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repoName</t>
        </is>
      </c>
      <c r="B1" s="1" t="inlineStr">
        <is>
          <t>commit</t>
        </is>
      </c>
      <c r="C1" s="1" t="inlineStr">
        <is>
          <t>date</t>
        </is>
      </c>
      <c r="D1" s="1" t="inlineStr">
        <is>
          <t>type</t>
        </is>
      </c>
      <c r="E1" s="1" t="inlineStr">
        <is>
          <t>l1</t>
        </is>
      </c>
      <c r="F1" s="1" t="inlineStr">
        <is>
          <t>v1</t>
        </is>
      </c>
      <c r="G1" s="1" t="inlineStr">
        <is>
          <t>l2</t>
        </is>
      </c>
      <c r="H1" s="1" t="inlineStr">
        <is>
          <t>v2</t>
        </is>
      </c>
    </row>
    <row r="2">
      <c r="A2" t="inlineStr">
        <is>
          <t>ncbi-genome-download</t>
        </is>
      </c>
      <c r="B2" t="inlineStr">
        <is>
          <t>a078d93517236acfacb0ec1a633e6728384390b5</t>
        </is>
      </c>
      <c r="C2" t="inlineStr">
        <is>
          <t>2016-09-09 17:11:51+00:00</t>
        </is>
      </c>
      <c r="D2" t="inlineStr">
        <is>
          <t>add</t>
        </is>
      </c>
      <c r="E2" t="inlineStr">
        <is>
          <t>pyOpenSSL</t>
        </is>
      </c>
      <c r="F2" t="inlineStr">
        <is>
          <t>&gt;=16.0.0</t>
        </is>
      </c>
      <c r="G2" t="inlineStr"/>
      <c r="H2" t="inlineStr"/>
    </row>
    <row r="3">
      <c r="A3" t="inlineStr">
        <is>
          <t>ncbi-genome-download</t>
        </is>
      </c>
      <c r="B3" t="inlineStr">
        <is>
          <t>a078d93517236acfacb0ec1a633e6728384390b5</t>
        </is>
      </c>
      <c r="C3" t="inlineStr">
        <is>
          <t>2016-09-09 17:11:51+00:00</t>
        </is>
      </c>
      <c r="D3" t="inlineStr">
        <is>
          <t>add</t>
        </is>
      </c>
      <c r="E3" t="inlineStr">
        <is>
          <t>ndg-httpsclient</t>
        </is>
      </c>
      <c r="F3" t="inlineStr">
        <is>
          <t>&gt;=0.4.0</t>
        </is>
      </c>
      <c r="G3" t="inlineStr"/>
      <c r="H3" t="inlineStr"/>
    </row>
    <row r="4">
      <c r="A4" t="inlineStr">
        <is>
          <t>ncbi-genome-download</t>
        </is>
      </c>
      <c r="B4" t="inlineStr">
        <is>
          <t>26de45d3b18059269b77b5a342f27e7e53c1d74a</t>
        </is>
      </c>
      <c r="C4" t="inlineStr">
        <is>
          <t>2016-11-30 15:45:49+00:00</t>
        </is>
      </c>
      <c r="D4" t="inlineStr">
        <is>
          <t>rem</t>
        </is>
      </c>
      <c r="E4" t="inlineStr"/>
      <c r="F4" t="inlineStr"/>
      <c r="G4" t="inlineStr">
        <is>
          <t>requests</t>
        </is>
      </c>
      <c r="H4" t="inlineStr"/>
    </row>
    <row r="5">
      <c r="A5" t="inlineStr">
        <is>
          <t>ncbi-genome-download</t>
        </is>
      </c>
      <c r="B5" t="inlineStr">
        <is>
          <t>26de45d3b18059269b77b5a342f27e7e53c1d74a</t>
        </is>
      </c>
      <c r="C5" t="inlineStr">
        <is>
          <t>2016-11-30 15:45:49+00:00</t>
        </is>
      </c>
      <c r="D5" t="inlineStr">
        <is>
          <t>rem</t>
        </is>
      </c>
      <c r="E5" t="inlineStr"/>
      <c r="F5" t="inlineStr"/>
      <c r="G5" t="inlineStr">
        <is>
          <t>pyOpenSSL</t>
        </is>
      </c>
      <c r="H5" t="inlineStr">
        <is>
          <t>&gt;=16.0.0</t>
        </is>
      </c>
    </row>
    <row r="6">
      <c r="A6" t="inlineStr">
        <is>
          <t>ncbi-genome-download</t>
        </is>
      </c>
      <c r="B6" t="inlineStr">
        <is>
          <t>26de45d3b18059269b77b5a342f27e7e53c1d74a</t>
        </is>
      </c>
      <c r="C6" t="inlineStr">
        <is>
          <t>2016-11-30 15:45:49+00:00</t>
        </is>
      </c>
      <c r="D6" t="inlineStr">
        <is>
          <t>rem</t>
        </is>
      </c>
      <c r="E6" t="inlineStr"/>
      <c r="F6" t="inlineStr"/>
      <c r="G6" t="inlineStr">
        <is>
          <t>ndg-httpsclient</t>
        </is>
      </c>
      <c r="H6" t="inlineStr">
        <is>
          <t>&gt;=0.4.0</t>
        </is>
      </c>
    </row>
    <row r="7">
      <c r="A7" t="inlineStr">
        <is>
          <t>pylint-odoo</t>
        </is>
      </c>
      <c r="B7" t="inlineStr">
        <is>
          <t>6a8f6960ea527ab2e33ccaff2e0b38aa34e85a19</t>
        </is>
      </c>
      <c r="C7" t="inlineStr">
        <is>
          <t>2016-05-16 16:32:04+00:00</t>
        </is>
      </c>
      <c r="D7" t="inlineStr">
        <is>
          <t>add</t>
        </is>
      </c>
      <c r="E7" t="inlineStr">
        <is>
          <t>astroid</t>
        </is>
      </c>
      <c r="F7">
        <f>=1.3.8</f>
        <v/>
      </c>
      <c r="G7" t="inlineStr"/>
      <c r="H7" t="inlineStr"/>
    </row>
    <row r="8">
      <c r="A8" t="inlineStr">
        <is>
          <t>pylint-odoo</t>
        </is>
      </c>
      <c r="B8" t="inlineStr">
        <is>
          <t>34d5e0eab0694058fe15280d11210c3b9c7f3cd6</t>
        </is>
      </c>
      <c r="C8" t="inlineStr">
        <is>
          <t>2016-09-27 15:41:12+00:00</t>
        </is>
      </c>
      <c r="D8" t="inlineStr">
        <is>
          <t>add</t>
        </is>
      </c>
      <c r="E8" t="inlineStr">
        <is>
          <t>isort</t>
        </is>
      </c>
      <c r="F8">
        <f>=4.2.5</f>
        <v/>
      </c>
      <c r="G8" t="inlineStr"/>
      <c r="H8" t="inlineStr"/>
    </row>
    <row r="9">
      <c r="A9" t="inlineStr">
        <is>
          <t>pylint-odoo</t>
        </is>
      </c>
      <c r="B9" t="inlineStr">
        <is>
          <t>57fa5a766f593f5be14f56314fb3b971b8a774ad</t>
        </is>
      </c>
      <c r="C9" t="inlineStr">
        <is>
          <t>2016-11-26 13:18:58+00:00</t>
        </is>
      </c>
      <c r="D9" t="inlineStr">
        <is>
          <t>verchange</t>
        </is>
      </c>
      <c r="E9" t="inlineStr">
        <is>
          <t>pylint</t>
        </is>
      </c>
      <c r="F9">
        <f>=1.6.4</f>
        <v/>
      </c>
      <c r="G9" t="inlineStr">
        <is>
          <t>pylint</t>
        </is>
      </c>
      <c r="H9">
        <f>=1.4.4</f>
        <v/>
      </c>
    </row>
    <row r="10">
      <c r="A10" t="inlineStr">
        <is>
          <t>pylint-odoo</t>
        </is>
      </c>
      <c r="B10" t="inlineStr">
        <is>
          <t>57fa5a766f593f5be14f56314fb3b971b8a774ad</t>
        </is>
      </c>
      <c r="C10" t="inlineStr">
        <is>
          <t>2016-11-26 13:18:58+00:00</t>
        </is>
      </c>
      <c r="D10" t="inlineStr">
        <is>
          <t>verchange</t>
        </is>
      </c>
      <c r="E10" t="inlineStr">
        <is>
          <t>astroid</t>
        </is>
      </c>
      <c r="F10">
        <f>=1.4.8</f>
        <v/>
      </c>
      <c r="G10" t="inlineStr">
        <is>
          <t>astroid</t>
        </is>
      </c>
      <c r="H10">
        <f>=1.3.8</f>
        <v/>
      </c>
    </row>
    <row r="11">
      <c r="A11" t="inlineStr">
        <is>
          <t>pylint-odoo</t>
        </is>
      </c>
      <c r="B11" t="inlineStr">
        <is>
          <t>57fa5a766f593f5be14f56314fb3b971b8a774ad</t>
        </is>
      </c>
      <c r="C11" t="inlineStr">
        <is>
          <t>2016-11-26 13:18:58+00:00</t>
        </is>
      </c>
      <c r="D11" t="inlineStr">
        <is>
          <t>verchange</t>
        </is>
      </c>
      <c r="E11" t="inlineStr">
        <is>
          <t>pylint-plugin-utils</t>
        </is>
      </c>
      <c r="F11">
        <f>=0.2.4</f>
        <v/>
      </c>
      <c r="G11" t="inlineStr">
        <is>
          <t>pylint-plugin-utils</t>
        </is>
      </c>
      <c r="H11">
        <f>=0.2.3</f>
        <v/>
      </c>
    </row>
    <row r="12">
      <c r="A12" t="inlineStr">
        <is>
          <t>pylint-odoo</t>
        </is>
      </c>
      <c r="B12" t="inlineStr">
        <is>
          <t>cc4aad50851b38ce5ed63edb0771a014734d7d99</t>
        </is>
      </c>
      <c r="C12" t="inlineStr">
        <is>
          <t>2017-02-07 21:58:22+00:00</t>
        </is>
      </c>
      <c r="D12" t="inlineStr">
        <is>
          <t>add</t>
        </is>
      </c>
      <c r="E12" t="inlineStr">
        <is>
          <t>whichcraft</t>
        </is>
      </c>
      <c r="F12" t="inlineStr"/>
      <c r="G12" t="inlineStr"/>
      <c r="H12" t="inlineStr"/>
    </row>
    <row r="13">
      <c r="A13" t="inlineStr">
        <is>
          <t>pylint-odoo</t>
        </is>
      </c>
      <c r="B13" t="inlineStr">
        <is>
          <t>1694702f2fc9a0946adb9ee5cdb1343f6c28a634</t>
        </is>
      </c>
      <c r="C13" t="inlineStr">
        <is>
          <t>2017-08-02 21:38:50+00:00</t>
        </is>
      </c>
      <c r="D13" t="inlineStr">
        <is>
          <t>add</t>
        </is>
      </c>
      <c r="E13" t="inlineStr">
        <is>
          <t>rfc3986</t>
        </is>
      </c>
      <c r="F13" t="inlineStr"/>
      <c r="G13" t="inlineStr"/>
      <c r="H13" t="inlineStr"/>
    </row>
    <row r="14">
      <c r="A14" t="inlineStr">
        <is>
          <t>pylint-odoo</t>
        </is>
      </c>
      <c r="B14" t="inlineStr">
        <is>
          <t>7ebca273cc83104ec1a25943f7d2ebd7c860f80d</t>
        </is>
      </c>
      <c r="C14" t="inlineStr">
        <is>
          <t>2018-06-21 22:43:12+00:00</t>
        </is>
      </c>
      <c r="D14" t="inlineStr">
        <is>
          <t>verchange</t>
        </is>
      </c>
      <c r="E14" t="inlineStr">
        <is>
          <t>astroid</t>
        </is>
      </c>
      <c r="F14">
        <f>=1.6.3</f>
        <v/>
      </c>
      <c r="G14" t="inlineStr">
        <is>
          <t>astroid</t>
        </is>
      </c>
      <c r="H14">
        <f>=1.4.8</f>
        <v/>
      </c>
    </row>
    <row r="15">
      <c r="A15" t="inlineStr">
        <is>
          <t>pylint-odoo</t>
        </is>
      </c>
      <c r="B15" t="inlineStr">
        <is>
          <t>7ebca273cc83104ec1a25943f7d2ebd7c860f80d</t>
        </is>
      </c>
      <c r="C15" t="inlineStr">
        <is>
          <t>2018-06-21 22:43:12+00:00</t>
        </is>
      </c>
      <c r="D15" t="inlineStr">
        <is>
          <t>verchange</t>
        </is>
      </c>
      <c r="E15" t="inlineStr">
        <is>
          <t>Pygments</t>
        </is>
      </c>
      <c r="F15">
        <f>=2.2</f>
        <v/>
      </c>
      <c r="G15" t="inlineStr">
        <is>
          <t>Pygments</t>
        </is>
      </c>
      <c r="H15">
        <f>=2.0.2</f>
        <v/>
      </c>
    </row>
    <row r="16">
      <c r="A16" t="inlineStr">
        <is>
          <t>pylint-odoo</t>
        </is>
      </c>
      <c r="B16" t="inlineStr">
        <is>
          <t>7ebca273cc83104ec1a25943f7d2ebd7c860f80d</t>
        </is>
      </c>
      <c r="C16" t="inlineStr">
        <is>
          <t>2018-06-21 22:43:12+00:00</t>
        </is>
      </c>
      <c r="D16" t="inlineStr">
        <is>
          <t>verchange</t>
        </is>
      </c>
      <c r="E16" t="inlineStr">
        <is>
          <t>restructuredtext_lint</t>
        </is>
      </c>
      <c r="F16">
        <f>=1.1</f>
        <v/>
      </c>
      <c r="G16" t="inlineStr">
        <is>
          <t>restructuredtext_lint</t>
        </is>
      </c>
      <c r="H16">
        <f>=0.12.2</f>
        <v/>
      </c>
    </row>
    <row r="17">
      <c r="A17" t="inlineStr">
        <is>
          <t>pylint-odoo</t>
        </is>
      </c>
      <c r="B17" t="inlineStr">
        <is>
          <t>7ebca273cc83104ec1a25943f7d2ebd7c860f80d</t>
        </is>
      </c>
      <c r="C17" t="inlineStr">
        <is>
          <t>2018-06-21 22:43:12+00:00</t>
        </is>
      </c>
      <c r="D17" t="inlineStr">
        <is>
          <t>verchange</t>
        </is>
      </c>
      <c r="E17" t="inlineStr">
        <is>
          <t>pylint</t>
        </is>
      </c>
      <c r="F17">
        <f>=1.8.4</f>
        <v/>
      </c>
      <c r="G17" t="inlineStr">
        <is>
          <t>pylint</t>
        </is>
      </c>
      <c r="H17">
        <f>=1.6.4</f>
        <v/>
      </c>
    </row>
    <row r="18">
      <c r="A18" t="inlineStr">
        <is>
          <t>pylint-odoo</t>
        </is>
      </c>
      <c r="B18" t="inlineStr">
        <is>
          <t>7ebca273cc83104ec1a25943f7d2ebd7c860f80d</t>
        </is>
      </c>
      <c r="C18" t="inlineStr">
        <is>
          <t>2018-06-21 22:43:12+00:00</t>
        </is>
      </c>
      <c r="D18" t="inlineStr">
        <is>
          <t>verchange</t>
        </is>
      </c>
      <c r="E18" t="inlineStr">
        <is>
          <t>isort</t>
        </is>
      </c>
      <c r="F18">
        <f>=4.3.4</f>
        <v/>
      </c>
      <c r="G18" t="inlineStr">
        <is>
          <t>isort</t>
        </is>
      </c>
      <c r="H18">
        <f>=4.2.5</f>
        <v/>
      </c>
    </row>
    <row r="19">
      <c r="A19" t="inlineStr">
        <is>
          <t>pylint-odoo</t>
        </is>
      </c>
      <c r="B19" t="inlineStr">
        <is>
          <t>7ebca273cc83104ec1a25943f7d2ebd7c860f80d</t>
        </is>
      </c>
      <c r="C19" t="inlineStr">
        <is>
          <t>2018-06-21 22:43:12+00:00</t>
        </is>
      </c>
      <c r="D19" t="inlineStr">
        <is>
          <t>verchange</t>
        </is>
      </c>
      <c r="E19" t="inlineStr">
        <is>
          <t>docutils</t>
        </is>
      </c>
      <c r="F19">
        <f>=0.14</f>
        <v/>
      </c>
      <c r="G19" t="inlineStr">
        <is>
          <t>docutils</t>
        </is>
      </c>
      <c r="H19">
        <f>=0.12</f>
        <v/>
      </c>
    </row>
    <row r="20">
      <c r="A20" t="inlineStr">
        <is>
          <t>pylint-odoo</t>
        </is>
      </c>
      <c r="B20" t="inlineStr">
        <is>
          <t>3d3b9ba053ba3db0179bd2d97c823bf2d33b8fce</t>
        </is>
      </c>
      <c r="C20" t="inlineStr">
        <is>
          <t>2019-01-22 00:38:08+00:00</t>
        </is>
      </c>
      <c r="D20" t="inlineStr">
        <is>
          <t>add</t>
        </is>
      </c>
      <c r="E20" t="inlineStr">
        <is>
          <t>six</t>
        </is>
      </c>
      <c r="F20" t="inlineStr"/>
      <c r="G20" t="inlineStr"/>
      <c r="H20" t="inlineStr"/>
    </row>
    <row r="21">
      <c r="A21" t="inlineStr">
        <is>
          <t>pylint-odoo</t>
        </is>
      </c>
      <c r="B21" t="inlineStr">
        <is>
          <t>74584cac12c53cdde61e6fca04e00e5999da5ebb</t>
        </is>
      </c>
      <c r="C21" t="inlineStr">
        <is>
          <t>2019-02-27 22:58:03+00:00</t>
        </is>
      </c>
      <c r="D21" t="inlineStr">
        <is>
          <t>verchange</t>
        </is>
      </c>
      <c r="E21" t="inlineStr">
        <is>
          <t>astroid</t>
        </is>
      </c>
      <c r="F21">
        <f>=1.6.5</f>
        <v/>
      </c>
      <c r="G21" t="inlineStr">
        <is>
          <t>astroid</t>
        </is>
      </c>
      <c r="H21">
        <f>=1.6.3</f>
        <v/>
      </c>
    </row>
    <row r="22">
      <c r="A22" t="inlineStr">
        <is>
          <t>pylint-odoo</t>
        </is>
      </c>
      <c r="B22" t="inlineStr">
        <is>
          <t>74584cac12c53cdde61e6fca04e00e5999da5ebb</t>
        </is>
      </c>
      <c r="C22" t="inlineStr">
        <is>
          <t>2019-02-27 22:58:03+00:00</t>
        </is>
      </c>
      <c r="D22" t="inlineStr">
        <is>
          <t>verchange</t>
        </is>
      </c>
      <c r="E22" t="inlineStr">
        <is>
          <t>restructuredtext_lint</t>
        </is>
      </c>
      <c r="F22">
        <f>=1.1.3</f>
        <v/>
      </c>
      <c r="G22" t="inlineStr">
        <is>
          <t>restructuredtext_lint</t>
        </is>
      </c>
      <c r="H22">
        <f>=1.1</f>
        <v/>
      </c>
    </row>
    <row r="23">
      <c r="A23" t="inlineStr">
        <is>
          <t>pylint-odoo</t>
        </is>
      </c>
      <c r="B23" t="inlineStr">
        <is>
          <t>74584cac12c53cdde61e6fca04e00e5999da5ebb</t>
        </is>
      </c>
      <c r="C23" t="inlineStr">
        <is>
          <t>2019-02-27 22:58:03+00:00</t>
        </is>
      </c>
      <c r="D23" t="inlineStr">
        <is>
          <t>verchange</t>
        </is>
      </c>
      <c r="E23" t="inlineStr">
        <is>
          <t>pylint-plugin-utils</t>
        </is>
      </c>
      <c r="F23">
        <f>=0.4</f>
        <v/>
      </c>
      <c r="G23" t="inlineStr">
        <is>
          <t>pylint-plugin-utils</t>
        </is>
      </c>
      <c r="H23">
        <f>=0.2.4</f>
        <v/>
      </c>
    </row>
    <row r="24">
      <c r="A24" t="inlineStr">
        <is>
          <t>pylint-odoo</t>
        </is>
      </c>
      <c r="B24" t="inlineStr">
        <is>
          <t>74584cac12c53cdde61e6fca04e00e5999da5ebb</t>
        </is>
      </c>
      <c r="C24" t="inlineStr">
        <is>
          <t>2019-02-27 22:58:03+00:00</t>
        </is>
      </c>
      <c r="D24" t="inlineStr">
        <is>
          <t>verchange</t>
        </is>
      </c>
      <c r="E24" t="inlineStr">
        <is>
          <t>pylint</t>
        </is>
      </c>
      <c r="F24">
        <f>=1.9.3</f>
        <v/>
      </c>
      <c r="G24" t="inlineStr">
        <is>
          <t>pylint</t>
        </is>
      </c>
      <c r="H24">
        <f>=1.8.4</f>
        <v/>
      </c>
    </row>
    <row r="25">
      <c r="A25" t="inlineStr">
        <is>
          <t>pylint-odoo</t>
        </is>
      </c>
      <c r="B25" t="inlineStr">
        <is>
          <t>74584cac12c53cdde61e6fca04e00e5999da5ebb</t>
        </is>
      </c>
      <c r="C25" t="inlineStr">
        <is>
          <t>2019-02-27 22:58:03+00:00</t>
        </is>
      </c>
      <c r="D25" t="inlineStr">
        <is>
          <t>verchange</t>
        </is>
      </c>
      <c r="E25" t="inlineStr">
        <is>
          <t>lxml</t>
        </is>
      </c>
      <c r="F25" t="inlineStr">
        <is>
          <t>&gt;=4.2.3</t>
        </is>
      </c>
      <c r="G25" t="inlineStr">
        <is>
          <t>lxml</t>
        </is>
      </c>
      <c r="H25" t="inlineStr">
        <is>
          <t>&gt;=2.3.2</t>
        </is>
      </c>
    </row>
    <row r="26">
      <c r="A26" t="inlineStr">
        <is>
          <t>pylint-odoo</t>
        </is>
      </c>
      <c r="B26" t="inlineStr">
        <is>
          <t>61fbc423f348afd4a557d67274cf2b1420b1a262</t>
        </is>
      </c>
      <c r="C26" t="inlineStr">
        <is>
          <t>2019-02-28 18:35:37+00:00</t>
        </is>
      </c>
      <c r="D26" t="inlineStr">
        <is>
          <t>verchange</t>
        </is>
      </c>
      <c r="E26" t="inlineStr">
        <is>
          <t>pylint</t>
        </is>
      </c>
      <c r="F26">
        <f>=2.3.0</f>
        <v/>
      </c>
      <c r="G26" t="inlineStr">
        <is>
          <t>pylint</t>
        </is>
      </c>
      <c r="H26">
        <f>=2.1.1</f>
        <v/>
      </c>
    </row>
    <row r="27">
      <c r="A27" t="inlineStr">
        <is>
          <t>pylint-odoo</t>
        </is>
      </c>
      <c r="B27" t="inlineStr">
        <is>
          <t>61fbc423f348afd4a557d67274cf2b1420b1a262</t>
        </is>
      </c>
      <c r="C27" t="inlineStr">
        <is>
          <t>2019-02-28 18:35:37+00:00</t>
        </is>
      </c>
      <c r="D27" t="inlineStr">
        <is>
          <t>verchange</t>
        </is>
      </c>
      <c r="E27" t="inlineStr">
        <is>
          <t>astroid</t>
        </is>
      </c>
      <c r="F27">
        <f>=2.2.0</f>
        <v/>
      </c>
      <c r="G27" t="inlineStr">
        <is>
          <t>astroid</t>
        </is>
      </c>
      <c r="H27">
        <f>=2.0.4</f>
        <v/>
      </c>
    </row>
    <row r="28">
      <c r="A28" t="inlineStr">
        <is>
          <t>pylint-odoo</t>
        </is>
      </c>
      <c r="B28" t="inlineStr">
        <is>
          <t>61fbc423f348afd4a557d67274cf2b1420b1a262</t>
        </is>
      </c>
      <c r="C28" t="inlineStr">
        <is>
          <t>2019-02-28 18:35:37+00:00</t>
        </is>
      </c>
      <c r="D28" t="inlineStr">
        <is>
          <t>verchange</t>
        </is>
      </c>
      <c r="E28" t="inlineStr">
        <is>
          <t>pylint-plugin-utils</t>
        </is>
      </c>
      <c r="F28">
        <f>=0.4</f>
        <v/>
      </c>
      <c r="G28" t="inlineStr">
        <is>
          <t>pylint-plugin-utils</t>
        </is>
      </c>
      <c r="H28">
        <f>=0.4</f>
        <v/>
      </c>
    </row>
    <row r="29">
      <c r="A29" t="inlineStr">
        <is>
          <t>pylint-odoo</t>
        </is>
      </c>
      <c r="B29" t="inlineStr">
        <is>
          <t>75629ccae72fb24e84127507db5f663ea824ce4b</t>
        </is>
      </c>
      <c r="C29" t="inlineStr">
        <is>
          <t>2020-06-24 18:04:32+00:00</t>
        </is>
      </c>
      <c r="D29" t="inlineStr">
        <is>
          <t>verchange</t>
        </is>
      </c>
      <c r="E29" t="inlineStr">
        <is>
          <t>Pygments</t>
        </is>
      </c>
      <c r="F29">
        <f>=2.2</f>
        <v/>
      </c>
      <c r="G29" t="inlineStr">
        <is>
          <t>Pygments</t>
        </is>
      </c>
      <c r="H29">
        <f>=2.2</f>
        <v/>
      </c>
    </row>
    <row r="30">
      <c r="A30" t="inlineStr">
        <is>
          <t>pylint-odoo</t>
        </is>
      </c>
      <c r="B30" t="inlineStr">
        <is>
          <t>75629ccae72fb24e84127507db5f663ea824ce4b</t>
        </is>
      </c>
      <c r="C30" t="inlineStr">
        <is>
          <t>2020-06-24 18:04:32+00:00</t>
        </is>
      </c>
      <c r="D30" t="inlineStr">
        <is>
          <t>verchange</t>
        </is>
      </c>
      <c r="E30" t="inlineStr">
        <is>
          <t>restructuredtext_lint</t>
        </is>
      </c>
      <c r="F30">
        <f>=1.3.1</f>
        <v/>
      </c>
      <c r="G30" t="inlineStr">
        <is>
          <t>restructuredtext_lint</t>
        </is>
      </c>
      <c r="H30">
        <f>=1.1.3</f>
        <v/>
      </c>
    </row>
    <row r="31">
      <c r="A31" t="inlineStr">
        <is>
          <t>pylint-odoo</t>
        </is>
      </c>
      <c r="B31" t="inlineStr">
        <is>
          <t>75629ccae72fb24e84127507db5f663ea824ce4b</t>
        </is>
      </c>
      <c r="C31" t="inlineStr">
        <is>
          <t>2020-06-24 18:04:32+00:00</t>
        </is>
      </c>
      <c r="D31" t="inlineStr">
        <is>
          <t>verchange</t>
        </is>
      </c>
      <c r="E31" t="inlineStr">
        <is>
          <t>pylint-plugin-utils</t>
        </is>
      </c>
      <c r="F31">
        <f>=0.6</f>
        <v/>
      </c>
      <c r="G31" t="inlineStr">
        <is>
          <t>pylint-plugin-utils</t>
        </is>
      </c>
      <c r="H31">
        <f>=0.4</f>
        <v/>
      </c>
    </row>
    <row r="32">
      <c r="A32" t="inlineStr">
        <is>
          <t>pylint-odoo</t>
        </is>
      </c>
      <c r="B32" t="inlineStr">
        <is>
          <t>75629ccae72fb24e84127507db5f663ea824ce4b</t>
        </is>
      </c>
      <c r="C32" t="inlineStr">
        <is>
          <t>2020-06-24 18:04:32+00:00</t>
        </is>
      </c>
      <c r="D32" t="inlineStr">
        <is>
          <t>verchange</t>
        </is>
      </c>
      <c r="E32" t="inlineStr">
        <is>
          <t>whichcraft</t>
        </is>
      </c>
      <c r="F32" t="inlineStr"/>
      <c r="G32" t="inlineStr">
        <is>
          <t>whichcraft</t>
        </is>
      </c>
      <c r="H32" t="inlineStr"/>
    </row>
    <row r="33">
      <c r="A33" t="inlineStr">
        <is>
          <t>pylint-odoo</t>
        </is>
      </c>
      <c r="B33" t="inlineStr">
        <is>
          <t>75629ccae72fb24e84127507db5f663ea824ce4b</t>
        </is>
      </c>
      <c r="C33" t="inlineStr">
        <is>
          <t>2020-06-24 18:04:32+00:00</t>
        </is>
      </c>
      <c r="D33" t="inlineStr">
        <is>
          <t>verchange</t>
        </is>
      </c>
      <c r="E33" t="inlineStr">
        <is>
          <t>pylint</t>
        </is>
      </c>
      <c r="F33">
        <f>=1.9.5</f>
        <v/>
      </c>
      <c r="G33" t="inlineStr">
        <is>
          <t>pylint</t>
        </is>
      </c>
      <c r="H33">
        <f>=1.9.3</f>
        <v/>
      </c>
    </row>
    <row r="34">
      <c r="A34" t="inlineStr">
        <is>
          <t>pylint-odoo</t>
        </is>
      </c>
      <c r="B34" t="inlineStr">
        <is>
          <t>75629ccae72fb24e84127507db5f663ea824ce4b</t>
        </is>
      </c>
      <c r="C34" t="inlineStr">
        <is>
          <t>2020-06-24 18:04:32+00:00</t>
        </is>
      </c>
      <c r="D34" t="inlineStr">
        <is>
          <t>verchange</t>
        </is>
      </c>
      <c r="E34" t="inlineStr">
        <is>
          <t>docutils</t>
        </is>
      </c>
      <c r="F34">
        <f>=0.16</f>
        <v/>
      </c>
      <c r="G34" t="inlineStr">
        <is>
          <t>docutils</t>
        </is>
      </c>
      <c r="H34">
        <f>=0.14</f>
        <v/>
      </c>
    </row>
    <row r="35">
      <c r="A35" t="inlineStr">
        <is>
          <t>pylint-odoo</t>
        </is>
      </c>
      <c r="B35" t="inlineStr">
        <is>
          <t>75629ccae72fb24e84127507db5f663ea824ce4b</t>
        </is>
      </c>
      <c r="C35" t="inlineStr">
        <is>
          <t>2020-06-24 18:04:32+00:00</t>
        </is>
      </c>
      <c r="D35" t="inlineStr">
        <is>
          <t>verchange</t>
        </is>
      </c>
      <c r="E35" t="inlineStr">
        <is>
          <t>lxml</t>
        </is>
      </c>
      <c r="F35" t="inlineStr">
        <is>
          <t>&gt;=4.2.3</t>
        </is>
      </c>
      <c r="G35" t="inlineStr">
        <is>
          <t>lxml</t>
        </is>
      </c>
      <c r="H35" t="inlineStr">
        <is>
          <t>&gt;=4.2.3</t>
        </is>
      </c>
    </row>
    <row r="36">
      <c r="A36" t="inlineStr">
        <is>
          <t>pylint-odoo</t>
        </is>
      </c>
      <c r="B36" t="inlineStr">
        <is>
          <t>75629ccae72fb24e84127507db5f663ea824ce4b</t>
        </is>
      </c>
      <c r="C36" t="inlineStr">
        <is>
          <t>2020-06-24 18:04:32+00:00</t>
        </is>
      </c>
      <c r="D36" t="inlineStr">
        <is>
          <t>rem</t>
        </is>
      </c>
      <c r="E36" t="inlineStr"/>
      <c r="F36" t="inlineStr"/>
      <c r="G36" t="inlineStr">
        <is>
          <t>astroid</t>
        </is>
      </c>
      <c r="H36">
        <f>=1.6.5</f>
        <v/>
      </c>
    </row>
    <row r="37">
      <c r="A37" t="inlineStr">
        <is>
          <t>pylint-odoo</t>
        </is>
      </c>
      <c r="B37" t="inlineStr">
        <is>
          <t>75629ccae72fb24e84127507db5f663ea824ce4b</t>
        </is>
      </c>
      <c r="C37" t="inlineStr">
        <is>
          <t>2020-06-24 18:04:32+00:00</t>
        </is>
      </c>
      <c r="D37" t="inlineStr">
        <is>
          <t>rem</t>
        </is>
      </c>
      <c r="E37" t="inlineStr"/>
      <c r="F37" t="inlineStr"/>
      <c r="G37" t="inlineStr">
        <is>
          <t>astroid</t>
        </is>
      </c>
      <c r="H37">
        <f>=2.2.0</f>
        <v/>
      </c>
    </row>
    <row r="38">
      <c r="A38" t="inlineStr">
        <is>
          <t>pylint-odoo</t>
        </is>
      </c>
      <c r="B38" t="inlineStr">
        <is>
          <t>7a8781fd3e7917c665c8d0248db7ff8de2fff00f</t>
        </is>
      </c>
      <c r="C38" t="inlineStr">
        <is>
          <t>2020-07-24 18:05:54+00:00</t>
        </is>
      </c>
      <c r="D38" t="inlineStr">
        <is>
          <t>add</t>
        </is>
      </c>
      <c r="E38" t="inlineStr">
        <is>
          <t>polib</t>
        </is>
      </c>
      <c r="F38">
        <f>=1.1.0</f>
        <v/>
      </c>
      <c r="G38" t="inlineStr"/>
      <c r="H38" t="inlineStr"/>
    </row>
    <row r="39">
      <c r="A39" t="inlineStr">
        <is>
          <t>pylint-odoo</t>
        </is>
      </c>
      <c r="B39" t="inlineStr">
        <is>
          <t>fd90fc89d4c03db01a0290f1fc84b5cc2f1e78c9</t>
        </is>
      </c>
      <c r="C39" t="inlineStr">
        <is>
          <t>2021-01-13 20:44:22+00:00</t>
        </is>
      </c>
      <c r="D39" t="inlineStr">
        <is>
          <t>rem</t>
        </is>
      </c>
      <c r="E39" t="inlineStr"/>
      <c r="F39" t="inlineStr"/>
      <c r="G39" t="inlineStr">
        <is>
          <t>isort</t>
        </is>
      </c>
      <c r="H39">
        <f>=4.3.4</f>
        <v/>
      </c>
    </row>
    <row r="40">
      <c r="A40" t="inlineStr">
        <is>
          <t>rio-glui</t>
        </is>
      </c>
      <c r="B40" t="inlineStr">
        <is>
          <t>8d7b2f5bcc8a163bdf6a06a77a444880ee6fd0b2</t>
        </is>
      </c>
      <c r="C40" t="inlineStr">
        <is>
          <t>2018-08-17 13:44:01+00:00</t>
        </is>
      </c>
      <c r="D40" t="inlineStr">
        <is>
          <t>verchange</t>
        </is>
      </c>
      <c r="E40" t="inlineStr">
        <is>
          <t>tornado</t>
        </is>
      </c>
      <c r="F40">
        <f>=4.5.3</f>
        <v/>
      </c>
      <c r="G40" t="inlineStr">
        <is>
          <t>tornado</t>
        </is>
      </c>
      <c r="H40" t="inlineStr"/>
    </row>
    <row r="41">
      <c r="A41" t="inlineStr">
        <is>
          <t>rio-glui</t>
        </is>
      </c>
      <c r="B41" t="inlineStr">
        <is>
          <t>8d7b2f5bcc8a163bdf6a06a77a444880ee6fd0b2</t>
        </is>
      </c>
      <c r="C41" t="inlineStr">
        <is>
          <t>2018-08-17 13:44:01+00:00</t>
        </is>
      </c>
      <c r="D41" t="inlineStr">
        <is>
          <t>verchange</t>
        </is>
      </c>
      <c r="E41" t="inlineStr">
        <is>
          <t>rio-tiler</t>
        </is>
      </c>
      <c r="F41">
        <f>=1.0rc1</f>
        <v/>
      </c>
      <c r="G41" t="inlineStr">
        <is>
          <t>rio-tiler</t>
        </is>
      </c>
      <c r="H41">
        <f>=1.0b1</f>
        <v/>
      </c>
    </row>
    <row r="42">
      <c r="A42" t="inlineStr">
        <is>
          <t>junction</t>
        </is>
      </c>
      <c r="B42" t="inlineStr">
        <is>
          <t>afad2b1aa4e42e0d219e21480d8f0cab7e3caec9</t>
        </is>
      </c>
      <c r="C42" t="inlineStr">
        <is>
          <t>2015-03-29 10:17:39+00:00</t>
        </is>
      </c>
      <c r="D42" t="inlineStr">
        <is>
          <t>verchange</t>
        </is>
      </c>
      <c r="E42" t="inlineStr">
        <is>
          <t>six</t>
        </is>
      </c>
      <c r="F42">
        <f>=1.9.0</f>
        <v/>
      </c>
      <c r="G42" t="inlineStr">
        <is>
          <t>six</t>
        </is>
      </c>
      <c r="H42">
        <f>=1.8.0</f>
        <v/>
      </c>
    </row>
    <row r="43">
      <c r="A43" t="inlineStr">
        <is>
          <t>junction</t>
        </is>
      </c>
      <c r="B43" t="inlineStr">
        <is>
          <t>afad2b1aa4e42e0d219e21480d8f0cab7e3caec9</t>
        </is>
      </c>
      <c r="C43" t="inlineStr">
        <is>
          <t>2015-03-29 10:17:39+00:00</t>
        </is>
      </c>
      <c r="D43" t="inlineStr">
        <is>
          <t>verchange</t>
        </is>
      </c>
      <c r="E43" t="inlineStr">
        <is>
          <t>django-allauth</t>
        </is>
      </c>
      <c r="F43">
        <f>=0.19.1</f>
        <v/>
      </c>
      <c r="G43" t="inlineStr">
        <is>
          <t>django-allauth</t>
        </is>
      </c>
      <c r="H43">
        <f>=0.18.0</f>
        <v/>
      </c>
    </row>
    <row r="44">
      <c r="A44" t="inlineStr">
        <is>
          <t>junction</t>
        </is>
      </c>
      <c r="B44" t="inlineStr">
        <is>
          <t>afad2b1aa4e42e0d219e21480d8f0cab7e3caec9</t>
        </is>
      </c>
      <c r="C44" t="inlineStr">
        <is>
          <t>2015-03-29 10:17:39+00:00</t>
        </is>
      </c>
      <c r="D44" t="inlineStr">
        <is>
          <t>verchange</t>
        </is>
      </c>
      <c r="E44" t="inlineStr">
        <is>
          <t>requests</t>
        </is>
      </c>
      <c r="F44">
        <f>=2.6.0</f>
        <v/>
      </c>
      <c r="G44" t="inlineStr">
        <is>
          <t>requests</t>
        </is>
      </c>
      <c r="H44">
        <f>=2.5.1</f>
        <v/>
      </c>
    </row>
    <row r="45">
      <c r="A45" t="inlineStr">
        <is>
          <t>junction</t>
        </is>
      </c>
      <c r="B45" t="inlineStr">
        <is>
          <t>afad2b1aa4e42e0d219e21480d8f0cab7e3caec9</t>
        </is>
      </c>
      <c r="C45" t="inlineStr">
        <is>
          <t>2015-03-29 10:17:39+00:00</t>
        </is>
      </c>
      <c r="D45" t="inlineStr">
        <is>
          <t>verchange</t>
        </is>
      </c>
      <c r="E45" t="inlineStr">
        <is>
          <t>Django</t>
        </is>
      </c>
      <c r="F45">
        <f>=1.7.7</f>
        <v/>
      </c>
      <c r="G45" t="inlineStr">
        <is>
          <t>Django</t>
        </is>
      </c>
      <c r="H45">
        <f>=1.7.2</f>
        <v/>
      </c>
    </row>
    <row r="46">
      <c r="A46" t="inlineStr">
        <is>
          <t>junction</t>
        </is>
      </c>
      <c r="B46" t="inlineStr">
        <is>
          <t>afad2b1aa4e42e0d219e21480d8f0cab7e3caec9</t>
        </is>
      </c>
      <c r="C46" t="inlineStr">
        <is>
          <t>2015-03-29 10:17:39+00:00</t>
        </is>
      </c>
      <c r="D46" t="inlineStr">
        <is>
          <t>verchange</t>
        </is>
      </c>
      <c r="E46" t="inlineStr">
        <is>
          <t>psycopg2</t>
        </is>
      </c>
      <c r="F46">
        <f>=2.6</f>
        <v/>
      </c>
      <c r="G46" t="inlineStr">
        <is>
          <t>psycopg2</t>
        </is>
      </c>
      <c r="H46">
        <f>=2.5.4</f>
        <v/>
      </c>
    </row>
    <row r="47">
      <c r="A47" t="inlineStr">
        <is>
          <t>junction</t>
        </is>
      </c>
      <c r="B47" t="inlineStr">
        <is>
          <t>afad2b1aa4e42e0d219e21480d8f0cab7e3caec9</t>
        </is>
      </c>
      <c r="C47" t="inlineStr">
        <is>
          <t>2015-03-29 10:17:39+00:00</t>
        </is>
      </c>
      <c r="D47" t="inlineStr">
        <is>
          <t>verchange</t>
        </is>
      </c>
      <c r="E47" t="inlineStr">
        <is>
          <t>django-bootstrap3</t>
        </is>
      </c>
      <c r="F47">
        <f>=5.1.1</f>
        <v/>
      </c>
      <c r="G47" t="inlineStr">
        <is>
          <t>django-bootstrap3</t>
        </is>
      </c>
      <c r="H47">
        <f>=5.0.3</f>
        <v/>
      </c>
    </row>
    <row r="48">
      <c r="A48" t="inlineStr">
        <is>
          <t>junction</t>
        </is>
      </c>
      <c r="B48" t="inlineStr">
        <is>
          <t>afad2b1aa4e42e0d219e21480d8f0cab7e3caec9</t>
        </is>
      </c>
      <c r="C48" t="inlineStr">
        <is>
          <t>2015-03-29 10:17:39+00:00</t>
        </is>
      </c>
      <c r="D48" t="inlineStr">
        <is>
          <t>verchange</t>
        </is>
      </c>
      <c r="E48" t="inlineStr">
        <is>
          <t>Markdown</t>
        </is>
      </c>
      <c r="F48">
        <f>=2.6.1</f>
        <v/>
      </c>
      <c r="G48" t="inlineStr">
        <is>
          <t>Markdown</t>
        </is>
      </c>
      <c r="H48">
        <f>=2.5.2</f>
        <v/>
      </c>
    </row>
    <row r="49">
      <c r="A49" t="inlineStr">
        <is>
          <t>junction</t>
        </is>
      </c>
      <c r="B49" t="inlineStr">
        <is>
          <t>afad2b1aa4e42e0d219e21480d8f0cab7e3caec9</t>
        </is>
      </c>
      <c r="C49" t="inlineStr">
        <is>
          <t>2015-03-29 10:17:39+00:00</t>
        </is>
      </c>
      <c r="D49" t="inlineStr">
        <is>
          <t>verchange</t>
        </is>
      </c>
      <c r="E49" t="inlineStr">
        <is>
          <t>django-extensions</t>
        </is>
      </c>
      <c r="F49">
        <f>=1.5.2</f>
        <v/>
      </c>
      <c r="G49" t="inlineStr">
        <is>
          <t>django-extensions</t>
        </is>
      </c>
      <c r="H49">
        <f>=1.4.9</f>
        <v/>
      </c>
    </row>
    <row r="50">
      <c r="A50" t="inlineStr">
        <is>
          <t>junction</t>
        </is>
      </c>
      <c r="B50" t="inlineStr">
        <is>
          <t>afad2b1aa4e42e0d219e21480d8f0cab7e3caec9</t>
        </is>
      </c>
      <c r="C50" t="inlineStr">
        <is>
          <t>2015-03-29 10:17:39+00:00</t>
        </is>
      </c>
      <c r="D50" t="inlineStr">
        <is>
          <t>verchange</t>
        </is>
      </c>
      <c r="E50" t="inlineStr">
        <is>
          <t>ipython</t>
        </is>
      </c>
      <c r="F50">
        <f>=3.0.0</f>
        <v/>
      </c>
      <c r="G50" t="inlineStr">
        <is>
          <t>ipython</t>
        </is>
      </c>
      <c r="H50">
        <f>=2.3.1</f>
        <v/>
      </c>
    </row>
    <row r="51">
      <c r="A51" t="inlineStr">
        <is>
          <t>junction</t>
        </is>
      </c>
      <c r="B51" t="inlineStr">
        <is>
          <t>afad2b1aa4e42e0d219e21480d8f0cab7e3caec9</t>
        </is>
      </c>
      <c r="C51" t="inlineStr">
        <is>
          <t>2015-03-29 10:17:39+00:00</t>
        </is>
      </c>
      <c r="D51" t="inlineStr">
        <is>
          <t>add</t>
        </is>
      </c>
      <c r="E51" t="inlineStr">
        <is>
          <t>celery</t>
        </is>
      </c>
      <c r="F51">
        <f>=3.1.17</f>
        <v/>
      </c>
      <c r="G51" t="inlineStr"/>
      <c r="H51" t="inlineStr"/>
    </row>
    <row r="52">
      <c r="A52" t="inlineStr">
        <is>
          <t>junction</t>
        </is>
      </c>
      <c r="B52" t="inlineStr">
        <is>
          <t>afad2b1aa4e42e0d219e21480d8f0cab7e3caec9</t>
        </is>
      </c>
      <c r="C52" t="inlineStr">
        <is>
          <t>2015-03-29 10:17:39+00:00</t>
        </is>
      </c>
      <c r="D52" t="inlineStr">
        <is>
          <t>add</t>
        </is>
      </c>
      <c r="E52" t="inlineStr">
        <is>
          <t>redis</t>
        </is>
      </c>
      <c r="F52">
        <f>=2.10.3</f>
        <v/>
      </c>
      <c r="G52" t="inlineStr"/>
      <c r="H52" t="inlineStr"/>
    </row>
    <row r="53">
      <c r="A53" t="inlineStr">
        <is>
          <t>junction</t>
        </is>
      </c>
      <c r="B53" t="inlineStr">
        <is>
          <t>afad2b1aa4e42e0d219e21480d8f0cab7e3caec9</t>
        </is>
      </c>
      <c r="C53" t="inlineStr">
        <is>
          <t>2015-03-29 10:17:39+00:00</t>
        </is>
      </c>
      <c r="D53" t="inlineStr">
        <is>
          <t>add</t>
        </is>
      </c>
      <c r="E53" t="inlineStr">
        <is>
          <t>django-flat-theme</t>
        </is>
      </c>
      <c r="F53">
        <f>=0.9.2</f>
        <v/>
      </c>
      <c r="G53" t="inlineStr"/>
      <c r="H53" t="inlineStr"/>
    </row>
    <row r="54">
      <c r="A54" t="inlineStr">
        <is>
          <t>junction</t>
        </is>
      </c>
      <c r="B54" t="inlineStr">
        <is>
          <t>afad2b1aa4e42e0d219e21480d8f0cab7e3caec9</t>
        </is>
      </c>
      <c r="C54" t="inlineStr">
        <is>
          <t>2015-03-29 10:17:39+00:00</t>
        </is>
      </c>
      <c r="D54" t="inlineStr">
        <is>
          <t>add</t>
        </is>
      </c>
      <c r="E54" t="inlineStr">
        <is>
          <t>mdx-linkify</t>
        </is>
      </c>
      <c r="F54">
        <f>=0.6</f>
        <v/>
      </c>
      <c r="G54" t="inlineStr"/>
      <c r="H54" t="inlineStr"/>
    </row>
    <row r="55">
      <c r="A55" t="inlineStr">
        <is>
          <t>junction</t>
        </is>
      </c>
      <c r="B55" t="inlineStr">
        <is>
          <t>439f284d798353a821a3665264b7b2eaac86ee68</t>
        </is>
      </c>
      <c r="C55" t="inlineStr">
        <is>
          <t>2016-03-31 11:05:57+00:00</t>
        </is>
      </c>
      <c r="D55" t="inlineStr">
        <is>
          <t>verchange</t>
        </is>
      </c>
      <c r="E55" t="inlineStr">
        <is>
          <t>django-bootstrap-breadcrumbs</t>
        </is>
      </c>
      <c r="F55">
        <f>=0.7.1</f>
        <v/>
      </c>
      <c r="G55" t="inlineStr">
        <is>
          <t>django-bootstrap-breadcrumbs</t>
        </is>
      </c>
      <c r="H55">
        <f>=0.7.0</f>
        <v/>
      </c>
    </row>
    <row r="56">
      <c r="A56" t="inlineStr">
        <is>
          <t>junction</t>
        </is>
      </c>
      <c r="B56" t="inlineStr">
        <is>
          <t>439f284d798353a821a3665264b7b2eaac86ee68</t>
        </is>
      </c>
      <c r="C56" t="inlineStr">
        <is>
          <t>2016-03-31 11:05:57+00:00</t>
        </is>
      </c>
      <c r="D56" t="inlineStr">
        <is>
          <t>verchange</t>
        </is>
      </c>
      <c r="E56" t="inlineStr">
        <is>
          <t>django-allauth</t>
        </is>
      </c>
      <c r="F56">
        <f>=0.21.0</f>
        <v/>
      </c>
      <c r="G56" t="inlineStr">
        <is>
          <t>django-allauth</t>
        </is>
      </c>
      <c r="H56">
        <f>=0.19.1</f>
        <v/>
      </c>
    </row>
    <row r="57">
      <c r="A57" t="inlineStr">
        <is>
          <t>junction</t>
        </is>
      </c>
      <c r="B57" t="inlineStr">
        <is>
          <t>439f284d798353a821a3665264b7b2eaac86ee68</t>
        </is>
      </c>
      <c r="C57" t="inlineStr">
        <is>
          <t>2016-03-31 11:05:57+00:00</t>
        </is>
      </c>
      <c r="D57" t="inlineStr">
        <is>
          <t>verchange</t>
        </is>
      </c>
      <c r="E57" t="inlineStr">
        <is>
          <t>django-sampledatahelper</t>
        </is>
      </c>
      <c r="F57">
        <f>=0.3</f>
        <v/>
      </c>
      <c r="G57" t="inlineStr">
        <is>
          <t>django-sampledatahelper</t>
        </is>
      </c>
      <c r="H57">
        <f>=0.2.2</f>
        <v/>
      </c>
    </row>
    <row r="58">
      <c r="A58" t="inlineStr">
        <is>
          <t>junction</t>
        </is>
      </c>
      <c r="B58" t="inlineStr">
        <is>
          <t>439f284d798353a821a3665264b7b2eaac86ee68</t>
        </is>
      </c>
      <c r="C58" t="inlineStr">
        <is>
          <t>2016-03-31 11:05:57+00:00</t>
        </is>
      </c>
      <c r="D58" t="inlineStr">
        <is>
          <t>verchange</t>
        </is>
      </c>
      <c r="E58" t="inlineStr">
        <is>
          <t>celery</t>
        </is>
      </c>
      <c r="F58">
        <f>=3.1.18</f>
        <v/>
      </c>
      <c r="G58" t="inlineStr">
        <is>
          <t>celery</t>
        </is>
      </c>
      <c r="H58">
        <f>=3.1.17</f>
        <v/>
      </c>
    </row>
    <row r="59">
      <c r="A59" t="inlineStr">
        <is>
          <t>junction</t>
        </is>
      </c>
      <c r="B59" t="inlineStr">
        <is>
          <t>439f284d798353a821a3665264b7b2eaac86ee68</t>
        </is>
      </c>
      <c r="C59" t="inlineStr">
        <is>
          <t>2016-03-31 11:05:57+00:00</t>
        </is>
      </c>
      <c r="D59" t="inlineStr">
        <is>
          <t>verchange</t>
        </is>
      </c>
      <c r="E59" t="inlineStr">
        <is>
          <t>requests</t>
        </is>
      </c>
      <c r="F59">
        <f>=2.7.0</f>
        <v/>
      </c>
      <c r="G59" t="inlineStr">
        <is>
          <t>requests</t>
        </is>
      </c>
      <c r="H59">
        <f>=2.6.0</f>
        <v/>
      </c>
    </row>
    <row r="60">
      <c r="A60" t="inlineStr">
        <is>
          <t>junction</t>
        </is>
      </c>
      <c r="B60" t="inlineStr">
        <is>
          <t>439f284d798353a821a3665264b7b2eaac86ee68</t>
        </is>
      </c>
      <c r="C60" t="inlineStr">
        <is>
          <t>2016-03-31 11:05:57+00:00</t>
        </is>
      </c>
      <c r="D60" t="inlineStr">
        <is>
          <t>verchange</t>
        </is>
      </c>
      <c r="E60" t="inlineStr">
        <is>
          <t>Django</t>
        </is>
      </c>
      <c r="F60">
        <f>=1.7.9</f>
        <v/>
      </c>
      <c r="G60" t="inlineStr">
        <is>
          <t>Django</t>
        </is>
      </c>
      <c r="H60">
        <f>=1.7.7</f>
        <v/>
      </c>
    </row>
    <row r="61">
      <c r="A61" t="inlineStr">
        <is>
          <t>junction</t>
        </is>
      </c>
      <c r="B61" t="inlineStr">
        <is>
          <t>439f284d798353a821a3665264b7b2eaac86ee68</t>
        </is>
      </c>
      <c r="C61" t="inlineStr">
        <is>
          <t>2016-03-31 11:05:57+00:00</t>
        </is>
      </c>
      <c r="D61" t="inlineStr">
        <is>
          <t>verchange</t>
        </is>
      </c>
      <c r="E61" t="inlineStr">
        <is>
          <t>psycopg2</t>
        </is>
      </c>
      <c r="F61">
        <f>=2.6.1</f>
        <v/>
      </c>
      <c r="G61" t="inlineStr">
        <is>
          <t>psycopg2</t>
        </is>
      </c>
      <c r="H61">
        <f>=2.6</f>
        <v/>
      </c>
    </row>
    <row r="62">
      <c r="A62" t="inlineStr">
        <is>
          <t>junction</t>
        </is>
      </c>
      <c r="B62" t="inlineStr">
        <is>
          <t>439f284d798353a821a3665264b7b2eaac86ee68</t>
        </is>
      </c>
      <c r="C62" t="inlineStr">
        <is>
          <t>2016-03-31 11:05:57+00:00</t>
        </is>
      </c>
      <c r="D62" t="inlineStr">
        <is>
          <t>verchange</t>
        </is>
      </c>
      <c r="E62" t="inlineStr">
        <is>
          <t>Pillow</t>
        </is>
      </c>
      <c r="F62">
        <f>=2.9.0</f>
        <v/>
      </c>
      <c r="G62" t="inlineStr">
        <is>
          <t>Pillow</t>
        </is>
      </c>
      <c r="H62">
        <f>=2.7.0</f>
        <v/>
      </c>
    </row>
    <row r="63">
      <c r="A63" t="inlineStr">
        <is>
          <t>junction</t>
        </is>
      </c>
      <c r="B63" t="inlineStr">
        <is>
          <t>439f284d798353a821a3665264b7b2eaac86ee68</t>
        </is>
      </c>
      <c r="C63" t="inlineStr">
        <is>
          <t>2016-03-31 11:05:57+00:00</t>
        </is>
      </c>
      <c r="D63" t="inlineStr">
        <is>
          <t>verchange</t>
        </is>
      </c>
      <c r="E63" t="inlineStr">
        <is>
          <t>django-bootstrap3</t>
        </is>
      </c>
      <c r="F63">
        <f>=6.1.0</f>
        <v/>
      </c>
      <c r="G63" t="inlineStr">
        <is>
          <t>django-bootstrap3</t>
        </is>
      </c>
      <c r="H63">
        <f>=5.1.1</f>
        <v/>
      </c>
    </row>
    <row r="64">
      <c r="A64" t="inlineStr">
        <is>
          <t>junction</t>
        </is>
      </c>
      <c r="B64" t="inlineStr">
        <is>
          <t>439f284d798353a821a3665264b7b2eaac86ee68</t>
        </is>
      </c>
      <c r="C64" t="inlineStr">
        <is>
          <t>2016-03-31 11:05:57+00:00</t>
        </is>
      </c>
      <c r="D64" t="inlineStr">
        <is>
          <t>verchange</t>
        </is>
      </c>
      <c r="E64" t="inlineStr">
        <is>
          <t>Markdown</t>
        </is>
      </c>
      <c r="F64">
        <f>=2.6.2</f>
        <v/>
      </c>
      <c r="G64" t="inlineStr">
        <is>
          <t>Markdown</t>
        </is>
      </c>
      <c r="H64">
        <f>=2.6.1</f>
        <v/>
      </c>
    </row>
    <row r="65">
      <c r="A65" t="inlineStr">
        <is>
          <t>junction</t>
        </is>
      </c>
      <c r="B65" t="inlineStr">
        <is>
          <t>439f284d798353a821a3665264b7b2eaac86ee68</t>
        </is>
      </c>
      <c r="C65" t="inlineStr">
        <is>
          <t>2016-03-31 11:05:57+00:00</t>
        </is>
      </c>
      <c r="D65" t="inlineStr">
        <is>
          <t>verchange</t>
        </is>
      </c>
      <c r="E65" t="inlineStr">
        <is>
          <t>django-flat-theme</t>
        </is>
      </c>
      <c r="F65">
        <f>=0.9.5</f>
        <v/>
      </c>
      <c r="G65" t="inlineStr">
        <is>
          <t>django-flat-theme</t>
        </is>
      </c>
      <c r="H65">
        <f>=0.9.2</f>
        <v/>
      </c>
    </row>
    <row r="66">
      <c r="A66" t="inlineStr">
        <is>
          <t>junction</t>
        </is>
      </c>
      <c r="B66" t="inlineStr">
        <is>
          <t>439f284d798353a821a3665264b7b2eaac86ee68</t>
        </is>
      </c>
      <c r="C66" t="inlineStr">
        <is>
          <t>2016-03-31 11:05:57+00:00</t>
        </is>
      </c>
      <c r="D66" t="inlineStr">
        <is>
          <t>verchange</t>
        </is>
      </c>
      <c r="E66" t="inlineStr">
        <is>
          <t>django-extensions</t>
        </is>
      </c>
      <c r="F66">
        <f>=1.5.5</f>
        <v/>
      </c>
      <c r="G66" t="inlineStr">
        <is>
          <t>django-extensions</t>
        </is>
      </c>
      <c r="H66">
        <f>=1.5.2</f>
        <v/>
      </c>
    </row>
    <row r="67">
      <c r="A67" t="inlineStr">
        <is>
          <t>junction</t>
        </is>
      </c>
      <c r="B67" t="inlineStr">
        <is>
          <t>439f284d798353a821a3665264b7b2eaac86ee68</t>
        </is>
      </c>
      <c r="C67" t="inlineStr">
        <is>
          <t>2016-03-31 11:05:57+00:00</t>
        </is>
      </c>
      <c r="D67" t="inlineStr">
        <is>
          <t>verchange</t>
        </is>
      </c>
      <c r="E67" t="inlineStr">
        <is>
          <t>requests-oauthlib</t>
        </is>
      </c>
      <c r="F67">
        <f>=0.5.0</f>
        <v/>
      </c>
      <c r="G67" t="inlineStr">
        <is>
          <t>requests-oauthlib</t>
        </is>
      </c>
      <c r="H67">
        <f>=0.4.2</f>
        <v/>
      </c>
    </row>
    <row r="68">
      <c r="A68" t="inlineStr">
        <is>
          <t>junction</t>
        </is>
      </c>
      <c r="B68" t="inlineStr">
        <is>
          <t>439f284d798353a821a3665264b7b2eaac86ee68</t>
        </is>
      </c>
      <c r="C68" t="inlineStr">
        <is>
          <t>2016-03-31 11:05:57+00:00</t>
        </is>
      </c>
      <c r="D68" t="inlineStr">
        <is>
          <t>verchange</t>
        </is>
      </c>
      <c r="E68" t="inlineStr">
        <is>
          <t>ipython</t>
        </is>
      </c>
      <c r="F68">
        <f>=3.2.0</f>
        <v/>
      </c>
      <c r="G68" t="inlineStr">
        <is>
          <t>ipython</t>
        </is>
      </c>
      <c r="H68">
        <f>=3.0.0</f>
        <v/>
      </c>
    </row>
    <row r="69">
      <c r="A69" t="inlineStr">
        <is>
          <t>junction</t>
        </is>
      </c>
      <c r="B69" t="inlineStr">
        <is>
          <t>439f284d798353a821a3665264b7b2eaac86ee68</t>
        </is>
      </c>
      <c r="C69" t="inlineStr">
        <is>
          <t>2016-03-31 11:05:57+00:00</t>
        </is>
      </c>
      <c r="D69" t="inlineStr">
        <is>
          <t>add</t>
        </is>
      </c>
      <c r="E69" t="inlineStr">
        <is>
          <t>djangorestframework</t>
        </is>
      </c>
      <c r="F69">
        <f>=3.1.3</f>
        <v/>
      </c>
      <c r="G69" t="inlineStr"/>
      <c r="H69" t="inlineStr"/>
    </row>
    <row r="70">
      <c r="A70" t="inlineStr">
        <is>
          <t>junction</t>
        </is>
      </c>
      <c r="B70" t="inlineStr">
        <is>
          <t>439f284d798353a821a3665264b7b2eaac86ee68</t>
        </is>
      </c>
      <c r="C70" t="inlineStr">
        <is>
          <t>2016-03-31 11:05:57+00:00</t>
        </is>
      </c>
      <c r="D70" t="inlineStr">
        <is>
          <t>add</t>
        </is>
      </c>
      <c r="E70" t="inlineStr">
        <is>
          <t>django-filter</t>
        </is>
      </c>
      <c r="F70">
        <f>=0.10.0</f>
        <v/>
      </c>
      <c r="G70" t="inlineStr"/>
      <c r="H70" t="inlineStr"/>
    </row>
    <row r="71">
      <c r="A71" t="inlineStr">
        <is>
          <t>junction</t>
        </is>
      </c>
      <c r="B71" t="inlineStr">
        <is>
          <t>439f284d798353a821a3665264b7b2eaac86ee68</t>
        </is>
      </c>
      <c r="C71" t="inlineStr">
        <is>
          <t>2016-03-31 11:05:57+00:00</t>
        </is>
      </c>
      <c r="D71" t="inlineStr">
        <is>
          <t>add</t>
        </is>
      </c>
      <c r="E71" t="inlineStr">
        <is>
          <t>dj-database-url</t>
        </is>
      </c>
      <c r="F71">
        <f>=0.3.*</f>
        <v/>
      </c>
      <c r="G71" t="inlineStr"/>
      <c r="H71" t="inlineStr"/>
    </row>
    <row r="72">
      <c r="A72" t="inlineStr">
        <is>
          <t>junction</t>
        </is>
      </c>
      <c r="B72" t="inlineStr">
        <is>
          <t>439f284d798353a821a3665264b7b2eaac86ee68</t>
        </is>
      </c>
      <c r="C72" t="inlineStr">
        <is>
          <t>2016-03-31 11:05:57+00:00</t>
        </is>
      </c>
      <c r="D72" t="inlineStr">
        <is>
          <t>add</t>
        </is>
      </c>
      <c r="E72" t="inlineStr">
        <is>
          <t>Werkzeug</t>
        </is>
      </c>
      <c r="F72">
        <f>=0.10.4</f>
        <v/>
      </c>
      <c r="G72" t="inlineStr"/>
      <c r="H72" t="inlineStr"/>
    </row>
    <row r="73">
      <c r="A73" t="inlineStr">
        <is>
          <t>junction</t>
        </is>
      </c>
      <c r="B73" t="inlineStr">
        <is>
          <t>439f284d798353a821a3665264b7b2eaac86ee68</t>
        </is>
      </c>
      <c r="C73" t="inlineStr">
        <is>
          <t>2016-03-31 11:05:57+00:00</t>
        </is>
      </c>
      <c r="D73" t="inlineStr">
        <is>
          <t>add</t>
        </is>
      </c>
      <c r="E73" t="inlineStr">
        <is>
          <t>XlsxWriter</t>
        </is>
      </c>
      <c r="F73">
        <f>=0.7.3</f>
        <v/>
      </c>
      <c r="G73" t="inlineStr"/>
      <c r="H73" t="inlineStr"/>
    </row>
    <row r="74">
      <c r="A74" t="inlineStr">
        <is>
          <t>junction</t>
        </is>
      </c>
      <c r="B74" t="inlineStr">
        <is>
          <t>439f284d798353a821a3665264b7b2eaac86ee68</t>
        </is>
      </c>
      <c r="C74" t="inlineStr">
        <is>
          <t>2016-03-31 11:05:57+00:00</t>
        </is>
      </c>
      <c r="D74" t="inlineStr">
        <is>
          <t>add</t>
        </is>
      </c>
      <c r="E74" t="inlineStr">
        <is>
          <t>arrow</t>
        </is>
      </c>
      <c r="F74">
        <f>=0.7.0</f>
        <v/>
      </c>
      <c r="G74" t="inlineStr"/>
      <c r="H74" t="inlineStr"/>
    </row>
    <row r="75">
      <c r="A75" t="inlineStr">
        <is>
          <t>junction</t>
        </is>
      </c>
      <c r="B75" t="inlineStr">
        <is>
          <t>439f284d798353a821a3665264b7b2eaac86ee68</t>
        </is>
      </c>
      <c r="C75" t="inlineStr">
        <is>
          <t>2016-03-31 11:05:57+00:00</t>
        </is>
      </c>
      <c r="D75" t="inlineStr">
        <is>
          <t>add</t>
        </is>
      </c>
      <c r="E75" t="inlineStr">
        <is>
          <t>django_simple_history</t>
        </is>
      </c>
      <c r="F75">
        <f>=1.6.3</f>
        <v/>
      </c>
      <c r="G75" t="inlineStr"/>
      <c r="H75" t="inlineStr"/>
    </row>
    <row r="76">
      <c r="A76" t="inlineStr">
        <is>
          <t>junction</t>
        </is>
      </c>
      <c r="B76" t="inlineStr">
        <is>
          <t>439f284d798353a821a3665264b7b2eaac86ee68</t>
        </is>
      </c>
      <c r="C76" t="inlineStr">
        <is>
          <t>2016-03-31 11:05:57+00:00</t>
        </is>
      </c>
      <c r="D76" t="inlineStr">
        <is>
          <t>add</t>
        </is>
      </c>
      <c r="E76" t="inlineStr">
        <is>
          <t>markdown2</t>
        </is>
      </c>
      <c r="F76">
        <f>=2.3.0</f>
        <v/>
      </c>
      <c r="G76" t="inlineStr"/>
      <c r="H76" t="inlineStr"/>
    </row>
    <row r="77">
      <c r="A77" t="inlineStr">
        <is>
          <t>junction</t>
        </is>
      </c>
      <c r="B77" t="inlineStr">
        <is>
          <t>439f284d798353a821a3665264b7b2eaac86ee68</t>
        </is>
      </c>
      <c r="C77" t="inlineStr">
        <is>
          <t>2016-03-31 11:05:57+00:00</t>
        </is>
      </c>
      <c r="D77" t="inlineStr">
        <is>
          <t>add</t>
        </is>
      </c>
      <c r="E77" t="inlineStr">
        <is>
          <t>uwsgi</t>
        </is>
      </c>
      <c r="F77">
        <f>=2.0.*</f>
        <v/>
      </c>
      <c r="G77" t="inlineStr"/>
      <c r="H77" t="inlineStr"/>
    </row>
    <row r="78">
      <c r="A78" t="inlineStr">
        <is>
          <t>junction</t>
        </is>
      </c>
      <c r="B78" t="inlineStr">
        <is>
          <t>439f284d798353a821a3665264b7b2eaac86ee68</t>
        </is>
      </c>
      <c r="C78" t="inlineStr">
        <is>
          <t>2016-03-31 11:05:57+00:00</t>
        </is>
      </c>
      <c r="D78" t="inlineStr">
        <is>
          <t>add</t>
        </is>
      </c>
      <c r="E78" t="inlineStr">
        <is>
          <t>django-uuidfield</t>
        </is>
      </c>
      <c r="F78">
        <f>=0.5.0</f>
        <v/>
      </c>
      <c r="G78" t="inlineStr"/>
      <c r="H78" t="inlineStr"/>
    </row>
    <row r="79">
      <c r="A79" t="inlineStr">
        <is>
          <t>junction</t>
        </is>
      </c>
      <c r="B79" t="inlineStr">
        <is>
          <t>439f284d798353a821a3665264b7b2eaac86ee68</t>
        </is>
      </c>
      <c r="C79" t="inlineStr">
        <is>
          <t>2016-03-31 11:05:57+00:00</t>
        </is>
      </c>
      <c r="D79" t="inlineStr">
        <is>
          <t>add</t>
        </is>
      </c>
      <c r="E79" t="inlineStr">
        <is>
          <t>qrcode</t>
        </is>
      </c>
      <c r="F79">
        <f>=5.1</f>
        <v/>
      </c>
      <c r="G79" t="inlineStr"/>
      <c r="H79" t="inlineStr"/>
    </row>
    <row r="80">
      <c r="A80" t="inlineStr">
        <is>
          <t>junction</t>
        </is>
      </c>
      <c r="B80" t="inlineStr">
        <is>
          <t>439f284d798353a821a3665264b7b2eaac86ee68</t>
        </is>
      </c>
      <c r="C80" t="inlineStr">
        <is>
          <t>2016-03-31 11:05:57+00:00</t>
        </is>
      </c>
      <c r="D80" t="inlineStr">
        <is>
          <t>add</t>
        </is>
      </c>
      <c r="E80" t="inlineStr">
        <is>
          <t>jsonfield</t>
        </is>
      </c>
      <c r="F80">
        <f>=1.0.3</f>
        <v/>
      </c>
      <c r="G80" t="inlineStr"/>
      <c r="H80" t="inlineStr"/>
    </row>
    <row r="81">
      <c r="A81" t="inlineStr">
        <is>
          <t>junction</t>
        </is>
      </c>
      <c r="B81" t="inlineStr">
        <is>
          <t>8b545a0cd6943dba923cfabe046fbf2d4b285386</t>
        </is>
      </c>
      <c r="C81" t="inlineStr">
        <is>
          <t>2016-06-25 12:36:27+00:00</t>
        </is>
      </c>
      <c r="D81" t="inlineStr">
        <is>
          <t>verchange</t>
        </is>
      </c>
      <c r="E81" t="inlineStr">
        <is>
          <t>dj-database-url</t>
        </is>
      </c>
      <c r="F81">
        <f>=0.4.1</f>
        <v/>
      </c>
      <c r="G81" t="inlineStr">
        <is>
          <t>dj-database-url</t>
        </is>
      </c>
      <c r="H81">
        <f>=0.3.*</f>
        <v/>
      </c>
    </row>
    <row r="82">
      <c r="A82" t="inlineStr">
        <is>
          <t>junction</t>
        </is>
      </c>
      <c r="B82" t="inlineStr">
        <is>
          <t>8b545a0cd6943dba923cfabe046fbf2d4b285386</t>
        </is>
      </c>
      <c r="C82" t="inlineStr">
        <is>
          <t>2016-06-25 12:36:27+00:00</t>
        </is>
      </c>
      <c r="D82" t="inlineStr">
        <is>
          <t>verchange</t>
        </is>
      </c>
      <c r="E82" t="inlineStr">
        <is>
          <t>arrow</t>
        </is>
      </c>
      <c r="F82">
        <f>=0.8.0</f>
        <v/>
      </c>
      <c r="G82" t="inlineStr">
        <is>
          <t>arrow</t>
        </is>
      </c>
      <c r="H82">
        <f>=0.7.0</f>
        <v/>
      </c>
    </row>
    <row r="83">
      <c r="A83" t="inlineStr">
        <is>
          <t>junction</t>
        </is>
      </c>
      <c r="B83" t="inlineStr">
        <is>
          <t>8b545a0cd6943dba923cfabe046fbf2d4b285386</t>
        </is>
      </c>
      <c r="C83" t="inlineStr">
        <is>
          <t>2016-06-25 12:36:27+00:00</t>
        </is>
      </c>
      <c r="D83" t="inlineStr">
        <is>
          <t>verchange</t>
        </is>
      </c>
      <c r="E83" t="inlineStr">
        <is>
          <t>django-bootstrap-breadcrumbs</t>
        </is>
      </c>
      <c r="F83">
        <f>=0.7.3</f>
        <v/>
      </c>
      <c r="G83" t="inlineStr">
        <is>
          <t>django-bootstrap-breadcrumbs</t>
        </is>
      </c>
      <c r="H83">
        <f>=0.7.1</f>
        <v/>
      </c>
    </row>
    <row r="84">
      <c r="A84" t="inlineStr">
        <is>
          <t>junction</t>
        </is>
      </c>
      <c r="B84" t="inlineStr">
        <is>
          <t>8b545a0cd6943dba923cfabe046fbf2d4b285386</t>
        </is>
      </c>
      <c r="C84" t="inlineStr">
        <is>
          <t>2016-06-25 12:36:27+00:00</t>
        </is>
      </c>
      <c r="D84" t="inlineStr">
        <is>
          <t>verchange</t>
        </is>
      </c>
      <c r="E84" t="inlineStr">
        <is>
          <t>markdown2</t>
        </is>
      </c>
      <c r="F84">
        <f>=2.3.1</f>
        <v/>
      </c>
      <c r="G84" t="inlineStr">
        <is>
          <t>markdown2</t>
        </is>
      </c>
      <c r="H84">
        <f>=2.3.0</f>
        <v/>
      </c>
    </row>
    <row r="85">
      <c r="A85" t="inlineStr">
        <is>
          <t>junction</t>
        </is>
      </c>
      <c r="B85" t="inlineStr">
        <is>
          <t>8b545a0cd6943dba923cfabe046fbf2d4b285386</t>
        </is>
      </c>
      <c r="C85" t="inlineStr">
        <is>
          <t>2016-06-25 12:36:27+00:00</t>
        </is>
      </c>
      <c r="D85" t="inlineStr">
        <is>
          <t>verchange</t>
        </is>
      </c>
      <c r="E85" t="inlineStr">
        <is>
          <t>Markdown</t>
        </is>
      </c>
      <c r="F85">
        <f>=2.6.6</f>
        <v/>
      </c>
      <c r="G85" t="inlineStr">
        <is>
          <t>Markdown</t>
        </is>
      </c>
      <c r="H85">
        <f>=2.6.2</f>
        <v/>
      </c>
    </row>
    <row r="86">
      <c r="A86" t="inlineStr">
        <is>
          <t>junction</t>
        </is>
      </c>
      <c r="B86" t="inlineStr">
        <is>
          <t>8b545a0cd6943dba923cfabe046fbf2d4b285386</t>
        </is>
      </c>
      <c r="C86" t="inlineStr">
        <is>
          <t>2016-06-25 12:36:27+00:00</t>
        </is>
      </c>
      <c r="D86" t="inlineStr">
        <is>
          <t>verchange</t>
        </is>
      </c>
      <c r="E86" t="inlineStr">
        <is>
          <t>django-flat-theme</t>
        </is>
      </c>
      <c r="F86">
        <f>=1.1.3</f>
        <v/>
      </c>
      <c r="G86" t="inlineStr">
        <is>
          <t>django-flat-theme</t>
        </is>
      </c>
      <c r="H86">
        <f>=0.9.5</f>
        <v/>
      </c>
    </row>
    <row r="87">
      <c r="A87" t="inlineStr">
        <is>
          <t>junction</t>
        </is>
      </c>
      <c r="B87" t="inlineStr">
        <is>
          <t>8b545a0cd6943dba923cfabe046fbf2d4b285386</t>
        </is>
      </c>
      <c r="C87" t="inlineStr">
        <is>
          <t>2016-06-25 12:36:27+00:00</t>
        </is>
      </c>
      <c r="D87" t="inlineStr">
        <is>
          <t>verchange</t>
        </is>
      </c>
      <c r="E87" t="inlineStr">
        <is>
          <t>redis</t>
        </is>
      </c>
      <c r="F87">
        <f>=2.10.5</f>
        <v/>
      </c>
      <c r="G87" t="inlineStr">
        <is>
          <t>redis</t>
        </is>
      </c>
      <c r="H87">
        <f>=2.10.3</f>
        <v/>
      </c>
    </row>
    <row r="88">
      <c r="A88" t="inlineStr">
        <is>
          <t>junction</t>
        </is>
      </c>
      <c r="B88" t="inlineStr">
        <is>
          <t>8b545a0cd6943dba923cfabe046fbf2d4b285386</t>
        </is>
      </c>
      <c r="C88" t="inlineStr">
        <is>
          <t>2016-06-25 12:36:27+00:00</t>
        </is>
      </c>
      <c r="D88" t="inlineStr">
        <is>
          <t>add</t>
        </is>
      </c>
      <c r="E88" t="inlineStr">
        <is>
          <t>hashids</t>
        </is>
      </c>
      <c r="F88">
        <f>=1.1.0</f>
        <v/>
      </c>
      <c r="G88" t="inlineStr"/>
      <c r="H88" t="inlineStr"/>
    </row>
    <row r="89">
      <c r="A89" t="inlineStr">
        <is>
          <t>junction</t>
        </is>
      </c>
      <c r="B89" t="inlineStr">
        <is>
          <t>8b545a0cd6943dba923cfabe046fbf2d4b285386</t>
        </is>
      </c>
      <c r="C89" t="inlineStr">
        <is>
          <t>2016-06-25 12:36:27+00:00</t>
        </is>
      </c>
      <c r="D89" t="inlineStr">
        <is>
          <t>rem</t>
        </is>
      </c>
      <c r="E89" t="inlineStr"/>
      <c r="F89" t="inlineStr"/>
      <c r="G89" t="inlineStr">
        <is>
          <t>Werkzeug</t>
        </is>
      </c>
      <c r="H89">
        <f>=0.10.4</f>
        <v/>
      </c>
    </row>
    <row r="90">
      <c r="A90" t="inlineStr">
        <is>
          <t>junction</t>
        </is>
      </c>
      <c r="B90" t="inlineStr">
        <is>
          <t>8b545a0cd6943dba923cfabe046fbf2d4b285386</t>
        </is>
      </c>
      <c r="C90" t="inlineStr">
        <is>
          <t>2016-06-25 12:36:27+00:00</t>
        </is>
      </c>
      <c r="D90" t="inlineStr">
        <is>
          <t>rem</t>
        </is>
      </c>
      <c r="E90" t="inlineStr"/>
      <c r="F90" t="inlineStr"/>
      <c r="G90" t="inlineStr">
        <is>
          <t>ipython</t>
        </is>
      </c>
      <c r="H90">
        <f>=3.2.0</f>
        <v/>
      </c>
    </row>
    <row r="91">
      <c r="A91" t="inlineStr">
        <is>
          <t>junction</t>
        </is>
      </c>
      <c r="B91" t="inlineStr">
        <is>
          <t>8b545a0cd6943dba923cfabe046fbf2d4b285386</t>
        </is>
      </c>
      <c r="C91" t="inlineStr">
        <is>
          <t>2016-06-25 12:36:27+00:00</t>
        </is>
      </c>
      <c r="D91" t="inlineStr">
        <is>
          <t>rem</t>
        </is>
      </c>
      <c r="E91" t="inlineStr"/>
      <c r="F91" t="inlineStr"/>
      <c r="G91" t="inlineStr">
        <is>
          <t>pyreadline</t>
        </is>
      </c>
      <c r="H91">
        <f>=2.0</f>
        <v/>
      </c>
    </row>
    <row r="92">
      <c r="A92" t="inlineStr">
        <is>
          <t>python-web-pdb</t>
        </is>
      </c>
      <c r="B92" t="inlineStr">
        <is>
          <t>626971e13832a626c44a99ac38b64eebe250f63a</t>
        </is>
      </c>
      <c r="C92" t="inlineStr">
        <is>
          <t>2020-02-21 15:44:38+00:00</t>
        </is>
      </c>
      <c r="D92" t="inlineStr">
        <is>
          <t>add</t>
        </is>
      </c>
      <c r="E92" t="inlineStr">
        <is>
          <t>bottle</t>
        </is>
      </c>
      <c r="F92" t="inlineStr"/>
      <c r="G92" t="inlineStr"/>
      <c r="H92" t="inlineStr"/>
    </row>
    <row r="93">
      <c r="A93" t="inlineStr">
        <is>
          <t>python-web-pdb</t>
        </is>
      </c>
      <c r="B93" t="inlineStr">
        <is>
          <t>626971e13832a626c44a99ac38b64eebe250f63a</t>
        </is>
      </c>
      <c r="C93" t="inlineStr">
        <is>
          <t>2020-02-21 15:44:38+00:00</t>
        </is>
      </c>
      <c r="D93" t="inlineStr">
        <is>
          <t>add</t>
        </is>
      </c>
      <c r="E93" t="inlineStr">
        <is>
          <t>asyncore-wsgi</t>
        </is>
      </c>
      <c r="F93" t="inlineStr">
        <is>
          <t>&gt;=0.0.4</t>
        </is>
      </c>
      <c r="G93" t="inlineStr"/>
      <c r="H93" t="inlineStr"/>
    </row>
    <row r="94">
      <c r="A94" t="inlineStr">
        <is>
          <t>python-web-pdb</t>
        </is>
      </c>
      <c r="B94" t="inlineStr">
        <is>
          <t>626971e13832a626c44a99ac38b64eebe250f63a</t>
        </is>
      </c>
      <c r="C94" t="inlineStr">
        <is>
          <t>2020-02-21 15:44:38+00:00</t>
        </is>
      </c>
      <c r="D94" t="inlineStr">
        <is>
          <t>add</t>
        </is>
      </c>
      <c r="E94" t="inlineStr">
        <is>
          <t>selenium</t>
        </is>
      </c>
      <c r="F94" t="inlineStr"/>
      <c r="G94" t="inlineStr"/>
      <c r="H94" t="inlineStr"/>
    </row>
    <row r="95">
      <c r="A95" t="inlineStr">
        <is>
          <t>EsiPy</t>
        </is>
      </c>
      <c r="B95" t="inlineStr">
        <is>
          <t>38e3f568ef0689de16044f92ce39969da603d74e</t>
        </is>
      </c>
      <c r="C95" t="inlineStr">
        <is>
          <t>2016-12-21 10:40:31+00:00</t>
        </is>
      </c>
      <c r="D95" t="inlineStr">
        <is>
          <t>add</t>
        </is>
      </c>
      <c r="E95" t="inlineStr">
        <is>
          <t>diskcache</t>
        </is>
      </c>
      <c r="F95" t="inlineStr"/>
      <c r="G95" t="inlineStr"/>
      <c r="H95" t="inlineStr"/>
    </row>
    <row r="96">
      <c r="A96" t="inlineStr">
        <is>
          <t>EsiPy</t>
        </is>
      </c>
      <c r="B96" t="inlineStr">
        <is>
          <t>ccafdfd21fdf3d746b9b35a717a63a20b3f7a408</t>
        </is>
      </c>
      <c r="C96" t="inlineStr">
        <is>
          <t>2017-02-14 10:52:56+00:00</t>
        </is>
      </c>
      <c r="D96" t="inlineStr">
        <is>
          <t>verchange</t>
        </is>
      </c>
      <c r="E96" t="inlineStr">
        <is>
          <t>pyswagger</t>
        </is>
      </c>
      <c r="F96" t="inlineStr">
        <is>
          <t>&gt;=0.8.27</t>
        </is>
      </c>
      <c r="G96" t="inlineStr">
        <is>
          <t>pyswagger</t>
        </is>
      </c>
      <c r="H96" t="inlineStr"/>
    </row>
    <row r="97">
      <c r="A97" t="inlineStr">
        <is>
          <t>EsiPy</t>
        </is>
      </c>
      <c r="B97" t="inlineStr">
        <is>
          <t>6a7fc5d0b3905dbf18149f218e41d45c27adf212</t>
        </is>
      </c>
      <c r="C97" t="inlineStr">
        <is>
          <t>2017-06-25 08:40:47+00:00</t>
        </is>
      </c>
      <c r="D97" t="inlineStr">
        <is>
          <t>verchange</t>
        </is>
      </c>
      <c r="E97" t="inlineStr">
        <is>
          <t>pyswagger</t>
        </is>
      </c>
      <c r="F97" t="inlineStr">
        <is>
          <t>&gt;=0.8.30</t>
        </is>
      </c>
      <c r="G97" t="inlineStr">
        <is>
          <t>pyswagger</t>
        </is>
      </c>
      <c r="H97" t="inlineStr">
        <is>
          <t>&gt;=0.8.27</t>
        </is>
      </c>
    </row>
    <row r="98">
      <c r="A98" t="inlineStr">
        <is>
          <t>EsiPy</t>
        </is>
      </c>
      <c r="B98" t="inlineStr">
        <is>
          <t>9ae866e61f9e352d219a982eae40a2e5b059c208</t>
        </is>
      </c>
      <c r="C98" t="inlineStr">
        <is>
          <t>2017-07-15 17:58:10+00:00</t>
        </is>
      </c>
      <c r="D98" t="inlineStr">
        <is>
          <t>verchange</t>
        </is>
      </c>
      <c r="E98" t="inlineStr">
        <is>
          <t>pyswagger</t>
        </is>
      </c>
      <c r="F98" t="inlineStr">
        <is>
          <t>&gt;=0.8.31</t>
        </is>
      </c>
      <c r="G98" t="inlineStr">
        <is>
          <t>pyswagger</t>
        </is>
      </c>
      <c r="H98" t="inlineStr">
        <is>
          <t>&gt;=0.8.30</t>
        </is>
      </c>
    </row>
    <row r="99">
      <c r="A99" t="inlineStr">
        <is>
          <t>EsiPy</t>
        </is>
      </c>
      <c r="B99" t="inlineStr">
        <is>
          <t>32d385b45937bb750b0422002c0a5c89f6691863</t>
        </is>
      </c>
      <c r="C99" t="inlineStr">
        <is>
          <t>2017-10-22 14:22:20+00:00</t>
        </is>
      </c>
      <c r="D99" t="inlineStr">
        <is>
          <t>add</t>
        </is>
      </c>
      <c r="E99" t="inlineStr">
        <is>
          <t>redis</t>
        </is>
      </c>
      <c r="F99" t="inlineStr"/>
      <c r="G99" t="inlineStr"/>
      <c r="H99" t="inlineStr"/>
    </row>
    <row r="100">
      <c r="A100" t="inlineStr">
        <is>
          <t>EsiPy</t>
        </is>
      </c>
      <c r="B100" t="inlineStr">
        <is>
          <t>ff8abd7048e0da4625b80bbae64c888a517e870f</t>
        </is>
      </c>
      <c r="C100" t="inlineStr">
        <is>
          <t>2017-12-25 22:59:36+00:00</t>
        </is>
      </c>
      <c r="D100" t="inlineStr">
        <is>
          <t>add</t>
        </is>
      </c>
      <c r="E100" t="inlineStr">
        <is>
          <t>pylint</t>
        </is>
      </c>
      <c r="F100" t="inlineStr"/>
      <c r="G100" t="inlineStr"/>
      <c r="H100" t="inlineStr"/>
    </row>
    <row r="101">
      <c r="A101" t="inlineStr">
        <is>
          <t>EsiPy</t>
        </is>
      </c>
      <c r="B101" t="inlineStr">
        <is>
          <t>f51863034f933c15ec4c506a466576b1b966d5ef</t>
        </is>
      </c>
      <c r="C101" t="inlineStr">
        <is>
          <t>2018-05-04 09:58:40+00:00</t>
        </is>
      </c>
      <c r="D101" t="inlineStr">
        <is>
          <t>verchange</t>
        </is>
      </c>
      <c r="E101" t="inlineStr">
        <is>
          <t>pylint</t>
        </is>
      </c>
      <c r="F101" t="inlineStr"/>
      <c r="G101" t="inlineStr">
        <is>
          <t>pylint</t>
        </is>
      </c>
      <c r="H101" t="inlineStr"/>
    </row>
    <row r="102">
      <c r="A102" t="inlineStr">
        <is>
          <t>EsiPy</t>
        </is>
      </c>
      <c r="B102" t="inlineStr">
        <is>
          <t>f51863034f933c15ec4c506a466576b1b966d5ef</t>
        </is>
      </c>
      <c r="C102" t="inlineStr">
        <is>
          <t>2018-05-04 09:58:40+00:00</t>
        </is>
      </c>
      <c r="D102" t="inlineStr">
        <is>
          <t>add</t>
        </is>
      </c>
      <c r="E102" t="inlineStr">
        <is>
          <t>pytz</t>
        </is>
      </c>
      <c r="F102" t="inlineStr"/>
      <c r="G102" t="inlineStr"/>
      <c r="H102" t="inlineStr"/>
    </row>
    <row r="103">
      <c r="A103" t="inlineStr">
        <is>
          <t>EsiPy</t>
        </is>
      </c>
      <c r="B103" t="inlineStr">
        <is>
          <t>6365773956e984ea4ccdc67919469fe685f9729e</t>
        </is>
      </c>
      <c r="C103" t="inlineStr">
        <is>
          <t>2018-07-02 08:41:00+00:00</t>
        </is>
      </c>
      <c r="D103" t="inlineStr">
        <is>
          <t>verchange</t>
        </is>
      </c>
      <c r="E103" t="inlineStr">
        <is>
          <t>pyswagger</t>
        </is>
      </c>
      <c r="F103" t="inlineStr">
        <is>
          <t>&gt;=0.8.39</t>
        </is>
      </c>
      <c r="G103" t="inlineStr">
        <is>
          <t>pyswagger</t>
        </is>
      </c>
      <c r="H103" t="inlineStr">
        <is>
          <t>&gt;=0.8.31</t>
        </is>
      </c>
    </row>
    <row r="104">
      <c r="A104" t="inlineStr">
        <is>
          <t>EsiPy</t>
        </is>
      </c>
      <c r="B104" t="inlineStr">
        <is>
          <t>52a8f4c2557aff3f672b1d6e6b000228a3f2f540</t>
        </is>
      </c>
      <c r="C104" t="inlineStr">
        <is>
          <t>2018-10-21 13:58:49+00:00</t>
        </is>
      </c>
      <c r="D104" t="inlineStr">
        <is>
          <t>verchange</t>
        </is>
      </c>
      <c r="E104" t="inlineStr">
        <is>
          <t>pytz</t>
        </is>
      </c>
      <c r="F104" t="inlineStr"/>
      <c r="G104" t="inlineStr">
        <is>
          <t>pytz</t>
        </is>
      </c>
      <c r="H104" t="inlineStr"/>
    </row>
    <row r="105">
      <c r="A105" t="inlineStr">
        <is>
          <t>EsiPy</t>
        </is>
      </c>
      <c r="B105" t="inlineStr">
        <is>
          <t>52a8f4c2557aff3f672b1d6e6b000228a3f2f540</t>
        </is>
      </c>
      <c r="C105" t="inlineStr">
        <is>
          <t>2018-10-21 13:58:49+00:00</t>
        </is>
      </c>
      <c r="D105" t="inlineStr">
        <is>
          <t>add</t>
        </is>
      </c>
      <c r="E105" t="inlineStr">
        <is>
          <t>python-jose</t>
        </is>
      </c>
      <c r="F105" t="inlineStr">
        <is>
          <t>&lt;4;&gt;=3.0</t>
        </is>
      </c>
      <c r="G105" t="inlineStr"/>
      <c r="H105" t="inlineStr"/>
    </row>
    <row r="106">
      <c r="A106" t="inlineStr">
        <is>
          <t>sentrylogs</t>
        </is>
      </c>
      <c r="B106" t="inlineStr">
        <is>
          <t>d44dd2a1a554f81bcbed9a2a24ff4dbabb4bc45f</t>
        </is>
      </c>
      <c r="C106" t="inlineStr">
        <is>
          <t>2016-06-10 17:28:54+00:00</t>
        </is>
      </c>
      <c r="D106" t="inlineStr">
        <is>
          <t>add</t>
        </is>
      </c>
      <c r="E106" t="inlineStr">
        <is>
          <t>raven</t>
        </is>
      </c>
      <c r="F106" t="inlineStr">
        <is>
          <t>&gt;=2.0.10</t>
        </is>
      </c>
      <c r="G106" t="inlineStr"/>
      <c r="H106" t="inlineStr"/>
    </row>
    <row r="107">
      <c r="A107" t="inlineStr">
        <is>
          <t>sentrylogs</t>
        </is>
      </c>
      <c r="B107" t="inlineStr">
        <is>
          <t>d44dd2a1a554f81bcbed9a2a24ff4dbabb4bc45f</t>
        </is>
      </c>
      <c r="C107" t="inlineStr">
        <is>
          <t>2016-06-10 17:28:54+00:00</t>
        </is>
      </c>
      <c r="D107" t="inlineStr">
        <is>
          <t>add</t>
        </is>
      </c>
      <c r="E107" t="inlineStr">
        <is>
          <t>tailer</t>
        </is>
      </c>
      <c r="F107" t="inlineStr">
        <is>
          <t>&gt;=0.3</t>
        </is>
      </c>
      <c r="G107" t="inlineStr"/>
      <c r="H107" t="inlineStr"/>
    </row>
    <row r="108">
      <c r="A108" t="inlineStr">
        <is>
          <t>sentrylogs</t>
        </is>
      </c>
      <c r="B108" t="inlineStr">
        <is>
          <t>1bff3f2c8e37265430269cdf1ed8f860ce2dd72a</t>
        </is>
      </c>
      <c r="C108" t="inlineStr">
        <is>
          <t>2018-11-16 20:50:21+00:00</t>
        </is>
      </c>
      <c r="D108" t="inlineStr">
        <is>
          <t>verchange</t>
        </is>
      </c>
      <c r="E108" t="inlineStr">
        <is>
          <t>raven</t>
        </is>
      </c>
      <c r="F108" t="inlineStr">
        <is>
          <t>&gt;=3.3.2</t>
        </is>
      </c>
      <c r="G108" t="inlineStr">
        <is>
          <t>raven</t>
        </is>
      </c>
      <c r="H108" t="inlineStr">
        <is>
          <t>&gt;=2.0.10</t>
        </is>
      </c>
    </row>
    <row r="109">
      <c r="A109" t="inlineStr">
        <is>
          <t>sentrylogs</t>
        </is>
      </c>
      <c r="B109" t="inlineStr">
        <is>
          <t>1bff3f2c8e37265430269cdf1ed8f860ce2dd72a</t>
        </is>
      </c>
      <c r="C109" t="inlineStr">
        <is>
          <t>2018-11-16 20:50:21+00:00</t>
        </is>
      </c>
      <c r="D109" t="inlineStr">
        <is>
          <t>add</t>
        </is>
      </c>
      <c r="E109" t="inlineStr">
        <is>
          <t>tailhead</t>
        </is>
      </c>
      <c r="F109" t="inlineStr">
        <is>
          <t>&gt;=1.0.2</t>
        </is>
      </c>
      <c r="G109" t="inlineStr"/>
      <c r="H109" t="inlineStr"/>
    </row>
    <row r="110">
      <c r="A110" t="inlineStr">
        <is>
          <t>sentrylogs</t>
        </is>
      </c>
      <c r="B110" t="inlineStr">
        <is>
          <t>1bff3f2c8e37265430269cdf1ed8f860ce2dd72a</t>
        </is>
      </c>
      <c r="C110" t="inlineStr">
        <is>
          <t>2018-11-16 20:50:21+00:00</t>
        </is>
      </c>
      <c r="D110" t="inlineStr">
        <is>
          <t>rem</t>
        </is>
      </c>
      <c r="E110" t="inlineStr"/>
      <c r="F110" t="inlineStr"/>
      <c r="G110" t="inlineStr">
        <is>
          <t>tailer</t>
        </is>
      </c>
      <c r="H110" t="inlineStr">
        <is>
          <t>&gt;=0.3</t>
        </is>
      </c>
    </row>
    <row r="111">
      <c r="A111" t="inlineStr">
        <is>
          <t>sentrylogs</t>
        </is>
      </c>
      <c r="B111" t="inlineStr">
        <is>
          <t>8d105328d872ef8629dc5b4c4c7d4449ef95b156</t>
        </is>
      </c>
      <c r="C111" t="inlineStr">
        <is>
          <t>2019-09-19 18:02:37+00:00</t>
        </is>
      </c>
      <c r="D111" t="inlineStr">
        <is>
          <t>add</t>
        </is>
      </c>
      <c r="E111" t="inlineStr">
        <is>
          <t>sentry-sdk</t>
        </is>
      </c>
      <c r="F111" t="inlineStr">
        <is>
          <t>&lt;1.0.0;&gt;=0.7.9</t>
        </is>
      </c>
      <c r="G111" t="inlineStr"/>
      <c r="H111" t="inlineStr"/>
    </row>
    <row r="112">
      <c r="A112" t="inlineStr">
        <is>
          <t>sentrylogs</t>
        </is>
      </c>
      <c r="B112" t="inlineStr">
        <is>
          <t>8d105328d872ef8629dc5b4c4c7d4449ef95b156</t>
        </is>
      </c>
      <c r="C112" t="inlineStr">
        <is>
          <t>2019-09-19 18:02:37+00:00</t>
        </is>
      </c>
      <c r="D112" t="inlineStr">
        <is>
          <t>rem</t>
        </is>
      </c>
      <c r="E112" t="inlineStr"/>
      <c r="F112" t="inlineStr"/>
      <c r="G112" t="inlineStr">
        <is>
          <t>raven</t>
        </is>
      </c>
      <c r="H112" t="inlineStr">
        <is>
          <t>&gt;=3.3.2</t>
        </is>
      </c>
    </row>
    <row r="113">
      <c r="A113" t="inlineStr">
        <is>
          <t>baruwa2</t>
        </is>
      </c>
      <c r="B113" t="inlineStr">
        <is>
          <t>943290344fb6b281f6bc279a8a94adadad7c703c</t>
        </is>
      </c>
      <c r="C113" t="inlineStr">
        <is>
          <t>2013-04-21 09:38:46+00:00</t>
        </is>
      </c>
      <c r="D113" t="inlineStr">
        <is>
          <t>verchange</t>
        </is>
      </c>
      <c r="E113" t="inlineStr">
        <is>
          <t>pyparsing</t>
        </is>
      </c>
      <c r="F113" t="inlineStr">
        <is>
          <t>&lt;2.0</t>
        </is>
      </c>
      <c r="G113" t="inlineStr">
        <is>
          <t>pyparsing</t>
        </is>
      </c>
      <c r="H113" t="inlineStr"/>
    </row>
    <row r="114">
      <c r="A114" t="inlineStr">
        <is>
          <t>baruwa2</t>
        </is>
      </c>
      <c r="B114" t="inlineStr">
        <is>
          <t>943290344fb6b281f6bc279a8a94adadad7c703c</t>
        </is>
      </c>
      <c r="C114" t="inlineStr">
        <is>
          <t>2013-04-21 09:38:46+00:00</t>
        </is>
      </c>
      <c r="D114" t="inlineStr">
        <is>
          <t>add</t>
        </is>
      </c>
      <c r="E114" t="inlineStr">
        <is>
          <t>sqlparse</t>
        </is>
      </c>
      <c r="F114" t="inlineStr"/>
      <c r="G114" t="inlineStr"/>
      <c r="H114" t="inlineStr"/>
    </row>
    <row r="115">
      <c r="A115" t="inlineStr">
        <is>
          <t>baruwa2</t>
        </is>
      </c>
      <c r="B115" t="inlineStr">
        <is>
          <t>dad10eb36ad27c1115380159a765ee6b93518400</t>
        </is>
      </c>
      <c r="C115" t="inlineStr">
        <is>
          <t>2015-08-29 09:43:40+00:00</t>
        </is>
      </c>
      <c r="D115" t="inlineStr">
        <is>
          <t>verchange</t>
        </is>
      </c>
      <c r="E115" t="inlineStr">
        <is>
          <t>celery</t>
        </is>
      </c>
      <c r="F115">
        <f>=3.0.24</f>
        <v/>
      </c>
      <c r="G115" t="inlineStr">
        <is>
          <t>celery</t>
        </is>
      </c>
      <c r="H115" t="inlineStr"/>
    </row>
    <row r="116">
      <c r="A116" t="inlineStr">
        <is>
          <t>baruwa2</t>
        </is>
      </c>
      <c r="B116" t="inlineStr">
        <is>
          <t>dad10eb36ad27c1115380159a765ee6b93518400</t>
        </is>
      </c>
      <c r="C116" t="inlineStr">
        <is>
          <t>2015-08-29 09:43:40+00:00</t>
        </is>
      </c>
      <c r="D116" t="inlineStr">
        <is>
          <t>verchange</t>
        </is>
      </c>
      <c r="E116" t="inlineStr">
        <is>
          <t>psutil</t>
        </is>
      </c>
      <c r="F116">
        <f>=1.0.1</f>
        <v/>
      </c>
      <c r="G116" t="inlineStr">
        <is>
          <t>psutil</t>
        </is>
      </c>
      <c r="H116" t="inlineStr"/>
    </row>
    <row r="117">
      <c r="A117" t="inlineStr">
        <is>
          <t>baruwa2</t>
        </is>
      </c>
      <c r="B117" t="inlineStr">
        <is>
          <t>dad10eb36ad27c1115380159a765ee6b93518400</t>
        </is>
      </c>
      <c r="C117" t="inlineStr">
        <is>
          <t>2015-08-29 09:43:40+00:00</t>
        </is>
      </c>
      <c r="D117" t="inlineStr">
        <is>
          <t>verchange</t>
        </is>
      </c>
      <c r="E117" t="inlineStr">
        <is>
          <t>reportlab</t>
        </is>
      </c>
      <c r="F117">
        <f>=2.7</f>
        <v/>
      </c>
      <c r="G117" t="inlineStr">
        <is>
          <t>reportlab</t>
        </is>
      </c>
      <c r="H117" t="inlineStr"/>
    </row>
    <row r="118">
      <c r="A118" t="inlineStr">
        <is>
          <t>codalab-worksheets</t>
        </is>
      </c>
      <c r="B118" t="inlineStr">
        <is>
          <t>6b221bb3b522f1aeed1a1731605a1d2a80a4b929</t>
        </is>
      </c>
      <c r="C118" t="inlineStr">
        <is>
          <t>2017-06-18 03:36:35+00:00</t>
        </is>
      </c>
      <c r="D118" t="inlineStr">
        <is>
          <t>add</t>
        </is>
      </c>
      <c r="E118" t="inlineStr">
        <is>
          <t>fusepy</t>
        </is>
      </c>
      <c r="F118">
        <f>=2.0.4</f>
        <v/>
      </c>
      <c r="G118" t="inlineStr"/>
      <c r="H118" t="inlineStr"/>
    </row>
    <row r="119">
      <c r="A119" t="inlineStr">
        <is>
          <t>codalab-worksheets</t>
        </is>
      </c>
      <c r="B119" t="inlineStr">
        <is>
          <t>6b221bb3b522f1aeed1a1731605a1d2a80a4b929</t>
        </is>
      </c>
      <c r="C119" t="inlineStr">
        <is>
          <t>2017-06-18 03:36:35+00:00</t>
        </is>
      </c>
      <c r="D119" t="inlineStr">
        <is>
          <t>add</t>
        </is>
      </c>
      <c r="E119" t="inlineStr">
        <is>
          <t>codalabworker</t>
        </is>
      </c>
      <c r="F119" t="inlineStr">
        <is>
          <t>&gt;=0.0.0</t>
        </is>
      </c>
      <c r="G119" t="inlineStr"/>
      <c r="H119" t="inlineStr"/>
    </row>
    <row r="120">
      <c r="A120" t="inlineStr">
        <is>
          <t>iex-api-python</t>
        </is>
      </c>
      <c r="B120" t="inlineStr">
        <is>
          <t>e7e9d69eb4760d3276e1eb5c030033ec26c0a010</t>
        </is>
      </c>
      <c r="C120" t="inlineStr">
        <is>
          <t>2018-05-18 09:56:49+00:00</t>
        </is>
      </c>
      <c r="D120" t="inlineStr">
        <is>
          <t>add</t>
        </is>
      </c>
      <c r="E120" t="inlineStr">
        <is>
          <t>toolz</t>
        </is>
      </c>
      <c r="F120" t="inlineStr"/>
      <c r="G120" t="inlineStr"/>
      <c r="H120" t="inlineStr"/>
    </row>
    <row r="121">
      <c r="A121" t="inlineStr">
        <is>
          <t>iex-api-python</t>
        </is>
      </c>
      <c r="B121" t="inlineStr">
        <is>
          <t>980f7664fee2af6ccc2674e2a8e3646cff830134</t>
        </is>
      </c>
      <c r="C121" t="inlineStr">
        <is>
          <t>2018-05-18 10:37:03+00:00</t>
        </is>
      </c>
      <c r="D121" t="inlineStr">
        <is>
          <t>rem</t>
        </is>
      </c>
      <c r="E121" t="inlineStr"/>
      <c r="F121" t="inlineStr"/>
      <c r="G121" t="inlineStr">
        <is>
          <t>toolz</t>
        </is>
      </c>
      <c r="H121" t="inlineStr"/>
    </row>
    <row r="122">
      <c r="A122" t="inlineStr">
        <is>
          <t>iex-api-python</t>
        </is>
      </c>
      <c r="B122" t="inlineStr">
        <is>
          <t>980f7664fee2af6ccc2674e2a8e3646cff830134</t>
        </is>
      </c>
      <c r="C122" t="inlineStr">
        <is>
          <t>2018-05-18 10:37:03+00:00</t>
        </is>
      </c>
      <c r="D122" t="inlineStr">
        <is>
          <t>rem</t>
        </is>
      </c>
      <c r="E122" t="inlineStr"/>
      <c r="F122" t="inlineStr"/>
      <c r="G122" t="inlineStr">
        <is>
          <t>websockets</t>
        </is>
      </c>
      <c r="H122" t="inlineStr"/>
    </row>
    <row r="123">
      <c r="A123" t="inlineStr">
        <is>
          <t>striatum</t>
        </is>
      </c>
      <c r="B123" t="inlineStr">
        <is>
          <t>d0b5fe1443eb576090dda7f5579b80208b4bf1a3</t>
        </is>
      </c>
      <c r="C123" t="inlineStr">
        <is>
          <t>2016-09-14 05:55:55+00:00</t>
        </is>
      </c>
      <c r="D123" t="inlineStr">
        <is>
          <t>rem</t>
        </is>
      </c>
      <c r="E123" t="inlineStr"/>
      <c r="F123" t="inlineStr"/>
      <c r="G123" t="inlineStr">
        <is>
          <t>nose</t>
        </is>
      </c>
      <c r="H123" t="inlineStr"/>
    </row>
    <row r="124">
      <c r="A124" t="inlineStr">
        <is>
          <t>striatum</t>
        </is>
      </c>
      <c r="B124" t="inlineStr">
        <is>
          <t>d0b5fe1443eb576090dda7f5579b80208b4bf1a3</t>
        </is>
      </c>
      <c r="C124" t="inlineStr">
        <is>
          <t>2016-09-14 05:55:55+00:00</t>
        </is>
      </c>
      <c r="D124" t="inlineStr">
        <is>
          <t>rem</t>
        </is>
      </c>
      <c r="E124" t="inlineStr"/>
      <c r="F124" t="inlineStr"/>
      <c r="G124" t="inlineStr">
        <is>
          <t>coverage</t>
        </is>
      </c>
      <c r="H124" t="inlineStr"/>
    </row>
    <row r="125">
      <c r="A125" t="inlineStr">
        <is>
          <t>striatum</t>
        </is>
      </c>
      <c r="B125" t="inlineStr">
        <is>
          <t>cfe9dcabf2201f8d96e15e3a83bd2a6c67870be4</t>
        </is>
      </c>
      <c r="C125" t="inlineStr">
        <is>
          <t>2016-10-11 09:47:17+00:00</t>
        </is>
      </c>
      <c r="D125" t="inlineStr">
        <is>
          <t>add</t>
        </is>
      </c>
      <c r="E125" t="inlineStr">
        <is>
          <t>tox</t>
        </is>
      </c>
      <c r="F125" t="inlineStr"/>
      <c r="G125" t="inlineStr"/>
      <c r="H125" t="inlineStr"/>
    </row>
    <row r="126">
      <c r="A126" t="inlineStr">
        <is>
          <t>striatum</t>
        </is>
      </c>
      <c r="B126" t="inlineStr">
        <is>
          <t>a40facb5d3acfac06a0abd84ffd18af4a04e4422</t>
        </is>
      </c>
      <c r="C126" t="inlineStr">
        <is>
          <t>2016-10-21 07:25:00+00:00</t>
        </is>
      </c>
      <c r="D126" t="inlineStr">
        <is>
          <t>add</t>
        </is>
      </c>
      <c r="E126" t="inlineStr">
        <is>
          <t>six</t>
        </is>
      </c>
      <c r="F126" t="inlineStr"/>
      <c r="G126" t="inlineStr"/>
      <c r="H126" t="inlineStr"/>
    </row>
    <row r="127">
      <c r="A127" t="inlineStr">
        <is>
          <t>graphite-api</t>
        </is>
      </c>
      <c r="B127" t="inlineStr">
        <is>
          <t>d18edc3e303beacd20354c664f5a479bb87102ce</t>
        </is>
      </c>
      <c r="C127" t="inlineStr">
        <is>
          <t>2015-11-19 14:29:17+00:00</t>
        </is>
      </c>
      <c r="D127" t="inlineStr">
        <is>
          <t>verchange</t>
        </is>
      </c>
      <c r="E127" t="inlineStr">
        <is>
          <t>pyparsing</t>
        </is>
      </c>
      <c r="F127" t="inlineStr">
        <is>
          <t>&gt;=1.5.7</t>
        </is>
      </c>
      <c r="G127" t="inlineStr">
        <is>
          <t>pyparsing</t>
        </is>
      </c>
      <c r="H127" t="inlineStr"/>
    </row>
    <row r="128">
      <c r="A128" t="inlineStr">
        <is>
          <t>pydivert</t>
        </is>
      </c>
      <c r="B128" t="inlineStr">
        <is>
          <t>abd2a87071e175a2f213d1dcc178a6177ad1e076</t>
        </is>
      </c>
      <c r="C128" t="inlineStr">
        <is>
          <t>2014-08-09 13:42:06+00:00</t>
        </is>
      </c>
      <c r="D128" t="inlineStr">
        <is>
          <t>add</t>
        </is>
      </c>
      <c r="E128" t="inlineStr">
        <is>
          <t>requests</t>
        </is>
      </c>
      <c r="F128" t="inlineStr">
        <is>
          <t>&gt;=2.3.0</t>
        </is>
      </c>
      <c r="G128" t="inlineStr"/>
      <c r="H128" t="inlineStr"/>
    </row>
    <row r="129">
      <c r="A129" t="inlineStr">
        <is>
          <t>pydivert</t>
        </is>
      </c>
      <c r="B129" t="inlineStr">
        <is>
          <t>b5a4c1d52a8ffc9e25c5a826eacfe3c4367a17c2</t>
        </is>
      </c>
      <c r="C129" t="inlineStr">
        <is>
          <t>2014-08-09 14:19:33+00:00</t>
        </is>
      </c>
      <c r="D129" t="inlineStr">
        <is>
          <t>rem</t>
        </is>
      </c>
      <c r="E129" t="inlineStr"/>
      <c r="F129" t="inlineStr"/>
      <c r="G129" t="inlineStr">
        <is>
          <t>requests</t>
        </is>
      </c>
      <c r="H129" t="inlineStr">
        <is>
          <t>&gt;=2.3.0</t>
        </is>
      </c>
    </row>
    <row r="130">
      <c r="A130" t="inlineStr">
        <is>
          <t>pydivert</t>
        </is>
      </c>
      <c r="B130" t="inlineStr">
        <is>
          <t>c9e4bc7310d00810efa536b93b069bc32de09e89</t>
        </is>
      </c>
      <c r="C130" t="inlineStr">
        <is>
          <t>2014-10-06 18:59:01+00:00</t>
        </is>
      </c>
      <c r="D130" t="inlineStr">
        <is>
          <t>add</t>
        </is>
      </c>
      <c r="E130" t="inlineStr">
        <is>
          <t>mock</t>
        </is>
      </c>
      <c r="F130">
        <f>=1.0.1</f>
        <v/>
      </c>
      <c r="G130" t="inlineStr"/>
      <c r="H130" t="inlineStr"/>
    </row>
    <row r="131">
      <c r="A131" t="inlineStr">
        <is>
          <t>pydivert</t>
        </is>
      </c>
      <c r="B131" t="inlineStr">
        <is>
          <t>282df81053c47b630a2c8a47184f963904e20761</t>
        </is>
      </c>
      <c r="C131" t="inlineStr">
        <is>
          <t>2016-10-19 09:06:02+00:00</t>
        </is>
      </c>
      <c r="D131" t="inlineStr">
        <is>
          <t>verchange</t>
        </is>
      </c>
      <c r="E131" t="inlineStr">
        <is>
          <t>mock</t>
        </is>
      </c>
      <c r="F131">
        <f>=2.0.0</f>
        <v/>
      </c>
      <c r="G131" t="inlineStr">
        <is>
          <t>mock</t>
        </is>
      </c>
      <c r="H131">
        <f>=2.0.0</f>
        <v/>
      </c>
    </row>
    <row r="132">
      <c r="A132" t="inlineStr">
        <is>
          <t>pydivert</t>
        </is>
      </c>
      <c r="B132" t="inlineStr">
        <is>
          <t>282df81053c47b630a2c8a47184f963904e20761</t>
        </is>
      </c>
      <c r="C132" t="inlineStr">
        <is>
          <t>2016-10-19 09:06:02+00:00</t>
        </is>
      </c>
      <c r="D132" t="inlineStr">
        <is>
          <t>add</t>
        </is>
      </c>
      <c r="E132" t="inlineStr">
        <is>
          <t>hypothesis</t>
        </is>
      </c>
      <c r="F132">
        <f>=3.5.3</f>
        <v/>
      </c>
      <c r="G132" t="inlineStr"/>
      <c r="H132" t="inlineStr"/>
    </row>
    <row r="133">
      <c r="A133" t="inlineStr">
        <is>
          <t>rally</t>
        </is>
      </c>
      <c r="B133" t="inlineStr">
        <is>
          <t>df2475d27e719579dd1892d34ec2daa5363d6f6b</t>
        </is>
      </c>
      <c r="C133" t="inlineStr">
        <is>
          <t>2015-03-12 16:49:58+00:00</t>
        </is>
      </c>
      <c r="D133" t="inlineStr">
        <is>
          <t>verchange</t>
        </is>
      </c>
      <c r="E133" t="inlineStr">
        <is>
          <t>six</t>
        </is>
      </c>
      <c r="F133" t="inlineStr">
        <is>
          <t>&gt;=1.9.0</t>
        </is>
      </c>
      <c r="G133" t="inlineStr">
        <is>
          <t>six</t>
        </is>
      </c>
      <c r="H133" t="inlineStr">
        <is>
          <t>&gt;=1.7.0</t>
        </is>
      </c>
    </row>
    <row r="134">
      <c r="A134" t="inlineStr">
        <is>
          <t>rally</t>
        </is>
      </c>
      <c r="B134" t="inlineStr">
        <is>
          <t>df2475d27e719579dd1892d34ec2daa5363d6f6b</t>
        </is>
      </c>
      <c r="C134" t="inlineStr">
        <is>
          <t>2015-03-12 16:49:58+00:00</t>
        </is>
      </c>
      <c r="D134" t="inlineStr">
        <is>
          <t>verchange</t>
        </is>
      </c>
      <c r="E134" t="inlineStr">
        <is>
          <t>oslo.config</t>
        </is>
      </c>
      <c r="F134" t="inlineStr">
        <is>
          <t>&gt;=1.9.0</t>
        </is>
      </c>
      <c r="G134" t="inlineStr">
        <is>
          <t>oslo.config</t>
        </is>
      </c>
      <c r="H134" t="inlineStr">
        <is>
          <t>&gt;=1.6.0</t>
        </is>
      </c>
    </row>
    <row r="135">
      <c r="A135" t="inlineStr">
        <is>
          <t>rally</t>
        </is>
      </c>
      <c r="B135" t="inlineStr">
        <is>
          <t>df2475d27e719579dd1892d34ec2daa5363d6f6b</t>
        </is>
      </c>
      <c r="C135" t="inlineStr">
        <is>
          <t>2015-03-12 16:49:58+00:00</t>
        </is>
      </c>
      <c r="D135" t="inlineStr">
        <is>
          <t>verchange</t>
        </is>
      </c>
      <c r="E135" t="inlineStr">
        <is>
          <t>python-novaclient</t>
        </is>
      </c>
      <c r="F135" t="inlineStr">
        <is>
          <t>!=2.21.0;&gt;=2.18.0</t>
        </is>
      </c>
      <c r="G135" t="inlineStr">
        <is>
          <t>python-novaclient</t>
        </is>
      </c>
      <c r="H135" t="inlineStr">
        <is>
          <t>&gt;=2.18.0</t>
        </is>
      </c>
    </row>
    <row r="136">
      <c r="A136" t="inlineStr">
        <is>
          <t>rally</t>
        </is>
      </c>
      <c r="B136" t="inlineStr">
        <is>
          <t>df2475d27e719579dd1892d34ec2daa5363d6f6b</t>
        </is>
      </c>
      <c r="C136" t="inlineStr">
        <is>
          <t>2015-03-12 16:49:58+00:00</t>
        </is>
      </c>
      <c r="D136" t="inlineStr">
        <is>
          <t>verchange</t>
        </is>
      </c>
      <c r="E136" t="inlineStr">
        <is>
          <t>python-keystoneclient</t>
        </is>
      </c>
      <c r="F136" t="inlineStr">
        <is>
          <t>&gt;=1.1.0</t>
        </is>
      </c>
      <c r="G136" t="inlineStr">
        <is>
          <t>python-keystoneclient</t>
        </is>
      </c>
      <c r="H136" t="inlineStr">
        <is>
          <t>&gt;=1.0.0</t>
        </is>
      </c>
    </row>
    <row r="137">
      <c r="A137" t="inlineStr">
        <is>
          <t>rally</t>
        </is>
      </c>
      <c r="B137" t="inlineStr">
        <is>
          <t>df2475d27e719579dd1892d34ec2daa5363d6f6b</t>
        </is>
      </c>
      <c r="C137" t="inlineStr">
        <is>
          <t>2015-03-12 16:49:58+00:00</t>
        </is>
      </c>
      <c r="D137" t="inlineStr">
        <is>
          <t>verchange</t>
        </is>
      </c>
      <c r="E137" t="inlineStr">
        <is>
          <t>oslo.db</t>
        </is>
      </c>
      <c r="F137" t="inlineStr">
        <is>
          <t>&gt;=1.5.0</t>
        </is>
      </c>
      <c r="G137" t="inlineStr">
        <is>
          <t>oslo.db</t>
        </is>
      </c>
      <c r="H137" t="inlineStr">
        <is>
          <t>&gt;=1.4.1</t>
        </is>
      </c>
    </row>
    <row r="138">
      <c r="A138" t="inlineStr">
        <is>
          <t>rally</t>
        </is>
      </c>
      <c r="B138" t="inlineStr">
        <is>
          <t>df2475d27e719579dd1892d34ec2daa5363d6f6b</t>
        </is>
      </c>
      <c r="C138" t="inlineStr">
        <is>
          <t>2015-03-12 16:49:58+00:00</t>
        </is>
      </c>
      <c r="D138" t="inlineStr">
        <is>
          <t>verchange</t>
        </is>
      </c>
      <c r="E138" t="inlineStr">
        <is>
          <t>python-neutronclient</t>
        </is>
      </c>
      <c r="F138" t="inlineStr">
        <is>
          <t>&gt;=2.3.11;&lt;3</t>
        </is>
      </c>
      <c r="G138" t="inlineStr">
        <is>
          <t>python-neutronclient</t>
        </is>
      </c>
      <c r="H138" t="inlineStr">
        <is>
          <t>&lt;3;&gt;=2.3.6</t>
        </is>
      </c>
    </row>
    <row r="139">
      <c r="A139" t="inlineStr">
        <is>
          <t>rally</t>
        </is>
      </c>
      <c r="B139" t="inlineStr">
        <is>
          <t>df2475d27e719579dd1892d34ec2daa5363d6f6b</t>
        </is>
      </c>
      <c r="C139" t="inlineStr">
        <is>
          <t>2015-03-12 16:49:58+00:00</t>
        </is>
      </c>
      <c r="D139" t="inlineStr">
        <is>
          <t>verchange</t>
        </is>
      </c>
      <c r="E139" t="inlineStr">
        <is>
          <t>python-heatclient</t>
        </is>
      </c>
      <c r="F139" t="inlineStr">
        <is>
          <t>&gt;=0.3.0</t>
        </is>
      </c>
      <c r="G139" t="inlineStr">
        <is>
          <t>python-heatclient</t>
        </is>
      </c>
      <c r="H139" t="inlineStr">
        <is>
          <t>&gt;=0.2.9</t>
        </is>
      </c>
    </row>
    <row r="140">
      <c r="A140" t="inlineStr">
        <is>
          <t>rally</t>
        </is>
      </c>
      <c r="B140" t="inlineStr">
        <is>
          <t>df2475d27e719579dd1892d34ec2daa5363d6f6b</t>
        </is>
      </c>
      <c r="C140" t="inlineStr">
        <is>
          <t>2015-03-12 16:49:58+00:00</t>
        </is>
      </c>
      <c r="D140" t="inlineStr">
        <is>
          <t>verchange</t>
        </is>
      </c>
      <c r="E140" t="inlineStr">
        <is>
          <t>oslo.i18n</t>
        </is>
      </c>
      <c r="F140" t="inlineStr">
        <is>
          <t>&gt;=1.3.0</t>
        </is>
      </c>
      <c r="G140" t="inlineStr">
        <is>
          <t>oslo.i18n</t>
        </is>
      </c>
      <c r="H140" t="inlineStr">
        <is>
          <t>&gt;=1.3.0</t>
        </is>
      </c>
    </row>
    <row r="141">
      <c r="A141" t="inlineStr">
        <is>
          <t>rally</t>
        </is>
      </c>
      <c r="B141" t="inlineStr">
        <is>
          <t>df2475d27e719579dd1892d34ec2daa5363d6f6b</t>
        </is>
      </c>
      <c r="C141" t="inlineStr">
        <is>
          <t>2015-03-12 16:49:58+00:00</t>
        </is>
      </c>
      <c r="D141" t="inlineStr">
        <is>
          <t>add</t>
        </is>
      </c>
      <c r="E141" t="inlineStr">
        <is>
          <t>oslo.log</t>
        </is>
      </c>
      <c r="F141" t="inlineStr">
        <is>
          <t>&gt;=0.4.0</t>
        </is>
      </c>
      <c r="G141" t="inlineStr"/>
      <c r="H141" t="inlineStr"/>
    </row>
    <row r="142">
      <c r="A142" t="inlineStr">
        <is>
          <t>rally</t>
        </is>
      </c>
      <c r="B142" t="inlineStr">
        <is>
          <t>df2475d27e719579dd1892d34ec2daa5363d6f6b</t>
        </is>
      </c>
      <c r="C142" t="inlineStr">
        <is>
          <t>2015-03-12 16:49:58+00:00</t>
        </is>
      </c>
      <c r="D142" t="inlineStr">
        <is>
          <t>add</t>
        </is>
      </c>
      <c r="E142" t="inlineStr">
        <is>
          <t>python-swiftclient</t>
        </is>
      </c>
      <c r="F142" t="inlineStr">
        <is>
          <t>&gt;=2.2.0</t>
        </is>
      </c>
      <c r="G142" t="inlineStr"/>
      <c r="H142" t="inlineStr"/>
    </row>
    <row r="143">
      <c r="A143" t="inlineStr">
        <is>
          <t>rally</t>
        </is>
      </c>
      <c r="B143" t="inlineStr">
        <is>
          <t>df2475d27e719579dd1892d34ec2daa5363d6f6b</t>
        </is>
      </c>
      <c r="C143" t="inlineStr">
        <is>
          <t>2015-03-12 16:49:58+00:00</t>
        </is>
      </c>
      <c r="D143" t="inlineStr">
        <is>
          <t>add</t>
        </is>
      </c>
      <c r="E143" t="inlineStr">
        <is>
          <t>ordereddict</t>
        </is>
      </c>
      <c r="F143" t="inlineStr"/>
      <c r="G143" t="inlineStr"/>
      <c r="H143" t="inlineStr"/>
    </row>
    <row r="144">
      <c r="A144" t="inlineStr">
        <is>
          <t>rally</t>
        </is>
      </c>
      <c r="B144" t="inlineStr">
        <is>
          <t>df2475d27e719579dd1892d34ec2daa5363d6f6b</t>
        </is>
      </c>
      <c r="C144" t="inlineStr">
        <is>
          <t>2015-03-12 16:49:58+00:00</t>
        </is>
      </c>
      <c r="D144" t="inlineStr">
        <is>
          <t>add</t>
        </is>
      </c>
      <c r="E144" t="inlineStr">
        <is>
          <t>simplejson</t>
        </is>
      </c>
      <c r="F144" t="inlineStr">
        <is>
          <t>&gt;=2.2.0</t>
        </is>
      </c>
      <c r="G144" t="inlineStr"/>
      <c r="H144" t="inlineStr"/>
    </row>
    <row r="145">
      <c r="A145" t="inlineStr">
        <is>
          <t>rally</t>
        </is>
      </c>
      <c r="B145" t="inlineStr">
        <is>
          <t>df2475d27e719579dd1892d34ec2daa5363d6f6b</t>
        </is>
      </c>
      <c r="C145" t="inlineStr">
        <is>
          <t>2015-03-12 16:49:58+00:00</t>
        </is>
      </c>
      <c r="D145" t="inlineStr">
        <is>
          <t>rem</t>
        </is>
      </c>
      <c r="E145" t="inlineStr"/>
      <c r="F145" t="inlineStr"/>
      <c r="G145" t="inlineStr">
        <is>
          <t>pecan</t>
        </is>
      </c>
      <c r="H145" t="inlineStr">
        <is>
          <t>&gt;=0.8.0</t>
        </is>
      </c>
    </row>
    <row r="146">
      <c r="A146" t="inlineStr">
        <is>
          <t>rally</t>
        </is>
      </c>
      <c r="B146" t="inlineStr">
        <is>
          <t>df2475d27e719579dd1892d34ec2daa5363d6f6b</t>
        </is>
      </c>
      <c r="C146" t="inlineStr">
        <is>
          <t>2015-03-12 16:49:58+00:00</t>
        </is>
      </c>
      <c r="D146" t="inlineStr">
        <is>
          <t>rem</t>
        </is>
      </c>
      <c r="E146" t="inlineStr"/>
      <c r="F146" t="inlineStr"/>
      <c r="G146" t="inlineStr">
        <is>
          <t>WSME</t>
        </is>
      </c>
      <c r="H146" t="inlineStr">
        <is>
          <t>&gt;=0.6</t>
        </is>
      </c>
    </row>
    <row r="147">
      <c r="A147" t="inlineStr">
        <is>
          <t>rally</t>
        </is>
      </c>
      <c r="B147" t="inlineStr">
        <is>
          <t>6d0fc0d5dda72ff0932596ba231b332b7fe87ad1</t>
        </is>
      </c>
      <c r="C147" t="inlineStr">
        <is>
          <t>2015-04-14 20:22:15+00:00</t>
        </is>
      </c>
      <c r="D147" t="inlineStr">
        <is>
          <t>verchange</t>
        </is>
      </c>
      <c r="E147" t="inlineStr">
        <is>
          <t>oslo.utils</t>
        </is>
      </c>
      <c r="F147" t="inlineStr">
        <is>
          <t>&lt;1.5.0;&gt;=1.4.0</t>
        </is>
      </c>
      <c r="G147" t="inlineStr">
        <is>
          <t>oslo.utils</t>
        </is>
      </c>
      <c r="H147" t="inlineStr">
        <is>
          <t>&gt;=1.2.0</t>
        </is>
      </c>
    </row>
    <row r="148">
      <c r="A148" t="inlineStr">
        <is>
          <t>rally</t>
        </is>
      </c>
      <c r="B148" t="inlineStr">
        <is>
          <t>6d0fc0d5dda72ff0932596ba231b332b7fe87ad1</t>
        </is>
      </c>
      <c r="C148" t="inlineStr">
        <is>
          <t>2015-04-14 20:22:15+00:00</t>
        </is>
      </c>
      <c r="D148" t="inlineStr">
        <is>
          <t>verchange</t>
        </is>
      </c>
      <c r="E148" t="inlineStr">
        <is>
          <t>oslo.config</t>
        </is>
      </c>
      <c r="F148" t="inlineStr">
        <is>
          <t>&lt;1.10.0;&gt;=1.9.3</t>
        </is>
      </c>
      <c r="G148" t="inlineStr">
        <is>
          <t>oslo.config</t>
        </is>
      </c>
      <c r="H148" t="inlineStr">
        <is>
          <t>&gt;=1.9.0</t>
        </is>
      </c>
    </row>
    <row r="149">
      <c r="A149" t="inlineStr">
        <is>
          <t>rally</t>
        </is>
      </c>
      <c r="B149" t="inlineStr">
        <is>
          <t>6d0fc0d5dda72ff0932596ba231b332b7fe87ad1</t>
        </is>
      </c>
      <c r="C149" t="inlineStr">
        <is>
          <t>2015-04-14 20:22:15+00:00</t>
        </is>
      </c>
      <c r="D149" t="inlineStr">
        <is>
          <t>verchange</t>
        </is>
      </c>
      <c r="E149" t="inlineStr">
        <is>
          <t>python-novaclient</t>
        </is>
      </c>
      <c r="F149" t="inlineStr">
        <is>
          <t>&gt;=2.22.0</t>
        </is>
      </c>
      <c r="G149" t="inlineStr">
        <is>
          <t>python-novaclient</t>
        </is>
      </c>
      <c r="H149" t="inlineStr">
        <is>
          <t>!=2.21.0;&gt;=2.18.0</t>
        </is>
      </c>
    </row>
    <row r="150">
      <c r="A150" t="inlineStr">
        <is>
          <t>rally</t>
        </is>
      </c>
      <c r="B150" t="inlineStr">
        <is>
          <t>6d0fc0d5dda72ff0932596ba231b332b7fe87ad1</t>
        </is>
      </c>
      <c r="C150" t="inlineStr">
        <is>
          <t>2015-04-14 20:22:15+00:00</t>
        </is>
      </c>
      <c r="D150" t="inlineStr">
        <is>
          <t>verchange</t>
        </is>
      </c>
      <c r="E150" t="inlineStr">
        <is>
          <t>python-ceilometerclient</t>
        </is>
      </c>
      <c r="F150" t="inlineStr">
        <is>
          <t>&gt;=1.0.13</t>
        </is>
      </c>
      <c r="G150" t="inlineStr">
        <is>
          <t>python-ceilometerclient</t>
        </is>
      </c>
      <c r="H150" t="inlineStr">
        <is>
          <t>&gt;=1.0.6</t>
        </is>
      </c>
    </row>
    <row r="151">
      <c r="A151" t="inlineStr">
        <is>
          <t>rally</t>
        </is>
      </c>
      <c r="B151" t="inlineStr">
        <is>
          <t>6d0fc0d5dda72ff0932596ba231b332b7fe87ad1</t>
        </is>
      </c>
      <c r="C151" t="inlineStr">
        <is>
          <t>2015-04-14 20:22:15+00:00</t>
        </is>
      </c>
      <c r="D151" t="inlineStr">
        <is>
          <t>verchange</t>
        </is>
      </c>
      <c r="E151" t="inlineStr">
        <is>
          <t>oslo.db</t>
        </is>
      </c>
      <c r="F151" t="inlineStr">
        <is>
          <t>&gt;=1.7.0;&lt;1.8.0</t>
        </is>
      </c>
      <c r="G151" t="inlineStr">
        <is>
          <t>oslo.db</t>
        </is>
      </c>
      <c r="H151" t="inlineStr">
        <is>
          <t>&gt;=1.5.0</t>
        </is>
      </c>
    </row>
    <row r="152">
      <c r="A152" t="inlineStr">
        <is>
          <t>rally</t>
        </is>
      </c>
      <c r="B152" t="inlineStr">
        <is>
          <t>6d0fc0d5dda72ff0932596ba231b332b7fe87ad1</t>
        </is>
      </c>
      <c r="C152" t="inlineStr">
        <is>
          <t>2015-04-14 20:22:15+00:00</t>
        </is>
      </c>
      <c r="D152" t="inlineStr">
        <is>
          <t>verchange</t>
        </is>
      </c>
      <c r="E152" t="inlineStr">
        <is>
          <t>python-saharaclient</t>
        </is>
      </c>
      <c r="F152" t="inlineStr">
        <is>
          <t>&gt;=0.8.0</t>
        </is>
      </c>
      <c r="G152" t="inlineStr">
        <is>
          <t>python-saharaclient</t>
        </is>
      </c>
      <c r="H152" t="inlineStr">
        <is>
          <t>&gt;=0.7.6</t>
        </is>
      </c>
    </row>
    <row r="153">
      <c r="A153" t="inlineStr">
        <is>
          <t>rally</t>
        </is>
      </c>
      <c r="B153" t="inlineStr">
        <is>
          <t>6d0fc0d5dda72ff0932596ba231b332b7fe87ad1</t>
        </is>
      </c>
      <c r="C153" t="inlineStr">
        <is>
          <t>2015-04-14 20:22:15+00:00</t>
        </is>
      </c>
      <c r="D153" t="inlineStr">
        <is>
          <t>verchange</t>
        </is>
      </c>
      <c r="E153" t="inlineStr">
        <is>
          <t>oslo.log</t>
        </is>
      </c>
      <c r="F153" t="inlineStr">
        <is>
          <t>&lt;1.1.0;&gt;=1.0.0</t>
        </is>
      </c>
      <c r="G153" t="inlineStr">
        <is>
          <t>oslo.log</t>
        </is>
      </c>
      <c r="H153" t="inlineStr">
        <is>
          <t>&gt;=0.4.0</t>
        </is>
      </c>
    </row>
    <row r="154">
      <c r="A154" t="inlineStr">
        <is>
          <t>rally</t>
        </is>
      </c>
      <c r="B154" t="inlineStr">
        <is>
          <t>6d0fc0d5dda72ff0932596ba231b332b7fe87ad1</t>
        </is>
      </c>
      <c r="C154" t="inlineStr">
        <is>
          <t>2015-04-14 20:22:15+00:00</t>
        </is>
      </c>
      <c r="D154" t="inlineStr">
        <is>
          <t>verchange</t>
        </is>
      </c>
      <c r="E154" t="inlineStr">
        <is>
          <t>oslo.serialization</t>
        </is>
      </c>
      <c r="F154" t="inlineStr">
        <is>
          <t>&lt;1.5.0;&gt;=1.4.0</t>
        </is>
      </c>
      <c r="G154" t="inlineStr">
        <is>
          <t>oslo.serialization</t>
        </is>
      </c>
      <c r="H154" t="inlineStr">
        <is>
          <t>&gt;=1.2.0</t>
        </is>
      </c>
    </row>
    <row r="155">
      <c r="A155" t="inlineStr">
        <is>
          <t>rally</t>
        </is>
      </c>
      <c r="B155" t="inlineStr">
        <is>
          <t>6d0fc0d5dda72ff0932596ba231b332b7fe87ad1</t>
        </is>
      </c>
      <c r="C155" t="inlineStr">
        <is>
          <t>2015-04-14 20:22:15+00:00</t>
        </is>
      </c>
      <c r="D155" t="inlineStr">
        <is>
          <t>verchange</t>
        </is>
      </c>
      <c r="E155" t="inlineStr">
        <is>
          <t>oslo.i18n</t>
        </is>
      </c>
      <c r="F155" t="inlineStr">
        <is>
          <t>&lt;1.6.0;&gt;=1.5.0</t>
        </is>
      </c>
      <c r="G155" t="inlineStr">
        <is>
          <t>oslo.i18n</t>
        </is>
      </c>
      <c r="H155" t="inlineStr">
        <is>
          <t>&gt;=1.3.0</t>
        </is>
      </c>
    </row>
    <row r="156">
      <c r="A156" t="inlineStr">
        <is>
          <t>rally</t>
        </is>
      </c>
      <c r="B156" t="inlineStr">
        <is>
          <t>6d0fc0d5dda72ff0932596ba231b332b7fe87ad1</t>
        </is>
      </c>
      <c r="C156" t="inlineStr">
        <is>
          <t>2015-04-14 20:22:15+00:00</t>
        </is>
      </c>
      <c r="D156" t="inlineStr">
        <is>
          <t>add</t>
        </is>
      </c>
      <c r="E156" t="inlineStr">
        <is>
          <t>boto</t>
        </is>
      </c>
      <c r="F156" t="inlineStr">
        <is>
          <t>&gt;=2.32.1</t>
        </is>
      </c>
      <c r="G156" t="inlineStr"/>
      <c r="H156" t="inlineStr"/>
    </row>
    <row r="157">
      <c r="A157" t="inlineStr">
        <is>
          <t>rally</t>
        </is>
      </c>
      <c r="B157" t="inlineStr">
        <is>
          <t>95713192e0e98d42bbb3225f6ada1a87cb35aa5c</t>
        </is>
      </c>
      <c r="C157" t="inlineStr">
        <is>
          <t>2015-05-14 11:39:42+00:00</t>
        </is>
      </c>
      <c r="D157" t="inlineStr">
        <is>
          <t>verchange</t>
        </is>
      </c>
      <c r="E157" t="inlineStr">
        <is>
          <t>oslo.utils</t>
        </is>
      </c>
      <c r="F157" t="inlineStr">
        <is>
          <t>&gt;=1.4.0</t>
        </is>
      </c>
      <c r="G157" t="inlineStr">
        <is>
          <t>oslo.utils</t>
        </is>
      </c>
      <c r="H157" t="inlineStr">
        <is>
          <t>&lt;1.5.0;&gt;=1.4.0</t>
        </is>
      </c>
    </row>
    <row r="158">
      <c r="A158" t="inlineStr">
        <is>
          <t>rally</t>
        </is>
      </c>
      <c r="B158" t="inlineStr">
        <is>
          <t>95713192e0e98d42bbb3225f6ada1a87cb35aa5c</t>
        </is>
      </c>
      <c r="C158" t="inlineStr">
        <is>
          <t>2015-05-14 11:39:42+00:00</t>
        </is>
      </c>
      <c r="D158" t="inlineStr">
        <is>
          <t>verchange</t>
        </is>
      </c>
      <c r="E158" t="inlineStr">
        <is>
          <t>oslo.config</t>
        </is>
      </c>
      <c r="F158" t="inlineStr">
        <is>
          <t>&gt;=1.11.0</t>
        </is>
      </c>
      <c r="G158" t="inlineStr">
        <is>
          <t>oslo.config</t>
        </is>
      </c>
      <c r="H158" t="inlineStr">
        <is>
          <t>&lt;1.10.0;&gt;=1.9.3</t>
        </is>
      </c>
    </row>
    <row r="159">
      <c r="A159" t="inlineStr">
        <is>
          <t>rally</t>
        </is>
      </c>
      <c r="B159" t="inlineStr">
        <is>
          <t>95713192e0e98d42bbb3225f6ada1a87cb35aa5c</t>
        </is>
      </c>
      <c r="C159" t="inlineStr">
        <is>
          <t>2015-05-14 11:39:42+00:00</t>
        </is>
      </c>
      <c r="D159" t="inlineStr">
        <is>
          <t>verchange</t>
        </is>
      </c>
      <c r="E159" t="inlineStr">
        <is>
          <t>python-cinderclient</t>
        </is>
      </c>
      <c r="F159" t="inlineStr">
        <is>
          <t>&gt;=1.2.1</t>
        </is>
      </c>
      <c r="G159" t="inlineStr">
        <is>
          <t>python-cinderclient</t>
        </is>
      </c>
      <c r="H159" t="inlineStr">
        <is>
          <t>&gt;=1.1.0</t>
        </is>
      </c>
    </row>
    <row r="160">
      <c r="A160" t="inlineStr">
        <is>
          <t>rally</t>
        </is>
      </c>
      <c r="B160" t="inlineStr">
        <is>
          <t>95713192e0e98d42bbb3225f6ada1a87cb35aa5c</t>
        </is>
      </c>
      <c r="C160" t="inlineStr">
        <is>
          <t>2015-05-14 11:39:42+00:00</t>
        </is>
      </c>
      <c r="D160" t="inlineStr">
        <is>
          <t>verchange</t>
        </is>
      </c>
      <c r="E160" t="inlineStr">
        <is>
          <t>python-glanceclient</t>
        </is>
      </c>
      <c r="F160" t="inlineStr">
        <is>
          <t>&gt;=0.17.1</t>
        </is>
      </c>
      <c r="G160" t="inlineStr">
        <is>
          <t>python-glanceclient</t>
        </is>
      </c>
      <c r="H160" t="inlineStr">
        <is>
          <t>&gt;=0.15.0</t>
        </is>
      </c>
    </row>
    <row r="161">
      <c r="A161" t="inlineStr">
        <is>
          <t>rally</t>
        </is>
      </c>
      <c r="B161" t="inlineStr">
        <is>
          <t>95713192e0e98d42bbb3225f6ada1a87cb35aa5c</t>
        </is>
      </c>
      <c r="C161" t="inlineStr">
        <is>
          <t>2015-05-14 11:39:42+00:00</t>
        </is>
      </c>
      <c r="D161" t="inlineStr">
        <is>
          <t>verchange</t>
        </is>
      </c>
      <c r="E161" t="inlineStr">
        <is>
          <t>python-keystoneclient</t>
        </is>
      </c>
      <c r="F161" t="inlineStr">
        <is>
          <t>&gt;=1.3.0</t>
        </is>
      </c>
      <c r="G161" t="inlineStr">
        <is>
          <t>python-keystoneclient</t>
        </is>
      </c>
      <c r="H161" t="inlineStr">
        <is>
          <t>&gt;=1.1.0</t>
        </is>
      </c>
    </row>
    <row r="162">
      <c r="A162" t="inlineStr">
        <is>
          <t>rally</t>
        </is>
      </c>
      <c r="B162" t="inlineStr">
        <is>
          <t>95713192e0e98d42bbb3225f6ada1a87cb35aa5c</t>
        </is>
      </c>
      <c r="C162" t="inlineStr">
        <is>
          <t>2015-05-14 11:39:42+00:00</t>
        </is>
      </c>
      <c r="D162" t="inlineStr">
        <is>
          <t>verchange</t>
        </is>
      </c>
      <c r="E162" t="inlineStr">
        <is>
          <t>oslo.db</t>
        </is>
      </c>
      <c r="F162" t="inlineStr">
        <is>
          <t>&gt;=1.7.0</t>
        </is>
      </c>
      <c r="G162" t="inlineStr">
        <is>
          <t>oslo.db</t>
        </is>
      </c>
      <c r="H162" t="inlineStr">
        <is>
          <t>&gt;=1.7.0;&lt;1.8.0</t>
        </is>
      </c>
    </row>
    <row r="163">
      <c r="A163" t="inlineStr">
        <is>
          <t>rally</t>
        </is>
      </c>
      <c r="B163" t="inlineStr">
        <is>
          <t>95713192e0e98d42bbb3225f6ada1a87cb35aa5c</t>
        </is>
      </c>
      <c r="C163" t="inlineStr">
        <is>
          <t>2015-05-14 11:39:42+00:00</t>
        </is>
      </c>
      <c r="D163" t="inlineStr">
        <is>
          <t>verchange</t>
        </is>
      </c>
      <c r="E163" t="inlineStr">
        <is>
          <t>python-saharaclient</t>
        </is>
      </c>
      <c r="F163" t="inlineStr">
        <is>
          <t>&gt;=0.9.0</t>
        </is>
      </c>
      <c r="G163" t="inlineStr">
        <is>
          <t>python-saharaclient</t>
        </is>
      </c>
      <c r="H163" t="inlineStr">
        <is>
          <t>&gt;=0.8.0</t>
        </is>
      </c>
    </row>
    <row r="164">
      <c r="A164" t="inlineStr">
        <is>
          <t>rally</t>
        </is>
      </c>
      <c r="B164" t="inlineStr">
        <is>
          <t>95713192e0e98d42bbb3225f6ada1a87cb35aa5c</t>
        </is>
      </c>
      <c r="C164" t="inlineStr">
        <is>
          <t>2015-05-14 11:39:42+00:00</t>
        </is>
      </c>
      <c r="D164" t="inlineStr">
        <is>
          <t>verchange</t>
        </is>
      </c>
      <c r="E164" t="inlineStr">
        <is>
          <t>requests</t>
        </is>
      </c>
      <c r="F164" t="inlineStr">
        <is>
          <t>&gt;=2.5.2</t>
        </is>
      </c>
      <c r="G164" t="inlineStr">
        <is>
          <t>requests</t>
        </is>
      </c>
      <c r="H164" t="inlineStr">
        <is>
          <t>&gt;=2.2.0;!=2.4.0</t>
        </is>
      </c>
    </row>
    <row r="165">
      <c r="A165" t="inlineStr">
        <is>
          <t>rally</t>
        </is>
      </c>
      <c r="B165" t="inlineStr">
        <is>
          <t>95713192e0e98d42bbb3225f6ada1a87cb35aa5c</t>
        </is>
      </c>
      <c r="C165" t="inlineStr">
        <is>
          <t>2015-05-14 11:39:42+00:00</t>
        </is>
      </c>
      <c r="D165" t="inlineStr">
        <is>
          <t>verchange</t>
        </is>
      </c>
      <c r="E165" t="inlineStr">
        <is>
          <t>pbr</t>
        </is>
      </c>
      <c r="F165" t="inlineStr">
        <is>
          <t>&gt;=0.11;&lt;2.0</t>
        </is>
      </c>
      <c r="G165" t="inlineStr">
        <is>
          <t>pbr</t>
        </is>
      </c>
      <c r="H165" t="inlineStr">
        <is>
          <t>&lt;1.0;&gt;=0.6;!=0.7</t>
        </is>
      </c>
    </row>
    <row r="166">
      <c r="A166" t="inlineStr">
        <is>
          <t>rally</t>
        </is>
      </c>
      <c r="B166" t="inlineStr">
        <is>
          <t>95713192e0e98d42bbb3225f6ada1a87cb35aa5c</t>
        </is>
      </c>
      <c r="C166" t="inlineStr">
        <is>
          <t>2015-05-14 11:39:42+00:00</t>
        </is>
      </c>
      <c r="D166" t="inlineStr">
        <is>
          <t>verchange</t>
        </is>
      </c>
      <c r="E166" t="inlineStr">
        <is>
          <t>oslo.log</t>
        </is>
      </c>
      <c r="F166" t="inlineStr">
        <is>
          <t>&gt;=1.0.0</t>
        </is>
      </c>
      <c r="G166" t="inlineStr">
        <is>
          <t>oslo.log</t>
        </is>
      </c>
      <c r="H166" t="inlineStr">
        <is>
          <t>&lt;1.1.0;&gt;=1.0.0</t>
        </is>
      </c>
    </row>
    <row r="167">
      <c r="A167" t="inlineStr">
        <is>
          <t>rally</t>
        </is>
      </c>
      <c r="B167" t="inlineStr">
        <is>
          <t>95713192e0e98d42bbb3225f6ada1a87cb35aa5c</t>
        </is>
      </c>
      <c r="C167" t="inlineStr">
        <is>
          <t>2015-05-14 11:39:42+00:00</t>
        </is>
      </c>
      <c r="D167" t="inlineStr">
        <is>
          <t>verchange</t>
        </is>
      </c>
      <c r="E167" t="inlineStr">
        <is>
          <t>oslo.serialization</t>
        </is>
      </c>
      <c r="F167" t="inlineStr">
        <is>
          <t>&gt;=1.4.0</t>
        </is>
      </c>
      <c r="G167" t="inlineStr">
        <is>
          <t>oslo.serialization</t>
        </is>
      </c>
      <c r="H167" t="inlineStr">
        <is>
          <t>&lt;1.5.0;&gt;=1.4.0</t>
        </is>
      </c>
    </row>
    <row r="168">
      <c r="A168" t="inlineStr">
        <is>
          <t>rally</t>
        </is>
      </c>
      <c r="B168" t="inlineStr">
        <is>
          <t>95713192e0e98d42bbb3225f6ada1a87cb35aa5c</t>
        </is>
      </c>
      <c r="C168" t="inlineStr">
        <is>
          <t>2015-05-14 11:39:42+00:00</t>
        </is>
      </c>
      <c r="D168" t="inlineStr">
        <is>
          <t>verchange</t>
        </is>
      </c>
      <c r="E168" t="inlineStr">
        <is>
          <t>oslo.i18n</t>
        </is>
      </c>
      <c r="F168" t="inlineStr">
        <is>
          <t>&gt;=1.5.0</t>
        </is>
      </c>
      <c r="G168" t="inlineStr">
        <is>
          <t>oslo.i18n</t>
        </is>
      </c>
      <c r="H168" t="inlineStr">
        <is>
          <t>&lt;1.6.0;&gt;=1.5.0</t>
        </is>
      </c>
    </row>
    <row r="169">
      <c r="A169" t="inlineStr">
        <is>
          <t>rally</t>
        </is>
      </c>
      <c r="B169" t="inlineStr">
        <is>
          <t>785c05ea064c0cf4e747c359f0804afa99545b89</t>
        </is>
      </c>
      <c r="C169" t="inlineStr">
        <is>
          <t>2015-09-25 11:52:40+00:00</t>
        </is>
      </c>
      <c r="D169" t="inlineStr">
        <is>
          <t>verchange</t>
        </is>
      </c>
      <c r="E169" t="inlineStr">
        <is>
          <t>python-ceilometerclient</t>
        </is>
      </c>
      <c r="F169" t="inlineStr">
        <is>
          <t>&gt;=1.5.0</t>
        </is>
      </c>
      <c r="G169" t="inlineStr">
        <is>
          <t>python-ceilometerclient</t>
        </is>
      </c>
      <c r="H169" t="inlineStr">
        <is>
          <t>&gt;=1.0.13</t>
        </is>
      </c>
    </row>
    <row r="170">
      <c r="A170" t="inlineStr">
        <is>
          <t>rally</t>
        </is>
      </c>
      <c r="B170" t="inlineStr">
        <is>
          <t>785c05ea064c0cf4e747c359f0804afa99545b89</t>
        </is>
      </c>
      <c r="C170" t="inlineStr">
        <is>
          <t>2015-09-25 11:52:40+00:00</t>
        </is>
      </c>
      <c r="D170" t="inlineStr">
        <is>
          <t>verchange</t>
        </is>
      </c>
      <c r="E170" t="inlineStr">
        <is>
          <t>python-keystoneclient</t>
        </is>
      </c>
      <c r="F170" t="inlineStr">
        <is>
          <t>&gt;=1.6.0</t>
        </is>
      </c>
      <c r="G170" t="inlineStr">
        <is>
          <t>python-keystoneclient</t>
        </is>
      </c>
      <c r="H170" t="inlineStr">
        <is>
          <t>&gt;=1.3.0</t>
        </is>
      </c>
    </row>
    <row r="171">
      <c r="A171" t="inlineStr">
        <is>
          <t>rally</t>
        </is>
      </c>
      <c r="B171" t="inlineStr">
        <is>
          <t>785c05ea064c0cf4e747c359f0804afa99545b89</t>
        </is>
      </c>
      <c r="C171" t="inlineStr">
        <is>
          <t>2015-09-25 11:52:40+00:00</t>
        </is>
      </c>
      <c r="D171" t="inlineStr">
        <is>
          <t>verchange</t>
        </is>
      </c>
      <c r="E171" t="inlineStr">
        <is>
          <t>python-glanceclient</t>
        </is>
      </c>
      <c r="F171" t="inlineStr">
        <is>
          <t>&gt;=0.18.0</t>
        </is>
      </c>
      <c r="G171" t="inlineStr">
        <is>
          <t>python-glanceclient</t>
        </is>
      </c>
      <c r="H171" t="inlineStr">
        <is>
          <t>&gt;=0.17.1</t>
        </is>
      </c>
    </row>
    <row r="172">
      <c r="A172" t="inlineStr">
        <is>
          <t>rally</t>
        </is>
      </c>
      <c r="B172" t="inlineStr">
        <is>
          <t>785c05ea064c0cf4e747c359f0804afa99545b89</t>
        </is>
      </c>
      <c r="C172" t="inlineStr">
        <is>
          <t>2015-09-25 11:52:40+00:00</t>
        </is>
      </c>
      <c r="D172" t="inlineStr">
        <is>
          <t>verchange</t>
        </is>
      </c>
      <c r="E172" t="inlineStr">
        <is>
          <t>python-saharaclient</t>
        </is>
      </c>
      <c r="F172" t="inlineStr">
        <is>
          <t>&gt;=0.10.0</t>
        </is>
      </c>
      <c r="G172" t="inlineStr">
        <is>
          <t>python-saharaclient</t>
        </is>
      </c>
      <c r="H172" t="inlineStr">
        <is>
          <t>&gt;=0.9.0</t>
        </is>
      </c>
    </row>
    <row r="173">
      <c r="A173" t="inlineStr">
        <is>
          <t>rally</t>
        </is>
      </c>
      <c r="B173" t="inlineStr">
        <is>
          <t>785c05ea064c0cf4e747c359f0804afa99545b89</t>
        </is>
      </c>
      <c r="C173" t="inlineStr">
        <is>
          <t>2015-09-25 11:52:40+00:00</t>
        </is>
      </c>
      <c r="D173" t="inlineStr">
        <is>
          <t>verchange</t>
        </is>
      </c>
      <c r="E173" t="inlineStr">
        <is>
          <t>oslo.i18n</t>
        </is>
      </c>
      <c r="F173" t="inlineStr">
        <is>
          <t>&gt;=1.5.0</t>
        </is>
      </c>
      <c r="G173" t="inlineStr">
        <is>
          <t>oslo.i18n</t>
        </is>
      </c>
      <c r="H173" t="inlineStr">
        <is>
          <t>&gt;=1.5.0</t>
        </is>
      </c>
    </row>
    <row r="174">
      <c r="A174" t="inlineStr">
        <is>
          <t>rally</t>
        </is>
      </c>
      <c r="B174" t="inlineStr">
        <is>
          <t>785c05ea064c0cf4e747c359f0804afa99545b89</t>
        </is>
      </c>
      <c r="C174" t="inlineStr">
        <is>
          <t>2015-09-25 11:52:40+00:00</t>
        </is>
      </c>
      <c r="D174" t="inlineStr">
        <is>
          <t>verchange</t>
        </is>
      </c>
      <c r="E174" t="inlineStr">
        <is>
          <t>PrettyTable</t>
        </is>
      </c>
      <c r="F174" t="inlineStr">
        <is>
          <t>&gt;=0.7;&lt;0.8</t>
        </is>
      </c>
      <c r="G174" t="inlineStr">
        <is>
          <t>PrettyTable</t>
        </is>
      </c>
      <c r="H174" t="inlineStr">
        <is>
          <t>&gt;=0.7;&lt;0.8</t>
        </is>
      </c>
    </row>
    <row r="175">
      <c r="A175" t="inlineStr">
        <is>
          <t>rally</t>
        </is>
      </c>
      <c r="B175" t="inlineStr">
        <is>
          <t>785c05ea064c0cf4e747c359f0804afa99545b89</t>
        </is>
      </c>
      <c r="C175" t="inlineStr">
        <is>
          <t>2015-09-25 11:52:40+00:00</t>
        </is>
      </c>
      <c r="D175" t="inlineStr">
        <is>
          <t>verchange</t>
        </is>
      </c>
      <c r="E175" t="inlineStr">
        <is>
          <t>sphinx</t>
        </is>
      </c>
      <c r="F175" t="inlineStr">
        <is>
          <t>!=1.3b1;&lt;1.3;&gt;=1.1.2;!=1.2.0</t>
        </is>
      </c>
      <c r="G175" t="inlineStr">
        <is>
          <t>sphinx</t>
        </is>
      </c>
      <c r="H175" t="inlineStr">
        <is>
          <t>!=1.3b1;&lt;1.3;&gt;=1.1.2;!=1.2.0</t>
        </is>
      </c>
    </row>
    <row r="176">
      <c r="A176" t="inlineStr">
        <is>
          <t>rally</t>
        </is>
      </c>
      <c r="B176" t="inlineStr">
        <is>
          <t>785c05ea064c0cf4e747c359f0804afa99545b89</t>
        </is>
      </c>
      <c r="C176" t="inlineStr">
        <is>
          <t>2015-09-25 11:52:40+00:00</t>
        </is>
      </c>
      <c r="D176" t="inlineStr">
        <is>
          <t>verchange</t>
        </is>
      </c>
      <c r="E176" t="inlineStr">
        <is>
          <t>psycopg2</t>
        </is>
      </c>
      <c r="F176" t="inlineStr">
        <is>
          <t>&gt;=2.5</t>
        </is>
      </c>
      <c r="G176" t="inlineStr">
        <is>
          <t>psycopg2</t>
        </is>
      </c>
      <c r="H176" t="inlineStr"/>
    </row>
    <row r="177">
      <c r="A177" t="inlineStr">
        <is>
          <t>rally</t>
        </is>
      </c>
      <c r="B177" t="inlineStr">
        <is>
          <t>785c05ea064c0cf4e747c359f0804afa99545b89</t>
        </is>
      </c>
      <c r="C177" t="inlineStr">
        <is>
          <t>2015-09-25 11:52:40+00:00</t>
        </is>
      </c>
      <c r="D177" t="inlineStr">
        <is>
          <t>verchange</t>
        </is>
      </c>
      <c r="E177" t="inlineStr">
        <is>
          <t>SQLAlchemy</t>
        </is>
      </c>
      <c r="F177" t="inlineStr">
        <is>
          <t>&gt;=0.9.9;&lt;1.1.0</t>
        </is>
      </c>
      <c r="G177" t="inlineStr">
        <is>
          <t>SQLAlchemy</t>
        </is>
      </c>
      <c r="H177" t="inlineStr">
        <is>
          <t>&lt;=0.9.99;&gt;=0.9.7</t>
        </is>
      </c>
    </row>
    <row r="178">
      <c r="A178" t="inlineStr">
        <is>
          <t>rally</t>
        </is>
      </c>
      <c r="B178" t="inlineStr">
        <is>
          <t>785c05ea064c0cf4e747c359f0804afa99545b89</t>
        </is>
      </c>
      <c r="C178" t="inlineStr">
        <is>
          <t>2015-09-25 11:52:40+00:00</t>
        </is>
      </c>
      <c r="D178" t="inlineStr">
        <is>
          <t>verchange</t>
        </is>
      </c>
      <c r="E178" t="inlineStr">
        <is>
          <t>python-cinderclient</t>
        </is>
      </c>
      <c r="F178" t="inlineStr">
        <is>
          <t>&gt;=1.3.1</t>
        </is>
      </c>
      <c r="G178" t="inlineStr">
        <is>
          <t>python-cinderclient</t>
        </is>
      </c>
      <c r="H178" t="inlineStr">
        <is>
          <t>&gt;=1.2.1</t>
        </is>
      </c>
    </row>
    <row r="179">
      <c r="A179" t="inlineStr">
        <is>
          <t>rally</t>
        </is>
      </c>
      <c r="B179" t="inlineStr">
        <is>
          <t>785c05ea064c0cf4e747c359f0804afa99545b89</t>
        </is>
      </c>
      <c r="C179" t="inlineStr">
        <is>
          <t>2015-09-25 11:52:40+00:00</t>
        </is>
      </c>
      <c r="D179" t="inlineStr">
        <is>
          <t>verchange</t>
        </is>
      </c>
      <c r="E179" t="inlineStr">
        <is>
          <t>oslo.config</t>
        </is>
      </c>
      <c r="F179" t="inlineStr">
        <is>
          <t>&gt;=2.3.0</t>
        </is>
      </c>
      <c r="G179" t="inlineStr">
        <is>
          <t>oslo.config</t>
        </is>
      </c>
      <c r="H179" t="inlineStr">
        <is>
          <t>&gt;=1.11.0</t>
        </is>
      </c>
    </row>
    <row r="180">
      <c r="A180" t="inlineStr">
        <is>
          <t>rally</t>
        </is>
      </c>
      <c r="B180" t="inlineStr">
        <is>
          <t>785c05ea064c0cf4e747c359f0804afa99545b89</t>
        </is>
      </c>
      <c r="C180" t="inlineStr">
        <is>
          <t>2015-09-25 11:52:40+00:00</t>
        </is>
      </c>
      <c r="D180" t="inlineStr">
        <is>
          <t>verchange</t>
        </is>
      </c>
      <c r="E180" t="inlineStr">
        <is>
          <t>python-novaclient</t>
        </is>
      </c>
      <c r="F180" t="inlineStr">
        <is>
          <t>&gt;=2.28.1</t>
        </is>
      </c>
      <c r="G180" t="inlineStr">
        <is>
          <t>python-novaclient</t>
        </is>
      </c>
      <c r="H180" t="inlineStr">
        <is>
          <t>&gt;=2.22.0</t>
        </is>
      </c>
    </row>
    <row r="181">
      <c r="A181" t="inlineStr">
        <is>
          <t>rally</t>
        </is>
      </c>
      <c r="B181" t="inlineStr">
        <is>
          <t>785c05ea064c0cf4e747c359f0804afa99545b89</t>
        </is>
      </c>
      <c r="C181" t="inlineStr">
        <is>
          <t>2015-09-25 11:52:40+00:00</t>
        </is>
      </c>
      <c r="D181" t="inlineStr">
        <is>
          <t>verchange</t>
        </is>
      </c>
      <c r="E181" t="inlineStr">
        <is>
          <t>oslo.db</t>
        </is>
      </c>
      <c r="F181" t="inlineStr">
        <is>
          <t>&gt;=2.4.1</t>
        </is>
      </c>
      <c r="G181" t="inlineStr">
        <is>
          <t>oslo.db</t>
        </is>
      </c>
      <c r="H181" t="inlineStr">
        <is>
          <t>&gt;=1.7.0</t>
        </is>
      </c>
    </row>
    <row r="182">
      <c r="A182" t="inlineStr">
        <is>
          <t>rally</t>
        </is>
      </c>
      <c r="B182" t="inlineStr">
        <is>
          <t>785c05ea064c0cf4e747c359f0804afa99545b89</t>
        </is>
      </c>
      <c r="C182" t="inlineStr">
        <is>
          <t>2015-09-25 11:52:40+00:00</t>
        </is>
      </c>
      <c r="D182" t="inlineStr">
        <is>
          <t>verchange</t>
        </is>
      </c>
      <c r="E182" t="inlineStr">
        <is>
          <t>python-troveclient</t>
        </is>
      </c>
      <c r="F182" t="inlineStr">
        <is>
          <t>&gt;=1.2.0</t>
        </is>
      </c>
      <c r="G182" t="inlineStr">
        <is>
          <t>python-troveclient</t>
        </is>
      </c>
      <c r="H182" t="inlineStr">
        <is>
          <t>&gt;=1.0.7</t>
        </is>
      </c>
    </row>
    <row r="183">
      <c r="A183" t="inlineStr">
        <is>
          <t>rally</t>
        </is>
      </c>
      <c r="B183" t="inlineStr">
        <is>
          <t>785c05ea064c0cf4e747c359f0804afa99545b89</t>
        </is>
      </c>
      <c r="C183" t="inlineStr">
        <is>
          <t>2015-09-25 11:52:40+00:00</t>
        </is>
      </c>
      <c r="D183" t="inlineStr">
        <is>
          <t>verchange</t>
        </is>
      </c>
      <c r="E183" t="inlineStr">
        <is>
          <t>oslo.log</t>
        </is>
      </c>
      <c r="F183" t="inlineStr">
        <is>
          <t>&gt;=1.8.0</t>
        </is>
      </c>
      <c r="G183" t="inlineStr">
        <is>
          <t>oslo.log</t>
        </is>
      </c>
      <c r="H183" t="inlineStr">
        <is>
          <t>&gt;=1.0.0</t>
        </is>
      </c>
    </row>
    <row r="184">
      <c r="A184" t="inlineStr">
        <is>
          <t>rally</t>
        </is>
      </c>
      <c r="B184" t="inlineStr">
        <is>
          <t>785c05ea064c0cf4e747c359f0804afa99545b89</t>
        </is>
      </c>
      <c r="C184" t="inlineStr">
        <is>
          <t>2015-09-25 11:52:40+00:00</t>
        </is>
      </c>
      <c r="D184" t="inlineStr">
        <is>
          <t>verchange</t>
        </is>
      </c>
      <c r="E184" t="inlineStr">
        <is>
          <t>oslo.utils</t>
        </is>
      </c>
      <c r="F184" t="inlineStr">
        <is>
          <t>&gt;=2.0.0</t>
        </is>
      </c>
      <c r="G184" t="inlineStr">
        <is>
          <t>oslo.utils</t>
        </is>
      </c>
      <c r="H184" t="inlineStr">
        <is>
          <t>&gt;=1.4.0</t>
        </is>
      </c>
    </row>
    <row r="185">
      <c r="A185" t="inlineStr">
        <is>
          <t>rally</t>
        </is>
      </c>
      <c r="B185" t="inlineStr">
        <is>
          <t>785c05ea064c0cf4e747c359f0804afa99545b89</t>
        </is>
      </c>
      <c r="C185" t="inlineStr">
        <is>
          <t>2015-09-25 11:52:40+00:00</t>
        </is>
      </c>
      <c r="D185" t="inlineStr">
        <is>
          <t>verchange</t>
        </is>
      </c>
      <c r="E185" t="inlineStr">
        <is>
          <t>jsonschema</t>
        </is>
      </c>
      <c r="F185" t="inlineStr">
        <is>
          <t>!=2.5.0;&gt;=2.0.0;&lt;3.0.0</t>
        </is>
      </c>
      <c r="G185" t="inlineStr">
        <is>
          <t>jsonschema</t>
        </is>
      </c>
      <c r="H185" t="inlineStr">
        <is>
          <t>&gt;=2.0.0;&lt;3.0.0</t>
        </is>
      </c>
    </row>
    <row r="186">
      <c r="A186" t="inlineStr">
        <is>
          <t>rally</t>
        </is>
      </c>
      <c r="B186" t="inlineStr">
        <is>
          <t>785c05ea064c0cf4e747c359f0804afa99545b89</t>
        </is>
      </c>
      <c r="C186" t="inlineStr">
        <is>
          <t>2015-09-25 11:52:40+00:00</t>
        </is>
      </c>
      <c r="D186" t="inlineStr">
        <is>
          <t>verchange</t>
        </is>
      </c>
      <c r="E186" t="inlineStr">
        <is>
          <t>python-ironicclient</t>
        </is>
      </c>
      <c r="F186" t="inlineStr">
        <is>
          <t>&gt;=0.8.0</t>
        </is>
      </c>
      <c r="G186" t="inlineStr">
        <is>
          <t>python-ironicclient</t>
        </is>
      </c>
      <c r="H186" t="inlineStr">
        <is>
          <t>&gt;=0.2.1</t>
        </is>
      </c>
    </row>
    <row r="187">
      <c r="A187" t="inlineStr">
        <is>
          <t>rally</t>
        </is>
      </c>
      <c r="B187" t="inlineStr">
        <is>
          <t>785c05ea064c0cf4e747c359f0804afa99545b89</t>
        </is>
      </c>
      <c r="C187" t="inlineStr">
        <is>
          <t>2015-09-25 11:52:40+00:00</t>
        </is>
      </c>
      <c r="D187" t="inlineStr">
        <is>
          <t>verchange</t>
        </is>
      </c>
      <c r="E187" t="inlineStr">
        <is>
          <t>python-zaqarclient</t>
        </is>
      </c>
      <c r="F187" t="inlineStr">
        <is>
          <t>&gt;=0.1.1</t>
        </is>
      </c>
      <c r="G187" t="inlineStr">
        <is>
          <t>python-zaqarclient</t>
        </is>
      </c>
      <c r="H187" t="inlineStr">
        <is>
          <t>&gt;=0.0.3</t>
        </is>
      </c>
    </row>
    <row r="188">
      <c r="A188" t="inlineStr">
        <is>
          <t>rally</t>
        </is>
      </c>
      <c r="B188" t="inlineStr">
        <is>
          <t>785c05ea064c0cf4e747c359f0804afa99545b89</t>
        </is>
      </c>
      <c r="C188" t="inlineStr">
        <is>
          <t>2015-09-25 11:52:40+00:00</t>
        </is>
      </c>
      <c r="D188" t="inlineStr">
        <is>
          <t>verchange</t>
        </is>
      </c>
      <c r="E188" t="inlineStr">
        <is>
          <t>python-neutronclient</t>
        </is>
      </c>
      <c r="F188" t="inlineStr">
        <is>
          <t>&gt;=2.6.0</t>
        </is>
      </c>
      <c r="G188" t="inlineStr">
        <is>
          <t>python-neutronclient</t>
        </is>
      </c>
      <c r="H188" t="inlineStr">
        <is>
          <t>&gt;=2.3.11;&lt;3</t>
        </is>
      </c>
    </row>
    <row r="189">
      <c r="A189" t="inlineStr">
        <is>
          <t>rally</t>
        </is>
      </c>
      <c r="B189" t="inlineStr">
        <is>
          <t>785c05ea064c0cf4e747c359f0804afa99545b89</t>
        </is>
      </c>
      <c r="C189" t="inlineStr">
        <is>
          <t>2015-09-25 11:52:40+00:00</t>
        </is>
      </c>
      <c r="D189" t="inlineStr">
        <is>
          <t>verchange</t>
        </is>
      </c>
      <c r="E189" t="inlineStr">
        <is>
          <t>fixtures</t>
        </is>
      </c>
      <c r="F189" t="inlineStr">
        <is>
          <t>&gt;=1.3.1</t>
        </is>
      </c>
      <c r="G189" t="inlineStr">
        <is>
          <t>fixtures</t>
        </is>
      </c>
      <c r="H189" t="inlineStr">
        <is>
          <t>&gt;=0.3.14</t>
        </is>
      </c>
    </row>
    <row r="190">
      <c r="A190" t="inlineStr">
        <is>
          <t>rally</t>
        </is>
      </c>
      <c r="B190" t="inlineStr">
        <is>
          <t>785c05ea064c0cf4e747c359f0804afa99545b89</t>
        </is>
      </c>
      <c r="C190" t="inlineStr">
        <is>
          <t>2015-09-25 11:52:40+00:00</t>
        </is>
      </c>
      <c r="D190" t="inlineStr">
        <is>
          <t>verchange</t>
        </is>
      </c>
      <c r="E190" t="inlineStr">
        <is>
          <t>pbr</t>
        </is>
      </c>
      <c r="F190" t="inlineStr">
        <is>
          <t>&gt;=1.6</t>
        </is>
      </c>
      <c r="G190" t="inlineStr">
        <is>
          <t>pbr</t>
        </is>
      </c>
      <c r="H190" t="inlineStr">
        <is>
          <t>&gt;=0.11;&lt;2.0</t>
        </is>
      </c>
    </row>
    <row r="191">
      <c r="A191" t="inlineStr">
        <is>
          <t>rally</t>
        </is>
      </c>
      <c r="B191" t="inlineStr">
        <is>
          <t>785c05ea064c0cf4e747c359f0804afa99545b89</t>
        </is>
      </c>
      <c r="C191" t="inlineStr">
        <is>
          <t>2015-09-25 11:52:40+00:00</t>
        </is>
      </c>
      <c r="D191" t="inlineStr">
        <is>
          <t>verchange</t>
        </is>
      </c>
      <c r="E191" t="inlineStr">
        <is>
          <t>Jinja2</t>
        </is>
      </c>
      <c r="F191" t="inlineStr">
        <is>
          <t>&gt;=2.6</t>
        </is>
      </c>
      <c r="G191" t="inlineStr">
        <is>
          <t>Jinja2</t>
        </is>
      </c>
      <c r="H191" t="inlineStr">
        <is>
          <t>&gt;=2.6</t>
        </is>
      </c>
    </row>
    <row r="192">
      <c r="A192" t="inlineStr">
        <is>
          <t>rally</t>
        </is>
      </c>
      <c r="B192" t="inlineStr">
        <is>
          <t>785c05ea064c0cf4e747c359f0804afa99545b89</t>
        </is>
      </c>
      <c r="C192" t="inlineStr">
        <is>
          <t>2015-09-25 11:52:40+00:00</t>
        </is>
      </c>
      <c r="D192" t="inlineStr">
        <is>
          <t>verchange</t>
        </is>
      </c>
      <c r="E192" t="inlineStr">
        <is>
          <t>oslo.serialization</t>
        </is>
      </c>
      <c r="F192" t="inlineStr">
        <is>
          <t>&gt;=1.4.0</t>
        </is>
      </c>
      <c r="G192" t="inlineStr">
        <is>
          <t>oslo.serialization</t>
        </is>
      </c>
      <c r="H192" t="inlineStr">
        <is>
          <t>&gt;=1.4.0</t>
        </is>
      </c>
    </row>
    <row r="193">
      <c r="A193" t="inlineStr">
        <is>
          <t>rally</t>
        </is>
      </c>
      <c r="B193" t="inlineStr">
        <is>
          <t>785c05ea064c0cf4e747c359f0804afa99545b89</t>
        </is>
      </c>
      <c r="C193" t="inlineStr">
        <is>
          <t>2015-09-25 11:52:40+00:00</t>
        </is>
      </c>
      <c r="D193" t="inlineStr">
        <is>
          <t>verchange</t>
        </is>
      </c>
      <c r="E193" t="inlineStr">
        <is>
          <t>netaddr</t>
        </is>
      </c>
      <c r="F193" t="inlineStr">
        <is>
          <t>!=0.7.16;&gt;=0.7.12</t>
        </is>
      </c>
      <c r="G193" t="inlineStr">
        <is>
          <t>netaddr</t>
        </is>
      </c>
      <c r="H193" t="inlineStr">
        <is>
          <t>&gt;=0.7.12</t>
        </is>
      </c>
    </row>
    <row r="194">
      <c r="A194" t="inlineStr">
        <is>
          <t>rally</t>
        </is>
      </c>
      <c r="B194" t="inlineStr">
        <is>
          <t>785c05ea064c0cf4e747c359f0804afa99545b89</t>
        </is>
      </c>
      <c r="C194" t="inlineStr">
        <is>
          <t>2015-09-25 11:52:40+00:00</t>
        </is>
      </c>
      <c r="D194" t="inlineStr">
        <is>
          <t>add</t>
        </is>
      </c>
      <c r="E194" t="inlineStr">
        <is>
          <t>python-manilaclient</t>
        </is>
      </c>
      <c r="F194" t="inlineStr">
        <is>
          <t>&gt;=1.3.0</t>
        </is>
      </c>
      <c r="G194" t="inlineStr"/>
      <c r="H194" t="inlineStr"/>
    </row>
    <row r="195">
      <c r="A195" t="inlineStr">
        <is>
          <t>rally</t>
        </is>
      </c>
      <c r="B195" t="inlineStr">
        <is>
          <t>3011fa6ee2de2f373afe9d17d181ad7026cd8c20</t>
        </is>
      </c>
      <c r="C195" t="inlineStr">
        <is>
          <t>2015-10-07 03:51:51+00:00</t>
        </is>
      </c>
      <c r="D195" t="inlineStr">
        <is>
          <t>rem</t>
        </is>
      </c>
      <c r="E195" t="inlineStr"/>
      <c r="F195" t="inlineStr"/>
      <c r="G195" t="inlineStr">
        <is>
          <t>psycopg2</t>
        </is>
      </c>
      <c r="H195" t="inlineStr">
        <is>
          <t>&gt;=2.5</t>
        </is>
      </c>
    </row>
    <row r="196">
      <c r="A196" t="inlineStr">
        <is>
          <t>rally</t>
        </is>
      </c>
      <c r="B196" t="inlineStr">
        <is>
          <t>2c34d1896a7a9f2955a2a09531a9c3eb3f88517b</t>
        </is>
      </c>
      <c r="C196" t="inlineStr">
        <is>
          <t>2015-12-23 18:01:07+00:00</t>
        </is>
      </c>
      <c r="D196" t="inlineStr">
        <is>
          <t>verchange</t>
        </is>
      </c>
      <c r="E196" t="inlineStr">
        <is>
          <t>python-ceilometerclient</t>
        </is>
      </c>
      <c r="F196" t="inlineStr">
        <is>
          <t>&gt;=2.0.0;&lt;=2.0.1</t>
        </is>
      </c>
      <c r="G196" t="inlineStr">
        <is>
          <t>python-ceilometerclient</t>
        </is>
      </c>
      <c r="H196" t="inlineStr">
        <is>
          <t>&gt;=1.5.0</t>
        </is>
      </c>
    </row>
    <row r="197">
      <c r="A197" t="inlineStr">
        <is>
          <t>rally</t>
        </is>
      </c>
      <c r="B197" t="inlineStr">
        <is>
          <t>2c34d1896a7a9f2955a2a09531a9c3eb3f88517b</t>
        </is>
      </c>
      <c r="C197" t="inlineStr">
        <is>
          <t>2015-12-23 18:01:07+00:00</t>
        </is>
      </c>
      <c r="D197" t="inlineStr">
        <is>
          <t>verchange</t>
        </is>
      </c>
      <c r="E197" t="inlineStr">
        <is>
          <t>python-keystoneclient</t>
        </is>
      </c>
      <c r="F197" t="inlineStr">
        <is>
          <t>&gt;=1.6.0;&lt;2.0.0;!=1.8.0</t>
        </is>
      </c>
      <c r="G197" t="inlineStr">
        <is>
          <t>python-keystoneclient</t>
        </is>
      </c>
      <c r="H197" t="inlineStr">
        <is>
          <t>&gt;=1.6.0</t>
        </is>
      </c>
    </row>
    <row r="198">
      <c r="A198" t="inlineStr">
        <is>
          <t>rally</t>
        </is>
      </c>
      <c r="B198" t="inlineStr">
        <is>
          <t>2c34d1896a7a9f2955a2a09531a9c3eb3f88517b</t>
        </is>
      </c>
      <c r="C198" t="inlineStr">
        <is>
          <t>2015-12-23 18:01:07+00:00</t>
        </is>
      </c>
      <c r="D198" t="inlineStr">
        <is>
          <t>verchange</t>
        </is>
      </c>
      <c r="E198" t="inlineStr">
        <is>
          <t>python-glanceclient</t>
        </is>
      </c>
      <c r="F198" t="inlineStr">
        <is>
          <t>&lt;=1.19.0;&gt;=0.18.0</t>
        </is>
      </c>
      <c r="G198" t="inlineStr">
        <is>
          <t>python-glanceclient</t>
        </is>
      </c>
      <c r="H198" t="inlineStr">
        <is>
          <t>&gt;=0.18.0</t>
        </is>
      </c>
    </row>
    <row r="199">
      <c r="A199" t="inlineStr">
        <is>
          <t>rally</t>
        </is>
      </c>
      <c r="B199" t="inlineStr">
        <is>
          <t>2c34d1896a7a9f2955a2a09531a9c3eb3f88517b</t>
        </is>
      </c>
      <c r="C199" t="inlineStr">
        <is>
          <t>2015-12-23 18:01:07+00:00</t>
        </is>
      </c>
      <c r="D199" t="inlineStr">
        <is>
          <t>verchange</t>
        </is>
      </c>
      <c r="E199" t="inlineStr">
        <is>
          <t>python-saharaclient</t>
        </is>
      </c>
      <c r="F199" t="inlineStr">
        <is>
          <t>&lt;=0.11.1;&gt;=0.10.0</t>
        </is>
      </c>
      <c r="G199" t="inlineStr">
        <is>
          <t>python-saharaclient</t>
        </is>
      </c>
      <c r="H199" t="inlineStr">
        <is>
          <t>&gt;=0.10.0</t>
        </is>
      </c>
    </row>
    <row r="200">
      <c r="A200" t="inlineStr">
        <is>
          <t>rally</t>
        </is>
      </c>
      <c r="B200" t="inlineStr">
        <is>
          <t>2c34d1896a7a9f2955a2a09531a9c3eb3f88517b</t>
        </is>
      </c>
      <c r="C200" t="inlineStr">
        <is>
          <t>2015-12-23 18:01:07+00:00</t>
        </is>
      </c>
      <c r="D200" t="inlineStr">
        <is>
          <t>verchange</t>
        </is>
      </c>
      <c r="E200" t="inlineStr">
        <is>
          <t>requests</t>
        </is>
      </c>
      <c r="F200" t="inlineStr">
        <is>
          <t>&gt;=2.8.1</t>
        </is>
      </c>
      <c r="G200" t="inlineStr">
        <is>
          <t>requests</t>
        </is>
      </c>
      <c r="H200" t="inlineStr">
        <is>
          <t>&gt;=2.5.2</t>
        </is>
      </c>
    </row>
    <row r="201">
      <c r="A201" t="inlineStr">
        <is>
          <t>rally</t>
        </is>
      </c>
      <c r="B201" t="inlineStr">
        <is>
          <t>2c34d1896a7a9f2955a2a09531a9c3eb3f88517b</t>
        </is>
      </c>
      <c r="C201" t="inlineStr">
        <is>
          <t>2015-12-23 18:01:07+00:00</t>
        </is>
      </c>
      <c r="D201" t="inlineStr">
        <is>
          <t>verchange</t>
        </is>
      </c>
      <c r="E201" t="inlineStr">
        <is>
          <t>python-cinderclient</t>
        </is>
      </c>
      <c r="F201" t="inlineStr">
        <is>
          <t>&lt;=1.5.0;&gt;=1.3.1</t>
        </is>
      </c>
      <c r="G201" t="inlineStr">
        <is>
          <t>python-cinderclient</t>
        </is>
      </c>
      <c r="H201" t="inlineStr">
        <is>
          <t>&gt;=1.3.1</t>
        </is>
      </c>
    </row>
    <row r="202">
      <c r="A202" t="inlineStr">
        <is>
          <t>rally</t>
        </is>
      </c>
      <c r="B202" t="inlineStr">
        <is>
          <t>2c34d1896a7a9f2955a2a09531a9c3eb3f88517b</t>
        </is>
      </c>
      <c r="C202" t="inlineStr">
        <is>
          <t>2015-12-23 18:01:07+00:00</t>
        </is>
      </c>
      <c r="D202" t="inlineStr">
        <is>
          <t>verchange</t>
        </is>
      </c>
      <c r="E202" t="inlineStr">
        <is>
          <t>python-heatclient</t>
        </is>
      </c>
      <c r="F202" t="inlineStr">
        <is>
          <t>&gt;=0.6.0;&lt;=0.8.0</t>
        </is>
      </c>
      <c r="G202" t="inlineStr">
        <is>
          <t>python-heatclient</t>
        </is>
      </c>
      <c r="H202" t="inlineStr">
        <is>
          <t>&gt;=0.3.0</t>
        </is>
      </c>
    </row>
    <row r="203">
      <c r="A203" t="inlineStr">
        <is>
          <t>rally</t>
        </is>
      </c>
      <c r="B203" t="inlineStr">
        <is>
          <t>2c34d1896a7a9f2955a2a09531a9c3eb3f88517b</t>
        </is>
      </c>
      <c r="C203" t="inlineStr">
        <is>
          <t>2015-12-23 18:01:07+00:00</t>
        </is>
      </c>
      <c r="D203" t="inlineStr">
        <is>
          <t>verchange</t>
        </is>
      </c>
      <c r="E203" t="inlineStr">
        <is>
          <t>python-manilaclient</t>
        </is>
      </c>
      <c r="F203" t="inlineStr">
        <is>
          <t>&gt;=1.3.0;&lt;=1.5.0</t>
        </is>
      </c>
      <c r="G203" t="inlineStr">
        <is>
          <t>python-manilaclient</t>
        </is>
      </c>
      <c r="H203" t="inlineStr">
        <is>
          <t>&gt;=1.3.0</t>
        </is>
      </c>
    </row>
    <row r="204">
      <c r="A204" t="inlineStr">
        <is>
          <t>rally</t>
        </is>
      </c>
      <c r="B204" t="inlineStr">
        <is>
          <t>2c34d1896a7a9f2955a2a09531a9c3eb3f88517b</t>
        </is>
      </c>
      <c r="C204" t="inlineStr">
        <is>
          <t>2015-12-23 18:01:07+00:00</t>
        </is>
      </c>
      <c r="D204" t="inlineStr">
        <is>
          <t>verchange</t>
        </is>
      </c>
      <c r="E204" t="inlineStr">
        <is>
          <t>oslo.config</t>
        </is>
      </c>
      <c r="F204" t="inlineStr">
        <is>
          <t>&gt;=2.7.0;&lt;3.0.0</t>
        </is>
      </c>
      <c r="G204" t="inlineStr">
        <is>
          <t>oslo.config</t>
        </is>
      </c>
      <c r="H204" t="inlineStr">
        <is>
          <t>&gt;=2.3.0</t>
        </is>
      </c>
    </row>
    <row r="205">
      <c r="A205" t="inlineStr">
        <is>
          <t>rally</t>
        </is>
      </c>
      <c r="B205" t="inlineStr">
        <is>
          <t>2c34d1896a7a9f2955a2a09531a9c3eb3f88517b</t>
        </is>
      </c>
      <c r="C205" t="inlineStr">
        <is>
          <t>2015-12-23 18:01:07+00:00</t>
        </is>
      </c>
      <c r="D205" t="inlineStr">
        <is>
          <t>verchange</t>
        </is>
      </c>
      <c r="E205" t="inlineStr">
        <is>
          <t>python-novaclient</t>
        </is>
      </c>
      <c r="F205" t="inlineStr">
        <is>
          <t>!=2.33.0;&gt;=2.29.0;&lt;=2.35.0</t>
        </is>
      </c>
      <c r="G205" t="inlineStr">
        <is>
          <t>python-novaclient</t>
        </is>
      </c>
      <c r="H205" t="inlineStr">
        <is>
          <t>&gt;=2.28.1</t>
        </is>
      </c>
    </row>
    <row r="206">
      <c r="A206" t="inlineStr">
        <is>
          <t>rally</t>
        </is>
      </c>
      <c r="B206" t="inlineStr">
        <is>
          <t>2c34d1896a7a9f2955a2a09531a9c3eb3f88517b</t>
        </is>
      </c>
      <c r="C206" t="inlineStr">
        <is>
          <t>2015-12-23 18:01:07+00:00</t>
        </is>
      </c>
      <c r="D206" t="inlineStr">
        <is>
          <t>verchange</t>
        </is>
      </c>
      <c r="E206" t="inlineStr">
        <is>
          <t>oslo.db</t>
        </is>
      </c>
      <c r="F206" t="inlineStr">
        <is>
          <t>&lt;4.0.0;&gt;=3.2.0</t>
        </is>
      </c>
      <c r="G206" t="inlineStr">
        <is>
          <t>oslo.db</t>
        </is>
      </c>
      <c r="H206" t="inlineStr">
        <is>
          <t>&gt;=2.4.1</t>
        </is>
      </c>
    </row>
    <row r="207">
      <c r="A207" t="inlineStr">
        <is>
          <t>rally</t>
        </is>
      </c>
      <c r="B207" t="inlineStr">
        <is>
          <t>2c34d1896a7a9f2955a2a09531a9c3eb3f88517b</t>
        </is>
      </c>
      <c r="C207" t="inlineStr">
        <is>
          <t>2015-12-23 18:01:07+00:00</t>
        </is>
      </c>
      <c r="D207" t="inlineStr">
        <is>
          <t>verchange</t>
        </is>
      </c>
      <c r="E207" t="inlineStr">
        <is>
          <t>python-troveclient</t>
        </is>
      </c>
      <c r="F207" t="inlineStr">
        <is>
          <t>&gt;=1.2.0;&lt;=1.4.0</t>
        </is>
      </c>
      <c r="G207" t="inlineStr">
        <is>
          <t>python-troveclient</t>
        </is>
      </c>
      <c r="H207" t="inlineStr">
        <is>
          <t>&gt;=1.2.0</t>
        </is>
      </c>
    </row>
    <row r="208">
      <c r="A208" t="inlineStr">
        <is>
          <t>rally</t>
        </is>
      </c>
      <c r="B208" t="inlineStr">
        <is>
          <t>2c34d1896a7a9f2955a2a09531a9c3eb3f88517b</t>
        </is>
      </c>
      <c r="C208" t="inlineStr">
        <is>
          <t>2015-12-23 18:01:07+00:00</t>
        </is>
      </c>
      <c r="D208" t="inlineStr">
        <is>
          <t>verchange</t>
        </is>
      </c>
      <c r="E208" t="inlineStr">
        <is>
          <t>oslo.log</t>
        </is>
      </c>
      <c r="F208" t="inlineStr">
        <is>
          <t>&gt;=1.12.0;&lt;2.0.0</t>
        </is>
      </c>
      <c r="G208" t="inlineStr">
        <is>
          <t>oslo.log</t>
        </is>
      </c>
      <c r="H208" t="inlineStr">
        <is>
          <t>&gt;=1.8.0</t>
        </is>
      </c>
    </row>
    <row r="209">
      <c r="A209" t="inlineStr">
        <is>
          <t>rally</t>
        </is>
      </c>
      <c r="B209" t="inlineStr">
        <is>
          <t>2c34d1896a7a9f2955a2a09531a9c3eb3f88517b</t>
        </is>
      </c>
      <c r="C209" t="inlineStr">
        <is>
          <t>2015-12-23 18:01:07+00:00</t>
        </is>
      </c>
      <c r="D209" t="inlineStr">
        <is>
          <t>verchange</t>
        </is>
      </c>
      <c r="E209" t="inlineStr">
        <is>
          <t>oslo.utils</t>
        </is>
      </c>
      <c r="F209" t="inlineStr">
        <is>
          <t>&gt;=2.8.0;&lt;3.0.0</t>
        </is>
      </c>
      <c r="G209" t="inlineStr">
        <is>
          <t>oslo.utils</t>
        </is>
      </c>
      <c r="H209" t="inlineStr">
        <is>
          <t>&gt;=2.0.0</t>
        </is>
      </c>
    </row>
    <row r="210">
      <c r="A210" t="inlineStr">
        <is>
          <t>rally</t>
        </is>
      </c>
      <c r="B210" t="inlineStr">
        <is>
          <t>2c34d1896a7a9f2955a2a09531a9c3eb3f88517b</t>
        </is>
      </c>
      <c r="C210" t="inlineStr">
        <is>
          <t>2015-12-23 18:01:07+00:00</t>
        </is>
      </c>
      <c r="D210" t="inlineStr">
        <is>
          <t>verchange</t>
        </is>
      </c>
      <c r="E210" t="inlineStr">
        <is>
          <t>python-ironicclient</t>
        </is>
      </c>
      <c r="F210" t="inlineStr">
        <is>
          <t>&lt;1.0.0;&gt;=0.8.0</t>
        </is>
      </c>
      <c r="G210" t="inlineStr">
        <is>
          <t>python-ironicclient</t>
        </is>
      </c>
      <c r="H210" t="inlineStr">
        <is>
          <t>&gt;=0.8.0</t>
        </is>
      </c>
    </row>
    <row r="211">
      <c r="A211" t="inlineStr">
        <is>
          <t>rally</t>
        </is>
      </c>
      <c r="B211" t="inlineStr">
        <is>
          <t>2c34d1896a7a9f2955a2a09531a9c3eb3f88517b</t>
        </is>
      </c>
      <c r="C211" t="inlineStr">
        <is>
          <t>2015-12-23 18:01:07+00:00</t>
        </is>
      </c>
      <c r="D211" t="inlineStr">
        <is>
          <t>verchange</t>
        </is>
      </c>
      <c r="E211" t="inlineStr">
        <is>
          <t>python-zaqarclient</t>
        </is>
      </c>
      <c r="F211">
        <f>=0.3.0</f>
        <v/>
      </c>
      <c r="G211" t="inlineStr">
        <is>
          <t>python-zaqarclient</t>
        </is>
      </c>
      <c r="H211" t="inlineStr">
        <is>
          <t>&gt;=0.1.1</t>
        </is>
      </c>
    </row>
    <row r="212">
      <c r="A212" t="inlineStr">
        <is>
          <t>rally</t>
        </is>
      </c>
      <c r="B212" t="inlineStr">
        <is>
          <t>2c34d1896a7a9f2955a2a09531a9c3eb3f88517b</t>
        </is>
      </c>
      <c r="C212" t="inlineStr">
        <is>
          <t>2015-12-23 18:01:07+00:00</t>
        </is>
      </c>
      <c r="D212" t="inlineStr">
        <is>
          <t>verchange</t>
        </is>
      </c>
      <c r="E212" t="inlineStr">
        <is>
          <t>Jinja2</t>
        </is>
      </c>
      <c r="F212" t="inlineStr">
        <is>
          <t>&gt;=2.8</t>
        </is>
      </c>
      <c r="G212" t="inlineStr">
        <is>
          <t>Jinja2</t>
        </is>
      </c>
      <c r="H212" t="inlineStr">
        <is>
          <t>&gt;=2.6</t>
        </is>
      </c>
    </row>
    <row r="213">
      <c r="A213" t="inlineStr">
        <is>
          <t>rally</t>
        </is>
      </c>
      <c r="B213" t="inlineStr">
        <is>
          <t>2c34d1896a7a9f2955a2a09531a9c3eb3f88517b</t>
        </is>
      </c>
      <c r="C213" t="inlineStr">
        <is>
          <t>2015-12-23 18:01:07+00:00</t>
        </is>
      </c>
      <c r="D213" t="inlineStr">
        <is>
          <t>verchange</t>
        </is>
      </c>
      <c r="E213" t="inlineStr">
        <is>
          <t>python-neutronclient</t>
        </is>
      </c>
      <c r="F213" t="inlineStr">
        <is>
          <t>&gt;=2.6.0;&lt;=3.1.0</t>
        </is>
      </c>
      <c r="G213" t="inlineStr">
        <is>
          <t>python-neutronclient</t>
        </is>
      </c>
      <c r="H213" t="inlineStr">
        <is>
          <t>&gt;=2.6.0</t>
        </is>
      </c>
    </row>
    <row r="214">
      <c r="A214" t="inlineStr">
        <is>
          <t>rally</t>
        </is>
      </c>
      <c r="B214" t="inlineStr">
        <is>
          <t>2c34d1896a7a9f2955a2a09531a9c3eb3f88517b</t>
        </is>
      </c>
      <c r="C214" t="inlineStr">
        <is>
          <t>2015-12-23 18:01:07+00:00</t>
        </is>
      </c>
      <c r="D214" t="inlineStr">
        <is>
          <t>verchange</t>
        </is>
      </c>
      <c r="E214" t="inlineStr">
        <is>
          <t>python-swiftclient</t>
        </is>
      </c>
      <c r="F214" t="inlineStr">
        <is>
          <t>&lt;=2.6.0;&gt;=2.2.0</t>
        </is>
      </c>
      <c r="G214" t="inlineStr">
        <is>
          <t>python-swiftclient</t>
        </is>
      </c>
      <c r="H214" t="inlineStr">
        <is>
          <t>&gt;=2.2.0</t>
        </is>
      </c>
    </row>
    <row r="215">
      <c r="A215" t="inlineStr">
        <is>
          <t>rally</t>
        </is>
      </c>
      <c r="B215" t="inlineStr">
        <is>
          <t>2c34d1896a7a9f2955a2a09531a9c3eb3f88517b</t>
        </is>
      </c>
      <c r="C215" t="inlineStr">
        <is>
          <t>2015-12-23 18:01:07+00:00</t>
        </is>
      </c>
      <c r="D215" t="inlineStr">
        <is>
          <t>verchange</t>
        </is>
      </c>
      <c r="E215" t="inlineStr">
        <is>
          <t>oslo.serialization</t>
        </is>
      </c>
      <c r="F215" t="inlineStr">
        <is>
          <t>&gt;=1.10.0;&lt;2.0.0</t>
        </is>
      </c>
      <c r="G215" t="inlineStr">
        <is>
          <t>oslo.serialization</t>
        </is>
      </c>
      <c r="H215" t="inlineStr">
        <is>
          <t>&gt;=1.4.0</t>
        </is>
      </c>
    </row>
    <row r="216">
      <c r="A216" t="inlineStr">
        <is>
          <t>rally</t>
        </is>
      </c>
      <c r="B216" t="inlineStr">
        <is>
          <t>2c34d1896a7a9f2955a2a09531a9c3eb3f88517b</t>
        </is>
      </c>
      <c r="C216" t="inlineStr">
        <is>
          <t>2015-12-23 18:01:07+00:00</t>
        </is>
      </c>
      <c r="D216" t="inlineStr">
        <is>
          <t>verchange</t>
        </is>
      </c>
      <c r="E216" t="inlineStr">
        <is>
          <t>oslo.i18n</t>
        </is>
      </c>
      <c r="F216" t="inlineStr">
        <is>
          <t>&gt;=1.5.0;&lt;3.0.0</t>
        </is>
      </c>
      <c r="G216" t="inlineStr">
        <is>
          <t>oslo.i18n</t>
        </is>
      </c>
      <c r="H216" t="inlineStr">
        <is>
          <t>&gt;=1.5.0</t>
        </is>
      </c>
    </row>
    <row r="217">
      <c r="A217" t="inlineStr">
        <is>
          <t>rally</t>
        </is>
      </c>
      <c r="B217" t="inlineStr">
        <is>
          <t>2c34d1896a7a9f2955a2a09531a9c3eb3f88517b</t>
        </is>
      </c>
      <c r="C217" t="inlineStr">
        <is>
          <t>2015-12-23 18:01:07+00:00</t>
        </is>
      </c>
      <c r="D217" t="inlineStr">
        <is>
          <t>verchange</t>
        </is>
      </c>
      <c r="E217" t="inlineStr">
        <is>
          <t>python-designateclient</t>
        </is>
      </c>
      <c r="F217">
        <f>=1.5.0</f>
        <v/>
      </c>
      <c r="G217" t="inlineStr">
        <is>
          <t>python-designateclient</t>
        </is>
      </c>
      <c r="H217" t="inlineStr">
        <is>
          <t>&gt;=1.0.0</t>
        </is>
      </c>
    </row>
    <row r="218">
      <c r="A218" t="inlineStr">
        <is>
          <t>rally</t>
        </is>
      </c>
      <c r="B218" t="inlineStr">
        <is>
          <t>57efc5327530a34d139b5a1fd1f480195de0aadb</t>
        </is>
      </c>
      <c r="C218" t="inlineStr">
        <is>
          <t>2016-01-11 17:47:11+00:00</t>
        </is>
      </c>
      <c r="D218" t="inlineStr">
        <is>
          <t>verchange</t>
        </is>
      </c>
      <c r="E218" t="inlineStr">
        <is>
          <t>python-ceilometerclient</t>
        </is>
      </c>
      <c r="F218" t="inlineStr">
        <is>
          <t>&gt;=2.0.0</t>
        </is>
      </c>
      <c r="G218" t="inlineStr">
        <is>
          <t>python-ceilometerclient</t>
        </is>
      </c>
      <c r="H218" t="inlineStr">
        <is>
          <t>&gt;=2.0.0;&lt;=2.0.1</t>
        </is>
      </c>
    </row>
    <row r="219">
      <c r="A219" t="inlineStr">
        <is>
          <t>rally</t>
        </is>
      </c>
      <c r="B219" t="inlineStr">
        <is>
          <t>57efc5327530a34d139b5a1fd1f480195de0aadb</t>
        </is>
      </c>
      <c r="C219" t="inlineStr">
        <is>
          <t>2016-01-11 17:47:11+00:00</t>
        </is>
      </c>
      <c r="D219" t="inlineStr">
        <is>
          <t>verchange</t>
        </is>
      </c>
      <c r="E219" t="inlineStr">
        <is>
          <t>python-keystoneclient</t>
        </is>
      </c>
      <c r="F219" t="inlineStr">
        <is>
          <t>&gt;=1.6.0;!=1.8.0</t>
        </is>
      </c>
      <c r="G219" t="inlineStr">
        <is>
          <t>python-keystoneclient</t>
        </is>
      </c>
      <c r="H219" t="inlineStr">
        <is>
          <t>&gt;=1.6.0;&lt;2.0.0;!=1.8.0</t>
        </is>
      </c>
    </row>
    <row r="220">
      <c r="A220" t="inlineStr">
        <is>
          <t>rally</t>
        </is>
      </c>
      <c r="B220" t="inlineStr">
        <is>
          <t>57efc5327530a34d139b5a1fd1f480195de0aadb</t>
        </is>
      </c>
      <c r="C220" t="inlineStr">
        <is>
          <t>2016-01-11 17:47:11+00:00</t>
        </is>
      </c>
      <c r="D220" t="inlineStr">
        <is>
          <t>verchange</t>
        </is>
      </c>
      <c r="E220" t="inlineStr">
        <is>
          <t>python-glanceclient</t>
        </is>
      </c>
      <c r="F220" t="inlineStr">
        <is>
          <t>&gt;=1.2.0</t>
        </is>
      </c>
      <c r="G220" t="inlineStr">
        <is>
          <t>python-glanceclient</t>
        </is>
      </c>
      <c r="H220" t="inlineStr">
        <is>
          <t>&lt;=1.19.0;&gt;=0.18.0</t>
        </is>
      </c>
    </row>
    <row r="221">
      <c r="A221" t="inlineStr">
        <is>
          <t>rally</t>
        </is>
      </c>
      <c r="B221" t="inlineStr">
        <is>
          <t>57efc5327530a34d139b5a1fd1f480195de0aadb</t>
        </is>
      </c>
      <c r="C221" t="inlineStr">
        <is>
          <t>2016-01-11 17:47:11+00:00</t>
        </is>
      </c>
      <c r="D221" t="inlineStr">
        <is>
          <t>verchange</t>
        </is>
      </c>
      <c r="E221" t="inlineStr">
        <is>
          <t>python-saharaclient</t>
        </is>
      </c>
      <c r="F221" t="inlineStr">
        <is>
          <t>&gt;=0.10.0</t>
        </is>
      </c>
      <c r="G221" t="inlineStr">
        <is>
          <t>python-saharaclient</t>
        </is>
      </c>
      <c r="H221" t="inlineStr">
        <is>
          <t>&lt;=0.11.1;&gt;=0.10.0</t>
        </is>
      </c>
    </row>
    <row r="222">
      <c r="A222" t="inlineStr">
        <is>
          <t>rally</t>
        </is>
      </c>
      <c r="B222" t="inlineStr">
        <is>
          <t>57efc5327530a34d139b5a1fd1f480195de0aadb</t>
        </is>
      </c>
      <c r="C222" t="inlineStr">
        <is>
          <t>2016-01-11 17:47:11+00:00</t>
        </is>
      </c>
      <c r="D222" t="inlineStr">
        <is>
          <t>verchange</t>
        </is>
      </c>
      <c r="E222" t="inlineStr">
        <is>
          <t>requests</t>
        </is>
      </c>
      <c r="F222" t="inlineStr">
        <is>
          <t>&gt;=2.8.1;!=2.9.0</t>
        </is>
      </c>
      <c r="G222" t="inlineStr">
        <is>
          <t>requests</t>
        </is>
      </c>
      <c r="H222" t="inlineStr">
        <is>
          <t>&gt;=2.8.1</t>
        </is>
      </c>
    </row>
    <row r="223">
      <c r="A223" t="inlineStr">
        <is>
          <t>rally</t>
        </is>
      </c>
      <c r="B223" t="inlineStr">
        <is>
          <t>57efc5327530a34d139b5a1fd1f480195de0aadb</t>
        </is>
      </c>
      <c r="C223" t="inlineStr">
        <is>
          <t>2016-01-11 17:47:11+00:00</t>
        </is>
      </c>
      <c r="D223" t="inlineStr">
        <is>
          <t>verchange</t>
        </is>
      </c>
      <c r="E223" t="inlineStr">
        <is>
          <t>SQLAlchemy</t>
        </is>
      </c>
      <c r="F223" t="inlineStr">
        <is>
          <t>&lt;1.1.0;&gt;=1.0.10</t>
        </is>
      </c>
      <c r="G223" t="inlineStr">
        <is>
          <t>SQLAlchemy</t>
        </is>
      </c>
      <c r="H223" t="inlineStr">
        <is>
          <t>&gt;=0.9.9;&lt;1.1.0</t>
        </is>
      </c>
    </row>
    <row r="224">
      <c r="A224" t="inlineStr">
        <is>
          <t>rally</t>
        </is>
      </c>
      <c r="B224" t="inlineStr">
        <is>
          <t>57efc5327530a34d139b5a1fd1f480195de0aadb</t>
        </is>
      </c>
      <c r="C224" t="inlineStr">
        <is>
          <t>2016-01-11 17:47:11+00:00</t>
        </is>
      </c>
      <c r="D224" t="inlineStr">
        <is>
          <t>verchange</t>
        </is>
      </c>
      <c r="E224" t="inlineStr">
        <is>
          <t>python-cinderclient</t>
        </is>
      </c>
      <c r="F224" t="inlineStr">
        <is>
          <t>&gt;=1.3.1</t>
        </is>
      </c>
      <c r="G224" t="inlineStr">
        <is>
          <t>python-cinderclient</t>
        </is>
      </c>
      <c r="H224" t="inlineStr">
        <is>
          <t>&lt;=1.5.0;&gt;=1.3.1</t>
        </is>
      </c>
    </row>
    <row r="225">
      <c r="A225" t="inlineStr">
        <is>
          <t>rally</t>
        </is>
      </c>
      <c r="B225" t="inlineStr">
        <is>
          <t>57efc5327530a34d139b5a1fd1f480195de0aadb</t>
        </is>
      </c>
      <c r="C225" t="inlineStr">
        <is>
          <t>2016-01-11 17:47:11+00:00</t>
        </is>
      </c>
      <c r="D225" t="inlineStr">
        <is>
          <t>verchange</t>
        </is>
      </c>
      <c r="E225" t="inlineStr">
        <is>
          <t>python-heatclient</t>
        </is>
      </c>
      <c r="F225" t="inlineStr">
        <is>
          <t>&gt;=0.6.0</t>
        </is>
      </c>
      <c r="G225" t="inlineStr">
        <is>
          <t>python-heatclient</t>
        </is>
      </c>
      <c r="H225" t="inlineStr">
        <is>
          <t>&gt;=0.6.0;&lt;=0.8.0</t>
        </is>
      </c>
    </row>
    <row r="226">
      <c r="A226" t="inlineStr">
        <is>
          <t>rally</t>
        </is>
      </c>
      <c r="B226" t="inlineStr">
        <is>
          <t>57efc5327530a34d139b5a1fd1f480195de0aadb</t>
        </is>
      </c>
      <c r="C226" t="inlineStr">
        <is>
          <t>2016-01-11 17:47:11+00:00</t>
        </is>
      </c>
      <c r="D226" t="inlineStr">
        <is>
          <t>verchange</t>
        </is>
      </c>
      <c r="E226" t="inlineStr">
        <is>
          <t>python-manilaclient</t>
        </is>
      </c>
      <c r="F226" t="inlineStr">
        <is>
          <t>&gt;=1.3.0</t>
        </is>
      </c>
      <c r="G226" t="inlineStr">
        <is>
          <t>python-manilaclient</t>
        </is>
      </c>
      <c r="H226" t="inlineStr">
        <is>
          <t>&gt;=1.3.0;&lt;=1.5.0</t>
        </is>
      </c>
    </row>
    <row r="227">
      <c r="A227" t="inlineStr">
        <is>
          <t>rally</t>
        </is>
      </c>
      <c r="B227" t="inlineStr">
        <is>
          <t>57efc5327530a34d139b5a1fd1f480195de0aadb</t>
        </is>
      </c>
      <c r="C227" t="inlineStr">
        <is>
          <t>2016-01-11 17:47:11+00:00</t>
        </is>
      </c>
      <c r="D227" t="inlineStr">
        <is>
          <t>verchange</t>
        </is>
      </c>
      <c r="E227" t="inlineStr">
        <is>
          <t>oslo.config</t>
        </is>
      </c>
      <c r="F227" t="inlineStr">
        <is>
          <t>&gt;=3.2.0</t>
        </is>
      </c>
      <c r="G227" t="inlineStr">
        <is>
          <t>oslo.config</t>
        </is>
      </c>
      <c r="H227" t="inlineStr">
        <is>
          <t>&gt;=2.7.0;&lt;3.0.0</t>
        </is>
      </c>
    </row>
    <row r="228">
      <c r="A228" t="inlineStr">
        <is>
          <t>rally</t>
        </is>
      </c>
      <c r="B228" t="inlineStr">
        <is>
          <t>57efc5327530a34d139b5a1fd1f480195de0aadb</t>
        </is>
      </c>
      <c r="C228" t="inlineStr">
        <is>
          <t>2016-01-11 17:47:11+00:00</t>
        </is>
      </c>
      <c r="D228" t="inlineStr">
        <is>
          <t>verchange</t>
        </is>
      </c>
      <c r="E228" t="inlineStr">
        <is>
          <t>python-novaclient</t>
        </is>
      </c>
      <c r="F228" t="inlineStr">
        <is>
          <t>!=2.33.0;&gt;=2.29.0</t>
        </is>
      </c>
      <c r="G228" t="inlineStr">
        <is>
          <t>python-novaclient</t>
        </is>
      </c>
      <c r="H228" t="inlineStr">
        <is>
          <t>!=2.33.0;&gt;=2.29.0;&lt;=2.35.0</t>
        </is>
      </c>
    </row>
    <row r="229">
      <c r="A229" t="inlineStr">
        <is>
          <t>rally</t>
        </is>
      </c>
      <c r="B229" t="inlineStr">
        <is>
          <t>57efc5327530a34d139b5a1fd1f480195de0aadb</t>
        </is>
      </c>
      <c r="C229" t="inlineStr">
        <is>
          <t>2016-01-11 17:47:11+00:00</t>
        </is>
      </c>
      <c r="D229" t="inlineStr">
        <is>
          <t>verchange</t>
        </is>
      </c>
      <c r="E229" t="inlineStr">
        <is>
          <t>oslo.db</t>
        </is>
      </c>
      <c r="F229" t="inlineStr">
        <is>
          <t>&gt;=4.1.0</t>
        </is>
      </c>
      <c r="G229" t="inlineStr">
        <is>
          <t>oslo.db</t>
        </is>
      </c>
      <c r="H229" t="inlineStr">
        <is>
          <t>&lt;4.0.0;&gt;=3.2.0</t>
        </is>
      </c>
    </row>
    <row r="230">
      <c r="A230" t="inlineStr">
        <is>
          <t>rally</t>
        </is>
      </c>
      <c r="B230" t="inlineStr">
        <is>
          <t>57efc5327530a34d139b5a1fd1f480195de0aadb</t>
        </is>
      </c>
      <c r="C230" t="inlineStr">
        <is>
          <t>2016-01-11 17:47:11+00:00</t>
        </is>
      </c>
      <c r="D230" t="inlineStr">
        <is>
          <t>verchange</t>
        </is>
      </c>
      <c r="E230" t="inlineStr">
        <is>
          <t>python-troveclient</t>
        </is>
      </c>
      <c r="F230" t="inlineStr">
        <is>
          <t>&gt;=1.2.0</t>
        </is>
      </c>
      <c r="G230" t="inlineStr">
        <is>
          <t>python-troveclient</t>
        </is>
      </c>
      <c r="H230" t="inlineStr">
        <is>
          <t>&gt;=1.2.0;&lt;=1.4.0</t>
        </is>
      </c>
    </row>
    <row r="231">
      <c r="A231" t="inlineStr">
        <is>
          <t>rally</t>
        </is>
      </c>
      <c r="B231" t="inlineStr">
        <is>
          <t>57efc5327530a34d139b5a1fd1f480195de0aadb</t>
        </is>
      </c>
      <c r="C231" t="inlineStr">
        <is>
          <t>2016-01-11 17:47:11+00:00</t>
        </is>
      </c>
      <c r="D231" t="inlineStr">
        <is>
          <t>verchange</t>
        </is>
      </c>
      <c r="E231" t="inlineStr">
        <is>
          <t>oslo.log</t>
        </is>
      </c>
      <c r="F231" t="inlineStr">
        <is>
          <t>&gt;=1.14.0</t>
        </is>
      </c>
      <c r="G231" t="inlineStr">
        <is>
          <t>oslo.log</t>
        </is>
      </c>
      <c r="H231" t="inlineStr">
        <is>
          <t>&gt;=1.12.0;&lt;2.0.0</t>
        </is>
      </c>
    </row>
    <row r="232">
      <c r="A232" t="inlineStr">
        <is>
          <t>rally</t>
        </is>
      </c>
      <c r="B232" t="inlineStr">
        <is>
          <t>57efc5327530a34d139b5a1fd1f480195de0aadb</t>
        </is>
      </c>
      <c r="C232" t="inlineStr">
        <is>
          <t>2016-01-11 17:47:11+00:00</t>
        </is>
      </c>
      <c r="D232" t="inlineStr">
        <is>
          <t>verchange</t>
        </is>
      </c>
      <c r="E232" t="inlineStr">
        <is>
          <t>oslo.utils</t>
        </is>
      </c>
      <c r="F232" t="inlineStr">
        <is>
          <t>&gt;=3.2.0</t>
        </is>
      </c>
      <c r="G232" t="inlineStr">
        <is>
          <t>oslo.utils</t>
        </is>
      </c>
      <c r="H232" t="inlineStr">
        <is>
          <t>&gt;=2.8.0;&lt;3.0.0</t>
        </is>
      </c>
    </row>
    <row r="233">
      <c r="A233" t="inlineStr">
        <is>
          <t>rally</t>
        </is>
      </c>
      <c r="B233" t="inlineStr">
        <is>
          <t>57efc5327530a34d139b5a1fd1f480195de0aadb</t>
        </is>
      </c>
      <c r="C233" t="inlineStr">
        <is>
          <t>2016-01-11 17:47:11+00:00</t>
        </is>
      </c>
      <c r="D233" t="inlineStr">
        <is>
          <t>verchange</t>
        </is>
      </c>
      <c r="E233" t="inlineStr">
        <is>
          <t>python-ironicclient</t>
        </is>
      </c>
      <c r="F233" t="inlineStr">
        <is>
          <t>&gt;=0.8.0</t>
        </is>
      </c>
      <c r="G233" t="inlineStr">
        <is>
          <t>python-ironicclient</t>
        </is>
      </c>
      <c r="H233" t="inlineStr">
        <is>
          <t>&lt;1.0.0;&gt;=0.8.0</t>
        </is>
      </c>
    </row>
    <row r="234">
      <c r="A234" t="inlineStr">
        <is>
          <t>rally</t>
        </is>
      </c>
      <c r="B234" t="inlineStr">
        <is>
          <t>57efc5327530a34d139b5a1fd1f480195de0aadb</t>
        </is>
      </c>
      <c r="C234" t="inlineStr">
        <is>
          <t>2016-01-11 17:47:11+00:00</t>
        </is>
      </c>
      <c r="D234" t="inlineStr">
        <is>
          <t>verchange</t>
        </is>
      </c>
      <c r="E234" t="inlineStr">
        <is>
          <t>python-zaqarclient</t>
        </is>
      </c>
      <c r="F234" t="inlineStr">
        <is>
          <t>&gt;=0.3.0</t>
        </is>
      </c>
      <c r="G234" t="inlineStr">
        <is>
          <t>python-zaqarclient</t>
        </is>
      </c>
      <c r="H234">
        <f>=0.3.0</f>
        <v/>
      </c>
    </row>
    <row r="235">
      <c r="A235" t="inlineStr">
        <is>
          <t>rally</t>
        </is>
      </c>
      <c r="B235" t="inlineStr">
        <is>
          <t>57efc5327530a34d139b5a1fd1f480195de0aadb</t>
        </is>
      </c>
      <c r="C235" t="inlineStr">
        <is>
          <t>2016-01-11 17:47:11+00:00</t>
        </is>
      </c>
      <c r="D235" t="inlineStr">
        <is>
          <t>verchange</t>
        </is>
      </c>
      <c r="E235" t="inlineStr">
        <is>
          <t>python-neutronclient</t>
        </is>
      </c>
      <c r="F235" t="inlineStr">
        <is>
          <t>&gt;=2.6.0</t>
        </is>
      </c>
      <c r="G235" t="inlineStr">
        <is>
          <t>python-neutronclient</t>
        </is>
      </c>
      <c r="H235" t="inlineStr">
        <is>
          <t>&gt;=2.6.0;&lt;=3.1.0</t>
        </is>
      </c>
    </row>
    <row r="236">
      <c r="A236" t="inlineStr">
        <is>
          <t>rally</t>
        </is>
      </c>
      <c r="B236" t="inlineStr">
        <is>
          <t>57efc5327530a34d139b5a1fd1f480195de0aadb</t>
        </is>
      </c>
      <c r="C236" t="inlineStr">
        <is>
          <t>2016-01-11 17:47:11+00:00</t>
        </is>
      </c>
      <c r="D236" t="inlineStr">
        <is>
          <t>verchange</t>
        </is>
      </c>
      <c r="E236" t="inlineStr">
        <is>
          <t>python-swiftclient</t>
        </is>
      </c>
      <c r="F236" t="inlineStr">
        <is>
          <t>&gt;=2.2.0</t>
        </is>
      </c>
      <c r="G236" t="inlineStr">
        <is>
          <t>python-swiftclient</t>
        </is>
      </c>
      <c r="H236" t="inlineStr">
        <is>
          <t>&lt;=2.6.0;&gt;=2.2.0</t>
        </is>
      </c>
    </row>
    <row r="237">
      <c r="A237" t="inlineStr">
        <is>
          <t>rally</t>
        </is>
      </c>
      <c r="B237" t="inlineStr">
        <is>
          <t>57efc5327530a34d139b5a1fd1f480195de0aadb</t>
        </is>
      </c>
      <c r="C237" t="inlineStr">
        <is>
          <t>2016-01-11 17:47:11+00:00</t>
        </is>
      </c>
      <c r="D237" t="inlineStr">
        <is>
          <t>verchange</t>
        </is>
      </c>
      <c r="E237" t="inlineStr">
        <is>
          <t>oslo.serialization</t>
        </is>
      </c>
      <c r="F237" t="inlineStr">
        <is>
          <t>&gt;=1.10.0</t>
        </is>
      </c>
      <c r="G237" t="inlineStr">
        <is>
          <t>oslo.serialization</t>
        </is>
      </c>
      <c r="H237" t="inlineStr">
        <is>
          <t>&gt;=1.10.0;&lt;2.0.0</t>
        </is>
      </c>
    </row>
    <row r="238">
      <c r="A238" t="inlineStr">
        <is>
          <t>rally</t>
        </is>
      </c>
      <c r="B238" t="inlineStr">
        <is>
          <t>57efc5327530a34d139b5a1fd1f480195de0aadb</t>
        </is>
      </c>
      <c r="C238" t="inlineStr">
        <is>
          <t>2016-01-11 17:47:11+00:00</t>
        </is>
      </c>
      <c r="D238" t="inlineStr">
        <is>
          <t>verchange</t>
        </is>
      </c>
      <c r="E238" t="inlineStr">
        <is>
          <t>oslo.i18n</t>
        </is>
      </c>
      <c r="F238" t="inlineStr">
        <is>
          <t>&gt;=1.5.0</t>
        </is>
      </c>
      <c r="G238" t="inlineStr">
        <is>
          <t>oslo.i18n</t>
        </is>
      </c>
      <c r="H238" t="inlineStr">
        <is>
          <t>&gt;=1.5.0;&lt;3.0.0</t>
        </is>
      </c>
    </row>
    <row r="239">
      <c r="A239" t="inlineStr">
        <is>
          <t>rally</t>
        </is>
      </c>
      <c r="B239" t="inlineStr">
        <is>
          <t>57efc5327530a34d139b5a1fd1f480195de0aadb</t>
        </is>
      </c>
      <c r="C239" t="inlineStr">
        <is>
          <t>2016-01-11 17:47:11+00:00</t>
        </is>
      </c>
      <c r="D239" t="inlineStr">
        <is>
          <t>verchange</t>
        </is>
      </c>
      <c r="E239" t="inlineStr">
        <is>
          <t>python-designateclient</t>
        </is>
      </c>
      <c r="F239" t="inlineStr">
        <is>
          <t>&gt;=1.5.0</t>
        </is>
      </c>
      <c r="G239" t="inlineStr">
        <is>
          <t>python-designateclient</t>
        </is>
      </c>
      <c r="H239">
        <f>=1.5.0</f>
        <v/>
      </c>
    </row>
    <row r="240">
      <c r="A240" t="inlineStr">
        <is>
          <t>rally</t>
        </is>
      </c>
      <c r="B240" t="inlineStr">
        <is>
          <t>60b671c5adea8fc58dc1e45805fa23ccee48ed15</t>
        </is>
      </c>
      <c r="C240" t="inlineStr">
        <is>
          <t>2016-02-16 13:54:32+00:00</t>
        </is>
      </c>
      <c r="D240" t="inlineStr">
        <is>
          <t>verchange</t>
        </is>
      </c>
      <c r="E240" t="inlineStr">
        <is>
          <t>python-ceilometerclient</t>
        </is>
      </c>
      <c r="F240" t="inlineStr">
        <is>
          <t>&gt;=2.2.1</t>
        </is>
      </c>
      <c r="G240" t="inlineStr">
        <is>
          <t>python-ceilometerclient</t>
        </is>
      </c>
      <c r="H240" t="inlineStr">
        <is>
          <t>&gt;=2.0.0</t>
        </is>
      </c>
    </row>
    <row r="241">
      <c r="A241" t="inlineStr">
        <is>
          <t>rally</t>
        </is>
      </c>
      <c r="B241" t="inlineStr">
        <is>
          <t>60b671c5adea8fc58dc1e45805fa23ccee48ed15</t>
        </is>
      </c>
      <c r="C241" t="inlineStr">
        <is>
          <t>2016-02-16 13:54:32+00:00</t>
        </is>
      </c>
      <c r="D241" t="inlineStr">
        <is>
          <t>verchange</t>
        </is>
      </c>
      <c r="E241" t="inlineStr">
        <is>
          <t>python-keystoneclient</t>
        </is>
      </c>
      <c r="F241" t="inlineStr">
        <is>
          <t>&gt;=1.6.0;!=2.1.0;!=1.8.0</t>
        </is>
      </c>
      <c r="G241" t="inlineStr">
        <is>
          <t>python-keystoneclient</t>
        </is>
      </c>
      <c r="H241" t="inlineStr">
        <is>
          <t>&gt;=1.6.0;!=1.8.0</t>
        </is>
      </c>
    </row>
    <row r="242">
      <c r="A242" t="inlineStr">
        <is>
          <t>rally</t>
        </is>
      </c>
      <c r="B242" t="inlineStr">
        <is>
          <t>60b671c5adea8fc58dc1e45805fa23ccee48ed15</t>
        </is>
      </c>
      <c r="C242" t="inlineStr">
        <is>
          <t>2016-02-16 13:54:32+00:00</t>
        </is>
      </c>
      <c r="D242" t="inlineStr">
        <is>
          <t>verchange</t>
        </is>
      </c>
      <c r="E242" t="inlineStr">
        <is>
          <t>python-glanceclient</t>
        </is>
      </c>
      <c r="F242" t="inlineStr">
        <is>
          <t>&gt;=1.2.0</t>
        </is>
      </c>
      <c r="G242" t="inlineStr">
        <is>
          <t>python-glanceclient</t>
        </is>
      </c>
      <c r="H242" t="inlineStr">
        <is>
          <t>&gt;=1.2.0</t>
        </is>
      </c>
    </row>
    <row r="243">
      <c r="A243" t="inlineStr">
        <is>
          <t>rally</t>
        </is>
      </c>
      <c r="B243" t="inlineStr">
        <is>
          <t>60b671c5adea8fc58dc1e45805fa23ccee48ed15</t>
        </is>
      </c>
      <c r="C243" t="inlineStr">
        <is>
          <t>2016-02-16 13:54:32+00:00</t>
        </is>
      </c>
      <c r="D243" t="inlineStr">
        <is>
          <t>verchange</t>
        </is>
      </c>
      <c r="E243" t="inlineStr">
        <is>
          <t>python-saharaclient</t>
        </is>
      </c>
      <c r="F243" t="inlineStr">
        <is>
          <t>&gt;=0.10.0</t>
        </is>
      </c>
      <c r="G243" t="inlineStr">
        <is>
          <t>python-saharaclient</t>
        </is>
      </c>
      <c r="H243" t="inlineStr">
        <is>
          <t>&gt;=0.10.0</t>
        </is>
      </c>
    </row>
    <row r="244">
      <c r="A244" t="inlineStr">
        <is>
          <t>rally</t>
        </is>
      </c>
      <c r="B244" t="inlineStr">
        <is>
          <t>60b671c5adea8fc58dc1e45805fa23ccee48ed15</t>
        </is>
      </c>
      <c r="C244" t="inlineStr">
        <is>
          <t>2016-02-16 13:54:32+00:00</t>
        </is>
      </c>
      <c r="D244" t="inlineStr">
        <is>
          <t>verchange</t>
        </is>
      </c>
      <c r="E244" t="inlineStr">
        <is>
          <t>oslo.i18n</t>
        </is>
      </c>
      <c r="F244" t="inlineStr">
        <is>
          <t>&gt;=2.1.0</t>
        </is>
      </c>
      <c r="G244" t="inlineStr">
        <is>
          <t>oslo.i18n</t>
        </is>
      </c>
      <c r="H244" t="inlineStr">
        <is>
          <t>&gt;=1.5.0</t>
        </is>
      </c>
    </row>
    <row r="245">
      <c r="A245" t="inlineStr">
        <is>
          <t>rally</t>
        </is>
      </c>
      <c r="B245" t="inlineStr">
        <is>
          <t>60b671c5adea8fc58dc1e45805fa23ccee48ed15</t>
        </is>
      </c>
      <c r="C245" t="inlineStr">
        <is>
          <t>2016-02-16 13:54:32+00:00</t>
        </is>
      </c>
      <c r="D245" t="inlineStr">
        <is>
          <t>verchange</t>
        </is>
      </c>
      <c r="E245" t="inlineStr">
        <is>
          <t>PrettyTable</t>
        </is>
      </c>
      <c r="F245" t="inlineStr">
        <is>
          <t>&gt;=0.7;&lt;0.8</t>
        </is>
      </c>
      <c r="G245" t="inlineStr">
        <is>
          <t>PrettyTable</t>
        </is>
      </c>
      <c r="H245" t="inlineStr">
        <is>
          <t>&gt;=0.7;&lt;0.8</t>
        </is>
      </c>
    </row>
    <row r="246">
      <c r="A246" t="inlineStr">
        <is>
          <t>rally</t>
        </is>
      </c>
      <c r="B246" t="inlineStr">
        <is>
          <t>60b671c5adea8fc58dc1e45805fa23ccee48ed15</t>
        </is>
      </c>
      <c r="C246" t="inlineStr">
        <is>
          <t>2016-02-16 13:54:32+00:00</t>
        </is>
      </c>
      <c r="D246" t="inlineStr">
        <is>
          <t>verchange</t>
        </is>
      </c>
      <c r="E246" t="inlineStr">
        <is>
          <t>requests</t>
        </is>
      </c>
      <c r="F246" t="inlineStr">
        <is>
          <t>&gt;=2.8.1;!=2.9.0</t>
        </is>
      </c>
      <c r="G246" t="inlineStr">
        <is>
          <t>requests</t>
        </is>
      </c>
      <c r="H246" t="inlineStr">
        <is>
          <t>&gt;=2.8.1;!=2.9.0</t>
        </is>
      </c>
    </row>
    <row r="247">
      <c r="A247" t="inlineStr">
        <is>
          <t>rally</t>
        </is>
      </c>
      <c r="B247" t="inlineStr">
        <is>
          <t>60b671c5adea8fc58dc1e45805fa23ccee48ed15</t>
        </is>
      </c>
      <c r="C247" t="inlineStr">
        <is>
          <t>2016-02-16 13:54:32+00:00</t>
        </is>
      </c>
      <c r="D247" t="inlineStr">
        <is>
          <t>verchange</t>
        </is>
      </c>
      <c r="E247" t="inlineStr">
        <is>
          <t>sphinx</t>
        </is>
      </c>
      <c r="F247" t="inlineStr">
        <is>
          <t>!=1.3b1;&lt;1.3;&gt;=1.1.2;!=1.2.0</t>
        </is>
      </c>
      <c r="G247" t="inlineStr">
        <is>
          <t>sphinx</t>
        </is>
      </c>
      <c r="H247" t="inlineStr">
        <is>
          <t>!=1.3b1;&lt;1.3;&gt;=1.1.2;!=1.2.0</t>
        </is>
      </c>
    </row>
    <row r="248">
      <c r="A248" t="inlineStr">
        <is>
          <t>rally</t>
        </is>
      </c>
      <c r="B248" t="inlineStr">
        <is>
          <t>60b671c5adea8fc58dc1e45805fa23ccee48ed15</t>
        </is>
      </c>
      <c r="C248" t="inlineStr">
        <is>
          <t>2016-02-16 13:54:32+00:00</t>
        </is>
      </c>
      <c r="D248" t="inlineStr">
        <is>
          <t>verchange</t>
        </is>
      </c>
      <c r="E248" t="inlineStr">
        <is>
          <t>SQLAlchemy</t>
        </is>
      </c>
      <c r="F248" t="inlineStr">
        <is>
          <t>&lt;1.1.0;&gt;=1.0.10</t>
        </is>
      </c>
      <c r="G248" t="inlineStr">
        <is>
          <t>SQLAlchemy</t>
        </is>
      </c>
      <c r="H248" t="inlineStr">
        <is>
          <t>&lt;1.1.0;&gt;=1.0.10</t>
        </is>
      </c>
    </row>
    <row r="249">
      <c r="A249" t="inlineStr">
        <is>
          <t>rally</t>
        </is>
      </c>
      <c r="B249" t="inlineStr">
        <is>
          <t>60b671c5adea8fc58dc1e45805fa23ccee48ed15</t>
        </is>
      </c>
      <c r="C249" t="inlineStr">
        <is>
          <t>2016-02-16 13:54:32+00:00</t>
        </is>
      </c>
      <c r="D249" t="inlineStr">
        <is>
          <t>verchange</t>
        </is>
      </c>
      <c r="E249" t="inlineStr">
        <is>
          <t>six</t>
        </is>
      </c>
      <c r="F249" t="inlineStr">
        <is>
          <t>&gt;=1.9.0</t>
        </is>
      </c>
      <c r="G249" t="inlineStr">
        <is>
          <t>six</t>
        </is>
      </c>
      <c r="H249" t="inlineStr">
        <is>
          <t>&gt;=1.9.0</t>
        </is>
      </c>
    </row>
    <row r="250">
      <c r="A250" t="inlineStr">
        <is>
          <t>rally</t>
        </is>
      </c>
      <c r="B250" t="inlineStr">
        <is>
          <t>60b671c5adea8fc58dc1e45805fa23ccee48ed15</t>
        </is>
      </c>
      <c r="C250" t="inlineStr">
        <is>
          <t>2016-02-16 13:54:32+00:00</t>
        </is>
      </c>
      <c r="D250" t="inlineStr">
        <is>
          <t>verchange</t>
        </is>
      </c>
      <c r="E250" t="inlineStr">
        <is>
          <t>python-cinderclient</t>
        </is>
      </c>
      <c r="F250" t="inlineStr">
        <is>
          <t>&gt;=1.3.1</t>
        </is>
      </c>
      <c r="G250" t="inlineStr">
        <is>
          <t>python-cinderclient</t>
        </is>
      </c>
      <c r="H250" t="inlineStr">
        <is>
          <t>&gt;=1.3.1</t>
        </is>
      </c>
    </row>
    <row r="251">
      <c r="A251" t="inlineStr">
        <is>
          <t>rally</t>
        </is>
      </c>
      <c r="B251" t="inlineStr">
        <is>
          <t>60b671c5adea8fc58dc1e45805fa23ccee48ed15</t>
        </is>
      </c>
      <c r="C251" t="inlineStr">
        <is>
          <t>2016-02-16 13:54:32+00:00</t>
        </is>
      </c>
      <c r="D251" t="inlineStr">
        <is>
          <t>verchange</t>
        </is>
      </c>
      <c r="E251" t="inlineStr">
        <is>
          <t>python-heatclient</t>
        </is>
      </c>
      <c r="F251" t="inlineStr">
        <is>
          <t>&gt;=0.6.0</t>
        </is>
      </c>
      <c r="G251" t="inlineStr">
        <is>
          <t>python-heatclient</t>
        </is>
      </c>
      <c r="H251" t="inlineStr">
        <is>
          <t>&gt;=0.6.0</t>
        </is>
      </c>
    </row>
    <row r="252">
      <c r="A252" t="inlineStr">
        <is>
          <t>rally</t>
        </is>
      </c>
      <c r="B252" t="inlineStr">
        <is>
          <t>60b671c5adea8fc58dc1e45805fa23ccee48ed15</t>
        </is>
      </c>
      <c r="C252" t="inlineStr">
        <is>
          <t>2016-02-16 13:54:32+00:00</t>
        </is>
      </c>
      <c r="D252" t="inlineStr">
        <is>
          <t>verchange</t>
        </is>
      </c>
      <c r="E252" t="inlineStr">
        <is>
          <t>python-manilaclient</t>
        </is>
      </c>
      <c r="F252" t="inlineStr">
        <is>
          <t>&gt;=1.3.0</t>
        </is>
      </c>
      <c r="G252" t="inlineStr">
        <is>
          <t>python-manilaclient</t>
        </is>
      </c>
      <c r="H252" t="inlineStr">
        <is>
          <t>&gt;=1.3.0</t>
        </is>
      </c>
    </row>
    <row r="253">
      <c r="A253" t="inlineStr">
        <is>
          <t>rally</t>
        </is>
      </c>
      <c r="B253" t="inlineStr">
        <is>
          <t>60b671c5adea8fc58dc1e45805fa23ccee48ed15</t>
        </is>
      </c>
      <c r="C253" t="inlineStr">
        <is>
          <t>2016-02-16 13:54:32+00:00</t>
        </is>
      </c>
      <c r="D253" t="inlineStr">
        <is>
          <t>verchange</t>
        </is>
      </c>
      <c r="E253" t="inlineStr">
        <is>
          <t>iso8601</t>
        </is>
      </c>
      <c r="F253" t="inlineStr">
        <is>
          <t>&gt;=0.1.9</t>
        </is>
      </c>
      <c r="G253" t="inlineStr">
        <is>
          <t>iso8601</t>
        </is>
      </c>
      <c r="H253" t="inlineStr">
        <is>
          <t>&gt;=0.1.9</t>
        </is>
      </c>
    </row>
    <row r="254">
      <c r="A254" t="inlineStr">
        <is>
          <t>rally</t>
        </is>
      </c>
      <c r="B254" t="inlineStr">
        <is>
          <t>60b671c5adea8fc58dc1e45805fa23ccee48ed15</t>
        </is>
      </c>
      <c r="C254" t="inlineStr">
        <is>
          <t>2016-02-16 13:54:32+00:00</t>
        </is>
      </c>
      <c r="D254" t="inlineStr">
        <is>
          <t>verchange</t>
        </is>
      </c>
      <c r="E254" t="inlineStr">
        <is>
          <t>decorator</t>
        </is>
      </c>
      <c r="F254" t="inlineStr">
        <is>
          <t>&gt;=3.4.0</t>
        </is>
      </c>
      <c r="G254" t="inlineStr">
        <is>
          <t>decorator</t>
        </is>
      </c>
      <c r="H254" t="inlineStr">
        <is>
          <t>&gt;=3.4.0</t>
        </is>
      </c>
    </row>
    <row r="255">
      <c r="A255" t="inlineStr">
        <is>
          <t>rally</t>
        </is>
      </c>
      <c r="B255" t="inlineStr">
        <is>
          <t>60b671c5adea8fc58dc1e45805fa23ccee48ed15</t>
        </is>
      </c>
      <c r="C255" t="inlineStr">
        <is>
          <t>2016-02-16 13:54:32+00:00</t>
        </is>
      </c>
      <c r="D255" t="inlineStr">
        <is>
          <t>verchange</t>
        </is>
      </c>
      <c r="E255" t="inlineStr">
        <is>
          <t>oslo.config</t>
        </is>
      </c>
      <c r="F255" t="inlineStr">
        <is>
          <t>&gt;=3.4.0</t>
        </is>
      </c>
      <c r="G255" t="inlineStr">
        <is>
          <t>oslo.config</t>
        </is>
      </c>
      <c r="H255" t="inlineStr">
        <is>
          <t>&gt;=3.2.0</t>
        </is>
      </c>
    </row>
    <row r="256">
      <c r="A256" t="inlineStr">
        <is>
          <t>rally</t>
        </is>
      </c>
      <c r="B256" t="inlineStr">
        <is>
          <t>60b671c5adea8fc58dc1e45805fa23ccee48ed15</t>
        </is>
      </c>
      <c r="C256" t="inlineStr">
        <is>
          <t>2016-02-16 13:54:32+00:00</t>
        </is>
      </c>
      <c r="D256" t="inlineStr">
        <is>
          <t>verchange</t>
        </is>
      </c>
      <c r="E256" t="inlineStr">
        <is>
          <t>python-novaclient</t>
        </is>
      </c>
      <c r="F256" t="inlineStr">
        <is>
          <t>!=2.33.0;&gt;=2.29.0</t>
        </is>
      </c>
      <c r="G256" t="inlineStr">
        <is>
          <t>python-novaclient</t>
        </is>
      </c>
      <c r="H256" t="inlineStr">
        <is>
          <t>!=2.33.0;&gt;=2.29.0</t>
        </is>
      </c>
    </row>
    <row r="257">
      <c r="A257" t="inlineStr">
        <is>
          <t>rally</t>
        </is>
      </c>
      <c r="B257" t="inlineStr">
        <is>
          <t>60b671c5adea8fc58dc1e45805fa23ccee48ed15</t>
        </is>
      </c>
      <c r="C257" t="inlineStr">
        <is>
          <t>2016-02-16 13:54:32+00:00</t>
        </is>
      </c>
      <c r="D257" t="inlineStr">
        <is>
          <t>verchange</t>
        </is>
      </c>
      <c r="E257" t="inlineStr">
        <is>
          <t>python-designateclient</t>
        </is>
      </c>
      <c r="F257" t="inlineStr">
        <is>
          <t>&gt;=1.5.0</t>
        </is>
      </c>
      <c r="G257" t="inlineStr">
        <is>
          <t>python-designateclient</t>
        </is>
      </c>
      <c r="H257" t="inlineStr">
        <is>
          <t>&gt;=1.5.0</t>
        </is>
      </c>
    </row>
    <row r="258">
      <c r="A258" t="inlineStr">
        <is>
          <t>rally</t>
        </is>
      </c>
      <c r="B258" t="inlineStr">
        <is>
          <t>60b671c5adea8fc58dc1e45805fa23ccee48ed15</t>
        </is>
      </c>
      <c r="C258" t="inlineStr">
        <is>
          <t>2016-02-16 13:54:32+00:00</t>
        </is>
      </c>
      <c r="D258" t="inlineStr">
        <is>
          <t>verchange</t>
        </is>
      </c>
      <c r="E258" t="inlineStr">
        <is>
          <t>Babel</t>
        </is>
      </c>
      <c r="F258" t="inlineStr">
        <is>
          <t>&gt;=1.3</t>
        </is>
      </c>
      <c r="G258" t="inlineStr">
        <is>
          <t>Babel</t>
        </is>
      </c>
      <c r="H258" t="inlineStr">
        <is>
          <t>&gt;=1.3</t>
        </is>
      </c>
    </row>
    <row r="259">
      <c r="A259" t="inlineStr">
        <is>
          <t>rally</t>
        </is>
      </c>
      <c r="B259" t="inlineStr">
        <is>
          <t>60b671c5adea8fc58dc1e45805fa23ccee48ed15</t>
        </is>
      </c>
      <c r="C259" t="inlineStr">
        <is>
          <t>2016-02-16 13:54:32+00:00</t>
        </is>
      </c>
      <c r="D259" t="inlineStr">
        <is>
          <t>verchange</t>
        </is>
      </c>
      <c r="E259" t="inlineStr">
        <is>
          <t>simplejson</t>
        </is>
      </c>
      <c r="F259" t="inlineStr">
        <is>
          <t>&gt;=2.2.0</t>
        </is>
      </c>
      <c r="G259" t="inlineStr">
        <is>
          <t>simplejson</t>
        </is>
      </c>
      <c r="H259" t="inlineStr">
        <is>
          <t>&gt;=2.2.0</t>
        </is>
      </c>
    </row>
    <row r="260">
      <c r="A260" t="inlineStr">
        <is>
          <t>rally</t>
        </is>
      </c>
      <c r="B260" t="inlineStr">
        <is>
          <t>60b671c5adea8fc58dc1e45805fa23ccee48ed15</t>
        </is>
      </c>
      <c r="C260" t="inlineStr">
        <is>
          <t>2016-02-16 13:54:32+00:00</t>
        </is>
      </c>
      <c r="D260" t="inlineStr">
        <is>
          <t>verchange</t>
        </is>
      </c>
      <c r="E260" t="inlineStr">
        <is>
          <t>python-troveclient</t>
        </is>
      </c>
      <c r="F260" t="inlineStr">
        <is>
          <t>&gt;=1.2.0</t>
        </is>
      </c>
      <c r="G260" t="inlineStr">
        <is>
          <t>python-troveclient</t>
        </is>
      </c>
      <c r="H260" t="inlineStr">
        <is>
          <t>&gt;=1.2.0</t>
        </is>
      </c>
    </row>
    <row r="261">
      <c r="A261" t="inlineStr">
        <is>
          <t>rally</t>
        </is>
      </c>
      <c r="B261" t="inlineStr">
        <is>
          <t>60b671c5adea8fc58dc1e45805fa23ccee48ed15</t>
        </is>
      </c>
      <c r="C261" t="inlineStr">
        <is>
          <t>2016-02-16 13:54:32+00:00</t>
        </is>
      </c>
      <c r="D261" t="inlineStr">
        <is>
          <t>verchange</t>
        </is>
      </c>
      <c r="E261" t="inlineStr">
        <is>
          <t>PyYAML</t>
        </is>
      </c>
      <c r="F261" t="inlineStr">
        <is>
          <t>&gt;=3.1.0</t>
        </is>
      </c>
      <c r="G261" t="inlineStr">
        <is>
          <t>PyYAML</t>
        </is>
      </c>
      <c r="H261" t="inlineStr">
        <is>
          <t>&gt;=3.1.0</t>
        </is>
      </c>
    </row>
    <row r="262">
      <c r="A262" t="inlineStr">
        <is>
          <t>rally</t>
        </is>
      </c>
      <c r="B262" t="inlineStr">
        <is>
          <t>60b671c5adea8fc58dc1e45805fa23ccee48ed15</t>
        </is>
      </c>
      <c r="C262" t="inlineStr">
        <is>
          <t>2016-02-16 13:54:32+00:00</t>
        </is>
      </c>
      <c r="D262" t="inlineStr">
        <is>
          <t>verchange</t>
        </is>
      </c>
      <c r="E262" t="inlineStr">
        <is>
          <t>oslo.utils</t>
        </is>
      </c>
      <c r="F262" t="inlineStr">
        <is>
          <t>&gt;=3.4.0</t>
        </is>
      </c>
      <c r="G262" t="inlineStr">
        <is>
          <t>oslo.utils</t>
        </is>
      </c>
      <c r="H262" t="inlineStr">
        <is>
          <t>&gt;=3.2.0</t>
        </is>
      </c>
    </row>
    <row r="263">
      <c r="A263" t="inlineStr">
        <is>
          <t>rally</t>
        </is>
      </c>
      <c r="B263" t="inlineStr">
        <is>
          <t>60b671c5adea8fc58dc1e45805fa23ccee48ed15</t>
        </is>
      </c>
      <c r="C263" t="inlineStr">
        <is>
          <t>2016-02-16 13:54:32+00:00</t>
        </is>
      </c>
      <c r="D263" t="inlineStr">
        <is>
          <t>verchange</t>
        </is>
      </c>
      <c r="E263" t="inlineStr">
        <is>
          <t>jsonschema</t>
        </is>
      </c>
      <c r="F263" t="inlineStr">
        <is>
          <t>!=2.5.0;&gt;=2.0.0;&lt;3.0.0</t>
        </is>
      </c>
      <c r="G263" t="inlineStr">
        <is>
          <t>jsonschema</t>
        </is>
      </c>
      <c r="H263" t="inlineStr">
        <is>
          <t>!=2.5.0;&gt;=2.0.0;&lt;3.0.0</t>
        </is>
      </c>
    </row>
    <row r="264">
      <c r="A264" t="inlineStr">
        <is>
          <t>rally</t>
        </is>
      </c>
      <c r="B264" t="inlineStr">
        <is>
          <t>60b671c5adea8fc58dc1e45805fa23ccee48ed15</t>
        </is>
      </c>
      <c r="C264" t="inlineStr">
        <is>
          <t>2016-02-16 13:54:32+00:00</t>
        </is>
      </c>
      <c r="D264" t="inlineStr">
        <is>
          <t>verchange</t>
        </is>
      </c>
      <c r="E264" t="inlineStr">
        <is>
          <t>python-ironicclient</t>
        </is>
      </c>
      <c r="F264" t="inlineStr">
        <is>
          <t>&gt;=1.1.0</t>
        </is>
      </c>
      <c r="G264" t="inlineStr">
        <is>
          <t>python-ironicclient</t>
        </is>
      </c>
      <c r="H264" t="inlineStr">
        <is>
          <t>&gt;=0.8.0</t>
        </is>
      </c>
    </row>
    <row r="265">
      <c r="A265" t="inlineStr">
        <is>
          <t>rally</t>
        </is>
      </c>
      <c r="B265" t="inlineStr">
        <is>
          <t>60b671c5adea8fc58dc1e45805fa23ccee48ed15</t>
        </is>
      </c>
      <c r="C265" t="inlineStr">
        <is>
          <t>2016-02-16 13:54:32+00:00</t>
        </is>
      </c>
      <c r="D265" t="inlineStr">
        <is>
          <t>verchange</t>
        </is>
      </c>
      <c r="E265" t="inlineStr">
        <is>
          <t>python-zaqarclient</t>
        </is>
      </c>
      <c r="F265" t="inlineStr">
        <is>
          <t>&gt;=0.3.0</t>
        </is>
      </c>
      <c r="G265" t="inlineStr">
        <is>
          <t>python-zaqarclient</t>
        </is>
      </c>
      <c r="H265" t="inlineStr">
        <is>
          <t>&gt;=0.3.0</t>
        </is>
      </c>
    </row>
    <row r="266">
      <c r="A266" t="inlineStr">
        <is>
          <t>rally</t>
        </is>
      </c>
      <c r="B266" t="inlineStr">
        <is>
          <t>60b671c5adea8fc58dc1e45805fa23ccee48ed15</t>
        </is>
      </c>
      <c r="C266" t="inlineStr">
        <is>
          <t>2016-02-16 13:54:32+00:00</t>
        </is>
      </c>
      <c r="D266" t="inlineStr">
        <is>
          <t>verchange</t>
        </is>
      </c>
      <c r="E266" t="inlineStr">
        <is>
          <t>ordereddict</t>
        </is>
      </c>
      <c r="F266" t="inlineStr"/>
      <c r="G266" t="inlineStr">
        <is>
          <t>ordereddict</t>
        </is>
      </c>
      <c r="H266" t="inlineStr"/>
    </row>
    <row r="267">
      <c r="A267" t="inlineStr">
        <is>
          <t>rally</t>
        </is>
      </c>
      <c r="B267" t="inlineStr">
        <is>
          <t>60b671c5adea8fc58dc1e45805fa23ccee48ed15</t>
        </is>
      </c>
      <c r="C267" t="inlineStr">
        <is>
          <t>2016-02-16 13:54:32+00:00</t>
        </is>
      </c>
      <c r="D267" t="inlineStr">
        <is>
          <t>verchange</t>
        </is>
      </c>
      <c r="E267" t="inlineStr">
        <is>
          <t>python-neutronclient</t>
        </is>
      </c>
      <c r="F267" t="inlineStr">
        <is>
          <t>&gt;=2.6.0</t>
        </is>
      </c>
      <c r="G267" t="inlineStr">
        <is>
          <t>python-neutronclient</t>
        </is>
      </c>
      <c r="H267" t="inlineStr">
        <is>
          <t>&gt;=2.6.0</t>
        </is>
      </c>
    </row>
    <row r="268">
      <c r="A268" t="inlineStr">
        <is>
          <t>rally</t>
        </is>
      </c>
      <c r="B268" t="inlineStr">
        <is>
          <t>60b671c5adea8fc58dc1e45805fa23ccee48ed15</t>
        </is>
      </c>
      <c r="C268" t="inlineStr">
        <is>
          <t>2016-02-16 13:54:32+00:00</t>
        </is>
      </c>
      <c r="D268" t="inlineStr">
        <is>
          <t>verchange</t>
        </is>
      </c>
      <c r="E268" t="inlineStr">
        <is>
          <t>fixtures</t>
        </is>
      </c>
      <c r="F268" t="inlineStr">
        <is>
          <t>&gt;=1.3.1</t>
        </is>
      </c>
      <c r="G268" t="inlineStr">
        <is>
          <t>fixtures</t>
        </is>
      </c>
      <c r="H268" t="inlineStr">
        <is>
          <t>&gt;=1.3.1</t>
        </is>
      </c>
    </row>
    <row r="269">
      <c r="A269" t="inlineStr">
        <is>
          <t>rally</t>
        </is>
      </c>
      <c r="B269" t="inlineStr">
        <is>
          <t>60b671c5adea8fc58dc1e45805fa23ccee48ed15</t>
        </is>
      </c>
      <c r="C269" t="inlineStr">
        <is>
          <t>2016-02-16 13:54:32+00:00</t>
        </is>
      </c>
      <c r="D269" t="inlineStr">
        <is>
          <t>verchange</t>
        </is>
      </c>
      <c r="E269" t="inlineStr">
        <is>
          <t>paramiko</t>
        </is>
      </c>
      <c r="F269" t="inlineStr">
        <is>
          <t>&gt;=1.16.0</t>
        </is>
      </c>
      <c r="G269" t="inlineStr">
        <is>
          <t>paramiko</t>
        </is>
      </c>
      <c r="H269" t="inlineStr">
        <is>
          <t>&gt;=1.13.0</t>
        </is>
      </c>
    </row>
    <row r="270">
      <c r="A270" t="inlineStr">
        <is>
          <t>rally</t>
        </is>
      </c>
      <c r="B270" t="inlineStr">
        <is>
          <t>60b671c5adea8fc58dc1e45805fa23ccee48ed15</t>
        </is>
      </c>
      <c r="C270" t="inlineStr">
        <is>
          <t>2016-02-16 13:54:32+00:00</t>
        </is>
      </c>
      <c r="D270" t="inlineStr">
        <is>
          <t>verchange</t>
        </is>
      </c>
      <c r="E270" t="inlineStr">
        <is>
          <t>pbr</t>
        </is>
      </c>
      <c r="F270" t="inlineStr">
        <is>
          <t>&gt;=1.6</t>
        </is>
      </c>
      <c r="G270" t="inlineStr">
        <is>
          <t>pbr</t>
        </is>
      </c>
      <c r="H270" t="inlineStr">
        <is>
          <t>&gt;=1.6</t>
        </is>
      </c>
    </row>
    <row r="271">
      <c r="A271" t="inlineStr">
        <is>
          <t>rally</t>
        </is>
      </c>
      <c r="B271" t="inlineStr">
        <is>
          <t>60b671c5adea8fc58dc1e45805fa23ccee48ed15</t>
        </is>
      </c>
      <c r="C271" t="inlineStr">
        <is>
          <t>2016-02-16 13:54:32+00:00</t>
        </is>
      </c>
      <c r="D271" t="inlineStr">
        <is>
          <t>verchange</t>
        </is>
      </c>
      <c r="E271" t="inlineStr">
        <is>
          <t>python-swiftclient</t>
        </is>
      </c>
      <c r="F271" t="inlineStr">
        <is>
          <t>&gt;=2.2.0</t>
        </is>
      </c>
      <c r="G271" t="inlineStr">
        <is>
          <t>python-swiftclient</t>
        </is>
      </c>
      <c r="H271" t="inlineStr">
        <is>
          <t>&gt;=2.2.0</t>
        </is>
      </c>
    </row>
    <row r="272">
      <c r="A272" t="inlineStr">
        <is>
          <t>rally</t>
        </is>
      </c>
      <c r="B272" t="inlineStr">
        <is>
          <t>60b671c5adea8fc58dc1e45805fa23ccee48ed15</t>
        </is>
      </c>
      <c r="C272" t="inlineStr">
        <is>
          <t>2016-02-16 13:54:32+00:00</t>
        </is>
      </c>
      <c r="D272" t="inlineStr">
        <is>
          <t>verchange</t>
        </is>
      </c>
      <c r="E272" t="inlineStr">
        <is>
          <t>python-subunit</t>
        </is>
      </c>
      <c r="F272" t="inlineStr">
        <is>
          <t>&gt;=0.0.18</t>
        </is>
      </c>
      <c r="G272" t="inlineStr">
        <is>
          <t>python-subunit</t>
        </is>
      </c>
      <c r="H272" t="inlineStr">
        <is>
          <t>&gt;=0.0.18</t>
        </is>
      </c>
    </row>
    <row r="273">
      <c r="A273" t="inlineStr">
        <is>
          <t>rally</t>
        </is>
      </c>
      <c r="B273" t="inlineStr">
        <is>
          <t>60b671c5adea8fc58dc1e45805fa23ccee48ed15</t>
        </is>
      </c>
      <c r="C273" t="inlineStr">
        <is>
          <t>2016-02-16 13:54:32+00:00</t>
        </is>
      </c>
      <c r="D273" t="inlineStr">
        <is>
          <t>verchange</t>
        </is>
      </c>
      <c r="E273" t="inlineStr">
        <is>
          <t>netaddr</t>
        </is>
      </c>
      <c r="F273" t="inlineStr">
        <is>
          <t>!=0.7.16;&gt;=0.7.12</t>
        </is>
      </c>
      <c r="G273" t="inlineStr">
        <is>
          <t>netaddr</t>
        </is>
      </c>
      <c r="H273" t="inlineStr">
        <is>
          <t>!=0.7.16;&gt;=0.7.12</t>
        </is>
      </c>
    </row>
    <row r="274">
      <c r="A274" t="inlineStr">
        <is>
          <t>rally</t>
        </is>
      </c>
      <c r="B274" t="inlineStr">
        <is>
          <t>60b671c5adea8fc58dc1e45805fa23ccee48ed15</t>
        </is>
      </c>
      <c r="C274" t="inlineStr">
        <is>
          <t>2016-02-16 13:54:32+00:00</t>
        </is>
      </c>
      <c r="D274" t="inlineStr">
        <is>
          <t>verchange</t>
        </is>
      </c>
      <c r="E274" t="inlineStr">
        <is>
          <t>boto</t>
        </is>
      </c>
      <c r="F274" t="inlineStr">
        <is>
          <t>&gt;=2.32.1</t>
        </is>
      </c>
      <c r="G274" t="inlineStr">
        <is>
          <t>boto</t>
        </is>
      </c>
      <c r="H274" t="inlineStr">
        <is>
          <t>&gt;=2.32.1</t>
        </is>
      </c>
    </row>
    <row r="275">
      <c r="A275" t="inlineStr">
        <is>
          <t>rally</t>
        </is>
      </c>
      <c r="B275" t="inlineStr">
        <is>
          <t>60b671c5adea8fc58dc1e45805fa23ccee48ed15</t>
        </is>
      </c>
      <c r="C275" t="inlineStr">
        <is>
          <t>2016-02-16 13:54:32+00:00</t>
        </is>
      </c>
      <c r="D275" t="inlineStr">
        <is>
          <t>add</t>
        </is>
      </c>
      <c r="E275" t="inlineStr">
        <is>
          <t>alembic</t>
        </is>
      </c>
      <c r="F275" t="inlineStr">
        <is>
          <t>&gt;=0.8.0</t>
        </is>
      </c>
      <c r="G275" t="inlineStr"/>
      <c r="H275" t="inlineStr"/>
    </row>
    <row r="276">
      <c r="A276" t="inlineStr">
        <is>
          <t>rally</t>
        </is>
      </c>
      <c r="B276" t="inlineStr">
        <is>
          <t>17f71d20ea6da36aee0fff648d43aca39d03a611</t>
        </is>
      </c>
      <c r="C276" t="inlineStr">
        <is>
          <t>2016-03-14 10:35:45+00:00</t>
        </is>
      </c>
      <c r="D276" t="inlineStr">
        <is>
          <t>verchange</t>
        </is>
      </c>
      <c r="E276" t="inlineStr">
        <is>
          <t>oslo.utils</t>
        </is>
      </c>
      <c r="F276" t="inlineStr">
        <is>
          <t>&gt;=3.5.0</t>
        </is>
      </c>
      <c r="G276" t="inlineStr">
        <is>
          <t>oslo.utils</t>
        </is>
      </c>
      <c r="H276" t="inlineStr">
        <is>
          <t>&gt;=3.4.0</t>
        </is>
      </c>
    </row>
    <row r="277">
      <c r="A277" t="inlineStr">
        <is>
          <t>rally</t>
        </is>
      </c>
      <c r="B277" t="inlineStr">
        <is>
          <t>17f71d20ea6da36aee0fff648d43aca39d03a611</t>
        </is>
      </c>
      <c r="C277" t="inlineStr">
        <is>
          <t>2016-03-14 10:35:45+00:00</t>
        </is>
      </c>
      <c r="D277" t="inlineStr">
        <is>
          <t>verchange</t>
        </is>
      </c>
      <c r="E277" t="inlineStr">
        <is>
          <t>oslo.config</t>
        </is>
      </c>
      <c r="F277" t="inlineStr">
        <is>
          <t>&gt;=3.7.0</t>
        </is>
      </c>
      <c r="G277" t="inlineStr">
        <is>
          <t>oslo.config</t>
        </is>
      </c>
      <c r="H277" t="inlineStr">
        <is>
          <t>&gt;=3.4.0</t>
        </is>
      </c>
    </row>
    <row r="278">
      <c r="A278" t="inlineStr">
        <is>
          <t>rally</t>
        </is>
      </c>
      <c r="B278" t="inlineStr">
        <is>
          <t>17f71d20ea6da36aee0fff648d43aca39d03a611</t>
        </is>
      </c>
      <c r="C278" t="inlineStr">
        <is>
          <t>2016-03-14 10:35:45+00:00</t>
        </is>
      </c>
      <c r="D278" t="inlineStr">
        <is>
          <t>verchange</t>
        </is>
      </c>
      <c r="E278" t="inlineStr">
        <is>
          <t>python-glanceclient</t>
        </is>
      </c>
      <c r="F278" t="inlineStr">
        <is>
          <t>&gt;=2.0.0</t>
        </is>
      </c>
      <c r="G278" t="inlineStr">
        <is>
          <t>python-glanceclient</t>
        </is>
      </c>
      <c r="H278" t="inlineStr">
        <is>
          <t>&gt;=1.2.0</t>
        </is>
      </c>
    </row>
    <row r="279">
      <c r="A279" t="inlineStr">
        <is>
          <t>rally</t>
        </is>
      </c>
      <c r="B279" t="inlineStr">
        <is>
          <t>17f71d20ea6da36aee0fff648d43aca39d03a611</t>
        </is>
      </c>
      <c r="C279" t="inlineStr">
        <is>
          <t>2016-03-14 10:35:45+00:00</t>
        </is>
      </c>
      <c r="D279" t="inlineStr">
        <is>
          <t>verchange</t>
        </is>
      </c>
      <c r="E279" t="inlineStr">
        <is>
          <t>python-neutronclient</t>
        </is>
      </c>
      <c r="F279" t="inlineStr">
        <is>
          <t>&gt;=2.6.0;!=4.1.0</t>
        </is>
      </c>
      <c r="G279" t="inlineStr">
        <is>
          <t>python-neutronclient</t>
        </is>
      </c>
      <c r="H279" t="inlineStr">
        <is>
          <t>&gt;=2.6.0</t>
        </is>
      </c>
    </row>
    <row r="280">
      <c r="A280" t="inlineStr">
        <is>
          <t>rally</t>
        </is>
      </c>
      <c r="B280" t="inlineStr">
        <is>
          <t>17f71d20ea6da36aee0fff648d43aca39d03a611</t>
        </is>
      </c>
      <c r="C280" t="inlineStr">
        <is>
          <t>2016-03-14 10:35:45+00:00</t>
        </is>
      </c>
      <c r="D280" t="inlineStr">
        <is>
          <t>verchange</t>
        </is>
      </c>
      <c r="E280" t="inlineStr">
        <is>
          <t>python-saharaclient</t>
        </is>
      </c>
      <c r="F280" t="inlineStr">
        <is>
          <t>&gt;=0.13.0</t>
        </is>
      </c>
      <c r="G280" t="inlineStr">
        <is>
          <t>python-saharaclient</t>
        </is>
      </c>
      <c r="H280" t="inlineStr">
        <is>
          <t>&gt;=0.10.0</t>
        </is>
      </c>
    </row>
    <row r="281">
      <c r="A281" t="inlineStr">
        <is>
          <t>rally</t>
        </is>
      </c>
      <c r="B281" t="inlineStr">
        <is>
          <t>b8d76c16eba5fcda8f66a7d62cd1326f74e13cba</t>
        </is>
      </c>
      <c r="C281" t="inlineStr">
        <is>
          <t>2016-03-24 11:50:27+00:00</t>
        </is>
      </c>
      <c r="D281" t="inlineStr">
        <is>
          <t>verchange</t>
        </is>
      </c>
      <c r="E281" t="inlineStr">
        <is>
          <t>python-troveclient</t>
        </is>
      </c>
      <c r="F281" t="inlineStr">
        <is>
          <t>&gt;=1.2.0;!=2.1.0</t>
        </is>
      </c>
      <c r="G281" t="inlineStr">
        <is>
          <t>python-troveclient</t>
        </is>
      </c>
      <c r="H281" t="inlineStr">
        <is>
          <t>&gt;=1.2.0</t>
        </is>
      </c>
    </row>
    <row r="282">
      <c r="A282" t="inlineStr">
        <is>
          <t>rally</t>
        </is>
      </c>
      <c r="B282" t="inlineStr">
        <is>
          <t>b6a203d9ab646612e349906ed2016c538c5b3f89</t>
        </is>
      </c>
      <c r="C282" t="inlineStr">
        <is>
          <t>2016-04-20 08:24:39+00:00</t>
        </is>
      </c>
      <c r="D282" t="inlineStr">
        <is>
          <t>verchange</t>
        </is>
      </c>
      <c r="E282" t="inlineStr">
        <is>
          <t>python-zaqarclient</t>
        </is>
      </c>
      <c r="F282" t="inlineStr">
        <is>
          <t>&gt;=1.0.0</t>
        </is>
      </c>
      <c r="G282" t="inlineStr">
        <is>
          <t>python-zaqarclient</t>
        </is>
      </c>
      <c r="H282" t="inlineStr">
        <is>
          <t>&gt;=0.3.0</t>
        </is>
      </c>
    </row>
    <row r="283">
      <c r="A283" t="inlineStr">
        <is>
          <t>rally</t>
        </is>
      </c>
      <c r="B283" t="inlineStr">
        <is>
          <t>b6a203d9ab646612e349906ed2016c538c5b3f89</t>
        </is>
      </c>
      <c r="C283" t="inlineStr">
        <is>
          <t>2016-04-20 08:24:39+00:00</t>
        </is>
      </c>
      <c r="D283" t="inlineStr">
        <is>
          <t>verchange</t>
        </is>
      </c>
      <c r="E283" t="inlineStr">
        <is>
          <t>oslo.config</t>
        </is>
      </c>
      <c r="F283" t="inlineStr">
        <is>
          <t>&gt;=3.9.0</t>
        </is>
      </c>
      <c r="G283" t="inlineStr">
        <is>
          <t>oslo.config</t>
        </is>
      </c>
      <c r="H283" t="inlineStr">
        <is>
          <t>&gt;=3.7.0</t>
        </is>
      </c>
    </row>
    <row r="284">
      <c r="A284" t="inlineStr">
        <is>
          <t>rally</t>
        </is>
      </c>
      <c r="B284" t="inlineStr">
        <is>
          <t>b6a203d9ab646612e349906ed2016c538c5b3f89</t>
        </is>
      </c>
      <c r="C284" t="inlineStr">
        <is>
          <t>2016-04-20 08:24:39+00:00</t>
        </is>
      </c>
      <c r="D284" t="inlineStr">
        <is>
          <t>verchange</t>
        </is>
      </c>
      <c r="E284" t="inlineStr">
        <is>
          <t>python-cinderclient</t>
        </is>
      </c>
      <c r="F284" t="inlineStr">
        <is>
          <t>&gt;=1.6.0</t>
        </is>
      </c>
      <c r="G284" t="inlineStr">
        <is>
          <t>python-cinderclient</t>
        </is>
      </c>
      <c r="H284" t="inlineStr">
        <is>
          <t>&gt;=1.3.1</t>
        </is>
      </c>
    </row>
    <row r="285">
      <c r="A285" t="inlineStr">
        <is>
          <t>rally</t>
        </is>
      </c>
      <c r="B285" t="inlineStr">
        <is>
          <t>b6a203d9ab646612e349906ed2016c538c5b3f89</t>
        </is>
      </c>
      <c r="C285" t="inlineStr">
        <is>
          <t>2016-04-20 08:24:39+00:00</t>
        </is>
      </c>
      <c r="D285" t="inlineStr">
        <is>
          <t>verchange</t>
        </is>
      </c>
      <c r="E285" t="inlineStr">
        <is>
          <t>python-neutronclient</t>
        </is>
      </c>
      <c r="F285" t="inlineStr">
        <is>
          <t>&gt;=4.2.0</t>
        </is>
      </c>
      <c r="G285" t="inlineStr">
        <is>
          <t>python-neutronclient</t>
        </is>
      </c>
      <c r="H285" t="inlineStr">
        <is>
          <t>&gt;=2.6.0;!=4.1.0</t>
        </is>
      </c>
    </row>
    <row r="286">
      <c r="A286" t="inlineStr">
        <is>
          <t>rally</t>
        </is>
      </c>
      <c r="B286" t="inlineStr">
        <is>
          <t>b6a203d9ab646612e349906ed2016c538c5b3f89</t>
        </is>
      </c>
      <c r="C286" t="inlineStr">
        <is>
          <t>2016-04-20 08:24:39+00:00</t>
        </is>
      </c>
      <c r="D286" t="inlineStr">
        <is>
          <t>verchange</t>
        </is>
      </c>
      <c r="E286" t="inlineStr">
        <is>
          <t>Babel</t>
        </is>
      </c>
      <c r="F286" t="inlineStr">
        <is>
          <t>!=2.3.3;!=2.3.2;!=2.3.0;!=2.3.1;&gt;=1.3</t>
        </is>
      </c>
      <c r="G286" t="inlineStr">
        <is>
          <t>Babel</t>
        </is>
      </c>
      <c r="H286" t="inlineStr">
        <is>
          <t>&gt;=1.3</t>
        </is>
      </c>
    </row>
    <row r="287">
      <c r="A287" t="inlineStr">
        <is>
          <t>rally</t>
        </is>
      </c>
      <c r="B287" t="inlineStr">
        <is>
          <t>b6a203d9ab646612e349906ed2016c538c5b3f89</t>
        </is>
      </c>
      <c r="C287" t="inlineStr">
        <is>
          <t>2016-04-20 08:24:39+00:00</t>
        </is>
      </c>
      <c r="D287" t="inlineStr">
        <is>
          <t>verchange</t>
        </is>
      </c>
      <c r="E287" t="inlineStr">
        <is>
          <t>fixtures</t>
        </is>
      </c>
      <c r="F287" t="inlineStr">
        <is>
          <t>&lt;2.0;&gt;=1.3.1</t>
        </is>
      </c>
      <c r="G287" t="inlineStr">
        <is>
          <t>fixtures</t>
        </is>
      </c>
      <c r="H287" t="inlineStr">
        <is>
          <t>&gt;=1.3.1</t>
        </is>
      </c>
    </row>
    <row r="288">
      <c r="A288" t="inlineStr">
        <is>
          <t>rally</t>
        </is>
      </c>
      <c r="B288" t="inlineStr">
        <is>
          <t>b6a203d9ab646612e349906ed2016c538c5b3f89</t>
        </is>
      </c>
      <c r="C288" t="inlineStr">
        <is>
          <t>2016-04-20 08:24:39+00:00</t>
        </is>
      </c>
      <c r="D288" t="inlineStr">
        <is>
          <t>verchange</t>
        </is>
      </c>
      <c r="E288" t="inlineStr">
        <is>
          <t>python-troveclient</t>
        </is>
      </c>
      <c r="F288" t="inlineStr">
        <is>
          <t>&gt;=2.2.0</t>
        </is>
      </c>
      <c r="G288" t="inlineStr">
        <is>
          <t>python-troveclient</t>
        </is>
      </c>
      <c r="H288" t="inlineStr">
        <is>
          <t>&gt;=1.2.0;!=2.1.0</t>
        </is>
      </c>
    </row>
    <row r="289">
      <c r="A289" t="inlineStr">
        <is>
          <t>rally</t>
        </is>
      </c>
      <c r="B289" t="inlineStr">
        <is>
          <t>b6a203d9ab646612e349906ed2016c538c5b3f89</t>
        </is>
      </c>
      <c r="C289" t="inlineStr">
        <is>
          <t>2016-04-20 08:24:39+00:00</t>
        </is>
      </c>
      <c r="D289" t="inlineStr">
        <is>
          <t>verchange</t>
        </is>
      </c>
      <c r="E289" t="inlineStr">
        <is>
          <t>alembic</t>
        </is>
      </c>
      <c r="F289" t="inlineStr">
        <is>
          <t>&gt;=0.8.4</t>
        </is>
      </c>
      <c r="G289" t="inlineStr">
        <is>
          <t>alembic</t>
        </is>
      </c>
      <c r="H289" t="inlineStr">
        <is>
          <t>&gt;=0.8.0</t>
        </is>
      </c>
    </row>
    <row r="290">
      <c r="A290" t="inlineStr">
        <is>
          <t>rally</t>
        </is>
      </c>
      <c r="B290" t="inlineStr">
        <is>
          <t>41b26f4ab5ac7b4f3b45308d5bb3645ace077468</t>
        </is>
      </c>
      <c r="C290" t="inlineStr">
        <is>
          <t>2016-07-21 10:03:40+00:00</t>
        </is>
      </c>
      <c r="D290" t="inlineStr">
        <is>
          <t>verchange</t>
        </is>
      </c>
      <c r="E290" t="inlineStr">
        <is>
          <t>python-ceilometerclient</t>
        </is>
      </c>
      <c r="F290" t="inlineStr">
        <is>
          <t>&gt;=2.2.1;&lt;=2.4.0</t>
        </is>
      </c>
      <c r="G290" t="inlineStr">
        <is>
          <t>python-ceilometerclient</t>
        </is>
      </c>
      <c r="H290" t="inlineStr">
        <is>
          <t>&gt;=2.2.1</t>
        </is>
      </c>
    </row>
    <row r="291">
      <c r="A291" t="inlineStr">
        <is>
          <t>rally</t>
        </is>
      </c>
      <c r="B291" t="inlineStr">
        <is>
          <t>41b26f4ab5ac7b4f3b45308d5bb3645ace077468</t>
        </is>
      </c>
      <c r="C291" t="inlineStr">
        <is>
          <t>2016-07-21 10:03:40+00:00</t>
        </is>
      </c>
      <c r="D291" t="inlineStr">
        <is>
          <t>verchange</t>
        </is>
      </c>
      <c r="E291" t="inlineStr">
        <is>
          <t>python-keystoneclient</t>
        </is>
      </c>
      <c r="F291" t="inlineStr">
        <is>
          <t>&gt;=1.7.0;&lt;=3.2.0;!=2.1.0;!=1.8.0</t>
        </is>
      </c>
      <c r="G291" t="inlineStr">
        <is>
          <t>python-keystoneclient</t>
        </is>
      </c>
      <c r="H291" t="inlineStr">
        <is>
          <t>&gt;=1.6.0;!=2.1.0;!=1.8.0</t>
        </is>
      </c>
    </row>
    <row r="292">
      <c r="A292" t="inlineStr">
        <is>
          <t>rally</t>
        </is>
      </c>
      <c r="B292" t="inlineStr">
        <is>
          <t>41b26f4ab5ac7b4f3b45308d5bb3645ace077468</t>
        </is>
      </c>
      <c r="C292" t="inlineStr">
        <is>
          <t>2016-07-21 10:03:40+00:00</t>
        </is>
      </c>
      <c r="D292" t="inlineStr">
        <is>
          <t>verchange</t>
        </is>
      </c>
      <c r="E292" t="inlineStr">
        <is>
          <t>python-glanceclient</t>
        </is>
      </c>
      <c r="F292" t="inlineStr">
        <is>
          <t>&lt;=2.2.0;&gt;=2.0.0</t>
        </is>
      </c>
      <c r="G292" t="inlineStr">
        <is>
          <t>python-glanceclient</t>
        </is>
      </c>
      <c r="H292" t="inlineStr">
        <is>
          <t>&gt;=2.0.0</t>
        </is>
      </c>
    </row>
    <row r="293">
      <c r="A293" t="inlineStr">
        <is>
          <t>rally</t>
        </is>
      </c>
      <c r="B293" t="inlineStr">
        <is>
          <t>41b26f4ab5ac7b4f3b45308d5bb3645ace077468</t>
        </is>
      </c>
      <c r="C293" t="inlineStr">
        <is>
          <t>2016-07-21 10:03:40+00:00</t>
        </is>
      </c>
      <c r="D293" t="inlineStr">
        <is>
          <t>verchange</t>
        </is>
      </c>
      <c r="E293" t="inlineStr">
        <is>
          <t>python-saharaclient</t>
        </is>
      </c>
      <c r="F293" t="inlineStr">
        <is>
          <t>&lt;=0.15.0;&gt;=0.13.0</t>
        </is>
      </c>
      <c r="G293" t="inlineStr">
        <is>
          <t>python-saharaclient</t>
        </is>
      </c>
      <c r="H293" t="inlineStr">
        <is>
          <t>&gt;=0.13.0</t>
        </is>
      </c>
    </row>
    <row r="294">
      <c r="A294" t="inlineStr">
        <is>
          <t>rally</t>
        </is>
      </c>
      <c r="B294" t="inlineStr">
        <is>
          <t>41b26f4ab5ac7b4f3b45308d5bb3645ace077468</t>
        </is>
      </c>
      <c r="C294" t="inlineStr">
        <is>
          <t>2016-07-21 10:03:40+00:00</t>
        </is>
      </c>
      <c r="D294" t="inlineStr">
        <is>
          <t>verchange</t>
        </is>
      </c>
      <c r="E294" t="inlineStr">
        <is>
          <t>oslo.i18n</t>
        </is>
      </c>
      <c r="F294" t="inlineStr">
        <is>
          <t>&gt;=2.1.0;&lt;=3.8.0</t>
        </is>
      </c>
      <c r="G294" t="inlineStr">
        <is>
          <t>oslo.i18n</t>
        </is>
      </c>
      <c r="H294" t="inlineStr">
        <is>
          <t>&gt;=2.1.0</t>
        </is>
      </c>
    </row>
    <row r="295">
      <c r="A295" t="inlineStr">
        <is>
          <t>rally</t>
        </is>
      </c>
      <c r="B295" t="inlineStr">
        <is>
          <t>41b26f4ab5ac7b4f3b45308d5bb3645ace077468</t>
        </is>
      </c>
      <c r="C295" t="inlineStr">
        <is>
          <t>2016-07-21 10:03:40+00:00</t>
        </is>
      </c>
      <c r="D295" t="inlineStr">
        <is>
          <t>verchange</t>
        </is>
      </c>
      <c r="E295" t="inlineStr">
        <is>
          <t>PrettyTable</t>
        </is>
      </c>
      <c r="F295" t="inlineStr">
        <is>
          <t>&gt;=0.7;&lt;0.8</t>
        </is>
      </c>
      <c r="G295" t="inlineStr">
        <is>
          <t>PrettyTable</t>
        </is>
      </c>
      <c r="H295" t="inlineStr">
        <is>
          <t>&gt;=0.7;&lt;0.8</t>
        </is>
      </c>
    </row>
    <row r="296">
      <c r="A296" t="inlineStr">
        <is>
          <t>rally</t>
        </is>
      </c>
      <c r="B296" t="inlineStr">
        <is>
          <t>41b26f4ab5ac7b4f3b45308d5bb3645ace077468</t>
        </is>
      </c>
      <c r="C296" t="inlineStr">
        <is>
          <t>2016-07-21 10:03:40+00:00</t>
        </is>
      </c>
      <c r="D296" t="inlineStr">
        <is>
          <t>verchange</t>
        </is>
      </c>
      <c r="E296" t="inlineStr">
        <is>
          <t>requests</t>
        </is>
      </c>
      <c r="F296" t="inlineStr">
        <is>
          <t>&gt;=2.10.0;&lt;=2.10.0</t>
        </is>
      </c>
      <c r="G296" t="inlineStr">
        <is>
          <t>requests</t>
        </is>
      </c>
      <c r="H296" t="inlineStr">
        <is>
          <t>&gt;=2.8.1;!=2.9.0</t>
        </is>
      </c>
    </row>
    <row r="297">
      <c r="A297" t="inlineStr">
        <is>
          <t>rally</t>
        </is>
      </c>
      <c r="B297" t="inlineStr">
        <is>
          <t>41b26f4ab5ac7b4f3b45308d5bb3645ace077468</t>
        </is>
      </c>
      <c r="C297" t="inlineStr">
        <is>
          <t>2016-07-21 10:03:40+00:00</t>
        </is>
      </c>
      <c r="D297" t="inlineStr">
        <is>
          <t>verchange</t>
        </is>
      </c>
      <c r="E297" t="inlineStr">
        <is>
          <t>sphinx</t>
        </is>
      </c>
      <c r="F297" t="inlineStr">
        <is>
          <t>!=1.3b1;&gt;=1.2.1;&lt;1.3</t>
        </is>
      </c>
      <c r="G297" t="inlineStr">
        <is>
          <t>sphinx</t>
        </is>
      </c>
      <c r="H297" t="inlineStr">
        <is>
          <t>!=1.3b1;&lt;1.3;&gt;=1.1.2;!=1.2.0</t>
        </is>
      </c>
    </row>
    <row r="298">
      <c r="A298" t="inlineStr">
        <is>
          <t>rally</t>
        </is>
      </c>
      <c r="B298" t="inlineStr">
        <is>
          <t>41b26f4ab5ac7b4f3b45308d5bb3645ace077468</t>
        </is>
      </c>
      <c r="C298" t="inlineStr">
        <is>
          <t>2016-07-21 10:03:40+00:00</t>
        </is>
      </c>
      <c r="D298" t="inlineStr">
        <is>
          <t>verchange</t>
        </is>
      </c>
      <c r="E298" t="inlineStr">
        <is>
          <t>SQLAlchemy</t>
        </is>
      </c>
      <c r="F298" t="inlineStr">
        <is>
          <t>&lt;1.1.0;&gt;=1.0.10</t>
        </is>
      </c>
      <c r="G298" t="inlineStr">
        <is>
          <t>SQLAlchemy</t>
        </is>
      </c>
      <c r="H298" t="inlineStr">
        <is>
          <t>&lt;1.1.0;&gt;=1.0.10</t>
        </is>
      </c>
    </row>
    <row r="299">
      <c r="A299" t="inlineStr">
        <is>
          <t>rally</t>
        </is>
      </c>
      <c r="B299" t="inlineStr">
        <is>
          <t>41b26f4ab5ac7b4f3b45308d5bb3645ace077468</t>
        </is>
      </c>
      <c r="C299" t="inlineStr">
        <is>
          <t>2016-07-21 10:03:40+00:00</t>
        </is>
      </c>
      <c r="D299" t="inlineStr">
        <is>
          <t>verchange</t>
        </is>
      </c>
      <c r="E299" t="inlineStr">
        <is>
          <t>six</t>
        </is>
      </c>
      <c r="F299" t="inlineStr">
        <is>
          <t>&lt;=1.10.0;&gt;=1.9.0</t>
        </is>
      </c>
      <c r="G299" t="inlineStr">
        <is>
          <t>six</t>
        </is>
      </c>
      <c r="H299" t="inlineStr">
        <is>
          <t>&gt;=1.9.0</t>
        </is>
      </c>
    </row>
    <row r="300">
      <c r="A300" t="inlineStr">
        <is>
          <t>rally</t>
        </is>
      </c>
      <c r="B300" t="inlineStr">
        <is>
          <t>41b26f4ab5ac7b4f3b45308d5bb3645ace077468</t>
        </is>
      </c>
      <c r="C300" t="inlineStr">
        <is>
          <t>2016-07-21 10:03:40+00:00</t>
        </is>
      </c>
      <c r="D300" t="inlineStr">
        <is>
          <t>verchange</t>
        </is>
      </c>
      <c r="E300" t="inlineStr">
        <is>
          <t>python-cinderclient</t>
        </is>
      </c>
      <c r="F300" t="inlineStr">
        <is>
          <t>&gt;=1.6.0;&lt;=1.8.0;!=1.7.1;!=1.7.0</t>
        </is>
      </c>
      <c r="G300" t="inlineStr">
        <is>
          <t>python-cinderclient</t>
        </is>
      </c>
      <c r="H300" t="inlineStr">
        <is>
          <t>&gt;=1.6.0</t>
        </is>
      </c>
    </row>
    <row r="301">
      <c r="A301" t="inlineStr">
        <is>
          <t>rally</t>
        </is>
      </c>
      <c r="B301" t="inlineStr">
        <is>
          <t>41b26f4ab5ac7b4f3b45308d5bb3645ace077468</t>
        </is>
      </c>
      <c r="C301" t="inlineStr">
        <is>
          <t>2016-07-21 10:03:40+00:00</t>
        </is>
      </c>
      <c r="D301" t="inlineStr">
        <is>
          <t>verchange</t>
        </is>
      </c>
      <c r="E301" t="inlineStr">
        <is>
          <t>python-heatclient</t>
        </is>
      </c>
      <c r="F301" t="inlineStr">
        <is>
          <t>&gt;=1.1.0;&lt;=1.3.0</t>
        </is>
      </c>
      <c r="G301" t="inlineStr">
        <is>
          <t>python-heatclient</t>
        </is>
      </c>
      <c r="H301" t="inlineStr">
        <is>
          <t>&gt;=0.6.0</t>
        </is>
      </c>
    </row>
    <row r="302">
      <c r="A302" t="inlineStr">
        <is>
          <t>rally</t>
        </is>
      </c>
      <c r="B302" t="inlineStr">
        <is>
          <t>41b26f4ab5ac7b4f3b45308d5bb3645ace077468</t>
        </is>
      </c>
      <c r="C302" t="inlineStr">
        <is>
          <t>2016-07-21 10:03:40+00:00</t>
        </is>
      </c>
      <c r="D302" t="inlineStr">
        <is>
          <t>verchange</t>
        </is>
      </c>
      <c r="E302" t="inlineStr">
        <is>
          <t>python-manilaclient</t>
        </is>
      </c>
      <c r="F302" t="inlineStr">
        <is>
          <t>&gt;=1.10.0;&lt;=1.10.0</t>
        </is>
      </c>
      <c r="G302" t="inlineStr">
        <is>
          <t>python-manilaclient</t>
        </is>
      </c>
      <c r="H302" t="inlineStr">
        <is>
          <t>&gt;=1.3.0</t>
        </is>
      </c>
    </row>
    <row r="303">
      <c r="A303" t="inlineStr">
        <is>
          <t>rally</t>
        </is>
      </c>
      <c r="B303" t="inlineStr">
        <is>
          <t>41b26f4ab5ac7b4f3b45308d5bb3645ace077468</t>
        </is>
      </c>
      <c r="C303" t="inlineStr">
        <is>
          <t>2016-07-21 10:03:40+00:00</t>
        </is>
      </c>
      <c r="D303" t="inlineStr">
        <is>
          <t>verchange</t>
        </is>
      </c>
      <c r="E303" t="inlineStr">
        <is>
          <t>decorator</t>
        </is>
      </c>
      <c r="F303" t="inlineStr">
        <is>
          <t>&lt;=4.0.10;&gt;=3.4.0</t>
        </is>
      </c>
      <c r="G303" t="inlineStr">
        <is>
          <t>decorator</t>
        </is>
      </c>
      <c r="H303" t="inlineStr">
        <is>
          <t>&gt;=3.4.0</t>
        </is>
      </c>
    </row>
    <row r="304">
      <c r="A304" t="inlineStr">
        <is>
          <t>rally</t>
        </is>
      </c>
      <c r="B304" t="inlineStr">
        <is>
          <t>41b26f4ab5ac7b4f3b45308d5bb3645ace077468</t>
        </is>
      </c>
      <c r="C304" t="inlineStr">
        <is>
          <t>2016-07-21 10:03:40+00:00</t>
        </is>
      </c>
      <c r="D304" t="inlineStr">
        <is>
          <t>verchange</t>
        </is>
      </c>
      <c r="E304" t="inlineStr">
        <is>
          <t>oslo.config</t>
        </is>
      </c>
      <c r="F304" t="inlineStr">
        <is>
          <t>&gt;=3.12.0;&lt;=3.13.0</t>
        </is>
      </c>
      <c r="G304" t="inlineStr">
        <is>
          <t>oslo.config</t>
        </is>
      </c>
      <c r="H304" t="inlineStr">
        <is>
          <t>&gt;=3.9.0</t>
        </is>
      </c>
    </row>
    <row r="305">
      <c r="A305" t="inlineStr">
        <is>
          <t>rally</t>
        </is>
      </c>
      <c r="B305" t="inlineStr">
        <is>
          <t>41b26f4ab5ac7b4f3b45308d5bb3645ace077468</t>
        </is>
      </c>
      <c r="C305" t="inlineStr">
        <is>
          <t>2016-07-21 10:03:40+00:00</t>
        </is>
      </c>
      <c r="D305" t="inlineStr">
        <is>
          <t>verchange</t>
        </is>
      </c>
      <c r="E305" t="inlineStr">
        <is>
          <t>python-novaclient</t>
        </is>
      </c>
      <c r="F305" t="inlineStr">
        <is>
          <t>!=2.33.0;&gt;=2.29.0;&lt;=5.0.0</t>
        </is>
      </c>
      <c r="G305" t="inlineStr">
        <is>
          <t>python-novaclient</t>
        </is>
      </c>
      <c r="H305" t="inlineStr">
        <is>
          <t>!=2.33.0;&gt;=2.29.0</t>
        </is>
      </c>
    </row>
    <row r="306">
      <c r="A306" t="inlineStr">
        <is>
          <t>rally</t>
        </is>
      </c>
      <c r="B306" t="inlineStr">
        <is>
          <t>41b26f4ab5ac7b4f3b45308d5bb3645ace077468</t>
        </is>
      </c>
      <c r="C306" t="inlineStr">
        <is>
          <t>2016-07-21 10:03:40+00:00</t>
        </is>
      </c>
      <c r="D306" t="inlineStr">
        <is>
          <t>verchange</t>
        </is>
      </c>
      <c r="E306" t="inlineStr">
        <is>
          <t>python-designateclient</t>
        </is>
      </c>
      <c r="F306" t="inlineStr">
        <is>
          <t>&lt;=2.2.0;&gt;=1.5.0</t>
        </is>
      </c>
      <c r="G306" t="inlineStr">
        <is>
          <t>python-designateclient</t>
        </is>
      </c>
      <c r="H306" t="inlineStr">
        <is>
          <t>&gt;=1.5.0</t>
        </is>
      </c>
    </row>
    <row r="307">
      <c r="A307" t="inlineStr">
        <is>
          <t>rally</t>
        </is>
      </c>
      <c r="B307" t="inlineStr">
        <is>
          <t>41b26f4ab5ac7b4f3b45308d5bb3645ace077468</t>
        </is>
      </c>
      <c r="C307" t="inlineStr">
        <is>
          <t>2016-07-21 10:03:40+00:00</t>
        </is>
      </c>
      <c r="D307" t="inlineStr">
        <is>
          <t>verchange</t>
        </is>
      </c>
      <c r="E307" t="inlineStr">
        <is>
          <t>oslo.db</t>
        </is>
      </c>
      <c r="F307" t="inlineStr">
        <is>
          <t>&lt;=4.8.0;&gt;=4.1.0</t>
        </is>
      </c>
      <c r="G307" t="inlineStr">
        <is>
          <t>oslo.db</t>
        </is>
      </c>
      <c r="H307" t="inlineStr">
        <is>
          <t>&gt;=4.1.0</t>
        </is>
      </c>
    </row>
    <row r="308">
      <c r="A308" t="inlineStr">
        <is>
          <t>rally</t>
        </is>
      </c>
      <c r="B308" t="inlineStr">
        <is>
          <t>41b26f4ab5ac7b4f3b45308d5bb3645ace077468</t>
        </is>
      </c>
      <c r="C308" t="inlineStr">
        <is>
          <t>2016-07-21 10:03:40+00:00</t>
        </is>
      </c>
      <c r="D308" t="inlineStr">
        <is>
          <t>verchange</t>
        </is>
      </c>
      <c r="E308" t="inlineStr">
        <is>
          <t>python-troveclient</t>
        </is>
      </c>
      <c r="F308" t="inlineStr">
        <is>
          <t>&lt;=2.3.0;&gt;=2.2.0</t>
        </is>
      </c>
      <c r="G308" t="inlineStr">
        <is>
          <t>python-troveclient</t>
        </is>
      </c>
      <c r="H308" t="inlineStr">
        <is>
          <t>&gt;=2.2.0</t>
        </is>
      </c>
    </row>
    <row r="309">
      <c r="A309" t="inlineStr">
        <is>
          <t>rally</t>
        </is>
      </c>
      <c r="B309" t="inlineStr">
        <is>
          <t>41b26f4ab5ac7b4f3b45308d5bb3645ace077468</t>
        </is>
      </c>
      <c r="C309" t="inlineStr">
        <is>
          <t>2016-07-21 10:03:40+00:00</t>
        </is>
      </c>
      <c r="D309" t="inlineStr">
        <is>
          <t>verchange</t>
        </is>
      </c>
      <c r="E309" t="inlineStr">
        <is>
          <t>alembic</t>
        </is>
      </c>
      <c r="F309" t="inlineStr">
        <is>
          <t>&lt;=0.8.6;&gt;=0.8.4</t>
        </is>
      </c>
      <c r="G309" t="inlineStr">
        <is>
          <t>alembic</t>
        </is>
      </c>
      <c r="H309" t="inlineStr">
        <is>
          <t>&gt;=0.8.4</t>
        </is>
      </c>
    </row>
    <row r="310">
      <c r="A310" t="inlineStr">
        <is>
          <t>rally</t>
        </is>
      </c>
      <c r="B310" t="inlineStr">
        <is>
          <t>41b26f4ab5ac7b4f3b45308d5bb3645ace077468</t>
        </is>
      </c>
      <c r="C310" t="inlineStr">
        <is>
          <t>2016-07-21 10:03:40+00:00</t>
        </is>
      </c>
      <c r="D310" t="inlineStr">
        <is>
          <t>verchange</t>
        </is>
      </c>
      <c r="E310" t="inlineStr">
        <is>
          <t>PyYAML</t>
        </is>
      </c>
      <c r="F310" t="inlineStr">
        <is>
          <t>&gt;=3.1.0;&lt;=3.11</t>
        </is>
      </c>
      <c r="G310" t="inlineStr">
        <is>
          <t>PyYAML</t>
        </is>
      </c>
      <c r="H310" t="inlineStr">
        <is>
          <t>&gt;=3.1.0</t>
        </is>
      </c>
    </row>
    <row r="311">
      <c r="A311" t="inlineStr">
        <is>
          <t>rally</t>
        </is>
      </c>
      <c r="B311" t="inlineStr">
        <is>
          <t>41b26f4ab5ac7b4f3b45308d5bb3645ace077468</t>
        </is>
      </c>
      <c r="C311" t="inlineStr">
        <is>
          <t>2016-07-21 10:03:40+00:00</t>
        </is>
      </c>
      <c r="D311" t="inlineStr">
        <is>
          <t>verchange</t>
        </is>
      </c>
      <c r="E311" t="inlineStr">
        <is>
          <t>oslo.log</t>
        </is>
      </c>
      <c r="F311" t="inlineStr">
        <is>
          <t>&gt;=1.14.0;&lt;=3.12.0</t>
        </is>
      </c>
      <c r="G311" t="inlineStr">
        <is>
          <t>oslo.log</t>
        </is>
      </c>
      <c r="H311" t="inlineStr">
        <is>
          <t>&gt;=1.14.0</t>
        </is>
      </c>
    </row>
    <row r="312">
      <c r="A312" t="inlineStr">
        <is>
          <t>rally</t>
        </is>
      </c>
      <c r="B312" t="inlineStr">
        <is>
          <t>41b26f4ab5ac7b4f3b45308d5bb3645ace077468</t>
        </is>
      </c>
      <c r="C312" t="inlineStr">
        <is>
          <t>2016-07-21 10:03:40+00:00</t>
        </is>
      </c>
      <c r="D312" t="inlineStr">
        <is>
          <t>verchange</t>
        </is>
      </c>
      <c r="E312" t="inlineStr">
        <is>
          <t>oslo.utils</t>
        </is>
      </c>
      <c r="F312" t="inlineStr">
        <is>
          <t>&lt;=3.16.0;&gt;=3.15.0</t>
        </is>
      </c>
      <c r="G312" t="inlineStr">
        <is>
          <t>oslo.utils</t>
        </is>
      </c>
      <c r="H312" t="inlineStr">
        <is>
          <t>&gt;=3.5.0</t>
        </is>
      </c>
    </row>
    <row r="313">
      <c r="A313" t="inlineStr">
        <is>
          <t>rally</t>
        </is>
      </c>
      <c r="B313" t="inlineStr">
        <is>
          <t>41b26f4ab5ac7b4f3b45308d5bb3645ace077468</t>
        </is>
      </c>
      <c r="C313" t="inlineStr">
        <is>
          <t>2016-07-21 10:03:40+00:00</t>
        </is>
      </c>
      <c r="D313" t="inlineStr">
        <is>
          <t>verchange</t>
        </is>
      </c>
      <c r="E313" t="inlineStr">
        <is>
          <t>jsonschema</t>
        </is>
      </c>
      <c r="F313" t="inlineStr">
        <is>
          <t>!=2.5.0;&gt;=2.0.0;&lt;3.0.0</t>
        </is>
      </c>
      <c r="G313" t="inlineStr">
        <is>
          <t>jsonschema</t>
        </is>
      </c>
      <c r="H313" t="inlineStr">
        <is>
          <t>!=2.5.0;&gt;=2.0.0;&lt;3.0.0</t>
        </is>
      </c>
    </row>
    <row r="314">
      <c r="A314" t="inlineStr">
        <is>
          <t>rally</t>
        </is>
      </c>
      <c r="B314" t="inlineStr">
        <is>
          <t>41b26f4ab5ac7b4f3b45308d5bb3645ace077468</t>
        </is>
      </c>
      <c r="C314" t="inlineStr">
        <is>
          <t>2016-07-21 10:03:40+00:00</t>
        </is>
      </c>
      <c r="D314" t="inlineStr">
        <is>
          <t>verchange</t>
        </is>
      </c>
      <c r="E314" t="inlineStr">
        <is>
          <t>python-ironicclient</t>
        </is>
      </c>
      <c r="F314" t="inlineStr">
        <is>
          <t>&gt;=1.1.0;&lt;=1.5.0</t>
        </is>
      </c>
      <c r="G314" t="inlineStr">
        <is>
          <t>python-ironicclient</t>
        </is>
      </c>
      <c r="H314" t="inlineStr">
        <is>
          <t>&gt;=1.1.0</t>
        </is>
      </c>
    </row>
    <row r="315">
      <c r="A315" t="inlineStr">
        <is>
          <t>rally</t>
        </is>
      </c>
      <c r="B315" t="inlineStr">
        <is>
          <t>41b26f4ab5ac7b4f3b45308d5bb3645ace077468</t>
        </is>
      </c>
      <c r="C315" t="inlineStr">
        <is>
          <t>2016-07-21 10:03:40+00:00</t>
        </is>
      </c>
      <c r="D315" t="inlineStr">
        <is>
          <t>verchange</t>
        </is>
      </c>
      <c r="E315" t="inlineStr">
        <is>
          <t>python-zaqarclient</t>
        </is>
      </c>
      <c r="F315" t="inlineStr">
        <is>
          <t>&gt;=1.0.0;&lt;=1.1.0</t>
        </is>
      </c>
      <c r="G315" t="inlineStr">
        <is>
          <t>python-zaqarclient</t>
        </is>
      </c>
      <c r="H315" t="inlineStr">
        <is>
          <t>&gt;=1.0.0</t>
        </is>
      </c>
    </row>
    <row r="316">
      <c r="A316" t="inlineStr">
        <is>
          <t>rally</t>
        </is>
      </c>
      <c r="B316" t="inlineStr">
        <is>
          <t>41b26f4ab5ac7b4f3b45308d5bb3645ace077468</t>
        </is>
      </c>
      <c r="C316" t="inlineStr">
        <is>
          <t>2016-07-21 10:03:40+00:00</t>
        </is>
      </c>
      <c r="D316" t="inlineStr">
        <is>
          <t>verchange</t>
        </is>
      </c>
      <c r="E316" t="inlineStr">
        <is>
          <t>Jinja2</t>
        </is>
      </c>
      <c r="F316" t="inlineStr">
        <is>
          <t>&gt;=2.8;&lt;=2.8</t>
        </is>
      </c>
      <c r="G316" t="inlineStr">
        <is>
          <t>Jinja2</t>
        </is>
      </c>
      <c r="H316" t="inlineStr">
        <is>
          <t>&gt;=2.8</t>
        </is>
      </c>
    </row>
    <row r="317">
      <c r="A317" t="inlineStr">
        <is>
          <t>rally</t>
        </is>
      </c>
      <c r="B317" t="inlineStr">
        <is>
          <t>41b26f4ab5ac7b4f3b45308d5bb3645ace077468</t>
        </is>
      </c>
      <c r="C317" t="inlineStr">
        <is>
          <t>2016-07-21 10:03:40+00:00</t>
        </is>
      </c>
      <c r="D317" t="inlineStr">
        <is>
          <t>verchange</t>
        </is>
      </c>
      <c r="E317" t="inlineStr">
        <is>
          <t>python-neutronclient</t>
        </is>
      </c>
      <c r="F317" t="inlineStr">
        <is>
          <t>&lt;=4.2.0;&gt;=4.2.0</t>
        </is>
      </c>
      <c r="G317" t="inlineStr">
        <is>
          <t>python-neutronclient</t>
        </is>
      </c>
      <c r="H317" t="inlineStr">
        <is>
          <t>&gt;=4.2.0</t>
        </is>
      </c>
    </row>
    <row r="318">
      <c r="A318" t="inlineStr">
        <is>
          <t>rally</t>
        </is>
      </c>
      <c r="B318" t="inlineStr">
        <is>
          <t>41b26f4ab5ac7b4f3b45308d5bb3645ace077468</t>
        </is>
      </c>
      <c r="C318" t="inlineStr">
        <is>
          <t>2016-07-21 10:03:40+00:00</t>
        </is>
      </c>
      <c r="D318" t="inlineStr">
        <is>
          <t>verchange</t>
        </is>
      </c>
      <c r="E318" t="inlineStr">
        <is>
          <t>paramiko</t>
        </is>
      </c>
      <c r="F318" t="inlineStr">
        <is>
          <t>&gt;=2.0;&lt;=2.0.1</t>
        </is>
      </c>
      <c r="G318" t="inlineStr">
        <is>
          <t>paramiko</t>
        </is>
      </c>
      <c r="H318" t="inlineStr">
        <is>
          <t>&gt;=1.16.0</t>
        </is>
      </c>
    </row>
    <row r="319">
      <c r="A319" t="inlineStr">
        <is>
          <t>rally</t>
        </is>
      </c>
      <c r="B319" t="inlineStr">
        <is>
          <t>41b26f4ab5ac7b4f3b45308d5bb3645ace077468</t>
        </is>
      </c>
      <c r="C319" t="inlineStr">
        <is>
          <t>2016-07-21 10:03:40+00:00</t>
        </is>
      </c>
      <c r="D319" t="inlineStr">
        <is>
          <t>verchange</t>
        </is>
      </c>
      <c r="E319" t="inlineStr">
        <is>
          <t>pbr</t>
        </is>
      </c>
      <c r="F319" t="inlineStr">
        <is>
          <t>&gt;=1.6;&lt;=1.10.0</t>
        </is>
      </c>
      <c r="G319" t="inlineStr">
        <is>
          <t>pbr</t>
        </is>
      </c>
      <c r="H319" t="inlineStr">
        <is>
          <t>&gt;=1.6</t>
        </is>
      </c>
    </row>
    <row r="320">
      <c r="A320" t="inlineStr">
        <is>
          <t>rally</t>
        </is>
      </c>
      <c r="B320" t="inlineStr">
        <is>
          <t>41b26f4ab5ac7b4f3b45308d5bb3645ace077468</t>
        </is>
      </c>
      <c r="C320" t="inlineStr">
        <is>
          <t>2016-07-21 10:03:40+00:00</t>
        </is>
      </c>
      <c r="D320" t="inlineStr">
        <is>
          <t>verchange</t>
        </is>
      </c>
      <c r="E320" t="inlineStr">
        <is>
          <t>python-swiftclient</t>
        </is>
      </c>
      <c r="F320" t="inlineStr">
        <is>
          <t>&lt;=3.0.0;&gt;=2.2.0</t>
        </is>
      </c>
      <c r="G320" t="inlineStr">
        <is>
          <t>python-swiftclient</t>
        </is>
      </c>
      <c r="H320" t="inlineStr">
        <is>
          <t>&gt;=2.2.0</t>
        </is>
      </c>
    </row>
    <row r="321">
      <c r="A321" t="inlineStr">
        <is>
          <t>rally</t>
        </is>
      </c>
      <c r="B321" t="inlineStr">
        <is>
          <t>41b26f4ab5ac7b4f3b45308d5bb3645ace077468</t>
        </is>
      </c>
      <c r="C321" t="inlineStr">
        <is>
          <t>2016-07-21 10:03:40+00:00</t>
        </is>
      </c>
      <c r="D321" t="inlineStr">
        <is>
          <t>verchange</t>
        </is>
      </c>
      <c r="E321" t="inlineStr">
        <is>
          <t>python-subunit</t>
        </is>
      </c>
      <c r="F321" t="inlineStr">
        <is>
          <t>&gt;=0.0.18;&lt;=1.2.0</t>
        </is>
      </c>
      <c r="G321" t="inlineStr">
        <is>
          <t>python-subunit</t>
        </is>
      </c>
      <c r="H321" t="inlineStr">
        <is>
          <t>&gt;=0.0.18</t>
        </is>
      </c>
    </row>
    <row r="322">
      <c r="A322" t="inlineStr">
        <is>
          <t>rally</t>
        </is>
      </c>
      <c r="B322" t="inlineStr">
        <is>
          <t>41b26f4ab5ac7b4f3b45308d5bb3645ace077468</t>
        </is>
      </c>
      <c r="C322" t="inlineStr">
        <is>
          <t>2016-07-21 10:03:40+00:00</t>
        </is>
      </c>
      <c r="D322" t="inlineStr">
        <is>
          <t>verchange</t>
        </is>
      </c>
      <c r="E322" t="inlineStr">
        <is>
          <t>oslo.serialization</t>
        </is>
      </c>
      <c r="F322" t="inlineStr">
        <is>
          <t>&gt;=1.10.0;&lt;=2.11.0</t>
        </is>
      </c>
      <c r="G322" t="inlineStr">
        <is>
          <t>oslo.serialization</t>
        </is>
      </c>
      <c r="H322" t="inlineStr">
        <is>
          <t>&gt;=1.10.0</t>
        </is>
      </c>
    </row>
    <row r="323">
      <c r="A323" t="inlineStr">
        <is>
          <t>rally</t>
        </is>
      </c>
      <c r="B323" t="inlineStr">
        <is>
          <t>41b26f4ab5ac7b4f3b45308d5bb3645ace077468</t>
        </is>
      </c>
      <c r="C323" t="inlineStr">
        <is>
          <t>2016-07-21 10:03:40+00:00</t>
        </is>
      </c>
      <c r="D323" t="inlineStr">
        <is>
          <t>verchange</t>
        </is>
      </c>
      <c r="E323" t="inlineStr">
        <is>
          <t>netaddr</t>
        </is>
      </c>
      <c r="F323" t="inlineStr">
        <is>
          <t>!=0.7.16;&lt;=0.7.18;&gt;=0.7.12</t>
        </is>
      </c>
      <c r="G323" t="inlineStr">
        <is>
          <t>netaddr</t>
        </is>
      </c>
      <c r="H323" t="inlineStr">
        <is>
          <t>!=0.7.16;&gt;=0.7.12</t>
        </is>
      </c>
    </row>
    <row r="324">
      <c r="A324" t="inlineStr">
        <is>
          <t>rally</t>
        </is>
      </c>
      <c r="B324" t="inlineStr">
        <is>
          <t>41b26f4ab5ac7b4f3b45308d5bb3645ace077468</t>
        </is>
      </c>
      <c r="C324" t="inlineStr">
        <is>
          <t>2016-07-21 10:03:40+00:00</t>
        </is>
      </c>
      <c r="D324" t="inlineStr">
        <is>
          <t>verchange</t>
        </is>
      </c>
      <c r="E324" t="inlineStr">
        <is>
          <t>boto</t>
        </is>
      </c>
      <c r="F324" t="inlineStr">
        <is>
          <t>&lt;=2.42.0;&gt;=2.32.1</t>
        </is>
      </c>
      <c r="G324" t="inlineStr">
        <is>
          <t>boto</t>
        </is>
      </c>
      <c r="H324" t="inlineStr">
        <is>
          <t>&gt;=2.32.1</t>
        </is>
      </c>
    </row>
    <row r="325">
      <c r="A325" t="inlineStr">
        <is>
          <t>rally</t>
        </is>
      </c>
      <c r="B325" t="inlineStr">
        <is>
          <t>41b26f4ab5ac7b4f3b45308d5bb3645ace077468</t>
        </is>
      </c>
      <c r="C325" t="inlineStr">
        <is>
          <t>2016-07-21 10:03:40+00:00</t>
        </is>
      </c>
      <c r="D325" t="inlineStr">
        <is>
          <t>add</t>
        </is>
      </c>
      <c r="E325" t="inlineStr">
        <is>
          <t>keystoneauth1</t>
        </is>
      </c>
      <c r="F325" t="inlineStr">
        <is>
          <t>&gt;=2.7.0;&lt;=2.9.0</t>
        </is>
      </c>
      <c r="G325" t="inlineStr"/>
      <c r="H325" t="inlineStr"/>
    </row>
    <row r="326">
      <c r="A326" t="inlineStr">
        <is>
          <t>rally</t>
        </is>
      </c>
      <c r="B326" t="inlineStr">
        <is>
          <t>41b26f4ab5ac7b4f3b45308d5bb3645ace077468</t>
        </is>
      </c>
      <c r="C326" t="inlineStr">
        <is>
          <t>2016-07-21 10:03:40+00:00</t>
        </is>
      </c>
      <c r="D326" t="inlineStr">
        <is>
          <t>add</t>
        </is>
      </c>
      <c r="E326" t="inlineStr">
        <is>
          <t>python-watcherclient</t>
        </is>
      </c>
      <c r="F326" t="inlineStr">
        <is>
          <t>&gt;=0.23.0;&lt;=0.24.0</t>
        </is>
      </c>
      <c r="G326" t="inlineStr"/>
      <c r="H326" t="inlineStr"/>
    </row>
    <row r="327">
      <c r="A327" t="inlineStr">
        <is>
          <t>rally</t>
        </is>
      </c>
      <c r="B327" t="inlineStr">
        <is>
          <t>41b26f4ab5ac7b4f3b45308d5bb3645ace077468</t>
        </is>
      </c>
      <c r="C327" t="inlineStr">
        <is>
          <t>2016-07-21 10:03:40+00:00</t>
        </is>
      </c>
      <c r="D327" t="inlineStr">
        <is>
          <t>rem</t>
        </is>
      </c>
      <c r="E327" t="inlineStr"/>
      <c r="F327" t="inlineStr"/>
      <c r="G327" t="inlineStr">
        <is>
          <t>Babel</t>
        </is>
      </c>
      <c r="H327" t="inlineStr">
        <is>
          <t>!=2.3.3;!=2.3.2;!=2.3.0;!=2.3.1;&gt;=1.3</t>
        </is>
      </c>
    </row>
    <row r="328">
      <c r="A328" t="inlineStr">
        <is>
          <t>rally</t>
        </is>
      </c>
      <c r="B328" t="inlineStr">
        <is>
          <t>41b26f4ab5ac7b4f3b45308d5bb3645ace077468</t>
        </is>
      </c>
      <c r="C328" t="inlineStr">
        <is>
          <t>2016-07-21 10:03:40+00:00</t>
        </is>
      </c>
      <c r="D328" t="inlineStr">
        <is>
          <t>rem</t>
        </is>
      </c>
      <c r="E328" t="inlineStr"/>
      <c r="F328" t="inlineStr"/>
      <c r="G328" t="inlineStr">
        <is>
          <t>fixtures</t>
        </is>
      </c>
      <c r="H328" t="inlineStr">
        <is>
          <t>&lt;2.0;&gt;=1.3.1</t>
        </is>
      </c>
    </row>
    <row r="329">
      <c r="A329" t="inlineStr">
        <is>
          <t>rally</t>
        </is>
      </c>
      <c r="B329" t="inlineStr">
        <is>
          <t>41b26f4ab5ac7b4f3b45308d5bb3645ace077468</t>
        </is>
      </c>
      <c r="C329" t="inlineStr">
        <is>
          <t>2016-07-21 10:03:40+00:00</t>
        </is>
      </c>
      <c r="D329" t="inlineStr">
        <is>
          <t>rem</t>
        </is>
      </c>
      <c r="E329" t="inlineStr"/>
      <c r="F329" t="inlineStr"/>
      <c r="G329" t="inlineStr">
        <is>
          <t>iso8601</t>
        </is>
      </c>
      <c r="H329" t="inlineStr">
        <is>
          <t>&gt;=0.1.9</t>
        </is>
      </c>
    </row>
    <row r="330">
      <c r="A330" t="inlineStr">
        <is>
          <t>rally</t>
        </is>
      </c>
      <c r="B330" t="inlineStr">
        <is>
          <t>41b26f4ab5ac7b4f3b45308d5bb3645ace077468</t>
        </is>
      </c>
      <c r="C330" t="inlineStr">
        <is>
          <t>2016-07-21 10:03:40+00:00</t>
        </is>
      </c>
      <c r="D330" t="inlineStr">
        <is>
          <t>rem</t>
        </is>
      </c>
      <c r="E330" t="inlineStr"/>
      <c r="F330" t="inlineStr"/>
      <c r="G330" t="inlineStr">
        <is>
          <t>ordereddict</t>
        </is>
      </c>
      <c r="H330" t="inlineStr"/>
    </row>
    <row r="331">
      <c r="A331" t="inlineStr">
        <is>
          <t>rally</t>
        </is>
      </c>
      <c r="B331" t="inlineStr">
        <is>
          <t>41b26f4ab5ac7b4f3b45308d5bb3645ace077468</t>
        </is>
      </c>
      <c r="C331" t="inlineStr">
        <is>
          <t>2016-07-21 10:03:40+00:00</t>
        </is>
      </c>
      <c r="D331" t="inlineStr">
        <is>
          <t>rem</t>
        </is>
      </c>
      <c r="E331" t="inlineStr"/>
      <c r="F331" t="inlineStr"/>
      <c r="G331" t="inlineStr">
        <is>
          <t>simplejson</t>
        </is>
      </c>
      <c r="H331" t="inlineStr">
        <is>
          <t>&gt;=2.2.0</t>
        </is>
      </c>
    </row>
    <row r="332">
      <c r="A332" t="inlineStr">
        <is>
          <t>rally</t>
        </is>
      </c>
      <c r="B332" t="inlineStr">
        <is>
          <t>b6bedc5b7807f024a76e38f29318d1c140692b7f</t>
        </is>
      </c>
      <c r="C332" t="inlineStr">
        <is>
          <t>2016-09-06 12:56:35+00:00</t>
        </is>
      </c>
      <c r="D332" t="inlineStr">
        <is>
          <t>verchange</t>
        </is>
      </c>
      <c r="E332" t="inlineStr">
        <is>
          <t>python-ceilometerclient</t>
        </is>
      </c>
      <c r="F332" t="inlineStr">
        <is>
          <t>&lt;=2.6.0;&gt;=2.5.0</t>
        </is>
      </c>
      <c r="G332" t="inlineStr">
        <is>
          <t>python-ceilometerclient</t>
        </is>
      </c>
      <c r="H332" t="inlineStr">
        <is>
          <t>&gt;=2.2.1;&lt;=2.4.0</t>
        </is>
      </c>
    </row>
    <row r="333">
      <c r="A333" t="inlineStr">
        <is>
          <t>rally</t>
        </is>
      </c>
      <c r="B333" t="inlineStr">
        <is>
          <t>b6bedc5b7807f024a76e38f29318d1c140692b7f</t>
        </is>
      </c>
      <c r="C333" t="inlineStr">
        <is>
          <t>2016-09-06 12:56:35+00:00</t>
        </is>
      </c>
      <c r="D333" t="inlineStr">
        <is>
          <t>verchange</t>
        </is>
      </c>
      <c r="E333" t="inlineStr">
        <is>
          <t>python-keystoneclient</t>
        </is>
      </c>
      <c r="F333" t="inlineStr">
        <is>
          <t>&gt;=2.0.0;&lt;=3.5.0;!=2.1.0</t>
        </is>
      </c>
      <c r="G333" t="inlineStr">
        <is>
          <t>python-keystoneclient</t>
        </is>
      </c>
      <c r="H333" t="inlineStr">
        <is>
          <t>&gt;=1.7.0;&lt;=3.2.0;!=2.1.0;!=1.8.0</t>
        </is>
      </c>
    </row>
    <row r="334">
      <c r="A334" t="inlineStr">
        <is>
          <t>rally</t>
        </is>
      </c>
      <c r="B334" t="inlineStr">
        <is>
          <t>b6bedc5b7807f024a76e38f29318d1c140692b7f</t>
        </is>
      </c>
      <c r="C334" t="inlineStr">
        <is>
          <t>2016-09-06 12:56:35+00:00</t>
        </is>
      </c>
      <c r="D334" t="inlineStr">
        <is>
          <t>verchange</t>
        </is>
      </c>
      <c r="E334" t="inlineStr">
        <is>
          <t>python-glanceclient</t>
        </is>
      </c>
      <c r="F334" t="inlineStr">
        <is>
          <t>&lt;=2.5.0;&gt;=2.3.0;!=2.4.0</t>
        </is>
      </c>
      <c r="G334" t="inlineStr">
        <is>
          <t>python-glanceclient</t>
        </is>
      </c>
      <c r="H334" t="inlineStr">
        <is>
          <t>&lt;=2.2.0;&gt;=2.0.0</t>
        </is>
      </c>
    </row>
    <row r="335">
      <c r="A335" t="inlineStr">
        <is>
          <t>rally</t>
        </is>
      </c>
      <c r="B335" t="inlineStr">
        <is>
          <t>b6bedc5b7807f024a76e38f29318d1c140692b7f</t>
        </is>
      </c>
      <c r="C335" t="inlineStr">
        <is>
          <t>2016-09-06 12:56:35+00:00</t>
        </is>
      </c>
      <c r="D335" t="inlineStr">
        <is>
          <t>verchange</t>
        </is>
      </c>
      <c r="E335" t="inlineStr">
        <is>
          <t>python-saharaclient</t>
        </is>
      </c>
      <c r="F335" t="inlineStr">
        <is>
          <t>&lt;=0.18.0;&gt;=0.18.0</t>
        </is>
      </c>
      <c r="G335" t="inlineStr">
        <is>
          <t>python-saharaclient</t>
        </is>
      </c>
      <c r="H335" t="inlineStr">
        <is>
          <t>&lt;=0.15.0;&gt;=0.13.0</t>
        </is>
      </c>
    </row>
    <row r="336">
      <c r="A336" t="inlineStr">
        <is>
          <t>rally</t>
        </is>
      </c>
      <c r="B336" t="inlineStr">
        <is>
          <t>b6bedc5b7807f024a76e38f29318d1c140692b7f</t>
        </is>
      </c>
      <c r="C336" t="inlineStr">
        <is>
          <t>2016-09-06 12:56:35+00:00</t>
        </is>
      </c>
      <c r="D336" t="inlineStr">
        <is>
          <t>verchange</t>
        </is>
      </c>
      <c r="E336" t="inlineStr">
        <is>
          <t>requests</t>
        </is>
      </c>
      <c r="F336" t="inlineStr">
        <is>
          <t>&lt;=2.11.1;&gt;=2.10.0</t>
        </is>
      </c>
      <c r="G336" t="inlineStr">
        <is>
          <t>requests</t>
        </is>
      </c>
      <c r="H336" t="inlineStr">
        <is>
          <t>&gt;=2.10.0;&lt;=2.10.0</t>
        </is>
      </c>
    </row>
    <row r="337">
      <c r="A337" t="inlineStr">
        <is>
          <t>rally</t>
        </is>
      </c>
      <c r="B337" t="inlineStr">
        <is>
          <t>b6bedc5b7807f024a76e38f29318d1c140692b7f</t>
        </is>
      </c>
      <c r="C337" t="inlineStr">
        <is>
          <t>2016-09-06 12:56:35+00:00</t>
        </is>
      </c>
      <c r="D337" t="inlineStr">
        <is>
          <t>verchange</t>
        </is>
      </c>
      <c r="E337" t="inlineStr">
        <is>
          <t>keystoneauth1</t>
        </is>
      </c>
      <c r="F337" t="inlineStr">
        <is>
          <t>&gt;=2.10.0;&lt;=2.12.1</t>
        </is>
      </c>
      <c r="G337" t="inlineStr">
        <is>
          <t>keystoneauth1</t>
        </is>
      </c>
      <c r="H337" t="inlineStr">
        <is>
          <t>&gt;=2.7.0;&lt;=2.9.0</t>
        </is>
      </c>
    </row>
    <row r="338">
      <c r="A338" t="inlineStr">
        <is>
          <t>rally</t>
        </is>
      </c>
      <c r="B338" t="inlineStr">
        <is>
          <t>b6bedc5b7807f024a76e38f29318d1c140692b7f</t>
        </is>
      </c>
      <c r="C338" t="inlineStr">
        <is>
          <t>2016-09-06 12:56:35+00:00</t>
        </is>
      </c>
      <c r="D338" t="inlineStr">
        <is>
          <t>verchange</t>
        </is>
      </c>
      <c r="E338" t="inlineStr">
        <is>
          <t>python-cinderclient</t>
        </is>
      </c>
      <c r="F338" t="inlineStr">
        <is>
          <t>&gt;=1.6.0;&lt;=1.9.0;!=1.7.1;!=1.7.0</t>
        </is>
      </c>
      <c r="G338" t="inlineStr">
        <is>
          <t>python-cinderclient</t>
        </is>
      </c>
      <c r="H338" t="inlineStr">
        <is>
          <t>&gt;=1.6.0;&lt;=1.8.0;!=1.7.1;!=1.7.0</t>
        </is>
      </c>
    </row>
    <row r="339">
      <c r="A339" t="inlineStr">
        <is>
          <t>rally</t>
        </is>
      </c>
      <c r="B339" t="inlineStr">
        <is>
          <t>b6bedc5b7807f024a76e38f29318d1c140692b7f</t>
        </is>
      </c>
      <c r="C339" t="inlineStr">
        <is>
          <t>2016-09-06 12:56:35+00:00</t>
        </is>
      </c>
      <c r="D339" t="inlineStr">
        <is>
          <t>verchange</t>
        </is>
      </c>
      <c r="E339" t="inlineStr">
        <is>
          <t>python-heatclient</t>
        </is>
      </c>
      <c r="F339" t="inlineStr">
        <is>
          <t>&gt;=1.4.0;&lt;=1.4.0</t>
        </is>
      </c>
      <c r="G339" t="inlineStr">
        <is>
          <t>python-heatclient</t>
        </is>
      </c>
      <c r="H339" t="inlineStr">
        <is>
          <t>&gt;=1.1.0;&lt;=1.3.0</t>
        </is>
      </c>
    </row>
    <row r="340">
      <c r="A340" t="inlineStr">
        <is>
          <t>rally</t>
        </is>
      </c>
      <c r="B340" t="inlineStr">
        <is>
          <t>b6bedc5b7807f024a76e38f29318d1c140692b7f</t>
        </is>
      </c>
      <c r="C340" t="inlineStr">
        <is>
          <t>2016-09-06 12:56:35+00:00</t>
        </is>
      </c>
      <c r="D340" t="inlineStr">
        <is>
          <t>verchange</t>
        </is>
      </c>
      <c r="E340" t="inlineStr">
        <is>
          <t>python-manilaclient</t>
        </is>
      </c>
      <c r="F340" t="inlineStr">
        <is>
          <t>&gt;=1.10.0;&lt;=1.11.0</t>
        </is>
      </c>
      <c r="G340" t="inlineStr">
        <is>
          <t>python-manilaclient</t>
        </is>
      </c>
      <c r="H340" t="inlineStr">
        <is>
          <t>&gt;=1.10.0;&lt;=1.10.0</t>
        </is>
      </c>
    </row>
    <row r="341">
      <c r="A341" t="inlineStr">
        <is>
          <t>rally</t>
        </is>
      </c>
      <c r="B341" t="inlineStr">
        <is>
          <t>b6bedc5b7807f024a76e38f29318d1c140692b7f</t>
        </is>
      </c>
      <c r="C341" t="inlineStr">
        <is>
          <t>2016-09-06 12:56:35+00:00</t>
        </is>
      </c>
      <c r="D341" t="inlineStr">
        <is>
          <t>verchange</t>
        </is>
      </c>
      <c r="E341" t="inlineStr">
        <is>
          <t>oslo.config</t>
        </is>
      </c>
      <c r="F341" t="inlineStr">
        <is>
          <t>&gt;=3.14.0;&lt;=3.17.0</t>
        </is>
      </c>
      <c r="G341" t="inlineStr">
        <is>
          <t>oslo.config</t>
        </is>
      </c>
      <c r="H341" t="inlineStr">
        <is>
          <t>&gt;=3.12.0;&lt;=3.13.0</t>
        </is>
      </c>
    </row>
    <row r="342">
      <c r="A342" t="inlineStr">
        <is>
          <t>rally</t>
        </is>
      </c>
      <c r="B342" t="inlineStr">
        <is>
          <t>b6bedc5b7807f024a76e38f29318d1c140692b7f</t>
        </is>
      </c>
      <c r="C342" t="inlineStr">
        <is>
          <t>2016-09-06 12:56:35+00:00</t>
        </is>
      </c>
      <c r="D342" t="inlineStr">
        <is>
          <t>verchange</t>
        </is>
      </c>
      <c r="E342" t="inlineStr">
        <is>
          <t>python-novaclient</t>
        </is>
      </c>
      <c r="F342" t="inlineStr">
        <is>
          <t>&lt;=6.0.0;!=2.33.0;&gt;=2.29.0</t>
        </is>
      </c>
      <c r="G342" t="inlineStr">
        <is>
          <t>python-novaclient</t>
        </is>
      </c>
      <c r="H342" t="inlineStr">
        <is>
          <t>!=2.33.0;&gt;=2.29.0;&lt;=5.0.0</t>
        </is>
      </c>
    </row>
    <row r="343">
      <c r="A343" t="inlineStr">
        <is>
          <t>rally</t>
        </is>
      </c>
      <c r="B343" t="inlineStr">
        <is>
          <t>b6bedc5b7807f024a76e38f29318d1c140692b7f</t>
        </is>
      </c>
      <c r="C343" t="inlineStr">
        <is>
          <t>2016-09-06 12:56:35+00:00</t>
        </is>
      </c>
      <c r="D343" t="inlineStr">
        <is>
          <t>verchange</t>
        </is>
      </c>
      <c r="E343" t="inlineStr">
        <is>
          <t>oslo.db</t>
        </is>
      </c>
      <c r="F343" t="inlineStr">
        <is>
          <t>&gt;=4.10.0;&lt;=4.13.1</t>
        </is>
      </c>
      <c r="G343" t="inlineStr">
        <is>
          <t>oslo.db</t>
        </is>
      </c>
      <c r="H343" t="inlineStr">
        <is>
          <t>&lt;=4.8.0;&gt;=4.1.0</t>
        </is>
      </c>
    </row>
    <row r="344">
      <c r="A344" t="inlineStr">
        <is>
          <t>rally</t>
        </is>
      </c>
      <c r="B344" t="inlineStr">
        <is>
          <t>b6bedc5b7807f024a76e38f29318d1c140692b7f</t>
        </is>
      </c>
      <c r="C344" t="inlineStr">
        <is>
          <t>2016-09-06 12:56:35+00:00</t>
        </is>
      </c>
      <c r="D344" t="inlineStr">
        <is>
          <t>verchange</t>
        </is>
      </c>
      <c r="E344" t="inlineStr">
        <is>
          <t>python-watcherclient</t>
        </is>
      </c>
      <c r="F344" t="inlineStr">
        <is>
          <t>&lt;=0.25.0;&gt;=0.23.0</t>
        </is>
      </c>
      <c r="G344" t="inlineStr">
        <is>
          <t>python-watcherclient</t>
        </is>
      </c>
      <c r="H344" t="inlineStr">
        <is>
          <t>&gt;=0.23.0;&lt;=0.24.0</t>
        </is>
      </c>
    </row>
    <row r="345">
      <c r="A345" t="inlineStr">
        <is>
          <t>rally</t>
        </is>
      </c>
      <c r="B345" t="inlineStr">
        <is>
          <t>b6bedc5b7807f024a76e38f29318d1c140692b7f</t>
        </is>
      </c>
      <c r="C345" t="inlineStr">
        <is>
          <t>2016-09-06 12:56:35+00:00</t>
        </is>
      </c>
      <c r="D345" t="inlineStr">
        <is>
          <t>verchange</t>
        </is>
      </c>
      <c r="E345" t="inlineStr">
        <is>
          <t>python-troveclient</t>
        </is>
      </c>
      <c r="F345" t="inlineStr">
        <is>
          <t>&lt;=2.5.0;&gt;=2.2.0</t>
        </is>
      </c>
      <c r="G345" t="inlineStr">
        <is>
          <t>python-troveclient</t>
        </is>
      </c>
      <c r="H345" t="inlineStr">
        <is>
          <t>&lt;=2.3.0;&gt;=2.2.0</t>
        </is>
      </c>
    </row>
    <row r="346">
      <c r="A346" t="inlineStr">
        <is>
          <t>rally</t>
        </is>
      </c>
      <c r="B346" t="inlineStr">
        <is>
          <t>b6bedc5b7807f024a76e38f29318d1c140692b7f</t>
        </is>
      </c>
      <c r="C346" t="inlineStr">
        <is>
          <t>2016-09-06 12:56:35+00:00</t>
        </is>
      </c>
      <c r="D346" t="inlineStr">
        <is>
          <t>verchange</t>
        </is>
      </c>
      <c r="E346" t="inlineStr">
        <is>
          <t>alembic</t>
        </is>
      </c>
      <c r="F346" t="inlineStr">
        <is>
          <t>&lt;=0.8.7;&gt;=0.8.4</t>
        </is>
      </c>
      <c r="G346" t="inlineStr">
        <is>
          <t>alembic</t>
        </is>
      </c>
      <c r="H346" t="inlineStr">
        <is>
          <t>&lt;=0.8.6;&gt;=0.8.4</t>
        </is>
      </c>
    </row>
    <row r="347">
      <c r="A347" t="inlineStr">
        <is>
          <t>rally</t>
        </is>
      </c>
      <c r="B347" t="inlineStr">
        <is>
          <t>b6bedc5b7807f024a76e38f29318d1c140692b7f</t>
        </is>
      </c>
      <c r="C347" t="inlineStr">
        <is>
          <t>2016-09-06 12:56:35+00:00</t>
        </is>
      </c>
      <c r="D347" t="inlineStr">
        <is>
          <t>verchange</t>
        </is>
      </c>
      <c r="E347" t="inlineStr">
        <is>
          <t>PyYAML</t>
        </is>
      </c>
      <c r="F347" t="inlineStr">
        <is>
          <t>&gt;=3.1.0;&lt;=3.12</t>
        </is>
      </c>
      <c r="G347" t="inlineStr">
        <is>
          <t>PyYAML</t>
        </is>
      </c>
      <c r="H347" t="inlineStr">
        <is>
          <t>&gt;=3.1.0;&lt;=3.11</t>
        </is>
      </c>
    </row>
    <row r="348">
      <c r="A348" t="inlineStr">
        <is>
          <t>rally</t>
        </is>
      </c>
      <c r="B348" t="inlineStr">
        <is>
          <t>b6bedc5b7807f024a76e38f29318d1c140692b7f</t>
        </is>
      </c>
      <c r="C348" t="inlineStr">
        <is>
          <t>2016-09-06 12:56:35+00:00</t>
        </is>
      </c>
      <c r="D348" t="inlineStr">
        <is>
          <t>verchange</t>
        </is>
      </c>
      <c r="E348" t="inlineStr">
        <is>
          <t>oslo.log</t>
        </is>
      </c>
      <c r="F348" t="inlineStr">
        <is>
          <t>&lt;=3.16.0;&gt;=1.14.0</t>
        </is>
      </c>
      <c r="G348" t="inlineStr">
        <is>
          <t>oslo.log</t>
        </is>
      </c>
      <c r="H348" t="inlineStr">
        <is>
          <t>&gt;=1.14.0;&lt;=3.12.0</t>
        </is>
      </c>
    </row>
    <row r="349">
      <c r="A349" t="inlineStr">
        <is>
          <t>rally</t>
        </is>
      </c>
      <c r="B349" t="inlineStr">
        <is>
          <t>b6bedc5b7807f024a76e38f29318d1c140692b7f</t>
        </is>
      </c>
      <c r="C349" t="inlineStr">
        <is>
          <t>2016-09-06 12:56:35+00:00</t>
        </is>
      </c>
      <c r="D349" t="inlineStr">
        <is>
          <t>verchange</t>
        </is>
      </c>
      <c r="E349" t="inlineStr">
        <is>
          <t>oslo.utils</t>
        </is>
      </c>
      <c r="F349" t="inlineStr">
        <is>
          <t>&lt;=3.16.0;&gt;=3.16.0</t>
        </is>
      </c>
      <c r="G349" t="inlineStr">
        <is>
          <t>oslo.utils</t>
        </is>
      </c>
      <c r="H349" t="inlineStr">
        <is>
          <t>&lt;=3.16.0;&gt;=3.15.0</t>
        </is>
      </c>
    </row>
    <row r="350">
      <c r="A350" t="inlineStr">
        <is>
          <t>rally</t>
        </is>
      </c>
      <c r="B350" t="inlineStr">
        <is>
          <t>b6bedc5b7807f024a76e38f29318d1c140692b7f</t>
        </is>
      </c>
      <c r="C350" t="inlineStr">
        <is>
          <t>2016-09-06 12:56:35+00:00</t>
        </is>
      </c>
      <c r="D350" t="inlineStr">
        <is>
          <t>verchange</t>
        </is>
      </c>
      <c r="E350" t="inlineStr">
        <is>
          <t>python-ironicclient</t>
        </is>
      </c>
      <c r="F350" t="inlineStr">
        <is>
          <t>&gt;=1.6.0;&lt;=1.7.0</t>
        </is>
      </c>
      <c r="G350" t="inlineStr">
        <is>
          <t>python-ironicclient</t>
        </is>
      </c>
      <c r="H350" t="inlineStr">
        <is>
          <t>&gt;=1.1.0;&lt;=1.5.0</t>
        </is>
      </c>
    </row>
    <row r="351">
      <c r="A351" t="inlineStr">
        <is>
          <t>rally</t>
        </is>
      </c>
      <c r="B351" t="inlineStr">
        <is>
          <t>b6bedc5b7807f024a76e38f29318d1c140692b7f</t>
        </is>
      </c>
      <c r="C351" t="inlineStr">
        <is>
          <t>2016-09-06 12:56:35+00:00</t>
        </is>
      </c>
      <c r="D351" t="inlineStr">
        <is>
          <t>verchange</t>
        </is>
      </c>
      <c r="E351" t="inlineStr">
        <is>
          <t>python-zaqarclient</t>
        </is>
      </c>
      <c r="F351" t="inlineStr">
        <is>
          <t>&gt;=1.0.0;&lt;=1.2.0</t>
        </is>
      </c>
      <c r="G351" t="inlineStr">
        <is>
          <t>python-zaqarclient</t>
        </is>
      </c>
      <c r="H351" t="inlineStr">
        <is>
          <t>&gt;=1.0.0;&lt;=1.1.0</t>
        </is>
      </c>
    </row>
    <row r="352">
      <c r="A352" t="inlineStr">
        <is>
          <t>rally</t>
        </is>
      </c>
      <c r="B352" t="inlineStr">
        <is>
          <t>b6bedc5b7807f024a76e38f29318d1c140692b7f</t>
        </is>
      </c>
      <c r="C352" t="inlineStr">
        <is>
          <t>2016-09-06 12:56:35+00:00</t>
        </is>
      </c>
      <c r="D352" t="inlineStr">
        <is>
          <t>verchange</t>
        </is>
      </c>
      <c r="E352" t="inlineStr">
        <is>
          <t>python-neutronclient</t>
        </is>
      </c>
      <c r="F352" t="inlineStr">
        <is>
          <t>&gt;=5.1.0;&lt;=6.0.0</t>
        </is>
      </c>
      <c r="G352" t="inlineStr">
        <is>
          <t>python-neutronclient</t>
        </is>
      </c>
      <c r="H352" t="inlineStr">
        <is>
          <t>&lt;=4.2.0;&gt;=4.2.0</t>
        </is>
      </c>
    </row>
    <row r="353">
      <c r="A353" t="inlineStr">
        <is>
          <t>rally</t>
        </is>
      </c>
      <c r="B353" t="inlineStr">
        <is>
          <t>b6bedc5b7807f024a76e38f29318d1c140692b7f</t>
        </is>
      </c>
      <c r="C353" t="inlineStr">
        <is>
          <t>2016-09-06 12:56:35+00:00</t>
        </is>
      </c>
      <c r="D353" t="inlineStr">
        <is>
          <t>verchange</t>
        </is>
      </c>
      <c r="E353" t="inlineStr">
        <is>
          <t>paramiko</t>
        </is>
      </c>
      <c r="F353" t="inlineStr">
        <is>
          <t>&gt;=2.0;&lt;=2.0.2</t>
        </is>
      </c>
      <c r="G353" t="inlineStr">
        <is>
          <t>paramiko</t>
        </is>
      </c>
      <c r="H353" t="inlineStr">
        <is>
          <t>&gt;=2.0;&lt;=2.0.1</t>
        </is>
      </c>
    </row>
    <row r="354">
      <c r="A354" t="inlineStr">
        <is>
          <t>rally</t>
        </is>
      </c>
      <c r="B354" t="inlineStr">
        <is>
          <t>b6bedc5b7807f024a76e38f29318d1c140692b7f</t>
        </is>
      </c>
      <c r="C354" t="inlineStr">
        <is>
          <t>2016-09-06 12:56:35+00:00</t>
        </is>
      </c>
      <c r="D354" t="inlineStr">
        <is>
          <t>verchange</t>
        </is>
      </c>
      <c r="E354" t="inlineStr">
        <is>
          <t>python-swiftclient</t>
        </is>
      </c>
      <c r="F354" t="inlineStr">
        <is>
          <t>&gt;=2.2.0;&lt;=3.1.0</t>
        </is>
      </c>
      <c r="G354" t="inlineStr">
        <is>
          <t>python-swiftclient</t>
        </is>
      </c>
      <c r="H354" t="inlineStr">
        <is>
          <t>&lt;=3.0.0;&gt;=2.2.0</t>
        </is>
      </c>
    </row>
    <row r="355">
      <c r="A355" t="inlineStr">
        <is>
          <t>rally</t>
        </is>
      </c>
      <c r="B355" t="inlineStr">
        <is>
          <t>b6bedc5b7807f024a76e38f29318d1c140692b7f</t>
        </is>
      </c>
      <c r="C355" t="inlineStr">
        <is>
          <t>2016-09-06 12:56:35+00:00</t>
        </is>
      </c>
      <c r="D355" t="inlineStr">
        <is>
          <t>verchange</t>
        </is>
      </c>
      <c r="E355" t="inlineStr">
        <is>
          <t>oslo.serialization</t>
        </is>
      </c>
      <c r="F355" t="inlineStr">
        <is>
          <t>&gt;=1.10.0;&lt;=2.13.0</t>
        </is>
      </c>
      <c r="G355" t="inlineStr">
        <is>
          <t>oslo.serialization</t>
        </is>
      </c>
      <c r="H355" t="inlineStr">
        <is>
          <t>&gt;=1.10.0;&lt;=2.11.0</t>
        </is>
      </c>
    </row>
    <row r="356">
      <c r="A356" t="inlineStr">
        <is>
          <t>rally</t>
        </is>
      </c>
      <c r="B356" t="inlineStr">
        <is>
          <t>b6bedc5b7807f024a76e38f29318d1c140692b7f</t>
        </is>
      </c>
      <c r="C356" t="inlineStr">
        <is>
          <t>2016-09-06 12:56:35+00:00</t>
        </is>
      </c>
      <c r="D356" t="inlineStr">
        <is>
          <t>verchange</t>
        </is>
      </c>
      <c r="E356" t="inlineStr">
        <is>
          <t>oslo.i18n</t>
        </is>
      </c>
      <c r="F356" t="inlineStr">
        <is>
          <t>&gt;=2.1.0;&lt;=3.9.0</t>
        </is>
      </c>
      <c r="G356" t="inlineStr">
        <is>
          <t>oslo.i18n</t>
        </is>
      </c>
      <c r="H356" t="inlineStr">
        <is>
          <t>&gt;=2.1.0;&lt;=3.8.0</t>
        </is>
      </c>
    </row>
    <row r="357">
      <c r="A357" t="inlineStr">
        <is>
          <t>rally</t>
        </is>
      </c>
      <c r="B357" t="inlineStr">
        <is>
          <t>b6bedc5b7807f024a76e38f29318d1c140692b7f</t>
        </is>
      </c>
      <c r="C357" t="inlineStr">
        <is>
          <t>2016-09-06 12:56:35+00:00</t>
        </is>
      </c>
      <c r="D357" t="inlineStr">
        <is>
          <t>verchange</t>
        </is>
      </c>
      <c r="E357" t="inlineStr">
        <is>
          <t>python-designateclient</t>
        </is>
      </c>
      <c r="F357" t="inlineStr">
        <is>
          <t>&gt;=1.5.0;&lt;=2.3.0</t>
        </is>
      </c>
      <c r="G357" t="inlineStr">
        <is>
          <t>python-designateclient</t>
        </is>
      </c>
      <c r="H357" t="inlineStr">
        <is>
          <t>&lt;=2.2.0;&gt;=1.5.0</t>
        </is>
      </c>
    </row>
    <row r="358">
      <c r="A358" t="inlineStr">
        <is>
          <t>rally</t>
        </is>
      </c>
      <c r="B358" t="inlineStr">
        <is>
          <t>b6bedc5b7807f024a76e38f29318d1c140692b7f</t>
        </is>
      </c>
      <c r="C358" t="inlineStr">
        <is>
          <t>2016-09-06 12:56:35+00:00</t>
        </is>
      </c>
      <c r="D358" t="inlineStr">
        <is>
          <t>add</t>
        </is>
      </c>
      <c r="E358" t="inlineStr">
        <is>
          <t>python-monascaclient</t>
        </is>
      </c>
      <c r="F358" t="inlineStr">
        <is>
          <t>&gt;=1.1.0;&lt;=1.2.0</t>
        </is>
      </c>
      <c r="G358" t="inlineStr"/>
      <c r="H358" t="inlineStr"/>
    </row>
    <row r="359">
      <c r="A359" t="inlineStr">
        <is>
          <t>rally</t>
        </is>
      </c>
      <c r="B359" t="inlineStr">
        <is>
          <t>edb093d9be82f1bd1cd853712c911ff20b2a02bf</t>
        </is>
      </c>
      <c r="C359" t="inlineStr">
        <is>
          <t>2016-10-12 15:30:53+00:00</t>
        </is>
      </c>
      <c r="D359" t="inlineStr">
        <is>
          <t>verchange</t>
        </is>
      </c>
      <c r="E359" t="inlineStr">
        <is>
          <t>python-ceilometerclient</t>
        </is>
      </c>
      <c r="F359" t="inlineStr">
        <is>
          <t>&gt;=2.5.0;&lt;=2.6.1</t>
        </is>
      </c>
      <c r="G359" t="inlineStr">
        <is>
          <t>python-ceilometerclient</t>
        </is>
      </c>
      <c r="H359" t="inlineStr">
        <is>
          <t>&lt;=2.6.0;&gt;=2.5.0</t>
        </is>
      </c>
    </row>
    <row r="360">
      <c r="A360" t="inlineStr">
        <is>
          <t>rally</t>
        </is>
      </c>
      <c r="B360" t="inlineStr">
        <is>
          <t>edb093d9be82f1bd1cd853712c911ff20b2a02bf</t>
        </is>
      </c>
      <c r="C360" t="inlineStr">
        <is>
          <t>2016-10-12 15:30:53+00:00</t>
        </is>
      </c>
      <c r="D360" t="inlineStr">
        <is>
          <t>verchange</t>
        </is>
      </c>
      <c r="E360" t="inlineStr">
        <is>
          <t>python-keystoneclient</t>
        </is>
      </c>
      <c r="F360" t="inlineStr">
        <is>
          <t>&gt;=2.0.0;!=2.1.0;&lt;=3.6.0</t>
        </is>
      </c>
      <c r="G360" t="inlineStr">
        <is>
          <t>python-keystoneclient</t>
        </is>
      </c>
      <c r="H360" t="inlineStr">
        <is>
          <t>&gt;=2.0.0;&lt;=3.5.0;!=2.1.0</t>
        </is>
      </c>
    </row>
    <row r="361">
      <c r="A361" t="inlineStr">
        <is>
          <t>rally</t>
        </is>
      </c>
      <c r="B361" t="inlineStr">
        <is>
          <t>edb093d9be82f1bd1cd853712c911ff20b2a02bf</t>
        </is>
      </c>
      <c r="C361" t="inlineStr">
        <is>
          <t>2016-10-12 15:30:53+00:00</t>
        </is>
      </c>
      <c r="D361" t="inlineStr">
        <is>
          <t>verchange</t>
        </is>
      </c>
      <c r="E361" t="inlineStr">
        <is>
          <t>python-glanceclient</t>
        </is>
      </c>
      <c r="F361">
        <f>=2.5.0</f>
        <v/>
      </c>
      <c r="G361" t="inlineStr">
        <is>
          <t>python-glanceclient</t>
        </is>
      </c>
      <c r="H361" t="inlineStr">
        <is>
          <t>&lt;=2.5.0;&gt;=2.3.0;!=2.4.0</t>
        </is>
      </c>
    </row>
    <row r="362">
      <c r="A362" t="inlineStr">
        <is>
          <t>rally</t>
        </is>
      </c>
      <c r="B362" t="inlineStr">
        <is>
          <t>edb093d9be82f1bd1cd853712c911ff20b2a02bf</t>
        </is>
      </c>
      <c r="C362" t="inlineStr">
        <is>
          <t>2016-10-12 15:30:53+00:00</t>
        </is>
      </c>
      <c r="D362" t="inlineStr">
        <is>
          <t>verchange</t>
        </is>
      </c>
      <c r="E362" t="inlineStr">
        <is>
          <t>python-saharaclient</t>
        </is>
      </c>
      <c r="F362">
        <f>=0.18.0</f>
        <v/>
      </c>
      <c r="G362" t="inlineStr">
        <is>
          <t>python-saharaclient</t>
        </is>
      </c>
      <c r="H362" t="inlineStr">
        <is>
          <t>&lt;=0.18.0;&gt;=0.18.0</t>
        </is>
      </c>
    </row>
    <row r="363">
      <c r="A363" t="inlineStr">
        <is>
          <t>rally</t>
        </is>
      </c>
      <c r="B363" t="inlineStr">
        <is>
          <t>edb093d9be82f1bd1cd853712c911ff20b2a02bf</t>
        </is>
      </c>
      <c r="C363" t="inlineStr">
        <is>
          <t>2016-10-12 15:30:53+00:00</t>
        </is>
      </c>
      <c r="D363" t="inlineStr">
        <is>
          <t>verchange</t>
        </is>
      </c>
      <c r="E363" t="inlineStr">
        <is>
          <t>PrettyTable</t>
        </is>
      </c>
      <c r="F363" t="inlineStr">
        <is>
          <t>&gt;=0.7.1;&lt;0.8</t>
        </is>
      </c>
      <c r="G363" t="inlineStr">
        <is>
          <t>PrettyTable</t>
        </is>
      </c>
      <c r="H363" t="inlineStr">
        <is>
          <t>&gt;=0.7;&lt;0.8</t>
        </is>
      </c>
    </row>
    <row r="364">
      <c r="A364" t="inlineStr">
        <is>
          <t>rally</t>
        </is>
      </c>
      <c r="B364" t="inlineStr">
        <is>
          <t>edb093d9be82f1bd1cd853712c911ff20b2a02bf</t>
        </is>
      </c>
      <c r="C364" t="inlineStr">
        <is>
          <t>2016-10-12 15:30:53+00:00</t>
        </is>
      </c>
      <c r="D364" t="inlineStr">
        <is>
          <t>verchange</t>
        </is>
      </c>
      <c r="E364" t="inlineStr">
        <is>
          <t>requests</t>
        </is>
      </c>
      <c r="F364" t="inlineStr">
        <is>
          <t>&lt;=2.11.1;&gt;=2.10.0</t>
        </is>
      </c>
      <c r="G364" t="inlineStr">
        <is>
          <t>requests</t>
        </is>
      </c>
      <c r="H364" t="inlineStr">
        <is>
          <t>&lt;=2.11.1;&gt;=2.10.0</t>
        </is>
      </c>
    </row>
    <row r="365">
      <c r="A365" t="inlineStr">
        <is>
          <t>rally</t>
        </is>
      </c>
      <c r="B365" t="inlineStr">
        <is>
          <t>edb093d9be82f1bd1cd853712c911ff20b2a02bf</t>
        </is>
      </c>
      <c r="C365" t="inlineStr">
        <is>
          <t>2016-10-12 15:30:53+00:00</t>
        </is>
      </c>
      <c r="D365" t="inlineStr">
        <is>
          <t>verchange</t>
        </is>
      </c>
      <c r="E365" t="inlineStr">
        <is>
          <t>sphinx</t>
        </is>
      </c>
      <c r="F365" t="inlineStr">
        <is>
          <t>!=1.3b1;&gt;=1.2.1;&lt;1.4</t>
        </is>
      </c>
      <c r="G365" t="inlineStr">
        <is>
          <t>sphinx</t>
        </is>
      </c>
      <c r="H365" t="inlineStr">
        <is>
          <t>!=1.3b1;&gt;=1.2.1;&lt;1.3</t>
        </is>
      </c>
    </row>
    <row r="366">
      <c r="A366" t="inlineStr">
        <is>
          <t>rally</t>
        </is>
      </c>
      <c r="B366" t="inlineStr">
        <is>
          <t>edb093d9be82f1bd1cd853712c911ff20b2a02bf</t>
        </is>
      </c>
      <c r="C366" t="inlineStr">
        <is>
          <t>2016-10-12 15:30:53+00:00</t>
        </is>
      </c>
      <c r="D366" t="inlineStr">
        <is>
          <t>verchange</t>
        </is>
      </c>
      <c r="E366" t="inlineStr">
        <is>
          <t>SQLAlchemy</t>
        </is>
      </c>
      <c r="F366" t="inlineStr">
        <is>
          <t>&lt;1.1.0;&gt;=1.0.10</t>
        </is>
      </c>
      <c r="G366" t="inlineStr">
        <is>
          <t>SQLAlchemy</t>
        </is>
      </c>
      <c r="H366" t="inlineStr">
        <is>
          <t>&lt;1.1.0;&gt;=1.0.10</t>
        </is>
      </c>
    </row>
    <row r="367">
      <c r="A367" t="inlineStr">
        <is>
          <t>rally</t>
        </is>
      </c>
      <c r="B367" t="inlineStr">
        <is>
          <t>edb093d9be82f1bd1cd853712c911ff20b2a02bf</t>
        </is>
      </c>
      <c r="C367" t="inlineStr">
        <is>
          <t>2016-10-12 15:30:53+00:00</t>
        </is>
      </c>
      <c r="D367" t="inlineStr">
        <is>
          <t>verchange</t>
        </is>
      </c>
      <c r="E367" t="inlineStr">
        <is>
          <t>six</t>
        </is>
      </c>
      <c r="F367" t="inlineStr">
        <is>
          <t>&lt;=1.10.0;&gt;=1.9.0</t>
        </is>
      </c>
      <c r="G367" t="inlineStr">
        <is>
          <t>six</t>
        </is>
      </c>
      <c r="H367" t="inlineStr">
        <is>
          <t>&lt;=1.10.0;&gt;=1.9.0</t>
        </is>
      </c>
    </row>
    <row r="368">
      <c r="A368" t="inlineStr">
        <is>
          <t>rally</t>
        </is>
      </c>
      <c r="B368" t="inlineStr">
        <is>
          <t>edb093d9be82f1bd1cd853712c911ff20b2a02bf</t>
        </is>
      </c>
      <c r="C368" t="inlineStr">
        <is>
          <t>2016-10-12 15:30:53+00:00</t>
        </is>
      </c>
      <c r="D368" t="inlineStr">
        <is>
          <t>verchange</t>
        </is>
      </c>
      <c r="E368" t="inlineStr">
        <is>
          <t>keystoneauth1</t>
        </is>
      </c>
      <c r="F368" t="inlineStr">
        <is>
          <t>&gt;=2.10.0;&lt;=2.13.0</t>
        </is>
      </c>
      <c r="G368" t="inlineStr">
        <is>
          <t>keystoneauth1</t>
        </is>
      </c>
      <c r="H368" t="inlineStr">
        <is>
          <t>&gt;=2.10.0;&lt;=2.12.1</t>
        </is>
      </c>
    </row>
    <row r="369">
      <c r="A369" t="inlineStr">
        <is>
          <t>rally</t>
        </is>
      </c>
      <c r="B369" t="inlineStr">
        <is>
          <t>edb093d9be82f1bd1cd853712c911ff20b2a02bf</t>
        </is>
      </c>
      <c r="C369" t="inlineStr">
        <is>
          <t>2016-10-12 15:30:53+00:00</t>
        </is>
      </c>
      <c r="D369" t="inlineStr">
        <is>
          <t>verchange</t>
        </is>
      </c>
      <c r="E369" t="inlineStr">
        <is>
          <t>python-cinderclient</t>
        </is>
      </c>
      <c r="F369" t="inlineStr">
        <is>
          <t>&gt;=1.6.0;&lt;=1.9.0;!=1.7.1;!=1.7.0</t>
        </is>
      </c>
      <c r="G369" t="inlineStr">
        <is>
          <t>python-cinderclient</t>
        </is>
      </c>
      <c r="H369" t="inlineStr">
        <is>
          <t>&gt;=1.6.0;&lt;=1.9.0;!=1.7.1;!=1.7.0</t>
        </is>
      </c>
    </row>
    <row r="370">
      <c r="A370" t="inlineStr">
        <is>
          <t>rally</t>
        </is>
      </c>
      <c r="B370" t="inlineStr">
        <is>
          <t>edb093d9be82f1bd1cd853712c911ff20b2a02bf</t>
        </is>
      </c>
      <c r="C370" t="inlineStr">
        <is>
          <t>2016-10-12 15:30:53+00:00</t>
        </is>
      </c>
      <c r="D370" t="inlineStr">
        <is>
          <t>verchange</t>
        </is>
      </c>
      <c r="E370" t="inlineStr">
        <is>
          <t>python-heatclient</t>
        </is>
      </c>
      <c r="F370">
        <f>=1.5.0</f>
        <v/>
      </c>
      <c r="G370" t="inlineStr">
        <is>
          <t>python-heatclient</t>
        </is>
      </c>
      <c r="H370" t="inlineStr">
        <is>
          <t>&gt;=1.4.0;&lt;=1.4.0</t>
        </is>
      </c>
    </row>
    <row r="371">
      <c r="A371" t="inlineStr">
        <is>
          <t>rally</t>
        </is>
      </c>
      <c r="B371" t="inlineStr">
        <is>
          <t>edb093d9be82f1bd1cd853712c911ff20b2a02bf</t>
        </is>
      </c>
      <c r="C371" t="inlineStr">
        <is>
          <t>2016-10-12 15:30:53+00:00</t>
        </is>
      </c>
      <c r="D371" t="inlineStr">
        <is>
          <t>verchange</t>
        </is>
      </c>
      <c r="E371" t="inlineStr">
        <is>
          <t>python-novaclient</t>
        </is>
      </c>
      <c r="F371" t="inlineStr">
        <is>
          <t>&lt;=6.0.0;!=2.33.0;&gt;=2.29.0</t>
        </is>
      </c>
      <c r="G371" t="inlineStr">
        <is>
          <t>python-novaclient</t>
        </is>
      </c>
      <c r="H371" t="inlineStr">
        <is>
          <t>&lt;=6.0.0;!=2.33.0;&gt;=2.29.0</t>
        </is>
      </c>
    </row>
    <row r="372">
      <c r="A372" t="inlineStr">
        <is>
          <t>rally</t>
        </is>
      </c>
      <c r="B372" t="inlineStr">
        <is>
          <t>edb093d9be82f1bd1cd853712c911ff20b2a02bf</t>
        </is>
      </c>
      <c r="C372" t="inlineStr">
        <is>
          <t>2016-10-12 15:30:53+00:00</t>
        </is>
      </c>
      <c r="D372" t="inlineStr">
        <is>
          <t>verchange</t>
        </is>
      </c>
      <c r="E372" t="inlineStr">
        <is>
          <t>oslo.db</t>
        </is>
      </c>
      <c r="F372" t="inlineStr">
        <is>
          <t>&gt;=4.10.0;!=4.13.2;&lt;=4.13.3;!=4.13.1</t>
        </is>
      </c>
      <c r="G372" t="inlineStr">
        <is>
          <t>oslo.db</t>
        </is>
      </c>
      <c r="H372" t="inlineStr">
        <is>
          <t>&gt;=4.10.0;&lt;=4.13.1</t>
        </is>
      </c>
    </row>
    <row r="373">
      <c r="A373" t="inlineStr">
        <is>
          <t>rally</t>
        </is>
      </c>
      <c r="B373" t="inlineStr">
        <is>
          <t>edb093d9be82f1bd1cd853712c911ff20b2a02bf</t>
        </is>
      </c>
      <c r="C373" t="inlineStr">
        <is>
          <t>2016-10-12 15:30:53+00:00</t>
        </is>
      </c>
      <c r="D373" t="inlineStr">
        <is>
          <t>verchange</t>
        </is>
      </c>
      <c r="E373" t="inlineStr">
        <is>
          <t>python-troveclient</t>
        </is>
      </c>
      <c r="F373" t="inlineStr">
        <is>
          <t>&lt;=2.5.0;&gt;=2.2.0</t>
        </is>
      </c>
      <c r="G373" t="inlineStr">
        <is>
          <t>python-troveclient</t>
        </is>
      </c>
      <c r="H373" t="inlineStr">
        <is>
          <t>&lt;=2.5.0;&gt;=2.2.0</t>
        </is>
      </c>
    </row>
    <row r="374">
      <c r="A374" t="inlineStr">
        <is>
          <t>rally</t>
        </is>
      </c>
      <c r="B374" t="inlineStr">
        <is>
          <t>edb093d9be82f1bd1cd853712c911ff20b2a02bf</t>
        </is>
      </c>
      <c r="C374" t="inlineStr">
        <is>
          <t>2016-10-12 15:30:53+00:00</t>
        </is>
      </c>
      <c r="D374" t="inlineStr">
        <is>
          <t>verchange</t>
        </is>
      </c>
      <c r="E374" t="inlineStr">
        <is>
          <t>alembic</t>
        </is>
      </c>
      <c r="F374" t="inlineStr">
        <is>
          <t>&lt;=0.8.8;&gt;=0.8.4</t>
        </is>
      </c>
      <c r="G374" t="inlineStr">
        <is>
          <t>alembic</t>
        </is>
      </c>
      <c r="H374" t="inlineStr">
        <is>
          <t>&lt;=0.8.7;&gt;=0.8.4</t>
        </is>
      </c>
    </row>
    <row r="375">
      <c r="A375" t="inlineStr">
        <is>
          <t>rally</t>
        </is>
      </c>
      <c r="B375" t="inlineStr">
        <is>
          <t>edb093d9be82f1bd1cd853712c911ff20b2a02bf</t>
        </is>
      </c>
      <c r="C375" t="inlineStr">
        <is>
          <t>2016-10-12 15:30:53+00:00</t>
        </is>
      </c>
      <c r="D375" t="inlineStr">
        <is>
          <t>verchange</t>
        </is>
      </c>
      <c r="E375" t="inlineStr">
        <is>
          <t>PyYAML</t>
        </is>
      </c>
      <c r="F375" t="inlineStr">
        <is>
          <t>&gt;=3.10.0;&lt;=3.12</t>
        </is>
      </c>
      <c r="G375" t="inlineStr">
        <is>
          <t>PyYAML</t>
        </is>
      </c>
      <c r="H375" t="inlineStr">
        <is>
          <t>&gt;=3.1.0;&lt;=3.12</t>
        </is>
      </c>
    </row>
    <row r="376">
      <c r="A376" t="inlineStr">
        <is>
          <t>rally</t>
        </is>
      </c>
      <c r="B376" t="inlineStr">
        <is>
          <t>edb093d9be82f1bd1cd853712c911ff20b2a02bf</t>
        </is>
      </c>
      <c r="C376" t="inlineStr">
        <is>
          <t>2016-10-12 15:30:53+00:00</t>
        </is>
      </c>
      <c r="D376" t="inlineStr">
        <is>
          <t>verchange</t>
        </is>
      </c>
      <c r="E376" t="inlineStr">
        <is>
          <t>oslo.log</t>
        </is>
      </c>
      <c r="F376" t="inlineStr">
        <is>
          <t>&lt;=3.16.0;&gt;=3.11.0</t>
        </is>
      </c>
      <c r="G376" t="inlineStr">
        <is>
          <t>oslo.log</t>
        </is>
      </c>
      <c r="H376" t="inlineStr">
        <is>
          <t>&lt;=3.16.0;&gt;=1.14.0</t>
        </is>
      </c>
    </row>
    <row r="377">
      <c r="A377" t="inlineStr">
        <is>
          <t>rally</t>
        </is>
      </c>
      <c r="B377" t="inlineStr">
        <is>
          <t>edb093d9be82f1bd1cd853712c911ff20b2a02bf</t>
        </is>
      </c>
      <c r="C377" t="inlineStr">
        <is>
          <t>2016-10-12 15:30:53+00:00</t>
        </is>
      </c>
      <c r="D377" t="inlineStr">
        <is>
          <t>verchange</t>
        </is>
      </c>
      <c r="E377" t="inlineStr">
        <is>
          <t>oslo.utils</t>
        </is>
      </c>
      <c r="F377">
        <f>=3.16.0</f>
        <v/>
      </c>
      <c r="G377" t="inlineStr">
        <is>
          <t>oslo.utils</t>
        </is>
      </c>
      <c r="H377" t="inlineStr">
        <is>
          <t>&lt;=3.16.0;&gt;=3.16.0</t>
        </is>
      </c>
    </row>
    <row r="378">
      <c r="A378" t="inlineStr">
        <is>
          <t>rally</t>
        </is>
      </c>
      <c r="B378" t="inlineStr">
        <is>
          <t>edb093d9be82f1bd1cd853712c911ff20b2a02bf</t>
        </is>
      </c>
      <c r="C378" t="inlineStr">
        <is>
          <t>2016-10-12 15:30:53+00:00</t>
        </is>
      </c>
      <c r="D378" t="inlineStr">
        <is>
          <t>verchange</t>
        </is>
      </c>
      <c r="E378" t="inlineStr">
        <is>
          <t>jsonschema</t>
        </is>
      </c>
      <c r="F378" t="inlineStr">
        <is>
          <t>!=2.5.0;&gt;=2.0.0;&lt;3.0.0</t>
        </is>
      </c>
      <c r="G378" t="inlineStr">
        <is>
          <t>jsonschema</t>
        </is>
      </c>
      <c r="H378" t="inlineStr">
        <is>
          <t>!=2.5.0;&gt;=2.0.0;&lt;3.0.0</t>
        </is>
      </c>
    </row>
    <row r="379">
      <c r="A379" t="inlineStr">
        <is>
          <t>rally</t>
        </is>
      </c>
      <c r="B379" t="inlineStr">
        <is>
          <t>edb093d9be82f1bd1cd853712c911ff20b2a02bf</t>
        </is>
      </c>
      <c r="C379" t="inlineStr">
        <is>
          <t>2016-10-12 15:30:53+00:00</t>
        </is>
      </c>
      <c r="D379" t="inlineStr">
        <is>
          <t>verchange</t>
        </is>
      </c>
      <c r="E379" t="inlineStr">
        <is>
          <t>python-ironicclient</t>
        </is>
      </c>
      <c r="F379" t="inlineStr">
        <is>
          <t>&gt;=1.6.0;&lt;=1.7.0</t>
        </is>
      </c>
      <c r="G379" t="inlineStr">
        <is>
          <t>python-ironicclient</t>
        </is>
      </c>
      <c r="H379" t="inlineStr">
        <is>
          <t>&gt;=1.6.0;&lt;=1.7.0</t>
        </is>
      </c>
    </row>
    <row r="380">
      <c r="A380" t="inlineStr">
        <is>
          <t>rally</t>
        </is>
      </c>
      <c r="B380" t="inlineStr">
        <is>
          <t>edb093d9be82f1bd1cd853712c911ff20b2a02bf</t>
        </is>
      </c>
      <c r="C380" t="inlineStr">
        <is>
          <t>2016-10-12 15:30:53+00:00</t>
        </is>
      </c>
      <c r="D380" t="inlineStr">
        <is>
          <t>verchange</t>
        </is>
      </c>
      <c r="E380" t="inlineStr">
        <is>
          <t>python-zaqarclient</t>
        </is>
      </c>
      <c r="F380" t="inlineStr">
        <is>
          <t>&gt;=1.0.0;&lt;=1.2.0</t>
        </is>
      </c>
      <c r="G380" t="inlineStr">
        <is>
          <t>python-zaqarclient</t>
        </is>
      </c>
      <c r="H380" t="inlineStr">
        <is>
          <t>&gt;=1.0.0;&lt;=1.2.0</t>
        </is>
      </c>
    </row>
    <row r="381">
      <c r="A381" t="inlineStr">
        <is>
          <t>rally</t>
        </is>
      </c>
      <c r="B381" t="inlineStr">
        <is>
          <t>edb093d9be82f1bd1cd853712c911ff20b2a02bf</t>
        </is>
      </c>
      <c r="C381" t="inlineStr">
        <is>
          <t>2016-10-12 15:30:53+00:00</t>
        </is>
      </c>
      <c r="D381" t="inlineStr">
        <is>
          <t>verchange</t>
        </is>
      </c>
      <c r="E381" t="inlineStr">
        <is>
          <t>python-neutronclient</t>
        </is>
      </c>
      <c r="F381" t="inlineStr">
        <is>
          <t>&gt;=5.1.0;&lt;=6.0.0</t>
        </is>
      </c>
      <c r="G381" t="inlineStr">
        <is>
          <t>python-neutronclient</t>
        </is>
      </c>
      <c r="H381" t="inlineStr">
        <is>
          <t>&gt;=5.1.0;&lt;=6.0.0</t>
        </is>
      </c>
    </row>
    <row r="382">
      <c r="A382" t="inlineStr">
        <is>
          <t>rally</t>
        </is>
      </c>
      <c r="B382" t="inlineStr">
        <is>
          <t>edb093d9be82f1bd1cd853712c911ff20b2a02bf</t>
        </is>
      </c>
      <c r="C382" t="inlineStr">
        <is>
          <t>2016-10-12 15:30:53+00:00</t>
        </is>
      </c>
      <c r="D382" t="inlineStr">
        <is>
          <t>verchange</t>
        </is>
      </c>
      <c r="E382" t="inlineStr">
        <is>
          <t>Jinja2</t>
        </is>
      </c>
      <c r="F382">
        <f>=2.8</f>
        <v/>
      </c>
      <c r="G382" t="inlineStr">
        <is>
          <t>Jinja2</t>
        </is>
      </c>
      <c r="H382" t="inlineStr">
        <is>
          <t>&gt;=2.8;&lt;=2.8</t>
        </is>
      </c>
    </row>
    <row r="383">
      <c r="A383" t="inlineStr">
        <is>
          <t>rally</t>
        </is>
      </c>
      <c r="B383" t="inlineStr">
        <is>
          <t>edb093d9be82f1bd1cd853712c911ff20b2a02bf</t>
        </is>
      </c>
      <c r="C383" t="inlineStr">
        <is>
          <t>2016-10-12 15:30:53+00:00</t>
        </is>
      </c>
      <c r="D383" t="inlineStr">
        <is>
          <t>verchange</t>
        </is>
      </c>
      <c r="E383" t="inlineStr">
        <is>
          <t>python-subunit</t>
        </is>
      </c>
      <c r="F383" t="inlineStr">
        <is>
          <t>&gt;=0.0.18;&lt;=1.2.0</t>
        </is>
      </c>
      <c r="G383" t="inlineStr">
        <is>
          <t>python-subunit</t>
        </is>
      </c>
      <c r="H383" t="inlineStr">
        <is>
          <t>&gt;=0.0.18;&lt;=1.2.0</t>
        </is>
      </c>
    </row>
    <row r="384">
      <c r="A384" t="inlineStr">
        <is>
          <t>rally</t>
        </is>
      </c>
      <c r="B384" t="inlineStr">
        <is>
          <t>edb093d9be82f1bd1cd853712c911ff20b2a02bf</t>
        </is>
      </c>
      <c r="C384" t="inlineStr">
        <is>
          <t>2016-10-12 15:30:53+00:00</t>
        </is>
      </c>
      <c r="D384" t="inlineStr">
        <is>
          <t>verchange</t>
        </is>
      </c>
      <c r="E384" t="inlineStr">
        <is>
          <t>netaddr</t>
        </is>
      </c>
      <c r="F384" t="inlineStr">
        <is>
          <t>!=0.7.16;&gt;=0.7.13;&lt;=0.7.18</t>
        </is>
      </c>
      <c r="G384" t="inlineStr">
        <is>
          <t>netaddr</t>
        </is>
      </c>
      <c r="H384" t="inlineStr">
        <is>
          <t>!=0.7.16;&lt;=0.7.18;&gt;=0.7.12</t>
        </is>
      </c>
    </row>
    <row r="385">
      <c r="A385" t="inlineStr">
        <is>
          <t>rally</t>
        </is>
      </c>
      <c r="B385" t="inlineStr">
        <is>
          <t>edb093d9be82f1bd1cd853712c911ff20b2a02bf</t>
        </is>
      </c>
      <c r="C385" t="inlineStr">
        <is>
          <t>2016-10-12 15:30:53+00:00</t>
        </is>
      </c>
      <c r="D385" t="inlineStr">
        <is>
          <t>verchange</t>
        </is>
      </c>
      <c r="E385" t="inlineStr">
        <is>
          <t>boto</t>
        </is>
      </c>
      <c r="F385" t="inlineStr">
        <is>
          <t>&lt;=2.42.0;&gt;=2.32.1</t>
        </is>
      </c>
      <c r="G385" t="inlineStr">
        <is>
          <t>boto</t>
        </is>
      </c>
      <c r="H385" t="inlineStr">
        <is>
          <t>&lt;=2.42.0;&gt;=2.32.1</t>
        </is>
      </c>
    </row>
    <row r="386">
      <c r="A386" t="inlineStr">
        <is>
          <t>rally</t>
        </is>
      </c>
      <c r="B386" t="inlineStr">
        <is>
          <t>edb093d9be82f1bd1cd853712c911ff20b2a02bf</t>
        </is>
      </c>
      <c r="C386" t="inlineStr">
        <is>
          <t>2016-10-12 15:30:53+00:00</t>
        </is>
      </c>
      <c r="D386" t="inlineStr">
        <is>
          <t>add</t>
        </is>
      </c>
      <c r="E386" t="inlineStr">
        <is>
          <t>gnocchiclient</t>
        </is>
      </c>
      <c r="F386" t="inlineStr">
        <is>
          <t>&lt;=2.6.0;&gt;=2.2.0</t>
        </is>
      </c>
      <c r="G386" t="inlineStr"/>
      <c r="H386" t="inlineStr"/>
    </row>
    <row r="387">
      <c r="A387" t="inlineStr">
        <is>
          <t>rally</t>
        </is>
      </c>
      <c r="B387" t="inlineStr">
        <is>
          <t>edb093d9be82f1bd1cd853712c911ff20b2a02bf</t>
        </is>
      </c>
      <c r="C387" t="inlineStr">
        <is>
          <t>2016-10-12 15:30:53+00:00</t>
        </is>
      </c>
      <c r="D387" t="inlineStr">
        <is>
          <t>add</t>
        </is>
      </c>
      <c r="E387" t="inlineStr">
        <is>
          <t>python-cueclient</t>
        </is>
      </c>
      <c r="F387" t="inlineStr">
        <is>
          <t>&gt;=1.0.0</t>
        </is>
      </c>
      <c r="G387" t="inlineStr"/>
      <c r="H387" t="inlineStr"/>
    </row>
    <row r="388">
      <c r="A388" t="inlineStr">
        <is>
          <t>rally</t>
        </is>
      </c>
      <c r="B388" t="inlineStr">
        <is>
          <t>edb093d9be82f1bd1cd853712c911ff20b2a02bf</t>
        </is>
      </c>
      <c r="C388" t="inlineStr">
        <is>
          <t>2016-10-12 15:30:53+00:00</t>
        </is>
      </c>
      <c r="D388" t="inlineStr">
        <is>
          <t>add</t>
        </is>
      </c>
      <c r="E388" t="inlineStr">
        <is>
          <t>python-magnumclient</t>
        </is>
      </c>
      <c r="F388" t="inlineStr">
        <is>
          <t>&gt;=2.0.0;&lt;=2.3.0</t>
        </is>
      </c>
      <c r="G388" t="inlineStr"/>
      <c r="H388" t="inlineStr"/>
    </row>
    <row r="389">
      <c r="A389" t="inlineStr">
        <is>
          <t>rally</t>
        </is>
      </c>
      <c r="B389" t="inlineStr">
        <is>
          <t>edb093d9be82f1bd1cd853712c911ff20b2a02bf</t>
        </is>
      </c>
      <c r="C389" t="inlineStr">
        <is>
          <t>2016-10-12 15:30:53+00:00</t>
        </is>
      </c>
      <c r="D389" t="inlineStr">
        <is>
          <t>add</t>
        </is>
      </c>
      <c r="E389" t="inlineStr">
        <is>
          <t>python-mistralclient</t>
        </is>
      </c>
      <c r="F389" t="inlineStr">
        <is>
          <t>&gt;=2.0.0;&lt;=2.1.1</t>
        </is>
      </c>
      <c r="G389" t="inlineStr"/>
      <c r="H389" t="inlineStr"/>
    </row>
    <row r="390">
      <c r="A390" t="inlineStr">
        <is>
          <t>rally</t>
        </is>
      </c>
      <c r="B390" t="inlineStr">
        <is>
          <t>edb093d9be82f1bd1cd853712c911ff20b2a02bf</t>
        </is>
      </c>
      <c r="C390" t="inlineStr">
        <is>
          <t>2016-10-12 15:30:53+00:00</t>
        </is>
      </c>
      <c r="D390" t="inlineStr">
        <is>
          <t>add</t>
        </is>
      </c>
      <c r="E390" t="inlineStr">
        <is>
          <t>python-muranoclient</t>
        </is>
      </c>
      <c r="F390" t="inlineStr">
        <is>
          <t>&gt;=0.8.2;&lt;=0.11.1</t>
        </is>
      </c>
      <c r="G390" t="inlineStr"/>
      <c r="H390" t="inlineStr"/>
    </row>
    <row r="391">
      <c r="A391" t="inlineStr">
        <is>
          <t>rally</t>
        </is>
      </c>
      <c r="B391" t="inlineStr">
        <is>
          <t>edb093d9be82f1bd1cd853712c911ff20b2a02bf</t>
        </is>
      </c>
      <c r="C391" t="inlineStr">
        <is>
          <t>2016-10-12 15:30:53+00:00</t>
        </is>
      </c>
      <c r="D391" t="inlineStr">
        <is>
          <t>add</t>
        </is>
      </c>
      <c r="E391" t="inlineStr">
        <is>
          <t>python-senlinclient</t>
        </is>
      </c>
      <c r="F391" t="inlineStr">
        <is>
          <t>&gt;=0.3.0;&lt;=1.0.0</t>
        </is>
      </c>
      <c r="G391" t="inlineStr"/>
      <c r="H391" t="inlineStr"/>
    </row>
    <row r="392">
      <c r="A392" t="inlineStr">
        <is>
          <t>rally</t>
        </is>
      </c>
      <c r="B392" t="inlineStr">
        <is>
          <t>ed15d27b15e84e90e9b97d616ba15a56285d83d8</t>
        </is>
      </c>
      <c r="C392" t="inlineStr">
        <is>
          <t>2017-01-26 12:30:40+00:00</t>
        </is>
      </c>
      <c r="D392" t="inlineStr">
        <is>
          <t>verchange</t>
        </is>
      </c>
      <c r="E392" t="inlineStr">
        <is>
          <t>python-monascaclient</t>
        </is>
      </c>
      <c r="F392" t="inlineStr">
        <is>
          <t>&gt;=1.1.0;&lt;=1.4.0</t>
        </is>
      </c>
      <c r="G392" t="inlineStr">
        <is>
          <t>python-monascaclient</t>
        </is>
      </c>
      <c r="H392" t="inlineStr">
        <is>
          <t>&gt;=1.1.0;&lt;=1.2.0</t>
        </is>
      </c>
    </row>
    <row r="393">
      <c r="A393" t="inlineStr">
        <is>
          <t>rally</t>
        </is>
      </c>
      <c r="B393" t="inlineStr">
        <is>
          <t>ed15d27b15e84e90e9b97d616ba15a56285d83d8</t>
        </is>
      </c>
      <c r="C393" t="inlineStr">
        <is>
          <t>2017-01-26 12:30:40+00:00</t>
        </is>
      </c>
      <c r="D393" t="inlineStr">
        <is>
          <t>verchange</t>
        </is>
      </c>
      <c r="E393" t="inlineStr">
        <is>
          <t>python-ceilometerclient</t>
        </is>
      </c>
      <c r="F393" t="inlineStr">
        <is>
          <t>&lt;=2.7.0;&gt;=2.5.0</t>
        </is>
      </c>
      <c r="G393" t="inlineStr">
        <is>
          <t>python-ceilometerclient</t>
        </is>
      </c>
      <c r="H393" t="inlineStr">
        <is>
          <t>&gt;=2.5.0;&lt;=2.6.1</t>
        </is>
      </c>
    </row>
    <row r="394">
      <c r="A394" t="inlineStr">
        <is>
          <t>rally</t>
        </is>
      </c>
      <c r="B394" t="inlineStr">
        <is>
          <t>ed15d27b15e84e90e9b97d616ba15a56285d83d8</t>
        </is>
      </c>
      <c r="C394" t="inlineStr">
        <is>
          <t>2017-01-26 12:30:40+00:00</t>
        </is>
      </c>
      <c r="D394" t="inlineStr">
        <is>
          <t>verchange</t>
        </is>
      </c>
      <c r="E394" t="inlineStr">
        <is>
          <t>python-keystoneclient</t>
        </is>
      </c>
      <c r="F394" t="inlineStr">
        <is>
          <t>&gt;=3.8.0;&lt;=3.9.0</t>
        </is>
      </c>
      <c r="G394" t="inlineStr">
        <is>
          <t>python-keystoneclient</t>
        </is>
      </c>
      <c r="H394" t="inlineStr">
        <is>
          <t>&gt;=2.0.0;!=2.1.0;&lt;=3.6.0</t>
        </is>
      </c>
    </row>
    <row r="395">
      <c r="A395" t="inlineStr">
        <is>
          <t>rally</t>
        </is>
      </c>
      <c r="B395" t="inlineStr">
        <is>
          <t>ed15d27b15e84e90e9b97d616ba15a56285d83d8</t>
        </is>
      </c>
      <c r="C395" t="inlineStr">
        <is>
          <t>2017-01-26 12:30:40+00:00</t>
        </is>
      </c>
      <c r="D395" t="inlineStr">
        <is>
          <t>verchange</t>
        </is>
      </c>
      <c r="E395" t="inlineStr">
        <is>
          <t>python-senlinclient</t>
        </is>
      </c>
      <c r="F395">
        <f>=1.1.0</f>
        <v/>
      </c>
      <c r="G395" t="inlineStr">
        <is>
          <t>python-senlinclient</t>
        </is>
      </c>
      <c r="H395" t="inlineStr">
        <is>
          <t>&gt;=0.3.0;&lt;=1.0.0</t>
        </is>
      </c>
    </row>
    <row r="396">
      <c r="A396" t="inlineStr">
        <is>
          <t>rally</t>
        </is>
      </c>
      <c r="B396" t="inlineStr">
        <is>
          <t>ed15d27b15e84e90e9b97d616ba15a56285d83d8</t>
        </is>
      </c>
      <c r="C396" t="inlineStr">
        <is>
          <t>2017-01-26 12:30:40+00:00</t>
        </is>
      </c>
      <c r="D396" t="inlineStr">
        <is>
          <t>verchange</t>
        </is>
      </c>
      <c r="E396" t="inlineStr">
        <is>
          <t>python-saharaclient</t>
        </is>
      </c>
      <c r="F396">
        <f>=1.1.0</f>
        <v/>
      </c>
      <c r="G396" t="inlineStr">
        <is>
          <t>python-saharaclient</t>
        </is>
      </c>
      <c r="H396">
        <f>=0.18.0</f>
        <v/>
      </c>
    </row>
    <row r="397">
      <c r="A397" t="inlineStr">
        <is>
          <t>rally</t>
        </is>
      </c>
      <c r="B397" t="inlineStr">
        <is>
          <t>ed15d27b15e84e90e9b97d616ba15a56285d83d8</t>
        </is>
      </c>
      <c r="C397" t="inlineStr">
        <is>
          <t>2017-01-26 12:30:40+00:00</t>
        </is>
      </c>
      <c r="D397" t="inlineStr">
        <is>
          <t>verchange</t>
        </is>
      </c>
      <c r="E397" t="inlineStr">
        <is>
          <t>python-mistralclient</t>
        </is>
      </c>
      <c r="F397" t="inlineStr">
        <is>
          <t>&gt;=2.0.0;&lt;=3.0.0</t>
        </is>
      </c>
      <c r="G397" t="inlineStr">
        <is>
          <t>python-mistralclient</t>
        </is>
      </c>
      <c r="H397" t="inlineStr">
        <is>
          <t>&gt;=2.0.0;&lt;=2.1.1</t>
        </is>
      </c>
    </row>
    <row r="398">
      <c r="A398" t="inlineStr">
        <is>
          <t>rally</t>
        </is>
      </c>
      <c r="B398" t="inlineStr">
        <is>
          <t>ed15d27b15e84e90e9b97d616ba15a56285d83d8</t>
        </is>
      </c>
      <c r="C398" t="inlineStr">
        <is>
          <t>2017-01-26 12:30:40+00:00</t>
        </is>
      </c>
      <c r="D398" t="inlineStr">
        <is>
          <t>verchange</t>
        </is>
      </c>
      <c r="E398" t="inlineStr">
        <is>
          <t>oslo.i18n</t>
        </is>
      </c>
      <c r="F398" t="inlineStr">
        <is>
          <t>&gt;=2.1.0;&lt;=3.12.0</t>
        </is>
      </c>
      <c r="G398" t="inlineStr">
        <is>
          <t>oslo.i18n</t>
        </is>
      </c>
      <c r="H398" t="inlineStr">
        <is>
          <t>&gt;=2.1.0;&lt;=3.9.0</t>
        </is>
      </c>
    </row>
    <row r="399">
      <c r="A399" t="inlineStr">
        <is>
          <t>rally</t>
        </is>
      </c>
      <c r="B399" t="inlineStr">
        <is>
          <t>ed15d27b15e84e90e9b97d616ba15a56285d83d8</t>
        </is>
      </c>
      <c r="C399" t="inlineStr">
        <is>
          <t>2017-01-26 12:30:40+00:00</t>
        </is>
      </c>
      <c r="D399" t="inlineStr">
        <is>
          <t>verchange</t>
        </is>
      </c>
      <c r="E399" t="inlineStr">
        <is>
          <t>python-magnumclient</t>
        </is>
      </c>
      <c r="F399" t="inlineStr">
        <is>
          <t>&gt;=2.0.0;&lt;=2.3.1</t>
        </is>
      </c>
      <c r="G399" t="inlineStr">
        <is>
          <t>python-magnumclient</t>
        </is>
      </c>
      <c r="H399" t="inlineStr">
        <is>
          <t>&gt;=2.0.0;&lt;=2.3.0</t>
        </is>
      </c>
    </row>
    <row r="400">
      <c r="A400" t="inlineStr">
        <is>
          <t>rally</t>
        </is>
      </c>
      <c r="B400" t="inlineStr">
        <is>
          <t>ed15d27b15e84e90e9b97d616ba15a56285d83d8</t>
        </is>
      </c>
      <c r="C400" t="inlineStr">
        <is>
          <t>2017-01-26 12:30:40+00:00</t>
        </is>
      </c>
      <c r="D400" t="inlineStr">
        <is>
          <t>verchange</t>
        </is>
      </c>
      <c r="E400" t="inlineStr">
        <is>
          <t>requests</t>
        </is>
      </c>
      <c r="F400" t="inlineStr">
        <is>
          <t>&gt;=2.10.0;!=2.12.2;&lt;=2.13.0</t>
        </is>
      </c>
      <c r="G400" t="inlineStr">
        <is>
          <t>requests</t>
        </is>
      </c>
      <c r="H400" t="inlineStr">
        <is>
          <t>&lt;=2.11.1;&gt;=2.10.0</t>
        </is>
      </c>
    </row>
    <row r="401">
      <c r="A401" t="inlineStr">
        <is>
          <t>rally</t>
        </is>
      </c>
      <c r="B401" t="inlineStr">
        <is>
          <t>ed15d27b15e84e90e9b97d616ba15a56285d83d8</t>
        </is>
      </c>
      <c r="C401" t="inlineStr">
        <is>
          <t>2017-01-26 12:30:40+00:00</t>
        </is>
      </c>
      <c r="D401" t="inlineStr">
        <is>
          <t>verchange</t>
        </is>
      </c>
      <c r="E401" t="inlineStr">
        <is>
          <t>keystoneauth1</t>
        </is>
      </c>
      <c r="F401">
        <f>=2.18.0</f>
        <v/>
      </c>
      <c r="G401" t="inlineStr">
        <is>
          <t>keystoneauth1</t>
        </is>
      </c>
      <c r="H401" t="inlineStr">
        <is>
          <t>&gt;=2.10.0;&lt;=2.13.0</t>
        </is>
      </c>
    </row>
    <row r="402">
      <c r="A402" t="inlineStr">
        <is>
          <t>rally</t>
        </is>
      </c>
      <c r="B402" t="inlineStr">
        <is>
          <t>ed15d27b15e84e90e9b97d616ba15a56285d83d8</t>
        </is>
      </c>
      <c r="C402" t="inlineStr">
        <is>
          <t>2017-01-26 12:30:40+00:00</t>
        </is>
      </c>
      <c r="D402" t="inlineStr">
        <is>
          <t>verchange</t>
        </is>
      </c>
      <c r="E402" t="inlineStr">
        <is>
          <t>python-cinderclient</t>
        </is>
      </c>
      <c r="F402" t="inlineStr">
        <is>
          <t>&gt;=1.6.0;&lt;=1.10.0;!=1.7.1;!=1.7.0</t>
        </is>
      </c>
      <c r="G402" t="inlineStr">
        <is>
          <t>python-cinderclient</t>
        </is>
      </c>
      <c r="H402" t="inlineStr">
        <is>
          <t>&gt;=1.6.0;&lt;=1.9.0;!=1.7.1;!=1.7.0</t>
        </is>
      </c>
    </row>
    <row r="403">
      <c r="A403" t="inlineStr">
        <is>
          <t>rally</t>
        </is>
      </c>
      <c r="B403" t="inlineStr">
        <is>
          <t>ed15d27b15e84e90e9b97d616ba15a56285d83d8</t>
        </is>
      </c>
      <c r="C403" t="inlineStr">
        <is>
          <t>2017-01-26 12:30:40+00:00</t>
        </is>
      </c>
      <c r="D403" t="inlineStr">
        <is>
          <t>verchange</t>
        </is>
      </c>
      <c r="E403" t="inlineStr">
        <is>
          <t>python-heatclient</t>
        </is>
      </c>
      <c r="F403" t="inlineStr">
        <is>
          <t>&lt;=1.7.0;&gt;=1.6.1</t>
        </is>
      </c>
      <c r="G403" t="inlineStr">
        <is>
          <t>python-heatclient</t>
        </is>
      </c>
      <c r="H403">
        <f>=1.5.0</f>
        <v/>
      </c>
    </row>
    <row r="404">
      <c r="A404" t="inlineStr">
        <is>
          <t>rally</t>
        </is>
      </c>
      <c r="B404" t="inlineStr">
        <is>
          <t>ed15d27b15e84e90e9b97d616ba15a56285d83d8</t>
        </is>
      </c>
      <c r="C404" t="inlineStr">
        <is>
          <t>2017-01-26 12:30:40+00:00</t>
        </is>
      </c>
      <c r="D404" t="inlineStr">
        <is>
          <t>verchange</t>
        </is>
      </c>
      <c r="E404" t="inlineStr">
        <is>
          <t>python-manilaclient</t>
        </is>
      </c>
      <c r="F404" t="inlineStr">
        <is>
          <t>&gt;=1.10.0;&lt;=1.12.0</t>
        </is>
      </c>
      <c r="G404" t="inlineStr">
        <is>
          <t>python-manilaclient</t>
        </is>
      </c>
      <c r="H404" t="inlineStr">
        <is>
          <t>&gt;=1.10.0;&lt;=1.11.0</t>
        </is>
      </c>
    </row>
    <row r="405">
      <c r="A405" t="inlineStr">
        <is>
          <t>rally</t>
        </is>
      </c>
      <c r="B405" t="inlineStr">
        <is>
          <t>ed15d27b15e84e90e9b97d616ba15a56285d83d8</t>
        </is>
      </c>
      <c r="C405" t="inlineStr">
        <is>
          <t>2017-01-26 12:30:40+00:00</t>
        </is>
      </c>
      <c r="D405" t="inlineStr">
        <is>
          <t>verchange</t>
        </is>
      </c>
      <c r="E405" t="inlineStr">
        <is>
          <t>decorator</t>
        </is>
      </c>
      <c r="F405" t="inlineStr">
        <is>
          <t>&gt;=3.4.0;&lt;=4.0.11</t>
        </is>
      </c>
      <c r="G405" t="inlineStr">
        <is>
          <t>decorator</t>
        </is>
      </c>
      <c r="H405" t="inlineStr">
        <is>
          <t>&lt;=4.0.10;&gt;=3.4.0</t>
        </is>
      </c>
    </row>
    <row r="406">
      <c r="A406" t="inlineStr">
        <is>
          <t>rally</t>
        </is>
      </c>
      <c r="B406" t="inlineStr">
        <is>
          <t>ed15d27b15e84e90e9b97d616ba15a56285d83d8</t>
        </is>
      </c>
      <c r="C406" t="inlineStr">
        <is>
          <t>2017-01-26 12:30:40+00:00</t>
        </is>
      </c>
      <c r="D406" t="inlineStr">
        <is>
          <t>verchange</t>
        </is>
      </c>
      <c r="E406" t="inlineStr">
        <is>
          <t>oslo.config</t>
        </is>
      </c>
      <c r="F406" t="inlineStr">
        <is>
          <t>&gt;=3.14.0;&lt;=3.22.0;!=3.18.0</t>
        </is>
      </c>
      <c r="G406" t="inlineStr">
        <is>
          <t>oslo.config</t>
        </is>
      </c>
      <c r="H406" t="inlineStr">
        <is>
          <t>&gt;=3.14.0;&lt;=3.17.0</t>
        </is>
      </c>
    </row>
    <row r="407">
      <c r="A407" t="inlineStr">
        <is>
          <t>rally</t>
        </is>
      </c>
      <c r="B407" t="inlineStr">
        <is>
          <t>ed15d27b15e84e90e9b97d616ba15a56285d83d8</t>
        </is>
      </c>
      <c r="C407" t="inlineStr">
        <is>
          <t>2017-01-26 12:30:40+00:00</t>
        </is>
      </c>
      <c r="D407" t="inlineStr">
        <is>
          <t>verchange</t>
        </is>
      </c>
      <c r="E407" t="inlineStr">
        <is>
          <t>python-novaclient</t>
        </is>
      </c>
      <c r="F407" t="inlineStr">
        <is>
          <t>!=7.0.0&lt;=7.1.0;&gt;=6.0.0</t>
        </is>
      </c>
      <c r="G407" t="inlineStr">
        <is>
          <t>python-novaclient</t>
        </is>
      </c>
      <c r="H407" t="inlineStr">
        <is>
          <t>&lt;=6.0.0;!=2.33.0;&gt;=2.29.0</t>
        </is>
      </c>
    </row>
    <row r="408">
      <c r="A408" t="inlineStr">
        <is>
          <t>rally</t>
        </is>
      </c>
      <c r="B408" t="inlineStr">
        <is>
          <t>ed15d27b15e84e90e9b97d616ba15a56285d83d8</t>
        </is>
      </c>
      <c r="C408" t="inlineStr">
        <is>
          <t>2017-01-26 12:30:40+00:00</t>
        </is>
      </c>
      <c r="D408" t="inlineStr">
        <is>
          <t>verchange</t>
        </is>
      </c>
      <c r="E408" t="inlineStr">
        <is>
          <t>oslo.db</t>
        </is>
      </c>
      <c r="F408" t="inlineStr">
        <is>
          <t>&lt;=4.17.0;&gt;=4.15.0</t>
        </is>
      </c>
      <c r="G408" t="inlineStr">
        <is>
          <t>oslo.db</t>
        </is>
      </c>
      <c r="H408" t="inlineStr">
        <is>
          <t>&gt;=4.10.0;!=4.13.2;&lt;=4.13.3;!=4.13.1</t>
        </is>
      </c>
    </row>
    <row r="409">
      <c r="A409" t="inlineStr">
        <is>
          <t>rally</t>
        </is>
      </c>
      <c r="B409" t="inlineStr">
        <is>
          <t>ed15d27b15e84e90e9b97d616ba15a56285d83d8</t>
        </is>
      </c>
      <c r="C409" t="inlineStr">
        <is>
          <t>2017-01-26 12:30:40+00:00</t>
        </is>
      </c>
      <c r="D409" t="inlineStr">
        <is>
          <t>verchange</t>
        </is>
      </c>
      <c r="E409" t="inlineStr">
        <is>
          <t>python-watcherclient</t>
        </is>
      </c>
      <c r="F409" t="inlineStr">
        <is>
          <t>&gt;=0.23.0;&lt;=1.0.0</t>
        </is>
      </c>
      <c r="G409" t="inlineStr">
        <is>
          <t>python-watcherclient</t>
        </is>
      </c>
      <c r="H409" t="inlineStr">
        <is>
          <t>&lt;=0.25.0;&gt;=0.23.0</t>
        </is>
      </c>
    </row>
    <row r="410">
      <c r="A410" t="inlineStr">
        <is>
          <t>rally</t>
        </is>
      </c>
      <c r="B410" t="inlineStr">
        <is>
          <t>ed15d27b15e84e90e9b97d616ba15a56285d83d8</t>
        </is>
      </c>
      <c r="C410" t="inlineStr">
        <is>
          <t>2017-01-26 12:30:40+00:00</t>
        </is>
      </c>
      <c r="D410" t="inlineStr">
        <is>
          <t>verchange</t>
        </is>
      </c>
      <c r="E410" t="inlineStr">
        <is>
          <t>gnocchiclient</t>
        </is>
      </c>
      <c r="F410" t="inlineStr">
        <is>
          <t>&gt;=2.7.0;&lt;=2.8.2</t>
        </is>
      </c>
      <c r="G410" t="inlineStr">
        <is>
          <t>gnocchiclient</t>
        </is>
      </c>
      <c r="H410" t="inlineStr">
        <is>
          <t>&lt;=2.6.0;&gt;=2.2.0</t>
        </is>
      </c>
    </row>
    <row r="411">
      <c r="A411" t="inlineStr">
        <is>
          <t>rally</t>
        </is>
      </c>
      <c r="B411" t="inlineStr">
        <is>
          <t>ed15d27b15e84e90e9b97d616ba15a56285d83d8</t>
        </is>
      </c>
      <c r="C411" t="inlineStr">
        <is>
          <t>2017-01-26 12:30:40+00:00</t>
        </is>
      </c>
      <c r="D411" t="inlineStr">
        <is>
          <t>verchange</t>
        </is>
      </c>
      <c r="E411" t="inlineStr">
        <is>
          <t>python-troveclient</t>
        </is>
      </c>
      <c r="F411" t="inlineStr">
        <is>
          <t>&lt;=2.7.0;&gt;=2.2.0</t>
        </is>
      </c>
      <c r="G411" t="inlineStr">
        <is>
          <t>python-troveclient</t>
        </is>
      </c>
      <c r="H411" t="inlineStr">
        <is>
          <t>&lt;=2.5.0;&gt;=2.2.0</t>
        </is>
      </c>
    </row>
    <row r="412">
      <c r="A412" t="inlineStr">
        <is>
          <t>rally</t>
        </is>
      </c>
      <c r="B412" t="inlineStr">
        <is>
          <t>ed15d27b15e84e90e9b97d616ba15a56285d83d8</t>
        </is>
      </c>
      <c r="C412" t="inlineStr">
        <is>
          <t>2017-01-26 12:30:40+00:00</t>
        </is>
      </c>
      <c r="D412" t="inlineStr">
        <is>
          <t>verchange</t>
        </is>
      </c>
      <c r="E412" t="inlineStr">
        <is>
          <t>alembic</t>
        </is>
      </c>
      <c r="F412">
        <f>=0.8.10</f>
        <v/>
      </c>
      <c r="G412" t="inlineStr">
        <is>
          <t>alembic</t>
        </is>
      </c>
      <c r="H412" t="inlineStr">
        <is>
          <t>&lt;=0.8.8;&gt;=0.8.4</t>
        </is>
      </c>
    </row>
    <row r="413">
      <c r="A413" t="inlineStr">
        <is>
          <t>rally</t>
        </is>
      </c>
      <c r="B413" t="inlineStr">
        <is>
          <t>ed15d27b15e84e90e9b97d616ba15a56285d83d8</t>
        </is>
      </c>
      <c r="C413" t="inlineStr">
        <is>
          <t>2017-01-26 12:30:40+00:00</t>
        </is>
      </c>
      <c r="D413" t="inlineStr">
        <is>
          <t>verchange</t>
        </is>
      </c>
      <c r="E413" t="inlineStr">
        <is>
          <t>oslo.log</t>
        </is>
      </c>
      <c r="F413" t="inlineStr">
        <is>
          <t>&lt;=3.20.0;&gt;=3.11.0</t>
        </is>
      </c>
      <c r="G413" t="inlineStr">
        <is>
          <t>oslo.log</t>
        </is>
      </c>
      <c r="H413" t="inlineStr">
        <is>
          <t>&lt;=3.16.0;&gt;=3.11.0</t>
        </is>
      </c>
    </row>
    <row r="414">
      <c r="A414" t="inlineStr">
        <is>
          <t>rally</t>
        </is>
      </c>
      <c r="B414" t="inlineStr">
        <is>
          <t>ed15d27b15e84e90e9b97d616ba15a56285d83d8</t>
        </is>
      </c>
      <c r="C414" t="inlineStr">
        <is>
          <t>2017-01-26 12:30:40+00:00</t>
        </is>
      </c>
      <c r="D414" t="inlineStr">
        <is>
          <t>verchange</t>
        </is>
      </c>
      <c r="E414" t="inlineStr">
        <is>
          <t>oslo.utils</t>
        </is>
      </c>
      <c r="F414" t="inlineStr">
        <is>
          <t>&gt;=3.18.0;&lt;=3.22.0</t>
        </is>
      </c>
      <c r="G414" t="inlineStr">
        <is>
          <t>oslo.utils</t>
        </is>
      </c>
      <c r="H414">
        <f>=3.16.0</f>
        <v/>
      </c>
    </row>
    <row r="415">
      <c r="A415" t="inlineStr">
        <is>
          <t>rally</t>
        </is>
      </c>
      <c r="B415" t="inlineStr">
        <is>
          <t>ed15d27b15e84e90e9b97d616ba15a56285d83d8</t>
        </is>
      </c>
      <c r="C415" t="inlineStr">
        <is>
          <t>2017-01-26 12:30:40+00:00</t>
        </is>
      </c>
      <c r="D415" t="inlineStr">
        <is>
          <t>verchange</t>
        </is>
      </c>
      <c r="E415" t="inlineStr">
        <is>
          <t>python-ironicclient</t>
        </is>
      </c>
      <c r="F415">
        <f>=1.10.0</f>
        <v/>
      </c>
      <c r="G415" t="inlineStr">
        <is>
          <t>python-ironicclient</t>
        </is>
      </c>
      <c r="H415" t="inlineStr">
        <is>
          <t>&gt;=1.6.0;&lt;=1.7.0</t>
        </is>
      </c>
    </row>
    <row r="416">
      <c r="A416" t="inlineStr">
        <is>
          <t>rally</t>
        </is>
      </c>
      <c r="B416" t="inlineStr">
        <is>
          <t>ed15d27b15e84e90e9b97d616ba15a56285d83d8</t>
        </is>
      </c>
      <c r="C416" t="inlineStr">
        <is>
          <t>2017-01-26 12:30:40+00:00</t>
        </is>
      </c>
      <c r="D416" t="inlineStr">
        <is>
          <t>verchange</t>
        </is>
      </c>
      <c r="E416" t="inlineStr">
        <is>
          <t>python-zaqarclient</t>
        </is>
      </c>
      <c r="F416" t="inlineStr">
        <is>
          <t>&gt;=1.0.0;&lt;=1.3.0</t>
        </is>
      </c>
      <c r="G416" t="inlineStr">
        <is>
          <t>python-zaqarclient</t>
        </is>
      </c>
      <c r="H416" t="inlineStr">
        <is>
          <t>&gt;=1.0.0;&lt;=1.2.0</t>
        </is>
      </c>
    </row>
    <row r="417">
      <c r="A417" t="inlineStr">
        <is>
          <t>rally</t>
        </is>
      </c>
      <c r="B417" t="inlineStr">
        <is>
          <t>ed15d27b15e84e90e9b97d616ba15a56285d83d8</t>
        </is>
      </c>
      <c r="C417" t="inlineStr">
        <is>
          <t>2017-01-26 12:30:40+00:00</t>
        </is>
      </c>
      <c r="D417" t="inlineStr">
        <is>
          <t>verchange</t>
        </is>
      </c>
      <c r="E417" t="inlineStr">
        <is>
          <t>Jinja2</t>
        </is>
      </c>
      <c r="F417" t="inlineStr">
        <is>
          <t>!=2.9.3;&gt;=2.8;!=2.9.2;&lt;2.9.4;!=2.9.1;!=2.9.0</t>
        </is>
      </c>
      <c r="G417" t="inlineStr">
        <is>
          <t>Jinja2</t>
        </is>
      </c>
      <c r="H417">
        <f>=2.8</f>
        <v/>
      </c>
    </row>
    <row r="418">
      <c r="A418" t="inlineStr">
        <is>
          <t>rally</t>
        </is>
      </c>
      <c r="B418" t="inlineStr">
        <is>
          <t>ed15d27b15e84e90e9b97d616ba15a56285d83d8</t>
        </is>
      </c>
      <c r="C418" t="inlineStr">
        <is>
          <t>2017-01-26 12:30:40+00:00</t>
        </is>
      </c>
      <c r="D418" t="inlineStr">
        <is>
          <t>verchange</t>
        </is>
      </c>
      <c r="E418" t="inlineStr">
        <is>
          <t>boto</t>
        </is>
      </c>
      <c r="F418" t="inlineStr">
        <is>
          <t>&lt;=2.45.0;&gt;=2.32.1</t>
        </is>
      </c>
      <c r="G418" t="inlineStr">
        <is>
          <t>boto</t>
        </is>
      </c>
      <c r="H418" t="inlineStr">
        <is>
          <t>&lt;=2.42.0;&gt;=2.32.1</t>
        </is>
      </c>
    </row>
    <row r="419">
      <c r="A419" t="inlineStr">
        <is>
          <t>rally</t>
        </is>
      </c>
      <c r="B419" t="inlineStr">
        <is>
          <t>ed15d27b15e84e90e9b97d616ba15a56285d83d8</t>
        </is>
      </c>
      <c r="C419" t="inlineStr">
        <is>
          <t>2017-01-26 12:30:40+00:00</t>
        </is>
      </c>
      <c r="D419" t="inlineStr">
        <is>
          <t>verchange</t>
        </is>
      </c>
      <c r="E419" t="inlineStr">
        <is>
          <t>paramiko</t>
        </is>
      </c>
      <c r="F419" t="inlineStr">
        <is>
          <t>&gt;=2.0;&lt;=2.1.1</t>
        </is>
      </c>
      <c r="G419" t="inlineStr">
        <is>
          <t>paramiko</t>
        </is>
      </c>
      <c r="H419" t="inlineStr">
        <is>
          <t>&gt;=2.0;&lt;=2.0.2</t>
        </is>
      </c>
    </row>
    <row r="420">
      <c r="A420" t="inlineStr">
        <is>
          <t>rally</t>
        </is>
      </c>
      <c r="B420" t="inlineStr">
        <is>
          <t>ed15d27b15e84e90e9b97d616ba15a56285d83d8</t>
        </is>
      </c>
      <c r="C420" t="inlineStr">
        <is>
          <t>2017-01-26 12:30:40+00:00</t>
        </is>
      </c>
      <c r="D420" t="inlineStr">
        <is>
          <t>verchange</t>
        </is>
      </c>
      <c r="E420" t="inlineStr">
        <is>
          <t>pbr</t>
        </is>
      </c>
      <c r="F420" t="inlineStr">
        <is>
          <t>&lt;=1.10.0;&gt;=1.8</t>
        </is>
      </c>
      <c r="G420" t="inlineStr">
        <is>
          <t>pbr</t>
        </is>
      </c>
      <c r="H420" t="inlineStr">
        <is>
          <t>&gt;=1.6;&lt;=1.10.0</t>
        </is>
      </c>
    </row>
    <row r="421">
      <c r="A421" t="inlineStr">
        <is>
          <t>rally</t>
        </is>
      </c>
      <c r="B421" t="inlineStr">
        <is>
          <t>ed15d27b15e84e90e9b97d616ba15a56285d83d8</t>
        </is>
      </c>
      <c r="C421" t="inlineStr">
        <is>
          <t>2017-01-26 12:30:40+00:00</t>
        </is>
      </c>
      <c r="D421" t="inlineStr">
        <is>
          <t>verchange</t>
        </is>
      </c>
      <c r="E421" t="inlineStr">
        <is>
          <t>python-swiftclient</t>
        </is>
      </c>
      <c r="F421">
        <f>=3.2.0</f>
        <v/>
      </c>
      <c r="G421" t="inlineStr">
        <is>
          <t>python-swiftclient</t>
        </is>
      </c>
      <c r="H421" t="inlineStr">
        <is>
          <t>&gt;=2.2.0;&lt;=3.1.0</t>
        </is>
      </c>
    </row>
    <row r="422">
      <c r="A422" t="inlineStr">
        <is>
          <t>rally</t>
        </is>
      </c>
      <c r="B422" t="inlineStr">
        <is>
          <t>ed15d27b15e84e90e9b97d616ba15a56285d83d8</t>
        </is>
      </c>
      <c r="C422" t="inlineStr">
        <is>
          <t>2017-01-26 12:30:40+00:00</t>
        </is>
      </c>
      <c r="D422" t="inlineStr">
        <is>
          <t>verchange</t>
        </is>
      </c>
      <c r="E422" t="inlineStr">
        <is>
          <t>oslo.serialization</t>
        </is>
      </c>
      <c r="F422" t="inlineStr">
        <is>
          <t>&gt;=1.10.0;&lt;=2.16.0</t>
        </is>
      </c>
      <c r="G422" t="inlineStr">
        <is>
          <t>oslo.serialization</t>
        </is>
      </c>
      <c r="H422" t="inlineStr">
        <is>
          <t>&gt;=1.10.0;&lt;=2.13.0</t>
        </is>
      </c>
    </row>
    <row r="423">
      <c r="A423" t="inlineStr">
        <is>
          <t>rally</t>
        </is>
      </c>
      <c r="B423" t="inlineStr">
        <is>
          <t>ed15d27b15e84e90e9b97d616ba15a56285d83d8</t>
        </is>
      </c>
      <c r="C423" t="inlineStr">
        <is>
          <t>2017-01-26 12:30:40+00:00</t>
        </is>
      </c>
      <c r="D423" t="inlineStr">
        <is>
          <t>verchange</t>
        </is>
      </c>
      <c r="E423" t="inlineStr">
        <is>
          <t>netaddr</t>
        </is>
      </c>
      <c r="F423" t="inlineStr">
        <is>
          <t>!=0.7.16;&gt;=0.7.13;&lt;=0.7.19</t>
        </is>
      </c>
      <c r="G423" t="inlineStr">
        <is>
          <t>netaddr</t>
        </is>
      </c>
      <c r="H423" t="inlineStr">
        <is>
          <t>!=0.7.16;&gt;=0.7.13;&lt;=0.7.18</t>
        </is>
      </c>
    </row>
    <row r="424">
      <c r="A424" t="inlineStr">
        <is>
          <t>rally</t>
        </is>
      </c>
      <c r="B424" t="inlineStr">
        <is>
          <t>ed15d27b15e84e90e9b97d616ba15a56285d83d8</t>
        </is>
      </c>
      <c r="C424" t="inlineStr">
        <is>
          <t>2017-01-26 12:30:40+00:00</t>
        </is>
      </c>
      <c r="D424" t="inlineStr">
        <is>
          <t>verchange</t>
        </is>
      </c>
      <c r="E424" t="inlineStr">
        <is>
          <t>python-designateclient</t>
        </is>
      </c>
      <c r="F424" t="inlineStr">
        <is>
          <t>&gt;=1.5.0;&lt;=2.4.0</t>
        </is>
      </c>
      <c r="G424" t="inlineStr">
        <is>
          <t>python-designateclient</t>
        </is>
      </c>
      <c r="H424" t="inlineStr">
        <is>
          <t>&gt;=1.5.0;&lt;=2.3.0</t>
        </is>
      </c>
    </row>
    <row r="425">
      <c r="A425" t="inlineStr">
        <is>
          <t>rally</t>
        </is>
      </c>
      <c r="B425" t="inlineStr">
        <is>
          <t>ed15d27b15e84e90e9b97d616ba15a56285d83d8</t>
        </is>
      </c>
      <c r="C425" t="inlineStr">
        <is>
          <t>2017-01-26 12:30:40+00:00</t>
        </is>
      </c>
      <c r="D425" t="inlineStr">
        <is>
          <t>add</t>
        </is>
      </c>
      <c r="E425" t="inlineStr">
        <is>
          <t>os-faults</t>
        </is>
      </c>
      <c r="F425" t="inlineStr">
        <is>
          <t>&gt;=0.1.5;&lt;=0.1.9</t>
        </is>
      </c>
      <c r="G425" t="inlineStr"/>
      <c r="H425" t="inlineStr"/>
    </row>
    <row r="426">
      <c r="A426" t="inlineStr">
        <is>
          <t>rally</t>
        </is>
      </c>
      <c r="B426" t="inlineStr">
        <is>
          <t>ed15d27b15e84e90e9b97d616ba15a56285d83d8</t>
        </is>
      </c>
      <c r="C426" t="inlineStr">
        <is>
          <t>2017-01-26 12:30:40+00:00</t>
        </is>
      </c>
      <c r="D426" t="inlineStr">
        <is>
          <t>rem</t>
        </is>
      </c>
      <c r="E426" t="inlineStr"/>
      <c r="F426" t="inlineStr"/>
      <c r="G426" t="inlineStr">
        <is>
          <t>python-cueclient</t>
        </is>
      </c>
      <c r="H426" t="inlineStr">
        <is>
          <t>&gt;=1.0.0</t>
        </is>
      </c>
    </row>
    <row r="427">
      <c r="A427" t="inlineStr">
        <is>
          <t>rally</t>
        </is>
      </c>
      <c r="B427" t="inlineStr">
        <is>
          <t>2ff6423b6be2c4daf82c1021652ca2d4bbc72637</t>
        </is>
      </c>
      <c r="C427" t="inlineStr">
        <is>
          <t>2017-01-28 11:17:49+00:00</t>
        </is>
      </c>
      <c r="D427" t="inlineStr">
        <is>
          <t>verchange</t>
        </is>
      </c>
      <c r="E427" t="inlineStr">
        <is>
          <t>python-novaclient</t>
        </is>
      </c>
      <c r="F427" t="inlineStr">
        <is>
          <t>&lt;=7.1.0;!=7.0.0;&gt;=6.0.0</t>
        </is>
      </c>
      <c r="G427" t="inlineStr">
        <is>
          <t>python-novaclient</t>
        </is>
      </c>
      <c r="H427" t="inlineStr">
        <is>
          <t>!=7.0.0&lt;=7.1.0;&gt;=6.0.0</t>
        </is>
      </c>
    </row>
    <row r="428">
      <c r="A428" t="inlineStr">
        <is>
          <t>rally</t>
        </is>
      </c>
      <c r="B428" t="inlineStr">
        <is>
          <t>797b1735f30368d3e2b7f7323d598b23efb95bd8</t>
        </is>
      </c>
      <c r="C428" t="inlineStr">
        <is>
          <t>2017-03-20 13:58:24+00:00</t>
        </is>
      </c>
      <c r="D428" t="inlineStr">
        <is>
          <t>verchange</t>
        </is>
      </c>
      <c r="E428" t="inlineStr">
        <is>
          <t>python-monascaclient</t>
        </is>
      </c>
      <c r="F428" t="inlineStr">
        <is>
          <t>&gt;=1.1.0;&lt;=1.5.0</t>
        </is>
      </c>
      <c r="G428" t="inlineStr">
        <is>
          <t>python-monascaclient</t>
        </is>
      </c>
      <c r="H428" t="inlineStr">
        <is>
          <t>&gt;=1.1.0;&lt;=1.4.0</t>
        </is>
      </c>
    </row>
    <row r="429">
      <c r="A429" t="inlineStr">
        <is>
          <t>rally</t>
        </is>
      </c>
      <c r="B429" t="inlineStr">
        <is>
          <t>797b1735f30368d3e2b7f7323d598b23efb95bd8</t>
        </is>
      </c>
      <c r="C429" t="inlineStr">
        <is>
          <t>2017-03-20 13:58:24+00:00</t>
        </is>
      </c>
      <c r="D429" t="inlineStr">
        <is>
          <t>verchange</t>
        </is>
      </c>
      <c r="E429" t="inlineStr">
        <is>
          <t>python-ceilometerclient</t>
        </is>
      </c>
      <c r="F429" t="inlineStr">
        <is>
          <t>&gt;=2.5.0;&lt;=2.8.0</t>
        </is>
      </c>
      <c r="G429" t="inlineStr">
        <is>
          <t>python-ceilometerclient</t>
        </is>
      </c>
      <c r="H429" t="inlineStr">
        <is>
          <t>&lt;=2.7.0;&gt;=2.5.0</t>
        </is>
      </c>
    </row>
    <row r="430">
      <c r="A430" t="inlineStr">
        <is>
          <t>rally</t>
        </is>
      </c>
      <c r="B430" t="inlineStr">
        <is>
          <t>797b1735f30368d3e2b7f7323d598b23efb95bd8</t>
        </is>
      </c>
      <c r="C430" t="inlineStr">
        <is>
          <t>2017-03-20 13:58:24+00:00</t>
        </is>
      </c>
      <c r="D430" t="inlineStr">
        <is>
          <t>verchange</t>
        </is>
      </c>
      <c r="E430" t="inlineStr">
        <is>
          <t>python-keystoneclient</t>
        </is>
      </c>
      <c r="F430" t="inlineStr">
        <is>
          <t>&lt;=3.10.0;&gt;=3.8.0</t>
        </is>
      </c>
      <c r="G430" t="inlineStr">
        <is>
          <t>python-keystoneclient</t>
        </is>
      </c>
      <c r="H430" t="inlineStr">
        <is>
          <t>&gt;=3.8.0;&lt;=3.9.0</t>
        </is>
      </c>
    </row>
    <row r="431">
      <c r="A431" t="inlineStr">
        <is>
          <t>rally</t>
        </is>
      </c>
      <c r="B431" t="inlineStr">
        <is>
          <t>797b1735f30368d3e2b7f7323d598b23efb95bd8</t>
        </is>
      </c>
      <c r="C431" t="inlineStr">
        <is>
          <t>2017-03-20 13:58:24+00:00</t>
        </is>
      </c>
      <c r="D431" t="inlineStr">
        <is>
          <t>verchange</t>
        </is>
      </c>
      <c r="E431" t="inlineStr">
        <is>
          <t>python-glanceclient</t>
        </is>
      </c>
      <c r="F431" t="inlineStr">
        <is>
          <t>&lt;=2.6.0;&gt;=2.5.0</t>
        </is>
      </c>
      <c r="G431" t="inlineStr">
        <is>
          <t>python-glanceclient</t>
        </is>
      </c>
      <c r="H431">
        <f>=2.5.0</f>
        <v/>
      </c>
    </row>
    <row r="432">
      <c r="A432" t="inlineStr">
        <is>
          <t>rally</t>
        </is>
      </c>
      <c r="B432" t="inlineStr">
        <is>
          <t>797b1735f30368d3e2b7f7323d598b23efb95bd8</t>
        </is>
      </c>
      <c r="C432" t="inlineStr">
        <is>
          <t>2017-03-20 13:58:24+00:00</t>
        </is>
      </c>
      <c r="D432" t="inlineStr">
        <is>
          <t>verchange</t>
        </is>
      </c>
      <c r="E432" t="inlineStr">
        <is>
          <t>python-senlinclient</t>
        </is>
      </c>
      <c r="F432" t="inlineStr">
        <is>
          <t>&gt;=1.1.0;&lt;=1.2.0</t>
        </is>
      </c>
      <c r="G432" t="inlineStr">
        <is>
          <t>python-senlinclient</t>
        </is>
      </c>
      <c r="H432">
        <f>=1.1.0</f>
        <v/>
      </c>
    </row>
    <row r="433">
      <c r="A433" t="inlineStr">
        <is>
          <t>rally</t>
        </is>
      </c>
      <c r="B433" t="inlineStr">
        <is>
          <t>797b1735f30368d3e2b7f7323d598b23efb95bd8</t>
        </is>
      </c>
      <c r="C433" t="inlineStr">
        <is>
          <t>2017-03-20 13:58:24+00:00</t>
        </is>
      </c>
      <c r="D433" t="inlineStr">
        <is>
          <t>verchange</t>
        </is>
      </c>
      <c r="E433" t="inlineStr">
        <is>
          <t>python-magnumclient</t>
        </is>
      </c>
      <c r="F433" t="inlineStr">
        <is>
          <t>&lt;=2.5.0;&gt;=2.0.0</t>
        </is>
      </c>
      <c r="G433" t="inlineStr">
        <is>
          <t>python-magnumclient</t>
        </is>
      </c>
      <c r="H433" t="inlineStr">
        <is>
          <t>&gt;=2.0.0;&lt;=2.3.1</t>
        </is>
      </c>
    </row>
    <row r="434">
      <c r="A434" t="inlineStr">
        <is>
          <t>rally</t>
        </is>
      </c>
      <c r="B434" t="inlineStr">
        <is>
          <t>797b1735f30368d3e2b7f7323d598b23efb95bd8</t>
        </is>
      </c>
      <c r="C434" t="inlineStr">
        <is>
          <t>2017-03-20 13:58:24+00:00</t>
        </is>
      </c>
      <c r="D434" t="inlineStr">
        <is>
          <t>verchange</t>
        </is>
      </c>
      <c r="E434" t="inlineStr">
        <is>
          <t>requests</t>
        </is>
      </c>
      <c r="F434" t="inlineStr">
        <is>
          <t>!=2.13.0;&gt;=2.10.0;!=2.12.2;&lt;=2.13.0</t>
        </is>
      </c>
      <c r="G434" t="inlineStr">
        <is>
          <t>requests</t>
        </is>
      </c>
      <c r="H434" t="inlineStr">
        <is>
          <t>&gt;=2.10.0;!=2.12.2;&lt;=2.13.0</t>
        </is>
      </c>
    </row>
    <row r="435">
      <c r="A435" t="inlineStr">
        <is>
          <t>rally</t>
        </is>
      </c>
      <c r="B435" t="inlineStr">
        <is>
          <t>797b1735f30368d3e2b7f7323d598b23efb95bd8</t>
        </is>
      </c>
      <c r="C435" t="inlineStr">
        <is>
          <t>2017-03-20 13:58:24+00:00</t>
        </is>
      </c>
      <c r="D435" t="inlineStr">
        <is>
          <t>verchange</t>
        </is>
      </c>
      <c r="E435" t="inlineStr">
        <is>
          <t>sphinx</t>
        </is>
      </c>
      <c r="F435" t="inlineStr">
        <is>
          <t>&lt;=1.5.3;&gt;=1.5.1</t>
        </is>
      </c>
      <c r="G435" t="inlineStr">
        <is>
          <t>sphinx</t>
        </is>
      </c>
      <c r="H435" t="inlineStr">
        <is>
          <t>!=1.3b1;&gt;=1.2.1;&lt;1.4</t>
        </is>
      </c>
    </row>
    <row r="436">
      <c r="A436" t="inlineStr">
        <is>
          <t>rally</t>
        </is>
      </c>
      <c r="B436" t="inlineStr">
        <is>
          <t>797b1735f30368d3e2b7f7323d598b23efb95bd8</t>
        </is>
      </c>
      <c r="C436" t="inlineStr">
        <is>
          <t>2017-03-20 13:58:24+00:00</t>
        </is>
      </c>
      <c r="D436" t="inlineStr">
        <is>
          <t>verchange</t>
        </is>
      </c>
      <c r="E436" t="inlineStr">
        <is>
          <t>SQLAlchemy</t>
        </is>
      </c>
      <c r="F436" t="inlineStr">
        <is>
          <t>&lt;=1.1.6;&gt;=1.0.10</t>
        </is>
      </c>
      <c r="G436" t="inlineStr">
        <is>
          <t>SQLAlchemy</t>
        </is>
      </c>
      <c r="H436" t="inlineStr">
        <is>
          <t>&lt;1.1.0;&gt;=1.0.10</t>
        </is>
      </c>
    </row>
    <row r="437">
      <c r="A437" t="inlineStr">
        <is>
          <t>rally</t>
        </is>
      </c>
      <c r="B437" t="inlineStr">
        <is>
          <t>797b1735f30368d3e2b7f7323d598b23efb95bd8</t>
        </is>
      </c>
      <c r="C437" t="inlineStr">
        <is>
          <t>2017-03-20 13:58:24+00:00</t>
        </is>
      </c>
      <c r="D437" t="inlineStr">
        <is>
          <t>verchange</t>
        </is>
      </c>
      <c r="E437" t="inlineStr">
        <is>
          <t>keystoneauth1</t>
        </is>
      </c>
      <c r="F437" t="inlineStr">
        <is>
          <t>&lt;=2.19.0;&gt;=2.18.0</t>
        </is>
      </c>
      <c r="G437" t="inlineStr">
        <is>
          <t>keystoneauth1</t>
        </is>
      </c>
      <c r="H437">
        <f>=2.18.0</f>
        <v/>
      </c>
    </row>
    <row r="438">
      <c r="A438" t="inlineStr">
        <is>
          <t>rally</t>
        </is>
      </c>
      <c r="B438" t="inlineStr">
        <is>
          <t>797b1735f30368d3e2b7f7323d598b23efb95bd8</t>
        </is>
      </c>
      <c r="C438" t="inlineStr">
        <is>
          <t>2017-03-20 13:58:24+00:00</t>
        </is>
      </c>
      <c r="D438" t="inlineStr">
        <is>
          <t>verchange</t>
        </is>
      </c>
      <c r="E438" t="inlineStr">
        <is>
          <t>python-cinderclient</t>
        </is>
      </c>
      <c r="F438" t="inlineStr">
        <is>
          <t>&gt;=1.6.0;!=1.7.1;&lt;=2.0.1;!=1.7.0</t>
        </is>
      </c>
      <c r="G438" t="inlineStr">
        <is>
          <t>python-cinderclient</t>
        </is>
      </c>
      <c r="H438" t="inlineStr">
        <is>
          <t>&gt;=1.6.0;&lt;=1.10.0;!=1.7.1;!=1.7.0</t>
        </is>
      </c>
    </row>
    <row r="439">
      <c r="A439" t="inlineStr">
        <is>
          <t>rally</t>
        </is>
      </c>
      <c r="B439" t="inlineStr">
        <is>
          <t>797b1735f30368d3e2b7f7323d598b23efb95bd8</t>
        </is>
      </c>
      <c r="C439" t="inlineStr">
        <is>
          <t>2017-03-20 13:58:24+00:00</t>
        </is>
      </c>
      <c r="D439" t="inlineStr">
        <is>
          <t>verchange</t>
        </is>
      </c>
      <c r="E439" t="inlineStr">
        <is>
          <t>python-heatclient</t>
        </is>
      </c>
      <c r="F439" t="inlineStr">
        <is>
          <t>&lt;=1.8.0;&gt;=1.6.1</t>
        </is>
      </c>
      <c r="G439" t="inlineStr">
        <is>
          <t>python-heatclient</t>
        </is>
      </c>
      <c r="H439" t="inlineStr">
        <is>
          <t>&lt;=1.7.0;&gt;=1.6.1</t>
        </is>
      </c>
    </row>
    <row r="440">
      <c r="A440" t="inlineStr">
        <is>
          <t>rally</t>
        </is>
      </c>
      <c r="B440" t="inlineStr">
        <is>
          <t>797b1735f30368d3e2b7f7323d598b23efb95bd8</t>
        </is>
      </c>
      <c r="C440" t="inlineStr">
        <is>
          <t>2017-03-20 13:58:24+00:00</t>
        </is>
      </c>
      <c r="D440" t="inlineStr">
        <is>
          <t>verchange</t>
        </is>
      </c>
      <c r="E440" t="inlineStr">
        <is>
          <t>python-muranoclient</t>
        </is>
      </c>
      <c r="F440" t="inlineStr">
        <is>
          <t>&lt;=0.12.0;&gt;=0.8.2</t>
        </is>
      </c>
      <c r="G440" t="inlineStr">
        <is>
          <t>python-muranoclient</t>
        </is>
      </c>
      <c r="H440" t="inlineStr">
        <is>
          <t>&gt;=0.8.2;&lt;=0.11.1</t>
        </is>
      </c>
    </row>
    <row r="441">
      <c r="A441" t="inlineStr">
        <is>
          <t>rally</t>
        </is>
      </c>
      <c r="B441" t="inlineStr">
        <is>
          <t>797b1735f30368d3e2b7f7323d598b23efb95bd8</t>
        </is>
      </c>
      <c r="C441" t="inlineStr">
        <is>
          <t>2017-03-20 13:58:24+00:00</t>
        </is>
      </c>
      <c r="D441" t="inlineStr">
        <is>
          <t>verchange</t>
        </is>
      </c>
      <c r="E441" t="inlineStr">
        <is>
          <t>python-manilaclient</t>
        </is>
      </c>
      <c r="F441" t="inlineStr">
        <is>
          <t>&gt;=1.12.0;&lt;=1.14.0</t>
        </is>
      </c>
      <c r="G441" t="inlineStr">
        <is>
          <t>python-manilaclient</t>
        </is>
      </c>
      <c r="H441" t="inlineStr">
        <is>
          <t>&gt;=1.10.0;&lt;=1.12.0</t>
        </is>
      </c>
    </row>
    <row r="442">
      <c r="A442" t="inlineStr">
        <is>
          <t>rally</t>
        </is>
      </c>
      <c r="B442" t="inlineStr">
        <is>
          <t>797b1735f30368d3e2b7f7323d598b23efb95bd8</t>
        </is>
      </c>
      <c r="C442" t="inlineStr">
        <is>
          <t>2017-03-20 13:58:24+00:00</t>
        </is>
      </c>
      <c r="D442" t="inlineStr">
        <is>
          <t>verchange</t>
        </is>
      </c>
      <c r="E442" t="inlineStr">
        <is>
          <t>oslo.config</t>
        </is>
      </c>
      <c r="F442" t="inlineStr">
        <is>
          <t>&gt;=3.22.0;&lt;=3.23.0</t>
        </is>
      </c>
      <c r="G442" t="inlineStr">
        <is>
          <t>oslo.config</t>
        </is>
      </c>
      <c r="H442" t="inlineStr">
        <is>
          <t>&gt;=3.14.0;&lt;=3.22.0;!=3.18.0</t>
        </is>
      </c>
    </row>
    <row r="443">
      <c r="A443" t="inlineStr">
        <is>
          <t>rally</t>
        </is>
      </c>
      <c r="B443" t="inlineStr">
        <is>
          <t>797b1735f30368d3e2b7f7323d598b23efb95bd8</t>
        </is>
      </c>
      <c r="C443" t="inlineStr">
        <is>
          <t>2017-03-20 13:58:24+00:00</t>
        </is>
      </c>
      <c r="D443" t="inlineStr">
        <is>
          <t>verchange</t>
        </is>
      </c>
      <c r="E443" t="inlineStr">
        <is>
          <t>python-novaclient</t>
        </is>
      </c>
      <c r="F443">
        <f>=7.1.0</f>
        <v/>
      </c>
      <c r="G443" t="inlineStr">
        <is>
          <t>python-novaclient</t>
        </is>
      </c>
      <c r="H443" t="inlineStr">
        <is>
          <t>&lt;=7.1.0;!=7.0.0;&gt;=6.0.0</t>
        </is>
      </c>
    </row>
    <row r="444">
      <c r="A444" t="inlineStr">
        <is>
          <t>rally</t>
        </is>
      </c>
      <c r="B444" t="inlineStr">
        <is>
          <t>797b1735f30368d3e2b7f7323d598b23efb95bd8</t>
        </is>
      </c>
      <c r="C444" t="inlineStr">
        <is>
          <t>2017-03-20 13:58:24+00:00</t>
        </is>
      </c>
      <c r="D444" t="inlineStr">
        <is>
          <t>verchange</t>
        </is>
      </c>
      <c r="E444" t="inlineStr">
        <is>
          <t>oslo.db</t>
        </is>
      </c>
      <c r="F444" t="inlineStr">
        <is>
          <t>&gt;=4.15.0;&lt;=4.18.0</t>
        </is>
      </c>
      <c r="G444" t="inlineStr">
        <is>
          <t>oslo.db</t>
        </is>
      </c>
      <c r="H444" t="inlineStr">
        <is>
          <t>&lt;=4.17.0;&gt;=4.15.0</t>
        </is>
      </c>
    </row>
    <row r="445">
      <c r="A445" t="inlineStr">
        <is>
          <t>rally</t>
        </is>
      </c>
      <c r="B445" t="inlineStr">
        <is>
          <t>797b1735f30368d3e2b7f7323d598b23efb95bd8</t>
        </is>
      </c>
      <c r="C445" t="inlineStr">
        <is>
          <t>2017-03-20 13:58:24+00:00</t>
        </is>
      </c>
      <c r="D445" t="inlineStr">
        <is>
          <t>verchange</t>
        </is>
      </c>
      <c r="E445" t="inlineStr">
        <is>
          <t>gnocchiclient</t>
        </is>
      </c>
      <c r="F445" t="inlineStr">
        <is>
          <t>&gt;=2.7.0;&lt;=3.1.1</t>
        </is>
      </c>
      <c r="G445" t="inlineStr">
        <is>
          <t>gnocchiclient</t>
        </is>
      </c>
      <c r="H445" t="inlineStr">
        <is>
          <t>&gt;=2.7.0;&lt;=2.8.2</t>
        </is>
      </c>
    </row>
    <row r="446">
      <c r="A446" t="inlineStr">
        <is>
          <t>rally</t>
        </is>
      </c>
      <c r="B446" t="inlineStr">
        <is>
          <t>797b1735f30368d3e2b7f7323d598b23efb95bd8</t>
        </is>
      </c>
      <c r="C446" t="inlineStr">
        <is>
          <t>2017-03-20 13:58:24+00:00</t>
        </is>
      </c>
      <c r="D446" t="inlineStr">
        <is>
          <t>verchange</t>
        </is>
      </c>
      <c r="E446" t="inlineStr">
        <is>
          <t>os-faults</t>
        </is>
      </c>
      <c r="F446" t="inlineStr">
        <is>
          <t>&lt;=0.1.11;&gt;=0.1.5</t>
        </is>
      </c>
      <c r="G446" t="inlineStr">
        <is>
          <t>os-faults</t>
        </is>
      </c>
      <c r="H446" t="inlineStr">
        <is>
          <t>&gt;=0.1.5;&lt;=0.1.9</t>
        </is>
      </c>
    </row>
    <row r="447">
      <c r="A447" t="inlineStr">
        <is>
          <t>rally</t>
        </is>
      </c>
      <c r="B447" t="inlineStr">
        <is>
          <t>797b1735f30368d3e2b7f7323d598b23efb95bd8</t>
        </is>
      </c>
      <c r="C447" t="inlineStr">
        <is>
          <t>2017-03-20 13:58:24+00:00</t>
        </is>
      </c>
      <c r="D447" t="inlineStr">
        <is>
          <t>verchange</t>
        </is>
      </c>
      <c r="E447" t="inlineStr">
        <is>
          <t>python-troveclient</t>
        </is>
      </c>
      <c r="F447" t="inlineStr">
        <is>
          <t>&gt;=2.2.0;&lt;=2.8.0</t>
        </is>
      </c>
      <c r="G447" t="inlineStr">
        <is>
          <t>python-troveclient</t>
        </is>
      </c>
      <c r="H447" t="inlineStr">
        <is>
          <t>&lt;=2.7.0;&gt;=2.2.0</t>
        </is>
      </c>
    </row>
    <row r="448">
      <c r="A448" t="inlineStr">
        <is>
          <t>rally</t>
        </is>
      </c>
      <c r="B448" t="inlineStr">
        <is>
          <t>797b1735f30368d3e2b7f7323d598b23efb95bd8</t>
        </is>
      </c>
      <c r="C448" t="inlineStr">
        <is>
          <t>2017-03-20 13:58:24+00:00</t>
        </is>
      </c>
      <c r="D448" t="inlineStr">
        <is>
          <t>verchange</t>
        </is>
      </c>
      <c r="E448" t="inlineStr">
        <is>
          <t>alembic</t>
        </is>
      </c>
      <c r="F448" t="inlineStr">
        <is>
          <t>&gt;=0.8.10;&lt;=0.9.1</t>
        </is>
      </c>
      <c r="G448" t="inlineStr">
        <is>
          <t>alembic</t>
        </is>
      </c>
      <c r="H448">
        <f>=0.8.10</f>
        <v/>
      </c>
    </row>
    <row r="449">
      <c r="A449" t="inlineStr">
        <is>
          <t>rally</t>
        </is>
      </c>
      <c r="B449" t="inlineStr">
        <is>
          <t>797b1735f30368d3e2b7f7323d598b23efb95bd8</t>
        </is>
      </c>
      <c r="C449" t="inlineStr">
        <is>
          <t>2017-03-20 13:58:24+00:00</t>
        </is>
      </c>
      <c r="D449" t="inlineStr">
        <is>
          <t>verchange</t>
        </is>
      </c>
      <c r="E449" t="inlineStr">
        <is>
          <t>oslo.log</t>
        </is>
      </c>
      <c r="F449" t="inlineStr">
        <is>
          <t>&lt;=3.21.0;&gt;=3.11.0</t>
        </is>
      </c>
      <c r="G449" t="inlineStr">
        <is>
          <t>oslo.log</t>
        </is>
      </c>
      <c r="H449" t="inlineStr">
        <is>
          <t>&lt;=3.20.0;&gt;=3.11.0</t>
        </is>
      </c>
    </row>
    <row r="450">
      <c r="A450" t="inlineStr">
        <is>
          <t>rally</t>
        </is>
      </c>
      <c r="B450" t="inlineStr">
        <is>
          <t>797b1735f30368d3e2b7f7323d598b23efb95bd8</t>
        </is>
      </c>
      <c r="C450" t="inlineStr">
        <is>
          <t>2017-03-20 13:58:24+00:00</t>
        </is>
      </c>
      <c r="D450" t="inlineStr">
        <is>
          <t>verchange</t>
        </is>
      </c>
      <c r="E450" t="inlineStr">
        <is>
          <t>oslo.utils</t>
        </is>
      </c>
      <c r="F450" t="inlineStr">
        <is>
          <t>&gt;=3.20.0;&lt;=3.23.0</t>
        </is>
      </c>
      <c r="G450" t="inlineStr">
        <is>
          <t>oslo.utils</t>
        </is>
      </c>
      <c r="H450" t="inlineStr">
        <is>
          <t>&gt;=3.18.0;&lt;=3.22.0</t>
        </is>
      </c>
    </row>
    <row r="451">
      <c r="A451" t="inlineStr">
        <is>
          <t>rally</t>
        </is>
      </c>
      <c r="B451" t="inlineStr">
        <is>
          <t>797b1735f30368d3e2b7f7323d598b23efb95bd8</t>
        </is>
      </c>
      <c r="C451" t="inlineStr">
        <is>
          <t>2017-03-20 13:58:24+00:00</t>
        </is>
      </c>
      <c r="D451" t="inlineStr">
        <is>
          <t>verchange</t>
        </is>
      </c>
      <c r="E451" t="inlineStr">
        <is>
          <t>python-ironicclient</t>
        </is>
      </c>
      <c r="F451" t="inlineStr">
        <is>
          <t>&lt;=1.11.1;&gt;=1.11.0</t>
        </is>
      </c>
      <c r="G451" t="inlineStr">
        <is>
          <t>python-ironicclient</t>
        </is>
      </c>
      <c r="H451">
        <f>=1.10.0</f>
        <v/>
      </c>
    </row>
    <row r="452">
      <c r="A452" t="inlineStr">
        <is>
          <t>rally</t>
        </is>
      </c>
      <c r="B452" t="inlineStr">
        <is>
          <t>797b1735f30368d3e2b7f7323d598b23efb95bd8</t>
        </is>
      </c>
      <c r="C452" t="inlineStr">
        <is>
          <t>2017-03-20 13:58:24+00:00</t>
        </is>
      </c>
      <c r="D452" t="inlineStr">
        <is>
          <t>verchange</t>
        </is>
      </c>
      <c r="E452" t="inlineStr">
        <is>
          <t>python-zaqarclient</t>
        </is>
      </c>
      <c r="F452" t="inlineStr">
        <is>
          <t>&gt;=1.0.0;&lt;=1.4.0</t>
        </is>
      </c>
      <c r="G452" t="inlineStr">
        <is>
          <t>python-zaqarclient</t>
        </is>
      </c>
      <c r="H452" t="inlineStr">
        <is>
          <t>&gt;=1.0.0;&lt;=1.3.0</t>
        </is>
      </c>
    </row>
    <row r="453">
      <c r="A453" t="inlineStr">
        <is>
          <t>rally</t>
        </is>
      </c>
      <c r="B453" t="inlineStr">
        <is>
          <t>797b1735f30368d3e2b7f7323d598b23efb95bd8</t>
        </is>
      </c>
      <c r="C453" t="inlineStr">
        <is>
          <t>2017-03-20 13:58:24+00:00</t>
        </is>
      </c>
      <c r="D453" t="inlineStr">
        <is>
          <t>verchange</t>
        </is>
      </c>
      <c r="E453" t="inlineStr">
        <is>
          <t>Jinja2</t>
        </is>
      </c>
      <c r="F453" t="inlineStr">
        <is>
          <t>!=2.9.3;&lt;=2.9.5;&gt;=2.8;!=2.9.2;!=2.9.1;!=2.9.4;!=2.9.0</t>
        </is>
      </c>
      <c r="G453" t="inlineStr">
        <is>
          <t>Jinja2</t>
        </is>
      </c>
      <c r="H453" t="inlineStr">
        <is>
          <t>!=2.9.3;&gt;=2.8;!=2.9.2;&lt;2.9.4;!=2.9.1;!=2.9.0</t>
        </is>
      </c>
    </row>
    <row r="454">
      <c r="A454" t="inlineStr">
        <is>
          <t>rally</t>
        </is>
      </c>
      <c r="B454" t="inlineStr">
        <is>
          <t>797b1735f30368d3e2b7f7323d598b23efb95bd8</t>
        </is>
      </c>
      <c r="C454" t="inlineStr">
        <is>
          <t>2017-03-20 13:58:24+00:00</t>
        </is>
      </c>
      <c r="D454" t="inlineStr">
        <is>
          <t>verchange</t>
        </is>
      </c>
      <c r="E454" t="inlineStr">
        <is>
          <t>boto</t>
        </is>
      </c>
      <c r="F454" t="inlineStr">
        <is>
          <t>&lt;=2.46.1;&gt;=2.32.1</t>
        </is>
      </c>
      <c r="G454" t="inlineStr">
        <is>
          <t>boto</t>
        </is>
      </c>
      <c r="H454" t="inlineStr">
        <is>
          <t>&lt;=2.45.0;&gt;=2.32.1</t>
        </is>
      </c>
    </row>
    <row r="455">
      <c r="A455" t="inlineStr">
        <is>
          <t>rally</t>
        </is>
      </c>
      <c r="B455" t="inlineStr">
        <is>
          <t>797b1735f30368d3e2b7f7323d598b23efb95bd8</t>
        </is>
      </c>
      <c r="C455" t="inlineStr">
        <is>
          <t>2017-03-20 13:58:24+00:00</t>
        </is>
      </c>
      <c r="D455" t="inlineStr">
        <is>
          <t>verchange</t>
        </is>
      </c>
      <c r="E455" t="inlineStr">
        <is>
          <t>python-neutronclient</t>
        </is>
      </c>
      <c r="F455" t="inlineStr">
        <is>
          <t>&gt;=5.1.0;&lt;=6.1.0</t>
        </is>
      </c>
      <c r="G455" t="inlineStr">
        <is>
          <t>python-neutronclient</t>
        </is>
      </c>
      <c r="H455" t="inlineStr">
        <is>
          <t>&gt;=5.1.0;&lt;=6.0.0</t>
        </is>
      </c>
    </row>
    <row r="456">
      <c r="A456" t="inlineStr">
        <is>
          <t>rally</t>
        </is>
      </c>
      <c r="B456" t="inlineStr">
        <is>
          <t>797b1735f30368d3e2b7f7323d598b23efb95bd8</t>
        </is>
      </c>
      <c r="C456" t="inlineStr">
        <is>
          <t>2017-03-20 13:58:24+00:00</t>
        </is>
      </c>
      <c r="D456" t="inlineStr">
        <is>
          <t>verchange</t>
        </is>
      </c>
      <c r="E456" t="inlineStr">
        <is>
          <t>paramiko</t>
        </is>
      </c>
      <c r="F456" t="inlineStr">
        <is>
          <t>&gt;=2.0;&lt;=2.1.2</t>
        </is>
      </c>
      <c r="G456" t="inlineStr">
        <is>
          <t>paramiko</t>
        </is>
      </c>
      <c r="H456" t="inlineStr">
        <is>
          <t>&gt;=2.0;&lt;=2.1.1</t>
        </is>
      </c>
    </row>
    <row r="457">
      <c r="A457" t="inlineStr">
        <is>
          <t>rally</t>
        </is>
      </c>
      <c r="B457" t="inlineStr">
        <is>
          <t>797b1735f30368d3e2b7f7323d598b23efb95bd8</t>
        </is>
      </c>
      <c r="C457" t="inlineStr">
        <is>
          <t>2017-03-20 13:58:24+00:00</t>
        </is>
      </c>
      <c r="D457" t="inlineStr">
        <is>
          <t>verchange</t>
        </is>
      </c>
      <c r="E457" t="inlineStr">
        <is>
          <t>pbr</t>
        </is>
      </c>
      <c r="F457">
        <f>=2.0.0</f>
        <v/>
      </c>
      <c r="G457" t="inlineStr">
        <is>
          <t>pbr</t>
        </is>
      </c>
      <c r="H457" t="inlineStr">
        <is>
          <t>&lt;=1.10.0;&gt;=1.8</t>
        </is>
      </c>
    </row>
    <row r="458">
      <c r="A458" t="inlineStr">
        <is>
          <t>rally</t>
        </is>
      </c>
      <c r="B458" t="inlineStr">
        <is>
          <t>797b1735f30368d3e2b7f7323d598b23efb95bd8</t>
        </is>
      </c>
      <c r="C458" t="inlineStr">
        <is>
          <t>2017-03-20 13:58:24+00:00</t>
        </is>
      </c>
      <c r="D458" t="inlineStr">
        <is>
          <t>verchange</t>
        </is>
      </c>
      <c r="E458" t="inlineStr">
        <is>
          <t>python-swiftclient</t>
        </is>
      </c>
      <c r="F458" t="inlineStr">
        <is>
          <t>&lt;=3.3.0;&gt;=3.2.0</t>
        </is>
      </c>
      <c r="G458" t="inlineStr">
        <is>
          <t>python-swiftclient</t>
        </is>
      </c>
      <c r="H458">
        <f>=3.2.0</f>
        <v/>
      </c>
    </row>
    <row r="459">
      <c r="A459" t="inlineStr">
        <is>
          <t>rally</t>
        </is>
      </c>
      <c r="B459" t="inlineStr">
        <is>
          <t>797b1735f30368d3e2b7f7323d598b23efb95bd8</t>
        </is>
      </c>
      <c r="C459" t="inlineStr">
        <is>
          <t>2017-03-20 13:58:24+00:00</t>
        </is>
      </c>
      <c r="D459" t="inlineStr">
        <is>
          <t>verchange</t>
        </is>
      </c>
      <c r="E459" t="inlineStr">
        <is>
          <t>oslo.serialization</t>
        </is>
      </c>
      <c r="F459" t="inlineStr">
        <is>
          <t>&gt;=1.10.0;&lt;=2.17.0</t>
        </is>
      </c>
      <c r="G459" t="inlineStr">
        <is>
          <t>oslo.serialization</t>
        </is>
      </c>
      <c r="H459" t="inlineStr">
        <is>
          <t>&gt;=1.10.0;&lt;=2.16.0</t>
        </is>
      </c>
    </row>
    <row r="460">
      <c r="A460" t="inlineStr">
        <is>
          <t>rally</t>
        </is>
      </c>
      <c r="B460" t="inlineStr">
        <is>
          <t>797b1735f30368d3e2b7f7323d598b23efb95bd8</t>
        </is>
      </c>
      <c r="C460" t="inlineStr">
        <is>
          <t>2017-03-20 13:58:24+00:00</t>
        </is>
      </c>
      <c r="D460" t="inlineStr">
        <is>
          <t>verchange</t>
        </is>
      </c>
      <c r="E460" t="inlineStr">
        <is>
          <t>oslo.i18n</t>
        </is>
      </c>
      <c r="F460" t="inlineStr">
        <is>
          <t>&gt;=2.1.0;&lt;=3.14.0</t>
        </is>
      </c>
      <c r="G460" t="inlineStr">
        <is>
          <t>oslo.i18n</t>
        </is>
      </c>
      <c r="H460" t="inlineStr">
        <is>
          <t>&gt;=2.1.0;&lt;=3.12.0</t>
        </is>
      </c>
    </row>
    <row r="461">
      <c r="A461" t="inlineStr">
        <is>
          <t>rally</t>
        </is>
      </c>
      <c r="B461" t="inlineStr">
        <is>
          <t>797b1735f30368d3e2b7f7323d598b23efb95bd8</t>
        </is>
      </c>
      <c r="C461" t="inlineStr">
        <is>
          <t>2017-03-20 13:58:24+00:00</t>
        </is>
      </c>
      <c r="D461" t="inlineStr">
        <is>
          <t>verchange</t>
        </is>
      </c>
      <c r="E461" t="inlineStr">
        <is>
          <t>python-designateclient</t>
        </is>
      </c>
      <c r="F461" t="inlineStr">
        <is>
          <t>&gt;=1.5.0;&lt;=2.6.0</t>
        </is>
      </c>
      <c r="G461" t="inlineStr">
        <is>
          <t>python-designateclient</t>
        </is>
      </c>
      <c r="H461" t="inlineStr">
        <is>
          <t>&gt;=1.5.0;&lt;=2.4.0</t>
        </is>
      </c>
    </row>
    <row r="462">
      <c r="A462" t="inlineStr">
        <is>
          <t>rally</t>
        </is>
      </c>
      <c r="B462" t="inlineStr">
        <is>
          <t>ef2b6177c6a21ab28e9c24bbf18536bf076683b5</t>
        </is>
      </c>
      <c r="C462" t="inlineStr">
        <is>
          <t>2017-04-12 12:35:56+00:00</t>
        </is>
      </c>
      <c r="D462" t="inlineStr">
        <is>
          <t>add</t>
        </is>
      </c>
      <c r="E462" t="inlineStr">
        <is>
          <t>virtualenv</t>
        </is>
      </c>
      <c r="F462" t="inlineStr"/>
      <c r="G462" t="inlineStr"/>
      <c r="H462" t="inlineStr"/>
    </row>
    <row r="463">
      <c r="A463" t="inlineStr">
        <is>
          <t>rally</t>
        </is>
      </c>
      <c r="B463" t="inlineStr">
        <is>
          <t>d51e44674e590dbd0437b7b1ed15e49da5e2b9a5</t>
        </is>
      </c>
      <c r="C463" t="inlineStr">
        <is>
          <t>2017-10-20 15:41:07+00:00</t>
        </is>
      </c>
      <c r="D463" t="inlineStr">
        <is>
          <t>verchange</t>
        </is>
      </c>
      <c r="E463" t="inlineStr">
        <is>
          <t>os-faults</t>
        </is>
      </c>
      <c r="F463" t="inlineStr">
        <is>
          <t>&gt;=0.1.15;&lt;0.2.0</t>
        </is>
      </c>
      <c r="G463" t="inlineStr">
        <is>
          <t>os-faults</t>
        </is>
      </c>
      <c r="H463" t="inlineStr">
        <is>
          <t>&lt;=0.1.11;&gt;=0.1.5</t>
        </is>
      </c>
    </row>
    <row r="464">
      <c r="A464" t="inlineStr">
        <is>
          <t>rally</t>
        </is>
      </c>
      <c r="B464" t="inlineStr">
        <is>
          <t>7153e0cbc5b0e6433313a3bc6051b2c0775d3804</t>
        </is>
      </c>
      <c r="C464" t="inlineStr">
        <is>
          <t>2017-10-21 11:01:40+00:00</t>
        </is>
      </c>
      <c r="D464" t="inlineStr">
        <is>
          <t>verchange</t>
        </is>
      </c>
      <c r="E464" t="inlineStr">
        <is>
          <t>python-monascaclient</t>
        </is>
      </c>
      <c r="F464">
        <f>=1.7.0</f>
        <v/>
      </c>
      <c r="G464" t="inlineStr">
        <is>
          <t>python-monascaclient</t>
        </is>
      </c>
      <c r="H464" t="inlineStr">
        <is>
          <t>&gt;=1.1.0;&lt;=1.5.0</t>
        </is>
      </c>
    </row>
    <row r="465">
      <c r="A465" t="inlineStr">
        <is>
          <t>rally</t>
        </is>
      </c>
      <c r="B465" t="inlineStr">
        <is>
          <t>7153e0cbc5b0e6433313a3bc6051b2c0775d3804</t>
        </is>
      </c>
      <c r="C465" t="inlineStr">
        <is>
          <t>2017-10-21 11:01:40+00:00</t>
        </is>
      </c>
      <c r="D465" t="inlineStr">
        <is>
          <t>verchange</t>
        </is>
      </c>
      <c r="E465" t="inlineStr">
        <is>
          <t>python-ceilometerclient</t>
        </is>
      </c>
      <c r="F465" t="inlineStr">
        <is>
          <t>&lt;=2.9.0;&gt;=2.5.0</t>
        </is>
      </c>
      <c r="G465" t="inlineStr">
        <is>
          <t>python-ceilometerclient</t>
        </is>
      </c>
      <c r="H465" t="inlineStr">
        <is>
          <t>&gt;=2.5.0;&lt;=2.8.0</t>
        </is>
      </c>
    </row>
    <row r="466">
      <c r="A466" t="inlineStr">
        <is>
          <t>rally</t>
        </is>
      </c>
      <c r="B466" t="inlineStr">
        <is>
          <t>7153e0cbc5b0e6433313a3bc6051b2c0775d3804</t>
        </is>
      </c>
      <c r="C466" t="inlineStr">
        <is>
          <t>2017-10-21 11:01:40+00:00</t>
        </is>
      </c>
      <c r="D466" t="inlineStr">
        <is>
          <t>verchange</t>
        </is>
      </c>
      <c r="E466" t="inlineStr">
        <is>
          <t>python-keystoneclient</t>
        </is>
      </c>
      <c r="F466" t="inlineStr">
        <is>
          <t>&gt;=3.8.0;&lt;=3.13.0</t>
        </is>
      </c>
      <c r="G466" t="inlineStr">
        <is>
          <t>python-keystoneclient</t>
        </is>
      </c>
      <c r="H466" t="inlineStr">
        <is>
          <t>&lt;=3.10.0;&gt;=3.8.0</t>
        </is>
      </c>
    </row>
    <row r="467">
      <c r="A467" t="inlineStr">
        <is>
          <t>rally</t>
        </is>
      </c>
      <c r="B467" t="inlineStr">
        <is>
          <t>7153e0cbc5b0e6433313a3bc6051b2c0775d3804</t>
        </is>
      </c>
      <c r="C467" t="inlineStr">
        <is>
          <t>2017-10-21 11:01:40+00:00</t>
        </is>
      </c>
      <c r="D467" t="inlineStr">
        <is>
          <t>verchange</t>
        </is>
      </c>
      <c r="E467" t="inlineStr">
        <is>
          <t>python-glanceclient</t>
        </is>
      </c>
      <c r="F467">
        <f>=2.8.0</f>
        <v/>
      </c>
      <c r="G467" t="inlineStr">
        <is>
          <t>python-glanceclient</t>
        </is>
      </c>
      <c r="H467" t="inlineStr">
        <is>
          <t>&lt;=2.6.0;&gt;=2.5.0</t>
        </is>
      </c>
    </row>
    <row r="468">
      <c r="A468" t="inlineStr">
        <is>
          <t>rally</t>
        </is>
      </c>
      <c r="B468" t="inlineStr">
        <is>
          <t>7153e0cbc5b0e6433313a3bc6051b2c0775d3804</t>
        </is>
      </c>
      <c r="C468" t="inlineStr">
        <is>
          <t>2017-10-21 11:01:40+00:00</t>
        </is>
      </c>
      <c r="D468" t="inlineStr">
        <is>
          <t>verchange</t>
        </is>
      </c>
      <c r="E468" t="inlineStr">
        <is>
          <t>python-senlinclient</t>
        </is>
      </c>
      <c r="F468" t="inlineStr">
        <is>
          <t>&gt;=1.1.0;&lt;=1.4.0</t>
        </is>
      </c>
      <c r="G468" t="inlineStr">
        <is>
          <t>python-senlinclient</t>
        </is>
      </c>
      <c r="H468" t="inlineStr">
        <is>
          <t>&gt;=1.1.0;&lt;=1.2.0</t>
        </is>
      </c>
    </row>
    <row r="469">
      <c r="A469" t="inlineStr">
        <is>
          <t>rally</t>
        </is>
      </c>
      <c r="B469" t="inlineStr">
        <is>
          <t>7153e0cbc5b0e6433313a3bc6051b2c0775d3804</t>
        </is>
      </c>
      <c r="C469" t="inlineStr">
        <is>
          <t>2017-10-21 11:01:40+00:00</t>
        </is>
      </c>
      <c r="D469" t="inlineStr">
        <is>
          <t>verchange</t>
        </is>
      </c>
      <c r="E469" t="inlineStr">
        <is>
          <t>python-saharaclient</t>
        </is>
      </c>
      <c r="F469" t="inlineStr">
        <is>
          <t>&gt;=1.1.0;&lt;=1.3.0</t>
        </is>
      </c>
      <c r="G469" t="inlineStr">
        <is>
          <t>python-saharaclient</t>
        </is>
      </c>
      <c r="H469">
        <f>=1.1.0</f>
        <v/>
      </c>
    </row>
    <row r="470">
      <c r="A470" t="inlineStr">
        <is>
          <t>rally</t>
        </is>
      </c>
      <c r="B470" t="inlineStr">
        <is>
          <t>7153e0cbc5b0e6433313a3bc6051b2c0775d3804</t>
        </is>
      </c>
      <c r="C470" t="inlineStr">
        <is>
          <t>2017-10-21 11:01:40+00:00</t>
        </is>
      </c>
      <c r="D470" t="inlineStr">
        <is>
          <t>verchange</t>
        </is>
      </c>
      <c r="E470" t="inlineStr">
        <is>
          <t>python-mistralclient</t>
        </is>
      </c>
      <c r="F470" t="inlineStr">
        <is>
          <t>&lt;=3.1.2;&gt;=3.1.0</t>
        </is>
      </c>
      <c r="G470" t="inlineStr">
        <is>
          <t>python-mistralclient</t>
        </is>
      </c>
      <c r="H470" t="inlineStr">
        <is>
          <t>&gt;=2.0.0;&lt;=3.0.0</t>
        </is>
      </c>
    </row>
    <row r="471">
      <c r="A471" t="inlineStr">
        <is>
          <t>rally</t>
        </is>
      </c>
      <c r="B471" t="inlineStr">
        <is>
          <t>7153e0cbc5b0e6433313a3bc6051b2c0775d3804</t>
        </is>
      </c>
      <c r="C471" t="inlineStr">
        <is>
          <t>2017-10-21 11:01:40+00:00</t>
        </is>
      </c>
      <c r="D471" t="inlineStr">
        <is>
          <t>verchange</t>
        </is>
      </c>
      <c r="E471" t="inlineStr">
        <is>
          <t>python-magnumclient</t>
        </is>
      </c>
      <c r="F471" t="inlineStr">
        <is>
          <t>&gt;=2.0.0;&lt;=2.7.0</t>
        </is>
      </c>
      <c r="G471" t="inlineStr">
        <is>
          <t>python-magnumclient</t>
        </is>
      </c>
      <c r="H471" t="inlineStr">
        <is>
          <t>&lt;=2.5.0;&gt;=2.0.0</t>
        </is>
      </c>
    </row>
    <row r="472">
      <c r="A472" t="inlineStr">
        <is>
          <t>rally</t>
        </is>
      </c>
      <c r="B472" t="inlineStr">
        <is>
          <t>7153e0cbc5b0e6433313a3bc6051b2c0775d3804</t>
        </is>
      </c>
      <c r="C472" t="inlineStr">
        <is>
          <t>2017-10-21 11:01:40+00:00</t>
        </is>
      </c>
      <c r="D472" t="inlineStr">
        <is>
          <t>verchange</t>
        </is>
      </c>
      <c r="E472" t="inlineStr">
        <is>
          <t>requests</t>
        </is>
      </c>
      <c r="F472" t="inlineStr">
        <is>
          <t>&lt;=2.18.4;&gt;=2.14.2</t>
        </is>
      </c>
      <c r="G472" t="inlineStr">
        <is>
          <t>requests</t>
        </is>
      </c>
      <c r="H472" t="inlineStr">
        <is>
          <t>!=2.13.0;&gt;=2.10.0;!=2.12.2;&lt;=2.13.0</t>
        </is>
      </c>
    </row>
    <row r="473">
      <c r="A473" t="inlineStr">
        <is>
          <t>rally</t>
        </is>
      </c>
      <c r="B473" t="inlineStr">
        <is>
          <t>7153e0cbc5b0e6433313a3bc6051b2c0775d3804</t>
        </is>
      </c>
      <c r="C473" t="inlineStr">
        <is>
          <t>2017-10-21 11:01:40+00:00</t>
        </is>
      </c>
      <c r="D473" t="inlineStr">
        <is>
          <t>verchange</t>
        </is>
      </c>
      <c r="E473" t="inlineStr">
        <is>
          <t>SQLAlchemy</t>
        </is>
      </c>
      <c r="F473" t="inlineStr">
        <is>
          <t>&gt;=1.0.10;&lt;=1.2.0b2;!=1.1.5;!=1.1.8;!=1.1.6;!=1.1.7</t>
        </is>
      </c>
      <c r="G473" t="inlineStr">
        <is>
          <t>SQLAlchemy</t>
        </is>
      </c>
      <c r="H473" t="inlineStr">
        <is>
          <t>&lt;=1.1.6;&gt;=1.0.10</t>
        </is>
      </c>
    </row>
    <row r="474">
      <c r="A474" t="inlineStr">
        <is>
          <t>rally</t>
        </is>
      </c>
      <c r="B474" t="inlineStr">
        <is>
          <t>7153e0cbc5b0e6433313a3bc6051b2c0775d3804</t>
        </is>
      </c>
      <c r="C474" t="inlineStr">
        <is>
          <t>2017-10-21 11:01:40+00:00</t>
        </is>
      </c>
      <c r="D474" t="inlineStr">
        <is>
          <t>verchange</t>
        </is>
      </c>
      <c r="E474" t="inlineStr">
        <is>
          <t>keystoneauth1</t>
        </is>
      </c>
      <c r="F474">
        <f>=3.2.0</f>
        <v/>
      </c>
      <c r="G474" t="inlineStr">
        <is>
          <t>keystoneauth1</t>
        </is>
      </c>
      <c r="H474" t="inlineStr">
        <is>
          <t>&lt;=2.19.0;&gt;=2.18.0</t>
        </is>
      </c>
    </row>
    <row r="475">
      <c r="A475" t="inlineStr">
        <is>
          <t>rally</t>
        </is>
      </c>
      <c r="B475" t="inlineStr">
        <is>
          <t>7153e0cbc5b0e6433313a3bc6051b2c0775d3804</t>
        </is>
      </c>
      <c r="C475" t="inlineStr">
        <is>
          <t>2017-10-21 11:01:40+00:00</t>
        </is>
      </c>
      <c r="D475" t="inlineStr">
        <is>
          <t>verchange</t>
        </is>
      </c>
      <c r="E475" t="inlineStr">
        <is>
          <t>python-cinderclient</t>
        </is>
      </c>
      <c r="F475">
        <f>=3.2.0</f>
        <v/>
      </c>
      <c r="G475" t="inlineStr">
        <is>
          <t>python-cinderclient</t>
        </is>
      </c>
      <c r="H475" t="inlineStr">
        <is>
          <t>&gt;=1.6.0;!=1.7.1;&lt;=2.0.1;!=1.7.0</t>
        </is>
      </c>
    </row>
    <row r="476">
      <c r="A476" t="inlineStr">
        <is>
          <t>rally</t>
        </is>
      </c>
      <c r="B476" t="inlineStr">
        <is>
          <t>7153e0cbc5b0e6433313a3bc6051b2c0775d3804</t>
        </is>
      </c>
      <c r="C476" t="inlineStr">
        <is>
          <t>2017-10-21 11:01:40+00:00</t>
        </is>
      </c>
      <c r="D476" t="inlineStr">
        <is>
          <t>verchange</t>
        </is>
      </c>
      <c r="E476" t="inlineStr">
        <is>
          <t>python-heatclient</t>
        </is>
      </c>
      <c r="F476" t="inlineStr">
        <is>
          <t>&lt;=1.11.0;&gt;=1.6.1</t>
        </is>
      </c>
      <c r="G476" t="inlineStr">
        <is>
          <t>python-heatclient</t>
        </is>
      </c>
      <c r="H476" t="inlineStr">
        <is>
          <t>&lt;=1.8.0;&gt;=1.6.1</t>
        </is>
      </c>
    </row>
    <row r="477">
      <c r="A477" t="inlineStr">
        <is>
          <t>rally</t>
        </is>
      </c>
      <c r="B477" t="inlineStr">
        <is>
          <t>7153e0cbc5b0e6433313a3bc6051b2c0775d3804</t>
        </is>
      </c>
      <c r="C477" t="inlineStr">
        <is>
          <t>2017-10-21 11:01:40+00:00</t>
        </is>
      </c>
      <c r="D477" t="inlineStr">
        <is>
          <t>verchange</t>
        </is>
      </c>
      <c r="E477" t="inlineStr">
        <is>
          <t>python-muranoclient</t>
        </is>
      </c>
      <c r="F477" t="inlineStr">
        <is>
          <t>&lt;=0.14.0;&gt;=0.8.2</t>
        </is>
      </c>
      <c r="G477" t="inlineStr">
        <is>
          <t>python-muranoclient</t>
        </is>
      </c>
      <c r="H477" t="inlineStr">
        <is>
          <t>&lt;=0.12.0;&gt;=0.8.2</t>
        </is>
      </c>
    </row>
    <row r="478">
      <c r="A478" t="inlineStr">
        <is>
          <t>rally</t>
        </is>
      </c>
      <c r="B478" t="inlineStr">
        <is>
          <t>7153e0cbc5b0e6433313a3bc6051b2c0775d3804</t>
        </is>
      </c>
      <c r="C478" t="inlineStr">
        <is>
          <t>2017-10-21 11:01:40+00:00</t>
        </is>
      </c>
      <c r="D478" t="inlineStr">
        <is>
          <t>verchange</t>
        </is>
      </c>
      <c r="E478" t="inlineStr">
        <is>
          <t>python-manilaclient</t>
        </is>
      </c>
      <c r="F478" t="inlineStr">
        <is>
          <t>&gt;=1.12.0;&lt;=1.17.1</t>
        </is>
      </c>
      <c r="G478" t="inlineStr">
        <is>
          <t>python-manilaclient</t>
        </is>
      </c>
      <c r="H478" t="inlineStr">
        <is>
          <t>&gt;=1.12.0;&lt;=1.14.0</t>
        </is>
      </c>
    </row>
    <row r="479">
      <c r="A479" t="inlineStr">
        <is>
          <t>rally</t>
        </is>
      </c>
      <c r="B479" t="inlineStr">
        <is>
          <t>7153e0cbc5b0e6433313a3bc6051b2c0775d3804</t>
        </is>
      </c>
      <c r="C479" t="inlineStr">
        <is>
          <t>2017-10-21 11:01:40+00:00</t>
        </is>
      </c>
      <c r="D479" t="inlineStr">
        <is>
          <t>verchange</t>
        </is>
      </c>
      <c r="E479" t="inlineStr">
        <is>
          <t>virtualenv</t>
        </is>
      </c>
      <c r="F479" t="inlineStr">
        <is>
          <t>&gt;=13.1.0;&lt;=15.1.0</t>
        </is>
      </c>
      <c r="G479" t="inlineStr">
        <is>
          <t>virtualenv</t>
        </is>
      </c>
      <c r="H479" t="inlineStr"/>
    </row>
    <row r="480">
      <c r="A480" t="inlineStr">
        <is>
          <t>rally</t>
        </is>
      </c>
      <c r="B480" t="inlineStr">
        <is>
          <t>7153e0cbc5b0e6433313a3bc6051b2c0775d3804</t>
        </is>
      </c>
      <c r="C480" t="inlineStr">
        <is>
          <t>2017-10-21 11:01:40+00:00</t>
        </is>
      </c>
      <c r="D480" t="inlineStr">
        <is>
          <t>verchange</t>
        </is>
      </c>
      <c r="E480" t="inlineStr">
        <is>
          <t>decorator</t>
        </is>
      </c>
      <c r="F480" t="inlineStr">
        <is>
          <t>&gt;=3.4.0;&lt;=4.1.2</t>
        </is>
      </c>
      <c r="G480" t="inlineStr">
        <is>
          <t>decorator</t>
        </is>
      </c>
      <c r="H480" t="inlineStr">
        <is>
          <t>&gt;=3.4.0;&lt;=4.0.11</t>
        </is>
      </c>
    </row>
    <row r="481">
      <c r="A481" t="inlineStr">
        <is>
          <t>rally</t>
        </is>
      </c>
      <c r="B481" t="inlineStr">
        <is>
          <t>7153e0cbc5b0e6433313a3bc6051b2c0775d3804</t>
        </is>
      </c>
      <c r="C481" t="inlineStr">
        <is>
          <t>2017-10-21 11:01:40+00:00</t>
        </is>
      </c>
      <c r="D481" t="inlineStr">
        <is>
          <t>verchange</t>
        </is>
      </c>
      <c r="E481" t="inlineStr">
        <is>
          <t>oslo.config</t>
        </is>
      </c>
      <c r="F481" t="inlineStr">
        <is>
          <t>!=4.3.0;&lt;=4.12.0;&gt;=4.0.0;!=4.4.0</t>
        </is>
      </c>
      <c r="G481" t="inlineStr">
        <is>
          <t>oslo.config</t>
        </is>
      </c>
      <c r="H481" t="inlineStr">
        <is>
          <t>&gt;=3.22.0;&lt;=3.23.0</t>
        </is>
      </c>
    </row>
    <row r="482">
      <c r="A482" t="inlineStr">
        <is>
          <t>rally</t>
        </is>
      </c>
      <c r="B482" t="inlineStr">
        <is>
          <t>7153e0cbc5b0e6433313a3bc6051b2c0775d3804</t>
        </is>
      </c>
      <c r="C482" t="inlineStr">
        <is>
          <t>2017-10-21 11:01:40+00:00</t>
        </is>
      </c>
      <c r="D482" t="inlineStr">
        <is>
          <t>verchange</t>
        </is>
      </c>
      <c r="E482" t="inlineStr">
        <is>
          <t>python-novaclient</t>
        </is>
      </c>
      <c r="F482">
        <f>=9.1.0</f>
        <v/>
      </c>
      <c r="G482" t="inlineStr">
        <is>
          <t>python-novaclient</t>
        </is>
      </c>
      <c r="H482">
        <f>=7.1.0</f>
        <v/>
      </c>
    </row>
    <row r="483">
      <c r="A483" t="inlineStr">
        <is>
          <t>rally</t>
        </is>
      </c>
      <c r="B483" t="inlineStr">
        <is>
          <t>7153e0cbc5b0e6433313a3bc6051b2c0775d3804</t>
        </is>
      </c>
      <c r="C483" t="inlineStr">
        <is>
          <t>2017-10-21 11:01:40+00:00</t>
        </is>
      </c>
      <c r="D483" t="inlineStr">
        <is>
          <t>verchange</t>
        </is>
      </c>
      <c r="E483" t="inlineStr">
        <is>
          <t>oslo.db</t>
        </is>
      </c>
      <c r="F483" t="inlineStr">
        <is>
          <t>&lt;=4.26.0;&gt;=4.24.0</t>
        </is>
      </c>
      <c r="G483" t="inlineStr">
        <is>
          <t>oslo.db</t>
        </is>
      </c>
      <c r="H483" t="inlineStr">
        <is>
          <t>&gt;=4.15.0;&lt;=4.18.0</t>
        </is>
      </c>
    </row>
    <row r="484">
      <c r="A484" t="inlineStr">
        <is>
          <t>rally</t>
        </is>
      </c>
      <c r="B484" t="inlineStr">
        <is>
          <t>7153e0cbc5b0e6433313a3bc6051b2c0775d3804</t>
        </is>
      </c>
      <c r="C484" t="inlineStr">
        <is>
          <t>2017-10-21 11:01:40+00:00</t>
        </is>
      </c>
      <c r="D484" t="inlineStr">
        <is>
          <t>verchange</t>
        </is>
      </c>
      <c r="E484" t="inlineStr">
        <is>
          <t>python-watcherclient</t>
        </is>
      </c>
      <c r="F484" t="inlineStr">
        <is>
          <t>&gt;=0.23.0;&lt;=1.3.0</t>
        </is>
      </c>
      <c r="G484" t="inlineStr">
        <is>
          <t>python-watcherclient</t>
        </is>
      </c>
      <c r="H484" t="inlineStr">
        <is>
          <t>&gt;=0.23.0;&lt;=1.0.0</t>
        </is>
      </c>
    </row>
    <row r="485">
      <c r="A485" t="inlineStr">
        <is>
          <t>rally</t>
        </is>
      </c>
      <c r="B485" t="inlineStr">
        <is>
          <t>7153e0cbc5b0e6433313a3bc6051b2c0775d3804</t>
        </is>
      </c>
      <c r="C485" t="inlineStr">
        <is>
          <t>2017-10-21 11:01:40+00:00</t>
        </is>
      </c>
      <c r="D485" t="inlineStr">
        <is>
          <t>verchange</t>
        </is>
      </c>
      <c r="E485" t="inlineStr">
        <is>
          <t>gnocchiclient</t>
        </is>
      </c>
      <c r="F485" t="inlineStr">
        <is>
          <t>&gt;=2.7.0;&lt;=4.0.0</t>
        </is>
      </c>
      <c r="G485" t="inlineStr">
        <is>
          <t>gnocchiclient</t>
        </is>
      </c>
      <c r="H485" t="inlineStr">
        <is>
          <t>&gt;=2.7.0;&lt;=3.1.1</t>
        </is>
      </c>
    </row>
    <row r="486">
      <c r="A486" t="inlineStr">
        <is>
          <t>rally</t>
        </is>
      </c>
      <c r="B486" t="inlineStr">
        <is>
          <t>7153e0cbc5b0e6433313a3bc6051b2c0775d3804</t>
        </is>
      </c>
      <c r="C486" t="inlineStr">
        <is>
          <t>2017-10-21 11:01:40+00:00</t>
        </is>
      </c>
      <c r="D486" t="inlineStr">
        <is>
          <t>verchange</t>
        </is>
      </c>
      <c r="E486" t="inlineStr">
        <is>
          <t>python-troveclient</t>
        </is>
      </c>
      <c r="F486" t="inlineStr">
        <is>
          <t>&lt;=2.12.0;&gt;=2.2.0</t>
        </is>
      </c>
      <c r="G486" t="inlineStr">
        <is>
          <t>python-troveclient</t>
        </is>
      </c>
      <c r="H486" t="inlineStr">
        <is>
          <t>&gt;=2.2.0;&lt;=2.8.0</t>
        </is>
      </c>
    </row>
    <row r="487">
      <c r="A487" t="inlineStr">
        <is>
          <t>rally</t>
        </is>
      </c>
      <c r="B487" t="inlineStr">
        <is>
          <t>7153e0cbc5b0e6433313a3bc6051b2c0775d3804</t>
        </is>
      </c>
      <c r="C487" t="inlineStr">
        <is>
          <t>2017-10-21 11:01:40+00:00</t>
        </is>
      </c>
      <c r="D487" t="inlineStr">
        <is>
          <t>verchange</t>
        </is>
      </c>
      <c r="E487" t="inlineStr">
        <is>
          <t>alembic</t>
        </is>
      </c>
      <c r="F487" t="inlineStr">
        <is>
          <t>&lt;=0.9.5;&gt;=0.8.10</t>
        </is>
      </c>
      <c r="G487" t="inlineStr">
        <is>
          <t>alembic</t>
        </is>
      </c>
      <c r="H487" t="inlineStr">
        <is>
          <t>&gt;=0.8.10;&lt;=0.9.1</t>
        </is>
      </c>
    </row>
    <row r="488">
      <c r="A488" t="inlineStr">
        <is>
          <t>rally</t>
        </is>
      </c>
      <c r="B488" t="inlineStr">
        <is>
          <t>7153e0cbc5b0e6433313a3bc6051b2c0775d3804</t>
        </is>
      </c>
      <c r="C488" t="inlineStr">
        <is>
          <t>2017-10-21 11:01:40+00:00</t>
        </is>
      </c>
      <c r="D488" t="inlineStr">
        <is>
          <t>verchange</t>
        </is>
      </c>
      <c r="E488" t="inlineStr">
        <is>
          <t>PyYAML</t>
        </is>
      </c>
      <c r="F488" t="inlineStr">
        <is>
          <t>&gt;=3.10;&lt;=3.12</t>
        </is>
      </c>
      <c r="G488" t="inlineStr">
        <is>
          <t>PyYAML</t>
        </is>
      </c>
      <c r="H488" t="inlineStr">
        <is>
          <t>&gt;=3.10.0;&lt;=3.12</t>
        </is>
      </c>
    </row>
    <row r="489">
      <c r="A489" t="inlineStr">
        <is>
          <t>rally</t>
        </is>
      </c>
      <c r="B489" t="inlineStr">
        <is>
          <t>7153e0cbc5b0e6433313a3bc6051b2c0775d3804</t>
        </is>
      </c>
      <c r="C489" t="inlineStr">
        <is>
          <t>2017-10-21 11:01:40+00:00</t>
        </is>
      </c>
      <c r="D489" t="inlineStr">
        <is>
          <t>verchange</t>
        </is>
      </c>
      <c r="E489" t="inlineStr">
        <is>
          <t>oslo.log</t>
        </is>
      </c>
      <c r="F489">
        <f>=3.30.0</f>
        <v/>
      </c>
      <c r="G489" t="inlineStr">
        <is>
          <t>oslo.log</t>
        </is>
      </c>
      <c r="H489" t="inlineStr">
        <is>
          <t>&lt;=3.21.0;&gt;=3.11.0</t>
        </is>
      </c>
    </row>
    <row r="490">
      <c r="A490" t="inlineStr">
        <is>
          <t>rally</t>
        </is>
      </c>
      <c r="B490" t="inlineStr">
        <is>
          <t>7153e0cbc5b0e6433313a3bc6051b2c0775d3804</t>
        </is>
      </c>
      <c r="C490" t="inlineStr">
        <is>
          <t>2017-10-21 11:01:40+00:00</t>
        </is>
      </c>
      <c r="D490" t="inlineStr">
        <is>
          <t>verchange</t>
        </is>
      </c>
      <c r="E490" t="inlineStr">
        <is>
          <t>oslo.utils</t>
        </is>
      </c>
      <c r="F490" t="inlineStr">
        <is>
          <t>&lt;=3.29.0;&gt;=3.20.0</t>
        </is>
      </c>
      <c r="G490" t="inlineStr">
        <is>
          <t>oslo.utils</t>
        </is>
      </c>
      <c r="H490" t="inlineStr">
        <is>
          <t>&gt;=3.20.0;&lt;=3.23.0</t>
        </is>
      </c>
    </row>
    <row r="491">
      <c r="A491" t="inlineStr">
        <is>
          <t>rally</t>
        </is>
      </c>
      <c r="B491" t="inlineStr">
        <is>
          <t>7153e0cbc5b0e6433313a3bc6051b2c0775d3804</t>
        </is>
      </c>
      <c r="C491" t="inlineStr">
        <is>
          <t>2017-10-21 11:01:40+00:00</t>
        </is>
      </c>
      <c r="D491" t="inlineStr">
        <is>
          <t>verchange</t>
        </is>
      </c>
      <c r="E491" t="inlineStr">
        <is>
          <t>python-ironicclient</t>
        </is>
      </c>
      <c r="F491" t="inlineStr">
        <is>
          <t>&lt;=1.17.0;&gt;=1.14.0</t>
        </is>
      </c>
      <c r="G491" t="inlineStr">
        <is>
          <t>python-ironicclient</t>
        </is>
      </c>
      <c r="H491" t="inlineStr">
        <is>
          <t>&lt;=1.11.1;&gt;=1.11.0</t>
        </is>
      </c>
    </row>
    <row r="492">
      <c r="A492" t="inlineStr">
        <is>
          <t>rally</t>
        </is>
      </c>
      <c r="B492" t="inlineStr">
        <is>
          <t>7153e0cbc5b0e6433313a3bc6051b2c0775d3804</t>
        </is>
      </c>
      <c r="C492" t="inlineStr">
        <is>
          <t>2017-10-21 11:01:40+00:00</t>
        </is>
      </c>
      <c r="D492" t="inlineStr">
        <is>
          <t>verchange</t>
        </is>
      </c>
      <c r="E492" t="inlineStr">
        <is>
          <t>python-zaqarclient</t>
        </is>
      </c>
      <c r="F492" t="inlineStr">
        <is>
          <t>&gt;=1.0.0;&lt;=1.7.0</t>
        </is>
      </c>
      <c r="G492" t="inlineStr">
        <is>
          <t>python-zaqarclient</t>
        </is>
      </c>
      <c r="H492" t="inlineStr">
        <is>
          <t>&gt;=1.0.0;&lt;=1.4.0</t>
        </is>
      </c>
    </row>
    <row r="493">
      <c r="A493" t="inlineStr">
        <is>
          <t>rally</t>
        </is>
      </c>
      <c r="B493" t="inlineStr">
        <is>
          <t>7153e0cbc5b0e6433313a3bc6051b2c0775d3804</t>
        </is>
      </c>
      <c r="C493" t="inlineStr">
        <is>
          <t>2017-10-21 11:01:40+00:00</t>
        </is>
      </c>
      <c r="D493" t="inlineStr">
        <is>
          <t>verchange</t>
        </is>
      </c>
      <c r="E493" t="inlineStr">
        <is>
          <t>Jinja2</t>
        </is>
      </c>
      <c r="F493" t="inlineStr">
        <is>
          <t>!=2.9.3;&lt;=2.9.6;&gt;=2.8;!=2.9.2;!=2.9.1;!=2.9.4;!=2.9.0</t>
        </is>
      </c>
      <c r="G493" t="inlineStr">
        <is>
          <t>Jinja2</t>
        </is>
      </c>
      <c r="H493" t="inlineStr">
        <is>
          <t>!=2.9.3;&lt;=2.9.5;&gt;=2.8;!=2.9.2;!=2.9.1;!=2.9.4;!=2.9.0</t>
        </is>
      </c>
    </row>
    <row r="494">
      <c r="A494" t="inlineStr">
        <is>
          <t>rally</t>
        </is>
      </c>
      <c r="B494" t="inlineStr">
        <is>
          <t>7153e0cbc5b0e6433313a3bc6051b2c0775d3804</t>
        </is>
      </c>
      <c r="C494" t="inlineStr">
        <is>
          <t>2017-10-21 11:01:40+00:00</t>
        </is>
      </c>
      <c r="D494" t="inlineStr">
        <is>
          <t>verchange</t>
        </is>
      </c>
      <c r="E494" t="inlineStr">
        <is>
          <t>boto</t>
        </is>
      </c>
      <c r="F494" t="inlineStr">
        <is>
          <t>&lt;=2.48.0;&gt;=2.32.1</t>
        </is>
      </c>
      <c r="G494" t="inlineStr">
        <is>
          <t>boto</t>
        </is>
      </c>
      <c r="H494" t="inlineStr">
        <is>
          <t>&lt;=2.46.1;&gt;=2.32.1</t>
        </is>
      </c>
    </row>
    <row r="495">
      <c r="A495" t="inlineStr">
        <is>
          <t>rally</t>
        </is>
      </c>
      <c r="B495" t="inlineStr">
        <is>
          <t>7153e0cbc5b0e6433313a3bc6051b2c0775d3804</t>
        </is>
      </c>
      <c r="C495" t="inlineStr">
        <is>
          <t>2017-10-21 11:01:40+00:00</t>
        </is>
      </c>
      <c r="D495" t="inlineStr">
        <is>
          <t>verchange</t>
        </is>
      </c>
      <c r="E495" t="inlineStr">
        <is>
          <t>python-neutronclient</t>
        </is>
      </c>
      <c r="F495" t="inlineStr">
        <is>
          <t>&gt;=6.3.0;&lt;=6.5.0</t>
        </is>
      </c>
      <c r="G495" t="inlineStr">
        <is>
          <t>python-neutronclient</t>
        </is>
      </c>
      <c r="H495" t="inlineStr">
        <is>
          <t>&gt;=5.1.0;&lt;=6.1.0</t>
        </is>
      </c>
    </row>
    <row r="496">
      <c r="A496" t="inlineStr">
        <is>
          <t>rally</t>
        </is>
      </c>
      <c r="B496" t="inlineStr">
        <is>
          <t>7153e0cbc5b0e6433313a3bc6051b2c0775d3804</t>
        </is>
      </c>
      <c r="C496" t="inlineStr">
        <is>
          <t>2017-10-21 11:01:40+00:00</t>
        </is>
      </c>
      <c r="D496" t="inlineStr">
        <is>
          <t>verchange</t>
        </is>
      </c>
      <c r="E496" t="inlineStr">
        <is>
          <t>paramiko</t>
        </is>
      </c>
      <c r="F496" t="inlineStr">
        <is>
          <t>&gt;=2.0.0;&lt;=2.2.1</t>
        </is>
      </c>
      <c r="G496" t="inlineStr">
        <is>
          <t>paramiko</t>
        </is>
      </c>
      <c r="H496" t="inlineStr">
        <is>
          <t>&gt;=2.0;&lt;=2.1.2</t>
        </is>
      </c>
    </row>
    <row r="497">
      <c r="A497" t="inlineStr">
        <is>
          <t>rally</t>
        </is>
      </c>
      <c r="B497" t="inlineStr">
        <is>
          <t>7153e0cbc5b0e6433313a3bc6051b2c0775d3804</t>
        </is>
      </c>
      <c r="C497" t="inlineStr">
        <is>
          <t>2017-10-21 11:01:40+00:00</t>
        </is>
      </c>
      <c r="D497" t="inlineStr">
        <is>
          <t>verchange</t>
        </is>
      </c>
      <c r="E497" t="inlineStr">
        <is>
          <t>pbr</t>
        </is>
      </c>
      <c r="F497" t="inlineStr">
        <is>
          <t>&gt;=2.0.0;&lt;=3.1.1;!=2.1.0</t>
        </is>
      </c>
      <c r="G497" t="inlineStr">
        <is>
          <t>pbr</t>
        </is>
      </c>
      <c r="H497">
        <f>=2.0.0</f>
        <v/>
      </c>
    </row>
    <row r="498">
      <c r="A498" t="inlineStr">
        <is>
          <t>rally</t>
        </is>
      </c>
      <c r="B498" t="inlineStr">
        <is>
          <t>7153e0cbc5b0e6433313a3bc6051b2c0775d3804</t>
        </is>
      </c>
      <c r="C498" t="inlineStr">
        <is>
          <t>2017-10-21 11:01:40+00:00</t>
        </is>
      </c>
      <c r="D498" t="inlineStr">
        <is>
          <t>verchange</t>
        </is>
      </c>
      <c r="E498" t="inlineStr">
        <is>
          <t>python-swiftclient</t>
        </is>
      </c>
      <c r="F498" t="inlineStr">
        <is>
          <t>&lt;=3.4.0;&gt;=3.2.0</t>
        </is>
      </c>
      <c r="G498" t="inlineStr">
        <is>
          <t>python-swiftclient</t>
        </is>
      </c>
      <c r="H498" t="inlineStr">
        <is>
          <t>&lt;=3.3.0;&gt;=3.2.0</t>
        </is>
      </c>
    </row>
    <row r="499">
      <c r="A499" t="inlineStr">
        <is>
          <t>rally</t>
        </is>
      </c>
      <c r="B499" t="inlineStr">
        <is>
          <t>7153e0cbc5b0e6433313a3bc6051b2c0775d3804</t>
        </is>
      </c>
      <c r="C499" t="inlineStr">
        <is>
          <t>2017-10-21 11:01:40+00:00</t>
        </is>
      </c>
      <c r="D499" t="inlineStr">
        <is>
          <t>verchange</t>
        </is>
      </c>
      <c r="E499" t="inlineStr">
        <is>
          <t>python-designateclient</t>
        </is>
      </c>
      <c r="F499" t="inlineStr">
        <is>
          <t>&gt;=1.5.0;&lt;=2.7.0</t>
        </is>
      </c>
      <c r="G499" t="inlineStr">
        <is>
          <t>python-designateclient</t>
        </is>
      </c>
      <c r="H499" t="inlineStr">
        <is>
          <t>&gt;=1.5.0;&lt;=2.6.0</t>
        </is>
      </c>
    </row>
    <row r="500">
      <c r="A500" t="inlineStr">
        <is>
          <t>rally</t>
        </is>
      </c>
      <c r="B500" t="inlineStr">
        <is>
          <t>7153e0cbc5b0e6433313a3bc6051b2c0775d3804</t>
        </is>
      </c>
      <c r="C500" t="inlineStr">
        <is>
          <t>2017-10-21 11:01:40+00:00</t>
        </is>
      </c>
      <c r="D500" t="inlineStr">
        <is>
          <t>add</t>
        </is>
      </c>
      <c r="E500" t="inlineStr">
        <is>
          <t>morph</t>
        </is>
      </c>
      <c r="F500" t="inlineStr"/>
      <c r="G500" t="inlineStr"/>
      <c r="H500" t="inlineStr"/>
    </row>
    <row r="501">
      <c r="A501" t="inlineStr">
        <is>
          <t>rally</t>
        </is>
      </c>
      <c r="B501" t="inlineStr">
        <is>
          <t>7153e0cbc5b0e6433313a3bc6051b2c0775d3804</t>
        </is>
      </c>
      <c r="C501" t="inlineStr">
        <is>
          <t>2017-10-21 11:01:40+00:00</t>
        </is>
      </c>
      <c r="D501" t="inlineStr">
        <is>
          <t>add</t>
        </is>
      </c>
      <c r="E501" t="inlineStr">
        <is>
          <t>osprofiler</t>
        </is>
      </c>
      <c r="F501" t="inlineStr">
        <is>
          <t>&lt;=1.12.0;&gt;=1.4.0</t>
        </is>
      </c>
      <c r="G501" t="inlineStr"/>
      <c r="H501" t="inlineStr"/>
    </row>
    <row r="502">
      <c r="A502" t="inlineStr">
        <is>
          <t>rally</t>
        </is>
      </c>
      <c r="B502" t="inlineStr">
        <is>
          <t>7153e0cbc5b0e6433313a3bc6051b2c0775d3804</t>
        </is>
      </c>
      <c r="C502" t="inlineStr">
        <is>
          <t>2017-10-21 11:01:40+00:00</t>
        </is>
      </c>
      <c r="D502" t="inlineStr">
        <is>
          <t>add</t>
        </is>
      </c>
      <c r="E502" t="inlineStr">
        <is>
          <t>kubernetes</t>
        </is>
      </c>
      <c r="F502" t="inlineStr">
        <is>
          <t>&lt;=3.0.0;&gt;=1.0.0</t>
        </is>
      </c>
      <c r="G502" t="inlineStr"/>
      <c r="H502" t="inlineStr"/>
    </row>
    <row r="503">
      <c r="A503" t="inlineStr">
        <is>
          <t>rally</t>
        </is>
      </c>
      <c r="B503" t="inlineStr">
        <is>
          <t>7153e0cbc5b0e6433313a3bc6051b2c0775d3804</t>
        </is>
      </c>
      <c r="C503" t="inlineStr">
        <is>
          <t>2017-10-21 11:01:40+00:00</t>
        </is>
      </c>
      <c r="D503" t="inlineStr">
        <is>
          <t>rem</t>
        </is>
      </c>
      <c r="E503" t="inlineStr"/>
      <c r="F503" t="inlineStr"/>
      <c r="G503" t="inlineStr">
        <is>
          <t>oslo.i18n</t>
        </is>
      </c>
      <c r="H503" t="inlineStr">
        <is>
          <t>&gt;=2.1.0;&lt;=3.14.0</t>
        </is>
      </c>
    </row>
    <row r="504">
      <c r="A504" t="inlineStr">
        <is>
          <t>rally</t>
        </is>
      </c>
      <c r="B504" t="inlineStr">
        <is>
          <t>7153e0cbc5b0e6433313a3bc6051b2c0775d3804</t>
        </is>
      </c>
      <c r="C504" t="inlineStr">
        <is>
          <t>2017-10-21 11:01:40+00:00</t>
        </is>
      </c>
      <c r="D504" t="inlineStr">
        <is>
          <t>rem</t>
        </is>
      </c>
      <c r="E504" t="inlineStr"/>
      <c r="F504" t="inlineStr"/>
      <c r="G504" t="inlineStr">
        <is>
          <t>oslo.serialization</t>
        </is>
      </c>
      <c r="H504" t="inlineStr">
        <is>
          <t>&gt;=1.10.0;&lt;=2.17.0</t>
        </is>
      </c>
    </row>
    <row r="505">
      <c r="A505" t="inlineStr">
        <is>
          <t>rally</t>
        </is>
      </c>
      <c r="B505" t="inlineStr">
        <is>
          <t>7153e0cbc5b0e6433313a3bc6051b2c0775d3804</t>
        </is>
      </c>
      <c r="C505" t="inlineStr">
        <is>
          <t>2017-10-21 11:01:40+00:00</t>
        </is>
      </c>
      <c r="D505" t="inlineStr">
        <is>
          <t>rem</t>
        </is>
      </c>
      <c r="E505" t="inlineStr"/>
      <c r="F505" t="inlineStr"/>
      <c r="G505" t="inlineStr">
        <is>
          <t>sphinx</t>
        </is>
      </c>
      <c r="H505" t="inlineStr">
        <is>
          <t>&lt;=1.5.3;&gt;=1.5.1</t>
        </is>
      </c>
    </row>
    <row r="506">
      <c r="A506" t="inlineStr">
        <is>
          <t>rally</t>
        </is>
      </c>
      <c r="B506" t="inlineStr">
        <is>
          <t>0753973003b11fbd988206b2adbd971774509e8c</t>
        </is>
      </c>
      <c r="C506" t="inlineStr">
        <is>
          <t>2017-12-05 13:47:05+00:00</t>
        </is>
      </c>
      <c r="D506" t="inlineStr">
        <is>
          <t>add</t>
        </is>
      </c>
      <c r="E506" t="inlineStr">
        <is>
          <t>oslo.serialization</t>
        </is>
      </c>
      <c r="F506" t="inlineStr">
        <is>
          <t>&lt;2.22.0</t>
        </is>
      </c>
      <c r="G506" t="inlineStr"/>
      <c r="H506" t="inlineStr"/>
    </row>
    <row r="507">
      <c r="A507" t="inlineStr">
        <is>
          <t>rally</t>
        </is>
      </c>
      <c r="B507" t="inlineStr">
        <is>
          <t>0ba733e5c45d545e12fbc98f2f442fab810b7c52</t>
        </is>
      </c>
      <c r="C507" t="inlineStr">
        <is>
          <t>2018-02-16 11:41:51+00:00</t>
        </is>
      </c>
      <c r="D507" t="inlineStr">
        <is>
          <t>verchange</t>
        </is>
      </c>
      <c r="E507" t="inlineStr">
        <is>
          <t>python-monascaclient</t>
        </is>
      </c>
      <c r="F507" t="inlineStr">
        <is>
          <t>&gt;=1.7.0</t>
        </is>
      </c>
      <c r="G507" t="inlineStr">
        <is>
          <t>python-monascaclient</t>
        </is>
      </c>
      <c r="H507">
        <f>=1.7.0</f>
        <v/>
      </c>
    </row>
    <row r="508">
      <c r="A508" t="inlineStr">
        <is>
          <t>rally</t>
        </is>
      </c>
      <c r="B508" t="inlineStr">
        <is>
          <t>0ba733e5c45d545e12fbc98f2f442fab810b7c52</t>
        </is>
      </c>
      <c r="C508" t="inlineStr">
        <is>
          <t>2018-02-16 11:41:51+00:00</t>
        </is>
      </c>
      <c r="D508" t="inlineStr">
        <is>
          <t>verchange</t>
        </is>
      </c>
      <c r="E508" t="inlineStr">
        <is>
          <t>python-ceilometerclient</t>
        </is>
      </c>
      <c r="F508" t="inlineStr">
        <is>
          <t>&gt;=2.5.0</t>
        </is>
      </c>
      <c r="G508" t="inlineStr">
        <is>
          <t>python-ceilometerclient</t>
        </is>
      </c>
      <c r="H508" t="inlineStr">
        <is>
          <t>&lt;=2.9.0;&gt;=2.5.0</t>
        </is>
      </c>
    </row>
    <row r="509">
      <c r="A509" t="inlineStr">
        <is>
          <t>rally</t>
        </is>
      </c>
      <c r="B509" t="inlineStr">
        <is>
          <t>0ba733e5c45d545e12fbc98f2f442fab810b7c52</t>
        </is>
      </c>
      <c r="C509" t="inlineStr">
        <is>
          <t>2018-02-16 11:41:51+00:00</t>
        </is>
      </c>
      <c r="D509" t="inlineStr">
        <is>
          <t>verchange</t>
        </is>
      </c>
      <c r="E509" t="inlineStr">
        <is>
          <t>python-keystoneclient</t>
        </is>
      </c>
      <c r="F509" t="inlineStr">
        <is>
          <t>&gt;=3.8.0</t>
        </is>
      </c>
      <c r="G509" t="inlineStr">
        <is>
          <t>python-keystoneclient</t>
        </is>
      </c>
      <c r="H509" t="inlineStr">
        <is>
          <t>&gt;=3.8.0;&lt;=3.13.0</t>
        </is>
      </c>
    </row>
    <row r="510">
      <c r="A510" t="inlineStr">
        <is>
          <t>rally</t>
        </is>
      </c>
      <c r="B510" t="inlineStr">
        <is>
          <t>0ba733e5c45d545e12fbc98f2f442fab810b7c52</t>
        </is>
      </c>
      <c r="C510" t="inlineStr">
        <is>
          <t>2018-02-16 11:41:51+00:00</t>
        </is>
      </c>
      <c r="D510" t="inlineStr">
        <is>
          <t>verchange</t>
        </is>
      </c>
      <c r="E510" t="inlineStr">
        <is>
          <t>python-glanceclient</t>
        </is>
      </c>
      <c r="F510" t="inlineStr">
        <is>
          <t>&gt;=2.8.0</t>
        </is>
      </c>
      <c r="G510" t="inlineStr">
        <is>
          <t>python-glanceclient</t>
        </is>
      </c>
      <c r="H510">
        <f>=2.8.0</f>
        <v/>
      </c>
    </row>
    <row r="511">
      <c r="A511" t="inlineStr">
        <is>
          <t>rally</t>
        </is>
      </c>
      <c r="B511" t="inlineStr">
        <is>
          <t>0ba733e5c45d545e12fbc98f2f442fab810b7c52</t>
        </is>
      </c>
      <c r="C511" t="inlineStr">
        <is>
          <t>2018-02-16 11:41:51+00:00</t>
        </is>
      </c>
      <c r="D511" t="inlineStr">
        <is>
          <t>verchange</t>
        </is>
      </c>
      <c r="E511" t="inlineStr">
        <is>
          <t>python-senlinclient</t>
        </is>
      </c>
      <c r="F511" t="inlineStr">
        <is>
          <t>&gt;=1.1.0</t>
        </is>
      </c>
      <c r="G511" t="inlineStr">
        <is>
          <t>python-senlinclient</t>
        </is>
      </c>
      <c r="H511" t="inlineStr">
        <is>
          <t>&gt;=1.1.0;&lt;=1.4.0</t>
        </is>
      </c>
    </row>
    <row r="512">
      <c r="A512" t="inlineStr">
        <is>
          <t>rally</t>
        </is>
      </c>
      <c r="B512" t="inlineStr">
        <is>
          <t>0ba733e5c45d545e12fbc98f2f442fab810b7c52</t>
        </is>
      </c>
      <c r="C512" t="inlineStr">
        <is>
          <t>2018-02-16 11:41:51+00:00</t>
        </is>
      </c>
      <c r="D512" t="inlineStr">
        <is>
          <t>verchange</t>
        </is>
      </c>
      <c r="E512" t="inlineStr">
        <is>
          <t>python-saharaclient</t>
        </is>
      </c>
      <c r="F512" t="inlineStr">
        <is>
          <t>&gt;=1.4.0</t>
        </is>
      </c>
      <c r="G512" t="inlineStr">
        <is>
          <t>python-saharaclient</t>
        </is>
      </c>
      <c r="H512" t="inlineStr">
        <is>
          <t>&gt;=1.1.0;&lt;=1.3.0</t>
        </is>
      </c>
    </row>
    <row r="513">
      <c r="A513" t="inlineStr">
        <is>
          <t>rally</t>
        </is>
      </c>
      <c r="B513" t="inlineStr">
        <is>
          <t>0ba733e5c45d545e12fbc98f2f442fab810b7c52</t>
        </is>
      </c>
      <c r="C513" t="inlineStr">
        <is>
          <t>2018-02-16 11:41:51+00:00</t>
        </is>
      </c>
      <c r="D513" t="inlineStr">
        <is>
          <t>verchange</t>
        </is>
      </c>
      <c r="E513" t="inlineStr">
        <is>
          <t>python-mistralclient</t>
        </is>
      </c>
      <c r="F513" t="inlineStr">
        <is>
          <t>&gt;=3.1.0</t>
        </is>
      </c>
      <c r="G513" t="inlineStr">
        <is>
          <t>python-mistralclient</t>
        </is>
      </c>
      <c r="H513" t="inlineStr">
        <is>
          <t>&lt;=3.1.2;&gt;=3.1.0</t>
        </is>
      </c>
    </row>
    <row r="514">
      <c r="A514" t="inlineStr">
        <is>
          <t>rally</t>
        </is>
      </c>
      <c r="B514" t="inlineStr">
        <is>
          <t>0ba733e5c45d545e12fbc98f2f442fab810b7c52</t>
        </is>
      </c>
      <c r="C514" t="inlineStr">
        <is>
          <t>2018-02-16 11:41:51+00:00</t>
        </is>
      </c>
      <c r="D514" t="inlineStr">
        <is>
          <t>verchange</t>
        </is>
      </c>
      <c r="E514" t="inlineStr">
        <is>
          <t>python-magnumclient</t>
        </is>
      </c>
      <c r="F514" t="inlineStr">
        <is>
          <t>&gt;=2.1.0</t>
        </is>
      </c>
      <c r="G514" t="inlineStr">
        <is>
          <t>python-magnumclient</t>
        </is>
      </c>
      <c r="H514" t="inlineStr">
        <is>
          <t>&gt;=2.0.0;&lt;=2.7.0</t>
        </is>
      </c>
    </row>
    <row r="515">
      <c r="A515" t="inlineStr">
        <is>
          <t>rally</t>
        </is>
      </c>
      <c r="B515" t="inlineStr">
        <is>
          <t>0ba733e5c45d545e12fbc98f2f442fab810b7c52</t>
        </is>
      </c>
      <c r="C515" t="inlineStr">
        <is>
          <t>2018-02-16 11:41:51+00:00</t>
        </is>
      </c>
      <c r="D515" t="inlineStr">
        <is>
          <t>verchange</t>
        </is>
      </c>
      <c r="E515" t="inlineStr">
        <is>
          <t>requests</t>
        </is>
      </c>
      <c r="F515" t="inlineStr">
        <is>
          <t>&gt;=2.14.2</t>
        </is>
      </c>
      <c r="G515" t="inlineStr">
        <is>
          <t>requests</t>
        </is>
      </c>
      <c r="H515" t="inlineStr">
        <is>
          <t>&lt;=2.18.4;&gt;=2.14.2</t>
        </is>
      </c>
    </row>
    <row r="516">
      <c r="A516" t="inlineStr">
        <is>
          <t>rally</t>
        </is>
      </c>
      <c r="B516" t="inlineStr">
        <is>
          <t>0ba733e5c45d545e12fbc98f2f442fab810b7c52</t>
        </is>
      </c>
      <c r="C516" t="inlineStr">
        <is>
          <t>2018-02-16 11:41:51+00:00</t>
        </is>
      </c>
      <c r="D516" t="inlineStr">
        <is>
          <t>verchange</t>
        </is>
      </c>
      <c r="E516" t="inlineStr">
        <is>
          <t>SQLAlchemy</t>
        </is>
      </c>
      <c r="F516" t="inlineStr">
        <is>
          <t>&gt;=1.0.10;!=1.1.5;!=1.1.8;!=1.1.6;!=1.1.7</t>
        </is>
      </c>
      <c r="G516" t="inlineStr">
        <is>
          <t>SQLAlchemy</t>
        </is>
      </c>
      <c r="H516" t="inlineStr">
        <is>
          <t>&gt;=1.0.10;&lt;=1.2.0b2;!=1.1.5;!=1.1.8;!=1.1.6;!=1.1.7</t>
        </is>
      </c>
    </row>
    <row r="517">
      <c r="A517" t="inlineStr">
        <is>
          <t>rally</t>
        </is>
      </c>
      <c r="B517" t="inlineStr">
        <is>
          <t>0ba733e5c45d545e12fbc98f2f442fab810b7c52</t>
        </is>
      </c>
      <c r="C517" t="inlineStr">
        <is>
          <t>2018-02-16 11:41:51+00:00</t>
        </is>
      </c>
      <c r="D517" t="inlineStr">
        <is>
          <t>verchange</t>
        </is>
      </c>
      <c r="E517" t="inlineStr">
        <is>
          <t>six</t>
        </is>
      </c>
      <c r="F517" t="inlineStr">
        <is>
          <t>&gt;=1.10.0</t>
        </is>
      </c>
      <c r="G517" t="inlineStr">
        <is>
          <t>six</t>
        </is>
      </c>
      <c r="H517" t="inlineStr">
        <is>
          <t>&lt;=1.10.0;&gt;=1.9.0</t>
        </is>
      </c>
    </row>
    <row r="518">
      <c r="A518" t="inlineStr">
        <is>
          <t>rally</t>
        </is>
      </c>
      <c r="B518" t="inlineStr">
        <is>
          <t>0ba733e5c45d545e12fbc98f2f442fab810b7c52</t>
        </is>
      </c>
      <c r="C518" t="inlineStr">
        <is>
          <t>2018-02-16 11:41:51+00:00</t>
        </is>
      </c>
      <c r="D518" t="inlineStr">
        <is>
          <t>verchange</t>
        </is>
      </c>
      <c r="E518" t="inlineStr">
        <is>
          <t>keystoneauth1</t>
        </is>
      </c>
      <c r="F518" t="inlineStr">
        <is>
          <t>&gt;=3.3.0</t>
        </is>
      </c>
      <c r="G518" t="inlineStr">
        <is>
          <t>keystoneauth1</t>
        </is>
      </c>
      <c r="H518">
        <f>=3.2.0</f>
        <v/>
      </c>
    </row>
    <row r="519">
      <c r="A519" t="inlineStr">
        <is>
          <t>rally</t>
        </is>
      </c>
      <c r="B519" t="inlineStr">
        <is>
          <t>0ba733e5c45d545e12fbc98f2f442fab810b7c52</t>
        </is>
      </c>
      <c r="C519" t="inlineStr">
        <is>
          <t>2018-02-16 11:41:51+00:00</t>
        </is>
      </c>
      <c r="D519" t="inlineStr">
        <is>
          <t>verchange</t>
        </is>
      </c>
      <c r="E519" t="inlineStr">
        <is>
          <t>python-cinderclient</t>
        </is>
      </c>
      <c r="F519" t="inlineStr">
        <is>
          <t>&gt;=3.3.0</t>
        </is>
      </c>
      <c r="G519" t="inlineStr">
        <is>
          <t>python-cinderclient</t>
        </is>
      </c>
      <c r="H519">
        <f>=3.2.0</f>
        <v/>
      </c>
    </row>
    <row r="520">
      <c r="A520" t="inlineStr">
        <is>
          <t>rally</t>
        </is>
      </c>
      <c r="B520" t="inlineStr">
        <is>
          <t>0ba733e5c45d545e12fbc98f2f442fab810b7c52</t>
        </is>
      </c>
      <c r="C520" t="inlineStr">
        <is>
          <t>2018-02-16 11:41:51+00:00</t>
        </is>
      </c>
      <c r="D520" t="inlineStr">
        <is>
          <t>verchange</t>
        </is>
      </c>
      <c r="E520" t="inlineStr">
        <is>
          <t>python-heatclient</t>
        </is>
      </c>
      <c r="F520" t="inlineStr">
        <is>
          <t>&gt;=1.10.0</t>
        </is>
      </c>
      <c r="G520" t="inlineStr">
        <is>
          <t>python-heatclient</t>
        </is>
      </c>
      <c r="H520" t="inlineStr">
        <is>
          <t>&lt;=1.11.0;&gt;=1.6.1</t>
        </is>
      </c>
    </row>
    <row r="521">
      <c r="A521" t="inlineStr">
        <is>
          <t>rally</t>
        </is>
      </c>
      <c r="B521" t="inlineStr">
        <is>
          <t>0ba733e5c45d545e12fbc98f2f442fab810b7c52</t>
        </is>
      </c>
      <c r="C521" t="inlineStr">
        <is>
          <t>2018-02-16 11:41:51+00:00</t>
        </is>
      </c>
      <c r="D521" t="inlineStr">
        <is>
          <t>verchange</t>
        </is>
      </c>
      <c r="E521" t="inlineStr">
        <is>
          <t>python-muranoclient</t>
        </is>
      </c>
      <c r="F521" t="inlineStr">
        <is>
          <t>&gt;=0.8.2</t>
        </is>
      </c>
      <c r="G521" t="inlineStr">
        <is>
          <t>python-muranoclient</t>
        </is>
      </c>
      <c r="H521" t="inlineStr">
        <is>
          <t>&lt;=0.14.0;&gt;=0.8.2</t>
        </is>
      </c>
    </row>
    <row r="522">
      <c r="A522" t="inlineStr">
        <is>
          <t>rally</t>
        </is>
      </c>
      <c r="B522" t="inlineStr">
        <is>
          <t>0ba733e5c45d545e12fbc98f2f442fab810b7c52</t>
        </is>
      </c>
      <c r="C522" t="inlineStr">
        <is>
          <t>2018-02-16 11:41:51+00:00</t>
        </is>
      </c>
      <c r="D522" t="inlineStr">
        <is>
          <t>verchange</t>
        </is>
      </c>
      <c r="E522" t="inlineStr">
        <is>
          <t>python-manilaclient</t>
        </is>
      </c>
      <c r="F522" t="inlineStr">
        <is>
          <t>&gt;=1.16.0</t>
        </is>
      </c>
      <c r="G522" t="inlineStr">
        <is>
          <t>python-manilaclient</t>
        </is>
      </c>
      <c r="H522" t="inlineStr">
        <is>
          <t>&gt;=1.12.0;&lt;=1.17.1</t>
        </is>
      </c>
    </row>
    <row r="523">
      <c r="A523" t="inlineStr">
        <is>
          <t>rally</t>
        </is>
      </c>
      <c r="B523" t="inlineStr">
        <is>
          <t>0ba733e5c45d545e12fbc98f2f442fab810b7c52</t>
        </is>
      </c>
      <c r="C523" t="inlineStr">
        <is>
          <t>2018-02-16 11:41:51+00:00</t>
        </is>
      </c>
      <c r="D523" t="inlineStr">
        <is>
          <t>verchange</t>
        </is>
      </c>
      <c r="E523" t="inlineStr">
        <is>
          <t>virtualenv</t>
        </is>
      </c>
      <c r="F523" t="inlineStr">
        <is>
          <t>&gt;=14.0.6</t>
        </is>
      </c>
      <c r="G523" t="inlineStr">
        <is>
          <t>virtualenv</t>
        </is>
      </c>
      <c r="H523" t="inlineStr">
        <is>
          <t>&gt;=13.1.0;&lt;=15.1.0</t>
        </is>
      </c>
    </row>
    <row r="524">
      <c r="A524" t="inlineStr">
        <is>
          <t>rally</t>
        </is>
      </c>
      <c r="B524" t="inlineStr">
        <is>
          <t>0ba733e5c45d545e12fbc98f2f442fab810b7c52</t>
        </is>
      </c>
      <c r="C524" t="inlineStr">
        <is>
          <t>2018-02-16 11:41:51+00:00</t>
        </is>
      </c>
      <c r="D524" t="inlineStr">
        <is>
          <t>verchange</t>
        </is>
      </c>
      <c r="E524" t="inlineStr">
        <is>
          <t>decorator</t>
        </is>
      </c>
      <c r="F524" t="inlineStr">
        <is>
          <t>&gt;=3.4.0</t>
        </is>
      </c>
      <c r="G524" t="inlineStr">
        <is>
          <t>decorator</t>
        </is>
      </c>
      <c r="H524" t="inlineStr">
        <is>
          <t>&gt;=3.4.0;&lt;=4.1.2</t>
        </is>
      </c>
    </row>
    <row r="525">
      <c r="A525" t="inlineStr">
        <is>
          <t>rally</t>
        </is>
      </c>
      <c r="B525" t="inlineStr">
        <is>
          <t>0ba733e5c45d545e12fbc98f2f442fab810b7c52</t>
        </is>
      </c>
      <c r="C525" t="inlineStr">
        <is>
          <t>2018-02-16 11:41:51+00:00</t>
        </is>
      </c>
      <c r="D525" t="inlineStr">
        <is>
          <t>verchange</t>
        </is>
      </c>
      <c r="E525" t="inlineStr">
        <is>
          <t>oslo.config</t>
        </is>
      </c>
      <c r="F525" t="inlineStr">
        <is>
          <t>&gt;=5.1.0</t>
        </is>
      </c>
      <c r="G525" t="inlineStr">
        <is>
          <t>oslo.config</t>
        </is>
      </c>
      <c r="H525" t="inlineStr">
        <is>
          <t>!=4.3.0;&lt;=4.12.0;&gt;=4.0.0;!=4.4.0</t>
        </is>
      </c>
    </row>
    <row r="526">
      <c r="A526" t="inlineStr">
        <is>
          <t>rally</t>
        </is>
      </c>
      <c r="B526" t="inlineStr">
        <is>
          <t>0ba733e5c45d545e12fbc98f2f442fab810b7c52</t>
        </is>
      </c>
      <c r="C526" t="inlineStr">
        <is>
          <t>2018-02-16 11:41:51+00:00</t>
        </is>
      </c>
      <c r="D526" t="inlineStr">
        <is>
          <t>verchange</t>
        </is>
      </c>
      <c r="E526" t="inlineStr">
        <is>
          <t>python-novaclient</t>
        </is>
      </c>
      <c r="F526" t="inlineStr">
        <is>
          <t>&gt;=9.1.0</t>
        </is>
      </c>
      <c r="G526" t="inlineStr">
        <is>
          <t>python-novaclient</t>
        </is>
      </c>
      <c r="H526">
        <f>=9.1.0</f>
        <v/>
      </c>
    </row>
    <row r="527">
      <c r="A527" t="inlineStr">
        <is>
          <t>rally</t>
        </is>
      </c>
      <c r="B527" t="inlineStr">
        <is>
          <t>0ba733e5c45d545e12fbc98f2f442fab810b7c52</t>
        </is>
      </c>
      <c r="C527" t="inlineStr">
        <is>
          <t>2018-02-16 11:41:51+00:00</t>
        </is>
      </c>
      <c r="D527" t="inlineStr">
        <is>
          <t>verchange</t>
        </is>
      </c>
      <c r="E527" t="inlineStr">
        <is>
          <t>oslo.db</t>
        </is>
      </c>
      <c r="F527" t="inlineStr">
        <is>
          <t>&gt;=4.27.0</t>
        </is>
      </c>
      <c r="G527" t="inlineStr">
        <is>
          <t>oslo.db</t>
        </is>
      </c>
      <c r="H527" t="inlineStr">
        <is>
          <t>&lt;=4.26.0;&gt;=4.24.0</t>
        </is>
      </c>
    </row>
    <row r="528">
      <c r="A528" t="inlineStr">
        <is>
          <t>rally</t>
        </is>
      </c>
      <c r="B528" t="inlineStr">
        <is>
          <t>0ba733e5c45d545e12fbc98f2f442fab810b7c52</t>
        </is>
      </c>
      <c r="C528" t="inlineStr">
        <is>
          <t>2018-02-16 11:41:51+00:00</t>
        </is>
      </c>
      <c r="D528" t="inlineStr">
        <is>
          <t>verchange</t>
        </is>
      </c>
      <c r="E528" t="inlineStr">
        <is>
          <t>python-watcherclient</t>
        </is>
      </c>
      <c r="F528" t="inlineStr">
        <is>
          <t>&gt;=1.1.0</t>
        </is>
      </c>
      <c r="G528" t="inlineStr">
        <is>
          <t>python-watcherclient</t>
        </is>
      </c>
      <c r="H528" t="inlineStr">
        <is>
          <t>&gt;=0.23.0;&lt;=1.3.0</t>
        </is>
      </c>
    </row>
    <row r="529">
      <c r="A529" t="inlineStr">
        <is>
          <t>rally</t>
        </is>
      </c>
      <c r="B529" t="inlineStr">
        <is>
          <t>0ba733e5c45d545e12fbc98f2f442fab810b7c52</t>
        </is>
      </c>
      <c r="C529" t="inlineStr">
        <is>
          <t>2018-02-16 11:41:51+00:00</t>
        </is>
      </c>
      <c r="D529" t="inlineStr">
        <is>
          <t>verchange</t>
        </is>
      </c>
      <c r="E529" t="inlineStr">
        <is>
          <t>gnocchiclient</t>
        </is>
      </c>
      <c r="F529" t="inlineStr">
        <is>
          <t>&gt;=3.3.1</t>
        </is>
      </c>
      <c r="G529" t="inlineStr">
        <is>
          <t>gnocchiclient</t>
        </is>
      </c>
      <c r="H529" t="inlineStr">
        <is>
          <t>&gt;=2.7.0;&lt;=4.0.0</t>
        </is>
      </c>
    </row>
    <row r="530">
      <c r="A530" t="inlineStr">
        <is>
          <t>rally</t>
        </is>
      </c>
      <c r="B530" t="inlineStr">
        <is>
          <t>0ba733e5c45d545e12fbc98f2f442fab810b7c52</t>
        </is>
      </c>
      <c r="C530" t="inlineStr">
        <is>
          <t>2018-02-16 11:41:51+00:00</t>
        </is>
      </c>
      <c r="D530" t="inlineStr">
        <is>
          <t>verchange</t>
        </is>
      </c>
      <c r="E530" t="inlineStr">
        <is>
          <t>os-faults</t>
        </is>
      </c>
      <c r="F530" t="inlineStr">
        <is>
          <t>&gt;=0.1.15</t>
        </is>
      </c>
      <c r="G530" t="inlineStr">
        <is>
          <t>os-faults</t>
        </is>
      </c>
      <c r="H530" t="inlineStr">
        <is>
          <t>&gt;=0.1.15;&lt;0.2.0</t>
        </is>
      </c>
    </row>
    <row r="531">
      <c r="A531" t="inlineStr">
        <is>
          <t>rally</t>
        </is>
      </c>
      <c r="B531" t="inlineStr">
        <is>
          <t>0ba733e5c45d545e12fbc98f2f442fab810b7c52</t>
        </is>
      </c>
      <c r="C531" t="inlineStr">
        <is>
          <t>2018-02-16 11:41:51+00:00</t>
        </is>
      </c>
      <c r="D531" t="inlineStr">
        <is>
          <t>verchange</t>
        </is>
      </c>
      <c r="E531" t="inlineStr">
        <is>
          <t>python-troveclient</t>
        </is>
      </c>
      <c r="F531" t="inlineStr">
        <is>
          <t>&gt;=2.2.0</t>
        </is>
      </c>
      <c r="G531" t="inlineStr">
        <is>
          <t>python-troveclient</t>
        </is>
      </c>
      <c r="H531" t="inlineStr">
        <is>
          <t>&lt;=2.12.0;&gt;=2.2.0</t>
        </is>
      </c>
    </row>
    <row r="532">
      <c r="A532" t="inlineStr">
        <is>
          <t>rally</t>
        </is>
      </c>
      <c r="B532" t="inlineStr">
        <is>
          <t>0ba733e5c45d545e12fbc98f2f442fab810b7c52</t>
        </is>
      </c>
      <c r="C532" t="inlineStr">
        <is>
          <t>2018-02-16 11:41:51+00:00</t>
        </is>
      </c>
      <c r="D532" t="inlineStr">
        <is>
          <t>verchange</t>
        </is>
      </c>
      <c r="E532" t="inlineStr">
        <is>
          <t>alembic</t>
        </is>
      </c>
      <c r="F532" t="inlineStr">
        <is>
          <t>&gt;=0.8.10</t>
        </is>
      </c>
      <c r="G532" t="inlineStr">
        <is>
          <t>alembic</t>
        </is>
      </c>
      <c r="H532" t="inlineStr">
        <is>
          <t>&lt;=0.9.5;&gt;=0.8.10</t>
        </is>
      </c>
    </row>
    <row r="533">
      <c r="A533" t="inlineStr">
        <is>
          <t>rally</t>
        </is>
      </c>
      <c r="B533" t="inlineStr">
        <is>
          <t>0ba733e5c45d545e12fbc98f2f442fab810b7c52</t>
        </is>
      </c>
      <c r="C533" t="inlineStr">
        <is>
          <t>2018-02-16 11:41:51+00:00</t>
        </is>
      </c>
      <c r="D533" t="inlineStr">
        <is>
          <t>verchange</t>
        </is>
      </c>
      <c r="E533" t="inlineStr">
        <is>
          <t>PyYAML</t>
        </is>
      </c>
      <c r="F533" t="inlineStr">
        <is>
          <t>&gt;=3.10</t>
        </is>
      </c>
      <c r="G533" t="inlineStr">
        <is>
          <t>PyYAML</t>
        </is>
      </c>
      <c r="H533" t="inlineStr">
        <is>
          <t>&gt;=3.10;&lt;=3.12</t>
        </is>
      </c>
    </row>
    <row r="534">
      <c r="A534" t="inlineStr">
        <is>
          <t>rally</t>
        </is>
      </c>
      <c r="B534" t="inlineStr">
        <is>
          <t>0ba733e5c45d545e12fbc98f2f442fab810b7c52</t>
        </is>
      </c>
      <c r="C534" t="inlineStr">
        <is>
          <t>2018-02-16 11:41:51+00:00</t>
        </is>
      </c>
      <c r="D534" t="inlineStr">
        <is>
          <t>verchange</t>
        </is>
      </c>
      <c r="E534" t="inlineStr">
        <is>
          <t>oslo.log</t>
        </is>
      </c>
      <c r="F534" t="inlineStr">
        <is>
          <t>&gt;=3.36.0</t>
        </is>
      </c>
      <c r="G534" t="inlineStr">
        <is>
          <t>oslo.log</t>
        </is>
      </c>
      <c r="H534">
        <f>=3.30.0</f>
        <v/>
      </c>
    </row>
    <row r="535">
      <c r="A535" t="inlineStr">
        <is>
          <t>rally</t>
        </is>
      </c>
      <c r="B535" t="inlineStr">
        <is>
          <t>0ba733e5c45d545e12fbc98f2f442fab810b7c52</t>
        </is>
      </c>
      <c r="C535" t="inlineStr">
        <is>
          <t>2018-02-16 11:41:51+00:00</t>
        </is>
      </c>
      <c r="D535" t="inlineStr">
        <is>
          <t>verchange</t>
        </is>
      </c>
      <c r="E535" t="inlineStr">
        <is>
          <t>morph</t>
        </is>
      </c>
      <c r="F535" t="inlineStr"/>
      <c r="G535" t="inlineStr">
        <is>
          <t>morph</t>
        </is>
      </c>
      <c r="H535" t="inlineStr"/>
    </row>
    <row r="536">
      <c r="A536" t="inlineStr">
        <is>
          <t>rally</t>
        </is>
      </c>
      <c r="B536" t="inlineStr">
        <is>
          <t>0ba733e5c45d545e12fbc98f2f442fab810b7c52</t>
        </is>
      </c>
      <c r="C536" t="inlineStr">
        <is>
          <t>2018-02-16 11:41:51+00:00</t>
        </is>
      </c>
      <c r="D536" t="inlineStr">
        <is>
          <t>verchange</t>
        </is>
      </c>
      <c r="E536" t="inlineStr">
        <is>
          <t>oslo.utils</t>
        </is>
      </c>
      <c r="F536" t="inlineStr">
        <is>
          <t>&gt;=3.33.0</t>
        </is>
      </c>
      <c r="G536" t="inlineStr">
        <is>
          <t>oslo.utils</t>
        </is>
      </c>
      <c r="H536" t="inlineStr">
        <is>
          <t>&lt;=3.29.0;&gt;=3.20.0</t>
        </is>
      </c>
    </row>
    <row r="537">
      <c r="A537" t="inlineStr">
        <is>
          <t>rally</t>
        </is>
      </c>
      <c r="B537" t="inlineStr">
        <is>
          <t>0ba733e5c45d545e12fbc98f2f442fab810b7c52</t>
        </is>
      </c>
      <c r="C537" t="inlineStr">
        <is>
          <t>2018-02-16 11:41:51+00:00</t>
        </is>
      </c>
      <c r="D537" t="inlineStr">
        <is>
          <t>verchange</t>
        </is>
      </c>
      <c r="E537" t="inlineStr">
        <is>
          <t>jsonschema</t>
        </is>
      </c>
      <c r="F537" t="inlineStr">
        <is>
          <t>&gt;=2.6.0;&lt;3.0.0</t>
        </is>
      </c>
      <c r="G537" t="inlineStr">
        <is>
          <t>jsonschema</t>
        </is>
      </c>
      <c r="H537" t="inlineStr">
        <is>
          <t>!=2.5.0;&gt;=2.0.0;&lt;3.0.0</t>
        </is>
      </c>
    </row>
    <row r="538">
      <c r="A538" t="inlineStr">
        <is>
          <t>rally</t>
        </is>
      </c>
      <c r="B538" t="inlineStr">
        <is>
          <t>0ba733e5c45d545e12fbc98f2f442fab810b7c52</t>
        </is>
      </c>
      <c r="C538" t="inlineStr">
        <is>
          <t>2018-02-16 11:41:51+00:00</t>
        </is>
      </c>
      <c r="D538" t="inlineStr">
        <is>
          <t>verchange</t>
        </is>
      </c>
      <c r="E538" t="inlineStr">
        <is>
          <t>python-ironicclient</t>
        </is>
      </c>
      <c r="F538" t="inlineStr">
        <is>
          <t>&gt;=2.2.0</t>
        </is>
      </c>
      <c r="G538" t="inlineStr">
        <is>
          <t>python-ironicclient</t>
        </is>
      </c>
      <c r="H538" t="inlineStr">
        <is>
          <t>&lt;=1.17.0;&gt;=1.14.0</t>
        </is>
      </c>
    </row>
    <row r="539">
      <c r="A539" t="inlineStr">
        <is>
          <t>rally</t>
        </is>
      </c>
      <c r="B539" t="inlineStr">
        <is>
          <t>0ba733e5c45d545e12fbc98f2f442fab810b7c52</t>
        </is>
      </c>
      <c r="C539" t="inlineStr">
        <is>
          <t>2018-02-16 11:41:51+00:00</t>
        </is>
      </c>
      <c r="D539" t="inlineStr">
        <is>
          <t>verchange</t>
        </is>
      </c>
      <c r="E539" t="inlineStr">
        <is>
          <t>python-zaqarclient</t>
        </is>
      </c>
      <c r="F539" t="inlineStr">
        <is>
          <t>&gt;=1.0.0</t>
        </is>
      </c>
      <c r="G539" t="inlineStr">
        <is>
          <t>python-zaqarclient</t>
        </is>
      </c>
      <c r="H539" t="inlineStr">
        <is>
          <t>&gt;=1.0.0;&lt;=1.7.0</t>
        </is>
      </c>
    </row>
    <row r="540">
      <c r="A540" t="inlineStr">
        <is>
          <t>rally</t>
        </is>
      </c>
      <c r="B540" t="inlineStr">
        <is>
          <t>0ba733e5c45d545e12fbc98f2f442fab810b7c52</t>
        </is>
      </c>
      <c r="C540" t="inlineStr">
        <is>
          <t>2018-02-16 11:41:51+00:00</t>
        </is>
      </c>
      <c r="D540" t="inlineStr">
        <is>
          <t>verchange</t>
        </is>
      </c>
      <c r="E540" t="inlineStr">
        <is>
          <t>Jinja2</t>
        </is>
      </c>
      <c r="F540" t="inlineStr">
        <is>
          <t>!=2.9.3;&gt;=2.8;!=2.9.2;!=2.9.1;!=2.9.4;!=2.9.0</t>
        </is>
      </c>
      <c r="G540" t="inlineStr">
        <is>
          <t>Jinja2</t>
        </is>
      </c>
      <c r="H540" t="inlineStr">
        <is>
          <t>!=2.9.3;&lt;=2.9.6;&gt;=2.8;!=2.9.2;!=2.9.1;!=2.9.4;!=2.9.0</t>
        </is>
      </c>
    </row>
    <row r="541">
      <c r="A541" t="inlineStr">
        <is>
          <t>rally</t>
        </is>
      </c>
      <c r="B541" t="inlineStr">
        <is>
          <t>0ba733e5c45d545e12fbc98f2f442fab810b7c52</t>
        </is>
      </c>
      <c r="C541" t="inlineStr">
        <is>
          <t>2018-02-16 11:41:51+00:00</t>
        </is>
      </c>
      <c r="D541" t="inlineStr">
        <is>
          <t>verchange</t>
        </is>
      </c>
      <c r="E541" t="inlineStr">
        <is>
          <t>boto</t>
        </is>
      </c>
      <c r="F541" t="inlineStr">
        <is>
          <t>&gt;=2.32.1</t>
        </is>
      </c>
      <c r="G541" t="inlineStr">
        <is>
          <t>boto</t>
        </is>
      </c>
      <c r="H541" t="inlineStr">
        <is>
          <t>&lt;=2.48.0;&gt;=2.32.1</t>
        </is>
      </c>
    </row>
    <row r="542">
      <c r="A542" t="inlineStr">
        <is>
          <t>rally</t>
        </is>
      </c>
      <c r="B542" t="inlineStr">
        <is>
          <t>0ba733e5c45d545e12fbc98f2f442fab810b7c52</t>
        </is>
      </c>
      <c r="C542" t="inlineStr">
        <is>
          <t>2018-02-16 11:41:51+00:00</t>
        </is>
      </c>
      <c r="D542" t="inlineStr">
        <is>
          <t>verchange</t>
        </is>
      </c>
      <c r="E542" t="inlineStr">
        <is>
          <t>python-neutronclient</t>
        </is>
      </c>
      <c r="F542" t="inlineStr">
        <is>
          <t>&gt;=6.3.0</t>
        </is>
      </c>
      <c r="G542" t="inlineStr">
        <is>
          <t>python-neutronclient</t>
        </is>
      </c>
      <c r="H542" t="inlineStr">
        <is>
          <t>&gt;=6.3.0;&lt;=6.5.0</t>
        </is>
      </c>
    </row>
    <row r="543">
      <c r="A543" t="inlineStr">
        <is>
          <t>rally</t>
        </is>
      </c>
      <c r="B543" t="inlineStr">
        <is>
          <t>0ba733e5c45d545e12fbc98f2f442fab810b7c52</t>
        </is>
      </c>
      <c r="C543" t="inlineStr">
        <is>
          <t>2018-02-16 11:41:51+00:00</t>
        </is>
      </c>
      <c r="D543" t="inlineStr">
        <is>
          <t>verchange</t>
        </is>
      </c>
      <c r="E543" t="inlineStr">
        <is>
          <t>paramiko</t>
        </is>
      </c>
      <c r="F543" t="inlineStr">
        <is>
          <t>&gt;=2.0.0</t>
        </is>
      </c>
      <c r="G543" t="inlineStr">
        <is>
          <t>paramiko</t>
        </is>
      </c>
      <c r="H543" t="inlineStr">
        <is>
          <t>&gt;=2.0.0;&lt;=2.2.1</t>
        </is>
      </c>
    </row>
    <row r="544">
      <c r="A544" t="inlineStr">
        <is>
          <t>rally</t>
        </is>
      </c>
      <c r="B544" t="inlineStr">
        <is>
          <t>0ba733e5c45d545e12fbc98f2f442fab810b7c52</t>
        </is>
      </c>
      <c r="C544" t="inlineStr">
        <is>
          <t>2018-02-16 11:41:51+00:00</t>
        </is>
      </c>
      <c r="D544" t="inlineStr">
        <is>
          <t>verchange</t>
        </is>
      </c>
      <c r="E544" t="inlineStr">
        <is>
          <t>pbr</t>
        </is>
      </c>
      <c r="F544" t="inlineStr">
        <is>
          <t>&gt;=2.0.0;!=2.1.0</t>
        </is>
      </c>
      <c r="G544" t="inlineStr">
        <is>
          <t>pbr</t>
        </is>
      </c>
      <c r="H544" t="inlineStr">
        <is>
          <t>&gt;=2.0.0;&lt;=3.1.1;!=2.1.0</t>
        </is>
      </c>
    </row>
    <row r="545">
      <c r="A545" t="inlineStr">
        <is>
          <t>rally</t>
        </is>
      </c>
      <c r="B545" t="inlineStr">
        <is>
          <t>0ba733e5c45d545e12fbc98f2f442fab810b7c52</t>
        </is>
      </c>
      <c r="C545" t="inlineStr">
        <is>
          <t>2018-02-16 11:41:51+00:00</t>
        </is>
      </c>
      <c r="D545" t="inlineStr">
        <is>
          <t>verchange</t>
        </is>
      </c>
      <c r="E545" t="inlineStr">
        <is>
          <t>python-swiftclient</t>
        </is>
      </c>
      <c r="F545" t="inlineStr">
        <is>
          <t>&gt;=3.2.0</t>
        </is>
      </c>
      <c r="G545" t="inlineStr">
        <is>
          <t>python-swiftclient</t>
        </is>
      </c>
      <c r="H545" t="inlineStr">
        <is>
          <t>&lt;=3.4.0;&gt;=3.2.0</t>
        </is>
      </c>
    </row>
    <row r="546">
      <c r="A546" t="inlineStr">
        <is>
          <t>rally</t>
        </is>
      </c>
      <c r="B546" t="inlineStr">
        <is>
          <t>0ba733e5c45d545e12fbc98f2f442fab810b7c52</t>
        </is>
      </c>
      <c r="C546" t="inlineStr">
        <is>
          <t>2018-02-16 11:41:51+00:00</t>
        </is>
      </c>
      <c r="D546" t="inlineStr">
        <is>
          <t>verchange</t>
        </is>
      </c>
      <c r="E546" t="inlineStr">
        <is>
          <t>python-subunit</t>
        </is>
      </c>
      <c r="F546" t="inlineStr">
        <is>
          <t>&gt;=1.0.0</t>
        </is>
      </c>
      <c r="G546" t="inlineStr">
        <is>
          <t>python-subunit</t>
        </is>
      </c>
      <c r="H546" t="inlineStr">
        <is>
          <t>&gt;=0.0.18;&lt;=1.2.0</t>
        </is>
      </c>
    </row>
    <row r="547">
      <c r="A547" t="inlineStr">
        <is>
          <t>rally</t>
        </is>
      </c>
      <c r="B547" t="inlineStr">
        <is>
          <t>0ba733e5c45d545e12fbc98f2f442fab810b7c52</t>
        </is>
      </c>
      <c r="C547" t="inlineStr">
        <is>
          <t>2018-02-16 11:41:51+00:00</t>
        </is>
      </c>
      <c r="D547" t="inlineStr">
        <is>
          <t>verchange</t>
        </is>
      </c>
      <c r="E547" t="inlineStr">
        <is>
          <t>osprofiler</t>
        </is>
      </c>
      <c r="F547" t="inlineStr">
        <is>
          <t>&gt;=1.4.0</t>
        </is>
      </c>
      <c r="G547" t="inlineStr">
        <is>
          <t>osprofiler</t>
        </is>
      </c>
      <c r="H547" t="inlineStr">
        <is>
          <t>&lt;=1.12.0;&gt;=1.4.0</t>
        </is>
      </c>
    </row>
    <row r="548">
      <c r="A548" t="inlineStr">
        <is>
          <t>rally</t>
        </is>
      </c>
      <c r="B548" t="inlineStr">
        <is>
          <t>0ba733e5c45d545e12fbc98f2f442fab810b7c52</t>
        </is>
      </c>
      <c r="C548" t="inlineStr">
        <is>
          <t>2018-02-16 11:41:51+00:00</t>
        </is>
      </c>
      <c r="D548" t="inlineStr">
        <is>
          <t>verchange</t>
        </is>
      </c>
      <c r="E548" t="inlineStr">
        <is>
          <t>kubernetes</t>
        </is>
      </c>
      <c r="F548" t="inlineStr">
        <is>
          <t>&gt;1.0.0;&lt;4.0.0</t>
        </is>
      </c>
      <c r="G548" t="inlineStr">
        <is>
          <t>kubernetes</t>
        </is>
      </c>
      <c r="H548" t="inlineStr">
        <is>
          <t>&lt;=3.0.0;&gt;=1.0.0</t>
        </is>
      </c>
    </row>
    <row r="549">
      <c r="A549" t="inlineStr">
        <is>
          <t>rally</t>
        </is>
      </c>
      <c r="B549" t="inlineStr">
        <is>
          <t>0ba733e5c45d545e12fbc98f2f442fab810b7c52</t>
        </is>
      </c>
      <c r="C549" t="inlineStr">
        <is>
          <t>2018-02-16 11:41:51+00:00</t>
        </is>
      </c>
      <c r="D549" t="inlineStr">
        <is>
          <t>verchange</t>
        </is>
      </c>
      <c r="E549" t="inlineStr">
        <is>
          <t>netaddr</t>
        </is>
      </c>
      <c r="F549" t="inlineStr">
        <is>
          <t>&gt;=0.7.18</t>
        </is>
      </c>
      <c r="G549" t="inlineStr">
        <is>
          <t>netaddr</t>
        </is>
      </c>
      <c r="H549" t="inlineStr">
        <is>
          <t>!=0.7.16;&gt;=0.7.13;&lt;=0.7.19</t>
        </is>
      </c>
    </row>
    <row r="550">
      <c r="A550" t="inlineStr">
        <is>
          <t>rally</t>
        </is>
      </c>
      <c r="B550" t="inlineStr">
        <is>
          <t>0ba733e5c45d545e12fbc98f2f442fab810b7c52</t>
        </is>
      </c>
      <c r="C550" t="inlineStr">
        <is>
          <t>2018-02-16 11:41:51+00:00</t>
        </is>
      </c>
      <c r="D550" t="inlineStr">
        <is>
          <t>verchange</t>
        </is>
      </c>
      <c r="E550" t="inlineStr">
        <is>
          <t>python-designateclient</t>
        </is>
      </c>
      <c r="F550" t="inlineStr">
        <is>
          <t>&gt;=2.7.0</t>
        </is>
      </c>
      <c r="G550" t="inlineStr">
        <is>
          <t>python-designateclient</t>
        </is>
      </c>
      <c r="H550" t="inlineStr">
        <is>
          <t>&gt;=1.5.0;&lt;=2.7.0</t>
        </is>
      </c>
    </row>
    <row r="551">
      <c r="A551" t="inlineStr">
        <is>
          <t>rally</t>
        </is>
      </c>
      <c r="B551" t="inlineStr">
        <is>
          <t>0ba733e5c45d545e12fbc98f2f442fab810b7c52</t>
        </is>
      </c>
      <c r="C551" t="inlineStr">
        <is>
          <t>2018-02-16 11:41:51+00:00</t>
        </is>
      </c>
      <c r="D551" t="inlineStr">
        <is>
          <t>add</t>
        </is>
      </c>
      <c r="E551" t="inlineStr">
        <is>
          <t>pyOpenSSL</t>
        </is>
      </c>
      <c r="F551" t="inlineStr">
        <is>
          <t>&gt;=16.2.0</t>
        </is>
      </c>
      <c r="G551" t="inlineStr"/>
      <c r="H551" t="inlineStr"/>
    </row>
    <row r="552">
      <c r="A552" t="inlineStr">
        <is>
          <t>rally</t>
        </is>
      </c>
      <c r="B552" t="inlineStr">
        <is>
          <t>0ba733e5c45d545e12fbc98f2f442fab810b7c52</t>
        </is>
      </c>
      <c r="C552" t="inlineStr">
        <is>
          <t>2018-02-16 11:41:51+00:00</t>
        </is>
      </c>
      <c r="D552" t="inlineStr">
        <is>
          <t>rem</t>
        </is>
      </c>
      <c r="E552" t="inlineStr"/>
      <c r="F552" t="inlineStr"/>
      <c r="G552" t="inlineStr">
        <is>
          <t>oslo.serialization</t>
        </is>
      </c>
      <c r="H552" t="inlineStr">
        <is>
          <t>&lt;2.22.0</t>
        </is>
      </c>
    </row>
    <row r="553">
      <c r="A553" t="inlineStr">
        <is>
          <t>rally</t>
        </is>
      </c>
      <c r="B553" t="inlineStr">
        <is>
          <t>7d30a6b9a16862b9a0352e918d7186e3da507a9b</t>
        </is>
      </c>
      <c r="C553" t="inlineStr">
        <is>
          <t>2018-02-27 16:42:26+00:00</t>
        </is>
      </c>
      <c r="D553" t="inlineStr">
        <is>
          <t>verchange</t>
        </is>
      </c>
      <c r="E553" t="inlineStr">
        <is>
          <t>kubernetes</t>
        </is>
      </c>
      <c r="F553" t="inlineStr">
        <is>
          <t>&gt;1.0.0</t>
        </is>
      </c>
      <c r="G553" t="inlineStr">
        <is>
          <t>kubernetes</t>
        </is>
      </c>
      <c r="H553" t="inlineStr">
        <is>
          <t>&gt;1.0.0;&lt;4.0.0</t>
        </is>
      </c>
    </row>
    <row r="554">
      <c r="A554" t="inlineStr">
        <is>
          <t>rally</t>
        </is>
      </c>
      <c r="B554" t="inlineStr">
        <is>
          <t>9fc9876a9ef0fa669cd43cac976c86b2bafba6ce</t>
        </is>
      </c>
      <c r="C554" t="inlineStr">
        <is>
          <t>2018-03-29 16:49:14+00:00</t>
        </is>
      </c>
      <c r="D554" t="inlineStr">
        <is>
          <t>rem</t>
        </is>
      </c>
      <c r="E554" t="inlineStr"/>
      <c r="F554" t="inlineStr"/>
      <c r="G554" t="inlineStr">
        <is>
          <t>oslo.utils</t>
        </is>
      </c>
      <c r="H554" t="inlineStr">
        <is>
          <t>&gt;=3.33.0</t>
        </is>
      </c>
    </row>
    <row r="555">
      <c r="A555" t="inlineStr">
        <is>
          <t>rally</t>
        </is>
      </c>
      <c r="B555" t="inlineStr">
        <is>
          <t>5dfda156e39693870dcf6c6af89b317a6d57a1d2</t>
        </is>
      </c>
      <c r="C555" t="inlineStr">
        <is>
          <t>2018-06-20 21:13:24+00:00</t>
        </is>
      </c>
      <c r="D555" t="inlineStr">
        <is>
          <t>rem</t>
        </is>
      </c>
      <c r="E555" t="inlineStr"/>
      <c r="F555" t="inlineStr"/>
      <c r="G555" t="inlineStr">
        <is>
          <t>boto</t>
        </is>
      </c>
      <c r="H555" t="inlineStr">
        <is>
          <t>&gt;=2.32.1</t>
        </is>
      </c>
    </row>
    <row r="556">
      <c r="A556" t="inlineStr">
        <is>
          <t>rally</t>
        </is>
      </c>
      <c r="B556" t="inlineStr">
        <is>
          <t>5dfda156e39693870dcf6c6af89b317a6d57a1d2</t>
        </is>
      </c>
      <c r="C556" t="inlineStr">
        <is>
          <t>2018-06-20 21:13:24+00:00</t>
        </is>
      </c>
      <c r="D556" t="inlineStr">
        <is>
          <t>rem</t>
        </is>
      </c>
      <c r="E556" t="inlineStr"/>
      <c r="F556" t="inlineStr"/>
      <c r="G556" t="inlineStr">
        <is>
          <t>gnocchiclient</t>
        </is>
      </c>
      <c r="H556" t="inlineStr">
        <is>
          <t>&gt;=3.3.1</t>
        </is>
      </c>
    </row>
    <row r="557">
      <c r="A557" t="inlineStr">
        <is>
          <t>rally</t>
        </is>
      </c>
      <c r="B557" t="inlineStr">
        <is>
          <t>5dfda156e39693870dcf6c6af89b317a6d57a1d2</t>
        </is>
      </c>
      <c r="C557" t="inlineStr">
        <is>
          <t>2018-06-20 21:13:24+00:00</t>
        </is>
      </c>
      <c r="D557" t="inlineStr">
        <is>
          <t>rem</t>
        </is>
      </c>
      <c r="E557" t="inlineStr"/>
      <c r="F557" t="inlineStr"/>
      <c r="G557" t="inlineStr">
        <is>
          <t>keystoneauth1</t>
        </is>
      </c>
      <c r="H557" t="inlineStr">
        <is>
          <t>&gt;=3.3.0</t>
        </is>
      </c>
    </row>
    <row r="558">
      <c r="A558" t="inlineStr">
        <is>
          <t>rally</t>
        </is>
      </c>
      <c r="B558" t="inlineStr">
        <is>
          <t>5dfda156e39693870dcf6c6af89b317a6d57a1d2</t>
        </is>
      </c>
      <c r="C558" t="inlineStr">
        <is>
          <t>2018-06-20 21:13:24+00:00</t>
        </is>
      </c>
      <c r="D558" t="inlineStr">
        <is>
          <t>rem</t>
        </is>
      </c>
      <c r="E558" t="inlineStr"/>
      <c r="F558" t="inlineStr"/>
      <c r="G558" t="inlineStr">
        <is>
          <t>os-faults</t>
        </is>
      </c>
      <c r="H558" t="inlineStr">
        <is>
          <t>&gt;=0.1.15</t>
        </is>
      </c>
    </row>
    <row r="559">
      <c r="A559" t="inlineStr">
        <is>
          <t>rally</t>
        </is>
      </c>
      <c r="B559" t="inlineStr">
        <is>
          <t>5dfda156e39693870dcf6c6af89b317a6d57a1d2</t>
        </is>
      </c>
      <c r="C559" t="inlineStr">
        <is>
          <t>2018-06-20 21:13:24+00:00</t>
        </is>
      </c>
      <c r="D559" t="inlineStr">
        <is>
          <t>rem</t>
        </is>
      </c>
      <c r="E559" t="inlineStr"/>
      <c r="F559" t="inlineStr"/>
      <c r="G559" t="inlineStr">
        <is>
          <t>osprofiler</t>
        </is>
      </c>
      <c r="H559" t="inlineStr">
        <is>
          <t>&gt;=1.4.0</t>
        </is>
      </c>
    </row>
    <row r="560">
      <c r="A560" t="inlineStr">
        <is>
          <t>rally</t>
        </is>
      </c>
      <c r="B560" t="inlineStr">
        <is>
          <t>5dfda156e39693870dcf6c6af89b317a6d57a1d2</t>
        </is>
      </c>
      <c r="C560" t="inlineStr">
        <is>
          <t>2018-06-20 21:13:24+00:00</t>
        </is>
      </c>
      <c r="D560" t="inlineStr">
        <is>
          <t>rem</t>
        </is>
      </c>
      <c r="E560" t="inlineStr"/>
      <c r="F560" t="inlineStr"/>
      <c r="G560" t="inlineStr">
        <is>
          <t>python-ceilometerclient</t>
        </is>
      </c>
      <c r="H560" t="inlineStr">
        <is>
          <t>&gt;=2.5.0</t>
        </is>
      </c>
    </row>
    <row r="561">
      <c r="A561" t="inlineStr">
        <is>
          <t>rally</t>
        </is>
      </c>
      <c r="B561" t="inlineStr">
        <is>
          <t>5dfda156e39693870dcf6c6af89b317a6d57a1d2</t>
        </is>
      </c>
      <c r="C561" t="inlineStr">
        <is>
          <t>2018-06-20 21:13:24+00:00</t>
        </is>
      </c>
      <c r="D561" t="inlineStr">
        <is>
          <t>rem</t>
        </is>
      </c>
      <c r="E561" t="inlineStr"/>
      <c r="F561" t="inlineStr"/>
      <c r="G561" t="inlineStr">
        <is>
          <t>python-cinderclient</t>
        </is>
      </c>
      <c r="H561" t="inlineStr">
        <is>
          <t>&gt;=3.3.0</t>
        </is>
      </c>
    </row>
    <row r="562">
      <c r="A562" t="inlineStr">
        <is>
          <t>rally</t>
        </is>
      </c>
      <c r="B562" t="inlineStr">
        <is>
          <t>5dfda156e39693870dcf6c6af89b317a6d57a1d2</t>
        </is>
      </c>
      <c r="C562" t="inlineStr">
        <is>
          <t>2018-06-20 21:13:24+00:00</t>
        </is>
      </c>
      <c r="D562" t="inlineStr">
        <is>
          <t>rem</t>
        </is>
      </c>
      <c r="E562" t="inlineStr"/>
      <c r="F562" t="inlineStr"/>
      <c r="G562" t="inlineStr">
        <is>
          <t>python-designateclient</t>
        </is>
      </c>
      <c r="H562" t="inlineStr">
        <is>
          <t>&gt;=2.7.0</t>
        </is>
      </c>
    </row>
    <row r="563">
      <c r="A563" t="inlineStr">
        <is>
          <t>rally</t>
        </is>
      </c>
      <c r="B563" t="inlineStr">
        <is>
          <t>5dfda156e39693870dcf6c6af89b317a6d57a1d2</t>
        </is>
      </c>
      <c r="C563" t="inlineStr">
        <is>
          <t>2018-06-20 21:13:24+00:00</t>
        </is>
      </c>
      <c r="D563" t="inlineStr">
        <is>
          <t>rem</t>
        </is>
      </c>
      <c r="E563" t="inlineStr"/>
      <c r="F563" t="inlineStr"/>
      <c r="G563" t="inlineStr">
        <is>
          <t>python-heatclient</t>
        </is>
      </c>
      <c r="H563" t="inlineStr">
        <is>
          <t>&gt;=1.10.0</t>
        </is>
      </c>
    </row>
    <row r="564">
      <c r="A564" t="inlineStr">
        <is>
          <t>rally</t>
        </is>
      </c>
      <c r="B564" t="inlineStr">
        <is>
          <t>5dfda156e39693870dcf6c6af89b317a6d57a1d2</t>
        </is>
      </c>
      <c r="C564" t="inlineStr">
        <is>
          <t>2018-06-20 21:13:24+00:00</t>
        </is>
      </c>
      <c r="D564" t="inlineStr">
        <is>
          <t>rem</t>
        </is>
      </c>
      <c r="E564" t="inlineStr"/>
      <c r="F564" t="inlineStr"/>
      <c r="G564" t="inlineStr">
        <is>
          <t>python-glanceclient</t>
        </is>
      </c>
      <c r="H564" t="inlineStr">
        <is>
          <t>&gt;=2.8.0</t>
        </is>
      </c>
    </row>
    <row r="565">
      <c r="A565" t="inlineStr">
        <is>
          <t>rally</t>
        </is>
      </c>
      <c r="B565" t="inlineStr">
        <is>
          <t>5dfda156e39693870dcf6c6af89b317a6d57a1d2</t>
        </is>
      </c>
      <c r="C565" t="inlineStr">
        <is>
          <t>2018-06-20 21:13:24+00:00</t>
        </is>
      </c>
      <c r="D565" t="inlineStr">
        <is>
          <t>rem</t>
        </is>
      </c>
      <c r="E565" t="inlineStr"/>
      <c r="F565" t="inlineStr"/>
      <c r="G565" t="inlineStr">
        <is>
          <t>python-ironicclient</t>
        </is>
      </c>
      <c r="H565" t="inlineStr">
        <is>
          <t>&gt;=2.2.0</t>
        </is>
      </c>
    </row>
    <row r="566">
      <c r="A566" t="inlineStr">
        <is>
          <t>rally</t>
        </is>
      </c>
      <c r="B566" t="inlineStr">
        <is>
          <t>5dfda156e39693870dcf6c6af89b317a6d57a1d2</t>
        </is>
      </c>
      <c r="C566" t="inlineStr">
        <is>
          <t>2018-06-20 21:13:24+00:00</t>
        </is>
      </c>
      <c r="D566" t="inlineStr">
        <is>
          <t>rem</t>
        </is>
      </c>
      <c r="E566" t="inlineStr"/>
      <c r="F566" t="inlineStr"/>
      <c r="G566" t="inlineStr">
        <is>
          <t>python-keystoneclient</t>
        </is>
      </c>
      <c r="H566" t="inlineStr">
        <is>
          <t>&gt;=3.8.0</t>
        </is>
      </c>
    </row>
    <row r="567">
      <c r="A567" t="inlineStr">
        <is>
          <t>rally</t>
        </is>
      </c>
      <c r="B567" t="inlineStr">
        <is>
          <t>5dfda156e39693870dcf6c6af89b317a6d57a1d2</t>
        </is>
      </c>
      <c r="C567" t="inlineStr">
        <is>
          <t>2018-06-20 21:13:24+00:00</t>
        </is>
      </c>
      <c r="D567" t="inlineStr">
        <is>
          <t>rem</t>
        </is>
      </c>
      <c r="E567" t="inlineStr"/>
      <c r="F567" t="inlineStr"/>
      <c r="G567" t="inlineStr">
        <is>
          <t>python-magnumclient</t>
        </is>
      </c>
      <c r="H567" t="inlineStr">
        <is>
          <t>&gt;=2.1.0</t>
        </is>
      </c>
    </row>
    <row r="568">
      <c r="A568" t="inlineStr">
        <is>
          <t>rally</t>
        </is>
      </c>
      <c r="B568" t="inlineStr">
        <is>
          <t>5dfda156e39693870dcf6c6af89b317a6d57a1d2</t>
        </is>
      </c>
      <c r="C568" t="inlineStr">
        <is>
          <t>2018-06-20 21:13:24+00:00</t>
        </is>
      </c>
      <c r="D568" t="inlineStr">
        <is>
          <t>rem</t>
        </is>
      </c>
      <c r="E568" t="inlineStr"/>
      <c r="F568" t="inlineStr"/>
      <c r="G568" t="inlineStr">
        <is>
          <t>python-manilaclient</t>
        </is>
      </c>
      <c r="H568" t="inlineStr">
        <is>
          <t>&gt;=1.16.0</t>
        </is>
      </c>
    </row>
    <row r="569">
      <c r="A569" t="inlineStr">
        <is>
          <t>rally</t>
        </is>
      </c>
      <c r="B569" t="inlineStr">
        <is>
          <t>5dfda156e39693870dcf6c6af89b317a6d57a1d2</t>
        </is>
      </c>
      <c r="C569" t="inlineStr">
        <is>
          <t>2018-06-20 21:13:24+00:00</t>
        </is>
      </c>
      <c r="D569" t="inlineStr">
        <is>
          <t>rem</t>
        </is>
      </c>
      <c r="E569" t="inlineStr"/>
      <c r="F569" t="inlineStr"/>
      <c r="G569" t="inlineStr">
        <is>
          <t>python-mistralclient</t>
        </is>
      </c>
      <c r="H569" t="inlineStr">
        <is>
          <t>&gt;=3.1.0</t>
        </is>
      </c>
    </row>
    <row r="570">
      <c r="A570" t="inlineStr">
        <is>
          <t>rally</t>
        </is>
      </c>
      <c r="B570" t="inlineStr">
        <is>
          <t>5dfda156e39693870dcf6c6af89b317a6d57a1d2</t>
        </is>
      </c>
      <c r="C570" t="inlineStr">
        <is>
          <t>2018-06-20 21:13:24+00:00</t>
        </is>
      </c>
      <c r="D570" t="inlineStr">
        <is>
          <t>rem</t>
        </is>
      </c>
      <c r="E570" t="inlineStr"/>
      <c r="F570" t="inlineStr"/>
      <c r="G570" t="inlineStr">
        <is>
          <t>python-muranoclient</t>
        </is>
      </c>
      <c r="H570" t="inlineStr">
        <is>
          <t>&gt;=0.8.2</t>
        </is>
      </c>
    </row>
    <row r="571">
      <c r="A571" t="inlineStr">
        <is>
          <t>rally</t>
        </is>
      </c>
      <c r="B571" t="inlineStr">
        <is>
          <t>5dfda156e39693870dcf6c6af89b317a6d57a1d2</t>
        </is>
      </c>
      <c r="C571" t="inlineStr">
        <is>
          <t>2018-06-20 21:13:24+00:00</t>
        </is>
      </c>
      <c r="D571" t="inlineStr">
        <is>
          <t>rem</t>
        </is>
      </c>
      <c r="E571" t="inlineStr"/>
      <c r="F571" t="inlineStr"/>
      <c r="G571" t="inlineStr">
        <is>
          <t>python-monascaclient</t>
        </is>
      </c>
      <c r="H571" t="inlineStr">
        <is>
          <t>&gt;=1.7.0</t>
        </is>
      </c>
    </row>
    <row r="572">
      <c r="A572" t="inlineStr">
        <is>
          <t>rally</t>
        </is>
      </c>
      <c r="B572" t="inlineStr">
        <is>
          <t>5dfda156e39693870dcf6c6af89b317a6d57a1d2</t>
        </is>
      </c>
      <c r="C572" t="inlineStr">
        <is>
          <t>2018-06-20 21:13:24+00:00</t>
        </is>
      </c>
      <c r="D572" t="inlineStr">
        <is>
          <t>rem</t>
        </is>
      </c>
      <c r="E572" t="inlineStr"/>
      <c r="F572" t="inlineStr"/>
      <c r="G572" t="inlineStr">
        <is>
          <t>python-neutronclient</t>
        </is>
      </c>
      <c r="H572" t="inlineStr">
        <is>
          <t>&gt;=6.3.0</t>
        </is>
      </c>
    </row>
    <row r="573">
      <c r="A573" t="inlineStr">
        <is>
          <t>rally</t>
        </is>
      </c>
      <c r="B573" t="inlineStr">
        <is>
          <t>5dfda156e39693870dcf6c6af89b317a6d57a1d2</t>
        </is>
      </c>
      <c r="C573" t="inlineStr">
        <is>
          <t>2018-06-20 21:13:24+00:00</t>
        </is>
      </c>
      <c r="D573" t="inlineStr">
        <is>
          <t>rem</t>
        </is>
      </c>
      <c r="E573" t="inlineStr"/>
      <c r="F573" t="inlineStr"/>
      <c r="G573" t="inlineStr">
        <is>
          <t>python-novaclient</t>
        </is>
      </c>
      <c r="H573" t="inlineStr">
        <is>
          <t>&gt;=9.1.0</t>
        </is>
      </c>
    </row>
    <row r="574">
      <c r="A574" t="inlineStr">
        <is>
          <t>rally</t>
        </is>
      </c>
      <c r="B574" t="inlineStr">
        <is>
          <t>5dfda156e39693870dcf6c6af89b317a6d57a1d2</t>
        </is>
      </c>
      <c r="C574" t="inlineStr">
        <is>
          <t>2018-06-20 21:13:24+00:00</t>
        </is>
      </c>
      <c r="D574" t="inlineStr">
        <is>
          <t>rem</t>
        </is>
      </c>
      <c r="E574" t="inlineStr"/>
      <c r="F574" t="inlineStr"/>
      <c r="G574" t="inlineStr">
        <is>
          <t>python-saharaclient</t>
        </is>
      </c>
      <c r="H574" t="inlineStr">
        <is>
          <t>&gt;=1.4.0</t>
        </is>
      </c>
    </row>
    <row r="575">
      <c r="A575" t="inlineStr">
        <is>
          <t>rally</t>
        </is>
      </c>
      <c r="B575" t="inlineStr">
        <is>
          <t>5dfda156e39693870dcf6c6af89b317a6d57a1d2</t>
        </is>
      </c>
      <c r="C575" t="inlineStr">
        <is>
          <t>2018-06-20 21:13:24+00:00</t>
        </is>
      </c>
      <c r="D575" t="inlineStr">
        <is>
          <t>rem</t>
        </is>
      </c>
      <c r="E575" t="inlineStr"/>
      <c r="F575" t="inlineStr"/>
      <c r="G575" t="inlineStr">
        <is>
          <t>python-senlinclient</t>
        </is>
      </c>
      <c r="H575" t="inlineStr">
        <is>
          <t>&gt;=1.1.0</t>
        </is>
      </c>
    </row>
    <row r="576">
      <c r="A576" t="inlineStr">
        <is>
          <t>rally</t>
        </is>
      </c>
      <c r="B576" t="inlineStr">
        <is>
          <t>5dfda156e39693870dcf6c6af89b317a6d57a1d2</t>
        </is>
      </c>
      <c r="C576" t="inlineStr">
        <is>
          <t>2018-06-20 21:13:24+00:00</t>
        </is>
      </c>
      <c r="D576" t="inlineStr">
        <is>
          <t>rem</t>
        </is>
      </c>
      <c r="E576" t="inlineStr"/>
      <c r="F576" t="inlineStr"/>
      <c r="G576" t="inlineStr">
        <is>
          <t>python-swiftclient</t>
        </is>
      </c>
      <c r="H576" t="inlineStr">
        <is>
          <t>&gt;=3.2.0</t>
        </is>
      </c>
    </row>
    <row r="577">
      <c r="A577" t="inlineStr">
        <is>
          <t>rally</t>
        </is>
      </c>
      <c r="B577" t="inlineStr">
        <is>
          <t>5dfda156e39693870dcf6c6af89b317a6d57a1d2</t>
        </is>
      </c>
      <c r="C577" t="inlineStr">
        <is>
          <t>2018-06-20 21:13:24+00:00</t>
        </is>
      </c>
      <c r="D577" t="inlineStr">
        <is>
          <t>rem</t>
        </is>
      </c>
      <c r="E577" t="inlineStr"/>
      <c r="F577" t="inlineStr"/>
      <c r="G577" t="inlineStr">
        <is>
          <t>python-troveclient</t>
        </is>
      </c>
      <c r="H577" t="inlineStr">
        <is>
          <t>&gt;=2.2.0</t>
        </is>
      </c>
    </row>
    <row r="578">
      <c r="A578" t="inlineStr">
        <is>
          <t>rally</t>
        </is>
      </c>
      <c r="B578" t="inlineStr">
        <is>
          <t>5dfda156e39693870dcf6c6af89b317a6d57a1d2</t>
        </is>
      </c>
      <c r="C578" t="inlineStr">
        <is>
          <t>2018-06-20 21:13:24+00:00</t>
        </is>
      </c>
      <c r="D578" t="inlineStr">
        <is>
          <t>rem</t>
        </is>
      </c>
      <c r="E578" t="inlineStr"/>
      <c r="F578" t="inlineStr"/>
      <c r="G578" t="inlineStr">
        <is>
          <t>python-watcherclient</t>
        </is>
      </c>
      <c r="H578" t="inlineStr">
        <is>
          <t>&gt;=1.1.0</t>
        </is>
      </c>
    </row>
    <row r="579">
      <c r="A579" t="inlineStr">
        <is>
          <t>rally</t>
        </is>
      </c>
      <c r="B579" t="inlineStr">
        <is>
          <t>5dfda156e39693870dcf6c6af89b317a6d57a1d2</t>
        </is>
      </c>
      <c r="C579" t="inlineStr">
        <is>
          <t>2018-06-20 21:13:24+00:00</t>
        </is>
      </c>
      <c r="D579" t="inlineStr">
        <is>
          <t>rem</t>
        </is>
      </c>
      <c r="E579" t="inlineStr"/>
      <c r="F579" t="inlineStr"/>
      <c r="G579" t="inlineStr">
        <is>
          <t>python-zaqarclient</t>
        </is>
      </c>
      <c r="H579" t="inlineStr">
        <is>
          <t>&gt;=1.0.0</t>
        </is>
      </c>
    </row>
    <row r="580">
      <c r="A580" t="inlineStr">
        <is>
          <t>rally</t>
        </is>
      </c>
      <c r="B580" t="inlineStr">
        <is>
          <t>5dfda156e39693870dcf6c6af89b317a6d57a1d2</t>
        </is>
      </c>
      <c r="C580" t="inlineStr">
        <is>
          <t>2018-06-20 21:13:24+00:00</t>
        </is>
      </c>
      <c r="D580" t="inlineStr">
        <is>
          <t>rem</t>
        </is>
      </c>
      <c r="E580" t="inlineStr"/>
      <c r="F580" t="inlineStr"/>
      <c r="G580" t="inlineStr">
        <is>
          <t>kubernetes</t>
        </is>
      </c>
      <c r="H580" t="inlineStr">
        <is>
          <t>&gt;1.0.0</t>
        </is>
      </c>
    </row>
    <row r="581">
      <c r="A581" t="inlineStr">
        <is>
          <t>rally</t>
        </is>
      </c>
      <c r="B581" t="inlineStr">
        <is>
          <t>b5ba6d5ea9f8de68f0772453e55dc7da4d98884a</t>
        </is>
      </c>
      <c r="C581" t="inlineStr">
        <is>
          <t>2018-08-07 20:21:17+00:00</t>
        </is>
      </c>
      <c r="D581" t="inlineStr">
        <is>
          <t>verchange</t>
        </is>
      </c>
      <c r="E581" t="inlineStr">
        <is>
          <t>six</t>
        </is>
      </c>
      <c r="F581" t="inlineStr"/>
      <c r="G581" t="inlineStr">
        <is>
          <t>six</t>
        </is>
      </c>
      <c r="H581" t="inlineStr">
        <is>
          <t>&gt;=1.10.0</t>
        </is>
      </c>
    </row>
    <row r="582">
      <c r="A582" t="inlineStr">
        <is>
          <t>rally</t>
        </is>
      </c>
      <c r="B582" t="inlineStr">
        <is>
          <t>b5ba6d5ea9f8de68f0772453e55dc7da4d98884a</t>
        </is>
      </c>
      <c r="C582" t="inlineStr">
        <is>
          <t>2018-08-07 20:21:17+00:00</t>
        </is>
      </c>
      <c r="D582" t="inlineStr">
        <is>
          <t>verchange</t>
        </is>
      </c>
      <c r="E582" t="inlineStr">
        <is>
          <t>decorator</t>
        </is>
      </c>
      <c r="F582" t="inlineStr"/>
      <c r="G582" t="inlineStr">
        <is>
          <t>decorator</t>
        </is>
      </c>
      <c r="H582" t="inlineStr">
        <is>
          <t>&gt;=3.4.0</t>
        </is>
      </c>
    </row>
    <row r="583">
      <c r="A583" t="inlineStr">
        <is>
          <t>rally</t>
        </is>
      </c>
      <c r="B583" t="inlineStr">
        <is>
          <t>b5ba6d5ea9f8de68f0772453e55dc7da4d98884a</t>
        </is>
      </c>
      <c r="C583" t="inlineStr">
        <is>
          <t>2018-08-07 20:21:17+00:00</t>
        </is>
      </c>
      <c r="D583" t="inlineStr">
        <is>
          <t>verchange</t>
        </is>
      </c>
      <c r="E583" t="inlineStr">
        <is>
          <t>jsonschema</t>
        </is>
      </c>
      <c r="F583" t="inlineStr">
        <is>
          <t>&lt;3.0.0</t>
        </is>
      </c>
      <c r="G583" t="inlineStr">
        <is>
          <t>jsonschema</t>
        </is>
      </c>
      <c r="H583" t="inlineStr">
        <is>
          <t>&gt;=2.6.0;&lt;3.0.0</t>
        </is>
      </c>
    </row>
    <row r="584">
      <c r="A584" t="inlineStr">
        <is>
          <t>rally</t>
        </is>
      </c>
      <c r="B584" t="inlineStr">
        <is>
          <t>b5ba6d5ea9f8de68f0772453e55dc7da4d98884a</t>
        </is>
      </c>
      <c r="C584" t="inlineStr">
        <is>
          <t>2018-08-07 20:21:17+00:00</t>
        </is>
      </c>
      <c r="D584" t="inlineStr">
        <is>
          <t>verchange</t>
        </is>
      </c>
      <c r="E584" t="inlineStr">
        <is>
          <t>oslo.config</t>
        </is>
      </c>
      <c r="F584" t="inlineStr">
        <is>
          <t>!=4.3.0;!=4.4.0</t>
        </is>
      </c>
      <c r="G584" t="inlineStr">
        <is>
          <t>oslo.config</t>
        </is>
      </c>
      <c r="H584" t="inlineStr">
        <is>
          <t>&gt;=5.1.0</t>
        </is>
      </c>
    </row>
    <row r="585">
      <c r="A585" t="inlineStr">
        <is>
          <t>rally</t>
        </is>
      </c>
      <c r="B585" t="inlineStr">
        <is>
          <t>b5ba6d5ea9f8de68f0772453e55dc7da4d98884a</t>
        </is>
      </c>
      <c r="C585" t="inlineStr">
        <is>
          <t>2018-08-07 20:21:17+00:00</t>
        </is>
      </c>
      <c r="D585" t="inlineStr">
        <is>
          <t>verchange</t>
        </is>
      </c>
      <c r="E585" t="inlineStr">
        <is>
          <t>Jinja2</t>
        </is>
      </c>
      <c r="F585" t="inlineStr"/>
      <c r="G585" t="inlineStr">
        <is>
          <t>Jinja2</t>
        </is>
      </c>
      <c r="H585" t="inlineStr">
        <is>
          <t>!=2.9.3;&gt;=2.8;!=2.9.2;!=2.9.1;!=2.9.4;!=2.9.0</t>
        </is>
      </c>
    </row>
    <row r="586">
      <c r="A586" t="inlineStr">
        <is>
          <t>rally</t>
        </is>
      </c>
      <c r="B586" t="inlineStr">
        <is>
          <t>b5ba6d5ea9f8de68f0772453e55dc7da4d98884a</t>
        </is>
      </c>
      <c r="C586" t="inlineStr">
        <is>
          <t>2018-08-07 20:21:17+00:00</t>
        </is>
      </c>
      <c r="D586" t="inlineStr">
        <is>
          <t>verchange</t>
        </is>
      </c>
      <c r="E586" t="inlineStr">
        <is>
          <t>pyOpenSSL</t>
        </is>
      </c>
      <c r="F586" t="inlineStr"/>
      <c r="G586" t="inlineStr">
        <is>
          <t>pyOpenSSL</t>
        </is>
      </c>
      <c r="H586" t="inlineStr">
        <is>
          <t>&gt;=16.2.0</t>
        </is>
      </c>
    </row>
    <row r="587">
      <c r="A587" t="inlineStr">
        <is>
          <t>rally</t>
        </is>
      </c>
      <c r="B587" t="inlineStr">
        <is>
          <t>b5ba6d5ea9f8de68f0772453e55dc7da4d98884a</t>
        </is>
      </c>
      <c r="C587" t="inlineStr">
        <is>
          <t>2018-08-07 20:21:17+00:00</t>
        </is>
      </c>
      <c r="D587" t="inlineStr">
        <is>
          <t>verchange</t>
        </is>
      </c>
      <c r="E587" t="inlineStr">
        <is>
          <t>oslo.db</t>
        </is>
      </c>
      <c r="F587" t="inlineStr"/>
      <c r="G587" t="inlineStr">
        <is>
          <t>oslo.db</t>
        </is>
      </c>
      <c r="H587" t="inlineStr">
        <is>
          <t>&gt;=4.27.0</t>
        </is>
      </c>
    </row>
    <row r="588">
      <c r="A588" t="inlineStr">
        <is>
          <t>rally</t>
        </is>
      </c>
      <c r="B588" t="inlineStr">
        <is>
          <t>b5ba6d5ea9f8de68f0772453e55dc7da4d98884a</t>
        </is>
      </c>
      <c r="C588" t="inlineStr">
        <is>
          <t>2018-08-07 20:21:17+00:00</t>
        </is>
      </c>
      <c r="D588" t="inlineStr">
        <is>
          <t>verchange</t>
        </is>
      </c>
      <c r="E588" t="inlineStr">
        <is>
          <t>PrettyTable</t>
        </is>
      </c>
      <c r="F588" t="inlineStr">
        <is>
          <t>&lt;0.8</t>
        </is>
      </c>
      <c r="G588" t="inlineStr">
        <is>
          <t>PrettyTable</t>
        </is>
      </c>
      <c r="H588" t="inlineStr">
        <is>
          <t>&gt;=0.7.1;&lt;0.8</t>
        </is>
      </c>
    </row>
    <row r="589">
      <c r="A589" t="inlineStr">
        <is>
          <t>rally</t>
        </is>
      </c>
      <c r="B589" t="inlineStr">
        <is>
          <t>b5ba6d5ea9f8de68f0772453e55dc7da4d98884a</t>
        </is>
      </c>
      <c r="C589" t="inlineStr">
        <is>
          <t>2018-08-07 20:21:17+00:00</t>
        </is>
      </c>
      <c r="D589" t="inlineStr">
        <is>
          <t>verchange</t>
        </is>
      </c>
      <c r="E589" t="inlineStr">
        <is>
          <t>requests</t>
        </is>
      </c>
      <c r="F589" t="inlineStr"/>
      <c r="G589" t="inlineStr">
        <is>
          <t>requests</t>
        </is>
      </c>
      <c r="H589" t="inlineStr">
        <is>
          <t>&gt;=2.14.2</t>
        </is>
      </c>
    </row>
    <row r="590">
      <c r="A590" t="inlineStr">
        <is>
          <t>rally</t>
        </is>
      </c>
      <c r="B590" t="inlineStr">
        <is>
          <t>b5ba6d5ea9f8de68f0772453e55dc7da4d98884a</t>
        </is>
      </c>
      <c r="C590" t="inlineStr">
        <is>
          <t>2018-08-07 20:21:17+00:00</t>
        </is>
      </c>
      <c r="D590" t="inlineStr">
        <is>
          <t>verchange</t>
        </is>
      </c>
      <c r="E590" t="inlineStr">
        <is>
          <t>paramiko</t>
        </is>
      </c>
      <c r="F590" t="inlineStr"/>
      <c r="G590" t="inlineStr">
        <is>
          <t>paramiko</t>
        </is>
      </c>
      <c r="H590" t="inlineStr">
        <is>
          <t>&gt;=2.0.0</t>
        </is>
      </c>
    </row>
    <row r="591">
      <c r="A591" t="inlineStr">
        <is>
          <t>rally</t>
        </is>
      </c>
      <c r="B591" t="inlineStr">
        <is>
          <t>b5ba6d5ea9f8de68f0772453e55dc7da4d98884a</t>
        </is>
      </c>
      <c r="C591" t="inlineStr">
        <is>
          <t>2018-08-07 20:21:17+00:00</t>
        </is>
      </c>
      <c r="D591" t="inlineStr">
        <is>
          <t>verchange</t>
        </is>
      </c>
      <c r="E591" t="inlineStr">
        <is>
          <t>pbr</t>
        </is>
      </c>
      <c r="F591" t="inlineStr">
        <is>
          <t>!=2.1.0</t>
        </is>
      </c>
      <c r="G591" t="inlineStr">
        <is>
          <t>pbr</t>
        </is>
      </c>
      <c r="H591" t="inlineStr">
        <is>
          <t>&gt;=2.0.0;!=2.1.0</t>
        </is>
      </c>
    </row>
    <row r="592">
      <c r="A592" t="inlineStr">
        <is>
          <t>rally</t>
        </is>
      </c>
      <c r="B592" t="inlineStr">
        <is>
          <t>b5ba6d5ea9f8de68f0772453e55dc7da4d98884a</t>
        </is>
      </c>
      <c r="C592" t="inlineStr">
        <is>
          <t>2018-08-07 20:21:17+00:00</t>
        </is>
      </c>
      <c r="D592" t="inlineStr">
        <is>
          <t>verchange</t>
        </is>
      </c>
      <c r="E592" t="inlineStr">
        <is>
          <t>SQLAlchemy</t>
        </is>
      </c>
      <c r="F592" t="inlineStr">
        <is>
          <t>!=1.1.5;!=1.1.8;!=1.1.6;!=1.1.7</t>
        </is>
      </c>
      <c r="G592" t="inlineStr">
        <is>
          <t>SQLAlchemy</t>
        </is>
      </c>
      <c r="H592" t="inlineStr">
        <is>
          <t>&gt;=1.0.10;!=1.1.5;!=1.1.8;!=1.1.6;!=1.1.7</t>
        </is>
      </c>
    </row>
    <row r="593">
      <c r="A593" t="inlineStr">
        <is>
          <t>rally</t>
        </is>
      </c>
      <c r="B593" t="inlineStr">
        <is>
          <t>b5ba6d5ea9f8de68f0772453e55dc7da4d98884a</t>
        </is>
      </c>
      <c r="C593" t="inlineStr">
        <is>
          <t>2018-08-07 20:21:17+00:00</t>
        </is>
      </c>
      <c r="D593" t="inlineStr">
        <is>
          <t>verchange</t>
        </is>
      </c>
      <c r="E593" t="inlineStr">
        <is>
          <t>alembic</t>
        </is>
      </c>
      <c r="F593" t="inlineStr"/>
      <c r="G593" t="inlineStr">
        <is>
          <t>alembic</t>
        </is>
      </c>
      <c r="H593" t="inlineStr">
        <is>
          <t>&gt;=0.8.10</t>
        </is>
      </c>
    </row>
    <row r="594">
      <c r="A594" t="inlineStr">
        <is>
          <t>rally</t>
        </is>
      </c>
      <c r="B594" t="inlineStr">
        <is>
          <t>b5ba6d5ea9f8de68f0772453e55dc7da4d98884a</t>
        </is>
      </c>
      <c r="C594" t="inlineStr">
        <is>
          <t>2018-08-07 20:21:17+00:00</t>
        </is>
      </c>
      <c r="D594" t="inlineStr">
        <is>
          <t>verchange</t>
        </is>
      </c>
      <c r="E594" t="inlineStr">
        <is>
          <t>PyYAML</t>
        </is>
      </c>
      <c r="F594" t="inlineStr"/>
      <c r="G594" t="inlineStr">
        <is>
          <t>PyYAML</t>
        </is>
      </c>
      <c r="H594" t="inlineStr">
        <is>
          <t>&gt;=3.10</t>
        </is>
      </c>
    </row>
    <row r="595">
      <c r="A595" t="inlineStr">
        <is>
          <t>rally</t>
        </is>
      </c>
      <c r="B595" t="inlineStr">
        <is>
          <t>b5ba6d5ea9f8de68f0772453e55dc7da4d98884a</t>
        </is>
      </c>
      <c r="C595" t="inlineStr">
        <is>
          <t>2018-08-07 20:21:17+00:00</t>
        </is>
      </c>
      <c r="D595" t="inlineStr">
        <is>
          <t>verchange</t>
        </is>
      </c>
      <c r="E595" t="inlineStr">
        <is>
          <t>oslo.log</t>
        </is>
      </c>
      <c r="F595" t="inlineStr"/>
      <c r="G595" t="inlineStr">
        <is>
          <t>oslo.log</t>
        </is>
      </c>
      <c r="H595" t="inlineStr">
        <is>
          <t>&gt;=3.36.0</t>
        </is>
      </c>
    </row>
    <row r="596">
      <c r="A596" t="inlineStr">
        <is>
          <t>rally</t>
        </is>
      </c>
      <c r="B596" t="inlineStr">
        <is>
          <t>b5ba6d5ea9f8de68f0772453e55dc7da4d98884a</t>
        </is>
      </c>
      <c r="C596" t="inlineStr">
        <is>
          <t>2018-08-07 20:21:17+00:00</t>
        </is>
      </c>
      <c r="D596" t="inlineStr">
        <is>
          <t>verchange</t>
        </is>
      </c>
      <c r="E596" t="inlineStr">
        <is>
          <t>python-subunit</t>
        </is>
      </c>
      <c r="F596" t="inlineStr"/>
      <c r="G596" t="inlineStr">
        <is>
          <t>python-subunit</t>
        </is>
      </c>
      <c r="H596" t="inlineStr">
        <is>
          <t>&gt;=1.0.0</t>
        </is>
      </c>
    </row>
    <row r="597">
      <c r="A597" t="inlineStr">
        <is>
          <t>rally</t>
        </is>
      </c>
      <c r="B597" t="inlineStr">
        <is>
          <t>b5ba6d5ea9f8de68f0772453e55dc7da4d98884a</t>
        </is>
      </c>
      <c r="C597" t="inlineStr">
        <is>
          <t>2018-08-07 20:21:17+00:00</t>
        </is>
      </c>
      <c r="D597" t="inlineStr">
        <is>
          <t>verchange</t>
        </is>
      </c>
      <c r="E597" t="inlineStr">
        <is>
          <t>virtualenv</t>
        </is>
      </c>
      <c r="F597" t="inlineStr"/>
      <c r="G597" t="inlineStr">
        <is>
          <t>virtualenv</t>
        </is>
      </c>
      <c r="H597" t="inlineStr">
        <is>
          <t>&gt;=14.0.6</t>
        </is>
      </c>
    </row>
    <row r="598">
      <c r="A598" t="inlineStr">
        <is>
          <t>rally</t>
        </is>
      </c>
      <c r="B598" t="inlineStr">
        <is>
          <t>b5ba6d5ea9f8de68f0772453e55dc7da4d98884a</t>
        </is>
      </c>
      <c r="C598" t="inlineStr">
        <is>
          <t>2018-08-07 20:21:17+00:00</t>
        </is>
      </c>
      <c r="D598" t="inlineStr">
        <is>
          <t>verchange</t>
        </is>
      </c>
      <c r="E598" t="inlineStr">
        <is>
          <t>netaddr</t>
        </is>
      </c>
      <c r="F598" t="inlineStr"/>
      <c r="G598" t="inlineStr">
        <is>
          <t>netaddr</t>
        </is>
      </c>
      <c r="H598" t="inlineStr">
        <is>
          <t>&gt;=0.7.18</t>
        </is>
      </c>
    </row>
    <row r="599">
      <c r="A599" t="inlineStr">
        <is>
          <t>rally</t>
        </is>
      </c>
      <c r="B599" t="inlineStr">
        <is>
          <t>78f43cd992cea6bc449eb4c4b33e6c7fdc7188e0</t>
        </is>
      </c>
      <c r="C599" t="inlineStr">
        <is>
          <t>2019-02-04 22:34:03+00:00</t>
        </is>
      </c>
      <c r="D599" t="inlineStr">
        <is>
          <t>rem</t>
        </is>
      </c>
      <c r="E599" t="inlineStr"/>
      <c r="F599" t="inlineStr"/>
      <c r="G599" t="inlineStr">
        <is>
          <t>morph</t>
        </is>
      </c>
      <c r="H599" t="inlineStr"/>
    </row>
    <row r="600">
      <c r="A600" t="inlineStr">
        <is>
          <t>rally</t>
        </is>
      </c>
      <c r="B600" t="inlineStr">
        <is>
          <t>02311d320b48e54eaf92793dc7926bd5826eed79</t>
        </is>
      </c>
      <c r="C600" t="inlineStr">
        <is>
          <t>2019-09-16 09:24:01+00:00</t>
        </is>
      </c>
      <c r="D600" t="inlineStr">
        <is>
          <t>verchange</t>
        </is>
      </c>
      <c r="E600" t="inlineStr">
        <is>
          <t>jsonschema</t>
        </is>
      </c>
      <c r="F600" t="inlineStr"/>
      <c r="G600" t="inlineStr">
        <is>
          <t>jsonschema</t>
        </is>
      </c>
      <c r="H600" t="inlineStr">
        <is>
          <t>&lt;3.0.0</t>
        </is>
      </c>
    </row>
    <row r="601">
      <c r="A601" t="inlineStr">
        <is>
          <t>rally</t>
        </is>
      </c>
      <c r="B601" t="inlineStr">
        <is>
          <t>cebecc512e37889d7e6fc7d89591f14bf6e8eda8</t>
        </is>
      </c>
      <c r="C601" t="inlineStr">
        <is>
          <t>2019-11-21 10:24:58+00:00</t>
        </is>
      </c>
      <c r="D601" t="inlineStr">
        <is>
          <t>verchange</t>
        </is>
      </c>
      <c r="E601" t="inlineStr">
        <is>
          <t>requests</t>
        </is>
      </c>
      <c r="F601" t="inlineStr">
        <is>
          <t>&lt;2.20.0</t>
        </is>
      </c>
      <c r="G601" t="inlineStr">
        <is>
          <t>requests</t>
        </is>
      </c>
      <c r="H601" t="inlineStr"/>
    </row>
    <row r="602">
      <c r="A602" t="inlineStr">
        <is>
          <t>rally</t>
        </is>
      </c>
      <c r="B602" t="inlineStr">
        <is>
          <t>cebecc512e37889d7e6fc7d89591f14bf6e8eda8</t>
        </is>
      </c>
      <c r="C602" t="inlineStr">
        <is>
          <t>2019-11-21 10:24:58+00:00</t>
        </is>
      </c>
      <c r="D602" t="inlineStr">
        <is>
          <t>verchange</t>
        </is>
      </c>
      <c r="E602" t="inlineStr">
        <is>
          <t>alembic</t>
        </is>
      </c>
      <c r="F602" t="inlineStr">
        <is>
          <t>!=1.2.0</t>
        </is>
      </c>
      <c r="G602" t="inlineStr">
        <is>
          <t>alembic</t>
        </is>
      </c>
      <c r="H602" t="inlineStr"/>
    </row>
    <row r="603">
      <c r="A603" t="inlineStr">
        <is>
          <t>rally</t>
        </is>
      </c>
      <c r="B603" t="inlineStr">
        <is>
          <t>cebecc512e37889d7e6fc7d89591f14bf6e8eda8</t>
        </is>
      </c>
      <c r="C603" t="inlineStr">
        <is>
          <t>2019-11-21 10:24:58+00:00</t>
        </is>
      </c>
      <c r="D603" t="inlineStr">
        <is>
          <t>verchange</t>
        </is>
      </c>
      <c r="E603" t="inlineStr">
        <is>
          <t>virtualenv</t>
        </is>
      </c>
      <c r="F603" t="inlineStr">
        <is>
          <t>!=16.3.0</t>
        </is>
      </c>
      <c r="G603" t="inlineStr">
        <is>
          <t>virtualenv</t>
        </is>
      </c>
      <c r="H603" t="inlineStr"/>
    </row>
    <row r="604">
      <c r="A604" t="inlineStr">
        <is>
          <t>rally</t>
        </is>
      </c>
      <c r="B604" t="inlineStr">
        <is>
          <t>cebecc512e37889d7e6fc7d89591f14bf6e8eda8</t>
        </is>
      </c>
      <c r="C604" t="inlineStr">
        <is>
          <t>2019-11-21 10:24:58+00:00</t>
        </is>
      </c>
      <c r="D604" t="inlineStr">
        <is>
          <t>verchange</t>
        </is>
      </c>
      <c r="E604" t="inlineStr">
        <is>
          <t>Jinja2</t>
        </is>
      </c>
      <c r="F604" t="inlineStr"/>
      <c r="G604" t="inlineStr">
        <is>
          <t>Jinja2</t>
        </is>
      </c>
      <c r="H604" t="inlineStr"/>
    </row>
    <row r="605">
      <c r="A605" t="inlineStr">
        <is>
          <t>rally</t>
        </is>
      </c>
      <c r="B605" t="inlineStr">
        <is>
          <t>cebecc512e37889d7e6fc7d89591f14bf6e8eda8</t>
        </is>
      </c>
      <c r="C605" t="inlineStr">
        <is>
          <t>2019-11-21 10:24:58+00:00</t>
        </is>
      </c>
      <c r="D605" t="inlineStr">
        <is>
          <t>rem</t>
        </is>
      </c>
      <c r="E605" t="inlineStr"/>
      <c r="F605" t="inlineStr"/>
      <c r="G605" t="inlineStr">
        <is>
          <t>netaddr</t>
        </is>
      </c>
      <c r="H605" t="inlineStr"/>
    </row>
    <row r="606">
      <c r="A606" t="inlineStr">
        <is>
          <t>rally</t>
        </is>
      </c>
      <c r="B606" t="inlineStr">
        <is>
          <t>6b86848fc8517ca465cd0caf916168bd312f0a9b</t>
        </is>
      </c>
      <c r="C606" t="inlineStr">
        <is>
          <t>2020-03-23 15:04:46+00:00</t>
        </is>
      </c>
      <c r="D606" t="inlineStr">
        <is>
          <t>verchange</t>
        </is>
      </c>
      <c r="E606" t="inlineStr">
        <is>
          <t>requests</t>
        </is>
      </c>
      <c r="F606" t="inlineStr">
        <is>
          <t>!=2.20.0</t>
        </is>
      </c>
      <c r="G606" t="inlineStr">
        <is>
          <t>requests</t>
        </is>
      </c>
      <c r="H606" t="inlineStr">
        <is>
          <t>&lt;2.20.0</t>
        </is>
      </c>
    </row>
    <row r="607">
      <c r="A607" t="inlineStr">
        <is>
          <t>rally</t>
        </is>
      </c>
      <c r="B607" t="inlineStr">
        <is>
          <t>6b86848fc8517ca465cd0caf916168bd312f0a9b</t>
        </is>
      </c>
      <c r="C607" t="inlineStr">
        <is>
          <t>2020-03-23 15:04:46+00:00</t>
        </is>
      </c>
      <c r="D607" t="inlineStr">
        <is>
          <t>rem</t>
        </is>
      </c>
      <c r="E607" t="inlineStr"/>
      <c r="F607" t="inlineStr"/>
      <c r="G607" t="inlineStr">
        <is>
          <t>six</t>
        </is>
      </c>
      <c r="H607" t="inlineStr"/>
    </row>
    <row r="608">
      <c r="A608" t="inlineStr">
        <is>
          <t>rally</t>
        </is>
      </c>
      <c r="B608" t="inlineStr">
        <is>
          <t>11cf577f14e69c235eeb175f0dc4c83185728965</t>
        </is>
      </c>
      <c r="C608" t="inlineStr">
        <is>
          <t>2020-11-02 15:17:36+00:00</t>
        </is>
      </c>
      <c r="D608" t="inlineStr">
        <is>
          <t>verchange</t>
        </is>
      </c>
      <c r="E608" t="inlineStr">
        <is>
          <t>requests</t>
        </is>
      </c>
      <c r="F608" t="inlineStr">
        <is>
          <t>!=2.24.0;!=2.20.0</t>
        </is>
      </c>
      <c r="G608" t="inlineStr">
        <is>
          <t>requests</t>
        </is>
      </c>
      <c r="H608" t="inlineStr">
        <is>
          <t>!=2.20.0</t>
        </is>
      </c>
    </row>
    <row r="609">
      <c r="A609" t="inlineStr">
        <is>
          <t>rally</t>
        </is>
      </c>
      <c r="B609" t="inlineStr">
        <is>
          <t>11cf577f14e69c235eeb175f0dc4c83185728965</t>
        </is>
      </c>
      <c r="C609" t="inlineStr">
        <is>
          <t>2020-11-02 15:17:36+00:00</t>
        </is>
      </c>
      <c r="D609" t="inlineStr">
        <is>
          <t>verchange</t>
        </is>
      </c>
      <c r="E609" t="inlineStr">
        <is>
          <t>oslo.log</t>
        </is>
      </c>
      <c r="F609" t="inlineStr">
        <is>
          <t>!=4.2.0;!=3.44.2;!=4.1.2</t>
        </is>
      </c>
      <c r="G609" t="inlineStr">
        <is>
          <t>oslo.log</t>
        </is>
      </c>
      <c r="H609" t="inlineStr"/>
    </row>
    <row r="610">
      <c r="A610" t="inlineStr">
        <is>
          <t>rally</t>
        </is>
      </c>
      <c r="B610" t="inlineStr">
        <is>
          <t>11cf577f14e69c235eeb175f0dc4c83185728965</t>
        </is>
      </c>
      <c r="C610" t="inlineStr">
        <is>
          <t>2020-11-02 15:17:36+00:00</t>
        </is>
      </c>
      <c r="D610" t="inlineStr">
        <is>
          <t>verchange</t>
        </is>
      </c>
      <c r="E610" t="inlineStr">
        <is>
          <t>python-subunit</t>
        </is>
      </c>
      <c r="F610" t="inlineStr"/>
      <c r="G610" t="inlineStr">
        <is>
          <t>python-subunit</t>
        </is>
      </c>
      <c r="H610" t="inlineStr"/>
    </row>
    <row r="611">
      <c r="A611" t="inlineStr">
        <is>
          <t>rally</t>
        </is>
      </c>
      <c r="B611" t="inlineStr">
        <is>
          <t>11cf577f14e69c235eeb175f0dc4c83185728965</t>
        </is>
      </c>
      <c r="C611" t="inlineStr">
        <is>
          <t>2020-11-02 15:17:36+00:00</t>
        </is>
      </c>
      <c r="D611" t="inlineStr">
        <is>
          <t>verchange</t>
        </is>
      </c>
      <c r="E611" t="inlineStr">
        <is>
          <t>PrettyTable</t>
        </is>
      </c>
      <c r="F611" t="inlineStr">
        <is>
          <t>&lt;0.8</t>
        </is>
      </c>
      <c r="G611" t="inlineStr">
        <is>
          <t>PrettyTable</t>
        </is>
      </c>
      <c r="H611" t="inlineStr">
        <is>
          <t>&lt;0.8</t>
        </is>
      </c>
    </row>
    <row r="612">
      <c r="A612" t="inlineStr">
        <is>
          <t>django-star-ratings</t>
        </is>
      </c>
      <c r="B612" t="inlineStr">
        <is>
          <t>07f420633d1958b2c0d236a136dd2b682279e811</t>
        </is>
      </c>
      <c r="C612" t="inlineStr">
        <is>
          <t>2015-09-24 10:48:28+00:00</t>
        </is>
      </c>
      <c r="D612" t="inlineStr">
        <is>
          <t>verchange</t>
        </is>
      </c>
      <c r="E612" t="inlineStr">
        <is>
          <t>coverage</t>
        </is>
      </c>
      <c r="F612">
        <f>=4.0</f>
        <v/>
      </c>
      <c r="G612" t="inlineStr">
        <is>
          <t>coverage</t>
        </is>
      </c>
      <c r="H612" t="inlineStr"/>
    </row>
    <row r="613">
      <c r="A613" t="inlineStr">
        <is>
          <t>django-star-ratings</t>
        </is>
      </c>
      <c r="B613" t="inlineStr">
        <is>
          <t>07f420633d1958b2c0d236a136dd2b682279e811</t>
        </is>
      </c>
      <c r="C613" t="inlineStr">
        <is>
          <t>2015-09-24 10:48:28+00:00</t>
        </is>
      </c>
      <c r="D613" t="inlineStr">
        <is>
          <t>verchange</t>
        </is>
      </c>
      <c r="E613" t="inlineStr">
        <is>
          <t>django-model-utils</t>
        </is>
      </c>
      <c r="F613">
        <f>=2.3.1</f>
        <v/>
      </c>
      <c r="G613" t="inlineStr">
        <is>
          <t>django-model-utils</t>
        </is>
      </c>
      <c r="H613" t="inlineStr"/>
    </row>
    <row r="614">
      <c r="A614" t="inlineStr">
        <is>
          <t>django-star-ratings</t>
        </is>
      </c>
      <c r="B614" t="inlineStr">
        <is>
          <t>07f420633d1958b2c0d236a136dd2b682279e811</t>
        </is>
      </c>
      <c r="C614" t="inlineStr">
        <is>
          <t>2015-09-24 10:48:28+00:00</t>
        </is>
      </c>
      <c r="D614" t="inlineStr">
        <is>
          <t>verchange</t>
        </is>
      </c>
      <c r="E614" t="inlineStr">
        <is>
          <t>django-webtest</t>
        </is>
      </c>
      <c r="F614">
        <f>=1.7.8</f>
        <v/>
      </c>
      <c r="G614" t="inlineStr">
        <is>
          <t>django-webtest</t>
        </is>
      </c>
      <c r="H614" t="inlineStr"/>
    </row>
    <row r="615">
      <c r="A615" t="inlineStr">
        <is>
          <t>django-star-ratings</t>
        </is>
      </c>
      <c r="B615" t="inlineStr">
        <is>
          <t>07f420633d1958b2c0d236a136dd2b682279e811</t>
        </is>
      </c>
      <c r="C615" t="inlineStr">
        <is>
          <t>2015-09-24 10:48:28+00:00</t>
        </is>
      </c>
      <c r="D615" t="inlineStr">
        <is>
          <t>verchange</t>
        </is>
      </c>
      <c r="E615" t="inlineStr">
        <is>
          <t>django-braces</t>
        </is>
      </c>
      <c r="F615">
        <f>=1.8.1</f>
        <v/>
      </c>
      <c r="G615" t="inlineStr">
        <is>
          <t>django-braces</t>
        </is>
      </c>
      <c r="H615" t="inlineStr"/>
    </row>
    <row r="616">
      <c r="A616" t="inlineStr">
        <is>
          <t>django-star-ratings</t>
        </is>
      </c>
      <c r="B616" t="inlineStr">
        <is>
          <t>07f420633d1958b2c0d236a136dd2b682279e811</t>
        </is>
      </c>
      <c r="C616" t="inlineStr">
        <is>
          <t>2015-09-24 10:48:28+00:00</t>
        </is>
      </c>
      <c r="D616" t="inlineStr">
        <is>
          <t>verchange</t>
        </is>
      </c>
      <c r="E616" t="inlineStr">
        <is>
          <t>flake8</t>
        </is>
      </c>
      <c r="F616">
        <f>=2.4.1</f>
        <v/>
      </c>
      <c r="G616" t="inlineStr">
        <is>
          <t>flake8</t>
        </is>
      </c>
      <c r="H616">
        <f>=2.2.2</f>
        <v/>
      </c>
    </row>
    <row r="617">
      <c r="A617" t="inlineStr">
        <is>
          <t>django-star-ratings</t>
        </is>
      </c>
      <c r="B617" t="inlineStr">
        <is>
          <t>07f420633d1958b2c0d236a136dd2b682279e811</t>
        </is>
      </c>
      <c r="C617" t="inlineStr">
        <is>
          <t>2015-09-24 10:48:28+00:00</t>
        </is>
      </c>
      <c r="D617" t="inlineStr">
        <is>
          <t>verchange</t>
        </is>
      </c>
      <c r="E617" t="inlineStr">
        <is>
          <t>pytest-cov</t>
        </is>
      </c>
      <c r="F617">
        <f>=2.1.0</f>
        <v/>
      </c>
      <c r="G617" t="inlineStr">
        <is>
          <t>pytest-cov</t>
        </is>
      </c>
      <c r="H617">
        <f>=1.6</f>
        <v/>
      </c>
    </row>
    <row r="618">
      <c r="A618" t="inlineStr">
        <is>
          <t>django-star-ratings</t>
        </is>
      </c>
      <c r="B618" t="inlineStr">
        <is>
          <t>07f420633d1958b2c0d236a136dd2b682279e811</t>
        </is>
      </c>
      <c r="C618" t="inlineStr">
        <is>
          <t>2015-09-24 10:48:28+00:00</t>
        </is>
      </c>
      <c r="D618" t="inlineStr">
        <is>
          <t>verchange</t>
        </is>
      </c>
      <c r="E618" t="inlineStr">
        <is>
          <t>model-mommy</t>
        </is>
      </c>
      <c r="F618">
        <f>=1.2.5</f>
        <v/>
      </c>
      <c r="G618" t="inlineStr">
        <is>
          <t>model-mommy</t>
        </is>
      </c>
      <c r="H618" t="inlineStr"/>
    </row>
    <row r="619">
      <c r="A619" t="inlineStr">
        <is>
          <t>django-star-ratings</t>
        </is>
      </c>
      <c r="B619" t="inlineStr">
        <is>
          <t>07f420633d1958b2c0d236a136dd2b682279e811</t>
        </is>
      </c>
      <c r="C619" t="inlineStr">
        <is>
          <t>2015-09-24 10:48:28+00:00</t>
        </is>
      </c>
      <c r="D619" t="inlineStr">
        <is>
          <t>verchange</t>
        </is>
      </c>
      <c r="E619" t="inlineStr">
        <is>
          <t>hypothesis</t>
        </is>
      </c>
      <c r="F619">
        <f>=1.11.3</f>
        <v/>
      </c>
      <c r="G619" t="inlineStr">
        <is>
          <t>hypothesis</t>
        </is>
      </c>
      <c r="H619" t="inlineStr"/>
    </row>
    <row r="620">
      <c r="A620" t="inlineStr">
        <is>
          <t>django-star-ratings</t>
        </is>
      </c>
      <c r="B620" t="inlineStr">
        <is>
          <t>07f420633d1958b2c0d236a136dd2b682279e811</t>
        </is>
      </c>
      <c r="C620" t="inlineStr">
        <is>
          <t>2015-09-24 10:48:28+00:00</t>
        </is>
      </c>
      <c r="D620" t="inlineStr">
        <is>
          <t>verchange</t>
        </is>
      </c>
      <c r="E620" t="inlineStr">
        <is>
          <t>pytest</t>
        </is>
      </c>
      <c r="F620">
        <f>=2.8.0</f>
        <v/>
      </c>
      <c r="G620" t="inlineStr">
        <is>
          <t>pytest</t>
        </is>
      </c>
      <c r="H620" t="inlineStr"/>
    </row>
    <row r="621">
      <c r="A621" t="inlineStr">
        <is>
          <t>django-star-ratings</t>
        </is>
      </c>
      <c r="B621" t="inlineStr">
        <is>
          <t>07f420633d1958b2c0d236a136dd2b682279e811</t>
        </is>
      </c>
      <c r="C621" t="inlineStr">
        <is>
          <t>2015-09-24 10:48:28+00:00</t>
        </is>
      </c>
      <c r="D621" t="inlineStr">
        <is>
          <t>verchange</t>
        </is>
      </c>
      <c r="E621" t="inlineStr">
        <is>
          <t>path.py</t>
        </is>
      </c>
      <c r="F621">
        <f>=8.1.1</f>
        <v/>
      </c>
      <c r="G621" t="inlineStr">
        <is>
          <t>path.py</t>
        </is>
      </c>
      <c r="H621">
        <f>=7.7.1</f>
        <v/>
      </c>
    </row>
    <row r="622">
      <c r="A622" t="inlineStr">
        <is>
          <t>django-star-ratings</t>
        </is>
      </c>
      <c r="B622" t="inlineStr">
        <is>
          <t>07f420633d1958b2c0d236a136dd2b682279e811</t>
        </is>
      </c>
      <c r="C622" t="inlineStr">
        <is>
          <t>2015-09-24 10:48:28+00:00</t>
        </is>
      </c>
      <c r="D622" t="inlineStr">
        <is>
          <t>verchange</t>
        </is>
      </c>
      <c r="E622" t="inlineStr">
        <is>
          <t>django</t>
        </is>
      </c>
      <c r="F622">
        <f>=1.8.4</f>
        <v/>
      </c>
      <c r="G622" t="inlineStr">
        <is>
          <t>django</t>
        </is>
      </c>
      <c r="H622" t="inlineStr"/>
    </row>
    <row r="623">
      <c r="A623" t="inlineStr">
        <is>
          <t>django-star-ratings</t>
        </is>
      </c>
      <c r="B623" t="inlineStr">
        <is>
          <t>07f420633d1958b2c0d236a136dd2b682279e811</t>
        </is>
      </c>
      <c r="C623" t="inlineStr">
        <is>
          <t>2015-09-24 10:48:28+00:00</t>
        </is>
      </c>
      <c r="D623" t="inlineStr">
        <is>
          <t>add</t>
        </is>
      </c>
      <c r="E623" t="inlineStr">
        <is>
          <t>beautifulsoup4</t>
        </is>
      </c>
      <c r="F623">
        <f>=4.4.0</f>
        <v/>
      </c>
      <c r="G623" t="inlineStr"/>
      <c r="H623" t="inlineStr"/>
    </row>
    <row r="624">
      <c r="A624" t="inlineStr">
        <is>
          <t>django-star-ratings</t>
        </is>
      </c>
      <c r="B624" t="inlineStr">
        <is>
          <t>07f420633d1958b2c0d236a136dd2b682279e811</t>
        </is>
      </c>
      <c r="C624" t="inlineStr">
        <is>
          <t>2015-09-24 10:48:28+00:00</t>
        </is>
      </c>
      <c r="D624" t="inlineStr">
        <is>
          <t>add</t>
        </is>
      </c>
      <c r="E624" t="inlineStr">
        <is>
          <t>click</t>
        </is>
      </c>
      <c r="F624">
        <f>=5.1</f>
        <v/>
      </c>
      <c r="G624" t="inlineStr"/>
      <c r="H624" t="inlineStr"/>
    </row>
    <row r="625">
      <c r="A625" t="inlineStr">
        <is>
          <t>django-star-ratings</t>
        </is>
      </c>
      <c r="B625" t="inlineStr">
        <is>
          <t>07f420633d1958b2c0d236a136dd2b682279e811</t>
        </is>
      </c>
      <c r="C625" t="inlineStr">
        <is>
          <t>2015-09-24 10:48:28+00:00</t>
        </is>
      </c>
      <c r="D625" t="inlineStr">
        <is>
          <t>add</t>
        </is>
      </c>
      <c r="E625" t="inlineStr">
        <is>
          <t>fancycompleter</t>
        </is>
      </c>
      <c r="F625">
        <f>=0.4</f>
        <v/>
      </c>
      <c r="G625" t="inlineStr"/>
      <c r="H625" t="inlineStr"/>
    </row>
    <row r="626">
      <c r="A626" t="inlineStr">
        <is>
          <t>django-star-ratings</t>
        </is>
      </c>
      <c r="B626" t="inlineStr">
        <is>
          <t>07f420633d1958b2c0d236a136dd2b682279e811</t>
        </is>
      </c>
      <c r="C626" t="inlineStr">
        <is>
          <t>2015-09-24 10:48:28+00:00</t>
        </is>
      </c>
      <c r="D626" t="inlineStr">
        <is>
          <t>add</t>
        </is>
      </c>
      <c r="E626" t="inlineStr">
        <is>
          <t>first</t>
        </is>
      </c>
      <c r="F626">
        <f>=2.0.1</f>
        <v/>
      </c>
      <c r="G626" t="inlineStr"/>
      <c r="H626" t="inlineStr"/>
    </row>
    <row r="627">
      <c r="A627" t="inlineStr">
        <is>
          <t>django-star-ratings</t>
        </is>
      </c>
      <c r="B627" t="inlineStr">
        <is>
          <t>07f420633d1958b2c0d236a136dd2b682279e811</t>
        </is>
      </c>
      <c r="C627" t="inlineStr">
        <is>
          <t>2015-09-24 10:48:28+00:00</t>
        </is>
      </c>
      <c r="D627" t="inlineStr">
        <is>
          <t>add</t>
        </is>
      </c>
      <c r="E627" t="inlineStr">
        <is>
          <t>mccabe</t>
        </is>
      </c>
      <c r="F627">
        <f>=0.3.1</f>
        <v/>
      </c>
      <c r="G627" t="inlineStr"/>
      <c r="H627" t="inlineStr"/>
    </row>
    <row r="628">
      <c r="A628" t="inlineStr">
        <is>
          <t>django-star-ratings</t>
        </is>
      </c>
      <c r="B628" t="inlineStr">
        <is>
          <t>07f420633d1958b2c0d236a136dd2b682279e811</t>
        </is>
      </c>
      <c r="C628" t="inlineStr">
        <is>
          <t>2015-09-24 10:48:28+00:00</t>
        </is>
      </c>
      <c r="D628" t="inlineStr">
        <is>
          <t>add</t>
        </is>
      </c>
      <c r="E628" t="inlineStr">
        <is>
          <t>mock</t>
        </is>
      </c>
      <c r="F628">
        <f>=1.3.0</f>
        <v/>
      </c>
      <c r="G628" t="inlineStr"/>
      <c r="H628" t="inlineStr"/>
    </row>
    <row r="629">
      <c r="A629" t="inlineStr">
        <is>
          <t>django-star-ratings</t>
        </is>
      </c>
      <c r="B629" t="inlineStr">
        <is>
          <t>07f420633d1958b2c0d236a136dd2b682279e811</t>
        </is>
      </c>
      <c r="C629" t="inlineStr">
        <is>
          <t>2015-09-24 10:48:28+00:00</t>
        </is>
      </c>
      <c r="D629" t="inlineStr">
        <is>
          <t>add</t>
        </is>
      </c>
      <c r="E629" t="inlineStr">
        <is>
          <t>ordereddict</t>
        </is>
      </c>
      <c r="F629">
        <f>=1.1</f>
        <v/>
      </c>
      <c r="G629" t="inlineStr"/>
      <c r="H629" t="inlineStr"/>
    </row>
    <row r="630">
      <c r="A630" t="inlineStr">
        <is>
          <t>django-star-ratings</t>
        </is>
      </c>
      <c r="B630" t="inlineStr">
        <is>
          <t>07f420633d1958b2c0d236a136dd2b682279e811</t>
        </is>
      </c>
      <c r="C630" t="inlineStr">
        <is>
          <t>2015-09-24 10:48:28+00:00</t>
        </is>
      </c>
      <c r="D630" t="inlineStr">
        <is>
          <t>add</t>
        </is>
      </c>
      <c r="E630" t="inlineStr">
        <is>
          <t>pbr</t>
        </is>
      </c>
      <c r="F630">
        <f>=1.8.0</f>
        <v/>
      </c>
      <c r="G630" t="inlineStr"/>
      <c r="H630" t="inlineStr"/>
    </row>
    <row r="631">
      <c r="A631" t="inlineStr">
        <is>
          <t>django-star-ratings</t>
        </is>
      </c>
      <c r="B631" t="inlineStr">
        <is>
          <t>07f420633d1958b2c0d236a136dd2b682279e811</t>
        </is>
      </c>
      <c r="C631" t="inlineStr">
        <is>
          <t>2015-09-24 10:48:28+00:00</t>
        </is>
      </c>
      <c r="D631" t="inlineStr">
        <is>
          <t>add</t>
        </is>
      </c>
      <c r="E631" t="inlineStr">
        <is>
          <t>pdbpp</t>
        </is>
      </c>
      <c r="F631">
        <f>=0.8.3</f>
        <v/>
      </c>
      <c r="G631" t="inlineStr"/>
      <c r="H631" t="inlineStr"/>
    </row>
    <row r="632">
      <c r="A632" t="inlineStr">
        <is>
          <t>django-star-ratings</t>
        </is>
      </c>
      <c r="B632" t="inlineStr">
        <is>
          <t>07f420633d1958b2c0d236a136dd2b682279e811</t>
        </is>
      </c>
      <c r="C632" t="inlineStr">
        <is>
          <t>2015-09-24 10:48:28+00:00</t>
        </is>
      </c>
      <c r="D632" t="inlineStr">
        <is>
          <t>add</t>
        </is>
      </c>
      <c r="E632" t="inlineStr">
        <is>
          <t>pep8</t>
        </is>
      </c>
      <c r="F632">
        <f>=1.5.7</f>
        <v/>
      </c>
      <c r="G632" t="inlineStr"/>
      <c r="H632" t="inlineStr"/>
    </row>
    <row r="633">
      <c r="A633" t="inlineStr">
        <is>
          <t>django-star-ratings</t>
        </is>
      </c>
      <c r="B633" t="inlineStr">
        <is>
          <t>07f420633d1958b2c0d236a136dd2b682279e811</t>
        </is>
      </c>
      <c r="C633" t="inlineStr">
        <is>
          <t>2015-09-24 10:48:28+00:00</t>
        </is>
      </c>
      <c r="D633" t="inlineStr">
        <is>
          <t>add</t>
        </is>
      </c>
      <c r="E633" t="inlineStr">
        <is>
          <t>pip-tools</t>
        </is>
      </c>
      <c r="F633">
        <f>=1.1.4</f>
        <v/>
      </c>
      <c r="G633" t="inlineStr"/>
      <c r="H633" t="inlineStr"/>
    </row>
    <row r="634">
      <c r="A634" t="inlineStr">
        <is>
          <t>django-star-ratings</t>
        </is>
      </c>
      <c r="B634" t="inlineStr">
        <is>
          <t>07f420633d1958b2c0d236a136dd2b682279e811</t>
        </is>
      </c>
      <c r="C634" t="inlineStr">
        <is>
          <t>2015-09-24 10:48:28+00:00</t>
        </is>
      </c>
      <c r="D634" t="inlineStr">
        <is>
          <t>add</t>
        </is>
      </c>
      <c r="E634" t="inlineStr">
        <is>
          <t>py</t>
        </is>
      </c>
      <c r="F634">
        <f>=1.4.30</f>
        <v/>
      </c>
      <c r="G634" t="inlineStr"/>
      <c r="H634" t="inlineStr"/>
    </row>
    <row r="635">
      <c r="A635" t="inlineStr">
        <is>
          <t>django-star-ratings</t>
        </is>
      </c>
      <c r="B635" t="inlineStr">
        <is>
          <t>07f420633d1958b2c0d236a136dd2b682279e811</t>
        </is>
      </c>
      <c r="C635" t="inlineStr">
        <is>
          <t>2015-09-24 10:48:28+00:00</t>
        </is>
      </c>
      <c r="D635" t="inlineStr">
        <is>
          <t>add</t>
        </is>
      </c>
      <c r="E635" t="inlineStr">
        <is>
          <t>pyflakes</t>
        </is>
      </c>
      <c r="F635">
        <f>=0.8.1</f>
        <v/>
      </c>
      <c r="G635" t="inlineStr"/>
      <c r="H635" t="inlineStr"/>
    </row>
    <row r="636">
      <c r="A636" t="inlineStr">
        <is>
          <t>django-star-ratings</t>
        </is>
      </c>
      <c r="B636" t="inlineStr">
        <is>
          <t>07f420633d1958b2c0d236a136dd2b682279e811</t>
        </is>
      </c>
      <c r="C636" t="inlineStr">
        <is>
          <t>2015-09-24 10:48:28+00:00</t>
        </is>
      </c>
      <c r="D636" t="inlineStr">
        <is>
          <t>add</t>
        </is>
      </c>
      <c r="E636" t="inlineStr">
        <is>
          <t>pygments</t>
        </is>
      </c>
      <c r="F636">
        <f>=2.0.2</f>
        <v/>
      </c>
      <c r="G636" t="inlineStr"/>
      <c r="H636" t="inlineStr"/>
    </row>
    <row r="637">
      <c r="A637" t="inlineStr">
        <is>
          <t>django-star-ratings</t>
        </is>
      </c>
      <c r="B637" t="inlineStr">
        <is>
          <t>07f420633d1958b2c0d236a136dd2b682279e811</t>
        </is>
      </c>
      <c r="C637" t="inlineStr">
        <is>
          <t>2015-09-24 10:48:28+00:00</t>
        </is>
      </c>
      <c r="D637" t="inlineStr">
        <is>
          <t>add</t>
        </is>
      </c>
      <c r="E637" t="inlineStr">
        <is>
          <t>six</t>
        </is>
      </c>
      <c r="F637">
        <f>=1.9.0</f>
        <v/>
      </c>
      <c r="G637" t="inlineStr"/>
      <c r="H637" t="inlineStr"/>
    </row>
    <row r="638">
      <c r="A638" t="inlineStr">
        <is>
          <t>django-star-ratings</t>
        </is>
      </c>
      <c r="B638" t="inlineStr">
        <is>
          <t>07f420633d1958b2c0d236a136dd2b682279e811</t>
        </is>
      </c>
      <c r="C638" t="inlineStr">
        <is>
          <t>2015-09-24 10:48:28+00:00</t>
        </is>
      </c>
      <c r="D638" t="inlineStr">
        <is>
          <t>add</t>
        </is>
      </c>
      <c r="E638" t="inlineStr">
        <is>
          <t>waitress</t>
        </is>
      </c>
      <c r="F638">
        <f>=0.8.10</f>
        <v/>
      </c>
      <c r="G638" t="inlineStr"/>
      <c r="H638" t="inlineStr"/>
    </row>
    <row r="639">
      <c r="A639" t="inlineStr">
        <is>
          <t>django-star-ratings</t>
        </is>
      </c>
      <c r="B639" t="inlineStr">
        <is>
          <t>07f420633d1958b2c0d236a136dd2b682279e811</t>
        </is>
      </c>
      <c r="C639" t="inlineStr">
        <is>
          <t>2015-09-24 10:48:28+00:00</t>
        </is>
      </c>
      <c r="D639" t="inlineStr">
        <is>
          <t>add</t>
        </is>
      </c>
      <c r="E639" t="inlineStr">
        <is>
          <t>webob</t>
        </is>
      </c>
      <c r="F639">
        <f>=1.4.1</f>
        <v/>
      </c>
      <c r="G639" t="inlineStr"/>
      <c r="H639" t="inlineStr"/>
    </row>
    <row r="640">
      <c r="A640" t="inlineStr">
        <is>
          <t>django-star-ratings</t>
        </is>
      </c>
      <c r="B640" t="inlineStr">
        <is>
          <t>07f420633d1958b2c0d236a136dd2b682279e811</t>
        </is>
      </c>
      <c r="C640" t="inlineStr">
        <is>
          <t>2015-09-24 10:48:28+00:00</t>
        </is>
      </c>
      <c r="D640" t="inlineStr">
        <is>
          <t>add</t>
        </is>
      </c>
      <c r="E640" t="inlineStr">
        <is>
          <t>webtest</t>
        </is>
      </c>
      <c r="F640">
        <f>=2.0.18</f>
        <v/>
      </c>
      <c r="G640" t="inlineStr"/>
      <c r="H640" t="inlineStr"/>
    </row>
    <row r="641">
      <c r="A641" t="inlineStr">
        <is>
          <t>django-star-ratings</t>
        </is>
      </c>
      <c r="B641" t="inlineStr">
        <is>
          <t>07f420633d1958b2c0d236a136dd2b682279e811</t>
        </is>
      </c>
      <c r="C641" t="inlineStr">
        <is>
          <t>2015-09-24 10:48:28+00:00</t>
        </is>
      </c>
      <c r="D641" t="inlineStr">
        <is>
          <t>add</t>
        </is>
      </c>
      <c r="E641" t="inlineStr">
        <is>
          <t>wmctrl</t>
        </is>
      </c>
      <c r="F641">
        <f>=0.2</f>
        <v/>
      </c>
      <c r="G641" t="inlineStr"/>
      <c r="H641" t="inlineStr"/>
    </row>
    <row r="642">
      <c r="A642" t="inlineStr">
        <is>
          <t>django-star-ratings</t>
        </is>
      </c>
      <c r="B642" t="inlineStr">
        <is>
          <t>29f7b9d97f91d182a5f89d29c1e061a301ed302c</t>
        </is>
      </c>
      <c r="C642" t="inlineStr">
        <is>
          <t>2015-11-02 10:07:40+00:00</t>
        </is>
      </c>
      <c r="D642" t="inlineStr">
        <is>
          <t>verchange</t>
        </is>
      </c>
      <c r="E642" t="inlineStr">
        <is>
          <t>six</t>
        </is>
      </c>
      <c r="F642">
        <f>=1.10.0</f>
        <v/>
      </c>
      <c r="G642" t="inlineStr">
        <is>
          <t>six</t>
        </is>
      </c>
      <c r="H642">
        <f>=1.9.0</f>
        <v/>
      </c>
    </row>
    <row r="643">
      <c r="A643" t="inlineStr">
        <is>
          <t>django-star-ratings</t>
        </is>
      </c>
      <c r="B643" t="inlineStr">
        <is>
          <t>29f7b9d97f91d182a5f89d29c1e061a301ed302c</t>
        </is>
      </c>
      <c r="C643" t="inlineStr">
        <is>
          <t>2015-11-02 10:07:40+00:00</t>
        </is>
      </c>
      <c r="D643" t="inlineStr">
        <is>
          <t>verchange</t>
        </is>
      </c>
      <c r="E643" t="inlineStr">
        <is>
          <t>coverage</t>
        </is>
      </c>
      <c r="F643">
        <f>=4.0.1</f>
        <v/>
      </c>
      <c r="G643" t="inlineStr">
        <is>
          <t>coverage</t>
        </is>
      </c>
      <c r="H643">
        <f>=4.0</f>
        <v/>
      </c>
    </row>
    <row r="644">
      <c r="A644" t="inlineStr">
        <is>
          <t>django-star-ratings</t>
        </is>
      </c>
      <c r="B644" t="inlineStr">
        <is>
          <t>29f7b9d97f91d182a5f89d29c1e061a301ed302c</t>
        </is>
      </c>
      <c r="C644" t="inlineStr">
        <is>
          <t>2015-11-02 10:07:40+00:00</t>
        </is>
      </c>
      <c r="D644" t="inlineStr">
        <is>
          <t>verchange</t>
        </is>
      </c>
      <c r="E644" t="inlineStr">
        <is>
          <t>beautifulsoup4</t>
        </is>
      </c>
      <c r="F644">
        <f>=4.4.1</f>
        <v/>
      </c>
      <c r="G644" t="inlineStr">
        <is>
          <t>beautifulsoup4</t>
        </is>
      </c>
      <c r="H644">
        <f>=4.4.0</f>
        <v/>
      </c>
    </row>
    <row r="645">
      <c r="A645" t="inlineStr">
        <is>
          <t>django-star-ratings</t>
        </is>
      </c>
      <c r="B645" t="inlineStr">
        <is>
          <t>29f7b9d97f91d182a5f89d29c1e061a301ed302c</t>
        </is>
      </c>
      <c r="C645" t="inlineStr">
        <is>
          <t>2015-11-02 10:07:40+00:00</t>
        </is>
      </c>
      <c r="D645" t="inlineStr">
        <is>
          <t>verchange</t>
        </is>
      </c>
      <c r="E645" t="inlineStr">
        <is>
          <t>pyflakes</t>
        </is>
      </c>
      <c r="F645">
        <f>=1.0.0</f>
        <v/>
      </c>
      <c r="G645" t="inlineStr">
        <is>
          <t>pyflakes</t>
        </is>
      </c>
      <c r="H645">
        <f>=0.8.1</f>
        <v/>
      </c>
    </row>
    <row r="646">
      <c r="A646" t="inlineStr">
        <is>
          <t>django-star-ratings</t>
        </is>
      </c>
      <c r="B646" t="inlineStr">
        <is>
          <t>29f7b9d97f91d182a5f89d29c1e061a301ed302c</t>
        </is>
      </c>
      <c r="C646" t="inlineStr">
        <is>
          <t>2015-11-02 10:07:40+00:00</t>
        </is>
      </c>
      <c r="D646" t="inlineStr">
        <is>
          <t>verchange</t>
        </is>
      </c>
      <c r="E646" t="inlineStr">
        <is>
          <t>flake8</t>
        </is>
      </c>
      <c r="F646">
        <f>=2.5.0</f>
        <v/>
      </c>
      <c r="G646" t="inlineStr">
        <is>
          <t>flake8</t>
        </is>
      </c>
      <c r="H646">
        <f>=2.4.1</f>
        <v/>
      </c>
    </row>
    <row r="647">
      <c r="A647" t="inlineStr">
        <is>
          <t>django-star-ratings</t>
        </is>
      </c>
      <c r="B647" t="inlineStr">
        <is>
          <t>29f7b9d97f91d182a5f89d29c1e061a301ed302c</t>
        </is>
      </c>
      <c r="C647" t="inlineStr">
        <is>
          <t>2015-11-02 10:07:40+00:00</t>
        </is>
      </c>
      <c r="D647" t="inlineStr">
        <is>
          <t>verchange</t>
        </is>
      </c>
      <c r="E647" t="inlineStr">
        <is>
          <t>pytest-cov</t>
        </is>
      </c>
      <c r="F647">
        <f>=2.2.0</f>
        <v/>
      </c>
      <c r="G647" t="inlineStr">
        <is>
          <t>pytest-cov</t>
        </is>
      </c>
      <c r="H647">
        <f>=2.1.0</f>
        <v/>
      </c>
    </row>
    <row r="648">
      <c r="A648" t="inlineStr">
        <is>
          <t>django-star-ratings</t>
        </is>
      </c>
      <c r="B648" t="inlineStr">
        <is>
          <t>29f7b9d97f91d182a5f89d29c1e061a301ed302c</t>
        </is>
      </c>
      <c r="C648" t="inlineStr">
        <is>
          <t>2015-11-02 10:07:40+00:00</t>
        </is>
      </c>
      <c r="D648" t="inlineStr">
        <is>
          <t>verchange</t>
        </is>
      </c>
      <c r="E648" t="inlineStr">
        <is>
          <t>model-mommy</t>
        </is>
      </c>
      <c r="F648">
        <f>=1.2.5.1</f>
        <v/>
      </c>
      <c r="G648" t="inlineStr">
        <is>
          <t>model-mommy</t>
        </is>
      </c>
      <c r="H648">
        <f>=1.2.5</f>
        <v/>
      </c>
    </row>
    <row r="649">
      <c r="A649" t="inlineStr">
        <is>
          <t>django-star-ratings</t>
        </is>
      </c>
      <c r="B649" t="inlineStr">
        <is>
          <t>29f7b9d97f91d182a5f89d29c1e061a301ed302c</t>
        </is>
      </c>
      <c r="C649" t="inlineStr">
        <is>
          <t>2015-11-02 10:07:40+00:00</t>
        </is>
      </c>
      <c r="D649" t="inlineStr">
        <is>
          <t>verchange</t>
        </is>
      </c>
      <c r="E649" t="inlineStr">
        <is>
          <t>webob</t>
        </is>
      </c>
      <c r="F649">
        <f>=1.5.0</f>
        <v/>
      </c>
      <c r="G649" t="inlineStr">
        <is>
          <t>webob</t>
        </is>
      </c>
      <c r="H649">
        <f>=1.4.1</f>
        <v/>
      </c>
    </row>
    <row r="650">
      <c r="A650" t="inlineStr">
        <is>
          <t>django-star-ratings</t>
        </is>
      </c>
      <c r="B650" t="inlineStr">
        <is>
          <t>29f7b9d97f91d182a5f89d29c1e061a301ed302c</t>
        </is>
      </c>
      <c r="C650" t="inlineStr">
        <is>
          <t>2015-11-02 10:07:40+00:00</t>
        </is>
      </c>
      <c r="D650" t="inlineStr">
        <is>
          <t>verchange</t>
        </is>
      </c>
      <c r="E650" t="inlineStr">
        <is>
          <t>pip-tools</t>
        </is>
      </c>
      <c r="F650">
        <f>=1.1.6</f>
        <v/>
      </c>
      <c r="G650" t="inlineStr">
        <is>
          <t>pip-tools</t>
        </is>
      </c>
      <c r="H650">
        <f>=1.1.4</f>
        <v/>
      </c>
    </row>
    <row r="651">
      <c r="A651" t="inlineStr">
        <is>
          <t>django-star-ratings</t>
        </is>
      </c>
      <c r="B651" t="inlineStr">
        <is>
          <t>29f7b9d97f91d182a5f89d29c1e061a301ed302c</t>
        </is>
      </c>
      <c r="C651" t="inlineStr">
        <is>
          <t>2015-11-02 10:07:40+00:00</t>
        </is>
      </c>
      <c r="D651" t="inlineStr">
        <is>
          <t>verchange</t>
        </is>
      </c>
      <c r="E651" t="inlineStr">
        <is>
          <t>pbr</t>
        </is>
      </c>
      <c r="F651">
        <f>=1.8.1</f>
        <v/>
      </c>
      <c r="G651" t="inlineStr">
        <is>
          <t>pbr</t>
        </is>
      </c>
      <c r="H651">
        <f>=1.8.0</f>
        <v/>
      </c>
    </row>
    <row r="652">
      <c r="A652" t="inlineStr">
        <is>
          <t>django-star-ratings</t>
        </is>
      </c>
      <c r="B652" t="inlineStr">
        <is>
          <t>29f7b9d97f91d182a5f89d29c1e061a301ed302c</t>
        </is>
      </c>
      <c r="C652" t="inlineStr">
        <is>
          <t>2015-11-02 10:07:40+00:00</t>
        </is>
      </c>
      <c r="D652" t="inlineStr">
        <is>
          <t>verchange</t>
        </is>
      </c>
      <c r="E652" t="inlineStr">
        <is>
          <t>hypothesis</t>
        </is>
      </c>
      <c r="F652">
        <f>=1.12.0</f>
        <v/>
      </c>
      <c r="G652" t="inlineStr">
        <is>
          <t>hypothesis</t>
        </is>
      </c>
      <c r="H652">
        <f>=1.11.3</f>
        <v/>
      </c>
    </row>
    <row r="653">
      <c r="A653" t="inlineStr">
        <is>
          <t>django-star-ratings</t>
        </is>
      </c>
      <c r="B653" t="inlineStr">
        <is>
          <t>29f7b9d97f91d182a5f89d29c1e061a301ed302c</t>
        </is>
      </c>
      <c r="C653" t="inlineStr">
        <is>
          <t>2015-11-02 10:07:40+00:00</t>
        </is>
      </c>
      <c r="D653" t="inlineStr">
        <is>
          <t>verchange</t>
        </is>
      </c>
      <c r="E653" t="inlineStr">
        <is>
          <t>pytest</t>
        </is>
      </c>
      <c r="F653">
        <f>=2.8.2</f>
        <v/>
      </c>
      <c r="G653" t="inlineStr">
        <is>
          <t>pytest</t>
        </is>
      </c>
      <c r="H653">
        <f>=2.8.0</f>
        <v/>
      </c>
    </row>
    <row r="654">
      <c r="A654" t="inlineStr">
        <is>
          <t>django-star-ratings</t>
        </is>
      </c>
      <c r="B654" t="inlineStr">
        <is>
          <t>29f7b9d97f91d182a5f89d29c1e061a301ed302c</t>
        </is>
      </c>
      <c r="C654" t="inlineStr">
        <is>
          <t>2015-11-02 10:07:40+00:00</t>
        </is>
      </c>
      <c r="D654" t="inlineStr">
        <is>
          <t>verchange</t>
        </is>
      </c>
      <c r="E654" t="inlineStr">
        <is>
          <t>pytest-django</t>
        </is>
      </c>
      <c r="F654">
        <f>=2.9.1</f>
        <v/>
      </c>
      <c r="G654" t="inlineStr">
        <is>
          <t>pytest-django</t>
        </is>
      </c>
      <c r="H654">
        <f>=2.8.0</f>
        <v/>
      </c>
    </row>
    <row r="655">
      <c r="A655" t="inlineStr">
        <is>
          <t>django-star-ratings</t>
        </is>
      </c>
      <c r="B655" t="inlineStr">
        <is>
          <t>29f7b9d97f91d182a5f89d29c1e061a301ed302c</t>
        </is>
      </c>
      <c r="C655" t="inlineStr">
        <is>
          <t>2015-11-02 10:07:40+00:00</t>
        </is>
      </c>
      <c r="D655" t="inlineStr">
        <is>
          <t>verchange</t>
        </is>
      </c>
      <c r="E655" t="inlineStr">
        <is>
          <t>path.py</t>
        </is>
      </c>
      <c r="F655">
        <f>=8.1.2</f>
        <v/>
      </c>
      <c r="G655" t="inlineStr">
        <is>
          <t>path.py</t>
        </is>
      </c>
      <c r="H655">
        <f>=8.1.1</f>
        <v/>
      </c>
    </row>
    <row r="656">
      <c r="A656" t="inlineStr">
        <is>
          <t>django-star-ratings</t>
        </is>
      </c>
      <c r="B656" t="inlineStr">
        <is>
          <t>29f7b9d97f91d182a5f89d29c1e061a301ed302c</t>
        </is>
      </c>
      <c r="C656" t="inlineStr">
        <is>
          <t>2015-11-02 10:07:40+00:00</t>
        </is>
      </c>
      <c r="D656" t="inlineStr">
        <is>
          <t>verchange</t>
        </is>
      </c>
      <c r="E656" t="inlineStr">
        <is>
          <t>django</t>
        </is>
      </c>
      <c r="F656">
        <f>=1.8.5</f>
        <v/>
      </c>
      <c r="G656" t="inlineStr">
        <is>
          <t>django</t>
        </is>
      </c>
      <c r="H656">
        <f>=1.8.4</f>
        <v/>
      </c>
    </row>
    <row r="657">
      <c r="A657" t="inlineStr">
        <is>
          <t>django-star-ratings</t>
        </is>
      </c>
      <c r="B657" t="inlineStr">
        <is>
          <t>29f7b9d97f91d182a5f89d29c1e061a301ed302c</t>
        </is>
      </c>
      <c r="C657" t="inlineStr">
        <is>
          <t>2015-11-02 10:07:40+00:00</t>
        </is>
      </c>
      <c r="D657" t="inlineStr">
        <is>
          <t>add</t>
        </is>
      </c>
      <c r="E657" t="inlineStr">
        <is>
          <t>selenium</t>
        </is>
      </c>
      <c r="F657">
        <f>=2.48.0</f>
        <v/>
      </c>
      <c r="G657" t="inlineStr"/>
      <c r="H657" t="inlineStr"/>
    </row>
    <row r="658">
      <c r="A658" t="inlineStr">
        <is>
          <t>django-star-ratings</t>
        </is>
      </c>
      <c r="B658" t="inlineStr">
        <is>
          <t>18e0c5551f42310c2f72aba27f8205449a0ea922</t>
        </is>
      </c>
      <c r="C658" t="inlineStr">
        <is>
          <t>2015-12-11 11:00:31+00:00</t>
        </is>
      </c>
      <c r="D658" t="inlineStr">
        <is>
          <t>verchange</t>
        </is>
      </c>
      <c r="E658" t="inlineStr">
        <is>
          <t>coverage</t>
        </is>
      </c>
      <c r="F658">
        <f>=4.0.3</f>
        <v/>
      </c>
      <c r="G658" t="inlineStr">
        <is>
          <t>coverage</t>
        </is>
      </c>
      <c r="H658">
        <f>=4.0.1</f>
        <v/>
      </c>
    </row>
    <row r="659">
      <c r="A659" t="inlineStr">
        <is>
          <t>django-star-ratings</t>
        </is>
      </c>
      <c r="B659" t="inlineStr">
        <is>
          <t>18e0c5551f42310c2f72aba27f8205449a0ea922</t>
        </is>
      </c>
      <c r="C659" t="inlineStr">
        <is>
          <t>2015-12-11 11:00:31+00:00</t>
        </is>
      </c>
      <c r="D659" t="inlineStr">
        <is>
          <t>verchange</t>
        </is>
      </c>
      <c r="E659" t="inlineStr">
        <is>
          <t>django-model-utils</t>
        </is>
      </c>
      <c r="F659">
        <f>=2.4</f>
        <v/>
      </c>
      <c r="G659" t="inlineStr">
        <is>
          <t>django-model-utils</t>
        </is>
      </c>
      <c r="H659">
        <f>=2.3.1</f>
        <v/>
      </c>
    </row>
    <row r="660">
      <c r="A660" t="inlineStr">
        <is>
          <t>django-star-ratings</t>
        </is>
      </c>
      <c r="B660" t="inlineStr">
        <is>
          <t>18e0c5551f42310c2f72aba27f8205449a0ea922</t>
        </is>
      </c>
      <c r="C660" t="inlineStr">
        <is>
          <t>2015-12-11 11:00:31+00:00</t>
        </is>
      </c>
      <c r="D660" t="inlineStr">
        <is>
          <t>verchange</t>
        </is>
      </c>
      <c r="E660" t="inlineStr">
        <is>
          <t>py</t>
        </is>
      </c>
      <c r="F660">
        <f>=1.4.31</f>
        <v/>
      </c>
      <c r="G660" t="inlineStr">
        <is>
          <t>py</t>
        </is>
      </c>
      <c r="H660">
        <f>=1.4.30</f>
        <v/>
      </c>
    </row>
    <row r="661">
      <c r="A661" t="inlineStr">
        <is>
          <t>django-star-ratings</t>
        </is>
      </c>
      <c r="B661" t="inlineStr">
        <is>
          <t>18e0c5551f42310c2f72aba27f8205449a0ea922</t>
        </is>
      </c>
      <c r="C661" t="inlineStr">
        <is>
          <t>2015-12-11 11:00:31+00:00</t>
        </is>
      </c>
      <c r="D661" t="inlineStr">
        <is>
          <t>verchange</t>
        </is>
      </c>
      <c r="E661" t="inlineStr">
        <is>
          <t>mock</t>
        </is>
      </c>
      <c r="F661">
        <f>=1.3.0</f>
        <v/>
      </c>
      <c r="G661" t="inlineStr">
        <is>
          <t>mock</t>
        </is>
      </c>
      <c r="H661">
        <f>=1.3.0</f>
        <v/>
      </c>
    </row>
    <row r="662">
      <c r="A662" t="inlineStr">
        <is>
          <t>django-star-ratings</t>
        </is>
      </c>
      <c r="B662" t="inlineStr">
        <is>
          <t>18e0c5551f42310c2f72aba27f8205449a0ea922</t>
        </is>
      </c>
      <c r="C662" t="inlineStr">
        <is>
          <t>2015-12-11 11:00:31+00:00</t>
        </is>
      </c>
      <c r="D662" t="inlineStr">
        <is>
          <t>verchange</t>
        </is>
      </c>
      <c r="E662" t="inlineStr">
        <is>
          <t>flake8</t>
        </is>
      </c>
      <c r="F662">
        <f>=2.5.1</f>
        <v/>
      </c>
      <c r="G662" t="inlineStr">
        <is>
          <t>flake8</t>
        </is>
      </c>
      <c r="H662">
        <f>=2.5.0</f>
        <v/>
      </c>
    </row>
    <row r="663">
      <c r="A663" t="inlineStr">
        <is>
          <t>django-star-ratings</t>
        </is>
      </c>
      <c r="B663" t="inlineStr">
        <is>
          <t>18e0c5551f42310c2f72aba27f8205449a0ea922</t>
        </is>
      </c>
      <c r="C663" t="inlineStr">
        <is>
          <t>2015-12-11 11:00:31+00:00</t>
        </is>
      </c>
      <c r="D663" t="inlineStr">
        <is>
          <t>verchange</t>
        </is>
      </c>
      <c r="E663" t="inlineStr">
        <is>
          <t>webob</t>
        </is>
      </c>
      <c r="F663">
        <f>=1.5.1</f>
        <v/>
      </c>
      <c r="G663" t="inlineStr">
        <is>
          <t>webob</t>
        </is>
      </c>
      <c r="H663">
        <f>=1.5.0</f>
        <v/>
      </c>
    </row>
    <row r="664">
      <c r="A664" t="inlineStr">
        <is>
          <t>django-star-ratings</t>
        </is>
      </c>
      <c r="B664" t="inlineStr">
        <is>
          <t>18e0c5551f42310c2f72aba27f8205449a0ea922</t>
        </is>
      </c>
      <c r="C664" t="inlineStr">
        <is>
          <t>2015-12-11 11:00:31+00:00</t>
        </is>
      </c>
      <c r="D664" t="inlineStr">
        <is>
          <t>verchange</t>
        </is>
      </c>
      <c r="E664" t="inlineStr">
        <is>
          <t>model-mommy</t>
        </is>
      </c>
      <c r="F664">
        <f>=1.2.6</f>
        <v/>
      </c>
      <c r="G664" t="inlineStr">
        <is>
          <t>model-mommy</t>
        </is>
      </c>
      <c r="H664">
        <f>=1.2.5.1</f>
        <v/>
      </c>
    </row>
    <row r="665">
      <c r="A665" t="inlineStr">
        <is>
          <t>django-star-ratings</t>
        </is>
      </c>
      <c r="B665" t="inlineStr">
        <is>
          <t>18e0c5551f42310c2f72aba27f8205449a0ea922</t>
        </is>
      </c>
      <c r="C665" t="inlineStr">
        <is>
          <t>2015-12-11 11:00:31+00:00</t>
        </is>
      </c>
      <c r="D665" t="inlineStr">
        <is>
          <t>verchange</t>
        </is>
      </c>
      <c r="E665" t="inlineStr">
        <is>
          <t>wmctrl</t>
        </is>
      </c>
      <c r="F665">
        <f>=0.3</f>
        <v/>
      </c>
      <c r="G665" t="inlineStr">
        <is>
          <t>wmctrl</t>
        </is>
      </c>
      <c r="H665">
        <f>=0.2</f>
        <v/>
      </c>
    </row>
    <row r="666">
      <c r="A666" t="inlineStr">
        <is>
          <t>django-star-ratings</t>
        </is>
      </c>
      <c r="B666" t="inlineStr">
        <is>
          <t>18e0c5551f42310c2f72aba27f8205449a0ea922</t>
        </is>
      </c>
      <c r="C666" t="inlineStr">
        <is>
          <t>2015-12-11 11:00:31+00:00</t>
        </is>
      </c>
      <c r="D666" t="inlineStr">
        <is>
          <t>verchange</t>
        </is>
      </c>
      <c r="E666" t="inlineStr">
        <is>
          <t>click</t>
        </is>
      </c>
      <c r="F666">
        <f>=6.2</f>
        <v/>
      </c>
      <c r="G666" t="inlineStr">
        <is>
          <t>click</t>
        </is>
      </c>
      <c r="H666">
        <f>=5.1</f>
        <v/>
      </c>
    </row>
    <row r="667">
      <c r="A667" t="inlineStr">
        <is>
          <t>django-star-ratings</t>
        </is>
      </c>
      <c r="B667" t="inlineStr">
        <is>
          <t>18e0c5551f42310c2f72aba27f8205449a0ea922</t>
        </is>
      </c>
      <c r="C667" t="inlineStr">
        <is>
          <t>2015-12-11 11:00:31+00:00</t>
        </is>
      </c>
      <c r="D667" t="inlineStr">
        <is>
          <t>verchange</t>
        </is>
      </c>
      <c r="E667" t="inlineStr">
        <is>
          <t>pip-tools</t>
        </is>
      </c>
      <c r="F667">
        <f>=1.3.0</f>
        <v/>
      </c>
      <c r="G667" t="inlineStr">
        <is>
          <t>pip-tools</t>
        </is>
      </c>
      <c r="H667">
        <f>=1.1.6</f>
        <v/>
      </c>
    </row>
    <row r="668">
      <c r="A668" t="inlineStr">
        <is>
          <t>django-star-ratings</t>
        </is>
      </c>
      <c r="B668" t="inlineStr">
        <is>
          <t>18e0c5551f42310c2f72aba27f8205449a0ea922</t>
        </is>
      </c>
      <c r="C668" t="inlineStr">
        <is>
          <t>2015-12-11 11:00:31+00:00</t>
        </is>
      </c>
      <c r="D668" t="inlineStr">
        <is>
          <t>verchange</t>
        </is>
      </c>
      <c r="E668" t="inlineStr">
        <is>
          <t>webtest</t>
        </is>
      </c>
      <c r="F668">
        <f>=2.0.20</f>
        <v/>
      </c>
      <c r="G668" t="inlineStr">
        <is>
          <t>webtest</t>
        </is>
      </c>
      <c r="H668">
        <f>=2.0.18</f>
        <v/>
      </c>
    </row>
    <row r="669">
      <c r="A669" t="inlineStr">
        <is>
          <t>django-star-ratings</t>
        </is>
      </c>
      <c r="B669" t="inlineStr">
        <is>
          <t>18e0c5551f42310c2f72aba27f8205449a0ea922</t>
        </is>
      </c>
      <c r="C669" t="inlineStr">
        <is>
          <t>2015-12-11 11:00:31+00:00</t>
        </is>
      </c>
      <c r="D669" t="inlineStr">
        <is>
          <t>verchange</t>
        </is>
      </c>
      <c r="E669" t="inlineStr">
        <is>
          <t>hypothesis</t>
        </is>
      </c>
      <c r="F669">
        <f>=1.16.0</f>
        <v/>
      </c>
      <c r="G669" t="inlineStr">
        <is>
          <t>hypothesis</t>
        </is>
      </c>
      <c r="H669">
        <f>=1.12.0</f>
        <v/>
      </c>
    </row>
    <row r="670">
      <c r="A670" t="inlineStr">
        <is>
          <t>django-star-ratings</t>
        </is>
      </c>
      <c r="B670" t="inlineStr">
        <is>
          <t>18e0c5551f42310c2f72aba27f8205449a0ea922</t>
        </is>
      </c>
      <c r="C670" t="inlineStr">
        <is>
          <t>2015-12-11 11:00:31+00:00</t>
        </is>
      </c>
      <c r="D670" t="inlineStr">
        <is>
          <t>verchange</t>
        </is>
      </c>
      <c r="E670" t="inlineStr">
        <is>
          <t>pytest</t>
        </is>
      </c>
      <c r="F670">
        <f>=2.8.4</f>
        <v/>
      </c>
      <c r="G670" t="inlineStr">
        <is>
          <t>pytest</t>
        </is>
      </c>
      <c r="H670">
        <f>=2.8.2</f>
        <v/>
      </c>
    </row>
    <row r="671">
      <c r="A671" t="inlineStr">
        <is>
          <t>django-star-ratings</t>
        </is>
      </c>
      <c r="B671" t="inlineStr">
        <is>
          <t>18e0c5551f42310c2f72aba27f8205449a0ea922</t>
        </is>
      </c>
      <c r="C671" t="inlineStr">
        <is>
          <t>2015-12-11 11:00:31+00:00</t>
        </is>
      </c>
      <c r="D671" t="inlineStr">
        <is>
          <t>verchange</t>
        </is>
      </c>
      <c r="E671" t="inlineStr">
        <is>
          <t>django</t>
        </is>
      </c>
      <c r="F671">
        <f>=1.9</f>
        <v/>
      </c>
      <c r="G671" t="inlineStr">
        <is>
          <t>django</t>
        </is>
      </c>
      <c r="H671">
        <f>=1.8.5</f>
        <v/>
      </c>
    </row>
    <row r="672">
      <c r="A672" t="inlineStr">
        <is>
          <t>django-star-ratings</t>
        </is>
      </c>
      <c r="B672" t="inlineStr">
        <is>
          <t>b69db121fbca3977eb551845d75dc596b6ac3c11</t>
        </is>
      </c>
      <c r="C672" t="inlineStr">
        <is>
          <t>2016-08-10 15:04:52+00:00</t>
        </is>
      </c>
      <c r="D672" t="inlineStr">
        <is>
          <t>verchange</t>
        </is>
      </c>
      <c r="E672" t="inlineStr">
        <is>
          <t>django</t>
        </is>
      </c>
      <c r="F672">
        <f>=1.10</f>
        <v/>
      </c>
      <c r="G672" t="inlineStr">
        <is>
          <t>django</t>
        </is>
      </c>
      <c r="H672">
        <f>=1.9</f>
        <v/>
      </c>
    </row>
    <row r="673">
      <c r="A673" t="inlineStr">
        <is>
          <t>django-star-ratings</t>
        </is>
      </c>
      <c r="B673" t="inlineStr">
        <is>
          <t>fe9beaefdb9fbd6f895ee1238d00349975019038</t>
        </is>
      </c>
      <c r="C673" t="inlineStr">
        <is>
          <t>2017-12-12 09:08:06+00:00</t>
        </is>
      </c>
      <c r="D673" t="inlineStr">
        <is>
          <t>verchange</t>
        </is>
      </c>
      <c r="E673" t="inlineStr">
        <is>
          <t>mock</t>
        </is>
      </c>
      <c r="F673">
        <f>=2.0.0</f>
        <v/>
      </c>
      <c r="G673" t="inlineStr">
        <is>
          <t>mock</t>
        </is>
      </c>
      <c r="H673">
        <f>=1.3.0</f>
        <v/>
      </c>
    </row>
    <row r="674">
      <c r="A674" t="inlineStr">
        <is>
          <t>django-star-ratings</t>
        </is>
      </c>
      <c r="B674" t="inlineStr">
        <is>
          <t>fe9beaefdb9fbd6f895ee1238d00349975019038</t>
        </is>
      </c>
      <c r="C674" t="inlineStr">
        <is>
          <t>2017-12-12 09:08:06+00:00</t>
        </is>
      </c>
      <c r="D674" t="inlineStr">
        <is>
          <t>verchange</t>
        </is>
      </c>
      <c r="E674" t="inlineStr">
        <is>
          <t>django-braces</t>
        </is>
      </c>
      <c r="F674">
        <f>=1.9.0</f>
        <v/>
      </c>
      <c r="G674" t="inlineStr">
        <is>
          <t>django-braces</t>
        </is>
      </c>
      <c r="H674">
        <f>=1.8.1</f>
        <v/>
      </c>
    </row>
    <row r="675">
      <c r="A675" t="inlineStr">
        <is>
          <t>django-star-ratings</t>
        </is>
      </c>
      <c r="B675" t="inlineStr">
        <is>
          <t>fe9beaefdb9fbd6f895ee1238d00349975019038</t>
        </is>
      </c>
      <c r="C675" t="inlineStr">
        <is>
          <t>2017-12-12 09:08:06+00:00</t>
        </is>
      </c>
      <c r="D675" t="inlineStr">
        <is>
          <t>verchange</t>
        </is>
      </c>
      <c r="E675" t="inlineStr">
        <is>
          <t>pytest-cov</t>
        </is>
      </c>
      <c r="F675">
        <f>=2.4.0</f>
        <v/>
      </c>
      <c r="G675" t="inlineStr">
        <is>
          <t>pytest-cov</t>
        </is>
      </c>
      <c r="H675">
        <f>=2.2.0</f>
        <v/>
      </c>
    </row>
    <row r="676">
      <c r="A676" t="inlineStr">
        <is>
          <t>django-star-ratings</t>
        </is>
      </c>
      <c r="B676" t="inlineStr">
        <is>
          <t>fe9beaefdb9fbd6f895ee1238d00349975019038</t>
        </is>
      </c>
      <c r="C676" t="inlineStr">
        <is>
          <t>2017-12-12 09:08:06+00:00</t>
        </is>
      </c>
      <c r="D676" t="inlineStr">
        <is>
          <t>verchange</t>
        </is>
      </c>
      <c r="E676" t="inlineStr">
        <is>
          <t>pytest</t>
        </is>
      </c>
      <c r="F676">
        <f>=3.0.3</f>
        <v/>
      </c>
      <c r="G676" t="inlineStr">
        <is>
          <t>pytest</t>
        </is>
      </c>
      <c r="H676">
        <f>=2.8.4</f>
        <v/>
      </c>
    </row>
    <row r="677">
      <c r="A677" t="inlineStr">
        <is>
          <t>django-star-ratings</t>
        </is>
      </c>
      <c r="B677" t="inlineStr">
        <is>
          <t>fe9beaefdb9fbd6f895ee1238d00349975019038</t>
        </is>
      </c>
      <c r="C677" t="inlineStr">
        <is>
          <t>2017-12-12 09:08:06+00:00</t>
        </is>
      </c>
      <c r="D677" t="inlineStr">
        <is>
          <t>verchange</t>
        </is>
      </c>
      <c r="E677" t="inlineStr">
        <is>
          <t>django</t>
        </is>
      </c>
      <c r="F677">
        <f>=1.10.2</f>
        <v/>
      </c>
      <c r="G677" t="inlineStr">
        <is>
          <t>django</t>
        </is>
      </c>
      <c r="H677">
        <f>=1.10</f>
        <v/>
      </c>
    </row>
    <row r="678">
      <c r="A678" t="inlineStr">
        <is>
          <t>django-star-ratings</t>
        </is>
      </c>
      <c r="B678" t="inlineStr">
        <is>
          <t>fe9beaefdb9fbd6f895ee1238d00349975019038</t>
        </is>
      </c>
      <c r="C678" t="inlineStr">
        <is>
          <t>2017-12-12 09:08:06+00:00</t>
        </is>
      </c>
      <c r="D678" t="inlineStr">
        <is>
          <t>verchange</t>
        </is>
      </c>
      <c r="E678" t="inlineStr">
        <is>
          <t>six</t>
        </is>
      </c>
      <c r="F678">
        <f>=1.10.0</f>
        <v/>
      </c>
      <c r="G678" t="inlineStr">
        <is>
          <t>six</t>
        </is>
      </c>
      <c r="H678">
        <f>=1.10.0</f>
        <v/>
      </c>
    </row>
    <row r="679">
      <c r="A679" t="inlineStr">
        <is>
          <t>django-star-ratings</t>
        </is>
      </c>
      <c r="B679" t="inlineStr">
        <is>
          <t>fe9beaefdb9fbd6f895ee1238d00349975019038</t>
        </is>
      </c>
      <c r="C679" t="inlineStr">
        <is>
          <t>2017-12-12 09:08:06+00:00</t>
        </is>
      </c>
      <c r="D679" t="inlineStr">
        <is>
          <t>verchange</t>
        </is>
      </c>
      <c r="E679" t="inlineStr">
        <is>
          <t>pyflakes</t>
        </is>
      </c>
      <c r="F679">
        <f>=1.2.3</f>
        <v/>
      </c>
      <c r="G679" t="inlineStr">
        <is>
          <t>pyflakes</t>
        </is>
      </c>
      <c r="H679">
        <f>=1.0.0</f>
        <v/>
      </c>
    </row>
    <row r="680">
      <c r="A680" t="inlineStr">
        <is>
          <t>django-star-ratings</t>
        </is>
      </c>
      <c r="B680" t="inlineStr">
        <is>
          <t>fe9beaefdb9fbd6f895ee1238d00349975019038</t>
        </is>
      </c>
      <c r="C680" t="inlineStr">
        <is>
          <t>2017-12-12 09:08:06+00:00</t>
        </is>
      </c>
      <c r="D680" t="inlineStr">
        <is>
          <t>verchange</t>
        </is>
      </c>
      <c r="E680" t="inlineStr">
        <is>
          <t>selenium</t>
        </is>
      </c>
      <c r="F680">
        <f>=3.0.0</f>
        <v/>
      </c>
      <c r="G680" t="inlineStr">
        <is>
          <t>selenium</t>
        </is>
      </c>
      <c r="H680">
        <f>=2.48.0</f>
        <v/>
      </c>
    </row>
    <row r="681">
      <c r="A681" t="inlineStr">
        <is>
          <t>django-star-ratings</t>
        </is>
      </c>
      <c r="B681" t="inlineStr">
        <is>
          <t>fe9beaefdb9fbd6f895ee1238d00349975019038</t>
        </is>
      </c>
      <c r="C681" t="inlineStr">
        <is>
          <t>2017-12-12 09:08:06+00:00</t>
        </is>
      </c>
      <c r="D681" t="inlineStr">
        <is>
          <t>verchange</t>
        </is>
      </c>
      <c r="E681" t="inlineStr">
        <is>
          <t>webob</t>
        </is>
      </c>
      <c r="F681">
        <f>=1.6.1</f>
        <v/>
      </c>
      <c r="G681" t="inlineStr">
        <is>
          <t>webob</t>
        </is>
      </c>
      <c r="H681">
        <f>=1.5.1</f>
        <v/>
      </c>
    </row>
    <row r="682">
      <c r="A682" t="inlineStr">
        <is>
          <t>django-star-ratings</t>
        </is>
      </c>
      <c r="B682" t="inlineStr">
        <is>
          <t>fe9beaefdb9fbd6f895ee1238d00349975019038</t>
        </is>
      </c>
      <c r="C682" t="inlineStr">
        <is>
          <t>2017-12-12 09:08:06+00:00</t>
        </is>
      </c>
      <c r="D682" t="inlineStr">
        <is>
          <t>verchange</t>
        </is>
      </c>
      <c r="E682" t="inlineStr">
        <is>
          <t>model-mommy</t>
        </is>
      </c>
      <c r="F682">
        <f>=1.3.0</f>
        <v/>
      </c>
      <c r="G682" t="inlineStr">
        <is>
          <t>model-mommy</t>
        </is>
      </c>
      <c r="H682">
        <f>=1.2.6</f>
        <v/>
      </c>
    </row>
    <row r="683">
      <c r="A683" t="inlineStr">
        <is>
          <t>django-star-ratings</t>
        </is>
      </c>
      <c r="B683" t="inlineStr">
        <is>
          <t>fe9beaefdb9fbd6f895ee1238d00349975019038</t>
        </is>
      </c>
      <c r="C683" t="inlineStr">
        <is>
          <t>2017-12-12 09:08:06+00:00</t>
        </is>
      </c>
      <c r="D683" t="inlineStr">
        <is>
          <t>verchange</t>
        </is>
      </c>
      <c r="E683" t="inlineStr">
        <is>
          <t>click</t>
        </is>
      </c>
      <c r="F683">
        <f>=6.6</f>
        <v/>
      </c>
      <c r="G683" t="inlineStr">
        <is>
          <t>click</t>
        </is>
      </c>
      <c r="H683">
        <f>=6.2</f>
        <v/>
      </c>
    </row>
    <row r="684">
      <c r="A684" t="inlineStr">
        <is>
          <t>django-star-ratings</t>
        </is>
      </c>
      <c r="B684" t="inlineStr">
        <is>
          <t>fe9beaefdb9fbd6f895ee1238d00349975019038</t>
        </is>
      </c>
      <c r="C684" t="inlineStr">
        <is>
          <t>2017-12-12 09:08:06+00:00</t>
        </is>
      </c>
      <c r="D684" t="inlineStr">
        <is>
          <t>verchange</t>
        </is>
      </c>
      <c r="E684" t="inlineStr">
        <is>
          <t>fancycompleter</t>
        </is>
      </c>
      <c r="F684">
        <f>=0.5</f>
        <v/>
      </c>
      <c r="G684" t="inlineStr">
        <is>
          <t>fancycompleter</t>
        </is>
      </c>
      <c r="H684">
        <f>=0.4</f>
        <v/>
      </c>
    </row>
    <row r="685">
      <c r="A685" t="inlineStr">
        <is>
          <t>django-star-ratings</t>
        </is>
      </c>
      <c r="B685" t="inlineStr">
        <is>
          <t>fe9beaefdb9fbd6f895ee1238d00349975019038</t>
        </is>
      </c>
      <c r="C685" t="inlineStr">
        <is>
          <t>2017-12-12 09:08:06+00:00</t>
        </is>
      </c>
      <c r="D685" t="inlineStr">
        <is>
          <t>verchange</t>
        </is>
      </c>
      <c r="E685" t="inlineStr">
        <is>
          <t>coverage</t>
        </is>
      </c>
      <c r="F685">
        <f>=4.2</f>
        <v/>
      </c>
      <c r="G685" t="inlineStr">
        <is>
          <t>coverage</t>
        </is>
      </c>
      <c r="H685">
        <f>=4.0.3</f>
        <v/>
      </c>
    </row>
    <row r="686">
      <c r="A686" t="inlineStr">
        <is>
          <t>django-star-ratings</t>
        </is>
      </c>
      <c r="B686" t="inlineStr">
        <is>
          <t>fe9beaefdb9fbd6f895ee1238d00349975019038</t>
        </is>
      </c>
      <c r="C686" t="inlineStr">
        <is>
          <t>2017-12-12 09:08:06+00:00</t>
        </is>
      </c>
      <c r="D686" t="inlineStr">
        <is>
          <t>verchange</t>
        </is>
      </c>
      <c r="E686" t="inlineStr">
        <is>
          <t>django-model-utils</t>
        </is>
      </c>
      <c r="F686">
        <f>=2.6</f>
        <v/>
      </c>
      <c r="G686" t="inlineStr">
        <is>
          <t>django-model-utils</t>
        </is>
      </c>
      <c r="H686">
        <f>=2.4</f>
        <v/>
      </c>
    </row>
    <row r="687">
      <c r="A687" t="inlineStr">
        <is>
          <t>django-star-ratings</t>
        </is>
      </c>
      <c r="B687" t="inlineStr">
        <is>
          <t>fe9beaefdb9fbd6f895ee1238d00349975019038</t>
        </is>
      </c>
      <c r="C687" t="inlineStr">
        <is>
          <t>2017-12-12 09:08:06+00:00</t>
        </is>
      </c>
      <c r="D687" t="inlineStr">
        <is>
          <t>verchange</t>
        </is>
      </c>
      <c r="E687" t="inlineStr">
        <is>
          <t>beautifulsoup4</t>
        </is>
      </c>
      <c r="F687">
        <f>=4.5.1</f>
        <v/>
      </c>
      <c r="G687" t="inlineStr">
        <is>
          <t>beautifulsoup4</t>
        </is>
      </c>
      <c r="H687">
        <f>=4.4.1</f>
        <v/>
      </c>
    </row>
    <row r="688">
      <c r="A688" t="inlineStr">
        <is>
          <t>django-star-ratings</t>
        </is>
      </c>
      <c r="B688" t="inlineStr">
        <is>
          <t>fe9beaefdb9fbd6f895ee1238d00349975019038</t>
        </is>
      </c>
      <c r="C688" t="inlineStr">
        <is>
          <t>2017-12-12 09:08:06+00:00</t>
        </is>
      </c>
      <c r="D688" t="inlineStr">
        <is>
          <t>verchange</t>
        </is>
      </c>
      <c r="E688" t="inlineStr">
        <is>
          <t>django-webtest</t>
        </is>
      </c>
      <c r="F688">
        <f>=1.8.0</f>
        <v/>
      </c>
      <c r="G688" t="inlineStr">
        <is>
          <t>django-webtest</t>
        </is>
      </c>
      <c r="H688">
        <f>=1.7.8</f>
        <v/>
      </c>
    </row>
    <row r="689">
      <c r="A689" t="inlineStr">
        <is>
          <t>django-star-ratings</t>
        </is>
      </c>
      <c r="B689" t="inlineStr">
        <is>
          <t>fe9beaefdb9fbd6f895ee1238d00349975019038</t>
        </is>
      </c>
      <c r="C689" t="inlineStr">
        <is>
          <t>2017-12-12 09:08:06+00:00</t>
        </is>
      </c>
      <c r="D689" t="inlineStr">
        <is>
          <t>verchange</t>
        </is>
      </c>
      <c r="E689" t="inlineStr">
        <is>
          <t>pip-tools</t>
        </is>
      </c>
      <c r="F689">
        <f>=1.7.0</f>
        <v/>
      </c>
      <c r="G689" t="inlineStr">
        <is>
          <t>pip-tools</t>
        </is>
      </c>
      <c r="H689">
        <f>=1.3.0</f>
        <v/>
      </c>
    </row>
    <row r="690">
      <c r="A690" t="inlineStr">
        <is>
          <t>django-star-ratings</t>
        </is>
      </c>
      <c r="B690" t="inlineStr">
        <is>
          <t>fe9beaefdb9fbd6f895ee1238d00349975019038</t>
        </is>
      </c>
      <c r="C690" t="inlineStr">
        <is>
          <t>2017-12-12 09:08:06+00:00</t>
        </is>
      </c>
      <c r="D690" t="inlineStr">
        <is>
          <t>verchange</t>
        </is>
      </c>
      <c r="E690" t="inlineStr">
        <is>
          <t>webtest</t>
        </is>
      </c>
      <c r="F690">
        <f>=2.0.23</f>
        <v/>
      </c>
      <c r="G690" t="inlineStr">
        <is>
          <t>webtest</t>
        </is>
      </c>
      <c r="H690">
        <f>=2.0.20</f>
        <v/>
      </c>
    </row>
    <row r="691">
      <c r="A691" t="inlineStr">
        <is>
          <t>django-star-ratings</t>
        </is>
      </c>
      <c r="B691" t="inlineStr">
        <is>
          <t>fe9beaefdb9fbd6f895ee1238d00349975019038</t>
        </is>
      </c>
      <c r="C691" t="inlineStr">
        <is>
          <t>2017-12-12 09:08:06+00:00</t>
        </is>
      </c>
      <c r="D691" t="inlineStr">
        <is>
          <t>verchange</t>
        </is>
      </c>
      <c r="E691" t="inlineStr">
        <is>
          <t>path.py</t>
        </is>
      </c>
      <c r="F691">
        <f>=8.2.1</f>
        <v/>
      </c>
      <c r="G691" t="inlineStr">
        <is>
          <t>path.py</t>
        </is>
      </c>
      <c r="H691">
        <f>=8.1.2</f>
        <v/>
      </c>
    </row>
    <row r="692">
      <c r="A692" t="inlineStr">
        <is>
          <t>django-star-ratings</t>
        </is>
      </c>
      <c r="B692" t="inlineStr">
        <is>
          <t>fe9beaefdb9fbd6f895ee1238d00349975019038</t>
        </is>
      </c>
      <c r="C692" t="inlineStr">
        <is>
          <t>2017-12-12 09:08:06+00:00</t>
        </is>
      </c>
      <c r="D692" t="inlineStr">
        <is>
          <t>verchange</t>
        </is>
      </c>
      <c r="E692" t="inlineStr">
        <is>
          <t>pygments</t>
        </is>
      </c>
      <c r="F692">
        <f>=2.1.3</f>
        <v/>
      </c>
      <c r="G692" t="inlineStr">
        <is>
          <t>pygments</t>
        </is>
      </c>
      <c r="H692">
        <f>=2.0.2</f>
        <v/>
      </c>
    </row>
    <row r="693">
      <c r="A693" t="inlineStr">
        <is>
          <t>django-star-ratings</t>
        </is>
      </c>
      <c r="B693" t="inlineStr">
        <is>
          <t>fe9beaefdb9fbd6f895ee1238d00349975019038</t>
        </is>
      </c>
      <c r="C693" t="inlineStr">
        <is>
          <t>2017-12-12 09:08:06+00:00</t>
        </is>
      </c>
      <c r="D693" t="inlineStr">
        <is>
          <t>verchange</t>
        </is>
      </c>
      <c r="E693" t="inlineStr">
        <is>
          <t>flake8</t>
        </is>
      </c>
      <c r="F693">
        <f>=3.0.4</f>
        <v/>
      </c>
      <c r="G693" t="inlineStr">
        <is>
          <t>flake8</t>
        </is>
      </c>
      <c r="H693">
        <f>=2.5.1</f>
        <v/>
      </c>
    </row>
    <row r="694">
      <c r="A694" t="inlineStr">
        <is>
          <t>django-star-ratings</t>
        </is>
      </c>
      <c r="B694" t="inlineStr">
        <is>
          <t>fe9beaefdb9fbd6f895ee1238d00349975019038</t>
        </is>
      </c>
      <c r="C694" t="inlineStr">
        <is>
          <t>2017-12-12 09:08:06+00:00</t>
        </is>
      </c>
      <c r="D694" t="inlineStr">
        <is>
          <t>verchange</t>
        </is>
      </c>
      <c r="E694" t="inlineStr">
        <is>
          <t>waitress</t>
        </is>
      </c>
      <c r="F694">
        <f>=1.0.0</f>
        <v/>
      </c>
      <c r="G694" t="inlineStr">
        <is>
          <t>waitress</t>
        </is>
      </c>
      <c r="H694">
        <f>=0.8.10</f>
        <v/>
      </c>
    </row>
    <row r="695">
      <c r="A695" t="inlineStr">
        <is>
          <t>django-star-ratings</t>
        </is>
      </c>
      <c r="B695" t="inlineStr">
        <is>
          <t>fe9beaefdb9fbd6f895ee1238d00349975019038</t>
        </is>
      </c>
      <c r="C695" t="inlineStr">
        <is>
          <t>2017-12-12 09:08:06+00:00</t>
        </is>
      </c>
      <c r="D695" t="inlineStr">
        <is>
          <t>verchange</t>
        </is>
      </c>
      <c r="E695" t="inlineStr">
        <is>
          <t>mccabe</t>
        </is>
      </c>
      <c r="F695">
        <f>=0.5.2</f>
        <v/>
      </c>
      <c r="G695" t="inlineStr">
        <is>
          <t>mccabe</t>
        </is>
      </c>
      <c r="H695">
        <f>=0.3.1</f>
        <v/>
      </c>
    </row>
    <row r="696">
      <c r="A696" t="inlineStr">
        <is>
          <t>django-star-ratings</t>
        </is>
      </c>
      <c r="B696" t="inlineStr">
        <is>
          <t>fe9beaefdb9fbd6f895ee1238d00349975019038</t>
        </is>
      </c>
      <c r="C696" t="inlineStr">
        <is>
          <t>2017-12-12 09:08:06+00:00</t>
        </is>
      </c>
      <c r="D696" t="inlineStr">
        <is>
          <t>verchange</t>
        </is>
      </c>
      <c r="E696" t="inlineStr">
        <is>
          <t>pbr</t>
        </is>
      </c>
      <c r="F696">
        <f>=1.10.0</f>
        <v/>
      </c>
      <c r="G696" t="inlineStr">
        <is>
          <t>pbr</t>
        </is>
      </c>
      <c r="H696">
        <f>=1.8.1</f>
        <v/>
      </c>
    </row>
    <row r="697">
      <c r="A697" t="inlineStr">
        <is>
          <t>django-star-ratings</t>
        </is>
      </c>
      <c r="B697" t="inlineStr">
        <is>
          <t>fe9beaefdb9fbd6f895ee1238d00349975019038</t>
        </is>
      </c>
      <c r="C697" t="inlineStr">
        <is>
          <t>2017-12-12 09:08:06+00:00</t>
        </is>
      </c>
      <c r="D697" t="inlineStr">
        <is>
          <t>verchange</t>
        </is>
      </c>
      <c r="E697" t="inlineStr">
        <is>
          <t>pytest-django</t>
        </is>
      </c>
      <c r="F697">
        <f>=3.0.0</f>
        <v/>
      </c>
      <c r="G697" t="inlineStr">
        <is>
          <t>pytest-django</t>
        </is>
      </c>
      <c r="H697">
        <f>=2.9.1</f>
        <v/>
      </c>
    </row>
    <row r="698">
      <c r="A698" t="inlineStr">
        <is>
          <t>django-star-ratings</t>
        </is>
      </c>
      <c r="B698" t="inlineStr">
        <is>
          <t>fe9beaefdb9fbd6f895ee1238d00349975019038</t>
        </is>
      </c>
      <c r="C698" t="inlineStr">
        <is>
          <t>2017-12-12 09:08:06+00:00</t>
        </is>
      </c>
      <c r="D698" t="inlineStr">
        <is>
          <t>add</t>
        </is>
      </c>
      <c r="E698" t="inlineStr">
        <is>
          <t>configparser</t>
        </is>
      </c>
      <c r="F698">
        <f>=3.5.0</f>
        <v/>
      </c>
      <c r="G698" t="inlineStr"/>
      <c r="H698" t="inlineStr"/>
    </row>
    <row r="699">
      <c r="A699" t="inlineStr">
        <is>
          <t>django-star-ratings</t>
        </is>
      </c>
      <c r="B699" t="inlineStr">
        <is>
          <t>fe9beaefdb9fbd6f895ee1238d00349975019038</t>
        </is>
      </c>
      <c r="C699" t="inlineStr">
        <is>
          <t>2017-12-12 09:08:06+00:00</t>
        </is>
      </c>
      <c r="D699" t="inlineStr">
        <is>
          <t>add</t>
        </is>
      </c>
      <c r="E699" t="inlineStr">
        <is>
          <t>enum34</t>
        </is>
      </c>
      <c r="F699">
        <f>=1.1.6</f>
        <v/>
      </c>
      <c r="G699" t="inlineStr"/>
      <c r="H699" t="inlineStr"/>
    </row>
    <row r="700">
      <c r="A700" t="inlineStr">
        <is>
          <t>django-star-ratings</t>
        </is>
      </c>
      <c r="B700" t="inlineStr">
        <is>
          <t>fe9beaefdb9fbd6f895ee1238d00349975019038</t>
        </is>
      </c>
      <c r="C700" t="inlineStr">
        <is>
          <t>2017-12-12 09:08:06+00:00</t>
        </is>
      </c>
      <c r="D700" t="inlineStr">
        <is>
          <t>add</t>
        </is>
      </c>
      <c r="E700" t="inlineStr">
        <is>
          <t>funcsigs</t>
        </is>
      </c>
      <c r="F700">
        <f>=1.0.2</f>
        <v/>
      </c>
      <c r="G700" t="inlineStr"/>
      <c r="H700" t="inlineStr"/>
    </row>
    <row r="701">
      <c r="A701" t="inlineStr">
        <is>
          <t>django-star-ratings</t>
        </is>
      </c>
      <c r="B701" t="inlineStr">
        <is>
          <t>fe9beaefdb9fbd6f895ee1238d00349975019038</t>
        </is>
      </c>
      <c r="C701" t="inlineStr">
        <is>
          <t>2017-12-12 09:08:06+00:00</t>
        </is>
      </c>
      <c r="D701" t="inlineStr">
        <is>
          <t>add</t>
        </is>
      </c>
      <c r="E701" t="inlineStr">
        <is>
          <t>pycodestyle</t>
        </is>
      </c>
      <c r="F701">
        <f>=2.0.0</f>
        <v/>
      </c>
      <c r="G701" t="inlineStr"/>
      <c r="H701" t="inlineStr"/>
    </row>
    <row r="702">
      <c r="A702" t="inlineStr">
        <is>
          <t>django-star-ratings</t>
        </is>
      </c>
      <c r="B702" t="inlineStr">
        <is>
          <t>fe9beaefdb9fbd6f895ee1238d00349975019038</t>
        </is>
      </c>
      <c r="C702" t="inlineStr">
        <is>
          <t>2017-12-12 09:08:06+00:00</t>
        </is>
      </c>
      <c r="D702" t="inlineStr">
        <is>
          <t>add</t>
        </is>
      </c>
      <c r="E702" t="inlineStr">
        <is>
          <t>pyrepl</t>
        </is>
      </c>
      <c r="F702">
        <f>=0.8.4</f>
        <v/>
      </c>
      <c r="G702" t="inlineStr"/>
      <c r="H702" t="inlineStr"/>
    </row>
    <row r="703">
      <c r="A703" t="inlineStr">
        <is>
          <t>django-star-ratings</t>
        </is>
      </c>
      <c r="B703" t="inlineStr">
        <is>
          <t>fe9beaefdb9fbd6f895ee1238d00349975019038</t>
        </is>
      </c>
      <c r="C703" t="inlineStr">
        <is>
          <t>2017-12-12 09:08:06+00:00</t>
        </is>
      </c>
      <c r="D703" t="inlineStr">
        <is>
          <t>add</t>
        </is>
      </c>
      <c r="E703" t="inlineStr">
        <is>
          <t>swapper</t>
        </is>
      </c>
      <c r="F703">
        <f>=1.0.0</f>
        <v/>
      </c>
      <c r="G703" t="inlineStr"/>
      <c r="H703" t="inlineStr"/>
    </row>
    <row r="704">
      <c r="A704" t="inlineStr">
        <is>
          <t>django-star-ratings</t>
        </is>
      </c>
      <c r="B704" t="inlineStr">
        <is>
          <t>fe9beaefdb9fbd6f895ee1238d00349975019038</t>
        </is>
      </c>
      <c r="C704" t="inlineStr">
        <is>
          <t>2017-12-12 09:08:06+00:00</t>
        </is>
      </c>
      <c r="D704" t="inlineStr">
        <is>
          <t>rem</t>
        </is>
      </c>
      <c r="E704" t="inlineStr"/>
      <c r="F704" t="inlineStr"/>
      <c r="G704" t="inlineStr">
        <is>
          <t>pep8</t>
        </is>
      </c>
      <c r="H704">
        <f>=1.5.7</f>
        <v/>
      </c>
    </row>
    <row r="705">
      <c r="A705" t="inlineStr">
        <is>
          <t>django-star-ratings</t>
        </is>
      </c>
      <c r="B705" t="inlineStr">
        <is>
          <t>370c3c366958418659dec439e1afc1fc81fed564</t>
        </is>
      </c>
      <c r="C705" t="inlineStr">
        <is>
          <t>2018-09-13 16:01:59+00:00</t>
        </is>
      </c>
      <c r="D705" t="inlineStr">
        <is>
          <t>verchange</t>
        </is>
      </c>
      <c r="E705" t="inlineStr">
        <is>
          <t>django-braces</t>
        </is>
      </c>
      <c r="F705">
        <f>=1.13.0</f>
        <v/>
      </c>
      <c r="G705" t="inlineStr">
        <is>
          <t>django-braces</t>
        </is>
      </c>
      <c r="H705">
        <f>=1.9.0</f>
        <v/>
      </c>
    </row>
    <row r="706">
      <c r="A706" t="inlineStr">
        <is>
          <t>django-star-ratings</t>
        </is>
      </c>
      <c r="B706" t="inlineStr">
        <is>
          <t>370c3c366958418659dec439e1afc1fc81fed564</t>
        </is>
      </c>
      <c r="C706" t="inlineStr">
        <is>
          <t>2018-09-13 16:01:59+00:00</t>
        </is>
      </c>
      <c r="D706" t="inlineStr">
        <is>
          <t>verchange</t>
        </is>
      </c>
      <c r="E706" t="inlineStr">
        <is>
          <t>pytest-cov</t>
        </is>
      </c>
      <c r="F706">
        <f>=2.5.1</f>
        <v/>
      </c>
      <c r="G706" t="inlineStr">
        <is>
          <t>pytest-cov</t>
        </is>
      </c>
      <c r="H706">
        <f>=2.4.0</f>
        <v/>
      </c>
    </row>
    <row r="707">
      <c r="A707" t="inlineStr">
        <is>
          <t>django-star-ratings</t>
        </is>
      </c>
      <c r="B707" t="inlineStr">
        <is>
          <t>370c3c366958418659dec439e1afc1fc81fed564</t>
        </is>
      </c>
      <c r="C707" t="inlineStr">
        <is>
          <t>2018-09-13 16:01:59+00:00</t>
        </is>
      </c>
      <c r="D707" t="inlineStr">
        <is>
          <t>verchange</t>
        </is>
      </c>
      <c r="E707" t="inlineStr">
        <is>
          <t>pytest</t>
        </is>
      </c>
      <c r="F707">
        <f>=3.7.1</f>
        <v/>
      </c>
      <c r="G707" t="inlineStr">
        <is>
          <t>pytest</t>
        </is>
      </c>
      <c r="H707">
        <f>=3.0.3</f>
        <v/>
      </c>
    </row>
    <row r="708">
      <c r="A708" t="inlineStr">
        <is>
          <t>django-star-ratings</t>
        </is>
      </c>
      <c r="B708" t="inlineStr">
        <is>
          <t>370c3c366958418659dec439e1afc1fc81fed564</t>
        </is>
      </c>
      <c r="C708" t="inlineStr">
        <is>
          <t>2018-09-13 16:01:59+00:00</t>
        </is>
      </c>
      <c r="D708" t="inlineStr">
        <is>
          <t>verchange</t>
        </is>
      </c>
      <c r="E708" t="inlineStr">
        <is>
          <t>pycodestyle</t>
        </is>
      </c>
      <c r="F708">
        <f>=2.3.1</f>
        <v/>
      </c>
      <c r="G708" t="inlineStr">
        <is>
          <t>pycodestyle</t>
        </is>
      </c>
      <c r="H708">
        <f>=2.0.0</f>
        <v/>
      </c>
    </row>
    <row r="709">
      <c r="A709" t="inlineStr">
        <is>
          <t>django-star-ratings</t>
        </is>
      </c>
      <c r="B709" t="inlineStr">
        <is>
          <t>370c3c366958418659dec439e1afc1fc81fed564</t>
        </is>
      </c>
      <c r="C709" t="inlineStr">
        <is>
          <t>2018-09-13 16:01:59+00:00</t>
        </is>
      </c>
      <c r="D709" t="inlineStr">
        <is>
          <t>verchange</t>
        </is>
      </c>
      <c r="E709" t="inlineStr">
        <is>
          <t>django</t>
        </is>
      </c>
      <c r="F709">
        <f>=2.1</f>
        <v/>
      </c>
      <c r="G709" t="inlineStr">
        <is>
          <t>django</t>
        </is>
      </c>
      <c r="H709">
        <f>=1.10.2</f>
        <v/>
      </c>
    </row>
    <row r="710">
      <c r="A710" t="inlineStr">
        <is>
          <t>django-star-ratings</t>
        </is>
      </c>
      <c r="B710" t="inlineStr">
        <is>
          <t>370c3c366958418659dec439e1afc1fc81fed564</t>
        </is>
      </c>
      <c r="C710" t="inlineStr">
        <is>
          <t>2018-09-13 16:01:59+00:00</t>
        </is>
      </c>
      <c r="D710" t="inlineStr">
        <is>
          <t>verchange</t>
        </is>
      </c>
      <c r="E710" t="inlineStr">
        <is>
          <t>six</t>
        </is>
      </c>
      <c r="F710">
        <f>=1.11.0</f>
        <v/>
      </c>
      <c r="G710" t="inlineStr">
        <is>
          <t>six</t>
        </is>
      </c>
      <c r="H710">
        <f>=1.10.0</f>
        <v/>
      </c>
    </row>
    <row r="711">
      <c r="A711" t="inlineStr">
        <is>
          <t>django-star-ratings</t>
        </is>
      </c>
      <c r="B711" t="inlineStr">
        <is>
          <t>370c3c366958418659dec439e1afc1fc81fed564</t>
        </is>
      </c>
      <c r="C711" t="inlineStr">
        <is>
          <t>2018-09-13 16:01:59+00:00</t>
        </is>
      </c>
      <c r="D711" t="inlineStr">
        <is>
          <t>verchange</t>
        </is>
      </c>
      <c r="E711" t="inlineStr">
        <is>
          <t>py</t>
        </is>
      </c>
      <c r="F711">
        <f>=1.5.4</f>
        <v/>
      </c>
      <c r="G711" t="inlineStr">
        <is>
          <t>py</t>
        </is>
      </c>
      <c r="H711">
        <f>=1.4.31</f>
        <v/>
      </c>
    </row>
    <row r="712">
      <c r="A712" t="inlineStr">
        <is>
          <t>django-star-ratings</t>
        </is>
      </c>
      <c r="B712" t="inlineStr">
        <is>
          <t>370c3c366958418659dec439e1afc1fc81fed564</t>
        </is>
      </c>
      <c r="C712" t="inlineStr">
        <is>
          <t>2018-09-13 16:01:59+00:00</t>
        </is>
      </c>
      <c r="D712" t="inlineStr">
        <is>
          <t>verchange</t>
        </is>
      </c>
      <c r="E712" t="inlineStr">
        <is>
          <t>pyflakes</t>
        </is>
      </c>
      <c r="F712">
        <f>=1.6.0</f>
        <v/>
      </c>
      <c r="G712" t="inlineStr">
        <is>
          <t>pyflakes</t>
        </is>
      </c>
      <c r="H712">
        <f>=1.2.3</f>
        <v/>
      </c>
    </row>
    <row r="713">
      <c r="A713" t="inlineStr">
        <is>
          <t>django-star-ratings</t>
        </is>
      </c>
      <c r="B713" t="inlineStr">
        <is>
          <t>370c3c366958418659dec439e1afc1fc81fed564</t>
        </is>
      </c>
      <c r="C713" t="inlineStr">
        <is>
          <t>2018-09-13 16:01:59+00:00</t>
        </is>
      </c>
      <c r="D713" t="inlineStr">
        <is>
          <t>verchange</t>
        </is>
      </c>
      <c r="E713" t="inlineStr">
        <is>
          <t>swapper</t>
        </is>
      </c>
      <c r="F713">
        <f>=1.1.0</f>
        <v/>
      </c>
      <c r="G713" t="inlineStr">
        <is>
          <t>swapper</t>
        </is>
      </c>
      <c r="H713">
        <f>=1.0.0</f>
        <v/>
      </c>
    </row>
    <row r="714">
      <c r="A714" t="inlineStr">
        <is>
          <t>django-star-ratings</t>
        </is>
      </c>
      <c r="B714" t="inlineStr">
        <is>
          <t>370c3c366958418659dec439e1afc1fc81fed564</t>
        </is>
      </c>
      <c r="C714" t="inlineStr">
        <is>
          <t>2018-09-13 16:01:59+00:00</t>
        </is>
      </c>
      <c r="D714" t="inlineStr">
        <is>
          <t>verchange</t>
        </is>
      </c>
      <c r="E714" t="inlineStr">
        <is>
          <t>selenium</t>
        </is>
      </c>
      <c r="F714">
        <f>=3.14.0</f>
        <v/>
      </c>
      <c r="G714" t="inlineStr">
        <is>
          <t>selenium</t>
        </is>
      </c>
      <c r="H714">
        <f>=3.0.0</f>
        <v/>
      </c>
    </row>
    <row r="715">
      <c r="A715" t="inlineStr">
        <is>
          <t>django-star-ratings</t>
        </is>
      </c>
      <c r="B715" t="inlineStr">
        <is>
          <t>370c3c366958418659dec439e1afc1fc81fed564</t>
        </is>
      </c>
      <c r="C715" t="inlineStr">
        <is>
          <t>2018-09-13 16:01:59+00:00</t>
        </is>
      </c>
      <c r="D715" t="inlineStr">
        <is>
          <t>verchange</t>
        </is>
      </c>
      <c r="E715" t="inlineStr">
        <is>
          <t>webob</t>
        </is>
      </c>
      <c r="F715">
        <f>=1.8.2</f>
        <v/>
      </c>
      <c r="G715" t="inlineStr">
        <is>
          <t>webob</t>
        </is>
      </c>
      <c r="H715">
        <f>=1.6.1</f>
        <v/>
      </c>
    </row>
    <row r="716">
      <c r="A716" t="inlineStr">
        <is>
          <t>django-star-ratings</t>
        </is>
      </c>
      <c r="B716" t="inlineStr">
        <is>
          <t>370c3c366958418659dec439e1afc1fc81fed564</t>
        </is>
      </c>
      <c r="C716" t="inlineStr">
        <is>
          <t>2018-09-13 16:01:59+00:00</t>
        </is>
      </c>
      <c r="D716" t="inlineStr">
        <is>
          <t>verchange</t>
        </is>
      </c>
      <c r="E716" t="inlineStr">
        <is>
          <t>model-mommy</t>
        </is>
      </c>
      <c r="F716">
        <f>=1.6.0</f>
        <v/>
      </c>
      <c r="G716" t="inlineStr">
        <is>
          <t>model-mommy</t>
        </is>
      </c>
      <c r="H716">
        <f>=1.3.0</f>
        <v/>
      </c>
    </row>
    <row r="717">
      <c r="A717" t="inlineStr">
        <is>
          <t>django-star-ratings</t>
        </is>
      </c>
      <c r="B717" t="inlineStr">
        <is>
          <t>370c3c366958418659dec439e1afc1fc81fed564</t>
        </is>
      </c>
      <c r="C717" t="inlineStr">
        <is>
          <t>2018-09-13 16:01:59+00:00</t>
        </is>
      </c>
      <c r="D717" t="inlineStr">
        <is>
          <t>verchange</t>
        </is>
      </c>
      <c r="E717" t="inlineStr">
        <is>
          <t>click</t>
        </is>
      </c>
      <c r="F717">
        <f>=6.7</f>
        <v/>
      </c>
      <c r="G717" t="inlineStr">
        <is>
          <t>click</t>
        </is>
      </c>
      <c r="H717">
        <f>=6.6</f>
        <v/>
      </c>
    </row>
    <row r="718">
      <c r="A718" t="inlineStr">
        <is>
          <t>django-star-ratings</t>
        </is>
      </c>
      <c r="B718" t="inlineStr">
        <is>
          <t>370c3c366958418659dec439e1afc1fc81fed564</t>
        </is>
      </c>
      <c r="C718" t="inlineStr">
        <is>
          <t>2018-09-13 16:01:59+00:00</t>
        </is>
      </c>
      <c r="D718" t="inlineStr">
        <is>
          <t>verchange</t>
        </is>
      </c>
      <c r="E718" t="inlineStr">
        <is>
          <t>fancycompleter</t>
        </is>
      </c>
      <c r="F718">
        <f>=0.8</f>
        <v/>
      </c>
      <c r="G718" t="inlineStr">
        <is>
          <t>fancycompleter</t>
        </is>
      </c>
      <c r="H718">
        <f>=0.5</f>
        <v/>
      </c>
    </row>
    <row r="719">
      <c r="A719" t="inlineStr">
        <is>
          <t>django-star-ratings</t>
        </is>
      </c>
      <c r="B719" t="inlineStr">
        <is>
          <t>370c3c366958418659dec439e1afc1fc81fed564</t>
        </is>
      </c>
      <c r="C719" t="inlineStr">
        <is>
          <t>2018-09-13 16:01:59+00:00</t>
        </is>
      </c>
      <c r="D719" t="inlineStr">
        <is>
          <t>verchange</t>
        </is>
      </c>
      <c r="E719" t="inlineStr">
        <is>
          <t>coverage</t>
        </is>
      </c>
      <c r="F719">
        <f>=4.5.1</f>
        <v/>
      </c>
      <c r="G719" t="inlineStr">
        <is>
          <t>coverage</t>
        </is>
      </c>
      <c r="H719">
        <f>=4.2</f>
        <v/>
      </c>
    </row>
    <row r="720">
      <c r="A720" t="inlineStr">
        <is>
          <t>django-star-ratings</t>
        </is>
      </c>
      <c r="B720" t="inlineStr">
        <is>
          <t>370c3c366958418659dec439e1afc1fc81fed564</t>
        </is>
      </c>
      <c r="C720" t="inlineStr">
        <is>
          <t>2018-09-13 16:01:59+00:00</t>
        </is>
      </c>
      <c r="D720" t="inlineStr">
        <is>
          <t>verchange</t>
        </is>
      </c>
      <c r="E720" t="inlineStr">
        <is>
          <t>django-model-utils</t>
        </is>
      </c>
      <c r="F720">
        <f>=3.1.2</f>
        <v/>
      </c>
      <c r="G720" t="inlineStr">
        <is>
          <t>django-model-utils</t>
        </is>
      </c>
      <c r="H720">
        <f>=2.6</f>
        <v/>
      </c>
    </row>
    <row r="721">
      <c r="A721" t="inlineStr">
        <is>
          <t>django-star-ratings</t>
        </is>
      </c>
      <c r="B721" t="inlineStr">
        <is>
          <t>370c3c366958418659dec439e1afc1fc81fed564</t>
        </is>
      </c>
      <c r="C721" t="inlineStr">
        <is>
          <t>2018-09-13 16:01:59+00:00</t>
        </is>
      </c>
      <c r="D721" t="inlineStr">
        <is>
          <t>verchange</t>
        </is>
      </c>
      <c r="E721" t="inlineStr">
        <is>
          <t>beautifulsoup4</t>
        </is>
      </c>
      <c r="F721">
        <f>=4.6.1</f>
        <v/>
      </c>
      <c r="G721" t="inlineStr">
        <is>
          <t>beautifulsoup4</t>
        </is>
      </c>
      <c r="H721">
        <f>=4.5.1</f>
        <v/>
      </c>
    </row>
    <row r="722">
      <c r="A722" t="inlineStr">
        <is>
          <t>django-star-ratings</t>
        </is>
      </c>
      <c r="B722" t="inlineStr">
        <is>
          <t>370c3c366958418659dec439e1afc1fc81fed564</t>
        </is>
      </c>
      <c r="C722" t="inlineStr">
        <is>
          <t>2018-09-13 16:01:59+00:00</t>
        </is>
      </c>
      <c r="D722" t="inlineStr">
        <is>
          <t>verchange</t>
        </is>
      </c>
      <c r="E722" t="inlineStr">
        <is>
          <t>django-webtest</t>
        </is>
      </c>
      <c r="F722">
        <f>=1.9.3</f>
        <v/>
      </c>
      <c r="G722" t="inlineStr">
        <is>
          <t>django-webtest</t>
        </is>
      </c>
      <c r="H722">
        <f>=1.8.0</f>
        <v/>
      </c>
    </row>
    <row r="723">
      <c r="A723" t="inlineStr">
        <is>
          <t>django-star-ratings</t>
        </is>
      </c>
      <c r="B723" t="inlineStr">
        <is>
          <t>370c3c366958418659dec439e1afc1fc81fed564</t>
        </is>
      </c>
      <c r="C723" t="inlineStr">
        <is>
          <t>2018-09-13 16:01:59+00:00</t>
        </is>
      </c>
      <c r="D723" t="inlineStr">
        <is>
          <t>verchange</t>
        </is>
      </c>
      <c r="E723" t="inlineStr">
        <is>
          <t>pip-tools</t>
        </is>
      </c>
      <c r="F723">
        <f>=2.0.2</f>
        <v/>
      </c>
      <c r="G723" t="inlineStr">
        <is>
          <t>pip-tools</t>
        </is>
      </c>
      <c r="H723">
        <f>=1.7.0</f>
        <v/>
      </c>
    </row>
    <row r="724">
      <c r="A724" t="inlineStr">
        <is>
          <t>django-star-ratings</t>
        </is>
      </c>
      <c r="B724" t="inlineStr">
        <is>
          <t>370c3c366958418659dec439e1afc1fc81fed564</t>
        </is>
      </c>
      <c r="C724" t="inlineStr">
        <is>
          <t>2018-09-13 16:01:59+00:00</t>
        </is>
      </c>
      <c r="D724" t="inlineStr">
        <is>
          <t>verchange</t>
        </is>
      </c>
      <c r="E724" t="inlineStr">
        <is>
          <t>webtest</t>
        </is>
      </c>
      <c r="F724">
        <f>=2.0.30</f>
        <v/>
      </c>
      <c r="G724" t="inlineStr">
        <is>
          <t>webtest</t>
        </is>
      </c>
      <c r="H724">
        <f>=2.0.23</f>
        <v/>
      </c>
    </row>
    <row r="725">
      <c r="A725" t="inlineStr">
        <is>
          <t>django-star-ratings</t>
        </is>
      </c>
      <c r="B725" t="inlineStr">
        <is>
          <t>370c3c366958418659dec439e1afc1fc81fed564</t>
        </is>
      </c>
      <c r="C725" t="inlineStr">
        <is>
          <t>2018-09-13 16:01:59+00:00</t>
        </is>
      </c>
      <c r="D725" t="inlineStr">
        <is>
          <t>verchange</t>
        </is>
      </c>
      <c r="E725" t="inlineStr">
        <is>
          <t>path.py</t>
        </is>
      </c>
      <c r="F725">
        <f>=11.0.1</f>
        <v/>
      </c>
      <c r="G725" t="inlineStr">
        <is>
          <t>path.py</t>
        </is>
      </c>
      <c r="H725">
        <f>=8.2.1</f>
        <v/>
      </c>
    </row>
    <row r="726">
      <c r="A726" t="inlineStr">
        <is>
          <t>django-star-ratings</t>
        </is>
      </c>
      <c r="B726" t="inlineStr">
        <is>
          <t>370c3c366958418659dec439e1afc1fc81fed564</t>
        </is>
      </c>
      <c r="C726" t="inlineStr">
        <is>
          <t>2018-09-13 16:01:59+00:00</t>
        </is>
      </c>
      <c r="D726" t="inlineStr">
        <is>
          <t>verchange</t>
        </is>
      </c>
      <c r="E726" t="inlineStr">
        <is>
          <t>pdbpp</t>
        </is>
      </c>
      <c r="F726">
        <f>=0.9.2</f>
        <v/>
      </c>
      <c r="G726" t="inlineStr">
        <is>
          <t>pdbpp</t>
        </is>
      </c>
      <c r="H726">
        <f>=0.8.3</f>
        <v/>
      </c>
    </row>
    <row r="727">
      <c r="A727" t="inlineStr">
        <is>
          <t>django-star-ratings</t>
        </is>
      </c>
      <c r="B727" t="inlineStr">
        <is>
          <t>370c3c366958418659dec439e1afc1fc81fed564</t>
        </is>
      </c>
      <c r="C727" t="inlineStr">
        <is>
          <t>2018-09-13 16:01:59+00:00</t>
        </is>
      </c>
      <c r="D727" t="inlineStr">
        <is>
          <t>verchange</t>
        </is>
      </c>
      <c r="E727" t="inlineStr">
        <is>
          <t>pygments</t>
        </is>
      </c>
      <c r="F727">
        <f>=2.2.0</f>
        <v/>
      </c>
      <c r="G727" t="inlineStr">
        <is>
          <t>pygments</t>
        </is>
      </c>
      <c r="H727">
        <f>=2.1.3</f>
        <v/>
      </c>
    </row>
    <row r="728">
      <c r="A728" t="inlineStr">
        <is>
          <t>django-star-ratings</t>
        </is>
      </c>
      <c r="B728" t="inlineStr">
        <is>
          <t>370c3c366958418659dec439e1afc1fc81fed564</t>
        </is>
      </c>
      <c r="C728" t="inlineStr">
        <is>
          <t>2018-09-13 16:01:59+00:00</t>
        </is>
      </c>
      <c r="D728" t="inlineStr">
        <is>
          <t>verchange</t>
        </is>
      </c>
      <c r="E728" t="inlineStr">
        <is>
          <t>flake8</t>
        </is>
      </c>
      <c r="F728">
        <f>=3.5.0</f>
        <v/>
      </c>
      <c r="G728" t="inlineStr">
        <is>
          <t>flake8</t>
        </is>
      </c>
      <c r="H728">
        <f>=3.0.4</f>
        <v/>
      </c>
    </row>
    <row r="729">
      <c r="A729" t="inlineStr">
        <is>
          <t>django-star-ratings</t>
        </is>
      </c>
      <c r="B729" t="inlineStr">
        <is>
          <t>370c3c366958418659dec439e1afc1fc81fed564</t>
        </is>
      </c>
      <c r="C729" t="inlineStr">
        <is>
          <t>2018-09-13 16:01:59+00:00</t>
        </is>
      </c>
      <c r="D729" t="inlineStr">
        <is>
          <t>verchange</t>
        </is>
      </c>
      <c r="E729" t="inlineStr">
        <is>
          <t>waitress</t>
        </is>
      </c>
      <c r="F729">
        <f>=1.1.0</f>
        <v/>
      </c>
      <c r="G729" t="inlineStr">
        <is>
          <t>waitress</t>
        </is>
      </c>
      <c r="H729">
        <f>=1.0.0</f>
        <v/>
      </c>
    </row>
    <row r="730">
      <c r="A730" t="inlineStr">
        <is>
          <t>django-star-ratings</t>
        </is>
      </c>
      <c r="B730" t="inlineStr">
        <is>
          <t>370c3c366958418659dec439e1afc1fc81fed564</t>
        </is>
      </c>
      <c r="C730" t="inlineStr">
        <is>
          <t>2018-09-13 16:01:59+00:00</t>
        </is>
      </c>
      <c r="D730" t="inlineStr">
        <is>
          <t>verchange</t>
        </is>
      </c>
      <c r="E730" t="inlineStr">
        <is>
          <t>mccabe</t>
        </is>
      </c>
      <c r="F730">
        <f>=0.6.1</f>
        <v/>
      </c>
      <c r="G730" t="inlineStr">
        <is>
          <t>mccabe</t>
        </is>
      </c>
      <c r="H730">
        <f>=0.5.2</f>
        <v/>
      </c>
    </row>
    <row r="731">
      <c r="A731" t="inlineStr">
        <is>
          <t>django-star-ratings</t>
        </is>
      </c>
      <c r="B731" t="inlineStr">
        <is>
          <t>370c3c366958418659dec439e1afc1fc81fed564</t>
        </is>
      </c>
      <c r="C731" t="inlineStr">
        <is>
          <t>2018-09-13 16:01:59+00:00</t>
        </is>
      </c>
      <c r="D731" t="inlineStr">
        <is>
          <t>verchange</t>
        </is>
      </c>
      <c r="E731" t="inlineStr">
        <is>
          <t>pbr</t>
        </is>
      </c>
      <c r="F731">
        <f>=4.2.0</f>
        <v/>
      </c>
      <c r="G731" t="inlineStr">
        <is>
          <t>pbr</t>
        </is>
      </c>
      <c r="H731">
        <f>=1.10.0</f>
        <v/>
      </c>
    </row>
    <row r="732">
      <c r="A732" t="inlineStr">
        <is>
          <t>django-star-ratings</t>
        </is>
      </c>
      <c r="B732" t="inlineStr">
        <is>
          <t>370c3c366958418659dec439e1afc1fc81fed564</t>
        </is>
      </c>
      <c r="C732" t="inlineStr">
        <is>
          <t>2018-09-13 16:01:59+00:00</t>
        </is>
      </c>
      <c r="D732" t="inlineStr">
        <is>
          <t>verchange</t>
        </is>
      </c>
      <c r="E732" t="inlineStr">
        <is>
          <t>pytest-django</t>
        </is>
      </c>
      <c r="F732">
        <f>=3.3.3</f>
        <v/>
      </c>
      <c r="G732" t="inlineStr">
        <is>
          <t>pytest-django</t>
        </is>
      </c>
      <c r="H732">
        <f>=3.0.0</f>
        <v/>
      </c>
    </row>
    <row r="733">
      <c r="A733" t="inlineStr">
        <is>
          <t>django-star-ratings</t>
        </is>
      </c>
      <c r="B733" t="inlineStr">
        <is>
          <t>370c3c366958418659dec439e1afc1fc81fed564</t>
        </is>
      </c>
      <c r="C733" t="inlineStr">
        <is>
          <t>2018-09-13 16:01:59+00:00</t>
        </is>
      </c>
      <c r="D733" t="inlineStr">
        <is>
          <t>add</t>
        </is>
      </c>
      <c r="E733" t="inlineStr">
        <is>
          <t>atomicwrites</t>
        </is>
      </c>
      <c r="F733">
        <f>=1.1.5</f>
        <v/>
      </c>
      <c r="G733" t="inlineStr"/>
      <c r="H733" t="inlineStr"/>
    </row>
    <row r="734">
      <c r="A734" t="inlineStr">
        <is>
          <t>django-star-ratings</t>
        </is>
      </c>
      <c r="B734" t="inlineStr">
        <is>
          <t>370c3c366958418659dec439e1afc1fc81fed564</t>
        </is>
      </c>
      <c r="C734" t="inlineStr">
        <is>
          <t>2018-09-13 16:01:59+00:00</t>
        </is>
      </c>
      <c r="D734" t="inlineStr">
        <is>
          <t>add</t>
        </is>
      </c>
      <c r="E734" t="inlineStr">
        <is>
          <t>attrs</t>
        </is>
      </c>
      <c r="F734">
        <f>=18.1.0</f>
        <v/>
      </c>
      <c r="G734" t="inlineStr"/>
      <c r="H734" t="inlineStr"/>
    </row>
    <row r="735">
      <c r="A735" t="inlineStr">
        <is>
          <t>django-star-ratings</t>
        </is>
      </c>
      <c r="B735" t="inlineStr">
        <is>
          <t>370c3c366958418659dec439e1afc1fc81fed564</t>
        </is>
      </c>
      <c r="C735" t="inlineStr">
        <is>
          <t>2018-09-13 16:01:59+00:00</t>
        </is>
      </c>
      <c r="D735" t="inlineStr">
        <is>
          <t>add</t>
        </is>
      </c>
      <c r="E735" t="inlineStr">
        <is>
          <t>more-itertools</t>
        </is>
      </c>
      <c r="F735">
        <f>=4.3.0</f>
        <v/>
      </c>
      <c r="G735" t="inlineStr"/>
      <c r="H735" t="inlineStr"/>
    </row>
    <row r="736">
      <c r="A736" t="inlineStr">
        <is>
          <t>django-star-ratings</t>
        </is>
      </c>
      <c r="B736" t="inlineStr">
        <is>
          <t>370c3c366958418659dec439e1afc1fc81fed564</t>
        </is>
      </c>
      <c r="C736" t="inlineStr">
        <is>
          <t>2018-09-13 16:01:59+00:00</t>
        </is>
      </c>
      <c r="D736" t="inlineStr">
        <is>
          <t>add</t>
        </is>
      </c>
      <c r="E736" t="inlineStr">
        <is>
          <t>pluggy</t>
        </is>
      </c>
      <c r="F736">
        <f>=0.7.1</f>
        <v/>
      </c>
      <c r="G736" t="inlineStr"/>
      <c r="H736" t="inlineStr"/>
    </row>
    <row r="737">
      <c r="A737" t="inlineStr">
        <is>
          <t>django-star-ratings</t>
        </is>
      </c>
      <c r="B737" t="inlineStr">
        <is>
          <t>370c3c366958418659dec439e1afc1fc81fed564</t>
        </is>
      </c>
      <c r="C737" t="inlineStr">
        <is>
          <t>2018-09-13 16:01:59+00:00</t>
        </is>
      </c>
      <c r="D737" t="inlineStr">
        <is>
          <t>add</t>
        </is>
      </c>
      <c r="E737" t="inlineStr">
        <is>
          <t>pytz</t>
        </is>
      </c>
      <c r="F737">
        <f>=2018.5</f>
        <v/>
      </c>
      <c r="G737" t="inlineStr"/>
      <c r="H737" t="inlineStr"/>
    </row>
    <row r="738">
      <c r="A738" t="inlineStr">
        <is>
          <t>django-star-ratings</t>
        </is>
      </c>
      <c r="B738" t="inlineStr">
        <is>
          <t>370c3c366958418659dec439e1afc1fc81fed564</t>
        </is>
      </c>
      <c r="C738" t="inlineStr">
        <is>
          <t>2018-09-13 16:01:59+00:00</t>
        </is>
      </c>
      <c r="D738" t="inlineStr">
        <is>
          <t>add</t>
        </is>
      </c>
      <c r="E738" t="inlineStr">
        <is>
          <t>urllib3</t>
        </is>
      </c>
      <c r="F738">
        <f>=1.23</f>
        <v/>
      </c>
      <c r="G738" t="inlineStr"/>
      <c r="H738" t="inlineStr"/>
    </row>
    <row r="739">
      <c r="A739" t="inlineStr">
        <is>
          <t>django-star-ratings</t>
        </is>
      </c>
      <c r="B739" t="inlineStr">
        <is>
          <t>370c3c366958418659dec439e1afc1fc81fed564</t>
        </is>
      </c>
      <c r="C739" t="inlineStr">
        <is>
          <t>2018-09-13 16:01:59+00:00</t>
        </is>
      </c>
      <c r="D739" t="inlineStr">
        <is>
          <t>rem</t>
        </is>
      </c>
      <c r="E739" t="inlineStr"/>
      <c r="F739" t="inlineStr"/>
      <c r="G739" t="inlineStr">
        <is>
          <t>configparser</t>
        </is>
      </c>
      <c r="H739">
        <f>=3.5.0</f>
        <v/>
      </c>
    </row>
    <row r="740">
      <c r="A740" t="inlineStr">
        <is>
          <t>django-star-ratings</t>
        </is>
      </c>
      <c r="B740" t="inlineStr">
        <is>
          <t>370c3c366958418659dec439e1afc1fc81fed564</t>
        </is>
      </c>
      <c r="C740" t="inlineStr">
        <is>
          <t>2018-09-13 16:01:59+00:00</t>
        </is>
      </c>
      <c r="D740" t="inlineStr">
        <is>
          <t>rem</t>
        </is>
      </c>
      <c r="E740" t="inlineStr"/>
      <c r="F740" t="inlineStr"/>
      <c r="G740" t="inlineStr">
        <is>
          <t>enum34</t>
        </is>
      </c>
      <c r="H740">
        <f>=1.1.6</f>
        <v/>
      </c>
    </row>
    <row r="741">
      <c r="A741" t="inlineStr">
        <is>
          <t>django-star-ratings</t>
        </is>
      </c>
      <c r="B741" t="inlineStr">
        <is>
          <t>370c3c366958418659dec439e1afc1fc81fed564</t>
        </is>
      </c>
      <c r="C741" t="inlineStr">
        <is>
          <t>2018-09-13 16:01:59+00:00</t>
        </is>
      </c>
      <c r="D741" t="inlineStr">
        <is>
          <t>rem</t>
        </is>
      </c>
      <c r="E741" t="inlineStr"/>
      <c r="F741" t="inlineStr"/>
      <c r="G741" t="inlineStr">
        <is>
          <t>funcsigs</t>
        </is>
      </c>
      <c r="H741">
        <f>=1.0.2</f>
        <v/>
      </c>
    </row>
    <row r="742">
      <c r="A742" t="inlineStr">
        <is>
          <t>django-star-ratings</t>
        </is>
      </c>
      <c r="B742" t="inlineStr">
        <is>
          <t>370c3c366958418659dec439e1afc1fc81fed564</t>
        </is>
      </c>
      <c r="C742" t="inlineStr">
        <is>
          <t>2018-09-13 16:01:59+00:00</t>
        </is>
      </c>
      <c r="D742" t="inlineStr">
        <is>
          <t>rem</t>
        </is>
      </c>
      <c r="E742" t="inlineStr"/>
      <c r="F742" t="inlineStr"/>
      <c r="G742" t="inlineStr">
        <is>
          <t>ordereddict</t>
        </is>
      </c>
      <c r="H742">
        <f>=1.1</f>
        <v/>
      </c>
    </row>
    <row r="743">
      <c r="A743" t="inlineStr">
        <is>
          <t>django-star-ratings</t>
        </is>
      </c>
      <c r="B743" t="inlineStr">
        <is>
          <t>370c3c366958418659dec439e1afc1fc81fed564</t>
        </is>
      </c>
      <c r="C743" t="inlineStr">
        <is>
          <t>2018-09-13 16:01:59+00:00</t>
        </is>
      </c>
      <c r="D743" t="inlineStr">
        <is>
          <t>rem</t>
        </is>
      </c>
      <c r="E743" t="inlineStr"/>
      <c r="F743" t="inlineStr"/>
      <c r="G743" t="inlineStr">
        <is>
          <t>pyrepl</t>
        </is>
      </c>
      <c r="H743">
        <f>=0.8.4</f>
        <v/>
      </c>
    </row>
    <row r="744">
      <c r="A744" t="inlineStr">
        <is>
          <t>django-star-ratings</t>
        </is>
      </c>
      <c r="B744" t="inlineStr">
        <is>
          <t>53e7579f87b040bd7d190f79a35104ccc5eea91e</t>
        </is>
      </c>
      <c r="C744" t="inlineStr">
        <is>
          <t>2019-06-26 08:38:56+00:00</t>
        </is>
      </c>
      <c r="D744" t="inlineStr">
        <is>
          <t>verchange</t>
        </is>
      </c>
      <c r="E744" t="inlineStr">
        <is>
          <t>django</t>
        </is>
      </c>
      <c r="F744">
        <f>=2.2.2</f>
        <v/>
      </c>
      <c r="G744" t="inlineStr">
        <is>
          <t>django</t>
        </is>
      </c>
      <c r="H744">
        <f>=2.1</f>
        <v/>
      </c>
    </row>
    <row r="745">
      <c r="A745" t="inlineStr">
        <is>
          <t>django-star-ratings</t>
        </is>
      </c>
      <c r="B745" t="inlineStr">
        <is>
          <t>8a9add3699b3a5b204195de40af16cad586d95ff</t>
        </is>
      </c>
      <c r="C745" t="inlineStr">
        <is>
          <t>2019-12-12 13:44:05+00:00</t>
        </is>
      </c>
      <c r="D745" t="inlineStr">
        <is>
          <t>verchange</t>
        </is>
      </c>
      <c r="E745" t="inlineStr">
        <is>
          <t>mock</t>
        </is>
      </c>
      <c r="F745">
        <f>=3.0.5</f>
        <v/>
      </c>
      <c r="G745" t="inlineStr">
        <is>
          <t>mock</t>
        </is>
      </c>
      <c r="H745">
        <f>=2.0.0</f>
        <v/>
      </c>
    </row>
    <row r="746">
      <c r="A746" t="inlineStr">
        <is>
          <t>django-star-ratings</t>
        </is>
      </c>
      <c r="B746" t="inlineStr">
        <is>
          <t>8a9add3699b3a5b204195de40af16cad586d95ff</t>
        </is>
      </c>
      <c r="C746" t="inlineStr">
        <is>
          <t>2019-12-12 13:44:05+00:00</t>
        </is>
      </c>
      <c r="D746" t="inlineStr">
        <is>
          <t>verchange</t>
        </is>
      </c>
      <c r="E746" t="inlineStr">
        <is>
          <t>pytest-cov</t>
        </is>
      </c>
      <c r="F746">
        <f>=2.8.1</f>
        <v/>
      </c>
      <c r="G746" t="inlineStr">
        <is>
          <t>pytest-cov</t>
        </is>
      </c>
      <c r="H746">
        <f>=2.5.1</f>
        <v/>
      </c>
    </row>
    <row r="747">
      <c r="A747" t="inlineStr">
        <is>
          <t>django-star-ratings</t>
        </is>
      </c>
      <c r="B747" t="inlineStr">
        <is>
          <t>8a9add3699b3a5b204195de40af16cad586d95ff</t>
        </is>
      </c>
      <c r="C747" t="inlineStr">
        <is>
          <t>2019-12-12 13:44:05+00:00</t>
        </is>
      </c>
      <c r="D747" t="inlineStr">
        <is>
          <t>verchange</t>
        </is>
      </c>
      <c r="E747" t="inlineStr">
        <is>
          <t>pytest</t>
        </is>
      </c>
      <c r="F747">
        <f>=5.3.1</f>
        <v/>
      </c>
      <c r="G747" t="inlineStr">
        <is>
          <t>pytest</t>
        </is>
      </c>
      <c r="H747">
        <f>=3.7.1</f>
        <v/>
      </c>
    </row>
    <row r="748">
      <c r="A748" t="inlineStr">
        <is>
          <t>django-star-ratings</t>
        </is>
      </c>
      <c r="B748" t="inlineStr">
        <is>
          <t>8a9add3699b3a5b204195de40af16cad586d95ff</t>
        </is>
      </c>
      <c r="C748" t="inlineStr">
        <is>
          <t>2019-12-12 13:44:05+00:00</t>
        </is>
      </c>
      <c r="D748" t="inlineStr">
        <is>
          <t>verchange</t>
        </is>
      </c>
      <c r="E748" t="inlineStr">
        <is>
          <t>pycodestyle</t>
        </is>
      </c>
      <c r="F748">
        <f>=2.5.0</f>
        <v/>
      </c>
      <c r="G748" t="inlineStr">
        <is>
          <t>pycodestyle</t>
        </is>
      </c>
      <c r="H748">
        <f>=2.3.1</f>
        <v/>
      </c>
    </row>
    <row r="749">
      <c r="A749" t="inlineStr">
        <is>
          <t>django-star-ratings</t>
        </is>
      </c>
      <c r="B749" t="inlineStr">
        <is>
          <t>8a9add3699b3a5b204195de40af16cad586d95ff</t>
        </is>
      </c>
      <c r="C749" t="inlineStr">
        <is>
          <t>2019-12-12 13:44:05+00:00</t>
        </is>
      </c>
      <c r="D749" t="inlineStr">
        <is>
          <t>verchange</t>
        </is>
      </c>
      <c r="E749" t="inlineStr">
        <is>
          <t>django</t>
        </is>
      </c>
      <c r="F749">
        <f>=3.0</f>
        <v/>
      </c>
      <c r="G749" t="inlineStr">
        <is>
          <t>django</t>
        </is>
      </c>
      <c r="H749">
        <f>=2.2.2</f>
        <v/>
      </c>
    </row>
    <row r="750">
      <c r="A750" t="inlineStr">
        <is>
          <t>django-star-ratings</t>
        </is>
      </c>
      <c r="B750" t="inlineStr">
        <is>
          <t>8a9add3699b3a5b204195de40af16cad586d95ff</t>
        </is>
      </c>
      <c r="C750" t="inlineStr">
        <is>
          <t>2019-12-12 13:44:05+00:00</t>
        </is>
      </c>
      <c r="D750" t="inlineStr">
        <is>
          <t>verchange</t>
        </is>
      </c>
      <c r="E750" t="inlineStr">
        <is>
          <t>six</t>
        </is>
      </c>
      <c r="F750">
        <f>=1.13.0</f>
        <v/>
      </c>
      <c r="G750" t="inlineStr">
        <is>
          <t>six</t>
        </is>
      </c>
      <c r="H750">
        <f>=1.11.0</f>
        <v/>
      </c>
    </row>
    <row r="751">
      <c r="A751" t="inlineStr">
        <is>
          <t>django-star-ratings</t>
        </is>
      </c>
      <c r="B751" t="inlineStr">
        <is>
          <t>8a9add3699b3a5b204195de40af16cad586d95ff</t>
        </is>
      </c>
      <c r="C751" t="inlineStr">
        <is>
          <t>2019-12-12 13:44:05+00:00</t>
        </is>
      </c>
      <c r="D751" t="inlineStr">
        <is>
          <t>verchange</t>
        </is>
      </c>
      <c r="E751" t="inlineStr">
        <is>
          <t>py</t>
        </is>
      </c>
      <c r="F751">
        <f>=1.8.0</f>
        <v/>
      </c>
      <c r="G751" t="inlineStr">
        <is>
          <t>py</t>
        </is>
      </c>
      <c r="H751">
        <f>=1.5.4</f>
        <v/>
      </c>
    </row>
    <row r="752">
      <c r="A752" t="inlineStr">
        <is>
          <t>django-star-ratings</t>
        </is>
      </c>
      <c r="B752" t="inlineStr">
        <is>
          <t>8a9add3699b3a5b204195de40af16cad586d95ff</t>
        </is>
      </c>
      <c r="C752" t="inlineStr">
        <is>
          <t>2019-12-12 13:44:05+00:00</t>
        </is>
      </c>
      <c r="D752" t="inlineStr">
        <is>
          <t>verchange</t>
        </is>
      </c>
      <c r="E752" t="inlineStr">
        <is>
          <t>pyflakes</t>
        </is>
      </c>
      <c r="F752">
        <f>=2.1.1</f>
        <v/>
      </c>
      <c r="G752" t="inlineStr">
        <is>
          <t>pyflakes</t>
        </is>
      </c>
      <c r="H752">
        <f>=1.6.0</f>
        <v/>
      </c>
    </row>
    <row r="753">
      <c r="A753" t="inlineStr">
        <is>
          <t>django-star-ratings</t>
        </is>
      </c>
      <c r="B753" t="inlineStr">
        <is>
          <t>8a9add3699b3a5b204195de40af16cad586d95ff</t>
        </is>
      </c>
      <c r="C753" t="inlineStr">
        <is>
          <t>2019-12-12 13:44:05+00:00</t>
        </is>
      </c>
      <c r="D753" t="inlineStr">
        <is>
          <t>verchange</t>
        </is>
      </c>
      <c r="E753" t="inlineStr">
        <is>
          <t>swapper</t>
        </is>
      </c>
      <c r="F753">
        <f>=1.1.1</f>
        <v/>
      </c>
      <c r="G753" t="inlineStr">
        <is>
          <t>swapper</t>
        </is>
      </c>
      <c r="H753">
        <f>=1.1.0</f>
        <v/>
      </c>
    </row>
    <row r="754">
      <c r="A754" t="inlineStr">
        <is>
          <t>django-star-ratings</t>
        </is>
      </c>
      <c r="B754" t="inlineStr">
        <is>
          <t>8a9add3699b3a5b204195de40af16cad586d95ff</t>
        </is>
      </c>
      <c r="C754" t="inlineStr">
        <is>
          <t>2019-12-12 13:44:05+00:00</t>
        </is>
      </c>
      <c r="D754" t="inlineStr">
        <is>
          <t>verchange</t>
        </is>
      </c>
      <c r="E754" t="inlineStr">
        <is>
          <t>selenium</t>
        </is>
      </c>
      <c r="F754">
        <f>=3.141.0</f>
        <v/>
      </c>
      <c r="G754" t="inlineStr">
        <is>
          <t>selenium</t>
        </is>
      </c>
      <c r="H754">
        <f>=3.14.0</f>
        <v/>
      </c>
    </row>
    <row r="755">
      <c r="A755" t="inlineStr">
        <is>
          <t>django-star-ratings</t>
        </is>
      </c>
      <c r="B755" t="inlineStr">
        <is>
          <t>8a9add3699b3a5b204195de40af16cad586d95ff</t>
        </is>
      </c>
      <c r="C755" t="inlineStr">
        <is>
          <t>2019-12-12 13:44:05+00:00</t>
        </is>
      </c>
      <c r="D755" t="inlineStr">
        <is>
          <t>verchange</t>
        </is>
      </c>
      <c r="E755" t="inlineStr">
        <is>
          <t>webob</t>
        </is>
      </c>
      <c r="F755">
        <f>=1.8.5</f>
        <v/>
      </c>
      <c r="G755" t="inlineStr">
        <is>
          <t>webob</t>
        </is>
      </c>
      <c r="H755">
        <f>=1.8.2</f>
        <v/>
      </c>
    </row>
    <row r="756">
      <c r="A756" t="inlineStr">
        <is>
          <t>django-star-ratings</t>
        </is>
      </c>
      <c r="B756" t="inlineStr">
        <is>
          <t>8a9add3699b3a5b204195de40af16cad586d95ff</t>
        </is>
      </c>
      <c r="C756" t="inlineStr">
        <is>
          <t>2019-12-12 13:44:05+00:00</t>
        </is>
      </c>
      <c r="D756" t="inlineStr">
        <is>
          <t>verchange</t>
        </is>
      </c>
      <c r="E756" t="inlineStr">
        <is>
          <t>model-mommy</t>
        </is>
      </c>
      <c r="F756">
        <f>=2.0.0</f>
        <v/>
      </c>
      <c r="G756" t="inlineStr">
        <is>
          <t>model-mommy</t>
        </is>
      </c>
      <c r="H756">
        <f>=1.6.0</f>
        <v/>
      </c>
    </row>
    <row r="757">
      <c r="A757" t="inlineStr">
        <is>
          <t>django-star-ratings</t>
        </is>
      </c>
      <c r="B757" t="inlineStr">
        <is>
          <t>8a9add3699b3a5b204195de40af16cad586d95ff</t>
        </is>
      </c>
      <c r="C757" t="inlineStr">
        <is>
          <t>2019-12-12 13:44:05+00:00</t>
        </is>
      </c>
      <c r="D757" t="inlineStr">
        <is>
          <t>verchange</t>
        </is>
      </c>
      <c r="E757" t="inlineStr">
        <is>
          <t>click</t>
        </is>
      </c>
      <c r="F757">
        <f>=7.0</f>
        <v/>
      </c>
      <c r="G757" t="inlineStr">
        <is>
          <t>click</t>
        </is>
      </c>
      <c r="H757">
        <f>=6.7</f>
        <v/>
      </c>
    </row>
    <row r="758">
      <c r="A758" t="inlineStr">
        <is>
          <t>django-star-ratings</t>
        </is>
      </c>
      <c r="B758" t="inlineStr">
        <is>
          <t>8a9add3699b3a5b204195de40af16cad586d95ff</t>
        </is>
      </c>
      <c r="C758" t="inlineStr">
        <is>
          <t>2019-12-12 13:44:05+00:00</t>
        </is>
      </c>
      <c r="D758" t="inlineStr">
        <is>
          <t>verchange</t>
        </is>
      </c>
      <c r="E758" t="inlineStr">
        <is>
          <t>hypothesis</t>
        </is>
      </c>
      <c r="F758">
        <f>=4.53.2</f>
        <v/>
      </c>
      <c r="G758" t="inlineStr">
        <is>
          <t>hypothesis</t>
        </is>
      </c>
      <c r="H758">
        <f>=1.16.0</f>
        <v/>
      </c>
    </row>
    <row r="759">
      <c r="A759" t="inlineStr">
        <is>
          <t>django-star-ratings</t>
        </is>
      </c>
      <c r="B759" t="inlineStr">
        <is>
          <t>8a9add3699b3a5b204195de40af16cad586d95ff</t>
        </is>
      </c>
      <c r="C759" t="inlineStr">
        <is>
          <t>2019-12-12 13:44:05+00:00</t>
        </is>
      </c>
      <c r="D759" t="inlineStr">
        <is>
          <t>verchange</t>
        </is>
      </c>
      <c r="E759" t="inlineStr">
        <is>
          <t>pluggy</t>
        </is>
      </c>
      <c r="F759">
        <f>=0.13.1</f>
        <v/>
      </c>
      <c r="G759" t="inlineStr">
        <is>
          <t>pluggy</t>
        </is>
      </c>
      <c r="H759">
        <f>=0.7.1</f>
        <v/>
      </c>
    </row>
    <row r="760">
      <c r="A760" t="inlineStr">
        <is>
          <t>django-star-ratings</t>
        </is>
      </c>
      <c r="B760" t="inlineStr">
        <is>
          <t>8a9add3699b3a5b204195de40af16cad586d95ff</t>
        </is>
      </c>
      <c r="C760" t="inlineStr">
        <is>
          <t>2019-12-12 13:44:05+00:00</t>
        </is>
      </c>
      <c r="D760" t="inlineStr">
        <is>
          <t>verchange</t>
        </is>
      </c>
      <c r="E760" t="inlineStr">
        <is>
          <t>pytz</t>
        </is>
      </c>
      <c r="F760">
        <f>=2019.3</f>
        <v/>
      </c>
      <c r="G760" t="inlineStr">
        <is>
          <t>pytz</t>
        </is>
      </c>
      <c r="H760">
        <f>=2018.5</f>
        <v/>
      </c>
    </row>
    <row r="761">
      <c r="A761" t="inlineStr">
        <is>
          <t>django-star-ratings</t>
        </is>
      </c>
      <c r="B761" t="inlineStr">
        <is>
          <t>8a9add3699b3a5b204195de40af16cad586d95ff</t>
        </is>
      </c>
      <c r="C761" t="inlineStr">
        <is>
          <t>2019-12-12 13:44:05+00:00</t>
        </is>
      </c>
      <c r="D761" t="inlineStr">
        <is>
          <t>verchange</t>
        </is>
      </c>
      <c r="E761" t="inlineStr">
        <is>
          <t>more-itertools</t>
        </is>
      </c>
      <c r="F761">
        <f>=8.0.2</f>
        <v/>
      </c>
      <c r="G761" t="inlineStr">
        <is>
          <t>more-itertools</t>
        </is>
      </c>
      <c r="H761">
        <f>=4.3.0</f>
        <v/>
      </c>
    </row>
    <row r="762">
      <c r="A762" t="inlineStr">
        <is>
          <t>django-star-ratings</t>
        </is>
      </c>
      <c r="B762" t="inlineStr">
        <is>
          <t>8a9add3699b3a5b204195de40af16cad586d95ff</t>
        </is>
      </c>
      <c r="C762" t="inlineStr">
        <is>
          <t>2019-12-12 13:44:05+00:00</t>
        </is>
      </c>
      <c r="D762" t="inlineStr">
        <is>
          <t>verchange</t>
        </is>
      </c>
      <c r="E762" t="inlineStr">
        <is>
          <t>urllib3</t>
        </is>
      </c>
      <c r="F762">
        <f>=1.25.7</f>
        <v/>
      </c>
      <c r="G762" t="inlineStr">
        <is>
          <t>urllib3</t>
        </is>
      </c>
      <c r="H762">
        <f>=1.23</f>
        <v/>
      </c>
    </row>
    <row r="763">
      <c r="A763" t="inlineStr">
        <is>
          <t>django-star-ratings</t>
        </is>
      </c>
      <c r="B763" t="inlineStr">
        <is>
          <t>8a9add3699b3a5b204195de40af16cad586d95ff</t>
        </is>
      </c>
      <c r="C763" t="inlineStr">
        <is>
          <t>2019-12-12 13:44:05+00:00</t>
        </is>
      </c>
      <c r="D763" t="inlineStr">
        <is>
          <t>verchange</t>
        </is>
      </c>
      <c r="E763" t="inlineStr">
        <is>
          <t>coverage</t>
        </is>
      </c>
      <c r="F763">
        <f>=4.5.4</f>
        <v/>
      </c>
      <c r="G763" t="inlineStr">
        <is>
          <t>coverage</t>
        </is>
      </c>
      <c r="H763">
        <f>=4.5.1</f>
        <v/>
      </c>
    </row>
    <row r="764">
      <c r="A764" t="inlineStr">
        <is>
          <t>django-star-ratings</t>
        </is>
      </c>
      <c r="B764" t="inlineStr">
        <is>
          <t>8a9add3699b3a5b204195de40af16cad586d95ff</t>
        </is>
      </c>
      <c r="C764" t="inlineStr">
        <is>
          <t>2019-12-12 13:44:05+00:00</t>
        </is>
      </c>
      <c r="D764" t="inlineStr">
        <is>
          <t>verchange</t>
        </is>
      </c>
      <c r="E764" t="inlineStr">
        <is>
          <t>django-model-utils</t>
        </is>
      </c>
      <c r="F764">
        <f>=4.0.0</f>
        <v/>
      </c>
      <c r="G764" t="inlineStr">
        <is>
          <t>django-model-utils</t>
        </is>
      </c>
      <c r="H764">
        <f>=3.1.2</f>
        <v/>
      </c>
    </row>
    <row r="765">
      <c r="A765" t="inlineStr">
        <is>
          <t>django-star-ratings</t>
        </is>
      </c>
      <c r="B765" t="inlineStr">
        <is>
          <t>8a9add3699b3a5b204195de40af16cad586d95ff</t>
        </is>
      </c>
      <c r="C765" t="inlineStr">
        <is>
          <t>2019-12-12 13:44:05+00:00</t>
        </is>
      </c>
      <c r="D765" t="inlineStr">
        <is>
          <t>verchange</t>
        </is>
      </c>
      <c r="E765" t="inlineStr">
        <is>
          <t>beautifulsoup4</t>
        </is>
      </c>
      <c r="F765">
        <f>=4.8.1</f>
        <v/>
      </c>
      <c r="G765" t="inlineStr">
        <is>
          <t>beautifulsoup4</t>
        </is>
      </c>
      <c r="H765">
        <f>=4.6.1</f>
        <v/>
      </c>
    </row>
    <row r="766">
      <c r="A766" t="inlineStr">
        <is>
          <t>django-star-ratings</t>
        </is>
      </c>
      <c r="B766" t="inlineStr">
        <is>
          <t>8a9add3699b3a5b204195de40af16cad586d95ff</t>
        </is>
      </c>
      <c r="C766" t="inlineStr">
        <is>
          <t>2019-12-12 13:44:05+00:00</t>
        </is>
      </c>
      <c r="D766" t="inlineStr">
        <is>
          <t>verchange</t>
        </is>
      </c>
      <c r="E766" t="inlineStr">
        <is>
          <t>django-webtest</t>
        </is>
      </c>
      <c r="F766">
        <f>=1.9.7</f>
        <v/>
      </c>
      <c r="G766" t="inlineStr">
        <is>
          <t>django-webtest</t>
        </is>
      </c>
      <c r="H766">
        <f>=1.9.3</f>
        <v/>
      </c>
    </row>
    <row r="767">
      <c r="A767" t="inlineStr">
        <is>
          <t>django-star-ratings</t>
        </is>
      </c>
      <c r="B767" t="inlineStr">
        <is>
          <t>8a9add3699b3a5b204195de40af16cad586d95ff</t>
        </is>
      </c>
      <c r="C767" t="inlineStr">
        <is>
          <t>2019-12-12 13:44:05+00:00</t>
        </is>
      </c>
      <c r="D767" t="inlineStr">
        <is>
          <t>verchange</t>
        </is>
      </c>
      <c r="E767" t="inlineStr">
        <is>
          <t>attrs</t>
        </is>
      </c>
      <c r="F767">
        <f>=19.3.0</f>
        <v/>
      </c>
      <c r="G767" t="inlineStr">
        <is>
          <t>attrs</t>
        </is>
      </c>
      <c r="H767">
        <f>=18.1.0</f>
        <v/>
      </c>
    </row>
    <row r="768">
      <c r="A768" t="inlineStr">
        <is>
          <t>django-star-ratings</t>
        </is>
      </c>
      <c r="B768" t="inlineStr">
        <is>
          <t>8a9add3699b3a5b204195de40af16cad586d95ff</t>
        </is>
      </c>
      <c r="C768" t="inlineStr">
        <is>
          <t>2019-12-12 13:44:05+00:00</t>
        </is>
      </c>
      <c r="D768" t="inlineStr">
        <is>
          <t>verchange</t>
        </is>
      </c>
      <c r="E768" t="inlineStr">
        <is>
          <t>pip-tools</t>
        </is>
      </c>
      <c r="F768">
        <f>=4.3.0</f>
        <v/>
      </c>
      <c r="G768" t="inlineStr">
        <is>
          <t>pip-tools</t>
        </is>
      </c>
      <c r="H768">
        <f>=2.0.2</f>
        <v/>
      </c>
    </row>
    <row r="769">
      <c r="A769" t="inlineStr">
        <is>
          <t>django-star-ratings</t>
        </is>
      </c>
      <c r="B769" t="inlineStr">
        <is>
          <t>8a9add3699b3a5b204195de40af16cad586d95ff</t>
        </is>
      </c>
      <c r="C769" t="inlineStr">
        <is>
          <t>2019-12-12 13:44:05+00:00</t>
        </is>
      </c>
      <c r="D769" t="inlineStr">
        <is>
          <t>verchange</t>
        </is>
      </c>
      <c r="E769" t="inlineStr">
        <is>
          <t>webtest</t>
        </is>
      </c>
      <c r="F769">
        <f>=2.0.33</f>
        <v/>
      </c>
      <c r="G769" t="inlineStr">
        <is>
          <t>webtest</t>
        </is>
      </c>
      <c r="H769">
        <f>=2.0.30</f>
        <v/>
      </c>
    </row>
    <row r="770">
      <c r="A770" t="inlineStr">
        <is>
          <t>django-star-ratings</t>
        </is>
      </c>
      <c r="B770" t="inlineStr">
        <is>
          <t>8a9add3699b3a5b204195de40af16cad586d95ff</t>
        </is>
      </c>
      <c r="C770" t="inlineStr">
        <is>
          <t>2019-12-12 13:44:05+00:00</t>
        </is>
      </c>
      <c r="D770" t="inlineStr">
        <is>
          <t>verchange</t>
        </is>
      </c>
      <c r="E770" t="inlineStr">
        <is>
          <t>path.py</t>
        </is>
      </c>
      <c r="F770">
        <f>=12.4.0</f>
        <v/>
      </c>
      <c r="G770" t="inlineStr">
        <is>
          <t>path.py</t>
        </is>
      </c>
      <c r="H770">
        <f>=11.0.1</f>
        <v/>
      </c>
    </row>
    <row r="771">
      <c r="A771" t="inlineStr">
        <is>
          <t>django-star-ratings</t>
        </is>
      </c>
      <c r="B771" t="inlineStr">
        <is>
          <t>8a9add3699b3a5b204195de40af16cad586d95ff</t>
        </is>
      </c>
      <c r="C771" t="inlineStr">
        <is>
          <t>2019-12-12 13:44:05+00:00</t>
        </is>
      </c>
      <c r="D771" t="inlineStr">
        <is>
          <t>verchange</t>
        </is>
      </c>
      <c r="E771" t="inlineStr">
        <is>
          <t>pdbpp</t>
        </is>
      </c>
      <c r="F771">
        <f>=0.10.2</f>
        <v/>
      </c>
      <c r="G771" t="inlineStr">
        <is>
          <t>pdbpp</t>
        </is>
      </c>
      <c r="H771">
        <f>=0.9.2</f>
        <v/>
      </c>
    </row>
    <row r="772">
      <c r="A772" t="inlineStr">
        <is>
          <t>django-star-ratings</t>
        </is>
      </c>
      <c r="B772" t="inlineStr">
        <is>
          <t>8a9add3699b3a5b204195de40af16cad586d95ff</t>
        </is>
      </c>
      <c r="C772" t="inlineStr">
        <is>
          <t>2019-12-12 13:44:05+00:00</t>
        </is>
      </c>
      <c r="D772" t="inlineStr">
        <is>
          <t>verchange</t>
        </is>
      </c>
      <c r="E772" t="inlineStr">
        <is>
          <t>pygments</t>
        </is>
      </c>
      <c r="F772">
        <f>=2.5.2</f>
        <v/>
      </c>
      <c r="G772" t="inlineStr">
        <is>
          <t>pygments</t>
        </is>
      </c>
      <c r="H772">
        <f>=2.2.0</f>
        <v/>
      </c>
    </row>
    <row r="773">
      <c r="A773" t="inlineStr">
        <is>
          <t>django-star-ratings</t>
        </is>
      </c>
      <c r="B773" t="inlineStr">
        <is>
          <t>8a9add3699b3a5b204195de40af16cad586d95ff</t>
        </is>
      </c>
      <c r="C773" t="inlineStr">
        <is>
          <t>2019-12-12 13:44:05+00:00</t>
        </is>
      </c>
      <c r="D773" t="inlineStr">
        <is>
          <t>verchange</t>
        </is>
      </c>
      <c r="E773" t="inlineStr">
        <is>
          <t>flake8</t>
        </is>
      </c>
      <c r="F773">
        <f>=3.7.9</f>
        <v/>
      </c>
      <c r="G773" t="inlineStr">
        <is>
          <t>flake8</t>
        </is>
      </c>
      <c r="H773">
        <f>=3.5.0</f>
        <v/>
      </c>
    </row>
    <row r="774">
      <c r="A774" t="inlineStr">
        <is>
          <t>django-star-ratings</t>
        </is>
      </c>
      <c r="B774" t="inlineStr">
        <is>
          <t>8a9add3699b3a5b204195de40af16cad586d95ff</t>
        </is>
      </c>
      <c r="C774" t="inlineStr">
        <is>
          <t>2019-12-12 13:44:05+00:00</t>
        </is>
      </c>
      <c r="D774" t="inlineStr">
        <is>
          <t>verchange</t>
        </is>
      </c>
      <c r="E774" t="inlineStr">
        <is>
          <t>waitress</t>
        </is>
      </c>
      <c r="F774">
        <f>=1.3.1</f>
        <v/>
      </c>
      <c r="G774" t="inlineStr">
        <is>
          <t>waitress</t>
        </is>
      </c>
      <c r="H774">
        <f>=1.1.0</f>
        <v/>
      </c>
    </row>
    <row r="775">
      <c r="A775" t="inlineStr">
        <is>
          <t>django-star-ratings</t>
        </is>
      </c>
      <c r="B775" t="inlineStr">
        <is>
          <t>8a9add3699b3a5b204195de40af16cad586d95ff</t>
        </is>
      </c>
      <c r="C775" t="inlineStr">
        <is>
          <t>2019-12-12 13:44:05+00:00</t>
        </is>
      </c>
      <c r="D775" t="inlineStr">
        <is>
          <t>verchange</t>
        </is>
      </c>
      <c r="E775" t="inlineStr">
        <is>
          <t>pytest-django</t>
        </is>
      </c>
      <c r="F775">
        <f>=3.7.0</f>
        <v/>
      </c>
      <c r="G775" t="inlineStr">
        <is>
          <t>pytest-django</t>
        </is>
      </c>
      <c r="H775">
        <f>=3.3.3</f>
        <v/>
      </c>
    </row>
    <row r="776">
      <c r="A776" t="inlineStr">
        <is>
          <t>django-star-ratings</t>
        </is>
      </c>
      <c r="B776" t="inlineStr">
        <is>
          <t>8a9add3699b3a5b204195de40af16cad586d95ff</t>
        </is>
      </c>
      <c r="C776" t="inlineStr">
        <is>
          <t>2019-12-12 13:44:05+00:00</t>
        </is>
      </c>
      <c r="D776" t="inlineStr">
        <is>
          <t>add</t>
        </is>
      </c>
      <c r="E776" t="inlineStr">
        <is>
          <t>asgiref</t>
        </is>
      </c>
      <c r="F776">
        <f>=3.2.3</f>
        <v/>
      </c>
      <c r="G776" t="inlineStr"/>
      <c r="H776" t="inlineStr"/>
    </row>
    <row r="777">
      <c r="A777" t="inlineStr">
        <is>
          <t>django-star-ratings</t>
        </is>
      </c>
      <c r="B777" t="inlineStr">
        <is>
          <t>8a9add3699b3a5b204195de40af16cad586d95ff</t>
        </is>
      </c>
      <c r="C777" t="inlineStr">
        <is>
          <t>2019-12-12 13:44:05+00:00</t>
        </is>
      </c>
      <c r="D777" t="inlineStr">
        <is>
          <t>add</t>
        </is>
      </c>
      <c r="E777" t="inlineStr">
        <is>
          <t>entrypoints</t>
        </is>
      </c>
      <c r="F777">
        <f>=0.3</f>
        <v/>
      </c>
      <c r="G777" t="inlineStr"/>
      <c r="H777" t="inlineStr"/>
    </row>
    <row r="778">
      <c r="A778" t="inlineStr">
        <is>
          <t>django-star-ratings</t>
        </is>
      </c>
      <c r="B778" t="inlineStr">
        <is>
          <t>8a9add3699b3a5b204195de40af16cad586d95ff</t>
        </is>
      </c>
      <c r="C778" t="inlineStr">
        <is>
          <t>2019-12-12 13:44:05+00:00</t>
        </is>
      </c>
      <c r="D778" t="inlineStr">
        <is>
          <t>add</t>
        </is>
      </c>
      <c r="E778" t="inlineStr">
        <is>
          <t>importlib-metadata</t>
        </is>
      </c>
      <c r="F778">
        <f>=1.3.0</f>
        <v/>
      </c>
      <c r="G778" t="inlineStr"/>
      <c r="H778" t="inlineStr"/>
    </row>
    <row r="779">
      <c r="A779" t="inlineStr">
        <is>
          <t>django-star-ratings</t>
        </is>
      </c>
      <c r="B779" t="inlineStr">
        <is>
          <t>8a9add3699b3a5b204195de40af16cad586d95ff</t>
        </is>
      </c>
      <c r="C779" t="inlineStr">
        <is>
          <t>2019-12-12 13:44:05+00:00</t>
        </is>
      </c>
      <c r="D779" t="inlineStr">
        <is>
          <t>add</t>
        </is>
      </c>
      <c r="E779" t="inlineStr">
        <is>
          <t>packaging</t>
        </is>
      </c>
      <c r="F779">
        <f>=19.2</f>
        <v/>
      </c>
      <c r="G779" t="inlineStr"/>
      <c r="H779" t="inlineStr"/>
    </row>
    <row r="780">
      <c r="A780" t="inlineStr">
        <is>
          <t>django-star-ratings</t>
        </is>
      </c>
      <c r="B780" t="inlineStr">
        <is>
          <t>8a9add3699b3a5b204195de40af16cad586d95ff</t>
        </is>
      </c>
      <c r="C780" t="inlineStr">
        <is>
          <t>2019-12-12 13:44:05+00:00</t>
        </is>
      </c>
      <c r="D780" t="inlineStr">
        <is>
          <t>add</t>
        </is>
      </c>
      <c r="E780" t="inlineStr">
        <is>
          <t>path</t>
        </is>
      </c>
      <c r="F780">
        <f>=13.1.0</f>
        <v/>
      </c>
      <c r="G780" t="inlineStr"/>
      <c r="H780" t="inlineStr"/>
    </row>
    <row r="781">
      <c r="A781" t="inlineStr">
        <is>
          <t>django-star-ratings</t>
        </is>
      </c>
      <c r="B781" t="inlineStr">
        <is>
          <t>8a9add3699b3a5b204195de40af16cad586d95ff</t>
        </is>
      </c>
      <c r="C781" t="inlineStr">
        <is>
          <t>2019-12-12 13:44:05+00:00</t>
        </is>
      </c>
      <c r="D781" t="inlineStr">
        <is>
          <t>add</t>
        </is>
      </c>
      <c r="E781" t="inlineStr">
        <is>
          <t>pyparsing</t>
        </is>
      </c>
      <c r="F781">
        <f>=2.4.5</f>
        <v/>
      </c>
      <c r="G781" t="inlineStr"/>
      <c r="H781" t="inlineStr"/>
    </row>
    <row r="782">
      <c r="A782" t="inlineStr">
        <is>
          <t>django-star-ratings</t>
        </is>
      </c>
      <c r="B782" t="inlineStr">
        <is>
          <t>8a9add3699b3a5b204195de40af16cad586d95ff</t>
        </is>
      </c>
      <c r="C782" t="inlineStr">
        <is>
          <t>2019-12-12 13:44:05+00:00</t>
        </is>
      </c>
      <c r="D782" t="inlineStr">
        <is>
          <t>add</t>
        </is>
      </c>
      <c r="E782" t="inlineStr">
        <is>
          <t>soupsieve</t>
        </is>
      </c>
      <c r="F782">
        <f>=1.9.5</f>
        <v/>
      </c>
      <c r="G782" t="inlineStr"/>
      <c r="H782" t="inlineStr"/>
    </row>
    <row r="783">
      <c r="A783" t="inlineStr">
        <is>
          <t>django-star-ratings</t>
        </is>
      </c>
      <c r="B783" t="inlineStr">
        <is>
          <t>8a9add3699b3a5b204195de40af16cad586d95ff</t>
        </is>
      </c>
      <c r="C783" t="inlineStr">
        <is>
          <t>2019-12-12 13:44:05+00:00</t>
        </is>
      </c>
      <c r="D783" t="inlineStr">
        <is>
          <t>add</t>
        </is>
      </c>
      <c r="E783" t="inlineStr">
        <is>
          <t>sqlparse</t>
        </is>
      </c>
      <c r="F783">
        <f>=0.3.0</f>
        <v/>
      </c>
      <c r="G783" t="inlineStr"/>
      <c r="H783" t="inlineStr"/>
    </row>
    <row r="784">
      <c r="A784" t="inlineStr">
        <is>
          <t>django-star-ratings</t>
        </is>
      </c>
      <c r="B784" t="inlineStr">
        <is>
          <t>8a9add3699b3a5b204195de40af16cad586d95ff</t>
        </is>
      </c>
      <c r="C784" t="inlineStr">
        <is>
          <t>2019-12-12 13:44:05+00:00</t>
        </is>
      </c>
      <c r="D784" t="inlineStr">
        <is>
          <t>add</t>
        </is>
      </c>
      <c r="E784" t="inlineStr">
        <is>
          <t>wcwidth</t>
        </is>
      </c>
      <c r="F784">
        <f>=0.1.7</f>
        <v/>
      </c>
      <c r="G784" t="inlineStr"/>
      <c r="H784" t="inlineStr"/>
    </row>
    <row r="785">
      <c r="A785" t="inlineStr">
        <is>
          <t>django-star-ratings</t>
        </is>
      </c>
      <c r="B785" t="inlineStr">
        <is>
          <t>8a9add3699b3a5b204195de40af16cad586d95ff</t>
        </is>
      </c>
      <c r="C785" t="inlineStr">
        <is>
          <t>2019-12-12 13:44:05+00:00</t>
        </is>
      </c>
      <c r="D785" t="inlineStr">
        <is>
          <t>add</t>
        </is>
      </c>
      <c r="E785" t="inlineStr">
        <is>
          <t>zipp</t>
        </is>
      </c>
      <c r="F785">
        <f>=0.6.0</f>
        <v/>
      </c>
      <c r="G785" t="inlineStr"/>
      <c r="H785" t="inlineStr"/>
    </row>
    <row r="786">
      <c r="A786" t="inlineStr">
        <is>
          <t>django-star-ratings</t>
        </is>
      </c>
      <c r="B786" t="inlineStr">
        <is>
          <t>8a9add3699b3a5b204195de40af16cad586d95ff</t>
        </is>
      </c>
      <c r="C786" t="inlineStr">
        <is>
          <t>2019-12-12 13:44:05+00:00</t>
        </is>
      </c>
      <c r="D786" t="inlineStr">
        <is>
          <t>rem</t>
        </is>
      </c>
      <c r="E786" t="inlineStr"/>
      <c r="F786" t="inlineStr"/>
      <c r="G786" t="inlineStr">
        <is>
          <t>atomicwrites</t>
        </is>
      </c>
      <c r="H786">
        <f>=1.1.5</f>
        <v/>
      </c>
    </row>
    <row r="787">
      <c r="A787" t="inlineStr">
        <is>
          <t>django-star-ratings</t>
        </is>
      </c>
      <c r="B787" t="inlineStr">
        <is>
          <t>8a9add3699b3a5b204195de40af16cad586d95ff</t>
        </is>
      </c>
      <c r="C787" t="inlineStr">
        <is>
          <t>2019-12-12 13:44:05+00:00</t>
        </is>
      </c>
      <c r="D787" t="inlineStr">
        <is>
          <t>rem</t>
        </is>
      </c>
      <c r="E787" t="inlineStr"/>
      <c r="F787" t="inlineStr"/>
      <c r="G787" t="inlineStr">
        <is>
          <t>first</t>
        </is>
      </c>
      <c r="H787">
        <f>=2.0.1</f>
        <v/>
      </c>
    </row>
    <row r="788">
      <c r="A788" t="inlineStr">
        <is>
          <t>django-star-ratings</t>
        </is>
      </c>
      <c r="B788" t="inlineStr">
        <is>
          <t>8a9add3699b3a5b204195de40af16cad586d95ff</t>
        </is>
      </c>
      <c r="C788" t="inlineStr">
        <is>
          <t>2019-12-12 13:44:05+00:00</t>
        </is>
      </c>
      <c r="D788" t="inlineStr">
        <is>
          <t>rem</t>
        </is>
      </c>
      <c r="E788" t="inlineStr"/>
      <c r="F788" t="inlineStr"/>
      <c r="G788" t="inlineStr">
        <is>
          <t>pbr</t>
        </is>
      </c>
      <c r="H788">
        <f>=4.2.0</f>
        <v/>
      </c>
    </row>
    <row r="789">
      <c r="A789" t="inlineStr">
        <is>
          <t>security_monkey</t>
        </is>
      </c>
      <c r="B789" t="inlineStr">
        <is>
          <t>22e53f6fc915e79c01a1b619471e86ec4544908b</t>
        </is>
      </c>
      <c r="C789" t="inlineStr">
        <is>
          <t>2018-05-24 22:04:19+00:00</t>
        </is>
      </c>
      <c r="D789" t="inlineStr">
        <is>
          <t>verchange</t>
        </is>
      </c>
      <c r="E789" t="inlineStr">
        <is>
          <t>celery</t>
        </is>
      </c>
      <c r="F789">
        <f>=4.2.0rc4</f>
        <v/>
      </c>
      <c r="G789" t="inlineStr">
        <is>
          <t>celery</t>
        </is>
      </c>
      <c r="H789">
        <f>=4.2.0rc2</f>
        <v/>
      </c>
    </row>
    <row r="790">
      <c r="A790" t="inlineStr">
        <is>
          <t>security_monkey</t>
        </is>
      </c>
      <c r="B790" t="inlineStr">
        <is>
          <t>22e53f6fc915e79c01a1b619471e86ec4544908b</t>
        </is>
      </c>
      <c r="C790" t="inlineStr">
        <is>
          <t>2018-05-24 22:04:19+00:00</t>
        </is>
      </c>
      <c r="D790" t="inlineStr">
        <is>
          <t>verchange</t>
        </is>
      </c>
      <c r="E790" t="inlineStr">
        <is>
          <t>swag-client</t>
        </is>
      </c>
      <c r="F790" t="inlineStr">
        <is>
          <t>&gt;=0.4.1</t>
        </is>
      </c>
      <c r="G790" t="inlineStr">
        <is>
          <t>swag-client</t>
        </is>
      </c>
      <c r="H790" t="inlineStr">
        <is>
          <t>&gt;=0.3.7</t>
        </is>
      </c>
    </row>
    <row r="791">
      <c r="A791" t="inlineStr">
        <is>
          <t>python-heatclient</t>
        </is>
      </c>
      <c r="B791" t="inlineStr">
        <is>
          <t>3f1b15cdce172e3d66720b4503eaae0d11a563f6</t>
        </is>
      </c>
      <c r="C791" t="inlineStr">
        <is>
          <t>2013-07-16 22:42:47+00:00</t>
        </is>
      </c>
      <c r="D791" t="inlineStr">
        <is>
          <t>add</t>
        </is>
      </c>
      <c r="E791" t="inlineStr">
        <is>
          <t>d2to1</t>
        </is>
      </c>
      <c r="F791" t="inlineStr">
        <is>
          <t>&lt;0.3;&gt;=0.2.10</t>
        </is>
      </c>
      <c r="G791" t="inlineStr"/>
      <c r="H791" t="inlineStr"/>
    </row>
    <row r="792">
      <c r="A792" t="inlineStr">
        <is>
          <t>python-heatclient</t>
        </is>
      </c>
      <c r="B792" t="inlineStr">
        <is>
          <t>3f1b15cdce172e3d66720b4503eaae0d11a563f6</t>
        </is>
      </c>
      <c r="C792" t="inlineStr">
        <is>
          <t>2013-07-16 22:42:47+00:00</t>
        </is>
      </c>
      <c r="D792" t="inlineStr">
        <is>
          <t>add</t>
        </is>
      </c>
      <c r="E792" t="inlineStr">
        <is>
          <t>pbr</t>
        </is>
      </c>
      <c r="F792" t="inlineStr">
        <is>
          <t>&lt;0.6;&gt;=0.5.16</t>
        </is>
      </c>
      <c r="G792" t="inlineStr"/>
      <c r="H792" t="inlineStr"/>
    </row>
    <row r="793">
      <c r="A793" t="inlineStr">
        <is>
          <t>python-heatclient</t>
        </is>
      </c>
      <c r="B793" t="inlineStr">
        <is>
          <t>3f1b15cdce172e3d66720b4503eaae0d11a563f6</t>
        </is>
      </c>
      <c r="C793" t="inlineStr">
        <is>
          <t>2013-07-16 22:42:47+00:00</t>
        </is>
      </c>
      <c r="D793" t="inlineStr">
        <is>
          <t>add</t>
        </is>
      </c>
      <c r="E793" t="inlineStr">
        <is>
          <t>argparse</t>
        </is>
      </c>
      <c r="F793" t="inlineStr"/>
      <c r="G793" t="inlineStr"/>
      <c r="H793" t="inlineStr"/>
    </row>
    <row r="794">
      <c r="A794" t="inlineStr">
        <is>
          <t>python-heatclient</t>
        </is>
      </c>
      <c r="B794" t="inlineStr">
        <is>
          <t>3f1b15cdce172e3d66720b4503eaae0d11a563f6</t>
        </is>
      </c>
      <c r="C794" t="inlineStr">
        <is>
          <t>2013-07-16 22:42:47+00:00</t>
        </is>
      </c>
      <c r="D794" t="inlineStr">
        <is>
          <t>add</t>
        </is>
      </c>
      <c r="E794" t="inlineStr">
        <is>
          <t>httplib2</t>
        </is>
      </c>
      <c r="F794" t="inlineStr"/>
      <c r="G794" t="inlineStr"/>
      <c r="H794" t="inlineStr"/>
    </row>
    <row r="795">
      <c r="A795" t="inlineStr">
        <is>
          <t>python-heatclient</t>
        </is>
      </c>
      <c r="B795" t="inlineStr">
        <is>
          <t>3f1b15cdce172e3d66720b4503eaae0d11a563f6</t>
        </is>
      </c>
      <c r="C795" t="inlineStr">
        <is>
          <t>2013-07-16 22:42:47+00:00</t>
        </is>
      </c>
      <c r="D795" t="inlineStr">
        <is>
          <t>add</t>
        </is>
      </c>
      <c r="E795" t="inlineStr">
        <is>
          <t>iso8601</t>
        </is>
      </c>
      <c r="F795" t="inlineStr">
        <is>
          <t>&gt;=0.1.4</t>
        </is>
      </c>
      <c r="G795" t="inlineStr"/>
      <c r="H795" t="inlineStr"/>
    </row>
    <row r="796">
      <c r="A796" t="inlineStr">
        <is>
          <t>python-heatclient</t>
        </is>
      </c>
      <c r="B796" t="inlineStr">
        <is>
          <t>3f1b15cdce172e3d66720b4503eaae0d11a563f6</t>
        </is>
      </c>
      <c r="C796" t="inlineStr">
        <is>
          <t>2013-07-16 22:42:47+00:00</t>
        </is>
      </c>
      <c r="D796" t="inlineStr">
        <is>
          <t>add</t>
        </is>
      </c>
      <c r="E796" t="inlineStr">
        <is>
          <t>prettytable</t>
        </is>
      </c>
      <c r="F796" t="inlineStr">
        <is>
          <t>&gt;=0.6;&lt;0.8</t>
        </is>
      </c>
      <c r="G796" t="inlineStr"/>
      <c r="H796" t="inlineStr"/>
    </row>
    <row r="797">
      <c r="A797" t="inlineStr">
        <is>
          <t>python-heatclient</t>
        </is>
      </c>
      <c r="B797" t="inlineStr">
        <is>
          <t>3f1b15cdce172e3d66720b4503eaae0d11a563f6</t>
        </is>
      </c>
      <c r="C797" t="inlineStr">
        <is>
          <t>2013-07-16 22:42:47+00:00</t>
        </is>
      </c>
      <c r="D797" t="inlineStr">
        <is>
          <t>add</t>
        </is>
      </c>
      <c r="E797" t="inlineStr">
        <is>
          <t>python-keystoneclient</t>
        </is>
      </c>
      <c r="F797" t="inlineStr">
        <is>
          <t>&gt;=0.2.1</t>
        </is>
      </c>
      <c r="G797" t="inlineStr"/>
      <c r="H797" t="inlineStr"/>
    </row>
    <row r="798">
      <c r="A798" t="inlineStr">
        <is>
          <t>python-heatclient</t>
        </is>
      </c>
      <c r="B798" t="inlineStr">
        <is>
          <t>3f1b15cdce172e3d66720b4503eaae0d11a563f6</t>
        </is>
      </c>
      <c r="C798" t="inlineStr">
        <is>
          <t>2013-07-16 22:42:47+00:00</t>
        </is>
      </c>
      <c r="D798" t="inlineStr">
        <is>
          <t>add</t>
        </is>
      </c>
      <c r="E798" t="inlineStr">
        <is>
          <t>pyyaml</t>
        </is>
      </c>
      <c r="F798" t="inlineStr">
        <is>
          <t>&gt;=3.1.0</t>
        </is>
      </c>
      <c r="G798" t="inlineStr"/>
      <c r="H798" t="inlineStr"/>
    </row>
    <row r="799">
      <c r="A799" t="inlineStr">
        <is>
          <t>python-heatclient</t>
        </is>
      </c>
      <c r="B799" t="inlineStr">
        <is>
          <t>2c05c73a6b7137a428111bb52b97087aac1c43a0</t>
        </is>
      </c>
      <c r="C799" t="inlineStr">
        <is>
          <t>2013-08-07 04:19:44+00:00</t>
        </is>
      </c>
      <c r="D799" t="inlineStr">
        <is>
          <t>verchange</t>
        </is>
      </c>
      <c r="E799" t="inlineStr">
        <is>
          <t>python-keystoneclient</t>
        </is>
      </c>
      <c r="F799" t="inlineStr">
        <is>
          <t>&gt;=0.3.0</t>
        </is>
      </c>
      <c r="G799" t="inlineStr">
        <is>
          <t>python-keystoneclient</t>
        </is>
      </c>
      <c r="H799" t="inlineStr">
        <is>
          <t>&gt;=0.2.1</t>
        </is>
      </c>
    </row>
    <row r="800">
      <c r="A800" t="inlineStr">
        <is>
          <t>python-heatclient</t>
        </is>
      </c>
      <c r="B800" t="inlineStr">
        <is>
          <t>2c05c73a6b7137a428111bb52b97087aac1c43a0</t>
        </is>
      </c>
      <c r="C800" t="inlineStr">
        <is>
          <t>2013-08-07 04:19:44+00:00</t>
        </is>
      </c>
      <c r="D800" t="inlineStr">
        <is>
          <t>add</t>
        </is>
      </c>
      <c r="E800" t="inlineStr">
        <is>
          <t>PrettyTable</t>
        </is>
      </c>
      <c r="F800" t="inlineStr">
        <is>
          <t>&gt;=0.6;&lt;0.8</t>
        </is>
      </c>
      <c r="G800" t="inlineStr"/>
      <c r="H800" t="inlineStr"/>
    </row>
    <row r="801">
      <c r="A801" t="inlineStr">
        <is>
          <t>python-heatclient</t>
        </is>
      </c>
      <c r="B801" t="inlineStr">
        <is>
          <t>2c05c73a6b7137a428111bb52b97087aac1c43a0</t>
        </is>
      </c>
      <c r="C801" t="inlineStr">
        <is>
          <t>2013-08-07 04:19:44+00:00</t>
        </is>
      </c>
      <c r="D801" t="inlineStr">
        <is>
          <t>add</t>
        </is>
      </c>
      <c r="E801" t="inlineStr">
        <is>
          <t>PyYAML</t>
        </is>
      </c>
      <c r="F801" t="inlineStr">
        <is>
          <t>&gt;=3.1.0</t>
        </is>
      </c>
      <c r="G801" t="inlineStr"/>
      <c r="H801" t="inlineStr"/>
    </row>
    <row r="802">
      <c r="A802" t="inlineStr">
        <is>
          <t>python-heatclient</t>
        </is>
      </c>
      <c r="B802" t="inlineStr">
        <is>
          <t>2c05c73a6b7137a428111bb52b97087aac1c43a0</t>
        </is>
      </c>
      <c r="C802" t="inlineStr">
        <is>
          <t>2013-08-07 04:19:44+00:00</t>
        </is>
      </c>
      <c r="D802" t="inlineStr">
        <is>
          <t>rem</t>
        </is>
      </c>
      <c r="E802" t="inlineStr"/>
      <c r="F802" t="inlineStr"/>
      <c r="G802" t="inlineStr">
        <is>
          <t>d2to1</t>
        </is>
      </c>
      <c r="H802" t="inlineStr">
        <is>
          <t>&lt;0.3;&gt;=0.2.10</t>
        </is>
      </c>
    </row>
    <row r="803">
      <c r="A803" t="inlineStr">
        <is>
          <t>python-heatclient</t>
        </is>
      </c>
      <c r="B803" t="inlineStr">
        <is>
          <t>2c05c73a6b7137a428111bb52b97087aac1c43a0</t>
        </is>
      </c>
      <c r="C803" t="inlineStr">
        <is>
          <t>2013-08-07 04:19:44+00:00</t>
        </is>
      </c>
      <c r="D803" t="inlineStr">
        <is>
          <t>rem</t>
        </is>
      </c>
      <c r="E803" t="inlineStr"/>
      <c r="F803" t="inlineStr"/>
      <c r="G803" t="inlineStr">
        <is>
          <t>prettytable</t>
        </is>
      </c>
      <c r="H803" t="inlineStr">
        <is>
          <t>&gt;=0.6;&lt;0.8</t>
        </is>
      </c>
    </row>
    <row r="804">
      <c r="A804" t="inlineStr">
        <is>
          <t>python-heatclient</t>
        </is>
      </c>
      <c r="B804" t="inlineStr">
        <is>
          <t>2c05c73a6b7137a428111bb52b97087aac1c43a0</t>
        </is>
      </c>
      <c r="C804" t="inlineStr">
        <is>
          <t>2013-08-07 04:19:44+00:00</t>
        </is>
      </c>
      <c r="D804" t="inlineStr">
        <is>
          <t>rem</t>
        </is>
      </c>
      <c r="E804" t="inlineStr"/>
      <c r="F804" t="inlineStr"/>
      <c r="G804" t="inlineStr">
        <is>
          <t>pyyaml</t>
        </is>
      </c>
      <c r="H804" t="inlineStr">
        <is>
          <t>&gt;=3.1.0</t>
        </is>
      </c>
    </row>
    <row r="805">
      <c r="A805" t="inlineStr">
        <is>
          <t>python-heatclient</t>
        </is>
      </c>
      <c r="B805" t="inlineStr">
        <is>
          <t>96dbb0911c8d139a5b3fe64af82783cf81790ff8</t>
        </is>
      </c>
      <c r="C805" t="inlineStr">
        <is>
          <t>2013-09-27 04:31:51+00:00</t>
        </is>
      </c>
      <c r="D805" t="inlineStr">
        <is>
          <t>verchange</t>
        </is>
      </c>
      <c r="E805" t="inlineStr">
        <is>
          <t>pbr</t>
        </is>
      </c>
      <c r="F805" t="inlineStr">
        <is>
          <t>&lt;1.0;&gt;=0.5.21</t>
        </is>
      </c>
      <c r="G805" t="inlineStr">
        <is>
          <t>pbr</t>
        </is>
      </c>
      <c r="H805" t="inlineStr">
        <is>
          <t>&lt;0.6;&gt;=0.5.16</t>
        </is>
      </c>
    </row>
    <row r="806">
      <c r="A806" t="inlineStr">
        <is>
          <t>python-heatclient</t>
        </is>
      </c>
      <c r="B806" t="inlineStr">
        <is>
          <t>fd6e99793088aadbae86d4a5c17249f81b6806bb</t>
        </is>
      </c>
      <c r="C806" t="inlineStr">
        <is>
          <t>2013-12-05 09:19:26+00:00</t>
        </is>
      </c>
      <c r="D806" t="inlineStr">
        <is>
          <t>verchange</t>
        </is>
      </c>
      <c r="E806" t="inlineStr">
        <is>
          <t>iso8601</t>
        </is>
      </c>
      <c r="F806" t="inlineStr">
        <is>
          <t>&gt;=0.1.8</t>
        </is>
      </c>
      <c r="G806" t="inlineStr">
        <is>
          <t>iso8601</t>
        </is>
      </c>
      <c r="H806" t="inlineStr">
        <is>
          <t>&gt;=0.1.4</t>
        </is>
      </c>
    </row>
    <row r="807">
      <c r="A807" t="inlineStr">
        <is>
          <t>python-heatclient</t>
        </is>
      </c>
      <c r="B807" t="inlineStr">
        <is>
          <t>fd6e99793088aadbae86d4a5c17249f81b6806bb</t>
        </is>
      </c>
      <c r="C807" t="inlineStr">
        <is>
          <t>2013-12-05 09:19:26+00:00</t>
        </is>
      </c>
      <c r="D807" t="inlineStr">
        <is>
          <t>verchange</t>
        </is>
      </c>
      <c r="E807" t="inlineStr">
        <is>
          <t>python-keystoneclient</t>
        </is>
      </c>
      <c r="F807" t="inlineStr">
        <is>
          <t>&gt;=0.4.1</t>
        </is>
      </c>
      <c r="G807" t="inlineStr">
        <is>
          <t>python-keystoneclient</t>
        </is>
      </c>
      <c r="H807" t="inlineStr">
        <is>
          <t>&gt;=0.3.0</t>
        </is>
      </c>
    </row>
    <row r="808">
      <c r="A808" t="inlineStr">
        <is>
          <t>python-heatclient</t>
        </is>
      </c>
      <c r="B808" t="inlineStr">
        <is>
          <t>fd6e99793088aadbae86d4a5c17249f81b6806bb</t>
        </is>
      </c>
      <c r="C808" t="inlineStr">
        <is>
          <t>2013-12-05 09:19:26+00:00</t>
        </is>
      </c>
      <c r="D808" t="inlineStr">
        <is>
          <t>add</t>
        </is>
      </c>
      <c r="E808" t="inlineStr">
        <is>
          <t>six</t>
        </is>
      </c>
      <c r="F808" t="inlineStr">
        <is>
          <t>&gt;=1.4.1</t>
        </is>
      </c>
      <c r="G808" t="inlineStr"/>
      <c r="H808" t="inlineStr"/>
    </row>
    <row r="809">
      <c r="A809" t="inlineStr">
        <is>
          <t>python-heatclient</t>
        </is>
      </c>
      <c r="B809" t="inlineStr">
        <is>
          <t>1dabd8c6de1caa473ff62baa57e9057dbbb39edc</t>
        </is>
      </c>
      <c r="C809" t="inlineStr">
        <is>
          <t>2014-02-18 23:12:50+00:00</t>
        </is>
      </c>
      <c r="D809" t="inlineStr">
        <is>
          <t>verchange</t>
        </is>
      </c>
      <c r="E809" t="inlineStr">
        <is>
          <t>PrettyTable</t>
        </is>
      </c>
      <c r="F809" t="inlineStr">
        <is>
          <t>&gt;=0.7;&lt;0.8</t>
        </is>
      </c>
      <c r="G809" t="inlineStr">
        <is>
          <t>PrettyTable</t>
        </is>
      </c>
      <c r="H809" t="inlineStr">
        <is>
          <t>&gt;=0.6;&lt;0.8</t>
        </is>
      </c>
    </row>
    <row r="810">
      <c r="A810" t="inlineStr">
        <is>
          <t>python-heatclient</t>
        </is>
      </c>
      <c r="B810" t="inlineStr">
        <is>
          <t>1dabd8c6de1caa473ff62baa57e9057dbbb39edc</t>
        </is>
      </c>
      <c r="C810" t="inlineStr">
        <is>
          <t>2014-02-18 23:12:50+00:00</t>
        </is>
      </c>
      <c r="D810" t="inlineStr">
        <is>
          <t>verchange</t>
        </is>
      </c>
      <c r="E810" t="inlineStr">
        <is>
          <t>python-keystoneclient</t>
        </is>
      </c>
      <c r="F810" t="inlineStr">
        <is>
          <t>&gt;=0.4.2</t>
        </is>
      </c>
      <c r="G810" t="inlineStr">
        <is>
          <t>python-keystoneclient</t>
        </is>
      </c>
      <c r="H810" t="inlineStr">
        <is>
          <t>&gt;=0.4.1</t>
        </is>
      </c>
    </row>
    <row r="811">
      <c r="A811" t="inlineStr">
        <is>
          <t>python-heatclient</t>
        </is>
      </c>
      <c r="B811" t="inlineStr">
        <is>
          <t>1dabd8c6de1caa473ff62baa57e9057dbbb39edc</t>
        </is>
      </c>
      <c r="C811" t="inlineStr">
        <is>
          <t>2014-02-18 23:12:50+00:00</t>
        </is>
      </c>
      <c r="D811" t="inlineStr">
        <is>
          <t>add</t>
        </is>
      </c>
      <c r="E811" t="inlineStr">
        <is>
          <t>requests</t>
        </is>
      </c>
      <c r="F811" t="inlineStr">
        <is>
          <t>&gt;=1.1</t>
        </is>
      </c>
      <c r="G811" t="inlineStr"/>
      <c r="H811" t="inlineStr"/>
    </row>
    <row r="812">
      <c r="A812" t="inlineStr">
        <is>
          <t>python-heatclient</t>
        </is>
      </c>
      <c r="B812" t="inlineStr">
        <is>
          <t>1dabd8c6de1caa473ff62baa57e9057dbbb39edc</t>
        </is>
      </c>
      <c r="C812" t="inlineStr">
        <is>
          <t>2014-02-18 23:12:50+00:00</t>
        </is>
      </c>
      <c r="D812" t="inlineStr">
        <is>
          <t>rem</t>
        </is>
      </c>
      <c r="E812" t="inlineStr"/>
      <c r="F812" t="inlineStr"/>
      <c r="G812" t="inlineStr">
        <is>
          <t>httplib2</t>
        </is>
      </c>
      <c r="H812" t="inlineStr"/>
    </row>
    <row r="813">
      <c r="A813" t="inlineStr">
        <is>
          <t>python-heatclient</t>
        </is>
      </c>
      <c r="B813" t="inlineStr">
        <is>
          <t>b048b1a5bd7508e35e955dff8bd176b76bbb7354</t>
        </is>
      </c>
      <c r="C813" t="inlineStr">
        <is>
          <t>2014-03-02 22:37:41+00:00</t>
        </is>
      </c>
      <c r="D813" t="inlineStr">
        <is>
          <t>verchange</t>
        </is>
      </c>
      <c r="E813" t="inlineStr">
        <is>
          <t>pbr</t>
        </is>
      </c>
      <c r="F813" t="inlineStr">
        <is>
          <t>&lt;1.0;&gt;=0.6</t>
        </is>
      </c>
      <c r="G813" t="inlineStr">
        <is>
          <t>pbr</t>
        </is>
      </c>
      <c r="H813" t="inlineStr">
        <is>
          <t>&lt;1.0;&gt;=0.5.21</t>
        </is>
      </c>
    </row>
    <row r="814">
      <c r="A814" t="inlineStr">
        <is>
          <t>python-heatclient</t>
        </is>
      </c>
      <c r="B814" t="inlineStr">
        <is>
          <t>b048b1a5bd7508e35e955dff8bd176b76bbb7354</t>
        </is>
      </c>
      <c r="C814" t="inlineStr">
        <is>
          <t>2014-03-02 22:37:41+00:00</t>
        </is>
      </c>
      <c r="D814" t="inlineStr">
        <is>
          <t>verchange</t>
        </is>
      </c>
      <c r="E814" t="inlineStr">
        <is>
          <t>python-keystoneclient</t>
        </is>
      </c>
      <c r="F814" t="inlineStr">
        <is>
          <t>&gt;=0.6.0</t>
        </is>
      </c>
      <c r="G814" t="inlineStr">
        <is>
          <t>python-keystoneclient</t>
        </is>
      </c>
      <c r="H814" t="inlineStr">
        <is>
          <t>&gt;=0.4.2</t>
        </is>
      </c>
    </row>
    <row r="815">
      <c r="A815" t="inlineStr">
        <is>
          <t>python-heatclient</t>
        </is>
      </c>
      <c r="B815" t="inlineStr">
        <is>
          <t>2efd2e5837ea39949a1de5b6ef5060930304953d</t>
        </is>
      </c>
      <c r="C815" t="inlineStr">
        <is>
          <t>2014-04-13 22:52:18+00:00</t>
        </is>
      </c>
      <c r="D815" t="inlineStr">
        <is>
          <t>verchange</t>
        </is>
      </c>
      <c r="E815" t="inlineStr">
        <is>
          <t>six</t>
        </is>
      </c>
      <c r="F815" t="inlineStr">
        <is>
          <t>&gt;=1.5.2</t>
        </is>
      </c>
      <c r="G815" t="inlineStr">
        <is>
          <t>six</t>
        </is>
      </c>
      <c r="H815" t="inlineStr">
        <is>
          <t>&gt;=1.4.1</t>
        </is>
      </c>
    </row>
    <row r="816">
      <c r="A816" t="inlineStr">
        <is>
          <t>python-heatclient</t>
        </is>
      </c>
      <c r="B816" t="inlineStr">
        <is>
          <t>2efd2e5837ea39949a1de5b6ef5060930304953d</t>
        </is>
      </c>
      <c r="C816" t="inlineStr">
        <is>
          <t>2014-04-13 22:52:18+00:00</t>
        </is>
      </c>
      <c r="D816" t="inlineStr">
        <is>
          <t>verchange</t>
        </is>
      </c>
      <c r="E816" t="inlineStr">
        <is>
          <t>iso8601</t>
        </is>
      </c>
      <c r="F816" t="inlineStr">
        <is>
          <t>&gt;=0.1.9</t>
        </is>
      </c>
      <c r="G816" t="inlineStr">
        <is>
          <t>iso8601</t>
        </is>
      </c>
      <c r="H816" t="inlineStr">
        <is>
          <t>&gt;=0.1.8</t>
        </is>
      </c>
    </row>
    <row r="817">
      <c r="A817" t="inlineStr">
        <is>
          <t>python-heatclient</t>
        </is>
      </c>
      <c r="B817" t="inlineStr">
        <is>
          <t>2efd2e5837ea39949a1de5b6ef5060930304953d</t>
        </is>
      </c>
      <c r="C817" t="inlineStr">
        <is>
          <t>2014-04-13 22:52:18+00:00</t>
        </is>
      </c>
      <c r="D817" t="inlineStr">
        <is>
          <t>verchange</t>
        </is>
      </c>
      <c r="E817" t="inlineStr">
        <is>
          <t>pbr</t>
        </is>
      </c>
      <c r="F817" t="inlineStr">
        <is>
          <t>&lt;1.0;&gt;=0.6;!=0.7</t>
        </is>
      </c>
      <c r="G817" t="inlineStr">
        <is>
          <t>pbr</t>
        </is>
      </c>
      <c r="H817" t="inlineStr">
        <is>
          <t>&lt;1.0;&gt;=0.6</t>
        </is>
      </c>
    </row>
    <row r="818">
      <c r="A818" t="inlineStr">
        <is>
          <t>python-heatclient</t>
        </is>
      </c>
      <c r="B818" t="inlineStr">
        <is>
          <t>2efd2e5837ea39949a1de5b6ef5060930304953d</t>
        </is>
      </c>
      <c r="C818" t="inlineStr">
        <is>
          <t>2014-04-13 22:52:18+00:00</t>
        </is>
      </c>
      <c r="D818" t="inlineStr">
        <is>
          <t>verchange</t>
        </is>
      </c>
      <c r="E818" t="inlineStr">
        <is>
          <t>python-keystoneclient</t>
        </is>
      </c>
      <c r="F818" t="inlineStr">
        <is>
          <t>&gt;=0.7.0</t>
        </is>
      </c>
      <c r="G818" t="inlineStr">
        <is>
          <t>python-keystoneclient</t>
        </is>
      </c>
      <c r="H818" t="inlineStr">
        <is>
          <t>&gt;=0.6.0</t>
        </is>
      </c>
    </row>
    <row r="819">
      <c r="A819" t="inlineStr">
        <is>
          <t>python-heatclient</t>
        </is>
      </c>
      <c r="B819" t="inlineStr">
        <is>
          <t>6630554476e12bfff427016aab6aedb4eaa2f2c6</t>
        </is>
      </c>
      <c r="C819" t="inlineStr">
        <is>
          <t>2014-06-27 02:32:23+00:00</t>
        </is>
      </c>
      <c r="D819" t="inlineStr">
        <is>
          <t>verchange</t>
        </is>
      </c>
      <c r="E819" t="inlineStr">
        <is>
          <t>six</t>
        </is>
      </c>
      <c r="F819" t="inlineStr">
        <is>
          <t>&gt;=1.7.0</t>
        </is>
      </c>
      <c r="G819" t="inlineStr">
        <is>
          <t>six</t>
        </is>
      </c>
      <c r="H819" t="inlineStr">
        <is>
          <t>&gt;=1.5.2</t>
        </is>
      </c>
    </row>
    <row r="820">
      <c r="A820" t="inlineStr">
        <is>
          <t>python-heatclient</t>
        </is>
      </c>
      <c r="B820" t="inlineStr">
        <is>
          <t>6630554476e12bfff427016aab6aedb4eaa2f2c6</t>
        </is>
      </c>
      <c r="C820" t="inlineStr">
        <is>
          <t>2014-06-27 02:32:23+00:00</t>
        </is>
      </c>
      <c r="D820" t="inlineStr">
        <is>
          <t>verchange</t>
        </is>
      </c>
      <c r="E820" t="inlineStr">
        <is>
          <t>python-keystoneclient</t>
        </is>
      </c>
      <c r="F820" t="inlineStr">
        <is>
          <t>&gt;=0.9.0</t>
        </is>
      </c>
      <c r="G820" t="inlineStr">
        <is>
          <t>python-keystoneclient</t>
        </is>
      </c>
      <c r="H820" t="inlineStr">
        <is>
          <t>&gt;=0.7.0</t>
        </is>
      </c>
    </row>
    <row r="821">
      <c r="A821" t="inlineStr">
        <is>
          <t>python-heatclient</t>
        </is>
      </c>
      <c r="B821" t="inlineStr">
        <is>
          <t>87bef60d09736d1b83d87723ba4826dc14d09f69</t>
        </is>
      </c>
      <c r="C821" t="inlineStr">
        <is>
          <t>2014-09-19 03:04:51+00:00</t>
        </is>
      </c>
      <c r="D821" t="inlineStr">
        <is>
          <t>verchange</t>
        </is>
      </c>
      <c r="E821" t="inlineStr">
        <is>
          <t>requests</t>
        </is>
      </c>
      <c r="F821" t="inlineStr">
        <is>
          <t>&gt;=1.2.1;!=2.4.0</t>
        </is>
      </c>
      <c r="G821" t="inlineStr">
        <is>
          <t>requests</t>
        </is>
      </c>
      <c r="H821" t="inlineStr">
        <is>
          <t>&gt;=1.1</t>
        </is>
      </c>
    </row>
    <row r="822">
      <c r="A822" t="inlineStr">
        <is>
          <t>python-heatclient</t>
        </is>
      </c>
      <c r="B822" t="inlineStr">
        <is>
          <t>87bef60d09736d1b83d87723ba4826dc14d09f69</t>
        </is>
      </c>
      <c r="C822" t="inlineStr">
        <is>
          <t>2014-09-19 03:04:51+00:00</t>
        </is>
      </c>
      <c r="D822" t="inlineStr">
        <is>
          <t>verchange</t>
        </is>
      </c>
      <c r="E822" t="inlineStr">
        <is>
          <t>pbr</t>
        </is>
      </c>
      <c r="F822" t="inlineStr">
        <is>
          <t>&lt;1.0;&gt;=0.6;!=0.7</t>
        </is>
      </c>
      <c r="G822" t="inlineStr">
        <is>
          <t>pbr</t>
        </is>
      </c>
      <c r="H822" t="inlineStr">
        <is>
          <t>&lt;1.0;&gt;=0.6;!=0.7</t>
        </is>
      </c>
    </row>
    <row r="823">
      <c r="A823" t="inlineStr">
        <is>
          <t>python-heatclient</t>
        </is>
      </c>
      <c r="B823" t="inlineStr">
        <is>
          <t>87bef60d09736d1b83d87723ba4826dc14d09f69</t>
        </is>
      </c>
      <c r="C823" t="inlineStr">
        <is>
          <t>2014-09-19 03:04:51+00:00</t>
        </is>
      </c>
      <c r="D823" t="inlineStr">
        <is>
          <t>verchange</t>
        </is>
      </c>
      <c r="E823" t="inlineStr">
        <is>
          <t>python-keystoneclient</t>
        </is>
      </c>
      <c r="F823" t="inlineStr">
        <is>
          <t>&gt;=0.10.0</t>
        </is>
      </c>
      <c r="G823" t="inlineStr">
        <is>
          <t>python-keystoneclient</t>
        </is>
      </c>
      <c r="H823" t="inlineStr">
        <is>
          <t>&gt;=0.9.0</t>
        </is>
      </c>
    </row>
    <row r="824">
      <c r="A824" t="inlineStr">
        <is>
          <t>python-heatclient</t>
        </is>
      </c>
      <c r="B824" t="inlineStr">
        <is>
          <t>a47351cc834c81cc3b8668da3f86ec6739b34b9a</t>
        </is>
      </c>
      <c r="C824" t="inlineStr">
        <is>
          <t>2015-02-10 02:39:24+00:00</t>
        </is>
      </c>
      <c r="D824" t="inlineStr">
        <is>
          <t>verchange</t>
        </is>
      </c>
      <c r="E824" t="inlineStr">
        <is>
          <t>requests</t>
        </is>
      </c>
      <c r="F824" t="inlineStr">
        <is>
          <t>&gt;=2.2.0;!=2.4.0</t>
        </is>
      </c>
      <c r="G824" t="inlineStr">
        <is>
          <t>requests</t>
        </is>
      </c>
      <c r="H824" t="inlineStr">
        <is>
          <t>&gt;=1.2.1;!=2.4.0</t>
        </is>
      </c>
    </row>
    <row r="825">
      <c r="A825" t="inlineStr">
        <is>
          <t>python-heatclient</t>
        </is>
      </c>
      <c r="B825" t="inlineStr">
        <is>
          <t>a47351cc834c81cc3b8668da3f86ec6739b34b9a</t>
        </is>
      </c>
      <c r="C825" t="inlineStr">
        <is>
          <t>2015-02-10 02:39:24+00:00</t>
        </is>
      </c>
      <c r="D825" t="inlineStr">
        <is>
          <t>verchange</t>
        </is>
      </c>
      <c r="E825" t="inlineStr">
        <is>
          <t>python-keystoneclient</t>
        </is>
      </c>
      <c r="F825" t="inlineStr">
        <is>
          <t>&gt;=1.0.0</t>
        </is>
      </c>
      <c r="G825" t="inlineStr">
        <is>
          <t>python-keystoneclient</t>
        </is>
      </c>
      <c r="H825" t="inlineStr">
        <is>
          <t>&gt;=0.10.0</t>
        </is>
      </c>
    </row>
    <row r="826">
      <c r="A826" t="inlineStr">
        <is>
          <t>python-heatclient</t>
        </is>
      </c>
      <c r="B826" t="inlineStr">
        <is>
          <t>a47351cc834c81cc3b8668da3f86ec6739b34b9a</t>
        </is>
      </c>
      <c r="C826" t="inlineStr">
        <is>
          <t>2015-02-10 02:39:24+00:00</t>
        </is>
      </c>
      <c r="D826" t="inlineStr">
        <is>
          <t>add</t>
        </is>
      </c>
      <c r="E826" t="inlineStr">
        <is>
          <t>Babel</t>
        </is>
      </c>
      <c r="F826" t="inlineStr">
        <is>
          <t>&gt;=1.3</t>
        </is>
      </c>
      <c r="G826" t="inlineStr"/>
      <c r="H826" t="inlineStr"/>
    </row>
    <row r="827">
      <c r="A827" t="inlineStr">
        <is>
          <t>python-heatclient</t>
        </is>
      </c>
      <c r="B827" t="inlineStr">
        <is>
          <t>a47351cc834c81cc3b8668da3f86ec6739b34b9a</t>
        </is>
      </c>
      <c r="C827" t="inlineStr">
        <is>
          <t>2015-02-10 02:39:24+00:00</t>
        </is>
      </c>
      <c r="D827" t="inlineStr">
        <is>
          <t>add</t>
        </is>
      </c>
      <c r="E827" t="inlineStr">
        <is>
          <t>oslo.i18n</t>
        </is>
      </c>
      <c r="F827" t="inlineStr">
        <is>
          <t>&gt;=1.3.0</t>
        </is>
      </c>
      <c r="G827" t="inlineStr"/>
      <c r="H827" t="inlineStr"/>
    </row>
    <row r="828">
      <c r="A828" t="inlineStr">
        <is>
          <t>python-heatclient</t>
        </is>
      </c>
      <c r="B828" t="inlineStr">
        <is>
          <t>a47351cc834c81cc3b8668da3f86ec6739b34b9a</t>
        </is>
      </c>
      <c r="C828" t="inlineStr">
        <is>
          <t>2015-02-10 02:39:24+00:00</t>
        </is>
      </c>
      <c r="D828" t="inlineStr">
        <is>
          <t>add</t>
        </is>
      </c>
      <c r="E828" t="inlineStr">
        <is>
          <t>oslo.serialization</t>
        </is>
      </c>
      <c r="F828" t="inlineStr">
        <is>
          <t>&gt;=1.2.0</t>
        </is>
      </c>
      <c r="G828" t="inlineStr"/>
      <c r="H828" t="inlineStr"/>
    </row>
    <row r="829">
      <c r="A829" t="inlineStr">
        <is>
          <t>python-heatclient</t>
        </is>
      </c>
      <c r="B829" t="inlineStr">
        <is>
          <t>a47351cc834c81cc3b8668da3f86ec6739b34b9a</t>
        </is>
      </c>
      <c r="C829" t="inlineStr">
        <is>
          <t>2015-02-10 02:39:24+00:00</t>
        </is>
      </c>
      <c r="D829" t="inlineStr">
        <is>
          <t>add</t>
        </is>
      </c>
      <c r="E829" t="inlineStr">
        <is>
          <t>oslo.utils</t>
        </is>
      </c>
      <c r="F829" t="inlineStr">
        <is>
          <t>&gt;=1.2.0</t>
        </is>
      </c>
      <c r="G829" t="inlineStr"/>
      <c r="H829" t="inlineStr"/>
    </row>
    <row r="830">
      <c r="A830" t="inlineStr">
        <is>
          <t>python-heatclient</t>
        </is>
      </c>
      <c r="B830" t="inlineStr">
        <is>
          <t>6d528f005742263837d05250662bf6214a703da8</t>
        </is>
      </c>
      <c r="C830" t="inlineStr">
        <is>
          <t>2015-04-01 03:16:59+00:00</t>
        </is>
      </c>
      <c r="D830" t="inlineStr">
        <is>
          <t>verchange</t>
        </is>
      </c>
      <c r="E830" t="inlineStr">
        <is>
          <t>six</t>
        </is>
      </c>
      <c r="F830" t="inlineStr">
        <is>
          <t>&gt;=1.9.0</t>
        </is>
      </c>
      <c r="G830" t="inlineStr">
        <is>
          <t>six</t>
        </is>
      </c>
      <c r="H830" t="inlineStr">
        <is>
          <t>&gt;=1.7.0</t>
        </is>
      </c>
    </row>
    <row r="831">
      <c r="A831" t="inlineStr">
        <is>
          <t>python-heatclient</t>
        </is>
      </c>
      <c r="B831" t="inlineStr">
        <is>
          <t>6d528f005742263837d05250662bf6214a703da8</t>
        </is>
      </c>
      <c r="C831" t="inlineStr">
        <is>
          <t>2015-04-01 03:16:59+00:00</t>
        </is>
      </c>
      <c r="D831" t="inlineStr">
        <is>
          <t>verchange</t>
        </is>
      </c>
      <c r="E831" t="inlineStr">
        <is>
          <t>oslo.utils</t>
        </is>
      </c>
      <c r="F831" t="inlineStr">
        <is>
          <t>&lt;1.5.0;&gt;=1.4.0</t>
        </is>
      </c>
      <c r="G831" t="inlineStr">
        <is>
          <t>oslo.utils</t>
        </is>
      </c>
      <c r="H831" t="inlineStr">
        <is>
          <t>&gt;=1.2.0</t>
        </is>
      </c>
    </row>
    <row r="832">
      <c r="A832" t="inlineStr">
        <is>
          <t>python-heatclient</t>
        </is>
      </c>
      <c r="B832" t="inlineStr">
        <is>
          <t>6d528f005742263837d05250662bf6214a703da8</t>
        </is>
      </c>
      <c r="C832" t="inlineStr">
        <is>
          <t>2015-04-01 03:16:59+00:00</t>
        </is>
      </c>
      <c r="D832" t="inlineStr">
        <is>
          <t>verchange</t>
        </is>
      </c>
      <c r="E832" t="inlineStr">
        <is>
          <t>python-keystoneclient</t>
        </is>
      </c>
      <c r="F832" t="inlineStr">
        <is>
          <t>&gt;=1.1.0</t>
        </is>
      </c>
      <c r="G832" t="inlineStr">
        <is>
          <t>python-keystoneclient</t>
        </is>
      </c>
      <c r="H832" t="inlineStr">
        <is>
          <t>&gt;=1.0.0</t>
        </is>
      </c>
    </row>
    <row r="833">
      <c r="A833" t="inlineStr">
        <is>
          <t>python-heatclient</t>
        </is>
      </c>
      <c r="B833" t="inlineStr">
        <is>
          <t>6d528f005742263837d05250662bf6214a703da8</t>
        </is>
      </c>
      <c r="C833" t="inlineStr">
        <is>
          <t>2015-04-01 03:16:59+00:00</t>
        </is>
      </c>
      <c r="D833" t="inlineStr">
        <is>
          <t>verchange</t>
        </is>
      </c>
      <c r="E833" t="inlineStr">
        <is>
          <t>oslo.serialization</t>
        </is>
      </c>
      <c r="F833" t="inlineStr">
        <is>
          <t>&lt;1.5.0;&gt;=1.4.0</t>
        </is>
      </c>
      <c r="G833" t="inlineStr">
        <is>
          <t>oslo.serialization</t>
        </is>
      </c>
      <c r="H833" t="inlineStr">
        <is>
          <t>&gt;=1.2.0</t>
        </is>
      </c>
    </row>
    <row r="834">
      <c r="A834" t="inlineStr">
        <is>
          <t>python-heatclient</t>
        </is>
      </c>
      <c r="B834" t="inlineStr">
        <is>
          <t>6d528f005742263837d05250662bf6214a703da8</t>
        </is>
      </c>
      <c r="C834" t="inlineStr">
        <is>
          <t>2015-04-01 03:16:59+00:00</t>
        </is>
      </c>
      <c r="D834" t="inlineStr">
        <is>
          <t>verchange</t>
        </is>
      </c>
      <c r="E834" t="inlineStr">
        <is>
          <t>oslo.i18n</t>
        </is>
      </c>
      <c r="F834" t="inlineStr">
        <is>
          <t>&lt;1.6.0;&gt;=1.5.0</t>
        </is>
      </c>
      <c r="G834" t="inlineStr">
        <is>
          <t>oslo.i18n</t>
        </is>
      </c>
      <c r="H834" t="inlineStr">
        <is>
          <t>&gt;=1.3.0</t>
        </is>
      </c>
    </row>
    <row r="835">
      <c r="A835" t="inlineStr">
        <is>
          <t>python-heatclient</t>
        </is>
      </c>
      <c r="B835" t="inlineStr">
        <is>
          <t>6d528f005742263837d05250662bf6214a703da8</t>
        </is>
      </c>
      <c r="C835" t="inlineStr">
        <is>
          <t>2015-04-01 03:16:59+00:00</t>
        </is>
      </c>
      <c r="D835" t="inlineStr">
        <is>
          <t>add</t>
        </is>
      </c>
      <c r="E835" t="inlineStr">
        <is>
          <t>python-swiftclient</t>
        </is>
      </c>
      <c r="F835" t="inlineStr">
        <is>
          <t>&gt;=2.2.0</t>
        </is>
      </c>
      <c r="G835" t="inlineStr"/>
      <c r="H835" t="inlineStr"/>
    </row>
    <row r="836">
      <c r="A836" t="inlineStr">
        <is>
          <t>python-heatclient</t>
        </is>
      </c>
      <c r="B836" t="inlineStr">
        <is>
          <t>7c70bcf30be4a473c0e04f8dda42d60e58dcaef7</t>
        </is>
      </c>
      <c r="C836" t="inlineStr">
        <is>
          <t>2015-04-21 17:24:02+00:00</t>
        </is>
      </c>
      <c r="D836" t="inlineStr">
        <is>
          <t>verchange</t>
        </is>
      </c>
      <c r="E836" t="inlineStr">
        <is>
          <t>oslo.utils</t>
        </is>
      </c>
      <c r="F836" t="inlineStr">
        <is>
          <t>&gt;=1.4.0</t>
        </is>
      </c>
      <c r="G836" t="inlineStr">
        <is>
          <t>oslo.utils</t>
        </is>
      </c>
      <c r="H836" t="inlineStr">
        <is>
          <t>&lt;1.5.0;&gt;=1.4.0</t>
        </is>
      </c>
    </row>
    <row r="837">
      <c r="A837" t="inlineStr">
        <is>
          <t>python-heatclient</t>
        </is>
      </c>
      <c r="B837" t="inlineStr">
        <is>
          <t>7c70bcf30be4a473c0e04f8dda42d60e58dcaef7</t>
        </is>
      </c>
      <c r="C837" t="inlineStr">
        <is>
          <t>2015-04-21 17:24:02+00:00</t>
        </is>
      </c>
      <c r="D837" t="inlineStr">
        <is>
          <t>verchange</t>
        </is>
      </c>
      <c r="E837" t="inlineStr">
        <is>
          <t>oslo.serialization</t>
        </is>
      </c>
      <c r="F837" t="inlineStr">
        <is>
          <t>&gt;=1.4.0</t>
        </is>
      </c>
      <c r="G837" t="inlineStr">
        <is>
          <t>oslo.serialization</t>
        </is>
      </c>
      <c r="H837" t="inlineStr">
        <is>
          <t>&lt;1.5.0;&gt;=1.4.0</t>
        </is>
      </c>
    </row>
    <row r="838">
      <c r="A838" t="inlineStr">
        <is>
          <t>python-heatclient</t>
        </is>
      </c>
      <c r="B838" t="inlineStr">
        <is>
          <t>7c70bcf30be4a473c0e04f8dda42d60e58dcaef7</t>
        </is>
      </c>
      <c r="C838" t="inlineStr">
        <is>
          <t>2015-04-21 17:24:02+00:00</t>
        </is>
      </c>
      <c r="D838" t="inlineStr">
        <is>
          <t>verchange</t>
        </is>
      </c>
      <c r="E838" t="inlineStr">
        <is>
          <t>oslo.i18n</t>
        </is>
      </c>
      <c r="F838" t="inlineStr">
        <is>
          <t>&gt;=1.5.0</t>
        </is>
      </c>
      <c r="G838" t="inlineStr">
        <is>
          <t>oslo.i18n</t>
        </is>
      </c>
      <c r="H838" t="inlineStr">
        <is>
          <t>&lt;1.6.0;&gt;=1.5.0</t>
        </is>
      </c>
    </row>
    <row r="839">
      <c r="A839" t="inlineStr">
        <is>
          <t>python-heatclient</t>
        </is>
      </c>
      <c r="B839" t="inlineStr">
        <is>
          <t>7cca8394b8ab2f4dccb982ae789b1b2985627115</t>
        </is>
      </c>
      <c r="C839" t="inlineStr">
        <is>
          <t>2015-05-11 21:41:13+00:00</t>
        </is>
      </c>
      <c r="D839" t="inlineStr">
        <is>
          <t>verchange</t>
        </is>
      </c>
      <c r="E839" t="inlineStr">
        <is>
          <t>requests</t>
        </is>
      </c>
      <c r="F839" t="inlineStr">
        <is>
          <t>&gt;=2.5.2</t>
        </is>
      </c>
      <c r="G839" t="inlineStr">
        <is>
          <t>requests</t>
        </is>
      </c>
      <c r="H839" t="inlineStr">
        <is>
          <t>&gt;=2.2.0;!=2.4.0</t>
        </is>
      </c>
    </row>
    <row r="840">
      <c r="A840" t="inlineStr">
        <is>
          <t>python-heatclient</t>
        </is>
      </c>
      <c r="B840" t="inlineStr">
        <is>
          <t>7cca8394b8ab2f4dccb982ae789b1b2985627115</t>
        </is>
      </c>
      <c r="C840" t="inlineStr">
        <is>
          <t>2015-05-11 21:41:13+00:00</t>
        </is>
      </c>
      <c r="D840" t="inlineStr">
        <is>
          <t>verchange</t>
        </is>
      </c>
      <c r="E840" t="inlineStr">
        <is>
          <t>pbr</t>
        </is>
      </c>
      <c r="F840" t="inlineStr">
        <is>
          <t>&gt;=0.11;&lt;2.0</t>
        </is>
      </c>
      <c r="G840" t="inlineStr">
        <is>
          <t>pbr</t>
        </is>
      </c>
      <c r="H840" t="inlineStr">
        <is>
          <t>&lt;1.0;&gt;=0.6;!=0.7</t>
        </is>
      </c>
    </row>
    <row r="841">
      <c r="A841" t="inlineStr">
        <is>
          <t>python-heatclient</t>
        </is>
      </c>
      <c r="B841" t="inlineStr">
        <is>
          <t>7cca8394b8ab2f4dccb982ae789b1b2985627115</t>
        </is>
      </c>
      <c r="C841" t="inlineStr">
        <is>
          <t>2015-05-11 21:41:13+00:00</t>
        </is>
      </c>
      <c r="D841" t="inlineStr">
        <is>
          <t>verchange</t>
        </is>
      </c>
      <c r="E841" t="inlineStr">
        <is>
          <t>python-keystoneclient</t>
        </is>
      </c>
      <c r="F841" t="inlineStr">
        <is>
          <t>&gt;=1.3.0</t>
        </is>
      </c>
      <c r="G841" t="inlineStr">
        <is>
          <t>python-keystoneclient</t>
        </is>
      </c>
      <c r="H841" t="inlineStr">
        <is>
          <t>&gt;=1.1.0</t>
        </is>
      </c>
    </row>
    <row r="842">
      <c r="A842" t="inlineStr">
        <is>
          <t>python-heatclient</t>
        </is>
      </c>
      <c r="B842" t="inlineStr">
        <is>
          <t>a1f8fb035eb1ad85bf28e30e9fb9f34e04930cd3</t>
        </is>
      </c>
      <c r="C842" t="inlineStr">
        <is>
          <t>2015-09-02 15:08:44+00:00</t>
        </is>
      </c>
      <c r="D842" t="inlineStr">
        <is>
          <t>verchange</t>
        </is>
      </c>
      <c r="E842" t="inlineStr">
        <is>
          <t>oslo.utils</t>
        </is>
      </c>
      <c r="F842" t="inlineStr">
        <is>
          <t>&gt;=2.0.0</t>
        </is>
      </c>
      <c r="G842" t="inlineStr">
        <is>
          <t>oslo.utils</t>
        </is>
      </c>
      <c r="H842" t="inlineStr">
        <is>
          <t>&gt;=1.4.0</t>
        </is>
      </c>
    </row>
    <row r="843">
      <c r="A843" t="inlineStr">
        <is>
          <t>python-heatclient</t>
        </is>
      </c>
      <c r="B843" t="inlineStr">
        <is>
          <t>a1f8fb035eb1ad85bf28e30e9fb9f34e04930cd3</t>
        </is>
      </c>
      <c r="C843" t="inlineStr">
        <is>
          <t>2015-09-02 15:08:44+00:00</t>
        </is>
      </c>
      <c r="D843" t="inlineStr">
        <is>
          <t>verchange</t>
        </is>
      </c>
      <c r="E843" t="inlineStr">
        <is>
          <t>python-keystoneclient</t>
        </is>
      </c>
      <c r="F843" t="inlineStr">
        <is>
          <t>&gt;=1.6.0</t>
        </is>
      </c>
      <c r="G843" t="inlineStr">
        <is>
          <t>python-keystoneclient</t>
        </is>
      </c>
      <c r="H843" t="inlineStr">
        <is>
          <t>&gt;=1.3.0</t>
        </is>
      </c>
    </row>
    <row r="844">
      <c r="A844" t="inlineStr">
        <is>
          <t>python-heatclient</t>
        </is>
      </c>
      <c r="B844" t="inlineStr">
        <is>
          <t>a1f8fb035eb1ad85bf28e30e9fb9f34e04930cd3</t>
        </is>
      </c>
      <c r="C844" t="inlineStr">
        <is>
          <t>2015-09-02 15:08:44+00:00</t>
        </is>
      </c>
      <c r="D844" t="inlineStr">
        <is>
          <t>verchange</t>
        </is>
      </c>
      <c r="E844" t="inlineStr">
        <is>
          <t>PrettyTable</t>
        </is>
      </c>
      <c r="F844" t="inlineStr">
        <is>
          <t>&gt;=0.7;&lt;0.8</t>
        </is>
      </c>
      <c r="G844" t="inlineStr">
        <is>
          <t>PrettyTable</t>
        </is>
      </c>
      <c r="H844" t="inlineStr">
        <is>
          <t>&gt;=0.7;&lt;0.8</t>
        </is>
      </c>
    </row>
    <row r="845">
      <c r="A845" t="inlineStr">
        <is>
          <t>python-heatclient</t>
        </is>
      </c>
      <c r="B845" t="inlineStr">
        <is>
          <t>a1f8fb035eb1ad85bf28e30e9fb9f34e04930cd3</t>
        </is>
      </c>
      <c r="C845" t="inlineStr">
        <is>
          <t>2015-09-02 15:08:44+00:00</t>
        </is>
      </c>
      <c r="D845" t="inlineStr">
        <is>
          <t>verchange</t>
        </is>
      </c>
      <c r="E845" t="inlineStr">
        <is>
          <t>pbr</t>
        </is>
      </c>
      <c r="F845" t="inlineStr">
        <is>
          <t>&gt;=1.6;&lt;2.0</t>
        </is>
      </c>
      <c r="G845" t="inlineStr">
        <is>
          <t>pbr</t>
        </is>
      </c>
      <c r="H845" t="inlineStr">
        <is>
          <t>&gt;=0.11;&lt;2.0</t>
        </is>
      </c>
    </row>
    <row r="846">
      <c r="A846" t="inlineStr">
        <is>
          <t>python-heatclient</t>
        </is>
      </c>
      <c r="B846" t="inlineStr">
        <is>
          <t>a1f8fb035eb1ad85bf28e30e9fb9f34e04930cd3</t>
        </is>
      </c>
      <c r="C846" t="inlineStr">
        <is>
          <t>2015-09-02 15:08:44+00:00</t>
        </is>
      </c>
      <c r="D846" t="inlineStr">
        <is>
          <t>verchange</t>
        </is>
      </c>
      <c r="E846" t="inlineStr">
        <is>
          <t>oslo.serialization</t>
        </is>
      </c>
      <c r="F846" t="inlineStr">
        <is>
          <t>&gt;=1.4.0</t>
        </is>
      </c>
      <c r="G846" t="inlineStr">
        <is>
          <t>oslo.serialization</t>
        </is>
      </c>
      <c r="H846" t="inlineStr">
        <is>
          <t>&gt;=1.4.0</t>
        </is>
      </c>
    </row>
    <row r="847">
      <c r="A847" t="inlineStr">
        <is>
          <t>python-heatclient</t>
        </is>
      </c>
      <c r="B847" t="inlineStr">
        <is>
          <t>a1f8fb035eb1ad85bf28e30e9fb9f34e04930cd3</t>
        </is>
      </c>
      <c r="C847" t="inlineStr">
        <is>
          <t>2015-09-02 15:08:44+00:00</t>
        </is>
      </c>
      <c r="D847" t="inlineStr">
        <is>
          <t>verchange</t>
        </is>
      </c>
      <c r="E847" t="inlineStr">
        <is>
          <t>oslo.i18n</t>
        </is>
      </c>
      <c r="F847" t="inlineStr">
        <is>
          <t>&gt;=1.5.0</t>
        </is>
      </c>
      <c r="G847" t="inlineStr">
        <is>
          <t>oslo.i18n</t>
        </is>
      </c>
      <c r="H847" t="inlineStr">
        <is>
          <t>&gt;=1.5.0</t>
        </is>
      </c>
    </row>
    <row r="848">
      <c r="A848" t="inlineStr">
        <is>
          <t>python-heatclient</t>
        </is>
      </c>
      <c r="B848" t="inlineStr">
        <is>
          <t>98b45c35913ab96f161ef695ff99f69a968130b5</t>
        </is>
      </c>
      <c r="C848" t="inlineStr">
        <is>
          <t>2016-01-20 16:24:03+00:00</t>
        </is>
      </c>
      <c r="D848" t="inlineStr">
        <is>
          <t>verchange</t>
        </is>
      </c>
      <c r="E848" t="inlineStr">
        <is>
          <t>requests</t>
        </is>
      </c>
      <c r="F848" t="inlineStr">
        <is>
          <t>&gt;=2.5.2;!=2.9.0;!=2.8.0</t>
        </is>
      </c>
      <c r="G848" t="inlineStr">
        <is>
          <t>requests</t>
        </is>
      </c>
      <c r="H848" t="inlineStr">
        <is>
          <t>&gt;=2.5.2</t>
        </is>
      </c>
    </row>
    <row r="849">
      <c r="A849" t="inlineStr">
        <is>
          <t>python-heatclient</t>
        </is>
      </c>
      <c r="B849" t="inlineStr">
        <is>
          <t>98b45c35913ab96f161ef695ff99f69a968130b5</t>
        </is>
      </c>
      <c r="C849" t="inlineStr">
        <is>
          <t>2016-01-20 16:24:03+00:00</t>
        </is>
      </c>
      <c r="D849" t="inlineStr">
        <is>
          <t>verchange</t>
        </is>
      </c>
      <c r="E849" t="inlineStr">
        <is>
          <t>oslo.utils</t>
        </is>
      </c>
      <c r="F849" t="inlineStr">
        <is>
          <t>&gt;=2.0.0;!=2.6.0</t>
        </is>
      </c>
      <c r="G849" t="inlineStr">
        <is>
          <t>oslo.utils</t>
        </is>
      </c>
      <c r="H849" t="inlineStr">
        <is>
          <t>&gt;=2.0.0</t>
        </is>
      </c>
    </row>
    <row r="850">
      <c r="A850" t="inlineStr">
        <is>
          <t>python-heatclient</t>
        </is>
      </c>
      <c r="B850" t="inlineStr">
        <is>
          <t>98b45c35913ab96f161ef695ff99f69a968130b5</t>
        </is>
      </c>
      <c r="C850" t="inlineStr">
        <is>
          <t>2016-01-20 16:24:03+00:00</t>
        </is>
      </c>
      <c r="D850" t="inlineStr">
        <is>
          <t>verchange</t>
        </is>
      </c>
      <c r="E850" t="inlineStr">
        <is>
          <t>pbr</t>
        </is>
      </c>
      <c r="F850" t="inlineStr">
        <is>
          <t>&gt;=1.6</t>
        </is>
      </c>
      <c r="G850" t="inlineStr">
        <is>
          <t>pbr</t>
        </is>
      </c>
      <c r="H850" t="inlineStr">
        <is>
          <t>&gt;=1.6;&lt;2.0</t>
        </is>
      </c>
    </row>
    <row r="851">
      <c r="A851" t="inlineStr">
        <is>
          <t>python-heatclient</t>
        </is>
      </c>
      <c r="B851" t="inlineStr">
        <is>
          <t>98b45c35913ab96f161ef695ff99f69a968130b5</t>
        </is>
      </c>
      <c r="C851" t="inlineStr">
        <is>
          <t>2016-01-20 16:24:03+00:00</t>
        </is>
      </c>
      <c r="D851" t="inlineStr">
        <is>
          <t>verchange</t>
        </is>
      </c>
      <c r="E851" t="inlineStr">
        <is>
          <t>python-keystoneclient</t>
        </is>
      </c>
      <c r="F851" t="inlineStr">
        <is>
          <t>&gt;=1.6.0;!=1.8.0</t>
        </is>
      </c>
      <c r="G851" t="inlineStr">
        <is>
          <t>python-keystoneclient</t>
        </is>
      </c>
      <c r="H851" t="inlineStr">
        <is>
          <t>&gt;=1.6.0</t>
        </is>
      </c>
    </row>
    <row r="852">
      <c r="A852" t="inlineStr">
        <is>
          <t>python-heatclient</t>
        </is>
      </c>
      <c r="B852" t="inlineStr">
        <is>
          <t>ae4a7615d1d0c06ddb9dd9b4497fa209dbdf7fef</t>
        </is>
      </c>
      <c r="C852" t="inlineStr">
        <is>
          <t>2016-01-26 19:14:10+00:00</t>
        </is>
      </c>
      <c r="D852" t="inlineStr">
        <is>
          <t>verchange</t>
        </is>
      </c>
      <c r="E852" t="inlineStr">
        <is>
          <t>requests</t>
        </is>
      </c>
      <c r="F852" t="inlineStr">
        <is>
          <t>&gt;=2.8.1;!=2.9.0</t>
        </is>
      </c>
      <c r="G852" t="inlineStr">
        <is>
          <t>requests</t>
        </is>
      </c>
      <c r="H852" t="inlineStr">
        <is>
          <t>&gt;=2.5.2;!=2.9.0;!=2.8.0</t>
        </is>
      </c>
    </row>
    <row r="853">
      <c r="A853" t="inlineStr">
        <is>
          <t>python-heatclient</t>
        </is>
      </c>
      <c r="B853" t="inlineStr">
        <is>
          <t>ae4a7615d1d0c06ddb9dd9b4497fa209dbdf7fef</t>
        </is>
      </c>
      <c r="C853" t="inlineStr">
        <is>
          <t>2016-01-26 19:14:10+00:00</t>
        </is>
      </c>
      <c r="D853" t="inlineStr">
        <is>
          <t>verchange</t>
        </is>
      </c>
      <c r="E853" t="inlineStr">
        <is>
          <t>oslo.utils</t>
        </is>
      </c>
      <c r="F853" t="inlineStr">
        <is>
          <t>&gt;=3.2.0</t>
        </is>
      </c>
      <c r="G853" t="inlineStr">
        <is>
          <t>oslo.utils</t>
        </is>
      </c>
      <c r="H853" t="inlineStr">
        <is>
          <t>&gt;=2.0.0;!=2.6.0</t>
        </is>
      </c>
    </row>
    <row r="854">
      <c r="A854" t="inlineStr">
        <is>
          <t>python-heatclient</t>
        </is>
      </c>
      <c r="B854" t="inlineStr">
        <is>
          <t>ae4a7615d1d0c06ddb9dd9b4497fa209dbdf7fef</t>
        </is>
      </c>
      <c r="C854" t="inlineStr">
        <is>
          <t>2016-01-26 19:14:10+00:00</t>
        </is>
      </c>
      <c r="D854" t="inlineStr">
        <is>
          <t>verchange</t>
        </is>
      </c>
      <c r="E854" t="inlineStr">
        <is>
          <t>oslo.serialization</t>
        </is>
      </c>
      <c r="F854" t="inlineStr">
        <is>
          <t>&gt;=1.10.0</t>
        </is>
      </c>
      <c r="G854" t="inlineStr">
        <is>
          <t>oslo.serialization</t>
        </is>
      </c>
      <c r="H854" t="inlineStr">
        <is>
          <t>&gt;=1.4.0</t>
        </is>
      </c>
    </row>
    <row r="855">
      <c r="A855" t="inlineStr">
        <is>
          <t>python-heatclient</t>
        </is>
      </c>
      <c r="B855" t="inlineStr">
        <is>
          <t>ae4a7615d1d0c06ddb9dd9b4497fa209dbdf7fef</t>
        </is>
      </c>
      <c r="C855" t="inlineStr">
        <is>
          <t>2016-01-26 19:14:10+00:00</t>
        </is>
      </c>
      <c r="D855" t="inlineStr">
        <is>
          <t>add</t>
        </is>
      </c>
      <c r="E855" t="inlineStr">
        <is>
          <t>cliff</t>
        </is>
      </c>
      <c r="F855" t="inlineStr">
        <is>
          <t>&gt;=1.15.0</t>
        </is>
      </c>
      <c r="G855" t="inlineStr"/>
      <c r="H855" t="inlineStr"/>
    </row>
    <row r="856">
      <c r="A856" t="inlineStr">
        <is>
          <t>python-heatclient</t>
        </is>
      </c>
      <c r="B856" t="inlineStr">
        <is>
          <t>ae4a7615d1d0c06ddb9dd9b4497fa209dbdf7fef</t>
        </is>
      </c>
      <c r="C856" t="inlineStr">
        <is>
          <t>2016-01-26 19:14:10+00:00</t>
        </is>
      </c>
      <c r="D856" t="inlineStr">
        <is>
          <t>add</t>
        </is>
      </c>
      <c r="E856" t="inlineStr">
        <is>
          <t>python-openstackclient</t>
        </is>
      </c>
      <c r="F856" t="inlineStr">
        <is>
          <t>&gt;=2.0.0</t>
        </is>
      </c>
      <c r="G856" t="inlineStr"/>
      <c r="H856" t="inlineStr"/>
    </row>
    <row r="857">
      <c r="A857" t="inlineStr">
        <is>
          <t>python-heatclient</t>
        </is>
      </c>
      <c r="B857" t="inlineStr">
        <is>
          <t>ae4a7615d1d0c06ddb9dd9b4497fa209dbdf7fef</t>
        </is>
      </c>
      <c r="C857" t="inlineStr">
        <is>
          <t>2016-01-26 19:14:10+00:00</t>
        </is>
      </c>
      <c r="D857" t="inlineStr">
        <is>
          <t>rem</t>
        </is>
      </c>
      <c r="E857" t="inlineStr"/>
      <c r="F857" t="inlineStr"/>
      <c r="G857" t="inlineStr">
        <is>
          <t>argparse</t>
        </is>
      </c>
      <c r="H857" t="inlineStr"/>
    </row>
    <row r="858">
      <c r="A858" t="inlineStr">
        <is>
          <t>python-heatclient</t>
        </is>
      </c>
      <c r="B858" t="inlineStr">
        <is>
          <t>4ce8335fa1c75955f8cb5c61948af040aba82072</t>
        </is>
      </c>
      <c r="C858" t="inlineStr">
        <is>
          <t>2016-03-02 18:01:11+00:00</t>
        </is>
      </c>
      <c r="D858" t="inlineStr">
        <is>
          <t>verchange</t>
        </is>
      </c>
      <c r="E858" t="inlineStr">
        <is>
          <t>six</t>
        </is>
      </c>
      <c r="F858" t="inlineStr">
        <is>
          <t>&gt;=1.9.0</t>
        </is>
      </c>
      <c r="G858" t="inlineStr">
        <is>
          <t>six</t>
        </is>
      </c>
      <c r="H858" t="inlineStr">
        <is>
          <t>&gt;=1.9.0</t>
        </is>
      </c>
    </row>
    <row r="859">
      <c r="A859" t="inlineStr">
        <is>
          <t>python-heatclient</t>
        </is>
      </c>
      <c r="B859" t="inlineStr">
        <is>
          <t>4ce8335fa1c75955f8cb5c61948af040aba82072</t>
        </is>
      </c>
      <c r="C859" t="inlineStr">
        <is>
          <t>2016-03-02 18:01:11+00:00</t>
        </is>
      </c>
      <c r="D859" t="inlineStr">
        <is>
          <t>verchange</t>
        </is>
      </c>
      <c r="E859" t="inlineStr">
        <is>
          <t>oslo.utils</t>
        </is>
      </c>
      <c r="F859" t="inlineStr">
        <is>
          <t>&gt;=3.5.0</t>
        </is>
      </c>
      <c r="G859" t="inlineStr">
        <is>
          <t>oslo.utils</t>
        </is>
      </c>
      <c r="H859" t="inlineStr">
        <is>
          <t>&gt;=3.2.0</t>
        </is>
      </c>
    </row>
    <row r="860">
      <c r="A860" t="inlineStr">
        <is>
          <t>python-heatclient</t>
        </is>
      </c>
      <c r="B860" t="inlineStr">
        <is>
          <t>4ce8335fa1c75955f8cb5c61948af040aba82072</t>
        </is>
      </c>
      <c r="C860" t="inlineStr">
        <is>
          <t>2016-03-02 18:01:11+00:00</t>
        </is>
      </c>
      <c r="D860" t="inlineStr">
        <is>
          <t>verchange</t>
        </is>
      </c>
      <c r="E860" t="inlineStr">
        <is>
          <t>cliff</t>
        </is>
      </c>
      <c r="F860" t="inlineStr">
        <is>
          <t>&gt;=1.15.0;!=1.16.0</t>
        </is>
      </c>
      <c r="G860" t="inlineStr">
        <is>
          <t>cliff</t>
        </is>
      </c>
      <c r="H860" t="inlineStr">
        <is>
          <t>&gt;=1.15.0</t>
        </is>
      </c>
    </row>
    <row r="861">
      <c r="A861" t="inlineStr">
        <is>
          <t>python-heatclient</t>
        </is>
      </c>
      <c r="B861" t="inlineStr">
        <is>
          <t>4ce8335fa1c75955f8cb5c61948af040aba82072</t>
        </is>
      </c>
      <c r="C861" t="inlineStr">
        <is>
          <t>2016-03-02 18:01:11+00:00</t>
        </is>
      </c>
      <c r="D861" t="inlineStr">
        <is>
          <t>verchange</t>
        </is>
      </c>
      <c r="E861" t="inlineStr">
        <is>
          <t>python-keystoneclient</t>
        </is>
      </c>
      <c r="F861" t="inlineStr">
        <is>
          <t>&gt;=1.6.0;!=2.1.0;!=1.8.0</t>
        </is>
      </c>
      <c r="G861" t="inlineStr">
        <is>
          <t>python-keystoneclient</t>
        </is>
      </c>
      <c r="H861" t="inlineStr">
        <is>
          <t>&gt;=1.6.0;!=1.8.0</t>
        </is>
      </c>
    </row>
    <row r="862">
      <c r="A862" t="inlineStr">
        <is>
          <t>python-heatclient</t>
        </is>
      </c>
      <c r="B862" t="inlineStr">
        <is>
          <t>4ce8335fa1c75955f8cb5c61948af040aba82072</t>
        </is>
      </c>
      <c r="C862" t="inlineStr">
        <is>
          <t>2016-03-02 18:01:11+00:00</t>
        </is>
      </c>
      <c r="D862" t="inlineStr">
        <is>
          <t>verchange</t>
        </is>
      </c>
      <c r="E862" t="inlineStr">
        <is>
          <t>Babel</t>
        </is>
      </c>
      <c r="F862" t="inlineStr">
        <is>
          <t>&gt;=1.3</t>
        </is>
      </c>
      <c r="G862" t="inlineStr">
        <is>
          <t>Babel</t>
        </is>
      </c>
      <c r="H862" t="inlineStr">
        <is>
          <t>&gt;=1.3</t>
        </is>
      </c>
    </row>
    <row r="863">
      <c r="A863" t="inlineStr">
        <is>
          <t>python-heatclient</t>
        </is>
      </c>
      <c r="B863" t="inlineStr">
        <is>
          <t>4ce8335fa1c75955f8cb5c61948af040aba82072</t>
        </is>
      </c>
      <c r="C863" t="inlineStr">
        <is>
          <t>2016-03-02 18:01:11+00:00</t>
        </is>
      </c>
      <c r="D863" t="inlineStr">
        <is>
          <t>verchange</t>
        </is>
      </c>
      <c r="E863" t="inlineStr">
        <is>
          <t>PrettyTable</t>
        </is>
      </c>
      <c r="F863" t="inlineStr">
        <is>
          <t>&gt;=0.7;&lt;0.8</t>
        </is>
      </c>
      <c r="G863" t="inlineStr">
        <is>
          <t>PrettyTable</t>
        </is>
      </c>
      <c r="H863" t="inlineStr">
        <is>
          <t>&gt;=0.7;&lt;0.8</t>
        </is>
      </c>
    </row>
    <row r="864">
      <c r="A864" t="inlineStr">
        <is>
          <t>python-heatclient</t>
        </is>
      </c>
      <c r="B864" t="inlineStr">
        <is>
          <t>4ce8335fa1c75955f8cb5c61948af040aba82072</t>
        </is>
      </c>
      <c r="C864" t="inlineStr">
        <is>
          <t>2016-03-02 18:01:11+00:00</t>
        </is>
      </c>
      <c r="D864" t="inlineStr">
        <is>
          <t>verchange</t>
        </is>
      </c>
      <c r="E864" t="inlineStr">
        <is>
          <t>requests</t>
        </is>
      </c>
      <c r="F864" t="inlineStr">
        <is>
          <t>&gt;=2.8.1;!=2.9.0</t>
        </is>
      </c>
      <c r="G864" t="inlineStr">
        <is>
          <t>requests</t>
        </is>
      </c>
      <c r="H864" t="inlineStr">
        <is>
          <t>&gt;=2.8.1;!=2.9.0</t>
        </is>
      </c>
    </row>
    <row r="865">
      <c r="A865" t="inlineStr">
        <is>
          <t>python-heatclient</t>
        </is>
      </c>
      <c r="B865" t="inlineStr">
        <is>
          <t>4ce8335fa1c75955f8cb5c61948af040aba82072</t>
        </is>
      </c>
      <c r="C865" t="inlineStr">
        <is>
          <t>2016-03-02 18:01:11+00:00</t>
        </is>
      </c>
      <c r="D865" t="inlineStr">
        <is>
          <t>verchange</t>
        </is>
      </c>
      <c r="E865" t="inlineStr">
        <is>
          <t>iso8601</t>
        </is>
      </c>
      <c r="F865" t="inlineStr">
        <is>
          <t>&gt;=0.1.9</t>
        </is>
      </c>
      <c r="G865" t="inlineStr">
        <is>
          <t>iso8601</t>
        </is>
      </c>
      <c r="H865" t="inlineStr">
        <is>
          <t>&gt;=0.1.9</t>
        </is>
      </c>
    </row>
    <row r="866">
      <c r="A866" t="inlineStr">
        <is>
          <t>python-heatclient</t>
        </is>
      </c>
      <c r="B866" t="inlineStr">
        <is>
          <t>4ce8335fa1c75955f8cb5c61948af040aba82072</t>
        </is>
      </c>
      <c r="C866" t="inlineStr">
        <is>
          <t>2016-03-02 18:01:11+00:00</t>
        </is>
      </c>
      <c r="D866" t="inlineStr">
        <is>
          <t>verchange</t>
        </is>
      </c>
      <c r="E866" t="inlineStr">
        <is>
          <t>pbr</t>
        </is>
      </c>
      <c r="F866" t="inlineStr">
        <is>
          <t>&gt;=1.6</t>
        </is>
      </c>
      <c r="G866" t="inlineStr">
        <is>
          <t>pbr</t>
        </is>
      </c>
      <c r="H866" t="inlineStr">
        <is>
          <t>&gt;=1.6</t>
        </is>
      </c>
    </row>
    <row r="867">
      <c r="A867" t="inlineStr">
        <is>
          <t>python-heatclient</t>
        </is>
      </c>
      <c r="B867" t="inlineStr">
        <is>
          <t>4ce8335fa1c75955f8cb5c61948af040aba82072</t>
        </is>
      </c>
      <c r="C867" t="inlineStr">
        <is>
          <t>2016-03-02 18:01:11+00:00</t>
        </is>
      </c>
      <c r="D867" t="inlineStr">
        <is>
          <t>verchange</t>
        </is>
      </c>
      <c r="E867" t="inlineStr">
        <is>
          <t>python-swiftclient</t>
        </is>
      </c>
      <c r="F867" t="inlineStr">
        <is>
          <t>&gt;=2.2.0</t>
        </is>
      </c>
      <c r="G867" t="inlineStr">
        <is>
          <t>python-swiftclient</t>
        </is>
      </c>
      <c r="H867" t="inlineStr">
        <is>
          <t>&gt;=2.2.0</t>
        </is>
      </c>
    </row>
    <row r="868">
      <c r="A868" t="inlineStr">
        <is>
          <t>python-heatclient</t>
        </is>
      </c>
      <c r="B868" t="inlineStr">
        <is>
          <t>4ce8335fa1c75955f8cb5c61948af040aba82072</t>
        </is>
      </c>
      <c r="C868" t="inlineStr">
        <is>
          <t>2016-03-02 18:01:11+00:00</t>
        </is>
      </c>
      <c r="D868" t="inlineStr">
        <is>
          <t>verchange</t>
        </is>
      </c>
      <c r="E868" t="inlineStr">
        <is>
          <t>PyYAML</t>
        </is>
      </c>
      <c r="F868" t="inlineStr">
        <is>
          <t>&gt;=3.1.0</t>
        </is>
      </c>
      <c r="G868" t="inlineStr">
        <is>
          <t>PyYAML</t>
        </is>
      </c>
      <c r="H868" t="inlineStr">
        <is>
          <t>&gt;=3.1.0</t>
        </is>
      </c>
    </row>
    <row r="869">
      <c r="A869" t="inlineStr">
        <is>
          <t>python-heatclient</t>
        </is>
      </c>
      <c r="B869" t="inlineStr">
        <is>
          <t>4ce8335fa1c75955f8cb5c61948af040aba82072</t>
        </is>
      </c>
      <c r="C869" t="inlineStr">
        <is>
          <t>2016-03-02 18:01:11+00:00</t>
        </is>
      </c>
      <c r="D869" t="inlineStr">
        <is>
          <t>verchange</t>
        </is>
      </c>
      <c r="E869" t="inlineStr">
        <is>
          <t>python-openstackclient</t>
        </is>
      </c>
      <c r="F869" t="inlineStr">
        <is>
          <t>&gt;=2.1.0</t>
        </is>
      </c>
      <c r="G869" t="inlineStr">
        <is>
          <t>python-openstackclient</t>
        </is>
      </c>
      <c r="H869" t="inlineStr">
        <is>
          <t>&gt;=2.0.0</t>
        </is>
      </c>
    </row>
    <row r="870">
      <c r="A870" t="inlineStr">
        <is>
          <t>python-heatclient</t>
        </is>
      </c>
      <c r="B870" t="inlineStr">
        <is>
          <t>4ce8335fa1c75955f8cb5c61948af040aba82072</t>
        </is>
      </c>
      <c r="C870" t="inlineStr">
        <is>
          <t>2016-03-02 18:01:11+00:00</t>
        </is>
      </c>
      <c r="D870" t="inlineStr">
        <is>
          <t>verchange</t>
        </is>
      </c>
      <c r="E870" t="inlineStr">
        <is>
          <t>oslo.i18n</t>
        </is>
      </c>
      <c r="F870" t="inlineStr">
        <is>
          <t>&gt;=2.1.0</t>
        </is>
      </c>
      <c r="G870" t="inlineStr">
        <is>
          <t>oslo.i18n</t>
        </is>
      </c>
      <c r="H870" t="inlineStr">
        <is>
          <t>&gt;=1.5.0</t>
        </is>
      </c>
    </row>
    <row r="871">
      <c r="A871" t="inlineStr">
        <is>
          <t>python-heatclient</t>
        </is>
      </c>
      <c r="B871" t="inlineStr">
        <is>
          <t>9f7b9a582335460b7f431ced25dc6d71168c620e</t>
        </is>
      </c>
      <c r="C871" t="inlineStr">
        <is>
          <t>2016-03-29 17:01:26+00:00</t>
        </is>
      </c>
      <c r="D871" t="inlineStr">
        <is>
          <t>verchange</t>
        </is>
      </c>
      <c r="E871" t="inlineStr">
        <is>
          <t>cliff</t>
        </is>
      </c>
      <c r="F871" t="inlineStr">
        <is>
          <t>&gt;=1.15.0;!=1.17.0;!=1.16.0</t>
        </is>
      </c>
      <c r="G871" t="inlineStr">
        <is>
          <t>cliff</t>
        </is>
      </c>
      <c r="H871" t="inlineStr">
        <is>
          <t>&gt;=1.15.0;!=1.16.0</t>
        </is>
      </c>
    </row>
    <row r="872">
      <c r="A872" t="inlineStr">
        <is>
          <t>python-heatclient</t>
        </is>
      </c>
      <c r="B872" t="inlineStr">
        <is>
          <t>4c12fb4bd66a2a718861d184267ddfd7168f63e2</t>
        </is>
      </c>
      <c r="C872" t="inlineStr">
        <is>
          <t>2016-04-15 00:41:59+00:00</t>
        </is>
      </c>
      <c r="D872" t="inlineStr">
        <is>
          <t>verchange</t>
        </is>
      </c>
      <c r="E872" t="inlineStr">
        <is>
          <t>Babel</t>
        </is>
      </c>
      <c r="F872" t="inlineStr">
        <is>
          <t>!=2.3.3;!=2.3.2;!=2.3.0;!=2.3.1;&gt;=1.3</t>
        </is>
      </c>
      <c r="G872" t="inlineStr">
        <is>
          <t>Babel</t>
        </is>
      </c>
      <c r="H872" t="inlineStr">
        <is>
          <t>&gt;=1.3</t>
        </is>
      </c>
    </row>
    <row r="873">
      <c r="A873" t="inlineStr">
        <is>
          <t>python-heatclient</t>
        </is>
      </c>
      <c r="B873" t="inlineStr">
        <is>
          <t>44dfe535ccb763f346ac17a156e6d138547a38d7</t>
        </is>
      </c>
      <c r="C873" t="inlineStr">
        <is>
          <t>2016-07-14 12:53:11+00:00</t>
        </is>
      </c>
      <c r="D873" t="inlineStr">
        <is>
          <t>verchange</t>
        </is>
      </c>
      <c r="E873" t="inlineStr">
        <is>
          <t>requests</t>
        </is>
      </c>
      <c r="F873" t="inlineStr">
        <is>
          <t>&gt;=2.10.0</t>
        </is>
      </c>
      <c r="G873" t="inlineStr">
        <is>
          <t>requests</t>
        </is>
      </c>
      <c r="H873" t="inlineStr">
        <is>
          <t>&gt;=2.8.1;!=2.9.0</t>
        </is>
      </c>
    </row>
    <row r="874">
      <c r="A874" t="inlineStr">
        <is>
          <t>python-heatclient</t>
        </is>
      </c>
      <c r="B874" t="inlineStr">
        <is>
          <t>44dfe535ccb763f346ac17a156e6d138547a38d7</t>
        </is>
      </c>
      <c r="C874" t="inlineStr">
        <is>
          <t>2016-07-14 12:53:11+00:00</t>
        </is>
      </c>
      <c r="D874" t="inlineStr">
        <is>
          <t>verchange</t>
        </is>
      </c>
      <c r="E874" t="inlineStr">
        <is>
          <t>oslo.utils</t>
        </is>
      </c>
      <c r="F874" t="inlineStr">
        <is>
          <t>&gt;=3.15.0</t>
        </is>
      </c>
      <c r="G874" t="inlineStr">
        <is>
          <t>oslo.utils</t>
        </is>
      </c>
      <c r="H874" t="inlineStr">
        <is>
          <t>&gt;=3.5.0</t>
        </is>
      </c>
    </row>
    <row r="875">
      <c r="A875" t="inlineStr">
        <is>
          <t>python-heatclient</t>
        </is>
      </c>
      <c r="B875" t="inlineStr">
        <is>
          <t>44dfe535ccb763f346ac17a156e6d138547a38d7</t>
        </is>
      </c>
      <c r="C875" t="inlineStr">
        <is>
          <t>2016-07-14 12:53:11+00:00</t>
        </is>
      </c>
      <c r="D875" t="inlineStr">
        <is>
          <t>verchange</t>
        </is>
      </c>
      <c r="E875" t="inlineStr">
        <is>
          <t>iso8601</t>
        </is>
      </c>
      <c r="F875" t="inlineStr">
        <is>
          <t>&gt;=0.1.11</t>
        </is>
      </c>
      <c r="G875" t="inlineStr">
        <is>
          <t>iso8601</t>
        </is>
      </c>
      <c r="H875" t="inlineStr">
        <is>
          <t>&gt;=0.1.9</t>
        </is>
      </c>
    </row>
    <row r="876">
      <c r="A876" t="inlineStr">
        <is>
          <t>python-heatclient</t>
        </is>
      </c>
      <c r="B876" t="inlineStr">
        <is>
          <t>44dfe535ccb763f346ac17a156e6d138547a38d7</t>
        </is>
      </c>
      <c r="C876" t="inlineStr">
        <is>
          <t>2016-07-14 12:53:11+00:00</t>
        </is>
      </c>
      <c r="D876" t="inlineStr">
        <is>
          <t>verchange</t>
        </is>
      </c>
      <c r="E876" t="inlineStr">
        <is>
          <t>Babel</t>
        </is>
      </c>
      <c r="F876" t="inlineStr">
        <is>
          <t>&gt;=2.3.4</t>
        </is>
      </c>
      <c r="G876" t="inlineStr">
        <is>
          <t>Babel</t>
        </is>
      </c>
      <c r="H876" t="inlineStr">
        <is>
          <t>!=2.3.3;!=2.3.2;!=2.3.0;!=2.3.1;&gt;=1.3</t>
        </is>
      </c>
    </row>
    <row r="877">
      <c r="A877" t="inlineStr">
        <is>
          <t>python-heatclient</t>
        </is>
      </c>
      <c r="B877" t="inlineStr">
        <is>
          <t>44dfe535ccb763f346ac17a156e6d138547a38d7</t>
        </is>
      </c>
      <c r="C877" t="inlineStr">
        <is>
          <t>2016-07-14 12:53:11+00:00</t>
        </is>
      </c>
      <c r="D877" t="inlineStr">
        <is>
          <t>add</t>
        </is>
      </c>
      <c r="E877" t="inlineStr">
        <is>
          <t>osc-lib</t>
        </is>
      </c>
      <c r="F877" t="inlineStr">
        <is>
          <t>&gt;=0.1.0</t>
        </is>
      </c>
      <c r="G877" t="inlineStr"/>
      <c r="H877" t="inlineStr"/>
    </row>
    <row r="878">
      <c r="A878" t="inlineStr">
        <is>
          <t>python-heatclient</t>
        </is>
      </c>
      <c r="B878" t="inlineStr">
        <is>
          <t>44dfe535ccb763f346ac17a156e6d138547a38d7</t>
        </is>
      </c>
      <c r="C878" t="inlineStr">
        <is>
          <t>2016-07-14 12:53:11+00:00</t>
        </is>
      </c>
      <c r="D878" t="inlineStr">
        <is>
          <t>add</t>
        </is>
      </c>
      <c r="E878" t="inlineStr">
        <is>
          <t>keystoneauth1</t>
        </is>
      </c>
      <c r="F878" t="inlineStr">
        <is>
          <t>&gt;=2.7.0</t>
        </is>
      </c>
      <c r="G878" t="inlineStr"/>
      <c r="H878" t="inlineStr"/>
    </row>
    <row r="879">
      <c r="A879" t="inlineStr">
        <is>
          <t>python-heatclient</t>
        </is>
      </c>
      <c r="B879" t="inlineStr">
        <is>
          <t>44dfe535ccb763f346ac17a156e6d138547a38d7</t>
        </is>
      </c>
      <c r="C879" t="inlineStr">
        <is>
          <t>2016-07-14 12:53:11+00:00</t>
        </is>
      </c>
      <c r="D879" t="inlineStr">
        <is>
          <t>rem</t>
        </is>
      </c>
      <c r="E879" t="inlineStr"/>
      <c r="F879" t="inlineStr"/>
      <c r="G879" t="inlineStr">
        <is>
          <t>python-keystoneclient</t>
        </is>
      </c>
      <c r="H879" t="inlineStr">
        <is>
          <t>&gt;=1.6.0;!=2.1.0;!=1.8.0</t>
        </is>
      </c>
    </row>
    <row r="880">
      <c r="A880" t="inlineStr">
        <is>
          <t>python-heatclient</t>
        </is>
      </c>
      <c r="B880" t="inlineStr">
        <is>
          <t>44dfe535ccb763f346ac17a156e6d138547a38d7</t>
        </is>
      </c>
      <c r="C880" t="inlineStr">
        <is>
          <t>2016-07-14 12:53:11+00:00</t>
        </is>
      </c>
      <c r="D880" t="inlineStr">
        <is>
          <t>rem</t>
        </is>
      </c>
      <c r="E880" t="inlineStr"/>
      <c r="F880" t="inlineStr"/>
      <c r="G880" t="inlineStr">
        <is>
          <t>python-openstackclient</t>
        </is>
      </c>
      <c r="H880" t="inlineStr">
        <is>
          <t>&gt;=2.1.0</t>
        </is>
      </c>
    </row>
    <row r="881">
      <c r="A881" t="inlineStr">
        <is>
          <t>python-heatclient</t>
        </is>
      </c>
      <c r="B881" t="inlineStr">
        <is>
          <t>fb7802e591bd51527d58a6c9f35e7cb8f6590a03</t>
        </is>
      </c>
      <c r="C881" t="inlineStr">
        <is>
          <t>2016-08-25 11:54:08+00:00</t>
        </is>
      </c>
      <c r="D881" t="inlineStr">
        <is>
          <t>verchange</t>
        </is>
      </c>
      <c r="E881" t="inlineStr">
        <is>
          <t>osc-lib</t>
        </is>
      </c>
      <c r="F881" t="inlineStr">
        <is>
          <t>&gt;=1.0.2</t>
        </is>
      </c>
      <c r="G881" t="inlineStr">
        <is>
          <t>osc-lib</t>
        </is>
      </c>
      <c r="H881" t="inlineStr">
        <is>
          <t>&gt;=0.1.0</t>
        </is>
      </c>
    </row>
    <row r="882">
      <c r="A882" t="inlineStr">
        <is>
          <t>python-heatclient</t>
        </is>
      </c>
      <c r="B882" t="inlineStr">
        <is>
          <t>fb7802e591bd51527d58a6c9f35e7cb8f6590a03</t>
        </is>
      </c>
      <c r="C882" t="inlineStr">
        <is>
          <t>2016-08-25 11:54:08+00:00</t>
        </is>
      </c>
      <c r="D882" t="inlineStr">
        <is>
          <t>verchange</t>
        </is>
      </c>
      <c r="E882" t="inlineStr">
        <is>
          <t>oslo.utils</t>
        </is>
      </c>
      <c r="F882" t="inlineStr">
        <is>
          <t>&gt;=3.16.0</t>
        </is>
      </c>
      <c r="G882" t="inlineStr">
        <is>
          <t>oslo.utils</t>
        </is>
      </c>
      <c r="H882" t="inlineStr">
        <is>
          <t>&gt;=3.15.0</t>
        </is>
      </c>
    </row>
    <row r="883">
      <c r="A883" t="inlineStr">
        <is>
          <t>python-heatclient</t>
        </is>
      </c>
      <c r="B883" t="inlineStr">
        <is>
          <t>fb7802e591bd51527d58a6c9f35e7cb8f6590a03</t>
        </is>
      </c>
      <c r="C883" t="inlineStr">
        <is>
          <t>2016-08-25 11:54:08+00:00</t>
        </is>
      </c>
      <c r="D883" t="inlineStr">
        <is>
          <t>verchange</t>
        </is>
      </c>
      <c r="E883" t="inlineStr">
        <is>
          <t>keystoneauth1</t>
        </is>
      </c>
      <c r="F883" t="inlineStr">
        <is>
          <t>&gt;=2.10.0</t>
        </is>
      </c>
      <c r="G883" t="inlineStr">
        <is>
          <t>keystoneauth1</t>
        </is>
      </c>
      <c r="H883" t="inlineStr">
        <is>
          <t>&gt;=2.7.0</t>
        </is>
      </c>
    </row>
    <row r="884">
      <c r="A884" t="inlineStr">
        <is>
          <t>python-heatclient</t>
        </is>
      </c>
      <c r="B884" t="inlineStr">
        <is>
          <t>57f9c0490bf6a8af92ab0f7f15547a6e9af035bb</t>
        </is>
      </c>
      <c r="C884" t="inlineStr">
        <is>
          <t>2016-11-17 13:37:52+00:00</t>
        </is>
      </c>
      <c r="D884" t="inlineStr">
        <is>
          <t>verchange</t>
        </is>
      </c>
      <c r="E884" t="inlineStr">
        <is>
          <t>oslo.utils</t>
        </is>
      </c>
      <c r="F884" t="inlineStr">
        <is>
          <t>&gt;=3.18.0</t>
        </is>
      </c>
      <c r="G884" t="inlineStr">
        <is>
          <t>oslo.utils</t>
        </is>
      </c>
      <c r="H884" t="inlineStr">
        <is>
          <t>&gt;=3.16.0</t>
        </is>
      </c>
    </row>
    <row r="885">
      <c r="A885" t="inlineStr">
        <is>
          <t>python-heatclient</t>
        </is>
      </c>
      <c r="B885" t="inlineStr">
        <is>
          <t>57f9c0490bf6a8af92ab0f7f15547a6e9af035bb</t>
        </is>
      </c>
      <c r="C885" t="inlineStr">
        <is>
          <t>2016-11-17 13:37:52+00:00</t>
        </is>
      </c>
      <c r="D885" t="inlineStr">
        <is>
          <t>verchange</t>
        </is>
      </c>
      <c r="E885" t="inlineStr">
        <is>
          <t>cliff</t>
        </is>
      </c>
      <c r="F885" t="inlineStr">
        <is>
          <t>&gt;=2.2.0</t>
        </is>
      </c>
      <c r="G885" t="inlineStr">
        <is>
          <t>cliff</t>
        </is>
      </c>
      <c r="H885" t="inlineStr">
        <is>
          <t>&gt;=1.15.0;!=1.17.0;!=1.16.0</t>
        </is>
      </c>
    </row>
    <row r="886">
      <c r="A886" t="inlineStr">
        <is>
          <t>python-heatclient</t>
        </is>
      </c>
      <c r="B886" t="inlineStr">
        <is>
          <t>57f9c0490bf6a8af92ab0f7f15547a6e9af035bb</t>
        </is>
      </c>
      <c r="C886" t="inlineStr">
        <is>
          <t>2016-11-17 13:37:52+00:00</t>
        </is>
      </c>
      <c r="D886" t="inlineStr">
        <is>
          <t>verchange</t>
        </is>
      </c>
      <c r="E886" t="inlineStr">
        <is>
          <t>keystoneauth1</t>
        </is>
      </c>
      <c r="F886" t="inlineStr">
        <is>
          <t>&gt;=2.14.0</t>
        </is>
      </c>
      <c r="G886" t="inlineStr">
        <is>
          <t>keystoneauth1</t>
        </is>
      </c>
      <c r="H886" t="inlineStr">
        <is>
          <t>&gt;=2.10.0</t>
        </is>
      </c>
    </row>
    <row r="887">
      <c r="A887" t="inlineStr">
        <is>
          <t>python-heatclient</t>
        </is>
      </c>
      <c r="B887" t="inlineStr">
        <is>
          <t>57f9c0490bf6a8af92ab0f7f15547a6e9af035bb</t>
        </is>
      </c>
      <c r="C887" t="inlineStr">
        <is>
          <t>2016-11-17 13:37:52+00:00</t>
        </is>
      </c>
      <c r="D887" t="inlineStr">
        <is>
          <t>verchange</t>
        </is>
      </c>
      <c r="E887" t="inlineStr">
        <is>
          <t>osc-lib</t>
        </is>
      </c>
      <c r="F887" t="inlineStr">
        <is>
          <t>&gt;=1.2.0</t>
        </is>
      </c>
      <c r="G887" t="inlineStr">
        <is>
          <t>osc-lib</t>
        </is>
      </c>
      <c r="H887" t="inlineStr">
        <is>
          <t>&gt;=1.0.2</t>
        </is>
      </c>
    </row>
    <row r="888">
      <c r="A888" t="inlineStr">
        <is>
          <t>python-heatclient</t>
        </is>
      </c>
      <c r="B888" t="inlineStr">
        <is>
          <t>57f9c0490bf6a8af92ab0f7f15547a6e9af035bb</t>
        </is>
      </c>
      <c r="C888" t="inlineStr">
        <is>
          <t>2016-11-17 13:37:52+00:00</t>
        </is>
      </c>
      <c r="D888" t="inlineStr">
        <is>
          <t>verchange</t>
        </is>
      </c>
      <c r="E888" t="inlineStr">
        <is>
          <t>PrettyTable</t>
        </is>
      </c>
      <c r="F888" t="inlineStr">
        <is>
          <t>&gt;=0.7.1;&lt;0.8</t>
        </is>
      </c>
      <c r="G888" t="inlineStr">
        <is>
          <t>PrettyTable</t>
        </is>
      </c>
      <c r="H888" t="inlineStr">
        <is>
          <t>&gt;=0.7;&lt;0.8</t>
        </is>
      </c>
    </row>
    <row r="889">
      <c r="A889" t="inlineStr">
        <is>
          <t>python-heatclient</t>
        </is>
      </c>
      <c r="B889" t="inlineStr">
        <is>
          <t>57f9c0490bf6a8af92ab0f7f15547a6e9af035bb</t>
        </is>
      </c>
      <c r="C889" t="inlineStr">
        <is>
          <t>2016-11-17 13:37:52+00:00</t>
        </is>
      </c>
      <c r="D889" t="inlineStr">
        <is>
          <t>verchange</t>
        </is>
      </c>
      <c r="E889" t="inlineStr">
        <is>
          <t>pbr</t>
        </is>
      </c>
      <c r="F889" t="inlineStr">
        <is>
          <t>&gt;=1.8</t>
        </is>
      </c>
      <c r="G889" t="inlineStr">
        <is>
          <t>pbr</t>
        </is>
      </c>
      <c r="H889" t="inlineStr">
        <is>
          <t>&gt;=1.6</t>
        </is>
      </c>
    </row>
    <row r="890">
      <c r="A890" t="inlineStr">
        <is>
          <t>python-heatclient</t>
        </is>
      </c>
      <c r="B890" t="inlineStr">
        <is>
          <t>57f9c0490bf6a8af92ab0f7f15547a6e9af035bb</t>
        </is>
      </c>
      <c r="C890" t="inlineStr">
        <is>
          <t>2016-11-17 13:37:52+00:00</t>
        </is>
      </c>
      <c r="D890" t="inlineStr">
        <is>
          <t>verchange</t>
        </is>
      </c>
      <c r="E890" t="inlineStr">
        <is>
          <t>PyYAML</t>
        </is>
      </c>
      <c r="F890" t="inlineStr">
        <is>
          <t>&gt;=3.10.0</t>
        </is>
      </c>
      <c r="G890" t="inlineStr">
        <is>
          <t>PyYAML</t>
        </is>
      </c>
      <c r="H890" t="inlineStr">
        <is>
          <t>&gt;=3.1.0</t>
        </is>
      </c>
    </row>
    <row r="891">
      <c r="A891" t="inlineStr">
        <is>
          <t>python-heatclient</t>
        </is>
      </c>
      <c r="B891" t="inlineStr">
        <is>
          <t>5fe6a8bb1aa26ff2e9554eee278021686b0b9c8a</t>
        </is>
      </c>
      <c r="C891" t="inlineStr">
        <is>
          <t>2016-12-15 12:47:12+00:00</t>
        </is>
      </c>
      <c r="D891" t="inlineStr">
        <is>
          <t>verchange</t>
        </is>
      </c>
      <c r="E891" t="inlineStr">
        <is>
          <t>requests</t>
        </is>
      </c>
      <c r="F891" t="inlineStr">
        <is>
          <t>&gt;=2.10.0;!=2.12.2</t>
        </is>
      </c>
      <c r="G891" t="inlineStr">
        <is>
          <t>requests</t>
        </is>
      </c>
      <c r="H891" t="inlineStr">
        <is>
          <t>&gt;=2.10.0</t>
        </is>
      </c>
    </row>
    <row r="892">
      <c r="A892" t="inlineStr">
        <is>
          <t>python-heatclient</t>
        </is>
      </c>
      <c r="B892" t="inlineStr">
        <is>
          <t>5fe6a8bb1aa26ff2e9554eee278021686b0b9c8a</t>
        </is>
      </c>
      <c r="C892" t="inlineStr">
        <is>
          <t>2016-12-15 12:47:12+00:00</t>
        </is>
      </c>
      <c r="D892" t="inlineStr">
        <is>
          <t>verchange</t>
        </is>
      </c>
      <c r="E892" t="inlineStr">
        <is>
          <t>cliff</t>
        </is>
      </c>
      <c r="F892" t="inlineStr">
        <is>
          <t>&gt;=2.3.0</t>
        </is>
      </c>
      <c r="G892" t="inlineStr">
        <is>
          <t>cliff</t>
        </is>
      </c>
      <c r="H892" t="inlineStr">
        <is>
          <t>&gt;=2.2.0</t>
        </is>
      </c>
    </row>
    <row r="893">
      <c r="A893" t="inlineStr">
        <is>
          <t>python-heatclient</t>
        </is>
      </c>
      <c r="B893" t="inlineStr">
        <is>
          <t>5fe6a8bb1aa26ff2e9554eee278021686b0b9c8a</t>
        </is>
      </c>
      <c r="C893" t="inlineStr">
        <is>
          <t>2016-12-15 12:47:12+00:00</t>
        </is>
      </c>
      <c r="D893" t="inlineStr">
        <is>
          <t>verchange</t>
        </is>
      </c>
      <c r="E893" t="inlineStr">
        <is>
          <t>keystoneauth1</t>
        </is>
      </c>
      <c r="F893" t="inlineStr">
        <is>
          <t>&gt;=2.16.0</t>
        </is>
      </c>
      <c r="G893" t="inlineStr">
        <is>
          <t>keystoneauth1</t>
        </is>
      </c>
      <c r="H893" t="inlineStr">
        <is>
          <t>&gt;=2.14.0</t>
        </is>
      </c>
    </row>
    <row r="894">
      <c r="A894" t="inlineStr">
        <is>
          <t>python-heatclient</t>
        </is>
      </c>
      <c r="B894" t="inlineStr">
        <is>
          <t>5fe6a8bb1aa26ff2e9554eee278021686b0b9c8a</t>
        </is>
      </c>
      <c r="C894" t="inlineStr">
        <is>
          <t>2016-12-15 12:47:12+00:00</t>
        </is>
      </c>
      <c r="D894" t="inlineStr">
        <is>
          <t>verchange</t>
        </is>
      </c>
      <c r="E894" t="inlineStr">
        <is>
          <t>python-swiftclient</t>
        </is>
      </c>
      <c r="F894" t="inlineStr">
        <is>
          <t>&gt;=3.2.0</t>
        </is>
      </c>
      <c r="G894" t="inlineStr">
        <is>
          <t>python-swiftclient</t>
        </is>
      </c>
      <c r="H894" t="inlineStr">
        <is>
          <t>&gt;=2.2.0</t>
        </is>
      </c>
    </row>
    <row r="895">
      <c r="A895" t="inlineStr">
        <is>
          <t>python-heatclient</t>
        </is>
      </c>
      <c r="B895" t="inlineStr">
        <is>
          <t>17dd3068e4d6fc10236290cc082908c439bcfead</t>
        </is>
      </c>
      <c r="C895" t="inlineStr">
        <is>
          <t>2017-01-25 11:53:08+00:00</t>
        </is>
      </c>
      <c r="D895" t="inlineStr">
        <is>
          <t>verchange</t>
        </is>
      </c>
      <c r="E895" t="inlineStr">
        <is>
          <t>keystoneauth1</t>
        </is>
      </c>
      <c r="F895" t="inlineStr">
        <is>
          <t>&gt;=2.18.0</t>
        </is>
      </c>
      <c r="G895" t="inlineStr">
        <is>
          <t>keystoneauth1</t>
        </is>
      </c>
      <c r="H895" t="inlineStr">
        <is>
          <t>&gt;=2.16.0</t>
        </is>
      </c>
    </row>
    <row r="896">
      <c r="A896" t="inlineStr">
        <is>
          <t>python-heatclient</t>
        </is>
      </c>
      <c r="B896" t="inlineStr">
        <is>
          <t>b80166d848dd26718cfe0627bfec22774213616b</t>
        </is>
      </c>
      <c r="C896" t="inlineStr">
        <is>
          <t>2017-04-12 18:23:57+00:00</t>
        </is>
      </c>
      <c r="D896" t="inlineStr">
        <is>
          <t>verchange</t>
        </is>
      </c>
      <c r="E896" t="inlineStr">
        <is>
          <t>requests</t>
        </is>
      </c>
      <c r="F896" t="inlineStr">
        <is>
          <t>!=2.13.0;&gt;=2.10.0;!=2.12.2</t>
        </is>
      </c>
      <c r="G896" t="inlineStr">
        <is>
          <t>requests</t>
        </is>
      </c>
      <c r="H896" t="inlineStr">
        <is>
          <t>&gt;=2.10.0;!=2.12.2</t>
        </is>
      </c>
    </row>
    <row r="897">
      <c r="A897" t="inlineStr">
        <is>
          <t>python-heatclient</t>
        </is>
      </c>
      <c r="B897" t="inlineStr">
        <is>
          <t>b80166d848dd26718cfe0627bfec22774213616b</t>
        </is>
      </c>
      <c r="C897" t="inlineStr">
        <is>
          <t>2017-04-12 18:23:57+00:00</t>
        </is>
      </c>
      <c r="D897" t="inlineStr">
        <is>
          <t>verchange</t>
        </is>
      </c>
      <c r="E897" t="inlineStr">
        <is>
          <t>oslo.utils</t>
        </is>
      </c>
      <c r="F897" t="inlineStr">
        <is>
          <t>&gt;=3.20.0</t>
        </is>
      </c>
      <c r="G897" t="inlineStr">
        <is>
          <t>oslo.utils</t>
        </is>
      </c>
      <c r="H897" t="inlineStr">
        <is>
          <t>&gt;=3.18.0</t>
        </is>
      </c>
    </row>
    <row r="898">
      <c r="A898" t="inlineStr">
        <is>
          <t>python-heatclient</t>
        </is>
      </c>
      <c r="B898" t="inlineStr">
        <is>
          <t>b80166d848dd26718cfe0627bfec22774213616b</t>
        </is>
      </c>
      <c r="C898" t="inlineStr">
        <is>
          <t>2017-04-12 18:23:57+00:00</t>
        </is>
      </c>
      <c r="D898" t="inlineStr">
        <is>
          <t>verchange</t>
        </is>
      </c>
      <c r="E898" t="inlineStr">
        <is>
          <t>Babel</t>
        </is>
      </c>
      <c r="F898" t="inlineStr">
        <is>
          <t>&gt;=2.3.4;!=2.4.0</t>
        </is>
      </c>
      <c r="G898" t="inlineStr">
        <is>
          <t>Babel</t>
        </is>
      </c>
      <c r="H898" t="inlineStr">
        <is>
          <t>&gt;=2.3.4</t>
        </is>
      </c>
    </row>
    <row r="899">
      <c r="A899" t="inlineStr">
        <is>
          <t>python-heatclient</t>
        </is>
      </c>
      <c r="B899" t="inlineStr">
        <is>
          <t>b80166d848dd26718cfe0627bfec22774213616b</t>
        </is>
      </c>
      <c r="C899" t="inlineStr">
        <is>
          <t>2017-04-12 18:23:57+00:00</t>
        </is>
      </c>
      <c r="D899" t="inlineStr">
        <is>
          <t>verchange</t>
        </is>
      </c>
      <c r="E899" t="inlineStr">
        <is>
          <t>pbr</t>
        </is>
      </c>
      <c r="F899" t="inlineStr">
        <is>
          <t>&gt;=2.0.0</t>
        </is>
      </c>
      <c r="G899" t="inlineStr">
        <is>
          <t>pbr</t>
        </is>
      </c>
      <c r="H899" t="inlineStr">
        <is>
          <t>&gt;=1.8</t>
        </is>
      </c>
    </row>
    <row r="900">
      <c r="A900" t="inlineStr">
        <is>
          <t>python-heatclient</t>
        </is>
      </c>
      <c r="B900" t="inlineStr">
        <is>
          <t>acdb66843c4c643b0599d3d65139ece44dcdfb70</t>
        </is>
      </c>
      <c r="C900" t="inlineStr">
        <is>
          <t>2017-04-20 07:54:08+00:00</t>
        </is>
      </c>
      <c r="D900" t="inlineStr">
        <is>
          <t>verchange</t>
        </is>
      </c>
      <c r="E900" t="inlineStr">
        <is>
          <t>Babel</t>
        </is>
      </c>
      <c r="F900" t="inlineStr">
        <is>
          <t>!=2.3.3;!=2.3.2;!=2.3.0;!=2.3.1;&gt;=1.3</t>
        </is>
      </c>
      <c r="G900" t="inlineStr">
        <is>
          <t>Babel</t>
        </is>
      </c>
      <c r="H900" t="inlineStr">
        <is>
          <t>&gt;=1.3</t>
        </is>
      </c>
    </row>
    <row r="901">
      <c r="A901" t="inlineStr">
        <is>
          <t>python-heatclient</t>
        </is>
      </c>
      <c r="B901" t="inlineStr">
        <is>
          <t>acdb66843c4c643b0599d3d65139ece44dcdfb70</t>
        </is>
      </c>
      <c r="C901" t="inlineStr">
        <is>
          <t>2017-04-20 07:54:08+00:00</t>
        </is>
      </c>
      <c r="D901" t="inlineStr">
        <is>
          <t>verchange</t>
        </is>
      </c>
      <c r="E901" t="inlineStr">
        <is>
          <t>python-keystoneclient</t>
        </is>
      </c>
      <c r="F901" t="inlineStr">
        <is>
          <t>&gt;=1.6.0;!=2.1.0;&lt;3.0.0;!=1.8.0</t>
        </is>
      </c>
      <c r="G901" t="inlineStr">
        <is>
          <t>python-keystoneclient</t>
        </is>
      </c>
      <c r="H901" t="inlineStr">
        <is>
          <t>&gt;=1.6.0;!=2.1.0;!=1.8.0</t>
        </is>
      </c>
    </row>
    <row r="902">
      <c r="A902" t="inlineStr">
        <is>
          <t>python-heatclient</t>
        </is>
      </c>
      <c r="B902" t="inlineStr">
        <is>
          <t>847f9023377b93fc0636309d44ff636fb111d66c</t>
        </is>
      </c>
      <c r="C902" t="inlineStr">
        <is>
          <t>2017-06-08 18:18:17+00:00</t>
        </is>
      </c>
      <c r="D902" t="inlineStr">
        <is>
          <t>verchange</t>
        </is>
      </c>
      <c r="E902" t="inlineStr">
        <is>
          <t>cliff</t>
        </is>
      </c>
      <c r="F902" t="inlineStr">
        <is>
          <t>&gt;=2.6.0</t>
        </is>
      </c>
      <c r="G902" t="inlineStr">
        <is>
          <t>cliff</t>
        </is>
      </c>
      <c r="H902" t="inlineStr">
        <is>
          <t>&gt;=2.3.0</t>
        </is>
      </c>
    </row>
    <row r="903">
      <c r="A903" t="inlineStr">
        <is>
          <t>python-heatclient</t>
        </is>
      </c>
      <c r="B903" t="inlineStr">
        <is>
          <t>847f9023377b93fc0636309d44ff636fb111d66c</t>
        </is>
      </c>
      <c r="C903" t="inlineStr">
        <is>
          <t>2017-06-08 18:18:17+00:00</t>
        </is>
      </c>
      <c r="D903" t="inlineStr">
        <is>
          <t>verchange</t>
        </is>
      </c>
      <c r="E903" t="inlineStr">
        <is>
          <t>keystoneauth1</t>
        </is>
      </c>
      <c r="F903" t="inlineStr">
        <is>
          <t>&gt;=2.20.0</t>
        </is>
      </c>
      <c r="G903" t="inlineStr">
        <is>
          <t>keystoneauth1</t>
        </is>
      </c>
      <c r="H903" t="inlineStr">
        <is>
          <t>&gt;=2.18.0</t>
        </is>
      </c>
    </row>
    <row r="904">
      <c r="A904" t="inlineStr">
        <is>
          <t>python-heatclient</t>
        </is>
      </c>
      <c r="B904" t="inlineStr">
        <is>
          <t>847f9023377b93fc0636309d44ff636fb111d66c</t>
        </is>
      </c>
      <c r="C904" t="inlineStr">
        <is>
          <t>2017-06-08 18:18:17+00:00</t>
        </is>
      </c>
      <c r="D904" t="inlineStr">
        <is>
          <t>verchange</t>
        </is>
      </c>
      <c r="E904" t="inlineStr">
        <is>
          <t>osc-lib</t>
        </is>
      </c>
      <c r="F904" t="inlineStr">
        <is>
          <t>&gt;=1.5.1</t>
        </is>
      </c>
      <c r="G904" t="inlineStr">
        <is>
          <t>osc-lib</t>
        </is>
      </c>
      <c r="H904" t="inlineStr">
        <is>
          <t>&gt;=1.2.0</t>
        </is>
      </c>
    </row>
    <row r="905">
      <c r="A905" t="inlineStr">
        <is>
          <t>python-heatclient</t>
        </is>
      </c>
      <c r="B905" t="inlineStr">
        <is>
          <t>847f9023377b93fc0636309d44ff636fb111d66c</t>
        </is>
      </c>
      <c r="C905" t="inlineStr">
        <is>
          <t>2017-06-08 18:18:17+00:00</t>
        </is>
      </c>
      <c r="D905" t="inlineStr">
        <is>
          <t>verchange</t>
        </is>
      </c>
      <c r="E905" t="inlineStr">
        <is>
          <t>pbr</t>
        </is>
      </c>
      <c r="F905" t="inlineStr">
        <is>
          <t>&gt;=2.0.0;!=2.1.0</t>
        </is>
      </c>
      <c r="G905" t="inlineStr">
        <is>
          <t>pbr</t>
        </is>
      </c>
      <c r="H905" t="inlineStr">
        <is>
          <t>&gt;=2.0.0</t>
        </is>
      </c>
    </row>
    <row r="906">
      <c r="A906" t="inlineStr">
        <is>
          <t>python-heatclient</t>
        </is>
      </c>
      <c r="B906" t="inlineStr">
        <is>
          <t>847f9023377b93fc0636309d44ff636fb111d66c</t>
        </is>
      </c>
      <c r="C906" t="inlineStr">
        <is>
          <t>2017-06-08 18:18:17+00:00</t>
        </is>
      </c>
      <c r="D906" t="inlineStr">
        <is>
          <t>verchange</t>
        </is>
      </c>
      <c r="E906" t="inlineStr">
        <is>
          <t>oslo.i18n</t>
        </is>
      </c>
      <c r="F906" t="inlineStr">
        <is>
          <t>&gt;=2.1.0;!=3.15.2</t>
        </is>
      </c>
      <c r="G906" t="inlineStr">
        <is>
          <t>oslo.i18n</t>
        </is>
      </c>
      <c r="H906" t="inlineStr">
        <is>
          <t>&gt;=2.1.0</t>
        </is>
      </c>
    </row>
    <row r="907">
      <c r="A907" t="inlineStr">
        <is>
          <t>python-heatclient</t>
        </is>
      </c>
      <c r="B907" t="inlineStr">
        <is>
          <t>804ab3e552771a50bbef3dfacdec0d1fa0573406</t>
        </is>
      </c>
      <c r="C907" t="inlineStr">
        <is>
          <t>2017-07-28 18:56:29+00:00</t>
        </is>
      </c>
      <c r="D907" t="inlineStr">
        <is>
          <t>verchange</t>
        </is>
      </c>
      <c r="E907" t="inlineStr">
        <is>
          <t>cliff</t>
        </is>
      </c>
      <c r="F907" t="inlineStr">
        <is>
          <t>&gt;=2.8.0</t>
        </is>
      </c>
      <c r="G907" t="inlineStr">
        <is>
          <t>cliff</t>
        </is>
      </c>
      <c r="H907" t="inlineStr">
        <is>
          <t>&gt;=2.6.0</t>
        </is>
      </c>
    </row>
    <row r="908">
      <c r="A908" t="inlineStr">
        <is>
          <t>python-heatclient</t>
        </is>
      </c>
      <c r="B908" t="inlineStr">
        <is>
          <t>804ab3e552771a50bbef3dfacdec0d1fa0573406</t>
        </is>
      </c>
      <c r="C908" t="inlineStr">
        <is>
          <t>2017-07-28 18:56:29+00:00</t>
        </is>
      </c>
      <c r="D908" t="inlineStr">
        <is>
          <t>verchange</t>
        </is>
      </c>
      <c r="E908" t="inlineStr">
        <is>
          <t>keystoneauth1</t>
        </is>
      </c>
      <c r="F908" t="inlineStr">
        <is>
          <t>&gt;=3.0.1</t>
        </is>
      </c>
      <c r="G908" t="inlineStr">
        <is>
          <t>keystoneauth1</t>
        </is>
      </c>
      <c r="H908" t="inlineStr">
        <is>
          <t>&gt;=2.20.0</t>
        </is>
      </c>
    </row>
    <row r="909">
      <c r="A909" t="inlineStr">
        <is>
          <t>python-heatclient</t>
        </is>
      </c>
      <c r="B909" t="inlineStr">
        <is>
          <t>804ab3e552771a50bbef3dfacdec0d1fa0573406</t>
        </is>
      </c>
      <c r="C909" t="inlineStr">
        <is>
          <t>2017-07-28 18:56:29+00:00</t>
        </is>
      </c>
      <c r="D909" t="inlineStr">
        <is>
          <t>verchange</t>
        </is>
      </c>
      <c r="E909" t="inlineStr">
        <is>
          <t>osc-lib</t>
        </is>
      </c>
      <c r="F909" t="inlineStr">
        <is>
          <t>&gt;=1.7.0</t>
        </is>
      </c>
      <c r="G909" t="inlineStr">
        <is>
          <t>osc-lib</t>
        </is>
      </c>
      <c r="H909" t="inlineStr">
        <is>
          <t>&gt;=1.5.1</t>
        </is>
      </c>
    </row>
    <row r="910">
      <c r="A910" t="inlineStr">
        <is>
          <t>python-heatclient</t>
        </is>
      </c>
      <c r="B910" t="inlineStr">
        <is>
          <t>804ab3e552771a50bbef3dfacdec0d1fa0573406</t>
        </is>
      </c>
      <c r="C910" t="inlineStr">
        <is>
          <t>2017-07-28 18:56:29+00:00</t>
        </is>
      </c>
      <c r="D910" t="inlineStr">
        <is>
          <t>verchange</t>
        </is>
      </c>
      <c r="E910" t="inlineStr">
        <is>
          <t>requests</t>
        </is>
      </c>
      <c r="F910" t="inlineStr">
        <is>
          <t>&gt;=2.14.2</t>
        </is>
      </c>
      <c r="G910" t="inlineStr">
        <is>
          <t>requests</t>
        </is>
      </c>
      <c r="H910" t="inlineStr">
        <is>
          <t>!=2.13.0;&gt;=2.10.0;!=2.12.2</t>
        </is>
      </c>
    </row>
    <row r="911">
      <c r="A911" t="inlineStr">
        <is>
          <t>python-heatclient</t>
        </is>
      </c>
      <c r="B911" t="inlineStr">
        <is>
          <t>804ab3e552771a50bbef3dfacdec0d1fa0573406</t>
        </is>
      </c>
      <c r="C911" t="inlineStr">
        <is>
          <t>2017-07-28 18:56:29+00:00</t>
        </is>
      </c>
      <c r="D911" t="inlineStr">
        <is>
          <t>verchange</t>
        </is>
      </c>
      <c r="E911" t="inlineStr">
        <is>
          <t>oslo.serialization</t>
        </is>
      </c>
      <c r="F911" t="inlineStr">
        <is>
          <t>&gt;=1.10.0;!=2.19.1</t>
        </is>
      </c>
      <c r="G911" t="inlineStr">
        <is>
          <t>oslo.serialization</t>
        </is>
      </c>
      <c r="H911" t="inlineStr">
        <is>
          <t>&gt;=1.10.0</t>
        </is>
      </c>
    </row>
    <row r="912">
      <c r="A912" t="inlineStr">
        <is>
          <t>python-heatclient</t>
        </is>
      </c>
      <c r="B912" t="inlineStr">
        <is>
          <t>868f3b80b7c701607b644afd19e320a9f35e0cfc</t>
        </is>
      </c>
      <c r="C912" t="inlineStr">
        <is>
          <t>2017-10-26 20:57:53+00:00</t>
        </is>
      </c>
      <c r="D912" t="inlineStr">
        <is>
          <t>verchange</t>
        </is>
      </c>
      <c r="E912" t="inlineStr">
        <is>
          <t>oslo.utils</t>
        </is>
      </c>
      <c r="F912" t="inlineStr">
        <is>
          <t>&gt;=3.28.0</t>
        </is>
      </c>
      <c r="G912" t="inlineStr">
        <is>
          <t>oslo.utils</t>
        </is>
      </c>
      <c r="H912" t="inlineStr">
        <is>
          <t>&gt;=3.20.0</t>
        </is>
      </c>
    </row>
    <row r="913">
      <c r="A913" t="inlineStr">
        <is>
          <t>python-heatclient</t>
        </is>
      </c>
      <c r="B913" t="inlineStr">
        <is>
          <t>868f3b80b7c701607b644afd19e320a9f35e0cfc</t>
        </is>
      </c>
      <c r="C913" t="inlineStr">
        <is>
          <t>2017-10-26 20:57:53+00:00</t>
        </is>
      </c>
      <c r="D913" t="inlineStr">
        <is>
          <t>verchange</t>
        </is>
      </c>
      <c r="E913" t="inlineStr">
        <is>
          <t>cliff</t>
        </is>
      </c>
      <c r="F913" t="inlineStr">
        <is>
          <t>&gt;=2.8.0;!=2.9.0</t>
        </is>
      </c>
      <c r="G913" t="inlineStr">
        <is>
          <t>cliff</t>
        </is>
      </c>
      <c r="H913" t="inlineStr">
        <is>
          <t>&gt;=2.8.0</t>
        </is>
      </c>
    </row>
    <row r="914">
      <c r="A914" t="inlineStr">
        <is>
          <t>python-heatclient</t>
        </is>
      </c>
      <c r="B914" t="inlineStr">
        <is>
          <t>868f3b80b7c701607b644afd19e320a9f35e0cfc</t>
        </is>
      </c>
      <c r="C914" t="inlineStr">
        <is>
          <t>2017-10-26 20:57:53+00:00</t>
        </is>
      </c>
      <c r="D914" t="inlineStr">
        <is>
          <t>verchange</t>
        </is>
      </c>
      <c r="E914" t="inlineStr">
        <is>
          <t>keystoneauth1</t>
        </is>
      </c>
      <c r="F914" t="inlineStr">
        <is>
          <t>&gt;=3.2.0</t>
        </is>
      </c>
      <c r="G914" t="inlineStr">
        <is>
          <t>keystoneauth1</t>
        </is>
      </c>
      <c r="H914" t="inlineStr">
        <is>
          <t>&gt;=3.0.1</t>
        </is>
      </c>
    </row>
    <row r="915">
      <c r="A915" t="inlineStr">
        <is>
          <t>python-heatclient</t>
        </is>
      </c>
      <c r="B915" t="inlineStr">
        <is>
          <t>868f3b80b7c701607b644afd19e320a9f35e0cfc</t>
        </is>
      </c>
      <c r="C915" t="inlineStr">
        <is>
          <t>2017-10-26 20:57:53+00:00</t>
        </is>
      </c>
      <c r="D915" t="inlineStr">
        <is>
          <t>verchange</t>
        </is>
      </c>
      <c r="E915" t="inlineStr">
        <is>
          <t>PyYAML</t>
        </is>
      </c>
      <c r="F915" t="inlineStr">
        <is>
          <t>&gt;=3.10</t>
        </is>
      </c>
      <c r="G915" t="inlineStr">
        <is>
          <t>PyYAML</t>
        </is>
      </c>
      <c r="H915" t="inlineStr">
        <is>
          <t>&gt;=3.10.0</t>
        </is>
      </c>
    </row>
    <row r="916">
      <c r="A916" t="inlineStr">
        <is>
          <t>python-heatclient</t>
        </is>
      </c>
      <c r="B916" t="inlineStr">
        <is>
          <t>868f3b80b7c701607b644afd19e320a9f35e0cfc</t>
        </is>
      </c>
      <c r="C916" t="inlineStr">
        <is>
          <t>2017-10-26 20:57:53+00:00</t>
        </is>
      </c>
      <c r="D916" t="inlineStr">
        <is>
          <t>verchange</t>
        </is>
      </c>
      <c r="E916" t="inlineStr">
        <is>
          <t>oslo.serialization</t>
        </is>
      </c>
      <c r="F916" t="inlineStr">
        <is>
          <t>!=2.19.1;&gt;=2.18.0</t>
        </is>
      </c>
      <c r="G916" t="inlineStr">
        <is>
          <t>oslo.serialization</t>
        </is>
      </c>
      <c r="H916" t="inlineStr">
        <is>
          <t>&gt;=1.10.0;!=2.19.1</t>
        </is>
      </c>
    </row>
    <row r="917">
      <c r="A917" t="inlineStr">
        <is>
          <t>python-heatclient</t>
        </is>
      </c>
      <c r="B917" t="inlineStr">
        <is>
          <t>868f3b80b7c701607b644afd19e320a9f35e0cfc</t>
        </is>
      </c>
      <c r="C917" t="inlineStr">
        <is>
          <t>2017-10-26 20:57:53+00:00</t>
        </is>
      </c>
      <c r="D917" t="inlineStr">
        <is>
          <t>verchange</t>
        </is>
      </c>
      <c r="E917" t="inlineStr">
        <is>
          <t>oslo.i18n</t>
        </is>
      </c>
      <c r="F917" t="inlineStr">
        <is>
          <t>&gt;=3.15.3</t>
        </is>
      </c>
      <c r="G917" t="inlineStr">
        <is>
          <t>oslo.i18n</t>
        </is>
      </c>
      <c r="H917" t="inlineStr">
        <is>
          <t>&gt;=2.1.0;!=3.15.2</t>
        </is>
      </c>
    </row>
    <row r="918">
      <c r="A918" t="inlineStr">
        <is>
          <t>python-heatclient</t>
        </is>
      </c>
      <c r="B918" t="inlineStr">
        <is>
          <t>d558d6173970736fde63526da6824d391ada6042</t>
        </is>
      </c>
      <c r="C918" t="inlineStr">
        <is>
          <t>2017-10-27 00:20:00+00:00</t>
        </is>
      </c>
      <c r="D918" t="inlineStr">
        <is>
          <t>verchange</t>
        </is>
      </c>
      <c r="E918" t="inlineStr">
        <is>
          <t>keystoneauth1</t>
        </is>
      </c>
      <c r="F918" t="inlineStr">
        <is>
          <t>&gt;=3.1.0</t>
        </is>
      </c>
      <c r="G918" t="inlineStr">
        <is>
          <t>keystoneauth1</t>
        </is>
      </c>
      <c r="H918" t="inlineStr">
        <is>
          <t>&gt;=3.0.1</t>
        </is>
      </c>
    </row>
    <row r="919">
      <c r="A919" t="inlineStr">
        <is>
          <t>python-heatclient</t>
        </is>
      </c>
      <c r="B919" t="inlineStr">
        <is>
          <t>fbff3c60b78b5cbfea682f8a9206a83db46ee2a3</t>
        </is>
      </c>
      <c r="C919" t="inlineStr">
        <is>
          <t>2017-12-07 14:43:14+00:00</t>
        </is>
      </c>
      <c r="D919" t="inlineStr">
        <is>
          <t>verchange</t>
        </is>
      </c>
      <c r="E919" t="inlineStr">
        <is>
          <t>six</t>
        </is>
      </c>
      <c r="F919" t="inlineStr">
        <is>
          <t>&gt;=1.10.0</t>
        </is>
      </c>
      <c r="G919" t="inlineStr">
        <is>
          <t>six</t>
        </is>
      </c>
      <c r="H919" t="inlineStr">
        <is>
          <t>&gt;=1.9.0</t>
        </is>
      </c>
    </row>
    <row r="920">
      <c r="A920" t="inlineStr">
        <is>
          <t>python-heatclient</t>
        </is>
      </c>
      <c r="B920" t="inlineStr">
        <is>
          <t>fbff3c60b78b5cbfea682f8a9206a83db46ee2a3</t>
        </is>
      </c>
      <c r="C920" t="inlineStr">
        <is>
          <t>2017-12-07 14:43:14+00:00</t>
        </is>
      </c>
      <c r="D920" t="inlineStr">
        <is>
          <t>verchange</t>
        </is>
      </c>
      <c r="E920" t="inlineStr">
        <is>
          <t>oslo.utils</t>
        </is>
      </c>
      <c r="F920" t="inlineStr">
        <is>
          <t>&gt;=3.31.0</t>
        </is>
      </c>
      <c r="G920" t="inlineStr">
        <is>
          <t>oslo.utils</t>
        </is>
      </c>
      <c r="H920" t="inlineStr">
        <is>
          <t>&gt;=3.28.0</t>
        </is>
      </c>
    </row>
    <row r="921">
      <c r="A921" t="inlineStr">
        <is>
          <t>python-heatclient</t>
        </is>
      </c>
      <c r="B921" t="inlineStr">
        <is>
          <t>2ce6aa19a3a8936bc7c9737efadacbb4ae737dab</t>
        </is>
      </c>
      <c r="C921" t="inlineStr">
        <is>
          <t>2018-02-01 16:34:07+00:00</t>
        </is>
      </c>
      <c r="D921" t="inlineStr">
        <is>
          <t>verchange</t>
        </is>
      </c>
      <c r="E921" t="inlineStr">
        <is>
          <t>osc-lib</t>
        </is>
      </c>
      <c r="F921" t="inlineStr">
        <is>
          <t>&gt;=1.8.0</t>
        </is>
      </c>
      <c r="G921" t="inlineStr">
        <is>
          <t>osc-lib</t>
        </is>
      </c>
      <c r="H921" t="inlineStr">
        <is>
          <t>&gt;=1.7.0</t>
        </is>
      </c>
    </row>
    <row r="922">
      <c r="A922" t="inlineStr">
        <is>
          <t>python-heatclient</t>
        </is>
      </c>
      <c r="B922" t="inlineStr">
        <is>
          <t>2ce6aa19a3a8936bc7c9737efadacbb4ae737dab</t>
        </is>
      </c>
      <c r="C922" t="inlineStr">
        <is>
          <t>2018-02-01 16:34:07+00:00</t>
        </is>
      </c>
      <c r="D922" t="inlineStr">
        <is>
          <t>verchange</t>
        </is>
      </c>
      <c r="E922" t="inlineStr">
        <is>
          <t>oslo.utils</t>
        </is>
      </c>
      <c r="F922" t="inlineStr">
        <is>
          <t>&gt;=3.33.0</t>
        </is>
      </c>
      <c r="G922" t="inlineStr">
        <is>
          <t>oslo.utils</t>
        </is>
      </c>
      <c r="H922" t="inlineStr">
        <is>
          <t>&gt;=3.31.0</t>
        </is>
      </c>
    </row>
    <row r="923">
      <c r="A923" t="inlineStr">
        <is>
          <t>python-heatclient</t>
        </is>
      </c>
      <c r="B923" t="inlineStr">
        <is>
          <t>2ce6aa19a3a8936bc7c9737efadacbb4ae737dab</t>
        </is>
      </c>
      <c r="C923" t="inlineStr">
        <is>
          <t>2018-02-01 16:34:07+00:00</t>
        </is>
      </c>
      <c r="D923" t="inlineStr">
        <is>
          <t>verchange</t>
        </is>
      </c>
      <c r="E923" t="inlineStr">
        <is>
          <t>keystoneauth1</t>
        </is>
      </c>
      <c r="F923" t="inlineStr">
        <is>
          <t>&gt;=3.3.0</t>
        </is>
      </c>
      <c r="G923" t="inlineStr">
        <is>
          <t>keystoneauth1</t>
        </is>
      </c>
      <c r="H923" t="inlineStr">
        <is>
          <t>&gt;=3.2.0</t>
        </is>
      </c>
    </row>
    <row r="924">
      <c r="A924" t="inlineStr">
        <is>
          <t>python-heatclient</t>
        </is>
      </c>
      <c r="B924" t="inlineStr">
        <is>
          <t>aab5b85811c4a23dc0b66e27c771a59a91a2bec0</t>
        </is>
      </c>
      <c r="C924" t="inlineStr">
        <is>
          <t>2018-04-19 20:51:34+00:00</t>
        </is>
      </c>
      <c r="D924" t="inlineStr">
        <is>
          <t>verchange</t>
        </is>
      </c>
      <c r="E924" t="inlineStr">
        <is>
          <t>PyYAML</t>
        </is>
      </c>
      <c r="F924" t="inlineStr">
        <is>
          <t>&gt;=3.12</t>
        </is>
      </c>
      <c r="G924" t="inlineStr">
        <is>
          <t>PyYAML</t>
        </is>
      </c>
      <c r="H924" t="inlineStr">
        <is>
          <t>&gt;=3.10</t>
        </is>
      </c>
    </row>
    <row r="925">
      <c r="A925" t="inlineStr">
        <is>
          <t>python-heatclient</t>
        </is>
      </c>
      <c r="B925" t="inlineStr">
        <is>
          <t>aab5b85811c4a23dc0b66e27c771a59a91a2bec0</t>
        </is>
      </c>
      <c r="C925" t="inlineStr">
        <is>
          <t>2018-04-19 20:51:34+00:00</t>
        </is>
      </c>
      <c r="D925" t="inlineStr">
        <is>
          <t>verchange</t>
        </is>
      </c>
      <c r="E925" t="inlineStr">
        <is>
          <t>keystoneauth1</t>
        </is>
      </c>
      <c r="F925" t="inlineStr">
        <is>
          <t>&gt;=3.4.0</t>
        </is>
      </c>
      <c r="G925" t="inlineStr">
        <is>
          <t>keystoneauth1</t>
        </is>
      </c>
      <c r="H925" t="inlineStr">
        <is>
          <t>&gt;=3.3.0</t>
        </is>
      </c>
    </row>
    <row r="926">
      <c r="A926" t="inlineStr">
        <is>
          <t>python-heatclient</t>
        </is>
      </c>
      <c r="B926" t="inlineStr">
        <is>
          <t>f095a0fd133a831ffeb04f9cb7f9d81a4f31a04a</t>
        </is>
      </c>
      <c r="C926" t="inlineStr">
        <is>
          <t>2018-06-11 15:57:14+00:00</t>
        </is>
      </c>
      <c r="D926" t="inlineStr">
        <is>
          <t>verchange</t>
        </is>
      </c>
      <c r="E926" t="inlineStr">
        <is>
          <t>PrettyTable</t>
        </is>
      </c>
      <c r="F926" t="inlineStr">
        <is>
          <t>&gt;=0.7.2;&lt;0.8</t>
        </is>
      </c>
      <c r="G926" t="inlineStr">
        <is>
          <t>PrettyTable</t>
        </is>
      </c>
      <c r="H926" t="inlineStr">
        <is>
          <t>&gt;=0.7.1;&lt;0.8</t>
        </is>
      </c>
    </row>
    <row r="927">
      <c r="A927" t="inlineStr">
        <is>
          <t>python-heatclient</t>
        </is>
      </c>
      <c r="B927" t="inlineStr">
        <is>
          <t>b2a601c7e83bf08a6216478298c484c89f590c32</t>
        </is>
      </c>
      <c r="C927" t="inlineStr">
        <is>
          <t>2020-12-04 08:39:41+00:00</t>
        </is>
      </c>
      <c r="D927" t="inlineStr">
        <is>
          <t>verchange</t>
        </is>
      </c>
      <c r="E927" t="inlineStr">
        <is>
          <t>osc-lib</t>
        </is>
      </c>
      <c r="F927" t="inlineStr">
        <is>
          <t>&gt;=1.14.0</t>
        </is>
      </c>
      <c r="G927" t="inlineStr">
        <is>
          <t>osc-lib</t>
        </is>
      </c>
      <c r="H927" t="inlineStr">
        <is>
          <t>&gt;=1.8.0</t>
        </is>
      </c>
    </row>
    <row r="928">
      <c r="A928" t="inlineStr">
        <is>
          <t>python-heatclient</t>
        </is>
      </c>
      <c r="B928" t="inlineStr">
        <is>
          <t>b2a601c7e83bf08a6216478298c484c89f590c32</t>
        </is>
      </c>
      <c r="C928" t="inlineStr">
        <is>
          <t>2020-12-04 08:39:41+00:00</t>
        </is>
      </c>
      <c r="D928" t="inlineStr">
        <is>
          <t>verchange</t>
        </is>
      </c>
      <c r="E928" t="inlineStr">
        <is>
          <t>PyYAML</t>
        </is>
      </c>
      <c r="F928" t="inlineStr">
        <is>
          <t>&gt;=3.13</t>
        </is>
      </c>
      <c r="G928" t="inlineStr">
        <is>
          <t>PyYAML</t>
        </is>
      </c>
      <c r="H928" t="inlineStr">
        <is>
          <t>&gt;=3.12</t>
        </is>
      </c>
    </row>
    <row r="929">
      <c r="A929" t="inlineStr">
        <is>
          <t>django-better-admin-arrayfield</t>
        </is>
      </c>
      <c r="B929" t="inlineStr">
        <is>
          <t>b35729818394b91877cb5390878670bd5669d2ce</t>
        </is>
      </c>
      <c r="C929" t="inlineStr">
        <is>
          <t>2019-12-30 09:00:51+00:00</t>
        </is>
      </c>
      <c r="D929" t="inlineStr">
        <is>
          <t>verchange</t>
        </is>
      </c>
      <c r="E929" t="inlineStr">
        <is>
          <t>django</t>
        </is>
      </c>
      <c r="F929" t="inlineStr">
        <is>
          <t>&gt;=2.0;&lt;3.1</t>
        </is>
      </c>
      <c r="G929" t="inlineStr">
        <is>
          <t>django</t>
        </is>
      </c>
      <c r="H929" t="inlineStr">
        <is>
          <t>&gt;=2.0;&lt;2.3</t>
        </is>
      </c>
    </row>
    <row r="930">
      <c r="A930" t="inlineStr">
        <is>
          <t>django-better-admin-arrayfield</t>
        </is>
      </c>
      <c r="B930" t="inlineStr">
        <is>
          <t>547fb193370197c01b1eff8dfa0f3356b50eb98c</t>
        </is>
      </c>
      <c r="C930" t="inlineStr">
        <is>
          <t>2020-12-08 16:13:24+00:00</t>
        </is>
      </c>
      <c r="D930" t="inlineStr">
        <is>
          <t>verchange</t>
        </is>
      </c>
      <c r="E930" t="inlineStr">
        <is>
          <t>django</t>
        </is>
      </c>
      <c r="F930" t="inlineStr">
        <is>
          <t>&gt;=2.0;&lt;3.2</t>
        </is>
      </c>
      <c r="G930" t="inlineStr">
        <is>
          <t>django</t>
        </is>
      </c>
      <c r="H930" t="inlineStr">
        <is>
          <t>&gt;=2.0;&lt;3.1</t>
        </is>
      </c>
    </row>
    <row r="931">
      <c r="A931" t="inlineStr">
        <is>
          <t>Adafruit_CircuitPython_AMG88xx</t>
        </is>
      </c>
      <c r="B931" t="inlineStr">
        <is>
          <t>dbe03eabd853912a1cf15e7000c77f204270c364</t>
        </is>
      </c>
      <c r="C931" t="inlineStr">
        <is>
          <t>2018-08-02 19:37:30+00:00</t>
        </is>
      </c>
      <c r="D931" t="inlineStr">
        <is>
          <t>add</t>
        </is>
      </c>
      <c r="E931" t="inlineStr">
        <is>
          <t>Adafruit-Blinka</t>
        </is>
      </c>
      <c r="F931" t="inlineStr"/>
      <c r="G931" t="inlineStr"/>
      <c r="H931" t="inlineStr"/>
    </row>
    <row r="932">
      <c r="A932" t="inlineStr">
        <is>
          <t>Adafruit_CircuitPython_AMG88xx</t>
        </is>
      </c>
      <c r="B932" t="inlineStr">
        <is>
          <t>dbe03eabd853912a1cf15e7000c77f204270c364</t>
        </is>
      </c>
      <c r="C932" t="inlineStr">
        <is>
          <t>2018-08-02 19:37:30+00:00</t>
        </is>
      </c>
      <c r="D932" t="inlineStr">
        <is>
          <t>add</t>
        </is>
      </c>
      <c r="E932" t="inlineStr">
        <is>
          <t>adafruit-circuitpython-busdevice</t>
        </is>
      </c>
      <c r="F932" t="inlineStr"/>
      <c r="G932" t="inlineStr"/>
      <c r="H932" t="inlineStr"/>
    </row>
    <row r="933">
      <c r="A933" t="inlineStr">
        <is>
          <t>Adafruit_CircuitPython_AMG88xx</t>
        </is>
      </c>
      <c r="B933" t="inlineStr">
        <is>
          <t>dbe03eabd853912a1cf15e7000c77f204270c364</t>
        </is>
      </c>
      <c r="C933" t="inlineStr">
        <is>
          <t>2018-08-02 19:37:30+00:00</t>
        </is>
      </c>
      <c r="D933" t="inlineStr">
        <is>
          <t>rem</t>
        </is>
      </c>
      <c r="E933" t="inlineStr"/>
      <c r="F933" t="inlineStr"/>
      <c r="G933" t="inlineStr">
        <is>
          <t>adafruit-circuitpython-bus-device</t>
        </is>
      </c>
      <c r="H933" t="inlineStr">
        <is>
          <t>&gt;=0.2.0</t>
        </is>
      </c>
    </row>
    <row r="934">
      <c r="A934" t="inlineStr">
        <is>
          <t>Adafruit_CircuitPython_AMG88xx</t>
        </is>
      </c>
      <c r="B934" t="inlineStr">
        <is>
          <t>235090c353d3c0addd57bec4c7652901dff4a7de</t>
        </is>
      </c>
      <c r="C934" t="inlineStr">
        <is>
          <t>2021-01-16 13:36:57+00:00</t>
        </is>
      </c>
      <c r="D934" t="inlineStr">
        <is>
          <t>verchange</t>
        </is>
      </c>
      <c r="E934" t="inlineStr">
        <is>
          <t>adafruit-circuitpython-busdevice</t>
        </is>
      </c>
      <c r="F934" t="inlineStr"/>
      <c r="G934" t="inlineStr">
        <is>
          <t>adafruit-circuitpython-busdevice</t>
        </is>
      </c>
      <c r="H934" t="inlineStr"/>
    </row>
    <row r="935">
      <c r="A935" t="inlineStr">
        <is>
          <t>thermo</t>
        </is>
      </c>
      <c r="B935" t="inlineStr">
        <is>
          <t>f90eac6f2dc35a69be427918b9e6a0a0fcd323d0</t>
        </is>
      </c>
      <c r="C935" t="inlineStr">
        <is>
          <t>2016-07-01 17:03:15+00:00</t>
        </is>
      </c>
      <c r="D935" t="inlineStr">
        <is>
          <t>verchange</t>
        </is>
      </c>
      <c r="E935" t="inlineStr">
        <is>
          <t>fluids</t>
        </is>
      </c>
      <c r="F935" t="inlineStr"/>
      <c r="G935" t="inlineStr">
        <is>
          <t>fluids</t>
        </is>
      </c>
      <c r="H935" t="inlineStr"/>
    </row>
    <row r="936">
      <c r="A936" t="inlineStr">
        <is>
          <t>thermo</t>
        </is>
      </c>
      <c r="B936" t="inlineStr">
        <is>
          <t>f90eac6f2dc35a69be427918b9e6a0a0fcd323d0</t>
        </is>
      </c>
      <c r="C936" t="inlineStr">
        <is>
          <t>2016-07-01 17:03:15+00:00</t>
        </is>
      </c>
      <c r="D936" t="inlineStr">
        <is>
          <t>add</t>
        </is>
      </c>
      <c r="E936" t="inlineStr">
        <is>
          <t>coolprop</t>
        </is>
      </c>
      <c r="F936" t="inlineStr"/>
      <c r="G936" t="inlineStr"/>
      <c r="H936" t="inlineStr"/>
    </row>
    <row r="937">
      <c r="A937" t="inlineStr">
        <is>
          <t>thermo</t>
        </is>
      </c>
      <c r="B937" t="inlineStr">
        <is>
          <t>b5c2cf843c261346dcca584c03b2808615c74e83</t>
        </is>
      </c>
      <c r="C937" t="inlineStr">
        <is>
          <t>2018-05-06 22:31:23+00:00</t>
        </is>
      </c>
      <c r="D937" t="inlineStr">
        <is>
          <t>verchange</t>
        </is>
      </c>
      <c r="E937" t="inlineStr">
        <is>
          <t>coolprop</t>
        </is>
      </c>
      <c r="F937" t="inlineStr"/>
      <c r="G937" t="inlineStr">
        <is>
          <t>coolprop</t>
        </is>
      </c>
      <c r="H937" t="inlineStr"/>
    </row>
    <row r="938">
      <c r="A938" t="inlineStr">
        <is>
          <t>thermo</t>
        </is>
      </c>
      <c r="B938" t="inlineStr">
        <is>
          <t>b5c2cf843c261346dcca584c03b2808615c74e83</t>
        </is>
      </c>
      <c r="C938" t="inlineStr">
        <is>
          <t>2018-05-06 22:31:23+00:00</t>
        </is>
      </c>
      <c r="D938" t="inlineStr">
        <is>
          <t>verchange</t>
        </is>
      </c>
      <c r="E938" t="inlineStr">
        <is>
          <t>fluids</t>
        </is>
      </c>
      <c r="F938" t="inlineStr">
        <is>
          <t>&gt;=0.1.68</t>
        </is>
      </c>
      <c r="G938" t="inlineStr">
        <is>
          <t>fluids</t>
        </is>
      </c>
      <c r="H938" t="inlineStr"/>
    </row>
    <row r="939">
      <c r="A939" t="inlineStr">
        <is>
          <t>pydruid</t>
        </is>
      </c>
      <c r="B939" t="inlineStr">
        <is>
          <t>0a973dff6d69dfc819c2fa4fdfe07fb05dada833</t>
        </is>
      </c>
      <c r="C939" t="inlineStr">
        <is>
          <t>2020-06-05 19:45:52+00:00</t>
        </is>
      </c>
      <c r="D939" t="inlineStr">
        <is>
          <t>add</t>
        </is>
      </c>
      <c r="E939" t="inlineStr">
        <is>
          <t>certifi</t>
        </is>
      </c>
      <c r="F939">
        <f>=2020.4.5.1</f>
        <v/>
      </c>
      <c r="G939" t="inlineStr"/>
      <c r="H939" t="inlineStr"/>
    </row>
    <row r="940">
      <c r="A940" t="inlineStr">
        <is>
          <t>pydruid</t>
        </is>
      </c>
      <c r="B940" t="inlineStr">
        <is>
          <t>0a973dff6d69dfc819c2fa4fdfe07fb05dada833</t>
        </is>
      </c>
      <c r="C940" t="inlineStr">
        <is>
          <t>2020-06-05 19:45:52+00:00</t>
        </is>
      </c>
      <c r="D940" t="inlineStr">
        <is>
          <t>add</t>
        </is>
      </c>
      <c r="E940" t="inlineStr">
        <is>
          <t>chardet</t>
        </is>
      </c>
      <c r="F940">
        <f>=3.0.4</f>
        <v/>
      </c>
      <c r="G940" t="inlineStr"/>
      <c r="H940" t="inlineStr"/>
    </row>
    <row r="941">
      <c r="A941" t="inlineStr">
        <is>
          <t>pydruid</t>
        </is>
      </c>
      <c r="B941" t="inlineStr">
        <is>
          <t>0a973dff6d69dfc819c2fa4fdfe07fb05dada833</t>
        </is>
      </c>
      <c r="C941" t="inlineStr">
        <is>
          <t>2020-06-05 19:45:52+00:00</t>
        </is>
      </c>
      <c r="D941" t="inlineStr">
        <is>
          <t>add</t>
        </is>
      </c>
      <c r="E941" t="inlineStr">
        <is>
          <t>idna</t>
        </is>
      </c>
      <c r="F941">
        <f>=2.9</f>
        <v/>
      </c>
      <c r="G941" t="inlineStr"/>
      <c r="H941" t="inlineStr"/>
    </row>
    <row r="942">
      <c r="A942" t="inlineStr">
        <is>
          <t>pydruid</t>
        </is>
      </c>
      <c r="B942" t="inlineStr">
        <is>
          <t>0a973dff6d69dfc819c2fa4fdfe07fb05dada833</t>
        </is>
      </c>
      <c r="C942" t="inlineStr">
        <is>
          <t>2020-06-05 19:45:52+00:00</t>
        </is>
      </c>
      <c r="D942" t="inlineStr">
        <is>
          <t>add</t>
        </is>
      </c>
      <c r="E942" t="inlineStr">
        <is>
          <t>numpy</t>
        </is>
      </c>
      <c r="F942">
        <f>=1.18.3</f>
        <v/>
      </c>
      <c r="G942" t="inlineStr"/>
      <c r="H942" t="inlineStr"/>
    </row>
    <row r="943">
      <c r="A943" t="inlineStr">
        <is>
          <t>pydruid</t>
        </is>
      </c>
      <c r="B943" t="inlineStr">
        <is>
          <t>0a973dff6d69dfc819c2fa4fdfe07fb05dada833</t>
        </is>
      </c>
      <c r="C943" t="inlineStr">
        <is>
          <t>2020-06-05 19:45:52+00:00</t>
        </is>
      </c>
      <c r="D943" t="inlineStr">
        <is>
          <t>add</t>
        </is>
      </c>
      <c r="E943" t="inlineStr">
        <is>
          <t>pandas</t>
        </is>
      </c>
      <c r="F943">
        <f>=0.25.3</f>
        <v/>
      </c>
      <c r="G943" t="inlineStr"/>
      <c r="H943" t="inlineStr"/>
    </row>
    <row r="944">
      <c r="A944" t="inlineStr">
        <is>
          <t>pydruid</t>
        </is>
      </c>
      <c r="B944" t="inlineStr">
        <is>
          <t>0a973dff6d69dfc819c2fa4fdfe07fb05dada833</t>
        </is>
      </c>
      <c r="C944" t="inlineStr">
        <is>
          <t>2020-06-05 19:45:52+00:00</t>
        </is>
      </c>
      <c r="D944" t="inlineStr">
        <is>
          <t>add</t>
        </is>
      </c>
      <c r="E944" t="inlineStr">
        <is>
          <t>prompt-toolkit</t>
        </is>
      </c>
      <c r="F944">
        <f>=1.0.18</f>
        <v/>
      </c>
      <c r="G944" t="inlineStr"/>
      <c r="H944" t="inlineStr"/>
    </row>
    <row r="945">
      <c r="A945" t="inlineStr">
        <is>
          <t>pydruid</t>
        </is>
      </c>
      <c r="B945" t="inlineStr">
        <is>
          <t>0a973dff6d69dfc819c2fa4fdfe07fb05dada833</t>
        </is>
      </c>
      <c r="C945" t="inlineStr">
        <is>
          <t>2020-06-05 19:45:52+00:00</t>
        </is>
      </c>
      <c r="D945" t="inlineStr">
        <is>
          <t>add</t>
        </is>
      </c>
      <c r="E945" t="inlineStr">
        <is>
          <t>pycurl</t>
        </is>
      </c>
      <c r="F945">
        <f>=7.43.0.5</f>
        <v/>
      </c>
      <c r="G945" t="inlineStr"/>
      <c r="H945" t="inlineStr"/>
    </row>
    <row r="946">
      <c r="A946" t="inlineStr">
        <is>
          <t>pydruid</t>
        </is>
      </c>
      <c r="B946" t="inlineStr">
        <is>
          <t>0a973dff6d69dfc819c2fa4fdfe07fb05dada833</t>
        </is>
      </c>
      <c r="C946" t="inlineStr">
        <is>
          <t>2020-06-05 19:45:52+00:00</t>
        </is>
      </c>
      <c r="D946" t="inlineStr">
        <is>
          <t>add</t>
        </is>
      </c>
      <c r="E946" t="inlineStr">
        <is>
          <t>pygments</t>
        </is>
      </c>
      <c r="F946">
        <f>=2.6.1</f>
        <v/>
      </c>
      <c r="G946" t="inlineStr"/>
      <c r="H946" t="inlineStr"/>
    </row>
    <row r="947">
      <c r="A947" t="inlineStr">
        <is>
          <t>pydruid</t>
        </is>
      </c>
      <c r="B947" t="inlineStr">
        <is>
          <t>0a973dff6d69dfc819c2fa4fdfe07fb05dada833</t>
        </is>
      </c>
      <c r="C947" t="inlineStr">
        <is>
          <t>2020-06-05 19:45:52+00:00</t>
        </is>
      </c>
      <c r="D947" t="inlineStr">
        <is>
          <t>add</t>
        </is>
      </c>
      <c r="E947" t="inlineStr">
        <is>
          <t>python-dateutil</t>
        </is>
      </c>
      <c r="F947">
        <f>=2.8.1</f>
        <v/>
      </c>
      <c r="G947" t="inlineStr"/>
      <c r="H947" t="inlineStr"/>
    </row>
    <row r="948">
      <c r="A948" t="inlineStr">
        <is>
          <t>pydruid</t>
        </is>
      </c>
      <c r="B948" t="inlineStr">
        <is>
          <t>0a973dff6d69dfc819c2fa4fdfe07fb05dada833</t>
        </is>
      </c>
      <c r="C948" t="inlineStr">
        <is>
          <t>2020-06-05 19:45:52+00:00</t>
        </is>
      </c>
      <c r="D948" t="inlineStr">
        <is>
          <t>add</t>
        </is>
      </c>
      <c r="E948" t="inlineStr">
        <is>
          <t>pytz</t>
        </is>
      </c>
      <c r="F948">
        <f>=2019.3</f>
        <v/>
      </c>
      <c r="G948" t="inlineStr"/>
      <c r="H948" t="inlineStr"/>
    </row>
    <row r="949">
      <c r="A949" t="inlineStr">
        <is>
          <t>pydruid</t>
        </is>
      </c>
      <c r="B949" t="inlineStr">
        <is>
          <t>0a973dff6d69dfc819c2fa4fdfe07fb05dada833</t>
        </is>
      </c>
      <c r="C949" t="inlineStr">
        <is>
          <t>2020-06-05 19:45:52+00:00</t>
        </is>
      </c>
      <c r="D949" t="inlineStr">
        <is>
          <t>add</t>
        </is>
      </c>
      <c r="E949" t="inlineStr">
        <is>
          <t>requests</t>
        </is>
      </c>
      <c r="F949">
        <f>=2.23.0</f>
        <v/>
      </c>
      <c r="G949" t="inlineStr"/>
      <c r="H949" t="inlineStr"/>
    </row>
    <row r="950">
      <c r="A950" t="inlineStr">
        <is>
          <t>pydruid</t>
        </is>
      </c>
      <c r="B950" t="inlineStr">
        <is>
          <t>0a973dff6d69dfc819c2fa4fdfe07fb05dada833</t>
        </is>
      </c>
      <c r="C950" t="inlineStr">
        <is>
          <t>2020-06-05 19:45:52+00:00</t>
        </is>
      </c>
      <c r="D950" t="inlineStr">
        <is>
          <t>add</t>
        </is>
      </c>
      <c r="E950" t="inlineStr">
        <is>
          <t>six</t>
        </is>
      </c>
      <c r="F950">
        <f>=1.14.0</f>
        <v/>
      </c>
      <c r="G950" t="inlineStr"/>
      <c r="H950" t="inlineStr"/>
    </row>
    <row r="951">
      <c r="A951" t="inlineStr">
        <is>
          <t>pydruid</t>
        </is>
      </c>
      <c r="B951" t="inlineStr">
        <is>
          <t>0a973dff6d69dfc819c2fa4fdfe07fb05dada833</t>
        </is>
      </c>
      <c r="C951" t="inlineStr">
        <is>
          <t>2020-06-05 19:45:52+00:00</t>
        </is>
      </c>
      <c r="D951" t="inlineStr">
        <is>
          <t>add</t>
        </is>
      </c>
      <c r="E951" t="inlineStr">
        <is>
          <t>sqlalchemy</t>
        </is>
      </c>
      <c r="F951">
        <f>=1.3.16</f>
        <v/>
      </c>
      <c r="G951" t="inlineStr"/>
      <c r="H951" t="inlineStr"/>
    </row>
    <row r="952">
      <c r="A952" t="inlineStr">
        <is>
          <t>pydruid</t>
        </is>
      </c>
      <c r="B952" t="inlineStr">
        <is>
          <t>0a973dff6d69dfc819c2fa4fdfe07fb05dada833</t>
        </is>
      </c>
      <c r="C952" t="inlineStr">
        <is>
          <t>2020-06-05 19:45:52+00:00</t>
        </is>
      </c>
      <c r="D952" t="inlineStr">
        <is>
          <t>add</t>
        </is>
      </c>
      <c r="E952" t="inlineStr">
        <is>
          <t>tabulate</t>
        </is>
      </c>
      <c r="F952">
        <f>=0.8.7</f>
        <v/>
      </c>
      <c r="G952" t="inlineStr"/>
      <c r="H952" t="inlineStr"/>
    </row>
    <row r="953">
      <c r="A953" t="inlineStr">
        <is>
          <t>pydruid</t>
        </is>
      </c>
      <c r="B953" t="inlineStr">
        <is>
          <t>0a973dff6d69dfc819c2fa4fdfe07fb05dada833</t>
        </is>
      </c>
      <c r="C953" t="inlineStr">
        <is>
          <t>2020-06-05 19:45:52+00:00</t>
        </is>
      </c>
      <c r="D953" t="inlineStr">
        <is>
          <t>add</t>
        </is>
      </c>
      <c r="E953" t="inlineStr">
        <is>
          <t>tornado</t>
        </is>
      </c>
      <c r="F953">
        <f>=6.0.4</f>
        <v/>
      </c>
      <c r="G953" t="inlineStr"/>
      <c r="H953" t="inlineStr"/>
    </row>
    <row r="954">
      <c r="A954" t="inlineStr">
        <is>
          <t>pydruid</t>
        </is>
      </c>
      <c r="B954" t="inlineStr">
        <is>
          <t>0a973dff6d69dfc819c2fa4fdfe07fb05dada833</t>
        </is>
      </c>
      <c r="C954" t="inlineStr">
        <is>
          <t>2020-06-05 19:45:52+00:00</t>
        </is>
      </c>
      <c r="D954" t="inlineStr">
        <is>
          <t>add</t>
        </is>
      </c>
      <c r="E954" t="inlineStr">
        <is>
          <t>urllib3</t>
        </is>
      </c>
      <c r="F954">
        <f>=1.25.9</f>
        <v/>
      </c>
      <c r="G954" t="inlineStr"/>
      <c r="H954" t="inlineStr"/>
    </row>
    <row r="955">
      <c r="A955" t="inlineStr">
        <is>
          <t>pydruid</t>
        </is>
      </c>
      <c r="B955" t="inlineStr">
        <is>
          <t>0a973dff6d69dfc819c2fa4fdfe07fb05dada833</t>
        </is>
      </c>
      <c r="C955" t="inlineStr">
        <is>
          <t>2020-06-05 19:45:52+00:00</t>
        </is>
      </c>
      <c r="D955" t="inlineStr">
        <is>
          <t>add</t>
        </is>
      </c>
      <c r="E955" t="inlineStr">
        <is>
          <t>wcwidth</t>
        </is>
      </c>
      <c r="F955">
        <f>=0.1.9</f>
        <v/>
      </c>
      <c r="G955" t="inlineStr"/>
      <c r="H955" t="inlineStr"/>
    </row>
    <row r="956">
      <c r="A956" t="inlineStr">
        <is>
          <t>pydruid</t>
        </is>
      </c>
      <c r="B956" t="inlineStr">
        <is>
          <t>5700a7a18df30e854301256060bea8f34e787bfa</t>
        </is>
      </c>
      <c r="C956" t="inlineStr">
        <is>
          <t>2020-06-07 04:02:37+00:00</t>
        </is>
      </c>
      <c r="D956" t="inlineStr">
        <is>
          <t>verchange</t>
        </is>
      </c>
      <c r="E956" t="inlineStr">
        <is>
          <t>pytz</t>
        </is>
      </c>
      <c r="F956">
        <f>=2020.1</f>
        <v/>
      </c>
      <c r="G956" t="inlineStr">
        <is>
          <t>pytz</t>
        </is>
      </c>
      <c r="H956">
        <f>=2019.3</f>
        <v/>
      </c>
    </row>
    <row r="957">
      <c r="A957" t="inlineStr">
        <is>
          <t>pydruid</t>
        </is>
      </c>
      <c r="B957" t="inlineStr">
        <is>
          <t>5700a7a18df30e854301256060bea8f34e787bfa</t>
        </is>
      </c>
      <c r="C957" t="inlineStr">
        <is>
          <t>2020-06-07 04:02:37+00:00</t>
        </is>
      </c>
      <c r="D957" t="inlineStr">
        <is>
          <t>verchange</t>
        </is>
      </c>
      <c r="E957" t="inlineStr">
        <is>
          <t>six</t>
        </is>
      </c>
      <c r="F957">
        <f>=1.15.0</f>
        <v/>
      </c>
      <c r="G957" t="inlineStr">
        <is>
          <t>six</t>
        </is>
      </c>
      <c r="H957">
        <f>=1.14.0</f>
        <v/>
      </c>
    </row>
    <row r="958">
      <c r="A958" t="inlineStr">
        <is>
          <t>pydruid</t>
        </is>
      </c>
      <c r="B958" t="inlineStr">
        <is>
          <t>5700a7a18df30e854301256060bea8f34e787bfa</t>
        </is>
      </c>
      <c r="C958" t="inlineStr">
        <is>
          <t>2020-06-07 04:02:37+00:00</t>
        </is>
      </c>
      <c r="D958" t="inlineStr">
        <is>
          <t>verchange</t>
        </is>
      </c>
      <c r="E958" t="inlineStr">
        <is>
          <t>tabulate</t>
        </is>
      </c>
      <c r="F958">
        <f>=0.8.7</f>
        <v/>
      </c>
      <c r="G958" t="inlineStr">
        <is>
          <t>tabulate</t>
        </is>
      </c>
      <c r="H958">
        <f>=0.8.7</f>
        <v/>
      </c>
    </row>
    <row r="959">
      <c r="A959" t="inlineStr">
        <is>
          <t>pydruid</t>
        </is>
      </c>
      <c r="B959" t="inlineStr">
        <is>
          <t>5700a7a18df30e854301256060bea8f34e787bfa</t>
        </is>
      </c>
      <c r="C959" t="inlineStr">
        <is>
          <t>2020-06-07 04:02:37+00:00</t>
        </is>
      </c>
      <c r="D959" t="inlineStr">
        <is>
          <t>verchange</t>
        </is>
      </c>
      <c r="E959" t="inlineStr">
        <is>
          <t>pygments</t>
        </is>
      </c>
      <c r="F959">
        <f>=2.6.1</f>
        <v/>
      </c>
      <c r="G959" t="inlineStr">
        <is>
          <t>pygments</t>
        </is>
      </c>
      <c r="H959">
        <f>=2.6.1</f>
        <v/>
      </c>
    </row>
    <row r="960">
      <c r="A960" t="inlineStr">
        <is>
          <t>pydruid</t>
        </is>
      </c>
      <c r="B960" t="inlineStr">
        <is>
          <t>5700a7a18df30e854301256060bea8f34e787bfa</t>
        </is>
      </c>
      <c r="C960" t="inlineStr">
        <is>
          <t>2020-06-07 04:02:37+00:00</t>
        </is>
      </c>
      <c r="D960" t="inlineStr">
        <is>
          <t>verchange</t>
        </is>
      </c>
      <c r="E960" t="inlineStr">
        <is>
          <t>prompt-toolkit</t>
        </is>
      </c>
      <c r="F960">
        <f>=3.0.5</f>
        <v/>
      </c>
      <c r="G960" t="inlineStr">
        <is>
          <t>prompt-toolkit</t>
        </is>
      </c>
      <c r="H960">
        <f>=1.0.18</f>
        <v/>
      </c>
    </row>
    <row r="961">
      <c r="A961" t="inlineStr">
        <is>
          <t>pydruid</t>
        </is>
      </c>
      <c r="B961" t="inlineStr">
        <is>
          <t>5700a7a18df30e854301256060bea8f34e787bfa</t>
        </is>
      </c>
      <c r="C961" t="inlineStr">
        <is>
          <t>2020-06-07 04:02:37+00:00</t>
        </is>
      </c>
      <c r="D961" t="inlineStr">
        <is>
          <t>verchange</t>
        </is>
      </c>
      <c r="E961" t="inlineStr">
        <is>
          <t>sqlalchemy</t>
        </is>
      </c>
      <c r="F961">
        <f>=1.3.17</f>
        <v/>
      </c>
      <c r="G961" t="inlineStr">
        <is>
          <t>sqlalchemy</t>
        </is>
      </c>
      <c r="H961">
        <f>=1.3.16</f>
        <v/>
      </c>
    </row>
    <row r="962">
      <c r="A962" t="inlineStr">
        <is>
          <t>pydruid</t>
        </is>
      </c>
      <c r="B962" t="inlineStr">
        <is>
          <t>5700a7a18df30e854301256060bea8f34e787bfa</t>
        </is>
      </c>
      <c r="C962" t="inlineStr">
        <is>
          <t>2020-06-07 04:02:37+00:00</t>
        </is>
      </c>
      <c r="D962" t="inlineStr">
        <is>
          <t>verchange</t>
        </is>
      </c>
      <c r="E962" t="inlineStr">
        <is>
          <t>numpy</t>
        </is>
      </c>
      <c r="F962">
        <f>=1.18.5</f>
        <v/>
      </c>
      <c r="G962" t="inlineStr">
        <is>
          <t>numpy</t>
        </is>
      </c>
      <c r="H962">
        <f>=1.18.3</f>
        <v/>
      </c>
    </row>
    <row r="963">
      <c r="A963" t="inlineStr">
        <is>
          <t>pydruid</t>
        </is>
      </c>
      <c r="B963" t="inlineStr">
        <is>
          <t>5700a7a18df30e854301256060bea8f34e787bfa</t>
        </is>
      </c>
      <c r="C963" t="inlineStr">
        <is>
          <t>2020-06-07 04:02:37+00:00</t>
        </is>
      </c>
      <c r="D963" t="inlineStr">
        <is>
          <t>verchange</t>
        </is>
      </c>
      <c r="E963" t="inlineStr">
        <is>
          <t>requests</t>
        </is>
      </c>
      <c r="F963">
        <f>=2.23.0</f>
        <v/>
      </c>
      <c r="G963" t="inlineStr">
        <is>
          <t>requests</t>
        </is>
      </c>
      <c r="H963">
        <f>=2.23.0</f>
        <v/>
      </c>
    </row>
    <row r="964">
      <c r="A964" t="inlineStr">
        <is>
          <t>pydruid</t>
        </is>
      </c>
      <c r="B964" t="inlineStr">
        <is>
          <t>5700a7a18df30e854301256060bea8f34e787bfa</t>
        </is>
      </c>
      <c r="C964" t="inlineStr">
        <is>
          <t>2020-06-07 04:02:37+00:00</t>
        </is>
      </c>
      <c r="D964" t="inlineStr">
        <is>
          <t>verchange</t>
        </is>
      </c>
      <c r="E964" t="inlineStr">
        <is>
          <t>pandas</t>
        </is>
      </c>
      <c r="F964">
        <f>=1.0.4</f>
        <v/>
      </c>
      <c r="G964" t="inlineStr">
        <is>
          <t>pandas</t>
        </is>
      </c>
      <c r="H964">
        <f>=0.25.3</f>
        <v/>
      </c>
    </row>
    <row r="965">
      <c r="A965" t="inlineStr">
        <is>
          <t>pydruid</t>
        </is>
      </c>
      <c r="B965" t="inlineStr">
        <is>
          <t>5700a7a18df30e854301256060bea8f34e787bfa</t>
        </is>
      </c>
      <c r="C965" t="inlineStr">
        <is>
          <t>2020-06-07 04:02:37+00:00</t>
        </is>
      </c>
      <c r="D965" t="inlineStr">
        <is>
          <t>verchange</t>
        </is>
      </c>
      <c r="E965" t="inlineStr">
        <is>
          <t>tornado</t>
        </is>
      </c>
      <c r="F965">
        <f>=6.0.4</f>
        <v/>
      </c>
      <c r="G965" t="inlineStr">
        <is>
          <t>tornado</t>
        </is>
      </c>
      <c r="H965">
        <f>=6.0.4</f>
        <v/>
      </c>
    </row>
    <row r="966">
      <c r="A966" t="inlineStr">
        <is>
          <t>pydruid</t>
        </is>
      </c>
      <c r="B966" t="inlineStr">
        <is>
          <t>5700a7a18df30e854301256060bea8f34e787bfa</t>
        </is>
      </c>
      <c r="C966" t="inlineStr">
        <is>
          <t>2020-06-07 04:02:37+00:00</t>
        </is>
      </c>
      <c r="D966" t="inlineStr">
        <is>
          <t>verchange</t>
        </is>
      </c>
      <c r="E966" t="inlineStr">
        <is>
          <t>wcwidth</t>
        </is>
      </c>
      <c r="F966">
        <f>=0.2.3</f>
        <v/>
      </c>
      <c r="G966" t="inlineStr">
        <is>
          <t>wcwidth</t>
        </is>
      </c>
      <c r="H966">
        <f>=0.1.9</f>
        <v/>
      </c>
    </row>
    <row r="967">
      <c r="A967" t="inlineStr">
        <is>
          <t>pydruid</t>
        </is>
      </c>
      <c r="B967" t="inlineStr">
        <is>
          <t>5700a7a18df30e854301256060bea8f34e787bfa</t>
        </is>
      </c>
      <c r="C967" t="inlineStr">
        <is>
          <t>2020-06-07 04:02:37+00:00</t>
        </is>
      </c>
      <c r="D967" t="inlineStr">
        <is>
          <t>rem</t>
        </is>
      </c>
      <c r="E967" t="inlineStr"/>
      <c r="F967" t="inlineStr"/>
      <c r="G967" t="inlineStr">
        <is>
          <t>pycurl</t>
        </is>
      </c>
      <c r="H967">
        <f>=7.43.0.5</f>
        <v/>
      </c>
    </row>
    <row r="968">
      <c r="A968" t="inlineStr">
        <is>
          <t>napalm</t>
        </is>
      </c>
      <c r="B968" t="inlineStr">
        <is>
          <t>4257abe582d02e22158180a5790f487197fc1cdc</t>
        </is>
      </c>
      <c r="C968" t="inlineStr">
        <is>
          <t>2016-03-04 12:09:46+00:00</t>
        </is>
      </c>
      <c r="D968" t="inlineStr">
        <is>
          <t>add</t>
        </is>
      </c>
      <c r="E968" t="inlineStr">
        <is>
          <t>pyPluribus</t>
        </is>
      </c>
      <c r="F968" t="inlineStr"/>
      <c r="G968" t="inlineStr"/>
      <c r="H968" t="inlineStr"/>
    </row>
    <row r="969">
      <c r="A969" t="inlineStr">
        <is>
          <t>napalm</t>
        </is>
      </c>
      <c r="B969" t="inlineStr">
        <is>
          <t>927120be07920b6ec0d6cdc126271d368dfd8cc3</t>
        </is>
      </c>
      <c r="C969" t="inlineStr">
        <is>
          <t>2016-05-21 09:06:24+00:00</t>
        </is>
      </c>
      <c r="D969" t="inlineStr">
        <is>
          <t>add</t>
        </is>
      </c>
      <c r="E969" t="inlineStr">
        <is>
          <t>napalm-panos</t>
        </is>
      </c>
      <c r="F969" t="inlineStr"/>
      <c r="G969" t="inlineStr"/>
      <c r="H969" t="inlineStr"/>
    </row>
    <row r="970">
      <c r="A970" t="inlineStr">
        <is>
          <t>napalm</t>
        </is>
      </c>
      <c r="B970" t="inlineStr">
        <is>
          <t>4438b1cc309e477435dc42dd8593a35f13578fca</t>
        </is>
      </c>
      <c r="C970" t="inlineStr">
        <is>
          <t>2017-03-03 08:06:30+00:00</t>
        </is>
      </c>
      <c r="D970" t="inlineStr">
        <is>
          <t>add</t>
        </is>
      </c>
      <c r="E970" t="inlineStr">
        <is>
          <t>napalm-ros</t>
        </is>
      </c>
      <c r="F970" t="inlineStr"/>
      <c r="G970" t="inlineStr"/>
      <c r="H970" t="inlineStr"/>
    </row>
    <row r="971">
      <c r="A971" t="inlineStr">
        <is>
          <t>napalm</t>
        </is>
      </c>
      <c r="B971" t="inlineStr">
        <is>
          <t>4438b1cc309e477435dc42dd8593a35f13578fca</t>
        </is>
      </c>
      <c r="C971" t="inlineStr">
        <is>
          <t>2017-03-03 08:06:30+00:00</t>
        </is>
      </c>
      <c r="D971" t="inlineStr">
        <is>
          <t>add</t>
        </is>
      </c>
      <c r="E971" t="inlineStr">
        <is>
          <t>napalm-vyos</t>
        </is>
      </c>
      <c r="F971" t="inlineStr"/>
      <c r="G971" t="inlineStr"/>
      <c r="H971" t="inlineStr"/>
    </row>
    <row r="972">
      <c r="A972" t="inlineStr">
        <is>
          <t>napalm</t>
        </is>
      </c>
      <c r="B972" t="inlineStr">
        <is>
          <t>4438b1cc309e477435dc42dd8593a35f13578fca</t>
        </is>
      </c>
      <c r="C972" t="inlineStr">
        <is>
          <t>2017-03-03 08:06:30+00:00</t>
        </is>
      </c>
      <c r="D972" t="inlineStr">
        <is>
          <t>rem</t>
        </is>
      </c>
      <c r="E972" t="inlineStr"/>
      <c r="F972" t="inlineStr"/>
      <c r="G972" t="inlineStr">
        <is>
          <t>napalm-ibm</t>
        </is>
      </c>
      <c r="H972" t="inlineStr"/>
    </row>
    <row r="973">
      <c r="A973" t="inlineStr">
        <is>
          <t>napalm</t>
        </is>
      </c>
      <c r="B973" t="inlineStr">
        <is>
          <t>30cbfb4c2304a9d9d55299c475de2618a89f46b5</t>
        </is>
      </c>
      <c r="C973" t="inlineStr">
        <is>
          <t>2017-11-06 15:46:02+00:00</t>
        </is>
      </c>
      <c r="D973" t="inlineStr">
        <is>
          <t>rem</t>
        </is>
      </c>
      <c r="E973" t="inlineStr"/>
      <c r="F973" t="inlineStr"/>
      <c r="G973" t="inlineStr">
        <is>
          <t>napalm-base</t>
        </is>
      </c>
      <c r="H973" t="inlineStr"/>
    </row>
    <row r="974">
      <c r="A974" t="inlineStr">
        <is>
          <t>napalm</t>
        </is>
      </c>
      <c r="B974" t="inlineStr">
        <is>
          <t>30cbfb4c2304a9d9d55299c475de2618a89f46b5</t>
        </is>
      </c>
      <c r="C974" t="inlineStr">
        <is>
          <t>2017-11-06 15:46:02+00:00</t>
        </is>
      </c>
      <c r="D974" t="inlineStr">
        <is>
          <t>rem</t>
        </is>
      </c>
      <c r="E974" t="inlineStr"/>
      <c r="F974" t="inlineStr"/>
      <c r="G974" t="inlineStr">
        <is>
          <t>napalm-eos</t>
        </is>
      </c>
      <c r="H974" t="inlineStr"/>
    </row>
    <row r="975">
      <c r="A975" t="inlineStr">
        <is>
          <t>napalm</t>
        </is>
      </c>
      <c r="B975" t="inlineStr">
        <is>
          <t>30cbfb4c2304a9d9d55299c475de2618a89f46b5</t>
        </is>
      </c>
      <c r="C975" t="inlineStr">
        <is>
          <t>2017-11-06 15:46:02+00:00</t>
        </is>
      </c>
      <c r="D975" t="inlineStr">
        <is>
          <t>rem</t>
        </is>
      </c>
      <c r="E975" t="inlineStr"/>
      <c r="F975" t="inlineStr"/>
      <c r="G975" t="inlineStr">
        <is>
          <t>napalm-fortios</t>
        </is>
      </c>
      <c r="H975" t="inlineStr"/>
    </row>
    <row r="976">
      <c r="A976" t="inlineStr">
        <is>
          <t>napalm</t>
        </is>
      </c>
      <c r="B976" t="inlineStr">
        <is>
          <t>30cbfb4c2304a9d9d55299c475de2618a89f46b5</t>
        </is>
      </c>
      <c r="C976" t="inlineStr">
        <is>
          <t>2017-11-06 15:46:02+00:00</t>
        </is>
      </c>
      <c r="D976" t="inlineStr">
        <is>
          <t>rem</t>
        </is>
      </c>
      <c r="E976" t="inlineStr"/>
      <c r="F976" t="inlineStr"/>
      <c r="G976" t="inlineStr">
        <is>
          <t>napalm-ios</t>
        </is>
      </c>
      <c r="H976" t="inlineStr"/>
    </row>
    <row r="977">
      <c r="A977" t="inlineStr">
        <is>
          <t>napalm</t>
        </is>
      </c>
      <c r="B977" t="inlineStr">
        <is>
          <t>30cbfb4c2304a9d9d55299c475de2618a89f46b5</t>
        </is>
      </c>
      <c r="C977" t="inlineStr">
        <is>
          <t>2017-11-06 15:46:02+00:00</t>
        </is>
      </c>
      <c r="D977" t="inlineStr">
        <is>
          <t>rem</t>
        </is>
      </c>
      <c r="E977" t="inlineStr"/>
      <c r="F977" t="inlineStr"/>
      <c r="G977" t="inlineStr">
        <is>
          <t>napalm-iosxr</t>
        </is>
      </c>
      <c r="H977" t="inlineStr"/>
    </row>
    <row r="978">
      <c r="A978" t="inlineStr">
        <is>
          <t>napalm</t>
        </is>
      </c>
      <c r="B978" t="inlineStr">
        <is>
          <t>30cbfb4c2304a9d9d55299c475de2618a89f46b5</t>
        </is>
      </c>
      <c r="C978" t="inlineStr">
        <is>
          <t>2017-11-06 15:46:02+00:00</t>
        </is>
      </c>
      <c r="D978" t="inlineStr">
        <is>
          <t>rem</t>
        </is>
      </c>
      <c r="E978" t="inlineStr"/>
      <c r="F978" t="inlineStr"/>
      <c r="G978" t="inlineStr">
        <is>
          <t>napalm-junos</t>
        </is>
      </c>
      <c r="H978" t="inlineStr"/>
    </row>
    <row r="979">
      <c r="A979" t="inlineStr">
        <is>
          <t>napalm</t>
        </is>
      </c>
      <c r="B979" t="inlineStr">
        <is>
          <t>30cbfb4c2304a9d9d55299c475de2618a89f46b5</t>
        </is>
      </c>
      <c r="C979" t="inlineStr">
        <is>
          <t>2017-11-06 15:46:02+00:00</t>
        </is>
      </c>
      <c r="D979" t="inlineStr">
        <is>
          <t>rem</t>
        </is>
      </c>
      <c r="E979" t="inlineStr"/>
      <c r="F979" t="inlineStr"/>
      <c r="G979" t="inlineStr">
        <is>
          <t>napalm-nxos</t>
        </is>
      </c>
      <c r="H979" t="inlineStr"/>
    </row>
    <row r="980">
      <c r="A980" t="inlineStr">
        <is>
          <t>napalm</t>
        </is>
      </c>
      <c r="B980" t="inlineStr">
        <is>
          <t>30cbfb4c2304a9d9d55299c475de2618a89f46b5</t>
        </is>
      </c>
      <c r="C980" t="inlineStr">
        <is>
          <t>2017-11-06 15:46:02+00:00</t>
        </is>
      </c>
      <c r="D980" t="inlineStr">
        <is>
          <t>rem</t>
        </is>
      </c>
      <c r="E980" t="inlineStr"/>
      <c r="F980" t="inlineStr"/>
      <c r="G980" t="inlineStr">
        <is>
          <t>napalm-pluribus</t>
        </is>
      </c>
      <c r="H980" t="inlineStr"/>
    </row>
    <row r="981">
      <c r="A981" t="inlineStr">
        <is>
          <t>napalm</t>
        </is>
      </c>
      <c r="B981" t="inlineStr">
        <is>
          <t>30cbfb4c2304a9d9d55299c475de2618a89f46b5</t>
        </is>
      </c>
      <c r="C981" t="inlineStr">
        <is>
          <t>2017-11-06 15:46:02+00:00</t>
        </is>
      </c>
      <c r="D981" t="inlineStr">
        <is>
          <t>rem</t>
        </is>
      </c>
      <c r="E981" t="inlineStr"/>
      <c r="F981" t="inlineStr"/>
      <c r="G981" t="inlineStr">
        <is>
          <t>napalm-panos</t>
        </is>
      </c>
      <c r="H981" t="inlineStr"/>
    </row>
    <row r="982">
      <c r="A982" t="inlineStr">
        <is>
          <t>napalm</t>
        </is>
      </c>
      <c r="B982" t="inlineStr">
        <is>
          <t>30cbfb4c2304a9d9d55299c475de2618a89f46b5</t>
        </is>
      </c>
      <c r="C982" t="inlineStr">
        <is>
          <t>2017-11-06 15:46:02+00:00</t>
        </is>
      </c>
      <c r="D982" t="inlineStr">
        <is>
          <t>rem</t>
        </is>
      </c>
      <c r="E982" t="inlineStr"/>
      <c r="F982" t="inlineStr"/>
      <c r="G982" t="inlineStr">
        <is>
          <t>napalm-ros</t>
        </is>
      </c>
      <c r="H982" t="inlineStr"/>
    </row>
    <row r="983">
      <c r="A983" t="inlineStr">
        <is>
          <t>napalm</t>
        </is>
      </c>
      <c r="B983" t="inlineStr">
        <is>
          <t>30cbfb4c2304a9d9d55299c475de2618a89f46b5</t>
        </is>
      </c>
      <c r="C983" t="inlineStr">
        <is>
          <t>2017-11-06 15:46:02+00:00</t>
        </is>
      </c>
      <c r="D983" t="inlineStr">
        <is>
          <t>rem</t>
        </is>
      </c>
      <c r="E983" t="inlineStr"/>
      <c r="F983" t="inlineStr"/>
      <c r="G983" t="inlineStr">
        <is>
          <t>napalm-vyos</t>
        </is>
      </c>
      <c r="H983" t="inlineStr"/>
    </row>
    <row r="984">
      <c r="A984" t="inlineStr">
        <is>
          <t>napalm</t>
        </is>
      </c>
      <c r="B984" t="inlineStr">
        <is>
          <t>21f675e2ee59b69fe36233246825ccd73e638a55</t>
        </is>
      </c>
      <c r="C984" t="inlineStr">
        <is>
          <t>2017-11-24 15:33:24+00:00</t>
        </is>
      </c>
      <c r="D984" t="inlineStr">
        <is>
          <t>add</t>
        </is>
      </c>
      <c r="E984" t="inlineStr">
        <is>
          <t>future</t>
        </is>
      </c>
      <c r="F984" t="inlineStr"/>
      <c r="G984" t="inlineStr"/>
      <c r="H984" t="inlineStr"/>
    </row>
    <row r="985">
      <c r="A985" t="inlineStr">
        <is>
          <t>napalm</t>
        </is>
      </c>
      <c r="B985" t="inlineStr">
        <is>
          <t>21f675e2ee59b69fe36233246825ccd73e638a55</t>
        </is>
      </c>
      <c r="C985" t="inlineStr">
        <is>
          <t>2017-11-24 15:33:24+00:00</t>
        </is>
      </c>
      <c r="D985" t="inlineStr">
        <is>
          <t>add</t>
        </is>
      </c>
      <c r="E985" t="inlineStr">
        <is>
          <t>jtextfsm</t>
        </is>
      </c>
      <c r="F985" t="inlineStr"/>
      <c r="G985" t="inlineStr"/>
      <c r="H985" t="inlineStr"/>
    </row>
    <row r="986">
      <c r="A986" t="inlineStr">
        <is>
          <t>napalm</t>
        </is>
      </c>
      <c r="B986" t="inlineStr">
        <is>
          <t>21f675e2ee59b69fe36233246825ccd73e638a55</t>
        </is>
      </c>
      <c r="C986" t="inlineStr">
        <is>
          <t>2017-11-24 15:33:24+00:00</t>
        </is>
      </c>
      <c r="D986" t="inlineStr">
        <is>
          <t>add</t>
        </is>
      </c>
      <c r="E986" t="inlineStr">
        <is>
          <t>jinja2</t>
        </is>
      </c>
      <c r="F986" t="inlineStr"/>
      <c r="G986" t="inlineStr"/>
      <c r="H986" t="inlineStr"/>
    </row>
    <row r="987">
      <c r="A987" t="inlineStr">
        <is>
          <t>napalm</t>
        </is>
      </c>
      <c r="B987" t="inlineStr">
        <is>
          <t>21f675e2ee59b69fe36233246825ccd73e638a55</t>
        </is>
      </c>
      <c r="C987" t="inlineStr">
        <is>
          <t>2017-11-24 15:33:24+00:00</t>
        </is>
      </c>
      <c r="D987" t="inlineStr">
        <is>
          <t>add</t>
        </is>
      </c>
      <c r="E987" t="inlineStr">
        <is>
          <t>netaddr</t>
        </is>
      </c>
      <c r="F987" t="inlineStr"/>
      <c r="G987" t="inlineStr"/>
      <c r="H987" t="inlineStr"/>
    </row>
    <row r="988">
      <c r="A988" t="inlineStr">
        <is>
          <t>napalm</t>
        </is>
      </c>
      <c r="B988" t="inlineStr">
        <is>
          <t>21f675e2ee59b69fe36233246825ccd73e638a55</t>
        </is>
      </c>
      <c r="C988" t="inlineStr">
        <is>
          <t>2017-11-24 15:33:24+00:00</t>
        </is>
      </c>
      <c r="D988" t="inlineStr">
        <is>
          <t>add</t>
        </is>
      </c>
      <c r="E988" t="inlineStr">
        <is>
          <t>pyYAML</t>
        </is>
      </c>
      <c r="F988" t="inlineStr"/>
      <c r="G988" t="inlineStr"/>
      <c r="H988" t="inlineStr"/>
    </row>
    <row r="989">
      <c r="A989" t="inlineStr">
        <is>
          <t>napalm</t>
        </is>
      </c>
      <c r="B989" t="inlineStr">
        <is>
          <t>21f675e2ee59b69fe36233246825ccd73e638a55</t>
        </is>
      </c>
      <c r="C989" t="inlineStr">
        <is>
          <t>2017-11-24 15:33:24+00:00</t>
        </is>
      </c>
      <c r="D989" t="inlineStr">
        <is>
          <t>add</t>
        </is>
      </c>
      <c r="E989" t="inlineStr">
        <is>
          <t>pyeapi</t>
        </is>
      </c>
      <c r="F989" t="inlineStr"/>
      <c r="G989" t="inlineStr"/>
      <c r="H989" t="inlineStr"/>
    </row>
    <row r="990">
      <c r="A990" t="inlineStr">
        <is>
          <t>napalm</t>
        </is>
      </c>
      <c r="B990" t="inlineStr">
        <is>
          <t>21f675e2ee59b69fe36233246825ccd73e638a55</t>
        </is>
      </c>
      <c r="C990" t="inlineStr">
        <is>
          <t>2017-11-24 15:33:24+00:00</t>
        </is>
      </c>
      <c r="D990" t="inlineStr">
        <is>
          <t>add</t>
        </is>
      </c>
      <c r="E990" t="inlineStr">
        <is>
          <t>netmiko</t>
        </is>
      </c>
      <c r="F990" t="inlineStr">
        <is>
          <t>&gt;=1.4.3</t>
        </is>
      </c>
      <c r="G990" t="inlineStr"/>
      <c r="H990" t="inlineStr"/>
    </row>
    <row r="991">
      <c r="A991" t="inlineStr">
        <is>
          <t>napalm</t>
        </is>
      </c>
      <c r="B991" t="inlineStr">
        <is>
          <t>21f675e2ee59b69fe36233246825ccd73e638a55</t>
        </is>
      </c>
      <c r="C991" t="inlineStr">
        <is>
          <t>2017-11-24 15:33:24+00:00</t>
        </is>
      </c>
      <c r="D991" t="inlineStr">
        <is>
          <t>add</t>
        </is>
      </c>
      <c r="E991" t="inlineStr">
        <is>
          <t>pyIOSXR</t>
        </is>
      </c>
      <c r="F991" t="inlineStr">
        <is>
          <t>&gt;=0.51</t>
        </is>
      </c>
      <c r="G991" t="inlineStr"/>
      <c r="H991" t="inlineStr"/>
    </row>
    <row r="992">
      <c r="A992" t="inlineStr">
        <is>
          <t>napalm</t>
        </is>
      </c>
      <c r="B992" t="inlineStr">
        <is>
          <t>21f675e2ee59b69fe36233246825ccd73e638a55</t>
        </is>
      </c>
      <c r="C992" t="inlineStr">
        <is>
          <t>2017-11-24 15:33:24+00:00</t>
        </is>
      </c>
      <c r="D992" t="inlineStr">
        <is>
          <t>add</t>
        </is>
      </c>
      <c r="E992" t="inlineStr">
        <is>
          <t>netmiko</t>
        </is>
      </c>
      <c r="F992" t="inlineStr">
        <is>
          <t>&gt;=1.4.3</t>
        </is>
      </c>
      <c r="G992" t="inlineStr"/>
      <c r="H992" t="inlineStr"/>
    </row>
    <row r="993">
      <c r="A993" t="inlineStr">
        <is>
          <t>napalm</t>
        </is>
      </c>
      <c r="B993" t="inlineStr">
        <is>
          <t>21f675e2ee59b69fe36233246825ccd73e638a55</t>
        </is>
      </c>
      <c r="C993" t="inlineStr">
        <is>
          <t>2017-11-24 15:33:24+00:00</t>
        </is>
      </c>
      <c r="D993" t="inlineStr">
        <is>
          <t>add</t>
        </is>
      </c>
      <c r="E993" t="inlineStr">
        <is>
          <t>junos-eznc</t>
        </is>
      </c>
      <c r="F993" t="inlineStr">
        <is>
          <t>&gt;=2.1.5</t>
        </is>
      </c>
      <c r="G993" t="inlineStr"/>
      <c r="H993" t="inlineStr"/>
    </row>
    <row r="994">
      <c r="A994" t="inlineStr">
        <is>
          <t>napalm</t>
        </is>
      </c>
      <c r="B994" t="inlineStr">
        <is>
          <t>21f675e2ee59b69fe36233246825ccd73e638a55</t>
        </is>
      </c>
      <c r="C994" t="inlineStr">
        <is>
          <t>2017-11-24 15:33:24+00:00</t>
        </is>
      </c>
      <c r="D994" t="inlineStr">
        <is>
          <t>add</t>
        </is>
      </c>
      <c r="E994" t="inlineStr">
        <is>
          <t>pynxos</t>
        </is>
      </c>
      <c r="F994" t="inlineStr"/>
      <c r="G994" t="inlineStr"/>
      <c r="H994" t="inlineStr"/>
    </row>
    <row r="995">
      <c r="A995" t="inlineStr">
        <is>
          <t>napalm</t>
        </is>
      </c>
      <c r="B995" t="inlineStr">
        <is>
          <t>21f675e2ee59b69fe36233246825ccd73e638a55</t>
        </is>
      </c>
      <c r="C995" t="inlineStr">
        <is>
          <t>2017-11-24 15:33:24+00:00</t>
        </is>
      </c>
      <c r="D995" t="inlineStr">
        <is>
          <t>add</t>
        </is>
      </c>
      <c r="E995" t="inlineStr">
        <is>
          <t>netmiko</t>
        </is>
      </c>
      <c r="F995" t="inlineStr">
        <is>
          <t>&gt;=1.4.3</t>
        </is>
      </c>
      <c r="G995" t="inlineStr"/>
      <c r="H995" t="inlineStr"/>
    </row>
    <row r="996">
      <c r="A996" t="inlineStr">
        <is>
          <t>napalm</t>
        </is>
      </c>
      <c r="B996" t="inlineStr">
        <is>
          <t>21f675e2ee59b69fe36233246825ccd73e638a55</t>
        </is>
      </c>
      <c r="C996" t="inlineStr">
        <is>
          <t>2017-11-24 15:33:24+00:00</t>
        </is>
      </c>
      <c r="D996" t="inlineStr">
        <is>
          <t>add</t>
        </is>
      </c>
      <c r="E996" t="inlineStr">
        <is>
          <t>scp</t>
        </is>
      </c>
      <c r="F996" t="inlineStr"/>
      <c r="G996" t="inlineStr"/>
      <c r="H996" t="inlineStr"/>
    </row>
    <row r="997">
      <c r="A997" t="inlineStr">
        <is>
          <t>napalm</t>
        </is>
      </c>
      <c r="B997" t="inlineStr">
        <is>
          <t>3571631943ef9f062c8774fb5a005eec2847db27</t>
        </is>
      </c>
      <c r="C997" t="inlineStr">
        <is>
          <t>2018-04-12 17:42:44+00:00</t>
        </is>
      </c>
      <c r="D997" t="inlineStr">
        <is>
          <t>add</t>
        </is>
      </c>
      <c r="E997" t="inlineStr">
        <is>
          <t>setuptools</t>
        </is>
      </c>
      <c r="F997" t="inlineStr">
        <is>
          <t>&gt;=38.4.0</t>
        </is>
      </c>
      <c r="G997" t="inlineStr"/>
      <c r="H997" t="inlineStr"/>
    </row>
    <row r="998">
      <c r="A998" t="inlineStr">
        <is>
          <t>napalm</t>
        </is>
      </c>
      <c r="B998" t="inlineStr">
        <is>
          <t>3571631943ef9f062c8774fb5a005eec2847db27</t>
        </is>
      </c>
      <c r="C998" t="inlineStr">
        <is>
          <t>2018-04-12 17:42:44+00:00</t>
        </is>
      </c>
      <c r="D998" t="inlineStr">
        <is>
          <t>add</t>
        </is>
      </c>
      <c r="E998" t="inlineStr">
        <is>
          <t>cffi</t>
        </is>
      </c>
      <c r="F998" t="inlineStr">
        <is>
          <t>&gt;=1.11.3</t>
        </is>
      </c>
      <c r="G998" t="inlineStr"/>
      <c r="H998" t="inlineStr"/>
    </row>
    <row r="999">
      <c r="A999" t="inlineStr">
        <is>
          <t>napalm</t>
        </is>
      </c>
      <c r="B999" t="inlineStr">
        <is>
          <t>3571631943ef9f062c8774fb5a005eec2847db27</t>
        </is>
      </c>
      <c r="C999" t="inlineStr">
        <is>
          <t>2018-04-12 17:42:44+00:00</t>
        </is>
      </c>
      <c r="D999" t="inlineStr">
        <is>
          <t>rem</t>
        </is>
      </c>
      <c r="E999" t="inlineStr"/>
      <c r="F999" t="inlineStr"/>
      <c r="G999" t="inlineStr">
        <is>
          <t>netmiko</t>
        </is>
      </c>
      <c r="H999" t="inlineStr">
        <is>
          <t>&gt;=1.4.3</t>
        </is>
      </c>
    </row>
    <row r="1000">
      <c r="A1000" t="inlineStr">
        <is>
          <t>napalm</t>
        </is>
      </c>
      <c r="B1000" t="inlineStr">
        <is>
          <t>3571631943ef9f062c8774fb5a005eec2847db27</t>
        </is>
      </c>
      <c r="C1000" t="inlineStr">
        <is>
          <t>2018-04-12 17:42:44+00:00</t>
        </is>
      </c>
      <c r="D1000" t="inlineStr">
        <is>
          <t>rem</t>
        </is>
      </c>
      <c r="E1000" t="inlineStr"/>
      <c r="F1000" t="inlineStr"/>
      <c r="G1000" t="inlineStr">
        <is>
          <t>netmiko</t>
        </is>
      </c>
      <c r="H1000" t="inlineStr">
        <is>
          <t>&gt;=1.4.3</t>
        </is>
      </c>
    </row>
    <row r="1001">
      <c r="A1001" t="inlineStr">
        <is>
          <t>napalm</t>
        </is>
      </c>
      <c r="B1001" t="inlineStr">
        <is>
          <t>31dbfef4f228699115a74524c5021b81d86d39c2</t>
        </is>
      </c>
      <c r="C1001" t="inlineStr">
        <is>
          <t>2018-08-10 17:36:52+00:00</t>
        </is>
      </c>
      <c r="D1001" t="inlineStr">
        <is>
          <t>verchange</t>
        </is>
      </c>
      <c r="E1001" t="inlineStr">
        <is>
          <t>pynxos</t>
        </is>
      </c>
      <c r="F1001">
        <f>=0.0.3</f>
        <v/>
      </c>
      <c r="G1001" t="inlineStr">
        <is>
          <t>pynxos</t>
        </is>
      </c>
      <c r="H1001" t="inlineStr"/>
    </row>
    <row r="1002">
      <c r="A1002" t="inlineStr">
        <is>
          <t>napalm</t>
        </is>
      </c>
      <c r="B1002" t="inlineStr">
        <is>
          <t>31dbfef4f228699115a74524c5021b81d86d39c2</t>
        </is>
      </c>
      <c r="C1002" t="inlineStr">
        <is>
          <t>2018-08-10 17:36:52+00:00</t>
        </is>
      </c>
      <c r="D1002" t="inlineStr">
        <is>
          <t>verchange</t>
        </is>
      </c>
      <c r="E1002" t="inlineStr">
        <is>
          <t>pyIOSXR</t>
        </is>
      </c>
      <c r="F1002" t="inlineStr">
        <is>
          <t>&gt;=0.53</t>
        </is>
      </c>
      <c r="G1002" t="inlineStr">
        <is>
          <t>pyIOSXR</t>
        </is>
      </c>
      <c r="H1002" t="inlineStr">
        <is>
          <t>&gt;=0.51</t>
        </is>
      </c>
    </row>
    <row r="1003">
      <c r="A1003" t="inlineStr">
        <is>
          <t>napalm</t>
        </is>
      </c>
      <c r="B1003" t="inlineStr">
        <is>
          <t>31dbfef4f228699115a74524c5021b81d86d39c2</t>
        </is>
      </c>
      <c r="C1003" t="inlineStr">
        <is>
          <t>2018-08-10 17:36:52+00:00</t>
        </is>
      </c>
      <c r="D1003" t="inlineStr">
        <is>
          <t>verchange</t>
        </is>
      </c>
      <c r="E1003" t="inlineStr">
        <is>
          <t>netmiko</t>
        </is>
      </c>
      <c r="F1003" t="inlineStr">
        <is>
          <t>&gt;=2.1.1</t>
        </is>
      </c>
      <c r="G1003" t="inlineStr">
        <is>
          <t>netmiko</t>
        </is>
      </c>
      <c r="H1003" t="inlineStr">
        <is>
          <t>&gt;=1.4.3</t>
        </is>
      </c>
    </row>
    <row r="1004">
      <c r="A1004" t="inlineStr">
        <is>
          <t>napalm</t>
        </is>
      </c>
      <c r="B1004" t="inlineStr">
        <is>
          <t>31dbfef4f228699115a74524c5021b81d86d39c2</t>
        </is>
      </c>
      <c r="C1004" t="inlineStr">
        <is>
          <t>2018-08-10 17:36:52+00:00</t>
        </is>
      </c>
      <c r="D1004" t="inlineStr">
        <is>
          <t>add</t>
        </is>
      </c>
      <c r="E1004" t="inlineStr">
        <is>
          <t>textfsm</t>
        </is>
      </c>
      <c r="F1004" t="inlineStr"/>
      <c r="G1004" t="inlineStr"/>
      <c r="H1004" t="inlineStr"/>
    </row>
    <row r="1005">
      <c r="A1005" t="inlineStr">
        <is>
          <t>napalm</t>
        </is>
      </c>
      <c r="B1005" t="inlineStr">
        <is>
          <t>31dbfef4f228699115a74524c5021b81d86d39c2</t>
        </is>
      </c>
      <c r="C1005" t="inlineStr">
        <is>
          <t>2018-08-10 17:36:52+00:00</t>
        </is>
      </c>
      <c r="D1005" t="inlineStr">
        <is>
          <t>rem</t>
        </is>
      </c>
      <c r="E1005" t="inlineStr"/>
      <c r="F1005" t="inlineStr"/>
      <c r="G1005" t="inlineStr">
        <is>
          <t>jtextfsm</t>
        </is>
      </c>
      <c r="H1005" t="inlineStr"/>
    </row>
    <row r="1006">
      <c r="A1006" t="inlineStr">
        <is>
          <t>napalm</t>
        </is>
      </c>
      <c r="B1006" t="inlineStr">
        <is>
          <t>4e503477ebf11a160aa3803a0de65f96a20df705</t>
        </is>
      </c>
      <c r="C1006" t="inlineStr">
        <is>
          <t>2019-02-11 19:07:17+00:00</t>
        </is>
      </c>
      <c r="D1006" t="inlineStr">
        <is>
          <t>verchange</t>
        </is>
      </c>
      <c r="E1006" t="inlineStr">
        <is>
          <t>pyeapi</t>
        </is>
      </c>
      <c r="F1006" t="inlineStr">
        <is>
          <t>&gt;=0.8.2</t>
        </is>
      </c>
      <c r="G1006" t="inlineStr">
        <is>
          <t>pyeapi</t>
        </is>
      </c>
      <c r="H1006" t="inlineStr"/>
    </row>
    <row r="1007">
      <c r="A1007" t="inlineStr">
        <is>
          <t>napalm</t>
        </is>
      </c>
      <c r="B1007" t="inlineStr">
        <is>
          <t>4e503477ebf11a160aa3803a0de65f96a20df705</t>
        </is>
      </c>
      <c r="C1007" t="inlineStr">
        <is>
          <t>2019-02-11 19:07:17+00:00</t>
        </is>
      </c>
      <c r="D1007" t="inlineStr">
        <is>
          <t>verchange</t>
        </is>
      </c>
      <c r="E1007" t="inlineStr">
        <is>
          <t>netmiko</t>
        </is>
      </c>
      <c r="F1007" t="inlineStr">
        <is>
          <t>&gt;=2.3.0</t>
        </is>
      </c>
      <c r="G1007" t="inlineStr">
        <is>
          <t>netmiko</t>
        </is>
      </c>
      <c r="H1007" t="inlineStr">
        <is>
          <t>&gt;=2.1.1</t>
        </is>
      </c>
    </row>
    <row r="1008">
      <c r="A1008" t="inlineStr">
        <is>
          <t>napalm</t>
        </is>
      </c>
      <c r="B1008" t="inlineStr">
        <is>
          <t>4e503477ebf11a160aa3803a0de65f96a20df705</t>
        </is>
      </c>
      <c r="C1008" t="inlineStr">
        <is>
          <t>2019-02-11 19:07:17+00:00</t>
        </is>
      </c>
      <c r="D1008" t="inlineStr">
        <is>
          <t>verchange</t>
        </is>
      </c>
      <c r="E1008" t="inlineStr">
        <is>
          <t>scp</t>
        </is>
      </c>
      <c r="F1008" t="inlineStr"/>
      <c r="G1008" t="inlineStr">
        <is>
          <t>scp</t>
        </is>
      </c>
      <c r="H1008" t="inlineStr"/>
    </row>
    <row r="1009">
      <c r="A1009" t="inlineStr">
        <is>
          <t>napalm</t>
        </is>
      </c>
      <c r="B1009" t="inlineStr">
        <is>
          <t>4e503477ebf11a160aa3803a0de65f96a20df705</t>
        </is>
      </c>
      <c r="C1009" t="inlineStr">
        <is>
          <t>2019-02-11 19:07:17+00:00</t>
        </is>
      </c>
      <c r="D1009" t="inlineStr">
        <is>
          <t>verchange</t>
        </is>
      </c>
      <c r="E1009" t="inlineStr">
        <is>
          <t>junos-eznc</t>
        </is>
      </c>
      <c r="F1009" t="inlineStr">
        <is>
          <t>&gt;=2.2.0</t>
        </is>
      </c>
      <c r="G1009" t="inlineStr">
        <is>
          <t>junos-eznc</t>
        </is>
      </c>
      <c r="H1009" t="inlineStr">
        <is>
          <t>&gt;=2.1.5</t>
        </is>
      </c>
    </row>
    <row r="1010">
      <c r="A1010" t="inlineStr">
        <is>
          <t>napalm</t>
        </is>
      </c>
      <c r="B1010" t="inlineStr">
        <is>
          <t>4e503477ebf11a160aa3803a0de65f96a20df705</t>
        </is>
      </c>
      <c r="C1010" t="inlineStr">
        <is>
          <t>2019-02-11 19:07:17+00:00</t>
        </is>
      </c>
      <c r="D1010" t="inlineStr">
        <is>
          <t>add</t>
        </is>
      </c>
      <c r="E1010" t="inlineStr">
        <is>
          <t>paramiko</t>
        </is>
      </c>
      <c r="F1010" t="inlineStr">
        <is>
          <t>&gt;=2.4.2</t>
        </is>
      </c>
      <c r="G1010" t="inlineStr"/>
      <c r="H1010" t="inlineStr"/>
    </row>
    <row r="1011">
      <c r="A1011" t="inlineStr">
        <is>
          <t>napalm</t>
        </is>
      </c>
      <c r="B1011" t="inlineStr">
        <is>
          <t>4e503477ebf11a160aa3803a0de65f96a20df705</t>
        </is>
      </c>
      <c r="C1011" t="inlineStr">
        <is>
          <t>2019-02-11 19:07:17+00:00</t>
        </is>
      </c>
      <c r="D1011" t="inlineStr">
        <is>
          <t>add</t>
        </is>
      </c>
      <c r="E1011" t="inlineStr">
        <is>
          <t>nxapi-plumbing</t>
        </is>
      </c>
      <c r="F1011" t="inlineStr">
        <is>
          <t>&gt;=0.5.2</t>
        </is>
      </c>
      <c r="G1011" t="inlineStr"/>
      <c r="H1011" t="inlineStr"/>
    </row>
    <row r="1012">
      <c r="A1012" t="inlineStr">
        <is>
          <t>napalm</t>
        </is>
      </c>
      <c r="B1012" t="inlineStr">
        <is>
          <t>4e503477ebf11a160aa3803a0de65f96a20df705</t>
        </is>
      </c>
      <c r="C1012" t="inlineStr">
        <is>
          <t>2019-02-11 19:07:17+00:00</t>
        </is>
      </c>
      <c r="D1012" t="inlineStr">
        <is>
          <t>rem</t>
        </is>
      </c>
      <c r="E1012" t="inlineStr"/>
      <c r="F1012" t="inlineStr"/>
      <c r="G1012" t="inlineStr">
        <is>
          <t>pynxos</t>
        </is>
      </c>
      <c r="H1012">
        <f>=0.0.3</f>
        <v/>
      </c>
    </row>
    <row r="1013">
      <c r="A1013" t="inlineStr">
        <is>
          <t>napalm</t>
        </is>
      </c>
      <c r="B1013" t="inlineStr">
        <is>
          <t>a65fc25e36fa38e9f1d97f7473ce5b0bf5b328e8</t>
        </is>
      </c>
      <c r="C1013" t="inlineStr">
        <is>
          <t>2019-10-10 10:31:18+00:00</t>
        </is>
      </c>
      <c r="D1013" t="inlineStr">
        <is>
          <t>verchange</t>
        </is>
      </c>
      <c r="E1013" t="inlineStr">
        <is>
          <t>netmiko</t>
        </is>
      </c>
      <c r="F1013">
        <f>=2.4.2</f>
        <v/>
      </c>
      <c r="G1013" t="inlineStr">
        <is>
          <t>netmiko</t>
        </is>
      </c>
      <c r="H1013" t="inlineStr">
        <is>
          <t>&gt;=2.3.0</t>
        </is>
      </c>
    </row>
    <row r="1014">
      <c r="A1014" t="inlineStr">
        <is>
          <t>napalm</t>
        </is>
      </c>
      <c r="B1014" t="inlineStr">
        <is>
          <t>a65fc25e36fa38e9f1d97f7473ce5b0bf5b328e8</t>
        </is>
      </c>
      <c r="C1014" t="inlineStr">
        <is>
          <t>2019-10-10 10:31:18+00:00</t>
        </is>
      </c>
      <c r="D1014" t="inlineStr">
        <is>
          <t>verchange</t>
        </is>
      </c>
      <c r="E1014" t="inlineStr">
        <is>
          <t>junos-eznc</t>
        </is>
      </c>
      <c r="F1014">
        <f>=2.2.1</f>
        <v/>
      </c>
      <c r="G1014" t="inlineStr">
        <is>
          <t>junos-eznc</t>
        </is>
      </c>
      <c r="H1014" t="inlineStr">
        <is>
          <t>&gt;=2.2.0</t>
        </is>
      </c>
    </row>
    <row r="1015">
      <c r="A1015" t="inlineStr">
        <is>
          <t>napalm</t>
        </is>
      </c>
      <c r="B1015" t="inlineStr">
        <is>
          <t>a65fc25e36fa38e9f1d97f7473ce5b0bf5b328e8</t>
        </is>
      </c>
      <c r="C1015" t="inlineStr">
        <is>
          <t>2019-10-10 10:31:18+00:00</t>
        </is>
      </c>
      <c r="D1015" t="inlineStr">
        <is>
          <t>verchange</t>
        </is>
      </c>
      <c r="E1015" t="inlineStr">
        <is>
          <t>scp</t>
        </is>
      </c>
      <c r="F1015" t="inlineStr"/>
      <c r="G1015" t="inlineStr">
        <is>
          <t>scp</t>
        </is>
      </c>
      <c r="H1015" t="inlineStr"/>
    </row>
    <row r="1016">
      <c r="A1016" t="inlineStr">
        <is>
          <t>napalm</t>
        </is>
      </c>
      <c r="B1016" t="inlineStr">
        <is>
          <t>a65fc25e36fa38e9f1d97f7473ce5b0bf5b328e8</t>
        </is>
      </c>
      <c r="C1016" t="inlineStr">
        <is>
          <t>2019-10-10 10:31:18+00:00</t>
        </is>
      </c>
      <c r="D1016" t="inlineStr">
        <is>
          <t>add</t>
        </is>
      </c>
      <c r="E1016" t="inlineStr">
        <is>
          <t>ciscoconfparse</t>
        </is>
      </c>
      <c r="F1016" t="inlineStr"/>
      <c r="G1016" t="inlineStr"/>
      <c r="H1016" t="inlineStr"/>
    </row>
    <row r="1017">
      <c r="A1017" t="inlineStr">
        <is>
          <t>napalm</t>
        </is>
      </c>
      <c r="B1017" t="inlineStr">
        <is>
          <t>803f76488b3488ab00b37f5b93506e7cc60ae158</t>
        </is>
      </c>
      <c r="C1017" t="inlineStr">
        <is>
          <t>2020-05-06 11:04:47+00:00</t>
        </is>
      </c>
      <c r="D1017" t="inlineStr">
        <is>
          <t>verchange</t>
        </is>
      </c>
      <c r="E1017" t="inlineStr">
        <is>
          <t>netmiko</t>
        </is>
      </c>
      <c r="F1017" t="inlineStr">
        <is>
          <t>&gt;=3.1.0</t>
        </is>
      </c>
      <c r="G1017" t="inlineStr">
        <is>
          <t>netmiko</t>
        </is>
      </c>
      <c r="H1017">
        <f>=2.4.2</f>
        <v/>
      </c>
    </row>
    <row r="1018">
      <c r="A1018" t="inlineStr">
        <is>
          <t>napalm</t>
        </is>
      </c>
      <c r="B1018" t="inlineStr">
        <is>
          <t>803f76488b3488ab00b37f5b93506e7cc60ae158</t>
        </is>
      </c>
      <c r="C1018" t="inlineStr">
        <is>
          <t>2020-05-06 11:04:47+00:00</t>
        </is>
      </c>
      <c r="D1018" t="inlineStr">
        <is>
          <t>verchange</t>
        </is>
      </c>
      <c r="E1018" t="inlineStr">
        <is>
          <t>junos-eznc</t>
        </is>
      </c>
      <c r="F1018" t="inlineStr">
        <is>
          <t>&gt;=2.2.1</t>
        </is>
      </c>
      <c r="G1018" t="inlineStr">
        <is>
          <t>junos-eznc</t>
        </is>
      </c>
      <c r="H1018">
        <f>=2.2.1</f>
        <v/>
      </c>
    </row>
    <row r="1019">
      <c r="A1019" t="inlineStr">
        <is>
          <t>napalm</t>
        </is>
      </c>
      <c r="B1019" t="inlineStr">
        <is>
          <t>803f76488b3488ab00b37f5b93506e7cc60ae158</t>
        </is>
      </c>
      <c r="C1019" t="inlineStr">
        <is>
          <t>2020-05-06 11:04:47+00:00</t>
        </is>
      </c>
      <c r="D1019" t="inlineStr">
        <is>
          <t>verchange</t>
        </is>
      </c>
      <c r="E1019" t="inlineStr">
        <is>
          <t>paramiko</t>
        </is>
      </c>
      <c r="F1019" t="inlineStr">
        <is>
          <t>&gt;=2.6.0</t>
        </is>
      </c>
      <c r="G1019" t="inlineStr">
        <is>
          <t>paramiko</t>
        </is>
      </c>
      <c r="H1019" t="inlineStr">
        <is>
          <t>&gt;=2.4.2</t>
        </is>
      </c>
    </row>
    <row r="1020">
      <c r="A1020" t="inlineStr">
        <is>
          <t>napalm</t>
        </is>
      </c>
      <c r="B1020" t="inlineStr">
        <is>
          <t>803f76488b3488ab00b37f5b93506e7cc60ae158</t>
        </is>
      </c>
      <c r="C1020" t="inlineStr">
        <is>
          <t>2020-05-06 11:04:47+00:00</t>
        </is>
      </c>
      <c r="D1020" t="inlineStr">
        <is>
          <t>add</t>
        </is>
      </c>
      <c r="E1020" t="inlineStr">
        <is>
          <t>requests</t>
        </is>
      </c>
      <c r="F1020" t="inlineStr">
        <is>
          <t>&gt;=2.7.0</t>
        </is>
      </c>
      <c r="G1020" t="inlineStr"/>
      <c r="H1020" t="inlineStr"/>
    </row>
    <row r="1021">
      <c r="A1021" t="inlineStr">
        <is>
          <t>napalm</t>
        </is>
      </c>
      <c r="B1021" t="inlineStr">
        <is>
          <t>803f76488b3488ab00b37f5b93506e7cc60ae158</t>
        </is>
      </c>
      <c r="C1021" t="inlineStr">
        <is>
          <t>2020-05-06 11:04:47+00:00</t>
        </is>
      </c>
      <c r="D1021" t="inlineStr">
        <is>
          <t>add</t>
        </is>
      </c>
      <c r="E1021" t="inlineStr">
        <is>
          <t>lxml</t>
        </is>
      </c>
      <c r="F1021" t="inlineStr">
        <is>
          <t>&gt;=4.3.0</t>
        </is>
      </c>
      <c r="G1021" t="inlineStr"/>
      <c r="H1021" t="inlineStr"/>
    </row>
    <row r="1022">
      <c r="A1022" t="inlineStr">
        <is>
          <t>napalm</t>
        </is>
      </c>
      <c r="B1022" t="inlineStr">
        <is>
          <t>803f76488b3488ab00b37f5b93506e7cc60ae158</t>
        </is>
      </c>
      <c r="C1022" t="inlineStr">
        <is>
          <t>2020-05-06 11:04:47+00:00</t>
        </is>
      </c>
      <c r="D1022" t="inlineStr">
        <is>
          <t>rem</t>
        </is>
      </c>
      <c r="E1022" t="inlineStr"/>
      <c r="F1022" t="inlineStr"/>
      <c r="G1022" t="inlineStr">
        <is>
          <t>pyIOSXR</t>
        </is>
      </c>
      <c r="H1022" t="inlineStr">
        <is>
          <t>&gt;=0.53</t>
        </is>
      </c>
    </row>
    <row r="1023">
      <c r="A1023" t="inlineStr">
        <is>
          <t>napalm</t>
        </is>
      </c>
      <c r="B1023" t="inlineStr">
        <is>
          <t>803f76488b3488ab00b37f5b93506e7cc60ae158</t>
        </is>
      </c>
      <c r="C1023" t="inlineStr">
        <is>
          <t>2020-05-06 11:04:47+00:00</t>
        </is>
      </c>
      <c r="D1023" t="inlineStr">
        <is>
          <t>rem</t>
        </is>
      </c>
      <c r="E1023" t="inlineStr"/>
      <c r="F1023" t="inlineStr"/>
      <c r="G1023" t="inlineStr">
        <is>
          <t>nxapi-plumbing</t>
        </is>
      </c>
      <c r="H1023" t="inlineStr">
        <is>
          <t>&gt;=0.5.2</t>
        </is>
      </c>
    </row>
    <row r="1024">
      <c r="A1024" t="inlineStr">
        <is>
          <t>python-simple-ioc</t>
        </is>
      </c>
      <c r="B1024" t="inlineStr">
        <is>
          <t>711b4d28fbda08bec744a6a07d982ad13869eff6</t>
        </is>
      </c>
      <c r="C1024" t="inlineStr">
        <is>
          <t>2013-08-20 21:09:19+00:00</t>
        </is>
      </c>
      <c r="D1024" t="inlineStr">
        <is>
          <t>add</t>
        </is>
      </c>
      <c r="E1024" t="inlineStr">
        <is>
          <t>PyYAML</t>
        </is>
      </c>
      <c r="F1024" t="inlineStr"/>
      <c r="G1024" t="inlineStr"/>
      <c r="H1024" t="inlineStr"/>
    </row>
    <row r="1025">
      <c r="A1025" t="inlineStr">
        <is>
          <t>python-simple-ioc</t>
        </is>
      </c>
      <c r="B1025" t="inlineStr">
        <is>
          <t>711b4d28fbda08bec744a6a07d982ad13869eff6</t>
        </is>
      </c>
      <c r="C1025" t="inlineStr">
        <is>
          <t>2013-08-20 21:09:19+00:00</t>
        </is>
      </c>
      <c r="D1025" t="inlineStr">
        <is>
          <t>add</t>
        </is>
      </c>
      <c r="E1025" t="inlineStr">
        <is>
          <t>unittest2</t>
        </is>
      </c>
      <c r="F1025" t="inlineStr"/>
      <c r="G1025" t="inlineStr"/>
      <c r="H1025" t="inlineStr"/>
    </row>
    <row r="1026">
      <c r="A1026" t="inlineStr">
        <is>
          <t>python-simple-ioc</t>
        </is>
      </c>
      <c r="B1026" t="inlineStr">
        <is>
          <t>244c56bcc686892d4e54076375f4b6a926c5fb1c</t>
        </is>
      </c>
      <c r="C1026" t="inlineStr">
        <is>
          <t>2013-09-08 19:16:20+00:00</t>
        </is>
      </c>
      <c r="D1026" t="inlineStr">
        <is>
          <t>verchange</t>
        </is>
      </c>
      <c r="E1026" t="inlineStr">
        <is>
          <t>unittest2</t>
        </is>
      </c>
      <c r="F1026" t="inlineStr"/>
      <c r="G1026" t="inlineStr">
        <is>
          <t>unittest2</t>
        </is>
      </c>
      <c r="H1026" t="inlineStr"/>
    </row>
    <row r="1027">
      <c r="A1027" t="inlineStr">
        <is>
          <t>python-simple-ioc</t>
        </is>
      </c>
      <c r="B1027" t="inlineStr">
        <is>
          <t>244c56bcc686892d4e54076375f4b6a926c5fb1c</t>
        </is>
      </c>
      <c r="C1027" t="inlineStr">
        <is>
          <t>2013-09-08 19:16:20+00:00</t>
        </is>
      </c>
      <c r="D1027" t="inlineStr">
        <is>
          <t>add</t>
        </is>
      </c>
      <c r="E1027" t="inlineStr">
        <is>
          <t>coverage</t>
        </is>
      </c>
      <c r="F1027" t="inlineStr"/>
      <c r="G1027" t="inlineStr"/>
      <c r="H1027" t="inlineStr"/>
    </row>
    <row r="1028">
      <c r="A1028" t="inlineStr">
        <is>
          <t>python-simple-ioc</t>
        </is>
      </c>
      <c r="B1028" t="inlineStr">
        <is>
          <t>244c56bcc686892d4e54076375f4b6a926c5fb1c</t>
        </is>
      </c>
      <c r="C1028" t="inlineStr">
        <is>
          <t>2013-09-08 19:16:20+00:00</t>
        </is>
      </c>
      <c r="D1028" t="inlineStr">
        <is>
          <t>add</t>
        </is>
      </c>
      <c r="E1028" t="inlineStr">
        <is>
          <t>nose</t>
        </is>
      </c>
      <c r="F1028" t="inlineStr"/>
      <c r="G1028" t="inlineStr"/>
      <c r="H1028" t="inlineStr"/>
    </row>
    <row r="1029">
      <c r="A1029" t="inlineStr">
        <is>
          <t>python-simple-ioc</t>
        </is>
      </c>
      <c r="B1029" t="inlineStr">
        <is>
          <t>1ae47ad7f98330a7fb0789ff1924742df4de5319</t>
        </is>
      </c>
      <c r="C1029" t="inlineStr">
        <is>
          <t>2014-05-14 22:22:40+00:00</t>
        </is>
      </c>
      <c r="D1029" t="inlineStr">
        <is>
          <t>verchange</t>
        </is>
      </c>
      <c r="E1029" t="inlineStr">
        <is>
          <t>nose</t>
        </is>
      </c>
      <c r="F1029" t="inlineStr"/>
      <c r="G1029" t="inlineStr">
        <is>
          <t>nose</t>
        </is>
      </c>
      <c r="H1029" t="inlineStr"/>
    </row>
    <row r="1030">
      <c r="A1030" t="inlineStr">
        <is>
          <t>python-simple-ioc</t>
        </is>
      </c>
      <c r="B1030" t="inlineStr">
        <is>
          <t>1ae47ad7f98330a7fb0789ff1924742df4de5319</t>
        </is>
      </c>
      <c r="C1030" t="inlineStr">
        <is>
          <t>2014-05-14 22:22:40+00:00</t>
        </is>
      </c>
      <c r="D1030" t="inlineStr">
        <is>
          <t>add</t>
        </is>
      </c>
      <c r="E1030" t="inlineStr">
        <is>
          <t>jinja2</t>
        </is>
      </c>
      <c r="F1030" t="inlineStr"/>
      <c r="G1030" t="inlineStr"/>
      <c r="H1030" t="inlineStr"/>
    </row>
    <row r="1031">
      <c r="A1031" t="inlineStr">
        <is>
          <t>python-simple-ioc</t>
        </is>
      </c>
      <c r="B1031" t="inlineStr">
        <is>
          <t>1ae47ad7f98330a7fb0789ff1924742df4de5319</t>
        </is>
      </c>
      <c r="C1031" t="inlineStr">
        <is>
          <t>2014-05-14 22:22:40+00:00</t>
        </is>
      </c>
      <c r="D1031" t="inlineStr">
        <is>
          <t>add</t>
        </is>
      </c>
      <c r="E1031" t="inlineStr">
        <is>
          <t>Sphinx</t>
        </is>
      </c>
      <c r="F1031" t="inlineStr"/>
      <c r="G1031" t="inlineStr"/>
      <c r="H1031" t="inlineStr"/>
    </row>
    <row r="1032">
      <c r="A1032" t="inlineStr">
        <is>
          <t>python-simple-ioc</t>
        </is>
      </c>
      <c r="B1032" t="inlineStr">
        <is>
          <t>1ae47ad7f98330a7fb0789ff1924742df4de5319</t>
        </is>
      </c>
      <c r="C1032" t="inlineStr">
        <is>
          <t>2014-05-14 22:22:40+00:00</t>
        </is>
      </c>
      <c r="D1032" t="inlineStr">
        <is>
          <t>add</t>
        </is>
      </c>
      <c r="E1032" t="inlineStr">
        <is>
          <t>tornado</t>
        </is>
      </c>
      <c r="F1032" t="inlineStr"/>
      <c r="G1032" t="inlineStr"/>
      <c r="H1032" t="inlineStr"/>
    </row>
    <row r="1033">
      <c r="A1033" t="inlineStr">
        <is>
          <t>python-simple-ioc</t>
        </is>
      </c>
      <c r="B1033" t="inlineStr">
        <is>
          <t>1ae47ad7f98330a7fb0789ff1924742df4de5319</t>
        </is>
      </c>
      <c r="C1033" t="inlineStr">
        <is>
          <t>2014-05-14 22:22:40+00:00</t>
        </is>
      </c>
      <c r="D1033" t="inlineStr">
        <is>
          <t>add</t>
        </is>
      </c>
      <c r="E1033" t="inlineStr">
        <is>
          <t>Werkzeug</t>
        </is>
      </c>
      <c r="F1033" t="inlineStr"/>
      <c r="G1033" t="inlineStr"/>
      <c r="H1033" t="inlineStr"/>
    </row>
    <row r="1034">
      <c r="A1034" t="inlineStr">
        <is>
          <t>python-simple-ioc</t>
        </is>
      </c>
      <c r="B1034" t="inlineStr">
        <is>
          <t>1ae47ad7f98330a7fb0789ff1924742df4de5319</t>
        </is>
      </c>
      <c r="C1034" t="inlineStr">
        <is>
          <t>2014-05-14 22:22:40+00:00</t>
        </is>
      </c>
      <c r="D1034" t="inlineStr">
        <is>
          <t>rem</t>
        </is>
      </c>
      <c r="E1034" t="inlineStr"/>
      <c r="F1034" t="inlineStr"/>
      <c r="G1034" t="inlineStr">
        <is>
          <t>unittest2</t>
        </is>
      </c>
      <c r="H1034" t="inlineStr"/>
    </row>
    <row r="1035">
      <c r="A1035" t="inlineStr">
        <is>
          <t>service.playlist.o2tv</t>
        </is>
      </c>
      <c r="B1035" t="inlineStr">
        <is>
          <t>9fd4c59b049ad4f00b74b732182bd35eb4a0935f</t>
        </is>
      </c>
      <c r="C1035" t="inlineStr">
        <is>
          <t>2019-09-28 20:38:16+00:00</t>
        </is>
      </c>
      <c r="D1035" t="inlineStr">
        <is>
          <t>verchange</t>
        </is>
      </c>
      <c r="E1035" t="inlineStr">
        <is>
          <t>requests</t>
        </is>
      </c>
      <c r="F1035" t="inlineStr">
        <is>
          <t>&gt;=2.20.0</t>
        </is>
      </c>
      <c r="G1035" t="inlineStr">
        <is>
          <t>requests</t>
        </is>
      </c>
      <c r="H1035">
        <f>=2.18.4</f>
        <v/>
      </c>
    </row>
    <row r="1036">
      <c r="A1036" t="inlineStr">
        <is>
          <t>service.playlist.o2tv</t>
        </is>
      </c>
      <c r="B1036" t="inlineStr">
        <is>
          <t>9fd4c59b049ad4f00b74b732182bd35eb4a0935f</t>
        </is>
      </c>
      <c r="C1036" t="inlineStr">
        <is>
          <t>2019-09-28 20:38:16+00:00</t>
        </is>
      </c>
      <c r="D1036" t="inlineStr">
        <is>
          <t>verchange</t>
        </is>
      </c>
      <c r="E1036" t="inlineStr">
        <is>
          <t>urllib3</t>
        </is>
      </c>
      <c r="F1036" t="inlineStr">
        <is>
          <t>&gt;=1.24.2</t>
        </is>
      </c>
      <c r="G1036" t="inlineStr">
        <is>
          <t>urllib3</t>
        </is>
      </c>
      <c r="H1036">
        <f>=1.22</f>
        <v/>
      </c>
    </row>
    <row r="1037">
      <c r="A1037" t="inlineStr">
        <is>
          <t>service.playlist.o2tv</t>
        </is>
      </c>
      <c r="B1037" t="inlineStr">
        <is>
          <t>9fd4c59b049ad4f00b74b732182bd35eb4a0935f</t>
        </is>
      </c>
      <c r="C1037" t="inlineStr">
        <is>
          <t>2019-09-28 20:38:16+00:00</t>
        </is>
      </c>
      <c r="D1037" t="inlineStr">
        <is>
          <t>add</t>
        </is>
      </c>
      <c r="E1037" t="inlineStr">
        <is>
          <t>future</t>
        </is>
      </c>
      <c r="F1037" t="inlineStr"/>
      <c r="G1037" t="inlineStr"/>
      <c r="H1037" t="inlineStr"/>
    </row>
    <row r="1038">
      <c r="A1038" t="inlineStr">
        <is>
          <t>Tango</t>
        </is>
      </c>
      <c r="B1038" t="inlineStr">
        <is>
          <t>88fcf61f33b125de80447815e806dc09e9e98e24</t>
        </is>
      </c>
      <c r="C1038" t="inlineStr">
        <is>
          <t>2020-08-19 15:37:08+00:00</t>
        </is>
      </c>
      <c r="D1038" t="inlineStr">
        <is>
          <t>verchange</t>
        </is>
      </c>
      <c r="E1038" t="inlineStr">
        <is>
          <t>rpyc</t>
        </is>
      </c>
      <c r="F1038">
        <f>=4.1.4</f>
        <v/>
      </c>
      <c r="G1038" t="inlineStr">
        <is>
          <t>rpyc</t>
        </is>
      </c>
      <c r="H1038">
        <f>=3.3.0</f>
        <v/>
      </c>
    </row>
    <row r="1039">
      <c r="A1039" t="inlineStr">
        <is>
          <t>Tango</t>
        </is>
      </c>
      <c r="B1039" t="inlineStr">
        <is>
          <t>88fcf61f33b125de80447815e806dc09e9e98e24</t>
        </is>
      </c>
      <c r="C1039" t="inlineStr">
        <is>
          <t>2020-08-19 15:37:08+00:00</t>
        </is>
      </c>
      <c r="D1039" t="inlineStr">
        <is>
          <t>verchange</t>
        </is>
      </c>
      <c r="E1039" t="inlineStr">
        <is>
          <t>pyflakes</t>
        </is>
      </c>
      <c r="F1039">
        <f>=2.1.1</f>
        <v/>
      </c>
      <c r="G1039" t="inlineStr">
        <is>
          <t>pyflakes</t>
        </is>
      </c>
      <c r="H1039">
        <f>=0.8.1</f>
        <v/>
      </c>
    </row>
    <row r="1040">
      <c r="A1040" t="inlineStr">
        <is>
          <t>Tango</t>
        </is>
      </c>
      <c r="B1040" t="inlineStr">
        <is>
          <t>88fcf61f33b125de80447815e806dc09e9e98e24</t>
        </is>
      </c>
      <c r="C1040" t="inlineStr">
        <is>
          <t>2020-08-19 15:37:08+00:00</t>
        </is>
      </c>
      <c r="D1040" t="inlineStr">
        <is>
          <t>verchange</t>
        </is>
      </c>
      <c r="E1040" t="inlineStr">
        <is>
          <t>requests</t>
        </is>
      </c>
      <c r="F1040">
        <f>=2.23.0</f>
        <v/>
      </c>
      <c r="G1040" t="inlineStr">
        <is>
          <t>requests</t>
        </is>
      </c>
      <c r="H1040">
        <f>=2.2.1</f>
        <v/>
      </c>
    </row>
    <row r="1041">
      <c r="A1041" t="inlineStr">
        <is>
          <t>Tango</t>
        </is>
      </c>
      <c r="B1041" t="inlineStr">
        <is>
          <t>88fcf61f33b125de80447815e806dc09e9e98e24</t>
        </is>
      </c>
      <c r="C1041" t="inlineStr">
        <is>
          <t>2020-08-19 15:37:08+00:00</t>
        </is>
      </c>
      <c r="D1041" t="inlineStr">
        <is>
          <t>verchange</t>
        </is>
      </c>
      <c r="E1041" t="inlineStr">
        <is>
          <t>plumbum</t>
        </is>
      </c>
      <c r="F1041">
        <f>=1.6.9</f>
        <v/>
      </c>
      <c r="G1041" t="inlineStr">
        <is>
          <t>plumbum</t>
        </is>
      </c>
      <c r="H1041">
        <f>=1.4.2</f>
        <v/>
      </c>
    </row>
    <row r="1042">
      <c r="A1042" t="inlineStr">
        <is>
          <t>Tango</t>
        </is>
      </c>
      <c r="B1042" t="inlineStr">
        <is>
          <t>88fcf61f33b125de80447815e806dc09e9e98e24</t>
        </is>
      </c>
      <c r="C1042" t="inlineStr">
        <is>
          <t>2020-08-19 15:37:08+00:00</t>
        </is>
      </c>
      <c r="D1042" t="inlineStr">
        <is>
          <t>verchange</t>
        </is>
      </c>
      <c r="E1042" t="inlineStr">
        <is>
          <t>backports.ssl-match-hostname</t>
        </is>
      </c>
      <c r="F1042">
        <f>=3.7.0.1</f>
        <v/>
      </c>
      <c r="G1042" t="inlineStr">
        <is>
          <t>backports.ssl-match-hostname</t>
        </is>
      </c>
      <c r="H1042">
        <f>=3.4.0.2</f>
        <v/>
      </c>
    </row>
    <row r="1043">
      <c r="A1043" t="inlineStr">
        <is>
          <t>Tango</t>
        </is>
      </c>
      <c r="B1043" t="inlineStr">
        <is>
          <t>88fcf61f33b125de80447815e806dc09e9e98e24</t>
        </is>
      </c>
      <c r="C1043" t="inlineStr">
        <is>
          <t>2020-08-19 15:37:08+00:00</t>
        </is>
      </c>
      <c r="D1043" t="inlineStr">
        <is>
          <t>verchange</t>
        </is>
      </c>
      <c r="E1043" t="inlineStr">
        <is>
          <t>tornado</t>
        </is>
      </c>
      <c r="F1043">
        <f>=4.5.3</f>
        <v/>
      </c>
      <c r="G1043" t="inlineStr">
        <is>
          <t>tornado</t>
        </is>
      </c>
      <c r="H1043">
        <f>=3.2</f>
        <v/>
      </c>
    </row>
    <row r="1044">
      <c r="A1044" t="inlineStr">
        <is>
          <t>Tango</t>
        </is>
      </c>
      <c r="B1044" t="inlineStr">
        <is>
          <t>88fcf61f33b125de80447815e806dc09e9e98e24</t>
        </is>
      </c>
      <c r="C1044" t="inlineStr">
        <is>
          <t>2020-08-19 15:37:08+00:00</t>
        </is>
      </c>
      <c r="D1044" t="inlineStr">
        <is>
          <t>verchange</t>
        </is>
      </c>
      <c r="E1044" t="inlineStr">
        <is>
          <t>redis</t>
        </is>
      </c>
      <c r="F1044">
        <f>=3.4.1</f>
        <v/>
      </c>
      <c r="G1044" t="inlineStr">
        <is>
          <t>redis</t>
        </is>
      </c>
      <c r="H1044">
        <f>=2.10.3</f>
        <v/>
      </c>
    </row>
    <row r="1045">
      <c r="A1045" t="inlineStr">
        <is>
          <t>Tango</t>
        </is>
      </c>
      <c r="B1045" t="inlineStr">
        <is>
          <t>88fcf61f33b125de80447815e806dc09e9e98e24</t>
        </is>
      </c>
      <c r="C1045" t="inlineStr">
        <is>
          <t>2020-08-19 15:37:08+00:00</t>
        </is>
      </c>
      <c r="D1045" t="inlineStr">
        <is>
          <t>verchange</t>
        </is>
      </c>
      <c r="E1045" t="inlineStr">
        <is>
          <t>boto</t>
        </is>
      </c>
      <c r="F1045">
        <f>=2.49.0</f>
        <v/>
      </c>
      <c r="G1045" t="inlineStr">
        <is>
          <t>boto</t>
        </is>
      </c>
      <c r="H1045">
        <f>=2.27.0</f>
        <v/>
      </c>
    </row>
    <row r="1046">
      <c r="A1046" t="inlineStr">
        <is>
          <t>Tango</t>
        </is>
      </c>
      <c r="B1046" t="inlineStr">
        <is>
          <t>88fcf61f33b125de80447815e806dc09e9e98e24</t>
        </is>
      </c>
      <c r="C1046" t="inlineStr">
        <is>
          <t>2020-08-19 15:37:08+00:00</t>
        </is>
      </c>
      <c r="D1046" t="inlineStr">
        <is>
          <t>add</t>
        </is>
      </c>
      <c r="E1046" t="inlineStr">
        <is>
          <t>future</t>
        </is>
      </c>
      <c r="F1046">
        <f>=0.18.2</f>
        <v/>
      </c>
      <c r="G1046" t="inlineStr"/>
      <c r="H1046" t="inlineStr"/>
    </row>
    <row r="1047">
      <c r="A1047" t="inlineStr">
        <is>
          <t>Tango</t>
        </is>
      </c>
      <c r="B1047" t="inlineStr">
        <is>
          <t>88fcf61f33b125de80447815e806dc09e9e98e24</t>
        </is>
      </c>
      <c r="C1047" t="inlineStr">
        <is>
          <t>2020-08-19 15:37:08+00:00</t>
        </is>
      </c>
      <c r="D1047" t="inlineStr">
        <is>
          <t>rem</t>
        </is>
      </c>
      <c r="E1047" t="inlineStr"/>
      <c r="F1047" t="inlineStr"/>
      <c r="G1047" t="inlineStr">
        <is>
          <t>futures</t>
        </is>
      </c>
      <c r="H1047">
        <f>=2.2.0</f>
        <v/>
      </c>
    </row>
    <row r="1048">
      <c r="A1048" t="inlineStr">
        <is>
          <t>Tango</t>
        </is>
      </c>
      <c r="B1048" t="inlineStr">
        <is>
          <t>88fcf61f33b125de80447815e806dc09e9e98e24</t>
        </is>
      </c>
      <c r="C1048" t="inlineStr">
        <is>
          <t>2020-08-19 15:37:08+00:00</t>
        </is>
      </c>
      <c r="D1048" t="inlineStr">
        <is>
          <t>rem</t>
        </is>
      </c>
      <c r="E1048" t="inlineStr"/>
      <c r="F1048" t="inlineStr"/>
      <c r="G1048" t="inlineStr">
        <is>
          <t>wsgiref</t>
        </is>
      </c>
      <c r="H1048">
        <f>=0.1.2</f>
        <v/>
      </c>
    </row>
    <row r="1049">
      <c r="A1049" t="inlineStr">
        <is>
          <t>napalm-junos</t>
        </is>
      </c>
      <c r="B1049" t="inlineStr">
        <is>
          <t>ad7f939bc0461c0db91364747032717d171412c6</t>
        </is>
      </c>
      <c r="C1049" t="inlineStr">
        <is>
          <t>2016-10-05 22:56:40+00:00</t>
        </is>
      </c>
      <c r="D1049" t="inlineStr">
        <is>
          <t>add</t>
        </is>
      </c>
      <c r="E1049" t="inlineStr">
        <is>
          <t>napalm_base</t>
        </is>
      </c>
      <c r="F1049">
        <f>=0.17.0</f>
        <v/>
      </c>
      <c r="G1049" t="inlineStr"/>
      <c r="H1049" t="inlineStr"/>
    </row>
    <row r="1050">
      <c r="A1050" t="inlineStr">
        <is>
          <t>napalm-junos</t>
        </is>
      </c>
      <c r="B1050" t="inlineStr">
        <is>
          <t>ad7f939bc0461c0db91364747032717d171412c6</t>
        </is>
      </c>
      <c r="C1050" t="inlineStr">
        <is>
          <t>2016-10-05 22:56:40+00:00</t>
        </is>
      </c>
      <c r="D1050" t="inlineStr">
        <is>
          <t>rem</t>
        </is>
      </c>
      <c r="E1050" t="inlineStr"/>
      <c r="F1050" t="inlineStr"/>
      <c r="G1050" t="inlineStr">
        <is>
          <t>napalm-base</t>
        </is>
      </c>
      <c r="H1050" t="inlineStr"/>
    </row>
    <row r="1051">
      <c r="A1051" t="inlineStr">
        <is>
          <t>napalm-junos</t>
        </is>
      </c>
      <c r="B1051" t="inlineStr">
        <is>
          <t>6277c84fe7e1e1c6f318a5934f8fd846d9907fa9</t>
        </is>
      </c>
      <c r="C1051" t="inlineStr">
        <is>
          <t>2016-11-02 11:25:03+00:00</t>
        </is>
      </c>
      <c r="D1051" t="inlineStr">
        <is>
          <t>add</t>
        </is>
      </c>
      <c r="E1051" t="inlineStr">
        <is>
          <t>napalm-base</t>
        </is>
      </c>
      <c r="F1051" t="inlineStr">
        <is>
          <t>&gt;=0.18.0</t>
        </is>
      </c>
      <c r="G1051" t="inlineStr"/>
      <c r="H1051" t="inlineStr"/>
    </row>
    <row r="1052">
      <c r="A1052" t="inlineStr">
        <is>
          <t>napalm-junos</t>
        </is>
      </c>
      <c r="B1052" t="inlineStr">
        <is>
          <t>6277c84fe7e1e1c6f318a5934f8fd846d9907fa9</t>
        </is>
      </c>
      <c r="C1052" t="inlineStr">
        <is>
          <t>2016-11-02 11:25:03+00:00</t>
        </is>
      </c>
      <c r="D1052" t="inlineStr">
        <is>
          <t>rem</t>
        </is>
      </c>
      <c r="E1052" t="inlineStr"/>
      <c r="F1052" t="inlineStr"/>
      <c r="G1052" t="inlineStr">
        <is>
          <t>napalm_base</t>
        </is>
      </c>
      <c r="H1052">
        <f>=0.17.0</f>
        <v/>
      </c>
    </row>
    <row r="1053">
      <c r="A1053" t="inlineStr">
        <is>
          <t>napalm-junos</t>
        </is>
      </c>
      <c r="B1053" t="inlineStr">
        <is>
          <t>16cbdb88222ec00c2fbadd0333add2084ef6e565</t>
        </is>
      </c>
      <c r="C1053" t="inlineStr">
        <is>
          <t>2016-12-10 14:20:20+00:00</t>
        </is>
      </c>
      <c r="D1053" t="inlineStr">
        <is>
          <t>verchange</t>
        </is>
      </c>
      <c r="E1053" t="inlineStr">
        <is>
          <t>napalm-base</t>
        </is>
      </c>
      <c r="F1053" t="inlineStr">
        <is>
          <t>&gt;=0.20.3</t>
        </is>
      </c>
      <c r="G1053" t="inlineStr">
        <is>
          <t>napalm-base</t>
        </is>
      </c>
      <c r="H1053" t="inlineStr">
        <is>
          <t>&gt;=0.18.0</t>
        </is>
      </c>
    </row>
    <row r="1054">
      <c r="A1054" t="inlineStr">
        <is>
          <t>napalm-junos</t>
        </is>
      </c>
      <c r="B1054" t="inlineStr">
        <is>
          <t>231fb03483e5e37052097a20930c22c58b96cd21</t>
        </is>
      </c>
      <c r="C1054" t="inlineStr">
        <is>
          <t>2017-03-15 11:16:48+00:00</t>
        </is>
      </c>
      <c r="D1054" t="inlineStr">
        <is>
          <t>verchange</t>
        </is>
      </c>
      <c r="E1054" t="inlineStr">
        <is>
          <t>napalm-base</t>
        </is>
      </c>
      <c r="F1054" t="inlineStr">
        <is>
          <t>&gt;=0.23.0</t>
        </is>
      </c>
      <c r="G1054" t="inlineStr">
        <is>
          <t>napalm-base</t>
        </is>
      </c>
      <c r="H1054" t="inlineStr">
        <is>
          <t>&gt;=0.20.3</t>
        </is>
      </c>
    </row>
    <row r="1055">
      <c r="A1055" t="inlineStr">
        <is>
          <t>napalm-junos</t>
        </is>
      </c>
      <c r="B1055" t="inlineStr">
        <is>
          <t>e0b6bddaa0685dfeb4e39d31323af3552416aca0</t>
        </is>
      </c>
      <c r="C1055" t="inlineStr">
        <is>
          <t>2017-06-07 08:54:45+00:00</t>
        </is>
      </c>
      <c r="D1055" t="inlineStr">
        <is>
          <t>verchange</t>
        </is>
      </c>
      <c r="E1055" t="inlineStr">
        <is>
          <t>napalm-base</t>
        </is>
      </c>
      <c r="F1055" t="inlineStr">
        <is>
          <t>&gt;=0.24.1</t>
        </is>
      </c>
      <c r="G1055" t="inlineStr">
        <is>
          <t>napalm-base</t>
        </is>
      </c>
      <c r="H1055" t="inlineStr">
        <is>
          <t>&gt;=0.23.0</t>
        </is>
      </c>
    </row>
    <row r="1056">
      <c r="A1056" t="inlineStr">
        <is>
          <t>napalm-junos</t>
        </is>
      </c>
      <c r="B1056" t="inlineStr">
        <is>
          <t>e0b6bddaa0685dfeb4e39d31323af3552416aca0</t>
        </is>
      </c>
      <c r="C1056" t="inlineStr">
        <is>
          <t>2017-06-07 08:54:45+00:00</t>
        </is>
      </c>
      <c r="D1056" t="inlineStr">
        <is>
          <t>verchange</t>
        </is>
      </c>
      <c r="E1056" t="inlineStr">
        <is>
          <t>junos-eznc</t>
        </is>
      </c>
      <c r="F1056" t="inlineStr">
        <is>
          <t>&gt;=2.1.3</t>
        </is>
      </c>
      <c r="G1056" t="inlineStr">
        <is>
          <t>junos-eznc</t>
        </is>
      </c>
      <c r="H1056" t="inlineStr"/>
    </row>
    <row r="1057">
      <c r="A1057" t="inlineStr">
        <is>
          <t>napalm-junos</t>
        </is>
      </c>
      <c r="B1057" t="inlineStr">
        <is>
          <t>78c0d161daf2abf26af5835b773f6db57c46efff</t>
        </is>
      </c>
      <c r="C1057" t="inlineStr">
        <is>
          <t>2017-10-24 10:35:51+00:00</t>
        </is>
      </c>
      <c r="D1057" t="inlineStr">
        <is>
          <t>verchange</t>
        </is>
      </c>
      <c r="E1057" t="inlineStr">
        <is>
          <t>junos-eznc</t>
        </is>
      </c>
      <c r="F1057" t="inlineStr">
        <is>
          <t>&gt;=2.1.5</t>
        </is>
      </c>
      <c r="G1057" t="inlineStr">
        <is>
          <t>junos-eznc</t>
        </is>
      </c>
      <c r="H1057" t="inlineStr">
        <is>
          <t>&gt;=2.1.3</t>
        </is>
      </c>
    </row>
    <row r="1058">
      <c r="A1058" t="inlineStr">
        <is>
          <t>tf-yarn</t>
        </is>
      </c>
      <c r="B1058" t="inlineStr">
        <is>
          <t>d07c19b7ba5d91c2ea93f635f50665d823b4f0bc</t>
        </is>
      </c>
      <c r="C1058" t="inlineStr">
        <is>
          <t>2019-05-22 12:25:22+00:00</t>
        </is>
      </c>
      <c r="D1058" t="inlineStr">
        <is>
          <t>verchange</t>
        </is>
      </c>
      <c r="E1058" t="inlineStr">
        <is>
          <t>skein</t>
        </is>
      </c>
      <c r="F1058">
        <f>=0.7.2</f>
        <v/>
      </c>
      <c r="G1058" t="inlineStr">
        <is>
          <t>skein</t>
        </is>
      </c>
      <c r="H1058">
        <f>=0.3.1</f>
        <v/>
      </c>
    </row>
    <row r="1059">
      <c r="A1059" t="inlineStr">
        <is>
          <t>tf-yarn</t>
        </is>
      </c>
      <c r="B1059" t="inlineStr">
        <is>
          <t>d07c19b7ba5d91c2ea93f635f50665d823b4f0bc</t>
        </is>
      </c>
      <c r="C1059" t="inlineStr">
        <is>
          <t>2019-05-22 12:25:22+00:00</t>
        </is>
      </c>
      <c r="D1059" t="inlineStr">
        <is>
          <t>verchange</t>
        </is>
      </c>
      <c r="E1059" t="inlineStr">
        <is>
          <t>tensorflow</t>
        </is>
      </c>
      <c r="F1059">
        <f>=1.12.2</f>
        <v/>
      </c>
      <c r="G1059" t="inlineStr">
        <is>
          <t>tensorflow</t>
        </is>
      </c>
      <c r="H1059">
        <f>=1.12.0</f>
        <v/>
      </c>
    </row>
    <row r="1060">
      <c r="A1060" t="inlineStr">
        <is>
          <t>tf-yarn</t>
        </is>
      </c>
      <c r="B1060" t="inlineStr">
        <is>
          <t>d07c19b7ba5d91c2ea93f635f50665d823b4f0bc</t>
        </is>
      </c>
      <c r="C1060" t="inlineStr">
        <is>
          <t>2019-05-22 12:25:22+00:00</t>
        </is>
      </c>
      <c r="D1060" t="inlineStr">
        <is>
          <t>add</t>
        </is>
      </c>
      <c r="E1060" t="inlineStr">
        <is>
          <t>cloudpickle</t>
        </is>
      </c>
      <c r="F1060">
        <f>=1.0.0</f>
        <v/>
      </c>
      <c r="G1060" t="inlineStr"/>
      <c r="H1060" t="inlineStr"/>
    </row>
    <row r="1061">
      <c r="A1061" t="inlineStr">
        <is>
          <t>tf-yarn</t>
        </is>
      </c>
      <c r="B1061" t="inlineStr">
        <is>
          <t>d07c19b7ba5d91c2ea93f635f50665d823b4f0bc</t>
        </is>
      </c>
      <c r="C1061" t="inlineStr">
        <is>
          <t>2019-05-22 12:25:22+00:00</t>
        </is>
      </c>
      <c r="D1061" t="inlineStr">
        <is>
          <t>rem</t>
        </is>
      </c>
      <c r="E1061" t="inlineStr"/>
      <c r="F1061" t="inlineStr"/>
      <c r="G1061" t="inlineStr">
        <is>
          <t>dill</t>
        </is>
      </c>
      <c r="H1061">
        <f>=0.2.8</f>
        <v/>
      </c>
    </row>
    <row r="1062">
      <c r="A1062" t="inlineStr">
        <is>
          <t>tf-yarn</t>
        </is>
      </c>
      <c r="B1062" t="inlineStr">
        <is>
          <t>a1bc5a8121b6b033a5320c6e68cc0efee25cdda9</t>
        </is>
      </c>
      <c r="C1062" t="inlineStr">
        <is>
          <t>2019-07-08 15:09:50+00:00</t>
        </is>
      </c>
      <c r="D1062" t="inlineStr">
        <is>
          <t>verchange</t>
        </is>
      </c>
      <c r="E1062" t="inlineStr">
        <is>
          <t>pex</t>
        </is>
      </c>
      <c r="F1062">
        <f>=1.6.7</f>
        <v/>
      </c>
      <c r="G1062" t="inlineStr">
        <is>
          <t>pex</t>
        </is>
      </c>
      <c r="H1062">
        <f>=1.5.2</f>
        <v/>
      </c>
    </row>
    <row r="1063">
      <c r="A1063" t="inlineStr">
        <is>
          <t>tf-yarn</t>
        </is>
      </c>
      <c r="B1063" t="inlineStr">
        <is>
          <t>e50b348de0d029d6d94e2031f1ab430a2c5dac78</t>
        </is>
      </c>
      <c r="C1063" t="inlineStr">
        <is>
          <t>2019-12-13 13:57:22+00:00</t>
        </is>
      </c>
      <c r="D1063" t="inlineStr">
        <is>
          <t>verchange</t>
        </is>
      </c>
      <c r="E1063" t="inlineStr">
        <is>
          <t>pex</t>
        </is>
      </c>
      <c r="F1063">
        <f>=1.6.12</f>
        <v/>
      </c>
      <c r="G1063" t="inlineStr">
        <is>
          <t>pex</t>
        </is>
      </c>
      <c r="H1063">
        <f>=1.6.7</f>
        <v/>
      </c>
    </row>
    <row r="1064">
      <c r="A1064" t="inlineStr">
        <is>
          <t>tf-yarn</t>
        </is>
      </c>
      <c r="B1064" t="inlineStr">
        <is>
          <t>e50b348de0d029d6d94e2031f1ab430a2c5dac78</t>
        </is>
      </c>
      <c r="C1064" t="inlineStr">
        <is>
          <t>2019-12-13 13:57:22+00:00</t>
        </is>
      </c>
      <c r="D1064" t="inlineStr">
        <is>
          <t>verchange</t>
        </is>
      </c>
      <c r="E1064" t="inlineStr">
        <is>
          <t>skein</t>
        </is>
      </c>
      <c r="F1064">
        <f>=0.8.0</f>
        <v/>
      </c>
      <c r="G1064" t="inlineStr">
        <is>
          <t>skein</t>
        </is>
      </c>
      <c r="H1064">
        <f>=0.7.2</f>
        <v/>
      </c>
    </row>
    <row r="1065">
      <c r="A1065" t="inlineStr">
        <is>
          <t>tf-yarn</t>
        </is>
      </c>
      <c r="B1065" t="inlineStr">
        <is>
          <t>e50b348de0d029d6d94e2031f1ab430a2c5dac78</t>
        </is>
      </c>
      <c r="C1065" t="inlineStr">
        <is>
          <t>2019-12-13 13:57:22+00:00</t>
        </is>
      </c>
      <c r="D1065" t="inlineStr">
        <is>
          <t>add</t>
        </is>
      </c>
      <c r="E1065" t="inlineStr">
        <is>
          <t>pip</t>
        </is>
      </c>
      <c r="F1065" t="inlineStr">
        <is>
          <t>&gt;=18.1</t>
        </is>
      </c>
      <c r="G1065" t="inlineStr"/>
      <c r="H1065" t="inlineStr"/>
    </row>
    <row r="1066">
      <c r="A1066" t="inlineStr">
        <is>
          <t>tf-yarn</t>
        </is>
      </c>
      <c r="B1066" t="inlineStr">
        <is>
          <t>e50b348de0d029d6d94e2031f1ab430a2c5dac78</t>
        </is>
      </c>
      <c r="C1066" t="inlineStr">
        <is>
          <t>2019-12-13 13:57:22+00:00</t>
        </is>
      </c>
      <c r="D1066" t="inlineStr">
        <is>
          <t>rem</t>
        </is>
      </c>
      <c r="E1066" t="inlineStr"/>
      <c r="F1066" t="inlineStr"/>
      <c r="G1066" t="inlineStr">
        <is>
          <t>tensorflow</t>
        </is>
      </c>
      <c r="H1066">
        <f>=1.12.2</f>
        <v/>
      </c>
    </row>
    <row r="1067">
      <c r="A1067" t="inlineStr">
        <is>
          <t>tf-yarn</t>
        </is>
      </c>
      <c r="B1067" t="inlineStr">
        <is>
          <t>e50b348de0d029d6d94e2031f1ab430a2c5dac78</t>
        </is>
      </c>
      <c r="C1067" t="inlineStr">
        <is>
          <t>2019-12-13 13:57:22+00:00</t>
        </is>
      </c>
      <c r="D1067" t="inlineStr">
        <is>
          <t>rem</t>
        </is>
      </c>
      <c r="E1067" t="inlineStr"/>
      <c r="F1067" t="inlineStr"/>
      <c r="G1067" t="inlineStr">
        <is>
          <t>pandas</t>
        </is>
      </c>
      <c r="H1067" t="inlineStr"/>
    </row>
    <row r="1068">
      <c r="A1068" t="inlineStr">
        <is>
          <t>tf-yarn</t>
        </is>
      </c>
      <c r="B1068" t="inlineStr">
        <is>
          <t>d2ef177d8cc87966e3cce4f8cd0c3919a6c4f12c</t>
        </is>
      </c>
      <c r="C1068" t="inlineStr">
        <is>
          <t>2020-01-08 10:05:28+00:00</t>
        </is>
      </c>
      <c r="D1068" t="inlineStr">
        <is>
          <t>verchange</t>
        </is>
      </c>
      <c r="E1068" t="inlineStr">
        <is>
          <t>cloudpickle</t>
        </is>
      </c>
      <c r="F1068">
        <f>=1.0.0</f>
        <v/>
      </c>
      <c r="G1068" t="inlineStr">
        <is>
          <t>cloudpickle</t>
        </is>
      </c>
      <c r="H1068">
        <f>=1.0.0</f>
        <v/>
      </c>
    </row>
    <row r="1069">
      <c r="A1069" t="inlineStr">
        <is>
          <t>tf-yarn</t>
        </is>
      </c>
      <c r="B1069" t="inlineStr">
        <is>
          <t>d2ef177d8cc87966e3cce4f8cd0c3919a6c4f12c</t>
        </is>
      </c>
      <c r="C1069" t="inlineStr">
        <is>
          <t>2020-01-08 10:05:28+00:00</t>
        </is>
      </c>
      <c r="D1069" t="inlineStr">
        <is>
          <t>add</t>
        </is>
      </c>
      <c r="E1069" t="inlineStr">
        <is>
          <t>cluster-pack</t>
        </is>
      </c>
      <c r="F1069">
        <f>=0.0.5</f>
        <v/>
      </c>
      <c r="G1069" t="inlineStr"/>
      <c r="H1069" t="inlineStr"/>
    </row>
    <row r="1070">
      <c r="A1070" t="inlineStr">
        <is>
          <t>tf-yarn</t>
        </is>
      </c>
      <c r="B1070" t="inlineStr">
        <is>
          <t>d2ef177d8cc87966e3cce4f8cd0c3919a6c4f12c</t>
        </is>
      </c>
      <c r="C1070" t="inlineStr">
        <is>
          <t>2020-01-08 10:05:28+00:00</t>
        </is>
      </c>
      <c r="D1070" t="inlineStr">
        <is>
          <t>rem</t>
        </is>
      </c>
      <c r="E1070" t="inlineStr"/>
      <c r="F1070" t="inlineStr"/>
      <c r="G1070" t="inlineStr">
        <is>
          <t>pex</t>
        </is>
      </c>
      <c r="H1070">
        <f>=1.6.12</f>
        <v/>
      </c>
    </row>
    <row r="1071">
      <c r="A1071" t="inlineStr">
        <is>
          <t>tf-yarn</t>
        </is>
      </c>
      <c r="B1071" t="inlineStr">
        <is>
          <t>d2ef177d8cc87966e3cce4f8cd0c3919a6c4f12c</t>
        </is>
      </c>
      <c r="C1071" t="inlineStr">
        <is>
          <t>2020-01-08 10:05:28+00:00</t>
        </is>
      </c>
      <c r="D1071" t="inlineStr">
        <is>
          <t>rem</t>
        </is>
      </c>
      <c r="E1071" t="inlineStr"/>
      <c r="F1071" t="inlineStr"/>
      <c r="G1071" t="inlineStr">
        <is>
          <t>conda-pack</t>
        </is>
      </c>
      <c r="H1071" t="inlineStr"/>
    </row>
    <row r="1072">
      <c r="A1072" t="inlineStr">
        <is>
          <t>tf-yarn</t>
        </is>
      </c>
      <c r="B1072" t="inlineStr">
        <is>
          <t>d2ef177d8cc87966e3cce4f8cd0c3919a6c4f12c</t>
        </is>
      </c>
      <c r="C1072" t="inlineStr">
        <is>
          <t>2020-01-08 10:05:28+00:00</t>
        </is>
      </c>
      <c r="D1072" t="inlineStr">
        <is>
          <t>rem</t>
        </is>
      </c>
      <c r="E1072" t="inlineStr"/>
      <c r="F1072" t="inlineStr"/>
      <c r="G1072" t="inlineStr">
        <is>
          <t>pip</t>
        </is>
      </c>
      <c r="H1072" t="inlineStr">
        <is>
          <t>&gt;=18.1</t>
        </is>
      </c>
    </row>
    <row r="1073">
      <c r="A1073" t="inlineStr">
        <is>
          <t>tf-yarn</t>
        </is>
      </c>
      <c r="B1073" t="inlineStr">
        <is>
          <t>63e7deb28cb2271d738286d08dcd3b1504ba8c66</t>
        </is>
      </c>
      <c r="C1073" t="inlineStr">
        <is>
          <t>2020-05-19 07:50:08+00:00</t>
        </is>
      </c>
      <c r="D1073" t="inlineStr">
        <is>
          <t>verchange</t>
        </is>
      </c>
      <c r="E1073" t="inlineStr">
        <is>
          <t>cluster-pack</t>
        </is>
      </c>
      <c r="F1073" t="inlineStr">
        <is>
          <t>&gt;=0.0.6;&lt;0.1.0</t>
        </is>
      </c>
      <c r="G1073" t="inlineStr">
        <is>
          <t>cluster-pack</t>
        </is>
      </c>
      <c r="H1073">
        <f>=0.0.5</f>
        <v/>
      </c>
    </row>
    <row r="1074">
      <c r="A1074" t="inlineStr">
        <is>
          <t>tf-yarn</t>
        </is>
      </c>
      <c r="B1074" t="inlineStr">
        <is>
          <t>63e7deb28cb2271d738286d08dcd3b1504ba8c66</t>
        </is>
      </c>
      <c r="C1074" t="inlineStr">
        <is>
          <t>2020-05-19 07:50:08+00:00</t>
        </is>
      </c>
      <c r="D1074" t="inlineStr">
        <is>
          <t>rem</t>
        </is>
      </c>
      <c r="E1074" t="inlineStr"/>
      <c r="F1074" t="inlineStr"/>
      <c r="G1074" t="inlineStr">
        <is>
          <t>cloudpickle</t>
        </is>
      </c>
      <c r="H1074">
        <f>=1.0.0</f>
        <v/>
      </c>
    </row>
    <row r="1075">
      <c r="A1075" t="inlineStr">
        <is>
          <t>tf-yarn</t>
        </is>
      </c>
      <c r="B1075" t="inlineStr">
        <is>
          <t>890a9adf05d1fe48cff94c066130ba4e46aeef21</t>
        </is>
      </c>
      <c r="C1075" t="inlineStr">
        <is>
          <t>2020-10-26 10:30:39+00:00</t>
        </is>
      </c>
      <c r="D1075" t="inlineStr">
        <is>
          <t>verchange</t>
        </is>
      </c>
      <c r="E1075" t="inlineStr">
        <is>
          <t>cluster-pack</t>
        </is>
      </c>
      <c r="F1075" t="inlineStr"/>
      <c r="G1075" t="inlineStr">
        <is>
          <t>cluster-pack</t>
        </is>
      </c>
      <c r="H1075" t="inlineStr">
        <is>
          <t>&gt;=0.0.6;&lt;0.1.0</t>
        </is>
      </c>
    </row>
    <row r="1076">
      <c r="A1076" t="inlineStr">
        <is>
          <t>tf-yarn</t>
        </is>
      </c>
      <c r="B1076" t="inlineStr">
        <is>
          <t>0939cc3ba2b745843e77fde0717f26e77e5de0fd</t>
        </is>
      </c>
      <c r="C1076" t="inlineStr">
        <is>
          <t>2021-03-05 17:05:35+00:00</t>
        </is>
      </c>
      <c r="D1076" t="inlineStr">
        <is>
          <t>verchange</t>
        </is>
      </c>
      <c r="E1076" t="inlineStr">
        <is>
          <t>skein</t>
        </is>
      </c>
      <c r="F1076" t="inlineStr">
        <is>
          <t>&gt;=0.8;&lt;0.9</t>
        </is>
      </c>
      <c r="G1076" t="inlineStr">
        <is>
          <t>skein</t>
        </is>
      </c>
      <c r="H1076">
        <f>=0.8.0</f>
        <v/>
      </c>
    </row>
    <row r="1077">
      <c r="A1077" t="inlineStr">
        <is>
          <t>sat-stac</t>
        </is>
      </c>
      <c r="B1077" t="inlineStr">
        <is>
          <t>4135bf810b32044ff4737749960e77f52df47052</t>
        </is>
      </c>
      <c r="C1077" t="inlineStr">
        <is>
          <t>2019-01-16 03:40:37+00:00</t>
        </is>
      </c>
      <c r="D1077" t="inlineStr">
        <is>
          <t>verchange</t>
        </is>
      </c>
      <c r="E1077" t="inlineStr">
        <is>
          <t>requests</t>
        </is>
      </c>
      <c r="F1077" t="inlineStr">
        <is>
          <t>&gt;=2.19.1</t>
        </is>
      </c>
      <c r="G1077" t="inlineStr">
        <is>
          <t>requests</t>
        </is>
      </c>
      <c r="H1077" t="inlineStr">
        <is>
          <t>~=2.19.1</t>
        </is>
      </c>
    </row>
    <row r="1078">
      <c r="A1078" t="inlineStr">
        <is>
          <t>lettuce</t>
        </is>
      </c>
      <c r="B1078" t="inlineStr">
        <is>
          <t>780f9fa5be1da849aa321f7776880887e07728d1</t>
        </is>
      </c>
      <c r="C1078" t="inlineStr">
        <is>
          <t>2011-03-28 00:48:36+00:00</t>
        </is>
      </c>
      <c r="D1078" t="inlineStr">
        <is>
          <t>add</t>
        </is>
      </c>
      <c r="E1078" t="inlineStr">
        <is>
          <t>mox</t>
        </is>
      </c>
      <c r="F1078" t="inlineStr"/>
      <c r="G1078" t="inlineStr"/>
      <c r="H1078" t="inlineStr"/>
    </row>
    <row r="1079">
      <c r="A1079" t="inlineStr">
        <is>
          <t>lettuce</t>
        </is>
      </c>
      <c r="B1079" t="inlineStr">
        <is>
          <t>780f9fa5be1da849aa321f7776880887e07728d1</t>
        </is>
      </c>
      <c r="C1079" t="inlineStr">
        <is>
          <t>2011-03-28 00:48:36+00:00</t>
        </is>
      </c>
      <c r="D1079" t="inlineStr">
        <is>
          <t>add</t>
        </is>
      </c>
      <c r="E1079" t="inlineStr">
        <is>
          <t>nose</t>
        </is>
      </c>
      <c r="F1079" t="inlineStr"/>
      <c r="G1079" t="inlineStr"/>
      <c r="H1079" t="inlineStr"/>
    </row>
    <row r="1080">
      <c r="A1080" t="inlineStr">
        <is>
          <t>lettuce</t>
        </is>
      </c>
      <c r="B1080" t="inlineStr">
        <is>
          <t>780f9fa5be1da849aa321f7776880887e07728d1</t>
        </is>
      </c>
      <c r="C1080" t="inlineStr">
        <is>
          <t>2011-03-28 00:48:36+00:00</t>
        </is>
      </c>
      <c r="D1080" t="inlineStr">
        <is>
          <t>add</t>
        </is>
      </c>
      <c r="E1080" t="inlineStr">
        <is>
          <t>django</t>
        </is>
      </c>
      <c r="F1080" t="inlineStr">
        <is>
          <t>&gt;=1.1.1</t>
        </is>
      </c>
      <c r="G1080" t="inlineStr"/>
      <c r="H1080" t="inlineStr"/>
    </row>
    <row r="1081">
      <c r="A1081" t="inlineStr">
        <is>
          <t>lettuce</t>
        </is>
      </c>
      <c r="B1081" t="inlineStr">
        <is>
          <t>780f9fa5be1da849aa321f7776880887e07728d1</t>
        </is>
      </c>
      <c r="C1081" t="inlineStr">
        <is>
          <t>2011-03-28 00:48:36+00:00</t>
        </is>
      </c>
      <c r="D1081" t="inlineStr">
        <is>
          <t>add</t>
        </is>
      </c>
      <c r="E1081" t="inlineStr">
        <is>
          <t>sphinx</t>
        </is>
      </c>
      <c r="F1081" t="inlineStr"/>
      <c r="G1081" t="inlineStr"/>
      <c r="H1081" t="inlineStr"/>
    </row>
    <row r="1082">
      <c r="A1082" t="inlineStr">
        <is>
          <t>lettuce</t>
        </is>
      </c>
      <c r="B1082" t="inlineStr">
        <is>
          <t>780f9fa5be1da849aa321f7776880887e07728d1</t>
        </is>
      </c>
      <c r="C1082" t="inlineStr">
        <is>
          <t>2011-03-28 00:48:36+00:00</t>
        </is>
      </c>
      <c r="D1082" t="inlineStr">
        <is>
          <t>add</t>
        </is>
      </c>
      <c r="E1082" t="inlineStr">
        <is>
          <t>lxml</t>
        </is>
      </c>
      <c r="F1082" t="inlineStr"/>
      <c r="G1082" t="inlineStr"/>
      <c r="H1082" t="inlineStr"/>
    </row>
    <row r="1083">
      <c r="A1083" t="inlineStr">
        <is>
          <t>lettuce</t>
        </is>
      </c>
      <c r="B1083" t="inlineStr">
        <is>
          <t>302ed79d45420bbe5532640e17cf83f164024ffa</t>
        </is>
      </c>
      <c r="C1083" t="inlineStr">
        <is>
          <t>2011-09-06 15:39:44+00:00</t>
        </is>
      </c>
      <c r="D1083" t="inlineStr">
        <is>
          <t>verchange</t>
        </is>
      </c>
      <c r="E1083" t="inlineStr">
        <is>
          <t>lxml</t>
        </is>
      </c>
      <c r="F1083" t="inlineStr"/>
      <c r="G1083" t="inlineStr">
        <is>
          <t>lxml</t>
        </is>
      </c>
      <c r="H1083" t="inlineStr"/>
    </row>
    <row r="1084">
      <c r="A1084" t="inlineStr">
        <is>
          <t>lettuce</t>
        </is>
      </c>
      <c r="B1084" t="inlineStr">
        <is>
          <t>302ed79d45420bbe5532640e17cf83f164024ffa</t>
        </is>
      </c>
      <c r="C1084" t="inlineStr">
        <is>
          <t>2011-09-06 15:39:44+00:00</t>
        </is>
      </c>
      <c r="D1084" t="inlineStr">
        <is>
          <t>add</t>
        </is>
      </c>
      <c r="E1084" t="inlineStr">
        <is>
          <t>tornado</t>
        </is>
      </c>
      <c r="F1084" t="inlineStr"/>
      <c r="G1084" t="inlineStr"/>
      <c r="H1084" t="inlineStr"/>
    </row>
    <row r="1085">
      <c r="A1085" t="inlineStr">
        <is>
          <t>lettuce</t>
        </is>
      </c>
      <c r="B1085" t="inlineStr">
        <is>
          <t>388aa1d91881359464890bf7666df2a8357852ca</t>
        </is>
      </c>
      <c r="C1085" t="inlineStr">
        <is>
          <t>2011-12-20 20:57:01+00:00</t>
        </is>
      </c>
      <c r="D1085" t="inlineStr">
        <is>
          <t>add</t>
        </is>
      </c>
      <c r="E1085" t="inlineStr">
        <is>
          <t>coverage</t>
        </is>
      </c>
      <c r="F1085" t="inlineStr"/>
      <c r="G1085" t="inlineStr"/>
      <c r="H1085" t="inlineStr"/>
    </row>
    <row r="1086">
      <c r="A1086" t="inlineStr">
        <is>
          <t>lettuce</t>
        </is>
      </c>
      <c r="B1086" t="inlineStr">
        <is>
          <t>87d8afbf1e2325f21ba3ae2979833195aba12cbd</t>
        </is>
      </c>
      <c r="C1086" t="inlineStr">
        <is>
          <t>2012-06-12 21:59:48+00:00</t>
        </is>
      </c>
      <c r="D1086" t="inlineStr">
        <is>
          <t>verchange</t>
        </is>
      </c>
      <c r="E1086" t="inlineStr">
        <is>
          <t>coverage</t>
        </is>
      </c>
      <c r="F1086" t="inlineStr"/>
      <c r="G1086" t="inlineStr">
        <is>
          <t>coverage</t>
        </is>
      </c>
      <c r="H1086" t="inlineStr"/>
    </row>
    <row r="1087">
      <c r="A1087" t="inlineStr">
        <is>
          <t>lettuce</t>
        </is>
      </c>
      <c r="B1087" t="inlineStr">
        <is>
          <t>87d8afbf1e2325f21ba3ae2979833195aba12cbd</t>
        </is>
      </c>
      <c r="C1087" t="inlineStr">
        <is>
          <t>2012-06-12 21:59:48+00:00</t>
        </is>
      </c>
      <c r="D1087" t="inlineStr">
        <is>
          <t>verchange</t>
        </is>
      </c>
      <c r="E1087" t="inlineStr">
        <is>
          <t>django</t>
        </is>
      </c>
      <c r="F1087" t="inlineStr">
        <is>
          <t>&gt;=1.4</t>
        </is>
      </c>
      <c r="G1087" t="inlineStr">
        <is>
          <t>django</t>
        </is>
      </c>
      <c r="H1087" t="inlineStr">
        <is>
          <t>&gt;=1.1.1</t>
        </is>
      </c>
    </row>
    <row r="1088">
      <c r="A1088" t="inlineStr">
        <is>
          <t>lettuce</t>
        </is>
      </c>
      <c r="B1088" t="inlineStr">
        <is>
          <t>87d8afbf1e2325f21ba3ae2979833195aba12cbd</t>
        </is>
      </c>
      <c r="C1088" t="inlineStr">
        <is>
          <t>2012-06-12 21:59:48+00:00</t>
        </is>
      </c>
      <c r="D1088" t="inlineStr">
        <is>
          <t>add</t>
        </is>
      </c>
      <c r="E1088" t="inlineStr">
        <is>
          <t>sure</t>
        </is>
      </c>
      <c r="F1088" t="inlineStr">
        <is>
          <t>&gt;=0.10.0</t>
        </is>
      </c>
      <c r="G1088" t="inlineStr"/>
      <c r="H1088" t="inlineStr"/>
    </row>
    <row r="1089">
      <c r="A1089" t="inlineStr">
        <is>
          <t>lettuce</t>
        </is>
      </c>
      <c r="B1089" t="inlineStr">
        <is>
          <t>87d8afbf1e2325f21ba3ae2979833195aba12cbd</t>
        </is>
      </c>
      <c r="C1089" t="inlineStr">
        <is>
          <t>2012-06-12 21:59:48+00:00</t>
        </is>
      </c>
      <c r="D1089" t="inlineStr">
        <is>
          <t>add</t>
        </is>
      </c>
      <c r="E1089" t="inlineStr">
        <is>
          <t>mock</t>
        </is>
      </c>
      <c r="F1089" t="inlineStr">
        <is>
          <t>&gt;=0.8.0</t>
        </is>
      </c>
      <c r="G1089" t="inlineStr"/>
      <c r="H1089" t="inlineStr"/>
    </row>
    <row r="1090">
      <c r="A1090" t="inlineStr">
        <is>
          <t>lettuce</t>
        </is>
      </c>
      <c r="B1090" t="inlineStr">
        <is>
          <t>b126254538c5dba88f4e1d3e6f8c7443bc3e0d6d</t>
        </is>
      </c>
      <c r="C1090" t="inlineStr">
        <is>
          <t>2012-08-28 20:03:54+00:00</t>
        </is>
      </c>
      <c r="D1090" t="inlineStr">
        <is>
          <t>verchange</t>
        </is>
      </c>
      <c r="E1090" t="inlineStr">
        <is>
          <t>sure</t>
        </is>
      </c>
      <c r="F1090">
        <f>=1.0.5</f>
        <v/>
      </c>
      <c r="G1090" t="inlineStr">
        <is>
          <t>sure</t>
        </is>
      </c>
      <c r="H1090" t="inlineStr">
        <is>
          <t>&gt;=0.10.0</t>
        </is>
      </c>
    </row>
    <row r="1091">
      <c r="A1091" t="inlineStr">
        <is>
          <t>lettuce</t>
        </is>
      </c>
      <c r="B1091" t="inlineStr">
        <is>
          <t>b126254538c5dba88f4e1d3e6f8c7443bc3e0d6d</t>
        </is>
      </c>
      <c r="C1091" t="inlineStr">
        <is>
          <t>2012-08-28 20:03:54+00:00</t>
        </is>
      </c>
      <c r="D1091" t="inlineStr">
        <is>
          <t>verchange</t>
        </is>
      </c>
      <c r="E1091" t="inlineStr">
        <is>
          <t>coverage</t>
        </is>
      </c>
      <c r="F1091">
        <f>=3.5.2</f>
        <v/>
      </c>
      <c r="G1091" t="inlineStr">
        <is>
          <t>coverage</t>
        </is>
      </c>
      <c r="H1091" t="inlineStr"/>
    </row>
    <row r="1092">
      <c r="A1092" t="inlineStr">
        <is>
          <t>lettuce</t>
        </is>
      </c>
      <c r="B1092" t="inlineStr">
        <is>
          <t>b126254538c5dba88f4e1d3e6f8c7443bc3e0d6d</t>
        </is>
      </c>
      <c r="C1092" t="inlineStr">
        <is>
          <t>2012-08-28 20:03:54+00:00</t>
        </is>
      </c>
      <c r="D1092" t="inlineStr">
        <is>
          <t>verchange</t>
        </is>
      </c>
      <c r="E1092" t="inlineStr">
        <is>
          <t>mock</t>
        </is>
      </c>
      <c r="F1092">
        <f>=1.0b1</f>
        <v/>
      </c>
      <c r="G1092" t="inlineStr">
        <is>
          <t>mock</t>
        </is>
      </c>
      <c r="H1092" t="inlineStr">
        <is>
          <t>&gt;=0.8.0</t>
        </is>
      </c>
    </row>
    <row r="1093">
      <c r="A1093" t="inlineStr">
        <is>
          <t>lettuce</t>
        </is>
      </c>
      <c r="B1093" t="inlineStr">
        <is>
          <t>b126254538c5dba88f4e1d3e6f8c7443bc3e0d6d</t>
        </is>
      </c>
      <c r="C1093" t="inlineStr">
        <is>
          <t>2012-08-28 20:03:54+00:00</t>
        </is>
      </c>
      <c r="D1093" t="inlineStr">
        <is>
          <t>verchange</t>
        </is>
      </c>
      <c r="E1093" t="inlineStr">
        <is>
          <t>nose</t>
        </is>
      </c>
      <c r="F1093">
        <f>=1.1.2</f>
        <v/>
      </c>
      <c r="G1093" t="inlineStr">
        <is>
          <t>nose</t>
        </is>
      </c>
      <c r="H1093" t="inlineStr"/>
    </row>
    <row r="1094">
      <c r="A1094" t="inlineStr">
        <is>
          <t>lettuce</t>
        </is>
      </c>
      <c r="B1094" t="inlineStr">
        <is>
          <t>b126254538c5dba88f4e1d3e6f8c7443bc3e0d6d</t>
        </is>
      </c>
      <c r="C1094" t="inlineStr">
        <is>
          <t>2012-08-28 20:03:54+00:00</t>
        </is>
      </c>
      <c r="D1094" t="inlineStr">
        <is>
          <t>verchange</t>
        </is>
      </c>
      <c r="E1094" t="inlineStr">
        <is>
          <t>mox</t>
        </is>
      </c>
      <c r="F1094">
        <f>=0.5.3</f>
        <v/>
      </c>
      <c r="G1094" t="inlineStr">
        <is>
          <t>mox</t>
        </is>
      </c>
      <c r="H1094" t="inlineStr"/>
    </row>
    <row r="1095">
      <c r="A1095" t="inlineStr">
        <is>
          <t>lettuce</t>
        </is>
      </c>
      <c r="B1095" t="inlineStr">
        <is>
          <t>b126254538c5dba88f4e1d3e6f8c7443bc3e0d6d</t>
        </is>
      </c>
      <c r="C1095" t="inlineStr">
        <is>
          <t>2012-08-28 20:03:54+00:00</t>
        </is>
      </c>
      <c r="D1095" t="inlineStr">
        <is>
          <t>verchange</t>
        </is>
      </c>
      <c r="E1095" t="inlineStr">
        <is>
          <t>tornado</t>
        </is>
      </c>
      <c r="F1095">
        <f>=2.3</f>
        <v/>
      </c>
      <c r="G1095" t="inlineStr">
        <is>
          <t>tornado</t>
        </is>
      </c>
      <c r="H1095" t="inlineStr"/>
    </row>
    <row r="1096">
      <c r="A1096" t="inlineStr">
        <is>
          <t>lettuce</t>
        </is>
      </c>
      <c r="B1096" t="inlineStr">
        <is>
          <t>b126254538c5dba88f4e1d3e6f8c7443bc3e0d6d</t>
        </is>
      </c>
      <c r="C1096" t="inlineStr">
        <is>
          <t>2012-08-28 20:03:54+00:00</t>
        </is>
      </c>
      <c r="D1096" t="inlineStr">
        <is>
          <t>verchange</t>
        </is>
      </c>
      <c r="E1096" t="inlineStr">
        <is>
          <t>lxml</t>
        </is>
      </c>
      <c r="F1096">
        <f>=3.0alpha2</f>
        <v/>
      </c>
      <c r="G1096" t="inlineStr">
        <is>
          <t>lxml</t>
        </is>
      </c>
      <c r="H1096" t="inlineStr"/>
    </row>
    <row r="1097">
      <c r="A1097" t="inlineStr">
        <is>
          <t>lettuce</t>
        </is>
      </c>
      <c r="B1097" t="inlineStr">
        <is>
          <t>b126254538c5dba88f4e1d3e6f8c7443bc3e0d6d</t>
        </is>
      </c>
      <c r="C1097" t="inlineStr">
        <is>
          <t>2012-08-28 20:03:54+00:00</t>
        </is>
      </c>
      <c r="D1097" t="inlineStr">
        <is>
          <t>add</t>
        </is>
      </c>
      <c r="E1097" t="inlineStr">
        <is>
          <t>Django</t>
        </is>
      </c>
      <c r="F1097">
        <f>=1.4.1</f>
        <v/>
      </c>
      <c r="G1097" t="inlineStr"/>
      <c r="H1097" t="inlineStr"/>
    </row>
    <row r="1098">
      <c r="A1098" t="inlineStr">
        <is>
          <t>lettuce</t>
        </is>
      </c>
      <c r="B1098" t="inlineStr">
        <is>
          <t>b126254538c5dba88f4e1d3e6f8c7443bc3e0d6d</t>
        </is>
      </c>
      <c r="C1098" t="inlineStr">
        <is>
          <t>2012-08-28 20:03:54+00:00</t>
        </is>
      </c>
      <c r="D1098" t="inlineStr">
        <is>
          <t>add</t>
        </is>
      </c>
      <c r="E1098" t="inlineStr">
        <is>
          <t>Jinja2</t>
        </is>
      </c>
      <c r="F1098">
        <f>=2.6</f>
        <v/>
      </c>
      <c r="G1098" t="inlineStr"/>
      <c r="H1098" t="inlineStr"/>
    </row>
    <row r="1099">
      <c r="A1099" t="inlineStr">
        <is>
          <t>lettuce</t>
        </is>
      </c>
      <c r="B1099" t="inlineStr">
        <is>
          <t>b126254538c5dba88f4e1d3e6f8c7443bc3e0d6d</t>
        </is>
      </c>
      <c r="C1099" t="inlineStr">
        <is>
          <t>2012-08-28 20:03:54+00:00</t>
        </is>
      </c>
      <c r="D1099" t="inlineStr">
        <is>
          <t>add</t>
        </is>
      </c>
      <c r="E1099" t="inlineStr">
        <is>
          <t>Pygments</t>
        </is>
      </c>
      <c r="F1099">
        <f>=1.5</f>
        <v/>
      </c>
      <c r="G1099" t="inlineStr"/>
      <c r="H1099" t="inlineStr"/>
    </row>
    <row r="1100">
      <c r="A1100" t="inlineStr">
        <is>
          <t>lettuce</t>
        </is>
      </c>
      <c r="B1100" t="inlineStr">
        <is>
          <t>b126254538c5dba88f4e1d3e6f8c7443bc3e0d6d</t>
        </is>
      </c>
      <c r="C1100" t="inlineStr">
        <is>
          <t>2012-08-28 20:03:54+00:00</t>
        </is>
      </c>
      <c r="D1100" t="inlineStr">
        <is>
          <t>add</t>
        </is>
      </c>
      <c r="E1100" t="inlineStr">
        <is>
          <t>Sphinx</t>
        </is>
      </c>
      <c r="F1100">
        <f>=1.1.3</f>
        <v/>
      </c>
      <c r="G1100" t="inlineStr"/>
      <c r="H1100" t="inlineStr"/>
    </row>
    <row r="1101">
      <c r="A1101" t="inlineStr">
        <is>
          <t>lettuce</t>
        </is>
      </c>
      <c r="B1101" t="inlineStr">
        <is>
          <t>b126254538c5dba88f4e1d3e6f8c7443bc3e0d6d</t>
        </is>
      </c>
      <c r="C1101" t="inlineStr">
        <is>
          <t>2012-08-28 20:03:54+00:00</t>
        </is>
      </c>
      <c r="D1101" t="inlineStr">
        <is>
          <t>add</t>
        </is>
      </c>
      <c r="E1101" t="inlineStr">
        <is>
          <t>cssselect</t>
        </is>
      </c>
      <c r="F1101">
        <f>=0.7.1</f>
        <v/>
      </c>
      <c r="G1101" t="inlineStr"/>
      <c r="H1101" t="inlineStr"/>
    </row>
    <row r="1102">
      <c r="A1102" t="inlineStr">
        <is>
          <t>lettuce</t>
        </is>
      </c>
      <c r="B1102" t="inlineStr">
        <is>
          <t>b126254538c5dba88f4e1d3e6f8c7443bc3e0d6d</t>
        </is>
      </c>
      <c r="C1102" t="inlineStr">
        <is>
          <t>2012-08-28 20:03:54+00:00</t>
        </is>
      </c>
      <c r="D1102" t="inlineStr">
        <is>
          <t>add</t>
        </is>
      </c>
      <c r="E1102" t="inlineStr">
        <is>
          <t>distribute</t>
        </is>
      </c>
      <c r="F1102">
        <f>=0.6.27</f>
        <v/>
      </c>
      <c r="G1102" t="inlineStr"/>
      <c r="H1102" t="inlineStr"/>
    </row>
    <row r="1103">
      <c r="A1103" t="inlineStr">
        <is>
          <t>lettuce</t>
        </is>
      </c>
      <c r="B1103" t="inlineStr">
        <is>
          <t>b126254538c5dba88f4e1d3e6f8c7443bc3e0d6d</t>
        </is>
      </c>
      <c r="C1103" t="inlineStr">
        <is>
          <t>2012-08-28 20:03:54+00:00</t>
        </is>
      </c>
      <c r="D1103" t="inlineStr">
        <is>
          <t>add</t>
        </is>
      </c>
      <c r="E1103" t="inlineStr">
        <is>
          <t>docutils</t>
        </is>
      </c>
      <c r="F1103">
        <f>=0.9.1</f>
        <v/>
      </c>
      <c r="G1103" t="inlineStr"/>
      <c r="H1103" t="inlineStr"/>
    </row>
    <row r="1104">
      <c r="A1104" t="inlineStr">
        <is>
          <t>lettuce</t>
        </is>
      </c>
      <c r="B1104" t="inlineStr">
        <is>
          <t>b126254538c5dba88f4e1d3e6f8c7443bc3e0d6d</t>
        </is>
      </c>
      <c r="C1104" t="inlineStr">
        <is>
          <t>2012-08-28 20:03:54+00:00</t>
        </is>
      </c>
      <c r="D1104" t="inlineStr">
        <is>
          <t>add</t>
        </is>
      </c>
      <c r="E1104" t="inlineStr">
        <is>
          <t>fuzzywuzzy</t>
        </is>
      </c>
      <c r="F1104">
        <f>=0.1</f>
        <v/>
      </c>
      <c r="G1104" t="inlineStr"/>
      <c r="H1104" t="inlineStr"/>
    </row>
    <row r="1105">
      <c r="A1105" t="inlineStr">
        <is>
          <t>lettuce</t>
        </is>
      </c>
      <c r="B1105" t="inlineStr">
        <is>
          <t>b126254538c5dba88f4e1d3e6f8c7443bc3e0d6d</t>
        </is>
      </c>
      <c r="C1105" t="inlineStr">
        <is>
          <t>2012-08-28 20:03:54+00:00</t>
        </is>
      </c>
      <c r="D1105" t="inlineStr">
        <is>
          <t>add</t>
        </is>
      </c>
      <c r="E1105" t="inlineStr">
        <is>
          <t>ipdb</t>
        </is>
      </c>
      <c r="F1105">
        <f>=0.7</f>
        <v/>
      </c>
      <c r="G1105" t="inlineStr"/>
      <c r="H1105" t="inlineStr"/>
    </row>
    <row r="1106">
      <c r="A1106" t="inlineStr">
        <is>
          <t>lettuce</t>
        </is>
      </c>
      <c r="B1106" t="inlineStr">
        <is>
          <t>b126254538c5dba88f4e1d3e6f8c7443bc3e0d6d</t>
        </is>
      </c>
      <c r="C1106" t="inlineStr">
        <is>
          <t>2012-08-28 20:03:54+00:00</t>
        </is>
      </c>
      <c r="D1106" t="inlineStr">
        <is>
          <t>add</t>
        </is>
      </c>
      <c r="E1106" t="inlineStr">
        <is>
          <t>ipython</t>
        </is>
      </c>
      <c r="F1106">
        <f>=0.13</f>
        <v/>
      </c>
      <c r="G1106" t="inlineStr"/>
      <c r="H1106" t="inlineStr"/>
    </row>
    <row r="1107">
      <c r="A1107" t="inlineStr">
        <is>
          <t>lettuce</t>
        </is>
      </c>
      <c r="B1107" t="inlineStr">
        <is>
          <t>b126254538c5dba88f4e1d3e6f8c7443bc3e0d6d</t>
        </is>
      </c>
      <c r="C1107" t="inlineStr">
        <is>
          <t>2012-08-28 20:03:54+00:00</t>
        </is>
      </c>
      <c r="D1107" t="inlineStr">
        <is>
          <t>add</t>
        </is>
      </c>
      <c r="E1107" t="inlineStr">
        <is>
          <t>wsgiref</t>
        </is>
      </c>
      <c r="F1107">
        <f>=0.1.2</f>
        <v/>
      </c>
      <c r="G1107" t="inlineStr"/>
      <c r="H1107" t="inlineStr"/>
    </row>
    <row r="1108">
      <c r="A1108" t="inlineStr">
        <is>
          <t>lettuce</t>
        </is>
      </c>
      <c r="B1108" t="inlineStr">
        <is>
          <t>b126254538c5dba88f4e1d3e6f8c7443bc3e0d6d</t>
        </is>
      </c>
      <c r="C1108" t="inlineStr">
        <is>
          <t>2012-08-28 20:03:54+00:00</t>
        </is>
      </c>
      <c r="D1108" t="inlineStr">
        <is>
          <t>rem</t>
        </is>
      </c>
      <c r="E1108" t="inlineStr"/>
      <c r="F1108" t="inlineStr"/>
      <c r="G1108" t="inlineStr">
        <is>
          <t>django</t>
        </is>
      </c>
      <c r="H1108" t="inlineStr">
        <is>
          <t>&gt;=1.4</t>
        </is>
      </c>
    </row>
    <row r="1109">
      <c r="A1109" t="inlineStr">
        <is>
          <t>lettuce</t>
        </is>
      </c>
      <c r="B1109" t="inlineStr">
        <is>
          <t>b126254538c5dba88f4e1d3e6f8c7443bc3e0d6d</t>
        </is>
      </c>
      <c r="C1109" t="inlineStr">
        <is>
          <t>2012-08-28 20:03:54+00:00</t>
        </is>
      </c>
      <c r="D1109" t="inlineStr">
        <is>
          <t>rem</t>
        </is>
      </c>
      <c r="E1109" t="inlineStr"/>
      <c r="F1109" t="inlineStr"/>
      <c r="G1109" t="inlineStr">
        <is>
          <t>sphinx</t>
        </is>
      </c>
      <c r="H1109" t="inlineStr"/>
    </row>
    <row r="1110">
      <c r="A1110" t="inlineStr">
        <is>
          <t>lettuce</t>
        </is>
      </c>
      <c r="B1110" t="inlineStr">
        <is>
          <t>4a78b0b5f88a74cf246f70ae7a565c762e8c65df</t>
        </is>
      </c>
      <c r="C1110" t="inlineStr">
        <is>
          <t>2012-09-07 21:14:28+00:00</t>
        </is>
      </c>
      <c r="D1110" t="inlineStr">
        <is>
          <t>verchange</t>
        </is>
      </c>
      <c r="E1110" t="inlineStr">
        <is>
          <t>sure</t>
        </is>
      </c>
      <c r="F1110">
        <f>=1.0.6</f>
        <v/>
      </c>
      <c r="G1110" t="inlineStr">
        <is>
          <t>sure</t>
        </is>
      </c>
      <c r="H1110">
        <f>=1.0.5</f>
        <v/>
      </c>
    </row>
    <row r="1111">
      <c r="A1111" t="inlineStr">
        <is>
          <t>lettuce</t>
        </is>
      </c>
      <c r="B1111" t="inlineStr">
        <is>
          <t>4a78b0b5f88a74cf246f70ae7a565c762e8c65df</t>
        </is>
      </c>
      <c r="C1111" t="inlineStr">
        <is>
          <t>2012-09-07 21:14:28+00:00</t>
        </is>
      </c>
      <c r="D1111" t="inlineStr">
        <is>
          <t>add</t>
        </is>
      </c>
      <c r="E1111" t="inlineStr">
        <is>
          <t>tox</t>
        </is>
      </c>
      <c r="F1111">
        <f>=1.4.2</f>
        <v/>
      </c>
      <c r="G1111" t="inlineStr"/>
      <c r="H1111" t="inlineStr"/>
    </row>
    <row r="1112">
      <c r="A1112" t="inlineStr">
        <is>
          <t>lettuce</t>
        </is>
      </c>
      <c r="B1112" t="inlineStr">
        <is>
          <t>4a78b0b5f88a74cf246f70ae7a565c762e8c65df</t>
        </is>
      </c>
      <c r="C1112" t="inlineStr">
        <is>
          <t>2012-09-07 21:14:28+00:00</t>
        </is>
      </c>
      <c r="D1112" t="inlineStr">
        <is>
          <t>rem</t>
        </is>
      </c>
      <c r="E1112" t="inlineStr"/>
      <c r="F1112" t="inlineStr"/>
      <c r="G1112" t="inlineStr">
        <is>
          <t>ipdb</t>
        </is>
      </c>
      <c r="H1112">
        <f>=0.7</f>
        <v/>
      </c>
    </row>
    <row r="1113">
      <c r="A1113" t="inlineStr">
        <is>
          <t>lettuce</t>
        </is>
      </c>
      <c r="B1113" t="inlineStr">
        <is>
          <t>4a78b0b5f88a74cf246f70ae7a565c762e8c65df</t>
        </is>
      </c>
      <c r="C1113" t="inlineStr">
        <is>
          <t>2012-09-07 21:14:28+00:00</t>
        </is>
      </c>
      <c r="D1113" t="inlineStr">
        <is>
          <t>rem</t>
        </is>
      </c>
      <c r="E1113" t="inlineStr"/>
      <c r="F1113" t="inlineStr"/>
      <c r="G1113" t="inlineStr">
        <is>
          <t>ipython</t>
        </is>
      </c>
      <c r="H1113">
        <f>=0.13</f>
        <v/>
      </c>
    </row>
    <row r="1114">
      <c r="A1114" t="inlineStr">
        <is>
          <t>lettuce</t>
        </is>
      </c>
      <c r="B1114" t="inlineStr">
        <is>
          <t>4a78b0b5f88a74cf246f70ae7a565c762e8c65df</t>
        </is>
      </c>
      <c r="C1114" t="inlineStr">
        <is>
          <t>2012-09-07 21:14:28+00:00</t>
        </is>
      </c>
      <c r="D1114" t="inlineStr">
        <is>
          <t>rem</t>
        </is>
      </c>
      <c r="E1114" t="inlineStr"/>
      <c r="F1114" t="inlineStr"/>
      <c r="G1114" t="inlineStr">
        <is>
          <t>wsgiref</t>
        </is>
      </c>
      <c r="H1114">
        <f>=0.1.2</f>
        <v/>
      </c>
    </row>
    <row r="1115">
      <c r="A1115" t="inlineStr">
        <is>
          <t>lettuce</t>
        </is>
      </c>
      <c r="B1115" t="inlineStr">
        <is>
          <t>b510787b4377fa5b7a5dc9dc42989efcd37750b5</t>
        </is>
      </c>
      <c r="C1115" t="inlineStr">
        <is>
          <t>2012-11-24 06:02:07+00:00</t>
        </is>
      </c>
      <c r="D1115" t="inlineStr">
        <is>
          <t>verchange</t>
        </is>
      </c>
      <c r="E1115" t="inlineStr">
        <is>
          <t>lxml</t>
        </is>
      </c>
      <c r="F1115" t="inlineStr"/>
      <c r="G1115" t="inlineStr">
        <is>
          <t>lxml</t>
        </is>
      </c>
      <c r="H1115">
        <f>=3.0alpha2</f>
        <v/>
      </c>
    </row>
    <row r="1116">
      <c r="A1116" t="inlineStr">
        <is>
          <t>lettuce</t>
        </is>
      </c>
      <c r="B1116" t="inlineStr">
        <is>
          <t>b26aa5419e7a2aec2b0c73cc4414834be1b54a21</t>
        </is>
      </c>
      <c r="C1116" t="inlineStr">
        <is>
          <t>2013-02-05 16:10:44+00:00</t>
        </is>
      </c>
      <c r="D1116" t="inlineStr">
        <is>
          <t>verchange</t>
        </is>
      </c>
      <c r="E1116" t="inlineStr">
        <is>
          <t>sure</t>
        </is>
      </c>
      <c r="F1116">
        <f>=1.1.7</f>
        <v/>
      </c>
      <c r="G1116" t="inlineStr">
        <is>
          <t>sure</t>
        </is>
      </c>
      <c r="H1116">
        <f>=1.0.6</f>
        <v/>
      </c>
    </row>
    <row r="1117">
      <c r="A1117" t="inlineStr">
        <is>
          <t>lettuce</t>
        </is>
      </c>
      <c r="B1117" t="inlineStr">
        <is>
          <t>74a739daf9d965ca812f2722584b445a9f276b60</t>
        </is>
      </c>
      <c r="C1117" t="inlineStr">
        <is>
          <t>2013-06-18 20:36:06+00:00</t>
        </is>
      </c>
      <c r="D1117" t="inlineStr">
        <is>
          <t>add</t>
        </is>
      </c>
      <c r="E1117" t="inlineStr">
        <is>
          <t>markment</t>
        </is>
      </c>
      <c r="F1117">
        <f>=0.1.6</f>
        <v/>
      </c>
      <c r="G1117" t="inlineStr"/>
      <c r="H1117" t="inlineStr"/>
    </row>
    <row r="1118">
      <c r="A1118" t="inlineStr">
        <is>
          <t>lettuce</t>
        </is>
      </c>
      <c r="B1118" t="inlineStr">
        <is>
          <t>74a739daf9d965ca812f2722584b445a9f276b60</t>
        </is>
      </c>
      <c r="C1118" t="inlineStr">
        <is>
          <t>2013-06-18 20:36:06+00:00</t>
        </is>
      </c>
      <c r="D1118" t="inlineStr">
        <is>
          <t>add</t>
        </is>
      </c>
      <c r="E1118" t="inlineStr">
        <is>
          <t>steadymark</t>
        </is>
      </c>
      <c r="F1118">
        <f>=0.4.5</f>
        <v/>
      </c>
      <c r="G1118" t="inlineStr"/>
      <c r="H1118" t="inlineStr"/>
    </row>
    <row r="1119">
      <c r="A1119" t="inlineStr">
        <is>
          <t>lettuce</t>
        </is>
      </c>
      <c r="B1119" t="inlineStr">
        <is>
          <t>5236092fac7fd36fd1b205c34dbfd398eca1dc90</t>
        </is>
      </c>
      <c r="C1119" t="inlineStr">
        <is>
          <t>2016-05-10 07:00:20+00:00</t>
        </is>
      </c>
      <c r="D1119" t="inlineStr">
        <is>
          <t>verchange</t>
        </is>
      </c>
      <c r="E1119" t="inlineStr">
        <is>
          <t>sure</t>
        </is>
      </c>
      <c r="F1119">
        <f>=1.2.13</f>
        <v/>
      </c>
      <c r="G1119" t="inlineStr">
        <is>
          <t>sure</t>
        </is>
      </c>
      <c r="H1119">
        <f>=1.1.7</f>
        <v/>
      </c>
    </row>
    <row r="1120">
      <c r="A1120" t="inlineStr">
        <is>
          <t>lettuce</t>
        </is>
      </c>
      <c r="B1120" t="inlineStr">
        <is>
          <t>5236092fac7fd36fd1b205c34dbfd398eca1dc90</t>
        </is>
      </c>
      <c r="C1120" t="inlineStr">
        <is>
          <t>2016-05-10 07:00:20+00:00</t>
        </is>
      </c>
      <c r="D1120" t="inlineStr">
        <is>
          <t>verchange</t>
        </is>
      </c>
      <c r="E1120" t="inlineStr">
        <is>
          <t>tox</t>
        </is>
      </c>
      <c r="F1120">
        <f>=2.1.1</f>
        <v/>
      </c>
      <c r="G1120" t="inlineStr">
        <is>
          <t>tox</t>
        </is>
      </c>
      <c r="H1120">
        <f>=1.4.2</f>
        <v/>
      </c>
    </row>
    <row r="1121">
      <c r="A1121" t="inlineStr">
        <is>
          <t>lettuce</t>
        </is>
      </c>
      <c r="B1121" t="inlineStr">
        <is>
          <t>5236092fac7fd36fd1b205c34dbfd398eca1dc90</t>
        </is>
      </c>
      <c r="C1121" t="inlineStr">
        <is>
          <t>2016-05-10 07:00:20+00:00</t>
        </is>
      </c>
      <c r="D1121" t="inlineStr">
        <is>
          <t>verchange</t>
        </is>
      </c>
      <c r="E1121" t="inlineStr">
        <is>
          <t>nose</t>
        </is>
      </c>
      <c r="F1121">
        <f>=1.3.7</f>
        <v/>
      </c>
      <c r="G1121" t="inlineStr">
        <is>
          <t>nose</t>
        </is>
      </c>
      <c r="H1121">
        <f>=1.1.2</f>
        <v/>
      </c>
    </row>
    <row r="1122">
      <c r="A1122" t="inlineStr">
        <is>
          <t>lettuce</t>
        </is>
      </c>
      <c r="B1122" t="inlineStr">
        <is>
          <t>5236092fac7fd36fd1b205c34dbfd398eca1dc90</t>
        </is>
      </c>
      <c r="C1122" t="inlineStr">
        <is>
          <t>2016-05-10 07:00:20+00:00</t>
        </is>
      </c>
      <c r="D1122" t="inlineStr">
        <is>
          <t>verchange</t>
        </is>
      </c>
      <c r="E1122" t="inlineStr">
        <is>
          <t>Django</t>
        </is>
      </c>
      <c r="F1122">
        <f>=1.5.5</f>
        <v/>
      </c>
      <c r="G1122" t="inlineStr">
        <is>
          <t>Django</t>
        </is>
      </c>
      <c r="H1122">
        <f>=1.4.1</f>
        <v/>
      </c>
    </row>
    <row r="1123">
      <c r="A1123" t="inlineStr">
        <is>
          <t>lettuce</t>
        </is>
      </c>
      <c r="B1123" t="inlineStr">
        <is>
          <t>5236092fac7fd36fd1b205c34dbfd398eca1dc90</t>
        </is>
      </c>
      <c r="C1123" t="inlineStr">
        <is>
          <t>2016-05-10 07:00:20+00:00</t>
        </is>
      </c>
      <c r="D1123" t="inlineStr">
        <is>
          <t>verchange</t>
        </is>
      </c>
      <c r="E1123" t="inlineStr">
        <is>
          <t>Jinja2</t>
        </is>
      </c>
      <c r="F1123">
        <f>=2.8</f>
        <v/>
      </c>
      <c r="G1123" t="inlineStr">
        <is>
          <t>Jinja2</t>
        </is>
      </c>
      <c r="H1123">
        <f>=2.6</f>
        <v/>
      </c>
    </row>
    <row r="1124">
      <c r="A1124" t="inlineStr">
        <is>
          <t>lettuce</t>
        </is>
      </c>
      <c r="B1124" t="inlineStr">
        <is>
          <t>5236092fac7fd36fd1b205c34dbfd398eca1dc90</t>
        </is>
      </c>
      <c r="C1124" t="inlineStr">
        <is>
          <t>2016-05-10 07:00:20+00:00</t>
        </is>
      </c>
      <c r="D1124" t="inlineStr">
        <is>
          <t>verchange</t>
        </is>
      </c>
      <c r="E1124" t="inlineStr">
        <is>
          <t>lxml</t>
        </is>
      </c>
      <c r="F1124">
        <f>=3.4.4</f>
        <v/>
      </c>
      <c r="G1124" t="inlineStr">
        <is>
          <t>lxml</t>
        </is>
      </c>
      <c r="H1124" t="inlineStr"/>
    </row>
    <row r="1125">
      <c r="A1125" t="inlineStr">
        <is>
          <t>lettuce</t>
        </is>
      </c>
      <c r="B1125" t="inlineStr">
        <is>
          <t>5236092fac7fd36fd1b205c34dbfd398eca1dc90</t>
        </is>
      </c>
      <c r="C1125" t="inlineStr">
        <is>
          <t>2016-05-10 07:00:20+00:00</t>
        </is>
      </c>
      <c r="D1125" t="inlineStr">
        <is>
          <t>verchange</t>
        </is>
      </c>
      <c r="E1125" t="inlineStr">
        <is>
          <t>cssselect</t>
        </is>
      </c>
      <c r="F1125">
        <f>=0.9.1</f>
        <v/>
      </c>
      <c r="G1125" t="inlineStr">
        <is>
          <t>cssselect</t>
        </is>
      </c>
      <c r="H1125">
        <f>=0.7.1</f>
        <v/>
      </c>
    </row>
    <row r="1126">
      <c r="A1126" t="inlineStr">
        <is>
          <t>lettuce</t>
        </is>
      </c>
      <c r="B1126" t="inlineStr">
        <is>
          <t>5236092fac7fd36fd1b205c34dbfd398eca1dc90</t>
        </is>
      </c>
      <c r="C1126" t="inlineStr">
        <is>
          <t>2016-05-10 07:00:20+00:00</t>
        </is>
      </c>
      <c r="D1126" t="inlineStr">
        <is>
          <t>add</t>
        </is>
      </c>
      <c r="E1126" t="inlineStr">
        <is>
          <t>python-subunit</t>
        </is>
      </c>
      <c r="F1126">
        <f>=0.0.13</f>
        <v/>
      </c>
      <c r="G1126" t="inlineStr"/>
      <c r="H1126" t="inlineStr"/>
    </row>
    <row r="1127">
      <c r="A1127" t="inlineStr">
        <is>
          <t>lettuce</t>
        </is>
      </c>
      <c r="B1127" t="inlineStr">
        <is>
          <t>5236092fac7fd36fd1b205c34dbfd398eca1dc90</t>
        </is>
      </c>
      <c r="C1127" t="inlineStr">
        <is>
          <t>2016-05-10 07:00:20+00:00</t>
        </is>
      </c>
      <c r="D1127" t="inlineStr">
        <is>
          <t>add</t>
        </is>
      </c>
      <c r="E1127" t="inlineStr">
        <is>
          <t>testtools</t>
        </is>
      </c>
      <c r="F1127">
        <f>=0.9.34</f>
        <v/>
      </c>
      <c r="G1127" t="inlineStr"/>
      <c r="H1127" t="inlineStr"/>
    </row>
    <row r="1128">
      <c r="A1128" t="inlineStr">
        <is>
          <t>lettuce</t>
        </is>
      </c>
      <c r="B1128" t="inlineStr">
        <is>
          <t>5236092fac7fd36fd1b205c34dbfd398eca1dc90</t>
        </is>
      </c>
      <c r="C1128" t="inlineStr">
        <is>
          <t>2016-05-10 07:00:20+00:00</t>
        </is>
      </c>
      <c r="D1128" t="inlineStr">
        <is>
          <t>rem</t>
        </is>
      </c>
      <c r="E1128" t="inlineStr"/>
      <c r="F1128" t="inlineStr"/>
      <c r="G1128" t="inlineStr">
        <is>
          <t>distribute</t>
        </is>
      </c>
      <c r="H1128">
        <f>=0.6.27</f>
        <v/>
      </c>
    </row>
    <row r="1129">
      <c r="A1129" t="inlineStr">
        <is>
          <t>catcher</t>
        </is>
      </c>
      <c r="B1129" t="inlineStr">
        <is>
          <t>cc658c377811a2307f76a8e6c03dd197cde7bd8b</t>
        </is>
      </c>
      <c r="C1129" t="inlineStr">
        <is>
          <t>2020-12-24 14:43:21+00:00</t>
        </is>
      </c>
      <c r="D1129" t="inlineStr">
        <is>
          <t>verchange</t>
        </is>
      </c>
      <c r="E1129" t="inlineStr">
        <is>
          <t>requests</t>
        </is>
      </c>
      <c r="F1129">
        <f>=2.25.*</f>
        <v/>
      </c>
      <c r="G1129" t="inlineStr">
        <is>
          <t>requests</t>
        </is>
      </c>
      <c r="H1129">
        <f>=2.24.*</f>
        <v/>
      </c>
    </row>
    <row r="1130">
      <c r="A1130" t="inlineStr">
        <is>
          <t>catcher</t>
        </is>
      </c>
      <c r="B1130" t="inlineStr">
        <is>
          <t>cc658c377811a2307f76a8e6c03dd197cde7bd8b</t>
        </is>
      </c>
      <c r="C1130" t="inlineStr">
        <is>
          <t>2020-12-24 14:43:21+00:00</t>
        </is>
      </c>
      <c r="D1130" t="inlineStr">
        <is>
          <t>verchange</t>
        </is>
      </c>
      <c r="E1130" t="inlineStr">
        <is>
          <t>grpcio</t>
        </is>
      </c>
      <c r="F1130">
        <f>=1.34.*</f>
        <v/>
      </c>
      <c r="G1130" t="inlineStr">
        <is>
          <t>grpcio</t>
        </is>
      </c>
      <c r="H1130">
        <f>=1.32.*</f>
        <v/>
      </c>
    </row>
    <row r="1131">
      <c r="A1131" t="inlineStr">
        <is>
          <t>catcher</t>
        </is>
      </c>
      <c r="B1131" t="inlineStr">
        <is>
          <t>cc658c377811a2307f76a8e6c03dd197cde7bd8b</t>
        </is>
      </c>
      <c r="C1131" t="inlineStr">
        <is>
          <t>2020-12-24 14:43:21+00:00</t>
        </is>
      </c>
      <c r="D1131" t="inlineStr">
        <is>
          <t>verchange</t>
        </is>
      </c>
      <c r="E1131" t="inlineStr">
        <is>
          <t>Faker</t>
        </is>
      </c>
      <c r="F1131">
        <f>=5.0.*</f>
        <v/>
      </c>
      <c r="G1131" t="inlineStr">
        <is>
          <t>Faker</t>
        </is>
      </c>
      <c r="H1131">
        <f>=4.1.*</f>
        <v/>
      </c>
    </row>
    <row r="1132">
      <c r="A1132" t="inlineStr">
        <is>
          <t>Adafruit_CircuitPython_AVRprog</t>
        </is>
      </c>
      <c r="B1132" t="inlineStr">
        <is>
          <t>022d62f8b5092ebbf370a66f11633e29b45473ef</t>
        </is>
      </c>
      <c r="C1132" t="inlineStr">
        <is>
          <t>2018-08-09 15:51:25+00:00</t>
        </is>
      </c>
      <c r="D1132" t="inlineStr">
        <is>
          <t>add</t>
        </is>
      </c>
      <c r="E1132" t="inlineStr">
        <is>
          <t>Adafruit-Blinka</t>
        </is>
      </c>
      <c r="F1132" t="inlineStr"/>
      <c r="G1132" t="inlineStr"/>
      <c r="H1132" t="inlineStr"/>
    </row>
    <row r="1133">
      <c r="A1133" t="inlineStr">
        <is>
          <t>netconf</t>
        </is>
      </c>
      <c r="B1133" t="inlineStr">
        <is>
          <t>36928a429d4ee44d4a0989ee36c8a7f2cf393550</t>
        </is>
      </c>
      <c r="C1133" t="inlineStr">
        <is>
          <t>2016-12-18 12:13:49+00:00</t>
        </is>
      </c>
      <c r="D1133" t="inlineStr">
        <is>
          <t>verchange</t>
        </is>
      </c>
      <c r="E1133" t="inlineStr">
        <is>
          <t>sshutil</t>
        </is>
      </c>
      <c r="F1133" t="inlineStr">
        <is>
          <t>&gt;=1.0.2</t>
        </is>
      </c>
      <c r="G1133" t="inlineStr">
        <is>
          <t>sshutil</t>
        </is>
      </c>
      <c r="H1133" t="inlineStr">
        <is>
          <t>&gt;=0.9.1</t>
        </is>
      </c>
    </row>
    <row r="1134">
      <c r="A1134" t="inlineStr">
        <is>
          <t>netconf</t>
        </is>
      </c>
      <c r="B1134" t="inlineStr">
        <is>
          <t>4ddaf7c5afa4bdd5db40ee420aed55267db2744e</t>
        </is>
      </c>
      <c r="C1134" t="inlineStr">
        <is>
          <t>2017-02-16 00:36:04+00:00</t>
        </is>
      </c>
      <c r="D1134" t="inlineStr">
        <is>
          <t>verchange</t>
        </is>
      </c>
      <c r="E1134" t="inlineStr">
        <is>
          <t>sshutil</t>
        </is>
      </c>
      <c r="F1134" t="inlineStr">
        <is>
          <t>&gt;=1.1.0</t>
        </is>
      </c>
      <c r="G1134" t="inlineStr">
        <is>
          <t>sshutil</t>
        </is>
      </c>
      <c r="H1134" t="inlineStr">
        <is>
          <t>&gt;=1.0.2</t>
        </is>
      </c>
    </row>
    <row r="1135">
      <c r="A1135" t="inlineStr">
        <is>
          <t>netconf</t>
        </is>
      </c>
      <c r="B1135" t="inlineStr">
        <is>
          <t>1c218c093b03176fd161318650c4b5e035e4cc36</t>
        </is>
      </c>
      <c r="C1135" t="inlineStr">
        <is>
          <t>2017-09-20 19:10:14+00:00</t>
        </is>
      </c>
      <c r="D1135" t="inlineStr">
        <is>
          <t>add</t>
        </is>
      </c>
      <c r="E1135" t="inlineStr">
        <is>
          <t>backports.socketpair</t>
        </is>
      </c>
      <c r="F1135" t="inlineStr">
        <is>
          <t>&gt;=3.5.0.2</t>
        </is>
      </c>
      <c r="G1135" t="inlineStr"/>
      <c r="H1135" t="inlineStr"/>
    </row>
    <row r="1136">
      <c r="A1136" t="inlineStr">
        <is>
          <t>netconf</t>
        </is>
      </c>
      <c r="B1136" t="inlineStr">
        <is>
          <t>7e359da5bd3af6612d04ae8c34437d07ea2a5c78</t>
        </is>
      </c>
      <c r="C1136" t="inlineStr">
        <is>
          <t>2017-09-21 09:24:16+00:00</t>
        </is>
      </c>
      <c r="D1136" t="inlineStr">
        <is>
          <t>add</t>
        </is>
      </c>
      <c r="E1136" t="inlineStr">
        <is>
          <t>monotonic</t>
        </is>
      </c>
      <c r="F1136" t="inlineStr">
        <is>
          <t>&gt;=1.3</t>
        </is>
      </c>
      <c r="G1136" t="inlineStr"/>
      <c r="H1136" t="inlineStr"/>
    </row>
    <row r="1137">
      <c r="A1137" t="inlineStr">
        <is>
          <t>netconf</t>
        </is>
      </c>
      <c r="B1137" t="inlineStr">
        <is>
          <t>01dd3be1ccb98f9c6aeb17be3d98b305ba763b1e</t>
        </is>
      </c>
      <c r="C1137" t="inlineStr">
        <is>
          <t>2018-01-24 19:58:54+00:00</t>
        </is>
      </c>
      <c r="D1137" t="inlineStr">
        <is>
          <t>verchange</t>
        </is>
      </c>
      <c r="E1137" t="inlineStr">
        <is>
          <t>sshutil</t>
        </is>
      </c>
      <c r="F1137" t="inlineStr">
        <is>
          <t>&gt;=1.3.5</t>
        </is>
      </c>
      <c r="G1137" t="inlineStr">
        <is>
          <t>sshutil</t>
        </is>
      </c>
      <c r="H1137" t="inlineStr">
        <is>
          <t>&gt;=1.1.0</t>
        </is>
      </c>
    </row>
    <row r="1138">
      <c r="A1138" t="inlineStr">
        <is>
          <t>netconf</t>
        </is>
      </c>
      <c r="B1138" t="inlineStr">
        <is>
          <t>9b7c613902276af2860f9cd299d727e14a2fda30</t>
        </is>
      </c>
      <c r="C1138" t="inlineStr">
        <is>
          <t>2018-05-01 21:25:29+00:00</t>
        </is>
      </c>
      <c r="D1138" t="inlineStr">
        <is>
          <t>verchange</t>
        </is>
      </c>
      <c r="E1138" t="inlineStr">
        <is>
          <t>sshutil</t>
        </is>
      </c>
      <c r="F1138" t="inlineStr">
        <is>
          <t>&gt;=1.3.7</t>
        </is>
      </c>
      <c r="G1138" t="inlineStr">
        <is>
          <t>sshutil</t>
        </is>
      </c>
      <c r="H1138" t="inlineStr">
        <is>
          <t>&gt;=1.3.5</t>
        </is>
      </c>
    </row>
    <row r="1139">
      <c r="A1139" t="inlineStr">
        <is>
          <t>netconf</t>
        </is>
      </c>
      <c r="B1139" t="inlineStr">
        <is>
          <t>0b64b25df579fc8bd12292db4c7adb367a1df179</t>
        </is>
      </c>
      <c r="C1139" t="inlineStr">
        <is>
          <t>2018-09-03 01:00:44+00:00</t>
        </is>
      </c>
      <c r="D1139" t="inlineStr">
        <is>
          <t>verchange</t>
        </is>
      </c>
      <c r="E1139" t="inlineStr">
        <is>
          <t>sshutil</t>
        </is>
      </c>
      <c r="F1139" t="inlineStr">
        <is>
          <t>&gt;=1.4.2</t>
        </is>
      </c>
      <c r="G1139" t="inlineStr">
        <is>
          <t>sshutil</t>
        </is>
      </c>
      <c r="H1139" t="inlineStr">
        <is>
          <t>&gt;=1.3.7</t>
        </is>
      </c>
    </row>
    <row r="1140">
      <c r="A1140" t="inlineStr">
        <is>
          <t>netconf</t>
        </is>
      </c>
      <c r="B1140" t="inlineStr">
        <is>
          <t>008378302d880d862cde86cb786b127fb0fb7dd7</t>
        </is>
      </c>
      <c r="C1140" t="inlineStr">
        <is>
          <t>2018-09-29 10:51:04+00:00</t>
        </is>
      </c>
      <c r="D1140" t="inlineStr">
        <is>
          <t>verchange</t>
        </is>
      </c>
      <c r="E1140" t="inlineStr">
        <is>
          <t>sshutil</t>
        </is>
      </c>
      <c r="F1140" t="inlineStr">
        <is>
          <t>&gt;=1.5.0</t>
        </is>
      </c>
      <c r="G1140" t="inlineStr">
        <is>
          <t>sshutil</t>
        </is>
      </c>
      <c r="H1140" t="inlineStr">
        <is>
          <t>&gt;=1.4.2</t>
        </is>
      </c>
    </row>
    <row r="1141">
      <c r="A1141" t="inlineStr">
        <is>
          <t>freqtrade</t>
        </is>
      </c>
      <c r="B1141" t="inlineStr">
        <is>
          <t>604a888791d350b3508c1651b111ac5720521786</t>
        </is>
      </c>
      <c r="C1141" t="inlineStr">
        <is>
          <t>2017-10-10 15:55:07+00:00</t>
        </is>
      </c>
      <c r="D1141" t="inlineStr">
        <is>
          <t>verchange</t>
        </is>
      </c>
      <c r="E1141" t="inlineStr">
        <is>
          <t>python-telegram-bot</t>
        </is>
      </c>
      <c r="F1141">
        <f>=8.0</f>
        <v/>
      </c>
      <c r="G1141" t="inlineStr">
        <is>
          <t>python-telegram-bot</t>
        </is>
      </c>
      <c r="H1141">
        <f>=7.0.1</f>
        <v/>
      </c>
    </row>
    <row r="1142">
      <c r="A1142" t="inlineStr">
        <is>
          <t>freqtrade</t>
        </is>
      </c>
      <c r="B1142" t="inlineStr">
        <is>
          <t>604a888791d350b3508c1651b111ac5720521786</t>
        </is>
      </c>
      <c r="C1142" t="inlineStr">
        <is>
          <t>2017-10-10 15:55:07+00:00</t>
        </is>
      </c>
      <c r="D1142" t="inlineStr">
        <is>
          <t>verchange</t>
        </is>
      </c>
      <c r="E1142" t="inlineStr"/>
      <c r="F1142" t="inlineStr"/>
      <c r="G1142" t="inlineStr"/>
      <c r="H1142" t="inlineStr"/>
    </row>
    <row r="1143">
      <c r="A1143" t="inlineStr">
        <is>
          <t>freqtrade</t>
        </is>
      </c>
      <c r="B1143" t="inlineStr">
        <is>
          <t>604a888791d350b3508c1651b111ac5720521786</t>
        </is>
      </c>
      <c r="C1143" t="inlineStr">
        <is>
          <t>2017-10-10 15:55:07+00:00</t>
        </is>
      </c>
      <c r="D1143" t="inlineStr">
        <is>
          <t>add</t>
        </is>
      </c>
      <c r="E1143" t="inlineStr">
        <is>
          <t>numpy</t>
        </is>
      </c>
      <c r="F1143">
        <f>=1.13.3</f>
        <v/>
      </c>
      <c r="G1143" t="inlineStr"/>
      <c r="H1143" t="inlineStr"/>
    </row>
    <row r="1144">
      <c r="A1144" t="inlineStr">
        <is>
          <t>freqtrade</t>
        </is>
      </c>
      <c r="B1144" t="inlineStr">
        <is>
          <t>604a888791d350b3508c1651b111ac5720521786</t>
        </is>
      </c>
      <c r="C1144" t="inlineStr">
        <is>
          <t>2017-10-10 15:55:07+00:00</t>
        </is>
      </c>
      <c r="D1144" t="inlineStr">
        <is>
          <t>add</t>
        </is>
      </c>
      <c r="E1144" t="inlineStr">
        <is>
          <t>pytest</t>
        </is>
      </c>
      <c r="F1144">
        <f>=3.2.2</f>
        <v/>
      </c>
      <c r="G1144" t="inlineStr"/>
      <c r="H1144" t="inlineStr"/>
    </row>
    <row r="1145">
      <c r="A1145" t="inlineStr">
        <is>
          <t>freqtrade</t>
        </is>
      </c>
      <c r="B1145" t="inlineStr">
        <is>
          <t>604a888791d350b3508c1651b111ac5720521786</t>
        </is>
      </c>
      <c r="C1145" t="inlineStr">
        <is>
          <t>2017-10-10 15:55:07+00:00</t>
        </is>
      </c>
      <c r="D1145" t="inlineStr">
        <is>
          <t>add</t>
        </is>
      </c>
      <c r="E1145" t="inlineStr">
        <is>
          <t>pytest-mock</t>
        </is>
      </c>
      <c r="F1145">
        <f>=1.6.3</f>
        <v/>
      </c>
      <c r="G1145" t="inlineStr"/>
      <c r="H1145" t="inlineStr"/>
    </row>
    <row r="1146">
      <c r="A1146" t="inlineStr">
        <is>
          <t>freqtrade</t>
        </is>
      </c>
      <c r="B1146" t="inlineStr">
        <is>
          <t>604a888791d350b3508c1651b111ac5720521786</t>
        </is>
      </c>
      <c r="C1146" t="inlineStr">
        <is>
          <t>2017-10-10 15:55:07+00:00</t>
        </is>
      </c>
      <c r="D1146" t="inlineStr">
        <is>
          <t>add</t>
        </is>
      </c>
      <c r="E1146" t="inlineStr">
        <is>
          <t>pytest-cov</t>
        </is>
      </c>
      <c r="F1146">
        <f>=2.5.1</f>
        <v/>
      </c>
      <c r="G1146" t="inlineStr"/>
      <c r="H1146" t="inlineStr"/>
    </row>
    <row r="1147">
      <c r="A1147" t="inlineStr">
        <is>
          <t>freqtrade</t>
        </is>
      </c>
      <c r="B1147" t="inlineStr">
        <is>
          <t>604a888791d350b3508c1651b111ac5720521786</t>
        </is>
      </c>
      <c r="C1147" t="inlineStr">
        <is>
          <t>2017-10-10 15:55:07+00:00</t>
        </is>
      </c>
      <c r="D1147" t="inlineStr">
        <is>
          <t>rem</t>
        </is>
      </c>
      <c r="E1147" t="inlineStr"/>
      <c r="F1147" t="inlineStr"/>
      <c r="G1147" t="inlineStr">
        <is>
          <t>matplotlib</t>
        </is>
      </c>
      <c r="H1147">
        <f>=2.0.2</f>
        <v/>
      </c>
    </row>
    <row r="1148">
      <c r="A1148" t="inlineStr">
        <is>
          <t>freqtrade</t>
        </is>
      </c>
      <c r="B1148" t="inlineStr">
        <is>
          <t>6b15cb9b1056045babb0dd5e3081f778f8bab5ff</t>
        </is>
      </c>
      <c r="C1148" t="inlineStr">
        <is>
          <t>2017-10-24 16:14:38+00:00</t>
        </is>
      </c>
      <c r="D1148" t="inlineStr">
        <is>
          <t>verchange</t>
        </is>
      </c>
      <c r="E1148" t="inlineStr">
        <is>
          <t>python-telegram-bot</t>
        </is>
      </c>
      <c r="F1148">
        <f>=8.1.1</f>
        <v/>
      </c>
      <c r="G1148" t="inlineStr">
        <is>
          <t>python-telegram-bot</t>
        </is>
      </c>
      <c r="H1148">
        <f>=8.0</f>
        <v/>
      </c>
    </row>
    <row r="1149">
      <c r="A1149" t="inlineStr">
        <is>
          <t>freqtrade</t>
        </is>
      </c>
      <c r="B1149" t="inlineStr">
        <is>
          <t>6b15cb9b1056045babb0dd5e3081f778f8bab5ff</t>
        </is>
      </c>
      <c r="C1149" t="inlineStr">
        <is>
          <t>2017-10-24 16:14:38+00:00</t>
        </is>
      </c>
      <c r="D1149" t="inlineStr">
        <is>
          <t>verchange</t>
        </is>
      </c>
      <c r="E1149" t="inlineStr">
        <is>
          <t>pytest</t>
        </is>
      </c>
      <c r="F1149">
        <f>=3.2.3</f>
        <v/>
      </c>
      <c r="G1149" t="inlineStr">
        <is>
          <t>pytest</t>
        </is>
      </c>
      <c r="H1149">
        <f>=3.2.2</f>
        <v/>
      </c>
    </row>
    <row r="1150">
      <c r="A1150" t="inlineStr">
        <is>
          <t>freqtrade</t>
        </is>
      </c>
      <c r="B1150" t="inlineStr">
        <is>
          <t>6b15cb9b1056045babb0dd5e3081f778f8bab5ff</t>
        </is>
      </c>
      <c r="C1150" t="inlineStr">
        <is>
          <t>2017-10-24 16:14:38+00:00</t>
        </is>
      </c>
      <c r="D1150" t="inlineStr">
        <is>
          <t>verchange</t>
        </is>
      </c>
      <c r="E1150" t="inlineStr">
        <is>
          <t>SQLAlchemy</t>
        </is>
      </c>
      <c r="F1150">
        <f>=1.1.14</f>
        <v/>
      </c>
      <c r="G1150" t="inlineStr">
        <is>
          <t>SQLAlchemy</t>
        </is>
      </c>
      <c r="H1150">
        <f>=1.1.13</f>
        <v/>
      </c>
    </row>
    <row r="1151">
      <c r="A1151" t="inlineStr">
        <is>
          <t>freqtrade</t>
        </is>
      </c>
      <c r="B1151" t="inlineStr">
        <is>
          <t>6b15cb9b1056045babb0dd5e3081f778f8bab5ff</t>
        </is>
      </c>
      <c r="C1151" t="inlineStr">
        <is>
          <t>2017-10-24 16:14:38+00:00</t>
        </is>
      </c>
      <c r="D1151" t="inlineStr">
        <is>
          <t>add</t>
        </is>
      </c>
      <c r="E1151" t="inlineStr">
        <is>
          <t>hyperopt</t>
        </is>
      </c>
      <c r="F1151">
        <f>=0.1</f>
        <v/>
      </c>
      <c r="G1151" t="inlineStr"/>
      <c r="H1151" t="inlineStr"/>
    </row>
    <row r="1152">
      <c r="A1152" t="inlineStr">
        <is>
          <t>freqtrade</t>
        </is>
      </c>
      <c r="B1152" t="inlineStr">
        <is>
          <t>6b15cb9b1056045babb0dd5e3081f778f8bab5ff</t>
        </is>
      </c>
      <c r="C1152" t="inlineStr">
        <is>
          <t>2017-10-24 16:14:38+00:00</t>
        </is>
      </c>
      <c r="D1152" t="inlineStr">
        <is>
          <t>add</t>
        </is>
      </c>
      <c r="E1152" t="inlineStr">
        <is>
          <t>networkx</t>
        </is>
      </c>
      <c r="F1152">
        <f>=1.11</f>
        <v/>
      </c>
      <c r="G1152" t="inlineStr"/>
      <c r="H1152" t="inlineStr"/>
    </row>
    <row r="1153">
      <c r="A1153" t="inlineStr">
        <is>
          <t>freqtrade</t>
        </is>
      </c>
      <c r="B1153" t="inlineStr">
        <is>
          <t>349a91bd924bff9f0a08eb35c15c9e97222d61af</t>
        </is>
      </c>
      <c r="C1153" t="inlineStr">
        <is>
          <t>2017-11-09 19:56:09+00:00</t>
        </is>
      </c>
      <c r="D1153" t="inlineStr">
        <is>
          <t>verchange</t>
        </is>
      </c>
      <c r="E1153" t="inlineStr"/>
      <c r="F1153" t="inlineStr"/>
      <c r="G1153" t="inlineStr"/>
      <c r="H1153" t="inlineStr"/>
    </row>
    <row r="1154">
      <c r="A1154" t="inlineStr">
        <is>
          <t>freqtrade</t>
        </is>
      </c>
      <c r="B1154" t="inlineStr">
        <is>
          <t>349a91bd924bff9f0a08eb35c15c9e97222d61af</t>
        </is>
      </c>
      <c r="C1154" t="inlineStr">
        <is>
          <t>2017-11-09 19:56:09+00:00</t>
        </is>
      </c>
      <c r="D1154" t="inlineStr">
        <is>
          <t>add</t>
        </is>
      </c>
      <c r="E1154" t="inlineStr">
        <is>
          <t>tabulate</t>
        </is>
      </c>
      <c r="F1154">
        <f>=0.8.1</f>
        <v/>
      </c>
      <c r="G1154" t="inlineStr"/>
      <c r="H1154" t="inlineStr"/>
    </row>
    <row r="1155">
      <c r="A1155" t="inlineStr">
        <is>
          <t>freqtrade</t>
        </is>
      </c>
      <c r="B1155" t="inlineStr">
        <is>
          <t>b115963a70f00bc35f4edc6499c704a33b72afca</t>
        </is>
      </c>
      <c r="C1155" t="inlineStr">
        <is>
          <t>2017-11-15 23:40:45+00:00</t>
        </is>
      </c>
      <c r="D1155" t="inlineStr">
        <is>
          <t>add</t>
        </is>
      </c>
      <c r="E1155" t="inlineStr">
        <is>
          <t>cachetools</t>
        </is>
      </c>
      <c r="F1155">
        <f>=2.0.1</f>
        <v/>
      </c>
      <c r="G1155" t="inlineStr"/>
      <c r="H1155" t="inlineStr"/>
    </row>
    <row r="1156">
      <c r="A1156" t="inlineStr">
        <is>
          <t>freqtrade</t>
        </is>
      </c>
      <c r="B1156" t="inlineStr">
        <is>
          <t>3a902289f11e8d30fa747ee34e40a159333d4ab2</t>
        </is>
      </c>
      <c r="C1156" t="inlineStr">
        <is>
          <t>2018-01-11 11:58:06+00:00</t>
        </is>
      </c>
      <c r="D1156" t="inlineStr">
        <is>
          <t>verchange</t>
        </is>
      </c>
      <c r="E1156" t="inlineStr">
        <is>
          <t>tabulate</t>
        </is>
      </c>
      <c r="F1156">
        <f>=0.8.2</f>
        <v/>
      </c>
      <c r="G1156" t="inlineStr">
        <is>
          <t>tabulate</t>
        </is>
      </c>
      <c r="H1156">
        <f>=0.8.1</f>
        <v/>
      </c>
    </row>
    <row r="1157">
      <c r="A1157" t="inlineStr">
        <is>
          <t>freqtrade</t>
        </is>
      </c>
      <c r="B1157" t="inlineStr">
        <is>
          <t>3a902289f11e8d30fa747ee34e40a159333d4ab2</t>
        </is>
      </c>
      <c r="C1157" t="inlineStr">
        <is>
          <t>2018-01-11 11:58:06+00:00</t>
        </is>
      </c>
      <c r="D1157" t="inlineStr">
        <is>
          <t>verchange</t>
        </is>
      </c>
      <c r="E1157" t="inlineStr">
        <is>
          <t>python-telegram-bot</t>
        </is>
      </c>
      <c r="F1157">
        <f>=9.0.0</f>
        <v/>
      </c>
      <c r="G1157" t="inlineStr">
        <is>
          <t>python-telegram-bot</t>
        </is>
      </c>
      <c r="H1157">
        <f>=8.1.1</f>
        <v/>
      </c>
    </row>
    <row r="1158">
      <c r="A1158" t="inlineStr">
        <is>
          <t>freqtrade</t>
        </is>
      </c>
      <c r="B1158" t="inlineStr">
        <is>
          <t>3a902289f11e8d30fa747ee34e40a159333d4ab2</t>
        </is>
      </c>
      <c r="C1158" t="inlineStr">
        <is>
          <t>2018-01-11 11:58:06+00:00</t>
        </is>
      </c>
      <c r="D1158" t="inlineStr">
        <is>
          <t>verchange</t>
        </is>
      </c>
      <c r="E1158" t="inlineStr">
        <is>
          <t>arrow</t>
        </is>
      </c>
      <c r="F1158">
        <f>=0.12.0</f>
        <v/>
      </c>
      <c r="G1158" t="inlineStr">
        <is>
          <t>arrow</t>
        </is>
      </c>
      <c r="H1158">
        <f>=0.10.0</f>
        <v/>
      </c>
    </row>
    <row r="1159">
      <c r="A1159" t="inlineStr">
        <is>
          <t>freqtrade</t>
        </is>
      </c>
      <c r="B1159" t="inlineStr">
        <is>
          <t>3a902289f11e8d30fa747ee34e40a159333d4ab2</t>
        </is>
      </c>
      <c r="C1159" t="inlineStr">
        <is>
          <t>2018-01-11 11:58:06+00:00</t>
        </is>
      </c>
      <c r="D1159" t="inlineStr">
        <is>
          <t>verchange</t>
        </is>
      </c>
      <c r="E1159" t="inlineStr">
        <is>
          <t>numpy</t>
        </is>
      </c>
      <c r="F1159">
        <f>=1.14.0</f>
        <v/>
      </c>
      <c r="G1159" t="inlineStr">
        <is>
          <t>numpy</t>
        </is>
      </c>
      <c r="H1159">
        <f>=1.13.3</f>
        <v/>
      </c>
    </row>
    <row r="1160">
      <c r="A1160" t="inlineStr">
        <is>
          <t>freqtrade</t>
        </is>
      </c>
      <c r="B1160" t="inlineStr">
        <is>
          <t>3a902289f11e8d30fa747ee34e40a159333d4ab2</t>
        </is>
      </c>
      <c r="C1160" t="inlineStr">
        <is>
          <t>2018-01-11 11:58:06+00:00</t>
        </is>
      </c>
      <c r="D1160" t="inlineStr">
        <is>
          <t>verchange</t>
        </is>
      </c>
      <c r="E1160" t="inlineStr">
        <is>
          <t>pandas</t>
        </is>
      </c>
      <c r="F1160">
        <f>=0.22.0</f>
        <v/>
      </c>
      <c r="G1160" t="inlineStr">
        <is>
          <t>pandas</t>
        </is>
      </c>
      <c r="H1160">
        <f>=0.20.3</f>
        <v/>
      </c>
    </row>
    <row r="1161">
      <c r="A1161" t="inlineStr">
        <is>
          <t>freqtrade</t>
        </is>
      </c>
      <c r="B1161" t="inlineStr">
        <is>
          <t>3a902289f11e8d30fa747ee34e40a159333d4ab2</t>
        </is>
      </c>
      <c r="C1161" t="inlineStr">
        <is>
          <t>2018-01-11 11:58:06+00:00</t>
        </is>
      </c>
      <c r="D1161" t="inlineStr">
        <is>
          <t>verchange</t>
        </is>
      </c>
      <c r="E1161" t="inlineStr">
        <is>
          <t>TA-Lib</t>
        </is>
      </c>
      <c r="F1161">
        <f>=0.4.14</f>
        <v/>
      </c>
      <c r="G1161" t="inlineStr">
        <is>
          <t>TA-Lib</t>
        </is>
      </c>
      <c r="H1161">
        <f>=0.4.10</f>
        <v/>
      </c>
    </row>
    <row r="1162">
      <c r="A1162" t="inlineStr">
        <is>
          <t>freqtrade</t>
        </is>
      </c>
      <c r="B1162" t="inlineStr">
        <is>
          <t>3a902289f11e8d30fa747ee34e40a159333d4ab2</t>
        </is>
      </c>
      <c r="C1162" t="inlineStr">
        <is>
          <t>2018-01-11 11:58:06+00:00</t>
        </is>
      </c>
      <c r="D1162" t="inlineStr">
        <is>
          <t>verchange</t>
        </is>
      </c>
      <c r="E1162" t="inlineStr">
        <is>
          <t>SQLAlchemy</t>
        </is>
      </c>
      <c r="F1162">
        <f>=1.2.0</f>
        <v/>
      </c>
      <c r="G1162" t="inlineStr">
        <is>
          <t>SQLAlchemy</t>
        </is>
      </c>
      <c r="H1162">
        <f>=1.1.14</f>
        <v/>
      </c>
    </row>
    <row r="1163">
      <c r="A1163" t="inlineStr">
        <is>
          <t>freqtrade</t>
        </is>
      </c>
      <c r="B1163" t="inlineStr">
        <is>
          <t>3a902289f11e8d30fa747ee34e40a159333d4ab2</t>
        </is>
      </c>
      <c r="C1163" t="inlineStr">
        <is>
          <t>2018-01-11 11:58:06+00:00</t>
        </is>
      </c>
      <c r="D1163" t="inlineStr">
        <is>
          <t>verchange</t>
        </is>
      </c>
      <c r="E1163" t="inlineStr">
        <is>
          <t>scipy</t>
        </is>
      </c>
      <c r="F1163">
        <f>=1.0.0</f>
        <v/>
      </c>
      <c r="G1163" t="inlineStr">
        <is>
          <t>scipy</t>
        </is>
      </c>
      <c r="H1163">
        <f>=0.19.1</f>
        <v/>
      </c>
    </row>
    <row r="1164">
      <c r="A1164" t="inlineStr">
        <is>
          <t>freqtrade</t>
        </is>
      </c>
      <c r="B1164" t="inlineStr">
        <is>
          <t>3a902289f11e8d30fa747ee34e40a159333d4ab2</t>
        </is>
      </c>
      <c r="C1164" t="inlineStr">
        <is>
          <t>2018-01-11 11:58:06+00:00</t>
        </is>
      </c>
      <c r="D1164" t="inlineStr">
        <is>
          <t>verchange</t>
        </is>
      </c>
      <c r="E1164" t="inlineStr">
        <is>
          <t>pytest</t>
        </is>
      </c>
      <c r="F1164">
        <f>=3.3.2</f>
        <v/>
      </c>
      <c r="G1164" t="inlineStr">
        <is>
          <t>pytest</t>
        </is>
      </c>
      <c r="H1164">
        <f>=3.2.3</f>
        <v/>
      </c>
    </row>
    <row r="1165">
      <c r="A1165" t="inlineStr">
        <is>
          <t>freqtrade</t>
        </is>
      </c>
      <c r="B1165" t="inlineStr">
        <is>
          <t>3a902289f11e8d30fa747ee34e40a159333d4ab2</t>
        </is>
      </c>
      <c r="C1165" t="inlineStr">
        <is>
          <t>2018-01-11 11:58:06+00:00</t>
        </is>
      </c>
      <c r="D1165" t="inlineStr">
        <is>
          <t>verchange</t>
        </is>
      </c>
      <c r="E1165" t="inlineStr">
        <is>
          <t>scikit-learn</t>
        </is>
      </c>
      <c r="F1165">
        <f>=0.19.1</f>
        <v/>
      </c>
      <c r="G1165" t="inlineStr">
        <is>
          <t>scikit-learn</t>
        </is>
      </c>
      <c r="H1165">
        <f>=0.19.0</f>
        <v/>
      </c>
    </row>
    <row r="1166">
      <c r="A1166" t="inlineStr">
        <is>
          <t>freqtrade</t>
        </is>
      </c>
      <c r="B1166" t="inlineStr">
        <is>
          <t>3a902289f11e8d30fa747ee34e40a159333d4ab2</t>
        </is>
      </c>
      <c r="C1166" t="inlineStr">
        <is>
          <t>2018-01-11 11:58:06+00:00</t>
        </is>
      </c>
      <c r="D1166" t="inlineStr">
        <is>
          <t>add</t>
        </is>
      </c>
      <c r="E1166" t="inlineStr">
        <is>
          <t>python-bittrex</t>
        </is>
      </c>
      <c r="F1166">
        <f>=0.2.2</f>
        <v/>
      </c>
      <c r="G1166" t="inlineStr"/>
      <c r="H1166" t="inlineStr"/>
    </row>
    <row r="1167">
      <c r="A1167" t="inlineStr">
        <is>
          <t>freqtrade</t>
        </is>
      </c>
      <c r="B1167" t="inlineStr">
        <is>
          <t>3a902289f11e8d30fa747ee34e40a159333d4ab2</t>
        </is>
      </c>
      <c r="C1167" t="inlineStr">
        <is>
          <t>2018-01-11 11:58:06+00:00</t>
        </is>
      </c>
      <c r="D1167" t="inlineStr">
        <is>
          <t>add</t>
        </is>
      </c>
      <c r="E1167" t="inlineStr">
        <is>
          <t>pymarketcap</t>
        </is>
      </c>
      <c r="F1167">
        <f>=3.3.145</f>
        <v/>
      </c>
      <c r="G1167" t="inlineStr"/>
      <c r="H1167" t="inlineStr"/>
    </row>
    <row r="1168">
      <c r="A1168" t="inlineStr">
        <is>
          <t>freqtrade</t>
        </is>
      </c>
      <c r="B1168" t="inlineStr">
        <is>
          <t>70f2aed0a73fb1583b0f869fb7b0432ef9c9f068</t>
        </is>
      </c>
      <c r="C1168" t="inlineStr">
        <is>
          <t>2018-01-13 07:21:06+00:00</t>
        </is>
      </c>
      <c r="D1168" t="inlineStr">
        <is>
          <t>verchange</t>
        </is>
      </c>
      <c r="E1168" t="inlineStr">
        <is>
          <t>TA-Lib</t>
        </is>
      </c>
      <c r="F1168">
        <f>=0.4.15</f>
        <v/>
      </c>
      <c r="G1168" t="inlineStr">
        <is>
          <t>TA-Lib</t>
        </is>
      </c>
      <c r="H1168">
        <f>=0.4.14</f>
        <v/>
      </c>
    </row>
    <row r="1169">
      <c r="A1169" t="inlineStr">
        <is>
          <t>freqtrade</t>
        </is>
      </c>
      <c r="B1169" t="inlineStr">
        <is>
          <t>70f2aed0a73fb1583b0f869fb7b0432ef9c9f068</t>
        </is>
      </c>
      <c r="C1169" t="inlineStr">
        <is>
          <t>2018-01-13 07:21:06+00:00</t>
        </is>
      </c>
      <c r="D1169" t="inlineStr">
        <is>
          <t>verchange</t>
        </is>
      </c>
      <c r="E1169" t="inlineStr">
        <is>
          <t>pymarketcap</t>
        </is>
      </c>
      <c r="F1169">
        <f>=3.3.147</f>
        <v/>
      </c>
      <c r="G1169" t="inlineStr">
        <is>
          <t>pymarketcap</t>
        </is>
      </c>
      <c r="H1169">
        <f>=3.3.145</f>
        <v/>
      </c>
    </row>
    <row r="1170">
      <c r="A1170" t="inlineStr">
        <is>
          <t>freqtrade</t>
        </is>
      </c>
      <c r="B1170" t="inlineStr">
        <is>
          <t>e1322b75a930e13615c3d3ac1c465551369efbd7</t>
        </is>
      </c>
      <c r="C1170" t="inlineStr">
        <is>
          <t>2018-05-12 06:50:01+00:00</t>
        </is>
      </c>
      <c r="D1170" t="inlineStr">
        <is>
          <t>verchange</t>
        </is>
      </c>
      <c r="E1170" t="inlineStr">
        <is>
          <t>pytest-mock</t>
        </is>
      </c>
      <c r="F1170">
        <f>=1.10.0</f>
        <v/>
      </c>
      <c r="G1170" t="inlineStr">
        <is>
          <t>pytest-mock</t>
        </is>
      </c>
      <c r="H1170">
        <f>=1.6.3</f>
        <v/>
      </c>
    </row>
    <row r="1171">
      <c r="A1171" t="inlineStr">
        <is>
          <t>freqtrade</t>
        </is>
      </c>
      <c r="B1171" t="inlineStr">
        <is>
          <t>e1322b75a930e13615c3d3ac1c465551369efbd7</t>
        </is>
      </c>
      <c r="C1171" t="inlineStr">
        <is>
          <t>2018-05-12 06:50:01+00:00</t>
        </is>
      </c>
      <c r="D1171" t="inlineStr">
        <is>
          <t>verchange</t>
        </is>
      </c>
      <c r="E1171" t="inlineStr">
        <is>
          <t>python-bittrex</t>
        </is>
      </c>
      <c r="F1171">
        <f>=0.3.0</f>
        <v/>
      </c>
      <c r="G1171" t="inlineStr">
        <is>
          <t>python-bittrex</t>
        </is>
      </c>
      <c r="H1171">
        <f>=0.2.2</f>
        <v/>
      </c>
    </row>
    <row r="1172">
      <c r="A1172" t="inlineStr">
        <is>
          <t>freqtrade</t>
        </is>
      </c>
      <c r="B1172" t="inlineStr">
        <is>
          <t>e1322b75a930e13615c3d3ac1c465551369efbd7</t>
        </is>
      </c>
      <c r="C1172" t="inlineStr">
        <is>
          <t>2018-05-12 06:50:01+00:00</t>
        </is>
      </c>
      <c r="D1172" t="inlineStr">
        <is>
          <t>verchange</t>
        </is>
      </c>
      <c r="E1172" t="inlineStr">
        <is>
          <t>python-telegram-bot</t>
        </is>
      </c>
      <c r="F1172">
        <f>=10.1.0</f>
        <v/>
      </c>
      <c r="G1172" t="inlineStr">
        <is>
          <t>python-telegram-bot</t>
        </is>
      </c>
      <c r="H1172">
        <f>=9.0.0</f>
        <v/>
      </c>
    </row>
    <row r="1173">
      <c r="A1173" t="inlineStr">
        <is>
          <t>freqtrade</t>
        </is>
      </c>
      <c r="B1173" t="inlineStr">
        <is>
          <t>e1322b75a930e13615c3d3ac1c465551369efbd7</t>
        </is>
      </c>
      <c r="C1173" t="inlineStr">
        <is>
          <t>2018-05-12 06:50:01+00:00</t>
        </is>
      </c>
      <c r="D1173" t="inlineStr">
        <is>
          <t>verchange</t>
        </is>
      </c>
      <c r="E1173" t="inlineStr">
        <is>
          <t>arrow</t>
        </is>
      </c>
      <c r="F1173">
        <f>=0.12.1</f>
        <v/>
      </c>
      <c r="G1173" t="inlineStr">
        <is>
          <t>arrow</t>
        </is>
      </c>
      <c r="H1173">
        <f>=0.12.0</f>
        <v/>
      </c>
    </row>
    <row r="1174">
      <c r="A1174" t="inlineStr">
        <is>
          <t>freqtrade</t>
        </is>
      </c>
      <c r="B1174" t="inlineStr">
        <is>
          <t>e1322b75a930e13615c3d3ac1c465551369efbd7</t>
        </is>
      </c>
      <c r="C1174" t="inlineStr">
        <is>
          <t>2018-05-12 06:50:01+00:00</t>
        </is>
      </c>
      <c r="D1174" t="inlineStr">
        <is>
          <t>verchange</t>
        </is>
      </c>
      <c r="E1174" t="inlineStr">
        <is>
          <t>numpy</t>
        </is>
      </c>
      <c r="F1174">
        <f>=1.14.3</f>
        <v/>
      </c>
      <c r="G1174" t="inlineStr">
        <is>
          <t>numpy</t>
        </is>
      </c>
      <c r="H1174">
        <f>=1.14.0</f>
        <v/>
      </c>
    </row>
    <row r="1175">
      <c r="A1175" t="inlineStr">
        <is>
          <t>freqtrade</t>
        </is>
      </c>
      <c r="B1175" t="inlineStr">
        <is>
          <t>e1322b75a930e13615c3d3ac1c465551369efbd7</t>
        </is>
      </c>
      <c r="C1175" t="inlineStr">
        <is>
          <t>2018-05-12 06:50:01+00:00</t>
        </is>
      </c>
      <c r="D1175" t="inlineStr">
        <is>
          <t>verchange</t>
        </is>
      </c>
      <c r="E1175" t="inlineStr">
        <is>
          <t>TA-Lib</t>
        </is>
      </c>
      <c r="F1175">
        <f>=0.4.17</f>
        <v/>
      </c>
      <c r="G1175" t="inlineStr">
        <is>
          <t>TA-Lib</t>
        </is>
      </c>
      <c r="H1175">
        <f>=0.4.15</f>
        <v/>
      </c>
    </row>
    <row r="1176">
      <c r="A1176" t="inlineStr">
        <is>
          <t>freqtrade</t>
        </is>
      </c>
      <c r="B1176" t="inlineStr">
        <is>
          <t>e1322b75a930e13615c3d3ac1c465551369efbd7</t>
        </is>
      </c>
      <c r="C1176" t="inlineStr">
        <is>
          <t>2018-05-12 06:50:01+00:00</t>
        </is>
      </c>
      <c r="D1176" t="inlineStr">
        <is>
          <t>verchange</t>
        </is>
      </c>
      <c r="E1176" t="inlineStr">
        <is>
          <t>SQLAlchemy</t>
        </is>
      </c>
      <c r="F1176">
        <f>=1.2.7</f>
        <v/>
      </c>
      <c r="G1176" t="inlineStr">
        <is>
          <t>SQLAlchemy</t>
        </is>
      </c>
      <c r="H1176">
        <f>=1.2.0</f>
        <v/>
      </c>
    </row>
    <row r="1177">
      <c r="A1177" t="inlineStr">
        <is>
          <t>freqtrade</t>
        </is>
      </c>
      <c r="B1177" t="inlineStr">
        <is>
          <t>e1322b75a930e13615c3d3ac1c465551369efbd7</t>
        </is>
      </c>
      <c r="C1177" t="inlineStr">
        <is>
          <t>2018-05-12 06:50:01+00:00</t>
        </is>
      </c>
      <c r="D1177" t="inlineStr">
        <is>
          <t>verchange</t>
        </is>
      </c>
      <c r="E1177" t="inlineStr">
        <is>
          <t>scipy</t>
        </is>
      </c>
      <c r="F1177">
        <f>=1.1.0</f>
        <v/>
      </c>
      <c r="G1177" t="inlineStr">
        <is>
          <t>scipy</t>
        </is>
      </c>
      <c r="H1177">
        <f>=1.0.0</f>
        <v/>
      </c>
    </row>
    <row r="1178">
      <c r="A1178" t="inlineStr">
        <is>
          <t>freqtrade</t>
        </is>
      </c>
      <c r="B1178" t="inlineStr">
        <is>
          <t>e1322b75a930e13615c3d3ac1c465551369efbd7</t>
        </is>
      </c>
      <c r="C1178" t="inlineStr">
        <is>
          <t>2018-05-12 06:50:01+00:00</t>
        </is>
      </c>
      <c r="D1178" t="inlineStr">
        <is>
          <t>verchange</t>
        </is>
      </c>
      <c r="E1178" t="inlineStr">
        <is>
          <t>pytest</t>
        </is>
      </c>
      <c r="F1178">
        <f>=3.5.1</f>
        <v/>
      </c>
      <c r="G1178" t="inlineStr">
        <is>
          <t>pytest</t>
        </is>
      </c>
      <c r="H1178">
        <f>=3.3.2</f>
        <v/>
      </c>
    </row>
    <row r="1179">
      <c r="A1179" t="inlineStr">
        <is>
          <t>freqtrade</t>
        </is>
      </c>
      <c r="B1179" t="inlineStr">
        <is>
          <t>e1322b75a930e13615c3d3ac1c465551369efbd7</t>
        </is>
      </c>
      <c r="C1179" t="inlineStr">
        <is>
          <t>2018-05-12 06:50:01+00:00</t>
        </is>
      </c>
      <c r="D1179" t="inlineStr">
        <is>
          <t>add</t>
        </is>
      </c>
      <c r="E1179" t="inlineStr">
        <is>
          <t>coinmarketcap</t>
        </is>
      </c>
      <c r="F1179">
        <f>=5.0.1</f>
        <v/>
      </c>
      <c r="G1179" t="inlineStr"/>
      <c r="H1179" t="inlineStr"/>
    </row>
    <row r="1180">
      <c r="A1180" t="inlineStr">
        <is>
          <t>freqtrade</t>
        </is>
      </c>
      <c r="B1180" t="inlineStr">
        <is>
          <t>e1322b75a930e13615c3d3ac1c465551369efbd7</t>
        </is>
      </c>
      <c r="C1180" t="inlineStr">
        <is>
          <t>2018-05-12 06:50:01+00:00</t>
        </is>
      </c>
      <c r="D1180" t="inlineStr">
        <is>
          <t>rem</t>
        </is>
      </c>
      <c r="E1180" t="inlineStr"/>
      <c r="F1180" t="inlineStr"/>
      <c r="G1180" t="inlineStr">
        <is>
          <t>pymarketcap</t>
        </is>
      </c>
      <c r="H1180">
        <f>=3.3.147</f>
        <v/>
      </c>
    </row>
    <row r="1181">
      <c r="A1181" t="inlineStr">
        <is>
          <t>freqtrade</t>
        </is>
      </c>
      <c r="B1181" t="inlineStr">
        <is>
          <t>2bb63ba33d96cebafc37d8fd77b523e25fc1f78e</t>
        </is>
      </c>
      <c r="C1181" t="inlineStr">
        <is>
          <t>2018-06-23 21:22:51+00:00</t>
        </is>
      </c>
      <c r="D1181" t="inlineStr">
        <is>
          <t>verchange</t>
        </is>
      </c>
      <c r="E1181" t="inlineStr">
        <is>
          <t>cachetools</t>
        </is>
      </c>
      <c r="F1181">
        <f>=2.1.0</f>
        <v/>
      </c>
      <c r="G1181" t="inlineStr">
        <is>
          <t>cachetools</t>
        </is>
      </c>
      <c r="H1181">
        <f>=2.0.1</f>
        <v/>
      </c>
    </row>
    <row r="1182">
      <c r="A1182" t="inlineStr">
        <is>
          <t>freqtrade</t>
        </is>
      </c>
      <c r="B1182" t="inlineStr">
        <is>
          <t>2bb63ba33d96cebafc37d8fd77b523e25fc1f78e</t>
        </is>
      </c>
      <c r="C1182" t="inlineStr">
        <is>
          <t>2018-06-23 21:22:51+00:00</t>
        </is>
      </c>
      <c r="D1182" t="inlineStr">
        <is>
          <t>verchange</t>
        </is>
      </c>
      <c r="E1182" t="inlineStr">
        <is>
          <t>numpy</t>
        </is>
      </c>
      <c r="F1182">
        <f>=1.14.5</f>
        <v/>
      </c>
      <c r="G1182" t="inlineStr">
        <is>
          <t>numpy</t>
        </is>
      </c>
      <c r="H1182">
        <f>=1.14.3</f>
        <v/>
      </c>
    </row>
    <row r="1183">
      <c r="A1183" t="inlineStr">
        <is>
          <t>freqtrade</t>
        </is>
      </c>
      <c r="B1183" t="inlineStr">
        <is>
          <t>2bb63ba33d96cebafc37d8fd77b523e25fc1f78e</t>
        </is>
      </c>
      <c r="C1183" t="inlineStr">
        <is>
          <t>2018-06-23 21:22:51+00:00</t>
        </is>
      </c>
      <c r="D1183" t="inlineStr">
        <is>
          <t>verchange</t>
        </is>
      </c>
      <c r="E1183" t="inlineStr">
        <is>
          <t>requests</t>
        </is>
      </c>
      <c r="F1183">
        <f>=2.19.1</f>
        <v/>
      </c>
      <c r="G1183" t="inlineStr">
        <is>
          <t>requests</t>
        </is>
      </c>
      <c r="H1183">
        <f>=2.18.4</f>
        <v/>
      </c>
    </row>
    <row r="1184">
      <c r="A1184" t="inlineStr">
        <is>
          <t>freqtrade</t>
        </is>
      </c>
      <c r="B1184" t="inlineStr">
        <is>
          <t>2bb63ba33d96cebafc37d8fd77b523e25fc1f78e</t>
        </is>
      </c>
      <c r="C1184" t="inlineStr">
        <is>
          <t>2018-06-23 21:22:51+00:00</t>
        </is>
      </c>
      <c r="D1184" t="inlineStr">
        <is>
          <t>verchange</t>
        </is>
      </c>
      <c r="E1184" t="inlineStr">
        <is>
          <t>pandas</t>
        </is>
      </c>
      <c r="F1184">
        <f>=0.23.1</f>
        <v/>
      </c>
      <c r="G1184" t="inlineStr">
        <is>
          <t>pandas</t>
        </is>
      </c>
      <c r="H1184">
        <f>=0.22.0</f>
        <v/>
      </c>
    </row>
    <row r="1185">
      <c r="A1185" t="inlineStr">
        <is>
          <t>freqtrade</t>
        </is>
      </c>
      <c r="B1185" t="inlineStr">
        <is>
          <t>2bb63ba33d96cebafc37d8fd77b523e25fc1f78e</t>
        </is>
      </c>
      <c r="C1185" t="inlineStr">
        <is>
          <t>2018-06-23 21:22:51+00:00</t>
        </is>
      </c>
      <c r="D1185" t="inlineStr">
        <is>
          <t>verchange</t>
        </is>
      </c>
      <c r="E1185" t="inlineStr">
        <is>
          <t>SQLAlchemy</t>
        </is>
      </c>
      <c r="F1185">
        <f>=1.2.8</f>
        <v/>
      </c>
      <c r="G1185" t="inlineStr">
        <is>
          <t>SQLAlchemy</t>
        </is>
      </c>
      <c r="H1185">
        <f>=1.2.7</f>
        <v/>
      </c>
    </row>
    <row r="1186">
      <c r="A1186" t="inlineStr">
        <is>
          <t>freqtrade</t>
        </is>
      </c>
      <c r="B1186" t="inlineStr">
        <is>
          <t>2bb63ba33d96cebafc37d8fd77b523e25fc1f78e</t>
        </is>
      </c>
      <c r="C1186" t="inlineStr">
        <is>
          <t>2018-06-23 21:22:51+00:00</t>
        </is>
      </c>
      <c r="D1186" t="inlineStr">
        <is>
          <t>verchange</t>
        </is>
      </c>
      <c r="E1186" t="inlineStr">
        <is>
          <t>networkx</t>
        </is>
      </c>
      <c r="F1186">
        <f>=1.11</f>
        <v/>
      </c>
      <c r="G1186" t="inlineStr">
        <is>
          <t>networkx</t>
        </is>
      </c>
      <c r="H1186">
        <f>=1.11</f>
        <v/>
      </c>
    </row>
    <row r="1187">
      <c r="A1187" t="inlineStr">
        <is>
          <t>freqtrade</t>
        </is>
      </c>
      <c r="B1187" t="inlineStr">
        <is>
          <t>2bb63ba33d96cebafc37d8fd77b523e25fc1f78e</t>
        </is>
      </c>
      <c r="C1187" t="inlineStr">
        <is>
          <t>2018-06-23 21:22:51+00:00</t>
        </is>
      </c>
      <c r="D1187" t="inlineStr">
        <is>
          <t>verchange</t>
        </is>
      </c>
      <c r="E1187" t="inlineStr">
        <is>
          <t>pytest</t>
        </is>
      </c>
      <c r="F1187">
        <f>=3.6.2</f>
        <v/>
      </c>
      <c r="G1187" t="inlineStr">
        <is>
          <t>pytest</t>
        </is>
      </c>
      <c r="H1187">
        <f>=3.5.1</f>
        <v/>
      </c>
    </row>
    <row r="1188">
      <c r="A1188" t="inlineStr">
        <is>
          <t>freqtrade</t>
        </is>
      </c>
      <c r="B1188" t="inlineStr">
        <is>
          <t>2bb63ba33d96cebafc37d8fd77b523e25fc1f78e</t>
        </is>
      </c>
      <c r="C1188" t="inlineStr">
        <is>
          <t>2018-06-23 21:22:51+00:00</t>
        </is>
      </c>
      <c r="D1188" t="inlineStr">
        <is>
          <t>verchange</t>
        </is>
      </c>
      <c r="E1188" t="inlineStr">
        <is>
          <t>coinmarketcap</t>
        </is>
      </c>
      <c r="F1188">
        <f>=5.0.3</f>
        <v/>
      </c>
      <c r="G1188" t="inlineStr">
        <is>
          <t>coinmarketcap</t>
        </is>
      </c>
      <c r="H1188">
        <f>=5.0.1</f>
        <v/>
      </c>
    </row>
    <row r="1189">
      <c r="A1189" t="inlineStr">
        <is>
          <t>freqtrade</t>
        </is>
      </c>
      <c r="B1189" t="inlineStr">
        <is>
          <t>2bb63ba33d96cebafc37d8fd77b523e25fc1f78e</t>
        </is>
      </c>
      <c r="C1189" t="inlineStr">
        <is>
          <t>2018-06-23 21:22:51+00:00</t>
        </is>
      </c>
      <c r="D1189" t="inlineStr">
        <is>
          <t>add</t>
        </is>
      </c>
      <c r="E1189" t="inlineStr">
        <is>
          <t>ccxt</t>
        </is>
      </c>
      <c r="F1189">
        <f>=1.14.256</f>
        <v/>
      </c>
      <c r="G1189" t="inlineStr"/>
      <c r="H1189" t="inlineStr"/>
    </row>
    <row r="1190">
      <c r="A1190" t="inlineStr">
        <is>
          <t>freqtrade</t>
        </is>
      </c>
      <c r="B1190" t="inlineStr">
        <is>
          <t>2bb63ba33d96cebafc37d8fd77b523e25fc1f78e</t>
        </is>
      </c>
      <c r="C1190" t="inlineStr">
        <is>
          <t>2018-06-23 21:22:51+00:00</t>
        </is>
      </c>
      <c r="D1190" t="inlineStr">
        <is>
          <t>rem</t>
        </is>
      </c>
      <c r="E1190" t="inlineStr"/>
      <c r="F1190" t="inlineStr"/>
      <c r="G1190" t="inlineStr">
        <is>
          <t>python-bittrex</t>
        </is>
      </c>
      <c r="H1190">
        <f>=0.3.0</f>
        <v/>
      </c>
    </row>
    <row r="1191">
      <c r="A1191" t="inlineStr">
        <is>
          <t>freqtrade</t>
        </is>
      </c>
      <c r="B1191" t="inlineStr">
        <is>
          <t>aa10c6e6fe380b52a3d9ad327384bd51e6cea95b</t>
        </is>
      </c>
      <c r="C1191" t="inlineStr">
        <is>
          <t>2018-08-16 05:12:36+00:00</t>
        </is>
      </c>
      <c r="D1191" t="inlineStr">
        <is>
          <t>verchange</t>
        </is>
      </c>
      <c r="E1191" t="inlineStr">
        <is>
          <t>numpy</t>
        </is>
      </c>
      <c r="F1191">
        <f>=1.15.0</f>
        <v/>
      </c>
      <c r="G1191" t="inlineStr">
        <is>
          <t>numpy</t>
        </is>
      </c>
      <c r="H1191">
        <f>=1.14.5</f>
        <v/>
      </c>
    </row>
    <row r="1192">
      <c r="A1192" t="inlineStr">
        <is>
          <t>freqtrade</t>
        </is>
      </c>
      <c r="B1192" t="inlineStr">
        <is>
          <t>aa10c6e6fe380b52a3d9ad327384bd51e6cea95b</t>
        </is>
      </c>
      <c r="C1192" t="inlineStr">
        <is>
          <t>2018-08-16 05:12:36+00:00</t>
        </is>
      </c>
      <c r="D1192" t="inlineStr">
        <is>
          <t>verchange</t>
        </is>
      </c>
      <c r="E1192" t="inlineStr">
        <is>
          <t>pandas</t>
        </is>
      </c>
      <c r="F1192">
        <f>=0.23.4</f>
        <v/>
      </c>
      <c r="G1192" t="inlineStr">
        <is>
          <t>pandas</t>
        </is>
      </c>
      <c r="H1192">
        <f>=0.23.1</f>
        <v/>
      </c>
    </row>
    <row r="1193">
      <c r="A1193" t="inlineStr">
        <is>
          <t>freqtrade</t>
        </is>
      </c>
      <c r="B1193" t="inlineStr">
        <is>
          <t>aa10c6e6fe380b52a3d9ad327384bd51e6cea95b</t>
        </is>
      </c>
      <c r="C1193" t="inlineStr">
        <is>
          <t>2018-08-16 05:12:36+00:00</t>
        </is>
      </c>
      <c r="D1193" t="inlineStr">
        <is>
          <t>verchange</t>
        </is>
      </c>
      <c r="E1193" t="inlineStr">
        <is>
          <t>pytest</t>
        </is>
      </c>
      <c r="F1193">
        <f>=3.7.1</f>
        <v/>
      </c>
      <c r="G1193" t="inlineStr">
        <is>
          <t>pytest</t>
        </is>
      </c>
      <c r="H1193">
        <f>=3.6.2</f>
        <v/>
      </c>
    </row>
    <row r="1194">
      <c r="A1194" t="inlineStr">
        <is>
          <t>freqtrade</t>
        </is>
      </c>
      <c r="B1194" t="inlineStr">
        <is>
          <t>aa10c6e6fe380b52a3d9ad327384bd51e6cea95b</t>
        </is>
      </c>
      <c r="C1194" t="inlineStr">
        <is>
          <t>2018-08-16 05:12:36+00:00</t>
        </is>
      </c>
      <c r="D1194" t="inlineStr">
        <is>
          <t>verchange</t>
        </is>
      </c>
      <c r="E1194" t="inlineStr">
        <is>
          <t>SQLAlchemy</t>
        </is>
      </c>
      <c r="F1194">
        <f>=1.2.10</f>
        <v/>
      </c>
      <c r="G1194" t="inlineStr">
        <is>
          <t>SQLAlchemy</t>
        </is>
      </c>
      <c r="H1194">
        <f>=1.2.8</f>
        <v/>
      </c>
    </row>
    <row r="1195">
      <c r="A1195" t="inlineStr">
        <is>
          <t>freqtrade</t>
        </is>
      </c>
      <c r="B1195" t="inlineStr">
        <is>
          <t>aa10c6e6fe380b52a3d9ad327384bd51e6cea95b</t>
        </is>
      </c>
      <c r="C1195" t="inlineStr">
        <is>
          <t>2018-08-16 05:12:36+00:00</t>
        </is>
      </c>
      <c r="D1195" t="inlineStr">
        <is>
          <t>verchange</t>
        </is>
      </c>
      <c r="E1195" t="inlineStr">
        <is>
          <t>ccxt</t>
        </is>
      </c>
      <c r="F1195">
        <f>=1.17.126</f>
        <v/>
      </c>
      <c r="G1195" t="inlineStr">
        <is>
          <t>ccxt</t>
        </is>
      </c>
      <c r="H1195">
        <f>=1.14.256</f>
        <v/>
      </c>
    </row>
    <row r="1196">
      <c r="A1196" t="inlineStr">
        <is>
          <t>freqtrade</t>
        </is>
      </c>
      <c r="B1196" t="inlineStr">
        <is>
          <t>aa10c6e6fe380b52a3d9ad327384bd51e6cea95b</t>
        </is>
      </c>
      <c r="C1196" t="inlineStr">
        <is>
          <t>2018-08-16 05:12:36+00:00</t>
        </is>
      </c>
      <c r="D1196" t="inlineStr">
        <is>
          <t>verchange</t>
        </is>
      </c>
      <c r="E1196" t="inlineStr">
        <is>
          <t>scikit-learn</t>
        </is>
      </c>
      <c r="F1196">
        <f>=0.19.2</f>
        <v/>
      </c>
      <c r="G1196" t="inlineStr">
        <is>
          <t>scikit-learn</t>
        </is>
      </c>
      <c r="H1196">
        <f>=0.19.1</f>
        <v/>
      </c>
    </row>
    <row r="1197">
      <c r="A1197" t="inlineStr">
        <is>
          <t>freqtrade</t>
        </is>
      </c>
      <c r="B1197" t="inlineStr">
        <is>
          <t>aa10c6e6fe380b52a3d9ad327384bd51e6cea95b</t>
        </is>
      </c>
      <c r="C1197" t="inlineStr">
        <is>
          <t>2018-08-16 05:12:36+00:00</t>
        </is>
      </c>
      <c r="D1197" t="inlineStr">
        <is>
          <t>add</t>
        </is>
      </c>
      <c r="E1197" t="inlineStr">
        <is>
          <t>scikit-optimize</t>
        </is>
      </c>
      <c r="F1197">
        <f>=0.5.2</f>
        <v/>
      </c>
      <c r="G1197" t="inlineStr"/>
      <c r="H1197" t="inlineStr"/>
    </row>
    <row r="1198">
      <c r="A1198" t="inlineStr">
        <is>
          <t>freqtrade</t>
        </is>
      </c>
      <c r="B1198" t="inlineStr">
        <is>
          <t>aa10c6e6fe380b52a3d9ad327384bd51e6cea95b</t>
        </is>
      </c>
      <c r="C1198" t="inlineStr">
        <is>
          <t>2018-08-16 05:12:36+00:00</t>
        </is>
      </c>
      <c r="D1198" t="inlineStr">
        <is>
          <t>rem</t>
        </is>
      </c>
      <c r="E1198" t="inlineStr"/>
      <c r="F1198" t="inlineStr"/>
      <c r="G1198" t="inlineStr">
        <is>
          <t>hyperopt</t>
        </is>
      </c>
      <c r="H1198">
        <f>=0.1</f>
        <v/>
      </c>
    </row>
    <row r="1199">
      <c r="A1199" t="inlineStr">
        <is>
          <t>freqtrade</t>
        </is>
      </c>
      <c r="B1199" t="inlineStr">
        <is>
          <t>aa10c6e6fe380b52a3d9ad327384bd51e6cea95b</t>
        </is>
      </c>
      <c r="C1199" t="inlineStr">
        <is>
          <t>2018-08-16 05:12:36+00:00</t>
        </is>
      </c>
      <c r="D1199" t="inlineStr">
        <is>
          <t>rem</t>
        </is>
      </c>
      <c r="E1199" t="inlineStr"/>
      <c r="F1199" t="inlineStr"/>
      <c r="G1199" t="inlineStr">
        <is>
          <t>networkx</t>
        </is>
      </c>
      <c r="H1199">
        <f>=1.11</f>
        <v/>
      </c>
    </row>
    <row r="1200">
      <c r="A1200" t="inlineStr">
        <is>
          <t>freqtrade</t>
        </is>
      </c>
      <c r="B1200" t="inlineStr">
        <is>
          <t>e63e808521a336ae53550ad4cf7ab5a96dc6deba</t>
        </is>
      </c>
      <c r="C1200" t="inlineStr">
        <is>
          <t>2018-10-03 10:09:11+00:00</t>
        </is>
      </c>
      <c r="D1200" t="inlineStr">
        <is>
          <t>verchange</t>
        </is>
      </c>
      <c r="E1200" t="inlineStr">
        <is>
          <t>numpy</t>
        </is>
      </c>
      <c r="F1200">
        <f>=1.15.2</f>
        <v/>
      </c>
      <c r="G1200" t="inlineStr">
        <is>
          <t>numpy</t>
        </is>
      </c>
      <c r="H1200">
        <f>=1.15.0</f>
        <v/>
      </c>
    </row>
    <row r="1201">
      <c r="A1201" t="inlineStr">
        <is>
          <t>freqtrade</t>
        </is>
      </c>
      <c r="B1201" t="inlineStr">
        <is>
          <t>e63e808521a336ae53550ad4cf7ab5a96dc6deba</t>
        </is>
      </c>
      <c r="C1201" t="inlineStr">
        <is>
          <t>2018-10-03 10:09:11+00:00</t>
        </is>
      </c>
      <c r="D1201" t="inlineStr">
        <is>
          <t>verchange</t>
        </is>
      </c>
      <c r="E1201" t="inlineStr">
        <is>
          <t>pytest-cov</t>
        </is>
      </c>
      <c r="F1201">
        <f>=2.6.0</f>
        <v/>
      </c>
      <c r="G1201" t="inlineStr">
        <is>
          <t>pytest-cov</t>
        </is>
      </c>
      <c r="H1201">
        <f>=2.5.1</f>
        <v/>
      </c>
    </row>
    <row r="1202">
      <c r="A1202" t="inlineStr">
        <is>
          <t>freqtrade</t>
        </is>
      </c>
      <c r="B1202" t="inlineStr">
        <is>
          <t>e63e808521a336ae53550ad4cf7ab5a96dc6deba</t>
        </is>
      </c>
      <c r="C1202" t="inlineStr">
        <is>
          <t>2018-10-03 10:09:11+00:00</t>
        </is>
      </c>
      <c r="D1202" t="inlineStr">
        <is>
          <t>verchange</t>
        </is>
      </c>
      <c r="E1202" t="inlineStr">
        <is>
          <t>pytest</t>
        </is>
      </c>
      <c r="F1202">
        <f>=3.8.1</f>
        <v/>
      </c>
      <c r="G1202" t="inlineStr">
        <is>
          <t>pytest</t>
        </is>
      </c>
      <c r="H1202">
        <f>=3.7.1</f>
        <v/>
      </c>
    </row>
    <row r="1203">
      <c r="A1203" t="inlineStr">
        <is>
          <t>freqtrade</t>
        </is>
      </c>
      <c r="B1203" t="inlineStr">
        <is>
          <t>e63e808521a336ae53550ad4cf7ab5a96dc6deba</t>
        </is>
      </c>
      <c r="C1203" t="inlineStr">
        <is>
          <t>2018-10-03 10:09:11+00:00</t>
        </is>
      </c>
      <c r="D1203" t="inlineStr">
        <is>
          <t>verchange</t>
        </is>
      </c>
      <c r="E1203" t="inlineStr">
        <is>
          <t>SQLAlchemy</t>
        </is>
      </c>
      <c r="F1203">
        <f>=1.2.12</f>
        <v/>
      </c>
      <c r="G1203" t="inlineStr">
        <is>
          <t>SQLAlchemy</t>
        </is>
      </c>
      <c r="H1203">
        <f>=1.2.10</f>
        <v/>
      </c>
    </row>
    <row r="1204">
      <c r="A1204" t="inlineStr">
        <is>
          <t>freqtrade</t>
        </is>
      </c>
      <c r="B1204" t="inlineStr">
        <is>
          <t>e63e808521a336ae53550ad4cf7ab5a96dc6deba</t>
        </is>
      </c>
      <c r="C1204" t="inlineStr">
        <is>
          <t>2018-10-03 10:09:11+00:00</t>
        </is>
      </c>
      <c r="D1204" t="inlineStr">
        <is>
          <t>verchange</t>
        </is>
      </c>
      <c r="E1204" t="inlineStr">
        <is>
          <t>ccxt</t>
        </is>
      </c>
      <c r="F1204">
        <f>=1.17.363</f>
        <v/>
      </c>
      <c r="G1204" t="inlineStr">
        <is>
          <t>ccxt</t>
        </is>
      </c>
      <c r="H1204">
        <f>=1.17.126</f>
        <v/>
      </c>
    </row>
    <row r="1205">
      <c r="A1205" t="inlineStr">
        <is>
          <t>freqtrade</t>
        </is>
      </c>
      <c r="B1205" t="inlineStr">
        <is>
          <t>e63e808521a336ae53550ad4cf7ab5a96dc6deba</t>
        </is>
      </c>
      <c r="C1205" t="inlineStr">
        <is>
          <t>2018-10-03 10:09:11+00:00</t>
        </is>
      </c>
      <c r="D1205" t="inlineStr">
        <is>
          <t>verchange</t>
        </is>
      </c>
      <c r="E1205" t="inlineStr">
        <is>
          <t>python-telegram-bot</t>
        </is>
      </c>
      <c r="F1205">
        <f>=11.1.0</f>
        <v/>
      </c>
      <c r="G1205" t="inlineStr">
        <is>
          <t>python-telegram-bot</t>
        </is>
      </c>
      <c r="H1205">
        <f>=10.1.0</f>
        <v/>
      </c>
    </row>
    <row r="1206">
      <c r="A1206" t="inlineStr">
        <is>
          <t>freqtrade</t>
        </is>
      </c>
      <c r="B1206" t="inlineStr">
        <is>
          <t>e63e808521a336ae53550ad4cf7ab5a96dc6deba</t>
        </is>
      </c>
      <c r="C1206" t="inlineStr">
        <is>
          <t>2018-10-03 10:09:11+00:00</t>
        </is>
      </c>
      <c r="D1206" t="inlineStr">
        <is>
          <t>verchange</t>
        </is>
      </c>
      <c r="E1206" t="inlineStr">
        <is>
          <t>scikit-learn</t>
        </is>
      </c>
      <c r="F1206">
        <f>=0.20.0</f>
        <v/>
      </c>
      <c r="G1206" t="inlineStr">
        <is>
          <t>scikit-learn</t>
        </is>
      </c>
      <c r="H1206">
        <f>=0.19.2</f>
        <v/>
      </c>
    </row>
    <row r="1207">
      <c r="A1207" t="inlineStr">
        <is>
          <t>freqtrade</t>
        </is>
      </c>
      <c r="B1207" t="inlineStr">
        <is>
          <t>e63e808521a336ae53550ad4cf7ab5a96dc6deba</t>
        </is>
      </c>
      <c r="C1207" t="inlineStr">
        <is>
          <t>2018-10-03 10:09:11+00:00</t>
        </is>
      </c>
      <c r="D1207" t="inlineStr">
        <is>
          <t>add</t>
        </is>
      </c>
      <c r="E1207" t="inlineStr">
        <is>
          <t>pytest-asyncio</t>
        </is>
      </c>
      <c r="F1207">
        <f>=0.9.0</f>
        <v/>
      </c>
      <c r="G1207" t="inlineStr"/>
      <c r="H1207" t="inlineStr"/>
    </row>
    <row r="1208">
      <c r="A1208" t="inlineStr">
        <is>
          <t>freqtrade</t>
        </is>
      </c>
      <c r="B1208" t="inlineStr">
        <is>
          <t>24e1de91eb403bf6a5738307db071e64426fecee</t>
        </is>
      </c>
      <c r="C1208" t="inlineStr">
        <is>
          <t>2018-12-27 11:47:12+00:00</t>
        </is>
      </c>
      <c r="D1208" t="inlineStr">
        <is>
          <t>verchange</t>
        </is>
      </c>
      <c r="E1208" t="inlineStr">
        <is>
          <t>urllib3</t>
        </is>
      </c>
      <c r="F1208">
        <f>=1.24.1</f>
        <v/>
      </c>
      <c r="G1208" t="inlineStr">
        <is>
          <t>urllib3</t>
        </is>
      </c>
      <c r="H1208">
        <f>=1.22</f>
        <v/>
      </c>
    </row>
    <row r="1209">
      <c r="A1209" t="inlineStr">
        <is>
          <t>freqtrade</t>
        </is>
      </c>
      <c r="B1209" t="inlineStr">
        <is>
          <t>24e1de91eb403bf6a5738307db071e64426fecee</t>
        </is>
      </c>
      <c r="C1209" t="inlineStr">
        <is>
          <t>2018-12-27 11:47:12+00:00</t>
        </is>
      </c>
      <c r="D1209" t="inlineStr">
        <is>
          <t>verchange</t>
        </is>
      </c>
      <c r="E1209" t="inlineStr">
        <is>
          <t>cachetools</t>
        </is>
      </c>
      <c r="F1209">
        <f>=3.0.0</f>
        <v/>
      </c>
      <c r="G1209" t="inlineStr">
        <is>
          <t>cachetools</t>
        </is>
      </c>
      <c r="H1209">
        <f>=2.1.0</f>
        <v/>
      </c>
    </row>
    <row r="1210">
      <c r="A1210" t="inlineStr">
        <is>
          <t>freqtrade</t>
        </is>
      </c>
      <c r="B1210" t="inlineStr">
        <is>
          <t>24e1de91eb403bf6a5738307db071e64426fecee</t>
        </is>
      </c>
      <c r="C1210" t="inlineStr">
        <is>
          <t>2018-12-27 11:47:12+00:00</t>
        </is>
      </c>
      <c r="D1210" t="inlineStr">
        <is>
          <t>verchange</t>
        </is>
      </c>
      <c r="E1210" t="inlineStr">
        <is>
          <t>numpy</t>
        </is>
      </c>
      <c r="F1210">
        <f>=1.15.4</f>
        <v/>
      </c>
      <c r="G1210" t="inlineStr">
        <is>
          <t>numpy</t>
        </is>
      </c>
      <c r="H1210">
        <f>=1.15.2</f>
        <v/>
      </c>
    </row>
    <row r="1211">
      <c r="A1211" t="inlineStr">
        <is>
          <t>freqtrade</t>
        </is>
      </c>
      <c r="B1211" t="inlineStr">
        <is>
          <t>24e1de91eb403bf6a5738307db071e64426fecee</t>
        </is>
      </c>
      <c r="C1211" t="inlineStr">
        <is>
          <t>2018-12-27 11:47:12+00:00</t>
        </is>
      </c>
      <c r="D1211" t="inlineStr">
        <is>
          <t>verchange</t>
        </is>
      </c>
      <c r="E1211" t="inlineStr">
        <is>
          <t>requests</t>
        </is>
      </c>
      <c r="F1211">
        <f>=2.21.0</f>
        <v/>
      </c>
      <c r="G1211" t="inlineStr">
        <is>
          <t>requests</t>
        </is>
      </c>
      <c r="H1211">
        <f>=2.19.1</f>
        <v/>
      </c>
    </row>
    <row r="1212">
      <c r="A1212" t="inlineStr">
        <is>
          <t>freqtrade</t>
        </is>
      </c>
      <c r="B1212" t="inlineStr">
        <is>
          <t>24e1de91eb403bf6a5738307db071e64426fecee</t>
        </is>
      </c>
      <c r="C1212" t="inlineStr">
        <is>
          <t>2018-12-27 11:47:12+00:00</t>
        </is>
      </c>
      <c r="D1212" t="inlineStr">
        <is>
          <t>verchange</t>
        </is>
      </c>
      <c r="E1212" t="inlineStr">
        <is>
          <t>SQLAlchemy</t>
        </is>
      </c>
      <c r="F1212">
        <f>=1.2.15</f>
        <v/>
      </c>
      <c r="G1212" t="inlineStr">
        <is>
          <t>SQLAlchemy</t>
        </is>
      </c>
      <c r="H1212">
        <f>=1.2.12</f>
        <v/>
      </c>
    </row>
    <row r="1213">
      <c r="A1213" t="inlineStr">
        <is>
          <t>freqtrade</t>
        </is>
      </c>
      <c r="B1213" t="inlineStr">
        <is>
          <t>24e1de91eb403bf6a5738307db071e64426fecee</t>
        </is>
      </c>
      <c r="C1213" t="inlineStr">
        <is>
          <t>2018-12-27 11:47:12+00:00</t>
        </is>
      </c>
      <c r="D1213" t="inlineStr">
        <is>
          <t>verchange</t>
        </is>
      </c>
      <c r="E1213" t="inlineStr">
        <is>
          <t>scipy</t>
        </is>
      </c>
      <c r="F1213">
        <f>=1.2.0</f>
        <v/>
      </c>
      <c r="G1213" t="inlineStr">
        <is>
          <t>scipy</t>
        </is>
      </c>
      <c r="H1213">
        <f>=1.1.0</f>
        <v/>
      </c>
    </row>
    <row r="1214">
      <c r="A1214" t="inlineStr">
        <is>
          <t>freqtrade</t>
        </is>
      </c>
      <c r="B1214" t="inlineStr">
        <is>
          <t>24e1de91eb403bf6a5738307db071e64426fecee</t>
        </is>
      </c>
      <c r="C1214" t="inlineStr">
        <is>
          <t>2018-12-27 11:47:12+00:00</t>
        </is>
      </c>
      <c r="D1214" t="inlineStr">
        <is>
          <t>verchange</t>
        </is>
      </c>
      <c r="E1214" t="inlineStr">
        <is>
          <t>ccxt</t>
        </is>
      </c>
      <c r="F1214">
        <f>=1.18.71</f>
        <v/>
      </c>
      <c r="G1214" t="inlineStr">
        <is>
          <t>ccxt</t>
        </is>
      </c>
      <c r="H1214">
        <f>=1.17.363</f>
        <v/>
      </c>
    </row>
    <row r="1215">
      <c r="A1215" t="inlineStr">
        <is>
          <t>freqtrade</t>
        </is>
      </c>
      <c r="B1215" t="inlineStr">
        <is>
          <t>24e1de91eb403bf6a5738307db071e64426fecee</t>
        </is>
      </c>
      <c r="C1215" t="inlineStr">
        <is>
          <t>2018-12-27 11:47:12+00:00</t>
        </is>
      </c>
      <c r="D1215" t="inlineStr">
        <is>
          <t>verchange</t>
        </is>
      </c>
      <c r="E1215" t="inlineStr">
        <is>
          <t>scikit-learn</t>
        </is>
      </c>
      <c r="F1215">
        <f>=0.20.2</f>
        <v/>
      </c>
      <c r="G1215" t="inlineStr">
        <is>
          <t>scikit-learn</t>
        </is>
      </c>
      <c r="H1215">
        <f>=0.20.0</f>
        <v/>
      </c>
    </row>
    <row r="1216">
      <c r="A1216" t="inlineStr">
        <is>
          <t>freqtrade</t>
        </is>
      </c>
      <c r="B1216" t="inlineStr">
        <is>
          <t>24e1de91eb403bf6a5738307db071e64426fecee</t>
        </is>
      </c>
      <c r="C1216" t="inlineStr">
        <is>
          <t>2018-12-27 11:47:12+00:00</t>
        </is>
      </c>
      <c r="D1216" t="inlineStr">
        <is>
          <t>add</t>
        </is>
      </c>
      <c r="E1216" t="inlineStr">
        <is>
          <t>joblib</t>
        </is>
      </c>
      <c r="F1216">
        <f>=0.13.0</f>
        <v/>
      </c>
      <c r="G1216" t="inlineStr"/>
      <c r="H1216" t="inlineStr"/>
    </row>
    <row r="1217">
      <c r="A1217" t="inlineStr">
        <is>
          <t>freqtrade</t>
        </is>
      </c>
      <c r="B1217" t="inlineStr">
        <is>
          <t>24e1de91eb403bf6a5738307db071e64426fecee</t>
        </is>
      </c>
      <c r="C1217" t="inlineStr">
        <is>
          <t>2018-12-27 11:47:12+00:00</t>
        </is>
      </c>
      <c r="D1217" t="inlineStr">
        <is>
          <t>add</t>
        </is>
      </c>
      <c r="E1217" t="inlineStr">
        <is>
          <t>py_find_1st</t>
        </is>
      </c>
      <c r="F1217">
        <f>=1.1.3</f>
        <v/>
      </c>
      <c r="G1217" t="inlineStr"/>
      <c r="H1217" t="inlineStr"/>
    </row>
    <row r="1218">
      <c r="A1218" t="inlineStr">
        <is>
          <t>freqtrade</t>
        </is>
      </c>
      <c r="B1218" t="inlineStr">
        <is>
          <t>24e1de91eb403bf6a5738307db071e64426fecee</t>
        </is>
      </c>
      <c r="C1218" t="inlineStr">
        <is>
          <t>2018-12-27 11:47:12+00:00</t>
        </is>
      </c>
      <c r="D1218" t="inlineStr">
        <is>
          <t>add</t>
        </is>
      </c>
      <c r="E1218" t="inlineStr">
        <is>
          <t>ujson</t>
        </is>
      </c>
      <c r="F1218">
        <f>=1.35</f>
        <v/>
      </c>
      <c r="G1218" t="inlineStr"/>
      <c r="H1218" t="inlineStr"/>
    </row>
    <row r="1219">
      <c r="A1219" t="inlineStr">
        <is>
          <t>freqtrade</t>
        </is>
      </c>
      <c r="B1219" t="inlineStr">
        <is>
          <t>24e1de91eb403bf6a5738307db071e64426fecee</t>
        </is>
      </c>
      <c r="C1219" t="inlineStr">
        <is>
          <t>2018-12-27 11:47:12+00:00</t>
        </is>
      </c>
      <c r="D1219" t="inlineStr">
        <is>
          <t>rem</t>
        </is>
      </c>
      <c r="E1219" t="inlineStr"/>
      <c r="F1219" t="inlineStr"/>
      <c r="G1219" t="inlineStr">
        <is>
          <t>pytest</t>
        </is>
      </c>
      <c r="H1219">
        <f>=3.8.1</f>
        <v/>
      </c>
    </row>
    <row r="1220">
      <c r="A1220" t="inlineStr">
        <is>
          <t>freqtrade</t>
        </is>
      </c>
      <c r="B1220" t="inlineStr">
        <is>
          <t>24e1de91eb403bf6a5738307db071e64426fecee</t>
        </is>
      </c>
      <c r="C1220" t="inlineStr">
        <is>
          <t>2018-12-27 11:47:12+00:00</t>
        </is>
      </c>
      <c r="D1220" t="inlineStr">
        <is>
          <t>rem</t>
        </is>
      </c>
      <c r="E1220" t="inlineStr"/>
      <c r="F1220" t="inlineStr"/>
      <c r="G1220" t="inlineStr">
        <is>
          <t>pytest-mock</t>
        </is>
      </c>
      <c r="H1220">
        <f>=1.10.0</f>
        <v/>
      </c>
    </row>
    <row r="1221">
      <c r="A1221" t="inlineStr">
        <is>
          <t>freqtrade</t>
        </is>
      </c>
      <c r="B1221" t="inlineStr">
        <is>
          <t>24e1de91eb403bf6a5738307db071e64426fecee</t>
        </is>
      </c>
      <c r="C1221" t="inlineStr">
        <is>
          <t>2018-12-27 11:47:12+00:00</t>
        </is>
      </c>
      <c r="D1221" t="inlineStr">
        <is>
          <t>rem</t>
        </is>
      </c>
      <c r="E1221" t="inlineStr"/>
      <c r="F1221" t="inlineStr"/>
      <c r="G1221" t="inlineStr">
        <is>
          <t>pytest-asyncio</t>
        </is>
      </c>
      <c r="H1221">
        <f>=0.9.0</f>
        <v/>
      </c>
    </row>
    <row r="1222">
      <c r="A1222" t="inlineStr">
        <is>
          <t>freqtrade</t>
        </is>
      </c>
      <c r="B1222" t="inlineStr">
        <is>
          <t>24e1de91eb403bf6a5738307db071e64426fecee</t>
        </is>
      </c>
      <c r="C1222" t="inlineStr">
        <is>
          <t>2018-12-27 11:47:12+00:00</t>
        </is>
      </c>
      <c r="D1222" t="inlineStr">
        <is>
          <t>rem</t>
        </is>
      </c>
      <c r="E1222" t="inlineStr"/>
      <c r="F1222" t="inlineStr"/>
      <c r="G1222" t="inlineStr">
        <is>
          <t>pytest-cov</t>
        </is>
      </c>
      <c r="H1222">
        <f>=2.6.0</f>
        <v/>
      </c>
    </row>
    <row r="1223">
      <c r="A1223" t="inlineStr">
        <is>
          <t>freqtrade</t>
        </is>
      </c>
      <c r="B1223" t="inlineStr">
        <is>
          <t>905beef8a39b74004056b5296ee549d9c2aaad13</t>
        </is>
      </c>
      <c r="C1223" t="inlineStr">
        <is>
          <t>2019-02-21 11:33:09+00:00</t>
        </is>
      </c>
      <c r="D1223" t="inlineStr">
        <is>
          <t>verchange</t>
        </is>
      </c>
      <c r="E1223" t="inlineStr">
        <is>
          <t>cachetools</t>
        </is>
      </c>
      <c r="F1223">
        <f>=3.1.0</f>
        <v/>
      </c>
      <c r="G1223" t="inlineStr">
        <is>
          <t>cachetools</t>
        </is>
      </c>
      <c r="H1223">
        <f>=3.0.0</f>
        <v/>
      </c>
    </row>
    <row r="1224">
      <c r="A1224" t="inlineStr">
        <is>
          <t>freqtrade</t>
        </is>
      </c>
      <c r="B1224" t="inlineStr">
        <is>
          <t>905beef8a39b74004056b5296ee549d9c2aaad13</t>
        </is>
      </c>
      <c r="C1224" t="inlineStr">
        <is>
          <t>2019-02-21 11:33:09+00:00</t>
        </is>
      </c>
      <c r="D1224" t="inlineStr">
        <is>
          <t>verchange</t>
        </is>
      </c>
      <c r="E1224" t="inlineStr">
        <is>
          <t>tabulate</t>
        </is>
      </c>
      <c r="F1224">
        <f>=0.8.3</f>
        <v/>
      </c>
      <c r="G1224" t="inlineStr">
        <is>
          <t>tabulate</t>
        </is>
      </c>
      <c r="H1224">
        <f>=0.8.2</f>
        <v/>
      </c>
    </row>
    <row r="1225">
      <c r="A1225" t="inlineStr">
        <is>
          <t>freqtrade</t>
        </is>
      </c>
      <c r="B1225" t="inlineStr">
        <is>
          <t>905beef8a39b74004056b5296ee549d9c2aaad13</t>
        </is>
      </c>
      <c r="C1225" t="inlineStr">
        <is>
          <t>2019-02-21 11:33:09+00:00</t>
        </is>
      </c>
      <c r="D1225" t="inlineStr">
        <is>
          <t>verchange</t>
        </is>
      </c>
      <c r="E1225" t="inlineStr">
        <is>
          <t>arrow</t>
        </is>
      </c>
      <c r="F1225">
        <f>=0.13.1</f>
        <v/>
      </c>
      <c r="G1225" t="inlineStr">
        <is>
          <t>arrow</t>
        </is>
      </c>
      <c r="H1225">
        <f>=0.12.1</f>
        <v/>
      </c>
    </row>
    <row r="1226">
      <c r="A1226" t="inlineStr">
        <is>
          <t>freqtrade</t>
        </is>
      </c>
      <c r="B1226" t="inlineStr">
        <is>
          <t>905beef8a39b74004056b5296ee549d9c2aaad13</t>
        </is>
      </c>
      <c r="C1226" t="inlineStr">
        <is>
          <t>2019-02-21 11:33:09+00:00</t>
        </is>
      </c>
      <c r="D1226" t="inlineStr">
        <is>
          <t>verchange</t>
        </is>
      </c>
      <c r="E1226" t="inlineStr">
        <is>
          <t>numpy</t>
        </is>
      </c>
      <c r="F1226">
        <f>=1.16.1</f>
        <v/>
      </c>
      <c r="G1226" t="inlineStr">
        <is>
          <t>numpy</t>
        </is>
      </c>
      <c r="H1226">
        <f>=1.15.4</f>
        <v/>
      </c>
    </row>
    <row r="1227">
      <c r="A1227" t="inlineStr">
        <is>
          <t>freqtrade</t>
        </is>
      </c>
      <c r="B1227" t="inlineStr">
        <is>
          <t>905beef8a39b74004056b5296ee549d9c2aaad13</t>
        </is>
      </c>
      <c r="C1227" t="inlineStr">
        <is>
          <t>2019-02-21 11:33:09+00:00</t>
        </is>
      </c>
      <c r="D1227" t="inlineStr">
        <is>
          <t>verchange</t>
        </is>
      </c>
      <c r="E1227" t="inlineStr">
        <is>
          <t>pandas</t>
        </is>
      </c>
      <c r="F1227">
        <f>=0.24.1</f>
        <v/>
      </c>
      <c r="G1227" t="inlineStr">
        <is>
          <t>pandas</t>
        </is>
      </c>
      <c r="H1227">
        <f>=0.23.4</f>
        <v/>
      </c>
    </row>
    <row r="1228">
      <c r="A1228" t="inlineStr">
        <is>
          <t>freqtrade</t>
        </is>
      </c>
      <c r="B1228" t="inlineStr">
        <is>
          <t>905beef8a39b74004056b5296ee549d9c2aaad13</t>
        </is>
      </c>
      <c r="C1228" t="inlineStr">
        <is>
          <t>2019-02-21 11:33:09+00:00</t>
        </is>
      </c>
      <c r="D1228" t="inlineStr">
        <is>
          <t>verchange</t>
        </is>
      </c>
      <c r="E1228" t="inlineStr">
        <is>
          <t>wrapt</t>
        </is>
      </c>
      <c r="F1228">
        <f>=1.11.1</f>
        <v/>
      </c>
      <c r="G1228" t="inlineStr">
        <is>
          <t>wrapt</t>
        </is>
      </c>
      <c r="H1228">
        <f>=1.10.11</f>
        <v/>
      </c>
    </row>
    <row r="1229">
      <c r="A1229" t="inlineStr">
        <is>
          <t>freqtrade</t>
        </is>
      </c>
      <c r="B1229" t="inlineStr">
        <is>
          <t>905beef8a39b74004056b5296ee549d9c2aaad13</t>
        </is>
      </c>
      <c r="C1229" t="inlineStr">
        <is>
          <t>2019-02-21 11:33:09+00:00</t>
        </is>
      </c>
      <c r="D1229" t="inlineStr">
        <is>
          <t>verchange</t>
        </is>
      </c>
      <c r="E1229" t="inlineStr">
        <is>
          <t>SQLAlchemy</t>
        </is>
      </c>
      <c r="F1229">
        <f>=1.2.18</f>
        <v/>
      </c>
      <c r="G1229" t="inlineStr">
        <is>
          <t>SQLAlchemy</t>
        </is>
      </c>
      <c r="H1229">
        <f>=1.2.15</f>
        <v/>
      </c>
    </row>
    <row r="1230">
      <c r="A1230" t="inlineStr">
        <is>
          <t>freqtrade</t>
        </is>
      </c>
      <c r="B1230" t="inlineStr">
        <is>
          <t>905beef8a39b74004056b5296ee549d9c2aaad13</t>
        </is>
      </c>
      <c r="C1230" t="inlineStr">
        <is>
          <t>2019-02-21 11:33:09+00:00</t>
        </is>
      </c>
      <c r="D1230" t="inlineStr">
        <is>
          <t>verchange</t>
        </is>
      </c>
      <c r="E1230" t="inlineStr">
        <is>
          <t>ccxt</t>
        </is>
      </c>
      <c r="F1230">
        <f>=1.18.270</f>
        <v/>
      </c>
      <c r="G1230" t="inlineStr">
        <is>
          <t>ccxt</t>
        </is>
      </c>
      <c r="H1230">
        <f>=1.18.71</f>
        <v/>
      </c>
    </row>
    <row r="1231">
      <c r="A1231" t="inlineStr">
        <is>
          <t>freqtrade</t>
        </is>
      </c>
      <c r="B1231" t="inlineStr">
        <is>
          <t>905beef8a39b74004056b5296ee549d9c2aaad13</t>
        </is>
      </c>
      <c r="C1231" t="inlineStr">
        <is>
          <t>2019-02-21 11:33:09+00:00</t>
        </is>
      </c>
      <c r="D1231" t="inlineStr">
        <is>
          <t>verchange</t>
        </is>
      </c>
      <c r="E1231" t="inlineStr">
        <is>
          <t>scipy</t>
        </is>
      </c>
      <c r="F1231">
        <f>=1.2.1</f>
        <v/>
      </c>
      <c r="G1231" t="inlineStr">
        <is>
          <t>scipy</t>
        </is>
      </c>
      <c r="H1231">
        <f>=1.2.0</f>
        <v/>
      </c>
    </row>
    <row r="1232">
      <c r="A1232" t="inlineStr">
        <is>
          <t>freqtrade</t>
        </is>
      </c>
      <c r="B1232" t="inlineStr">
        <is>
          <t>905beef8a39b74004056b5296ee549d9c2aaad13</t>
        </is>
      </c>
      <c r="C1232" t="inlineStr">
        <is>
          <t>2019-02-21 11:33:09+00:00</t>
        </is>
      </c>
      <c r="D1232" t="inlineStr">
        <is>
          <t>verchange</t>
        </is>
      </c>
      <c r="E1232" t="inlineStr">
        <is>
          <t>joblib</t>
        </is>
      </c>
      <c r="F1232">
        <f>=0.13.2</f>
        <v/>
      </c>
      <c r="G1232" t="inlineStr">
        <is>
          <t>joblib</t>
        </is>
      </c>
      <c r="H1232">
        <f>=0.13.0</f>
        <v/>
      </c>
    </row>
    <row r="1233">
      <c r="A1233" t="inlineStr">
        <is>
          <t>freqtrade</t>
        </is>
      </c>
      <c r="B1233" t="inlineStr">
        <is>
          <t>905beef8a39b74004056b5296ee549d9c2aaad13</t>
        </is>
      </c>
      <c r="C1233" t="inlineStr">
        <is>
          <t>2019-02-21 11:33:09+00:00</t>
        </is>
      </c>
      <c r="D1233" t="inlineStr">
        <is>
          <t>add</t>
        </is>
      </c>
      <c r="E1233" t="inlineStr">
        <is>
          <t>python-rapidjson</t>
        </is>
      </c>
      <c r="F1233">
        <f>=0.7.0</f>
        <v/>
      </c>
      <c r="G1233" t="inlineStr"/>
      <c r="H1233" t="inlineStr"/>
    </row>
    <row r="1234">
      <c r="A1234" t="inlineStr">
        <is>
          <t>freqtrade</t>
        </is>
      </c>
      <c r="B1234" t="inlineStr">
        <is>
          <t>905beef8a39b74004056b5296ee549d9c2aaad13</t>
        </is>
      </c>
      <c r="C1234" t="inlineStr">
        <is>
          <t>2019-02-21 11:33:09+00:00</t>
        </is>
      </c>
      <c r="D1234" t="inlineStr">
        <is>
          <t>rem</t>
        </is>
      </c>
      <c r="E1234" t="inlineStr"/>
      <c r="F1234" t="inlineStr"/>
      <c r="G1234" t="inlineStr">
        <is>
          <t>ujson</t>
        </is>
      </c>
      <c r="H1234">
        <f>=1.35</f>
        <v/>
      </c>
    </row>
    <row r="1235">
      <c r="A1235" t="inlineStr">
        <is>
          <t>freqtrade</t>
        </is>
      </c>
      <c r="B1235" t="inlineStr">
        <is>
          <t>41e698c48227e1b8ed3d1fa4a0d3cb75afdded2b</t>
        </is>
      </c>
      <c r="C1235" t="inlineStr">
        <is>
          <t>2019-04-19 13:57:07+00:00</t>
        </is>
      </c>
      <c r="D1235" t="inlineStr">
        <is>
          <t>verchange</t>
        </is>
      </c>
      <c r="E1235" t="inlineStr">
        <is>
          <t>jsonschema</t>
        </is>
      </c>
      <c r="F1235">
        <f>=3.0.1</f>
        <v/>
      </c>
      <c r="G1235" t="inlineStr">
        <is>
          <t>jsonschema</t>
        </is>
      </c>
      <c r="H1235">
        <f>=2.6.0</f>
        <v/>
      </c>
    </row>
    <row r="1236">
      <c r="A1236" t="inlineStr">
        <is>
          <t>freqtrade</t>
        </is>
      </c>
      <c r="B1236" t="inlineStr">
        <is>
          <t>41e698c48227e1b8ed3d1fa4a0d3cb75afdded2b</t>
        </is>
      </c>
      <c r="C1236" t="inlineStr">
        <is>
          <t>2019-04-19 13:57:07+00:00</t>
        </is>
      </c>
      <c r="D1236" t="inlineStr">
        <is>
          <t>verchange</t>
        </is>
      </c>
      <c r="E1236" t="inlineStr">
        <is>
          <t>numpy</t>
        </is>
      </c>
      <c r="F1236">
        <f>=1.16.2</f>
        <v/>
      </c>
      <c r="G1236" t="inlineStr">
        <is>
          <t>numpy</t>
        </is>
      </c>
      <c r="H1236">
        <f>=1.16.1</f>
        <v/>
      </c>
    </row>
    <row r="1237">
      <c r="A1237" t="inlineStr">
        <is>
          <t>freqtrade</t>
        </is>
      </c>
      <c r="B1237" t="inlineStr">
        <is>
          <t>41e698c48227e1b8ed3d1fa4a0d3cb75afdded2b</t>
        </is>
      </c>
      <c r="C1237" t="inlineStr">
        <is>
          <t>2019-04-19 13:57:07+00:00</t>
        </is>
      </c>
      <c r="D1237" t="inlineStr">
        <is>
          <t>verchange</t>
        </is>
      </c>
      <c r="E1237" t="inlineStr">
        <is>
          <t>pandas</t>
        </is>
      </c>
      <c r="F1237">
        <f>=0.24.2</f>
        <v/>
      </c>
      <c r="G1237" t="inlineStr">
        <is>
          <t>pandas</t>
        </is>
      </c>
      <c r="H1237">
        <f>=0.24.1</f>
        <v/>
      </c>
    </row>
    <row r="1238">
      <c r="A1238" t="inlineStr">
        <is>
          <t>freqtrade</t>
        </is>
      </c>
      <c r="B1238" t="inlineStr">
        <is>
          <t>41e698c48227e1b8ed3d1fa4a0d3cb75afdded2b</t>
        </is>
      </c>
      <c r="C1238" t="inlineStr">
        <is>
          <t>2019-04-19 13:57:07+00:00</t>
        </is>
      </c>
      <c r="D1238" t="inlineStr">
        <is>
          <t>verchange</t>
        </is>
      </c>
      <c r="E1238" t="inlineStr">
        <is>
          <t>SQLAlchemy</t>
        </is>
      </c>
      <c r="F1238">
        <f>=1.3.3</f>
        <v/>
      </c>
      <c r="G1238" t="inlineStr">
        <is>
          <t>SQLAlchemy</t>
        </is>
      </c>
      <c r="H1238">
        <f>=1.2.18</f>
        <v/>
      </c>
    </row>
    <row r="1239">
      <c r="A1239" t="inlineStr">
        <is>
          <t>freqtrade</t>
        </is>
      </c>
      <c r="B1239" t="inlineStr">
        <is>
          <t>41e698c48227e1b8ed3d1fa4a0d3cb75afdded2b</t>
        </is>
      </c>
      <c r="C1239" t="inlineStr">
        <is>
          <t>2019-04-19 13:57:07+00:00</t>
        </is>
      </c>
      <c r="D1239" t="inlineStr">
        <is>
          <t>verchange</t>
        </is>
      </c>
      <c r="E1239" t="inlineStr">
        <is>
          <t>ccxt</t>
        </is>
      </c>
      <c r="F1239">
        <f>=1.18.472</f>
        <v/>
      </c>
      <c r="G1239" t="inlineStr">
        <is>
          <t>ccxt</t>
        </is>
      </c>
      <c r="H1239">
        <f>=1.18.270</f>
        <v/>
      </c>
    </row>
    <row r="1240">
      <c r="A1240" t="inlineStr">
        <is>
          <t>freqtrade</t>
        </is>
      </c>
      <c r="B1240" t="inlineStr">
        <is>
          <t>41e698c48227e1b8ed3d1fa4a0d3cb75afdded2b</t>
        </is>
      </c>
      <c r="C1240" t="inlineStr">
        <is>
          <t>2019-04-19 13:57:07+00:00</t>
        </is>
      </c>
      <c r="D1240" t="inlineStr">
        <is>
          <t>verchange</t>
        </is>
      </c>
      <c r="E1240" t="inlineStr">
        <is>
          <t>scikit-learn</t>
        </is>
      </c>
      <c r="F1240">
        <f>=0.20.3</f>
        <v/>
      </c>
      <c r="G1240" t="inlineStr">
        <is>
          <t>scikit-learn</t>
        </is>
      </c>
      <c r="H1240">
        <f>=0.20.2</f>
        <v/>
      </c>
    </row>
    <row r="1241">
      <c r="A1241" t="inlineStr">
        <is>
          <t>freqtrade</t>
        </is>
      </c>
      <c r="B1241" t="inlineStr">
        <is>
          <t>41e698c48227e1b8ed3d1fa4a0d3cb75afdded2b</t>
        </is>
      </c>
      <c r="C1241" t="inlineStr">
        <is>
          <t>2019-04-19 13:57:07+00:00</t>
        </is>
      </c>
      <c r="D1241" t="inlineStr">
        <is>
          <t>add</t>
        </is>
      </c>
      <c r="E1241" t="inlineStr">
        <is>
          <t>sdnotify</t>
        </is>
      </c>
      <c r="F1241">
        <f>=0.3.2</f>
        <v/>
      </c>
      <c r="G1241" t="inlineStr"/>
      <c r="H1241" t="inlineStr"/>
    </row>
    <row r="1242">
      <c r="A1242" t="inlineStr">
        <is>
          <t>PingdomLib</t>
        </is>
      </c>
      <c r="B1242" t="inlineStr">
        <is>
          <t>aaaadc35a287008a60f8e600e0ecefde1f0b964c</t>
        </is>
      </c>
      <c r="C1242" t="inlineStr">
        <is>
          <t>2015-07-10 14:15:59+00:00</t>
        </is>
      </c>
      <c r="D1242" t="inlineStr">
        <is>
          <t>rem</t>
        </is>
      </c>
      <c r="E1242" t="inlineStr"/>
      <c r="F1242" t="inlineStr"/>
      <c r="G1242" t="inlineStr">
        <is>
          <t>wsgiref</t>
        </is>
      </c>
      <c r="H1242">
        <f>=0.1.2</f>
        <v/>
      </c>
    </row>
    <row r="1243">
      <c r="A1243" t="inlineStr">
        <is>
          <t>rio-color</t>
        </is>
      </c>
      <c r="B1243" t="inlineStr">
        <is>
          <t>55138b392483345b4489ed79f4e6328d3b43e059</t>
        </is>
      </c>
      <c r="C1243" t="inlineStr">
        <is>
          <t>2016-05-19 15:09:25+00:00</t>
        </is>
      </c>
      <c r="D1243" t="inlineStr">
        <is>
          <t>add</t>
        </is>
      </c>
      <c r="E1243" t="inlineStr">
        <is>
          <t>enum34</t>
        </is>
      </c>
      <c r="F1243" t="inlineStr"/>
      <c r="G1243" t="inlineStr"/>
      <c r="H1243" t="inlineStr"/>
    </row>
    <row r="1244">
      <c r="A1244" t="inlineStr">
        <is>
          <t>rio-color</t>
        </is>
      </c>
      <c r="B1244" t="inlineStr">
        <is>
          <t>0ab59ad8e2db99ad1d0c8bd8c2e4cf8d0c3114cf</t>
        </is>
      </c>
      <c r="C1244" t="inlineStr">
        <is>
          <t>2021-01-19 17:01:56+00:00</t>
        </is>
      </c>
      <c r="D1244" t="inlineStr">
        <is>
          <t>verchange</t>
        </is>
      </c>
      <c r="E1244" t="inlineStr">
        <is>
          <t>rasterio</t>
        </is>
      </c>
      <c r="F1244" t="inlineStr">
        <is>
          <t>~=1.0</t>
        </is>
      </c>
      <c r="G1244" t="inlineStr">
        <is>
          <t>rasterio</t>
        </is>
      </c>
      <c r="H1244" t="inlineStr">
        <is>
          <t>&gt;=1.0a11</t>
        </is>
      </c>
    </row>
    <row r="1245">
      <c r="A1245" t="inlineStr">
        <is>
          <t>rio-color</t>
        </is>
      </c>
      <c r="B1245" t="inlineStr">
        <is>
          <t>0ab59ad8e2db99ad1d0c8bd8c2e4cf8d0c3114cf</t>
        </is>
      </c>
      <c r="C1245" t="inlineStr">
        <is>
          <t>2021-01-19 17:01:56+00:00</t>
        </is>
      </c>
      <c r="D1245" t="inlineStr">
        <is>
          <t>verchange</t>
        </is>
      </c>
      <c r="E1245" t="inlineStr">
        <is>
          <t>click</t>
        </is>
      </c>
      <c r="F1245" t="inlineStr">
        <is>
          <t>&lt;8;&gt;=4.0</t>
        </is>
      </c>
      <c r="G1245" t="inlineStr">
        <is>
          <t>click</t>
        </is>
      </c>
      <c r="H1245" t="inlineStr"/>
    </row>
    <row r="1246">
      <c r="A1246" t="inlineStr">
        <is>
          <t>rio-color</t>
        </is>
      </c>
      <c r="B1246" t="inlineStr">
        <is>
          <t>0ab59ad8e2db99ad1d0c8bd8c2e4cf8d0c3114cf</t>
        </is>
      </c>
      <c r="C1246" t="inlineStr">
        <is>
          <t>2021-01-19 17:01:56+00:00</t>
        </is>
      </c>
      <c r="D1246" t="inlineStr">
        <is>
          <t>verchange</t>
        </is>
      </c>
      <c r="E1246" t="inlineStr">
        <is>
          <t>enum34</t>
        </is>
      </c>
      <c r="F1246" t="inlineStr"/>
      <c r="G1246" t="inlineStr">
        <is>
          <t>enum34</t>
        </is>
      </c>
      <c r="H1246" t="inlineStr"/>
    </row>
    <row r="1247">
      <c r="A1247" t="inlineStr">
        <is>
          <t>v2rayL</t>
        </is>
      </c>
      <c r="B1247" t="inlineStr">
        <is>
          <t>ea642ec9f29b6920a456ca96c67cc875cce2989d</t>
        </is>
      </c>
      <c r="C1247" t="inlineStr">
        <is>
          <t>2019-10-04 12:55:27+00:00</t>
        </is>
      </c>
      <c r="D1247" t="inlineStr">
        <is>
          <t>add</t>
        </is>
      </c>
      <c r="E1247" t="inlineStr">
        <is>
          <t>altgraph</t>
        </is>
      </c>
      <c r="F1247">
        <f>=0.16.1</f>
        <v/>
      </c>
      <c r="G1247" t="inlineStr"/>
      <c r="H1247" t="inlineStr"/>
    </row>
    <row r="1248">
      <c r="A1248" t="inlineStr">
        <is>
          <t>v2rayL</t>
        </is>
      </c>
      <c r="B1248" t="inlineStr">
        <is>
          <t>ea642ec9f29b6920a456ca96c67cc875cce2989d</t>
        </is>
      </c>
      <c r="C1248" t="inlineStr">
        <is>
          <t>2019-10-04 12:55:27+00:00</t>
        </is>
      </c>
      <c r="D1248" t="inlineStr">
        <is>
          <t>add</t>
        </is>
      </c>
      <c r="E1248" t="inlineStr">
        <is>
          <t>certifi</t>
        </is>
      </c>
      <c r="F1248">
        <f>=2019.6.16</f>
        <v/>
      </c>
      <c r="G1248" t="inlineStr"/>
      <c r="H1248" t="inlineStr"/>
    </row>
    <row r="1249">
      <c r="A1249" t="inlineStr">
        <is>
          <t>v2rayL</t>
        </is>
      </c>
      <c r="B1249" t="inlineStr">
        <is>
          <t>ea642ec9f29b6920a456ca96c67cc875cce2989d</t>
        </is>
      </c>
      <c r="C1249" t="inlineStr">
        <is>
          <t>2019-10-04 12:55:27+00:00</t>
        </is>
      </c>
      <c r="D1249" t="inlineStr">
        <is>
          <t>add</t>
        </is>
      </c>
      <c r="E1249" t="inlineStr">
        <is>
          <t>chardet</t>
        </is>
      </c>
      <c r="F1249">
        <f>=3.0.4</f>
        <v/>
      </c>
      <c r="G1249" t="inlineStr"/>
      <c r="H1249" t="inlineStr"/>
    </row>
    <row r="1250">
      <c r="A1250" t="inlineStr">
        <is>
          <t>v2rayL</t>
        </is>
      </c>
      <c r="B1250" t="inlineStr">
        <is>
          <t>ea642ec9f29b6920a456ca96c67cc875cce2989d</t>
        </is>
      </c>
      <c r="C1250" t="inlineStr">
        <is>
          <t>2019-10-04 12:55:27+00:00</t>
        </is>
      </c>
      <c r="D1250" t="inlineStr">
        <is>
          <t>add</t>
        </is>
      </c>
      <c r="E1250" t="inlineStr">
        <is>
          <t>idna</t>
        </is>
      </c>
      <c r="F1250">
        <f>=2.8</f>
        <v/>
      </c>
      <c r="G1250" t="inlineStr"/>
      <c r="H1250" t="inlineStr"/>
    </row>
    <row r="1251">
      <c r="A1251" t="inlineStr">
        <is>
          <t>v2rayL</t>
        </is>
      </c>
      <c r="B1251" t="inlineStr">
        <is>
          <t>ea642ec9f29b6920a456ca96c67cc875cce2989d</t>
        </is>
      </c>
      <c r="C1251" t="inlineStr">
        <is>
          <t>2019-10-04 12:55:27+00:00</t>
        </is>
      </c>
      <c r="D1251" t="inlineStr">
        <is>
          <t>add</t>
        </is>
      </c>
      <c r="E1251" t="inlineStr">
        <is>
          <t>Pillow</t>
        </is>
      </c>
      <c r="F1251">
        <f>=6.1.0</f>
        <v/>
      </c>
      <c r="G1251" t="inlineStr"/>
      <c r="H1251" t="inlineStr"/>
    </row>
    <row r="1252">
      <c r="A1252" t="inlineStr">
        <is>
          <t>v2rayL</t>
        </is>
      </c>
      <c r="B1252" t="inlineStr">
        <is>
          <t>ea642ec9f29b6920a456ca96c67cc875cce2989d</t>
        </is>
      </c>
      <c r="C1252" t="inlineStr">
        <is>
          <t>2019-10-04 12:55:27+00:00</t>
        </is>
      </c>
      <c r="D1252" t="inlineStr">
        <is>
          <t>add</t>
        </is>
      </c>
      <c r="E1252" t="inlineStr">
        <is>
          <t>PyInstaller</t>
        </is>
      </c>
      <c r="F1252">
        <f>=3.5</f>
        <v/>
      </c>
      <c r="G1252" t="inlineStr"/>
      <c r="H1252" t="inlineStr"/>
    </row>
    <row r="1253">
      <c r="A1253" t="inlineStr">
        <is>
          <t>v2rayL</t>
        </is>
      </c>
      <c r="B1253" t="inlineStr">
        <is>
          <t>ea642ec9f29b6920a456ca96c67cc875cce2989d</t>
        </is>
      </c>
      <c r="C1253" t="inlineStr">
        <is>
          <t>2019-10-04 12:55:27+00:00</t>
        </is>
      </c>
      <c r="D1253" t="inlineStr">
        <is>
          <t>add</t>
        </is>
      </c>
      <c r="E1253" t="inlineStr">
        <is>
          <t>PyQt5</t>
        </is>
      </c>
      <c r="F1253">
        <f>=5.13.0</f>
        <v/>
      </c>
      <c r="G1253" t="inlineStr"/>
      <c r="H1253" t="inlineStr"/>
    </row>
    <row r="1254">
      <c r="A1254" t="inlineStr">
        <is>
          <t>v2rayL</t>
        </is>
      </c>
      <c r="B1254" t="inlineStr">
        <is>
          <t>ea642ec9f29b6920a456ca96c67cc875cce2989d</t>
        </is>
      </c>
      <c r="C1254" t="inlineStr">
        <is>
          <t>2019-10-04 12:55:27+00:00</t>
        </is>
      </c>
      <c r="D1254" t="inlineStr">
        <is>
          <t>add</t>
        </is>
      </c>
      <c r="E1254" t="inlineStr">
        <is>
          <t>PyQt5-sip</t>
        </is>
      </c>
      <c r="F1254">
        <f>=4.19.18</f>
        <v/>
      </c>
      <c r="G1254" t="inlineStr"/>
      <c r="H1254" t="inlineStr"/>
    </row>
    <row r="1255">
      <c r="A1255" t="inlineStr">
        <is>
          <t>v2rayL</t>
        </is>
      </c>
      <c r="B1255" t="inlineStr">
        <is>
          <t>ea642ec9f29b6920a456ca96c67cc875cce2989d</t>
        </is>
      </c>
      <c r="C1255" t="inlineStr">
        <is>
          <t>2019-10-04 12:55:27+00:00</t>
        </is>
      </c>
      <c r="D1255" t="inlineStr">
        <is>
          <t>add</t>
        </is>
      </c>
      <c r="E1255" t="inlineStr">
        <is>
          <t>pyzbar</t>
        </is>
      </c>
      <c r="F1255">
        <f>=0.1.8</f>
        <v/>
      </c>
      <c r="G1255" t="inlineStr"/>
      <c r="H1255" t="inlineStr"/>
    </row>
    <row r="1256">
      <c r="A1256" t="inlineStr">
        <is>
          <t>v2rayL</t>
        </is>
      </c>
      <c r="B1256" t="inlineStr">
        <is>
          <t>ea642ec9f29b6920a456ca96c67cc875cce2989d</t>
        </is>
      </c>
      <c r="C1256" t="inlineStr">
        <is>
          <t>2019-10-04 12:55:27+00:00</t>
        </is>
      </c>
      <c r="D1256" t="inlineStr">
        <is>
          <t>add</t>
        </is>
      </c>
      <c r="E1256" t="inlineStr">
        <is>
          <t>qrcode</t>
        </is>
      </c>
      <c r="F1256">
        <f>=6.1</f>
        <v/>
      </c>
      <c r="G1256" t="inlineStr"/>
      <c r="H1256" t="inlineStr"/>
    </row>
    <row r="1257">
      <c r="A1257" t="inlineStr">
        <is>
          <t>v2rayL</t>
        </is>
      </c>
      <c r="B1257" t="inlineStr">
        <is>
          <t>ea642ec9f29b6920a456ca96c67cc875cce2989d</t>
        </is>
      </c>
      <c r="C1257" t="inlineStr">
        <is>
          <t>2019-10-04 12:55:27+00:00</t>
        </is>
      </c>
      <c r="D1257" t="inlineStr">
        <is>
          <t>add</t>
        </is>
      </c>
      <c r="E1257" t="inlineStr">
        <is>
          <t>QtAwesome</t>
        </is>
      </c>
      <c r="F1257">
        <f>=0.6.0</f>
        <v/>
      </c>
      <c r="G1257" t="inlineStr"/>
      <c r="H1257" t="inlineStr"/>
    </row>
    <row r="1258">
      <c r="A1258" t="inlineStr">
        <is>
          <t>v2rayL</t>
        </is>
      </c>
      <c r="B1258" t="inlineStr">
        <is>
          <t>ea642ec9f29b6920a456ca96c67cc875cce2989d</t>
        </is>
      </c>
      <c r="C1258" t="inlineStr">
        <is>
          <t>2019-10-04 12:55:27+00:00</t>
        </is>
      </c>
      <c r="D1258" t="inlineStr">
        <is>
          <t>add</t>
        </is>
      </c>
      <c r="E1258" t="inlineStr">
        <is>
          <t>QtPy</t>
        </is>
      </c>
      <c r="F1258">
        <f>=1.9.0</f>
        <v/>
      </c>
      <c r="G1258" t="inlineStr"/>
      <c r="H1258" t="inlineStr"/>
    </row>
    <row r="1259">
      <c r="A1259" t="inlineStr">
        <is>
          <t>v2rayL</t>
        </is>
      </c>
      <c r="B1259" t="inlineStr">
        <is>
          <t>ea642ec9f29b6920a456ca96c67cc875cce2989d</t>
        </is>
      </c>
      <c r="C1259" t="inlineStr">
        <is>
          <t>2019-10-04 12:55:27+00:00</t>
        </is>
      </c>
      <c r="D1259" t="inlineStr">
        <is>
          <t>add</t>
        </is>
      </c>
      <c r="E1259" t="inlineStr">
        <is>
          <t>requests</t>
        </is>
      </c>
      <c r="F1259">
        <f>=2.22.0</f>
        <v/>
      </c>
      <c r="G1259" t="inlineStr"/>
      <c r="H1259" t="inlineStr"/>
    </row>
    <row r="1260">
      <c r="A1260" t="inlineStr">
        <is>
          <t>v2rayL</t>
        </is>
      </c>
      <c r="B1260" t="inlineStr">
        <is>
          <t>ea642ec9f29b6920a456ca96c67cc875cce2989d</t>
        </is>
      </c>
      <c r="C1260" t="inlineStr">
        <is>
          <t>2019-10-04 12:55:27+00:00</t>
        </is>
      </c>
      <c r="D1260" t="inlineStr">
        <is>
          <t>add</t>
        </is>
      </c>
      <c r="E1260" t="inlineStr">
        <is>
          <t>six</t>
        </is>
      </c>
      <c r="F1260">
        <f>=1.12.0</f>
        <v/>
      </c>
      <c r="G1260" t="inlineStr"/>
      <c r="H1260" t="inlineStr"/>
    </row>
    <row r="1261">
      <c r="A1261" t="inlineStr">
        <is>
          <t>v2rayL</t>
        </is>
      </c>
      <c r="B1261" t="inlineStr">
        <is>
          <t>ea642ec9f29b6920a456ca96c67cc875cce2989d</t>
        </is>
      </c>
      <c r="C1261" t="inlineStr">
        <is>
          <t>2019-10-04 12:55:27+00:00</t>
        </is>
      </c>
      <c r="D1261" t="inlineStr">
        <is>
          <t>add</t>
        </is>
      </c>
      <c r="E1261" t="inlineStr">
        <is>
          <t>urllib3</t>
        </is>
      </c>
      <c r="F1261">
        <f>=1.25.3</f>
        <v/>
      </c>
      <c r="G1261" t="inlineStr"/>
      <c r="H1261" t="inlineStr"/>
    </row>
    <row r="1262">
      <c r="A1262" t="inlineStr">
        <is>
          <t>pyTelegramBotAPI</t>
        </is>
      </c>
      <c r="B1262" t="inlineStr">
        <is>
          <t>2d0c54a7f293dd29f353f9da1b8e5348acbc3599</t>
        </is>
      </c>
      <c r="C1262" t="inlineStr">
        <is>
          <t>2015-09-09 02:36:25+00:00</t>
        </is>
      </c>
      <c r="D1262" t="inlineStr">
        <is>
          <t>add</t>
        </is>
      </c>
      <c r="E1262" t="inlineStr">
        <is>
          <t>six</t>
        </is>
      </c>
      <c r="F1262">
        <f>=1.9.0</f>
        <v/>
      </c>
      <c r="G1262" t="inlineStr"/>
      <c r="H1262" t="inlineStr"/>
    </row>
    <row r="1263">
      <c r="A1263" t="inlineStr">
        <is>
          <t>pyTelegramBotAPI</t>
        </is>
      </c>
      <c r="B1263" t="inlineStr">
        <is>
          <t>aad9251d48ad944675ea4cc6489a4148eff9b946</t>
        </is>
      </c>
      <c r="C1263" t="inlineStr">
        <is>
          <t>2016-10-29 13:44:02+00:00</t>
        </is>
      </c>
      <c r="D1263" t="inlineStr">
        <is>
          <t>verchange</t>
        </is>
      </c>
      <c r="E1263" t="inlineStr">
        <is>
          <t>pytest</t>
        </is>
      </c>
      <c r="F1263">
        <f>=3.0.2</f>
        <v/>
      </c>
      <c r="G1263" t="inlineStr">
        <is>
          <t>pytest</t>
        </is>
      </c>
      <c r="H1263">
        <f>=2.7.2</f>
        <v/>
      </c>
    </row>
    <row r="1264">
      <c r="A1264" t="inlineStr">
        <is>
          <t>pyTelegramBotAPI</t>
        </is>
      </c>
      <c r="B1264" t="inlineStr">
        <is>
          <t>b1e5d008216837a0d966197a0388580ad590f4e8</t>
        </is>
      </c>
      <c r="C1264" t="inlineStr">
        <is>
          <t>2020-01-08 17:29:12+00:00</t>
        </is>
      </c>
      <c r="D1264" t="inlineStr">
        <is>
          <t>verchange</t>
        </is>
      </c>
      <c r="E1264" t="inlineStr">
        <is>
          <t>requests</t>
        </is>
      </c>
      <c r="F1264">
        <f>=2.20.0</f>
        <v/>
      </c>
      <c r="G1264" t="inlineStr">
        <is>
          <t>requests</t>
        </is>
      </c>
      <c r="H1264">
        <f>=2.7.0</f>
        <v/>
      </c>
    </row>
    <row r="1265">
      <c r="A1265" t="inlineStr">
        <is>
          <t>pyTelegramBotAPI</t>
        </is>
      </c>
      <c r="B1265" t="inlineStr">
        <is>
          <t>438cfe4dbd6ae9c3ad19d3a3be87c719d5c7d93c</t>
        </is>
      </c>
      <c r="C1265" t="inlineStr">
        <is>
          <t>2020-11-20 20:50:39+00:00</t>
        </is>
      </c>
      <c r="D1265" t="inlineStr">
        <is>
          <t>rem</t>
        </is>
      </c>
      <c r="E1265" t="inlineStr"/>
      <c r="F1265" t="inlineStr"/>
      <c r="G1265" t="inlineStr">
        <is>
          <t>six</t>
        </is>
      </c>
      <c r="H1265">
        <f>=1.9.0</f>
        <v/>
      </c>
    </row>
    <row r="1266">
      <c r="A1266" t="inlineStr">
        <is>
          <t>ganga</t>
        </is>
      </c>
      <c r="B1266" t="inlineStr">
        <is>
          <t>b935207a21ae0fa8b97e3fa3db66921ada2752f3</t>
        </is>
      </c>
      <c r="C1266" t="inlineStr">
        <is>
          <t>2016-02-26 16:38:39+00:00</t>
        </is>
      </c>
      <c r="D1266" t="inlineStr">
        <is>
          <t>add</t>
        </is>
      </c>
      <c r="E1266" t="inlineStr">
        <is>
          <t>nose</t>
        </is>
      </c>
      <c r="F1266" t="inlineStr"/>
      <c r="G1266" t="inlineStr"/>
      <c r="H1266" t="inlineStr"/>
    </row>
    <row r="1267">
      <c r="A1267" t="inlineStr">
        <is>
          <t>ganga</t>
        </is>
      </c>
      <c r="B1267" t="inlineStr">
        <is>
          <t>b935207a21ae0fa8b97e3fa3db66921ada2752f3</t>
        </is>
      </c>
      <c r="C1267" t="inlineStr">
        <is>
          <t>2016-02-26 16:38:39+00:00</t>
        </is>
      </c>
      <c r="D1267" t="inlineStr">
        <is>
          <t>add</t>
        </is>
      </c>
      <c r="E1267" t="inlineStr">
        <is>
          <t>unittest2</t>
        </is>
      </c>
      <c r="F1267" t="inlineStr"/>
      <c r="G1267" t="inlineStr"/>
      <c r="H1267" t="inlineStr"/>
    </row>
    <row r="1268">
      <c r="A1268" t="inlineStr">
        <is>
          <t>ganga</t>
        </is>
      </c>
      <c r="B1268" t="inlineStr">
        <is>
          <t>b935207a21ae0fa8b97e3fa3db66921ada2752f3</t>
        </is>
      </c>
      <c r="C1268" t="inlineStr">
        <is>
          <t>2016-02-26 16:38:39+00:00</t>
        </is>
      </c>
      <c r="D1268" t="inlineStr">
        <is>
          <t>add</t>
        </is>
      </c>
      <c r="E1268" t="inlineStr">
        <is>
          <t>coverage</t>
        </is>
      </c>
      <c r="F1268" t="inlineStr"/>
      <c r="G1268" t="inlineStr"/>
      <c r="H1268" t="inlineStr"/>
    </row>
    <row r="1269">
      <c r="A1269" t="inlineStr">
        <is>
          <t>ganga</t>
        </is>
      </c>
      <c r="B1269" t="inlineStr">
        <is>
          <t>9b9c7ee50af9130f31768bb7d00073985aa9ff83</t>
        </is>
      </c>
      <c r="C1269" t="inlineStr">
        <is>
          <t>2016-03-11 11:23:29+00:00</t>
        </is>
      </c>
      <c r="D1269" t="inlineStr">
        <is>
          <t>add</t>
        </is>
      </c>
      <c r="E1269" t="inlineStr">
        <is>
          <t>pytest</t>
        </is>
      </c>
      <c r="F1269" t="inlineStr"/>
      <c r="G1269" t="inlineStr"/>
      <c r="H1269" t="inlineStr"/>
    </row>
    <row r="1270">
      <c r="A1270" t="inlineStr">
        <is>
          <t>ganga</t>
        </is>
      </c>
      <c r="B1270" t="inlineStr">
        <is>
          <t>9b9c7ee50af9130f31768bb7d00073985aa9ff83</t>
        </is>
      </c>
      <c r="C1270" t="inlineStr">
        <is>
          <t>2016-03-11 11:23:29+00:00</t>
        </is>
      </c>
      <c r="D1270" t="inlineStr">
        <is>
          <t>add</t>
        </is>
      </c>
      <c r="E1270" t="inlineStr">
        <is>
          <t>pytest-cov</t>
        </is>
      </c>
      <c r="F1270" t="inlineStr"/>
      <c r="G1270" t="inlineStr"/>
      <c r="H1270" t="inlineStr"/>
    </row>
    <row r="1271">
      <c r="A1271" t="inlineStr">
        <is>
          <t>ganga</t>
        </is>
      </c>
      <c r="B1271" t="inlineStr">
        <is>
          <t>9b9c7ee50af9130f31768bb7d00073985aa9ff83</t>
        </is>
      </c>
      <c r="C1271" t="inlineStr">
        <is>
          <t>2016-03-11 11:23:29+00:00</t>
        </is>
      </c>
      <c r="D1271" t="inlineStr">
        <is>
          <t>rem</t>
        </is>
      </c>
      <c r="E1271" t="inlineStr"/>
      <c r="F1271" t="inlineStr"/>
      <c r="G1271" t="inlineStr">
        <is>
          <t>nose</t>
        </is>
      </c>
      <c r="H1271" t="inlineStr"/>
    </row>
    <row r="1272">
      <c r="A1272" t="inlineStr">
        <is>
          <t>ganga</t>
        </is>
      </c>
      <c r="B1272" t="inlineStr">
        <is>
          <t>a279cd490750d5fd512e72a2462f70d53a8f0821</t>
        </is>
      </c>
      <c r="C1272" t="inlineStr">
        <is>
          <t>2016-05-04 08:43:36+00:00</t>
        </is>
      </c>
      <c r="D1272" t="inlineStr">
        <is>
          <t>add</t>
        </is>
      </c>
      <c r="E1272" t="inlineStr">
        <is>
          <t>pygments</t>
        </is>
      </c>
      <c r="F1272" t="inlineStr"/>
      <c r="G1272" t="inlineStr"/>
      <c r="H1272" t="inlineStr"/>
    </row>
    <row r="1273">
      <c r="A1273" t="inlineStr">
        <is>
          <t>ganga</t>
        </is>
      </c>
      <c r="B1273" t="inlineStr">
        <is>
          <t>ba397475de86780c44bfc5c07d720b496af64333</t>
        </is>
      </c>
      <c r="C1273" t="inlineStr">
        <is>
          <t>2016-07-01 14:05:25+00:00</t>
        </is>
      </c>
      <c r="D1273" t="inlineStr">
        <is>
          <t>add</t>
        </is>
      </c>
      <c r="E1273" t="inlineStr">
        <is>
          <t>mock</t>
        </is>
      </c>
      <c r="F1273" t="inlineStr"/>
      <c r="G1273" t="inlineStr"/>
      <c r="H1273" t="inlineStr"/>
    </row>
    <row r="1274">
      <c r="A1274" t="inlineStr">
        <is>
          <t>ganga</t>
        </is>
      </c>
      <c r="B1274" t="inlineStr">
        <is>
          <t>c476d6eca48ffbe341463b2bb84f654f673d26b7</t>
        </is>
      </c>
      <c r="C1274" t="inlineStr">
        <is>
          <t>2016-08-10 13:03:52+00:00</t>
        </is>
      </c>
      <c r="D1274" t="inlineStr">
        <is>
          <t>add</t>
        </is>
      </c>
      <c r="E1274" t="inlineStr">
        <is>
          <t>pytest-mock</t>
        </is>
      </c>
      <c r="F1274" t="inlineStr"/>
      <c r="G1274" t="inlineStr"/>
      <c r="H1274" t="inlineStr"/>
    </row>
    <row r="1275">
      <c r="A1275" t="inlineStr">
        <is>
          <t>ganga</t>
        </is>
      </c>
      <c r="B1275" t="inlineStr">
        <is>
          <t>46d29a03d300b7342af8185b33dc6a37e5665122</t>
        </is>
      </c>
      <c r="C1275" t="inlineStr">
        <is>
          <t>2017-12-01 14:05:46+00:00</t>
        </is>
      </c>
      <c r="D1275" t="inlineStr">
        <is>
          <t>verchange</t>
        </is>
      </c>
      <c r="E1275" t="inlineStr">
        <is>
          <t>pytest</t>
        </is>
      </c>
      <c r="F1275">
        <f>=3.2.5</f>
        <v/>
      </c>
      <c r="G1275" t="inlineStr">
        <is>
          <t>pytest</t>
        </is>
      </c>
      <c r="H1275" t="inlineStr"/>
    </row>
    <row r="1276">
      <c r="A1276" t="inlineStr">
        <is>
          <t>ganga</t>
        </is>
      </c>
      <c r="B1276" t="inlineStr">
        <is>
          <t>9ffadf71a0248c6ff22eefebc68ad9a43830b2aa</t>
        </is>
      </c>
      <c r="C1276" t="inlineStr">
        <is>
          <t>2018-02-16 18:05:39+00:00</t>
        </is>
      </c>
      <c r="D1276" t="inlineStr">
        <is>
          <t>verchange</t>
        </is>
      </c>
      <c r="E1276" t="inlineStr">
        <is>
          <t>pytest</t>
        </is>
      </c>
      <c r="F1276" t="inlineStr"/>
      <c r="G1276" t="inlineStr">
        <is>
          <t>pytest</t>
        </is>
      </c>
      <c r="H1276">
        <f>=3.2.5</f>
        <v/>
      </c>
    </row>
    <row r="1277">
      <c r="A1277" t="inlineStr">
        <is>
          <t>ganga</t>
        </is>
      </c>
      <c r="B1277" t="inlineStr">
        <is>
          <t>365539fd689bd9605084dccb30f233a7d3c11493</t>
        </is>
      </c>
      <c r="C1277" t="inlineStr">
        <is>
          <t>2019-11-01 11:05:29+00:00</t>
        </is>
      </c>
      <c r="D1277" t="inlineStr">
        <is>
          <t>verchange</t>
        </is>
      </c>
      <c r="E1277" t="inlineStr">
        <is>
          <t>mock</t>
        </is>
      </c>
      <c r="F1277" t="inlineStr"/>
      <c r="G1277" t="inlineStr">
        <is>
          <t>mock</t>
        </is>
      </c>
      <c r="H1277" t="inlineStr"/>
    </row>
    <row r="1278">
      <c r="A1278" t="inlineStr">
        <is>
          <t>ganga</t>
        </is>
      </c>
      <c r="B1278" t="inlineStr">
        <is>
          <t>dc4226dbceb8fab0b236c8f9c9d8194f0589aa1b</t>
        </is>
      </c>
      <c r="C1278" t="inlineStr">
        <is>
          <t>2019-11-01 13:11:47+00:00</t>
        </is>
      </c>
      <c r="D1278" t="inlineStr">
        <is>
          <t>verchange</t>
        </is>
      </c>
      <c r="E1278" t="inlineStr">
        <is>
          <t>mock</t>
        </is>
      </c>
      <c r="F1278" t="inlineStr"/>
      <c r="G1278" t="inlineStr">
        <is>
          <t>mock</t>
        </is>
      </c>
      <c r="H1278" t="inlineStr"/>
    </row>
    <row r="1279">
      <c r="A1279" t="inlineStr">
        <is>
          <t>ganga</t>
        </is>
      </c>
      <c r="B1279" t="inlineStr">
        <is>
          <t>36351760df5348cabaee4e3f733db89fe306f7fd</t>
        </is>
      </c>
      <c r="C1279" t="inlineStr">
        <is>
          <t>2020-06-30 10:15:54+00:00</t>
        </is>
      </c>
      <c r="D1279" t="inlineStr">
        <is>
          <t>rem</t>
        </is>
      </c>
      <c r="E1279" t="inlineStr"/>
      <c r="F1279" t="inlineStr"/>
      <c r="G1279" t="inlineStr">
        <is>
          <t>mock</t>
        </is>
      </c>
      <c r="H1279" t="inlineStr"/>
    </row>
    <row r="1280">
      <c r="A1280" t="inlineStr">
        <is>
          <t>ganga</t>
        </is>
      </c>
      <c r="B1280" t="inlineStr">
        <is>
          <t>5913ad4e77d08cfcb8e30aa97a96d4c51886a67b</t>
        </is>
      </c>
      <c r="C1280" t="inlineStr">
        <is>
          <t>2020-09-14 12:25:22+00:00</t>
        </is>
      </c>
      <c r="D1280" t="inlineStr">
        <is>
          <t>add</t>
        </is>
      </c>
      <c r="E1280" t="inlineStr">
        <is>
          <t>pymongo</t>
        </is>
      </c>
      <c r="F1280" t="inlineStr"/>
      <c r="G1280" t="inlineStr"/>
      <c r="H1280" t="inlineStr"/>
    </row>
    <row r="1281">
      <c r="A1281" t="inlineStr">
        <is>
          <t>ganga</t>
        </is>
      </c>
      <c r="B1281" t="inlineStr">
        <is>
          <t>5913ad4e77d08cfcb8e30aa97a96d4c51886a67b</t>
        </is>
      </c>
      <c r="C1281" t="inlineStr">
        <is>
          <t>2020-09-14 12:25:22+00:00</t>
        </is>
      </c>
      <c r="D1281" t="inlineStr">
        <is>
          <t>add</t>
        </is>
      </c>
      <c r="E1281" t="inlineStr">
        <is>
          <t>docker</t>
        </is>
      </c>
      <c r="F1281" t="inlineStr"/>
      <c r="G1281" t="inlineStr"/>
      <c r="H1281" t="inlineStr"/>
    </row>
    <row r="1282">
      <c r="A1282" t="inlineStr">
        <is>
          <t>ganga</t>
        </is>
      </c>
      <c r="B1282" t="inlineStr">
        <is>
          <t>5913ad4e77d08cfcb8e30aa97a96d4c51886a67b</t>
        </is>
      </c>
      <c r="C1282" t="inlineStr">
        <is>
          <t>2020-09-14 12:25:22+00:00</t>
        </is>
      </c>
      <c r="D1282" t="inlineStr">
        <is>
          <t>add</t>
        </is>
      </c>
      <c r="E1282" t="inlineStr">
        <is>
          <t>psutil</t>
        </is>
      </c>
      <c r="F1282" t="inlineStr"/>
      <c r="G1282" t="inlineStr"/>
      <c r="H1282" t="inlineStr"/>
    </row>
    <row r="1283">
      <c r="A1283" t="inlineStr">
        <is>
          <t>ganga</t>
        </is>
      </c>
      <c r="B1283" t="inlineStr">
        <is>
          <t>ce67e9641c4052908f22f192e00d9de34f029182</t>
        </is>
      </c>
      <c r="C1283" t="inlineStr">
        <is>
          <t>2020-10-19 10:50:39+00:00</t>
        </is>
      </c>
      <c r="D1283" t="inlineStr">
        <is>
          <t>verchange</t>
        </is>
      </c>
      <c r="E1283" t="inlineStr">
        <is>
          <t>docker</t>
        </is>
      </c>
      <c r="F1283" t="inlineStr"/>
      <c r="G1283" t="inlineStr">
        <is>
          <t>docker</t>
        </is>
      </c>
      <c r="H1283" t="inlineStr"/>
    </row>
    <row r="1284">
      <c r="A1284" t="inlineStr">
        <is>
          <t>ganga</t>
        </is>
      </c>
      <c r="B1284" t="inlineStr">
        <is>
          <t>ce67e9641c4052908f22f192e00d9de34f029182</t>
        </is>
      </c>
      <c r="C1284" t="inlineStr">
        <is>
          <t>2020-10-19 10:50:39+00:00</t>
        </is>
      </c>
      <c r="D1284" t="inlineStr">
        <is>
          <t>rem</t>
        </is>
      </c>
      <c r="E1284" t="inlineStr"/>
      <c r="F1284" t="inlineStr"/>
      <c r="G1284" t="inlineStr">
        <is>
          <t>psutil</t>
        </is>
      </c>
      <c r="H1284" t="inlineStr"/>
    </row>
    <row r="1285">
      <c r="A1285" t="inlineStr">
        <is>
          <t>fake-useragent</t>
        </is>
      </c>
      <c r="B1285" t="inlineStr">
        <is>
          <t>17706906e97932d62815534d72a8d990b23989b8</t>
        </is>
      </c>
      <c r="C1285" t="inlineStr">
        <is>
          <t>2017-11-03 10:33:27+00:00</t>
        </is>
      </c>
      <c r="D1285" t="inlineStr">
        <is>
          <t>add</t>
        </is>
      </c>
      <c r="E1285" t="inlineStr">
        <is>
          <t>appdirs</t>
        </is>
      </c>
      <c r="F1285">
        <f>=1.4.3</f>
        <v/>
      </c>
      <c r="G1285" t="inlineStr"/>
      <c r="H1285" t="inlineStr"/>
    </row>
    <row r="1286">
      <c r="A1286" t="inlineStr">
        <is>
          <t>fake-useragent</t>
        </is>
      </c>
      <c r="B1286" t="inlineStr">
        <is>
          <t>17706906e97932d62815534d72a8d990b23989b8</t>
        </is>
      </c>
      <c r="C1286" t="inlineStr">
        <is>
          <t>2017-11-03 10:33:27+00:00</t>
        </is>
      </c>
      <c r="D1286" t="inlineStr">
        <is>
          <t>add</t>
        </is>
      </c>
      <c r="E1286" t="inlineStr">
        <is>
          <t>appnope</t>
        </is>
      </c>
      <c r="F1286">
        <f>=0.1.0</f>
        <v/>
      </c>
      <c r="G1286" t="inlineStr"/>
      <c r="H1286" t="inlineStr"/>
    </row>
    <row r="1287">
      <c r="A1287" t="inlineStr">
        <is>
          <t>fake-useragent</t>
        </is>
      </c>
      <c r="B1287" t="inlineStr">
        <is>
          <t>17706906e97932d62815534d72a8d990b23989b8</t>
        </is>
      </c>
      <c r="C1287" t="inlineStr">
        <is>
          <t>2017-11-03 10:33:27+00:00</t>
        </is>
      </c>
      <c r="D1287" t="inlineStr">
        <is>
          <t>add</t>
        </is>
      </c>
      <c r="E1287" t="inlineStr">
        <is>
          <t>backports.shutil-get-terminal-size</t>
        </is>
      </c>
      <c r="F1287">
        <f>=1.0.0</f>
        <v/>
      </c>
      <c r="G1287" t="inlineStr"/>
      <c r="H1287" t="inlineStr"/>
    </row>
    <row r="1288">
      <c r="A1288" t="inlineStr">
        <is>
          <t>fake-useragent</t>
        </is>
      </c>
      <c r="B1288" t="inlineStr">
        <is>
          <t>17706906e97932d62815534d72a8d990b23989b8</t>
        </is>
      </c>
      <c r="C1288" t="inlineStr">
        <is>
          <t>2017-11-03 10:33:27+00:00</t>
        </is>
      </c>
      <c r="D1288" t="inlineStr">
        <is>
          <t>add</t>
        </is>
      </c>
      <c r="E1288" t="inlineStr">
        <is>
          <t>configparser</t>
        </is>
      </c>
      <c r="F1288">
        <f>=3.5.0</f>
        <v/>
      </c>
      <c r="G1288" t="inlineStr"/>
      <c r="H1288" t="inlineStr"/>
    </row>
    <row r="1289">
      <c r="A1289" t="inlineStr">
        <is>
          <t>fake-useragent</t>
        </is>
      </c>
      <c r="B1289" t="inlineStr">
        <is>
          <t>17706906e97932d62815534d72a8d990b23989b8</t>
        </is>
      </c>
      <c r="C1289" t="inlineStr">
        <is>
          <t>2017-11-03 10:33:27+00:00</t>
        </is>
      </c>
      <c r="D1289" t="inlineStr">
        <is>
          <t>add</t>
        </is>
      </c>
      <c r="E1289" t="inlineStr">
        <is>
          <t>coverage</t>
        </is>
      </c>
      <c r="F1289">
        <f>=4.3.4</f>
        <v/>
      </c>
      <c r="G1289" t="inlineStr"/>
      <c r="H1289" t="inlineStr"/>
    </row>
    <row r="1290">
      <c r="A1290" t="inlineStr">
        <is>
          <t>fake-useragent</t>
        </is>
      </c>
      <c r="B1290" t="inlineStr">
        <is>
          <t>17706906e97932d62815534d72a8d990b23989b8</t>
        </is>
      </c>
      <c r="C1290" t="inlineStr">
        <is>
          <t>2017-11-03 10:33:27+00:00</t>
        </is>
      </c>
      <c r="D1290" t="inlineStr">
        <is>
          <t>add</t>
        </is>
      </c>
      <c r="E1290" t="inlineStr">
        <is>
          <t>decorator</t>
        </is>
      </c>
      <c r="F1290">
        <f>=4.0.11</f>
        <v/>
      </c>
      <c r="G1290" t="inlineStr"/>
      <c r="H1290" t="inlineStr"/>
    </row>
    <row r="1291">
      <c r="A1291" t="inlineStr">
        <is>
          <t>fake-useragent</t>
        </is>
      </c>
      <c r="B1291" t="inlineStr">
        <is>
          <t>17706906e97932d62815534d72a8d990b23989b8</t>
        </is>
      </c>
      <c r="C1291" t="inlineStr">
        <is>
          <t>2017-11-03 10:33:27+00:00</t>
        </is>
      </c>
      <c r="D1291" t="inlineStr">
        <is>
          <t>add</t>
        </is>
      </c>
      <c r="E1291" t="inlineStr">
        <is>
          <t>enum34</t>
        </is>
      </c>
      <c r="F1291">
        <f>=1.1.6</f>
        <v/>
      </c>
      <c r="G1291" t="inlineStr"/>
      <c r="H1291" t="inlineStr"/>
    </row>
    <row r="1292">
      <c r="A1292" t="inlineStr">
        <is>
          <t>fake-useragent</t>
        </is>
      </c>
      <c r="B1292" t="inlineStr">
        <is>
          <t>17706906e97932d62815534d72a8d990b23989b8</t>
        </is>
      </c>
      <c r="C1292" t="inlineStr">
        <is>
          <t>2017-11-03 10:33:27+00:00</t>
        </is>
      </c>
      <c r="D1292" t="inlineStr">
        <is>
          <t>add</t>
        </is>
      </c>
      <c r="E1292" t="inlineStr">
        <is>
          <t>flake8</t>
        </is>
      </c>
      <c r="F1292">
        <f>=3.3.0</f>
        <v/>
      </c>
      <c r="G1292" t="inlineStr"/>
      <c r="H1292" t="inlineStr"/>
    </row>
    <row r="1293">
      <c r="A1293" t="inlineStr">
        <is>
          <t>fake-useragent</t>
        </is>
      </c>
      <c r="B1293" t="inlineStr">
        <is>
          <t>17706906e97932d62815534d72a8d990b23989b8</t>
        </is>
      </c>
      <c r="C1293" t="inlineStr">
        <is>
          <t>2017-11-03 10:33:27+00:00</t>
        </is>
      </c>
      <c r="D1293" t="inlineStr">
        <is>
          <t>add</t>
        </is>
      </c>
      <c r="E1293" t="inlineStr">
        <is>
          <t>funcsigs</t>
        </is>
      </c>
      <c r="F1293">
        <f>=1.0.2</f>
        <v/>
      </c>
      <c r="G1293" t="inlineStr"/>
      <c r="H1293" t="inlineStr"/>
    </row>
    <row r="1294">
      <c r="A1294" t="inlineStr">
        <is>
          <t>fake-useragent</t>
        </is>
      </c>
      <c r="B1294" t="inlineStr">
        <is>
          <t>17706906e97932d62815534d72a8d990b23989b8</t>
        </is>
      </c>
      <c r="C1294" t="inlineStr">
        <is>
          <t>2017-11-03 10:33:27+00:00</t>
        </is>
      </c>
      <c r="D1294" t="inlineStr">
        <is>
          <t>add</t>
        </is>
      </c>
      <c r="E1294" t="inlineStr">
        <is>
          <t>ipdb</t>
        </is>
      </c>
      <c r="F1294">
        <f>=0.10.2</f>
        <v/>
      </c>
      <c r="G1294" t="inlineStr"/>
      <c r="H1294" t="inlineStr"/>
    </row>
    <row r="1295">
      <c r="A1295" t="inlineStr">
        <is>
          <t>fake-useragent</t>
        </is>
      </c>
      <c r="B1295" t="inlineStr">
        <is>
          <t>17706906e97932d62815534d72a8d990b23989b8</t>
        </is>
      </c>
      <c r="C1295" t="inlineStr">
        <is>
          <t>2017-11-03 10:33:27+00:00</t>
        </is>
      </c>
      <c r="D1295" t="inlineStr">
        <is>
          <t>add</t>
        </is>
      </c>
      <c r="E1295" t="inlineStr">
        <is>
          <t>ipython</t>
        </is>
      </c>
      <c r="F1295">
        <f>=5.3.0</f>
        <v/>
      </c>
      <c r="G1295" t="inlineStr"/>
      <c r="H1295" t="inlineStr"/>
    </row>
    <row r="1296">
      <c r="A1296" t="inlineStr">
        <is>
          <t>fake-useragent</t>
        </is>
      </c>
      <c r="B1296" t="inlineStr">
        <is>
          <t>17706906e97932d62815534d72a8d990b23989b8</t>
        </is>
      </c>
      <c r="C1296" t="inlineStr">
        <is>
          <t>2017-11-03 10:33:27+00:00</t>
        </is>
      </c>
      <c r="D1296" t="inlineStr">
        <is>
          <t>add</t>
        </is>
      </c>
      <c r="E1296" t="inlineStr">
        <is>
          <t>ipython-genutils</t>
        </is>
      </c>
      <c r="F1296">
        <f>=0.2.0</f>
        <v/>
      </c>
      <c r="G1296" t="inlineStr"/>
      <c r="H1296" t="inlineStr"/>
    </row>
    <row r="1297">
      <c r="A1297" t="inlineStr">
        <is>
          <t>fake-useragent</t>
        </is>
      </c>
      <c r="B1297" t="inlineStr">
        <is>
          <t>17706906e97932d62815534d72a8d990b23989b8</t>
        </is>
      </c>
      <c r="C1297" t="inlineStr">
        <is>
          <t>2017-11-03 10:33:27+00:00</t>
        </is>
      </c>
      <c r="D1297" t="inlineStr">
        <is>
          <t>add</t>
        </is>
      </c>
      <c r="E1297" t="inlineStr">
        <is>
          <t>isort</t>
        </is>
      </c>
      <c r="F1297">
        <f>=4.2.5</f>
        <v/>
      </c>
      <c r="G1297" t="inlineStr"/>
      <c r="H1297" t="inlineStr"/>
    </row>
    <row r="1298">
      <c r="A1298" t="inlineStr">
        <is>
          <t>fake-useragent</t>
        </is>
      </c>
      <c r="B1298" t="inlineStr">
        <is>
          <t>17706906e97932d62815534d72a8d990b23989b8</t>
        </is>
      </c>
      <c r="C1298" t="inlineStr">
        <is>
          <t>2017-11-03 10:33:27+00:00</t>
        </is>
      </c>
      <c r="D1298" t="inlineStr">
        <is>
          <t>add</t>
        </is>
      </c>
      <c r="E1298" t="inlineStr">
        <is>
          <t>mccabe</t>
        </is>
      </c>
      <c r="F1298">
        <f>=0.6.1</f>
        <v/>
      </c>
      <c r="G1298" t="inlineStr"/>
      <c r="H1298" t="inlineStr"/>
    </row>
    <row r="1299">
      <c r="A1299" t="inlineStr">
        <is>
          <t>fake-useragent</t>
        </is>
      </c>
      <c r="B1299" t="inlineStr">
        <is>
          <t>17706906e97932d62815534d72a8d990b23989b8</t>
        </is>
      </c>
      <c r="C1299" t="inlineStr">
        <is>
          <t>2017-11-03 10:33:27+00:00</t>
        </is>
      </c>
      <c r="D1299" t="inlineStr">
        <is>
          <t>add</t>
        </is>
      </c>
      <c r="E1299" t="inlineStr">
        <is>
          <t>mock</t>
        </is>
      </c>
      <c r="F1299">
        <f>=2.0.0</f>
        <v/>
      </c>
      <c r="G1299" t="inlineStr"/>
      <c r="H1299" t="inlineStr"/>
    </row>
    <row r="1300">
      <c r="A1300" t="inlineStr">
        <is>
          <t>fake-useragent</t>
        </is>
      </c>
      <c r="B1300" t="inlineStr">
        <is>
          <t>17706906e97932d62815534d72a8d990b23989b8</t>
        </is>
      </c>
      <c r="C1300" t="inlineStr">
        <is>
          <t>2017-11-03 10:33:27+00:00</t>
        </is>
      </c>
      <c r="D1300" t="inlineStr">
        <is>
          <t>add</t>
        </is>
      </c>
      <c r="E1300" t="inlineStr">
        <is>
          <t>packaging</t>
        </is>
      </c>
      <c r="F1300">
        <f>=16.8</f>
        <v/>
      </c>
      <c r="G1300" t="inlineStr"/>
      <c r="H1300" t="inlineStr"/>
    </row>
    <row r="1301">
      <c r="A1301" t="inlineStr">
        <is>
          <t>fake-useragent</t>
        </is>
      </c>
      <c r="B1301" t="inlineStr">
        <is>
          <t>17706906e97932d62815534d72a8d990b23989b8</t>
        </is>
      </c>
      <c r="C1301" t="inlineStr">
        <is>
          <t>2017-11-03 10:33:27+00:00</t>
        </is>
      </c>
      <c r="D1301" t="inlineStr">
        <is>
          <t>add</t>
        </is>
      </c>
      <c r="E1301" t="inlineStr">
        <is>
          <t>pathlib2</t>
        </is>
      </c>
      <c r="F1301">
        <f>=2.2.1</f>
        <v/>
      </c>
      <c r="G1301" t="inlineStr"/>
      <c r="H1301" t="inlineStr"/>
    </row>
    <row r="1302">
      <c r="A1302" t="inlineStr">
        <is>
          <t>fake-useragent</t>
        </is>
      </c>
      <c r="B1302" t="inlineStr">
        <is>
          <t>17706906e97932d62815534d72a8d990b23989b8</t>
        </is>
      </c>
      <c r="C1302" t="inlineStr">
        <is>
          <t>2017-11-03 10:33:27+00:00</t>
        </is>
      </c>
      <c r="D1302" t="inlineStr">
        <is>
          <t>add</t>
        </is>
      </c>
      <c r="E1302" t="inlineStr">
        <is>
          <t>pexpect</t>
        </is>
      </c>
      <c r="F1302">
        <f>=4.2.1</f>
        <v/>
      </c>
      <c r="G1302" t="inlineStr"/>
      <c r="H1302" t="inlineStr"/>
    </row>
    <row r="1303">
      <c r="A1303" t="inlineStr">
        <is>
          <t>fake-useragent</t>
        </is>
      </c>
      <c r="B1303" t="inlineStr">
        <is>
          <t>17706906e97932d62815534d72a8d990b23989b8</t>
        </is>
      </c>
      <c r="C1303" t="inlineStr">
        <is>
          <t>2017-11-03 10:33:27+00:00</t>
        </is>
      </c>
      <c r="D1303" t="inlineStr">
        <is>
          <t>add</t>
        </is>
      </c>
      <c r="E1303" t="inlineStr">
        <is>
          <t>pickleshare</t>
        </is>
      </c>
      <c r="F1303">
        <f>=0.7.4</f>
        <v/>
      </c>
      <c r="G1303" t="inlineStr"/>
      <c r="H1303" t="inlineStr"/>
    </row>
    <row r="1304">
      <c r="A1304" t="inlineStr">
        <is>
          <t>fake-useragent</t>
        </is>
      </c>
      <c r="B1304" t="inlineStr">
        <is>
          <t>17706906e97932d62815534d72a8d990b23989b8</t>
        </is>
      </c>
      <c r="C1304" t="inlineStr">
        <is>
          <t>2017-11-03 10:33:27+00:00</t>
        </is>
      </c>
      <c r="D1304" t="inlineStr">
        <is>
          <t>add</t>
        </is>
      </c>
      <c r="E1304" t="inlineStr">
        <is>
          <t>pluggy</t>
        </is>
      </c>
      <c r="F1304">
        <f>=0.4.0</f>
        <v/>
      </c>
      <c r="G1304" t="inlineStr"/>
      <c r="H1304" t="inlineStr"/>
    </row>
    <row r="1305">
      <c r="A1305" t="inlineStr">
        <is>
          <t>fake-useragent</t>
        </is>
      </c>
      <c r="B1305" t="inlineStr">
        <is>
          <t>17706906e97932d62815534d72a8d990b23989b8</t>
        </is>
      </c>
      <c r="C1305" t="inlineStr">
        <is>
          <t>2017-11-03 10:33:27+00:00</t>
        </is>
      </c>
      <c r="D1305" t="inlineStr">
        <is>
          <t>add</t>
        </is>
      </c>
      <c r="E1305" t="inlineStr">
        <is>
          <t>prompt-toolkit</t>
        </is>
      </c>
      <c r="F1305">
        <f>=1.0.14</f>
        <v/>
      </c>
      <c r="G1305" t="inlineStr"/>
      <c r="H1305" t="inlineStr"/>
    </row>
    <row r="1306">
      <c r="A1306" t="inlineStr">
        <is>
          <t>fake-useragent</t>
        </is>
      </c>
      <c r="B1306" t="inlineStr">
        <is>
          <t>17706906e97932d62815534d72a8d990b23989b8</t>
        </is>
      </c>
      <c r="C1306" t="inlineStr">
        <is>
          <t>2017-11-03 10:33:27+00:00</t>
        </is>
      </c>
      <c r="D1306" t="inlineStr">
        <is>
          <t>add</t>
        </is>
      </c>
      <c r="E1306" t="inlineStr">
        <is>
          <t>ptyprocess</t>
        </is>
      </c>
      <c r="F1306">
        <f>=0.5.1</f>
        <v/>
      </c>
      <c r="G1306" t="inlineStr"/>
      <c r="H1306" t="inlineStr"/>
    </row>
    <row r="1307">
      <c r="A1307" t="inlineStr">
        <is>
          <t>fake-useragent</t>
        </is>
      </c>
      <c r="B1307" t="inlineStr">
        <is>
          <t>17706906e97932d62815534d72a8d990b23989b8</t>
        </is>
      </c>
      <c r="C1307" t="inlineStr">
        <is>
          <t>2017-11-03 10:33:27+00:00</t>
        </is>
      </c>
      <c r="D1307" t="inlineStr">
        <is>
          <t>add</t>
        </is>
      </c>
      <c r="E1307" t="inlineStr">
        <is>
          <t>py</t>
        </is>
      </c>
      <c r="F1307">
        <f>=1.4.33</f>
        <v/>
      </c>
      <c r="G1307" t="inlineStr"/>
      <c r="H1307" t="inlineStr"/>
    </row>
    <row r="1308">
      <c r="A1308" t="inlineStr">
        <is>
          <t>fake-useragent</t>
        </is>
      </c>
      <c r="B1308" t="inlineStr">
        <is>
          <t>17706906e97932d62815534d72a8d990b23989b8</t>
        </is>
      </c>
      <c r="C1308" t="inlineStr">
        <is>
          <t>2017-11-03 10:33:27+00:00</t>
        </is>
      </c>
      <c r="D1308" t="inlineStr">
        <is>
          <t>add</t>
        </is>
      </c>
      <c r="E1308" t="inlineStr">
        <is>
          <t>pycodestyle</t>
        </is>
      </c>
      <c r="F1308">
        <f>=2.3.1</f>
        <v/>
      </c>
      <c r="G1308" t="inlineStr"/>
      <c r="H1308" t="inlineStr"/>
    </row>
    <row r="1309">
      <c r="A1309" t="inlineStr">
        <is>
          <t>fake-useragent</t>
        </is>
      </c>
      <c r="B1309" t="inlineStr">
        <is>
          <t>17706906e97932d62815534d72a8d990b23989b8</t>
        </is>
      </c>
      <c r="C1309" t="inlineStr">
        <is>
          <t>2017-11-03 10:33:27+00:00</t>
        </is>
      </c>
      <c r="D1309" t="inlineStr">
        <is>
          <t>add</t>
        </is>
      </c>
      <c r="E1309" t="inlineStr">
        <is>
          <t>pyflakes</t>
        </is>
      </c>
      <c r="F1309">
        <f>=1.5.0</f>
        <v/>
      </c>
      <c r="G1309" t="inlineStr"/>
      <c r="H1309" t="inlineStr"/>
    </row>
    <row r="1310">
      <c r="A1310" t="inlineStr">
        <is>
          <t>fake-useragent</t>
        </is>
      </c>
      <c r="B1310" t="inlineStr">
        <is>
          <t>17706906e97932d62815534d72a8d990b23989b8</t>
        </is>
      </c>
      <c r="C1310" t="inlineStr">
        <is>
          <t>2017-11-03 10:33:27+00:00</t>
        </is>
      </c>
      <c r="D1310" t="inlineStr">
        <is>
          <t>add</t>
        </is>
      </c>
      <c r="E1310" t="inlineStr">
        <is>
          <t>Pygments</t>
        </is>
      </c>
      <c r="F1310">
        <f>=2.2.0</f>
        <v/>
      </c>
      <c r="G1310" t="inlineStr"/>
      <c r="H1310" t="inlineStr"/>
    </row>
    <row r="1311">
      <c r="A1311" t="inlineStr">
        <is>
          <t>fake-useragent</t>
        </is>
      </c>
      <c r="B1311" t="inlineStr">
        <is>
          <t>17706906e97932d62815534d72a8d990b23989b8</t>
        </is>
      </c>
      <c r="C1311" t="inlineStr">
        <is>
          <t>2017-11-03 10:33:27+00:00</t>
        </is>
      </c>
      <c r="D1311" t="inlineStr">
        <is>
          <t>add</t>
        </is>
      </c>
      <c r="E1311" t="inlineStr">
        <is>
          <t>pyparsing</t>
        </is>
      </c>
      <c r="F1311">
        <f>=2.2.0</f>
        <v/>
      </c>
      <c r="G1311" t="inlineStr"/>
      <c r="H1311" t="inlineStr"/>
    </row>
    <row r="1312">
      <c r="A1312" t="inlineStr">
        <is>
          <t>fake-useragent</t>
        </is>
      </c>
      <c r="B1312" t="inlineStr">
        <is>
          <t>17706906e97932d62815534d72a8d990b23989b8</t>
        </is>
      </c>
      <c r="C1312" t="inlineStr">
        <is>
          <t>2017-11-03 10:33:27+00:00</t>
        </is>
      </c>
      <c r="D1312" t="inlineStr">
        <is>
          <t>add</t>
        </is>
      </c>
      <c r="E1312" t="inlineStr">
        <is>
          <t>pytest</t>
        </is>
      </c>
      <c r="F1312">
        <f>=3.0.7</f>
        <v/>
      </c>
      <c r="G1312" t="inlineStr"/>
      <c r="H1312" t="inlineStr"/>
    </row>
    <row r="1313">
      <c r="A1313" t="inlineStr">
        <is>
          <t>fake-useragent</t>
        </is>
      </c>
      <c r="B1313" t="inlineStr">
        <is>
          <t>17706906e97932d62815534d72a8d990b23989b8</t>
        </is>
      </c>
      <c r="C1313" t="inlineStr">
        <is>
          <t>2017-11-03 10:33:27+00:00</t>
        </is>
      </c>
      <c r="D1313" t="inlineStr">
        <is>
          <t>add</t>
        </is>
      </c>
      <c r="E1313" t="inlineStr">
        <is>
          <t>pytest-cov</t>
        </is>
      </c>
      <c r="F1313">
        <f>=2.4.0</f>
        <v/>
      </c>
      <c r="G1313" t="inlineStr"/>
      <c r="H1313" t="inlineStr"/>
    </row>
    <row r="1314">
      <c r="A1314" t="inlineStr">
        <is>
          <t>fake-useragent</t>
        </is>
      </c>
      <c r="B1314" t="inlineStr">
        <is>
          <t>17706906e97932d62815534d72a8d990b23989b8</t>
        </is>
      </c>
      <c r="C1314" t="inlineStr">
        <is>
          <t>2017-11-03 10:33:27+00:00</t>
        </is>
      </c>
      <c r="D1314" t="inlineStr">
        <is>
          <t>add</t>
        </is>
      </c>
      <c r="E1314" t="inlineStr">
        <is>
          <t>scandir</t>
        </is>
      </c>
      <c r="F1314">
        <f>=1.5</f>
        <v/>
      </c>
      <c r="G1314" t="inlineStr"/>
      <c r="H1314" t="inlineStr"/>
    </row>
    <row r="1315">
      <c r="A1315" t="inlineStr">
        <is>
          <t>fake-useragent</t>
        </is>
      </c>
      <c r="B1315" t="inlineStr">
        <is>
          <t>17706906e97932d62815534d72a8d990b23989b8</t>
        </is>
      </c>
      <c r="C1315" t="inlineStr">
        <is>
          <t>2017-11-03 10:33:27+00:00</t>
        </is>
      </c>
      <c r="D1315" t="inlineStr">
        <is>
          <t>add</t>
        </is>
      </c>
      <c r="E1315" t="inlineStr">
        <is>
          <t>simplegeneric</t>
        </is>
      </c>
      <c r="F1315">
        <f>=0.8.1</f>
        <v/>
      </c>
      <c r="G1315" t="inlineStr"/>
      <c r="H1315" t="inlineStr"/>
    </row>
    <row r="1316">
      <c r="A1316" t="inlineStr">
        <is>
          <t>fake-useragent</t>
        </is>
      </c>
      <c r="B1316" t="inlineStr">
        <is>
          <t>17706906e97932d62815534d72a8d990b23989b8</t>
        </is>
      </c>
      <c r="C1316" t="inlineStr">
        <is>
          <t>2017-11-03 10:33:27+00:00</t>
        </is>
      </c>
      <c r="D1316" t="inlineStr">
        <is>
          <t>add</t>
        </is>
      </c>
      <c r="E1316" t="inlineStr">
        <is>
          <t>six</t>
        </is>
      </c>
      <c r="F1316">
        <f>=1.10.0</f>
        <v/>
      </c>
      <c r="G1316" t="inlineStr"/>
      <c r="H1316" t="inlineStr"/>
    </row>
    <row r="1317">
      <c r="A1317" t="inlineStr">
        <is>
          <t>fake-useragent</t>
        </is>
      </c>
      <c r="B1317" t="inlineStr">
        <is>
          <t>17706906e97932d62815534d72a8d990b23989b8</t>
        </is>
      </c>
      <c r="C1317" t="inlineStr">
        <is>
          <t>2017-11-03 10:33:27+00:00</t>
        </is>
      </c>
      <c r="D1317" t="inlineStr">
        <is>
          <t>add</t>
        </is>
      </c>
      <c r="E1317" t="inlineStr">
        <is>
          <t>tox</t>
        </is>
      </c>
      <c r="F1317">
        <f>=2.6.0</f>
        <v/>
      </c>
      <c r="G1317" t="inlineStr"/>
      <c r="H1317" t="inlineStr"/>
    </row>
    <row r="1318">
      <c r="A1318" t="inlineStr">
        <is>
          <t>fake-useragent</t>
        </is>
      </c>
      <c r="B1318" t="inlineStr">
        <is>
          <t>17706906e97932d62815534d72a8d990b23989b8</t>
        </is>
      </c>
      <c r="C1318" t="inlineStr">
        <is>
          <t>2017-11-03 10:33:27+00:00</t>
        </is>
      </c>
      <c r="D1318" t="inlineStr">
        <is>
          <t>add</t>
        </is>
      </c>
      <c r="E1318" t="inlineStr">
        <is>
          <t>traitlets</t>
        </is>
      </c>
      <c r="F1318">
        <f>=4.3.2</f>
        <v/>
      </c>
      <c r="G1318" t="inlineStr"/>
      <c r="H1318" t="inlineStr"/>
    </row>
    <row r="1319">
      <c r="A1319" t="inlineStr">
        <is>
          <t>fake-useragent</t>
        </is>
      </c>
      <c r="B1319" t="inlineStr">
        <is>
          <t>17706906e97932d62815534d72a8d990b23989b8</t>
        </is>
      </c>
      <c r="C1319" t="inlineStr">
        <is>
          <t>2017-11-03 10:33:27+00:00</t>
        </is>
      </c>
      <c r="D1319" t="inlineStr">
        <is>
          <t>add</t>
        </is>
      </c>
      <c r="E1319" t="inlineStr">
        <is>
          <t>virtualenv</t>
        </is>
      </c>
      <c r="F1319">
        <f>=15.1.0</f>
        <v/>
      </c>
      <c r="G1319" t="inlineStr"/>
      <c r="H1319" t="inlineStr"/>
    </row>
    <row r="1320">
      <c r="A1320" t="inlineStr">
        <is>
          <t>fake-useragent</t>
        </is>
      </c>
      <c r="B1320" t="inlineStr">
        <is>
          <t>17706906e97932d62815534d72a8d990b23989b8</t>
        </is>
      </c>
      <c r="C1320" t="inlineStr">
        <is>
          <t>2017-11-03 10:33:27+00:00</t>
        </is>
      </c>
      <c r="D1320" t="inlineStr">
        <is>
          <t>add</t>
        </is>
      </c>
      <c r="E1320" t="inlineStr">
        <is>
          <t>wcwidth</t>
        </is>
      </c>
      <c r="F1320">
        <f>=0.1.7</f>
        <v/>
      </c>
      <c r="G1320" t="inlineStr"/>
      <c r="H1320" t="inlineStr"/>
    </row>
    <row r="1321">
      <c r="A1321" t="inlineStr">
        <is>
          <t>baron</t>
        </is>
      </c>
      <c r="B1321" t="inlineStr">
        <is>
          <t>d2c0884e0508ca53f345e90e7cf2a85e4ba28003</t>
        </is>
      </c>
      <c r="C1321" t="inlineStr">
        <is>
          <t>2014-04-08 15:28:52+00:00</t>
        </is>
      </c>
      <c r="D1321" t="inlineStr">
        <is>
          <t>add</t>
        </is>
      </c>
      <c r="E1321" t="inlineStr">
        <is>
          <t>rply</t>
        </is>
      </c>
      <c r="F1321" t="inlineStr"/>
      <c r="G1321" t="inlineStr"/>
      <c r="H1321" t="inlineStr"/>
    </row>
    <row r="1322">
      <c r="A1322" t="inlineStr">
        <is>
          <t>tigmint</t>
        </is>
      </c>
      <c r="B1322" t="inlineStr">
        <is>
          <t>087323349f578bb7b9cd1e8c2444092fd8ed9410</t>
        </is>
      </c>
      <c r="C1322" t="inlineStr">
        <is>
          <t>2021-01-15 19:01:28+00:00</t>
        </is>
      </c>
      <c r="D1322" t="inlineStr">
        <is>
          <t>add</t>
        </is>
      </c>
      <c r="E1322" t="inlineStr">
        <is>
          <t>numpy</t>
        </is>
      </c>
      <c r="F1322" t="inlineStr"/>
      <c r="G1322" t="inlineStr"/>
      <c r="H1322" t="inlineStr"/>
    </row>
    <row r="1323">
      <c r="A1323" t="inlineStr">
        <is>
          <t>django-sql-explorer</t>
        </is>
      </c>
      <c r="B1323" t="inlineStr">
        <is>
          <t>6166e9e9626b8b40fdcd69bf0a1be754dbe3771e</t>
        </is>
      </c>
      <c r="C1323" t="inlineStr">
        <is>
          <t>2014-06-06 22:38:35+00:00</t>
        </is>
      </c>
      <c r="D1323" t="inlineStr">
        <is>
          <t>verchange</t>
        </is>
      </c>
      <c r="E1323" t="inlineStr">
        <is>
          <t>factory-boy</t>
        </is>
      </c>
      <c r="F1323" t="inlineStr"/>
      <c r="G1323" t="inlineStr">
        <is>
          <t>factory-boy</t>
        </is>
      </c>
      <c r="H1323" t="inlineStr"/>
    </row>
    <row r="1324">
      <c r="A1324" t="inlineStr">
        <is>
          <t>django-sql-explorer</t>
        </is>
      </c>
      <c r="B1324" t="inlineStr">
        <is>
          <t>6166e9e9626b8b40fdcd69bf0a1be754dbe3771e</t>
        </is>
      </c>
      <c r="C1324" t="inlineStr">
        <is>
          <t>2014-06-06 22:38:35+00:00</t>
        </is>
      </c>
      <c r="D1324" t="inlineStr">
        <is>
          <t>add</t>
        </is>
      </c>
      <c r="E1324" t="inlineStr">
        <is>
          <t>south</t>
        </is>
      </c>
      <c r="F1324" t="inlineStr"/>
      <c r="G1324" t="inlineStr"/>
      <c r="H1324" t="inlineStr"/>
    </row>
    <row r="1325">
      <c r="A1325" t="inlineStr">
        <is>
          <t>django-sql-explorer</t>
        </is>
      </c>
      <c r="B1325" t="inlineStr">
        <is>
          <t>a7ab543dab341fbf0dfe02265ee2191f269c961d</t>
        </is>
      </c>
      <c r="C1325" t="inlineStr">
        <is>
          <t>2014-11-06 16:26:21+00:00</t>
        </is>
      </c>
      <c r="D1325" t="inlineStr">
        <is>
          <t>verchange</t>
        </is>
      </c>
      <c r="E1325" t="inlineStr">
        <is>
          <t>factory-boy</t>
        </is>
      </c>
      <c r="F1325" t="inlineStr"/>
      <c r="G1325" t="inlineStr">
        <is>
          <t>factory-boy</t>
        </is>
      </c>
      <c r="H1325" t="inlineStr"/>
    </row>
    <row r="1326">
      <c r="A1326" t="inlineStr">
        <is>
          <t>django-sql-explorer</t>
        </is>
      </c>
      <c r="B1326" t="inlineStr">
        <is>
          <t>a7ab543dab341fbf0dfe02265ee2191f269c961d</t>
        </is>
      </c>
      <c r="C1326" t="inlineStr">
        <is>
          <t>2014-11-06 16:26:21+00:00</t>
        </is>
      </c>
      <c r="D1326" t="inlineStr">
        <is>
          <t>verchange</t>
        </is>
      </c>
      <c r="E1326" t="inlineStr">
        <is>
          <t>django</t>
        </is>
      </c>
      <c r="F1326" t="inlineStr">
        <is>
          <t>&gt;=1.6.7</t>
        </is>
      </c>
      <c r="G1326" t="inlineStr">
        <is>
          <t>django</t>
        </is>
      </c>
      <c r="H1326" t="inlineStr"/>
    </row>
    <row r="1327">
      <c r="A1327" t="inlineStr">
        <is>
          <t>django-sql-explorer</t>
        </is>
      </c>
      <c r="B1327" t="inlineStr">
        <is>
          <t>a7ab543dab341fbf0dfe02265ee2191f269c961d</t>
        </is>
      </c>
      <c r="C1327" t="inlineStr">
        <is>
          <t>2014-11-06 16:26:21+00:00</t>
        </is>
      </c>
      <c r="D1327" t="inlineStr">
        <is>
          <t>rem</t>
        </is>
      </c>
      <c r="E1327" t="inlineStr"/>
      <c r="F1327" t="inlineStr"/>
      <c r="G1327" t="inlineStr">
        <is>
          <t>south</t>
        </is>
      </c>
      <c r="H1327" t="inlineStr"/>
    </row>
    <row r="1328">
      <c r="A1328" t="inlineStr">
        <is>
          <t>django-sql-explorer</t>
        </is>
      </c>
      <c r="B1328" t="inlineStr">
        <is>
          <t>457f153da644786481dea9c3f88e5611aa9b1516</t>
        </is>
      </c>
      <c r="C1328" t="inlineStr">
        <is>
          <t>2015-02-19 00:33:37+00:00</t>
        </is>
      </c>
      <c r="D1328" t="inlineStr">
        <is>
          <t>verchange</t>
        </is>
      </c>
      <c r="E1328" t="inlineStr">
        <is>
          <t>factory-boy</t>
        </is>
      </c>
      <c r="F1328">
        <f>=2.4.1</f>
        <v/>
      </c>
      <c r="G1328" t="inlineStr">
        <is>
          <t>factory-boy</t>
        </is>
      </c>
      <c r="H1328" t="inlineStr"/>
    </row>
    <row r="1329">
      <c r="A1329" t="inlineStr">
        <is>
          <t>django-sql-explorer</t>
        </is>
      </c>
      <c r="B1329" t="inlineStr">
        <is>
          <t>457f153da644786481dea9c3f88e5611aa9b1516</t>
        </is>
      </c>
      <c r="C1329" t="inlineStr">
        <is>
          <t>2015-02-19 00:33:37+00:00</t>
        </is>
      </c>
      <c r="D1329" t="inlineStr">
        <is>
          <t>add</t>
        </is>
      </c>
      <c r="E1329" t="inlineStr">
        <is>
          <t>sqlparse</t>
        </is>
      </c>
      <c r="F1329">
        <f>=0.1.11</f>
        <v/>
      </c>
      <c r="G1329" t="inlineStr"/>
      <c r="H1329" t="inlineStr"/>
    </row>
    <row r="1330">
      <c r="A1330" t="inlineStr">
        <is>
          <t>django-sql-explorer</t>
        </is>
      </c>
      <c r="B1330" t="inlineStr">
        <is>
          <t>9d1b7d86d02d1f57aeb9c5adc11668fee5cc912a</t>
        </is>
      </c>
      <c r="C1330" t="inlineStr">
        <is>
          <t>2015-10-21 18:42:04+00:00</t>
        </is>
      </c>
      <c r="D1330" t="inlineStr">
        <is>
          <t>add</t>
        </is>
      </c>
      <c r="E1330" t="inlineStr">
        <is>
          <t>Django</t>
        </is>
      </c>
      <c r="F1330" t="inlineStr">
        <is>
          <t>&gt;=1.6.7</t>
        </is>
      </c>
      <c r="G1330" t="inlineStr"/>
      <c r="H1330" t="inlineStr"/>
    </row>
    <row r="1331">
      <c r="A1331" t="inlineStr">
        <is>
          <t>django-sql-explorer</t>
        </is>
      </c>
      <c r="B1331" t="inlineStr">
        <is>
          <t>9d1b7d86d02d1f57aeb9c5adc11668fee5cc912a</t>
        </is>
      </c>
      <c r="C1331" t="inlineStr">
        <is>
          <t>2015-10-21 18:42:04+00:00</t>
        </is>
      </c>
      <c r="D1331" t="inlineStr">
        <is>
          <t>add</t>
        </is>
      </c>
      <c r="E1331" t="inlineStr">
        <is>
          <t>mock</t>
        </is>
      </c>
      <c r="F1331">
        <f>=1.0.1</f>
        <v/>
      </c>
      <c r="G1331" t="inlineStr"/>
      <c r="H1331" t="inlineStr"/>
    </row>
    <row r="1332">
      <c r="A1332" t="inlineStr">
        <is>
          <t>django-sql-explorer</t>
        </is>
      </c>
      <c r="B1332" t="inlineStr">
        <is>
          <t>9d1b7d86d02d1f57aeb9c5adc11668fee5cc912a</t>
        </is>
      </c>
      <c r="C1332" t="inlineStr">
        <is>
          <t>2015-10-21 18:42:04+00:00</t>
        </is>
      </c>
      <c r="D1332" t="inlineStr">
        <is>
          <t>add</t>
        </is>
      </c>
      <c r="E1332" t="inlineStr">
        <is>
          <t>six</t>
        </is>
      </c>
      <c r="F1332">
        <f>=1.10.0</f>
        <v/>
      </c>
      <c r="G1332" t="inlineStr"/>
      <c r="H1332" t="inlineStr"/>
    </row>
    <row r="1333">
      <c r="A1333" t="inlineStr">
        <is>
          <t>django-sql-explorer</t>
        </is>
      </c>
      <c r="B1333" t="inlineStr">
        <is>
          <t>9d1b7d86d02d1f57aeb9c5adc11668fee5cc912a</t>
        </is>
      </c>
      <c r="C1333" t="inlineStr">
        <is>
          <t>2015-10-21 18:42:04+00:00</t>
        </is>
      </c>
      <c r="D1333" t="inlineStr">
        <is>
          <t>add</t>
        </is>
      </c>
      <c r="E1333" t="inlineStr">
        <is>
          <t>unicodecsv</t>
        </is>
      </c>
      <c r="F1333">
        <f>=0.13.0</f>
        <v/>
      </c>
      <c r="G1333" t="inlineStr"/>
      <c r="H1333" t="inlineStr"/>
    </row>
    <row r="1334">
      <c r="A1334" t="inlineStr">
        <is>
          <t>django-sql-explorer</t>
        </is>
      </c>
      <c r="B1334" t="inlineStr">
        <is>
          <t>9d1b7d86d02d1f57aeb9c5adc11668fee5cc912a</t>
        </is>
      </c>
      <c r="C1334" t="inlineStr">
        <is>
          <t>2015-10-21 18:42:04+00:00</t>
        </is>
      </c>
      <c r="D1334" t="inlineStr">
        <is>
          <t>rem</t>
        </is>
      </c>
      <c r="E1334" t="inlineStr"/>
      <c r="F1334" t="inlineStr"/>
      <c r="G1334" t="inlineStr">
        <is>
          <t>django</t>
        </is>
      </c>
      <c r="H1334" t="inlineStr">
        <is>
          <t>&gt;=1.6.7</t>
        </is>
      </c>
    </row>
    <row r="1335">
      <c r="A1335" t="inlineStr">
        <is>
          <t>django-sql-explorer</t>
        </is>
      </c>
      <c r="B1335" t="inlineStr">
        <is>
          <t>32bb5f881531263a57f13077df813184806cb221</t>
        </is>
      </c>
      <c r="C1335" t="inlineStr">
        <is>
          <t>2016-02-02 00:53:48+00:00</t>
        </is>
      </c>
      <c r="D1335" t="inlineStr">
        <is>
          <t>verchange</t>
        </is>
      </c>
      <c r="E1335" t="inlineStr">
        <is>
          <t>factory-boy</t>
        </is>
      </c>
      <c r="F1335">
        <f>=2.6.0</f>
        <v/>
      </c>
      <c r="G1335" t="inlineStr">
        <is>
          <t>factory-boy</t>
        </is>
      </c>
      <c r="H1335">
        <f>=2.4.1</f>
        <v/>
      </c>
    </row>
    <row r="1336">
      <c r="A1336" t="inlineStr">
        <is>
          <t>django-sql-explorer</t>
        </is>
      </c>
      <c r="B1336" t="inlineStr">
        <is>
          <t>32bb5f881531263a57f13077df813184806cb221</t>
        </is>
      </c>
      <c r="C1336" t="inlineStr">
        <is>
          <t>2016-02-02 00:53:48+00:00</t>
        </is>
      </c>
      <c r="D1336" t="inlineStr">
        <is>
          <t>verchange</t>
        </is>
      </c>
      <c r="E1336" t="inlineStr">
        <is>
          <t>Django</t>
        </is>
      </c>
      <c r="F1336" t="inlineStr">
        <is>
          <t>&gt;=1.7.0</t>
        </is>
      </c>
      <c r="G1336" t="inlineStr">
        <is>
          <t>Django</t>
        </is>
      </c>
      <c r="H1336" t="inlineStr">
        <is>
          <t>&gt;=1.6.7</t>
        </is>
      </c>
    </row>
    <row r="1337">
      <c r="A1337" t="inlineStr">
        <is>
          <t>django-sql-explorer</t>
        </is>
      </c>
      <c r="B1337" t="inlineStr">
        <is>
          <t>32bb5f881531263a57f13077df813184806cb221</t>
        </is>
      </c>
      <c r="C1337" t="inlineStr">
        <is>
          <t>2016-02-02 00:53:48+00:00</t>
        </is>
      </c>
      <c r="D1337" t="inlineStr">
        <is>
          <t>verchange</t>
        </is>
      </c>
      <c r="E1337" t="inlineStr">
        <is>
          <t>sqlparse</t>
        </is>
      </c>
      <c r="F1337">
        <f>=0.1.18</f>
        <v/>
      </c>
      <c r="G1337" t="inlineStr">
        <is>
          <t>sqlparse</t>
        </is>
      </c>
      <c r="H1337">
        <f>=0.1.11</f>
        <v/>
      </c>
    </row>
    <row r="1338">
      <c r="A1338" t="inlineStr">
        <is>
          <t>django-sql-explorer</t>
        </is>
      </c>
      <c r="B1338" t="inlineStr">
        <is>
          <t>32bb5f881531263a57f13077df813184806cb221</t>
        </is>
      </c>
      <c r="C1338" t="inlineStr">
        <is>
          <t>2016-02-02 00:53:48+00:00</t>
        </is>
      </c>
      <c r="D1338" t="inlineStr">
        <is>
          <t>verchange</t>
        </is>
      </c>
      <c r="E1338" t="inlineStr">
        <is>
          <t>unicodecsv</t>
        </is>
      </c>
      <c r="F1338">
        <f>=0.14.1</f>
        <v/>
      </c>
      <c r="G1338" t="inlineStr">
        <is>
          <t>unicodecsv</t>
        </is>
      </c>
      <c r="H1338">
        <f>=0.13.0</f>
        <v/>
      </c>
    </row>
    <row r="1339">
      <c r="A1339" t="inlineStr">
        <is>
          <t>django-sql-explorer</t>
        </is>
      </c>
      <c r="B1339" t="inlineStr">
        <is>
          <t>a92a8d742def8b6e2c31d31f442df3fbf803667e</t>
        </is>
      </c>
      <c r="C1339" t="inlineStr">
        <is>
          <t>2018-08-25 16:04:07+00:00</t>
        </is>
      </c>
      <c r="D1339" t="inlineStr">
        <is>
          <t>verchange</t>
        </is>
      </c>
      <c r="E1339" t="inlineStr">
        <is>
          <t>six</t>
        </is>
      </c>
      <c r="F1339">
        <f>=1.11.0</f>
        <v/>
      </c>
      <c r="G1339" t="inlineStr">
        <is>
          <t>six</t>
        </is>
      </c>
      <c r="H1339">
        <f>=1.10.0</f>
        <v/>
      </c>
    </row>
    <row r="1340">
      <c r="A1340" t="inlineStr">
        <is>
          <t>django-sql-explorer</t>
        </is>
      </c>
      <c r="B1340" t="inlineStr">
        <is>
          <t>a92a8d742def8b6e2c31d31f442df3fbf803667e</t>
        </is>
      </c>
      <c r="C1340" t="inlineStr">
        <is>
          <t>2018-08-25 16:04:07+00:00</t>
        </is>
      </c>
      <c r="D1340" t="inlineStr">
        <is>
          <t>verchange</t>
        </is>
      </c>
      <c r="E1340" t="inlineStr">
        <is>
          <t>sqlparse</t>
        </is>
      </c>
      <c r="F1340">
        <f>=0.2.4</f>
        <v/>
      </c>
      <c r="G1340" t="inlineStr">
        <is>
          <t>sqlparse</t>
        </is>
      </c>
      <c r="H1340">
        <f>=0.1.18</f>
        <v/>
      </c>
    </row>
    <row r="1341">
      <c r="A1341" t="inlineStr">
        <is>
          <t>django-sql-explorer</t>
        </is>
      </c>
      <c r="B1341" t="inlineStr">
        <is>
          <t>a92a8d742def8b6e2c31d31f442df3fbf803667e</t>
        </is>
      </c>
      <c r="C1341" t="inlineStr">
        <is>
          <t>2018-08-25 16:04:07+00:00</t>
        </is>
      </c>
      <c r="D1341" t="inlineStr">
        <is>
          <t>verchange</t>
        </is>
      </c>
      <c r="E1341" t="inlineStr">
        <is>
          <t>Django</t>
        </is>
      </c>
      <c r="F1341" t="inlineStr">
        <is>
          <t>&gt;=1.8.0</t>
        </is>
      </c>
      <c r="G1341" t="inlineStr">
        <is>
          <t>Django</t>
        </is>
      </c>
      <c r="H1341" t="inlineStr">
        <is>
          <t>&gt;=1.7.0</t>
        </is>
      </c>
    </row>
    <row r="1342">
      <c r="A1342" t="inlineStr">
        <is>
          <t>django-sql-explorer</t>
        </is>
      </c>
      <c r="B1342" t="inlineStr">
        <is>
          <t>a92a8d742def8b6e2c31d31f442df3fbf803667e</t>
        </is>
      </c>
      <c r="C1342" t="inlineStr">
        <is>
          <t>2018-08-25 16:04:07+00:00</t>
        </is>
      </c>
      <c r="D1342" t="inlineStr">
        <is>
          <t>verchange</t>
        </is>
      </c>
      <c r="E1342" t="inlineStr">
        <is>
          <t>unicodecsv</t>
        </is>
      </c>
      <c r="F1342">
        <f>=0.14.1</f>
        <v/>
      </c>
      <c r="G1342" t="inlineStr">
        <is>
          <t>unicodecsv</t>
        </is>
      </c>
      <c r="H1342">
        <f>=0.14.1</f>
        <v/>
      </c>
    </row>
    <row r="1343">
      <c r="A1343" t="inlineStr">
        <is>
          <t>django-sql-explorer</t>
        </is>
      </c>
      <c r="B1343" t="inlineStr">
        <is>
          <t>256f3208830117f4da46812d74f42e7dab531242</t>
        </is>
      </c>
      <c r="C1343" t="inlineStr">
        <is>
          <t>2019-09-23 23:44:02+00:00</t>
        </is>
      </c>
      <c r="D1343" t="inlineStr">
        <is>
          <t>verchange</t>
        </is>
      </c>
      <c r="E1343" t="inlineStr">
        <is>
          <t>six</t>
        </is>
      </c>
      <c r="F1343">
        <f>=1.12.0</f>
        <v/>
      </c>
      <c r="G1343" t="inlineStr">
        <is>
          <t>six</t>
        </is>
      </c>
      <c r="H1343">
        <f>=1.11.0</f>
        <v/>
      </c>
    </row>
    <row r="1344">
      <c r="A1344" t="inlineStr">
        <is>
          <t>django-sql-explorer</t>
        </is>
      </c>
      <c r="B1344" t="inlineStr">
        <is>
          <t>256f3208830117f4da46812d74f42e7dab531242</t>
        </is>
      </c>
      <c r="C1344" t="inlineStr">
        <is>
          <t>2019-09-23 23:44:02+00:00</t>
        </is>
      </c>
      <c r="D1344" t="inlineStr">
        <is>
          <t>verchange</t>
        </is>
      </c>
      <c r="E1344" t="inlineStr">
        <is>
          <t>sqlparse</t>
        </is>
      </c>
      <c r="F1344">
        <f>=0.3.0</f>
        <v/>
      </c>
      <c r="G1344" t="inlineStr">
        <is>
          <t>sqlparse</t>
        </is>
      </c>
      <c r="H1344">
        <f>=0.2.4</f>
        <v/>
      </c>
    </row>
    <row r="1345">
      <c r="A1345" t="inlineStr">
        <is>
          <t>screenplain</t>
        </is>
      </c>
      <c r="B1345" t="inlineStr">
        <is>
          <t>dc691b1fcbed50703acc0de03f326eb77ab57138</t>
        </is>
      </c>
      <c r="C1345" t="inlineStr">
        <is>
          <t>2019-02-21 21:15:51+00:00</t>
        </is>
      </c>
      <c r="D1345" t="inlineStr">
        <is>
          <t>add</t>
        </is>
      </c>
      <c r="E1345" t="inlineStr">
        <is>
          <t>six</t>
        </is>
      </c>
      <c r="F1345" t="inlineStr"/>
      <c r="G1345" t="inlineStr"/>
      <c r="H1345" t="inlineStr"/>
    </row>
    <row r="1346">
      <c r="A1346" t="inlineStr">
        <is>
          <t>screenplain</t>
        </is>
      </c>
      <c r="B1346" t="inlineStr">
        <is>
          <t>395e92ab43bd8f69eab456a9b6187753ecbf75d6</t>
        </is>
      </c>
      <c r="C1346" t="inlineStr">
        <is>
          <t>2020-07-11 22:57:35+00:00</t>
        </is>
      </c>
      <c r="D1346" t="inlineStr">
        <is>
          <t>add</t>
        </is>
      </c>
      <c r="E1346" t="inlineStr">
        <is>
          <t>pycodestyle</t>
        </is>
      </c>
      <c r="F1346" t="inlineStr"/>
      <c r="G1346" t="inlineStr"/>
      <c r="H1346" t="inlineStr"/>
    </row>
    <row r="1347">
      <c r="A1347" t="inlineStr">
        <is>
          <t>screenplain</t>
        </is>
      </c>
      <c r="B1347" t="inlineStr">
        <is>
          <t>395e92ab43bd8f69eab456a9b6187753ecbf75d6</t>
        </is>
      </c>
      <c r="C1347" t="inlineStr">
        <is>
          <t>2020-07-11 22:57:35+00:00</t>
        </is>
      </c>
      <c r="D1347" t="inlineStr">
        <is>
          <t>rem</t>
        </is>
      </c>
      <c r="E1347" t="inlineStr"/>
      <c r="F1347" t="inlineStr"/>
      <c r="G1347" t="inlineStr">
        <is>
          <t>pep8</t>
        </is>
      </c>
      <c r="H1347" t="inlineStr"/>
    </row>
    <row r="1348">
      <c r="A1348" t="inlineStr">
        <is>
          <t>screenplain</t>
        </is>
      </c>
      <c r="B1348" t="inlineStr">
        <is>
          <t>395e92ab43bd8f69eab456a9b6187753ecbf75d6</t>
        </is>
      </c>
      <c r="C1348" t="inlineStr">
        <is>
          <t>2020-07-11 22:57:35+00:00</t>
        </is>
      </c>
      <c r="D1348" t="inlineStr">
        <is>
          <t>rem</t>
        </is>
      </c>
      <c r="E1348" t="inlineStr"/>
      <c r="F1348" t="inlineStr"/>
      <c r="G1348" t="inlineStr">
        <is>
          <t>six</t>
        </is>
      </c>
      <c r="H1348" t="inlineStr"/>
    </row>
    <row r="1349">
      <c r="A1349" t="inlineStr">
        <is>
          <t>pyqiwi</t>
        </is>
      </c>
      <c r="B1349" t="inlineStr">
        <is>
          <t>87aa39db63bb1ba1a256b3e49259070edac73537</t>
        </is>
      </c>
      <c r="C1349" t="inlineStr">
        <is>
          <t>2018-04-29 14:06:23+00:00</t>
        </is>
      </c>
      <c r="D1349" t="inlineStr">
        <is>
          <t>verchange</t>
        </is>
      </c>
      <c r="E1349" t="inlineStr">
        <is>
          <t>requests</t>
        </is>
      </c>
      <c r="F1349" t="inlineStr">
        <is>
          <t>&gt;=2.15;&lt;3</t>
        </is>
      </c>
      <c r="G1349" t="inlineStr">
        <is>
          <t>requests</t>
        </is>
      </c>
      <c r="H1349" t="inlineStr">
        <is>
          <t>&gt;=2.15;&lt;3</t>
        </is>
      </c>
    </row>
    <row r="1350">
      <c r="A1350" t="inlineStr">
        <is>
          <t>pyqiwi</t>
        </is>
      </c>
      <c r="B1350" t="inlineStr">
        <is>
          <t>87aa39db63bb1ba1a256b3e49259070edac73537</t>
        </is>
      </c>
      <c r="C1350" t="inlineStr">
        <is>
          <t>2018-04-29 14:06:23+00:00</t>
        </is>
      </c>
      <c r="D1350" t="inlineStr">
        <is>
          <t>add</t>
        </is>
      </c>
      <c r="E1350" t="inlineStr">
        <is>
          <t>pytest</t>
        </is>
      </c>
      <c r="F1350">
        <f>=3.5.1</f>
        <v/>
      </c>
      <c r="G1350" t="inlineStr"/>
      <c r="H1350" t="inlineStr"/>
    </row>
    <row r="1351">
      <c r="A1351" t="inlineStr">
        <is>
          <t>pyqiwi</t>
        </is>
      </c>
      <c r="B1351" t="inlineStr">
        <is>
          <t>87aa39db63bb1ba1a256b3e49259070edac73537</t>
        </is>
      </c>
      <c r="C1351" t="inlineStr">
        <is>
          <t>2018-04-29 14:06:23+00:00</t>
        </is>
      </c>
      <c r="D1351" t="inlineStr">
        <is>
          <t>add</t>
        </is>
      </c>
      <c r="E1351" t="inlineStr">
        <is>
          <t>parse</t>
        </is>
      </c>
      <c r="F1351">
        <f>=1.8.2</f>
        <v/>
      </c>
      <c r="G1351" t="inlineStr"/>
      <c r="H1351" t="inlineStr"/>
    </row>
    <row r="1352">
      <c r="A1352" t="inlineStr">
        <is>
          <t>pyqiwi</t>
        </is>
      </c>
      <c r="B1352" t="inlineStr">
        <is>
          <t>a1cd412ce80309d919b38d954c62a03c0053921f</t>
        </is>
      </c>
      <c r="C1352" t="inlineStr">
        <is>
          <t>2018-06-17 22:03:48+00:00</t>
        </is>
      </c>
      <c r="D1352" t="inlineStr">
        <is>
          <t>verchange</t>
        </is>
      </c>
      <c r="E1352" t="inlineStr">
        <is>
          <t>parse</t>
        </is>
      </c>
      <c r="F1352" t="inlineStr">
        <is>
          <t>&lt;2;&gt;=1.8</t>
        </is>
      </c>
      <c r="G1352" t="inlineStr">
        <is>
          <t>parse</t>
        </is>
      </c>
      <c r="H1352" t="inlineStr">
        <is>
          <t>&lt;2;&gt;=1.8</t>
        </is>
      </c>
    </row>
    <row r="1353">
      <c r="A1353" t="inlineStr">
        <is>
          <t>pyqiwi</t>
        </is>
      </c>
      <c r="B1353" t="inlineStr">
        <is>
          <t>a1cd412ce80309d919b38d954c62a03c0053921f</t>
        </is>
      </c>
      <c r="C1353" t="inlineStr">
        <is>
          <t>2018-06-17 22:03:48+00:00</t>
        </is>
      </c>
      <c r="D1353" t="inlineStr">
        <is>
          <t>add</t>
        </is>
      </c>
      <c r="E1353" t="inlineStr">
        <is>
          <t>python-dateutil</t>
        </is>
      </c>
      <c r="F1353" t="inlineStr">
        <is>
          <t>&gt;=2.7;&lt;3</t>
        </is>
      </c>
      <c r="G1353" t="inlineStr"/>
      <c r="H1353" t="inlineStr"/>
    </row>
    <row r="1354">
      <c r="A1354" t="inlineStr">
        <is>
          <t>reconfigure</t>
        </is>
      </c>
      <c r="B1354" t="inlineStr">
        <is>
          <t>d1f8094b99a5e2ed942657fdd3857238c3167819</t>
        </is>
      </c>
      <c r="C1354" t="inlineStr">
        <is>
          <t>2013-12-20 18:36:08+00:00</t>
        </is>
      </c>
      <c r="D1354" t="inlineStr">
        <is>
          <t>add</t>
        </is>
      </c>
      <c r="E1354" t="inlineStr">
        <is>
          <t>chardet</t>
        </is>
      </c>
      <c r="F1354" t="inlineStr"/>
      <c r="G1354" t="inlineStr"/>
      <c r="H1354" t="inlineStr"/>
    </row>
    <row r="1355">
      <c r="A1355" t="inlineStr">
        <is>
          <t>reconfigure</t>
        </is>
      </c>
      <c r="B1355" t="inlineStr">
        <is>
          <t>d1f8094b99a5e2ed942657fdd3857238c3167819</t>
        </is>
      </c>
      <c r="C1355" t="inlineStr">
        <is>
          <t>2013-12-20 18:36:08+00:00</t>
        </is>
      </c>
      <c r="D1355" t="inlineStr">
        <is>
          <t>add</t>
        </is>
      </c>
      <c r="E1355" t="inlineStr">
        <is>
          <t>nose</t>
        </is>
      </c>
      <c r="F1355" t="inlineStr"/>
      <c r="G1355" t="inlineStr"/>
      <c r="H1355" t="inlineStr"/>
    </row>
    <row r="1356">
      <c r="A1356" t="inlineStr">
        <is>
          <t>reconfigure</t>
        </is>
      </c>
      <c r="B1356" t="inlineStr">
        <is>
          <t>49a208904b95b042e3bc90c377aecc1a39cc9d58</t>
        </is>
      </c>
      <c r="C1356" t="inlineStr">
        <is>
          <t>2015-06-11 11:34:55+00:00</t>
        </is>
      </c>
      <c r="D1356" t="inlineStr">
        <is>
          <t>verchange</t>
        </is>
      </c>
      <c r="E1356" t="inlineStr">
        <is>
          <t>nose</t>
        </is>
      </c>
      <c r="F1356" t="inlineStr"/>
      <c r="G1356" t="inlineStr">
        <is>
          <t>nose</t>
        </is>
      </c>
      <c r="H1356" t="inlineStr"/>
    </row>
    <row r="1357">
      <c r="A1357" t="inlineStr">
        <is>
          <t>reconfigure</t>
        </is>
      </c>
      <c r="B1357" t="inlineStr">
        <is>
          <t>49a208904b95b042e3bc90c377aecc1a39cc9d58</t>
        </is>
      </c>
      <c r="C1357" t="inlineStr">
        <is>
          <t>2015-06-11 11:34:55+00:00</t>
        </is>
      </c>
      <c r="D1357" t="inlineStr">
        <is>
          <t>add</t>
        </is>
      </c>
      <c r="E1357" t="inlineStr">
        <is>
          <t>six</t>
        </is>
      </c>
      <c r="F1357" t="inlineStr"/>
      <c r="G1357" t="inlineStr"/>
      <c r="H1357" t="inlineStr"/>
    </row>
    <row r="1358">
      <c r="A1358" t="inlineStr">
        <is>
          <t>reconfigure</t>
        </is>
      </c>
      <c r="B1358" t="inlineStr">
        <is>
          <t>69e114c53091acd670248eb5d20dd75c1d705aef</t>
        </is>
      </c>
      <c r="C1358" t="inlineStr">
        <is>
          <t>2016-02-28 22:46:11+00:00</t>
        </is>
      </c>
      <c r="D1358" t="inlineStr">
        <is>
          <t>rem</t>
        </is>
      </c>
      <c r="E1358" t="inlineStr"/>
      <c r="F1358" t="inlineStr"/>
      <c r="G1358" t="inlineStr">
        <is>
          <t>six</t>
        </is>
      </c>
      <c r="H1358" t="inlineStr"/>
    </row>
    <row r="1359">
      <c r="A1359" t="inlineStr">
        <is>
          <t>kanzi</t>
        </is>
      </c>
      <c r="B1359" t="inlineStr">
        <is>
          <t>8f43e785c9ee6cf3ac042b8ce7d69b2737115e47</t>
        </is>
      </c>
      <c r="C1359" t="inlineStr">
        <is>
          <t>2016-10-02 22:17:26+00:00</t>
        </is>
      </c>
      <c r="D1359" t="inlineStr">
        <is>
          <t>verchange</t>
        </is>
      </c>
      <c r="E1359" t="inlineStr">
        <is>
          <t>gunicorn</t>
        </is>
      </c>
      <c r="F1359" t="inlineStr"/>
      <c r="G1359" t="inlineStr">
        <is>
          <t>gunicorn</t>
        </is>
      </c>
      <c r="H1359" t="inlineStr"/>
    </row>
    <row r="1360">
      <c r="A1360" t="inlineStr">
        <is>
          <t>kanzi</t>
        </is>
      </c>
      <c r="B1360" t="inlineStr">
        <is>
          <t>8f43e785c9ee6cf3ac042b8ce7d69b2737115e47</t>
        </is>
      </c>
      <c r="C1360" t="inlineStr">
        <is>
          <t>2016-10-02 22:17:26+00:00</t>
        </is>
      </c>
      <c r="D1360" t="inlineStr">
        <is>
          <t>add</t>
        </is>
      </c>
      <c r="E1360" t="inlineStr">
        <is>
          <t>yaep</t>
        </is>
      </c>
      <c r="F1360" t="inlineStr"/>
      <c r="G1360" t="inlineStr"/>
      <c r="H1360" t="inlineStr"/>
    </row>
    <row r="1361">
      <c r="A1361" t="inlineStr">
        <is>
          <t>kanzi</t>
        </is>
      </c>
      <c r="B1361" t="inlineStr">
        <is>
          <t>1e5912598213e85032136b18e2206a8d680895b9</t>
        </is>
      </c>
      <c r="C1361" t="inlineStr">
        <is>
          <t>2016-10-30 21:30:18+00:00</t>
        </is>
      </c>
      <c r="D1361" t="inlineStr">
        <is>
          <t>verchange</t>
        </is>
      </c>
      <c r="E1361" t="inlineStr">
        <is>
          <t>yaep</t>
        </is>
      </c>
      <c r="F1361" t="inlineStr"/>
      <c r="G1361" t="inlineStr">
        <is>
          <t>yaep</t>
        </is>
      </c>
      <c r="H1361" t="inlineStr"/>
    </row>
    <row r="1362">
      <c r="A1362" t="inlineStr">
        <is>
          <t>kanzi</t>
        </is>
      </c>
      <c r="B1362" t="inlineStr">
        <is>
          <t>1e5912598213e85032136b18e2206a8d680895b9</t>
        </is>
      </c>
      <c r="C1362" t="inlineStr">
        <is>
          <t>2016-10-30 21:30:18+00:00</t>
        </is>
      </c>
      <c r="D1362" t="inlineStr">
        <is>
          <t>add</t>
        </is>
      </c>
      <c r="E1362" t="inlineStr">
        <is>
          <t>pycountry</t>
        </is>
      </c>
      <c r="F1362" t="inlineStr"/>
      <c r="G1362" t="inlineStr"/>
      <c r="H1362" t="inlineStr"/>
    </row>
    <row r="1363">
      <c r="A1363" t="inlineStr">
        <is>
          <t>kanzi</t>
        </is>
      </c>
      <c r="B1363" t="inlineStr">
        <is>
          <t>e288192808de850b6824a36dd6c6ebbd7f396ac2</t>
        </is>
      </c>
      <c r="C1363" t="inlineStr">
        <is>
          <t>2016-11-10 04:13:33+00:00</t>
        </is>
      </c>
      <c r="D1363" t="inlineStr">
        <is>
          <t>add</t>
        </is>
      </c>
      <c r="E1363" t="inlineStr">
        <is>
          <t>python-Levenshtein</t>
        </is>
      </c>
      <c r="F1363" t="inlineStr"/>
      <c r="G1363" t="inlineStr"/>
      <c r="H1363" t="inlineStr"/>
    </row>
    <row r="1364">
      <c r="A1364" t="inlineStr">
        <is>
          <t>kanzi</t>
        </is>
      </c>
      <c r="B1364" t="inlineStr">
        <is>
          <t>e288192808de850b6824a36dd6c6ebbd7f396ac2</t>
        </is>
      </c>
      <c r="C1364" t="inlineStr">
        <is>
          <t>2016-11-10 04:13:33+00:00</t>
        </is>
      </c>
      <c r="D1364" t="inlineStr">
        <is>
          <t>add</t>
        </is>
      </c>
      <c r="E1364" t="inlineStr">
        <is>
          <t>fuzzywuzzy</t>
        </is>
      </c>
      <c r="F1364" t="inlineStr"/>
      <c r="G1364" t="inlineStr"/>
      <c r="H1364" t="inlineStr"/>
    </row>
    <row r="1365">
      <c r="A1365" t="inlineStr">
        <is>
          <t>kanzi</t>
        </is>
      </c>
      <c r="B1365" t="inlineStr">
        <is>
          <t>a4222e49fb4c147a20a0ea75a529e81a94a0102b</t>
        </is>
      </c>
      <c r="C1365" t="inlineStr">
        <is>
          <t>2016-11-30 17:15:14+00:00</t>
        </is>
      </c>
      <c r="D1365" t="inlineStr">
        <is>
          <t>add</t>
        </is>
      </c>
      <c r="E1365" t="inlineStr">
        <is>
          <t>pytz</t>
        </is>
      </c>
      <c r="F1365" t="inlineStr"/>
      <c r="G1365" t="inlineStr"/>
      <c r="H1365" t="inlineStr"/>
    </row>
    <row r="1366">
      <c r="A1366" t="inlineStr">
        <is>
          <t>kanzi</t>
        </is>
      </c>
      <c r="B1366" t="inlineStr">
        <is>
          <t>a4222e49fb4c147a20a0ea75a529e81a94a0102b</t>
        </is>
      </c>
      <c r="C1366" t="inlineStr">
        <is>
          <t>2016-11-30 17:15:14+00:00</t>
        </is>
      </c>
      <c r="D1366" t="inlineStr">
        <is>
          <t>rem</t>
        </is>
      </c>
      <c r="E1366" t="inlineStr"/>
      <c r="F1366" t="inlineStr"/>
      <c r="G1366" t="inlineStr">
        <is>
          <t>python-Levenshtein</t>
        </is>
      </c>
      <c r="H1366" t="inlineStr"/>
    </row>
    <row r="1367">
      <c r="A1367" t="inlineStr">
        <is>
          <t>kanzi</t>
        </is>
      </c>
      <c r="B1367" t="inlineStr">
        <is>
          <t>a4b15a7bcd62b0b48e351f039a1afc6dd100f501</t>
        </is>
      </c>
      <c r="C1367" t="inlineStr">
        <is>
          <t>2017-04-13 20:22:11+00:00</t>
        </is>
      </c>
      <c r="D1367" t="inlineStr">
        <is>
          <t>add</t>
        </is>
      </c>
      <c r="E1367" t="inlineStr">
        <is>
          <t>flask-ask</t>
        </is>
      </c>
      <c r="F1367" t="inlineStr">
        <is>
          <t>&gt;=0.8.9</t>
        </is>
      </c>
      <c r="G1367" t="inlineStr"/>
      <c r="H1367" t="inlineStr"/>
    </row>
    <row r="1368">
      <c r="A1368" t="inlineStr">
        <is>
          <t>kanzi</t>
        </is>
      </c>
      <c r="B1368" t="inlineStr">
        <is>
          <t>a4b15a7bcd62b0b48e351f039a1afc6dd100f501</t>
        </is>
      </c>
      <c r="C1368" t="inlineStr">
        <is>
          <t>2017-04-13 20:22:11+00:00</t>
        </is>
      </c>
      <c r="D1368" t="inlineStr">
        <is>
          <t>rem</t>
        </is>
      </c>
      <c r="E1368" t="inlineStr"/>
      <c r="F1368" t="inlineStr"/>
      <c r="G1368" t="inlineStr">
        <is>
          <t>pycountry</t>
        </is>
      </c>
      <c r="H1368" t="inlineStr"/>
    </row>
    <row r="1369">
      <c r="A1369" t="inlineStr">
        <is>
          <t>kanzi</t>
        </is>
      </c>
      <c r="B1369" t="inlineStr">
        <is>
          <t>ea9e2199e13223248f6c0f46a9acbc90311489af</t>
        </is>
      </c>
      <c r="C1369" t="inlineStr">
        <is>
          <t>2017-05-13 16:13:51+00:00</t>
        </is>
      </c>
      <c r="D1369" t="inlineStr">
        <is>
          <t>add</t>
        </is>
      </c>
      <c r="E1369" t="inlineStr">
        <is>
          <t>kodi-voice</t>
        </is>
      </c>
      <c r="F1369" t="inlineStr"/>
      <c r="G1369" t="inlineStr"/>
      <c r="H1369" t="inlineStr"/>
    </row>
    <row r="1370">
      <c r="A1370" t="inlineStr">
        <is>
          <t>kanzi</t>
        </is>
      </c>
      <c r="B1370" t="inlineStr">
        <is>
          <t>ea9e2199e13223248f6c0f46a9acbc90311489af</t>
        </is>
      </c>
      <c r="C1370" t="inlineStr">
        <is>
          <t>2017-05-13 16:13:51+00:00</t>
        </is>
      </c>
      <c r="D1370" t="inlineStr">
        <is>
          <t>rem</t>
        </is>
      </c>
      <c r="E1370" t="inlineStr"/>
      <c r="F1370" t="inlineStr"/>
      <c r="G1370" t="inlineStr">
        <is>
          <t>requests</t>
        </is>
      </c>
      <c r="H1370" t="inlineStr"/>
    </row>
    <row r="1371">
      <c r="A1371" t="inlineStr">
        <is>
          <t>kanzi</t>
        </is>
      </c>
      <c r="B1371" t="inlineStr">
        <is>
          <t>ea9e2199e13223248f6c0f46a9acbc90311489af</t>
        </is>
      </c>
      <c r="C1371" t="inlineStr">
        <is>
          <t>2017-05-13 16:13:51+00:00</t>
        </is>
      </c>
      <c r="D1371" t="inlineStr">
        <is>
          <t>rem</t>
        </is>
      </c>
      <c r="E1371" t="inlineStr"/>
      <c r="F1371" t="inlineStr"/>
      <c r="G1371" t="inlineStr">
        <is>
          <t>yaep</t>
        </is>
      </c>
      <c r="H1371" t="inlineStr"/>
    </row>
    <row r="1372">
      <c r="A1372" t="inlineStr">
        <is>
          <t>kanzi</t>
        </is>
      </c>
      <c r="B1372" t="inlineStr">
        <is>
          <t>ea9e2199e13223248f6c0f46a9acbc90311489af</t>
        </is>
      </c>
      <c r="C1372" t="inlineStr">
        <is>
          <t>2017-05-13 16:13:51+00:00</t>
        </is>
      </c>
      <c r="D1372" t="inlineStr">
        <is>
          <t>rem</t>
        </is>
      </c>
      <c r="E1372" t="inlineStr"/>
      <c r="F1372" t="inlineStr"/>
      <c r="G1372" t="inlineStr">
        <is>
          <t>fuzzywuzzy</t>
        </is>
      </c>
      <c r="H1372" t="inlineStr"/>
    </row>
    <row r="1373">
      <c r="A1373" t="inlineStr">
        <is>
          <t>kanzi</t>
        </is>
      </c>
      <c r="B1373" t="inlineStr">
        <is>
          <t>2e27c55daadee12f55ebc3844e75a6b501a68ba7</t>
        </is>
      </c>
      <c r="C1373" t="inlineStr">
        <is>
          <t>2017-05-22 15:41:11+00:00</t>
        </is>
      </c>
      <c r="D1373" t="inlineStr">
        <is>
          <t>verchange</t>
        </is>
      </c>
      <c r="E1373" t="inlineStr">
        <is>
          <t>kodi-voice</t>
        </is>
      </c>
      <c r="F1373" t="inlineStr">
        <is>
          <t>&gt;=0.8.0</t>
        </is>
      </c>
      <c r="G1373" t="inlineStr">
        <is>
          <t>kodi-voice</t>
        </is>
      </c>
      <c r="H1373" t="inlineStr"/>
    </row>
    <row r="1374">
      <c r="A1374" t="inlineStr">
        <is>
          <t>kanzi</t>
        </is>
      </c>
      <c r="B1374" t="inlineStr">
        <is>
          <t>6aa6f82ab98e449fce02a484b7ce764cb7936aaa</t>
        </is>
      </c>
      <c r="C1374" t="inlineStr">
        <is>
          <t>2017-05-28 20:48:14+00:00</t>
        </is>
      </c>
      <c r="D1374" t="inlineStr">
        <is>
          <t>verchange</t>
        </is>
      </c>
      <c r="E1374" t="inlineStr">
        <is>
          <t>kodi-voice</t>
        </is>
      </c>
      <c r="F1374" t="inlineStr">
        <is>
          <t>&gt;=0.8.1</t>
        </is>
      </c>
      <c r="G1374" t="inlineStr">
        <is>
          <t>kodi-voice</t>
        </is>
      </c>
      <c r="H1374" t="inlineStr">
        <is>
          <t>&gt;=0.8.0</t>
        </is>
      </c>
    </row>
    <row r="1375">
      <c r="A1375" t="inlineStr">
        <is>
          <t>kanzi</t>
        </is>
      </c>
      <c r="B1375" t="inlineStr">
        <is>
          <t>033fd7fd94d40fa070a40454e7f23cac82e01fdc</t>
        </is>
      </c>
      <c r="C1375" t="inlineStr">
        <is>
          <t>2017-06-01 18:58:38+00:00</t>
        </is>
      </c>
      <c r="D1375" t="inlineStr">
        <is>
          <t>verchange</t>
        </is>
      </c>
      <c r="E1375" t="inlineStr">
        <is>
          <t>kodi-voice</t>
        </is>
      </c>
      <c r="F1375" t="inlineStr">
        <is>
          <t>&gt;=0.8.3</t>
        </is>
      </c>
      <c r="G1375" t="inlineStr">
        <is>
          <t>kodi-voice</t>
        </is>
      </c>
      <c r="H1375" t="inlineStr">
        <is>
          <t>&gt;=0.8.1</t>
        </is>
      </c>
    </row>
    <row r="1376">
      <c r="A1376" t="inlineStr">
        <is>
          <t>kanzi</t>
        </is>
      </c>
      <c r="B1376" t="inlineStr">
        <is>
          <t>cb2e2ff7eff4b24484aa4323f89b12a534ef6aa6</t>
        </is>
      </c>
      <c r="C1376" t="inlineStr">
        <is>
          <t>2017-06-07 01:20:57+00:00</t>
        </is>
      </c>
      <c r="D1376" t="inlineStr">
        <is>
          <t>verchange</t>
        </is>
      </c>
      <c r="E1376" t="inlineStr">
        <is>
          <t>kodi-voice</t>
        </is>
      </c>
      <c r="F1376" t="inlineStr">
        <is>
          <t>&gt;=0.8.4</t>
        </is>
      </c>
      <c r="G1376" t="inlineStr">
        <is>
          <t>kodi-voice</t>
        </is>
      </c>
      <c r="H1376" t="inlineStr">
        <is>
          <t>&gt;=0.8.3</t>
        </is>
      </c>
    </row>
    <row r="1377">
      <c r="A1377" t="inlineStr">
        <is>
          <t>kanzi</t>
        </is>
      </c>
      <c r="B1377" t="inlineStr">
        <is>
          <t>d5b90fa01cb1e72c20be64b9d8e4f856b663f10e</t>
        </is>
      </c>
      <c r="C1377" t="inlineStr">
        <is>
          <t>2017-06-20 19:00:51+00:00</t>
        </is>
      </c>
      <c r="D1377" t="inlineStr">
        <is>
          <t>verchange</t>
        </is>
      </c>
      <c r="E1377" t="inlineStr">
        <is>
          <t>kodi-voice</t>
        </is>
      </c>
      <c r="F1377" t="inlineStr">
        <is>
          <t>&gt;=0.8.6</t>
        </is>
      </c>
      <c r="G1377" t="inlineStr">
        <is>
          <t>kodi-voice</t>
        </is>
      </c>
      <c r="H1377" t="inlineStr">
        <is>
          <t>&gt;=0.8.4</t>
        </is>
      </c>
    </row>
    <row r="1378">
      <c r="A1378" t="inlineStr">
        <is>
          <t>kanzi</t>
        </is>
      </c>
      <c r="B1378" t="inlineStr">
        <is>
          <t>e6bdfc704340cc5c586f70802bddf99e333e0b0e</t>
        </is>
      </c>
      <c r="C1378" t="inlineStr">
        <is>
          <t>2017-07-25 05:10:50+00:00</t>
        </is>
      </c>
      <c r="D1378" t="inlineStr">
        <is>
          <t>verchange</t>
        </is>
      </c>
      <c r="E1378" t="inlineStr">
        <is>
          <t>kodi-voice</t>
        </is>
      </c>
      <c r="F1378" t="inlineStr">
        <is>
          <t>&gt;=0.9.4</t>
        </is>
      </c>
      <c r="G1378" t="inlineStr">
        <is>
          <t>kodi-voice</t>
        </is>
      </c>
      <c r="H1378" t="inlineStr">
        <is>
          <t>&gt;=0.8.6</t>
        </is>
      </c>
    </row>
    <row r="1379">
      <c r="A1379" t="inlineStr">
        <is>
          <t>kanzi</t>
        </is>
      </c>
      <c r="B1379" t="inlineStr">
        <is>
          <t>9a1bd3e41062806f7f66f75aaaa038c5fac9a235</t>
        </is>
      </c>
      <c r="C1379" t="inlineStr">
        <is>
          <t>2017-08-09 23:10:26+00:00</t>
        </is>
      </c>
      <c r="D1379" t="inlineStr">
        <is>
          <t>verchange</t>
        </is>
      </c>
      <c r="E1379" t="inlineStr">
        <is>
          <t>kodi-voice</t>
        </is>
      </c>
      <c r="F1379" t="inlineStr">
        <is>
          <t>&gt;=0.9.6</t>
        </is>
      </c>
      <c r="G1379" t="inlineStr">
        <is>
          <t>kodi-voice</t>
        </is>
      </c>
      <c r="H1379" t="inlineStr">
        <is>
          <t>&gt;=0.9.4</t>
        </is>
      </c>
    </row>
    <row r="1380">
      <c r="A1380" t="inlineStr">
        <is>
          <t>kanzi</t>
        </is>
      </c>
      <c r="B1380" t="inlineStr">
        <is>
          <t>e330d8ed33a0c4183d1118b89704c48714791d74</t>
        </is>
      </c>
      <c r="C1380" t="inlineStr">
        <is>
          <t>2017-08-20 13:02:35+00:00</t>
        </is>
      </c>
      <c r="D1380" t="inlineStr">
        <is>
          <t>verchange</t>
        </is>
      </c>
      <c r="E1380" t="inlineStr">
        <is>
          <t>kodi-voice</t>
        </is>
      </c>
      <c r="F1380" t="inlineStr">
        <is>
          <t>&gt;=0.9.8</t>
        </is>
      </c>
      <c r="G1380" t="inlineStr">
        <is>
          <t>kodi-voice</t>
        </is>
      </c>
      <c r="H1380" t="inlineStr">
        <is>
          <t>&gt;=0.9.6</t>
        </is>
      </c>
    </row>
    <row r="1381">
      <c r="A1381" t="inlineStr">
        <is>
          <t>kanzi</t>
        </is>
      </c>
      <c r="B1381" t="inlineStr">
        <is>
          <t>4ceb50e5fd89cedd41640f6dbf48e9ef74301de1</t>
        </is>
      </c>
      <c r="C1381" t="inlineStr">
        <is>
          <t>2017-09-03 13:36:36+00:00</t>
        </is>
      </c>
      <c r="D1381" t="inlineStr">
        <is>
          <t>verchange</t>
        </is>
      </c>
      <c r="E1381" t="inlineStr">
        <is>
          <t>kodi-voice</t>
        </is>
      </c>
      <c r="F1381" t="inlineStr">
        <is>
          <t>&gt;=0.9.9</t>
        </is>
      </c>
      <c r="G1381" t="inlineStr">
        <is>
          <t>kodi-voice</t>
        </is>
      </c>
      <c r="H1381" t="inlineStr">
        <is>
          <t>&gt;=0.9.8</t>
        </is>
      </c>
    </row>
    <row r="1382">
      <c r="A1382" t="inlineStr">
        <is>
          <t>kanzi</t>
        </is>
      </c>
      <c r="B1382" t="inlineStr">
        <is>
          <t>37d33167f1245297594fc0a81039b9866d073e97</t>
        </is>
      </c>
      <c r="C1382" t="inlineStr">
        <is>
          <t>2017-10-20 00:56:29+00:00</t>
        </is>
      </c>
      <c r="D1382" t="inlineStr">
        <is>
          <t>verchange</t>
        </is>
      </c>
      <c r="E1382" t="inlineStr">
        <is>
          <t>kodi-voice</t>
        </is>
      </c>
      <c r="F1382" t="inlineStr">
        <is>
          <t>&gt;=1.0.1</t>
        </is>
      </c>
      <c r="G1382" t="inlineStr">
        <is>
          <t>kodi-voice</t>
        </is>
      </c>
      <c r="H1382" t="inlineStr">
        <is>
          <t>&gt;=0.9.9</t>
        </is>
      </c>
    </row>
    <row r="1383">
      <c r="A1383" t="inlineStr">
        <is>
          <t>kanzi</t>
        </is>
      </c>
      <c r="B1383" t="inlineStr">
        <is>
          <t>0a7fec5fd9805835fab594870bb7ab3e96f7e3eb</t>
        </is>
      </c>
      <c r="C1383" t="inlineStr">
        <is>
          <t>2018-07-31 01:10:07+00:00</t>
        </is>
      </c>
      <c r="D1383" t="inlineStr">
        <is>
          <t>verchange</t>
        </is>
      </c>
      <c r="E1383" t="inlineStr">
        <is>
          <t>flask-ask</t>
        </is>
      </c>
      <c r="F1383" t="inlineStr">
        <is>
          <t>&gt;=0.9.8</t>
        </is>
      </c>
      <c r="G1383" t="inlineStr">
        <is>
          <t>flask-ask</t>
        </is>
      </c>
      <c r="H1383" t="inlineStr">
        <is>
          <t>&gt;=0.8.9</t>
        </is>
      </c>
    </row>
    <row r="1384">
      <c r="A1384" t="inlineStr">
        <is>
          <t>kanzi</t>
        </is>
      </c>
      <c r="B1384" t="inlineStr">
        <is>
          <t>0a7fec5fd9805835fab594870bb7ab3e96f7e3eb</t>
        </is>
      </c>
      <c r="C1384" t="inlineStr">
        <is>
          <t>2018-07-31 01:10:07+00:00</t>
        </is>
      </c>
      <c r="D1384" t="inlineStr">
        <is>
          <t>verchange</t>
        </is>
      </c>
      <c r="E1384" t="inlineStr">
        <is>
          <t>kodi-voice</t>
        </is>
      </c>
      <c r="F1384" t="inlineStr">
        <is>
          <t>&gt;=1.1.3</t>
        </is>
      </c>
      <c r="G1384" t="inlineStr">
        <is>
          <t>kodi-voice</t>
        </is>
      </c>
      <c r="H1384" t="inlineStr">
        <is>
          <t>&gt;=1.0.1</t>
        </is>
      </c>
    </row>
    <row r="1385">
      <c r="A1385" t="inlineStr">
        <is>
          <t>kanzi</t>
        </is>
      </c>
      <c r="B1385" t="inlineStr">
        <is>
          <t>0a7fec5fd9805835fab594870bb7ab3e96f7e3eb</t>
        </is>
      </c>
      <c r="C1385" t="inlineStr">
        <is>
          <t>2018-07-31 01:10:07+00:00</t>
        </is>
      </c>
      <c r="D1385" t="inlineStr">
        <is>
          <t>add</t>
        </is>
      </c>
      <c r="E1385" t="inlineStr">
        <is>
          <t>cryptography</t>
        </is>
      </c>
      <c r="F1385">
        <f>=2.1.4</f>
        <v/>
      </c>
      <c r="G1385" t="inlineStr"/>
      <c r="H1385" t="inlineStr"/>
    </row>
    <row r="1386">
      <c r="A1386" t="inlineStr">
        <is>
          <t>cstar</t>
        </is>
      </c>
      <c r="B1386" t="inlineStr">
        <is>
          <t>10282acc0993e99ed326b104c1e6a695b1f6ee23</t>
        </is>
      </c>
      <c r="C1386" t="inlineStr">
        <is>
          <t>2018-09-03 12:45:31+00:00</t>
        </is>
      </c>
      <c r="D1386" t="inlineStr">
        <is>
          <t>verchange</t>
        </is>
      </c>
      <c r="E1386" t="inlineStr">
        <is>
          <t>paramiko</t>
        </is>
      </c>
      <c r="F1386">
        <f>=2.3.2</f>
        <v/>
      </c>
      <c r="G1386" t="inlineStr">
        <is>
          <t>paramiko</t>
        </is>
      </c>
      <c r="H1386">
        <f>=2.3.1</f>
        <v/>
      </c>
    </row>
    <row r="1387">
      <c r="A1387" t="inlineStr">
        <is>
          <t>cstar</t>
        </is>
      </c>
      <c r="B1387" t="inlineStr">
        <is>
          <t>42e9aea44d89a080200978e9e580c98eddfa91e0</t>
        </is>
      </c>
      <c r="C1387" t="inlineStr">
        <is>
          <t>2018-09-27 14:27:53+00:00</t>
        </is>
      </c>
      <c r="D1387" t="inlineStr">
        <is>
          <t>add</t>
        </is>
      </c>
      <c r="E1387" t="inlineStr">
        <is>
          <t>ssh2-python</t>
        </is>
      </c>
      <c r="F1387">
        <f>=0.15.0.post9</f>
        <v/>
      </c>
      <c r="G1387" t="inlineStr"/>
      <c r="H1387" t="inlineStr"/>
    </row>
    <row r="1388">
      <c r="A1388" t="inlineStr">
        <is>
          <t>cstar</t>
        </is>
      </c>
      <c r="B1388" t="inlineStr">
        <is>
          <t>bf77f7c0e225359c671c2fe76a90d56f0b1040c2</t>
        </is>
      </c>
      <c r="C1388" t="inlineStr">
        <is>
          <t>2018-10-11 16:25:53+00:00</t>
        </is>
      </c>
      <c r="D1388" t="inlineStr">
        <is>
          <t>verchange</t>
        </is>
      </c>
      <c r="E1388" t="inlineStr">
        <is>
          <t>paramiko</t>
        </is>
      </c>
      <c r="F1388">
        <f>=2.3.3</f>
        <v/>
      </c>
      <c r="G1388" t="inlineStr">
        <is>
          <t>paramiko</t>
        </is>
      </c>
      <c r="H1388">
        <f>=2.3.2</f>
        <v/>
      </c>
    </row>
    <row r="1389">
      <c r="A1389" t="inlineStr">
        <is>
          <t>cstar</t>
        </is>
      </c>
      <c r="B1389" t="inlineStr">
        <is>
          <t>402af7c8bf40c9ee7635df48119054bf5a482b56</t>
        </is>
      </c>
      <c r="C1389" t="inlineStr">
        <is>
          <t>2020-05-20 12:52:10+00:00</t>
        </is>
      </c>
      <c r="D1389" t="inlineStr">
        <is>
          <t>verchange</t>
        </is>
      </c>
      <c r="E1389" t="inlineStr">
        <is>
          <t>paramiko</t>
        </is>
      </c>
      <c r="F1389">
        <f>=2.7.1</f>
        <v/>
      </c>
      <c r="G1389" t="inlineStr">
        <is>
          <t>paramiko</t>
        </is>
      </c>
      <c r="H1389">
        <f>=2.3.3</f>
        <v/>
      </c>
    </row>
    <row r="1390">
      <c r="A1390" t="inlineStr">
        <is>
          <t>cstar</t>
        </is>
      </c>
      <c r="B1390" t="inlineStr">
        <is>
          <t>402af7c8bf40c9ee7635df48119054bf5a482b56</t>
        </is>
      </c>
      <c r="C1390" t="inlineStr">
        <is>
          <t>2020-05-20 12:52:10+00:00</t>
        </is>
      </c>
      <c r="D1390" t="inlineStr">
        <is>
          <t>rem</t>
        </is>
      </c>
      <c r="E1390" t="inlineStr"/>
      <c r="F1390" t="inlineStr"/>
      <c r="G1390" t="inlineStr">
        <is>
          <t>ssh2-python</t>
        </is>
      </c>
      <c r="H1390">
        <f>=0.15.0.post9</f>
        <v/>
      </c>
    </row>
    <row r="1391">
      <c r="A1391" t="inlineStr">
        <is>
          <t>deepcpg</t>
        </is>
      </c>
      <c r="B1391" t="inlineStr">
        <is>
          <t>900b4fdbeb7b6c0a2e2ad615e1824217459ccb50</t>
        </is>
      </c>
      <c r="C1391" t="inlineStr">
        <is>
          <t>2017-05-01 08:51:59+00:00</t>
        </is>
      </c>
      <c r="D1391" t="inlineStr">
        <is>
          <t>add</t>
        </is>
      </c>
      <c r="E1391" t="inlineStr">
        <is>
          <t>numpydoc</t>
        </is>
      </c>
      <c r="F1391" t="inlineStr"/>
      <c r="G1391" t="inlineStr"/>
      <c r="H1391" t="inlineStr"/>
    </row>
    <row r="1392">
      <c r="A1392" t="inlineStr">
        <is>
          <t>deepcpg</t>
        </is>
      </c>
      <c r="B1392" t="inlineStr">
        <is>
          <t>764173219369bd3b599bc285bce16723ad3e553c</t>
        </is>
      </c>
      <c r="C1392" t="inlineStr">
        <is>
          <t>2017-12-05 04:43:53+00:00</t>
        </is>
      </c>
      <c r="D1392" t="inlineStr">
        <is>
          <t>verchange</t>
        </is>
      </c>
      <c r="E1392" t="inlineStr">
        <is>
          <t>keras</t>
        </is>
      </c>
      <c r="F1392" t="inlineStr">
        <is>
          <t>&gt;=2.0.2</t>
        </is>
      </c>
      <c r="G1392" t="inlineStr">
        <is>
          <t>keras</t>
        </is>
      </c>
      <c r="H1392" t="inlineStr"/>
    </row>
    <row r="1393">
      <c r="A1393" t="inlineStr">
        <is>
          <t>deepcpg</t>
        </is>
      </c>
      <c r="B1393" t="inlineStr">
        <is>
          <t>764173219369bd3b599bc285bce16723ad3e553c</t>
        </is>
      </c>
      <c r="C1393" t="inlineStr">
        <is>
          <t>2017-12-05 04:43:53+00:00</t>
        </is>
      </c>
      <c r="D1393" t="inlineStr">
        <is>
          <t>verchange</t>
        </is>
      </c>
      <c r="E1393" t="inlineStr">
        <is>
          <t>tensorflow</t>
        </is>
      </c>
      <c r="F1393" t="inlineStr">
        <is>
          <t>&gt;=1.0.1</t>
        </is>
      </c>
      <c r="G1393" t="inlineStr">
        <is>
          <t>tensorflow</t>
        </is>
      </c>
      <c r="H1393" t="inlineStr"/>
    </row>
    <row r="1394">
      <c r="A1394" t="inlineStr">
        <is>
          <t>netgraph</t>
        </is>
      </c>
      <c r="B1394" t="inlineStr">
        <is>
          <t>f88f76781a18f6fd6d1cfb9a6e529aaff6291bc7</t>
        </is>
      </c>
      <c r="C1394" t="inlineStr">
        <is>
          <t>2017-12-20 13:04:48+00:00</t>
        </is>
      </c>
      <c r="D1394" t="inlineStr">
        <is>
          <t>rem</t>
        </is>
      </c>
      <c r="E1394" t="inlineStr"/>
      <c r="F1394" t="inlineStr"/>
      <c r="G1394" t="inlineStr">
        <is>
          <t>scipy</t>
        </is>
      </c>
      <c r="H1394" t="inlineStr"/>
    </row>
    <row r="1395">
      <c r="A1395" t="inlineStr">
        <is>
          <t>nhentai</t>
        </is>
      </c>
      <c r="B1395" t="inlineStr">
        <is>
          <t>12f7b2225b4de7203e761fac4d19e9d07d0344c1</t>
        </is>
      </c>
      <c r="C1395" t="inlineStr">
        <is>
          <t>2016-10-19 14:23:02+00:00</t>
        </is>
      </c>
      <c r="D1395" t="inlineStr">
        <is>
          <t>add</t>
        </is>
      </c>
      <c r="E1395" t="inlineStr">
        <is>
          <t>future</t>
        </is>
      </c>
      <c r="F1395" t="inlineStr">
        <is>
          <t>&gt;=0.15.2</t>
        </is>
      </c>
      <c r="G1395" t="inlineStr"/>
      <c r="H1395" t="inlineStr"/>
    </row>
    <row r="1396">
      <c r="A1396" t="inlineStr">
        <is>
          <t>nhentai</t>
        </is>
      </c>
      <c r="B1396" t="inlineStr">
        <is>
          <t>14b3c82248baba4b70280dcb6256983d0b35b3a8</t>
        </is>
      </c>
      <c r="C1396" t="inlineStr">
        <is>
          <t>2018-08-11 01:28:39+00:00</t>
        </is>
      </c>
      <c r="D1396" t="inlineStr">
        <is>
          <t>verchange</t>
        </is>
      </c>
      <c r="E1396" t="inlineStr">
        <is>
          <t>future</t>
        </is>
      </c>
      <c r="F1396" t="inlineStr">
        <is>
          <t>&gt;=0.15.2threadpool==1.3.2</t>
        </is>
      </c>
      <c r="G1396" t="inlineStr">
        <is>
          <t>future</t>
        </is>
      </c>
      <c r="H1396" t="inlineStr">
        <is>
          <t>&gt;=0.15.2</t>
        </is>
      </c>
    </row>
    <row r="1397">
      <c r="A1397" t="inlineStr">
        <is>
          <t>nhentai</t>
        </is>
      </c>
      <c r="B1397" t="inlineStr">
        <is>
          <t>3154a94c3db0294715d71000ffd71a35be1b8853</t>
        </is>
      </c>
      <c r="C1397" t="inlineStr">
        <is>
          <t>2018-10-24 14:21:29+00:00</t>
        </is>
      </c>
      <c r="D1397" t="inlineStr">
        <is>
          <t>verchange</t>
        </is>
      </c>
      <c r="E1397" t="inlineStr">
        <is>
          <t>future</t>
        </is>
      </c>
      <c r="F1397" t="inlineStr">
        <is>
          <t>&gt;=0.15.2</t>
        </is>
      </c>
      <c r="G1397" t="inlineStr">
        <is>
          <t>future</t>
        </is>
      </c>
      <c r="H1397" t="inlineStr">
        <is>
          <t>&gt;=0.15.2threadpool==1.3.2</t>
        </is>
      </c>
    </row>
    <row r="1398">
      <c r="A1398" t="inlineStr">
        <is>
          <t>nhentai</t>
        </is>
      </c>
      <c r="B1398" t="inlineStr">
        <is>
          <t>3154a94c3db0294715d71000ffd71a35be1b8853</t>
        </is>
      </c>
      <c r="C1398" t="inlineStr">
        <is>
          <t>2018-10-24 14:21:29+00:00</t>
        </is>
      </c>
      <c r="D1398" t="inlineStr">
        <is>
          <t>add</t>
        </is>
      </c>
      <c r="E1398" t="inlineStr">
        <is>
          <t>threadpool</t>
        </is>
      </c>
      <c r="F1398">
        <f>=1.3.2</f>
        <v/>
      </c>
      <c r="G1398" t="inlineStr"/>
      <c r="H1398" t="inlineStr"/>
    </row>
    <row r="1399">
      <c r="A1399" t="inlineStr">
        <is>
          <t>nhentai</t>
        </is>
      </c>
      <c r="B1399" t="inlineStr">
        <is>
          <t>eb6df28fba0e1ac5d0473bb5cb05148091ddbc32</t>
        </is>
      </c>
      <c r="C1399" t="inlineStr">
        <is>
          <t>2018-12-30 06:13:27+00:00</t>
        </is>
      </c>
      <c r="D1399" t="inlineStr">
        <is>
          <t>rem</t>
        </is>
      </c>
      <c r="E1399" t="inlineStr"/>
      <c r="F1399" t="inlineStr"/>
      <c r="G1399" t="inlineStr">
        <is>
          <t>threadpool</t>
        </is>
      </c>
      <c r="H1399">
        <f>=1.3.2</f>
        <v/>
      </c>
    </row>
    <row r="1400">
      <c r="A1400" t="inlineStr">
        <is>
          <t>nhentai</t>
        </is>
      </c>
      <c r="B1400" t="inlineStr">
        <is>
          <t>df161097887356058ad1e23cafc0b5e68b7f2e06</t>
        </is>
      </c>
      <c r="C1400" t="inlineStr">
        <is>
          <t>2020-04-20 12:15:06+00:00</t>
        </is>
      </c>
      <c r="D1400" t="inlineStr">
        <is>
          <t>add</t>
        </is>
      </c>
      <c r="E1400" t="inlineStr">
        <is>
          <t>soupsieve</t>
        </is>
      </c>
      <c r="F1400" t="inlineStr">
        <is>
          <t>&lt;2.0</t>
        </is>
      </c>
      <c r="G1400" t="inlineStr"/>
      <c r="H1400" t="inlineStr"/>
    </row>
    <row r="1401">
      <c r="A1401" t="inlineStr">
        <is>
          <t>nhentai</t>
        </is>
      </c>
      <c r="B1401" t="inlineStr">
        <is>
          <t>7570b6ae7d1c4bd1a4f4f3d2247b1e891340a196</t>
        </is>
      </c>
      <c r="C1401" t="inlineStr">
        <is>
          <t>2020-10-01 16:55:26+00:00</t>
        </is>
      </c>
      <c r="D1401" t="inlineStr">
        <is>
          <t>add</t>
        </is>
      </c>
      <c r="E1401" t="inlineStr">
        <is>
          <t>iso8601</t>
        </is>
      </c>
      <c r="F1401" t="inlineStr">
        <is>
          <t>&gt;=0.1</t>
        </is>
      </c>
      <c r="G1401" t="inlineStr"/>
      <c r="H1401" t="inlineStr"/>
    </row>
    <row r="1402">
      <c r="A1402" t="inlineStr">
        <is>
          <t>amo-validator</t>
        </is>
      </c>
      <c r="B1402" t="inlineStr">
        <is>
          <t>0afd9b62bf7d18ca439262c27effe9357652ea6d</t>
        </is>
      </c>
      <c r="C1402" t="inlineStr">
        <is>
          <t>2010-05-07 21:50:03+00:00</t>
        </is>
      </c>
      <c r="D1402" t="inlineStr">
        <is>
          <t>rem</t>
        </is>
      </c>
      <c r="E1402" t="inlineStr"/>
      <c r="F1402" t="inlineStr"/>
      <c r="G1402" t="inlineStr">
        <is>
          <t>pyquery</t>
        </is>
      </c>
      <c r="H1402">
        <f>=0.4</f>
        <v/>
      </c>
    </row>
    <row r="1403">
      <c r="A1403" t="inlineStr">
        <is>
          <t>amo-validator</t>
        </is>
      </c>
      <c r="B1403" t="inlineStr">
        <is>
          <t>03128f38a997a7de239baf838f8f48e245e2b245</t>
        </is>
      </c>
      <c r="C1403" t="inlineStr">
        <is>
          <t>2015-07-01 13:15:51+00:00</t>
        </is>
      </c>
      <c r="D1403" t="inlineStr">
        <is>
          <t>add</t>
        </is>
      </c>
      <c r="E1403" t="inlineStr">
        <is>
          <t>fastchardet</t>
        </is>
      </c>
      <c r="F1403">
        <f>=0.2.0</f>
        <v/>
      </c>
      <c r="G1403" t="inlineStr"/>
      <c r="H1403" t="inlineStr"/>
    </row>
    <row r="1404">
      <c r="A1404" t="inlineStr">
        <is>
          <t>amo-validator</t>
        </is>
      </c>
      <c r="B1404" t="inlineStr">
        <is>
          <t>a79ec4870d674ccc73895b1c41d480c90a857bee</t>
        </is>
      </c>
      <c r="C1404" t="inlineStr">
        <is>
          <t>2015-07-30 08:59:47+00:00</t>
        </is>
      </c>
      <c r="D1404" t="inlineStr">
        <is>
          <t>add</t>
        </is>
      </c>
      <c r="E1404" t="inlineStr">
        <is>
          <t>simplejson</t>
        </is>
      </c>
      <c r="F1404">
        <f>=3.8.0</f>
        <v/>
      </c>
      <c r="G1404" t="inlineStr"/>
      <c r="H1404" t="inlineStr"/>
    </row>
    <row r="1405">
      <c r="A1405" t="inlineStr">
        <is>
          <t>amo-validator</t>
        </is>
      </c>
      <c r="B1405" t="inlineStr">
        <is>
          <t>7c5bf255795211dd45ee0f20af232b198298e819</t>
        </is>
      </c>
      <c r="C1405" t="inlineStr">
        <is>
          <t>2016-02-16 17:07:13+00:00</t>
        </is>
      </c>
      <c r="D1405" t="inlineStr">
        <is>
          <t>verchange</t>
        </is>
      </c>
      <c r="E1405" t="inlineStr">
        <is>
          <t>cssutils</t>
        </is>
      </c>
      <c r="F1405">
        <f>=1.0.1</f>
        <v/>
      </c>
      <c r="G1405" t="inlineStr">
        <is>
          <t>cssutils</t>
        </is>
      </c>
      <c r="H1405">
        <f>=0.9.7</f>
        <v/>
      </c>
    </row>
    <row r="1406">
      <c r="A1406" t="inlineStr">
        <is>
          <t>amo-validator</t>
        </is>
      </c>
      <c r="B1406" t="inlineStr">
        <is>
          <t>e640e0457cfbac10252e76133dbc69b13e8fbc80</t>
        </is>
      </c>
      <c r="C1406" t="inlineStr">
        <is>
          <t>2016-04-19 13:42:09+00:00</t>
        </is>
      </c>
      <c r="D1406" t="inlineStr">
        <is>
          <t>verchange</t>
        </is>
      </c>
      <c r="E1406" t="inlineStr">
        <is>
          <t>simplejson</t>
        </is>
      </c>
      <c r="F1406">
        <f>=3.8.1</f>
        <v/>
      </c>
      <c r="G1406" t="inlineStr">
        <is>
          <t>simplejson</t>
        </is>
      </c>
      <c r="H1406">
        <f>=3.8.0</f>
        <v/>
      </c>
    </row>
    <row r="1407">
      <c r="A1407" t="inlineStr">
        <is>
          <t>amo-validator</t>
        </is>
      </c>
      <c r="B1407" t="inlineStr">
        <is>
          <t>e640e0457cfbac10252e76133dbc69b13e8fbc80</t>
        </is>
      </c>
      <c r="C1407" t="inlineStr">
        <is>
          <t>2016-04-19 13:42:09+00:00</t>
        </is>
      </c>
      <c r="D1407" t="inlineStr">
        <is>
          <t>add</t>
        </is>
      </c>
      <c r="E1407" t="inlineStr">
        <is>
          <t>requests</t>
        </is>
      </c>
      <c r="F1407">
        <f>=2.9.1</f>
        <v/>
      </c>
      <c r="G1407" t="inlineStr"/>
      <c r="H1407" t="inlineStr"/>
    </row>
    <row r="1408">
      <c r="A1408" t="inlineStr">
        <is>
          <t>amo-validator</t>
        </is>
      </c>
      <c r="B1408" t="inlineStr">
        <is>
          <t>ba75f87b9ac71ad5c880dcc74a60aced0e643518</t>
        </is>
      </c>
      <c r="C1408" t="inlineStr">
        <is>
          <t>2016-05-26 13:00:38+00:00</t>
        </is>
      </c>
      <c r="D1408" t="inlineStr">
        <is>
          <t>verchange</t>
        </is>
      </c>
      <c r="E1408" t="inlineStr">
        <is>
          <t>spidermonkey</t>
        </is>
      </c>
      <c r="F1408">
        <f>=48.0a2</f>
        <v/>
      </c>
      <c r="G1408" t="inlineStr">
        <is>
          <t>spidermonkey</t>
        </is>
      </c>
      <c r="H1408">
        <f>=44.0a2.post2</f>
        <v/>
      </c>
    </row>
    <row r="1409">
      <c r="A1409" t="inlineStr">
        <is>
          <t>amo-validator</t>
        </is>
      </c>
      <c r="B1409" t="inlineStr">
        <is>
          <t>8f754b55ffac9f8ffafc73c83b9ba0f5a2143137</t>
        </is>
      </c>
      <c r="C1409" t="inlineStr">
        <is>
          <t>2016-08-02 16:54:57+00:00</t>
        </is>
      </c>
      <c r="D1409" t="inlineStr">
        <is>
          <t>add</t>
        </is>
      </c>
      <c r="E1409" t="inlineStr">
        <is>
          <t>natsort</t>
        </is>
      </c>
      <c r="F1409">
        <f>=5.0.1</f>
        <v/>
      </c>
      <c r="G1409" t="inlineStr"/>
      <c r="H1409" t="inlineStr"/>
    </row>
    <row r="1410">
      <c r="A1410" t="inlineStr">
        <is>
          <t>amo-validator</t>
        </is>
      </c>
      <c r="B1410" t="inlineStr">
        <is>
          <t>8f754b55ffac9f8ffafc73c83b9ba0f5a2143137</t>
        </is>
      </c>
      <c r="C1410" t="inlineStr">
        <is>
          <t>2016-08-02 16:54:57+00:00</t>
        </is>
      </c>
      <c r="D1410" t="inlineStr">
        <is>
          <t>rem</t>
        </is>
      </c>
      <c r="E1410" t="inlineStr"/>
      <c r="F1410" t="inlineStr"/>
      <c r="G1410" t="inlineStr">
        <is>
          <t>Fabric</t>
        </is>
      </c>
      <c r="H1410">
        <f>=0.9.0</f>
        <v/>
      </c>
    </row>
    <row r="1411">
      <c r="A1411" t="inlineStr">
        <is>
          <t>amo-validator</t>
        </is>
      </c>
      <c r="B1411" t="inlineStr">
        <is>
          <t>2e876a094b601d81ebf179357714aad858424815</t>
        </is>
      </c>
      <c r="C1411" t="inlineStr">
        <is>
          <t>2016-08-22 20:02:15+00:00</t>
        </is>
      </c>
      <c r="D1411" t="inlineStr">
        <is>
          <t>verchange</t>
        </is>
      </c>
      <c r="E1411" t="inlineStr">
        <is>
          <t>mock</t>
        </is>
      </c>
      <c r="F1411">
        <f>=2.0.0</f>
        <v/>
      </c>
      <c r="G1411" t="inlineStr">
        <is>
          <t>mock</t>
        </is>
      </c>
      <c r="H1411">
        <f>=1.0.0</f>
        <v/>
      </c>
    </row>
    <row r="1412">
      <c r="A1412" t="inlineStr">
        <is>
          <t>amo-validator</t>
        </is>
      </c>
      <c r="B1412" t="inlineStr">
        <is>
          <t>2e876a094b601d81ebf179357714aad858424815</t>
        </is>
      </c>
      <c r="C1412" t="inlineStr">
        <is>
          <t>2016-08-22 20:02:15+00:00</t>
        </is>
      </c>
      <c r="D1412" t="inlineStr">
        <is>
          <t>verchange</t>
        </is>
      </c>
      <c r="E1412" t="inlineStr">
        <is>
          <t>simplejson</t>
        </is>
      </c>
      <c r="F1412">
        <f>=3.8.2</f>
        <v/>
      </c>
      <c r="G1412" t="inlineStr">
        <is>
          <t>simplejson</t>
        </is>
      </c>
      <c r="H1412">
        <f>=3.8.1</f>
        <v/>
      </c>
    </row>
    <row r="1413">
      <c r="A1413" t="inlineStr">
        <is>
          <t>amo-validator</t>
        </is>
      </c>
      <c r="B1413" t="inlineStr">
        <is>
          <t>2e876a094b601d81ebf179357714aad858424815</t>
        </is>
      </c>
      <c r="C1413" t="inlineStr">
        <is>
          <t>2016-08-22 20:02:15+00:00</t>
        </is>
      </c>
      <c r="D1413" t="inlineStr">
        <is>
          <t>verchange</t>
        </is>
      </c>
      <c r="E1413" t="inlineStr">
        <is>
          <t>requests</t>
        </is>
      </c>
      <c r="F1413">
        <f>=2.10.0</f>
        <v/>
      </c>
      <c r="G1413" t="inlineStr">
        <is>
          <t>requests</t>
        </is>
      </c>
      <c r="H1413">
        <f>=2.9.1</f>
        <v/>
      </c>
    </row>
    <row r="1414">
      <c r="A1414" t="inlineStr">
        <is>
          <t>amo-validator</t>
        </is>
      </c>
      <c r="B1414" t="inlineStr">
        <is>
          <t>2e876a094b601d81ebf179357714aad858424815</t>
        </is>
      </c>
      <c r="C1414" t="inlineStr">
        <is>
          <t>2016-08-22 20:02:15+00:00</t>
        </is>
      </c>
      <c r="D1414" t="inlineStr">
        <is>
          <t>verchange</t>
        </is>
      </c>
      <c r="E1414" t="inlineStr">
        <is>
          <t>rdflib</t>
        </is>
      </c>
      <c r="F1414">
        <f>=3.4.0</f>
        <v/>
      </c>
      <c r="G1414" t="inlineStr">
        <is>
          <t>rdflib</t>
        </is>
      </c>
      <c r="H1414">
        <f>=3.2.1</f>
        <v/>
      </c>
    </row>
    <row r="1415">
      <c r="A1415" t="inlineStr">
        <is>
          <t>amo-validator</t>
        </is>
      </c>
      <c r="B1415" t="inlineStr">
        <is>
          <t>2e876a094b601d81ebf179357714aad858424815</t>
        </is>
      </c>
      <c r="C1415" t="inlineStr">
        <is>
          <t>2016-08-22 20:02:15+00:00</t>
        </is>
      </c>
      <c r="D1415" t="inlineStr">
        <is>
          <t>verchange</t>
        </is>
      </c>
      <c r="E1415" t="inlineStr">
        <is>
          <t>spidermonkey</t>
        </is>
      </c>
      <c r="F1415">
        <f>=48.0a2</f>
        <v/>
      </c>
      <c r="G1415" t="inlineStr">
        <is>
          <t>spidermonkey</t>
        </is>
      </c>
      <c r="H1415">
        <f>=48.0a2</f>
        <v/>
      </c>
    </row>
    <row r="1416">
      <c r="A1416" t="inlineStr">
        <is>
          <t>amo-validator</t>
        </is>
      </c>
      <c r="B1416" t="inlineStr">
        <is>
          <t>2e876a094b601d81ebf179357714aad858424815</t>
        </is>
      </c>
      <c r="C1416" t="inlineStr">
        <is>
          <t>2016-08-22 20:02:15+00:00</t>
        </is>
      </c>
      <c r="D1416" t="inlineStr">
        <is>
          <t>verchange</t>
        </is>
      </c>
      <c r="E1416" t="inlineStr">
        <is>
          <t>argparse</t>
        </is>
      </c>
      <c r="F1416">
        <f>=1.4.0</f>
        <v/>
      </c>
      <c r="G1416" t="inlineStr">
        <is>
          <t>argparse</t>
        </is>
      </c>
      <c r="H1416">
        <f>=1.1</f>
        <v/>
      </c>
    </row>
    <row r="1417">
      <c r="A1417" t="inlineStr">
        <is>
          <t>amo-validator</t>
        </is>
      </c>
      <c r="B1417" t="inlineStr">
        <is>
          <t>2e876a094b601d81ebf179357714aad858424815</t>
        </is>
      </c>
      <c r="C1417" t="inlineStr">
        <is>
          <t>2016-08-22 20:02:15+00:00</t>
        </is>
      </c>
      <c r="D1417" t="inlineStr">
        <is>
          <t>add</t>
        </is>
      </c>
      <c r="E1417" t="inlineStr">
        <is>
          <t>pytest</t>
        </is>
      </c>
      <c r="F1417">
        <f>=2.9.2</f>
        <v/>
      </c>
      <c r="G1417" t="inlineStr"/>
      <c r="H1417" t="inlineStr"/>
    </row>
    <row r="1418">
      <c r="A1418" t="inlineStr">
        <is>
          <t>amo-validator</t>
        </is>
      </c>
      <c r="B1418" t="inlineStr">
        <is>
          <t>2e876a094b601d81ebf179357714aad858424815</t>
        </is>
      </c>
      <c r="C1418" t="inlineStr">
        <is>
          <t>2016-08-22 20:02:15+00:00</t>
        </is>
      </c>
      <c r="D1418" t="inlineStr">
        <is>
          <t>rem</t>
        </is>
      </c>
      <c r="E1418" t="inlineStr"/>
      <c r="F1418" t="inlineStr"/>
      <c r="G1418" t="inlineStr">
        <is>
          <t>nose</t>
        </is>
      </c>
      <c r="H1418">
        <f>=1.0.0</f>
        <v/>
      </c>
    </row>
    <row r="1419">
      <c r="A1419" t="inlineStr">
        <is>
          <t>amo-validator</t>
        </is>
      </c>
      <c r="B1419" t="inlineStr">
        <is>
          <t>f8b775e19d1b0e622972fed6d2cb5b780c828282</t>
        </is>
      </c>
      <c r="C1419" t="inlineStr">
        <is>
          <t>2016-08-30 10:40:26+00:00</t>
        </is>
      </c>
      <c r="D1419" t="inlineStr">
        <is>
          <t>verchange</t>
        </is>
      </c>
      <c r="E1419" t="inlineStr">
        <is>
          <t>requests</t>
        </is>
      </c>
      <c r="F1419">
        <f>=2.11.1</f>
        <v/>
      </c>
      <c r="G1419" t="inlineStr">
        <is>
          <t>requests</t>
        </is>
      </c>
      <c r="H1419">
        <f>=2.10.0</f>
        <v/>
      </c>
    </row>
    <row r="1420">
      <c r="A1420" t="inlineStr">
        <is>
          <t>amo-validator</t>
        </is>
      </c>
      <c r="B1420" t="inlineStr">
        <is>
          <t>f8b775e19d1b0e622972fed6d2cb5b780c828282</t>
        </is>
      </c>
      <c r="C1420" t="inlineStr">
        <is>
          <t>2016-08-30 10:40:26+00:00</t>
        </is>
      </c>
      <c r="D1420" t="inlineStr">
        <is>
          <t>verchange</t>
        </is>
      </c>
      <c r="E1420" t="inlineStr">
        <is>
          <t>spidermonkey</t>
        </is>
      </c>
      <c r="F1420">
        <f>=50.0a2.post2</f>
        <v/>
      </c>
      <c r="G1420" t="inlineStr">
        <is>
          <t>spidermonkey</t>
        </is>
      </c>
      <c r="H1420">
        <f>=48.0a2</f>
        <v/>
      </c>
    </row>
    <row r="1421">
      <c r="A1421" t="inlineStr">
        <is>
          <t>amo-validator</t>
        </is>
      </c>
      <c r="B1421" t="inlineStr">
        <is>
          <t>fb0e6d14d2ada92c045b4353df31ab12646efcfa</t>
        </is>
      </c>
      <c r="C1421" t="inlineStr">
        <is>
          <t>2016-09-07 14:50:45+00:00</t>
        </is>
      </c>
      <c r="D1421" t="inlineStr">
        <is>
          <t>verchange</t>
        </is>
      </c>
      <c r="E1421" t="inlineStr">
        <is>
          <t>pytest</t>
        </is>
      </c>
      <c r="F1421">
        <f>=3.0.0</f>
        <v/>
      </c>
      <c r="G1421" t="inlineStr">
        <is>
          <t>pytest</t>
        </is>
      </c>
      <c r="H1421">
        <f>=2.9.2</f>
        <v/>
      </c>
    </row>
    <row r="1422">
      <c r="A1422" t="inlineStr">
        <is>
          <t>amo-validator</t>
        </is>
      </c>
      <c r="B1422" t="inlineStr">
        <is>
          <t>f526b0e3fec33cfcd49994cef7491d4514cbc457</t>
        </is>
      </c>
      <c r="C1422" t="inlineStr">
        <is>
          <t>2016-09-30 15:50:47+00:00</t>
        </is>
      </c>
      <c r="D1422" t="inlineStr">
        <is>
          <t>verchange</t>
        </is>
      </c>
      <c r="E1422" t="inlineStr">
        <is>
          <t>pytest</t>
        </is>
      </c>
      <c r="F1422">
        <f>=3.0.2</f>
        <v/>
      </c>
      <c r="G1422" t="inlineStr">
        <is>
          <t>pytest</t>
        </is>
      </c>
      <c r="H1422">
        <f>=3.0.0</f>
        <v/>
      </c>
    </row>
    <row r="1423">
      <c r="A1423" t="inlineStr">
        <is>
          <t>amo-validator</t>
        </is>
      </c>
      <c r="B1423" t="inlineStr">
        <is>
          <t>4975f8c2d51dcc5069ecdc63904dc89fe20c1eaa</t>
        </is>
      </c>
      <c r="C1423" t="inlineStr">
        <is>
          <t>2016-10-25 12:18:33+00:00</t>
        </is>
      </c>
      <c r="D1423" t="inlineStr">
        <is>
          <t>verchange</t>
        </is>
      </c>
      <c r="E1423" t="inlineStr">
        <is>
          <t>pytest</t>
        </is>
      </c>
      <c r="F1423">
        <f>=3.0.3</f>
        <v/>
      </c>
      <c r="G1423" t="inlineStr">
        <is>
          <t>pytest</t>
        </is>
      </c>
      <c r="H1423">
        <f>=3.0.2</f>
        <v/>
      </c>
    </row>
    <row r="1424">
      <c r="A1424" t="inlineStr">
        <is>
          <t>amo-validator</t>
        </is>
      </c>
      <c r="B1424" t="inlineStr">
        <is>
          <t>4975f8c2d51dcc5069ecdc63904dc89fe20c1eaa</t>
        </is>
      </c>
      <c r="C1424" t="inlineStr">
        <is>
          <t>2016-10-25 12:18:33+00:00</t>
        </is>
      </c>
      <c r="D1424" t="inlineStr">
        <is>
          <t>verchange</t>
        </is>
      </c>
      <c r="E1424" t="inlineStr">
        <is>
          <t>simplejson</t>
        </is>
      </c>
      <c r="F1424">
        <f>=3.9.0</f>
        <v/>
      </c>
      <c r="G1424" t="inlineStr">
        <is>
          <t>simplejson</t>
        </is>
      </c>
      <c r="H1424">
        <f>=3.8.2</f>
        <v/>
      </c>
    </row>
    <row r="1425">
      <c r="A1425" t="inlineStr">
        <is>
          <t>amo-validator</t>
        </is>
      </c>
      <c r="B1425" t="inlineStr">
        <is>
          <t>46756f5571c58a0bf490c689699fe51027a8ddfc</t>
        </is>
      </c>
      <c r="C1425" t="inlineStr">
        <is>
          <t>2016-11-29 14:28:38+00:00</t>
        </is>
      </c>
      <c r="D1425" t="inlineStr">
        <is>
          <t>verchange</t>
        </is>
      </c>
      <c r="E1425" t="inlineStr">
        <is>
          <t>requests</t>
        </is>
      </c>
      <c r="F1425">
        <f>=2.12.1</f>
        <v/>
      </c>
      <c r="G1425" t="inlineStr">
        <is>
          <t>requests</t>
        </is>
      </c>
      <c r="H1425">
        <f>=2.11.1</f>
        <v/>
      </c>
    </row>
    <row r="1426">
      <c r="A1426" t="inlineStr">
        <is>
          <t>amo-validator</t>
        </is>
      </c>
      <c r="B1426" t="inlineStr">
        <is>
          <t>46756f5571c58a0bf490c689699fe51027a8ddfc</t>
        </is>
      </c>
      <c r="C1426" t="inlineStr">
        <is>
          <t>2016-11-29 14:28:38+00:00</t>
        </is>
      </c>
      <c r="D1426" t="inlineStr">
        <is>
          <t>verchange</t>
        </is>
      </c>
      <c r="E1426" t="inlineStr">
        <is>
          <t>pytest</t>
        </is>
      </c>
      <c r="F1426">
        <f>=3.0.4</f>
        <v/>
      </c>
      <c r="G1426" t="inlineStr">
        <is>
          <t>pytest</t>
        </is>
      </c>
      <c r="H1426">
        <f>=3.0.3</f>
        <v/>
      </c>
    </row>
    <row r="1427">
      <c r="A1427" t="inlineStr">
        <is>
          <t>amo-validator</t>
        </is>
      </c>
      <c r="B1427" t="inlineStr">
        <is>
          <t>46756f5571c58a0bf490c689699fe51027a8ddfc</t>
        </is>
      </c>
      <c r="C1427" t="inlineStr">
        <is>
          <t>2016-11-29 14:28:38+00:00</t>
        </is>
      </c>
      <c r="D1427" t="inlineStr">
        <is>
          <t>verchange</t>
        </is>
      </c>
      <c r="E1427" t="inlineStr">
        <is>
          <t>simplejson</t>
        </is>
      </c>
      <c r="F1427">
        <f>=3.10.0</f>
        <v/>
      </c>
      <c r="G1427" t="inlineStr">
        <is>
          <t>simplejson</t>
        </is>
      </c>
      <c r="H1427">
        <f>=3.9.0</f>
        <v/>
      </c>
    </row>
    <row r="1428">
      <c r="A1428" t="inlineStr">
        <is>
          <t>amo-validator</t>
        </is>
      </c>
      <c r="B1428" t="inlineStr">
        <is>
          <t>46756f5571c58a0bf490c689699fe51027a8ddfc</t>
        </is>
      </c>
      <c r="C1428" t="inlineStr">
        <is>
          <t>2016-11-29 14:28:38+00:00</t>
        </is>
      </c>
      <c r="D1428" t="inlineStr">
        <is>
          <t>verchange</t>
        </is>
      </c>
      <c r="E1428" t="inlineStr">
        <is>
          <t>spidermonkey</t>
        </is>
      </c>
      <c r="F1428">
        <f>=52.0a2.post1</f>
        <v/>
      </c>
      <c r="G1428" t="inlineStr">
        <is>
          <t>spidermonkey</t>
        </is>
      </c>
      <c r="H1428">
        <f>=50.0a2.post2</f>
        <v/>
      </c>
    </row>
    <row r="1429">
      <c r="A1429" t="inlineStr">
        <is>
          <t>amo-validator</t>
        </is>
      </c>
      <c r="B1429" t="inlineStr">
        <is>
          <t>76e270a37b6c7619f09c95f9f29ae6cee9666f21</t>
        </is>
      </c>
      <c r="C1429" t="inlineStr">
        <is>
          <t>2017-03-16 14:05:31+00:00</t>
        </is>
      </c>
      <c r="D1429" t="inlineStr">
        <is>
          <t>verchange</t>
        </is>
      </c>
      <c r="E1429" t="inlineStr">
        <is>
          <t>natsort</t>
        </is>
      </c>
      <c r="F1429">
        <f>=5.0.2</f>
        <v/>
      </c>
      <c r="G1429" t="inlineStr">
        <is>
          <t>natsort</t>
        </is>
      </c>
      <c r="H1429">
        <f>=5.0.1</f>
        <v/>
      </c>
    </row>
    <row r="1430">
      <c r="A1430" t="inlineStr">
        <is>
          <t>amo-validator</t>
        </is>
      </c>
      <c r="B1430" t="inlineStr">
        <is>
          <t>76e270a37b6c7619f09c95f9f29ae6cee9666f21</t>
        </is>
      </c>
      <c r="C1430" t="inlineStr">
        <is>
          <t>2017-03-16 14:05:31+00:00</t>
        </is>
      </c>
      <c r="D1430" t="inlineStr">
        <is>
          <t>verchange</t>
        </is>
      </c>
      <c r="E1430" t="inlineStr">
        <is>
          <t>defusedxml</t>
        </is>
      </c>
      <c r="F1430">
        <f>=0.5.0</f>
        <v/>
      </c>
      <c r="G1430" t="inlineStr">
        <is>
          <t>defusedxml</t>
        </is>
      </c>
      <c r="H1430">
        <f>=0.4.1</f>
        <v/>
      </c>
    </row>
    <row r="1431">
      <c r="A1431" t="inlineStr">
        <is>
          <t>amo-validator</t>
        </is>
      </c>
      <c r="B1431" t="inlineStr">
        <is>
          <t>76e270a37b6c7619f09c95f9f29ae6cee9666f21</t>
        </is>
      </c>
      <c r="C1431" t="inlineStr">
        <is>
          <t>2017-03-16 14:05:31+00:00</t>
        </is>
      </c>
      <c r="D1431" t="inlineStr">
        <is>
          <t>verchange</t>
        </is>
      </c>
      <c r="E1431" t="inlineStr">
        <is>
          <t>cssutils</t>
        </is>
      </c>
      <c r="F1431">
        <f>=1.0.2</f>
        <v/>
      </c>
      <c r="G1431" t="inlineStr">
        <is>
          <t>cssutils</t>
        </is>
      </c>
      <c r="H1431">
        <f>=1.0.1</f>
        <v/>
      </c>
    </row>
    <row r="1432">
      <c r="A1432" t="inlineStr">
        <is>
          <t>amo-validator</t>
        </is>
      </c>
      <c r="B1432" t="inlineStr">
        <is>
          <t>76e270a37b6c7619f09c95f9f29ae6cee9666f21</t>
        </is>
      </c>
      <c r="C1432" t="inlineStr">
        <is>
          <t>2017-03-16 14:05:31+00:00</t>
        </is>
      </c>
      <c r="D1432" t="inlineStr">
        <is>
          <t>verchange</t>
        </is>
      </c>
      <c r="E1432" t="inlineStr">
        <is>
          <t>requests</t>
        </is>
      </c>
      <c r="F1432">
        <f>=2.13.0</f>
        <v/>
      </c>
      <c r="G1432" t="inlineStr">
        <is>
          <t>requests</t>
        </is>
      </c>
      <c r="H1432">
        <f>=2.12.1</f>
        <v/>
      </c>
    </row>
    <row r="1433">
      <c r="A1433" t="inlineStr">
        <is>
          <t>amo-validator</t>
        </is>
      </c>
      <c r="B1433" t="inlineStr">
        <is>
          <t>76e270a37b6c7619f09c95f9f29ae6cee9666f21</t>
        </is>
      </c>
      <c r="C1433" t="inlineStr">
        <is>
          <t>2017-03-16 14:05:31+00:00</t>
        </is>
      </c>
      <c r="D1433" t="inlineStr">
        <is>
          <t>verchange</t>
        </is>
      </c>
      <c r="E1433" t="inlineStr">
        <is>
          <t>rdflib</t>
        </is>
      </c>
      <c r="F1433">
        <f>=3.4.0</f>
        <v/>
      </c>
      <c r="G1433" t="inlineStr">
        <is>
          <t>rdflib</t>
        </is>
      </c>
      <c r="H1433">
        <f>=3.4.0</f>
        <v/>
      </c>
    </row>
    <row r="1434">
      <c r="A1434" t="inlineStr">
        <is>
          <t>amo-validator</t>
        </is>
      </c>
      <c r="B1434" t="inlineStr">
        <is>
          <t>76e270a37b6c7619f09c95f9f29ae6cee9666f21</t>
        </is>
      </c>
      <c r="C1434" t="inlineStr">
        <is>
          <t>2017-03-16 14:05:31+00:00</t>
        </is>
      </c>
      <c r="D1434" t="inlineStr">
        <is>
          <t>verchange</t>
        </is>
      </c>
      <c r="E1434" t="inlineStr">
        <is>
          <t>spidermonkey</t>
        </is>
      </c>
      <c r="F1434">
        <f>=54.0a2.post2</f>
        <v/>
      </c>
      <c r="G1434" t="inlineStr">
        <is>
          <t>spidermonkey</t>
        </is>
      </c>
      <c r="H1434">
        <f>=52.0a2.post1</f>
        <v/>
      </c>
    </row>
    <row r="1435">
      <c r="A1435" t="inlineStr">
        <is>
          <t>amo-validator</t>
        </is>
      </c>
      <c r="B1435" t="inlineStr">
        <is>
          <t>76e270a37b6c7619f09c95f9f29ae6cee9666f21</t>
        </is>
      </c>
      <c r="C1435" t="inlineStr">
        <is>
          <t>2017-03-16 14:05:31+00:00</t>
        </is>
      </c>
      <c r="D1435" t="inlineStr">
        <is>
          <t>verchange</t>
        </is>
      </c>
      <c r="E1435" t="inlineStr">
        <is>
          <t>pytest</t>
        </is>
      </c>
      <c r="F1435">
        <f>=3.0.7</f>
        <v/>
      </c>
      <c r="G1435" t="inlineStr">
        <is>
          <t>pytest</t>
        </is>
      </c>
      <c r="H1435">
        <f>=3.0.4</f>
        <v/>
      </c>
    </row>
    <row r="1436">
      <c r="A1436" t="inlineStr">
        <is>
          <t>amo-validator</t>
        </is>
      </c>
      <c r="B1436" t="inlineStr">
        <is>
          <t>903190cd0d224e5affcc737093c9e4de37f96296</t>
        </is>
      </c>
      <c r="C1436" t="inlineStr">
        <is>
          <t>2017-05-06 15:31:28+00:00</t>
        </is>
      </c>
      <c r="D1436" t="inlineStr">
        <is>
          <t>verchange</t>
        </is>
      </c>
      <c r="E1436" t="inlineStr">
        <is>
          <t>natsort</t>
        </is>
      </c>
      <c r="F1436">
        <f>=5.0.3</f>
        <v/>
      </c>
      <c r="G1436" t="inlineStr">
        <is>
          <t>natsort</t>
        </is>
      </c>
      <c r="H1436">
        <f>=5.0.2</f>
        <v/>
      </c>
    </row>
    <row r="1437">
      <c r="A1437" t="inlineStr">
        <is>
          <t>amo-validator</t>
        </is>
      </c>
      <c r="B1437" t="inlineStr">
        <is>
          <t>a175f8cb7396921d2d344f7a85a04999c333e729</t>
        </is>
      </c>
      <c r="C1437" t="inlineStr">
        <is>
          <t>2017-06-06 11:01:15+00:00</t>
        </is>
      </c>
      <c r="D1437" t="inlineStr">
        <is>
          <t>verchange</t>
        </is>
      </c>
      <c r="E1437" t="inlineStr">
        <is>
          <t>requests</t>
        </is>
      </c>
      <c r="F1437">
        <f>=2.17.3</f>
        <v/>
      </c>
      <c r="G1437" t="inlineStr">
        <is>
          <t>requests</t>
        </is>
      </c>
      <c r="H1437">
        <f>=2.13.0</f>
        <v/>
      </c>
    </row>
    <row r="1438">
      <c r="A1438" t="inlineStr">
        <is>
          <t>amo-validator</t>
        </is>
      </c>
      <c r="B1438" t="inlineStr">
        <is>
          <t>a175f8cb7396921d2d344f7a85a04999c333e729</t>
        </is>
      </c>
      <c r="C1438" t="inlineStr">
        <is>
          <t>2017-06-06 11:01:15+00:00</t>
        </is>
      </c>
      <c r="D1438" t="inlineStr">
        <is>
          <t>verchange</t>
        </is>
      </c>
      <c r="E1438" t="inlineStr">
        <is>
          <t>pytest</t>
        </is>
      </c>
      <c r="F1438">
        <f>=3.1.1</f>
        <v/>
      </c>
      <c r="G1438" t="inlineStr">
        <is>
          <t>pytest</t>
        </is>
      </c>
      <c r="H1438">
        <f>=3.0.7</f>
        <v/>
      </c>
    </row>
    <row r="1439">
      <c r="A1439" t="inlineStr">
        <is>
          <t>amo-validator</t>
        </is>
      </c>
      <c r="B1439" t="inlineStr">
        <is>
          <t>58a01c6a2420d31cab0bbe29fafcc7153ce4784e</t>
        </is>
      </c>
      <c r="C1439" t="inlineStr">
        <is>
          <t>2017-06-12 12:55:32+00:00</t>
        </is>
      </c>
      <c r="D1439" t="inlineStr">
        <is>
          <t>verchange</t>
        </is>
      </c>
      <c r="E1439" t="inlineStr">
        <is>
          <t>pytest</t>
        </is>
      </c>
      <c r="F1439">
        <f>=3.1.2</f>
        <v/>
      </c>
      <c r="G1439" t="inlineStr">
        <is>
          <t>pytest</t>
        </is>
      </c>
      <c r="H1439">
        <f>=3.1.1</f>
        <v/>
      </c>
    </row>
    <row r="1440">
      <c r="A1440" t="inlineStr">
        <is>
          <t>amo-validator</t>
        </is>
      </c>
      <c r="B1440" t="inlineStr">
        <is>
          <t>58a01c6a2420d31cab0bbe29fafcc7153ce4784e</t>
        </is>
      </c>
      <c r="C1440" t="inlineStr">
        <is>
          <t>2017-06-12 12:55:32+00:00</t>
        </is>
      </c>
      <c r="D1440" t="inlineStr">
        <is>
          <t>verchange</t>
        </is>
      </c>
      <c r="E1440" t="inlineStr">
        <is>
          <t>spidermonkey</t>
        </is>
      </c>
      <c r="F1440">
        <f>=55.0a1.post2</f>
        <v/>
      </c>
      <c r="G1440" t="inlineStr">
        <is>
          <t>spidermonkey</t>
        </is>
      </c>
      <c r="H1440">
        <f>=54.0a2.post2</f>
        <v/>
      </c>
    </row>
    <row r="1441">
      <c r="A1441" t="inlineStr">
        <is>
          <t>amo-validator</t>
        </is>
      </c>
      <c r="B1441" t="inlineStr">
        <is>
          <t>d2b1070e6a27e30d48f6dc1a1ee79b18b157ae17</t>
        </is>
      </c>
      <c r="C1441" t="inlineStr">
        <is>
          <t>2017-06-19 12:05:43+00:00</t>
        </is>
      </c>
      <c r="D1441" t="inlineStr">
        <is>
          <t>verchange</t>
        </is>
      </c>
      <c r="E1441" t="inlineStr">
        <is>
          <t>requests</t>
        </is>
      </c>
      <c r="F1441">
        <f>=2.18.1</f>
        <v/>
      </c>
      <c r="G1441" t="inlineStr">
        <is>
          <t>requests</t>
        </is>
      </c>
      <c r="H1441">
        <f>=2.17.3</f>
        <v/>
      </c>
    </row>
    <row r="1442">
      <c r="A1442" t="inlineStr">
        <is>
          <t>amo-validator</t>
        </is>
      </c>
      <c r="B1442" t="inlineStr">
        <is>
          <t>d2b1070e6a27e30d48f6dc1a1ee79b18b157ae17</t>
        </is>
      </c>
      <c r="C1442" t="inlineStr">
        <is>
          <t>2017-06-19 12:05:43+00:00</t>
        </is>
      </c>
      <c r="D1442" t="inlineStr">
        <is>
          <t>verchange</t>
        </is>
      </c>
      <c r="E1442" t="inlineStr">
        <is>
          <t>simplejson</t>
        </is>
      </c>
      <c r="F1442">
        <f>=3.11.0</f>
        <v/>
      </c>
      <c r="G1442" t="inlineStr">
        <is>
          <t>simplejson</t>
        </is>
      </c>
      <c r="H1442">
        <f>=3.10.0</f>
        <v/>
      </c>
    </row>
    <row r="1443">
      <c r="A1443" t="inlineStr">
        <is>
          <t>amo-validator</t>
        </is>
      </c>
      <c r="B1443" t="inlineStr">
        <is>
          <t>e3b89ce7a5e373f500f5eac95f1630d4dc727927</t>
        </is>
      </c>
      <c r="C1443" t="inlineStr">
        <is>
          <t>2017-07-03 13:13:17+00:00</t>
        </is>
      </c>
      <c r="D1443" t="inlineStr">
        <is>
          <t>verchange</t>
        </is>
      </c>
      <c r="E1443" t="inlineStr">
        <is>
          <t>simplejson</t>
        </is>
      </c>
      <c r="F1443">
        <f>=3.11.1</f>
        <v/>
      </c>
      <c r="G1443" t="inlineStr">
        <is>
          <t>simplejson</t>
        </is>
      </c>
      <c r="H1443">
        <f>=3.11.0</f>
        <v/>
      </c>
    </row>
    <row r="1444">
      <c r="A1444" t="inlineStr">
        <is>
          <t>amo-validator</t>
        </is>
      </c>
      <c r="B1444" t="inlineStr">
        <is>
          <t>f305287cb0a967fa4d13dc72803a59380c5d47e0</t>
        </is>
      </c>
      <c r="C1444" t="inlineStr">
        <is>
          <t>2017-07-21 10:42:50+00:00</t>
        </is>
      </c>
      <c r="D1444" t="inlineStr">
        <is>
          <t>verchange</t>
        </is>
      </c>
      <c r="E1444" t="inlineStr">
        <is>
          <t>pytest</t>
        </is>
      </c>
      <c r="F1444">
        <f>=3.1.3</f>
        <v/>
      </c>
      <c r="G1444" t="inlineStr">
        <is>
          <t>pytest</t>
        </is>
      </c>
      <c r="H1444">
        <f>=3.1.2</f>
        <v/>
      </c>
    </row>
    <row r="1445">
      <c r="A1445" t="inlineStr">
        <is>
          <t>amo-validator</t>
        </is>
      </c>
      <c r="B1445" t="inlineStr">
        <is>
          <t>51eb02027dadb2af1db0a25afee15bb8879c81e8</t>
        </is>
      </c>
      <c r="C1445" t="inlineStr">
        <is>
          <t>2017-08-22 13:28:56+00:00</t>
        </is>
      </c>
      <c r="D1445" t="inlineStr">
        <is>
          <t>verchange</t>
        </is>
      </c>
      <c r="E1445" t="inlineStr">
        <is>
          <t>requests</t>
        </is>
      </c>
      <c r="F1445">
        <f>=2.18.4</f>
        <v/>
      </c>
      <c r="G1445" t="inlineStr">
        <is>
          <t>requests</t>
        </is>
      </c>
      <c r="H1445">
        <f>=2.18.1</f>
        <v/>
      </c>
    </row>
    <row r="1446">
      <c r="A1446" t="inlineStr">
        <is>
          <t>amo-validator</t>
        </is>
      </c>
      <c r="B1446" t="inlineStr">
        <is>
          <t>51eb02027dadb2af1db0a25afee15bb8879c81e8</t>
        </is>
      </c>
      <c r="C1446" t="inlineStr">
        <is>
          <t>2017-08-22 13:28:56+00:00</t>
        </is>
      </c>
      <c r="D1446" t="inlineStr">
        <is>
          <t>verchange</t>
        </is>
      </c>
      <c r="E1446" t="inlineStr">
        <is>
          <t>pytest</t>
        </is>
      </c>
      <c r="F1446">
        <f>=3.2.1</f>
        <v/>
      </c>
      <c r="G1446" t="inlineStr">
        <is>
          <t>pytest</t>
        </is>
      </c>
      <c r="H1446">
        <f>=3.1.3</f>
        <v/>
      </c>
    </row>
    <row r="1447">
      <c r="A1447" t="inlineStr">
        <is>
          <t>amo-validator</t>
        </is>
      </c>
      <c r="B1447" t="inlineStr">
        <is>
          <t>cb22034b5f43f9c04381f22bf8a87064b08897ed</t>
        </is>
      </c>
      <c r="C1447" t="inlineStr">
        <is>
          <t>2017-08-28 16:17:21+00:00</t>
        </is>
      </c>
      <c r="D1447" t="inlineStr">
        <is>
          <t>verchange</t>
        </is>
      </c>
      <c r="E1447" t="inlineStr">
        <is>
          <t>natsort</t>
        </is>
      </c>
      <c r="F1447">
        <f>=5.1.0</f>
        <v/>
      </c>
      <c r="G1447" t="inlineStr">
        <is>
          <t>natsort</t>
        </is>
      </c>
      <c r="H1447">
        <f>=5.0.3</f>
        <v/>
      </c>
    </row>
    <row r="1448">
      <c r="A1448" t="inlineStr">
        <is>
          <t>amo-validator</t>
        </is>
      </c>
      <c r="B1448" t="inlineStr">
        <is>
          <t>0d9e11fab1b0a8584067e8ee747c4d2b3e8a1d75</t>
        </is>
      </c>
      <c r="C1448" t="inlineStr">
        <is>
          <t>2017-10-09 10:27:43+00:00</t>
        </is>
      </c>
      <c r="D1448" t="inlineStr">
        <is>
          <t>verchange</t>
        </is>
      </c>
      <c r="E1448" t="inlineStr">
        <is>
          <t>pytest</t>
        </is>
      </c>
      <c r="F1448">
        <f>=3.2.3</f>
        <v/>
      </c>
      <c r="G1448" t="inlineStr">
        <is>
          <t>pytest</t>
        </is>
      </c>
      <c r="H1448">
        <f>=3.2.1</f>
        <v/>
      </c>
    </row>
    <row r="1449">
      <c r="A1449" t="inlineStr">
        <is>
          <t>amo-validator</t>
        </is>
      </c>
      <c r="B1449" t="inlineStr">
        <is>
          <t>0d9e11fab1b0a8584067e8ee747c4d2b3e8a1d75</t>
        </is>
      </c>
      <c r="C1449" t="inlineStr">
        <is>
          <t>2017-10-09 10:27:43+00:00</t>
        </is>
      </c>
      <c r="D1449" t="inlineStr">
        <is>
          <t>verchange</t>
        </is>
      </c>
      <c r="E1449" t="inlineStr">
        <is>
          <t>spidermonkey</t>
        </is>
      </c>
      <c r="F1449">
        <f>=58.0a1.post2</f>
        <v/>
      </c>
      <c r="G1449" t="inlineStr">
        <is>
          <t>spidermonkey</t>
        </is>
      </c>
      <c r="H1449">
        <f>=55.0a1.post2</f>
        <v/>
      </c>
    </row>
    <row r="1450">
      <c r="A1450" t="inlineStr">
        <is>
          <t>amo-validator</t>
        </is>
      </c>
      <c r="B1450" t="inlineStr">
        <is>
          <t>624bce761efaa67da51a585c88b02dd1c50ffc0e</t>
        </is>
      </c>
      <c r="C1450" t="inlineStr">
        <is>
          <t>2017-12-14 15:09:13+00:00</t>
        </is>
      </c>
      <c r="D1450" t="inlineStr">
        <is>
          <t>verchange</t>
        </is>
      </c>
      <c r="E1450" t="inlineStr">
        <is>
          <t>natsort</t>
        </is>
      </c>
      <c r="F1450">
        <f>=5.1.1</f>
        <v/>
      </c>
      <c r="G1450" t="inlineStr">
        <is>
          <t>natsort</t>
        </is>
      </c>
      <c r="H1450">
        <f>=5.1.0</f>
        <v/>
      </c>
    </row>
    <row r="1451">
      <c r="A1451" t="inlineStr">
        <is>
          <t>amo-validator</t>
        </is>
      </c>
      <c r="B1451" t="inlineStr">
        <is>
          <t>624bce761efaa67da51a585c88b02dd1c50ffc0e</t>
        </is>
      </c>
      <c r="C1451" t="inlineStr">
        <is>
          <t>2017-12-14 15:09:13+00:00</t>
        </is>
      </c>
      <c r="D1451" t="inlineStr">
        <is>
          <t>verchange</t>
        </is>
      </c>
      <c r="E1451" t="inlineStr">
        <is>
          <t>pytest</t>
        </is>
      </c>
      <c r="F1451">
        <f>=3.3.1</f>
        <v/>
      </c>
      <c r="G1451" t="inlineStr">
        <is>
          <t>pytest</t>
        </is>
      </c>
      <c r="H1451">
        <f>=3.2.3</f>
        <v/>
      </c>
    </row>
    <row r="1452">
      <c r="A1452" t="inlineStr">
        <is>
          <t>amo-validator</t>
        </is>
      </c>
      <c r="B1452" t="inlineStr">
        <is>
          <t>624bce761efaa67da51a585c88b02dd1c50ffc0e</t>
        </is>
      </c>
      <c r="C1452" t="inlineStr">
        <is>
          <t>2017-12-14 15:09:13+00:00</t>
        </is>
      </c>
      <c r="D1452" t="inlineStr">
        <is>
          <t>verchange</t>
        </is>
      </c>
      <c r="E1452" t="inlineStr">
        <is>
          <t>simplejson</t>
        </is>
      </c>
      <c r="F1452">
        <f>=3.13.2</f>
        <v/>
      </c>
      <c r="G1452" t="inlineStr">
        <is>
          <t>simplejson</t>
        </is>
      </c>
      <c r="H1452">
        <f>=3.11.1</f>
        <v/>
      </c>
    </row>
    <row r="1453">
      <c r="A1453" t="inlineStr">
        <is>
          <t>amo-validator</t>
        </is>
      </c>
      <c r="B1453" t="inlineStr">
        <is>
          <t>2f88f466928ff9a9303f4eb9c02e5aacfc885dec</t>
        </is>
      </c>
      <c r="C1453" t="inlineStr">
        <is>
          <t>2018-04-23 10:28:07+00:00</t>
        </is>
      </c>
      <c r="D1453" t="inlineStr">
        <is>
          <t>verchange</t>
        </is>
      </c>
      <c r="E1453" t="inlineStr">
        <is>
          <t>natsort</t>
        </is>
      </c>
      <c r="F1453">
        <f>=5.3.0</f>
        <v/>
      </c>
      <c r="G1453" t="inlineStr">
        <is>
          <t>natsort</t>
        </is>
      </c>
      <c r="H1453">
        <f>=5.1.1</f>
        <v/>
      </c>
    </row>
    <row r="1454">
      <c r="A1454" t="inlineStr">
        <is>
          <t>amo-validator</t>
        </is>
      </c>
      <c r="B1454" t="inlineStr">
        <is>
          <t>2f88f466928ff9a9303f4eb9c02e5aacfc885dec</t>
        </is>
      </c>
      <c r="C1454" t="inlineStr">
        <is>
          <t>2018-04-23 10:28:07+00:00</t>
        </is>
      </c>
      <c r="D1454" t="inlineStr">
        <is>
          <t>verchange</t>
        </is>
      </c>
      <c r="E1454" t="inlineStr">
        <is>
          <t>pytest</t>
        </is>
      </c>
      <c r="F1454">
        <f>=3.5.0</f>
        <v/>
      </c>
      <c r="G1454" t="inlineStr">
        <is>
          <t>pytest</t>
        </is>
      </c>
      <c r="H1454">
        <f>=3.3.1</f>
        <v/>
      </c>
    </row>
    <row r="1455">
      <c r="A1455" t="inlineStr">
        <is>
          <t>amo-validator</t>
        </is>
      </c>
      <c r="B1455" t="inlineStr">
        <is>
          <t>2f88f466928ff9a9303f4eb9c02e5aacfc885dec</t>
        </is>
      </c>
      <c r="C1455" t="inlineStr">
        <is>
          <t>2018-04-23 10:28:07+00:00</t>
        </is>
      </c>
      <c r="D1455" t="inlineStr">
        <is>
          <t>verchange</t>
        </is>
      </c>
      <c r="E1455" t="inlineStr">
        <is>
          <t>simplejson</t>
        </is>
      </c>
      <c r="F1455">
        <f>=3.14.0</f>
        <v/>
      </c>
      <c r="G1455" t="inlineStr">
        <is>
          <t>simplejson</t>
        </is>
      </c>
      <c r="H1455">
        <f>=3.13.2</f>
        <v/>
      </c>
    </row>
    <row r="1456">
      <c r="A1456" t="inlineStr">
        <is>
          <t>amo-validator</t>
        </is>
      </c>
      <c r="B1456" t="inlineStr">
        <is>
          <t>ecfdaee676fe6c0dd9609c944bc5f25b38e0ed05</t>
        </is>
      </c>
      <c r="C1456" t="inlineStr">
        <is>
          <t>2018-05-17 07:01:47+00:00</t>
        </is>
      </c>
      <c r="D1456" t="inlineStr">
        <is>
          <t>verchange</t>
        </is>
      </c>
      <c r="E1456" t="inlineStr">
        <is>
          <t>natsort</t>
        </is>
      </c>
      <c r="F1456">
        <f>=5.3.1</f>
        <v/>
      </c>
      <c r="G1456" t="inlineStr">
        <is>
          <t>natsort</t>
        </is>
      </c>
      <c r="H1456">
        <f>=5.3.0</f>
        <v/>
      </c>
    </row>
    <row r="1457">
      <c r="A1457" t="inlineStr">
        <is>
          <t>amo-validator</t>
        </is>
      </c>
      <c r="B1457" t="inlineStr">
        <is>
          <t>ecfdaee676fe6c0dd9609c944bc5f25b38e0ed05</t>
        </is>
      </c>
      <c r="C1457" t="inlineStr">
        <is>
          <t>2018-05-17 07:01:47+00:00</t>
        </is>
      </c>
      <c r="D1457" t="inlineStr">
        <is>
          <t>verchange</t>
        </is>
      </c>
      <c r="E1457" t="inlineStr">
        <is>
          <t>pytest</t>
        </is>
      </c>
      <c r="F1457">
        <f>=3.5.1</f>
        <v/>
      </c>
      <c r="G1457" t="inlineStr">
        <is>
          <t>pytest</t>
        </is>
      </c>
      <c r="H1457">
        <f>=3.5.0</f>
        <v/>
      </c>
    </row>
    <row r="1458">
      <c r="A1458" t="inlineStr">
        <is>
          <t>amo-validator</t>
        </is>
      </c>
      <c r="B1458" t="inlineStr">
        <is>
          <t>ecfdaee676fe6c0dd9609c944bc5f25b38e0ed05</t>
        </is>
      </c>
      <c r="C1458" t="inlineStr">
        <is>
          <t>2018-05-17 07:01:47+00:00</t>
        </is>
      </c>
      <c r="D1458" t="inlineStr">
        <is>
          <t>verchange</t>
        </is>
      </c>
      <c r="E1458" t="inlineStr">
        <is>
          <t>simplejson</t>
        </is>
      </c>
      <c r="F1458">
        <f>=3.15.0</f>
        <v/>
      </c>
      <c r="G1458" t="inlineStr">
        <is>
          <t>simplejson</t>
        </is>
      </c>
      <c r="H1458">
        <f>=3.14.0</f>
        <v/>
      </c>
    </row>
    <row r="1459">
      <c r="A1459" t="inlineStr">
        <is>
          <t>amo-validator</t>
        </is>
      </c>
      <c r="B1459" t="inlineStr">
        <is>
          <t>dcfd93b2dbafc692d8c7ad03d4d20025cf13b9d0</t>
        </is>
      </c>
      <c r="C1459" t="inlineStr">
        <is>
          <t>2018-10-15 06:15:03+00:00</t>
        </is>
      </c>
      <c r="D1459" t="inlineStr">
        <is>
          <t>verchange</t>
        </is>
      </c>
      <c r="E1459" t="inlineStr">
        <is>
          <t>requests</t>
        </is>
      </c>
      <c r="F1459">
        <f>=2.19.1</f>
        <v/>
      </c>
      <c r="G1459" t="inlineStr">
        <is>
          <t>requests</t>
        </is>
      </c>
      <c r="H1459">
        <f>=2.18.4</f>
        <v/>
      </c>
    </row>
    <row r="1460">
      <c r="A1460" t="inlineStr">
        <is>
          <t>amo-validator</t>
        </is>
      </c>
      <c r="B1460" t="inlineStr">
        <is>
          <t>dcfd93b2dbafc692d8c7ad03d4d20025cf13b9d0</t>
        </is>
      </c>
      <c r="C1460" t="inlineStr">
        <is>
          <t>2018-10-15 06:15:03+00:00</t>
        </is>
      </c>
      <c r="D1460" t="inlineStr">
        <is>
          <t>verchange</t>
        </is>
      </c>
      <c r="E1460" t="inlineStr">
        <is>
          <t>natsort</t>
        </is>
      </c>
      <c r="F1460">
        <f>=5.3.3</f>
        <v/>
      </c>
      <c r="G1460" t="inlineStr">
        <is>
          <t>natsort</t>
        </is>
      </c>
      <c r="H1460">
        <f>=5.3.1</f>
        <v/>
      </c>
    </row>
    <row r="1461">
      <c r="A1461" t="inlineStr">
        <is>
          <t>amo-validator</t>
        </is>
      </c>
      <c r="B1461" t="inlineStr">
        <is>
          <t>dcfd93b2dbafc692d8c7ad03d4d20025cf13b9d0</t>
        </is>
      </c>
      <c r="C1461" t="inlineStr">
        <is>
          <t>2018-10-15 06:15:03+00:00</t>
        </is>
      </c>
      <c r="D1461" t="inlineStr">
        <is>
          <t>verchange</t>
        </is>
      </c>
      <c r="E1461" t="inlineStr">
        <is>
          <t>pytest</t>
        </is>
      </c>
      <c r="F1461">
        <f>=3.7.1</f>
        <v/>
      </c>
      <c r="G1461" t="inlineStr">
        <is>
          <t>pytest</t>
        </is>
      </c>
      <c r="H1461">
        <f>=3.5.1</f>
        <v/>
      </c>
    </row>
    <row r="1462">
      <c r="A1462" t="inlineStr">
        <is>
          <t>amo-validator</t>
        </is>
      </c>
      <c r="B1462" t="inlineStr">
        <is>
          <t>dcfd93b2dbafc692d8c7ad03d4d20025cf13b9d0</t>
        </is>
      </c>
      <c r="C1462" t="inlineStr">
        <is>
          <t>2018-10-15 06:15:03+00:00</t>
        </is>
      </c>
      <c r="D1462" t="inlineStr">
        <is>
          <t>verchange</t>
        </is>
      </c>
      <c r="E1462" t="inlineStr">
        <is>
          <t>simplejson</t>
        </is>
      </c>
      <c r="F1462">
        <f>=3.16.0</f>
        <v/>
      </c>
      <c r="G1462" t="inlineStr">
        <is>
          <t>simplejson</t>
        </is>
      </c>
      <c r="H1462">
        <f>=3.15.0</f>
        <v/>
      </c>
    </row>
    <row r="1463">
      <c r="A1463" t="inlineStr">
        <is>
          <t>AV_Data_Capture</t>
        </is>
      </c>
      <c r="B1463" t="inlineStr">
        <is>
          <t>024c703124995a4c611f56aa555a07445ce1ad16</t>
        </is>
      </c>
      <c r="C1463" t="inlineStr">
        <is>
          <t>2020-11-11 08:21:22+00:00</t>
        </is>
      </c>
      <c r="D1463" t="inlineStr">
        <is>
          <t>verchange</t>
        </is>
      </c>
      <c r="E1463" t="inlineStr">
        <is>
          <t>pysocks</t>
        </is>
      </c>
      <c r="F1463" t="inlineStr"/>
      <c r="G1463" t="inlineStr">
        <is>
          <t>pysocks</t>
        </is>
      </c>
      <c r="H1463" t="inlineStr"/>
    </row>
    <row r="1464">
      <c r="A1464" t="inlineStr">
        <is>
          <t>AV_Data_Capture</t>
        </is>
      </c>
      <c r="B1464" t="inlineStr">
        <is>
          <t>024c703124995a4c611f56aa555a07445ce1ad16</t>
        </is>
      </c>
      <c r="C1464" t="inlineStr">
        <is>
          <t>2020-11-11 08:21:22+00:00</t>
        </is>
      </c>
      <c r="D1464" t="inlineStr">
        <is>
          <t>rem</t>
        </is>
      </c>
      <c r="E1464" t="inlineStr"/>
      <c r="F1464" t="inlineStr"/>
      <c r="G1464" t="inlineStr">
        <is>
          <t>pyinstaller</t>
        </is>
      </c>
      <c r="H1464" t="inlineStr"/>
    </row>
    <row r="1465">
      <c r="A1465" t="inlineStr">
        <is>
          <t>flask-jwt-extended</t>
        </is>
      </c>
      <c r="B1465" t="inlineStr">
        <is>
          <t>7c9a58dd5bf79e82836f7c55787590cc95f5d032</t>
        </is>
      </c>
      <c r="C1465" t="inlineStr">
        <is>
          <t>2016-10-11 17:19:35+00:00</t>
        </is>
      </c>
      <c r="D1465" t="inlineStr">
        <is>
          <t>verchange</t>
        </is>
      </c>
      <c r="E1465" t="inlineStr">
        <is>
          <t>coverage</t>
        </is>
      </c>
      <c r="F1465">
        <f>=4.2</f>
        <v/>
      </c>
      <c r="G1465" t="inlineStr">
        <is>
          <t>coverage</t>
        </is>
      </c>
      <c r="H1465">
        <f>=4.2</f>
        <v/>
      </c>
    </row>
    <row r="1466">
      <c r="A1466" t="inlineStr">
        <is>
          <t>flask-jwt-extended</t>
        </is>
      </c>
      <c r="B1466" t="inlineStr">
        <is>
          <t>7c9a58dd5bf79e82836f7c55787590cc95f5d032</t>
        </is>
      </c>
      <c r="C1466" t="inlineStr">
        <is>
          <t>2016-10-11 17:19:35+00:00</t>
        </is>
      </c>
      <c r="D1466" t="inlineStr">
        <is>
          <t>verchange</t>
        </is>
      </c>
      <c r="E1466" t="inlineStr">
        <is>
          <t>PyJWT</t>
        </is>
      </c>
      <c r="F1466">
        <f>=1.4.2</f>
        <v/>
      </c>
      <c r="G1466" t="inlineStr">
        <is>
          <t>PyJWT</t>
        </is>
      </c>
      <c r="H1466">
        <f>=1.4.2</f>
        <v/>
      </c>
    </row>
    <row r="1467">
      <c r="A1467" t="inlineStr">
        <is>
          <t>flask-jwt-extended</t>
        </is>
      </c>
      <c r="B1467" t="inlineStr">
        <is>
          <t>7c9a58dd5bf79e82836f7c55787590cc95f5d032</t>
        </is>
      </c>
      <c r="C1467" t="inlineStr">
        <is>
          <t>2016-10-11 17:19:35+00:00</t>
        </is>
      </c>
      <c r="D1467" t="inlineStr">
        <is>
          <t>verchange</t>
        </is>
      </c>
      <c r="E1467" t="inlineStr">
        <is>
          <t>click</t>
        </is>
      </c>
      <c r="F1467">
        <f>=6.6</f>
        <v/>
      </c>
      <c r="G1467" t="inlineStr">
        <is>
          <t>click</t>
        </is>
      </c>
      <c r="H1467">
        <f>=6.6</f>
        <v/>
      </c>
    </row>
    <row r="1468">
      <c r="A1468" t="inlineStr">
        <is>
          <t>flask-jwt-extended</t>
        </is>
      </c>
      <c r="B1468" t="inlineStr">
        <is>
          <t>7c9a58dd5bf79e82836f7c55787590cc95f5d032</t>
        </is>
      </c>
      <c r="C1468" t="inlineStr">
        <is>
          <t>2016-10-11 17:19:35+00:00</t>
        </is>
      </c>
      <c r="D1468" t="inlineStr">
        <is>
          <t>verchange</t>
        </is>
      </c>
      <c r="E1468" t="inlineStr">
        <is>
          <t>Werkzeug</t>
        </is>
      </c>
      <c r="F1468">
        <f>=0.11.11</f>
        <v/>
      </c>
      <c r="G1468" t="inlineStr">
        <is>
          <t>Werkzeug</t>
        </is>
      </c>
      <c r="H1468">
        <f>=0.11.11</f>
        <v/>
      </c>
    </row>
    <row r="1469">
      <c r="A1469" t="inlineStr">
        <is>
          <t>flask-jwt-extended</t>
        </is>
      </c>
      <c r="B1469" t="inlineStr">
        <is>
          <t>7c9a58dd5bf79e82836f7c55787590cc95f5d032</t>
        </is>
      </c>
      <c r="C1469" t="inlineStr">
        <is>
          <t>2016-10-11 17:19:35+00:00</t>
        </is>
      </c>
      <c r="D1469" t="inlineStr">
        <is>
          <t>verchange</t>
        </is>
      </c>
      <c r="E1469" t="inlineStr">
        <is>
          <t>itsdangerous</t>
        </is>
      </c>
      <c r="F1469">
        <f>=0.24</f>
        <v/>
      </c>
      <c r="G1469" t="inlineStr">
        <is>
          <t>itsdangerous</t>
        </is>
      </c>
      <c r="H1469">
        <f>=0.24</f>
        <v/>
      </c>
    </row>
    <row r="1470">
      <c r="A1470" t="inlineStr">
        <is>
          <t>flask-jwt-extended</t>
        </is>
      </c>
      <c r="B1470" t="inlineStr">
        <is>
          <t>7c9a58dd5bf79e82836f7c55787590cc95f5d032</t>
        </is>
      </c>
      <c r="C1470" t="inlineStr">
        <is>
          <t>2016-10-11 17:19:35+00:00</t>
        </is>
      </c>
      <c r="D1470" t="inlineStr">
        <is>
          <t>verchange</t>
        </is>
      </c>
      <c r="E1470" t="inlineStr">
        <is>
          <t>wheel</t>
        </is>
      </c>
      <c r="F1470">
        <f>=0.29.0</f>
        <v/>
      </c>
      <c r="G1470" t="inlineStr">
        <is>
          <t>wheel</t>
        </is>
      </c>
      <c r="H1470">
        <f>=0.24.0</f>
        <v/>
      </c>
    </row>
    <row r="1471">
      <c r="A1471" t="inlineStr">
        <is>
          <t>flask-jwt-extended</t>
        </is>
      </c>
      <c r="B1471" t="inlineStr">
        <is>
          <t>7c9a58dd5bf79e82836f7c55787590cc95f5d032</t>
        </is>
      </c>
      <c r="C1471" t="inlineStr">
        <is>
          <t>2016-10-11 17:19:35+00:00</t>
        </is>
      </c>
      <c r="D1471" t="inlineStr">
        <is>
          <t>add</t>
        </is>
      </c>
      <c r="E1471" t="inlineStr">
        <is>
          <t>Babel</t>
        </is>
      </c>
      <c r="F1471">
        <f>=2.3.4</f>
        <v/>
      </c>
      <c r="G1471" t="inlineStr"/>
      <c r="H1471" t="inlineStr"/>
    </row>
    <row r="1472">
      <c r="A1472" t="inlineStr">
        <is>
          <t>flask-jwt-extended</t>
        </is>
      </c>
      <c r="B1472" t="inlineStr">
        <is>
          <t>7c9a58dd5bf79e82836f7c55787590cc95f5d032</t>
        </is>
      </c>
      <c r="C1472" t="inlineStr">
        <is>
          <t>2016-10-11 17:19:35+00:00</t>
        </is>
      </c>
      <c r="D1472" t="inlineStr">
        <is>
          <t>add</t>
        </is>
      </c>
      <c r="E1472" t="inlineStr">
        <is>
          <t>PyYAML</t>
        </is>
      </c>
      <c r="F1472">
        <f>=3.12</f>
        <v/>
      </c>
      <c r="G1472" t="inlineStr"/>
      <c r="H1472" t="inlineStr"/>
    </row>
    <row r="1473">
      <c r="A1473" t="inlineStr">
        <is>
          <t>flask-jwt-extended</t>
        </is>
      </c>
      <c r="B1473" t="inlineStr">
        <is>
          <t>7c9a58dd5bf79e82836f7c55787590cc95f5d032</t>
        </is>
      </c>
      <c r="C1473" t="inlineStr">
        <is>
          <t>2016-10-11 17:19:35+00:00</t>
        </is>
      </c>
      <c r="D1473" t="inlineStr">
        <is>
          <t>add</t>
        </is>
      </c>
      <c r="E1473" t="inlineStr">
        <is>
          <t>Pygments</t>
        </is>
      </c>
      <c r="F1473">
        <f>=2.1.3</f>
        <v/>
      </c>
      <c r="G1473" t="inlineStr"/>
      <c r="H1473" t="inlineStr"/>
    </row>
    <row r="1474">
      <c r="A1474" t="inlineStr">
        <is>
          <t>flask-jwt-extended</t>
        </is>
      </c>
      <c r="B1474" t="inlineStr">
        <is>
          <t>7c9a58dd5bf79e82836f7c55787590cc95f5d032</t>
        </is>
      </c>
      <c r="C1474" t="inlineStr">
        <is>
          <t>2016-10-11 17:19:35+00:00</t>
        </is>
      </c>
      <c r="D1474" t="inlineStr">
        <is>
          <t>add</t>
        </is>
      </c>
      <c r="E1474" t="inlineStr">
        <is>
          <t>Sphinx</t>
        </is>
      </c>
      <c r="F1474">
        <f>=1.4.8</f>
        <v/>
      </c>
      <c r="G1474" t="inlineStr"/>
      <c r="H1474" t="inlineStr"/>
    </row>
    <row r="1475">
      <c r="A1475" t="inlineStr">
        <is>
          <t>flask-jwt-extended</t>
        </is>
      </c>
      <c r="B1475" t="inlineStr">
        <is>
          <t>7c9a58dd5bf79e82836f7c55787590cc95f5d032</t>
        </is>
      </c>
      <c r="C1475" t="inlineStr">
        <is>
          <t>2016-10-11 17:19:35+00:00</t>
        </is>
      </c>
      <c r="D1475" t="inlineStr">
        <is>
          <t>add</t>
        </is>
      </c>
      <c r="E1475" t="inlineStr">
        <is>
          <t>alabaster</t>
        </is>
      </c>
      <c r="F1475">
        <f>=0.7.9</f>
        <v/>
      </c>
      <c r="G1475" t="inlineStr"/>
      <c r="H1475" t="inlineStr"/>
    </row>
    <row r="1476">
      <c r="A1476" t="inlineStr">
        <is>
          <t>flask-jwt-extended</t>
        </is>
      </c>
      <c r="B1476" t="inlineStr">
        <is>
          <t>7c9a58dd5bf79e82836f7c55787590cc95f5d032</t>
        </is>
      </c>
      <c r="C1476" t="inlineStr">
        <is>
          <t>2016-10-11 17:19:35+00:00</t>
        </is>
      </c>
      <c r="D1476" t="inlineStr">
        <is>
          <t>add</t>
        </is>
      </c>
      <c r="E1476" t="inlineStr">
        <is>
          <t>argh</t>
        </is>
      </c>
      <c r="F1476">
        <f>=0.26.2</f>
        <v/>
      </c>
      <c r="G1476" t="inlineStr"/>
      <c r="H1476" t="inlineStr"/>
    </row>
    <row r="1477">
      <c r="A1477" t="inlineStr">
        <is>
          <t>flask-jwt-extended</t>
        </is>
      </c>
      <c r="B1477" t="inlineStr">
        <is>
          <t>7c9a58dd5bf79e82836f7c55787590cc95f5d032</t>
        </is>
      </c>
      <c r="C1477" t="inlineStr">
        <is>
          <t>2016-10-11 17:19:35+00:00</t>
        </is>
      </c>
      <c r="D1477" t="inlineStr">
        <is>
          <t>add</t>
        </is>
      </c>
      <c r="E1477" t="inlineStr">
        <is>
          <t>backports-abc</t>
        </is>
      </c>
      <c r="F1477">
        <f>=0.4</f>
        <v/>
      </c>
      <c r="G1477" t="inlineStr"/>
      <c r="H1477" t="inlineStr"/>
    </row>
    <row r="1478">
      <c r="A1478" t="inlineStr">
        <is>
          <t>flask-jwt-extended</t>
        </is>
      </c>
      <c r="B1478" t="inlineStr">
        <is>
          <t>7c9a58dd5bf79e82836f7c55787590cc95f5d032</t>
        </is>
      </c>
      <c r="C1478" t="inlineStr">
        <is>
          <t>2016-10-11 17:19:35+00:00</t>
        </is>
      </c>
      <c r="D1478" t="inlineStr">
        <is>
          <t>add</t>
        </is>
      </c>
      <c r="E1478" t="inlineStr">
        <is>
          <t>certifi</t>
        </is>
      </c>
      <c r="F1478">
        <f>=2016.09.26</f>
        <v/>
      </c>
      <c r="G1478" t="inlineStr"/>
      <c r="H1478" t="inlineStr"/>
    </row>
    <row r="1479">
      <c r="A1479" t="inlineStr">
        <is>
          <t>flask-jwt-extended</t>
        </is>
      </c>
      <c r="B1479" t="inlineStr">
        <is>
          <t>7c9a58dd5bf79e82836f7c55787590cc95f5d032</t>
        </is>
      </c>
      <c r="C1479" t="inlineStr">
        <is>
          <t>2016-10-11 17:19:35+00:00</t>
        </is>
      </c>
      <c r="D1479" t="inlineStr">
        <is>
          <t>add</t>
        </is>
      </c>
      <c r="E1479" t="inlineStr">
        <is>
          <t>docutils</t>
        </is>
      </c>
      <c r="F1479">
        <f>=0.12</f>
        <v/>
      </c>
      <c r="G1479" t="inlineStr"/>
      <c r="H1479" t="inlineStr"/>
    </row>
    <row r="1480">
      <c r="A1480" t="inlineStr">
        <is>
          <t>flask-jwt-extended</t>
        </is>
      </c>
      <c r="B1480" t="inlineStr">
        <is>
          <t>7c9a58dd5bf79e82836f7c55787590cc95f5d032</t>
        </is>
      </c>
      <c r="C1480" t="inlineStr">
        <is>
          <t>2016-10-11 17:19:35+00:00</t>
        </is>
      </c>
      <c r="D1480" t="inlineStr">
        <is>
          <t>add</t>
        </is>
      </c>
      <c r="E1480" t="inlineStr">
        <is>
          <t>imagesize</t>
        </is>
      </c>
      <c r="F1480">
        <f>=0.7.1</f>
        <v/>
      </c>
      <c r="G1480" t="inlineStr"/>
      <c r="H1480" t="inlineStr"/>
    </row>
    <row r="1481">
      <c r="A1481" t="inlineStr">
        <is>
          <t>flask-jwt-extended</t>
        </is>
      </c>
      <c r="B1481" t="inlineStr">
        <is>
          <t>7c9a58dd5bf79e82836f7c55787590cc95f5d032</t>
        </is>
      </c>
      <c r="C1481" t="inlineStr">
        <is>
          <t>2016-10-11 17:19:35+00:00</t>
        </is>
      </c>
      <c r="D1481" t="inlineStr">
        <is>
          <t>add</t>
        </is>
      </c>
      <c r="E1481" t="inlineStr">
        <is>
          <t>livereload</t>
        </is>
      </c>
      <c r="F1481">
        <f>=2.4.1</f>
        <v/>
      </c>
      <c r="G1481" t="inlineStr"/>
      <c r="H1481" t="inlineStr"/>
    </row>
    <row r="1482">
      <c r="A1482" t="inlineStr">
        <is>
          <t>flask-jwt-extended</t>
        </is>
      </c>
      <c r="B1482" t="inlineStr">
        <is>
          <t>7c9a58dd5bf79e82836f7c55787590cc95f5d032</t>
        </is>
      </c>
      <c r="C1482" t="inlineStr">
        <is>
          <t>2016-10-11 17:19:35+00:00</t>
        </is>
      </c>
      <c r="D1482" t="inlineStr">
        <is>
          <t>add</t>
        </is>
      </c>
      <c r="E1482" t="inlineStr">
        <is>
          <t>pathtools</t>
        </is>
      </c>
      <c r="F1482">
        <f>=0.1.2</f>
        <v/>
      </c>
      <c r="G1482" t="inlineStr"/>
      <c r="H1482" t="inlineStr"/>
    </row>
    <row r="1483">
      <c r="A1483" t="inlineStr">
        <is>
          <t>flask-jwt-extended</t>
        </is>
      </c>
      <c r="B1483" t="inlineStr">
        <is>
          <t>7c9a58dd5bf79e82836f7c55787590cc95f5d032</t>
        </is>
      </c>
      <c r="C1483" t="inlineStr">
        <is>
          <t>2016-10-11 17:19:35+00:00</t>
        </is>
      </c>
      <c r="D1483" t="inlineStr">
        <is>
          <t>add</t>
        </is>
      </c>
      <c r="E1483" t="inlineStr">
        <is>
          <t>port-for</t>
        </is>
      </c>
      <c r="F1483">
        <f>=0.3.1</f>
        <v/>
      </c>
      <c r="G1483" t="inlineStr"/>
      <c r="H1483" t="inlineStr"/>
    </row>
    <row r="1484">
      <c r="A1484" t="inlineStr">
        <is>
          <t>flask-jwt-extended</t>
        </is>
      </c>
      <c r="B1484" t="inlineStr">
        <is>
          <t>7c9a58dd5bf79e82836f7c55787590cc95f5d032</t>
        </is>
      </c>
      <c r="C1484" t="inlineStr">
        <is>
          <t>2016-10-11 17:19:35+00:00</t>
        </is>
      </c>
      <c r="D1484" t="inlineStr">
        <is>
          <t>add</t>
        </is>
      </c>
      <c r="E1484" t="inlineStr">
        <is>
          <t>pytz</t>
        </is>
      </c>
      <c r="F1484">
        <f>=2016.7</f>
        <v/>
      </c>
      <c r="G1484" t="inlineStr"/>
      <c r="H1484" t="inlineStr"/>
    </row>
    <row r="1485">
      <c r="A1485" t="inlineStr">
        <is>
          <t>flask-jwt-extended</t>
        </is>
      </c>
      <c r="B1485" t="inlineStr">
        <is>
          <t>7c9a58dd5bf79e82836f7c55787590cc95f5d032</t>
        </is>
      </c>
      <c r="C1485" t="inlineStr">
        <is>
          <t>2016-10-11 17:19:35+00:00</t>
        </is>
      </c>
      <c r="D1485" t="inlineStr">
        <is>
          <t>add</t>
        </is>
      </c>
      <c r="E1485" t="inlineStr">
        <is>
          <t>singledispatch</t>
        </is>
      </c>
      <c r="F1485">
        <f>=3.4.0.3</f>
        <v/>
      </c>
      <c r="G1485" t="inlineStr"/>
      <c r="H1485" t="inlineStr"/>
    </row>
    <row r="1486">
      <c r="A1486" t="inlineStr">
        <is>
          <t>flask-jwt-extended</t>
        </is>
      </c>
      <c r="B1486" t="inlineStr">
        <is>
          <t>7c9a58dd5bf79e82836f7c55787590cc95f5d032</t>
        </is>
      </c>
      <c r="C1486" t="inlineStr">
        <is>
          <t>2016-10-11 17:19:35+00:00</t>
        </is>
      </c>
      <c r="D1486" t="inlineStr">
        <is>
          <t>add</t>
        </is>
      </c>
      <c r="E1486" t="inlineStr">
        <is>
          <t>snowballstemmer</t>
        </is>
      </c>
      <c r="F1486">
        <f>=1.2.1</f>
        <v/>
      </c>
      <c r="G1486" t="inlineStr"/>
      <c r="H1486" t="inlineStr"/>
    </row>
    <row r="1487">
      <c r="A1487" t="inlineStr">
        <is>
          <t>flask-jwt-extended</t>
        </is>
      </c>
      <c r="B1487" t="inlineStr">
        <is>
          <t>7c9a58dd5bf79e82836f7c55787590cc95f5d032</t>
        </is>
      </c>
      <c r="C1487" t="inlineStr">
        <is>
          <t>2016-10-11 17:19:35+00:00</t>
        </is>
      </c>
      <c r="D1487" t="inlineStr">
        <is>
          <t>add</t>
        </is>
      </c>
      <c r="E1487" t="inlineStr">
        <is>
          <t>sphinx-autobuild</t>
        </is>
      </c>
      <c r="F1487">
        <f>=0.6.0</f>
        <v/>
      </c>
      <c r="G1487" t="inlineStr"/>
      <c r="H1487" t="inlineStr"/>
    </row>
    <row r="1488">
      <c r="A1488" t="inlineStr">
        <is>
          <t>flask-jwt-extended</t>
        </is>
      </c>
      <c r="B1488" t="inlineStr">
        <is>
          <t>7c9a58dd5bf79e82836f7c55787590cc95f5d032</t>
        </is>
      </c>
      <c r="C1488" t="inlineStr">
        <is>
          <t>2016-10-11 17:19:35+00:00</t>
        </is>
      </c>
      <c r="D1488" t="inlineStr">
        <is>
          <t>add</t>
        </is>
      </c>
      <c r="E1488" t="inlineStr">
        <is>
          <t>sphinx-rtd-theme</t>
        </is>
      </c>
      <c r="F1488">
        <f>=0.1.9</f>
        <v/>
      </c>
      <c r="G1488" t="inlineStr"/>
      <c r="H1488" t="inlineStr"/>
    </row>
    <row r="1489">
      <c r="A1489" t="inlineStr">
        <is>
          <t>flask-jwt-extended</t>
        </is>
      </c>
      <c r="B1489" t="inlineStr">
        <is>
          <t>7c9a58dd5bf79e82836f7c55787590cc95f5d032</t>
        </is>
      </c>
      <c r="C1489" t="inlineStr">
        <is>
          <t>2016-10-11 17:19:35+00:00</t>
        </is>
      </c>
      <c r="D1489" t="inlineStr">
        <is>
          <t>add</t>
        </is>
      </c>
      <c r="E1489" t="inlineStr">
        <is>
          <t>tornado</t>
        </is>
      </c>
      <c r="F1489">
        <f>=4.4.2</f>
        <v/>
      </c>
      <c r="G1489" t="inlineStr"/>
      <c r="H1489" t="inlineStr"/>
    </row>
    <row r="1490">
      <c r="A1490" t="inlineStr">
        <is>
          <t>flask-jwt-extended</t>
        </is>
      </c>
      <c r="B1490" t="inlineStr">
        <is>
          <t>7c9a58dd5bf79e82836f7c55787590cc95f5d032</t>
        </is>
      </c>
      <c r="C1490" t="inlineStr">
        <is>
          <t>2016-10-11 17:19:35+00:00</t>
        </is>
      </c>
      <c r="D1490" t="inlineStr">
        <is>
          <t>add</t>
        </is>
      </c>
      <c r="E1490" t="inlineStr">
        <is>
          <t>watchdog</t>
        </is>
      </c>
      <c r="F1490">
        <f>=0.8.3</f>
        <v/>
      </c>
      <c r="G1490" t="inlineStr"/>
      <c r="H1490" t="inlineStr"/>
    </row>
    <row r="1491">
      <c r="A1491" t="inlineStr">
        <is>
          <t>flask-jwt-extended</t>
        </is>
      </c>
      <c r="B1491" t="inlineStr">
        <is>
          <t>94bf947e1c5272ddfe4077b3ff8c247125017f24</t>
        </is>
      </c>
      <c r="C1491" t="inlineStr">
        <is>
          <t>2016-10-12 17:50:29+00:00</t>
        </is>
      </c>
      <c r="D1491" t="inlineStr">
        <is>
          <t>verchange</t>
        </is>
      </c>
      <c r="E1491" t="inlineStr">
        <is>
          <t>Pygments</t>
        </is>
      </c>
      <c r="F1491">
        <f>=2.1.3</f>
        <v/>
      </c>
      <c r="G1491" t="inlineStr">
        <is>
          <t>Pygments</t>
        </is>
      </c>
      <c r="H1491">
        <f>=2.1.3</f>
        <v/>
      </c>
    </row>
    <row r="1492">
      <c r="A1492" t="inlineStr">
        <is>
          <t>flask-jwt-extended</t>
        </is>
      </c>
      <c r="B1492" t="inlineStr">
        <is>
          <t>94bf947e1c5272ddfe4077b3ff8c247125017f24</t>
        </is>
      </c>
      <c r="C1492" t="inlineStr">
        <is>
          <t>2016-10-12 17:50:29+00:00</t>
        </is>
      </c>
      <c r="D1492" t="inlineStr">
        <is>
          <t>verchange</t>
        </is>
      </c>
      <c r="E1492" t="inlineStr">
        <is>
          <t>Jinja2</t>
        </is>
      </c>
      <c r="F1492">
        <f>=2.8</f>
        <v/>
      </c>
      <c r="G1492" t="inlineStr">
        <is>
          <t>Jinja2</t>
        </is>
      </c>
      <c r="H1492">
        <f>=2.8</f>
        <v/>
      </c>
    </row>
    <row r="1493">
      <c r="A1493" t="inlineStr">
        <is>
          <t>flask-jwt-extended</t>
        </is>
      </c>
      <c r="B1493" t="inlineStr">
        <is>
          <t>94bf947e1c5272ddfe4077b3ff8c247125017f24</t>
        </is>
      </c>
      <c r="C1493" t="inlineStr">
        <is>
          <t>2016-10-12 17:50:29+00:00</t>
        </is>
      </c>
      <c r="D1493" t="inlineStr">
        <is>
          <t>verchange</t>
        </is>
      </c>
      <c r="E1493" t="inlineStr">
        <is>
          <t>PyJWT</t>
        </is>
      </c>
      <c r="F1493">
        <f>=1.4.2</f>
        <v/>
      </c>
      <c r="G1493" t="inlineStr">
        <is>
          <t>PyJWT</t>
        </is>
      </c>
      <c r="H1493">
        <f>=1.4.2</f>
        <v/>
      </c>
    </row>
    <row r="1494">
      <c r="A1494" t="inlineStr">
        <is>
          <t>flask-jwt-extended</t>
        </is>
      </c>
      <c r="B1494" t="inlineStr">
        <is>
          <t>94bf947e1c5272ddfe4077b3ff8c247125017f24</t>
        </is>
      </c>
      <c r="C1494" t="inlineStr">
        <is>
          <t>2016-10-12 17:50:29+00:00</t>
        </is>
      </c>
      <c r="D1494" t="inlineStr">
        <is>
          <t>verchange</t>
        </is>
      </c>
      <c r="E1494" t="inlineStr">
        <is>
          <t>MarkupSafe</t>
        </is>
      </c>
      <c r="F1494">
        <f>=0.23</f>
        <v/>
      </c>
      <c r="G1494" t="inlineStr">
        <is>
          <t>MarkupSafe</t>
        </is>
      </c>
      <c r="H1494">
        <f>=0.23</f>
        <v/>
      </c>
    </row>
    <row r="1495">
      <c r="A1495" t="inlineStr">
        <is>
          <t>flask-jwt-extended</t>
        </is>
      </c>
      <c r="B1495" t="inlineStr">
        <is>
          <t>94bf947e1c5272ddfe4077b3ff8c247125017f24</t>
        </is>
      </c>
      <c r="C1495" t="inlineStr">
        <is>
          <t>2016-10-12 17:50:29+00:00</t>
        </is>
      </c>
      <c r="D1495" t="inlineStr">
        <is>
          <t>verchange</t>
        </is>
      </c>
      <c r="E1495" t="inlineStr">
        <is>
          <t>Babel</t>
        </is>
      </c>
      <c r="F1495">
        <f>=2.3.4</f>
        <v/>
      </c>
      <c r="G1495" t="inlineStr">
        <is>
          <t>Babel</t>
        </is>
      </c>
      <c r="H1495">
        <f>=2.3.4</f>
        <v/>
      </c>
    </row>
    <row r="1496">
      <c r="A1496" t="inlineStr">
        <is>
          <t>flask-jwt-extended</t>
        </is>
      </c>
      <c r="B1496" t="inlineStr">
        <is>
          <t>94bf947e1c5272ddfe4077b3ff8c247125017f24</t>
        </is>
      </c>
      <c r="C1496" t="inlineStr">
        <is>
          <t>2016-10-12 17:50:29+00:00</t>
        </is>
      </c>
      <c r="D1496" t="inlineStr">
        <is>
          <t>verchange</t>
        </is>
      </c>
      <c r="E1496" t="inlineStr">
        <is>
          <t>Flask</t>
        </is>
      </c>
      <c r="F1496">
        <f>=0.11.1</f>
        <v/>
      </c>
      <c r="G1496" t="inlineStr">
        <is>
          <t>Flask</t>
        </is>
      </c>
      <c r="H1496">
        <f>=0.11.1</f>
        <v/>
      </c>
    </row>
    <row r="1497">
      <c r="A1497" t="inlineStr">
        <is>
          <t>flask-jwt-extended</t>
        </is>
      </c>
      <c r="B1497" t="inlineStr">
        <is>
          <t>94bf947e1c5272ddfe4077b3ff8c247125017f24</t>
        </is>
      </c>
      <c r="C1497" t="inlineStr">
        <is>
          <t>2016-10-12 17:50:29+00:00</t>
        </is>
      </c>
      <c r="D1497" t="inlineStr">
        <is>
          <t>verchange</t>
        </is>
      </c>
      <c r="E1497" t="inlineStr">
        <is>
          <t>Sphinx</t>
        </is>
      </c>
      <c r="F1497">
        <f>=1.4.8</f>
        <v/>
      </c>
      <c r="G1497" t="inlineStr">
        <is>
          <t>Sphinx</t>
        </is>
      </c>
      <c r="H1497">
        <f>=1.4.8</f>
        <v/>
      </c>
    </row>
    <row r="1498">
      <c r="A1498" t="inlineStr">
        <is>
          <t>flask-jwt-extended</t>
        </is>
      </c>
      <c r="B1498" t="inlineStr">
        <is>
          <t>94bf947e1c5272ddfe4077b3ff8c247125017f24</t>
        </is>
      </c>
      <c r="C1498" t="inlineStr">
        <is>
          <t>2016-10-12 17:50:29+00:00</t>
        </is>
      </c>
      <c r="D1498" t="inlineStr">
        <is>
          <t>verchange</t>
        </is>
      </c>
      <c r="E1498" t="inlineStr">
        <is>
          <t>Werkzeug</t>
        </is>
      </c>
      <c r="F1498">
        <f>=0.11.11</f>
        <v/>
      </c>
      <c r="G1498" t="inlineStr">
        <is>
          <t>Werkzeug</t>
        </is>
      </c>
      <c r="H1498">
        <f>=0.11.11</f>
        <v/>
      </c>
    </row>
    <row r="1499">
      <c r="A1499" t="inlineStr">
        <is>
          <t>flask-jwt-extended</t>
        </is>
      </c>
      <c r="B1499" t="inlineStr">
        <is>
          <t>94bf947e1c5272ddfe4077b3ff8c247125017f24</t>
        </is>
      </c>
      <c r="C1499" t="inlineStr">
        <is>
          <t>2016-10-12 17:50:29+00:00</t>
        </is>
      </c>
      <c r="D1499" t="inlineStr">
        <is>
          <t>rem</t>
        </is>
      </c>
      <c r="E1499" t="inlineStr"/>
      <c r="F1499" t="inlineStr"/>
      <c r="G1499" t="inlineStr">
        <is>
          <t>PyYAML</t>
        </is>
      </c>
      <c r="H1499">
        <f>=3.12</f>
        <v/>
      </c>
    </row>
    <row r="1500">
      <c r="A1500" t="inlineStr">
        <is>
          <t>flask-jwt-extended</t>
        </is>
      </c>
      <c r="B1500" t="inlineStr">
        <is>
          <t>94bf947e1c5272ddfe4077b3ff8c247125017f24</t>
        </is>
      </c>
      <c r="C1500" t="inlineStr">
        <is>
          <t>2016-10-12 17:50:29+00:00</t>
        </is>
      </c>
      <c r="D1500" t="inlineStr">
        <is>
          <t>rem</t>
        </is>
      </c>
      <c r="E1500" t="inlineStr"/>
      <c r="F1500" t="inlineStr"/>
      <c r="G1500" t="inlineStr">
        <is>
          <t>argh</t>
        </is>
      </c>
      <c r="H1500">
        <f>=0.26.2</f>
        <v/>
      </c>
    </row>
    <row r="1501">
      <c r="A1501" t="inlineStr">
        <is>
          <t>flask-jwt-extended</t>
        </is>
      </c>
      <c r="B1501" t="inlineStr">
        <is>
          <t>94bf947e1c5272ddfe4077b3ff8c247125017f24</t>
        </is>
      </c>
      <c r="C1501" t="inlineStr">
        <is>
          <t>2016-10-12 17:50:29+00:00</t>
        </is>
      </c>
      <c r="D1501" t="inlineStr">
        <is>
          <t>rem</t>
        </is>
      </c>
      <c r="E1501" t="inlineStr"/>
      <c r="F1501" t="inlineStr"/>
      <c r="G1501" t="inlineStr">
        <is>
          <t>backports-abc</t>
        </is>
      </c>
      <c r="H1501">
        <f>=0.4</f>
        <v/>
      </c>
    </row>
    <row r="1502">
      <c r="A1502" t="inlineStr">
        <is>
          <t>flask-jwt-extended</t>
        </is>
      </c>
      <c r="B1502" t="inlineStr">
        <is>
          <t>94bf947e1c5272ddfe4077b3ff8c247125017f24</t>
        </is>
      </c>
      <c r="C1502" t="inlineStr">
        <is>
          <t>2016-10-12 17:50:29+00:00</t>
        </is>
      </c>
      <c r="D1502" t="inlineStr">
        <is>
          <t>rem</t>
        </is>
      </c>
      <c r="E1502" t="inlineStr"/>
      <c r="F1502" t="inlineStr"/>
      <c r="G1502" t="inlineStr">
        <is>
          <t>certifi</t>
        </is>
      </c>
      <c r="H1502">
        <f>=2016.09.26</f>
        <v/>
      </c>
    </row>
    <row r="1503">
      <c r="A1503" t="inlineStr">
        <is>
          <t>flask-jwt-extended</t>
        </is>
      </c>
      <c r="B1503" t="inlineStr">
        <is>
          <t>94bf947e1c5272ddfe4077b3ff8c247125017f24</t>
        </is>
      </c>
      <c r="C1503" t="inlineStr">
        <is>
          <t>2016-10-12 17:50:29+00:00</t>
        </is>
      </c>
      <c r="D1503" t="inlineStr">
        <is>
          <t>rem</t>
        </is>
      </c>
      <c r="E1503" t="inlineStr"/>
      <c r="F1503" t="inlineStr"/>
      <c r="G1503" t="inlineStr">
        <is>
          <t>coverage</t>
        </is>
      </c>
      <c r="H1503">
        <f>=4.2</f>
        <v/>
      </c>
    </row>
    <row r="1504">
      <c r="A1504" t="inlineStr">
        <is>
          <t>flask-jwt-extended</t>
        </is>
      </c>
      <c r="B1504" t="inlineStr">
        <is>
          <t>94bf947e1c5272ddfe4077b3ff8c247125017f24</t>
        </is>
      </c>
      <c r="C1504" t="inlineStr">
        <is>
          <t>2016-10-12 17:50:29+00:00</t>
        </is>
      </c>
      <c r="D1504" t="inlineStr">
        <is>
          <t>rem</t>
        </is>
      </c>
      <c r="E1504" t="inlineStr"/>
      <c r="F1504" t="inlineStr"/>
      <c r="G1504" t="inlineStr">
        <is>
          <t>livereload</t>
        </is>
      </c>
      <c r="H1504">
        <f>=2.4.1</f>
        <v/>
      </c>
    </row>
    <row r="1505">
      <c r="A1505" t="inlineStr">
        <is>
          <t>flask-jwt-extended</t>
        </is>
      </c>
      <c r="B1505" t="inlineStr">
        <is>
          <t>94bf947e1c5272ddfe4077b3ff8c247125017f24</t>
        </is>
      </c>
      <c r="C1505" t="inlineStr">
        <is>
          <t>2016-10-12 17:50:29+00:00</t>
        </is>
      </c>
      <c r="D1505" t="inlineStr">
        <is>
          <t>rem</t>
        </is>
      </c>
      <c r="E1505" t="inlineStr"/>
      <c r="F1505" t="inlineStr"/>
      <c r="G1505" t="inlineStr">
        <is>
          <t>pathtools</t>
        </is>
      </c>
      <c r="H1505">
        <f>=0.1.2</f>
        <v/>
      </c>
    </row>
    <row r="1506">
      <c r="A1506" t="inlineStr">
        <is>
          <t>flask-jwt-extended</t>
        </is>
      </c>
      <c r="B1506" t="inlineStr">
        <is>
          <t>94bf947e1c5272ddfe4077b3ff8c247125017f24</t>
        </is>
      </c>
      <c r="C1506" t="inlineStr">
        <is>
          <t>2016-10-12 17:50:29+00:00</t>
        </is>
      </c>
      <c r="D1506" t="inlineStr">
        <is>
          <t>rem</t>
        </is>
      </c>
      <c r="E1506" t="inlineStr"/>
      <c r="F1506" t="inlineStr"/>
      <c r="G1506" t="inlineStr">
        <is>
          <t>port-for</t>
        </is>
      </c>
      <c r="H1506">
        <f>=0.3.1</f>
        <v/>
      </c>
    </row>
    <row r="1507">
      <c r="A1507" t="inlineStr">
        <is>
          <t>flask-jwt-extended</t>
        </is>
      </c>
      <c r="B1507" t="inlineStr">
        <is>
          <t>94bf947e1c5272ddfe4077b3ff8c247125017f24</t>
        </is>
      </c>
      <c r="C1507" t="inlineStr">
        <is>
          <t>2016-10-12 17:50:29+00:00</t>
        </is>
      </c>
      <c r="D1507" t="inlineStr">
        <is>
          <t>rem</t>
        </is>
      </c>
      <c r="E1507" t="inlineStr"/>
      <c r="F1507" t="inlineStr"/>
      <c r="G1507" t="inlineStr">
        <is>
          <t>simplekv</t>
        </is>
      </c>
      <c r="H1507">
        <f>=0.10.0</f>
        <v/>
      </c>
    </row>
    <row r="1508">
      <c r="A1508" t="inlineStr">
        <is>
          <t>flask-jwt-extended</t>
        </is>
      </c>
      <c r="B1508" t="inlineStr">
        <is>
          <t>94bf947e1c5272ddfe4077b3ff8c247125017f24</t>
        </is>
      </c>
      <c r="C1508" t="inlineStr">
        <is>
          <t>2016-10-12 17:50:29+00:00</t>
        </is>
      </c>
      <c r="D1508" t="inlineStr">
        <is>
          <t>rem</t>
        </is>
      </c>
      <c r="E1508" t="inlineStr"/>
      <c r="F1508" t="inlineStr"/>
      <c r="G1508" t="inlineStr">
        <is>
          <t>singledispatch</t>
        </is>
      </c>
      <c r="H1508">
        <f>=3.4.0.3</f>
        <v/>
      </c>
    </row>
    <row r="1509">
      <c r="A1509" t="inlineStr">
        <is>
          <t>flask-jwt-extended</t>
        </is>
      </c>
      <c r="B1509" t="inlineStr">
        <is>
          <t>94bf947e1c5272ddfe4077b3ff8c247125017f24</t>
        </is>
      </c>
      <c r="C1509" t="inlineStr">
        <is>
          <t>2016-10-12 17:50:29+00:00</t>
        </is>
      </c>
      <c r="D1509" t="inlineStr">
        <is>
          <t>rem</t>
        </is>
      </c>
      <c r="E1509" t="inlineStr"/>
      <c r="F1509" t="inlineStr"/>
      <c r="G1509" t="inlineStr">
        <is>
          <t>sphinx-autobuild</t>
        </is>
      </c>
      <c r="H1509">
        <f>=0.6.0</f>
        <v/>
      </c>
    </row>
    <row r="1510">
      <c r="A1510" t="inlineStr">
        <is>
          <t>flask-jwt-extended</t>
        </is>
      </c>
      <c r="B1510" t="inlineStr">
        <is>
          <t>94bf947e1c5272ddfe4077b3ff8c247125017f24</t>
        </is>
      </c>
      <c r="C1510" t="inlineStr">
        <is>
          <t>2016-10-12 17:50:29+00:00</t>
        </is>
      </c>
      <c r="D1510" t="inlineStr">
        <is>
          <t>rem</t>
        </is>
      </c>
      <c r="E1510" t="inlineStr"/>
      <c r="F1510" t="inlineStr"/>
      <c r="G1510" t="inlineStr">
        <is>
          <t>sphinx-rtd-theme</t>
        </is>
      </c>
      <c r="H1510">
        <f>=0.1.9</f>
        <v/>
      </c>
    </row>
    <row r="1511">
      <c r="A1511" t="inlineStr">
        <is>
          <t>flask-jwt-extended</t>
        </is>
      </c>
      <c r="B1511" t="inlineStr">
        <is>
          <t>94bf947e1c5272ddfe4077b3ff8c247125017f24</t>
        </is>
      </c>
      <c r="C1511" t="inlineStr">
        <is>
          <t>2016-10-12 17:50:29+00:00</t>
        </is>
      </c>
      <c r="D1511" t="inlineStr">
        <is>
          <t>rem</t>
        </is>
      </c>
      <c r="E1511" t="inlineStr"/>
      <c r="F1511" t="inlineStr"/>
      <c r="G1511" t="inlineStr">
        <is>
          <t>tornado</t>
        </is>
      </c>
      <c r="H1511">
        <f>=4.4.2</f>
        <v/>
      </c>
    </row>
    <row r="1512">
      <c r="A1512" t="inlineStr">
        <is>
          <t>flask-jwt-extended</t>
        </is>
      </c>
      <c r="B1512" t="inlineStr">
        <is>
          <t>94bf947e1c5272ddfe4077b3ff8c247125017f24</t>
        </is>
      </c>
      <c r="C1512" t="inlineStr">
        <is>
          <t>2016-10-12 17:50:29+00:00</t>
        </is>
      </c>
      <c r="D1512" t="inlineStr">
        <is>
          <t>rem</t>
        </is>
      </c>
      <c r="E1512" t="inlineStr"/>
      <c r="F1512" t="inlineStr"/>
      <c r="G1512" t="inlineStr">
        <is>
          <t>watchdog</t>
        </is>
      </c>
      <c r="H1512">
        <f>=0.8.3</f>
        <v/>
      </c>
    </row>
    <row r="1513">
      <c r="A1513" t="inlineStr">
        <is>
          <t>flask-jwt-extended</t>
        </is>
      </c>
      <c r="B1513" t="inlineStr">
        <is>
          <t>94bf947e1c5272ddfe4077b3ff8c247125017f24</t>
        </is>
      </c>
      <c r="C1513" t="inlineStr">
        <is>
          <t>2016-10-12 17:50:29+00:00</t>
        </is>
      </c>
      <c r="D1513" t="inlineStr">
        <is>
          <t>rem</t>
        </is>
      </c>
      <c r="E1513" t="inlineStr"/>
      <c r="F1513" t="inlineStr"/>
      <c r="G1513" t="inlineStr">
        <is>
          <t>wheel</t>
        </is>
      </c>
      <c r="H1513">
        <f>=0.29.0</f>
        <v/>
      </c>
    </row>
    <row r="1514">
      <c r="A1514" t="inlineStr">
        <is>
          <t>flask-jwt-extended</t>
        </is>
      </c>
      <c r="B1514" t="inlineStr">
        <is>
          <t>9b5401a9182e1b028f8b60e79cb309ae60b0a94d</t>
        </is>
      </c>
      <c r="C1514" t="inlineStr">
        <is>
          <t>2016-10-18 22:14:16+00:00</t>
        </is>
      </c>
      <c r="D1514" t="inlineStr">
        <is>
          <t>add</t>
        </is>
      </c>
      <c r="E1514" t="inlineStr">
        <is>
          <t>coverage</t>
        </is>
      </c>
      <c r="F1514">
        <f>=4.2</f>
        <v/>
      </c>
      <c r="G1514" t="inlineStr"/>
      <c r="H1514" t="inlineStr"/>
    </row>
    <row r="1515">
      <c r="A1515" t="inlineStr">
        <is>
          <t>flask-jwt-extended</t>
        </is>
      </c>
      <c r="B1515" t="inlineStr">
        <is>
          <t>3241868a0df6eb9008eccf0623a63bfe00689c24</t>
        </is>
      </c>
      <c r="C1515" t="inlineStr">
        <is>
          <t>2017-05-05 16:54:57+00:00</t>
        </is>
      </c>
      <c r="D1515" t="inlineStr">
        <is>
          <t>add</t>
        </is>
      </c>
      <c r="E1515" t="inlineStr">
        <is>
          <t>cryptography</t>
        </is>
      </c>
      <c r="F1515">
        <f>=1.8.1</f>
        <v/>
      </c>
      <c r="G1515" t="inlineStr"/>
      <c r="H1515" t="inlineStr"/>
    </row>
    <row r="1516">
      <c r="A1516" t="inlineStr">
        <is>
          <t>flask-jwt-extended</t>
        </is>
      </c>
      <c r="B1516" t="inlineStr">
        <is>
          <t>319f2a4a6c68bdd77eca09b31f31b815f9f7b65e</t>
        </is>
      </c>
      <c r="C1516" t="inlineStr">
        <is>
          <t>2017-05-08 16:40:32+00:00</t>
        </is>
      </c>
      <c r="D1516" t="inlineStr">
        <is>
          <t>verchange</t>
        </is>
      </c>
      <c r="E1516" t="inlineStr">
        <is>
          <t>PyJWT</t>
        </is>
      </c>
      <c r="F1516">
        <f>=1.5.0</f>
        <v/>
      </c>
      <c r="G1516" t="inlineStr">
        <is>
          <t>PyJWT</t>
        </is>
      </c>
      <c r="H1516">
        <f>=1.4.2</f>
        <v/>
      </c>
    </row>
    <row r="1517">
      <c r="A1517" t="inlineStr">
        <is>
          <t>flask-jwt-extended</t>
        </is>
      </c>
      <c r="B1517" t="inlineStr">
        <is>
          <t>950a333126eca45ff843be2fe47338c284364e0b</t>
        </is>
      </c>
      <c r="C1517" t="inlineStr">
        <is>
          <t>2017-06-04 19:08:08+00:00</t>
        </is>
      </c>
      <c r="D1517" t="inlineStr">
        <is>
          <t>add</t>
        </is>
      </c>
      <c r="E1517" t="inlineStr">
        <is>
          <t>simplekv</t>
        </is>
      </c>
      <c r="F1517">
        <f>=0.10.0</f>
        <v/>
      </c>
      <c r="G1517" t="inlineStr"/>
      <c r="H1517" t="inlineStr"/>
    </row>
    <row r="1518">
      <c r="A1518" t="inlineStr">
        <is>
          <t>flask-jwt-extended</t>
        </is>
      </c>
      <c r="B1518" t="inlineStr">
        <is>
          <t>9a68425e039039c57ea3578f6001664f96983bec</t>
        </is>
      </c>
      <c r="C1518" t="inlineStr">
        <is>
          <t>2017-07-09 01:12:37+00:00</t>
        </is>
      </c>
      <c r="D1518" t="inlineStr">
        <is>
          <t>verchange</t>
        </is>
      </c>
      <c r="E1518" t="inlineStr">
        <is>
          <t>pytz</t>
        </is>
      </c>
      <c r="F1518">
        <f>=2017.2</f>
        <v/>
      </c>
      <c r="G1518" t="inlineStr">
        <is>
          <t>pytz</t>
        </is>
      </c>
      <c r="H1518">
        <f>=2016.7</f>
        <v/>
      </c>
    </row>
    <row r="1519">
      <c r="A1519" t="inlineStr">
        <is>
          <t>flask-jwt-extended</t>
        </is>
      </c>
      <c r="B1519" t="inlineStr">
        <is>
          <t>9a68425e039039c57ea3578f6001664f96983bec</t>
        </is>
      </c>
      <c r="C1519" t="inlineStr">
        <is>
          <t>2017-07-09 01:12:37+00:00</t>
        </is>
      </c>
      <c r="D1519" t="inlineStr">
        <is>
          <t>verchange</t>
        </is>
      </c>
      <c r="E1519" t="inlineStr">
        <is>
          <t>tox</t>
        </is>
      </c>
      <c r="F1519">
        <f>=2.7.0</f>
        <v/>
      </c>
      <c r="G1519" t="inlineStr">
        <is>
          <t>tox</t>
        </is>
      </c>
      <c r="H1519">
        <f>=2.3.1</f>
        <v/>
      </c>
    </row>
    <row r="1520">
      <c r="A1520" t="inlineStr">
        <is>
          <t>flask-jwt-extended</t>
        </is>
      </c>
      <c r="B1520" t="inlineStr">
        <is>
          <t>9a68425e039039c57ea3578f6001664f96983bec</t>
        </is>
      </c>
      <c r="C1520" t="inlineStr">
        <is>
          <t>2017-07-09 01:12:37+00:00</t>
        </is>
      </c>
      <c r="D1520" t="inlineStr">
        <is>
          <t>verchange</t>
        </is>
      </c>
      <c r="E1520" t="inlineStr">
        <is>
          <t>Pygments</t>
        </is>
      </c>
      <c r="F1520">
        <f>=2.2.0</f>
        <v/>
      </c>
      <c r="G1520" t="inlineStr">
        <is>
          <t>Pygments</t>
        </is>
      </c>
      <c r="H1520">
        <f>=2.1.3</f>
        <v/>
      </c>
    </row>
    <row r="1521">
      <c r="A1521" t="inlineStr">
        <is>
          <t>flask-jwt-extended</t>
        </is>
      </c>
      <c r="B1521" t="inlineStr">
        <is>
          <t>9a68425e039039c57ea3578f6001664f96983bec</t>
        </is>
      </c>
      <c r="C1521" t="inlineStr">
        <is>
          <t>2017-07-09 01:12:37+00:00</t>
        </is>
      </c>
      <c r="D1521" t="inlineStr">
        <is>
          <t>verchange</t>
        </is>
      </c>
      <c r="E1521" t="inlineStr">
        <is>
          <t>coverage</t>
        </is>
      </c>
      <c r="F1521">
        <f>=4.4.1</f>
        <v/>
      </c>
      <c r="G1521" t="inlineStr">
        <is>
          <t>coverage</t>
        </is>
      </c>
      <c r="H1521">
        <f>=4.2</f>
        <v/>
      </c>
    </row>
    <row r="1522">
      <c r="A1522" t="inlineStr">
        <is>
          <t>flask-jwt-extended</t>
        </is>
      </c>
      <c r="B1522" t="inlineStr">
        <is>
          <t>9a68425e039039c57ea3578f6001664f96983bec</t>
        </is>
      </c>
      <c r="C1522" t="inlineStr">
        <is>
          <t>2017-07-09 01:12:37+00:00</t>
        </is>
      </c>
      <c r="D1522" t="inlineStr">
        <is>
          <t>verchange</t>
        </is>
      </c>
      <c r="E1522" t="inlineStr">
        <is>
          <t>Jinja2</t>
        </is>
      </c>
      <c r="F1522">
        <f>=2.9.6</f>
        <v/>
      </c>
      <c r="G1522" t="inlineStr">
        <is>
          <t>Jinja2</t>
        </is>
      </c>
      <c r="H1522">
        <f>=2.8</f>
        <v/>
      </c>
    </row>
    <row r="1523">
      <c r="A1523" t="inlineStr">
        <is>
          <t>flask-jwt-extended</t>
        </is>
      </c>
      <c r="B1523" t="inlineStr">
        <is>
          <t>9a68425e039039c57ea3578f6001664f96983bec</t>
        </is>
      </c>
      <c r="C1523" t="inlineStr">
        <is>
          <t>2017-07-09 01:12:37+00:00</t>
        </is>
      </c>
      <c r="D1523" t="inlineStr">
        <is>
          <t>verchange</t>
        </is>
      </c>
      <c r="E1523" t="inlineStr">
        <is>
          <t>py</t>
        </is>
      </c>
      <c r="F1523">
        <f>=1.4.34</f>
        <v/>
      </c>
      <c r="G1523" t="inlineStr">
        <is>
          <t>py</t>
        </is>
      </c>
      <c r="H1523">
        <f>=1.4.31</f>
        <v/>
      </c>
    </row>
    <row r="1524">
      <c r="A1524" t="inlineStr">
        <is>
          <t>flask-jwt-extended</t>
        </is>
      </c>
      <c r="B1524" t="inlineStr">
        <is>
          <t>9a68425e039039c57ea3578f6001664f96983bec</t>
        </is>
      </c>
      <c r="C1524" t="inlineStr">
        <is>
          <t>2017-07-09 01:12:37+00:00</t>
        </is>
      </c>
      <c r="D1524" t="inlineStr">
        <is>
          <t>verchange</t>
        </is>
      </c>
      <c r="E1524" t="inlineStr">
        <is>
          <t>PyJWT</t>
        </is>
      </c>
      <c r="F1524">
        <f>=1.5.2</f>
        <v/>
      </c>
      <c r="G1524" t="inlineStr">
        <is>
          <t>PyJWT</t>
        </is>
      </c>
      <c r="H1524">
        <f>=1.5.0</f>
        <v/>
      </c>
    </row>
    <row r="1525">
      <c r="A1525" t="inlineStr">
        <is>
          <t>flask-jwt-extended</t>
        </is>
      </c>
      <c r="B1525" t="inlineStr">
        <is>
          <t>9a68425e039039c57ea3578f6001664f96983bec</t>
        </is>
      </c>
      <c r="C1525" t="inlineStr">
        <is>
          <t>2017-07-09 01:12:37+00:00</t>
        </is>
      </c>
      <c r="D1525" t="inlineStr">
        <is>
          <t>verchange</t>
        </is>
      </c>
      <c r="E1525" t="inlineStr">
        <is>
          <t>MarkupSafe</t>
        </is>
      </c>
      <c r="F1525">
        <f>=1.0</f>
        <v/>
      </c>
      <c r="G1525" t="inlineStr">
        <is>
          <t>MarkupSafe</t>
        </is>
      </c>
      <c r="H1525">
        <f>=0.23</f>
        <v/>
      </c>
    </row>
    <row r="1526">
      <c r="A1526" t="inlineStr">
        <is>
          <t>flask-jwt-extended</t>
        </is>
      </c>
      <c r="B1526" t="inlineStr">
        <is>
          <t>9a68425e039039c57ea3578f6001664f96983bec</t>
        </is>
      </c>
      <c r="C1526" t="inlineStr">
        <is>
          <t>2017-07-09 01:12:37+00:00</t>
        </is>
      </c>
      <c r="D1526" t="inlineStr">
        <is>
          <t>verchange</t>
        </is>
      </c>
      <c r="E1526" t="inlineStr">
        <is>
          <t>Babel</t>
        </is>
      </c>
      <c r="F1526">
        <f>=2.4.0</f>
        <v/>
      </c>
      <c r="G1526" t="inlineStr">
        <is>
          <t>Babel</t>
        </is>
      </c>
      <c r="H1526">
        <f>=2.3.4</f>
        <v/>
      </c>
    </row>
    <row r="1527">
      <c r="A1527" t="inlineStr">
        <is>
          <t>flask-jwt-extended</t>
        </is>
      </c>
      <c r="B1527" t="inlineStr">
        <is>
          <t>9a68425e039039c57ea3578f6001664f96983bec</t>
        </is>
      </c>
      <c r="C1527" t="inlineStr">
        <is>
          <t>2017-07-09 01:12:37+00:00</t>
        </is>
      </c>
      <c r="D1527" t="inlineStr">
        <is>
          <t>verchange</t>
        </is>
      </c>
      <c r="E1527" t="inlineStr">
        <is>
          <t>alabaster</t>
        </is>
      </c>
      <c r="F1527">
        <f>=0.7.10</f>
        <v/>
      </c>
      <c r="G1527" t="inlineStr">
        <is>
          <t>alabaster</t>
        </is>
      </c>
      <c r="H1527">
        <f>=0.7.9</f>
        <v/>
      </c>
    </row>
    <row r="1528">
      <c r="A1528" t="inlineStr">
        <is>
          <t>flask-jwt-extended</t>
        </is>
      </c>
      <c r="B1528" t="inlineStr">
        <is>
          <t>9a68425e039039c57ea3578f6001664f96983bec</t>
        </is>
      </c>
      <c r="C1528" t="inlineStr">
        <is>
          <t>2017-07-09 01:12:37+00:00</t>
        </is>
      </c>
      <c r="D1528" t="inlineStr">
        <is>
          <t>verchange</t>
        </is>
      </c>
      <c r="E1528" t="inlineStr">
        <is>
          <t>docutils</t>
        </is>
      </c>
      <c r="F1528">
        <f>=0.13.1</f>
        <v/>
      </c>
      <c r="G1528" t="inlineStr">
        <is>
          <t>docutils</t>
        </is>
      </c>
      <c r="H1528">
        <f>=0.12</f>
        <v/>
      </c>
    </row>
    <row r="1529">
      <c r="A1529" t="inlineStr">
        <is>
          <t>flask-jwt-extended</t>
        </is>
      </c>
      <c r="B1529" t="inlineStr">
        <is>
          <t>9a68425e039039c57ea3578f6001664f96983bec</t>
        </is>
      </c>
      <c r="C1529" t="inlineStr">
        <is>
          <t>2017-07-09 01:12:37+00:00</t>
        </is>
      </c>
      <c r="D1529" t="inlineStr">
        <is>
          <t>verchange</t>
        </is>
      </c>
      <c r="E1529" t="inlineStr">
        <is>
          <t>click</t>
        </is>
      </c>
      <c r="F1529">
        <f>=6.7</f>
        <v/>
      </c>
      <c r="G1529" t="inlineStr">
        <is>
          <t>click</t>
        </is>
      </c>
      <c r="H1529">
        <f>=6.6</f>
        <v/>
      </c>
    </row>
    <row r="1530">
      <c r="A1530" t="inlineStr">
        <is>
          <t>flask-jwt-extended</t>
        </is>
      </c>
      <c r="B1530" t="inlineStr">
        <is>
          <t>9a68425e039039c57ea3578f6001664f96983bec</t>
        </is>
      </c>
      <c r="C1530" t="inlineStr">
        <is>
          <t>2017-07-09 01:12:37+00:00</t>
        </is>
      </c>
      <c r="D1530" t="inlineStr">
        <is>
          <t>verchange</t>
        </is>
      </c>
      <c r="E1530" t="inlineStr">
        <is>
          <t>Sphinx</t>
        </is>
      </c>
      <c r="F1530">
        <f>=1.6.3</f>
        <v/>
      </c>
      <c r="G1530" t="inlineStr">
        <is>
          <t>Sphinx</t>
        </is>
      </c>
      <c r="H1530">
        <f>=1.4.8</f>
        <v/>
      </c>
    </row>
    <row r="1531">
      <c r="A1531" t="inlineStr">
        <is>
          <t>flask-jwt-extended</t>
        </is>
      </c>
      <c r="B1531" t="inlineStr">
        <is>
          <t>9a68425e039039c57ea3578f6001664f96983bec</t>
        </is>
      </c>
      <c r="C1531" t="inlineStr">
        <is>
          <t>2017-07-09 01:12:37+00:00</t>
        </is>
      </c>
      <c r="D1531" t="inlineStr">
        <is>
          <t>verchange</t>
        </is>
      </c>
      <c r="E1531" t="inlineStr">
        <is>
          <t>Flask</t>
        </is>
      </c>
      <c r="F1531">
        <f>=0.12.2</f>
        <v/>
      </c>
      <c r="G1531" t="inlineStr">
        <is>
          <t>Flask</t>
        </is>
      </c>
      <c r="H1531">
        <f>=0.11.1</f>
        <v/>
      </c>
    </row>
    <row r="1532">
      <c r="A1532" t="inlineStr">
        <is>
          <t>flask-jwt-extended</t>
        </is>
      </c>
      <c r="B1532" t="inlineStr">
        <is>
          <t>9a68425e039039c57ea3578f6001664f96983bec</t>
        </is>
      </c>
      <c r="C1532" t="inlineStr">
        <is>
          <t>2017-07-09 01:12:37+00:00</t>
        </is>
      </c>
      <c r="D1532" t="inlineStr">
        <is>
          <t>verchange</t>
        </is>
      </c>
      <c r="E1532" t="inlineStr">
        <is>
          <t>virtualenv</t>
        </is>
      </c>
      <c r="F1532">
        <f>=15.1.0</f>
        <v/>
      </c>
      <c r="G1532" t="inlineStr">
        <is>
          <t>virtualenv</t>
        </is>
      </c>
      <c r="H1532">
        <f>=15.0.3</f>
        <v/>
      </c>
    </row>
    <row r="1533">
      <c r="A1533" t="inlineStr">
        <is>
          <t>flask-jwt-extended</t>
        </is>
      </c>
      <c r="B1533" t="inlineStr">
        <is>
          <t>9a68425e039039c57ea3578f6001664f96983bec</t>
        </is>
      </c>
      <c r="C1533" t="inlineStr">
        <is>
          <t>2017-07-09 01:12:37+00:00</t>
        </is>
      </c>
      <c r="D1533" t="inlineStr">
        <is>
          <t>verchange</t>
        </is>
      </c>
      <c r="E1533" t="inlineStr">
        <is>
          <t>cryptography</t>
        </is>
      </c>
      <c r="F1533">
        <f>=1.9</f>
        <v/>
      </c>
      <c r="G1533" t="inlineStr">
        <is>
          <t>cryptography</t>
        </is>
      </c>
      <c r="H1533">
        <f>=1.8.1</f>
        <v/>
      </c>
    </row>
    <row r="1534">
      <c r="A1534" t="inlineStr">
        <is>
          <t>flask-jwt-extended</t>
        </is>
      </c>
      <c r="B1534" t="inlineStr">
        <is>
          <t>9a68425e039039c57ea3578f6001664f96983bec</t>
        </is>
      </c>
      <c r="C1534" t="inlineStr">
        <is>
          <t>2017-07-09 01:12:37+00:00</t>
        </is>
      </c>
      <c r="D1534" t="inlineStr">
        <is>
          <t>verchange</t>
        </is>
      </c>
      <c r="E1534" t="inlineStr">
        <is>
          <t>pluggy</t>
        </is>
      </c>
      <c r="F1534">
        <f>=0.4.0</f>
        <v/>
      </c>
      <c r="G1534" t="inlineStr">
        <is>
          <t>pluggy</t>
        </is>
      </c>
      <c r="H1534">
        <f>=0.3.1</f>
        <v/>
      </c>
    </row>
    <row r="1535">
      <c r="A1535" t="inlineStr">
        <is>
          <t>flask-jwt-extended</t>
        </is>
      </c>
      <c r="B1535" t="inlineStr">
        <is>
          <t>9a68425e039039c57ea3578f6001664f96983bec</t>
        </is>
      </c>
      <c r="C1535" t="inlineStr">
        <is>
          <t>2017-07-09 01:12:37+00:00</t>
        </is>
      </c>
      <c r="D1535" t="inlineStr">
        <is>
          <t>verchange</t>
        </is>
      </c>
      <c r="E1535" t="inlineStr">
        <is>
          <t>Werkzeug</t>
        </is>
      </c>
      <c r="F1535">
        <f>=0.12.2</f>
        <v/>
      </c>
      <c r="G1535" t="inlineStr">
        <is>
          <t>Werkzeug</t>
        </is>
      </c>
      <c r="H1535">
        <f>=0.11.11</f>
        <v/>
      </c>
    </row>
    <row r="1536">
      <c r="A1536" t="inlineStr">
        <is>
          <t>flask-jwt-extended</t>
        </is>
      </c>
      <c r="B1536" t="inlineStr">
        <is>
          <t>9a68425e039039c57ea3578f6001664f96983bec</t>
        </is>
      </c>
      <c r="C1536" t="inlineStr">
        <is>
          <t>2017-07-09 01:12:37+00:00</t>
        </is>
      </c>
      <c r="D1536" t="inlineStr">
        <is>
          <t>add</t>
        </is>
      </c>
      <c r="E1536" t="inlineStr">
        <is>
          <t>asn1crypto</t>
        </is>
      </c>
      <c r="F1536">
        <f>=0.22.0</f>
        <v/>
      </c>
      <c r="G1536" t="inlineStr"/>
      <c r="H1536" t="inlineStr"/>
    </row>
    <row r="1537">
      <c r="A1537" t="inlineStr">
        <is>
          <t>flask-jwt-extended</t>
        </is>
      </c>
      <c r="B1537" t="inlineStr">
        <is>
          <t>9a68425e039039c57ea3578f6001664f96983bec</t>
        </is>
      </c>
      <c r="C1537" t="inlineStr">
        <is>
          <t>2017-07-09 01:12:37+00:00</t>
        </is>
      </c>
      <c r="D1537" t="inlineStr">
        <is>
          <t>add</t>
        </is>
      </c>
      <c r="E1537" t="inlineStr">
        <is>
          <t>certifi</t>
        </is>
      </c>
      <c r="F1537">
        <f>=2017.4.17</f>
        <v/>
      </c>
      <c r="G1537" t="inlineStr"/>
      <c r="H1537" t="inlineStr"/>
    </row>
    <row r="1538">
      <c r="A1538" t="inlineStr">
        <is>
          <t>flask-jwt-extended</t>
        </is>
      </c>
      <c r="B1538" t="inlineStr">
        <is>
          <t>9a68425e039039c57ea3578f6001664f96983bec</t>
        </is>
      </c>
      <c r="C1538" t="inlineStr">
        <is>
          <t>2017-07-09 01:12:37+00:00</t>
        </is>
      </c>
      <c r="D1538" t="inlineStr">
        <is>
          <t>add</t>
        </is>
      </c>
      <c r="E1538" t="inlineStr">
        <is>
          <t>cffi</t>
        </is>
      </c>
      <c r="F1538">
        <f>=1.10.0</f>
        <v/>
      </c>
      <c r="G1538" t="inlineStr"/>
      <c r="H1538" t="inlineStr"/>
    </row>
    <row r="1539">
      <c r="A1539" t="inlineStr">
        <is>
          <t>flask-jwt-extended</t>
        </is>
      </c>
      <c r="B1539" t="inlineStr">
        <is>
          <t>9a68425e039039c57ea3578f6001664f96983bec</t>
        </is>
      </c>
      <c r="C1539" t="inlineStr">
        <is>
          <t>2017-07-09 01:12:37+00:00</t>
        </is>
      </c>
      <c r="D1539" t="inlineStr">
        <is>
          <t>add</t>
        </is>
      </c>
      <c r="E1539" t="inlineStr">
        <is>
          <t>chardet</t>
        </is>
      </c>
      <c r="F1539">
        <f>=3.0.4</f>
        <v/>
      </c>
      <c r="G1539" t="inlineStr"/>
      <c r="H1539" t="inlineStr"/>
    </row>
    <row r="1540">
      <c r="A1540" t="inlineStr">
        <is>
          <t>flask-jwt-extended</t>
        </is>
      </c>
      <c r="B1540" t="inlineStr">
        <is>
          <t>9a68425e039039c57ea3578f6001664f96983bec</t>
        </is>
      </c>
      <c r="C1540" t="inlineStr">
        <is>
          <t>2017-07-09 01:12:37+00:00</t>
        </is>
      </c>
      <c r="D1540" t="inlineStr">
        <is>
          <t>add</t>
        </is>
      </c>
      <c r="E1540" t="inlineStr">
        <is>
          <t>Flask-Sphinx-Themes</t>
        </is>
      </c>
      <c r="F1540">
        <f>=1.0.1</f>
        <v/>
      </c>
      <c r="G1540" t="inlineStr"/>
      <c r="H1540" t="inlineStr"/>
    </row>
    <row r="1541">
      <c r="A1541" t="inlineStr">
        <is>
          <t>flask-jwt-extended</t>
        </is>
      </c>
      <c r="B1541" t="inlineStr">
        <is>
          <t>9a68425e039039c57ea3578f6001664f96983bec</t>
        </is>
      </c>
      <c r="C1541" t="inlineStr">
        <is>
          <t>2017-07-09 01:12:37+00:00</t>
        </is>
      </c>
      <c r="D1541" t="inlineStr">
        <is>
          <t>add</t>
        </is>
      </c>
      <c r="E1541" t="inlineStr">
        <is>
          <t>idna</t>
        </is>
      </c>
      <c r="F1541">
        <f>=2.5</f>
        <v/>
      </c>
      <c r="G1541" t="inlineStr"/>
      <c r="H1541" t="inlineStr"/>
    </row>
    <row r="1542">
      <c r="A1542" t="inlineStr">
        <is>
          <t>flask-jwt-extended</t>
        </is>
      </c>
      <c r="B1542" t="inlineStr">
        <is>
          <t>9a68425e039039c57ea3578f6001664f96983bec</t>
        </is>
      </c>
      <c r="C1542" t="inlineStr">
        <is>
          <t>2017-07-09 01:12:37+00:00</t>
        </is>
      </c>
      <c r="D1542" t="inlineStr">
        <is>
          <t>add</t>
        </is>
      </c>
      <c r="E1542" t="inlineStr">
        <is>
          <t>pycparser</t>
        </is>
      </c>
      <c r="F1542">
        <f>=2.18</f>
        <v/>
      </c>
      <c r="G1542" t="inlineStr"/>
      <c r="H1542" t="inlineStr"/>
    </row>
    <row r="1543">
      <c r="A1543" t="inlineStr">
        <is>
          <t>flask-jwt-extended</t>
        </is>
      </c>
      <c r="B1543" t="inlineStr">
        <is>
          <t>9a68425e039039c57ea3578f6001664f96983bec</t>
        </is>
      </c>
      <c r="C1543" t="inlineStr">
        <is>
          <t>2017-07-09 01:12:37+00:00</t>
        </is>
      </c>
      <c r="D1543" t="inlineStr">
        <is>
          <t>add</t>
        </is>
      </c>
      <c r="E1543" t="inlineStr">
        <is>
          <t>requests</t>
        </is>
      </c>
      <c r="F1543">
        <f>=2.18.1</f>
        <v/>
      </c>
      <c r="G1543" t="inlineStr"/>
      <c r="H1543" t="inlineStr"/>
    </row>
    <row r="1544">
      <c r="A1544" t="inlineStr">
        <is>
          <t>flask-jwt-extended</t>
        </is>
      </c>
      <c r="B1544" t="inlineStr">
        <is>
          <t>9a68425e039039c57ea3578f6001664f96983bec</t>
        </is>
      </c>
      <c r="C1544" t="inlineStr">
        <is>
          <t>2017-07-09 01:12:37+00:00</t>
        </is>
      </c>
      <c r="D1544" t="inlineStr">
        <is>
          <t>add</t>
        </is>
      </c>
      <c r="E1544" t="inlineStr">
        <is>
          <t>sphinxcontrib-websupport</t>
        </is>
      </c>
      <c r="F1544">
        <f>=1.0.1</f>
        <v/>
      </c>
      <c r="G1544" t="inlineStr"/>
      <c r="H1544" t="inlineStr"/>
    </row>
    <row r="1545">
      <c r="A1545" t="inlineStr">
        <is>
          <t>flask-jwt-extended</t>
        </is>
      </c>
      <c r="B1545" t="inlineStr">
        <is>
          <t>9a68425e039039c57ea3578f6001664f96983bec</t>
        </is>
      </c>
      <c r="C1545" t="inlineStr">
        <is>
          <t>2017-07-09 01:12:37+00:00</t>
        </is>
      </c>
      <c r="D1545" t="inlineStr">
        <is>
          <t>add</t>
        </is>
      </c>
      <c r="E1545" t="inlineStr">
        <is>
          <t>urllib3</t>
        </is>
      </c>
      <c r="F1545">
        <f>=1.21.1</f>
        <v/>
      </c>
      <c r="G1545" t="inlineStr"/>
      <c r="H1545" t="inlineStr"/>
    </row>
    <row r="1546">
      <c r="A1546" t="inlineStr">
        <is>
          <t>flask-jwt-extended</t>
        </is>
      </c>
      <c r="B1546" t="inlineStr">
        <is>
          <t>9a68425e039039c57ea3578f6001664f96983bec</t>
        </is>
      </c>
      <c r="C1546" t="inlineStr">
        <is>
          <t>2017-07-09 01:12:37+00:00</t>
        </is>
      </c>
      <c r="D1546" t="inlineStr">
        <is>
          <t>rem</t>
        </is>
      </c>
      <c r="E1546" t="inlineStr"/>
      <c r="F1546" t="inlineStr"/>
      <c r="G1546" t="inlineStr">
        <is>
          <t>simplekv</t>
        </is>
      </c>
      <c r="H1546">
        <f>=0.10.0</f>
        <v/>
      </c>
    </row>
    <row r="1547">
      <c r="A1547" t="inlineStr">
        <is>
          <t>flask-jwt-extended</t>
        </is>
      </c>
      <c r="B1547" t="inlineStr">
        <is>
          <t>227ede96ea14cf07afec9ac9b6d5e44f23d24fb5</t>
        </is>
      </c>
      <c r="C1547" t="inlineStr">
        <is>
          <t>2018-01-13 16:38:11+00:00</t>
        </is>
      </c>
      <c r="D1547" t="inlineStr">
        <is>
          <t>verchange</t>
        </is>
      </c>
      <c r="E1547" t="inlineStr">
        <is>
          <t>cffi</t>
        </is>
      </c>
      <c r="F1547">
        <f>=1.11.3</f>
        <v/>
      </c>
      <c r="G1547" t="inlineStr">
        <is>
          <t>cffi</t>
        </is>
      </c>
      <c r="H1547">
        <f>=1.10.0</f>
        <v/>
      </c>
    </row>
    <row r="1548">
      <c r="A1548" t="inlineStr">
        <is>
          <t>flask-jwt-extended</t>
        </is>
      </c>
      <c r="B1548" t="inlineStr">
        <is>
          <t>227ede96ea14cf07afec9ac9b6d5e44f23d24fb5</t>
        </is>
      </c>
      <c r="C1548" t="inlineStr">
        <is>
          <t>2018-01-13 16:38:11+00:00</t>
        </is>
      </c>
      <c r="D1548" t="inlineStr">
        <is>
          <t>verchange</t>
        </is>
      </c>
      <c r="E1548" t="inlineStr">
        <is>
          <t>requests</t>
        </is>
      </c>
      <c r="F1548">
        <f>=2.18.4</f>
        <v/>
      </c>
      <c r="G1548" t="inlineStr">
        <is>
          <t>requests</t>
        </is>
      </c>
      <c r="H1548">
        <f>=2.18.1</f>
        <v/>
      </c>
    </row>
    <row r="1549">
      <c r="A1549" t="inlineStr">
        <is>
          <t>flask-jwt-extended</t>
        </is>
      </c>
      <c r="B1549" t="inlineStr">
        <is>
          <t>227ede96ea14cf07afec9ac9b6d5e44f23d24fb5</t>
        </is>
      </c>
      <c r="C1549" t="inlineStr">
        <is>
          <t>2018-01-13 16:38:11+00:00</t>
        </is>
      </c>
      <c r="D1549" t="inlineStr">
        <is>
          <t>verchange</t>
        </is>
      </c>
      <c r="E1549" t="inlineStr">
        <is>
          <t>six</t>
        </is>
      </c>
      <c r="F1549">
        <f>=1.11.0</f>
        <v/>
      </c>
      <c r="G1549" t="inlineStr">
        <is>
          <t>six</t>
        </is>
      </c>
      <c r="H1549">
        <f>=1.10.0</f>
        <v/>
      </c>
    </row>
    <row r="1550">
      <c r="A1550" t="inlineStr">
        <is>
          <t>flask-jwt-extended</t>
        </is>
      </c>
      <c r="B1550" t="inlineStr">
        <is>
          <t>227ede96ea14cf07afec9ac9b6d5e44f23d24fb5</t>
        </is>
      </c>
      <c r="C1550" t="inlineStr">
        <is>
          <t>2018-01-13 16:38:11+00:00</t>
        </is>
      </c>
      <c r="D1550" t="inlineStr">
        <is>
          <t>verchange</t>
        </is>
      </c>
      <c r="E1550" t="inlineStr">
        <is>
          <t>tox</t>
        </is>
      </c>
      <c r="F1550">
        <f>=2.9.1</f>
        <v/>
      </c>
      <c r="G1550" t="inlineStr">
        <is>
          <t>tox</t>
        </is>
      </c>
      <c r="H1550">
        <f>=2.7.0</f>
        <v/>
      </c>
    </row>
    <row r="1551">
      <c r="A1551" t="inlineStr">
        <is>
          <t>flask-jwt-extended</t>
        </is>
      </c>
      <c r="B1551" t="inlineStr">
        <is>
          <t>227ede96ea14cf07afec9ac9b6d5e44f23d24fb5</t>
        </is>
      </c>
      <c r="C1551" t="inlineStr">
        <is>
          <t>2018-01-13 16:38:11+00:00</t>
        </is>
      </c>
      <c r="D1551" t="inlineStr">
        <is>
          <t>verchange</t>
        </is>
      </c>
      <c r="E1551" t="inlineStr">
        <is>
          <t>py</t>
        </is>
      </c>
      <c r="F1551">
        <f>=1.5.2</f>
        <v/>
      </c>
      <c r="G1551" t="inlineStr">
        <is>
          <t>py</t>
        </is>
      </c>
      <c r="H1551">
        <f>=1.4.34</f>
        <v/>
      </c>
    </row>
    <row r="1552">
      <c r="A1552" t="inlineStr">
        <is>
          <t>flask-jwt-extended</t>
        </is>
      </c>
      <c r="B1552" t="inlineStr">
        <is>
          <t>227ede96ea14cf07afec9ac9b6d5e44f23d24fb5</t>
        </is>
      </c>
      <c r="C1552" t="inlineStr">
        <is>
          <t>2018-01-13 16:38:11+00:00</t>
        </is>
      </c>
      <c r="D1552" t="inlineStr">
        <is>
          <t>verchange</t>
        </is>
      </c>
      <c r="E1552" t="inlineStr">
        <is>
          <t>PyJWT</t>
        </is>
      </c>
      <c r="F1552">
        <f>=1.5.3</f>
        <v/>
      </c>
      <c r="G1552" t="inlineStr">
        <is>
          <t>PyJWT</t>
        </is>
      </c>
      <c r="H1552">
        <f>=1.5.2</f>
        <v/>
      </c>
    </row>
    <row r="1553">
      <c r="A1553" t="inlineStr">
        <is>
          <t>flask-jwt-extended</t>
        </is>
      </c>
      <c r="B1553" t="inlineStr">
        <is>
          <t>227ede96ea14cf07afec9ac9b6d5e44f23d24fb5</t>
        </is>
      </c>
      <c r="C1553" t="inlineStr">
        <is>
          <t>2018-01-13 16:38:11+00:00</t>
        </is>
      </c>
      <c r="D1553" t="inlineStr">
        <is>
          <t>verchange</t>
        </is>
      </c>
      <c r="E1553" t="inlineStr">
        <is>
          <t>idna</t>
        </is>
      </c>
      <c r="F1553">
        <f>=2.6</f>
        <v/>
      </c>
      <c r="G1553" t="inlineStr">
        <is>
          <t>idna</t>
        </is>
      </c>
      <c r="H1553">
        <f>=2.5</f>
        <v/>
      </c>
    </row>
    <row r="1554">
      <c r="A1554" t="inlineStr">
        <is>
          <t>flask-jwt-extended</t>
        </is>
      </c>
      <c r="B1554" t="inlineStr">
        <is>
          <t>227ede96ea14cf07afec9ac9b6d5e44f23d24fb5</t>
        </is>
      </c>
      <c r="C1554" t="inlineStr">
        <is>
          <t>2018-01-13 16:38:11+00:00</t>
        </is>
      </c>
      <c r="D1554" t="inlineStr">
        <is>
          <t>verchange</t>
        </is>
      </c>
      <c r="E1554" t="inlineStr">
        <is>
          <t>cryptography</t>
        </is>
      </c>
      <c r="F1554">
        <f>=2.1.4</f>
        <v/>
      </c>
      <c r="G1554" t="inlineStr">
        <is>
          <t>cryptography</t>
        </is>
      </c>
      <c r="H1554">
        <f>=1.9</f>
        <v/>
      </c>
    </row>
    <row r="1555">
      <c r="A1555" t="inlineStr">
        <is>
          <t>flask-jwt-extended</t>
        </is>
      </c>
      <c r="B1555" t="inlineStr">
        <is>
          <t>227ede96ea14cf07afec9ac9b6d5e44f23d24fb5</t>
        </is>
      </c>
      <c r="C1555" t="inlineStr">
        <is>
          <t>2018-01-13 16:38:11+00:00</t>
        </is>
      </c>
      <c r="D1555" t="inlineStr">
        <is>
          <t>verchange</t>
        </is>
      </c>
      <c r="E1555" t="inlineStr">
        <is>
          <t>pluggy</t>
        </is>
      </c>
      <c r="F1555">
        <f>=0.6.0</f>
        <v/>
      </c>
      <c r="G1555" t="inlineStr">
        <is>
          <t>pluggy</t>
        </is>
      </c>
      <c r="H1555">
        <f>=0.4.0</f>
        <v/>
      </c>
    </row>
    <row r="1556">
      <c r="A1556" t="inlineStr">
        <is>
          <t>flask-jwt-extended</t>
        </is>
      </c>
      <c r="B1556" t="inlineStr">
        <is>
          <t>227ede96ea14cf07afec9ac9b6d5e44f23d24fb5</t>
        </is>
      </c>
      <c r="C1556" t="inlineStr">
        <is>
          <t>2018-01-13 16:38:11+00:00</t>
        </is>
      </c>
      <c r="D1556" t="inlineStr">
        <is>
          <t>verchange</t>
        </is>
      </c>
      <c r="E1556" t="inlineStr">
        <is>
          <t>asn1crypto</t>
        </is>
      </c>
      <c r="F1556">
        <f>=0.24.0</f>
        <v/>
      </c>
      <c r="G1556" t="inlineStr">
        <is>
          <t>asn1crypto</t>
        </is>
      </c>
      <c r="H1556">
        <f>=0.22.0</f>
        <v/>
      </c>
    </row>
    <row r="1557">
      <c r="A1557" t="inlineStr">
        <is>
          <t>flask-jwt-extended</t>
        </is>
      </c>
      <c r="B1557" t="inlineStr">
        <is>
          <t>227ede96ea14cf07afec9ac9b6d5e44f23d24fb5</t>
        </is>
      </c>
      <c r="C1557" t="inlineStr">
        <is>
          <t>2018-01-13 16:38:11+00:00</t>
        </is>
      </c>
      <c r="D1557" t="inlineStr">
        <is>
          <t>verchange</t>
        </is>
      </c>
      <c r="E1557" t="inlineStr">
        <is>
          <t>pytz</t>
        </is>
      </c>
      <c r="F1557">
        <f>=2017.3</f>
        <v/>
      </c>
      <c r="G1557" t="inlineStr">
        <is>
          <t>pytz</t>
        </is>
      </c>
      <c r="H1557">
        <f>=2017.2</f>
        <v/>
      </c>
    </row>
    <row r="1558">
      <c r="A1558" t="inlineStr">
        <is>
          <t>flask-jwt-extended</t>
        </is>
      </c>
      <c r="B1558" t="inlineStr">
        <is>
          <t>227ede96ea14cf07afec9ac9b6d5e44f23d24fb5</t>
        </is>
      </c>
      <c r="C1558" t="inlineStr">
        <is>
          <t>2018-01-13 16:38:11+00:00</t>
        </is>
      </c>
      <c r="D1558" t="inlineStr">
        <is>
          <t>verchange</t>
        </is>
      </c>
      <c r="E1558" t="inlineStr">
        <is>
          <t>urllib3</t>
        </is>
      </c>
      <c r="F1558">
        <f>=1.22</f>
        <v/>
      </c>
      <c r="G1558" t="inlineStr">
        <is>
          <t>urllib3</t>
        </is>
      </c>
      <c r="H1558">
        <f>=1.21.1</f>
        <v/>
      </c>
    </row>
    <row r="1559">
      <c r="A1559" t="inlineStr">
        <is>
          <t>flask-jwt-extended</t>
        </is>
      </c>
      <c r="B1559" t="inlineStr">
        <is>
          <t>227ede96ea14cf07afec9ac9b6d5e44f23d24fb5</t>
        </is>
      </c>
      <c r="C1559" t="inlineStr">
        <is>
          <t>2018-01-13 16:38:11+00:00</t>
        </is>
      </c>
      <c r="D1559" t="inlineStr">
        <is>
          <t>verchange</t>
        </is>
      </c>
      <c r="E1559" t="inlineStr">
        <is>
          <t>coverage</t>
        </is>
      </c>
      <c r="F1559">
        <f>=4.4.2</f>
        <v/>
      </c>
      <c r="G1559" t="inlineStr">
        <is>
          <t>coverage</t>
        </is>
      </c>
      <c r="H1559">
        <f>=4.4.1</f>
        <v/>
      </c>
    </row>
    <row r="1560">
      <c r="A1560" t="inlineStr">
        <is>
          <t>flask-jwt-extended</t>
        </is>
      </c>
      <c r="B1560" t="inlineStr">
        <is>
          <t>227ede96ea14cf07afec9ac9b6d5e44f23d24fb5</t>
        </is>
      </c>
      <c r="C1560" t="inlineStr">
        <is>
          <t>2018-01-13 16:38:11+00:00</t>
        </is>
      </c>
      <c r="D1560" t="inlineStr">
        <is>
          <t>verchange</t>
        </is>
      </c>
      <c r="E1560" t="inlineStr">
        <is>
          <t>Babel</t>
        </is>
      </c>
      <c r="F1560">
        <f>=2.5.1</f>
        <v/>
      </c>
      <c r="G1560" t="inlineStr">
        <is>
          <t>Babel</t>
        </is>
      </c>
      <c r="H1560">
        <f>=2.4.0</f>
        <v/>
      </c>
    </row>
    <row r="1561">
      <c r="A1561" t="inlineStr">
        <is>
          <t>flask-jwt-extended</t>
        </is>
      </c>
      <c r="B1561" t="inlineStr">
        <is>
          <t>227ede96ea14cf07afec9ac9b6d5e44f23d24fb5</t>
        </is>
      </c>
      <c r="C1561" t="inlineStr">
        <is>
          <t>2018-01-13 16:38:11+00:00</t>
        </is>
      </c>
      <c r="D1561" t="inlineStr">
        <is>
          <t>verchange</t>
        </is>
      </c>
      <c r="E1561" t="inlineStr">
        <is>
          <t>certifi</t>
        </is>
      </c>
      <c r="F1561">
        <f>=2017.11.5</f>
        <v/>
      </c>
      <c r="G1561" t="inlineStr">
        <is>
          <t>certifi</t>
        </is>
      </c>
      <c r="H1561">
        <f>=2017.4.17</f>
        <v/>
      </c>
    </row>
    <row r="1562">
      <c r="A1562" t="inlineStr">
        <is>
          <t>flask-jwt-extended</t>
        </is>
      </c>
      <c r="B1562" t="inlineStr">
        <is>
          <t>227ede96ea14cf07afec9ac9b6d5e44f23d24fb5</t>
        </is>
      </c>
      <c r="C1562" t="inlineStr">
        <is>
          <t>2018-01-13 16:38:11+00:00</t>
        </is>
      </c>
      <c r="D1562" t="inlineStr">
        <is>
          <t>verchange</t>
        </is>
      </c>
      <c r="E1562" t="inlineStr">
        <is>
          <t>docutils</t>
        </is>
      </c>
      <c r="F1562">
        <f>=0.14</f>
        <v/>
      </c>
      <c r="G1562" t="inlineStr">
        <is>
          <t>docutils</t>
        </is>
      </c>
      <c r="H1562">
        <f>=0.13.1</f>
        <v/>
      </c>
    </row>
    <row r="1563">
      <c r="A1563" t="inlineStr">
        <is>
          <t>flask-jwt-extended</t>
        </is>
      </c>
      <c r="B1563" t="inlineStr">
        <is>
          <t>227ede96ea14cf07afec9ac9b6d5e44f23d24fb5</t>
        </is>
      </c>
      <c r="C1563" t="inlineStr">
        <is>
          <t>2018-01-13 16:38:11+00:00</t>
        </is>
      </c>
      <c r="D1563" t="inlineStr">
        <is>
          <t>verchange</t>
        </is>
      </c>
      <c r="E1563" t="inlineStr">
        <is>
          <t>Sphinx</t>
        </is>
      </c>
      <c r="F1563">
        <f>=1.6.6</f>
        <v/>
      </c>
      <c r="G1563" t="inlineStr">
        <is>
          <t>Sphinx</t>
        </is>
      </c>
      <c r="H1563">
        <f>=1.6.3</f>
        <v/>
      </c>
    </row>
    <row r="1564">
      <c r="A1564" t="inlineStr">
        <is>
          <t>flask-jwt-extended</t>
        </is>
      </c>
      <c r="B1564" t="inlineStr">
        <is>
          <t>227ede96ea14cf07afec9ac9b6d5e44f23d24fb5</t>
        </is>
      </c>
      <c r="C1564" t="inlineStr">
        <is>
          <t>2018-01-13 16:38:11+00:00</t>
        </is>
      </c>
      <c r="D1564" t="inlineStr">
        <is>
          <t>verchange</t>
        </is>
      </c>
      <c r="E1564" t="inlineStr">
        <is>
          <t>Werkzeug</t>
        </is>
      </c>
      <c r="F1564">
        <f>=0.14.1</f>
        <v/>
      </c>
      <c r="G1564" t="inlineStr">
        <is>
          <t>Werkzeug</t>
        </is>
      </c>
      <c r="H1564">
        <f>=0.12.2</f>
        <v/>
      </c>
    </row>
    <row r="1565">
      <c r="A1565" t="inlineStr">
        <is>
          <t>flask-jwt-extended</t>
        </is>
      </c>
      <c r="B1565" t="inlineStr">
        <is>
          <t>227ede96ea14cf07afec9ac9b6d5e44f23d24fb5</t>
        </is>
      </c>
      <c r="C1565" t="inlineStr">
        <is>
          <t>2018-01-13 16:38:11+00:00</t>
        </is>
      </c>
      <c r="D1565" t="inlineStr">
        <is>
          <t>verchange</t>
        </is>
      </c>
      <c r="E1565" t="inlineStr">
        <is>
          <t>Flask-Sphinx-Themes</t>
        </is>
      </c>
      <c r="F1565">
        <f>=1.0.2</f>
        <v/>
      </c>
      <c r="G1565" t="inlineStr">
        <is>
          <t>Flask-Sphinx-Themes</t>
        </is>
      </c>
      <c r="H1565">
        <f>=1.0.1</f>
        <v/>
      </c>
    </row>
    <row r="1566">
      <c r="A1566" t="inlineStr">
        <is>
          <t>flask-jwt-extended</t>
        </is>
      </c>
      <c r="B1566" t="inlineStr">
        <is>
          <t>227ede96ea14cf07afec9ac9b6d5e44f23d24fb5</t>
        </is>
      </c>
      <c r="C1566" t="inlineStr">
        <is>
          <t>2018-01-13 16:38:11+00:00</t>
        </is>
      </c>
      <c r="D1566" t="inlineStr">
        <is>
          <t>verchange</t>
        </is>
      </c>
      <c r="E1566" t="inlineStr">
        <is>
          <t>Jinja2</t>
        </is>
      </c>
      <c r="F1566">
        <f>=2.10</f>
        <v/>
      </c>
      <c r="G1566" t="inlineStr">
        <is>
          <t>Jinja2</t>
        </is>
      </c>
      <c r="H1566">
        <f>=2.9.6</f>
        <v/>
      </c>
    </row>
    <row r="1567">
      <c r="A1567" t="inlineStr">
        <is>
          <t>flask-jwt-extended</t>
        </is>
      </c>
      <c r="B1567" t="inlineStr">
        <is>
          <t>ec0fc37eda6bea7de86884f962725b9b88f1095e</t>
        </is>
      </c>
      <c r="C1567" t="inlineStr">
        <is>
          <t>2018-05-05 17:43:58+00:00</t>
        </is>
      </c>
      <c r="D1567" t="inlineStr">
        <is>
          <t>verchange</t>
        </is>
      </c>
      <c r="E1567" t="inlineStr">
        <is>
          <t>pytz</t>
        </is>
      </c>
      <c r="F1567">
        <f>=2018.4</f>
        <v/>
      </c>
      <c r="G1567" t="inlineStr">
        <is>
          <t>pytz</t>
        </is>
      </c>
      <c r="H1567">
        <f>=2017.3</f>
        <v/>
      </c>
    </row>
    <row r="1568">
      <c r="A1568" t="inlineStr">
        <is>
          <t>flask-jwt-extended</t>
        </is>
      </c>
      <c r="B1568" t="inlineStr">
        <is>
          <t>ec0fc37eda6bea7de86884f962725b9b88f1095e</t>
        </is>
      </c>
      <c r="C1568" t="inlineStr">
        <is>
          <t>2018-05-05 17:43:58+00:00</t>
        </is>
      </c>
      <c r="D1568" t="inlineStr">
        <is>
          <t>verchange</t>
        </is>
      </c>
      <c r="E1568" t="inlineStr">
        <is>
          <t>tox</t>
        </is>
      </c>
      <c r="F1568">
        <f>=3.0.0</f>
        <v/>
      </c>
      <c r="G1568" t="inlineStr">
        <is>
          <t>tox</t>
        </is>
      </c>
      <c r="H1568">
        <f>=2.9.1</f>
        <v/>
      </c>
    </row>
    <row r="1569">
      <c r="A1569" t="inlineStr">
        <is>
          <t>flask-jwt-extended</t>
        </is>
      </c>
      <c r="B1569" t="inlineStr">
        <is>
          <t>ec0fc37eda6bea7de86884f962725b9b88f1095e</t>
        </is>
      </c>
      <c r="C1569" t="inlineStr">
        <is>
          <t>2018-05-05 17:43:58+00:00</t>
        </is>
      </c>
      <c r="D1569" t="inlineStr">
        <is>
          <t>verchange</t>
        </is>
      </c>
      <c r="E1569" t="inlineStr">
        <is>
          <t>py</t>
        </is>
      </c>
      <c r="F1569">
        <f>=1.5.3</f>
        <v/>
      </c>
      <c r="G1569" t="inlineStr">
        <is>
          <t>py</t>
        </is>
      </c>
      <c r="H1569">
        <f>=1.5.2</f>
        <v/>
      </c>
    </row>
    <row r="1570">
      <c r="A1570" t="inlineStr">
        <is>
          <t>flask-jwt-extended</t>
        </is>
      </c>
      <c r="B1570" t="inlineStr">
        <is>
          <t>ec0fc37eda6bea7de86884f962725b9b88f1095e</t>
        </is>
      </c>
      <c r="C1570" t="inlineStr">
        <is>
          <t>2018-05-05 17:43:58+00:00</t>
        </is>
      </c>
      <c r="D1570" t="inlineStr">
        <is>
          <t>verchange</t>
        </is>
      </c>
      <c r="E1570" t="inlineStr">
        <is>
          <t>PyJWT</t>
        </is>
      </c>
      <c r="F1570">
        <f>=1.6.1</f>
        <v/>
      </c>
      <c r="G1570" t="inlineStr">
        <is>
          <t>PyJWT</t>
        </is>
      </c>
      <c r="H1570">
        <f>=1.5.3</f>
        <v/>
      </c>
    </row>
    <row r="1571">
      <c r="A1571" t="inlineStr">
        <is>
          <t>flask-jwt-extended</t>
        </is>
      </c>
      <c r="B1571" t="inlineStr">
        <is>
          <t>ec0fc37eda6bea7de86884f962725b9b88f1095e</t>
        </is>
      </c>
      <c r="C1571" t="inlineStr">
        <is>
          <t>2018-05-05 17:43:58+00:00</t>
        </is>
      </c>
      <c r="D1571" t="inlineStr">
        <is>
          <t>verchange</t>
        </is>
      </c>
      <c r="E1571" t="inlineStr">
        <is>
          <t>Babel</t>
        </is>
      </c>
      <c r="F1571">
        <f>=2.5.3</f>
        <v/>
      </c>
      <c r="G1571" t="inlineStr">
        <is>
          <t>Babel</t>
        </is>
      </c>
      <c r="H1571">
        <f>=2.5.1</f>
        <v/>
      </c>
    </row>
    <row r="1572">
      <c r="A1572" t="inlineStr">
        <is>
          <t>flask-jwt-extended</t>
        </is>
      </c>
      <c r="B1572" t="inlineStr">
        <is>
          <t>ec0fc37eda6bea7de86884f962725b9b88f1095e</t>
        </is>
      </c>
      <c r="C1572" t="inlineStr">
        <is>
          <t>2018-05-05 17:43:58+00:00</t>
        </is>
      </c>
      <c r="D1572" t="inlineStr">
        <is>
          <t>verchange</t>
        </is>
      </c>
      <c r="E1572" t="inlineStr">
        <is>
          <t>cffi</t>
        </is>
      </c>
      <c r="F1572">
        <f>=1.11.5</f>
        <v/>
      </c>
      <c r="G1572" t="inlineStr">
        <is>
          <t>cffi</t>
        </is>
      </c>
      <c r="H1572">
        <f>=1.11.3</f>
        <v/>
      </c>
    </row>
    <row r="1573">
      <c r="A1573" t="inlineStr">
        <is>
          <t>flask-jwt-extended</t>
        </is>
      </c>
      <c r="B1573" t="inlineStr">
        <is>
          <t>ec0fc37eda6bea7de86884f962725b9b88f1095e</t>
        </is>
      </c>
      <c r="C1573" t="inlineStr">
        <is>
          <t>2018-05-05 17:43:58+00:00</t>
        </is>
      </c>
      <c r="D1573" t="inlineStr">
        <is>
          <t>verchange</t>
        </is>
      </c>
      <c r="E1573" t="inlineStr">
        <is>
          <t>imagesize</t>
        </is>
      </c>
      <c r="F1573">
        <f>=1.0.0</f>
        <v/>
      </c>
      <c r="G1573" t="inlineStr">
        <is>
          <t>imagesize</t>
        </is>
      </c>
      <c r="H1573">
        <f>=0.7.1</f>
        <v/>
      </c>
    </row>
    <row r="1574">
      <c r="A1574" t="inlineStr">
        <is>
          <t>flask-jwt-extended</t>
        </is>
      </c>
      <c r="B1574" t="inlineStr">
        <is>
          <t>ec0fc37eda6bea7de86884f962725b9b88f1095e</t>
        </is>
      </c>
      <c r="C1574" t="inlineStr">
        <is>
          <t>2018-05-05 17:43:58+00:00</t>
        </is>
      </c>
      <c r="D1574" t="inlineStr">
        <is>
          <t>verchange</t>
        </is>
      </c>
      <c r="E1574" t="inlineStr">
        <is>
          <t>certifi</t>
        </is>
      </c>
      <c r="F1574">
        <f>=2018.4.16</f>
        <v/>
      </c>
      <c r="G1574" t="inlineStr">
        <is>
          <t>certifi</t>
        </is>
      </c>
      <c r="H1574">
        <f>=2017.11.5</f>
        <v/>
      </c>
    </row>
    <row r="1575">
      <c r="A1575" t="inlineStr">
        <is>
          <t>flask-jwt-extended</t>
        </is>
      </c>
      <c r="B1575" t="inlineStr">
        <is>
          <t>ec0fc37eda6bea7de86884f962725b9b88f1095e</t>
        </is>
      </c>
      <c r="C1575" t="inlineStr">
        <is>
          <t>2018-05-05 17:43:58+00:00</t>
        </is>
      </c>
      <c r="D1575" t="inlineStr">
        <is>
          <t>verchange</t>
        </is>
      </c>
      <c r="E1575" t="inlineStr">
        <is>
          <t>Flask</t>
        </is>
      </c>
      <c r="F1575">
        <f>=1.0</f>
        <v/>
      </c>
      <c r="G1575" t="inlineStr">
        <is>
          <t>Flask</t>
        </is>
      </c>
      <c r="H1575">
        <f>=0.12.2</f>
        <v/>
      </c>
    </row>
    <row r="1576">
      <c r="A1576" t="inlineStr">
        <is>
          <t>flask-jwt-extended</t>
        </is>
      </c>
      <c r="B1576" t="inlineStr">
        <is>
          <t>ec0fc37eda6bea7de86884f962725b9b88f1095e</t>
        </is>
      </c>
      <c r="C1576" t="inlineStr">
        <is>
          <t>2018-05-05 17:43:58+00:00</t>
        </is>
      </c>
      <c r="D1576" t="inlineStr">
        <is>
          <t>verchange</t>
        </is>
      </c>
      <c r="E1576" t="inlineStr">
        <is>
          <t>virtualenv</t>
        </is>
      </c>
      <c r="F1576">
        <f>=15.2.0</f>
        <v/>
      </c>
      <c r="G1576" t="inlineStr">
        <is>
          <t>virtualenv</t>
        </is>
      </c>
      <c r="H1576">
        <f>=15.1.0</f>
        <v/>
      </c>
    </row>
    <row r="1577">
      <c r="A1577" t="inlineStr">
        <is>
          <t>flask-jwt-extended</t>
        </is>
      </c>
      <c r="B1577" t="inlineStr">
        <is>
          <t>ec0fc37eda6bea7de86884f962725b9b88f1095e</t>
        </is>
      </c>
      <c r="C1577" t="inlineStr">
        <is>
          <t>2018-05-05 17:43:58+00:00</t>
        </is>
      </c>
      <c r="D1577" t="inlineStr">
        <is>
          <t>verchange</t>
        </is>
      </c>
      <c r="E1577" t="inlineStr">
        <is>
          <t>Sphinx</t>
        </is>
      </c>
      <c r="F1577">
        <f>=1.7.4</f>
        <v/>
      </c>
      <c r="G1577" t="inlineStr">
        <is>
          <t>Sphinx</t>
        </is>
      </c>
      <c r="H1577">
        <f>=1.6.6</f>
        <v/>
      </c>
    </row>
    <row r="1578">
      <c r="A1578" t="inlineStr">
        <is>
          <t>flask-jwt-extended</t>
        </is>
      </c>
      <c r="B1578" t="inlineStr">
        <is>
          <t>ec0fc37eda6bea7de86884f962725b9b88f1095e</t>
        </is>
      </c>
      <c r="C1578" t="inlineStr">
        <is>
          <t>2018-05-05 17:43:58+00:00</t>
        </is>
      </c>
      <c r="D1578" t="inlineStr">
        <is>
          <t>verchange</t>
        </is>
      </c>
      <c r="E1578" t="inlineStr">
        <is>
          <t>cryptography</t>
        </is>
      </c>
      <c r="F1578">
        <f>=2.2.2</f>
        <v/>
      </c>
      <c r="G1578" t="inlineStr">
        <is>
          <t>cryptography</t>
        </is>
      </c>
      <c r="H1578">
        <f>=2.1.4</f>
        <v/>
      </c>
    </row>
    <row r="1579">
      <c r="A1579" t="inlineStr">
        <is>
          <t>flask-jwt-extended</t>
        </is>
      </c>
      <c r="B1579" t="inlineStr">
        <is>
          <t>ec0fc37eda6bea7de86884f962725b9b88f1095e</t>
        </is>
      </c>
      <c r="C1579" t="inlineStr">
        <is>
          <t>2018-05-05 17:43:58+00:00</t>
        </is>
      </c>
      <c r="D1579" t="inlineStr">
        <is>
          <t>add</t>
        </is>
      </c>
      <c r="E1579" t="inlineStr">
        <is>
          <t>packaging</t>
        </is>
      </c>
      <c r="F1579">
        <f>=17.1</f>
        <v/>
      </c>
      <c r="G1579" t="inlineStr"/>
      <c r="H1579" t="inlineStr"/>
    </row>
    <row r="1580">
      <c r="A1580" t="inlineStr">
        <is>
          <t>flask-jwt-extended</t>
        </is>
      </c>
      <c r="B1580" t="inlineStr">
        <is>
          <t>ec0fc37eda6bea7de86884f962725b9b88f1095e</t>
        </is>
      </c>
      <c r="C1580" t="inlineStr">
        <is>
          <t>2018-05-05 17:43:58+00:00</t>
        </is>
      </c>
      <c r="D1580" t="inlineStr">
        <is>
          <t>add</t>
        </is>
      </c>
      <c r="E1580" t="inlineStr">
        <is>
          <t>pyparsing</t>
        </is>
      </c>
      <c r="F1580">
        <f>=2.2.0</f>
        <v/>
      </c>
      <c r="G1580" t="inlineStr"/>
      <c r="H1580" t="inlineStr"/>
    </row>
    <row r="1581">
      <c r="A1581" t="inlineStr">
        <is>
          <t>flask-jwt-extended</t>
        </is>
      </c>
      <c r="B1581" t="inlineStr">
        <is>
          <t>ec0fc37eda6bea7de86884f962725b9b88f1095e</t>
        </is>
      </c>
      <c r="C1581" t="inlineStr">
        <is>
          <t>2018-05-05 17:43:58+00:00</t>
        </is>
      </c>
      <c r="D1581" t="inlineStr">
        <is>
          <t>rem</t>
        </is>
      </c>
      <c r="E1581" t="inlineStr"/>
      <c r="F1581" t="inlineStr"/>
      <c r="G1581" t="inlineStr">
        <is>
          <t>coverage</t>
        </is>
      </c>
      <c r="H1581">
        <f>=4.4.2</f>
        <v/>
      </c>
    </row>
    <row r="1582">
      <c r="A1582" t="inlineStr">
        <is>
          <t>flask-jwt-extended</t>
        </is>
      </c>
      <c r="B1582" t="inlineStr">
        <is>
          <t>3d598d401d06aa959cdca33c9e63b4c6ad64b98e</t>
        </is>
      </c>
      <c r="C1582" t="inlineStr">
        <is>
          <t>2018-08-04 14:13:09+00:00</t>
        </is>
      </c>
      <c r="D1582" t="inlineStr">
        <is>
          <t>verchange</t>
        </is>
      </c>
      <c r="E1582" t="inlineStr">
        <is>
          <t>cryptography</t>
        </is>
      </c>
      <c r="F1582">
        <f>=2.3</f>
        <v/>
      </c>
      <c r="G1582" t="inlineStr">
        <is>
          <t>cryptography</t>
        </is>
      </c>
      <c r="H1582">
        <f>=2.2.2</f>
        <v/>
      </c>
    </row>
    <row r="1583">
      <c r="A1583" t="inlineStr">
        <is>
          <t>flask-jwt-extended</t>
        </is>
      </c>
      <c r="B1583" t="inlineStr">
        <is>
          <t>03d76f5bc5901e60f2e5aed119a9a66a4f37016d</t>
        </is>
      </c>
      <c r="C1583" t="inlineStr">
        <is>
          <t>2019-01-03 17:27:33+00:00</t>
        </is>
      </c>
      <c r="D1583" t="inlineStr">
        <is>
          <t>verchange</t>
        </is>
      </c>
      <c r="E1583" t="inlineStr">
        <is>
          <t>requests</t>
        </is>
      </c>
      <c r="F1583">
        <f>=2.21.0</f>
        <v/>
      </c>
      <c r="G1583" t="inlineStr">
        <is>
          <t>requests</t>
        </is>
      </c>
      <c r="H1583">
        <f>=2.18.4</f>
        <v/>
      </c>
    </row>
    <row r="1584">
      <c r="A1584" t="inlineStr">
        <is>
          <t>flask-jwt-extended</t>
        </is>
      </c>
      <c r="B1584" t="inlineStr">
        <is>
          <t>03d76f5bc5901e60f2e5aed119a9a66a4f37016d</t>
        </is>
      </c>
      <c r="C1584" t="inlineStr">
        <is>
          <t>2019-01-03 17:27:33+00:00</t>
        </is>
      </c>
      <c r="D1584" t="inlineStr">
        <is>
          <t>verchange</t>
        </is>
      </c>
      <c r="E1584" t="inlineStr">
        <is>
          <t>pycparser</t>
        </is>
      </c>
      <c r="F1584">
        <f>=2.19</f>
        <v/>
      </c>
      <c r="G1584" t="inlineStr">
        <is>
          <t>pycparser</t>
        </is>
      </c>
      <c r="H1584">
        <f>=2.18</f>
        <v/>
      </c>
    </row>
    <row r="1585">
      <c r="A1585" t="inlineStr">
        <is>
          <t>flask-jwt-extended</t>
        </is>
      </c>
      <c r="B1585" t="inlineStr">
        <is>
          <t>03d76f5bc5901e60f2e5aed119a9a66a4f37016d</t>
        </is>
      </c>
      <c r="C1585" t="inlineStr">
        <is>
          <t>2019-01-03 17:27:33+00:00</t>
        </is>
      </c>
      <c r="D1585" t="inlineStr">
        <is>
          <t>verchange</t>
        </is>
      </c>
      <c r="E1585" t="inlineStr">
        <is>
          <t>pyparsing</t>
        </is>
      </c>
      <c r="F1585">
        <f>=2.3.0</f>
        <v/>
      </c>
      <c r="G1585" t="inlineStr">
        <is>
          <t>pyparsing</t>
        </is>
      </c>
      <c r="H1585">
        <f>=2.2.0</f>
        <v/>
      </c>
    </row>
    <row r="1586">
      <c r="A1586" t="inlineStr">
        <is>
          <t>flask-jwt-extended</t>
        </is>
      </c>
      <c r="B1586" t="inlineStr">
        <is>
          <t>03d76f5bc5901e60f2e5aed119a9a66a4f37016d</t>
        </is>
      </c>
      <c r="C1586" t="inlineStr">
        <is>
          <t>2019-01-03 17:27:33+00:00</t>
        </is>
      </c>
      <c r="D1586" t="inlineStr">
        <is>
          <t>verchange</t>
        </is>
      </c>
      <c r="E1586" t="inlineStr">
        <is>
          <t>six</t>
        </is>
      </c>
      <c r="F1586">
        <f>=1.12.0</f>
        <v/>
      </c>
      <c r="G1586" t="inlineStr">
        <is>
          <t>six</t>
        </is>
      </c>
      <c r="H1586">
        <f>=1.11.0</f>
        <v/>
      </c>
    </row>
    <row r="1587">
      <c r="A1587" t="inlineStr">
        <is>
          <t>flask-jwt-extended</t>
        </is>
      </c>
      <c r="B1587" t="inlineStr">
        <is>
          <t>03d76f5bc5901e60f2e5aed119a9a66a4f37016d</t>
        </is>
      </c>
      <c r="C1587" t="inlineStr">
        <is>
          <t>2019-01-03 17:27:33+00:00</t>
        </is>
      </c>
      <c r="D1587" t="inlineStr">
        <is>
          <t>verchange</t>
        </is>
      </c>
      <c r="E1587" t="inlineStr">
        <is>
          <t>tox</t>
        </is>
      </c>
      <c r="F1587">
        <f>=3.6.1</f>
        <v/>
      </c>
      <c r="G1587" t="inlineStr">
        <is>
          <t>tox</t>
        </is>
      </c>
      <c r="H1587">
        <f>=3.0.0</f>
        <v/>
      </c>
    </row>
    <row r="1588">
      <c r="A1588" t="inlineStr">
        <is>
          <t>flask-jwt-extended</t>
        </is>
      </c>
      <c r="B1588" t="inlineStr">
        <is>
          <t>03d76f5bc5901e60f2e5aed119a9a66a4f37016d</t>
        </is>
      </c>
      <c r="C1588" t="inlineStr">
        <is>
          <t>2019-01-03 17:27:33+00:00</t>
        </is>
      </c>
      <c r="D1588" t="inlineStr">
        <is>
          <t>verchange</t>
        </is>
      </c>
      <c r="E1588" t="inlineStr">
        <is>
          <t>Pygments</t>
        </is>
      </c>
      <c r="F1588">
        <f>=2.3.1</f>
        <v/>
      </c>
      <c r="G1588" t="inlineStr">
        <is>
          <t>Pygments</t>
        </is>
      </c>
      <c r="H1588">
        <f>=2.2.0</f>
        <v/>
      </c>
    </row>
    <row r="1589">
      <c r="A1589" t="inlineStr">
        <is>
          <t>flask-jwt-extended</t>
        </is>
      </c>
      <c r="B1589" t="inlineStr">
        <is>
          <t>03d76f5bc5901e60f2e5aed119a9a66a4f37016d</t>
        </is>
      </c>
      <c r="C1589" t="inlineStr">
        <is>
          <t>2019-01-03 17:27:33+00:00</t>
        </is>
      </c>
      <c r="D1589" t="inlineStr">
        <is>
          <t>verchange</t>
        </is>
      </c>
      <c r="E1589" t="inlineStr">
        <is>
          <t>py</t>
        </is>
      </c>
      <c r="F1589">
        <f>=1.7.0</f>
        <v/>
      </c>
      <c r="G1589" t="inlineStr">
        <is>
          <t>py</t>
        </is>
      </c>
      <c r="H1589">
        <f>=1.5.3</f>
        <v/>
      </c>
    </row>
    <row r="1590">
      <c r="A1590" t="inlineStr">
        <is>
          <t>flask-jwt-extended</t>
        </is>
      </c>
      <c r="B1590" t="inlineStr">
        <is>
          <t>03d76f5bc5901e60f2e5aed119a9a66a4f37016d</t>
        </is>
      </c>
      <c r="C1590" t="inlineStr">
        <is>
          <t>2019-01-03 17:27:33+00:00</t>
        </is>
      </c>
      <c r="D1590" t="inlineStr">
        <is>
          <t>verchange</t>
        </is>
      </c>
      <c r="E1590" t="inlineStr">
        <is>
          <t>PyJWT</t>
        </is>
      </c>
      <c r="F1590">
        <f>=1.7.1</f>
        <v/>
      </c>
      <c r="G1590" t="inlineStr">
        <is>
          <t>PyJWT</t>
        </is>
      </c>
      <c r="H1590">
        <f>=1.6.1</f>
        <v/>
      </c>
    </row>
    <row r="1591">
      <c r="A1591" t="inlineStr">
        <is>
          <t>flask-jwt-extended</t>
        </is>
      </c>
      <c r="B1591" t="inlineStr">
        <is>
          <t>03d76f5bc5901e60f2e5aed119a9a66a4f37016d</t>
        </is>
      </c>
      <c r="C1591" t="inlineStr">
        <is>
          <t>2019-01-03 17:27:33+00:00</t>
        </is>
      </c>
      <c r="D1591" t="inlineStr">
        <is>
          <t>verchange</t>
        </is>
      </c>
      <c r="E1591" t="inlineStr">
        <is>
          <t>alabaster</t>
        </is>
      </c>
      <c r="F1591">
        <f>=0.7.12</f>
        <v/>
      </c>
      <c r="G1591" t="inlineStr">
        <is>
          <t>alabaster</t>
        </is>
      </c>
      <c r="H1591">
        <f>=0.7.10</f>
        <v/>
      </c>
    </row>
    <row r="1592">
      <c r="A1592" t="inlineStr">
        <is>
          <t>flask-jwt-extended</t>
        </is>
      </c>
      <c r="B1592" t="inlineStr">
        <is>
          <t>03d76f5bc5901e60f2e5aed119a9a66a4f37016d</t>
        </is>
      </c>
      <c r="C1592" t="inlineStr">
        <is>
          <t>2019-01-03 17:27:33+00:00</t>
        </is>
      </c>
      <c r="D1592" t="inlineStr">
        <is>
          <t>verchange</t>
        </is>
      </c>
      <c r="E1592" t="inlineStr">
        <is>
          <t>idna</t>
        </is>
      </c>
      <c r="F1592">
        <f>=2.8</f>
        <v/>
      </c>
      <c r="G1592" t="inlineStr">
        <is>
          <t>idna</t>
        </is>
      </c>
      <c r="H1592">
        <f>=2.6</f>
        <v/>
      </c>
    </row>
    <row r="1593">
      <c r="A1593" t="inlineStr">
        <is>
          <t>flask-jwt-extended</t>
        </is>
      </c>
      <c r="B1593" t="inlineStr">
        <is>
          <t>03d76f5bc5901e60f2e5aed119a9a66a4f37016d</t>
        </is>
      </c>
      <c r="C1593" t="inlineStr">
        <is>
          <t>2019-01-03 17:27:33+00:00</t>
        </is>
      </c>
      <c r="D1593" t="inlineStr">
        <is>
          <t>verchange</t>
        </is>
      </c>
      <c r="E1593" t="inlineStr">
        <is>
          <t>virtualenv</t>
        </is>
      </c>
      <c r="F1593">
        <f>=16.2.0</f>
        <v/>
      </c>
      <c r="G1593" t="inlineStr">
        <is>
          <t>virtualenv</t>
        </is>
      </c>
      <c r="H1593">
        <f>=15.2.0</f>
        <v/>
      </c>
    </row>
    <row r="1594">
      <c r="A1594" t="inlineStr">
        <is>
          <t>flask-jwt-extended</t>
        </is>
      </c>
      <c r="B1594" t="inlineStr">
        <is>
          <t>03d76f5bc5901e60f2e5aed119a9a66a4f37016d</t>
        </is>
      </c>
      <c r="C1594" t="inlineStr">
        <is>
          <t>2019-01-03 17:27:33+00:00</t>
        </is>
      </c>
      <c r="D1594" t="inlineStr">
        <is>
          <t>verchange</t>
        </is>
      </c>
      <c r="E1594" t="inlineStr">
        <is>
          <t>cryptography</t>
        </is>
      </c>
      <c r="F1594">
        <f>=2.4.2</f>
        <v/>
      </c>
      <c r="G1594" t="inlineStr">
        <is>
          <t>cryptography</t>
        </is>
      </c>
      <c r="H1594">
        <f>=2.3</f>
        <v/>
      </c>
    </row>
    <row r="1595">
      <c r="A1595" t="inlineStr">
        <is>
          <t>flask-jwt-extended</t>
        </is>
      </c>
      <c r="B1595" t="inlineStr">
        <is>
          <t>03d76f5bc5901e60f2e5aed119a9a66a4f37016d</t>
        </is>
      </c>
      <c r="C1595" t="inlineStr">
        <is>
          <t>2019-01-03 17:27:33+00:00</t>
        </is>
      </c>
      <c r="D1595" t="inlineStr">
        <is>
          <t>verchange</t>
        </is>
      </c>
      <c r="E1595" t="inlineStr">
        <is>
          <t>pluggy</t>
        </is>
      </c>
      <c r="F1595">
        <f>=0.8.0</f>
        <v/>
      </c>
      <c r="G1595" t="inlineStr">
        <is>
          <t>pluggy</t>
        </is>
      </c>
      <c r="H1595">
        <f>=0.6.0</f>
        <v/>
      </c>
    </row>
    <row r="1596">
      <c r="A1596" t="inlineStr">
        <is>
          <t>flask-jwt-extended</t>
        </is>
      </c>
      <c r="B1596" t="inlineStr">
        <is>
          <t>03d76f5bc5901e60f2e5aed119a9a66a4f37016d</t>
        </is>
      </c>
      <c r="C1596" t="inlineStr">
        <is>
          <t>2019-01-03 17:27:33+00:00</t>
        </is>
      </c>
      <c r="D1596" t="inlineStr">
        <is>
          <t>verchange</t>
        </is>
      </c>
      <c r="E1596" t="inlineStr">
        <is>
          <t>packaging</t>
        </is>
      </c>
      <c r="F1596">
        <f>=18.0</f>
        <v/>
      </c>
      <c r="G1596" t="inlineStr">
        <is>
          <t>packaging</t>
        </is>
      </c>
      <c r="H1596">
        <f>=17.1</f>
        <v/>
      </c>
    </row>
    <row r="1597">
      <c r="A1597" t="inlineStr">
        <is>
          <t>flask-jwt-extended</t>
        </is>
      </c>
      <c r="B1597" t="inlineStr">
        <is>
          <t>03d76f5bc5901e60f2e5aed119a9a66a4f37016d</t>
        </is>
      </c>
      <c r="C1597" t="inlineStr">
        <is>
          <t>2019-01-03 17:27:33+00:00</t>
        </is>
      </c>
      <c r="D1597" t="inlineStr">
        <is>
          <t>verchange</t>
        </is>
      </c>
      <c r="E1597" t="inlineStr">
        <is>
          <t>pytz</t>
        </is>
      </c>
      <c r="F1597">
        <f>=2018.7</f>
        <v/>
      </c>
      <c r="G1597" t="inlineStr">
        <is>
          <t>pytz</t>
        </is>
      </c>
      <c r="H1597">
        <f>=2018.4</f>
        <v/>
      </c>
    </row>
    <row r="1598">
      <c r="A1598" t="inlineStr">
        <is>
          <t>flask-jwt-extended</t>
        </is>
      </c>
      <c r="B1598" t="inlineStr">
        <is>
          <t>03d76f5bc5901e60f2e5aed119a9a66a4f37016d</t>
        </is>
      </c>
      <c r="C1598" t="inlineStr">
        <is>
          <t>2019-01-03 17:27:33+00:00</t>
        </is>
      </c>
      <c r="D1598" t="inlineStr">
        <is>
          <t>verchange</t>
        </is>
      </c>
      <c r="E1598" t="inlineStr">
        <is>
          <t>urllib3</t>
        </is>
      </c>
      <c r="F1598">
        <f>=1.24.1</f>
        <v/>
      </c>
      <c r="G1598" t="inlineStr">
        <is>
          <t>urllib3</t>
        </is>
      </c>
      <c r="H1598">
        <f>=1.22</f>
        <v/>
      </c>
    </row>
    <row r="1599">
      <c r="A1599" t="inlineStr">
        <is>
          <t>flask-jwt-extended</t>
        </is>
      </c>
      <c r="B1599" t="inlineStr">
        <is>
          <t>03d76f5bc5901e60f2e5aed119a9a66a4f37016d</t>
        </is>
      </c>
      <c r="C1599" t="inlineStr">
        <is>
          <t>2019-01-03 17:27:33+00:00</t>
        </is>
      </c>
      <c r="D1599" t="inlineStr">
        <is>
          <t>verchange</t>
        </is>
      </c>
      <c r="E1599" t="inlineStr">
        <is>
          <t>MarkupSafe</t>
        </is>
      </c>
      <c r="F1599">
        <f>=1.1.0</f>
        <v/>
      </c>
      <c r="G1599" t="inlineStr">
        <is>
          <t>MarkupSafe</t>
        </is>
      </c>
      <c r="H1599">
        <f>=1.0</f>
        <v/>
      </c>
    </row>
    <row r="1600">
      <c r="A1600" t="inlineStr">
        <is>
          <t>flask-jwt-extended</t>
        </is>
      </c>
      <c r="B1600" t="inlineStr">
        <is>
          <t>03d76f5bc5901e60f2e5aed119a9a66a4f37016d</t>
        </is>
      </c>
      <c r="C1600" t="inlineStr">
        <is>
          <t>2019-01-03 17:27:33+00:00</t>
        </is>
      </c>
      <c r="D1600" t="inlineStr">
        <is>
          <t>verchange</t>
        </is>
      </c>
      <c r="E1600" t="inlineStr">
        <is>
          <t>Babel</t>
        </is>
      </c>
      <c r="F1600">
        <f>=2.6.0</f>
        <v/>
      </c>
      <c r="G1600" t="inlineStr">
        <is>
          <t>Babel</t>
        </is>
      </c>
      <c r="H1600">
        <f>=2.5.3</f>
        <v/>
      </c>
    </row>
    <row r="1601">
      <c r="A1601" t="inlineStr">
        <is>
          <t>flask-jwt-extended</t>
        </is>
      </c>
      <c r="B1601" t="inlineStr">
        <is>
          <t>03d76f5bc5901e60f2e5aed119a9a66a4f37016d</t>
        </is>
      </c>
      <c r="C1601" t="inlineStr">
        <is>
          <t>2019-01-03 17:27:33+00:00</t>
        </is>
      </c>
      <c r="D1601" t="inlineStr">
        <is>
          <t>verchange</t>
        </is>
      </c>
      <c r="E1601" t="inlineStr">
        <is>
          <t>imagesize</t>
        </is>
      </c>
      <c r="F1601">
        <f>=1.1.0</f>
        <v/>
      </c>
      <c r="G1601" t="inlineStr">
        <is>
          <t>imagesize</t>
        </is>
      </c>
      <c r="H1601">
        <f>=1.0.0</f>
        <v/>
      </c>
    </row>
    <row r="1602">
      <c r="A1602" t="inlineStr">
        <is>
          <t>flask-jwt-extended</t>
        </is>
      </c>
      <c r="B1602" t="inlineStr">
        <is>
          <t>03d76f5bc5901e60f2e5aed119a9a66a4f37016d</t>
        </is>
      </c>
      <c r="C1602" t="inlineStr">
        <is>
          <t>2019-01-03 17:27:33+00:00</t>
        </is>
      </c>
      <c r="D1602" t="inlineStr">
        <is>
          <t>verchange</t>
        </is>
      </c>
      <c r="E1602" t="inlineStr">
        <is>
          <t>sphinxcontrib-websupport</t>
        </is>
      </c>
      <c r="F1602">
        <f>=1.1.0</f>
        <v/>
      </c>
      <c r="G1602" t="inlineStr">
        <is>
          <t>sphinxcontrib-websupport</t>
        </is>
      </c>
      <c r="H1602">
        <f>=1.0.1</f>
        <v/>
      </c>
    </row>
    <row r="1603">
      <c r="A1603" t="inlineStr">
        <is>
          <t>flask-jwt-extended</t>
        </is>
      </c>
      <c r="B1603" t="inlineStr">
        <is>
          <t>03d76f5bc5901e60f2e5aed119a9a66a4f37016d</t>
        </is>
      </c>
      <c r="C1603" t="inlineStr">
        <is>
          <t>2019-01-03 17:27:33+00:00</t>
        </is>
      </c>
      <c r="D1603" t="inlineStr">
        <is>
          <t>verchange</t>
        </is>
      </c>
      <c r="E1603" t="inlineStr">
        <is>
          <t>certifi</t>
        </is>
      </c>
      <c r="F1603">
        <f>=2018.11.29</f>
        <v/>
      </c>
      <c r="G1603" t="inlineStr">
        <is>
          <t>certifi</t>
        </is>
      </c>
      <c r="H1603">
        <f>=2018.4.16</f>
        <v/>
      </c>
    </row>
    <row r="1604">
      <c r="A1604" t="inlineStr">
        <is>
          <t>flask-jwt-extended</t>
        </is>
      </c>
      <c r="B1604" t="inlineStr">
        <is>
          <t>03d76f5bc5901e60f2e5aed119a9a66a4f37016d</t>
        </is>
      </c>
      <c r="C1604" t="inlineStr">
        <is>
          <t>2019-01-03 17:27:33+00:00</t>
        </is>
      </c>
      <c r="D1604" t="inlineStr">
        <is>
          <t>verchange</t>
        </is>
      </c>
      <c r="E1604" t="inlineStr">
        <is>
          <t>Sphinx</t>
        </is>
      </c>
      <c r="F1604">
        <f>=1.8.3</f>
        <v/>
      </c>
      <c r="G1604" t="inlineStr">
        <is>
          <t>Sphinx</t>
        </is>
      </c>
      <c r="H1604">
        <f>=1.7.4</f>
        <v/>
      </c>
    </row>
    <row r="1605">
      <c r="A1605" t="inlineStr">
        <is>
          <t>flask-jwt-extended</t>
        </is>
      </c>
      <c r="B1605" t="inlineStr">
        <is>
          <t>03d76f5bc5901e60f2e5aed119a9a66a4f37016d</t>
        </is>
      </c>
      <c r="C1605" t="inlineStr">
        <is>
          <t>2019-01-03 17:27:33+00:00</t>
        </is>
      </c>
      <c r="D1605" t="inlineStr">
        <is>
          <t>verchange</t>
        </is>
      </c>
      <c r="E1605" t="inlineStr">
        <is>
          <t>Flask</t>
        </is>
      </c>
      <c r="F1605">
        <f>=1.0.2</f>
        <v/>
      </c>
      <c r="G1605" t="inlineStr">
        <is>
          <t>Flask</t>
        </is>
      </c>
      <c r="H1605">
        <f>=1.0</f>
        <v/>
      </c>
    </row>
    <row r="1606">
      <c r="A1606" t="inlineStr">
        <is>
          <t>flask-jwt-extended</t>
        </is>
      </c>
      <c r="B1606" t="inlineStr">
        <is>
          <t>03d76f5bc5901e60f2e5aed119a9a66a4f37016d</t>
        </is>
      </c>
      <c r="C1606" t="inlineStr">
        <is>
          <t>2019-01-03 17:27:33+00:00</t>
        </is>
      </c>
      <c r="D1606" t="inlineStr">
        <is>
          <t>verchange</t>
        </is>
      </c>
      <c r="E1606" t="inlineStr">
        <is>
          <t>itsdangerous</t>
        </is>
      </c>
      <c r="F1606">
        <f>=1.1.0</f>
        <v/>
      </c>
      <c r="G1606" t="inlineStr">
        <is>
          <t>itsdangerous</t>
        </is>
      </c>
      <c r="H1606">
        <f>=0.24</f>
        <v/>
      </c>
    </row>
    <row r="1607">
      <c r="A1607" t="inlineStr">
        <is>
          <t>flask-jwt-extended</t>
        </is>
      </c>
      <c r="B1607" t="inlineStr">
        <is>
          <t>03d76f5bc5901e60f2e5aed119a9a66a4f37016d</t>
        </is>
      </c>
      <c r="C1607" t="inlineStr">
        <is>
          <t>2019-01-03 17:27:33+00:00</t>
        </is>
      </c>
      <c r="D1607" t="inlineStr">
        <is>
          <t>add</t>
        </is>
      </c>
      <c r="E1607" t="inlineStr">
        <is>
          <t>Click</t>
        </is>
      </c>
      <c r="F1607">
        <f>=7.0</f>
        <v/>
      </c>
      <c r="G1607" t="inlineStr"/>
      <c r="H1607" t="inlineStr"/>
    </row>
    <row r="1608">
      <c r="A1608" t="inlineStr">
        <is>
          <t>flask-jwt-extended</t>
        </is>
      </c>
      <c r="B1608" t="inlineStr">
        <is>
          <t>03d76f5bc5901e60f2e5aed119a9a66a4f37016d</t>
        </is>
      </c>
      <c r="C1608" t="inlineStr">
        <is>
          <t>2019-01-03 17:27:33+00:00</t>
        </is>
      </c>
      <c r="D1608" t="inlineStr">
        <is>
          <t>add</t>
        </is>
      </c>
      <c r="E1608" t="inlineStr">
        <is>
          <t>filelock</t>
        </is>
      </c>
      <c r="F1608">
        <f>=3.0.10</f>
        <v/>
      </c>
      <c r="G1608" t="inlineStr"/>
      <c r="H1608" t="inlineStr"/>
    </row>
    <row r="1609">
      <c r="A1609" t="inlineStr">
        <is>
          <t>flask-jwt-extended</t>
        </is>
      </c>
      <c r="B1609" t="inlineStr">
        <is>
          <t>03d76f5bc5901e60f2e5aed119a9a66a4f37016d</t>
        </is>
      </c>
      <c r="C1609" t="inlineStr">
        <is>
          <t>2019-01-03 17:27:33+00:00</t>
        </is>
      </c>
      <c r="D1609" t="inlineStr">
        <is>
          <t>add</t>
        </is>
      </c>
      <c r="E1609" t="inlineStr">
        <is>
          <t>toml</t>
        </is>
      </c>
      <c r="F1609">
        <f>=0.10.0</f>
        <v/>
      </c>
      <c r="G1609" t="inlineStr"/>
      <c r="H1609" t="inlineStr"/>
    </row>
    <row r="1610">
      <c r="A1610" t="inlineStr">
        <is>
          <t>flask-jwt-extended</t>
        </is>
      </c>
      <c r="B1610" t="inlineStr">
        <is>
          <t>03d76f5bc5901e60f2e5aed119a9a66a4f37016d</t>
        </is>
      </c>
      <c r="C1610" t="inlineStr">
        <is>
          <t>2019-01-03 17:27:33+00:00</t>
        </is>
      </c>
      <c r="D1610" t="inlineStr">
        <is>
          <t>rem</t>
        </is>
      </c>
      <c r="E1610" t="inlineStr"/>
      <c r="F1610" t="inlineStr"/>
      <c r="G1610" t="inlineStr">
        <is>
          <t>click</t>
        </is>
      </c>
      <c r="H1610">
        <f>=6.7</f>
        <v/>
      </c>
    </row>
    <row r="1611">
      <c r="A1611" t="inlineStr">
        <is>
          <t>flask-jwt-extended</t>
        </is>
      </c>
      <c r="B1611" t="inlineStr">
        <is>
          <t>574a7ddcfd3326e853969bd262e15f7539003adb</t>
        </is>
      </c>
      <c r="C1611" t="inlineStr">
        <is>
          <t>2019-08-03 15:42:09+00:00</t>
        </is>
      </c>
      <c r="D1611" t="inlineStr">
        <is>
          <t>verchange</t>
        </is>
      </c>
      <c r="E1611" t="inlineStr">
        <is>
          <t>cffi</t>
        </is>
      </c>
      <c r="F1611">
        <f>=1.12.3</f>
        <v/>
      </c>
      <c r="G1611" t="inlineStr">
        <is>
          <t>cffi</t>
        </is>
      </c>
      <c r="H1611">
        <f>=1.11.5</f>
        <v/>
      </c>
    </row>
    <row r="1612">
      <c r="A1612" t="inlineStr">
        <is>
          <t>flask-jwt-extended</t>
        </is>
      </c>
      <c r="B1612" t="inlineStr">
        <is>
          <t>574a7ddcfd3326e853969bd262e15f7539003adb</t>
        </is>
      </c>
      <c r="C1612" t="inlineStr">
        <is>
          <t>2019-08-03 15:42:09+00:00</t>
        </is>
      </c>
      <c r="D1612" t="inlineStr">
        <is>
          <t>verchange</t>
        </is>
      </c>
      <c r="E1612" t="inlineStr">
        <is>
          <t>requests</t>
        </is>
      </c>
      <c r="F1612">
        <f>=2.22.0</f>
        <v/>
      </c>
      <c r="G1612" t="inlineStr">
        <is>
          <t>requests</t>
        </is>
      </c>
      <c r="H1612">
        <f>=2.21.0</f>
        <v/>
      </c>
    </row>
    <row r="1613">
      <c r="A1613" t="inlineStr">
        <is>
          <t>flask-jwt-extended</t>
        </is>
      </c>
      <c r="B1613" t="inlineStr">
        <is>
          <t>574a7ddcfd3326e853969bd262e15f7539003adb</t>
        </is>
      </c>
      <c r="C1613" t="inlineStr">
        <is>
          <t>2019-08-03 15:42:09+00:00</t>
        </is>
      </c>
      <c r="D1613" t="inlineStr">
        <is>
          <t>verchange</t>
        </is>
      </c>
      <c r="E1613" t="inlineStr">
        <is>
          <t>pyparsing</t>
        </is>
      </c>
      <c r="F1613">
        <f>=2.4.2</f>
        <v/>
      </c>
      <c r="G1613" t="inlineStr">
        <is>
          <t>pyparsing</t>
        </is>
      </c>
      <c r="H1613">
        <f>=2.3.0</f>
        <v/>
      </c>
    </row>
    <row r="1614">
      <c r="A1614" t="inlineStr">
        <is>
          <t>flask-jwt-extended</t>
        </is>
      </c>
      <c r="B1614" t="inlineStr">
        <is>
          <t>574a7ddcfd3326e853969bd262e15f7539003adb</t>
        </is>
      </c>
      <c r="C1614" t="inlineStr">
        <is>
          <t>2019-08-03 15:42:09+00:00</t>
        </is>
      </c>
      <c r="D1614" t="inlineStr">
        <is>
          <t>verchange</t>
        </is>
      </c>
      <c r="E1614" t="inlineStr">
        <is>
          <t>tox</t>
        </is>
      </c>
      <c r="F1614">
        <f>=3.13.2</f>
        <v/>
      </c>
      <c r="G1614" t="inlineStr">
        <is>
          <t>tox</t>
        </is>
      </c>
      <c r="H1614">
        <f>=3.6.1</f>
        <v/>
      </c>
    </row>
    <row r="1615">
      <c r="A1615" t="inlineStr">
        <is>
          <t>flask-jwt-extended</t>
        </is>
      </c>
      <c r="B1615" t="inlineStr">
        <is>
          <t>574a7ddcfd3326e853969bd262e15f7539003adb</t>
        </is>
      </c>
      <c r="C1615" t="inlineStr">
        <is>
          <t>2019-08-03 15:42:09+00:00</t>
        </is>
      </c>
      <c r="D1615" t="inlineStr">
        <is>
          <t>verchange</t>
        </is>
      </c>
      <c r="E1615" t="inlineStr">
        <is>
          <t>Pygments</t>
        </is>
      </c>
      <c r="F1615">
        <f>=2.4.2</f>
        <v/>
      </c>
      <c r="G1615" t="inlineStr">
        <is>
          <t>Pygments</t>
        </is>
      </c>
      <c r="H1615">
        <f>=2.3.1</f>
        <v/>
      </c>
    </row>
    <row r="1616">
      <c r="A1616" t="inlineStr">
        <is>
          <t>flask-jwt-extended</t>
        </is>
      </c>
      <c r="B1616" t="inlineStr">
        <is>
          <t>574a7ddcfd3326e853969bd262e15f7539003adb</t>
        </is>
      </c>
      <c r="C1616" t="inlineStr">
        <is>
          <t>2019-08-03 15:42:09+00:00</t>
        </is>
      </c>
      <c r="D1616" t="inlineStr">
        <is>
          <t>verchange</t>
        </is>
      </c>
      <c r="E1616" t="inlineStr">
        <is>
          <t>py</t>
        </is>
      </c>
      <c r="F1616">
        <f>=1.8.0</f>
        <v/>
      </c>
      <c r="G1616" t="inlineStr">
        <is>
          <t>py</t>
        </is>
      </c>
      <c r="H1616">
        <f>=1.7.0</f>
        <v/>
      </c>
    </row>
    <row r="1617">
      <c r="A1617" t="inlineStr">
        <is>
          <t>flask-jwt-extended</t>
        </is>
      </c>
      <c r="B1617" t="inlineStr">
        <is>
          <t>574a7ddcfd3326e853969bd262e15f7539003adb</t>
        </is>
      </c>
      <c r="C1617" t="inlineStr">
        <is>
          <t>2019-08-03 15:42:09+00:00</t>
        </is>
      </c>
      <c r="D1617" t="inlineStr">
        <is>
          <t>verchange</t>
        </is>
      </c>
      <c r="E1617" t="inlineStr">
        <is>
          <t>filelock</t>
        </is>
      </c>
      <c r="F1617">
        <f>=3.0.12</f>
        <v/>
      </c>
      <c r="G1617" t="inlineStr">
        <is>
          <t>filelock</t>
        </is>
      </c>
      <c r="H1617">
        <f>=3.0.10</f>
        <v/>
      </c>
    </row>
    <row r="1618">
      <c r="A1618" t="inlineStr">
        <is>
          <t>flask-jwt-extended</t>
        </is>
      </c>
      <c r="B1618" t="inlineStr">
        <is>
          <t>574a7ddcfd3326e853969bd262e15f7539003adb</t>
        </is>
      </c>
      <c r="C1618" t="inlineStr">
        <is>
          <t>2019-08-03 15:42:09+00:00</t>
        </is>
      </c>
      <c r="D1618" t="inlineStr">
        <is>
          <t>verchange</t>
        </is>
      </c>
      <c r="E1618" t="inlineStr">
        <is>
          <t>virtualenv</t>
        </is>
      </c>
      <c r="F1618">
        <f>=16.7.2</f>
        <v/>
      </c>
      <c r="G1618" t="inlineStr">
        <is>
          <t>virtualenv</t>
        </is>
      </c>
      <c r="H1618">
        <f>=16.2.0</f>
        <v/>
      </c>
    </row>
    <row r="1619">
      <c r="A1619" t="inlineStr">
        <is>
          <t>flask-jwt-extended</t>
        </is>
      </c>
      <c r="B1619" t="inlineStr">
        <is>
          <t>574a7ddcfd3326e853969bd262e15f7539003adb</t>
        </is>
      </c>
      <c r="C1619" t="inlineStr">
        <is>
          <t>2019-08-03 15:42:09+00:00</t>
        </is>
      </c>
      <c r="D1619" t="inlineStr">
        <is>
          <t>verchange</t>
        </is>
      </c>
      <c r="E1619" t="inlineStr">
        <is>
          <t>cryptography</t>
        </is>
      </c>
      <c r="F1619">
        <f>=2.7</f>
        <v/>
      </c>
      <c r="G1619" t="inlineStr">
        <is>
          <t>cryptography</t>
        </is>
      </c>
      <c r="H1619">
        <f>=2.4.2</f>
        <v/>
      </c>
    </row>
    <row r="1620">
      <c r="A1620" t="inlineStr">
        <is>
          <t>flask-jwt-extended</t>
        </is>
      </c>
      <c r="B1620" t="inlineStr">
        <is>
          <t>574a7ddcfd3326e853969bd262e15f7539003adb</t>
        </is>
      </c>
      <c r="C1620" t="inlineStr">
        <is>
          <t>2019-08-03 15:42:09+00:00</t>
        </is>
      </c>
      <c r="D1620" t="inlineStr">
        <is>
          <t>verchange</t>
        </is>
      </c>
      <c r="E1620" t="inlineStr">
        <is>
          <t>pluggy</t>
        </is>
      </c>
      <c r="F1620">
        <f>=0.12.0</f>
        <v/>
      </c>
      <c r="G1620" t="inlineStr">
        <is>
          <t>pluggy</t>
        </is>
      </c>
      <c r="H1620">
        <f>=0.8.0</f>
        <v/>
      </c>
    </row>
    <row r="1621">
      <c r="A1621" t="inlineStr">
        <is>
          <t>flask-jwt-extended</t>
        </is>
      </c>
      <c r="B1621" t="inlineStr">
        <is>
          <t>574a7ddcfd3326e853969bd262e15f7539003adb</t>
        </is>
      </c>
      <c r="C1621" t="inlineStr">
        <is>
          <t>2019-08-03 15:42:09+00:00</t>
        </is>
      </c>
      <c r="D1621" t="inlineStr">
        <is>
          <t>verchange</t>
        </is>
      </c>
      <c r="E1621" t="inlineStr">
        <is>
          <t>packaging</t>
        </is>
      </c>
      <c r="F1621">
        <f>=19.1</f>
        <v/>
      </c>
      <c r="G1621" t="inlineStr">
        <is>
          <t>packaging</t>
        </is>
      </c>
      <c r="H1621">
        <f>=18.0</f>
        <v/>
      </c>
    </row>
    <row r="1622">
      <c r="A1622" t="inlineStr">
        <is>
          <t>flask-jwt-extended</t>
        </is>
      </c>
      <c r="B1622" t="inlineStr">
        <is>
          <t>574a7ddcfd3326e853969bd262e15f7539003adb</t>
        </is>
      </c>
      <c r="C1622" t="inlineStr">
        <is>
          <t>2019-08-03 15:42:09+00:00</t>
        </is>
      </c>
      <c r="D1622" t="inlineStr">
        <is>
          <t>verchange</t>
        </is>
      </c>
      <c r="E1622" t="inlineStr">
        <is>
          <t>pytz</t>
        </is>
      </c>
      <c r="F1622">
        <f>=2019.2</f>
        <v/>
      </c>
      <c r="G1622" t="inlineStr">
        <is>
          <t>pytz</t>
        </is>
      </c>
      <c r="H1622">
        <f>=2018.7</f>
        <v/>
      </c>
    </row>
    <row r="1623">
      <c r="A1623" t="inlineStr">
        <is>
          <t>flask-jwt-extended</t>
        </is>
      </c>
      <c r="B1623" t="inlineStr">
        <is>
          <t>574a7ddcfd3326e853969bd262e15f7539003adb</t>
        </is>
      </c>
      <c r="C1623" t="inlineStr">
        <is>
          <t>2019-08-03 15:42:09+00:00</t>
        </is>
      </c>
      <c r="D1623" t="inlineStr">
        <is>
          <t>verchange</t>
        </is>
      </c>
      <c r="E1623" t="inlineStr">
        <is>
          <t>urllib3</t>
        </is>
      </c>
      <c r="F1623">
        <f>=1.25.3</f>
        <v/>
      </c>
      <c r="G1623" t="inlineStr">
        <is>
          <t>urllib3</t>
        </is>
      </c>
      <c r="H1623">
        <f>=1.24.1</f>
        <v/>
      </c>
    </row>
    <row r="1624">
      <c r="A1624" t="inlineStr">
        <is>
          <t>flask-jwt-extended</t>
        </is>
      </c>
      <c r="B1624" t="inlineStr">
        <is>
          <t>574a7ddcfd3326e853969bd262e15f7539003adb</t>
        </is>
      </c>
      <c r="C1624" t="inlineStr">
        <is>
          <t>2019-08-03 15:42:09+00:00</t>
        </is>
      </c>
      <c r="D1624" t="inlineStr">
        <is>
          <t>verchange</t>
        </is>
      </c>
      <c r="E1624" t="inlineStr">
        <is>
          <t>MarkupSafe</t>
        </is>
      </c>
      <c r="F1624">
        <f>=1.1.1</f>
        <v/>
      </c>
      <c r="G1624" t="inlineStr">
        <is>
          <t>MarkupSafe</t>
        </is>
      </c>
      <c r="H1624">
        <f>=1.1.0</f>
        <v/>
      </c>
    </row>
    <row r="1625">
      <c r="A1625" t="inlineStr">
        <is>
          <t>flask-jwt-extended</t>
        </is>
      </c>
      <c r="B1625" t="inlineStr">
        <is>
          <t>574a7ddcfd3326e853969bd262e15f7539003adb</t>
        </is>
      </c>
      <c r="C1625" t="inlineStr">
        <is>
          <t>2019-08-03 15:42:09+00:00</t>
        </is>
      </c>
      <c r="D1625" t="inlineStr">
        <is>
          <t>verchange</t>
        </is>
      </c>
      <c r="E1625" t="inlineStr">
        <is>
          <t>Babel</t>
        </is>
      </c>
      <c r="F1625">
        <f>=2.7.0</f>
        <v/>
      </c>
      <c r="G1625" t="inlineStr">
        <is>
          <t>Babel</t>
        </is>
      </c>
      <c r="H1625">
        <f>=2.6.0</f>
        <v/>
      </c>
    </row>
    <row r="1626">
      <c r="A1626" t="inlineStr">
        <is>
          <t>flask-jwt-extended</t>
        </is>
      </c>
      <c r="B1626" t="inlineStr">
        <is>
          <t>574a7ddcfd3326e853969bd262e15f7539003adb</t>
        </is>
      </c>
      <c r="C1626" t="inlineStr">
        <is>
          <t>2019-08-03 15:42:09+00:00</t>
        </is>
      </c>
      <c r="D1626" t="inlineStr">
        <is>
          <t>verchange</t>
        </is>
      </c>
      <c r="E1626" t="inlineStr">
        <is>
          <t>certifi</t>
        </is>
      </c>
      <c r="F1626">
        <f>=2019.6.16</f>
        <v/>
      </c>
      <c r="G1626" t="inlineStr">
        <is>
          <t>certifi</t>
        </is>
      </c>
      <c r="H1626">
        <f>=2018.11.29</f>
        <v/>
      </c>
    </row>
    <row r="1627">
      <c r="A1627" t="inlineStr">
        <is>
          <t>flask-jwt-extended</t>
        </is>
      </c>
      <c r="B1627" t="inlineStr">
        <is>
          <t>574a7ddcfd3326e853969bd262e15f7539003adb</t>
        </is>
      </c>
      <c r="C1627" t="inlineStr">
        <is>
          <t>2019-08-03 15:42:09+00:00</t>
        </is>
      </c>
      <c r="D1627" t="inlineStr">
        <is>
          <t>verchange</t>
        </is>
      </c>
      <c r="E1627" t="inlineStr">
        <is>
          <t>docutils</t>
        </is>
      </c>
      <c r="F1627">
        <f>=0.15.2</f>
        <v/>
      </c>
      <c r="G1627" t="inlineStr">
        <is>
          <t>docutils</t>
        </is>
      </c>
      <c r="H1627">
        <f>=0.14</f>
        <v/>
      </c>
    </row>
    <row r="1628">
      <c r="A1628" t="inlineStr">
        <is>
          <t>flask-jwt-extended</t>
        </is>
      </c>
      <c r="B1628" t="inlineStr">
        <is>
          <t>574a7ddcfd3326e853969bd262e15f7539003adb</t>
        </is>
      </c>
      <c r="C1628" t="inlineStr">
        <is>
          <t>2019-08-03 15:42:09+00:00</t>
        </is>
      </c>
      <c r="D1628" t="inlineStr">
        <is>
          <t>verchange</t>
        </is>
      </c>
      <c r="E1628" t="inlineStr">
        <is>
          <t>Sphinx</t>
        </is>
      </c>
      <c r="F1628">
        <f>=2.1.2</f>
        <v/>
      </c>
      <c r="G1628" t="inlineStr">
        <is>
          <t>Sphinx</t>
        </is>
      </c>
      <c r="H1628">
        <f>=1.8.3</f>
        <v/>
      </c>
    </row>
    <row r="1629">
      <c r="A1629" t="inlineStr">
        <is>
          <t>flask-jwt-extended</t>
        </is>
      </c>
      <c r="B1629" t="inlineStr">
        <is>
          <t>574a7ddcfd3326e853969bd262e15f7539003adb</t>
        </is>
      </c>
      <c r="C1629" t="inlineStr">
        <is>
          <t>2019-08-03 15:42:09+00:00</t>
        </is>
      </c>
      <c r="D1629" t="inlineStr">
        <is>
          <t>verchange</t>
        </is>
      </c>
      <c r="E1629" t="inlineStr">
        <is>
          <t>Werkzeug</t>
        </is>
      </c>
      <c r="F1629">
        <f>=0.15.5</f>
        <v/>
      </c>
      <c r="G1629" t="inlineStr">
        <is>
          <t>Werkzeug</t>
        </is>
      </c>
      <c r="H1629">
        <f>=0.14.1</f>
        <v/>
      </c>
    </row>
    <row r="1630">
      <c r="A1630" t="inlineStr">
        <is>
          <t>flask-jwt-extended</t>
        </is>
      </c>
      <c r="B1630" t="inlineStr">
        <is>
          <t>574a7ddcfd3326e853969bd262e15f7539003adb</t>
        </is>
      </c>
      <c r="C1630" t="inlineStr">
        <is>
          <t>2019-08-03 15:42:09+00:00</t>
        </is>
      </c>
      <c r="D1630" t="inlineStr">
        <is>
          <t>verchange</t>
        </is>
      </c>
      <c r="E1630" t="inlineStr">
        <is>
          <t>snowballstemmer</t>
        </is>
      </c>
      <c r="F1630">
        <f>=1.9.0</f>
        <v/>
      </c>
      <c r="G1630" t="inlineStr">
        <is>
          <t>snowballstemmer</t>
        </is>
      </c>
      <c r="H1630">
        <f>=1.2.1</f>
        <v/>
      </c>
    </row>
    <row r="1631">
      <c r="A1631" t="inlineStr">
        <is>
          <t>flask-jwt-extended</t>
        </is>
      </c>
      <c r="B1631" t="inlineStr">
        <is>
          <t>574a7ddcfd3326e853969bd262e15f7539003adb</t>
        </is>
      </c>
      <c r="C1631" t="inlineStr">
        <is>
          <t>2019-08-03 15:42:09+00:00</t>
        </is>
      </c>
      <c r="D1631" t="inlineStr">
        <is>
          <t>verchange</t>
        </is>
      </c>
      <c r="E1631" t="inlineStr">
        <is>
          <t>Flask</t>
        </is>
      </c>
      <c r="F1631">
        <f>=1.1.1</f>
        <v/>
      </c>
      <c r="G1631" t="inlineStr">
        <is>
          <t>Flask</t>
        </is>
      </c>
      <c r="H1631">
        <f>=1.0.2</f>
        <v/>
      </c>
    </row>
    <row r="1632">
      <c r="A1632" t="inlineStr">
        <is>
          <t>flask-jwt-extended</t>
        </is>
      </c>
      <c r="B1632" t="inlineStr">
        <is>
          <t>574a7ddcfd3326e853969bd262e15f7539003adb</t>
        </is>
      </c>
      <c r="C1632" t="inlineStr">
        <is>
          <t>2019-08-03 15:42:09+00:00</t>
        </is>
      </c>
      <c r="D1632" t="inlineStr">
        <is>
          <t>verchange</t>
        </is>
      </c>
      <c r="E1632" t="inlineStr">
        <is>
          <t>Jinja2</t>
        </is>
      </c>
      <c r="F1632">
        <f>=2.10.1</f>
        <v/>
      </c>
      <c r="G1632" t="inlineStr">
        <is>
          <t>Jinja2</t>
        </is>
      </c>
      <c r="H1632">
        <f>=2.10</f>
        <v/>
      </c>
    </row>
    <row r="1633">
      <c r="A1633" t="inlineStr">
        <is>
          <t>flask-jwt-extended</t>
        </is>
      </c>
      <c r="B1633" t="inlineStr">
        <is>
          <t>574a7ddcfd3326e853969bd262e15f7539003adb</t>
        </is>
      </c>
      <c r="C1633" t="inlineStr">
        <is>
          <t>2019-08-03 15:42:09+00:00</t>
        </is>
      </c>
      <c r="D1633" t="inlineStr">
        <is>
          <t>add</t>
        </is>
      </c>
      <c r="E1633" t="inlineStr">
        <is>
          <t>attrs</t>
        </is>
      </c>
      <c r="F1633">
        <f>=19.1.0</f>
        <v/>
      </c>
      <c r="G1633" t="inlineStr"/>
      <c r="H1633" t="inlineStr"/>
    </row>
    <row r="1634">
      <c r="A1634" t="inlineStr">
        <is>
          <t>flask-jwt-extended</t>
        </is>
      </c>
      <c r="B1634" t="inlineStr">
        <is>
          <t>574a7ddcfd3326e853969bd262e15f7539003adb</t>
        </is>
      </c>
      <c r="C1634" t="inlineStr">
        <is>
          <t>2019-08-03 15:42:09+00:00</t>
        </is>
      </c>
      <c r="D1634" t="inlineStr">
        <is>
          <t>add</t>
        </is>
      </c>
      <c r="E1634" t="inlineStr">
        <is>
          <t>importlib-metadata</t>
        </is>
      </c>
      <c r="F1634">
        <f>=0.19</f>
        <v/>
      </c>
      <c r="G1634" t="inlineStr"/>
      <c r="H1634" t="inlineStr"/>
    </row>
    <row r="1635">
      <c r="A1635" t="inlineStr">
        <is>
          <t>flask-jwt-extended</t>
        </is>
      </c>
      <c r="B1635" t="inlineStr">
        <is>
          <t>574a7ddcfd3326e853969bd262e15f7539003adb</t>
        </is>
      </c>
      <c r="C1635" t="inlineStr">
        <is>
          <t>2019-08-03 15:42:09+00:00</t>
        </is>
      </c>
      <c r="D1635" t="inlineStr">
        <is>
          <t>add</t>
        </is>
      </c>
      <c r="E1635" t="inlineStr">
        <is>
          <t>Pallets-Sphinx-Themes</t>
        </is>
      </c>
      <c r="F1635">
        <f>=1.2.1</f>
        <v/>
      </c>
      <c r="G1635" t="inlineStr"/>
      <c r="H1635" t="inlineStr"/>
    </row>
    <row r="1636">
      <c r="A1636" t="inlineStr">
        <is>
          <t>flask-jwt-extended</t>
        </is>
      </c>
      <c r="B1636" t="inlineStr">
        <is>
          <t>574a7ddcfd3326e853969bd262e15f7539003adb</t>
        </is>
      </c>
      <c r="C1636" t="inlineStr">
        <is>
          <t>2019-08-03 15:42:09+00:00</t>
        </is>
      </c>
      <c r="D1636" t="inlineStr">
        <is>
          <t>add</t>
        </is>
      </c>
      <c r="E1636" t="inlineStr">
        <is>
          <t>sphinxcontrib-applehelp</t>
        </is>
      </c>
      <c r="F1636">
        <f>=1.0.1</f>
        <v/>
      </c>
      <c r="G1636" t="inlineStr"/>
      <c r="H1636" t="inlineStr"/>
    </row>
    <row r="1637">
      <c r="A1637" t="inlineStr">
        <is>
          <t>flask-jwt-extended</t>
        </is>
      </c>
      <c r="B1637" t="inlineStr">
        <is>
          <t>574a7ddcfd3326e853969bd262e15f7539003adb</t>
        </is>
      </c>
      <c r="C1637" t="inlineStr">
        <is>
          <t>2019-08-03 15:42:09+00:00</t>
        </is>
      </c>
      <c r="D1637" t="inlineStr">
        <is>
          <t>add</t>
        </is>
      </c>
      <c r="E1637" t="inlineStr">
        <is>
          <t>sphinxcontrib-devhelp</t>
        </is>
      </c>
      <c r="F1637">
        <f>=1.0.1</f>
        <v/>
      </c>
      <c r="G1637" t="inlineStr"/>
      <c r="H1637" t="inlineStr"/>
    </row>
    <row r="1638">
      <c r="A1638" t="inlineStr">
        <is>
          <t>flask-jwt-extended</t>
        </is>
      </c>
      <c r="B1638" t="inlineStr">
        <is>
          <t>574a7ddcfd3326e853969bd262e15f7539003adb</t>
        </is>
      </c>
      <c r="C1638" t="inlineStr">
        <is>
          <t>2019-08-03 15:42:09+00:00</t>
        </is>
      </c>
      <c r="D1638" t="inlineStr">
        <is>
          <t>add</t>
        </is>
      </c>
      <c r="E1638" t="inlineStr">
        <is>
          <t>sphinxcontrib-htmlhelp</t>
        </is>
      </c>
      <c r="F1638">
        <f>=1.0.2</f>
        <v/>
      </c>
      <c r="G1638" t="inlineStr"/>
      <c r="H1638" t="inlineStr"/>
    </row>
    <row r="1639">
      <c r="A1639" t="inlineStr">
        <is>
          <t>flask-jwt-extended</t>
        </is>
      </c>
      <c r="B1639" t="inlineStr">
        <is>
          <t>574a7ddcfd3326e853969bd262e15f7539003adb</t>
        </is>
      </c>
      <c r="C1639" t="inlineStr">
        <is>
          <t>2019-08-03 15:42:09+00:00</t>
        </is>
      </c>
      <c r="D1639" t="inlineStr">
        <is>
          <t>add</t>
        </is>
      </c>
      <c r="E1639" t="inlineStr">
        <is>
          <t>sphinxcontrib-jsmath</t>
        </is>
      </c>
      <c r="F1639">
        <f>=1.0.1</f>
        <v/>
      </c>
      <c r="G1639" t="inlineStr"/>
      <c r="H1639" t="inlineStr"/>
    </row>
    <row r="1640">
      <c r="A1640" t="inlineStr">
        <is>
          <t>flask-jwt-extended</t>
        </is>
      </c>
      <c r="B1640" t="inlineStr">
        <is>
          <t>574a7ddcfd3326e853969bd262e15f7539003adb</t>
        </is>
      </c>
      <c r="C1640" t="inlineStr">
        <is>
          <t>2019-08-03 15:42:09+00:00</t>
        </is>
      </c>
      <c r="D1640" t="inlineStr">
        <is>
          <t>add</t>
        </is>
      </c>
      <c r="E1640" t="inlineStr">
        <is>
          <t>sphinxcontrib-qthelp</t>
        </is>
      </c>
      <c r="F1640">
        <f>=1.0.2</f>
        <v/>
      </c>
      <c r="G1640" t="inlineStr"/>
      <c r="H1640" t="inlineStr"/>
    </row>
    <row r="1641">
      <c r="A1641" t="inlineStr">
        <is>
          <t>flask-jwt-extended</t>
        </is>
      </c>
      <c r="B1641" t="inlineStr">
        <is>
          <t>574a7ddcfd3326e853969bd262e15f7539003adb</t>
        </is>
      </c>
      <c r="C1641" t="inlineStr">
        <is>
          <t>2019-08-03 15:42:09+00:00</t>
        </is>
      </c>
      <c r="D1641" t="inlineStr">
        <is>
          <t>add</t>
        </is>
      </c>
      <c r="E1641" t="inlineStr">
        <is>
          <t>sphinxcontrib-serializinghtml</t>
        </is>
      </c>
      <c r="F1641">
        <f>=1.1.3</f>
        <v/>
      </c>
      <c r="G1641" t="inlineStr"/>
      <c r="H1641" t="inlineStr"/>
    </row>
    <row r="1642">
      <c r="A1642" t="inlineStr">
        <is>
          <t>flask-jwt-extended</t>
        </is>
      </c>
      <c r="B1642" t="inlineStr">
        <is>
          <t>574a7ddcfd3326e853969bd262e15f7539003adb</t>
        </is>
      </c>
      <c r="C1642" t="inlineStr">
        <is>
          <t>2019-08-03 15:42:09+00:00</t>
        </is>
      </c>
      <c r="D1642" t="inlineStr">
        <is>
          <t>add</t>
        </is>
      </c>
      <c r="E1642" t="inlineStr">
        <is>
          <t>zipp</t>
        </is>
      </c>
      <c r="F1642">
        <f>=0.5.2</f>
        <v/>
      </c>
      <c r="G1642" t="inlineStr"/>
      <c r="H1642" t="inlineStr"/>
    </row>
    <row r="1643">
      <c r="A1643" t="inlineStr">
        <is>
          <t>flask-jwt-extended</t>
        </is>
      </c>
      <c r="B1643" t="inlineStr">
        <is>
          <t>574a7ddcfd3326e853969bd262e15f7539003adb</t>
        </is>
      </c>
      <c r="C1643" t="inlineStr">
        <is>
          <t>2019-08-03 15:42:09+00:00</t>
        </is>
      </c>
      <c r="D1643" t="inlineStr">
        <is>
          <t>rem</t>
        </is>
      </c>
      <c r="E1643" t="inlineStr"/>
      <c r="F1643" t="inlineStr"/>
      <c r="G1643" t="inlineStr">
        <is>
          <t>Flask-Sphinx-Themes</t>
        </is>
      </c>
      <c r="H1643">
        <f>=1.0.2</f>
        <v/>
      </c>
    </row>
    <row r="1644">
      <c r="A1644" t="inlineStr">
        <is>
          <t>flask-jwt-extended</t>
        </is>
      </c>
      <c r="B1644" t="inlineStr">
        <is>
          <t>574a7ddcfd3326e853969bd262e15f7539003adb</t>
        </is>
      </c>
      <c r="C1644" t="inlineStr">
        <is>
          <t>2019-08-03 15:42:09+00:00</t>
        </is>
      </c>
      <c r="D1644" t="inlineStr">
        <is>
          <t>rem</t>
        </is>
      </c>
      <c r="E1644" t="inlineStr"/>
      <c r="F1644" t="inlineStr"/>
      <c r="G1644" t="inlineStr">
        <is>
          <t>sphinxcontrib-websupport</t>
        </is>
      </c>
      <c r="H1644">
        <f>=1.1.0</f>
        <v/>
      </c>
    </row>
    <row r="1645">
      <c r="A1645" t="inlineStr">
        <is>
          <t>flask-jwt-extended</t>
        </is>
      </c>
      <c r="B1645" t="inlineStr">
        <is>
          <t>1fec4dc22fe97fd3bf579548079543a8c0b61e3e</t>
        </is>
      </c>
      <c r="C1645" t="inlineStr">
        <is>
          <t>2020-11-09 21:58:58+00:00</t>
        </is>
      </c>
      <c r="D1645" t="inlineStr">
        <is>
          <t>verchange</t>
        </is>
      </c>
      <c r="E1645" t="inlineStr">
        <is>
          <t>cffi</t>
        </is>
      </c>
      <c r="F1645">
        <f>=1.13.2</f>
        <v/>
      </c>
      <c r="G1645" t="inlineStr">
        <is>
          <t>cffi</t>
        </is>
      </c>
      <c r="H1645">
        <f>=1.12.3</f>
        <v/>
      </c>
    </row>
    <row r="1646">
      <c r="A1646" t="inlineStr">
        <is>
          <t>flask-jwt-extended</t>
        </is>
      </c>
      <c r="B1646" t="inlineStr">
        <is>
          <t>1fec4dc22fe97fd3bf579548079543a8c0b61e3e</t>
        </is>
      </c>
      <c r="C1646" t="inlineStr">
        <is>
          <t>2020-11-09 21:58:58+00:00</t>
        </is>
      </c>
      <c r="D1646" t="inlineStr">
        <is>
          <t>verchange</t>
        </is>
      </c>
      <c r="E1646" t="inlineStr">
        <is>
          <t>pyparsing</t>
        </is>
      </c>
      <c r="F1646">
        <f>=2.4.5</f>
        <v/>
      </c>
      <c r="G1646" t="inlineStr">
        <is>
          <t>pyparsing</t>
        </is>
      </c>
      <c r="H1646">
        <f>=2.4.2</f>
        <v/>
      </c>
    </row>
    <row r="1647">
      <c r="A1647" t="inlineStr">
        <is>
          <t>flask-jwt-extended</t>
        </is>
      </c>
      <c r="B1647" t="inlineStr">
        <is>
          <t>1fec4dc22fe97fd3bf579548079543a8c0b61e3e</t>
        </is>
      </c>
      <c r="C1647" t="inlineStr">
        <is>
          <t>2020-11-09 21:58:58+00:00</t>
        </is>
      </c>
      <c r="D1647" t="inlineStr">
        <is>
          <t>verchange</t>
        </is>
      </c>
      <c r="E1647" t="inlineStr">
        <is>
          <t>six</t>
        </is>
      </c>
      <c r="F1647">
        <f>=1.13.0</f>
        <v/>
      </c>
      <c r="G1647" t="inlineStr">
        <is>
          <t>six</t>
        </is>
      </c>
      <c r="H1647">
        <f>=1.12.0</f>
        <v/>
      </c>
    </row>
    <row r="1648">
      <c r="A1648" t="inlineStr">
        <is>
          <t>flask-jwt-extended</t>
        </is>
      </c>
      <c r="B1648" t="inlineStr">
        <is>
          <t>1fec4dc22fe97fd3bf579548079543a8c0b61e3e</t>
        </is>
      </c>
      <c r="C1648" t="inlineStr">
        <is>
          <t>2020-11-09 21:58:58+00:00</t>
        </is>
      </c>
      <c r="D1648" t="inlineStr">
        <is>
          <t>verchange</t>
        </is>
      </c>
      <c r="E1648" t="inlineStr">
        <is>
          <t>tox</t>
        </is>
      </c>
      <c r="F1648">
        <f>=3.14.0</f>
        <v/>
      </c>
      <c r="G1648" t="inlineStr">
        <is>
          <t>tox</t>
        </is>
      </c>
      <c r="H1648">
        <f>=3.13.2</f>
        <v/>
      </c>
    </row>
    <row r="1649">
      <c r="A1649" t="inlineStr">
        <is>
          <t>flask-jwt-extended</t>
        </is>
      </c>
      <c r="B1649" t="inlineStr">
        <is>
          <t>1fec4dc22fe97fd3bf579548079543a8c0b61e3e</t>
        </is>
      </c>
      <c r="C1649" t="inlineStr">
        <is>
          <t>2020-11-09 21:58:58+00:00</t>
        </is>
      </c>
      <c r="D1649" t="inlineStr">
        <is>
          <t>verchange</t>
        </is>
      </c>
      <c r="E1649" t="inlineStr">
        <is>
          <t>Pallets-Sphinx-Themes</t>
        </is>
      </c>
      <c r="F1649">
        <f>=1.2.3</f>
        <v/>
      </c>
      <c r="G1649" t="inlineStr">
        <is>
          <t>Pallets-Sphinx-Themes</t>
        </is>
      </c>
      <c r="H1649">
        <f>=1.2.1</f>
        <v/>
      </c>
    </row>
    <row r="1650">
      <c r="A1650" t="inlineStr">
        <is>
          <t>flask-jwt-extended</t>
        </is>
      </c>
      <c r="B1650" t="inlineStr">
        <is>
          <t>1fec4dc22fe97fd3bf579548079543a8c0b61e3e</t>
        </is>
      </c>
      <c r="C1650" t="inlineStr">
        <is>
          <t>2020-11-09 21:58:58+00:00</t>
        </is>
      </c>
      <c r="D1650" t="inlineStr">
        <is>
          <t>verchange</t>
        </is>
      </c>
      <c r="E1650" t="inlineStr">
        <is>
          <t>virtualenv</t>
        </is>
      </c>
      <c r="F1650">
        <f>=16.7.7</f>
        <v/>
      </c>
      <c r="G1650" t="inlineStr">
        <is>
          <t>virtualenv</t>
        </is>
      </c>
      <c r="H1650">
        <f>=16.7.2</f>
        <v/>
      </c>
    </row>
    <row r="1651">
      <c r="A1651" t="inlineStr">
        <is>
          <t>flask-jwt-extended</t>
        </is>
      </c>
      <c r="B1651" t="inlineStr">
        <is>
          <t>1fec4dc22fe97fd3bf579548079543a8c0b61e3e</t>
        </is>
      </c>
      <c r="C1651" t="inlineStr">
        <is>
          <t>2020-11-09 21:58:58+00:00</t>
        </is>
      </c>
      <c r="D1651" t="inlineStr">
        <is>
          <t>verchange</t>
        </is>
      </c>
      <c r="E1651" t="inlineStr">
        <is>
          <t>cryptography</t>
        </is>
      </c>
      <c r="F1651">
        <f>=2.8</f>
        <v/>
      </c>
      <c r="G1651" t="inlineStr">
        <is>
          <t>cryptography</t>
        </is>
      </c>
      <c r="H1651">
        <f>=2.7</f>
        <v/>
      </c>
    </row>
    <row r="1652">
      <c r="A1652" t="inlineStr">
        <is>
          <t>flask-jwt-extended</t>
        </is>
      </c>
      <c r="B1652" t="inlineStr">
        <is>
          <t>1fec4dc22fe97fd3bf579548079543a8c0b61e3e</t>
        </is>
      </c>
      <c r="C1652" t="inlineStr">
        <is>
          <t>2020-11-09 21:58:58+00:00</t>
        </is>
      </c>
      <c r="D1652" t="inlineStr">
        <is>
          <t>verchange</t>
        </is>
      </c>
      <c r="E1652" t="inlineStr">
        <is>
          <t>pluggy</t>
        </is>
      </c>
      <c r="F1652">
        <f>=0.13.0</f>
        <v/>
      </c>
      <c r="G1652" t="inlineStr">
        <is>
          <t>pluggy</t>
        </is>
      </c>
      <c r="H1652">
        <f>=0.12.0</f>
        <v/>
      </c>
    </row>
    <row r="1653">
      <c r="A1653" t="inlineStr">
        <is>
          <t>flask-jwt-extended</t>
        </is>
      </c>
      <c r="B1653" t="inlineStr">
        <is>
          <t>1fec4dc22fe97fd3bf579548079543a8c0b61e3e</t>
        </is>
      </c>
      <c r="C1653" t="inlineStr">
        <is>
          <t>2020-11-09 21:58:58+00:00</t>
        </is>
      </c>
      <c r="D1653" t="inlineStr">
        <is>
          <t>verchange</t>
        </is>
      </c>
      <c r="E1653" t="inlineStr">
        <is>
          <t>asn1crypto</t>
        </is>
      </c>
      <c r="F1653">
        <f>=1.2.0</f>
        <v/>
      </c>
      <c r="G1653" t="inlineStr">
        <is>
          <t>asn1crypto</t>
        </is>
      </c>
      <c r="H1653">
        <f>=0.24.0</f>
        <v/>
      </c>
    </row>
    <row r="1654">
      <c r="A1654" t="inlineStr">
        <is>
          <t>flask-jwt-extended</t>
        </is>
      </c>
      <c r="B1654" t="inlineStr">
        <is>
          <t>1fec4dc22fe97fd3bf579548079543a8c0b61e3e</t>
        </is>
      </c>
      <c r="C1654" t="inlineStr">
        <is>
          <t>2020-11-09 21:58:58+00:00</t>
        </is>
      </c>
      <c r="D1654" t="inlineStr">
        <is>
          <t>verchange</t>
        </is>
      </c>
      <c r="E1654" t="inlineStr">
        <is>
          <t>packaging</t>
        </is>
      </c>
      <c r="F1654">
        <f>=19.2</f>
        <v/>
      </c>
      <c r="G1654" t="inlineStr">
        <is>
          <t>packaging</t>
        </is>
      </c>
      <c r="H1654">
        <f>=19.1</f>
        <v/>
      </c>
    </row>
    <row r="1655">
      <c r="A1655" t="inlineStr">
        <is>
          <t>flask-jwt-extended</t>
        </is>
      </c>
      <c r="B1655" t="inlineStr">
        <is>
          <t>1fec4dc22fe97fd3bf579548079543a8c0b61e3e</t>
        </is>
      </c>
      <c r="C1655" t="inlineStr">
        <is>
          <t>2020-11-09 21:58:58+00:00</t>
        </is>
      </c>
      <c r="D1655" t="inlineStr">
        <is>
          <t>verchange</t>
        </is>
      </c>
      <c r="E1655" t="inlineStr">
        <is>
          <t>pytz</t>
        </is>
      </c>
      <c r="F1655">
        <f>=2019.3</f>
        <v/>
      </c>
      <c r="G1655" t="inlineStr">
        <is>
          <t>pytz</t>
        </is>
      </c>
      <c r="H1655">
        <f>=2019.2</f>
        <v/>
      </c>
    </row>
    <row r="1656">
      <c r="A1656" t="inlineStr">
        <is>
          <t>flask-jwt-extended</t>
        </is>
      </c>
      <c r="B1656" t="inlineStr">
        <is>
          <t>1fec4dc22fe97fd3bf579548079543a8c0b61e3e</t>
        </is>
      </c>
      <c r="C1656" t="inlineStr">
        <is>
          <t>2020-11-09 21:58:58+00:00</t>
        </is>
      </c>
      <c r="D1656" t="inlineStr">
        <is>
          <t>verchange</t>
        </is>
      </c>
      <c r="E1656" t="inlineStr">
        <is>
          <t>urllib3</t>
        </is>
      </c>
      <c r="F1656">
        <f>=1.25.7</f>
        <v/>
      </c>
      <c r="G1656" t="inlineStr">
        <is>
          <t>urllib3</t>
        </is>
      </c>
      <c r="H1656">
        <f>=1.25.3</f>
        <v/>
      </c>
    </row>
    <row r="1657">
      <c r="A1657" t="inlineStr">
        <is>
          <t>flask-jwt-extended</t>
        </is>
      </c>
      <c r="B1657" t="inlineStr">
        <is>
          <t>1fec4dc22fe97fd3bf579548079543a8c0b61e3e</t>
        </is>
      </c>
      <c r="C1657" t="inlineStr">
        <is>
          <t>2020-11-09 21:58:58+00:00</t>
        </is>
      </c>
      <c r="D1657" t="inlineStr">
        <is>
          <t>verchange</t>
        </is>
      </c>
      <c r="E1657" t="inlineStr">
        <is>
          <t>zipp</t>
        </is>
      </c>
      <c r="F1657">
        <f>=0.6.0</f>
        <v/>
      </c>
      <c r="G1657" t="inlineStr">
        <is>
          <t>zipp</t>
        </is>
      </c>
      <c r="H1657">
        <f>=0.5.2</f>
        <v/>
      </c>
    </row>
    <row r="1658">
      <c r="A1658" t="inlineStr">
        <is>
          <t>flask-jwt-extended</t>
        </is>
      </c>
      <c r="B1658" t="inlineStr">
        <is>
          <t>1fec4dc22fe97fd3bf579548079543a8c0b61e3e</t>
        </is>
      </c>
      <c r="C1658" t="inlineStr">
        <is>
          <t>2020-11-09 21:58:58+00:00</t>
        </is>
      </c>
      <c r="D1658" t="inlineStr">
        <is>
          <t>verchange</t>
        </is>
      </c>
      <c r="E1658" t="inlineStr">
        <is>
          <t>attrs</t>
        </is>
      </c>
      <c r="F1658">
        <f>=19.3.0</f>
        <v/>
      </c>
      <c r="G1658" t="inlineStr">
        <is>
          <t>attrs</t>
        </is>
      </c>
      <c r="H1658">
        <f>=19.1.0</f>
        <v/>
      </c>
    </row>
    <row r="1659">
      <c r="A1659" t="inlineStr">
        <is>
          <t>flask-jwt-extended</t>
        </is>
      </c>
      <c r="B1659" t="inlineStr">
        <is>
          <t>1fec4dc22fe97fd3bf579548079543a8c0b61e3e</t>
        </is>
      </c>
      <c r="C1659" t="inlineStr">
        <is>
          <t>2020-11-09 21:58:58+00:00</t>
        </is>
      </c>
      <c r="D1659" t="inlineStr">
        <is>
          <t>verchange</t>
        </is>
      </c>
      <c r="E1659" t="inlineStr">
        <is>
          <t>certifi</t>
        </is>
      </c>
      <c r="F1659">
        <f>=2019.9.11</f>
        <v/>
      </c>
      <c r="G1659" t="inlineStr">
        <is>
          <t>certifi</t>
        </is>
      </c>
      <c r="H1659">
        <f>=2019.6.16</f>
        <v/>
      </c>
    </row>
    <row r="1660">
      <c r="A1660" t="inlineStr">
        <is>
          <t>flask-jwt-extended</t>
        </is>
      </c>
      <c r="B1660" t="inlineStr">
        <is>
          <t>1fec4dc22fe97fd3bf579548079543a8c0b61e3e</t>
        </is>
      </c>
      <c r="C1660" t="inlineStr">
        <is>
          <t>2020-11-09 21:58:58+00:00</t>
        </is>
      </c>
      <c r="D1660" t="inlineStr">
        <is>
          <t>verchange</t>
        </is>
      </c>
      <c r="E1660" t="inlineStr">
        <is>
          <t>Sphinx</t>
        </is>
      </c>
      <c r="F1660">
        <f>=2.2.1</f>
        <v/>
      </c>
      <c r="G1660" t="inlineStr">
        <is>
          <t>Sphinx</t>
        </is>
      </c>
      <c r="H1660">
        <f>=2.1.2</f>
        <v/>
      </c>
    </row>
    <row r="1661">
      <c r="A1661" t="inlineStr">
        <is>
          <t>flask-jwt-extended</t>
        </is>
      </c>
      <c r="B1661" t="inlineStr">
        <is>
          <t>1fec4dc22fe97fd3bf579548079543a8c0b61e3e</t>
        </is>
      </c>
      <c r="C1661" t="inlineStr">
        <is>
          <t>2020-11-09 21:58:58+00:00</t>
        </is>
      </c>
      <c r="D1661" t="inlineStr">
        <is>
          <t>verchange</t>
        </is>
      </c>
      <c r="E1661" t="inlineStr">
        <is>
          <t>Werkzeug</t>
        </is>
      </c>
      <c r="F1661">
        <f>=0.16.0</f>
        <v/>
      </c>
      <c r="G1661" t="inlineStr">
        <is>
          <t>Werkzeug</t>
        </is>
      </c>
      <c r="H1661">
        <f>=0.15.5</f>
        <v/>
      </c>
    </row>
    <row r="1662">
      <c r="A1662" t="inlineStr">
        <is>
          <t>flask-jwt-extended</t>
        </is>
      </c>
      <c r="B1662" t="inlineStr">
        <is>
          <t>1fec4dc22fe97fd3bf579548079543a8c0b61e3e</t>
        </is>
      </c>
      <c r="C1662" t="inlineStr">
        <is>
          <t>2020-11-09 21:58:58+00:00</t>
        </is>
      </c>
      <c r="D1662" t="inlineStr">
        <is>
          <t>verchange</t>
        </is>
      </c>
      <c r="E1662" t="inlineStr">
        <is>
          <t>snowballstemmer</t>
        </is>
      </c>
      <c r="F1662">
        <f>=2.0.0</f>
        <v/>
      </c>
      <c r="G1662" t="inlineStr">
        <is>
          <t>snowballstemmer</t>
        </is>
      </c>
      <c r="H1662">
        <f>=1.9.0</f>
        <v/>
      </c>
    </row>
    <row r="1663">
      <c r="A1663" t="inlineStr">
        <is>
          <t>flask-jwt-extended</t>
        </is>
      </c>
      <c r="B1663" t="inlineStr">
        <is>
          <t>1fec4dc22fe97fd3bf579548079543a8c0b61e3e</t>
        </is>
      </c>
      <c r="C1663" t="inlineStr">
        <is>
          <t>2020-11-09 21:58:58+00:00</t>
        </is>
      </c>
      <c r="D1663" t="inlineStr">
        <is>
          <t>verchange</t>
        </is>
      </c>
      <c r="E1663" t="inlineStr">
        <is>
          <t>Jinja2</t>
        </is>
      </c>
      <c r="F1663">
        <f>=2.10.3</f>
        <v/>
      </c>
      <c r="G1663" t="inlineStr">
        <is>
          <t>Jinja2</t>
        </is>
      </c>
      <c r="H1663">
        <f>=2.10.1</f>
        <v/>
      </c>
    </row>
    <row r="1664">
      <c r="A1664" t="inlineStr">
        <is>
          <t>flask-jwt-extended</t>
        </is>
      </c>
      <c r="B1664" t="inlineStr">
        <is>
          <t>c25982231e898166c6f105c55e480e4fffb16c8a</t>
        </is>
      </c>
      <c r="C1664" t="inlineStr">
        <is>
          <t>2021-02-13 20:04:55+00:00</t>
        </is>
      </c>
      <c r="D1664" t="inlineStr">
        <is>
          <t>rem</t>
        </is>
      </c>
      <c r="E1664" t="inlineStr"/>
      <c r="F1664" t="inlineStr"/>
      <c r="G1664" t="inlineStr">
        <is>
          <t>alabaster</t>
        </is>
      </c>
      <c r="H1664">
        <f>=0.7.12</f>
        <v/>
      </c>
    </row>
    <row r="1665">
      <c r="A1665" t="inlineStr">
        <is>
          <t>flask-jwt-extended</t>
        </is>
      </c>
      <c r="B1665" t="inlineStr">
        <is>
          <t>c25982231e898166c6f105c55e480e4fffb16c8a</t>
        </is>
      </c>
      <c r="C1665" t="inlineStr">
        <is>
          <t>2021-02-13 20:04:55+00:00</t>
        </is>
      </c>
      <c r="D1665" t="inlineStr">
        <is>
          <t>rem</t>
        </is>
      </c>
      <c r="E1665" t="inlineStr"/>
      <c r="F1665" t="inlineStr"/>
      <c r="G1665" t="inlineStr">
        <is>
          <t>asn1crypto</t>
        </is>
      </c>
      <c r="H1665">
        <f>=1.2.0</f>
        <v/>
      </c>
    </row>
    <row r="1666">
      <c r="A1666" t="inlineStr">
        <is>
          <t>flask-jwt-extended</t>
        </is>
      </c>
      <c r="B1666" t="inlineStr">
        <is>
          <t>c25982231e898166c6f105c55e480e4fffb16c8a</t>
        </is>
      </c>
      <c r="C1666" t="inlineStr">
        <is>
          <t>2021-02-13 20:04:55+00:00</t>
        </is>
      </c>
      <c r="D1666" t="inlineStr">
        <is>
          <t>rem</t>
        </is>
      </c>
      <c r="E1666" t="inlineStr"/>
      <c r="F1666" t="inlineStr"/>
      <c r="G1666" t="inlineStr">
        <is>
          <t>attrs</t>
        </is>
      </c>
      <c r="H1666">
        <f>=19.3.0</f>
        <v/>
      </c>
    </row>
    <row r="1667">
      <c r="A1667" t="inlineStr">
        <is>
          <t>flask-jwt-extended</t>
        </is>
      </c>
      <c r="B1667" t="inlineStr">
        <is>
          <t>c25982231e898166c6f105c55e480e4fffb16c8a</t>
        </is>
      </c>
      <c r="C1667" t="inlineStr">
        <is>
          <t>2021-02-13 20:04:55+00:00</t>
        </is>
      </c>
      <c r="D1667" t="inlineStr">
        <is>
          <t>rem</t>
        </is>
      </c>
      <c r="E1667" t="inlineStr"/>
      <c r="F1667" t="inlineStr"/>
      <c r="G1667" t="inlineStr">
        <is>
          <t>Babel</t>
        </is>
      </c>
      <c r="H1667">
        <f>=2.7.0</f>
        <v/>
      </c>
    </row>
    <row r="1668">
      <c r="A1668" t="inlineStr">
        <is>
          <t>flask-jwt-extended</t>
        </is>
      </c>
      <c r="B1668" t="inlineStr">
        <is>
          <t>c25982231e898166c6f105c55e480e4fffb16c8a</t>
        </is>
      </c>
      <c r="C1668" t="inlineStr">
        <is>
          <t>2021-02-13 20:04:55+00:00</t>
        </is>
      </c>
      <c r="D1668" t="inlineStr">
        <is>
          <t>rem</t>
        </is>
      </c>
      <c r="E1668" t="inlineStr"/>
      <c r="F1668" t="inlineStr"/>
      <c r="G1668" t="inlineStr">
        <is>
          <t>certifi</t>
        </is>
      </c>
      <c r="H1668">
        <f>=2019.9.11</f>
        <v/>
      </c>
    </row>
    <row r="1669">
      <c r="A1669" t="inlineStr">
        <is>
          <t>flask-jwt-extended</t>
        </is>
      </c>
      <c r="B1669" t="inlineStr">
        <is>
          <t>c25982231e898166c6f105c55e480e4fffb16c8a</t>
        </is>
      </c>
      <c r="C1669" t="inlineStr">
        <is>
          <t>2021-02-13 20:04:55+00:00</t>
        </is>
      </c>
      <c r="D1669" t="inlineStr">
        <is>
          <t>rem</t>
        </is>
      </c>
      <c r="E1669" t="inlineStr"/>
      <c r="F1669" t="inlineStr"/>
      <c r="G1669" t="inlineStr">
        <is>
          <t>cffi</t>
        </is>
      </c>
      <c r="H1669">
        <f>=1.13.2</f>
        <v/>
      </c>
    </row>
    <row r="1670">
      <c r="A1670" t="inlineStr">
        <is>
          <t>flask-jwt-extended</t>
        </is>
      </c>
      <c r="B1670" t="inlineStr">
        <is>
          <t>c25982231e898166c6f105c55e480e4fffb16c8a</t>
        </is>
      </c>
      <c r="C1670" t="inlineStr">
        <is>
          <t>2021-02-13 20:04:55+00:00</t>
        </is>
      </c>
      <c r="D1670" t="inlineStr">
        <is>
          <t>rem</t>
        </is>
      </c>
      <c r="E1670" t="inlineStr"/>
      <c r="F1670" t="inlineStr"/>
      <c r="G1670" t="inlineStr">
        <is>
          <t>chardet</t>
        </is>
      </c>
      <c r="H1670">
        <f>=3.0.4</f>
        <v/>
      </c>
    </row>
    <row r="1671">
      <c r="A1671" t="inlineStr">
        <is>
          <t>flask-jwt-extended</t>
        </is>
      </c>
      <c r="B1671" t="inlineStr">
        <is>
          <t>c25982231e898166c6f105c55e480e4fffb16c8a</t>
        </is>
      </c>
      <c r="C1671" t="inlineStr">
        <is>
          <t>2021-02-13 20:04:55+00:00</t>
        </is>
      </c>
      <c r="D1671" t="inlineStr">
        <is>
          <t>rem</t>
        </is>
      </c>
      <c r="E1671" t="inlineStr"/>
      <c r="F1671" t="inlineStr"/>
      <c r="G1671" t="inlineStr">
        <is>
          <t>Click</t>
        </is>
      </c>
      <c r="H1671">
        <f>=7.0</f>
        <v/>
      </c>
    </row>
    <row r="1672">
      <c r="A1672" t="inlineStr">
        <is>
          <t>flask-jwt-extended</t>
        </is>
      </c>
      <c r="B1672" t="inlineStr">
        <is>
          <t>c25982231e898166c6f105c55e480e4fffb16c8a</t>
        </is>
      </c>
      <c r="C1672" t="inlineStr">
        <is>
          <t>2021-02-13 20:04:55+00:00</t>
        </is>
      </c>
      <c r="D1672" t="inlineStr">
        <is>
          <t>rem</t>
        </is>
      </c>
      <c r="E1672" t="inlineStr"/>
      <c r="F1672" t="inlineStr"/>
      <c r="G1672" t="inlineStr">
        <is>
          <t>cryptography</t>
        </is>
      </c>
      <c r="H1672">
        <f>=2.8</f>
        <v/>
      </c>
    </row>
    <row r="1673">
      <c r="A1673" t="inlineStr">
        <is>
          <t>flask-jwt-extended</t>
        </is>
      </c>
      <c r="B1673" t="inlineStr">
        <is>
          <t>c25982231e898166c6f105c55e480e4fffb16c8a</t>
        </is>
      </c>
      <c r="C1673" t="inlineStr">
        <is>
          <t>2021-02-13 20:04:55+00:00</t>
        </is>
      </c>
      <c r="D1673" t="inlineStr">
        <is>
          <t>rem</t>
        </is>
      </c>
      <c r="E1673" t="inlineStr"/>
      <c r="F1673" t="inlineStr"/>
      <c r="G1673" t="inlineStr">
        <is>
          <t>docutils</t>
        </is>
      </c>
      <c r="H1673">
        <f>=0.15.2</f>
        <v/>
      </c>
    </row>
    <row r="1674">
      <c r="A1674" t="inlineStr">
        <is>
          <t>flask-jwt-extended</t>
        </is>
      </c>
      <c r="B1674" t="inlineStr">
        <is>
          <t>c25982231e898166c6f105c55e480e4fffb16c8a</t>
        </is>
      </c>
      <c r="C1674" t="inlineStr">
        <is>
          <t>2021-02-13 20:04:55+00:00</t>
        </is>
      </c>
      <c r="D1674" t="inlineStr">
        <is>
          <t>rem</t>
        </is>
      </c>
      <c r="E1674" t="inlineStr"/>
      <c r="F1674" t="inlineStr"/>
      <c r="G1674" t="inlineStr">
        <is>
          <t>filelock</t>
        </is>
      </c>
      <c r="H1674">
        <f>=3.0.12</f>
        <v/>
      </c>
    </row>
    <row r="1675">
      <c r="A1675" t="inlineStr">
        <is>
          <t>flask-jwt-extended</t>
        </is>
      </c>
      <c r="B1675" t="inlineStr">
        <is>
          <t>c25982231e898166c6f105c55e480e4fffb16c8a</t>
        </is>
      </c>
      <c r="C1675" t="inlineStr">
        <is>
          <t>2021-02-13 20:04:55+00:00</t>
        </is>
      </c>
      <c r="D1675" t="inlineStr">
        <is>
          <t>rem</t>
        </is>
      </c>
      <c r="E1675" t="inlineStr"/>
      <c r="F1675" t="inlineStr"/>
      <c r="G1675" t="inlineStr">
        <is>
          <t>Flask</t>
        </is>
      </c>
      <c r="H1675">
        <f>=1.1.1</f>
        <v/>
      </c>
    </row>
    <row r="1676">
      <c r="A1676" t="inlineStr">
        <is>
          <t>flask-jwt-extended</t>
        </is>
      </c>
      <c r="B1676" t="inlineStr">
        <is>
          <t>c25982231e898166c6f105c55e480e4fffb16c8a</t>
        </is>
      </c>
      <c r="C1676" t="inlineStr">
        <is>
          <t>2021-02-13 20:04:55+00:00</t>
        </is>
      </c>
      <c r="D1676" t="inlineStr">
        <is>
          <t>rem</t>
        </is>
      </c>
      <c r="E1676" t="inlineStr"/>
      <c r="F1676" t="inlineStr"/>
      <c r="G1676" t="inlineStr">
        <is>
          <t>idna</t>
        </is>
      </c>
      <c r="H1676">
        <f>=2.8</f>
        <v/>
      </c>
    </row>
    <row r="1677">
      <c r="A1677" t="inlineStr">
        <is>
          <t>flask-jwt-extended</t>
        </is>
      </c>
      <c r="B1677" t="inlineStr">
        <is>
          <t>c25982231e898166c6f105c55e480e4fffb16c8a</t>
        </is>
      </c>
      <c r="C1677" t="inlineStr">
        <is>
          <t>2021-02-13 20:04:55+00:00</t>
        </is>
      </c>
      <c r="D1677" t="inlineStr">
        <is>
          <t>rem</t>
        </is>
      </c>
      <c r="E1677" t="inlineStr"/>
      <c r="F1677" t="inlineStr"/>
      <c r="G1677" t="inlineStr">
        <is>
          <t>imagesize</t>
        </is>
      </c>
      <c r="H1677">
        <f>=1.1.0</f>
        <v/>
      </c>
    </row>
    <row r="1678">
      <c r="A1678" t="inlineStr">
        <is>
          <t>flask-jwt-extended</t>
        </is>
      </c>
      <c r="B1678" t="inlineStr">
        <is>
          <t>c25982231e898166c6f105c55e480e4fffb16c8a</t>
        </is>
      </c>
      <c r="C1678" t="inlineStr">
        <is>
          <t>2021-02-13 20:04:55+00:00</t>
        </is>
      </c>
      <c r="D1678" t="inlineStr">
        <is>
          <t>rem</t>
        </is>
      </c>
      <c r="E1678" t="inlineStr"/>
      <c r="F1678" t="inlineStr"/>
      <c r="G1678" t="inlineStr">
        <is>
          <t>importlib-metadata</t>
        </is>
      </c>
      <c r="H1678">
        <f>=0.19</f>
        <v/>
      </c>
    </row>
    <row r="1679">
      <c r="A1679" t="inlineStr">
        <is>
          <t>flask-jwt-extended</t>
        </is>
      </c>
      <c r="B1679" t="inlineStr">
        <is>
          <t>c25982231e898166c6f105c55e480e4fffb16c8a</t>
        </is>
      </c>
      <c r="C1679" t="inlineStr">
        <is>
          <t>2021-02-13 20:04:55+00:00</t>
        </is>
      </c>
      <c r="D1679" t="inlineStr">
        <is>
          <t>rem</t>
        </is>
      </c>
      <c r="E1679" t="inlineStr"/>
      <c r="F1679" t="inlineStr"/>
      <c r="G1679" t="inlineStr">
        <is>
          <t>itsdangerous</t>
        </is>
      </c>
      <c r="H1679">
        <f>=1.1.0</f>
        <v/>
      </c>
    </row>
    <row r="1680">
      <c r="A1680" t="inlineStr">
        <is>
          <t>flask-jwt-extended</t>
        </is>
      </c>
      <c r="B1680" t="inlineStr">
        <is>
          <t>c25982231e898166c6f105c55e480e4fffb16c8a</t>
        </is>
      </c>
      <c r="C1680" t="inlineStr">
        <is>
          <t>2021-02-13 20:04:55+00:00</t>
        </is>
      </c>
      <c r="D1680" t="inlineStr">
        <is>
          <t>rem</t>
        </is>
      </c>
      <c r="E1680" t="inlineStr"/>
      <c r="F1680" t="inlineStr"/>
      <c r="G1680" t="inlineStr">
        <is>
          <t>Jinja2</t>
        </is>
      </c>
      <c r="H1680">
        <f>=2.10.3</f>
        <v/>
      </c>
    </row>
    <row r="1681">
      <c r="A1681" t="inlineStr">
        <is>
          <t>flask-jwt-extended</t>
        </is>
      </c>
      <c r="B1681" t="inlineStr">
        <is>
          <t>c25982231e898166c6f105c55e480e4fffb16c8a</t>
        </is>
      </c>
      <c r="C1681" t="inlineStr">
        <is>
          <t>2021-02-13 20:04:55+00:00</t>
        </is>
      </c>
      <c r="D1681" t="inlineStr">
        <is>
          <t>rem</t>
        </is>
      </c>
      <c r="E1681" t="inlineStr"/>
      <c r="F1681" t="inlineStr"/>
      <c r="G1681" t="inlineStr">
        <is>
          <t>MarkupSafe</t>
        </is>
      </c>
      <c r="H1681">
        <f>=1.1.1</f>
        <v/>
      </c>
    </row>
    <row r="1682">
      <c r="A1682" t="inlineStr">
        <is>
          <t>flask-jwt-extended</t>
        </is>
      </c>
      <c r="B1682" t="inlineStr">
        <is>
          <t>c25982231e898166c6f105c55e480e4fffb16c8a</t>
        </is>
      </c>
      <c r="C1682" t="inlineStr">
        <is>
          <t>2021-02-13 20:04:55+00:00</t>
        </is>
      </c>
      <c r="D1682" t="inlineStr">
        <is>
          <t>rem</t>
        </is>
      </c>
      <c r="E1682" t="inlineStr"/>
      <c r="F1682" t="inlineStr"/>
      <c r="G1682" t="inlineStr">
        <is>
          <t>packaging</t>
        </is>
      </c>
      <c r="H1682">
        <f>=19.2</f>
        <v/>
      </c>
    </row>
    <row r="1683">
      <c r="A1683" t="inlineStr">
        <is>
          <t>flask-jwt-extended</t>
        </is>
      </c>
      <c r="B1683" t="inlineStr">
        <is>
          <t>c25982231e898166c6f105c55e480e4fffb16c8a</t>
        </is>
      </c>
      <c r="C1683" t="inlineStr">
        <is>
          <t>2021-02-13 20:04:55+00:00</t>
        </is>
      </c>
      <c r="D1683" t="inlineStr">
        <is>
          <t>rem</t>
        </is>
      </c>
      <c r="E1683" t="inlineStr"/>
      <c r="F1683" t="inlineStr"/>
      <c r="G1683" t="inlineStr">
        <is>
          <t>Pallets-Sphinx-Themes</t>
        </is>
      </c>
      <c r="H1683">
        <f>=1.2.3</f>
        <v/>
      </c>
    </row>
    <row r="1684">
      <c r="A1684" t="inlineStr">
        <is>
          <t>flask-jwt-extended</t>
        </is>
      </c>
      <c r="B1684" t="inlineStr">
        <is>
          <t>c25982231e898166c6f105c55e480e4fffb16c8a</t>
        </is>
      </c>
      <c r="C1684" t="inlineStr">
        <is>
          <t>2021-02-13 20:04:55+00:00</t>
        </is>
      </c>
      <c r="D1684" t="inlineStr">
        <is>
          <t>rem</t>
        </is>
      </c>
      <c r="E1684" t="inlineStr"/>
      <c r="F1684" t="inlineStr"/>
      <c r="G1684" t="inlineStr">
        <is>
          <t>pluggy</t>
        </is>
      </c>
      <c r="H1684">
        <f>=0.13.0</f>
        <v/>
      </c>
    </row>
    <row r="1685">
      <c r="A1685" t="inlineStr">
        <is>
          <t>flask-jwt-extended</t>
        </is>
      </c>
      <c r="B1685" t="inlineStr">
        <is>
          <t>c25982231e898166c6f105c55e480e4fffb16c8a</t>
        </is>
      </c>
      <c r="C1685" t="inlineStr">
        <is>
          <t>2021-02-13 20:04:55+00:00</t>
        </is>
      </c>
      <c r="D1685" t="inlineStr">
        <is>
          <t>rem</t>
        </is>
      </c>
      <c r="E1685" t="inlineStr"/>
      <c r="F1685" t="inlineStr"/>
      <c r="G1685" t="inlineStr">
        <is>
          <t>py</t>
        </is>
      </c>
      <c r="H1685">
        <f>=1.8.0</f>
        <v/>
      </c>
    </row>
    <row r="1686">
      <c r="A1686" t="inlineStr">
        <is>
          <t>flask-jwt-extended</t>
        </is>
      </c>
      <c r="B1686" t="inlineStr">
        <is>
          <t>c25982231e898166c6f105c55e480e4fffb16c8a</t>
        </is>
      </c>
      <c r="C1686" t="inlineStr">
        <is>
          <t>2021-02-13 20:04:55+00:00</t>
        </is>
      </c>
      <c r="D1686" t="inlineStr">
        <is>
          <t>rem</t>
        </is>
      </c>
      <c r="E1686" t="inlineStr"/>
      <c r="F1686" t="inlineStr"/>
      <c r="G1686" t="inlineStr">
        <is>
          <t>pycparser</t>
        </is>
      </c>
      <c r="H1686">
        <f>=2.19</f>
        <v/>
      </c>
    </row>
    <row r="1687">
      <c r="A1687" t="inlineStr">
        <is>
          <t>flask-jwt-extended</t>
        </is>
      </c>
      <c r="B1687" t="inlineStr">
        <is>
          <t>c25982231e898166c6f105c55e480e4fffb16c8a</t>
        </is>
      </c>
      <c r="C1687" t="inlineStr">
        <is>
          <t>2021-02-13 20:04:55+00:00</t>
        </is>
      </c>
      <c r="D1687" t="inlineStr">
        <is>
          <t>rem</t>
        </is>
      </c>
      <c r="E1687" t="inlineStr"/>
      <c r="F1687" t="inlineStr"/>
      <c r="G1687" t="inlineStr">
        <is>
          <t>Pygments</t>
        </is>
      </c>
      <c r="H1687">
        <f>=2.4.2</f>
        <v/>
      </c>
    </row>
    <row r="1688">
      <c r="A1688" t="inlineStr">
        <is>
          <t>flask-jwt-extended</t>
        </is>
      </c>
      <c r="B1688" t="inlineStr">
        <is>
          <t>c25982231e898166c6f105c55e480e4fffb16c8a</t>
        </is>
      </c>
      <c r="C1688" t="inlineStr">
        <is>
          <t>2021-02-13 20:04:55+00:00</t>
        </is>
      </c>
      <c r="D1688" t="inlineStr">
        <is>
          <t>rem</t>
        </is>
      </c>
      <c r="E1688" t="inlineStr"/>
      <c r="F1688" t="inlineStr"/>
      <c r="G1688" t="inlineStr">
        <is>
          <t>PyJWT</t>
        </is>
      </c>
      <c r="H1688">
        <f>=1.7.1</f>
        <v/>
      </c>
    </row>
    <row r="1689">
      <c r="A1689" t="inlineStr">
        <is>
          <t>flask-jwt-extended</t>
        </is>
      </c>
      <c r="B1689" t="inlineStr">
        <is>
          <t>c25982231e898166c6f105c55e480e4fffb16c8a</t>
        </is>
      </c>
      <c r="C1689" t="inlineStr">
        <is>
          <t>2021-02-13 20:04:55+00:00</t>
        </is>
      </c>
      <c r="D1689" t="inlineStr">
        <is>
          <t>rem</t>
        </is>
      </c>
      <c r="E1689" t="inlineStr"/>
      <c r="F1689" t="inlineStr"/>
      <c r="G1689" t="inlineStr">
        <is>
          <t>pyparsing</t>
        </is>
      </c>
      <c r="H1689">
        <f>=2.4.5</f>
        <v/>
      </c>
    </row>
    <row r="1690">
      <c r="A1690" t="inlineStr">
        <is>
          <t>flask-jwt-extended</t>
        </is>
      </c>
      <c r="B1690" t="inlineStr">
        <is>
          <t>c25982231e898166c6f105c55e480e4fffb16c8a</t>
        </is>
      </c>
      <c r="C1690" t="inlineStr">
        <is>
          <t>2021-02-13 20:04:55+00:00</t>
        </is>
      </c>
      <c r="D1690" t="inlineStr">
        <is>
          <t>rem</t>
        </is>
      </c>
      <c r="E1690" t="inlineStr"/>
      <c r="F1690" t="inlineStr"/>
      <c r="G1690" t="inlineStr">
        <is>
          <t>pytz</t>
        </is>
      </c>
      <c r="H1690">
        <f>=2019.3</f>
        <v/>
      </c>
    </row>
    <row r="1691">
      <c r="A1691" t="inlineStr">
        <is>
          <t>flask-jwt-extended</t>
        </is>
      </c>
      <c r="B1691" t="inlineStr">
        <is>
          <t>c25982231e898166c6f105c55e480e4fffb16c8a</t>
        </is>
      </c>
      <c r="C1691" t="inlineStr">
        <is>
          <t>2021-02-13 20:04:55+00:00</t>
        </is>
      </c>
      <c r="D1691" t="inlineStr">
        <is>
          <t>rem</t>
        </is>
      </c>
      <c r="E1691" t="inlineStr"/>
      <c r="F1691" t="inlineStr"/>
      <c r="G1691" t="inlineStr">
        <is>
          <t>requests</t>
        </is>
      </c>
      <c r="H1691">
        <f>=2.22.0</f>
        <v/>
      </c>
    </row>
    <row r="1692">
      <c r="A1692" t="inlineStr">
        <is>
          <t>flask-jwt-extended</t>
        </is>
      </c>
      <c r="B1692" t="inlineStr">
        <is>
          <t>c25982231e898166c6f105c55e480e4fffb16c8a</t>
        </is>
      </c>
      <c r="C1692" t="inlineStr">
        <is>
          <t>2021-02-13 20:04:55+00:00</t>
        </is>
      </c>
      <c r="D1692" t="inlineStr">
        <is>
          <t>rem</t>
        </is>
      </c>
      <c r="E1692" t="inlineStr"/>
      <c r="F1692" t="inlineStr"/>
      <c r="G1692" t="inlineStr">
        <is>
          <t>six</t>
        </is>
      </c>
      <c r="H1692">
        <f>=1.13.0</f>
        <v/>
      </c>
    </row>
    <row r="1693">
      <c r="A1693" t="inlineStr">
        <is>
          <t>flask-jwt-extended</t>
        </is>
      </c>
      <c r="B1693" t="inlineStr">
        <is>
          <t>c25982231e898166c6f105c55e480e4fffb16c8a</t>
        </is>
      </c>
      <c r="C1693" t="inlineStr">
        <is>
          <t>2021-02-13 20:04:55+00:00</t>
        </is>
      </c>
      <c r="D1693" t="inlineStr">
        <is>
          <t>rem</t>
        </is>
      </c>
      <c r="E1693" t="inlineStr"/>
      <c r="F1693" t="inlineStr"/>
      <c r="G1693" t="inlineStr">
        <is>
          <t>snowballstemmer</t>
        </is>
      </c>
      <c r="H1693">
        <f>=2.0.0</f>
        <v/>
      </c>
    </row>
    <row r="1694">
      <c r="A1694" t="inlineStr">
        <is>
          <t>flask-jwt-extended</t>
        </is>
      </c>
      <c r="B1694" t="inlineStr">
        <is>
          <t>c25982231e898166c6f105c55e480e4fffb16c8a</t>
        </is>
      </c>
      <c r="C1694" t="inlineStr">
        <is>
          <t>2021-02-13 20:04:55+00:00</t>
        </is>
      </c>
      <c r="D1694" t="inlineStr">
        <is>
          <t>rem</t>
        </is>
      </c>
      <c r="E1694" t="inlineStr"/>
      <c r="F1694" t="inlineStr"/>
      <c r="G1694" t="inlineStr">
        <is>
          <t>Sphinx</t>
        </is>
      </c>
      <c r="H1694">
        <f>=2.2.1</f>
        <v/>
      </c>
    </row>
    <row r="1695">
      <c r="A1695" t="inlineStr">
        <is>
          <t>flask-jwt-extended</t>
        </is>
      </c>
      <c r="B1695" t="inlineStr">
        <is>
          <t>c25982231e898166c6f105c55e480e4fffb16c8a</t>
        </is>
      </c>
      <c r="C1695" t="inlineStr">
        <is>
          <t>2021-02-13 20:04:55+00:00</t>
        </is>
      </c>
      <c r="D1695" t="inlineStr">
        <is>
          <t>rem</t>
        </is>
      </c>
      <c r="E1695" t="inlineStr"/>
      <c r="F1695" t="inlineStr"/>
      <c r="G1695" t="inlineStr">
        <is>
          <t>sphinxcontrib-applehelp</t>
        </is>
      </c>
      <c r="H1695">
        <f>=1.0.1</f>
        <v/>
      </c>
    </row>
    <row r="1696">
      <c r="A1696" t="inlineStr">
        <is>
          <t>flask-jwt-extended</t>
        </is>
      </c>
      <c r="B1696" t="inlineStr">
        <is>
          <t>c25982231e898166c6f105c55e480e4fffb16c8a</t>
        </is>
      </c>
      <c r="C1696" t="inlineStr">
        <is>
          <t>2021-02-13 20:04:55+00:00</t>
        </is>
      </c>
      <c r="D1696" t="inlineStr">
        <is>
          <t>rem</t>
        </is>
      </c>
      <c r="E1696" t="inlineStr"/>
      <c r="F1696" t="inlineStr"/>
      <c r="G1696" t="inlineStr">
        <is>
          <t>sphinxcontrib-devhelp</t>
        </is>
      </c>
      <c r="H1696">
        <f>=1.0.1</f>
        <v/>
      </c>
    </row>
    <row r="1697">
      <c r="A1697" t="inlineStr">
        <is>
          <t>flask-jwt-extended</t>
        </is>
      </c>
      <c r="B1697" t="inlineStr">
        <is>
          <t>c25982231e898166c6f105c55e480e4fffb16c8a</t>
        </is>
      </c>
      <c r="C1697" t="inlineStr">
        <is>
          <t>2021-02-13 20:04:55+00:00</t>
        </is>
      </c>
      <c r="D1697" t="inlineStr">
        <is>
          <t>rem</t>
        </is>
      </c>
      <c r="E1697" t="inlineStr"/>
      <c r="F1697" t="inlineStr"/>
      <c r="G1697" t="inlineStr">
        <is>
          <t>sphinxcontrib-htmlhelp</t>
        </is>
      </c>
      <c r="H1697">
        <f>=1.0.2</f>
        <v/>
      </c>
    </row>
    <row r="1698">
      <c r="A1698" t="inlineStr">
        <is>
          <t>flask-jwt-extended</t>
        </is>
      </c>
      <c r="B1698" t="inlineStr">
        <is>
          <t>c25982231e898166c6f105c55e480e4fffb16c8a</t>
        </is>
      </c>
      <c r="C1698" t="inlineStr">
        <is>
          <t>2021-02-13 20:04:55+00:00</t>
        </is>
      </c>
      <c r="D1698" t="inlineStr">
        <is>
          <t>rem</t>
        </is>
      </c>
      <c r="E1698" t="inlineStr"/>
      <c r="F1698" t="inlineStr"/>
      <c r="G1698" t="inlineStr">
        <is>
          <t>sphinxcontrib-jsmath</t>
        </is>
      </c>
      <c r="H1698">
        <f>=1.0.1</f>
        <v/>
      </c>
    </row>
    <row r="1699">
      <c r="A1699" t="inlineStr">
        <is>
          <t>flask-jwt-extended</t>
        </is>
      </c>
      <c r="B1699" t="inlineStr">
        <is>
          <t>c25982231e898166c6f105c55e480e4fffb16c8a</t>
        </is>
      </c>
      <c r="C1699" t="inlineStr">
        <is>
          <t>2021-02-13 20:04:55+00:00</t>
        </is>
      </c>
      <c r="D1699" t="inlineStr">
        <is>
          <t>rem</t>
        </is>
      </c>
      <c r="E1699" t="inlineStr"/>
      <c r="F1699" t="inlineStr"/>
      <c r="G1699" t="inlineStr">
        <is>
          <t>sphinxcontrib-qthelp</t>
        </is>
      </c>
      <c r="H1699">
        <f>=1.0.2</f>
        <v/>
      </c>
    </row>
    <row r="1700">
      <c r="A1700" t="inlineStr">
        <is>
          <t>flask-jwt-extended</t>
        </is>
      </c>
      <c r="B1700" t="inlineStr">
        <is>
          <t>c25982231e898166c6f105c55e480e4fffb16c8a</t>
        </is>
      </c>
      <c r="C1700" t="inlineStr">
        <is>
          <t>2021-02-13 20:04:55+00:00</t>
        </is>
      </c>
      <c r="D1700" t="inlineStr">
        <is>
          <t>rem</t>
        </is>
      </c>
      <c r="E1700" t="inlineStr"/>
      <c r="F1700" t="inlineStr"/>
      <c r="G1700" t="inlineStr">
        <is>
          <t>sphinxcontrib-serializinghtml</t>
        </is>
      </c>
      <c r="H1700">
        <f>=1.1.3</f>
        <v/>
      </c>
    </row>
    <row r="1701">
      <c r="A1701" t="inlineStr">
        <is>
          <t>flask-jwt-extended</t>
        </is>
      </c>
      <c r="B1701" t="inlineStr">
        <is>
          <t>c25982231e898166c6f105c55e480e4fffb16c8a</t>
        </is>
      </c>
      <c r="C1701" t="inlineStr">
        <is>
          <t>2021-02-13 20:04:55+00:00</t>
        </is>
      </c>
      <c r="D1701" t="inlineStr">
        <is>
          <t>rem</t>
        </is>
      </c>
      <c r="E1701" t="inlineStr"/>
      <c r="F1701" t="inlineStr"/>
      <c r="G1701" t="inlineStr">
        <is>
          <t>toml</t>
        </is>
      </c>
      <c r="H1701">
        <f>=0.10.0</f>
        <v/>
      </c>
    </row>
    <row r="1702">
      <c r="A1702" t="inlineStr">
        <is>
          <t>flask-jwt-extended</t>
        </is>
      </c>
      <c r="B1702" t="inlineStr">
        <is>
          <t>c25982231e898166c6f105c55e480e4fffb16c8a</t>
        </is>
      </c>
      <c r="C1702" t="inlineStr">
        <is>
          <t>2021-02-13 20:04:55+00:00</t>
        </is>
      </c>
      <c r="D1702" t="inlineStr">
        <is>
          <t>rem</t>
        </is>
      </c>
      <c r="E1702" t="inlineStr"/>
      <c r="F1702" t="inlineStr"/>
      <c r="G1702" t="inlineStr">
        <is>
          <t>tox</t>
        </is>
      </c>
      <c r="H1702">
        <f>=3.14.0</f>
        <v/>
      </c>
    </row>
    <row r="1703">
      <c r="A1703" t="inlineStr">
        <is>
          <t>flask-jwt-extended</t>
        </is>
      </c>
      <c r="B1703" t="inlineStr">
        <is>
          <t>c25982231e898166c6f105c55e480e4fffb16c8a</t>
        </is>
      </c>
      <c r="C1703" t="inlineStr">
        <is>
          <t>2021-02-13 20:04:55+00:00</t>
        </is>
      </c>
      <c r="D1703" t="inlineStr">
        <is>
          <t>rem</t>
        </is>
      </c>
      <c r="E1703" t="inlineStr"/>
      <c r="F1703" t="inlineStr"/>
      <c r="G1703" t="inlineStr">
        <is>
          <t>urllib3</t>
        </is>
      </c>
      <c r="H1703">
        <f>=1.25.7</f>
        <v/>
      </c>
    </row>
    <row r="1704">
      <c r="A1704" t="inlineStr">
        <is>
          <t>flask-jwt-extended</t>
        </is>
      </c>
      <c r="B1704" t="inlineStr">
        <is>
          <t>c25982231e898166c6f105c55e480e4fffb16c8a</t>
        </is>
      </c>
      <c r="C1704" t="inlineStr">
        <is>
          <t>2021-02-13 20:04:55+00:00</t>
        </is>
      </c>
      <c r="D1704" t="inlineStr">
        <is>
          <t>rem</t>
        </is>
      </c>
      <c r="E1704" t="inlineStr"/>
      <c r="F1704" t="inlineStr"/>
      <c r="G1704" t="inlineStr">
        <is>
          <t>virtualenv</t>
        </is>
      </c>
      <c r="H1704">
        <f>=16.7.7</f>
        <v/>
      </c>
    </row>
    <row r="1705">
      <c r="A1705" t="inlineStr">
        <is>
          <t>flask-jwt-extended</t>
        </is>
      </c>
      <c r="B1705" t="inlineStr">
        <is>
          <t>c25982231e898166c6f105c55e480e4fffb16c8a</t>
        </is>
      </c>
      <c r="C1705" t="inlineStr">
        <is>
          <t>2021-02-13 20:04:55+00:00</t>
        </is>
      </c>
      <c r="D1705" t="inlineStr">
        <is>
          <t>rem</t>
        </is>
      </c>
      <c r="E1705" t="inlineStr"/>
      <c r="F1705" t="inlineStr"/>
      <c r="G1705" t="inlineStr">
        <is>
          <t>Werkzeug</t>
        </is>
      </c>
      <c r="H1705">
        <f>=0.16.0</f>
        <v/>
      </c>
    </row>
    <row r="1706">
      <c r="A1706" t="inlineStr">
        <is>
          <t>flask-jwt-extended</t>
        </is>
      </c>
      <c r="B1706" t="inlineStr">
        <is>
          <t>c25982231e898166c6f105c55e480e4fffb16c8a</t>
        </is>
      </c>
      <c r="C1706" t="inlineStr">
        <is>
          <t>2021-02-13 20:04:55+00:00</t>
        </is>
      </c>
      <c r="D1706" t="inlineStr">
        <is>
          <t>rem</t>
        </is>
      </c>
      <c r="E1706" t="inlineStr"/>
      <c r="F1706" t="inlineStr"/>
      <c r="G1706" t="inlineStr">
        <is>
          <t>zipp</t>
        </is>
      </c>
      <c r="H1706">
        <f>=0.6.0</f>
        <v/>
      </c>
    </row>
    <row r="1707">
      <c r="A1707" t="inlineStr">
        <is>
          <t>flask-jwt-extended</t>
        </is>
      </c>
      <c r="B1707" t="inlineStr">
        <is>
          <t>9b23a5debc6da186403f942c9eabfbd82d6b0ebd</t>
        </is>
      </c>
      <c r="C1707" t="inlineStr">
        <is>
          <t>2021-02-13 20:29:52+00:00</t>
        </is>
      </c>
      <c r="D1707" t="inlineStr">
        <is>
          <t>add</t>
        </is>
      </c>
      <c r="E1707" t="inlineStr">
        <is>
          <t>alabaster</t>
        </is>
      </c>
      <c r="F1707">
        <f>=0.7.12</f>
        <v/>
      </c>
      <c r="G1707" t="inlineStr"/>
      <c r="H1707" t="inlineStr"/>
    </row>
    <row r="1708">
      <c r="A1708" t="inlineStr">
        <is>
          <t>flask-jwt-extended</t>
        </is>
      </c>
      <c r="B1708" t="inlineStr">
        <is>
          <t>9b23a5debc6da186403f942c9eabfbd82d6b0ebd</t>
        </is>
      </c>
      <c r="C1708" t="inlineStr">
        <is>
          <t>2021-02-13 20:29:52+00:00</t>
        </is>
      </c>
      <c r="D1708" t="inlineStr">
        <is>
          <t>add</t>
        </is>
      </c>
      <c r="E1708" t="inlineStr">
        <is>
          <t>appdirs</t>
        </is>
      </c>
      <c r="F1708">
        <f>=1.4.4</f>
        <v/>
      </c>
      <c r="G1708" t="inlineStr"/>
      <c r="H1708" t="inlineStr"/>
    </row>
    <row r="1709">
      <c r="A1709" t="inlineStr">
        <is>
          <t>flask-jwt-extended</t>
        </is>
      </c>
      <c r="B1709" t="inlineStr">
        <is>
          <t>9b23a5debc6da186403f942c9eabfbd82d6b0ebd</t>
        </is>
      </c>
      <c r="C1709" t="inlineStr">
        <is>
          <t>2021-02-13 20:29:52+00:00</t>
        </is>
      </c>
      <c r="D1709" t="inlineStr">
        <is>
          <t>add</t>
        </is>
      </c>
      <c r="E1709" t="inlineStr">
        <is>
          <t>Babel</t>
        </is>
      </c>
      <c r="F1709">
        <f>=2.9.0</f>
        <v/>
      </c>
      <c r="G1709" t="inlineStr"/>
      <c r="H1709" t="inlineStr"/>
    </row>
    <row r="1710">
      <c r="A1710" t="inlineStr">
        <is>
          <t>flask-jwt-extended</t>
        </is>
      </c>
      <c r="B1710" t="inlineStr">
        <is>
          <t>9b23a5debc6da186403f942c9eabfbd82d6b0ebd</t>
        </is>
      </c>
      <c r="C1710" t="inlineStr">
        <is>
          <t>2021-02-13 20:29:52+00:00</t>
        </is>
      </c>
      <c r="D1710" t="inlineStr">
        <is>
          <t>add</t>
        </is>
      </c>
      <c r="E1710" t="inlineStr">
        <is>
          <t>black</t>
        </is>
      </c>
      <c r="F1710">
        <f>=20.8b1</f>
        <v/>
      </c>
      <c r="G1710" t="inlineStr"/>
      <c r="H1710" t="inlineStr"/>
    </row>
    <row r="1711">
      <c r="A1711" t="inlineStr">
        <is>
          <t>flask-jwt-extended</t>
        </is>
      </c>
      <c r="B1711" t="inlineStr">
        <is>
          <t>9b23a5debc6da186403f942c9eabfbd82d6b0ebd</t>
        </is>
      </c>
      <c r="C1711" t="inlineStr">
        <is>
          <t>2021-02-13 20:29:52+00:00</t>
        </is>
      </c>
      <c r="D1711" t="inlineStr">
        <is>
          <t>add</t>
        </is>
      </c>
      <c r="E1711" t="inlineStr">
        <is>
          <t>bleach</t>
        </is>
      </c>
      <c r="F1711">
        <f>=3.2.1</f>
        <v/>
      </c>
      <c r="G1711" t="inlineStr"/>
      <c r="H1711" t="inlineStr"/>
    </row>
    <row r="1712">
      <c r="A1712" t="inlineStr">
        <is>
          <t>flask-jwt-extended</t>
        </is>
      </c>
      <c r="B1712" t="inlineStr">
        <is>
          <t>9b23a5debc6da186403f942c9eabfbd82d6b0ebd</t>
        </is>
      </c>
      <c r="C1712" t="inlineStr">
        <is>
          <t>2021-02-13 20:29:52+00:00</t>
        </is>
      </c>
      <c r="D1712" t="inlineStr">
        <is>
          <t>add</t>
        </is>
      </c>
      <c r="E1712" t="inlineStr">
        <is>
          <t>certifi</t>
        </is>
      </c>
      <c r="F1712">
        <f>=2020.12.5</f>
        <v/>
      </c>
      <c r="G1712" t="inlineStr"/>
      <c r="H1712" t="inlineStr"/>
    </row>
    <row r="1713">
      <c r="A1713" t="inlineStr">
        <is>
          <t>flask-jwt-extended</t>
        </is>
      </c>
      <c r="B1713" t="inlineStr">
        <is>
          <t>9b23a5debc6da186403f942c9eabfbd82d6b0ebd</t>
        </is>
      </c>
      <c r="C1713" t="inlineStr">
        <is>
          <t>2021-02-13 20:29:52+00:00</t>
        </is>
      </c>
      <c r="D1713" t="inlineStr">
        <is>
          <t>add</t>
        </is>
      </c>
      <c r="E1713" t="inlineStr">
        <is>
          <t>cffi</t>
        </is>
      </c>
      <c r="F1713">
        <f>=1.14.4</f>
        <v/>
      </c>
      <c r="G1713" t="inlineStr"/>
      <c r="H1713" t="inlineStr"/>
    </row>
    <row r="1714">
      <c r="A1714" t="inlineStr">
        <is>
          <t>flask-jwt-extended</t>
        </is>
      </c>
      <c r="B1714" t="inlineStr">
        <is>
          <t>9b23a5debc6da186403f942c9eabfbd82d6b0ebd</t>
        </is>
      </c>
      <c r="C1714" t="inlineStr">
        <is>
          <t>2021-02-13 20:29:52+00:00</t>
        </is>
      </c>
      <c r="D1714" t="inlineStr">
        <is>
          <t>add</t>
        </is>
      </c>
      <c r="E1714" t="inlineStr">
        <is>
          <t>cfgv</t>
        </is>
      </c>
      <c r="F1714">
        <f>=3.2.0</f>
        <v/>
      </c>
      <c r="G1714" t="inlineStr"/>
      <c r="H1714" t="inlineStr"/>
    </row>
    <row r="1715">
      <c r="A1715" t="inlineStr">
        <is>
          <t>flask-jwt-extended</t>
        </is>
      </c>
      <c r="B1715" t="inlineStr">
        <is>
          <t>9b23a5debc6da186403f942c9eabfbd82d6b0ebd</t>
        </is>
      </c>
      <c r="C1715" t="inlineStr">
        <is>
          <t>2021-02-13 20:29:52+00:00</t>
        </is>
      </c>
      <c r="D1715" t="inlineStr">
        <is>
          <t>add</t>
        </is>
      </c>
      <c r="E1715" t="inlineStr">
        <is>
          <t>chardet</t>
        </is>
      </c>
      <c r="F1715">
        <f>=4.0.0</f>
        <v/>
      </c>
      <c r="G1715" t="inlineStr"/>
      <c r="H1715" t="inlineStr"/>
    </row>
    <row r="1716">
      <c r="A1716" t="inlineStr">
        <is>
          <t>flask-jwt-extended</t>
        </is>
      </c>
      <c r="B1716" t="inlineStr">
        <is>
          <t>9b23a5debc6da186403f942c9eabfbd82d6b0ebd</t>
        </is>
      </c>
      <c r="C1716" t="inlineStr">
        <is>
          <t>2021-02-13 20:29:52+00:00</t>
        </is>
      </c>
      <c r="D1716" t="inlineStr">
        <is>
          <t>add</t>
        </is>
      </c>
      <c r="E1716" t="inlineStr">
        <is>
          <t>click</t>
        </is>
      </c>
      <c r="F1716">
        <f>=7.1.2</f>
        <v/>
      </c>
      <c r="G1716" t="inlineStr"/>
      <c r="H1716" t="inlineStr"/>
    </row>
    <row r="1717">
      <c r="A1717" t="inlineStr">
        <is>
          <t>flask-jwt-extended</t>
        </is>
      </c>
      <c r="B1717" t="inlineStr">
        <is>
          <t>9b23a5debc6da186403f942c9eabfbd82d6b0ebd</t>
        </is>
      </c>
      <c r="C1717" t="inlineStr">
        <is>
          <t>2021-02-13 20:29:52+00:00</t>
        </is>
      </c>
      <c r="D1717" t="inlineStr">
        <is>
          <t>add</t>
        </is>
      </c>
      <c r="E1717" t="inlineStr">
        <is>
          <t>colorama</t>
        </is>
      </c>
      <c r="F1717">
        <f>=0.4.4</f>
        <v/>
      </c>
      <c r="G1717" t="inlineStr"/>
      <c r="H1717" t="inlineStr"/>
    </row>
    <row r="1718">
      <c r="A1718" t="inlineStr">
        <is>
          <t>flask-jwt-extended</t>
        </is>
      </c>
      <c r="B1718" t="inlineStr">
        <is>
          <t>9b23a5debc6da186403f942c9eabfbd82d6b0ebd</t>
        </is>
      </c>
      <c r="C1718" t="inlineStr">
        <is>
          <t>2021-02-13 20:29:52+00:00</t>
        </is>
      </c>
      <c r="D1718" t="inlineStr">
        <is>
          <t>add</t>
        </is>
      </c>
      <c r="E1718" t="inlineStr">
        <is>
          <t>cryptography</t>
        </is>
      </c>
      <c r="F1718">
        <f>=3.3.1</f>
        <v/>
      </c>
      <c r="G1718" t="inlineStr"/>
      <c r="H1718" t="inlineStr"/>
    </row>
    <row r="1719">
      <c r="A1719" t="inlineStr">
        <is>
          <t>flask-jwt-extended</t>
        </is>
      </c>
      <c r="B1719" t="inlineStr">
        <is>
          <t>9b23a5debc6da186403f942c9eabfbd82d6b0ebd</t>
        </is>
      </c>
      <c r="C1719" t="inlineStr">
        <is>
          <t>2021-02-13 20:29:52+00:00</t>
        </is>
      </c>
      <c r="D1719" t="inlineStr">
        <is>
          <t>add</t>
        </is>
      </c>
      <c r="E1719" t="inlineStr">
        <is>
          <t>distlib</t>
        </is>
      </c>
      <c r="F1719">
        <f>=0.3.1</f>
        <v/>
      </c>
      <c r="G1719" t="inlineStr"/>
      <c r="H1719" t="inlineStr"/>
    </row>
    <row r="1720">
      <c r="A1720" t="inlineStr">
        <is>
          <t>flask-jwt-extended</t>
        </is>
      </c>
      <c r="B1720" t="inlineStr">
        <is>
          <t>9b23a5debc6da186403f942c9eabfbd82d6b0ebd</t>
        </is>
      </c>
      <c r="C1720" t="inlineStr">
        <is>
          <t>2021-02-13 20:29:52+00:00</t>
        </is>
      </c>
      <c r="D1720" t="inlineStr">
        <is>
          <t>add</t>
        </is>
      </c>
      <c r="E1720" t="inlineStr">
        <is>
          <t>docutils</t>
        </is>
      </c>
      <c r="F1720">
        <f>=0.16</f>
        <v/>
      </c>
      <c r="G1720" t="inlineStr"/>
      <c r="H1720" t="inlineStr"/>
    </row>
    <row r="1721">
      <c r="A1721" t="inlineStr">
        <is>
          <t>flask-jwt-extended</t>
        </is>
      </c>
      <c r="B1721" t="inlineStr">
        <is>
          <t>9b23a5debc6da186403f942c9eabfbd82d6b0ebd</t>
        </is>
      </c>
      <c r="C1721" t="inlineStr">
        <is>
          <t>2021-02-13 20:29:52+00:00</t>
        </is>
      </c>
      <c r="D1721" t="inlineStr">
        <is>
          <t>add</t>
        </is>
      </c>
      <c r="E1721" t="inlineStr">
        <is>
          <t>filelock</t>
        </is>
      </c>
      <c r="F1721">
        <f>=3.0.12</f>
        <v/>
      </c>
      <c r="G1721" t="inlineStr"/>
      <c r="H1721" t="inlineStr"/>
    </row>
    <row r="1722">
      <c r="A1722" t="inlineStr">
        <is>
          <t>flask-jwt-extended</t>
        </is>
      </c>
      <c r="B1722" t="inlineStr">
        <is>
          <t>9b23a5debc6da186403f942c9eabfbd82d6b0ebd</t>
        </is>
      </c>
      <c r="C1722" t="inlineStr">
        <is>
          <t>2021-02-13 20:29:52+00:00</t>
        </is>
      </c>
      <c r="D1722" t="inlineStr">
        <is>
          <t>add</t>
        </is>
      </c>
      <c r="E1722" t="inlineStr">
        <is>
          <t>Flask</t>
        </is>
      </c>
      <c r="F1722">
        <f>=1.1.2</f>
        <v/>
      </c>
      <c r="G1722" t="inlineStr"/>
      <c r="H1722" t="inlineStr"/>
    </row>
    <row r="1723">
      <c r="A1723" t="inlineStr">
        <is>
          <t>flask-jwt-extended</t>
        </is>
      </c>
      <c r="B1723" t="inlineStr">
        <is>
          <t>9b23a5debc6da186403f942c9eabfbd82d6b0ebd</t>
        </is>
      </c>
      <c r="C1723" t="inlineStr">
        <is>
          <t>2021-02-13 20:29:52+00:00</t>
        </is>
      </c>
      <c r="D1723" t="inlineStr">
        <is>
          <t>add</t>
        </is>
      </c>
      <c r="E1723" t="inlineStr">
        <is>
          <t>identify</t>
        </is>
      </c>
      <c r="F1723">
        <f>=1.5.13</f>
        <v/>
      </c>
      <c r="G1723" t="inlineStr"/>
      <c r="H1723" t="inlineStr"/>
    </row>
    <row r="1724">
      <c r="A1724" t="inlineStr">
        <is>
          <t>flask-jwt-extended</t>
        </is>
      </c>
      <c r="B1724" t="inlineStr">
        <is>
          <t>9b23a5debc6da186403f942c9eabfbd82d6b0ebd</t>
        </is>
      </c>
      <c r="C1724" t="inlineStr">
        <is>
          <t>2021-02-13 20:29:52+00:00</t>
        </is>
      </c>
      <c r="D1724" t="inlineStr">
        <is>
          <t>add</t>
        </is>
      </c>
      <c r="E1724" t="inlineStr">
        <is>
          <t>idna</t>
        </is>
      </c>
      <c r="F1724">
        <f>=2.10</f>
        <v/>
      </c>
      <c r="G1724" t="inlineStr"/>
      <c r="H1724" t="inlineStr"/>
    </row>
    <row r="1725">
      <c r="A1725" t="inlineStr">
        <is>
          <t>flask-jwt-extended</t>
        </is>
      </c>
      <c r="B1725" t="inlineStr">
        <is>
          <t>9b23a5debc6da186403f942c9eabfbd82d6b0ebd</t>
        </is>
      </c>
      <c r="C1725" t="inlineStr">
        <is>
          <t>2021-02-13 20:29:52+00:00</t>
        </is>
      </c>
      <c r="D1725" t="inlineStr">
        <is>
          <t>add</t>
        </is>
      </c>
      <c r="E1725" t="inlineStr">
        <is>
          <t>imagesize</t>
        </is>
      </c>
      <c r="F1725">
        <f>=1.2.0</f>
        <v/>
      </c>
      <c r="G1725" t="inlineStr"/>
      <c r="H1725" t="inlineStr"/>
    </row>
    <row r="1726">
      <c r="A1726" t="inlineStr">
        <is>
          <t>flask-jwt-extended</t>
        </is>
      </c>
      <c r="B1726" t="inlineStr">
        <is>
          <t>9b23a5debc6da186403f942c9eabfbd82d6b0ebd</t>
        </is>
      </c>
      <c r="C1726" t="inlineStr">
        <is>
          <t>2021-02-13 20:29:52+00:00</t>
        </is>
      </c>
      <c r="D1726" t="inlineStr">
        <is>
          <t>add</t>
        </is>
      </c>
      <c r="E1726" t="inlineStr">
        <is>
          <t>itsdangerous</t>
        </is>
      </c>
      <c r="F1726">
        <f>=1.1.0</f>
        <v/>
      </c>
      <c r="G1726" t="inlineStr"/>
      <c r="H1726" t="inlineStr"/>
    </row>
    <row r="1727">
      <c r="A1727" t="inlineStr">
        <is>
          <t>flask-jwt-extended</t>
        </is>
      </c>
      <c r="B1727" t="inlineStr">
        <is>
          <t>9b23a5debc6da186403f942c9eabfbd82d6b0ebd</t>
        </is>
      </c>
      <c r="C1727" t="inlineStr">
        <is>
          <t>2021-02-13 20:29:52+00:00</t>
        </is>
      </c>
      <c r="D1727" t="inlineStr">
        <is>
          <t>add</t>
        </is>
      </c>
      <c r="E1727" t="inlineStr">
        <is>
          <t>Jinja2</t>
        </is>
      </c>
      <c r="F1727">
        <f>=2.11.2</f>
        <v/>
      </c>
      <c r="G1727" t="inlineStr"/>
      <c r="H1727" t="inlineStr"/>
    </row>
    <row r="1728">
      <c r="A1728" t="inlineStr">
        <is>
          <t>flask-jwt-extended</t>
        </is>
      </c>
      <c r="B1728" t="inlineStr">
        <is>
          <t>9b23a5debc6da186403f942c9eabfbd82d6b0ebd</t>
        </is>
      </c>
      <c r="C1728" t="inlineStr">
        <is>
          <t>2021-02-13 20:29:52+00:00</t>
        </is>
      </c>
      <c r="D1728" t="inlineStr">
        <is>
          <t>add</t>
        </is>
      </c>
      <c r="E1728" t="inlineStr">
        <is>
          <t>keyring</t>
        </is>
      </c>
      <c r="F1728">
        <f>=21.8.0</f>
        <v/>
      </c>
      <c r="G1728" t="inlineStr"/>
      <c r="H1728" t="inlineStr"/>
    </row>
    <row r="1729">
      <c r="A1729" t="inlineStr">
        <is>
          <t>flask-jwt-extended</t>
        </is>
      </c>
      <c r="B1729" t="inlineStr">
        <is>
          <t>9b23a5debc6da186403f942c9eabfbd82d6b0ebd</t>
        </is>
      </c>
      <c r="C1729" t="inlineStr">
        <is>
          <t>2021-02-13 20:29:52+00:00</t>
        </is>
      </c>
      <c r="D1729" t="inlineStr">
        <is>
          <t>add</t>
        </is>
      </c>
      <c r="E1729" t="inlineStr">
        <is>
          <t>MarkupSafe</t>
        </is>
      </c>
      <c r="F1729">
        <f>=1.1.1</f>
        <v/>
      </c>
      <c r="G1729" t="inlineStr"/>
      <c r="H1729" t="inlineStr"/>
    </row>
    <row r="1730">
      <c r="A1730" t="inlineStr">
        <is>
          <t>flask-jwt-extended</t>
        </is>
      </c>
      <c r="B1730" t="inlineStr">
        <is>
          <t>9b23a5debc6da186403f942c9eabfbd82d6b0ebd</t>
        </is>
      </c>
      <c r="C1730" t="inlineStr">
        <is>
          <t>2021-02-13 20:29:52+00:00</t>
        </is>
      </c>
      <c r="D1730" t="inlineStr">
        <is>
          <t>add</t>
        </is>
      </c>
      <c r="E1730" t="inlineStr">
        <is>
          <t>mypy-extensions</t>
        </is>
      </c>
      <c r="F1730">
        <f>=0.4.3</f>
        <v/>
      </c>
      <c r="G1730" t="inlineStr"/>
      <c r="H1730" t="inlineStr"/>
    </row>
    <row r="1731">
      <c r="A1731" t="inlineStr">
        <is>
          <t>flask-jwt-extended</t>
        </is>
      </c>
      <c r="B1731" t="inlineStr">
        <is>
          <t>9b23a5debc6da186403f942c9eabfbd82d6b0ebd</t>
        </is>
      </c>
      <c r="C1731" t="inlineStr">
        <is>
          <t>2021-02-13 20:29:52+00:00</t>
        </is>
      </c>
      <c r="D1731" t="inlineStr">
        <is>
          <t>add</t>
        </is>
      </c>
      <c r="E1731" t="inlineStr">
        <is>
          <t>nodeenv</t>
        </is>
      </c>
      <c r="F1731">
        <f>=1.5.0</f>
        <v/>
      </c>
      <c r="G1731" t="inlineStr"/>
      <c r="H1731" t="inlineStr"/>
    </row>
    <row r="1732">
      <c r="A1732" t="inlineStr">
        <is>
          <t>flask-jwt-extended</t>
        </is>
      </c>
      <c r="B1732" t="inlineStr">
        <is>
          <t>9b23a5debc6da186403f942c9eabfbd82d6b0ebd</t>
        </is>
      </c>
      <c r="C1732" t="inlineStr">
        <is>
          <t>2021-02-13 20:29:52+00:00</t>
        </is>
      </c>
      <c r="D1732" t="inlineStr">
        <is>
          <t>add</t>
        </is>
      </c>
      <c r="E1732" t="inlineStr">
        <is>
          <t>packaging</t>
        </is>
      </c>
      <c r="F1732">
        <f>=20.8</f>
        <v/>
      </c>
      <c r="G1732" t="inlineStr"/>
      <c r="H1732" t="inlineStr"/>
    </row>
    <row r="1733">
      <c r="A1733" t="inlineStr">
        <is>
          <t>flask-jwt-extended</t>
        </is>
      </c>
      <c r="B1733" t="inlineStr">
        <is>
          <t>9b23a5debc6da186403f942c9eabfbd82d6b0ebd</t>
        </is>
      </c>
      <c r="C1733" t="inlineStr">
        <is>
          <t>2021-02-13 20:29:52+00:00</t>
        </is>
      </c>
      <c r="D1733" t="inlineStr">
        <is>
          <t>add</t>
        </is>
      </c>
      <c r="E1733" t="inlineStr">
        <is>
          <t>Pallets-Sphinx-Themes</t>
        </is>
      </c>
      <c r="F1733">
        <f>=1.2.3</f>
        <v/>
      </c>
      <c r="G1733" t="inlineStr"/>
      <c r="H1733" t="inlineStr"/>
    </row>
    <row r="1734">
      <c r="A1734" t="inlineStr">
        <is>
          <t>flask-jwt-extended</t>
        </is>
      </c>
      <c r="B1734" t="inlineStr">
        <is>
          <t>9b23a5debc6da186403f942c9eabfbd82d6b0ebd</t>
        </is>
      </c>
      <c r="C1734" t="inlineStr">
        <is>
          <t>2021-02-13 20:29:52+00:00</t>
        </is>
      </c>
      <c r="D1734" t="inlineStr">
        <is>
          <t>add</t>
        </is>
      </c>
      <c r="E1734" t="inlineStr">
        <is>
          <t>pathspec</t>
        </is>
      </c>
      <c r="F1734">
        <f>=0.8.1</f>
        <v/>
      </c>
      <c r="G1734" t="inlineStr"/>
      <c r="H1734" t="inlineStr"/>
    </row>
    <row r="1735">
      <c r="A1735" t="inlineStr">
        <is>
          <t>flask-jwt-extended</t>
        </is>
      </c>
      <c r="B1735" t="inlineStr">
        <is>
          <t>9b23a5debc6da186403f942c9eabfbd82d6b0ebd</t>
        </is>
      </c>
      <c r="C1735" t="inlineStr">
        <is>
          <t>2021-02-13 20:29:52+00:00</t>
        </is>
      </c>
      <c r="D1735" t="inlineStr">
        <is>
          <t>add</t>
        </is>
      </c>
      <c r="E1735" t="inlineStr">
        <is>
          <t>pkginfo</t>
        </is>
      </c>
      <c r="F1735">
        <f>=1.7.0</f>
        <v/>
      </c>
      <c r="G1735" t="inlineStr"/>
      <c r="H1735" t="inlineStr"/>
    </row>
    <row r="1736">
      <c r="A1736" t="inlineStr">
        <is>
          <t>flask-jwt-extended</t>
        </is>
      </c>
      <c r="B1736" t="inlineStr">
        <is>
          <t>9b23a5debc6da186403f942c9eabfbd82d6b0ebd</t>
        </is>
      </c>
      <c r="C1736" t="inlineStr">
        <is>
          <t>2021-02-13 20:29:52+00:00</t>
        </is>
      </c>
      <c r="D1736" t="inlineStr">
        <is>
          <t>add</t>
        </is>
      </c>
      <c r="E1736" t="inlineStr">
        <is>
          <t>pluggy</t>
        </is>
      </c>
      <c r="F1736">
        <f>=0.13.1</f>
        <v/>
      </c>
      <c r="G1736" t="inlineStr"/>
      <c r="H1736" t="inlineStr"/>
    </row>
    <row r="1737">
      <c r="A1737" t="inlineStr">
        <is>
          <t>flask-jwt-extended</t>
        </is>
      </c>
      <c r="B1737" t="inlineStr">
        <is>
          <t>9b23a5debc6da186403f942c9eabfbd82d6b0ebd</t>
        </is>
      </c>
      <c r="C1737" t="inlineStr">
        <is>
          <t>2021-02-13 20:29:52+00:00</t>
        </is>
      </c>
      <c r="D1737" t="inlineStr">
        <is>
          <t>add</t>
        </is>
      </c>
      <c r="E1737" t="inlineStr">
        <is>
          <t>pre-commit</t>
        </is>
      </c>
      <c r="F1737">
        <f>=2.9.3</f>
        <v/>
      </c>
      <c r="G1737" t="inlineStr"/>
      <c r="H1737" t="inlineStr"/>
    </row>
    <row r="1738">
      <c r="A1738" t="inlineStr">
        <is>
          <t>flask-jwt-extended</t>
        </is>
      </c>
      <c r="B1738" t="inlineStr">
        <is>
          <t>9b23a5debc6da186403f942c9eabfbd82d6b0ebd</t>
        </is>
      </c>
      <c r="C1738" t="inlineStr">
        <is>
          <t>2021-02-13 20:29:52+00:00</t>
        </is>
      </c>
      <c r="D1738" t="inlineStr">
        <is>
          <t>add</t>
        </is>
      </c>
      <c r="E1738" t="inlineStr">
        <is>
          <t>py</t>
        </is>
      </c>
      <c r="F1738">
        <f>=1.10.0</f>
        <v/>
      </c>
      <c r="G1738" t="inlineStr"/>
      <c r="H1738" t="inlineStr"/>
    </row>
    <row r="1739">
      <c r="A1739" t="inlineStr">
        <is>
          <t>flask-jwt-extended</t>
        </is>
      </c>
      <c r="B1739" t="inlineStr">
        <is>
          <t>9b23a5debc6da186403f942c9eabfbd82d6b0ebd</t>
        </is>
      </c>
      <c r="C1739" t="inlineStr">
        <is>
          <t>2021-02-13 20:29:52+00:00</t>
        </is>
      </c>
      <c r="D1739" t="inlineStr">
        <is>
          <t>add</t>
        </is>
      </c>
      <c r="E1739" t="inlineStr">
        <is>
          <t>pycparser</t>
        </is>
      </c>
      <c r="F1739">
        <f>=2.20</f>
        <v/>
      </c>
      <c r="G1739" t="inlineStr"/>
      <c r="H1739" t="inlineStr"/>
    </row>
    <row r="1740">
      <c r="A1740" t="inlineStr">
        <is>
          <t>flask-jwt-extended</t>
        </is>
      </c>
      <c r="B1740" t="inlineStr">
        <is>
          <t>9b23a5debc6da186403f942c9eabfbd82d6b0ebd</t>
        </is>
      </c>
      <c r="C1740" t="inlineStr">
        <is>
          <t>2021-02-13 20:29:52+00:00</t>
        </is>
      </c>
      <c r="D1740" t="inlineStr">
        <is>
          <t>add</t>
        </is>
      </c>
      <c r="E1740" t="inlineStr">
        <is>
          <t>Pygments</t>
        </is>
      </c>
      <c r="F1740">
        <f>=2.7.4</f>
        <v/>
      </c>
      <c r="G1740" t="inlineStr"/>
      <c r="H1740" t="inlineStr"/>
    </row>
    <row r="1741">
      <c r="A1741" t="inlineStr">
        <is>
          <t>flask-jwt-extended</t>
        </is>
      </c>
      <c r="B1741" t="inlineStr">
        <is>
          <t>9b23a5debc6da186403f942c9eabfbd82d6b0ebd</t>
        </is>
      </c>
      <c r="C1741" t="inlineStr">
        <is>
          <t>2021-02-13 20:29:52+00:00</t>
        </is>
      </c>
      <c r="D1741" t="inlineStr">
        <is>
          <t>add</t>
        </is>
      </c>
      <c r="E1741" t="inlineStr">
        <is>
          <t>PyJWT</t>
        </is>
      </c>
      <c r="F1741">
        <f>=2.0.1</f>
        <v/>
      </c>
      <c r="G1741" t="inlineStr"/>
      <c r="H1741" t="inlineStr"/>
    </row>
    <row r="1742">
      <c r="A1742" t="inlineStr">
        <is>
          <t>flask-jwt-extended</t>
        </is>
      </c>
      <c r="B1742" t="inlineStr">
        <is>
          <t>9b23a5debc6da186403f942c9eabfbd82d6b0ebd</t>
        </is>
      </c>
      <c r="C1742" t="inlineStr">
        <is>
          <t>2021-02-13 20:29:52+00:00</t>
        </is>
      </c>
      <c r="D1742" t="inlineStr">
        <is>
          <t>add</t>
        </is>
      </c>
      <c r="E1742" t="inlineStr">
        <is>
          <t>pyparsing</t>
        </is>
      </c>
      <c r="F1742">
        <f>=2.4.7</f>
        <v/>
      </c>
      <c r="G1742" t="inlineStr"/>
      <c r="H1742" t="inlineStr"/>
    </row>
    <row r="1743">
      <c r="A1743" t="inlineStr">
        <is>
          <t>flask-jwt-extended</t>
        </is>
      </c>
      <c r="B1743" t="inlineStr">
        <is>
          <t>9b23a5debc6da186403f942c9eabfbd82d6b0ebd</t>
        </is>
      </c>
      <c r="C1743" t="inlineStr">
        <is>
          <t>2021-02-13 20:29:52+00:00</t>
        </is>
      </c>
      <c r="D1743" t="inlineStr">
        <is>
          <t>add</t>
        </is>
      </c>
      <c r="E1743" t="inlineStr">
        <is>
          <t>pytz</t>
        </is>
      </c>
      <c r="F1743">
        <f>=2020.5</f>
        <v/>
      </c>
      <c r="G1743" t="inlineStr"/>
      <c r="H1743" t="inlineStr"/>
    </row>
    <row r="1744">
      <c r="A1744" t="inlineStr">
        <is>
          <t>flask-jwt-extended</t>
        </is>
      </c>
      <c r="B1744" t="inlineStr">
        <is>
          <t>9b23a5debc6da186403f942c9eabfbd82d6b0ebd</t>
        </is>
      </c>
      <c r="C1744" t="inlineStr">
        <is>
          <t>2021-02-13 20:29:52+00:00</t>
        </is>
      </c>
      <c r="D1744" t="inlineStr">
        <is>
          <t>add</t>
        </is>
      </c>
      <c r="E1744" t="inlineStr">
        <is>
          <t>PyYAML</t>
        </is>
      </c>
      <c r="F1744">
        <f>=5.3.1</f>
        <v/>
      </c>
      <c r="G1744" t="inlineStr"/>
      <c r="H1744" t="inlineStr"/>
    </row>
    <row r="1745">
      <c r="A1745" t="inlineStr">
        <is>
          <t>flask-jwt-extended</t>
        </is>
      </c>
      <c r="B1745" t="inlineStr">
        <is>
          <t>9b23a5debc6da186403f942c9eabfbd82d6b0ebd</t>
        </is>
      </c>
      <c r="C1745" t="inlineStr">
        <is>
          <t>2021-02-13 20:29:52+00:00</t>
        </is>
      </c>
      <c r="D1745" t="inlineStr">
        <is>
          <t>add</t>
        </is>
      </c>
      <c r="E1745" t="inlineStr">
        <is>
          <t>readme-renderer</t>
        </is>
      </c>
      <c r="F1745">
        <f>=28.0</f>
        <v/>
      </c>
      <c r="G1745" t="inlineStr"/>
      <c r="H1745" t="inlineStr"/>
    </row>
    <row r="1746">
      <c r="A1746" t="inlineStr">
        <is>
          <t>flask-jwt-extended</t>
        </is>
      </c>
      <c r="B1746" t="inlineStr">
        <is>
          <t>9b23a5debc6da186403f942c9eabfbd82d6b0ebd</t>
        </is>
      </c>
      <c r="C1746" t="inlineStr">
        <is>
          <t>2021-02-13 20:29:52+00:00</t>
        </is>
      </c>
      <c r="D1746" t="inlineStr">
        <is>
          <t>add</t>
        </is>
      </c>
      <c r="E1746" t="inlineStr">
        <is>
          <t>regex</t>
        </is>
      </c>
      <c r="F1746">
        <f>=2020.11.13</f>
        <v/>
      </c>
      <c r="G1746" t="inlineStr"/>
      <c r="H1746" t="inlineStr"/>
    </row>
    <row r="1747">
      <c r="A1747" t="inlineStr">
        <is>
          <t>flask-jwt-extended</t>
        </is>
      </c>
      <c r="B1747" t="inlineStr">
        <is>
          <t>9b23a5debc6da186403f942c9eabfbd82d6b0ebd</t>
        </is>
      </c>
      <c r="C1747" t="inlineStr">
        <is>
          <t>2021-02-13 20:29:52+00:00</t>
        </is>
      </c>
      <c r="D1747" t="inlineStr">
        <is>
          <t>add</t>
        </is>
      </c>
      <c r="E1747" t="inlineStr">
        <is>
          <t>requests</t>
        </is>
      </c>
      <c r="F1747">
        <f>=2.25.1</f>
        <v/>
      </c>
      <c r="G1747" t="inlineStr"/>
      <c r="H1747" t="inlineStr"/>
    </row>
    <row r="1748">
      <c r="A1748" t="inlineStr">
        <is>
          <t>flask-jwt-extended</t>
        </is>
      </c>
      <c r="B1748" t="inlineStr">
        <is>
          <t>9b23a5debc6da186403f942c9eabfbd82d6b0ebd</t>
        </is>
      </c>
      <c r="C1748" t="inlineStr">
        <is>
          <t>2021-02-13 20:29:52+00:00</t>
        </is>
      </c>
      <c r="D1748" t="inlineStr">
        <is>
          <t>add</t>
        </is>
      </c>
      <c r="E1748" t="inlineStr">
        <is>
          <t>requests-toolbelt</t>
        </is>
      </c>
      <c r="F1748">
        <f>=0.9.1</f>
        <v/>
      </c>
      <c r="G1748" t="inlineStr"/>
      <c r="H1748" t="inlineStr"/>
    </row>
    <row r="1749">
      <c r="A1749" t="inlineStr">
        <is>
          <t>flask-jwt-extended</t>
        </is>
      </c>
      <c r="B1749" t="inlineStr">
        <is>
          <t>9b23a5debc6da186403f942c9eabfbd82d6b0ebd</t>
        </is>
      </c>
      <c r="C1749" t="inlineStr">
        <is>
          <t>2021-02-13 20:29:52+00:00</t>
        </is>
      </c>
      <c r="D1749" t="inlineStr">
        <is>
          <t>add</t>
        </is>
      </c>
      <c r="E1749" t="inlineStr">
        <is>
          <t>rfc3986</t>
        </is>
      </c>
      <c r="F1749">
        <f>=1.4.0</f>
        <v/>
      </c>
      <c r="G1749" t="inlineStr"/>
      <c r="H1749" t="inlineStr"/>
    </row>
    <row r="1750">
      <c r="A1750" t="inlineStr">
        <is>
          <t>flask-jwt-extended</t>
        </is>
      </c>
      <c r="B1750" t="inlineStr">
        <is>
          <t>9b23a5debc6da186403f942c9eabfbd82d6b0ebd</t>
        </is>
      </c>
      <c r="C1750" t="inlineStr">
        <is>
          <t>2021-02-13 20:29:52+00:00</t>
        </is>
      </c>
      <c r="D1750" t="inlineStr">
        <is>
          <t>add</t>
        </is>
      </c>
      <c r="E1750" t="inlineStr">
        <is>
          <t>six</t>
        </is>
      </c>
      <c r="F1750">
        <f>=1.15.0</f>
        <v/>
      </c>
      <c r="G1750" t="inlineStr"/>
      <c r="H1750" t="inlineStr"/>
    </row>
    <row r="1751">
      <c r="A1751" t="inlineStr">
        <is>
          <t>flask-jwt-extended</t>
        </is>
      </c>
      <c r="B1751" t="inlineStr">
        <is>
          <t>9b23a5debc6da186403f942c9eabfbd82d6b0ebd</t>
        </is>
      </c>
      <c r="C1751" t="inlineStr">
        <is>
          <t>2021-02-13 20:29:52+00:00</t>
        </is>
      </c>
      <c r="D1751" t="inlineStr">
        <is>
          <t>add</t>
        </is>
      </c>
      <c r="E1751" t="inlineStr">
        <is>
          <t>snowballstemmer</t>
        </is>
      </c>
      <c r="F1751">
        <f>=2.0.0</f>
        <v/>
      </c>
      <c r="G1751" t="inlineStr"/>
      <c r="H1751" t="inlineStr"/>
    </row>
    <row r="1752">
      <c r="A1752" t="inlineStr">
        <is>
          <t>flask-jwt-extended</t>
        </is>
      </c>
      <c r="B1752" t="inlineStr">
        <is>
          <t>9b23a5debc6da186403f942c9eabfbd82d6b0ebd</t>
        </is>
      </c>
      <c r="C1752" t="inlineStr">
        <is>
          <t>2021-02-13 20:29:52+00:00</t>
        </is>
      </c>
      <c r="D1752" t="inlineStr">
        <is>
          <t>add</t>
        </is>
      </c>
      <c r="E1752" t="inlineStr">
        <is>
          <t>Sphinx</t>
        </is>
      </c>
      <c r="F1752">
        <f>=3.4.3</f>
        <v/>
      </c>
      <c r="G1752" t="inlineStr"/>
      <c r="H1752" t="inlineStr"/>
    </row>
    <row r="1753">
      <c r="A1753" t="inlineStr">
        <is>
          <t>flask-jwt-extended</t>
        </is>
      </c>
      <c r="B1753" t="inlineStr">
        <is>
          <t>9b23a5debc6da186403f942c9eabfbd82d6b0ebd</t>
        </is>
      </c>
      <c r="C1753" t="inlineStr">
        <is>
          <t>2021-02-13 20:29:52+00:00</t>
        </is>
      </c>
      <c r="D1753" t="inlineStr">
        <is>
          <t>add</t>
        </is>
      </c>
      <c r="E1753" t="inlineStr">
        <is>
          <t>sphinxcontrib-applehelp</t>
        </is>
      </c>
      <c r="F1753">
        <f>=1.0.2</f>
        <v/>
      </c>
      <c r="G1753" t="inlineStr"/>
      <c r="H1753" t="inlineStr"/>
    </row>
    <row r="1754">
      <c r="A1754" t="inlineStr">
        <is>
          <t>flask-jwt-extended</t>
        </is>
      </c>
      <c r="B1754" t="inlineStr">
        <is>
          <t>9b23a5debc6da186403f942c9eabfbd82d6b0ebd</t>
        </is>
      </c>
      <c r="C1754" t="inlineStr">
        <is>
          <t>2021-02-13 20:29:52+00:00</t>
        </is>
      </c>
      <c r="D1754" t="inlineStr">
        <is>
          <t>add</t>
        </is>
      </c>
      <c r="E1754" t="inlineStr">
        <is>
          <t>sphinxcontrib-devhelp</t>
        </is>
      </c>
      <c r="F1754">
        <f>=1.0.2</f>
        <v/>
      </c>
      <c r="G1754" t="inlineStr"/>
      <c r="H1754" t="inlineStr"/>
    </row>
    <row r="1755">
      <c r="A1755" t="inlineStr">
        <is>
          <t>flask-jwt-extended</t>
        </is>
      </c>
      <c r="B1755" t="inlineStr">
        <is>
          <t>9b23a5debc6da186403f942c9eabfbd82d6b0ebd</t>
        </is>
      </c>
      <c r="C1755" t="inlineStr">
        <is>
          <t>2021-02-13 20:29:52+00:00</t>
        </is>
      </c>
      <c r="D1755" t="inlineStr">
        <is>
          <t>add</t>
        </is>
      </c>
      <c r="E1755" t="inlineStr">
        <is>
          <t>sphinxcontrib-htmlhelp</t>
        </is>
      </c>
      <c r="F1755">
        <f>=1.0.3</f>
        <v/>
      </c>
      <c r="G1755" t="inlineStr"/>
      <c r="H1755" t="inlineStr"/>
    </row>
    <row r="1756">
      <c r="A1756" t="inlineStr">
        <is>
          <t>flask-jwt-extended</t>
        </is>
      </c>
      <c r="B1756" t="inlineStr">
        <is>
          <t>9b23a5debc6da186403f942c9eabfbd82d6b0ebd</t>
        </is>
      </c>
      <c r="C1756" t="inlineStr">
        <is>
          <t>2021-02-13 20:29:52+00:00</t>
        </is>
      </c>
      <c r="D1756" t="inlineStr">
        <is>
          <t>add</t>
        </is>
      </c>
      <c r="E1756" t="inlineStr">
        <is>
          <t>sphinxcontrib-jsmath</t>
        </is>
      </c>
      <c r="F1756">
        <f>=1.0.1</f>
        <v/>
      </c>
      <c r="G1756" t="inlineStr"/>
      <c r="H1756" t="inlineStr"/>
    </row>
    <row r="1757">
      <c r="A1757" t="inlineStr">
        <is>
          <t>flask-jwt-extended</t>
        </is>
      </c>
      <c r="B1757" t="inlineStr">
        <is>
          <t>9b23a5debc6da186403f942c9eabfbd82d6b0ebd</t>
        </is>
      </c>
      <c r="C1757" t="inlineStr">
        <is>
          <t>2021-02-13 20:29:52+00:00</t>
        </is>
      </c>
      <c r="D1757" t="inlineStr">
        <is>
          <t>add</t>
        </is>
      </c>
      <c r="E1757" t="inlineStr">
        <is>
          <t>sphinxcontrib-qthelp</t>
        </is>
      </c>
      <c r="F1757">
        <f>=1.0.3</f>
        <v/>
      </c>
      <c r="G1757" t="inlineStr"/>
      <c r="H1757" t="inlineStr"/>
    </row>
    <row r="1758">
      <c r="A1758" t="inlineStr">
        <is>
          <t>flask-jwt-extended</t>
        </is>
      </c>
      <c r="B1758" t="inlineStr">
        <is>
          <t>9b23a5debc6da186403f942c9eabfbd82d6b0ebd</t>
        </is>
      </c>
      <c r="C1758" t="inlineStr">
        <is>
          <t>2021-02-13 20:29:52+00:00</t>
        </is>
      </c>
      <c r="D1758" t="inlineStr">
        <is>
          <t>add</t>
        </is>
      </c>
      <c r="E1758" t="inlineStr">
        <is>
          <t>sphinxcontrib-serializinghtml</t>
        </is>
      </c>
      <c r="F1758">
        <f>=1.1.4</f>
        <v/>
      </c>
      <c r="G1758" t="inlineStr"/>
      <c r="H1758" t="inlineStr"/>
    </row>
    <row r="1759">
      <c r="A1759" t="inlineStr">
        <is>
          <t>flask-jwt-extended</t>
        </is>
      </c>
      <c r="B1759" t="inlineStr">
        <is>
          <t>9b23a5debc6da186403f942c9eabfbd82d6b0ebd</t>
        </is>
      </c>
      <c r="C1759" t="inlineStr">
        <is>
          <t>2021-02-13 20:29:52+00:00</t>
        </is>
      </c>
      <c r="D1759" t="inlineStr">
        <is>
          <t>add</t>
        </is>
      </c>
      <c r="E1759" t="inlineStr">
        <is>
          <t>toml</t>
        </is>
      </c>
      <c r="F1759">
        <f>=0.10.2</f>
        <v/>
      </c>
      <c r="G1759" t="inlineStr"/>
      <c r="H1759" t="inlineStr"/>
    </row>
    <row r="1760">
      <c r="A1760" t="inlineStr">
        <is>
          <t>flask-jwt-extended</t>
        </is>
      </c>
      <c r="B1760" t="inlineStr">
        <is>
          <t>9b23a5debc6da186403f942c9eabfbd82d6b0ebd</t>
        </is>
      </c>
      <c r="C1760" t="inlineStr">
        <is>
          <t>2021-02-13 20:29:52+00:00</t>
        </is>
      </c>
      <c r="D1760" t="inlineStr">
        <is>
          <t>add</t>
        </is>
      </c>
      <c r="E1760" t="inlineStr">
        <is>
          <t>tox</t>
        </is>
      </c>
      <c r="F1760">
        <f>=3.21.1</f>
        <v/>
      </c>
      <c r="G1760" t="inlineStr"/>
      <c r="H1760" t="inlineStr"/>
    </row>
    <row r="1761">
      <c r="A1761" t="inlineStr">
        <is>
          <t>flask-jwt-extended</t>
        </is>
      </c>
      <c r="B1761" t="inlineStr">
        <is>
          <t>9b23a5debc6da186403f942c9eabfbd82d6b0ebd</t>
        </is>
      </c>
      <c r="C1761" t="inlineStr">
        <is>
          <t>2021-02-13 20:29:52+00:00</t>
        </is>
      </c>
      <c r="D1761" t="inlineStr">
        <is>
          <t>add</t>
        </is>
      </c>
      <c r="E1761" t="inlineStr">
        <is>
          <t>tqdm</t>
        </is>
      </c>
      <c r="F1761">
        <f>=4.56.0</f>
        <v/>
      </c>
      <c r="G1761" t="inlineStr"/>
      <c r="H1761" t="inlineStr"/>
    </row>
    <row r="1762">
      <c r="A1762" t="inlineStr">
        <is>
          <t>flask-jwt-extended</t>
        </is>
      </c>
      <c r="B1762" t="inlineStr">
        <is>
          <t>9b23a5debc6da186403f942c9eabfbd82d6b0ebd</t>
        </is>
      </c>
      <c r="C1762" t="inlineStr">
        <is>
          <t>2021-02-13 20:29:52+00:00</t>
        </is>
      </c>
      <c r="D1762" t="inlineStr">
        <is>
          <t>add</t>
        </is>
      </c>
      <c r="E1762" t="inlineStr">
        <is>
          <t>twine</t>
        </is>
      </c>
      <c r="F1762">
        <f>=3.3.0</f>
        <v/>
      </c>
      <c r="G1762" t="inlineStr"/>
      <c r="H1762" t="inlineStr"/>
    </row>
    <row r="1763">
      <c r="A1763" t="inlineStr">
        <is>
          <t>flask-jwt-extended</t>
        </is>
      </c>
      <c r="B1763" t="inlineStr">
        <is>
          <t>9b23a5debc6da186403f942c9eabfbd82d6b0ebd</t>
        </is>
      </c>
      <c r="C1763" t="inlineStr">
        <is>
          <t>2021-02-13 20:29:52+00:00</t>
        </is>
      </c>
      <c r="D1763" t="inlineStr">
        <is>
          <t>add</t>
        </is>
      </c>
      <c r="E1763" t="inlineStr">
        <is>
          <t>typed-ast</t>
        </is>
      </c>
      <c r="F1763">
        <f>=1.4.2</f>
        <v/>
      </c>
      <c r="G1763" t="inlineStr"/>
      <c r="H1763" t="inlineStr"/>
    </row>
    <row r="1764">
      <c r="A1764" t="inlineStr">
        <is>
          <t>flask-jwt-extended</t>
        </is>
      </c>
      <c r="B1764" t="inlineStr">
        <is>
          <t>9b23a5debc6da186403f942c9eabfbd82d6b0ebd</t>
        </is>
      </c>
      <c r="C1764" t="inlineStr">
        <is>
          <t>2021-02-13 20:29:52+00:00</t>
        </is>
      </c>
      <c r="D1764" t="inlineStr">
        <is>
          <t>add</t>
        </is>
      </c>
      <c r="E1764" t="inlineStr">
        <is>
          <t>typing-extensions</t>
        </is>
      </c>
      <c r="F1764">
        <f>=3.7.4.3</f>
        <v/>
      </c>
      <c r="G1764" t="inlineStr"/>
      <c r="H1764" t="inlineStr"/>
    </row>
    <row r="1765">
      <c r="A1765" t="inlineStr">
        <is>
          <t>flask-jwt-extended</t>
        </is>
      </c>
      <c r="B1765" t="inlineStr">
        <is>
          <t>9b23a5debc6da186403f942c9eabfbd82d6b0ebd</t>
        </is>
      </c>
      <c r="C1765" t="inlineStr">
        <is>
          <t>2021-02-13 20:29:52+00:00</t>
        </is>
      </c>
      <c r="D1765" t="inlineStr">
        <is>
          <t>add</t>
        </is>
      </c>
      <c r="E1765" t="inlineStr">
        <is>
          <t>urllib3</t>
        </is>
      </c>
      <c r="F1765">
        <f>=1.26.2</f>
        <v/>
      </c>
      <c r="G1765" t="inlineStr"/>
      <c r="H1765" t="inlineStr"/>
    </row>
    <row r="1766">
      <c r="A1766" t="inlineStr">
        <is>
          <t>flask-jwt-extended</t>
        </is>
      </c>
      <c r="B1766" t="inlineStr">
        <is>
          <t>9b23a5debc6da186403f942c9eabfbd82d6b0ebd</t>
        </is>
      </c>
      <c r="C1766" t="inlineStr">
        <is>
          <t>2021-02-13 20:29:52+00:00</t>
        </is>
      </c>
      <c r="D1766" t="inlineStr">
        <is>
          <t>add</t>
        </is>
      </c>
      <c r="E1766" t="inlineStr">
        <is>
          <t>virtualenv</t>
        </is>
      </c>
      <c r="F1766">
        <f>=20.3.1</f>
        <v/>
      </c>
      <c r="G1766" t="inlineStr"/>
      <c r="H1766" t="inlineStr"/>
    </row>
    <row r="1767">
      <c r="A1767" t="inlineStr">
        <is>
          <t>flask-jwt-extended</t>
        </is>
      </c>
      <c r="B1767" t="inlineStr">
        <is>
          <t>9b23a5debc6da186403f942c9eabfbd82d6b0ebd</t>
        </is>
      </c>
      <c r="C1767" t="inlineStr">
        <is>
          <t>2021-02-13 20:29:52+00:00</t>
        </is>
      </c>
      <c r="D1767" t="inlineStr">
        <is>
          <t>add</t>
        </is>
      </c>
      <c r="E1767" t="inlineStr">
        <is>
          <t>webencodings</t>
        </is>
      </c>
      <c r="F1767">
        <f>=0.5.1</f>
        <v/>
      </c>
      <c r="G1767" t="inlineStr"/>
      <c r="H1767" t="inlineStr"/>
    </row>
    <row r="1768">
      <c r="A1768" t="inlineStr">
        <is>
          <t>flask-jwt-extended</t>
        </is>
      </c>
      <c r="B1768" t="inlineStr">
        <is>
          <t>9b23a5debc6da186403f942c9eabfbd82d6b0ebd</t>
        </is>
      </c>
      <c r="C1768" t="inlineStr">
        <is>
          <t>2021-02-13 20:29:52+00:00</t>
        </is>
      </c>
      <c r="D1768" t="inlineStr">
        <is>
          <t>add</t>
        </is>
      </c>
      <c r="E1768" t="inlineStr">
        <is>
          <t>Werkzeug</t>
        </is>
      </c>
      <c r="F1768">
        <f>=1.0.1</f>
        <v/>
      </c>
      <c r="G1768" t="inlineStr"/>
      <c r="H1768" t="inlineStr"/>
    </row>
    <row r="1769">
      <c r="A1769" t="inlineStr">
        <is>
          <t>flask-jwt-extended</t>
        </is>
      </c>
      <c r="B1769" t="inlineStr">
        <is>
          <t>e719536625448b8b54a4b4a73e5a3a121e619535</t>
        </is>
      </c>
      <c r="C1769" t="inlineStr">
        <is>
          <t>2021-02-13 21:02:27+00:00</t>
        </is>
      </c>
      <c r="D1769" t="inlineStr">
        <is>
          <t>verchange</t>
        </is>
      </c>
      <c r="E1769" t="inlineStr">
        <is>
          <t>bleach</t>
        </is>
      </c>
      <c r="F1769">
        <f>=3.3.0</f>
        <v/>
      </c>
      <c r="G1769" t="inlineStr">
        <is>
          <t>bleach</t>
        </is>
      </c>
      <c r="H1769">
        <f>=3.2.1</f>
        <v/>
      </c>
    </row>
    <row r="1770">
      <c r="A1770" t="inlineStr">
        <is>
          <t>flask-jwt-extended</t>
        </is>
      </c>
      <c r="B1770" t="inlineStr">
        <is>
          <t>e719536625448b8b54a4b4a73e5a3a121e619535</t>
        </is>
      </c>
      <c r="C1770" t="inlineStr">
        <is>
          <t>2021-02-13 21:02:27+00:00</t>
        </is>
      </c>
      <c r="D1770" t="inlineStr">
        <is>
          <t>verchange</t>
        </is>
      </c>
      <c r="E1770" t="inlineStr">
        <is>
          <t>cryptography</t>
        </is>
      </c>
      <c r="F1770">
        <f>=3.3.2</f>
        <v/>
      </c>
      <c r="G1770" t="inlineStr">
        <is>
          <t>cryptography</t>
        </is>
      </c>
      <c r="H1770">
        <f>=3.3.1</f>
        <v/>
      </c>
    </row>
    <row r="1771">
      <c r="A1771" t="inlineStr">
        <is>
          <t>neuralmonkey</t>
        </is>
      </c>
      <c r="B1771" t="inlineStr">
        <is>
          <t>6a14f0625d4befcfe051e1a79080155e3386fd10</t>
        </is>
      </c>
      <c r="C1771" t="inlineStr">
        <is>
          <t>2017-08-08 12:30:12+00:00</t>
        </is>
      </c>
      <c r="D1771" t="inlineStr">
        <is>
          <t>rem</t>
        </is>
      </c>
      <c r="E1771" t="inlineStr"/>
      <c r="F1771" t="inlineStr"/>
      <c r="G1771" t="inlineStr">
        <is>
          <t>python-magic</t>
        </is>
      </c>
      <c r="H1771" t="inlineStr">
        <is>
          <t>&gt;=0.4.12</t>
        </is>
      </c>
    </row>
    <row r="1772">
      <c r="A1772" t="inlineStr">
        <is>
          <t>neuralmonkey</t>
        </is>
      </c>
      <c r="B1772" t="inlineStr">
        <is>
          <t>916a3d22608d5cbef2ed0860849beee63733bcac</t>
        </is>
      </c>
      <c r="C1772" t="inlineStr">
        <is>
          <t>2017-11-21 15:18:53+00:00</t>
        </is>
      </c>
      <c r="D1772" t="inlineStr">
        <is>
          <t>verchange</t>
        </is>
      </c>
      <c r="E1772" t="inlineStr">
        <is>
          <t>tensorflow</t>
        </is>
      </c>
      <c r="F1772" t="inlineStr">
        <is>
          <t>&lt;1.4;&gt;=1.0.0</t>
        </is>
      </c>
      <c r="G1772" t="inlineStr">
        <is>
          <t>tensorflow</t>
        </is>
      </c>
      <c r="H1772" t="inlineStr">
        <is>
          <t>&lt;1.1;&gt;=1.0.0</t>
        </is>
      </c>
    </row>
    <row r="1773">
      <c r="A1773" t="inlineStr">
        <is>
          <t>neuralmonkey</t>
        </is>
      </c>
      <c r="B1773" t="inlineStr">
        <is>
          <t>d019f261e0725567a77429a612b99224fe757356</t>
        </is>
      </c>
      <c r="C1773" t="inlineStr">
        <is>
          <t>2018-09-12 08:36:09+00:00</t>
        </is>
      </c>
      <c r="D1773" t="inlineStr">
        <is>
          <t>verchange</t>
        </is>
      </c>
      <c r="E1773" t="inlineStr">
        <is>
          <t>tensorflow</t>
        </is>
      </c>
      <c r="F1773" t="inlineStr">
        <is>
          <t>&lt;1.5;&gt;=1.4.0</t>
        </is>
      </c>
      <c r="G1773" t="inlineStr">
        <is>
          <t>tensorflow</t>
        </is>
      </c>
      <c r="H1773" t="inlineStr">
        <is>
          <t>&lt;1.4;&gt;=1.0.0</t>
        </is>
      </c>
    </row>
    <row r="1774">
      <c r="A1774" t="inlineStr">
        <is>
          <t>neuralmonkey</t>
        </is>
      </c>
      <c r="B1774" t="inlineStr">
        <is>
          <t>d019f261e0725567a77429a612b99224fe757356</t>
        </is>
      </c>
      <c r="C1774" t="inlineStr">
        <is>
          <t>2018-09-12 08:36:09+00:00</t>
        </is>
      </c>
      <c r="D1774" t="inlineStr">
        <is>
          <t>add</t>
        </is>
      </c>
      <c r="E1774" t="inlineStr">
        <is>
          <t>rouge</t>
        </is>
      </c>
      <c r="F1774">
        <f>=0.2.1</f>
        <v/>
      </c>
      <c r="G1774" t="inlineStr"/>
      <c r="H1774" t="inlineStr"/>
    </row>
    <row r="1775">
      <c r="A1775" t="inlineStr">
        <is>
          <t>neuralmonkey</t>
        </is>
      </c>
      <c r="B1775" t="inlineStr">
        <is>
          <t>8515d6c25b47415cf46aa18707958b02667338ab</t>
        </is>
      </c>
      <c r="C1775" t="inlineStr">
        <is>
          <t>2018-12-12 12:26:40+00:00</t>
        </is>
      </c>
      <c r="D1775" t="inlineStr">
        <is>
          <t>verchange</t>
        </is>
      </c>
      <c r="E1775" t="inlineStr">
        <is>
          <t>tensorflow</t>
        </is>
      </c>
      <c r="F1775" t="inlineStr">
        <is>
          <t>&gt;=1.10.0;&lt;1.11</t>
        </is>
      </c>
      <c r="G1775" t="inlineStr">
        <is>
          <t>tensorflow</t>
        </is>
      </c>
      <c r="H1775" t="inlineStr">
        <is>
          <t>&lt;1.5;&gt;=1.4.0</t>
        </is>
      </c>
    </row>
    <row r="1776">
      <c r="A1776" t="inlineStr">
        <is>
          <t>neuralmonkey</t>
        </is>
      </c>
      <c r="B1776" t="inlineStr">
        <is>
          <t>8515d6c25b47415cf46aa18707958b02667338ab</t>
        </is>
      </c>
      <c r="C1776" t="inlineStr">
        <is>
          <t>2018-12-12 12:26:40+00:00</t>
        </is>
      </c>
      <c r="D1776" t="inlineStr">
        <is>
          <t>add</t>
        </is>
      </c>
      <c r="E1776" t="inlineStr">
        <is>
          <t>sacrebleu</t>
        </is>
      </c>
      <c r="F1776" t="inlineStr"/>
      <c r="G1776" t="inlineStr"/>
      <c r="H1776" t="inlineStr"/>
    </row>
    <row r="1777">
      <c r="A1777" t="inlineStr">
        <is>
          <t>facebook-python-business-sdk</t>
        </is>
      </c>
      <c r="B1777" t="inlineStr">
        <is>
          <t>7c2c6d8cc4f2d997bcbb7c4956e740de4e8456ae</t>
        </is>
      </c>
      <c r="C1777" t="inlineStr">
        <is>
          <t>2014-09-08 21:36:01+00:00</t>
        </is>
      </c>
      <c r="D1777" t="inlineStr">
        <is>
          <t>verchange</t>
        </is>
      </c>
      <c r="E1777" t="inlineStr">
        <is>
          <t>configparser</t>
        </is>
      </c>
      <c r="F1777" t="inlineStr">
        <is>
          <t>&gt;=3.5.0b1</t>
        </is>
      </c>
      <c r="G1777" t="inlineStr">
        <is>
          <t>configparser</t>
        </is>
      </c>
      <c r="H1777" t="inlineStr">
        <is>
          <t>&gt;=3.3.0r2</t>
        </is>
      </c>
    </row>
    <row r="1778">
      <c r="A1778" t="inlineStr">
        <is>
          <t>facebook-python-business-sdk</t>
        </is>
      </c>
      <c r="B1778" t="inlineStr">
        <is>
          <t>7297b11afaf5572a65c636cff782864d908146fe</t>
        </is>
      </c>
      <c r="C1778" t="inlineStr">
        <is>
          <t>2016-04-12 21:34:05+00:00</t>
        </is>
      </c>
      <c r="D1778" t="inlineStr">
        <is>
          <t>rem</t>
        </is>
      </c>
      <c r="E1778" t="inlineStr"/>
      <c r="F1778" t="inlineStr"/>
      <c r="G1778" t="inlineStr">
        <is>
          <t>configparser</t>
        </is>
      </c>
      <c r="H1778" t="inlineStr">
        <is>
          <t>&gt;=3.5.0b1</t>
        </is>
      </c>
    </row>
    <row r="1779">
      <c r="A1779" t="inlineStr">
        <is>
          <t>facebook-python-business-sdk</t>
        </is>
      </c>
      <c r="B1779" t="inlineStr">
        <is>
          <t>9168b407df69dcdb1384003b525c331946c1f72d</t>
        </is>
      </c>
      <c r="C1779" t="inlineStr">
        <is>
          <t>2018-10-09 18:24:10+00:00</t>
        </is>
      </c>
      <c r="D1779" t="inlineStr">
        <is>
          <t>add</t>
        </is>
      </c>
      <c r="E1779" t="inlineStr">
        <is>
          <t>curlify</t>
        </is>
      </c>
      <c r="F1779" t="inlineStr">
        <is>
          <t>&gt;=2.1.0</t>
        </is>
      </c>
      <c r="G1779" t="inlineStr"/>
      <c r="H1779" t="inlineStr"/>
    </row>
    <row r="1780">
      <c r="A1780" t="inlineStr">
        <is>
          <t>facebook-python-business-sdk</t>
        </is>
      </c>
      <c r="B1780" t="inlineStr">
        <is>
          <t>0a65149359ebc07aab4e9395daab7d81102f630f</t>
        </is>
      </c>
      <c r="C1780" t="inlineStr">
        <is>
          <t>2020-02-04 01:11:41+00:00</t>
        </is>
      </c>
      <c r="D1780" t="inlineStr">
        <is>
          <t>add</t>
        </is>
      </c>
      <c r="E1780" t="inlineStr">
        <is>
          <t>pycountry</t>
        </is>
      </c>
      <c r="F1780" t="inlineStr">
        <is>
          <t>&gt;=19.8.18</t>
        </is>
      </c>
      <c r="G1780" t="inlineStr"/>
      <c r="H1780" t="inlineStr"/>
    </row>
    <row r="1781">
      <c r="A1781" t="inlineStr">
        <is>
          <t>facebook-python-business-sdk</t>
        </is>
      </c>
      <c r="B1781" t="inlineStr">
        <is>
          <t>270942be977607aa29511d0a3799b2163184fadf</t>
        </is>
      </c>
      <c r="C1781" t="inlineStr">
        <is>
          <t>2020-04-28 16:58:42+00:00</t>
        </is>
      </c>
      <c r="D1781" t="inlineStr">
        <is>
          <t>add</t>
        </is>
      </c>
      <c r="E1781" t="inlineStr">
        <is>
          <t>mock</t>
        </is>
      </c>
      <c r="F1781" t="inlineStr">
        <is>
          <t>&gt;=1.0.1</t>
        </is>
      </c>
      <c r="G1781" t="inlineStr"/>
      <c r="H1781" t="inlineStr"/>
    </row>
    <row r="1782">
      <c r="A1782" t="inlineStr">
        <is>
          <t>facebook-python-business-sdk</t>
        </is>
      </c>
      <c r="B1782" t="inlineStr">
        <is>
          <t>270942be977607aa29511d0a3799b2163184fadf</t>
        </is>
      </c>
      <c r="C1782" t="inlineStr">
        <is>
          <t>2020-04-28 16:58:42+00:00</t>
        </is>
      </c>
      <c r="D1782" t="inlineStr">
        <is>
          <t>add</t>
        </is>
      </c>
      <c r="E1782" t="inlineStr">
        <is>
          <t>enum34</t>
        </is>
      </c>
      <c r="F1782" t="inlineStr"/>
      <c r="G1782" t="inlineStr"/>
      <c r="H1782" t="inlineStr"/>
    </row>
    <row r="1783">
      <c r="A1783" t="inlineStr">
        <is>
          <t>facebook-python-business-sdk</t>
        </is>
      </c>
      <c r="B1783" t="inlineStr">
        <is>
          <t>ccff0423b8e288392815a80a09a4c3df691bc90c</t>
        </is>
      </c>
      <c r="C1783" t="inlineStr">
        <is>
          <t>2020-05-15 03:37:05+00:00</t>
        </is>
      </c>
      <c r="D1783" t="inlineStr">
        <is>
          <t>verchange</t>
        </is>
      </c>
      <c r="E1783" t="inlineStr">
        <is>
          <t>enum34</t>
        </is>
      </c>
      <c r="F1783" t="inlineStr"/>
      <c r="G1783" t="inlineStr">
        <is>
          <t>enum34</t>
        </is>
      </c>
      <c r="H1783" t="inlineStr"/>
    </row>
    <row r="1784">
      <c r="A1784" t="inlineStr">
        <is>
          <t>facebook-python-business-sdk</t>
        </is>
      </c>
      <c r="B1784" t="inlineStr">
        <is>
          <t>80e5dc9ffa879d9a4d2c22eb4092c92bb57f9041</t>
        </is>
      </c>
      <c r="C1784" t="inlineStr">
        <is>
          <t>2020-09-14 19:14:30+00:00</t>
        </is>
      </c>
      <c r="D1784" t="inlineStr">
        <is>
          <t>add</t>
        </is>
      </c>
      <c r="E1784" t="inlineStr">
        <is>
          <t>aiohttp</t>
        </is>
      </c>
      <c r="F1784" t="inlineStr"/>
      <c r="G1784" t="inlineStr"/>
      <c r="H1784" t="inlineStr"/>
    </row>
    <row r="1785">
      <c r="A1785" t="inlineStr">
        <is>
          <t>facebook-python-business-sdk</t>
        </is>
      </c>
      <c r="B1785" t="inlineStr">
        <is>
          <t>91921379d4fec0b418460c50a9c2d47d4ae42641</t>
        </is>
      </c>
      <c r="C1785" t="inlineStr">
        <is>
          <t>2020-11-12 19:43:39+00:00</t>
        </is>
      </c>
      <c r="D1785" t="inlineStr">
        <is>
          <t>rem</t>
        </is>
      </c>
      <c r="E1785" t="inlineStr"/>
      <c r="F1785" t="inlineStr"/>
      <c r="G1785" t="inlineStr">
        <is>
          <t>mock</t>
        </is>
      </c>
      <c r="H1785" t="inlineStr">
        <is>
          <t>&gt;=1.0.1</t>
        </is>
      </c>
    </row>
    <row r="1786">
      <c r="A1786" t="inlineStr">
        <is>
          <t>facebook-python-business-sdk</t>
        </is>
      </c>
      <c r="B1786" t="inlineStr">
        <is>
          <t>91921379d4fec0b418460c50a9c2d47d4ae42641</t>
        </is>
      </c>
      <c r="C1786" t="inlineStr">
        <is>
          <t>2020-11-12 19:43:39+00:00</t>
        </is>
      </c>
      <c r="D1786" t="inlineStr">
        <is>
          <t>rem</t>
        </is>
      </c>
      <c r="E1786" t="inlineStr"/>
      <c r="F1786" t="inlineStr"/>
      <c r="G1786" t="inlineStr">
        <is>
          <t>enum34</t>
        </is>
      </c>
      <c r="H1786" t="inlineStr"/>
    </row>
    <row r="1787">
      <c r="A1787" t="inlineStr">
        <is>
          <t>facebook-python-business-sdk</t>
        </is>
      </c>
      <c r="B1787" t="inlineStr">
        <is>
          <t>52eeb3777785bed6b12603312ccedbcd78a33c3b</t>
        </is>
      </c>
      <c r="C1787" t="inlineStr">
        <is>
          <t>2020-12-16 19:12:36+00:00</t>
        </is>
      </c>
      <c r="D1787" t="inlineStr">
        <is>
          <t>add</t>
        </is>
      </c>
      <c r="E1787" t="inlineStr">
        <is>
          <t>enum34</t>
        </is>
      </c>
      <c r="F1787" t="inlineStr"/>
      <c r="G1787" t="inlineStr"/>
      <c r="H1787" t="inlineStr"/>
    </row>
    <row r="1788">
      <c r="A1788" t="inlineStr">
        <is>
          <t>not-your-average-web-crawler</t>
        </is>
      </c>
      <c r="B1788" t="inlineStr">
        <is>
          <t>ec0894ef72a50913e842ec96c35fd04905c9ba9c</t>
        </is>
      </c>
      <c r="C1788" t="inlineStr">
        <is>
          <t>2017-03-25 14:20:00+00:00</t>
        </is>
      </c>
      <c r="D1788" t="inlineStr">
        <is>
          <t>verchange</t>
        </is>
      </c>
      <c r="E1788" t="inlineStr">
        <is>
          <t>requests</t>
        </is>
      </c>
      <c r="F1788" t="inlineStr">
        <is>
          <t>&gt;=2.13.0</t>
        </is>
      </c>
      <c r="G1788" t="inlineStr">
        <is>
          <t>requests</t>
        </is>
      </c>
      <c r="H1788">
        <f>=2.13.0</f>
        <v/>
      </c>
    </row>
    <row r="1789">
      <c r="A1789" t="inlineStr">
        <is>
          <t>not-your-average-web-crawler</t>
        </is>
      </c>
      <c r="B1789" t="inlineStr">
        <is>
          <t>ec0894ef72a50913e842ec96c35fd04905c9ba9c</t>
        </is>
      </c>
      <c r="C1789" t="inlineStr">
        <is>
          <t>2017-03-25 14:20:00+00:00</t>
        </is>
      </c>
      <c r="D1789" t="inlineStr">
        <is>
          <t>verchange</t>
        </is>
      </c>
      <c r="E1789" t="inlineStr">
        <is>
          <t>html5lib</t>
        </is>
      </c>
      <c r="F1789" t="inlineStr">
        <is>
          <t>&gt;=0.999999999</t>
        </is>
      </c>
      <c r="G1789" t="inlineStr">
        <is>
          <t>html5lib</t>
        </is>
      </c>
      <c r="H1789">
        <f>=0.999999999</f>
        <v/>
      </c>
    </row>
    <row r="1790">
      <c r="A1790" t="inlineStr">
        <is>
          <t>not-your-average-web-crawler</t>
        </is>
      </c>
      <c r="B1790" t="inlineStr">
        <is>
          <t>ec0894ef72a50913e842ec96c35fd04905c9ba9c</t>
        </is>
      </c>
      <c r="C1790" t="inlineStr">
        <is>
          <t>2017-03-25 14:20:00+00:00</t>
        </is>
      </c>
      <c r="D1790" t="inlineStr">
        <is>
          <t>verchange</t>
        </is>
      </c>
      <c r="E1790" t="inlineStr">
        <is>
          <t>beautifulsoup4</t>
        </is>
      </c>
      <c r="F1790" t="inlineStr">
        <is>
          <t>&gt;=4.5.3</t>
        </is>
      </c>
      <c r="G1790" t="inlineStr">
        <is>
          <t>beautifulsoup4</t>
        </is>
      </c>
      <c r="H1790">
        <f>=4.5.3</f>
        <v/>
      </c>
    </row>
    <row r="1791">
      <c r="A1791" t="inlineStr">
        <is>
          <t>not-your-average-web-crawler</t>
        </is>
      </c>
      <c r="B1791" t="inlineStr">
        <is>
          <t>5cb189b9385bbed13035f484f3a9d261b779ae71</t>
        </is>
      </c>
      <c r="C1791" t="inlineStr">
        <is>
          <t>2017-04-05 20:10:35+00:00</t>
        </is>
      </c>
      <c r="D1791" t="inlineStr">
        <is>
          <t>verchange</t>
        </is>
      </c>
      <c r="E1791" t="inlineStr">
        <is>
          <t>requests</t>
        </is>
      </c>
      <c r="F1791">
        <f>=2.13.0</f>
        <v/>
      </c>
      <c r="G1791" t="inlineStr">
        <is>
          <t>requests</t>
        </is>
      </c>
      <c r="H1791" t="inlineStr">
        <is>
          <t>&gt;=2.13.0</t>
        </is>
      </c>
    </row>
    <row r="1792">
      <c r="A1792" t="inlineStr">
        <is>
          <t>not-your-average-web-crawler</t>
        </is>
      </c>
      <c r="B1792" t="inlineStr">
        <is>
          <t>5cb189b9385bbed13035f484f3a9d261b779ae71</t>
        </is>
      </c>
      <c r="C1792" t="inlineStr">
        <is>
          <t>2017-04-05 20:10:35+00:00</t>
        </is>
      </c>
      <c r="D1792" t="inlineStr">
        <is>
          <t>verchange</t>
        </is>
      </c>
      <c r="E1792" t="inlineStr">
        <is>
          <t>html5lib</t>
        </is>
      </c>
      <c r="F1792">
        <f>=0.999999999</f>
        <v/>
      </c>
      <c r="G1792" t="inlineStr">
        <is>
          <t>html5lib</t>
        </is>
      </c>
      <c r="H1792" t="inlineStr">
        <is>
          <t>&gt;=0.999999999</t>
        </is>
      </c>
    </row>
    <row r="1793">
      <c r="A1793" t="inlineStr">
        <is>
          <t>not-your-average-web-crawler</t>
        </is>
      </c>
      <c r="B1793" t="inlineStr">
        <is>
          <t>5cb189b9385bbed13035f484f3a9d261b779ae71</t>
        </is>
      </c>
      <c r="C1793" t="inlineStr">
        <is>
          <t>2017-04-05 20:10:35+00:00</t>
        </is>
      </c>
      <c r="D1793" t="inlineStr">
        <is>
          <t>verchange</t>
        </is>
      </c>
      <c r="E1793" t="inlineStr">
        <is>
          <t>beautifulsoup4</t>
        </is>
      </c>
      <c r="F1793">
        <f>=4.5.3</f>
        <v/>
      </c>
      <c r="G1793" t="inlineStr">
        <is>
          <t>beautifulsoup4</t>
        </is>
      </c>
      <c r="H1793" t="inlineStr">
        <is>
          <t>&gt;=4.5.3</t>
        </is>
      </c>
    </row>
    <row r="1794">
      <c r="A1794" t="inlineStr">
        <is>
          <t>not-your-average-web-crawler</t>
        </is>
      </c>
      <c r="B1794" t="inlineStr">
        <is>
          <t>c45e74bbb93bd0725e35c28cf5d07e182cb5700b</t>
        </is>
      </c>
      <c r="C1794" t="inlineStr">
        <is>
          <t>2017-04-26 18:46:30+00:00</t>
        </is>
      </c>
      <c r="D1794" t="inlineStr">
        <is>
          <t>add</t>
        </is>
      </c>
      <c r="E1794" t="inlineStr">
        <is>
          <t>lxml</t>
        </is>
      </c>
      <c r="F1794">
        <f>=3.7.3</f>
        <v/>
      </c>
      <c r="G1794" t="inlineStr"/>
      <c r="H1794" t="inlineStr"/>
    </row>
    <row r="1795">
      <c r="A1795" t="inlineStr">
        <is>
          <t>not-your-average-web-crawler</t>
        </is>
      </c>
      <c r="B1795" t="inlineStr">
        <is>
          <t>c45e74bbb93bd0725e35c28cf5d07e182cb5700b</t>
        </is>
      </c>
      <c r="C1795" t="inlineStr">
        <is>
          <t>2017-04-26 18:46:30+00:00</t>
        </is>
      </c>
      <c r="D1795" t="inlineStr">
        <is>
          <t>rem</t>
        </is>
      </c>
      <c r="E1795" t="inlineStr"/>
      <c r="F1795" t="inlineStr"/>
      <c r="G1795" t="inlineStr">
        <is>
          <t>html5lib</t>
        </is>
      </c>
      <c r="H1795">
        <f>=0.999999999</f>
        <v/>
      </c>
    </row>
    <row r="1796">
      <c r="A1796" t="inlineStr">
        <is>
          <t>not-your-average-web-crawler</t>
        </is>
      </c>
      <c r="B1796" t="inlineStr">
        <is>
          <t>c6d917bbf452cc62e7956c21909139965562b5f8</t>
        </is>
      </c>
      <c r="C1796" t="inlineStr">
        <is>
          <t>2017-06-04 22:35:58+00:00</t>
        </is>
      </c>
      <c r="D1796" t="inlineStr">
        <is>
          <t>verchange</t>
        </is>
      </c>
      <c r="E1796" t="inlineStr">
        <is>
          <t>requests</t>
        </is>
      </c>
      <c r="F1796">
        <f>=2.13.0</f>
        <v/>
      </c>
      <c r="G1796" t="inlineStr">
        <is>
          <t>requests</t>
        </is>
      </c>
      <c r="H1796">
        <f>=2.13.0</f>
        <v/>
      </c>
    </row>
    <row r="1797">
      <c r="A1797" t="inlineStr">
        <is>
          <t>not-your-average-web-crawler</t>
        </is>
      </c>
      <c r="B1797" t="inlineStr">
        <is>
          <t>c6d917bbf452cc62e7956c21909139965562b5f8</t>
        </is>
      </c>
      <c r="C1797" t="inlineStr">
        <is>
          <t>2017-06-04 22:35:58+00:00</t>
        </is>
      </c>
      <c r="D1797" t="inlineStr">
        <is>
          <t>add</t>
        </is>
      </c>
      <c r="E1797" t="inlineStr">
        <is>
          <t>sphinx</t>
        </is>
      </c>
      <c r="F1797">
        <f>=1.5.5</f>
        <v/>
      </c>
      <c r="G1797" t="inlineStr"/>
      <c r="H1797" t="inlineStr"/>
    </row>
    <row r="1798">
      <c r="A1798" t="inlineStr">
        <is>
          <t>not-your-average-web-crawler</t>
        </is>
      </c>
      <c r="B1798" t="inlineStr">
        <is>
          <t>c6d917bbf452cc62e7956c21909139965562b5f8</t>
        </is>
      </c>
      <c r="C1798" t="inlineStr">
        <is>
          <t>2017-06-04 22:35:58+00:00</t>
        </is>
      </c>
      <c r="D1798" t="inlineStr">
        <is>
          <t>add</t>
        </is>
      </c>
      <c r="E1798" t="inlineStr">
        <is>
          <t>sphinx-better-theme</t>
        </is>
      </c>
      <c r="F1798">
        <f>=0.13</f>
        <v/>
      </c>
      <c r="G1798" t="inlineStr"/>
      <c r="H1798" t="inlineStr"/>
    </row>
    <row r="1799">
      <c r="A1799" t="inlineStr">
        <is>
          <t>not-your-average-web-crawler</t>
        </is>
      </c>
      <c r="B1799" t="inlineStr">
        <is>
          <t>c6d917bbf452cc62e7956c21909139965562b5f8</t>
        </is>
      </c>
      <c r="C1799" t="inlineStr">
        <is>
          <t>2017-06-04 22:35:58+00:00</t>
        </is>
      </c>
      <c r="D1799" t="inlineStr">
        <is>
          <t>add</t>
        </is>
      </c>
      <c r="E1799" t="inlineStr">
        <is>
          <t>sphinxcontrib-napoleon</t>
        </is>
      </c>
      <c r="F1799">
        <f>=0.6.1</f>
        <v/>
      </c>
      <c r="G1799" t="inlineStr"/>
      <c r="H1799" t="inlineStr"/>
    </row>
    <row r="1800">
      <c r="A1800" t="inlineStr">
        <is>
          <t>not-your-average-web-crawler</t>
        </is>
      </c>
      <c r="B1800" t="inlineStr">
        <is>
          <t>7ebdebb74a8a56c38ece3f03885d6cfb9652a4c9</t>
        </is>
      </c>
      <c r="C1800" t="inlineStr">
        <is>
          <t>2017-06-28 15:05:13+00:00</t>
        </is>
      </c>
      <c r="D1800" t="inlineStr">
        <is>
          <t>verchange</t>
        </is>
      </c>
      <c r="E1800" t="inlineStr">
        <is>
          <t>lxml</t>
        </is>
      </c>
      <c r="F1800">
        <f>=3.8.0</f>
        <v/>
      </c>
      <c r="G1800" t="inlineStr">
        <is>
          <t>lxml</t>
        </is>
      </c>
      <c r="H1800">
        <f>=3.7.3</f>
        <v/>
      </c>
    </row>
    <row r="1801">
      <c r="A1801" t="inlineStr">
        <is>
          <t>not-your-average-web-crawler</t>
        </is>
      </c>
      <c r="B1801" t="inlineStr">
        <is>
          <t>7ebdebb74a8a56c38ece3f03885d6cfb9652a4c9</t>
        </is>
      </c>
      <c r="C1801" t="inlineStr">
        <is>
          <t>2017-06-28 15:05:13+00:00</t>
        </is>
      </c>
      <c r="D1801" t="inlineStr">
        <is>
          <t>verchange</t>
        </is>
      </c>
      <c r="E1801" t="inlineStr">
        <is>
          <t>requests</t>
        </is>
      </c>
      <c r="F1801">
        <f>=2.18.1</f>
        <v/>
      </c>
      <c r="G1801" t="inlineStr">
        <is>
          <t>requests</t>
        </is>
      </c>
      <c r="H1801">
        <f>=2.13.0</f>
        <v/>
      </c>
    </row>
    <row r="1802">
      <c r="A1802" t="inlineStr">
        <is>
          <t>not-your-average-web-crawler</t>
        </is>
      </c>
      <c r="B1802" t="inlineStr">
        <is>
          <t>7ebdebb74a8a56c38ece3f03885d6cfb9652a4c9</t>
        </is>
      </c>
      <c r="C1802" t="inlineStr">
        <is>
          <t>2017-06-28 15:05:13+00:00</t>
        </is>
      </c>
      <c r="D1802" t="inlineStr">
        <is>
          <t>verchange</t>
        </is>
      </c>
      <c r="E1802" t="inlineStr">
        <is>
          <t>beautifulsoup4</t>
        </is>
      </c>
      <c r="F1802">
        <f>=4.6.0</f>
        <v/>
      </c>
      <c r="G1802" t="inlineStr">
        <is>
          <t>beautifulsoup4</t>
        </is>
      </c>
      <c r="H1802">
        <f>=4.5.3</f>
        <v/>
      </c>
    </row>
    <row r="1803">
      <c r="A1803" t="inlineStr">
        <is>
          <t>not-your-average-web-crawler</t>
        </is>
      </c>
      <c r="B1803" t="inlineStr">
        <is>
          <t>7ebdebb74a8a56c38ece3f03885d6cfb9652a4c9</t>
        </is>
      </c>
      <c r="C1803" t="inlineStr">
        <is>
          <t>2017-06-28 15:05:13+00:00</t>
        </is>
      </c>
      <c r="D1803" t="inlineStr">
        <is>
          <t>add</t>
        </is>
      </c>
      <c r="E1803" t="inlineStr">
        <is>
          <t>requests_toolbelt</t>
        </is>
      </c>
      <c r="F1803">
        <f>=0.8.0</f>
        <v/>
      </c>
      <c r="G1803" t="inlineStr"/>
      <c r="H1803" t="inlineStr"/>
    </row>
    <row r="1804">
      <c r="A1804" t="inlineStr">
        <is>
          <t>not-your-average-web-crawler</t>
        </is>
      </c>
      <c r="B1804" t="inlineStr">
        <is>
          <t>ba5322a85f87f184b5b7951075cfa7501ff6b1cf</t>
        </is>
      </c>
      <c r="C1804" t="inlineStr">
        <is>
          <t>2017-09-20 07:31:05+00:00</t>
        </is>
      </c>
      <c r="D1804" t="inlineStr">
        <is>
          <t>verchange</t>
        </is>
      </c>
      <c r="E1804" t="inlineStr">
        <is>
          <t>lxml</t>
        </is>
      </c>
      <c r="F1804">
        <f>=4.0.0</f>
        <v/>
      </c>
      <c r="G1804" t="inlineStr">
        <is>
          <t>lxml</t>
        </is>
      </c>
      <c r="H1804">
        <f>=3.8.0</f>
        <v/>
      </c>
    </row>
    <row r="1805">
      <c r="A1805" t="inlineStr">
        <is>
          <t>not-your-average-web-crawler</t>
        </is>
      </c>
      <c r="B1805" t="inlineStr">
        <is>
          <t>ba5322a85f87f184b5b7951075cfa7501ff6b1cf</t>
        </is>
      </c>
      <c r="C1805" t="inlineStr">
        <is>
          <t>2017-09-20 07:31:05+00:00</t>
        </is>
      </c>
      <c r="D1805" t="inlineStr">
        <is>
          <t>verchange</t>
        </is>
      </c>
      <c r="E1805" t="inlineStr">
        <is>
          <t>requests</t>
        </is>
      </c>
      <c r="F1805">
        <f>=2.18.4</f>
        <v/>
      </c>
      <c r="G1805" t="inlineStr">
        <is>
          <t>requests</t>
        </is>
      </c>
      <c r="H1805">
        <f>=2.18.1</f>
        <v/>
      </c>
    </row>
    <row r="1806">
      <c r="A1806" t="inlineStr">
        <is>
          <t>not-your-average-web-crawler</t>
        </is>
      </c>
      <c r="B1806" t="inlineStr">
        <is>
          <t>5de447200478fe692d1002ed4c047abafd401e88</t>
        </is>
      </c>
      <c r="C1806" t="inlineStr">
        <is>
          <t>2018-03-10 19:57:26+00:00</t>
        </is>
      </c>
      <c r="D1806" t="inlineStr">
        <is>
          <t>verchange</t>
        </is>
      </c>
      <c r="E1806" t="inlineStr">
        <is>
          <t>sphinx-better-theme</t>
        </is>
      </c>
      <c r="F1806">
        <f>=0.1.5</f>
        <v/>
      </c>
      <c r="G1806" t="inlineStr">
        <is>
          <t>sphinx-better-theme</t>
        </is>
      </c>
      <c r="H1806">
        <f>=0.13</f>
        <v/>
      </c>
    </row>
    <row r="1807">
      <c r="A1807" t="inlineStr">
        <is>
          <t>not-your-average-web-crawler</t>
        </is>
      </c>
      <c r="B1807" t="inlineStr">
        <is>
          <t>5de447200478fe692d1002ed4c047abafd401e88</t>
        </is>
      </c>
      <c r="C1807" t="inlineStr">
        <is>
          <t>2018-03-10 19:57:26+00:00</t>
        </is>
      </c>
      <c r="D1807" t="inlineStr">
        <is>
          <t>verchange</t>
        </is>
      </c>
      <c r="E1807" t="inlineStr">
        <is>
          <t>sphinxcontrib-napoleon</t>
        </is>
      </c>
      <c r="F1807">
        <f>=0.6.1</f>
        <v/>
      </c>
      <c r="G1807" t="inlineStr">
        <is>
          <t>sphinxcontrib-napoleon</t>
        </is>
      </c>
      <c r="H1807">
        <f>=0.6.1</f>
        <v/>
      </c>
    </row>
    <row r="1808">
      <c r="A1808" t="inlineStr">
        <is>
          <t>not-your-average-web-crawler</t>
        </is>
      </c>
      <c r="B1808" t="inlineStr">
        <is>
          <t>a955e8bab30e2fd45ceba62607d42c80290450a7</t>
        </is>
      </c>
      <c r="C1808" t="inlineStr">
        <is>
          <t>2019-02-01 22:07:35+00:00</t>
        </is>
      </c>
      <c r="D1808" t="inlineStr">
        <is>
          <t>verchange</t>
        </is>
      </c>
      <c r="E1808" t="inlineStr">
        <is>
          <t>beautifulsoup4</t>
        </is>
      </c>
      <c r="F1808">
        <f>=4.7.1</f>
        <v/>
      </c>
      <c r="G1808" t="inlineStr">
        <is>
          <t>beautifulsoup4</t>
        </is>
      </c>
      <c r="H1808">
        <f>=4.6.0</f>
        <v/>
      </c>
    </row>
    <row r="1809">
      <c r="A1809" t="inlineStr">
        <is>
          <t>not-your-average-web-crawler</t>
        </is>
      </c>
      <c r="B1809" t="inlineStr">
        <is>
          <t>a955e8bab30e2fd45ceba62607d42c80290450a7</t>
        </is>
      </c>
      <c r="C1809" t="inlineStr">
        <is>
          <t>2019-02-01 22:07:35+00:00</t>
        </is>
      </c>
      <c r="D1809" t="inlineStr">
        <is>
          <t>verchange</t>
        </is>
      </c>
      <c r="E1809" t="inlineStr">
        <is>
          <t>sphinxcontrib-napoleon</t>
        </is>
      </c>
      <c r="F1809">
        <f>=0.7</f>
        <v/>
      </c>
      <c r="G1809" t="inlineStr">
        <is>
          <t>sphinxcontrib-napoleon</t>
        </is>
      </c>
      <c r="H1809">
        <f>=0.6.1</f>
        <v/>
      </c>
    </row>
    <row r="1810">
      <c r="A1810" t="inlineStr">
        <is>
          <t>not-your-average-web-crawler</t>
        </is>
      </c>
      <c r="B1810" t="inlineStr">
        <is>
          <t>a955e8bab30e2fd45ceba62607d42c80290450a7</t>
        </is>
      </c>
      <c r="C1810" t="inlineStr">
        <is>
          <t>2019-02-01 22:07:35+00:00</t>
        </is>
      </c>
      <c r="D1810" t="inlineStr">
        <is>
          <t>verchange</t>
        </is>
      </c>
      <c r="E1810" t="inlineStr">
        <is>
          <t>requests</t>
        </is>
      </c>
      <c r="F1810">
        <f>=2.21.0</f>
        <v/>
      </c>
      <c r="G1810" t="inlineStr">
        <is>
          <t>requests</t>
        </is>
      </c>
      <c r="H1810">
        <f>=2.18.4</f>
        <v/>
      </c>
    </row>
    <row r="1811">
      <c r="A1811" t="inlineStr">
        <is>
          <t>not-your-average-web-crawler</t>
        </is>
      </c>
      <c r="B1811" t="inlineStr">
        <is>
          <t>a955e8bab30e2fd45ceba62607d42c80290450a7</t>
        </is>
      </c>
      <c r="C1811" t="inlineStr">
        <is>
          <t>2019-02-01 22:07:35+00:00</t>
        </is>
      </c>
      <c r="D1811" t="inlineStr">
        <is>
          <t>verchange</t>
        </is>
      </c>
      <c r="E1811" t="inlineStr">
        <is>
          <t>requests_toolbelt</t>
        </is>
      </c>
      <c r="F1811">
        <f>=0.9.1</f>
        <v/>
      </c>
      <c r="G1811" t="inlineStr">
        <is>
          <t>requests_toolbelt</t>
        </is>
      </c>
      <c r="H1811">
        <f>=0.8.0</f>
        <v/>
      </c>
    </row>
    <row r="1812">
      <c r="A1812" t="inlineStr">
        <is>
          <t>not-your-average-web-crawler</t>
        </is>
      </c>
      <c r="B1812" t="inlineStr">
        <is>
          <t>a955e8bab30e2fd45ceba62607d42c80290450a7</t>
        </is>
      </c>
      <c r="C1812" t="inlineStr">
        <is>
          <t>2019-02-01 22:07:35+00:00</t>
        </is>
      </c>
      <c r="D1812" t="inlineStr">
        <is>
          <t>verchange</t>
        </is>
      </c>
      <c r="E1812" t="inlineStr">
        <is>
          <t>sphinx</t>
        </is>
      </c>
      <c r="F1812">
        <f>=1.8.3</f>
        <v/>
      </c>
      <c r="G1812" t="inlineStr">
        <is>
          <t>sphinx</t>
        </is>
      </c>
      <c r="H1812">
        <f>=1.5.5</f>
        <v/>
      </c>
    </row>
    <row r="1813">
      <c r="A1813" t="inlineStr">
        <is>
          <t>not-your-average-web-crawler</t>
        </is>
      </c>
      <c r="B1813" t="inlineStr">
        <is>
          <t>a955e8bab30e2fd45ceba62607d42c80290450a7</t>
        </is>
      </c>
      <c r="C1813" t="inlineStr">
        <is>
          <t>2019-02-01 22:07:35+00:00</t>
        </is>
      </c>
      <c r="D1813" t="inlineStr">
        <is>
          <t>verchange</t>
        </is>
      </c>
      <c r="E1813" t="inlineStr">
        <is>
          <t>lxml</t>
        </is>
      </c>
      <c r="F1813">
        <f>=4.3.0</f>
        <v/>
      </c>
      <c r="G1813" t="inlineStr">
        <is>
          <t>lxml</t>
        </is>
      </c>
      <c r="H1813">
        <f>=4.0.0</f>
        <v/>
      </c>
    </row>
    <row r="1814">
      <c r="A1814" t="inlineStr">
        <is>
          <t>pyproxy-async</t>
        </is>
      </c>
      <c r="B1814" t="inlineStr">
        <is>
          <t>ad4b7fc69eb2cff39aa1291fde04bdb7d35149e7</t>
        </is>
      </c>
      <c r="C1814" t="inlineStr">
        <is>
          <t>2019-08-16 11:14:31+00:00</t>
        </is>
      </c>
      <c r="D1814" t="inlineStr">
        <is>
          <t>add</t>
        </is>
      </c>
      <c r="E1814" t="inlineStr">
        <is>
          <t>prometheus-client</t>
        </is>
      </c>
      <c r="F1814">
        <f>=0.7.1</f>
        <v/>
      </c>
      <c r="G1814" t="inlineStr"/>
      <c r="H1814" t="inlineStr"/>
    </row>
    <row r="1815">
      <c r="A1815" t="inlineStr">
        <is>
          <t>anycast_healthchecker</t>
        </is>
      </c>
      <c r="B1815" t="inlineStr">
        <is>
          <t>5ab9a421fc19ac11f1b5bd07198ca2481246e092</t>
        </is>
      </c>
      <c r="C1815" t="inlineStr">
        <is>
          <t>2015-07-11 22:10:26+00:00</t>
        </is>
      </c>
      <c r="D1815" t="inlineStr">
        <is>
          <t>add</t>
        </is>
      </c>
      <c r="E1815" t="inlineStr">
        <is>
          <t>lockfile</t>
        </is>
      </c>
      <c r="F1815" t="inlineStr"/>
      <c r="G1815" t="inlineStr"/>
      <c r="H1815" t="inlineStr"/>
    </row>
    <row r="1816">
      <c r="A1816" t="inlineStr">
        <is>
          <t>anycast_healthchecker</t>
        </is>
      </c>
      <c r="B1816" t="inlineStr">
        <is>
          <t>5ab9a421fc19ac11f1b5bd07198ca2481246e092</t>
        </is>
      </c>
      <c r="C1816" t="inlineStr">
        <is>
          <t>2015-07-11 22:10:26+00:00</t>
        </is>
      </c>
      <c r="D1816" t="inlineStr">
        <is>
          <t>add</t>
        </is>
      </c>
      <c r="E1816" t="inlineStr">
        <is>
          <t>python-daemon</t>
        </is>
      </c>
      <c r="F1816" t="inlineStr"/>
      <c r="G1816" t="inlineStr"/>
      <c r="H1816" t="inlineStr"/>
    </row>
    <row r="1817">
      <c r="A1817" t="inlineStr">
        <is>
          <t>anycast_healthchecker</t>
        </is>
      </c>
      <c r="B1817" t="inlineStr">
        <is>
          <t>70bb3061a595c176cfec334dc3aa68cd915ecb64</t>
        </is>
      </c>
      <c r="C1817" t="inlineStr">
        <is>
          <t>2015-12-04 11:02:23+00:00</t>
        </is>
      </c>
      <c r="D1817" t="inlineStr">
        <is>
          <t>add</t>
        </is>
      </c>
      <c r="E1817" t="inlineStr">
        <is>
          <t>requests</t>
        </is>
      </c>
      <c r="F1817" t="inlineStr"/>
      <c r="G1817" t="inlineStr"/>
      <c r="H1817" t="inlineStr"/>
    </row>
    <row r="1818">
      <c r="A1818" t="inlineStr">
        <is>
          <t>anycast_healthchecker</t>
        </is>
      </c>
      <c r="B1818" t="inlineStr">
        <is>
          <t>cdf7c1853bc92a1efafe603bb3cd832bf175d2c8</t>
        </is>
      </c>
      <c r="C1818" t="inlineStr">
        <is>
          <t>2017-11-28 21:43:06+00:00</t>
        </is>
      </c>
      <c r="D1818" t="inlineStr">
        <is>
          <t>add</t>
        </is>
      </c>
      <c r="E1818" t="inlineStr">
        <is>
          <t>python-json-logger</t>
        </is>
      </c>
      <c r="F1818" t="inlineStr"/>
      <c r="G1818" t="inlineStr"/>
      <c r="H1818" t="inlineStr"/>
    </row>
    <row r="1819">
      <c r="A1819" t="inlineStr">
        <is>
          <t>anycast_healthchecker</t>
        </is>
      </c>
      <c r="B1819" t="inlineStr">
        <is>
          <t>cdf7c1853bc92a1efafe603bb3cd832bf175d2c8</t>
        </is>
      </c>
      <c r="C1819" t="inlineStr">
        <is>
          <t>2017-11-28 21:43:06+00:00</t>
        </is>
      </c>
      <c r="D1819" t="inlineStr">
        <is>
          <t>rem</t>
        </is>
      </c>
      <c r="E1819" t="inlineStr"/>
      <c r="F1819" t="inlineStr"/>
      <c r="G1819" t="inlineStr">
        <is>
          <t>lockfile</t>
        </is>
      </c>
      <c r="H1819" t="inlineStr"/>
    </row>
    <row r="1820">
      <c r="A1820" t="inlineStr">
        <is>
          <t>anycast_healthchecker</t>
        </is>
      </c>
      <c r="B1820" t="inlineStr">
        <is>
          <t>cdf7c1853bc92a1efafe603bb3cd832bf175d2c8</t>
        </is>
      </c>
      <c r="C1820" t="inlineStr">
        <is>
          <t>2017-11-28 21:43:06+00:00</t>
        </is>
      </c>
      <c r="D1820" t="inlineStr">
        <is>
          <t>rem</t>
        </is>
      </c>
      <c r="E1820" t="inlineStr"/>
      <c r="F1820" t="inlineStr"/>
      <c r="G1820" t="inlineStr">
        <is>
          <t>python-daemon</t>
        </is>
      </c>
      <c r="H1820" t="inlineStr"/>
    </row>
    <row r="1821">
      <c r="A1821" t="inlineStr">
        <is>
          <t>anycast_healthchecker</t>
        </is>
      </c>
      <c r="B1821" t="inlineStr">
        <is>
          <t>cdf7c1853bc92a1efafe603bb3cd832bf175d2c8</t>
        </is>
      </c>
      <c r="C1821" t="inlineStr">
        <is>
          <t>2017-11-28 21:43:06+00:00</t>
        </is>
      </c>
      <c r="D1821" t="inlineStr">
        <is>
          <t>rem</t>
        </is>
      </c>
      <c r="E1821" t="inlineStr"/>
      <c r="F1821" t="inlineStr"/>
      <c r="G1821" t="inlineStr">
        <is>
          <t>requests</t>
        </is>
      </c>
      <c r="H1821" t="inlineStr"/>
    </row>
    <row r="1822">
      <c r="A1822" t="inlineStr">
        <is>
          <t>listen-now</t>
        </is>
      </c>
      <c r="B1822" t="inlineStr">
        <is>
          <t>df9327f470b5c1f7f6d269d0350d57842d2d4532</t>
        </is>
      </c>
      <c r="C1822" t="inlineStr">
        <is>
          <t>2018-08-25 16:07:22+00:00</t>
        </is>
      </c>
      <c r="D1822" t="inlineStr">
        <is>
          <t>verchange</t>
        </is>
      </c>
      <c r="E1822" t="inlineStr">
        <is>
          <t>argparse</t>
        </is>
      </c>
      <c r="F1822">
        <f>=1.4.0</f>
        <v/>
      </c>
      <c r="G1822" t="inlineStr">
        <is>
          <t>argparse</t>
        </is>
      </c>
      <c r="H1822">
        <f>=1.4.0</f>
        <v/>
      </c>
    </row>
    <row r="1823">
      <c r="A1823" t="inlineStr">
        <is>
          <t>listen-now</t>
        </is>
      </c>
      <c r="B1823" t="inlineStr">
        <is>
          <t>df9327f470b5c1f7f6d269d0350d57842d2d4532</t>
        </is>
      </c>
      <c r="C1823" t="inlineStr">
        <is>
          <t>2018-08-25 16:07:22+00:00</t>
        </is>
      </c>
      <c r="D1823" t="inlineStr">
        <is>
          <t>add</t>
        </is>
      </c>
      <c r="E1823" t="inlineStr">
        <is>
          <t>bcrypt</t>
        </is>
      </c>
      <c r="F1823">
        <f>=3.1.4</f>
        <v/>
      </c>
      <c r="G1823" t="inlineStr"/>
      <c r="H1823" t="inlineStr"/>
    </row>
    <row r="1824">
      <c r="A1824" t="inlineStr">
        <is>
          <t>listen-now</t>
        </is>
      </c>
      <c r="B1824" t="inlineStr">
        <is>
          <t>df9327f470b5c1f7f6d269d0350d57842d2d4532</t>
        </is>
      </c>
      <c r="C1824" t="inlineStr">
        <is>
          <t>2018-08-25 16:07:22+00:00</t>
        </is>
      </c>
      <c r="D1824" t="inlineStr">
        <is>
          <t>add</t>
        </is>
      </c>
      <c r="E1824" t="inlineStr">
        <is>
          <t>pymongo</t>
        </is>
      </c>
      <c r="F1824">
        <f>=3.7.1</f>
        <v/>
      </c>
      <c r="G1824" t="inlineStr"/>
      <c r="H1824" t="inlineStr"/>
    </row>
    <row r="1825">
      <c r="A1825" t="inlineStr">
        <is>
          <t>listen-now</t>
        </is>
      </c>
      <c r="B1825" t="inlineStr">
        <is>
          <t>df9327f470b5c1f7f6d269d0350d57842d2d4532</t>
        </is>
      </c>
      <c r="C1825" t="inlineStr">
        <is>
          <t>2018-08-25 16:07:22+00:00</t>
        </is>
      </c>
      <c r="D1825" t="inlineStr">
        <is>
          <t>add</t>
        </is>
      </c>
      <c r="E1825" t="inlineStr">
        <is>
          <t>redis</t>
        </is>
      </c>
      <c r="F1825">
        <f>=2.10.6</f>
        <v/>
      </c>
      <c r="G1825" t="inlineStr"/>
      <c r="H1825" t="inlineStr"/>
    </row>
    <row r="1826">
      <c r="A1826" t="inlineStr">
        <is>
          <t>listen-now</t>
        </is>
      </c>
      <c r="B1826" t="inlineStr">
        <is>
          <t>df9327f470b5c1f7f6d269d0350d57842d2d4532</t>
        </is>
      </c>
      <c r="C1826" t="inlineStr">
        <is>
          <t>2018-08-25 16:07:22+00:00</t>
        </is>
      </c>
      <c r="D1826" t="inlineStr">
        <is>
          <t>add</t>
        </is>
      </c>
      <c r="E1826" t="inlineStr">
        <is>
          <t>flask-cors</t>
        </is>
      </c>
      <c r="F1826">
        <f>=3.0.6</f>
        <v/>
      </c>
      <c r="G1826" t="inlineStr"/>
      <c r="H1826" t="inlineStr"/>
    </row>
    <row r="1827">
      <c r="A1827" t="inlineStr">
        <is>
          <t>listen-now</t>
        </is>
      </c>
      <c r="B1827" t="inlineStr">
        <is>
          <t>df9327f470b5c1f7f6d269d0350d57842d2d4532</t>
        </is>
      </c>
      <c r="C1827" t="inlineStr">
        <is>
          <t>2018-08-25 16:07:22+00:00</t>
        </is>
      </c>
      <c r="D1827" t="inlineStr">
        <is>
          <t>add</t>
        </is>
      </c>
      <c r="E1827" t="inlineStr">
        <is>
          <t>PyExecJS</t>
        </is>
      </c>
      <c r="F1827">
        <f>=1.5.1</f>
        <v/>
      </c>
      <c r="G1827" t="inlineStr"/>
      <c r="H1827" t="inlineStr"/>
    </row>
    <row r="1828">
      <c r="A1828" t="inlineStr">
        <is>
          <t>listen-now</t>
        </is>
      </c>
      <c r="B1828" t="inlineStr">
        <is>
          <t>df9327f470b5c1f7f6d269d0350d57842d2d4532</t>
        </is>
      </c>
      <c r="C1828" t="inlineStr">
        <is>
          <t>2018-08-25 16:07:22+00:00</t>
        </is>
      </c>
      <c r="D1828" t="inlineStr">
        <is>
          <t>add</t>
        </is>
      </c>
      <c r="E1828" t="inlineStr">
        <is>
          <t>rsa</t>
        </is>
      </c>
      <c r="F1828">
        <f>=3.4.2</f>
        <v/>
      </c>
      <c r="G1828" t="inlineStr"/>
      <c r="H1828" t="inlineStr"/>
    </row>
    <row r="1829">
      <c r="A1829" t="inlineStr">
        <is>
          <t>listen-now</t>
        </is>
      </c>
      <c r="B1829" t="inlineStr">
        <is>
          <t>df9327f470b5c1f7f6d269d0350d57842d2d4532</t>
        </is>
      </c>
      <c r="C1829" t="inlineStr">
        <is>
          <t>2018-08-25 16:07:22+00:00</t>
        </is>
      </c>
      <c r="D1829" t="inlineStr">
        <is>
          <t>add</t>
        </is>
      </c>
      <c r="E1829" t="inlineStr">
        <is>
          <t>Crypto</t>
        </is>
      </c>
      <c r="F1829">
        <f>=1.4.1</f>
        <v/>
      </c>
      <c r="G1829" t="inlineStr"/>
      <c r="H1829" t="inlineStr"/>
    </row>
    <row r="1830">
      <c r="A1830" t="inlineStr">
        <is>
          <t>listen-now</t>
        </is>
      </c>
      <c r="B1830" t="inlineStr">
        <is>
          <t>df9327f470b5c1f7f6d269d0350d57842d2d4532</t>
        </is>
      </c>
      <c r="C1830" t="inlineStr">
        <is>
          <t>2018-08-25 16:07:22+00:00</t>
        </is>
      </c>
      <c r="D1830" t="inlineStr">
        <is>
          <t>add</t>
        </is>
      </c>
      <c r="E1830" t="inlineStr">
        <is>
          <t>Naked</t>
        </is>
      </c>
      <c r="F1830">
        <f>=0.1.31</f>
        <v/>
      </c>
      <c r="G1830" t="inlineStr"/>
      <c r="H1830" t="inlineStr"/>
    </row>
    <row r="1831">
      <c r="A1831" t="inlineStr">
        <is>
          <t>listen-now</t>
        </is>
      </c>
      <c r="B1831" t="inlineStr">
        <is>
          <t>df9327f470b5c1f7f6d269d0350d57842d2d4532</t>
        </is>
      </c>
      <c r="C1831" t="inlineStr">
        <is>
          <t>2018-08-25 16:07:22+00:00</t>
        </is>
      </c>
      <c r="D1831" t="inlineStr">
        <is>
          <t>add</t>
        </is>
      </c>
      <c r="E1831" t="inlineStr">
        <is>
          <t>shellescape</t>
        </is>
      </c>
      <c r="F1831">
        <f>=3.4.1</f>
        <v/>
      </c>
      <c r="G1831" t="inlineStr"/>
      <c r="H1831" t="inlineStr"/>
    </row>
    <row r="1832">
      <c r="A1832" t="inlineStr">
        <is>
          <t>listen-now</t>
        </is>
      </c>
      <c r="B1832" t="inlineStr">
        <is>
          <t>df9327f470b5c1f7f6d269d0350d57842d2d4532</t>
        </is>
      </c>
      <c r="C1832" t="inlineStr">
        <is>
          <t>2018-08-25 16:07:22+00:00</t>
        </is>
      </c>
      <c r="D1832" t="inlineStr">
        <is>
          <t>add</t>
        </is>
      </c>
      <c r="E1832" t="inlineStr">
        <is>
          <t>pycrypto</t>
        </is>
      </c>
      <c r="F1832">
        <f>=2.6.1</f>
        <v/>
      </c>
      <c r="G1832" t="inlineStr"/>
      <c r="H1832" t="inlineStr"/>
    </row>
    <row r="1833">
      <c r="A1833" t="inlineStr">
        <is>
          <t>listen-now</t>
        </is>
      </c>
      <c r="B1833" t="inlineStr">
        <is>
          <t>df9327f470b5c1f7f6d269d0350d57842d2d4532</t>
        </is>
      </c>
      <c r="C1833" t="inlineStr">
        <is>
          <t>2018-08-25 16:07:22+00:00</t>
        </is>
      </c>
      <c r="D1833" t="inlineStr">
        <is>
          <t>add</t>
        </is>
      </c>
      <c r="E1833" t="inlineStr">
        <is>
          <t>simplejson</t>
        </is>
      </c>
      <c r="F1833">
        <f>=3.16.0</f>
        <v/>
      </c>
      <c r="G1833" t="inlineStr"/>
      <c r="H1833" t="inlineStr"/>
    </row>
    <row r="1834">
      <c r="A1834" t="inlineStr">
        <is>
          <t>listen-now</t>
        </is>
      </c>
      <c r="B1834" t="inlineStr">
        <is>
          <t>df9327f470b5c1f7f6d269d0350d57842d2d4532</t>
        </is>
      </c>
      <c r="C1834" t="inlineStr">
        <is>
          <t>2018-08-25 16:07:22+00:00</t>
        </is>
      </c>
      <c r="D1834" t="inlineStr">
        <is>
          <t>add</t>
        </is>
      </c>
      <c r="E1834" t="inlineStr">
        <is>
          <t>selenium</t>
        </is>
      </c>
      <c r="F1834">
        <f>=3.14.0</f>
        <v/>
      </c>
      <c r="G1834" t="inlineStr"/>
      <c r="H1834" t="inlineStr"/>
    </row>
    <row r="1835">
      <c r="A1835" t="inlineStr">
        <is>
          <t>listen-now</t>
        </is>
      </c>
      <c r="B1835" t="inlineStr">
        <is>
          <t>df9327f470b5c1f7f6d269d0350d57842d2d4532</t>
        </is>
      </c>
      <c r="C1835" t="inlineStr">
        <is>
          <t>2018-08-25 16:07:22+00:00</t>
        </is>
      </c>
      <c r="D1835" t="inlineStr">
        <is>
          <t>add</t>
        </is>
      </c>
      <c r="E1835" t="inlineStr">
        <is>
          <t>spotipy</t>
        </is>
      </c>
      <c r="F1835">
        <f>=2.4.4</f>
        <v/>
      </c>
      <c r="G1835" t="inlineStr"/>
      <c r="H1835" t="inlineStr"/>
    </row>
    <row r="1836">
      <c r="A1836" t="inlineStr">
        <is>
          <t>django_mail_admin</t>
        </is>
      </c>
      <c r="B1836" t="inlineStr">
        <is>
          <t>78b3df29b9b22c37e1c0c9b35b1cfef4614d637f</t>
        </is>
      </c>
      <c r="C1836" t="inlineStr">
        <is>
          <t>2020-05-03 14:38:14+00:00</t>
        </is>
      </c>
      <c r="D1836" t="inlineStr">
        <is>
          <t>add</t>
        </is>
      </c>
      <c r="E1836" t="inlineStr">
        <is>
          <t>social-auth-app-django</t>
        </is>
      </c>
      <c r="F1836" t="inlineStr"/>
      <c r="G1836" t="inlineStr"/>
      <c r="H1836" t="inlineStr"/>
    </row>
    <row r="1837">
      <c r="A1837" t="inlineStr">
        <is>
          <t>trello-py</t>
        </is>
      </c>
      <c r="B1837" t="inlineStr">
        <is>
          <t>afbc8cd90b97c78d02caa1c8b348856a0dfc9b80</t>
        </is>
      </c>
      <c r="C1837" t="inlineStr">
        <is>
          <t>2020-12-11 20:41:17+00:00</t>
        </is>
      </c>
      <c r="D1837" t="inlineStr">
        <is>
          <t>verchange</t>
        </is>
      </c>
      <c r="E1837" t="inlineStr">
        <is>
          <t>requests</t>
        </is>
      </c>
      <c r="F1837">
        <f>=2.25.0</f>
        <v/>
      </c>
      <c r="G1837" t="inlineStr">
        <is>
          <t>requests</t>
        </is>
      </c>
      <c r="H1837">
        <f>=2.22.0</f>
        <v/>
      </c>
    </row>
    <row r="1838">
      <c r="A1838" t="inlineStr">
        <is>
          <t>trello-py</t>
        </is>
      </c>
      <c r="B1838" t="inlineStr">
        <is>
          <t>afbc8cd90b97c78d02caa1c8b348856a0dfc9b80</t>
        </is>
      </c>
      <c r="C1838" t="inlineStr">
        <is>
          <t>2020-12-11 20:41:17+00:00</t>
        </is>
      </c>
      <c r="D1838" t="inlineStr">
        <is>
          <t>rem</t>
        </is>
      </c>
      <c r="E1838" t="inlineStr"/>
      <c r="F1838" t="inlineStr"/>
      <c r="G1838" t="inlineStr">
        <is>
          <t>pystache</t>
        </is>
      </c>
      <c r="H1838">
        <f>=0.5.4</f>
        <v/>
      </c>
    </row>
    <row r="1839">
      <c r="A1839" t="inlineStr">
        <is>
          <t>downtoearth</t>
        </is>
      </c>
      <c r="B1839" t="inlineStr">
        <is>
          <t>f315018107f1c52d481026104f0e1047aa50d726</t>
        </is>
      </c>
      <c r="C1839" t="inlineStr">
        <is>
          <t>2017-04-06 15:26:07+00:00</t>
        </is>
      </c>
      <c r="D1839" t="inlineStr">
        <is>
          <t>verchange</t>
        </is>
      </c>
      <c r="E1839" t="inlineStr">
        <is>
          <t>jinja2</t>
        </is>
      </c>
      <c r="F1839" t="inlineStr"/>
      <c r="G1839" t="inlineStr">
        <is>
          <t>jinja2</t>
        </is>
      </c>
      <c r="H1839" t="inlineStr"/>
    </row>
    <row r="1840">
      <c r="A1840" t="inlineStr">
        <is>
          <t>downtoearth</t>
        </is>
      </c>
      <c r="B1840" t="inlineStr">
        <is>
          <t>f315018107f1c52d481026104f0e1047aa50d726</t>
        </is>
      </c>
      <c r="C1840" t="inlineStr">
        <is>
          <t>2017-04-06 15:26:07+00:00</t>
        </is>
      </c>
      <c r="D1840" t="inlineStr">
        <is>
          <t>add</t>
        </is>
      </c>
      <c r="E1840" t="inlineStr">
        <is>
          <t>boto3</t>
        </is>
      </c>
      <c r="F1840" t="inlineStr"/>
      <c r="G1840" t="inlineStr"/>
      <c r="H1840" t="inlineStr"/>
    </row>
    <row r="1841">
      <c r="A1841" t="inlineStr">
        <is>
          <t>dj-webhooks</t>
        </is>
      </c>
      <c r="B1841" t="inlineStr">
        <is>
          <t>08a07f183bb6d6272310abe390d7c1ce82cbc119</t>
        </is>
      </c>
      <c r="C1841" t="inlineStr">
        <is>
          <t>2014-05-15 20:08:36+00:00</t>
        </is>
      </c>
      <c r="D1841" t="inlineStr">
        <is>
          <t>verchange</t>
        </is>
      </c>
      <c r="E1841" t="inlineStr">
        <is>
          <t>webhooks</t>
        </is>
      </c>
      <c r="F1841" t="inlineStr">
        <is>
          <t>&gt;=0.3.1</t>
        </is>
      </c>
      <c r="G1841" t="inlineStr">
        <is>
          <t>webhooks</t>
        </is>
      </c>
      <c r="H1841" t="inlineStr"/>
    </row>
    <row r="1842">
      <c r="A1842" t="inlineStr">
        <is>
          <t>dj-webhooks</t>
        </is>
      </c>
      <c r="B1842" t="inlineStr">
        <is>
          <t>08a07f183bb6d6272310abe390d7c1ce82cbc119</t>
        </is>
      </c>
      <c r="C1842" t="inlineStr">
        <is>
          <t>2014-05-15 20:08:36+00:00</t>
        </is>
      </c>
      <c r="D1842" t="inlineStr">
        <is>
          <t>add</t>
        </is>
      </c>
      <c r="E1842" t="inlineStr">
        <is>
          <t>django-rq</t>
        </is>
      </c>
      <c r="F1842" t="inlineStr">
        <is>
          <t>&gt;=0.6.1</t>
        </is>
      </c>
      <c r="G1842" t="inlineStr"/>
      <c r="H1842" t="inlineStr"/>
    </row>
    <row r="1843">
      <c r="A1843" t="inlineStr">
        <is>
          <t>Cnchi</t>
        </is>
      </c>
      <c r="B1843" t="inlineStr">
        <is>
          <t>7a163d87a8ba4952617f47767bab857c3535e774</t>
        </is>
      </c>
      <c r="C1843" t="inlineStr">
        <is>
          <t>2018-09-09 16:59:13+00:00</t>
        </is>
      </c>
      <c r="D1843" t="inlineStr">
        <is>
          <t>verchange</t>
        </is>
      </c>
      <c r="E1843" t="inlineStr">
        <is>
          <t>pyparted</t>
        </is>
      </c>
      <c r="F1843" t="inlineStr"/>
      <c r="G1843" t="inlineStr">
        <is>
          <t>pyparted</t>
        </is>
      </c>
      <c r="H1843" t="inlineStr">
        <is>
          <t>&gt;=3.10.1</t>
        </is>
      </c>
    </row>
    <row r="1844">
      <c r="A1844" t="inlineStr">
        <is>
          <t>Cnchi</t>
        </is>
      </c>
      <c r="B1844" t="inlineStr">
        <is>
          <t>7a163d87a8ba4952617f47767bab857c3535e774</t>
        </is>
      </c>
      <c r="C1844" t="inlineStr">
        <is>
          <t>2018-09-09 16:59:13+00:00</t>
        </is>
      </c>
      <c r="D1844" t="inlineStr">
        <is>
          <t>verchange</t>
        </is>
      </c>
      <c r="E1844" t="inlineStr">
        <is>
          <t>pyalpm</t>
        </is>
      </c>
      <c r="F1844" t="inlineStr"/>
      <c r="G1844" t="inlineStr">
        <is>
          <t>pyalpm</t>
        </is>
      </c>
      <c r="H1844" t="inlineStr">
        <is>
          <t>&gt;=0.7</t>
        </is>
      </c>
    </row>
    <row r="1845">
      <c r="A1845" t="inlineStr">
        <is>
          <t>Cnchi</t>
        </is>
      </c>
      <c r="B1845" t="inlineStr">
        <is>
          <t>7a163d87a8ba4952617f47767bab857c3535e774</t>
        </is>
      </c>
      <c r="C1845" t="inlineStr">
        <is>
          <t>2018-09-09 16:59:13+00:00</t>
        </is>
      </c>
      <c r="D1845" t="inlineStr">
        <is>
          <t>verchange</t>
        </is>
      </c>
      <c r="E1845" t="inlineStr">
        <is>
          <t>pygobject</t>
        </is>
      </c>
      <c r="F1845" t="inlineStr"/>
      <c r="G1845" t="inlineStr">
        <is>
          <t>pygobject</t>
        </is>
      </c>
      <c r="H1845" t="inlineStr">
        <is>
          <t>&gt;=3.16.0</t>
        </is>
      </c>
    </row>
    <row r="1846">
      <c r="A1846" t="inlineStr">
        <is>
          <t>bincopy</t>
        </is>
      </c>
      <c r="B1846" t="inlineStr">
        <is>
          <t>ce700f6cbb57c30ac69cef5d432390d517160095</t>
        </is>
      </c>
      <c r="C1846" t="inlineStr">
        <is>
          <t>2018-01-25 18:54:26+00:00</t>
        </is>
      </c>
      <c r="D1846" t="inlineStr">
        <is>
          <t>add</t>
        </is>
      </c>
      <c r="E1846" t="inlineStr">
        <is>
          <t>codespell</t>
        </is>
      </c>
      <c r="F1846" t="inlineStr"/>
      <c r="G1846" t="inlineStr"/>
      <c r="H1846" t="inlineStr"/>
    </row>
    <row r="1847">
      <c r="A1847" t="inlineStr">
        <is>
          <t>bincopy</t>
        </is>
      </c>
      <c r="B1847" t="inlineStr">
        <is>
          <t>ce700f6cbb57c30ac69cef5d432390d517160095</t>
        </is>
      </c>
      <c r="C1847" t="inlineStr">
        <is>
          <t>2018-01-25 18:54:26+00:00</t>
        </is>
      </c>
      <c r="D1847" t="inlineStr">
        <is>
          <t>add</t>
        </is>
      </c>
      <c r="E1847" t="inlineStr">
        <is>
          <t>mock</t>
        </is>
      </c>
      <c r="F1847" t="inlineStr"/>
      <c r="G1847" t="inlineStr"/>
      <c r="H1847" t="inlineStr"/>
    </row>
    <row r="1848">
      <c r="A1848" t="inlineStr">
        <is>
          <t>bincopy</t>
        </is>
      </c>
      <c r="B1848" t="inlineStr">
        <is>
          <t>7eed9ba9698fcb60e212077c7ac10d3ecce0c963</t>
        </is>
      </c>
      <c r="C1848" t="inlineStr">
        <is>
          <t>2018-09-30 04:57:33+00:00</t>
        </is>
      </c>
      <c r="D1848" t="inlineStr">
        <is>
          <t>add</t>
        </is>
      </c>
      <c r="E1848" t="inlineStr">
        <is>
          <t>humanfriendly</t>
        </is>
      </c>
      <c r="F1848" t="inlineStr"/>
      <c r="G1848" t="inlineStr"/>
      <c r="H1848" t="inlineStr"/>
    </row>
    <row r="1849">
      <c r="A1849" t="inlineStr">
        <is>
          <t>bincopy</t>
        </is>
      </c>
      <c r="B1849" t="inlineStr">
        <is>
          <t>1a6c4a40356ccb553c8fa39bb2ece9a2855d82ac</t>
        </is>
      </c>
      <c r="C1849" t="inlineStr">
        <is>
          <t>2020-06-19 13:50:28+00:00</t>
        </is>
      </c>
      <c r="D1849" t="inlineStr">
        <is>
          <t>rem</t>
        </is>
      </c>
      <c r="E1849" t="inlineStr"/>
      <c r="F1849" t="inlineStr"/>
      <c r="G1849" t="inlineStr">
        <is>
          <t>codespell</t>
        </is>
      </c>
      <c r="H1849" t="inlineStr"/>
    </row>
    <row r="1850">
      <c r="A1850" t="inlineStr">
        <is>
          <t>bincopy</t>
        </is>
      </c>
      <c r="B1850" t="inlineStr">
        <is>
          <t>1a6c4a40356ccb553c8fa39bb2ece9a2855d82ac</t>
        </is>
      </c>
      <c r="C1850" t="inlineStr">
        <is>
          <t>2020-06-19 13:50:28+00:00</t>
        </is>
      </c>
      <c r="D1850" t="inlineStr">
        <is>
          <t>rem</t>
        </is>
      </c>
      <c r="E1850" t="inlineStr"/>
      <c r="F1850" t="inlineStr"/>
      <c r="G1850" t="inlineStr">
        <is>
          <t>mock</t>
        </is>
      </c>
      <c r="H1850" t="inlineStr"/>
    </row>
    <row r="1851">
      <c r="A1851" t="inlineStr">
        <is>
          <t>bincopy</t>
        </is>
      </c>
      <c r="B1851" t="inlineStr">
        <is>
          <t>f90988ff5a7d34188b2786c922c79481159e2da1</t>
        </is>
      </c>
      <c r="C1851" t="inlineStr">
        <is>
          <t>2020-06-21 05:16:31+00:00</t>
        </is>
      </c>
      <c r="D1851" t="inlineStr">
        <is>
          <t>add</t>
        </is>
      </c>
      <c r="E1851" t="inlineStr">
        <is>
          <t>argparse_addons</t>
        </is>
      </c>
      <c r="F1851" t="inlineStr"/>
      <c r="G1851" t="inlineStr"/>
      <c r="H1851" t="inlineStr"/>
    </row>
    <row r="1852">
      <c r="A1852" t="inlineStr">
        <is>
          <t>bincopy</t>
        </is>
      </c>
      <c r="B1852" t="inlineStr">
        <is>
          <t>77260cd5fc96b12514660f6a34794885eec9e468</t>
        </is>
      </c>
      <c r="C1852" t="inlineStr">
        <is>
          <t>2020-06-21 08:31:33+00:00</t>
        </is>
      </c>
      <c r="D1852" t="inlineStr">
        <is>
          <t>verchange</t>
        </is>
      </c>
      <c r="E1852" t="inlineStr">
        <is>
          <t>argparse_addons</t>
        </is>
      </c>
      <c r="F1852" t="inlineStr">
        <is>
          <t>&gt;=0.4.0</t>
        </is>
      </c>
      <c r="G1852" t="inlineStr">
        <is>
          <t>argparse_addons</t>
        </is>
      </c>
      <c r="H1852" t="inlineStr"/>
    </row>
    <row r="1853">
      <c r="A1853" t="inlineStr">
        <is>
          <t>seqmagick</t>
        </is>
      </c>
      <c r="B1853" t="inlineStr">
        <is>
          <t>94f63844ccd1524b33a4618a44b69cd6e5728053</t>
        </is>
      </c>
      <c r="C1853" t="inlineStr">
        <is>
          <t>2018-01-06 17:36:25+00:00</t>
        </is>
      </c>
      <c r="D1853" t="inlineStr">
        <is>
          <t>add</t>
        </is>
      </c>
      <c r="E1853" t="inlineStr">
        <is>
          <t>biopython</t>
        </is>
      </c>
      <c r="F1853" t="inlineStr">
        <is>
          <t>&gt;=1.70</t>
        </is>
      </c>
      <c r="G1853" t="inlineStr"/>
      <c r="H1853" t="inlineStr"/>
    </row>
    <row r="1854">
      <c r="A1854" t="inlineStr">
        <is>
          <t>seqmagick</t>
        </is>
      </c>
      <c r="B1854" t="inlineStr">
        <is>
          <t>94f63844ccd1524b33a4618a44b69cd6e5728053</t>
        </is>
      </c>
      <c r="C1854" t="inlineStr">
        <is>
          <t>2018-01-06 17:36:25+00:00</t>
        </is>
      </c>
      <c r="D1854" t="inlineStr">
        <is>
          <t>add</t>
        </is>
      </c>
      <c r="E1854" t="inlineStr">
        <is>
          <t>wheel</t>
        </is>
      </c>
      <c r="F1854" t="inlineStr"/>
      <c r="G1854" t="inlineStr"/>
      <c r="H1854" t="inlineStr"/>
    </row>
    <row r="1855">
      <c r="A1855" t="inlineStr">
        <is>
          <t>seqmagick</t>
        </is>
      </c>
      <c r="B1855" t="inlineStr">
        <is>
          <t>94f63844ccd1524b33a4618a44b69cd6e5728053</t>
        </is>
      </c>
      <c r="C1855" t="inlineStr">
        <is>
          <t>2018-01-06 17:36:25+00:00</t>
        </is>
      </c>
      <c r="D1855" t="inlineStr">
        <is>
          <t>add</t>
        </is>
      </c>
      <c r="E1855" t="inlineStr">
        <is>
          <t>sphinx</t>
        </is>
      </c>
      <c r="F1855" t="inlineStr"/>
      <c r="G1855" t="inlineStr"/>
      <c r="H1855" t="inlineStr"/>
    </row>
    <row r="1856">
      <c r="A1856" t="inlineStr">
        <is>
          <t>seqmagick</t>
        </is>
      </c>
      <c r="B1856" t="inlineStr">
        <is>
          <t>94f63844ccd1524b33a4618a44b69cd6e5728053</t>
        </is>
      </c>
      <c r="C1856" t="inlineStr">
        <is>
          <t>2018-01-06 17:36:25+00:00</t>
        </is>
      </c>
      <c r="D1856" t="inlineStr">
        <is>
          <t>add</t>
        </is>
      </c>
      <c r="E1856" t="inlineStr">
        <is>
          <t>nose</t>
        </is>
      </c>
      <c r="F1856" t="inlineStr"/>
      <c r="G1856" t="inlineStr"/>
      <c r="H1856" t="inlineStr"/>
    </row>
    <row r="1857">
      <c r="A1857" t="inlineStr">
        <is>
          <t>seqmagick</t>
        </is>
      </c>
      <c r="B1857" t="inlineStr">
        <is>
          <t>94f63844ccd1524b33a4618a44b69cd6e5728053</t>
        </is>
      </c>
      <c r="C1857" t="inlineStr">
        <is>
          <t>2018-01-06 17:36:25+00:00</t>
        </is>
      </c>
      <c r="D1857" t="inlineStr">
        <is>
          <t>add</t>
        </is>
      </c>
      <c r="E1857" t="inlineStr">
        <is>
          <t>twine</t>
        </is>
      </c>
      <c r="F1857" t="inlineStr"/>
      <c r="G1857" t="inlineStr"/>
      <c r="H1857" t="inlineStr"/>
    </row>
    <row r="1858">
      <c r="A1858" t="inlineStr">
        <is>
          <t>seqmagick</t>
        </is>
      </c>
      <c r="B1858" t="inlineStr">
        <is>
          <t>94f63844ccd1524b33a4618a44b69cd6e5728053</t>
        </is>
      </c>
      <c r="C1858" t="inlineStr">
        <is>
          <t>2018-01-06 17:36:25+00:00</t>
        </is>
      </c>
      <c r="D1858" t="inlineStr">
        <is>
          <t>add</t>
        </is>
      </c>
      <c r="E1858" t="inlineStr">
        <is>
          <t>ghp-import</t>
        </is>
      </c>
      <c r="F1858" t="inlineStr"/>
      <c r="G1858" t="inlineStr"/>
      <c r="H1858" t="inlineStr"/>
    </row>
    <row r="1859">
      <c r="A1859" t="inlineStr">
        <is>
          <t>seqmagick</t>
        </is>
      </c>
      <c r="B1859" t="inlineStr">
        <is>
          <t>ecb8175b4d9cd75ed70e535654d1820ce4ad86ab</t>
        </is>
      </c>
      <c r="C1859" t="inlineStr">
        <is>
          <t>2020-11-14 17:42:15+00:00</t>
        </is>
      </c>
      <c r="D1859" t="inlineStr">
        <is>
          <t>add</t>
        </is>
      </c>
      <c r="E1859" t="inlineStr">
        <is>
          <t>pygtrie</t>
        </is>
      </c>
      <c r="F1859" t="inlineStr"/>
      <c r="G1859" t="inlineStr"/>
      <c r="H1859" t="inlineStr"/>
    </row>
    <row r="1860">
      <c r="A1860" t="inlineStr">
        <is>
          <t>seqmagick</t>
        </is>
      </c>
      <c r="B1860" t="inlineStr">
        <is>
          <t>c6c292665b88be3e02623a32f902039f630e9f0a</t>
        </is>
      </c>
      <c r="C1860" t="inlineStr">
        <is>
          <t>2020-12-07 23:47:24+00:00</t>
        </is>
      </c>
      <c r="D1860" t="inlineStr">
        <is>
          <t>verchange</t>
        </is>
      </c>
      <c r="E1860" t="inlineStr">
        <is>
          <t>biopython</t>
        </is>
      </c>
      <c r="F1860" t="inlineStr">
        <is>
          <t>&gt;=1.78</t>
        </is>
      </c>
      <c r="G1860" t="inlineStr">
        <is>
          <t>biopython</t>
        </is>
      </c>
      <c r="H1860" t="inlineStr">
        <is>
          <t>&gt;=1.70</t>
        </is>
      </c>
    </row>
    <row r="1861">
      <c r="A1861" t="inlineStr">
        <is>
          <t>seqmagick</t>
        </is>
      </c>
      <c r="B1861" t="inlineStr">
        <is>
          <t>84be444ede43a98173bdbd560dafae2f2c60a6cf</t>
        </is>
      </c>
      <c r="C1861" t="inlineStr">
        <is>
          <t>2020-12-08 23:53:32+00:00</t>
        </is>
      </c>
      <c r="D1861" t="inlineStr">
        <is>
          <t>verchange</t>
        </is>
      </c>
      <c r="E1861" t="inlineStr">
        <is>
          <t>pygtrie</t>
        </is>
      </c>
      <c r="F1861" t="inlineStr">
        <is>
          <t>&gt;=2.1</t>
        </is>
      </c>
      <c r="G1861" t="inlineStr">
        <is>
          <t>pygtrie</t>
        </is>
      </c>
      <c r="H1861" t="inlineStr"/>
    </row>
    <row r="1862">
      <c r="A1862" t="inlineStr">
        <is>
          <t>pylama</t>
        </is>
      </c>
      <c r="B1862" t="inlineStr">
        <is>
          <t>3aebb6bca6243fd882e8cb60d01f7292f91f91af</t>
        </is>
      </c>
      <c r="C1862" t="inlineStr">
        <is>
          <t>2013-05-29 12:34:15+00:00</t>
        </is>
      </c>
      <c r="D1862" t="inlineStr">
        <is>
          <t>add</t>
        </is>
      </c>
      <c r="E1862" t="inlineStr">
        <is>
          <t>pyflakes</t>
        </is>
      </c>
      <c r="F1862" t="inlineStr"/>
      <c r="G1862" t="inlineStr"/>
      <c r="H1862" t="inlineStr"/>
    </row>
    <row r="1863">
      <c r="A1863" t="inlineStr">
        <is>
          <t>pylama</t>
        </is>
      </c>
      <c r="B1863" t="inlineStr">
        <is>
          <t>3aebb6bca6243fd882e8cb60d01f7292f91f91af</t>
        </is>
      </c>
      <c r="C1863" t="inlineStr">
        <is>
          <t>2013-05-29 12:34:15+00:00</t>
        </is>
      </c>
      <c r="D1863" t="inlineStr">
        <is>
          <t>add</t>
        </is>
      </c>
      <c r="E1863" t="inlineStr">
        <is>
          <t>pep8</t>
        </is>
      </c>
      <c r="F1863" t="inlineStr"/>
      <c r="G1863" t="inlineStr"/>
      <c r="H1863" t="inlineStr"/>
    </row>
    <row r="1864">
      <c r="A1864" t="inlineStr">
        <is>
          <t>pylama</t>
        </is>
      </c>
      <c r="B1864" t="inlineStr">
        <is>
          <t>3aebb6bca6243fd882e8cb60d01f7292f91f91af</t>
        </is>
      </c>
      <c r="C1864" t="inlineStr">
        <is>
          <t>2013-05-29 12:34:15+00:00</t>
        </is>
      </c>
      <c r="D1864" t="inlineStr">
        <is>
          <t>add</t>
        </is>
      </c>
      <c r="E1864" t="inlineStr">
        <is>
          <t>pylint</t>
        </is>
      </c>
      <c r="F1864" t="inlineStr"/>
      <c r="G1864" t="inlineStr"/>
      <c r="H1864" t="inlineStr"/>
    </row>
    <row r="1865">
      <c r="A1865" t="inlineStr">
        <is>
          <t>pylama</t>
        </is>
      </c>
      <c r="B1865" t="inlineStr">
        <is>
          <t>d8dfacda065e8e7f056eb1bad68ef595ceb4e51a</t>
        </is>
      </c>
      <c r="C1865" t="inlineStr">
        <is>
          <t>2013-10-14 09:56:31+00:00</t>
        </is>
      </c>
      <c r="D1865" t="inlineStr">
        <is>
          <t>add</t>
        </is>
      </c>
      <c r="E1865" t="inlineStr">
        <is>
          <t>pylama</t>
        </is>
      </c>
      <c r="F1865" t="inlineStr"/>
      <c r="G1865" t="inlineStr"/>
      <c r="H1865" t="inlineStr"/>
    </row>
    <row r="1866">
      <c r="A1866" t="inlineStr">
        <is>
          <t>pylama</t>
        </is>
      </c>
      <c r="B1866" t="inlineStr">
        <is>
          <t>908924ede7f219e5081d592e03924c5906535b7d</t>
        </is>
      </c>
      <c r="C1866" t="inlineStr">
        <is>
          <t>2014-10-26 20:17:22+00:00</t>
        </is>
      </c>
      <c r="D1866" t="inlineStr">
        <is>
          <t>verchange</t>
        </is>
      </c>
      <c r="E1866" t="inlineStr">
        <is>
          <t>pylint</t>
        </is>
      </c>
      <c r="F1866" t="inlineStr"/>
      <c r="G1866" t="inlineStr">
        <is>
          <t>pylint</t>
        </is>
      </c>
      <c r="H1866" t="inlineStr"/>
    </row>
    <row r="1867">
      <c r="A1867" t="inlineStr">
        <is>
          <t>pylama</t>
        </is>
      </c>
      <c r="B1867" t="inlineStr">
        <is>
          <t>908924ede7f219e5081d592e03924c5906535b7d</t>
        </is>
      </c>
      <c r="C1867" t="inlineStr">
        <is>
          <t>2014-10-26 20:17:22+00:00</t>
        </is>
      </c>
      <c r="D1867" t="inlineStr">
        <is>
          <t>verchange</t>
        </is>
      </c>
      <c r="E1867" t="inlineStr">
        <is>
          <t>pyflakes</t>
        </is>
      </c>
      <c r="F1867" t="inlineStr"/>
      <c r="G1867" t="inlineStr">
        <is>
          <t>pyflakes</t>
        </is>
      </c>
      <c r="H1867" t="inlineStr"/>
    </row>
    <row r="1868">
      <c r="A1868" t="inlineStr">
        <is>
          <t>pylama</t>
        </is>
      </c>
      <c r="B1868" t="inlineStr">
        <is>
          <t>908924ede7f219e5081d592e03924c5906535b7d</t>
        </is>
      </c>
      <c r="C1868" t="inlineStr">
        <is>
          <t>2014-10-26 20:17:22+00:00</t>
        </is>
      </c>
      <c r="D1868" t="inlineStr">
        <is>
          <t>add</t>
        </is>
      </c>
      <c r="E1868" t="inlineStr">
        <is>
          <t>ipdb</t>
        </is>
      </c>
      <c r="F1868" t="inlineStr"/>
      <c r="G1868" t="inlineStr"/>
      <c r="H1868" t="inlineStr"/>
    </row>
    <row r="1869">
      <c r="A1869" t="inlineStr">
        <is>
          <t>pylama</t>
        </is>
      </c>
      <c r="B1869" t="inlineStr">
        <is>
          <t>908924ede7f219e5081d592e03924c5906535b7d</t>
        </is>
      </c>
      <c r="C1869" t="inlineStr">
        <is>
          <t>2014-10-26 20:17:22+00:00</t>
        </is>
      </c>
      <c r="D1869" t="inlineStr">
        <is>
          <t>add</t>
        </is>
      </c>
      <c r="E1869" t="inlineStr">
        <is>
          <t>pytest</t>
        </is>
      </c>
      <c r="F1869" t="inlineStr"/>
      <c r="G1869" t="inlineStr"/>
      <c r="H1869" t="inlineStr"/>
    </row>
    <row r="1870">
      <c r="A1870" t="inlineStr">
        <is>
          <t>pylama</t>
        </is>
      </c>
      <c r="B1870" t="inlineStr">
        <is>
          <t>586a1412be3aae7554d2d15625a9bd4b866b1e76</t>
        </is>
      </c>
      <c r="C1870" t="inlineStr">
        <is>
          <t>2015-09-04 13:50:04+00:00</t>
        </is>
      </c>
      <c r="D1870" t="inlineStr">
        <is>
          <t>rem</t>
        </is>
      </c>
      <c r="E1870" t="inlineStr"/>
      <c r="F1870" t="inlineStr"/>
      <c r="G1870" t="inlineStr">
        <is>
          <t>pylama</t>
        </is>
      </c>
      <c r="H1870" t="inlineStr"/>
    </row>
    <row r="1871">
      <c r="A1871" t="inlineStr">
        <is>
          <t>pylama</t>
        </is>
      </c>
      <c r="B1871" t="inlineStr">
        <is>
          <t>8248cda64d1f0af41d02b1e36733d530c883338c</t>
        </is>
      </c>
      <c r="C1871" t="inlineStr">
        <is>
          <t>2016-02-16 16:11:31+00:00</t>
        </is>
      </c>
      <c r="D1871" t="inlineStr">
        <is>
          <t>verchange</t>
        </is>
      </c>
      <c r="E1871" t="inlineStr">
        <is>
          <t>pyflakes</t>
        </is>
      </c>
      <c r="F1871">
        <f>=1.0.0</f>
        <v/>
      </c>
      <c r="G1871" t="inlineStr">
        <is>
          <t>pyflakes</t>
        </is>
      </c>
      <c r="H1871" t="inlineStr"/>
    </row>
    <row r="1872">
      <c r="A1872" t="inlineStr">
        <is>
          <t>pylama</t>
        </is>
      </c>
      <c r="B1872" t="inlineStr">
        <is>
          <t>8248cda64d1f0af41d02b1e36733d530c883338c</t>
        </is>
      </c>
      <c r="C1872" t="inlineStr">
        <is>
          <t>2016-02-16 16:11:31+00:00</t>
        </is>
      </c>
      <c r="D1872" t="inlineStr">
        <is>
          <t>verchange</t>
        </is>
      </c>
      <c r="E1872" t="inlineStr">
        <is>
          <t>pep8</t>
        </is>
      </c>
      <c r="F1872">
        <f>=1.7.0</f>
        <v/>
      </c>
      <c r="G1872" t="inlineStr">
        <is>
          <t>pep8</t>
        </is>
      </c>
      <c r="H1872" t="inlineStr"/>
    </row>
    <row r="1873">
      <c r="A1873" t="inlineStr">
        <is>
          <t>pylama</t>
        </is>
      </c>
      <c r="B1873" t="inlineStr">
        <is>
          <t>8248cda64d1f0af41d02b1e36733d530c883338c</t>
        </is>
      </c>
      <c r="C1873" t="inlineStr">
        <is>
          <t>2016-02-16 16:11:31+00:00</t>
        </is>
      </c>
      <c r="D1873" t="inlineStr">
        <is>
          <t>add</t>
        </is>
      </c>
      <c r="E1873" t="inlineStr">
        <is>
          <t>mccabe</t>
        </is>
      </c>
      <c r="F1873">
        <f>=0.4.0</f>
        <v/>
      </c>
      <c r="G1873" t="inlineStr"/>
      <c r="H1873" t="inlineStr"/>
    </row>
    <row r="1874">
      <c r="A1874" t="inlineStr">
        <is>
          <t>pylama</t>
        </is>
      </c>
      <c r="B1874" t="inlineStr">
        <is>
          <t>8248cda64d1f0af41d02b1e36733d530c883338c</t>
        </is>
      </c>
      <c r="C1874" t="inlineStr">
        <is>
          <t>2016-02-16 16:11:31+00:00</t>
        </is>
      </c>
      <c r="D1874" t="inlineStr">
        <is>
          <t>add</t>
        </is>
      </c>
      <c r="E1874" t="inlineStr">
        <is>
          <t>pep257</t>
        </is>
      </c>
      <c r="F1874">
        <f>=0.7.0</f>
        <v/>
      </c>
      <c r="G1874" t="inlineStr"/>
      <c r="H1874" t="inlineStr"/>
    </row>
    <row r="1875">
      <c r="A1875" t="inlineStr">
        <is>
          <t>pylama</t>
        </is>
      </c>
      <c r="B1875" t="inlineStr">
        <is>
          <t>8248cda64d1f0af41d02b1e36733d530c883338c</t>
        </is>
      </c>
      <c r="C1875" t="inlineStr">
        <is>
          <t>2016-02-16 16:11:31+00:00</t>
        </is>
      </c>
      <c r="D1875" t="inlineStr">
        <is>
          <t>rem</t>
        </is>
      </c>
      <c r="E1875" t="inlineStr"/>
      <c r="F1875" t="inlineStr"/>
      <c r="G1875" t="inlineStr">
        <is>
          <t>ipdb</t>
        </is>
      </c>
      <c r="H1875" t="inlineStr"/>
    </row>
    <row r="1876">
      <c r="A1876" t="inlineStr">
        <is>
          <t>pylama</t>
        </is>
      </c>
      <c r="B1876" t="inlineStr">
        <is>
          <t>8248cda64d1f0af41d02b1e36733d530c883338c</t>
        </is>
      </c>
      <c r="C1876" t="inlineStr">
        <is>
          <t>2016-02-16 16:11:31+00:00</t>
        </is>
      </c>
      <c r="D1876" t="inlineStr">
        <is>
          <t>rem</t>
        </is>
      </c>
      <c r="E1876" t="inlineStr"/>
      <c r="F1876" t="inlineStr"/>
      <c r="G1876" t="inlineStr">
        <is>
          <t>pylint</t>
        </is>
      </c>
      <c r="H1876" t="inlineStr"/>
    </row>
    <row r="1877">
      <c r="A1877" t="inlineStr">
        <is>
          <t>pylama</t>
        </is>
      </c>
      <c r="B1877" t="inlineStr">
        <is>
          <t>8248cda64d1f0af41d02b1e36733d530c883338c</t>
        </is>
      </c>
      <c r="C1877" t="inlineStr">
        <is>
          <t>2016-02-16 16:11:31+00:00</t>
        </is>
      </c>
      <c r="D1877" t="inlineStr">
        <is>
          <t>rem</t>
        </is>
      </c>
      <c r="E1877" t="inlineStr"/>
      <c r="F1877" t="inlineStr"/>
      <c r="G1877" t="inlineStr">
        <is>
          <t>pytest</t>
        </is>
      </c>
      <c r="H1877" t="inlineStr"/>
    </row>
    <row r="1878">
      <c r="A1878" t="inlineStr">
        <is>
          <t>pylama</t>
        </is>
      </c>
      <c r="B1878" t="inlineStr">
        <is>
          <t>469585421805f5d9ef26e1daad5e9f0385532d59</t>
        </is>
      </c>
      <c r="C1878" t="inlineStr">
        <is>
          <t>2016-09-07 08:10:38+00:00</t>
        </is>
      </c>
      <c r="D1878" t="inlineStr">
        <is>
          <t>verchange</t>
        </is>
      </c>
      <c r="E1878" t="inlineStr">
        <is>
          <t>pyflakes</t>
        </is>
      </c>
      <c r="F1878" t="inlineStr">
        <is>
          <t>&gt;=1.3.0</t>
        </is>
      </c>
      <c r="G1878" t="inlineStr">
        <is>
          <t>pyflakes</t>
        </is>
      </c>
      <c r="H1878">
        <f>=1.0.0</f>
        <v/>
      </c>
    </row>
    <row r="1879">
      <c r="A1879" t="inlineStr">
        <is>
          <t>pylama</t>
        </is>
      </c>
      <c r="B1879" t="inlineStr">
        <is>
          <t>469585421805f5d9ef26e1daad5e9f0385532d59</t>
        </is>
      </c>
      <c r="C1879" t="inlineStr">
        <is>
          <t>2016-09-07 08:10:38+00:00</t>
        </is>
      </c>
      <c r="D1879" t="inlineStr">
        <is>
          <t>verchange</t>
        </is>
      </c>
      <c r="E1879" t="inlineStr">
        <is>
          <t>mccabe</t>
        </is>
      </c>
      <c r="F1879" t="inlineStr">
        <is>
          <t>&gt;=0.5.2</t>
        </is>
      </c>
      <c r="G1879" t="inlineStr">
        <is>
          <t>mccabe</t>
        </is>
      </c>
      <c r="H1879">
        <f>=0.4.0</f>
        <v/>
      </c>
    </row>
    <row r="1880">
      <c r="A1880" t="inlineStr">
        <is>
          <t>pylama</t>
        </is>
      </c>
      <c r="B1880" t="inlineStr">
        <is>
          <t>469585421805f5d9ef26e1daad5e9f0385532d59</t>
        </is>
      </c>
      <c r="C1880" t="inlineStr">
        <is>
          <t>2016-09-07 08:10:38+00:00</t>
        </is>
      </c>
      <c r="D1880" t="inlineStr">
        <is>
          <t>verchange</t>
        </is>
      </c>
      <c r="E1880" t="inlineStr">
        <is>
          <t>pep8</t>
        </is>
      </c>
      <c r="F1880" t="inlineStr">
        <is>
          <t>&gt;=1.7.0</t>
        </is>
      </c>
      <c r="G1880" t="inlineStr">
        <is>
          <t>pep8</t>
        </is>
      </c>
      <c r="H1880">
        <f>=1.7.0</f>
        <v/>
      </c>
    </row>
    <row r="1881">
      <c r="A1881" t="inlineStr">
        <is>
          <t>pylama</t>
        </is>
      </c>
      <c r="B1881" t="inlineStr">
        <is>
          <t>469585421805f5d9ef26e1daad5e9f0385532d59</t>
        </is>
      </c>
      <c r="C1881" t="inlineStr">
        <is>
          <t>2016-09-07 08:10:38+00:00</t>
        </is>
      </c>
      <c r="D1881" t="inlineStr">
        <is>
          <t>add</t>
        </is>
      </c>
      <c r="E1881" t="inlineStr">
        <is>
          <t>pydocstyle</t>
        </is>
      </c>
      <c r="F1881" t="inlineStr">
        <is>
          <t>&gt;=1.0.0</t>
        </is>
      </c>
      <c r="G1881" t="inlineStr"/>
      <c r="H1881" t="inlineStr"/>
    </row>
    <row r="1882">
      <c r="A1882" t="inlineStr">
        <is>
          <t>pylama</t>
        </is>
      </c>
      <c r="B1882" t="inlineStr">
        <is>
          <t>469585421805f5d9ef26e1daad5e9f0385532d59</t>
        </is>
      </c>
      <c r="C1882" t="inlineStr">
        <is>
          <t>2016-09-07 08:10:38+00:00</t>
        </is>
      </c>
      <c r="D1882" t="inlineStr">
        <is>
          <t>rem</t>
        </is>
      </c>
      <c r="E1882" t="inlineStr"/>
      <c r="F1882" t="inlineStr"/>
      <c r="G1882" t="inlineStr">
        <is>
          <t>pep257</t>
        </is>
      </c>
      <c r="H1882">
        <f>=0.7.0</f>
        <v/>
      </c>
    </row>
    <row r="1883">
      <c r="A1883" t="inlineStr">
        <is>
          <t>pylama</t>
        </is>
      </c>
      <c r="B1883" t="inlineStr">
        <is>
          <t>0fa30f30d0bbb081edb73e0599274765566e8552</t>
        </is>
      </c>
      <c r="C1883" t="inlineStr">
        <is>
          <t>2016-10-25 15:27:46+00:00</t>
        </is>
      </c>
      <c r="D1883" t="inlineStr">
        <is>
          <t>add</t>
        </is>
      </c>
      <c r="E1883" t="inlineStr">
        <is>
          <t>pycodestyle</t>
        </is>
      </c>
      <c r="F1883" t="inlineStr">
        <is>
          <t>&gt;=2.0.0</t>
        </is>
      </c>
      <c r="G1883" t="inlineStr"/>
      <c r="H1883" t="inlineStr"/>
    </row>
    <row r="1884">
      <c r="A1884" t="inlineStr">
        <is>
          <t>pylama</t>
        </is>
      </c>
      <c r="B1884" t="inlineStr">
        <is>
          <t>0fa30f30d0bbb081edb73e0599274765566e8552</t>
        </is>
      </c>
      <c r="C1884" t="inlineStr">
        <is>
          <t>2016-10-25 15:27:46+00:00</t>
        </is>
      </c>
      <c r="D1884" t="inlineStr">
        <is>
          <t>rem</t>
        </is>
      </c>
      <c r="E1884" t="inlineStr"/>
      <c r="F1884" t="inlineStr"/>
      <c r="G1884" t="inlineStr">
        <is>
          <t>pep8</t>
        </is>
      </c>
      <c r="H1884" t="inlineStr">
        <is>
          <t>&gt;=1.7.0</t>
        </is>
      </c>
    </row>
    <row r="1885">
      <c r="A1885" t="inlineStr">
        <is>
          <t>pylama</t>
        </is>
      </c>
      <c r="B1885" t="inlineStr">
        <is>
          <t>e12ea609e9e1ead691265b75daec20e2aecfc7fc</t>
        </is>
      </c>
      <c r="C1885" t="inlineStr">
        <is>
          <t>2016-10-25 15:31:52+00:00</t>
        </is>
      </c>
      <c r="D1885" t="inlineStr">
        <is>
          <t>verchange</t>
        </is>
      </c>
      <c r="E1885" t="inlineStr">
        <is>
          <t>pydocstyle</t>
        </is>
      </c>
      <c r="F1885" t="inlineStr">
        <is>
          <t>&gt;=1.1.1</t>
        </is>
      </c>
      <c r="G1885" t="inlineStr">
        <is>
          <t>pydocstyle</t>
        </is>
      </c>
      <c r="H1885" t="inlineStr">
        <is>
          <t>&gt;=1.0.0</t>
        </is>
      </c>
    </row>
    <row r="1886">
      <c r="A1886" t="inlineStr">
        <is>
          <t>pylama</t>
        </is>
      </c>
      <c r="B1886" t="inlineStr">
        <is>
          <t>ff3de7cc85f56b2a4961db1dbd278c9228b7ef0e</t>
        </is>
      </c>
      <c r="C1886" t="inlineStr">
        <is>
          <t>2016-10-25 17:18:45+00:00</t>
        </is>
      </c>
      <c r="D1886" t="inlineStr">
        <is>
          <t>verchange</t>
        </is>
      </c>
      <c r="E1886" t="inlineStr">
        <is>
          <t>pydocstyle</t>
        </is>
      </c>
      <c r="F1886" t="inlineStr">
        <is>
          <t>&gt;=1.1.1</t>
        </is>
      </c>
      <c r="G1886" t="inlineStr">
        <is>
          <t>pydocstyle</t>
        </is>
      </c>
      <c r="H1886" t="inlineStr">
        <is>
          <t>&gt;=1.1.1</t>
        </is>
      </c>
    </row>
    <row r="1887">
      <c r="A1887" t="inlineStr">
        <is>
          <t>pylama</t>
        </is>
      </c>
      <c r="B1887" t="inlineStr">
        <is>
          <t>383d56489df7a670a20f9df6f4fc737f8ed80ee1</t>
        </is>
      </c>
      <c r="C1887" t="inlineStr">
        <is>
          <t>2017-06-26 15:51:03+00:00</t>
        </is>
      </c>
      <c r="D1887" t="inlineStr">
        <is>
          <t>verchange</t>
        </is>
      </c>
      <c r="E1887" t="inlineStr">
        <is>
          <t>pyflakes</t>
        </is>
      </c>
      <c r="F1887" t="inlineStr">
        <is>
          <t>&gt;=1.5.0</t>
        </is>
      </c>
      <c r="G1887" t="inlineStr">
        <is>
          <t>pyflakes</t>
        </is>
      </c>
      <c r="H1887" t="inlineStr">
        <is>
          <t>&gt;=1.3.0</t>
        </is>
      </c>
    </row>
    <row r="1888">
      <c r="A1888" t="inlineStr">
        <is>
          <t>pylama</t>
        </is>
      </c>
      <c r="B1888" t="inlineStr">
        <is>
          <t>383d56489df7a670a20f9df6f4fc737f8ed80ee1</t>
        </is>
      </c>
      <c r="C1888" t="inlineStr">
        <is>
          <t>2017-06-26 15:51:03+00:00</t>
        </is>
      </c>
      <c r="D1888" t="inlineStr">
        <is>
          <t>verchange</t>
        </is>
      </c>
      <c r="E1888" t="inlineStr">
        <is>
          <t>pycodestyle</t>
        </is>
      </c>
      <c r="F1888" t="inlineStr">
        <is>
          <t>&gt;=2.3.1</t>
        </is>
      </c>
      <c r="G1888" t="inlineStr">
        <is>
          <t>pycodestyle</t>
        </is>
      </c>
      <c r="H1888" t="inlineStr">
        <is>
          <t>&gt;=2.0.0</t>
        </is>
      </c>
    </row>
    <row r="1889">
      <c r="A1889" t="inlineStr">
        <is>
          <t>pylama</t>
        </is>
      </c>
      <c r="B1889" t="inlineStr">
        <is>
          <t>383d56489df7a670a20f9df6f4fc737f8ed80ee1</t>
        </is>
      </c>
      <c r="C1889" t="inlineStr">
        <is>
          <t>2017-06-26 15:51:03+00:00</t>
        </is>
      </c>
      <c r="D1889" t="inlineStr">
        <is>
          <t>verchange</t>
        </is>
      </c>
      <c r="E1889" t="inlineStr">
        <is>
          <t>pydocstyle</t>
        </is>
      </c>
      <c r="F1889" t="inlineStr">
        <is>
          <t>&gt;=2.0.0</t>
        </is>
      </c>
      <c r="G1889" t="inlineStr">
        <is>
          <t>pydocstyle</t>
        </is>
      </c>
      <c r="H1889" t="inlineStr">
        <is>
          <t>&gt;=1.1.1</t>
        </is>
      </c>
    </row>
    <row r="1890">
      <c r="A1890" t="inlineStr">
        <is>
          <t>pylama</t>
        </is>
      </c>
      <c r="B1890" t="inlineStr">
        <is>
          <t>038c61bc6c5257e588769fdabb6c3b0af160fc9f</t>
        </is>
      </c>
      <c r="C1890" t="inlineStr">
        <is>
          <t>2018-10-02 14:40:27+00:00</t>
        </is>
      </c>
      <c r="D1890" t="inlineStr">
        <is>
          <t>add</t>
        </is>
      </c>
      <c r="E1890" t="inlineStr">
        <is>
          <t>eradicate</t>
        </is>
      </c>
      <c r="F1890" t="inlineStr">
        <is>
          <t>&gt;=0.2</t>
        </is>
      </c>
      <c r="G1890" t="inlineStr"/>
      <c r="H1890" t="inlineStr"/>
    </row>
    <row r="1891">
      <c r="A1891" t="inlineStr">
        <is>
          <t>pylama</t>
        </is>
      </c>
      <c r="B1891" t="inlineStr">
        <is>
          <t>81d62ed96d96052c98604634345b590fb9d0d133</t>
        </is>
      </c>
      <c r="C1891" t="inlineStr">
        <is>
          <t>2018-10-09 16:48:04+00:00</t>
        </is>
      </c>
      <c r="D1891" t="inlineStr">
        <is>
          <t>rem</t>
        </is>
      </c>
      <c r="E1891" t="inlineStr"/>
      <c r="F1891" t="inlineStr"/>
      <c r="G1891" t="inlineStr">
        <is>
          <t>eradicate</t>
        </is>
      </c>
      <c r="H1891" t="inlineStr">
        <is>
          <t>&gt;=0.2</t>
        </is>
      </c>
    </row>
    <row r="1892">
      <c r="A1892" t="inlineStr">
        <is>
          <t>PyRTL</t>
        </is>
      </c>
      <c r="B1892" t="inlineStr">
        <is>
          <t>3081974ab1a9746dda23b34010c9bc1ecaee699e</t>
        </is>
      </c>
      <c r="C1892" t="inlineStr">
        <is>
          <t>2015-12-28 23:57:10+00:00</t>
        </is>
      </c>
      <c r="D1892" t="inlineStr">
        <is>
          <t>verchange</t>
        </is>
      </c>
      <c r="E1892" t="inlineStr">
        <is>
          <t>pylint</t>
        </is>
      </c>
      <c r="F1892">
        <f>=1.5.1</f>
        <v/>
      </c>
      <c r="G1892" t="inlineStr">
        <is>
          <t>pylint</t>
        </is>
      </c>
      <c r="H1892">
        <f>=1.3.1</f>
        <v/>
      </c>
    </row>
    <row r="1893">
      <c r="A1893" t="inlineStr">
        <is>
          <t>PyRTL</t>
        </is>
      </c>
      <c r="B1893" t="inlineStr">
        <is>
          <t>3081974ab1a9746dda23b34010c9bc1ecaee699e</t>
        </is>
      </c>
      <c r="C1893" t="inlineStr">
        <is>
          <t>2015-12-28 23:57:10+00:00</t>
        </is>
      </c>
      <c r="D1893" t="inlineStr">
        <is>
          <t>add</t>
        </is>
      </c>
      <c r="E1893" t="inlineStr">
        <is>
          <t>astroid</t>
        </is>
      </c>
      <c r="F1893">
        <f>=1.4.1</f>
        <v/>
      </c>
      <c r="G1893" t="inlineStr"/>
      <c r="H1893" t="inlineStr"/>
    </row>
    <row r="1894">
      <c r="A1894" t="inlineStr">
        <is>
          <t>forge</t>
        </is>
      </c>
      <c r="B1894" t="inlineStr">
        <is>
          <t>710d8f381311f83174ebeb1b67a0be14db217432</t>
        </is>
      </c>
      <c r="C1894" t="inlineStr">
        <is>
          <t>2017-06-26 19:01:42+00:00</t>
        </is>
      </c>
      <c r="D1894" t="inlineStr">
        <is>
          <t>add</t>
        </is>
      </c>
      <c r="E1894" t="inlineStr">
        <is>
          <t>pytest</t>
        </is>
      </c>
      <c r="F1894" t="inlineStr"/>
      <c r="G1894" t="inlineStr"/>
      <c r="H1894" t="inlineStr"/>
    </row>
    <row r="1895">
      <c r="A1895" t="inlineStr">
        <is>
          <t>forge</t>
        </is>
      </c>
      <c r="B1895" t="inlineStr">
        <is>
          <t>2188145edad33ce7e4e3999a88cbb5013ec7afdf</t>
        </is>
      </c>
      <c r="C1895" t="inlineStr">
        <is>
          <t>2017-06-26 19:18:32+00:00</t>
        </is>
      </c>
      <c r="D1895" t="inlineStr">
        <is>
          <t>verchange</t>
        </is>
      </c>
      <c r="E1895" t="inlineStr">
        <is>
          <t>eventlet</t>
        </is>
      </c>
      <c r="F1895">
        <f>=0.20.0</f>
        <v/>
      </c>
      <c r="G1895" t="inlineStr">
        <is>
          <t>eventlet</t>
        </is>
      </c>
      <c r="H1895" t="inlineStr"/>
    </row>
    <row r="1896">
      <c r="A1896" t="inlineStr">
        <is>
          <t>forge</t>
        </is>
      </c>
      <c r="B1896" t="inlineStr">
        <is>
          <t>6cdb4e79b0faf389d4d505e975c6b853df95d4db</t>
        </is>
      </c>
      <c r="C1896" t="inlineStr">
        <is>
          <t>2017-06-30 20:00:49+00:00</t>
        </is>
      </c>
      <c r="D1896" t="inlineStr">
        <is>
          <t>add</t>
        </is>
      </c>
      <c r="E1896" t="inlineStr">
        <is>
          <t>pexpect</t>
        </is>
      </c>
      <c r="F1896" t="inlineStr"/>
      <c r="G1896" t="inlineStr"/>
      <c r="H1896" t="inlineStr"/>
    </row>
    <row r="1897">
      <c r="A1897" t="inlineStr">
        <is>
          <t>forge</t>
        </is>
      </c>
      <c r="B1897" t="inlineStr">
        <is>
          <t>62aed59dd23492c1f20b0fbed4ef7611b628035d</t>
        </is>
      </c>
      <c r="C1897" t="inlineStr">
        <is>
          <t>2017-07-24 21:47:43+00:00</t>
        </is>
      </c>
      <c r="D1897" t="inlineStr">
        <is>
          <t>verchange</t>
        </is>
      </c>
      <c r="E1897" t="inlineStr">
        <is>
          <t>blessed</t>
        </is>
      </c>
      <c r="F1897">
        <f>=1.14.2</f>
        <v/>
      </c>
      <c r="G1897" t="inlineStr">
        <is>
          <t>blessed</t>
        </is>
      </c>
      <c r="H1897" t="inlineStr"/>
    </row>
    <row r="1898">
      <c r="A1898" t="inlineStr">
        <is>
          <t>forge</t>
        </is>
      </c>
      <c r="B1898" t="inlineStr">
        <is>
          <t>62aed59dd23492c1f20b0fbed4ef7611b628035d</t>
        </is>
      </c>
      <c r="C1898" t="inlineStr">
        <is>
          <t>2017-07-24 21:47:43+00:00</t>
        </is>
      </c>
      <c r="D1898" t="inlineStr">
        <is>
          <t>verchange</t>
        </is>
      </c>
      <c r="E1898" t="inlineStr">
        <is>
          <t>jinja2</t>
        </is>
      </c>
      <c r="F1898">
        <f>=2.9.6</f>
        <v/>
      </c>
      <c r="G1898" t="inlineStr">
        <is>
          <t>jinja2</t>
        </is>
      </c>
      <c r="H1898" t="inlineStr"/>
    </row>
    <row r="1899">
      <c r="A1899" t="inlineStr">
        <is>
          <t>forge</t>
        </is>
      </c>
      <c r="B1899" t="inlineStr">
        <is>
          <t>62aed59dd23492c1f20b0fbed4ef7611b628035d</t>
        </is>
      </c>
      <c r="C1899" t="inlineStr">
        <is>
          <t>2017-07-24 21:47:43+00:00</t>
        </is>
      </c>
      <c r="D1899" t="inlineStr">
        <is>
          <t>verchange</t>
        </is>
      </c>
      <c r="E1899" t="inlineStr">
        <is>
          <t>flask-cors</t>
        </is>
      </c>
      <c r="F1899">
        <f>=3.0.2</f>
        <v/>
      </c>
      <c r="G1899" t="inlineStr">
        <is>
          <t>flask-cors</t>
        </is>
      </c>
      <c r="H1899" t="inlineStr"/>
    </row>
    <row r="1900">
      <c r="A1900" t="inlineStr">
        <is>
          <t>forge</t>
        </is>
      </c>
      <c r="B1900" t="inlineStr">
        <is>
          <t>62aed59dd23492c1f20b0fbed4ef7611b628035d</t>
        </is>
      </c>
      <c r="C1900" t="inlineStr">
        <is>
          <t>2017-07-24 21:47:43+00:00</t>
        </is>
      </c>
      <c r="D1900" t="inlineStr">
        <is>
          <t>verchange</t>
        </is>
      </c>
      <c r="E1900" t="inlineStr">
        <is>
          <t>requests</t>
        </is>
      </c>
      <c r="F1900">
        <f>=2.14.2</f>
        <v/>
      </c>
      <c r="G1900" t="inlineStr">
        <is>
          <t>requests</t>
        </is>
      </c>
      <c r="H1900" t="inlineStr"/>
    </row>
    <row r="1901">
      <c r="A1901" t="inlineStr">
        <is>
          <t>forge</t>
        </is>
      </c>
      <c r="B1901" t="inlineStr">
        <is>
          <t>62aed59dd23492c1f20b0fbed4ef7611b628035d</t>
        </is>
      </c>
      <c r="C1901" t="inlineStr">
        <is>
          <t>2017-07-24 21:47:43+00:00</t>
        </is>
      </c>
      <c r="D1901" t="inlineStr">
        <is>
          <t>verchange</t>
        </is>
      </c>
      <c r="E1901" t="inlineStr">
        <is>
          <t>flask</t>
        </is>
      </c>
      <c r="F1901">
        <f>=0.12.1</f>
        <v/>
      </c>
      <c r="G1901" t="inlineStr">
        <is>
          <t>flask</t>
        </is>
      </c>
      <c r="H1901" t="inlineStr"/>
    </row>
    <row r="1902">
      <c r="A1902" t="inlineStr">
        <is>
          <t>forge</t>
        </is>
      </c>
      <c r="B1902" t="inlineStr">
        <is>
          <t>62aed59dd23492c1f20b0fbed4ef7611b628035d</t>
        </is>
      </c>
      <c r="C1902" t="inlineStr">
        <is>
          <t>2017-07-24 21:47:43+00:00</t>
        </is>
      </c>
      <c r="D1902" t="inlineStr">
        <is>
          <t>verchange</t>
        </is>
      </c>
      <c r="E1902" t="inlineStr">
        <is>
          <t>pexpect</t>
        </is>
      </c>
      <c r="F1902">
        <f>=4.2.1</f>
        <v/>
      </c>
      <c r="G1902" t="inlineStr">
        <is>
          <t>pexpect</t>
        </is>
      </c>
      <c r="H1902" t="inlineStr"/>
    </row>
    <row r="1903">
      <c r="A1903" t="inlineStr">
        <is>
          <t>forge</t>
        </is>
      </c>
      <c r="B1903" t="inlineStr">
        <is>
          <t>62aed59dd23492c1f20b0fbed4ef7611b628035d</t>
        </is>
      </c>
      <c r="C1903" t="inlineStr">
        <is>
          <t>2017-07-24 21:47:43+00:00</t>
        </is>
      </c>
      <c r="D1903" t="inlineStr">
        <is>
          <t>verchange</t>
        </is>
      </c>
      <c r="E1903" t="inlineStr">
        <is>
          <t>flask-socketio</t>
        </is>
      </c>
      <c r="F1903">
        <f>=2.8.6</f>
        <v/>
      </c>
      <c r="G1903" t="inlineStr">
        <is>
          <t>flask-socketio</t>
        </is>
      </c>
      <c r="H1903" t="inlineStr"/>
    </row>
    <row r="1904">
      <c r="A1904" t="inlineStr">
        <is>
          <t>forge</t>
        </is>
      </c>
      <c r="B1904" t="inlineStr">
        <is>
          <t>62aed59dd23492c1f20b0fbed4ef7611b628035d</t>
        </is>
      </c>
      <c r="C1904" t="inlineStr">
        <is>
          <t>2017-07-24 21:47:43+00:00</t>
        </is>
      </c>
      <c r="D1904" t="inlineStr">
        <is>
          <t>verchange</t>
        </is>
      </c>
      <c r="E1904" t="inlineStr">
        <is>
          <t>pytest</t>
        </is>
      </c>
      <c r="F1904">
        <f>=3.1.2</f>
        <v/>
      </c>
      <c r="G1904" t="inlineStr">
        <is>
          <t>pytest</t>
        </is>
      </c>
      <c r="H1904" t="inlineStr"/>
    </row>
    <row r="1905">
      <c r="A1905" t="inlineStr">
        <is>
          <t>forge</t>
        </is>
      </c>
      <c r="B1905" t="inlineStr">
        <is>
          <t>62aed59dd23492c1f20b0fbed4ef7611b628035d</t>
        </is>
      </c>
      <c r="C1905" t="inlineStr">
        <is>
          <t>2017-07-24 21:47:43+00:00</t>
        </is>
      </c>
      <c r="D1905" t="inlineStr">
        <is>
          <t>verchange</t>
        </is>
      </c>
      <c r="E1905" t="inlineStr">
        <is>
          <t>docopt</t>
        </is>
      </c>
      <c r="F1905">
        <f>=0.6.2</f>
        <v/>
      </c>
      <c r="G1905" t="inlineStr">
        <is>
          <t>docopt</t>
        </is>
      </c>
      <c r="H1905" t="inlineStr"/>
    </row>
    <row r="1906">
      <c r="A1906" t="inlineStr">
        <is>
          <t>forge</t>
        </is>
      </c>
      <c r="B1906" t="inlineStr">
        <is>
          <t>62aed59dd23492c1f20b0fbed4ef7611b628035d</t>
        </is>
      </c>
      <c r="C1906" t="inlineStr">
        <is>
          <t>2017-07-24 21:47:43+00:00</t>
        </is>
      </c>
      <c r="D1906" t="inlineStr">
        <is>
          <t>verchange</t>
        </is>
      </c>
      <c r="E1906" t="inlineStr">
        <is>
          <t>pyyaml</t>
        </is>
      </c>
      <c r="F1906">
        <f>=3.12</f>
        <v/>
      </c>
      <c r="G1906" t="inlineStr">
        <is>
          <t>pyyaml</t>
        </is>
      </c>
      <c r="H1906" t="inlineStr"/>
    </row>
    <row r="1907">
      <c r="A1907" t="inlineStr">
        <is>
          <t>forge</t>
        </is>
      </c>
      <c r="B1907" t="inlineStr">
        <is>
          <t>62aed59dd23492c1f20b0fbed4ef7611b628035d</t>
        </is>
      </c>
      <c r="C1907" t="inlineStr">
        <is>
          <t>2017-07-24 21:47:43+00:00</t>
        </is>
      </c>
      <c r="D1907" t="inlineStr">
        <is>
          <t>add</t>
        </is>
      </c>
      <c r="E1907" t="inlineStr">
        <is>
          <t>python-dotenv</t>
        </is>
      </c>
      <c r="F1907">
        <f>=0.6.4</f>
        <v/>
      </c>
      <c r="G1907" t="inlineStr"/>
      <c r="H1907" t="inlineStr"/>
    </row>
    <row r="1908">
      <c r="A1908" t="inlineStr">
        <is>
          <t>forge</t>
        </is>
      </c>
      <c r="B1908" t="inlineStr">
        <is>
          <t>62aed59dd23492c1f20b0fbed4ef7611b628035d</t>
        </is>
      </c>
      <c r="C1908" t="inlineStr">
        <is>
          <t>2017-07-24 21:47:43+00:00</t>
        </is>
      </c>
      <c r="D1908" t="inlineStr">
        <is>
          <t>add</t>
        </is>
      </c>
      <c r="E1908" t="inlineStr">
        <is>
          <t>jsonschema</t>
        </is>
      </c>
      <c r="F1908">
        <f>=2.6.0</f>
        <v/>
      </c>
      <c r="G1908" t="inlineStr"/>
      <c r="H1908" t="inlineStr"/>
    </row>
    <row r="1909">
      <c r="A1909" t="inlineStr">
        <is>
          <t>forge</t>
        </is>
      </c>
      <c r="B1909" t="inlineStr">
        <is>
          <t>b140e07fb5afe25620cbcf80cfeb6248a46103ac</t>
        </is>
      </c>
      <c r="C1909" t="inlineStr">
        <is>
          <t>2017-11-07 15:52:19+00:00</t>
        </is>
      </c>
      <c r="D1909" t="inlineStr">
        <is>
          <t>add</t>
        </is>
      </c>
      <c r="E1909" t="inlineStr">
        <is>
          <t>boto3</t>
        </is>
      </c>
      <c r="F1909">
        <f>=1.4.7</f>
        <v/>
      </c>
      <c r="G1909" t="inlineStr"/>
      <c r="H1909" t="inlineStr"/>
    </row>
    <row r="1910">
      <c r="A1910" t="inlineStr">
        <is>
          <t>forge</t>
        </is>
      </c>
      <c r="B1910" t="inlineStr">
        <is>
          <t>8fd910c5421eb89b8d601b80efed36e49d9e4941</t>
        </is>
      </c>
      <c r="C1910" t="inlineStr">
        <is>
          <t>2017-12-01 03:54:59+00:00</t>
        </is>
      </c>
      <c r="D1910" t="inlineStr">
        <is>
          <t>add</t>
        </is>
      </c>
      <c r="E1910" t="inlineStr">
        <is>
          <t>watchdog</t>
        </is>
      </c>
      <c r="F1910">
        <f>=0.8.3</f>
        <v/>
      </c>
      <c r="G1910" t="inlineStr"/>
      <c r="H1910" t="inlineStr"/>
    </row>
    <row r="1911">
      <c r="A1911" t="inlineStr">
        <is>
          <t>forge</t>
        </is>
      </c>
      <c r="B1911" t="inlineStr">
        <is>
          <t>4e8a1043f5893e67ce7a37280eeb9de07ab25e22</t>
        </is>
      </c>
      <c r="C1911" t="inlineStr">
        <is>
          <t>2018-01-16 23:26:13+00:00</t>
        </is>
      </c>
      <c r="D1911" t="inlineStr">
        <is>
          <t>verchange</t>
        </is>
      </c>
      <c r="E1911" t="inlineStr">
        <is>
          <t>boto3</t>
        </is>
      </c>
      <c r="F1911">
        <f>=1.5.5</f>
        <v/>
      </c>
      <c r="G1911" t="inlineStr">
        <is>
          <t>boto3</t>
        </is>
      </c>
      <c r="H1911">
        <f>=1.4.7</f>
        <v/>
      </c>
    </row>
    <row r="1912">
      <c r="A1912" t="inlineStr">
        <is>
          <t>forge</t>
        </is>
      </c>
      <c r="B1912" t="inlineStr">
        <is>
          <t>ae1e61a621f549dfa2f762272d6a0e430f0583d6</t>
        </is>
      </c>
      <c r="C1912" t="inlineStr">
        <is>
          <t>2018-03-27 18:00:54+00:00</t>
        </is>
      </c>
      <c r="D1912" t="inlineStr">
        <is>
          <t>verchange</t>
        </is>
      </c>
      <c r="E1912" t="inlineStr">
        <is>
          <t>requests</t>
        </is>
      </c>
      <c r="F1912">
        <f>=2.18.4</f>
        <v/>
      </c>
      <c r="G1912" t="inlineStr">
        <is>
          <t>requests</t>
        </is>
      </c>
      <c r="H1912">
        <f>=2.14.2</f>
        <v/>
      </c>
    </row>
    <row r="1913">
      <c r="A1913" t="inlineStr">
        <is>
          <t>napalm-yang</t>
        </is>
      </c>
      <c r="B1913" t="inlineStr">
        <is>
          <t>7661290d0633a2653ff2797e7476b7f2dcd6f621</t>
        </is>
      </c>
      <c r="C1913" t="inlineStr">
        <is>
          <t>2017-03-27 10:52:10+00:00</t>
        </is>
      </c>
      <c r="D1913" t="inlineStr">
        <is>
          <t>add</t>
        </is>
      </c>
      <c r="E1913" t="inlineStr">
        <is>
          <t>netaddr</t>
        </is>
      </c>
      <c r="F1913" t="inlineStr"/>
      <c r="G1913" t="inlineStr"/>
      <c r="H1913" t="inlineStr"/>
    </row>
    <row r="1914">
      <c r="A1914" t="inlineStr">
        <is>
          <t>napalm-yang</t>
        </is>
      </c>
      <c r="B1914" t="inlineStr">
        <is>
          <t>1effbcc8c34e75dbaa701235fff4d0840352acc0</t>
        </is>
      </c>
      <c r="C1914" t="inlineStr">
        <is>
          <t>2017-03-30 14:53:19+00:00</t>
        </is>
      </c>
      <c r="D1914" t="inlineStr">
        <is>
          <t>add</t>
        </is>
      </c>
      <c r="E1914" t="inlineStr">
        <is>
          <t>napalm-base</t>
        </is>
      </c>
      <c r="F1914" t="inlineStr"/>
      <c r="G1914" t="inlineStr"/>
      <c r="H1914" t="inlineStr"/>
    </row>
    <row r="1915">
      <c r="A1915" t="inlineStr">
        <is>
          <t>napalm-yang</t>
        </is>
      </c>
      <c r="B1915" t="inlineStr">
        <is>
          <t>56f804cb12f5bcbbcc3ff0a3880161a96b8e056a</t>
        </is>
      </c>
      <c r="C1915" t="inlineStr">
        <is>
          <t>2017-08-04 17:15:43+00:00</t>
        </is>
      </c>
      <c r="D1915" t="inlineStr">
        <is>
          <t>add</t>
        </is>
      </c>
      <c r="E1915" t="inlineStr">
        <is>
          <t>xmltodict</t>
        </is>
      </c>
      <c r="F1915" t="inlineStr"/>
      <c r="G1915" t="inlineStr"/>
      <c r="H1915" t="inlineStr"/>
    </row>
    <row r="1916">
      <c r="A1916" t="inlineStr">
        <is>
          <t>napalm-yang</t>
        </is>
      </c>
      <c r="B1916" t="inlineStr">
        <is>
          <t>56f804cb12f5bcbbcc3ff0a3880161a96b8e056a</t>
        </is>
      </c>
      <c r="C1916" t="inlineStr">
        <is>
          <t>2017-08-04 17:15:43+00:00</t>
        </is>
      </c>
      <c r="D1916" t="inlineStr">
        <is>
          <t>rem</t>
        </is>
      </c>
      <c r="E1916" t="inlineStr"/>
      <c r="F1916" t="inlineStr"/>
      <c r="G1916" t="inlineStr">
        <is>
          <t>lxml</t>
        </is>
      </c>
      <c r="H1916" t="inlineStr"/>
    </row>
    <row r="1917">
      <c r="A1917" t="inlineStr">
        <is>
          <t>odoo-rpc-client</t>
        </is>
      </c>
      <c r="B1917" t="inlineStr">
        <is>
          <t>5a29eb58c70ad1cdb4d039fd8be11493c29b4f95</t>
        </is>
      </c>
      <c r="C1917" t="inlineStr">
        <is>
          <t>2019-01-28 21:38:34+00:00</t>
        </is>
      </c>
      <c r="D1917" t="inlineStr">
        <is>
          <t>add</t>
        </is>
      </c>
      <c r="E1917" t="inlineStr">
        <is>
          <t>six</t>
        </is>
      </c>
      <c r="F1917" t="inlineStr">
        <is>
          <t>&gt;=1.10</t>
        </is>
      </c>
      <c r="G1917" t="inlineStr"/>
      <c r="H1917" t="inlineStr"/>
    </row>
    <row r="1918">
      <c r="A1918" t="inlineStr">
        <is>
          <t>odoo-rpc-client</t>
        </is>
      </c>
      <c r="B1918" t="inlineStr">
        <is>
          <t>5a29eb58c70ad1cdb4d039fd8be11493c29b4f95</t>
        </is>
      </c>
      <c r="C1918" t="inlineStr">
        <is>
          <t>2019-01-28 21:38:34+00:00</t>
        </is>
      </c>
      <c r="D1918" t="inlineStr">
        <is>
          <t>add</t>
        </is>
      </c>
      <c r="E1918" t="inlineStr">
        <is>
          <t>extend_me</t>
        </is>
      </c>
      <c r="F1918" t="inlineStr">
        <is>
          <t>&gt;=1.1.3</t>
        </is>
      </c>
      <c r="G1918" t="inlineStr"/>
      <c r="H1918" t="inlineStr"/>
    </row>
    <row r="1919">
      <c r="A1919" t="inlineStr">
        <is>
          <t>odoo-rpc-client</t>
        </is>
      </c>
      <c r="B1919" t="inlineStr">
        <is>
          <t>5a29eb58c70ad1cdb4d039fd8be11493c29b4f95</t>
        </is>
      </c>
      <c r="C1919" t="inlineStr">
        <is>
          <t>2019-01-28 21:38:34+00:00</t>
        </is>
      </c>
      <c r="D1919" t="inlineStr">
        <is>
          <t>add</t>
        </is>
      </c>
      <c r="E1919" t="inlineStr">
        <is>
          <t>setuptools</t>
        </is>
      </c>
      <c r="F1919" t="inlineStr">
        <is>
          <t>&gt;=18</t>
        </is>
      </c>
      <c r="G1919" t="inlineStr"/>
      <c r="H1919" t="inlineStr"/>
    </row>
    <row r="1920">
      <c r="A1920" t="inlineStr">
        <is>
          <t>odoo-rpc-client</t>
        </is>
      </c>
      <c r="B1920" t="inlineStr">
        <is>
          <t>5a29eb58c70ad1cdb4d039fd8be11493c29b4f95</t>
        </is>
      </c>
      <c r="C1920" t="inlineStr">
        <is>
          <t>2019-01-28 21:38:34+00:00</t>
        </is>
      </c>
      <c r="D1920" t="inlineStr">
        <is>
          <t>add</t>
        </is>
      </c>
      <c r="E1920" t="inlineStr">
        <is>
          <t>requests</t>
        </is>
      </c>
      <c r="F1920" t="inlineStr">
        <is>
          <t>&gt;=2.7</t>
        </is>
      </c>
      <c r="G1920" t="inlineStr"/>
      <c r="H1920" t="inlineStr"/>
    </row>
    <row r="1921">
      <c r="A1921" t="inlineStr">
        <is>
          <t>odoo-rpc-client</t>
        </is>
      </c>
      <c r="B1921" t="inlineStr">
        <is>
          <t>5a29eb58c70ad1cdb4d039fd8be11493c29b4f95</t>
        </is>
      </c>
      <c r="C1921" t="inlineStr">
        <is>
          <t>2019-01-28 21:38:34+00:00</t>
        </is>
      </c>
      <c r="D1921" t="inlineStr">
        <is>
          <t>add</t>
        </is>
      </c>
      <c r="E1921" t="inlineStr">
        <is>
          <t>simplejson</t>
        </is>
      </c>
      <c r="F1921" t="inlineStr"/>
      <c r="G1921" t="inlineStr"/>
      <c r="H1921" t="inlineStr"/>
    </row>
    <row r="1922">
      <c r="A1922" t="inlineStr">
        <is>
          <t>odoo-rpc-client</t>
        </is>
      </c>
      <c r="B1922" t="inlineStr">
        <is>
          <t>0b6e2ad78429c1f73baaa9d66264a91cc5597d1a</t>
        </is>
      </c>
      <c r="C1922" t="inlineStr">
        <is>
          <t>2021-02-09 09:17:24+00:00</t>
        </is>
      </c>
      <c r="D1922" t="inlineStr">
        <is>
          <t>verchange</t>
        </is>
      </c>
      <c r="E1922" t="inlineStr">
        <is>
          <t>six</t>
        </is>
      </c>
      <c r="F1922" t="inlineStr">
        <is>
          <t>&gt;=1.13</t>
        </is>
      </c>
      <c r="G1922" t="inlineStr">
        <is>
          <t>six</t>
        </is>
      </c>
      <c r="H1922" t="inlineStr">
        <is>
          <t>&gt;=1.10</t>
        </is>
      </c>
    </row>
    <row r="1923">
      <c r="A1923" t="inlineStr">
        <is>
          <t>python-muranoclient</t>
        </is>
      </c>
      <c r="B1923" t="inlineStr">
        <is>
          <t>bf492e02947bae7b827ddc0d1264a9849d06e9a5</t>
        </is>
      </c>
      <c r="C1923" t="inlineStr">
        <is>
          <t>2014-04-19 15:11:49+00:00</t>
        </is>
      </c>
      <c r="D1923" t="inlineStr">
        <is>
          <t>verchange</t>
        </is>
      </c>
      <c r="E1923" t="inlineStr">
        <is>
          <t>six</t>
        </is>
      </c>
      <c r="F1923" t="inlineStr">
        <is>
          <t>&gt;=1.5.2</t>
        </is>
      </c>
      <c r="G1923" t="inlineStr">
        <is>
          <t>six</t>
        </is>
      </c>
      <c r="H1923" t="inlineStr">
        <is>
          <t>&gt;=1.4.1</t>
        </is>
      </c>
    </row>
    <row r="1924">
      <c r="A1924" t="inlineStr">
        <is>
          <t>python-muranoclient</t>
        </is>
      </c>
      <c r="B1924" t="inlineStr">
        <is>
          <t>bf492e02947bae7b827ddc0d1264a9849d06e9a5</t>
        </is>
      </c>
      <c r="C1924" t="inlineStr">
        <is>
          <t>2014-04-19 15:11:49+00:00</t>
        </is>
      </c>
      <c r="D1924" t="inlineStr">
        <is>
          <t>verchange</t>
        </is>
      </c>
      <c r="E1924" t="inlineStr">
        <is>
          <t>httplib2</t>
        </is>
      </c>
      <c r="F1924" t="inlineStr">
        <is>
          <t>&gt;=0.7.5</t>
        </is>
      </c>
      <c r="G1924" t="inlineStr">
        <is>
          <t>httplib2</t>
        </is>
      </c>
      <c r="H1924" t="inlineStr"/>
    </row>
    <row r="1925">
      <c r="A1925" t="inlineStr">
        <is>
          <t>python-muranoclient</t>
        </is>
      </c>
      <c r="B1925" t="inlineStr">
        <is>
          <t>bf492e02947bae7b827ddc0d1264a9849d06e9a5</t>
        </is>
      </c>
      <c r="C1925" t="inlineStr">
        <is>
          <t>2014-04-19 15:11:49+00:00</t>
        </is>
      </c>
      <c r="D1925" t="inlineStr">
        <is>
          <t>verchange</t>
        </is>
      </c>
      <c r="E1925" t="inlineStr">
        <is>
          <t>python-keystoneclient</t>
        </is>
      </c>
      <c r="F1925" t="inlineStr">
        <is>
          <t>&gt;=0.7.0</t>
        </is>
      </c>
      <c r="G1925" t="inlineStr">
        <is>
          <t>python-keystoneclient</t>
        </is>
      </c>
      <c r="H1925" t="inlineStr">
        <is>
          <t>&gt;=0.3.2</t>
        </is>
      </c>
    </row>
    <row r="1926">
      <c r="A1926" t="inlineStr">
        <is>
          <t>python-muranoclient</t>
        </is>
      </c>
      <c r="B1926" t="inlineStr">
        <is>
          <t>bf492e02947bae7b827ddc0d1264a9849d06e9a5</t>
        </is>
      </c>
      <c r="C1926" t="inlineStr">
        <is>
          <t>2014-04-19 15:11:49+00:00</t>
        </is>
      </c>
      <c r="D1926" t="inlineStr">
        <is>
          <t>verchange</t>
        </is>
      </c>
      <c r="E1926" t="inlineStr">
        <is>
          <t>pyOpenSSL</t>
        </is>
      </c>
      <c r="F1926" t="inlineStr">
        <is>
          <t>&gt;=0.11</t>
        </is>
      </c>
      <c r="G1926" t="inlineStr">
        <is>
          <t>pyOpenSSL</t>
        </is>
      </c>
      <c r="H1926" t="inlineStr"/>
    </row>
    <row r="1927">
      <c r="A1927" t="inlineStr">
        <is>
          <t>python-muranoclient</t>
        </is>
      </c>
      <c r="B1927" t="inlineStr">
        <is>
          <t>bf492e02947bae7b827ddc0d1264a9849d06e9a5</t>
        </is>
      </c>
      <c r="C1927" t="inlineStr">
        <is>
          <t>2014-04-19 15:11:49+00:00</t>
        </is>
      </c>
      <c r="D1927" t="inlineStr">
        <is>
          <t>verchange</t>
        </is>
      </c>
      <c r="E1927" t="inlineStr">
        <is>
          <t>PrettyTable</t>
        </is>
      </c>
      <c r="F1927" t="inlineStr">
        <is>
          <t>&gt;=0.7;&lt;0.8</t>
        </is>
      </c>
      <c r="G1927" t="inlineStr">
        <is>
          <t>PrettyTable</t>
        </is>
      </c>
      <c r="H1927" t="inlineStr">
        <is>
          <t>&gt;=0.6;&lt;0.8</t>
        </is>
      </c>
    </row>
    <row r="1928">
      <c r="A1928" t="inlineStr">
        <is>
          <t>python-muranoclient</t>
        </is>
      </c>
      <c r="B1928" t="inlineStr">
        <is>
          <t>bf492e02947bae7b827ddc0d1264a9849d06e9a5</t>
        </is>
      </c>
      <c r="C1928" t="inlineStr">
        <is>
          <t>2014-04-19 15:11:49+00:00</t>
        </is>
      </c>
      <c r="D1928" t="inlineStr">
        <is>
          <t>verchange</t>
        </is>
      </c>
      <c r="E1928" t="inlineStr">
        <is>
          <t>iso8601</t>
        </is>
      </c>
      <c r="F1928" t="inlineStr">
        <is>
          <t>&gt;=0.1.9</t>
        </is>
      </c>
      <c r="G1928" t="inlineStr">
        <is>
          <t>iso8601</t>
        </is>
      </c>
      <c r="H1928" t="inlineStr">
        <is>
          <t>&gt;=0.1.8</t>
        </is>
      </c>
    </row>
    <row r="1929">
      <c r="A1929" t="inlineStr">
        <is>
          <t>python-muranoclient</t>
        </is>
      </c>
      <c r="B1929" t="inlineStr">
        <is>
          <t>bf492e02947bae7b827ddc0d1264a9849d06e9a5</t>
        </is>
      </c>
      <c r="C1929" t="inlineStr">
        <is>
          <t>2014-04-19 15:11:49+00:00</t>
        </is>
      </c>
      <c r="D1929" t="inlineStr">
        <is>
          <t>verchange</t>
        </is>
      </c>
      <c r="E1929" t="inlineStr">
        <is>
          <t>pbr</t>
        </is>
      </c>
      <c r="F1929" t="inlineStr">
        <is>
          <t>&lt;1.0;&gt;=0.6</t>
        </is>
      </c>
      <c r="G1929" t="inlineStr">
        <is>
          <t>pbr</t>
        </is>
      </c>
      <c r="H1929" t="inlineStr">
        <is>
          <t>&lt;1.0;&gt;=0.5.21</t>
        </is>
      </c>
    </row>
    <row r="1930">
      <c r="A1930" t="inlineStr">
        <is>
          <t>python-muranoclient</t>
        </is>
      </c>
      <c r="B1930" t="inlineStr">
        <is>
          <t>bf492e02947bae7b827ddc0d1264a9849d06e9a5</t>
        </is>
      </c>
      <c r="C1930" t="inlineStr">
        <is>
          <t>2014-04-19 15:11:49+00:00</t>
        </is>
      </c>
      <c r="D1930" t="inlineStr">
        <is>
          <t>add</t>
        </is>
      </c>
      <c r="E1930" t="inlineStr">
        <is>
          <t>requests</t>
        </is>
      </c>
      <c r="F1930" t="inlineStr">
        <is>
          <t>&gt;=1.1</t>
        </is>
      </c>
      <c r="G1930" t="inlineStr"/>
      <c r="H1930" t="inlineStr"/>
    </row>
    <row r="1931">
      <c r="A1931" t="inlineStr">
        <is>
          <t>python-muranoclient</t>
        </is>
      </c>
      <c r="B1931" t="inlineStr">
        <is>
          <t>bf492e02947bae7b827ddc0d1264a9849d06e9a5</t>
        </is>
      </c>
      <c r="C1931" t="inlineStr">
        <is>
          <t>2014-04-19 15:11:49+00:00</t>
        </is>
      </c>
      <c r="D1931" t="inlineStr">
        <is>
          <t>add</t>
        </is>
      </c>
      <c r="E1931" t="inlineStr">
        <is>
          <t>PyYAML</t>
        </is>
      </c>
      <c r="F1931" t="inlineStr">
        <is>
          <t>&gt;=3.1.0</t>
        </is>
      </c>
      <c r="G1931" t="inlineStr"/>
      <c r="H1931" t="inlineStr"/>
    </row>
    <row r="1932">
      <c r="A1932" t="inlineStr">
        <is>
          <t>python-muranoclient</t>
        </is>
      </c>
      <c r="B1932" t="inlineStr">
        <is>
          <t>76b30bfb46c6e8a923f84e237d2ff2ded9596911</t>
        </is>
      </c>
      <c r="C1932" t="inlineStr">
        <is>
          <t>2014-08-11 10:18:15+00:00</t>
        </is>
      </c>
      <c r="D1932" t="inlineStr">
        <is>
          <t>verchange</t>
        </is>
      </c>
      <c r="E1932" t="inlineStr">
        <is>
          <t>six</t>
        </is>
      </c>
      <c r="F1932" t="inlineStr">
        <is>
          <t>&gt;=1.7.0</t>
        </is>
      </c>
      <c r="G1932" t="inlineStr">
        <is>
          <t>six</t>
        </is>
      </c>
      <c r="H1932" t="inlineStr">
        <is>
          <t>&gt;=1.5.2</t>
        </is>
      </c>
    </row>
    <row r="1933">
      <c r="A1933" t="inlineStr">
        <is>
          <t>python-muranoclient</t>
        </is>
      </c>
      <c r="B1933" t="inlineStr">
        <is>
          <t>76b30bfb46c6e8a923f84e237d2ff2ded9596911</t>
        </is>
      </c>
      <c r="C1933" t="inlineStr">
        <is>
          <t>2014-08-11 10:18:15+00:00</t>
        </is>
      </c>
      <c r="D1933" t="inlineStr">
        <is>
          <t>verchange</t>
        </is>
      </c>
      <c r="E1933" t="inlineStr">
        <is>
          <t>pbr</t>
        </is>
      </c>
      <c r="F1933" t="inlineStr">
        <is>
          <t>&lt;1.0;&gt;=0.6;!=0.7</t>
        </is>
      </c>
      <c r="G1933" t="inlineStr">
        <is>
          <t>pbr</t>
        </is>
      </c>
      <c r="H1933" t="inlineStr">
        <is>
          <t>&lt;1.0;&gt;=0.6</t>
        </is>
      </c>
    </row>
    <row r="1934">
      <c r="A1934" t="inlineStr">
        <is>
          <t>python-muranoclient</t>
        </is>
      </c>
      <c r="B1934" t="inlineStr">
        <is>
          <t>76b30bfb46c6e8a923f84e237d2ff2ded9596911</t>
        </is>
      </c>
      <c r="C1934" t="inlineStr">
        <is>
          <t>2014-08-11 10:18:15+00:00</t>
        </is>
      </c>
      <c r="D1934" t="inlineStr">
        <is>
          <t>verchange</t>
        </is>
      </c>
      <c r="E1934" t="inlineStr">
        <is>
          <t>python-keystoneclient</t>
        </is>
      </c>
      <c r="F1934" t="inlineStr">
        <is>
          <t>&gt;=0.9.0</t>
        </is>
      </c>
      <c r="G1934" t="inlineStr">
        <is>
          <t>python-keystoneclient</t>
        </is>
      </c>
      <c r="H1934" t="inlineStr">
        <is>
          <t>&gt;=0.7.0</t>
        </is>
      </c>
    </row>
    <row r="1935">
      <c r="A1935" t="inlineStr">
        <is>
          <t>python-muranoclient</t>
        </is>
      </c>
      <c r="B1935" t="inlineStr">
        <is>
          <t>76b30bfb46c6e8a923f84e237d2ff2ded9596911</t>
        </is>
      </c>
      <c r="C1935" t="inlineStr">
        <is>
          <t>2014-08-11 10:18:15+00:00</t>
        </is>
      </c>
      <c r="D1935" t="inlineStr">
        <is>
          <t>add</t>
        </is>
      </c>
      <c r="E1935" t="inlineStr">
        <is>
          <t>yaql</t>
        </is>
      </c>
      <c r="F1935" t="inlineStr">
        <is>
          <t>&gt;=0.2.2;&lt;0.3</t>
        </is>
      </c>
      <c r="G1935" t="inlineStr"/>
      <c r="H1935" t="inlineStr"/>
    </row>
    <row r="1936">
      <c r="A1936" t="inlineStr">
        <is>
          <t>python-muranoclient</t>
        </is>
      </c>
      <c r="B1936" t="inlineStr">
        <is>
          <t>2e3eb5e4ac246abd1da7f71905f4e72cee8c28c2</t>
        </is>
      </c>
      <c r="C1936" t="inlineStr">
        <is>
          <t>2015-03-25 12:37:53+00:00</t>
        </is>
      </c>
      <c r="D1936" t="inlineStr">
        <is>
          <t>verchange</t>
        </is>
      </c>
      <c r="E1936" t="inlineStr">
        <is>
          <t>requests</t>
        </is>
      </c>
      <c r="F1936" t="inlineStr">
        <is>
          <t>&gt;=2.2.0;!=2.4.0</t>
        </is>
      </c>
      <c r="G1936" t="inlineStr">
        <is>
          <t>requests</t>
        </is>
      </c>
      <c r="H1936" t="inlineStr">
        <is>
          <t>&gt;=1.1</t>
        </is>
      </c>
    </row>
    <row r="1937">
      <c r="A1937" t="inlineStr">
        <is>
          <t>python-muranoclient</t>
        </is>
      </c>
      <c r="B1937" t="inlineStr">
        <is>
          <t>2e3eb5e4ac246abd1da7f71905f4e72cee8c28c2</t>
        </is>
      </c>
      <c r="C1937" t="inlineStr">
        <is>
          <t>2015-03-25 12:37:53+00:00</t>
        </is>
      </c>
      <c r="D1937" t="inlineStr">
        <is>
          <t>verchange</t>
        </is>
      </c>
      <c r="E1937" t="inlineStr">
        <is>
          <t>yaql</t>
        </is>
      </c>
      <c r="F1937" t="inlineStr">
        <is>
          <t>&lt;0.3;&gt;=0.2.3</t>
        </is>
      </c>
      <c r="G1937" t="inlineStr">
        <is>
          <t>yaql</t>
        </is>
      </c>
      <c r="H1937" t="inlineStr">
        <is>
          <t>&gt;=0.2.2;&lt;0.3</t>
        </is>
      </c>
    </row>
    <row r="1938">
      <c r="A1938" t="inlineStr">
        <is>
          <t>python-muranoclient</t>
        </is>
      </c>
      <c r="B1938" t="inlineStr">
        <is>
          <t>2e3eb5e4ac246abd1da7f71905f4e72cee8c28c2</t>
        </is>
      </c>
      <c r="C1938" t="inlineStr">
        <is>
          <t>2015-03-25 12:37:53+00:00</t>
        </is>
      </c>
      <c r="D1938" t="inlineStr">
        <is>
          <t>verchange</t>
        </is>
      </c>
      <c r="E1938" t="inlineStr">
        <is>
          <t>python-keystoneclient</t>
        </is>
      </c>
      <c r="F1938" t="inlineStr">
        <is>
          <t>&gt;=0.11.1</t>
        </is>
      </c>
      <c r="G1938" t="inlineStr">
        <is>
          <t>python-keystoneclient</t>
        </is>
      </c>
      <c r="H1938" t="inlineStr">
        <is>
          <t>&gt;=0.9.0</t>
        </is>
      </c>
    </row>
    <row r="1939">
      <c r="A1939" t="inlineStr">
        <is>
          <t>python-muranoclient</t>
        </is>
      </c>
      <c r="B1939" t="inlineStr">
        <is>
          <t>2e3eb5e4ac246abd1da7f71905f4e72cee8c28c2</t>
        </is>
      </c>
      <c r="C1939" t="inlineStr">
        <is>
          <t>2015-03-25 12:37:53+00:00</t>
        </is>
      </c>
      <c r="D1939" t="inlineStr">
        <is>
          <t>add</t>
        </is>
      </c>
      <c r="E1939" t="inlineStr">
        <is>
          <t>python-glanceclient</t>
        </is>
      </c>
      <c r="F1939" t="inlineStr">
        <is>
          <t>&gt;=0.15.0</t>
        </is>
      </c>
      <c r="G1939" t="inlineStr"/>
      <c r="H1939" t="inlineStr"/>
    </row>
    <row r="1940">
      <c r="A1940" t="inlineStr">
        <is>
          <t>python-muranoclient</t>
        </is>
      </c>
      <c r="B1940" t="inlineStr">
        <is>
          <t>2e3eb5e4ac246abd1da7f71905f4e72cee8c28c2</t>
        </is>
      </c>
      <c r="C1940" t="inlineStr">
        <is>
          <t>2015-03-25 12:37:53+00:00</t>
        </is>
      </c>
      <c r="D1940" t="inlineStr">
        <is>
          <t>add</t>
        </is>
      </c>
      <c r="E1940" t="inlineStr">
        <is>
          <t>oslo.serialization</t>
        </is>
      </c>
      <c r="F1940" t="inlineStr">
        <is>
          <t>&gt;=1.0.0</t>
        </is>
      </c>
      <c r="G1940" t="inlineStr"/>
      <c r="H1940" t="inlineStr"/>
    </row>
    <row r="1941">
      <c r="A1941" t="inlineStr">
        <is>
          <t>python-muranoclient</t>
        </is>
      </c>
      <c r="B1941" t="inlineStr">
        <is>
          <t>2e3eb5e4ac246abd1da7f71905f4e72cee8c28c2</t>
        </is>
      </c>
      <c r="C1941" t="inlineStr">
        <is>
          <t>2015-03-25 12:37:53+00:00</t>
        </is>
      </c>
      <c r="D1941" t="inlineStr">
        <is>
          <t>add</t>
        </is>
      </c>
      <c r="E1941" t="inlineStr">
        <is>
          <t>oslo.utils</t>
        </is>
      </c>
      <c r="F1941" t="inlineStr">
        <is>
          <t>&gt;=1.1.0</t>
        </is>
      </c>
      <c r="G1941" t="inlineStr"/>
      <c r="H1941" t="inlineStr"/>
    </row>
    <row r="1942">
      <c r="A1942" t="inlineStr">
        <is>
          <t>python-muranoclient</t>
        </is>
      </c>
      <c r="B1942" t="inlineStr">
        <is>
          <t>3b10973be1ac1c976805b0f96b2ec2c92b070f1a</t>
        </is>
      </c>
      <c r="C1942" t="inlineStr">
        <is>
          <t>2015-04-30 14:29:51+00:00</t>
        </is>
      </c>
      <c r="D1942" t="inlineStr">
        <is>
          <t>verchange</t>
        </is>
      </c>
      <c r="E1942" t="inlineStr">
        <is>
          <t>six</t>
        </is>
      </c>
      <c r="F1942" t="inlineStr">
        <is>
          <t>&gt;=1.9.0</t>
        </is>
      </c>
      <c r="G1942" t="inlineStr">
        <is>
          <t>six</t>
        </is>
      </c>
      <c r="H1942" t="inlineStr">
        <is>
          <t>&gt;=1.7.0</t>
        </is>
      </c>
    </row>
    <row r="1943">
      <c r="A1943" t="inlineStr">
        <is>
          <t>python-muranoclient</t>
        </is>
      </c>
      <c r="B1943" t="inlineStr">
        <is>
          <t>3b10973be1ac1c976805b0f96b2ec2c92b070f1a</t>
        </is>
      </c>
      <c r="C1943" t="inlineStr">
        <is>
          <t>2015-04-30 14:29:51+00:00</t>
        </is>
      </c>
      <c r="D1943" t="inlineStr">
        <is>
          <t>verchange</t>
        </is>
      </c>
      <c r="E1943" t="inlineStr">
        <is>
          <t>oslo.utils</t>
        </is>
      </c>
      <c r="F1943" t="inlineStr">
        <is>
          <t>&lt;1.5.0;&gt;=1.4.0</t>
        </is>
      </c>
      <c r="G1943" t="inlineStr">
        <is>
          <t>oslo.utils</t>
        </is>
      </c>
      <c r="H1943" t="inlineStr">
        <is>
          <t>&gt;=1.1.0</t>
        </is>
      </c>
    </row>
    <row r="1944">
      <c r="A1944" t="inlineStr">
        <is>
          <t>python-muranoclient</t>
        </is>
      </c>
      <c r="B1944" t="inlineStr">
        <is>
          <t>3b10973be1ac1c976805b0f96b2ec2c92b070f1a</t>
        </is>
      </c>
      <c r="C1944" t="inlineStr">
        <is>
          <t>2015-04-30 14:29:51+00:00</t>
        </is>
      </c>
      <c r="D1944" t="inlineStr">
        <is>
          <t>verchange</t>
        </is>
      </c>
      <c r="E1944" t="inlineStr">
        <is>
          <t>python-keystoneclient</t>
        </is>
      </c>
      <c r="F1944" t="inlineStr">
        <is>
          <t>&gt;=1.1.0;&lt;1.4.0</t>
        </is>
      </c>
      <c r="G1944" t="inlineStr">
        <is>
          <t>python-keystoneclient</t>
        </is>
      </c>
      <c r="H1944" t="inlineStr">
        <is>
          <t>&gt;=0.11.1</t>
        </is>
      </c>
    </row>
    <row r="1945">
      <c r="A1945" t="inlineStr">
        <is>
          <t>python-muranoclient</t>
        </is>
      </c>
      <c r="B1945" t="inlineStr">
        <is>
          <t>3b10973be1ac1c976805b0f96b2ec2c92b070f1a</t>
        </is>
      </c>
      <c r="C1945" t="inlineStr">
        <is>
          <t>2015-04-30 14:29:51+00:00</t>
        </is>
      </c>
      <c r="D1945" t="inlineStr">
        <is>
          <t>verchange</t>
        </is>
      </c>
      <c r="E1945" t="inlineStr">
        <is>
          <t>python-glanceclient</t>
        </is>
      </c>
      <c r="F1945" t="inlineStr">
        <is>
          <t>&lt;0.18.0;&gt;=0.15.0</t>
        </is>
      </c>
      <c r="G1945" t="inlineStr">
        <is>
          <t>python-glanceclient</t>
        </is>
      </c>
      <c r="H1945" t="inlineStr">
        <is>
          <t>&gt;=0.15.0</t>
        </is>
      </c>
    </row>
    <row r="1946">
      <c r="A1946" t="inlineStr">
        <is>
          <t>python-muranoclient</t>
        </is>
      </c>
      <c r="B1946" t="inlineStr">
        <is>
          <t>3b10973be1ac1c976805b0f96b2ec2c92b070f1a</t>
        </is>
      </c>
      <c r="C1946" t="inlineStr">
        <is>
          <t>2015-04-30 14:29:51+00:00</t>
        </is>
      </c>
      <c r="D1946" t="inlineStr">
        <is>
          <t>verchange</t>
        </is>
      </c>
      <c r="E1946" t="inlineStr">
        <is>
          <t>yaql</t>
        </is>
      </c>
      <c r="F1946" t="inlineStr">
        <is>
          <t>&gt;=0.2.6;&lt;0.3</t>
        </is>
      </c>
      <c r="G1946" t="inlineStr">
        <is>
          <t>yaql</t>
        </is>
      </c>
      <c r="H1946" t="inlineStr">
        <is>
          <t>&lt;0.3;&gt;=0.2.3</t>
        </is>
      </c>
    </row>
    <row r="1947">
      <c r="A1947" t="inlineStr">
        <is>
          <t>python-muranoclient</t>
        </is>
      </c>
      <c r="B1947" t="inlineStr">
        <is>
          <t>3b10973be1ac1c976805b0f96b2ec2c92b070f1a</t>
        </is>
      </c>
      <c r="C1947" t="inlineStr">
        <is>
          <t>2015-04-30 14:29:51+00:00</t>
        </is>
      </c>
      <c r="D1947" t="inlineStr">
        <is>
          <t>verchange</t>
        </is>
      </c>
      <c r="E1947" t="inlineStr">
        <is>
          <t>oslo.serialization</t>
        </is>
      </c>
      <c r="F1947" t="inlineStr">
        <is>
          <t>&lt;1.5.0;&gt;=1.4.0</t>
        </is>
      </c>
      <c r="G1947" t="inlineStr">
        <is>
          <t>oslo.serialization</t>
        </is>
      </c>
      <c r="H1947" t="inlineStr">
        <is>
          <t>&gt;=1.0.0</t>
        </is>
      </c>
    </row>
    <row r="1948">
      <c r="A1948" t="inlineStr">
        <is>
          <t>python-muranoclient</t>
        </is>
      </c>
      <c r="B1948" t="inlineStr">
        <is>
          <t>6029f64aa9e4acd0509e6531fc60c3652f3fc9de</t>
        </is>
      </c>
      <c r="C1948" t="inlineStr">
        <is>
          <t>2015-06-02 03:45:24+00:00</t>
        </is>
      </c>
      <c r="D1948" t="inlineStr">
        <is>
          <t>verchange</t>
        </is>
      </c>
      <c r="E1948" t="inlineStr">
        <is>
          <t>python-glanceclient</t>
        </is>
      </c>
      <c r="F1948" t="inlineStr">
        <is>
          <t>&gt;=0.15.0</t>
        </is>
      </c>
      <c r="G1948" t="inlineStr">
        <is>
          <t>python-glanceclient</t>
        </is>
      </c>
      <c r="H1948" t="inlineStr">
        <is>
          <t>&lt;0.18.0;&gt;=0.15.0</t>
        </is>
      </c>
    </row>
    <row r="1949">
      <c r="A1949" t="inlineStr">
        <is>
          <t>python-muranoclient</t>
        </is>
      </c>
      <c r="B1949" t="inlineStr">
        <is>
          <t>6029f64aa9e4acd0509e6531fc60c3652f3fc9de</t>
        </is>
      </c>
      <c r="C1949" t="inlineStr">
        <is>
          <t>2015-06-02 03:45:24+00:00</t>
        </is>
      </c>
      <c r="D1949" t="inlineStr">
        <is>
          <t>verchange</t>
        </is>
      </c>
      <c r="E1949" t="inlineStr">
        <is>
          <t>python-keystoneclient</t>
        </is>
      </c>
      <c r="F1949" t="inlineStr">
        <is>
          <t>&gt;=1.1.0</t>
        </is>
      </c>
      <c r="G1949" t="inlineStr">
        <is>
          <t>python-keystoneclient</t>
        </is>
      </c>
      <c r="H1949" t="inlineStr">
        <is>
          <t>&gt;=1.1.0;&lt;1.4.0</t>
        </is>
      </c>
    </row>
    <row r="1950">
      <c r="A1950" t="inlineStr">
        <is>
          <t>python-muranoclient</t>
        </is>
      </c>
      <c r="B1950" t="inlineStr">
        <is>
          <t>e59267f48ee50fd539b802df7ae559477ce32bf0</t>
        </is>
      </c>
      <c r="C1950" t="inlineStr">
        <is>
          <t>2015-08-24 15:32:18+00:00</t>
        </is>
      </c>
      <c r="D1950" t="inlineStr">
        <is>
          <t>verchange</t>
        </is>
      </c>
      <c r="E1950" t="inlineStr">
        <is>
          <t>pyOpenSSL</t>
        </is>
      </c>
      <c r="F1950" t="inlineStr">
        <is>
          <t>&gt;=0.14</t>
        </is>
      </c>
      <c r="G1950" t="inlineStr">
        <is>
          <t>pyOpenSSL</t>
        </is>
      </c>
      <c r="H1950" t="inlineStr">
        <is>
          <t>&gt;=0.11</t>
        </is>
      </c>
    </row>
    <row r="1951">
      <c r="A1951" t="inlineStr">
        <is>
          <t>python-muranoclient</t>
        </is>
      </c>
      <c r="B1951" t="inlineStr">
        <is>
          <t>e59267f48ee50fd539b802df7ae559477ce32bf0</t>
        </is>
      </c>
      <c r="C1951" t="inlineStr">
        <is>
          <t>2015-08-24 15:32:18+00:00</t>
        </is>
      </c>
      <c r="D1951" t="inlineStr">
        <is>
          <t>verchange</t>
        </is>
      </c>
      <c r="E1951" t="inlineStr">
        <is>
          <t>oslo.utils</t>
        </is>
      </c>
      <c r="F1951" t="inlineStr">
        <is>
          <t>&gt;=2.0.0</t>
        </is>
      </c>
      <c r="G1951" t="inlineStr">
        <is>
          <t>oslo.utils</t>
        </is>
      </c>
      <c r="H1951" t="inlineStr">
        <is>
          <t>&gt;=1.6.0</t>
        </is>
      </c>
    </row>
    <row r="1952">
      <c r="A1952" t="inlineStr">
        <is>
          <t>python-muranoclient</t>
        </is>
      </c>
      <c r="B1952" t="inlineStr">
        <is>
          <t>e59267f48ee50fd539b802df7ae559477ce32bf0</t>
        </is>
      </c>
      <c r="C1952" t="inlineStr">
        <is>
          <t>2015-08-24 15:32:18+00:00</t>
        </is>
      </c>
      <c r="D1952" t="inlineStr">
        <is>
          <t>verchange</t>
        </is>
      </c>
      <c r="E1952" t="inlineStr">
        <is>
          <t>yaql</t>
        </is>
      </c>
      <c r="F1952" t="inlineStr">
        <is>
          <t>!=0.3.0;&gt;=0.2.7</t>
        </is>
      </c>
      <c r="G1952" t="inlineStr">
        <is>
          <t>yaql</t>
        </is>
      </c>
      <c r="H1952" t="inlineStr">
        <is>
          <t>&gt;=0.2.6;&lt;0.3</t>
        </is>
      </c>
    </row>
    <row r="1953">
      <c r="A1953" t="inlineStr">
        <is>
          <t>python-muranoclient</t>
        </is>
      </c>
      <c r="B1953" t="inlineStr">
        <is>
          <t>e59267f48ee50fd539b802df7ae559477ce32bf0</t>
        </is>
      </c>
      <c r="C1953" t="inlineStr">
        <is>
          <t>2015-08-24 15:32:18+00:00</t>
        </is>
      </c>
      <c r="D1953" t="inlineStr">
        <is>
          <t>verchange</t>
        </is>
      </c>
      <c r="E1953" t="inlineStr">
        <is>
          <t>pbr</t>
        </is>
      </c>
      <c r="F1953" t="inlineStr">
        <is>
          <t>&lt;2.0;&gt;=1.4</t>
        </is>
      </c>
      <c r="G1953" t="inlineStr">
        <is>
          <t>pbr</t>
        </is>
      </c>
      <c r="H1953" t="inlineStr">
        <is>
          <t>&gt;=0.11;&lt;2.0</t>
        </is>
      </c>
    </row>
    <row r="1954">
      <c r="A1954" t="inlineStr">
        <is>
          <t>python-muranoclient</t>
        </is>
      </c>
      <c r="B1954" t="inlineStr">
        <is>
          <t>991b207f2d91046a6e581585063028eb9f5cae0e</t>
        </is>
      </c>
      <c r="C1954" t="inlineStr">
        <is>
          <t>2015-09-04 15:47:20+00:00</t>
        </is>
      </c>
      <c r="D1954" t="inlineStr">
        <is>
          <t>verchange</t>
        </is>
      </c>
      <c r="E1954" t="inlineStr">
        <is>
          <t>yaql</t>
        </is>
      </c>
      <c r="F1954" t="inlineStr">
        <is>
          <t>&gt;=1.0.0</t>
        </is>
      </c>
      <c r="G1954" t="inlineStr">
        <is>
          <t>yaql</t>
        </is>
      </c>
      <c r="H1954" t="inlineStr">
        <is>
          <t>!=0.3.0;&gt;=0.2.7</t>
        </is>
      </c>
    </row>
    <row r="1955">
      <c r="A1955" t="inlineStr">
        <is>
          <t>python-muranoclient</t>
        </is>
      </c>
      <c r="B1955" t="inlineStr">
        <is>
          <t>991b207f2d91046a6e581585063028eb9f5cae0e</t>
        </is>
      </c>
      <c r="C1955" t="inlineStr">
        <is>
          <t>2015-09-04 15:47:20+00:00</t>
        </is>
      </c>
      <c r="D1955" t="inlineStr">
        <is>
          <t>verchange</t>
        </is>
      </c>
      <c r="E1955" t="inlineStr">
        <is>
          <t>pbr</t>
        </is>
      </c>
      <c r="F1955" t="inlineStr">
        <is>
          <t>&gt;=1.6;&lt;2.0</t>
        </is>
      </c>
      <c r="G1955" t="inlineStr">
        <is>
          <t>pbr</t>
        </is>
      </c>
      <c r="H1955" t="inlineStr">
        <is>
          <t>&lt;2.0;&gt;=1.4</t>
        </is>
      </c>
    </row>
    <row r="1956">
      <c r="A1956" t="inlineStr">
        <is>
          <t>python-muranoclient</t>
        </is>
      </c>
      <c r="B1956" t="inlineStr">
        <is>
          <t>991b207f2d91046a6e581585063028eb9f5cae0e</t>
        </is>
      </c>
      <c r="C1956" t="inlineStr">
        <is>
          <t>2015-09-04 15:47:20+00:00</t>
        </is>
      </c>
      <c r="D1956" t="inlineStr">
        <is>
          <t>add</t>
        </is>
      </c>
      <c r="E1956" t="inlineStr">
        <is>
          <t>oslo.log</t>
        </is>
      </c>
      <c r="F1956" t="inlineStr">
        <is>
          <t>&gt;=1.8.0</t>
        </is>
      </c>
      <c r="G1956" t="inlineStr"/>
      <c r="H1956" t="inlineStr"/>
    </row>
    <row r="1957">
      <c r="A1957" t="inlineStr">
        <is>
          <t>python-muranoclient</t>
        </is>
      </c>
      <c r="B1957" t="inlineStr">
        <is>
          <t>393cc984fe9db8ad9e5ce5384cd2002e90a4e6af</t>
        </is>
      </c>
      <c r="C1957" t="inlineStr">
        <is>
          <t>2015-10-03 12:08:55+00:00</t>
        </is>
      </c>
      <c r="D1957" t="inlineStr">
        <is>
          <t>verchange</t>
        </is>
      </c>
      <c r="E1957" t="inlineStr">
        <is>
          <t>pbr</t>
        </is>
      </c>
      <c r="F1957" t="inlineStr">
        <is>
          <t>&gt;=1.6</t>
        </is>
      </c>
      <c r="G1957" t="inlineStr">
        <is>
          <t>pbr</t>
        </is>
      </c>
      <c r="H1957" t="inlineStr">
        <is>
          <t>&gt;=1.6;&lt;2.0</t>
        </is>
      </c>
    </row>
    <row r="1958">
      <c r="A1958" t="inlineStr">
        <is>
          <t>python-muranoclient</t>
        </is>
      </c>
      <c r="B1958" t="inlineStr">
        <is>
          <t>3b21a50c332a5a42a75f046ea2f47e333acc1122</t>
        </is>
      </c>
      <c r="C1958" t="inlineStr">
        <is>
          <t>2015-12-03 23:00:02+00:00</t>
        </is>
      </c>
      <c r="D1958" t="inlineStr">
        <is>
          <t>verchange</t>
        </is>
      </c>
      <c r="E1958" t="inlineStr">
        <is>
          <t>oslo.utils</t>
        </is>
      </c>
      <c r="F1958" t="inlineStr">
        <is>
          <t>&gt;=2.8.0</t>
        </is>
      </c>
      <c r="G1958" t="inlineStr">
        <is>
          <t>oslo.utils</t>
        </is>
      </c>
      <c r="H1958" t="inlineStr">
        <is>
          <t>&gt;=2.0.0</t>
        </is>
      </c>
    </row>
    <row r="1959">
      <c r="A1959" t="inlineStr">
        <is>
          <t>python-muranoclient</t>
        </is>
      </c>
      <c r="B1959" t="inlineStr">
        <is>
          <t>3b21a50c332a5a42a75f046ea2f47e333acc1122</t>
        </is>
      </c>
      <c r="C1959" t="inlineStr">
        <is>
          <t>2015-12-03 23:00:02+00:00</t>
        </is>
      </c>
      <c r="D1959" t="inlineStr">
        <is>
          <t>verchange</t>
        </is>
      </c>
      <c r="E1959" t="inlineStr">
        <is>
          <t>python-keystoneclient</t>
        </is>
      </c>
      <c r="F1959" t="inlineStr">
        <is>
          <t>&gt;=1.6.0;!=1.8.0</t>
        </is>
      </c>
      <c r="G1959" t="inlineStr">
        <is>
          <t>python-keystoneclient</t>
        </is>
      </c>
      <c r="H1959" t="inlineStr">
        <is>
          <t>&gt;=1.6.0</t>
        </is>
      </c>
    </row>
    <row r="1960">
      <c r="A1960" t="inlineStr">
        <is>
          <t>python-muranoclient</t>
        </is>
      </c>
      <c r="B1960" t="inlineStr">
        <is>
          <t>3b21a50c332a5a42a75f046ea2f47e333acc1122</t>
        </is>
      </c>
      <c r="C1960" t="inlineStr">
        <is>
          <t>2015-12-03 23:00:02+00:00</t>
        </is>
      </c>
      <c r="D1960" t="inlineStr">
        <is>
          <t>verchange</t>
        </is>
      </c>
      <c r="E1960" t="inlineStr">
        <is>
          <t>requests</t>
        </is>
      </c>
      <c r="F1960" t="inlineStr">
        <is>
          <t>&gt;=2.8.1</t>
        </is>
      </c>
      <c r="G1960" t="inlineStr">
        <is>
          <t>requests</t>
        </is>
      </c>
      <c r="H1960" t="inlineStr">
        <is>
          <t>&gt;=2.5.2</t>
        </is>
      </c>
    </row>
    <row r="1961">
      <c r="A1961" t="inlineStr">
        <is>
          <t>python-muranoclient</t>
        </is>
      </c>
      <c r="B1961" t="inlineStr">
        <is>
          <t>3b21a50c332a5a42a75f046ea2f47e333acc1122</t>
        </is>
      </c>
      <c r="C1961" t="inlineStr">
        <is>
          <t>2015-12-03 23:00:02+00:00</t>
        </is>
      </c>
      <c r="D1961" t="inlineStr">
        <is>
          <t>verchange</t>
        </is>
      </c>
      <c r="E1961" t="inlineStr">
        <is>
          <t>oslo.log</t>
        </is>
      </c>
      <c r="F1961" t="inlineStr">
        <is>
          <t>&gt;=1.12.0</t>
        </is>
      </c>
      <c r="G1961" t="inlineStr">
        <is>
          <t>oslo.log</t>
        </is>
      </c>
      <c r="H1961" t="inlineStr">
        <is>
          <t>&gt;=1.8.0</t>
        </is>
      </c>
    </row>
    <row r="1962">
      <c r="A1962" t="inlineStr">
        <is>
          <t>python-muranoclient</t>
        </is>
      </c>
      <c r="B1962" t="inlineStr">
        <is>
          <t>3b21a50c332a5a42a75f046ea2f47e333acc1122</t>
        </is>
      </c>
      <c r="C1962" t="inlineStr">
        <is>
          <t>2015-12-03 23:00:02+00:00</t>
        </is>
      </c>
      <c r="D1962" t="inlineStr">
        <is>
          <t>verchange</t>
        </is>
      </c>
      <c r="E1962" t="inlineStr">
        <is>
          <t>oslo.serialization</t>
        </is>
      </c>
      <c r="F1962" t="inlineStr">
        <is>
          <t>&gt;=1.10.0</t>
        </is>
      </c>
      <c r="G1962" t="inlineStr">
        <is>
          <t>oslo.serialization</t>
        </is>
      </c>
      <c r="H1962" t="inlineStr">
        <is>
          <t>&gt;=1.4.0</t>
        </is>
      </c>
    </row>
    <row r="1963">
      <c r="A1963" t="inlineStr">
        <is>
          <t>python-muranoclient</t>
        </is>
      </c>
      <c r="B1963" t="inlineStr">
        <is>
          <t>15a5de4be50ebe638f8568da6b7d7c8c2febf579</t>
        </is>
      </c>
      <c r="C1963" t="inlineStr">
        <is>
          <t>2015-12-29 06:55:36+00:00</t>
        </is>
      </c>
      <c r="D1963" t="inlineStr">
        <is>
          <t>verchange</t>
        </is>
      </c>
      <c r="E1963" t="inlineStr">
        <is>
          <t>requests</t>
        </is>
      </c>
      <c r="F1963" t="inlineStr">
        <is>
          <t>&gt;=2.5.2;!=2.9.0;!=2.8.0</t>
        </is>
      </c>
      <c r="G1963" t="inlineStr">
        <is>
          <t>requests</t>
        </is>
      </c>
      <c r="H1963" t="inlineStr">
        <is>
          <t>&gt;=2.5.2</t>
        </is>
      </c>
    </row>
    <row r="1964">
      <c r="A1964" t="inlineStr">
        <is>
          <t>python-muranoclient</t>
        </is>
      </c>
      <c r="B1964" t="inlineStr">
        <is>
          <t>15a5de4be50ebe638f8568da6b7d7c8c2febf579</t>
        </is>
      </c>
      <c r="C1964" t="inlineStr">
        <is>
          <t>2015-12-29 06:55:36+00:00</t>
        </is>
      </c>
      <c r="D1964" t="inlineStr">
        <is>
          <t>verchange</t>
        </is>
      </c>
      <c r="E1964" t="inlineStr">
        <is>
          <t>oslo.utils</t>
        </is>
      </c>
      <c r="F1964" t="inlineStr">
        <is>
          <t>&gt;=2.0.0;!=2.6.0</t>
        </is>
      </c>
      <c r="G1964" t="inlineStr">
        <is>
          <t>oslo.utils</t>
        </is>
      </c>
      <c r="H1964" t="inlineStr">
        <is>
          <t>&gt;=2.0.0</t>
        </is>
      </c>
    </row>
    <row r="1965">
      <c r="A1965" t="inlineStr">
        <is>
          <t>python-muranoclient</t>
        </is>
      </c>
      <c r="B1965" t="inlineStr">
        <is>
          <t>15a5de4be50ebe638f8568da6b7d7c8c2febf579</t>
        </is>
      </c>
      <c r="C1965" t="inlineStr">
        <is>
          <t>2015-12-29 06:55:36+00:00</t>
        </is>
      </c>
      <c r="D1965" t="inlineStr">
        <is>
          <t>verchange</t>
        </is>
      </c>
      <c r="E1965" t="inlineStr">
        <is>
          <t>python-keystoneclient</t>
        </is>
      </c>
      <c r="F1965" t="inlineStr">
        <is>
          <t>&gt;=1.6.0;!=1.8.0</t>
        </is>
      </c>
      <c r="G1965" t="inlineStr">
        <is>
          <t>python-keystoneclient</t>
        </is>
      </c>
      <c r="H1965" t="inlineStr">
        <is>
          <t>&gt;=1.6.0</t>
        </is>
      </c>
    </row>
    <row r="1966">
      <c r="A1966" t="inlineStr">
        <is>
          <t>python-muranoclient</t>
        </is>
      </c>
      <c r="B1966" t="inlineStr">
        <is>
          <t>89176536a18fa2bff6d410ca8f49486c7d4f51f8</t>
        </is>
      </c>
      <c r="C1966" t="inlineStr">
        <is>
          <t>2016-01-18 22:30:39+00:00</t>
        </is>
      </c>
      <c r="D1966" t="inlineStr">
        <is>
          <t>verchange</t>
        </is>
      </c>
      <c r="E1966" t="inlineStr">
        <is>
          <t>six</t>
        </is>
      </c>
      <c r="F1966" t="inlineStr">
        <is>
          <t>&gt;=1.9.0</t>
        </is>
      </c>
      <c r="G1966" t="inlineStr">
        <is>
          <t>six</t>
        </is>
      </c>
      <c r="H1966" t="inlineStr">
        <is>
          <t>&gt;=1.9.0</t>
        </is>
      </c>
    </row>
    <row r="1967">
      <c r="A1967" t="inlineStr">
        <is>
          <t>python-muranoclient</t>
        </is>
      </c>
      <c r="B1967" t="inlineStr">
        <is>
          <t>89176536a18fa2bff6d410ca8f49486c7d4f51f8</t>
        </is>
      </c>
      <c r="C1967" t="inlineStr">
        <is>
          <t>2016-01-18 22:30:39+00:00</t>
        </is>
      </c>
      <c r="D1967" t="inlineStr">
        <is>
          <t>verchange</t>
        </is>
      </c>
      <c r="E1967" t="inlineStr">
        <is>
          <t>oslo.utils</t>
        </is>
      </c>
      <c r="F1967" t="inlineStr">
        <is>
          <t>&gt;=3.2.0</t>
        </is>
      </c>
      <c r="G1967" t="inlineStr">
        <is>
          <t>oslo.utils</t>
        </is>
      </c>
      <c r="H1967" t="inlineStr">
        <is>
          <t>&gt;=2.8.0</t>
        </is>
      </c>
    </row>
    <row r="1968">
      <c r="A1968" t="inlineStr">
        <is>
          <t>python-muranoclient</t>
        </is>
      </c>
      <c r="B1968" t="inlineStr">
        <is>
          <t>89176536a18fa2bff6d410ca8f49486c7d4f51f8</t>
        </is>
      </c>
      <c r="C1968" t="inlineStr">
        <is>
          <t>2016-01-18 22:30:39+00:00</t>
        </is>
      </c>
      <c r="D1968" t="inlineStr">
        <is>
          <t>verchange</t>
        </is>
      </c>
      <c r="E1968" t="inlineStr">
        <is>
          <t>httplib2</t>
        </is>
      </c>
      <c r="F1968" t="inlineStr">
        <is>
          <t>&gt;=0.7.5</t>
        </is>
      </c>
      <c r="G1968" t="inlineStr">
        <is>
          <t>httplib2</t>
        </is>
      </c>
      <c r="H1968" t="inlineStr">
        <is>
          <t>&gt;=0.7.5</t>
        </is>
      </c>
    </row>
    <row r="1969">
      <c r="A1969" t="inlineStr">
        <is>
          <t>python-muranoclient</t>
        </is>
      </c>
      <c r="B1969" t="inlineStr">
        <is>
          <t>89176536a18fa2bff6d410ca8f49486c7d4f51f8</t>
        </is>
      </c>
      <c r="C1969" t="inlineStr">
        <is>
          <t>2016-01-18 22:30:39+00:00</t>
        </is>
      </c>
      <c r="D1969" t="inlineStr">
        <is>
          <t>verchange</t>
        </is>
      </c>
      <c r="E1969" t="inlineStr">
        <is>
          <t>python-keystoneclient</t>
        </is>
      </c>
      <c r="F1969" t="inlineStr">
        <is>
          <t>&gt;=1.6.0;!=1.8.0</t>
        </is>
      </c>
      <c r="G1969" t="inlineStr">
        <is>
          <t>python-keystoneclient</t>
        </is>
      </c>
      <c r="H1969" t="inlineStr">
        <is>
          <t>&gt;=1.6.0;!=1.8.0</t>
        </is>
      </c>
    </row>
    <row r="1970">
      <c r="A1970" t="inlineStr">
        <is>
          <t>python-muranoclient</t>
        </is>
      </c>
      <c r="B1970" t="inlineStr">
        <is>
          <t>89176536a18fa2bff6d410ca8f49486c7d4f51f8</t>
        </is>
      </c>
      <c r="C1970" t="inlineStr">
        <is>
          <t>2016-01-18 22:30:39+00:00</t>
        </is>
      </c>
      <c r="D1970" t="inlineStr">
        <is>
          <t>verchange</t>
        </is>
      </c>
      <c r="E1970" t="inlineStr">
        <is>
          <t>python-glanceclient</t>
        </is>
      </c>
      <c r="F1970" t="inlineStr">
        <is>
          <t>&gt;=1.2.0</t>
        </is>
      </c>
      <c r="G1970" t="inlineStr">
        <is>
          <t>python-glanceclient</t>
        </is>
      </c>
      <c r="H1970" t="inlineStr">
        <is>
          <t>&gt;=0.18.0</t>
        </is>
      </c>
    </row>
    <row r="1971">
      <c r="A1971" t="inlineStr">
        <is>
          <t>python-muranoclient</t>
        </is>
      </c>
      <c r="B1971" t="inlineStr">
        <is>
          <t>89176536a18fa2bff6d410ca8f49486c7d4f51f8</t>
        </is>
      </c>
      <c r="C1971" t="inlineStr">
        <is>
          <t>2016-01-18 22:30:39+00:00</t>
        </is>
      </c>
      <c r="D1971" t="inlineStr">
        <is>
          <t>verchange</t>
        </is>
      </c>
      <c r="E1971" t="inlineStr">
        <is>
          <t>pyOpenSSL</t>
        </is>
      </c>
      <c r="F1971" t="inlineStr">
        <is>
          <t>&gt;=0.14</t>
        </is>
      </c>
      <c r="G1971" t="inlineStr">
        <is>
          <t>pyOpenSSL</t>
        </is>
      </c>
      <c r="H1971" t="inlineStr">
        <is>
          <t>&gt;=0.14</t>
        </is>
      </c>
    </row>
    <row r="1972">
      <c r="A1972" t="inlineStr">
        <is>
          <t>python-muranoclient</t>
        </is>
      </c>
      <c r="B1972" t="inlineStr">
        <is>
          <t>89176536a18fa2bff6d410ca8f49486c7d4f51f8</t>
        </is>
      </c>
      <c r="C1972" t="inlineStr">
        <is>
          <t>2016-01-18 22:30:39+00:00</t>
        </is>
      </c>
      <c r="D1972" t="inlineStr">
        <is>
          <t>verchange</t>
        </is>
      </c>
      <c r="E1972" t="inlineStr">
        <is>
          <t>Babel</t>
        </is>
      </c>
      <c r="F1972" t="inlineStr">
        <is>
          <t>&gt;=1.3</t>
        </is>
      </c>
      <c r="G1972" t="inlineStr">
        <is>
          <t>Babel</t>
        </is>
      </c>
      <c r="H1972" t="inlineStr">
        <is>
          <t>&gt;=1.3</t>
        </is>
      </c>
    </row>
    <row r="1973">
      <c r="A1973" t="inlineStr">
        <is>
          <t>python-muranoclient</t>
        </is>
      </c>
      <c r="B1973" t="inlineStr">
        <is>
          <t>89176536a18fa2bff6d410ca8f49486c7d4f51f8</t>
        </is>
      </c>
      <c r="C1973" t="inlineStr">
        <is>
          <t>2016-01-18 22:30:39+00:00</t>
        </is>
      </c>
      <c r="D1973" t="inlineStr">
        <is>
          <t>verchange</t>
        </is>
      </c>
      <c r="E1973" t="inlineStr">
        <is>
          <t>PrettyTable</t>
        </is>
      </c>
      <c r="F1973" t="inlineStr">
        <is>
          <t>&gt;=0.7;&lt;0.8</t>
        </is>
      </c>
      <c r="G1973" t="inlineStr">
        <is>
          <t>PrettyTable</t>
        </is>
      </c>
      <c r="H1973" t="inlineStr">
        <is>
          <t>&gt;=0.7;&lt;0.8</t>
        </is>
      </c>
    </row>
    <row r="1974">
      <c r="A1974" t="inlineStr">
        <is>
          <t>python-muranoclient</t>
        </is>
      </c>
      <c r="B1974" t="inlineStr">
        <is>
          <t>89176536a18fa2bff6d410ca8f49486c7d4f51f8</t>
        </is>
      </c>
      <c r="C1974" t="inlineStr">
        <is>
          <t>2016-01-18 22:30:39+00:00</t>
        </is>
      </c>
      <c r="D1974" t="inlineStr">
        <is>
          <t>verchange</t>
        </is>
      </c>
      <c r="E1974" t="inlineStr">
        <is>
          <t>requests</t>
        </is>
      </c>
      <c r="F1974" t="inlineStr">
        <is>
          <t>&gt;=2.8.1;!=2.9.0</t>
        </is>
      </c>
      <c r="G1974" t="inlineStr">
        <is>
          <t>requests</t>
        </is>
      </c>
      <c r="H1974" t="inlineStr">
        <is>
          <t>&gt;=2.8.1</t>
        </is>
      </c>
    </row>
    <row r="1975">
      <c r="A1975" t="inlineStr">
        <is>
          <t>python-muranoclient</t>
        </is>
      </c>
      <c r="B1975" t="inlineStr">
        <is>
          <t>89176536a18fa2bff6d410ca8f49486c7d4f51f8</t>
        </is>
      </c>
      <c r="C1975" t="inlineStr">
        <is>
          <t>2016-01-18 22:30:39+00:00</t>
        </is>
      </c>
      <c r="D1975" t="inlineStr">
        <is>
          <t>verchange</t>
        </is>
      </c>
      <c r="E1975" t="inlineStr">
        <is>
          <t>iso8601</t>
        </is>
      </c>
      <c r="F1975" t="inlineStr">
        <is>
          <t>&gt;=0.1.9</t>
        </is>
      </c>
      <c r="G1975" t="inlineStr">
        <is>
          <t>iso8601</t>
        </is>
      </c>
      <c r="H1975" t="inlineStr">
        <is>
          <t>&gt;=0.1.9</t>
        </is>
      </c>
    </row>
    <row r="1976">
      <c r="A1976" t="inlineStr">
        <is>
          <t>python-muranoclient</t>
        </is>
      </c>
      <c r="B1976" t="inlineStr">
        <is>
          <t>89176536a18fa2bff6d410ca8f49486c7d4f51f8</t>
        </is>
      </c>
      <c r="C1976" t="inlineStr">
        <is>
          <t>2016-01-18 22:30:39+00:00</t>
        </is>
      </c>
      <c r="D1976" t="inlineStr">
        <is>
          <t>verchange</t>
        </is>
      </c>
      <c r="E1976" t="inlineStr">
        <is>
          <t>pbr</t>
        </is>
      </c>
      <c r="F1976" t="inlineStr">
        <is>
          <t>&gt;=1.6</t>
        </is>
      </c>
      <c r="G1976" t="inlineStr">
        <is>
          <t>pbr</t>
        </is>
      </c>
      <c r="H1976" t="inlineStr">
        <is>
          <t>&gt;=1.6</t>
        </is>
      </c>
    </row>
    <row r="1977">
      <c r="A1977" t="inlineStr">
        <is>
          <t>python-muranoclient</t>
        </is>
      </c>
      <c r="B1977" t="inlineStr">
        <is>
          <t>89176536a18fa2bff6d410ca8f49486c7d4f51f8</t>
        </is>
      </c>
      <c r="C1977" t="inlineStr">
        <is>
          <t>2016-01-18 22:30:39+00:00</t>
        </is>
      </c>
      <c r="D1977" t="inlineStr">
        <is>
          <t>verchange</t>
        </is>
      </c>
      <c r="E1977" t="inlineStr">
        <is>
          <t>PyYAML</t>
        </is>
      </c>
      <c r="F1977" t="inlineStr">
        <is>
          <t>&gt;=3.1.0</t>
        </is>
      </c>
      <c r="G1977" t="inlineStr">
        <is>
          <t>PyYAML</t>
        </is>
      </c>
      <c r="H1977" t="inlineStr">
        <is>
          <t>&gt;=3.1.0</t>
        </is>
      </c>
    </row>
    <row r="1978">
      <c r="A1978" t="inlineStr">
        <is>
          <t>python-muranoclient</t>
        </is>
      </c>
      <c r="B1978" t="inlineStr">
        <is>
          <t>89176536a18fa2bff6d410ca8f49486c7d4f51f8</t>
        </is>
      </c>
      <c r="C1978" t="inlineStr">
        <is>
          <t>2016-01-18 22:30:39+00:00</t>
        </is>
      </c>
      <c r="D1978" t="inlineStr">
        <is>
          <t>verchange</t>
        </is>
      </c>
      <c r="E1978" t="inlineStr">
        <is>
          <t>oslo.log</t>
        </is>
      </c>
      <c r="F1978" t="inlineStr">
        <is>
          <t>&gt;=1.14.0</t>
        </is>
      </c>
      <c r="G1978" t="inlineStr">
        <is>
          <t>oslo.log</t>
        </is>
      </c>
      <c r="H1978" t="inlineStr">
        <is>
          <t>&gt;=1.12.0</t>
        </is>
      </c>
    </row>
    <row r="1979">
      <c r="A1979" t="inlineStr">
        <is>
          <t>python-muranoclient</t>
        </is>
      </c>
      <c r="B1979" t="inlineStr">
        <is>
          <t>89176536a18fa2bff6d410ca8f49486c7d4f51f8</t>
        </is>
      </c>
      <c r="C1979" t="inlineStr">
        <is>
          <t>2016-01-18 22:30:39+00:00</t>
        </is>
      </c>
      <c r="D1979" t="inlineStr">
        <is>
          <t>add</t>
        </is>
      </c>
      <c r="E1979" t="inlineStr">
        <is>
          <t>oslo.i18n</t>
        </is>
      </c>
      <c r="F1979" t="inlineStr">
        <is>
          <t>&gt;=1.5.0</t>
        </is>
      </c>
      <c r="G1979" t="inlineStr"/>
      <c r="H1979" t="inlineStr"/>
    </row>
    <row r="1980">
      <c r="A1980" t="inlineStr">
        <is>
          <t>python-muranoclient</t>
        </is>
      </c>
      <c r="B1980" t="inlineStr">
        <is>
          <t>89176536a18fa2bff6d410ca8f49486c7d4f51f8</t>
        </is>
      </c>
      <c r="C1980" t="inlineStr">
        <is>
          <t>2016-01-18 22:30:39+00:00</t>
        </is>
      </c>
      <c r="D1980" t="inlineStr">
        <is>
          <t>rem</t>
        </is>
      </c>
      <c r="E1980" t="inlineStr"/>
      <c r="F1980" t="inlineStr"/>
      <c r="G1980" t="inlineStr">
        <is>
          <t>argparse</t>
        </is>
      </c>
      <c r="H1980" t="inlineStr"/>
    </row>
    <row r="1981">
      <c r="A1981" t="inlineStr">
        <is>
          <t>python-muranoclient</t>
        </is>
      </c>
      <c r="B1981" t="inlineStr">
        <is>
          <t>a9dd96e4c8a85bdcd75eab565bb5a2f6888dc493</t>
        </is>
      </c>
      <c r="C1981" t="inlineStr">
        <is>
          <t>2016-02-17 21:13:50+00:00</t>
        </is>
      </c>
      <c r="D1981" t="inlineStr">
        <is>
          <t>verchange</t>
        </is>
      </c>
      <c r="E1981" t="inlineStr">
        <is>
          <t>oslo.utils</t>
        </is>
      </c>
      <c r="F1981" t="inlineStr">
        <is>
          <t>&gt;=3.4.0</t>
        </is>
      </c>
      <c r="G1981" t="inlineStr">
        <is>
          <t>oslo.utils</t>
        </is>
      </c>
      <c r="H1981" t="inlineStr">
        <is>
          <t>&gt;=3.2.0</t>
        </is>
      </c>
    </row>
    <row r="1982">
      <c r="A1982" t="inlineStr">
        <is>
          <t>python-muranoclient</t>
        </is>
      </c>
      <c r="B1982" t="inlineStr">
        <is>
          <t>a9dd96e4c8a85bdcd75eab565bb5a2f6888dc493</t>
        </is>
      </c>
      <c r="C1982" t="inlineStr">
        <is>
          <t>2016-02-17 21:13:50+00:00</t>
        </is>
      </c>
      <c r="D1982" t="inlineStr">
        <is>
          <t>verchange</t>
        </is>
      </c>
      <c r="E1982" t="inlineStr">
        <is>
          <t>yaql</t>
        </is>
      </c>
      <c r="F1982" t="inlineStr">
        <is>
          <t>&gt;=1.1.0</t>
        </is>
      </c>
      <c r="G1982" t="inlineStr">
        <is>
          <t>yaql</t>
        </is>
      </c>
      <c r="H1982" t="inlineStr">
        <is>
          <t>&gt;=1.0.0</t>
        </is>
      </c>
    </row>
    <row r="1983">
      <c r="A1983" t="inlineStr">
        <is>
          <t>python-muranoclient</t>
        </is>
      </c>
      <c r="B1983" t="inlineStr">
        <is>
          <t>a9dd96e4c8a85bdcd75eab565bb5a2f6888dc493</t>
        </is>
      </c>
      <c r="C1983" t="inlineStr">
        <is>
          <t>2016-02-17 21:13:50+00:00</t>
        </is>
      </c>
      <c r="D1983" t="inlineStr">
        <is>
          <t>verchange</t>
        </is>
      </c>
      <c r="E1983" t="inlineStr">
        <is>
          <t>oslo.i18n</t>
        </is>
      </c>
      <c r="F1983" t="inlineStr">
        <is>
          <t>&gt;=2.1.0</t>
        </is>
      </c>
      <c r="G1983" t="inlineStr">
        <is>
          <t>oslo.i18n</t>
        </is>
      </c>
      <c r="H1983" t="inlineStr">
        <is>
          <t>&gt;=1.5.0</t>
        </is>
      </c>
    </row>
    <row r="1984">
      <c r="A1984" t="inlineStr">
        <is>
          <t>python-muranoclient</t>
        </is>
      </c>
      <c r="B1984" t="inlineStr">
        <is>
          <t>a9dd96e4c8a85bdcd75eab565bb5a2f6888dc493</t>
        </is>
      </c>
      <c r="C1984" t="inlineStr">
        <is>
          <t>2016-02-17 21:13:50+00:00</t>
        </is>
      </c>
      <c r="D1984" t="inlineStr">
        <is>
          <t>verchange</t>
        </is>
      </c>
      <c r="E1984" t="inlineStr">
        <is>
          <t>python-keystoneclient</t>
        </is>
      </c>
      <c r="F1984" t="inlineStr">
        <is>
          <t>&gt;=1.6.0;!=2.1.0;!=1.8.0</t>
        </is>
      </c>
      <c r="G1984" t="inlineStr">
        <is>
          <t>python-keystoneclient</t>
        </is>
      </c>
      <c r="H1984" t="inlineStr">
        <is>
          <t>&gt;=1.6.0;!=1.8.0</t>
        </is>
      </c>
    </row>
    <row r="1985">
      <c r="A1985" t="inlineStr">
        <is>
          <t>python-muranoclient</t>
        </is>
      </c>
      <c r="B1985" t="inlineStr">
        <is>
          <t>a9dd96e4c8a85bdcd75eab565bb5a2f6888dc493</t>
        </is>
      </c>
      <c r="C1985" t="inlineStr">
        <is>
          <t>2016-02-17 21:13:50+00:00</t>
        </is>
      </c>
      <c r="D1985" t="inlineStr">
        <is>
          <t>add</t>
        </is>
      </c>
      <c r="E1985" t="inlineStr">
        <is>
          <t>python-openstackclient</t>
        </is>
      </c>
      <c r="F1985" t="inlineStr">
        <is>
          <t>&gt;=2.1.0</t>
        </is>
      </c>
      <c r="G1985" t="inlineStr"/>
      <c r="H1985" t="inlineStr"/>
    </row>
    <row r="1986">
      <c r="A1986" t="inlineStr">
        <is>
          <t>python-muranoclient</t>
        </is>
      </c>
      <c r="B1986" t="inlineStr">
        <is>
          <t>4a84fcbf2d2d3351bc424f395fdd765053df5626</t>
        </is>
      </c>
      <c r="C1986" t="inlineStr">
        <is>
          <t>2016-03-03 21:27:27+00:00</t>
        </is>
      </c>
      <c r="D1986" t="inlineStr">
        <is>
          <t>verchange</t>
        </is>
      </c>
      <c r="E1986" t="inlineStr">
        <is>
          <t>oslo.utils</t>
        </is>
      </c>
      <c r="F1986" t="inlineStr">
        <is>
          <t>&gt;=3.5.0</t>
        </is>
      </c>
      <c r="G1986" t="inlineStr">
        <is>
          <t>oslo.utils</t>
        </is>
      </c>
      <c r="H1986" t="inlineStr">
        <is>
          <t>&gt;=3.4.0</t>
        </is>
      </c>
    </row>
    <row r="1987">
      <c r="A1987" t="inlineStr">
        <is>
          <t>python-muranoclient</t>
        </is>
      </c>
      <c r="B1987" t="inlineStr">
        <is>
          <t>2c6debc170f5367444bb9d6a24a9c6c461a80be9</t>
        </is>
      </c>
      <c r="C1987" t="inlineStr">
        <is>
          <t>2016-03-31 00:27:54+00:00</t>
        </is>
      </c>
      <c r="D1987" t="inlineStr">
        <is>
          <t>verchange</t>
        </is>
      </c>
      <c r="E1987" t="inlineStr">
        <is>
          <t>python-glanceclient</t>
        </is>
      </c>
      <c r="F1987" t="inlineStr">
        <is>
          <t>&gt;=2.0.0</t>
        </is>
      </c>
      <c r="G1987" t="inlineStr">
        <is>
          <t>python-glanceclient</t>
        </is>
      </c>
      <c r="H1987" t="inlineStr">
        <is>
          <t>&gt;=1.2.0</t>
        </is>
      </c>
    </row>
    <row r="1988">
      <c r="A1988" t="inlineStr">
        <is>
          <t>python-muranoclient</t>
        </is>
      </c>
      <c r="B1988" t="inlineStr">
        <is>
          <t>5670a3838dfc67797c85612194f02be7ba86b5e4</t>
        </is>
      </c>
      <c r="C1988" t="inlineStr">
        <is>
          <t>2016-06-08 21:20:52+00:00</t>
        </is>
      </c>
      <c r="D1988" t="inlineStr">
        <is>
          <t>verchange</t>
        </is>
      </c>
      <c r="E1988" t="inlineStr">
        <is>
          <t>requests</t>
        </is>
      </c>
      <c r="F1988" t="inlineStr">
        <is>
          <t>&lt;2.8.0;&gt;=2.2.0;!=2.4.0</t>
        </is>
      </c>
      <c r="G1988" t="inlineStr">
        <is>
          <t>requests</t>
        </is>
      </c>
      <c r="H1988" t="inlineStr">
        <is>
          <t>&gt;=2.2.0;!=2.4.0</t>
        </is>
      </c>
    </row>
    <row r="1989">
      <c r="A1989" t="inlineStr">
        <is>
          <t>python-muranoclient</t>
        </is>
      </c>
      <c r="B1989" t="inlineStr">
        <is>
          <t>5670a3838dfc67797c85612194f02be7ba86b5e4</t>
        </is>
      </c>
      <c r="C1989" t="inlineStr">
        <is>
          <t>2016-06-08 21:20:52+00:00</t>
        </is>
      </c>
      <c r="D1989" t="inlineStr">
        <is>
          <t>verchange</t>
        </is>
      </c>
      <c r="E1989" t="inlineStr">
        <is>
          <t>oslo.utils</t>
        </is>
      </c>
      <c r="F1989" t="inlineStr">
        <is>
          <t>&lt;1.5.0;!=1.4.1;&gt;=1.4.0</t>
        </is>
      </c>
      <c r="G1989" t="inlineStr">
        <is>
          <t>oslo.utils</t>
        </is>
      </c>
      <c r="H1989" t="inlineStr">
        <is>
          <t>&lt;1.5.0;&gt;=1.4.0</t>
        </is>
      </c>
    </row>
    <row r="1990">
      <c r="A1990" t="inlineStr">
        <is>
          <t>python-muranoclient</t>
        </is>
      </c>
      <c r="B1990" t="inlineStr">
        <is>
          <t>5670a3838dfc67797c85612194f02be7ba86b5e4</t>
        </is>
      </c>
      <c r="C1990" t="inlineStr">
        <is>
          <t>2016-06-08 21:20:52+00:00</t>
        </is>
      </c>
      <c r="D1990" t="inlineStr">
        <is>
          <t>verchange</t>
        </is>
      </c>
      <c r="E1990" t="inlineStr">
        <is>
          <t>python-keystoneclient</t>
        </is>
      </c>
      <c r="F1990" t="inlineStr">
        <is>
          <t>&lt;1.4.0;&gt;=1.2.0</t>
        </is>
      </c>
      <c r="G1990" t="inlineStr">
        <is>
          <t>python-keystoneclient</t>
        </is>
      </c>
      <c r="H1990" t="inlineStr">
        <is>
          <t>&gt;=1.1.0;&lt;1.4.0</t>
        </is>
      </c>
    </row>
    <row r="1991">
      <c r="A1991" t="inlineStr">
        <is>
          <t>python-muranoclient</t>
        </is>
      </c>
      <c r="B1991" t="inlineStr">
        <is>
          <t>f27cbe6d215d95d1b244f6642fbe08c4592ba9f8</t>
        </is>
      </c>
      <c r="C1991" t="inlineStr">
        <is>
          <t>2016-06-27 12:15:07+00:00</t>
        </is>
      </c>
      <c r="D1991" t="inlineStr">
        <is>
          <t>verchange</t>
        </is>
      </c>
      <c r="E1991" t="inlineStr">
        <is>
          <t>oslo.utils</t>
        </is>
      </c>
      <c r="F1991" t="inlineStr">
        <is>
          <t>&gt;=3.11.0</t>
        </is>
      </c>
      <c r="G1991" t="inlineStr">
        <is>
          <t>oslo.utils</t>
        </is>
      </c>
      <c r="H1991" t="inlineStr">
        <is>
          <t>&gt;=3.5.0</t>
        </is>
      </c>
    </row>
    <row r="1992">
      <c r="A1992" t="inlineStr">
        <is>
          <t>python-muranoclient</t>
        </is>
      </c>
      <c r="B1992" t="inlineStr">
        <is>
          <t>f27cbe6d215d95d1b244f6642fbe08c4592ba9f8</t>
        </is>
      </c>
      <c r="C1992" t="inlineStr">
        <is>
          <t>2016-06-27 12:15:07+00:00</t>
        </is>
      </c>
      <c r="D1992" t="inlineStr">
        <is>
          <t>verchange</t>
        </is>
      </c>
      <c r="E1992" t="inlineStr">
        <is>
          <t>python-keystoneclient</t>
        </is>
      </c>
      <c r="F1992" t="inlineStr">
        <is>
          <t>&gt;=1.7.0;!=2.1.0;!=1.8.0</t>
        </is>
      </c>
      <c r="G1992" t="inlineStr">
        <is>
          <t>python-keystoneclient</t>
        </is>
      </c>
      <c r="H1992" t="inlineStr">
        <is>
          <t>&gt;=1.6.0;!=2.1.0;!=1.8.0</t>
        </is>
      </c>
    </row>
    <row r="1993">
      <c r="A1993" t="inlineStr">
        <is>
          <t>python-muranoclient</t>
        </is>
      </c>
      <c r="B1993" t="inlineStr">
        <is>
          <t>f27cbe6d215d95d1b244f6642fbe08c4592ba9f8</t>
        </is>
      </c>
      <c r="C1993" t="inlineStr">
        <is>
          <t>2016-06-27 12:15:07+00:00</t>
        </is>
      </c>
      <c r="D1993" t="inlineStr">
        <is>
          <t>verchange</t>
        </is>
      </c>
      <c r="E1993" t="inlineStr">
        <is>
          <t>Babel</t>
        </is>
      </c>
      <c r="F1993" t="inlineStr">
        <is>
          <t>&gt;=2.3.4</t>
        </is>
      </c>
      <c r="G1993" t="inlineStr">
        <is>
          <t>Babel</t>
        </is>
      </c>
      <c r="H1993" t="inlineStr">
        <is>
          <t>&gt;=1.3</t>
        </is>
      </c>
    </row>
    <row r="1994">
      <c r="A1994" t="inlineStr">
        <is>
          <t>python-muranoclient</t>
        </is>
      </c>
      <c r="B1994" t="inlineStr">
        <is>
          <t>f27cbe6d215d95d1b244f6642fbe08c4592ba9f8</t>
        </is>
      </c>
      <c r="C1994" t="inlineStr">
        <is>
          <t>2016-06-27 12:15:07+00:00</t>
        </is>
      </c>
      <c r="D1994" t="inlineStr">
        <is>
          <t>verchange</t>
        </is>
      </c>
      <c r="E1994" t="inlineStr">
        <is>
          <t>requests</t>
        </is>
      </c>
      <c r="F1994" t="inlineStr">
        <is>
          <t>&gt;=2.10.0</t>
        </is>
      </c>
      <c r="G1994" t="inlineStr">
        <is>
          <t>requests</t>
        </is>
      </c>
      <c r="H1994" t="inlineStr">
        <is>
          <t>&gt;=2.8.1;!=2.9.0</t>
        </is>
      </c>
    </row>
    <row r="1995">
      <c r="A1995" t="inlineStr">
        <is>
          <t>python-muranoclient</t>
        </is>
      </c>
      <c r="B1995" t="inlineStr">
        <is>
          <t>f27cbe6d215d95d1b244f6642fbe08c4592ba9f8</t>
        </is>
      </c>
      <c r="C1995" t="inlineStr">
        <is>
          <t>2016-06-27 12:15:07+00:00</t>
        </is>
      </c>
      <c r="D1995" t="inlineStr">
        <is>
          <t>verchange</t>
        </is>
      </c>
      <c r="E1995" t="inlineStr">
        <is>
          <t>iso8601</t>
        </is>
      </c>
      <c r="F1995" t="inlineStr">
        <is>
          <t>&gt;=0.1.11</t>
        </is>
      </c>
      <c r="G1995" t="inlineStr">
        <is>
          <t>iso8601</t>
        </is>
      </c>
      <c r="H1995" t="inlineStr">
        <is>
          <t>&gt;=0.1.9</t>
        </is>
      </c>
    </row>
    <row r="1996">
      <c r="A1996" t="inlineStr">
        <is>
          <t>python-muranoclient</t>
        </is>
      </c>
      <c r="B1996" t="inlineStr">
        <is>
          <t>f27cbe6d215d95d1b244f6642fbe08c4592ba9f8</t>
        </is>
      </c>
      <c r="C1996" t="inlineStr">
        <is>
          <t>2016-06-27 12:15:07+00:00</t>
        </is>
      </c>
      <c r="D1996" t="inlineStr">
        <is>
          <t>add</t>
        </is>
      </c>
      <c r="E1996" t="inlineStr">
        <is>
          <t>cliff</t>
        </is>
      </c>
      <c r="F1996" t="inlineStr">
        <is>
          <t>&gt;=1.15.0;!=1.17.0;!=1.16.0</t>
        </is>
      </c>
      <c r="G1996" t="inlineStr"/>
      <c r="H1996" t="inlineStr"/>
    </row>
    <row r="1997">
      <c r="A1997" t="inlineStr">
        <is>
          <t>python-muranoclient</t>
        </is>
      </c>
      <c r="B1997" t="inlineStr">
        <is>
          <t>f27cbe6d215d95d1b244f6642fbe08c4592ba9f8</t>
        </is>
      </c>
      <c r="C1997" t="inlineStr">
        <is>
          <t>2016-06-27 12:15:07+00:00</t>
        </is>
      </c>
      <c r="D1997" t="inlineStr">
        <is>
          <t>rem</t>
        </is>
      </c>
      <c r="E1997" t="inlineStr"/>
      <c r="F1997" t="inlineStr"/>
      <c r="G1997" t="inlineStr">
        <is>
          <t>python-openstackclient</t>
        </is>
      </c>
      <c r="H1997" t="inlineStr">
        <is>
          <t>&gt;=2.1.0</t>
        </is>
      </c>
    </row>
    <row r="1998">
      <c r="A1998" t="inlineStr">
        <is>
          <t>python-muranoclient</t>
        </is>
      </c>
      <c r="B1998" t="inlineStr">
        <is>
          <t>f27cbe6d215d95d1b244f6642fbe08c4592ba9f8</t>
        </is>
      </c>
      <c r="C1998" t="inlineStr">
        <is>
          <t>2016-06-27 12:15:07+00:00</t>
        </is>
      </c>
      <c r="D1998" t="inlineStr">
        <is>
          <t>rem</t>
        </is>
      </c>
      <c r="E1998" t="inlineStr"/>
      <c r="F1998" t="inlineStr"/>
      <c r="G1998" t="inlineStr">
        <is>
          <t>httplib2</t>
        </is>
      </c>
      <c r="H1998" t="inlineStr">
        <is>
          <t>&gt;=0.7.5</t>
        </is>
      </c>
    </row>
    <row r="1999">
      <c r="A1999" t="inlineStr">
        <is>
          <t>python-muranoclient</t>
        </is>
      </c>
      <c r="B1999" t="inlineStr">
        <is>
          <t>5b05ef8a169872c22c6b9f92379a45fe5060e98d</t>
        </is>
      </c>
      <c r="C1999" t="inlineStr">
        <is>
          <t>2016-06-27 12:23:14+00:00</t>
        </is>
      </c>
      <c r="D1999" t="inlineStr">
        <is>
          <t>verchange</t>
        </is>
      </c>
      <c r="E1999" t="inlineStr">
        <is>
          <t>Babel</t>
        </is>
      </c>
      <c r="F1999" t="inlineStr">
        <is>
          <t>!=2.3.3;!=2.3.2;!=2.3.0;!=2.3.1;&gt;=1.3</t>
        </is>
      </c>
      <c r="G1999" t="inlineStr">
        <is>
          <t>Babel</t>
        </is>
      </c>
      <c r="H1999" t="inlineStr">
        <is>
          <t>&gt;=1.3</t>
        </is>
      </c>
    </row>
    <row r="2000">
      <c r="A2000" t="inlineStr">
        <is>
          <t>python-muranoclient</t>
        </is>
      </c>
      <c r="B2000" t="inlineStr">
        <is>
          <t>5b05ef8a169872c22c6b9f92379a45fe5060e98d</t>
        </is>
      </c>
      <c r="C2000" t="inlineStr">
        <is>
          <t>2016-06-27 12:23:14+00:00</t>
        </is>
      </c>
      <c r="D2000" t="inlineStr">
        <is>
          <t>verchange</t>
        </is>
      </c>
      <c r="E2000" t="inlineStr">
        <is>
          <t>python-keystoneclient</t>
        </is>
      </c>
      <c r="F2000" t="inlineStr">
        <is>
          <t>&gt;=1.6.0;!=2.1.0;&lt;3.0.0;!=1.8.0</t>
        </is>
      </c>
      <c r="G2000" t="inlineStr">
        <is>
          <t>python-keystoneclient</t>
        </is>
      </c>
      <c r="H2000" t="inlineStr">
        <is>
          <t>&gt;=1.6.0;!=2.1.0;!=1.8.0</t>
        </is>
      </c>
    </row>
    <row r="2001">
      <c r="A2001" t="inlineStr">
        <is>
          <t>python-muranoclient</t>
        </is>
      </c>
      <c r="B2001" t="inlineStr">
        <is>
          <t>369056a1f6021349f91dea1662c0bc36ccb2f155</t>
        </is>
      </c>
      <c r="C2001" t="inlineStr">
        <is>
          <t>2016-06-27 12:26:05+00:00</t>
        </is>
      </c>
      <c r="D2001" t="inlineStr">
        <is>
          <t>verchange</t>
        </is>
      </c>
      <c r="E2001" t="inlineStr">
        <is>
          <t>Babel</t>
        </is>
      </c>
      <c r="F2001" t="inlineStr">
        <is>
          <t>!=2.3.3;!=2.3.2;!=2.3.0;!=2.3.1;&gt;=1.3</t>
        </is>
      </c>
      <c r="G2001" t="inlineStr">
        <is>
          <t>Babel</t>
        </is>
      </c>
      <c r="H2001" t="inlineStr">
        <is>
          <t>&gt;=1.3</t>
        </is>
      </c>
    </row>
    <row r="2002">
      <c r="A2002" t="inlineStr">
        <is>
          <t>python-muranoclient</t>
        </is>
      </c>
      <c r="B2002" t="inlineStr">
        <is>
          <t>369056a1f6021349f91dea1662c0bc36ccb2f155</t>
        </is>
      </c>
      <c r="C2002" t="inlineStr">
        <is>
          <t>2016-06-27 12:26:05+00:00</t>
        </is>
      </c>
      <c r="D2002" t="inlineStr">
        <is>
          <t>verchange</t>
        </is>
      </c>
      <c r="E2002" t="inlineStr">
        <is>
          <t>python-keystoneclient</t>
        </is>
      </c>
      <c r="F2002" t="inlineStr">
        <is>
          <t>&gt;=1.6.0;&lt;3.0.0;!=1.8.0</t>
        </is>
      </c>
      <c r="G2002" t="inlineStr">
        <is>
          <t>python-keystoneclient</t>
        </is>
      </c>
      <c r="H2002" t="inlineStr">
        <is>
          <t>&gt;=1.6.0;!=1.8.0</t>
        </is>
      </c>
    </row>
    <row r="2003">
      <c r="A2003" t="inlineStr">
        <is>
          <t>python-muranoclient</t>
        </is>
      </c>
      <c r="B2003" t="inlineStr">
        <is>
          <t>f7bafa1b8039583221bf58add417707b613b4934</t>
        </is>
      </c>
      <c r="C2003" t="inlineStr">
        <is>
          <t>2016-08-09 13:19:52+00:00</t>
        </is>
      </c>
      <c r="D2003" t="inlineStr">
        <is>
          <t>verchange</t>
        </is>
      </c>
      <c r="E2003" t="inlineStr">
        <is>
          <t>oslo.utils</t>
        </is>
      </c>
      <c r="F2003" t="inlineStr">
        <is>
          <t>&gt;=3.16.0</t>
        </is>
      </c>
      <c r="G2003" t="inlineStr">
        <is>
          <t>oslo.utils</t>
        </is>
      </c>
      <c r="H2003" t="inlineStr">
        <is>
          <t>&gt;=3.11.0</t>
        </is>
      </c>
    </row>
    <row r="2004">
      <c r="A2004" t="inlineStr">
        <is>
          <t>python-muranoclient</t>
        </is>
      </c>
      <c r="B2004" t="inlineStr">
        <is>
          <t>f7bafa1b8039583221bf58add417707b613b4934</t>
        </is>
      </c>
      <c r="C2004" t="inlineStr">
        <is>
          <t>2016-08-09 13:19:52+00:00</t>
        </is>
      </c>
      <c r="D2004" t="inlineStr">
        <is>
          <t>add</t>
        </is>
      </c>
      <c r="E2004" t="inlineStr">
        <is>
          <t>osc-lib</t>
        </is>
      </c>
      <c r="F2004" t="inlineStr">
        <is>
          <t>&gt;=0.4.0</t>
        </is>
      </c>
      <c r="G2004" t="inlineStr"/>
      <c r="H2004" t="inlineStr"/>
    </row>
    <row r="2005">
      <c r="A2005" t="inlineStr">
        <is>
          <t>python-muranoclient</t>
        </is>
      </c>
      <c r="B2005" t="inlineStr">
        <is>
          <t>f7bafa1b8039583221bf58add417707b613b4934</t>
        </is>
      </c>
      <c r="C2005" t="inlineStr">
        <is>
          <t>2016-08-09 13:19:52+00:00</t>
        </is>
      </c>
      <c r="D2005" t="inlineStr">
        <is>
          <t>rem</t>
        </is>
      </c>
      <c r="E2005" t="inlineStr"/>
      <c r="F2005" t="inlineStr"/>
      <c r="G2005" t="inlineStr">
        <is>
          <t>cliff</t>
        </is>
      </c>
      <c r="H2005" t="inlineStr">
        <is>
          <t>&gt;=1.15.0;!=1.17.0;!=1.16.0</t>
        </is>
      </c>
    </row>
    <row r="2006">
      <c r="A2006" t="inlineStr">
        <is>
          <t>python-muranoclient</t>
        </is>
      </c>
      <c r="B2006" t="inlineStr">
        <is>
          <t>d70b2d948de26b1c4f10718664c74afecb88a82e</t>
        </is>
      </c>
      <c r="C2006" t="inlineStr">
        <is>
          <t>2016-09-01 19:25:34+00:00</t>
        </is>
      </c>
      <c r="D2006" t="inlineStr">
        <is>
          <t>verchange</t>
        </is>
      </c>
      <c r="E2006" t="inlineStr">
        <is>
          <t>python-glanceclient</t>
        </is>
      </c>
      <c r="F2006" t="inlineStr">
        <is>
          <t>&gt;=2.3.0;!=2.4.0</t>
        </is>
      </c>
      <c r="G2006" t="inlineStr">
        <is>
          <t>python-glanceclient</t>
        </is>
      </c>
      <c r="H2006" t="inlineStr">
        <is>
          <t>&gt;=2.0.0</t>
        </is>
      </c>
    </row>
    <row r="2007">
      <c r="A2007" t="inlineStr">
        <is>
          <t>python-muranoclient</t>
        </is>
      </c>
      <c r="B2007" t="inlineStr">
        <is>
          <t>d70b2d948de26b1c4f10718664c74afecb88a82e</t>
        </is>
      </c>
      <c r="C2007" t="inlineStr">
        <is>
          <t>2016-09-01 19:25:34+00:00</t>
        </is>
      </c>
      <c r="D2007" t="inlineStr">
        <is>
          <t>verchange</t>
        </is>
      </c>
      <c r="E2007" t="inlineStr">
        <is>
          <t>osc-lib</t>
        </is>
      </c>
      <c r="F2007" t="inlineStr">
        <is>
          <t>&gt;=1.0.2</t>
        </is>
      </c>
      <c r="G2007" t="inlineStr">
        <is>
          <t>osc-lib</t>
        </is>
      </c>
      <c r="H2007" t="inlineStr">
        <is>
          <t>&gt;=0.4.0</t>
        </is>
      </c>
    </row>
    <row r="2008">
      <c r="A2008" t="inlineStr">
        <is>
          <t>python-muranoclient</t>
        </is>
      </c>
      <c r="B2008" t="inlineStr">
        <is>
          <t>d70b2d948de26b1c4f10718664c74afecb88a82e</t>
        </is>
      </c>
      <c r="C2008" t="inlineStr">
        <is>
          <t>2016-09-01 19:25:34+00:00</t>
        </is>
      </c>
      <c r="D2008" t="inlineStr">
        <is>
          <t>verchange</t>
        </is>
      </c>
      <c r="E2008" t="inlineStr">
        <is>
          <t>python-keystoneclient</t>
        </is>
      </c>
      <c r="F2008" t="inlineStr">
        <is>
          <t>&gt;=2.0.0;!=2.1.0</t>
        </is>
      </c>
      <c r="G2008" t="inlineStr">
        <is>
          <t>python-keystoneclient</t>
        </is>
      </c>
      <c r="H2008" t="inlineStr">
        <is>
          <t>&gt;=1.7.0;!=2.1.0;!=1.8.0</t>
        </is>
      </c>
    </row>
    <row r="2009">
      <c r="A2009" t="inlineStr">
        <is>
          <t>python-muranoclient</t>
        </is>
      </c>
      <c r="B2009" t="inlineStr">
        <is>
          <t>d0f0929bba5fcf0b8b89085d095034d9708be7aa</t>
        </is>
      </c>
      <c r="C2009" t="inlineStr">
        <is>
          <t>2017-01-25 18:52:45+00:00</t>
        </is>
      </c>
      <c r="D2009" t="inlineStr">
        <is>
          <t>verchange</t>
        </is>
      </c>
      <c r="E2009" t="inlineStr">
        <is>
          <t>oslo.utils</t>
        </is>
      </c>
      <c r="F2009" t="inlineStr">
        <is>
          <t>&gt;=3.18.0</t>
        </is>
      </c>
      <c r="G2009" t="inlineStr">
        <is>
          <t>oslo.utils</t>
        </is>
      </c>
      <c r="H2009" t="inlineStr">
        <is>
          <t>&gt;=3.16.0</t>
        </is>
      </c>
    </row>
    <row r="2010">
      <c r="A2010" t="inlineStr">
        <is>
          <t>python-muranoclient</t>
        </is>
      </c>
      <c r="B2010" t="inlineStr">
        <is>
          <t>d0f0929bba5fcf0b8b89085d095034d9708be7aa</t>
        </is>
      </c>
      <c r="C2010" t="inlineStr">
        <is>
          <t>2017-01-25 18:52:45+00:00</t>
        </is>
      </c>
      <c r="D2010" t="inlineStr">
        <is>
          <t>verchange</t>
        </is>
      </c>
      <c r="E2010" t="inlineStr">
        <is>
          <t>python-keystoneclient</t>
        </is>
      </c>
      <c r="F2010" t="inlineStr">
        <is>
          <t>&gt;=3.8.0</t>
        </is>
      </c>
      <c r="G2010" t="inlineStr">
        <is>
          <t>python-keystoneclient</t>
        </is>
      </c>
      <c r="H2010" t="inlineStr">
        <is>
          <t>&gt;=2.0.0;!=2.1.0</t>
        </is>
      </c>
    </row>
    <row r="2011">
      <c r="A2011" t="inlineStr">
        <is>
          <t>python-muranoclient</t>
        </is>
      </c>
      <c r="B2011" t="inlineStr">
        <is>
          <t>d0f0929bba5fcf0b8b89085d095034d9708be7aa</t>
        </is>
      </c>
      <c r="C2011" t="inlineStr">
        <is>
          <t>2017-01-25 18:52:45+00:00</t>
        </is>
      </c>
      <c r="D2011" t="inlineStr">
        <is>
          <t>verchange</t>
        </is>
      </c>
      <c r="E2011" t="inlineStr">
        <is>
          <t>python-glanceclient</t>
        </is>
      </c>
      <c r="F2011" t="inlineStr">
        <is>
          <t>&gt;=2.5.0</t>
        </is>
      </c>
      <c r="G2011" t="inlineStr">
        <is>
          <t>python-glanceclient</t>
        </is>
      </c>
      <c r="H2011" t="inlineStr">
        <is>
          <t>&gt;=2.3.0;!=2.4.0</t>
        </is>
      </c>
    </row>
    <row r="2012">
      <c r="A2012" t="inlineStr">
        <is>
          <t>python-muranoclient</t>
        </is>
      </c>
      <c r="B2012" t="inlineStr">
        <is>
          <t>d0f0929bba5fcf0b8b89085d095034d9708be7aa</t>
        </is>
      </c>
      <c r="C2012" t="inlineStr">
        <is>
          <t>2017-01-25 18:52:45+00:00</t>
        </is>
      </c>
      <c r="D2012" t="inlineStr">
        <is>
          <t>verchange</t>
        </is>
      </c>
      <c r="E2012" t="inlineStr">
        <is>
          <t>osc-lib</t>
        </is>
      </c>
      <c r="F2012" t="inlineStr">
        <is>
          <t>&gt;=1.2.0</t>
        </is>
      </c>
      <c r="G2012" t="inlineStr">
        <is>
          <t>osc-lib</t>
        </is>
      </c>
      <c r="H2012" t="inlineStr">
        <is>
          <t>&gt;=1.0.2</t>
        </is>
      </c>
    </row>
    <row r="2013">
      <c r="A2013" t="inlineStr">
        <is>
          <t>python-muranoclient</t>
        </is>
      </c>
      <c r="B2013" t="inlineStr">
        <is>
          <t>d0f0929bba5fcf0b8b89085d095034d9708be7aa</t>
        </is>
      </c>
      <c r="C2013" t="inlineStr">
        <is>
          <t>2017-01-25 18:52:45+00:00</t>
        </is>
      </c>
      <c r="D2013" t="inlineStr">
        <is>
          <t>verchange</t>
        </is>
      </c>
      <c r="E2013" t="inlineStr">
        <is>
          <t>PrettyTable</t>
        </is>
      </c>
      <c r="F2013" t="inlineStr">
        <is>
          <t>&gt;=0.7.1;&lt;0.8</t>
        </is>
      </c>
      <c r="G2013" t="inlineStr">
        <is>
          <t>PrettyTable</t>
        </is>
      </c>
      <c r="H2013" t="inlineStr">
        <is>
          <t>&gt;=0.7;&lt;0.8</t>
        </is>
      </c>
    </row>
    <row r="2014">
      <c r="A2014" t="inlineStr">
        <is>
          <t>python-muranoclient</t>
        </is>
      </c>
      <c r="B2014" t="inlineStr">
        <is>
          <t>d0f0929bba5fcf0b8b89085d095034d9708be7aa</t>
        </is>
      </c>
      <c r="C2014" t="inlineStr">
        <is>
          <t>2017-01-25 18:52:45+00:00</t>
        </is>
      </c>
      <c r="D2014" t="inlineStr">
        <is>
          <t>verchange</t>
        </is>
      </c>
      <c r="E2014" t="inlineStr">
        <is>
          <t>requests</t>
        </is>
      </c>
      <c r="F2014" t="inlineStr">
        <is>
          <t>&gt;=2.10.0;!=2.12.2</t>
        </is>
      </c>
      <c r="G2014" t="inlineStr">
        <is>
          <t>requests</t>
        </is>
      </c>
      <c r="H2014" t="inlineStr">
        <is>
          <t>&gt;=2.10.0</t>
        </is>
      </c>
    </row>
    <row r="2015">
      <c r="A2015" t="inlineStr">
        <is>
          <t>python-muranoclient</t>
        </is>
      </c>
      <c r="B2015" t="inlineStr">
        <is>
          <t>d0f0929bba5fcf0b8b89085d095034d9708be7aa</t>
        </is>
      </c>
      <c r="C2015" t="inlineStr">
        <is>
          <t>2017-01-25 18:52:45+00:00</t>
        </is>
      </c>
      <c r="D2015" t="inlineStr">
        <is>
          <t>verchange</t>
        </is>
      </c>
      <c r="E2015" t="inlineStr">
        <is>
          <t>pbr</t>
        </is>
      </c>
      <c r="F2015" t="inlineStr">
        <is>
          <t>&gt;=1.8</t>
        </is>
      </c>
      <c r="G2015" t="inlineStr">
        <is>
          <t>pbr</t>
        </is>
      </c>
      <c r="H2015" t="inlineStr">
        <is>
          <t>&gt;=1.6</t>
        </is>
      </c>
    </row>
    <row r="2016">
      <c r="A2016" t="inlineStr">
        <is>
          <t>python-muranoclient</t>
        </is>
      </c>
      <c r="B2016" t="inlineStr">
        <is>
          <t>d0f0929bba5fcf0b8b89085d095034d9708be7aa</t>
        </is>
      </c>
      <c r="C2016" t="inlineStr">
        <is>
          <t>2017-01-25 18:52:45+00:00</t>
        </is>
      </c>
      <c r="D2016" t="inlineStr">
        <is>
          <t>verchange</t>
        </is>
      </c>
      <c r="E2016" t="inlineStr">
        <is>
          <t>PyYAML</t>
        </is>
      </c>
      <c r="F2016" t="inlineStr">
        <is>
          <t>&gt;=3.10.0</t>
        </is>
      </c>
      <c r="G2016" t="inlineStr">
        <is>
          <t>PyYAML</t>
        </is>
      </c>
      <c r="H2016" t="inlineStr">
        <is>
          <t>&gt;=3.1.0</t>
        </is>
      </c>
    </row>
    <row r="2017">
      <c r="A2017" t="inlineStr">
        <is>
          <t>python-muranoclient</t>
        </is>
      </c>
      <c r="B2017" t="inlineStr">
        <is>
          <t>d0f0929bba5fcf0b8b89085d095034d9708be7aa</t>
        </is>
      </c>
      <c r="C2017" t="inlineStr">
        <is>
          <t>2017-01-25 18:52:45+00:00</t>
        </is>
      </c>
      <c r="D2017" t="inlineStr">
        <is>
          <t>verchange</t>
        </is>
      </c>
      <c r="E2017" t="inlineStr">
        <is>
          <t>oslo.log</t>
        </is>
      </c>
      <c r="F2017" t="inlineStr">
        <is>
          <t>&gt;=3.11.0</t>
        </is>
      </c>
      <c r="G2017" t="inlineStr">
        <is>
          <t>oslo.log</t>
        </is>
      </c>
      <c r="H2017" t="inlineStr">
        <is>
          <t>&gt;=1.14.0</t>
        </is>
      </c>
    </row>
    <row r="2018">
      <c r="A2018" t="inlineStr">
        <is>
          <t>python-muranoclient</t>
        </is>
      </c>
      <c r="B2018" t="inlineStr">
        <is>
          <t>d0f0929bba5fcf0b8b89085d095034d9708be7aa</t>
        </is>
      </c>
      <c r="C2018" t="inlineStr">
        <is>
          <t>2017-01-25 18:52:45+00:00</t>
        </is>
      </c>
      <c r="D2018" t="inlineStr">
        <is>
          <t>add</t>
        </is>
      </c>
      <c r="E2018" t="inlineStr">
        <is>
          <t>murano-pkg-check</t>
        </is>
      </c>
      <c r="F2018" t="inlineStr">
        <is>
          <t>&gt;=0.2.0</t>
        </is>
      </c>
      <c r="G2018" t="inlineStr"/>
      <c r="H2018" t="inlineStr"/>
    </row>
    <row r="2019">
      <c r="A2019" t="inlineStr">
        <is>
          <t>python-muranoclient</t>
        </is>
      </c>
      <c r="B2019" t="inlineStr">
        <is>
          <t>cae67a4c1e16b84835fcdcba59bcac5344f98aa9</t>
        </is>
      </c>
      <c r="C2019" t="inlineStr">
        <is>
          <t>2017-06-07 14:52:33+00:00</t>
        </is>
      </c>
      <c r="D2019" t="inlineStr">
        <is>
          <t>verchange</t>
        </is>
      </c>
      <c r="E2019" t="inlineStr">
        <is>
          <t>oslo.utils</t>
        </is>
      </c>
      <c r="F2019" t="inlineStr">
        <is>
          <t>&gt;=3.20.0</t>
        </is>
      </c>
      <c r="G2019" t="inlineStr">
        <is>
          <t>oslo.utils</t>
        </is>
      </c>
      <c r="H2019" t="inlineStr">
        <is>
          <t>&gt;=3.18.0</t>
        </is>
      </c>
    </row>
    <row r="2020">
      <c r="A2020" t="inlineStr">
        <is>
          <t>python-muranoclient</t>
        </is>
      </c>
      <c r="B2020" t="inlineStr">
        <is>
          <t>cae67a4c1e16b84835fcdcba59bcac5344f98aa9</t>
        </is>
      </c>
      <c r="C2020" t="inlineStr">
        <is>
          <t>2017-06-07 14:52:33+00:00</t>
        </is>
      </c>
      <c r="D2020" t="inlineStr">
        <is>
          <t>verchange</t>
        </is>
      </c>
      <c r="E2020" t="inlineStr">
        <is>
          <t>python-glanceclient</t>
        </is>
      </c>
      <c r="F2020" t="inlineStr">
        <is>
          <t>&gt;=2.7.0</t>
        </is>
      </c>
      <c r="G2020" t="inlineStr">
        <is>
          <t>python-glanceclient</t>
        </is>
      </c>
      <c r="H2020" t="inlineStr">
        <is>
          <t>&gt;=2.5.0</t>
        </is>
      </c>
    </row>
    <row r="2021">
      <c r="A2021" t="inlineStr">
        <is>
          <t>python-muranoclient</t>
        </is>
      </c>
      <c r="B2021" t="inlineStr">
        <is>
          <t>cae67a4c1e16b84835fcdcba59bcac5344f98aa9</t>
        </is>
      </c>
      <c r="C2021" t="inlineStr">
        <is>
          <t>2017-06-07 14:52:33+00:00</t>
        </is>
      </c>
      <c r="D2021" t="inlineStr">
        <is>
          <t>verchange</t>
        </is>
      </c>
      <c r="E2021" t="inlineStr">
        <is>
          <t>osc-lib</t>
        </is>
      </c>
      <c r="F2021" t="inlineStr">
        <is>
          <t>&gt;=1.5.1</t>
        </is>
      </c>
      <c r="G2021" t="inlineStr">
        <is>
          <t>osc-lib</t>
        </is>
      </c>
      <c r="H2021" t="inlineStr">
        <is>
          <t>&gt;=1.2.0</t>
        </is>
      </c>
    </row>
    <row r="2022">
      <c r="A2022" t="inlineStr">
        <is>
          <t>python-muranoclient</t>
        </is>
      </c>
      <c r="B2022" t="inlineStr">
        <is>
          <t>cae67a4c1e16b84835fcdcba59bcac5344f98aa9</t>
        </is>
      </c>
      <c r="C2022" t="inlineStr">
        <is>
          <t>2017-06-07 14:52:33+00:00</t>
        </is>
      </c>
      <c r="D2022" t="inlineStr">
        <is>
          <t>verchange</t>
        </is>
      </c>
      <c r="E2022" t="inlineStr">
        <is>
          <t>murano-pkg-check</t>
        </is>
      </c>
      <c r="F2022" t="inlineStr">
        <is>
          <t>&gt;=0.3.0</t>
        </is>
      </c>
      <c r="G2022" t="inlineStr">
        <is>
          <t>murano-pkg-check</t>
        </is>
      </c>
      <c r="H2022" t="inlineStr">
        <is>
          <t>&gt;=0.2.0</t>
        </is>
      </c>
    </row>
    <row r="2023">
      <c r="A2023" t="inlineStr">
        <is>
          <t>python-muranoclient</t>
        </is>
      </c>
      <c r="B2023" t="inlineStr">
        <is>
          <t>cae67a4c1e16b84835fcdcba59bcac5344f98aa9</t>
        </is>
      </c>
      <c r="C2023" t="inlineStr">
        <is>
          <t>2017-06-07 14:52:33+00:00</t>
        </is>
      </c>
      <c r="D2023" t="inlineStr">
        <is>
          <t>verchange</t>
        </is>
      </c>
      <c r="E2023" t="inlineStr">
        <is>
          <t>Babel</t>
        </is>
      </c>
      <c r="F2023" t="inlineStr">
        <is>
          <t>&gt;=2.3.4;!=2.4.0</t>
        </is>
      </c>
      <c r="G2023" t="inlineStr">
        <is>
          <t>Babel</t>
        </is>
      </c>
      <c r="H2023" t="inlineStr">
        <is>
          <t>&gt;=2.3.4</t>
        </is>
      </c>
    </row>
    <row r="2024">
      <c r="A2024" t="inlineStr">
        <is>
          <t>python-muranoclient</t>
        </is>
      </c>
      <c r="B2024" t="inlineStr">
        <is>
          <t>cae67a4c1e16b84835fcdcba59bcac5344f98aa9</t>
        </is>
      </c>
      <c r="C2024" t="inlineStr">
        <is>
          <t>2017-06-07 14:52:33+00:00</t>
        </is>
      </c>
      <c r="D2024" t="inlineStr">
        <is>
          <t>verchange</t>
        </is>
      </c>
      <c r="E2024" t="inlineStr">
        <is>
          <t>requests</t>
        </is>
      </c>
      <c r="F2024" t="inlineStr">
        <is>
          <t>!=2.13.0;&gt;=2.10.0;!=2.12.2</t>
        </is>
      </c>
      <c r="G2024" t="inlineStr">
        <is>
          <t>requests</t>
        </is>
      </c>
      <c r="H2024" t="inlineStr">
        <is>
          <t>&gt;=2.10.0;!=2.12.2</t>
        </is>
      </c>
    </row>
    <row r="2025">
      <c r="A2025" t="inlineStr">
        <is>
          <t>python-muranoclient</t>
        </is>
      </c>
      <c r="B2025" t="inlineStr">
        <is>
          <t>cae67a4c1e16b84835fcdcba59bcac5344f98aa9</t>
        </is>
      </c>
      <c r="C2025" t="inlineStr">
        <is>
          <t>2017-06-07 14:52:33+00:00</t>
        </is>
      </c>
      <c r="D2025" t="inlineStr">
        <is>
          <t>verchange</t>
        </is>
      </c>
      <c r="E2025" t="inlineStr">
        <is>
          <t>pbr</t>
        </is>
      </c>
      <c r="F2025" t="inlineStr">
        <is>
          <t>&gt;=2.0.0;!=2.1.0</t>
        </is>
      </c>
      <c r="G2025" t="inlineStr">
        <is>
          <t>pbr</t>
        </is>
      </c>
      <c r="H2025" t="inlineStr">
        <is>
          <t>&gt;=1.8</t>
        </is>
      </c>
    </row>
    <row r="2026">
      <c r="A2026" t="inlineStr">
        <is>
          <t>python-muranoclient</t>
        </is>
      </c>
      <c r="B2026" t="inlineStr">
        <is>
          <t>cae67a4c1e16b84835fcdcba59bcac5344f98aa9</t>
        </is>
      </c>
      <c r="C2026" t="inlineStr">
        <is>
          <t>2017-06-07 14:52:33+00:00</t>
        </is>
      </c>
      <c r="D2026" t="inlineStr">
        <is>
          <t>verchange</t>
        </is>
      </c>
      <c r="E2026" t="inlineStr">
        <is>
          <t>oslo.log</t>
        </is>
      </c>
      <c r="F2026" t="inlineStr">
        <is>
          <t>&gt;=3.22.0</t>
        </is>
      </c>
      <c r="G2026" t="inlineStr">
        <is>
          <t>oslo.log</t>
        </is>
      </c>
      <c r="H2026" t="inlineStr">
        <is>
          <t>&gt;=3.11.0</t>
        </is>
      </c>
    </row>
    <row r="2027">
      <c r="A2027" t="inlineStr">
        <is>
          <t>python-muranoclient</t>
        </is>
      </c>
      <c r="B2027" t="inlineStr">
        <is>
          <t>cae67a4c1e16b84835fcdcba59bcac5344f98aa9</t>
        </is>
      </c>
      <c r="C2027" t="inlineStr">
        <is>
          <t>2017-06-07 14:52:33+00:00</t>
        </is>
      </c>
      <c r="D2027" t="inlineStr">
        <is>
          <t>verchange</t>
        </is>
      </c>
      <c r="E2027" t="inlineStr">
        <is>
          <t>oslo.i18n</t>
        </is>
      </c>
      <c r="F2027" t="inlineStr">
        <is>
          <t>&gt;=2.1.0;!=3.15.2</t>
        </is>
      </c>
      <c r="G2027" t="inlineStr">
        <is>
          <t>oslo.i18n</t>
        </is>
      </c>
      <c r="H2027" t="inlineStr">
        <is>
          <t>&gt;=2.1.0</t>
        </is>
      </c>
    </row>
    <row r="2028">
      <c r="A2028" t="inlineStr">
        <is>
          <t>python-muranoclient</t>
        </is>
      </c>
      <c r="B2028" t="inlineStr">
        <is>
          <t>5cc4d2c254e01d4dfb5e806965b5f88e05ba4736</t>
        </is>
      </c>
      <c r="C2028" t="inlineStr">
        <is>
          <t>2017-07-28 09:04:33+00:00</t>
        </is>
      </c>
      <c r="D2028" t="inlineStr">
        <is>
          <t>verchange</t>
        </is>
      </c>
      <c r="E2028" t="inlineStr">
        <is>
          <t>requests</t>
        </is>
      </c>
      <c r="F2028" t="inlineStr">
        <is>
          <t>&gt;=2.14.2</t>
        </is>
      </c>
      <c r="G2028" t="inlineStr">
        <is>
          <t>requests</t>
        </is>
      </c>
      <c r="H2028" t="inlineStr">
        <is>
          <t>!=2.13.0;&gt;=2.10.0;!=2.12.2</t>
        </is>
      </c>
    </row>
    <row r="2029">
      <c r="A2029" t="inlineStr">
        <is>
          <t>python-muranoclient</t>
        </is>
      </c>
      <c r="B2029" t="inlineStr">
        <is>
          <t>5cc4d2c254e01d4dfb5e806965b5f88e05ba4736</t>
        </is>
      </c>
      <c r="C2029" t="inlineStr">
        <is>
          <t>2017-07-28 09:04:33+00:00</t>
        </is>
      </c>
      <c r="D2029" t="inlineStr">
        <is>
          <t>verchange</t>
        </is>
      </c>
      <c r="E2029" t="inlineStr">
        <is>
          <t>osc-lib</t>
        </is>
      </c>
      <c r="F2029" t="inlineStr">
        <is>
          <t>&gt;=1.7.0</t>
        </is>
      </c>
      <c r="G2029" t="inlineStr">
        <is>
          <t>osc-lib</t>
        </is>
      </c>
      <c r="H2029" t="inlineStr">
        <is>
          <t>&gt;=1.5.1</t>
        </is>
      </c>
    </row>
    <row r="2030">
      <c r="A2030" t="inlineStr">
        <is>
          <t>python-muranoclient</t>
        </is>
      </c>
      <c r="B2030" t="inlineStr">
        <is>
          <t>5cc4d2c254e01d4dfb5e806965b5f88e05ba4736</t>
        </is>
      </c>
      <c r="C2030" t="inlineStr">
        <is>
          <t>2017-07-28 09:04:33+00:00</t>
        </is>
      </c>
      <c r="D2030" t="inlineStr">
        <is>
          <t>verchange</t>
        </is>
      </c>
      <c r="E2030" t="inlineStr">
        <is>
          <t>oslo.serialization</t>
        </is>
      </c>
      <c r="F2030" t="inlineStr">
        <is>
          <t>&gt;=1.10.0;!=2.19.1</t>
        </is>
      </c>
      <c r="G2030" t="inlineStr">
        <is>
          <t>oslo.serialization</t>
        </is>
      </c>
      <c r="H2030" t="inlineStr">
        <is>
          <t>&gt;=1.10.0</t>
        </is>
      </c>
    </row>
    <row r="2031">
      <c r="A2031" t="inlineStr">
        <is>
          <t>python-muranoclient</t>
        </is>
      </c>
      <c r="B2031" t="inlineStr">
        <is>
          <t>5ab3573a9c89fec6c9c128b04df25be76fb9224b</t>
        </is>
      </c>
      <c r="C2031" t="inlineStr">
        <is>
          <t>2018-01-16 14:48:55+00:00</t>
        </is>
      </c>
      <c r="D2031" t="inlineStr">
        <is>
          <t>verchange</t>
        </is>
      </c>
      <c r="E2031" t="inlineStr">
        <is>
          <t>six</t>
        </is>
      </c>
      <c r="F2031" t="inlineStr">
        <is>
          <t>&gt;=1.10.0</t>
        </is>
      </c>
      <c r="G2031" t="inlineStr">
        <is>
          <t>six</t>
        </is>
      </c>
      <c r="H2031" t="inlineStr">
        <is>
          <t>&gt;=1.9.0</t>
        </is>
      </c>
    </row>
    <row r="2032">
      <c r="A2032" t="inlineStr">
        <is>
          <t>python-muranoclient</t>
        </is>
      </c>
      <c r="B2032" t="inlineStr">
        <is>
          <t>5ab3573a9c89fec6c9c128b04df25be76fb9224b</t>
        </is>
      </c>
      <c r="C2032" t="inlineStr">
        <is>
          <t>2018-01-16 14:48:55+00:00</t>
        </is>
      </c>
      <c r="D2032" t="inlineStr">
        <is>
          <t>verchange</t>
        </is>
      </c>
      <c r="E2032" t="inlineStr">
        <is>
          <t>oslo.utils</t>
        </is>
      </c>
      <c r="F2032" t="inlineStr">
        <is>
          <t>&gt;=3.33.0</t>
        </is>
      </c>
      <c r="G2032" t="inlineStr">
        <is>
          <t>oslo.utils</t>
        </is>
      </c>
      <c r="H2032" t="inlineStr">
        <is>
          <t>&gt;=3.20.0</t>
        </is>
      </c>
    </row>
    <row r="2033">
      <c r="A2033" t="inlineStr">
        <is>
          <t>python-muranoclient</t>
        </is>
      </c>
      <c r="B2033" t="inlineStr">
        <is>
          <t>5ab3573a9c89fec6c9c128b04df25be76fb9224b</t>
        </is>
      </c>
      <c r="C2033" t="inlineStr">
        <is>
          <t>2018-01-16 14:48:55+00:00</t>
        </is>
      </c>
      <c r="D2033" t="inlineStr">
        <is>
          <t>verchange</t>
        </is>
      </c>
      <c r="E2033" t="inlineStr">
        <is>
          <t>osc-lib</t>
        </is>
      </c>
      <c r="F2033" t="inlineStr">
        <is>
          <t>&gt;=1.8.0</t>
        </is>
      </c>
      <c r="G2033" t="inlineStr">
        <is>
          <t>osc-lib</t>
        </is>
      </c>
      <c r="H2033" t="inlineStr">
        <is>
          <t>&gt;=1.7.0</t>
        </is>
      </c>
    </row>
    <row r="2034">
      <c r="A2034" t="inlineStr">
        <is>
          <t>python-muranoclient</t>
        </is>
      </c>
      <c r="B2034" t="inlineStr">
        <is>
          <t>5ab3573a9c89fec6c9c128b04df25be76fb9224b</t>
        </is>
      </c>
      <c r="C2034" t="inlineStr">
        <is>
          <t>2018-01-16 14:48:55+00:00</t>
        </is>
      </c>
      <c r="D2034" t="inlineStr">
        <is>
          <t>verchange</t>
        </is>
      </c>
      <c r="E2034" t="inlineStr">
        <is>
          <t>python-glanceclient</t>
        </is>
      </c>
      <c r="F2034" t="inlineStr">
        <is>
          <t>&gt;=2.8.0</t>
        </is>
      </c>
      <c r="G2034" t="inlineStr">
        <is>
          <t>python-glanceclient</t>
        </is>
      </c>
      <c r="H2034" t="inlineStr">
        <is>
          <t>&gt;=2.7.0</t>
        </is>
      </c>
    </row>
    <row r="2035">
      <c r="A2035" t="inlineStr">
        <is>
          <t>python-muranoclient</t>
        </is>
      </c>
      <c r="B2035" t="inlineStr">
        <is>
          <t>5ab3573a9c89fec6c9c128b04df25be76fb9224b</t>
        </is>
      </c>
      <c r="C2035" t="inlineStr">
        <is>
          <t>2018-01-16 14:48:55+00:00</t>
        </is>
      </c>
      <c r="D2035" t="inlineStr">
        <is>
          <t>verchange</t>
        </is>
      </c>
      <c r="E2035" t="inlineStr">
        <is>
          <t>pyOpenSSL</t>
        </is>
      </c>
      <c r="F2035" t="inlineStr">
        <is>
          <t>&gt;=16.2.0</t>
        </is>
      </c>
      <c r="G2035" t="inlineStr">
        <is>
          <t>pyOpenSSL</t>
        </is>
      </c>
      <c r="H2035" t="inlineStr">
        <is>
          <t>&gt;=0.14</t>
        </is>
      </c>
    </row>
    <row r="2036">
      <c r="A2036" t="inlineStr">
        <is>
          <t>python-muranoclient</t>
        </is>
      </c>
      <c r="B2036" t="inlineStr">
        <is>
          <t>5ab3573a9c89fec6c9c128b04df25be76fb9224b</t>
        </is>
      </c>
      <c r="C2036" t="inlineStr">
        <is>
          <t>2018-01-16 14:48:55+00:00</t>
        </is>
      </c>
      <c r="D2036" t="inlineStr">
        <is>
          <t>verchange</t>
        </is>
      </c>
      <c r="E2036" t="inlineStr">
        <is>
          <t>yaql</t>
        </is>
      </c>
      <c r="F2036" t="inlineStr">
        <is>
          <t>&gt;=1.1.3</t>
        </is>
      </c>
      <c r="G2036" t="inlineStr">
        <is>
          <t>yaql</t>
        </is>
      </c>
      <c r="H2036" t="inlineStr">
        <is>
          <t>&gt;=1.1.0</t>
        </is>
      </c>
    </row>
    <row r="2037">
      <c r="A2037" t="inlineStr">
        <is>
          <t>python-muranoclient</t>
        </is>
      </c>
      <c r="B2037" t="inlineStr">
        <is>
          <t>5ab3573a9c89fec6c9c128b04df25be76fb9224b</t>
        </is>
      </c>
      <c r="C2037" t="inlineStr">
        <is>
          <t>2018-01-16 14:48:55+00:00</t>
        </is>
      </c>
      <c r="D2037" t="inlineStr">
        <is>
          <t>verchange</t>
        </is>
      </c>
      <c r="E2037" t="inlineStr">
        <is>
          <t>PyYAML</t>
        </is>
      </c>
      <c r="F2037" t="inlineStr">
        <is>
          <t>&gt;=3.10</t>
        </is>
      </c>
      <c r="G2037" t="inlineStr">
        <is>
          <t>PyYAML</t>
        </is>
      </c>
      <c r="H2037" t="inlineStr">
        <is>
          <t>&gt;=3.10.0</t>
        </is>
      </c>
    </row>
    <row r="2038">
      <c r="A2038" t="inlineStr">
        <is>
          <t>python-muranoclient</t>
        </is>
      </c>
      <c r="B2038" t="inlineStr">
        <is>
          <t>5ab3573a9c89fec6c9c128b04df25be76fb9224b</t>
        </is>
      </c>
      <c r="C2038" t="inlineStr">
        <is>
          <t>2018-01-16 14:48:55+00:00</t>
        </is>
      </c>
      <c r="D2038" t="inlineStr">
        <is>
          <t>verchange</t>
        </is>
      </c>
      <c r="E2038" t="inlineStr">
        <is>
          <t>oslo.log</t>
        </is>
      </c>
      <c r="F2038" t="inlineStr">
        <is>
          <t>&gt;=3.30.0</t>
        </is>
      </c>
      <c r="G2038" t="inlineStr">
        <is>
          <t>oslo.log</t>
        </is>
      </c>
      <c r="H2038" t="inlineStr">
        <is>
          <t>&gt;=3.22.0</t>
        </is>
      </c>
    </row>
    <row r="2039">
      <c r="A2039" t="inlineStr">
        <is>
          <t>python-muranoclient</t>
        </is>
      </c>
      <c r="B2039" t="inlineStr">
        <is>
          <t>5ab3573a9c89fec6c9c128b04df25be76fb9224b</t>
        </is>
      </c>
      <c r="C2039" t="inlineStr">
        <is>
          <t>2018-01-16 14:48:55+00:00</t>
        </is>
      </c>
      <c r="D2039" t="inlineStr">
        <is>
          <t>verchange</t>
        </is>
      </c>
      <c r="E2039" t="inlineStr">
        <is>
          <t>oslo.serialization</t>
        </is>
      </c>
      <c r="F2039" t="inlineStr">
        <is>
          <t>!=2.19.1;&gt;=2.18.0</t>
        </is>
      </c>
      <c r="G2039" t="inlineStr">
        <is>
          <t>oslo.serialization</t>
        </is>
      </c>
      <c r="H2039" t="inlineStr">
        <is>
          <t>&gt;=1.10.0;!=2.19.1</t>
        </is>
      </c>
    </row>
    <row r="2040">
      <c r="A2040" t="inlineStr">
        <is>
          <t>python-muranoclient</t>
        </is>
      </c>
      <c r="B2040" t="inlineStr">
        <is>
          <t>5ab3573a9c89fec6c9c128b04df25be76fb9224b</t>
        </is>
      </c>
      <c r="C2040" t="inlineStr">
        <is>
          <t>2018-01-16 14:48:55+00:00</t>
        </is>
      </c>
      <c r="D2040" t="inlineStr">
        <is>
          <t>verchange</t>
        </is>
      </c>
      <c r="E2040" t="inlineStr">
        <is>
          <t>oslo.i18n</t>
        </is>
      </c>
      <c r="F2040" t="inlineStr">
        <is>
          <t>&gt;=3.15.3</t>
        </is>
      </c>
      <c r="G2040" t="inlineStr">
        <is>
          <t>oslo.i18n</t>
        </is>
      </c>
      <c r="H2040" t="inlineStr">
        <is>
          <t>&gt;=2.1.0;!=3.15.2</t>
        </is>
      </c>
    </row>
    <row r="2041">
      <c r="A2041" t="inlineStr">
        <is>
          <t>python-muranoclient</t>
        </is>
      </c>
      <c r="B2041" t="inlineStr">
        <is>
          <t>294480075de1bde296953eaa54916d75cbfb40f5</t>
        </is>
      </c>
      <c r="C2041" t="inlineStr">
        <is>
          <t>2018-01-22 17:13:32+00:00</t>
        </is>
      </c>
      <c r="D2041" t="inlineStr">
        <is>
          <t>verchange</t>
        </is>
      </c>
      <c r="E2041" t="inlineStr">
        <is>
          <t>oslo.log</t>
        </is>
      </c>
      <c r="F2041" t="inlineStr">
        <is>
          <t>&gt;=3.36.0</t>
        </is>
      </c>
      <c r="G2041" t="inlineStr">
        <is>
          <t>oslo.log</t>
        </is>
      </c>
      <c r="H2041" t="inlineStr">
        <is>
          <t>&gt;=3.30.0</t>
        </is>
      </c>
    </row>
    <row r="2042">
      <c r="A2042" t="inlineStr">
        <is>
          <t>python-muranoclient</t>
        </is>
      </c>
      <c r="B2042" t="inlineStr">
        <is>
          <t>2d15d91bbb8fbd3e5a7eb01874ca244d672da03c</t>
        </is>
      </c>
      <c r="C2042" t="inlineStr">
        <is>
          <t>2018-07-11 14:43:54+00:00</t>
        </is>
      </c>
      <c r="D2042" t="inlineStr">
        <is>
          <t>verchange</t>
        </is>
      </c>
      <c r="E2042" t="inlineStr">
        <is>
          <t>pyOpenSSL</t>
        </is>
      </c>
      <c r="F2042" t="inlineStr">
        <is>
          <t>&gt;=17.1.0</t>
        </is>
      </c>
      <c r="G2042" t="inlineStr">
        <is>
          <t>pyOpenSSL</t>
        </is>
      </c>
      <c r="H2042" t="inlineStr">
        <is>
          <t>&gt;=16.2.0</t>
        </is>
      </c>
    </row>
    <row r="2043">
      <c r="A2043" t="inlineStr">
        <is>
          <t>python-muranoclient</t>
        </is>
      </c>
      <c r="B2043" t="inlineStr">
        <is>
          <t>2d15d91bbb8fbd3e5a7eb01874ca244d672da03c</t>
        </is>
      </c>
      <c r="C2043" t="inlineStr">
        <is>
          <t>2018-07-11 14:43:54+00:00</t>
        </is>
      </c>
      <c r="D2043" t="inlineStr">
        <is>
          <t>verchange</t>
        </is>
      </c>
      <c r="E2043" t="inlineStr">
        <is>
          <t>PyYAML</t>
        </is>
      </c>
      <c r="F2043" t="inlineStr">
        <is>
          <t>&gt;=3.12</t>
        </is>
      </c>
      <c r="G2043" t="inlineStr">
        <is>
          <t>PyYAML</t>
        </is>
      </c>
      <c r="H2043" t="inlineStr">
        <is>
          <t>&gt;=3.10</t>
        </is>
      </c>
    </row>
    <row r="2044">
      <c r="A2044" t="inlineStr">
        <is>
          <t>python-muranoclient</t>
        </is>
      </c>
      <c r="B2044" t="inlineStr">
        <is>
          <t>2d15d91bbb8fbd3e5a7eb01874ca244d672da03c</t>
        </is>
      </c>
      <c r="C2044" t="inlineStr">
        <is>
          <t>2018-07-11 14:43:54+00:00</t>
        </is>
      </c>
      <c r="D2044" t="inlineStr">
        <is>
          <t>verchange</t>
        </is>
      </c>
      <c r="E2044" t="inlineStr">
        <is>
          <t>PrettyTable</t>
        </is>
      </c>
      <c r="F2044" t="inlineStr">
        <is>
          <t>&gt;=0.7.2;&lt;0.8</t>
        </is>
      </c>
      <c r="G2044" t="inlineStr">
        <is>
          <t>PrettyTable</t>
        </is>
      </c>
      <c r="H2044" t="inlineStr">
        <is>
          <t>&gt;=0.7.1;&lt;0.8</t>
        </is>
      </c>
    </row>
    <row r="2045">
      <c r="A2045" t="inlineStr">
        <is>
          <t>python-muranoclient</t>
        </is>
      </c>
      <c r="B2045" t="inlineStr">
        <is>
          <t>76593c6a140771d19f2b0d87cc181db792097ffa</t>
        </is>
      </c>
      <c r="C2045" t="inlineStr">
        <is>
          <t>2019-04-17 02:07:50+00:00</t>
        </is>
      </c>
      <c r="D2045" t="inlineStr">
        <is>
          <t>verchange</t>
        </is>
      </c>
      <c r="E2045" t="inlineStr">
        <is>
          <t>python-glanceclient</t>
        </is>
      </c>
      <c r="F2045" t="inlineStr">
        <is>
          <t>&gt;=2.8.0</t>
        </is>
      </c>
      <c r="G2045" t="inlineStr">
        <is>
          <t>python-glanceclient</t>
        </is>
      </c>
      <c r="H2045" t="inlineStr">
        <is>
          <t>&gt;=2.7.0</t>
        </is>
      </c>
    </row>
    <row r="2046">
      <c r="A2046" t="inlineStr">
        <is>
          <t>python-muranoclient</t>
        </is>
      </c>
      <c r="B2046" t="inlineStr">
        <is>
          <t>acc71afab36f11f42847878835396c4f907a8990</t>
        </is>
      </c>
      <c r="C2046" t="inlineStr">
        <is>
          <t>2020-06-18 00:27:23+00:00</t>
        </is>
      </c>
      <c r="D2046" t="inlineStr">
        <is>
          <t>rem</t>
        </is>
      </c>
      <c r="E2046" t="inlineStr"/>
      <c r="F2046" t="inlineStr"/>
      <c r="G2046" t="inlineStr">
        <is>
          <t>six</t>
        </is>
      </c>
      <c r="H2046" t="inlineStr">
        <is>
          <t>&gt;=1.10.0</t>
        </is>
      </c>
    </row>
    <row r="2047">
      <c r="A2047" t="inlineStr">
        <is>
          <t>python-muranoclient</t>
        </is>
      </c>
      <c r="B2047" t="inlineStr">
        <is>
          <t>d3ab74e495234ba38d3cbfd22006bfa2ae7da25c</t>
        </is>
      </c>
      <c r="C2047" t="inlineStr">
        <is>
          <t>2020-09-10 09:28:35+00:00</t>
        </is>
      </c>
      <c r="D2047" t="inlineStr">
        <is>
          <t>verchange</t>
        </is>
      </c>
      <c r="E2047" t="inlineStr">
        <is>
          <t>PyYAML</t>
        </is>
      </c>
      <c r="F2047" t="inlineStr">
        <is>
          <t>&gt;=3.13</t>
        </is>
      </c>
      <c r="G2047" t="inlineStr">
        <is>
          <t>PyYAML</t>
        </is>
      </c>
      <c r="H2047" t="inlineStr">
        <is>
          <t>&gt;=3.12</t>
        </is>
      </c>
    </row>
    <row r="2048">
      <c r="A2048" t="inlineStr">
        <is>
          <t>python-muranoclient</t>
        </is>
      </c>
      <c r="B2048" t="inlineStr">
        <is>
          <t>d3ab74e495234ba38d3cbfd22006bfa2ae7da25c</t>
        </is>
      </c>
      <c r="C2048" t="inlineStr">
        <is>
          <t>2020-09-10 09:28:35+00:00</t>
        </is>
      </c>
      <c r="D2048" t="inlineStr">
        <is>
          <t>rem</t>
        </is>
      </c>
      <c r="E2048" t="inlineStr"/>
      <c r="F2048" t="inlineStr"/>
      <c r="G2048" t="inlineStr">
        <is>
          <t>Babel</t>
        </is>
      </c>
      <c r="H2048" t="inlineStr">
        <is>
          <t>&gt;=2.3.4;!=2.4.0</t>
        </is>
      </c>
    </row>
    <row r="2049">
      <c r="A2049" t="inlineStr">
        <is>
          <t>easybuggy4django</t>
        </is>
      </c>
      <c r="B2049" t="inlineStr">
        <is>
          <t>4eaac5bf1836c21035c323052e50502203987534</t>
        </is>
      </c>
      <c r="C2049" t="inlineStr">
        <is>
          <t>2018-05-29 08:45:36+00:00</t>
        </is>
      </c>
      <c r="D2049" t="inlineStr">
        <is>
          <t>verchange</t>
        </is>
      </c>
      <c r="E2049" t="inlineStr">
        <is>
          <t>certifi</t>
        </is>
      </c>
      <c r="F2049" t="inlineStr"/>
      <c r="G2049" t="inlineStr">
        <is>
          <t>certifi</t>
        </is>
      </c>
      <c r="H2049">
        <f>=2018.1.18</f>
        <v/>
      </c>
    </row>
    <row r="2050">
      <c r="A2050" t="inlineStr">
        <is>
          <t>easybuggy4django</t>
        </is>
      </c>
      <c r="B2050" t="inlineStr">
        <is>
          <t>4eaac5bf1836c21035c323052e50502203987534</t>
        </is>
      </c>
      <c r="C2050" t="inlineStr">
        <is>
          <t>2018-05-29 08:45:36+00:00</t>
        </is>
      </c>
      <c r="D2050" t="inlineStr">
        <is>
          <t>add</t>
        </is>
      </c>
      <c r="E2050" t="inlineStr">
        <is>
          <t>wheel</t>
        </is>
      </c>
      <c r="F2050" t="inlineStr"/>
      <c r="G2050" t="inlineStr"/>
      <c r="H2050" t="inlineStr"/>
    </row>
    <row r="2051">
      <c r="A2051" t="inlineStr">
        <is>
          <t>easybuggy4django</t>
        </is>
      </c>
      <c r="B2051" t="inlineStr">
        <is>
          <t>4eaac5bf1836c21035c323052e50502203987534</t>
        </is>
      </c>
      <c r="C2051" t="inlineStr">
        <is>
          <t>2018-05-29 08:45:36+00:00</t>
        </is>
      </c>
      <c r="D2051" t="inlineStr">
        <is>
          <t>add</t>
        </is>
      </c>
      <c r="E2051" t="inlineStr">
        <is>
          <t>ldap3</t>
        </is>
      </c>
      <c r="F2051">
        <f>=2.5</f>
        <v/>
      </c>
      <c r="G2051" t="inlineStr"/>
      <c r="H2051" t="inlineStr"/>
    </row>
    <row r="2052">
      <c r="A2052" t="inlineStr">
        <is>
          <t>easybuggy4django</t>
        </is>
      </c>
      <c r="B2052" t="inlineStr">
        <is>
          <t>4eaac5bf1836c21035c323052e50502203987534</t>
        </is>
      </c>
      <c r="C2052" t="inlineStr">
        <is>
          <t>2018-05-29 08:45:36+00:00</t>
        </is>
      </c>
      <c r="D2052" t="inlineStr">
        <is>
          <t>rem</t>
        </is>
      </c>
      <c r="E2052" t="inlineStr"/>
      <c r="F2052" t="inlineStr"/>
      <c r="G2052" t="inlineStr">
        <is>
          <t>pkg-resources</t>
        </is>
      </c>
      <c r="H2052">
        <f>=0.0.0</f>
        <v/>
      </c>
    </row>
    <row r="2053">
      <c r="A2053" t="inlineStr">
        <is>
          <t>easybuggy4django</t>
        </is>
      </c>
      <c r="B2053" t="inlineStr">
        <is>
          <t>0a7b2f8aaa09c376f74182ab7b792074c490f544</t>
        </is>
      </c>
      <c r="C2053" t="inlineStr">
        <is>
          <t>2018-06-01 08:41:49+00:00</t>
        </is>
      </c>
      <c r="D2053" t="inlineStr">
        <is>
          <t>add</t>
        </is>
      </c>
      <c r="E2053" t="inlineStr">
        <is>
          <t>validate_email</t>
        </is>
      </c>
      <c r="F2053" t="inlineStr"/>
      <c r="G2053" t="inlineStr"/>
      <c r="H2053" t="inlineStr"/>
    </row>
    <row r="2054">
      <c r="A2054" t="inlineStr">
        <is>
          <t>django-modeladmin-reorder</t>
        </is>
      </c>
      <c r="B2054" t="inlineStr">
        <is>
          <t>6de6a7293e68efa7bddbe52f58eb3333843c4243</t>
        </is>
      </c>
      <c r="C2054" t="inlineStr">
        <is>
          <t>2016-03-31 22:27:49+00:00</t>
        </is>
      </c>
      <c r="D2054" t="inlineStr">
        <is>
          <t>verchange</t>
        </is>
      </c>
      <c r="E2054" t="inlineStr">
        <is>
          <t>wheel</t>
        </is>
      </c>
      <c r="F2054">
        <f>=0.24.0</f>
        <v/>
      </c>
      <c r="G2054" t="inlineStr">
        <is>
          <t>wheel</t>
        </is>
      </c>
      <c r="H2054">
        <f>=0.23.0</f>
        <v/>
      </c>
    </row>
    <row r="2055">
      <c r="A2055" t="inlineStr">
        <is>
          <t>django-modeladmin-reorder</t>
        </is>
      </c>
      <c r="B2055" t="inlineStr">
        <is>
          <t>6de6a7293e68efa7bddbe52f58eb3333843c4243</t>
        </is>
      </c>
      <c r="C2055" t="inlineStr">
        <is>
          <t>2016-03-31 22:27:49+00:00</t>
        </is>
      </c>
      <c r="D2055" t="inlineStr">
        <is>
          <t>rem</t>
        </is>
      </c>
      <c r="E2055" t="inlineStr"/>
      <c r="F2055" t="inlineStr"/>
      <c r="G2055" t="inlineStr">
        <is>
          <t>django</t>
        </is>
      </c>
      <c r="H2055" t="inlineStr">
        <is>
          <t>&gt;=1.5.1</t>
        </is>
      </c>
    </row>
    <row r="2056">
      <c r="A2056" t="inlineStr">
        <is>
          <t>direct-access-py</t>
        </is>
      </c>
      <c r="B2056" t="inlineStr">
        <is>
          <t>ed3515d44b2ccfd405fc8a19cc25dab24ae4b215</t>
        </is>
      </c>
      <c r="C2056" t="inlineStr">
        <is>
          <t>2018-10-29 09:30:07+00:00</t>
        </is>
      </c>
      <c r="D2056" t="inlineStr">
        <is>
          <t>verchange</t>
        </is>
      </c>
      <c r="E2056" t="inlineStr">
        <is>
          <t>requests</t>
        </is>
      </c>
      <c r="F2056" t="inlineStr"/>
      <c r="G2056" t="inlineStr">
        <is>
          <t>requests</t>
        </is>
      </c>
      <c r="H2056">
        <f>=2.18.4</f>
        <v/>
      </c>
    </row>
    <row r="2057">
      <c r="A2057" t="inlineStr">
        <is>
          <t>direct-access-py</t>
        </is>
      </c>
      <c r="B2057" t="inlineStr">
        <is>
          <t>1f496c5fb41d2c5ebb580a81d67dea95924db1fe</t>
        </is>
      </c>
      <c r="C2057" t="inlineStr">
        <is>
          <t>2018-12-10 14:07:30+00:00</t>
        </is>
      </c>
      <c r="D2057" t="inlineStr">
        <is>
          <t>verchange</t>
        </is>
      </c>
      <c r="E2057" t="inlineStr">
        <is>
          <t>requests</t>
        </is>
      </c>
      <c r="F2057" t="inlineStr">
        <is>
          <t>&gt;=2.5.1;&lt;3</t>
        </is>
      </c>
      <c r="G2057" t="inlineStr">
        <is>
          <t>requests</t>
        </is>
      </c>
      <c r="H2057" t="inlineStr"/>
    </row>
    <row r="2058">
      <c r="A2058" t="inlineStr">
        <is>
          <t>direct-access-py</t>
        </is>
      </c>
      <c r="B2058" t="inlineStr">
        <is>
          <t>1f496c5fb41d2c5ebb580a81d67dea95924db1fe</t>
        </is>
      </c>
      <c r="C2058" t="inlineStr">
        <is>
          <t>2018-12-10 14:07:30+00:00</t>
        </is>
      </c>
      <c r="D2058" t="inlineStr">
        <is>
          <t>rem</t>
        </is>
      </c>
      <c r="E2058" t="inlineStr"/>
      <c r="F2058" t="inlineStr"/>
      <c r="G2058" t="inlineStr">
        <is>
          <t>retrying</t>
        </is>
      </c>
      <c r="H2058">
        <f>=1.3.3</f>
        <v/>
      </c>
    </row>
    <row r="2059">
      <c r="A2059" t="inlineStr">
        <is>
          <t>direct-access-py</t>
        </is>
      </c>
      <c r="B2059" t="inlineStr">
        <is>
          <t>0e651b33202a8b15ac5461893a045597b0e3631f</t>
        </is>
      </c>
      <c r="C2059" t="inlineStr">
        <is>
          <t>2018-12-15 17:01:49+00:00</t>
        </is>
      </c>
      <c r="D2059" t="inlineStr">
        <is>
          <t>verchange</t>
        </is>
      </c>
      <c r="E2059" t="inlineStr">
        <is>
          <t>requests</t>
        </is>
      </c>
      <c r="F2059" t="inlineStr">
        <is>
          <t>&gt;=2.5.1;&lt;3</t>
        </is>
      </c>
      <c r="G2059" t="inlineStr">
        <is>
          <t>requests</t>
        </is>
      </c>
      <c r="H2059" t="inlineStr">
        <is>
          <t>&gt;=2.5.1;&lt;3</t>
        </is>
      </c>
    </row>
    <row r="2060">
      <c r="A2060" t="inlineStr">
        <is>
          <t>direct-access-py</t>
        </is>
      </c>
      <c r="B2060" t="inlineStr">
        <is>
          <t>66604cbffa188002da4007a9c70a21e84cb5e911</t>
        </is>
      </c>
      <c r="C2060" t="inlineStr">
        <is>
          <t>2020-01-27 12:36:59+00:00</t>
        </is>
      </c>
      <c r="D2060" t="inlineStr">
        <is>
          <t>verchange</t>
        </is>
      </c>
      <c r="E2060" t="inlineStr">
        <is>
          <t>requests</t>
        </is>
      </c>
      <c r="F2060" t="inlineStr">
        <is>
          <t>&gt;=2.5.1;&lt;3</t>
        </is>
      </c>
      <c r="G2060" t="inlineStr">
        <is>
          <t>requests</t>
        </is>
      </c>
      <c r="H2060" t="inlineStr">
        <is>
          <t>&gt;=2.5.1;&lt;3</t>
        </is>
      </c>
    </row>
    <row r="2061">
      <c r="A2061" t="inlineStr">
        <is>
          <t>direct-access-py</t>
        </is>
      </c>
      <c r="B2061" t="inlineStr">
        <is>
          <t>66604cbffa188002da4007a9c70a21e84cb5e911</t>
        </is>
      </c>
      <c r="C2061" t="inlineStr">
        <is>
          <t>2020-01-27 12:36:59+00:00</t>
        </is>
      </c>
      <c r="D2061" t="inlineStr">
        <is>
          <t>add</t>
        </is>
      </c>
      <c r="E2061" t="inlineStr">
        <is>
          <t>unicodecsv</t>
        </is>
      </c>
      <c r="F2061">
        <f>=0.14.1</f>
        <v/>
      </c>
      <c r="G2061" t="inlineStr"/>
      <c r="H2061" t="inlineStr"/>
    </row>
    <row r="2062">
      <c r="A2062" t="inlineStr">
        <is>
          <t>pyheatshrink</t>
        </is>
      </c>
      <c r="B2062" t="inlineStr">
        <is>
          <t>0fc0fdd7d6d917c489bb2b952d950085740ffa23</t>
        </is>
      </c>
      <c r="C2062" t="inlineStr">
        <is>
          <t>2016-07-14 12:15:46+00:00</t>
        </is>
      </c>
      <c r="D2062" t="inlineStr">
        <is>
          <t>add</t>
        </is>
      </c>
      <c r="E2062" t="inlineStr">
        <is>
          <t>cython</t>
        </is>
      </c>
      <c r="F2062">
        <f>=0.24</f>
        <v/>
      </c>
      <c r="G2062" t="inlineStr"/>
      <c r="H2062" t="inlineStr"/>
    </row>
    <row r="2063">
      <c r="A2063" t="inlineStr">
        <is>
          <t>sphinx-click</t>
        </is>
      </c>
      <c r="B2063" t="inlineStr">
        <is>
          <t>ec76d15697ec80e51486a6e3daa0aec60b04870f</t>
        </is>
      </c>
      <c r="C2063" t="inlineStr">
        <is>
          <t>2019-04-30 17:29:32+00:00</t>
        </is>
      </c>
      <c r="D2063" t="inlineStr">
        <is>
          <t>verchange</t>
        </is>
      </c>
      <c r="E2063" t="inlineStr">
        <is>
          <t>sphinx</t>
        </is>
      </c>
      <c r="F2063" t="inlineStr">
        <is>
          <t>&lt;2.1;&gt;=1.5</t>
        </is>
      </c>
      <c r="G2063" t="inlineStr">
        <is>
          <t>sphinx</t>
        </is>
      </c>
      <c r="H2063" t="inlineStr">
        <is>
          <t>&gt;=1.5;&lt;2.0</t>
        </is>
      </c>
    </row>
    <row r="2064">
      <c r="A2064" t="inlineStr">
        <is>
          <t>sphinx-click</t>
        </is>
      </c>
      <c r="B2064" t="inlineStr">
        <is>
          <t>cbb1c629741925db947c00cf2ad9e965c1b3ba3f</t>
        </is>
      </c>
      <c r="C2064" t="inlineStr">
        <is>
          <t>2019-06-15 16:17:31+00:00</t>
        </is>
      </c>
      <c r="D2064" t="inlineStr">
        <is>
          <t>verchange</t>
        </is>
      </c>
      <c r="E2064" t="inlineStr">
        <is>
          <t>sphinx</t>
        </is>
      </c>
      <c r="F2064" t="inlineStr">
        <is>
          <t>&gt;=1.5;&lt;2.2</t>
        </is>
      </c>
      <c r="G2064" t="inlineStr">
        <is>
          <t>sphinx</t>
        </is>
      </c>
      <c r="H2064" t="inlineStr">
        <is>
          <t>&lt;2.1;&gt;=1.5</t>
        </is>
      </c>
    </row>
    <row r="2065">
      <c r="A2065" t="inlineStr">
        <is>
          <t>sphinx-click</t>
        </is>
      </c>
      <c r="B2065" t="inlineStr">
        <is>
          <t>0e089e4e2a7e8138feafa7316c5a2090694c3dc6</t>
        </is>
      </c>
      <c r="C2065" t="inlineStr">
        <is>
          <t>2019-11-27 11:37:51+00:00</t>
        </is>
      </c>
      <c r="D2065" t="inlineStr">
        <is>
          <t>verchange</t>
        </is>
      </c>
      <c r="E2065" t="inlineStr">
        <is>
          <t>sphinx</t>
        </is>
      </c>
      <c r="F2065" t="inlineStr">
        <is>
          <t>&gt;=1.5;&lt;3.0</t>
        </is>
      </c>
      <c r="G2065" t="inlineStr">
        <is>
          <t>sphinx</t>
        </is>
      </c>
      <c r="H2065" t="inlineStr">
        <is>
          <t>&gt;=1.5;&lt;2.2</t>
        </is>
      </c>
    </row>
    <row r="2066">
      <c r="A2066" t="inlineStr">
        <is>
          <t>sphinx-click</t>
        </is>
      </c>
      <c r="B2066" t="inlineStr">
        <is>
          <t>7a7240b54911e7de1f67d514165ddd01f9575967</t>
        </is>
      </c>
      <c r="C2066" t="inlineStr">
        <is>
          <t>2020-04-10 11:59:52+00:00</t>
        </is>
      </c>
      <c r="D2066" t="inlineStr">
        <is>
          <t>verchange</t>
        </is>
      </c>
      <c r="E2066" t="inlineStr">
        <is>
          <t>sphinx</t>
        </is>
      </c>
      <c r="F2066" t="inlineStr">
        <is>
          <t>&gt;=1.5;&lt;4.0</t>
        </is>
      </c>
      <c r="G2066" t="inlineStr">
        <is>
          <t>sphinx</t>
        </is>
      </c>
      <c r="H2066" t="inlineStr">
        <is>
          <t>&gt;=1.5;&lt;3.0</t>
        </is>
      </c>
    </row>
    <row r="2067">
      <c r="A2067" t="inlineStr">
        <is>
          <t>sphinx-click</t>
        </is>
      </c>
      <c r="B2067" t="inlineStr">
        <is>
          <t>04477b82467b48c3e40ebcad98e5fbd515187685</t>
        </is>
      </c>
      <c r="C2067" t="inlineStr">
        <is>
          <t>2021-02-24 17:14:57+00:00</t>
        </is>
      </c>
      <c r="D2067" t="inlineStr">
        <is>
          <t>add</t>
        </is>
      </c>
      <c r="E2067" t="inlineStr">
        <is>
          <t>click</t>
        </is>
      </c>
      <c r="F2067" t="inlineStr">
        <is>
          <t>&lt;8.0;&gt;=6.0</t>
        </is>
      </c>
      <c r="G2067" t="inlineStr"/>
      <c r="H2067" t="inlineStr"/>
    </row>
    <row r="2068">
      <c r="A2068" t="inlineStr">
        <is>
          <t>sphinx-click</t>
        </is>
      </c>
      <c r="B2068" t="inlineStr">
        <is>
          <t>04477b82467b48c3e40ebcad98e5fbd515187685</t>
        </is>
      </c>
      <c r="C2068" t="inlineStr">
        <is>
          <t>2021-02-24 17:14:57+00:00</t>
        </is>
      </c>
      <c r="D2068" t="inlineStr">
        <is>
          <t>add</t>
        </is>
      </c>
      <c r="E2068" t="inlineStr">
        <is>
          <t>docutils</t>
        </is>
      </c>
      <c r="F2068" t="inlineStr"/>
      <c r="G2068" t="inlineStr"/>
      <c r="H2068" t="inlineStr"/>
    </row>
    <row r="2069">
      <c r="A2069" t="inlineStr">
        <is>
          <t>sphinx-click</t>
        </is>
      </c>
      <c r="B2069" t="inlineStr">
        <is>
          <t>04477b82467b48c3e40ebcad98e5fbd515187685</t>
        </is>
      </c>
      <c r="C2069" t="inlineStr">
        <is>
          <t>2021-02-24 17:14:57+00:00</t>
        </is>
      </c>
      <c r="D2069" t="inlineStr">
        <is>
          <t>rem</t>
        </is>
      </c>
      <c r="E2069" t="inlineStr"/>
      <c r="F2069" t="inlineStr"/>
      <c r="G2069" t="inlineStr">
        <is>
          <t>pbr</t>
        </is>
      </c>
      <c r="H2069" t="inlineStr">
        <is>
          <t>&gt;=2.0</t>
        </is>
      </c>
    </row>
    <row r="2070">
      <c r="A2070" t="inlineStr">
        <is>
          <t>simpy</t>
        </is>
      </c>
      <c r="B2070" t="inlineStr">
        <is>
          <t>bfa1325992414a0a88c0c8eed03ea3e1b1e4c6b5</t>
        </is>
      </c>
      <c r="C2070" t="inlineStr">
        <is>
          <t>2014-03-06 09:38:13+00:00</t>
        </is>
      </c>
      <c r="D2070" t="inlineStr">
        <is>
          <t>verchange</t>
        </is>
      </c>
      <c r="E2070" t="inlineStr">
        <is>
          <t>tox</t>
        </is>
      </c>
      <c r="F2070">
        <f>=1.7.0</f>
        <v/>
      </c>
      <c r="G2070" t="inlineStr">
        <is>
          <t>tox</t>
        </is>
      </c>
      <c r="H2070">
        <f>=1.6.1</f>
        <v/>
      </c>
    </row>
    <row r="2071">
      <c r="A2071" t="inlineStr">
        <is>
          <t>simpy</t>
        </is>
      </c>
      <c r="B2071" t="inlineStr">
        <is>
          <t>bfa1325992414a0a88c0c8eed03ea3e1b1e4c6b5</t>
        </is>
      </c>
      <c r="C2071" t="inlineStr">
        <is>
          <t>2014-03-06 09:38:13+00:00</t>
        </is>
      </c>
      <c r="D2071" t="inlineStr">
        <is>
          <t>verchange</t>
        </is>
      </c>
      <c r="E2071" t="inlineStr">
        <is>
          <t>pytest</t>
        </is>
      </c>
      <c r="F2071">
        <f>=2.5.2</f>
        <v/>
      </c>
      <c r="G2071" t="inlineStr">
        <is>
          <t>pytest</t>
        </is>
      </c>
      <c r="H2071">
        <f>=2.4.2</f>
        <v/>
      </c>
    </row>
    <row r="2072">
      <c r="A2072" t="inlineStr">
        <is>
          <t>simpy</t>
        </is>
      </c>
      <c r="B2072" t="inlineStr">
        <is>
          <t>bfa1325992414a0a88c0c8eed03ea3e1b1e4c6b5</t>
        </is>
      </c>
      <c r="C2072" t="inlineStr">
        <is>
          <t>2014-03-06 09:38:13+00:00</t>
        </is>
      </c>
      <c r="D2072" t="inlineStr">
        <is>
          <t>verchange</t>
        </is>
      </c>
      <c r="E2072" t="inlineStr">
        <is>
          <t>Sphinx</t>
        </is>
      </c>
      <c r="F2072">
        <f>=1.2.2</f>
        <v/>
      </c>
      <c r="G2072" t="inlineStr">
        <is>
          <t>Sphinx</t>
        </is>
      </c>
      <c r="H2072">
        <f>=1.1.3</f>
        <v/>
      </c>
    </row>
    <row r="2073">
      <c r="A2073" t="inlineStr">
        <is>
          <t>simpy</t>
        </is>
      </c>
      <c r="B2073" t="inlineStr">
        <is>
          <t>bfa1325992414a0a88c0c8eed03ea3e1b1e4c6b5</t>
        </is>
      </c>
      <c r="C2073" t="inlineStr">
        <is>
          <t>2014-03-06 09:38:13+00:00</t>
        </is>
      </c>
      <c r="D2073" t="inlineStr">
        <is>
          <t>add</t>
        </is>
      </c>
      <c r="E2073" t="inlineStr">
        <is>
          <t>Jinja2</t>
        </is>
      </c>
      <c r="F2073">
        <f>=2.7.2</f>
        <v/>
      </c>
      <c r="G2073" t="inlineStr"/>
      <c r="H2073" t="inlineStr"/>
    </row>
    <row r="2074">
      <c r="A2074" t="inlineStr">
        <is>
          <t>simpy</t>
        </is>
      </c>
      <c r="B2074" t="inlineStr">
        <is>
          <t>bfa1325992414a0a88c0c8eed03ea3e1b1e4c6b5</t>
        </is>
      </c>
      <c r="C2074" t="inlineStr">
        <is>
          <t>2014-03-06 09:38:13+00:00</t>
        </is>
      </c>
      <c r="D2074" t="inlineStr">
        <is>
          <t>add</t>
        </is>
      </c>
      <c r="E2074" t="inlineStr">
        <is>
          <t>MarkupSafe</t>
        </is>
      </c>
      <c r="F2074">
        <f>=0.18</f>
        <v/>
      </c>
      <c r="G2074" t="inlineStr"/>
      <c r="H2074" t="inlineStr"/>
    </row>
    <row r="2075">
      <c r="A2075" t="inlineStr">
        <is>
          <t>simpy</t>
        </is>
      </c>
      <c r="B2075" t="inlineStr">
        <is>
          <t>bfa1325992414a0a88c0c8eed03ea3e1b1e4c6b5</t>
        </is>
      </c>
      <c r="C2075" t="inlineStr">
        <is>
          <t>2014-03-06 09:38:13+00:00</t>
        </is>
      </c>
      <c r="D2075" t="inlineStr">
        <is>
          <t>add</t>
        </is>
      </c>
      <c r="E2075" t="inlineStr">
        <is>
          <t>Pygments</t>
        </is>
      </c>
      <c r="F2075">
        <f>=1.6</f>
        <v/>
      </c>
      <c r="G2075" t="inlineStr"/>
      <c r="H2075" t="inlineStr"/>
    </row>
    <row r="2076">
      <c r="A2076" t="inlineStr">
        <is>
          <t>simpy</t>
        </is>
      </c>
      <c r="B2076" t="inlineStr">
        <is>
          <t>bfa1325992414a0a88c0c8eed03ea3e1b1e4c6b5</t>
        </is>
      </c>
      <c r="C2076" t="inlineStr">
        <is>
          <t>2014-03-06 09:38:13+00:00</t>
        </is>
      </c>
      <c r="D2076" t="inlineStr">
        <is>
          <t>add</t>
        </is>
      </c>
      <c r="E2076" t="inlineStr">
        <is>
          <t>cov-core</t>
        </is>
      </c>
      <c r="F2076">
        <f>=1.7</f>
        <v/>
      </c>
      <c r="G2076" t="inlineStr"/>
      <c r="H2076" t="inlineStr"/>
    </row>
    <row r="2077">
      <c r="A2077" t="inlineStr">
        <is>
          <t>simpy</t>
        </is>
      </c>
      <c r="B2077" t="inlineStr">
        <is>
          <t>bfa1325992414a0a88c0c8eed03ea3e1b1e4c6b5</t>
        </is>
      </c>
      <c r="C2077" t="inlineStr">
        <is>
          <t>2014-03-06 09:38:13+00:00</t>
        </is>
      </c>
      <c r="D2077" t="inlineStr">
        <is>
          <t>add</t>
        </is>
      </c>
      <c r="E2077" t="inlineStr">
        <is>
          <t>coverage</t>
        </is>
      </c>
      <c r="F2077">
        <f>=3.7.1</f>
        <v/>
      </c>
      <c r="G2077" t="inlineStr"/>
      <c r="H2077" t="inlineStr"/>
    </row>
    <row r="2078">
      <c r="A2078" t="inlineStr">
        <is>
          <t>simpy</t>
        </is>
      </c>
      <c r="B2078" t="inlineStr">
        <is>
          <t>bfa1325992414a0a88c0c8eed03ea3e1b1e4c6b5</t>
        </is>
      </c>
      <c r="C2078" t="inlineStr">
        <is>
          <t>2014-03-06 09:38:13+00:00</t>
        </is>
      </c>
      <c r="D2078" t="inlineStr">
        <is>
          <t>add</t>
        </is>
      </c>
      <c r="E2078" t="inlineStr">
        <is>
          <t>docutils</t>
        </is>
      </c>
      <c r="F2078">
        <f>=0.11</f>
        <v/>
      </c>
      <c r="G2078" t="inlineStr"/>
      <c r="H2078" t="inlineStr"/>
    </row>
    <row r="2079">
      <c r="A2079" t="inlineStr">
        <is>
          <t>simpy</t>
        </is>
      </c>
      <c r="B2079" t="inlineStr">
        <is>
          <t>bfa1325992414a0a88c0c8eed03ea3e1b1e4c6b5</t>
        </is>
      </c>
      <c r="C2079" t="inlineStr">
        <is>
          <t>2014-03-06 09:38:13+00:00</t>
        </is>
      </c>
      <c r="D2079" t="inlineStr">
        <is>
          <t>add</t>
        </is>
      </c>
      <c r="E2079" t="inlineStr">
        <is>
          <t>py</t>
        </is>
      </c>
      <c r="F2079">
        <f>=1.4.20</f>
        <v/>
      </c>
      <c r="G2079" t="inlineStr"/>
      <c r="H2079" t="inlineStr"/>
    </row>
    <row r="2080">
      <c r="A2080" t="inlineStr">
        <is>
          <t>simpy</t>
        </is>
      </c>
      <c r="B2080" t="inlineStr">
        <is>
          <t>bfa1325992414a0a88c0c8eed03ea3e1b1e4c6b5</t>
        </is>
      </c>
      <c r="C2080" t="inlineStr">
        <is>
          <t>2014-03-06 09:38:13+00:00</t>
        </is>
      </c>
      <c r="D2080" t="inlineStr">
        <is>
          <t>add</t>
        </is>
      </c>
      <c r="E2080" t="inlineStr">
        <is>
          <t>sphinx-rtd-theme</t>
        </is>
      </c>
      <c r="F2080">
        <f>=0.1.5</f>
        <v/>
      </c>
      <c r="G2080" t="inlineStr"/>
      <c r="H2080" t="inlineStr"/>
    </row>
    <row r="2081">
      <c r="A2081" t="inlineStr">
        <is>
          <t>simpy</t>
        </is>
      </c>
      <c r="B2081" t="inlineStr">
        <is>
          <t>bfa1325992414a0a88c0c8eed03ea3e1b1e4c6b5</t>
        </is>
      </c>
      <c r="C2081" t="inlineStr">
        <is>
          <t>2014-03-06 09:38:13+00:00</t>
        </is>
      </c>
      <c r="D2081" t="inlineStr">
        <is>
          <t>add</t>
        </is>
      </c>
      <c r="E2081" t="inlineStr">
        <is>
          <t>virtualenv</t>
        </is>
      </c>
      <c r="F2081">
        <f>=1.11.4</f>
        <v/>
      </c>
      <c r="G2081" t="inlineStr"/>
      <c r="H2081" t="inlineStr"/>
    </row>
    <row r="2082">
      <c r="A2082" t="inlineStr">
        <is>
          <t>simpy</t>
        </is>
      </c>
      <c r="B2082" t="inlineStr">
        <is>
          <t>cf686a23598b6545498a504e919ca43a32ec78a6</t>
        </is>
      </c>
      <c r="C2082" t="inlineStr">
        <is>
          <t>2014-05-14 10:43:31+00:00</t>
        </is>
      </c>
      <c r="D2082" t="inlineStr">
        <is>
          <t>verchange</t>
        </is>
      </c>
      <c r="E2082" t="inlineStr">
        <is>
          <t>tox</t>
        </is>
      </c>
      <c r="F2082">
        <f>=1.7.1</f>
        <v/>
      </c>
      <c r="G2082" t="inlineStr">
        <is>
          <t>tox</t>
        </is>
      </c>
      <c r="H2082">
        <f>=1.7.0</f>
        <v/>
      </c>
    </row>
    <row r="2083">
      <c r="A2083" t="inlineStr">
        <is>
          <t>simpy</t>
        </is>
      </c>
      <c r="B2083" t="inlineStr">
        <is>
          <t>cf686a23598b6545498a504e919ca43a32ec78a6</t>
        </is>
      </c>
      <c r="C2083" t="inlineStr">
        <is>
          <t>2014-05-14 10:43:31+00:00</t>
        </is>
      </c>
      <c r="D2083" t="inlineStr">
        <is>
          <t>verchange</t>
        </is>
      </c>
      <c r="E2083" t="inlineStr">
        <is>
          <t>cov-core</t>
        </is>
      </c>
      <c r="F2083">
        <f>=1.12</f>
        <v/>
      </c>
      <c r="G2083" t="inlineStr">
        <is>
          <t>cov-core</t>
        </is>
      </c>
      <c r="H2083">
        <f>=1.7</f>
        <v/>
      </c>
    </row>
    <row r="2084">
      <c r="A2084" t="inlineStr">
        <is>
          <t>simpy</t>
        </is>
      </c>
      <c r="B2084" t="inlineStr">
        <is>
          <t>cf686a23598b6545498a504e919ca43a32ec78a6</t>
        </is>
      </c>
      <c r="C2084" t="inlineStr">
        <is>
          <t>2014-05-14 10:43:31+00:00</t>
        </is>
      </c>
      <c r="D2084" t="inlineStr">
        <is>
          <t>verchange</t>
        </is>
      </c>
      <c r="E2084" t="inlineStr">
        <is>
          <t>MarkupSafe</t>
        </is>
      </c>
      <c r="F2084">
        <f>=0.23</f>
        <v/>
      </c>
      <c r="G2084" t="inlineStr">
        <is>
          <t>MarkupSafe</t>
        </is>
      </c>
      <c r="H2084">
        <f>=0.18</f>
        <v/>
      </c>
    </row>
    <row r="2085">
      <c r="A2085" t="inlineStr">
        <is>
          <t>simpy</t>
        </is>
      </c>
      <c r="B2085" t="inlineStr">
        <is>
          <t>cf686a23598b6545498a504e919ca43a32ec78a6</t>
        </is>
      </c>
      <c r="C2085" t="inlineStr">
        <is>
          <t>2014-05-14 10:43:31+00:00</t>
        </is>
      </c>
      <c r="D2085" t="inlineStr">
        <is>
          <t>verchange</t>
        </is>
      </c>
      <c r="E2085" t="inlineStr">
        <is>
          <t>virtualenv</t>
        </is>
      </c>
      <c r="F2085">
        <f>=1.11.5</f>
        <v/>
      </c>
      <c r="G2085" t="inlineStr">
        <is>
          <t>virtualenv</t>
        </is>
      </c>
      <c r="H2085">
        <f>=1.11.4</f>
        <v/>
      </c>
    </row>
    <row r="2086">
      <c r="A2086" t="inlineStr">
        <is>
          <t>simpy</t>
        </is>
      </c>
      <c r="B2086" t="inlineStr">
        <is>
          <t>cf686a23598b6545498a504e919ca43a32ec78a6</t>
        </is>
      </c>
      <c r="C2086" t="inlineStr">
        <is>
          <t>2014-05-14 10:43:31+00:00</t>
        </is>
      </c>
      <c r="D2086" t="inlineStr">
        <is>
          <t>verchange</t>
        </is>
      </c>
      <c r="E2086" t="inlineStr">
        <is>
          <t>wheel</t>
        </is>
      </c>
      <c r="F2086">
        <f>=0.23.0</f>
        <v/>
      </c>
      <c r="G2086" t="inlineStr">
        <is>
          <t>wheel</t>
        </is>
      </c>
      <c r="H2086">
        <f>=0.22.0</f>
        <v/>
      </c>
    </row>
    <row r="2087">
      <c r="A2087" t="inlineStr">
        <is>
          <t>simpy</t>
        </is>
      </c>
      <c r="B2087" t="inlineStr">
        <is>
          <t>cf686a23598b6545498a504e919ca43a32ec78a6</t>
        </is>
      </c>
      <c r="C2087" t="inlineStr">
        <is>
          <t>2014-05-14 10:43:31+00:00</t>
        </is>
      </c>
      <c r="D2087" t="inlineStr">
        <is>
          <t>add</t>
        </is>
      </c>
      <c r="E2087" t="inlineStr">
        <is>
          <t>flake8</t>
        </is>
      </c>
      <c r="F2087">
        <f>=2.1.0</f>
        <v/>
      </c>
      <c r="G2087" t="inlineStr"/>
      <c r="H2087" t="inlineStr"/>
    </row>
    <row r="2088">
      <c r="A2088" t="inlineStr">
        <is>
          <t>simpy</t>
        </is>
      </c>
      <c r="B2088" t="inlineStr">
        <is>
          <t>cf686a23598b6545498a504e919ca43a32ec78a6</t>
        </is>
      </c>
      <c r="C2088" t="inlineStr">
        <is>
          <t>2014-05-14 10:43:31+00:00</t>
        </is>
      </c>
      <c r="D2088" t="inlineStr">
        <is>
          <t>add</t>
        </is>
      </c>
      <c r="E2088" t="inlineStr">
        <is>
          <t>mccabe</t>
        </is>
      </c>
      <c r="F2088">
        <f>=0.2.1</f>
        <v/>
      </c>
      <c r="G2088" t="inlineStr"/>
      <c r="H2088" t="inlineStr"/>
    </row>
    <row r="2089">
      <c r="A2089" t="inlineStr">
        <is>
          <t>simpy</t>
        </is>
      </c>
      <c r="B2089" t="inlineStr">
        <is>
          <t>cf686a23598b6545498a504e919ca43a32ec78a6</t>
        </is>
      </c>
      <c r="C2089" t="inlineStr">
        <is>
          <t>2014-05-14 10:43:31+00:00</t>
        </is>
      </c>
      <c r="D2089" t="inlineStr">
        <is>
          <t>add</t>
        </is>
      </c>
      <c r="E2089" t="inlineStr">
        <is>
          <t>pep8</t>
        </is>
      </c>
      <c r="F2089">
        <f>=1.5.6</f>
        <v/>
      </c>
      <c r="G2089" t="inlineStr"/>
      <c r="H2089" t="inlineStr"/>
    </row>
    <row r="2090">
      <c r="A2090" t="inlineStr">
        <is>
          <t>simpy</t>
        </is>
      </c>
      <c r="B2090" t="inlineStr">
        <is>
          <t>cf686a23598b6545498a504e919ca43a32ec78a6</t>
        </is>
      </c>
      <c r="C2090" t="inlineStr">
        <is>
          <t>2014-05-14 10:43:31+00:00</t>
        </is>
      </c>
      <c r="D2090" t="inlineStr">
        <is>
          <t>add</t>
        </is>
      </c>
      <c r="E2090" t="inlineStr">
        <is>
          <t>pyflakes</t>
        </is>
      </c>
      <c r="F2090">
        <f>=0.8.1</f>
        <v/>
      </c>
      <c r="G2090" t="inlineStr"/>
      <c r="H2090" t="inlineStr"/>
    </row>
    <row r="2091">
      <c r="A2091" t="inlineStr">
        <is>
          <t>simpy</t>
        </is>
      </c>
      <c r="B2091" t="inlineStr">
        <is>
          <t>7b6f9cd52ee409821beaa124ccd0e6d579082b66</t>
        </is>
      </c>
      <c r="C2091" t="inlineStr">
        <is>
          <t>2015-01-30 15:17:30+00:00</t>
        </is>
      </c>
      <c r="D2091" t="inlineStr">
        <is>
          <t>verchange</t>
        </is>
      </c>
      <c r="E2091" t="inlineStr">
        <is>
          <t>tox</t>
        </is>
      </c>
      <c r="F2091">
        <f>=1.8.1</f>
        <v/>
      </c>
      <c r="G2091" t="inlineStr">
        <is>
          <t>tox</t>
        </is>
      </c>
      <c r="H2091">
        <f>=1.7.1</f>
        <v/>
      </c>
    </row>
    <row r="2092">
      <c r="A2092" t="inlineStr">
        <is>
          <t>simpy</t>
        </is>
      </c>
      <c r="B2092" t="inlineStr">
        <is>
          <t>7b6f9cd52ee409821beaa124ccd0e6d579082b66</t>
        </is>
      </c>
      <c r="C2092" t="inlineStr">
        <is>
          <t>2015-01-30 15:17:30+00:00</t>
        </is>
      </c>
      <c r="D2092" t="inlineStr">
        <is>
          <t>verchange</t>
        </is>
      </c>
      <c r="E2092" t="inlineStr">
        <is>
          <t>Pygments</t>
        </is>
      </c>
      <c r="F2092">
        <f>=2.0.2</f>
        <v/>
      </c>
      <c r="G2092" t="inlineStr">
        <is>
          <t>Pygments</t>
        </is>
      </c>
      <c r="H2092">
        <f>=1.6</f>
        <v/>
      </c>
    </row>
    <row r="2093">
      <c r="A2093" t="inlineStr">
        <is>
          <t>simpy</t>
        </is>
      </c>
      <c r="B2093" t="inlineStr">
        <is>
          <t>7b6f9cd52ee409821beaa124ccd0e6d579082b66</t>
        </is>
      </c>
      <c r="C2093" t="inlineStr">
        <is>
          <t>2015-01-30 15:17:30+00:00</t>
        </is>
      </c>
      <c r="D2093" t="inlineStr">
        <is>
          <t>verchange</t>
        </is>
      </c>
      <c r="E2093" t="inlineStr">
        <is>
          <t>cov-core</t>
        </is>
      </c>
      <c r="F2093">
        <f>=1.15.0</f>
        <v/>
      </c>
      <c r="G2093" t="inlineStr">
        <is>
          <t>cov-core</t>
        </is>
      </c>
      <c r="H2093">
        <f>=1.12</f>
        <v/>
      </c>
    </row>
    <row r="2094">
      <c r="A2094" t="inlineStr">
        <is>
          <t>simpy</t>
        </is>
      </c>
      <c r="B2094" t="inlineStr">
        <is>
          <t>7b6f9cd52ee409821beaa124ccd0e6d579082b66</t>
        </is>
      </c>
      <c r="C2094" t="inlineStr">
        <is>
          <t>2015-01-30 15:17:30+00:00</t>
        </is>
      </c>
      <c r="D2094" t="inlineStr">
        <is>
          <t>verchange</t>
        </is>
      </c>
      <c r="E2094" t="inlineStr">
        <is>
          <t>pep8</t>
        </is>
      </c>
      <c r="F2094">
        <f>=1.5.7</f>
        <v/>
      </c>
      <c r="G2094" t="inlineStr">
        <is>
          <t>pep8</t>
        </is>
      </c>
      <c r="H2094">
        <f>=1.5.6</f>
        <v/>
      </c>
    </row>
    <row r="2095">
      <c r="A2095" t="inlineStr">
        <is>
          <t>simpy</t>
        </is>
      </c>
      <c r="B2095" t="inlineStr">
        <is>
          <t>7b6f9cd52ee409821beaa124ccd0e6d579082b66</t>
        </is>
      </c>
      <c r="C2095" t="inlineStr">
        <is>
          <t>2015-01-30 15:17:30+00:00</t>
        </is>
      </c>
      <c r="D2095" t="inlineStr">
        <is>
          <t>verchange</t>
        </is>
      </c>
      <c r="E2095" t="inlineStr">
        <is>
          <t>py</t>
        </is>
      </c>
      <c r="F2095">
        <f>=1.4.26</f>
        <v/>
      </c>
      <c r="G2095" t="inlineStr">
        <is>
          <t>py</t>
        </is>
      </c>
      <c r="H2095">
        <f>=1.4.20</f>
        <v/>
      </c>
    </row>
    <row r="2096">
      <c r="A2096" t="inlineStr">
        <is>
          <t>simpy</t>
        </is>
      </c>
      <c r="B2096" t="inlineStr">
        <is>
          <t>7b6f9cd52ee409821beaa124ccd0e6d579082b66</t>
        </is>
      </c>
      <c r="C2096" t="inlineStr">
        <is>
          <t>2015-01-30 15:17:30+00:00</t>
        </is>
      </c>
      <c r="D2096" t="inlineStr">
        <is>
          <t>verchange</t>
        </is>
      </c>
      <c r="E2096" t="inlineStr">
        <is>
          <t>MarkupSafe</t>
        </is>
      </c>
      <c r="F2096">
        <f>=0.23</f>
        <v/>
      </c>
      <c r="G2096" t="inlineStr">
        <is>
          <t>MarkupSafe</t>
        </is>
      </c>
      <c r="H2096">
        <f>=0.23</f>
        <v/>
      </c>
    </row>
    <row r="2097">
      <c r="A2097" t="inlineStr">
        <is>
          <t>simpy</t>
        </is>
      </c>
      <c r="B2097" t="inlineStr">
        <is>
          <t>7b6f9cd52ee409821beaa124ccd0e6d579082b66</t>
        </is>
      </c>
      <c r="C2097" t="inlineStr">
        <is>
          <t>2015-01-30 15:17:30+00:00</t>
        </is>
      </c>
      <c r="D2097" t="inlineStr">
        <is>
          <t>verchange</t>
        </is>
      </c>
      <c r="E2097" t="inlineStr">
        <is>
          <t>flake8</t>
        </is>
      </c>
      <c r="F2097">
        <f>=2.3.0</f>
        <v/>
      </c>
      <c r="G2097" t="inlineStr">
        <is>
          <t>flake8</t>
        </is>
      </c>
      <c r="H2097">
        <f>=2.1.0</f>
        <v/>
      </c>
    </row>
    <row r="2098">
      <c r="A2098" t="inlineStr">
        <is>
          <t>simpy</t>
        </is>
      </c>
      <c r="B2098" t="inlineStr">
        <is>
          <t>7b6f9cd52ee409821beaa124ccd0e6d579082b66</t>
        </is>
      </c>
      <c r="C2098" t="inlineStr">
        <is>
          <t>2015-01-30 15:17:30+00:00</t>
        </is>
      </c>
      <c r="D2098" t="inlineStr">
        <is>
          <t>verchange</t>
        </is>
      </c>
      <c r="E2098" t="inlineStr">
        <is>
          <t>pytest-cov</t>
        </is>
      </c>
      <c r="F2098">
        <f>=1.8.1</f>
        <v/>
      </c>
      <c r="G2098" t="inlineStr">
        <is>
          <t>pytest-cov</t>
        </is>
      </c>
      <c r="H2098">
        <f>=1.6</f>
        <v/>
      </c>
    </row>
    <row r="2099">
      <c r="A2099" t="inlineStr">
        <is>
          <t>simpy</t>
        </is>
      </c>
      <c r="B2099" t="inlineStr">
        <is>
          <t>7b6f9cd52ee409821beaa124ccd0e6d579082b66</t>
        </is>
      </c>
      <c r="C2099" t="inlineStr">
        <is>
          <t>2015-01-30 15:17:30+00:00</t>
        </is>
      </c>
      <c r="D2099" t="inlineStr">
        <is>
          <t>verchange</t>
        </is>
      </c>
      <c r="E2099" t="inlineStr">
        <is>
          <t>docutils</t>
        </is>
      </c>
      <c r="F2099">
        <f>=0.12</f>
        <v/>
      </c>
      <c r="G2099" t="inlineStr">
        <is>
          <t>docutils</t>
        </is>
      </c>
      <c r="H2099">
        <f>=0.11</f>
        <v/>
      </c>
    </row>
    <row r="2100">
      <c r="A2100" t="inlineStr">
        <is>
          <t>simpy</t>
        </is>
      </c>
      <c r="B2100" t="inlineStr">
        <is>
          <t>7b6f9cd52ee409821beaa124ccd0e6d579082b66</t>
        </is>
      </c>
      <c r="C2100" t="inlineStr">
        <is>
          <t>2015-01-30 15:17:30+00:00</t>
        </is>
      </c>
      <c r="D2100" t="inlineStr">
        <is>
          <t>verchange</t>
        </is>
      </c>
      <c r="E2100" t="inlineStr">
        <is>
          <t>Sphinx</t>
        </is>
      </c>
      <c r="F2100">
        <f>=1.2.3</f>
        <v/>
      </c>
      <c r="G2100" t="inlineStr">
        <is>
          <t>Sphinx</t>
        </is>
      </c>
      <c r="H2100">
        <f>=1.2.2</f>
        <v/>
      </c>
    </row>
    <row r="2101">
      <c r="A2101" t="inlineStr">
        <is>
          <t>simpy</t>
        </is>
      </c>
      <c r="B2101" t="inlineStr">
        <is>
          <t>7b6f9cd52ee409821beaa124ccd0e6d579082b66</t>
        </is>
      </c>
      <c r="C2101" t="inlineStr">
        <is>
          <t>2015-01-30 15:17:30+00:00</t>
        </is>
      </c>
      <c r="D2101" t="inlineStr">
        <is>
          <t>verchange</t>
        </is>
      </c>
      <c r="E2101" t="inlineStr">
        <is>
          <t>mccabe</t>
        </is>
      </c>
      <c r="F2101">
        <f>=0.3</f>
        <v/>
      </c>
      <c r="G2101" t="inlineStr">
        <is>
          <t>mccabe</t>
        </is>
      </c>
      <c r="H2101">
        <f>=0.2.1</f>
        <v/>
      </c>
    </row>
    <row r="2102">
      <c r="A2102" t="inlineStr">
        <is>
          <t>simpy</t>
        </is>
      </c>
      <c r="B2102" t="inlineStr">
        <is>
          <t>7b6f9cd52ee409821beaa124ccd0e6d579082b66</t>
        </is>
      </c>
      <c r="C2102" t="inlineStr">
        <is>
          <t>2015-01-30 15:17:30+00:00</t>
        </is>
      </c>
      <c r="D2102" t="inlineStr">
        <is>
          <t>verchange</t>
        </is>
      </c>
      <c r="E2102" t="inlineStr">
        <is>
          <t>virtualenv</t>
        </is>
      </c>
      <c r="F2102">
        <f>=12.0.6</f>
        <v/>
      </c>
      <c r="G2102" t="inlineStr">
        <is>
          <t>virtualenv</t>
        </is>
      </c>
      <c r="H2102">
        <f>=1.11.5</f>
        <v/>
      </c>
    </row>
    <row r="2103">
      <c r="A2103" t="inlineStr">
        <is>
          <t>simpy</t>
        </is>
      </c>
      <c r="B2103" t="inlineStr">
        <is>
          <t>7b6f9cd52ee409821beaa124ccd0e6d579082b66</t>
        </is>
      </c>
      <c r="C2103" t="inlineStr">
        <is>
          <t>2015-01-30 15:17:30+00:00</t>
        </is>
      </c>
      <c r="D2103" t="inlineStr">
        <is>
          <t>verchange</t>
        </is>
      </c>
      <c r="E2103" t="inlineStr">
        <is>
          <t>Jinja2</t>
        </is>
      </c>
      <c r="F2103">
        <f>=2.7.3</f>
        <v/>
      </c>
      <c r="G2103" t="inlineStr">
        <is>
          <t>Jinja2</t>
        </is>
      </c>
      <c r="H2103">
        <f>=2.7.2</f>
        <v/>
      </c>
    </row>
    <row r="2104">
      <c r="A2104" t="inlineStr">
        <is>
          <t>simpy</t>
        </is>
      </c>
      <c r="B2104" t="inlineStr">
        <is>
          <t>7b6f9cd52ee409821beaa124ccd0e6d579082b66</t>
        </is>
      </c>
      <c r="C2104" t="inlineStr">
        <is>
          <t>2015-01-30 15:17:30+00:00</t>
        </is>
      </c>
      <c r="D2104" t="inlineStr">
        <is>
          <t>verchange</t>
        </is>
      </c>
      <c r="E2104" t="inlineStr">
        <is>
          <t>pytest</t>
        </is>
      </c>
      <c r="F2104">
        <f>=2.6.4</f>
        <v/>
      </c>
      <c r="G2104" t="inlineStr">
        <is>
          <t>pytest</t>
        </is>
      </c>
      <c r="H2104">
        <f>=2.5.2</f>
        <v/>
      </c>
    </row>
    <row r="2105">
      <c r="A2105" t="inlineStr">
        <is>
          <t>simpy</t>
        </is>
      </c>
      <c r="B2105" t="inlineStr">
        <is>
          <t>7b6f9cd52ee409821beaa124ccd0e6d579082b66</t>
        </is>
      </c>
      <c r="C2105" t="inlineStr">
        <is>
          <t>2015-01-30 15:17:30+00:00</t>
        </is>
      </c>
      <c r="D2105" t="inlineStr">
        <is>
          <t>verchange</t>
        </is>
      </c>
      <c r="E2105" t="inlineStr">
        <is>
          <t>wheel</t>
        </is>
      </c>
      <c r="F2105">
        <f>=0.24.0</f>
        <v/>
      </c>
      <c r="G2105" t="inlineStr">
        <is>
          <t>wheel</t>
        </is>
      </c>
      <c r="H2105">
        <f>=0.23.0</f>
        <v/>
      </c>
    </row>
    <row r="2106">
      <c r="A2106" t="inlineStr">
        <is>
          <t>simpy</t>
        </is>
      </c>
      <c r="B2106" t="inlineStr">
        <is>
          <t>7b6f9cd52ee409821beaa124ccd0e6d579082b66</t>
        </is>
      </c>
      <c r="C2106" t="inlineStr">
        <is>
          <t>2015-01-30 15:17:30+00:00</t>
        </is>
      </c>
      <c r="D2106" t="inlineStr">
        <is>
          <t>add</t>
        </is>
      </c>
      <c r="E2106" t="inlineStr">
        <is>
          <t>pkginfo</t>
        </is>
      </c>
      <c r="F2106">
        <f>=1.2.1</f>
        <v/>
      </c>
      <c r="G2106" t="inlineStr"/>
      <c r="H2106" t="inlineStr"/>
    </row>
    <row r="2107">
      <c r="A2107" t="inlineStr">
        <is>
          <t>simpy</t>
        </is>
      </c>
      <c r="B2107" t="inlineStr">
        <is>
          <t>7b6f9cd52ee409821beaa124ccd0e6d579082b66</t>
        </is>
      </c>
      <c r="C2107" t="inlineStr">
        <is>
          <t>2015-01-30 15:17:30+00:00</t>
        </is>
      </c>
      <c r="D2107" t="inlineStr">
        <is>
          <t>add</t>
        </is>
      </c>
      <c r="E2107" t="inlineStr">
        <is>
          <t>requests</t>
        </is>
      </c>
      <c r="F2107">
        <f>=2.5.1</f>
        <v/>
      </c>
      <c r="G2107" t="inlineStr"/>
      <c r="H2107" t="inlineStr"/>
    </row>
    <row r="2108">
      <c r="A2108" t="inlineStr">
        <is>
          <t>simpy</t>
        </is>
      </c>
      <c r="B2108" t="inlineStr">
        <is>
          <t>7b6f9cd52ee409821beaa124ccd0e6d579082b66</t>
        </is>
      </c>
      <c r="C2108" t="inlineStr">
        <is>
          <t>2015-01-30 15:17:30+00:00</t>
        </is>
      </c>
      <c r="D2108" t="inlineStr">
        <is>
          <t>add</t>
        </is>
      </c>
      <c r="E2108" t="inlineStr">
        <is>
          <t>twine</t>
        </is>
      </c>
      <c r="F2108">
        <f>=1.4.0</f>
        <v/>
      </c>
      <c r="G2108" t="inlineStr"/>
      <c r="H2108" t="inlineStr"/>
    </row>
    <row r="2109">
      <c r="A2109" t="inlineStr">
        <is>
          <t>simpy</t>
        </is>
      </c>
      <c r="B2109" t="inlineStr">
        <is>
          <t>9902ff5f0880d1dde767909edb7fc8078d3df0ab</t>
        </is>
      </c>
      <c r="C2109" t="inlineStr">
        <is>
          <t>2015-06-23 19:38:58+00:00</t>
        </is>
      </c>
      <c r="D2109" t="inlineStr">
        <is>
          <t>verchange</t>
        </is>
      </c>
      <c r="E2109" t="inlineStr">
        <is>
          <t>tox</t>
        </is>
      </c>
      <c r="F2109">
        <f>=2.1.1</f>
        <v/>
      </c>
      <c r="G2109" t="inlineStr">
        <is>
          <t>tox</t>
        </is>
      </c>
      <c r="H2109">
        <f>=1.8.1</f>
        <v/>
      </c>
    </row>
    <row r="2110">
      <c r="A2110" t="inlineStr">
        <is>
          <t>simpy</t>
        </is>
      </c>
      <c r="B2110" t="inlineStr">
        <is>
          <t>9902ff5f0880d1dde767909edb7fc8078d3df0ab</t>
        </is>
      </c>
      <c r="C2110" t="inlineStr">
        <is>
          <t>2015-06-23 19:38:58+00:00</t>
        </is>
      </c>
      <c r="D2110" t="inlineStr">
        <is>
          <t>verchange</t>
        </is>
      </c>
      <c r="E2110" t="inlineStr">
        <is>
          <t>sphinx-rtd-theme</t>
        </is>
      </c>
      <c r="F2110">
        <f>=0.1.8</f>
        <v/>
      </c>
      <c r="G2110" t="inlineStr">
        <is>
          <t>sphinx-rtd-theme</t>
        </is>
      </c>
      <c r="H2110">
        <f>=0.1.5</f>
        <v/>
      </c>
    </row>
    <row r="2111">
      <c r="A2111" t="inlineStr">
        <is>
          <t>simpy</t>
        </is>
      </c>
      <c r="B2111" t="inlineStr">
        <is>
          <t>9902ff5f0880d1dde767909edb7fc8078d3df0ab</t>
        </is>
      </c>
      <c r="C2111" t="inlineStr">
        <is>
          <t>2015-06-23 19:38:58+00:00</t>
        </is>
      </c>
      <c r="D2111" t="inlineStr">
        <is>
          <t>verchange</t>
        </is>
      </c>
      <c r="E2111" t="inlineStr">
        <is>
          <t>pep8</t>
        </is>
      </c>
      <c r="F2111">
        <f>=1.6.2</f>
        <v/>
      </c>
      <c r="G2111" t="inlineStr">
        <is>
          <t>pep8</t>
        </is>
      </c>
      <c r="H2111">
        <f>=1.5.7</f>
        <v/>
      </c>
    </row>
    <row r="2112">
      <c r="A2112" t="inlineStr">
        <is>
          <t>simpy</t>
        </is>
      </c>
      <c r="B2112" t="inlineStr">
        <is>
          <t>9902ff5f0880d1dde767909edb7fc8078d3df0ab</t>
        </is>
      </c>
      <c r="C2112" t="inlineStr">
        <is>
          <t>2015-06-23 19:38:58+00:00</t>
        </is>
      </c>
      <c r="D2112" t="inlineStr">
        <is>
          <t>verchange</t>
        </is>
      </c>
      <c r="E2112" t="inlineStr">
        <is>
          <t>twine</t>
        </is>
      </c>
      <c r="F2112">
        <f>=1.5.0</f>
        <v/>
      </c>
      <c r="G2112" t="inlineStr">
        <is>
          <t>twine</t>
        </is>
      </c>
      <c r="H2112">
        <f>=1.4.0</f>
        <v/>
      </c>
    </row>
    <row r="2113">
      <c r="A2113" t="inlineStr">
        <is>
          <t>simpy</t>
        </is>
      </c>
      <c r="B2113" t="inlineStr">
        <is>
          <t>9902ff5f0880d1dde767909edb7fc8078d3df0ab</t>
        </is>
      </c>
      <c r="C2113" t="inlineStr">
        <is>
          <t>2015-06-23 19:38:58+00:00</t>
        </is>
      </c>
      <c r="D2113" t="inlineStr">
        <is>
          <t>verchange</t>
        </is>
      </c>
      <c r="E2113" t="inlineStr">
        <is>
          <t>py</t>
        </is>
      </c>
      <c r="F2113">
        <f>=1.4.29</f>
        <v/>
      </c>
      <c r="G2113" t="inlineStr">
        <is>
          <t>py</t>
        </is>
      </c>
      <c r="H2113">
        <f>=1.4.26</f>
        <v/>
      </c>
    </row>
    <row r="2114">
      <c r="A2114" t="inlineStr">
        <is>
          <t>simpy</t>
        </is>
      </c>
      <c r="B2114" t="inlineStr">
        <is>
          <t>9902ff5f0880d1dde767909edb7fc8078d3df0ab</t>
        </is>
      </c>
      <c r="C2114" t="inlineStr">
        <is>
          <t>2015-06-23 19:38:58+00:00</t>
        </is>
      </c>
      <c r="D2114" t="inlineStr">
        <is>
          <t>verchange</t>
        </is>
      </c>
      <c r="E2114" t="inlineStr">
        <is>
          <t>pyflakes</t>
        </is>
      </c>
      <c r="F2114">
        <f>=0.9.2</f>
        <v/>
      </c>
      <c r="G2114" t="inlineStr">
        <is>
          <t>pyflakes</t>
        </is>
      </c>
      <c r="H2114">
        <f>=0.8.1</f>
        <v/>
      </c>
    </row>
    <row r="2115">
      <c r="A2115" t="inlineStr">
        <is>
          <t>simpy</t>
        </is>
      </c>
      <c r="B2115" t="inlineStr">
        <is>
          <t>9902ff5f0880d1dde767909edb7fc8078d3df0ab</t>
        </is>
      </c>
      <c r="C2115" t="inlineStr">
        <is>
          <t>2015-06-23 19:38:58+00:00</t>
        </is>
      </c>
      <c r="D2115" t="inlineStr">
        <is>
          <t>verchange</t>
        </is>
      </c>
      <c r="E2115" t="inlineStr">
        <is>
          <t>flake8</t>
        </is>
      </c>
      <c r="F2115">
        <f>=2.4.1</f>
        <v/>
      </c>
      <c r="G2115" t="inlineStr">
        <is>
          <t>flake8</t>
        </is>
      </c>
      <c r="H2115">
        <f>=2.3.0</f>
        <v/>
      </c>
    </row>
    <row r="2116">
      <c r="A2116" t="inlineStr">
        <is>
          <t>simpy</t>
        </is>
      </c>
      <c r="B2116" t="inlineStr">
        <is>
          <t>9902ff5f0880d1dde767909edb7fc8078d3df0ab</t>
        </is>
      </c>
      <c r="C2116" t="inlineStr">
        <is>
          <t>2015-06-23 19:38:58+00:00</t>
        </is>
      </c>
      <c r="D2116" t="inlineStr">
        <is>
          <t>verchange</t>
        </is>
      </c>
      <c r="E2116" t="inlineStr">
        <is>
          <t>requests</t>
        </is>
      </c>
      <c r="F2116">
        <f>=2.7.0</f>
        <v/>
      </c>
      <c r="G2116" t="inlineStr">
        <is>
          <t>requests</t>
        </is>
      </c>
      <c r="H2116">
        <f>=2.5.1</f>
        <v/>
      </c>
    </row>
    <row r="2117">
      <c r="A2117" t="inlineStr">
        <is>
          <t>simpy</t>
        </is>
      </c>
      <c r="B2117" t="inlineStr">
        <is>
          <t>9902ff5f0880d1dde767909edb7fc8078d3df0ab</t>
        </is>
      </c>
      <c r="C2117" t="inlineStr">
        <is>
          <t>2015-06-23 19:38:58+00:00</t>
        </is>
      </c>
      <c r="D2117" t="inlineStr">
        <is>
          <t>verchange</t>
        </is>
      </c>
      <c r="E2117" t="inlineStr">
        <is>
          <t>mccabe</t>
        </is>
      </c>
      <c r="F2117">
        <f>=0.3.1</f>
        <v/>
      </c>
      <c r="G2117" t="inlineStr">
        <is>
          <t>mccabe</t>
        </is>
      </c>
      <c r="H2117">
        <f>=0.3</f>
        <v/>
      </c>
    </row>
    <row r="2118">
      <c r="A2118" t="inlineStr">
        <is>
          <t>simpy</t>
        </is>
      </c>
      <c r="B2118" t="inlineStr">
        <is>
          <t>9902ff5f0880d1dde767909edb7fc8078d3df0ab</t>
        </is>
      </c>
      <c r="C2118" t="inlineStr">
        <is>
          <t>2015-06-23 19:38:58+00:00</t>
        </is>
      </c>
      <c r="D2118" t="inlineStr">
        <is>
          <t>verchange</t>
        </is>
      </c>
      <c r="E2118" t="inlineStr">
        <is>
          <t>virtualenv</t>
        </is>
      </c>
      <c r="F2118">
        <f>=13.0.3</f>
        <v/>
      </c>
      <c r="G2118" t="inlineStr">
        <is>
          <t>virtualenv</t>
        </is>
      </c>
      <c r="H2118">
        <f>=12.0.6</f>
        <v/>
      </c>
    </row>
    <row r="2119">
      <c r="A2119" t="inlineStr">
        <is>
          <t>simpy</t>
        </is>
      </c>
      <c r="B2119" t="inlineStr">
        <is>
          <t>9902ff5f0880d1dde767909edb7fc8078d3df0ab</t>
        </is>
      </c>
      <c r="C2119" t="inlineStr">
        <is>
          <t>2015-06-23 19:38:58+00:00</t>
        </is>
      </c>
      <c r="D2119" t="inlineStr">
        <is>
          <t>verchange</t>
        </is>
      </c>
      <c r="E2119" t="inlineStr">
        <is>
          <t>Sphinx</t>
        </is>
      </c>
      <c r="F2119">
        <f>=1.3.1</f>
        <v/>
      </c>
      <c r="G2119" t="inlineStr">
        <is>
          <t>Sphinx</t>
        </is>
      </c>
      <c r="H2119">
        <f>=1.2.3</f>
        <v/>
      </c>
    </row>
    <row r="2120">
      <c r="A2120" t="inlineStr">
        <is>
          <t>simpy</t>
        </is>
      </c>
      <c r="B2120" t="inlineStr">
        <is>
          <t>9902ff5f0880d1dde767909edb7fc8078d3df0ab</t>
        </is>
      </c>
      <c r="C2120" t="inlineStr">
        <is>
          <t>2015-06-23 19:38:58+00:00</t>
        </is>
      </c>
      <c r="D2120" t="inlineStr">
        <is>
          <t>verchange</t>
        </is>
      </c>
      <c r="E2120" t="inlineStr">
        <is>
          <t>pytest</t>
        </is>
      </c>
      <c r="F2120">
        <f>=2.7.2</f>
        <v/>
      </c>
      <c r="G2120" t="inlineStr">
        <is>
          <t>pytest</t>
        </is>
      </c>
      <c r="H2120">
        <f>=2.6.4</f>
        <v/>
      </c>
    </row>
    <row r="2121">
      <c r="A2121" t="inlineStr">
        <is>
          <t>simpy</t>
        </is>
      </c>
      <c r="B2121" t="inlineStr">
        <is>
          <t>9902ff5f0880d1dde767909edb7fc8078d3df0ab</t>
        </is>
      </c>
      <c r="C2121" t="inlineStr">
        <is>
          <t>2015-06-23 19:38:58+00:00</t>
        </is>
      </c>
      <c r="D2121" t="inlineStr">
        <is>
          <t>add</t>
        </is>
      </c>
      <c r="E2121" t="inlineStr">
        <is>
          <t>alabaster</t>
        </is>
      </c>
      <c r="F2121">
        <f>=0.7.6</f>
        <v/>
      </c>
      <c r="G2121" t="inlineStr"/>
      <c r="H2121" t="inlineStr"/>
    </row>
    <row r="2122">
      <c r="A2122" t="inlineStr">
        <is>
          <t>simpy</t>
        </is>
      </c>
      <c r="B2122" t="inlineStr">
        <is>
          <t>9902ff5f0880d1dde767909edb7fc8078d3df0ab</t>
        </is>
      </c>
      <c r="C2122" t="inlineStr">
        <is>
          <t>2015-06-23 19:38:58+00:00</t>
        </is>
      </c>
      <c r="D2122" t="inlineStr">
        <is>
          <t>add</t>
        </is>
      </c>
      <c r="E2122" t="inlineStr">
        <is>
          <t>Babel</t>
        </is>
      </c>
      <c r="F2122">
        <f>=1.3</f>
        <v/>
      </c>
      <c r="G2122" t="inlineStr"/>
      <c r="H2122" t="inlineStr"/>
    </row>
    <row r="2123">
      <c r="A2123" t="inlineStr">
        <is>
          <t>simpy</t>
        </is>
      </c>
      <c r="B2123" t="inlineStr">
        <is>
          <t>9902ff5f0880d1dde767909edb7fc8078d3df0ab</t>
        </is>
      </c>
      <c r="C2123" t="inlineStr">
        <is>
          <t>2015-06-23 19:38:58+00:00</t>
        </is>
      </c>
      <c r="D2123" t="inlineStr">
        <is>
          <t>add</t>
        </is>
      </c>
      <c r="E2123" t="inlineStr">
        <is>
          <t>pluggy</t>
        </is>
      </c>
      <c r="F2123">
        <f>=0.3.0</f>
        <v/>
      </c>
      <c r="G2123" t="inlineStr"/>
      <c r="H2123" t="inlineStr"/>
    </row>
    <row r="2124">
      <c r="A2124" t="inlineStr">
        <is>
          <t>simpy</t>
        </is>
      </c>
      <c r="B2124" t="inlineStr">
        <is>
          <t>9902ff5f0880d1dde767909edb7fc8078d3df0ab</t>
        </is>
      </c>
      <c r="C2124" t="inlineStr">
        <is>
          <t>2015-06-23 19:38:58+00:00</t>
        </is>
      </c>
      <c r="D2124" t="inlineStr">
        <is>
          <t>add</t>
        </is>
      </c>
      <c r="E2124" t="inlineStr">
        <is>
          <t>pytz</t>
        </is>
      </c>
      <c r="F2124">
        <f>=2015.4</f>
        <v/>
      </c>
      <c r="G2124" t="inlineStr"/>
      <c r="H2124" t="inlineStr"/>
    </row>
    <row r="2125">
      <c r="A2125" t="inlineStr">
        <is>
          <t>simpy</t>
        </is>
      </c>
      <c r="B2125" t="inlineStr">
        <is>
          <t>9902ff5f0880d1dde767909edb7fc8078d3df0ab</t>
        </is>
      </c>
      <c r="C2125" t="inlineStr">
        <is>
          <t>2015-06-23 19:38:58+00:00</t>
        </is>
      </c>
      <c r="D2125" t="inlineStr">
        <is>
          <t>add</t>
        </is>
      </c>
      <c r="E2125" t="inlineStr">
        <is>
          <t>six</t>
        </is>
      </c>
      <c r="F2125">
        <f>=1.9.0</f>
        <v/>
      </c>
      <c r="G2125" t="inlineStr"/>
      <c r="H2125" t="inlineStr"/>
    </row>
    <row r="2126">
      <c r="A2126" t="inlineStr">
        <is>
          <t>simpy</t>
        </is>
      </c>
      <c r="B2126" t="inlineStr">
        <is>
          <t>9902ff5f0880d1dde767909edb7fc8078d3df0ab</t>
        </is>
      </c>
      <c r="C2126" t="inlineStr">
        <is>
          <t>2015-06-23 19:38:58+00:00</t>
        </is>
      </c>
      <c r="D2126" t="inlineStr">
        <is>
          <t>add</t>
        </is>
      </c>
      <c r="E2126" t="inlineStr">
        <is>
          <t>snowballstemmer</t>
        </is>
      </c>
      <c r="F2126">
        <f>=1.2.0</f>
        <v/>
      </c>
      <c r="G2126" t="inlineStr"/>
      <c r="H2126" t="inlineStr"/>
    </row>
    <row r="2127">
      <c r="A2127" t="inlineStr">
        <is>
          <t>rq</t>
        </is>
      </c>
      <c r="B2127" t="inlineStr">
        <is>
          <t>987e8fe77fc13444add5b641a2a981f21d0f70e9</t>
        </is>
      </c>
      <c r="C2127" t="inlineStr">
        <is>
          <t>2012-07-18 12:43:02+00:00</t>
        </is>
      </c>
      <c r="D2127" t="inlineStr">
        <is>
          <t>add</t>
        </is>
      </c>
      <c r="E2127" t="inlineStr">
        <is>
          <t>redis</t>
        </is>
      </c>
      <c r="F2127" t="inlineStr"/>
      <c r="G2127" t="inlineStr"/>
      <c r="H2127" t="inlineStr"/>
    </row>
    <row r="2128">
      <c r="A2128" t="inlineStr">
        <is>
          <t>rq</t>
        </is>
      </c>
      <c r="B2128" t="inlineStr">
        <is>
          <t>987e8fe77fc13444add5b641a2a981f21d0f70e9</t>
        </is>
      </c>
      <c r="C2128" t="inlineStr">
        <is>
          <t>2012-07-18 12:43:02+00:00</t>
        </is>
      </c>
      <c r="D2128" t="inlineStr">
        <is>
          <t>add</t>
        </is>
      </c>
      <c r="E2128" t="inlineStr">
        <is>
          <t>times</t>
        </is>
      </c>
      <c r="F2128" t="inlineStr"/>
      <c r="G2128" t="inlineStr"/>
      <c r="H2128" t="inlineStr"/>
    </row>
    <row r="2129">
      <c r="A2129" t="inlineStr">
        <is>
          <t>rq</t>
        </is>
      </c>
      <c r="B2129" t="inlineStr">
        <is>
          <t>987e8fe77fc13444add5b641a2a981f21d0f70e9</t>
        </is>
      </c>
      <c r="C2129" t="inlineStr">
        <is>
          <t>2012-07-18 12:43:02+00:00</t>
        </is>
      </c>
      <c r="D2129" t="inlineStr">
        <is>
          <t>add</t>
        </is>
      </c>
      <c r="E2129" t="inlineStr">
        <is>
          <t>logbook</t>
        </is>
      </c>
      <c r="F2129" t="inlineStr"/>
      <c r="G2129" t="inlineStr"/>
      <c r="H2129" t="inlineStr"/>
    </row>
    <row r="2130">
      <c r="A2130" t="inlineStr">
        <is>
          <t>rq</t>
        </is>
      </c>
      <c r="B2130" t="inlineStr">
        <is>
          <t>987e8fe77fc13444add5b641a2a981f21d0f70e9</t>
        </is>
      </c>
      <c r="C2130" t="inlineStr">
        <is>
          <t>2012-07-18 12:43:02+00:00</t>
        </is>
      </c>
      <c r="D2130" t="inlineStr">
        <is>
          <t>add</t>
        </is>
      </c>
      <c r="E2130" t="inlineStr">
        <is>
          <t>argparse</t>
        </is>
      </c>
      <c r="F2130" t="inlineStr"/>
      <c r="G2130" t="inlineStr"/>
      <c r="H2130" t="inlineStr"/>
    </row>
    <row r="2131">
      <c r="A2131" t="inlineStr">
        <is>
          <t>rq</t>
        </is>
      </c>
      <c r="B2131" t="inlineStr">
        <is>
          <t>55bb32cb362540a7fed921b8d3fbf901ddde6557</t>
        </is>
      </c>
      <c r="C2131" t="inlineStr">
        <is>
          <t>2013-01-18 14:51:17+00:00</t>
        </is>
      </c>
      <c r="D2131" t="inlineStr">
        <is>
          <t>rem</t>
        </is>
      </c>
      <c r="E2131" t="inlineStr"/>
      <c r="F2131" t="inlineStr"/>
      <c r="G2131" t="inlineStr">
        <is>
          <t>logbook</t>
        </is>
      </c>
      <c r="H2131" t="inlineStr"/>
    </row>
    <row r="2132">
      <c r="A2132" t="inlineStr">
        <is>
          <t>rq</t>
        </is>
      </c>
      <c r="B2132" t="inlineStr">
        <is>
          <t>c427eda36cc6d729d8078d04539a1707b637aeba</t>
        </is>
      </c>
      <c r="C2132" t="inlineStr">
        <is>
          <t>2013-02-06 22:25:50+00:00</t>
        </is>
      </c>
      <c r="D2132" t="inlineStr">
        <is>
          <t>rem</t>
        </is>
      </c>
      <c r="E2132" t="inlineStr"/>
      <c r="F2132" t="inlineStr"/>
      <c r="G2132" t="inlineStr">
        <is>
          <t>argparse</t>
        </is>
      </c>
      <c r="H2132" t="inlineStr"/>
    </row>
    <row r="2133">
      <c r="A2133" t="inlineStr">
        <is>
          <t>rq</t>
        </is>
      </c>
      <c r="B2133" t="inlineStr">
        <is>
          <t>39258e2c1547f8454fbb07582af217162ff22a9b</t>
        </is>
      </c>
      <c r="C2133" t="inlineStr">
        <is>
          <t>2014-04-22 14:10:19+00:00</t>
        </is>
      </c>
      <c r="D2133" t="inlineStr">
        <is>
          <t>rem</t>
        </is>
      </c>
      <c r="E2133" t="inlineStr"/>
      <c r="F2133" t="inlineStr"/>
      <c r="G2133" t="inlineStr">
        <is>
          <t>times</t>
        </is>
      </c>
      <c r="H2133" t="inlineStr"/>
    </row>
    <row r="2134">
      <c r="A2134" t="inlineStr">
        <is>
          <t>rq</t>
        </is>
      </c>
      <c r="B2134" t="inlineStr">
        <is>
          <t>b8d425b318567073a8343b8f884547b62ced810d</t>
        </is>
      </c>
      <c r="C2134" t="inlineStr">
        <is>
          <t>2015-01-30 08:23:07+00:00</t>
        </is>
      </c>
      <c r="D2134" t="inlineStr">
        <is>
          <t>verchange</t>
        </is>
      </c>
      <c r="E2134" t="inlineStr">
        <is>
          <t>redis</t>
        </is>
      </c>
      <c r="F2134">
        <f>=2.7.0</f>
        <v/>
      </c>
      <c r="G2134" t="inlineStr">
        <is>
          <t>redis</t>
        </is>
      </c>
      <c r="H2134" t="inlineStr"/>
    </row>
    <row r="2135">
      <c r="A2135" t="inlineStr">
        <is>
          <t>rq</t>
        </is>
      </c>
      <c r="B2135" t="inlineStr">
        <is>
          <t>b8d425b318567073a8343b8f884547b62ced810d</t>
        </is>
      </c>
      <c r="C2135" t="inlineStr">
        <is>
          <t>2015-01-30 08:23:07+00:00</t>
        </is>
      </c>
      <c r="D2135" t="inlineStr">
        <is>
          <t>add</t>
        </is>
      </c>
      <c r="E2135" t="inlineStr">
        <is>
          <t>click</t>
        </is>
      </c>
      <c r="F2135" t="inlineStr">
        <is>
          <t>&gt;=3.0.0</t>
        </is>
      </c>
      <c r="G2135" t="inlineStr"/>
      <c r="H2135" t="inlineStr"/>
    </row>
    <row r="2136">
      <c r="A2136" t="inlineStr">
        <is>
          <t>rq</t>
        </is>
      </c>
      <c r="B2136" t="inlineStr">
        <is>
          <t>8f7322ed10ae53c93c9fe3a20db1c24441b8b464</t>
        </is>
      </c>
      <c r="C2136" t="inlineStr">
        <is>
          <t>2015-04-14 07:10:35+00:00</t>
        </is>
      </c>
      <c r="D2136" t="inlineStr">
        <is>
          <t>verchange</t>
        </is>
      </c>
      <c r="E2136" t="inlineStr">
        <is>
          <t>redis</t>
        </is>
      </c>
      <c r="F2136" t="inlineStr">
        <is>
          <t>&gt;=2.7</t>
        </is>
      </c>
      <c r="G2136" t="inlineStr">
        <is>
          <t>redis</t>
        </is>
      </c>
      <c r="H2136">
        <f>=2.7.0</f>
        <v/>
      </c>
    </row>
    <row r="2137">
      <c r="A2137" t="inlineStr">
        <is>
          <t>qiskit-terra</t>
        </is>
      </c>
      <c r="B2137" t="inlineStr">
        <is>
          <t>8f8bcd52dacce670a61bc0103e157be1601a1ab4</t>
        </is>
      </c>
      <c r="C2137" t="inlineStr">
        <is>
          <t>2018-01-08 11:27:19+00:00</t>
        </is>
      </c>
      <c r="D2137" t="inlineStr">
        <is>
          <t>add</t>
        </is>
      </c>
      <c r="E2137" t="inlineStr">
        <is>
          <t>IBMQuantumExperience</t>
        </is>
      </c>
      <c r="F2137" t="inlineStr">
        <is>
          <t>&gt;=1.8.25</t>
        </is>
      </c>
      <c r="G2137" t="inlineStr"/>
      <c r="H2137" t="inlineStr"/>
    </row>
    <row r="2138">
      <c r="A2138" t="inlineStr">
        <is>
          <t>qiskit-terra</t>
        </is>
      </c>
      <c r="B2138" t="inlineStr">
        <is>
          <t>8f8bcd52dacce670a61bc0103e157be1601a1ab4</t>
        </is>
      </c>
      <c r="C2138" t="inlineStr">
        <is>
          <t>2018-01-08 11:27:19+00:00</t>
        </is>
      </c>
      <c r="D2138" t="inlineStr">
        <is>
          <t>add</t>
        </is>
      </c>
      <c r="E2138" t="inlineStr">
        <is>
          <t>requests</t>
        </is>
      </c>
      <c r="F2138" t="inlineStr">
        <is>
          <t>&lt;2.19;&gt;=2.18</t>
        </is>
      </c>
      <c r="G2138" t="inlineStr"/>
      <c r="H2138" t="inlineStr"/>
    </row>
    <row r="2139">
      <c r="A2139" t="inlineStr">
        <is>
          <t>qiskit-terra</t>
        </is>
      </c>
      <c r="B2139" t="inlineStr">
        <is>
          <t>8f8bcd52dacce670a61bc0103e157be1601a1ab4</t>
        </is>
      </c>
      <c r="C2139" t="inlineStr">
        <is>
          <t>2018-01-08 11:27:19+00:00</t>
        </is>
      </c>
      <c r="D2139" t="inlineStr">
        <is>
          <t>add</t>
        </is>
      </c>
      <c r="E2139" t="inlineStr">
        <is>
          <t>networkx</t>
        </is>
      </c>
      <c r="F2139" t="inlineStr">
        <is>
          <t>&lt;1.12;&gt;=1.11</t>
        </is>
      </c>
      <c r="G2139" t="inlineStr"/>
      <c r="H2139" t="inlineStr"/>
    </row>
    <row r="2140">
      <c r="A2140" t="inlineStr">
        <is>
          <t>qiskit-terra</t>
        </is>
      </c>
      <c r="B2140" t="inlineStr">
        <is>
          <t>8f8bcd52dacce670a61bc0103e157be1601a1ab4</t>
        </is>
      </c>
      <c r="C2140" t="inlineStr">
        <is>
          <t>2018-01-08 11:27:19+00:00</t>
        </is>
      </c>
      <c r="D2140" t="inlineStr">
        <is>
          <t>add</t>
        </is>
      </c>
      <c r="E2140" t="inlineStr">
        <is>
          <t>ply</t>
        </is>
      </c>
      <c r="F2140">
        <f>=3.10</f>
        <v/>
      </c>
      <c r="G2140" t="inlineStr"/>
      <c r="H2140" t="inlineStr"/>
    </row>
    <row r="2141">
      <c r="A2141" t="inlineStr">
        <is>
          <t>qiskit-terra</t>
        </is>
      </c>
      <c r="B2141" t="inlineStr">
        <is>
          <t>8f8bcd52dacce670a61bc0103e157be1601a1ab4</t>
        </is>
      </c>
      <c r="C2141" t="inlineStr">
        <is>
          <t>2018-01-08 11:27:19+00:00</t>
        </is>
      </c>
      <c r="D2141" t="inlineStr">
        <is>
          <t>add</t>
        </is>
      </c>
      <c r="E2141" t="inlineStr">
        <is>
          <t>numpy</t>
        </is>
      </c>
      <c r="F2141" t="inlineStr">
        <is>
          <t>&gt;=1.13;&lt;1.14</t>
        </is>
      </c>
      <c r="G2141" t="inlineStr"/>
      <c r="H2141" t="inlineStr"/>
    </row>
    <row r="2142">
      <c r="A2142" t="inlineStr">
        <is>
          <t>qiskit-terra</t>
        </is>
      </c>
      <c r="B2142" t="inlineStr">
        <is>
          <t>8f8bcd52dacce670a61bc0103e157be1601a1ab4</t>
        </is>
      </c>
      <c r="C2142" t="inlineStr">
        <is>
          <t>2018-01-08 11:27:19+00:00</t>
        </is>
      </c>
      <c r="D2142" t="inlineStr">
        <is>
          <t>add</t>
        </is>
      </c>
      <c r="E2142" t="inlineStr">
        <is>
          <t>scipy</t>
        </is>
      </c>
      <c r="F2142" t="inlineStr">
        <is>
          <t>&gt;=0.19;&lt;0.20</t>
        </is>
      </c>
      <c r="G2142" t="inlineStr"/>
      <c r="H2142" t="inlineStr"/>
    </row>
    <row r="2143">
      <c r="A2143" t="inlineStr">
        <is>
          <t>qiskit-terra</t>
        </is>
      </c>
      <c r="B2143" t="inlineStr">
        <is>
          <t>8f8bcd52dacce670a61bc0103e157be1601a1ab4</t>
        </is>
      </c>
      <c r="C2143" t="inlineStr">
        <is>
          <t>2018-01-08 11:27:19+00:00</t>
        </is>
      </c>
      <c r="D2143" t="inlineStr">
        <is>
          <t>add</t>
        </is>
      </c>
      <c r="E2143" t="inlineStr">
        <is>
          <t>matplotlib</t>
        </is>
      </c>
      <c r="F2143" t="inlineStr">
        <is>
          <t>&gt;=2.0;&lt;2.1</t>
        </is>
      </c>
      <c r="G2143" t="inlineStr"/>
      <c r="H2143" t="inlineStr"/>
    </row>
    <row r="2144">
      <c r="A2144" t="inlineStr">
        <is>
          <t>qiskit-terra</t>
        </is>
      </c>
      <c r="B2144" t="inlineStr">
        <is>
          <t>8f8bcd52dacce670a61bc0103e157be1601a1ab4</t>
        </is>
      </c>
      <c r="C2144" t="inlineStr">
        <is>
          <t>2018-01-08 11:27:19+00:00</t>
        </is>
      </c>
      <c r="D2144" t="inlineStr">
        <is>
          <t>add</t>
        </is>
      </c>
      <c r="E2144" t="inlineStr">
        <is>
          <t>sphinx</t>
        </is>
      </c>
      <c r="F2144" t="inlineStr">
        <is>
          <t>&gt;=1.6;&lt;1.7</t>
        </is>
      </c>
      <c r="G2144" t="inlineStr"/>
      <c r="H2144" t="inlineStr"/>
    </row>
    <row r="2145">
      <c r="A2145" t="inlineStr">
        <is>
          <t>qiskit-terra</t>
        </is>
      </c>
      <c r="B2145" t="inlineStr">
        <is>
          <t>8f8bcd52dacce670a61bc0103e157be1601a1ab4</t>
        </is>
      </c>
      <c r="C2145" t="inlineStr">
        <is>
          <t>2018-01-08 11:27:19+00:00</t>
        </is>
      </c>
      <c r="D2145" t="inlineStr">
        <is>
          <t>add</t>
        </is>
      </c>
      <c r="E2145" t="inlineStr">
        <is>
          <t>sympy</t>
        </is>
      </c>
      <c r="F2145" t="inlineStr">
        <is>
          <t>&gt;=1.0</t>
        </is>
      </c>
      <c r="G2145" t="inlineStr"/>
      <c r="H2145" t="inlineStr"/>
    </row>
    <row r="2146">
      <c r="A2146" t="inlineStr">
        <is>
          <t>qiskit-terra</t>
        </is>
      </c>
      <c r="B2146" t="inlineStr">
        <is>
          <t>4d95921a6489c075a25a5a4d6c3a691c32b3c1aa</t>
        </is>
      </c>
      <c r="C2146" t="inlineStr">
        <is>
          <t>2018-01-09 18:37:46+00:00</t>
        </is>
      </c>
      <c r="D2146" t="inlineStr">
        <is>
          <t>verchange</t>
        </is>
      </c>
      <c r="E2146" t="inlineStr">
        <is>
          <t>scipy</t>
        </is>
      </c>
      <c r="F2146" t="inlineStr">
        <is>
          <t>&gt;=0.19;&lt;=1.0</t>
        </is>
      </c>
      <c r="G2146" t="inlineStr">
        <is>
          <t>scipy</t>
        </is>
      </c>
      <c r="H2146" t="inlineStr">
        <is>
          <t>&gt;=0.19;&lt;0.20</t>
        </is>
      </c>
    </row>
    <row r="2147">
      <c r="A2147" t="inlineStr">
        <is>
          <t>qiskit-terra</t>
        </is>
      </c>
      <c r="B2147" t="inlineStr">
        <is>
          <t>4d95921a6489c075a25a5a4d6c3a691c32b3c1aa</t>
        </is>
      </c>
      <c r="C2147" t="inlineStr">
        <is>
          <t>2018-01-09 18:37:46+00:00</t>
        </is>
      </c>
      <c r="D2147" t="inlineStr">
        <is>
          <t>verchange</t>
        </is>
      </c>
      <c r="E2147" t="inlineStr">
        <is>
          <t>IBMQuantumExperience</t>
        </is>
      </c>
      <c r="F2147" t="inlineStr">
        <is>
          <t>&gt;=1.8.26</t>
        </is>
      </c>
      <c r="G2147" t="inlineStr">
        <is>
          <t>IBMQuantumExperience</t>
        </is>
      </c>
      <c r="H2147" t="inlineStr">
        <is>
          <t>&gt;=1.8.25</t>
        </is>
      </c>
    </row>
    <row r="2148">
      <c r="A2148" t="inlineStr">
        <is>
          <t>qiskit-terra</t>
        </is>
      </c>
      <c r="B2148" t="inlineStr">
        <is>
          <t>4d95921a6489c075a25a5a4d6c3a691c32b3c1aa</t>
        </is>
      </c>
      <c r="C2148" t="inlineStr">
        <is>
          <t>2018-01-09 18:37:46+00:00</t>
        </is>
      </c>
      <c r="D2148" t="inlineStr">
        <is>
          <t>verchange</t>
        </is>
      </c>
      <c r="E2148" t="inlineStr">
        <is>
          <t>numpy</t>
        </is>
      </c>
      <c r="F2148" t="inlineStr">
        <is>
          <t>&gt;=1.13;&lt;=1.14</t>
        </is>
      </c>
      <c r="G2148" t="inlineStr">
        <is>
          <t>numpy</t>
        </is>
      </c>
      <c r="H2148" t="inlineStr">
        <is>
          <t>&gt;=1.13;&lt;1.14</t>
        </is>
      </c>
    </row>
    <row r="2149">
      <c r="A2149" t="inlineStr">
        <is>
          <t>qiskit-terra</t>
        </is>
      </c>
      <c r="B2149" t="inlineStr">
        <is>
          <t>4d95921a6489c075a25a5a4d6c3a691c32b3c1aa</t>
        </is>
      </c>
      <c r="C2149" t="inlineStr">
        <is>
          <t>2018-01-09 18:37:46+00:00</t>
        </is>
      </c>
      <c r="D2149" t="inlineStr">
        <is>
          <t>verchange</t>
        </is>
      </c>
      <c r="E2149" t="inlineStr">
        <is>
          <t>matplotlib</t>
        </is>
      </c>
      <c r="F2149" t="inlineStr">
        <is>
          <t>&gt;=2.0;&lt;=2.1</t>
        </is>
      </c>
      <c r="G2149" t="inlineStr">
        <is>
          <t>matplotlib</t>
        </is>
      </c>
      <c r="H2149" t="inlineStr">
        <is>
          <t>&gt;=2.0;&lt;2.1</t>
        </is>
      </c>
    </row>
    <row r="2150">
      <c r="A2150" t="inlineStr">
        <is>
          <t>qiskit-terra</t>
        </is>
      </c>
      <c r="B2150" t="inlineStr">
        <is>
          <t>4d95921a6489c075a25a5a4d6c3a691c32b3c1aa</t>
        </is>
      </c>
      <c r="C2150" t="inlineStr">
        <is>
          <t>2018-01-09 18:37:46+00:00</t>
        </is>
      </c>
      <c r="D2150" t="inlineStr">
        <is>
          <t>add</t>
        </is>
      </c>
      <c r="E2150" t="inlineStr">
        <is>
          <t>Sphinx</t>
        </is>
      </c>
      <c r="F2150" t="inlineStr">
        <is>
          <t>&gt;=1.6;&lt;1.7</t>
        </is>
      </c>
      <c r="G2150" t="inlineStr"/>
      <c r="H2150" t="inlineStr"/>
    </row>
    <row r="2151">
      <c r="A2151" t="inlineStr">
        <is>
          <t>qiskit-terra</t>
        </is>
      </c>
      <c r="B2151" t="inlineStr">
        <is>
          <t>4d95921a6489c075a25a5a4d6c3a691c32b3c1aa</t>
        </is>
      </c>
      <c r="C2151" t="inlineStr">
        <is>
          <t>2018-01-09 18:37:46+00:00</t>
        </is>
      </c>
      <c r="D2151" t="inlineStr">
        <is>
          <t>rem</t>
        </is>
      </c>
      <c r="E2151" t="inlineStr"/>
      <c r="F2151" t="inlineStr"/>
      <c r="G2151" t="inlineStr">
        <is>
          <t>requests</t>
        </is>
      </c>
      <c r="H2151" t="inlineStr">
        <is>
          <t>&lt;2.19;&gt;=2.18</t>
        </is>
      </c>
    </row>
    <row r="2152">
      <c r="A2152" t="inlineStr">
        <is>
          <t>qiskit-terra</t>
        </is>
      </c>
      <c r="B2152" t="inlineStr">
        <is>
          <t>4d95921a6489c075a25a5a4d6c3a691c32b3c1aa</t>
        </is>
      </c>
      <c r="C2152" t="inlineStr">
        <is>
          <t>2018-01-09 18:37:46+00:00</t>
        </is>
      </c>
      <c r="D2152" t="inlineStr">
        <is>
          <t>rem</t>
        </is>
      </c>
      <c r="E2152" t="inlineStr"/>
      <c r="F2152" t="inlineStr"/>
      <c r="G2152" t="inlineStr">
        <is>
          <t>sphinx</t>
        </is>
      </c>
      <c r="H2152" t="inlineStr">
        <is>
          <t>&gt;=1.6;&lt;1.7</t>
        </is>
      </c>
    </row>
    <row r="2153">
      <c r="A2153" t="inlineStr">
        <is>
          <t>qiskit-terra</t>
        </is>
      </c>
      <c r="B2153" t="inlineStr">
        <is>
          <t>87a995b2d81a8e89387e897c6bdb475b9e17eb8a</t>
        </is>
      </c>
      <c r="C2153" t="inlineStr">
        <is>
          <t>2018-01-22 14:17:31+00:00</t>
        </is>
      </c>
      <c r="D2153" t="inlineStr">
        <is>
          <t>verchange</t>
        </is>
      </c>
      <c r="E2153" t="inlineStr">
        <is>
          <t>numpy</t>
        </is>
      </c>
      <c r="F2153" t="inlineStr">
        <is>
          <t>&gt;=1.13;&lt;1.15</t>
        </is>
      </c>
      <c r="G2153" t="inlineStr">
        <is>
          <t>numpy</t>
        </is>
      </c>
      <c r="H2153" t="inlineStr">
        <is>
          <t>&gt;=1.13;&lt;=1.14</t>
        </is>
      </c>
    </row>
    <row r="2154">
      <c r="A2154" t="inlineStr">
        <is>
          <t>qiskit-terra</t>
        </is>
      </c>
      <c r="B2154" t="inlineStr">
        <is>
          <t>87a995b2d81a8e89387e897c6bdb475b9e17eb8a</t>
        </is>
      </c>
      <c r="C2154" t="inlineStr">
        <is>
          <t>2018-01-22 14:17:31+00:00</t>
        </is>
      </c>
      <c r="D2154" t="inlineStr">
        <is>
          <t>verchange</t>
        </is>
      </c>
      <c r="E2154" t="inlineStr">
        <is>
          <t>sympy</t>
        </is>
      </c>
      <c r="F2154" t="inlineStr">
        <is>
          <t>&gt;=1.0</t>
        </is>
      </c>
      <c r="G2154" t="inlineStr">
        <is>
          <t>sympy</t>
        </is>
      </c>
      <c r="H2154" t="inlineStr">
        <is>
          <t>&gt;=1.0</t>
        </is>
      </c>
    </row>
    <row r="2155">
      <c r="A2155" t="inlineStr">
        <is>
          <t>qiskit-terra</t>
        </is>
      </c>
      <c r="B2155" t="inlineStr">
        <is>
          <t>87a995b2d81a8e89387e897c6bdb475b9e17eb8a</t>
        </is>
      </c>
      <c r="C2155" t="inlineStr">
        <is>
          <t>2018-01-22 14:17:31+00:00</t>
        </is>
      </c>
      <c r="D2155" t="inlineStr">
        <is>
          <t>verchange</t>
        </is>
      </c>
      <c r="E2155" t="inlineStr">
        <is>
          <t>networkx</t>
        </is>
      </c>
      <c r="F2155" t="inlineStr">
        <is>
          <t>&lt;2.1;&gt;=1.11</t>
        </is>
      </c>
      <c r="G2155" t="inlineStr">
        <is>
          <t>networkx</t>
        </is>
      </c>
      <c r="H2155" t="inlineStr">
        <is>
          <t>&lt;1.12;&gt;=1.11</t>
        </is>
      </c>
    </row>
    <row r="2156">
      <c r="A2156" t="inlineStr">
        <is>
          <t>qiskit-terra</t>
        </is>
      </c>
      <c r="B2156" t="inlineStr">
        <is>
          <t>87a995b2d81a8e89387e897c6bdb475b9e17eb8a</t>
        </is>
      </c>
      <c r="C2156" t="inlineStr">
        <is>
          <t>2018-01-22 14:17:31+00:00</t>
        </is>
      </c>
      <c r="D2156" t="inlineStr">
        <is>
          <t>verchange</t>
        </is>
      </c>
      <c r="E2156" t="inlineStr">
        <is>
          <t>scipy</t>
        </is>
      </c>
      <c r="F2156" t="inlineStr">
        <is>
          <t>&gt;=0.19;&lt;1.1</t>
        </is>
      </c>
      <c r="G2156" t="inlineStr">
        <is>
          <t>scipy</t>
        </is>
      </c>
      <c r="H2156" t="inlineStr">
        <is>
          <t>&gt;=0.19;&lt;=1.0</t>
        </is>
      </c>
    </row>
    <row r="2157">
      <c r="A2157" t="inlineStr">
        <is>
          <t>qiskit-terra</t>
        </is>
      </c>
      <c r="B2157" t="inlineStr">
        <is>
          <t>87a995b2d81a8e89387e897c6bdb475b9e17eb8a</t>
        </is>
      </c>
      <c r="C2157" t="inlineStr">
        <is>
          <t>2018-01-22 14:17:31+00:00</t>
        </is>
      </c>
      <c r="D2157" t="inlineStr">
        <is>
          <t>verchange</t>
        </is>
      </c>
      <c r="E2157" t="inlineStr">
        <is>
          <t>matplotlib</t>
        </is>
      </c>
      <c r="F2157" t="inlineStr">
        <is>
          <t>&gt;=2.1;&lt;2.2</t>
        </is>
      </c>
      <c r="G2157" t="inlineStr">
        <is>
          <t>matplotlib</t>
        </is>
      </c>
      <c r="H2157" t="inlineStr">
        <is>
          <t>&gt;=2.0;&lt;=2.1</t>
        </is>
      </c>
    </row>
    <row r="2158">
      <c r="A2158" t="inlineStr">
        <is>
          <t>qiskit-terra</t>
        </is>
      </c>
      <c r="B2158" t="inlineStr">
        <is>
          <t>05291bb8a9ed2c24a276187be83543bbd17b6494</t>
        </is>
      </c>
      <c r="C2158" t="inlineStr">
        <is>
          <t>2018-03-06 14:51:23+00:00</t>
        </is>
      </c>
      <c r="D2158" t="inlineStr">
        <is>
          <t>verchange</t>
        </is>
      </c>
      <c r="E2158" t="inlineStr">
        <is>
          <t>sympy</t>
        </is>
      </c>
      <c r="F2158" t="inlineStr">
        <is>
          <t>&gt;=1.0</t>
        </is>
      </c>
      <c r="G2158" t="inlineStr">
        <is>
          <t>sympy</t>
        </is>
      </c>
      <c r="H2158" t="inlineStr">
        <is>
          <t>&gt;=1.0</t>
        </is>
      </c>
    </row>
    <row r="2159">
      <c r="A2159" t="inlineStr">
        <is>
          <t>qiskit-terra</t>
        </is>
      </c>
      <c r="B2159" t="inlineStr">
        <is>
          <t>05291bb8a9ed2c24a276187be83543bbd17b6494</t>
        </is>
      </c>
      <c r="C2159" t="inlineStr">
        <is>
          <t>2018-03-06 14:51:23+00:00</t>
        </is>
      </c>
      <c r="D2159" t="inlineStr">
        <is>
          <t>add</t>
        </is>
      </c>
      <c r="E2159" t="inlineStr">
        <is>
          <t>pillow</t>
        </is>
      </c>
      <c r="F2159" t="inlineStr">
        <is>
          <t>&gt;=4.2.1</t>
        </is>
      </c>
      <c r="G2159" t="inlineStr"/>
      <c r="H2159" t="inlineStr"/>
    </row>
    <row r="2160">
      <c r="A2160" t="inlineStr">
        <is>
          <t>qiskit-terra</t>
        </is>
      </c>
      <c r="B2160" t="inlineStr">
        <is>
          <t>05291bb8a9ed2c24a276187be83543bbd17b6494</t>
        </is>
      </c>
      <c r="C2160" t="inlineStr">
        <is>
          <t>2018-03-06 14:51:23+00:00</t>
        </is>
      </c>
      <c r="D2160" t="inlineStr">
        <is>
          <t>rem</t>
        </is>
      </c>
      <c r="E2160" t="inlineStr"/>
      <c r="F2160" t="inlineStr"/>
      <c r="G2160" t="inlineStr">
        <is>
          <t>Sphinx</t>
        </is>
      </c>
      <c r="H2160" t="inlineStr">
        <is>
          <t>&gt;=1.6;&lt;1.7</t>
        </is>
      </c>
    </row>
    <row r="2161">
      <c r="A2161" t="inlineStr">
        <is>
          <t>qiskit-terra</t>
        </is>
      </c>
      <c r="B2161" t="inlineStr">
        <is>
          <t>fe507853fc07a2b2458f97308cd6dba8f23f0b0d</t>
        </is>
      </c>
      <c r="C2161" t="inlineStr">
        <is>
          <t>2018-03-13 19:13:23+00:00</t>
        </is>
      </c>
      <c r="D2161" t="inlineStr">
        <is>
          <t>verchange</t>
        </is>
      </c>
      <c r="E2161" t="inlineStr">
        <is>
          <t>IBMQuantumExperience</t>
        </is>
      </c>
      <c r="F2161" t="inlineStr">
        <is>
          <t>&gt;=1.8.28</t>
        </is>
      </c>
      <c r="G2161" t="inlineStr">
        <is>
          <t>IBMQuantumExperience</t>
        </is>
      </c>
      <c r="H2161" t="inlineStr">
        <is>
          <t>&gt;=1.8.26</t>
        </is>
      </c>
    </row>
    <row r="2162">
      <c r="A2162" t="inlineStr">
        <is>
          <t>qiskit-terra</t>
        </is>
      </c>
      <c r="B2162" t="inlineStr">
        <is>
          <t>fe507853fc07a2b2458f97308cd6dba8f23f0b0d</t>
        </is>
      </c>
      <c r="C2162" t="inlineStr">
        <is>
          <t>2018-03-13 19:13:23+00:00</t>
        </is>
      </c>
      <c r="D2162" t="inlineStr">
        <is>
          <t>verchange</t>
        </is>
      </c>
      <c r="E2162" t="inlineStr">
        <is>
          <t>networkx</t>
        </is>
      </c>
      <c r="F2162" t="inlineStr">
        <is>
          <t>&gt;=2.0;&lt;2.1</t>
        </is>
      </c>
      <c r="G2162" t="inlineStr">
        <is>
          <t>networkx</t>
        </is>
      </c>
      <c r="H2162" t="inlineStr">
        <is>
          <t>&lt;2.1;&gt;=1.11</t>
        </is>
      </c>
    </row>
    <row r="2163">
      <c r="A2163" t="inlineStr">
        <is>
          <t>qiskit-terra</t>
        </is>
      </c>
      <c r="B2163" t="inlineStr">
        <is>
          <t>b28fb3df0c5b8f0bb04200c6c38dd8bf84dd4308</t>
        </is>
      </c>
      <c r="C2163" t="inlineStr">
        <is>
          <t>2018-04-11 10:21:14+00:00</t>
        </is>
      </c>
      <c r="D2163" t="inlineStr">
        <is>
          <t>verchange</t>
        </is>
      </c>
      <c r="E2163" t="inlineStr">
        <is>
          <t>IBMQuantumExperience</t>
        </is>
      </c>
      <c r="F2163" t="inlineStr">
        <is>
          <t>&gt;=1.8.29</t>
        </is>
      </c>
      <c r="G2163" t="inlineStr">
        <is>
          <t>IBMQuantumExperience</t>
        </is>
      </c>
      <c r="H2163" t="inlineStr">
        <is>
          <t>&gt;=1.8.28</t>
        </is>
      </c>
    </row>
    <row r="2164">
      <c r="A2164" t="inlineStr">
        <is>
          <t>qiskit-terra</t>
        </is>
      </c>
      <c r="B2164" t="inlineStr">
        <is>
          <t>95bba4c8d9d5c52b4c54ac2a1a579864d4965fe7</t>
        </is>
      </c>
      <c r="C2164" t="inlineStr">
        <is>
          <t>2018-05-11 19:27:30+00:00</t>
        </is>
      </c>
      <c r="D2164" t="inlineStr">
        <is>
          <t>verchange</t>
        </is>
      </c>
      <c r="E2164" t="inlineStr">
        <is>
          <t>IBMQuantumExperience</t>
        </is>
      </c>
      <c r="F2164" t="inlineStr">
        <is>
          <t>&gt;=1.9.1</t>
        </is>
      </c>
      <c r="G2164" t="inlineStr">
        <is>
          <t>IBMQuantumExperience</t>
        </is>
      </c>
      <c r="H2164" t="inlineStr">
        <is>
          <t>&gt;=1.8.29</t>
        </is>
      </c>
    </row>
    <row r="2165">
      <c r="A2165" t="inlineStr">
        <is>
          <t>qiskit-terra</t>
        </is>
      </c>
      <c r="B2165" t="inlineStr">
        <is>
          <t>29e075f56cdf40fbaf3c42aa06e7bb8c6f768490</t>
        </is>
      </c>
      <c r="C2165" t="inlineStr">
        <is>
          <t>2018-05-21 10:39:32+00:00</t>
        </is>
      </c>
      <c r="D2165" t="inlineStr">
        <is>
          <t>add</t>
        </is>
      </c>
      <c r="E2165" t="inlineStr">
        <is>
          <t>cmake</t>
        </is>
      </c>
      <c r="F2165" t="inlineStr">
        <is>
          <t>&gt;=3.11;&lt;3.12</t>
        </is>
      </c>
      <c r="G2165" t="inlineStr"/>
      <c r="H2165" t="inlineStr"/>
    </row>
    <row r="2166">
      <c r="A2166" t="inlineStr">
        <is>
          <t>qiskit-terra</t>
        </is>
      </c>
      <c r="B2166" t="inlineStr">
        <is>
          <t>df613ef8532115a85282f90679d7de9d45309bd0</t>
        </is>
      </c>
      <c r="C2166" t="inlineStr">
        <is>
          <t>2018-05-29 08:05:42+00:00</t>
        </is>
      </c>
      <c r="D2166" t="inlineStr">
        <is>
          <t>verchange</t>
        </is>
      </c>
      <c r="E2166" t="inlineStr">
        <is>
          <t>scipy</t>
        </is>
      </c>
      <c r="F2166" t="inlineStr">
        <is>
          <t>&gt;=0.19;&lt;1.2</t>
        </is>
      </c>
      <c r="G2166" t="inlineStr">
        <is>
          <t>scipy</t>
        </is>
      </c>
      <c r="H2166" t="inlineStr">
        <is>
          <t>&gt;=0.19;&lt;1.1</t>
        </is>
      </c>
    </row>
    <row r="2167">
      <c r="A2167" t="inlineStr">
        <is>
          <t>qiskit-terra</t>
        </is>
      </c>
      <c r="B2167" t="inlineStr">
        <is>
          <t>df613ef8532115a85282f90679d7de9d45309bd0</t>
        </is>
      </c>
      <c r="C2167" t="inlineStr">
        <is>
          <t>2018-05-29 08:05:42+00:00</t>
        </is>
      </c>
      <c r="D2167" t="inlineStr">
        <is>
          <t>verchange</t>
        </is>
      </c>
      <c r="E2167" t="inlineStr">
        <is>
          <t>pillow</t>
        </is>
      </c>
      <c r="F2167" t="inlineStr">
        <is>
          <t>&lt;5.2;&gt;=4.2.1</t>
        </is>
      </c>
      <c r="G2167" t="inlineStr">
        <is>
          <t>pillow</t>
        </is>
      </c>
      <c r="H2167" t="inlineStr">
        <is>
          <t>&gt;=4.2.1</t>
        </is>
      </c>
    </row>
    <row r="2168">
      <c r="A2168" t="inlineStr">
        <is>
          <t>qiskit-terra</t>
        </is>
      </c>
      <c r="B2168" t="inlineStr">
        <is>
          <t>df613ef8532115a85282f90679d7de9d45309bd0</t>
        </is>
      </c>
      <c r="C2168" t="inlineStr">
        <is>
          <t>2018-05-29 08:05:42+00:00</t>
        </is>
      </c>
      <c r="D2168" t="inlineStr">
        <is>
          <t>verchange</t>
        </is>
      </c>
      <c r="E2168" t="inlineStr">
        <is>
          <t>sympy</t>
        </is>
      </c>
      <c r="F2168" t="inlineStr">
        <is>
          <t>&gt;=1.0;&lt;1.2</t>
        </is>
      </c>
      <c r="G2168" t="inlineStr">
        <is>
          <t>sympy</t>
        </is>
      </c>
      <c r="H2168" t="inlineStr">
        <is>
          <t>&gt;=1.0</t>
        </is>
      </c>
    </row>
    <row r="2169">
      <c r="A2169" t="inlineStr">
        <is>
          <t>qiskit-terra</t>
        </is>
      </c>
      <c r="B2169" t="inlineStr">
        <is>
          <t>2dd47709b70fc9aeb6a8d878894d3f117448bd4f</t>
        </is>
      </c>
      <c r="C2169" t="inlineStr">
        <is>
          <t>2018-06-11 12:45:23+00:00</t>
        </is>
      </c>
      <c r="D2169" t="inlineStr">
        <is>
          <t>verchange</t>
        </is>
      </c>
      <c r="E2169" t="inlineStr">
        <is>
          <t>IBMQuantumExperience</t>
        </is>
      </c>
      <c r="F2169" t="inlineStr">
        <is>
          <t>&gt;=1.9.2</t>
        </is>
      </c>
      <c r="G2169" t="inlineStr">
        <is>
          <t>IBMQuantumExperience</t>
        </is>
      </c>
      <c r="H2169" t="inlineStr">
        <is>
          <t>&gt;=1.9.1</t>
        </is>
      </c>
    </row>
    <row r="2170">
      <c r="A2170" t="inlineStr">
        <is>
          <t>qiskit-terra</t>
        </is>
      </c>
      <c r="B2170" t="inlineStr">
        <is>
          <t>121980087264e5fbd740e203ab68dc1ef9d841dc</t>
        </is>
      </c>
      <c r="C2170" t="inlineStr">
        <is>
          <t>2018-07-02 08:10:21+00:00</t>
        </is>
      </c>
      <c r="D2170" t="inlineStr">
        <is>
          <t>verchange</t>
        </is>
      </c>
      <c r="E2170" t="inlineStr">
        <is>
          <t>pillow</t>
        </is>
      </c>
      <c r="F2170" t="inlineStr">
        <is>
          <t>&gt;=4.2.1</t>
        </is>
      </c>
      <c r="G2170" t="inlineStr">
        <is>
          <t>pillow</t>
        </is>
      </c>
      <c r="H2170" t="inlineStr">
        <is>
          <t>&lt;5.2;&gt;=4.2.1</t>
        </is>
      </c>
    </row>
    <row r="2171">
      <c r="A2171" t="inlineStr">
        <is>
          <t>qiskit-terra</t>
        </is>
      </c>
      <c r="B2171" t="inlineStr">
        <is>
          <t>121980087264e5fbd740e203ab68dc1ef9d841dc</t>
        </is>
      </c>
      <c r="C2171" t="inlineStr">
        <is>
          <t>2018-07-02 08:10:21+00:00</t>
        </is>
      </c>
      <c r="D2171" t="inlineStr">
        <is>
          <t>verchange</t>
        </is>
      </c>
      <c r="E2171" t="inlineStr">
        <is>
          <t>IBMQuantumExperience</t>
        </is>
      </c>
      <c r="F2171" t="inlineStr">
        <is>
          <t>&gt;=1.9.6</t>
        </is>
      </c>
      <c r="G2171" t="inlineStr">
        <is>
          <t>IBMQuantumExperience</t>
        </is>
      </c>
      <c r="H2171" t="inlineStr">
        <is>
          <t>&gt;=1.9.2</t>
        </is>
      </c>
    </row>
    <row r="2172">
      <c r="A2172" t="inlineStr">
        <is>
          <t>qiskit-terra</t>
        </is>
      </c>
      <c r="B2172" t="inlineStr">
        <is>
          <t>121980087264e5fbd740e203ab68dc1ef9d841dc</t>
        </is>
      </c>
      <c r="C2172" t="inlineStr">
        <is>
          <t>2018-07-02 08:10:21+00:00</t>
        </is>
      </c>
      <c r="D2172" t="inlineStr">
        <is>
          <t>verchange</t>
        </is>
      </c>
      <c r="E2172" t="inlineStr">
        <is>
          <t>ply</t>
        </is>
      </c>
      <c r="F2172" t="inlineStr">
        <is>
          <t>&gt;=3.10</t>
        </is>
      </c>
      <c r="G2172" t="inlineStr">
        <is>
          <t>ply</t>
        </is>
      </c>
      <c r="H2172">
        <f>=3.10</f>
        <v/>
      </c>
    </row>
    <row r="2173">
      <c r="A2173" t="inlineStr">
        <is>
          <t>qiskit-terra</t>
        </is>
      </c>
      <c r="B2173" t="inlineStr">
        <is>
          <t>121980087264e5fbd740e203ab68dc1ef9d841dc</t>
        </is>
      </c>
      <c r="C2173" t="inlineStr">
        <is>
          <t>2018-07-02 08:10:21+00:00</t>
        </is>
      </c>
      <c r="D2173" t="inlineStr">
        <is>
          <t>verchange</t>
        </is>
      </c>
      <c r="E2173" t="inlineStr">
        <is>
          <t>numpy</t>
        </is>
      </c>
      <c r="F2173" t="inlineStr">
        <is>
          <t>&gt;=1.13</t>
        </is>
      </c>
      <c r="G2173" t="inlineStr">
        <is>
          <t>numpy</t>
        </is>
      </c>
      <c r="H2173" t="inlineStr">
        <is>
          <t>&gt;=1.13;&lt;1.15</t>
        </is>
      </c>
    </row>
    <row r="2174">
      <c r="A2174" t="inlineStr">
        <is>
          <t>qiskit-terra</t>
        </is>
      </c>
      <c r="B2174" t="inlineStr">
        <is>
          <t>121980087264e5fbd740e203ab68dc1ef9d841dc</t>
        </is>
      </c>
      <c r="C2174" t="inlineStr">
        <is>
          <t>2018-07-02 08:10:21+00:00</t>
        </is>
      </c>
      <c r="D2174" t="inlineStr">
        <is>
          <t>verchange</t>
        </is>
      </c>
      <c r="E2174" t="inlineStr">
        <is>
          <t>sympy</t>
        </is>
      </c>
      <c r="F2174" t="inlineStr">
        <is>
          <t>&gt;=1.0</t>
        </is>
      </c>
      <c r="G2174" t="inlineStr">
        <is>
          <t>sympy</t>
        </is>
      </c>
      <c r="H2174" t="inlineStr">
        <is>
          <t>&gt;=1.0;&lt;1.2</t>
        </is>
      </c>
    </row>
    <row r="2175">
      <c r="A2175" t="inlineStr">
        <is>
          <t>qiskit-terra</t>
        </is>
      </c>
      <c r="B2175" t="inlineStr">
        <is>
          <t>121980087264e5fbd740e203ab68dc1ef9d841dc</t>
        </is>
      </c>
      <c r="C2175" t="inlineStr">
        <is>
          <t>2018-07-02 08:10:21+00:00</t>
        </is>
      </c>
      <c r="D2175" t="inlineStr">
        <is>
          <t>verchange</t>
        </is>
      </c>
      <c r="E2175" t="inlineStr">
        <is>
          <t>networkx</t>
        </is>
      </c>
      <c r="F2175" t="inlineStr">
        <is>
          <t>&gt;=2.0</t>
        </is>
      </c>
      <c r="G2175" t="inlineStr">
        <is>
          <t>networkx</t>
        </is>
      </c>
      <c r="H2175" t="inlineStr">
        <is>
          <t>&gt;=2.0;&lt;2.1</t>
        </is>
      </c>
    </row>
    <row r="2176">
      <c r="A2176" t="inlineStr">
        <is>
          <t>qiskit-terra</t>
        </is>
      </c>
      <c r="B2176" t="inlineStr">
        <is>
          <t>121980087264e5fbd740e203ab68dc1ef9d841dc</t>
        </is>
      </c>
      <c r="C2176" t="inlineStr">
        <is>
          <t>2018-07-02 08:10:21+00:00</t>
        </is>
      </c>
      <c r="D2176" t="inlineStr">
        <is>
          <t>verchange</t>
        </is>
      </c>
      <c r="E2176" t="inlineStr">
        <is>
          <t>scipy</t>
        </is>
      </c>
      <c r="F2176" t="inlineStr">
        <is>
          <t>&gt;=0.19</t>
        </is>
      </c>
      <c r="G2176" t="inlineStr">
        <is>
          <t>scipy</t>
        </is>
      </c>
      <c r="H2176" t="inlineStr">
        <is>
          <t>&gt;=0.19;&lt;1.2</t>
        </is>
      </c>
    </row>
    <row r="2177">
      <c r="A2177" t="inlineStr">
        <is>
          <t>qiskit-terra</t>
        </is>
      </c>
      <c r="B2177" t="inlineStr">
        <is>
          <t>121980087264e5fbd740e203ab68dc1ef9d841dc</t>
        </is>
      </c>
      <c r="C2177" t="inlineStr">
        <is>
          <t>2018-07-02 08:10:21+00:00</t>
        </is>
      </c>
      <c r="D2177" t="inlineStr">
        <is>
          <t>verchange</t>
        </is>
      </c>
      <c r="E2177" t="inlineStr">
        <is>
          <t>cmake</t>
        </is>
      </c>
      <c r="F2177" t="inlineStr">
        <is>
          <t>&gt;=3.11</t>
        </is>
      </c>
      <c r="G2177" t="inlineStr">
        <is>
          <t>cmake</t>
        </is>
      </c>
      <c r="H2177" t="inlineStr">
        <is>
          <t>&gt;=3.11;&lt;3.12</t>
        </is>
      </c>
    </row>
    <row r="2178">
      <c r="A2178" t="inlineStr">
        <is>
          <t>qiskit-terra</t>
        </is>
      </c>
      <c r="B2178" t="inlineStr">
        <is>
          <t>121980087264e5fbd740e203ab68dc1ef9d841dc</t>
        </is>
      </c>
      <c r="C2178" t="inlineStr">
        <is>
          <t>2018-07-02 08:10:21+00:00</t>
        </is>
      </c>
      <c r="D2178" t="inlineStr">
        <is>
          <t>verchange</t>
        </is>
      </c>
      <c r="E2178" t="inlineStr">
        <is>
          <t>matplotlib</t>
        </is>
      </c>
      <c r="F2178" t="inlineStr">
        <is>
          <t>&gt;=2.1</t>
        </is>
      </c>
      <c r="G2178" t="inlineStr">
        <is>
          <t>matplotlib</t>
        </is>
      </c>
      <c r="H2178" t="inlineStr">
        <is>
          <t>&gt;=2.1;&lt;2.2</t>
        </is>
      </c>
    </row>
    <row r="2179">
      <c r="A2179" t="inlineStr">
        <is>
          <t>qiskit-terra</t>
        </is>
      </c>
      <c r="B2179" t="inlineStr">
        <is>
          <t>badebbc96634f098c3207d0eb61e281a1af0d83a</t>
        </is>
      </c>
      <c r="C2179" t="inlineStr">
        <is>
          <t>2018-07-06 09:08:33+00:00</t>
        </is>
      </c>
      <c r="D2179" t="inlineStr">
        <is>
          <t>rem</t>
        </is>
      </c>
      <c r="E2179" t="inlineStr"/>
      <c r="F2179" t="inlineStr"/>
      <c r="G2179" t="inlineStr">
        <is>
          <t>cmake</t>
        </is>
      </c>
      <c r="H2179" t="inlineStr">
        <is>
          <t>&gt;=3.11</t>
        </is>
      </c>
    </row>
    <row r="2180">
      <c r="A2180" t="inlineStr">
        <is>
          <t>qiskit-terra</t>
        </is>
      </c>
      <c r="B2180" t="inlineStr">
        <is>
          <t>a3c67a5505ba44dcf9bce2c03f9e5b8b3170f6db</t>
        </is>
      </c>
      <c r="C2180" t="inlineStr">
        <is>
          <t>2018-10-04 09:35:53+00:00</t>
        </is>
      </c>
      <c r="D2180" t="inlineStr">
        <is>
          <t>verchange</t>
        </is>
      </c>
      <c r="E2180" t="inlineStr">
        <is>
          <t>scipy</t>
        </is>
      </c>
      <c r="F2180" t="inlineStr">
        <is>
          <t>&gt;=0.19;!=0.19.1</t>
        </is>
      </c>
      <c r="G2180" t="inlineStr">
        <is>
          <t>scipy</t>
        </is>
      </c>
      <c r="H2180" t="inlineStr">
        <is>
          <t>&gt;=0.19</t>
        </is>
      </c>
    </row>
    <row r="2181">
      <c r="A2181" t="inlineStr">
        <is>
          <t>qiskit-terra</t>
        </is>
      </c>
      <c r="B2181" t="inlineStr">
        <is>
          <t>a3c67a5505ba44dcf9bce2c03f9e5b8b3170f6db</t>
        </is>
      </c>
      <c r="C2181" t="inlineStr">
        <is>
          <t>2018-10-04 09:35:53+00:00</t>
        </is>
      </c>
      <c r="D2181" t="inlineStr">
        <is>
          <t>verchange</t>
        </is>
      </c>
      <c r="E2181" t="inlineStr">
        <is>
          <t>IBMQuantumExperience</t>
        </is>
      </c>
      <c r="F2181" t="inlineStr">
        <is>
          <t>&gt;=2.0.3</t>
        </is>
      </c>
      <c r="G2181" t="inlineStr">
        <is>
          <t>IBMQuantumExperience</t>
        </is>
      </c>
      <c r="H2181" t="inlineStr">
        <is>
          <t>&gt;=1.9.6</t>
        </is>
      </c>
    </row>
    <row r="2182">
      <c r="A2182" t="inlineStr">
        <is>
          <t>qiskit-terra</t>
        </is>
      </c>
      <c r="B2182" t="inlineStr">
        <is>
          <t>a3c67a5505ba44dcf9bce2c03f9e5b8b3170f6db</t>
        </is>
      </c>
      <c r="C2182" t="inlineStr">
        <is>
          <t>2018-10-04 09:35:53+00:00</t>
        </is>
      </c>
      <c r="D2182" t="inlineStr">
        <is>
          <t>add</t>
        </is>
      </c>
      <c r="E2182" t="inlineStr">
        <is>
          <t>jsonschema</t>
        </is>
      </c>
      <c r="F2182" t="inlineStr">
        <is>
          <t>&lt;2.7;&gt;=2.6</t>
        </is>
      </c>
      <c r="G2182" t="inlineStr"/>
      <c r="H2182" t="inlineStr"/>
    </row>
    <row r="2183">
      <c r="A2183" t="inlineStr">
        <is>
          <t>qiskit-terra</t>
        </is>
      </c>
      <c r="B2183" t="inlineStr">
        <is>
          <t>a3c67a5505ba44dcf9bce2c03f9e5b8b3170f6db</t>
        </is>
      </c>
      <c r="C2183" t="inlineStr">
        <is>
          <t>2018-10-04 09:35:53+00:00</t>
        </is>
      </c>
      <c r="D2183" t="inlineStr">
        <is>
          <t>add</t>
        </is>
      </c>
      <c r="E2183" t="inlineStr">
        <is>
          <t>psutil</t>
        </is>
      </c>
      <c r="F2183" t="inlineStr">
        <is>
          <t>&gt;=5</t>
        </is>
      </c>
      <c r="G2183" t="inlineStr"/>
      <c r="H2183" t="inlineStr"/>
    </row>
    <row r="2184">
      <c r="A2184" t="inlineStr">
        <is>
          <t>qiskit-terra</t>
        </is>
      </c>
      <c r="B2184" t="inlineStr">
        <is>
          <t>bb5880d6275558e07929f163ad811fe8bc0f351e</t>
        </is>
      </c>
      <c r="C2184" t="inlineStr">
        <is>
          <t>2018-12-19 11:06:08+00:00</t>
        </is>
      </c>
      <c r="D2184" t="inlineStr">
        <is>
          <t>verchange</t>
        </is>
      </c>
      <c r="E2184" t="inlineStr">
        <is>
          <t>sympy</t>
        </is>
      </c>
      <c r="F2184" t="inlineStr">
        <is>
          <t>&gt;=1.3</t>
        </is>
      </c>
      <c r="G2184" t="inlineStr">
        <is>
          <t>sympy</t>
        </is>
      </c>
      <c r="H2184" t="inlineStr">
        <is>
          <t>&gt;=1.0</t>
        </is>
      </c>
    </row>
    <row r="2185">
      <c r="A2185" t="inlineStr">
        <is>
          <t>qiskit-terra</t>
        </is>
      </c>
      <c r="B2185" t="inlineStr">
        <is>
          <t>bb5880d6275558e07929f163ad811fe8bc0f351e</t>
        </is>
      </c>
      <c r="C2185" t="inlineStr">
        <is>
          <t>2018-12-19 11:06:08+00:00</t>
        </is>
      </c>
      <c r="D2185" t="inlineStr">
        <is>
          <t>verchange</t>
        </is>
      </c>
      <c r="E2185" t="inlineStr">
        <is>
          <t>scipy</t>
        </is>
      </c>
      <c r="F2185" t="inlineStr">
        <is>
          <t>&gt;=0.19;!=0.19.1</t>
        </is>
      </c>
      <c r="G2185" t="inlineStr">
        <is>
          <t>scipy</t>
        </is>
      </c>
      <c r="H2185" t="inlineStr">
        <is>
          <t>&gt;=0.19;!=0.19.1</t>
        </is>
      </c>
    </row>
    <row r="2186">
      <c r="A2186" t="inlineStr">
        <is>
          <t>qiskit-terra</t>
        </is>
      </c>
      <c r="B2186" t="inlineStr">
        <is>
          <t>bb5880d6275558e07929f163ad811fe8bc0f351e</t>
        </is>
      </c>
      <c r="C2186" t="inlineStr">
        <is>
          <t>2018-12-19 11:06:08+00:00</t>
        </is>
      </c>
      <c r="D2186" t="inlineStr">
        <is>
          <t>verchange</t>
        </is>
      </c>
      <c r="E2186" t="inlineStr">
        <is>
          <t>ply</t>
        </is>
      </c>
      <c r="F2186" t="inlineStr">
        <is>
          <t>&gt;=3.10</t>
        </is>
      </c>
      <c r="G2186" t="inlineStr">
        <is>
          <t>ply</t>
        </is>
      </c>
      <c r="H2186" t="inlineStr">
        <is>
          <t>&gt;=3.10</t>
        </is>
      </c>
    </row>
    <row r="2187">
      <c r="A2187" t="inlineStr">
        <is>
          <t>qiskit-terra</t>
        </is>
      </c>
      <c r="B2187" t="inlineStr">
        <is>
          <t>bb5880d6275558e07929f163ad811fe8bc0f351e</t>
        </is>
      </c>
      <c r="C2187" t="inlineStr">
        <is>
          <t>2018-12-19 11:06:08+00:00</t>
        </is>
      </c>
      <c r="D2187" t="inlineStr">
        <is>
          <t>verchange</t>
        </is>
      </c>
      <c r="E2187" t="inlineStr">
        <is>
          <t>networkx</t>
        </is>
      </c>
      <c r="F2187" t="inlineStr">
        <is>
          <t>&gt;=2.2</t>
        </is>
      </c>
      <c r="G2187" t="inlineStr">
        <is>
          <t>networkx</t>
        </is>
      </c>
      <c r="H2187" t="inlineStr">
        <is>
          <t>&gt;=2.0</t>
        </is>
      </c>
    </row>
    <row r="2188">
      <c r="A2188" t="inlineStr">
        <is>
          <t>qiskit-terra</t>
        </is>
      </c>
      <c r="B2188" t="inlineStr">
        <is>
          <t>bb5880d6275558e07929f163ad811fe8bc0f351e</t>
        </is>
      </c>
      <c r="C2188" t="inlineStr">
        <is>
          <t>2018-12-19 11:06:08+00:00</t>
        </is>
      </c>
      <c r="D2188" t="inlineStr">
        <is>
          <t>add</t>
        </is>
      </c>
      <c r="E2188" t="inlineStr">
        <is>
          <t>marshmallow</t>
        </is>
      </c>
      <c r="F2188" t="inlineStr">
        <is>
          <t>&lt;3;&gt;=2.16.3</t>
        </is>
      </c>
      <c r="G2188" t="inlineStr"/>
      <c r="H2188" t="inlineStr"/>
    </row>
    <row r="2189">
      <c r="A2189" t="inlineStr">
        <is>
          <t>qiskit-terra</t>
        </is>
      </c>
      <c r="B2189" t="inlineStr">
        <is>
          <t>bb5880d6275558e07929f163ad811fe8bc0f351e</t>
        </is>
      </c>
      <c r="C2189" t="inlineStr">
        <is>
          <t>2018-12-19 11:06:08+00:00</t>
        </is>
      </c>
      <c r="D2189" t="inlineStr">
        <is>
          <t>add</t>
        </is>
      </c>
      <c r="E2189" t="inlineStr">
        <is>
          <t>marshmallow_polyfield</t>
        </is>
      </c>
      <c r="F2189" t="inlineStr">
        <is>
          <t>&lt;4;&gt;=3.2</t>
        </is>
      </c>
      <c r="G2189" t="inlineStr"/>
      <c r="H2189" t="inlineStr"/>
    </row>
    <row r="2190">
      <c r="A2190" t="inlineStr">
        <is>
          <t>qiskit-terra</t>
        </is>
      </c>
      <c r="B2190" t="inlineStr">
        <is>
          <t>bb5880d6275558e07929f163ad811fe8bc0f351e</t>
        </is>
      </c>
      <c r="C2190" t="inlineStr">
        <is>
          <t>2018-12-19 11:06:08+00:00</t>
        </is>
      </c>
      <c r="D2190" t="inlineStr">
        <is>
          <t>add</t>
        </is>
      </c>
      <c r="E2190" t="inlineStr">
        <is>
          <t>requests</t>
        </is>
      </c>
      <c r="F2190" t="inlineStr">
        <is>
          <t>&gt;=2.19</t>
        </is>
      </c>
      <c r="G2190" t="inlineStr"/>
      <c r="H2190" t="inlineStr"/>
    </row>
    <row r="2191">
      <c r="A2191" t="inlineStr">
        <is>
          <t>qiskit-terra</t>
        </is>
      </c>
      <c r="B2191" t="inlineStr">
        <is>
          <t>bb5880d6275558e07929f163ad811fe8bc0f351e</t>
        </is>
      </c>
      <c r="C2191" t="inlineStr">
        <is>
          <t>2018-12-19 11:06:08+00:00</t>
        </is>
      </c>
      <c r="D2191" t="inlineStr">
        <is>
          <t>add</t>
        </is>
      </c>
      <c r="E2191" t="inlineStr">
        <is>
          <t>requests-ntlm</t>
        </is>
      </c>
      <c r="F2191" t="inlineStr">
        <is>
          <t>&gt;=1.1.0</t>
        </is>
      </c>
      <c r="G2191" t="inlineStr"/>
      <c r="H2191" t="inlineStr"/>
    </row>
    <row r="2192">
      <c r="A2192" t="inlineStr">
        <is>
          <t>qiskit-terra</t>
        </is>
      </c>
      <c r="B2192" t="inlineStr">
        <is>
          <t>bb5880d6275558e07929f163ad811fe8bc0f351e</t>
        </is>
      </c>
      <c r="C2192" t="inlineStr">
        <is>
          <t>2018-12-19 11:06:08+00:00</t>
        </is>
      </c>
      <c r="D2192" t="inlineStr">
        <is>
          <t>rem</t>
        </is>
      </c>
      <c r="E2192" t="inlineStr"/>
      <c r="F2192" t="inlineStr"/>
      <c r="G2192" t="inlineStr">
        <is>
          <t>IBMQuantumExperience</t>
        </is>
      </c>
      <c r="H2192" t="inlineStr">
        <is>
          <t>&gt;=2.0.3</t>
        </is>
      </c>
    </row>
    <row r="2193">
      <c r="A2193" t="inlineStr">
        <is>
          <t>qiskit-terra</t>
        </is>
      </c>
      <c r="B2193" t="inlineStr">
        <is>
          <t>bb5880d6275558e07929f163ad811fe8bc0f351e</t>
        </is>
      </c>
      <c r="C2193" t="inlineStr">
        <is>
          <t>2018-12-19 11:06:08+00:00</t>
        </is>
      </c>
      <c r="D2193" t="inlineStr">
        <is>
          <t>rem</t>
        </is>
      </c>
      <c r="E2193" t="inlineStr"/>
      <c r="F2193" t="inlineStr"/>
      <c r="G2193" t="inlineStr">
        <is>
          <t>matplotlib</t>
        </is>
      </c>
      <c r="H2193" t="inlineStr">
        <is>
          <t>&gt;=2.1</t>
        </is>
      </c>
    </row>
    <row r="2194">
      <c r="A2194" t="inlineStr">
        <is>
          <t>qiskit-terra</t>
        </is>
      </c>
      <c r="B2194" t="inlineStr">
        <is>
          <t>e99bce1a25f9e46a1d180a60b043938f0f3604c9</t>
        </is>
      </c>
      <c r="C2194" t="inlineStr">
        <is>
          <t>2019-05-02 20:57:23+00:00</t>
        </is>
      </c>
      <c r="D2194" t="inlineStr">
        <is>
          <t>verchange</t>
        </is>
      </c>
      <c r="E2194" t="inlineStr">
        <is>
          <t>scipy</t>
        </is>
      </c>
      <c r="F2194" t="inlineStr">
        <is>
          <t>&gt;=1.0</t>
        </is>
      </c>
      <c r="G2194" t="inlineStr">
        <is>
          <t>scipy</t>
        </is>
      </c>
      <c r="H2194" t="inlineStr">
        <is>
          <t>&gt;=0.19;!=0.19.1</t>
        </is>
      </c>
    </row>
    <row r="2195">
      <c r="A2195" t="inlineStr">
        <is>
          <t>qiskit-terra</t>
        </is>
      </c>
      <c r="B2195" t="inlineStr">
        <is>
          <t>e99bce1a25f9e46a1d180a60b043938f0f3604c9</t>
        </is>
      </c>
      <c r="C2195" t="inlineStr">
        <is>
          <t>2019-05-02 20:57:23+00:00</t>
        </is>
      </c>
      <c r="D2195" t="inlineStr">
        <is>
          <t>verchange</t>
        </is>
      </c>
      <c r="E2195" t="inlineStr">
        <is>
          <t>marshmallow</t>
        </is>
      </c>
      <c r="F2195" t="inlineStr">
        <is>
          <t>&lt;3;&gt;=2.17.0</t>
        </is>
      </c>
      <c r="G2195" t="inlineStr">
        <is>
          <t>marshmallow</t>
        </is>
      </c>
      <c r="H2195" t="inlineStr">
        <is>
          <t>&lt;3;&gt;=2.16.3</t>
        </is>
      </c>
    </row>
    <row r="2196">
      <c r="A2196" t="inlineStr">
        <is>
          <t>qiskit-terra</t>
        </is>
      </c>
      <c r="B2196" t="inlineStr">
        <is>
          <t>e99bce1a25f9e46a1d180a60b043938f0f3604c9</t>
        </is>
      </c>
      <c r="C2196" t="inlineStr">
        <is>
          <t>2019-05-02 20:57:23+00:00</t>
        </is>
      </c>
      <c r="D2196" t="inlineStr">
        <is>
          <t>add</t>
        </is>
      </c>
      <c r="E2196" t="inlineStr">
        <is>
          <t>pylatexenc</t>
        </is>
      </c>
      <c r="F2196" t="inlineStr">
        <is>
          <t>&gt;=1.4</t>
        </is>
      </c>
      <c r="G2196" t="inlineStr"/>
      <c r="H2196" t="inlineStr"/>
    </row>
    <row r="2197">
      <c r="A2197" t="inlineStr">
        <is>
          <t>qiskit-terra</t>
        </is>
      </c>
      <c r="B2197" t="inlineStr">
        <is>
          <t>e99bce1a25f9e46a1d180a60b043938f0f3604c9</t>
        </is>
      </c>
      <c r="C2197" t="inlineStr">
        <is>
          <t>2019-05-02 20:57:23+00:00</t>
        </is>
      </c>
      <c r="D2197" t="inlineStr">
        <is>
          <t>rem</t>
        </is>
      </c>
      <c r="E2197" t="inlineStr"/>
      <c r="F2197" t="inlineStr"/>
      <c r="G2197" t="inlineStr">
        <is>
          <t>requests</t>
        </is>
      </c>
      <c r="H2197" t="inlineStr">
        <is>
          <t>&gt;=2.19</t>
        </is>
      </c>
    </row>
    <row r="2198">
      <c r="A2198" t="inlineStr">
        <is>
          <t>qiskit-terra</t>
        </is>
      </c>
      <c r="B2198" t="inlineStr">
        <is>
          <t>e99bce1a25f9e46a1d180a60b043938f0f3604c9</t>
        </is>
      </c>
      <c r="C2198" t="inlineStr">
        <is>
          <t>2019-05-02 20:57:23+00:00</t>
        </is>
      </c>
      <c r="D2198" t="inlineStr">
        <is>
          <t>rem</t>
        </is>
      </c>
      <c r="E2198" t="inlineStr"/>
      <c r="F2198" t="inlineStr"/>
      <c r="G2198" t="inlineStr">
        <is>
          <t>requests-ntlm</t>
        </is>
      </c>
      <c r="H2198" t="inlineStr">
        <is>
          <t>&gt;=1.1.0</t>
        </is>
      </c>
    </row>
    <row r="2199">
      <c r="A2199" t="inlineStr">
        <is>
          <t>qiskit-terra</t>
        </is>
      </c>
      <c r="B2199" t="inlineStr">
        <is>
          <t>111d774b041a1a1e415e26b6c0291f71403ca3b5</t>
        </is>
      </c>
      <c r="C2199" t="inlineStr">
        <is>
          <t>2019-08-22 14:16:36+00:00</t>
        </is>
      </c>
      <c r="D2199" t="inlineStr">
        <is>
          <t>rem</t>
        </is>
      </c>
      <c r="E2199" t="inlineStr"/>
      <c r="F2199" t="inlineStr"/>
      <c r="G2199" t="inlineStr">
        <is>
          <t>pillow</t>
        </is>
      </c>
      <c r="H2199" t="inlineStr">
        <is>
          <t>&gt;=4.2.1</t>
        </is>
      </c>
    </row>
    <row r="2200">
      <c r="A2200" t="inlineStr">
        <is>
          <t>qiskit-terra</t>
        </is>
      </c>
      <c r="B2200" t="inlineStr">
        <is>
          <t>111d774b041a1a1e415e26b6c0291f71403ca3b5</t>
        </is>
      </c>
      <c r="C2200" t="inlineStr">
        <is>
          <t>2019-08-22 14:16:36+00:00</t>
        </is>
      </c>
      <c r="D2200" t="inlineStr">
        <is>
          <t>rem</t>
        </is>
      </c>
      <c r="E2200" t="inlineStr"/>
      <c r="F2200" t="inlineStr"/>
      <c r="G2200" t="inlineStr">
        <is>
          <t>pylatexenc</t>
        </is>
      </c>
      <c r="H2200" t="inlineStr">
        <is>
          <t>&gt;=1.4</t>
        </is>
      </c>
    </row>
    <row r="2201">
      <c r="A2201" t="inlineStr">
        <is>
          <t>qiskit-terra</t>
        </is>
      </c>
      <c r="B2201" t="inlineStr">
        <is>
          <t>30540d6693c8e581d2f46a0cd9fcdea72b01fc7e</t>
        </is>
      </c>
      <c r="C2201" t="inlineStr">
        <is>
          <t>2019-10-11 16:54:51+00:00</t>
        </is>
      </c>
      <c r="D2201" t="inlineStr">
        <is>
          <t>verchange</t>
        </is>
      </c>
      <c r="E2201" t="inlineStr">
        <is>
          <t>jsonschema</t>
        </is>
      </c>
      <c r="F2201" t="inlineStr">
        <is>
          <t>&gt;=2.6</t>
        </is>
      </c>
      <c r="G2201" t="inlineStr">
        <is>
          <t>jsonschema</t>
        </is>
      </c>
      <c r="H2201" t="inlineStr">
        <is>
          <t>&lt;2.7;&gt;=2.6</t>
        </is>
      </c>
    </row>
    <row r="2202">
      <c r="A2202" t="inlineStr">
        <is>
          <t>qiskit-terra</t>
        </is>
      </c>
      <c r="B2202" t="inlineStr">
        <is>
          <t>d9be39eed72316555a16921e13c193b0189025de</t>
        </is>
      </c>
      <c r="C2202" t="inlineStr">
        <is>
          <t>2019-10-16 14:40:22+00:00</t>
        </is>
      </c>
      <c r="D2202" t="inlineStr">
        <is>
          <t>verchange</t>
        </is>
      </c>
      <c r="E2202" t="inlineStr">
        <is>
          <t>marshmallow_polyfield</t>
        </is>
      </c>
      <c r="F2202" t="inlineStr">
        <is>
          <t>&gt;=5.7;&lt;6</t>
        </is>
      </c>
      <c r="G2202" t="inlineStr">
        <is>
          <t>marshmallow_polyfield</t>
        </is>
      </c>
      <c r="H2202" t="inlineStr">
        <is>
          <t>&lt;4;&gt;=3.2</t>
        </is>
      </c>
    </row>
    <row r="2203">
      <c r="A2203" t="inlineStr">
        <is>
          <t>qiskit-terra</t>
        </is>
      </c>
      <c r="B2203" t="inlineStr">
        <is>
          <t>d9be39eed72316555a16921e13c193b0189025de</t>
        </is>
      </c>
      <c r="C2203" t="inlineStr">
        <is>
          <t>2019-10-16 14:40:22+00:00</t>
        </is>
      </c>
      <c r="D2203" t="inlineStr">
        <is>
          <t>verchange</t>
        </is>
      </c>
      <c r="E2203" t="inlineStr">
        <is>
          <t>marshmallow</t>
        </is>
      </c>
      <c r="F2203" t="inlineStr">
        <is>
          <t>&lt;4;&gt;=3</t>
        </is>
      </c>
      <c r="G2203" t="inlineStr">
        <is>
          <t>marshmallow</t>
        </is>
      </c>
      <c r="H2203" t="inlineStr">
        <is>
          <t>&lt;3;&gt;=2.17.0</t>
        </is>
      </c>
    </row>
    <row r="2204">
      <c r="A2204" t="inlineStr">
        <is>
          <t>qiskit-terra</t>
        </is>
      </c>
      <c r="B2204" t="inlineStr">
        <is>
          <t>7bf8b620c65cc8c0baa87a25dddce2ef7042455f</t>
        </is>
      </c>
      <c r="C2204" t="inlineStr">
        <is>
          <t>2019-12-10 03:54:54+00:00</t>
        </is>
      </c>
      <c r="D2204" t="inlineStr">
        <is>
          <t>verchange</t>
        </is>
      </c>
      <c r="E2204" t="inlineStr">
        <is>
          <t>networkx</t>
        </is>
      </c>
      <c r="F2204" t="inlineStr">
        <is>
          <t>&gt;=2.2</t>
        </is>
      </c>
      <c r="G2204" t="inlineStr">
        <is>
          <t>networkx</t>
        </is>
      </c>
      <c r="H2204" t="inlineStr">
        <is>
          <t>&gt;=2.2</t>
        </is>
      </c>
    </row>
    <row r="2205">
      <c r="A2205" t="inlineStr">
        <is>
          <t>qiskit-terra</t>
        </is>
      </c>
      <c r="B2205" t="inlineStr">
        <is>
          <t>7bf8b620c65cc8c0baa87a25dddce2ef7042455f</t>
        </is>
      </c>
      <c r="C2205" t="inlineStr">
        <is>
          <t>2019-12-10 03:54:54+00:00</t>
        </is>
      </c>
      <c r="D2205" t="inlineStr">
        <is>
          <t>add</t>
        </is>
      </c>
      <c r="E2205" t="inlineStr">
        <is>
          <t>dill</t>
        </is>
      </c>
      <c r="F2205" t="inlineStr">
        <is>
          <t>&gt;=0.3</t>
        </is>
      </c>
      <c r="G2205" t="inlineStr"/>
      <c r="H2205" t="inlineStr"/>
    </row>
    <row r="2206">
      <c r="A2206" t="inlineStr">
        <is>
          <t>qiskit-terra</t>
        </is>
      </c>
      <c r="B2206" t="inlineStr">
        <is>
          <t>7303e7d87aa6a04a2de039aa261c661c43398ce4</t>
        </is>
      </c>
      <c r="C2206" t="inlineStr">
        <is>
          <t>2020-04-09 21:03:16+00:00</t>
        </is>
      </c>
      <c r="D2206" t="inlineStr">
        <is>
          <t>add</t>
        </is>
      </c>
      <c r="E2206" t="inlineStr">
        <is>
          <t>retworkx</t>
        </is>
      </c>
      <c r="F2206" t="inlineStr">
        <is>
          <t>&gt;=0.3.2</t>
        </is>
      </c>
      <c r="G2206" t="inlineStr"/>
      <c r="H2206" t="inlineStr"/>
    </row>
    <row r="2207">
      <c r="A2207" t="inlineStr">
        <is>
          <t>qiskit-terra</t>
        </is>
      </c>
      <c r="B2207" t="inlineStr">
        <is>
          <t>7303e7d87aa6a04a2de039aa261c661c43398ce4</t>
        </is>
      </c>
      <c r="C2207" t="inlineStr">
        <is>
          <t>2020-04-09 21:03:16+00:00</t>
        </is>
      </c>
      <c r="D2207" t="inlineStr">
        <is>
          <t>add</t>
        </is>
      </c>
      <c r="E2207" t="inlineStr">
        <is>
          <t>fastjsonschema</t>
        </is>
      </c>
      <c r="F2207" t="inlineStr">
        <is>
          <t>&gt;=2.10</t>
        </is>
      </c>
      <c r="G2207" t="inlineStr"/>
      <c r="H2207" t="inlineStr"/>
    </row>
    <row r="2208">
      <c r="A2208" t="inlineStr">
        <is>
          <t>qiskit-terra</t>
        </is>
      </c>
      <c r="B2208" t="inlineStr">
        <is>
          <t>7303e7d87aa6a04a2de039aa261c661c43398ce4</t>
        </is>
      </c>
      <c r="C2208" t="inlineStr">
        <is>
          <t>2020-04-09 21:03:16+00:00</t>
        </is>
      </c>
      <c r="D2208" t="inlineStr">
        <is>
          <t>add</t>
        </is>
      </c>
      <c r="E2208" t="inlineStr">
        <is>
          <t>python-constraint</t>
        </is>
      </c>
      <c r="F2208" t="inlineStr">
        <is>
          <t>&gt;=1.4</t>
        </is>
      </c>
      <c r="G2208" t="inlineStr"/>
      <c r="H2208" t="inlineStr"/>
    </row>
    <row r="2209">
      <c r="A2209" t="inlineStr">
        <is>
          <t>qiskit-terra</t>
        </is>
      </c>
      <c r="B2209" t="inlineStr">
        <is>
          <t>afe78a9409a4e115846451842667850a5ed79bf3</t>
        </is>
      </c>
      <c r="C2209" t="inlineStr">
        <is>
          <t>2020-04-30 20:20:12+00:00</t>
        </is>
      </c>
      <c r="D2209" t="inlineStr">
        <is>
          <t>verchange</t>
        </is>
      </c>
      <c r="E2209" t="inlineStr">
        <is>
          <t>scipy</t>
        </is>
      </c>
      <c r="F2209" t="inlineStr">
        <is>
          <t>&gt;=1.4</t>
        </is>
      </c>
      <c r="G2209" t="inlineStr">
        <is>
          <t>scipy</t>
        </is>
      </c>
      <c r="H2209" t="inlineStr">
        <is>
          <t>&gt;=1.0</t>
        </is>
      </c>
    </row>
    <row r="2210">
      <c r="A2210" t="inlineStr">
        <is>
          <t>qiskit-terra</t>
        </is>
      </c>
      <c r="B2210" t="inlineStr">
        <is>
          <t>afe78a9409a4e115846451842667850a5ed79bf3</t>
        </is>
      </c>
      <c r="C2210" t="inlineStr">
        <is>
          <t>2020-04-30 20:20:12+00:00</t>
        </is>
      </c>
      <c r="D2210" t="inlineStr">
        <is>
          <t>verchange</t>
        </is>
      </c>
      <c r="E2210" t="inlineStr">
        <is>
          <t>numpy</t>
        </is>
      </c>
      <c r="F2210" t="inlineStr">
        <is>
          <t>&gt;=1.17</t>
        </is>
      </c>
      <c r="G2210" t="inlineStr">
        <is>
          <t>numpy</t>
        </is>
      </c>
      <c r="H2210" t="inlineStr">
        <is>
          <t>&gt;=1.13</t>
        </is>
      </c>
    </row>
    <row r="2211">
      <c r="A2211" t="inlineStr">
        <is>
          <t>qiskit-terra</t>
        </is>
      </c>
      <c r="B2211" t="inlineStr">
        <is>
          <t>afe78a9409a4e115846451842667850a5ed79bf3</t>
        </is>
      </c>
      <c r="C2211" t="inlineStr">
        <is>
          <t>2020-04-30 20:20:12+00:00</t>
        </is>
      </c>
      <c r="D2211" t="inlineStr">
        <is>
          <t>add</t>
        </is>
      </c>
      <c r="E2211" t="inlineStr">
        <is>
          <t>python-dateutil</t>
        </is>
      </c>
      <c r="F2211" t="inlineStr">
        <is>
          <t>&gt;=2.8.0</t>
        </is>
      </c>
      <c r="G2211" t="inlineStr"/>
      <c r="H2211" t="inlineStr"/>
    </row>
    <row r="2212">
      <c r="A2212" t="inlineStr">
        <is>
          <t>qiskit-terra</t>
        </is>
      </c>
      <c r="B2212" t="inlineStr">
        <is>
          <t>5e116b8e3f2a686bf2f725c0393bc34934979337</t>
        </is>
      </c>
      <c r="C2212" t="inlineStr">
        <is>
          <t>2020-08-06 17:20:22+00:00</t>
        </is>
      </c>
      <c r="D2212" t="inlineStr">
        <is>
          <t>verchange</t>
        </is>
      </c>
      <c r="E2212" t="inlineStr">
        <is>
          <t>retworkx</t>
        </is>
      </c>
      <c r="F2212" t="inlineStr">
        <is>
          <t>&gt;=0.4.0</t>
        </is>
      </c>
      <c r="G2212" t="inlineStr">
        <is>
          <t>retworkx</t>
        </is>
      </c>
      <c r="H2212" t="inlineStr">
        <is>
          <t>&gt;=0.3.2</t>
        </is>
      </c>
    </row>
    <row r="2213">
      <c r="A2213" t="inlineStr">
        <is>
          <t>qiskit-terra</t>
        </is>
      </c>
      <c r="B2213" t="inlineStr">
        <is>
          <t>5e116b8e3f2a686bf2f725c0393bc34934979337</t>
        </is>
      </c>
      <c r="C2213" t="inlineStr">
        <is>
          <t>2020-08-06 17:20:22+00:00</t>
        </is>
      </c>
      <c r="D2213" t="inlineStr">
        <is>
          <t>add</t>
        </is>
      </c>
      <c r="E2213" t="inlineStr">
        <is>
          <t>contextvars</t>
        </is>
      </c>
      <c r="F2213" t="inlineStr">
        <is>
          <t>&gt;=2.4</t>
        </is>
      </c>
      <c r="G2213" t="inlineStr"/>
      <c r="H2213" t="inlineStr"/>
    </row>
    <row r="2214">
      <c r="A2214" t="inlineStr">
        <is>
          <t>qiskit-terra</t>
        </is>
      </c>
      <c r="B2214" t="inlineStr">
        <is>
          <t>5e116b8e3f2a686bf2f725c0393bc34934979337</t>
        </is>
      </c>
      <c r="C2214" t="inlineStr">
        <is>
          <t>2020-08-06 17:20:22+00:00</t>
        </is>
      </c>
      <c r="D2214" t="inlineStr">
        <is>
          <t>rem</t>
        </is>
      </c>
      <c r="E2214" t="inlineStr"/>
      <c r="F2214" t="inlineStr"/>
      <c r="G2214" t="inlineStr">
        <is>
          <t>marshmallow</t>
        </is>
      </c>
      <c r="H2214" t="inlineStr">
        <is>
          <t>&lt;4;&gt;=3</t>
        </is>
      </c>
    </row>
    <row r="2215">
      <c r="A2215" t="inlineStr">
        <is>
          <t>qiskit-terra</t>
        </is>
      </c>
      <c r="B2215" t="inlineStr">
        <is>
          <t>5e116b8e3f2a686bf2f725c0393bc34934979337</t>
        </is>
      </c>
      <c r="C2215" t="inlineStr">
        <is>
          <t>2020-08-06 17:20:22+00:00</t>
        </is>
      </c>
      <c r="D2215" t="inlineStr">
        <is>
          <t>rem</t>
        </is>
      </c>
      <c r="E2215" t="inlineStr"/>
      <c r="F2215" t="inlineStr"/>
      <c r="G2215" t="inlineStr">
        <is>
          <t>marshmallow_polyfield</t>
        </is>
      </c>
      <c r="H2215" t="inlineStr">
        <is>
          <t>&gt;=5.7;&lt;6</t>
        </is>
      </c>
    </row>
    <row r="2216">
      <c r="A2216" t="inlineStr">
        <is>
          <t>qiskit-terra</t>
        </is>
      </c>
      <c r="B2216" t="inlineStr">
        <is>
          <t>160574a7acc8b7d16171da792fe59fb2b55b3982</t>
        </is>
      </c>
      <c r="C2216" t="inlineStr">
        <is>
          <t>2020-10-15 21:08:42+00:00</t>
        </is>
      </c>
      <c r="D2216" t="inlineStr">
        <is>
          <t>verchange</t>
        </is>
      </c>
      <c r="E2216" t="inlineStr">
        <is>
          <t>retworkx</t>
        </is>
      </c>
      <c r="F2216" t="inlineStr">
        <is>
          <t>&gt;=0.5.0</t>
        </is>
      </c>
      <c r="G2216" t="inlineStr">
        <is>
          <t>retworkx</t>
        </is>
      </c>
      <c r="H2216" t="inlineStr">
        <is>
          <t>&gt;=0.4.0</t>
        </is>
      </c>
    </row>
    <row r="2217">
      <c r="A2217" t="inlineStr">
        <is>
          <t>qiskit-terra</t>
        </is>
      </c>
      <c r="B2217" t="inlineStr">
        <is>
          <t>160574a7acc8b7d16171da792fe59fb2b55b3982</t>
        </is>
      </c>
      <c r="C2217" t="inlineStr">
        <is>
          <t>2020-10-15 21:08:42+00:00</t>
        </is>
      </c>
      <c r="D2217" t="inlineStr">
        <is>
          <t>verchange</t>
        </is>
      </c>
      <c r="E2217" t="inlineStr">
        <is>
          <t>networkx</t>
        </is>
      </c>
      <c r="F2217" t="inlineStr">
        <is>
          <t>&gt;=2.2</t>
        </is>
      </c>
      <c r="G2217" t="inlineStr">
        <is>
          <t>networkx</t>
        </is>
      </c>
      <c r="H2217" t="inlineStr">
        <is>
          <t>&gt;=2.2</t>
        </is>
      </c>
    </row>
    <row r="2218">
      <c r="A2218" t="inlineStr">
        <is>
          <t>mobile-testkit</t>
        </is>
      </c>
      <c r="B2218" t="inlineStr">
        <is>
          <t>81d4442cd9650f3480e7c3ecd1da68beb002e2dc</t>
        </is>
      </c>
      <c r="C2218" t="inlineStr">
        <is>
          <t>2017-02-25 00:52:45+00:00</t>
        </is>
      </c>
      <c r="D2218" t="inlineStr">
        <is>
          <t>add</t>
        </is>
      </c>
      <c r="E2218" t="inlineStr">
        <is>
          <t>ansible</t>
        </is>
      </c>
      <c r="F2218">
        <f>=2.1.1.0</f>
        <v/>
      </c>
      <c r="G2218" t="inlineStr"/>
      <c r="H2218" t="inlineStr"/>
    </row>
    <row r="2219">
      <c r="A2219" t="inlineStr">
        <is>
          <t>mobile-testkit</t>
        </is>
      </c>
      <c r="B2219" t="inlineStr">
        <is>
          <t>81d4442cd9650f3480e7c3ecd1da68beb002e2dc</t>
        </is>
      </c>
      <c r="C2219" t="inlineStr">
        <is>
          <t>2017-02-25 00:52:45+00:00</t>
        </is>
      </c>
      <c r="D2219" t="inlineStr">
        <is>
          <t>add</t>
        </is>
      </c>
      <c r="E2219" t="inlineStr">
        <is>
          <t>astroid</t>
        </is>
      </c>
      <c r="F2219">
        <f>=1.4.8</f>
        <v/>
      </c>
      <c r="G2219" t="inlineStr"/>
      <c r="H2219" t="inlineStr"/>
    </row>
    <row r="2220">
      <c r="A2220" t="inlineStr">
        <is>
          <t>mobile-testkit</t>
        </is>
      </c>
      <c r="B2220" t="inlineStr">
        <is>
          <t>81d4442cd9650f3480e7c3ecd1da68beb002e2dc</t>
        </is>
      </c>
      <c r="C2220" t="inlineStr">
        <is>
          <t>2017-02-25 00:52:45+00:00</t>
        </is>
      </c>
      <c r="D2220" t="inlineStr">
        <is>
          <t>add</t>
        </is>
      </c>
      <c r="E2220" t="inlineStr">
        <is>
          <t>awscli</t>
        </is>
      </c>
      <c r="F2220">
        <f>=1.10.14</f>
        <v/>
      </c>
      <c r="G2220" t="inlineStr"/>
      <c r="H2220" t="inlineStr"/>
    </row>
    <row r="2221">
      <c r="A2221" t="inlineStr">
        <is>
          <t>mobile-testkit</t>
        </is>
      </c>
      <c r="B2221" t="inlineStr">
        <is>
          <t>81d4442cd9650f3480e7c3ecd1da68beb002e2dc</t>
        </is>
      </c>
      <c r="C2221" t="inlineStr">
        <is>
          <t>2017-02-25 00:52:45+00:00</t>
        </is>
      </c>
      <c r="D2221" t="inlineStr">
        <is>
          <t>add</t>
        </is>
      </c>
      <c r="E2221" t="inlineStr">
        <is>
          <t>backports.functools-lru-cache</t>
        </is>
      </c>
      <c r="F2221">
        <f>=1.3</f>
        <v/>
      </c>
      <c r="G2221" t="inlineStr"/>
      <c r="H2221" t="inlineStr"/>
    </row>
    <row r="2222">
      <c r="A2222" t="inlineStr">
        <is>
          <t>mobile-testkit</t>
        </is>
      </c>
      <c r="B2222" t="inlineStr">
        <is>
          <t>81d4442cd9650f3480e7c3ecd1da68beb002e2dc</t>
        </is>
      </c>
      <c r="C2222" t="inlineStr">
        <is>
          <t>2017-02-25 00:52:45+00:00</t>
        </is>
      </c>
      <c r="D2222" t="inlineStr">
        <is>
          <t>add</t>
        </is>
      </c>
      <c r="E2222" t="inlineStr">
        <is>
          <t>boto</t>
        </is>
      </c>
      <c r="F2222">
        <f>=2.39.0</f>
        <v/>
      </c>
      <c r="G2222" t="inlineStr"/>
      <c r="H2222" t="inlineStr"/>
    </row>
    <row r="2223">
      <c r="A2223" t="inlineStr">
        <is>
          <t>mobile-testkit</t>
        </is>
      </c>
      <c r="B2223" t="inlineStr">
        <is>
          <t>81d4442cd9650f3480e7c3ecd1da68beb002e2dc</t>
        </is>
      </c>
      <c r="C2223" t="inlineStr">
        <is>
          <t>2017-02-25 00:52:45+00:00</t>
        </is>
      </c>
      <c r="D2223" t="inlineStr">
        <is>
          <t>add</t>
        </is>
      </c>
      <c r="E2223" t="inlineStr">
        <is>
          <t>botocore</t>
        </is>
      </c>
      <c r="F2223">
        <f>=1.4.5</f>
        <v/>
      </c>
      <c r="G2223" t="inlineStr"/>
      <c r="H2223" t="inlineStr"/>
    </row>
    <row r="2224">
      <c r="A2224" t="inlineStr">
        <is>
          <t>mobile-testkit</t>
        </is>
      </c>
      <c r="B2224" t="inlineStr">
        <is>
          <t>81d4442cd9650f3480e7c3ecd1da68beb002e2dc</t>
        </is>
      </c>
      <c r="C2224" t="inlineStr">
        <is>
          <t>2017-02-25 00:52:45+00:00</t>
        </is>
      </c>
      <c r="D2224" t="inlineStr">
        <is>
          <t>add</t>
        </is>
      </c>
      <c r="E2224" t="inlineStr">
        <is>
          <t>cffi</t>
        </is>
      </c>
      <c r="F2224">
        <f>=1.7.0</f>
        <v/>
      </c>
      <c r="G2224" t="inlineStr"/>
      <c r="H2224" t="inlineStr"/>
    </row>
    <row r="2225">
      <c r="A2225" t="inlineStr">
        <is>
          <t>mobile-testkit</t>
        </is>
      </c>
      <c r="B2225" t="inlineStr">
        <is>
          <t>81d4442cd9650f3480e7c3ecd1da68beb002e2dc</t>
        </is>
      </c>
      <c r="C2225" t="inlineStr">
        <is>
          <t>2017-02-25 00:52:45+00:00</t>
        </is>
      </c>
      <c r="D2225" t="inlineStr">
        <is>
          <t>add</t>
        </is>
      </c>
      <c r="E2225" t="inlineStr">
        <is>
          <t>colorama</t>
        </is>
      </c>
      <c r="F2225">
        <f>=0.3.3</f>
        <v/>
      </c>
      <c r="G2225" t="inlineStr"/>
      <c r="H2225" t="inlineStr"/>
    </row>
    <row r="2226">
      <c r="A2226" t="inlineStr">
        <is>
          <t>mobile-testkit</t>
        </is>
      </c>
      <c r="B2226" t="inlineStr">
        <is>
          <t>81d4442cd9650f3480e7c3ecd1da68beb002e2dc</t>
        </is>
      </c>
      <c r="C2226" t="inlineStr">
        <is>
          <t>2017-02-25 00:52:45+00:00</t>
        </is>
      </c>
      <c r="D2226" t="inlineStr">
        <is>
          <t>add</t>
        </is>
      </c>
      <c r="E2226" t="inlineStr">
        <is>
          <t>configparser</t>
        </is>
      </c>
      <c r="F2226">
        <f>=3.5.0</f>
        <v/>
      </c>
      <c r="G2226" t="inlineStr"/>
      <c r="H2226" t="inlineStr"/>
    </row>
    <row r="2227">
      <c r="A2227" t="inlineStr">
        <is>
          <t>mobile-testkit</t>
        </is>
      </c>
      <c r="B2227" t="inlineStr">
        <is>
          <t>81d4442cd9650f3480e7c3ecd1da68beb002e2dc</t>
        </is>
      </c>
      <c r="C2227" t="inlineStr">
        <is>
          <t>2017-02-25 00:52:45+00:00</t>
        </is>
      </c>
      <c r="D2227" t="inlineStr">
        <is>
          <t>add</t>
        </is>
      </c>
      <c r="E2227" t="inlineStr">
        <is>
          <t>couchbase</t>
        </is>
      </c>
      <c r="F2227">
        <f>=2.0.8</f>
        <v/>
      </c>
      <c r="G2227" t="inlineStr"/>
      <c r="H2227" t="inlineStr"/>
    </row>
    <row r="2228">
      <c r="A2228" t="inlineStr">
        <is>
          <t>mobile-testkit</t>
        </is>
      </c>
      <c r="B2228" t="inlineStr">
        <is>
          <t>81d4442cd9650f3480e7c3ecd1da68beb002e2dc</t>
        </is>
      </c>
      <c r="C2228" t="inlineStr">
        <is>
          <t>2017-02-25 00:52:45+00:00</t>
        </is>
      </c>
      <c r="D2228" t="inlineStr">
        <is>
          <t>add</t>
        </is>
      </c>
      <c r="E2228" t="inlineStr">
        <is>
          <t>cryptography</t>
        </is>
      </c>
      <c r="F2228">
        <f>=1.4</f>
        <v/>
      </c>
      <c r="G2228" t="inlineStr"/>
      <c r="H2228" t="inlineStr"/>
    </row>
    <row r="2229">
      <c r="A2229" t="inlineStr">
        <is>
          <t>mobile-testkit</t>
        </is>
      </c>
      <c r="B2229" t="inlineStr">
        <is>
          <t>81d4442cd9650f3480e7c3ecd1da68beb002e2dc</t>
        </is>
      </c>
      <c r="C2229" t="inlineStr">
        <is>
          <t>2017-02-25 00:52:45+00:00</t>
        </is>
      </c>
      <c r="D2229" t="inlineStr">
        <is>
          <t>add</t>
        </is>
      </c>
      <c r="E2229" t="inlineStr">
        <is>
          <t>docutils</t>
        </is>
      </c>
      <c r="F2229">
        <f>=0.12</f>
        <v/>
      </c>
      <c r="G2229" t="inlineStr"/>
      <c r="H2229" t="inlineStr"/>
    </row>
    <row r="2230">
      <c r="A2230" t="inlineStr">
        <is>
          <t>mobile-testkit</t>
        </is>
      </c>
      <c r="B2230" t="inlineStr">
        <is>
          <t>81d4442cd9650f3480e7c3ecd1da68beb002e2dc</t>
        </is>
      </c>
      <c r="C2230" t="inlineStr">
        <is>
          <t>2017-02-25 00:52:45+00:00</t>
        </is>
      </c>
      <c r="D2230" t="inlineStr">
        <is>
          <t>add</t>
        </is>
      </c>
      <c r="E2230" t="inlineStr">
        <is>
          <t>ecdsa</t>
        </is>
      </c>
      <c r="F2230">
        <f>=0.13</f>
        <v/>
      </c>
      <c r="G2230" t="inlineStr"/>
      <c r="H2230" t="inlineStr"/>
    </row>
    <row r="2231">
      <c r="A2231" t="inlineStr">
        <is>
          <t>mobile-testkit</t>
        </is>
      </c>
      <c r="B2231" t="inlineStr">
        <is>
          <t>81d4442cd9650f3480e7c3ecd1da68beb002e2dc</t>
        </is>
      </c>
      <c r="C2231" t="inlineStr">
        <is>
          <t>2017-02-25 00:52:45+00:00</t>
        </is>
      </c>
      <c r="D2231" t="inlineStr">
        <is>
          <t>add</t>
        </is>
      </c>
      <c r="E2231" t="inlineStr">
        <is>
          <t>enum34</t>
        </is>
      </c>
      <c r="F2231">
        <f>=1.1.6</f>
        <v/>
      </c>
      <c r="G2231" t="inlineStr"/>
      <c r="H2231" t="inlineStr"/>
    </row>
    <row r="2232">
      <c r="A2232" t="inlineStr">
        <is>
          <t>mobile-testkit</t>
        </is>
      </c>
      <c r="B2232" t="inlineStr">
        <is>
          <t>81d4442cd9650f3480e7c3ecd1da68beb002e2dc</t>
        </is>
      </c>
      <c r="C2232" t="inlineStr">
        <is>
          <t>2017-02-25 00:52:45+00:00</t>
        </is>
      </c>
      <c r="D2232" t="inlineStr">
        <is>
          <t>add</t>
        </is>
      </c>
      <c r="E2232" t="inlineStr">
        <is>
          <t>flake8</t>
        </is>
      </c>
      <c r="F2232">
        <f>=3.0.4</f>
        <v/>
      </c>
      <c r="G2232" t="inlineStr"/>
      <c r="H2232" t="inlineStr"/>
    </row>
    <row r="2233">
      <c r="A2233" t="inlineStr">
        <is>
          <t>mobile-testkit</t>
        </is>
      </c>
      <c r="B2233" t="inlineStr">
        <is>
          <t>81d4442cd9650f3480e7c3ecd1da68beb002e2dc</t>
        </is>
      </c>
      <c r="C2233" t="inlineStr">
        <is>
          <t>2017-02-25 00:52:45+00:00</t>
        </is>
      </c>
      <c r="D2233" t="inlineStr">
        <is>
          <t>add</t>
        </is>
      </c>
      <c r="E2233" t="inlineStr">
        <is>
          <t>futures</t>
        </is>
      </c>
      <c r="F2233">
        <f>=3.0.5</f>
        <v/>
      </c>
      <c r="G2233" t="inlineStr"/>
      <c r="H2233" t="inlineStr"/>
    </row>
    <row r="2234">
      <c r="A2234" t="inlineStr">
        <is>
          <t>mobile-testkit</t>
        </is>
      </c>
      <c r="B2234" t="inlineStr">
        <is>
          <t>81d4442cd9650f3480e7c3ecd1da68beb002e2dc</t>
        </is>
      </c>
      <c r="C2234" t="inlineStr">
        <is>
          <t>2017-02-25 00:52:45+00:00</t>
        </is>
      </c>
      <c r="D2234" t="inlineStr">
        <is>
          <t>add</t>
        </is>
      </c>
      <c r="E2234" t="inlineStr">
        <is>
          <t>idna</t>
        </is>
      </c>
      <c r="F2234">
        <f>=2.1</f>
        <v/>
      </c>
      <c r="G2234" t="inlineStr"/>
      <c r="H2234" t="inlineStr"/>
    </row>
    <row r="2235">
      <c r="A2235" t="inlineStr">
        <is>
          <t>mobile-testkit</t>
        </is>
      </c>
      <c r="B2235" t="inlineStr">
        <is>
          <t>81d4442cd9650f3480e7c3ecd1da68beb002e2dc</t>
        </is>
      </c>
      <c r="C2235" t="inlineStr">
        <is>
          <t>2017-02-25 00:52:45+00:00</t>
        </is>
      </c>
      <c r="D2235" t="inlineStr">
        <is>
          <t>add</t>
        </is>
      </c>
      <c r="E2235" t="inlineStr">
        <is>
          <t>ipaddress</t>
        </is>
      </c>
      <c r="F2235">
        <f>=1.0.16</f>
        <v/>
      </c>
      <c r="G2235" t="inlineStr"/>
      <c r="H2235" t="inlineStr"/>
    </row>
    <row r="2236">
      <c r="A2236" t="inlineStr">
        <is>
          <t>mobile-testkit</t>
        </is>
      </c>
      <c r="B2236" t="inlineStr">
        <is>
          <t>81d4442cd9650f3480e7c3ecd1da68beb002e2dc</t>
        </is>
      </c>
      <c r="C2236" t="inlineStr">
        <is>
          <t>2017-02-25 00:52:45+00:00</t>
        </is>
      </c>
      <c r="D2236" t="inlineStr">
        <is>
          <t>add</t>
        </is>
      </c>
      <c r="E2236" t="inlineStr">
        <is>
          <t>isort</t>
        </is>
      </c>
      <c r="F2236">
        <f>=4.2.5</f>
        <v/>
      </c>
      <c r="G2236" t="inlineStr"/>
      <c r="H2236" t="inlineStr"/>
    </row>
    <row r="2237">
      <c r="A2237" t="inlineStr">
        <is>
          <t>mobile-testkit</t>
        </is>
      </c>
      <c r="B2237" t="inlineStr">
        <is>
          <t>81d4442cd9650f3480e7c3ecd1da68beb002e2dc</t>
        </is>
      </c>
      <c r="C2237" t="inlineStr">
        <is>
          <t>2017-02-25 00:52:45+00:00</t>
        </is>
      </c>
      <c r="D2237" t="inlineStr">
        <is>
          <t>add</t>
        </is>
      </c>
      <c r="E2237" t="inlineStr">
        <is>
          <t>Jinja2</t>
        </is>
      </c>
      <c r="F2237">
        <f>=2.8</f>
        <v/>
      </c>
      <c r="G2237" t="inlineStr"/>
      <c r="H2237" t="inlineStr"/>
    </row>
    <row r="2238">
      <c r="A2238" t="inlineStr">
        <is>
          <t>mobile-testkit</t>
        </is>
      </c>
      <c r="B2238" t="inlineStr">
        <is>
          <t>81d4442cd9650f3480e7c3ecd1da68beb002e2dc</t>
        </is>
      </c>
      <c r="C2238" t="inlineStr">
        <is>
          <t>2017-02-25 00:52:45+00:00</t>
        </is>
      </c>
      <c r="D2238" t="inlineStr">
        <is>
          <t>add</t>
        </is>
      </c>
      <c r="E2238" t="inlineStr">
        <is>
          <t>jmespath</t>
        </is>
      </c>
      <c r="F2238">
        <f>=0.9.0</f>
        <v/>
      </c>
      <c r="G2238" t="inlineStr"/>
      <c r="H2238" t="inlineStr"/>
    </row>
    <row r="2239">
      <c r="A2239" t="inlineStr">
        <is>
          <t>mobile-testkit</t>
        </is>
      </c>
      <c r="B2239" t="inlineStr">
        <is>
          <t>81d4442cd9650f3480e7c3ecd1da68beb002e2dc</t>
        </is>
      </c>
      <c r="C2239" t="inlineStr">
        <is>
          <t>2017-02-25 00:52:45+00:00</t>
        </is>
      </c>
      <c r="D2239" t="inlineStr">
        <is>
          <t>add</t>
        </is>
      </c>
      <c r="E2239" t="inlineStr">
        <is>
          <t>lazy-object-proxy</t>
        </is>
      </c>
      <c r="F2239">
        <f>=1.2.2</f>
        <v/>
      </c>
      <c r="G2239" t="inlineStr"/>
      <c r="H2239" t="inlineStr"/>
    </row>
    <row r="2240">
      <c r="A2240" t="inlineStr">
        <is>
          <t>mobile-testkit</t>
        </is>
      </c>
      <c r="B2240" t="inlineStr">
        <is>
          <t>81d4442cd9650f3480e7c3ecd1da68beb002e2dc</t>
        </is>
      </c>
      <c r="C2240" t="inlineStr">
        <is>
          <t>2017-02-25 00:52:45+00:00</t>
        </is>
      </c>
      <c r="D2240" t="inlineStr">
        <is>
          <t>add</t>
        </is>
      </c>
      <c r="E2240" t="inlineStr">
        <is>
          <t>MarkupSafe</t>
        </is>
      </c>
      <c r="F2240">
        <f>=0.23</f>
        <v/>
      </c>
      <c r="G2240" t="inlineStr"/>
      <c r="H2240" t="inlineStr"/>
    </row>
    <row r="2241">
      <c r="A2241" t="inlineStr">
        <is>
          <t>mobile-testkit</t>
        </is>
      </c>
      <c r="B2241" t="inlineStr">
        <is>
          <t>81d4442cd9650f3480e7c3ecd1da68beb002e2dc</t>
        </is>
      </c>
      <c r="C2241" t="inlineStr">
        <is>
          <t>2017-02-25 00:52:45+00:00</t>
        </is>
      </c>
      <c r="D2241" t="inlineStr">
        <is>
          <t>add</t>
        </is>
      </c>
      <c r="E2241" t="inlineStr">
        <is>
          <t>mccabe</t>
        </is>
      </c>
      <c r="F2241">
        <f>=0.5.2</f>
        <v/>
      </c>
      <c r="G2241" t="inlineStr"/>
      <c r="H2241" t="inlineStr"/>
    </row>
    <row r="2242">
      <c r="A2242" t="inlineStr">
        <is>
          <t>mobile-testkit</t>
        </is>
      </c>
      <c r="B2242" t="inlineStr">
        <is>
          <t>81d4442cd9650f3480e7c3ecd1da68beb002e2dc</t>
        </is>
      </c>
      <c r="C2242" t="inlineStr">
        <is>
          <t>2017-02-25 00:52:45+00:00</t>
        </is>
      </c>
      <c r="D2242" t="inlineStr">
        <is>
          <t>add</t>
        </is>
      </c>
      <c r="E2242" t="inlineStr">
        <is>
          <t>netifaces</t>
        </is>
      </c>
      <c r="F2242">
        <f>=0.10.4</f>
        <v/>
      </c>
      <c r="G2242" t="inlineStr"/>
      <c r="H2242" t="inlineStr"/>
    </row>
    <row r="2243">
      <c r="A2243" t="inlineStr">
        <is>
          <t>mobile-testkit</t>
        </is>
      </c>
      <c r="B2243" t="inlineStr">
        <is>
          <t>81d4442cd9650f3480e7c3ecd1da68beb002e2dc</t>
        </is>
      </c>
      <c r="C2243" t="inlineStr">
        <is>
          <t>2017-02-25 00:52:45+00:00</t>
        </is>
      </c>
      <c r="D2243" t="inlineStr">
        <is>
          <t>add</t>
        </is>
      </c>
      <c r="E2243" t="inlineStr">
        <is>
          <t>paramiko</t>
        </is>
      </c>
      <c r="F2243">
        <f>=2.0.2</f>
        <v/>
      </c>
      <c r="G2243" t="inlineStr"/>
      <c r="H2243" t="inlineStr"/>
    </row>
    <row r="2244">
      <c r="A2244" t="inlineStr">
        <is>
          <t>mobile-testkit</t>
        </is>
      </c>
      <c r="B2244" t="inlineStr">
        <is>
          <t>81d4442cd9650f3480e7c3ecd1da68beb002e2dc</t>
        </is>
      </c>
      <c r="C2244" t="inlineStr">
        <is>
          <t>2017-02-25 00:52:45+00:00</t>
        </is>
      </c>
      <c r="D2244" t="inlineStr">
        <is>
          <t>add</t>
        </is>
      </c>
      <c r="E2244" t="inlineStr">
        <is>
          <t>py</t>
        </is>
      </c>
      <c r="F2244">
        <f>=1.4.31</f>
        <v/>
      </c>
      <c r="G2244" t="inlineStr"/>
      <c r="H2244" t="inlineStr"/>
    </row>
    <row r="2245">
      <c r="A2245" t="inlineStr">
        <is>
          <t>mobile-testkit</t>
        </is>
      </c>
      <c r="B2245" t="inlineStr">
        <is>
          <t>81d4442cd9650f3480e7c3ecd1da68beb002e2dc</t>
        </is>
      </c>
      <c r="C2245" t="inlineStr">
        <is>
          <t>2017-02-25 00:52:45+00:00</t>
        </is>
      </c>
      <c r="D2245" t="inlineStr">
        <is>
          <t>add</t>
        </is>
      </c>
      <c r="E2245" t="inlineStr">
        <is>
          <t>pyasn1</t>
        </is>
      </c>
      <c r="F2245">
        <f>=0.1.9</f>
        <v/>
      </c>
      <c r="G2245" t="inlineStr"/>
      <c r="H2245" t="inlineStr"/>
    </row>
    <row r="2246">
      <c r="A2246" t="inlineStr">
        <is>
          <t>mobile-testkit</t>
        </is>
      </c>
      <c r="B2246" t="inlineStr">
        <is>
          <t>81d4442cd9650f3480e7c3ecd1da68beb002e2dc</t>
        </is>
      </c>
      <c r="C2246" t="inlineStr">
        <is>
          <t>2017-02-25 00:52:45+00:00</t>
        </is>
      </c>
      <c r="D2246" t="inlineStr">
        <is>
          <t>add</t>
        </is>
      </c>
      <c r="E2246" t="inlineStr">
        <is>
          <t>pycodestyle</t>
        </is>
      </c>
      <c r="F2246">
        <f>=2.0.0</f>
        <v/>
      </c>
      <c r="G2246" t="inlineStr"/>
      <c r="H2246" t="inlineStr"/>
    </row>
    <row r="2247">
      <c r="A2247" t="inlineStr">
        <is>
          <t>mobile-testkit</t>
        </is>
      </c>
      <c r="B2247" t="inlineStr">
        <is>
          <t>81d4442cd9650f3480e7c3ecd1da68beb002e2dc</t>
        </is>
      </c>
      <c r="C2247" t="inlineStr">
        <is>
          <t>2017-02-25 00:52:45+00:00</t>
        </is>
      </c>
      <c r="D2247" t="inlineStr">
        <is>
          <t>add</t>
        </is>
      </c>
      <c r="E2247" t="inlineStr">
        <is>
          <t>pycparser</t>
        </is>
      </c>
      <c r="F2247">
        <f>=2.14</f>
        <v/>
      </c>
      <c r="G2247" t="inlineStr"/>
      <c r="H2247" t="inlineStr"/>
    </row>
    <row r="2248">
      <c r="A2248" t="inlineStr">
        <is>
          <t>mobile-testkit</t>
        </is>
      </c>
      <c r="B2248" t="inlineStr">
        <is>
          <t>81d4442cd9650f3480e7c3ecd1da68beb002e2dc</t>
        </is>
      </c>
      <c r="C2248" t="inlineStr">
        <is>
          <t>2017-02-25 00:52:45+00:00</t>
        </is>
      </c>
      <c r="D2248" t="inlineStr">
        <is>
          <t>add</t>
        </is>
      </c>
      <c r="E2248" t="inlineStr">
        <is>
          <t>pycrypto</t>
        </is>
      </c>
      <c r="F2248">
        <f>=2.6.1</f>
        <v/>
      </c>
      <c r="G2248" t="inlineStr"/>
      <c r="H2248" t="inlineStr"/>
    </row>
    <row r="2249">
      <c r="A2249" t="inlineStr">
        <is>
          <t>mobile-testkit</t>
        </is>
      </c>
      <c r="B2249" t="inlineStr">
        <is>
          <t>81d4442cd9650f3480e7c3ecd1da68beb002e2dc</t>
        </is>
      </c>
      <c r="C2249" t="inlineStr">
        <is>
          <t>2017-02-25 00:52:45+00:00</t>
        </is>
      </c>
      <c r="D2249" t="inlineStr">
        <is>
          <t>add</t>
        </is>
      </c>
      <c r="E2249" t="inlineStr">
        <is>
          <t>pyflakes</t>
        </is>
      </c>
      <c r="F2249">
        <f>=1.2.3</f>
        <v/>
      </c>
      <c r="G2249" t="inlineStr"/>
      <c r="H2249" t="inlineStr"/>
    </row>
    <row r="2250">
      <c r="A2250" t="inlineStr">
        <is>
          <t>mobile-testkit</t>
        </is>
      </c>
      <c r="B2250" t="inlineStr">
        <is>
          <t>81d4442cd9650f3480e7c3ecd1da68beb002e2dc</t>
        </is>
      </c>
      <c r="C2250" t="inlineStr">
        <is>
          <t>2017-02-25 00:52:45+00:00</t>
        </is>
      </c>
      <c r="D2250" t="inlineStr">
        <is>
          <t>add</t>
        </is>
      </c>
      <c r="E2250" t="inlineStr">
        <is>
          <t>PyJWT</t>
        </is>
      </c>
      <c r="F2250">
        <f>=1.4.0</f>
        <v/>
      </c>
      <c r="G2250" t="inlineStr"/>
      <c r="H2250" t="inlineStr"/>
    </row>
    <row r="2251">
      <c r="A2251" t="inlineStr">
        <is>
          <t>mobile-testkit</t>
        </is>
      </c>
      <c r="B2251" t="inlineStr">
        <is>
          <t>81d4442cd9650f3480e7c3ecd1da68beb002e2dc</t>
        </is>
      </c>
      <c r="C2251" t="inlineStr">
        <is>
          <t>2017-02-25 00:52:45+00:00</t>
        </is>
      </c>
      <c r="D2251" t="inlineStr">
        <is>
          <t>add</t>
        </is>
      </c>
      <c r="E2251" t="inlineStr">
        <is>
          <t>pylint</t>
        </is>
      </c>
      <c r="F2251">
        <f>=1.6.4</f>
        <v/>
      </c>
      <c r="G2251" t="inlineStr"/>
      <c r="H2251" t="inlineStr"/>
    </row>
    <row r="2252">
      <c r="A2252" t="inlineStr">
        <is>
          <t>mobile-testkit</t>
        </is>
      </c>
      <c r="B2252" t="inlineStr">
        <is>
          <t>81d4442cd9650f3480e7c3ecd1da68beb002e2dc</t>
        </is>
      </c>
      <c r="C2252" t="inlineStr">
        <is>
          <t>2017-02-25 00:52:45+00:00</t>
        </is>
      </c>
      <c r="D2252" t="inlineStr">
        <is>
          <t>add</t>
        </is>
      </c>
      <c r="E2252" t="inlineStr">
        <is>
          <t>pytest</t>
        </is>
      </c>
      <c r="F2252">
        <f>=3.0.2</f>
        <v/>
      </c>
      <c r="G2252" t="inlineStr"/>
      <c r="H2252" t="inlineStr"/>
    </row>
    <row r="2253">
      <c r="A2253" t="inlineStr">
        <is>
          <t>mobile-testkit</t>
        </is>
      </c>
      <c r="B2253" t="inlineStr">
        <is>
          <t>81d4442cd9650f3480e7c3ecd1da68beb002e2dc</t>
        </is>
      </c>
      <c r="C2253" t="inlineStr">
        <is>
          <t>2017-02-25 00:52:45+00:00</t>
        </is>
      </c>
      <c r="D2253" t="inlineStr">
        <is>
          <t>add</t>
        </is>
      </c>
      <c r="E2253" t="inlineStr">
        <is>
          <t>pytest-html</t>
        </is>
      </c>
      <c r="F2253">
        <f>=1.10.0</f>
        <v/>
      </c>
      <c r="G2253" t="inlineStr"/>
      <c r="H2253" t="inlineStr"/>
    </row>
    <row r="2254">
      <c r="A2254" t="inlineStr">
        <is>
          <t>mobile-testkit</t>
        </is>
      </c>
      <c r="B2254" t="inlineStr">
        <is>
          <t>81d4442cd9650f3480e7c3ecd1da68beb002e2dc</t>
        </is>
      </c>
      <c r="C2254" t="inlineStr">
        <is>
          <t>2017-02-25 00:52:45+00:00</t>
        </is>
      </c>
      <c r="D2254" t="inlineStr">
        <is>
          <t>add</t>
        </is>
      </c>
      <c r="E2254" t="inlineStr">
        <is>
          <t>pytest-sugar</t>
        </is>
      </c>
      <c r="F2254">
        <f>=0.7.1</f>
        <v/>
      </c>
      <c r="G2254" t="inlineStr"/>
      <c r="H2254" t="inlineStr"/>
    </row>
    <row r="2255">
      <c r="A2255" t="inlineStr">
        <is>
          <t>mobile-testkit</t>
        </is>
      </c>
      <c r="B2255" t="inlineStr">
        <is>
          <t>81d4442cd9650f3480e7c3ecd1da68beb002e2dc</t>
        </is>
      </c>
      <c r="C2255" t="inlineStr">
        <is>
          <t>2017-02-25 00:52:45+00:00</t>
        </is>
      </c>
      <c r="D2255" t="inlineStr">
        <is>
          <t>add</t>
        </is>
      </c>
      <c r="E2255" t="inlineStr">
        <is>
          <t>pytest-timeout</t>
        </is>
      </c>
      <c r="F2255">
        <f>=1.0.0</f>
        <v/>
      </c>
      <c r="G2255" t="inlineStr"/>
      <c r="H2255" t="inlineStr"/>
    </row>
    <row r="2256">
      <c r="A2256" t="inlineStr">
        <is>
          <t>mobile-testkit</t>
        </is>
      </c>
      <c r="B2256" t="inlineStr">
        <is>
          <t>81d4442cd9650f3480e7c3ecd1da68beb002e2dc</t>
        </is>
      </c>
      <c r="C2256" t="inlineStr">
        <is>
          <t>2017-02-25 00:52:45+00:00</t>
        </is>
      </c>
      <c r="D2256" t="inlineStr">
        <is>
          <t>add</t>
        </is>
      </c>
      <c r="E2256" t="inlineStr">
        <is>
          <t>python-dateutil</t>
        </is>
      </c>
      <c r="F2256">
        <f>=2.5.1</f>
        <v/>
      </c>
      <c r="G2256" t="inlineStr"/>
      <c r="H2256" t="inlineStr"/>
    </row>
    <row r="2257">
      <c r="A2257" t="inlineStr">
        <is>
          <t>mobile-testkit</t>
        </is>
      </c>
      <c r="B2257" t="inlineStr">
        <is>
          <t>81d4442cd9650f3480e7c3ecd1da68beb002e2dc</t>
        </is>
      </c>
      <c r="C2257" t="inlineStr">
        <is>
          <t>2017-02-25 00:52:45+00:00</t>
        </is>
      </c>
      <c r="D2257" t="inlineStr">
        <is>
          <t>add</t>
        </is>
      </c>
      <c r="E2257" t="inlineStr">
        <is>
          <t>python-vagrant</t>
        </is>
      </c>
      <c r="F2257">
        <f>=0.5.14</f>
        <v/>
      </c>
      <c r="G2257" t="inlineStr"/>
      <c r="H2257" t="inlineStr"/>
    </row>
    <row r="2258">
      <c r="A2258" t="inlineStr">
        <is>
          <t>mobile-testkit</t>
        </is>
      </c>
      <c r="B2258" t="inlineStr">
        <is>
          <t>81d4442cd9650f3480e7c3ecd1da68beb002e2dc</t>
        </is>
      </c>
      <c r="C2258" t="inlineStr">
        <is>
          <t>2017-02-25 00:52:45+00:00</t>
        </is>
      </c>
      <c r="D2258" t="inlineStr">
        <is>
          <t>add</t>
        </is>
      </c>
      <c r="E2258" t="inlineStr">
        <is>
          <t>python-ntlm3</t>
        </is>
      </c>
      <c r="F2258">
        <f>=1.0.2</f>
        <v/>
      </c>
      <c r="G2258" t="inlineStr"/>
      <c r="H2258" t="inlineStr"/>
    </row>
    <row r="2259">
      <c r="A2259" t="inlineStr">
        <is>
          <t>mobile-testkit</t>
        </is>
      </c>
      <c r="B2259" t="inlineStr">
        <is>
          <t>81d4442cd9650f3480e7c3ecd1da68beb002e2dc</t>
        </is>
      </c>
      <c r="C2259" t="inlineStr">
        <is>
          <t>2017-02-25 00:52:45+00:00</t>
        </is>
      </c>
      <c r="D2259" t="inlineStr">
        <is>
          <t>add</t>
        </is>
      </c>
      <c r="E2259" t="inlineStr">
        <is>
          <t>pywinrm</t>
        </is>
      </c>
      <c r="F2259">
        <f>=0.2.1</f>
        <v/>
      </c>
      <c r="G2259" t="inlineStr"/>
      <c r="H2259" t="inlineStr"/>
    </row>
    <row r="2260">
      <c r="A2260" t="inlineStr">
        <is>
          <t>mobile-testkit</t>
        </is>
      </c>
      <c r="B2260" t="inlineStr">
        <is>
          <t>81d4442cd9650f3480e7c3ecd1da68beb002e2dc</t>
        </is>
      </c>
      <c r="C2260" t="inlineStr">
        <is>
          <t>2017-02-25 00:52:45+00:00</t>
        </is>
      </c>
      <c r="D2260" t="inlineStr">
        <is>
          <t>add</t>
        </is>
      </c>
      <c r="E2260" t="inlineStr">
        <is>
          <t>PyYAML</t>
        </is>
      </c>
      <c r="F2260">
        <f>=3.11</f>
        <v/>
      </c>
      <c r="G2260" t="inlineStr"/>
      <c r="H2260" t="inlineStr"/>
    </row>
    <row r="2261">
      <c r="A2261" t="inlineStr">
        <is>
          <t>mobile-testkit</t>
        </is>
      </c>
      <c r="B2261" t="inlineStr">
        <is>
          <t>81d4442cd9650f3480e7c3ecd1da68beb002e2dc</t>
        </is>
      </c>
      <c r="C2261" t="inlineStr">
        <is>
          <t>2017-02-25 00:52:45+00:00</t>
        </is>
      </c>
      <c r="D2261" t="inlineStr">
        <is>
          <t>add</t>
        </is>
      </c>
      <c r="E2261" t="inlineStr">
        <is>
          <t>requests</t>
        </is>
      </c>
      <c r="F2261">
        <f>=2.9.1</f>
        <v/>
      </c>
      <c r="G2261" t="inlineStr"/>
      <c r="H2261" t="inlineStr"/>
    </row>
    <row r="2262">
      <c r="A2262" t="inlineStr">
        <is>
          <t>mobile-testkit</t>
        </is>
      </c>
      <c r="B2262" t="inlineStr">
        <is>
          <t>81d4442cd9650f3480e7c3ecd1da68beb002e2dc</t>
        </is>
      </c>
      <c r="C2262" t="inlineStr">
        <is>
          <t>2017-02-25 00:52:45+00:00</t>
        </is>
      </c>
      <c r="D2262" t="inlineStr">
        <is>
          <t>add</t>
        </is>
      </c>
      <c r="E2262" t="inlineStr">
        <is>
          <t>requests-ntlm</t>
        </is>
      </c>
      <c r="F2262">
        <f>=0.3.0</f>
        <v/>
      </c>
      <c r="G2262" t="inlineStr"/>
      <c r="H2262" t="inlineStr"/>
    </row>
    <row r="2263">
      <c r="A2263" t="inlineStr">
        <is>
          <t>mobile-testkit</t>
        </is>
      </c>
      <c r="B2263" t="inlineStr">
        <is>
          <t>81d4442cd9650f3480e7c3ecd1da68beb002e2dc</t>
        </is>
      </c>
      <c r="C2263" t="inlineStr">
        <is>
          <t>2017-02-25 00:52:45+00:00</t>
        </is>
      </c>
      <c r="D2263" t="inlineStr">
        <is>
          <t>add</t>
        </is>
      </c>
      <c r="E2263" t="inlineStr">
        <is>
          <t>rsa</t>
        </is>
      </c>
      <c r="F2263">
        <f>=3.3</f>
        <v/>
      </c>
      <c r="G2263" t="inlineStr"/>
      <c r="H2263" t="inlineStr"/>
    </row>
    <row r="2264">
      <c r="A2264" t="inlineStr">
        <is>
          <t>mobile-testkit</t>
        </is>
      </c>
      <c r="B2264" t="inlineStr">
        <is>
          <t>81d4442cd9650f3480e7c3ecd1da68beb002e2dc</t>
        </is>
      </c>
      <c r="C2264" t="inlineStr">
        <is>
          <t>2017-02-25 00:52:45+00:00</t>
        </is>
      </c>
      <c r="D2264" t="inlineStr">
        <is>
          <t>add</t>
        </is>
      </c>
      <c r="E2264" t="inlineStr">
        <is>
          <t>s3transfer</t>
        </is>
      </c>
      <c r="F2264">
        <f>=0.0.1</f>
        <v/>
      </c>
      <c r="G2264" t="inlineStr"/>
      <c r="H2264" t="inlineStr"/>
    </row>
    <row r="2265">
      <c r="A2265" t="inlineStr">
        <is>
          <t>mobile-testkit</t>
        </is>
      </c>
      <c r="B2265" t="inlineStr">
        <is>
          <t>81d4442cd9650f3480e7c3ecd1da68beb002e2dc</t>
        </is>
      </c>
      <c r="C2265" t="inlineStr">
        <is>
          <t>2017-02-25 00:52:45+00:00</t>
        </is>
      </c>
      <c r="D2265" t="inlineStr">
        <is>
          <t>add</t>
        </is>
      </c>
      <c r="E2265" t="inlineStr">
        <is>
          <t>six</t>
        </is>
      </c>
      <c r="F2265">
        <f>=1.10.0</f>
        <v/>
      </c>
      <c r="G2265" t="inlineStr"/>
      <c r="H2265" t="inlineStr"/>
    </row>
    <row r="2266">
      <c r="A2266" t="inlineStr">
        <is>
          <t>mobile-testkit</t>
        </is>
      </c>
      <c r="B2266" t="inlineStr">
        <is>
          <t>81d4442cd9650f3480e7c3ecd1da68beb002e2dc</t>
        </is>
      </c>
      <c r="C2266" t="inlineStr">
        <is>
          <t>2017-02-25 00:52:45+00:00</t>
        </is>
      </c>
      <c r="D2266" t="inlineStr">
        <is>
          <t>add</t>
        </is>
      </c>
      <c r="E2266" t="inlineStr">
        <is>
          <t>termcolor</t>
        </is>
      </c>
      <c r="F2266">
        <f>=1.1.0</f>
        <v/>
      </c>
      <c r="G2266" t="inlineStr"/>
      <c r="H2266" t="inlineStr"/>
    </row>
    <row r="2267">
      <c r="A2267" t="inlineStr">
        <is>
          <t>mobile-testkit</t>
        </is>
      </c>
      <c r="B2267" t="inlineStr">
        <is>
          <t>81d4442cd9650f3480e7c3ecd1da68beb002e2dc</t>
        </is>
      </c>
      <c r="C2267" t="inlineStr">
        <is>
          <t>2017-02-25 00:52:45+00:00</t>
        </is>
      </c>
      <c r="D2267" t="inlineStr">
        <is>
          <t>add</t>
        </is>
      </c>
      <c r="E2267" t="inlineStr">
        <is>
          <t>troposphere</t>
        </is>
      </c>
      <c r="F2267">
        <f>=1.5.0</f>
        <v/>
      </c>
      <c r="G2267" t="inlineStr"/>
      <c r="H2267" t="inlineStr"/>
    </row>
    <row r="2268">
      <c r="A2268" t="inlineStr">
        <is>
          <t>mobile-testkit</t>
        </is>
      </c>
      <c r="B2268" t="inlineStr">
        <is>
          <t>81d4442cd9650f3480e7c3ecd1da68beb002e2dc</t>
        </is>
      </c>
      <c r="C2268" t="inlineStr">
        <is>
          <t>2017-02-25 00:52:45+00:00</t>
        </is>
      </c>
      <c r="D2268" t="inlineStr">
        <is>
          <t>add</t>
        </is>
      </c>
      <c r="E2268" t="inlineStr">
        <is>
          <t>wrapt</t>
        </is>
      </c>
      <c r="F2268">
        <f>=1.10.8</f>
        <v/>
      </c>
      <c r="G2268" t="inlineStr"/>
      <c r="H2268" t="inlineStr"/>
    </row>
    <row r="2269">
      <c r="A2269" t="inlineStr">
        <is>
          <t>mobile-testkit</t>
        </is>
      </c>
      <c r="B2269" t="inlineStr">
        <is>
          <t>81d4442cd9650f3480e7c3ecd1da68beb002e2dc</t>
        </is>
      </c>
      <c r="C2269" t="inlineStr">
        <is>
          <t>2017-02-25 00:52:45+00:00</t>
        </is>
      </c>
      <c r="D2269" t="inlineStr">
        <is>
          <t>add</t>
        </is>
      </c>
      <c r="E2269" t="inlineStr">
        <is>
          <t>xmltodict</t>
        </is>
      </c>
      <c r="F2269">
        <f>=0.10.2</f>
        <v/>
      </c>
      <c r="G2269" t="inlineStr"/>
      <c r="H2269" t="inlineStr"/>
    </row>
    <row r="2270">
      <c r="A2270" t="inlineStr">
        <is>
          <t>compair</t>
        </is>
      </c>
      <c r="B2270" t="inlineStr">
        <is>
          <t>9af20830c990a7920ba217a2c1b337dc59a48aa0</t>
        </is>
      </c>
      <c r="C2270" t="inlineStr">
        <is>
          <t>2017-03-06 18:02:32+00:00</t>
        </is>
      </c>
      <c r="D2270" t="inlineStr">
        <is>
          <t>verchange</t>
        </is>
      </c>
      <c r="E2270" t="inlineStr">
        <is>
          <t>six</t>
        </is>
      </c>
      <c r="F2270">
        <f>=1.10.0</f>
        <v/>
      </c>
      <c r="G2270" t="inlineStr">
        <is>
          <t>six</t>
        </is>
      </c>
      <c r="H2270">
        <f>=1.9.0</f>
        <v/>
      </c>
    </row>
    <row r="2271">
      <c r="A2271" t="inlineStr">
        <is>
          <t>compair</t>
        </is>
      </c>
      <c r="B2271" t="inlineStr">
        <is>
          <t>9af20830c990a7920ba217a2c1b337dc59a48aa0</t>
        </is>
      </c>
      <c r="C2271" t="inlineStr">
        <is>
          <t>2017-03-06 18:02:32+00:00</t>
        </is>
      </c>
      <c r="D2271" t="inlineStr">
        <is>
          <t>verchange</t>
        </is>
      </c>
      <c r="E2271" t="inlineStr">
        <is>
          <t>Flask-Login</t>
        </is>
      </c>
      <c r="F2271">
        <f>=0.3.2</f>
        <v/>
      </c>
      <c r="G2271" t="inlineStr">
        <is>
          <t>Flask-Login</t>
        </is>
      </c>
      <c r="H2271">
        <f>=0.2.11</f>
        <v/>
      </c>
    </row>
    <row r="2272">
      <c r="A2272" t="inlineStr">
        <is>
          <t>compair</t>
        </is>
      </c>
      <c r="B2272" t="inlineStr">
        <is>
          <t>9af20830c990a7920ba217a2c1b337dc59a48aa0</t>
        </is>
      </c>
      <c r="C2272" t="inlineStr">
        <is>
          <t>2017-03-06 18:02:32+00:00</t>
        </is>
      </c>
      <c r="D2272" t="inlineStr">
        <is>
          <t>verchange</t>
        </is>
      </c>
      <c r="E2272" t="inlineStr">
        <is>
          <t>Flask-Testing</t>
        </is>
      </c>
      <c r="F2272">
        <f>=0.6.1</f>
        <v/>
      </c>
      <c r="G2272" t="inlineStr">
        <is>
          <t>Flask-Testing</t>
        </is>
      </c>
      <c r="H2272">
        <f>=0.5.0</f>
        <v/>
      </c>
    </row>
    <row r="2273">
      <c r="A2273" t="inlineStr">
        <is>
          <t>compair</t>
        </is>
      </c>
      <c r="B2273" t="inlineStr">
        <is>
          <t>9af20830c990a7920ba217a2c1b337dc59a48aa0</t>
        </is>
      </c>
      <c r="C2273" t="inlineStr">
        <is>
          <t>2017-03-06 18:02:32+00:00</t>
        </is>
      </c>
      <c r="D2273" t="inlineStr">
        <is>
          <t>verchange</t>
        </is>
      </c>
      <c r="E2273" t="inlineStr">
        <is>
          <t>Flask-Restful</t>
        </is>
      </c>
      <c r="F2273">
        <f>=0.3.5</f>
        <v/>
      </c>
      <c r="G2273" t="inlineStr">
        <is>
          <t>Flask-Restful</t>
        </is>
      </c>
      <c r="H2273">
        <f>=0.3.4</f>
        <v/>
      </c>
    </row>
    <row r="2274">
      <c r="A2274" t="inlineStr">
        <is>
          <t>compair</t>
        </is>
      </c>
      <c r="B2274" t="inlineStr">
        <is>
          <t>9af20830c990a7920ba217a2c1b337dc59a48aa0</t>
        </is>
      </c>
      <c r="C2274" t="inlineStr">
        <is>
          <t>2017-03-06 18:02:32+00:00</t>
        </is>
      </c>
      <c r="D2274" t="inlineStr">
        <is>
          <t>verchange</t>
        </is>
      </c>
      <c r="E2274" t="inlineStr">
        <is>
          <t>Flask-SQLAlchemy</t>
        </is>
      </c>
      <c r="F2274">
        <f>=2.1</f>
        <v/>
      </c>
      <c r="G2274" t="inlineStr">
        <is>
          <t>Flask-SQLAlchemy</t>
        </is>
      </c>
      <c r="H2274">
        <f>=2.0</f>
        <v/>
      </c>
    </row>
    <row r="2275">
      <c r="A2275" t="inlineStr">
        <is>
          <t>compair</t>
        </is>
      </c>
      <c r="B2275" t="inlineStr">
        <is>
          <t>9af20830c990a7920ba217a2c1b337dc59a48aa0</t>
        </is>
      </c>
      <c r="C2275" t="inlineStr">
        <is>
          <t>2017-03-06 18:02:32+00:00</t>
        </is>
      </c>
      <c r="D2275" t="inlineStr">
        <is>
          <t>verchange</t>
        </is>
      </c>
      <c r="E2275" t="inlineStr">
        <is>
          <t>Flask</t>
        </is>
      </c>
      <c r="F2275">
        <f>=0.11.1</f>
        <v/>
      </c>
      <c r="G2275" t="inlineStr">
        <is>
          <t>Flask</t>
        </is>
      </c>
      <c r="H2275">
        <f>=0.10.1</f>
        <v/>
      </c>
    </row>
    <row r="2276">
      <c r="A2276" t="inlineStr">
        <is>
          <t>compair</t>
        </is>
      </c>
      <c r="B2276" t="inlineStr">
        <is>
          <t>9af20830c990a7920ba217a2c1b337dc59a48aa0</t>
        </is>
      </c>
      <c r="C2276" t="inlineStr">
        <is>
          <t>2017-03-06 18:02:32+00:00</t>
        </is>
      </c>
      <c r="D2276" t="inlineStr">
        <is>
          <t>verchange</t>
        </is>
      </c>
      <c r="E2276" t="inlineStr">
        <is>
          <t>SQLAlchemy</t>
        </is>
      </c>
      <c r="F2276">
        <f>=1.0.15</f>
        <v/>
      </c>
      <c r="G2276" t="inlineStr">
        <is>
          <t>SQLAlchemy</t>
        </is>
      </c>
      <c r="H2276">
        <f>=1.0.14</f>
        <v/>
      </c>
    </row>
    <row r="2277">
      <c r="A2277" t="inlineStr">
        <is>
          <t>compair</t>
        </is>
      </c>
      <c r="B2277" t="inlineStr">
        <is>
          <t>9af20830c990a7920ba217a2c1b337dc59a48aa0</t>
        </is>
      </c>
      <c r="C2277" t="inlineStr">
        <is>
          <t>2017-03-06 18:02:32+00:00</t>
        </is>
      </c>
      <c r="D2277" t="inlineStr">
        <is>
          <t>verchange</t>
        </is>
      </c>
      <c r="E2277" t="inlineStr">
        <is>
          <t>alembic</t>
        </is>
      </c>
      <c r="F2277">
        <f>=0.8.8</f>
        <v/>
      </c>
      <c r="G2277" t="inlineStr">
        <is>
          <t>alembic</t>
        </is>
      </c>
      <c r="H2277">
        <f>=0.8.7</f>
        <v/>
      </c>
    </row>
    <row r="2278">
      <c r="A2278" t="inlineStr">
        <is>
          <t>compair</t>
        </is>
      </c>
      <c r="B2278" t="inlineStr">
        <is>
          <t>9af20830c990a7920ba217a2c1b337dc59a48aa0</t>
        </is>
      </c>
      <c r="C2278" t="inlineStr">
        <is>
          <t>2017-03-06 18:02:32+00:00</t>
        </is>
      </c>
      <c r="D2278" t="inlineStr">
        <is>
          <t>add</t>
        </is>
      </c>
      <c r="E2278" t="inlineStr">
        <is>
          <t>fake-factory</t>
        </is>
      </c>
      <c r="F2278">
        <f>=0.7.4</f>
        <v/>
      </c>
      <c r="G2278" t="inlineStr"/>
      <c r="H2278" t="inlineStr"/>
    </row>
    <row r="2279">
      <c r="A2279" t="inlineStr">
        <is>
          <t>compair</t>
        </is>
      </c>
      <c r="B2279" t="inlineStr">
        <is>
          <t>9af20830c990a7920ba217a2c1b337dc59a48aa0</t>
        </is>
      </c>
      <c r="C2279" t="inlineStr">
        <is>
          <t>2017-03-06 18:02:32+00:00</t>
        </is>
      </c>
      <c r="D2279" t="inlineStr">
        <is>
          <t>add</t>
        </is>
      </c>
      <c r="E2279" t="inlineStr">
        <is>
          <t>caslib.py</t>
        </is>
      </c>
      <c r="F2279">
        <f>=2.2.2</f>
        <v/>
      </c>
      <c r="G2279" t="inlineStr"/>
      <c r="H2279" t="inlineStr"/>
    </row>
    <row r="2280">
      <c r="A2280" t="inlineStr">
        <is>
          <t>compair</t>
        </is>
      </c>
      <c r="B2280" t="inlineStr">
        <is>
          <t>9af20830c990a7920ba217a2c1b337dc59a48aa0</t>
        </is>
      </c>
      <c r="C2280" t="inlineStr">
        <is>
          <t>2017-03-06 18:02:32+00:00</t>
        </is>
      </c>
      <c r="D2280" t="inlineStr">
        <is>
          <t>add</t>
        </is>
      </c>
      <c r="E2280" t="inlineStr">
        <is>
          <t>Celery</t>
        </is>
      </c>
      <c r="F2280">
        <f>=3.1.23</f>
        <v/>
      </c>
      <c r="G2280" t="inlineStr"/>
      <c r="H2280" t="inlineStr"/>
    </row>
    <row r="2281">
      <c r="A2281" t="inlineStr">
        <is>
          <t>compair</t>
        </is>
      </c>
      <c r="B2281" t="inlineStr">
        <is>
          <t>9af20830c990a7920ba217a2c1b337dc59a48aa0</t>
        </is>
      </c>
      <c r="C2281" t="inlineStr">
        <is>
          <t>2017-03-06 18:02:32+00:00</t>
        </is>
      </c>
      <c r="D2281" t="inlineStr">
        <is>
          <t>add</t>
        </is>
      </c>
      <c r="E2281" t="inlineStr">
        <is>
          <t>redis</t>
        </is>
      </c>
      <c r="F2281">
        <f>=2.10.5</f>
        <v/>
      </c>
      <c r="G2281" t="inlineStr"/>
      <c r="H2281" t="inlineStr"/>
    </row>
    <row r="2282">
      <c r="A2282" t="inlineStr">
        <is>
          <t>compair</t>
        </is>
      </c>
      <c r="B2282" t="inlineStr">
        <is>
          <t>9af20830c990a7920ba217a2c1b337dc59a48aa0</t>
        </is>
      </c>
      <c r="C2282" t="inlineStr">
        <is>
          <t>2017-03-06 18:02:32+00:00</t>
        </is>
      </c>
      <c r="D2282" t="inlineStr">
        <is>
          <t>add</t>
        </is>
      </c>
      <c r="E2282" t="inlineStr">
        <is>
          <t>nose</t>
        </is>
      </c>
      <c r="F2282">
        <f>=1.3.7</f>
        <v/>
      </c>
      <c r="G2282" t="inlineStr"/>
      <c r="H2282" t="inlineStr"/>
    </row>
    <row r="2283">
      <c r="A2283" t="inlineStr">
        <is>
          <t>compair</t>
        </is>
      </c>
      <c r="B2283" t="inlineStr">
        <is>
          <t>6ff7a14c689869da41d4a78f31b6ac60cba2e1ed</t>
        </is>
      </c>
      <c r="C2283" t="inlineStr">
        <is>
          <t>2017-05-02 20:51:09+00:00</t>
        </is>
      </c>
      <c r="D2283" t="inlineStr">
        <is>
          <t>verchange</t>
        </is>
      </c>
      <c r="E2283" t="inlineStr">
        <is>
          <t>Celery</t>
        </is>
      </c>
      <c r="F2283">
        <f>=4.0.2</f>
        <v/>
      </c>
      <c r="G2283" t="inlineStr">
        <is>
          <t>Celery</t>
        </is>
      </c>
      <c r="H2283">
        <f>=3.1.23</f>
        <v/>
      </c>
    </row>
    <row r="2284">
      <c r="A2284" t="inlineStr">
        <is>
          <t>compair</t>
        </is>
      </c>
      <c r="B2284" t="inlineStr">
        <is>
          <t>6ff7a14c689869da41d4a78f31b6ac60cba2e1ed</t>
        </is>
      </c>
      <c r="C2284" t="inlineStr">
        <is>
          <t>2017-05-02 20:51:09+00:00</t>
        </is>
      </c>
      <c r="D2284" t="inlineStr">
        <is>
          <t>verchange</t>
        </is>
      </c>
      <c r="E2284" t="inlineStr">
        <is>
          <t>elo</t>
        </is>
      </c>
      <c r="F2284">
        <f>=0.1.1</f>
        <v/>
      </c>
      <c r="G2284" t="inlineStr">
        <is>
          <t>elo</t>
        </is>
      </c>
      <c r="H2284">
        <f>=0.1</f>
        <v/>
      </c>
    </row>
    <row r="2285">
      <c r="A2285" t="inlineStr">
        <is>
          <t>burp-ui</t>
        </is>
      </c>
      <c r="B2285" t="inlineStr">
        <is>
          <t>fa9aed5ce8471dc5e985ed53af7639962f8eaf95</t>
        </is>
      </c>
      <c r="C2285" t="inlineStr">
        <is>
          <t>2018-05-14 13:39:29+00:00</t>
        </is>
      </c>
      <c r="D2285" t="inlineStr">
        <is>
          <t>verchange</t>
        </is>
      </c>
      <c r="E2285" t="inlineStr">
        <is>
          <t>six</t>
        </is>
      </c>
      <c r="F2285">
        <f>=1.11.0</f>
        <v/>
      </c>
      <c r="G2285" t="inlineStr">
        <is>
          <t>six</t>
        </is>
      </c>
      <c r="H2285">
        <f>=1.10.0</f>
        <v/>
      </c>
    </row>
    <row r="2286">
      <c r="A2286" t="inlineStr">
        <is>
          <t>burp-ui</t>
        </is>
      </c>
      <c r="B2286" t="inlineStr">
        <is>
          <t>fa9aed5ce8471dc5e985ed53af7639962f8eaf95</t>
        </is>
      </c>
      <c r="C2286" t="inlineStr">
        <is>
          <t>2018-05-14 13:39:29+00:00</t>
        </is>
      </c>
      <c r="D2286" t="inlineStr">
        <is>
          <t>verchange</t>
        </is>
      </c>
      <c r="E2286" t="inlineStr">
        <is>
          <t>Flask-Login</t>
        </is>
      </c>
      <c r="F2286">
        <f>=0.4.1</f>
        <v/>
      </c>
      <c r="G2286" t="inlineStr">
        <is>
          <t>Flask-Login</t>
        </is>
      </c>
      <c r="H2286">
        <f>=0.4.0</f>
        <v/>
      </c>
    </row>
    <row r="2287">
      <c r="A2287" t="inlineStr">
        <is>
          <t>burp-ui</t>
        </is>
      </c>
      <c r="B2287" t="inlineStr">
        <is>
          <t>fa9aed5ce8471dc5e985ed53af7639962f8eaf95</t>
        </is>
      </c>
      <c r="C2287" t="inlineStr">
        <is>
          <t>2018-05-14 13:39:29+00:00</t>
        </is>
      </c>
      <c r="D2287" t="inlineStr">
        <is>
          <t>verchange</t>
        </is>
      </c>
      <c r="E2287" t="inlineStr">
        <is>
          <t>pyasn1</t>
        </is>
      </c>
      <c r="F2287" t="inlineStr">
        <is>
          <t>&gt;=0.2.3</t>
        </is>
      </c>
      <c r="G2287" t="inlineStr">
        <is>
          <t>pyasn1</t>
        </is>
      </c>
      <c r="H2287">
        <f>=0.2.3</f>
        <v/>
      </c>
    </row>
    <row r="2288">
      <c r="A2288" t="inlineStr">
        <is>
          <t>burp-ui</t>
        </is>
      </c>
      <c r="B2288" t="inlineStr">
        <is>
          <t>fa9aed5ce8471dc5e985ed53af7639962f8eaf95</t>
        </is>
      </c>
      <c r="C2288" t="inlineStr">
        <is>
          <t>2018-05-14 13:39:29+00:00</t>
        </is>
      </c>
      <c r="D2288" t="inlineStr">
        <is>
          <t>verchange</t>
        </is>
      </c>
      <c r="E2288" t="inlineStr">
        <is>
          <t>arrow</t>
        </is>
      </c>
      <c r="F2288">
        <f>=0.12.0</f>
        <v/>
      </c>
      <c r="G2288" t="inlineStr">
        <is>
          <t>arrow</t>
        </is>
      </c>
      <c r="H2288">
        <f>=0.10.0</f>
        <v/>
      </c>
    </row>
    <row r="2289">
      <c r="A2289" t="inlineStr">
        <is>
          <t>burp-ui</t>
        </is>
      </c>
      <c r="B2289" t="inlineStr">
        <is>
          <t>fa9aed5ce8471dc5e985ed53af7639962f8eaf95</t>
        </is>
      </c>
      <c r="C2289" t="inlineStr">
        <is>
          <t>2018-05-14 13:39:29+00:00</t>
        </is>
      </c>
      <c r="D2289" t="inlineStr">
        <is>
          <t>verchange</t>
        </is>
      </c>
      <c r="E2289" t="inlineStr">
        <is>
          <t>pyOpenSSL</t>
        </is>
      </c>
      <c r="F2289" t="inlineStr">
        <is>
          <t>&gt;=17.5.0</t>
        </is>
      </c>
      <c r="G2289" t="inlineStr">
        <is>
          <t>pyOpenSSL</t>
        </is>
      </c>
      <c r="H2289">
        <f>=17.0.0</f>
        <v/>
      </c>
    </row>
    <row r="2290">
      <c r="A2290" t="inlineStr">
        <is>
          <t>burp-ui</t>
        </is>
      </c>
      <c r="B2290" t="inlineStr">
        <is>
          <t>fa9aed5ce8471dc5e985ed53af7639962f8eaf95</t>
        </is>
      </c>
      <c r="C2290" t="inlineStr">
        <is>
          <t>2018-05-14 13:39:29+00:00</t>
        </is>
      </c>
      <c r="D2290" t="inlineStr">
        <is>
          <t>verchange</t>
        </is>
      </c>
      <c r="E2290" t="inlineStr">
        <is>
          <t>cffi</t>
        </is>
      </c>
      <c r="F2290" t="inlineStr">
        <is>
          <t>&gt;=1.10.0</t>
        </is>
      </c>
      <c r="G2290" t="inlineStr">
        <is>
          <t>cffi</t>
        </is>
      </c>
      <c r="H2290">
        <f>=1.10.0</f>
        <v/>
      </c>
    </row>
    <row r="2291">
      <c r="A2291" t="inlineStr">
        <is>
          <t>burp-ui</t>
        </is>
      </c>
      <c r="B2291" t="inlineStr">
        <is>
          <t>fa9aed5ce8471dc5e985ed53af7639962f8eaf95</t>
        </is>
      </c>
      <c r="C2291" t="inlineStr">
        <is>
          <t>2018-05-14 13:39:29+00:00</t>
        </is>
      </c>
      <c r="D2291" t="inlineStr">
        <is>
          <t>verchange</t>
        </is>
      </c>
      <c r="E2291" t="inlineStr">
        <is>
          <t>Flask-Bower</t>
        </is>
      </c>
      <c r="F2291">
        <f>=1.3.0</f>
        <v/>
      </c>
      <c r="G2291" t="inlineStr">
        <is>
          <t>Flask-Bower</t>
        </is>
      </c>
      <c r="H2291">
        <f>=1.2.1</f>
        <v/>
      </c>
    </row>
    <row r="2292">
      <c r="A2292" t="inlineStr">
        <is>
          <t>burp-ui</t>
        </is>
      </c>
      <c r="B2292" t="inlineStr">
        <is>
          <t>fa9aed5ce8471dc5e985ed53af7639962f8eaf95</t>
        </is>
      </c>
      <c r="C2292" t="inlineStr">
        <is>
          <t>2018-05-14 13:39:29+00:00</t>
        </is>
      </c>
      <c r="D2292" t="inlineStr">
        <is>
          <t>verchange</t>
        </is>
      </c>
      <c r="E2292" t="inlineStr">
        <is>
          <t>Flask</t>
        </is>
      </c>
      <c r="F2292">
        <f>=0.12.4</f>
        <v/>
      </c>
      <c r="G2292" t="inlineStr">
        <is>
          <t>Flask</t>
        </is>
      </c>
      <c r="H2292">
        <f>=0.12</f>
        <v/>
      </c>
    </row>
    <row r="2293">
      <c r="A2293" t="inlineStr">
        <is>
          <t>burp-ui</t>
        </is>
      </c>
      <c r="B2293" t="inlineStr">
        <is>
          <t>fa9aed5ce8471dc5e985ed53af7639962f8eaf95</t>
        </is>
      </c>
      <c r="C2293" t="inlineStr">
        <is>
          <t>2018-05-14 13:39:29+00:00</t>
        </is>
      </c>
      <c r="D2293" t="inlineStr">
        <is>
          <t>verchange</t>
        </is>
      </c>
      <c r="E2293" t="inlineStr">
        <is>
          <t>tzlocal</t>
        </is>
      </c>
      <c r="F2293">
        <f>=1.5.1</f>
        <v/>
      </c>
      <c r="G2293" t="inlineStr">
        <is>
          <t>tzlocal</t>
        </is>
      </c>
      <c r="H2293">
        <f>=1.4</f>
        <v/>
      </c>
    </row>
    <row r="2294">
      <c r="A2294" t="inlineStr">
        <is>
          <t>burp-ui</t>
        </is>
      </c>
      <c r="B2294" t="inlineStr">
        <is>
          <t>fa9aed5ce8471dc5e985ed53af7639962f8eaf95</t>
        </is>
      </c>
      <c r="C2294" t="inlineStr">
        <is>
          <t>2018-05-14 13:39:29+00:00</t>
        </is>
      </c>
      <c r="D2294" t="inlineStr">
        <is>
          <t>add</t>
        </is>
      </c>
      <c r="E2294" t="inlineStr">
        <is>
          <t>Flask-Caching</t>
        </is>
      </c>
      <c r="F2294">
        <f>=1.4.0</f>
        <v/>
      </c>
      <c r="G2294" t="inlineStr"/>
      <c r="H2294" t="inlineStr"/>
    </row>
    <row r="2295">
      <c r="A2295" t="inlineStr">
        <is>
          <t>burp-ui</t>
        </is>
      </c>
      <c r="B2295" t="inlineStr">
        <is>
          <t>fa9aed5ce8471dc5e985ed53af7639962f8eaf95</t>
        </is>
      </c>
      <c r="C2295" t="inlineStr">
        <is>
          <t>2018-05-14 13:39:29+00:00</t>
        </is>
      </c>
      <c r="D2295" t="inlineStr">
        <is>
          <t>add</t>
        </is>
      </c>
      <c r="E2295" t="inlineStr">
        <is>
          <t>pluginbase</t>
        </is>
      </c>
      <c r="F2295">
        <f>=0.5</f>
        <v/>
      </c>
      <c r="G2295" t="inlineStr"/>
      <c r="H2295" t="inlineStr"/>
    </row>
    <row r="2296">
      <c r="A2296" t="inlineStr">
        <is>
          <t>burp-ui</t>
        </is>
      </c>
      <c r="B2296" t="inlineStr">
        <is>
          <t>fa9aed5ce8471dc5e985ed53af7639962f8eaf95</t>
        </is>
      </c>
      <c r="C2296" t="inlineStr">
        <is>
          <t>2018-05-14 13:39:29+00:00</t>
        </is>
      </c>
      <c r="D2296" t="inlineStr">
        <is>
          <t>rem</t>
        </is>
      </c>
      <c r="E2296" t="inlineStr"/>
      <c r="F2296" t="inlineStr"/>
      <c r="G2296" t="inlineStr">
        <is>
          <t>Flask-Cache</t>
        </is>
      </c>
      <c r="H2296">
        <f>=0.13.1</f>
        <v/>
      </c>
    </row>
    <row r="2297">
      <c r="A2297" t="inlineStr">
        <is>
          <t>burp-ui</t>
        </is>
      </c>
      <c r="B2297" t="inlineStr">
        <is>
          <t>2e8378ea392a0d385fcedc1505bd94e29204f001</t>
        </is>
      </c>
      <c r="C2297" t="inlineStr">
        <is>
          <t>2019-03-04 22:40:50+00:00</t>
        </is>
      </c>
      <c r="D2297" t="inlineStr">
        <is>
          <t>verchange</t>
        </is>
      </c>
      <c r="E2297" t="inlineStr">
        <is>
          <t>arrow</t>
        </is>
      </c>
      <c r="F2297">
        <f>=0.13.0</f>
        <v/>
      </c>
      <c r="G2297" t="inlineStr">
        <is>
          <t>arrow</t>
        </is>
      </c>
      <c r="H2297">
        <f>=0.12.0</f>
        <v/>
      </c>
    </row>
    <row r="2298">
      <c r="A2298" t="inlineStr">
        <is>
          <t>burp-ui</t>
        </is>
      </c>
      <c r="B2298" t="inlineStr">
        <is>
          <t>2e8378ea392a0d385fcedc1505bd94e29204f001</t>
        </is>
      </c>
      <c r="C2298" t="inlineStr">
        <is>
          <t>2019-03-04 22:40:50+00:00</t>
        </is>
      </c>
      <c r="D2298" t="inlineStr">
        <is>
          <t>add</t>
        </is>
      </c>
      <c r="E2298" t="inlineStr">
        <is>
          <t>backports.functools_lru_cache</t>
        </is>
      </c>
      <c r="F2298">
        <f>=1.2.1</f>
        <v/>
      </c>
      <c r="G2298" t="inlineStr"/>
      <c r="H2298" t="inlineStr"/>
    </row>
    <row r="2299">
      <c r="A2299" t="inlineStr">
        <is>
          <t>burp-ui</t>
        </is>
      </c>
      <c r="B2299" t="inlineStr">
        <is>
          <t>b2fa56b3ee807ce68b172e144d6a826227a91a3a</t>
        </is>
      </c>
      <c r="C2299" t="inlineStr">
        <is>
          <t>2019-03-26 17:31:35+00:00</t>
        </is>
      </c>
      <c r="D2299" t="inlineStr">
        <is>
          <t>add</t>
        </is>
      </c>
      <c r="E2299" t="inlineStr">
        <is>
          <t>werkzeug</t>
        </is>
      </c>
      <c r="F2299" t="inlineStr">
        <is>
          <t>&lt;0.15</t>
        </is>
      </c>
      <c r="G2299" t="inlineStr"/>
      <c r="H2299" t="inlineStr"/>
    </row>
    <row r="2300">
      <c r="A2300" t="inlineStr">
        <is>
          <t>auto_ml</t>
        </is>
      </c>
      <c r="B2300" t="inlineStr">
        <is>
          <t>4676f6d43a6de86053d17f8106c9062bb187d80d</t>
        </is>
      </c>
      <c r="C2300" t="inlineStr">
        <is>
          <t>2017-05-18 00:58:01+00:00</t>
        </is>
      </c>
      <c r="D2300" t="inlineStr">
        <is>
          <t>verchange</t>
        </is>
      </c>
      <c r="E2300" t="inlineStr">
        <is>
          <t>scipy</t>
        </is>
      </c>
      <c r="F2300" t="inlineStr"/>
      <c r="G2300" t="inlineStr">
        <is>
          <t>scipy</t>
        </is>
      </c>
      <c r="H2300" t="inlineStr"/>
    </row>
    <row r="2301">
      <c r="A2301" t="inlineStr">
        <is>
          <t>auto_ml</t>
        </is>
      </c>
      <c r="B2301" t="inlineStr">
        <is>
          <t>4676f6d43a6de86053d17f8106c9062bb187d80d</t>
        </is>
      </c>
      <c r="C2301" t="inlineStr">
        <is>
          <t>2017-05-18 00:58:01+00:00</t>
        </is>
      </c>
      <c r="D2301" t="inlineStr">
        <is>
          <t>verchange</t>
        </is>
      </c>
      <c r="E2301" t="inlineStr">
        <is>
          <t>python-dateutil</t>
        </is>
      </c>
      <c r="F2301" t="inlineStr"/>
      <c r="G2301" t="inlineStr">
        <is>
          <t>python-dateutil</t>
        </is>
      </c>
      <c r="H2301" t="inlineStr"/>
    </row>
    <row r="2302">
      <c r="A2302" t="inlineStr">
        <is>
          <t>auto_ml</t>
        </is>
      </c>
      <c r="B2302" t="inlineStr">
        <is>
          <t>4676f6d43a6de86053d17f8106c9062bb187d80d</t>
        </is>
      </c>
      <c r="C2302" t="inlineStr">
        <is>
          <t>2017-05-18 00:58:01+00:00</t>
        </is>
      </c>
      <c r="D2302" t="inlineStr">
        <is>
          <t>verchange</t>
        </is>
      </c>
      <c r="E2302" t="inlineStr">
        <is>
          <t>scikit-learn</t>
        </is>
      </c>
      <c r="F2302" t="inlineStr"/>
      <c r="G2302" t="inlineStr">
        <is>
          <t>scikit-learn</t>
        </is>
      </c>
      <c r="H2302" t="inlineStr"/>
    </row>
    <row r="2303">
      <c r="A2303" t="inlineStr">
        <is>
          <t>auto_ml</t>
        </is>
      </c>
      <c r="B2303" t="inlineStr">
        <is>
          <t>4676f6d43a6de86053d17f8106c9062bb187d80d</t>
        </is>
      </c>
      <c r="C2303" t="inlineStr">
        <is>
          <t>2017-05-18 00:58:01+00:00</t>
        </is>
      </c>
      <c r="D2303" t="inlineStr">
        <is>
          <t>add</t>
        </is>
      </c>
      <c r="E2303" t="inlineStr">
        <is>
          <t>keras</t>
        </is>
      </c>
      <c r="F2303" t="inlineStr"/>
      <c r="G2303" t="inlineStr"/>
      <c r="H2303" t="inlineStr"/>
    </row>
    <row r="2304">
      <c r="A2304" t="inlineStr">
        <is>
          <t>auto_ml</t>
        </is>
      </c>
      <c r="B2304" t="inlineStr">
        <is>
          <t>4676f6d43a6de86053d17f8106c9062bb187d80d</t>
        </is>
      </c>
      <c r="C2304" t="inlineStr">
        <is>
          <t>2017-05-18 00:58:01+00:00</t>
        </is>
      </c>
      <c r="D2304" t="inlineStr">
        <is>
          <t>add</t>
        </is>
      </c>
      <c r="E2304" t="inlineStr">
        <is>
          <t>numpy</t>
        </is>
      </c>
      <c r="F2304" t="inlineStr"/>
      <c r="G2304" t="inlineStr"/>
      <c r="H2304" t="inlineStr"/>
    </row>
    <row r="2305">
      <c r="A2305" t="inlineStr">
        <is>
          <t>auto_ml</t>
        </is>
      </c>
      <c r="B2305" t="inlineStr">
        <is>
          <t>4676f6d43a6de86053d17f8106c9062bb187d80d</t>
        </is>
      </c>
      <c r="C2305" t="inlineStr">
        <is>
          <t>2017-05-18 00:58:01+00:00</t>
        </is>
      </c>
      <c r="D2305" t="inlineStr">
        <is>
          <t>add</t>
        </is>
      </c>
      <c r="E2305" t="inlineStr">
        <is>
          <t>tensorflow</t>
        </is>
      </c>
      <c r="F2305" t="inlineStr"/>
      <c r="G2305" t="inlineStr"/>
      <c r="H2305" t="inlineStr"/>
    </row>
    <row r="2306">
      <c r="A2306" t="inlineStr">
        <is>
          <t>bindsnet</t>
        </is>
      </c>
      <c r="B2306" t="inlineStr">
        <is>
          <t>2d75a2da0c8aa0d1f9590a1471cab57acbc7604a</t>
        </is>
      </c>
      <c r="C2306" t="inlineStr">
        <is>
          <t>2018-08-20 19:04:47+00:00</t>
        </is>
      </c>
      <c r="D2306" t="inlineStr">
        <is>
          <t>verchange</t>
        </is>
      </c>
      <c r="E2306" t="inlineStr">
        <is>
          <t>sphinx_rtd_theme</t>
        </is>
      </c>
      <c r="F2306" t="inlineStr">
        <is>
          <t>&gt;=0.4.1</t>
        </is>
      </c>
      <c r="G2306" t="inlineStr">
        <is>
          <t>sphinx_rtd_theme</t>
        </is>
      </c>
      <c r="H2306" t="inlineStr"/>
    </row>
    <row r="2307">
      <c r="A2307" t="inlineStr">
        <is>
          <t>bindsnet</t>
        </is>
      </c>
      <c r="B2307" t="inlineStr">
        <is>
          <t>2d75a2da0c8aa0d1f9590a1471cab57acbc7604a</t>
        </is>
      </c>
      <c r="C2307" t="inlineStr">
        <is>
          <t>2018-08-20 19:04:47+00:00</t>
        </is>
      </c>
      <c r="D2307" t="inlineStr">
        <is>
          <t>add</t>
        </is>
      </c>
      <c r="E2307" t="inlineStr">
        <is>
          <t>scipy</t>
        </is>
      </c>
      <c r="F2307" t="inlineStr">
        <is>
          <t>&gt;=1.1.0</t>
        </is>
      </c>
      <c r="G2307" t="inlineStr"/>
      <c r="H2307" t="inlineStr"/>
    </row>
    <row r="2308">
      <c r="A2308" t="inlineStr">
        <is>
          <t>bindsnet</t>
        </is>
      </c>
      <c r="B2308" t="inlineStr">
        <is>
          <t>2d75a2da0c8aa0d1f9590a1471cab57acbc7604a</t>
        </is>
      </c>
      <c r="C2308" t="inlineStr">
        <is>
          <t>2018-08-20 19:04:47+00:00</t>
        </is>
      </c>
      <c r="D2308" t="inlineStr">
        <is>
          <t>add</t>
        </is>
      </c>
      <c r="E2308" t="inlineStr">
        <is>
          <t>cython</t>
        </is>
      </c>
      <c r="F2308" t="inlineStr">
        <is>
          <t>&gt;=0.28.5</t>
        </is>
      </c>
      <c r="G2308" t="inlineStr"/>
      <c r="H2308" t="inlineStr"/>
    </row>
    <row r="2309">
      <c r="A2309" t="inlineStr">
        <is>
          <t>bindsnet</t>
        </is>
      </c>
      <c r="B2309" t="inlineStr">
        <is>
          <t>2d75a2da0c8aa0d1f9590a1471cab57acbc7604a</t>
        </is>
      </c>
      <c r="C2309" t="inlineStr">
        <is>
          <t>2018-08-20 19:04:47+00:00</t>
        </is>
      </c>
      <c r="D2309" t="inlineStr">
        <is>
          <t>add</t>
        </is>
      </c>
      <c r="E2309" t="inlineStr">
        <is>
          <t>pandas</t>
        </is>
      </c>
      <c r="F2309" t="inlineStr">
        <is>
          <t>&gt;=0.23.4</t>
        </is>
      </c>
      <c r="G2309" t="inlineStr"/>
      <c r="H2309" t="inlineStr"/>
    </row>
    <row r="2310">
      <c r="A2310" t="inlineStr">
        <is>
          <t>bindsnet</t>
        </is>
      </c>
      <c r="B2310" t="inlineStr">
        <is>
          <t>4021360cc0f715947bf6dc3f7effab003141cb4c</t>
        </is>
      </c>
      <c r="C2310" t="inlineStr">
        <is>
          <t>2019-05-08 20:23:40+00:00</t>
        </is>
      </c>
      <c r="D2310" t="inlineStr">
        <is>
          <t>verchange</t>
        </is>
      </c>
      <c r="E2310" t="inlineStr">
        <is>
          <t>torch</t>
        </is>
      </c>
      <c r="F2310" t="inlineStr">
        <is>
          <t>&gt;=1.0.0</t>
        </is>
      </c>
      <c r="G2310" t="inlineStr">
        <is>
          <t>torch</t>
        </is>
      </c>
      <c r="H2310" t="inlineStr">
        <is>
          <t>&gt;=0.4.0</t>
        </is>
      </c>
    </row>
    <row r="2311">
      <c r="A2311" t="inlineStr">
        <is>
          <t>bindsnet</t>
        </is>
      </c>
      <c r="B2311" t="inlineStr">
        <is>
          <t>4021360cc0f715947bf6dc3f7effab003141cb4c</t>
        </is>
      </c>
      <c r="C2311" t="inlineStr">
        <is>
          <t>2019-05-08 20:23:40+00:00</t>
        </is>
      </c>
      <c r="D2311" t="inlineStr">
        <is>
          <t>add</t>
        </is>
      </c>
      <c r="E2311" t="inlineStr">
        <is>
          <t>foolbox</t>
        </is>
      </c>
      <c r="F2311" t="inlineStr"/>
      <c r="G2311" t="inlineStr"/>
      <c r="H2311" t="inlineStr"/>
    </row>
    <row r="2312">
      <c r="A2312" t="inlineStr">
        <is>
          <t>bindsnet</t>
        </is>
      </c>
      <c r="B2312" t="inlineStr">
        <is>
          <t>ec5fd2295f8fd57213f06437b34ca0b0d182fc7e</t>
        </is>
      </c>
      <c r="C2312" t="inlineStr">
        <is>
          <t>2019-09-25 15:04:41+00:00</t>
        </is>
      </c>
      <c r="D2312" t="inlineStr">
        <is>
          <t>verchange</t>
        </is>
      </c>
      <c r="E2312" t="inlineStr">
        <is>
          <t>torch</t>
        </is>
      </c>
      <c r="F2312" t="inlineStr">
        <is>
          <t>&gt;=1.1.0</t>
        </is>
      </c>
      <c r="G2312" t="inlineStr">
        <is>
          <t>torch</t>
        </is>
      </c>
      <c r="H2312" t="inlineStr">
        <is>
          <t>&gt;=1.0.0</t>
        </is>
      </c>
    </row>
    <row r="2313">
      <c r="A2313" t="inlineStr">
        <is>
          <t>bindsnet</t>
        </is>
      </c>
      <c r="B2313" t="inlineStr">
        <is>
          <t>ec5fd2295f8fd57213f06437b34ca0b0d182fc7e</t>
        </is>
      </c>
      <c r="C2313" t="inlineStr">
        <is>
          <t>2019-09-25 15:04:41+00:00</t>
        </is>
      </c>
      <c r="D2313" t="inlineStr">
        <is>
          <t>add</t>
        </is>
      </c>
      <c r="E2313" t="inlineStr">
        <is>
          <t>torchvision</t>
        </is>
      </c>
      <c r="F2313" t="inlineStr">
        <is>
          <t>&gt;=0.3.0</t>
        </is>
      </c>
      <c r="G2313" t="inlineStr"/>
      <c r="H2313" t="inlineStr"/>
    </row>
    <row r="2314">
      <c r="A2314" t="inlineStr">
        <is>
          <t>bindsnet</t>
        </is>
      </c>
      <c r="B2314" t="inlineStr">
        <is>
          <t>ec5fd2295f8fd57213f06437b34ca0b0d182fc7e</t>
        </is>
      </c>
      <c r="C2314" t="inlineStr">
        <is>
          <t>2019-09-25 15:04:41+00:00</t>
        </is>
      </c>
      <c r="D2314" t="inlineStr">
        <is>
          <t>add</t>
        </is>
      </c>
      <c r="E2314" t="inlineStr">
        <is>
          <t>tensorboardX</t>
        </is>
      </c>
      <c r="F2314" t="inlineStr">
        <is>
          <t>&gt;=1.7</t>
        </is>
      </c>
      <c r="G2314" t="inlineStr"/>
      <c r="H2314" t="inlineStr"/>
    </row>
    <row r="2315">
      <c r="A2315" t="inlineStr">
        <is>
          <t>bindsnet</t>
        </is>
      </c>
      <c r="B2315" t="inlineStr">
        <is>
          <t>ec5fd2295f8fd57213f06437b34ca0b0d182fc7e</t>
        </is>
      </c>
      <c r="C2315" t="inlineStr">
        <is>
          <t>2019-09-25 15:04:41+00:00</t>
        </is>
      </c>
      <c r="D2315" t="inlineStr">
        <is>
          <t>add</t>
        </is>
      </c>
      <c r="E2315" t="inlineStr">
        <is>
          <t>pre-commit</t>
        </is>
      </c>
      <c r="F2315" t="inlineStr"/>
      <c r="G2315" t="inlineStr"/>
      <c r="H2315" t="inlineStr"/>
    </row>
    <row r="2316">
      <c r="A2316" t="inlineStr">
        <is>
          <t>bindsnet</t>
        </is>
      </c>
      <c r="B2316" t="inlineStr">
        <is>
          <t>e69b975c16016dd412617f11bd19f7889128bced</t>
        </is>
      </c>
      <c r="C2316" t="inlineStr">
        <is>
          <t>2020-10-06 15:11:53+00:00</t>
        </is>
      </c>
      <c r="D2316" t="inlineStr">
        <is>
          <t>verchange</t>
        </is>
      </c>
      <c r="E2316" t="inlineStr">
        <is>
          <t>cython</t>
        </is>
      </c>
      <c r="F2316" t="inlineStr">
        <is>
          <t>&gt;=0.28.5</t>
        </is>
      </c>
      <c r="G2316" t="inlineStr">
        <is>
          <t>cython</t>
        </is>
      </c>
      <c r="H2316" t="inlineStr">
        <is>
          <t>&gt;=0.28.5</t>
        </is>
      </c>
    </row>
    <row r="2317">
      <c r="A2317" t="inlineStr">
        <is>
          <t>bindsnet</t>
        </is>
      </c>
      <c r="B2317" t="inlineStr">
        <is>
          <t>e69b975c16016dd412617f11bd19f7889128bced</t>
        </is>
      </c>
      <c r="C2317" t="inlineStr">
        <is>
          <t>2020-10-06 15:11:53+00:00</t>
        </is>
      </c>
      <c r="D2317" t="inlineStr">
        <is>
          <t>verchange</t>
        </is>
      </c>
      <c r="E2317" t="inlineStr">
        <is>
          <t>torch</t>
        </is>
      </c>
      <c r="F2317" t="inlineStr">
        <is>
          <t>&gt;=1.5.1</t>
        </is>
      </c>
      <c r="G2317" t="inlineStr">
        <is>
          <t>torch</t>
        </is>
      </c>
      <c r="H2317" t="inlineStr">
        <is>
          <t>&gt;=1.1.0</t>
        </is>
      </c>
    </row>
    <row r="2318">
      <c r="A2318" t="inlineStr">
        <is>
          <t>bindsnet</t>
        </is>
      </c>
      <c r="B2318" t="inlineStr">
        <is>
          <t>e69b975c16016dd412617f11bd19f7889128bced</t>
        </is>
      </c>
      <c r="C2318" t="inlineStr">
        <is>
          <t>2020-10-06 15:11:53+00:00</t>
        </is>
      </c>
      <c r="D2318" t="inlineStr">
        <is>
          <t>verchange</t>
        </is>
      </c>
      <c r="E2318" t="inlineStr">
        <is>
          <t>torchvision</t>
        </is>
      </c>
      <c r="F2318" t="inlineStr">
        <is>
          <t>&gt;=0.6.1</t>
        </is>
      </c>
      <c r="G2318" t="inlineStr">
        <is>
          <t>torchvision</t>
        </is>
      </c>
      <c r="H2318" t="inlineStr">
        <is>
          <t>&gt;=0.3.0</t>
        </is>
      </c>
    </row>
    <row r="2319">
      <c r="A2319" t="inlineStr">
        <is>
          <t>bindsnet</t>
        </is>
      </c>
      <c r="B2319" t="inlineStr">
        <is>
          <t>e69b975c16016dd412617f11bd19f7889128bced</t>
        </is>
      </c>
      <c r="C2319" t="inlineStr">
        <is>
          <t>2020-10-06 15:11:53+00:00</t>
        </is>
      </c>
      <c r="D2319" t="inlineStr">
        <is>
          <t>add</t>
        </is>
      </c>
      <c r="E2319" t="inlineStr">
        <is>
          <t>scikit-build</t>
        </is>
      </c>
      <c r="F2319" t="inlineStr">
        <is>
          <t>&gt;=0.11.0</t>
        </is>
      </c>
      <c r="G2319" t="inlineStr"/>
      <c r="H2319" t="inlineStr"/>
    </row>
    <row r="2320">
      <c r="A2320" t="inlineStr">
        <is>
          <t>cloud-custodian</t>
        </is>
      </c>
      <c r="B2320" t="inlineStr">
        <is>
          <t>4d42439ffa961c331c1ba7432159c87f074c17a6</t>
        </is>
      </c>
      <c r="C2320" t="inlineStr">
        <is>
          <t>2016-05-09 17:20:43+00:00</t>
        </is>
      </c>
      <c r="D2320" t="inlineStr">
        <is>
          <t>verchange</t>
        </is>
      </c>
      <c r="E2320" t="inlineStr">
        <is>
          <t>boto3</t>
        </is>
      </c>
      <c r="F2320">
        <f>=1.3.1</f>
        <v/>
      </c>
      <c r="G2320" t="inlineStr">
        <is>
          <t>boto3</t>
        </is>
      </c>
      <c r="H2320">
        <f>=1.2.3</f>
        <v/>
      </c>
    </row>
    <row r="2321">
      <c r="A2321" t="inlineStr">
        <is>
          <t>cloud-custodian</t>
        </is>
      </c>
      <c r="B2321" t="inlineStr">
        <is>
          <t>4d42439ffa961c331c1ba7432159c87f074c17a6</t>
        </is>
      </c>
      <c r="C2321" t="inlineStr">
        <is>
          <t>2016-05-09 17:20:43+00:00</t>
        </is>
      </c>
      <c r="D2321" t="inlineStr">
        <is>
          <t>verchange</t>
        </is>
      </c>
      <c r="E2321" t="inlineStr">
        <is>
          <t>botocore</t>
        </is>
      </c>
      <c r="F2321">
        <f>=1.4.17</f>
        <v/>
      </c>
      <c r="G2321" t="inlineStr">
        <is>
          <t>botocore</t>
        </is>
      </c>
      <c r="H2321">
        <f>=1.3.22</f>
        <v/>
      </c>
    </row>
    <row r="2322">
      <c r="A2322" t="inlineStr">
        <is>
          <t>cloud-custodian</t>
        </is>
      </c>
      <c r="B2322" t="inlineStr">
        <is>
          <t>0936b54153d5ba85753154c9e25db1d0271f0c67</t>
        </is>
      </c>
      <c r="C2322" t="inlineStr">
        <is>
          <t>2016-05-16 11:01:06+00:00</t>
        </is>
      </c>
      <c r="D2322" t="inlineStr">
        <is>
          <t>verchange</t>
        </is>
      </c>
      <c r="E2322" t="inlineStr">
        <is>
          <t>botocore</t>
        </is>
      </c>
      <c r="F2322">
        <f>=1.4.19</f>
        <v/>
      </c>
      <c r="G2322" t="inlineStr">
        <is>
          <t>botocore</t>
        </is>
      </c>
      <c r="H2322">
        <f>=1.4.17</f>
        <v/>
      </c>
    </row>
    <row r="2323">
      <c r="A2323" t="inlineStr">
        <is>
          <t>cloud-custodian</t>
        </is>
      </c>
      <c r="B2323" t="inlineStr">
        <is>
          <t>024ae8974c759325c14fe912d671520ac55788bd</t>
        </is>
      </c>
      <c r="C2323" t="inlineStr">
        <is>
          <t>2016-05-22 15:29:30+00:00</t>
        </is>
      </c>
      <c r="D2323" t="inlineStr">
        <is>
          <t>verchange</t>
        </is>
      </c>
      <c r="E2323" t="inlineStr">
        <is>
          <t>botocore</t>
        </is>
      </c>
      <c r="F2323">
        <f>=1.4.22</f>
        <v/>
      </c>
      <c r="G2323" t="inlineStr">
        <is>
          <t>botocore</t>
        </is>
      </c>
      <c r="H2323">
        <f>=1.4.19</f>
        <v/>
      </c>
    </row>
    <row r="2324">
      <c r="A2324" t="inlineStr">
        <is>
          <t>cloud-custodian</t>
        </is>
      </c>
      <c r="B2324" t="inlineStr">
        <is>
          <t>54d52eef17b1fa6d454bc66dd4925dbeeb79a9ae</t>
        </is>
      </c>
      <c r="C2324" t="inlineStr">
        <is>
          <t>2016-06-27 13:09:27+00:00</t>
        </is>
      </c>
      <c r="D2324" t="inlineStr">
        <is>
          <t>verchange</t>
        </is>
      </c>
      <c r="E2324" t="inlineStr">
        <is>
          <t>botocore</t>
        </is>
      </c>
      <c r="F2324">
        <f>=1.4.31</f>
        <v/>
      </c>
      <c r="G2324" t="inlineStr">
        <is>
          <t>botocore</t>
        </is>
      </c>
      <c r="H2324">
        <f>=1.4.28</f>
        <v/>
      </c>
    </row>
    <row r="2325">
      <c r="A2325" t="inlineStr">
        <is>
          <t>cloud-custodian</t>
        </is>
      </c>
      <c r="B2325" t="inlineStr">
        <is>
          <t>79779551417f54a009d95c1ba830614487fdfc55</t>
        </is>
      </c>
      <c r="C2325" t="inlineStr">
        <is>
          <t>2016-07-06 19:30:56+00:00</t>
        </is>
      </c>
      <c r="D2325" t="inlineStr">
        <is>
          <t>verchange</t>
        </is>
      </c>
      <c r="E2325" t="inlineStr">
        <is>
          <t>botocore</t>
        </is>
      </c>
      <c r="F2325">
        <f>=1.4.31</f>
        <v/>
      </c>
      <c r="G2325" t="inlineStr">
        <is>
          <t>botocore</t>
        </is>
      </c>
      <c r="H2325">
        <f>=1.4.28</f>
        <v/>
      </c>
    </row>
    <row r="2326">
      <c r="A2326" t="inlineStr">
        <is>
          <t>cloud-custodian</t>
        </is>
      </c>
      <c r="B2326" t="inlineStr">
        <is>
          <t>f17b6a61a308d256463c16c096eab340816c28a3</t>
        </is>
      </c>
      <c r="C2326" t="inlineStr">
        <is>
          <t>2016-07-16 05:29:27+00:00</t>
        </is>
      </c>
      <c r="D2326" t="inlineStr">
        <is>
          <t>verchange</t>
        </is>
      </c>
      <c r="E2326" t="inlineStr">
        <is>
          <t>botocore</t>
        </is>
      </c>
      <c r="F2326">
        <f>=1.4.31</f>
        <v/>
      </c>
      <c r="G2326" t="inlineStr">
        <is>
          <t>botocore</t>
        </is>
      </c>
      <c r="H2326">
        <f>=1.4.28</f>
        <v/>
      </c>
    </row>
    <row r="2327">
      <c r="A2327" t="inlineStr">
        <is>
          <t>cloud-custodian</t>
        </is>
      </c>
      <c r="B2327" t="inlineStr">
        <is>
          <t>954077fd2c6090b6bb227ec54a016f63c9118b7d</t>
        </is>
      </c>
      <c r="C2327" t="inlineStr">
        <is>
          <t>2016-07-25 09:56:29+00:00</t>
        </is>
      </c>
      <c r="D2327" t="inlineStr">
        <is>
          <t>verchange</t>
        </is>
      </c>
      <c r="E2327" t="inlineStr">
        <is>
          <t>botocore</t>
        </is>
      </c>
      <c r="F2327" t="inlineStr">
        <is>
          <t>&gt;=1.4.34</t>
        </is>
      </c>
      <c r="G2327" t="inlineStr">
        <is>
          <t>botocore</t>
        </is>
      </c>
      <c r="H2327">
        <f>=1.4.31</f>
        <v/>
      </c>
    </row>
    <row r="2328">
      <c r="A2328" t="inlineStr">
        <is>
          <t>cloud-custodian</t>
        </is>
      </c>
      <c r="B2328" t="inlineStr">
        <is>
          <t>0f021185537011747e95b5863c0ad3fd3e5a88bc</t>
        </is>
      </c>
      <c r="C2328" t="inlineStr">
        <is>
          <t>2016-08-14 23:46:11+00:00</t>
        </is>
      </c>
      <c r="D2328" t="inlineStr">
        <is>
          <t>verchange</t>
        </is>
      </c>
      <c r="E2328" t="inlineStr">
        <is>
          <t>boto3</t>
        </is>
      </c>
      <c r="F2328">
        <f>=1.4.0</f>
        <v/>
      </c>
      <c r="G2328" t="inlineStr">
        <is>
          <t>boto3</t>
        </is>
      </c>
      <c r="H2328">
        <f>=1.3.1</f>
        <v/>
      </c>
    </row>
    <row r="2329">
      <c r="A2329" t="inlineStr">
        <is>
          <t>python-react</t>
        </is>
      </c>
      <c r="B2329" t="inlineStr">
        <is>
          <t>46c973ac8ea1a382d098bcb11977d21980e344b2</t>
        </is>
      </c>
      <c r="C2329" t="inlineStr">
        <is>
          <t>2014-12-14 07:35:04+00:00</t>
        </is>
      </c>
      <c r="D2329" t="inlineStr">
        <is>
          <t>add</t>
        </is>
      </c>
      <c r="E2329" t="inlineStr">
        <is>
          <t>django</t>
        </is>
      </c>
      <c r="F2329" t="inlineStr"/>
      <c r="G2329" t="inlineStr"/>
      <c r="H2329" t="inlineStr"/>
    </row>
    <row r="2330">
      <c r="A2330" t="inlineStr">
        <is>
          <t>python-react</t>
        </is>
      </c>
      <c r="B2330" t="inlineStr">
        <is>
          <t>46c973ac8ea1a382d098bcb11977d21980e344b2</t>
        </is>
      </c>
      <c r="C2330" t="inlineStr">
        <is>
          <t>2014-12-14 07:35:04+00:00</t>
        </is>
      </c>
      <c r="D2330" t="inlineStr">
        <is>
          <t>add</t>
        </is>
      </c>
      <c r="E2330" t="inlineStr">
        <is>
          <t>django-node</t>
        </is>
      </c>
      <c r="F2330">
        <f>=2.0.1</f>
        <v/>
      </c>
      <c r="G2330" t="inlineStr"/>
      <c r="H2330" t="inlineStr"/>
    </row>
    <row r="2331">
      <c r="A2331" t="inlineStr">
        <is>
          <t>python-react</t>
        </is>
      </c>
      <c r="B2331" t="inlineStr">
        <is>
          <t>46c973ac8ea1a382d098bcb11977d21980e344b2</t>
        </is>
      </c>
      <c r="C2331" t="inlineStr">
        <is>
          <t>2014-12-14 07:35:04+00:00</t>
        </is>
      </c>
      <c r="D2331" t="inlineStr">
        <is>
          <t>add</t>
        </is>
      </c>
      <c r="E2331" t="inlineStr">
        <is>
          <t>django-webpack</t>
        </is>
      </c>
      <c r="F2331">
        <f>=1.0.1</f>
        <v/>
      </c>
      <c r="G2331" t="inlineStr"/>
      <c r="H2331" t="inlineStr"/>
    </row>
    <row r="2332">
      <c r="A2332" t="inlineStr">
        <is>
          <t>python-react</t>
        </is>
      </c>
      <c r="B2332" t="inlineStr">
        <is>
          <t>4d902ff4fc3deb808a2acec1094d0c810d6778fd</t>
        </is>
      </c>
      <c r="C2332" t="inlineStr">
        <is>
          <t>2014-12-24 07:48:54+00:00</t>
        </is>
      </c>
      <c r="D2332" t="inlineStr">
        <is>
          <t>verchange</t>
        </is>
      </c>
      <c r="E2332" t="inlineStr">
        <is>
          <t>django-webpack</t>
        </is>
      </c>
      <c r="F2332">
        <f>=1.1.0</f>
        <v/>
      </c>
      <c r="G2332" t="inlineStr">
        <is>
          <t>django-webpack</t>
        </is>
      </c>
      <c r="H2332">
        <f>=1.0.1</f>
        <v/>
      </c>
    </row>
    <row r="2333">
      <c r="A2333" t="inlineStr">
        <is>
          <t>python-react</t>
        </is>
      </c>
      <c r="B2333" t="inlineStr">
        <is>
          <t>4d902ff4fc3deb808a2acec1094d0c810d6778fd</t>
        </is>
      </c>
      <c r="C2333" t="inlineStr">
        <is>
          <t>2014-12-24 07:48:54+00:00</t>
        </is>
      </c>
      <c r="D2333" t="inlineStr">
        <is>
          <t>verchange</t>
        </is>
      </c>
      <c r="E2333" t="inlineStr">
        <is>
          <t>django-node</t>
        </is>
      </c>
      <c r="F2333">
        <f>=2.1.0</f>
        <v/>
      </c>
      <c r="G2333" t="inlineStr">
        <is>
          <t>django-node</t>
        </is>
      </c>
      <c r="H2333">
        <f>=2.0.1</f>
        <v/>
      </c>
    </row>
    <row r="2334">
      <c r="A2334" t="inlineStr">
        <is>
          <t>python-react</t>
        </is>
      </c>
      <c r="B2334" t="inlineStr">
        <is>
          <t>f0bb7a2cf4c8ec9423344dd3de96aa9cd5a9f509</t>
        </is>
      </c>
      <c r="C2334" t="inlineStr">
        <is>
          <t>2015-01-02 06:52:30+00:00</t>
        </is>
      </c>
      <c r="D2334" t="inlineStr">
        <is>
          <t>verchange</t>
        </is>
      </c>
      <c r="E2334" t="inlineStr">
        <is>
          <t>django-webpack</t>
        </is>
      </c>
      <c r="F2334">
        <f>=2.0.0</f>
        <v/>
      </c>
      <c r="G2334" t="inlineStr">
        <is>
          <t>django-webpack</t>
        </is>
      </c>
      <c r="H2334">
        <f>=1.1.0</f>
        <v/>
      </c>
    </row>
    <row r="2335">
      <c r="A2335" t="inlineStr">
        <is>
          <t>python-react</t>
        </is>
      </c>
      <c r="B2335" t="inlineStr">
        <is>
          <t>e01c4586e73368b9be90b1e6fb810fa20be385d7</t>
        </is>
      </c>
      <c r="C2335" t="inlineStr">
        <is>
          <t>2015-01-26 09:24:10+00:00</t>
        </is>
      </c>
      <c r="D2335" t="inlineStr">
        <is>
          <t>verchange</t>
        </is>
      </c>
      <c r="E2335" t="inlineStr">
        <is>
          <t>django-webpack</t>
        </is>
      </c>
      <c r="F2335">
        <f>=2.0.2</f>
        <v/>
      </c>
      <c r="G2335" t="inlineStr">
        <is>
          <t>django-webpack</t>
        </is>
      </c>
      <c r="H2335">
        <f>=2.0.0</f>
        <v/>
      </c>
    </row>
    <row r="2336">
      <c r="A2336" t="inlineStr">
        <is>
          <t>python-react</t>
        </is>
      </c>
      <c r="B2336" t="inlineStr">
        <is>
          <t>e01c4586e73368b9be90b1e6fb810fa20be385d7</t>
        </is>
      </c>
      <c r="C2336" t="inlineStr">
        <is>
          <t>2015-01-26 09:24:10+00:00</t>
        </is>
      </c>
      <c r="D2336" t="inlineStr">
        <is>
          <t>verchange</t>
        </is>
      </c>
      <c r="E2336" t="inlineStr">
        <is>
          <t>django-node</t>
        </is>
      </c>
      <c r="F2336">
        <f>=2.2.1</f>
        <v/>
      </c>
      <c r="G2336" t="inlineStr">
        <is>
          <t>django-node</t>
        </is>
      </c>
      <c r="H2336">
        <f>=2.1.0</f>
        <v/>
      </c>
    </row>
    <row r="2337">
      <c r="A2337" t="inlineStr">
        <is>
          <t>python-react</t>
        </is>
      </c>
      <c r="B2337" t="inlineStr">
        <is>
          <t>e01c4586e73368b9be90b1e6fb810fa20be385d7</t>
        </is>
      </c>
      <c r="C2337" t="inlineStr">
        <is>
          <t>2015-01-26 09:24:10+00:00</t>
        </is>
      </c>
      <c r="D2337" t="inlineStr">
        <is>
          <t>add</t>
        </is>
      </c>
      <c r="E2337" t="inlineStr">
        <is>
          <t>requests</t>
        </is>
      </c>
      <c r="F2337" t="inlineStr">
        <is>
          <t>&gt;=2.5.1</t>
        </is>
      </c>
      <c r="G2337" t="inlineStr"/>
      <c r="H2337" t="inlineStr"/>
    </row>
    <row r="2338">
      <c r="A2338" t="inlineStr">
        <is>
          <t>python-react</t>
        </is>
      </c>
      <c r="B2338" t="inlineStr">
        <is>
          <t>99e3022e6c2154f6d72c399cbcb510eb1a6f9313</t>
        </is>
      </c>
      <c r="C2338" t="inlineStr">
        <is>
          <t>2015-02-01 02:03:24+00:00</t>
        </is>
      </c>
      <c r="D2338" t="inlineStr">
        <is>
          <t>verchange</t>
        </is>
      </c>
      <c r="E2338" t="inlineStr">
        <is>
          <t>django-webpack</t>
        </is>
      </c>
      <c r="F2338">
        <f>=2.1.2</f>
        <v/>
      </c>
      <c r="G2338" t="inlineStr">
        <is>
          <t>django-webpack</t>
        </is>
      </c>
      <c r="H2338">
        <f>=2.0.2</f>
        <v/>
      </c>
    </row>
    <row r="2339">
      <c r="A2339" t="inlineStr">
        <is>
          <t>python-react</t>
        </is>
      </c>
      <c r="B2339" t="inlineStr">
        <is>
          <t>99e3022e6c2154f6d72c399cbcb510eb1a6f9313</t>
        </is>
      </c>
      <c r="C2339" t="inlineStr">
        <is>
          <t>2015-02-01 02:03:24+00:00</t>
        </is>
      </c>
      <c r="D2339" t="inlineStr">
        <is>
          <t>verchange</t>
        </is>
      </c>
      <c r="E2339" t="inlineStr">
        <is>
          <t>django-node</t>
        </is>
      </c>
      <c r="F2339">
        <f>=2.3.3</f>
        <v/>
      </c>
      <c r="G2339" t="inlineStr">
        <is>
          <t>django-node</t>
        </is>
      </c>
      <c r="H2339">
        <f>=2.2.1</f>
        <v/>
      </c>
    </row>
    <row r="2340">
      <c r="A2340" t="inlineStr">
        <is>
          <t>python-react</t>
        </is>
      </c>
      <c r="B2340" t="inlineStr">
        <is>
          <t>48ce7bd657431c54179b0d01a49b82c54a90848c</t>
        </is>
      </c>
      <c r="C2340" t="inlineStr">
        <is>
          <t>2015-03-31 23:56:02+00:00</t>
        </is>
      </c>
      <c r="D2340" t="inlineStr">
        <is>
          <t>verchange</t>
        </is>
      </c>
      <c r="E2340" t="inlineStr">
        <is>
          <t>django-node</t>
        </is>
      </c>
      <c r="F2340">
        <f>=4.0.0</f>
        <v/>
      </c>
      <c r="G2340" t="inlineStr">
        <is>
          <t>django-node</t>
        </is>
      </c>
      <c r="H2340">
        <f>=2.3.3</f>
        <v/>
      </c>
    </row>
    <row r="2341">
      <c r="A2341" t="inlineStr">
        <is>
          <t>python-react</t>
        </is>
      </c>
      <c r="B2341" t="inlineStr">
        <is>
          <t>48ce7bd657431c54179b0d01a49b82c54a90848c</t>
        </is>
      </c>
      <c r="C2341" t="inlineStr">
        <is>
          <t>2015-03-31 23:56:02+00:00</t>
        </is>
      </c>
      <c r="D2341" t="inlineStr">
        <is>
          <t>rem</t>
        </is>
      </c>
      <c r="E2341" t="inlineStr"/>
      <c r="F2341" t="inlineStr"/>
      <c r="G2341" t="inlineStr">
        <is>
          <t>django-webpack</t>
        </is>
      </c>
      <c r="H2341">
        <f>=2.1.2</f>
        <v/>
      </c>
    </row>
    <row r="2342">
      <c r="A2342" t="inlineStr">
        <is>
          <t>python-react</t>
        </is>
      </c>
      <c r="B2342" t="inlineStr">
        <is>
          <t>48ce7bd657431c54179b0d01a49b82c54a90848c</t>
        </is>
      </c>
      <c r="C2342" t="inlineStr">
        <is>
          <t>2015-03-31 23:56:02+00:00</t>
        </is>
      </c>
      <c r="D2342" t="inlineStr">
        <is>
          <t>rem</t>
        </is>
      </c>
      <c r="E2342" t="inlineStr"/>
      <c r="F2342" t="inlineStr"/>
      <c r="G2342" t="inlineStr">
        <is>
          <t>requests</t>
        </is>
      </c>
      <c r="H2342" t="inlineStr">
        <is>
          <t>&gt;=2.5.1</t>
        </is>
      </c>
    </row>
    <row r="2343">
      <c r="A2343" t="inlineStr">
        <is>
          <t>python-react</t>
        </is>
      </c>
      <c r="B2343" t="inlineStr">
        <is>
          <t>e3a1a64a11b915c2a3f6fe3cd9539c18e5f9eaee</t>
        </is>
      </c>
      <c r="C2343" t="inlineStr">
        <is>
          <t>2015-04-21 04:33:09+00:00</t>
        </is>
      </c>
      <c r="D2343" t="inlineStr">
        <is>
          <t>verchange</t>
        </is>
      </c>
      <c r="E2343" t="inlineStr">
        <is>
          <t>django-node</t>
        </is>
      </c>
      <c r="F2343">
        <f>=4.0.0</f>
        <v/>
      </c>
      <c r="G2343" t="inlineStr">
        <is>
          <t>django-node</t>
        </is>
      </c>
      <c r="H2343">
        <f>=4.0.0</f>
        <v/>
      </c>
    </row>
    <row r="2344">
      <c r="A2344" t="inlineStr">
        <is>
          <t>python-react</t>
        </is>
      </c>
      <c r="B2344" t="inlineStr">
        <is>
          <t>e3a1a64a11b915c2a3f6fe3cd9539c18e5f9eaee</t>
        </is>
      </c>
      <c r="C2344" t="inlineStr">
        <is>
          <t>2015-04-21 04:33:09+00:00</t>
        </is>
      </c>
      <c r="D2344" t="inlineStr">
        <is>
          <t>add</t>
        </is>
      </c>
      <c r="E2344" t="inlineStr">
        <is>
          <t>django-webpack</t>
        </is>
      </c>
      <c r="F2344">
        <f>=3.1.0</f>
        <v/>
      </c>
      <c r="G2344" t="inlineStr"/>
      <c r="H2344" t="inlineStr"/>
    </row>
    <row r="2345">
      <c r="A2345" t="inlineStr">
        <is>
          <t>python-react</t>
        </is>
      </c>
      <c r="B2345" t="inlineStr">
        <is>
          <t>e3a1a64a11b915c2a3f6fe3cd9539c18e5f9eaee</t>
        </is>
      </c>
      <c r="C2345" t="inlineStr">
        <is>
          <t>2015-04-21 04:33:09+00:00</t>
        </is>
      </c>
      <c r="D2345" t="inlineStr">
        <is>
          <t>add</t>
        </is>
      </c>
      <c r="E2345" t="inlineStr">
        <is>
          <t>optional-django</t>
        </is>
      </c>
      <c r="F2345">
        <f>=0.2.1</f>
        <v/>
      </c>
      <c r="G2345" t="inlineStr"/>
      <c r="H2345" t="inlineStr"/>
    </row>
    <row r="2346">
      <c r="A2346" t="inlineStr">
        <is>
          <t>python-react</t>
        </is>
      </c>
      <c r="B2346" t="inlineStr">
        <is>
          <t>4aefdf8d4e57d17e90f30d042acff9745d8b3e35</t>
        </is>
      </c>
      <c r="C2346" t="inlineStr">
        <is>
          <t>2015-05-04 13:36:53+00:00</t>
        </is>
      </c>
      <c r="D2346" t="inlineStr">
        <is>
          <t>verchange</t>
        </is>
      </c>
      <c r="E2346" t="inlineStr">
        <is>
          <t>optional-django</t>
        </is>
      </c>
      <c r="F2346">
        <f>=0.3.0</f>
        <v/>
      </c>
      <c r="G2346" t="inlineStr">
        <is>
          <t>optional-django</t>
        </is>
      </c>
      <c r="H2346">
        <f>=0.2.1</f>
        <v/>
      </c>
    </row>
    <row r="2347">
      <c r="A2347" t="inlineStr">
        <is>
          <t>python-react</t>
        </is>
      </c>
      <c r="B2347" t="inlineStr">
        <is>
          <t>4aefdf8d4e57d17e90f30d042acff9745d8b3e35</t>
        </is>
      </c>
      <c r="C2347" t="inlineStr">
        <is>
          <t>2015-05-04 13:36:53+00:00</t>
        </is>
      </c>
      <c r="D2347" t="inlineStr">
        <is>
          <t>add</t>
        </is>
      </c>
      <c r="E2347" t="inlineStr">
        <is>
          <t>webpack</t>
        </is>
      </c>
      <c r="F2347">
        <f>=4.0.1</f>
        <v/>
      </c>
      <c r="G2347" t="inlineStr"/>
      <c r="H2347" t="inlineStr"/>
    </row>
    <row r="2348">
      <c r="A2348" t="inlineStr">
        <is>
          <t>python-react</t>
        </is>
      </c>
      <c r="B2348" t="inlineStr">
        <is>
          <t>4aefdf8d4e57d17e90f30d042acff9745d8b3e35</t>
        </is>
      </c>
      <c r="C2348" t="inlineStr">
        <is>
          <t>2015-05-04 13:36:53+00:00</t>
        </is>
      </c>
      <c r="D2348" t="inlineStr">
        <is>
          <t>add</t>
        </is>
      </c>
      <c r="E2348" t="inlineStr">
        <is>
          <t>js-host</t>
        </is>
      </c>
      <c r="F2348" t="inlineStr"/>
      <c r="G2348" t="inlineStr"/>
      <c r="H2348" t="inlineStr"/>
    </row>
    <row r="2349">
      <c r="A2349" t="inlineStr">
        <is>
          <t>python-react</t>
        </is>
      </c>
      <c r="B2349" t="inlineStr">
        <is>
          <t>4aefdf8d4e57d17e90f30d042acff9745d8b3e35</t>
        </is>
      </c>
      <c r="C2349" t="inlineStr">
        <is>
          <t>2015-05-04 13:36:53+00:00</t>
        </is>
      </c>
      <c r="D2349" t="inlineStr">
        <is>
          <t>add</t>
        </is>
      </c>
      <c r="E2349" t="inlineStr">
        <is>
          <t>nose</t>
        </is>
      </c>
      <c r="F2349">
        <f>=1.3.6</f>
        <v/>
      </c>
      <c r="G2349" t="inlineStr"/>
      <c r="H2349" t="inlineStr"/>
    </row>
    <row r="2350">
      <c r="A2350" t="inlineStr">
        <is>
          <t>python-react</t>
        </is>
      </c>
      <c r="B2350" t="inlineStr">
        <is>
          <t>4aefdf8d4e57d17e90f30d042acff9745d8b3e35</t>
        </is>
      </c>
      <c r="C2350" t="inlineStr">
        <is>
          <t>2015-05-04 13:36:53+00:00</t>
        </is>
      </c>
      <c r="D2350" t="inlineStr">
        <is>
          <t>rem</t>
        </is>
      </c>
      <c r="E2350" t="inlineStr"/>
      <c r="F2350" t="inlineStr"/>
      <c r="G2350" t="inlineStr">
        <is>
          <t>django</t>
        </is>
      </c>
      <c r="H2350" t="inlineStr"/>
    </row>
    <row r="2351">
      <c r="A2351" t="inlineStr">
        <is>
          <t>python-react</t>
        </is>
      </c>
      <c r="B2351" t="inlineStr">
        <is>
          <t>4aefdf8d4e57d17e90f30d042acff9745d8b3e35</t>
        </is>
      </c>
      <c r="C2351" t="inlineStr">
        <is>
          <t>2015-05-04 13:36:53+00:00</t>
        </is>
      </c>
      <c r="D2351" t="inlineStr">
        <is>
          <t>rem</t>
        </is>
      </c>
      <c r="E2351" t="inlineStr"/>
      <c r="F2351" t="inlineStr"/>
      <c r="G2351" t="inlineStr">
        <is>
          <t>django-node</t>
        </is>
      </c>
      <c r="H2351">
        <f>=4.0.0</f>
        <v/>
      </c>
    </row>
    <row r="2352">
      <c r="A2352" t="inlineStr">
        <is>
          <t>python-react</t>
        </is>
      </c>
      <c r="B2352" t="inlineStr">
        <is>
          <t>4aefdf8d4e57d17e90f30d042acff9745d8b3e35</t>
        </is>
      </c>
      <c r="C2352" t="inlineStr">
        <is>
          <t>2015-05-04 13:36:53+00:00</t>
        </is>
      </c>
      <c r="D2352" t="inlineStr">
        <is>
          <t>rem</t>
        </is>
      </c>
      <c r="E2352" t="inlineStr"/>
      <c r="F2352" t="inlineStr"/>
      <c r="G2352" t="inlineStr">
        <is>
          <t>django-webpack</t>
        </is>
      </c>
      <c r="H2352">
        <f>=3.1.0</f>
        <v/>
      </c>
    </row>
    <row r="2353">
      <c r="A2353" t="inlineStr">
        <is>
          <t>python-react</t>
        </is>
      </c>
      <c r="B2353" t="inlineStr">
        <is>
          <t>695cf0e8e4c9ca464037e027ff6bb4fc3f44c0c7</t>
        </is>
      </c>
      <c r="C2353" t="inlineStr">
        <is>
          <t>2015-05-04 15:40:50+00:00</t>
        </is>
      </c>
      <c r="D2353" t="inlineStr">
        <is>
          <t>verchange</t>
        </is>
      </c>
      <c r="E2353" t="inlineStr">
        <is>
          <t>nose</t>
        </is>
      </c>
      <c r="F2353">
        <f>=1.3.6</f>
        <v/>
      </c>
      <c r="G2353" t="inlineStr">
        <is>
          <t>nose</t>
        </is>
      </c>
      <c r="H2353">
        <f>=1.3.6</f>
        <v/>
      </c>
    </row>
    <row r="2354">
      <c r="A2354" t="inlineStr">
        <is>
          <t>python-react</t>
        </is>
      </c>
      <c r="B2354" t="inlineStr">
        <is>
          <t>695cf0e8e4c9ca464037e027ff6bb4fc3f44c0c7</t>
        </is>
      </c>
      <c r="C2354" t="inlineStr">
        <is>
          <t>2015-05-04 15:40:50+00:00</t>
        </is>
      </c>
      <c r="D2354" t="inlineStr">
        <is>
          <t>add</t>
        </is>
      </c>
      <c r="E2354" t="inlineStr">
        <is>
          <t>django</t>
        </is>
      </c>
      <c r="F2354" t="inlineStr"/>
      <c r="G2354" t="inlineStr"/>
      <c r="H2354" t="inlineStr"/>
    </row>
    <row r="2355">
      <c r="A2355" t="inlineStr">
        <is>
          <t>python-react</t>
        </is>
      </c>
      <c r="B2355" t="inlineStr">
        <is>
          <t>805c3d979a90429e1a3ad2631fa6a0dbd8a0c31c</t>
        </is>
      </c>
      <c r="C2355" t="inlineStr">
        <is>
          <t>2015-05-11 13:26:05+00:00</t>
        </is>
      </c>
      <c r="D2355" t="inlineStr">
        <is>
          <t>verchange</t>
        </is>
      </c>
      <c r="E2355" t="inlineStr">
        <is>
          <t>webpack</t>
        </is>
      </c>
      <c r="F2355">
        <f>=4.1.1</f>
        <v/>
      </c>
      <c r="G2355" t="inlineStr">
        <is>
          <t>webpack</t>
        </is>
      </c>
      <c r="H2355">
        <f>=4.0.1</f>
        <v/>
      </c>
    </row>
    <row r="2356">
      <c r="A2356" t="inlineStr">
        <is>
          <t>python-react</t>
        </is>
      </c>
      <c r="B2356" t="inlineStr">
        <is>
          <t>ec41935f6aed58fb8920b683b7fcf2a68e5f9a90</t>
        </is>
      </c>
      <c r="C2356" t="inlineStr">
        <is>
          <t>2015-07-13 02:32:53+00:00</t>
        </is>
      </c>
      <c r="D2356" t="inlineStr">
        <is>
          <t>verchange</t>
        </is>
      </c>
      <c r="E2356" t="inlineStr">
        <is>
          <t>django</t>
        </is>
      </c>
      <c r="F2356" t="inlineStr"/>
      <c r="G2356" t="inlineStr">
        <is>
          <t>django</t>
        </is>
      </c>
      <c r="H2356" t="inlineStr"/>
    </row>
    <row r="2357">
      <c r="A2357" t="inlineStr">
        <is>
          <t>python-react</t>
        </is>
      </c>
      <c r="B2357" t="inlineStr">
        <is>
          <t>ec41935f6aed58fb8920b683b7fcf2a68e5f9a90</t>
        </is>
      </c>
      <c r="C2357" t="inlineStr">
        <is>
          <t>2015-07-13 02:32:53+00:00</t>
        </is>
      </c>
      <c r="D2357" t="inlineStr">
        <is>
          <t>add</t>
        </is>
      </c>
      <c r="E2357" t="inlineStr">
        <is>
          <t>requests</t>
        </is>
      </c>
      <c r="F2357">
        <f>=2.7.0</f>
        <v/>
      </c>
      <c r="G2357" t="inlineStr"/>
      <c r="H2357" t="inlineStr"/>
    </row>
    <row r="2358">
      <c r="A2358" t="inlineStr">
        <is>
          <t>python-react</t>
        </is>
      </c>
      <c r="B2358" t="inlineStr">
        <is>
          <t>ec41935f6aed58fb8920b683b7fcf2a68e5f9a90</t>
        </is>
      </c>
      <c r="C2358" t="inlineStr">
        <is>
          <t>2015-07-13 02:32:53+00:00</t>
        </is>
      </c>
      <c r="D2358" t="inlineStr">
        <is>
          <t>add</t>
        </is>
      </c>
      <c r="E2358" t="inlineStr">
        <is>
          <t>mock</t>
        </is>
      </c>
      <c r="F2358">
        <f>=1.0.1</f>
        <v/>
      </c>
      <c r="G2358" t="inlineStr"/>
      <c r="H2358" t="inlineStr"/>
    </row>
    <row r="2359">
      <c r="A2359" t="inlineStr">
        <is>
          <t>python-react</t>
        </is>
      </c>
      <c r="B2359" t="inlineStr">
        <is>
          <t>ec41935f6aed58fb8920b683b7fcf2a68e5f9a90</t>
        </is>
      </c>
      <c r="C2359" t="inlineStr">
        <is>
          <t>2015-07-13 02:32:53+00:00</t>
        </is>
      </c>
      <c r="D2359" t="inlineStr">
        <is>
          <t>rem</t>
        </is>
      </c>
      <c r="E2359" t="inlineStr"/>
      <c r="F2359" t="inlineStr"/>
      <c r="G2359" t="inlineStr">
        <is>
          <t>webpack</t>
        </is>
      </c>
      <c r="H2359">
        <f>=4.1.1</f>
        <v/>
      </c>
    </row>
    <row r="2360">
      <c r="A2360" t="inlineStr">
        <is>
          <t>python-react</t>
        </is>
      </c>
      <c r="B2360" t="inlineStr">
        <is>
          <t>ec41935f6aed58fb8920b683b7fcf2a68e5f9a90</t>
        </is>
      </c>
      <c r="C2360" t="inlineStr">
        <is>
          <t>2015-07-13 02:32:53+00:00</t>
        </is>
      </c>
      <c r="D2360" t="inlineStr">
        <is>
          <t>rem</t>
        </is>
      </c>
      <c r="E2360" t="inlineStr"/>
      <c r="F2360" t="inlineStr"/>
      <c r="G2360" t="inlineStr">
        <is>
          <t>js-host</t>
        </is>
      </c>
      <c r="H2360" t="inlineStr"/>
    </row>
    <row r="2361">
      <c r="A2361" t="inlineStr">
        <is>
          <t>nsot</t>
        </is>
      </c>
      <c r="B2361" t="inlineStr">
        <is>
          <t>9382c7278c9fff22ae84489760453dc7b3324680</t>
        </is>
      </c>
      <c r="C2361" t="inlineStr">
        <is>
          <t>2015-07-20 22:14:20+00:00</t>
        </is>
      </c>
      <c r="D2361" t="inlineStr">
        <is>
          <t>verchange</t>
        </is>
      </c>
      <c r="E2361" t="inlineStr">
        <is>
          <t>Django</t>
        </is>
      </c>
      <c r="F2361">
        <f>=1.8.3</f>
        <v/>
      </c>
      <c r="G2361" t="inlineStr">
        <is>
          <t>Django</t>
        </is>
      </c>
      <c r="H2361">
        <f>=1.8.2</f>
        <v/>
      </c>
    </row>
    <row r="2362">
      <c r="A2362" t="inlineStr">
        <is>
          <t>nsot</t>
        </is>
      </c>
      <c r="B2362" t="inlineStr">
        <is>
          <t>6615295b5916557a86c58a3f901d42beba1d8bbf</t>
        </is>
      </c>
      <c r="C2362" t="inlineStr">
        <is>
          <t>2015-10-02 19:54:05+00:00</t>
        </is>
      </c>
      <c r="D2362" t="inlineStr">
        <is>
          <t>add</t>
        </is>
      </c>
      <c r="E2362" t="inlineStr">
        <is>
          <t>django-smart-selects</t>
        </is>
      </c>
      <c r="F2362">
        <f>=1.1.1</f>
        <v/>
      </c>
      <c r="G2362" t="inlineStr"/>
      <c r="H2362" t="inlineStr"/>
    </row>
    <row r="2363">
      <c r="A2363" t="inlineStr">
        <is>
          <t>nsot</t>
        </is>
      </c>
      <c r="B2363" t="inlineStr">
        <is>
          <t>7eb3603dfe065e5407096dbe21cd5d2fb8d21be1</t>
        </is>
      </c>
      <c r="C2363" t="inlineStr">
        <is>
          <t>2015-10-12 18:38:54+00:00</t>
        </is>
      </c>
      <c r="D2363" t="inlineStr">
        <is>
          <t>verchange</t>
        </is>
      </c>
      <c r="E2363" t="inlineStr">
        <is>
          <t>netaddr</t>
        </is>
      </c>
      <c r="F2363">
        <f>=0.7.18</f>
        <v/>
      </c>
      <c r="G2363" t="inlineStr">
        <is>
          <t>netaddr</t>
        </is>
      </c>
      <c r="H2363">
        <f>=0.7.15</f>
        <v/>
      </c>
    </row>
    <row r="2364">
      <c r="A2364" t="inlineStr">
        <is>
          <t>nsot</t>
        </is>
      </c>
      <c r="B2364" t="inlineStr">
        <is>
          <t>5a2c56e91fe015ca28685466995601aec489a6c9</t>
        </is>
      </c>
      <c r="C2364" t="inlineStr">
        <is>
          <t>2015-10-14 00:09:24+00:00</t>
        </is>
      </c>
      <c r="D2364" t="inlineStr">
        <is>
          <t>verchange</t>
        </is>
      </c>
      <c r="E2364" t="inlineStr">
        <is>
          <t>six</t>
        </is>
      </c>
      <c r="F2364">
        <f>=1.10.0</f>
        <v/>
      </c>
      <c r="G2364" t="inlineStr">
        <is>
          <t>six</t>
        </is>
      </c>
      <c r="H2364">
        <f>=1.9.0</f>
        <v/>
      </c>
    </row>
    <row r="2365">
      <c r="A2365" t="inlineStr">
        <is>
          <t>nsot</t>
        </is>
      </c>
      <c r="B2365" t="inlineStr">
        <is>
          <t>5a2c56e91fe015ca28685466995601aec489a6c9</t>
        </is>
      </c>
      <c r="C2365" t="inlineStr">
        <is>
          <t>2015-10-14 00:09:24+00:00</t>
        </is>
      </c>
      <c r="D2365" t="inlineStr">
        <is>
          <t>verchange</t>
        </is>
      </c>
      <c r="E2365" t="inlineStr">
        <is>
          <t>django-rest-swagger</t>
        </is>
      </c>
      <c r="F2365">
        <f>=0.3.4</f>
        <v/>
      </c>
      <c r="G2365" t="inlineStr">
        <is>
          <t>django-rest-swagger</t>
        </is>
      </c>
      <c r="H2365">
        <f>=0.2.9</f>
        <v/>
      </c>
    </row>
    <row r="2366">
      <c r="A2366" t="inlineStr">
        <is>
          <t>nsot</t>
        </is>
      </c>
      <c r="B2366" t="inlineStr">
        <is>
          <t>5a2c56e91fe015ca28685466995601aec489a6c9</t>
        </is>
      </c>
      <c r="C2366" t="inlineStr">
        <is>
          <t>2015-10-14 00:09:24+00:00</t>
        </is>
      </c>
      <c r="D2366" t="inlineStr">
        <is>
          <t>verchange</t>
        </is>
      </c>
      <c r="E2366" t="inlineStr">
        <is>
          <t>pyasn1</t>
        </is>
      </c>
      <c r="F2366">
        <f>=0.1.9</f>
        <v/>
      </c>
      <c r="G2366" t="inlineStr">
        <is>
          <t>pyasn1</t>
        </is>
      </c>
      <c r="H2366">
        <f>=0.1.7</f>
        <v/>
      </c>
    </row>
    <row r="2367">
      <c r="A2367" t="inlineStr">
        <is>
          <t>nsot</t>
        </is>
      </c>
      <c r="B2367" t="inlineStr">
        <is>
          <t>5a2c56e91fe015ca28685466995601aec489a6c9</t>
        </is>
      </c>
      <c r="C2367" t="inlineStr">
        <is>
          <t>2015-10-14 00:09:24+00:00</t>
        </is>
      </c>
      <c r="D2367" t="inlineStr">
        <is>
          <t>verchange</t>
        </is>
      </c>
      <c r="E2367" t="inlineStr">
        <is>
          <t>greenlet</t>
        </is>
      </c>
      <c r="F2367">
        <f>=0.4.9</f>
        <v/>
      </c>
      <c r="G2367" t="inlineStr">
        <is>
          <t>greenlet</t>
        </is>
      </c>
      <c r="H2367">
        <f>=0.4.7</f>
        <v/>
      </c>
    </row>
    <row r="2368">
      <c r="A2368" t="inlineStr">
        <is>
          <t>nsot</t>
        </is>
      </c>
      <c r="B2368" t="inlineStr">
        <is>
          <t>5a2c56e91fe015ca28685466995601aec489a6c9</t>
        </is>
      </c>
      <c r="C2368" t="inlineStr">
        <is>
          <t>2015-10-14 00:09:24+00:00</t>
        </is>
      </c>
      <c r="D2368" t="inlineStr">
        <is>
          <t>verchange</t>
        </is>
      </c>
      <c r="E2368" t="inlineStr">
        <is>
          <t>drf-nested-routers</t>
        </is>
      </c>
      <c r="F2368">
        <f>=0.10.0</f>
        <v/>
      </c>
      <c r="G2368" t="inlineStr">
        <is>
          <t>drf-nested-routers</t>
        </is>
      </c>
      <c r="H2368">
        <f>=0.9.0</f>
        <v/>
      </c>
    </row>
    <row r="2369">
      <c r="A2369" t="inlineStr">
        <is>
          <t>nsot</t>
        </is>
      </c>
      <c r="B2369" t="inlineStr">
        <is>
          <t>5a2c56e91fe015ca28685466995601aec489a6c9</t>
        </is>
      </c>
      <c r="C2369" t="inlineStr">
        <is>
          <t>2015-10-14 00:09:24+00:00</t>
        </is>
      </c>
      <c r="D2369" t="inlineStr">
        <is>
          <t>verchange</t>
        </is>
      </c>
      <c r="E2369" t="inlineStr">
        <is>
          <t>ipaddress</t>
        </is>
      </c>
      <c r="F2369">
        <f>=1.0.14</f>
        <v/>
      </c>
      <c r="G2369" t="inlineStr">
        <is>
          <t>ipaddress</t>
        </is>
      </c>
      <c r="H2369">
        <f>=1.0.7</f>
        <v/>
      </c>
    </row>
    <row r="2370">
      <c r="A2370" t="inlineStr">
        <is>
          <t>nsot</t>
        </is>
      </c>
      <c r="B2370" t="inlineStr">
        <is>
          <t>5a2c56e91fe015ca28685466995601aec489a6c9</t>
        </is>
      </c>
      <c r="C2370" t="inlineStr">
        <is>
          <t>2015-10-14 00:09:24+00:00</t>
        </is>
      </c>
      <c r="D2370" t="inlineStr">
        <is>
          <t>verchange</t>
        </is>
      </c>
      <c r="E2370" t="inlineStr">
        <is>
          <t>django-jinja</t>
        </is>
      </c>
      <c r="F2370">
        <f>=1.4.1</f>
        <v/>
      </c>
      <c r="G2370" t="inlineStr">
        <is>
          <t>django-jinja</t>
        </is>
      </c>
      <c r="H2370">
        <f>=1.3.3</f>
        <v/>
      </c>
    </row>
    <row r="2371">
      <c r="A2371" t="inlineStr">
        <is>
          <t>nsot</t>
        </is>
      </c>
      <c r="B2371" t="inlineStr">
        <is>
          <t>5a2c56e91fe015ca28685466995601aec489a6c9</t>
        </is>
      </c>
      <c r="C2371" t="inlineStr">
        <is>
          <t>2015-10-14 00:09:24+00:00</t>
        </is>
      </c>
      <c r="D2371" t="inlineStr">
        <is>
          <t>verchange</t>
        </is>
      </c>
      <c r="E2371" t="inlineStr">
        <is>
          <t>cffi</t>
        </is>
      </c>
      <c r="F2371">
        <f>=1.2.1</f>
        <v/>
      </c>
      <c r="G2371" t="inlineStr">
        <is>
          <t>cffi</t>
        </is>
      </c>
      <c r="H2371">
        <f>=0.9.2</f>
        <v/>
      </c>
    </row>
    <row r="2372">
      <c r="A2372" t="inlineStr">
        <is>
          <t>nsot</t>
        </is>
      </c>
      <c r="B2372" t="inlineStr">
        <is>
          <t>5a2c56e91fe015ca28685466995601aec489a6c9</t>
        </is>
      </c>
      <c r="C2372" t="inlineStr">
        <is>
          <t>2015-10-14 00:09:24+00:00</t>
        </is>
      </c>
      <c r="D2372" t="inlineStr">
        <is>
          <t>verchange</t>
        </is>
      </c>
      <c r="E2372" t="inlineStr">
        <is>
          <t>certifi</t>
        </is>
      </c>
      <c r="F2372">
        <f>=2015.9.6.2</f>
        <v/>
      </c>
      <c r="G2372" t="inlineStr">
        <is>
          <t>certifi</t>
        </is>
      </c>
      <c r="H2372">
        <f>=2015.4.28</f>
        <v/>
      </c>
    </row>
    <row r="2373">
      <c r="A2373" t="inlineStr">
        <is>
          <t>nsot</t>
        </is>
      </c>
      <c r="B2373" t="inlineStr">
        <is>
          <t>5a2c56e91fe015ca28685466995601aec489a6c9</t>
        </is>
      </c>
      <c r="C2373" t="inlineStr">
        <is>
          <t>2015-10-14 00:09:24+00:00</t>
        </is>
      </c>
      <c r="D2373" t="inlineStr">
        <is>
          <t>verchange</t>
        </is>
      </c>
      <c r="E2373" t="inlineStr">
        <is>
          <t>Jinja2</t>
        </is>
      </c>
      <c r="F2373">
        <f>=2.8</f>
        <v/>
      </c>
      <c r="G2373" t="inlineStr">
        <is>
          <t>Jinja2</t>
        </is>
      </c>
      <c r="H2373">
        <f>=2.7.3</f>
        <v/>
      </c>
    </row>
    <row r="2374">
      <c r="A2374" t="inlineStr">
        <is>
          <t>nsot</t>
        </is>
      </c>
      <c r="B2374" t="inlineStr">
        <is>
          <t>5a2c56e91fe015ca28685466995601aec489a6c9</t>
        </is>
      </c>
      <c r="C2374" t="inlineStr">
        <is>
          <t>2015-10-14 00:09:24+00:00</t>
        </is>
      </c>
      <c r="D2374" t="inlineStr">
        <is>
          <t>verchange</t>
        </is>
      </c>
      <c r="E2374" t="inlineStr">
        <is>
          <t>cryptography</t>
        </is>
      </c>
      <c r="F2374">
        <f>=1.0.2</f>
        <v/>
      </c>
      <c r="G2374" t="inlineStr">
        <is>
          <t>cryptography</t>
        </is>
      </c>
      <c r="H2374">
        <f>=0.8.2</f>
        <v/>
      </c>
    </row>
    <row r="2375">
      <c r="A2375" t="inlineStr">
        <is>
          <t>nsot</t>
        </is>
      </c>
      <c r="B2375" t="inlineStr">
        <is>
          <t>5a2c56e91fe015ca28685466995601aec489a6c9</t>
        </is>
      </c>
      <c r="C2375" t="inlineStr">
        <is>
          <t>2015-10-14 00:09:24+00:00</t>
        </is>
      </c>
      <c r="D2375" t="inlineStr">
        <is>
          <t>verchange</t>
        </is>
      </c>
      <c r="E2375" t="inlineStr">
        <is>
          <t>pycparser</t>
        </is>
      </c>
      <c r="F2375">
        <f>=2.14</f>
        <v/>
      </c>
      <c r="G2375" t="inlineStr">
        <is>
          <t>pycparser</t>
        </is>
      </c>
      <c r="H2375">
        <f>=2.12</f>
        <v/>
      </c>
    </row>
    <row r="2376">
      <c r="A2376" t="inlineStr">
        <is>
          <t>nsot</t>
        </is>
      </c>
      <c r="B2376" t="inlineStr">
        <is>
          <t>5a2c56e91fe015ca28685466995601aec489a6c9</t>
        </is>
      </c>
      <c r="C2376" t="inlineStr">
        <is>
          <t>2015-10-14 00:09:24+00:00</t>
        </is>
      </c>
      <c r="D2376" t="inlineStr">
        <is>
          <t>verchange</t>
        </is>
      </c>
      <c r="E2376" t="inlineStr">
        <is>
          <t>django-extensions</t>
        </is>
      </c>
      <c r="F2376">
        <f>=1.5.7</f>
        <v/>
      </c>
      <c r="G2376" t="inlineStr">
        <is>
          <t>django-extensions</t>
        </is>
      </c>
      <c r="H2376">
        <f>=1.5.2</f>
        <v/>
      </c>
    </row>
    <row r="2377">
      <c r="A2377" t="inlineStr">
        <is>
          <t>nsot</t>
        </is>
      </c>
      <c r="B2377" t="inlineStr">
        <is>
          <t>5a2c56e91fe015ca28685466995601aec489a6c9</t>
        </is>
      </c>
      <c r="C2377" t="inlineStr">
        <is>
          <t>2015-10-14 00:09:24+00:00</t>
        </is>
      </c>
      <c r="D2377" t="inlineStr">
        <is>
          <t>verchange</t>
        </is>
      </c>
      <c r="E2377" t="inlineStr">
        <is>
          <t>django-filter</t>
        </is>
      </c>
      <c r="F2377">
        <f>=0.11.0</f>
        <v/>
      </c>
      <c r="G2377" t="inlineStr">
        <is>
          <t>django-filter</t>
        </is>
      </c>
      <c r="H2377">
        <f>=0.9.2</f>
        <v/>
      </c>
    </row>
    <row r="2378">
      <c r="A2378" t="inlineStr">
        <is>
          <t>nsot</t>
        </is>
      </c>
      <c r="B2378" t="inlineStr">
        <is>
          <t>5a2c56e91fe015ca28685466995601aec489a6c9</t>
        </is>
      </c>
      <c r="C2378" t="inlineStr">
        <is>
          <t>2015-10-14 00:09:24+00:00</t>
        </is>
      </c>
      <c r="D2378" t="inlineStr">
        <is>
          <t>add</t>
        </is>
      </c>
      <c r="E2378" t="inlineStr">
        <is>
          <t>idna</t>
        </is>
      </c>
      <c r="F2378">
        <f>=2.0</f>
        <v/>
      </c>
      <c r="G2378" t="inlineStr"/>
      <c r="H2378" t="inlineStr"/>
    </row>
    <row r="2379">
      <c r="A2379" t="inlineStr">
        <is>
          <t>nsot</t>
        </is>
      </c>
      <c r="B2379" t="inlineStr">
        <is>
          <t>5a2c56e91fe015ca28685466995601aec489a6c9</t>
        </is>
      </c>
      <c r="C2379" t="inlineStr">
        <is>
          <t>2015-10-14 00:09:24+00:00</t>
        </is>
      </c>
      <c r="D2379" t="inlineStr">
        <is>
          <t>rem</t>
        </is>
      </c>
      <c r="E2379" t="inlineStr"/>
      <c r="F2379" t="inlineStr"/>
      <c r="G2379" t="inlineStr">
        <is>
          <t>django-polymorphic</t>
        </is>
      </c>
      <c r="H2379">
        <f>=0.7</f>
        <v/>
      </c>
    </row>
    <row r="2380">
      <c r="A2380" t="inlineStr">
        <is>
          <t>nsot</t>
        </is>
      </c>
      <c r="B2380" t="inlineStr">
        <is>
          <t>e684382f9358375cd5079d78fe34f4c5f2af79a6</t>
        </is>
      </c>
      <c r="C2380" t="inlineStr">
        <is>
          <t>2015-12-18 23:26:48+00:00</t>
        </is>
      </c>
      <c r="D2380" t="inlineStr">
        <is>
          <t>verchange</t>
        </is>
      </c>
      <c r="E2380" t="inlineStr">
        <is>
          <t>Django</t>
        </is>
      </c>
      <c r="F2380">
        <f>=1.8.7</f>
        <v/>
      </c>
      <c r="G2380" t="inlineStr">
        <is>
          <t>Django</t>
        </is>
      </c>
      <c r="H2380">
        <f>=1.8.5</f>
        <v/>
      </c>
    </row>
    <row r="2381">
      <c r="A2381" t="inlineStr">
        <is>
          <t>nsot</t>
        </is>
      </c>
      <c r="B2381" t="inlineStr">
        <is>
          <t>e684382f9358375cd5079d78fe34f4c5f2af79a6</t>
        </is>
      </c>
      <c r="C2381" t="inlineStr">
        <is>
          <t>2015-12-18 23:26:48+00:00</t>
        </is>
      </c>
      <c r="D2381" t="inlineStr">
        <is>
          <t>verchange</t>
        </is>
      </c>
      <c r="E2381" t="inlineStr">
        <is>
          <t>djangorestframework</t>
        </is>
      </c>
      <c r="F2381">
        <f>=3.3.2</f>
        <v/>
      </c>
      <c r="G2381" t="inlineStr">
        <is>
          <t>djangorestframework</t>
        </is>
      </c>
      <c r="H2381">
        <f>=3.2.4</f>
        <v/>
      </c>
    </row>
    <row r="2382">
      <c r="A2382" t="inlineStr">
        <is>
          <t>nsot</t>
        </is>
      </c>
      <c r="B2382" t="inlineStr">
        <is>
          <t>e684382f9358375cd5079d78fe34f4c5f2af79a6</t>
        </is>
      </c>
      <c r="C2382" t="inlineStr">
        <is>
          <t>2015-12-18 23:26:48+00:00</t>
        </is>
      </c>
      <c r="D2382" t="inlineStr">
        <is>
          <t>add</t>
        </is>
      </c>
      <c r="E2382" t="inlineStr">
        <is>
          <t>django-crispy-forms</t>
        </is>
      </c>
      <c r="F2382">
        <f>=1.5.2</f>
        <v/>
      </c>
      <c r="G2382" t="inlineStr"/>
      <c r="H2382" t="inlineStr"/>
    </row>
    <row r="2383">
      <c r="A2383" t="inlineStr">
        <is>
          <t>nsot</t>
        </is>
      </c>
      <c r="B2383" t="inlineStr">
        <is>
          <t>5d33677b9245f8ef448dd12dfb87640bf7151911</t>
        </is>
      </c>
      <c r="C2383" t="inlineStr">
        <is>
          <t>2016-01-21 21:55:07+00:00</t>
        </is>
      </c>
      <c r="D2383" t="inlineStr">
        <is>
          <t>rem</t>
        </is>
      </c>
      <c r="E2383" t="inlineStr"/>
      <c r="F2383" t="inlineStr"/>
      <c r="G2383" t="inlineStr">
        <is>
          <t>django-crispy-forms</t>
        </is>
      </c>
      <c r="H2383">
        <f>=1.5.2</f>
        <v/>
      </c>
    </row>
    <row r="2384">
      <c r="A2384" t="inlineStr">
        <is>
          <t>nsot</t>
        </is>
      </c>
      <c r="B2384" t="inlineStr">
        <is>
          <t>8dad7b1234da892e618e47521ded963b37e93600</t>
        </is>
      </c>
      <c r="C2384" t="inlineStr">
        <is>
          <t>2016-03-03 16:20:12+00:00</t>
        </is>
      </c>
      <c r="D2384" t="inlineStr">
        <is>
          <t>verchange</t>
        </is>
      </c>
      <c r="E2384" t="inlineStr">
        <is>
          <t>django-rest-swagger</t>
        </is>
      </c>
      <c r="F2384">
        <f>=0.3.5</f>
        <v/>
      </c>
      <c r="G2384" t="inlineStr">
        <is>
          <t>django-rest-swagger</t>
        </is>
      </c>
      <c r="H2384">
        <f>=0.3.4</f>
        <v/>
      </c>
    </row>
    <row r="2385">
      <c r="A2385" t="inlineStr">
        <is>
          <t>nsot</t>
        </is>
      </c>
      <c r="B2385" t="inlineStr">
        <is>
          <t>1388b369b415f4ec9871bfdd122559b19d75abc4</t>
        </is>
      </c>
      <c r="C2385" t="inlineStr">
        <is>
          <t>2016-03-09 01:02:02+00:00</t>
        </is>
      </c>
      <c r="D2385" t="inlineStr">
        <is>
          <t>verchange</t>
        </is>
      </c>
      <c r="E2385" t="inlineStr">
        <is>
          <t>certifi</t>
        </is>
      </c>
      <c r="F2385">
        <f>=2016.2.28</f>
        <v/>
      </c>
      <c r="G2385" t="inlineStr">
        <is>
          <t>certifi</t>
        </is>
      </c>
      <c r="H2385">
        <f>=2015.9.6.2</f>
        <v/>
      </c>
    </row>
    <row r="2386">
      <c r="A2386" t="inlineStr">
        <is>
          <t>nsot</t>
        </is>
      </c>
      <c r="B2386" t="inlineStr">
        <is>
          <t>f9614d7623cf418849c40cd0f49e4a497dcba885</t>
        </is>
      </c>
      <c r="C2386" t="inlineStr">
        <is>
          <t>2016-03-18 00:54:45+00:00</t>
        </is>
      </c>
      <c r="D2386" t="inlineStr">
        <is>
          <t>verchange</t>
        </is>
      </c>
      <c r="E2386" t="inlineStr">
        <is>
          <t>Django</t>
        </is>
      </c>
      <c r="F2386">
        <f>=1.8.11</f>
        <v/>
      </c>
      <c r="G2386" t="inlineStr">
        <is>
          <t>Django</t>
        </is>
      </c>
      <c r="H2386">
        <f>=1.8.7</f>
        <v/>
      </c>
    </row>
    <row r="2387">
      <c r="A2387" t="inlineStr">
        <is>
          <t>SAUCE</t>
        </is>
      </c>
      <c r="B2387" t="inlineStr">
        <is>
          <t>997ba6284979ea7d67032ffb749df434fc57de56</t>
        </is>
      </c>
      <c r="C2387" t="inlineStr">
        <is>
          <t>2013-11-24 15:17:55+00:00</t>
        </is>
      </c>
      <c r="D2387" t="inlineStr">
        <is>
          <t>verchange</t>
        </is>
      </c>
      <c r="E2387" t="inlineStr">
        <is>
          <t>six</t>
        </is>
      </c>
      <c r="F2387">
        <f>=1.4.1</f>
        <v/>
      </c>
      <c r="G2387" t="inlineStr">
        <is>
          <t>six</t>
        </is>
      </c>
      <c r="H2387">
        <f>=1.3.0</f>
        <v/>
      </c>
    </row>
    <row r="2388">
      <c r="A2388" t="inlineStr">
        <is>
          <t>SAUCE</t>
        </is>
      </c>
      <c r="B2388" t="inlineStr">
        <is>
          <t>997ba6284979ea7d67032ffb749df434fc57de56</t>
        </is>
      </c>
      <c r="C2388" t="inlineStr">
        <is>
          <t>2013-11-24 15:17:55+00:00</t>
        </is>
      </c>
      <c r="D2388" t="inlineStr">
        <is>
          <t>verchange</t>
        </is>
      </c>
      <c r="E2388" t="inlineStr">
        <is>
          <t>tw2.jquery</t>
        </is>
      </c>
      <c r="F2388">
        <f>=2.2.0.2</f>
        <v/>
      </c>
      <c r="G2388" t="inlineStr">
        <is>
          <t>tw2.jquery</t>
        </is>
      </c>
      <c r="H2388">
        <f>=2.0.4</f>
        <v/>
      </c>
    </row>
    <row r="2389">
      <c r="A2389" t="inlineStr">
        <is>
          <t>SAUCE</t>
        </is>
      </c>
      <c r="B2389" t="inlineStr">
        <is>
          <t>997ba6284979ea7d67032ffb749df434fc57de56</t>
        </is>
      </c>
      <c r="C2389" t="inlineStr">
        <is>
          <t>2013-11-24 15:17:55+00:00</t>
        </is>
      </c>
      <c r="D2389" t="inlineStr">
        <is>
          <t>verchange</t>
        </is>
      </c>
      <c r="E2389" t="inlineStr">
        <is>
          <t>tw2.core</t>
        </is>
      </c>
      <c r="F2389">
        <f>=2.2.0.8</f>
        <v/>
      </c>
      <c r="G2389" t="inlineStr">
        <is>
          <t>tw2.core</t>
        </is>
      </c>
      <c r="H2389">
        <f>=2.1.6</f>
        <v/>
      </c>
    </row>
    <row r="2390">
      <c r="A2390" t="inlineStr">
        <is>
          <t>SAUCE</t>
        </is>
      </c>
      <c r="B2390" t="inlineStr">
        <is>
          <t>997ba6284979ea7d67032ffb749df434fc57de56</t>
        </is>
      </c>
      <c r="C2390" t="inlineStr">
        <is>
          <t>2013-11-24 15:17:55+00:00</t>
        </is>
      </c>
      <c r="D2390" t="inlineStr">
        <is>
          <t>verchange</t>
        </is>
      </c>
      <c r="E2390" t="inlineStr">
        <is>
          <t>Pygments</t>
        </is>
      </c>
      <c r="F2390">
        <f>=1.6</f>
        <v/>
      </c>
      <c r="G2390" t="inlineStr">
        <is>
          <t>Pygments</t>
        </is>
      </c>
      <c r="H2390">
        <f>=1.6</f>
        <v/>
      </c>
    </row>
    <row r="2391">
      <c r="A2391" t="inlineStr">
        <is>
          <t>SAUCE</t>
        </is>
      </c>
      <c r="B2391" t="inlineStr">
        <is>
          <t>997ba6284979ea7d67032ffb749df434fc57de56</t>
        </is>
      </c>
      <c r="C2391" t="inlineStr">
        <is>
          <t>2013-11-24 15:17:55+00:00</t>
        </is>
      </c>
      <c r="D2391" t="inlineStr">
        <is>
          <t>verchange</t>
        </is>
      </c>
      <c r="E2391" t="inlineStr">
        <is>
          <t>alembic</t>
        </is>
      </c>
      <c r="F2391">
        <f>=0.6.0</f>
        <v/>
      </c>
      <c r="G2391" t="inlineStr">
        <is>
          <t>alembic</t>
        </is>
      </c>
      <c r="H2391">
        <f>=0.5.0</f>
        <v/>
      </c>
    </row>
    <row r="2392">
      <c r="A2392" t="inlineStr">
        <is>
          <t>SAUCE</t>
        </is>
      </c>
      <c r="B2392" t="inlineStr">
        <is>
          <t>997ba6284979ea7d67032ffb749df434fc57de56</t>
        </is>
      </c>
      <c r="C2392" t="inlineStr">
        <is>
          <t>2013-11-24 15:17:55+00:00</t>
        </is>
      </c>
      <c r="D2392" t="inlineStr">
        <is>
          <t>verchange</t>
        </is>
      </c>
      <c r="E2392" t="inlineStr">
        <is>
          <t>PyYAML</t>
        </is>
      </c>
      <c r="F2392">
        <f>=3.10</f>
        <v/>
      </c>
      <c r="G2392" t="inlineStr">
        <is>
          <t>PyYAML</t>
        </is>
      </c>
      <c r="H2392">
        <f>=3.10</f>
        <v/>
      </c>
    </row>
    <row r="2393">
      <c r="A2393" t="inlineStr">
        <is>
          <t>SAUCE</t>
        </is>
      </c>
      <c r="B2393" t="inlineStr">
        <is>
          <t>997ba6284979ea7d67032ffb749df434fc57de56</t>
        </is>
      </c>
      <c r="C2393" t="inlineStr">
        <is>
          <t>2013-11-24 15:17:55+00:00</t>
        </is>
      </c>
      <c r="D2393" t="inlineStr">
        <is>
          <t>verchange</t>
        </is>
      </c>
      <c r="E2393" t="inlineStr">
        <is>
          <t>Genshi</t>
        </is>
      </c>
      <c r="F2393">
        <f>=0.7</f>
        <v/>
      </c>
      <c r="G2393" t="inlineStr">
        <is>
          <t>Genshi</t>
        </is>
      </c>
      <c r="H2393">
        <f>=0.7</f>
        <v/>
      </c>
    </row>
    <row r="2394">
      <c r="A2394" t="inlineStr">
        <is>
          <t>SAUCE</t>
        </is>
      </c>
      <c r="B2394" t="inlineStr">
        <is>
          <t>997ba6284979ea7d67032ffb749df434fc57de56</t>
        </is>
      </c>
      <c r="C2394" t="inlineStr">
        <is>
          <t>2013-11-24 15:17:55+00:00</t>
        </is>
      </c>
      <c r="D2394" t="inlineStr">
        <is>
          <t>verchange</t>
        </is>
      </c>
      <c r="E2394" t="inlineStr">
        <is>
          <t>repoze.tm2</t>
        </is>
      </c>
      <c r="F2394">
        <f>=2.0</f>
        <v/>
      </c>
      <c r="G2394" t="inlineStr">
        <is>
          <t>repoze.tm2</t>
        </is>
      </c>
      <c r="H2394">
        <f>=2.0b1</f>
        <v/>
      </c>
    </row>
    <row r="2395">
      <c r="A2395" t="inlineStr">
        <is>
          <t>SAUCE</t>
        </is>
      </c>
      <c r="B2395" t="inlineStr">
        <is>
          <t>997ba6284979ea7d67032ffb749df434fc57de56</t>
        </is>
      </c>
      <c r="C2395" t="inlineStr">
        <is>
          <t>2013-11-24 15:17:55+00:00</t>
        </is>
      </c>
      <c r="D2395" t="inlineStr">
        <is>
          <t>verchange</t>
        </is>
      </c>
      <c r="E2395" t="inlineStr">
        <is>
          <t>repoze.who</t>
        </is>
      </c>
      <c r="F2395">
        <f>=1.0.19</f>
        <v/>
      </c>
      <c r="G2395" t="inlineStr">
        <is>
          <t>repoze.who</t>
        </is>
      </c>
      <c r="H2395">
        <f>=1.0.19</f>
        <v/>
      </c>
    </row>
    <row r="2396">
      <c r="A2396" t="inlineStr">
        <is>
          <t>SAUCE</t>
        </is>
      </c>
      <c r="B2396" t="inlineStr">
        <is>
          <t>997ba6284979ea7d67032ffb749df434fc57de56</t>
        </is>
      </c>
      <c r="C2396" t="inlineStr">
        <is>
          <t>2013-11-24 15:17:55+00:00</t>
        </is>
      </c>
      <c r="D2396" t="inlineStr">
        <is>
          <t>verchange</t>
        </is>
      </c>
      <c r="E2396" t="inlineStr">
        <is>
          <t>repoze.what</t>
        </is>
      </c>
      <c r="F2396">
        <f>=1.0.9</f>
        <v/>
      </c>
      <c r="G2396" t="inlineStr">
        <is>
          <t>repoze.what</t>
        </is>
      </c>
      <c r="H2396">
        <f>=1.0.9</f>
        <v/>
      </c>
    </row>
    <row r="2397">
      <c r="A2397" t="inlineStr">
        <is>
          <t>SAUCE</t>
        </is>
      </c>
      <c r="B2397" t="inlineStr">
        <is>
          <t>997ba6284979ea7d67032ffb749df434fc57de56</t>
        </is>
      </c>
      <c r="C2397" t="inlineStr">
        <is>
          <t>2013-11-24 15:17:55+00:00</t>
        </is>
      </c>
      <c r="D2397" t="inlineStr">
        <is>
          <t>verchange</t>
        </is>
      </c>
      <c r="E2397" t="inlineStr">
        <is>
          <t>SQLAlchemy</t>
        </is>
      </c>
      <c r="F2397">
        <f>=0.7.10</f>
        <v/>
      </c>
      <c r="G2397" t="inlineStr">
        <is>
          <t>SQLAlchemy</t>
        </is>
      </c>
      <c r="H2397">
        <f>=0.7.10</f>
        <v/>
      </c>
    </row>
    <row r="2398">
      <c r="A2398" t="inlineStr">
        <is>
          <t>SAUCE</t>
        </is>
      </c>
      <c r="B2398" t="inlineStr">
        <is>
          <t>997ba6284979ea7d67032ffb749df434fc57de56</t>
        </is>
      </c>
      <c r="C2398" t="inlineStr">
        <is>
          <t>2013-11-24 15:17:55+00:00</t>
        </is>
      </c>
      <c r="D2398" t="inlineStr">
        <is>
          <t>verchange</t>
        </is>
      </c>
      <c r="E2398" t="inlineStr">
        <is>
          <t>docutils</t>
        </is>
      </c>
      <c r="F2398">
        <f>=0.11</f>
        <v/>
      </c>
      <c r="G2398" t="inlineStr">
        <is>
          <t>docutils</t>
        </is>
      </c>
      <c r="H2398">
        <f>=0.10</f>
        <v/>
      </c>
    </row>
    <row r="2399">
      <c r="A2399" t="inlineStr">
        <is>
          <t>SAUCE</t>
        </is>
      </c>
      <c r="B2399" t="inlineStr">
        <is>
          <t>997ba6284979ea7d67032ffb749df434fc57de56</t>
        </is>
      </c>
      <c r="C2399" t="inlineStr">
        <is>
          <t>2013-11-24 15:17:55+00:00</t>
        </is>
      </c>
      <c r="D2399" t="inlineStr">
        <is>
          <t>verchange</t>
        </is>
      </c>
      <c r="E2399" t="inlineStr">
        <is>
          <t>tw2.wysihtml5</t>
        </is>
      </c>
      <c r="F2399">
        <f>=0.3.1</f>
        <v/>
      </c>
      <c r="G2399" t="inlineStr">
        <is>
          <t>tw2.wysihtml5</t>
        </is>
      </c>
      <c r="H2399">
        <f>=0.3</f>
        <v/>
      </c>
    </row>
    <row r="2400">
      <c r="A2400" t="inlineStr">
        <is>
          <t>SAUCE</t>
        </is>
      </c>
      <c r="B2400" t="inlineStr">
        <is>
          <t>997ba6284979ea7d67032ffb749df434fc57de56</t>
        </is>
      </c>
      <c r="C2400" t="inlineStr">
        <is>
          <t>2013-11-24 15:17:55+00:00</t>
        </is>
      </c>
      <c r="D2400" t="inlineStr">
        <is>
          <t>verchange</t>
        </is>
      </c>
      <c r="E2400" t="inlineStr">
        <is>
          <t>tw2.forms</t>
        </is>
      </c>
      <c r="F2400">
        <f>=2.2.0.3</f>
        <v/>
      </c>
      <c r="G2400" t="inlineStr">
        <is>
          <t>tw2.forms</t>
        </is>
      </c>
      <c r="H2400">
        <f>=2.1.4.2</f>
        <v/>
      </c>
    </row>
    <row r="2401">
      <c r="A2401" t="inlineStr">
        <is>
          <t>SAUCE</t>
        </is>
      </c>
      <c r="B2401" t="inlineStr">
        <is>
          <t>997ba6284979ea7d67032ffb749df434fc57de56</t>
        </is>
      </c>
      <c r="C2401" t="inlineStr">
        <is>
          <t>2013-11-24 15:17:55+00:00</t>
        </is>
      </c>
      <c r="D2401" t="inlineStr">
        <is>
          <t>verchange</t>
        </is>
      </c>
      <c r="E2401" t="inlineStr">
        <is>
          <t>sprox</t>
        </is>
      </c>
      <c r="F2401">
        <f>=0.8.5</f>
        <v/>
      </c>
      <c r="G2401" t="inlineStr">
        <is>
          <t>sprox</t>
        </is>
      </c>
      <c r="H2401">
        <f>=0.8.3</f>
        <v/>
      </c>
    </row>
    <row r="2402">
      <c r="A2402" t="inlineStr">
        <is>
          <t>SAUCE</t>
        </is>
      </c>
      <c r="B2402" t="inlineStr">
        <is>
          <t>997ba6284979ea7d67032ffb749df434fc57de56</t>
        </is>
      </c>
      <c r="C2402" t="inlineStr">
        <is>
          <t>2013-11-24 15:17:55+00:00</t>
        </is>
      </c>
      <c r="D2402" t="inlineStr">
        <is>
          <t>verchange</t>
        </is>
      </c>
      <c r="E2402" t="inlineStr">
        <is>
          <t>zope.sqlalchemy</t>
        </is>
      </c>
      <c r="F2402">
        <f>=0.7.3</f>
        <v/>
      </c>
      <c r="G2402" t="inlineStr">
        <is>
          <t>zope.sqlalchemy</t>
        </is>
      </c>
      <c r="H2402">
        <f>=0.7.2</f>
        <v/>
      </c>
    </row>
    <row r="2403">
      <c r="A2403" t="inlineStr">
        <is>
          <t>SAUCE</t>
        </is>
      </c>
      <c r="B2403" t="inlineStr">
        <is>
          <t>997ba6284979ea7d67032ffb749df434fc57de56</t>
        </is>
      </c>
      <c r="C2403" t="inlineStr">
        <is>
          <t>2013-11-24 15:17:55+00:00</t>
        </is>
      </c>
      <c r="D2403" t="inlineStr">
        <is>
          <t>add</t>
        </is>
      </c>
      <c r="E2403" t="inlineStr">
        <is>
          <t>BeautifulSoup</t>
        </is>
      </c>
      <c r="F2403">
        <f>=3.2.1</f>
        <v/>
      </c>
      <c r="G2403" t="inlineStr"/>
      <c r="H2403" t="inlineStr"/>
    </row>
    <row r="2404">
      <c r="A2404" t="inlineStr">
        <is>
          <t>SAUCE</t>
        </is>
      </c>
      <c r="B2404" t="inlineStr">
        <is>
          <t>997ba6284979ea7d67032ffb749df434fc57de56</t>
        </is>
      </c>
      <c r="C2404" t="inlineStr">
        <is>
          <t>2013-11-24 15:17:55+00:00</t>
        </is>
      </c>
      <c r="D2404" t="inlineStr">
        <is>
          <t>add</t>
        </is>
      </c>
      <c r="E2404" t="inlineStr">
        <is>
          <t>coverage</t>
        </is>
      </c>
      <c r="F2404">
        <f>=3.7</f>
        <v/>
      </c>
      <c r="G2404" t="inlineStr"/>
      <c r="H2404" t="inlineStr"/>
    </row>
    <row r="2405">
      <c r="A2405" t="inlineStr">
        <is>
          <t>SAUCE</t>
        </is>
      </c>
      <c r="B2405" t="inlineStr">
        <is>
          <t>997ba6284979ea7d67032ffb749df434fc57de56</t>
        </is>
      </c>
      <c r="C2405" t="inlineStr">
        <is>
          <t>2013-11-24 15:17:55+00:00</t>
        </is>
      </c>
      <c r="D2405" t="inlineStr">
        <is>
          <t>add</t>
        </is>
      </c>
      <c r="E2405" t="inlineStr">
        <is>
          <t>httplib2</t>
        </is>
      </c>
      <c r="F2405">
        <f>=0.8</f>
        <v/>
      </c>
      <c r="G2405" t="inlineStr"/>
      <c r="H2405" t="inlineStr"/>
    </row>
    <row r="2406">
      <c r="A2406" t="inlineStr">
        <is>
          <t>SAUCE</t>
        </is>
      </c>
      <c r="B2406" t="inlineStr">
        <is>
          <t>997ba6284979ea7d67032ffb749df434fc57de56</t>
        </is>
      </c>
      <c r="C2406" t="inlineStr">
        <is>
          <t>2013-11-24 15:17:55+00:00</t>
        </is>
      </c>
      <c r="D2406" t="inlineStr">
        <is>
          <t>add</t>
        </is>
      </c>
      <c r="E2406" t="inlineStr">
        <is>
          <t>lxml</t>
        </is>
      </c>
      <c r="F2406">
        <f>=3.2.4</f>
        <v/>
      </c>
      <c r="G2406" t="inlineStr"/>
      <c r="H2406" t="inlineStr"/>
    </row>
    <row r="2407">
      <c r="A2407" t="inlineStr">
        <is>
          <t>SAUCE</t>
        </is>
      </c>
      <c r="B2407" t="inlineStr">
        <is>
          <t>997ba6284979ea7d67032ffb749df434fc57de56</t>
        </is>
      </c>
      <c r="C2407" t="inlineStr">
        <is>
          <t>2013-11-24 15:17:55+00:00</t>
        </is>
      </c>
      <c r="D2407" t="inlineStr">
        <is>
          <t>add</t>
        </is>
      </c>
      <c r="E2407" t="inlineStr">
        <is>
          <t>nose-exclude</t>
        </is>
      </c>
      <c r="F2407">
        <f>=0.1.10</f>
        <v/>
      </c>
      <c r="G2407" t="inlineStr"/>
      <c r="H2407" t="inlineStr"/>
    </row>
    <row r="2408">
      <c r="A2408" t="inlineStr">
        <is>
          <t>SAUCE</t>
        </is>
      </c>
      <c r="B2408" t="inlineStr">
        <is>
          <t>997ba6284979ea7d67032ffb749df434fc57de56</t>
        </is>
      </c>
      <c r="C2408" t="inlineStr">
        <is>
          <t>2013-11-24 15:17:55+00:00</t>
        </is>
      </c>
      <c r="D2408" t="inlineStr">
        <is>
          <t>add</t>
        </is>
      </c>
      <c r="E2408" t="inlineStr">
        <is>
          <t>numpy</t>
        </is>
      </c>
      <c r="F2408">
        <f>=1.8.0</f>
        <v/>
      </c>
      <c r="G2408" t="inlineStr"/>
      <c r="H2408" t="inlineStr"/>
    </row>
    <row r="2409">
      <c r="A2409" t="inlineStr">
        <is>
          <t>SAUCE</t>
        </is>
      </c>
      <c r="B2409" t="inlineStr">
        <is>
          <t>997ba6284979ea7d67032ffb749df434fc57de56</t>
        </is>
      </c>
      <c r="C2409" t="inlineStr">
        <is>
          <t>2013-11-24 15:17:55+00:00</t>
        </is>
      </c>
      <c r="D2409" t="inlineStr">
        <is>
          <t>add</t>
        </is>
      </c>
      <c r="E2409" t="inlineStr">
        <is>
          <t>oauth2</t>
        </is>
      </c>
      <c r="F2409">
        <f>=1.5.211</f>
        <v/>
      </c>
      <c r="G2409" t="inlineStr"/>
      <c r="H2409" t="inlineStr"/>
    </row>
    <row r="2410">
      <c r="A2410" t="inlineStr">
        <is>
          <t>SAUCE</t>
        </is>
      </c>
      <c r="B2410" t="inlineStr">
        <is>
          <t>997ba6284979ea7d67032ffb749df434fc57de56</t>
        </is>
      </c>
      <c r="C2410" t="inlineStr">
        <is>
          <t>2013-11-24 15:17:55+00:00</t>
        </is>
      </c>
      <c r="D2410" t="inlineStr">
        <is>
          <t>add</t>
        </is>
      </c>
      <c r="E2410" t="inlineStr">
        <is>
          <t>pip-tools</t>
        </is>
      </c>
      <c r="F2410">
        <f>=0.3.4</f>
        <v/>
      </c>
      <c r="G2410" t="inlineStr"/>
      <c r="H2410" t="inlineStr"/>
    </row>
    <row r="2411">
      <c r="A2411" t="inlineStr">
        <is>
          <t>SAUCE</t>
        </is>
      </c>
      <c r="B2411" t="inlineStr">
        <is>
          <t>997ba6284979ea7d67032ffb749df434fc57de56</t>
        </is>
      </c>
      <c r="C2411" t="inlineStr">
        <is>
          <t>2013-11-24 15:17:55+00:00</t>
        </is>
      </c>
      <c r="D2411" t="inlineStr">
        <is>
          <t>add</t>
        </is>
      </c>
      <c r="E2411" t="inlineStr">
        <is>
          <t>pyparsing</t>
        </is>
      </c>
      <c r="F2411">
        <f>=2.0.1</f>
        <v/>
      </c>
      <c r="G2411" t="inlineStr"/>
      <c r="H2411" t="inlineStr"/>
    </row>
    <row r="2412">
      <c r="A2412" t="inlineStr">
        <is>
          <t>SAUCE</t>
        </is>
      </c>
      <c r="B2412" t="inlineStr">
        <is>
          <t>997ba6284979ea7d67032ffb749df434fc57de56</t>
        </is>
      </c>
      <c r="C2412" t="inlineStr">
        <is>
          <t>2013-11-24 15:17:55+00:00</t>
        </is>
      </c>
      <c r="D2412" t="inlineStr">
        <is>
          <t>add</t>
        </is>
      </c>
      <c r="E2412" t="inlineStr">
        <is>
          <t>python-dateutil</t>
        </is>
      </c>
      <c r="F2412">
        <f>=2.2</f>
        <v/>
      </c>
      <c r="G2412" t="inlineStr"/>
      <c r="H2412" t="inlineStr"/>
    </row>
    <row r="2413">
      <c r="A2413" t="inlineStr">
        <is>
          <t>SAUCE</t>
        </is>
      </c>
      <c r="B2413" t="inlineStr">
        <is>
          <t>997ba6284979ea7d67032ffb749df434fc57de56</t>
        </is>
      </c>
      <c r="C2413" t="inlineStr">
        <is>
          <t>2013-11-24 15:17:55+00:00</t>
        </is>
      </c>
      <c r="D2413" t="inlineStr">
        <is>
          <t>add</t>
        </is>
      </c>
      <c r="E2413" t="inlineStr">
        <is>
          <t>sieve</t>
        </is>
      </c>
      <c r="F2413">
        <f>=0.1.9</f>
        <v/>
      </c>
      <c r="G2413" t="inlineStr"/>
      <c r="H2413" t="inlineStr"/>
    </row>
    <row r="2414">
      <c r="A2414" t="inlineStr">
        <is>
          <t>SAUCE</t>
        </is>
      </c>
      <c r="B2414" t="inlineStr">
        <is>
          <t>997ba6284979ea7d67032ffb749df434fc57de56</t>
        </is>
      </c>
      <c r="C2414" t="inlineStr">
        <is>
          <t>2013-11-24 15:17:55+00:00</t>
        </is>
      </c>
      <c r="D2414" t="inlineStr">
        <is>
          <t>add</t>
        </is>
      </c>
      <c r="E2414" t="inlineStr">
        <is>
          <t>tornado</t>
        </is>
      </c>
      <c r="F2414">
        <f>=3.1.1</f>
        <v/>
      </c>
      <c r="G2414" t="inlineStr"/>
      <c r="H2414" t="inlineStr"/>
    </row>
    <row r="2415">
      <c r="A2415" t="inlineStr">
        <is>
          <t>SAUCE</t>
        </is>
      </c>
      <c r="B2415" t="inlineStr">
        <is>
          <t>997ba6284979ea7d67032ffb749df434fc57de56</t>
        </is>
      </c>
      <c r="C2415" t="inlineStr">
        <is>
          <t>2013-11-24 15:17:55+00:00</t>
        </is>
      </c>
      <c r="D2415" t="inlineStr">
        <is>
          <t>add</t>
        </is>
      </c>
      <c r="E2415" t="inlineStr">
        <is>
          <t>tw2.sqla</t>
        </is>
      </c>
      <c r="F2415">
        <f>=2.1.0</f>
        <v/>
      </c>
      <c r="G2415" t="inlineStr"/>
      <c r="H2415" t="inlineStr"/>
    </row>
    <row r="2416">
      <c r="A2416" t="inlineStr">
        <is>
          <t>SAUCE</t>
        </is>
      </c>
      <c r="B2416" t="inlineStr">
        <is>
          <t>befdd330468892f4e179607b136e97ab1287b4bd</t>
        </is>
      </c>
      <c r="C2416" t="inlineStr">
        <is>
          <t>2013-11-25 14:43:02+00:00</t>
        </is>
      </c>
      <c r="D2416" t="inlineStr">
        <is>
          <t>verchange</t>
        </is>
      </c>
      <c r="E2416" t="inlineStr">
        <is>
          <t>six</t>
        </is>
      </c>
      <c r="F2416">
        <f>=1.4.1</f>
        <v/>
      </c>
      <c r="G2416" t="inlineStr">
        <is>
          <t>six</t>
        </is>
      </c>
      <c r="H2416">
        <f>=1.3.0</f>
        <v/>
      </c>
    </row>
    <row r="2417">
      <c r="A2417" t="inlineStr">
        <is>
          <t>SAUCE</t>
        </is>
      </c>
      <c r="B2417" t="inlineStr">
        <is>
          <t>befdd330468892f4e179607b136e97ab1287b4bd</t>
        </is>
      </c>
      <c r="C2417" t="inlineStr">
        <is>
          <t>2013-11-25 14:43:02+00:00</t>
        </is>
      </c>
      <c r="D2417" t="inlineStr">
        <is>
          <t>verchange</t>
        </is>
      </c>
      <c r="E2417" t="inlineStr">
        <is>
          <t>tw2.jquery</t>
        </is>
      </c>
      <c r="F2417">
        <f>=2.2.0.2</f>
        <v/>
      </c>
      <c r="G2417" t="inlineStr">
        <is>
          <t>tw2.jquery</t>
        </is>
      </c>
      <c r="H2417">
        <f>=2.0.4</f>
        <v/>
      </c>
    </row>
    <row r="2418">
      <c r="A2418" t="inlineStr">
        <is>
          <t>SAUCE</t>
        </is>
      </c>
      <c r="B2418" t="inlineStr">
        <is>
          <t>befdd330468892f4e179607b136e97ab1287b4bd</t>
        </is>
      </c>
      <c r="C2418" t="inlineStr">
        <is>
          <t>2013-11-25 14:43:02+00:00</t>
        </is>
      </c>
      <c r="D2418" t="inlineStr">
        <is>
          <t>verchange</t>
        </is>
      </c>
      <c r="E2418" t="inlineStr">
        <is>
          <t>tw2.core</t>
        </is>
      </c>
      <c r="F2418">
        <f>=2.2.0.8</f>
        <v/>
      </c>
      <c r="G2418" t="inlineStr">
        <is>
          <t>tw2.core</t>
        </is>
      </c>
      <c r="H2418">
        <f>=2.1.6</f>
        <v/>
      </c>
    </row>
    <row r="2419">
      <c r="A2419" t="inlineStr">
        <is>
          <t>SAUCE</t>
        </is>
      </c>
      <c r="B2419" t="inlineStr">
        <is>
          <t>befdd330468892f4e179607b136e97ab1287b4bd</t>
        </is>
      </c>
      <c r="C2419" t="inlineStr">
        <is>
          <t>2013-11-25 14:43:02+00:00</t>
        </is>
      </c>
      <c r="D2419" t="inlineStr">
        <is>
          <t>verchange</t>
        </is>
      </c>
      <c r="E2419" t="inlineStr">
        <is>
          <t>Pygments</t>
        </is>
      </c>
      <c r="F2419">
        <f>=1.6</f>
        <v/>
      </c>
      <c r="G2419" t="inlineStr">
        <is>
          <t>Pygments</t>
        </is>
      </c>
      <c r="H2419">
        <f>=1.6</f>
        <v/>
      </c>
    </row>
    <row r="2420">
      <c r="A2420" t="inlineStr">
        <is>
          <t>SAUCE</t>
        </is>
      </c>
      <c r="B2420" t="inlineStr">
        <is>
          <t>befdd330468892f4e179607b136e97ab1287b4bd</t>
        </is>
      </c>
      <c r="C2420" t="inlineStr">
        <is>
          <t>2013-11-25 14:43:02+00:00</t>
        </is>
      </c>
      <c r="D2420" t="inlineStr">
        <is>
          <t>verchange</t>
        </is>
      </c>
      <c r="E2420" t="inlineStr">
        <is>
          <t>alembic</t>
        </is>
      </c>
      <c r="F2420">
        <f>=0.6.0</f>
        <v/>
      </c>
      <c r="G2420" t="inlineStr">
        <is>
          <t>alembic</t>
        </is>
      </c>
      <c r="H2420">
        <f>=0.5.0</f>
        <v/>
      </c>
    </row>
    <row r="2421">
      <c r="A2421" t="inlineStr">
        <is>
          <t>SAUCE</t>
        </is>
      </c>
      <c r="B2421" t="inlineStr">
        <is>
          <t>befdd330468892f4e179607b136e97ab1287b4bd</t>
        </is>
      </c>
      <c r="C2421" t="inlineStr">
        <is>
          <t>2013-11-25 14:43:02+00:00</t>
        </is>
      </c>
      <c r="D2421" t="inlineStr">
        <is>
          <t>verchange</t>
        </is>
      </c>
      <c r="E2421" t="inlineStr">
        <is>
          <t>PyYAML</t>
        </is>
      </c>
      <c r="F2421">
        <f>=3.10</f>
        <v/>
      </c>
      <c r="G2421" t="inlineStr">
        <is>
          <t>PyYAML</t>
        </is>
      </c>
      <c r="H2421">
        <f>=3.10</f>
        <v/>
      </c>
    </row>
    <row r="2422">
      <c r="A2422" t="inlineStr">
        <is>
          <t>SAUCE</t>
        </is>
      </c>
      <c r="B2422" t="inlineStr">
        <is>
          <t>befdd330468892f4e179607b136e97ab1287b4bd</t>
        </is>
      </c>
      <c r="C2422" t="inlineStr">
        <is>
          <t>2013-11-25 14:43:02+00:00</t>
        </is>
      </c>
      <c r="D2422" t="inlineStr">
        <is>
          <t>verchange</t>
        </is>
      </c>
      <c r="E2422" t="inlineStr">
        <is>
          <t>Genshi</t>
        </is>
      </c>
      <c r="F2422">
        <f>=0.7</f>
        <v/>
      </c>
      <c r="G2422" t="inlineStr">
        <is>
          <t>Genshi</t>
        </is>
      </c>
      <c r="H2422">
        <f>=0.7</f>
        <v/>
      </c>
    </row>
    <row r="2423">
      <c r="A2423" t="inlineStr">
        <is>
          <t>SAUCE</t>
        </is>
      </c>
      <c r="B2423" t="inlineStr">
        <is>
          <t>befdd330468892f4e179607b136e97ab1287b4bd</t>
        </is>
      </c>
      <c r="C2423" t="inlineStr">
        <is>
          <t>2013-11-25 14:43:02+00:00</t>
        </is>
      </c>
      <c r="D2423" t="inlineStr">
        <is>
          <t>verchange</t>
        </is>
      </c>
      <c r="E2423" t="inlineStr">
        <is>
          <t>repoze.tm2</t>
        </is>
      </c>
      <c r="F2423">
        <f>=2.0</f>
        <v/>
      </c>
      <c r="G2423" t="inlineStr">
        <is>
          <t>repoze.tm2</t>
        </is>
      </c>
      <c r="H2423">
        <f>=2.0b1</f>
        <v/>
      </c>
    </row>
    <row r="2424">
      <c r="A2424" t="inlineStr">
        <is>
          <t>SAUCE</t>
        </is>
      </c>
      <c r="B2424" t="inlineStr">
        <is>
          <t>befdd330468892f4e179607b136e97ab1287b4bd</t>
        </is>
      </c>
      <c r="C2424" t="inlineStr">
        <is>
          <t>2013-11-25 14:43:02+00:00</t>
        </is>
      </c>
      <c r="D2424" t="inlineStr">
        <is>
          <t>verchange</t>
        </is>
      </c>
      <c r="E2424" t="inlineStr">
        <is>
          <t>repoze.who</t>
        </is>
      </c>
      <c r="F2424">
        <f>=1.0.19</f>
        <v/>
      </c>
      <c r="G2424" t="inlineStr">
        <is>
          <t>repoze.who</t>
        </is>
      </c>
      <c r="H2424">
        <f>=1.0.19</f>
        <v/>
      </c>
    </row>
    <row r="2425">
      <c r="A2425" t="inlineStr">
        <is>
          <t>SAUCE</t>
        </is>
      </c>
      <c r="B2425" t="inlineStr">
        <is>
          <t>befdd330468892f4e179607b136e97ab1287b4bd</t>
        </is>
      </c>
      <c r="C2425" t="inlineStr">
        <is>
          <t>2013-11-25 14:43:02+00:00</t>
        </is>
      </c>
      <c r="D2425" t="inlineStr">
        <is>
          <t>verchange</t>
        </is>
      </c>
      <c r="E2425" t="inlineStr">
        <is>
          <t>repoze.what</t>
        </is>
      </c>
      <c r="F2425">
        <f>=1.0.9</f>
        <v/>
      </c>
      <c r="G2425" t="inlineStr">
        <is>
          <t>repoze.what</t>
        </is>
      </c>
      <c r="H2425">
        <f>=1.0.9</f>
        <v/>
      </c>
    </row>
    <row r="2426">
      <c r="A2426" t="inlineStr">
        <is>
          <t>SAUCE</t>
        </is>
      </c>
      <c r="B2426" t="inlineStr">
        <is>
          <t>befdd330468892f4e179607b136e97ab1287b4bd</t>
        </is>
      </c>
      <c r="C2426" t="inlineStr">
        <is>
          <t>2013-11-25 14:43:02+00:00</t>
        </is>
      </c>
      <c r="D2426" t="inlineStr">
        <is>
          <t>verchange</t>
        </is>
      </c>
      <c r="E2426" t="inlineStr">
        <is>
          <t>SQLAlchemy</t>
        </is>
      </c>
      <c r="F2426">
        <f>=0.7.10</f>
        <v/>
      </c>
      <c r="G2426" t="inlineStr">
        <is>
          <t>SQLAlchemy</t>
        </is>
      </c>
      <c r="H2426">
        <f>=0.7.10</f>
        <v/>
      </c>
    </row>
    <row r="2427">
      <c r="A2427" t="inlineStr">
        <is>
          <t>SAUCE</t>
        </is>
      </c>
      <c r="B2427" t="inlineStr">
        <is>
          <t>befdd330468892f4e179607b136e97ab1287b4bd</t>
        </is>
      </c>
      <c r="C2427" t="inlineStr">
        <is>
          <t>2013-11-25 14:43:02+00:00</t>
        </is>
      </c>
      <c r="D2427" t="inlineStr">
        <is>
          <t>verchange</t>
        </is>
      </c>
      <c r="E2427" t="inlineStr">
        <is>
          <t>docutils</t>
        </is>
      </c>
      <c r="F2427">
        <f>=0.11</f>
        <v/>
      </c>
      <c r="G2427" t="inlineStr">
        <is>
          <t>docutils</t>
        </is>
      </c>
      <c r="H2427">
        <f>=0.10</f>
        <v/>
      </c>
    </row>
    <row r="2428">
      <c r="A2428" t="inlineStr">
        <is>
          <t>SAUCE</t>
        </is>
      </c>
      <c r="B2428" t="inlineStr">
        <is>
          <t>befdd330468892f4e179607b136e97ab1287b4bd</t>
        </is>
      </c>
      <c r="C2428" t="inlineStr">
        <is>
          <t>2013-11-25 14:43:02+00:00</t>
        </is>
      </c>
      <c r="D2428" t="inlineStr">
        <is>
          <t>verchange</t>
        </is>
      </c>
      <c r="E2428" t="inlineStr">
        <is>
          <t>tw2.wysihtml5</t>
        </is>
      </c>
      <c r="F2428">
        <f>=0.3.1</f>
        <v/>
      </c>
      <c r="G2428" t="inlineStr">
        <is>
          <t>tw2.wysihtml5</t>
        </is>
      </c>
      <c r="H2428">
        <f>=0.3</f>
        <v/>
      </c>
    </row>
    <row r="2429">
      <c r="A2429" t="inlineStr">
        <is>
          <t>SAUCE</t>
        </is>
      </c>
      <c r="B2429" t="inlineStr">
        <is>
          <t>befdd330468892f4e179607b136e97ab1287b4bd</t>
        </is>
      </c>
      <c r="C2429" t="inlineStr">
        <is>
          <t>2013-11-25 14:43:02+00:00</t>
        </is>
      </c>
      <c r="D2429" t="inlineStr">
        <is>
          <t>verchange</t>
        </is>
      </c>
      <c r="E2429" t="inlineStr">
        <is>
          <t>tw2.forms</t>
        </is>
      </c>
      <c r="F2429">
        <f>=2.2.0.3</f>
        <v/>
      </c>
      <c r="G2429" t="inlineStr">
        <is>
          <t>tw2.forms</t>
        </is>
      </c>
      <c r="H2429">
        <f>=2.1.4.2</f>
        <v/>
      </c>
    </row>
    <row r="2430">
      <c r="A2430" t="inlineStr">
        <is>
          <t>SAUCE</t>
        </is>
      </c>
      <c r="B2430" t="inlineStr">
        <is>
          <t>befdd330468892f4e179607b136e97ab1287b4bd</t>
        </is>
      </c>
      <c r="C2430" t="inlineStr">
        <is>
          <t>2013-11-25 14:43:02+00:00</t>
        </is>
      </c>
      <c r="D2430" t="inlineStr">
        <is>
          <t>verchange</t>
        </is>
      </c>
      <c r="E2430" t="inlineStr">
        <is>
          <t>sprox</t>
        </is>
      </c>
      <c r="F2430">
        <f>=0.8.5</f>
        <v/>
      </c>
      <c r="G2430" t="inlineStr">
        <is>
          <t>sprox</t>
        </is>
      </c>
      <c r="H2430">
        <f>=0.8.3</f>
        <v/>
      </c>
    </row>
    <row r="2431">
      <c r="A2431" t="inlineStr">
        <is>
          <t>SAUCE</t>
        </is>
      </c>
      <c r="B2431" t="inlineStr">
        <is>
          <t>befdd330468892f4e179607b136e97ab1287b4bd</t>
        </is>
      </c>
      <c r="C2431" t="inlineStr">
        <is>
          <t>2013-11-25 14:43:02+00:00</t>
        </is>
      </c>
      <c r="D2431" t="inlineStr">
        <is>
          <t>verchange</t>
        </is>
      </c>
      <c r="E2431" t="inlineStr">
        <is>
          <t>zope.sqlalchemy</t>
        </is>
      </c>
      <c r="F2431">
        <f>=0.7.3</f>
        <v/>
      </c>
      <c r="G2431" t="inlineStr">
        <is>
          <t>zope.sqlalchemy</t>
        </is>
      </c>
      <c r="H2431">
        <f>=0.7.2</f>
        <v/>
      </c>
    </row>
    <row r="2432">
      <c r="A2432" t="inlineStr">
        <is>
          <t>SAUCE</t>
        </is>
      </c>
      <c r="B2432" t="inlineStr">
        <is>
          <t>befdd330468892f4e179607b136e97ab1287b4bd</t>
        </is>
      </c>
      <c r="C2432" t="inlineStr">
        <is>
          <t>2013-11-25 14:43:02+00:00</t>
        </is>
      </c>
      <c r="D2432" t="inlineStr">
        <is>
          <t>add</t>
        </is>
      </c>
      <c r="E2432" t="inlineStr">
        <is>
          <t>BeautifulSoup</t>
        </is>
      </c>
      <c r="F2432">
        <f>=3.2.1</f>
        <v/>
      </c>
      <c r="G2432" t="inlineStr"/>
      <c r="H2432" t="inlineStr"/>
    </row>
    <row r="2433">
      <c r="A2433" t="inlineStr">
        <is>
          <t>SAUCE</t>
        </is>
      </c>
      <c r="B2433" t="inlineStr">
        <is>
          <t>befdd330468892f4e179607b136e97ab1287b4bd</t>
        </is>
      </c>
      <c r="C2433" t="inlineStr">
        <is>
          <t>2013-11-25 14:43:02+00:00</t>
        </is>
      </c>
      <c r="D2433" t="inlineStr">
        <is>
          <t>add</t>
        </is>
      </c>
      <c r="E2433" t="inlineStr">
        <is>
          <t>coverage</t>
        </is>
      </c>
      <c r="F2433">
        <f>=3.7</f>
        <v/>
      </c>
      <c r="G2433" t="inlineStr"/>
      <c r="H2433" t="inlineStr"/>
    </row>
    <row r="2434">
      <c r="A2434" t="inlineStr">
        <is>
          <t>SAUCE</t>
        </is>
      </c>
      <c r="B2434" t="inlineStr">
        <is>
          <t>befdd330468892f4e179607b136e97ab1287b4bd</t>
        </is>
      </c>
      <c r="C2434" t="inlineStr">
        <is>
          <t>2013-11-25 14:43:02+00:00</t>
        </is>
      </c>
      <c r="D2434" t="inlineStr">
        <is>
          <t>add</t>
        </is>
      </c>
      <c r="E2434" t="inlineStr">
        <is>
          <t>httplib2</t>
        </is>
      </c>
      <c r="F2434">
        <f>=0.8</f>
        <v/>
      </c>
      <c r="G2434" t="inlineStr"/>
      <c r="H2434" t="inlineStr"/>
    </row>
    <row r="2435">
      <c r="A2435" t="inlineStr">
        <is>
          <t>SAUCE</t>
        </is>
      </c>
      <c r="B2435" t="inlineStr">
        <is>
          <t>befdd330468892f4e179607b136e97ab1287b4bd</t>
        </is>
      </c>
      <c r="C2435" t="inlineStr">
        <is>
          <t>2013-11-25 14:43:02+00:00</t>
        </is>
      </c>
      <c r="D2435" t="inlineStr">
        <is>
          <t>add</t>
        </is>
      </c>
      <c r="E2435" t="inlineStr">
        <is>
          <t>lxml</t>
        </is>
      </c>
      <c r="F2435">
        <f>=3.2.4</f>
        <v/>
      </c>
      <c r="G2435" t="inlineStr"/>
      <c r="H2435" t="inlineStr"/>
    </row>
    <row r="2436">
      <c r="A2436" t="inlineStr">
        <is>
          <t>SAUCE</t>
        </is>
      </c>
      <c r="B2436" t="inlineStr">
        <is>
          <t>befdd330468892f4e179607b136e97ab1287b4bd</t>
        </is>
      </c>
      <c r="C2436" t="inlineStr">
        <is>
          <t>2013-11-25 14:43:02+00:00</t>
        </is>
      </c>
      <c r="D2436" t="inlineStr">
        <is>
          <t>add</t>
        </is>
      </c>
      <c r="E2436" t="inlineStr">
        <is>
          <t>nose-exclude</t>
        </is>
      </c>
      <c r="F2436">
        <f>=0.1.10</f>
        <v/>
      </c>
      <c r="G2436" t="inlineStr"/>
      <c r="H2436" t="inlineStr"/>
    </row>
    <row r="2437">
      <c r="A2437" t="inlineStr">
        <is>
          <t>SAUCE</t>
        </is>
      </c>
      <c r="B2437" t="inlineStr">
        <is>
          <t>befdd330468892f4e179607b136e97ab1287b4bd</t>
        </is>
      </c>
      <c r="C2437" t="inlineStr">
        <is>
          <t>2013-11-25 14:43:02+00:00</t>
        </is>
      </c>
      <c r="D2437" t="inlineStr">
        <is>
          <t>add</t>
        </is>
      </c>
      <c r="E2437" t="inlineStr">
        <is>
          <t>numpy</t>
        </is>
      </c>
      <c r="F2437">
        <f>=1.8.0</f>
        <v/>
      </c>
      <c r="G2437" t="inlineStr"/>
      <c r="H2437" t="inlineStr"/>
    </row>
    <row r="2438">
      <c r="A2438" t="inlineStr">
        <is>
          <t>SAUCE</t>
        </is>
      </c>
      <c r="B2438" t="inlineStr">
        <is>
          <t>befdd330468892f4e179607b136e97ab1287b4bd</t>
        </is>
      </c>
      <c r="C2438" t="inlineStr">
        <is>
          <t>2013-11-25 14:43:02+00:00</t>
        </is>
      </c>
      <c r="D2438" t="inlineStr">
        <is>
          <t>add</t>
        </is>
      </c>
      <c r="E2438" t="inlineStr">
        <is>
          <t>oauth2</t>
        </is>
      </c>
      <c r="F2438">
        <f>=1.5.211</f>
        <v/>
      </c>
      <c r="G2438" t="inlineStr"/>
      <c r="H2438" t="inlineStr"/>
    </row>
    <row r="2439">
      <c r="A2439" t="inlineStr">
        <is>
          <t>SAUCE</t>
        </is>
      </c>
      <c r="B2439" t="inlineStr">
        <is>
          <t>befdd330468892f4e179607b136e97ab1287b4bd</t>
        </is>
      </c>
      <c r="C2439" t="inlineStr">
        <is>
          <t>2013-11-25 14:43:02+00:00</t>
        </is>
      </c>
      <c r="D2439" t="inlineStr">
        <is>
          <t>add</t>
        </is>
      </c>
      <c r="E2439" t="inlineStr">
        <is>
          <t>pip-tools</t>
        </is>
      </c>
      <c r="F2439">
        <f>=0.3.4</f>
        <v/>
      </c>
      <c r="G2439" t="inlineStr"/>
      <c r="H2439" t="inlineStr"/>
    </row>
    <row r="2440">
      <c r="A2440" t="inlineStr">
        <is>
          <t>SAUCE</t>
        </is>
      </c>
      <c r="B2440" t="inlineStr">
        <is>
          <t>befdd330468892f4e179607b136e97ab1287b4bd</t>
        </is>
      </c>
      <c r="C2440" t="inlineStr">
        <is>
          <t>2013-11-25 14:43:02+00:00</t>
        </is>
      </c>
      <c r="D2440" t="inlineStr">
        <is>
          <t>add</t>
        </is>
      </c>
      <c r="E2440" t="inlineStr">
        <is>
          <t>pyparsing</t>
        </is>
      </c>
      <c r="F2440">
        <f>=2.0.1</f>
        <v/>
      </c>
      <c r="G2440" t="inlineStr"/>
      <c r="H2440" t="inlineStr"/>
    </row>
    <row r="2441">
      <c r="A2441" t="inlineStr">
        <is>
          <t>SAUCE</t>
        </is>
      </c>
      <c r="B2441" t="inlineStr">
        <is>
          <t>befdd330468892f4e179607b136e97ab1287b4bd</t>
        </is>
      </c>
      <c r="C2441" t="inlineStr">
        <is>
          <t>2013-11-25 14:43:02+00:00</t>
        </is>
      </c>
      <c r="D2441" t="inlineStr">
        <is>
          <t>add</t>
        </is>
      </c>
      <c r="E2441" t="inlineStr">
        <is>
          <t>python-dateutil</t>
        </is>
      </c>
      <c r="F2441">
        <f>=2.2</f>
        <v/>
      </c>
      <c r="G2441" t="inlineStr"/>
      <c r="H2441" t="inlineStr"/>
    </row>
    <row r="2442">
      <c r="A2442" t="inlineStr">
        <is>
          <t>SAUCE</t>
        </is>
      </c>
      <c r="B2442" t="inlineStr">
        <is>
          <t>befdd330468892f4e179607b136e97ab1287b4bd</t>
        </is>
      </c>
      <c r="C2442" t="inlineStr">
        <is>
          <t>2013-11-25 14:43:02+00:00</t>
        </is>
      </c>
      <c r="D2442" t="inlineStr">
        <is>
          <t>add</t>
        </is>
      </c>
      <c r="E2442" t="inlineStr">
        <is>
          <t>sieve</t>
        </is>
      </c>
      <c r="F2442">
        <f>=0.1.9</f>
        <v/>
      </c>
      <c r="G2442" t="inlineStr"/>
      <c r="H2442" t="inlineStr"/>
    </row>
    <row r="2443">
      <c r="A2443" t="inlineStr">
        <is>
          <t>SAUCE</t>
        </is>
      </c>
      <c r="B2443" t="inlineStr">
        <is>
          <t>befdd330468892f4e179607b136e97ab1287b4bd</t>
        </is>
      </c>
      <c r="C2443" t="inlineStr">
        <is>
          <t>2013-11-25 14:43:02+00:00</t>
        </is>
      </c>
      <c r="D2443" t="inlineStr">
        <is>
          <t>add</t>
        </is>
      </c>
      <c r="E2443" t="inlineStr">
        <is>
          <t>tornado</t>
        </is>
      </c>
      <c r="F2443">
        <f>=3.1.1</f>
        <v/>
      </c>
      <c r="G2443" t="inlineStr"/>
      <c r="H2443" t="inlineStr"/>
    </row>
    <row r="2444">
      <c r="A2444" t="inlineStr">
        <is>
          <t>SAUCE</t>
        </is>
      </c>
      <c r="B2444" t="inlineStr">
        <is>
          <t>befdd330468892f4e179607b136e97ab1287b4bd</t>
        </is>
      </c>
      <c r="C2444" t="inlineStr">
        <is>
          <t>2013-11-25 14:43:02+00:00</t>
        </is>
      </c>
      <c r="D2444" t="inlineStr">
        <is>
          <t>add</t>
        </is>
      </c>
      <c r="E2444" t="inlineStr">
        <is>
          <t>tw2.sqla</t>
        </is>
      </c>
      <c r="F2444">
        <f>=2.1.0</f>
        <v/>
      </c>
      <c r="G2444" t="inlineStr"/>
      <c r="H2444" t="inlineStr"/>
    </row>
    <row r="2445">
      <c r="A2445" t="inlineStr">
        <is>
          <t>SAUCE</t>
        </is>
      </c>
      <c r="B2445" t="inlineStr">
        <is>
          <t>1bbe5711ae39ca7f1607cb22c41a8dfdc139991c</t>
        </is>
      </c>
      <c r="C2445" t="inlineStr">
        <is>
          <t>2014-01-23 12:36:05+00:00</t>
        </is>
      </c>
      <c r="D2445" t="inlineStr">
        <is>
          <t>verchange</t>
        </is>
      </c>
      <c r="E2445" t="inlineStr">
        <is>
          <t>tw2.core</t>
        </is>
      </c>
      <c r="F2445">
        <f>=2.2.1</f>
        <v/>
      </c>
      <c r="G2445" t="inlineStr">
        <is>
          <t>tw2.core</t>
        </is>
      </c>
      <c r="H2445">
        <f>=2.2.0.8</f>
        <v/>
      </c>
    </row>
    <row r="2446">
      <c r="A2446" t="inlineStr">
        <is>
          <t>SAUCE</t>
        </is>
      </c>
      <c r="B2446" t="inlineStr">
        <is>
          <t>1bbe5711ae39ca7f1607cb22c41a8dfdc139991c</t>
        </is>
      </c>
      <c r="C2446" t="inlineStr">
        <is>
          <t>2014-01-23 12:36:05+00:00</t>
        </is>
      </c>
      <c r="D2446" t="inlineStr">
        <is>
          <t>verchange</t>
        </is>
      </c>
      <c r="E2446" t="inlineStr">
        <is>
          <t>tgext.crud</t>
        </is>
      </c>
      <c r="F2446">
        <f>=0.6.5</f>
        <v/>
      </c>
      <c r="G2446" t="inlineStr">
        <is>
          <t>tgext.crud</t>
        </is>
      </c>
      <c r="H2446">
        <f>=0.6.3</f>
        <v/>
      </c>
    </row>
    <row r="2447">
      <c r="A2447" t="inlineStr">
        <is>
          <t>SAUCE</t>
        </is>
      </c>
      <c r="B2447" t="inlineStr">
        <is>
          <t>1bbe5711ae39ca7f1607cb22c41a8dfdc139991c</t>
        </is>
      </c>
      <c r="C2447" t="inlineStr">
        <is>
          <t>2014-01-23 12:36:05+00:00</t>
        </is>
      </c>
      <c r="D2447" t="inlineStr">
        <is>
          <t>verchange</t>
        </is>
      </c>
      <c r="E2447" t="inlineStr">
        <is>
          <t>tw2.pygmentize</t>
        </is>
      </c>
      <c r="F2447">
        <f>=0.2.1</f>
        <v/>
      </c>
      <c r="G2447" t="inlineStr">
        <is>
          <t>tw2.pygmentize</t>
        </is>
      </c>
      <c r="H2447">
        <f>=0.1</f>
        <v/>
      </c>
    </row>
    <row r="2448">
      <c r="A2448" t="inlineStr">
        <is>
          <t>SAUCE</t>
        </is>
      </c>
      <c r="B2448" t="inlineStr">
        <is>
          <t>1bbe5711ae39ca7f1607cb22c41a8dfdc139991c</t>
        </is>
      </c>
      <c r="C2448" t="inlineStr">
        <is>
          <t>2014-01-23 12:36:05+00:00</t>
        </is>
      </c>
      <c r="D2448" t="inlineStr">
        <is>
          <t>verchange</t>
        </is>
      </c>
      <c r="E2448" t="inlineStr">
        <is>
          <t>sprox</t>
        </is>
      </c>
      <c r="F2448">
        <f>=0.8.7</f>
        <v/>
      </c>
      <c r="G2448" t="inlineStr">
        <is>
          <t>sprox</t>
        </is>
      </c>
      <c r="H2448">
        <f>=0.8.5</f>
        <v/>
      </c>
    </row>
    <row r="2449">
      <c r="A2449" t="inlineStr">
        <is>
          <t>SAUCE</t>
        </is>
      </c>
      <c r="B2449" t="inlineStr">
        <is>
          <t>1bbe5711ae39ca7f1607cb22c41a8dfdc139991c</t>
        </is>
      </c>
      <c r="C2449" t="inlineStr">
        <is>
          <t>2014-01-23 12:36:05+00:00</t>
        </is>
      </c>
      <c r="D2449" t="inlineStr">
        <is>
          <t>verchange</t>
        </is>
      </c>
      <c r="E2449" t="inlineStr">
        <is>
          <t>tw2.jqplugins.chosen</t>
        </is>
      </c>
      <c r="F2449">
        <f>=0.3</f>
        <v/>
      </c>
      <c r="G2449" t="inlineStr">
        <is>
          <t>tw2.jqplugins.chosen</t>
        </is>
      </c>
      <c r="H2449">
        <f>=0.2</f>
        <v/>
      </c>
    </row>
    <row r="2450">
      <c r="A2450" t="inlineStr">
        <is>
          <t>SAUCE</t>
        </is>
      </c>
      <c r="B2450" t="inlineStr">
        <is>
          <t>1bbe5711ae39ca7f1607cb22c41a8dfdc139991c</t>
        </is>
      </c>
      <c r="C2450" t="inlineStr">
        <is>
          <t>2014-01-23 12:36:05+00:00</t>
        </is>
      </c>
      <c r="D2450" t="inlineStr">
        <is>
          <t>verchange</t>
        </is>
      </c>
      <c r="E2450" t="inlineStr">
        <is>
          <t>zope.sqlalchemy</t>
        </is>
      </c>
      <c r="F2450">
        <f>=0.7.4</f>
        <v/>
      </c>
      <c r="G2450" t="inlineStr">
        <is>
          <t>zope.sqlalchemy</t>
        </is>
      </c>
      <c r="H2450">
        <f>=0.7.3</f>
        <v/>
      </c>
    </row>
    <row r="2451">
      <c r="A2451" t="inlineStr">
        <is>
          <t>vector-python-sdk</t>
        </is>
      </c>
      <c r="B2451" t="inlineStr">
        <is>
          <t>e16c50404289be0d0b483a06f6f2f74755f48728</t>
        </is>
      </c>
      <c r="C2451" t="inlineStr">
        <is>
          <t>2019-05-01 05:46:32+00:00</t>
        </is>
      </c>
      <c r="D2451" t="inlineStr">
        <is>
          <t>rem</t>
        </is>
      </c>
      <c r="E2451" t="inlineStr"/>
      <c r="F2451" t="inlineStr"/>
      <c r="G2451" t="inlineStr">
        <is>
          <t>opencv-python</t>
        </is>
      </c>
      <c r="H2451" t="inlineStr">
        <is>
          <t>&gt;=3.4</t>
        </is>
      </c>
    </row>
    <row r="2452">
      <c r="A2452" t="inlineStr">
        <is>
          <t>pyTenable</t>
        </is>
      </c>
      <c r="B2452" t="inlineStr">
        <is>
          <t>e52dbae46e0723d6d83c9026a2e4b144218d19f2</t>
        </is>
      </c>
      <c r="C2452" t="inlineStr">
        <is>
          <t>2020-12-02 15:42:10+00:00</t>
        </is>
      </c>
      <c r="D2452" t="inlineStr">
        <is>
          <t>add</t>
        </is>
      </c>
      <c r="E2452" t="inlineStr">
        <is>
          <t>requests</t>
        </is>
      </c>
      <c r="F2452" t="inlineStr">
        <is>
          <t>&gt;=2.19</t>
        </is>
      </c>
      <c r="G2452" t="inlineStr"/>
      <c r="H2452" t="inlineStr"/>
    </row>
    <row r="2453">
      <c r="A2453" t="inlineStr">
        <is>
          <t>pyTenable</t>
        </is>
      </c>
      <c r="B2453" t="inlineStr">
        <is>
          <t>e52dbae46e0723d6d83c9026a2e4b144218d19f2</t>
        </is>
      </c>
      <c r="C2453" t="inlineStr">
        <is>
          <t>2020-12-02 15:42:10+00:00</t>
        </is>
      </c>
      <c r="D2453" t="inlineStr">
        <is>
          <t>add</t>
        </is>
      </c>
      <c r="E2453" t="inlineStr">
        <is>
          <t>python-dateutil</t>
        </is>
      </c>
      <c r="F2453" t="inlineStr">
        <is>
          <t>&gt;=2.6</t>
        </is>
      </c>
      <c r="G2453" t="inlineStr"/>
      <c r="H2453" t="inlineStr"/>
    </row>
    <row r="2454">
      <c r="A2454" t="inlineStr">
        <is>
          <t>pyTenable</t>
        </is>
      </c>
      <c r="B2454" t="inlineStr">
        <is>
          <t>e52dbae46e0723d6d83c9026a2e4b144218d19f2</t>
        </is>
      </c>
      <c r="C2454" t="inlineStr">
        <is>
          <t>2020-12-02 15:42:10+00:00</t>
        </is>
      </c>
      <c r="D2454" t="inlineStr">
        <is>
          <t>add</t>
        </is>
      </c>
      <c r="E2454" t="inlineStr">
        <is>
          <t>semver</t>
        </is>
      </c>
      <c r="F2454" t="inlineStr">
        <is>
          <t>&gt;=2.8.1</t>
        </is>
      </c>
      <c r="G2454" t="inlineStr"/>
      <c r="H2454" t="inlineStr"/>
    </row>
    <row r="2455">
      <c r="A2455" t="inlineStr">
        <is>
          <t>pyTenable</t>
        </is>
      </c>
      <c r="B2455" t="inlineStr">
        <is>
          <t>e52dbae46e0723d6d83c9026a2e4b144218d19f2</t>
        </is>
      </c>
      <c r="C2455" t="inlineStr">
        <is>
          <t>2020-12-02 15:42:10+00:00</t>
        </is>
      </c>
      <c r="D2455" t="inlineStr">
        <is>
          <t>add</t>
        </is>
      </c>
      <c r="E2455" t="inlineStr">
        <is>
          <t>restfly</t>
        </is>
      </c>
      <c r="F2455" t="inlineStr">
        <is>
          <t>&gt;=1.3.5</t>
        </is>
      </c>
      <c r="G2455" t="inlineStr"/>
      <c r="H2455" t="inlineStr"/>
    </row>
    <row r="2456">
      <c r="A2456" t="inlineStr">
        <is>
          <t>pyTenable</t>
        </is>
      </c>
      <c r="B2456" t="inlineStr">
        <is>
          <t>e52dbae46e0723d6d83c9026a2e4b144218d19f2</t>
        </is>
      </c>
      <c r="C2456" t="inlineStr">
        <is>
          <t>2020-12-02 15:42:10+00:00</t>
        </is>
      </c>
      <c r="D2456" t="inlineStr">
        <is>
          <t>add</t>
        </is>
      </c>
      <c r="E2456" t="inlineStr">
        <is>
          <t>marshmallow</t>
        </is>
      </c>
      <c r="F2456" t="inlineStr">
        <is>
          <t>&gt;=3.6</t>
        </is>
      </c>
      <c r="G2456" t="inlineStr"/>
      <c r="H2456" t="inlineStr"/>
    </row>
    <row r="2457">
      <c r="A2457" t="inlineStr">
        <is>
          <t>pyTenable</t>
        </is>
      </c>
      <c r="B2457" t="inlineStr">
        <is>
          <t>e52dbae46e0723d6d83c9026a2e4b144218d19f2</t>
        </is>
      </c>
      <c r="C2457" t="inlineStr">
        <is>
          <t>2020-12-02 15:42:10+00:00</t>
        </is>
      </c>
      <c r="D2457" t="inlineStr">
        <is>
          <t>add</t>
        </is>
      </c>
      <c r="E2457" t="inlineStr">
        <is>
          <t>python-box</t>
        </is>
      </c>
      <c r="F2457" t="inlineStr">
        <is>
          <t>&gt;=4.0</t>
        </is>
      </c>
      <c r="G2457" t="inlineStr"/>
      <c r="H2457" t="inlineStr"/>
    </row>
    <row r="2458">
      <c r="A2458" t="inlineStr">
        <is>
          <t>pyTenable</t>
        </is>
      </c>
      <c r="B2458" t="inlineStr">
        <is>
          <t>e52dbae46e0723d6d83c9026a2e4b144218d19f2</t>
        </is>
      </c>
      <c r="C2458" t="inlineStr">
        <is>
          <t>2020-12-02 15:42:10+00:00</t>
        </is>
      </c>
      <c r="D2458" t="inlineStr">
        <is>
          <t>add</t>
        </is>
      </c>
      <c r="E2458" t="inlineStr">
        <is>
          <t>defusedxml</t>
        </is>
      </c>
      <c r="F2458" t="inlineStr">
        <is>
          <t>&gt;=0.5.0</t>
        </is>
      </c>
      <c r="G2458" t="inlineStr"/>
      <c r="H2458" t="inlineStr"/>
    </row>
    <row r="2459">
      <c r="A2459" t="inlineStr">
        <is>
          <t>pyTenable</t>
        </is>
      </c>
      <c r="B2459" t="inlineStr">
        <is>
          <t>e52dbae46e0723d6d83c9026a2e4b144218d19f2</t>
        </is>
      </c>
      <c r="C2459" t="inlineStr">
        <is>
          <t>2020-12-02 15:42:10+00:00</t>
        </is>
      </c>
      <c r="D2459" t="inlineStr">
        <is>
          <t>add</t>
        </is>
      </c>
      <c r="E2459" t="inlineStr">
        <is>
          <t>requests-pkcs12</t>
        </is>
      </c>
      <c r="F2459" t="inlineStr">
        <is>
          <t>&gt;=1.3</t>
        </is>
      </c>
      <c r="G2459" t="inlineStr"/>
      <c r="H2459" t="inlineStr"/>
    </row>
    <row r="2460">
      <c r="A2460" t="inlineStr">
        <is>
          <t>pyTenable</t>
        </is>
      </c>
      <c r="B2460" t="inlineStr">
        <is>
          <t>e52dbae46e0723d6d83c9026a2e4b144218d19f2</t>
        </is>
      </c>
      <c r="C2460" t="inlineStr">
        <is>
          <t>2020-12-02 15:42:10+00:00</t>
        </is>
      </c>
      <c r="D2460" t="inlineStr">
        <is>
          <t>add</t>
        </is>
      </c>
      <c r="E2460" t="inlineStr">
        <is>
          <t>docker</t>
        </is>
      </c>
      <c r="F2460" t="inlineStr">
        <is>
          <t>&gt;=3.7.2</t>
        </is>
      </c>
      <c r="G2460" t="inlineStr"/>
      <c r="H2460" t="inlineStr"/>
    </row>
    <row r="2461">
      <c r="A2461" t="inlineStr">
        <is>
          <t>pydfs-lineup-optimizer</t>
        </is>
      </c>
      <c r="B2461" t="inlineStr">
        <is>
          <t>f83e4a72b01745a2c925045edf99217a88b7f33c</t>
        </is>
      </c>
      <c r="C2461" t="inlineStr">
        <is>
          <t>2018-06-27 16:44:03+00:00</t>
        </is>
      </c>
      <c r="D2461" t="inlineStr">
        <is>
          <t>verchange</t>
        </is>
      </c>
      <c r="E2461" t="inlineStr">
        <is>
          <t>mock</t>
        </is>
      </c>
      <c r="F2461">
        <f>=2.0.0</f>
        <v/>
      </c>
      <c r="G2461" t="inlineStr">
        <is>
          <t>mock</t>
        </is>
      </c>
      <c r="H2461">
        <f>=2.0.0</f>
        <v/>
      </c>
    </row>
    <row r="2462">
      <c r="A2462" t="inlineStr">
        <is>
          <t>pydfs-lineup-optimizer</t>
        </is>
      </c>
      <c r="B2462" t="inlineStr">
        <is>
          <t>f83e4a72b01745a2c925045edf99217a88b7f33c</t>
        </is>
      </c>
      <c r="C2462" t="inlineStr">
        <is>
          <t>2018-06-27 16:44:03+00:00</t>
        </is>
      </c>
      <c r="D2462" t="inlineStr">
        <is>
          <t>add</t>
        </is>
      </c>
      <c r="E2462" t="inlineStr">
        <is>
          <t>typing</t>
        </is>
      </c>
      <c r="F2462" t="inlineStr"/>
      <c r="G2462" t="inlineStr"/>
      <c r="H2462" t="inlineStr"/>
    </row>
    <row r="2463">
      <c r="A2463" t="inlineStr">
        <is>
          <t>pydfs-lineup-optimizer</t>
        </is>
      </c>
      <c r="B2463" t="inlineStr">
        <is>
          <t>49100a5e16e569e5e32f5aeefa0996ce79266ed7</t>
        </is>
      </c>
      <c r="C2463" t="inlineStr">
        <is>
          <t>2019-03-10 15:32:10+00:00</t>
        </is>
      </c>
      <c r="D2463" t="inlineStr">
        <is>
          <t>verchange</t>
        </is>
      </c>
      <c r="E2463" t="inlineStr">
        <is>
          <t>typing</t>
        </is>
      </c>
      <c r="F2463" t="inlineStr"/>
      <c r="G2463" t="inlineStr">
        <is>
          <t>typing</t>
        </is>
      </c>
      <c r="H2463" t="inlineStr"/>
    </row>
    <row r="2464">
      <c r="A2464" t="inlineStr">
        <is>
          <t>pydfs-lineup-optimizer</t>
        </is>
      </c>
      <c r="B2464" t="inlineStr">
        <is>
          <t>49100a5e16e569e5e32f5aeefa0996ce79266ed7</t>
        </is>
      </c>
      <c r="C2464" t="inlineStr">
        <is>
          <t>2019-03-10 15:32:10+00:00</t>
        </is>
      </c>
      <c r="D2464" t="inlineStr">
        <is>
          <t>add</t>
        </is>
      </c>
      <c r="E2464" t="inlineStr">
        <is>
          <t>pytz</t>
        </is>
      </c>
      <c r="F2464" t="inlineStr"/>
      <c r="G2464" t="inlineStr"/>
      <c r="H2464" t="inlineStr"/>
    </row>
    <row r="2465">
      <c r="A2465" t="inlineStr">
        <is>
          <t>pydfs-lineup-optimizer</t>
        </is>
      </c>
      <c r="B2465" t="inlineStr">
        <is>
          <t>f82e413f730efcbb59d8a10f72d9ef4bab156c50</t>
        </is>
      </c>
      <c r="C2465" t="inlineStr">
        <is>
          <t>2020-02-01 17:54:58+00:00</t>
        </is>
      </c>
      <c r="D2465" t="inlineStr">
        <is>
          <t>verchange</t>
        </is>
      </c>
      <c r="E2465" t="inlineStr">
        <is>
          <t>pytz</t>
        </is>
      </c>
      <c r="F2465" t="inlineStr"/>
      <c r="G2465" t="inlineStr">
        <is>
          <t>pytz</t>
        </is>
      </c>
      <c r="H2465" t="inlineStr"/>
    </row>
    <row r="2466">
      <c r="A2466" t="inlineStr">
        <is>
          <t>pydfs-lineup-optimizer</t>
        </is>
      </c>
      <c r="B2466" t="inlineStr">
        <is>
          <t>f82e413f730efcbb59d8a10f72d9ef4bab156c50</t>
        </is>
      </c>
      <c r="C2466" t="inlineStr">
        <is>
          <t>2020-02-01 17:54:58+00:00</t>
        </is>
      </c>
      <c r="D2466" t="inlineStr">
        <is>
          <t>verchange</t>
        </is>
      </c>
      <c r="E2466" t="inlineStr">
        <is>
          <t>PuLP</t>
        </is>
      </c>
      <c r="F2466">
        <f>=2.0</f>
        <v/>
      </c>
      <c r="G2466" t="inlineStr">
        <is>
          <t>PuLP</t>
        </is>
      </c>
      <c r="H2466">
        <f>=1.6.8</f>
        <v/>
      </c>
    </row>
    <row r="2467">
      <c r="A2467" t="inlineStr">
        <is>
          <t>pydfs-lineup-optimizer</t>
        </is>
      </c>
      <c r="B2467" t="inlineStr">
        <is>
          <t>f82e413f730efcbb59d8a10f72d9ef4bab156c50</t>
        </is>
      </c>
      <c r="C2467" t="inlineStr">
        <is>
          <t>2020-02-01 17:54:58+00:00</t>
        </is>
      </c>
      <c r="D2467" t="inlineStr">
        <is>
          <t>add</t>
        </is>
      </c>
      <c r="E2467" t="inlineStr">
        <is>
          <t>parameterized</t>
        </is>
      </c>
      <c r="F2467" t="inlineStr"/>
      <c r="G2467" t="inlineStr"/>
      <c r="H2467" t="inlineStr"/>
    </row>
    <row r="2468">
      <c r="A2468" t="inlineStr">
        <is>
          <t>pydfs-lineup-optimizer</t>
        </is>
      </c>
      <c r="B2468" t="inlineStr">
        <is>
          <t>f82e413f730efcbb59d8a10f72d9ef4bab156c50</t>
        </is>
      </c>
      <c r="C2468" t="inlineStr">
        <is>
          <t>2020-02-01 17:54:58+00:00</t>
        </is>
      </c>
      <c r="D2468" t="inlineStr">
        <is>
          <t>rem</t>
        </is>
      </c>
      <c r="E2468" t="inlineStr"/>
      <c r="F2468" t="inlineStr"/>
      <c r="G2468" t="inlineStr">
        <is>
          <t>mock</t>
        </is>
      </c>
      <c r="H2468">
        <f>=2.0.0</f>
        <v/>
      </c>
    </row>
    <row r="2469">
      <c r="A2469" t="inlineStr">
        <is>
          <t>pydfs-lineup-optimizer</t>
        </is>
      </c>
      <c r="B2469" t="inlineStr">
        <is>
          <t>f82e413f730efcbb59d8a10f72d9ef4bab156c50</t>
        </is>
      </c>
      <c r="C2469" t="inlineStr">
        <is>
          <t>2020-02-01 17:54:58+00:00</t>
        </is>
      </c>
      <c r="D2469" t="inlineStr">
        <is>
          <t>rem</t>
        </is>
      </c>
      <c r="E2469" t="inlineStr"/>
      <c r="F2469" t="inlineStr"/>
      <c r="G2469" t="inlineStr">
        <is>
          <t>typing</t>
        </is>
      </c>
      <c r="H2469" t="inlineStr"/>
    </row>
    <row r="2470">
      <c r="A2470" t="inlineStr">
        <is>
          <t>pydfs-lineup-optimizer</t>
        </is>
      </c>
      <c r="B2470" t="inlineStr">
        <is>
          <t>41961834b8a57e825a62aaf0cc933b17e0e2715b</t>
        </is>
      </c>
      <c r="C2470" t="inlineStr">
        <is>
          <t>2021-01-09 19:54:27+00:00</t>
        </is>
      </c>
      <c r="D2470" t="inlineStr">
        <is>
          <t>verchange</t>
        </is>
      </c>
      <c r="E2470" t="inlineStr">
        <is>
          <t>PuLP</t>
        </is>
      </c>
      <c r="F2470">
        <f>=2.4</f>
        <v/>
      </c>
      <c r="G2470" t="inlineStr">
        <is>
          <t>PuLP</t>
        </is>
      </c>
      <c r="H2470">
        <f>=2.0</f>
        <v/>
      </c>
    </row>
    <row r="2471">
      <c r="A2471" t="inlineStr">
        <is>
          <t>networking-sfc</t>
        </is>
      </c>
      <c r="B2471" t="inlineStr">
        <is>
          <t>bed0bba8b44856d4aff20252f7189fbaffcaa94d</t>
        </is>
      </c>
      <c r="C2471" t="inlineStr">
        <is>
          <t>2016-09-06 14:00:53+00:00</t>
        </is>
      </c>
      <c r="D2471" t="inlineStr">
        <is>
          <t>verchange</t>
        </is>
      </c>
      <c r="E2471" t="inlineStr">
        <is>
          <t>keystonemiddleware</t>
        </is>
      </c>
      <c r="F2471" t="inlineStr">
        <is>
          <t>!=4.5.0;&gt;=4.0.0;!=4.1.0</t>
        </is>
      </c>
      <c r="G2471" t="inlineStr">
        <is>
          <t>keystonemiddleware</t>
        </is>
      </c>
      <c r="H2471" t="inlineStr">
        <is>
          <t>&gt;=4.0.0</t>
        </is>
      </c>
    </row>
    <row r="2472">
      <c r="A2472" t="inlineStr">
        <is>
          <t>networking-sfc</t>
        </is>
      </c>
      <c r="B2472" t="inlineStr">
        <is>
          <t>bed0bba8b44856d4aff20252f7189fbaffcaa94d</t>
        </is>
      </c>
      <c r="C2472" t="inlineStr">
        <is>
          <t>2016-09-06 14:00:53+00:00</t>
        </is>
      </c>
      <c r="D2472" t="inlineStr">
        <is>
          <t>verchange</t>
        </is>
      </c>
      <c r="E2472" t="inlineStr">
        <is>
          <t>oslo.rootwrap</t>
        </is>
      </c>
      <c r="F2472" t="inlineStr">
        <is>
          <t>&gt;=5.0.0</t>
        </is>
      </c>
      <c r="G2472" t="inlineStr">
        <is>
          <t>oslo.rootwrap</t>
        </is>
      </c>
      <c r="H2472" t="inlineStr">
        <is>
          <t>&gt;=2.0.0</t>
        </is>
      </c>
    </row>
    <row r="2473">
      <c r="A2473" t="inlineStr">
        <is>
          <t>networking-sfc</t>
        </is>
      </c>
      <c r="B2473" t="inlineStr">
        <is>
          <t>bed0bba8b44856d4aff20252f7189fbaffcaa94d</t>
        </is>
      </c>
      <c r="C2473" t="inlineStr">
        <is>
          <t>2016-09-06 14:00:53+00:00</t>
        </is>
      </c>
      <c r="D2473" t="inlineStr">
        <is>
          <t>verchange</t>
        </is>
      </c>
      <c r="E2473" t="inlineStr">
        <is>
          <t>python-keystoneclient</t>
        </is>
      </c>
      <c r="F2473" t="inlineStr">
        <is>
          <t>&gt;=1.7.0;!=2.1.0;!=1.8.0</t>
        </is>
      </c>
      <c r="G2473" t="inlineStr">
        <is>
          <t>python-keystoneclient</t>
        </is>
      </c>
      <c r="H2473" t="inlineStr">
        <is>
          <t>&gt;=1.6.0;!=1.8.0</t>
        </is>
      </c>
    </row>
    <row r="2474">
      <c r="A2474" t="inlineStr">
        <is>
          <t>networking-sfc</t>
        </is>
      </c>
      <c r="B2474" t="inlineStr">
        <is>
          <t>bed0bba8b44856d4aff20252f7189fbaffcaa94d</t>
        </is>
      </c>
      <c r="C2474" t="inlineStr">
        <is>
          <t>2016-09-06 14:00:53+00:00</t>
        </is>
      </c>
      <c r="D2474" t="inlineStr">
        <is>
          <t>verchange</t>
        </is>
      </c>
      <c r="E2474" t="inlineStr">
        <is>
          <t>oslo.versionedobjects</t>
        </is>
      </c>
      <c r="F2474" t="inlineStr">
        <is>
          <t>&gt;=1.13.0</t>
        </is>
      </c>
      <c r="G2474" t="inlineStr">
        <is>
          <t>oslo.versionedobjects</t>
        </is>
      </c>
      <c r="H2474" t="inlineStr">
        <is>
          <t>&gt;=0.13.0</t>
        </is>
      </c>
    </row>
    <row r="2475">
      <c r="A2475" t="inlineStr">
        <is>
          <t>networking-sfc</t>
        </is>
      </c>
      <c r="B2475" t="inlineStr">
        <is>
          <t>bed0bba8b44856d4aff20252f7189fbaffcaa94d</t>
        </is>
      </c>
      <c r="C2475" t="inlineStr">
        <is>
          <t>2016-09-06 14:00:53+00:00</t>
        </is>
      </c>
      <c r="D2475" t="inlineStr">
        <is>
          <t>verchange</t>
        </is>
      </c>
      <c r="E2475" t="inlineStr">
        <is>
          <t>oslo.policy</t>
        </is>
      </c>
      <c r="F2475" t="inlineStr">
        <is>
          <t>&gt;=1.9.0</t>
        </is>
      </c>
      <c r="G2475" t="inlineStr">
        <is>
          <t>oslo.policy</t>
        </is>
      </c>
      <c r="H2475" t="inlineStr">
        <is>
          <t>&gt;=0.5.0</t>
        </is>
      </c>
    </row>
    <row r="2476">
      <c r="A2476" t="inlineStr">
        <is>
          <t>networking-sfc</t>
        </is>
      </c>
      <c r="B2476" t="inlineStr">
        <is>
          <t>bed0bba8b44856d4aff20252f7189fbaffcaa94d</t>
        </is>
      </c>
      <c r="C2476" t="inlineStr">
        <is>
          <t>2016-09-06 14:00:53+00:00</t>
        </is>
      </c>
      <c r="D2476" t="inlineStr">
        <is>
          <t>verchange</t>
        </is>
      </c>
      <c r="E2476" t="inlineStr">
        <is>
          <t>requests</t>
        </is>
      </c>
      <c r="F2476" t="inlineStr">
        <is>
          <t>&gt;=2.10.0</t>
        </is>
      </c>
      <c r="G2476" t="inlineStr">
        <is>
          <t>requests</t>
        </is>
      </c>
      <c r="H2476" t="inlineStr">
        <is>
          <t>&gt;=2.8.1;!=2.9.0</t>
        </is>
      </c>
    </row>
    <row r="2477">
      <c r="A2477" t="inlineStr">
        <is>
          <t>networking-sfc</t>
        </is>
      </c>
      <c r="B2477" t="inlineStr">
        <is>
          <t>bed0bba8b44856d4aff20252f7189fbaffcaa94d</t>
        </is>
      </c>
      <c r="C2477" t="inlineStr">
        <is>
          <t>2016-09-06 14:00:53+00:00</t>
        </is>
      </c>
      <c r="D2477" t="inlineStr">
        <is>
          <t>verchange</t>
        </is>
      </c>
      <c r="E2477" t="inlineStr">
        <is>
          <t>SQLAlchemy</t>
        </is>
      </c>
      <c r="F2477" t="inlineStr">
        <is>
          <t>&lt;1.1.0;&gt;=1.0.10</t>
        </is>
      </c>
      <c r="G2477" t="inlineStr">
        <is>
          <t>SQLAlchemy</t>
        </is>
      </c>
      <c r="H2477" t="inlineStr">
        <is>
          <t>&gt;=0.9.9;&lt;1.1.0</t>
        </is>
      </c>
    </row>
    <row r="2478">
      <c r="A2478" t="inlineStr">
        <is>
          <t>networking-sfc</t>
        </is>
      </c>
      <c r="B2478" t="inlineStr">
        <is>
          <t>bed0bba8b44856d4aff20252f7189fbaffcaa94d</t>
        </is>
      </c>
      <c r="C2478" t="inlineStr">
        <is>
          <t>2016-09-06 14:00:53+00:00</t>
        </is>
      </c>
      <c r="D2478" t="inlineStr">
        <is>
          <t>verchange</t>
        </is>
      </c>
      <c r="E2478" t="inlineStr">
        <is>
          <t>stevedore</t>
        </is>
      </c>
      <c r="F2478" t="inlineStr">
        <is>
          <t>&gt;=1.16.0</t>
        </is>
      </c>
      <c r="G2478" t="inlineStr">
        <is>
          <t>stevedore</t>
        </is>
      </c>
      <c r="H2478" t="inlineStr">
        <is>
          <t>&gt;=1.5.0</t>
        </is>
      </c>
    </row>
    <row r="2479">
      <c r="A2479" t="inlineStr">
        <is>
          <t>networking-sfc</t>
        </is>
      </c>
      <c r="B2479" t="inlineStr">
        <is>
          <t>bed0bba8b44856d4aff20252f7189fbaffcaa94d</t>
        </is>
      </c>
      <c r="C2479" t="inlineStr">
        <is>
          <t>2016-09-06 14:00:53+00:00</t>
        </is>
      </c>
      <c r="D2479" t="inlineStr">
        <is>
          <t>verchange</t>
        </is>
      </c>
      <c r="E2479" t="inlineStr">
        <is>
          <t>six</t>
        </is>
      </c>
      <c r="F2479" t="inlineStr">
        <is>
          <t>&gt;=1.9.0</t>
        </is>
      </c>
      <c r="G2479" t="inlineStr">
        <is>
          <t>six</t>
        </is>
      </c>
      <c r="H2479" t="inlineStr">
        <is>
          <t>&gt;=1.9.0</t>
        </is>
      </c>
    </row>
    <row r="2480">
      <c r="A2480" t="inlineStr">
        <is>
          <t>networking-sfc</t>
        </is>
      </c>
      <c r="B2480" t="inlineStr">
        <is>
          <t>bed0bba8b44856d4aff20252f7189fbaffcaa94d</t>
        </is>
      </c>
      <c r="C2480" t="inlineStr">
        <is>
          <t>2016-09-06 14:00:53+00:00</t>
        </is>
      </c>
      <c r="D2480" t="inlineStr">
        <is>
          <t>verchange</t>
        </is>
      </c>
      <c r="E2480" t="inlineStr">
        <is>
          <t>oslo.context</t>
        </is>
      </c>
      <c r="F2480" t="inlineStr">
        <is>
          <t>&gt;=2.4.0;!=2.6.0</t>
        </is>
      </c>
      <c r="G2480" t="inlineStr">
        <is>
          <t>oslo.context</t>
        </is>
      </c>
      <c r="H2480" t="inlineStr">
        <is>
          <t>&gt;=0.2.0</t>
        </is>
      </c>
    </row>
    <row r="2481">
      <c r="A2481" t="inlineStr">
        <is>
          <t>networking-sfc</t>
        </is>
      </c>
      <c r="B2481" t="inlineStr">
        <is>
          <t>bed0bba8b44856d4aff20252f7189fbaffcaa94d</t>
        </is>
      </c>
      <c r="C2481" t="inlineStr">
        <is>
          <t>2016-09-06 14:00:53+00:00</t>
        </is>
      </c>
      <c r="D2481" t="inlineStr">
        <is>
          <t>verchange</t>
        </is>
      </c>
      <c r="E2481" t="inlineStr">
        <is>
          <t>WebOb</t>
        </is>
      </c>
      <c r="F2481" t="inlineStr">
        <is>
          <t>&gt;=1.2.3</t>
        </is>
      </c>
      <c r="G2481" t="inlineStr">
        <is>
          <t>WebOb</t>
        </is>
      </c>
      <c r="H2481" t="inlineStr">
        <is>
          <t>&gt;=1.2.3</t>
        </is>
      </c>
    </row>
    <row r="2482">
      <c r="A2482" t="inlineStr">
        <is>
          <t>networking-sfc</t>
        </is>
      </c>
      <c r="B2482" t="inlineStr">
        <is>
          <t>bed0bba8b44856d4aff20252f7189fbaffcaa94d</t>
        </is>
      </c>
      <c r="C2482" t="inlineStr">
        <is>
          <t>2016-09-06 14:00:53+00:00</t>
        </is>
      </c>
      <c r="D2482" t="inlineStr">
        <is>
          <t>verchange</t>
        </is>
      </c>
      <c r="E2482" t="inlineStr">
        <is>
          <t>debtcollector</t>
        </is>
      </c>
      <c r="F2482" t="inlineStr">
        <is>
          <t>&gt;=1.2.0</t>
        </is>
      </c>
      <c r="G2482" t="inlineStr">
        <is>
          <t>debtcollector</t>
        </is>
      </c>
      <c r="H2482" t="inlineStr">
        <is>
          <t>&gt;=0.3.0</t>
        </is>
      </c>
    </row>
    <row r="2483">
      <c r="A2483" t="inlineStr">
        <is>
          <t>networking-sfc</t>
        </is>
      </c>
      <c r="B2483" t="inlineStr">
        <is>
          <t>bed0bba8b44856d4aff20252f7189fbaffcaa94d</t>
        </is>
      </c>
      <c r="C2483" t="inlineStr">
        <is>
          <t>2016-09-06 14:00:53+00:00</t>
        </is>
      </c>
      <c r="D2483" t="inlineStr">
        <is>
          <t>verchange</t>
        </is>
      </c>
      <c r="E2483" t="inlineStr">
        <is>
          <t>pecan</t>
        </is>
      </c>
      <c r="F2483" t="inlineStr">
        <is>
          <t>&gt;=1.0.0</t>
        </is>
      </c>
      <c r="G2483" t="inlineStr">
        <is>
          <t>pecan</t>
        </is>
      </c>
      <c r="H2483" t="inlineStr">
        <is>
          <t>&gt;=1.0.0</t>
        </is>
      </c>
    </row>
    <row r="2484">
      <c r="A2484" t="inlineStr">
        <is>
          <t>networking-sfc</t>
        </is>
      </c>
      <c r="B2484" t="inlineStr">
        <is>
          <t>bed0bba8b44856d4aff20252f7189fbaffcaa94d</t>
        </is>
      </c>
      <c r="C2484" t="inlineStr">
        <is>
          <t>2016-09-06 14:00:53+00:00</t>
        </is>
      </c>
      <c r="D2484" t="inlineStr">
        <is>
          <t>verchange</t>
        </is>
      </c>
      <c r="E2484" t="inlineStr">
        <is>
          <t>eventlet</t>
        </is>
      </c>
      <c r="F2484" t="inlineStr">
        <is>
          <t>&gt;=0.18.2;!=0.18.3</t>
        </is>
      </c>
      <c r="G2484" t="inlineStr">
        <is>
          <t>eventlet</t>
        </is>
      </c>
      <c r="H2484" t="inlineStr">
        <is>
          <t>&gt;=0.17.4</t>
        </is>
      </c>
    </row>
    <row r="2485">
      <c r="A2485" t="inlineStr">
        <is>
          <t>networking-sfc</t>
        </is>
      </c>
      <c r="B2485" t="inlineStr">
        <is>
          <t>bed0bba8b44856d4aff20252f7189fbaffcaa94d</t>
        </is>
      </c>
      <c r="C2485" t="inlineStr">
        <is>
          <t>2016-09-06 14:00:53+00:00</t>
        </is>
      </c>
      <c r="D2485" t="inlineStr">
        <is>
          <t>verchange</t>
        </is>
      </c>
      <c r="E2485" t="inlineStr">
        <is>
          <t>Paste</t>
        </is>
      </c>
      <c r="F2485" t="inlineStr"/>
      <c r="G2485" t="inlineStr">
        <is>
          <t>Paste</t>
        </is>
      </c>
      <c r="H2485" t="inlineStr"/>
    </row>
    <row r="2486">
      <c r="A2486" t="inlineStr">
        <is>
          <t>networking-sfc</t>
        </is>
      </c>
      <c r="B2486" t="inlineStr">
        <is>
          <t>bed0bba8b44856d4aff20252f7189fbaffcaa94d</t>
        </is>
      </c>
      <c r="C2486" t="inlineStr">
        <is>
          <t>2016-09-06 14:00:53+00:00</t>
        </is>
      </c>
      <c r="D2486" t="inlineStr">
        <is>
          <t>verchange</t>
        </is>
      </c>
      <c r="E2486" t="inlineStr">
        <is>
          <t>Routes</t>
        </is>
      </c>
      <c r="F2486" t="inlineStr">
        <is>
          <t>&gt;=1.12.3;!=2.3.0;!=2.0;!=2.1</t>
        </is>
      </c>
      <c r="G2486" t="inlineStr">
        <is>
          <t>Routes</t>
        </is>
      </c>
      <c r="H2486" t="inlineStr">
        <is>
          <t>&gt;=1.12.3;!=2.0;!=2.1</t>
        </is>
      </c>
    </row>
    <row r="2487">
      <c r="A2487" t="inlineStr">
        <is>
          <t>networking-sfc</t>
        </is>
      </c>
      <c r="B2487" t="inlineStr">
        <is>
          <t>bed0bba8b44856d4aff20252f7189fbaffcaa94d</t>
        </is>
      </c>
      <c r="C2487" t="inlineStr">
        <is>
          <t>2016-09-06 14:00:53+00:00</t>
        </is>
      </c>
      <c r="D2487" t="inlineStr">
        <is>
          <t>verchange</t>
        </is>
      </c>
      <c r="E2487" t="inlineStr">
        <is>
          <t>httplib2</t>
        </is>
      </c>
      <c r="F2487" t="inlineStr">
        <is>
          <t>&gt;=0.7.5</t>
        </is>
      </c>
      <c r="G2487" t="inlineStr">
        <is>
          <t>httplib2</t>
        </is>
      </c>
      <c r="H2487" t="inlineStr">
        <is>
          <t>&gt;=0.7.5</t>
        </is>
      </c>
    </row>
    <row r="2488">
      <c r="A2488" t="inlineStr">
        <is>
          <t>networking-sfc</t>
        </is>
      </c>
      <c r="B2488" t="inlineStr">
        <is>
          <t>bed0bba8b44856d4aff20252f7189fbaffcaa94d</t>
        </is>
      </c>
      <c r="C2488" t="inlineStr">
        <is>
          <t>2016-09-06 14:00:53+00:00</t>
        </is>
      </c>
      <c r="D2488" t="inlineStr">
        <is>
          <t>verchange</t>
        </is>
      </c>
      <c r="E2488" t="inlineStr">
        <is>
          <t>oslo.config</t>
        </is>
      </c>
      <c r="F2488" t="inlineStr">
        <is>
          <t>&gt;=3.14.0</t>
        </is>
      </c>
      <c r="G2488" t="inlineStr">
        <is>
          <t>oslo.config</t>
        </is>
      </c>
      <c r="H2488" t="inlineStr">
        <is>
          <t>&gt;=2.7.0</t>
        </is>
      </c>
    </row>
    <row r="2489">
      <c r="A2489" t="inlineStr">
        <is>
          <t>networking-sfc</t>
        </is>
      </c>
      <c r="B2489" t="inlineStr">
        <is>
          <t>bed0bba8b44856d4aff20252f7189fbaffcaa94d</t>
        </is>
      </c>
      <c r="C2489" t="inlineStr">
        <is>
          <t>2016-09-06 14:00:53+00:00</t>
        </is>
      </c>
      <c r="D2489" t="inlineStr">
        <is>
          <t>verchange</t>
        </is>
      </c>
      <c r="E2489" t="inlineStr">
        <is>
          <t>python-novaclient</t>
        </is>
      </c>
      <c r="F2489" t="inlineStr">
        <is>
          <t>!=2.33.0;&gt;=2.29.0</t>
        </is>
      </c>
      <c r="G2489" t="inlineStr">
        <is>
          <t>python-novaclient</t>
        </is>
      </c>
      <c r="H2489" t="inlineStr">
        <is>
          <t>!=2.33.0;&gt;=2.29.0</t>
        </is>
      </c>
    </row>
    <row r="2490">
      <c r="A2490" t="inlineStr">
        <is>
          <t>networking-sfc</t>
        </is>
      </c>
      <c r="B2490" t="inlineStr">
        <is>
          <t>bed0bba8b44856d4aff20252f7189fbaffcaa94d</t>
        </is>
      </c>
      <c r="C2490" t="inlineStr">
        <is>
          <t>2016-09-06 14:00:53+00:00</t>
        </is>
      </c>
      <c r="D2490" t="inlineStr">
        <is>
          <t>verchange</t>
        </is>
      </c>
      <c r="E2490" t="inlineStr">
        <is>
          <t>oslo.messaging</t>
        </is>
      </c>
      <c r="F2490" t="inlineStr">
        <is>
          <t>&gt;=5.2.0</t>
        </is>
      </c>
      <c r="G2490" t="inlineStr">
        <is>
          <t>oslo.messaging</t>
        </is>
      </c>
      <c r="H2490" t="inlineStr">
        <is>
          <t>&gt;2.6.1;!=2.8.0;!=3.1.0</t>
        </is>
      </c>
    </row>
    <row r="2491">
      <c r="A2491" t="inlineStr">
        <is>
          <t>networking-sfc</t>
        </is>
      </c>
      <c r="B2491" t="inlineStr">
        <is>
          <t>bed0bba8b44856d4aff20252f7189fbaffcaa94d</t>
        </is>
      </c>
      <c r="C2491" t="inlineStr">
        <is>
          <t>2016-09-06 14:00:53+00:00</t>
        </is>
      </c>
      <c r="D2491" t="inlineStr">
        <is>
          <t>verchange</t>
        </is>
      </c>
      <c r="E2491" t="inlineStr">
        <is>
          <t>netaddr</t>
        </is>
      </c>
      <c r="F2491" t="inlineStr">
        <is>
          <t>!=0.7.16;&gt;=0.7.12</t>
        </is>
      </c>
      <c r="G2491" t="inlineStr">
        <is>
          <t>netaddr</t>
        </is>
      </c>
      <c r="H2491" t="inlineStr">
        <is>
          <t>!=0.7.16;&gt;=0.7.12</t>
        </is>
      </c>
    </row>
    <row r="2492">
      <c r="A2492" t="inlineStr">
        <is>
          <t>networking-sfc</t>
        </is>
      </c>
      <c r="B2492" t="inlineStr">
        <is>
          <t>bed0bba8b44856d4aff20252f7189fbaffcaa94d</t>
        </is>
      </c>
      <c r="C2492" t="inlineStr">
        <is>
          <t>2016-09-06 14:00:53+00:00</t>
        </is>
      </c>
      <c r="D2492" t="inlineStr">
        <is>
          <t>verchange</t>
        </is>
      </c>
      <c r="E2492" t="inlineStr">
        <is>
          <t>alembic</t>
        </is>
      </c>
      <c r="F2492" t="inlineStr">
        <is>
          <t>&gt;=0.8.4</t>
        </is>
      </c>
      <c r="G2492" t="inlineStr">
        <is>
          <t>alembic</t>
        </is>
      </c>
      <c r="H2492" t="inlineStr">
        <is>
          <t>&gt;=0.8.0</t>
        </is>
      </c>
    </row>
    <row r="2493">
      <c r="A2493" t="inlineStr">
        <is>
          <t>networking-sfc</t>
        </is>
      </c>
      <c r="B2493" t="inlineStr">
        <is>
          <t>bed0bba8b44856d4aff20252f7189fbaffcaa94d</t>
        </is>
      </c>
      <c r="C2493" t="inlineStr">
        <is>
          <t>2016-09-06 14:00:53+00:00</t>
        </is>
      </c>
      <c r="D2493" t="inlineStr">
        <is>
          <t>verchange</t>
        </is>
      </c>
      <c r="E2493" t="inlineStr">
        <is>
          <t>oslo.log</t>
        </is>
      </c>
      <c r="F2493" t="inlineStr">
        <is>
          <t>&gt;=1.14.0</t>
        </is>
      </c>
      <c r="G2493" t="inlineStr">
        <is>
          <t>oslo.log</t>
        </is>
      </c>
      <c r="H2493" t="inlineStr">
        <is>
          <t>&gt;=1.12.0</t>
        </is>
      </c>
    </row>
    <row r="2494">
      <c r="A2494" t="inlineStr">
        <is>
          <t>networking-sfc</t>
        </is>
      </c>
      <c r="B2494" t="inlineStr">
        <is>
          <t>bed0bba8b44856d4aff20252f7189fbaffcaa94d</t>
        </is>
      </c>
      <c r="C2494" t="inlineStr">
        <is>
          <t>2016-09-06 14:00:53+00:00</t>
        </is>
      </c>
      <c r="D2494" t="inlineStr">
        <is>
          <t>verchange</t>
        </is>
      </c>
      <c r="E2494" t="inlineStr">
        <is>
          <t>PasteDeploy</t>
        </is>
      </c>
      <c r="F2494" t="inlineStr">
        <is>
          <t>&gt;=1.5.0</t>
        </is>
      </c>
      <c r="G2494" t="inlineStr">
        <is>
          <t>PasteDeploy</t>
        </is>
      </c>
      <c r="H2494" t="inlineStr">
        <is>
          <t>&gt;=1.5.0</t>
        </is>
      </c>
    </row>
    <row r="2495">
      <c r="A2495" t="inlineStr">
        <is>
          <t>networking-sfc</t>
        </is>
      </c>
      <c r="B2495" t="inlineStr">
        <is>
          <t>bed0bba8b44856d4aff20252f7189fbaffcaa94d</t>
        </is>
      </c>
      <c r="C2495" t="inlineStr">
        <is>
          <t>2016-09-06 14:00:53+00:00</t>
        </is>
      </c>
      <c r="D2495" t="inlineStr">
        <is>
          <t>verchange</t>
        </is>
      </c>
      <c r="E2495" t="inlineStr">
        <is>
          <t>oslo.utils</t>
        </is>
      </c>
      <c r="F2495" t="inlineStr">
        <is>
          <t>&gt;=3.16.0</t>
        </is>
      </c>
      <c r="G2495" t="inlineStr">
        <is>
          <t>oslo.utils</t>
        </is>
      </c>
      <c r="H2495" t="inlineStr">
        <is>
          <t>&gt;=3.2.0</t>
        </is>
      </c>
    </row>
    <row r="2496">
      <c r="A2496" t="inlineStr">
        <is>
          <t>networking-sfc</t>
        </is>
      </c>
      <c r="B2496" t="inlineStr">
        <is>
          <t>bed0bba8b44856d4aff20252f7189fbaffcaa94d</t>
        </is>
      </c>
      <c r="C2496" t="inlineStr">
        <is>
          <t>2016-09-06 14:00:53+00:00</t>
        </is>
      </c>
      <c r="D2496" t="inlineStr">
        <is>
          <t>verchange</t>
        </is>
      </c>
      <c r="E2496" t="inlineStr">
        <is>
          <t>greenlet</t>
        </is>
      </c>
      <c r="F2496" t="inlineStr">
        <is>
          <t>&gt;=0.3.2</t>
        </is>
      </c>
      <c r="G2496" t="inlineStr">
        <is>
          <t>greenlet</t>
        </is>
      </c>
      <c r="H2496" t="inlineStr">
        <is>
          <t>&gt;=0.3.2</t>
        </is>
      </c>
    </row>
    <row r="2497">
      <c r="A2497" t="inlineStr">
        <is>
          <t>networking-sfc</t>
        </is>
      </c>
      <c r="B2497" t="inlineStr">
        <is>
          <t>bed0bba8b44856d4aff20252f7189fbaffcaa94d</t>
        </is>
      </c>
      <c r="C2497" t="inlineStr">
        <is>
          <t>2016-09-06 14:00:53+00:00</t>
        </is>
      </c>
      <c r="D2497" t="inlineStr">
        <is>
          <t>verchange</t>
        </is>
      </c>
      <c r="E2497" t="inlineStr">
        <is>
          <t>python-neutronclient</t>
        </is>
      </c>
      <c r="F2497" t="inlineStr">
        <is>
          <t>&gt;=4.2.0</t>
        </is>
      </c>
      <c r="G2497" t="inlineStr">
        <is>
          <t>python-neutronclient</t>
        </is>
      </c>
      <c r="H2497" t="inlineStr">
        <is>
          <t>&gt;=2.6.0</t>
        </is>
      </c>
    </row>
    <row r="2498">
      <c r="A2498" t="inlineStr">
        <is>
          <t>networking-sfc</t>
        </is>
      </c>
      <c r="B2498" t="inlineStr">
        <is>
          <t>bed0bba8b44856d4aff20252f7189fbaffcaa94d</t>
        </is>
      </c>
      <c r="C2498" t="inlineStr">
        <is>
          <t>2016-09-06 14:00:53+00:00</t>
        </is>
      </c>
      <c r="D2498" t="inlineStr">
        <is>
          <t>verchange</t>
        </is>
      </c>
      <c r="E2498" t="inlineStr">
        <is>
          <t>oslo.concurrency</t>
        </is>
      </c>
      <c r="F2498" t="inlineStr">
        <is>
          <t>&gt;=3.8.0</t>
        </is>
      </c>
      <c r="G2498" t="inlineStr">
        <is>
          <t>oslo.concurrency</t>
        </is>
      </c>
      <c r="H2498" t="inlineStr">
        <is>
          <t>&gt;=2.3.0</t>
        </is>
      </c>
    </row>
    <row r="2499">
      <c r="A2499" t="inlineStr">
        <is>
          <t>networking-sfc</t>
        </is>
      </c>
      <c r="B2499" t="inlineStr">
        <is>
          <t>bed0bba8b44856d4aff20252f7189fbaffcaa94d</t>
        </is>
      </c>
      <c r="C2499" t="inlineStr">
        <is>
          <t>2016-09-06 14:00:53+00:00</t>
        </is>
      </c>
      <c r="D2499" t="inlineStr">
        <is>
          <t>verchange</t>
        </is>
      </c>
      <c r="E2499" t="inlineStr">
        <is>
          <t>pbr</t>
        </is>
      </c>
      <c r="F2499" t="inlineStr">
        <is>
          <t>&gt;=1.6</t>
        </is>
      </c>
      <c r="G2499" t="inlineStr">
        <is>
          <t>pbr</t>
        </is>
      </c>
      <c r="H2499" t="inlineStr">
        <is>
          <t>&gt;=1.6</t>
        </is>
      </c>
    </row>
    <row r="2500">
      <c r="A2500" t="inlineStr">
        <is>
          <t>networking-sfc</t>
        </is>
      </c>
      <c r="B2500" t="inlineStr">
        <is>
          <t>bed0bba8b44856d4aff20252f7189fbaffcaa94d</t>
        </is>
      </c>
      <c r="C2500" t="inlineStr">
        <is>
          <t>2016-09-06 14:00:53+00:00</t>
        </is>
      </c>
      <c r="D2500" t="inlineStr">
        <is>
          <t>verchange</t>
        </is>
      </c>
      <c r="E2500" t="inlineStr">
        <is>
          <t>oslo.service</t>
        </is>
      </c>
      <c r="F2500" t="inlineStr">
        <is>
          <t>&gt;=1.10.0</t>
        </is>
      </c>
      <c r="G2500" t="inlineStr">
        <is>
          <t>oslo.service</t>
        </is>
      </c>
      <c r="H2500" t="inlineStr">
        <is>
          <t>&gt;=1.0.0</t>
        </is>
      </c>
    </row>
    <row r="2501">
      <c r="A2501" t="inlineStr">
        <is>
          <t>networking-sfc</t>
        </is>
      </c>
      <c r="B2501" t="inlineStr">
        <is>
          <t>bed0bba8b44856d4aff20252f7189fbaffcaa94d</t>
        </is>
      </c>
      <c r="C2501" t="inlineStr">
        <is>
          <t>2016-09-06 14:00:53+00:00</t>
        </is>
      </c>
      <c r="D2501" t="inlineStr">
        <is>
          <t>verchange</t>
        </is>
      </c>
      <c r="E2501" t="inlineStr">
        <is>
          <t>oslo.i18n</t>
        </is>
      </c>
      <c r="F2501" t="inlineStr">
        <is>
          <t>&gt;=2.1.0</t>
        </is>
      </c>
      <c r="G2501" t="inlineStr">
        <is>
          <t>oslo.i18n</t>
        </is>
      </c>
      <c r="H2501" t="inlineStr">
        <is>
          <t>&gt;=1.5.0</t>
        </is>
      </c>
    </row>
    <row r="2502">
      <c r="A2502" t="inlineStr">
        <is>
          <t>networking-sfc</t>
        </is>
      </c>
      <c r="B2502" t="inlineStr">
        <is>
          <t>bed0bba8b44856d4aff20252f7189fbaffcaa94d</t>
        </is>
      </c>
      <c r="C2502" t="inlineStr">
        <is>
          <t>2016-09-06 14:00:53+00:00</t>
        </is>
      </c>
      <c r="D2502" t="inlineStr">
        <is>
          <t>add</t>
        </is>
      </c>
      <c r="E2502" t="inlineStr">
        <is>
          <t>neutron-lib</t>
        </is>
      </c>
      <c r="F2502" t="inlineStr">
        <is>
          <t>&gt;=0.3.0</t>
        </is>
      </c>
      <c r="G2502" t="inlineStr"/>
      <c r="H2502" t="inlineStr"/>
    </row>
    <row r="2503">
      <c r="A2503" t="inlineStr">
        <is>
          <t>networking-sfc</t>
        </is>
      </c>
      <c r="B2503" t="inlineStr">
        <is>
          <t>bed0bba8b44856d4aff20252f7189fbaffcaa94d</t>
        </is>
      </c>
      <c r="C2503" t="inlineStr">
        <is>
          <t>2016-09-06 14:00:53+00:00</t>
        </is>
      </c>
      <c r="D2503" t="inlineStr">
        <is>
          <t>rem</t>
        </is>
      </c>
      <c r="E2503" t="inlineStr"/>
      <c r="F2503" t="inlineStr"/>
      <c r="G2503" t="inlineStr">
        <is>
          <t>ryu</t>
        </is>
      </c>
      <c r="H2503" t="inlineStr">
        <is>
          <t>&gt;=3.23.2</t>
        </is>
      </c>
    </row>
    <row r="2504">
      <c r="A2504" t="inlineStr">
        <is>
          <t>networking-sfc</t>
        </is>
      </c>
      <c r="B2504" t="inlineStr">
        <is>
          <t>bed0bba8b44856d4aff20252f7189fbaffcaa94d</t>
        </is>
      </c>
      <c r="C2504" t="inlineStr">
        <is>
          <t>2016-09-06 14:00:53+00:00</t>
        </is>
      </c>
      <c r="D2504" t="inlineStr">
        <is>
          <t>rem</t>
        </is>
      </c>
      <c r="E2504" t="inlineStr"/>
      <c r="F2504" t="inlineStr"/>
      <c r="G2504" t="inlineStr">
        <is>
          <t>pywin32</t>
        </is>
      </c>
      <c r="H2504" t="inlineStr"/>
    </row>
    <row r="2505">
      <c r="A2505" t="inlineStr">
        <is>
          <t>networking-sfc</t>
        </is>
      </c>
      <c r="B2505" t="inlineStr">
        <is>
          <t>bed0bba8b44856d4aff20252f7189fbaffcaa94d</t>
        </is>
      </c>
      <c r="C2505" t="inlineStr">
        <is>
          <t>2016-09-06 14:00:53+00:00</t>
        </is>
      </c>
      <c r="D2505" t="inlineStr">
        <is>
          <t>rem</t>
        </is>
      </c>
      <c r="E2505" t="inlineStr"/>
      <c r="F2505" t="inlineStr"/>
      <c r="G2505" t="inlineStr">
        <is>
          <t>wmi</t>
        </is>
      </c>
      <c r="H2505" t="inlineStr"/>
    </row>
    <row r="2506">
      <c r="A2506" t="inlineStr">
        <is>
          <t>networking-sfc</t>
        </is>
      </c>
      <c r="B2506" t="inlineStr">
        <is>
          <t>6def5f9e78ecc63e39731aeaf748d540303960a9</t>
        </is>
      </c>
      <c r="C2506" t="inlineStr">
        <is>
          <t>2016-11-14 17:08:23+00:00</t>
        </is>
      </c>
      <c r="D2506" t="inlineStr">
        <is>
          <t>verchange</t>
        </is>
      </c>
      <c r="E2506" t="inlineStr">
        <is>
          <t>oslo.context</t>
        </is>
      </c>
      <c r="F2506" t="inlineStr">
        <is>
          <t>&gt;=2.9.0</t>
        </is>
      </c>
      <c r="G2506" t="inlineStr">
        <is>
          <t>oslo.context</t>
        </is>
      </c>
      <c r="H2506" t="inlineStr">
        <is>
          <t>&gt;=2.4.0;!=2.6.0</t>
        </is>
      </c>
    </row>
    <row r="2507">
      <c r="A2507" t="inlineStr">
        <is>
          <t>networking-sfc</t>
        </is>
      </c>
      <c r="B2507" t="inlineStr">
        <is>
          <t>6def5f9e78ecc63e39731aeaf748d540303960a9</t>
        </is>
      </c>
      <c r="C2507" t="inlineStr">
        <is>
          <t>2016-11-14 17:08:23+00:00</t>
        </is>
      </c>
      <c r="D2507" t="inlineStr">
        <is>
          <t>verchange</t>
        </is>
      </c>
      <c r="E2507" t="inlineStr">
        <is>
          <t>oslo.utils</t>
        </is>
      </c>
      <c r="F2507" t="inlineStr">
        <is>
          <t>&gt;=3.18.0</t>
        </is>
      </c>
      <c r="G2507" t="inlineStr">
        <is>
          <t>oslo.utils</t>
        </is>
      </c>
      <c r="H2507" t="inlineStr">
        <is>
          <t>&gt;=3.16.0</t>
        </is>
      </c>
    </row>
    <row r="2508">
      <c r="A2508" t="inlineStr">
        <is>
          <t>networking-sfc</t>
        </is>
      </c>
      <c r="B2508" t="inlineStr">
        <is>
          <t>6def5f9e78ecc63e39731aeaf748d540303960a9</t>
        </is>
      </c>
      <c r="C2508" t="inlineStr">
        <is>
          <t>2016-11-14 17:08:23+00:00</t>
        </is>
      </c>
      <c r="D2508" t="inlineStr">
        <is>
          <t>verchange</t>
        </is>
      </c>
      <c r="E2508" t="inlineStr">
        <is>
          <t>keystonemiddleware</t>
        </is>
      </c>
      <c r="F2508" t="inlineStr">
        <is>
          <t>!=4.5.0;&gt;=4.2.0</t>
        </is>
      </c>
      <c r="G2508" t="inlineStr">
        <is>
          <t>keystonemiddleware</t>
        </is>
      </c>
      <c r="H2508" t="inlineStr">
        <is>
          <t>!=4.5.0;&gt;=4.0.0;!=4.1.0</t>
        </is>
      </c>
    </row>
    <row r="2509">
      <c r="A2509" t="inlineStr">
        <is>
          <t>networking-sfc</t>
        </is>
      </c>
      <c r="B2509" t="inlineStr">
        <is>
          <t>6def5f9e78ecc63e39731aeaf748d540303960a9</t>
        </is>
      </c>
      <c r="C2509" t="inlineStr">
        <is>
          <t>2016-11-14 17:08:23+00:00</t>
        </is>
      </c>
      <c r="D2509" t="inlineStr">
        <is>
          <t>verchange</t>
        </is>
      </c>
      <c r="E2509" t="inlineStr">
        <is>
          <t>oslo.config</t>
        </is>
      </c>
      <c r="F2509" t="inlineStr">
        <is>
          <t>&gt;=3.14.0;!=3.18.0</t>
        </is>
      </c>
      <c r="G2509" t="inlineStr">
        <is>
          <t>oslo.config</t>
        </is>
      </c>
      <c r="H2509" t="inlineStr">
        <is>
          <t>&gt;=3.14.0</t>
        </is>
      </c>
    </row>
    <row r="2510">
      <c r="A2510" t="inlineStr">
        <is>
          <t>networking-sfc</t>
        </is>
      </c>
      <c r="B2510" t="inlineStr">
        <is>
          <t>6def5f9e78ecc63e39731aeaf748d540303960a9</t>
        </is>
      </c>
      <c r="C2510" t="inlineStr">
        <is>
          <t>2016-11-14 17:08:23+00:00</t>
        </is>
      </c>
      <c r="D2510" t="inlineStr">
        <is>
          <t>verchange</t>
        </is>
      </c>
      <c r="E2510" t="inlineStr">
        <is>
          <t>WebOb</t>
        </is>
      </c>
      <c r="F2510" t="inlineStr">
        <is>
          <t>&gt;=1.6.0</t>
        </is>
      </c>
      <c r="G2510" t="inlineStr">
        <is>
          <t>WebOb</t>
        </is>
      </c>
      <c r="H2510" t="inlineStr">
        <is>
          <t>&gt;=1.2.3</t>
        </is>
      </c>
    </row>
    <row r="2511">
      <c r="A2511" t="inlineStr">
        <is>
          <t>networking-sfc</t>
        </is>
      </c>
      <c r="B2511" t="inlineStr">
        <is>
          <t>6def5f9e78ecc63e39731aeaf748d540303960a9</t>
        </is>
      </c>
      <c r="C2511" t="inlineStr">
        <is>
          <t>2016-11-14 17:08:23+00:00</t>
        </is>
      </c>
      <c r="D2511" t="inlineStr">
        <is>
          <t>verchange</t>
        </is>
      </c>
      <c r="E2511" t="inlineStr">
        <is>
          <t>python-keystoneclient</t>
        </is>
      </c>
      <c r="F2511" t="inlineStr">
        <is>
          <t>&gt;=3.6.0</t>
        </is>
      </c>
      <c r="G2511" t="inlineStr">
        <is>
          <t>python-keystoneclient</t>
        </is>
      </c>
      <c r="H2511" t="inlineStr">
        <is>
          <t>&gt;=1.7.0;!=2.1.0;!=1.8.0</t>
        </is>
      </c>
    </row>
    <row r="2512">
      <c r="A2512" t="inlineStr">
        <is>
          <t>networking-sfc</t>
        </is>
      </c>
      <c r="B2512" t="inlineStr">
        <is>
          <t>6def5f9e78ecc63e39731aeaf748d540303960a9</t>
        </is>
      </c>
      <c r="C2512" t="inlineStr">
        <is>
          <t>2016-11-14 17:08:23+00:00</t>
        </is>
      </c>
      <c r="D2512" t="inlineStr">
        <is>
          <t>verchange</t>
        </is>
      </c>
      <c r="E2512" t="inlineStr">
        <is>
          <t>neutron-lib</t>
        </is>
      </c>
      <c r="F2512" t="inlineStr">
        <is>
          <t>&gt;=1.0.0</t>
        </is>
      </c>
      <c r="G2512" t="inlineStr">
        <is>
          <t>neutron-lib</t>
        </is>
      </c>
      <c r="H2512" t="inlineStr">
        <is>
          <t>&gt;=0.3.0</t>
        </is>
      </c>
    </row>
    <row r="2513">
      <c r="A2513" t="inlineStr">
        <is>
          <t>networking-sfc</t>
        </is>
      </c>
      <c r="B2513" t="inlineStr">
        <is>
          <t>6def5f9e78ecc63e39731aeaf748d540303960a9</t>
        </is>
      </c>
      <c r="C2513" t="inlineStr">
        <is>
          <t>2016-11-14 17:08:23+00:00</t>
        </is>
      </c>
      <c r="D2513" t="inlineStr">
        <is>
          <t>verchange</t>
        </is>
      </c>
      <c r="E2513" t="inlineStr">
        <is>
          <t>pecan</t>
        </is>
      </c>
      <c r="F2513" t="inlineStr">
        <is>
          <t>!=1.0.3;!=1.0.4;!=1.0.2;!=1.2;&gt;=1.0.0</t>
        </is>
      </c>
      <c r="G2513" t="inlineStr">
        <is>
          <t>pecan</t>
        </is>
      </c>
      <c r="H2513" t="inlineStr">
        <is>
          <t>&gt;=1.0.0</t>
        </is>
      </c>
    </row>
    <row r="2514">
      <c r="A2514" t="inlineStr">
        <is>
          <t>networking-sfc</t>
        </is>
      </c>
      <c r="B2514" t="inlineStr">
        <is>
          <t>6def5f9e78ecc63e39731aeaf748d540303960a9</t>
        </is>
      </c>
      <c r="C2514" t="inlineStr">
        <is>
          <t>2016-11-14 17:08:23+00:00</t>
        </is>
      </c>
      <c r="D2514" t="inlineStr">
        <is>
          <t>verchange</t>
        </is>
      </c>
      <c r="E2514" t="inlineStr">
        <is>
          <t>python-neutronclient</t>
        </is>
      </c>
      <c r="F2514" t="inlineStr">
        <is>
          <t>&gt;=5.1.0</t>
        </is>
      </c>
      <c r="G2514" t="inlineStr">
        <is>
          <t>python-neutronclient</t>
        </is>
      </c>
      <c r="H2514" t="inlineStr">
        <is>
          <t>&gt;=4.2.0</t>
        </is>
      </c>
    </row>
    <row r="2515">
      <c r="A2515" t="inlineStr">
        <is>
          <t>networking-sfc</t>
        </is>
      </c>
      <c r="B2515" t="inlineStr">
        <is>
          <t>6def5f9e78ecc63e39731aeaf748d540303960a9</t>
        </is>
      </c>
      <c r="C2515" t="inlineStr">
        <is>
          <t>2016-11-14 17:08:23+00:00</t>
        </is>
      </c>
      <c r="D2515" t="inlineStr">
        <is>
          <t>verchange</t>
        </is>
      </c>
      <c r="E2515" t="inlineStr">
        <is>
          <t>oslo.db</t>
        </is>
      </c>
      <c r="F2515" t="inlineStr">
        <is>
          <t>&gt;=4.11.0;!=4.13.2;!=4.13.1</t>
        </is>
      </c>
      <c r="G2515" t="inlineStr">
        <is>
          <t>oslo.db</t>
        </is>
      </c>
      <c r="H2515" t="inlineStr">
        <is>
          <t>&gt;=4.1.0</t>
        </is>
      </c>
    </row>
    <row r="2516">
      <c r="A2516" t="inlineStr">
        <is>
          <t>networking-sfc</t>
        </is>
      </c>
      <c r="B2516" t="inlineStr">
        <is>
          <t>6def5f9e78ecc63e39731aeaf748d540303960a9</t>
        </is>
      </c>
      <c r="C2516" t="inlineStr">
        <is>
          <t>2016-11-14 17:08:23+00:00</t>
        </is>
      </c>
      <c r="D2516" t="inlineStr">
        <is>
          <t>verchange</t>
        </is>
      </c>
      <c r="E2516" t="inlineStr">
        <is>
          <t>oslo.policy</t>
        </is>
      </c>
      <c r="F2516" t="inlineStr">
        <is>
          <t>&gt;=1.15.0</t>
        </is>
      </c>
      <c r="G2516" t="inlineStr">
        <is>
          <t>oslo.policy</t>
        </is>
      </c>
      <c r="H2516" t="inlineStr">
        <is>
          <t>&gt;=1.9.0</t>
        </is>
      </c>
    </row>
    <row r="2517">
      <c r="A2517" t="inlineStr">
        <is>
          <t>networking-sfc</t>
        </is>
      </c>
      <c r="B2517" t="inlineStr">
        <is>
          <t>6def5f9e78ecc63e39731aeaf748d540303960a9</t>
        </is>
      </c>
      <c r="C2517" t="inlineStr">
        <is>
          <t>2016-11-14 17:08:23+00:00</t>
        </is>
      </c>
      <c r="D2517" t="inlineStr">
        <is>
          <t>verchange</t>
        </is>
      </c>
      <c r="E2517" t="inlineStr">
        <is>
          <t>stevedore</t>
        </is>
      </c>
      <c r="F2517" t="inlineStr">
        <is>
          <t>&gt;=1.17.1</t>
        </is>
      </c>
      <c r="G2517" t="inlineStr">
        <is>
          <t>stevedore</t>
        </is>
      </c>
      <c r="H2517" t="inlineStr">
        <is>
          <t>&gt;=1.16.0</t>
        </is>
      </c>
    </row>
    <row r="2518">
      <c r="A2518" t="inlineStr">
        <is>
          <t>networking-sfc</t>
        </is>
      </c>
      <c r="B2518" t="inlineStr">
        <is>
          <t>6def5f9e78ecc63e39731aeaf748d540303960a9</t>
        </is>
      </c>
      <c r="C2518" t="inlineStr">
        <is>
          <t>2016-11-14 17:08:23+00:00</t>
        </is>
      </c>
      <c r="D2518" t="inlineStr">
        <is>
          <t>verchange</t>
        </is>
      </c>
      <c r="E2518" t="inlineStr">
        <is>
          <t>oslo.log</t>
        </is>
      </c>
      <c r="F2518" t="inlineStr">
        <is>
          <t>&gt;=3.11.0</t>
        </is>
      </c>
      <c r="G2518" t="inlineStr">
        <is>
          <t>oslo.log</t>
        </is>
      </c>
      <c r="H2518" t="inlineStr">
        <is>
          <t>&gt;=1.14.0</t>
        </is>
      </c>
    </row>
    <row r="2519">
      <c r="A2519" t="inlineStr">
        <is>
          <t>networking-sfc</t>
        </is>
      </c>
      <c r="B2519" t="inlineStr">
        <is>
          <t>6def5f9e78ecc63e39731aeaf748d540303960a9</t>
        </is>
      </c>
      <c r="C2519" t="inlineStr">
        <is>
          <t>2016-11-14 17:08:23+00:00</t>
        </is>
      </c>
      <c r="D2519" t="inlineStr">
        <is>
          <t>verchange</t>
        </is>
      </c>
      <c r="E2519" t="inlineStr">
        <is>
          <t>netaddr</t>
        </is>
      </c>
      <c r="F2519" t="inlineStr">
        <is>
          <t>!=0.7.16;&gt;=0.7.13</t>
        </is>
      </c>
      <c r="G2519" t="inlineStr">
        <is>
          <t>netaddr</t>
        </is>
      </c>
      <c r="H2519" t="inlineStr">
        <is>
          <t>!=0.7.16;&gt;=0.7.12</t>
        </is>
      </c>
    </row>
    <row r="2520">
      <c r="A2520" t="inlineStr">
        <is>
          <t>networking-sfc</t>
        </is>
      </c>
      <c r="B2520" t="inlineStr">
        <is>
          <t>6def5f9e78ecc63e39731aeaf748d540303960a9</t>
        </is>
      </c>
      <c r="C2520" t="inlineStr">
        <is>
          <t>2016-11-14 17:08:23+00:00</t>
        </is>
      </c>
      <c r="D2520" t="inlineStr">
        <is>
          <t>add</t>
        </is>
      </c>
      <c r="E2520" t="inlineStr">
        <is>
          <t>os-client-config</t>
        </is>
      </c>
      <c r="F2520" t="inlineStr">
        <is>
          <t>&gt;=1.22.0</t>
        </is>
      </c>
      <c r="G2520" t="inlineStr"/>
      <c r="H2520" t="inlineStr"/>
    </row>
    <row r="2521">
      <c r="A2521" t="inlineStr">
        <is>
          <t>networking-sfc</t>
        </is>
      </c>
      <c r="B2521" t="inlineStr">
        <is>
          <t>6def5f9e78ecc63e39731aeaf748d540303960a9</t>
        </is>
      </c>
      <c r="C2521" t="inlineStr">
        <is>
          <t>2016-11-14 17:08:23+00:00</t>
        </is>
      </c>
      <c r="D2521" t="inlineStr">
        <is>
          <t>add</t>
        </is>
      </c>
      <c r="E2521" t="inlineStr">
        <is>
          <t>python-openstackclient</t>
        </is>
      </c>
      <c r="F2521" t="inlineStr">
        <is>
          <t>&gt;=3.3.0</t>
        </is>
      </c>
      <c r="G2521" t="inlineStr"/>
      <c r="H2521" t="inlineStr"/>
    </row>
    <row r="2522">
      <c r="A2522" t="inlineStr">
        <is>
          <t>networking-sfc</t>
        </is>
      </c>
      <c r="B2522" t="inlineStr">
        <is>
          <t>6def5f9e78ecc63e39731aeaf748d540303960a9</t>
        </is>
      </c>
      <c r="C2522" t="inlineStr">
        <is>
          <t>2016-11-14 17:08:23+00:00</t>
        </is>
      </c>
      <c r="D2522" t="inlineStr">
        <is>
          <t>rem</t>
        </is>
      </c>
      <c r="E2522" t="inlineStr"/>
      <c r="F2522" t="inlineStr"/>
      <c r="G2522" t="inlineStr">
        <is>
          <t>retrying</t>
        </is>
      </c>
      <c r="H2522" t="inlineStr">
        <is>
          <t>&gt;=1.2.3;!=1.3.0</t>
        </is>
      </c>
    </row>
    <row r="2523">
      <c r="A2523" t="inlineStr">
        <is>
          <t>networking-sfc</t>
        </is>
      </c>
      <c r="B2523" t="inlineStr">
        <is>
          <t>7c4ef32f5b2eac86372729c9e8e0caabf317e3fa</t>
        </is>
      </c>
      <c r="C2523" t="inlineStr">
        <is>
          <t>2017-03-06 18:49:17+00:00</t>
        </is>
      </c>
      <c r="D2523" t="inlineStr">
        <is>
          <t>verchange</t>
        </is>
      </c>
      <c r="E2523" t="inlineStr">
        <is>
          <t>neutron-lib</t>
        </is>
      </c>
      <c r="F2523" t="inlineStr">
        <is>
          <t>&gt;=1.1.0</t>
        </is>
      </c>
      <c r="G2523" t="inlineStr">
        <is>
          <t>neutron-lib</t>
        </is>
      </c>
      <c r="H2523" t="inlineStr">
        <is>
          <t>&gt;=1.0.0</t>
        </is>
      </c>
    </row>
    <row r="2524">
      <c r="A2524" t="inlineStr">
        <is>
          <t>networking-sfc</t>
        </is>
      </c>
      <c r="B2524" t="inlineStr">
        <is>
          <t>7c4ef32f5b2eac86372729c9e8e0caabf317e3fa</t>
        </is>
      </c>
      <c r="C2524" t="inlineStr">
        <is>
          <t>2017-03-06 18:49:17+00:00</t>
        </is>
      </c>
      <c r="D2524" t="inlineStr">
        <is>
          <t>verchange</t>
        </is>
      </c>
      <c r="E2524" t="inlineStr">
        <is>
          <t>oslo.messaging</t>
        </is>
      </c>
      <c r="F2524" t="inlineStr">
        <is>
          <t>&gt;=5.14.0</t>
        </is>
      </c>
      <c r="G2524" t="inlineStr">
        <is>
          <t>oslo.messaging</t>
        </is>
      </c>
      <c r="H2524" t="inlineStr">
        <is>
          <t>&gt;=5.2.0</t>
        </is>
      </c>
    </row>
    <row r="2525">
      <c r="A2525" t="inlineStr">
        <is>
          <t>networking-sfc</t>
        </is>
      </c>
      <c r="B2525" t="inlineStr">
        <is>
          <t>7c4ef32f5b2eac86372729c9e8e0caabf317e3fa</t>
        </is>
      </c>
      <c r="C2525" t="inlineStr">
        <is>
          <t>2017-03-06 18:49:17+00:00</t>
        </is>
      </c>
      <c r="D2525" t="inlineStr">
        <is>
          <t>verchange</t>
        </is>
      </c>
      <c r="E2525" t="inlineStr">
        <is>
          <t>pbr</t>
        </is>
      </c>
      <c r="F2525" t="inlineStr">
        <is>
          <t>&gt;=1.8</t>
        </is>
      </c>
      <c r="G2525" t="inlineStr">
        <is>
          <t>pbr</t>
        </is>
      </c>
      <c r="H2525" t="inlineStr">
        <is>
          <t>&gt;=1.6</t>
        </is>
      </c>
    </row>
    <row r="2526">
      <c r="A2526" t="inlineStr">
        <is>
          <t>networking-sfc</t>
        </is>
      </c>
      <c r="B2526" t="inlineStr">
        <is>
          <t>7c4ef32f5b2eac86372729c9e8e0caabf317e3fa</t>
        </is>
      </c>
      <c r="C2526" t="inlineStr">
        <is>
          <t>2017-03-06 18:49:17+00:00</t>
        </is>
      </c>
      <c r="D2526" t="inlineStr">
        <is>
          <t>verchange</t>
        </is>
      </c>
      <c r="E2526" t="inlineStr">
        <is>
          <t>alembic</t>
        </is>
      </c>
      <c r="F2526" t="inlineStr">
        <is>
          <t>&gt;=0.8.10</t>
        </is>
      </c>
      <c r="G2526" t="inlineStr">
        <is>
          <t>alembic</t>
        </is>
      </c>
      <c r="H2526" t="inlineStr">
        <is>
          <t>&gt;=0.8.4</t>
        </is>
      </c>
    </row>
    <row r="2527">
      <c r="A2527" t="inlineStr">
        <is>
          <t>networking-sfc</t>
        </is>
      </c>
      <c r="B2527" t="inlineStr">
        <is>
          <t>7c4ef32f5b2eac86372729c9e8e0caabf317e3fa</t>
        </is>
      </c>
      <c r="C2527" t="inlineStr">
        <is>
          <t>2017-03-06 18:49:17+00:00</t>
        </is>
      </c>
      <c r="D2527" t="inlineStr">
        <is>
          <t>rem</t>
        </is>
      </c>
      <c r="E2527" t="inlineStr"/>
      <c r="F2527" t="inlineStr"/>
      <c r="G2527" t="inlineStr">
        <is>
          <t>Paste</t>
        </is>
      </c>
      <c r="H2527" t="inlineStr"/>
    </row>
    <row r="2528">
      <c r="A2528" t="inlineStr">
        <is>
          <t>networking-sfc</t>
        </is>
      </c>
      <c r="B2528" t="inlineStr">
        <is>
          <t>7c4ef32f5b2eac86372729c9e8e0caabf317e3fa</t>
        </is>
      </c>
      <c r="C2528" t="inlineStr">
        <is>
          <t>2017-03-06 18:49:17+00:00</t>
        </is>
      </c>
      <c r="D2528" t="inlineStr">
        <is>
          <t>rem</t>
        </is>
      </c>
      <c r="E2528" t="inlineStr"/>
      <c r="F2528" t="inlineStr"/>
      <c r="G2528" t="inlineStr">
        <is>
          <t>PasteDeploy</t>
        </is>
      </c>
      <c r="H2528" t="inlineStr">
        <is>
          <t>&gt;=1.5.0</t>
        </is>
      </c>
    </row>
    <row r="2529">
      <c r="A2529" t="inlineStr">
        <is>
          <t>networking-sfc</t>
        </is>
      </c>
      <c r="B2529" t="inlineStr">
        <is>
          <t>7c4ef32f5b2eac86372729c9e8e0caabf317e3fa</t>
        </is>
      </c>
      <c r="C2529" t="inlineStr">
        <is>
          <t>2017-03-06 18:49:17+00:00</t>
        </is>
      </c>
      <c r="D2529" t="inlineStr">
        <is>
          <t>rem</t>
        </is>
      </c>
      <c r="E2529" t="inlineStr"/>
      <c r="F2529" t="inlineStr"/>
      <c r="G2529" t="inlineStr">
        <is>
          <t>Routes</t>
        </is>
      </c>
      <c r="H2529" t="inlineStr">
        <is>
          <t>&gt;=1.12.3;!=2.3.0;!=2.0;!=2.1</t>
        </is>
      </c>
    </row>
    <row r="2530">
      <c r="A2530" t="inlineStr">
        <is>
          <t>networking-sfc</t>
        </is>
      </c>
      <c r="B2530" t="inlineStr">
        <is>
          <t>7c4ef32f5b2eac86372729c9e8e0caabf317e3fa</t>
        </is>
      </c>
      <c r="C2530" t="inlineStr">
        <is>
          <t>2017-03-06 18:49:17+00:00</t>
        </is>
      </c>
      <c r="D2530" t="inlineStr">
        <is>
          <t>rem</t>
        </is>
      </c>
      <c r="E2530" t="inlineStr"/>
      <c r="F2530" t="inlineStr"/>
      <c r="G2530" t="inlineStr">
        <is>
          <t>Routes</t>
        </is>
      </c>
      <c r="H2530" t="inlineStr">
        <is>
          <t>&gt;=1.12.3;!=2.3.0;!=2.0</t>
        </is>
      </c>
    </row>
    <row r="2531">
      <c r="A2531" t="inlineStr">
        <is>
          <t>networking-sfc</t>
        </is>
      </c>
      <c r="B2531" t="inlineStr">
        <is>
          <t>7c4ef32f5b2eac86372729c9e8e0caabf317e3fa</t>
        </is>
      </c>
      <c r="C2531" t="inlineStr">
        <is>
          <t>2017-03-06 18:49:17+00:00</t>
        </is>
      </c>
      <c r="D2531" t="inlineStr">
        <is>
          <t>rem</t>
        </is>
      </c>
      <c r="E2531" t="inlineStr"/>
      <c r="F2531" t="inlineStr"/>
      <c r="G2531" t="inlineStr">
        <is>
          <t>debtcollector</t>
        </is>
      </c>
      <c r="H2531" t="inlineStr">
        <is>
          <t>&gt;=1.2.0</t>
        </is>
      </c>
    </row>
    <row r="2532">
      <c r="A2532" t="inlineStr">
        <is>
          <t>networking-sfc</t>
        </is>
      </c>
      <c r="B2532" t="inlineStr">
        <is>
          <t>7c4ef32f5b2eac86372729c9e8e0caabf317e3fa</t>
        </is>
      </c>
      <c r="C2532" t="inlineStr">
        <is>
          <t>2017-03-06 18:49:17+00:00</t>
        </is>
      </c>
      <c r="D2532" t="inlineStr">
        <is>
          <t>rem</t>
        </is>
      </c>
      <c r="E2532" t="inlineStr"/>
      <c r="F2532" t="inlineStr"/>
      <c r="G2532" t="inlineStr">
        <is>
          <t>pecan</t>
        </is>
      </c>
      <c r="H2532" t="inlineStr">
        <is>
          <t>!=1.0.3;!=1.0.4;!=1.0.2;!=1.2;&gt;=1.0.0</t>
        </is>
      </c>
    </row>
    <row r="2533">
      <c r="A2533" t="inlineStr">
        <is>
          <t>networking-sfc</t>
        </is>
      </c>
      <c r="B2533" t="inlineStr">
        <is>
          <t>7c4ef32f5b2eac86372729c9e8e0caabf317e3fa</t>
        </is>
      </c>
      <c r="C2533" t="inlineStr">
        <is>
          <t>2017-03-06 18:49:17+00:00</t>
        </is>
      </c>
      <c r="D2533" t="inlineStr">
        <is>
          <t>rem</t>
        </is>
      </c>
      <c r="E2533" t="inlineStr"/>
      <c r="F2533" t="inlineStr"/>
      <c r="G2533" t="inlineStr">
        <is>
          <t>greenlet</t>
        </is>
      </c>
      <c r="H2533" t="inlineStr">
        <is>
          <t>&gt;=0.3.2</t>
        </is>
      </c>
    </row>
    <row r="2534">
      <c r="A2534" t="inlineStr">
        <is>
          <t>networking-sfc</t>
        </is>
      </c>
      <c r="B2534" t="inlineStr">
        <is>
          <t>7c4ef32f5b2eac86372729c9e8e0caabf317e3fa</t>
        </is>
      </c>
      <c r="C2534" t="inlineStr">
        <is>
          <t>2017-03-06 18:49:17+00:00</t>
        </is>
      </c>
      <c r="D2534" t="inlineStr">
        <is>
          <t>rem</t>
        </is>
      </c>
      <c r="E2534" t="inlineStr"/>
      <c r="F2534" t="inlineStr"/>
      <c r="G2534" t="inlineStr">
        <is>
          <t>httplib2</t>
        </is>
      </c>
      <c r="H2534" t="inlineStr">
        <is>
          <t>&gt;=0.7.5</t>
        </is>
      </c>
    </row>
    <row r="2535">
      <c r="A2535" t="inlineStr">
        <is>
          <t>networking-sfc</t>
        </is>
      </c>
      <c r="B2535" t="inlineStr">
        <is>
          <t>7c4ef32f5b2eac86372729c9e8e0caabf317e3fa</t>
        </is>
      </c>
      <c r="C2535" t="inlineStr">
        <is>
          <t>2017-03-06 18:49:17+00:00</t>
        </is>
      </c>
      <c r="D2535" t="inlineStr">
        <is>
          <t>rem</t>
        </is>
      </c>
      <c r="E2535" t="inlineStr"/>
      <c r="F2535" t="inlineStr"/>
      <c r="G2535" t="inlineStr">
        <is>
          <t>requests</t>
        </is>
      </c>
      <c r="H2535" t="inlineStr">
        <is>
          <t>&gt;=2.10.0</t>
        </is>
      </c>
    </row>
    <row r="2536">
      <c r="A2536" t="inlineStr">
        <is>
          <t>networking-sfc</t>
        </is>
      </c>
      <c r="B2536" t="inlineStr">
        <is>
          <t>7c4ef32f5b2eac86372729c9e8e0caabf317e3fa</t>
        </is>
      </c>
      <c r="C2536" t="inlineStr">
        <is>
          <t>2017-03-06 18:49:17+00:00</t>
        </is>
      </c>
      <c r="D2536" t="inlineStr">
        <is>
          <t>rem</t>
        </is>
      </c>
      <c r="E2536" t="inlineStr"/>
      <c r="F2536" t="inlineStr"/>
      <c r="G2536" t="inlineStr">
        <is>
          <t>Jinja2</t>
        </is>
      </c>
      <c r="H2536" t="inlineStr">
        <is>
          <t>&gt;=2.8</t>
        </is>
      </c>
    </row>
    <row r="2537">
      <c r="A2537" t="inlineStr">
        <is>
          <t>networking-sfc</t>
        </is>
      </c>
      <c r="B2537" t="inlineStr">
        <is>
          <t>7c4ef32f5b2eac86372729c9e8e0caabf317e3fa</t>
        </is>
      </c>
      <c r="C2537" t="inlineStr">
        <is>
          <t>2017-03-06 18:49:17+00:00</t>
        </is>
      </c>
      <c r="D2537" t="inlineStr">
        <is>
          <t>rem</t>
        </is>
      </c>
      <c r="E2537" t="inlineStr"/>
      <c r="F2537" t="inlineStr"/>
      <c r="G2537" t="inlineStr">
        <is>
          <t>keystonemiddleware</t>
        </is>
      </c>
      <c r="H2537" t="inlineStr">
        <is>
          <t>!=4.5.0;&gt;=4.2.0</t>
        </is>
      </c>
    </row>
    <row r="2538">
      <c r="A2538" t="inlineStr">
        <is>
          <t>networking-sfc</t>
        </is>
      </c>
      <c r="B2538" t="inlineStr">
        <is>
          <t>7c4ef32f5b2eac86372729c9e8e0caabf317e3fa</t>
        </is>
      </c>
      <c r="C2538" t="inlineStr">
        <is>
          <t>2017-03-06 18:49:17+00:00</t>
        </is>
      </c>
      <c r="D2538" t="inlineStr">
        <is>
          <t>rem</t>
        </is>
      </c>
      <c r="E2538" t="inlineStr"/>
      <c r="F2538" t="inlineStr"/>
      <c r="G2538" t="inlineStr">
        <is>
          <t>WebOb</t>
        </is>
      </c>
      <c r="H2538" t="inlineStr">
        <is>
          <t>&gt;=1.6.0</t>
        </is>
      </c>
    </row>
    <row r="2539">
      <c r="A2539" t="inlineStr">
        <is>
          <t>networking-sfc</t>
        </is>
      </c>
      <c r="B2539" t="inlineStr">
        <is>
          <t>7c4ef32f5b2eac86372729c9e8e0caabf317e3fa</t>
        </is>
      </c>
      <c r="C2539" t="inlineStr">
        <is>
          <t>2017-03-06 18:49:17+00:00</t>
        </is>
      </c>
      <c r="D2539" t="inlineStr">
        <is>
          <t>rem</t>
        </is>
      </c>
      <c r="E2539" t="inlineStr"/>
      <c r="F2539" t="inlineStr"/>
      <c r="G2539" t="inlineStr">
        <is>
          <t>python-keystoneclient</t>
        </is>
      </c>
      <c r="H2539" t="inlineStr">
        <is>
          <t>&gt;=3.6.0</t>
        </is>
      </c>
    </row>
    <row r="2540">
      <c r="A2540" t="inlineStr">
        <is>
          <t>networking-sfc</t>
        </is>
      </c>
      <c r="B2540" t="inlineStr">
        <is>
          <t>7c4ef32f5b2eac86372729c9e8e0caabf317e3fa</t>
        </is>
      </c>
      <c r="C2540" t="inlineStr">
        <is>
          <t>2017-03-06 18:49:17+00:00</t>
        </is>
      </c>
      <c r="D2540" t="inlineStr">
        <is>
          <t>rem</t>
        </is>
      </c>
      <c r="E2540" t="inlineStr"/>
      <c r="F2540" t="inlineStr"/>
      <c r="G2540" t="inlineStr">
        <is>
          <t>oslo.concurrency</t>
        </is>
      </c>
      <c r="H2540" t="inlineStr">
        <is>
          <t>&gt;=3.8.0</t>
        </is>
      </c>
    </row>
    <row r="2541">
      <c r="A2541" t="inlineStr">
        <is>
          <t>networking-sfc</t>
        </is>
      </c>
      <c r="B2541" t="inlineStr">
        <is>
          <t>7c4ef32f5b2eac86372729c9e8e0caabf317e3fa</t>
        </is>
      </c>
      <c r="C2541" t="inlineStr">
        <is>
          <t>2017-03-06 18:49:17+00:00</t>
        </is>
      </c>
      <c r="D2541" t="inlineStr">
        <is>
          <t>rem</t>
        </is>
      </c>
      <c r="E2541" t="inlineStr"/>
      <c r="F2541" t="inlineStr"/>
      <c r="G2541" t="inlineStr">
        <is>
          <t>oslo.context</t>
        </is>
      </c>
      <c r="H2541" t="inlineStr">
        <is>
          <t>&gt;=2.9.0</t>
        </is>
      </c>
    </row>
    <row r="2542">
      <c r="A2542" t="inlineStr">
        <is>
          <t>networking-sfc</t>
        </is>
      </c>
      <c r="B2542" t="inlineStr">
        <is>
          <t>7c4ef32f5b2eac86372729c9e8e0caabf317e3fa</t>
        </is>
      </c>
      <c r="C2542" t="inlineStr">
        <is>
          <t>2017-03-06 18:49:17+00:00</t>
        </is>
      </c>
      <c r="D2542" t="inlineStr">
        <is>
          <t>rem</t>
        </is>
      </c>
      <c r="E2542" t="inlineStr"/>
      <c r="F2542" t="inlineStr"/>
      <c r="G2542" t="inlineStr">
        <is>
          <t>oslo.db</t>
        </is>
      </c>
      <c r="H2542" t="inlineStr">
        <is>
          <t>&gt;=4.11.0;!=4.13.2;!=4.13.1</t>
        </is>
      </c>
    </row>
    <row r="2543">
      <c r="A2543" t="inlineStr">
        <is>
          <t>networking-sfc</t>
        </is>
      </c>
      <c r="B2543" t="inlineStr">
        <is>
          <t>7c4ef32f5b2eac86372729c9e8e0caabf317e3fa</t>
        </is>
      </c>
      <c r="C2543" t="inlineStr">
        <is>
          <t>2017-03-06 18:49:17+00:00</t>
        </is>
      </c>
      <c r="D2543" t="inlineStr">
        <is>
          <t>rem</t>
        </is>
      </c>
      <c r="E2543" t="inlineStr"/>
      <c r="F2543" t="inlineStr"/>
      <c r="G2543" t="inlineStr">
        <is>
          <t>oslo.middleware</t>
        </is>
      </c>
      <c r="H2543" t="inlineStr">
        <is>
          <t>&gt;=3.0.0</t>
        </is>
      </c>
    </row>
    <row r="2544">
      <c r="A2544" t="inlineStr">
        <is>
          <t>networking-sfc</t>
        </is>
      </c>
      <c r="B2544" t="inlineStr">
        <is>
          <t>7c4ef32f5b2eac86372729c9e8e0caabf317e3fa</t>
        </is>
      </c>
      <c r="C2544" t="inlineStr">
        <is>
          <t>2017-03-06 18:49:17+00:00</t>
        </is>
      </c>
      <c r="D2544" t="inlineStr">
        <is>
          <t>rem</t>
        </is>
      </c>
      <c r="E2544" t="inlineStr"/>
      <c r="F2544" t="inlineStr"/>
      <c r="G2544" t="inlineStr">
        <is>
          <t>oslo.policy</t>
        </is>
      </c>
      <c r="H2544" t="inlineStr">
        <is>
          <t>&gt;=1.15.0</t>
        </is>
      </c>
    </row>
    <row r="2545">
      <c r="A2545" t="inlineStr">
        <is>
          <t>networking-sfc</t>
        </is>
      </c>
      <c r="B2545" t="inlineStr">
        <is>
          <t>7c4ef32f5b2eac86372729c9e8e0caabf317e3fa</t>
        </is>
      </c>
      <c r="C2545" t="inlineStr">
        <is>
          <t>2017-03-06 18:49:17+00:00</t>
        </is>
      </c>
      <c r="D2545" t="inlineStr">
        <is>
          <t>rem</t>
        </is>
      </c>
      <c r="E2545" t="inlineStr"/>
      <c r="F2545" t="inlineStr"/>
      <c r="G2545" t="inlineStr">
        <is>
          <t>oslo.rootwrap</t>
        </is>
      </c>
      <c r="H2545" t="inlineStr">
        <is>
          <t>&gt;=5.0.0</t>
        </is>
      </c>
    </row>
    <row r="2546">
      <c r="A2546" t="inlineStr">
        <is>
          <t>networking-sfc</t>
        </is>
      </c>
      <c r="B2546" t="inlineStr">
        <is>
          <t>7c4ef32f5b2eac86372729c9e8e0caabf317e3fa</t>
        </is>
      </c>
      <c r="C2546" t="inlineStr">
        <is>
          <t>2017-03-06 18:49:17+00:00</t>
        </is>
      </c>
      <c r="D2546" t="inlineStr">
        <is>
          <t>rem</t>
        </is>
      </c>
      <c r="E2546" t="inlineStr"/>
      <c r="F2546" t="inlineStr"/>
      <c r="G2546" t="inlineStr">
        <is>
          <t>oslo.service</t>
        </is>
      </c>
      <c r="H2546" t="inlineStr">
        <is>
          <t>&gt;=1.10.0</t>
        </is>
      </c>
    </row>
    <row r="2547">
      <c r="A2547" t="inlineStr">
        <is>
          <t>networking-sfc</t>
        </is>
      </c>
      <c r="B2547" t="inlineStr">
        <is>
          <t>7c4ef32f5b2eac86372729c9e8e0caabf317e3fa</t>
        </is>
      </c>
      <c r="C2547" t="inlineStr">
        <is>
          <t>2017-03-06 18:49:17+00:00</t>
        </is>
      </c>
      <c r="D2547" t="inlineStr">
        <is>
          <t>rem</t>
        </is>
      </c>
      <c r="E2547" t="inlineStr"/>
      <c r="F2547" t="inlineStr"/>
      <c r="G2547" t="inlineStr">
        <is>
          <t>oslo.versionedobjects</t>
        </is>
      </c>
      <c r="H2547" t="inlineStr">
        <is>
          <t>&gt;=1.13.0</t>
        </is>
      </c>
    </row>
    <row r="2548">
      <c r="A2548" t="inlineStr">
        <is>
          <t>networking-sfc</t>
        </is>
      </c>
      <c r="B2548" t="inlineStr">
        <is>
          <t>7c4ef32f5b2eac86372729c9e8e0caabf317e3fa</t>
        </is>
      </c>
      <c r="C2548" t="inlineStr">
        <is>
          <t>2017-03-06 18:49:17+00:00</t>
        </is>
      </c>
      <c r="D2548" t="inlineStr">
        <is>
          <t>rem</t>
        </is>
      </c>
      <c r="E2548" t="inlineStr"/>
      <c r="F2548" t="inlineStr"/>
      <c r="G2548" t="inlineStr">
        <is>
          <t>os-client-config</t>
        </is>
      </c>
      <c r="H2548" t="inlineStr">
        <is>
          <t>&gt;=1.22.0</t>
        </is>
      </c>
    </row>
    <row r="2549">
      <c r="A2549" t="inlineStr">
        <is>
          <t>networking-sfc</t>
        </is>
      </c>
      <c r="B2549" t="inlineStr">
        <is>
          <t>7c4ef32f5b2eac86372729c9e8e0caabf317e3fa</t>
        </is>
      </c>
      <c r="C2549" t="inlineStr">
        <is>
          <t>2017-03-06 18:49:17+00:00</t>
        </is>
      </c>
      <c r="D2549" t="inlineStr">
        <is>
          <t>rem</t>
        </is>
      </c>
      <c r="E2549" t="inlineStr"/>
      <c r="F2549" t="inlineStr"/>
      <c r="G2549" t="inlineStr">
        <is>
          <t>python-novaclient</t>
        </is>
      </c>
      <c r="H2549" t="inlineStr">
        <is>
          <t>!=2.33.0;&gt;=2.29.0</t>
        </is>
      </c>
    </row>
    <row r="2550">
      <c r="A2550" t="inlineStr">
        <is>
          <t>networking-sfc</t>
        </is>
      </c>
      <c r="B2550" t="inlineStr">
        <is>
          <t>c77eb09fe571fbb8941d9be38e7cdd4831ff2820</t>
        </is>
      </c>
      <c r="C2550" t="inlineStr">
        <is>
          <t>2017-08-30 11:07:47+00:00</t>
        </is>
      </c>
      <c r="D2550" t="inlineStr">
        <is>
          <t>verchange</t>
        </is>
      </c>
      <c r="E2550" t="inlineStr">
        <is>
          <t>oslo.utils</t>
        </is>
      </c>
      <c r="F2550" t="inlineStr">
        <is>
          <t>&gt;=3.20.0</t>
        </is>
      </c>
      <c r="G2550" t="inlineStr">
        <is>
          <t>oslo.utils</t>
        </is>
      </c>
      <c r="H2550" t="inlineStr">
        <is>
          <t>&gt;=3.18.0</t>
        </is>
      </c>
    </row>
    <row r="2551">
      <c r="A2551" t="inlineStr">
        <is>
          <t>networking-sfc</t>
        </is>
      </c>
      <c r="B2551" t="inlineStr">
        <is>
          <t>c77eb09fe571fbb8941d9be38e7cdd4831ff2820</t>
        </is>
      </c>
      <c r="C2551" t="inlineStr">
        <is>
          <t>2017-08-30 11:07:47+00:00</t>
        </is>
      </c>
      <c r="D2551" t="inlineStr">
        <is>
          <t>verchange</t>
        </is>
      </c>
      <c r="E2551" t="inlineStr">
        <is>
          <t>oslo.config</t>
        </is>
      </c>
      <c r="F2551" t="inlineStr">
        <is>
          <t>!=4.3.0;&gt;=4.0.0;!=4.4.0</t>
        </is>
      </c>
      <c r="G2551" t="inlineStr">
        <is>
          <t>oslo.config</t>
        </is>
      </c>
      <c r="H2551" t="inlineStr">
        <is>
          <t>&gt;=3.14.0;!=3.18.0</t>
        </is>
      </c>
    </row>
    <row r="2552">
      <c r="A2552" t="inlineStr">
        <is>
          <t>networking-sfc</t>
        </is>
      </c>
      <c r="B2552" t="inlineStr">
        <is>
          <t>c77eb09fe571fbb8941d9be38e7cdd4831ff2820</t>
        </is>
      </c>
      <c r="C2552" t="inlineStr">
        <is>
          <t>2017-08-30 11:07:47+00:00</t>
        </is>
      </c>
      <c r="D2552" t="inlineStr">
        <is>
          <t>verchange</t>
        </is>
      </c>
      <c r="E2552" t="inlineStr">
        <is>
          <t>neutron-lib</t>
        </is>
      </c>
      <c r="F2552" t="inlineStr">
        <is>
          <t>&gt;=1.9.0</t>
        </is>
      </c>
      <c r="G2552" t="inlineStr">
        <is>
          <t>neutron-lib</t>
        </is>
      </c>
      <c r="H2552" t="inlineStr">
        <is>
          <t>&gt;=1.1.0</t>
        </is>
      </c>
    </row>
    <row r="2553">
      <c r="A2553" t="inlineStr">
        <is>
          <t>networking-sfc</t>
        </is>
      </c>
      <c r="B2553" t="inlineStr">
        <is>
          <t>c77eb09fe571fbb8941d9be38e7cdd4831ff2820</t>
        </is>
      </c>
      <c r="C2553" t="inlineStr">
        <is>
          <t>2017-08-30 11:07:47+00:00</t>
        </is>
      </c>
      <c r="D2553" t="inlineStr">
        <is>
          <t>verchange</t>
        </is>
      </c>
      <c r="E2553" t="inlineStr">
        <is>
          <t>oslo.messaging</t>
        </is>
      </c>
      <c r="F2553" t="inlineStr">
        <is>
          <t>!=5.25.0;&gt;=5.24.2</t>
        </is>
      </c>
      <c r="G2553" t="inlineStr">
        <is>
          <t>oslo.messaging</t>
        </is>
      </c>
      <c r="H2553" t="inlineStr">
        <is>
          <t>&gt;=5.14.0</t>
        </is>
      </c>
    </row>
    <row r="2554">
      <c r="A2554" t="inlineStr">
        <is>
          <t>networking-sfc</t>
        </is>
      </c>
      <c r="B2554" t="inlineStr">
        <is>
          <t>c77eb09fe571fbb8941d9be38e7cdd4831ff2820</t>
        </is>
      </c>
      <c r="C2554" t="inlineStr">
        <is>
          <t>2017-08-30 11:07:47+00:00</t>
        </is>
      </c>
      <c r="D2554" t="inlineStr">
        <is>
          <t>verchange</t>
        </is>
      </c>
      <c r="E2554" t="inlineStr">
        <is>
          <t>python-neutronclient</t>
        </is>
      </c>
      <c r="F2554" t="inlineStr">
        <is>
          <t>&gt;=6.3.0</t>
        </is>
      </c>
      <c r="G2554" t="inlineStr">
        <is>
          <t>python-neutronclient</t>
        </is>
      </c>
      <c r="H2554" t="inlineStr">
        <is>
          <t>&gt;=5.1.0</t>
        </is>
      </c>
    </row>
    <row r="2555">
      <c r="A2555" t="inlineStr">
        <is>
          <t>networking-sfc</t>
        </is>
      </c>
      <c r="B2555" t="inlineStr">
        <is>
          <t>c77eb09fe571fbb8941d9be38e7cdd4831ff2820</t>
        </is>
      </c>
      <c r="C2555" t="inlineStr">
        <is>
          <t>2017-08-30 11:07:47+00:00</t>
        </is>
      </c>
      <c r="D2555" t="inlineStr">
        <is>
          <t>verchange</t>
        </is>
      </c>
      <c r="E2555" t="inlineStr">
        <is>
          <t>pbr</t>
        </is>
      </c>
      <c r="F2555" t="inlineStr">
        <is>
          <t>&gt;=2.0.0;!=2.1.0</t>
        </is>
      </c>
      <c r="G2555" t="inlineStr">
        <is>
          <t>pbr</t>
        </is>
      </c>
      <c r="H2555" t="inlineStr">
        <is>
          <t>&gt;=1.8</t>
        </is>
      </c>
    </row>
    <row r="2556">
      <c r="A2556" t="inlineStr">
        <is>
          <t>networking-sfc</t>
        </is>
      </c>
      <c r="B2556" t="inlineStr">
        <is>
          <t>c77eb09fe571fbb8941d9be38e7cdd4831ff2820</t>
        </is>
      </c>
      <c r="C2556" t="inlineStr">
        <is>
          <t>2017-08-30 11:07:47+00:00</t>
        </is>
      </c>
      <c r="D2556" t="inlineStr">
        <is>
          <t>verchange</t>
        </is>
      </c>
      <c r="E2556" t="inlineStr">
        <is>
          <t>SQLAlchemy</t>
        </is>
      </c>
      <c r="F2556" t="inlineStr">
        <is>
          <t>&gt;=1.0.10;!=1.1.5;!=1.1.8;!=1.1.6;!=1.1.7</t>
        </is>
      </c>
      <c r="G2556" t="inlineStr">
        <is>
          <t>SQLAlchemy</t>
        </is>
      </c>
      <c r="H2556" t="inlineStr">
        <is>
          <t>&lt;1.1.0;&gt;=1.0.10</t>
        </is>
      </c>
    </row>
    <row r="2557">
      <c r="A2557" t="inlineStr">
        <is>
          <t>networking-sfc</t>
        </is>
      </c>
      <c r="B2557" t="inlineStr">
        <is>
          <t>c77eb09fe571fbb8941d9be38e7cdd4831ff2820</t>
        </is>
      </c>
      <c r="C2557" t="inlineStr">
        <is>
          <t>2017-08-30 11:07:47+00:00</t>
        </is>
      </c>
      <c r="D2557" t="inlineStr">
        <is>
          <t>verchange</t>
        </is>
      </c>
      <c r="E2557" t="inlineStr">
        <is>
          <t>eventlet</t>
        </is>
      </c>
      <c r="F2557" t="inlineStr">
        <is>
          <t>&lt;0.21.0;&gt;=0.18.2;!=0.18.3;!=0.20.1</t>
        </is>
      </c>
      <c r="G2557" t="inlineStr">
        <is>
          <t>eventlet</t>
        </is>
      </c>
      <c r="H2557" t="inlineStr">
        <is>
          <t>&gt;=0.18.2;!=0.18.3</t>
        </is>
      </c>
    </row>
    <row r="2558">
      <c r="A2558" t="inlineStr">
        <is>
          <t>networking-sfc</t>
        </is>
      </c>
      <c r="B2558" t="inlineStr">
        <is>
          <t>c77eb09fe571fbb8941d9be38e7cdd4831ff2820</t>
        </is>
      </c>
      <c r="C2558" t="inlineStr">
        <is>
          <t>2017-08-30 11:07:47+00:00</t>
        </is>
      </c>
      <c r="D2558" t="inlineStr">
        <is>
          <t>verchange</t>
        </is>
      </c>
      <c r="E2558" t="inlineStr">
        <is>
          <t>stevedore</t>
        </is>
      </c>
      <c r="F2558" t="inlineStr">
        <is>
          <t>&gt;=1.20.0</t>
        </is>
      </c>
      <c r="G2558" t="inlineStr">
        <is>
          <t>stevedore</t>
        </is>
      </c>
      <c r="H2558" t="inlineStr">
        <is>
          <t>&gt;=1.17.1</t>
        </is>
      </c>
    </row>
    <row r="2559">
      <c r="A2559" t="inlineStr">
        <is>
          <t>networking-sfc</t>
        </is>
      </c>
      <c r="B2559" t="inlineStr">
        <is>
          <t>c77eb09fe571fbb8941d9be38e7cdd4831ff2820</t>
        </is>
      </c>
      <c r="C2559" t="inlineStr">
        <is>
          <t>2017-08-30 11:07:47+00:00</t>
        </is>
      </c>
      <c r="D2559" t="inlineStr">
        <is>
          <t>verchange</t>
        </is>
      </c>
      <c r="E2559" t="inlineStr">
        <is>
          <t>oslo.log</t>
        </is>
      </c>
      <c r="F2559" t="inlineStr">
        <is>
          <t>&gt;=3.22.0</t>
        </is>
      </c>
      <c r="G2559" t="inlineStr">
        <is>
          <t>oslo.log</t>
        </is>
      </c>
      <c r="H2559" t="inlineStr">
        <is>
          <t>&gt;=3.11.0</t>
        </is>
      </c>
    </row>
    <row r="2560">
      <c r="A2560" t="inlineStr">
        <is>
          <t>networking-sfc</t>
        </is>
      </c>
      <c r="B2560" t="inlineStr">
        <is>
          <t>c77eb09fe571fbb8941d9be38e7cdd4831ff2820</t>
        </is>
      </c>
      <c r="C2560" t="inlineStr">
        <is>
          <t>2017-08-30 11:07:47+00:00</t>
        </is>
      </c>
      <c r="D2560" t="inlineStr">
        <is>
          <t>verchange</t>
        </is>
      </c>
      <c r="E2560" t="inlineStr">
        <is>
          <t>oslo.serialization</t>
        </is>
      </c>
      <c r="F2560" t="inlineStr">
        <is>
          <t>&gt;=1.10.0;!=2.19.1</t>
        </is>
      </c>
      <c r="G2560" t="inlineStr">
        <is>
          <t>oslo.serialization</t>
        </is>
      </c>
      <c r="H2560" t="inlineStr">
        <is>
          <t>&gt;=1.10.0</t>
        </is>
      </c>
    </row>
    <row r="2561">
      <c r="A2561" t="inlineStr">
        <is>
          <t>networking-sfc</t>
        </is>
      </c>
      <c r="B2561" t="inlineStr">
        <is>
          <t>c77eb09fe571fbb8941d9be38e7cdd4831ff2820</t>
        </is>
      </c>
      <c r="C2561" t="inlineStr">
        <is>
          <t>2017-08-30 11:07:47+00:00</t>
        </is>
      </c>
      <c r="D2561" t="inlineStr">
        <is>
          <t>verchange</t>
        </is>
      </c>
      <c r="E2561" t="inlineStr">
        <is>
          <t>oslo.i18n</t>
        </is>
      </c>
      <c r="F2561" t="inlineStr">
        <is>
          <t>&gt;=2.1.0;!=3.15.2</t>
        </is>
      </c>
      <c r="G2561" t="inlineStr">
        <is>
          <t>oslo.i18n</t>
        </is>
      </c>
      <c r="H2561" t="inlineStr">
        <is>
          <t>&gt;=2.1.0</t>
        </is>
      </c>
    </row>
    <row r="2562">
      <c r="A2562" t="inlineStr">
        <is>
          <t>networking-sfc</t>
        </is>
      </c>
      <c r="B2562" t="inlineStr">
        <is>
          <t>c77eb09fe571fbb8941d9be38e7cdd4831ff2820</t>
        </is>
      </c>
      <c r="C2562" t="inlineStr">
        <is>
          <t>2017-08-30 11:07:47+00:00</t>
        </is>
      </c>
      <c r="D2562" t="inlineStr">
        <is>
          <t>rem</t>
        </is>
      </c>
      <c r="E2562" t="inlineStr"/>
      <c r="F2562" t="inlineStr"/>
      <c r="G2562" t="inlineStr">
        <is>
          <t>python-openstackclient</t>
        </is>
      </c>
      <c r="H2562" t="inlineStr">
        <is>
          <t>&gt;=3.3.0</t>
        </is>
      </c>
    </row>
    <row r="2563">
      <c r="A2563" t="inlineStr">
        <is>
          <t>networking-sfc</t>
        </is>
      </c>
      <c r="B2563" t="inlineStr">
        <is>
          <t>931f5e435014b14e41614d067c1f115ff6be68aa</t>
        </is>
      </c>
      <c r="C2563" t="inlineStr">
        <is>
          <t>2018-02-28 11:27:38+00:00</t>
        </is>
      </c>
      <c r="D2563" t="inlineStr">
        <is>
          <t>verchange</t>
        </is>
      </c>
      <c r="E2563" t="inlineStr">
        <is>
          <t>six</t>
        </is>
      </c>
      <c r="F2563" t="inlineStr">
        <is>
          <t>&gt;=1.10.0</t>
        </is>
      </c>
      <c r="G2563" t="inlineStr">
        <is>
          <t>six</t>
        </is>
      </c>
      <c r="H2563" t="inlineStr">
        <is>
          <t>&gt;=1.9.0</t>
        </is>
      </c>
    </row>
    <row r="2564">
      <c r="A2564" t="inlineStr">
        <is>
          <t>networking-sfc</t>
        </is>
      </c>
      <c r="B2564" t="inlineStr">
        <is>
          <t>931f5e435014b14e41614d067c1f115ff6be68aa</t>
        </is>
      </c>
      <c r="C2564" t="inlineStr">
        <is>
          <t>2018-02-28 11:27:38+00:00</t>
        </is>
      </c>
      <c r="D2564" t="inlineStr">
        <is>
          <t>verchange</t>
        </is>
      </c>
      <c r="E2564" t="inlineStr">
        <is>
          <t>oslo.utils</t>
        </is>
      </c>
      <c r="F2564" t="inlineStr">
        <is>
          <t>&gt;=3.33.0</t>
        </is>
      </c>
      <c r="G2564" t="inlineStr">
        <is>
          <t>oslo.utils</t>
        </is>
      </c>
      <c r="H2564" t="inlineStr">
        <is>
          <t>&gt;=3.20.0</t>
        </is>
      </c>
    </row>
    <row r="2565">
      <c r="A2565" t="inlineStr">
        <is>
          <t>networking-sfc</t>
        </is>
      </c>
      <c r="B2565" t="inlineStr">
        <is>
          <t>931f5e435014b14e41614d067c1f115ff6be68aa</t>
        </is>
      </c>
      <c r="C2565" t="inlineStr">
        <is>
          <t>2018-02-28 11:27:38+00:00</t>
        </is>
      </c>
      <c r="D2565" t="inlineStr">
        <is>
          <t>verchange</t>
        </is>
      </c>
      <c r="E2565" t="inlineStr">
        <is>
          <t>oslo.config</t>
        </is>
      </c>
      <c r="F2565" t="inlineStr">
        <is>
          <t>&gt;=5.1.0</t>
        </is>
      </c>
      <c r="G2565" t="inlineStr">
        <is>
          <t>oslo.config</t>
        </is>
      </c>
      <c r="H2565" t="inlineStr">
        <is>
          <t>!=4.3.0;&gt;=4.0.0;!=4.4.0</t>
        </is>
      </c>
    </row>
    <row r="2566">
      <c r="A2566" t="inlineStr">
        <is>
          <t>networking-sfc</t>
        </is>
      </c>
      <c r="B2566" t="inlineStr">
        <is>
          <t>931f5e435014b14e41614d067c1f115ff6be68aa</t>
        </is>
      </c>
      <c r="C2566" t="inlineStr">
        <is>
          <t>2018-02-28 11:27:38+00:00</t>
        </is>
      </c>
      <c r="D2566" t="inlineStr">
        <is>
          <t>verchange</t>
        </is>
      </c>
      <c r="E2566" t="inlineStr">
        <is>
          <t>neutron-lib</t>
        </is>
      </c>
      <c r="F2566" t="inlineStr">
        <is>
          <t>&gt;=1.12.0</t>
        </is>
      </c>
      <c r="G2566" t="inlineStr">
        <is>
          <t>neutron-lib</t>
        </is>
      </c>
      <c r="H2566" t="inlineStr">
        <is>
          <t>&gt;=1.9.0</t>
        </is>
      </c>
    </row>
    <row r="2567">
      <c r="A2567" t="inlineStr">
        <is>
          <t>networking-sfc</t>
        </is>
      </c>
      <c r="B2567" t="inlineStr">
        <is>
          <t>931f5e435014b14e41614d067c1f115ff6be68aa</t>
        </is>
      </c>
      <c r="C2567" t="inlineStr">
        <is>
          <t>2018-02-28 11:27:38+00:00</t>
        </is>
      </c>
      <c r="D2567" t="inlineStr">
        <is>
          <t>verchange</t>
        </is>
      </c>
      <c r="E2567" t="inlineStr">
        <is>
          <t>oslo.messaging</t>
        </is>
      </c>
      <c r="F2567" t="inlineStr">
        <is>
          <t>&gt;=5.29.0</t>
        </is>
      </c>
      <c r="G2567" t="inlineStr">
        <is>
          <t>oslo.messaging</t>
        </is>
      </c>
      <c r="H2567" t="inlineStr">
        <is>
          <t>!=5.25.0;&gt;=5.24.2</t>
        </is>
      </c>
    </row>
    <row r="2568">
      <c r="A2568" t="inlineStr">
        <is>
          <t>networking-sfc</t>
        </is>
      </c>
      <c r="B2568" t="inlineStr">
        <is>
          <t>931f5e435014b14e41614d067c1f115ff6be68aa</t>
        </is>
      </c>
      <c r="C2568" t="inlineStr">
        <is>
          <t>2018-02-28 11:27:38+00:00</t>
        </is>
      </c>
      <c r="D2568" t="inlineStr">
        <is>
          <t>verchange</t>
        </is>
      </c>
      <c r="E2568" t="inlineStr">
        <is>
          <t>oslo.i18n</t>
        </is>
      </c>
      <c r="F2568" t="inlineStr">
        <is>
          <t>&gt;=3.15.3</t>
        </is>
      </c>
      <c r="G2568" t="inlineStr">
        <is>
          <t>oslo.i18n</t>
        </is>
      </c>
      <c r="H2568" t="inlineStr">
        <is>
          <t>&gt;=2.1.0;!=3.15.2</t>
        </is>
      </c>
    </row>
    <row r="2569">
      <c r="A2569" t="inlineStr">
        <is>
          <t>networking-sfc</t>
        </is>
      </c>
      <c r="B2569" t="inlineStr">
        <is>
          <t>931f5e435014b14e41614d067c1f115ff6be68aa</t>
        </is>
      </c>
      <c r="C2569" t="inlineStr">
        <is>
          <t>2018-02-28 11:27:38+00:00</t>
        </is>
      </c>
      <c r="D2569" t="inlineStr">
        <is>
          <t>verchange</t>
        </is>
      </c>
      <c r="E2569" t="inlineStr">
        <is>
          <t>oslo.log</t>
        </is>
      </c>
      <c r="F2569" t="inlineStr">
        <is>
          <t>&gt;=3.36.0</t>
        </is>
      </c>
      <c r="G2569" t="inlineStr">
        <is>
          <t>oslo.log</t>
        </is>
      </c>
      <c r="H2569" t="inlineStr">
        <is>
          <t>&gt;=3.22.0</t>
        </is>
      </c>
    </row>
    <row r="2570">
      <c r="A2570" t="inlineStr">
        <is>
          <t>networking-sfc</t>
        </is>
      </c>
      <c r="B2570" t="inlineStr">
        <is>
          <t>931f5e435014b14e41614d067c1f115ff6be68aa</t>
        </is>
      </c>
      <c r="C2570" t="inlineStr">
        <is>
          <t>2018-02-28 11:27:38+00:00</t>
        </is>
      </c>
      <c r="D2570" t="inlineStr">
        <is>
          <t>verchange</t>
        </is>
      </c>
      <c r="E2570" t="inlineStr">
        <is>
          <t>oslo.serialization</t>
        </is>
      </c>
      <c r="F2570" t="inlineStr">
        <is>
          <t>!=2.19.1;&gt;=2.18.0</t>
        </is>
      </c>
      <c r="G2570" t="inlineStr">
        <is>
          <t>oslo.serialization</t>
        </is>
      </c>
      <c r="H2570" t="inlineStr">
        <is>
          <t>&gt;=1.10.0;!=2.19.1</t>
        </is>
      </c>
    </row>
    <row r="2571">
      <c r="A2571" t="inlineStr">
        <is>
          <t>networking-sfc</t>
        </is>
      </c>
      <c r="B2571" t="inlineStr">
        <is>
          <t>931f5e435014b14e41614d067c1f115ff6be68aa</t>
        </is>
      </c>
      <c r="C2571" t="inlineStr">
        <is>
          <t>2018-02-28 11:27:38+00:00</t>
        </is>
      </c>
      <c r="D2571" t="inlineStr">
        <is>
          <t>verchange</t>
        </is>
      </c>
      <c r="E2571" t="inlineStr">
        <is>
          <t>netaddr</t>
        </is>
      </c>
      <c r="F2571" t="inlineStr">
        <is>
          <t>&gt;=0.7.18</t>
        </is>
      </c>
      <c r="G2571" t="inlineStr">
        <is>
          <t>netaddr</t>
        </is>
      </c>
      <c r="H2571" t="inlineStr">
        <is>
          <t>!=0.7.16;&gt;=0.7.13</t>
        </is>
      </c>
    </row>
    <row r="2572">
      <c r="A2572" t="inlineStr">
        <is>
          <t>networking-sfc</t>
        </is>
      </c>
      <c r="B2572" t="inlineStr">
        <is>
          <t>4c38303620c8a3f38d7261a64ce8532979bf7560</t>
        </is>
      </c>
      <c r="C2572" t="inlineStr">
        <is>
          <t>2018-08-30 14:10:46+00:00</t>
        </is>
      </c>
      <c r="D2572" t="inlineStr">
        <is>
          <t>verchange</t>
        </is>
      </c>
      <c r="E2572" t="inlineStr">
        <is>
          <t>oslo.config</t>
        </is>
      </c>
      <c r="F2572" t="inlineStr">
        <is>
          <t>&gt;=5.2.0</t>
        </is>
      </c>
      <c r="G2572" t="inlineStr">
        <is>
          <t>oslo.config</t>
        </is>
      </c>
      <c r="H2572" t="inlineStr">
        <is>
          <t>&gt;=5.1.0</t>
        </is>
      </c>
    </row>
    <row r="2573">
      <c r="A2573" t="inlineStr">
        <is>
          <t>networking-sfc</t>
        </is>
      </c>
      <c r="B2573" t="inlineStr">
        <is>
          <t>4c38303620c8a3f38d7261a64ce8532979bf7560</t>
        </is>
      </c>
      <c r="C2573" t="inlineStr">
        <is>
          <t>2018-08-30 14:10:46+00:00</t>
        </is>
      </c>
      <c r="D2573" t="inlineStr">
        <is>
          <t>verchange</t>
        </is>
      </c>
      <c r="E2573" t="inlineStr">
        <is>
          <t>neutron-lib</t>
        </is>
      </c>
      <c r="F2573" t="inlineStr">
        <is>
          <t>&gt;=1.18.0</t>
        </is>
      </c>
      <c r="G2573" t="inlineStr">
        <is>
          <t>neutron-lib</t>
        </is>
      </c>
      <c r="H2573" t="inlineStr">
        <is>
          <t>&gt;=1.12.0</t>
        </is>
      </c>
    </row>
    <row r="2574">
      <c r="A2574" t="inlineStr">
        <is>
          <t>networking-sfc</t>
        </is>
      </c>
      <c r="B2574" t="inlineStr">
        <is>
          <t>4c38303620c8a3f38d7261a64ce8532979bf7560</t>
        </is>
      </c>
      <c r="C2574" t="inlineStr">
        <is>
          <t>2018-08-30 14:10:46+00:00</t>
        </is>
      </c>
      <c r="D2574" t="inlineStr">
        <is>
          <t>verchange</t>
        </is>
      </c>
      <c r="E2574" t="inlineStr">
        <is>
          <t>python-neutronclient</t>
        </is>
      </c>
      <c r="F2574" t="inlineStr">
        <is>
          <t>&gt;=6.7.0</t>
        </is>
      </c>
      <c r="G2574" t="inlineStr">
        <is>
          <t>python-neutronclient</t>
        </is>
      </c>
      <c r="H2574" t="inlineStr">
        <is>
          <t>&gt;=6.3.0</t>
        </is>
      </c>
    </row>
    <row r="2575">
      <c r="A2575" t="inlineStr">
        <is>
          <t>networking-sfc</t>
        </is>
      </c>
      <c r="B2575" t="inlineStr">
        <is>
          <t>4c38303620c8a3f38d7261a64ce8532979bf7560</t>
        </is>
      </c>
      <c r="C2575" t="inlineStr">
        <is>
          <t>2018-08-30 14:10:46+00:00</t>
        </is>
      </c>
      <c r="D2575" t="inlineStr">
        <is>
          <t>verchange</t>
        </is>
      </c>
      <c r="E2575" t="inlineStr">
        <is>
          <t>SQLAlchemy</t>
        </is>
      </c>
      <c r="F2575" t="inlineStr">
        <is>
          <t>&gt;=1.2.0</t>
        </is>
      </c>
      <c r="G2575" t="inlineStr">
        <is>
          <t>SQLAlchemy</t>
        </is>
      </c>
      <c r="H2575" t="inlineStr">
        <is>
          <t>&gt;=1.0.10;!=1.1.5;!=1.1.8;!=1.1.6;!=1.1.7</t>
        </is>
      </c>
    </row>
    <row r="2576">
      <c r="A2576" t="inlineStr">
        <is>
          <t>networking-sfc</t>
        </is>
      </c>
      <c r="B2576" t="inlineStr">
        <is>
          <t>4c38303620c8a3f38d7261a64ce8532979bf7560</t>
        </is>
      </c>
      <c r="C2576" t="inlineStr">
        <is>
          <t>2018-08-30 14:10:46+00:00</t>
        </is>
      </c>
      <c r="D2576" t="inlineStr">
        <is>
          <t>verchange</t>
        </is>
      </c>
      <c r="E2576" t="inlineStr">
        <is>
          <t>eventlet</t>
        </is>
      </c>
      <c r="F2576" t="inlineStr">
        <is>
          <t>&gt;=0.18.2;!=0.18.3;!=0.20.1</t>
        </is>
      </c>
      <c r="G2576" t="inlineStr">
        <is>
          <t>eventlet</t>
        </is>
      </c>
      <c r="H2576" t="inlineStr">
        <is>
          <t>&lt;0.21.0;&gt;=0.18.2;!=0.18.3;!=0.20.1</t>
        </is>
      </c>
    </row>
    <row r="2577">
      <c r="A2577" t="inlineStr">
        <is>
          <t>networking-sfc</t>
        </is>
      </c>
      <c r="B2577" t="inlineStr">
        <is>
          <t>4c38303620c8a3f38d7261a64ce8532979bf7560</t>
        </is>
      </c>
      <c r="C2577" t="inlineStr">
        <is>
          <t>2018-08-30 14:10:46+00:00</t>
        </is>
      </c>
      <c r="D2577" t="inlineStr">
        <is>
          <t>add</t>
        </is>
      </c>
      <c r="E2577" t="inlineStr">
        <is>
          <t>neutron</t>
        </is>
      </c>
      <c r="F2577" t="inlineStr">
        <is>
          <t>&gt;=13.0.0.0b2</t>
        </is>
      </c>
      <c r="G2577" t="inlineStr"/>
      <c r="H2577" t="inlineStr"/>
    </row>
    <row r="2578">
      <c r="A2578" t="inlineStr">
        <is>
          <t>libNeuroML</t>
        </is>
      </c>
      <c r="B2578" t="inlineStr">
        <is>
          <t>7200dbd3f40f0875515bc25949e75462ff6663d8</t>
        </is>
      </c>
      <c r="C2578" t="inlineStr">
        <is>
          <t>2020-04-08 18:17:06+00:00</t>
        </is>
      </c>
      <c r="D2578" t="inlineStr">
        <is>
          <t>verchange</t>
        </is>
      </c>
      <c r="E2578" t="inlineStr">
        <is>
          <t>lxml</t>
        </is>
      </c>
      <c r="F2578" t="inlineStr"/>
      <c r="G2578" t="inlineStr">
        <is>
          <t>lxml</t>
        </is>
      </c>
      <c r="H2578" t="inlineStr"/>
    </row>
    <row r="2579">
      <c r="A2579" t="inlineStr">
        <is>
          <t>libNeuroML</t>
        </is>
      </c>
      <c r="B2579" t="inlineStr">
        <is>
          <t>7200dbd3f40f0875515bc25949e75462ff6663d8</t>
        </is>
      </c>
      <c r="C2579" t="inlineStr">
        <is>
          <t>2020-04-08 18:17:06+00:00</t>
        </is>
      </c>
      <c r="D2579" t="inlineStr">
        <is>
          <t>add</t>
        </is>
      </c>
      <c r="E2579" t="inlineStr">
        <is>
          <t>six</t>
        </is>
      </c>
      <c r="F2579" t="inlineStr"/>
      <c r="G2579" t="inlineStr"/>
      <c r="H2579" t="inlineStr"/>
    </row>
    <row r="2580">
      <c r="A2580" t="inlineStr">
        <is>
          <t>libNeuroML</t>
        </is>
      </c>
      <c r="B2580" t="inlineStr">
        <is>
          <t>7200dbd3f40f0875515bc25949e75462ff6663d8</t>
        </is>
      </c>
      <c r="C2580" t="inlineStr">
        <is>
          <t>2020-04-08 18:17:06+00:00</t>
        </is>
      </c>
      <c r="D2580" t="inlineStr">
        <is>
          <t>add</t>
        </is>
      </c>
      <c r="E2580" t="inlineStr">
        <is>
          <t>cython</t>
        </is>
      </c>
      <c r="F2580" t="inlineStr"/>
      <c r="G2580" t="inlineStr"/>
      <c r="H2580" t="inlineStr"/>
    </row>
    <row r="2581">
      <c r="A2581" t="inlineStr">
        <is>
          <t>libNeuroML</t>
        </is>
      </c>
      <c r="B2581" t="inlineStr">
        <is>
          <t>7200dbd3f40f0875515bc25949e75462ff6663d8</t>
        </is>
      </c>
      <c r="C2581" t="inlineStr">
        <is>
          <t>2020-04-08 18:17:06+00:00</t>
        </is>
      </c>
      <c r="D2581" t="inlineStr">
        <is>
          <t>add</t>
        </is>
      </c>
      <c r="E2581" t="inlineStr">
        <is>
          <t>numpy</t>
        </is>
      </c>
      <c r="F2581" t="inlineStr"/>
      <c r="G2581" t="inlineStr"/>
      <c r="H2581" t="inlineStr"/>
    </row>
    <row r="2582">
      <c r="A2582" t="inlineStr">
        <is>
          <t>libNeuroML</t>
        </is>
      </c>
      <c r="B2582" t="inlineStr">
        <is>
          <t>7200dbd3f40f0875515bc25949e75462ff6663d8</t>
        </is>
      </c>
      <c r="C2582" t="inlineStr">
        <is>
          <t>2020-04-08 18:17:06+00:00</t>
        </is>
      </c>
      <c r="D2582" t="inlineStr">
        <is>
          <t>add</t>
        </is>
      </c>
      <c r="E2582" t="inlineStr">
        <is>
          <t>pymongo</t>
        </is>
      </c>
      <c r="F2582" t="inlineStr"/>
      <c r="G2582" t="inlineStr"/>
      <c r="H2582" t="inlineStr"/>
    </row>
    <row r="2583">
      <c r="A2583" t="inlineStr">
        <is>
          <t>libNeuroML</t>
        </is>
      </c>
      <c r="B2583" t="inlineStr">
        <is>
          <t>7200dbd3f40f0875515bc25949e75462ff6663d8</t>
        </is>
      </c>
      <c r="C2583" t="inlineStr">
        <is>
          <t>2020-04-08 18:17:06+00:00</t>
        </is>
      </c>
      <c r="D2583" t="inlineStr">
        <is>
          <t>add</t>
        </is>
      </c>
      <c r="E2583" t="inlineStr">
        <is>
          <t>numexpr</t>
        </is>
      </c>
      <c r="F2583" t="inlineStr"/>
      <c r="G2583" t="inlineStr"/>
      <c r="H2583" t="inlineStr"/>
    </row>
    <row r="2584">
      <c r="A2584" t="inlineStr">
        <is>
          <t>libNeuroML</t>
        </is>
      </c>
      <c r="B2584" t="inlineStr">
        <is>
          <t>7200dbd3f40f0875515bc25949e75462ff6663d8</t>
        </is>
      </c>
      <c r="C2584" t="inlineStr">
        <is>
          <t>2020-04-08 18:17:06+00:00</t>
        </is>
      </c>
      <c r="D2584" t="inlineStr">
        <is>
          <t>add</t>
        </is>
      </c>
      <c r="E2584" t="inlineStr">
        <is>
          <t>simplejson</t>
        </is>
      </c>
      <c r="F2584" t="inlineStr"/>
      <c r="G2584" t="inlineStr"/>
      <c r="H2584" t="inlineStr"/>
    </row>
    <row r="2585">
      <c r="A2585" t="inlineStr">
        <is>
          <t>libNeuroML</t>
        </is>
      </c>
      <c r="B2585" t="inlineStr">
        <is>
          <t>7200dbd3f40f0875515bc25949e75462ff6663d8</t>
        </is>
      </c>
      <c r="C2585" t="inlineStr">
        <is>
          <t>2020-04-08 18:17:06+00:00</t>
        </is>
      </c>
      <c r="D2585" t="inlineStr">
        <is>
          <t>add</t>
        </is>
      </c>
      <c r="E2585" t="inlineStr">
        <is>
          <t>tables</t>
        </is>
      </c>
      <c r="F2585" t="inlineStr">
        <is>
          <t>&gt;=3.3.0</t>
        </is>
      </c>
      <c r="G2585" t="inlineStr"/>
      <c r="H2585" t="inlineStr"/>
    </row>
    <row r="2586">
      <c r="A2586" t="inlineStr">
        <is>
          <t>libNeuroML</t>
        </is>
      </c>
      <c r="B2586" t="inlineStr">
        <is>
          <t>7200dbd3f40f0875515bc25949e75462ff6663d8</t>
        </is>
      </c>
      <c r="C2586" t="inlineStr">
        <is>
          <t>2020-04-08 18:17:06+00:00</t>
        </is>
      </c>
      <c r="D2586" t="inlineStr">
        <is>
          <t>add</t>
        </is>
      </c>
      <c r="E2586" t="inlineStr">
        <is>
          <t>jsonpickle</t>
        </is>
      </c>
      <c r="F2586" t="inlineStr">
        <is>
          <t>&gt;=0.9.6</t>
        </is>
      </c>
      <c r="G2586" t="inlineStr"/>
      <c r="H2586" t="inlineStr"/>
    </row>
    <row r="2587">
      <c r="A2587" t="inlineStr">
        <is>
          <t>libNeuroML</t>
        </is>
      </c>
      <c r="B2587" t="inlineStr">
        <is>
          <t>7200dbd3f40f0875515bc25949e75462ff6663d8</t>
        </is>
      </c>
      <c r="C2587" t="inlineStr">
        <is>
          <t>2020-04-08 18:17:06+00:00</t>
        </is>
      </c>
      <c r="D2587" t="inlineStr">
        <is>
          <t>add</t>
        </is>
      </c>
      <c r="E2587" t="inlineStr">
        <is>
          <t>nose</t>
        </is>
      </c>
      <c r="F2587" t="inlineStr"/>
      <c r="G2587" t="inlineStr"/>
      <c r="H2587" t="inlineStr"/>
    </row>
    <row r="2588">
      <c r="A2588" t="inlineStr">
        <is>
          <t>py-ascii-graph</t>
        </is>
      </c>
      <c r="B2588" t="inlineStr">
        <is>
          <t>3e8261a0fdb4c084fc80cd1cf6053c65b19beedd</t>
        </is>
      </c>
      <c r="C2588" t="inlineStr">
        <is>
          <t>2016-03-29 04:10:27+00:00</t>
        </is>
      </c>
      <c r="D2588" t="inlineStr">
        <is>
          <t>verchange</t>
        </is>
      </c>
      <c r="E2588" t="inlineStr">
        <is>
          <t>wsgiref</t>
        </is>
      </c>
      <c r="F2588" t="inlineStr"/>
      <c r="G2588" t="inlineStr">
        <is>
          <t>wsgiref</t>
        </is>
      </c>
      <c r="H2588">
        <f>=0.1.2</f>
        <v/>
      </c>
    </row>
    <row r="2589">
      <c r="A2589" t="inlineStr">
        <is>
          <t>py-ascii-graph</t>
        </is>
      </c>
      <c r="B2589" t="inlineStr">
        <is>
          <t>3e8261a0fdb4c084fc80cd1cf6053c65b19beedd</t>
        </is>
      </c>
      <c r="C2589" t="inlineStr">
        <is>
          <t>2016-03-29 04:10:27+00:00</t>
        </is>
      </c>
      <c r="D2589" t="inlineStr">
        <is>
          <t>verchange</t>
        </is>
      </c>
      <c r="E2589" t="inlineStr">
        <is>
          <t>Pygments</t>
        </is>
      </c>
      <c r="F2589" t="inlineStr"/>
      <c r="G2589" t="inlineStr">
        <is>
          <t>Pygments</t>
        </is>
      </c>
      <c r="H2589">
        <f>=1.6</f>
        <v/>
      </c>
    </row>
    <row r="2590">
      <c r="A2590" t="inlineStr">
        <is>
          <t>py-ascii-graph</t>
        </is>
      </c>
      <c r="B2590" t="inlineStr">
        <is>
          <t>3e8261a0fdb4c084fc80cd1cf6053c65b19beedd</t>
        </is>
      </c>
      <c r="C2590" t="inlineStr">
        <is>
          <t>2016-03-29 04:10:27+00:00</t>
        </is>
      </c>
      <c r="D2590" t="inlineStr">
        <is>
          <t>verchange</t>
        </is>
      </c>
      <c r="E2590" t="inlineStr">
        <is>
          <t>Jinja2</t>
        </is>
      </c>
      <c r="F2590" t="inlineStr"/>
      <c r="G2590" t="inlineStr">
        <is>
          <t>Jinja2</t>
        </is>
      </c>
      <c r="H2590">
        <f>=2.7.1</f>
        <v/>
      </c>
    </row>
    <row r="2591">
      <c r="A2591" t="inlineStr">
        <is>
          <t>py-ascii-graph</t>
        </is>
      </c>
      <c r="B2591" t="inlineStr">
        <is>
          <t>3e8261a0fdb4c084fc80cd1cf6053c65b19beedd</t>
        </is>
      </c>
      <c r="C2591" t="inlineStr">
        <is>
          <t>2016-03-29 04:10:27+00:00</t>
        </is>
      </c>
      <c r="D2591" t="inlineStr">
        <is>
          <t>verchange</t>
        </is>
      </c>
      <c r="E2591" t="inlineStr">
        <is>
          <t>MarkupSafe</t>
        </is>
      </c>
      <c r="F2591" t="inlineStr"/>
      <c r="G2591" t="inlineStr">
        <is>
          <t>MarkupSafe</t>
        </is>
      </c>
      <c r="H2591">
        <f>=0.18</f>
        <v/>
      </c>
    </row>
    <row r="2592">
      <c r="A2592" t="inlineStr">
        <is>
          <t>py-ascii-graph</t>
        </is>
      </c>
      <c r="B2592" t="inlineStr">
        <is>
          <t>3e8261a0fdb4c084fc80cd1cf6053c65b19beedd</t>
        </is>
      </c>
      <c r="C2592" t="inlineStr">
        <is>
          <t>2016-03-29 04:10:27+00:00</t>
        </is>
      </c>
      <c r="D2592" t="inlineStr">
        <is>
          <t>verchange</t>
        </is>
      </c>
      <c r="E2592" t="inlineStr">
        <is>
          <t>Sphinx</t>
        </is>
      </c>
      <c r="F2592" t="inlineStr"/>
      <c r="G2592" t="inlineStr">
        <is>
          <t>Sphinx</t>
        </is>
      </c>
      <c r="H2592">
        <f>=1.2b1</f>
        <v/>
      </c>
    </row>
    <row r="2593">
      <c r="A2593" t="inlineStr">
        <is>
          <t>py-ascii-graph</t>
        </is>
      </c>
      <c r="B2593" t="inlineStr">
        <is>
          <t>3e8261a0fdb4c084fc80cd1cf6053c65b19beedd</t>
        </is>
      </c>
      <c r="C2593" t="inlineStr">
        <is>
          <t>2016-03-29 04:10:27+00:00</t>
        </is>
      </c>
      <c r="D2593" t="inlineStr">
        <is>
          <t>verchange</t>
        </is>
      </c>
      <c r="E2593" t="inlineStr">
        <is>
          <t>docutils</t>
        </is>
      </c>
      <c r="F2593" t="inlineStr"/>
      <c r="G2593" t="inlineStr">
        <is>
          <t>docutils</t>
        </is>
      </c>
      <c r="H2593">
        <f>=0.11</f>
        <v/>
      </c>
    </row>
    <row r="2594">
      <c r="A2594" t="inlineStr">
        <is>
          <t>py-ascii-graph</t>
        </is>
      </c>
      <c r="B2594" t="inlineStr">
        <is>
          <t>3e8261a0fdb4c084fc80cd1cf6053c65b19beedd</t>
        </is>
      </c>
      <c r="C2594" t="inlineStr">
        <is>
          <t>2016-03-29 04:10:27+00:00</t>
        </is>
      </c>
      <c r="D2594" t="inlineStr">
        <is>
          <t>verchange</t>
        </is>
      </c>
      <c r="E2594" t="inlineStr">
        <is>
          <t>invoke</t>
        </is>
      </c>
      <c r="F2594" t="inlineStr"/>
      <c r="G2594" t="inlineStr">
        <is>
          <t>invoke</t>
        </is>
      </c>
      <c r="H2594">
        <f>=0.5.0</f>
        <v/>
      </c>
    </row>
    <row r="2595">
      <c r="A2595" t="inlineStr">
        <is>
          <t>py-ascii-graph</t>
        </is>
      </c>
      <c r="B2595" t="inlineStr">
        <is>
          <t>3e8261a0fdb4c084fc80cd1cf6053c65b19beedd</t>
        </is>
      </c>
      <c r="C2595" t="inlineStr">
        <is>
          <t>2016-03-29 04:10:27+00:00</t>
        </is>
      </c>
      <c r="D2595" t="inlineStr">
        <is>
          <t>verchange</t>
        </is>
      </c>
      <c r="E2595" t="inlineStr">
        <is>
          <t>distribute</t>
        </is>
      </c>
      <c r="F2595" t="inlineStr"/>
      <c r="G2595" t="inlineStr">
        <is>
          <t>distribute</t>
        </is>
      </c>
      <c r="H2595">
        <f>=0.6.34</f>
        <v/>
      </c>
    </row>
    <row r="2596">
      <c r="A2596" t="inlineStr">
        <is>
          <t>scrapi</t>
        </is>
      </c>
      <c r="B2596" t="inlineStr">
        <is>
          <t>0599c1777c51549c985ed1f8d6b7f32d7b3de2cf</t>
        </is>
      </c>
      <c r="C2596" t="inlineStr">
        <is>
          <t>2015-03-16 15:14:40+00:00</t>
        </is>
      </c>
      <c r="D2596" t="inlineStr">
        <is>
          <t>add</t>
        </is>
      </c>
      <c r="E2596" t="inlineStr">
        <is>
          <t>furl</t>
        </is>
      </c>
      <c r="F2596">
        <f>=0.4.4</f>
        <v/>
      </c>
      <c r="G2596" t="inlineStr"/>
      <c r="H2596" t="inlineStr"/>
    </row>
    <row r="2597">
      <c r="A2597" t="inlineStr">
        <is>
          <t>scrapi</t>
        </is>
      </c>
      <c r="B2597" t="inlineStr">
        <is>
          <t>c7e970f4e952248d3cbd1a219cad15dcad6243bf</t>
        </is>
      </c>
      <c r="C2597" t="inlineStr">
        <is>
          <t>2015-04-10 19:59:21+00:00</t>
        </is>
      </c>
      <c r="D2597" t="inlineStr">
        <is>
          <t>add</t>
        </is>
      </c>
      <c r="E2597" t="inlineStr">
        <is>
          <t>jsonschema</t>
        </is>
      </c>
      <c r="F2597">
        <f>=2.4.0</f>
        <v/>
      </c>
      <c r="G2597" t="inlineStr"/>
      <c r="H2597" t="inlineStr"/>
    </row>
    <row r="2598">
      <c r="A2598" t="inlineStr">
        <is>
          <t>scrapi</t>
        </is>
      </c>
      <c r="B2598" t="inlineStr">
        <is>
          <t>c7e970f4e952248d3cbd1a219cad15dcad6243bf</t>
        </is>
      </c>
      <c r="C2598" t="inlineStr">
        <is>
          <t>2015-04-10 19:59:21+00:00</t>
        </is>
      </c>
      <c r="D2598" t="inlineStr">
        <is>
          <t>add</t>
        </is>
      </c>
      <c r="E2598" t="inlineStr">
        <is>
          <t>jsonpointer</t>
        </is>
      </c>
      <c r="F2598">
        <f>=1.7</f>
        <v/>
      </c>
      <c r="G2598" t="inlineStr"/>
      <c r="H2598" t="inlineStr"/>
    </row>
    <row r="2599">
      <c r="A2599" t="inlineStr">
        <is>
          <t>scrapi</t>
        </is>
      </c>
      <c r="B2599" t="inlineStr">
        <is>
          <t>3142eb99070682504112f6cffec9cf3620f73bc2</t>
        </is>
      </c>
      <c r="C2599" t="inlineStr">
        <is>
          <t>2015-05-04 21:21:32+00:00</t>
        </is>
      </c>
      <c r="D2599" t="inlineStr">
        <is>
          <t>add</t>
        </is>
      </c>
      <c r="E2599" t="inlineStr">
        <is>
          <t>pycountry</t>
        </is>
      </c>
      <c r="F2599">
        <f>=1.10</f>
        <v/>
      </c>
      <c r="G2599" t="inlineStr"/>
      <c r="H2599" t="inlineStr"/>
    </row>
    <row r="2600">
      <c r="A2600" t="inlineStr">
        <is>
          <t>scrapi</t>
        </is>
      </c>
      <c r="B2600" t="inlineStr">
        <is>
          <t>e23b66e999a9db3352657964847b5ee5a8cd3b30</t>
        </is>
      </c>
      <c r="C2600" t="inlineStr">
        <is>
          <t>2015-06-12 17:30:49+00:00</t>
        </is>
      </c>
      <c r="D2600" t="inlineStr">
        <is>
          <t>verchange</t>
        </is>
      </c>
      <c r="E2600" t="inlineStr">
        <is>
          <t>pycountry</t>
        </is>
      </c>
      <c r="F2600">
        <f>=1.10</f>
        <v/>
      </c>
      <c r="G2600" t="inlineStr">
        <is>
          <t>pycountry</t>
        </is>
      </c>
      <c r="H2600">
        <f>=1.10</f>
        <v/>
      </c>
    </row>
    <row r="2601">
      <c r="A2601" t="inlineStr">
        <is>
          <t>scrapi</t>
        </is>
      </c>
      <c r="B2601" t="inlineStr">
        <is>
          <t>e23b66e999a9db3352657964847b5ee5a8cd3b30</t>
        </is>
      </c>
      <c r="C2601" t="inlineStr">
        <is>
          <t>2015-06-12 17:30:49+00:00</t>
        </is>
      </c>
      <c r="D2601" t="inlineStr">
        <is>
          <t>add</t>
        </is>
      </c>
      <c r="E2601" t="inlineStr">
        <is>
          <t>cassandra-driver</t>
        </is>
      </c>
      <c r="F2601">
        <f>=2.5.1</f>
        <v/>
      </c>
      <c r="G2601" t="inlineStr"/>
      <c r="H2601" t="inlineStr"/>
    </row>
    <row r="2602">
      <c r="A2602" t="inlineStr">
        <is>
          <t>scrapi</t>
        </is>
      </c>
      <c r="B2602" t="inlineStr">
        <is>
          <t>e23b66e999a9db3352657964847b5ee5a8cd3b30</t>
        </is>
      </c>
      <c r="C2602" t="inlineStr">
        <is>
          <t>2015-06-12 17:30:49+00:00</t>
        </is>
      </c>
      <c r="D2602" t="inlineStr">
        <is>
          <t>rem</t>
        </is>
      </c>
      <c r="E2602" t="inlineStr"/>
      <c r="F2602" t="inlineStr"/>
      <c r="G2602" t="inlineStr">
        <is>
          <t>cqlengine</t>
        </is>
      </c>
      <c r="H2602">
        <f>=0.21.0</f>
        <v/>
      </c>
    </row>
    <row r="2603">
      <c r="A2603" t="inlineStr">
        <is>
          <t>scrapi</t>
        </is>
      </c>
      <c r="B2603" t="inlineStr">
        <is>
          <t>ab20121bf5d7810646a0a90f097587a60dbd283c</t>
        </is>
      </c>
      <c r="C2603" t="inlineStr">
        <is>
          <t>2015-08-31 20:29:17+00:00</t>
        </is>
      </c>
      <c r="D2603" t="inlineStr">
        <is>
          <t>verchange</t>
        </is>
      </c>
      <c r="E2603" t="inlineStr">
        <is>
          <t>vcrpy</t>
        </is>
      </c>
      <c r="F2603">
        <f>=1.7.1</f>
        <v/>
      </c>
      <c r="G2603" t="inlineStr">
        <is>
          <t>vcrpy</t>
        </is>
      </c>
      <c r="H2603">
        <f>=1.1.1</f>
        <v/>
      </c>
    </row>
    <row r="2604">
      <c r="A2604" t="inlineStr">
        <is>
          <t>scrapi</t>
        </is>
      </c>
      <c r="B2604" t="inlineStr">
        <is>
          <t>ab20121bf5d7810646a0a90f097587a60dbd283c</t>
        </is>
      </c>
      <c r="C2604" t="inlineStr">
        <is>
          <t>2015-08-31 20:29:17+00:00</t>
        </is>
      </c>
      <c r="D2604" t="inlineStr">
        <is>
          <t>add</t>
        </is>
      </c>
      <c r="E2604" t="inlineStr">
        <is>
          <t>rfc3987</t>
        </is>
      </c>
      <c r="F2604">
        <f>=1.3.4</f>
        <v/>
      </c>
      <c r="G2604" t="inlineStr"/>
      <c r="H2604" t="inlineStr"/>
    </row>
    <row r="2605">
      <c r="A2605" t="inlineStr">
        <is>
          <t>scrapi</t>
        </is>
      </c>
      <c r="B2605" t="inlineStr">
        <is>
          <t>ab20121bf5d7810646a0a90f097587a60dbd283c</t>
        </is>
      </c>
      <c r="C2605" t="inlineStr">
        <is>
          <t>2015-08-31 20:29:17+00:00</t>
        </is>
      </c>
      <c r="D2605" t="inlineStr">
        <is>
          <t>add</t>
        </is>
      </c>
      <c r="E2605" t="inlineStr">
        <is>
          <t>strict-rfc3339</t>
        </is>
      </c>
      <c r="F2605">
        <f>=0.5</f>
        <v/>
      </c>
      <c r="G2605" t="inlineStr"/>
      <c r="H2605" t="inlineStr"/>
    </row>
    <row r="2606">
      <c r="A2606" t="inlineStr">
        <is>
          <t>scrapi</t>
        </is>
      </c>
      <c r="B2606" t="inlineStr">
        <is>
          <t>a6962c630c77968148fde259373bb8ef232893f1</t>
        </is>
      </c>
      <c r="C2606" t="inlineStr">
        <is>
          <t>2015-09-14 20:20:49+00:00</t>
        </is>
      </c>
      <c r="D2606" t="inlineStr">
        <is>
          <t>add</t>
        </is>
      </c>
      <c r="E2606" t="inlineStr">
        <is>
          <t>xmltodict</t>
        </is>
      </c>
      <c r="F2606">
        <f>=0.9.2</f>
        <v/>
      </c>
      <c r="G2606" t="inlineStr"/>
      <c r="H2606" t="inlineStr"/>
    </row>
    <row r="2607">
      <c r="A2607" t="inlineStr">
        <is>
          <t>scrapi</t>
        </is>
      </c>
      <c r="B2607" t="inlineStr">
        <is>
          <t>dbcb29bfe1e8c093292bbe3023b0b082e84896a8</t>
        </is>
      </c>
      <c r="C2607" t="inlineStr">
        <is>
          <t>2015-10-20 14:37:04+00:00</t>
        </is>
      </c>
      <c r="D2607" t="inlineStr">
        <is>
          <t>rem</t>
        </is>
      </c>
      <c r="E2607" t="inlineStr"/>
      <c r="F2607" t="inlineStr"/>
      <c r="G2607" t="inlineStr">
        <is>
          <t>invoke</t>
        </is>
      </c>
      <c r="H2607">
        <f>=0.9.0</f>
        <v/>
      </c>
    </row>
    <row r="2608">
      <c r="A2608" t="inlineStr">
        <is>
          <t>scrapi</t>
        </is>
      </c>
      <c r="B2608" t="inlineStr">
        <is>
          <t>820be39f9f3022636928e81a76b520302b065bc7</t>
        </is>
      </c>
      <c r="C2608" t="inlineStr">
        <is>
          <t>2015-11-04 18:52:44+00:00</t>
        </is>
      </c>
      <c r="D2608" t="inlineStr">
        <is>
          <t>add</t>
        </is>
      </c>
      <c r="E2608" t="inlineStr">
        <is>
          <t>djangorestframework</t>
        </is>
      </c>
      <c r="F2608">
        <f>=3.1.3</f>
        <v/>
      </c>
      <c r="G2608" t="inlineStr"/>
      <c r="H2608" t="inlineStr"/>
    </row>
    <row r="2609">
      <c r="A2609" t="inlineStr">
        <is>
          <t>scrapi</t>
        </is>
      </c>
      <c r="B2609" t="inlineStr">
        <is>
          <t>820be39f9f3022636928e81a76b520302b065bc7</t>
        </is>
      </c>
      <c r="C2609" t="inlineStr">
        <is>
          <t>2015-11-04 18:52:44+00:00</t>
        </is>
      </c>
      <c r="D2609" t="inlineStr">
        <is>
          <t>add</t>
        </is>
      </c>
      <c r="E2609" t="inlineStr">
        <is>
          <t>Django</t>
        </is>
      </c>
      <c r="F2609">
        <f>=1.8.2</f>
        <v/>
      </c>
      <c r="G2609" t="inlineStr"/>
      <c r="H2609" t="inlineStr"/>
    </row>
    <row r="2610">
      <c r="A2610" t="inlineStr">
        <is>
          <t>scrapi</t>
        </is>
      </c>
      <c r="B2610" t="inlineStr">
        <is>
          <t>820be39f9f3022636928e81a76b520302b065bc7</t>
        </is>
      </c>
      <c r="C2610" t="inlineStr">
        <is>
          <t>2015-11-04 18:52:44+00:00</t>
        </is>
      </c>
      <c r="D2610" t="inlineStr">
        <is>
          <t>add</t>
        </is>
      </c>
      <c r="E2610" t="inlineStr">
        <is>
          <t>django-pgjson</t>
        </is>
      </c>
      <c r="F2610">
        <f>=0.3.1</f>
        <v/>
      </c>
      <c r="G2610" t="inlineStr"/>
      <c r="H2610" t="inlineStr"/>
    </row>
    <row r="2611">
      <c r="A2611" t="inlineStr">
        <is>
          <t>scrapi</t>
        </is>
      </c>
      <c r="B2611" t="inlineStr">
        <is>
          <t>820be39f9f3022636928e81a76b520302b065bc7</t>
        </is>
      </c>
      <c r="C2611" t="inlineStr">
        <is>
          <t>2015-11-04 18:52:44+00:00</t>
        </is>
      </c>
      <c r="D2611" t="inlineStr">
        <is>
          <t>add</t>
        </is>
      </c>
      <c r="E2611" t="inlineStr">
        <is>
          <t>django-cors-headers</t>
        </is>
      </c>
      <c r="F2611">
        <f>=1.1.0</f>
        <v/>
      </c>
      <c r="G2611" t="inlineStr"/>
      <c r="H2611" t="inlineStr"/>
    </row>
    <row r="2612">
      <c r="A2612" t="inlineStr">
        <is>
          <t>scrapi</t>
        </is>
      </c>
      <c r="B2612" t="inlineStr">
        <is>
          <t>820be39f9f3022636928e81a76b520302b065bc7</t>
        </is>
      </c>
      <c r="C2612" t="inlineStr">
        <is>
          <t>2015-11-04 18:52:44+00:00</t>
        </is>
      </c>
      <c r="D2612" t="inlineStr">
        <is>
          <t>add</t>
        </is>
      </c>
      <c r="E2612" t="inlineStr">
        <is>
          <t>psycopg2</t>
        </is>
      </c>
      <c r="F2612">
        <f>=2.6.1</f>
        <v/>
      </c>
      <c r="G2612" t="inlineStr"/>
      <c r="H2612" t="inlineStr"/>
    </row>
    <row r="2613">
      <c r="A2613" t="inlineStr">
        <is>
          <t>scrapi</t>
        </is>
      </c>
      <c r="B2613" t="inlineStr">
        <is>
          <t>820be39f9f3022636928e81a76b520302b065bc7</t>
        </is>
      </c>
      <c r="C2613" t="inlineStr">
        <is>
          <t>2015-11-04 18:52:44+00:00</t>
        </is>
      </c>
      <c r="D2613" t="inlineStr">
        <is>
          <t>add</t>
        </is>
      </c>
      <c r="E2613" t="inlineStr">
        <is>
          <t>SPARQLWrapper</t>
        </is>
      </c>
      <c r="F2613">
        <f>=1.6.4</f>
        <v/>
      </c>
      <c r="G2613" t="inlineStr"/>
      <c r="H2613" t="inlineStr"/>
    </row>
    <row r="2614">
      <c r="A2614" t="inlineStr">
        <is>
          <t>scrapi</t>
        </is>
      </c>
      <c r="B2614" t="inlineStr">
        <is>
          <t>820be39f9f3022636928e81a76b520302b065bc7</t>
        </is>
      </c>
      <c r="C2614" t="inlineStr">
        <is>
          <t>2015-11-04 18:52:44+00:00</t>
        </is>
      </c>
      <c r="D2614" t="inlineStr">
        <is>
          <t>add</t>
        </is>
      </c>
      <c r="E2614" t="inlineStr">
        <is>
          <t>django-robots</t>
        </is>
      </c>
      <c r="F2614">
        <f>=1.1</f>
        <v/>
      </c>
      <c r="G2614" t="inlineStr"/>
      <c r="H2614" t="inlineStr"/>
    </row>
    <row r="2615">
      <c r="A2615" t="inlineStr">
        <is>
          <t>scrapi</t>
        </is>
      </c>
      <c r="B2615" t="inlineStr">
        <is>
          <t>820be39f9f3022636928e81a76b520302b065bc7</t>
        </is>
      </c>
      <c r="C2615" t="inlineStr">
        <is>
          <t>2015-11-04 18:52:44+00:00</t>
        </is>
      </c>
      <c r="D2615" t="inlineStr">
        <is>
          <t>add</t>
        </is>
      </c>
      <c r="E2615" t="inlineStr">
        <is>
          <t>beautifulsoup4</t>
        </is>
      </c>
      <c r="F2615">
        <f>=4.4.1</f>
        <v/>
      </c>
      <c r="G2615" t="inlineStr"/>
      <c r="H2615" t="inlineStr"/>
    </row>
    <row r="2616">
      <c r="A2616" t="inlineStr">
        <is>
          <t>scrapi</t>
        </is>
      </c>
      <c r="B2616" t="inlineStr">
        <is>
          <t>2ec905f88907554a105bbc7c96a6495b95c0b133</t>
        </is>
      </c>
      <c r="C2616" t="inlineStr">
        <is>
          <t>2016-01-26 19:51:10+00:00</t>
        </is>
      </c>
      <c r="D2616" t="inlineStr">
        <is>
          <t>add</t>
        </is>
      </c>
      <c r="E2616" t="inlineStr">
        <is>
          <t>elasticsearch-dsl</t>
        </is>
      </c>
      <c r="F2616">
        <f>=0.0.9</f>
        <v/>
      </c>
      <c r="G2616" t="inlineStr"/>
      <c r="H2616" t="inlineStr"/>
    </row>
    <row r="2617">
      <c r="A2617" t="inlineStr">
        <is>
          <t>scrapi</t>
        </is>
      </c>
      <c r="B2617" t="inlineStr">
        <is>
          <t>2ec905f88907554a105bbc7c96a6495b95c0b133</t>
        </is>
      </c>
      <c r="C2617" t="inlineStr">
        <is>
          <t>2016-01-26 19:51:10+00:00</t>
        </is>
      </c>
      <c r="D2617" t="inlineStr">
        <is>
          <t>add</t>
        </is>
      </c>
      <c r="E2617" t="inlineStr">
        <is>
          <t>schema-transformer</t>
        </is>
      </c>
      <c r="F2617">
        <f>=0.0.2</f>
        <v/>
      </c>
      <c r="G2617" t="inlineStr"/>
      <c r="H2617" t="inlineStr"/>
    </row>
    <row r="2618">
      <c r="A2618" t="inlineStr">
        <is>
          <t>scrapi</t>
        </is>
      </c>
      <c r="B2618" t="inlineStr">
        <is>
          <t>f1a98649aff8d5a2d5db379ce7212092b705f655</t>
        </is>
      </c>
      <c r="C2618" t="inlineStr">
        <is>
          <t>2016-02-18 21:10:12+00:00</t>
        </is>
      </c>
      <c r="D2618" t="inlineStr">
        <is>
          <t>verchange</t>
        </is>
      </c>
      <c r="E2618" t="inlineStr">
        <is>
          <t>Django</t>
        </is>
      </c>
      <c r="F2618">
        <f>=1.8.5</f>
        <v/>
      </c>
      <c r="G2618" t="inlineStr">
        <is>
          <t>Django</t>
        </is>
      </c>
      <c r="H2618">
        <f>=1.8.2</f>
        <v/>
      </c>
    </row>
    <row r="2619">
      <c r="A2619" t="inlineStr">
        <is>
          <t>scrapi</t>
        </is>
      </c>
      <c r="B2619" t="inlineStr">
        <is>
          <t>f1a98649aff8d5a2d5db379ce7212092b705f655</t>
        </is>
      </c>
      <c r="C2619" t="inlineStr">
        <is>
          <t>2016-02-18 21:10:12+00:00</t>
        </is>
      </c>
      <c r="D2619" t="inlineStr">
        <is>
          <t>verchange</t>
        </is>
      </c>
      <c r="E2619" t="inlineStr">
        <is>
          <t>djangorestframework</t>
        </is>
      </c>
      <c r="F2619">
        <f>=3.3.0</f>
        <v/>
      </c>
      <c r="G2619" t="inlineStr">
        <is>
          <t>djangorestframework</t>
        </is>
      </c>
      <c r="H2619">
        <f>=3.1.3</f>
        <v/>
      </c>
    </row>
    <row r="2620">
      <c r="A2620" t="inlineStr">
        <is>
          <t>taskcat</t>
        </is>
      </c>
      <c r="B2620" t="inlineStr">
        <is>
          <t>0947c873bc28682174db2fb9b75b39ffb9e17590</t>
        </is>
      </c>
      <c r="C2620" t="inlineStr">
        <is>
          <t>2018-11-15 00:35:47+00:00</t>
        </is>
      </c>
      <c r="D2620" t="inlineStr">
        <is>
          <t>verchange</t>
        </is>
      </c>
      <c r="E2620" t="inlineStr">
        <is>
          <t>cfn_lint</t>
        </is>
      </c>
      <c r="F2620">
        <f>=0.9.0</f>
        <v/>
      </c>
      <c r="G2620" t="inlineStr">
        <is>
          <t>cfn_lint</t>
        </is>
      </c>
      <c r="H2620">
        <f>=0.7.4</f>
        <v/>
      </c>
    </row>
    <row r="2621">
      <c r="A2621" t="inlineStr">
        <is>
          <t>taskcat</t>
        </is>
      </c>
      <c r="B2621" t="inlineStr">
        <is>
          <t>2ba9b2f31fb4acd4549061e638f2f6ce5de80e2d</t>
        </is>
      </c>
      <c r="C2621" t="inlineStr">
        <is>
          <t>2018-11-19 09:26:09+00:00</t>
        </is>
      </c>
      <c r="D2621" t="inlineStr">
        <is>
          <t>verchange</t>
        </is>
      </c>
      <c r="E2621" t="inlineStr">
        <is>
          <t>cfn_lint</t>
        </is>
      </c>
      <c r="F2621">
        <f>=0.9.1</f>
        <v/>
      </c>
      <c r="G2621" t="inlineStr">
        <is>
          <t>cfn_lint</t>
        </is>
      </c>
      <c r="H2621">
        <f>=0.9.0</f>
        <v/>
      </c>
    </row>
    <row r="2622">
      <c r="A2622" t="inlineStr">
        <is>
          <t>taskcat</t>
        </is>
      </c>
      <c r="B2622" t="inlineStr">
        <is>
          <t>5254a883b7f96d92778c9c61aa42664f7ed73382</t>
        </is>
      </c>
      <c r="C2622" t="inlineStr">
        <is>
          <t>2018-12-04 18:25:39+00:00</t>
        </is>
      </c>
      <c r="D2622" t="inlineStr">
        <is>
          <t>add</t>
        </is>
      </c>
      <c r="E2622" t="inlineStr">
        <is>
          <t>jinja2</t>
        </is>
      </c>
      <c r="F2622">
        <f>=2.10.0</f>
        <v/>
      </c>
      <c r="G2622" t="inlineStr"/>
      <c r="H2622" t="inlineStr"/>
    </row>
    <row r="2623">
      <c r="A2623" t="inlineStr">
        <is>
          <t>taskcat</t>
        </is>
      </c>
      <c r="B2623" t="inlineStr">
        <is>
          <t>1a39afdd0b20f9d63e16d8090b674c4fccfe9ad8</t>
        </is>
      </c>
      <c r="C2623" t="inlineStr">
        <is>
          <t>2019-01-24 08:55:08+00:00</t>
        </is>
      </c>
      <c r="D2623" t="inlineStr">
        <is>
          <t>verchange</t>
        </is>
      </c>
      <c r="E2623" t="inlineStr">
        <is>
          <t>cfn_lint</t>
        </is>
      </c>
      <c r="F2623">
        <f>=0.12.1</f>
        <v/>
      </c>
      <c r="G2623" t="inlineStr">
        <is>
          <t>cfn_lint</t>
        </is>
      </c>
      <c r="H2623">
        <f>=0.9.1</f>
        <v/>
      </c>
    </row>
    <row r="2624">
      <c r="A2624" t="inlineStr">
        <is>
          <t>taskcat</t>
        </is>
      </c>
      <c r="B2624" t="inlineStr">
        <is>
          <t>95ce0d612c1a00dfb4540d8034fb56e8dbe53e40</t>
        </is>
      </c>
      <c r="C2624" t="inlineStr">
        <is>
          <t>2019-01-30 18:44:31+00:00</t>
        </is>
      </c>
      <c r="D2624" t="inlineStr">
        <is>
          <t>verchange</t>
        </is>
      </c>
      <c r="E2624" t="inlineStr">
        <is>
          <t>cfn_lint</t>
        </is>
      </c>
      <c r="F2624">
        <f>=0.13.0</f>
        <v/>
      </c>
      <c r="G2624" t="inlineStr">
        <is>
          <t>cfn_lint</t>
        </is>
      </c>
      <c r="H2624">
        <f>=0.12.1</f>
        <v/>
      </c>
    </row>
    <row r="2625">
      <c r="A2625" t="inlineStr">
        <is>
          <t>taskcat</t>
        </is>
      </c>
      <c r="B2625" t="inlineStr">
        <is>
          <t>87c6a0c57888e702783a68f09fdc1fdd9ce3d654</t>
        </is>
      </c>
      <c r="C2625" t="inlineStr">
        <is>
          <t>2019-03-08 21:49:26+00:00</t>
        </is>
      </c>
      <c r="D2625" t="inlineStr">
        <is>
          <t>verchange</t>
        </is>
      </c>
      <c r="E2625" t="inlineStr">
        <is>
          <t>tabulate</t>
        </is>
      </c>
      <c r="F2625" t="inlineStr">
        <is>
          <t>&lt;1.0;&gt;=0.8.2</t>
        </is>
      </c>
      <c r="G2625" t="inlineStr">
        <is>
          <t>tabulate</t>
        </is>
      </c>
      <c r="H2625">
        <f>=0.8.2</f>
        <v/>
      </c>
    </row>
    <row r="2626">
      <c r="A2626" t="inlineStr">
        <is>
          <t>taskcat</t>
        </is>
      </c>
      <c r="B2626" t="inlineStr">
        <is>
          <t>87c6a0c57888e702783a68f09fdc1fdd9ce3d654</t>
        </is>
      </c>
      <c r="C2626" t="inlineStr">
        <is>
          <t>2019-03-08 21:49:26+00:00</t>
        </is>
      </c>
      <c r="D2626" t="inlineStr">
        <is>
          <t>verchange</t>
        </is>
      </c>
      <c r="E2626" t="inlineStr">
        <is>
          <t>boto3</t>
        </is>
      </c>
      <c r="F2626" t="inlineStr">
        <is>
          <t>&lt;2.0;&gt;=1.9.21</t>
        </is>
      </c>
      <c r="G2626" t="inlineStr">
        <is>
          <t>boto3</t>
        </is>
      </c>
      <c r="H2626">
        <f>=1.9.21</f>
        <v/>
      </c>
    </row>
    <row r="2627">
      <c r="A2627" t="inlineStr">
        <is>
          <t>taskcat</t>
        </is>
      </c>
      <c r="B2627" t="inlineStr">
        <is>
          <t>87c6a0c57888e702783a68f09fdc1fdd9ce3d654</t>
        </is>
      </c>
      <c r="C2627" t="inlineStr">
        <is>
          <t>2019-03-08 21:49:26+00:00</t>
        </is>
      </c>
      <c r="D2627" t="inlineStr">
        <is>
          <t>verchange</t>
        </is>
      </c>
      <c r="E2627" t="inlineStr">
        <is>
          <t>jinja2</t>
        </is>
      </c>
      <c r="F2627" t="inlineStr">
        <is>
          <t>&gt;=2.10.0;&lt;3.0</t>
        </is>
      </c>
      <c r="G2627" t="inlineStr">
        <is>
          <t>jinja2</t>
        </is>
      </c>
      <c r="H2627">
        <f>=2.10.0</f>
        <v/>
      </c>
    </row>
    <row r="2628">
      <c r="A2628" t="inlineStr">
        <is>
          <t>taskcat</t>
        </is>
      </c>
      <c r="B2628" t="inlineStr">
        <is>
          <t>87c6a0c57888e702783a68f09fdc1fdd9ce3d654</t>
        </is>
      </c>
      <c r="C2628" t="inlineStr">
        <is>
          <t>2019-03-08 21:49:26+00:00</t>
        </is>
      </c>
      <c r="D2628" t="inlineStr">
        <is>
          <t>verchange</t>
        </is>
      </c>
      <c r="E2628" t="inlineStr">
        <is>
          <t>setuptools</t>
        </is>
      </c>
      <c r="F2628" t="inlineStr">
        <is>
          <t>&gt;=40.4.3</t>
        </is>
      </c>
      <c r="G2628" t="inlineStr">
        <is>
          <t>setuptools</t>
        </is>
      </c>
      <c r="H2628">
        <f>=40.4.3</f>
        <v/>
      </c>
    </row>
    <row r="2629">
      <c r="A2629" t="inlineStr">
        <is>
          <t>taskcat</t>
        </is>
      </c>
      <c r="B2629" t="inlineStr">
        <is>
          <t>87c6a0c57888e702783a68f09fdc1fdd9ce3d654</t>
        </is>
      </c>
      <c r="C2629" t="inlineStr">
        <is>
          <t>2019-03-08 21:49:26+00:00</t>
        </is>
      </c>
      <c r="D2629" t="inlineStr">
        <is>
          <t>verchange</t>
        </is>
      </c>
      <c r="E2629" t="inlineStr">
        <is>
          <t>pyfiglet</t>
        </is>
      </c>
      <c r="F2629" t="inlineStr">
        <is>
          <t>&lt;1.0;&gt;=0.7.5</t>
        </is>
      </c>
      <c r="G2629" t="inlineStr">
        <is>
          <t>pyfiglet</t>
        </is>
      </c>
      <c r="H2629">
        <f>=0.7.5</f>
        <v/>
      </c>
    </row>
    <row r="2630">
      <c r="A2630" t="inlineStr">
        <is>
          <t>taskcat</t>
        </is>
      </c>
      <c r="B2630" t="inlineStr">
        <is>
          <t>87c6a0c57888e702783a68f09fdc1fdd9ce3d654</t>
        </is>
      </c>
      <c r="C2630" t="inlineStr">
        <is>
          <t>2019-03-08 21:49:26+00:00</t>
        </is>
      </c>
      <c r="D2630" t="inlineStr">
        <is>
          <t>verchange</t>
        </is>
      </c>
      <c r="E2630" t="inlineStr">
        <is>
          <t>mock</t>
        </is>
      </c>
      <c r="F2630" t="inlineStr">
        <is>
          <t>&gt;=2.0.0;&lt;3.0</t>
        </is>
      </c>
      <c r="G2630" t="inlineStr">
        <is>
          <t>mock</t>
        </is>
      </c>
      <c r="H2630">
        <f>=2.0.0</f>
        <v/>
      </c>
    </row>
    <row r="2631">
      <c r="A2631" t="inlineStr">
        <is>
          <t>taskcat</t>
        </is>
      </c>
      <c r="B2631" t="inlineStr">
        <is>
          <t>87c6a0c57888e702783a68f09fdc1fdd9ce3d654</t>
        </is>
      </c>
      <c r="C2631" t="inlineStr">
        <is>
          <t>2019-03-08 21:49:26+00:00</t>
        </is>
      </c>
      <c r="D2631" t="inlineStr">
        <is>
          <t>verchange</t>
        </is>
      </c>
      <c r="E2631" t="inlineStr">
        <is>
          <t>yattag</t>
        </is>
      </c>
      <c r="F2631" t="inlineStr">
        <is>
          <t>&gt;=1.10.0;&lt;2.0</t>
        </is>
      </c>
      <c r="G2631" t="inlineStr">
        <is>
          <t>yattag</t>
        </is>
      </c>
      <c r="H2631">
        <f>=1.10.0</f>
        <v/>
      </c>
    </row>
    <row r="2632">
      <c r="A2632" t="inlineStr">
        <is>
          <t>taskcat</t>
        </is>
      </c>
      <c r="B2632" t="inlineStr">
        <is>
          <t>87c6a0c57888e702783a68f09fdc1fdd9ce3d654</t>
        </is>
      </c>
      <c r="C2632" t="inlineStr">
        <is>
          <t>2019-03-08 21:49:26+00:00</t>
        </is>
      </c>
      <c r="D2632" t="inlineStr">
        <is>
          <t>verchange</t>
        </is>
      </c>
      <c r="E2632" t="inlineStr">
        <is>
          <t>cfn_lint</t>
        </is>
      </c>
      <c r="F2632" t="inlineStr">
        <is>
          <t>&gt;=0.13.0;&lt;1.0</t>
        </is>
      </c>
      <c r="G2632" t="inlineStr">
        <is>
          <t>cfn_lint</t>
        </is>
      </c>
      <c r="H2632">
        <f>=0.13.0</f>
        <v/>
      </c>
    </row>
    <row r="2633">
      <c r="A2633" t="inlineStr">
        <is>
          <t>taskcat</t>
        </is>
      </c>
      <c r="B2633" t="inlineStr">
        <is>
          <t>87c6a0c57888e702783a68f09fdc1fdd9ce3d654</t>
        </is>
      </c>
      <c r="C2633" t="inlineStr">
        <is>
          <t>2019-03-08 21:49:26+00:00</t>
        </is>
      </c>
      <c r="D2633" t="inlineStr">
        <is>
          <t>verchange</t>
        </is>
      </c>
      <c r="E2633" t="inlineStr">
        <is>
          <t>PyYAML</t>
        </is>
      </c>
      <c r="F2633" t="inlineStr">
        <is>
          <t>&lt;4.0;&gt;=3.13</t>
        </is>
      </c>
      <c r="G2633" t="inlineStr">
        <is>
          <t>PyYAML</t>
        </is>
      </c>
      <c r="H2633">
        <f>=3.13</f>
        <v/>
      </c>
    </row>
    <row r="2634">
      <c r="A2634" t="inlineStr">
        <is>
          <t>taskcat</t>
        </is>
      </c>
      <c r="B2634" t="inlineStr">
        <is>
          <t>87c6a0c57888e702783a68f09fdc1fdd9ce3d654</t>
        </is>
      </c>
      <c r="C2634" t="inlineStr">
        <is>
          <t>2019-03-08 21:49:26+00:00</t>
        </is>
      </c>
      <c r="D2634" t="inlineStr">
        <is>
          <t>verchange</t>
        </is>
      </c>
      <c r="E2634" t="inlineStr">
        <is>
          <t>botocore</t>
        </is>
      </c>
      <c r="F2634" t="inlineStr">
        <is>
          <t>&gt;=1.12.21;&lt;2.0</t>
        </is>
      </c>
      <c r="G2634" t="inlineStr">
        <is>
          <t>botocore</t>
        </is>
      </c>
      <c r="H2634">
        <f>=1.12.21</f>
        <v/>
      </c>
    </row>
    <row r="2635">
      <c r="A2635" t="inlineStr">
        <is>
          <t>taskcat</t>
        </is>
      </c>
      <c r="B2635" t="inlineStr">
        <is>
          <t>a128a94fb110052c65e3e2c9d196ec79e0db372a</t>
        </is>
      </c>
      <c r="C2635" t="inlineStr">
        <is>
          <t>2019-04-29 16:18:02+00:00</t>
        </is>
      </c>
      <c r="D2635" t="inlineStr">
        <is>
          <t>add</t>
        </is>
      </c>
      <c r="E2635" t="inlineStr">
        <is>
          <t>requests</t>
        </is>
      </c>
      <c r="F2635" t="inlineStr">
        <is>
          <t>&gt;2.17.0</t>
        </is>
      </c>
      <c r="G2635" t="inlineStr"/>
      <c r="H2635" t="inlineStr"/>
    </row>
    <row r="2636">
      <c r="A2636" t="inlineStr">
        <is>
          <t>taskcat</t>
        </is>
      </c>
      <c r="B2636" t="inlineStr">
        <is>
          <t>0ecb481021ed2f5907c45de0eb0483781caca2e7</t>
        </is>
      </c>
      <c r="C2636" t="inlineStr">
        <is>
          <t>2019-07-08 15:38:49+00:00</t>
        </is>
      </c>
      <c r="D2636" t="inlineStr">
        <is>
          <t>rem</t>
        </is>
      </c>
      <c r="E2636" t="inlineStr"/>
      <c r="F2636" t="inlineStr"/>
      <c r="G2636" t="inlineStr">
        <is>
          <t>botocore</t>
        </is>
      </c>
      <c r="H2636" t="inlineStr">
        <is>
          <t>&gt;=1.12.21;&lt;2.0</t>
        </is>
      </c>
    </row>
    <row r="2637">
      <c r="A2637" t="inlineStr">
        <is>
          <t>taskcat</t>
        </is>
      </c>
      <c r="B2637" t="inlineStr">
        <is>
          <t>62dc0a8a06561495abdbcc9af8618b2f7bc906ac</t>
        </is>
      </c>
      <c r="C2637" t="inlineStr">
        <is>
          <t>2019-09-20 20:54:22+00:00</t>
        </is>
      </c>
      <c r="D2637" t="inlineStr">
        <is>
          <t>verchange</t>
        </is>
      </c>
      <c r="E2637" t="inlineStr">
        <is>
          <t>requests</t>
        </is>
      </c>
      <c r="F2637" t="inlineStr">
        <is>
          <t>&gt;2.17.0</t>
        </is>
      </c>
      <c r="G2637" t="inlineStr">
        <is>
          <t>requests</t>
        </is>
      </c>
      <c r="H2637" t="inlineStr">
        <is>
          <t>&gt;2.17.0</t>
        </is>
      </c>
    </row>
    <row r="2638">
      <c r="A2638" t="inlineStr">
        <is>
          <t>taskcat</t>
        </is>
      </c>
      <c r="B2638" t="inlineStr">
        <is>
          <t>62dc0a8a06561495abdbcc9af8618b2f7bc906ac</t>
        </is>
      </c>
      <c r="C2638" t="inlineStr">
        <is>
          <t>2019-09-20 20:54:22+00:00</t>
        </is>
      </c>
      <c r="D2638" t="inlineStr">
        <is>
          <t>verchange</t>
        </is>
      </c>
      <c r="E2638" t="inlineStr">
        <is>
          <t>cfn_lint</t>
        </is>
      </c>
      <c r="F2638" t="inlineStr">
        <is>
          <t>&lt;1.0;&gt;=0.23.3</t>
        </is>
      </c>
      <c r="G2638" t="inlineStr">
        <is>
          <t>cfn_lint</t>
        </is>
      </c>
      <c r="H2638" t="inlineStr">
        <is>
          <t>&gt;=0.13.0;&lt;1.0</t>
        </is>
      </c>
    </row>
    <row r="2639">
      <c r="A2639" t="inlineStr">
        <is>
          <t>taskcat</t>
        </is>
      </c>
      <c r="B2639" t="inlineStr">
        <is>
          <t>49b447db14fd01071b8d69272867b118b0c2cb20</t>
        </is>
      </c>
      <c r="C2639" t="inlineStr">
        <is>
          <t>2019-09-24 04:06:11+00:00</t>
        </is>
      </c>
      <c r="D2639" t="inlineStr">
        <is>
          <t>rem</t>
        </is>
      </c>
      <c r="E2639" t="inlineStr"/>
      <c r="F2639" t="inlineStr"/>
      <c r="G2639" t="inlineStr">
        <is>
          <t>pyfiglet</t>
        </is>
      </c>
      <c r="H2639" t="inlineStr">
        <is>
          <t>&lt;1.0;&gt;=0.7.5</t>
        </is>
      </c>
    </row>
    <row r="2640">
      <c r="A2640" t="inlineStr">
        <is>
          <t>taskcat</t>
        </is>
      </c>
      <c r="B2640" t="inlineStr">
        <is>
          <t>c48e4edf7bf5ca54229542e1e89fb0420981455d</t>
        </is>
      </c>
      <c r="C2640" t="inlineStr">
        <is>
          <t>2019-11-01 07:36:52+00:00</t>
        </is>
      </c>
      <c r="D2640" t="inlineStr">
        <is>
          <t>verchange</t>
        </is>
      </c>
      <c r="E2640" t="inlineStr">
        <is>
          <t>PyYAML</t>
        </is>
      </c>
      <c r="F2640" t="inlineStr">
        <is>
          <t>&gt;=4.2b1;&lt;5.0</t>
        </is>
      </c>
      <c r="G2640" t="inlineStr">
        <is>
          <t>PyYAML</t>
        </is>
      </c>
      <c r="H2640" t="inlineStr">
        <is>
          <t>&lt;4.0;&gt;=3.13</t>
        </is>
      </c>
    </row>
    <row r="2641">
      <c r="A2641" t="inlineStr">
        <is>
          <t>taskcat</t>
        </is>
      </c>
      <c r="B2641" t="inlineStr">
        <is>
          <t>c48e4edf7bf5ca54229542e1e89fb0420981455d</t>
        </is>
      </c>
      <c r="C2641" t="inlineStr">
        <is>
          <t>2019-11-01 07:36:52+00:00</t>
        </is>
      </c>
      <c r="D2641" t="inlineStr">
        <is>
          <t>verchange</t>
        </is>
      </c>
      <c r="E2641" t="inlineStr">
        <is>
          <t>cfn_lint</t>
        </is>
      </c>
      <c r="F2641" t="inlineStr">
        <is>
          <t>&gt;=0.13.0;&lt;1.0</t>
        </is>
      </c>
      <c r="G2641" t="inlineStr">
        <is>
          <t>cfn_lint</t>
        </is>
      </c>
      <c r="H2641" t="inlineStr">
        <is>
          <t>&lt;1.0;&gt;=0.23.3</t>
        </is>
      </c>
    </row>
    <row r="2642">
      <c r="A2642" t="inlineStr">
        <is>
          <t>taskcat</t>
        </is>
      </c>
      <c r="B2642" t="inlineStr">
        <is>
          <t>c48e4edf7bf5ca54229542e1e89fb0420981455d</t>
        </is>
      </c>
      <c r="C2642" t="inlineStr">
        <is>
          <t>2019-11-01 07:36:52+00:00</t>
        </is>
      </c>
      <c r="D2642" t="inlineStr">
        <is>
          <t>add</t>
        </is>
      </c>
      <c r="E2642" t="inlineStr">
        <is>
          <t>reprint</t>
        </is>
      </c>
      <c r="F2642" t="inlineStr"/>
      <c r="G2642" t="inlineStr"/>
      <c r="H2642" t="inlineStr"/>
    </row>
    <row r="2643">
      <c r="A2643" t="inlineStr">
        <is>
          <t>taskcat</t>
        </is>
      </c>
      <c r="B2643" t="inlineStr">
        <is>
          <t>c48e4edf7bf5ca54229542e1e89fb0420981455d</t>
        </is>
      </c>
      <c r="C2643" t="inlineStr">
        <is>
          <t>2019-11-01 07:36:52+00:00</t>
        </is>
      </c>
      <c r="D2643" t="inlineStr">
        <is>
          <t>add</t>
        </is>
      </c>
      <c r="E2643" t="inlineStr">
        <is>
          <t>pyfiglet</t>
        </is>
      </c>
      <c r="F2643" t="inlineStr">
        <is>
          <t>&lt;1.0;&gt;=0.7.5</t>
        </is>
      </c>
      <c r="G2643" t="inlineStr"/>
      <c r="H2643" t="inlineStr"/>
    </row>
    <row r="2644">
      <c r="A2644" t="inlineStr">
        <is>
          <t>taskcat</t>
        </is>
      </c>
      <c r="B2644" t="inlineStr">
        <is>
          <t>c48e4edf7bf5ca54229542e1e89fb0420981455d</t>
        </is>
      </c>
      <c r="C2644" t="inlineStr">
        <is>
          <t>2019-11-01 07:36:52+00:00</t>
        </is>
      </c>
      <c r="D2644" t="inlineStr">
        <is>
          <t>add</t>
        </is>
      </c>
      <c r="E2644" t="inlineStr">
        <is>
          <t>botocore</t>
        </is>
      </c>
      <c r="F2644" t="inlineStr">
        <is>
          <t>&gt;=1.12.21;&lt;2.0</t>
        </is>
      </c>
      <c r="G2644" t="inlineStr"/>
      <c r="H2644" t="inlineStr"/>
    </row>
    <row r="2645">
      <c r="A2645" t="inlineStr">
        <is>
          <t>taskcat</t>
        </is>
      </c>
      <c r="B2645" t="inlineStr">
        <is>
          <t>c48e4edf7bf5ca54229542e1e89fb0420981455d</t>
        </is>
      </c>
      <c r="C2645" t="inlineStr">
        <is>
          <t>2019-11-01 07:36:52+00:00</t>
        </is>
      </c>
      <c r="D2645" t="inlineStr">
        <is>
          <t>add</t>
        </is>
      </c>
      <c r="E2645" t="inlineStr">
        <is>
          <t>jsonschema</t>
        </is>
      </c>
      <c r="F2645" t="inlineStr">
        <is>
          <t>~=3.0</t>
        </is>
      </c>
      <c r="G2645" t="inlineStr"/>
      <c r="H2645" t="inlineStr"/>
    </row>
    <row r="2646">
      <c r="A2646" t="inlineStr">
        <is>
          <t>taskcat</t>
        </is>
      </c>
      <c r="B2646" t="inlineStr">
        <is>
          <t>c48e4edf7bf5ca54229542e1e89fb0420981455d</t>
        </is>
      </c>
      <c r="C2646" t="inlineStr">
        <is>
          <t>2019-11-01 07:36:52+00:00</t>
        </is>
      </c>
      <c r="D2646" t="inlineStr">
        <is>
          <t>add</t>
        </is>
      </c>
      <c r="E2646" t="inlineStr">
        <is>
          <t>docker</t>
        </is>
      </c>
      <c r="F2646" t="inlineStr">
        <is>
          <t>~=3.7</t>
        </is>
      </c>
      <c r="G2646" t="inlineStr"/>
      <c r="H2646" t="inlineStr"/>
    </row>
    <row r="2647">
      <c r="A2647" t="inlineStr">
        <is>
          <t>taskcat</t>
        </is>
      </c>
      <c r="B2647" t="inlineStr">
        <is>
          <t>c48e4edf7bf5ca54229542e1e89fb0420981455d</t>
        </is>
      </c>
      <c r="C2647" t="inlineStr">
        <is>
          <t>2019-11-01 07:36:52+00:00</t>
        </is>
      </c>
      <c r="D2647" t="inlineStr">
        <is>
          <t>add</t>
        </is>
      </c>
      <c r="E2647" t="inlineStr">
        <is>
          <t>dulwich</t>
        </is>
      </c>
      <c r="F2647" t="inlineStr">
        <is>
          <t>~=0.19</t>
        </is>
      </c>
      <c r="G2647" t="inlineStr"/>
      <c r="H2647" t="inlineStr"/>
    </row>
    <row r="2648">
      <c r="A2648" t="inlineStr">
        <is>
          <t>taskcat</t>
        </is>
      </c>
      <c r="B2648" t="inlineStr">
        <is>
          <t>c48e4edf7bf5ca54229542e1e89fb0420981455d</t>
        </is>
      </c>
      <c r="C2648" t="inlineStr">
        <is>
          <t>2019-11-01 07:36:52+00:00</t>
        </is>
      </c>
      <c r="D2648" t="inlineStr">
        <is>
          <t>add</t>
        </is>
      </c>
      <c r="E2648" t="inlineStr">
        <is>
          <t>dataclasses</t>
        </is>
      </c>
      <c r="F2648" t="inlineStr"/>
      <c r="G2648" t="inlineStr"/>
      <c r="H2648" t="inlineStr"/>
    </row>
    <row r="2649">
      <c r="A2649" t="inlineStr">
        <is>
          <t>taskcat</t>
        </is>
      </c>
      <c r="B2649" t="inlineStr">
        <is>
          <t>c48e4edf7bf5ca54229542e1e89fb0420981455d</t>
        </is>
      </c>
      <c r="C2649" t="inlineStr">
        <is>
          <t>2019-11-01 07:36:52+00:00</t>
        </is>
      </c>
      <c r="D2649" t="inlineStr">
        <is>
          <t>add</t>
        </is>
      </c>
      <c r="E2649" t="inlineStr">
        <is>
          <t>dataclasses-jsonschema</t>
        </is>
      </c>
      <c r="F2649" t="inlineStr">
        <is>
          <t>&gt;=2.9.0;&lt;3.0</t>
        </is>
      </c>
      <c r="G2649" t="inlineStr"/>
      <c r="H2649" t="inlineStr"/>
    </row>
    <row r="2650">
      <c r="A2650" t="inlineStr">
        <is>
          <t>taskcat</t>
        </is>
      </c>
      <c r="B2650" t="inlineStr">
        <is>
          <t>1b3aa316dd2fba87bb640acc0a36df4137ad382b</t>
        </is>
      </c>
      <c r="C2650" t="inlineStr">
        <is>
          <t>2019-11-08 16:03:48+00:00</t>
        </is>
      </c>
      <c r="D2650" t="inlineStr">
        <is>
          <t>rem</t>
        </is>
      </c>
      <c r="E2650" t="inlineStr"/>
      <c r="F2650" t="inlineStr"/>
      <c r="G2650" t="inlineStr">
        <is>
          <t>pyfiglet</t>
        </is>
      </c>
      <c r="H2650" t="inlineStr">
        <is>
          <t>&lt;1.0;&gt;=0.7.5</t>
        </is>
      </c>
    </row>
    <row r="2651">
      <c r="A2651" t="inlineStr">
        <is>
          <t>taskcat</t>
        </is>
      </c>
      <c r="B2651" t="inlineStr">
        <is>
          <t>bb6d87967d639581f5dec8cfea09c963befe2e93</t>
        </is>
      </c>
      <c r="C2651" t="inlineStr">
        <is>
          <t>2019-11-14 02:01:58+00:00</t>
        </is>
      </c>
      <c r="D2651" t="inlineStr">
        <is>
          <t>add</t>
        </is>
      </c>
      <c r="E2651" t="inlineStr">
        <is>
          <t>pip</t>
        </is>
      </c>
      <c r="F2651" t="inlineStr"/>
      <c r="G2651" t="inlineStr"/>
      <c r="H2651" t="inlineStr"/>
    </row>
    <row r="2652">
      <c r="A2652" t="inlineStr">
        <is>
          <t>taskcat</t>
        </is>
      </c>
      <c r="B2652" t="inlineStr">
        <is>
          <t>req</t>
        </is>
      </c>
      <c r="C2652" t="inlineStr">
        <is>
          <t>2020-03-10 15:06:00+00:00</t>
        </is>
      </c>
      <c r="D2652" t="inlineStr">
        <is>
          <t>verchange</t>
        </is>
      </c>
      <c r="E2652" t="inlineStr">
        <is>
          <t>PyYAML</t>
        </is>
      </c>
      <c r="F2652" t="inlineStr">
        <is>
          <t>~=5.1</t>
        </is>
      </c>
      <c r="G2652" t="inlineStr">
        <is>
          <t>PyYAML</t>
        </is>
      </c>
      <c r="H2652" t="inlineStr">
        <is>
          <t>&gt;=4.2b1;&lt;5.0</t>
        </is>
      </c>
    </row>
    <row r="2653">
      <c r="A2653" t="inlineStr">
        <is>
          <t>taskcat</t>
        </is>
      </c>
      <c r="B2653" t="inlineStr">
        <is>
          <t>req</t>
        </is>
      </c>
      <c r="C2653" t="inlineStr">
        <is>
          <t>2020-03-10 15:06:00+00:00</t>
        </is>
      </c>
      <c r="D2653" t="inlineStr">
        <is>
          <t>verchange</t>
        </is>
      </c>
      <c r="E2653" t="inlineStr">
        <is>
          <t>docker</t>
        </is>
      </c>
      <c r="F2653" t="inlineStr">
        <is>
          <t>~=4.0</t>
        </is>
      </c>
      <c r="G2653" t="inlineStr">
        <is>
          <t>docker</t>
        </is>
      </c>
      <c r="H2653" t="inlineStr">
        <is>
          <t>~=3.7</t>
        </is>
      </c>
    </row>
    <row r="2654">
      <c r="A2654" t="inlineStr">
        <is>
          <t>uiautomator2</t>
        </is>
      </c>
      <c r="B2654" t="inlineStr">
        <is>
          <t>3cbbe1e4c2f41925b9c364aa8b293cd60c21f1d3</t>
        </is>
      </c>
      <c r="C2654" t="inlineStr">
        <is>
          <t>2018-01-17 13:05:35+00:00</t>
        </is>
      </c>
      <c r="D2654" t="inlineStr">
        <is>
          <t>add</t>
        </is>
      </c>
      <c r="E2654" t="inlineStr">
        <is>
          <t>retry</t>
        </is>
      </c>
      <c r="F2654" t="inlineStr">
        <is>
          <t>&gt;=0.9.2</t>
        </is>
      </c>
      <c r="G2654" t="inlineStr"/>
      <c r="H2654" t="inlineStr"/>
    </row>
    <row r="2655">
      <c r="A2655" t="inlineStr">
        <is>
          <t>uiautomator2</t>
        </is>
      </c>
      <c r="B2655" t="inlineStr">
        <is>
          <t>e6ab1f12f79157e16c5437ce3550522cfea9125c</t>
        </is>
      </c>
      <c r="C2655" t="inlineStr">
        <is>
          <t>2018-04-25 09:33:35+00:00</t>
        </is>
      </c>
      <c r="D2655" t="inlineStr">
        <is>
          <t>add</t>
        </is>
      </c>
      <c r="E2655" t="inlineStr">
        <is>
          <t>whichcraft</t>
        </is>
      </c>
      <c r="F2655" t="inlineStr"/>
      <c r="G2655" t="inlineStr"/>
      <c r="H2655" t="inlineStr"/>
    </row>
    <row r="2656">
      <c r="A2656" t="inlineStr">
        <is>
          <t>uiautomator2</t>
        </is>
      </c>
      <c r="B2656" t="inlineStr">
        <is>
          <t>f56b56adad14bffc9a18526d8f7d73707e63ef8f</t>
        </is>
      </c>
      <c r="C2656" t="inlineStr">
        <is>
          <t>2018-08-10 02:47:15+00:00</t>
        </is>
      </c>
      <c r="D2656" t="inlineStr">
        <is>
          <t>add</t>
        </is>
      </c>
      <c r="E2656" t="inlineStr">
        <is>
          <t>docopt</t>
        </is>
      </c>
      <c r="F2656" t="inlineStr"/>
      <c r="G2656" t="inlineStr"/>
      <c r="H2656" t="inlineStr"/>
    </row>
    <row r="2657">
      <c r="A2657" t="inlineStr">
        <is>
          <t>uiautomator2</t>
        </is>
      </c>
      <c r="B2657" t="inlineStr">
        <is>
          <t>f56b56adad14bffc9a18526d8f7d73707e63ef8f</t>
        </is>
      </c>
      <c r="C2657" t="inlineStr">
        <is>
          <t>2018-08-10 02:47:15+00:00</t>
        </is>
      </c>
      <c r="D2657" t="inlineStr">
        <is>
          <t>add</t>
        </is>
      </c>
      <c r="E2657" t="inlineStr">
        <is>
          <t>pillow</t>
        </is>
      </c>
      <c r="F2657" t="inlineStr"/>
      <c r="G2657" t="inlineStr"/>
      <c r="H2657" t="inlineStr"/>
    </row>
    <row r="2658">
      <c r="A2658" t="inlineStr">
        <is>
          <t>uiautomator2</t>
        </is>
      </c>
      <c r="B2658" t="inlineStr">
        <is>
          <t>f56b56adad14bffc9a18526d8f7d73707e63ef8f</t>
        </is>
      </c>
      <c r="C2658" t="inlineStr">
        <is>
          <t>2018-08-10 02:47:15+00:00</t>
        </is>
      </c>
      <c r="D2658" t="inlineStr">
        <is>
          <t>add</t>
        </is>
      </c>
      <c r="E2658" t="inlineStr">
        <is>
          <t>lxml</t>
        </is>
      </c>
      <c r="F2658" t="inlineStr"/>
      <c r="G2658" t="inlineStr"/>
      <c r="H2658" t="inlineStr"/>
    </row>
    <row r="2659">
      <c r="A2659" t="inlineStr">
        <is>
          <t>uiautomator2</t>
        </is>
      </c>
      <c r="B2659" t="inlineStr">
        <is>
          <t>60c584a6afe11f487f9b74a198b9a36dfae0f82e</t>
        </is>
      </c>
      <c r="C2659" t="inlineStr">
        <is>
          <t>2018-11-12 09:53:12+00:00</t>
        </is>
      </c>
      <c r="D2659" t="inlineStr">
        <is>
          <t>add</t>
        </is>
      </c>
      <c r="E2659" t="inlineStr">
        <is>
          <t>logzero</t>
        </is>
      </c>
      <c r="F2659" t="inlineStr"/>
      <c r="G2659" t="inlineStr"/>
      <c r="H2659" t="inlineStr"/>
    </row>
    <row r="2660">
      <c r="A2660" t="inlineStr">
        <is>
          <t>uiautomator2</t>
        </is>
      </c>
      <c r="B2660" t="inlineStr">
        <is>
          <t>949e925cf12ba8a646952253a3b10ffe6399706a</t>
        </is>
      </c>
      <c r="C2660" t="inlineStr">
        <is>
          <t>2019-01-16 09:13:22+00:00</t>
        </is>
      </c>
      <c r="D2660" t="inlineStr">
        <is>
          <t>add</t>
        </is>
      </c>
      <c r="E2660" t="inlineStr">
        <is>
          <t>pure-python-adb</t>
        </is>
      </c>
      <c r="F2660" t="inlineStr"/>
      <c r="G2660" t="inlineStr"/>
      <c r="H2660" t="inlineStr"/>
    </row>
    <row r="2661">
      <c r="A2661" t="inlineStr">
        <is>
          <t>uiautomator2</t>
        </is>
      </c>
      <c r="B2661" t="inlineStr">
        <is>
          <t>0e6f388ffcabacc37761aeb5d50ad7f616f20160</t>
        </is>
      </c>
      <c r="C2661" t="inlineStr">
        <is>
          <t>2019-03-01 11:27:25+00:00</t>
        </is>
      </c>
      <c r="D2661" t="inlineStr">
        <is>
          <t>verchange</t>
        </is>
      </c>
      <c r="E2661" t="inlineStr">
        <is>
          <t>pure-python-adb</t>
        </is>
      </c>
      <c r="F2661" t="inlineStr">
        <is>
          <t>&gt;=0.1.6.dev0</t>
        </is>
      </c>
      <c r="G2661" t="inlineStr">
        <is>
          <t>pure-python-adb</t>
        </is>
      </c>
      <c r="H2661" t="inlineStr"/>
    </row>
    <row r="2662">
      <c r="A2662" t="inlineStr">
        <is>
          <t>uiautomator2</t>
        </is>
      </c>
      <c r="B2662" t="inlineStr">
        <is>
          <t>d99678aa8197d0686cbe292a8260fd9239c2ecd8</t>
        </is>
      </c>
      <c r="C2662" t="inlineStr">
        <is>
          <t>2019-03-19 06:34:48+00:00</t>
        </is>
      </c>
      <c r="D2662" t="inlineStr">
        <is>
          <t>rem</t>
        </is>
      </c>
      <c r="E2662" t="inlineStr"/>
      <c r="F2662" t="inlineStr"/>
      <c r="G2662" t="inlineStr">
        <is>
          <t>pure-python-adb</t>
        </is>
      </c>
      <c r="H2662" t="inlineStr">
        <is>
          <t>&gt;=0.1.6.dev0</t>
        </is>
      </c>
    </row>
    <row r="2663">
      <c r="A2663" t="inlineStr">
        <is>
          <t>uiautomator2</t>
        </is>
      </c>
      <c r="B2663" t="inlineStr">
        <is>
          <t>966ed60bef11fe909c4cb48ffe8b4985694358aa</t>
        </is>
      </c>
      <c r="C2663" t="inlineStr">
        <is>
          <t>2019-06-19 07:41:26+00:00</t>
        </is>
      </c>
      <c r="D2663" t="inlineStr">
        <is>
          <t>add</t>
        </is>
      </c>
      <c r="E2663" t="inlineStr">
        <is>
          <t>adbutils</t>
        </is>
      </c>
      <c r="F2663" t="inlineStr">
        <is>
          <t>&gt;=0.3.2</t>
        </is>
      </c>
      <c r="G2663" t="inlineStr"/>
      <c r="H2663" t="inlineStr"/>
    </row>
    <row r="2664">
      <c r="A2664" t="inlineStr">
        <is>
          <t>uiautomator2</t>
        </is>
      </c>
      <c r="B2664" t="inlineStr">
        <is>
          <t>7951741be477738306d7ddad22fdc30faa2013d0</t>
        </is>
      </c>
      <c r="C2664" t="inlineStr">
        <is>
          <t>2019-08-07 12:04:43+00:00</t>
        </is>
      </c>
      <c r="D2664" t="inlineStr">
        <is>
          <t>verchange</t>
        </is>
      </c>
      <c r="E2664" t="inlineStr">
        <is>
          <t>lxml</t>
        </is>
      </c>
      <c r="F2664" t="inlineStr">
        <is>
          <t>&gt;=4.3</t>
        </is>
      </c>
      <c r="G2664" t="inlineStr">
        <is>
          <t>lxml</t>
        </is>
      </c>
      <c r="H2664" t="inlineStr"/>
    </row>
    <row r="2665">
      <c r="A2665" t="inlineStr">
        <is>
          <t>uiautomator2</t>
        </is>
      </c>
      <c r="B2665" t="inlineStr">
        <is>
          <t>74b934a6c803cad856d30d3bad18a1dc4b681bc0</t>
        </is>
      </c>
      <c r="C2665" t="inlineStr">
        <is>
          <t>2019-08-13 11:58:33+00:00</t>
        </is>
      </c>
      <c r="D2665" t="inlineStr">
        <is>
          <t>verchange</t>
        </is>
      </c>
      <c r="E2665" t="inlineStr">
        <is>
          <t>adbutils</t>
        </is>
      </c>
      <c r="F2665" t="inlineStr">
        <is>
          <t>&gt;=0.4.2</t>
        </is>
      </c>
      <c r="G2665" t="inlineStr">
        <is>
          <t>adbutils</t>
        </is>
      </c>
      <c r="H2665" t="inlineStr">
        <is>
          <t>&gt;=0.3.2</t>
        </is>
      </c>
    </row>
    <row r="2666">
      <c r="A2666" t="inlineStr">
        <is>
          <t>uiautomator2</t>
        </is>
      </c>
      <c r="B2666" t="inlineStr">
        <is>
          <t>ad79bb25883bf2bcc897f014c5e12c44d47f5f3b</t>
        </is>
      </c>
      <c r="C2666" t="inlineStr">
        <is>
          <t>2019-08-14 08:51:30+00:00</t>
        </is>
      </c>
      <c r="D2666" t="inlineStr">
        <is>
          <t>verchange</t>
        </is>
      </c>
      <c r="E2666" t="inlineStr">
        <is>
          <t>requests</t>
        </is>
      </c>
      <c r="F2666" t="inlineStr">
        <is>
          <t>&gt;=2.7.0</t>
        </is>
      </c>
      <c r="G2666" t="inlineStr">
        <is>
          <t>requests</t>
        </is>
      </c>
      <c r="H2666" t="inlineStr">
        <is>
          <t>&gt;=2.7.0</t>
        </is>
      </c>
    </row>
    <row r="2667">
      <c r="A2667" t="inlineStr">
        <is>
          <t>uiautomator2</t>
        </is>
      </c>
      <c r="B2667" t="inlineStr">
        <is>
          <t>ad79bb25883bf2bcc897f014c5e12c44d47f5f3b</t>
        </is>
      </c>
      <c r="C2667" t="inlineStr">
        <is>
          <t>2019-08-14 08:51:30+00:00</t>
        </is>
      </c>
      <c r="D2667" t="inlineStr">
        <is>
          <t>verchange</t>
        </is>
      </c>
      <c r="E2667" t="inlineStr">
        <is>
          <t>retry</t>
        </is>
      </c>
      <c r="F2667" t="inlineStr">
        <is>
          <t>~=0.9</t>
        </is>
      </c>
      <c r="G2667" t="inlineStr">
        <is>
          <t>retry</t>
        </is>
      </c>
      <c r="H2667" t="inlineStr">
        <is>
          <t>&gt;=0.9.2</t>
        </is>
      </c>
    </row>
    <row r="2668">
      <c r="A2668" t="inlineStr">
        <is>
          <t>uiautomator2</t>
        </is>
      </c>
      <c r="B2668" t="inlineStr">
        <is>
          <t>ad79bb25883bf2bcc897f014c5e12c44d47f5f3b</t>
        </is>
      </c>
      <c r="C2668" t="inlineStr">
        <is>
          <t>2019-08-14 08:51:30+00:00</t>
        </is>
      </c>
      <c r="D2668" t="inlineStr">
        <is>
          <t>verchange</t>
        </is>
      </c>
      <c r="E2668" t="inlineStr">
        <is>
          <t>lxml</t>
        </is>
      </c>
      <c r="F2668" t="inlineStr">
        <is>
          <t>&gt;=4.3</t>
        </is>
      </c>
      <c r="G2668" t="inlineStr">
        <is>
          <t>lxml</t>
        </is>
      </c>
      <c r="H2668" t="inlineStr">
        <is>
          <t>&gt;=4.3</t>
        </is>
      </c>
    </row>
    <row r="2669">
      <c r="A2669" t="inlineStr">
        <is>
          <t>uiautomator2</t>
        </is>
      </c>
      <c r="B2669" t="inlineStr">
        <is>
          <t>ad79bb25883bf2bcc897f014c5e12c44d47f5f3b</t>
        </is>
      </c>
      <c r="C2669" t="inlineStr">
        <is>
          <t>2019-08-14 08:51:30+00:00</t>
        </is>
      </c>
      <c r="D2669" t="inlineStr">
        <is>
          <t>verchange</t>
        </is>
      </c>
      <c r="E2669" t="inlineStr">
        <is>
          <t>progress</t>
        </is>
      </c>
      <c r="F2669" t="inlineStr">
        <is>
          <t>~=1.3</t>
        </is>
      </c>
      <c r="G2669" t="inlineStr">
        <is>
          <t>progress</t>
        </is>
      </c>
      <c r="H2669" t="inlineStr">
        <is>
          <t>&gt;=1.3</t>
        </is>
      </c>
    </row>
    <row r="2670">
      <c r="A2670" t="inlineStr">
        <is>
          <t>uiautomator2</t>
        </is>
      </c>
      <c r="B2670" t="inlineStr">
        <is>
          <t>ad79bb25883bf2bcc897f014c5e12c44d47f5f3b</t>
        </is>
      </c>
      <c r="C2670" t="inlineStr">
        <is>
          <t>2019-08-14 08:51:30+00:00</t>
        </is>
      </c>
      <c r="D2670" t="inlineStr">
        <is>
          <t>add</t>
        </is>
      </c>
      <c r="E2670" t="inlineStr">
        <is>
          <t>Pillow</t>
        </is>
      </c>
      <c r="F2670" t="inlineStr"/>
      <c r="G2670" t="inlineStr"/>
      <c r="H2670" t="inlineStr"/>
    </row>
    <row r="2671">
      <c r="A2671" t="inlineStr">
        <is>
          <t>uiautomator2</t>
        </is>
      </c>
      <c r="B2671" t="inlineStr">
        <is>
          <t>ad79bb25883bf2bcc897f014c5e12c44d47f5f3b</t>
        </is>
      </c>
      <c r="C2671" t="inlineStr">
        <is>
          <t>2019-08-14 08:51:30+00:00</t>
        </is>
      </c>
      <c r="D2671" t="inlineStr">
        <is>
          <t>rem</t>
        </is>
      </c>
      <c r="E2671" t="inlineStr"/>
      <c r="F2671" t="inlineStr"/>
      <c r="G2671" t="inlineStr">
        <is>
          <t>fire</t>
        </is>
      </c>
      <c r="H2671" t="inlineStr"/>
    </row>
    <row r="2672">
      <c r="A2672" t="inlineStr">
        <is>
          <t>uiautomator2</t>
        </is>
      </c>
      <c r="B2672" t="inlineStr">
        <is>
          <t>ad79bb25883bf2bcc897f014c5e12c44d47f5f3b</t>
        </is>
      </c>
      <c r="C2672" t="inlineStr">
        <is>
          <t>2019-08-14 08:51:30+00:00</t>
        </is>
      </c>
      <c r="D2672" t="inlineStr">
        <is>
          <t>rem</t>
        </is>
      </c>
      <c r="E2672" t="inlineStr"/>
      <c r="F2672" t="inlineStr"/>
      <c r="G2672" t="inlineStr">
        <is>
          <t>docopt</t>
        </is>
      </c>
      <c r="H2672" t="inlineStr"/>
    </row>
    <row r="2673">
      <c r="A2673" t="inlineStr">
        <is>
          <t>uiautomator2</t>
        </is>
      </c>
      <c r="B2673" t="inlineStr">
        <is>
          <t>ad79bb25883bf2bcc897f014c5e12c44d47f5f3b</t>
        </is>
      </c>
      <c r="C2673" t="inlineStr">
        <is>
          <t>2019-08-14 08:51:30+00:00</t>
        </is>
      </c>
      <c r="D2673" t="inlineStr">
        <is>
          <t>rem</t>
        </is>
      </c>
      <c r="E2673" t="inlineStr"/>
      <c r="F2673" t="inlineStr"/>
      <c r="G2673" t="inlineStr">
        <is>
          <t>pillow</t>
        </is>
      </c>
      <c r="H2673" t="inlineStr"/>
    </row>
    <row r="2674">
      <c r="A2674" t="inlineStr">
        <is>
          <t>uiautomator2</t>
        </is>
      </c>
      <c r="B2674" t="inlineStr">
        <is>
          <t>c2da477c0e0117348b14b0154121fe13349896be</t>
        </is>
      </c>
      <c r="C2674" t="inlineStr">
        <is>
          <t>2019-09-06 08:36:10+00:00</t>
        </is>
      </c>
      <c r="D2674" t="inlineStr">
        <is>
          <t>verchange</t>
        </is>
      </c>
      <c r="E2674" t="inlineStr">
        <is>
          <t>logzero</t>
        </is>
      </c>
      <c r="F2674" t="inlineStr">
        <is>
          <t>~=1.5</t>
        </is>
      </c>
      <c r="G2674" t="inlineStr">
        <is>
          <t>logzero</t>
        </is>
      </c>
      <c r="H2674" t="inlineStr"/>
    </row>
    <row r="2675">
      <c r="A2675" t="inlineStr">
        <is>
          <t>uiautomator2</t>
        </is>
      </c>
      <c r="B2675" t="inlineStr">
        <is>
          <t>c2da477c0e0117348b14b0154121fe13349896be</t>
        </is>
      </c>
      <c r="C2675" t="inlineStr">
        <is>
          <t>2019-09-06 08:36:10+00:00</t>
        </is>
      </c>
      <c r="D2675" t="inlineStr">
        <is>
          <t>verchange</t>
        </is>
      </c>
      <c r="E2675" t="inlineStr">
        <is>
          <t>adbutils</t>
        </is>
      </c>
      <c r="F2675" t="inlineStr">
        <is>
          <t>&gt;=0.4.2;==0.*</t>
        </is>
      </c>
      <c r="G2675" t="inlineStr">
        <is>
          <t>adbutils</t>
        </is>
      </c>
      <c r="H2675" t="inlineStr">
        <is>
          <t>&gt;=0.4.2</t>
        </is>
      </c>
    </row>
    <row r="2676">
      <c r="A2676" t="inlineStr">
        <is>
          <t>uiautomator2</t>
        </is>
      </c>
      <c r="B2676" t="inlineStr">
        <is>
          <t>c2da477c0e0117348b14b0154121fe13349896be</t>
        </is>
      </c>
      <c r="C2676" t="inlineStr">
        <is>
          <t>2019-09-06 08:36:10+00:00</t>
        </is>
      </c>
      <c r="D2676" t="inlineStr">
        <is>
          <t>verchange</t>
        </is>
      </c>
      <c r="E2676" t="inlineStr">
        <is>
          <t>whichcraft</t>
        </is>
      </c>
      <c r="F2676" t="inlineStr"/>
      <c r="G2676" t="inlineStr">
        <is>
          <t>whichcraft</t>
        </is>
      </c>
      <c r="H2676" t="inlineStr"/>
    </row>
    <row r="2677">
      <c r="A2677" t="inlineStr">
        <is>
          <t>uiautomator2</t>
        </is>
      </c>
      <c r="B2677" t="inlineStr">
        <is>
          <t>c2da477c0e0117348b14b0154121fe13349896be</t>
        </is>
      </c>
      <c r="C2677" t="inlineStr">
        <is>
          <t>2019-09-06 08:36:10+00:00</t>
        </is>
      </c>
      <c r="D2677" t="inlineStr">
        <is>
          <t>verchange</t>
        </is>
      </c>
      <c r="E2677" t="inlineStr">
        <is>
          <t>requests</t>
        </is>
      </c>
      <c r="F2677" t="inlineStr"/>
      <c r="G2677" t="inlineStr">
        <is>
          <t>requests</t>
        </is>
      </c>
      <c r="H2677" t="inlineStr">
        <is>
          <t>&gt;=2.7.0</t>
        </is>
      </c>
    </row>
    <row r="2678">
      <c r="A2678" t="inlineStr">
        <is>
          <t>uiautomator2</t>
        </is>
      </c>
      <c r="B2678" t="inlineStr">
        <is>
          <t>c2da477c0e0117348b14b0154121fe13349896be</t>
        </is>
      </c>
      <c r="C2678" t="inlineStr">
        <is>
          <t>2019-09-06 08:36:10+00:00</t>
        </is>
      </c>
      <c r="D2678" t="inlineStr">
        <is>
          <t>verchange</t>
        </is>
      </c>
      <c r="E2678" t="inlineStr">
        <is>
          <t>lxml</t>
        </is>
      </c>
      <c r="F2678" t="inlineStr">
        <is>
          <t>&gt;=4.3</t>
        </is>
      </c>
      <c r="G2678" t="inlineStr">
        <is>
          <t>lxml</t>
        </is>
      </c>
      <c r="H2678" t="inlineStr">
        <is>
          <t>&gt;=4.3</t>
        </is>
      </c>
    </row>
    <row r="2679">
      <c r="A2679" t="inlineStr">
        <is>
          <t>uiautomator2</t>
        </is>
      </c>
      <c r="B2679" t="inlineStr">
        <is>
          <t>c2da477c0e0117348b14b0154121fe13349896be</t>
        </is>
      </c>
      <c r="C2679" t="inlineStr">
        <is>
          <t>2019-09-06 08:36:10+00:00</t>
        </is>
      </c>
      <c r="D2679" t="inlineStr">
        <is>
          <t>add</t>
        </is>
      </c>
      <c r="E2679" t="inlineStr">
        <is>
          <t>Deprecated</t>
        </is>
      </c>
      <c r="F2679" t="inlineStr">
        <is>
          <t>~=1.2.6</t>
        </is>
      </c>
      <c r="G2679" t="inlineStr"/>
      <c r="H2679" t="inlineStr"/>
    </row>
    <row r="2680">
      <c r="A2680" t="inlineStr">
        <is>
          <t>uiautomator2</t>
        </is>
      </c>
      <c r="B2680" t="inlineStr">
        <is>
          <t>104c81169d1bf13e7a69910c845b72b133ca2a29</t>
        </is>
      </c>
      <c r="C2680" t="inlineStr">
        <is>
          <t>2019-09-18 02:37:01+00:00</t>
        </is>
      </c>
      <c r="D2680" t="inlineStr">
        <is>
          <t>verchange</t>
        </is>
      </c>
      <c r="E2680" t="inlineStr">
        <is>
          <t>adbutils</t>
        </is>
      </c>
      <c r="F2680" t="inlineStr">
        <is>
          <t>~=0.5.1</t>
        </is>
      </c>
      <c r="G2680" t="inlineStr">
        <is>
          <t>adbutils</t>
        </is>
      </c>
      <c r="H2680" t="inlineStr">
        <is>
          <t>&gt;=0.4.2;==0.*</t>
        </is>
      </c>
    </row>
    <row r="2681">
      <c r="A2681" t="inlineStr">
        <is>
          <t>uiautomator2</t>
        </is>
      </c>
      <c r="B2681" t="inlineStr">
        <is>
          <t>6d3c6cdd591c58429ceec71db61bdf90c7f8ea7d</t>
        </is>
      </c>
      <c r="C2681" t="inlineStr">
        <is>
          <t>2019-09-20 09:40:12+00:00</t>
        </is>
      </c>
      <c r="D2681" t="inlineStr">
        <is>
          <t>verchange</t>
        </is>
      </c>
      <c r="E2681" t="inlineStr">
        <is>
          <t>adbutils</t>
        </is>
      </c>
      <c r="F2681" t="inlineStr">
        <is>
          <t>&lt;1.0;&gt;=0.5.2</t>
        </is>
      </c>
      <c r="G2681" t="inlineStr">
        <is>
          <t>adbutils</t>
        </is>
      </c>
      <c r="H2681" t="inlineStr">
        <is>
          <t>~=0.5.1</t>
        </is>
      </c>
    </row>
    <row r="2682">
      <c r="A2682" t="inlineStr">
        <is>
          <t>uiautomator2</t>
        </is>
      </c>
      <c r="B2682" t="inlineStr">
        <is>
          <t>35ac241726ed520fed50340dc0ec8658a33bb47f</t>
        </is>
      </c>
      <c r="C2682" t="inlineStr">
        <is>
          <t>2019-12-03 09:49:09+00:00</t>
        </is>
      </c>
      <c r="D2682" t="inlineStr">
        <is>
          <t>verchange</t>
        </is>
      </c>
      <c r="E2682" t="inlineStr">
        <is>
          <t>adbutils</t>
        </is>
      </c>
      <c r="F2682" t="inlineStr">
        <is>
          <t>&lt;1.0;&gt;=0.6.3</t>
        </is>
      </c>
      <c r="G2682" t="inlineStr">
        <is>
          <t>adbutils</t>
        </is>
      </c>
      <c r="H2682" t="inlineStr">
        <is>
          <t>&lt;1.0;&gt;=0.5.2</t>
        </is>
      </c>
    </row>
    <row r="2683">
      <c r="A2683" t="inlineStr">
        <is>
          <t>uiautomator2</t>
        </is>
      </c>
      <c r="B2683" t="inlineStr">
        <is>
          <t>a4f946e77655b9882155ab5feb612ef5c3bab5b8</t>
        </is>
      </c>
      <c r="C2683" t="inlineStr">
        <is>
          <t>2019-12-10 03:56:09+00:00</t>
        </is>
      </c>
      <c r="D2683" t="inlineStr">
        <is>
          <t>verchange</t>
        </is>
      </c>
      <c r="E2683" t="inlineStr">
        <is>
          <t>adbutils</t>
        </is>
      </c>
      <c r="F2683" t="inlineStr">
        <is>
          <t>&lt;1.0;&gt;=0.6.4</t>
        </is>
      </c>
      <c r="G2683" t="inlineStr">
        <is>
          <t>adbutils</t>
        </is>
      </c>
      <c r="H2683" t="inlineStr">
        <is>
          <t>&lt;1.0;&gt;=0.6.3</t>
        </is>
      </c>
    </row>
    <row r="2684">
      <c r="A2684" t="inlineStr">
        <is>
          <t>uiautomator2</t>
        </is>
      </c>
      <c r="B2684" t="inlineStr">
        <is>
          <t>b1aa1df3c6335fa5e85881649a959b5182e2663c</t>
        </is>
      </c>
      <c r="C2684" t="inlineStr">
        <is>
          <t>2019-12-25 11:38:30+00:00</t>
        </is>
      </c>
      <c r="D2684" t="inlineStr">
        <is>
          <t>verchange</t>
        </is>
      </c>
      <c r="E2684" t="inlineStr">
        <is>
          <t>adbutils</t>
        </is>
      </c>
      <c r="F2684" t="inlineStr">
        <is>
          <t>&gt;=0.7.0;&lt;1.0</t>
        </is>
      </c>
      <c r="G2684" t="inlineStr">
        <is>
          <t>adbutils</t>
        </is>
      </c>
      <c r="H2684" t="inlineStr">
        <is>
          <t>&lt;1.0;&gt;=0.6.4</t>
        </is>
      </c>
    </row>
    <row r="2685">
      <c r="A2685" t="inlineStr">
        <is>
          <t>uiautomator2</t>
        </is>
      </c>
      <c r="B2685" t="inlineStr">
        <is>
          <t>f46ecd6fbd4f1bcc3fae00d77d12ea320d3be0c0</t>
        </is>
      </c>
      <c r="C2685" t="inlineStr">
        <is>
          <t>2020-01-07 10:22:59+00:00</t>
        </is>
      </c>
      <c r="D2685" t="inlineStr">
        <is>
          <t>verchange</t>
        </is>
      </c>
      <c r="E2685" t="inlineStr">
        <is>
          <t>lxml</t>
        </is>
      </c>
      <c r="F2685" t="inlineStr">
        <is>
          <t>&gt;=4.3</t>
        </is>
      </c>
      <c r="G2685" t="inlineStr">
        <is>
          <t>lxml</t>
        </is>
      </c>
      <c r="H2685" t="inlineStr">
        <is>
          <t>&gt;=4.3</t>
        </is>
      </c>
    </row>
    <row r="2686">
      <c r="A2686" t="inlineStr">
        <is>
          <t>uiautomator2</t>
        </is>
      </c>
      <c r="B2686" t="inlineStr">
        <is>
          <t>f46ecd6fbd4f1bcc3fae00d77d12ea320d3be0c0</t>
        </is>
      </c>
      <c r="C2686" t="inlineStr">
        <is>
          <t>2020-01-07 10:22:59+00:00</t>
        </is>
      </c>
      <c r="D2686" t="inlineStr">
        <is>
          <t>verchange</t>
        </is>
      </c>
      <c r="E2686" t="inlineStr">
        <is>
          <t>Pillow</t>
        </is>
      </c>
      <c r="F2686" t="inlineStr"/>
      <c r="G2686" t="inlineStr">
        <is>
          <t>Pillow</t>
        </is>
      </c>
      <c r="H2686" t="inlineStr"/>
    </row>
    <row r="2687">
      <c r="A2687" t="inlineStr">
        <is>
          <t>uiautomator2</t>
        </is>
      </c>
      <c r="B2687" t="inlineStr">
        <is>
          <t>f46ecd6fbd4f1bcc3fae00d77d12ea320d3be0c0</t>
        </is>
      </c>
      <c r="C2687" t="inlineStr">
        <is>
          <t>2020-01-07 10:22:59+00:00</t>
        </is>
      </c>
      <c r="D2687" t="inlineStr">
        <is>
          <t>verchange</t>
        </is>
      </c>
      <c r="E2687" t="inlineStr">
        <is>
          <t>whichcraft</t>
        </is>
      </c>
      <c r="F2687" t="inlineStr"/>
      <c r="G2687" t="inlineStr">
        <is>
          <t>whichcraft</t>
        </is>
      </c>
      <c r="H2687" t="inlineStr"/>
    </row>
    <row r="2688">
      <c r="A2688" t="inlineStr">
        <is>
          <t>uiautomator2</t>
        </is>
      </c>
      <c r="B2688" t="inlineStr">
        <is>
          <t>7efc9ab7a016620e698c1a633dee6990b37c46e2</t>
        </is>
      </c>
      <c r="C2688" t="inlineStr">
        <is>
          <t>2020-01-09 11:32:46+00:00</t>
        </is>
      </c>
      <c r="D2688" t="inlineStr">
        <is>
          <t>verchange</t>
        </is>
      </c>
      <c r="E2688" t="inlineStr">
        <is>
          <t>adbutils</t>
        </is>
      </c>
      <c r="F2688" t="inlineStr">
        <is>
          <t>&gt;=0.7.1;&lt;1.0</t>
        </is>
      </c>
      <c r="G2688" t="inlineStr">
        <is>
          <t>adbutils</t>
        </is>
      </c>
      <c r="H2688" t="inlineStr">
        <is>
          <t>&gt;=0.7.0;&lt;1.0</t>
        </is>
      </c>
    </row>
    <row r="2689">
      <c r="A2689" t="inlineStr">
        <is>
          <t>uiautomator2</t>
        </is>
      </c>
      <c r="B2689" t="inlineStr">
        <is>
          <t>4188874ba2d74eec509af6b6f710a1e2def096f2</t>
        </is>
      </c>
      <c r="C2689" t="inlineStr">
        <is>
          <t>2020-04-02 09:41:22+00:00</t>
        </is>
      </c>
      <c r="D2689" t="inlineStr">
        <is>
          <t>verchange</t>
        </is>
      </c>
      <c r="E2689" t="inlineStr">
        <is>
          <t>adbutils</t>
        </is>
      </c>
      <c r="F2689" t="inlineStr">
        <is>
          <t>&gt;=0.7.2;&lt;1.0</t>
        </is>
      </c>
      <c r="G2689" t="inlineStr">
        <is>
          <t>adbutils</t>
        </is>
      </c>
      <c r="H2689" t="inlineStr">
        <is>
          <t>&gt;=0.7.1;&lt;1.0</t>
        </is>
      </c>
    </row>
    <row r="2690">
      <c r="A2690" t="inlineStr">
        <is>
          <t>uiautomator2</t>
        </is>
      </c>
      <c r="B2690" t="inlineStr">
        <is>
          <t>25be3668bb096b91197da5c91e8af4e0a3f28677</t>
        </is>
      </c>
      <c r="C2690" t="inlineStr">
        <is>
          <t>2020-04-13 11:19:36+00:00</t>
        </is>
      </c>
      <c r="D2690" t="inlineStr">
        <is>
          <t>verchange</t>
        </is>
      </c>
      <c r="E2690" t="inlineStr">
        <is>
          <t>adbutils</t>
        </is>
      </c>
      <c r="F2690" t="inlineStr">
        <is>
          <t>&gt;=0.7.3;&lt;1.0</t>
        </is>
      </c>
      <c r="G2690" t="inlineStr">
        <is>
          <t>adbutils</t>
        </is>
      </c>
      <c r="H2690" t="inlineStr">
        <is>
          <t>&gt;=0.7.2;&lt;1.0</t>
        </is>
      </c>
    </row>
    <row r="2691">
      <c r="A2691" t="inlineStr">
        <is>
          <t>uiautomator2</t>
        </is>
      </c>
      <c r="B2691" t="inlineStr">
        <is>
          <t>40cb1bd5f15d583c94e65d4cc2718d9fbaab27a3</t>
        </is>
      </c>
      <c r="C2691" t="inlineStr">
        <is>
          <t>2020-04-17 06:07:03+00:00</t>
        </is>
      </c>
      <c r="D2691" t="inlineStr">
        <is>
          <t>verchange</t>
        </is>
      </c>
      <c r="E2691" t="inlineStr">
        <is>
          <t>adbutils</t>
        </is>
      </c>
      <c r="F2691" t="inlineStr">
        <is>
          <t>&lt;1.0;&gt;=0.8.0</t>
        </is>
      </c>
      <c r="G2691" t="inlineStr">
        <is>
          <t>adbutils</t>
        </is>
      </c>
      <c r="H2691" t="inlineStr">
        <is>
          <t>&gt;=0.7.3;&lt;1.0</t>
        </is>
      </c>
    </row>
    <row r="2692">
      <c r="A2692" t="inlineStr">
        <is>
          <t>uiautomator2</t>
        </is>
      </c>
      <c r="B2692" t="inlineStr">
        <is>
          <t>49d29a3bd19bf936c7cf4317e9bc5f7633bf57d1</t>
        </is>
      </c>
      <c r="C2692" t="inlineStr">
        <is>
          <t>2020-05-07 06:39:15+00:00</t>
        </is>
      </c>
      <c r="D2692" t="inlineStr">
        <is>
          <t>add</t>
        </is>
      </c>
      <c r="E2692" t="inlineStr">
        <is>
          <t>cached-property</t>
        </is>
      </c>
      <c r="F2692" t="inlineStr">
        <is>
          <t>&gt;=1.5.1;&lt;2.0</t>
        </is>
      </c>
      <c r="G2692" t="inlineStr"/>
      <c r="H2692" t="inlineStr"/>
    </row>
    <row r="2693">
      <c r="A2693" t="inlineStr">
        <is>
          <t>uiautomator2</t>
        </is>
      </c>
      <c r="B2693" t="inlineStr">
        <is>
          <t>49d29a3bd19bf936c7cf4317e9bc5f7633bf57d1</t>
        </is>
      </c>
      <c r="C2693" t="inlineStr">
        <is>
          <t>2020-05-07 06:39:15+00:00</t>
        </is>
      </c>
      <c r="D2693" t="inlineStr">
        <is>
          <t>add</t>
        </is>
      </c>
      <c r="E2693" t="inlineStr">
        <is>
          <t>packaging</t>
        </is>
      </c>
      <c r="F2693" t="inlineStr">
        <is>
          <t>~=20.3</t>
        </is>
      </c>
      <c r="G2693" t="inlineStr"/>
      <c r="H2693" t="inlineStr"/>
    </row>
    <row r="2694">
      <c r="A2694" t="inlineStr">
        <is>
          <t>uiautomator2</t>
        </is>
      </c>
      <c r="B2694" t="inlineStr">
        <is>
          <t>49d29a3bd19bf936c7cf4317e9bc5f7633bf57d1</t>
        </is>
      </c>
      <c r="C2694" t="inlineStr">
        <is>
          <t>2020-05-07 06:39:15+00:00</t>
        </is>
      </c>
      <c r="D2694" t="inlineStr">
        <is>
          <t>rem</t>
        </is>
      </c>
      <c r="E2694" t="inlineStr"/>
      <c r="F2694" t="inlineStr"/>
      <c r="G2694" t="inlineStr">
        <is>
          <t>humanize</t>
        </is>
      </c>
      <c r="H2694" t="inlineStr"/>
    </row>
    <row r="2695">
      <c r="A2695" t="inlineStr">
        <is>
          <t>uiautomator2</t>
        </is>
      </c>
      <c r="B2695" t="inlineStr">
        <is>
          <t>fc1d732ce08803843da9ffc549ae3219febacff8</t>
        </is>
      </c>
      <c r="C2695" t="inlineStr">
        <is>
          <t>2020-05-29 06:53:16+00:00</t>
        </is>
      </c>
      <c r="D2695" t="inlineStr">
        <is>
          <t>verchange</t>
        </is>
      </c>
      <c r="E2695" t="inlineStr">
        <is>
          <t>packaging</t>
        </is>
      </c>
      <c r="F2695" t="inlineStr">
        <is>
          <t>~=20.3</t>
        </is>
      </c>
      <c r="G2695" t="inlineStr">
        <is>
          <t>packaging</t>
        </is>
      </c>
      <c r="H2695" t="inlineStr">
        <is>
          <t>~=20.3</t>
        </is>
      </c>
    </row>
    <row r="2696">
      <c r="A2696" t="inlineStr">
        <is>
          <t>uiautomator2</t>
        </is>
      </c>
      <c r="B2696" t="inlineStr">
        <is>
          <t>fc1d732ce08803843da9ffc549ae3219febacff8</t>
        </is>
      </c>
      <c r="C2696" t="inlineStr">
        <is>
          <t>2020-05-29 06:53:16+00:00</t>
        </is>
      </c>
      <c r="D2696" t="inlineStr">
        <is>
          <t>verchange</t>
        </is>
      </c>
      <c r="E2696" t="inlineStr">
        <is>
          <t>adbutils</t>
        </is>
      </c>
      <c r="F2696" t="inlineStr">
        <is>
          <t>&lt;1.0;&gt;=0.8.1</t>
        </is>
      </c>
      <c r="G2696" t="inlineStr">
        <is>
          <t>adbutils</t>
        </is>
      </c>
      <c r="H2696" t="inlineStr">
        <is>
          <t>&lt;1.0;&gt;=0.8.0</t>
        </is>
      </c>
    </row>
    <row r="2697">
      <c r="A2697" t="inlineStr">
        <is>
          <t>uiautomator2</t>
        </is>
      </c>
      <c r="B2697" t="inlineStr">
        <is>
          <t>e329e3e64ce3713288384aa0695d2f1c312f126a</t>
        </is>
      </c>
      <c r="C2697" t="inlineStr">
        <is>
          <t>2020-08-25 03:40:24+00:00</t>
        </is>
      </c>
      <c r="D2697" t="inlineStr">
        <is>
          <t>verchange</t>
        </is>
      </c>
      <c r="E2697" t="inlineStr">
        <is>
          <t>adbutils</t>
        </is>
      </c>
      <c r="F2697" t="inlineStr">
        <is>
          <t>&lt;1.0;&gt;=0.8.2</t>
        </is>
      </c>
      <c r="G2697" t="inlineStr">
        <is>
          <t>adbutils</t>
        </is>
      </c>
      <c r="H2697" t="inlineStr">
        <is>
          <t>&lt;1.0;&gt;=0.8.1</t>
        </is>
      </c>
    </row>
    <row r="2698">
      <c r="A2698" t="inlineStr">
        <is>
          <t>pyvcd</t>
        </is>
      </c>
      <c r="B2698" t="inlineStr">
        <is>
          <t>a419bc30ca6491f4b36bfe512d1e71cb69d6b3a9</t>
        </is>
      </c>
      <c r="C2698" t="inlineStr">
        <is>
          <t>2016-07-06 17:40:24+00:00</t>
        </is>
      </c>
      <c r="D2698" t="inlineStr">
        <is>
          <t>add</t>
        </is>
      </c>
      <c r="E2698" t="inlineStr">
        <is>
          <t>setuptools_scm</t>
        </is>
      </c>
      <c r="F2698" t="inlineStr"/>
      <c r="G2698" t="inlineStr"/>
      <c r="H2698" t="inlineStr"/>
    </row>
    <row r="2699">
      <c r="A2699" t="inlineStr">
        <is>
          <t>pyvcd</t>
        </is>
      </c>
      <c r="B2699" t="inlineStr">
        <is>
          <t>a419bc30ca6491f4b36bfe512d1e71cb69d6b3a9</t>
        </is>
      </c>
      <c r="C2699" t="inlineStr">
        <is>
          <t>2016-07-06 17:40:24+00:00</t>
        </is>
      </c>
      <c r="D2699" t="inlineStr">
        <is>
          <t>add</t>
        </is>
      </c>
      <c r="E2699" t="inlineStr">
        <is>
          <t>twine</t>
        </is>
      </c>
      <c r="F2699" t="inlineStr"/>
      <c r="G2699" t="inlineStr"/>
      <c r="H2699" t="inlineStr"/>
    </row>
    <row r="2700">
      <c r="A2700" t="inlineStr">
        <is>
          <t>pyvcd</t>
        </is>
      </c>
      <c r="B2700" t="inlineStr">
        <is>
          <t>45cc8e7224270ad464438415f59401c2e86fe664</t>
        </is>
      </c>
      <c r="C2700" t="inlineStr">
        <is>
          <t>2018-12-18 14:58:38+00:00</t>
        </is>
      </c>
      <c r="D2700" t="inlineStr">
        <is>
          <t>add</t>
        </is>
      </c>
      <c r="E2700" t="inlineStr">
        <is>
          <t>pytest-flake8</t>
        </is>
      </c>
      <c r="F2700" t="inlineStr"/>
      <c r="G2700" t="inlineStr"/>
      <c r="H2700" t="inlineStr"/>
    </row>
    <row r="2701">
      <c r="A2701" t="inlineStr">
        <is>
          <t>pyvcd</t>
        </is>
      </c>
      <c r="B2701" t="inlineStr">
        <is>
          <t>45cc8e7224270ad464438415f59401c2e86fe664</t>
        </is>
      </c>
      <c r="C2701" t="inlineStr">
        <is>
          <t>2018-12-18 14:58:38+00:00</t>
        </is>
      </c>
      <c r="D2701" t="inlineStr">
        <is>
          <t>rem</t>
        </is>
      </c>
      <c r="E2701" t="inlineStr"/>
      <c r="F2701" t="inlineStr"/>
      <c r="G2701" t="inlineStr">
        <is>
          <t>coverage</t>
        </is>
      </c>
      <c r="H2701" t="inlineStr"/>
    </row>
    <row r="2702">
      <c r="A2702" t="inlineStr">
        <is>
          <t>pyvcd</t>
        </is>
      </c>
      <c r="B2702" t="inlineStr">
        <is>
          <t>45cc8e7224270ad464438415f59401c2e86fe664</t>
        </is>
      </c>
      <c r="C2702" t="inlineStr">
        <is>
          <t>2018-12-18 14:58:38+00:00</t>
        </is>
      </c>
      <c r="D2702" t="inlineStr">
        <is>
          <t>rem</t>
        </is>
      </c>
      <c r="E2702" t="inlineStr"/>
      <c r="F2702" t="inlineStr"/>
      <c r="G2702" t="inlineStr">
        <is>
          <t>flake8</t>
        </is>
      </c>
      <c r="H2702" t="inlineStr"/>
    </row>
    <row r="2703">
      <c r="A2703" t="inlineStr">
        <is>
          <t>pyvcd</t>
        </is>
      </c>
      <c r="B2703" t="inlineStr">
        <is>
          <t>45cc8e7224270ad464438415f59401c2e86fe664</t>
        </is>
      </c>
      <c r="C2703" t="inlineStr">
        <is>
          <t>2018-12-18 14:58:38+00:00</t>
        </is>
      </c>
      <c r="D2703" t="inlineStr">
        <is>
          <t>rem</t>
        </is>
      </c>
      <c r="E2703" t="inlineStr"/>
      <c r="F2703" t="inlineStr"/>
      <c r="G2703" t="inlineStr">
        <is>
          <t>twine</t>
        </is>
      </c>
      <c r="H2703" t="inlineStr"/>
    </row>
    <row r="2704">
      <c r="A2704" t="inlineStr">
        <is>
          <t>pyvcd</t>
        </is>
      </c>
      <c r="B2704" t="inlineStr">
        <is>
          <t>45cc8e7224270ad464438415f59401c2e86fe664</t>
        </is>
      </c>
      <c r="C2704" t="inlineStr">
        <is>
          <t>2018-12-18 14:58:38+00:00</t>
        </is>
      </c>
      <c r="D2704" t="inlineStr">
        <is>
          <t>rem</t>
        </is>
      </c>
      <c r="E2704" t="inlineStr"/>
      <c r="F2704" t="inlineStr"/>
      <c r="G2704" t="inlineStr">
        <is>
          <t>Sphinx</t>
        </is>
      </c>
      <c r="H2704" t="inlineStr"/>
    </row>
    <row r="2705">
      <c r="A2705" t="inlineStr">
        <is>
          <t>pyvcd</t>
        </is>
      </c>
      <c r="B2705" t="inlineStr">
        <is>
          <t>089175c7fc1bd8721a64ac29e8f22d06cab8254f</t>
        </is>
      </c>
      <c r="C2705" t="inlineStr">
        <is>
          <t>2020-04-01 22:05:36+00:00</t>
        </is>
      </c>
      <c r="D2705" t="inlineStr">
        <is>
          <t>add</t>
        </is>
      </c>
      <c r="E2705" t="inlineStr">
        <is>
          <t>flake8</t>
        </is>
      </c>
      <c r="F2705" t="inlineStr"/>
      <c r="G2705" t="inlineStr"/>
      <c r="H2705" t="inlineStr"/>
    </row>
    <row r="2706">
      <c r="A2706" t="inlineStr">
        <is>
          <t>pyvcd</t>
        </is>
      </c>
      <c r="B2706" t="inlineStr">
        <is>
          <t>089175c7fc1bd8721a64ac29e8f22d06cab8254f</t>
        </is>
      </c>
      <c r="C2706" t="inlineStr">
        <is>
          <t>2020-04-01 22:05:36+00:00</t>
        </is>
      </c>
      <c r="D2706" t="inlineStr">
        <is>
          <t>add</t>
        </is>
      </c>
      <c r="E2706" t="inlineStr">
        <is>
          <t>isort</t>
        </is>
      </c>
      <c r="F2706" t="inlineStr"/>
      <c r="G2706" t="inlineStr"/>
      <c r="H2706" t="inlineStr"/>
    </row>
    <row r="2707">
      <c r="A2707" t="inlineStr">
        <is>
          <t>pyvcd</t>
        </is>
      </c>
      <c r="B2707" t="inlineStr">
        <is>
          <t>089175c7fc1bd8721a64ac29e8f22d06cab8254f</t>
        </is>
      </c>
      <c r="C2707" t="inlineStr">
        <is>
          <t>2020-04-01 22:05:36+00:00</t>
        </is>
      </c>
      <c r="D2707" t="inlineStr">
        <is>
          <t>rem</t>
        </is>
      </c>
      <c r="E2707" t="inlineStr"/>
      <c r="F2707" t="inlineStr"/>
      <c r="G2707" t="inlineStr">
        <is>
          <t>pytest-flake8</t>
        </is>
      </c>
      <c r="H2707" t="inlineStr"/>
    </row>
    <row r="2708">
      <c r="A2708" t="inlineStr">
        <is>
          <t>pyvcd</t>
        </is>
      </c>
      <c r="B2708" t="inlineStr">
        <is>
          <t>089175c7fc1bd8721a64ac29e8f22d06cab8254f</t>
        </is>
      </c>
      <c r="C2708" t="inlineStr">
        <is>
          <t>2020-04-01 22:05:36+00:00</t>
        </is>
      </c>
      <c r="D2708" t="inlineStr">
        <is>
          <t>rem</t>
        </is>
      </c>
      <c r="E2708" t="inlineStr"/>
      <c r="F2708" t="inlineStr"/>
      <c r="G2708" t="inlineStr">
        <is>
          <t>six</t>
        </is>
      </c>
      <c r="H2708" t="inlineStr"/>
    </row>
    <row r="2709">
      <c r="A2709" t="inlineStr">
        <is>
          <t>pyvcd</t>
        </is>
      </c>
      <c r="B2709" t="inlineStr">
        <is>
          <t>43efa7081405ee5b5d688a2bf31ba0245d89f32d</t>
        </is>
      </c>
      <c r="C2709" t="inlineStr">
        <is>
          <t>2020-04-05 12:20:57+00:00</t>
        </is>
      </c>
      <c r="D2709" t="inlineStr">
        <is>
          <t>add</t>
        </is>
      </c>
      <c r="E2709" t="inlineStr">
        <is>
          <t>black</t>
        </is>
      </c>
      <c r="F2709" t="inlineStr">
        <is>
          <t>&gt;=19.10b0</t>
        </is>
      </c>
      <c r="G2709" t="inlineStr"/>
      <c r="H2709" t="inlineStr"/>
    </row>
    <row r="2710">
      <c r="A2710" t="inlineStr">
        <is>
          <t>pyvcd</t>
        </is>
      </c>
      <c r="B2710" t="inlineStr">
        <is>
          <t>43efa7081405ee5b5d688a2bf31ba0245d89f32d</t>
        </is>
      </c>
      <c r="C2710" t="inlineStr">
        <is>
          <t>2020-04-05 12:20:57+00:00</t>
        </is>
      </c>
      <c r="D2710" t="inlineStr">
        <is>
          <t>add</t>
        </is>
      </c>
      <c r="E2710" t="inlineStr">
        <is>
          <t>mypy</t>
        </is>
      </c>
      <c r="F2710" t="inlineStr">
        <is>
          <t>&gt;=0.770</t>
        </is>
      </c>
      <c r="G2710" t="inlineStr"/>
      <c r="H2710" t="inlineStr"/>
    </row>
    <row r="2711">
      <c r="A2711" t="inlineStr">
        <is>
          <t>pyvcd</t>
        </is>
      </c>
      <c r="B2711" t="inlineStr">
        <is>
          <t>f89445f59e48b874ebad2d2336b7cfb3612336fa</t>
        </is>
      </c>
      <c r="C2711" t="inlineStr">
        <is>
          <t>2020-07-09 14:10:08+00:00</t>
        </is>
      </c>
      <c r="D2711" t="inlineStr">
        <is>
          <t>verchange</t>
        </is>
      </c>
      <c r="E2711" t="inlineStr">
        <is>
          <t>isort</t>
        </is>
      </c>
      <c r="F2711" t="inlineStr">
        <is>
          <t>&gt;=5.0.5</t>
        </is>
      </c>
      <c r="G2711" t="inlineStr">
        <is>
          <t>isort</t>
        </is>
      </c>
      <c r="H2711" t="inlineStr"/>
    </row>
    <row r="2712">
      <c r="A2712" t="inlineStr">
        <is>
          <t>pythainlp</t>
        </is>
      </c>
      <c r="B2712" t="inlineStr">
        <is>
          <t>ab79eabe3afff5a8a9c1b1dfa8b7b46ef6f07289</t>
        </is>
      </c>
      <c r="C2712" t="inlineStr">
        <is>
          <t>2019-03-09 11:27:30+00:00</t>
        </is>
      </c>
      <c r="D2712" t="inlineStr">
        <is>
          <t>add</t>
        </is>
      </c>
      <c r="E2712" t="inlineStr">
        <is>
          <t>marisa-trie</t>
        </is>
      </c>
      <c r="F2712" t="inlineStr"/>
      <c r="G2712" t="inlineStr"/>
      <c r="H2712" t="inlineStr"/>
    </row>
    <row r="2713">
      <c r="A2713" t="inlineStr">
        <is>
          <t>pythainlp</t>
        </is>
      </c>
      <c r="B2713" t="inlineStr">
        <is>
          <t>ab79eabe3afff5a8a9c1b1dfa8b7b46ef6f07289</t>
        </is>
      </c>
      <c r="C2713" t="inlineStr">
        <is>
          <t>2019-03-09 11:27:30+00:00</t>
        </is>
      </c>
      <c r="D2713" t="inlineStr">
        <is>
          <t>rem</t>
        </is>
      </c>
      <c r="E2713" t="inlineStr"/>
      <c r="F2713" t="inlineStr"/>
      <c r="G2713" t="inlineStr">
        <is>
          <t>marisa_trie</t>
        </is>
      </c>
      <c r="H2713" t="inlineStr"/>
    </row>
    <row r="2714">
      <c r="A2714" t="inlineStr">
        <is>
          <t>pythainlp</t>
        </is>
      </c>
      <c r="B2714" t="inlineStr">
        <is>
          <t>ab79eabe3afff5a8a9c1b1dfa8b7b46ef6f07289</t>
        </is>
      </c>
      <c r="C2714" t="inlineStr">
        <is>
          <t>2019-03-09 11:27:30+00:00</t>
        </is>
      </c>
      <c r="D2714" t="inlineStr">
        <is>
          <t>rem</t>
        </is>
      </c>
      <c r="E2714" t="inlineStr"/>
      <c r="F2714" t="inlineStr"/>
      <c r="G2714" t="inlineStr">
        <is>
          <t>conllu</t>
        </is>
      </c>
      <c r="H2714" t="inlineStr"/>
    </row>
    <row r="2715">
      <c r="A2715" t="inlineStr">
        <is>
          <t>pyqubo</t>
        </is>
      </c>
      <c r="B2715" t="inlineStr">
        <is>
          <t>b1c4c982d2b22b6b94272bb31b784bf361bfae53</t>
        </is>
      </c>
      <c r="C2715" t="inlineStr">
        <is>
          <t>2018-10-04 02:33:37+00:00</t>
        </is>
      </c>
      <c r="D2715" t="inlineStr">
        <is>
          <t>add</t>
        </is>
      </c>
      <c r="E2715" t="inlineStr">
        <is>
          <t>runipy</t>
        </is>
      </c>
      <c r="F2715">
        <f>=0.1.5</f>
        <v/>
      </c>
      <c r="G2715" t="inlineStr"/>
      <c r="H2715" t="inlineStr"/>
    </row>
    <row r="2716">
      <c r="A2716" t="inlineStr">
        <is>
          <t>pyqubo</t>
        </is>
      </c>
      <c r="B2716" t="inlineStr">
        <is>
          <t>b1c4c982d2b22b6b94272bb31b784bf361bfae53</t>
        </is>
      </c>
      <c r="C2716" t="inlineStr">
        <is>
          <t>2018-10-04 02:33:37+00:00</t>
        </is>
      </c>
      <c r="D2716" t="inlineStr">
        <is>
          <t>add</t>
        </is>
      </c>
      <c r="E2716" t="inlineStr">
        <is>
          <t>matplotlib</t>
        </is>
      </c>
      <c r="F2716">
        <f>=2.2.3</f>
        <v/>
      </c>
      <c r="G2716" t="inlineStr"/>
      <c r="H2716" t="inlineStr"/>
    </row>
    <row r="2717">
      <c r="A2717" t="inlineStr">
        <is>
          <t>pyqubo</t>
        </is>
      </c>
      <c r="B2717" t="inlineStr">
        <is>
          <t>b1c4c982d2b22b6b94272bb31b784bf361bfae53</t>
        </is>
      </c>
      <c r="C2717" t="inlineStr">
        <is>
          <t>2018-10-04 02:33:37+00:00</t>
        </is>
      </c>
      <c r="D2717" t="inlineStr">
        <is>
          <t>add</t>
        </is>
      </c>
      <c r="E2717" t="inlineStr">
        <is>
          <t>networkx</t>
        </is>
      </c>
      <c r="F2717">
        <f>=2.0</f>
        <v/>
      </c>
      <c r="G2717" t="inlineStr"/>
      <c r="H2717" t="inlineStr"/>
    </row>
    <row r="2718">
      <c r="A2718" t="inlineStr">
        <is>
          <t>pyqubo</t>
        </is>
      </c>
      <c r="B2718" t="inlineStr">
        <is>
          <t>2f9a123bee754409153f3b737f2f42f0bcae1fd8</t>
        </is>
      </c>
      <c r="C2718" t="inlineStr">
        <is>
          <t>2018-10-24 09:54:50+00:00</t>
        </is>
      </c>
      <c r="D2718" t="inlineStr">
        <is>
          <t>add</t>
        </is>
      </c>
      <c r="E2718" t="inlineStr">
        <is>
          <t>dwave-neal</t>
        </is>
      </c>
      <c r="F2718">
        <f>=0.4.2</f>
        <v/>
      </c>
      <c r="G2718" t="inlineStr"/>
      <c r="H2718" t="inlineStr"/>
    </row>
    <row r="2719">
      <c r="A2719" t="inlineStr">
        <is>
          <t>pyqubo</t>
        </is>
      </c>
      <c r="B2719" t="inlineStr">
        <is>
          <t>6a8033365562756328577eda42e255853e760488</t>
        </is>
      </c>
      <c r="C2719" t="inlineStr">
        <is>
          <t>2019-01-29 15:03:43+00:00</t>
        </is>
      </c>
      <c r="D2719" t="inlineStr">
        <is>
          <t>verchange</t>
        </is>
      </c>
      <c r="E2719" t="inlineStr">
        <is>
          <t>dimod</t>
        </is>
      </c>
      <c r="F2719" t="inlineStr">
        <is>
          <t>&gt;=0.8.4</t>
        </is>
      </c>
      <c r="G2719" t="inlineStr">
        <is>
          <t>dimod</t>
        </is>
      </c>
      <c r="H2719" t="inlineStr">
        <is>
          <t>&gt;=0.7.4</t>
        </is>
      </c>
    </row>
    <row r="2720">
      <c r="A2720" t="inlineStr">
        <is>
          <t>pyqubo</t>
        </is>
      </c>
      <c r="B2720" t="inlineStr">
        <is>
          <t>6a8033365562756328577eda42e255853e760488</t>
        </is>
      </c>
      <c r="C2720" t="inlineStr">
        <is>
          <t>2019-01-29 15:03:43+00:00</t>
        </is>
      </c>
      <c r="D2720" t="inlineStr">
        <is>
          <t>verchange</t>
        </is>
      </c>
      <c r="E2720" t="inlineStr">
        <is>
          <t>dwave-neal</t>
        </is>
      </c>
      <c r="F2720" t="inlineStr">
        <is>
          <t>&gt;=0.4.5</t>
        </is>
      </c>
      <c r="G2720" t="inlineStr">
        <is>
          <t>dwave-neal</t>
        </is>
      </c>
      <c r="H2720">
        <f>=0.4.2</f>
        <v/>
      </c>
    </row>
    <row r="2721">
      <c r="A2721" t="inlineStr">
        <is>
          <t>pyqubo</t>
        </is>
      </c>
      <c r="B2721" t="inlineStr">
        <is>
          <t>4ef4d1309223ef425600f9adb8763f4def8c3198</t>
        </is>
      </c>
      <c r="C2721" t="inlineStr">
        <is>
          <t>2020-10-01 16:23:24+00:00</t>
        </is>
      </c>
      <c r="D2721" t="inlineStr">
        <is>
          <t>verchange</t>
        </is>
      </c>
      <c r="E2721" t="inlineStr">
        <is>
          <t>nbsphinx</t>
        </is>
      </c>
      <c r="F2721">
        <f>=0.3.5</f>
        <v/>
      </c>
      <c r="G2721" t="inlineStr">
        <is>
          <t>nbsphinx</t>
        </is>
      </c>
      <c r="H2721">
        <f>=0.3.5</f>
        <v/>
      </c>
    </row>
    <row r="2722">
      <c r="A2722" t="inlineStr">
        <is>
          <t>pyqubo</t>
        </is>
      </c>
      <c r="B2722" t="inlineStr">
        <is>
          <t>4ef4d1309223ef425600f9adb8763f4def8c3198</t>
        </is>
      </c>
      <c r="C2722" t="inlineStr">
        <is>
          <t>2020-10-01 16:23:24+00:00</t>
        </is>
      </c>
      <c r="D2722" t="inlineStr">
        <is>
          <t>verchange</t>
        </is>
      </c>
      <c r="E2722" t="inlineStr">
        <is>
          <t>codecov</t>
        </is>
      </c>
      <c r="F2722">
        <f>=2.1.9</f>
        <v/>
      </c>
      <c r="G2722" t="inlineStr">
        <is>
          <t>codecov</t>
        </is>
      </c>
      <c r="H2722">
        <f>=2.0.15</f>
        <v/>
      </c>
    </row>
    <row r="2723">
      <c r="A2723" t="inlineStr">
        <is>
          <t>pyqubo</t>
        </is>
      </c>
      <c r="B2723" t="inlineStr">
        <is>
          <t>4ef4d1309223ef425600f9adb8763f4def8c3198</t>
        </is>
      </c>
      <c r="C2723" t="inlineStr">
        <is>
          <t>2020-10-01 16:23:24+00:00</t>
        </is>
      </c>
      <c r="D2723" t="inlineStr">
        <is>
          <t>verchange</t>
        </is>
      </c>
      <c r="E2723" t="inlineStr">
        <is>
          <t>numpy</t>
        </is>
      </c>
      <c r="F2723">
        <f>=1.18.2</f>
        <v/>
      </c>
      <c r="G2723" t="inlineStr">
        <is>
          <t>numpy</t>
        </is>
      </c>
      <c r="H2723">
        <f>=1.15.1</f>
        <v/>
      </c>
    </row>
    <row r="2724">
      <c r="A2724" t="inlineStr">
        <is>
          <t>pyqubo</t>
        </is>
      </c>
      <c r="B2724" t="inlineStr">
        <is>
          <t>4ef4d1309223ef425600f9adb8763f4def8c3198</t>
        </is>
      </c>
      <c r="C2724" t="inlineStr">
        <is>
          <t>2020-10-01 16:23:24+00:00</t>
        </is>
      </c>
      <c r="D2724" t="inlineStr">
        <is>
          <t>verchange</t>
        </is>
      </c>
      <c r="E2724" t="inlineStr">
        <is>
          <t>dwave-neal</t>
        </is>
      </c>
      <c r="F2724">
        <f>=0.5.4</f>
        <v/>
      </c>
      <c r="G2724" t="inlineStr">
        <is>
          <t>dwave-neal</t>
        </is>
      </c>
      <c r="H2724" t="inlineStr">
        <is>
          <t>&gt;=0.4.5</t>
        </is>
      </c>
    </row>
    <row r="2725">
      <c r="A2725" t="inlineStr">
        <is>
          <t>pyqubo</t>
        </is>
      </c>
      <c r="B2725" t="inlineStr">
        <is>
          <t>4ef4d1309223ef425600f9adb8763f4def8c3198</t>
        </is>
      </c>
      <c r="C2725" t="inlineStr">
        <is>
          <t>2020-10-01 16:23:24+00:00</t>
        </is>
      </c>
      <c r="D2725" t="inlineStr">
        <is>
          <t>verchange</t>
        </is>
      </c>
      <c r="E2725" t="inlineStr">
        <is>
          <t>dimod</t>
        </is>
      </c>
      <c r="F2725">
        <f>=0.9.2</f>
        <v/>
      </c>
      <c r="G2725" t="inlineStr">
        <is>
          <t>dimod</t>
        </is>
      </c>
      <c r="H2725" t="inlineStr">
        <is>
          <t>&gt;=0.8.4</t>
        </is>
      </c>
    </row>
    <row r="2726">
      <c r="A2726" t="inlineStr">
        <is>
          <t>pyqubo</t>
        </is>
      </c>
      <c r="B2726" t="inlineStr">
        <is>
          <t>4ef4d1309223ef425600f9adb8763f4def8c3198</t>
        </is>
      </c>
      <c r="C2726" t="inlineStr">
        <is>
          <t>2020-10-01 16:23:24+00:00</t>
        </is>
      </c>
      <c r="D2726" t="inlineStr">
        <is>
          <t>add</t>
        </is>
      </c>
      <c r="E2726" t="inlineStr">
        <is>
          <t>Deprecated</t>
        </is>
      </c>
      <c r="F2726">
        <f>=1.2.10</f>
        <v/>
      </c>
      <c r="G2726" t="inlineStr"/>
      <c r="H2726" t="inlineStr"/>
    </row>
    <row r="2727">
      <c r="A2727" t="inlineStr">
        <is>
          <t>pyqubo</t>
        </is>
      </c>
      <c r="B2727" t="inlineStr">
        <is>
          <t>4ef4d1309223ef425600f9adb8763f4def8c3198</t>
        </is>
      </c>
      <c r="C2727" t="inlineStr">
        <is>
          <t>2020-10-01 16:23:24+00:00</t>
        </is>
      </c>
      <c r="D2727" t="inlineStr">
        <is>
          <t>rem</t>
        </is>
      </c>
      <c r="E2727" t="inlineStr"/>
      <c r="F2727" t="inlineStr"/>
      <c r="G2727" t="inlineStr">
        <is>
          <t>six</t>
        </is>
      </c>
      <c r="H2727">
        <f>=1.11.0</f>
        <v/>
      </c>
    </row>
    <row r="2728">
      <c r="A2728" t="inlineStr">
        <is>
          <t>pyqubo</t>
        </is>
      </c>
      <c r="B2728" t="inlineStr">
        <is>
          <t>4ef4d1309223ef425600f9adb8763f4def8c3198</t>
        </is>
      </c>
      <c r="C2728" t="inlineStr">
        <is>
          <t>2020-10-01 16:23:24+00:00</t>
        </is>
      </c>
      <c r="D2728" t="inlineStr">
        <is>
          <t>rem</t>
        </is>
      </c>
      <c r="E2728" t="inlineStr"/>
      <c r="F2728" t="inlineStr"/>
      <c r="G2728" t="inlineStr">
        <is>
          <t>ipykernel</t>
        </is>
      </c>
      <c r="H2728">
        <f>=4.9.0</f>
        <v/>
      </c>
    </row>
    <row r="2729">
      <c r="A2729" t="inlineStr">
        <is>
          <t>pyqubo</t>
        </is>
      </c>
      <c r="B2729" t="inlineStr">
        <is>
          <t>4ef4d1309223ef425600f9adb8763f4def8c3198</t>
        </is>
      </c>
      <c r="C2729" t="inlineStr">
        <is>
          <t>2020-10-01 16:23:24+00:00</t>
        </is>
      </c>
      <c r="D2729" t="inlineStr">
        <is>
          <t>rem</t>
        </is>
      </c>
      <c r="E2729" t="inlineStr"/>
      <c r="F2729" t="inlineStr"/>
      <c r="G2729" t="inlineStr">
        <is>
          <t>runipy</t>
        </is>
      </c>
      <c r="H2729">
        <f>=0.1.5</f>
        <v/>
      </c>
    </row>
    <row r="2730">
      <c r="A2730" t="inlineStr">
        <is>
          <t>pyqubo</t>
        </is>
      </c>
      <c r="B2730" t="inlineStr">
        <is>
          <t>4ef4d1309223ef425600f9adb8763f4def8c3198</t>
        </is>
      </c>
      <c r="C2730" t="inlineStr">
        <is>
          <t>2020-10-01 16:23:24+00:00</t>
        </is>
      </c>
      <c r="D2730" t="inlineStr">
        <is>
          <t>rem</t>
        </is>
      </c>
      <c r="E2730" t="inlineStr"/>
      <c r="F2730" t="inlineStr"/>
      <c r="G2730" t="inlineStr">
        <is>
          <t>matplotlib</t>
        </is>
      </c>
      <c r="H2730">
        <f>=2.2.3</f>
        <v/>
      </c>
    </row>
    <row r="2731">
      <c r="A2731" t="inlineStr">
        <is>
          <t>pyqubo</t>
        </is>
      </c>
      <c r="B2731" t="inlineStr">
        <is>
          <t>4ef4d1309223ef425600f9adb8763f4def8c3198</t>
        </is>
      </c>
      <c r="C2731" t="inlineStr">
        <is>
          <t>2020-10-01 16:23:24+00:00</t>
        </is>
      </c>
      <c r="D2731" t="inlineStr">
        <is>
          <t>rem</t>
        </is>
      </c>
      <c r="E2731" t="inlineStr"/>
      <c r="F2731" t="inlineStr"/>
      <c r="G2731" t="inlineStr">
        <is>
          <t>networkx</t>
        </is>
      </c>
      <c r="H2731">
        <f>=2.0</f>
        <v/>
      </c>
    </row>
    <row r="2732">
      <c r="A2732" t="inlineStr">
        <is>
          <t>pyqubo</t>
        </is>
      </c>
      <c r="B2732" t="inlineStr">
        <is>
          <t>60f2209f66f659e7bfe145fcdec3c027a3bffbba</t>
        </is>
      </c>
      <c r="C2732" t="inlineStr">
        <is>
          <t>2021-01-21 06:38:47+00:00</t>
        </is>
      </c>
      <c r="D2732" t="inlineStr">
        <is>
          <t>verchange</t>
        </is>
      </c>
      <c r="E2732" t="inlineStr">
        <is>
          <t>dwave-neal</t>
        </is>
      </c>
      <c r="F2732">
        <f>=0.5.7</f>
        <v/>
      </c>
      <c r="G2732" t="inlineStr">
        <is>
          <t>dwave-neal</t>
        </is>
      </c>
      <c r="H2732">
        <f>=0.5.4</f>
        <v/>
      </c>
    </row>
    <row r="2733">
      <c r="A2733" t="inlineStr">
        <is>
          <t>pyqubo</t>
        </is>
      </c>
      <c r="B2733" t="inlineStr">
        <is>
          <t>60f2209f66f659e7bfe145fcdec3c027a3bffbba</t>
        </is>
      </c>
      <c r="C2733" t="inlineStr">
        <is>
          <t>2021-01-21 06:38:47+00:00</t>
        </is>
      </c>
      <c r="D2733" t="inlineStr">
        <is>
          <t>verchange</t>
        </is>
      </c>
      <c r="E2733" t="inlineStr">
        <is>
          <t>dimod</t>
        </is>
      </c>
      <c r="F2733">
        <f>=0.9.13</f>
        <v/>
      </c>
      <c r="G2733" t="inlineStr">
        <is>
          <t>dimod</t>
        </is>
      </c>
      <c r="H2733">
        <f>=0.9.2</f>
        <v/>
      </c>
    </row>
    <row r="2734">
      <c r="A2734" t="inlineStr">
        <is>
          <t>pyqubo</t>
        </is>
      </c>
      <c r="B2734" t="inlineStr">
        <is>
          <t>60f2209f66f659e7bfe145fcdec3c027a3bffbba</t>
        </is>
      </c>
      <c r="C2734" t="inlineStr">
        <is>
          <t>2021-01-21 06:38:47+00:00</t>
        </is>
      </c>
      <c r="D2734" t="inlineStr">
        <is>
          <t>verchange</t>
        </is>
      </c>
      <c r="E2734" t="inlineStr">
        <is>
          <t>nbsphinx</t>
        </is>
      </c>
      <c r="F2734">
        <f>=0.3.5</f>
        <v/>
      </c>
      <c r="G2734" t="inlineStr">
        <is>
          <t>nbsphinx</t>
        </is>
      </c>
      <c r="H2734">
        <f>=0.3.5</f>
        <v/>
      </c>
    </row>
    <row r="2735">
      <c r="A2735" t="inlineStr">
        <is>
          <t>pyqubo</t>
        </is>
      </c>
      <c r="B2735" t="inlineStr">
        <is>
          <t>60f2209f66f659e7bfe145fcdec3c027a3bffbba</t>
        </is>
      </c>
      <c r="C2735" t="inlineStr">
        <is>
          <t>2021-01-21 06:38:47+00:00</t>
        </is>
      </c>
      <c r="D2735" t="inlineStr">
        <is>
          <t>add</t>
        </is>
      </c>
      <c r="E2735" t="inlineStr">
        <is>
          <t>scikit-build</t>
        </is>
      </c>
      <c r="F2735" t="inlineStr">
        <is>
          <t>&gt;=0.11.1</t>
        </is>
      </c>
      <c r="G2735" t="inlineStr"/>
      <c r="H2735" t="inlineStr"/>
    </row>
    <row r="2736">
      <c r="A2736" t="inlineStr">
        <is>
          <t>pyqubo</t>
        </is>
      </c>
      <c r="B2736" t="inlineStr">
        <is>
          <t>60f2209f66f659e7bfe145fcdec3c027a3bffbba</t>
        </is>
      </c>
      <c r="C2736" t="inlineStr">
        <is>
          <t>2021-01-21 06:38:47+00:00</t>
        </is>
      </c>
      <c r="D2736" t="inlineStr">
        <is>
          <t>add</t>
        </is>
      </c>
      <c r="E2736" t="inlineStr">
        <is>
          <t>cmake</t>
        </is>
      </c>
      <c r="F2736" t="inlineStr">
        <is>
          <t>&gt;=3.18.2</t>
        </is>
      </c>
      <c r="G2736" t="inlineStr"/>
      <c r="H2736" t="inlineStr"/>
    </row>
    <row r="2737">
      <c r="A2737" t="inlineStr">
        <is>
          <t>srgan</t>
        </is>
      </c>
      <c r="B2737" t="inlineStr">
        <is>
          <t>2fd80d0ef2cd450a3d42368a64329dfdb3bd92a0</t>
        </is>
      </c>
      <c r="C2737" t="inlineStr">
        <is>
          <t>2019-07-26 09:29:37+00:00</t>
        </is>
      </c>
      <c r="D2737" t="inlineStr">
        <is>
          <t>add</t>
        </is>
      </c>
      <c r="E2737" t="inlineStr">
        <is>
          <t>tensorlayer</t>
        </is>
      </c>
      <c r="F2737" t="inlineStr">
        <is>
          <t>&gt;=2.0.0</t>
        </is>
      </c>
      <c r="G2737" t="inlineStr"/>
      <c r="H2737" t="inlineStr"/>
    </row>
    <row r="2738">
      <c r="A2738" t="inlineStr">
        <is>
          <t>srgan</t>
        </is>
      </c>
      <c r="B2738" t="inlineStr">
        <is>
          <t>2fd80d0ef2cd450a3d42368a64329dfdb3bd92a0</t>
        </is>
      </c>
      <c r="C2738" t="inlineStr">
        <is>
          <t>2019-07-26 09:29:37+00:00</t>
        </is>
      </c>
      <c r="D2738" t="inlineStr">
        <is>
          <t>add</t>
        </is>
      </c>
      <c r="E2738" t="inlineStr">
        <is>
          <t>tensorflow</t>
        </is>
      </c>
      <c r="F2738" t="inlineStr">
        <is>
          <t>&gt;=2.0.0</t>
        </is>
      </c>
      <c r="G2738" t="inlineStr"/>
      <c r="H2738" t="inlineStr"/>
    </row>
    <row r="2739">
      <c r="A2739" t="inlineStr">
        <is>
          <t>bqup</t>
        </is>
      </c>
      <c r="B2739" t="inlineStr">
        <is>
          <t>4dda1d6302c737ee6162682b9583b03071756539</t>
        </is>
      </c>
      <c r="C2739" t="inlineStr">
        <is>
          <t>2019-03-01 10:32:35+00:00</t>
        </is>
      </c>
      <c r="D2739" t="inlineStr">
        <is>
          <t>add</t>
        </is>
      </c>
      <c r="E2739" t="inlineStr">
        <is>
          <t>docopt</t>
        </is>
      </c>
      <c r="F2739" t="inlineStr"/>
      <c r="G2739" t="inlineStr"/>
      <c r="H2739" t="inlineStr"/>
    </row>
    <row r="2740">
      <c r="A2740" t="inlineStr">
        <is>
          <t>bqup</t>
        </is>
      </c>
      <c r="B2740" t="inlineStr">
        <is>
          <t>4dda1d6302c737ee6162682b9583b03071756539</t>
        </is>
      </c>
      <c r="C2740" t="inlineStr">
        <is>
          <t>2019-03-01 10:32:35+00:00</t>
        </is>
      </c>
      <c r="D2740" t="inlineStr">
        <is>
          <t>add</t>
        </is>
      </c>
      <c r="E2740" t="inlineStr">
        <is>
          <t>google-cloud-bigquery</t>
        </is>
      </c>
      <c r="F2740">
        <f>=1.1.0</f>
        <v/>
      </c>
      <c r="G2740" t="inlineStr"/>
      <c r="H2740" t="inlineStr"/>
    </row>
    <row r="2741">
      <c r="A2741" t="inlineStr">
        <is>
          <t>bqup</t>
        </is>
      </c>
      <c r="B2741" t="inlineStr">
        <is>
          <t>9b8cf12243612bd600d7b051fa3ec78b0be8e9df</t>
        </is>
      </c>
      <c r="C2741" t="inlineStr">
        <is>
          <t>2020-06-05 07:02:00+00:00</t>
        </is>
      </c>
      <c r="D2741" t="inlineStr">
        <is>
          <t>verchange</t>
        </is>
      </c>
      <c r="E2741" t="inlineStr">
        <is>
          <t>google-cloud-bigquery</t>
        </is>
      </c>
      <c r="F2741">
        <f>=1.24.0</f>
        <v/>
      </c>
      <c r="G2741" t="inlineStr">
        <is>
          <t>google-cloud-bigquery</t>
        </is>
      </c>
      <c r="H2741">
        <f>=1.1.0</f>
        <v/>
      </c>
    </row>
    <row r="2742">
      <c r="A2742" t="inlineStr">
        <is>
          <t>bqup</t>
        </is>
      </c>
      <c r="B2742" t="inlineStr">
        <is>
          <t>9b8cf12243612bd600d7b051fa3ec78b0be8e9df</t>
        </is>
      </c>
      <c r="C2742" t="inlineStr">
        <is>
          <t>2020-06-05 07:02:00+00:00</t>
        </is>
      </c>
      <c r="D2742" t="inlineStr">
        <is>
          <t>add</t>
        </is>
      </c>
      <c r="E2742" t="inlineStr">
        <is>
          <t>pytest</t>
        </is>
      </c>
      <c r="F2742" t="inlineStr"/>
      <c r="G2742" t="inlineStr"/>
      <c r="H2742" t="inlineStr"/>
    </row>
    <row r="2743">
      <c r="A2743" t="inlineStr">
        <is>
          <t>plone.restapi</t>
        </is>
      </c>
      <c r="B2743" t="inlineStr">
        <is>
          <t>3542600506ed53ff2af53baf9e3af0ff432b1c79</t>
        </is>
      </c>
      <c r="C2743" t="inlineStr">
        <is>
          <t>2018-06-22 15:39:47+00:00</t>
        </is>
      </c>
      <c r="D2743" t="inlineStr">
        <is>
          <t>verchange</t>
        </is>
      </c>
      <c r="E2743" t="inlineStr">
        <is>
          <t>zc.buildout</t>
        </is>
      </c>
      <c r="F2743">
        <f>=2.11.4</f>
        <v/>
      </c>
      <c r="G2743" t="inlineStr">
        <is>
          <t>zc.buildout</t>
        </is>
      </c>
      <c r="H2743">
        <f>=2.9.5</f>
        <v/>
      </c>
    </row>
    <row r="2744">
      <c r="A2744" t="inlineStr">
        <is>
          <t>plone.restapi</t>
        </is>
      </c>
      <c r="B2744" t="inlineStr">
        <is>
          <t>3542600506ed53ff2af53baf9e3af0ff432b1c79</t>
        </is>
      </c>
      <c r="C2744" t="inlineStr">
        <is>
          <t>2018-06-22 15:39:47+00:00</t>
        </is>
      </c>
      <c r="D2744" t="inlineStr">
        <is>
          <t>verchange</t>
        </is>
      </c>
      <c r="E2744" t="inlineStr">
        <is>
          <t>setuptools</t>
        </is>
      </c>
      <c r="F2744">
        <f>=39.1.0</f>
        <v/>
      </c>
      <c r="G2744" t="inlineStr">
        <is>
          <t>setuptools</t>
        </is>
      </c>
      <c r="H2744">
        <f>=33.1.1</f>
        <v/>
      </c>
    </row>
    <row r="2745">
      <c r="A2745" t="inlineStr">
        <is>
          <t>plone.restapi</t>
        </is>
      </c>
      <c r="B2745" t="inlineStr">
        <is>
          <t>9d7f0125639e2aab18ddc2419f912849d1ca2929</t>
        </is>
      </c>
      <c r="C2745" t="inlineStr">
        <is>
          <t>2018-06-25 16:29:06+00:00</t>
        </is>
      </c>
      <c r="D2745" t="inlineStr">
        <is>
          <t>verchange</t>
        </is>
      </c>
      <c r="E2745" t="inlineStr">
        <is>
          <t>zc.buildout</t>
        </is>
      </c>
      <c r="F2745">
        <f>=2.11.5</f>
        <v/>
      </c>
      <c r="G2745" t="inlineStr">
        <is>
          <t>zc.buildout</t>
        </is>
      </c>
      <c r="H2745">
        <f>=2.11.4</f>
        <v/>
      </c>
    </row>
    <row r="2746">
      <c r="A2746" t="inlineStr">
        <is>
          <t>plone.restapi</t>
        </is>
      </c>
      <c r="B2746" t="inlineStr">
        <is>
          <t>851adc19b7dd2b1629043afa87d61ce6e0a1f3ed</t>
        </is>
      </c>
      <c r="C2746" t="inlineStr">
        <is>
          <t>2018-11-06 10:12:26+00:00</t>
        </is>
      </c>
      <c r="D2746" t="inlineStr">
        <is>
          <t>verchange</t>
        </is>
      </c>
      <c r="E2746" t="inlineStr">
        <is>
          <t>requests</t>
        </is>
      </c>
      <c r="F2746">
        <f>=2.20.0</f>
        <v/>
      </c>
      <c r="G2746" t="inlineStr">
        <is>
          <t>requests</t>
        </is>
      </c>
      <c r="H2746">
        <f>=2.18.4</f>
        <v/>
      </c>
    </row>
    <row r="2747">
      <c r="A2747" t="inlineStr">
        <is>
          <t>plone.restapi</t>
        </is>
      </c>
      <c r="B2747" t="inlineStr">
        <is>
          <t>851adc19b7dd2b1629043afa87d61ce6e0a1f3ed</t>
        </is>
      </c>
      <c r="C2747" t="inlineStr">
        <is>
          <t>2018-11-06 10:12:26+00:00</t>
        </is>
      </c>
      <c r="D2747" t="inlineStr">
        <is>
          <t>verchange</t>
        </is>
      </c>
      <c r="E2747" t="inlineStr">
        <is>
          <t>sphinxcontrib-httpexample</t>
        </is>
      </c>
      <c r="F2747">
        <f>=0.9.1</f>
        <v/>
      </c>
      <c r="G2747" t="inlineStr">
        <is>
          <t>sphinxcontrib-httpexample</t>
        </is>
      </c>
      <c r="H2747">
        <f>=0.7.0</f>
        <v/>
      </c>
    </row>
    <row r="2748">
      <c r="A2748" t="inlineStr">
        <is>
          <t>plone.restapi</t>
        </is>
      </c>
      <c r="B2748" t="inlineStr">
        <is>
          <t>851adc19b7dd2b1629043afa87d61ce6e0a1f3ed</t>
        </is>
      </c>
      <c r="C2748" t="inlineStr">
        <is>
          <t>2018-11-06 10:12:26+00:00</t>
        </is>
      </c>
      <c r="D2748" t="inlineStr">
        <is>
          <t>verchange</t>
        </is>
      </c>
      <c r="E2748" t="inlineStr">
        <is>
          <t>zc.buildout</t>
        </is>
      </c>
      <c r="F2748">
        <f>=2.12.2</f>
        <v/>
      </c>
      <c r="G2748" t="inlineStr">
        <is>
          <t>zc.buildout</t>
        </is>
      </c>
      <c r="H2748">
        <f>=2.11.5</f>
        <v/>
      </c>
    </row>
    <row r="2749">
      <c r="A2749" t="inlineStr">
        <is>
          <t>plone.restapi</t>
        </is>
      </c>
      <c r="B2749" t="inlineStr">
        <is>
          <t>851adc19b7dd2b1629043afa87d61ce6e0a1f3ed</t>
        </is>
      </c>
      <c r="C2749" t="inlineStr">
        <is>
          <t>2018-11-06 10:12:26+00:00</t>
        </is>
      </c>
      <c r="D2749" t="inlineStr">
        <is>
          <t>verchange</t>
        </is>
      </c>
      <c r="E2749" t="inlineStr">
        <is>
          <t>setuptools</t>
        </is>
      </c>
      <c r="F2749">
        <f>=40.4.3</f>
        <v/>
      </c>
      <c r="G2749" t="inlineStr">
        <is>
          <t>setuptools</t>
        </is>
      </c>
      <c r="H2749">
        <f>=39.1.0</f>
        <v/>
      </c>
    </row>
    <row r="2750">
      <c r="A2750" t="inlineStr">
        <is>
          <t>plone.restapi</t>
        </is>
      </c>
      <c r="B2750" t="inlineStr">
        <is>
          <t>e16b33fbaeaa9ac4c30deda3dfc89f01bfc677ca</t>
        </is>
      </c>
      <c r="C2750" t="inlineStr">
        <is>
          <t>2019-02-05 20:29:01+00:00</t>
        </is>
      </c>
      <c r="D2750" t="inlineStr">
        <is>
          <t>rem</t>
        </is>
      </c>
      <c r="E2750" t="inlineStr"/>
      <c r="F2750" t="inlineStr"/>
      <c r="G2750" t="inlineStr">
        <is>
          <t>alabaster</t>
        </is>
      </c>
      <c r="H2750">
        <f>=0.7.10</f>
        <v/>
      </c>
    </row>
    <row r="2751">
      <c r="A2751" t="inlineStr">
        <is>
          <t>plone.restapi</t>
        </is>
      </c>
      <c r="B2751" t="inlineStr">
        <is>
          <t>e16b33fbaeaa9ac4c30deda3dfc89f01bfc677ca</t>
        </is>
      </c>
      <c r="C2751" t="inlineStr">
        <is>
          <t>2019-02-05 20:29:01+00:00</t>
        </is>
      </c>
      <c r="D2751" t="inlineStr">
        <is>
          <t>rem</t>
        </is>
      </c>
      <c r="E2751" t="inlineStr"/>
      <c r="F2751" t="inlineStr"/>
      <c r="G2751" t="inlineStr">
        <is>
          <t>appdirs</t>
        </is>
      </c>
      <c r="H2751">
        <f>=1.4.2</f>
        <v/>
      </c>
    </row>
    <row r="2752">
      <c r="A2752" t="inlineStr">
        <is>
          <t>plone.restapi</t>
        </is>
      </c>
      <c r="B2752" t="inlineStr">
        <is>
          <t>e16b33fbaeaa9ac4c30deda3dfc89f01bfc677ca</t>
        </is>
      </c>
      <c r="C2752" t="inlineStr">
        <is>
          <t>2019-02-05 20:29:01+00:00</t>
        </is>
      </c>
      <c r="D2752" t="inlineStr">
        <is>
          <t>rem</t>
        </is>
      </c>
      <c r="E2752" t="inlineStr"/>
      <c r="F2752" t="inlineStr"/>
      <c r="G2752" t="inlineStr">
        <is>
          <t>astunparse</t>
        </is>
      </c>
      <c r="H2752">
        <f>=1.5.0</f>
        <v/>
      </c>
    </row>
    <row r="2753">
      <c r="A2753" t="inlineStr">
        <is>
          <t>plone.restapi</t>
        </is>
      </c>
      <c r="B2753" t="inlineStr">
        <is>
          <t>e16b33fbaeaa9ac4c30deda3dfc89f01bfc677ca</t>
        </is>
      </c>
      <c r="C2753" t="inlineStr">
        <is>
          <t>2019-02-05 20:29:01+00:00</t>
        </is>
      </c>
      <c r="D2753" t="inlineStr">
        <is>
          <t>rem</t>
        </is>
      </c>
      <c r="E2753" t="inlineStr"/>
      <c r="F2753" t="inlineStr"/>
      <c r="G2753" t="inlineStr">
        <is>
          <t>Babel</t>
        </is>
      </c>
      <c r="H2753">
        <f>=2.5.1</f>
        <v/>
      </c>
    </row>
    <row r="2754">
      <c r="A2754" t="inlineStr">
        <is>
          <t>plone.restapi</t>
        </is>
      </c>
      <c r="B2754" t="inlineStr">
        <is>
          <t>e16b33fbaeaa9ac4c30deda3dfc89f01bfc677ca</t>
        </is>
      </c>
      <c r="C2754" t="inlineStr">
        <is>
          <t>2019-02-05 20:29:01+00:00</t>
        </is>
      </c>
      <c r="D2754" t="inlineStr">
        <is>
          <t>rem</t>
        </is>
      </c>
      <c r="E2754" t="inlineStr"/>
      <c r="F2754" t="inlineStr"/>
      <c r="G2754" t="inlineStr">
        <is>
          <t>certifi</t>
        </is>
      </c>
      <c r="H2754">
        <f>=2017.11.5</f>
        <v/>
      </c>
    </row>
    <row r="2755">
      <c r="A2755" t="inlineStr">
        <is>
          <t>plone.restapi</t>
        </is>
      </c>
      <c r="B2755" t="inlineStr">
        <is>
          <t>e16b33fbaeaa9ac4c30deda3dfc89f01bfc677ca</t>
        </is>
      </c>
      <c r="C2755" t="inlineStr">
        <is>
          <t>2019-02-05 20:29:01+00:00</t>
        </is>
      </c>
      <c r="D2755" t="inlineStr">
        <is>
          <t>rem</t>
        </is>
      </c>
      <c r="E2755" t="inlineStr"/>
      <c r="F2755" t="inlineStr"/>
      <c r="G2755" t="inlineStr">
        <is>
          <t>chardet</t>
        </is>
      </c>
      <c r="H2755">
        <f>=3.0.4</f>
        <v/>
      </c>
    </row>
    <row r="2756">
      <c r="A2756" t="inlineStr">
        <is>
          <t>plone.restapi</t>
        </is>
      </c>
      <c r="B2756" t="inlineStr">
        <is>
          <t>e16b33fbaeaa9ac4c30deda3dfc89f01bfc677ca</t>
        </is>
      </c>
      <c r="C2756" t="inlineStr">
        <is>
          <t>2019-02-05 20:29:01+00:00</t>
        </is>
      </c>
      <c r="D2756" t="inlineStr">
        <is>
          <t>rem</t>
        </is>
      </c>
      <c r="E2756" t="inlineStr"/>
      <c r="F2756" t="inlineStr"/>
      <c r="G2756" t="inlineStr">
        <is>
          <t>docutils</t>
        </is>
      </c>
      <c r="H2756">
        <f>=0.14</f>
        <v/>
      </c>
    </row>
    <row r="2757">
      <c r="A2757" t="inlineStr">
        <is>
          <t>plone.restapi</t>
        </is>
      </c>
      <c r="B2757" t="inlineStr">
        <is>
          <t>e16b33fbaeaa9ac4c30deda3dfc89f01bfc677ca</t>
        </is>
      </c>
      <c r="C2757" t="inlineStr">
        <is>
          <t>2019-02-05 20:29:01+00:00</t>
        </is>
      </c>
      <c r="D2757" t="inlineStr">
        <is>
          <t>rem</t>
        </is>
      </c>
      <c r="E2757" t="inlineStr"/>
      <c r="F2757" t="inlineStr"/>
      <c r="G2757" t="inlineStr">
        <is>
          <t>idna</t>
        </is>
      </c>
      <c r="H2757">
        <f>=2.6</f>
        <v/>
      </c>
    </row>
    <row r="2758">
      <c r="A2758" t="inlineStr">
        <is>
          <t>plone.restapi</t>
        </is>
      </c>
      <c r="B2758" t="inlineStr">
        <is>
          <t>e16b33fbaeaa9ac4c30deda3dfc89f01bfc677ca</t>
        </is>
      </c>
      <c r="C2758" t="inlineStr">
        <is>
          <t>2019-02-05 20:29:01+00:00</t>
        </is>
      </c>
      <c r="D2758" t="inlineStr">
        <is>
          <t>rem</t>
        </is>
      </c>
      <c r="E2758" t="inlineStr"/>
      <c r="F2758" t="inlineStr"/>
      <c r="G2758" t="inlineStr">
        <is>
          <t>imagesize</t>
        </is>
      </c>
      <c r="H2758">
        <f>=0.7.1</f>
        <v/>
      </c>
    </row>
    <row r="2759">
      <c r="A2759" t="inlineStr">
        <is>
          <t>plone.restapi</t>
        </is>
      </c>
      <c r="B2759" t="inlineStr">
        <is>
          <t>e16b33fbaeaa9ac4c30deda3dfc89f01bfc677ca</t>
        </is>
      </c>
      <c r="C2759" t="inlineStr">
        <is>
          <t>2019-02-05 20:29:01+00:00</t>
        </is>
      </c>
      <c r="D2759" t="inlineStr">
        <is>
          <t>rem</t>
        </is>
      </c>
      <c r="E2759" t="inlineStr"/>
      <c r="F2759" t="inlineStr"/>
      <c r="G2759" t="inlineStr">
        <is>
          <t>Jinja2</t>
        </is>
      </c>
      <c r="H2759">
        <f>=2.10</f>
        <v/>
      </c>
    </row>
    <row r="2760">
      <c r="A2760" t="inlineStr">
        <is>
          <t>plone.restapi</t>
        </is>
      </c>
      <c r="B2760" t="inlineStr">
        <is>
          <t>e16b33fbaeaa9ac4c30deda3dfc89f01bfc677ca</t>
        </is>
      </c>
      <c r="C2760" t="inlineStr">
        <is>
          <t>2019-02-05 20:29:01+00:00</t>
        </is>
      </c>
      <c r="D2760" t="inlineStr">
        <is>
          <t>rem</t>
        </is>
      </c>
      <c r="E2760" t="inlineStr"/>
      <c r="F2760" t="inlineStr"/>
      <c r="G2760" t="inlineStr">
        <is>
          <t>MarkupSafe</t>
        </is>
      </c>
      <c r="H2760">
        <f>=1.0</f>
        <v/>
      </c>
    </row>
    <row r="2761">
      <c r="A2761" t="inlineStr">
        <is>
          <t>plone.restapi</t>
        </is>
      </c>
      <c r="B2761" t="inlineStr">
        <is>
          <t>e16b33fbaeaa9ac4c30deda3dfc89f01bfc677ca</t>
        </is>
      </c>
      <c r="C2761" t="inlineStr">
        <is>
          <t>2019-02-05 20:29:01+00:00</t>
        </is>
      </c>
      <c r="D2761" t="inlineStr">
        <is>
          <t>rem</t>
        </is>
      </c>
      <c r="E2761" t="inlineStr"/>
      <c r="F2761" t="inlineStr"/>
      <c r="G2761" t="inlineStr">
        <is>
          <t>packaging</t>
        </is>
      </c>
      <c r="H2761">
        <f>=16.8</f>
        <v/>
      </c>
    </row>
    <row r="2762">
      <c r="A2762" t="inlineStr">
        <is>
          <t>plone.restapi</t>
        </is>
      </c>
      <c r="B2762" t="inlineStr">
        <is>
          <t>e16b33fbaeaa9ac4c30deda3dfc89f01bfc677ca</t>
        </is>
      </c>
      <c r="C2762" t="inlineStr">
        <is>
          <t>2019-02-05 20:29:01+00:00</t>
        </is>
      </c>
      <c r="D2762" t="inlineStr">
        <is>
          <t>rem</t>
        </is>
      </c>
      <c r="E2762" t="inlineStr"/>
      <c r="F2762" t="inlineStr"/>
      <c r="G2762" t="inlineStr">
        <is>
          <t>Pygments</t>
        </is>
      </c>
      <c r="H2762">
        <f>=2.2.0</f>
        <v/>
      </c>
    </row>
    <row r="2763">
      <c r="A2763" t="inlineStr">
        <is>
          <t>plone.restapi</t>
        </is>
      </c>
      <c r="B2763" t="inlineStr">
        <is>
          <t>e16b33fbaeaa9ac4c30deda3dfc89f01bfc677ca</t>
        </is>
      </c>
      <c r="C2763" t="inlineStr">
        <is>
          <t>2019-02-05 20:29:01+00:00</t>
        </is>
      </c>
      <c r="D2763" t="inlineStr">
        <is>
          <t>rem</t>
        </is>
      </c>
      <c r="E2763" t="inlineStr"/>
      <c r="F2763" t="inlineStr"/>
      <c r="G2763" t="inlineStr">
        <is>
          <t>pyparsing</t>
        </is>
      </c>
      <c r="H2763">
        <f>=2.1.10</f>
        <v/>
      </c>
    </row>
    <row r="2764">
      <c r="A2764" t="inlineStr">
        <is>
          <t>plone.restapi</t>
        </is>
      </c>
      <c r="B2764" t="inlineStr">
        <is>
          <t>e16b33fbaeaa9ac4c30deda3dfc89f01bfc677ca</t>
        </is>
      </c>
      <c r="C2764" t="inlineStr">
        <is>
          <t>2019-02-05 20:29:01+00:00</t>
        </is>
      </c>
      <c r="D2764" t="inlineStr">
        <is>
          <t>rem</t>
        </is>
      </c>
      <c r="E2764" t="inlineStr"/>
      <c r="F2764" t="inlineStr"/>
      <c r="G2764" t="inlineStr">
        <is>
          <t>pytz</t>
        </is>
      </c>
      <c r="H2764">
        <f>=2017.3</f>
        <v/>
      </c>
    </row>
    <row r="2765">
      <c r="A2765" t="inlineStr">
        <is>
          <t>plone.restapi</t>
        </is>
      </c>
      <c r="B2765" t="inlineStr">
        <is>
          <t>e16b33fbaeaa9ac4c30deda3dfc89f01bfc677ca</t>
        </is>
      </c>
      <c r="C2765" t="inlineStr">
        <is>
          <t>2019-02-05 20:29:01+00:00</t>
        </is>
      </c>
      <c r="D2765" t="inlineStr">
        <is>
          <t>rem</t>
        </is>
      </c>
      <c r="E2765" t="inlineStr"/>
      <c r="F2765" t="inlineStr"/>
      <c r="G2765" t="inlineStr">
        <is>
          <t>requests</t>
        </is>
      </c>
      <c r="H2765">
        <f>=2.20.0</f>
        <v/>
      </c>
    </row>
    <row r="2766">
      <c r="A2766" t="inlineStr">
        <is>
          <t>plone.restapi</t>
        </is>
      </c>
      <c r="B2766" t="inlineStr">
        <is>
          <t>e16b33fbaeaa9ac4c30deda3dfc89f01bfc677ca</t>
        </is>
      </c>
      <c r="C2766" t="inlineStr">
        <is>
          <t>2019-02-05 20:29:01+00:00</t>
        </is>
      </c>
      <c r="D2766" t="inlineStr">
        <is>
          <t>rem</t>
        </is>
      </c>
      <c r="E2766" t="inlineStr"/>
      <c r="F2766" t="inlineStr"/>
      <c r="G2766" t="inlineStr">
        <is>
          <t>six</t>
        </is>
      </c>
      <c r="H2766">
        <f>=1.10.0</f>
        <v/>
      </c>
    </row>
    <row r="2767">
      <c r="A2767" t="inlineStr">
        <is>
          <t>plone.restapi</t>
        </is>
      </c>
      <c r="B2767" t="inlineStr">
        <is>
          <t>e16b33fbaeaa9ac4c30deda3dfc89f01bfc677ca</t>
        </is>
      </c>
      <c r="C2767" t="inlineStr">
        <is>
          <t>2019-02-05 20:29:01+00:00</t>
        </is>
      </c>
      <c r="D2767" t="inlineStr">
        <is>
          <t>rem</t>
        </is>
      </c>
      <c r="E2767" t="inlineStr"/>
      <c r="F2767" t="inlineStr"/>
      <c r="G2767" t="inlineStr">
        <is>
          <t>snowballstemmer</t>
        </is>
      </c>
      <c r="H2767">
        <f>=1.2.1</f>
        <v/>
      </c>
    </row>
    <row r="2768">
      <c r="A2768" t="inlineStr">
        <is>
          <t>plone.restapi</t>
        </is>
      </c>
      <c r="B2768" t="inlineStr">
        <is>
          <t>e16b33fbaeaa9ac4c30deda3dfc89f01bfc677ca</t>
        </is>
      </c>
      <c r="C2768" t="inlineStr">
        <is>
          <t>2019-02-05 20:29:01+00:00</t>
        </is>
      </c>
      <c r="D2768" t="inlineStr">
        <is>
          <t>rem</t>
        </is>
      </c>
      <c r="E2768" t="inlineStr"/>
      <c r="F2768" t="inlineStr"/>
      <c r="G2768" t="inlineStr">
        <is>
          <t>Sphinx</t>
        </is>
      </c>
      <c r="H2768">
        <f>=1.6.5</f>
        <v/>
      </c>
    </row>
    <row r="2769">
      <c r="A2769" t="inlineStr">
        <is>
          <t>plone.restapi</t>
        </is>
      </c>
      <c r="B2769" t="inlineStr">
        <is>
          <t>e16b33fbaeaa9ac4c30deda3dfc89f01bfc677ca</t>
        </is>
      </c>
      <c r="C2769" t="inlineStr">
        <is>
          <t>2019-02-05 20:29:01+00:00</t>
        </is>
      </c>
      <c r="D2769" t="inlineStr">
        <is>
          <t>rem</t>
        </is>
      </c>
      <c r="E2769" t="inlineStr"/>
      <c r="F2769" t="inlineStr"/>
      <c r="G2769" t="inlineStr">
        <is>
          <t>sphinx-rtd-theme</t>
        </is>
      </c>
      <c r="H2769">
        <f>=0.2.4</f>
        <v/>
      </c>
    </row>
    <row r="2770">
      <c r="A2770" t="inlineStr">
        <is>
          <t>plone.restapi</t>
        </is>
      </c>
      <c r="B2770" t="inlineStr">
        <is>
          <t>e16b33fbaeaa9ac4c30deda3dfc89f01bfc677ca</t>
        </is>
      </c>
      <c r="C2770" t="inlineStr">
        <is>
          <t>2019-02-05 20:29:01+00:00</t>
        </is>
      </c>
      <c r="D2770" t="inlineStr">
        <is>
          <t>rem</t>
        </is>
      </c>
      <c r="E2770" t="inlineStr"/>
      <c r="F2770" t="inlineStr"/>
      <c r="G2770" t="inlineStr">
        <is>
          <t>sphinxcontrib-httpdomain</t>
        </is>
      </c>
      <c r="H2770">
        <f>=1.5.0</f>
        <v/>
      </c>
    </row>
    <row r="2771">
      <c r="A2771" t="inlineStr">
        <is>
          <t>plone.restapi</t>
        </is>
      </c>
      <c r="B2771" t="inlineStr">
        <is>
          <t>e16b33fbaeaa9ac4c30deda3dfc89f01bfc677ca</t>
        </is>
      </c>
      <c r="C2771" t="inlineStr">
        <is>
          <t>2019-02-05 20:29:01+00:00</t>
        </is>
      </c>
      <c r="D2771" t="inlineStr">
        <is>
          <t>rem</t>
        </is>
      </c>
      <c r="E2771" t="inlineStr"/>
      <c r="F2771" t="inlineStr"/>
      <c r="G2771" t="inlineStr">
        <is>
          <t>sphinxcontrib-httpexample</t>
        </is>
      </c>
      <c r="H2771">
        <f>=0.9.1</f>
        <v/>
      </c>
    </row>
    <row r="2772">
      <c r="A2772" t="inlineStr">
        <is>
          <t>plone.restapi</t>
        </is>
      </c>
      <c r="B2772" t="inlineStr">
        <is>
          <t>e16b33fbaeaa9ac4c30deda3dfc89f01bfc677ca</t>
        </is>
      </c>
      <c r="C2772" t="inlineStr">
        <is>
          <t>2019-02-05 20:29:01+00:00</t>
        </is>
      </c>
      <c r="D2772" t="inlineStr">
        <is>
          <t>rem</t>
        </is>
      </c>
      <c r="E2772" t="inlineStr"/>
      <c r="F2772" t="inlineStr"/>
      <c r="G2772" t="inlineStr">
        <is>
          <t>sphinxcontrib-websupport</t>
        </is>
      </c>
      <c r="H2772">
        <f>=1.0.1</f>
        <v/>
      </c>
    </row>
    <row r="2773">
      <c r="A2773" t="inlineStr">
        <is>
          <t>plone.restapi</t>
        </is>
      </c>
      <c r="B2773" t="inlineStr">
        <is>
          <t>e16b33fbaeaa9ac4c30deda3dfc89f01bfc677ca</t>
        </is>
      </c>
      <c r="C2773" t="inlineStr">
        <is>
          <t>2019-02-05 20:29:01+00:00</t>
        </is>
      </c>
      <c r="D2773" t="inlineStr">
        <is>
          <t>rem</t>
        </is>
      </c>
      <c r="E2773" t="inlineStr"/>
      <c r="F2773" t="inlineStr"/>
      <c r="G2773" t="inlineStr">
        <is>
          <t>typing</t>
        </is>
      </c>
      <c r="H2773">
        <f>=3.6.2</f>
        <v/>
      </c>
    </row>
    <row r="2774">
      <c r="A2774" t="inlineStr">
        <is>
          <t>plone.restapi</t>
        </is>
      </c>
      <c r="B2774" t="inlineStr">
        <is>
          <t>e16b33fbaeaa9ac4c30deda3dfc89f01bfc677ca</t>
        </is>
      </c>
      <c r="C2774" t="inlineStr">
        <is>
          <t>2019-02-05 20:29:01+00:00</t>
        </is>
      </c>
      <c r="D2774" t="inlineStr">
        <is>
          <t>rem</t>
        </is>
      </c>
      <c r="E2774" t="inlineStr"/>
      <c r="F2774" t="inlineStr"/>
      <c r="G2774" t="inlineStr">
        <is>
          <t>urllib3</t>
        </is>
      </c>
      <c r="H2774">
        <f>=1.22</f>
        <v/>
      </c>
    </row>
    <row r="2775">
      <c r="A2775" t="inlineStr">
        <is>
          <t>plone.restapi</t>
        </is>
      </c>
      <c r="B2775" t="inlineStr">
        <is>
          <t>e41132d3920f5b12d88cf2f5fc4268869755a4fb</t>
        </is>
      </c>
      <c r="C2775" t="inlineStr">
        <is>
          <t>2019-03-06 03:13:08+00:00</t>
        </is>
      </c>
      <c r="D2775" t="inlineStr">
        <is>
          <t>verchange</t>
        </is>
      </c>
      <c r="E2775" t="inlineStr">
        <is>
          <t>setuptools</t>
        </is>
      </c>
      <c r="F2775">
        <f>=40.6.3</f>
        <v/>
      </c>
      <c r="G2775" t="inlineStr">
        <is>
          <t>setuptools</t>
        </is>
      </c>
      <c r="H2775">
        <f>=40.4.3</f>
        <v/>
      </c>
    </row>
    <row r="2776">
      <c r="A2776" t="inlineStr">
        <is>
          <t>plone.restapi</t>
        </is>
      </c>
      <c r="B2776" t="inlineStr">
        <is>
          <t>9b8ab37a17b086ec7279e3258faf13288dc50259</t>
        </is>
      </c>
      <c r="C2776" t="inlineStr">
        <is>
          <t>2019-03-21 04:07:09+00:00</t>
        </is>
      </c>
      <c r="D2776" t="inlineStr">
        <is>
          <t>verchange</t>
        </is>
      </c>
      <c r="E2776" t="inlineStr">
        <is>
          <t>zc.buildout</t>
        </is>
      </c>
      <c r="F2776">
        <f>=2.13.1</f>
        <v/>
      </c>
      <c r="G2776" t="inlineStr">
        <is>
          <t>zc.buildout</t>
        </is>
      </c>
      <c r="H2776">
        <f>=2.12.2</f>
        <v/>
      </c>
    </row>
    <row r="2777">
      <c r="A2777" t="inlineStr">
        <is>
          <t>plone.restapi</t>
        </is>
      </c>
      <c r="B2777" t="inlineStr">
        <is>
          <t>9b8ab37a17b086ec7279e3258faf13288dc50259</t>
        </is>
      </c>
      <c r="C2777" t="inlineStr">
        <is>
          <t>2019-03-21 04:07:09+00:00</t>
        </is>
      </c>
      <c r="D2777" t="inlineStr">
        <is>
          <t>verchange</t>
        </is>
      </c>
      <c r="E2777" t="inlineStr">
        <is>
          <t>setuptools</t>
        </is>
      </c>
      <c r="F2777">
        <f>=40.8.0</f>
        <v/>
      </c>
      <c r="G2777" t="inlineStr">
        <is>
          <t>setuptools</t>
        </is>
      </c>
      <c r="H2777">
        <f>=40.6.3</f>
        <v/>
      </c>
    </row>
    <row r="2778">
      <c r="A2778" t="inlineStr">
        <is>
          <t>plone.restapi</t>
        </is>
      </c>
      <c r="B2778" t="inlineStr">
        <is>
          <t>44dedc7ca82f1a26714cf4cb8be99d2b879ccb97</t>
        </is>
      </c>
      <c r="C2778" t="inlineStr">
        <is>
          <t>2019-06-13 14:23:06+00:00</t>
        </is>
      </c>
      <c r="D2778" t="inlineStr">
        <is>
          <t>verchange</t>
        </is>
      </c>
      <c r="E2778" t="inlineStr">
        <is>
          <t>setuptools</t>
        </is>
      </c>
      <c r="F2778">
        <f>=41.0.1</f>
        <v/>
      </c>
      <c r="G2778" t="inlineStr">
        <is>
          <t>setuptools</t>
        </is>
      </c>
      <c r="H2778">
        <f>=40.8.0</f>
        <v/>
      </c>
    </row>
    <row r="2779">
      <c r="A2779" t="inlineStr">
        <is>
          <t>plone.restapi</t>
        </is>
      </c>
      <c r="B2779" t="inlineStr">
        <is>
          <t>719e989196ef71f5579c05072bae26f98d237ef8</t>
        </is>
      </c>
      <c r="C2779" t="inlineStr">
        <is>
          <t>2019-08-30 14:16:48+00:00</t>
        </is>
      </c>
      <c r="D2779" t="inlineStr">
        <is>
          <t>verchange</t>
        </is>
      </c>
      <c r="E2779" t="inlineStr">
        <is>
          <t>setuptools</t>
        </is>
      </c>
      <c r="F2779">
        <f>=40.8.0</f>
        <v/>
      </c>
      <c r="G2779" t="inlineStr">
        <is>
          <t>setuptools</t>
        </is>
      </c>
      <c r="H2779">
        <f>=41.0.1</f>
        <v/>
      </c>
    </row>
    <row r="2780">
      <c r="A2780" t="inlineStr">
        <is>
          <t>plone.restapi</t>
        </is>
      </c>
      <c r="B2780" t="inlineStr">
        <is>
          <t>c845bf563cd0afed758b2a34135aa9c52f8f4e40</t>
        </is>
      </c>
      <c r="C2780" t="inlineStr">
        <is>
          <t>2019-09-12 11:07:17+00:00</t>
        </is>
      </c>
      <c r="D2780" t="inlineStr">
        <is>
          <t>verchange</t>
        </is>
      </c>
      <c r="E2780" t="inlineStr">
        <is>
          <t>zc.buildout</t>
        </is>
      </c>
      <c r="F2780">
        <f>=2.13.2</f>
        <v/>
      </c>
      <c r="G2780" t="inlineStr">
        <is>
          <t>zc.buildout</t>
        </is>
      </c>
      <c r="H2780">
        <f>=2.13.1</f>
        <v/>
      </c>
    </row>
    <row r="2781">
      <c r="A2781" t="inlineStr">
        <is>
          <t>plone.restapi</t>
        </is>
      </c>
      <c r="B2781" t="inlineStr">
        <is>
          <t>c845bf563cd0afed758b2a34135aa9c52f8f4e40</t>
        </is>
      </c>
      <c r="C2781" t="inlineStr">
        <is>
          <t>2019-09-12 11:07:17+00:00</t>
        </is>
      </c>
      <c r="D2781" t="inlineStr">
        <is>
          <t>verchange</t>
        </is>
      </c>
      <c r="E2781" t="inlineStr">
        <is>
          <t>setuptools</t>
        </is>
      </c>
      <c r="F2781">
        <f>=41.2.0</f>
        <v/>
      </c>
      <c r="G2781" t="inlineStr">
        <is>
          <t>setuptools</t>
        </is>
      </c>
      <c r="H2781">
        <f>=40.8.0</f>
        <v/>
      </c>
    </row>
    <row r="2782">
      <c r="A2782" t="inlineStr">
        <is>
          <t>plone.restapi</t>
        </is>
      </c>
      <c r="B2782" t="inlineStr">
        <is>
          <t>28aaf80e79caf0af31801ec231984e604f6cf5d0</t>
        </is>
      </c>
      <c r="C2782" t="inlineStr">
        <is>
          <t>2020-04-21 21:02:42+00:00</t>
        </is>
      </c>
      <c r="D2782" t="inlineStr">
        <is>
          <t>verchange</t>
        </is>
      </c>
      <c r="E2782" t="inlineStr">
        <is>
          <t>setuptools</t>
        </is>
      </c>
      <c r="F2782">
        <f>=42.0.2</f>
        <v/>
      </c>
      <c r="G2782" t="inlineStr">
        <is>
          <t>setuptools</t>
        </is>
      </c>
      <c r="H2782">
        <f>=41.2.0</f>
        <v/>
      </c>
    </row>
    <row r="2783">
      <c r="A2783" t="inlineStr">
        <is>
          <t>plone.restapi</t>
        </is>
      </c>
      <c r="B2783" t="inlineStr">
        <is>
          <t>c2608e3a85222f29e4922ccd86b0e0b63da38b2e</t>
        </is>
      </c>
      <c r="C2783" t="inlineStr">
        <is>
          <t>2020-10-08 21:25:46+00:00</t>
        </is>
      </c>
      <c r="D2783" t="inlineStr">
        <is>
          <t>verchange</t>
        </is>
      </c>
      <c r="E2783" t="inlineStr">
        <is>
          <t>zc.buildout</t>
        </is>
      </c>
      <c r="F2783">
        <f>=2.13.3</f>
        <v/>
      </c>
      <c r="G2783" t="inlineStr">
        <is>
          <t>zc.buildout</t>
        </is>
      </c>
      <c r="H2783">
        <f>=2.13.2</f>
        <v/>
      </c>
    </row>
    <row r="2784">
      <c r="A2784" t="inlineStr">
        <is>
          <t>plone.restapi</t>
        </is>
      </c>
      <c r="B2784" t="inlineStr">
        <is>
          <t>4d94ee6d91e129df5f812a01b044c3137958bb78</t>
        </is>
      </c>
      <c r="C2784" t="inlineStr">
        <is>
          <t>2021-03-22 14:28:57+00:00</t>
        </is>
      </c>
      <c r="D2784" t="inlineStr">
        <is>
          <t>add</t>
        </is>
      </c>
      <c r="E2784" t="inlineStr">
        <is>
          <t>wheel</t>
        </is>
      </c>
      <c r="F2784" t="inlineStr"/>
      <c r="G2784" t="inlineStr"/>
      <c r="H2784" t="inlineStr"/>
    </row>
    <row r="2785">
      <c r="A2785" t="inlineStr">
        <is>
          <t>pybenchmark</t>
        </is>
      </c>
      <c r="B2785" t="inlineStr">
        <is>
          <t>b7deec1657d0be8e1098213942c98475d343bb6b</t>
        </is>
      </c>
      <c r="C2785" t="inlineStr">
        <is>
          <t>2016-09-28 08:18:34+00:00</t>
        </is>
      </c>
      <c r="D2785" t="inlineStr">
        <is>
          <t>add</t>
        </is>
      </c>
      <c r="E2785" t="inlineStr">
        <is>
          <t>psutil</t>
        </is>
      </c>
      <c r="F2785" t="inlineStr"/>
      <c r="G2785" t="inlineStr"/>
      <c r="H2785" t="inlineStr"/>
    </row>
    <row r="2786">
      <c r="A2786" t="inlineStr">
        <is>
          <t>pybenchmark</t>
        </is>
      </c>
      <c r="B2786" t="inlineStr">
        <is>
          <t>b42d762acd30a19b5035b536a8d3c059b74dc5ed</t>
        </is>
      </c>
      <c r="C2786" t="inlineStr">
        <is>
          <t>2016-10-04 06:54:51+00:00</t>
        </is>
      </c>
      <c r="D2786" t="inlineStr">
        <is>
          <t>add</t>
        </is>
      </c>
      <c r="E2786" t="inlineStr">
        <is>
          <t>gevent</t>
        </is>
      </c>
      <c r="F2786" t="inlineStr"/>
      <c r="G2786" t="inlineStr"/>
      <c r="H2786" t="inlineStr"/>
    </row>
    <row r="2787">
      <c r="A2787" t="inlineStr">
        <is>
          <t>rpn</t>
        </is>
      </c>
      <c r="B2787" t="inlineStr">
        <is>
          <t>8e9a0bbc9757049126bd1bf98dd932ce9d085362</t>
        </is>
      </c>
      <c r="C2787" t="inlineStr">
        <is>
          <t>2018-03-17 12:54:24+00:00</t>
        </is>
      </c>
      <c r="D2787" t="inlineStr">
        <is>
          <t>add</t>
        </is>
      </c>
      <c r="E2787" t="inlineStr">
        <is>
          <t>arrow</t>
        </is>
      </c>
      <c r="F2787" t="inlineStr">
        <is>
          <t>&gt;=0.12.1</t>
        </is>
      </c>
      <c r="G2787" t="inlineStr"/>
      <c r="H2787" t="inlineStr"/>
    </row>
    <row r="2788">
      <c r="A2788" t="inlineStr">
        <is>
          <t>rpn</t>
        </is>
      </c>
      <c r="B2788" t="inlineStr">
        <is>
          <t>8e9a0bbc9757049126bd1bf98dd932ce9d085362</t>
        </is>
      </c>
      <c r="C2788" t="inlineStr">
        <is>
          <t>2018-03-17 12:54:24+00:00</t>
        </is>
      </c>
      <c r="D2788" t="inlineStr">
        <is>
          <t>add</t>
        </is>
      </c>
      <c r="E2788" t="inlineStr">
        <is>
          <t>convertdate</t>
        </is>
      </c>
      <c r="F2788" t="inlineStr">
        <is>
          <t>&gt;=2.1.2</t>
        </is>
      </c>
      <c r="G2788" t="inlineStr"/>
      <c r="H2788" t="inlineStr"/>
    </row>
    <row r="2789">
      <c r="A2789" t="inlineStr">
        <is>
          <t>rpn</t>
        </is>
      </c>
      <c r="B2789" t="inlineStr">
        <is>
          <t>8e9a0bbc9757049126bd1bf98dd932ce9d085362</t>
        </is>
      </c>
      <c r="C2789" t="inlineStr">
        <is>
          <t>2018-03-17 12:54:24+00:00</t>
        </is>
      </c>
      <c r="D2789" t="inlineStr">
        <is>
          <t>add</t>
        </is>
      </c>
      <c r="E2789" t="inlineStr">
        <is>
          <t>enum34</t>
        </is>
      </c>
      <c r="F2789" t="inlineStr">
        <is>
          <t>&gt;=1.1.6</t>
        </is>
      </c>
      <c r="G2789" t="inlineStr"/>
      <c r="H2789" t="inlineStr"/>
    </row>
    <row r="2790">
      <c r="A2790" t="inlineStr">
        <is>
          <t>rpn</t>
        </is>
      </c>
      <c r="B2790" t="inlineStr">
        <is>
          <t>8e9a0bbc9757049126bd1bf98dd932ce9d085362</t>
        </is>
      </c>
      <c r="C2790" t="inlineStr">
        <is>
          <t>2018-03-17 12:54:24+00:00</t>
        </is>
      </c>
      <c r="D2790" t="inlineStr">
        <is>
          <t>add</t>
        </is>
      </c>
      <c r="E2790" t="inlineStr">
        <is>
          <t>ephem</t>
        </is>
      </c>
      <c r="F2790" t="inlineStr">
        <is>
          <t>&gt;=3.7.6.0</t>
        </is>
      </c>
      <c r="G2790" t="inlineStr"/>
      <c r="H2790" t="inlineStr"/>
    </row>
    <row r="2791">
      <c r="A2791" t="inlineStr">
        <is>
          <t>rpn</t>
        </is>
      </c>
      <c r="B2791" t="inlineStr">
        <is>
          <t>8e9a0bbc9757049126bd1bf98dd932ce9d085362</t>
        </is>
      </c>
      <c r="C2791" t="inlineStr">
        <is>
          <t>2018-03-17 12:54:24+00:00</t>
        </is>
      </c>
      <c r="D2791" t="inlineStr">
        <is>
          <t>add</t>
        </is>
      </c>
      <c r="E2791" t="inlineStr">
        <is>
          <t>geopy</t>
        </is>
      </c>
      <c r="F2791" t="inlineStr">
        <is>
          <t>&gt;=1.11.0</t>
        </is>
      </c>
      <c r="G2791" t="inlineStr"/>
      <c r="H2791" t="inlineStr"/>
    </row>
    <row r="2792">
      <c r="A2792" t="inlineStr">
        <is>
          <t>rpn</t>
        </is>
      </c>
      <c r="B2792" t="inlineStr">
        <is>
          <t>8e9a0bbc9757049126bd1bf98dd932ce9d085362</t>
        </is>
      </c>
      <c r="C2792" t="inlineStr">
        <is>
          <t>2018-03-17 12:54:24+00:00</t>
        </is>
      </c>
      <c r="D2792" t="inlineStr">
        <is>
          <t>add</t>
        </is>
      </c>
      <c r="E2792" t="inlineStr">
        <is>
          <t>gmpy2</t>
        </is>
      </c>
      <c r="F2792" t="inlineStr">
        <is>
          <t>&gt;=2.0.8</t>
        </is>
      </c>
      <c r="G2792" t="inlineStr"/>
      <c r="H2792" t="inlineStr"/>
    </row>
    <row r="2793">
      <c r="A2793" t="inlineStr">
        <is>
          <t>rpn</t>
        </is>
      </c>
      <c r="B2793" t="inlineStr">
        <is>
          <t>8e9a0bbc9757049126bd1bf98dd932ce9d085362</t>
        </is>
      </c>
      <c r="C2793" t="inlineStr">
        <is>
          <t>2018-03-17 12:54:24+00:00</t>
        </is>
      </c>
      <c r="D2793" t="inlineStr">
        <is>
          <t>add</t>
        </is>
      </c>
      <c r="E2793" t="inlineStr">
        <is>
          <t>mpmath</t>
        </is>
      </c>
      <c r="F2793" t="inlineStr">
        <is>
          <t>&gt;=1.0.0</t>
        </is>
      </c>
      <c r="G2793" t="inlineStr"/>
      <c r="H2793" t="inlineStr"/>
    </row>
    <row r="2794">
      <c r="A2794" t="inlineStr">
        <is>
          <t>rpn</t>
        </is>
      </c>
      <c r="B2794" t="inlineStr">
        <is>
          <t>8e9a0bbc9757049126bd1bf98dd932ce9d085362</t>
        </is>
      </c>
      <c r="C2794" t="inlineStr">
        <is>
          <t>2018-03-17 12:54:24+00:00</t>
        </is>
      </c>
      <c r="D2794" t="inlineStr">
        <is>
          <t>add</t>
        </is>
      </c>
      <c r="E2794" t="inlineStr">
        <is>
          <t>numpy</t>
        </is>
      </c>
      <c r="F2794" t="inlineStr">
        <is>
          <t>&gt;=1.14.0</t>
        </is>
      </c>
      <c r="G2794" t="inlineStr"/>
      <c r="H2794" t="inlineStr"/>
    </row>
    <row r="2795">
      <c r="A2795" t="inlineStr">
        <is>
          <t>rpn</t>
        </is>
      </c>
      <c r="B2795" t="inlineStr">
        <is>
          <t>8e9a0bbc9757049126bd1bf98dd932ce9d085362</t>
        </is>
      </c>
      <c r="C2795" t="inlineStr">
        <is>
          <t>2018-03-17 12:54:24+00:00</t>
        </is>
      </c>
      <c r="D2795" t="inlineStr">
        <is>
          <t>add</t>
        </is>
      </c>
      <c r="E2795" t="inlineStr">
        <is>
          <t>pylru</t>
        </is>
      </c>
      <c r="F2795" t="inlineStr">
        <is>
          <t>&gt;=1.0.9</t>
        </is>
      </c>
      <c r="G2795" t="inlineStr"/>
      <c r="H2795" t="inlineStr"/>
    </row>
    <row r="2796">
      <c r="A2796" t="inlineStr">
        <is>
          <t>rpn</t>
        </is>
      </c>
      <c r="B2796" t="inlineStr">
        <is>
          <t>8e9a0bbc9757049126bd1bf98dd932ce9d085362</t>
        </is>
      </c>
      <c r="C2796" t="inlineStr">
        <is>
          <t>2018-03-17 12:54:24+00:00</t>
        </is>
      </c>
      <c r="D2796" t="inlineStr">
        <is>
          <t>add</t>
        </is>
      </c>
      <c r="E2796" t="inlineStr">
        <is>
          <t>pyreadline</t>
        </is>
      </c>
      <c r="F2796" t="inlineStr">
        <is>
          <t>&gt;=2.1</t>
        </is>
      </c>
      <c r="G2796" t="inlineStr"/>
      <c r="H2796" t="inlineStr"/>
    </row>
    <row r="2797">
      <c r="A2797" t="inlineStr">
        <is>
          <t>rpn</t>
        </is>
      </c>
      <c r="B2797" t="inlineStr">
        <is>
          <t>8e9a0bbc9757049126bd1bf98dd932ce9d085362</t>
        </is>
      </c>
      <c r="C2797" t="inlineStr">
        <is>
          <t>2018-03-17 12:54:24+00:00</t>
        </is>
      </c>
      <c r="D2797" t="inlineStr">
        <is>
          <t>add</t>
        </is>
      </c>
      <c r="E2797" t="inlineStr">
        <is>
          <t>pytz</t>
        </is>
      </c>
      <c r="F2797" t="inlineStr">
        <is>
          <t>&gt;=2017.3</t>
        </is>
      </c>
      <c r="G2797" t="inlineStr"/>
      <c r="H2797" t="inlineStr"/>
    </row>
    <row r="2798">
      <c r="A2798" t="inlineStr">
        <is>
          <t>rpn</t>
        </is>
      </c>
      <c r="B2798" t="inlineStr">
        <is>
          <t>8e9a0bbc9757049126bd1bf98dd932ce9d085362</t>
        </is>
      </c>
      <c r="C2798" t="inlineStr">
        <is>
          <t>2018-03-17 12:54:24+00:00</t>
        </is>
      </c>
      <c r="D2798" t="inlineStr">
        <is>
          <t>add</t>
        </is>
      </c>
      <c r="E2798" t="inlineStr">
        <is>
          <t>six</t>
        </is>
      </c>
      <c r="F2798" t="inlineStr">
        <is>
          <t>&gt;=1.11.0</t>
        </is>
      </c>
      <c r="G2798" t="inlineStr"/>
      <c r="H2798" t="inlineStr"/>
    </row>
    <row r="2799">
      <c r="A2799" t="inlineStr">
        <is>
          <t>rpn</t>
        </is>
      </c>
      <c r="B2799" t="inlineStr">
        <is>
          <t>8e9a0bbc9757049126bd1bf98dd932ce9d085362</t>
        </is>
      </c>
      <c r="C2799" t="inlineStr">
        <is>
          <t>2018-03-17 12:54:24+00:00</t>
        </is>
      </c>
      <c r="D2799" t="inlineStr">
        <is>
          <t>add</t>
        </is>
      </c>
      <c r="E2799" t="inlineStr">
        <is>
          <t>timezonefinder</t>
        </is>
      </c>
      <c r="F2799" t="inlineStr">
        <is>
          <t>&gt;=2.1.2</t>
        </is>
      </c>
      <c r="G2799" t="inlineStr"/>
      <c r="H2799" t="inlineStr"/>
    </row>
    <row r="2800">
      <c r="A2800" t="inlineStr">
        <is>
          <t>rpn</t>
        </is>
      </c>
      <c r="B2800" t="inlineStr">
        <is>
          <t>8e9a0bbc9757049126bd1bf98dd932ce9d085362</t>
        </is>
      </c>
      <c r="C2800" t="inlineStr">
        <is>
          <t>2018-03-17 12:54:24+00:00</t>
        </is>
      </c>
      <c r="D2800" t="inlineStr">
        <is>
          <t>add</t>
        </is>
      </c>
      <c r="E2800" t="inlineStr">
        <is>
          <t>tzlocal</t>
        </is>
      </c>
      <c r="F2800" t="inlineStr">
        <is>
          <t>&gt;=1.5.1</t>
        </is>
      </c>
      <c r="G2800" t="inlineStr"/>
      <c r="H2800" t="inlineStr"/>
    </row>
    <row r="2801">
      <c r="A2801" t="inlineStr">
        <is>
          <t>rpn</t>
        </is>
      </c>
      <c r="B2801" t="inlineStr">
        <is>
          <t>e988bf670b510e99f578c618500b65f24157c14f</t>
        </is>
      </c>
      <c r="C2801" t="inlineStr">
        <is>
          <t>2019-03-01 02:57:50+00:00</t>
        </is>
      </c>
      <c r="D2801" t="inlineStr">
        <is>
          <t>add</t>
        </is>
      </c>
      <c r="E2801" t="inlineStr">
        <is>
          <t>skyfield</t>
        </is>
      </c>
      <c r="F2801" t="inlineStr">
        <is>
          <t>&gt;=1.10</t>
        </is>
      </c>
      <c r="G2801" t="inlineStr"/>
      <c r="H2801" t="inlineStr"/>
    </row>
    <row r="2802">
      <c r="A2802" t="inlineStr">
        <is>
          <t>rpn</t>
        </is>
      </c>
      <c r="B2802" t="inlineStr">
        <is>
          <t>67e473cd2b4328ac1e5b44c228deaf4961e9c72a</t>
        </is>
      </c>
      <c r="C2802" t="inlineStr">
        <is>
          <t>2019-03-08 01:55:14+00:00</t>
        </is>
      </c>
      <c r="D2802" t="inlineStr">
        <is>
          <t>verchange</t>
        </is>
      </c>
      <c r="E2802" t="inlineStr">
        <is>
          <t>mpmath</t>
        </is>
      </c>
      <c r="F2802" t="inlineStr">
        <is>
          <t>&gt;=1.1.0</t>
        </is>
      </c>
      <c r="G2802" t="inlineStr">
        <is>
          <t>mpmath</t>
        </is>
      </c>
      <c r="H2802" t="inlineStr">
        <is>
          <t>&gt;=1.0.0</t>
        </is>
      </c>
    </row>
    <row r="2803">
      <c r="A2803" t="inlineStr">
        <is>
          <t>rpn</t>
        </is>
      </c>
      <c r="B2803" t="inlineStr">
        <is>
          <t>67e473cd2b4328ac1e5b44c228deaf4961e9c72a</t>
        </is>
      </c>
      <c r="C2803" t="inlineStr">
        <is>
          <t>2019-03-08 01:55:14+00:00</t>
        </is>
      </c>
      <c r="D2803" t="inlineStr">
        <is>
          <t>add</t>
        </is>
      </c>
      <c r="E2803" t="inlineStr">
        <is>
          <t>rpnChiladaData</t>
        </is>
      </c>
      <c r="F2803" t="inlineStr">
        <is>
          <t>&gt;=1.0.0</t>
        </is>
      </c>
      <c r="G2803" t="inlineStr"/>
      <c r="H2803" t="inlineStr"/>
    </row>
    <row r="2804">
      <c r="A2804" t="inlineStr">
        <is>
          <t>rpn</t>
        </is>
      </c>
      <c r="B2804" t="inlineStr">
        <is>
          <t>c46ca72ecc4621bb6f8e411a4499d7eda6b19484</t>
        </is>
      </c>
      <c r="C2804" t="inlineStr">
        <is>
          <t>2019-03-14 00:32:29+00:00</t>
        </is>
      </c>
      <c r="D2804" t="inlineStr">
        <is>
          <t>add</t>
        </is>
      </c>
      <c r="E2804" t="inlineStr">
        <is>
          <t>importlib_resoruces</t>
        </is>
      </c>
      <c r="F2804" t="inlineStr">
        <is>
          <t>&gt;=1.0.2</t>
        </is>
      </c>
      <c r="G2804" t="inlineStr"/>
      <c r="H2804" t="inlineStr"/>
    </row>
    <row r="2805">
      <c r="A2805" t="inlineStr">
        <is>
          <t>rpn</t>
        </is>
      </c>
      <c r="B2805" t="inlineStr">
        <is>
          <t>c46ca72ecc4621bb6f8e411a4499d7eda6b19484</t>
        </is>
      </c>
      <c r="C2805" t="inlineStr">
        <is>
          <t>2019-03-14 00:32:29+00:00</t>
        </is>
      </c>
      <c r="D2805" t="inlineStr">
        <is>
          <t>add</t>
        </is>
      </c>
      <c r="E2805" t="inlineStr">
        <is>
          <t>setuptools</t>
        </is>
      </c>
      <c r="F2805" t="inlineStr"/>
      <c r="G2805" t="inlineStr"/>
      <c r="H2805" t="inlineStr"/>
    </row>
    <row r="2806">
      <c r="A2806" t="inlineStr">
        <is>
          <t>rpn</t>
        </is>
      </c>
      <c r="B2806" t="inlineStr">
        <is>
          <t>c46ca72ecc4621bb6f8e411a4499d7eda6b19484</t>
        </is>
      </c>
      <c r="C2806" t="inlineStr">
        <is>
          <t>2019-03-14 00:32:29+00:00</t>
        </is>
      </c>
      <c r="D2806" t="inlineStr">
        <is>
          <t>add</t>
        </is>
      </c>
      <c r="E2806" t="inlineStr">
        <is>
          <t>wheel</t>
        </is>
      </c>
      <c r="F2806" t="inlineStr"/>
      <c r="G2806" t="inlineStr"/>
      <c r="H2806" t="inlineStr"/>
    </row>
    <row r="2807">
      <c r="A2807" t="inlineStr">
        <is>
          <t>rpn</t>
        </is>
      </c>
      <c r="B2807" t="inlineStr">
        <is>
          <t>08f8fc42d29d99422ae3b9b60871835084e30bb8</t>
        </is>
      </c>
      <c r="C2807" t="inlineStr">
        <is>
          <t>2019-03-14 01:49:44+00:00</t>
        </is>
      </c>
      <c r="D2807" t="inlineStr">
        <is>
          <t>add</t>
        </is>
      </c>
      <c r="E2807" t="inlineStr">
        <is>
          <t>importlib_resources</t>
        </is>
      </c>
      <c r="F2807" t="inlineStr">
        <is>
          <t>&gt;=1.0.2</t>
        </is>
      </c>
      <c r="G2807" t="inlineStr"/>
      <c r="H2807" t="inlineStr"/>
    </row>
    <row r="2808">
      <c r="A2808" t="inlineStr">
        <is>
          <t>rpn</t>
        </is>
      </c>
      <c r="B2808" t="inlineStr">
        <is>
          <t>08f8fc42d29d99422ae3b9b60871835084e30bb8</t>
        </is>
      </c>
      <c r="C2808" t="inlineStr">
        <is>
          <t>2019-03-14 01:49:44+00:00</t>
        </is>
      </c>
      <c r="D2808" t="inlineStr">
        <is>
          <t>rem</t>
        </is>
      </c>
      <c r="E2808" t="inlineStr"/>
      <c r="F2808" t="inlineStr"/>
      <c r="G2808" t="inlineStr">
        <is>
          <t>importlib_resoruces</t>
        </is>
      </c>
      <c r="H2808" t="inlineStr">
        <is>
          <t>&gt;=1.0.2</t>
        </is>
      </c>
    </row>
    <row r="2809">
      <c r="A2809" t="inlineStr">
        <is>
          <t>rpn</t>
        </is>
      </c>
      <c r="B2809" t="inlineStr">
        <is>
          <t>0436cd637b0e88337ab56c7a45f98b22d9c16d15</t>
        </is>
      </c>
      <c r="C2809" t="inlineStr">
        <is>
          <t>2019-04-26 18:08:54+00:00</t>
        </is>
      </c>
      <c r="D2809" t="inlineStr">
        <is>
          <t>verchange</t>
        </is>
      </c>
      <c r="E2809" t="inlineStr">
        <is>
          <t>pytz</t>
        </is>
      </c>
      <c r="F2809" t="inlineStr">
        <is>
          <t>&gt;=2018.9</t>
        </is>
      </c>
      <c r="G2809" t="inlineStr">
        <is>
          <t>pytz</t>
        </is>
      </c>
      <c r="H2809" t="inlineStr">
        <is>
          <t>&gt;=2017.3</t>
        </is>
      </c>
    </row>
    <row r="2810">
      <c r="A2810" t="inlineStr">
        <is>
          <t>rpn</t>
        </is>
      </c>
      <c r="B2810" t="inlineStr">
        <is>
          <t>0436cd637b0e88337ab56c7a45f98b22d9c16d15</t>
        </is>
      </c>
      <c r="C2810" t="inlineStr">
        <is>
          <t>2019-04-26 18:08:54+00:00</t>
        </is>
      </c>
      <c r="D2810" t="inlineStr">
        <is>
          <t>verchange</t>
        </is>
      </c>
      <c r="E2810" t="inlineStr">
        <is>
          <t>convertdate</t>
        </is>
      </c>
      <c r="F2810" t="inlineStr">
        <is>
          <t>&gt;=2.1.3</t>
        </is>
      </c>
      <c r="G2810" t="inlineStr">
        <is>
          <t>convertdate</t>
        </is>
      </c>
      <c r="H2810" t="inlineStr">
        <is>
          <t>&gt;=2.1.2</t>
        </is>
      </c>
    </row>
    <row r="2811">
      <c r="A2811" t="inlineStr">
        <is>
          <t>rpn</t>
        </is>
      </c>
      <c r="B2811" t="inlineStr">
        <is>
          <t>0436cd637b0e88337ab56c7a45f98b22d9c16d15</t>
        </is>
      </c>
      <c r="C2811" t="inlineStr">
        <is>
          <t>2019-04-26 18:08:54+00:00</t>
        </is>
      </c>
      <c r="D2811" t="inlineStr">
        <is>
          <t>verchange</t>
        </is>
      </c>
      <c r="E2811" t="inlineStr">
        <is>
          <t>arrow</t>
        </is>
      </c>
      <c r="F2811" t="inlineStr">
        <is>
          <t>&gt;=0.13.1</t>
        </is>
      </c>
      <c r="G2811" t="inlineStr">
        <is>
          <t>arrow</t>
        </is>
      </c>
      <c r="H2811" t="inlineStr">
        <is>
          <t>&gt;=0.12.1</t>
        </is>
      </c>
    </row>
    <row r="2812">
      <c r="A2812" t="inlineStr">
        <is>
          <t>rpn</t>
        </is>
      </c>
      <c r="B2812" t="inlineStr">
        <is>
          <t>0436cd637b0e88337ab56c7a45f98b22d9c16d15</t>
        </is>
      </c>
      <c r="C2812" t="inlineStr">
        <is>
          <t>2019-04-26 18:08:54+00:00</t>
        </is>
      </c>
      <c r="D2812" t="inlineStr">
        <is>
          <t>verchange</t>
        </is>
      </c>
      <c r="E2812" t="inlineStr">
        <is>
          <t>geopy</t>
        </is>
      </c>
      <c r="F2812" t="inlineStr">
        <is>
          <t>&gt;=1.19.0</t>
        </is>
      </c>
      <c r="G2812" t="inlineStr">
        <is>
          <t>geopy</t>
        </is>
      </c>
      <c r="H2812" t="inlineStr">
        <is>
          <t>&gt;=1.11.0</t>
        </is>
      </c>
    </row>
    <row r="2813">
      <c r="A2813" t="inlineStr">
        <is>
          <t>rpn</t>
        </is>
      </c>
      <c r="B2813" t="inlineStr">
        <is>
          <t>0436cd637b0e88337ab56c7a45f98b22d9c16d15</t>
        </is>
      </c>
      <c r="C2813" t="inlineStr">
        <is>
          <t>2019-04-26 18:08:54+00:00</t>
        </is>
      </c>
      <c r="D2813" t="inlineStr">
        <is>
          <t>verchange</t>
        </is>
      </c>
      <c r="E2813" t="inlineStr">
        <is>
          <t>numpy</t>
        </is>
      </c>
      <c r="F2813" t="inlineStr">
        <is>
          <t>&gt;=1.16.2</t>
        </is>
      </c>
      <c r="G2813" t="inlineStr">
        <is>
          <t>numpy</t>
        </is>
      </c>
      <c r="H2813" t="inlineStr">
        <is>
          <t>&gt;=1.14.0</t>
        </is>
      </c>
    </row>
    <row r="2814">
      <c r="A2814" t="inlineStr">
        <is>
          <t>rpn</t>
        </is>
      </c>
      <c r="B2814" t="inlineStr">
        <is>
          <t>0436cd637b0e88337ab56c7a45f98b22d9c16d15</t>
        </is>
      </c>
      <c r="C2814" t="inlineStr">
        <is>
          <t>2019-04-26 18:08:54+00:00</t>
        </is>
      </c>
      <c r="D2814" t="inlineStr">
        <is>
          <t>verchange</t>
        </is>
      </c>
      <c r="E2814" t="inlineStr">
        <is>
          <t>timezonefinder</t>
        </is>
      </c>
      <c r="F2814" t="inlineStr">
        <is>
          <t>&gt;=4.0.2</t>
        </is>
      </c>
      <c r="G2814" t="inlineStr">
        <is>
          <t>timezonefinder</t>
        </is>
      </c>
      <c r="H2814" t="inlineStr">
        <is>
          <t>&gt;=2.1.2</t>
        </is>
      </c>
    </row>
    <row r="2815">
      <c r="A2815" t="inlineStr">
        <is>
          <t>rpn</t>
        </is>
      </c>
      <c r="B2815" t="inlineStr">
        <is>
          <t>0436cd637b0e88337ab56c7a45f98b22d9c16d15</t>
        </is>
      </c>
      <c r="C2815" t="inlineStr">
        <is>
          <t>2019-04-26 18:08:54+00:00</t>
        </is>
      </c>
      <c r="D2815" t="inlineStr">
        <is>
          <t>add</t>
        </is>
      </c>
      <c r="E2815" t="inlineStr">
        <is>
          <t>ethiopian-date-converter</t>
        </is>
      </c>
      <c r="F2815" t="inlineStr">
        <is>
          <t>&gt;=0.1.5</t>
        </is>
      </c>
      <c r="G2815" t="inlineStr"/>
      <c r="H2815" t="inlineStr"/>
    </row>
    <row r="2816">
      <c r="A2816" t="inlineStr">
        <is>
          <t>rpn</t>
        </is>
      </c>
      <c r="B2816" t="inlineStr">
        <is>
          <t>0436cd637b0e88337ab56c7a45f98b22d9c16d15</t>
        </is>
      </c>
      <c r="C2816" t="inlineStr">
        <is>
          <t>2019-04-26 18:08:54+00:00</t>
        </is>
      </c>
      <c r="D2816" t="inlineStr">
        <is>
          <t>rem</t>
        </is>
      </c>
      <c r="E2816" t="inlineStr"/>
      <c r="F2816" t="inlineStr"/>
      <c r="G2816" t="inlineStr">
        <is>
          <t>enum34</t>
        </is>
      </c>
      <c r="H2816" t="inlineStr">
        <is>
          <t>&gt;=1.1.6</t>
        </is>
      </c>
    </row>
    <row r="2817">
      <c r="A2817" t="inlineStr">
        <is>
          <t>rpn</t>
        </is>
      </c>
      <c r="B2817" t="inlineStr">
        <is>
          <t>0436cd637b0e88337ab56c7a45f98b22d9c16d15</t>
        </is>
      </c>
      <c r="C2817" t="inlineStr">
        <is>
          <t>2019-04-26 18:08:54+00:00</t>
        </is>
      </c>
      <c r="D2817" t="inlineStr">
        <is>
          <t>rem</t>
        </is>
      </c>
      <c r="E2817" t="inlineStr"/>
      <c r="F2817" t="inlineStr"/>
      <c r="G2817" t="inlineStr">
        <is>
          <t>pylru</t>
        </is>
      </c>
      <c r="H2817" t="inlineStr">
        <is>
          <t>&gt;=1.0.9</t>
        </is>
      </c>
    </row>
    <row r="2818">
      <c r="A2818" t="inlineStr">
        <is>
          <t>rpn</t>
        </is>
      </c>
      <c r="B2818" t="inlineStr">
        <is>
          <t>0436cd637b0e88337ab56c7a45f98b22d9c16d15</t>
        </is>
      </c>
      <c r="C2818" t="inlineStr">
        <is>
          <t>2019-04-26 18:08:54+00:00</t>
        </is>
      </c>
      <c r="D2818" t="inlineStr">
        <is>
          <t>rem</t>
        </is>
      </c>
      <c r="E2818" t="inlineStr"/>
      <c r="F2818" t="inlineStr"/>
      <c r="G2818" t="inlineStr">
        <is>
          <t>six</t>
        </is>
      </c>
      <c r="H2818" t="inlineStr">
        <is>
          <t>&gt;=1.11.0</t>
        </is>
      </c>
    </row>
    <row r="2819">
      <c r="A2819" t="inlineStr">
        <is>
          <t>rpn</t>
        </is>
      </c>
      <c r="B2819" t="inlineStr">
        <is>
          <t>23ac222d47a0602ae44efa86ca3d21fa56ddfb9b</t>
        </is>
      </c>
      <c r="C2819" t="inlineStr">
        <is>
          <t>2019-05-13 01:20:05+00:00</t>
        </is>
      </c>
      <c r="D2819" t="inlineStr">
        <is>
          <t>add</t>
        </is>
      </c>
      <c r="E2819" t="inlineStr">
        <is>
          <t>hyperop</t>
        </is>
      </c>
      <c r="F2819" t="inlineStr">
        <is>
          <t>&gt;=1.1</t>
        </is>
      </c>
      <c r="G2819" t="inlineStr"/>
      <c r="H2819" t="inlineStr"/>
    </row>
    <row r="2820">
      <c r="A2820" t="inlineStr">
        <is>
          <t>rpn</t>
        </is>
      </c>
      <c r="B2820" t="inlineStr">
        <is>
          <t>5ac6314432249c27b0b9742c7166d90c5d5683a8</t>
        </is>
      </c>
      <c r="C2820" t="inlineStr">
        <is>
          <t>2020-05-17 19:42:51+00:00</t>
        </is>
      </c>
      <c r="D2820" t="inlineStr">
        <is>
          <t>verchange</t>
        </is>
      </c>
      <c r="E2820" t="inlineStr">
        <is>
          <t>timezonefinder</t>
        </is>
      </c>
      <c r="F2820" t="inlineStr">
        <is>
          <t>&gt;=4.2.0</t>
        </is>
      </c>
      <c r="G2820" t="inlineStr">
        <is>
          <t>timezonefinder</t>
        </is>
      </c>
      <c r="H2820" t="inlineStr">
        <is>
          <t>&gt;=4.0.2</t>
        </is>
      </c>
    </row>
    <row r="2821">
      <c r="A2821" t="inlineStr">
        <is>
          <t>rpn</t>
        </is>
      </c>
      <c r="B2821" t="inlineStr">
        <is>
          <t>5ac6314432249c27b0b9742c7166d90c5d5683a8</t>
        </is>
      </c>
      <c r="C2821" t="inlineStr">
        <is>
          <t>2020-05-17 19:42:51+00:00</t>
        </is>
      </c>
      <c r="D2821" t="inlineStr">
        <is>
          <t>verchange</t>
        </is>
      </c>
      <c r="E2821" t="inlineStr">
        <is>
          <t>skyfield</t>
        </is>
      </c>
      <c r="F2821" t="inlineStr">
        <is>
          <t>&gt;=1.16</t>
        </is>
      </c>
      <c r="G2821" t="inlineStr">
        <is>
          <t>skyfield</t>
        </is>
      </c>
      <c r="H2821" t="inlineStr">
        <is>
          <t>&gt;=1.10</t>
        </is>
      </c>
    </row>
    <row r="2822">
      <c r="A2822" t="inlineStr">
        <is>
          <t>rpn</t>
        </is>
      </c>
      <c r="B2822" t="inlineStr">
        <is>
          <t>5ac6314432249c27b0b9742c7166d90c5d5683a8</t>
        </is>
      </c>
      <c r="C2822" t="inlineStr">
        <is>
          <t>2020-05-17 19:42:51+00:00</t>
        </is>
      </c>
      <c r="D2822" t="inlineStr">
        <is>
          <t>verchange</t>
        </is>
      </c>
      <c r="E2822" t="inlineStr">
        <is>
          <t>numpy</t>
        </is>
      </c>
      <c r="F2822" t="inlineStr">
        <is>
          <t>&gt;=1.18.1</t>
        </is>
      </c>
      <c r="G2822" t="inlineStr">
        <is>
          <t>numpy</t>
        </is>
      </c>
      <c r="H2822" t="inlineStr">
        <is>
          <t>&gt;=1.16.2</t>
        </is>
      </c>
    </row>
    <row r="2823">
      <c r="A2823" t="inlineStr">
        <is>
          <t>rpn</t>
        </is>
      </c>
      <c r="B2823" t="inlineStr">
        <is>
          <t>5ac6314432249c27b0b9742c7166d90c5d5683a8</t>
        </is>
      </c>
      <c r="C2823" t="inlineStr">
        <is>
          <t>2020-05-17 19:42:51+00:00</t>
        </is>
      </c>
      <c r="D2823" t="inlineStr">
        <is>
          <t>verchange</t>
        </is>
      </c>
      <c r="E2823" t="inlineStr">
        <is>
          <t>arrow</t>
        </is>
      </c>
      <c r="F2823" t="inlineStr">
        <is>
          <t>&gt;=0.15.5</t>
        </is>
      </c>
      <c r="G2823" t="inlineStr">
        <is>
          <t>arrow</t>
        </is>
      </c>
      <c r="H2823" t="inlineStr">
        <is>
          <t>&gt;=0.13.1</t>
        </is>
      </c>
    </row>
    <row r="2824">
      <c r="A2824" t="inlineStr">
        <is>
          <t>rpn</t>
        </is>
      </c>
      <c r="B2824" t="inlineStr">
        <is>
          <t>85449510a760a7b348166c85f2b1e815115fe67c</t>
        </is>
      </c>
      <c r="C2824" t="inlineStr">
        <is>
          <t>2020-08-13 17:37:15+00:00</t>
        </is>
      </c>
      <c r="D2824" t="inlineStr">
        <is>
          <t>verchange</t>
        </is>
      </c>
      <c r="E2824" t="inlineStr">
        <is>
          <t>geopy</t>
        </is>
      </c>
      <c r="F2824" t="inlineStr">
        <is>
          <t>&gt;=2.0.0</t>
        </is>
      </c>
      <c r="G2824" t="inlineStr">
        <is>
          <t>geopy</t>
        </is>
      </c>
      <c r="H2824" t="inlineStr">
        <is>
          <t>&gt;=1.19.0</t>
        </is>
      </c>
    </row>
    <row r="2825">
      <c r="A2825" t="inlineStr">
        <is>
          <t>sru</t>
        </is>
      </c>
      <c r="B2825" t="inlineStr">
        <is>
          <t>7832f8e3c6c8c279a7daccba31d1dc69a7fd2384</t>
        </is>
      </c>
      <c r="C2825" t="inlineStr">
        <is>
          <t>2019-06-05 05:37:19+00:00</t>
        </is>
      </c>
      <c r="D2825" t="inlineStr">
        <is>
          <t>add</t>
        </is>
      </c>
      <c r="E2825" t="inlineStr">
        <is>
          <t>ninja</t>
        </is>
      </c>
      <c r="F2825" t="inlineStr"/>
      <c r="G2825" t="inlineStr"/>
      <c r="H2825" t="inlineStr"/>
    </row>
    <row r="2826">
      <c r="A2826" t="inlineStr">
        <is>
          <t>sru</t>
        </is>
      </c>
      <c r="B2826" t="inlineStr">
        <is>
          <t>6bb30724cdbbe56bd27f7870f560cb820ae7865e</t>
        </is>
      </c>
      <c r="C2826" t="inlineStr">
        <is>
          <t>2019-10-23 02:58:25+00:00</t>
        </is>
      </c>
      <c r="D2826" t="inlineStr">
        <is>
          <t>rem</t>
        </is>
      </c>
      <c r="E2826" t="inlineStr"/>
      <c r="F2826" t="inlineStr"/>
      <c r="G2826" t="inlineStr">
        <is>
          <t>cupy</t>
        </is>
      </c>
      <c r="H2826" t="inlineStr"/>
    </row>
    <row r="2827">
      <c r="A2827" t="inlineStr">
        <is>
          <t>sru</t>
        </is>
      </c>
      <c r="B2827" t="inlineStr">
        <is>
          <t>6bb30724cdbbe56bd27f7870f560cb820ae7865e</t>
        </is>
      </c>
      <c r="C2827" t="inlineStr">
        <is>
          <t>2019-10-23 02:58:25+00:00</t>
        </is>
      </c>
      <c r="D2827" t="inlineStr">
        <is>
          <t>rem</t>
        </is>
      </c>
      <c r="E2827" t="inlineStr"/>
      <c r="F2827" t="inlineStr"/>
      <c r="G2827" t="inlineStr">
        <is>
          <t>pynvrtc</t>
        </is>
      </c>
      <c r="H2827" t="inlineStr"/>
    </row>
    <row r="2828">
      <c r="A2828" t="inlineStr">
        <is>
          <t>sru</t>
        </is>
      </c>
      <c r="B2828" t="inlineStr">
        <is>
          <t>4d40f2b552bdd118fe2c7a595ecb4f5c48e257e2</t>
        </is>
      </c>
      <c r="C2828" t="inlineStr">
        <is>
          <t>2020-01-31 03:47:17+00:00</t>
        </is>
      </c>
      <c r="D2828" t="inlineStr">
        <is>
          <t>add</t>
        </is>
      </c>
      <c r="E2828" t="inlineStr">
        <is>
          <t>torch</t>
        </is>
      </c>
      <c r="F2828" t="inlineStr">
        <is>
          <t>&gt;=1.1.0</t>
        </is>
      </c>
      <c r="G2828" t="inlineStr"/>
      <c r="H2828" t="inlineStr"/>
    </row>
    <row r="2829">
      <c r="A2829" t="inlineStr">
        <is>
          <t>sru</t>
        </is>
      </c>
      <c r="B2829" t="inlineStr">
        <is>
          <t>2e55f93ce312dc9f928f42317280ca4e640660bb</t>
        </is>
      </c>
      <c r="C2829" t="inlineStr">
        <is>
          <t>2020-09-12 03:24:19+00:00</t>
        </is>
      </c>
      <c r="D2829" t="inlineStr">
        <is>
          <t>verchange</t>
        </is>
      </c>
      <c r="E2829" t="inlineStr">
        <is>
          <t>torch</t>
        </is>
      </c>
      <c r="F2829" t="inlineStr">
        <is>
          <t>&gt;=1.3.1</t>
        </is>
      </c>
      <c r="G2829" t="inlineStr">
        <is>
          <t>torch</t>
        </is>
      </c>
      <c r="H2829" t="inlineStr">
        <is>
          <t>&gt;=1.1.0</t>
        </is>
      </c>
    </row>
    <row r="2830">
      <c r="A2830" t="inlineStr">
        <is>
          <t>sru</t>
        </is>
      </c>
      <c r="B2830" t="inlineStr">
        <is>
          <t>927f39d46f57c452d7fe556e1e7ed0bd464165cb</t>
        </is>
      </c>
      <c r="C2830" t="inlineStr">
        <is>
          <t>2020-10-12 15:26:29+00:00</t>
        </is>
      </c>
      <c r="D2830" t="inlineStr">
        <is>
          <t>verchange</t>
        </is>
      </c>
      <c r="E2830" t="inlineStr">
        <is>
          <t>torch</t>
        </is>
      </c>
      <c r="F2830" t="inlineStr">
        <is>
          <t>&gt;=1.5.1</t>
        </is>
      </c>
      <c r="G2830" t="inlineStr">
        <is>
          <t>torch</t>
        </is>
      </c>
      <c r="H2830" t="inlineStr">
        <is>
          <t>&gt;=1.3.1</t>
        </is>
      </c>
    </row>
    <row r="2831">
      <c r="A2831" t="inlineStr">
        <is>
          <t>discreETLy</t>
        </is>
      </c>
      <c r="B2831" t="inlineStr">
        <is>
          <t>14460508c0d52ac1908ad90592fa14f7957ca0dc</t>
        </is>
      </c>
      <c r="C2831" t="inlineStr">
        <is>
          <t>2019-01-18 08:21:55+00:00</t>
        </is>
      </c>
      <c r="D2831" t="inlineStr">
        <is>
          <t>add</t>
        </is>
      </c>
      <c r="E2831" t="inlineStr">
        <is>
          <t>pyyaml</t>
        </is>
      </c>
      <c r="F2831" t="inlineStr">
        <is>
          <t>&gt;=4.2b1</t>
        </is>
      </c>
      <c r="G2831" t="inlineStr"/>
      <c r="H2831" t="inlineStr"/>
    </row>
    <row r="2832">
      <c r="A2832" t="inlineStr">
        <is>
          <t>discreETLy</t>
        </is>
      </c>
      <c r="B2832" t="inlineStr">
        <is>
          <t>14460508c0d52ac1908ad90592fa14f7957ca0dc</t>
        </is>
      </c>
      <c r="C2832" t="inlineStr">
        <is>
          <t>2019-01-18 08:21:55+00:00</t>
        </is>
      </c>
      <c r="D2832" t="inlineStr">
        <is>
          <t>rem</t>
        </is>
      </c>
      <c r="E2832" t="inlineStr"/>
      <c r="F2832" t="inlineStr"/>
      <c r="G2832" t="inlineStr">
        <is>
          <t>PyYAML</t>
        </is>
      </c>
      <c r="H2832">
        <f>=3.13</f>
        <v/>
      </c>
    </row>
    <row r="2833">
      <c r="A2833" t="inlineStr">
        <is>
          <t>discreETLy</t>
        </is>
      </c>
      <c r="B2833" t="inlineStr">
        <is>
          <t>14460508c0d52ac1908ad90592fa14f7957ca0dc</t>
        </is>
      </c>
      <c r="C2833" t="inlineStr">
        <is>
          <t>2019-01-18 08:21:55+00:00</t>
        </is>
      </c>
      <c r="D2833" t="inlineStr">
        <is>
          <t>add</t>
        </is>
      </c>
      <c r="E2833" t="inlineStr">
        <is>
          <t>pyyaml</t>
        </is>
      </c>
      <c r="F2833" t="inlineStr">
        <is>
          <t>&gt;=4.2b1</t>
        </is>
      </c>
      <c r="G2833" t="inlineStr"/>
      <c r="H2833" t="inlineStr"/>
    </row>
    <row r="2834">
      <c r="A2834" t="inlineStr">
        <is>
          <t>discreETLy</t>
        </is>
      </c>
      <c r="B2834" t="inlineStr">
        <is>
          <t>14460508c0d52ac1908ad90592fa14f7957ca0dc</t>
        </is>
      </c>
      <c r="C2834" t="inlineStr">
        <is>
          <t>2019-01-18 08:21:55+00:00</t>
        </is>
      </c>
      <c r="D2834" t="inlineStr">
        <is>
          <t>rem</t>
        </is>
      </c>
      <c r="E2834" t="inlineStr"/>
      <c r="F2834" t="inlineStr"/>
      <c r="G2834" t="inlineStr">
        <is>
          <t>PyYAML</t>
        </is>
      </c>
      <c r="H2834">
        <f>=3.13</f>
        <v/>
      </c>
    </row>
    <row r="2835">
      <c r="A2835" t="inlineStr">
        <is>
          <t>contentful.py</t>
        </is>
      </c>
      <c r="B2835" t="inlineStr">
        <is>
          <t>a337c6c0f74857be0ee9c0a5beda1943c2e097e4</t>
        </is>
      </c>
      <c r="C2835" t="inlineStr">
        <is>
          <t>2016-12-06 09:46:49+00:00</t>
        </is>
      </c>
      <c r="D2835" t="inlineStr">
        <is>
          <t>add</t>
        </is>
      </c>
      <c r="E2835" t="inlineStr">
        <is>
          <t>appnope</t>
        </is>
      </c>
      <c r="F2835">
        <f>=0.1.0</f>
        <v/>
      </c>
      <c r="G2835" t="inlineStr"/>
      <c r="H2835" t="inlineStr"/>
    </row>
    <row r="2836">
      <c r="A2836" t="inlineStr">
        <is>
          <t>contentful.py</t>
        </is>
      </c>
      <c r="B2836" t="inlineStr">
        <is>
          <t>a337c6c0f74857be0ee9c0a5beda1943c2e097e4</t>
        </is>
      </c>
      <c r="C2836" t="inlineStr">
        <is>
          <t>2016-12-06 09:46:49+00:00</t>
        </is>
      </c>
      <c r="D2836" t="inlineStr">
        <is>
          <t>add</t>
        </is>
      </c>
      <c r="E2836" t="inlineStr">
        <is>
          <t>contentful</t>
        </is>
      </c>
      <c r="F2836">
        <f>=1.0.0</f>
        <v/>
      </c>
      <c r="G2836" t="inlineStr"/>
      <c r="H2836" t="inlineStr"/>
    </row>
    <row r="2837">
      <c r="A2837" t="inlineStr">
        <is>
          <t>contentful.py</t>
        </is>
      </c>
      <c r="B2837" t="inlineStr">
        <is>
          <t>a337c6c0f74857be0ee9c0a5beda1943c2e097e4</t>
        </is>
      </c>
      <c r="C2837" t="inlineStr">
        <is>
          <t>2016-12-06 09:46:49+00:00</t>
        </is>
      </c>
      <c r="D2837" t="inlineStr">
        <is>
          <t>add</t>
        </is>
      </c>
      <c r="E2837" t="inlineStr">
        <is>
          <t>decorator</t>
        </is>
      </c>
      <c r="F2837">
        <f>=4.0.10</f>
        <v/>
      </c>
      <c r="G2837" t="inlineStr"/>
      <c r="H2837" t="inlineStr"/>
    </row>
    <row r="2838">
      <c r="A2838" t="inlineStr">
        <is>
          <t>contentful.py</t>
        </is>
      </c>
      <c r="B2838" t="inlineStr">
        <is>
          <t>a337c6c0f74857be0ee9c0a5beda1943c2e097e4</t>
        </is>
      </c>
      <c r="C2838" t="inlineStr">
        <is>
          <t>2016-12-06 09:46:49+00:00</t>
        </is>
      </c>
      <c r="D2838" t="inlineStr">
        <is>
          <t>add</t>
        </is>
      </c>
      <c r="E2838" t="inlineStr">
        <is>
          <t>pexpect</t>
        </is>
      </c>
      <c r="F2838">
        <f>=4.2.1</f>
        <v/>
      </c>
      <c r="G2838" t="inlineStr"/>
      <c r="H2838" t="inlineStr"/>
    </row>
    <row r="2839">
      <c r="A2839" t="inlineStr">
        <is>
          <t>contentful.py</t>
        </is>
      </c>
      <c r="B2839" t="inlineStr">
        <is>
          <t>a337c6c0f74857be0ee9c0a5beda1943c2e097e4</t>
        </is>
      </c>
      <c r="C2839" t="inlineStr">
        <is>
          <t>2016-12-06 09:46:49+00:00</t>
        </is>
      </c>
      <c r="D2839" t="inlineStr">
        <is>
          <t>add</t>
        </is>
      </c>
      <c r="E2839" t="inlineStr">
        <is>
          <t>pickleshare</t>
        </is>
      </c>
      <c r="F2839">
        <f>=0.7.4</f>
        <v/>
      </c>
      <c r="G2839" t="inlineStr"/>
      <c r="H2839" t="inlineStr"/>
    </row>
    <row r="2840">
      <c r="A2840" t="inlineStr">
        <is>
          <t>contentful.py</t>
        </is>
      </c>
      <c r="B2840" t="inlineStr">
        <is>
          <t>a337c6c0f74857be0ee9c0a5beda1943c2e097e4</t>
        </is>
      </c>
      <c r="C2840" t="inlineStr">
        <is>
          <t>2016-12-06 09:46:49+00:00</t>
        </is>
      </c>
      <c r="D2840" t="inlineStr">
        <is>
          <t>add</t>
        </is>
      </c>
      <c r="E2840" t="inlineStr">
        <is>
          <t>prompt-toolkit</t>
        </is>
      </c>
      <c r="F2840">
        <f>=1.0.9</f>
        <v/>
      </c>
      <c r="G2840" t="inlineStr"/>
      <c r="H2840" t="inlineStr"/>
    </row>
    <row r="2841">
      <c r="A2841" t="inlineStr">
        <is>
          <t>contentful.py</t>
        </is>
      </c>
      <c r="B2841" t="inlineStr">
        <is>
          <t>a337c6c0f74857be0ee9c0a5beda1943c2e097e4</t>
        </is>
      </c>
      <c r="C2841" t="inlineStr">
        <is>
          <t>2016-12-06 09:46:49+00:00</t>
        </is>
      </c>
      <c r="D2841" t="inlineStr">
        <is>
          <t>add</t>
        </is>
      </c>
      <c r="E2841" t="inlineStr">
        <is>
          <t>ptyprocess</t>
        </is>
      </c>
      <c r="F2841">
        <f>=0.5.1</f>
        <v/>
      </c>
      <c r="G2841" t="inlineStr"/>
      <c r="H2841" t="inlineStr"/>
    </row>
    <row r="2842">
      <c r="A2842" t="inlineStr">
        <is>
          <t>contentful.py</t>
        </is>
      </c>
      <c r="B2842" t="inlineStr">
        <is>
          <t>a337c6c0f74857be0ee9c0a5beda1943c2e097e4</t>
        </is>
      </c>
      <c r="C2842" t="inlineStr">
        <is>
          <t>2016-12-06 09:46:49+00:00</t>
        </is>
      </c>
      <c r="D2842" t="inlineStr">
        <is>
          <t>add</t>
        </is>
      </c>
      <c r="E2842" t="inlineStr">
        <is>
          <t>Pygments</t>
        </is>
      </c>
      <c r="F2842">
        <f>=2.1.3</f>
        <v/>
      </c>
      <c r="G2842" t="inlineStr"/>
      <c r="H2842" t="inlineStr"/>
    </row>
    <row r="2843">
      <c r="A2843" t="inlineStr">
        <is>
          <t>contentful.py</t>
        </is>
      </c>
      <c r="B2843" t="inlineStr">
        <is>
          <t>a337c6c0f74857be0ee9c0a5beda1943c2e097e4</t>
        </is>
      </c>
      <c r="C2843" t="inlineStr">
        <is>
          <t>2016-12-06 09:46:49+00:00</t>
        </is>
      </c>
      <c r="D2843" t="inlineStr">
        <is>
          <t>add</t>
        </is>
      </c>
      <c r="E2843" t="inlineStr">
        <is>
          <t>python-dateutil</t>
        </is>
      </c>
      <c r="F2843">
        <f>=2.6.0</f>
        <v/>
      </c>
      <c r="G2843" t="inlineStr"/>
      <c r="H2843" t="inlineStr"/>
    </row>
    <row r="2844">
      <c r="A2844" t="inlineStr">
        <is>
          <t>contentful.py</t>
        </is>
      </c>
      <c r="B2844" t="inlineStr">
        <is>
          <t>a337c6c0f74857be0ee9c0a5beda1943c2e097e4</t>
        </is>
      </c>
      <c r="C2844" t="inlineStr">
        <is>
          <t>2016-12-06 09:46:49+00:00</t>
        </is>
      </c>
      <c r="D2844" t="inlineStr">
        <is>
          <t>add</t>
        </is>
      </c>
      <c r="E2844" t="inlineStr">
        <is>
          <t>PyYAML</t>
        </is>
      </c>
      <c r="F2844">
        <f>=3.12</f>
        <v/>
      </c>
      <c r="G2844" t="inlineStr"/>
      <c r="H2844" t="inlineStr"/>
    </row>
    <row r="2845">
      <c r="A2845" t="inlineStr">
        <is>
          <t>contentful.py</t>
        </is>
      </c>
      <c r="B2845" t="inlineStr">
        <is>
          <t>a337c6c0f74857be0ee9c0a5beda1943c2e097e4</t>
        </is>
      </c>
      <c r="C2845" t="inlineStr">
        <is>
          <t>2016-12-06 09:46:49+00:00</t>
        </is>
      </c>
      <c r="D2845" t="inlineStr">
        <is>
          <t>add</t>
        </is>
      </c>
      <c r="E2845" t="inlineStr">
        <is>
          <t>requests</t>
        </is>
      </c>
      <c r="F2845">
        <f>=2.12.1</f>
        <v/>
      </c>
      <c r="G2845" t="inlineStr"/>
      <c r="H2845" t="inlineStr"/>
    </row>
    <row r="2846">
      <c r="A2846" t="inlineStr">
        <is>
          <t>contentful.py</t>
        </is>
      </c>
      <c r="B2846" t="inlineStr">
        <is>
          <t>a337c6c0f74857be0ee9c0a5beda1943c2e097e4</t>
        </is>
      </c>
      <c r="C2846" t="inlineStr">
        <is>
          <t>2016-12-06 09:46:49+00:00</t>
        </is>
      </c>
      <c r="D2846" t="inlineStr">
        <is>
          <t>add</t>
        </is>
      </c>
      <c r="E2846" t="inlineStr">
        <is>
          <t>simplegeneric</t>
        </is>
      </c>
      <c r="F2846">
        <f>=0.8.1</f>
        <v/>
      </c>
      <c r="G2846" t="inlineStr"/>
      <c r="H2846" t="inlineStr"/>
    </row>
    <row r="2847">
      <c r="A2847" t="inlineStr">
        <is>
          <t>contentful.py</t>
        </is>
      </c>
      <c r="B2847" t="inlineStr">
        <is>
          <t>a337c6c0f74857be0ee9c0a5beda1943c2e097e4</t>
        </is>
      </c>
      <c r="C2847" t="inlineStr">
        <is>
          <t>2016-12-06 09:46:49+00:00</t>
        </is>
      </c>
      <c r="D2847" t="inlineStr">
        <is>
          <t>add</t>
        </is>
      </c>
      <c r="E2847" t="inlineStr">
        <is>
          <t>six</t>
        </is>
      </c>
      <c r="F2847">
        <f>=1.10.0</f>
        <v/>
      </c>
      <c r="G2847" t="inlineStr"/>
      <c r="H2847" t="inlineStr"/>
    </row>
    <row r="2848">
      <c r="A2848" t="inlineStr">
        <is>
          <t>contentful.py</t>
        </is>
      </c>
      <c r="B2848" t="inlineStr">
        <is>
          <t>a337c6c0f74857be0ee9c0a5beda1943c2e097e4</t>
        </is>
      </c>
      <c r="C2848" t="inlineStr">
        <is>
          <t>2016-12-06 09:46:49+00:00</t>
        </is>
      </c>
      <c r="D2848" t="inlineStr">
        <is>
          <t>add</t>
        </is>
      </c>
      <c r="E2848" t="inlineStr">
        <is>
          <t>traitlets</t>
        </is>
      </c>
      <c r="F2848">
        <f>=4.3.1</f>
        <v/>
      </c>
      <c r="G2848" t="inlineStr"/>
      <c r="H2848" t="inlineStr"/>
    </row>
    <row r="2849">
      <c r="A2849" t="inlineStr">
        <is>
          <t>contentful.py</t>
        </is>
      </c>
      <c r="B2849" t="inlineStr">
        <is>
          <t>a337c6c0f74857be0ee9c0a5beda1943c2e097e4</t>
        </is>
      </c>
      <c r="C2849" t="inlineStr">
        <is>
          <t>2016-12-06 09:46:49+00:00</t>
        </is>
      </c>
      <c r="D2849" t="inlineStr">
        <is>
          <t>add</t>
        </is>
      </c>
      <c r="E2849" t="inlineStr">
        <is>
          <t>vcrpy</t>
        </is>
      </c>
      <c r="F2849">
        <f>=1.10.3</f>
        <v/>
      </c>
      <c r="G2849" t="inlineStr"/>
      <c r="H2849" t="inlineStr"/>
    </row>
    <row r="2850">
      <c r="A2850" t="inlineStr">
        <is>
          <t>contentful.py</t>
        </is>
      </c>
      <c r="B2850" t="inlineStr">
        <is>
          <t>a337c6c0f74857be0ee9c0a5beda1943c2e097e4</t>
        </is>
      </c>
      <c r="C2850" t="inlineStr">
        <is>
          <t>2016-12-06 09:46:49+00:00</t>
        </is>
      </c>
      <c r="D2850" t="inlineStr">
        <is>
          <t>add</t>
        </is>
      </c>
      <c r="E2850" t="inlineStr">
        <is>
          <t>wcwidth</t>
        </is>
      </c>
      <c r="F2850">
        <f>=0.1.7</f>
        <v/>
      </c>
      <c r="G2850" t="inlineStr"/>
      <c r="H2850" t="inlineStr"/>
    </row>
    <row r="2851">
      <c r="A2851" t="inlineStr">
        <is>
          <t>contentful.py</t>
        </is>
      </c>
      <c r="B2851" t="inlineStr">
        <is>
          <t>a337c6c0f74857be0ee9c0a5beda1943c2e097e4</t>
        </is>
      </c>
      <c r="C2851" t="inlineStr">
        <is>
          <t>2016-12-06 09:46:49+00:00</t>
        </is>
      </c>
      <c r="D2851" t="inlineStr">
        <is>
          <t>add</t>
        </is>
      </c>
      <c r="E2851" t="inlineStr">
        <is>
          <t>wrapt</t>
        </is>
      </c>
      <c r="F2851">
        <f>=1.10.8</f>
        <v/>
      </c>
      <c r="G2851" t="inlineStr"/>
      <c r="H2851" t="inlineStr"/>
    </row>
    <row r="2852">
      <c r="A2852" t="inlineStr">
        <is>
          <t>contentful.py</t>
        </is>
      </c>
      <c r="B2852" t="inlineStr">
        <is>
          <t>c7527c3f2b2c4369692f30390c90c7e33cb1c56d</t>
        </is>
      </c>
      <c r="C2852" t="inlineStr">
        <is>
          <t>2016-12-07 22:06:23+00:00</t>
        </is>
      </c>
      <c r="D2852" t="inlineStr">
        <is>
          <t>rem</t>
        </is>
      </c>
      <c r="E2852" t="inlineStr"/>
      <c r="F2852" t="inlineStr"/>
      <c r="G2852" t="inlineStr">
        <is>
          <t>contentful</t>
        </is>
      </c>
      <c r="H2852">
        <f>=1.0.0</f>
        <v/>
      </c>
    </row>
    <row r="2853">
      <c r="A2853" t="inlineStr">
        <is>
          <t>contentful.py</t>
        </is>
      </c>
      <c r="B2853" t="inlineStr">
        <is>
          <t>de7d288236a87cc1c4ffcc87c6b794b32bb8f094</t>
        </is>
      </c>
      <c r="C2853" t="inlineStr">
        <is>
          <t>2017-02-14 14:13:32+00:00</t>
        </is>
      </c>
      <c r="D2853" t="inlineStr">
        <is>
          <t>add</t>
        </is>
      </c>
      <c r="E2853" t="inlineStr">
        <is>
          <t>coverage</t>
        </is>
      </c>
      <c r="F2853">
        <f>=4.3.4</f>
        <v/>
      </c>
      <c r="G2853" t="inlineStr"/>
      <c r="H2853" t="inlineStr"/>
    </row>
    <row r="2854">
      <c r="A2854" t="inlineStr">
        <is>
          <t>contentful.py</t>
        </is>
      </c>
      <c r="B2854" t="inlineStr">
        <is>
          <t>de7d288236a87cc1c4ffcc87c6b794b32bb8f094</t>
        </is>
      </c>
      <c r="C2854" t="inlineStr">
        <is>
          <t>2017-02-14 14:13:32+00:00</t>
        </is>
      </c>
      <c r="D2854" t="inlineStr">
        <is>
          <t>add</t>
        </is>
      </c>
      <c r="E2854" t="inlineStr">
        <is>
          <t>ipython-genutils</t>
        </is>
      </c>
      <c r="F2854">
        <f>=0.1.0</f>
        <v/>
      </c>
      <c r="G2854" t="inlineStr"/>
      <c r="H2854" t="inlineStr"/>
    </row>
    <row r="2855">
      <c r="A2855" t="inlineStr">
        <is>
          <t>contentful.py</t>
        </is>
      </c>
      <c r="B2855" t="inlineStr">
        <is>
          <t>de7d288236a87cc1c4ffcc87c6b794b32bb8f094</t>
        </is>
      </c>
      <c r="C2855" t="inlineStr">
        <is>
          <t>2017-02-14 14:13:32+00:00</t>
        </is>
      </c>
      <c r="D2855" t="inlineStr">
        <is>
          <t>add</t>
        </is>
      </c>
      <c r="E2855" t="inlineStr">
        <is>
          <t>pluggy</t>
        </is>
      </c>
      <c r="F2855">
        <f>=0.4.0</f>
        <v/>
      </c>
      <c r="G2855" t="inlineStr"/>
      <c r="H2855" t="inlineStr"/>
    </row>
    <row r="2856">
      <c r="A2856" t="inlineStr">
        <is>
          <t>contentful.py</t>
        </is>
      </c>
      <c r="B2856" t="inlineStr">
        <is>
          <t>de7d288236a87cc1c4ffcc87c6b794b32bb8f094</t>
        </is>
      </c>
      <c r="C2856" t="inlineStr">
        <is>
          <t>2017-02-14 14:13:32+00:00</t>
        </is>
      </c>
      <c r="D2856" t="inlineStr">
        <is>
          <t>add</t>
        </is>
      </c>
      <c r="E2856" t="inlineStr">
        <is>
          <t>py</t>
        </is>
      </c>
      <c r="F2856">
        <f>=1.4.31</f>
        <v/>
      </c>
      <c r="G2856" t="inlineStr"/>
      <c r="H2856" t="inlineStr"/>
    </row>
    <row r="2857">
      <c r="A2857" t="inlineStr">
        <is>
          <t>contentful.py</t>
        </is>
      </c>
      <c r="B2857" t="inlineStr">
        <is>
          <t>de7d288236a87cc1c4ffcc87c6b794b32bb8f094</t>
        </is>
      </c>
      <c r="C2857" t="inlineStr">
        <is>
          <t>2017-02-14 14:13:32+00:00</t>
        </is>
      </c>
      <c r="D2857" t="inlineStr">
        <is>
          <t>add</t>
        </is>
      </c>
      <c r="E2857" t="inlineStr">
        <is>
          <t>tox</t>
        </is>
      </c>
      <c r="F2857">
        <f>=2.5.0</f>
        <v/>
      </c>
      <c r="G2857" t="inlineStr"/>
      <c r="H2857" t="inlineStr"/>
    </row>
    <row r="2858">
      <c r="A2858" t="inlineStr">
        <is>
          <t>contentful.py</t>
        </is>
      </c>
      <c r="B2858" t="inlineStr">
        <is>
          <t>80ddcce6aa7fb0cdae6ccad7730401bd1c32e370</t>
        </is>
      </c>
      <c r="C2858" t="inlineStr">
        <is>
          <t>2018-11-06 13:22:51+00:00</t>
        </is>
      </c>
      <c r="D2858" t="inlineStr">
        <is>
          <t>verchange</t>
        </is>
      </c>
      <c r="E2858" t="inlineStr">
        <is>
          <t>requests</t>
        </is>
      </c>
      <c r="F2858" t="inlineStr">
        <is>
          <t>&lt;3.0;&gt;=2.20.0</t>
        </is>
      </c>
      <c r="G2858" t="inlineStr">
        <is>
          <t>requests</t>
        </is>
      </c>
      <c r="H2858">
        <f>=2.12.1</f>
        <v/>
      </c>
    </row>
    <row r="2859">
      <c r="A2859" t="inlineStr">
        <is>
          <t>contentful.py</t>
        </is>
      </c>
      <c r="B2859" t="inlineStr">
        <is>
          <t>80ddcce6aa7fb0cdae6ccad7730401bd1c32e370</t>
        </is>
      </c>
      <c r="C2859" t="inlineStr">
        <is>
          <t>2018-11-06 13:22:51+00:00</t>
        </is>
      </c>
      <c r="D2859" t="inlineStr">
        <is>
          <t>verchange</t>
        </is>
      </c>
      <c r="E2859" t="inlineStr">
        <is>
          <t>tox</t>
        </is>
      </c>
      <c r="F2859">
        <f>=2.5.0</f>
        <v/>
      </c>
      <c r="G2859" t="inlineStr">
        <is>
          <t>tox</t>
        </is>
      </c>
      <c r="H2859">
        <f>=2.5.0</f>
        <v/>
      </c>
    </row>
    <row r="2860">
      <c r="A2860" t="inlineStr">
        <is>
          <t>contentful.py</t>
        </is>
      </c>
      <c r="B2860" t="inlineStr">
        <is>
          <t>80ddcce6aa7fb0cdae6ccad7730401bd1c32e370</t>
        </is>
      </c>
      <c r="C2860" t="inlineStr">
        <is>
          <t>2018-11-06 13:22:51+00:00</t>
        </is>
      </c>
      <c r="D2860" t="inlineStr">
        <is>
          <t>verchange</t>
        </is>
      </c>
      <c r="E2860" t="inlineStr">
        <is>
          <t>coverage</t>
        </is>
      </c>
      <c r="F2860">
        <f>=4.3.4</f>
        <v/>
      </c>
      <c r="G2860" t="inlineStr">
        <is>
          <t>coverage</t>
        </is>
      </c>
      <c r="H2860">
        <f>=4.3.4</f>
        <v/>
      </c>
    </row>
    <row r="2861">
      <c r="A2861" t="inlineStr">
        <is>
          <t>contentful.py</t>
        </is>
      </c>
      <c r="B2861" t="inlineStr">
        <is>
          <t>80ddcce6aa7fb0cdae6ccad7730401bd1c32e370</t>
        </is>
      </c>
      <c r="C2861" t="inlineStr">
        <is>
          <t>2018-11-06 13:22:51+00:00</t>
        </is>
      </c>
      <c r="D2861" t="inlineStr">
        <is>
          <t>add</t>
        </is>
      </c>
      <c r="E2861" t="inlineStr">
        <is>
          <t>flake8</t>
        </is>
      </c>
      <c r="F2861">
        <f>=3.3.0</f>
        <v/>
      </c>
      <c r="G2861" t="inlineStr"/>
      <c r="H2861" t="inlineStr"/>
    </row>
    <row r="2862">
      <c r="A2862" t="inlineStr">
        <is>
          <t>contentful.py</t>
        </is>
      </c>
      <c r="B2862" t="inlineStr">
        <is>
          <t>80ddcce6aa7fb0cdae6ccad7730401bd1c32e370</t>
        </is>
      </c>
      <c r="C2862" t="inlineStr">
        <is>
          <t>2018-11-06 13:22:51+00:00</t>
        </is>
      </c>
      <c r="D2862" t="inlineStr">
        <is>
          <t>add</t>
        </is>
      </c>
      <c r="E2862" t="inlineStr">
        <is>
          <t>virtualenv</t>
        </is>
      </c>
      <c r="F2862">
        <f>=15.1.0</f>
        <v/>
      </c>
      <c r="G2862" t="inlineStr"/>
      <c r="H2862" t="inlineStr"/>
    </row>
    <row r="2863">
      <c r="A2863" t="inlineStr">
        <is>
          <t>contentful.py</t>
        </is>
      </c>
      <c r="B2863" t="inlineStr">
        <is>
          <t>80ddcce6aa7fb0cdae6ccad7730401bd1c32e370</t>
        </is>
      </c>
      <c r="C2863" t="inlineStr">
        <is>
          <t>2018-11-06 13:22:51+00:00</t>
        </is>
      </c>
      <c r="D2863" t="inlineStr">
        <is>
          <t>add</t>
        </is>
      </c>
      <c r="E2863" t="inlineStr">
        <is>
          <t>Sphinx</t>
        </is>
      </c>
      <c r="F2863">
        <f>=1.6.3</f>
        <v/>
      </c>
      <c r="G2863" t="inlineStr"/>
      <c r="H2863" t="inlineStr"/>
    </row>
    <row r="2864">
      <c r="A2864" t="inlineStr">
        <is>
          <t>contentful.py</t>
        </is>
      </c>
      <c r="B2864" t="inlineStr">
        <is>
          <t>80ddcce6aa7fb0cdae6ccad7730401bd1c32e370</t>
        </is>
      </c>
      <c r="C2864" t="inlineStr">
        <is>
          <t>2018-11-06 13:22:51+00:00</t>
        </is>
      </c>
      <c r="D2864" t="inlineStr">
        <is>
          <t>add</t>
        </is>
      </c>
      <c r="E2864" t="inlineStr">
        <is>
          <t>sphinxcontrib-websupport</t>
        </is>
      </c>
      <c r="F2864">
        <f>=1.0.1</f>
        <v/>
      </c>
      <c r="G2864" t="inlineStr"/>
      <c r="H2864" t="inlineStr"/>
    </row>
    <row r="2865">
      <c r="A2865" t="inlineStr">
        <is>
          <t>contentful.py</t>
        </is>
      </c>
      <c r="B2865" t="inlineStr">
        <is>
          <t>80ddcce6aa7fb0cdae6ccad7730401bd1c32e370</t>
        </is>
      </c>
      <c r="C2865" t="inlineStr">
        <is>
          <t>2018-11-06 13:22:51+00:00</t>
        </is>
      </c>
      <c r="D2865" t="inlineStr">
        <is>
          <t>rem</t>
        </is>
      </c>
      <c r="E2865" t="inlineStr"/>
      <c r="F2865" t="inlineStr"/>
      <c r="G2865" t="inlineStr">
        <is>
          <t>appnope</t>
        </is>
      </c>
      <c r="H2865">
        <f>=0.1.0</f>
        <v/>
      </c>
    </row>
    <row r="2866">
      <c r="A2866" t="inlineStr">
        <is>
          <t>contentful.py</t>
        </is>
      </c>
      <c r="B2866" t="inlineStr">
        <is>
          <t>80ddcce6aa7fb0cdae6ccad7730401bd1c32e370</t>
        </is>
      </c>
      <c r="C2866" t="inlineStr">
        <is>
          <t>2018-11-06 13:22:51+00:00</t>
        </is>
      </c>
      <c r="D2866" t="inlineStr">
        <is>
          <t>rem</t>
        </is>
      </c>
      <c r="E2866" t="inlineStr"/>
      <c r="F2866" t="inlineStr"/>
      <c r="G2866" t="inlineStr">
        <is>
          <t>decorator</t>
        </is>
      </c>
      <c r="H2866">
        <f>=4.0.10</f>
        <v/>
      </c>
    </row>
    <row r="2867">
      <c r="A2867" t="inlineStr">
        <is>
          <t>contentful.py</t>
        </is>
      </c>
      <c r="B2867" t="inlineStr">
        <is>
          <t>80ddcce6aa7fb0cdae6ccad7730401bd1c32e370</t>
        </is>
      </c>
      <c r="C2867" t="inlineStr">
        <is>
          <t>2018-11-06 13:22:51+00:00</t>
        </is>
      </c>
      <c r="D2867" t="inlineStr">
        <is>
          <t>rem</t>
        </is>
      </c>
      <c r="E2867" t="inlineStr"/>
      <c r="F2867" t="inlineStr"/>
      <c r="G2867" t="inlineStr">
        <is>
          <t>ipython-genutils</t>
        </is>
      </c>
      <c r="H2867">
        <f>=0.1.0</f>
        <v/>
      </c>
    </row>
    <row r="2868">
      <c r="A2868" t="inlineStr">
        <is>
          <t>contentful.py</t>
        </is>
      </c>
      <c r="B2868" t="inlineStr">
        <is>
          <t>80ddcce6aa7fb0cdae6ccad7730401bd1c32e370</t>
        </is>
      </c>
      <c r="C2868" t="inlineStr">
        <is>
          <t>2018-11-06 13:22:51+00:00</t>
        </is>
      </c>
      <c r="D2868" t="inlineStr">
        <is>
          <t>rem</t>
        </is>
      </c>
      <c r="E2868" t="inlineStr"/>
      <c r="F2868" t="inlineStr"/>
      <c r="G2868" t="inlineStr">
        <is>
          <t>pexpect</t>
        </is>
      </c>
      <c r="H2868">
        <f>=4.2.1</f>
        <v/>
      </c>
    </row>
    <row r="2869">
      <c r="A2869" t="inlineStr">
        <is>
          <t>contentful.py</t>
        </is>
      </c>
      <c r="B2869" t="inlineStr">
        <is>
          <t>80ddcce6aa7fb0cdae6ccad7730401bd1c32e370</t>
        </is>
      </c>
      <c r="C2869" t="inlineStr">
        <is>
          <t>2018-11-06 13:22:51+00:00</t>
        </is>
      </c>
      <c r="D2869" t="inlineStr">
        <is>
          <t>rem</t>
        </is>
      </c>
      <c r="E2869" t="inlineStr"/>
      <c r="F2869" t="inlineStr"/>
      <c r="G2869" t="inlineStr">
        <is>
          <t>pickleshare</t>
        </is>
      </c>
      <c r="H2869">
        <f>=0.7.4</f>
        <v/>
      </c>
    </row>
    <row r="2870">
      <c r="A2870" t="inlineStr">
        <is>
          <t>contentful.py</t>
        </is>
      </c>
      <c r="B2870" t="inlineStr">
        <is>
          <t>80ddcce6aa7fb0cdae6ccad7730401bd1c32e370</t>
        </is>
      </c>
      <c r="C2870" t="inlineStr">
        <is>
          <t>2018-11-06 13:22:51+00:00</t>
        </is>
      </c>
      <c r="D2870" t="inlineStr">
        <is>
          <t>rem</t>
        </is>
      </c>
      <c r="E2870" t="inlineStr"/>
      <c r="F2870" t="inlineStr"/>
      <c r="G2870" t="inlineStr">
        <is>
          <t>pluggy</t>
        </is>
      </c>
      <c r="H2870">
        <f>=0.4.0</f>
        <v/>
      </c>
    </row>
    <row r="2871">
      <c r="A2871" t="inlineStr">
        <is>
          <t>contentful.py</t>
        </is>
      </c>
      <c r="B2871" t="inlineStr">
        <is>
          <t>80ddcce6aa7fb0cdae6ccad7730401bd1c32e370</t>
        </is>
      </c>
      <c r="C2871" t="inlineStr">
        <is>
          <t>2018-11-06 13:22:51+00:00</t>
        </is>
      </c>
      <c r="D2871" t="inlineStr">
        <is>
          <t>rem</t>
        </is>
      </c>
      <c r="E2871" t="inlineStr"/>
      <c r="F2871" t="inlineStr"/>
      <c r="G2871" t="inlineStr">
        <is>
          <t>prompt-toolkit</t>
        </is>
      </c>
      <c r="H2871">
        <f>=1.0.9</f>
        <v/>
      </c>
    </row>
    <row r="2872">
      <c r="A2872" t="inlineStr">
        <is>
          <t>contentful.py</t>
        </is>
      </c>
      <c r="B2872" t="inlineStr">
        <is>
          <t>80ddcce6aa7fb0cdae6ccad7730401bd1c32e370</t>
        </is>
      </c>
      <c r="C2872" t="inlineStr">
        <is>
          <t>2018-11-06 13:22:51+00:00</t>
        </is>
      </c>
      <c r="D2872" t="inlineStr">
        <is>
          <t>rem</t>
        </is>
      </c>
      <c r="E2872" t="inlineStr"/>
      <c r="F2872" t="inlineStr"/>
      <c r="G2872" t="inlineStr">
        <is>
          <t>ptyprocess</t>
        </is>
      </c>
      <c r="H2872">
        <f>=0.5.1</f>
        <v/>
      </c>
    </row>
    <row r="2873">
      <c r="A2873" t="inlineStr">
        <is>
          <t>contentful.py</t>
        </is>
      </c>
      <c r="B2873" t="inlineStr">
        <is>
          <t>80ddcce6aa7fb0cdae6ccad7730401bd1c32e370</t>
        </is>
      </c>
      <c r="C2873" t="inlineStr">
        <is>
          <t>2018-11-06 13:22:51+00:00</t>
        </is>
      </c>
      <c r="D2873" t="inlineStr">
        <is>
          <t>rem</t>
        </is>
      </c>
      <c r="E2873" t="inlineStr"/>
      <c r="F2873" t="inlineStr"/>
      <c r="G2873" t="inlineStr">
        <is>
          <t>py</t>
        </is>
      </c>
      <c r="H2873">
        <f>=1.4.31</f>
        <v/>
      </c>
    </row>
    <row r="2874">
      <c r="A2874" t="inlineStr">
        <is>
          <t>contentful.py</t>
        </is>
      </c>
      <c r="B2874" t="inlineStr">
        <is>
          <t>80ddcce6aa7fb0cdae6ccad7730401bd1c32e370</t>
        </is>
      </c>
      <c r="C2874" t="inlineStr">
        <is>
          <t>2018-11-06 13:22:51+00:00</t>
        </is>
      </c>
      <c r="D2874" t="inlineStr">
        <is>
          <t>rem</t>
        </is>
      </c>
      <c r="E2874" t="inlineStr"/>
      <c r="F2874" t="inlineStr"/>
      <c r="G2874" t="inlineStr">
        <is>
          <t>Pygments</t>
        </is>
      </c>
      <c r="H2874">
        <f>=2.1.3</f>
        <v/>
      </c>
    </row>
    <row r="2875">
      <c r="A2875" t="inlineStr">
        <is>
          <t>contentful.py</t>
        </is>
      </c>
      <c r="B2875" t="inlineStr">
        <is>
          <t>80ddcce6aa7fb0cdae6ccad7730401bd1c32e370</t>
        </is>
      </c>
      <c r="C2875" t="inlineStr">
        <is>
          <t>2018-11-06 13:22:51+00:00</t>
        </is>
      </c>
      <c r="D2875" t="inlineStr">
        <is>
          <t>rem</t>
        </is>
      </c>
      <c r="E2875" t="inlineStr"/>
      <c r="F2875" t="inlineStr"/>
      <c r="G2875" t="inlineStr">
        <is>
          <t>PyYAML</t>
        </is>
      </c>
      <c r="H2875">
        <f>=3.12</f>
        <v/>
      </c>
    </row>
    <row r="2876">
      <c r="A2876" t="inlineStr">
        <is>
          <t>contentful.py</t>
        </is>
      </c>
      <c r="B2876" t="inlineStr">
        <is>
          <t>80ddcce6aa7fb0cdae6ccad7730401bd1c32e370</t>
        </is>
      </c>
      <c r="C2876" t="inlineStr">
        <is>
          <t>2018-11-06 13:22:51+00:00</t>
        </is>
      </c>
      <c r="D2876" t="inlineStr">
        <is>
          <t>rem</t>
        </is>
      </c>
      <c r="E2876" t="inlineStr"/>
      <c r="F2876" t="inlineStr"/>
      <c r="G2876" t="inlineStr">
        <is>
          <t>simplegeneric</t>
        </is>
      </c>
      <c r="H2876">
        <f>=0.8.1</f>
        <v/>
      </c>
    </row>
    <row r="2877">
      <c r="A2877" t="inlineStr">
        <is>
          <t>contentful.py</t>
        </is>
      </c>
      <c r="B2877" t="inlineStr">
        <is>
          <t>80ddcce6aa7fb0cdae6ccad7730401bd1c32e370</t>
        </is>
      </c>
      <c r="C2877" t="inlineStr">
        <is>
          <t>2018-11-06 13:22:51+00:00</t>
        </is>
      </c>
      <c r="D2877" t="inlineStr">
        <is>
          <t>rem</t>
        </is>
      </c>
      <c r="E2877" t="inlineStr"/>
      <c r="F2877" t="inlineStr"/>
      <c r="G2877" t="inlineStr">
        <is>
          <t>six</t>
        </is>
      </c>
      <c r="H2877">
        <f>=1.10.0</f>
        <v/>
      </c>
    </row>
    <row r="2878">
      <c r="A2878" t="inlineStr">
        <is>
          <t>contentful.py</t>
        </is>
      </c>
      <c r="B2878" t="inlineStr">
        <is>
          <t>80ddcce6aa7fb0cdae6ccad7730401bd1c32e370</t>
        </is>
      </c>
      <c r="C2878" t="inlineStr">
        <is>
          <t>2018-11-06 13:22:51+00:00</t>
        </is>
      </c>
      <c r="D2878" t="inlineStr">
        <is>
          <t>rem</t>
        </is>
      </c>
      <c r="E2878" t="inlineStr"/>
      <c r="F2878" t="inlineStr"/>
      <c r="G2878" t="inlineStr">
        <is>
          <t>traitlets</t>
        </is>
      </c>
      <c r="H2878">
        <f>=4.3.1</f>
        <v/>
      </c>
    </row>
    <row r="2879">
      <c r="A2879" t="inlineStr">
        <is>
          <t>contentful.py</t>
        </is>
      </c>
      <c r="B2879" t="inlineStr">
        <is>
          <t>80ddcce6aa7fb0cdae6ccad7730401bd1c32e370</t>
        </is>
      </c>
      <c r="C2879" t="inlineStr">
        <is>
          <t>2018-11-06 13:22:51+00:00</t>
        </is>
      </c>
      <c r="D2879" t="inlineStr">
        <is>
          <t>rem</t>
        </is>
      </c>
      <c r="E2879" t="inlineStr"/>
      <c r="F2879" t="inlineStr"/>
      <c r="G2879" t="inlineStr">
        <is>
          <t>wcwidth</t>
        </is>
      </c>
      <c r="H2879">
        <f>=0.1.7</f>
        <v/>
      </c>
    </row>
    <row r="2880">
      <c r="A2880" t="inlineStr">
        <is>
          <t>contentful.py</t>
        </is>
      </c>
      <c r="B2880" t="inlineStr">
        <is>
          <t>80ddcce6aa7fb0cdae6ccad7730401bd1c32e370</t>
        </is>
      </c>
      <c r="C2880" t="inlineStr">
        <is>
          <t>2018-11-06 13:22:51+00:00</t>
        </is>
      </c>
      <c r="D2880" t="inlineStr">
        <is>
          <t>rem</t>
        </is>
      </c>
      <c r="E2880" t="inlineStr"/>
      <c r="F2880" t="inlineStr"/>
      <c r="G2880" t="inlineStr">
        <is>
          <t>wrapt</t>
        </is>
      </c>
      <c r="H2880">
        <f>=1.10.8</f>
        <v/>
      </c>
    </row>
    <row r="2881">
      <c r="A2881" t="inlineStr">
        <is>
          <t>contentful.py</t>
        </is>
      </c>
      <c r="B2881" t="inlineStr">
        <is>
          <t>1011d9b9505feea7473de97348bbe8146fc52ee7</t>
        </is>
      </c>
      <c r="C2881" t="inlineStr">
        <is>
          <t>2019-06-27 13:09:42+00:00</t>
        </is>
      </c>
      <c r="D2881" t="inlineStr">
        <is>
          <t>add</t>
        </is>
      </c>
      <c r="E2881" t="inlineStr">
        <is>
          <t>requests-mock</t>
        </is>
      </c>
      <c r="F2881">
        <f>=1.5.2</f>
        <v/>
      </c>
      <c r="G2881" t="inlineStr"/>
      <c r="H2881" t="inlineStr"/>
    </row>
    <row r="2882">
      <c r="A2882" t="inlineStr">
        <is>
          <t>contentful.py</t>
        </is>
      </c>
      <c r="B2882" t="inlineStr">
        <is>
          <t>57697d622c449c013101d0a989a337732b1ac475</t>
        </is>
      </c>
      <c r="C2882" t="inlineStr">
        <is>
          <t>2020-07-16 14:17:57+00:00</t>
        </is>
      </c>
      <c r="D2882" t="inlineStr">
        <is>
          <t>verchange</t>
        </is>
      </c>
      <c r="E2882" t="inlineStr">
        <is>
          <t>python-dateutil</t>
        </is>
      </c>
      <c r="F2882">
        <f>=2.8.1</f>
        <v/>
      </c>
      <c r="G2882" t="inlineStr">
        <is>
          <t>python-dateutil</t>
        </is>
      </c>
      <c r="H2882">
        <f>=2.6.0</f>
        <v/>
      </c>
    </row>
    <row r="2883">
      <c r="A2883" t="inlineStr">
        <is>
          <t>flashfocus</t>
        </is>
      </c>
      <c r="B2883" t="inlineStr">
        <is>
          <t>0c3b674ceeabcd9f4f76c40a40a864d23cc3e24b</t>
        </is>
      </c>
      <c r="C2883" t="inlineStr">
        <is>
          <t>2018-04-05 20:01:50+00:00</t>
        </is>
      </c>
      <c r="D2883" t="inlineStr">
        <is>
          <t>rem</t>
        </is>
      </c>
      <c r="E2883" t="inlineStr"/>
      <c r="F2883" t="inlineStr"/>
      <c r="G2883" t="inlineStr">
        <is>
          <t>pypandoc</t>
        </is>
      </c>
      <c r="H2883" t="inlineStr">
        <is>
          <t>&lt;2.0.0;&gt;=1.4</t>
        </is>
      </c>
    </row>
    <row r="2884">
      <c r="A2884" t="inlineStr">
        <is>
          <t>flashfocus</t>
        </is>
      </c>
      <c r="B2884" t="inlineStr">
        <is>
          <t>a59512ac21b5b676415a1547eb5f4a3e39ab9b9b</t>
        </is>
      </c>
      <c r="C2884" t="inlineStr">
        <is>
          <t>2018-04-11 21:00:12+00:00</t>
        </is>
      </c>
      <c r="D2884" t="inlineStr">
        <is>
          <t>rem</t>
        </is>
      </c>
      <c r="E2884" t="inlineStr"/>
      <c r="F2884" t="inlineStr"/>
      <c r="G2884" t="inlineStr">
        <is>
          <t>tendo</t>
        </is>
      </c>
      <c r="H2884" t="inlineStr">
        <is>
          <t>&lt;1.0.0;&gt;=0.2.8</t>
        </is>
      </c>
    </row>
    <row r="2885">
      <c r="A2885" t="inlineStr">
        <is>
          <t>flashfocus</t>
        </is>
      </c>
      <c r="B2885" t="inlineStr">
        <is>
          <t>ef425d2906a4a288648e1dcc87268b52f2649f21</t>
        </is>
      </c>
      <c r="C2885" t="inlineStr">
        <is>
          <t>2018-04-23 02:26:07+00:00</t>
        </is>
      </c>
      <c r="D2885" t="inlineStr">
        <is>
          <t>add</t>
        </is>
      </c>
      <c r="E2885" t="inlineStr">
        <is>
          <t>xpybutil</t>
        </is>
      </c>
      <c r="F2885" t="inlineStr">
        <is>
          <t>&lt;1.00</t>
        </is>
      </c>
      <c r="G2885" t="inlineStr"/>
      <c r="H2885" t="inlineStr"/>
    </row>
    <row r="2886">
      <c r="A2886" t="inlineStr">
        <is>
          <t>flashfocus</t>
        </is>
      </c>
      <c r="B2886" t="inlineStr">
        <is>
          <t>ef425d2906a4a288648e1dcc87268b52f2649f21</t>
        </is>
      </c>
      <c r="C2886" t="inlineStr">
        <is>
          <t>2018-04-23 02:26:07+00:00</t>
        </is>
      </c>
      <c r="D2886" t="inlineStr">
        <is>
          <t>add</t>
        </is>
      </c>
      <c r="E2886" t="inlineStr">
        <is>
          <t>schema</t>
        </is>
      </c>
      <c r="F2886" t="inlineStr">
        <is>
          <t>&lt;1.00</t>
        </is>
      </c>
      <c r="G2886" t="inlineStr"/>
      <c r="H2886" t="inlineStr"/>
    </row>
    <row r="2887">
      <c r="A2887" t="inlineStr">
        <is>
          <t>flashfocus</t>
        </is>
      </c>
      <c r="B2887" t="inlineStr">
        <is>
          <t>ef425d2906a4a288648e1dcc87268b52f2649f21</t>
        </is>
      </c>
      <c r="C2887" t="inlineStr">
        <is>
          <t>2018-04-23 02:26:07+00:00</t>
        </is>
      </c>
      <c r="D2887" t="inlineStr">
        <is>
          <t>add</t>
        </is>
      </c>
      <c r="E2887" t="inlineStr">
        <is>
          <t>pyyaml</t>
        </is>
      </c>
      <c r="F2887" t="inlineStr">
        <is>
          <t>&gt;=3.12;&lt;4.00</t>
        </is>
      </c>
      <c r="G2887" t="inlineStr"/>
      <c r="H2887" t="inlineStr"/>
    </row>
    <row r="2888">
      <c r="A2888" t="inlineStr">
        <is>
          <t>extratools</t>
        </is>
      </c>
      <c r="B2888" t="inlineStr">
        <is>
          <t>fa9ac65aaa4c3020dd40c31ca8c9a2744ed346ea</t>
        </is>
      </c>
      <c r="C2888" t="inlineStr">
        <is>
          <t>2018-05-01 06:36:35+00:00</t>
        </is>
      </c>
      <c r="D2888" t="inlineStr">
        <is>
          <t>add</t>
        </is>
      </c>
      <c r="E2888" t="inlineStr">
        <is>
          <t>TagStats</t>
        </is>
      </c>
      <c r="F2888" t="inlineStr">
        <is>
          <t>&gt;=0.1.2</t>
        </is>
      </c>
      <c r="G2888" t="inlineStr"/>
      <c r="H2888" t="inlineStr"/>
    </row>
    <row r="2889">
      <c r="A2889" t="inlineStr">
        <is>
          <t>extratools</t>
        </is>
      </c>
      <c r="B2889" t="inlineStr">
        <is>
          <t>a35b62faac491c119a9f8fae7607259abe7ac33b</t>
        </is>
      </c>
      <c r="C2889" t="inlineStr">
        <is>
          <t>2018-05-02 11:14:57+00:00</t>
        </is>
      </c>
      <c r="D2889" t="inlineStr">
        <is>
          <t>add</t>
        </is>
      </c>
      <c r="E2889" t="inlineStr">
        <is>
          <t>RangeMinQuery</t>
        </is>
      </c>
      <c r="F2889" t="inlineStr">
        <is>
          <t>&gt;=0.2</t>
        </is>
      </c>
      <c r="G2889" t="inlineStr"/>
      <c r="H2889" t="inlineStr"/>
    </row>
    <row r="2890">
      <c r="A2890" t="inlineStr">
        <is>
          <t>extratools</t>
        </is>
      </c>
      <c r="B2890" t="inlineStr">
        <is>
          <t>3a5315b46923def4f791fcb5d42aba5cc9ebe3c4</t>
        </is>
      </c>
      <c r="C2890" t="inlineStr">
        <is>
          <t>2018-05-07 20:09:55+00:00</t>
        </is>
      </c>
      <c r="D2890" t="inlineStr">
        <is>
          <t>rem</t>
        </is>
      </c>
      <c r="E2890" t="inlineStr"/>
      <c r="F2890" t="inlineStr"/>
      <c r="G2890" t="inlineStr">
        <is>
          <t>RangeMinQuery</t>
        </is>
      </c>
      <c r="H2890" t="inlineStr">
        <is>
          <t>&gt;=0.2</t>
        </is>
      </c>
    </row>
    <row r="2891">
      <c r="A2891" t="inlineStr">
        <is>
          <t>extratools</t>
        </is>
      </c>
      <c r="B2891" t="inlineStr">
        <is>
          <t>70dd57b6bae04a21deb7a7c4256c8cda50c87ef1</t>
        </is>
      </c>
      <c r="C2891" t="inlineStr">
        <is>
          <t>2018-05-10 16:05:03+00:00</t>
        </is>
      </c>
      <c r="D2891" t="inlineStr">
        <is>
          <t>add</t>
        </is>
      </c>
      <c r="E2891" t="inlineStr">
        <is>
          <t>sortedcontainers</t>
        </is>
      </c>
      <c r="F2891" t="inlineStr">
        <is>
          <t>&gt;=1.5.10</t>
        </is>
      </c>
      <c r="G2891" t="inlineStr"/>
      <c r="H2891" t="inlineStr"/>
    </row>
    <row r="2892">
      <c r="A2892" t="inlineStr">
        <is>
          <t>python-eq3bt</t>
        </is>
      </c>
      <c r="B2892" t="inlineStr">
        <is>
          <t>2cf3aa3ba1197cab993decb84ebaa89744792e89</t>
        </is>
      </c>
      <c r="C2892" t="inlineStr">
        <is>
          <t>2017-01-15 22:46:50+00:00</t>
        </is>
      </c>
      <c r="D2892" t="inlineStr">
        <is>
          <t>add</t>
        </is>
      </c>
      <c r="E2892" t="inlineStr">
        <is>
          <t>click</t>
        </is>
      </c>
      <c r="F2892" t="inlineStr"/>
      <c r="G2892" t="inlineStr"/>
      <c r="H2892" t="inlineStr"/>
    </row>
    <row r="2893">
      <c r="A2893" t="inlineStr">
        <is>
          <t>python-eq3bt</t>
        </is>
      </c>
      <c r="B2893" t="inlineStr">
        <is>
          <t>2cf3aa3ba1197cab993decb84ebaa89744792e89</t>
        </is>
      </c>
      <c r="C2893" t="inlineStr">
        <is>
          <t>2017-01-15 22:46:50+00:00</t>
        </is>
      </c>
      <c r="D2893" t="inlineStr">
        <is>
          <t>add</t>
        </is>
      </c>
      <c r="E2893" t="inlineStr">
        <is>
          <t>construct</t>
        </is>
      </c>
      <c r="F2893" t="inlineStr"/>
      <c r="G2893" t="inlineStr"/>
      <c r="H2893" t="inlineStr"/>
    </row>
    <row r="2894">
      <c r="A2894" t="inlineStr">
        <is>
          <t>python-eq3bt</t>
        </is>
      </c>
      <c r="B2894" t="inlineStr">
        <is>
          <t>eab4423b00f5b5f505fc0ce1166fa551b60087f0</t>
        </is>
      </c>
      <c r="C2894" t="inlineStr">
        <is>
          <t>2017-01-28 17:31:48+00:00</t>
        </is>
      </c>
      <c r="D2894" t="inlineStr">
        <is>
          <t>add</t>
        </is>
      </c>
      <c r="E2894" t="inlineStr">
        <is>
          <t>click-datetime</t>
        </is>
      </c>
      <c r="F2894" t="inlineStr"/>
      <c r="G2894" t="inlineStr"/>
      <c r="H2894" t="inlineStr"/>
    </row>
    <row r="2895">
      <c r="A2895" t="inlineStr">
        <is>
          <t>payton</t>
        </is>
      </c>
      <c r="B2895" t="inlineStr">
        <is>
          <t>0842c9823149ac29aa451bec1b51a053e7801d7a</t>
        </is>
      </c>
      <c r="C2895" t="inlineStr">
        <is>
          <t>2020-04-02 06:56:54+00:00</t>
        </is>
      </c>
      <c r="D2895" t="inlineStr">
        <is>
          <t>verchange</t>
        </is>
      </c>
      <c r="E2895" t="inlineStr">
        <is>
          <t>six</t>
        </is>
      </c>
      <c r="F2895">
        <f>=1.14.0</f>
        <v/>
      </c>
      <c r="G2895" t="inlineStr">
        <is>
          <t>six</t>
        </is>
      </c>
      <c r="H2895">
        <f>=1.12.0</f>
        <v/>
      </c>
    </row>
    <row r="2896">
      <c r="A2896" t="inlineStr">
        <is>
          <t>payton</t>
        </is>
      </c>
      <c r="B2896" t="inlineStr">
        <is>
          <t>0842c9823149ac29aa451bec1b51a053e7801d7a</t>
        </is>
      </c>
      <c r="C2896" t="inlineStr">
        <is>
          <t>2020-04-02 06:56:54+00:00</t>
        </is>
      </c>
      <c r="D2896" t="inlineStr">
        <is>
          <t>verchange</t>
        </is>
      </c>
      <c r="E2896" t="inlineStr">
        <is>
          <t>PySDL2</t>
        </is>
      </c>
      <c r="F2896">
        <f>=0.9.7</f>
        <v/>
      </c>
      <c r="G2896" t="inlineStr">
        <is>
          <t>PySDL2</t>
        </is>
      </c>
      <c r="H2896">
        <f>=0.9.6</f>
        <v/>
      </c>
    </row>
    <row r="2897">
      <c r="A2897" t="inlineStr">
        <is>
          <t>payton</t>
        </is>
      </c>
      <c r="B2897" t="inlineStr">
        <is>
          <t>0842c9823149ac29aa451bec1b51a053e7801d7a</t>
        </is>
      </c>
      <c r="C2897" t="inlineStr">
        <is>
          <t>2020-04-02 06:56:54+00:00</t>
        </is>
      </c>
      <c r="D2897" t="inlineStr">
        <is>
          <t>verchange</t>
        </is>
      </c>
      <c r="E2897" t="inlineStr">
        <is>
          <t>Pillow</t>
        </is>
      </c>
      <c r="F2897">
        <f>=7.1.0</f>
        <v/>
      </c>
      <c r="G2897" t="inlineStr">
        <is>
          <t>Pillow</t>
        </is>
      </c>
      <c r="H2897">
        <f>=6.2.1</f>
        <v/>
      </c>
    </row>
    <row r="2898">
      <c r="A2898" t="inlineStr">
        <is>
          <t>payton</t>
        </is>
      </c>
      <c r="B2898" t="inlineStr">
        <is>
          <t>0842c9823149ac29aa451bec1b51a053e7801d7a</t>
        </is>
      </c>
      <c r="C2898" t="inlineStr">
        <is>
          <t>2020-04-02 06:56:54+00:00</t>
        </is>
      </c>
      <c r="D2898" t="inlineStr">
        <is>
          <t>verchange</t>
        </is>
      </c>
      <c r="E2898" t="inlineStr">
        <is>
          <t>numpy</t>
        </is>
      </c>
      <c r="F2898">
        <f>=1.18.2</f>
        <v/>
      </c>
      <c r="G2898" t="inlineStr">
        <is>
          <t>numpy</t>
        </is>
      </c>
      <c r="H2898">
        <f>=1.17.3</f>
        <v/>
      </c>
    </row>
    <row r="2899">
      <c r="A2899" t="inlineStr">
        <is>
          <t>django-password-policies</t>
        </is>
      </c>
      <c r="B2899" t="inlineStr">
        <is>
          <t>64f7344ef793e8cd1eb7471214d6d4b4b0b7190f</t>
        </is>
      </c>
      <c r="C2899" t="inlineStr">
        <is>
          <t>2013-09-03 12:57:47+00:00</t>
        </is>
      </c>
      <c r="D2899" t="inlineStr">
        <is>
          <t>add</t>
        </is>
      </c>
      <c r="E2899" t="inlineStr">
        <is>
          <t>django</t>
        </is>
      </c>
      <c r="F2899" t="inlineStr">
        <is>
          <t>&gt;=1.5</t>
        </is>
      </c>
      <c r="G2899" t="inlineStr"/>
      <c r="H2899" t="inlineStr"/>
    </row>
    <row r="2900">
      <c r="A2900" t="inlineStr">
        <is>
          <t>django-password-policies</t>
        </is>
      </c>
      <c r="B2900" t="inlineStr">
        <is>
          <t>64f7344ef793e8cd1eb7471214d6d4b4b0b7190f</t>
        </is>
      </c>
      <c r="C2900" t="inlineStr">
        <is>
          <t>2013-09-03 12:57:47+00:00</t>
        </is>
      </c>
      <c r="D2900" t="inlineStr">
        <is>
          <t>add</t>
        </is>
      </c>
      <c r="E2900" t="inlineStr">
        <is>
          <t>django-easysettings</t>
        </is>
      </c>
      <c r="F2900" t="inlineStr">
        <is>
          <t>&gt;=1.0</t>
        </is>
      </c>
      <c r="G2900" t="inlineStr"/>
      <c r="H2900" t="inlineStr"/>
    </row>
    <row r="2901">
      <c r="A2901" t="inlineStr">
        <is>
          <t>django-password-policies</t>
        </is>
      </c>
      <c r="B2901" t="inlineStr">
        <is>
          <t>0a971c795920680df34d72315a859442af2051c4</t>
        </is>
      </c>
      <c r="C2901" t="inlineStr">
        <is>
          <t>2013-09-03 13:21:11+00:00</t>
        </is>
      </c>
      <c r="D2901" t="inlineStr">
        <is>
          <t>verchange</t>
        </is>
      </c>
      <c r="E2901" t="inlineStr">
        <is>
          <t>django</t>
        </is>
      </c>
      <c r="F2901" t="inlineStr">
        <is>
          <t>&gt;=1.5;&lt;=1.6</t>
        </is>
      </c>
      <c r="G2901" t="inlineStr">
        <is>
          <t>django</t>
        </is>
      </c>
      <c r="H2901" t="inlineStr">
        <is>
          <t>&gt;=1.5</t>
        </is>
      </c>
    </row>
    <row r="2902">
      <c r="A2902" t="inlineStr">
        <is>
          <t>django-password-policies</t>
        </is>
      </c>
      <c r="B2902" t="inlineStr">
        <is>
          <t>cf0d8732133314c6abb65bb19dbec36b5b538860</t>
        </is>
      </c>
      <c r="C2902" t="inlineStr">
        <is>
          <t>2014-03-27 17:08:28+00:00</t>
        </is>
      </c>
      <c r="D2902" t="inlineStr">
        <is>
          <t>verchange</t>
        </is>
      </c>
      <c r="E2902" t="inlineStr">
        <is>
          <t>django</t>
        </is>
      </c>
      <c r="F2902" t="inlineStr">
        <is>
          <t>&gt;=1.5;&lt;1.7</t>
        </is>
      </c>
      <c r="G2902" t="inlineStr">
        <is>
          <t>django</t>
        </is>
      </c>
      <c r="H2902" t="inlineStr">
        <is>
          <t>&gt;=1.5;&lt;=1.6</t>
        </is>
      </c>
    </row>
    <row r="2903">
      <c r="A2903" t="inlineStr">
        <is>
          <t>django-password-policies</t>
        </is>
      </c>
      <c r="B2903" t="inlineStr">
        <is>
          <t>6ea78c96252d4abec928ca2b5d581c5dcdb651ae</t>
        </is>
      </c>
      <c r="C2903" t="inlineStr">
        <is>
          <t>2015-04-05 18:34:51+00:00</t>
        </is>
      </c>
      <c r="D2903" t="inlineStr">
        <is>
          <t>verchange</t>
        </is>
      </c>
      <c r="E2903" t="inlineStr">
        <is>
          <t>django</t>
        </is>
      </c>
      <c r="F2903" t="inlineStr">
        <is>
          <t>&gt;=1.5;&lt;1.8</t>
        </is>
      </c>
      <c r="G2903" t="inlineStr">
        <is>
          <t>django</t>
        </is>
      </c>
      <c r="H2903" t="inlineStr">
        <is>
          <t>&gt;=1.5;&lt;1.7</t>
        </is>
      </c>
    </row>
    <row r="2904">
      <c r="A2904" t="inlineStr">
        <is>
          <t>django-password-policies</t>
        </is>
      </c>
      <c r="B2904" t="inlineStr">
        <is>
          <t>4d699d2b6e869ba4447ea73124aa5e05733ee53d</t>
        </is>
      </c>
      <c r="C2904" t="inlineStr">
        <is>
          <t>2015-07-21 13:04:02+00:00</t>
        </is>
      </c>
      <c r="D2904" t="inlineStr">
        <is>
          <t>verchange</t>
        </is>
      </c>
      <c r="E2904" t="inlineStr">
        <is>
          <t>django</t>
        </is>
      </c>
      <c r="F2904" t="inlineStr">
        <is>
          <t>&lt;1.9;&gt;=1.7</t>
        </is>
      </c>
      <c r="G2904" t="inlineStr">
        <is>
          <t>django</t>
        </is>
      </c>
      <c r="H2904" t="inlineStr">
        <is>
          <t>&gt;=1.5;&lt;1.8</t>
        </is>
      </c>
    </row>
    <row r="2905">
      <c r="A2905" t="inlineStr">
        <is>
          <t>django-password-policies</t>
        </is>
      </c>
      <c r="B2905" t="inlineStr">
        <is>
          <t>ec2077df47860bcc50b2d81de93733f340791e2d</t>
        </is>
      </c>
      <c r="C2905" t="inlineStr">
        <is>
          <t>2015-09-10 06:30:53+00:00</t>
        </is>
      </c>
      <c r="D2905" t="inlineStr">
        <is>
          <t>add</t>
        </is>
      </c>
      <c r="E2905" t="inlineStr">
        <is>
          <t>pytz</t>
        </is>
      </c>
      <c r="F2905" t="inlineStr"/>
      <c r="G2905" t="inlineStr"/>
      <c r="H2905" t="inlineStr"/>
    </row>
    <row r="2906">
      <c r="A2906" t="inlineStr">
        <is>
          <t>django-password-policies</t>
        </is>
      </c>
      <c r="B2906" t="inlineStr">
        <is>
          <t>61c704face0497a6e4d1bc166b8faad68449ca73</t>
        </is>
      </c>
      <c r="C2906" t="inlineStr">
        <is>
          <t>2016-07-28 19:26:47+00:00</t>
        </is>
      </c>
      <c r="D2906" t="inlineStr">
        <is>
          <t>verchange</t>
        </is>
      </c>
      <c r="E2906" t="inlineStr">
        <is>
          <t>django</t>
        </is>
      </c>
      <c r="F2906" t="inlineStr">
        <is>
          <t>&lt;1.10;&gt;=1.7</t>
        </is>
      </c>
      <c r="G2906" t="inlineStr">
        <is>
          <t>django</t>
        </is>
      </c>
      <c r="H2906" t="inlineStr">
        <is>
          <t>&lt;1.9;&gt;=1.7</t>
        </is>
      </c>
    </row>
    <row r="2907">
      <c r="A2907" t="inlineStr">
        <is>
          <t>django-password-policies</t>
        </is>
      </c>
      <c r="B2907" t="inlineStr">
        <is>
          <t>61c704face0497a6e4d1bc166b8faad68449ca73</t>
        </is>
      </c>
      <c r="C2907" t="inlineStr">
        <is>
          <t>2016-07-28 19:26:47+00:00</t>
        </is>
      </c>
      <c r="D2907" t="inlineStr">
        <is>
          <t>rem</t>
        </is>
      </c>
      <c r="E2907" t="inlineStr"/>
      <c r="F2907" t="inlineStr"/>
      <c r="G2907" t="inlineStr">
        <is>
          <t>pytz</t>
        </is>
      </c>
      <c r="H2907" t="inlineStr"/>
    </row>
    <row r="2908">
      <c r="A2908" t="inlineStr">
        <is>
          <t>transitfeed</t>
        </is>
      </c>
      <c r="B2908" t="inlineStr">
        <is>
          <t>23e953749e4024130db102d30b2088e9bfae0e3b</t>
        </is>
      </c>
      <c r="C2908" t="inlineStr">
        <is>
          <t>2015-03-08 07:06:04+00:00</t>
        </is>
      </c>
      <c r="D2908" t="inlineStr">
        <is>
          <t>add</t>
        </is>
      </c>
      <c r="E2908" t="inlineStr">
        <is>
          <t>pytz</t>
        </is>
      </c>
      <c r="F2908" t="inlineStr"/>
      <c r="G2908" t="inlineStr"/>
      <c r="H2908" t="inlineStr"/>
    </row>
    <row r="2909">
      <c r="A2909" t="inlineStr">
        <is>
          <t>quipucords</t>
        </is>
      </c>
      <c r="B2909" t="inlineStr">
        <is>
          <t>64a39188f2f41a0b8527ee4233866d417541517c</t>
        </is>
      </c>
      <c r="C2909" t="inlineStr">
        <is>
          <t>2019-01-11 20:01:42+00:00</t>
        </is>
      </c>
      <c r="D2909" t="inlineStr">
        <is>
          <t>verchange</t>
        </is>
      </c>
      <c r="E2909" t="inlineStr">
        <is>
          <t>astroid</t>
        </is>
      </c>
      <c r="F2909">
        <f>=2.0.4</f>
        <v/>
      </c>
      <c r="G2909" t="inlineStr">
        <is>
          <t>astroid</t>
        </is>
      </c>
      <c r="H2909">
        <f>=1.5.3</f>
        <v/>
      </c>
    </row>
    <row r="2910">
      <c r="A2910" t="inlineStr">
        <is>
          <t>quipucords</t>
        </is>
      </c>
      <c r="B2910" t="inlineStr">
        <is>
          <t>64a39188f2f41a0b8527ee4233866d417541517c</t>
        </is>
      </c>
      <c r="C2910" t="inlineStr">
        <is>
          <t>2019-01-11 20:01:42+00:00</t>
        </is>
      </c>
      <c r="D2910" t="inlineStr">
        <is>
          <t>verchange</t>
        </is>
      </c>
      <c r="E2910" t="inlineStr">
        <is>
          <t>pyasn1</t>
        </is>
      </c>
      <c r="F2910">
        <f>=0.4.4</f>
        <v/>
      </c>
      <c r="G2910" t="inlineStr">
        <is>
          <t>pyasn1</t>
        </is>
      </c>
      <c r="H2910">
        <f>=0.3.4</f>
        <v/>
      </c>
    </row>
    <row r="2911">
      <c r="A2911" t="inlineStr">
        <is>
          <t>quipucords</t>
        </is>
      </c>
      <c r="B2911" t="inlineStr">
        <is>
          <t>64a39188f2f41a0b8527ee4233866d417541517c</t>
        </is>
      </c>
      <c r="C2911" t="inlineStr">
        <is>
          <t>2019-01-11 20:01:42+00:00</t>
        </is>
      </c>
      <c r="D2911" t="inlineStr">
        <is>
          <t>verchange</t>
        </is>
      </c>
      <c r="E2911" t="inlineStr">
        <is>
          <t>cffi</t>
        </is>
      </c>
      <c r="F2911">
        <f>=1.11.5</f>
        <v/>
      </c>
      <c r="G2911" t="inlineStr">
        <is>
          <t>cffi</t>
        </is>
      </c>
      <c r="H2911">
        <f>=1.10.0</f>
        <v/>
      </c>
    </row>
    <row r="2912">
      <c r="A2912" t="inlineStr">
        <is>
          <t>quipucords</t>
        </is>
      </c>
      <c r="B2912" t="inlineStr">
        <is>
          <t>64a39188f2f41a0b8527ee4233866d417541517c</t>
        </is>
      </c>
      <c r="C2912" t="inlineStr">
        <is>
          <t>2019-01-11 20:01:42+00:00</t>
        </is>
      </c>
      <c r="D2912" t="inlineStr">
        <is>
          <t>verchange</t>
        </is>
      </c>
      <c r="E2912" t="inlineStr">
        <is>
          <t>requests</t>
        </is>
      </c>
      <c r="F2912">
        <f>=2.20.0</f>
        <v/>
      </c>
      <c r="G2912" t="inlineStr">
        <is>
          <t>requests</t>
        </is>
      </c>
      <c r="H2912">
        <f>=2.18.4</f>
        <v/>
      </c>
    </row>
    <row r="2913">
      <c r="A2913" t="inlineStr">
        <is>
          <t>quipucords</t>
        </is>
      </c>
      <c r="B2913" t="inlineStr">
        <is>
          <t>64a39188f2f41a0b8527ee4233866d417541517c</t>
        </is>
      </c>
      <c r="C2913" t="inlineStr">
        <is>
          <t>2019-01-11 20:01:42+00:00</t>
        </is>
      </c>
      <c r="D2913" t="inlineStr">
        <is>
          <t>verchange</t>
        </is>
      </c>
      <c r="E2913" t="inlineStr">
        <is>
          <t>PyNaCl</t>
        </is>
      </c>
      <c r="F2913">
        <f>=1.3.0</f>
        <v/>
      </c>
      <c r="G2913" t="inlineStr">
        <is>
          <t>PyNaCl</t>
        </is>
      </c>
      <c r="H2913">
        <f>=1.1.2</f>
        <v/>
      </c>
    </row>
    <row r="2914">
      <c r="A2914" t="inlineStr">
        <is>
          <t>quipucords</t>
        </is>
      </c>
      <c r="B2914" t="inlineStr">
        <is>
          <t>64a39188f2f41a0b8527ee4233866d417541517c</t>
        </is>
      </c>
      <c r="C2914" t="inlineStr">
        <is>
          <t>2019-01-11 20:01:42+00:00</t>
        </is>
      </c>
      <c r="D2914" t="inlineStr">
        <is>
          <t>verchange</t>
        </is>
      </c>
      <c r="E2914" t="inlineStr">
        <is>
          <t>pycparser</t>
        </is>
      </c>
      <c r="F2914">
        <f>=2.19</f>
        <v/>
      </c>
      <c r="G2914" t="inlineStr">
        <is>
          <t>pycparser</t>
        </is>
      </c>
      <c r="H2914">
        <f>=2.18</f>
        <v/>
      </c>
    </row>
    <row r="2915">
      <c r="A2915" t="inlineStr">
        <is>
          <t>quipucords</t>
        </is>
      </c>
      <c r="B2915" t="inlineStr">
        <is>
          <t>64a39188f2f41a0b8527ee4233866d417541517c</t>
        </is>
      </c>
      <c r="C2915" t="inlineStr">
        <is>
          <t>2019-01-11 20:01:42+00:00</t>
        </is>
      </c>
      <c r="D2915" t="inlineStr">
        <is>
          <t>verchange</t>
        </is>
      </c>
      <c r="E2915" t="inlineStr">
        <is>
          <t>pycodestyle</t>
        </is>
      </c>
      <c r="F2915">
        <f>=2.4.0</f>
        <v/>
      </c>
      <c r="G2915" t="inlineStr">
        <is>
          <t>pycodestyle</t>
        </is>
      </c>
      <c r="H2915">
        <f>=2.3.1</f>
        <v/>
      </c>
    </row>
    <row r="2916">
      <c r="A2916" t="inlineStr">
        <is>
          <t>quipucords</t>
        </is>
      </c>
      <c r="B2916" t="inlineStr">
        <is>
          <t>64a39188f2f41a0b8527ee4233866d417541517c</t>
        </is>
      </c>
      <c r="C2916" t="inlineStr">
        <is>
          <t>2019-01-11 20:01:42+00:00</t>
        </is>
      </c>
      <c r="D2916" t="inlineStr">
        <is>
          <t>verchange</t>
        </is>
      </c>
      <c r="E2916" t="inlineStr">
        <is>
          <t>six</t>
        </is>
      </c>
      <c r="F2916">
        <f>=1.11.0</f>
        <v/>
      </c>
      <c r="G2916" t="inlineStr">
        <is>
          <t>six</t>
        </is>
      </c>
      <c r="H2916">
        <f>=1.10.0</f>
        <v/>
      </c>
    </row>
    <row r="2917">
      <c r="A2917" t="inlineStr">
        <is>
          <t>quipucords</t>
        </is>
      </c>
      <c r="B2917" t="inlineStr">
        <is>
          <t>64a39188f2f41a0b8527ee4233866d417541517c</t>
        </is>
      </c>
      <c r="C2917" t="inlineStr">
        <is>
          <t>2019-01-11 20:01:42+00:00</t>
        </is>
      </c>
      <c r="D2917" t="inlineStr">
        <is>
          <t>verchange</t>
        </is>
      </c>
      <c r="E2917" t="inlineStr">
        <is>
          <t>logilab-common</t>
        </is>
      </c>
      <c r="F2917">
        <f>=1.4.2</f>
        <v/>
      </c>
      <c r="G2917" t="inlineStr">
        <is>
          <t>logilab-common</t>
        </is>
      </c>
      <c r="H2917">
        <f>=1.4.1</f>
        <v/>
      </c>
    </row>
    <row r="2918">
      <c r="A2918" t="inlineStr">
        <is>
          <t>quipucords</t>
        </is>
      </c>
      <c r="B2918" t="inlineStr">
        <is>
          <t>64a39188f2f41a0b8527ee4233866d417541517c</t>
        </is>
      </c>
      <c r="C2918" t="inlineStr">
        <is>
          <t>2019-01-11 20:01:42+00:00</t>
        </is>
      </c>
      <c r="D2918" t="inlineStr">
        <is>
          <t>verchange</t>
        </is>
      </c>
      <c r="E2918" t="inlineStr">
        <is>
          <t>py</t>
        </is>
      </c>
      <c r="F2918">
        <f>=1.7.0</f>
        <v/>
      </c>
      <c r="G2918" t="inlineStr">
        <is>
          <t>py</t>
        </is>
      </c>
      <c r="H2918">
        <f>=1.4.34</f>
        <v/>
      </c>
    </row>
    <row r="2919">
      <c r="A2919" t="inlineStr">
        <is>
          <t>quipucords</t>
        </is>
      </c>
      <c r="B2919" t="inlineStr">
        <is>
          <t>64a39188f2f41a0b8527ee4233866d417541517c</t>
        </is>
      </c>
      <c r="C2919" t="inlineStr">
        <is>
          <t>2019-01-11 20:01:42+00:00</t>
        </is>
      </c>
      <c r="D2919" t="inlineStr">
        <is>
          <t>verchange</t>
        </is>
      </c>
      <c r="E2919" t="inlineStr">
        <is>
          <t>djangorestframework</t>
        </is>
      </c>
      <c r="F2919">
        <f>=3.9.0</f>
        <v/>
      </c>
      <c r="G2919" t="inlineStr">
        <is>
          <t>djangorestframework</t>
        </is>
      </c>
      <c r="H2919">
        <f>=3.6.4</f>
        <v/>
      </c>
    </row>
    <row r="2920">
      <c r="A2920" t="inlineStr">
        <is>
          <t>quipucords</t>
        </is>
      </c>
      <c r="B2920" t="inlineStr">
        <is>
          <t>64a39188f2f41a0b8527ee4233866d417541517c</t>
        </is>
      </c>
      <c r="C2920" t="inlineStr">
        <is>
          <t>2019-01-11 20:01:42+00:00</t>
        </is>
      </c>
      <c r="D2920" t="inlineStr">
        <is>
          <t>verchange</t>
        </is>
      </c>
      <c r="E2920" t="inlineStr">
        <is>
          <t>idna</t>
        </is>
      </c>
      <c r="F2920">
        <f>=2.7</f>
        <v/>
      </c>
      <c r="G2920" t="inlineStr">
        <is>
          <t>idna</t>
        </is>
      </c>
      <c r="H2920">
        <f>=2.6</f>
        <v/>
      </c>
    </row>
    <row r="2921">
      <c r="A2921" t="inlineStr">
        <is>
          <t>quipucords</t>
        </is>
      </c>
      <c r="B2921" t="inlineStr">
        <is>
          <t>64a39188f2f41a0b8527ee4233866d417541517c</t>
        </is>
      </c>
      <c r="C2921" t="inlineStr">
        <is>
          <t>2019-01-11 20:01:42+00:00</t>
        </is>
      </c>
      <c r="D2921" t="inlineStr">
        <is>
          <t>verchange</t>
        </is>
      </c>
      <c r="E2921" t="inlineStr">
        <is>
          <t>whitenoise</t>
        </is>
      </c>
      <c r="F2921">
        <f>=4.1</f>
        <v/>
      </c>
      <c r="G2921" t="inlineStr">
        <is>
          <t>whitenoise</t>
        </is>
      </c>
      <c r="H2921">
        <f>=3.3.1</f>
        <v/>
      </c>
    </row>
    <row r="2922">
      <c r="A2922" t="inlineStr">
        <is>
          <t>quipucords</t>
        </is>
      </c>
      <c r="B2922" t="inlineStr">
        <is>
          <t>64a39188f2f41a0b8527ee4233866d417541517c</t>
        </is>
      </c>
      <c r="C2922" t="inlineStr">
        <is>
          <t>2019-01-11 20:01:42+00:00</t>
        </is>
      </c>
      <c r="D2922" t="inlineStr">
        <is>
          <t>verchange</t>
        </is>
      </c>
      <c r="E2922" t="inlineStr">
        <is>
          <t>pexpect</t>
        </is>
      </c>
      <c r="F2922">
        <f>=4.6.0</f>
        <v/>
      </c>
      <c r="G2922" t="inlineStr">
        <is>
          <t>pexpect</t>
        </is>
      </c>
      <c r="H2922">
        <f>=4.2.1</f>
        <v/>
      </c>
    </row>
    <row r="2923">
      <c r="A2923" t="inlineStr">
        <is>
          <t>quipucords</t>
        </is>
      </c>
      <c r="B2923" t="inlineStr">
        <is>
          <t>64a39188f2f41a0b8527ee4233866d417541517c</t>
        </is>
      </c>
      <c r="C2923" t="inlineStr">
        <is>
          <t>2019-01-11 20:01:42+00:00</t>
        </is>
      </c>
      <c r="D2923" t="inlineStr">
        <is>
          <t>verchange</t>
        </is>
      </c>
      <c r="E2923" t="inlineStr">
        <is>
          <t>cryptography</t>
        </is>
      </c>
      <c r="F2923">
        <f>=2.3.1</f>
        <v/>
      </c>
      <c r="G2923" t="inlineStr">
        <is>
          <t>cryptography</t>
        </is>
      </c>
      <c r="H2923">
        <f>=2.3</f>
        <v/>
      </c>
    </row>
    <row r="2924">
      <c r="A2924" t="inlineStr">
        <is>
          <t>quipucords</t>
        </is>
      </c>
      <c r="B2924" t="inlineStr">
        <is>
          <t>64a39188f2f41a0b8527ee4233866d417541517c</t>
        </is>
      </c>
      <c r="C2924" t="inlineStr">
        <is>
          <t>2019-01-11 20:01:42+00:00</t>
        </is>
      </c>
      <c r="D2924" t="inlineStr">
        <is>
          <t>verchange</t>
        </is>
      </c>
      <c r="E2924" t="inlineStr">
        <is>
          <t>asn1crypto</t>
        </is>
      </c>
      <c r="F2924">
        <f>=0.24.0</f>
        <v/>
      </c>
      <c r="G2924" t="inlineStr">
        <is>
          <t>asn1crypto</t>
        </is>
      </c>
      <c r="H2924">
        <f>=0.22.0</f>
        <v/>
      </c>
    </row>
    <row r="2925">
      <c r="A2925" t="inlineStr">
        <is>
          <t>quipucords</t>
        </is>
      </c>
      <c r="B2925" t="inlineStr">
        <is>
          <t>64a39188f2f41a0b8527ee4233866d417541517c</t>
        </is>
      </c>
      <c r="C2925" t="inlineStr">
        <is>
          <t>2019-01-11 20:01:42+00:00</t>
        </is>
      </c>
      <c r="D2925" t="inlineStr">
        <is>
          <t>verchange</t>
        </is>
      </c>
      <c r="E2925" t="inlineStr">
        <is>
          <t>django-filter</t>
        </is>
      </c>
      <c r="F2925">
        <f>=2.0.0</f>
        <v/>
      </c>
      <c r="G2925" t="inlineStr">
        <is>
          <t>django-filter</t>
        </is>
      </c>
      <c r="H2925">
        <f>=1.0.4</f>
        <v/>
      </c>
    </row>
    <row r="2926">
      <c r="A2926" t="inlineStr">
        <is>
          <t>quipucords</t>
        </is>
      </c>
      <c r="B2926" t="inlineStr">
        <is>
          <t>64a39188f2f41a0b8527ee4233866d417541517c</t>
        </is>
      </c>
      <c r="C2926" t="inlineStr">
        <is>
          <t>2019-01-11 20:01:42+00:00</t>
        </is>
      </c>
      <c r="D2926" t="inlineStr">
        <is>
          <t>verchange</t>
        </is>
      </c>
      <c r="E2926" t="inlineStr">
        <is>
          <t>pytz</t>
        </is>
      </c>
      <c r="F2926">
        <f>=2018.7</f>
        <v/>
      </c>
      <c r="G2926" t="inlineStr">
        <is>
          <t>pytz</t>
        </is>
      </c>
      <c r="H2926">
        <f>=2017.2</f>
        <v/>
      </c>
    </row>
    <row r="2927">
      <c r="A2927" t="inlineStr">
        <is>
          <t>quipucords</t>
        </is>
      </c>
      <c r="B2927" t="inlineStr">
        <is>
          <t>64a39188f2f41a0b8527ee4233866d417541517c</t>
        </is>
      </c>
      <c r="C2927" t="inlineStr">
        <is>
          <t>2019-01-11 20:01:42+00:00</t>
        </is>
      </c>
      <c r="D2927" t="inlineStr">
        <is>
          <t>verchange</t>
        </is>
      </c>
      <c r="E2927" t="inlineStr">
        <is>
          <t>python-dateutil</t>
        </is>
      </c>
      <c r="F2927">
        <f>=2.7.5</f>
        <v/>
      </c>
      <c r="G2927" t="inlineStr">
        <is>
          <t>python-dateutil</t>
        </is>
      </c>
      <c r="H2927">
        <f>=2.6.1</f>
        <v/>
      </c>
    </row>
    <row r="2928">
      <c r="A2928" t="inlineStr">
        <is>
          <t>quipucords</t>
        </is>
      </c>
      <c r="B2928" t="inlineStr">
        <is>
          <t>64a39188f2f41a0b8527ee4233866d417541517c</t>
        </is>
      </c>
      <c r="C2928" t="inlineStr">
        <is>
          <t>2019-01-11 20:01:42+00:00</t>
        </is>
      </c>
      <c r="D2928" t="inlineStr">
        <is>
          <t>verchange</t>
        </is>
      </c>
      <c r="E2928" t="inlineStr">
        <is>
          <t>Faker</t>
        </is>
      </c>
      <c r="F2928">
        <f>=0.9.2</f>
        <v/>
      </c>
      <c r="G2928" t="inlineStr">
        <is>
          <t>Faker</t>
        </is>
      </c>
      <c r="H2928">
        <f>=0.8.3</f>
        <v/>
      </c>
    </row>
    <row r="2929">
      <c r="A2929" t="inlineStr">
        <is>
          <t>quipucords</t>
        </is>
      </c>
      <c r="B2929" t="inlineStr">
        <is>
          <t>64a39188f2f41a0b8527ee4233866d417541517c</t>
        </is>
      </c>
      <c r="C2929" t="inlineStr">
        <is>
          <t>2019-01-11 20:01:42+00:00</t>
        </is>
      </c>
      <c r="D2929" t="inlineStr">
        <is>
          <t>verchange</t>
        </is>
      </c>
      <c r="E2929" t="inlineStr">
        <is>
          <t>bcrypt</t>
        </is>
      </c>
      <c r="F2929">
        <f>=3.1.4</f>
        <v/>
      </c>
      <c r="G2929" t="inlineStr">
        <is>
          <t>bcrypt</t>
        </is>
      </c>
      <c r="H2929">
        <f>=3.1.3</f>
        <v/>
      </c>
    </row>
    <row r="2930">
      <c r="A2930" t="inlineStr">
        <is>
          <t>quipucords</t>
        </is>
      </c>
      <c r="B2930" t="inlineStr">
        <is>
          <t>64a39188f2f41a0b8527ee4233866d417541517c</t>
        </is>
      </c>
      <c r="C2930" t="inlineStr">
        <is>
          <t>2019-01-11 20:01:42+00:00</t>
        </is>
      </c>
      <c r="D2930" t="inlineStr">
        <is>
          <t>verchange</t>
        </is>
      </c>
      <c r="E2930" t="inlineStr">
        <is>
          <t>PyYAML</t>
        </is>
      </c>
      <c r="F2930">
        <f>=3.13</f>
        <v/>
      </c>
      <c r="G2930" t="inlineStr">
        <is>
          <t>PyYAML</t>
        </is>
      </c>
      <c r="H2930">
        <f>=3.12</f>
        <v/>
      </c>
    </row>
    <row r="2931">
      <c r="A2931" t="inlineStr">
        <is>
          <t>quipucords</t>
        </is>
      </c>
      <c r="B2931" t="inlineStr">
        <is>
          <t>64a39188f2f41a0b8527ee4233866d417541517c</t>
        </is>
      </c>
      <c r="C2931" t="inlineStr">
        <is>
          <t>2019-01-11 20:01:42+00:00</t>
        </is>
      </c>
      <c r="D2931" t="inlineStr">
        <is>
          <t>verchange</t>
        </is>
      </c>
      <c r="E2931" t="inlineStr">
        <is>
          <t>isort</t>
        </is>
      </c>
      <c r="F2931">
        <f>=4.3.4</f>
        <v/>
      </c>
      <c r="G2931" t="inlineStr">
        <is>
          <t>isort</t>
        </is>
      </c>
      <c r="H2931">
        <f>=4.2.15</f>
        <v/>
      </c>
    </row>
    <row r="2932">
      <c r="A2932" t="inlineStr">
        <is>
          <t>quipucords</t>
        </is>
      </c>
      <c r="B2932" t="inlineStr">
        <is>
          <t>64a39188f2f41a0b8527ee4233866d417541517c</t>
        </is>
      </c>
      <c r="C2932" t="inlineStr">
        <is>
          <t>2019-01-11 20:01:42+00:00</t>
        </is>
      </c>
      <c r="D2932" t="inlineStr">
        <is>
          <t>verchange</t>
        </is>
      </c>
      <c r="E2932" t="inlineStr">
        <is>
          <t>Markdown</t>
        </is>
      </c>
      <c r="F2932">
        <f>=3.0.1</f>
        <v/>
      </c>
      <c r="G2932" t="inlineStr">
        <is>
          <t>Markdown</t>
        </is>
      </c>
      <c r="H2932">
        <f>=2.6.9</f>
        <v/>
      </c>
    </row>
    <row r="2933">
      <c r="A2933" t="inlineStr">
        <is>
          <t>quipucords</t>
        </is>
      </c>
      <c r="B2933" t="inlineStr">
        <is>
          <t>64a39188f2f41a0b8527ee4233866d417541517c</t>
        </is>
      </c>
      <c r="C2933" t="inlineStr">
        <is>
          <t>2019-01-11 20:01:42+00:00</t>
        </is>
      </c>
      <c r="D2933" t="inlineStr">
        <is>
          <t>verchange</t>
        </is>
      </c>
      <c r="E2933" t="inlineStr">
        <is>
          <t>paramiko</t>
        </is>
      </c>
      <c r="F2933">
        <f>=2.4.2</f>
        <v/>
      </c>
      <c r="G2933" t="inlineStr">
        <is>
          <t>paramiko</t>
        </is>
      </c>
      <c r="H2933">
        <f>=2.4.1</f>
        <v/>
      </c>
    </row>
    <row r="2934">
      <c r="A2934" t="inlineStr">
        <is>
          <t>quipucords</t>
        </is>
      </c>
      <c r="B2934" t="inlineStr">
        <is>
          <t>64a39188f2f41a0b8527ee4233866d417541517c</t>
        </is>
      </c>
      <c r="C2934" t="inlineStr">
        <is>
          <t>2019-01-11 20:01:42+00:00</t>
        </is>
      </c>
      <c r="D2934" t="inlineStr">
        <is>
          <t>verchange</t>
        </is>
      </c>
      <c r="E2934" t="inlineStr">
        <is>
          <t>email-validator</t>
        </is>
      </c>
      <c r="F2934">
        <f>=1.0.3</f>
        <v/>
      </c>
      <c r="G2934" t="inlineStr">
        <is>
          <t>email-validator</t>
        </is>
      </c>
      <c r="H2934">
        <f>=1.0.2</f>
        <v/>
      </c>
    </row>
    <row r="2935">
      <c r="A2935" t="inlineStr">
        <is>
          <t>quipucords</t>
        </is>
      </c>
      <c r="B2935" t="inlineStr">
        <is>
          <t>64a39188f2f41a0b8527ee4233866d417541517c</t>
        </is>
      </c>
      <c r="C2935" t="inlineStr">
        <is>
          <t>2019-01-11 20:01:42+00:00</t>
        </is>
      </c>
      <c r="D2935" t="inlineStr">
        <is>
          <t>verchange</t>
        </is>
      </c>
      <c r="E2935" t="inlineStr">
        <is>
          <t>Jinja2</t>
        </is>
      </c>
      <c r="F2935">
        <f>=2.10</f>
        <v/>
      </c>
      <c r="G2935" t="inlineStr">
        <is>
          <t>Jinja2</t>
        </is>
      </c>
      <c r="H2935">
        <f>=2.9.6</f>
        <v/>
      </c>
    </row>
    <row r="2936">
      <c r="A2936" t="inlineStr">
        <is>
          <t>quipucords</t>
        </is>
      </c>
      <c r="B2936" t="inlineStr">
        <is>
          <t>64a39188f2f41a0b8527ee4233866d417541517c</t>
        </is>
      </c>
      <c r="C2936" t="inlineStr">
        <is>
          <t>2019-01-11 20:01:42+00:00</t>
        </is>
      </c>
      <c r="D2936" t="inlineStr">
        <is>
          <t>verchange</t>
        </is>
      </c>
      <c r="E2936" t="inlineStr">
        <is>
          <t>factory-boy</t>
        </is>
      </c>
      <c r="F2936">
        <f>=2.11.1</f>
        <v/>
      </c>
      <c r="G2936" t="inlineStr">
        <is>
          <t>factory-boy</t>
        </is>
      </c>
      <c r="H2936">
        <f>=2.9.2</f>
        <v/>
      </c>
    </row>
    <row r="2937">
      <c r="A2937" t="inlineStr">
        <is>
          <t>quipucords</t>
        </is>
      </c>
      <c r="B2937" t="inlineStr">
        <is>
          <t>64a39188f2f41a0b8527ee4233866d417541517c</t>
        </is>
      </c>
      <c r="C2937" t="inlineStr">
        <is>
          <t>2019-01-11 20:01:42+00:00</t>
        </is>
      </c>
      <c r="D2937" t="inlineStr">
        <is>
          <t>verchange</t>
        </is>
      </c>
      <c r="E2937" t="inlineStr">
        <is>
          <t>pyvmomi</t>
        </is>
      </c>
      <c r="F2937">
        <f>=6.7.1</f>
        <v/>
      </c>
      <c r="G2937" t="inlineStr">
        <is>
          <t>pyvmomi</t>
        </is>
      </c>
      <c r="H2937" t="inlineStr"/>
    </row>
    <row r="2938">
      <c r="A2938" t="inlineStr">
        <is>
          <t>quipucords</t>
        </is>
      </c>
      <c r="B2938" t="inlineStr">
        <is>
          <t>64a39188f2f41a0b8527ee4233866d417541517c</t>
        </is>
      </c>
      <c r="C2938" t="inlineStr">
        <is>
          <t>2019-01-11 20:01:42+00:00</t>
        </is>
      </c>
      <c r="D2938" t="inlineStr">
        <is>
          <t>add</t>
        </is>
      </c>
      <c r="E2938" t="inlineStr">
        <is>
          <t>psycopg2-binary</t>
        </is>
      </c>
      <c r="F2938">
        <f>=2.7.5</f>
        <v/>
      </c>
      <c r="G2938" t="inlineStr"/>
      <c r="H2938" t="inlineStr"/>
    </row>
    <row r="2939">
      <c r="A2939" t="inlineStr">
        <is>
          <t>quipucords</t>
        </is>
      </c>
      <c r="B2939" t="inlineStr">
        <is>
          <t>64a39188f2f41a0b8527ee4233866d417541517c</t>
        </is>
      </c>
      <c r="C2939" t="inlineStr">
        <is>
          <t>2019-01-11 20:01:42+00:00</t>
        </is>
      </c>
      <c r="D2939" t="inlineStr">
        <is>
          <t>rem</t>
        </is>
      </c>
      <c r="E2939" t="inlineStr"/>
      <c r="F2939" t="inlineStr"/>
      <c r="G2939" t="inlineStr">
        <is>
          <t>ansible</t>
        </is>
      </c>
      <c r="H2939">
        <f>=2.3.2.0</f>
        <v/>
      </c>
    </row>
    <row r="2940">
      <c r="A2940" t="inlineStr">
        <is>
          <t>quipucords</t>
        </is>
      </c>
      <c r="B2940" t="inlineStr">
        <is>
          <t>64a39188f2f41a0b8527ee4233866d417541517c</t>
        </is>
      </c>
      <c r="C2940" t="inlineStr">
        <is>
          <t>2019-01-11 20:01:42+00:00</t>
        </is>
      </c>
      <c r="D2940" t="inlineStr">
        <is>
          <t>rem</t>
        </is>
      </c>
      <c r="E2940" t="inlineStr"/>
      <c r="F2940" t="inlineStr"/>
      <c r="G2940" t="inlineStr">
        <is>
          <t>Django</t>
        </is>
      </c>
      <c r="H2940">
        <f>=1.11.5</f>
        <v/>
      </c>
    </row>
    <row r="2941">
      <c r="A2941" t="inlineStr">
        <is>
          <t>quipucords</t>
        </is>
      </c>
      <c r="B2941" t="inlineStr">
        <is>
          <t>64a39188f2f41a0b8527ee4233866d417541517c</t>
        </is>
      </c>
      <c r="C2941" t="inlineStr">
        <is>
          <t>2019-01-11 20:01:42+00:00</t>
        </is>
      </c>
      <c r="D2941" t="inlineStr">
        <is>
          <t>rem</t>
        </is>
      </c>
      <c r="E2941" t="inlineStr"/>
      <c r="F2941" t="inlineStr"/>
      <c r="G2941" t="inlineStr">
        <is>
          <t>pycrypto</t>
        </is>
      </c>
      <c r="H2941">
        <f>=2.6.1</f>
        <v/>
      </c>
    </row>
    <row r="2942">
      <c r="A2942" t="inlineStr">
        <is>
          <t>quipucords</t>
        </is>
      </c>
      <c r="B2942" t="inlineStr">
        <is>
          <t>64a39188f2f41a0b8527ee4233866d417541517c</t>
        </is>
      </c>
      <c r="C2942" t="inlineStr">
        <is>
          <t>2019-01-11 20:01:42+00:00</t>
        </is>
      </c>
      <c r="D2942" t="inlineStr">
        <is>
          <t>rem</t>
        </is>
      </c>
      <c r="E2942" t="inlineStr"/>
      <c r="F2942" t="inlineStr"/>
      <c r="G2942" t="inlineStr">
        <is>
          <t>psycopg2</t>
        </is>
      </c>
      <c r="H2942">
        <f>=2.7.5</f>
        <v/>
      </c>
    </row>
    <row r="2943">
      <c r="A2943" t="inlineStr">
        <is>
          <t>quipucords</t>
        </is>
      </c>
      <c r="B2943" t="inlineStr">
        <is>
          <t>09639b04701a4c1f0082333bf5645d4225d15900</t>
        </is>
      </c>
      <c r="C2943" t="inlineStr">
        <is>
          <t>2019-01-30 02:53:05+00:00</t>
        </is>
      </c>
      <c r="D2943" t="inlineStr">
        <is>
          <t>verchange</t>
        </is>
      </c>
      <c r="E2943" t="inlineStr">
        <is>
          <t>djangorestframework</t>
        </is>
      </c>
      <c r="F2943">
        <f>=3.9.1</f>
        <v/>
      </c>
      <c r="G2943" t="inlineStr">
        <is>
          <t>djangorestframework</t>
        </is>
      </c>
      <c r="H2943">
        <f>=3.9.0</f>
        <v/>
      </c>
    </row>
    <row r="2944">
      <c r="A2944" t="inlineStr">
        <is>
          <t>quipucords</t>
        </is>
      </c>
      <c r="B2944" t="inlineStr">
        <is>
          <t>09639b04701a4c1f0082333bf5645d4225d15900</t>
        </is>
      </c>
      <c r="C2944" t="inlineStr">
        <is>
          <t>2019-01-30 02:53:05+00:00</t>
        </is>
      </c>
      <c r="D2944" t="inlineStr">
        <is>
          <t>verchange</t>
        </is>
      </c>
      <c r="E2944" t="inlineStr">
        <is>
          <t>psycopg2-binary</t>
        </is>
      </c>
      <c r="F2944">
        <f>=2.7.7</f>
        <v/>
      </c>
      <c r="G2944" t="inlineStr">
        <is>
          <t>psycopg2-binary</t>
        </is>
      </c>
      <c r="H2944">
        <f>=2.7.5</f>
        <v/>
      </c>
    </row>
    <row r="2945">
      <c r="A2945" t="inlineStr">
        <is>
          <t>quipucords</t>
        </is>
      </c>
      <c r="B2945" t="inlineStr">
        <is>
          <t>09639b04701a4c1f0082333bf5645d4225d15900</t>
        </is>
      </c>
      <c r="C2945" t="inlineStr">
        <is>
          <t>2019-01-30 02:53:05+00:00</t>
        </is>
      </c>
      <c r="D2945" t="inlineStr">
        <is>
          <t>verchange</t>
        </is>
      </c>
      <c r="E2945" t="inlineStr">
        <is>
          <t>requests</t>
        </is>
      </c>
      <c r="F2945">
        <f>=2.21.0</f>
        <v/>
      </c>
      <c r="G2945" t="inlineStr">
        <is>
          <t>requests</t>
        </is>
      </c>
      <c r="H2945">
        <f>=2.20.0</f>
        <v/>
      </c>
    </row>
    <row r="2946">
      <c r="A2946" t="inlineStr">
        <is>
          <t>quipucords</t>
        </is>
      </c>
      <c r="B2946" t="inlineStr">
        <is>
          <t>09639b04701a4c1f0082333bf5645d4225d15900</t>
        </is>
      </c>
      <c r="C2946" t="inlineStr">
        <is>
          <t>2019-01-30 02:53:05+00:00</t>
        </is>
      </c>
      <c r="D2946" t="inlineStr">
        <is>
          <t>verchange</t>
        </is>
      </c>
      <c r="E2946" t="inlineStr">
        <is>
          <t>whitenoise</t>
        </is>
      </c>
      <c r="F2946">
        <f>=4.1.2</f>
        <v/>
      </c>
      <c r="G2946" t="inlineStr">
        <is>
          <t>whitenoise</t>
        </is>
      </c>
      <c r="H2946">
        <f>=4.1</f>
        <v/>
      </c>
    </row>
    <row r="2947">
      <c r="A2947" t="inlineStr">
        <is>
          <t>quipucords</t>
        </is>
      </c>
      <c r="B2947" t="inlineStr">
        <is>
          <t>09639b04701a4c1f0082333bf5645d4225d15900</t>
        </is>
      </c>
      <c r="C2947" t="inlineStr">
        <is>
          <t>2019-01-30 02:53:05+00:00</t>
        </is>
      </c>
      <c r="D2947" t="inlineStr">
        <is>
          <t>verchange</t>
        </is>
      </c>
      <c r="E2947" t="inlineStr">
        <is>
          <t>pyvmomi</t>
        </is>
      </c>
      <c r="F2947">
        <f>=6.7.1.2018.12</f>
        <v/>
      </c>
      <c r="G2947" t="inlineStr">
        <is>
          <t>pyvmomi</t>
        </is>
      </c>
      <c r="H2947">
        <f>=6.7.1</f>
        <v/>
      </c>
    </row>
    <row r="2948">
      <c r="A2948" t="inlineStr">
        <is>
          <t>quipucords</t>
        </is>
      </c>
      <c r="B2948" t="inlineStr">
        <is>
          <t>09639b04701a4c1f0082333bf5645d4225d15900</t>
        </is>
      </c>
      <c r="C2948" t="inlineStr">
        <is>
          <t>2019-01-30 02:53:05+00:00</t>
        </is>
      </c>
      <c r="D2948" t="inlineStr">
        <is>
          <t>verchange</t>
        </is>
      </c>
      <c r="E2948" t="inlineStr">
        <is>
          <t>django-filter</t>
        </is>
      </c>
      <c r="F2948">
        <f>=2.1.0</f>
        <v/>
      </c>
      <c r="G2948" t="inlineStr">
        <is>
          <t>django-filter</t>
        </is>
      </c>
      <c r="H2948">
        <f>=2.0.0</f>
        <v/>
      </c>
    </row>
    <row r="2949">
      <c r="A2949" t="inlineStr">
        <is>
          <t>quipucords</t>
        </is>
      </c>
      <c r="B2949" t="inlineStr">
        <is>
          <t>09639b04701a4c1f0082333bf5645d4225d15900</t>
        </is>
      </c>
      <c r="C2949" t="inlineStr">
        <is>
          <t>2019-01-30 02:53:05+00:00</t>
        </is>
      </c>
      <c r="D2949" t="inlineStr">
        <is>
          <t>add</t>
        </is>
      </c>
      <c r="E2949" t="inlineStr">
        <is>
          <t>Django</t>
        </is>
      </c>
      <c r="F2949">
        <f>=2.1.5</f>
        <v/>
      </c>
      <c r="G2949" t="inlineStr"/>
      <c r="H2949" t="inlineStr"/>
    </row>
    <row r="2950">
      <c r="A2950" t="inlineStr">
        <is>
          <t>quipucords</t>
        </is>
      </c>
      <c r="B2950" t="inlineStr">
        <is>
          <t>09639b04701a4c1f0082333bf5645d4225d15900</t>
        </is>
      </c>
      <c r="C2950" t="inlineStr">
        <is>
          <t>2019-01-30 02:53:05+00:00</t>
        </is>
      </c>
      <c r="D2950" t="inlineStr">
        <is>
          <t>rem</t>
        </is>
      </c>
      <c r="E2950" t="inlineStr"/>
      <c r="F2950" t="inlineStr"/>
      <c r="G2950" t="inlineStr">
        <is>
          <t>asn1crypto</t>
        </is>
      </c>
      <c r="H2950">
        <f>=0.24.0</f>
        <v/>
      </c>
    </row>
    <row r="2951">
      <c r="A2951" t="inlineStr">
        <is>
          <t>quipucords</t>
        </is>
      </c>
      <c r="B2951" t="inlineStr">
        <is>
          <t>09639b04701a4c1f0082333bf5645d4225d15900</t>
        </is>
      </c>
      <c r="C2951" t="inlineStr">
        <is>
          <t>2019-01-30 02:53:05+00:00</t>
        </is>
      </c>
      <c r="D2951" t="inlineStr">
        <is>
          <t>rem</t>
        </is>
      </c>
      <c r="E2951" t="inlineStr"/>
      <c r="F2951" t="inlineStr"/>
      <c r="G2951" t="inlineStr">
        <is>
          <t>astroid</t>
        </is>
      </c>
      <c r="H2951">
        <f>=2.0.4</f>
        <v/>
      </c>
    </row>
    <row r="2952">
      <c r="A2952" t="inlineStr">
        <is>
          <t>quipucords</t>
        </is>
      </c>
      <c r="B2952" t="inlineStr">
        <is>
          <t>09639b04701a4c1f0082333bf5645d4225d15900</t>
        </is>
      </c>
      <c r="C2952" t="inlineStr">
        <is>
          <t>2019-01-30 02:53:05+00:00</t>
        </is>
      </c>
      <c r="D2952" t="inlineStr">
        <is>
          <t>rem</t>
        </is>
      </c>
      <c r="E2952" t="inlineStr"/>
      <c r="F2952" t="inlineStr"/>
      <c r="G2952" t="inlineStr">
        <is>
          <t>bcrypt</t>
        </is>
      </c>
      <c r="H2952">
        <f>=3.1.4</f>
        <v/>
      </c>
    </row>
    <row r="2953">
      <c r="A2953" t="inlineStr">
        <is>
          <t>quipucords</t>
        </is>
      </c>
      <c r="B2953" t="inlineStr">
        <is>
          <t>09639b04701a4c1f0082333bf5645d4225d15900</t>
        </is>
      </c>
      <c r="C2953" t="inlineStr">
        <is>
          <t>2019-01-30 02:53:05+00:00</t>
        </is>
      </c>
      <c r="D2953" t="inlineStr">
        <is>
          <t>rem</t>
        </is>
      </c>
      <c r="E2953" t="inlineStr"/>
      <c r="F2953" t="inlineStr"/>
      <c r="G2953" t="inlineStr">
        <is>
          <t>cffi</t>
        </is>
      </c>
      <c r="H2953">
        <f>=1.11.5</f>
        <v/>
      </c>
    </row>
    <row r="2954">
      <c r="A2954" t="inlineStr">
        <is>
          <t>quipucords</t>
        </is>
      </c>
      <c r="B2954" t="inlineStr">
        <is>
          <t>09639b04701a4c1f0082333bf5645d4225d15900</t>
        </is>
      </c>
      <c r="C2954" t="inlineStr">
        <is>
          <t>2019-01-30 02:53:05+00:00</t>
        </is>
      </c>
      <c r="D2954" t="inlineStr">
        <is>
          <t>rem</t>
        </is>
      </c>
      <c r="E2954" t="inlineStr"/>
      <c r="F2954" t="inlineStr"/>
      <c r="G2954" t="inlineStr">
        <is>
          <t>cryptography</t>
        </is>
      </c>
      <c r="H2954">
        <f>=2.3.1</f>
        <v/>
      </c>
    </row>
    <row r="2955">
      <c r="A2955" t="inlineStr">
        <is>
          <t>quipucords</t>
        </is>
      </c>
      <c r="B2955" t="inlineStr">
        <is>
          <t>09639b04701a4c1f0082333bf5645d4225d15900</t>
        </is>
      </c>
      <c r="C2955" t="inlineStr">
        <is>
          <t>2019-01-30 02:53:05+00:00</t>
        </is>
      </c>
      <c r="D2955" t="inlineStr">
        <is>
          <t>rem</t>
        </is>
      </c>
      <c r="E2955" t="inlineStr"/>
      <c r="F2955" t="inlineStr"/>
      <c r="G2955" t="inlineStr">
        <is>
          <t>django-factory-boy</t>
        </is>
      </c>
      <c r="H2955">
        <f>=1.0.0</f>
        <v/>
      </c>
    </row>
    <row r="2956">
      <c r="A2956" t="inlineStr">
        <is>
          <t>quipucords</t>
        </is>
      </c>
      <c r="B2956" t="inlineStr">
        <is>
          <t>09639b04701a4c1f0082333bf5645d4225d15900</t>
        </is>
      </c>
      <c r="C2956" t="inlineStr">
        <is>
          <t>2019-01-30 02:53:05+00:00</t>
        </is>
      </c>
      <c r="D2956" t="inlineStr">
        <is>
          <t>rem</t>
        </is>
      </c>
      <c r="E2956" t="inlineStr"/>
      <c r="F2956" t="inlineStr"/>
      <c r="G2956" t="inlineStr">
        <is>
          <t>dnspython</t>
        </is>
      </c>
      <c r="H2956">
        <f>=1.15.0</f>
        <v/>
      </c>
    </row>
    <row r="2957">
      <c r="A2957" t="inlineStr">
        <is>
          <t>quipucords</t>
        </is>
      </c>
      <c r="B2957" t="inlineStr">
        <is>
          <t>09639b04701a4c1f0082333bf5645d4225d15900</t>
        </is>
      </c>
      <c r="C2957" t="inlineStr">
        <is>
          <t>2019-01-30 02:53:05+00:00</t>
        </is>
      </c>
      <c r="D2957" t="inlineStr">
        <is>
          <t>rem</t>
        </is>
      </c>
      <c r="E2957" t="inlineStr"/>
      <c r="F2957" t="inlineStr"/>
      <c r="G2957" t="inlineStr">
        <is>
          <t>email-validator</t>
        </is>
      </c>
      <c r="H2957">
        <f>=1.0.3</f>
        <v/>
      </c>
    </row>
    <row r="2958">
      <c r="A2958" t="inlineStr">
        <is>
          <t>quipucords</t>
        </is>
      </c>
      <c r="B2958" t="inlineStr">
        <is>
          <t>09639b04701a4c1f0082333bf5645d4225d15900</t>
        </is>
      </c>
      <c r="C2958" t="inlineStr">
        <is>
          <t>2019-01-30 02:53:05+00:00</t>
        </is>
      </c>
      <c r="D2958" t="inlineStr">
        <is>
          <t>rem</t>
        </is>
      </c>
      <c r="E2958" t="inlineStr"/>
      <c r="F2958" t="inlineStr"/>
      <c r="G2958" t="inlineStr">
        <is>
          <t>factory-boy</t>
        </is>
      </c>
      <c r="H2958">
        <f>=2.11.1</f>
        <v/>
      </c>
    </row>
    <row r="2959">
      <c r="A2959" t="inlineStr">
        <is>
          <t>quipucords</t>
        </is>
      </c>
      <c r="B2959" t="inlineStr">
        <is>
          <t>09639b04701a4c1f0082333bf5645d4225d15900</t>
        </is>
      </c>
      <c r="C2959" t="inlineStr">
        <is>
          <t>2019-01-30 02:53:05+00:00</t>
        </is>
      </c>
      <c r="D2959" t="inlineStr">
        <is>
          <t>rem</t>
        </is>
      </c>
      <c r="E2959" t="inlineStr"/>
      <c r="F2959" t="inlineStr"/>
      <c r="G2959" t="inlineStr">
        <is>
          <t>Faker</t>
        </is>
      </c>
      <c r="H2959">
        <f>=0.9.2</f>
        <v/>
      </c>
    </row>
    <row r="2960">
      <c r="A2960" t="inlineStr">
        <is>
          <t>quipucords</t>
        </is>
      </c>
      <c r="B2960" t="inlineStr">
        <is>
          <t>09639b04701a4c1f0082333bf5645d4225d15900</t>
        </is>
      </c>
      <c r="C2960" t="inlineStr">
        <is>
          <t>2019-01-30 02:53:05+00:00</t>
        </is>
      </c>
      <c r="D2960" t="inlineStr">
        <is>
          <t>rem</t>
        </is>
      </c>
      <c r="E2960" t="inlineStr"/>
      <c r="F2960" t="inlineStr"/>
      <c r="G2960" t="inlineStr">
        <is>
          <t>idna</t>
        </is>
      </c>
      <c r="H2960">
        <f>=2.7</f>
        <v/>
      </c>
    </row>
    <row r="2961">
      <c r="A2961" t="inlineStr">
        <is>
          <t>quipucords</t>
        </is>
      </c>
      <c r="B2961" t="inlineStr">
        <is>
          <t>09639b04701a4c1f0082333bf5645d4225d15900</t>
        </is>
      </c>
      <c r="C2961" t="inlineStr">
        <is>
          <t>2019-01-30 02:53:05+00:00</t>
        </is>
      </c>
      <c r="D2961" t="inlineStr">
        <is>
          <t>rem</t>
        </is>
      </c>
      <c r="E2961" t="inlineStr"/>
      <c r="F2961" t="inlineStr"/>
      <c r="G2961" t="inlineStr">
        <is>
          <t>isort</t>
        </is>
      </c>
      <c r="H2961">
        <f>=4.3.4</f>
        <v/>
      </c>
    </row>
    <row r="2962">
      <c r="A2962" t="inlineStr">
        <is>
          <t>quipucords</t>
        </is>
      </c>
      <c r="B2962" t="inlineStr">
        <is>
          <t>09639b04701a4c1f0082333bf5645d4225d15900</t>
        </is>
      </c>
      <c r="C2962" t="inlineStr">
        <is>
          <t>2019-01-30 02:53:05+00:00</t>
        </is>
      </c>
      <c r="D2962" t="inlineStr">
        <is>
          <t>rem</t>
        </is>
      </c>
      <c r="E2962" t="inlineStr"/>
      <c r="F2962" t="inlineStr"/>
      <c r="G2962" t="inlineStr">
        <is>
          <t>Jinja2</t>
        </is>
      </c>
      <c r="H2962">
        <f>=2.10</f>
        <v/>
      </c>
    </row>
    <row r="2963">
      <c r="A2963" t="inlineStr">
        <is>
          <t>quipucords</t>
        </is>
      </c>
      <c r="B2963" t="inlineStr">
        <is>
          <t>09639b04701a4c1f0082333bf5645d4225d15900</t>
        </is>
      </c>
      <c r="C2963" t="inlineStr">
        <is>
          <t>2019-01-30 02:53:05+00:00</t>
        </is>
      </c>
      <c r="D2963" t="inlineStr">
        <is>
          <t>rem</t>
        </is>
      </c>
      <c r="E2963" t="inlineStr"/>
      <c r="F2963" t="inlineStr"/>
      <c r="G2963" t="inlineStr">
        <is>
          <t>lazy-object-proxy</t>
        </is>
      </c>
      <c r="H2963">
        <f>=1.3.1</f>
        <v/>
      </c>
    </row>
    <row r="2964">
      <c r="A2964" t="inlineStr">
        <is>
          <t>quipucords</t>
        </is>
      </c>
      <c r="B2964" t="inlineStr">
        <is>
          <t>09639b04701a4c1f0082333bf5645d4225d15900</t>
        </is>
      </c>
      <c r="C2964" t="inlineStr">
        <is>
          <t>2019-01-30 02:53:05+00:00</t>
        </is>
      </c>
      <c r="D2964" t="inlineStr">
        <is>
          <t>rem</t>
        </is>
      </c>
      <c r="E2964" t="inlineStr"/>
      <c r="F2964" t="inlineStr"/>
      <c r="G2964" t="inlineStr">
        <is>
          <t>logilab-astng</t>
        </is>
      </c>
      <c r="H2964">
        <f>=0.24.3</f>
        <v/>
      </c>
    </row>
    <row r="2965">
      <c r="A2965" t="inlineStr">
        <is>
          <t>quipucords</t>
        </is>
      </c>
      <c r="B2965" t="inlineStr">
        <is>
          <t>09639b04701a4c1f0082333bf5645d4225d15900</t>
        </is>
      </c>
      <c r="C2965" t="inlineStr">
        <is>
          <t>2019-01-30 02:53:05+00:00</t>
        </is>
      </c>
      <c r="D2965" t="inlineStr">
        <is>
          <t>rem</t>
        </is>
      </c>
      <c r="E2965" t="inlineStr"/>
      <c r="F2965" t="inlineStr"/>
      <c r="G2965" t="inlineStr">
        <is>
          <t>logilab-common</t>
        </is>
      </c>
      <c r="H2965">
        <f>=1.4.2</f>
        <v/>
      </c>
    </row>
    <row r="2966">
      <c r="A2966" t="inlineStr">
        <is>
          <t>quipucords</t>
        </is>
      </c>
      <c r="B2966" t="inlineStr">
        <is>
          <t>09639b04701a4c1f0082333bf5645d4225d15900</t>
        </is>
      </c>
      <c r="C2966" t="inlineStr">
        <is>
          <t>2019-01-30 02:53:05+00:00</t>
        </is>
      </c>
      <c r="D2966" t="inlineStr">
        <is>
          <t>rem</t>
        </is>
      </c>
      <c r="E2966" t="inlineStr"/>
      <c r="F2966" t="inlineStr"/>
      <c r="G2966" t="inlineStr">
        <is>
          <t>Markdown</t>
        </is>
      </c>
      <c r="H2966">
        <f>=3.0.1</f>
        <v/>
      </c>
    </row>
    <row r="2967">
      <c r="A2967" t="inlineStr">
        <is>
          <t>quipucords</t>
        </is>
      </c>
      <c r="B2967" t="inlineStr">
        <is>
          <t>09639b04701a4c1f0082333bf5645d4225d15900</t>
        </is>
      </c>
      <c r="C2967" t="inlineStr">
        <is>
          <t>2019-01-30 02:53:05+00:00</t>
        </is>
      </c>
      <c r="D2967" t="inlineStr">
        <is>
          <t>rem</t>
        </is>
      </c>
      <c r="E2967" t="inlineStr"/>
      <c r="F2967" t="inlineStr"/>
      <c r="G2967" t="inlineStr">
        <is>
          <t>MarkupSafe</t>
        </is>
      </c>
      <c r="H2967">
        <f>=1.0</f>
        <v/>
      </c>
    </row>
    <row r="2968">
      <c r="A2968" t="inlineStr">
        <is>
          <t>quipucords</t>
        </is>
      </c>
      <c r="B2968" t="inlineStr">
        <is>
          <t>09639b04701a4c1f0082333bf5645d4225d15900</t>
        </is>
      </c>
      <c r="C2968" t="inlineStr">
        <is>
          <t>2019-01-30 02:53:05+00:00</t>
        </is>
      </c>
      <c r="D2968" t="inlineStr">
        <is>
          <t>rem</t>
        </is>
      </c>
      <c r="E2968" t="inlineStr"/>
      <c r="F2968" t="inlineStr"/>
      <c r="G2968" t="inlineStr">
        <is>
          <t>mccabe</t>
        </is>
      </c>
      <c r="H2968">
        <f>=0.6.1</f>
        <v/>
      </c>
    </row>
    <row r="2969">
      <c r="A2969" t="inlineStr">
        <is>
          <t>quipucords</t>
        </is>
      </c>
      <c r="B2969" t="inlineStr">
        <is>
          <t>09639b04701a4c1f0082333bf5645d4225d15900</t>
        </is>
      </c>
      <c r="C2969" t="inlineStr">
        <is>
          <t>2019-01-30 02:53:05+00:00</t>
        </is>
      </c>
      <c r="D2969" t="inlineStr">
        <is>
          <t>rem</t>
        </is>
      </c>
      <c r="E2969" t="inlineStr"/>
      <c r="F2969" t="inlineStr"/>
      <c r="G2969" t="inlineStr">
        <is>
          <t>py</t>
        </is>
      </c>
      <c r="H2969">
        <f>=1.7.0</f>
        <v/>
      </c>
    </row>
    <row r="2970">
      <c r="A2970" t="inlineStr">
        <is>
          <t>quipucords</t>
        </is>
      </c>
      <c r="B2970" t="inlineStr">
        <is>
          <t>09639b04701a4c1f0082333bf5645d4225d15900</t>
        </is>
      </c>
      <c r="C2970" t="inlineStr">
        <is>
          <t>2019-01-30 02:53:05+00:00</t>
        </is>
      </c>
      <c r="D2970" t="inlineStr">
        <is>
          <t>rem</t>
        </is>
      </c>
      <c r="E2970" t="inlineStr"/>
      <c r="F2970" t="inlineStr"/>
      <c r="G2970" t="inlineStr">
        <is>
          <t>pyasn1</t>
        </is>
      </c>
      <c r="H2970">
        <f>=0.4.4</f>
        <v/>
      </c>
    </row>
    <row r="2971">
      <c r="A2971" t="inlineStr">
        <is>
          <t>quipucords</t>
        </is>
      </c>
      <c r="B2971" t="inlineStr">
        <is>
          <t>09639b04701a4c1f0082333bf5645d4225d15900</t>
        </is>
      </c>
      <c r="C2971" t="inlineStr">
        <is>
          <t>2019-01-30 02:53:05+00:00</t>
        </is>
      </c>
      <c r="D2971" t="inlineStr">
        <is>
          <t>rem</t>
        </is>
      </c>
      <c r="E2971" t="inlineStr"/>
      <c r="F2971" t="inlineStr"/>
      <c r="G2971" t="inlineStr">
        <is>
          <t>pycparser</t>
        </is>
      </c>
      <c r="H2971">
        <f>=2.19</f>
        <v/>
      </c>
    </row>
    <row r="2972">
      <c r="A2972" t="inlineStr">
        <is>
          <t>quipucords</t>
        </is>
      </c>
      <c r="B2972" t="inlineStr">
        <is>
          <t>09639b04701a4c1f0082333bf5645d4225d15900</t>
        </is>
      </c>
      <c r="C2972" t="inlineStr">
        <is>
          <t>2019-01-30 02:53:05+00:00</t>
        </is>
      </c>
      <c r="D2972" t="inlineStr">
        <is>
          <t>rem</t>
        </is>
      </c>
      <c r="E2972" t="inlineStr"/>
      <c r="F2972" t="inlineStr"/>
      <c r="G2972" t="inlineStr">
        <is>
          <t>PyNaCl</t>
        </is>
      </c>
      <c r="H2972">
        <f>=1.3.0</f>
        <v/>
      </c>
    </row>
    <row r="2973">
      <c r="A2973" t="inlineStr">
        <is>
          <t>quipucords</t>
        </is>
      </c>
      <c r="B2973" t="inlineStr">
        <is>
          <t>09639b04701a4c1f0082333bf5645d4225d15900</t>
        </is>
      </c>
      <c r="C2973" t="inlineStr">
        <is>
          <t>2019-01-30 02:53:05+00:00</t>
        </is>
      </c>
      <c r="D2973" t="inlineStr">
        <is>
          <t>rem</t>
        </is>
      </c>
      <c r="E2973" t="inlineStr"/>
      <c r="F2973" t="inlineStr"/>
      <c r="G2973" t="inlineStr">
        <is>
          <t>python-dateutil</t>
        </is>
      </c>
      <c r="H2973">
        <f>=2.7.5</f>
        <v/>
      </c>
    </row>
    <row r="2974">
      <c r="A2974" t="inlineStr">
        <is>
          <t>quipucords</t>
        </is>
      </c>
      <c r="B2974" t="inlineStr">
        <is>
          <t>09639b04701a4c1f0082333bf5645d4225d15900</t>
        </is>
      </c>
      <c r="C2974" t="inlineStr">
        <is>
          <t>2019-01-30 02:53:05+00:00</t>
        </is>
      </c>
      <c r="D2974" t="inlineStr">
        <is>
          <t>rem</t>
        </is>
      </c>
      <c r="E2974" t="inlineStr"/>
      <c r="F2974" t="inlineStr"/>
      <c r="G2974" t="inlineStr">
        <is>
          <t>pytz</t>
        </is>
      </c>
      <c r="H2974">
        <f>=2018.7</f>
        <v/>
      </c>
    </row>
    <row r="2975">
      <c r="A2975" t="inlineStr">
        <is>
          <t>quipucords</t>
        </is>
      </c>
      <c r="B2975" t="inlineStr">
        <is>
          <t>09639b04701a4c1f0082333bf5645d4225d15900</t>
        </is>
      </c>
      <c r="C2975" t="inlineStr">
        <is>
          <t>2019-01-30 02:53:05+00:00</t>
        </is>
      </c>
      <c r="D2975" t="inlineStr">
        <is>
          <t>rem</t>
        </is>
      </c>
      <c r="E2975" t="inlineStr"/>
      <c r="F2975" t="inlineStr"/>
      <c r="G2975" t="inlineStr">
        <is>
          <t>six</t>
        </is>
      </c>
      <c r="H2975">
        <f>=1.11.0</f>
        <v/>
      </c>
    </row>
    <row r="2976">
      <c r="A2976" t="inlineStr">
        <is>
          <t>quipucords</t>
        </is>
      </c>
      <c r="B2976" t="inlineStr">
        <is>
          <t>09639b04701a4c1f0082333bf5645d4225d15900</t>
        </is>
      </c>
      <c r="C2976" t="inlineStr">
        <is>
          <t>2019-01-30 02:53:05+00:00</t>
        </is>
      </c>
      <c r="D2976" t="inlineStr">
        <is>
          <t>rem</t>
        </is>
      </c>
      <c r="E2976" t="inlineStr"/>
      <c r="F2976" t="inlineStr"/>
      <c r="G2976" t="inlineStr">
        <is>
          <t>wrapt</t>
        </is>
      </c>
      <c r="H2976">
        <f>=1.10.11</f>
        <v/>
      </c>
    </row>
    <row r="2977">
      <c r="A2977" t="inlineStr">
        <is>
          <t>quipucords</t>
        </is>
      </c>
      <c r="B2977" t="inlineStr">
        <is>
          <t>09639b04701a4c1f0082333bf5645d4225d15900</t>
        </is>
      </c>
      <c r="C2977" t="inlineStr">
        <is>
          <t>2019-01-30 02:53:05+00:00</t>
        </is>
      </c>
      <c r="D2977" t="inlineStr">
        <is>
          <t>rem</t>
        </is>
      </c>
      <c r="E2977" t="inlineStr"/>
      <c r="F2977" t="inlineStr"/>
      <c r="G2977" t="inlineStr">
        <is>
          <t>pycodestyle</t>
        </is>
      </c>
      <c r="H2977">
        <f>=2.4.0</f>
        <v/>
      </c>
    </row>
    <row r="2978">
      <c r="A2978" t="inlineStr">
        <is>
          <t>quipucords</t>
        </is>
      </c>
      <c r="B2978" t="inlineStr">
        <is>
          <t>cb440410d49418f619a04ae0cebaa1ceb26bdeb6</t>
        </is>
      </c>
      <c r="C2978" t="inlineStr">
        <is>
          <t>2019-06-13 12:37:16+00:00</t>
        </is>
      </c>
      <c r="D2978" t="inlineStr">
        <is>
          <t>verchange</t>
        </is>
      </c>
      <c r="E2978" t="inlineStr">
        <is>
          <t>djangorestframework</t>
        </is>
      </c>
      <c r="F2978">
        <f>=3.9.4</f>
        <v/>
      </c>
      <c r="G2978" t="inlineStr">
        <is>
          <t>djangorestframework</t>
        </is>
      </c>
      <c r="H2978">
        <f>=3.9.1</f>
        <v/>
      </c>
    </row>
    <row r="2979">
      <c r="A2979" t="inlineStr">
        <is>
          <t>quipucords</t>
        </is>
      </c>
      <c r="B2979" t="inlineStr">
        <is>
          <t>cb440410d49418f619a04ae0cebaa1ceb26bdeb6</t>
        </is>
      </c>
      <c r="C2979" t="inlineStr">
        <is>
          <t>2019-06-13 12:37:16+00:00</t>
        </is>
      </c>
      <c r="D2979" t="inlineStr">
        <is>
          <t>verchange</t>
        </is>
      </c>
      <c r="E2979" t="inlineStr">
        <is>
          <t>psycopg2-binary</t>
        </is>
      </c>
      <c r="F2979">
        <f>=2.8.2</f>
        <v/>
      </c>
      <c r="G2979" t="inlineStr">
        <is>
          <t>psycopg2-binary</t>
        </is>
      </c>
      <c r="H2979">
        <f>=2.7.7</f>
        <v/>
      </c>
    </row>
    <row r="2980">
      <c r="A2980" t="inlineStr">
        <is>
          <t>quipucords</t>
        </is>
      </c>
      <c r="B2980" t="inlineStr">
        <is>
          <t>cb440410d49418f619a04ae0cebaa1ceb26bdeb6</t>
        </is>
      </c>
      <c r="C2980" t="inlineStr">
        <is>
          <t>2019-06-13 12:37:16+00:00</t>
        </is>
      </c>
      <c r="D2980" t="inlineStr">
        <is>
          <t>verchange</t>
        </is>
      </c>
      <c r="E2980" t="inlineStr">
        <is>
          <t>jmespath</t>
        </is>
      </c>
      <c r="F2980">
        <f>=0.9.4</f>
        <v/>
      </c>
      <c r="G2980" t="inlineStr">
        <is>
          <t>jmespath</t>
        </is>
      </c>
      <c r="H2980">
        <f>=0.9.3</f>
        <v/>
      </c>
    </row>
    <row r="2981">
      <c r="A2981" t="inlineStr">
        <is>
          <t>quipucords</t>
        </is>
      </c>
      <c r="B2981" t="inlineStr">
        <is>
          <t>cb440410d49418f619a04ae0cebaa1ceb26bdeb6</t>
        </is>
      </c>
      <c r="C2981" t="inlineStr">
        <is>
          <t>2019-06-13 12:37:16+00:00</t>
        </is>
      </c>
      <c r="D2981" t="inlineStr">
        <is>
          <t>verchange</t>
        </is>
      </c>
      <c r="E2981" t="inlineStr">
        <is>
          <t>requests</t>
        </is>
      </c>
      <c r="F2981">
        <f>=2.22.0</f>
        <v/>
      </c>
      <c r="G2981" t="inlineStr">
        <is>
          <t>requests</t>
        </is>
      </c>
      <c r="H2981">
        <f>=2.21.0</f>
        <v/>
      </c>
    </row>
    <row r="2982">
      <c r="A2982" t="inlineStr">
        <is>
          <t>quipucords</t>
        </is>
      </c>
      <c r="B2982" t="inlineStr">
        <is>
          <t>cb440410d49418f619a04ae0cebaa1ceb26bdeb6</t>
        </is>
      </c>
      <c r="C2982" t="inlineStr">
        <is>
          <t>2019-06-13 12:37:16+00:00</t>
        </is>
      </c>
      <c r="D2982" t="inlineStr">
        <is>
          <t>verchange</t>
        </is>
      </c>
      <c r="E2982" t="inlineStr">
        <is>
          <t>Django</t>
        </is>
      </c>
      <c r="F2982">
        <f>=2.2.2</f>
        <v/>
      </c>
      <c r="G2982" t="inlineStr">
        <is>
          <t>Django</t>
        </is>
      </c>
      <c r="H2982">
        <f>=2.1.5</f>
        <v/>
      </c>
    </row>
    <row r="2983">
      <c r="A2983" t="inlineStr">
        <is>
          <t>quipucords</t>
        </is>
      </c>
      <c r="B2983" t="inlineStr">
        <is>
          <t>cb440410d49418f619a04ae0cebaa1ceb26bdeb6</t>
        </is>
      </c>
      <c r="C2983" t="inlineStr">
        <is>
          <t>2019-06-13 12:37:16+00:00</t>
        </is>
      </c>
      <c r="D2983" t="inlineStr">
        <is>
          <t>verchange</t>
        </is>
      </c>
      <c r="E2983" t="inlineStr">
        <is>
          <t>paramiko</t>
        </is>
      </c>
      <c r="F2983">
        <f>=2.5.0</f>
        <v/>
      </c>
      <c r="G2983" t="inlineStr">
        <is>
          <t>paramiko</t>
        </is>
      </c>
      <c r="H2983">
        <f>=2.4.2</f>
        <v/>
      </c>
    </row>
    <row r="2984">
      <c r="A2984" t="inlineStr">
        <is>
          <t>quipucords</t>
        </is>
      </c>
      <c r="B2984" t="inlineStr">
        <is>
          <t>cb440410d49418f619a04ae0cebaa1ceb26bdeb6</t>
        </is>
      </c>
      <c r="C2984" t="inlineStr">
        <is>
          <t>2019-06-13 12:37:16+00:00</t>
        </is>
      </c>
      <c r="D2984" t="inlineStr">
        <is>
          <t>verchange</t>
        </is>
      </c>
      <c r="E2984" t="inlineStr">
        <is>
          <t>pexpect</t>
        </is>
      </c>
      <c r="F2984">
        <f>=4.7.0</f>
        <v/>
      </c>
      <c r="G2984" t="inlineStr">
        <is>
          <t>pexpect</t>
        </is>
      </c>
      <c r="H2984">
        <f>=4.6.0</f>
        <v/>
      </c>
    </row>
    <row r="2985">
      <c r="A2985" t="inlineStr">
        <is>
          <t>quipucords</t>
        </is>
      </c>
      <c r="B2985" t="inlineStr">
        <is>
          <t>cb440410d49418f619a04ae0cebaa1ceb26bdeb6</t>
        </is>
      </c>
      <c r="C2985" t="inlineStr">
        <is>
          <t>2019-06-13 12:37:16+00:00</t>
        </is>
      </c>
      <c r="D2985" t="inlineStr">
        <is>
          <t>verchange</t>
        </is>
      </c>
      <c r="E2985" t="inlineStr">
        <is>
          <t>PyYAML</t>
        </is>
      </c>
      <c r="F2985">
        <f>=5.1.1</f>
        <v/>
      </c>
      <c r="G2985" t="inlineStr">
        <is>
          <t>PyYAML</t>
        </is>
      </c>
      <c r="H2985">
        <f>=3.13</f>
        <v/>
      </c>
    </row>
    <row r="2986">
      <c r="A2986" t="inlineStr">
        <is>
          <t>quipucords</t>
        </is>
      </c>
      <c r="B2986" t="inlineStr">
        <is>
          <t>cb440410d49418f619a04ae0cebaa1ceb26bdeb6</t>
        </is>
      </c>
      <c r="C2986" t="inlineStr">
        <is>
          <t>2019-06-13 12:37:16+00:00</t>
        </is>
      </c>
      <c r="D2986" t="inlineStr">
        <is>
          <t>add</t>
        </is>
      </c>
      <c r="E2986" t="inlineStr">
        <is>
          <t>ansible</t>
        </is>
      </c>
      <c r="F2986">
        <f>=2.8.1</f>
        <v/>
      </c>
      <c r="G2986" t="inlineStr"/>
      <c r="H2986" t="inlineStr"/>
    </row>
    <row r="2987">
      <c r="A2987" t="inlineStr">
        <is>
          <t>quipucords</t>
        </is>
      </c>
      <c r="B2987" t="inlineStr">
        <is>
          <t>cb440410d49418f619a04ae0cebaa1ceb26bdeb6</t>
        </is>
      </c>
      <c r="C2987" t="inlineStr">
        <is>
          <t>2019-06-13 12:37:16+00:00</t>
        </is>
      </c>
      <c r="D2987" t="inlineStr">
        <is>
          <t>add</t>
        </is>
      </c>
      <c r="E2987" t="inlineStr">
        <is>
          <t>ansible-runner</t>
        </is>
      </c>
      <c r="F2987">
        <f>=1.3.4</f>
        <v/>
      </c>
      <c r="G2987" t="inlineStr"/>
      <c r="H2987" t="inlineStr"/>
    </row>
    <row r="2988">
      <c r="A2988" t="inlineStr">
        <is>
          <t>quipucords</t>
        </is>
      </c>
      <c r="B2988" t="inlineStr">
        <is>
          <t>cb440410d49418f619a04ae0cebaa1ceb26bdeb6</t>
        </is>
      </c>
      <c r="C2988" t="inlineStr">
        <is>
          <t>2019-06-13 12:37:16+00:00</t>
        </is>
      </c>
      <c r="D2988" t="inlineStr">
        <is>
          <t>rem</t>
        </is>
      </c>
      <c r="E2988" t="inlineStr"/>
      <c r="F2988" t="inlineStr"/>
      <c r="G2988" t="inlineStr">
        <is>
          <t>djangorestframework-expiring-authtoken</t>
        </is>
      </c>
      <c r="H2988">
        <f>=0.1.4</f>
        <v/>
      </c>
    </row>
    <row r="2989">
      <c r="A2989" t="inlineStr">
        <is>
          <t>quipucords</t>
        </is>
      </c>
      <c r="B2989" t="inlineStr">
        <is>
          <t>cb440410d49418f619a04ae0cebaa1ceb26bdeb6</t>
        </is>
      </c>
      <c r="C2989" t="inlineStr">
        <is>
          <t>2019-06-13 12:37:16+00:00</t>
        </is>
      </c>
      <c r="D2989" t="inlineStr">
        <is>
          <t>rem</t>
        </is>
      </c>
      <c r="E2989" t="inlineStr"/>
      <c r="F2989" t="inlineStr"/>
      <c r="G2989" t="inlineStr">
        <is>
          <t>drf-generators</t>
        </is>
      </c>
      <c r="H2989">
        <f>=0.3.0</f>
        <v/>
      </c>
    </row>
    <row r="2990">
      <c r="A2990" t="inlineStr">
        <is>
          <t>quipucords</t>
        </is>
      </c>
      <c r="B2990" t="inlineStr">
        <is>
          <t>cb440410d49418f619a04ae0cebaa1ceb26bdeb6</t>
        </is>
      </c>
      <c r="C2990" t="inlineStr">
        <is>
          <t>2019-06-13 12:37:16+00:00</t>
        </is>
      </c>
      <c r="D2990" t="inlineStr">
        <is>
          <t>rem</t>
        </is>
      </c>
      <c r="E2990" t="inlineStr"/>
      <c r="F2990" t="inlineStr"/>
      <c r="G2990" t="inlineStr">
        <is>
          <t>drf-url-filters</t>
        </is>
      </c>
      <c r="H2990">
        <f>=0.5.1</f>
        <v/>
      </c>
    </row>
    <row r="2991">
      <c r="A2991" t="inlineStr">
        <is>
          <t>quipucords</t>
        </is>
      </c>
      <c r="B2991" t="inlineStr">
        <is>
          <t>3a616b84b0cbb2f9d2fbff231c8f5da5bc3f86fa</t>
        </is>
      </c>
      <c r="C2991" t="inlineStr">
        <is>
          <t>2019-08-20 19:24:47+00:00</t>
        </is>
      </c>
      <c r="D2991" t="inlineStr">
        <is>
          <t>verchange</t>
        </is>
      </c>
      <c r="E2991" t="inlineStr">
        <is>
          <t>djangorestframework</t>
        </is>
      </c>
      <c r="F2991">
        <f>=3.10.2</f>
        <v/>
      </c>
      <c r="G2991" t="inlineStr">
        <is>
          <t>djangorestframework</t>
        </is>
      </c>
      <c r="H2991">
        <f>=3.9.4</f>
        <v/>
      </c>
    </row>
    <row r="2992">
      <c r="A2992" t="inlineStr">
        <is>
          <t>quipucords</t>
        </is>
      </c>
      <c r="B2992" t="inlineStr">
        <is>
          <t>3a616b84b0cbb2f9d2fbff231c8f5da5bc3f86fa</t>
        </is>
      </c>
      <c r="C2992" t="inlineStr">
        <is>
          <t>2019-08-20 19:24:47+00:00</t>
        </is>
      </c>
      <c r="D2992" t="inlineStr">
        <is>
          <t>verchange</t>
        </is>
      </c>
      <c r="E2992" t="inlineStr">
        <is>
          <t>psycopg2-binary</t>
        </is>
      </c>
      <c r="F2992">
        <f>=2.8.3</f>
        <v/>
      </c>
      <c r="G2992" t="inlineStr">
        <is>
          <t>psycopg2-binary</t>
        </is>
      </c>
      <c r="H2992">
        <f>=2.8.2</f>
        <v/>
      </c>
    </row>
    <row r="2993">
      <c r="A2993" t="inlineStr">
        <is>
          <t>quipucords</t>
        </is>
      </c>
      <c r="B2993" t="inlineStr">
        <is>
          <t>3a616b84b0cbb2f9d2fbff231c8f5da5bc3f86fa</t>
        </is>
      </c>
      <c r="C2993" t="inlineStr">
        <is>
          <t>2019-08-20 19:24:47+00:00</t>
        </is>
      </c>
      <c r="D2993" t="inlineStr">
        <is>
          <t>verchange</t>
        </is>
      </c>
      <c r="E2993" t="inlineStr">
        <is>
          <t>ansible</t>
        </is>
      </c>
      <c r="F2993">
        <f>=2.8.3</f>
        <v/>
      </c>
      <c r="G2993" t="inlineStr">
        <is>
          <t>ansible</t>
        </is>
      </c>
      <c r="H2993">
        <f>=2.8.1</f>
        <v/>
      </c>
    </row>
    <row r="2994">
      <c r="A2994" t="inlineStr">
        <is>
          <t>quipucords</t>
        </is>
      </c>
      <c r="B2994" t="inlineStr">
        <is>
          <t>3a616b84b0cbb2f9d2fbff231c8f5da5bc3f86fa</t>
        </is>
      </c>
      <c r="C2994" t="inlineStr">
        <is>
          <t>2019-08-20 19:24:47+00:00</t>
        </is>
      </c>
      <c r="D2994" t="inlineStr">
        <is>
          <t>verchange</t>
        </is>
      </c>
      <c r="E2994" t="inlineStr">
        <is>
          <t>whitenoise</t>
        </is>
      </c>
      <c r="F2994">
        <f>=4.1.3</f>
        <v/>
      </c>
      <c r="G2994" t="inlineStr">
        <is>
          <t>whitenoise</t>
        </is>
      </c>
      <c r="H2994">
        <f>=4.1.2</f>
        <v/>
      </c>
    </row>
    <row r="2995">
      <c r="A2995" t="inlineStr">
        <is>
          <t>quipucords</t>
        </is>
      </c>
      <c r="B2995" t="inlineStr">
        <is>
          <t>3a616b84b0cbb2f9d2fbff231c8f5da5bc3f86fa</t>
        </is>
      </c>
      <c r="C2995" t="inlineStr">
        <is>
          <t>2019-08-20 19:24:47+00:00</t>
        </is>
      </c>
      <c r="D2995" t="inlineStr">
        <is>
          <t>verchange</t>
        </is>
      </c>
      <c r="E2995" t="inlineStr">
        <is>
          <t>Django</t>
        </is>
      </c>
      <c r="F2995">
        <f>=2.2.4</f>
        <v/>
      </c>
      <c r="G2995" t="inlineStr">
        <is>
          <t>Django</t>
        </is>
      </c>
      <c r="H2995">
        <f>=2.2.2</f>
        <v/>
      </c>
    </row>
    <row r="2996">
      <c r="A2996" t="inlineStr">
        <is>
          <t>quipucords</t>
        </is>
      </c>
      <c r="B2996" t="inlineStr">
        <is>
          <t>3a616b84b0cbb2f9d2fbff231c8f5da5bc3f86fa</t>
        </is>
      </c>
      <c r="C2996" t="inlineStr">
        <is>
          <t>2019-08-20 19:24:47+00:00</t>
        </is>
      </c>
      <c r="D2996" t="inlineStr">
        <is>
          <t>verchange</t>
        </is>
      </c>
      <c r="E2996" t="inlineStr">
        <is>
          <t>paramiko</t>
        </is>
      </c>
      <c r="F2996">
        <f>=2.6.0</f>
        <v/>
      </c>
      <c r="G2996" t="inlineStr">
        <is>
          <t>paramiko</t>
        </is>
      </c>
      <c r="H2996">
        <f>=2.5.0</f>
        <v/>
      </c>
    </row>
    <row r="2997">
      <c r="A2997" t="inlineStr">
        <is>
          <t>quipucords</t>
        </is>
      </c>
      <c r="B2997" t="inlineStr">
        <is>
          <t>3a616b84b0cbb2f9d2fbff231c8f5da5bc3f86fa</t>
        </is>
      </c>
      <c r="C2997" t="inlineStr">
        <is>
          <t>2019-08-20 19:24:47+00:00</t>
        </is>
      </c>
      <c r="D2997" t="inlineStr">
        <is>
          <t>verchange</t>
        </is>
      </c>
      <c r="E2997" t="inlineStr">
        <is>
          <t>PyYAML</t>
        </is>
      </c>
      <c r="F2997">
        <f>=5.1.2</f>
        <v/>
      </c>
      <c r="G2997" t="inlineStr">
        <is>
          <t>PyYAML</t>
        </is>
      </c>
      <c r="H2997">
        <f>=5.1.1</f>
        <v/>
      </c>
    </row>
    <row r="2998">
      <c r="A2998" t="inlineStr">
        <is>
          <t>quipucords</t>
        </is>
      </c>
      <c r="B2998" t="inlineStr">
        <is>
          <t>3a616b84b0cbb2f9d2fbff231c8f5da5bc3f86fa</t>
        </is>
      </c>
      <c r="C2998" t="inlineStr">
        <is>
          <t>2019-08-20 19:24:47+00:00</t>
        </is>
      </c>
      <c r="D2998" t="inlineStr">
        <is>
          <t>verchange</t>
        </is>
      </c>
      <c r="E2998" t="inlineStr">
        <is>
          <t>django-filter</t>
        </is>
      </c>
      <c r="F2998">
        <f>=2.2.0</f>
        <v/>
      </c>
      <c r="G2998" t="inlineStr">
        <is>
          <t>django-filter</t>
        </is>
      </c>
      <c r="H2998">
        <f>=2.1.0</f>
        <v/>
      </c>
    </row>
    <row r="2999">
      <c r="A2999" t="inlineStr">
        <is>
          <t>quipucords</t>
        </is>
      </c>
      <c r="B2999" t="inlineStr">
        <is>
          <t>7b09a80d7fd4fd561077e266527b794289396436</t>
        </is>
      </c>
      <c r="C2999" t="inlineStr">
        <is>
          <t>2019-12-16 14:31:59+00:00</t>
        </is>
      </c>
      <c r="D2999" t="inlineStr">
        <is>
          <t>verchange</t>
        </is>
      </c>
      <c r="E2999" t="inlineStr">
        <is>
          <t>ansible-runner</t>
        </is>
      </c>
      <c r="F2999">
        <f>=1.4.4</f>
        <v/>
      </c>
      <c r="G2999" t="inlineStr">
        <is>
          <t>ansible-runner</t>
        </is>
      </c>
      <c r="H2999">
        <f>=1.3.4</f>
        <v/>
      </c>
    </row>
    <row r="3000">
      <c r="A3000" t="inlineStr">
        <is>
          <t>quipucords</t>
        </is>
      </c>
      <c r="B3000" t="inlineStr">
        <is>
          <t>7b09a80d7fd4fd561077e266527b794289396436</t>
        </is>
      </c>
      <c r="C3000" t="inlineStr">
        <is>
          <t>2019-12-16 14:31:59+00:00</t>
        </is>
      </c>
      <c r="D3000" t="inlineStr">
        <is>
          <t>verchange</t>
        </is>
      </c>
      <c r="E3000" t="inlineStr">
        <is>
          <t>djangorestframework</t>
        </is>
      </c>
      <c r="F3000">
        <f>=3.10.3</f>
        <v/>
      </c>
      <c r="G3000" t="inlineStr">
        <is>
          <t>djangorestframework</t>
        </is>
      </c>
      <c r="H3000">
        <f>=3.10.2</f>
        <v/>
      </c>
    </row>
    <row r="3001">
      <c r="A3001" t="inlineStr">
        <is>
          <t>quipucords</t>
        </is>
      </c>
      <c r="B3001" t="inlineStr">
        <is>
          <t>7b09a80d7fd4fd561077e266527b794289396436</t>
        </is>
      </c>
      <c r="C3001" t="inlineStr">
        <is>
          <t>2019-12-16 14:31:59+00:00</t>
        </is>
      </c>
      <c r="D3001" t="inlineStr">
        <is>
          <t>verchange</t>
        </is>
      </c>
      <c r="E3001" t="inlineStr">
        <is>
          <t>psycopg2-binary</t>
        </is>
      </c>
      <c r="F3001">
        <f>=2.8.4</f>
        <v/>
      </c>
      <c r="G3001" t="inlineStr">
        <is>
          <t>psycopg2-binary</t>
        </is>
      </c>
      <c r="H3001">
        <f>=2.8.3</f>
        <v/>
      </c>
    </row>
    <row r="3002">
      <c r="A3002" t="inlineStr">
        <is>
          <t>quipucords</t>
        </is>
      </c>
      <c r="B3002" t="inlineStr">
        <is>
          <t>7b09a80d7fd4fd561077e266527b794289396436</t>
        </is>
      </c>
      <c r="C3002" t="inlineStr">
        <is>
          <t>2019-12-16 14:31:59+00:00</t>
        </is>
      </c>
      <c r="D3002" t="inlineStr">
        <is>
          <t>verchange</t>
        </is>
      </c>
      <c r="E3002" t="inlineStr">
        <is>
          <t>ansible</t>
        </is>
      </c>
      <c r="F3002">
        <f>=2.9.2</f>
        <v/>
      </c>
      <c r="G3002" t="inlineStr">
        <is>
          <t>ansible</t>
        </is>
      </c>
      <c r="H3002">
        <f>=2.8.3</f>
        <v/>
      </c>
    </row>
    <row r="3003">
      <c r="A3003" t="inlineStr">
        <is>
          <t>quipucords</t>
        </is>
      </c>
      <c r="B3003" t="inlineStr">
        <is>
          <t>7b09a80d7fd4fd561077e266527b794289396436</t>
        </is>
      </c>
      <c r="C3003" t="inlineStr">
        <is>
          <t>2019-12-16 14:31:59+00:00</t>
        </is>
      </c>
      <c r="D3003" t="inlineStr">
        <is>
          <t>verchange</t>
        </is>
      </c>
      <c r="E3003" t="inlineStr">
        <is>
          <t>whitenoise</t>
        </is>
      </c>
      <c r="F3003">
        <f>=4.1.4</f>
        <v/>
      </c>
      <c r="G3003" t="inlineStr">
        <is>
          <t>whitenoise</t>
        </is>
      </c>
      <c r="H3003">
        <f>=4.1.3</f>
        <v/>
      </c>
    </row>
    <row r="3004">
      <c r="A3004" t="inlineStr">
        <is>
          <t>quipucords</t>
        </is>
      </c>
      <c r="B3004" t="inlineStr">
        <is>
          <t>7b09a80d7fd4fd561077e266527b794289396436</t>
        </is>
      </c>
      <c r="C3004" t="inlineStr">
        <is>
          <t>2019-12-16 14:31:59+00:00</t>
        </is>
      </c>
      <c r="D3004" t="inlineStr">
        <is>
          <t>verchange</t>
        </is>
      </c>
      <c r="E3004" t="inlineStr">
        <is>
          <t>Django</t>
        </is>
      </c>
      <c r="F3004">
        <f>=2.2.8</f>
        <v/>
      </c>
      <c r="G3004" t="inlineStr">
        <is>
          <t>Django</t>
        </is>
      </c>
      <c r="H3004">
        <f>=2.2.4</f>
        <v/>
      </c>
    </row>
    <row r="3005">
      <c r="A3005" t="inlineStr">
        <is>
          <t>quipucords</t>
        </is>
      </c>
      <c r="B3005" t="inlineStr">
        <is>
          <t>7b09a80d7fd4fd561077e266527b794289396436</t>
        </is>
      </c>
      <c r="C3005" t="inlineStr">
        <is>
          <t>2019-12-16 14:31:59+00:00</t>
        </is>
      </c>
      <c r="D3005" t="inlineStr">
        <is>
          <t>verchange</t>
        </is>
      </c>
      <c r="E3005" t="inlineStr">
        <is>
          <t>paramiko</t>
        </is>
      </c>
      <c r="F3005">
        <f>=2.7.0</f>
        <v/>
      </c>
      <c r="G3005" t="inlineStr">
        <is>
          <t>paramiko</t>
        </is>
      </c>
      <c r="H3005">
        <f>=2.6.0</f>
        <v/>
      </c>
    </row>
    <row r="3006">
      <c r="A3006" t="inlineStr">
        <is>
          <t>quipucords</t>
        </is>
      </c>
      <c r="B3006" t="inlineStr">
        <is>
          <t>7b09a80d7fd4fd561077e266527b794289396436</t>
        </is>
      </c>
      <c r="C3006" t="inlineStr">
        <is>
          <t>2019-12-16 14:31:59+00:00</t>
        </is>
      </c>
      <c r="D3006" t="inlineStr">
        <is>
          <t>verchange</t>
        </is>
      </c>
      <c r="E3006" t="inlineStr">
        <is>
          <t>PyYAML</t>
        </is>
      </c>
      <c r="F3006">
        <f>=5.2.0</f>
        <v/>
      </c>
      <c r="G3006" t="inlineStr">
        <is>
          <t>PyYAML</t>
        </is>
      </c>
      <c r="H3006">
        <f>=5.1.2</f>
        <v/>
      </c>
    </row>
    <row r="3007">
      <c r="A3007" t="inlineStr">
        <is>
          <t>quipucords</t>
        </is>
      </c>
      <c r="B3007" t="inlineStr">
        <is>
          <t>7b09a80d7fd4fd561077e266527b794289396436</t>
        </is>
      </c>
      <c r="C3007" t="inlineStr">
        <is>
          <t>2019-12-16 14:31:59+00:00</t>
        </is>
      </c>
      <c r="D3007" t="inlineStr">
        <is>
          <t>verchange</t>
        </is>
      </c>
      <c r="E3007" t="inlineStr">
        <is>
          <t>pyvmomi</t>
        </is>
      </c>
      <c r="F3007">
        <f>=6.7.3</f>
        <v/>
      </c>
      <c r="G3007" t="inlineStr">
        <is>
          <t>pyvmomi</t>
        </is>
      </c>
      <c r="H3007">
        <f>=6.7.1.2018.12</f>
        <v/>
      </c>
    </row>
    <row r="3008">
      <c r="A3008" t="inlineStr">
        <is>
          <t>quipucords</t>
        </is>
      </c>
      <c r="B3008" t="inlineStr">
        <is>
          <t>aac2951d3ee92ee9bee6fca6780b0805c6ad9c1c</t>
        </is>
      </c>
      <c r="C3008" t="inlineStr">
        <is>
          <t>2020-05-14 20:50:03+00:00</t>
        </is>
      </c>
      <c r="D3008" t="inlineStr">
        <is>
          <t>verchange</t>
        </is>
      </c>
      <c r="E3008" t="inlineStr">
        <is>
          <t>ansible-runner</t>
        </is>
      </c>
      <c r="F3008">
        <f>=1.4.6</f>
        <v/>
      </c>
      <c r="G3008" t="inlineStr">
        <is>
          <t>ansible-runner</t>
        </is>
      </c>
      <c r="H3008">
        <f>=1.4.4</f>
        <v/>
      </c>
    </row>
    <row r="3009">
      <c r="A3009" t="inlineStr">
        <is>
          <t>quipucords</t>
        </is>
      </c>
      <c r="B3009" t="inlineStr">
        <is>
          <t>aac2951d3ee92ee9bee6fca6780b0805c6ad9c1c</t>
        </is>
      </c>
      <c r="C3009" t="inlineStr">
        <is>
          <t>2020-05-14 20:50:03+00:00</t>
        </is>
      </c>
      <c r="D3009" t="inlineStr">
        <is>
          <t>verchange</t>
        </is>
      </c>
      <c r="E3009" t="inlineStr">
        <is>
          <t>djangorestframework</t>
        </is>
      </c>
      <c r="F3009">
        <f>=3.11.0</f>
        <v/>
      </c>
      <c r="G3009" t="inlineStr">
        <is>
          <t>djangorestframework</t>
        </is>
      </c>
      <c r="H3009">
        <f>=3.10.3</f>
        <v/>
      </c>
    </row>
    <row r="3010">
      <c r="A3010" t="inlineStr">
        <is>
          <t>quipucords</t>
        </is>
      </c>
      <c r="B3010" t="inlineStr">
        <is>
          <t>aac2951d3ee92ee9bee6fca6780b0805c6ad9c1c</t>
        </is>
      </c>
      <c r="C3010" t="inlineStr">
        <is>
          <t>2020-05-14 20:50:03+00:00</t>
        </is>
      </c>
      <c r="D3010" t="inlineStr">
        <is>
          <t>verchange</t>
        </is>
      </c>
      <c r="E3010" t="inlineStr">
        <is>
          <t>ansible</t>
        </is>
      </c>
      <c r="F3010">
        <f>=2.9.7</f>
        <v/>
      </c>
      <c r="G3010" t="inlineStr">
        <is>
          <t>ansible</t>
        </is>
      </c>
      <c r="H3010">
        <f>=2.9.2</f>
        <v/>
      </c>
    </row>
    <row r="3011">
      <c r="A3011" t="inlineStr">
        <is>
          <t>quipucords</t>
        </is>
      </c>
      <c r="B3011" t="inlineStr">
        <is>
          <t>aac2951d3ee92ee9bee6fca6780b0805c6ad9c1c</t>
        </is>
      </c>
      <c r="C3011" t="inlineStr">
        <is>
          <t>2020-05-14 20:50:03+00:00</t>
        </is>
      </c>
      <c r="D3011" t="inlineStr">
        <is>
          <t>verchange</t>
        </is>
      </c>
      <c r="E3011" t="inlineStr">
        <is>
          <t>requests</t>
        </is>
      </c>
      <c r="F3011">
        <f>=2.23.0</f>
        <v/>
      </c>
      <c r="G3011" t="inlineStr">
        <is>
          <t>requests</t>
        </is>
      </c>
      <c r="H3011">
        <f>=2.22.0</f>
        <v/>
      </c>
    </row>
    <row r="3012">
      <c r="A3012" t="inlineStr">
        <is>
          <t>quipucords</t>
        </is>
      </c>
      <c r="B3012" t="inlineStr">
        <is>
          <t>aac2951d3ee92ee9bee6fca6780b0805c6ad9c1c</t>
        </is>
      </c>
      <c r="C3012" t="inlineStr">
        <is>
          <t>2020-05-14 20:50:03+00:00</t>
        </is>
      </c>
      <c r="D3012" t="inlineStr">
        <is>
          <t>verchange</t>
        </is>
      </c>
      <c r="E3012" t="inlineStr">
        <is>
          <t>jmespath</t>
        </is>
      </c>
      <c r="F3012">
        <f>=0.9.5</f>
        <v/>
      </c>
      <c r="G3012" t="inlineStr">
        <is>
          <t>jmespath</t>
        </is>
      </c>
      <c r="H3012">
        <f>=0.9.4</f>
        <v/>
      </c>
    </row>
    <row r="3013">
      <c r="A3013" t="inlineStr">
        <is>
          <t>quipucords</t>
        </is>
      </c>
      <c r="B3013" t="inlineStr">
        <is>
          <t>aac2951d3ee92ee9bee6fca6780b0805c6ad9c1c</t>
        </is>
      </c>
      <c r="C3013" t="inlineStr">
        <is>
          <t>2020-05-14 20:50:03+00:00</t>
        </is>
      </c>
      <c r="D3013" t="inlineStr">
        <is>
          <t>verchange</t>
        </is>
      </c>
      <c r="E3013" t="inlineStr">
        <is>
          <t>whitenoise</t>
        </is>
      </c>
      <c r="F3013">
        <f>=5.0.1</f>
        <v/>
      </c>
      <c r="G3013" t="inlineStr">
        <is>
          <t>whitenoise</t>
        </is>
      </c>
      <c r="H3013">
        <f>=4.1.4</f>
        <v/>
      </c>
    </row>
    <row r="3014">
      <c r="A3014" t="inlineStr">
        <is>
          <t>quipucords</t>
        </is>
      </c>
      <c r="B3014" t="inlineStr">
        <is>
          <t>aac2951d3ee92ee9bee6fca6780b0805c6ad9c1c</t>
        </is>
      </c>
      <c r="C3014" t="inlineStr">
        <is>
          <t>2020-05-14 20:50:03+00:00</t>
        </is>
      </c>
      <c r="D3014" t="inlineStr">
        <is>
          <t>verchange</t>
        </is>
      </c>
      <c r="E3014" t="inlineStr">
        <is>
          <t>Django</t>
        </is>
      </c>
      <c r="F3014">
        <f>=3.0.5</f>
        <v/>
      </c>
      <c r="G3014" t="inlineStr">
        <is>
          <t>Django</t>
        </is>
      </c>
      <c r="H3014">
        <f>=2.2.8</f>
        <v/>
      </c>
    </row>
    <row r="3015">
      <c r="A3015" t="inlineStr">
        <is>
          <t>quipucords</t>
        </is>
      </c>
      <c r="B3015" t="inlineStr">
        <is>
          <t>aac2951d3ee92ee9bee6fca6780b0805c6ad9c1c</t>
        </is>
      </c>
      <c r="C3015" t="inlineStr">
        <is>
          <t>2020-05-14 20:50:03+00:00</t>
        </is>
      </c>
      <c r="D3015" t="inlineStr">
        <is>
          <t>verchange</t>
        </is>
      </c>
      <c r="E3015" t="inlineStr">
        <is>
          <t>paramiko</t>
        </is>
      </c>
      <c r="F3015">
        <f>=2.7.1</f>
        <v/>
      </c>
      <c r="G3015" t="inlineStr">
        <is>
          <t>paramiko</t>
        </is>
      </c>
      <c r="H3015">
        <f>=2.7.0</f>
        <v/>
      </c>
    </row>
    <row r="3016">
      <c r="A3016" t="inlineStr">
        <is>
          <t>quipucords</t>
        </is>
      </c>
      <c r="B3016" t="inlineStr">
        <is>
          <t>aac2951d3ee92ee9bee6fca6780b0805c6ad9c1c</t>
        </is>
      </c>
      <c r="C3016" t="inlineStr">
        <is>
          <t>2020-05-14 20:50:03+00:00</t>
        </is>
      </c>
      <c r="D3016" t="inlineStr">
        <is>
          <t>verchange</t>
        </is>
      </c>
      <c r="E3016" t="inlineStr">
        <is>
          <t>psycopg2-binary</t>
        </is>
      </c>
      <c r="F3016">
        <f>=2.8.5</f>
        <v/>
      </c>
      <c r="G3016" t="inlineStr">
        <is>
          <t>psycopg2-binary</t>
        </is>
      </c>
      <c r="H3016">
        <f>=2.8.4</f>
        <v/>
      </c>
    </row>
    <row r="3017">
      <c r="A3017" t="inlineStr">
        <is>
          <t>quipucords</t>
        </is>
      </c>
      <c r="B3017" t="inlineStr">
        <is>
          <t>aac2951d3ee92ee9bee6fca6780b0805c6ad9c1c</t>
        </is>
      </c>
      <c r="C3017" t="inlineStr">
        <is>
          <t>2020-05-14 20:50:03+00:00</t>
        </is>
      </c>
      <c r="D3017" t="inlineStr">
        <is>
          <t>verchange</t>
        </is>
      </c>
      <c r="E3017" t="inlineStr">
        <is>
          <t>pexpect</t>
        </is>
      </c>
      <c r="F3017">
        <f>=4.8.0</f>
        <v/>
      </c>
      <c r="G3017" t="inlineStr">
        <is>
          <t>pexpect</t>
        </is>
      </c>
      <c r="H3017">
        <f>=4.7.0</f>
        <v/>
      </c>
    </row>
    <row r="3018">
      <c r="A3018" t="inlineStr">
        <is>
          <t>quipucords</t>
        </is>
      </c>
      <c r="B3018" t="inlineStr">
        <is>
          <t>aac2951d3ee92ee9bee6fca6780b0805c6ad9c1c</t>
        </is>
      </c>
      <c r="C3018" t="inlineStr">
        <is>
          <t>2020-05-14 20:50:03+00:00</t>
        </is>
      </c>
      <c r="D3018" t="inlineStr">
        <is>
          <t>verchange</t>
        </is>
      </c>
      <c r="E3018" t="inlineStr">
        <is>
          <t>PyYAML</t>
        </is>
      </c>
      <c r="F3018">
        <f>=5.3.1</f>
        <v/>
      </c>
      <c r="G3018" t="inlineStr">
        <is>
          <t>PyYAML</t>
        </is>
      </c>
      <c r="H3018">
        <f>=5.2.0</f>
        <v/>
      </c>
    </row>
    <row r="3019">
      <c r="A3019" t="inlineStr">
        <is>
          <t>quipucords</t>
        </is>
      </c>
      <c r="B3019" t="inlineStr">
        <is>
          <t>aac2951d3ee92ee9bee6fca6780b0805c6ad9c1c</t>
        </is>
      </c>
      <c r="C3019" t="inlineStr">
        <is>
          <t>2020-05-14 20:50:03+00:00</t>
        </is>
      </c>
      <c r="D3019" t="inlineStr">
        <is>
          <t>verchange</t>
        </is>
      </c>
      <c r="E3019" t="inlineStr">
        <is>
          <t>pyvmomi</t>
        </is>
      </c>
      <c r="F3019">
        <f>=7.0</f>
        <v/>
      </c>
      <c r="G3019" t="inlineStr">
        <is>
          <t>pyvmomi</t>
        </is>
      </c>
      <c r="H3019">
        <f>=6.7.3</f>
        <v/>
      </c>
    </row>
    <row r="3020">
      <c r="A3020" t="inlineStr">
        <is>
          <t>authomatic</t>
        </is>
      </c>
      <c r="B3020" t="inlineStr">
        <is>
          <t>0c0c7a7484bee086cd62b43da9905369c5aa995b</t>
        </is>
      </c>
      <c r="C3020" t="inlineStr">
        <is>
          <t>2014-04-15 14:48:39+00:00</t>
        </is>
      </c>
      <c r="D3020" t="inlineStr">
        <is>
          <t>add</t>
        </is>
      </c>
      <c r="E3020" t="inlineStr">
        <is>
          <t>Django</t>
        </is>
      </c>
      <c r="F3020" t="inlineStr"/>
      <c r="G3020" t="inlineStr"/>
      <c r="H3020" t="inlineStr"/>
    </row>
    <row r="3021">
      <c r="A3021" t="inlineStr">
        <is>
          <t>authomatic</t>
        </is>
      </c>
      <c r="B3021" t="inlineStr">
        <is>
          <t>0c0c7a7484bee086cd62b43da9905369c5aa995b</t>
        </is>
      </c>
      <c r="C3021" t="inlineStr">
        <is>
          <t>2014-04-15 14:48:39+00:00</t>
        </is>
      </c>
      <c r="D3021" t="inlineStr">
        <is>
          <t>add</t>
        </is>
      </c>
      <c r="E3021" t="inlineStr">
        <is>
          <t>Flask</t>
        </is>
      </c>
      <c r="F3021" t="inlineStr"/>
      <c r="G3021" t="inlineStr"/>
      <c r="H3021" t="inlineStr"/>
    </row>
    <row r="3022">
      <c r="A3022" t="inlineStr">
        <is>
          <t>authomatic</t>
        </is>
      </c>
      <c r="B3022" t="inlineStr">
        <is>
          <t>0c0c7a7484bee086cd62b43da9905369c5aa995b</t>
        </is>
      </c>
      <c r="C3022" t="inlineStr">
        <is>
          <t>2014-04-15 14:48:39+00:00</t>
        </is>
      </c>
      <c r="D3022" t="inlineStr">
        <is>
          <t>add</t>
        </is>
      </c>
      <c r="E3022" t="inlineStr">
        <is>
          <t>pyramid</t>
        </is>
      </c>
      <c r="F3022" t="inlineStr"/>
      <c r="G3022" t="inlineStr"/>
      <c r="H3022" t="inlineStr"/>
    </row>
    <row r="3023">
      <c r="A3023" t="inlineStr">
        <is>
          <t>authomatic</t>
        </is>
      </c>
      <c r="B3023" t="inlineStr">
        <is>
          <t>0c0c7a7484bee086cd62b43da9905369c5aa995b</t>
        </is>
      </c>
      <c r="C3023" t="inlineStr">
        <is>
          <t>2014-04-15 14:48:39+00:00</t>
        </is>
      </c>
      <c r="D3023" t="inlineStr">
        <is>
          <t>add</t>
        </is>
      </c>
      <c r="E3023" t="inlineStr">
        <is>
          <t>python-openid</t>
        </is>
      </c>
      <c r="F3023" t="inlineStr"/>
      <c r="G3023" t="inlineStr"/>
      <c r="H3023" t="inlineStr"/>
    </row>
    <row r="3024">
      <c r="A3024" t="inlineStr">
        <is>
          <t>authomatic</t>
        </is>
      </c>
      <c r="B3024" t="inlineStr">
        <is>
          <t>0c0c7a7484bee086cd62b43da9905369c5aa995b</t>
        </is>
      </c>
      <c r="C3024" t="inlineStr">
        <is>
          <t>2014-04-15 14:48:39+00:00</t>
        </is>
      </c>
      <c r="D3024" t="inlineStr">
        <is>
          <t>add</t>
        </is>
      </c>
      <c r="E3024" t="inlineStr">
        <is>
          <t>liveandletdie</t>
        </is>
      </c>
      <c r="F3024" t="inlineStr"/>
      <c r="G3024" t="inlineStr"/>
      <c r="H3024" t="inlineStr"/>
    </row>
    <row r="3025">
      <c r="A3025" t="inlineStr">
        <is>
          <t>authomatic</t>
        </is>
      </c>
      <c r="B3025" t="inlineStr">
        <is>
          <t>0c0c7a7484bee086cd62b43da9905369c5aa995b</t>
        </is>
      </c>
      <c r="C3025" t="inlineStr">
        <is>
          <t>2014-04-15 14:48:39+00:00</t>
        </is>
      </c>
      <c r="D3025" t="inlineStr">
        <is>
          <t>add</t>
        </is>
      </c>
      <c r="E3025" t="inlineStr">
        <is>
          <t>pytest</t>
        </is>
      </c>
      <c r="F3025" t="inlineStr"/>
      <c r="G3025" t="inlineStr"/>
      <c r="H3025" t="inlineStr"/>
    </row>
    <row r="3026">
      <c r="A3026" t="inlineStr">
        <is>
          <t>authomatic</t>
        </is>
      </c>
      <c r="B3026" t="inlineStr">
        <is>
          <t>0c0c7a7484bee086cd62b43da9905369c5aa995b</t>
        </is>
      </c>
      <c r="C3026" t="inlineStr">
        <is>
          <t>2014-04-15 14:48:39+00:00</t>
        </is>
      </c>
      <c r="D3026" t="inlineStr">
        <is>
          <t>add</t>
        </is>
      </c>
      <c r="E3026" t="inlineStr">
        <is>
          <t>selenium</t>
        </is>
      </c>
      <c r="F3026" t="inlineStr"/>
      <c r="G3026" t="inlineStr"/>
      <c r="H3026" t="inlineStr"/>
    </row>
    <row r="3027">
      <c r="A3027" t="inlineStr">
        <is>
          <t>authomatic</t>
        </is>
      </c>
      <c r="B3027" t="inlineStr">
        <is>
          <t>8e0480c71f146667dca10dbffc049ff5642e8d9c</t>
        </is>
      </c>
      <c r="C3027" t="inlineStr">
        <is>
          <t>2014-12-17 23:01:24+00:00</t>
        </is>
      </c>
      <c r="D3027" t="inlineStr">
        <is>
          <t>verchange</t>
        </is>
      </c>
      <c r="E3027" t="inlineStr">
        <is>
          <t>liveandletdie</t>
        </is>
      </c>
      <c r="F3027" t="inlineStr">
        <is>
          <t>&gt;=0.0.4</t>
        </is>
      </c>
      <c r="G3027" t="inlineStr">
        <is>
          <t>liveandletdie</t>
        </is>
      </c>
      <c r="H3027" t="inlineStr"/>
    </row>
    <row r="3028">
      <c r="A3028" t="inlineStr">
        <is>
          <t>authomatic</t>
        </is>
      </c>
      <c r="B3028" t="inlineStr">
        <is>
          <t>8e0480c71f146667dca10dbffc049ff5642e8d9c</t>
        </is>
      </c>
      <c r="C3028" t="inlineStr">
        <is>
          <t>2014-12-17 23:01:24+00:00</t>
        </is>
      </c>
      <c r="D3028" t="inlineStr">
        <is>
          <t>add</t>
        </is>
      </c>
      <c r="E3028" t="inlineStr">
        <is>
          <t>Sphinx</t>
        </is>
      </c>
      <c r="F3028">
        <f>=1.1.3</f>
        <v/>
      </c>
      <c r="G3028" t="inlineStr"/>
      <c r="H3028" t="inlineStr"/>
    </row>
    <row r="3029">
      <c r="A3029" t="inlineStr">
        <is>
          <t>authomatic</t>
        </is>
      </c>
      <c r="B3029" t="inlineStr">
        <is>
          <t>8e0480c71f146667dca10dbffc049ff5642e8d9c</t>
        </is>
      </c>
      <c r="C3029" t="inlineStr">
        <is>
          <t>2014-12-17 23:01:24+00:00</t>
        </is>
      </c>
      <c r="D3029" t="inlineStr">
        <is>
          <t>add</t>
        </is>
      </c>
      <c r="E3029" t="inlineStr">
        <is>
          <t>gae_installer</t>
        </is>
      </c>
      <c r="F3029" t="inlineStr"/>
      <c r="G3029" t="inlineStr"/>
      <c r="H3029" t="inlineStr"/>
    </row>
    <row r="3030">
      <c r="A3030" t="inlineStr">
        <is>
          <t>authomatic</t>
        </is>
      </c>
      <c r="B3030" t="inlineStr">
        <is>
          <t>42ed9335ac937b2eecb46f98f133fe54303be503</t>
        </is>
      </c>
      <c r="C3030" t="inlineStr">
        <is>
          <t>2015-03-28 23:15:07+00:00</t>
        </is>
      </c>
      <c r="D3030" t="inlineStr">
        <is>
          <t>add</t>
        </is>
      </c>
      <c r="E3030" t="inlineStr">
        <is>
          <t>pip</t>
        </is>
      </c>
      <c r="F3030" t="inlineStr">
        <is>
          <t>&gt;=6.0.8</t>
        </is>
      </c>
      <c r="G3030" t="inlineStr"/>
      <c r="H3030" t="inlineStr"/>
    </row>
    <row r="3031">
      <c r="A3031" t="inlineStr">
        <is>
          <t>authomatic</t>
        </is>
      </c>
      <c r="B3031" t="inlineStr">
        <is>
          <t>42ed9335ac937b2eecb46f98f133fe54303be503</t>
        </is>
      </c>
      <c r="C3031" t="inlineStr">
        <is>
          <t>2015-03-28 23:15:07+00:00</t>
        </is>
      </c>
      <c r="D3031" t="inlineStr">
        <is>
          <t>add</t>
        </is>
      </c>
      <c r="E3031" t="inlineStr">
        <is>
          <t>tox</t>
        </is>
      </c>
      <c r="F3031" t="inlineStr"/>
      <c r="G3031" t="inlineStr"/>
      <c r="H3031" t="inlineStr"/>
    </row>
    <row r="3032">
      <c r="A3032" t="inlineStr">
        <is>
          <t>authomatic</t>
        </is>
      </c>
      <c r="B3032" t="inlineStr">
        <is>
          <t>42ed9335ac937b2eecb46f98f133fe54303be503</t>
        </is>
      </c>
      <c r="C3032" t="inlineStr">
        <is>
          <t>2015-03-28 23:15:07+00:00</t>
        </is>
      </c>
      <c r="D3032" t="inlineStr">
        <is>
          <t>rem</t>
        </is>
      </c>
      <c r="E3032" t="inlineStr"/>
      <c r="F3032" t="inlineStr"/>
      <c r="G3032" t="inlineStr">
        <is>
          <t>Django</t>
        </is>
      </c>
      <c r="H3032" t="inlineStr"/>
    </row>
    <row r="3033">
      <c r="A3033" t="inlineStr">
        <is>
          <t>authomatic</t>
        </is>
      </c>
      <c r="B3033" t="inlineStr">
        <is>
          <t>42ed9335ac937b2eecb46f98f133fe54303be503</t>
        </is>
      </c>
      <c r="C3033" t="inlineStr">
        <is>
          <t>2015-03-28 23:15:07+00:00</t>
        </is>
      </c>
      <c r="D3033" t="inlineStr">
        <is>
          <t>rem</t>
        </is>
      </c>
      <c r="E3033" t="inlineStr"/>
      <c r="F3033" t="inlineStr"/>
      <c r="G3033" t="inlineStr">
        <is>
          <t>Flask</t>
        </is>
      </c>
      <c r="H3033" t="inlineStr"/>
    </row>
    <row r="3034">
      <c r="A3034" t="inlineStr">
        <is>
          <t>authomatic</t>
        </is>
      </c>
      <c r="B3034" t="inlineStr">
        <is>
          <t>42ed9335ac937b2eecb46f98f133fe54303be503</t>
        </is>
      </c>
      <c r="C3034" t="inlineStr">
        <is>
          <t>2015-03-28 23:15:07+00:00</t>
        </is>
      </c>
      <c r="D3034" t="inlineStr">
        <is>
          <t>rem</t>
        </is>
      </c>
      <c r="E3034" t="inlineStr"/>
      <c r="F3034" t="inlineStr"/>
      <c r="G3034" t="inlineStr">
        <is>
          <t>pyramid</t>
        </is>
      </c>
      <c r="H3034" t="inlineStr"/>
    </row>
    <row r="3035">
      <c r="A3035" t="inlineStr">
        <is>
          <t>authomatic</t>
        </is>
      </c>
      <c r="B3035" t="inlineStr">
        <is>
          <t>42ed9335ac937b2eecb46f98f133fe54303be503</t>
        </is>
      </c>
      <c r="C3035" t="inlineStr">
        <is>
          <t>2015-03-28 23:15:07+00:00</t>
        </is>
      </c>
      <c r="D3035" t="inlineStr">
        <is>
          <t>rem</t>
        </is>
      </c>
      <c r="E3035" t="inlineStr"/>
      <c r="F3035" t="inlineStr"/>
      <c r="G3035" t="inlineStr">
        <is>
          <t>python-openid</t>
        </is>
      </c>
      <c r="H3035" t="inlineStr"/>
    </row>
    <row r="3036">
      <c r="A3036" t="inlineStr">
        <is>
          <t>authomatic</t>
        </is>
      </c>
      <c r="B3036" t="inlineStr">
        <is>
          <t>42ed9335ac937b2eecb46f98f133fe54303be503</t>
        </is>
      </c>
      <c r="C3036" t="inlineStr">
        <is>
          <t>2015-03-28 23:15:07+00:00</t>
        </is>
      </c>
      <c r="D3036" t="inlineStr">
        <is>
          <t>rem</t>
        </is>
      </c>
      <c r="E3036" t="inlineStr"/>
      <c r="F3036" t="inlineStr"/>
      <c r="G3036" t="inlineStr">
        <is>
          <t>liveandletdie</t>
        </is>
      </c>
      <c r="H3036" t="inlineStr">
        <is>
          <t>&gt;=0.0.4</t>
        </is>
      </c>
    </row>
    <row r="3037">
      <c r="A3037" t="inlineStr">
        <is>
          <t>authomatic</t>
        </is>
      </c>
      <c r="B3037" t="inlineStr">
        <is>
          <t>42ed9335ac937b2eecb46f98f133fe54303be503</t>
        </is>
      </c>
      <c r="C3037" t="inlineStr">
        <is>
          <t>2015-03-28 23:15:07+00:00</t>
        </is>
      </c>
      <c r="D3037" t="inlineStr">
        <is>
          <t>rem</t>
        </is>
      </c>
      <c r="E3037" t="inlineStr"/>
      <c r="F3037" t="inlineStr"/>
      <c r="G3037" t="inlineStr">
        <is>
          <t>pytest</t>
        </is>
      </c>
      <c r="H3037" t="inlineStr"/>
    </row>
    <row r="3038">
      <c r="A3038" t="inlineStr">
        <is>
          <t>authomatic</t>
        </is>
      </c>
      <c r="B3038" t="inlineStr">
        <is>
          <t>42ed9335ac937b2eecb46f98f133fe54303be503</t>
        </is>
      </c>
      <c r="C3038" t="inlineStr">
        <is>
          <t>2015-03-28 23:15:07+00:00</t>
        </is>
      </c>
      <c r="D3038" t="inlineStr">
        <is>
          <t>rem</t>
        </is>
      </c>
      <c r="E3038" t="inlineStr"/>
      <c r="F3038" t="inlineStr"/>
      <c r="G3038" t="inlineStr">
        <is>
          <t>selenium</t>
        </is>
      </c>
      <c r="H3038" t="inlineStr"/>
    </row>
    <row r="3039">
      <c r="A3039" t="inlineStr">
        <is>
          <t>authomatic</t>
        </is>
      </c>
      <c r="B3039" t="inlineStr">
        <is>
          <t>42ed9335ac937b2eecb46f98f133fe54303be503</t>
        </is>
      </c>
      <c r="C3039" t="inlineStr">
        <is>
          <t>2015-03-28 23:15:07+00:00</t>
        </is>
      </c>
      <c r="D3039" t="inlineStr">
        <is>
          <t>rem</t>
        </is>
      </c>
      <c r="E3039" t="inlineStr"/>
      <c r="F3039" t="inlineStr"/>
      <c r="G3039" t="inlineStr">
        <is>
          <t>Sphinx</t>
        </is>
      </c>
      <c r="H3039">
        <f>=1.1.3</f>
        <v/>
      </c>
    </row>
    <row r="3040">
      <c r="A3040" t="inlineStr">
        <is>
          <t>authomatic</t>
        </is>
      </c>
      <c r="B3040" t="inlineStr">
        <is>
          <t>42ed9335ac937b2eecb46f98f133fe54303be503</t>
        </is>
      </c>
      <c r="C3040" t="inlineStr">
        <is>
          <t>2015-03-28 23:15:07+00:00</t>
        </is>
      </c>
      <c r="D3040" t="inlineStr">
        <is>
          <t>rem</t>
        </is>
      </c>
      <c r="E3040" t="inlineStr"/>
      <c r="F3040" t="inlineStr"/>
      <c r="G3040" t="inlineStr">
        <is>
          <t>gae_installer</t>
        </is>
      </c>
      <c r="H3040" t="inlineStr"/>
    </row>
    <row r="3041">
      <c r="A3041" t="inlineStr">
        <is>
          <t>authomatic</t>
        </is>
      </c>
      <c r="B3041" t="inlineStr">
        <is>
          <t>60b09432b34265ea2859d482112e971e51b3f71f</t>
        </is>
      </c>
      <c r="C3041" t="inlineStr">
        <is>
          <t>2019-11-27 15:54:24+00:00</t>
        </is>
      </c>
      <c r="D3041" t="inlineStr">
        <is>
          <t>rem</t>
        </is>
      </c>
      <c r="E3041" t="inlineStr"/>
      <c r="F3041" t="inlineStr"/>
      <c r="G3041" t="inlineStr">
        <is>
          <t>pip</t>
        </is>
      </c>
      <c r="H3041" t="inlineStr">
        <is>
          <t>&gt;=6.0.8</t>
        </is>
      </c>
    </row>
    <row r="3042">
      <c r="A3042" t="inlineStr">
        <is>
          <t>djproxy</t>
        </is>
      </c>
      <c r="B3042" t="inlineStr">
        <is>
          <t>ff61f78b21ba55b9b0135b35c12f4a1d4f28b175</t>
        </is>
      </c>
      <c r="C3042" t="inlineStr">
        <is>
          <t>2016-03-11 18:54:00+00:00</t>
        </is>
      </c>
      <c r="D3042" t="inlineStr">
        <is>
          <t>verchange</t>
        </is>
      </c>
      <c r="E3042" t="inlineStr">
        <is>
          <t>pep257</t>
        </is>
      </c>
      <c r="F3042">
        <f>=0.7.0</f>
        <v/>
      </c>
      <c r="G3042" t="inlineStr">
        <is>
          <t>pep257</t>
        </is>
      </c>
      <c r="H3042">
        <f>=0.4.1</f>
        <v/>
      </c>
    </row>
    <row r="3043">
      <c r="A3043" t="inlineStr">
        <is>
          <t>djproxy</t>
        </is>
      </c>
      <c r="B3043" t="inlineStr">
        <is>
          <t>ff61f78b21ba55b9b0135b35c12f4a1d4f28b175</t>
        </is>
      </c>
      <c r="C3043" t="inlineStr">
        <is>
          <t>2016-03-11 18:54:00+00:00</t>
        </is>
      </c>
      <c r="D3043" t="inlineStr">
        <is>
          <t>verchange</t>
        </is>
      </c>
      <c r="E3043" t="inlineStr">
        <is>
          <t>coveralls</t>
        </is>
      </c>
      <c r="F3043">
        <f>=1.1</f>
        <v/>
      </c>
      <c r="G3043" t="inlineStr">
        <is>
          <t>coveralls</t>
        </is>
      </c>
      <c r="H3043">
        <f>=0.4.1</f>
        <v/>
      </c>
    </row>
    <row r="3044">
      <c r="A3044" t="inlineStr">
        <is>
          <t>djproxy</t>
        </is>
      </c>
      <c r="B3044" t="inlineStr">
        <is>
          <t>ff61f78b21ba55b9b0135b35c12f4a1d4f28b175</t>
        </is>
      </c>
      <c r="C3044" t="inlineStr">
        <is>
          <t>2016-03-11 18:54:00+00:00</t>
        </is>
      </c>
      <c r="D3044" t="inlineStr">
        <is>
          <t>verchange</t>
        </is>
      </c>
      <c r="E3044" t="inlineStr">
        <is>
          <t>mock</t>
        </is>
      </c>
      <c r="F3044">
        <f>=1.3.0</f>
        <v/>
      </c>
      <c r="G3044" t="inlineStr">
        <is>
          <t>mock</t>
        </is>
      </c>
      <c r="H3044">
        <f>=1.0.1</f>
        <v/>
      </c>
    </row>
    <row r="3045">
      <c r="A3045" t="inlineStr">
        <is>
          <t>djproxy</t>
        </is>
      </c>
      <c r="B3045" t="inlineStr">
        <is>
          <t>ff61f78b21ba55b9b0135b35c12f4a1d4f28b175</t>
        </is>
      </c>
      <c r="C3045" t="inlineStr">
        <is>
          <t>2016-03-11 18:54:00+00:00</t>
        </is>
      </c>
      <c r="D3045" t="inlineStr">
        <is>
          <t>verchange</t>
        </is>
      </c>
      <c r="E3045" t="inlineStr">
        <is>
          <t>nose</t>
        </is>
      </c>
      <c r="F3045">
        <f>=1.3.7</f>
        <v/>
      </c>
      <c r="G3045" t="inlineStr">
        <is>
          <t>nose</t>
        </is>
      </c>
      <c r="H3045">
        <f>=1.3.0</f>
        <v/>
      </c>
    </row>
    <row r="3046">
      <c r="A3046" t="inlineStr">
        <is>
          <t>djproxy</t>
        </is>
      </c>
      <c r="B3046" t="inlineStr">
        <is>
          <t>ff61f78b21ba55b9b0135b35c12f4a1d4f28b175</t>
        </is>
      </c>
      <c r="C3046" t="inlineStr">
        <is>
          <t>2016-03-11 18:54:00+00:00</t>
        </is>
      </c>
      <c r="D3046" t="inlineStr">
        <is>
          <t>verchange</t>
        </is>
      </c>
      <c r="E3046" t="inlineStr">
        <is>
          <t>pyflakes</t>
        </is>
      </c>
      <c r="F3046">
        <f>=1.1.0</f>
        <v/>
      </c>
      <c r="G3046" t="inlineStr">
        <is>
          <t>pyflakes</t>
        </is>
      </c>
      <c r="H3046">
        <f>=0.8.1</f>
        <v/>
      </c>
    </row>
    <row r="3047">
      <c r="A3047" t="inlineStr">
        <is>
          <t>djproxy</t>
        </is>
      </c>
      <c r="B3047" t="inlineStr">
        <is>
          <t>ff61f78b21ba55b9b0135b35c12f4a1d4f28b175</t>
        </is>
      </c>
      <c r="C3047" t="inlineStr">
        <is>
          <t>2016-03-11 18:54:00+00:00</t>
        </is>
      </c>
      <c r="D3047" t="inlineStr">
        <is>
          <t>verchange</t>
        </is>
      </c>
      <c r="E3047" t="inlineStr">
        <is>
          <t>flake8</t>
        </is>
      </c>
      <c r="F3047">
        <f>=2.5.4</f>
        <v/>
      </c>
      <c r="G3047" t="inlineStr">
        <is>
          <t>flake8</t>
        </is>
      </c>
      <c r="H3047">
        <f>=2.3.0</f>
        <v/>
      </c>
    </row>
    <row r="3048">
      <c r="A3048" t="inlineStr">
        <is>
          <t>djproxy</t>
        </is>
      </c>
      <c r="B3048" t="inlineStr">
        <is>
          <t>ff61f78b21ba55b9b0135b35c12f4a1d4f28b175</t>
        </is>
      </c>
      <c r="C3048" t="inlineStr">
        <is>
          <t>2016-03-11 18:54:00+00:00</t>
        </is>
      </c>
      <c r="D3048" t="inlineStr">
        <is>
          <t>verchange</t>
        </is>
      </c>
      <c r="E3048" t="inlineStr">
        <is>
          <t>unittest2</t>
        </is>
      </c>
      <c r="F3048">
        <f>=1.1.0</f>
        <v/>
      </c>
      <c r="G3048" t="inlineStr">
        <is>
          <t>unittest2</t>
        </is>
      </c>
      <c r="H3048">
        <f>=0.5.1</f>
        <v/>
      </c>
    </row>
    <row r="3049">
      <c r="A3049" t="inlineStr">
        <is>
          <t>djproxy</t>
        </is>
      </c>
      <c r="B3049" t="inlineStr">
        <is>
          <t>ff61f78b21ba55b9b0135b35c12f4a1d4f28b175</t>
        </is>
      </c>
      <c r="C3049" t="inlineStr">
        <is>
          <t>2016-03-11 18:54:00+00:00</t>
        </is>
      </c>
      <c r="D3049" t="inlineStr">
        <is>
          <t>verchange</t>
        </is>
      </c>
      <c r="E3049" t="inlineStr">
        <is>
          <t>django</t>
        </is>
      </c>
      <c r="F3049" t="inlineStr">
        <is>
          <t>&gt;=1.4;&lt;1.7</t>
        </is>
      </c>
      <c r="G3049" t="inlineStr">
        <is>
          <t>django</t>
        </is>
      </c>
      <c r="H3049" t="inlineStr">
        <is>
          <t>&gt;=1.4;&lt;1.7</t>
        </is>
      </c>
    </row>
    <row r="3050">
      <c r="A3050" t="inlineStr">
        <is>
          <t>djproxy</t>
        </is>
      </c>
      <c r="B3050" t="inlineStr">
        <is>
          <t>ff61f78b21ba55b9b0135b35c12f4a1d4f28b175</t>
        </is>
      </c>
      <c r="C3050" t="inlineStr">
        <is>
          <t>2016-03-11 18:54:00+00:00</t>
        </is>
      </c>
      <c r="D3050" t="inlineStr">
        <is>
          <t>add</t>
        </is>
      </c>
      <c r="E3050" t="inlineStr">
        <is>
          <t>spec</t>
        </is>
      </c>
      <c r="F3050">
        <f>=1.3.1</f>
        <v/>
      </c>
      <c r="G3050" t="inlineStr"/>
      <c r="H3050" t="inlineStr"/>
    </row>
    <row r="3051">
      <c r="A3051" t="inlineStr">
        <is>
          <t>djproxy</t>
        </is>
      </c>
      <c r="B3051" t="inlineStr">
        <is>
          <t>ff61f78b21ba55b9b0135b35c12f4a1d4f28b175</t>
        </is>
      </c>
      <c r="C3051" t="inlineStr">
        <is>
          <t>2016-03-11 18:54:00+00:00</t>
        </is>
      </c>
      <c r="D3051" t="inlineStr">
        <is>
          <t>add</t>
        </is>
      </c>
      <c r="E3051" t="inlineStr">
        <is>
          <t>six</t>
        </is>
      </c>
      <c r="F3051" t="inlineStr">
        <is>
          <t>&gt;=1.7.0</t>
        </is>
      </c>
      <c r="G3051" t="inlineStr"/>
      <c r="H3051" t="inlineStr"/>
    </row>
    <row r="3052">
      <c r="A3052" t="inlineStr">
        <is>
          <t>djproxy</t>
        </is>
      </c>
      <c r="B3052" t="inlineStr">
        <is>
          <t>ff61f78b21ba55b9b0135b35c12f4a1d4f28b175</t>
        </is>
      </c>
      <c r="C3052" t="inlineStr">
        <is>
          <t>2016-03-11 18:54:00+00:00</t>
        </is>
      </c>
      <c r="D3052" t="inlineStr">
        <is>
          <t>rem</t>
        </is>
      </c>
      <c r="E3052" t="inlineStr"/>
      <c r="F3052" t="inlineStr"/>
      <c r="G3052" t="inlineStr">
        <is>
          <t>pinocchio</t>
        </is>
      </c>
      <c r="H3052">
        <f>=0.3.1</f>
        <v/>
      </c>
    </row>
    <row r="3053">
      <c r="A3053" t="inlineStr">
        <is>
          <t>djproxy</t>
        </is>
      </c>
      <c r="B3053" t="inlineStr">
        <is>
          <t>764056fefd34530d806f40664dd5c4e534d45c21</t>
        </is>
      </c>
      <c r="C3053" t="inlineStr">
        <is>
          <t>2016-04-04 21:56:53+00:00</t>
        </is>
      </c>
      <c r="D3053" t="inlineStr">
        <is>
          <t>verchange</t>
        </is>
      </c>
      <c r="E3053" t="inlineStr">
        <is>
          <t>six</t>
        </is>
      </c>
      <c r="F3053" t="inlineStr">
        <is>
          <t>&gt;=1.9.0</t>
        </is>
      </c>
      <c r="G3053" t="inlineStr">
        <is>
          <t>six</t>
        </is>
      </c>
      <c r="H3053" t="inlineStr">
        <is>
          <t>&gt;=1.7.0</t>
        </is>
      </c>
    </row>
    <row r="3054">
      <c r="A3054" t="inlineStr">
        <is>
          <t>djproxy</t>
        </is>
      </c>
      <c r="B3054" t="inlineStr">
        <is>
          <t>764056fefd34530d806f40664dd5c4e534d45c21</t>
        </is>
      </c>
      <c r="C3054" t="inlineStr">
        <is>
          <t>2016-04-04 21:56:53+00:00</t>
        </is>
      </c>
      <c r="D3054" t="inlineStr">
        <is>
          <t>add</t>
        </is>
      </c>
      <c r="E3054" t="inlineStr">
        <is>
          <t>twine</t>
        </is>
      </c>
      <c r="F3054" t="inlineStr"/>
      <c r="G3054" t="inlineStr"/>
      <c r="H3054" t="inlineStr"/>
    </row>
    <row r="3055">
      <c r="A3055" t="inlineStr">
        <is>
          <t>djproxy</t>
        </is>
      </c>
      <c r="B3055" t="inlineStr">
        <is>
          <t>764056fefd34530d806f40664dd5c4e534d45c21</t>
        </is>
      </c>
      <c r="C3055" t="inlineStr">
        <is>
          <t>2016-04-04 21:56:53+00:00</t>
        </is>
      </c>
      <c r="D3055" t="inlineStr">
        <is>
          <t>add</t>
        </is>
      </c>
      <c r="E3055" t="inlineStr">
        <is>
          <t>wheel</t>
        </is>
      </c>
      <c r="F3055" t="inlineStr"/>
      <c r="G3055" t="inlineStr"/>
      <c r="H3055" t="inlineStr"/>
    </row>
    <row r="3056">
      <c r="A3056" t="inlineStr">
        <is>
          <t>djproxy</t>
        </is>
      </c>
      <c r="B3056" t="inlineStr">
        <is>
          <t>764056fefd34530d806f40664dd5c4e534d45c21</t>
        </is>
      </c>
      <c r="C3056" t="inlineStr">
        <is>
          <t>2016-04-04 21:56:53+00:00</t>
        </is>
      </c>
      <c r="D3056" t="inlineStr">
        <is>
          <t>rem</t>
        </is>
      </c>
      <c r="E3056" t="inlineStr"/>
      <c r="F3056" t="inlineStr"/>
      <c r="G3056" t="inlineStr">
        <is>
          <t>frosted</t>
        </is>
      </c>
      <c r="H3056">
        <f>=1.4.1</f>
        <v/>
      </c>
    </row>
    <row r="3057">
      <c r="A3057" t="inlineStr">
        <is>
          <t>djproxy</t>
        </is>
      </c>
      <c r="B3057" t="inlineStr">
        <is>
          <t>7b69c96ffba136d53ad08377cbd2837a21daab1a</t>
        </is>
      </c>
      <c r="C3057" t="inlineStr">
        <is>
          <t>2016-12-26 22:31:58+00:00</t>
        </is>
      </c>
      <c r="D3057" t="inlineStr">
        <is>
          <t>verchange</t>
        </is>
      </c>
      <c r="E3057" t="inlineStr">
        <is>
          <t>django</t>
        </is>
      </c>
      <c r="F3057" t="inlineStr">
        <is>
          <t>&gt;=1.4;&lt;1.7</t>
        </is>
      </c>
      <c r="G3057" t="inlineStr">
        <is>
          <t>django</t>
        </is>
      </c>
      <c r="H3057" t="inlineStr">
        <is>
          <t>&gt;=1.4;&lt;1.7</t>
        </is>
      </c>
    </row>
    <row r="3058">
      <c r="A3058" t="inlineStr">
        <is>
          <t>picopore</t>
        </is>
      </c>
      <c r="B3058" t="inlineStr">
        <is>
          <t>5dffbca380be7506db372b9014ddfe26f59980ce</t>
        </is>
      </c>
      <c r="C3058" t="inlineStr">
        <is>
          <t>2017-02-12 11:38:33+00:00</t>
        </is>
      </c>
      <c r="D3058" t="inlineStr">
        <is>
          <t>add</t>
        </is>
      </c>
      <c r="E3058" t="inlineStr">
        <is>
          <t>h5py</t>
        </is>
      </c>
      <c r="F3058" t="inlineStr">
        <is>
          <t>&gt;2.2.0</t>
        </is>
      </c>
      <c r="G3058" t="inlineStr"/>
      <c r="H3058" t="inlineStr"/>
    </row>
    <row r="3059">
      <c r="A3059" t="inlineStr">
        <is>
          <t>picopore</t>
        </is>
      </c>
      <c r="B3059" t="inlineStr">
        <is>
          <t>5dffbca380be7506db372b9014ddfe26f59980ce</t>
        </is>
      </c>
      <c r="C3059" t="inlineStr">
        <is>
          <t>2017-02-12 11:38:33+00:00</t>
        </is>
      </c>
      <c r="D3059" t="inlineStr">
        <is>
          <t>add</t>
        </is>
      </c>
      <c r="E3059" t="inlineStr">
        <is>
          <t>watchdog</t>
        </is>
      </c>
      <c r="F3059" t="inlineStr"/>
      <c r="G3059" t="inlineStr"/>
      <c r="H3059" t="inlineStr"/>
    </row>
    <row r="3060">
      <c r="A3060" t="inlineStr">
        <is>
          <t>pypowervm</t>
        </is>
      </c>
      <c r="B3060" t="inlineStr">
        <is>
          <t>67449f3e4aa2eabe1e08c4287984918ca5a1f8e8</t>
        </is>
      </c>
      <c r="C3060" t="inlineStr">
        <is>
          <t>2015-11-13 18:24:22+00:00</t>
        </is>
      </c>
      <c r="D3060" t="inlineStr">
        <is>
          <t>verchange</t>
        </is>
      </c>
      <c r="E3060" t="inlineStr">
        <is>
          <t>pyasn1_modules</t>
        </is>
      </c>
      <c r="F3060" t="inlineStr"/>
      <c r="G3060" t="inlineStr">
        <is>
          <t>pyasn1_modules</t>
        </is>
      </c>
      <c r="H3060" t="inlineStr">
        <is>
          <t>&gt;=0.0.5</t>
        </is>
      </c>
    </row>
    <row r="3061">
      <c r="A3061" t="inlineStr">
        <is>
          <t>pypowervm</t>
        </is>
      </c>
      <c r="B3061" t="inlineStr">
        <is>
          <t>67449f3e4aa2eabe1e08c4287984918ca5a1f8e8</t>
        </is>
      </c>
      <c r="C3061" t="inlineStr">
        <is>
          <t>2015-11-13 18:24:22+00:00</t>
        </is>
      </c>
      <c r="D3061" t="inlineStr">
        <is>
          <t>verchange</t>
        </is>
      </c>
      <c r="E3061" t="inlineStr">
        <is>
          <t>oslo.utils</t>
        </is>
      </c>
      <c r="F3061" t="inlineStr">
        <is>
          <t>&gt;=1.9.0</t>
        </is>
      </c>
      <c r="G3061" t="inlineStr">
        <is>
          <t>oslo.utils</t>
        </is>
      </c>
      <c r="H3061" t="inlineStr">
        <is>
          <t>&gt;=1.1.0</t>
        </is>
      </c>
    </row>
    <row r="3062">
      <c r="A3062" t="inlineStr">
        <is>
          <t>pypowervm</t>
        </is>
      </c>
      <c r="B3062" t="inlineStr">
        <is>
          <t>67449f3e4aa2eabe1e08c4287984918ca5a1f8e8</t>
        </is>
      </c>
      <c r="C3062" t="inlineStr">
        <is>
          <t>2015-11-13 18:24:22+00:00</t>
        </is>
      </c>
      <c r="D3062" t="inlineStr">
        <is>
          <t>verchange</t>
        </is>
      </c>
      <c r="E3062" t="inlineStr">
        <is>
          <t>six</t>
        </is>
      </c>
      <c r="F3062" t="inlineStr">
        <is>
          <t>&gt;=1.9.0</t>
        </is>
      </c>
      <c r="G3062" t="inlineStr">
        <is>
          <t>six</t>
        </is>
      </c>
      <c r="H3062" t="inlineStr">
        <is>
          <t>&gt;=1.7.0</t>
        </is>
      </c>
    </row>
    <row r="3063">
      <c r="A3063" t="inlineStr">
        <is>
          <t>pypowervm</t>
        </is>
      </c>
      <c r="B3063" t="inlineStr">
        <is>
          <t>67449f3e4aa2eabe1e08c4287984918ca5a1f8e8</t>
        </is>
      </c>
      <c r="C3063" t="inlineStr">
        <is>
          <t>2015-11-13 18:24:22+00:00</t>
        </is>
      </c>
      <c r="D3063" t="inlineStr">
        <is>
          <t>verchange</t>
        </is>
      </c>
      <c r="E3063" t="inlineStr">
        <is>
          <t>pytz</t>
        </is>
      </c>
      <c r="F3063" t="inlineStr">
        <is>
          <t>&gt;=2013.6</t>
        </is>
      </c>
      <c r="G3063" t="inlineStr">
        <is>
          <t>pytz</t>
        </is>
      </c>
      <c r="H3063" t="inlineStr"/>
    </row>
    <row r="3064">
      <c r="A3064" t="inlineStr">
        <is>
          <t>pypowervm</t>
        </is>
      </c>
      <c r="B3064" t="inlineStr">
        <is>
          <t>67449f3e4aa2eabe1e08c4287984918ca5a1f8e8</t>
        </is>
      </c>
      <c r="C3064" t="inlineStr">
        <is>
          <t>2015-11-13 18:24:22+00:00</t>
        </is>
      </c>
      <c r="D3064" t="inlineStr">
        <is>
          <t>verchange</t>
        </is>
      </c>
      <c r="E3064" t="inlineStr">
        <is>
          <t>pyasn1</t>
        </is>
      </c>
      <c r="F3064" t="inlineStr"/>
      <c r="G3064" t="inlineStr">
        <is>
          <t>pyasn1</t>
        </is>
      </c>
      <c r="H3064" t="inlineStr">
        <is>
          <t>&gt;=0.0.12a</t>
        </is>
      </c>
    </row>
    <row r="3065">
      <c r="A3065" t="inlineStr">
        <is>
          <t>pypowervm</t>
        </is>
      </c>
      <c r="B3065" t="inlineStr">
        <is>
          <t>67449f3e4aa2eabe1e08c4287984918ca5a1f8e8</t>
        </is>
      </c>
      <c r="C3065" t="inlineStr">
        <is>
          <t>2015-11-13 18:24:22+00:00</t>
        </is>
      </c>
      <c r="D3065" t="inlineStr">
        <is>
          <t>verchange</t>
        </is>
      </c>
      <c r="E3065" t="inlineStr">
        <is>
          <t>psutil</t>
        </is>
      </c>
      <c r="F3065" t="inlineStr">
        <is>
          <t>&gt;=1.1.1;&lt;2.0.0</t>
        </is>
      </c>
      <c r="G3065" t="inlineStr">
        <is>
          <t>psutil</t>
        </is>
      </c>
      <c r="H3065" t="inlineStr">
        <is>
          <t>&gt;=1.1.1;&lt;2.0.0</t>
        </is>
      </c>
    </row>
    <row r="3066">
      <c r="A3066" t="inlineStr">
        <is>
          <t>pypowervm</t>
        </is>
      </c>
      <c r="B3066" t="inlineStr">
        <is>
          <t>67449f3e4aa2eabe1e08c4287984918ca5a1f8e8</t>
        </is>
      </c>
      <c r="C3066" t="inlineStr">
        <is>
          <t>2015-11-13 18:24:22+00:00</t>
        </is>
      </c>
      <c r="D3066" t="inlineStr">
        <is>
          <t>verchange</t>
        </is>
      </c>
      <c r="E3066" t="inlineStr">
        <is>
          <t>requests</t>
        </is>
      </c>
      <c r="F3066" t="inlineStr">
        <is>
          <t>&gt;=2.5.2</t>
        </is>
      </c>
      <c r="G3066" t="inlineStr">
        <is>
          <t>requests</t>
        </is>
      </c>
      <c r="H3066" t="inlineStr">
        <is>
          <t>&gt;=2.3.0</t>
        </is>
      </c>
    </row>
    <row r="3067">
      <c r="A3067" t="inlineStr">
        <is>
          <t>pypowervm</t>
        </is>
      </c>
      <c r="B3067" t="inlineStr">
        <is>
          <t>67449f3e4aa2eabe1e08c4287984918ca5a1f8e8</t>
        </is>
      </c>
      <c r="C3067" t="inlineStr">
        <is>
          <t>2015-11-13 18:24:22+00:00</t>
        </is>
      </c>
      <c r="D3067" t="inlineStr">
        <is>
          <t>verchange</t>
        </is>
      </c>
      <c r="E3067" t="inlineStr">
        <is>
          <t>oslo.concurrency</t>
        </is>
      </c>
      <c r="F3067" t="inlineStr">
        <is>
          <t>&gt;=2.1.0</t>
        </is>
      </c>
      <c r="G3067" t="inlineStr">
        <is>
          <t>oslo.concurrency</t>
        </is>
      </c>
      <c r="H3067" t="inlineStr">
        <is>
          <t>&gt;=0.3.0</t>
        </is>
      </c>
    </row>
    <row r="3068">
      <c r="A3068" t="inlineStr">
        <is>
          <t>pypowervm</t>
        </is>
      </c>
      <c r="B3068" t="inlineStr">
        <is>
          <t>67449f3e4aa2eabe1e08c4287984918ca5a1f8e8</t>
        </is>
      </c>
      <c r="C3068" t="inlineStr">
        <is>
          <t>2015-11-13 18:24:22+00:00</t>
        </is>
      </c>
      <c r="D3068" t="inlineStr">
        <is>
          <t>verchange</t>
        </is>
      </c>
      <c r="E3068" t="inlineStr">
        <is>
          <t>pbr</t>
        </is>
      </c>
      <c r="F3068" t="inlineStr">
        <is>
          <t>&lt;2.0;&gt;=1.3</t>
        </is>
      </c>
      <c r="G3068" t="inlineStr">
        <is>
          <t>pbr</t>
        </is>
      </c>
      <c r="H3068" t="inlineStr">
        <is>
          <t>&gt;0.5.21;&lt;1.0</t>
        </is>
      </c>
    </row>
    <row r="3069">
      <c r="A3069" t="inlineStr">
        <is>
          <t>pypowervm</t>
        </is>
      </c>
      <c r="B3069" t="inlineStr">
        <is>
          <t>67449f3e4aa2eabe1e08c4287984918ca5a1f8e8</t>
        </is>
      </c>
      <c r="C3069" t="inlineStr">
        <is>
          <t>2015-11-13 18:24:22+00:00</t>
        </is>
      </c>
      <c r="D3069" t="inlineStr">
        <is>
          <t>verchange</t>
        </is>
      </c>
      <c r="E3069" t="inlineStr">
        <is>
          <t>oslo.i18n</t>
        </is>
      </c>
      <c r="F3069" t="inlineStr">
        <is>
          <t>&gt;=1.5.0</t>
        </is>
      </c>
      <c r="G3069" t="inlineStr">
        <is>
          <t>oslo.i18n</t>
        </is>
      </c>
      <c r="H3069" t="inlineStr">
        <is>
          <t>&gt;=1.2.0</t>
        </is>
      </c>
    </row>
    <row r="3070">
      <c r="A3070" t="inlineStr">
        <is>
          <t>pypowervm</t>
        </is>
      </c>
      <c r="B3070" t="inlineStr">
        <is>
          <t>67449f3e4aa2eabe1e08c4287984918ca5a1f8e8</t>
        </is>
      </c>
      <c r="C3070" t="inlineStr">
        <is>
          <t>2015-11-13 18:24:22+00:00</t>
        </is>
      </c>
      <c r="D3070" t="inlineStr">
        <is>
          <t>add</t>
        </is>
      </c>
      <c r="E3070" t="inlineStr">
        <is>
          <t>oslo.context</t>
        </is>
      </c>
      <c r="F3070" t="inlineStr"/>
      <c r="G3070" t="inlineStr"/>
      <c r="H3070" t="inlineStr"/>
    </row>
    <row r="3071">
      <c r="A3071" t="inlineStr">
        <is>
          <t>pypowervm</t>
        </is>
      </c>
      <c r="B3071" t="inlineStr">
        <is>
          <t>67449f3e4aa2eabe1e08c4287984918ca5a1f8e8</t>
        </is>
      </c>
      <c r="C3071" t="inlineStr">
        <is>
          <t>2015-11-13 18:24:22+00:00</t>
        </is>
      </c>
      <c r="D3071" t="inlineStr">
        <is>
          <t>add</t>
        </is>
      </c>
      <c r="E3071" t="inlineStr">
        <is>
          <t>oslo.log</t>
        </is>
      </c>
      <c r="F3071" t="inlineStr">
        <is>
          <t>&gt;=1.2.0</t>
        </is>
      </c>
      <c r="G3071" t="inlineStr"/>
      <c r="H3071" t="inlineStr"/>
    </row>
    <row r="3072">
      <c r="A3072" t="inlineStr">
        <is>
          <t>pypowervm</t>
        </is>
      </c>
      <c r="B3072" t="inlineStr">
        <is>
          <t>67449f3e4aa2eabe1e08c4287984918ca5a1f8e8</t>
        </is>
      </c>
      <c r="C3072" t="inlineStr">
        <is>
          <t>2015-11-13 18:24:22+00:00</t>
        </is>
      </c>
      <c r="D3072" t="inlineStr">
        <is>
          <t>add</t>
        </is>
      </c>
      <c r="E3072" t="inlineStr">
        <is>
          <t>taskflow</t>
        </is>
      </c>
      <c r="F3072" t="inlineStr">
        <is>
          <t>&gt;=1.16.0</t>
        </is>
      </c>
      <c r="G3072" t="inlineStr"/>
      <c r="H3072" t="inlineStr"/>
    </row>
    <row r="3073">
      <c r="A3073" t="inlineStr">
        <is>
          <t>pypowervm</t>
        </is>
      </c>
      <c r="B3073" t="inlineStr">
        <is>
          <t>d1bf74e67ce551bb48a2c05983e6099a8f775d81</t>
        </is>
      </c>
      <c r="C3073" t="inlineStr">
        <is>
          <t>2015-12-07 20:22:15+00:00</t>
        </is>
      </c>
      <c r="D3073" t="inlineStr">
        <is>
          <t>verchange</t>
        </is>
      </c>
      <c r="E3073" t="inlineStr">
        <is>
          <t>pyasn1_modules</t>
        </is>
      </c>
      <c r="F3073" t="inlineStr"/>
      <c r="G3073" t="inlineStr">
        <is>
          <t>pyasn1_modules</t>
        </is>
      </c>
      <c r="H3073" t="inlineStr">
        <is>
          <t>&gt;=0.0.5</t>
        </is>
      </c>
    </row>
    <row r="3074">
      <c r="A3074" t="inlineStr">
        <is>
          <t>pypowervm</t>
        </is>
      </c>
      <c r="B3074" t="inlineStr">
        <is>
          <t>d1bf74e67ce551bb48a2c05983e6099a8f775d81</t>
        </is>
      </c>
      <c r="C3074" t="inlineStr">
        <is>
          <t>2015-12-07 20:22:15+00:00</t>
        </is>
      </c>
      <c r="D3074" t="inlineStr">
        <is>
          <t>verchange</t>
        </is>
      </c>
      <c r="E3074" t="inlineStr">
        <is>
          <t>oslo.utils</t>
        </is>
      </c>
      <c r="F3074" t="inlineStr">
        <is>
          <t>&gt;=1.9.0</t>
        </is>
      </c>
      <c r="G3074" t="inlineStr">
        <is>
          <t>oslo.utils</t>
        </is>
      </c>
      <c r="H3074" t="inlineStr">
        <is>
          <t>&gt;=1.1.0</t>
        </is>
      </c>
    </row>
    <row r="3075">
      <c r="A3075" t="inlineStr">
        <is>
          <t>pypowervm</t>
        </is>
      </c>
      <c r="B3075" t="inlineStr">
        <is>
          <t>d1bf74e67ce551bb48a2c05983e6099a8f775d81</t>
        </is>
      </c>
      <c r="C3075" t="inlineStr">
        <is>
          <t>2015-12-07 20:22:15+00:00</t>
        </is>
      </c>
      <c r="D3075" t="inlineStr">
        <is>
          <t>verchange</t>
        </is>
      </c>
      <c r="E3075" t="inlineStr">
        <is>
          <t>six</t>
        </is>
      </c>
      <c r="F3075" t="inlineStr">
        <is>
          <t>&gt;=1.9.0</t>
        </is>
      </c>
      <c r="G3075" t="inlineStr">
        <is>
          <t>six</t>
        </is>
      </c>
      <c r="H3075" t="inlineStr">
        <is>
          <t>&gt;=1.7.0</t>
        </is>
      </c>
    </row>
    <row r="3076">
      <c r="A3076" t="inlineStr">
        <is>
          <t>pypowervm</t>
        </is>
      </c>
      <c r="B3076" t="inlineStr">
        <is>
          <t>d1bf74e67ce551bb48a2c05983e6099a8f775d81</t>
        </is>
      </c>
      <c r="C3076" t="inlineStr">
        <is>
          <t>2015-12-07 20:22:15+00:00</t>
        </is>
      </c>
      <c r="D3076" t="inlineStr">
        <is>
          <t>verchange</t>
        </is>
      </c>
      <c r="E3076" t="inlineStr">
        <is>
          <t>pytz</t>
        </is>
      </c>
      <c r="F3076" t="inlineStr">
        <is>
          <t>&gt;=2013.6</t>
        </is>
      </c>
      <c r="G3076" t="inlineStr">
        <is>
          <t>pytz</t>
        </is>
      </c>
      <c r="H3076" t="inlineStr"/>
    </row>
    <row r="3077">
      <c r="A3077" t="inlineStr">
        <is>
          <t>pypowervm</t>
        </is>
      </c>
      <c r="B3077" t="inlineStr">
        <is>
          <t>d1bf74e67ce551bb48a2c05983e6099a8f775d81</t>
        </is>
      </c>
      <c r="C3077" t="inlineStr">
        <is>
          <t>2015-12-07 20:22:15+00:00</t>
        </is>
      </c>
      <c r="D3077" t="inlineStr">
        <is>
          <t>verchange</t>
        </is>
      </c>
      <c r="E3077" t="inlineStr">
        <is>
          <t>pyasn1</t>
        </is>
      </c>
      <c r="F3077" t="inlineStr"/>
      <c r="G3077" t="inlineStr">
        <is>
          <t>pyasn1</t>
        </is>
      </c>
      <c r="H3077" t="inlineStr">
        <is>
          <t>&gt;=0.0.12a</t>
        </is>
      </c>
    </row>
    <row r="3078">
      <c r="A3078" t="inlineStr">
        <is>
          <t>pypowervm</t>
        </is>
      </c>
      <c r="B3078" t="inlineStr">
        <is>
          <t>d1bf74e67ce551bb48a2c05983e6099a8f775d81</t>
        </is>
      </c>
      <c r="C3078" t="inlineStr">
        <is>
          <t>2015-12-07 20:22:15+00:00</t>
        </is>
      </c>
      <c r="D3078" t="inlineStr">
        <is>
          <t>verchange</t>
        </is>
      </c>
      <c r="E3078" t="inlineStr">
        <is>
          <t>psutil</t>
        </is>
      </c>
      <c r="F3078" t="inlineStr">
        <is>
          <t>&gt;=1.1.1;&lt;2.0.0</t>
        </is>
      </c>
      <c r="G3078" t="inlineStr">
        <is>
          <t>psutil</t>
        </is>
      </c>
      <c r="H3078" t="inlineStr">
        <is>
          <t>&gt;=1.1.1;&lt;2.0.0</t>
        </is>
      </c>
    </row>
    <row r="3079">
      <c r="A3079" t="inlineStr">
        <is>
          <t>pypowervm</t>
        </is>
      </c>
      <c r="B3079" t="inlineStr">
        <is>
          <t>d1bf74e67ce551bb48a2c05983e6099a8f775d81</t>
        </is>
      </c>
      <c r="C3079" t="inlineStr">
        <is>
          <t>2015-12-07 20:22:15+00:00</t>
        </is>
      </c>
      <c r="D3079" t="inlineStr">
        <is>
          <t>verchange</t>
        </is>
      </c>
      <c r="E3079" t="inlineStr">
        <is>
          <t>requests</t>
        </is>
      </c>
      <c r="F3079" t="inlineStr">
        <is>
          <t>&gt;=2.5.2</t>
        </is>
      </c>
      <c r="G3079" t="inlineStr">
        <is>
          <t>requests</t>
        </is>
      </c>
      <c r="H3079" t="inlineStr">
        <is>
          <t>&gt;=2.3.0</t>
        </is>
      </c>
    </row>
    <row r="3080">
      <c r="A3080" t="inlineStr">
        <is>
          <t>pypowervm</t>
        </is>
      </c>
      <c r="B3080" t="inlineStr">
        <is>
          <t>d1bf74e67ce551bb48a2c05983e6099a8f775d81</t>
        </is>
      </c>
      <c r="C3080" t="inlineStr">
        <is>
          <t>2015-12-07 20:22:15+00:00</t>
        </is>
      </c>
      <c r="D3080" t="inlineStr">
        <is>
          <t>verchange</t>
        </is>
      </c>
      <c r="E3080" t="inlineStr">
        <is>
          <t>oslo.concurrency</t>
        </is>
      </c>
      <c r="F3080" t="inlineStr">
        <is>
          <t>&gt;=2.1.0</t>
        </is>
      </c>
      <c r="G3080" t="inlineStr">
        <is>
          <t>oslo.concurrency</t>
        </is>
      </c>
      <c r="H3080" t="inlineStr">
        <is>
          <t>&gt;=0.3.0</t>
        </is>
      </c>
    </row>
    <row r="3081">
      <c r="A3081" t="inlineStr">
        <is>
          <t>pypowervm</t>
        </is>
      </c>
      <c r="B3081" t="inlineStr">
        <is>
          <t>d1bf74e67ce551bb48a2c05983e6099a8f775d81</t>
        </is>
      </c>
      <c r="C3081" t="inlineStr">
        <is>
          <t>2015-12-07 20:22:15+00:00</t>
        </is>
      </c>
      <c r="D3081" t="inlineStr">
        <is>
          <t>verchange</t>
        </is>
      </c>
      <c r="E3081" t="inlineStr">
        <is>
          <t>pbr</t>
        </is>
      </c>
      <c r="F3081" t="inlineStr">
        <is>
          <t>&lt;2.0;&gt;=1.3</t>
        </is>
      </c>
      <c r="G3081" t="inlineStr">
        <is>
          <t>pbr</t>
        </is>
      </c>
      <c r="H3081" t="inlineStr">
        <is>
          <t>&gt;0.5.21;&lt;1.0</t>
        </is>
      </c>
    </row>
    <row r="3082">
      <c r="A3082" t="inlineStr">
        <is>
          <t>pypowervm</t>
        </is>
      </c>
      <c r="B3082" t="inlineStr">
        <is>
          <t>d1bf74e67ce551bb48a2c05983e6099a8f775d81</t>
        </is>
      </c>
      <c r="C3082" t="inlineStr">
        <is>
          <t>2015-12-07 20:22:15+00:00</t>
        </is>
      </c>
      <c r="D3082" t="inlineStr">
        <is>
          <t>verchange</t>
        </is>
      </c>
      <c r="E3082" t="inlineStr">
        <is>
          <t>oslo.i18n</t>
        </is>
      </c>
      <c r="F3082" t="inlineStr">
        <is>
          <t>&gt;=1.5.0</t>
        </is>
      </c>
      <c r="G3082" t="inlineStr">
        <is>
          <t>oslo.i18n</t>
        </is>
      </c>
      <c r="H3082" t="inlineStr">
        <is>
          <t>&gt;=1.2.0</t>
        </is>
      </c>
    </row>
    <row r="3083">
      <c r="A3083" t="inlineStr">
        <is>
          <t>pypowervm</t>
        </is>
      </c>
      <c r="B3083" t="inlineStr">
        <is>
          <t>d1bf74e67ce551bb48a2c05983e6099a8f775d81</t>
        </is>
      </c>
      <c r="C3083" t="inlineStr">
        <is>
          <t>2015-12-07 20:22:15+00:00</t>
        </is>
      </c>
      <c r="D3083" t="inlineStr">
        <is>
          <t>add</t>
        </is>
      </c>
      <c r="E3083" t="inlineStr">
        <is>
          <t>oslo.context</t>
        </is>
      </c>
      <c r="F3083" t="inlineStr"/>
      <c r="G3083" t="inlineStr"/>
      <c r="H3083" t="inlineStr"/>
    </row>
    <row r="3084">
      <c r="A3084" t="inlineStr">
        <is>
          <t>pypowervm</t>
        </is>
      </c>
      <c r="B3084" t="inlineStr">
        <is>
          <t>d1bf74e67ce551bb48a2c05983e6099a8f775d81</t>
        </is>
      </c>
      <c r="C3084" t="inlineStr">
        <is>
          <t>2015-12-07 20:22:15+00:00</t>
        </is>
      </c>
      <c r="D3084" t="inlineStr">
        <is>
          <t>add</t>
        </is>
      </c>
      <c r="E3084" t="inlineStr">
        <is>
          <t>oslo.log</t>
        </is>
      </c>
      <c r="F3084" t="inlineStr">
        <is>
          <t>&gt;=1.2.0</t>
        </is>
      </c>
      <c r="G3084" t="inlineStr"/>
      <c r="H3084" t="inlineStr"/>
    </row>
    <row r="3085">
      <c r="A3085" t="inlineStr">
        <is>
          <t>pypowervm</t>
        </is>
      </c>
      <c r="B3085" t="inlineStr">
        <is>
          <t>d1bf74e67ce551bb48a2c05983e6099a8f775d81</t>
        </is>
      </c>
      <c r="C3085" t="inlineStr">
        <is>
          <t>2015-12-07 20:22:15+00:00</t>
        </is>
      </c>
      <c r="D3085" t="inlineStr">
        <is>
          <t>add</t>
        </is>
      </c>
      <c r="E3085" t="inlineStr">
        <is>
          <t>taskflow</t>
        </is>
      </c>
      <c r="F3085" t="inlineStr">
        <is>
          <t>&gt;=1.16.0</t>
        </is>
      </c>
      <c r="G3085" t="inlineStr"/>
      <c r="H3085" t="inlineStr"/>
    </row>
    <row r="3086">
      <c r="A3086" t="inlineStr">
        <is>
          <t>pypowervm</t>
        </is>
      </c>
      <c r="B3086" t="inlineStr">
        <is>
          <t>ba2f1092dbd2af9340f1f1266bff34e5b56b27e0</t>
        </is>
      </c>
      <c r="C3086" t="inlineStr">
        <is>
          <t>2016-03-18 03:12:10+00:00</t>
        </is>
      </c>
      <c r="D3086" t="inlineStr">
        <is>
          <t>verchange</t>
        </is>
      </c>
      <c r="E3086" t="inlineStr">
        <is>
          <t>pyasn1_modules</t>
        </is>
      </c>
      <c r="F3086" t="inlineStr"/>
      <c r="G3086" t="inlineStr">
        <is>
          <t>pyasn1_modules</t>
        </is>
      </c>
      <c r="H3086" t="inlineStr">
        <is>
          <t>&gt;=0.0.5</t>
        </is>
      </c>
    </row>
    <row r="3087">
      <c r="A3087" t="inlineStr">
        <is>
          <t>pypowervm</t>
        </is>
      </c>
      <c r="B3087" t="inlineStr">
        <is>
          <t>ba2f1092dbd2af9340f1f1266bff34e5b56b27e0</t>
        </is>
      </c>
      <c r="C3087" t="inlineStr">
        <is>
          <t>2016-03-18 03:12:10+00:00</t>
        </is>
      </c>
      <c r="D3087" t="inlineStr">
        <is>
          <t>verchange</t>
        </is>
      </c>
      <c r="E3087" t="inlineStr">
        <is>
          <t>oslo.utils</t>
        </is>
      </c>
      <c r="F3087" t="inlineStr">
        <is>
          <t>&gt;=1.9.0</t>
        </is>
      </c>
      <c r="G3087" t="inlineStr">
        <is>
          <t>oslo.utils</t>
        </is>
      </c>
      <c r="H3087" t="inlineStr">
        <is>
          <t>&gt;=1.1.0</t>
        </is>
      </c>
    </row>
    <row r="3088">
      <c r="A3088" t="inlineStr">
        <is>
          <t>pypowervm</t>
        </is>
      </c>
      <c r="B3088" t="inlineStr">
        <is>
          <t>ba2f1092dbd2af9340f1f1266bff34e5b56b27e0</t>
        </is>
      </c>
      <c r="C3088" t="inlineStr">
        <is>
          <t>2016-03-18 03:12:10+00:00</t>
        </is>
      </c>
      <c r="D3088" t="inlineStr">
        <is>
          <t>verchange</t>
        </is>
      </c>
      <c r="E3088" t="inlineStr">
        <is>
          <t>six</t>
        </is>
      </c>
      <c r="F3088" t="inlineStr">
        <is>
          <t>&gt;=1.9.0</t>
        </is>
      </c>
      <c r="G3088" t="inlineStr">
        <is>
          <t>six</t>
        </is>
      </c>
      <c r="H3088" t="inlineStr">
        <is>
          <t>&gt;=1.7.0</t>
        </is>
      </c>
    </row>
    <row r="3089">
      <c r="A3089" t="inlineStr">
        <is>
          <t>pypowervm</t>
        </is>
      </c>
      <c r="B3089" t="inlineStr">
        <is>
          <t>ba2f1092dbd2af9340f1f1266bff34e5b56b27e0</t>
        </is>
      </c>
      <c r="C3089" t="inlineStr">
        <is>
          <t>2016-03-18 03:12:10+00:00</t>
        </is>
      </c>
      <c r="D3089" t="inlineStr">
        <is>
          <t>verchange</t>
        </is>
      </c>
      <c r="E3089" t="inlineStr">
        <is>
          <t>pytz</t>
        </is>
      </c>
      <c r="F3089" t="inlineStr">
        <is>
          <t>&gt;=2013.6</t>
        </is>
      </c>
      <c r="G3089" t="inlineStr">
        <is>
          <t>pytz</t>
        </is>
      </c>
      <c r="H3089" t="inlineStr"/>
    </row>
    <row r="3090">
      <c r="A3090" t="inlineStr">
        <is>
          <t>pypowervm</t>
        </is>
      </c>
      <c r="B3090" t="inlineStr">
        <is>
          <t>ba2f1092dbd2af9340f1f1266bff34e5b56b27e0</t>
        </is>
      </c>
      <c r="C3090" t="inlineStr">
        <is>
          <t>2016-03-18 03:12:10+00:00</t>
        </is>
      </c>
      <c r="D3090" t="inlineStr">
        <is>
          <t>verchange</t>
        </is>
      </c>
      <c r="E3090" t="inlineStr">
        <is>
          <t>pyasn1</t>
        </is>
      </c>
      <c r="F3090" t="inlineStr"/>
      <c r="G3090" t="inlineStr">
        <is>
          <t>pyasn1</t>
        </is>
      </c>
      <c r="H3090" t="inlineStr">
        <is>
          <t>&gt;=0.0.12a</t>
        </is>
      </c>
    </row>
    <row r="3091">
      <c r="A3091" t="inlineStr">
        <is>
          <t>pypowervm</t>
        </is>
      </c>
      <c r="B3091" t="inlineStr">
        <is>
          <t>ba2f1092dbd2af9340f1f1266bff34e5b56b27e0</t>
        </is>
      </c>
      <c r="C3091" t="inlineStr">
        <is>
          <t>2016-03-18 03:12:10+00:00</t>
        </is>
      </c>
      <c r="D3091" t="inlineStr">
        <is>
          <t>verchange</t>
        </is>
      </c>
      <c r="E3091" t="inlineStr">
        <is>
          <t>psutil</t>
        </is>
      </c>
      <c r="F3091" t="inlineStr">
        <is>
          <t>&gt;=1.1.1;&lt;2.0.0</t>
        </is>
      </c>
      <c r="G3091" t="inlineStr">
        <is>
          <t>psutil</t>
        </is>
      </c>
      <c r="H3091" t="inlineStr">
        <is>
          <t>&gt;=1.1.1;&lt;2.0.0</t>
        </is>
      </c>
    </row>
    <row r="3092">
      <c r="A3092" t="inlineStr">
        <is>
          <t>pypowervm</t>
        </is>
      </c>
      <c r="B3092" t="inlineStr">
        <is>
          <t>ba2f1092dbd2af9340f1f1266bff34e5b56b27e0</t>
        </is>
      </c>
      <c r="C3092" t="inlineStr">
        <is>
          <t>2016-03-18 03:12:10+00:00</t>
        </is>
      </c>
      <c r="D3092" t="inlineStr">
        <is>
          <t>verchange</t>
        </is>
      </c>
      <c r="E3092" t="inlineStr">
        <is>
          <t>requests</t>
        </is>
      </c>
      <c r="F3092" t="inlineStr">
        <is>
          <t>&gt;=2.5.2</t>
        </is>
      </c>
      <c r="G3092" t="inlineStr">
        <is>
          <t>requests</t>
        </is>
      </c>
      <c r="H3092" t="inlineStr">
        <is>
          <t>&gt;=2.3.0</t>
        </is>
      </c>
    </row>
    <row r="3093">
      <c r="A3093" t="inlineStr">
        <is>
          <t>pypowervm</t>
        </is>
      </c>
      <c r="B3093" t="inlineStr">
        <is>
          <t>ba2f1092dbd2af9340f1f1266bff34e5b56b27e0</t>
        </is>
      </c>
      <c r="C3093" t="inlineStr">
        <is>
          <t>2016-03-18 03:12:10+00:00</t>
        </is>
      </c>
      <c r="D3093" t="inlineStr">
        <is>
          <t>verchange</t>
        </is>
      </c>
      <c r="E3093" t="inlineStr">
        <is>
          <t>oslo.concurrency</t>
        </is>
      </c>
      <c r="F3093" t="inlineStr">
        <is>
          <t>&gt;=2.1.0</t>
        </is>
      </c>
      <c r="G3093" t="inlineStr">
        <is>
          <t>oslo.concurrency</t>
        </is>
      </c>
      <c r="H3093" t="inlineStr">
        <is>
          <t>&gt;=0.3.0</t>
        </is>
      </c>
    </row>
    <row r="3094">
      <c r="A3094" t="inlineStr">
        <is>
          <t>pypowervm</t>
        </is>
      </c>
      <c r="B3094" t="inlineStr">
        <is>
          <t>ba2f1092dbd2af9340f1f1266bff34e5b56b27e0</t>
        </is>
      </c>
      <c r="C3094" t="inlineStr">
        <is>
          <t>2016-03-18 03:12:10+00:00</t>
        </is>
      </c>
      <c r="D3094" t="inlineStr">
        <is>
          <t>verchange</t>
        </is>
      </c>
      <c r="E3094" t="inlineStr">
        <is>
          <t>pbr</t>
        </is>
      </c>
      <c r="F3094" t="inlineStr">
        <is>
          <t>&lt;2.0;&gt;=1.3</t>
        </is>
      </c>
      <c r="G3094" t="inlineStr">
        <is>
          <t>pbr</t>
        </is>
      </c>
      <c r="H3094" t="inlineStr">
        <is>
          <t>&gt;0.5.21;&lt;1.0</t>
        </is>
      </c>
    </row>
    <row r="3095">
      <c r="A3095" t="inlineStr">
        <is>
          <t>pypowervm</t>
        </is>
      </c>
      <c r="B3095" t="inlineStr">
        <is>
          <t>ba2f1092dbd2af9340f1f1266bff34e5b56b27e0</t>
        </is>
      </c>
      <c r="C3095" t="inlineStr">
        <is>
          <t>2016-03-18 03:12:10+00:00</t>
        </is>
      </c>
      <c r="D3095" t="inlineStr">
        <is>
          <t>verchange</t>
        </is>
      </c>
      <c r="E3095" t="inlineStr">
        <is>
          <t>oslo.i18n</t>
        </is>
      </c>
      <c r="F3095" t="inlineStr">
        <is>
          <t>&gt;=1.5.0</t>
        </is>
      </c>
      <c r="G3095" t="inlineStr">
        <is>
          <t>oslo.i18n</t>
        </is>
      </c>
      <c r="H3095" t="inlineStr">
        <is>
          <t>&gt;=1.2.0</t>
        </is>
      </c>
    </row>
    <row r="3096">
      <c r="A3096" t="inlineStr">
        <is>
          <t>pypowervm</t>
        </is>
      </c>
      <c r="B3096" t="inlineStr">
        <is>
          <t>ba2f1092dbd2af9340f1f1266bff34e5b56b27e0</t>
        </is>
      </c>
      <c r="C3096" t="inlineStr">
        <is>
          <t>2016-03-18 03:12:10+00:00</t>
        </is>
      </c>
      <c r="D3096" t="inlineStr">
        <is>
          <t>add</t>
        </is>
      </c>
      <c r="E3096" t="inlineStr">
        <is>
          <t>oslo.context</t>
        </is>
      </c>
      <c r="F3096" t="inlineStr"/>
      <c r="G3096" t="inlineStr"/>
      <c r="H3096" t="inlineStr"/>
    </row>
    <row r="3097">
      <c r="A3097" t="inlineStr">
        <is>
          <t>pypowervm</t>
        </is>
      </c>
      <c r="B3097" t="inlineStr">
        <is>
          <t>ba2f1092dbd2af9340f1f1266bff34e5b56b27e0</t>
        </is>
      </c>
      <c r="C3097" t="inlineStr">
        <is>
          <t>2016-03-18 03:12:10+00:00</t>
        </is>
      </c>
      <c r="D3097" t="inlineStr">
        <is>
          <t>add</t>
        </is>
      </c>
      <c r="E3097" t="inlineStr">
        <is>
          <t>oslo.log</t>
        </is>
      </c>
      <c r="F3097" t="inlineStr">
        <is>
          <t>&gt;=1.2.0</t>
        </is>
      </c>
      <c r="G3097" t="inlineStr"/>
      <c r="H3097" t="inlineStr"/>
    </row>
    <row r="3098">
      <c r="A3098" t="inlineStr">
        <is>
          <t>pypowervm</t>
        </is>
      </c>
      <c r="B3098" t="inlineStr">
        <is>
          <t>ba2f1092dbd2af9340f1f1266bff34e5b56b27e0</t>
        </is>
      </c>
      <c r="C3098" t="inlineStr">
        <is>
          <t>2016-03-18 03:12:10+00:00</t>
        </is>
      </c>
      <c r="D3098" t="inlineStr">
        <is>
          <t>add</t>
        </is>
      </c>
      <c r="E3098" t="inlineStr">
        <is>
          <t>taskflow</t>
        </is>
      </c>
      <c r="F3098" t="inlineStr">
        <is>
          <t>&gt;=1.16.0</t>
        </is>
      </c>
      <c r="G3098" t="inlineStr"/>
      <c r="H3098" t="inlineStr"/>
    </row>
    <row r="3099">
      <c r="A3099" t="inlineStr">
        <is>
          <t>pypowervm</t>
        </is>
      </c>
      <c r="B3099" t="inlineStr">
        <is>
          <t>0e7316a2f49e875832a6cf2dd4556ffcadd6c48b</t>
        </is>
      </c>
      <c r="C3099" t="inlineStr">
        <is>
          <t>2016-06-20 17:51:42+00:00</t>
        </is>
      </c>
      <c r="D3099" t="inlineStr">
        <is>
          <t>verchange</t>
        </is>
      </c>
      <c r="E3099" t="inlineStr">
        <is>
          <t>pyasn1_modules</t>
        </is>
      </c>
      <c r="F3099" t="inlineStr"/>
      <c r="G3099" t="inlineStr">
        <is>
          <t>pyasn1_modules</t>
        </is>
      </c>
      <c r="H3099" t="inlineStr">
        <is>
          <t>&gt;=0.0.5</t>
        </is>
      </c>
    </row>
    <row r="3100">
      <c r="A3100" t="inlineStr">
        <is>
          <t>pypowervm</t>
        </is>
      </c>
      <c r="B3100" t="inlineStr">
        <is>
          <t>0e7316a2f49e875832a6cf2dd4556ffcadd6c48b</t>
        </is>
      </c>
      <c r="C3100" t="inlineStr">
        <is>
          <t>2016-06-20 17:51:42+00:00</t>
        </is>
      </c>
      <c r="D3100" t="inlineStr">
        <is>
          <t>verchange</t>
        </is>
      </c>
      <c r="E3100" t="inlineStr">
        <is>
          <t>oslo.utils</t>
        </is>
      </c>
      <c r="F3100" t="inlineStr">
        <is>
          <t>&gt;=1.9.0</t>
        </is>
      </c>
      <c r="G3100" t="inlineStr">
        <is>
          <t>oslo.utils</t>
        </is>
      </c>
      <c r="H3100" t="inlineStr">
        <is>
          <t>&gt;=1.1.0</t>
        </is>
      </c>
    </row>
    <row r="3101">
      <c r="A3101" t="inlineStr">
        <is>
          <t>pypowervm</t>
        </is>
      </c>
      <c r="B3101" t="inlineStr">
        <is>
          <t>0e7316a2f49e875832a6cf2dd4556ffcadd6c48b</t>
        </is>
      </c>
      <c r="C3101" t="inlineStr">
        <is>
          <t>2016-06-20 17:51:42+00:00</t>
        </is>
      </c>
      <c r="D3101" t="inlineStr">
        <is>
          <t>verchange</t>
        </is>
      </c>
      <c r="E3101" t="inlineStr">
        <is>
          <t>six</t>
        </is>
      </c>
      <c r="F3101" t="inlineStr">
        <is>
          <t>&gt;=1.9.0</t>
        </is>
      </c>
      <c r="G3101" t="inlineStr">
        <is>
          <t>six</t>
        </is>
      </c>
      <c r="H3101" t="inlineStr">
        <is>
          <t>&gt;=1.7.0</t>
        </is>
      </c>
    </row>
    <row r="3102">
      <c r="A3102" t="inlineStr">
        <is>
          <t>pypowervm</t>
        </is>
      </c>
      <c r="B3102" t="inlineStr">
        <is>
          <t>0e7316a2f49e875832a6cf2dd4556ffcadd6c48b</t>
        </is>
      </c>
      <c r="C3102" t="inlineStr">
        <is>
          <t>2016-06-20 17:51:42+00:00</t>
        </is>
      </c>
      <c r="D3102" t="inlineStr">
        <is>
          <t>verchange</t>
        </is>
      </c>
      <c r="E3102" t="inlineStr">
        <is>
          <t>pytz</t>
        </is>
      </c>
      <c r="F3102" t="inlineStr">
        <is>
          <t>&gt;=2013.6</t>
        </is>
      </c>
      <c r="G3102" t="inlineStr">
        <is>
          <t>pytz</t>
        </is>
      </c>
      <c r="H3102" t="inlineStr"/>
    </row>
    <row r="3103">
      <c r="A3103" t="inlineStr">
        <is>
          <t>pypowervm</t>
        </is>
      </c>
      <c r="B3103" t="inlineStr">
        <is>
          <t>0e7316a2f49e875832a6cf2dd4556ffcadd6c48b</t>
        </is>
      </c>
      <c r="C3103" t="inlineStr">
        <is>
          <t>2016-06-20 17:51:42+00:00</t>
        </is>
      </c>
      <c r="D3103" t="inlineStr">
        <is>
          <t>verchange</t>
        </is>
      </c>
      <c r="E3103" t="inlineStr">
        <is>
          <t>pyasn1</t>
        </is>
      </c>
      <c r="F3103" t="inlineStr"/>
      <c r="G3103" t="inlineStr">
        <is>
          <t>pyasn1</t>
        </is>
      </c>
      <c r="H3103" t="inlineStr">
        <is>
          <t>&gt;=0.0.12a</t>
        </is>
      </c>
    </row>
    <row r="3104">
      <c r="A3104" t="inlineStr">
        <is>
          <t>pypowervm</t>
        </is>
      </c>
      <c r="B3104" t="inlineStr">
        <is>
          <t>0e7316a2f49e875832a6cf2dd4556ffcadd6c48b</t>
        </is>
      </c>
      <c r="C3104" t="inlineStr">
        <is>
          <t>2016-06-20 17:51:42+00:00</t>
        </is>
      </c>
      <c r="D3104" t="inlineStr">
        <is>
          <t>verchange</t>
        </is>
      </c>
      <c r="E3104" t="inlineStr">
        <is>
          <t>psutil</t>
        </is>
      </c>
      <c r="F3104" t="inlineStr">
        <is>
          <t>&gt;=1.1.1;&lt;2.0.0</t>
        </is>
      </c>
      <c r="G3104" t="inlineStr">
        <is>
          <t>psutil</t>
        </is>
      </c>
      <c r="H3104" t="inlineStr">
        <is>
          <t>&gt;=1.1.1;&lt;2.0.0</t>
        </is>
      </c>
    </row>
    <row r="3105">
      <c r="A3105" t="inlineStr">
        <is>
          <t>pypowervm</t>
        </is>
      </c>
      <c r="B3105" t="inlineStr">
        <is>
          <t>0e7316a2f49e875832a6cf2dd4556ffcadd6c48b</t>
        </is>
      </c>
      <c r="C3105" t="inlineStr">
        <is>
          <t>2016-06-20 17:51:42+00:00</t>
        </is>
      </c>
      <c r="D3105" t="inlineStr">
        <is>
          <t>verchange</t>
        </is>
      </c>
      <c r="E3105" t="inlineStr">
        <is>
          <t>requests</t>
        </is>
      </c>
      <c r="F3105" t="inlineStr">
        <is>
          <t>&gt;=2.5.2</t>
        </is>
      </c>
      <c r="G3105" t="inlineStr">
        <is>
          <t>requests</t>
        </is>
      </c>
      <c r="H3105" t="inlineStr">
        <is>
          <t>&gt;=2.3.0</t>
        </is>
      </c>
    </row>
    <row r="3106">
      <c r="A3106" t="inlineStr">
        <is>
          <t>pypowervm</t>
        </is>
      </c>
      <c r="B3106" t="inlineStr">
        <is>
          <t>0e7316a2f49e875832a6cf2dd4556ffcadd6c48b</t>
        </is>
      </c>
      <c r="C3106" t="inlineStr">
        <is>
          <t>2016-06-20 17:51:42+00:00</t>
        </is>
      </c>
      <c r="D3106" t="inlineStr">
        <is>
          <t>verchange</t>
        </is>
      </c>
      <c r="E3106" t="inlineStr">
        <is>
          <t>oslo.concurrency</t>
        </is>
      </c>
      <c r="F3106" t="inlineStr">
        <is>
          <t>&gt;=2.1.0</t>
        </is>
      </c>
      <c r="G3106" t="inlineStr">
        <is>
          <t>oslo.concurrency</t>
        </is>
      </c>
      <c r="H3106" t="inlineStr">
        <is>
          <t>&gt;=0.3.0</t>
        </is>
      </c>
    </row>
    <row r="3107">
      <c r="A3107" t="inlineStr">
        <is>
          <t>pypowervm</t>
        </is>
      </c>
      <c r="B3107" t="inlineStr">
        <is>
          <t>0e7316a2f49e875832a6cf2dd4556ffcadd6c48b</t>
        </is>
      </c>
      <c r="C3107" t="inlineStr">
        <is>
          <t>2016-06-20 17:51:42+00:00</t>
        </is>
      </c>
      <c r="D3107" t="inlineStr">
        <is>
          <t>verchange</t>
        </is>
      </c>
      <c r="E3107" t="inlineStr">
        <is>
          <t>pbr</t>
        </is>
      </c>
      <c r="F3107" t="inlineStr">
        <is>
          <t>&lt;2.0;&gt;=1.3</t>
        </is>
      </c>
      <c r="G3107" t="inlineStr">
        <is>
          <t>pbr</t>
        </is>
      </c>
      <c r="H3107" t="inlineStr">
        <is>
          <t>&gt;0.5.21;&lt;1.0</t>
        </is>
      </c>
    </row>
    <row r="3108">
      <c r="A3108" t="inlineStr">
        <is>
          <t>pypowervm</t>
        </is>
      </c>
      <c r="B3108" t="inlineStr">
        <is>
          <t>0e7316a2f49e875832a6cf2dd4556ffcadd6c48b</t>
        </is>
      </c>
      <c r="C3108" t="inlineStr">
        <is>
          <t>2016-06-20 17:51:42+00:00</t>
        </is>
      </c>
      <c r="D3108" t="inlineStr">
        <is>
          <t>verchange</t>
        </is>
      </c>
      <c r="E3108" t="inlineStr">
        <is>
          <t>oslo.i18n</t>
        </is>
      </c>
      <c r="F3108" t="inlineStr">
        <is>
          <t>&gt;=1.5.0</t>
        </is>
      </c>
      <c r="G3108" t="inlineStr">
        <is>
          <t>oslo.i18n</t>
        </is>
      </c>
      <c r="H3108" t="inlineStr">
        <is>
          <t>&gt;=1.2.0</t>
        </is>
      </c>
    </row>
    <row r="3109">
      <c r="A3109" t="inlineStr">
        <is>
          <t>pypowervm</t>
        </is>
      </c>
      <c r="B3109" t="inlineStr">
        <is>
          <t>0e7316a2f49e875832a6cf2dd4556ffcadd6c48b</t>
        </is>
      </c>
      <c r="C3109" t="inlineStr">
        <is>
          <t>2016-06-20 17:51:42+00:00</t>
        </is>
      </c>
      <c r="D3109" t="inlineStr">
        <is>
          <t>add</t>
        </is>
      </c>
      <c r="E3109" t="inlineStr">
        <is>
          <t>oslo.context</t>
        </is>
      </c>
      <c r="F3109" t="inlineStr"/>
      <c r="G3109" t="inlineStr"/>
      <c r="H3109" t="inlineStr"/>
    </row>
    <row r="3110">
      <c r="A3110" t="inlineStr">
        <is>
          <t>pypowervm</t>
        </is>
      </c>
      <c r="B3110" t="inlineStr">
        <is>
          <t>0e7316a2f49e875832a6cf2dd4556ffcadd6c48b</t>
        </is>
      </c>
      <c r="C3110" t="inlineStr">
        <is>
          <t>2016-06-20 17:51:42+00:00</t>
        </is>
      </c>
      <c r="D3110" t="inlineStr">
        <is>
          <t>add</t>
        </is>
      </c>
      <c r="E3110" t="inlineStr">
        <is>
          <t>oslo.log</t>
        </is>
      </c>
      <c r="F3110" t="inlineStr">
        <is>
          <t>&gt;=1.2.0</t>
        </is>
      </c>
      <c r="G3110" t="inlineStr"/>
      <c r="H3110" t="inlineStr"/>
    </row>
    <row r="3111">
      <c r="A3111" t="inlineStr">
        <is>
          <t>pypowervm</t>
        </is>
      </c>
      <c r="B3111" t="inlineStr">
        <is>
          <t>0e7316a2f49e875832a6cf2dd4556ffcadd6c48b</t>
        </is>
      </c>
      <c r="C3111" t="inlineStr">
        <is>
          <t>2016-06-20 17:51:42+00:00</t>
        </is>
      </c>
      <c r="D3111" t="inlineStr">
        <is>
          <t>add</t>
        </is>
      </c>
      <c r="E3111" t="inlineStr">
        <is>
          <t>taskflow</t>
        </is>
      </c>
      <c r="F3111" t="inlineStr">
        <is>
          <t>&gt;=1.16.0</t>
        </is>
      </c>
      <c r="G3111" t="inlineStr"/>
      <c r="H3111" t="inlineStr"/>
    </row>
    <row r="3112">
      <c r="A3112" t="inlineStr">
        <is>
          <t>pypowervm</t>
        </is>
      </c>
      <c r="B3112" t="inlineStr">
        <is>
          <t>0627d66df723e1cdbe3e29b827b2caa26eccd28e</t>
        </is>
      </c>
      <c r="C3112" t="inlineStr">
        <is>
          <t>2016-07-25 15:03:45+00:00</t>
        </is>
      </c>
      <c r="D3112" t="inlineStr">
        <is>
          <t>verchange</t>
        </is>
      </c>
      <c r="E3112" t="inlineStr">
        <is>
          <t>pyasn1_modules</t>
        </is>
      </c>
      <c r="F3112" t="inlineStr"/>
      <c r="G3112" t="inlineStr">
        <is>
          <t>pyasn1_modules</t>
        </is>
      </c>
      <c r="H3112" t="inlineStr">
        <is>
          <t>&gt;=0.0.5</t>
        </is>
      </c>
    </row>
    <row r="3113">
      <c r="A3113" t="inlineStr">
        <is>
          <t>pypowervm</t>
        </is>
      </c>
      <c r="B3113" t="inlineStr">
        <is>
          <t>0627d66df723e1cdbe3e29b827b2caa26eccd28e</t>
        </is>
      </c>
      <c r="C3113" t="inlineStr">
        <is>
          <t>2016-07-25 15:03:45+00:00</t>
        </is>
      </c>
      <c r="D3113" t="inlineStr">
        <is>
          <t>verchange</t>
        </is>
      </c>
      <c r="E3113" t="inlineStr">
        <is>
          <t>oslo.utils</t>
        </is>
      </c>
      <c r="F3113" t="inlineStr">
        <is>
          <t>&gt;=1.9.0</t>
        </is>
      </c>
      <c r="G3113" t="inlineStr">
        <is>
          <t>oslo.utils</t>
        </is>
      </c>
      <c r="H3113" t="inlineStr">
        <is>
          <t>&gt;=1.1.0</t>
        </is>
      </c>
    </row>
    <row r="3114">
      <c r="A3114" t="inlineStr">
        <is>
          <t>pypowervm</t>
        </is>
      </c>
      <c r="B3114" t="inlineStr">
        <is>
          <t>0627d66df723e1cdbe3e29b827b2caa26eccd28e</t>
        </is>
      </c>
      <c r="C3114" t="inlineStr">
        <is>
          <t>2016-07-25 15:03:45+00:00</t>
        </is>
      </c>
      <c r="D3114" t="inlineStr">
        <is>
          <t>verchange</t>
        </is>
      </c>
      <c r="E3114" t="inlineStr">
        <is>
          <t>six</t>
        </is>
      </c>
      <c r="F3114" t="inlineStr">
        <is>
          <t>&gt;=1.9.0</t>
        </is>
      </c>
      <c r="G3114" t="inlineStr">
        <is>
          <t>six</t>
        </is>
      </c>
      <c r="H3114" t="inlineStr">
        <is>
          <t>&gt;=1.7.0</t>
        </is>
      </c>
    </row>
    <row r="3115">
      <c r="A3115" t="inlineStr">
        <is>
          <t>pypowervm</t>
        </is>
      </c>
      <c r="B3115" t="inlineStr">
        <is>
          <t>0627d66df723e1cdbe3e29b827b2caa26eccd28e</t>
        </is>
      </c>
      <c r="C3115" t="inlineStr">
        <is>
          <t>2016-07-25 15:03:45+00:00</t>
        </is>
      </c>
      <c r="D3115" t="inlineStr">
        <is>
          <t>verchange</t>
        </is>
      </c>
      <c r="E3115" t="inlineStr">
        <is>
          <t>pytz</t>
        </is>
      </c>
      <c r="F3115" t="inlineStr">
        <is>
          <t>&gt;=2013.6</t>
        </is>
      </c>
      <c r="G3115" t="inlineStr">
        <is>
          <t>pytz</t>
        </is>
      </c>
      <c r="H3115" t="inlineStr"/>
    </row>
    <row r="3116">
      <c r="A3116" t="inlineStr">
        <is>
          <t>pypowervm</t>
        </is>
      </c>
      <c r="B3116" t="inlineStr">
        <is>
          <t>0627d66df723e1cdbe3e29b827b2caa26eccd28e</t>
        </is>
      </c>
      <c r="C3116" t="inlineStr">
        <is>
          <t>2016-07-25 15:03:45+00:00</t>
        </is>
      </c>
      <c r="D3116" t="inlineStr">
        <is>
          <t>verchange</t>
        </is>
      </c>
      <c r="E3116" t="inlineStr">
        <is>
          <t>pyasn1</t>
        </is>
      </c>
      <c r="F3116" t="inlineStr"/>
      <c r="G3116" t="inlineStr">
        <is>
          <t>pyasn1</t>
        </is>
      </c>
      <c r="H3116" t="inlineStr">
        <is>
          <t>&gt;=0.0.12a</t>
        </is>
      </c>
    </row>
    <row r="3117">
      <c r="A3117" t="inlineStr">
        <is>
          <t>pypowervm</t>
        </is>
      </c>
      <c r="B3117" t="inlineStr">
        <is>
          <t>0627d66df723e1cdbe3e29b827b2caa26eccd28e</t>
        </is>
      </c>
      <c r="C3117" t="inlineStr">
        <is>
          <t>2016-07-25 15:03:45+00:00</t>
        </is>
      </c>
      <c r="D3117" t="inlineStr">
        <is>
          <t>verchange</t>
        </is>
      </c>
      <c r="E3117" t="inlineStr">
        <is>
          <t>psutil</t>
        </is>
      </c>
      <c r="F3117" t="inlineStr">
        <is>
          <t>&gt;=1.1.1;&lt;2.0.0</t>
        </is>
      </c>
      <c r="G3117" t="inlineStr">
        <is>
          <t>psutil</t>
        </is>
      </c>
      <c r="H3117" t="inlineStr">
        <is>
          <t>&gt;=1.1.1;&lt;2.0.0</t>
        </is>
      </c>
    </row>
    <row r="3118">
      <c r="A3118" t="inlineStr">
        <is>
          <t>pypowervm</t>
        </is>
      </c>
      <c r="B3118" t="inlineStr">
        <is>
          <t>0627d66df723e1cdbe3e29b827b2caa26eccd28e</t>
        </is>
      </c>
      <c r="C3118" t="inlineStr">
        <is>
          <t>2016-07-25 15:03:45+00:00</t>
        </is>
      </c>
      <c r="D3118" t="inlineStr">
        <is>
          <t>verchange</t>
        </is>
      </c>
      <c r="E3118" t="inlineStr">
        <is>
          <t>requests</t>
        </is>
      </c>
      <c r="F3118" t="inlineStr">
        <is>
          <t>&gt;=2.5.2</t>
        </is>
      </c>
      <c r="G3118" t="inlineStr">
        <is>
          <t>requests</t>
        </is>
      </c>
      <c r="H3118" t="inlineStr">
        <is>
          <t>&gt;=2.3.0</t>
        </is>
      </c>
    </row>
    <row r="3119">
      <c r="A3119" t="inlineStr">
        <is>
          <t>pypowervm</t>
        </is>
      </c>
      <c r="B3119" t="inlineStr">
        <is>
          <t>0627d66df723e1cdbe3e29b827b2caa26eccd28e</t>
        </is>
      </c>
      <c r="C3119" t="inlineStr">
        <is>
          <t>2016-07-25 15:03:45+00:00</t>
        </is>
      </c>
      <c r="D3119" t="inlineStr">
        <is>
          <t>verchange</t>
        </is>
      </c>
      <c r="E3119" t="inlineStr">
        <is>
          <t>oslo.concurrency</t>
        </is>
      </c>
      <c r="F3119" t="inlineStr">
        <is>
          <t>&gt;=2.1.0</t>
        </is>
      </c>
      <c r="G3119" t="inlineStr">
        <is>
          <t>oslo.concurrency</t>
        </is>
      </c>
      <c r="H3119" t="inlineStr">
        <is>
          <t>&gt;=0.3.0</t>
        </is>
      </c>
    </row>
    <row r="3120">
      <c r="A3120" t="inlineStr">
        <is>
          <t>pypowervm</t>
        </is>
      </c>
      <c r="B3120" t="inlineStr">
        <is>
          <t>0627d66df723e1cdbe3e29b827b2caa26eccd28e</t>
        </is>
      </c>
      <c r="C3120" t="inlineStr">
        <is>
          <t>2016-07-25 15:03:45+00:00</t>
        </is>
      </c>
      <c r="D3120" t="inlineStr">
        <is>
          <t>verchange</t>
        </is>
      </c>
      <c r="E3120" t="inlineStr">
        <is>
          <t>pbr</t>
        </is>
      </c>
      <c r="F3120" t="inlineStr">
        <is>
          <t>&lt;2.0;&gt;=1.3</t>
        </is>
      </c>
      <c r="G3120" t="inlineStr">
        <is>
          <t>pbr</t>
        </is>
      </c>
      <c r="H3120" t="inlineStr">
        <is>
          <t>&gt;0.5.21;&lt;1.0</t>
        </is>
      </c>
    </row>
    <row r="3121">
      <c r="A3121" t="inlineStr">
        <is>
          <t>pypowervm</t>
        </is>
      </c>
      <c r="B3121" t="inlineStr">
        <is>
          <t>0627d66df723e1cdbe3e29b827b2caa26eccd28e</t>
        </is>
      </c>
      <c r="C3121" t="inlineStr">
        <is>
          <t>2016-07-25 15:03:45+00:00</t>
        </is>
      </c>
      <c r="D3121" t="inlineStr">
        <is>
          <t>verchange</t>
        </is>
      </c>
      <c r="E3121" t="inlineStr">
        <is>
          <t>oslo.i18n</t>
        </is>
      </c>
      <c r="F3121" t="inlineStr">
        <is>
          <t>&gt;=1.5.0</t>
        </is>
      </c>
      <c r="G3121" t="inlineStr">
        <is>
          <t>oslo.i18n</t>
        </is>
      </c>
      <c r="H3121" t="inlineStr">
        <is>
          <t>&gt;=1.2.0</t>
        </is>
      </c>
    </row>
    <row r="3122">
      <c r="A3122" t="inlineStr">
        <is>
          <t>pypowervm</t>
        </is>
      </c>
      <c r="B3122" t="inlineStr">
        <is>
          <t>0627d66df723e1cdbe3e29b827b2caa26eccd28e</t>
        </is>
      </c>
      <c r="C3122" t="inlineStr">
        <is>
          <t>2016-07-25 15:03:45+00:00</t>
        </is>
      </c>
      <c r="D3122" t="inlineStr">
        <is>
          <t>add</t>
        </is>
      </c>
      <c r="E3122" t="inlineStr">
        <is>
          <t>oslo.context</t>
        </is>
      </c>
      <c r="F3122" t="inlineStr"/>
      <c r="G3122" t="inlineStr"/>
      <c r="H3122" t="inlineStr"/>
    </row>
    <row r="3123">
      <c r="A3123" t="inlineStr">
        <is>
          <t>pypowervm</t>
        </is>
      </c>
      <c r="B3123" t="inlineStr">
        <is>
          <t>0627d66df723e1cdbe3e29b827b2caa26eccd28e</t>
        </is>
      </c>
      <c r="C3123" t="inlineStr">
        <is>
          <t>2016-07-25 15:03:45+00:00</t>
        </is>
      </c>
      <c r="D3123" t="inlineStr">
        <is>
          <t>add</t>
        </is>
      </c>
      <c r="E3123" t="inlineStr">
        <is>
          <t>oslo.log</t>
        </is>
      </c>
      <c r="F3123" t="inlineStr">
        <is>
          <t>&gt;=1.2.0</t>
        </is>
      </c>
      <c r="G3123" t="inlineStr"/>
      <c r="H3123" t="inlineStr"/>
    </row>
    <row r="3124">
      <c r="A3124" t="inlineStr">
        <is>
          <t>pypowervm</t>
        </is>
      </c>
      <c r="B3124" t="inlineStr">
        <is>
          <t>0627d66df723e1cdbe3e29b827b2caa26eccd28e</t>
        </is>
      </c>
      <c r="C3124" t="inlineStr">
        <is>
          <t>2016-07-25 15:03:45+00:00</t>
        </is>
      </c>
      <c r="D3124" t="inlineStr">
        <is>
          <t>add</t>
        </is>
      </c>
      <c r="E3124" t="inlineStr">
        <is>
          <t>taskflow</t>
        </is>
      </c>
      <c r="F3124" t="inlineStr">
        <is>
          <t>&gt;=1.16.0</t>
        </is>
      </c>
      <c r="G3124" t="inlineStr"/>
      <c r="H3124" t="inlineStr"/>
    </row>
    <row r="3125">
      <c r="A3125" t="inlineStr">
        <is>
          <t>pypowervm</t>
        </is>
      </c>
      <c r="B3125" t="inlineStr">
        <is>
          <t>b5fabb9cd988d1a887fafa32e2147e5daa6a7edb</t>
        </is>
      </c>
      <c r="C3125" t="inlineStr">
        <is>
          <t>2016-09-21 21:02:03+00:00</t>
        </is>
      </c>
      <c r="D3125" t="inlineStr">
        <is>
          <t>verchange</t>
        </is>
      </c>
      <c r="E3125" t="inlineStr">
        <is>
          <t>pyasn1_modules</t>
        </is>
      </c>
      <c r="F3125" t="inlineStr"/>
      <c r="G3125" t="inlineStr">
        <is>
          <t>pyasn1_modules</t>
        </is>
      </c>
      <c r="H3125" t="inlineStr">
        <is>
          <t>&gt;=0.0.5</t>
        </is>
      </c>
    </row>
    <row r="3126">
      <c r="A3126" t="inlineStr">
        <is>
          <t>pypowervm</t>
        </is>
      </c>
      <c r="B3126" t="inlineStr">
        <is>
          <t>b5fabb9cd988d1a887fafa32e2147e5daa6a7edb</t>
        </is>
      </c>
      <c r="C3126" t="inlineStr">
        <is>
          <t>2016-09-21 21:02:03+00:00</t>
        </is>
      </c>
      <c r="D3126" t="inlineStr">
        <is>
          <t>verchange</t>
        </is>
      </c>
      <c r="E3126" t="inlineStr">
        <is>
          <t>oslo.utils</t>
        </is>
      </c>
      <c r="F3126" t="inlineStr">
        <is>
          <t>&gt;=1.9.0</t>
        </is>
      </c>
      <c r="G3126" t="inlineStr">
        <is>
          <t>oslo.utils</t>
        </is>
      </c>
      <c r="H3126" t="inlineStr">
        <is>
          <t>&gt;=1.1.0</t>
        </is>
      </c>
    </row>
    <row r="3127">
      <c r="A3127" t="inlineStr">
        <is>
          <t>pypowervm</t>
        </is>
      </c>
      <c r="B3127" t="inlineStr">
        <is>
          <t>b5fabb9cd988d1a887fafa32e2147e5daa6a7edb</t>
        </is>
      </c>
      <c r="C3127" t="inlineStr">
        <is>
          <t>2016-09-21 21:02:03+00:00</t>
        </is>
      </c>
      <c r="D3127" t="inlineStr">
        <is>
          <t>verchange</t>
        </is>
      </c>
      <c r="E3127" t="inlineStr">
        <is>
          <t>six</t>
        </is>
      </c>
      <c r="F3127" t="inlineStr">
        <is>
          <t>&gt;=1.9.0</t>
        </is>
      </c>
      <c r="G3127" t="inlineStr">
        <is>
          <t>six</t>
        </is>
      </c>
      <c r="H3127" t="inlineStr">
        <is>
          <t>&gt;=1.7.0</t>
        </is>
      </c>
    </row>
    <row r="3128">
      <c r="A3128" t="inlineStr">
        <is>
          <t>pypowervm</t>
        </is>
      </c>
      <c r="B3128" t="inlineStr">
        <is>
          <t>b5fabb9cd988d1a887fafa32e2147e5daa6a7edb</t>
        </is>
      </c>
      <c r="C3128" t="inlineStr">
        <is>
          <t>2016-09-21 21:02:03+00:00</t>
        </is>
      </c>
      <c r="D3128" t="inlineStr">
        <is>
          <t>verchange</t>
        </is>
      </c>
      <c r="E3128" t="inlineStr">
        <is>
          <t>pytz</t>
        </is>
      </c>
      <c r="F3128" t="inlineStr">
        <is>
          <t>&gt;=2013.6</t>
        </is>
      </c>
      <c r="G3128" t="inlineStr">
        <is>
          <t>pytz</t>
        </is>
      </c>
      <c r="H3128" t="inlineStr"/>
    </row>
    <row r="3129">
      <c r="A3129" t="inlineStr">
        <is>
          <t>pypowervm</t>
        </is>
      </c>
      <c r="B3129" t="inlineStr">
        <is>
          <t>b5fabb9cd988d1a887fafa32e2147e5daa6a7edb</t>
        </is>
      </c>
      <c r="C3129" t="inlineStr">
        <is>
          <t>2016-09-21 21:02:03+00:00</t>
        </is>
      </c>
      <c r="D3129" t="inlineStr">
        <is>
          <t>verchange</t>
        </is>
      </c>
      <c r="E3129" t="inlineStr">
        <is>
          <t>pyasn1</t>
        </is>
      </c>
      <c r="F3129" t="inlineStr"/>
      <c r="G3129" t="inlineStr">
        <is>
          <t>pyasn1</t>
        </is>
      </c>
      <c r="H3129" t="inlineStr">
        <is>
          <t>&gt;=0.0.12a</t>
        </is>
      </c>
    </row>
    <row r="3130">
      <c r="A3130" t="inlineStr">
        <is>
          <t>pypowervm</t>
        </is>
      </c>
      <c r="B3130" t="inlineStr">
        <is>
          <t>b5fabb9cd988d1a887fafa32e2147e5daa6a7edb</t>
        </is>
      </c>
      <c r="C3130" t="inlineStr">
        <is>
          <t>2016-09-21 21:02:03+00:00</t>
        </is>
      </c>
      <c r="D3130" t="inlineStr">
        <is>
          <t>verchange</t>
        </is>
      </c>
      <c r="E3130" t="inlineStr">
        <is>
          <t>psutil</t>
        </is>
      </c>
      <c r="F3130" t="inlineStr">
        <is>
          <t>&gt;=1.1.1;&lt;2.0.0</t>
        </is>
      </c>
      <c r="G3130" t="inlineStr">
        <is>
          <t>psutil</t>
        </is>
      </c>
      <c r="H3130" t="inlineStr">
        <is>
          <t>&gt;=1.1.1;&lt;2.0.0</t>
        </is>
      </c>
    </row>
    <row r="3131">
      <c r="A3131" t="inlineStr">
        <is>
          <t>pypowervm</t>
        </is>
      </c>
      <c r="B3131" t="inlineStr">
        <is>
          <t>b5fabb9cd988d1a887fafa32e2147e5daa6a7edb</t>
        </is>
      </c>
      <c r="C3131" t="inlineStr">
        <is>
          <t>2016-09-21 21:02:03+00:00</t>
        </is>
      </c>
      <c r="D3131" t="inlineStr">
        <is>
          <t>verchange</t>
        </is>
      </c>
      <c r="E3131" t="inlineStr">
        <is>
          <t>requests</t>
        </is>
      </c>
      <c r="F3131" t="inlineStr">
        <is>
          <t>&gt;=2.5.2</t>
        </is>
      </c>
      <c r="G3131" t="inlineStr">
        <is>
          <t>requests</t>
        </is>
      </c>
      <c r="H3131" t="inlineStr">
        <is>
          <t>&gt;=2.3.0</t>
        </is>
      </c>
    </row>
    <row r="3132">
      <c r="A3132" t="inlineStr">
        <is>
          <t>pypowervm</t>
        </is>
      </c>
      <c r="B3132" t="inlineStr">
        <is>
          <t>b5fabb9cd988d1a887fafa32e2147e5daa6a7edb</t>
        </is>
      </c>
      <c r="C3132" t="inlineStr">
        <is>
          <t>2016-09-21 21:02:03+00:00</t>
        </is>
      </c>
      <c r="D3132" t="inlineStr">
        <is>
          <t>verchange</t>
        </is>
      </c>
      <c r="E3132" t="inlineStr">
        <is>
          <t>oslo.concurrency</t>
        </is>
      </c>
      <c r="F3132" t="inlineStr">
        <is>
          <t>&gt;=2.1.0</t>
        </is>
      </c>
      <c r="G3132" t="inlineStr">
        <is>
          <t>oslo.concurrency</t>
        </is>
      </c>
      <c r="H3132" t="inlineStr">
        <is>
          <t>&gt;=0.3.0</t>
        </is>
      </c>
    </row>
    <row r="3133">
      <c r="A3133" t="inlineStr">
        <is>
          <t>pypowervm</t>
        </is>
      </c>
      <c r="B3133" t="inlineStr">
        <is>
          <t>b5fabb9cd988d1a887fafa32e2147e5daa6a7edb</t>
        </is>
      </c>
      <c r="C3133" t="inlineStr">
        <is>
          <t>2016-09-21 21:02:03+00:00</t>
        </is>
      </c>
      <c r="D3133" t="inlineStr">
        <is>
          <t>verchange</t>
        </is>
      </c>
      <c r="E3133" t="inlineStr">
        <is>
          <t>pbr</t>
        </is>
      </c>
      <c r="F3133" t="inlineStr">
        <is>
          <t>&lt;2.0;&gt;=1.3</t>
        </is>
      </c>
      <c r="G3133" t="inlineStr">
        <is>
          <t>pbr</t>
        </is>
      </c>
      <c r="H3133" t="inlineStr">
        <is>
          <t>&gt;0.5.21;&lt;1.0</t>
        </is>
      </c>
    </row>
    <row r="3134">
      <c r="A3134" t="inlineStr">
        <is>
          <t>pypowervm</t>
        </is>
      </c>
      <c r="B3134" t="inlineStr">
        <is>
          <t>b5fabb9cd988d1a887fafa32e2147e5daa6a7edb</t>
        </is>
      </c>
      <c r="C3134" t="inlineStr">
        <is>
          <t>2016-09-21 21:02:03+00:00</t>
        </is>
      </c>
      <c r="D3134" t="inlineStr">
        <is>
          <t>verchange</t>
        </is>
      </c>
      <c r="E3134" t="inlineStr">
        <is>
          <t>oslo.i18n</t>
        </is>
      </c>
      <c r="F3134" t="inlineStr">
        <is>
          <t>&gt;=1.5.0</t>
        </is>
      </c>
      <c r="G3134" t="inlineStr">
        <is>
          <t>oslo.i18n</t>
        </is>
      </c>
      <c r="H3134" t="inlineStr">
        <is>
          <t>&gt;=1.2.0</t>
        </is>
      </c>
    </row>
    <row r="3135">
      <c r="A3135" t="inlineStr">
        <is>
          <t>pypowervm</t>
        </is>
      </c>
      <c r="B3135" t="inlineStr">
        <is>
          <t>b5fabb9cd988d1a887fafa32e2147e5daa6a7edb</t>
        </is>
      </c>
      <c r="C3135" t="inlineStr">
        <is>
          <t>2016-09-21 21:02:03+00:00</t>
        </is>
      </c>
      <c r="D3135" t="inlineStr">
        <is>
          <t>add</t>
        </is>
      </c>
      <c r="E3135" t="inlineStr">
        <is>
          <t>oslo.context</t>
        </is>
      </c>
      <c r="F3135" t="inlineStr"/>
      <c r="G3135" t="inlineStr"/>
      <c r="H3135" t="inlineStr"/>
    </row>
    <row r="3136">
      <c r="A3136" t="inlineStr">
        <is>
          <t>pypowervm</t>
        </is>
      </c>
      <c r="B3136" t="inlineStr">
        <is>
          <t>b5fabb9cd988d1a887fafa32e2147e5daa6a7edb</t>
        </is>
      </c>
      <c r="C3136" t="inlineStr">
        <is>
          <t>2016-09-21 21:02:03+00:00</t>
        </is>
      </c>
      <c r="D3136" t="inlineStr">
        <is>
          <t>add</t>
        </is>
      </c>
      <c r="E3136" t="inlineStr">
        <is>
          <t>oslo.log</t>
        </is>
      </c>
      <c r="F3136" t="inlineStr">
        <is>
          <t>&gt;=1.2.0</t>
        </is>
      </c>
      <c r="G3136" t="inlineStr"/>
      <c r="H3136" t="inlineStr"/>
    </row>
    <row r="3137">
      <c r="A3137" t="inlineStr">
        <is>
          <t>pypowervm</t>
        </is>
      </c>
      <c r="B3137" t="inlineStr">
        <is>
          <t>b5fabb9cd988d1a887fafa32e2147e5daa6a7edb</t>
        </is>
      </c>
      <c r="C3137" t="inlineStr">
        <is>
          <t>2016-09-21 21:02:03+00:00</t>
        </is>
      </c>
      <c r="D3137" t="inlineStr">
        <is>
          <t>add</t>
        </is>
      </c>
      <c r="E3137" t="inlineStr">
        <is>
          <t>taskflow</t>
        </is>
      </c>
      <c r="F3137" t="inlineStr">
        <is>
          <t>&gt;=1.16.0</t>
        </is>
      </c>
      <c r="G3137" t="inlineStr"/>
      <c r="H3137" t="inlineStr"/>
    </row>
    <row r="3138">
      <c r="A3138" t="inlineStr">
        <is>
          <t>pypowervm</t>
        </is>
      </c>
      <c r="B3138" t="inlineStr">
        <is>
          <t>caf9f73d159d0187eee9281aa9c8a134ca16e726</t>
        </is>
      </c>
      <c r="C3138" t="inlineStr">
        <is>
          <t>2016-12-12 20:15:52+00:00</t>
        </is>
      </c>
      <c r="D3138" t="inlineStr">
        <is>
          <t>verchange</t>
        </is>
      </c>
      <c r="E3138" t="inlineStr">
        <is>
          <t>pyasn1_modules</t>
        </is>
      </c>
      <c r="F3138" t="inlineStr"/>
      <c r="G3138" t="inlineStr">
        <is>
          <t>pyasn1_modules</t>
        </is>
      </c>
      <c r="H3138" t="inlineStr">
        <is>
          <t>&gt;=0.0.5</t>
        </is>
      </c>
    </row>
    <row r="3139">
      <c r="A3139" t="inlineStr">
        <is>
          <t>pypowervm</t>
        </is>
      </c>
      <c r="B3139" t="inlineStr">
        <is>
          <t>caf9f73d159d0187eee9281aa9c8a134ca16e726</t>
        </is>
      </c>
      <c r="C3139" t="inlineStr">
        <is>
          <t>2016-12-12 20:15:52+00:00</t>
        </is>
      </c>
      <c r="D3139" t="inlineStr">
        <is>
          <t>verchange</t>
        </is>
      </c>
      <c r="E3139" t="inlineStr">
        <is>
          <t>oslo.utils</t>
        </is>
      </c>
      <c r="F3139" t="inlineStr">
        <is>
          <t>&gt;=1.9.0</t>
        </is>
      </c>
      <c r="G3139" t="inlineStr">
        <is>
          <t>oslo.utils</t>
        </is>
      </c>
      <c r="H3139" t="inlineStr">
        <is>
          <t>&gt;=1.1.0</t>
        </is>
      </c>
    </row>
    <row r="3140">
      <c r="A3140" t="inlineStr">
        <is>
          <t>pypowervm</t>
        </is>
      </c>
      <c r="B3140" t="inlineStr">
        <is>
          <t>caf9f73d159d0187eee9281aa9c8a134ca16e726</t>
        </is>
      </c>
      <c r="C3140" t="inlineStr">
        <is>
          <t>2016-12-12 20:15:52+00:00</t>
        </is>
      </c>
      <c r="D3140" t="inlineStr">
        <is>
          <t>verchange</t>
        </is>
      </c>
      <c r="E3140" t="inlineStr">
        <is>
          <t>six</t>
        </is>
      </c>
      <c r="F3140" t="inlineStr">
        <is>
          <t>&gt;=1.9.0</t>
        </is>
      </c>
      <c r="G3140" t="inlineStr">
        <is>
          <t>six</t>
        </is>
      </c>
      <c r="H3140" t="inlineStr">
        <is>
          <t>&gt;=1.7.0</t>
        </is>
      </c>
    </row>
    <row r="3141">
      <c r="A3141" t="inlineStr">
        <is>
          <t>pypowervm</t>
        </is>
      </c>
      <c r="B3141" t="inlineStr">
        <is>
          <t>caf9f73d159d0187eee9281aa9c8a134ca16e726</t>
        </is>
      </c>
      <c r="C3141" t="inlineStr">
        <is>
          <t>2016-12-12 20:15:52+00:00</t>
        </is>
      </c>
      <c r="D3141" t="inlineStr">
        <is>
          <t>verchange</t>
        </is>
      </c>
      <c r="E3141" t="inlineStr">
        <is>
          <t>pytz</t>
        </is>
      </c>
      <c r="F3141" t="inlineStr">
        <is>
          <t>&gt;=2013.6</t>
        </is>
      </c>
      <c r="G3141" t="inlineStr">
        <is>
          <t>pytz</t>
        </is>
      </c>
      <c r="H3141" t="inlineStr"/>
    </row>
    <row r="3142">
      <c r="A3142" t="inlineStr">
        <is>
          <t>pypowervm</t>
        </is>
      </c>
      <c r="B3142" t="inlineStr">
        <is>
          <t>caf9f73d159d0187eee9281aa9c8a134ca16e726</t>
        </is>
      </c>
      <c r="C3142" t="inlineStr">
        <is>
          <t>2016-12-12 20:15:52+00:00</t>
        </is>
      </c>
      <c r="D3142" t="inlineStr">
        <is>
          <t>verchange</t>
        </is>
      </c>
      <c r="E3142" t="inlineStr">
        <is>
          <t>pyasn1</t>
        </is>
      </c>
      <c r="F3142" t="inlineStr"/>
      <c r="G3142" t="inlineStr">
        <is>
          <t>pyasn1</t>
        </is>
      </c>
      <c r="H3142" t="inlineStr">
        <is>
          <t>&gt;=0.0.12a</t>
        </is>
      </c>
    </row>
    <row r="3143">
      <c r="A3143" t="inlineStr">
        <is>
          <t>pypowervm</t>
        </is>
      </c>
      <c r="B3143" t="inlineStr">
        <is>
          <t>caf9f73d159d0187eee9281aa9c8a134ca16e726</t>
        </is>
      </c>
      <c r="C3143" t="inlineStr">
        <is>
          <t>2016-12-12 20:15:52+00:00</t>
        </is>
      </c>
      <c r="D3143" t="inlineStr">
        <is>
          <t>verchange</t>
        </is>
      </c>
      <c r="E3143" t="inlineStr">
        <is>
          <t>psutil</t>
        </is>
      </c>
      <c r="F3143" t="inlineStr">
        <is>
          <t>&gt;=1.1.1;&lt;2.0.0</t>
        </is>
      </c>
      <c r="G3143" t="inlineStr">
        <is>
          <t>psutil</t>
        </is>
      </c>
      <c r="H3143" t="inlineStr">
        <is>
          <t>&gt;=1.1.1;&lt;2.0.0</t>
        </is>
      </c>
    </row>
    <row r="3144">
      <c r="A3144" t="inlineStr">
        <is>
          <t>pypowervm</t>
        </is>
      </c>
      <c r="B3144" t="inlineStr">
        <is>
          <t>caf9f73d159d0187eee9281aa9c8a134ca16e726</t>
        </is>
      </c>
      <c r="C3144" t="inlineStr">
        <is>
          <t>2016-12-12 20:15:52+00:00</t>
        </is>
      </c>
      <c r="D3144" t="inlineStr">
        <is>
          <t>verchange</t>
        </is>
      </c>
      <c r="E3144" t="inlineStr">
        <is>
          <t>requests</t>
        </is>
      </c>
      <c r="F3144" t="inlineStr">
        <is>
          <t>&gt;=2.5.2</t>
        </is>
      </c>
      <c r="G3144" t="inlineStr">
        <is>
          <t>requests</t>
        </is>
      </c>
      <c r="H3144" t="inlineStr">
        <is>
          <t>&gt;=2.3.0</t>
        </is>
      </c>
    </row>
    <row r="3145">
      <c r="A3145" t="inlineStr">
        <is>
          <t>pypowervm</t>
        </is>
      </c>
      <c r="B3145" t="inlineStr">
        <is>
          <t>caf9f73d159d0187eee9281aa9c8a134ca16e726</t>
        </is>
      </c>
      <c r="C3145" t="inlineStr">
        <is>
          <t>2016-12-12 20:15:52+00:00</t>
        </is>
      </c>
      <c r="D3145" t="inlineStr">
        <is>
          <t>verchange</t>
        </is>
      </c>
      <c r="E3145" t="inlineStr">
        <is>
          <t>oslo.concurrency</t>
        </is>
      </c>
      <c r="F3145" t="inlineStr">
        <is>
          <t>&gt;=2.1.0</t>
        </is>
      </c>
      <c r="G3145" t="inlineStr">
        <is>
          <t>oslo.concurrency</t>
        </is>
      </c>
      <c r="H3145" t="inlineStr">
        <is>
          <t>&gt;=0.3.0</t>
        </is>
      </c>
    </row>
    <row r="3146">
      <c r="A3146" t="inlineStr">
        <is>
          <t>pypowervm</t>
        </is>
      </c>
      <c r="B3146" t="inlineStr">
        <is>
          <t>caf9f73d159d0187eee9281aa9c8a134ca16e726</t>
        </is>
      </c>
      <c r="C3146" t="inlineStr">
        <is>
          <t>2016-12-12 20:15:52+00:00</t>
        </is>
      </c>
      <c r="D3146" t="inlineStr">
        <is>
          <t>verchange</t>
        </is>
      </c>
      <c r="E3146" t="inlineStr">
        <is>
          <t>pbr</t>
        </is>
      </c>
      <c r="F3146" t="inlineStr">
        <is>
          <t>&lt;2.0;&gt;=1.3</t>
        </is>
      </c>
      <c r="G3146" t="inlineStr">
        <is>
          <t>pbr</t>
        </is>
      </c>
      <c r="H3146" t="inlineStr">
        <is>
          <t>&gt;0.5.21;&lt;1.0</t>
        </is>
      </c>
    </row>
    <row r="3147">
      <c r="A3147" t="inlineStr">
        <is>
          <t>pypowervm</t>
        </is>
      </c>
      <c r="B3147" t="inlineStr">
        <is>
          <t>caf9f73d159d0187eee9281aa9c8a134ca16e726</t>
        </is>
      </c>
      <c r="C3147" t="inlineStr">
        <is>
          <t>2016-12-12 20:15:52+00:00</t>
        </is>
      </c>
      <c r="D3147" t="inlineStr">
        <is>
          <t>verchange</t>
        </is>
      </c>
      <c r="E3147" t="inlineStr">
        <is>
          <t>oslo.i18n</t>
        </is>
      </c>
      <c r="F3147" t="inlineStr">
        <is>
          <t>&gt;=1.5.0</t>
        </is>
      </c>
      <c r="G3147" t="inlineStr">
        <is>
          <t>oslo.i18n</t>
        </is>
      </c>
      <c r="H3147" t="inlineStr">
        <is>
          <t>&gt;=1.2.0</t>
        </is>
      </c>
    </row>
    <row r="3148">
      <c r="A3148" t="inlineStr">
        <is>
          <t>pypowervm</t>
        </is>
      </c>
      <c r="B3148" t="inlineStr">
        <is>
          <t>caf9f73d159d0187eee9281aa9c8a134ca16e726</t>
        </is>
      </c>
      <c r="C3148" t="inlineStr">
        <is>
          <t>2016-12-12 20:15:52+00:00</t>
        </is>
      </c>
      <c r="D3148" t="inlineStr">
        <is>
          <t>add</t>
        </is>
      </c>
      <c r="E3148" t="inlineStr">
        <is>
          <t>oslo.context</t>
        </is>
      </c>
      <c r="F3148" t="inlineStr"/>
      <c r="G3148" t="inlineStr"/>
      <c r="H3148" t="inlineStr"/>
    </row>
    <row r="3149">
      <c r="A3149" t="inlineStr">
        <is>
          <t>pypowervm</t>
        </is>
      </c>
      <c r="B3149" t="inlineStr">
        <is>
          <t>caf9f73d159d0187eee9281aa9c8a134ca16e726</t>
        </is>
      </c>
      <c r="C3149" t="inlineStr">
        <is>
          <t>2016-12-12 20:15:52+00:00</t>
        </is>
      </c>
      <c r="D3149" t="inlineStr">
        <is>
          <t>add</t>
        </is>
      </c>
      <c r="E3149" t="inlineStr">
        <is>
          <t>oslo.log</t>
        </is>
      </c>
      <c r="F3149" t="inlineStr">
        <is>
          <t>&gt;=1.2.0</t>
        </is>
      </c>
      <c r="G3149" t="inlineStr"/>
      <c r="H3149" t="inlineStr"/>
    </row>
    <row r="3150">
      <c r="A3150" t="inlineStr">
        <is>
          <t>pypowervm</t>
        </is>
      </c>
      <c r="B3150" t="inlineStr">
        <is>
          <t>caf9f73d159d0187eee9281aa9c8a134ca16e726</t>
        </is>
      </c>
      <c r="C3150" t="inlineStr">
        <is>
          <t>2016-12-12 20:15:52+00:00</t>
        </is>
      </c>
      <c r="D3150" t="inlineStr">
        <is>
          <t>add</t>
        </is>
      </c>
      <c r="E3150" t="inlineStr">
        <is>
          <t>taskflow</t>
        </is>
      </c>
      <c r="F3150" t="inlineStr">
        <is>
          <t>&gt;=1.16.0</t>
        </is>
      </c>
      <c r="G3150" t="inlineStr"/>
      <c r="H3150" t="inlineStr"/>
    </row>
    <row r="3151">
      <c r="A3151" t="inlineStr">
        <is>
          <t>pypowervm</t>
        </is>
      </c>
      <c r="B3151" t="inlineStr">
        <is>
          <t>bd23a9faacea7e8dad25c0a075361ab0d52f5d0c</t>
        </is>
      </c>
      <c r="C3151" t="inlineStr">
        <is>
          <t>2017-03-22 18:57:23+00:00</t>
        </is>
      </c>
      <c r="D3151" t="inlineStr">
        <is>
          <t>verchange</t>
        </is>
      </c>
      <c r="E3151" t="inlineStr">
        <is>
          <t>oslo.context</t>
        </is>
      </c>
      <c r="F3151" t="inlineStr">
        <is>
          <t>&gt;=2.12.0</t>
        </is>
      </c>
      <c r="G3151" t="inlineStr">
        <is>
          <t>oslo.context</t>
        </is>
      </c>
      <c r="H3151" t="inlineStr"/>
    </row>
    <row r="3152">
      <c r="A3152" t="inlineStr">
        <is>
          <t>pypowervm</t>
        </is>
      </c>
      <c r="B3152" t="inlineStr">
        <is>
          <t>bd23a9faacea7e8dad25c0a075361ab0d52f5d0c</t>
        </is>
      </c>
      <c r="C3152" t="inlineStr">
        <is>
          <t>2017-03-22 18:57:23+00:00</t>
        </is>
      </c>
      <c r="D3152" t="inlineStr">
        <is>
          <t>verchange</t>
        </is>
      </c>
      <c r="E3152" t="inlineStr">
        <is>
          <t>oslo.utils</t>
        </is>
      </c>
      <c r="F3152" t="inlineStr">
        <is>
          <t>&gt;=3.20.0</t>
        </is>
      </c>
      <c r="G3152" t="inlineStr">
        <is>
          <t>oslo.utils</t>
        </is>
      </c>
      <c r="H3152" t="inlineStr">
        <is>
          <t>&gt;=1.9.0</t>
        </is>
      </c>
    </row>
    <row r="3153">
      <c r="A3153" t="inlineStr">
        <is>
          <t>pypowervm</t>
        </is>
      </c>
      <c r="B3153" t="inlineStr">
        <is>
          <t>bd23a9faacea7e8dad25c0a075361ab0d52f5d0c</t>
        </is>
      </c>
      <c r="C3153" t="inlineStr">
        <is>
          <t>2017-03-22 18:57:23+00:00</t>
        </is>
      </c>
      <c r="D3153" t="inlineStr">
        <is>
          <t>verchange</t>
        </is>
      </c>
      <c r="E3153" t="inlineStr">
        <is>
          <t>six</t>
        </is>
      </c>
      <c r="F3153" t="inlineStr">
        <is>
          <t>&gt;=1.9.0</t>
        </is>
      </c>
      <c r="G3153" t="inlineStr">
        <is>
          <t>six</t>
        </is>
      </c>
      <c r="H3153" t="inlineStr">
        <is>
          <t>&gt;=1.9.0</t>
        </is>
      </c>
    </row>
    <row r="3154">
      <c r="A3154" t="inlineStr">
        <is>
          <t>pypowervm</t>
        </is>
      </c>
      <c r="B3154" t="inlineStr">
        <is>
          <t>bd23a9faacea7e8dad25c0a075361ab0d52f5d0c</t>
        </is>
      </c>
      <c r="C3154" t="inlineStr">
        <is>
          <t>2017-03-22 18:57:23+00:00</t>
        </is>
      </c>
      <c r="D3154" t="inlineStr">
        <is>
          <t>verchange</t>
        </is>
      </c>
      <c r="E3154" t="inlineStr">
        <is>
          <t>pytz</t>
        </is>
      </c>
      <c r="F3154" t="inlineStr">
        <is>
          <t>&gt;=2013.6</t>
        </is>
      </c>
      <c r="G3154" t="inlineStr">
        <is>
          <t>pytz</t>
        </is>
      </c>
      <c r="H3154" t="inlineStr">
        <is>
          <t>&gt;=2013.6</t>
        </is>
      </c>
    </row>
    <row r="3155">
      <c r="A3155" t="inlineStr">
        <is>
          <t>pypowervm</t>
        </is>
      </c>
      <c r="B3155" t="inlineStr">
        <is>
          <t>bd23a9faacea7e8dad25c0a075361ab0d52f5d0c</t>
        </is>
      </c>
      <c r="C3155" t="inlineStr">
        <is>
          <t>2017-03-22 18:57:23+00:00</t>
        </is>
      </c>
      <c r="D3155" t="inlineStr">
        <is>
          <t>verchange</t>
        </is>
      </c>
      <c r="E3155" t="inlineStr">
        <is>
          <t>pyasn1</t>
        </is>
      </c>
      <c r="F3155" t="inlineStr"/>
      <c r="G3155" t="inlineStr">
        <is>
          <t>pyasn1</t>
        </is>
      </c>
      <c r="H3155" t="inlineStr"/>
    </row>
    <row r="3156">
      <c r="A3156" t="inlineStr">
        <is>
          <t>pypowervm</t>
        </is>
      </c>
      <c r="B3156" t="inlineStr">
        <is>
          <t>bd23a9faacea7e8dad25c0a075361ab0d52f5d0c</t>
        </is>
      </c>
      <c r="C3156" t="inlineStr">
        <is>
          <t>2017-03-22 18:57:23+00:00</t>
        </is>
      </c>
      <c r="D3156" t="inlineStr">
        <is>
          <t>verchange</t>
        </is>
      </c>
      <c r="E3156" t="inlineStr">
        <is>
          <t>taskflow</t>
        </is>
      </c>
      <c r="F3156" t="inlineStr">
        <is>
          <t>&gt;=2.7.0</t>
        </is>
      </c>
      <c r="G3156" t="inlineStr">
        <is>
          <t>taskflow</t>
        </is>
      </c>
      <c r="H3156" t="inlineStr">
        <is>
          <t>&gt;=1.16.0</t>
        </is>
      </c>
    </row>
    <row r="3157">
      <c r="A3157" t="inlineStr">
        <is>
          <t>pypowervm</t>
        </is>
      </c>
      <c r="B3157" t="inlineStr">
        <is>
          <t>bd23a9faacea7e8dad25c0a075361ab0d52f5d0c</t>
        </is>
      </c>
      <c r="C3157" t="inlineStr">
        <is>
          <t>2017-03-22 18:57:23+00:00</t>
        </is>
      </c>
      <c r="D3157" t="inlineStr">
        <is>
          <t>verchange</t>
        </is>
      </c>
      <c r="E3157" t="inlineStr">
        <is>
          <t>requests</t>
        </is>
      </c>
      <c r="F3157" t="inlineStr">
        <is>
          <t>!=2.13.0;&gt;=2.10.0;!=2.12.2</t>
        </is>
      </c>
      <c r="G3157" t="inlineStr">
        <is>
          <t>requests</t>
        </is>
      </c>
      <c r="H3157" t="inlineStr">
        <is>
          <t>&gt;=2.5.2</t>
        </is>
      </c>
    </row>
    <row r="3158">
      <c r="A3158" t="inlineStr">
        <is>
          <t>pypowervm</t>
        </is>
      </c>
      <c r="B3158" t="inlineStr">
        <is>
          <t>bd23a9faacea7e8dad25c0a075361ab0d52f5d0c</t>
        </is>
      </c>
      <c r="C3158" t="inlineStr">
        <is>
          <t>2017-03-22 18:57:23+00:00</t>
        </is>
      </c>
      <c r="D3158" t="inlineStr">
        <is>
          <t>verchange</t>
        </is>
      </c>
      <c r="E3158" t="inlineStr">
        <is>
          <t>oslo.concurrency</t>
        </is>
      </c>
      <c r="F3158" t="inlineStr">
        <is>
          <t>&gt;=3.8.0</t>
        </is>
      </c>
      <c r="G3158" t="inlineStr">
        <is>
          <t>oslo.concurrency</t>
        </is>
      </c>
      <c r="H3158" t="inlineStr">
        <is>
          <t>&gt;=2.1.0</t>
        </is>
      </c>
    </row>
    <row r="3159">
      <c r="A3159" t="inlineStr">
        <is>
          <t>pypowervm</t>
        </is>
      </c>
      <c r="B3159" t="inlineStr">
        <is>
          <t>bd23a9faacea7e8dad25c0a075361ab0d52f5d0c</t>
        </is>
      </c>
      <c r="C3159" t="inlineStr">
        <is>
          <t>2017-03-22 18:57:23+00:00</t>
        </is>
      </c>
      <c r="D3159" t="inlineStr">
        <is>
          <t>verchange</t>
        </is>
      </c>
      <c r="E3159" t="inlineStr">
        <is>
          <t>pbr</t>
        </is>
      </c>
      <c r="F3159" t="inlineStr">
        <is>
          <t>&gt;=2.0.0</t>
        </is>
      </c>
      <c r="G3159" t="inlineStr">
        <is>
          <t>pbr</t>
        </is>
      </c>
      <c r="H3159" t="inlineStr">
        <is>
          <t>&lt;2.0;&gt;=1.3</t>
        </is>
      </c>
    </row>
    <row r="3160">
      <c r="A3160" t="inlineStr">
        <is>
          <t>pypowervm</t>
        </is>
      </c>
      <c r="B3160" t="inlineStr">
        <is>
          <t>bd23a9faacea7e8dad25c0a075361ab0d52f5d0c</t>
        </is>
      </c>
      <c r="C3160" t="inlineStr">
        <is>
          <t>2017-03-22 18:57:23+00:00</t>
        </is>
      </c>
      <c r="D3160" t="inlineStr">
        <is>
          <t>verchange</t>
        </is>
      </c>
      <c r="E3160" t="inlineStr">
        <is>
          <t>lxml</t>
        </is>
      </c>
      <c r="F3160" t="inlineStr">
        <is>
          <t>!=3.7.0;&gt;=3.4.1</t>
        </is>
      </c>
      <c r="G3160" t="inlineStr">
        <is>
          <t>lxml</t>
        </is>
      </c>
      <c r="H3160" t="inlineStr">
        <is>
          <t>&gt;=3.4.1</t>
        </is>
      </c>
    </row>
    <row r="3161">
      <c r="A3161" t="inlineStr">
        <is>
          <t>pypowervm</t>
        </is>
      </c>
      <c r="B3161" t="inlineStr">
        <is>
          <t>bd23a9faacea7e8dad25c0a075361ab0d52f5d0c</t>
        </is>
      </c>
      <c r="C3161" t="inlineStr">
        <is>
          <t>2017-03-22 18:57:23+00:00</t>
        </is>
      </c>
      <c r="D3161" t="inlineStr">
        <is>
          <t>verchange</t>
        </is>
      </c>
      <c r="E3161" t="inlineStr">
        <is>
          <t>oslo.log</t>
        </is>
      </c>
      <c r="F3161" t="inlineStr">
        <is>
          <t>&gt;=3.11.0</t>
        </is>
      </c>
      <c r="G3161" t="inlineStr">
        <is>
          <t>oslo.log</t>
        </is>
      </c>
      <c r="H3161" t="inlineStr">
        <is>
          <t>&gt;=1.2.0</t>
        </is>
      </c>
    </row>
    <row r="3162">
      <c r="A3162" t="inlineStr">
        <is>
          <t>pypowervm</t>
        </is>
      </c>
      <c r="B3162" t="inlineStr">
        <is>
          <t>bd23a9faacea7e8dad25c0a075361ab0d52f5d0c</t>
        </is>
      </c>
      <c r="C3162" t="inlineStr">
        <is>
          <t>2017-03-22 18:57:23+00:00</t>
        </is>
      </c>
      <c r="D3162" t="inlineStr">
        <is>
          <t>verchange</t>
        </is>
      </c>
      <c r="E3162" t="inlineStr">
        <is>
          <t>futures</t>
        </is>
      </c>
      <c r="F3162" t="inlineStr">
        <is>
          <t>&gt;=3.0</t>
        </is>
      </c>
      <c r="G3162" t="inlineStr">
        <is>
          <t>futures</t>
        </is>
      </c>
      <c r="H3162" t="inlineStr"/>
    </row>
    <row r="3163">
      <c r="A3163" t="inlineStr">
        <is>
          <t>pypowervm</t>
        </is>
      </c>
      <c r="B3163" t="inlineStr">
        <is>
          <t>bd23a9faacea7e8dad25c0a075361ab0d52f5d0c</t>
        </is>
      </c>
      <c r="C3163" t="inlineStr">
        <is>
          <t>2017-03-22 18:57:23+00:00</t>
        </is>
      </c>
      <c r="D3163" t="inlineStr">
        <is>
          <t>verchange</t>
        </is>
      </c>
      <c r="E3163" t="inlineStr">
        <is>
          <t>oslo.i18n</t>
        </is>
      </c>
      <c r="F3163" t="inlineStr">
        <is>
          <t>&gt;=2.1.0</t>
        </is>
      </c>
      <c r="G3163" t="inlineStr">
        <is>
          <t>oslo.i18n</t>
        </is>
      </c>
      <c r="H3163" t="inlineStr">
        <is>
          <t>&gt;=1.5.0</t>
        </is>
      </c>
    </row>
    <row r="3164">
      <c r="A3164" t="inlineStr">
        <is>
          <t>pypowervm</t>
        </is>
      </c>
      <c r="B3164" t="inlineStr">
        <is>
          <t>bd23a9faacea7e8dad25c0a075361ab0d52f5d0c</t>
        </is>
      </c>
      <c r="C3164" t="inlineStr">
        <is>
          <t>2017-03-22 18:57:23+00:00</t>
        </is>
      </c>
      <c r="D3164" t="inlineStr">
        <is>
          <t>add</t>
        </is>
      </c>
      <c r="E3164" t="inlineStr">
        <is>
          <t>pyasn1-modules</t>
        </is>
      </c>
      <c r="F3164" t="inlineStr"/>
      <c r="G3164" t="inlineStr"/>
      <c r="H3164" t="inlineStr"/>
    </row>
    <row r="3165">
      <c r="A3165" t="inlineStr">
        <is>
          <t>pypowervm</t>
        </is>
      </c>
      <c r="B3165" t="inlineStr">
        <is>
          <t>bd23a9faacea7e8dad25c0a075361ab0d52f5d0c</t>
        </is>
      </c>
      <c r="C3165" t="inlineStr">
        <is>
          <t>2017-03-22 18:57:23+00:00</t>
        </is>
      </c>
      <c r="D3165" t="inlineStr">
        <is>
          <t>rem</t>
        </is>
      </c>
      <c r="E3165" t="inlineStr"/>
      <c r="F3165" t="inlineStr"/>
      <c r="G3165" t="inlineStr">
        <is>
          <t>pyasn1_modules</t>
        </is>
      </c>
      <c r="H3165" t="inlineStr"/>
    </row>
    <row r="3166">
      <c r="A3166" t="inlineStr">
        <is>
          <t>pypowervm</t>
        </is>
      </c>
      <c r="B3166" t="inlineStr">
        <is>
          <t>bd23a9faacea7e8dad25c0a075361ab0d52f5d0c</t>
        </is>
      </c>
      <c r="C3166" t="inlineStr">
        <is>
          <t>2017-03-22 18:57:23+00:00</t>
        </is>
      </c>
      <c r="D3166" t="inlineStr">
        <is>
          <t>rem</t>
        </is>
      </c>
      <c r="E3166" t="inlineStr"/>
      <c r="F3166" t="inlineStr"/>
      <c r="G3166" t="inlineStr">
        <is>
          <t>psutil</t>
        </is>
      </c>
      <c r="H3166" t="inlineStr">
        <is>
          <t>&gt;=1.1.1;&lt;2.0.0</t>
        </is>
      </c>
    </row>
    <row r="3167">
      <c r="A3167" t="inlineStr">
        <is>
          <t>pypowervm</t>
        </is>
      </c>
      <c r="B3167" t="inlineStr">
        <is>
          <t>391d3013e2933e661790c3eb0dfccde2fcb98adb</t>
        </is>
      </c>
      <c r="C3167" t="inlineStr">
        <is>
          <t>2017-11-06 17:08:20+00:00</t>
        </is>
      </c>
      <c r="D3167" t="inlineStr">
        <is>
          <t>add</t>
        </is>
      </c>
      <c r="E3167" t="inlineStr">
        <is>
          <t>networkx</t>
        </is>
      </c>
      <c r="F3167" t="inlineStr">
        <is>
          <t>&gt;=1.10;&lt;2.0</t>
        </is>
      </c>
      <c r="G3167" t="inlineStr"/>
      <c r="H3167" t="inlineStr"/>
    </row>
    <row r="3168">
      <c r="A3168" t="inlineStr">
        <is>
          <t>pypowervm</t>
        </is>
      </c>
      <c r="B3168" t="inlineStr">
        <is>
          <t>fc80d26ca2f14263406648269b46a63c58afe262</t>
        </is>
      </c>
      <c r="C3168" t="inlineStr">
        <is>
          <t>2018-02-19 22:16:04+00:00</t>
        </is>
      </c>
      <c r="D3168" t="inlineStr">
        <is>
          <t>verchange</t>
        </is>
      </c>
      <c r="E3168" t="inlineStr">
        <is>
          <t>taskflow</t>
        </is>
      </c>
      <c r="F3168" t="inlineStr">
        <is>
          <t>&gt;=2.16.0</t>
        </is>
      </c>
      <c r="G3168" t="inlineStr">
        <is>
          <t>taskflow</t>
        </is>
      </c>
      <c r="H3168" t="inlineStr">
        <is>
          <t>&gt;=2.7.0</t>
        </is>
      </c>
    </row>
    <row r="3169">
      <c r="A3169" t="inlineStr">
        <is>
          <t>pypowervm</t>
        </is>
      </c>
      <c r="B3169" t="inlineStr">
        <is>
          <t>fc80d26ca2f14263406648269b46a63c58afe262</t>
        </is>
      </c>
      <c r="C3169" t="inlineStr">
        <is>
          <t>2018-02-19 22:16:04+00:00</t>
        </is>
      </c>
      <c r="D3169" t="inlineStr">
        <is>
          <t>rem</t>
        </is>
      </c>
      <c r="E3169" t="inlineStr"/>
      <c r="F3169" t="inlineStr"/>
      <c r="G3169" t="inlineStr">
        <is>
          <t>networkx</t>
        </is>
      </c>
      <c r="H3169" t="inlineStr">
        <is>
          <t>&gt;=1.10;&lt;2.0</t>
        </is>
      </c>
    </row>
    <row r="3170">
      <c r="A3170" t="inlineStr">
        <is>
          <t>pypowervm</t>
        </is>
      </c>
      <c r="B3170" t="inlineStr">
        <is>
          <t>bc1d9d6ec0b7131b637906c6bbdb96c36e8f6c59</t>
        </is>
      </c>
      <c r="C3170" t="inlineStr">
        <is>
          <t>2019-05-24 14:37:46+00:00</t>
        </is>
      </c>
      <c r="D3170" t="inlineStr">
        <is>
          <t>verchange</t>
        </is>
      </c>
      <c r="E3170" t="inlineStr">
        <is>
          <t>taskflow</t>
        </is>
      </c>
      <c r="F3170" t="inlineStr">
        <is>
          <t>&lt;3.2.0;&gt;=2.16.0</t>
        </is>
      </c>
      <c r="G3170" t="inlineStr">
        <is>
          <t>taskflow</t>
        </is>
      </c>
      <c r="H3170" t="inlineStr">
        <is>
          <t>&gt;=2.16.0</t>
        </is>
      </c>
    </row>
    <row r="3171">
      <c r="A3171" t="inlineStr">
        <is>
          <t>pypowervm</t>
        </is>
      </c>
      <c r="B3171" t="inlineStr">
        <is>
          <t>8cbac70b14dc14493f443abdb0b547121b7ba783</t>
        </is>
      </c>
      <c r="C3171" t="inlineStr">
        <is>
          <t>2019-09-12 11:43:36+00:00</t>
        </is>
      </c>
      <c r="D3171" t="inlineStr">
        <is>
          <t>verchange</t>
        </is>
      </c>
      <c r="E3171" t="inlineStr">
        <is>
          <t>taskflow</t>
        </is>
      </c>
      <c r="F3171" t="inlineStr">
        <is>
          <t>&gt;=2.16.0</t>
        </is>
      </c>
      <c r="G3171" t="inlineStr">
        <is>
          <t>taskflow</t>
        </is>
      </c>
      <c r="H3171" t="inlineStr">
        <is>
          <t>&lt;3.2.0;&gt;=2.16.0</t>
        </is>
      </c>
    </row>
    <row r="3172">
      <c r="A3172" t="inlineStr">
        <is>
          <t>pypowervm</t>
        </is>
      </c>
      <c r="B3172" t="inlineStr">
        <is>
          <t>12ddc2aa3a1606dc647872c1630c5c3c9e144f41</t>
        </is>
      </c>
      <c r="C3172" t="inlineStr">
        <is>
          <t>2020-12-04 05:24:32+00:00</t>
        </is>
      </c>
      <c r="D3172" t="inlineStr">
        <is>
          <t>verchange</t>
        </is>
      </c>
      <c r="E3172" t="inlineStr">
        <is>
          <t>pytz</t>
        </is>
      </c>
      <c r="F3172" t="inlineStr">
        <is>
          <t>&gt;=2019.3</t>
        </is>
      </c>
      <c r="G3172" t="inlineStr">
        <is>
          <t>pytz</t>
        </is>
      </c>
      <c r="H3172" t="inlineStr">
        <is>
          <t>&gt;=2013.6</t>
        </is>
      </c>
    </row>
    <row r="3173">
      <c r="A3173" t="inlineStr">
        <is>
          <t>pypowervm</t>
        </is>
      </c>
      <c r="B3173" t="inlineStr">
        <is>
          <t>12ddc2aa3a1606dc647872c1630c5c3c9e144f41</t>
        </is>
      </c>
      <c r="C3173" t="inlineStr">
        <is>
          <t>2020-12-04 05:24:32+00:00</t>
        </is>
      </c>
      <c r="D3173" t="inlineStr">
        <is>
          <t>verchange</t>
        </is>
      </c>
      <c r="E3173" t="inlineStr">
        <is>
          <t>six</t>
        </is>
      </c>
      <c r="F3173" t="inlineStr">
        <is>
          <t>&gt;=1.14.0</t>
        </is>
      </c>
      <c r="G3173" t="inlineStr">
        <is>
          <t>six</t>
        </is>
      </c>
      <c r="H3173" t="inlineStr">
        <is>
          <t>&gt;=1.9.0</t>
        </is>
      </c>
    </row>
    <row r="3174">
      <c r="A3174" t="inlineStr">
        <is>
          <t>pypowervm</t>
        </is>
      </c>
      <c r="B3174" t="inlineStr">
        <is>
          <t>12ddc2aa3a1606dc647872c1630c5c3c9e144f41</t>
        </is>
      </c>
      <c r="C3174" t="inlineStr">
        <is>
          <t>2020-12-04 05:24:32+00:00</t>
        </is>
      </c>
      <c r="D3174" t="inlineStr">
        <is>
          <t>verchange</t>
        </is>
      </c>
      <c r="E3174" t="inlineStr">
        <is>
          <t>futures</t>
        </is>
      </c>
      <c r="F3174" t="inlineStr">
        <is>
          <t>&gt;=3.0</t>
        </is>
      </c>
      <c r="G3174" t="inlineStr">
        <is>
          <t>futures</t>
        </is>
      </c>
      <c r="H3174" t="inlineStr">
        <is>
          <t>&gt;=3.0</t>
        </is>
      </c>
    </row>
    <row r="3175">
      <c r="A3175" t="inlineStr">
        <is>
          <t>pypowervm</t>
        </is>
      </c>
      <c r="B3175" t="inlineStr">
        <is>
          <t>12ddc2aa3a1606dc647872c1630c5c3c9e144f41</t>
        </is>
      </c>
      <c r="C3175" t="inlineStr">
        <is>
          <t>2020-12-04 05:24:32+00:00</t>
        </is>
      </c>
      <c r="D3175" t="inlineStr">
        <is>
          <t>add</t>
        </is>
      </c>
      <c r="E3175" t="inlineStr">
        <is>
          <t>Taskflow</t>
        </is>
      </c>
      <c r="F3175" t="inlineStr">
        <is>
          <t>&gt;=3.8.0</t>
        </is>
      </c>
      <c r="G3175" t="inlineStr"/>
      <c r="H3175" t="inlineStr"/>
    </row>
    <row r="3176">
      <c r="A3176" t="inlineStr">
        <is>
          <t>pypowervm</t>
        </is>
      </c>
      <c r="B3176" t="inlineStr">
        <is>
          <t>12ddc2aa3a1606dc647872c1630c5c3c9e144f41</t>
        </is>
      </c>
      <c r="C3176" t="inlineStr">
        <is>
          <t>2020-12-04 05:24:32+00:00</t>
        </is>
      </c>
      <c r="D3176" t="inlineStr">
        <is>
          <t>add</t>
        </is>
      </c>
      <c r="E3176" t="inlineStr">
        <is>
          <t>babel</t>
        </is>
      </c>
      <c r="F3176" t="inlineStr"/>
      <c r="G3176" t="inlineStr"/>
      <c r="H3176" t="inlineStr"/>
    </row>
    <row r="3177">
      <c r="A3177" t="inlineStr">
        <is>
          <t>pypowervm</t>
        </is>
      </c>
      <c r="B3177" t="inlineStr">
        <is>
          <t>12ddc2aa3a1606dc647872c1630c5c3c9e144f41</t>
        </is>
      </c>
      <c r="C3177" t="inlineStr">
        <is>
          <t>2020-12-04 05:24:32+00:00</t>
        </is>
      </c>
      <c r="D3177" t="inlineStr">
        <is>
          <t>rem</t>
        </is>
      </c>
      <c r="E3177" t="inlineStr"/>
      <c r="F3177" t="inlineStr"/>
      <c r="G3177" t="inlineStr">
        <is>
          <t>taskflow</t>
        </is>
      </c>
      <c r="H3177" t="inlineStr">
        <is>
          <t>&gt;=2.16.0</t>
        </is>
      </c>
    </row>
    <row r="3178">
      <c r="A3178" t="inlineStr">
        <is>
          <t>pymysensors</t>
        </is>
      </c>
      <c r="B3178" t="inlineStr">
        <is>
          <t>6b79d9b65b93f71597dcd4b1b0f87e071ab62658</t>
        </is>
      </c>
      <c r="C3178" t="inlineStr">
        <is>
          <t>2018-05-27 10:55:36+00:00</t>
        </is>
      </c>
      <c r="D3178" t="inlineStr">
        <is>
          <t>verchange</t>
        </is>
      </c>
      <c r="E3178" t="inlineStr">
        <is>
          <t>crcmod</t>
        </is>
      </c>
      <c r="F3178" t="inlineStr">
        <is>
          <t>&gt;=1.7</t>
        </is>
      </c>
      <c r="G3178" t="inlineStr">
        <is>
          <t>crcmod</t>
        </is>
      </c>
      <c r="H3178" t="inlineStr">
        <is>
          <t>&gt;=1.7</t>
        </is>
      </c>
    </row>
    <row r="3179">
      <c r="A3179" t="inlineStr">
        <is>
          <t>pymysensors</t>
        </is>
      </c>
      <c r="B3179" t="inlineStr">
        <is>
          <t>6b79d9b65b93f71597dcd4b1b0f87e071ab62658</t>
        </is>
      </c>
      <c r="C3179" t="inlineStr">
        <is>
          <t>2018-05-27 10:55:36+00:00</t>
        </is>
      </c>
      <c r="D3179" t="inlineStr">
        <is>
          <t>verchange</t>
        </is>
      </c>
      <c r="E3179" t="inlineStr">
        <is>
          <t>IntelHex</t>
        </is>
      </c>
      <c r="F3179" t="inlineStr">
        <is>
          <t>&gt;=2.2.1</t>
        </is>
      </c>
      <c r="G3179" t="inlineStr">
        <is>
          <t>IntelHex</t>
        </is>
      </c>
      <c r="H3179" t="inlineStr">
        <is>
          <t>&gt;=2.2.1</t>
        </is>
      </c>
    </row>
    <row r="3180">
      <c r="A3180" t="inlineStr">
        <is>
          <t>pymysensors</t>
        </is>
      </c>
      <c r="B3180" t="inlineStr">
        <is>
          <t>6b79d9b65b93f71597dcd4b1b0f87e071ab62658</t>
        </is>
      </c>
      <c r="C3180" t="inlineStr">
        <is>
          <t>2018-05-27 10:55:36+00:00</t>
        </is>
      </c>
      <c r="D3180" t="inlineStr">
        <is>
          <t>add</t>
        </is>
      </c>
      <c r="E3180" t="inlineStr">
        <is>
          <t>get-mac</t>
        </is>
      </c>
      <c r="F3180" t="inlineStr">
        <is>
          <t>&gt;=0.2.1</t>
        </is>
      </c>
      <c r="G3180" t="inlineStr"/>
      <c r="H3180" t="inlineStr"/>
    </row>
    <row r="3181">
      <c r="A3181" t="inlineStr">
        <is>
          <t>pymysensors</t>
        </is>
      </c>
      <c r="B3181" t="inlineStr">
        <is>
          <t>eb0b1700df7d3276b1538a55668527448132f7aa</t>
        </is>
      </c>
      <c r="C3181" t="inlineStr">
        <is>
          <t>2018-08-12 14:45:20+00:00</t>
        </is>
      </c>
      <c r="D3181" t="inlineStr">
        <is>
          <t>verchange</t>
        </is>
      </c>
      <c r="E3181" t="inlineStr">
        <is>
          <t>pyserial-asyncio</t>
        </is>
      </c>
      <c r="F3181">
        <f>=0.4</f>
        <v/>
      </c>
      <c r="G3181" t="inlineStr">
        <is>
          <t>pyserial-asyncio</t>
        </is>
      </c>
      <c r="H3181" t="inlineStr">
        <is>
          <t>&gt;=0.4</t>
        </is>
      </c>
    </row>
    <row r="3182">
      <c r="A3182" t="inlineStr">
        <is>
          <t>pymysensors</t>
        </is>
      </c>
      <c r="B3182" t="inlineStr">
        <is>
          <t>eb0b1700df7d3276b1538a55668527448132f7aa</t>
        </is>
      </c>
      <c r="C3182" t="inlineStr">
        <is>
          <t>2018-08-12 14:45:20+00:00</t>
        </is>
      </c>
      <c r="D3182" t="inlineStr">
        <is>
          <t>verchange</t>
        </is>
      </c>
      <c r="E3182" t="inlineStr">
        <is>
          <t>voluptuous</t>
        </is>
      </c>
      <c r="F3182">
        <f>=0.11.5</f>
        <v/>
      </c>
      <c r="G3182" t="inlineStr">
        <is>
          <t>voluptuous</t>
        </is>
      </c>
      <c r="H3182">
        <f>=0.11.1</f>
        <v/>
      </c>
    </row>
    <row r="3183">
      <c r="A3183" t="inlineStr">
        <is>
          <t>pymysensors</t>
        </is>
      </c>
      <c r="B3183" t="inlineStr">
        <is>
          <t>eb0b1700df7d3276b1538a55668527448132f7aa</t>
        </is>
      </c>
      <c r="C3183" t="inlineStr">
        <is>
          <t>2018-08-12 14:45:20+00:00</t>
        </is>
      </c>
      <c r="D3183" t="inlineStr">
        <is>
          <t>verchange</t>
        </is>
      </c>
      <c r="E3183" t="inlineStr">
        <is>
          <t>IntelHex</t>
        </is>
      </c>
      <c r="F3183">
        <f>=2.2.1</f>
        <v/>
      </c>
      <c r="G3183" t="inlineStr">
        <is>
          <t>IntelHex</t>
        </is>
      </c>
      <c r="H3183" t="inlineStr">
        <is>
          <t>&gt;=2.2.1</t>
        </is>
      </c>
    </row>
    <row r="3184">
      <c r="A3184" t="inlineStr">
        <is>
          <t>pymysensors</t>
        </is>
      </c>
      <c r="B3184" t="inlineStr">
        <is>
          <t>eb0b1700df7d3276b1538a55668527448132f7aa</t>
        </is>
      </c>
      <c r="C3184" t="inlineStr">
        <is>
          <t>2018-08-12 14:45:20+00:00</t>
        </is>
      </c>
      <c r="D3184" t="inlineStr">
        <is>
          <t>verchange</t>
        </is>
      </c>
      <c r="E3184" t="inlineStr">
        <is>
          <t>get-mac</t>
        </is>
      </c>
      <c r="F3184">
        <f>=0.2.1</f>
        <v/>
      </c>
      <c r="G3184" t="inlineStr">
        <is>
          <t>get-mac</t>
        </is>
      </c>
      <c r="H3184" t="inlineStr">
        <is>
          <t>&gt;=0.2.1</t>
        </is>
      </c>
    </row>
    <row r="3185">
      <c r="A3185" t="inlineStr">
        <is>
          <t>pymysensors</t>
        </is>
      </c>
      <c r="B3185" t="inlineStr">
        <is>
          <t>eb0b1700df7d3276b1538a55668527448132f7aa</t>
        </is>
      </c>
      <c r="C3185" t="inlineStr">
        <is>
          <t>2018-08-12 14:45:20+00:00</t>
        </is>
      </c>
      <c r="D3185" t="inlineStr">
        <is>
          <t>verchange</t>
        </is>
      </c>
      <c r="E3185" t="inlineStr">
        <is>
          <t>pyserial</t>
        </is>
      </c>
      <c r="F3185">
        <f>=3.4</f>
        <v/>
      </c>
      <c r="G3185" t="inlineStr">
        <is>
          <t>pyserial</t>
        </is>
      </c>
      <c r="H3185" t="inlineStr">
        <is>
          <t>&gt;=3.4</t>
        </is>
      </c>
    </row>
    <row r="3186">
      <c r="A3186" t="inlineStr">
        <is>
          <t>pymysensors</t>
        </is>
      </c>
      <c r="B3186" t="inlineStr">
        <is>
          <t>eb0b1700df7d3276b1538a55668527448132f7aa</t>
        </is>
      </c>
      <c r="C3186" t="inlineStr">
        <is>
          <t>2018-08-12 14:45:20+00:00</t>
        </is>
      </c>
      <c r="D3186" t="inlineStr">
        <is>
          <t>verchange</t>
        </is>
      </c>
      <c r="E3186" t="inlineStr">
        <is>
          <t>crcmod</t>
        </is>
      </c>
      <c r="F3186">
        <f>=1.7</f>
        <v/>
      </c>
      <c r="G3186" t="inlineStr">
        <is>
          <t>crcmod</t>
        </is>
      </c>
      <c r="H3186" t="inlineStr">
        <is>
          <t>&gt;=1.7</t>
        </is>
      </c>
    </row>
    <row r="3187">
      <c r="A3187" t="inlineStr">
        <is>
          <t>pymysensors</t>
        </is>
      </c>
      <c r="B3187" t="inlineStr">
        <is>
          <t>a139ab6e2f6b71ebaf37282f69bfd0f7fe6193b6</t>
        </is>
      </c>
      <c r="C3187" t="inlineStr">
        <is>
          <t>2018-10-21 14:05:38+00:00</t>
        </is>
      </c>
      <c r="D3187" t="inlineStr">
        <is>
          <t>verchange</t>
        </is>
      </c>
      <c r="E3187" t="inlineStr">
        <is>
          <t>get-mac</t>
        </is>
      </c>
      <c r="F3187">
        <f>=0.5.0</f>
        <v/>
      </c>
      <c r="G3187" t="inlineStr">
        <is>
          <t>get-mac</t>
        </is>
      </c>
      <c r="H3187">
        <f>=0.2.1</f>
        <v/>
      </c>
    </row>
    <row r="3188">
      <c r="A3188" t="inlineStr">
        <is>
          <t>pymysensors</t>
        </is>
      </c>
      <c r="B3188" t="inlineStr">
        <is>
          <t>fc9df2493ebe3aa7f5258b39d94668343d878813</t>
        </is>
      </c>
      <c r="C3188" t="inlineStr">
        <is>
          <t>2020-03-12 11:11:01+00:00</t>
        </is>
      </c>
      <c r="D3188" t="inlineStr">
        <is>
          <t>verchange</t>
        </is>
      </c>
      <c r="E3188" t="inlineStr">
        <is>
          <t>voluptuous</t>
        </is>
      </c>
      <c r="F3188">
        <f>=0.11.7</f>
        <v/>
      </c>
      <c r="G3188" t="inlineStr">
        <is>
          <t>voluptuous</t>
        </is>
      </c>
      <c r="H3188">
        <f>=0.11.5</f>
        <v/>
      </c>
    </row>
    <row r="3189">
      <c r="A3189" t="inlineStr">
        <is>
          <t>pymysensors</t>
        </is>
      </c>
      <c r="B3189" t="inlineStr">
        <is>
          <t>fc9df2493ebe3aa7f5258b39d94668343d878813</t>
        </is>
      </c>
      <c r="C3189" t="inlineStr">
        <is>
          <t>2020-03-12 11:11:01+00:00</t>
        </is>
      </c>
      <c r="D3189" t="inlineStr">
        <is>
          <t>add</t>
        </is>
      </c>
      <c r="E3189" t="inlineStr">
        <is>
          <t>click</t>
        </is>
      </c>
      <c r="F3189">
        <f>=7.0</f>
        <v/>
      </c>
      <c r="G3189" t="inlineStr"/>
      <c r="H3189" t="inlineStr"/>
    </row>
    <row r="3190">
      <c r="A3190" t="inlineStr">
        <is>
          <t>pymysensors</t>
        </is>
      </c>
      <c r="B3190" t="inlineStr">
        <is>
          <t>fc9df2493ebe3aa7f5258b39d94668343d878813</t>
        </is>
      </c>
      <c r="C3190" t="inlineStr">
        <is>
          <t>2020-03-12 11:11:01+00:00</t>
        </is>
      </c>
      <c r="D3190" t="inlineStr">
        <is>
          <t>add</t>
        </is>
      </c>
      <c r="E3190" t="inlineStr">
        <is>
          <t>getmac</t>
        </is>
      </c>
      <c r="F3190">
        <f>=0.8.1</f>
        <v/>
      </c>
      <c r="G3190" t="inlineStr"/>
      <c r="H3190" t="inlineStr"/>
    </row>
    <row r="3191">
      <c r="A3191" t="inlineStr">
        <is>
          <t>pymysensors</t>
        </is>
      </c>
      <c r="B3191" t="inlineStr">
        <is>
          <t>fc9df2493ebe3aa7f5258b39d94668343d878813</t>
        </is>
      </c>
      <c r="C3191" t="inlineStr">
        <is>
          <t>2020-03-12 11:11:01+00:00</t>
        </is>
      </c>
      <c r="D3191" t="inlineStr">
        <is>
          <t>add</t>
        </is>
      </c>
      <c r="E3191" t="inlineStr">
        <is>
          <t>paho-mqtt</t>
        </is>
      </c>
      <c r="F3191">
        <f>=1.5.0</f>
        <v/>
      </c>
      <c r="G3191" t="inlineStr"/>
      <c r="H3191" t="inlineStr"/>
    </row>
    <row r="3192">
      <c r="A3192" t="inlineStr">
        <is>
          <t>pymysensors</t>
        </is>
      </c>
      <c r="B3192" t="inlineStr">
        <is>
          <t>fc9df2493ebe3aa7f5258b39d94668343d878813</t>
        </is>
      </c>
      <c r="C3192" t="inlineStr">
        <is>
          <t>2020-03-12 11:11:01+00:00</t>
        </is>
      </c>
      <c r="D3192" t="inlineStr">
        <is>
          <t>rem</t>
        </is>
      </c>
      <c r="E3192" t="inlineStr"/>
      <c r="F3192" t="inlineStr"/>
      <c r="G3192" t="inlineStr">
        <is>
          <t>get-mac</t>
        </is>
      </c>
      <c r="H3192">
        <f>=0.5.0</f>
        <v/>
      </c>
    </row>
    <row r="3193">
      <c r="A3193" t="inlineStr">
        <is>
          <t>pymysensors</t>
        </is>
      </c>
      <c r="B3193" t="inlineStr">
        <is>
          <t>4d6a94c131494e35ef17903c1198b9a52108fe4d</t>
        </is>
      </c>
      <c r="C3193" t="inlineStr">
        <is>
          <t>2021-03-06 21:13:20+00:00</t>
        </is>
      </c>
      <c r="D3193" t="inlineStr">
        <is>
          <t>verchange</t>
        </is>
      </c>
      <c r="E3193" t="inlineStr">
        <is>
          <t>paho-mqtt</t>
        </is>
      </c>
      <c r="F3193">
        <f>=1.5.1</f>
        <v/>
      </c>
      <c r="G3193" t="inlineStr">
        <is>
          <t>paho-mqtt</t>
        </is>
      </c>
      <c r="H3193">
        <f>=1.5.0</f>
        <v/>
      </c>
    </row>
    <row r="3194">
      <c r="A3194" t="inlineStr">
        <is>
          <t>pymysensors</t>
        </is>
      </c>
      <c r="B3194" t="inlineStr">
        <is>
          <t>4d6a94c131494e35ef17903c1198b9a52108fe4d</t>
        </is>
      </c>
      <c r="C3194" t="inlineStr">
        <is>
          <t>2021-03-06 21:13:20+00:00</t>
        </is>
      </c>
      <c r="D3194" t="inlineStr">
        <is>
          <t>verchange</t>
        </is>
      </c>
      <c r="E3194" t="inlineStr">
        <is>
          <t>pyserial-asyncio</t>
        </is>
      </c>
      <c r="F3194">
        <f>=0.5</f>
        <v/>
      </c>
      <c r="G3194" t="inlineStr">
        <is>
          <t>pyserial-asyncio</t>
        </is>
      </c>
      <c r="H3194">
        <f>=0.4</f>
        <v/>
      </c>
    </row>
    <row r="3195">
      <c r="A3195" t="inlineStr">
        <is>
          <t>pymysensors</t>
        </is>
      </c>
      <c r="B3195" t="inlineStr">
        <is>
          <t>4d6a94c131494e35ef17903c1198b9a52108fe4d</t>
        </is>
      </c>
      <c r="C3195" t="inlineStr">
        <is>
          <t>2021-03-06 21:13:20+00:00</t>
        </is>
      </c>
      <c r="D3195" t="inlineStr">
        <is>
          <t>verchange</t>
        </is>
      </c>
      <c r="E3195" t="inlineStr">
        <is>
          <t>voluptuous</t>
        </is>
      </c>
      <c r="F3195">
        <f>=0.12.1</f>
        <v/>
      </c>
      <c r="G3195" t="inlineStr">
        <is>
          <t>voluptuous</t>
        </is>
      </c>
      <c r="H3195">
        <f>=0.11.7</f>
        <v/>
      </c>
    </row>
    <row r="3196">
      <c r="A3196" t="inlineStr">
        <is>
          <t>pymysensors</t>
        </is>
      </c>
      <c r="B3196" t="inlineStr">
        <is>
          <t>4d6a94c131494e35ef17903c1198b9a52108fe4d</t>
        </is>
      </c>
      <c r="C3196" t="inlineStr">
        <is>
          <t>2021-03-06 21:13:20+00:00</t>
        </is>
      </c>
      <c r="D3196" t="inlineStr">
        <is>
          <t>verchange</t>
        </is>
      </c>
      <c r="E3196" t="inlineStr">
        <is>
          <t>IntelHex</t>
        </is>
      </c>
      <c r="F3196">
        <f>=2.3.0</f>
        <v/>
      </c>
      <c r="G3196" t="inlineStr">
        <is>
          <t>IntelHex</t>
        </is>
      </c>
      <c r="H3196">
        <f>=2.2.1</f>
        <v/>
      </c>
    </row>
    <row r="3197">
      <c r="A3197" t="inlineStr">
        <is>
          <t>pymysensors</t>
        </is>
      </c>
      <c r="B3197" t="inlineStr">
        <is>
          <t>4d6a94c131494e35ef17903c1198b9a52108fe4d</t>
        </is>
      </c>
      <c r="C3197" t="inlineStr">
        <is>
          <t>2021-03-06 21:13:20+00:00</t>
        </is>
      </c>
      <c r="D3197" t="inlineStr">
        <is>
          <t>verchange</t>
        </is>
      </c>
      <c r="E3197" t="inlineStr">
        <is>
          <t>click</t>
        </is>
      </c>
      <c r="F3197">
        <f>=7.1.2</f>
        <v/>
      </c>
      <c r="G3197" t="inlineStr">
        <is>
          <t>click</t>
        </is>
      </c>
      <c r="H3197">
        <f>=7.0</f>
        <v/>
      </c>
    </row>
    <row r="3198">
      <c r="A3198" t="inlineStr">
        <is>
          <t>pymysensors</t>
        </is>
      </c>
      <c r="B3198" t="inlineStr">
        <is>
          <t>4d6a94c131494e35ef17903c1198b9a52108fe4d</t>
        </is>
      </c>
      <c r="C3198" t="inlineStr">
        <is>
          <t>2021-03-06 21:13:20+00:00</t>
        </is>
      </c>
      <c r="D3198" t="inlineStr">
        <is>
          <t>verchange</t>
        </is>
      </c>
      <c r="E3198" t="inlineStr">
        <is>
          <t>pyserial</t>
        </is>
      </c>
      <c r="F3198">
        <f>=3.5</f>
        <v/>
      </c>
      <c r="G3198" t="inlineStr">
        <is>
          <t>pyserial</t>
        </is>
      </c>
      <c r="H3198">
        <f>=3.4</f>
        <v/>
      </c>
    </row>
    <row r="3199">
      <c r="A3199" t="inlineStr">
        <is>
          <t>pymysensors</t>
        </is>
      </c>
      <c r="B3199" t="inlineStr">
        <is>
          <t>4d6a94c131494e35ef17903c1198b9a52108fe4d</t>
        </is>
      </c>
      <c r="C3199" t="inlineStr">
        <is>
          <t>2021-03-06 21:13:20+00:00</t>
        </is>
      </c>
      <c r="D3199" t="inlineStr">
        <is>
          <t>verchange</t>
        </is>
      </c>
      <c r="E3199" t="inlineStr">
        <is>
          <t>getmac</t>
        </is>
      </c>
      <c r="F3199">
        <f>=0.8.2</f>
        <v/>
      </c>
      <c r="G3199" t="inlineStr">
        <is>
          <t>getmac</t>
        </is>
      </c>
      <c r="H3199">
        <f>=0.8.1</f>
        <v/>
      </c>
    </row>
    <row r="3200">
      <c r="A3200" t="inlineStr">
        <is>
          <t>aiosparql</t>
        </is>
      </c>
      <c r="B3200" t="inlineStr">
        <is>
          <t>4f1d857e7dee0c5cccb0e3a3e804429b52c93f31</t>
        </is>
      </c>
      <c r="C3200" t="inlineStr">
        <is>
          <t>2017-04-26 12:44:28+00:00</t>
        </is>
      </c>
      <c r="D3200" t="inlineStr">
        <is>
          <t>verchange</t>
        </is>
      </c>
      <c r="E3200" t="inlineStr">
        <is>
          <t>aiohttp</t>
        </is>
      </c>
      <c r="F3200">
        <f>=2.0.1</f>
        <v/>
      </c>
      <c r="G3200" t="inlineStr">
        <is>
          <t>aiohttp</t>
        </is>
      </c>
      <c r="H3200">
        <f>=2.0.1</f>
        <v/>
      </c>
    </row>
    <row r="3201">
      <c r="A3201" t="inlineStr">
        <is>
          <t>aiosparql</t>
        </is>
      </c>
      <c r="B3201" t="inlineStr">
        <is>
          <t>7012ad0c2806372a9f571d45113ebd7ab689cce5</t>
        </is>
      </c>
      <c r="C3201" t="inlineStr">
        <is>
          <t>2017-06-14 13:00:27+00:00</t>
        </is>
      </c>
      <c r="D3201" t="inlineStr">
        <is>
          <t>verchange</t>
        </is>
      </c>
      <c r="E3201" t="inlineStr">
        <is>
          <t>aiohttp</t>
        </is>
      </c>
      <c r="F3201">
        <f>=2.1.0</f>
        <v/>
      </c>
      <c r="G3201" t="inlineStr">
        <is>
          <t>aiohttp</t>
        </is>
      </c>
      <c r="H3201">
        <f>=2.0.1</f>
        <v/>
      </c>
    </row>
    <row r="3202">
      <c r="A3202" t="inlineStr">
        <is>
          <t>cowrie</t>
        </is>
      </c>
      <c r="B3202" t="inlineStr">
        <is>
          <t>78564821282e7deed990882d8fb88c75d3cbe8c6</t>
        </is>
      </c>
      <c r="C3202" t="inlineStr">
        <is>
          <t>2019-10-04 11:37:43+00:00</t>
        </is>
      </c>
      <c r="D3202" t="inlineStr">
        <is>
          <t>verchange</t>
        </is>
      </c>
      <c r="E3202" t="inlineStr">
        <is>
          <t>pyasn1_modules</t>
        </is>
      </c>
      <c r="F3202">
        <f>=0.2.6</f>
        <v/>
      </c>
      <c r="G3202" t="inlineStr">
        <is>
          <t>pyasn1_modules</t>
        </is>
      </c>
      <c r="H3202" t="inlineStr"/>
    </row>
    <row r="3203">
      <c r="A3203" t="inlineStr">
        <is>
          <t>cowrie</t>
        </is>
      </c>
      <c r="B3203" t="inlineStr">
        <is>
          <t>78564821282e7deed990882d8fb88c75d3cbe8c6</t>
        </is>
      </c>
      <c r="C3203" t="inlineStr">
        <is>
          <t>2019-10-04 11:37:43+00:00</t>
        </is>
      </c>
      <c r="D3203" t="inlineStr">
        <is>
          <t>verchange</t>
        </is>
      </c>
      <c r="E3203" t="inlineStr">
        <is>
          <t>configparser</t>
        </is>
      </c>
      <c r="F3203">
        <f>=3.8.1</f>
        <v/>
      </c>
      <c r="G3203" t="inlineStr">
        <is>
          <t>configparser</t>
        </is>
      </c>
      <c r="H3203" t="inlineStr"/>
    </row>
    <row r="3204">
      <c r="A3204" t="inlineStr">
        <is>
          <t>cowrie</t>
        </is>
      </c>
      <c r="B3204" t="inlineStr">
        <is>
          <t>78564821282e7deed990882d8fb88c75d3cbe8c6</t>
        </is>
      </c>
      <c r="C3204" t="inlineStr">
        <is>
          <t>2019-10-04 11:37:43+00:00</t>
        </is>
      </c>
      <c r="D3204" t="inlineStr">
        <is>
          <t>verchange</t>
        </is>
      </c>
      <c r="E3204" t="inlineStr">
        <is>
          <t>attrs</t>
        </is>
      </c>
      <c r="F3204">
        <f>=19.1.0</f>
        <v/>
      </c>
      <c r="G3204" t="inlineStr">
        <is>
          <t>attrs</t>
        </is>
      </c>
      <c r="H3204" t="inlineStr"/>
    </row>
    <row r="3205">
      <c r="A3205" t="inlineStr">
        <is>
          <t>cowrie</t>
        </is>
      </c>
      <c r="B3205" t="inlineStr">
        <is>
          <t>78564821282e7deed990882d8fb88c75d3cbe8c6</t>
        </is>
      </c>
      <c r="C3205" t="inlineStr">
        <is>
          <t>2019-10-04 11:37:43+00:00</t>
        </is>
      </c>
      <c r="D3205" t="inlineStr">
        <is>
          <t>verchange</t>
        </is>
      </c>
      <c r="E3205" t="inlineStr">
        <is>
          <t>service_identity</t>
        </is>
      </c>
      <c r="F3205">
        <f>=18.1.0</f>
        <v/>
      </c>
      <c r="G3205" t="inlineStr">
        <is>
          <t>service_identity</t>
        </is>
      </c>
      <c r="H3205" t="inlineStr"/>
    </row>
    <row r="3206">
      <c r="A3206" t="inlineStr">
        <is>
          <t>cowrie</t>
        </is>
      </c>
      <c r="B3206" t="inlineStr">
        <is>
          <t>78564821282e7deed990882d8fb88c75d3cbe8c6</t>
        </is>
      </c>
      <c r="C3206" t="inlineStr">
        <is>
          <t>2019-10-04 11:37:43+00:00</t>
        </is>
      </c>
      <c r="D3206" t="inlineStr">
        <is>
          <t>verchange</t>
        </is>
      </c>
      <c r="E3206" t="inlineStr">
        <is>
          <t>python-dateutil</t>
        </is>
      </c>
      <c r="F3206">
        <f>=2.8.0</f>
        <v/>
      </c>
      <c r="G3206" t="inlineStr">
        <is>
          <t>python-dateutil</t>
        </is>
      </c>
      <c r="H3206" t="inlineStr"/>
    </row>
    <row r="3207">
      <c r="A3207" t="inlineStr">
        <is>
          <t>cowrie</t>
        </is>
      </c>
      <c r="B3207" t="inlineStr">
        <is>
          <t>78564821282e7deed990882d8fb88c75d3cbe8c6</t>
        </is>
      </c>
      <c r="C3207" t="inlineStr">
        <is>
          <t>2019-10-04 11:37:43+00:00</t>
        </is>
      </c>
      <c r="D3207" t="inlineStr">
        <is>
          <t>verchange</t>
        </is>
      </c>
      <c r="E3207" t="inlineStr">
        <is>
          <t>tftpy</t>
        </is>
      </c>
      <c r="F3207">
        <f>=0.8.0</f>
        <v/>
      </c>
      <c r="G3207" t="inlineStr">
        <is>
          <t>tftpy</t>
        </is>
      </c>
      <c r="H3207" t="inlineStr"/>
    </row>
    <row r="3208">
      <c r="A3208" t="inlineStr">
        <is>
          <t>cowrie</t>
        </is>
      </c>
      <c r="B3208" t="inlineStr">
        <is>
          <t>78564821282e7deed990882d8fb88c75d3cbe8c6</t>
        </is>
      </c>
      <c r="C3208" t="inlineStr">
        <is>
          <t>2019-10-04 11:37:43+00:00</t>
        </is>
      </c>
      <c r="D3208" t="inlineStr">
        <is>
          <t>verchange</t>
        </is>
      </c>
      <c r="E3208" t="inlineStr">
        <is>
          <t>appdirs</t>
        </is>
      </c>
      <c r="F3208">
        <f>=1.4.3</f>
        <v/>
      </c>
      <c r="G3208" t="inlineStr">
        <is>
          <t>appdirs</t>
        </is>
      </c>
      <c r="H3208" t="inlineStr">
        <is>
          <t>&gt;=1.4.0</t>
        </is>
      </c>
    </row>
    <row r="3209">
      <c r="A3209" t="inlineStr">
        <is>
          <t>cowrie</t>
        </is>
      </c>
      <c r="B3209" t="inlineStr">
        <is>
          <t>78564821282e7deed990882d8fb88c75d3cbe8c6</t>
        </is>
      </c>
      <c r="C3209" t="inlineStr">
        <is>
          <t>2019-10-04 11:37:43+00:00</t>
        </is>
      </c>
      <c r="D3209" t="inlineStr">
        <is>
          <t>verchange</t>
        </is>
      </c>
      <c r="E3209" t="inlineStr">
        <is>
          <t>twisted</t>
        </is>
      </c>
      <c r="F3209">
        <f>=19.7.0</f>
        <v/>
      </c>
      <c r="G3209" t="inlineStr">
        <is>
          <t>twisted</t>
        </is>
      </c>
      <c r="H3209" t="inlineStr">
        <is>
          <t>&gt;=17.1.0</t>
        </is>
      </c>
    </row>
    <row r="3210">
      <c r="A3210" t="inlineStr">
        <is>
          <t>cowrie</t>
        </is>
      </c>
      <c r="B3210" t="inlineStr">
        <is>
          <t>78564821282e7deed990882d8fb88c75d3cbe8c6</t>
        </is>
      </c>
      <c r="C3210" t="inlineStr">
        <is>
          <t>2019-10-04 11:37:43+00:00</t>
        </is>
      </c>
      <c r="D3210" t="inlineStr">
        <is>
          <t>verchange</t>
        </is>
      </c>
      <c r="E3210" t="inlineStr">
        <is>
          <t>cryptography</t>
        </is>
      </c>
      <c r="F3210">
        <f>=2.7</f>
        <v/>
      </c>
      <c r="G3210" t="inlineStr">
        <is>
          <t>cryptography</t>
        </is>
      </c>
      <c r="H3210" t="inlineStr">
        <is>
          <t>&gt;=0.9.1</t>
        </is>
      </c>
    </row>
    <row r="3211">
      <c r="A3211" t="inlineStr">
        <is>
          <t>cowrie</t>
        </is>
      </c>
      <c r="B3211" t="inlineStr">
        <is>
          <t>78564821282e7deed990882d8fb88c75d3cbe8c6</t>
        </is>
      </c>
      <c r="C3211" t="inlineStr">
        <is>
          <t>2019-10-04 11:37:43+00:00</t>
        </is>
      </c>
      <c r="D3211" t="inlineStr">
        <is>
          <t>verchange</t>
        </is>
      </c>
      <c r="E3211" t="inlineStr">
        <is>
          <t>packaging</t>
        </is>
      </c>
      <c r="F3211">
        <f>=19.1</f>
        <v/>
      </c>
      <c r="G3211" t="inlineStr">
        <is>
          <t>packaging</t>
        </is>
      </c>
      <c r="H3211" t="inlineStr"/>
    </row>
    <row r="3212">
      <c r="A3212" t="inlineStr">
        <is>
          <t>cowrie</t>
        </is>
      </c>
      <c r="B3212" t="inlineStr">
        <is>
          <t>78564821282e7deed990882d8fb88c75d3cbe8c6</t>
        </is>
      </c>
      <c r="C3212" t="inlineStr">
        <is>
          <t>2019-10-04 11:37:43+00:00</t>
        </is>
      </c>
      <c r="D3212" t="inlineStr">
        <is>
          <t>verchange</t>
        </is>
      </c>
      <c r="E3212" t="inlineStr">
        <is>
          <t>pyopenssl</t>
        </is>
      </c>
      <c r="F3212">
        <f>=19.0.0</f>
        <v/>
      </c>
      <c r="G3212" t="inlineStr">
        <is>
          <t>pyopenssl</t>
        </is>
      </c>
      <c r="H3212" t="inlineStr"/>
    </row>
    <row r="3213">
      <c r="A3213" t="inlineStr">
        <is>
          <t>cowrie</t>
        </is>
      </c>
      <c r="B3213" t="inlineStr">
        <is>
          <t>78564821282e7deed990882d8fb88c75d3cbe8c6</t>
        </is>
      </c>
      <c r="C3213" t="inlineStr">
        <is>
          <t>2019-10-04 11:37:43+00:00</t>
        </is>
      </c>
      <c r="D3213" t="inlineStr">
        <is>
          <t>verchange</t>
        </is>
      </c>
      <c r="E3213" t="inlineStr">
        <is>
          <t>pyparsing</t>
        </is>
      </c>
      <c r="F3213">
        <f>=2.4.2</f>
        <v/>
      </c>
      <c r="G3213" t="inlineStr">
        <is>
          <t>pyparsing</t>
        </is>
      </c>
      <c r="H3213" t="inlineStr"/>
    </row>
    <row r="3214">
      <c r="A3214" t="inlineStr">
        <is>
          <t>cowrie</t>
        </is>
      </c>
      <c r="B3214" t="inlineStr">
        <is>
          <t>78564821282e7deed990882d8fb88c75d3cbe8c6</t>
        </is>
      </c>
      <c r="C3214" t="inlineStr">
        <is>
          <t>2019-10-04 11:37:43+00:00</t>
        </is>
      </c>
      <c r="D3214" t="inlineStr">
        <is>
          <t>add</t>
        </is>
      </c>
      <c r="E3214" t="inlineStr">
        <is>
          <t>bcrypt</t>
        </is>
      </c>
      <c r="F3214">
        <f>=3.1.7</f>
        <v/>
      </c>
      <c r="G3214" t="inlineStr"/>
      <c r="H3214" t="inlineStr"/>
    </row>
    <row r="3215">
      <c r="A3215" t="inlineStr">
        <is>
          <t>cowrie</t>
        </is>
      </c>
      <c r="B3215" t="inlineStr">
        <is>
          <t>78564821282e7deed990882d8fb88c75d3cbe8c6</t>
        </is>
      </c>
      <c r="C3215" t="inlineStr">
        <is>
          <t>2019-10-04 11:37:43+00:00</t>
        </is>
      </c>
      <c r="D3215" t="inlineStr">
        <is>
          <t>add</t>
        </is>
      </c>
      <c r="E3215" t="inlineStr">
        <is>
          <t>treq</t>
        </is>
      </c>
      <c r="F3215" t="inlineStr"/>
      <c r="G3215" t="inlineStr"/>
      <c r="H3215" t="inlineStr"/>
    </row>
    <row r="3216">
      <c r="A3216" t="inlineStr">
        <is>
          <t>cowrie</t>
        </is>
      </c>
      <c r="B3216" t="inlineStr">
        <is>
          <t>9738d783d2995b84ddeb2d5933e8099fec0881f5</t>
        </is>
      </c>
      <c r="C3216" t="inlineStr">
        <is>
          <t>2019-10-31 14:11:04+00:00</t>
        </is>
      </c>
      <c r="D3216" t="inlineStr">
        <is>
          <t>verchange</t>
        </is>
      </c>
      <c r="E3216" t="inlineStr">
        <is>
          <t>pyasn1_modules</t>
        </is>
      </c>
      <c r="F3216">
        <f>=0.2.6</f>
        <v/>
      </c>
      <c r="G3216" t="inlineStr">
        <is>
          <t>pyasn1_modules</t>
        </is>
      </c>
      <c r="H3216" t="inlineStr"/>
    </row>
    <row r="3217">
      <c r="A3217" t="inlineStr">
        <is>
          <t>cowrie</t>
        </is>
      </c>
      <c r="B3217" t="inlineStr">
        <is>
          <t>9738d783d2995b84ddeb2d5933e8099fec0881f5</t>
        </is>
      </c>
      <c r="C3217" t="inlineStr">
        <is>
          <t>2019-10-31 14:11:04+00:00</t>
        </is>
      </c>
      <c r="D3217" t="inlineStr">
        <is>
          <t>verchange</t>
        </is>
      </c>
      <c r="E3217" t="inlineStr">
        <is>
          <t>configparser</t>
        </is>
      </c>
      <c r="F3217">
        <f>=3.8.1</f>
        <v/>
      </c>
      <c r="G3217" t="inlineStr">
        <is>
          <t>configparser</t>
        </is>
      </c>
      <c r="H3217" t="inlineStr"/>
    </row>
    <row r="3218">
      <c r="A3218" t="inlineStr">
        <is>
          <t>cowrie</t>
        </is>
      </c>
      <c r="B3218" t="inlineStr">
        <is>
          <t>9738d783d2995b84ddeb2d5933e8099fec0881f5</t>
        </is>
      </c>
      <c r="C3218" t="inlineStr">
        <is>
          <t>2019-10-31 14:11:04+00:00</t>
        </is>
      </c>
      <c r="D3218" t="inlineStr">
        <is>
          <t>verchange</t>
        </is>
      </c>
      <c r="E3218" t="inlineStr">
        <is>
          <t>attrs</t>
        </is>
      </c>
      <c r="F3218">
        <f>=19.1.0</f>
        <v/>
      </c>
      <c r="G3218" t="inlineStr">
        <is>
          <t>attrs</t>
        </is>
      </c>
      <c r="H3218" t="inlineStr"/>
    </row>
    <row r="3219">
      <c r="A3219" t="inlineStr">
        <is>
          <t>cowrie</t>
        </is>
      </c>
      <c r="B3219" t="inlineStr">
        <is>
          <t>9738d783d2995b84ddeb2d5933e8099fec0881f5</t>
        </is>
      </c>
      <c r="C3219" t="inlineStr">
        <is>
          <t>2019-10-31 14:11:04+00:00</t>
        </is>
      </c>
      <c r="D3219" t="inlineStr">
        <is>
          <t>verchange</t>
        </is>
      </c>
      <c r="E3219" t="inlineStr">
        <is>
          <t>service_identity</t>
        </is>
      </c>
      <c r="F3219">
        <f>=18.1.0</f>
        <v/>
      </c>
      <c r="G3219" t="inlineStr">
        <is>
          <t>service_identity</t>
        </is>
      </c>
      <c r="H3219" t="inlineStr"/>
    </row>
    <row r="3220">
      <c r="A3220" t="inlineStr">
        <is>
          <t>cowrie</t>
        </is>
      </c>
      <c r="B3220" t="inlineStr">
        <is>
          <t>9738d783d2995b84ddeb2d5933e8099fec0881f5</t>
        </is>
      </c>
      <c r="C3220" t="inlineStr">
        <is>
          <t>2019-10-31 14:11:04+00:00</t>
        </is>
      </c>
      <c r="D3220" t="inlineStr">
        <is>
          <t>verchange</t>
        </is>
      </c>
      <c r="E3220" t="inlineStr">
        <is>
          <t>python-dateutil</t>
        </is>
      </c>
      <c r="F3220">
        <f>=2.8.0</f>
        <v/>
      </c>
      <c r="G3220" t="inlineStr">
        <is>
          <t>python-dateutil</t>
        </is>
      </c>
      <c r="H3220" t="inlineStr"/>
    </row>
    <row r="3221">
      <c r="A3221" t="inlineStr">
        <is>
          <t>cowrie</t>
        </is>
      </c>
      <c r="B3221" t="inlineStr">
        <is>
          <t>9738d783d2995b84ddeb2d5933e8099fec0881f5</t>
        </is>
      </c>
      <c r="C3221" t="inlineStr">
        <is>
          <t>2019-10-31 14:11:04+00:00</t>
        </is>
      </c>
      <c r="D3221" t="inlineStr">
        <is>
          <t>verchange</t>
        </is>
      </c>
      <c r="E3221" t="inlineStr">
        <is>
          <t>tftpy</t>
        </is>
      </c>
      <c r="F3221">
        <f>=0.8.0</f>
        <v/>
      </c>
      <c r="G3221" t="inlineStr">
        <is>
          <t>tftpy</t>
        </is>
      </c>
      <c r="H3221" t="inlineStr"/>
    </row>
    <row r="3222">
      <c r="A3222" t="inlineStr">
        <is>
          <t>cowrie</t>
        </is>
      </c>
      <c r="B3222" t="inlineStr">
        <is>
          <t>9738d783d2995b84ddeb2d5933e8099fec0881f5</t>
        </is>
      </c>
      <c r="C3222" t="inlineStr">
        <is>
          <t>2019-10-31 14:11:04+00:00</t>
        </is>
      </c>
      <c r="D3222" t="inlineStr">
        <is>
          <t>verchange</t>
        </is>
      </c>
      <c r="E3222" t="inlineStr">
        <is>
          <t>appdirs</t>
        </is>
      </c>
      <c r="F3222">
        <f>=1.4.3</f>
        <v/>
      </c>
      <c r="G3222" t="inlineStr">
        <is>
          <t>appdirs</t>
        </is>
      </c>
      <c r="H3222" t="inlineStr">
        <is>
          <t>&gt;=1.4.0</t>
        </is>
      </c>
    </row>
    <row r="3223">
      <c r="A3223" t="inlineStr">
        <is>
          <t>cowrie</t>
        </is>
      </c>
      <c r="B3223" t="inlineStr">
        <is>
          <t>9738d783d2995b84ddeb2d5933e8099fec0881f5</t>
        </is>
      </c>
      <c r="C3223" t="inlineStr">
        <is>
          <t>2019-10-31 14:11:04+00:00</t>
        </is>
      </c>
      <c r="D3223" t="inlineStr">
        <is>
          <t>verchange</t>
        </is>
      </c>
      <c r="E3223" t="inlineStr">
        <is>
          <t>twisted</t>
        </is>
      </c>
      <c r="F3223">
        <f>=19.7.0</f>
        <v/>
      </c>
      <c r="G3223" t="inlineStr">
        <is>
          <t>twisted</t>
        </is>
      </c>
      <c r="H3223" t="inlineStr">
        <is>
          <t>&gt;=17.1.0</t>
        </is>
      </c>
    </row>
    <row r="3224">
      <c r="A3224" t="inlineStr">
        <is>
          <t>cowrie</t>
        </is>
      </c>
      <c r="B3224" t="inlineStr">
        <is>
          <t>9738d783d2995b84ddeb2d5933e8099fec0881f5</t>
        </is>
      </c>
      <c r="C3224" t="inlineStr">
        <is>
          <t>2019-10-31 14:11:04+00:00</t>
        </is>
      </c>
      <c r="D3224" t="inlineStr">
        <is>
          <t>verchange</t>
        </is>
      </c>
      <c r="E3224" t="inlineStr">
        <is>
          <t>cryptography</t>
        </is>
      </c>
      <c r="F3224">
        <f>=2.7</f>
        <v/>
      </c>
      <c r="G3224" t="inlineStr">
        <is>
          <t>cryptography</t>
        </is>
      </c>
      <c r="H3224" t="inlineStr">
        <is>
          <t>&gt;=0.9.1</t>
        </is>
      </c>
    </row>
    <row r="3225">
      <c r="A3225" t="inlineStr">
        <is>
          <t>cowrie</t>
        </is>
      </c>
      <c r="B3225" t="inlineStr">
        <is>
          <t>9738d783d2995b84ddeb2d5933e8099fec0881f5</t>
        </is>
      </c>
      <c r="C3225" t="inlineStr">
        <is>
          <t>2019-10-31 14:11:04+00:00</t>
        </is>
      </c>
      <c r="D3225" t="inlineStr">
        <is>
          <t>verchange</t>
        </is>
      </c>
      <c r="E3225" t="inlineStr">
        <is>
          <t>packaging</t>
        </is>
      </c>
      <c r="F3225">
        <f>=19.1</f>
        <v/>
      </c>
      <c r="G3225" t="inlineStr">
        <is>
          <t>packaging</t>
        </is>
      </c>
      <c r="H3225" t="inlineStr"/>
    </row>
    <row r="3226">
      <c r="A3226" t="inlineStr">
        <is>
          <t>cowrie</t>
        </is>
      </c>
      <c r="B3226" t="inlineStr">
        <is>
          <t>9738d783d2995b84ddeb2d5933e8099fec0881f5</t>
        </is>
      </c>
      <c r="C3226" t="inlineStr">
        <is>
          <t>2019-10-31 14:11:04+00:00</t>
        </is>
      </c>
      <c r="D3226" t="inlineStr">
        <is>
          <t>verchange</t>
        </is>
      </c>
      <c r="E3226" t="inlineStr">
        <is>
          <t>pyopenssl</t>
        </is>
      </c>
      <c r="F3226">
        <f>=19.0.0</f>
        <v/>
      </c>
      <c r="G3226" t="inlineStr">
        <is>
          <t>pyopenssl</t>
        </is>
      </c>
      <c r="H3226" t="inlineStr"/>
    </row>
    <row r="3227">
      <c r="A3227" t="inlineStr">
        <is>
          <t>cowrie</t>
        </is>
      </c>
      <c r="B3227" t="inlineStr">
        <is>
          <t>9738d783d2995b84ddeb2d5933e8099fec0881f5</t>
        </is>
      </c>
      <c r="C3227" t="inlineStr">
        <is>
          <t>2019-10-31 14:11:04+00:00</t>
        </is>
      </c>
      <c r="D3227" t="inlineStr">
        <is>
          <t>verchange</t>
        </is>
      </c>
      <c r="E3227" t="inlineStr">
        <is>
          <t>pyparsing</t>
        </is>
      </c>
      <c r="F3227">
        <f>=2.4.2</f>
        <v/>
      </c>
      <c r="G3227" t="inlineStr">
        <is>
          <t>pyparsing</t>
        </is>
      </c>
      <c r="H3227" t="inlineStr"/>
    </row>
    <row r="3228">
      <c r="A3228" t="inlineStr">
        <is>
          <t>cowrie</t>
        </is>
      </c>
      <c r="B3228" t="inlineStr">
        <is>
          <t>9738d783d2995b84ddeb2d5933e8099fec0881f5</t>
        </is>
      </c>
      <c r="C3228" t="inlineStr">
        <is>
          <t>2019-10-31 14:11:04+00:00</t>
        </is>
      </c>
      <c r="D3228" t="inlineStr">
        <is>
          <t>add</t>
        </is>
      </c>
      <c r="E3228" t="inlineStr">
        <is>
          <t>bcrypt</t>
        </is>
      </c>
      <c r="F3228">
        <f>=3.1.7</f>
        <v/>
      </c>
      <c r="G3228" t="inlineStr"/>
      <c r="H3228" t="inlineStr"/>
    </row>
    <row r="3229">
      <c r="A3229" t="inlineStr">
        <is>
          <t>cowrie</t>
        </is>
      </c>
      <c r="B3229" t="inlineStr">
        <is>
          <t>9738d783d2995b84ddeb2d5933e8099fec0881f5</t>
        </is>
      </c>
      <c r="C3229" t="inlineStr">
        <is>
          <t>2019-10-31 14:11:04+00:00</t>
        </is>
      </c>
      <c r="D3229" t="inlineStr">
        <is>
          <t>add</t>
        </is>
      </c>
      <c r="E3229" t="inlineStr">
        <is>
          <t>treq</t>
        </is>
      </c>
      <c r="F3229" t="inlineStr"/>
      <c r="G3229" t="inlineStr"/>
      <c r="H3229" t="inlineStr"/>
    </row>
    <row r="3230">
      <c r="A3230" t="inlineStr">
        <is>
          <t>matscipy</t>
        </is>
      </c>
      <c r="B3230" t="inlineStr">
        <is>
          <t>255aa122bfe9300daa40628de0d99931f78bf376</t>
        </is>
      </c>
      <c r="C3230" t="inlineStr">
        <is>
          <t>2020-05-05 15:00:54+00:00</t>
        </is>
      </c>
      <c r="D3230" t="inlineStr">
        <is>
          <t>verchange</t>
        </is>
      </c>
      <c r="E3230" t="inlineStr">
        <is>
          <t>ase</t>
        </is>
      </c>
      <c r="F3230" t="inlineStr">
        <is>
          <t>&gt;=3.17.0</t>
        </is>
      </c>
      <c r="G3230" t="inlineStr">
        <is>
          <t>ase</t>
        </is>
      </c>
      <c r="H3230" t="inlineStr">
        <is>
          <t>&gt;=3.9.0</t>
        </is>
      </c>
    </row>
    <row r="3231">
      <c r="A3231" t="inlineStr">
        <is>
          <t>matscipy</t>
        </is>
      </c>
      <c r="B3231" t="inlineStr">
        <is>
          <t>255aa122bfe9300daa40628de0d99931f78bf376</t>
        </is>
      </c>
      <c r="C3231" t="inlineStr">
        <is>
          <t>2020-05-05 15:00:54+00:00</t>
        </is>
      </c>
      <c r="D3231" t="inlineStr">
        <is>
          <t>verchange</t>
        </is>
      </c>
      <c r="E3231" t="inlineStr">
        <is>
          <t>numpy</t>
        </is>
      </c>
      <c r="F3231" t="inlineStr">
        <is>
          <t>&gt;=1.16.0</t>
        </is>
      </c>
      <c r="G3231" t="inlineStr">
        <is>
          <t>numpy</t>
        </is>
      </c>
      <c r="H3231" t="inlineStr">
        <is>
          <t>&gt;=1.5.0</t>
        </is>
      </c>
    </row>
    <row r="3232">
      <c r="A3232" t="inlineStr">
        <is>
          <t>matscipy</t>
        </is>
      </c>
      <c r="B3232" t="inlineStr">
        <is>
          <t>255aa122bfe9300daa40628de0d99931f78bf376</t>
        </is>
      </c>
      <c r="C3232" t="inlineStr">
        <is>
          <t>2020-05-05 15:00:54+00:00</t>
        </is>
      </c>
      <c r="D3232" t="inlineStr">
        <is>
          <t>add</t>
        </is>
      </c>
      <c r="E3232" t="inlineStr">
        <is>
          <t>scipy</t>
        </is>
      </c>
      <c r="F3232" t="inlineStr">
        <is>
          <t>&gt;=1.2.3</t>
        </is>
      </c>
      <c r="G3232" t="inlineStr"/>
      <c r="H3232" t="inlineStr"/>
    </row>
    <row r="3233">
      <c r="A3233" t="inlineStr">
        <is>
          <t>matscipy</t>
        </is>
      </c>
      <c r="B3233" t="inlineStr">
        <is>
          <t>255aa122bfe9300daa40628de0d99931f78bf376</t>
        </is>
      </c>
      <c r="C3233" t="inlineStr">
        <is>
          <t>2020-05-05 15:00:54+00:00</t>
        </is>
      </c>
      <c r="D3233" t="inlineStr">
        <is>
          <t>add</t>
        </is>
      </c>
      <c r="E3233" t="inlineStr">
        <is>
          <t>sphinx_rtd_theme</t>
        </is>
      </c>
      <c r="F3233" t="inlineStr"/>
      <c r="G3233" t="inlineStr"/>
      <c r="H3233" t="inlineStr"/>
    </row>
    <row r="3234">
      <c r="A3234" t="inlineStr">
        <is>
          <t>fmn</t>
        </is>
      </c>
      <c r="B3234" t="inlineStr">
        <is>
          <t>c7725c5c6e58358098b4531973f326143943af9e</t>
        </is>
      </c>
      <c r="C3234" t="inlineStr">
        <is>
          <t>2017-01-06 16:29:41+00:00</t>
        </is>
      </c>
      <c r="D3234" t="inlineStr">
        <is>
          <t>add</t>
        </is>
      </c>
      <c r="E3234" t="inlineStr">
        <is>
          <t>arrow</t>
        </is>
      </c>
      <c r="F3234" t="inlineStr"/>
      <c r="G3234" t="inlineStr"/>
      <c r="H3234" t="inlineStr"/>
    </row>
    <row r="3235">
      <c r="A3235" t="inlineStr">
        <is>
          <t>fmn</t>
        </is>
      </c>
      <c r="B3235" t="inlineStr">
        <is>
          <t>c7725c5c6e58358098b4531973f326143943af9e</t>
        </is>
      </c>
      <c r="C3235" t="inlineStr">
        <is>
          <t>2017-01-06 16:29:41+00:00</t>
        </is>
      </c>
      <c r="D3235" t="inlineStr">
        <is>
          <t>add</t>
        </is>
      </c>
      <c r="E3235" t="inlineStr">
        <is>
          <t>beautifulsoup4</t>
        </is>
      </c>
      <c r="F3235" t="inlineStr"/>
      <c r="G3235" t="inlineStr"/>
      <c r="H3235" t="inlineStr"/>
    </row>
    <row r="3236">
      <c r="A3236" t="inlineStr">
        <is>
          <t>fmn</t>
        </is>
      </c>
      <c r="B3236" t="inlineStr">
        <is>
          <t>c7725c5c6e58358098b4531973f326143943af9e</t>
        </is>
      </c>
      <c r="C3236" t="inlineStr">
        <is>
          <t>2017-01-06 16:29:41+00:00</t>
        </is>
      </c>
      <c r="D3236" t="inlineStr">
        <is>
          <t>add</t>
        </is>
      </c>
      <c r="E3236" t="inlineStr">
        <is>
          <t>bleach</t>
        </is>
      </c>
      <c r="F3236" t="inlineStr"/>
      <c r="G3236" t="inlineStr"/>
      <c r="H3236" t="inlineStr"/>
    </row>
    <row r="3237">
      <c r="A3237" t="inlineStr">
        <is>
          <t>fmn</t>
        </is>
      </c>
      <c r="B3237" t="inlineStr">
        <is>
          <t>c7725c5c6e58358098b4531973f326143943af9e</t>
        </is>
      </c>
      <c r="C3237" t="inlineStr">
        <is>
          <t>2017-01-06 16:29:41+00:00</t>
        </is>
      </c>
      <c r="D3237" t="inlineStr">
        <is>
          <t>add</t>
        </is>
      </c>
      <c r="E3237" t="inlineStr">
        <is>
          <t>docutils</t>
        </is>
      </c>
      <c r="F3237" t="inlineStr"/>
      <c r="G3237" t="inlineStr"/>
      <c r="H3237" t="inlineStr"/>
    </row>
    <row r="3238">
      <c r="A3238" t="inlineStr">
        <is>
          <t>fmn</t>
        </is>
      </c>
      <c r="B3238" t="inlineStr">
        <is>
          <t>c7725c5c6e58358098b4531973f326143943af9e</t>
        </is>
      </c>
      <c r="C3238" t="inlineStr">
        <is>
          <t>2017-01-06 16:29:41+00:00</t>
        </is>
      </c>
      <c r="D3238" t="inlineStr">
        <is>
          <t>add</t>
        </is>
      </c>
      <c r="E3238" t="inlineStr">
        <is>
          <t>dogpile.cache</t>
        </is>
      </c>
      <c r="F3238" t="inlineStr"/>
      <c r="G3238" t="inlineStr"/>
      <c r="H3238" t="inlineStr"/>
    </row>
    <row r="3239">
      <c r="A3239" t="inlineStr">
        <is>
          <t>fmn</t>
        </is>
      </c>
      <c r="B3239" t="inlineStr">
        <is>
          <t>c7725c5c6e58358098b4531973f326143943af9e</t>
        </is>
      </c>
      <c r="C3239" t="inlineStr">
        <is>
          <t>2017-01-06 16:29:41+00:00</t>
        </is>
      </c>
      <c r="D3239" t="inlineStr">
        <is>
          <t>add</t>
        </is>
      </c>
      <c r="E3239" t="inlineStr">
        <is>
          <t>fedmsg</t>
        </is>
      </c>
      <c r="F3239" t="inlineStr"/>
      <c r="G3239" t="inlineStr"/>
      <c r="H3239" t="inlineStr"/>
    </row>
    <row r="3240">
      <c r="A3240" t="inlineStr">
        <is>
          <t>fmn</t>
        </is>
      </c>
      <c r="B3240" t="inlineStr">
        <is>
          <t>c7725c5c6e58358098b4531973f326143943af9e</t>
        </is>
      </c>
      <c r="C3240" t="inlineStr">
        <is>
          <t>2017-01-06 16:29:41+00:00</t>
        </is>
      </c>
      <c r="D3240" t="inlineStr">
        <is>
          <t>add</t>
        </is>
      </c>
      <c r="E3240" t="inlineStr">
        <is>
          <t>fedmsg_meta_fedora_infrastructure</t>
        </is>
      </c>
      <c r="F3240" t="inlineStr"/>
      <c r="G3240" t="inlineStr"/>
      <c r="H3240" t="inlineStr"/>
    </row>
    <row r="3241">
      <c r="A3241" t="inlineStr">
        <is>
          <t>fmn</t>
        </is>
      </c>
      <c r="B3241" t="inlineStr">
        <is>
          <t>c7725c5c6e58358098b4531973f326143943af9e</t>
        </is>
      </c>
      <c r="C3241" t="inlineStr">
        <is>
          <t>2017-01-06 16:29:41+00:00</t>
        </is>
      </c>
      <c r="D3241" t="inlineStr">
        <is>
          <t>add</t>
        </is>
      </c>
      <c r="E3241" t="inlineStr">
        <is>
          <t>markupsafe</t>
        </is>
      </c>
      <c r="F3241" t="inlineStr"/>
      <c r="G3241" t="inlineStr"/>
      <c r="H3241" t="inlineStr"/>
    </row>
    <row r="3242">
      <c r="A3242" t="inlineStr">
        <is>
          <t>fmn</t>
        </is>
      </c>
      <c r="B3242" t="inlineStr">
        <is>
          <t>c7725c5c6e58358098b4531973f326143943af9e</t>
        </is>
      </c>
      <c r="C3242" t="inlineStr">
        <is>
          <t>2017-01-06 16:29:41+00:00</t>
        </is>
      </c>
      <c r="D3242" t="inlineStr">
        <is>
          <t>add</t>
        </is>
      </c>
      <c r="E3242" t="inlineStr">
        <is>
          <t>moksha.hub</t>
        </is>
      </c>
      <c r="F3242" t="inlineStr"/>
      <c r="G3242" t="inlineStr"/>
      <c r="H3242" t="inlineStr"/>
    </row>
    <row r="3243">
      <c r="A3243" t="inlineStr">
        <is>
          <t>fmn</t>
        </is>
      </c>
      <c r="B3243" t="inlineStr">
        <is>
          <t>c7725c5c6e58358098b4531973f326143943af9e</t>
        </is>
      </c>
      <c r="C3243" t="inlineStr">
        <is>
          <t>2017-01-06 16:29:41+00:00</t>
        </is>
      </c>
      <c r="D3243" t="inlineStr">
        <is>
          <t>add</t>
        </is>
      </c>
      <c r="E3243" t="inlineStr">
        <is>
          <t>pika</t>
        </is>
      </c>
      <c r="F3243" t="inlineStr"/>
      <c r="G3243" t="inlineStr"/>
      <c r="H3243" t="inlineStr"/>
    </row>
    <row r="3244">
      <c r="A3244" t="inlineStr">
        <is>
          <t>fmn</t>
        </is>
      </c>
      <c r="B3244" t="inlineStr">
        <is>
          <t>c7725c5c6e58358098b4531973f326143943af9e</t>
        </is>
      </c>
      <c r="C3244" t="inlineStr">
        <is>
          <t>2017-01-06 16:29:41+00:00</t>
        </is>
      </c>
      <c r="D3244" t="inlineStr">
        <is>
          <t>add</t>
        </is>
      </c>
      <c r="E3244" t="inlineStr">
        <is>
          <t>python-fedora</t>
        </is>
      </c>
      <c r="F3244" t="inlineStr"/>
      <c r="G3244" t="inlineStr"/>
      <c r="H3244" t="inlineStr"/>
    </row>
    <row r="3245">
      <c r="A3245" t="inlineStr">
        <is>
          <t>fmn</t>
        </is>
      </c>
      <c r="B3245" t="inlineStr">
        <is>
          <t>c7725c5c6e58358098b4531973f326143943af9e</t>
        </is>
      </c>
      <c r="C3245" t="inlineStr">
        <is>
          <t>2017-01-06 16:29:41+00:00</t>
        </is>
      </c>
      <c r="D3245" t="inlineStr">
        <is>
          <t>add</t>
        </is>
      </c>
      <c r="E3245" t="inlineStr">
        <is>
          <t>redis</t>
        </is>
      </c>
      <c r="F3245" t="inlineStr"/>
      <c r="G3245" t="inlineStr"/>
      <c r="H3245" t="inlineStr"/>
    </row>
    <row r="3246">
      <c r="A3246" t="inlineStr">
        <is>
          <t>fmn</t>
        </is>
      </c>
      <c r="B3246" t="inlineStr">
        <is>
          <t>c7725c5c6e58358098b4531973f326143943af9e</t>
        </is>
      </c>
      <c r="C3246" t="inlineStr">
        <is>
          <t>2017-01-06 16:29:41+00:00</t>
        </is>
      </c>
      <c r="D3246" t="inlineStr">
        <is>
          <t>add</t>
        </is>
      </c>
      <c r="E3246" t="inlineStr">
        <is>
          <t>requests</t>
        </is>
      </c>
      <c r="F3246" t="inlineStr"/>
      <c r="G3246" t="inlineStr"/>
      <c r="H3246" t="inlineStr"/>
    </row>
    <row r="3247">
      <c r="A3247" t="inlineStr">
        <is>
          <t>fmn</t>
        </is>
      </c>
      <c r="B3247" t="inlineStr">
        <is>
          <t>c7725c5c6e58358098b4531973f326143943af9e</t>
        </is>
      </c>
      <c r="C3247" t="inlineStr">
        <is>
          <t>2017-01-06 16:29:41+00:00</t>
        </is>
      </c>
      <c r="D3247" t="inlineStr">
        <is>
          <t>add</t>
        </is>
      </c>
      <c r="E3247" t="inlineStr">
        <is>
          <t>six</t>
        </is>
      </c>
      <c r="F3247" t="inlineStr"/>
      <c r="G3247" t="inlineStr"/>
      <c r="H3247" t="inlineStr"/>
    </row>
    <row r="3248">
      <c r="A3248" t="inlineStr">
        <is>
          <t>fmn</t>
        </is>
      </c>
      <c r="B3248" t="inlineStr">
        <is>
          <t>c7725c5c6e58358098b4531973f326143943af9e</t>
        </is>
      </c>
      <c r="C3248" t="inlineStr">
        <is>
          <t>2017-01-06 16:29:41+00:00</t>
        </is>
      </c>
      <c r="D3248" t="inlineStr">
        <is>
          <t>add</t>
        </is>
      </c>
      <c r="E3248" t="inlineStr">
        <is>
          <t>SQLAlchemy</t>
        </is>
      </c>
      <c r="F3248" t="inlineStr">
        <is>
          <t>&gt;=0.8</t>
        </is>
      </c>
      <c r="G3248" t="inlineStr"/>
      <c r="H3248" t="inlineStr"/>
    </row>
    <row r="3249">
      <c r="A3249" t="inlineStr">
        <is>
          <t>fmn</t>
        </is>
      </c>
      <c r="B3249" t="inlineStr">
        <is>
          <t>537567748eea406da25fa5e4e3a085c46e4a0f1f</t>
        </is>
      </c>
      <c r="C3249" t="inlineStr">
        <is>
          <t>2017-01-23 15:08:40+00:00</t>
        </is>
      </c>
      <c r="D3249" t="inlineStr">
        <is>
          <t>add</t>
        </is>
      </c>
      <c r="E3249" t="inlineStr">
        <is>
          <t>arrow</t>
        </is>
      </c>
      <c r="F3249" t="inlineStr"/>
      <c r="G3249" t="inlineStr"/>
      <c r="H3249" t="inlineStr"/>
    </row>
    <row r="3250">
      <c r="A3250" t="inlineStr">
        <is>
          <t>fmn</t>
        </is>
      </c>
      <c r="B3250" t="inlineStr">
        <is>
          <t>537567748eea406da25fa5e4e3a085c46e4a0f1f</t>
        </is>
      </c>
      <c r="C3250" t="inlineStr">
        <is>
          <t>2017-01-23 15:08:40+00:00</t>
        </is>
      </c>
      <c r="D3250" t="inlineStr">
        <is>
          <t>add</t>
        </is>
      </c>
      <c r="E3250" t="inlineStr">
        <is>
          <t>beautifulsoup4</t>
        </is>
      </c>
      <c r="F3250" t="inlineStr"/>
      <c r="G3250" t="inlineStr"/>
      <c r="H3250" t="inlineStr"/>
    </row>
    <row r="3251">
      <c r="A3251" t="inlineStr">
        <is>
          <t>fmn</t>
        </is>
      </c>
      <c r="B3251" t="inlineStr">
        <is>
          <t>537567748eea406da25fa5e4e3a085c46e4a0f1f</t>
        </is>
      </c>
      <c r="C3251" t="inlineStr">
        <is>
          <t>2017-01-23 15:08:40+00:00</t>
        </is>
      </c>
      <c r="D3251" t="inlineStr">
        <is>
          <t>add</t>
        </is>
      </c>
      <c r="E3251" t="inlineStr">
        <is>
          <t>bleach</t>
        </is>
      </c>
      <c r="F3251" t="inlineStr"/>
      <c r="G3251" t="inlineStr"/>
      <c r="H3251" t="inlineStr"/>
    </row>
    <row r="3252">
      <c r="A3252" t="inlineStr">
        <is>
          <t>fmn</t>
        </is>
      </c>
      <c r="B3252" t="inlineStr">
        <is>
          <t>537567748eea406da25fa5e4e3a085c46e4a0f1f</t>
        </is>
      </c>
      <c r="C3252" t="inlineStr">
        <is>
          <t>2017-01-23 15:08:40+00:00</t>
        </is>
      </c>
      <c r="D3252" t="inlineStr">
        <is>
          <t>add</t>
        </is>
      </c>
      <c r="E3252" t="inlineStr">
        <is>
          <t>docutils</t>
        </is>
      </c>
      <c r="F3252" t="inlineStr"/>
      <c r="G3252" t="inlineStr"/>
      <c r="H3252" t="inlineStr"/>
    </row>
    <row r="3253">
      <c r="A3253" t="inlineStr">
        <is>
          <t>fmn</t>
        </is>
      </c>
      <c r="B3253" t="inlineStr">
        <is>
          <t>537567748eea406da25fa5e4e3a085c46e4a0f1f</t>
        </is>
      </c>
      <c r="C3253" t="inlineStr">
        <is>
          <t>2017-01-23 15:08:40+00:00</t>
        </is>
      </c>
      <c r="D3253" t="inlineStr">
        <is>
          <t>add</t>
        </is>
      </c>
      <c r="E3253" t="inlineStr">
        <is>
          <t>dogpile.cache</t>
        </is>
      </c>
      <c r="F3253" t="inlineStr"/>
      <c r="G3253" t="inlineStr"/>
      <c r="H3253" t="inlineStr"/>
    </row>
    <row r="3254">
      <c r="A3254" t="inlineStr">
        <is>
          <t>fmn</t>
        </is>
      </c>
      <c r="B3254" t="inlineStr">
        <is>
          <t>537567748eea406da25fa5e4e3a085c46e4a0f1f</t>
        </is>
      </c>
      <c r="C3254" t="inlineStr">
        <is>
          <t>2017-01-23 15:08:40+00:00</t>
        </is>
      </c>
      <c r="D3254" t="inlineStr">
        <is>
          <t>add</t>
        </is>
      </c>
      <c r="E3254" t="inlineStr">
        <is>
          <t>fedmsg</t>
        </is>
      </c>
      <c r="F3254" t="inlineStr"/>
      <c r="G3254" t="inlineStr"/>
      <c r="H3254" t="inlineStr"/>
    </row>
    <row r="3255">
      <c r="A3255" t="inlineStr">
        <is>
          <t>fmn</t>
        </is>
      </c>
      <c r="B3255" t="inlineStr">
        <is>
          <t>537567748eea406da25fa5e4e3a085c46e4a0f1f</t>
        </is>
      </c>
      <c r="C3255" t="inlineStr">
        <is>
          <t>2017-01-23 15:08:40+00:00</t>
        </is>
      </c>
      <c r="D3255" t="inlineStr">
        <is>
          <t>add</t>
        </is>
      </c>
      <c r="E3255" t="inlineStr">
        <is>
          <t>fedmsg_meta_fedora_infrastructure</t>
        </is>
      </c>
      <c r="F3255" t="inlineStr"/>
      <c r="G3255" t="inlineStr"/>
      <c r="H3255" t="inlineStr"/>
    </row>
    <row r="3256">
      <c r="A3256" t="inlineStr">
        <is>
          <t>fmn</t>
        </is>
      </c>
      <c r="B3256" t="inlineStr">
        <is>
          <t>537567748eea406da25fa5e4e3a085c46e4a0f1f</t>
        </is>
      </c>
      <c r="C3256" t="inlineStr">
        <is>
          <t>2017-01-23 15:08:40+00:00</t>
        </is>
      </c>
      <c r="D3256" t="inlineStr">
        <is>
          <t>add</t>
        </is>
      </c>
      <c r="E3256" t="inlineStr">
        <is>
          <t>markupsafe</t>
        </is>
      </c>
      <c r="F3256" t="inlineStr"/>
      <c r="G3256" t="inlineStr"/>
      <c r="H3256" t="inlineStr"/>
    </row>
    <row r="3257">
      <c r="A3257" t="inlineStr">
        <is>
          <t>fmn</t>
        </is>
      </c>
      <c r="B3257" t="inlineStr">
        <is>
          <t>537567748eea406da25fa5e4e3a085c46e4a0f1f</t>
        </is>
      </c>
      <c r="C3257" t="inlineStr">
        <is>
          <t>2017-01-23 15:08:40+00:00</t>
        </is>
      </c>
      <c r="D3257" t="inlineStr">
        <is>
          <t>add</t>
        </is>
      </c>
      <c r="E3257" t="inlineStr">
        <is>
          <t>moksha.hub</t>
        </is>
      </c>
      <c r="F3257" t="inlineStr"/>
      <c r="G3257" t="inlineStr"/>
      <c r="H3257" t="inlineStr"/>
    </row>
    <row r="3258">
      <c r="A3258" t="inlineStr">
        <is>
          <t>fmn</t>
        </is>
      </c>
      <c r="B3258" t="inlineStr">
        <is>
          <t>537567748eea406da25fa5e4e3a085c46e4a0f1f</t>
        </is>
      </c>
      <c r="C3258" t="inlineStr">
        <is>
          <t>2017-01-23 15:08:40+00:00</t>
        </is>
      </c>
      <c r="D3258" t="inlineStr">
        <is>
          <t>add</t>
        </is>
      </c>
      <c r="E3258" t="inlineStr">
        <is>
          <t>pika</t>
        </is>
      </c>
      <c r="F3258" t="inlineStr"/>
      <c r="G3258" t="inlineStr"/>
      <c r="H3258" t="inlineStr"/>
    </row>
    <row r="3259">
      <c r="A3259" t="inlineStr">
        <is>
          <t>fmn</t>
        </is>
      </c>
      <c r="B3259" t="inlineStr">
        <is>
          <t>537567748eea406da25fa5e4e3a085c46e4a0f1f</t>
        </is>
      </c>
      <c r="C3259" t="inlineStr">
        <is>
          <t>2017-01-23 15:08:40+00:00</t>
        </is>
      </c>
      <c r="D3259" t="inlineStr">
        <is>
          <t>add</t>
        </is>
      </c>
      <c r="E3259" t="inlineStr">
        <is>
          <t>python-fedora</t>
        </is>
      </c>
      <c r="F3259" t="inlineStr"/>
      <c r="G3259" t="inlineStr"/>
      <c r="H3259" t="inlineStr"/>
    </row>
    <row r="3260">
      <c r="A3260" t="inlineStr">
        <is>
          <t>fmn</t>
        </is>
      </c>
      <c r="B3260" t="inlineStr">
        <is>
          <t>537567748eea406da25fa5e4e3a085c46e4a0f1f</t>
        </is>
      </c>
      <c r="C3260" t="inlineStr">
        <is>
          <t>2017-01-23 15:08:40+00:00</t>
        </is>
      </c>
      <c r="D3260" t="inlineStr">
        <is>
          <t>add</t>
        </is>
      </c>
      <c r="E3260" t="inlineStr">
        <is>
          <t>redis</t>
        </is>
      </c>
      <c r="F3260" t="inlineStr"/>
      <c r="G3260" t="inlineStr"/>
      <c r="H3260" t="inlineStr"/>
    </row>
    <row r="3261">
      <c r="A3261" t="inlineStr">
        <is>
          <t>fmn</t>
        </is>
      </c>
      <c r="B3261" t="inlineStr">
        <is>
          <t>537567748eea406da25fa5e4e3a085c46e4a0f1f</t>
        </is>
      </c>
      <c r="C3261" t="inlineStr">
        <is>
          <t>2017-01-23 15:08:40+00:00</t>
        </is>
      </c>
      <c r="D3261" t="inlineStr">
        <is>
          <t>add</t>
        </is>
      </c>
      <c r="E3261" t="inlineStr">
        <is>
          <t>requests</t>
        </is>
      </c>
      <c r="F3261" t="inlineStr"/>
      <c r="G3261" t="inlineStr"/>
      <c r="H3261" t="inlineStr"/>
    </row>
    <row r="3262">
      <c r="A3262" t="inlineStr">
        <is>
          <t>fmn</t>
        </is>
      </c>
      <c r="B3262" t="inlineStr">
        <is>
          <t>537567748eea406da25fa5e4e3a085c46e4a0f1f</t>
        </is>
      </c>
      <c r="C3262" t="inlineStr">
        <is>
          <t>2017-01-23 15:08:40+00:00</t>
        </is>
      </c>
      <c r="D3262" t="inlineStr">
        <is>
          <t>add</t>
        </is>
      </c>
      <c r="E3262" t="inlineStr">
        <is>
          <t>six</t>
        </is>
      </c>
      <c r="F3262" t="inlineStr"/>
      <c r="G3262" t="inlineStr"/>
      <c r="H3262" t="inlineStr"/>
    </row>
    <row r="3263">
      <c r="A3263" t="inlineStr">
        <is>
          <t>fmn</t>
        </is>
      </c>
      <c r="B3263" t="inlineStr">
        <is>
          <t>537567748eea406da25fa5e4e3a085c46e4a0f1f</t>
        </is>
      </c>
      <c r="C3263" t="inlineStr">
        <is>
          <t>2017-01-23 15:08:40+00:00</t>
        </is>
      </c>
      <c r="D3263" t="inlineStr">
        <is>
          <t>add</t>
        </is>
      </c>
      <c r="E3263" t="inlineStr">
        <is>
          <t>SQLAlchemy</t>
        </is>
      </c>
      <c r="F3263" t="inlineStr">
        <is>
          <t>&gt;=0.8</t>
        </is>
      </c>
      <c r="G3263" t="inlineStr"/>
      <c r="H3263" t="inlineStr"/>
    </row>
    <row r="3264">
      <c r="A3264" t="inlineStr">
        <is>
          <t>fmn</t>
        </is>
      </c>
      <c r="B3264" t="inlineStr">
        <is>
          <t>d46464e06</t>
        </is>
      </c>
      <c r="C3264" t="inlineStr">
        <is>
          <t>2017-04-10 13:37:12+00:00</t>
        </is>
      </c>
      <c r="D3264" t="inlineStr">
        <is>
          <t>verchange</t>
        </is>
      </c>
      <c r="E3264" t="inlineStr">
        <is>
          <t>fedmsg_meta_fedora_infrastructure</t>
        </is>
      </c>
      <c r="F3264" t="inlineStr">
        <is>
          <t>&gt;=0.18.0</t>
        </is>
      </c>
      <c r="G3264" t="inlineStr">
        <is>
          <t>fedmsg_meta_fedora_infrastructure</t>
        </is>
      </c>
      <c r="H3264" t="inlineStr"/>
    </row>
    <row r="3265">
      <c r="A3265" t="inlineStr">
        <is>
          <t>fmn</t>
        </is>
      </c>
      <c r="B3265" t="inlineStr">
        <is>
          <t>f38e6991a88b8e0fa1c620786e31f09f1c9e3f80</t>
        </is>
      </c>
      <c r="C3265" t="inlineStr">
        <is>
          <t>2017-05-31 16:45:36+00:00</t>
        </is>
      </c>
      <c r="D3265" t="inlineStr">
        <is>
          <t>add</t>
        </is>
      </c>
      <c r="E3265" t="inlineStr">
        <is>
          <t>bunch</t>
        </is>
      </c>
      <c r="F3265" t="inlineStr"/>
      <c r="G3265" t="inlineStr"/>
      <c r="H3265" t="inlineStr"/>
    </row>
    <row r="3266">
      <c r="A3266" t="inlineStr">
        <is>
          <t>fmn</t>
        </is>
      </c>
      <c r="B3266" t="inlineStr">
        <is>
          <t>f38e6991a88b8e0fa1c620786e31f09f1c9e3f80</t>
        </is>
      </c>
      <c r="C3266" t="inlineStr">
        <is>
          <t>2017-05-31 16:45:36+00:00</t>
        </is>
      </c>
      <c r="D3266" t="inlineStr">
        <is>
          <t>add</t>
        </is>
      </c>
      <c r="E3266" t="inlineStr">
        <is>
          <t>datanommer.models</t>
        </is>
      </c>
      <c r="F3266" t="inlineStr"/>
      <c r="G3266" t="inlineStr"/>
      <c r="H3266" t="inlineStr"/>
    </row>
    <row r="3267">
      <c r="A3267" t="inlineStr">
        <is>
          <t>fmn</t>
        </is>
      </c>
      <c r="B3267" t="inlineStr">
        <is>
          <t>f38e6991a88b8e0fa1c620786e31f09f1c9e3f80</t>
        </is>
      </c>
      <c r="C3267" t="inlineStr">
        <is>
          <t>2017-05-31 16:45:36+00:00</t>
        </is>
      </c>
      <c r="D3267" t="inlineStr">
        <is>
          <t>add</t>
        </is>
      </c>
      <c r="E3267" t="inlineStr">
        <is>
          <t>Flask</t>
        </is>
      </c>
      <c r="F3267" t="inlineStr"/>
      <c r="G3267" t="inlineStr"/>
      <c r="H3267" t="inlineStr"/>
    </row>
    <row r="3268">
      <c r="A3268" t="inlineStr">
        <is>
          <t>fmn</t>
        </is>
      </c>
      <c r="B3268" t="inlineStr">
        <is>
          <t>f38e6991a88b8e0fa1c620786e31f09f1c9e3f80</t>
        </is>
      </c>
      <c r="C3268" t="inlineStr">
        <is>
          <t>2017-05-31 16:45:36+00:00</t>
        </is>
      </c>
      <c r="D3268" t="inlineStr">
        <is>
          <t>add</t>
        </is>
      </c>
      <c r="E3268" t="inlineStr">
        <is>
          <t>flask-openid</t>
        </is>
      </c>
      <c r="F3268" t="inlineStr">
        <is>
          <t>&gt;=1.2.4</t>
        </is>
      </c>
      <c r="G3268" t="inlineStr"/>
      <c r="H3268" t="inlineStr"/>
    </row>
    <row r="3269">
      <c r="A3269" t="inlineStr">
        <is>
          <t>fmn</t>
        </is>
      </c>
      <c r="B3269" t="inlineStr">
        <is>
          <t>f38e6991a88b8e0fa1c620786e31f09f1c9e3f80</t>
        </is>
      </c>
      <c r="C3269" t="inlineStr">
        <is>
          <t>2017-05-31 16:45:36+00:00</t>
        </is>
      </c>
      <c r="D3269" t="inlineStr">
        <is>
          <t>add</t>
        </is>
      </c>
      <c r="E3269" t="inlineStr">
        <is>
          <t>pydns</t>
        </is>
      </c>
      <c r="F3269" t="inlineStr"/>
      <c r="G3269" t="inlineStr"/>
      <c r="H3269" t="inlineStr"/>
    </row>
    <row r="3270">
      <c r="A3270" t="inlineStr">
        <is>
          <t>fmn</t>
        </is>
      </c>
      <c r="B3270" t="inlineStr">
        <is>
          <t>f38e6991a88b8e0fa1c620786e31f09f1c9e3f80</t>
        </is>
      </c>
      <c r="C3270" t="inlineStr">
        <is>
          <t>2017-05-31 16:45:36+00:00</t>
        </is>
      </c>
      <c r="D3270" t="inlineStr">
        <is>
          <t>add</t>
        </is>
      </c>
      <c r="E3270" t="inlineStr">
        <is>
          <t>pylibravatar</t>
        </is>
      </c>
      <c r="F3270" t="inlineStr"/>
      <c r="G3270" t="inlineStr"/>
      <c r="H3270" t="inlineStr"/>
    </row>
    <row r="3271">
      <c r="A3271" t="inlineStr">
        <is>
          <t>fmn</t>
        </is>
      </c>
      <c r="B3271" t="inlineStr">
        <is>
          <t>f38e6991a88b8e0fa1c620786e31f09f1c9e3f80</t>
        </is>
      </c>
      <c r="C3271" t="inlineStr">
        <is>
          <t>2017-05-31 16:45:36+00:00</t>
        </is>
      </c>
      <c r="D3271" t="inlineStr">
        <is>
          <t>add</t>
        </is>
      </c>
      <c r="E3271" t="inlineStr">
        <is>
          <t>python-openid</t>
        </is>
      </c>
      <c r="F3271" t="inlineStr"/>
      <c r="G3271" t="inlineStr"/>
      <c r="H3271" t="inlineStr"/>
    </row>
    <row r="3272">
      <c r="A3272" t="inlineStr">
        <is>
          <t>fmn</t>
        </is>
      </c>
      <c r="B3272" t="inlineStr">
        <is>
          <t>f38e6991a88b8e0fa1c620786e31f09f1c9e3f80</t>
        </is>
      </c>
      <c r="C3272" t="inlineStr">
        <is>
          <t>2017-05-31 16:45:36+00:00</t>
        </is>
      </c>
      <c r="D3272" t="inlineStr">
        <is>
          <t>add</t>
        </is>
      </c>
      <c r="E3272" t="inlineStr">
        <is>
          <t>python-openid-cla</t>
        </is>
      </c>
      <c r="F3272" t="inlineStr"/>
      <c r="G3272" t="inlineStr"/>
      <c r="H3272" t="inlineStr"/>
    </row>
    <row r="3273">
      <c r="A3273" t="inlineStr">
        <is>
          <t>fmn</t>
        </is>
      </c>
      <c r="B3273" t="inlineStr">
        <is>
          <t>f38e6991a88b8e0fa1c620786e31f09f1c9e3f80</t>
        </is>
      </c>
      <c r="C3273" t="inlineStr">
        <is>
          <t>2017-05-31 16:45:36+00:00</t>
        </is>
      </c>
      <c r="D3273" t="inlineStr">
        <is>
          <t>add</t>
        </is>
      </c>
      <c r="E3273" t="inlineStr">
        <is>
          <t>python-openid-teams</t>
        </is>
      </c>
      <c r="F3273" t="inlineStr"/>
      <c r="G3273" t="inlineStr"/>
      <c r="H3273" t="inlineStr"/>
    </row>
    <row r="3274">
      <c r="A3274" t="inlineStr">
        <is>
          <t>fmn</t>
        </is>
      </c>
      <c r="B3274" t="inlineStr">
        <is>
          <t>f38e6991a88b8e0fa1c620786e31f09f1c9e3f80</t>
        </is>
      </c>
      <c r="C3274" t="inlineStr">
        <is>
          <t>2017-05-31 16:45:36+00:00</t>
        </is>
      </c>
      <c r="D3274" t="inlineStr">
        <is>
          <t>add</t>
        </is>
      </c>
      <c r="E3274" t="inlineStr">
        <is>
          <t>twisted</t>
        </is>
      </c>
      <c r="F3274" t="inlineStr"/>
      <c r="G3274" t="inlineStr"/>
      <c r="H3274" t="inlineStr"/>
    </row>
    <row r="3275">
      <c r="A3275" t="inlineStr">
        <is>
          <t>fmn</t>
        </is>
      </c>
      <c r="B3275" t="inlineStr">
        <is>
          <t>f38e6991a88b8e0fa1c620786e31f09f1c9e3f80</t>
        </is>
      </c>
      <c r="C3275" t="inlineStr">
        <is>
          <t>2017-05-31 16:45:36+00:00</t>
        </is>
      </c>
      <c r="D3275" t="inlineStr">
        <is>
          <t>add</t>
        </is>
      </c>
      <c r="E3275" t="inlineStr">
        <is>
          <t>urllib3</t>
        </is>
      </c>
      <c r="F3275" t="inlineStr"/>
      <c r="G3275" t="inlineStr"/>
      <c r="H3275" t="inlineStr"/>
    </row>
    <row r="3276">
      <c r="A3276" t="inlineStr">
        <is>
          <t>fmn</t>
        </is>
      </c>
      <c r="B3276" t="inlineStr">
        <is>
          <t>f38e6991a88b8e0fa1c620786e31f09f1c9e3f80</t>
        </is>
      </c>
      <c r="C3276" t="inlineStr">
        <is>
          <t>2017-05-31 16:45:36+00:00</t>
        </is>
      </c>
      <c r="D3276" t="inlineStr">
        <is>
          <t>add</t>
        </is>
      </c>
      <c r="E3276" t="inlineStr">
        <is>
          <t>wtforms</t>
        </is>
      </c>
      <c r="F3276" t="inlineStr"/>
      <c r="G3276" t="inlineStr"/>
      <c r="H3276" t="inlineStr"/>
    </row>
    <row r="3277">
      <c r="A3277" t="inlineStr">
        <is>
          <t>fmn</t>
        </is>
      </c>
      <c r="B3277" t="inlineStr">
        <is>
          <t>4429003f3fb4aeba60cf6055c5516116fd34ed7b</t>
        </is>
      </c>
      <c r="C3277" t="inlineStr">
        <is>
          <t>2017-08-15 19:37:34+00:00</t>
        </is>
      </c>
      <c r="D3277" t="inlineStr">
        <is>
          <t>verchange</t>
        </is>
      </c>
      <c r="E3277" t="inlineStr">
        <is>
          <t>urllib3</t>
        </is>
      </c>
      <c r="F3277" t="inlineStr"/>
      <c r="G3277" t="inlineStr">
        <is>
          <t>urllib3</t>
        </is>
      </c>
      <c r="H3277" t="inlineStr"/>
    </row>
    <row r="3278">
      <c r="A3278" t="inlineStr">
        <is>
          <t>fmn</t>
        </is>
      </c>
      <c r="B3278" t="inlineStr">
        <is>
          <t>810b794770429b7baa112bea60dcd6f4f36aee62</t>
        </is>
      </c>
      <c r="C3278" t="inlineStr">
        <is>
          <t>2017-09-12 17:58:15+00:00</t>
        </is>
      </c>
      <c r="D3278" t="inlineStr">
        <is>
          <t>add</t>
        </is>
      </c>
      <c r="E3278" t="inlineStr">
        <is>
          <t>pyOpenSSL</t>
        </is>
      </c>
      <c r="F3278" t="inlineStr"/>
      <c r="G3278" t="inlineStr"/>
      <c r="H3278" t="inlineStr"/>
    </row>
    <row r="3279">
      <c r="A3279" t="inlineStr">
        <is>
          <t>fmn</t>
        </is>
      </c>
      <c r="B3279" t="inlineStr">
        <is>
          <t>29c3743dd4cd4fbfd1b6ca3156281c4d1fe95962</t>
        </is>
      </c>
      <c r="C3279" t="inlineStr">
        <is>
          <t>2017-10-25 17:13:59+00:00</t>
        </is>
      </c>
      <c r="D3279" t="inlineStr">
        <is>
          <t>add</t>
        </is>
      </c>
      <c r="E3279" t="inlineStr">
        <is>
          <t>celery</t>
        </is>
      </c>
      <c r="F3279" t="inlineStr">
        <is>
          <t>&gt;=4.0</t>
        </is>
      </c>
      <c r="G3279" t="inlineStr"/>
      <c r="H3279" t="inlineStr"/>
    </row>
    <row r="3280">
      <c r="A3280" t="inlineStr">
        <is>
          <t>orbdetpy</t>
        </is>
      </c>
      <c r="B3280" t="inlineStr">
        <is>
          <t>bcef1d69091830c46979b1abc5160f2e07e5824b</t>
        </is>
      </c>
      <c r="C3280" t="inlineStr">
        <is>
          <t>2019-08-15 01:18:30+00:00</t>
        </is>
      </c>
      <c r="D3280" t="inlineStr">
        <is>
          <t>add</t>
        </is>
      </c>
      <c r="E3280" t="inlineStr">
        <is>
          <t>Cython</t>
        </is>
      </c>
      <c r="F3280" t="inlineStr">
        <is>
          <t>&gt;=0.29.11</t>
        </is>
      </c>
      <c r="G3280" t="inlineStr"/>
      <c r="H3280" t="inlineStr"/>
    </row>
    <row r="3281">
      <c r="A3281" t="inlineStr">
        <is>
          <t>orbdetpy</t>
        </is>
      </c>
      <c r="B3281" t="inlineStr">
        <is>
          <t>bcef1d69091830c46979b1abc5160f2e07e5824b</t>
        </is>
      </c>
      <c r="C3281" t="inlineStr">
        <is>
          <t>2019-08-15 01:18:30+00:00</t>
        </is>
      </c>
      <c r="D3281" t="inlineStr">
        <is>
          <t>add</t>
        </is>
      </c>
      <c r="E3281" t="inlineStr">
        <is>
          <t>matplotlib</t>
        </is>
      </c>
      <c r="F3281" t="inlineStr">
        <is>
          <t>&gt;=3.1.0</t>
        </is>
      </c>
      <c r="G3281" t="inlineStr"/>
      <c r="H3281" t="inlineStr"/>
    </row>
    <row r="3282">
      <c r="A3282" t="inlineStr">
        <is>
          <t>orbdetpy</t>
        </is>
      </c>
      <c r="B3282" t="inlineStr">
        <is>
          <t>bcef1d69091830c46979b1abc5160f2e07e5824b</t>
        </is>
      </c>
      <c r="C3282" t="inlineStr">
        <is>
          <t>2019-08-15 01:18:30+00:00</t>
        </is>
      </c>
      <c r="D3282" t="inlineStr">
        <is>
          <t>add</t>
        </is>
      </c>
      <c r="E3282" t="inlineStr">
        <is>
          <t>numpy</t>
        </is>
      </c>
      <c r="F3282" t="inlineStr">
        <is>
          <t>&gt;=1.16.4</t>
        </is>
      </c>
      <c r="G3282" t="inlineStr"/>
      <c r="H3282" t="inlineStr"/>
    </row>
    <row r="3283">
      <c r="A3283" t="inlineStr">
        <is>
          <t>orbdetpy</t>
        </is>
      </c>
      <c r="B3283" t="inlineStr">
        <is>
          <t>bcef1d69091830c46979b1abc5160f2e07e5824b</t>
        </is>
      </c>
      <c r="C3283" t="inlineStr">
        <is>
          <t>2019-08-15 01:18:30+00:00</t>
        </is>
      </c>
      <c r="D3283" t="inlineStr">
        <is>
          <t>add</t>
        </is>
      </c>
      <c r="E3283" t="inlineStr">
        <is>
          <t>scipy</t>
        </is>
      </c>
      <c r="F3283" t="inlineStr">
        <is>
          <t>&gt;=1.3.0</t>
        </is>
      </c>
      <c r="G3283" t="inlineStr"/>
      <c r="H3283" t="inlineStr"/>
    </row>
    <row r="3284">
      <c r="A3284" t="inlineStr">
        <is>
          <t>orbdetpy</t>
        </is>
      </c>
      <c r="B3284" t="inlineStr">
        <is>
          <t>bcef1d69091830c46979b1abc5160f2e07e5824b</t>
        </is>
      </c>
      <c r="C3284" t="inlineStr">
        <is>
          <t>2019-08-15 01:18:30+00:00</t>
        </is>
      </c>
      <c r="D3284" t="inlineStr">
        <is>
          <t>add</t>
        </is>
      </c>
      <c r="E3284" t="inlineStr">
        <is>
          <t>pyjnius</t>
        </is>
      </c>
      <c r="F3284" t="inlineStr">
        <is>
          <t>&gt;=1.2.0</t>
        </is>
      </c>
      <c r="G3284" t="inlineStr"/>
      <c r="H3284" t="inlineStr"/>
    </row>
    <row r="3285">
      <c r="A3285" t="inlineStr">
        <is>
          <t>orbdetpy</t>
        </is>
      </c>
      <c r="B3285" t="inlineStr">
        <is>
          <t>bcef1d69091830c46979b1abc5160f2e07e5824b</t>
        </is>
      </c>
      <c r="C3285" t="inlineStr">
        <is>
          <t>2019-08-15 01:18:30+00:00</t>
        </is>
      </c>
      <c r="D3285" t="inlineStr">
        <is>
          <t>add</t>
        </is>
      </c>
      <c r="E3285" t="inlineStr">
        <is>
          <t>requests</t>
        </is>
      </c>
      <c r="F3285" t="inlineStr">
        <is>
          <t>&gt;=2.22.0</t>
        </is>
      </c>
      <c r="G3285" t="inlineStr"/>
      <c r="H3285" t="inlineStr"/>
    </row>
    <row r="3286">
      <c r="A3286" t="inlineStr">
        <is>
          <t>orbdetpy</t>
        </is>
      </c>
      <c r="B3286" t="inlineStr">
        <is>
          <t>dd7bbfaf046ac6e161929575b1d52c5df502e5b2</t>
        </is>
      </c>
      <c r="C3286" t="inlineStr">
        <is>
          <t>2019-09-27 14:22:08+00:00</t>
        </is>
      </c>
      <c r="D3286" t="inlineStr">
        <is>
          <t>add</t>
        </is>
      </c>
      <c r="E3286" t="inlineStr">
        <is>
          <t>grpcio</t>
        </is>
      </c>
      <c r="F3286" t="inlineStr">
        <is>
          <t>&gt;=1.23.0</t>
        </is>
      </c>
      <c r="G3286" t="inlineStr"/>
      <c r="H3286" t="inlineStr"/>
    </row>
    <row r="3287">
      <c r="A3287" t="inlineStr">
        <is>
          <t>orbdetpy</t>
        </is>
      </c>
      <c r="B3287" t="inlineStr">
        <is>
          <t>dd7bbfaf046ac6e161929575b1d52c5df502e5b2</t>
        </is>
      </c>
      <c r="C3287" t="inlineStr">
        <is>
          <t>2019-09-27 14:22:08+00:00</t>
        </is>
      </c>
      <c r="D3287" t="inlineStr">
        <is>
          <t>add</t>
        </is>
      </c>
      <c r="E3287" t="inlineStr">
        <is>
          <t>protobuf</t>
        </is>
      </c>
      <c r="F3287" t="inlineStr">
        <is>
          <t>&gt;=3.9.1</t>
        </is>
      </c>
      <c r="G3287" t="inlineStr"/>
      <c r="H3287" t="inlineStr"/>
    </row>
    <row r="3288">
      <c r="A3288" t="inlineStr">
        <is>
          <t>orbdetpy</t>
        </is>
      </c>
      <c r="B3288" t="inlineStr">
        <is>
          <t>dd7bbfaf046ac6e161929575b1d52c5df502e5b2</t>
        </is>
      </c>
      <c r="C3288" t="inlineStr">
        <is>
          <t>2019-09-27 14:22:08+00:00</t>
        </is>
      </c>
      <c r="D3288" t="inlineStr">
        <is>
          <t>add</t>
        </is>
      </c>
      <c r="E3288" t="inlineStr">
        <is>
          <t>psutil</t>
        </is>
      </c>
      <c r="F3288" t="inlineStr">
        <is>
          <t>&gt;=5.6.3</t>
        </is>
      </c>
      <c r="G3288" t="inlineStr"/>
      <c r="H3288" t="inlineStr"/>
    </row>
    <row r="3289">
      <c r="A3289" t="inlineStr">
        <is>
          <t>orbdetpy</t>
        </is>
      </c>
      <c r="B3289" t="inlineStr">
        <is>
          <t>dd7bbfaf046ac6e161929575b1d52c5df502e5b2</t>
        </is>
      </c>
      <c r="C3289" t="inlineStr">
        <is>
          <t>2019-09-27 14:22:08+00:00</t>
        </is>
      </c>
      <c r="D3289" t="inlineStr">
        <is>
          <t>rem</t>
        </is>
      </c>
      <c r="E3289" t="inlineStr"/>
      <c r="F3289" t="inlineStr"/>
      <c r="G3289" t="inlineStr">
        <is>
          <t>Cython</t>
        </is>
      </c>
      <c r="H3289" t="inlineStr">
        <is>
          <t>&gt;=0.29.11</t>
        </is>
      </c>
    </row>
    <row r="3290">
      <c r="A3290" t="inlineStr">
        <is>
          <t>orbdetpy</t>
        </is>
      </c>
      <c r="B3290" t="inlineStr">
        <is>
          <t>dd7bbfaf046ac6e161929575b1d52c5df502e5b2</t>
        </is>
      </c>
      <c r="C3290" t="inlineStr">
        <is>
          <t>2019-09-27 14:22:08+00:00</t>
        </is>
      </c>
      <c r="D3290" t="inlineStr">
        <is>
          <t>rem</t>
        </is>
      </c>
      <c r="E3290" t="inlineStr"/>
      <c r="F3290" t="inlineStr"/>
      <c r="G3290" t="inlineStr">
        <is>
          <t>scipy</t>
        </is>
      </c>
      <c r="H3290" t="inlineStr">
        <is>
          <t>&gt;=1.3.0</t>
        </is>
      </c>
    </row>
    <row r="3291">
      <c r="A3291" t="inlineStr">
        <is>
          <t>orbdetpy</t>
        </is>
      </c>
      <c r="B3291" t="inlineStr">
        <is>
          <t>dd7bbfaf046ac6e161929575b1d52c5df502e5b2</t>
        </is>
      </c>
      <c r="C3291" t="inlineStr">
        <is>
          <t>2019-09-27 14:22:08+00:00</t>
        </is>
      </c>
      <c r="D3291" t="inlineStr">
        <is>
          <t>rem</t>
        </is>
      </c>
      <c r="E3291" t="inlineStr"/>
      <c r="F3291" t="inlineStr"/>
      <c r="G3291" t="inlineStr">
        <is>
          <t>pyjnius</t>
        </is>
      </c>
      <c r="H3291" t="inlineStr">
        <is>
          <t>&gt;=1.2.0</t>
        </is>
      </c>
    </row>
    <row r="3292">
      <c r="A3292" t="inlineStr">
        <is>
          <t>orbdetpy</t>
        </is>
      </c>
      <c r="B3292" t="inlineStr">
        <is>
          <t>f8d54d7044242e466acc3f60778772122c9ecdc9</t>
        </is>
      </c>
      <c r="C3292" t="inlineStr">
        <is>
          <t>2019-12-04 13:47:22+00:00</t>
        </is>
      </c>
      <c r="D3292" t="inlineStr">
        <is>
          <t>verchange</t>
        </is>
      </c>
      <c r="E3292" t="inlineStr">
        <is>
          <t>psutil</t>
        </is>
      </c>
      <c r="F3292" t="inlineStr">
        <is>
          <t>&gt;=5.6.4</t>
        </is>
      </c>
      <c r="G3292" t="inlineStr">
        <is>
          <t>psutil</t>
        </is>
      </c>
      <c r="H3292" t="inlineStr">
        <is>
          <t>&gt;=5.6.3</t>
        </is>
      </c>
    </row>
    <row r="3293">
      <c r="A3293" t="inlineStr">
        <is>
          <t>orbdetpy</t>
        </is>
      </c>
      <c r="B3293" t="inlineStr">
        <is>
          <t>f8d54d7044242e466acc3f60778772122c9ecdc9</t>
        </is>
      </c>
      <c r="C3293" t="inlineStr">
        <is>
          <t>2019-12-04 13:47:22+00:00</t>
        </is>
      </c>
      <c r="D3293" t="inlineStr">
        <is>
          <t>verchange</t>
        </is>
      </c>
      <c r="E3293" t="inlineStr">
        <is>
          <t>numpy</t>
        </is>
      </c>
      <c r="F3293" t="inlineStr">
        <is>
          <t>&gt;=1.17.3</t>
        </is>
      </c>
      <c r="G3293" t="inlineStr">
        <is>
          <t>numpy</t>
        </is>
      </c>
      <c r="H3293" t="inlineStr">
        <is>
          <t>&gt;=1.16.4</t>
        </is>
      </c>
    </row>
    <row r="3294">
      <c r="A3294" t="inlineStr">
        <is>
          <t>orbdetpy</t>
        </is>
      </c>
      <c r="B3294" t="inlineStr">
        <is>
          <t>f8d54d7044242e466acc3f60778772122c9ecdc9</t>
        </is>
      </c>
      <c r="C3294" t="inlineStr">
        <is>
          <t>2019-12-04 13:47:22+00:00</t>
        </is>
      </c>
      <c r="D3294" t="inlineStr">
        <is>
          <t>verchange</t>
        </is>
      </c>
      <c r="E3294" t="inlineStr">
        <is>
          <t>grpcio</t>
        </is>
      </c>
      <c r="F3294" t="inlineStr">
        <is>
          <t>&gt;=1.24.3</t>
        </is>
      </c>
      <c r="G3294" t="inlineStr">
        <is>
          <t>grpcio</t>
        </is>
      </c>
      <c r="H3294" t="inlineStr">
        <is>
          <t>&gt;=1.23.0</t>
        </is>
      </c>
    </row>
    <row r="3295">
      <c r="A3295" t="inlineStr">
        <is>
          <t>orbdetpy</t>
        </is>
      </c>
      <c r="B3295" t="inlineStr">
        <is>
          <t>f8d54d7044242e466acc3f60778772122c9ecdc9</t>
        </is>
      </c>
      <c r="C3295" t="inlineStr">
        <is>
          <t>2019-12-04 13:47:22+00:00</t>
        </is>
      </c>
      <c r="D3295" t="inlineStr">
        <is>
          <t>verchange</t>
        </is>
      </c>
      <c r="E3295" t="inlineStr">
        <is>
          <t>protobuf</t>
        </is>
      </c>
      <c r="F3295" t="inlineStr">
        <is>
          <t>&gt;=3.10.0</t>
        </is>
      </c>
      <c r="G3295" t="inlineStr">
        <is>
          <t>protobuf</t>
        </is>
      </c>
      <c r="H3295" t="inlineStr">
        <is>
          <t>&gt;=3.9.1</t>
        </is>
      </c>
    </row>
    <row r="3296">
      <c r="A3296" t="inlineStr">
        <is>
          <t>orbdetpy</t>
        </is>
      </c>
      <c r="B3296" t="inlineStr">
        <is>
          <t>f8d54d7044242e466acc3f60778772122c9ecdc9</t>
        </is>
      </c>
      <c r="C3296" t="inlineStr">
        <is>
          <t>2019-12-04 13:47:22+00:00</t>
        </is>
      </c>
      <c r="D3296" t="inlineStr">
        <is>
          <t>verchange</t>
        </is>
      </c>
      <c r="E3296" t="inlineStr">
        <is>
          <t>matplotlib</t>
        </is>
      </c>
      <c r="F3296" t="inlineStr">
        <is>
          <t>&gt;=3.1.1</t>
        </is>
      </c>
      <c r="G3296" t="inlineStr">
        <is>
          <t>matplotlib</t>
        </is>
      </c>
      <c r="H3296" t="inlineStr">
        <is>
          <t>&gt;=3.1.0</t>
        </is>
      </c>
    </row>
    <row r="3297">
      <c r="A3297" t="inlineStr">
        <is>
          <t>orbdetpy</t>
        </is>
      </c>
      <c r="B3297" t="inlineStr">
        <is>
          <t>39e2b014740cd0b157e1e92d1f5629b044118d21</t>
        </is>
      </c>
      <c r="C3297" t="inlineStr">
        <is>
          <t>2020-03-12 17:22:34+00:00</t>
        </is>
      </c>
      <c r="D3297" t="inlineStr">
        <is>
          <t>verchange</t>
        </is>
      </c>
      <c r="E3297" t="inlineStr">
        <is>
          <t>psutil</t>
        </is>
      </c>
      <c r="F3297" t="inlineStr">
        <is>
          <t>&gt;=5.6.7</t>
        </is>
      </c>
      <c r="G3297" t="inlineStr">
        <is>
          <t>psutil</t>
        </is>
      </c>
      <c r="H3297" t="inlineStr">
        <is>
          <t>&gt;=5.6.4</t>
        </is>
      </c>
    </row>
    <row r="3298">
      <c r="A3298" t="inlineStr">
        <is>
          <t>orbdetpy</t>
        </is>
      </c>
      <c r="B3298" t="inlineStr">
        <is>
          <t>39e2b014740cd0b157e1e92d1f5629b044118d21</t>
        </is>
      </c>
      <c r="C3298" t="inlineStr">
        <is>
          <t>2020-03-12 17:22:34+00:00</t>
        </is>
      </c>
      <c r="D3298" t="inlineStr">
        <is>
          <t>verchange</t>
        </is>
      </c>
      <c r="E3298" t="inlineStr">
        <is>
          <t>numpy</t>
        </is>
      </c>
      <c r="F3298" t="inlineStr">
        <is>
          <t>&gt;=1.18.1</t>
        </is>
      </c>
      <c r="G3298" t="inlineStr">
        <is>
          <t>numpy</t>
        </is>
      </c>
      <c r="H3298" t="inlineStr">
        <is>
          <t>&gt;=1.17.3</t>
        </is>
      </c>
    </row>
    <row r="3299">
      <c r="A3299" t="inlineStr">
        <is>
          <t>orbdetpy</t>
        </is>
      </c>
      <c r="B3299" t="inlineStr">
        <is>
          <t>39e2b014740cd0b157e1e92d1f5629b044118d21</t>
        </is>
      </c>
      <c r="C3299" t="inlineStr">
        <is>
          <t>2020-03-12 17:22:34+00:00</t>
        </is>
      </c>
      <c r="D3299" t="inlineStr">
        <is>
          <t>verchange</t>
        </is>
      </c>
      <c r="E3299" t="inlineStr">
        <is>
          <t>grpcio</t>
        </is>
      </c>
      <c r="F3299" t="inlineStr">
        <is>
          <t>&gt;=1.27.1</t>
        </is>
      </c>
      <c r="G3299" t="inlineStr">
        <is>
          <t>grpcio</t>
        </is>
      </c>
      <c r="H3299" t="inlineStr">
        <is>
          <t>&gt;=1.24.3</t>
        </is>
      </c>
    </row>
    <row r="3300">
      <c r="A3300" t="inlineStr">
        <is>
          <t>orbdetpy</t>
        </is>
      </c>
      <c r="B3300" t="inlineStr">
        <is>
          <t>39e2b014740cd0b157e1e92d1f5629b044118d21</t>
        </is>
      </c>
      <c r="C3300" t="inlineStr">
        <is>
          <t>2020-03-12 17:22:34+00:00</t>
        </is>
      </c>
      <c r="D3300" t="inlineStr">
        <is>
          <t>verchange</t>
        </is>
      </c>
      <c r="E3300" t="inlineStr">
        <is>
          <t>protobuf</t>
        </is>
      </c>
      <c r="F3300" t="inlineStr">
        <is>
          <t>&gt;=3.11.3</t>
        </is>
      </c>
      <c r="G3300" t="inlineStr">
        <is>
          <t>protobuf</t>
        </is>
      </c>
      <c r="H3300" t="inlineStr">
        <is>
          <t>&gt;=3.10.0</t>
        </is>
      </c>
    </row>
    <row r="3301">
      <c r="A3301" t="inlineStr">
        <is>
          <t>orbdetpy</t>
        </is>
      </c>
      <c r="B3301" t="inlineStr">
        <is>
          <t>39e2b014740cd0b157e1e92d1f5629b044118d21</t>
        </is>
      </c>
      <c r="C3301" t="inlineStr">
        <is>
          <t>2020-03-12 17:22:34+00:00</t>
        </is>
      </c>
      <c r="D3301" t="inlineStr">
        <is>
          <t>verchange</t>
        </is>
      </c>
      <c r="E3301" t="inlineStr">
        <is>
          <t>matplotlib</t>
        </is>
      </c>
      <c r="F3301" t="inlineStr">
        <is>
          <t>&gt;=3.1.3</t>
        </is>
      </c>
      <c r="G3301" t="inlineStr">
        <is>
          <t>matplotlib</t>
        </is>
      </c>
      <c r="H3301" t="inlineStr">
        <is>
          <t>&gt;=3.1.1</t>
        </is>
      </c>
    </row>
    <row r="3302">
      <c r="A3302" t="inlineStr">
        <is>
          <t>orbdetpy</t>
        </is>
      </c>
      <c r="B3302" t="inlineStr">
        <is>
          <t>e4c98709c4b1478e7207849ab9abebdbb1f1069a</t>
        </is>
      </c>
      <c r="C3302" t="inlineStr">
        <is>
          <t>2020-07-10 16:07:33+00:00</t>
        </is>
      </c>
      <c r="D3302" t="inlineStr">
        <is>
          <t>verchange</t>
        </is>
      </c>
      <c r="E3302" t="inlineStr">
        <is>
          <t>psutil</t>
        </is>
      </c>
      <c r="F3302" t="inlineStr">
        <is>
          <t>&gt;=5.7.0</t>
        </is>
      </c>
      <c r="G3302" t="inlineStr">
        <is>
          <t>psutil</t>
        </is>
      </c>
      <c r="H3302" t="inlineStr">
        <is>
          <t>&gt;=5.6.7</t>
        </is>
      </c>
    </row>
    <row r="3303">
      <c r="A3303" t="inlineStr">
        <is>
          <t>orbdetpy</t>
        </is>
      </c>
      <c r="B3303" t="inlineStr">
        <is>
          <t>e4c98709c4b1478e7207849ab9abebdbb1f1069a</t>
        </is>
      </c>
      <c r="C3303" t="inlineStr">
        <is>
          <t>2020-07-10 16:07:33+00:00</t>
        </is>
      </c>
      <c r="D3303" t="inlineStr">
        <is>
          <t>verchange</t>
        </is>
      </c>
      <c r="E3303" t="inlineStr">
        <is>
          <t>numpy</t>
        </is>
      </c>
      <c r="F3303" t="inlineStr">
        <is>
          <t>&gt;=1.19.0</t>
        </is>
      </c>
      <c r="G3303" t="inlineStr">
        <is>
          <t>numpy</t>
        </is>
      </c>
      <c r="H3303" t="inlineStr">
        <is>
          <t>&gt;=1.18.1</t>
        </is>
      </c>
    </row>
    <row r="3304">
      <c r="A3304" t="inlineStr">
        <is>
          <t>orbdetpy</t>
        </is>
      </c>
      <c r="B3304" t="inlineStr">
        <is>
          <t>e4c98709c4b1478e7207849ab9abebdbb1f1069a</t>
        </is>
      </c>
      <c r="C3304" t="inlineStr">
        <is>
          <t>2020-07-10 16:07:33+00:00</t>
        </is>
      </c>
      <c r="D3304" t="inlineStr">
        <is>
          <t>verchange</t>
        </is>
      </c>
      <c r="E3304" t="inlineStr">
        <is>
          <t>requests</t>
        </is>
      </c>
      <c r="F3304" t="inlineStr">
        <is>
          <t>&gt;=2.24.0</t>
        </is>
      </c>
      <c r="G3304" t="inlineStr">
        <is>
          <t>requests</t>
        </is>
      </c>
      <c r="H3304" t="inlineStr">
        <is>
          <t>&gt;=2.22.0</t>
        </is>
      </c>
    </row>
    <row r="3305">
      <c r="A3305" t="inlineStr">
        <is>
          <t>orbdetpy</t>
        </is>
      </c>
      <c r="B3305" t="inlineStr">
        <is>
          <t>e4c98709c4b1478e7207849ab9abebdbb1f1069a</t>
        </is>
      </c>
      <c r="C3305" t="inlineStr">
        <is>
          <t>2020-07-10 16:07:33+00:00</t>
        </is>
      </c>
      <c r="D3305" t="inlineStr">
        <is>
          <t>verchange</t>
        </is>
      </c>
      <c r="E3305" t="inlineStr">
        <is>
          <t>grpcio</t>
        </is>
      </c>
      <c r="F3305" t="inlineStr">
        <is>
          <t>&gt;=1.30.0</t>
        </is>
      </c>
      <c r="G3305" t="inlineStr">
        <is>
          <t>grpcio</t>
        </is>
      </c>
      <c r="H3305" t="inlineStr">
        <is>
          <t>&gt;=1.27.1</t>
        </is>
      </c>
    </row>
    <row r="3306">
      <c r="A3306" t="inlineStr">
        <is>
          <t>orbdetpy</t>
        </is>
      </c>
      <c r="B3306" t="inlineStr">
        <is>
          <t>e4c98709c4b1478e7207849ab9abebdbb1f1069a</t>
        </is>
      </c>
      <c r="C3306" t="inlineStr">
        <is>
          <t>2020-07-10 16:07:33+00:00</t>
        </is>
      </c>
      <c r="D3306" t="inlineStr">
        <is>
          <t>verchange</t>
        </is>
      </c>
      <c r="E3306" t="inlineStr">
        <is>
          <t>protobuf</t>
        </is>
      </c>
      <c r="F3306" t="inlineStr">
        <is>
          <t>&gt;=3.12.2</t>
        </is>
      </c>
      <c r="G3306" t="inlineStr">
        <is>
          <t>protobuf</t>
        </is>
      </c>
      <c r="H3306" t="inlineStr">
        <is>
          <t>&gt;=3.11.3</t>
        </is>
      </c>
    </row>
    <row r="3307">
      <c r="A3307" t="inlineStr">
        <is>
          <t>orbdetpy</t>
        </is>
      </c>
      <c r="B3307" t="inlineStr">
        <is>
          <t>e4c98709c4b1478e7207849ab9abebdbb1f1069a</t>
        </is>
      </c>
      <c r="C3307" t="inlineStr">
        <is>
          <t>2020-07-10 16:07:33+00:00</t>
        </is>
      </c>
      <c r="D3307" t="inlineStr">
        <is>
          <t>verchange</t>
        </is>
      </c>
      <c r="E3307" t="inlineStr">
        <is>
          <t>matplotlib</t>
        </is>
      </c>
      <c r="F3307" t="inlineStr">
        <is>
          <t>&gt;=3.2.2</t>
        </is>
      </c>
      <c r="G3307" t="inlineStr">
        <is>
          <t>matplotlib</t>
        </is>
      </c>
      <c r="H3307" t="inlineStr">
        <is>
          <t>&gt;=3.1.3</t>
        </is>
      </c>
    </row>
    <row r="3308">
      <c r="A3308" t="inlineStr">
        <is>
          <t>orbdetpy</t>
        </is>
      </c>
      <c r="B3308" t="inlineStr">
        <is>
          <t>00be9c846fa4455e4cefe040f2f816d93d367528</t>
        </is>
      </c>
      <c r="C3308" t="inlineStr">
        <is>
          <t>2020-08-28 14:42:30+00:00</t>
        </is>
      </c>
      <c r="D3308" t="inlineStr">
        <is>
          <t>verchange</t>
        </is>
      </c>
      <c r="E3308" t="inlineStr">
        <is>
          <t>grpcio</t>
        </is>
      </c>
      <c r="F3308" t="inlineStr">
        <is>
          <t>&gt;=1.31.0</t>
        </is>
      </c>
      <c r="G3308" t="inlineStr">
        <is>
          <t>grpcio</t>
        </is>
      </c>
      <c r="H3308" t="inlineStr">
        <is>
          <t>&gt;=1.30.0</t>
        </is>
      </c>
    </row>
    <row r="3309">
      <c r="A3309" t="inlineStr">
        <is>
          <t>orbdetpy</t>
        </is>
      </c>
      <c r="B3309" t="inlineStr">
        <is>
          <t>00be9c846fa4455e4cefe040f2f816d93d367528</t>
        </is>
      </c>
      <c r="C3309" t="inlineStr">
        <is>
          <t>2020-08-28 14:42:30+00:00</t>
        </is>
      </c>
      <c r="D3309" t="inlineStr">
        <is>
          <t>verchange</t>
        </is>
      </c>
      <c r="E3309" t="inlineStr">
        <is>
          <t>protobuf</t>
        </is>
      </c>
      <c r="F3309" t="inlineStr">
        <is>
          <t>&gt;=3.13.0</t>
        </is>
      </c>
      <c r="G3309" t="inlineStr">
        <is>
          <t>protobuf</t>
        </is>
      </c>
      <c r="H3309" t="inlineStr">
        <is>
          <t>&gt;=3.12.2</t>
        </is>
      </c>
    </row>
    <row r="3310">
      <c r="A3310" t="inlineStr">
        <is>
          <t>orbdetpy</t>
        </is>
      </c>
      <c r="B3310" t="inlineStr">
        <is>
          <t>4a95b5147a0d6fc68b7997057214504fefa8dfab</t>
        </is>
      </c>
      <c r="C3310" t="inlineStr">
        <is>
          <t>2020-09-25 13:00:39+00:00</t>
        </is>
      </c>
      <c r="D3310" t="inlineStr">
        <is>
          <t>verchange</t>
        </is>
      </c>
      <c r="E3310" t="inlineStr">
        <is>
          <t>psutil</t>
        </is>
      </c>
      <c r="F3310" t="inlineStr">
        <is>
          <t>&gt;=5.7.2</t>
        </is>
      </c>
      <c r="G3310" t="inlineStr">
        <is>
          <t>psutil</t>
        </is>
      </c>
      <c r="H3310" t="inlineStr">
        <is>
          <t>&gt;=5.7.0</t>
        </is>
      </c>
    </row>
    <row r="3311">
      <c r="A3311" t="inlineStr">
        <is>
          <t>orbdetpy</t>
        </is>
      </c>
      <c r="B3311" t="inlineStr">
        <is>
          <t>4a95b5147a0d6fc68b7997057214504fefa8dfab</t>
        </is>
      </c>
      <c r="C3311" t="inlineStr">
        <is>
          <t>2020-09-25 13:00:39+00:00</t>
        </is>
      </c>
      <c r="D3311" t="inlineStr">
        <is>
          <t>verchange</t>
        </is>
      </c>
      <c r="E3311" t="inlineStr">
        <is>
          <t>grpcio</t>
        </is>
      </c>
      <c r="F3311" t="inlineStr">
        <is>
          <t>&gt;=1.32.0</t>
        </is>
      </c>
      <c r="G3311" t="inlineStr">
        <is>
          <t>grpcio</t>
        </is>
      </c>
      <c r="H3311" t="inlineStr">
        <is>
          <t>&gt;=1.31.0</t>
        </is>
      </c>
    </row>
    <row r="3312">
      <c r="A3312" t="inlineStr">
        <is>
          <t>orbdetpy</t>
        </is>
      </c>
      <c r="B3312" t="inlineStr">
        <is>
          <t>4a95b5147a0d6fc68b7997057214504fefa8dfab</t>
        </is>
      </c>
      <c r="C3312" t="inlineStr">
        <is>
          <t>2020-09-25 13:00:39+00:00</t>
        </is>
      </c>
      <c r="D3312" t="inlineStr">
        <is>
          <t>verchange</t>
        </is>
      </c>
      <c r="E3312" t="inlineStr">
        <is>
          <t>numpy</t>
        </is>
      </c>
      <c r="F3312" t="inlineStr">
        <is>
          <t>&gt;=1.19.2</t>
        </is>
      </c>
      <c r="G3312" t="inlineStr">
        <is>
          <t>numpy</t>
        </is>
      </c>
      <c r="H3312" t="inlineStr">
        <is>
          <t>&gt;=1.19.0</t>
        </is>
      </c>
    </row>
    <row r="3313">
      <c r="A3313" t="inlineStr">
        <is>
          <t>orbdetpy</t>
        </is>
      </c>
      <c r="B3313" t="inlineStr">
        <is>
          <t>4a95b5147a0d6fc68b7997057214504fefa8dfab</t>
        </is>
      </c>
      <c r="C3313" t="inlineStr">
        <is>
          <t>2020-09-25 13:00:39+00:00</t>
        </is>
      </c>
      <c r="D3313" t="inlineStr">
        <is>
          <t>verchange</t>
        </is>
      </c>
      <c r="E3313" t="inlineStr">
        <is>
          <t>matplotlib</t>
        </is>
      </c>
      <c r="F3313" t="inlineStr">
        <is>
          <t>&gt;=3.3.2</t>
        </is>
      </c>
      <c r="G3313" t="inlineStr">
        <is>
          <t>matplotlib</t>
        </is>
      </c>
      <c r="H3313" t="inlineStr">
        <is>
          <t>&gt;=3.2.2</t>
        </is>
      </c>
    </row>
    <row r="3314">
      <c r="A3314" t="inlineStr">
        <is>
          <t>orbdetpy</t>
        </is>
      </c>
      <c r="B3314" t="inlineStr">
        <is>
          <t>4a95b5147a0d6fc68b7997057214504fefa8dfab</t>
        </is>
      </c>
      <c r="C3314" t="inlineStr">
        <is>
          <t>2020-09-25 13:00:39+00:00</t>
        </is>
      </c>
      <c r="D3314" t="inlineStr">
        <is>
          <t>add</t>
        </is>
      </c>
      <c r="E3314" t="inlineStr">
        <is>
          <t>grpcio-tools</t>
        </is>
      </c>
      <c r="F3314" t="inlineStr">
        <is>
          <t>&gt;=1.32.0</t>
        </is>
      </c>
      <c r="G3314" t="inlineStr"/>
      <c r="H3314" t="inlineStr"/>
    </row>
    <row r="3315">
      <c r="A3315" t="inlineStr">
        <is>
          <t>orbdetpy</t>
        </is>
      </c>
      <c r="B3315" t="inlineStr">
        <is>
          <t>783649bd5c234a8675360c36b5ba5fb3da825f6f</t>
        </is>
      </c>
      <c r="C3315" t="inlineStr">
        <is>
          <t>2020-12-14 19:50:11+00:00</t>
        </is>
      </c>
      <c r="D3315" t="inlineStr">
        <is>
          <t>verchange</t>
        </is>
      </c>
      <c r="E3315" t="inlineStr">
        <is>
          <t>psutil</t>
        </is>
      </c>
      <c r="F3315" t="inlineStr">
        <is>
          <t>&gt;=5.7.3</t>
        </is>
      </c>
      <c r="G3315" t="inlineStr">
        <is>
          <t>psutil</t>
        </is>
      </c>
      <c r="H3315" t="inlineStr">
        <is>
          <t>&gt;=5.7.2</t>
        </is>
      </c>
    </row>
    <row r="3316">
      <c r="A3316" t="inlineStr">
        <is>
          <t>orbdetpy</t>
        </is>
      </c>
      <c r="B3316" t="inlineStr">
        <is>
          <t>783649bd5c234a8675360c36b5ba5fb3da825f6f</t>
        </is>
      </c>
      <c r="C3316" t="inlineStr">
        <is>
          <t>2020-12-14 19:50:11+00:00</t>
        </is>
      </c>
      <c r="D3316" t="inlineStr">
        <is>
          <t>verchange</t>
        </is>
      </c>
      <c r="E3316" t="inlineStr">
        <is>
          <t>numpy</t>
        </is>
      </c>
      <c r="F3316" t="inlineStr">
        <is>
          <t>&gt;=1.19.4</t>
        </is>
      </c>
      <c r="G3316" t="inlineStr">
        <is>
          <t>numpy</t>
        </is>
      </c>
      <c r="H3316" t="inlineStr">
        <is>
          <t>&gt;=1.19.2</t>
        </is>
      </c>
    </row>
    <row r="3317">
      <c r="A3317" t="inlineStr">
        <is>
          <t>orbdetpy</t>
        </is>
      </c>
      <c r="B3317" t="inlineStr">
        <is>
          <t>783649bd5c234a8675360c36b5ba5fb3da825f6f</t>
        </is>
      </c>
      <c r="C3317" t="inlineStr">
        <is>
          <t>2020-12-14 19:50:11+00:00</t>
        </is>
      </c>
      <c r="D3317" t="inlineStr">
        <is>
          <t>verchange</t>
        </is>
      </c>
      <c r="E3317" t="inlineStr">
        <is>
          <t>requests</t>
        </is>
      </c>
      <c r="F3317" t="inlineStr">
        <is>
          <t>&gt;=2.25.0</t>
        </is>
      </c>
      <c r="G3317" t="inlineStr">
        <is>
          <t>requests</t>
        </is>
      </c>
      <c r="H3317" t="inlineStr">
        <is>
          <t>&gt;=2.24.0</t>
        </is>
      </c>
    </row>
    <row r="3318">
      <c r="A3318" t="inlineStr">
        <is>
          <t>orbdetpy</t>
        </is>
      </c>
      <c r="B3318" t="inlineStr">
        <is>
          <t>783649bd5c234a8675360c36b5ba5fb3da825f6f</t>
        </is>
      </c>
      <c r="C3318" t="inlineStr">
        <is>
          <t>2020-12-14 19:50:11+00:00</t>
        </is>
      </c>
      <c r="D3318" t="inlineStr">
        <is>
          <t>verchange</t>
        </is>
      </c>
      <c r="E3318" t="inlineStr">
        <is>
          <t>grpcio</t>
        </is>
      </c>
      <c r="F3318" t="inlineStr">
        <is>
          <t>&gt;=1.33.2</t>
        </is>
      </c>
      <c r="G3318" t="inlineStr">
        <is>
          <t>grpcio</t>
        </is>
      </c>
      <c r="H3318" t="inlineStr">
        <is>
          <t>&gt;=1.32.0</t>
        </is>
      </c>
    </row>
    <row r="3319">
      <c r="A3319" t="inlineStr">
        <is>
          <t>orbdetpy</t>
        </is>
      </c>
      <c r="B3319" t="inlineStr">
        <is>
          <t>783649bd5c234a8675360c36b5ba5fb3da825f6f</t>
        </is>
      </c>
      <c r="C3319" t="inlineStr">
        <is>
          <t>2020-12-14 19:50:11+00:00</t>
        </is>
      </c>
      <c r="D3319" t="inlineStr">
        <is>
          <t>verchange</t>
        </is>
      </c>
      <c r="E3319" t="inlineStr">
        <is>
          <t>grpcio-tools</t>
        </is>
      </c>
      <c r="F3319" t="inlineStr">
        <is>
          <t>&gt;=1.33.2</t>
        </is>
      </c>
      <c r="G3319" t="inlineStr">
        <is>
          <t>grpcio-tools</t>
        </is>
      </c>
      <c r="H3319" t="inlineStr">
        <is>
          <t>&gt;=1.32.0</t>
        </is>
      </c>
    </row>
    <row r="3320">
      <c r="A3320" t="inlineStr">
        <is>
          <t>orbdetpy</t>
        </is>
      </c>
      <c r="B3320" t="inlineStr">
        <is>
          <t>783649bd5c234a8675360c36b5ba5fb3da825f6f</t>
        </is>
      </c>
      <c r="C3320" t="inlineStr">
        <is>
          <t>2020-12-14 19:50:11+00:00</t>
        </is>
      </c>
      <c r="D3320" t="inlineStr">
        <is>
          <t>verchange</t>
        </is>
      </c>
      <c r="E3320" t="inlineStr">
        <is>
          <t>protobuf</t>
        </is>
      </c>
      <c r="F3320" t="inlineStr">
        <is>
          <t>&gt;=3.14.0</t>
        </is>
      </c>
      <c r="G3320" t="inlineStr">
        <is>
          <t>protobuf</t>
        </is>
      </c>
      <c r="H3320" t="inlineStr">
        <is>
          <t>&gt;=3.13.0</t>
        </is>
      </c>
    </row>
    <row r="3321">
      <c r="A3321" t="inlineStr">
        <is>
          <t>orbdetpy</t>
        </is>
      </c>
      <c r="B3321" t="inlineStr">
        <is>
          <t>783649bd5c234a8675360c36b5ba5fb3da825f6f</t>
        </is>
      </c>
      <c r="C3321" t="inlineStr">
        <is>
          <t>2020-12-14 19:50:11+00:00</t>
        </is>
      </c>
      <c r="D3321" t="inlineStr">
        <is>
          <t>verchange</t>
        </is>
      </c>
      <c r="E3321" t="inlineStr">
        <is>
          <t>matplotlib</t>
        </is>
      </c>
      <c r="F3321" t="inlineStr">
        <is>
          <t>&gt;=3.3.3</t>
        </is>
      </c>
      <c r="G3321" t="inlineStr">
        <is>
          <t>matplotlib</t>
        </is>
      </c>
      <c r="H3321" t="inlineStr">
        <is>
          <t>&gt;=3.3.2</t>
        </is>
      </c>
    </row>
    <row r="3322">
      <c r="A3322" t="inlineStr">
        <is>
          <t>orbdetpy</t>
        </is>
      </c>
      <c r="B3322" t="inlineStr">
        <is>
          <t>8464f93f05c14f78a8ceb82b76ba10865b3816a7</t>
        </is>
      </c>
      <c r="C3322" t="inlineStr">
        <is>
          <t>2021-02-26 15:51:44+00:00</t>
        </is>
      </c>
      <c r="D3322" t="inlineStr">
        <is>
          <t>verchange</t>
        </is>
      </c>
      <c r="E3322" t="inlineStr">
        <is>
          <t>psutil</t>
        </is>
      </c>
      <c r="F3322" t="inlineStr">
        <is>
          <t>&gt;=5.8.0</t>
        </is>
      </c>
      <c r="G3322" t="inlineStr">
        <is>
          <t>psutil</t>
        </is>
      </c>
      <c r="H3322" t="inlineStr">
        <is>
          <t>&gt;=5.7.3</t>
        </is>
      </c>
    </row>
    <row r="3323">
      <c r="A3323" t="inlineStr">
        <is>
          <t>orbdetpy</t>
        </is>
      </c>
      <c r="B3323" t="inlineStr">
        <is>
          <t>8464f93f05c14f78a8ceb82b76ba10865b3816a7</t>
        </is>
      </c>
      <c r="C3323" t="inlineStr">
        <is>
          <t>2021-02-26 15:51:44+00:00</t>
        </is>
      </c>
      <c r="D3323" t="inlineStr">
        <is>
          <t>verchange</t>
        </is>
      </c>
      <c r="E3323" t="inlineStr">
        <is>
          <t>numpy</t>
        </is>
      </c>
      <c r="F3323" t="inlineStr">
        <is>
          <t>&gt;=1.19.5</t>
        </is>
      </c>
      <c r="G3323" t="inlineStr">
        <is>
          <t>numpy</t>
        </is>
      </c>
      <c r="H3323" t="inlineStr">
        <is>
          <t>&gt;=1.19.4</t>
        </is>
      </c>
    </row>
    <row r="3324">
      <c r="A3324" t="inlineStr">
        <is>
          <t>orbdetpy</t>
        </is>
      </c>
      <c r="B3324" t="inlineStr">
        <is>
          <t>8464f93f05c14f78a8ceb82b76ba10865b3816a7</t>
        </is>
      </c>
      <c r="C3324" t="inlineStr">
        <is>
          <t>2021-02-26 15:51:44+00:00</t>
        </is>
      </c>
      <c r="D3324" t="inlineStr">
        <is>
          <t>verchange</t>
        </is>
      </c>
      <c r="E3324" t="inlineStr">
        <is>
          <t>requests</t>
        </is>
      </c>
      <c r="F3324" t="inlineStr">
        <is>
          <t>&gt;=2.25.1</t>
        </is>
      </c>
      <c r="G3324" t="inlineStr">
        <is>
          <t>requests</t>
        </is>
      </c>
      <c r="H3324" t="inlineStr">
        <is>
          <t>&gt;=2.25.0</t>
        </is>
      </c>
    </row>
    <row r="3325">
      <c r="A3325" t="inlineStr">
        <is>
          <t>orbdetpy</t>
        </is>
      </c>
      <c r="B3325" t="inlineStr">
        <is>
          <t>8464f93f05c14f78a8ceb82b76ba10865b3816a7</t>
        </is>
      </c>
      <c r="C3325" t="inlineStr">
        <is>
          <t>2021-02-26 15:51:44+00:00</t>
        </is>
      </c>
      <c r="D3325" t="inlineStr">
        <is>
          <t>verchange</t>
        </is>
      </c>
      <c r="E3325" t="inlineStr">
        <is>
          <t>grpcio</t>
        </is>
      </c>
      <c r="F3325" t="inlineStr">
        <is>
          <t>&gt;=1.35.0</t>
        </is>
      </c>
      <c r="G3325" t="inlineStr">
        <is>
          <t>grpcio</t>
        </is>
      </c>
      <c r="H3325" t="inlineStr">
        <is>
          <t>&gt;=1.33.2</t>
        </is>
      </c>
    </row>
    <row r="3326">
      <c r="A3326" t="inlineStr">
        <is>
          <t>orbdetpy</t>
        </is>
      </c>
      <c r="B3326" t="inlineStr">
        <is>
          <t>8464f93f05c14f78a8ceb82b76ba10865b3816a7</t>
        </is>
      </c>
      <c r="C3326" t="inlineStr">
        <is>
          <t>2021-02-26 15:51:44+00:00</t>
        </is>
      </c>
      <c r="D3326" t="inlineStr">
        <is>
          <t>verchange</t>
        </is>
      </c>
      <c r="E3326" t="inlineStr">
        <is>
          <t>grpcio-tools</t>
        </is>
      </c>
      <c r="F3326" t="inlineStr">
        <is>
          <t>&gt;=1.35.0</t>
        </is>
      </c>
      <c r="G3326" t="inlineStr">
        <is>
          <t>grpcio-tools</t>
        </is>
      </c>
      <c r="H3326" t="inlineStr">
        <is>
          <t>&gt;=1.33.2</t>
        </is>
      </c>
    </row>
    <row r="3327">
      <c r="A3327" t="inlineStr">
        <is>
          <t>orbdetpy</t>
        </is>
      </c>
      <c r="B3327" t="inlineStr">
        <is>
          <t>9b4ba671d00795016f663dcb8bc3a4366ec167d3</t>
        </is>
      </c>
      <c r="C3327" t="inlineStr">
        <is>
          <t>2021-03-26 13:52:21+00:00</t>
        </is>
      </c>
      <c r="D3327" t="inlineStr">
        <is>
          <t>verchange</t>
        </is>
      </c>
      <c r="E3327" t="inlineStr">
        <is>
          <t>numpy</t>
        </is>
      </c>
      <c r="F3327" t="inlineStr">
        <is>
          <t>&gt;=1.20.1</t>
        </is>
      </c>
      <c r="G3327" t="inlineStr">
        <is>
          <t>numpy</t>
        </is>
      </c>
      <c r="H3327" t="inlineStr">
        <is>
          <t>&gt;=1.19.5</t>
        </is>
      </c>
    </row>
    <row r="3328">
      <c r="A3328" t="inlineStr">
        <is>
          <t>orbdetpy</t>
        </is>
      </c>
      <c r="B3328" t="inlineStr">
        <is>
          <t>9b4ba671d00795016f663dcb8bc3a4366ec167d3</t>
        </is>
      </c>
      <c r="C3328" t="inlineStr">
        <is>
          <t>2021-03-26 13:52:21+00:00</t>
        </is>
      </c>
      <c r="D3328" t="inlineStr">
        <is>
          <t>verchange</t>
        </is>
      </c>
      <c r="E3328" t="inlineStr">
        <is>
          <t>grpcio</t>
        </is>
      </c>
      <c r="F3328" t="inlineStr">
        <is>
          <t>&gt;=1.36.0</t>
        </is>
      </c>
      <c r="G3328" t="inlineStr">
        <is>
          <t>grpcio</t>
        </is>
      </c>
      <c r="H3328" t="inlineStr">
        <is>
          <t>&gt;=1.35.0</t>
        </is>
      </c>
    </row>
    <row r="3329">
      <c r="A3329" t="inlineStr">
        <is>
          <t>orbdetpy</t>
        </is>
      </c>
      <c r="B3329" t="inlineStr">
        <is>
          <t>9b4ba671d00795016f663dcb8bc3a4366ec167d3</t>
        </is>
      </c>
      <c r="C3329" t="inlineStr">
        <is>
          <t>2021-03-26 13:52:21+00:00</t>
        </is>
      </c>
      <c r="D3329" t="inlineStr">
        <is>
          <t>verchange</t>
        </is>
      </c>
      <c r="E3329" t="inlineStr">
        <is>
          <t>grpcio-tools</t>
        </is>
      </c>
      <c r="F3329" t="inlineStr">
        <is>
          <t>&gt;=1.36.0</t>
        </is>
      </c>
      <c r="G3329" t="inlineStr">
        <is>
          <t>grpcio-tools</t>
        </is>
      </c>
      <c r="H3329" t="inlineStr">
        <is>
          <t>&gt;=1.35.0</t>
        </is>
      </c>
    </row>
    <row r="3330">
      <c r="A3330" t="inlineStr">
        <is>
          <t>orbdetpy</t>
        </is>
      </c>
      <c r="B3330" t="inlineStr">
        <is>
          <t>9b4ba671d00795016f663dcb8bc3a4366ec167d3</t>
        </is>
      </c>
      <c r="C3330" t="inlineStr">
        <is>
          <t>2021-03-26 13:52:21+00:00</t>
        </is>
      </c>
      <c r="D3330" t="inlineStr">
        <is>
          <t>verchange</t>
        </is>
      </c>
      <c r="E3330" t="inlineStr">
        <is>
          <t>protobuf</t>
        </is>
      </c>
      <c r="F3330" t="inlineStr">
        <is>
          <t>&gt;=3.15.3</t>
        </is>
      </c>
      <c r="G3330" t="inlineStr">
        <is>
          <t>protobuf</t>
        </is>
      </c>
      <c r="H3330" t="inlineStr">
        <is>
          <t>&gt;=3.14.0</t>
        </is>
      </c>
    </row>
    <row r="3331">
      <c r="A3331" t="inlineStr">
        <is>
          <t>orbdetpy</t>
        </is>
      </c>
      <c r="B3331" t="inlineStr">
        <is>
          <t>9b4ba671d00795016f663dcb8bc3a4366ec167d3</t>
        </is>
      </c>
      <c r="C3331" t="inlineStr">
        <is>
          <t>2021-03-26 13:52:21+00:00</t>
        </is>
      </c>
      <c r="D3331" t="inlineStr">
        <is>
          <t>verchange</t>
        </is>
      </c>
      <c r="E3331" t="inlineStr">
        <is>
          <t>matplotlib</t>
        </is>
      </c>
      <c r="F3331" t="inlineStr">
        <is>
          <t>&gt;=3.3.4</t>
        </is>
      </c>
      <c r="G3331" t="inlineStr">
        <is>
          <t>matplotlib</t>
        </is>
      </c>
      <c r="H3331" t="inlineStr">
        <is>
          <t>&gt;=3.3.3</t>
        </is>
      </c>
    </row>
    <row r="3332">
      <c r="A3332" t="inlineStr">
        <is>
          <t>rally-openstack</t>
        </is>
      </c>
      <c r="B3332" t="inlineStr">
        <is>
          <t>79c8d39468e8d41acc1406cf39568d59db4ba308</t>
        </is>
      </c>
      <c r="C3332" t="inlineStr">
        <is>
          <t>2018-06-25 14:43:48+00:00</t>
        </is>
      </c>
      <c r="D3332" t="inlineStr">
        <is>
          <t>add</t>
        </is>
      </c>
      <c r="E3332" t="inlineStr">
        <is>
          <t>requests</t>
        </is>
      </c>
      <c r="F3332" t="inlineStr">
        <is>
          <t>&gt;=2.14.2</t>
        </is>
      </c>
      <c r="G3332" t="inlineStr"/>
      <c r="H3332" t="inlineStr"/>
    </row>
    <row r="3333">
      <c r="A3333" t="inlineStr">
        <is>
          <t>rally-openstack</t>
        </is>
      </c>
      <c r="B3333" t="inlineStr">
        <is>
          <t>3855100cc2db45a872b7717f062a890fb7ca487e</t>
        </is>
      </c>
      <c r="C3333" t="inlineStr">
        <is>
          <t>2018-10-15 14:16:40+00:00</t>
        </is>
      </c>
      <c r="D3333" t="inlineStr">
        <is>
          <t>verchange</t>
        </is>
      </c>
      <c r="E3333" t="inlineStr">
        <is>
          <t>requests</t>
        </is>
      </c>
      <c r="F3333" t="inlineStr">
        <is>
          <t>&gt;=2.14.2</t>
        </is>
      </c>
      <c r="G3333" t="inlineStr">
        <is>
          <t>requests</t>
        </is>
      </c>
      <c r="H3333" t="inlineStr">
        <is>
          <t>&gt;=2.14.2</t>
        </is>
      </c>
    </row>
    <row r="3334">
      <c r="A3334" t="inlineStr">
        <is>
          <t>rally-openstack</t>
        </is>
      </c>
      <c r="B3334" t="inlineStr">
        <is>
          <t>3855100cc2db45a872b7717f062a890fb7ca487e</t>
        </is>
      </c>
      <c r="C3334" t="inlineStr">
        <is>
          <t>2018-10-15 14:16:40+00:00</t>
        </is>
      </c>
      <c r="D3334" t="inlineStr">
        <is>
          <t>verchange</t>
        </is>
      </c>
      <c r="E3334" t="inlineStr">
        <is>
          <t>rally</t>
        </is>
      </c>
      <c r="F3334" t="inlineStr">
        <is>
          <t>&gt;=0.11.0</t>
        </is>
      </c>
      <c r="G3334" t="inlineStr">
        <is>
          <t>rally</t>
        </is>
      </c>
      <c r="H3334" t="inlineStr">
        <is>
          <t>&gt;=0.11.0</t>
        </is>
      </c>
    </row>
    <row r="3335">
      <c r="A3335" t="inlineStr">
        <is>
          <t>rally-openstack</t>
        </is>
      </c>
      <c r="B3335" t="inlineStr">
        <is>
          <t>3855100cc2db45a872b7717f062a890fb7ca487e</t>
        </is>
      </c>
      <c r="C3335" t="inlineStr">
        <is>
          <t>2018-10-15 14:16:40+00:00</t>
        </is>
      </c>
      <c r="D3335" t="inlineStr">
        <is>
          <t>verchange</t>
        </is>
      </c>
      <c r="E3335" t="inlineStr">
        <is>
          <t>python-mistralclient</t>
        </is>
      </c>
      <c r="F3335" t="inlineStr">
        <is>
          <t>&gt;=3.1.0;!=3.2.0</t>
        </is>
      </c>
      <c r="G3335" t="inlineStr">
        <is>
          <t>python-mistralclient</t>
        </is>
      </c>
      <c r="H3335" t="inlineStr">
        <is>
          <t>&gt;=3.1.0</t>
        </is>
      </c>
    </row>
    <row r="3336">
      <c r="A3336" t="inlineStr">
        <is>
          <t>rally-openstack</t>
        </is>
      </c>
      <c r="B3336" t="inlineStr">
        <is>
          <t>3855100cc2db45a872b7717f062a890fb7ca487e</t>
        </is>
      </c>
      <c r="C3336" t="inlineStr">
        <is>
          <t>2018-10-15 14:16:40+00:00</t>
        </is>
      </c>
      <c r="D3336" t="inlineStr">
        <is>
          <t>verchange</t>
        </is>
      </c>
      <c r="E3336" t="inlineStr">
        <is>
          <t>kubernetes</t>
        </is>
      </c>
      <c r="F3336" t="inlineStr">
        <is>
          <t>&gt;1.0.0</t>
        </is>
      </c>
      <c r="G3336" t="inlineStr">
        <is>
          <t>kubernetes</t>
        </is>
      </c>
      <c r="H3336" t="inlineStr">
        <is>
          <t>&gt;1.0.0</t>
        </is>
      </c>
    </row>
    <row r="3337">
      <c r="A3337" t="inlineStr">
        <is>
          <t>rally-openstack</t>
        </is>
      </c>
      <c r="B3337" t="inlineStr">
        <is>
          <t>992419828496abe48a6dedc71416ea8bebb87e77</t>
        </is>
      </c>
      <c r="C3337" t="inlineStr">
        <is>
          <t>2019-03-08 00:31:36+00:00</t>
        </is>
      </c>
      <c r="D3337" t="inlineStr">
        <is>
          <t>verchange</t>
        </is>
      </c>
      <c r="E3337" t="inlineStr">
        <is>
          <t>os-faults</t>
        </is>
      </c>
      <c r="F3337" t="inlineStr">
        <is>
          <t>&gt;=0.2.0</t>
        </is>
      </c>
      <c r="G3337" t="inlineStr">
        <is>
          <t>os-faults</t>
        </is>
      </c>
      <c r="H3337" t="inlineStr">
        <is>
          <t>&gt;=0.1.15</t>
        </is>
      </c>
    </row>
    <row r="3338">
      <c r="A3338" t="inlineStr">
        <is>
          <t>rally-openstack</t>
        </is>
      </c>
      <c r="B3338" t="inlineStr">
        <is>
          <t>992419828496abe48a6dedc71416ea8bebb87e77</t>
        </is>
      </c>
      <c r="C3338" t="inlineStr">
        <is>
          <t>2019-03-08 00:31:36+00:00</t>
        </is>
      </c>
      <c r="D3338" t="inlineStr">
        <is>
          <t>add</t>
        </is>
      </c>
      <c r="E3338" t="inlineStr">
        <is>
          <t>python-barbicanclient</t>
        </is>
      </c>
      <c r="F3338" t="inlineStr">
        <is>
          <t>&gt;=4.5.2</t>
        </is>
      </c>
      <c r="G3338" t="inlineStr"/>
      <c r="H3338" t="inlineStr"/>
    </row>
    <row r="3339">
      <c r="A3339" t="inlineStr">
        <is>
          <t>rally-openstack</t>
        </is>
      </c>
      <c r="B3339" t="inlineStr">
        <is>
          <t>15faca7ffba42b42ab21e00432e4ea515afda1e3</t>
        </is>
      </c>
      <c r="C3339" t="inlineStr">
        <is>
          <t>2020-05-11 09:49:52+00:00</t>
        </is>
      </c>
      <c r="D3339" t="inlineStr">
        <is>
          <t>verchange</t>
        </is>
      </c>
      <c r="E3339" t="inlineStr">
        <is>
          <t>python-octaviaclient</t>
        </is>
      </c>
      <c r="F3339" t="inlineStr"/>
      <c r="G3339" t="inlineStr">
        <is>
          <t>python-octaviaclient</t>
        </is>
      </c>
      <c r="H3339" t="inlineStr">
        <is>
          <t>&gt;=1.4.0</t>
        </is>
      </c>
    </row>
    <row r="3340">
      <c r="A3340" t="inlineStr">
        <is>
          <t>rally-openstack</t>
        </is>
      </c>
      <c r="B3340" t="inlineStr">
        <is>
          <t>15faca7ffba42b42ab21e00432e4ea515afda1e3</t>
        </is>
      </c>
      <c r="C3340" t="inlineStr">
        <is>
          <t>2020-05-11 09:49:52+00:00</t>
        </is>
      </c>
      <c r="D3340" t="inlineStr">
        <is>
          <t>verchange</t>
        </is>
      </c>
      <c r="E3340" t="inlineStr">
        <is>
          <t>python-monascaclient</t>
        </is>
      </c>
      <c r="F3340" t="inlineStr"/>
      <c r="G3340" t="inlineStr">
        <is>
          <t>python-monascaclient</t>
        </is>
      </c>
      <c r="H3340" t="inlineStr">
        <is>
          <t>&gt;=1.7.0</t>
        </is>
      </c>
    </row>
    <row r="3341">
      <c r="A3341" t="inlineStr">
        <is>
          <t>rally-openstack</t>
        </is>
      </c>
      <c r="B3341" t="inlineStr">
        <is>
          <t>15faca7ffba42b42ab21e00432e4ea515afda1e3</t>
        </is>
      </c>
      <c r="C3341" t="inlineStr">
        <is>
          <t>2020-05-11 09:49:52+00:00</t>
        </is>
      </c>
      <c r="D3341" t="inlineStr">
        <is>
          <t>verchange</t>
        </is>
      </c>
      <c r="E3341" t="inlineStr">
        <is>
          <t>python-ceilometerclient</t>
        </is>
      </c>
      <c r="F3341" t="inlineStr"/>
      <c r="G3341" t="inlineStr">
        <is>
          <t>python-ceilometerclient</t>
        </is>
      </c>
      <c r="H3341" t="inlineStr">
        <is>
          <t>&gt;=2.5.0</t>
        </is>
      </c>
    </row>
    <row r="3342">
      <c r="A3342" t="inlineStr">
        <is>
          <t>rally-openstack</t>
        </is>
      </c>
      <c r="B3342" t="inlineStr">
        <is>
          <t>15faca7ffba42b42ab21e00432e4ea515afda1e3</t>
        </is>
      </c>
      <c r="C3342" t="inlineStr">
        <is>
          <t>2020-05-11 09:49:52+00:00</t>
        </is>
      </c>
      <c r="D3342" t="inlineStr">
        <is>
          <t>verchange</t>
        </is>
      </c>
      <c r="E3342" t="inlineStr">
        <is>
          <t>python-keystoneclient</t>
        </is>
      </c>
      <c r="F3342" t="inlineStr">
        <is>
          <t>!=2.1.0</t>
        </is>
      </c>
      <c r="G3342" t="inlineStr">
        <is>
          <t>python-keystoneclient</t>
        </is>
      </c>
      <c r="H3342" t="inlineStr">
        <is>
          <t>&gt;=3.8.0</t>
        </is>
      </c>
    </row>
    <row r="3343">
      <c r="A3343" t="inlineStr">
        <is>
          <t>rally-openstack</t>
        </is>
      </c>
      <c r="B3343" t="inlineStr">
        <is>
          <t>15faca7ffba42b42ab21e00432e4ea515afda1e3</t>
        </is>
      </c>
      <c r="C3343" t="inlineStr">
        <is>
          <t>2020-05-11 09:49:52+00:00</t>
        </is>
      </c>
      <c r="D3343" t="inlineStr">
        <is>
          <t>verchange</t>
        </is>
      </c>
      <c r="E3343" t="inlineStr">
        <is>
          <t>python-glanceclient</t>
        </is>
      </c>
      <c r="F3343" t="inlineStr"/>
      <c r="G3343" t="inlineStr">
        <is>
          <t>python-glanceclient</t>
        </is>
      </c>
      <c r="H3343" t="inlineStr">
        <is>
          <t>&gt;=2.8.0</t>
        </is>
      </c>
    </row>
    <row r="3344">
      <c r="A3344" t="inlineStr">
        <is>
          <t>rally-openstack</t>
        </is>
      </c>
      <c r="B3344" t="inlineStr">
        <is>
          <t>15faca7ffba42b42ab21e00432e4ea515afda1e3</t>
        </is>
      </c>
      <c r="C3344" t="inlineStr">
        <is>
          <t>2020-05-11 09:49:52+00:00</t>
        </is>
      </c>
      <c r="D3344" t="inlineStr">
        <is>
          <t>verchange</t>
        </is>
      </c>
      <c r="E3344" t="inlineStr">
        <is>
          <t>python-senlinclient</t>
        </is>
      </c>
      <c r="F3344" t="inlineStr"/>
      <c r="G3344" t="inlineStr">
        <is>
          <t>python-senlinclient</t>
        </is>
      </c>
      <c r="H3344" t="inlineStr">
        <is>
          <t>&gt;=1.1.0</t>
        </is>
      </c>
    </row>
    <row r="3345">
      <c r="A3345" t="inlineStr">
        <is>
          <t>rally-openstack</t>
        </is>
      </c>
      <c r="B3345" t="inlineStr">
        <is>
          <t>15faca7ffba42b42ab21e00432e4ea515afda1e3</t>
        </is>
      </c>
      <c r="C3345" t="inlineStr">
        <is>
          <t>2020-05-11 09:49:52+00:00</t>
        </is>
      </c>
      <c r="D3345" t="inlineStr">
        <is>
          <t>verchange</t>
        </is>
      </c>
      <c r="E3345" t="inlineStr">
        <is>
          <t>python-saharaclient</t>
        </is>
      </c>
      <c r="F3345" t="inlineStr"/>
      <c r="G3345" t="inlineStr">
        <is>
          <t>python-saharaclient</t>
        </is>
      </c>
      <c r="H3345" t="inlineStr">
        <is>
          <t>&gt;=1.4.0</t>
        </is>
      </c>
    </row>
    <row r="3346">
      <c r="A3346" t="inlineStr">
        <is>
          <t>rally-openstack</t>
        </is>
      </c>
      <c r="B3346" t="inlineStr">
        <is>
          <t>15faca7ffba42b42ab21e00432e4ea515afda1e3</t>
        </is>
      </c>
      <c r="C3346" t="inlineStr">
        <is>
          <t>2020-05-11 09:49:52+00:00</t>
        </is>
      </c>
      <c r="D3346" t="inlineStr">
        <is>
          <t>verchange</t>
        </is>
      </c>
      <c r="E3346" t="inlineStr">
        <is>
          <t>python-mistralclient</t>
        </is>
      </c>
      <c r="F3346" t="inlineStr">
        <is>
          <t>!=3.2.0</t>
        </is>
      </c>
      <c r="G3346" t="inlineStr">
        <is>
          <t>python-mistralclient</t>
        </is>
      </c>
      <c r="H3346" t="inlineStr">
        <is>
          <t>&gt;=3.1.0;!=3.2.0</t>
        </is>
      </c>
    </row>
    <row r="3347">
      <c r="A3347" t="inlineStr">
        <is>
          <t>rally-openstack</t>
        </is>
      </c>
      <c r="B3347" t="inlineStr">
        <is>
          <t>15faca7ffba42b42ab21e00432e4ea515afda1e3</t>
        </is>
      </c>
      <c r="C3347" t="inlineStr">
        <is>
          <t>2020-05-11 09:49:52+00:00</t>
        </is>
      </c>
      <c r="D3347" t="inlineStr">
        <is>
          <t>verchange</t>
        </is>
      </c>
      <c r="E3347" t="inlineStr">
        <is>
          <t>python-magnumclient</t>
        </is>
      </c>
      <c r="F3347" t="inlineStr"/>
      <c r="G3347" t="inlineStr">
        <is>
          <t>python-magnumclient</t>
        </is>
      </c>
      <c r="H3347" t="inlineStr">
        <is>
          <t>&gt;=2.1.0</t>
        </is>
      </c>
    </row>
    <row r="3348">
      <c r="A3348" t="inlineStr">
        <is>
          <t>rally-openstack</t>
        </is>
      </c>
      <c r="B3348" t="inlineStr">
        <is>
          <t>15faca7ffba42b42ab21e00432e4ea515afda1e3</t>
        </is>
      </c>
      <c r="C3348" t="inlineStr">
        <is>
          <t>2020-05-11 09:49:52+00:00</t>
        </is>
      </c>
      <c r="D3348" t="inlineStr">
        <is>
          <t>verchange</t>
        </is>
      </c>
      <c r="E3348" t="inlineStr">
        <is>
          <t>requests</t>
        </is>
      </c>
      <c r="F3348" t="inlineStr">
        <is>
          <t>!=2.20.0</t>
        </is>
      </c>
      <c r="G3348" t="inlineStr">
        <is>
          <t>requests</t>
        </is>
      </c>
      <c r="H3348" t="inlineStr">
        <is>
          <t>&gt;=2.14.2</t>
        </is>
      </c>
    </row>
    <row r="3349">
      <c r="A3349" t="inlineStr">
        <is>
          <t>rally-openstack</t>
        </is>
      </c>
      <c r="B3349" t="inlineStr">
        <is>
          <t>15faca7ffba42b42ab21e00432e4ea515afda1e3</t>
        </is>
      </c>
      <c r="C3349" t="inlineStr">
        <is>
          <t>2020-05-11 09:49:52+00:00</t>
        </is>
      </c>
      <c r="D3349" t="inlineStr">
        <is>
          <t>verchange</t>
        </is>
      </c>
      <c r="E3349" t="inlineStr">
        <is>
          <t>keystoneauth1</t>
        </is>
      </c>
      <c r="F3349" t="inlineStr"/>
      <c r="G3349" t="inlineStr">
        <is>
          <t>keystoneauth1</t>
        </is>
      </c>
      <c r="H3349" t="inlineStr">
        <is>
          <t>&gt;=3.3.0</t>
        </is>
      </c>
    </row>
    <row r="3350">
      <c r="A3350" t="inlineStr">
        <is>
          <t>rally-openstack</t>
        </is>
      </c>
      <c r="B3350" t="inlineStr">
        <is>
          <t>15faca7ffba42b42ab21e00432e4ea515afda1e3</t>
        </is>
      </c>
      <c r="C3350" t="inlineStr">
        <is>
          <t>2020-05-11 09:49:52+00:00</t>
        </is>
      </c>
      <c r="D3350" t="inlineStr">
        <is>
          <t>verchange</t>
        </is>
      </c>
      <c r="E3350" t="inlineStr">
        <is>
          <t>python-cinderclient</t>
        </is>
      </c>
      <c r="F3350" t="inlineStr">
        <is>
          <t>!=4.0.0</t>
        </is>
      </c>
      <c r="G3350" t="inlineStr">
        <is>
          <t>python-cinderclient</t>
        </is>
      </c>
      <c r="H3350" t="inlineStr">
        <is>
          <t>&gt;=3.3.0</t>
        </is>
      </c>
    </row>
    <row r="3351">
      <c r="A3351" t="inlineStr">
        <is>
          <t>rally-openstack</t>
        </is>
      </c>
      <c r="B3351" t="inlineStr">
        <is>
          <t>15faca7ffba42b42ab21e00432e4ea515afda1e3</t>
        </is>
      </c>
      <c r="C3351" t="inlineStr">
        <is>
          <t>2020-05-11 09:49:52+00:00</t>
        </is>
      </c>
      <c r="D3351" t="inlineStr">
        <is>
          <t>verchange</t>
        </is>
      </c>
      <c r="E3351" t="inlineStr">
        <is>
          <t>python-heatclient</t>
        </is>
      </c>
      <c r="F3351" t="inlineStr"/>
      <c r="G3351" t="inlineStr">
        <is>
          <t>python-heatclient</t>
        </is>
      </c>
      <c r="H3351" t="inlineStr">
        <is>
          <t>&gt;=1.10.0</t>
        </is>
      </c>
    </row>
    <row r="3352">
      <c r="A3352" t="inlineStr">
        <is>
          <t>rally-openstack</t>
        </is>
      </c>
      <c r="B3352" t="inlineStr">
        <is>
          <t>15faca7ffba42b42ab21e00432e4ea515afda1e3</t>
        </is>
      </c>
      <c r="C3352" t="inlineStr">
        <is>
          <t>2020-05-11 09:49:52+00:00</t>
        </is>
      </c>
      <c r="D3352" t="inlineStr">
        <is>
          <t>verchange</t>
        </is>
      </c>
      <c r="E3352" t="inlineStr">
        <is>
          <t>python-muranoclient</t>
        </is>
      </c>
      <c r="F3352" t="inlineStr"/>
      <c r="G3352" t="inlineStr">
        <is>
          <t>python-muranoclient</t>
        </is>
      </c>
      <c r="H3352" t="inlineStr">
        <is>
          <t>&gt;=0.8.2</t>
        </is>
      </c>
    </row>
    <row r="3353">
      <c r="A3353" t="inlineStr">
        <is>
          <t>rally-openstack</t>
        </is>
      </c>
      <c r="B3353" t="inlineStr">
        <is>
          <t>15faca7ffba42b42ab21e00432e4ea515afda1e3</t>
        </is>
      </c>
      <c r="C3353" t="inlineStr">
        <is>
          <t>2020-05-11 09:49:52+00:00</t>
        </is>
      </c>
      <c r="D3353" t="inlineStr">
        <is>
          <t>verchange</t>
        </is>
      </c>
      <c r="E3353" t="inlineStr">
        <is>
          <t>python-manilaclient</t>
        </is>
      </c>
      <c r="F3353" t="inlineStr"/>
      <c r="G3353" t="inlineStr">
        <is>
          <t>python-manilaclient</t>
        </is>
      </c>
      <c r="H3353" t="inlineStr">
        <is>
          <t>&gt;=1.16.0</t>
        </is>
      </c>
    </row>
    <row r="3354">
      <c r="A3354" t="inlineStr">
        <is>
          <t>rally-openstack</t>
        </is>
      </c>
      <c r="B3354" t="inlineStr">
        <is>
          <t>15faca7ffba42b42ab21e00432e4ea515afda1e3</t>
        </is>
      </c>
      <c r="C3354" t="inlineStr">
        <is>
          <t>2020-05-11 09:49:52+00:00</t>
        </is>
      </c>
      <c r="D3354" t="inlineStr">
        <is>
          <t>verchange</t>
        </is>
      </c>
      <c r="E3354" t="inlineStr">
        <is>
          <t>rally</t>
        </is>
      </c>
      <c r="F3354" t="inlineStr">
        <is>
          <t>&gt;=3.1.0</t>
        </is>
      </c>
      <c r="G3354" t="inlineStr">
        <is>
          <t>rally</t>
        </is>
      </c>
      <c r="H3354" t="inlineStr">
        <is>
          <t>&gt;=0.11.0</t>
        </is>
      </c>
    </row>
    <row r="3355">
      <c r="A3355" t="inlineStr">
        <is>
          <t>rally-openstack</t>
        </is>
      </c>
      <c r="B3355" t="inlineStr">
        <is>
          <t>15faca7ffba42b42ab21e00432e4ea515afda1e3</t>
        </is>
      </c>
      <c r="C3355" t="inlineStr">
        <is>
          <t>2020-05-11 09:49:52+00:00</t>
        </is>
      </c>
      <c r="D3355" t="inlineStr">
        <is>
          <t>verchange</t>
        </is>
      </c>
      <c r="E3355" t="inlineStr">
        <is>
          <t>python-novaclient</t>
        </is>
      </c>
      <c r="F3355" t="inlineStr"/>
      <c r="G3355" t="inlineStr">
        <is>
          <t>python-novaclient</t>
        </is>
      </c>
      <c r="H3355" t="inlineStr">
        <is>
          <t>&gt;=9.1.0</t>
        </is>
      </c>
    </row>
    <row r="3356">
      <c r="A3356" t="inlineStr">
        <is>
          <t>rally-openstack</t>
        </is>
      </c>
      <c r="B3356" t="inlineStr">
        <is>
          <t>15faca7ffba42b42ab21e00432e4ea515afda1e3</t>
        </is>
      </c>
      <c r="C3356" t="inlineStr">
        <is>
          <t>2020-05-11 09:49:52+00:00</t>
        </is>
      </c>
      <c r="D3356" t="inlineStr">
        <is>
          <t>verchange</t>
        </is>
      </c>
      <c r="E3356" t="inlineStr">
        <is>
          <t>python-watcherclient</t>
        </is>
      </c>
      <c r="F3356" t="inlineStr"/>
      <c r="G3356" t="inlineStr">
        <is>
          <t>python-watcherclient</t>
        </is>
      </c>
      <c r="H3356" t="inlineStr">
        <is>
          <t>&gt;=1.1.0</t>
        </is>
      </c>
    </row>
    <row r="3357">
      <c r="A3357" t="inlineStr">
        <is>
          <t>rally-openstack</t>
        </is>
      </c>
      <c r="B3357" t="inlineStr">
        <is>
          <t>15faca7ffba42b42ab21e00432e4ea515afda1e3</t>
        </is>
      </c>
      <c r="C3357" t="inlineStr">
        <is>
          <t>2020-05-11 09:49:52+00:00</t>
        </is>
      </c>
      <c r="D3357" t="inlineStr">
        <is>
          <t>verchange</t>
        </is>
      </c>
      <c r="E3357" t="inlineStr">
        <is>
          <t>gnocchiclient</t>
        </is>
      </c>
      <c r="F3357" t="inlineStr"/>
      <c r="G3357" t="inlineStr">
        <is>
          <t>gnocchiclient</t>
        </is>
      </c>
      <c r="H3357" t="inlineStr">
        <is>
          <t>&gt;=3.3.1</t>
        </is>
      </c>
    </row>
    <row r="3358">
      <c r="A3358" t="inlineStr">
        <is>
          <t>rally-openstack</t>
        </is>
      </c>
      <c r="B3358" t="inlineStr">
        <is>
          <t>15faca7ffba42b42ab21e00432e4ea515afda1e3</t>
        </is>
      </c>
      <c r="C3358" t="inlineStr">
        <is>
          <t>2020-05-11 09:49:52+00:00</t>
        </is>
      </c>
      <c r="D3358" t="inlineStr">
        <is>
          <t>verchange</t>
        </is>
      </c>
      <c r="E3358" t="inlineStr">
        <is>
          <t>python-troveclient</t>
        </is>
      </c>
      <c r="F3358" t="inlineStr"/>
      <c r="G3358" t="inlineStr">
        <is>
          <t>python-troveclient</t>
        </is>
      </c>
      <c r="H3358" t="inlineStr">
        <is>
          <t>&gt;=2.2.0</t>
        </is>
      </c>
    </row>
    <row r="3359">
      <c r="A3359" t="inlineStr">
        <is>
          <t>rally-openstack</t>
        </is>
      </c>
      <c r="B3359" t="inlineStr">
        <is>
          <t>15faca7ffba42b42ab21e00432e4ea515afda1e3</t>
        </is>
      </c>
      <c r="C3359" t="inlineStr">
        <is>
          <t>2020-05-11 09:49:52+00:00</t>
        </is>
      </c>
      <c r="D3359" t="inlineStr">
        <is>
          <t>verchange</t>
        </is>
      </c>
      <c r="E3359" t="inlineStr">
        <is>
          <t>python-barbicanclient</t>
        </is>
      </c>
      <c r="F3359" t="inlineStr"/>
      <c r="G3359" t="inlineStr">
        <is>
          <t>python-barbicanclient</t>
        </is>
      </c>
      <c r="H3359" t="inlineStr">
        <is>
          <t>&gt;=4.5.2</t>
        </is>
      </c>
    </row>
    <row r="3360">
      <c r="A3360" t="inlineStr">
        <is>
          <t>rally-openstack</t>
        </is>
      </c>
      <c r="B3360" t="inlineStr">
        <is>
          <t>15faca7ffba42b42ab21e00432e4ea515afda1e3</t>
        </is>
      </c>
      <c r="C3360" t="inlineStr">
        <is>
          <t>2020-05-11 09:49:52+00:00</t>
        </is>
      </c>
      <c r="D3360" t="inlineStr">
        <is>
          <t>verchange</t>
        </is>
      </c>
      <c r="E3360" t="inlineStr">
        <is>
          <t>python-ironicclient</t>
        </is>
      </c>
      <c r="F3360" t="inlineStr">
        <is>
          <t>!=3.0.0;!=2.7.1;!=2.5.2</t>
        </is>
      </c>
      <c r="G3360" t="inlineStr">
        <is>
          <t>python-ironicclient</t>
        </is>
      </c>
      <c r="H3360" t="inlineStr">
        <is>
          <t>&gt;=2.2.0</t>
        </is>
      </c>
    </row>
    <row r="3361">
      <c r="A3361" t="inlineStr">
        <is>
          <t>rally-openstack</t>
        </is>
      </c>
      <c r="B3361" t="inlineStr">
        <is>
          <t>15faca7ffba42b42ab21e00432e4ea515afda1e3</t>
        </is>
      </c>
      <c r="C3361" t="inlineStr">
        <is>
          <t>2020-05-11 09:49:52+00:00</t>
        </is>
      </c>
      <c r="D3361" t="inlineStr">
        <is>
          <t>verchange</t>
        </is>
      </c>
      <c r="E3361" t="inlineStr">
        <is>
          <t>python-zaqarclient</t>
        </is>
      </c>
      <c r="F3361" t="inlineStr"/>
      <c r="G3361" t="inlineStr">
        <is>
          <t>python-zaqarclient</t>
        </is>
      </c>
      <c r="H3361" t="inlineStr">
        <is>
          <t>&gt;=1.0.0</t>
        </is>
      </c>
    </row>
    <row r="3362">
      <c r="A3362" t="inlineStr">
        <is>
          <t>rally-openstack</t>
        </is>
      </c>
      <c r="B3362" t="inlineStr">
        <is>
          <t>15faca7ffba42b42ab21e00432e4ea515afda1e3</t>
        </is>
      </c>
      <c r="C3362" t="inlineStr">
        <is>
          <t>2020-05-11 09:49:52+00:00</t>
        </is>
      </c>
      <c r="D3362" t="inlineStr">
        <is>
          <t>verchange</t>
        </is>
      </c>
      <c r="E3362" t="inlineStr">
        <is>
          <t>python-neutronclient</t>
        </is>
      </c>
      <c r="F3362" t="inlineStr"/>
      <c r="G3362" t="inlineStr">
        <is>
          <t>python-neutronclient</t>
        </is>
      </c>
      <c r="H3362" t="inlineStr">
        <is>
          <t>&gt;=6.3.0</t>
        </is>
      </c>
    </row>
    <row r="3363">
      <c r="A3363" t="inlineStr">
        <is>
          <t>rally-openstack</t>
        </is>
      </c>
      <c r="B3363" t="inlineStr">
        <is>
          <t>15faca7ffba42b42ab21e00432e4ea515afda1e3</t>
        </is>
      </c>
      <c r="C3363" t="inlineStr">
        <is>
          <t>2020-05-11 09:49:52+00:00</t>
        </is>
      </c>
      <c r="D3363" t="inlineStr">
        <is>
          <t>verchange</t>
        </is>
      </c>
      <c r="E3363" t="inlineStr">
        <is>
          <t>python-swiftclient</t>
        </is>
      </c>
      <c r="F3363" t="inlineStr"/>
      <c r="G3363" t="inlineStr">
        <is>
          <t>python-swiftclient</t>
        </is>
      </c>
      <c r="H3363" t="inlineStr">
        <is>
          <t>&gt;=3.2.0</t>
        </is>
      </c>
    </row>
    <row r="3364">
      <c r="A3364" t="inlineStr">
        <is>
          <t>rally-openstack</t>
        </is>
      </c>
      <c r="B3364" t="inlineStr">
        <is>
          <t>15faca7ffba42b42ab21e00432e4ea515afda1e3</t>
        </is>
      </c>
      <c r="C3364" t="inlineStr">
        <is>
          <t>2020-05-11 09:49:52+00:00</t>
        </is>
      </c>
      <c r="D3364" t="inlineStr">
        <is>
          <t>verchange</t>
        </is>
      </c>
      <c r="E3364" t="inlineStr">
        <is>
          <t>osprofiler</t>
        </is>
      </c>
      <c r="F3364" t="inlineStr"/>
      <c r="G3364" t="inlineStr">
        <is>
          <t>osprofiler</t>
        </is>
      </c>
      <c r="H3364" t="inlineStr">
        <is>
          <t>&gt;=1.4.0</t>
        </is>
      </c>
    </row>
    <row r="3365">
      <c r="A3365" t="inlineStr">
        <is>
          <t>rally-openstack</t>
        </is>
      </c>
      <c r="B3365" t="inlineStr">
        <is>
          <t>15faca7ffba42b42ab21e00432e4ea515afda1e3</t>
        </is>
      </c>
      <c r="C3365" t="inlineStr">
        <is>
          <t>2020-05-11 09:49:52+00:00</t>
        </is>
      </c>
      <c r="D3365" t="inlineStr">
        <is>
          <t>verchange</t>
        </is>
      </c>
      <c r="E3365" t="inlineStr">
        <is>
          <t>kubernetes</t>
        </is>
      </c>
      <c r="F3365" t="inlineStr"/>
      <c r="G3365" t="inlineStr">
        <is>
          <t>kubernetes</t>
        </is>
      </c>
      <c r="H3365" t="inlineStr">
        <is>
          <t>&gt;1.0.0</t>
        </is>
      </c>
    </row>
    <row r="3366">
      <c r="A3366" t="inlineStr">
        <is>
          <t>rally-openstack</t>
        </is>
      </c>
      <c r="B3366" t="inlineStr">
        <is>
          <t>15faca7ffba42b42ab21e00432e4ea515afda1e3</t>
        </is>
      </c>
      <c r="C3366" t="inlineStr">
        <is>
          <t>2020-05-11 09:49:52+00:00</t>
        </is>
      </c>
      <c r="D3366" t="inlineStr">
        <is>
          <t>verchange</t>
        </is>
      </c>
      <c r="E3366" t="inlineStr">
        <is>
          <t>python-designateclient</t>
        </is>
      </c>
      <c r="F3366" t="inlineStr"/>
      <c r="G3366" t="inlineStr">
        <is>
          <t>python-designateclient</t>
        </is>
      </c>
      <c r="H3366" t="inlineStr">
        <is>
          <t>&gt;=2.7.0</t>
        </is>
      </c>
    </row>
    <row r="3367">
      <c r="A3367" t="inlineStr">
        <is>
          <t>rally-openstack</t>
        </is>
      </c>
      <c r="B3367" t="inlineStr">
        <is>
          <t>15faca7ffba42b42ab21e00432e4ea515afda1e3</t>
        </is>
      </c>
      <c r="C3367" t="inlineStr">
        <is>
          <t>2020-05-11 09:49:52+00:00</t>
        </is>
      </c>
      <c r="D3367" t="inlineStr">
        <is>
          <t>rem</t>
        </is>
      </c>
      <c r="E3367" t="inlineStr"/>
      <c r="F3367" t="inlineStr"/>
      <c r="G3367" t="inlineStr">
        <is>
          <t>boto</t>
        </is>
      </c>
      <c r="H3367" t="inlineStr">
        <is>
          <t>&gt;=2.32.1</t>
        </is>
      </c>
    </row>
    <row r="3368">
      <c r="A3368" t="inlineStr">
        <is>
          <t>rally-openstack</t>
        </is>
      </c>
      <c r="B3368" t="inlineStr">
        <is>
          <t>e7d8cb33a4c156517a895e8a69ba9e94ca5f45c0</t>
        </is>
      </c>
      <c r="C3368" t="inlineStr">
        <is>
          <t>2020-11-04 15:31:34+00:00</t>
        </is>
      </c>
      <c r="D3368" t="inlineStr">
        <is>
          <t>verchange</t>
        </is>
      </c>
      <c r="E3368" t="inlineStr">
        <is>
          <t>requests</t>
        </is>
      </c>
      <c r="F3368" t="inlineStr">
        <is>
          <t>!=2.24.0;!=2.20.0</t>
        </is>
      </c>
      <c r="G3368" t="inlineStr">
        <is>
          <t>requests</t>
        </is>
      </c>
      <c r="H3368" t="inlineStr">
        <is>
          <t>!=2.20.0</t>
        </is>
      </c>
    </row>
    <row r="3369">
      <c r="A3369" t="inlineStr">
        <is>
          <t>rally-openstack</t>
        </is>
      </c>
      <c r="B3369" t="inlineStr">
        <is>
          <t>e7d8cb33a4c156517a895e8a69ba9e94ca5f45c0</t>
        </is>
      </c>
      <c r="C3369" t="inlineStr">
        <is>
          <t>2020-11-04 15:31:34+00:00</t>
        </is>
      </c>
      <c r="D3369" t="inlineStr">
        <is>
          <t>verchange</t>
        </is>
      </c>
      <c r="E3369" t="inlineStr">
        <is>
          <t>gnocchiclient</t>
        </is>
      </c>
      <c r="F3369" t="inlineStr">
        <is>
          <t>!=7.0.7</t>
        </is>
      </c>
      <c r="G3369" t="inlineStr">
        <is>
          <t>gnocchiclient</t>
        </is>
      </c>
      <c r="H3369" t="inlineStr"/>
    </row>
    <row r="3370">
      <c r="A3370" t="inlineStr">
        <is>
          <t>pyphi</t>
        </is>
      </c>
      <c r="B3370" t="inlineStr">
        <is>
          <t>c02f8fe67c6d7e0c5457fc393aaeb729a0a92a0b</t>
        </is>
      </c>
      <c r="C3370" t="inlineStr">
        <is>
          <t>2014-04-08 05:28:04+00:00</t>
        </is>
      </c>
      <c r="D3370" t="inlineStr">
        <is>
          <t>verchange</t>
        </is>
      </c>
      <c r="E3370" t="inlineStr">
        <is>
          <t>scipy</t>
        </is>
      </c>
      <c r="F3370">
        <f>=0.13.3</f>
        <v/>
      </c>
      <c r="G3370" t="inlineStr">
        <is>
          <t>scipy</t>
        </is>
      </c>
      <c r="H3370" t="inlineStr"/>
    </row>
    <row r="3371">
      <c r="A3371" t="inlineStr">
        <is>
          <t>pyphi</t>
        </is>
      </c>
      <c r="B3371" t="inlineStr">
        <is>
          <t>c02f8fe67c6d7e0c5457fc393aaeb729a0a92a0b</t>
        </is>
      </c>
      <c r="C3371" t="inlineStr">
        <is>
          <t>2014-04-08 05:28:04+00:00</t>
        </is>
      </c>
      <c r="D3371" t="inlineStr">
        <is>
          <t>verchange</t>
        </is>
      </c>
      <c r="E3371" t="inlineStr">
        <is>
          <t>pytest</t>
        </is>
      </c>
      <c r="F3371">
        <f>=2.5.2</f>
        <v/>
      </c>
      <c r="G3371" t="inlineStr">
        <is>
          <t>pytest</t>
        </is>
      </c>
      <c r="H3371" t="inlineStr"/>
    </row>
    <row r="3372">
      <c r="A3372" t="inlineStr">
        <is>
          <t>pyphi</t>
        </is>
      </c>
      <c r="B3372" t="inlineStr">
        <is>
          <t>c02f8fe67c6d7e0c5457fc393aaeb729a0a92a0b</t>
        </is>
      </c>
      <c r="C3372" t="inlineStr">
        <is>
          <t>2014-04-08 05:28:04+00:00</t>
        </is>
      </c>
      <c r="D3372" t="inlineStr">
        <is>
          <t>verchange</t>
        </is>
      </c>
      <c r="E3372" t="inlineStr">
        <is>
          <t>numpy</t>
        </is>
      </c>
      <c r="F3372">
        <f>=1.8.1</f>
        <v/>
      </c>
      <c r="G3372" t="inlineStr">
        <is>
          <t>numpy</t>
        </is>
      </c>
      <c r="H3372" t="inlineStr"/>
    </row>
    <row r="3373">
      <c r="A3373" t="inlineStr">
        <is>
          <t>pyphi</t>
        </is>
      </c>
      <c r="B3373" t="inlineStr">
        <is>
          <t>c02f8fe67c6d7e0c5457fc393aaeb729a0a92a0b</t>
        </is>
      </c>
      <c r="C3373" t="inlineStr">
        <is>
          <t>2014-04-08 05:28:04+00:00</t>
        </is>
      </c>
      <c r="D3373" t="inlineStr">
        <is>
          <t>add</t>
        </is>
      </c>
      <c r="E3373" t="inlineStr">
        <is>
          <t>joblib</t>
        </is>
      </c>
      <c r="F3373">
        <f>=0.8.0a3</f>
        <v/>
      </c>
      <c r="G3373" t="inlineStr"/>
      <c r="H3373" t="inlineStr"/>
    </row>
    <row r="3374">
      <c r="A3374" t="inlineStr">
        <is>
          <t>pyphi</t>
        </is>
      </c>
      <c r="B3374" t="inlineStr">
        <is>
          <t>c02f8fe67c6d7e0c5457fc393aaeb729a0a92a0b</t>
        </is>
      </c>
      <c r="C3374" t="inlineStr">
        <is>
          <t>2014-04-08 05:28:04+00:00</t>
        </is>
      </c>
      <c r="D3374" t="inlineStr">
        <is>
          <t>add</t>
        </is>
      </c>
      <c r="E3374" t="inlineStr">
        <is>
          <t>Sphinx</t>
        </is>
      </c>
      <c r="F3374">
        <f>=1.2.2</f>
        <v/>
      </c>
      <c r="G3374" t="inlineStr"/>
      <c r="H3374" t="inlineStr"/>
    </row>
    <row r="3375">
      <c r="A3375" t="inlineStr">
        <is>
          <t>pyphi</t>
        </is>
      </c>
      <c r="B3375" t="inlineStr">
        <is>
          <t>c02f8fe67c6d7e0c5457fc393aaeb729a0a92a0b</t>
        </is>
      </c>
      <c r="C3375" t="inlineStr">
        <is>
          <t>2014-04-08 05:28:04+00:00</t>
        </is>
      </c>
      <c r="D3375" t="inlineStr">
        <is>
          <t>add</t>
        </is>
      </c>
      <c r="E3375" t="inlineStr">
        <is>
          <t>sphinx-bootstrap-theme</t>
        </is>
      </c>
      <c r="F3375">
        <f>=0.4.0</f>
        <v/>
      </c>
      <c r="G3375" t="inlineStr"/>
      <c r="H3375" t="inlineStr"/>
    </row>
    <row r="3376">
      <c r="A3376" t="inlineStr">
        <is>
          <t>pyphi</t>
        </is>
      </c>
      <c r="B3376" t="inlineStr">
        <is>
          <t>c02f8fe67c6d7e0c5457fc393aaeb729a0a92a0b</t>
        </is>
      </c>
      <c r="C3376" t="inlineStr">
        <is>
          <t>2014-04-08 05:28:04+00:00</t>
        </is>
      </c>
      <c r="D3376" t="inlineStr">
        <is>
          <t>add</t>
        </is>
      </c>
      <c r="E3376" t="inlineStr">
        <is>
          <t>coverage</t>
        </is>
      </c>
      <c r="F3376">
        <f>=3.7.1</f>
        <v/>
      </c>
      <c r="G3376" t="inlineStr"/>
      <c r="H3376" t="inlineStr"/>
    </row>
    <row r="3377">
      <c r="A3377" t="inlineStr">
        <is>
          <t>pyphi</t>
        </is>
      </c>
      <c r="B3377" t="inlineStr">
        <is>
          <t>c02f8fe67c6d7e0c5457fc393aaeb729a0a92a0b</t>
        </is>
      </c>
      <c r="C3377" t="inlineStr">
        <is>
          <t>2014-04-08 05:28:04+00:00</t>
        </is>
      </c>
      <c r="D3377" t="inlineStr">
        <is>
          <t>add</t>
        </is>
      </c>
      <c r="E3377" t="inlineStr">
        <is>
          <t>psutil</t>
        </is>
      </c>
      <c r="F3377">
        <f>=2.0.0</f>
        <v/>
      </c>
      <c r="G3377" t="inlineStr"/>
      <c r="H3377" t="inlineStr"/>
    </row>
    <row r="3378">
      <c r="A3378" t="inlineStr">
        <is>
          <t>pyphi</t>
        </is>
      </c>
      <c r="B3378" t="inlineStr">
        <is>
          <t>c02f8fe67c6d7e0c5457fc393aaeb729a0a92a0b</t>
        </is>
      </c>
      <c r="C3378" t="inlineStr">
        <is>
          <t>2014-04-08 05:28:04+00:00</t>
        </is>
      </c>
      <c r="D3378" t="inlineStr">
        <is>
          <t>add</t>
        </is>
      </c>
      <c r="E3378" t="inlineStr">
        <is>
          <t>Jinja2</t>
        </is>
      </c>
      <c r="F3378">
        <f>=2.7.2</f>
        <v/>
      </c>
      <c r="G3378" t="inlineStr"/>
      <c r="H3378" t="inlineStr"/>
    </row>
    <row r="3379">
      <c r="A3379" t="inlineStr">
        <is>
          <t>pyphi</t>
        </is>
      </c>
      <c r="B3379" t="inlineStr">
        <is>
          <t>c02f8fe67c6d7e0c5457fc393aaeb729a0a92a0b</t>
        </is>
      </c>
      <c r="C3379" t="inlineStr">
        <is>
          <t>2014-04-08 05:28:04+00:00</t>
        </is>
      </c>
      <c r="D3379" t="inlineStr">
        <is>
          <t>add</t>
        </is>
      </c>
      <c r="E3379" t="inlineStr">
        <is>
          <t>MarkupSafe</t>
        </is>
      </c>
      <c r="F3379">
        <f>=0.19</f>
        <v/>
      </c>
      <c r="G3379" t="inlineStr"/>
      <c r="H3379" t="inlineStr"/>
    </row>
    <row r="3380">
      <c r="A3380" t="inlineStr">
        <is>
          <t>pyphi</t>
        </is>
      </c>
      <c r="B3380" t="inlineStr">
        <is>
          <t>c02f8fe67c6d7e0c5457fc393aaeb729a0a92a0b</t>
        </is>
      </c>
      <c r="C3380" t="inlineStr">
        <is>
          <t>2014-04-08 05:28:04+00:00</t>
        </is>
      </c>
      <c r="D3380" t="inlineStr">
        <is>
          <t>add</t>
        </is>
      </c>
      <c r="E3380" t="inlineStr">
        <is>
          <t>Pygments</t>
        </is>
      </c>
      <c r="F3380">
        <f>=1.6</f>
        <v/>
      </c>
      <c r="G3380" t="inlineStr"/>
      <c r="H3380" t="inlineStr"/>
    </row>
    <row r="3381">
      <c r="A3381" t="inlineStr">
        <is>
          <t>pyphi</t>
        </is>
      </c>
      <c r="B3381" t="inlineStr">
        <is>
          <t>c02f8fe67c6d7e0c5457fc393aaeb729a0a92a0b</t>
        </is>
      </c>
      <c r="C3381" t="inlineStr">
        <is>
          <t>2014-04-08 05:28:04+00:00</t>
        </is>
      </c>
      <c r="D3381" t="inlineStr">
        <is>
          <t>add</t>
        </is>
      </c>
      <c r="E3381" t="inlineStr">
        <is>
          <t>docutils</t>
        </is>
      </c>
      <c r="F3381">
        <f>=0.11</f>
        <v/>
      </c>
      <c r="G3381" t="inlineStr"/>
      <c r="H3381" t="inlineStr"/>
    </row>
    <row r="3382">
      <c r="A3382" t="inlineStr">
        <is>
          <t>pyphi</t>
        </is>
      </c>
      <c r="B3382" t="inlineStr">
        <is>
          <t>c02f8fe67c6d7e0c5457fc393aaeb729a0a92a0b</t>
        </is>
      </c>
      <c r="C3382" t="inlineStr">
        <is>
          <t>2014-04-08 05:28:04+00:00</t>
        </is>
      </c>
      <c r="D3382" t="inlineStr">
        <is>
          <t>add</t>
        </is>
      </c>
      <c r="E3382" t="inlineStr">
        <is>
          <t>py</t>
        </is>
      </c>
      <c r="F3382">
        <f>=1.4.20</f>
        <v/>
      </c>
      <c r="G3382" t="inlineStr"/>
      <c r="H3382" t="inlineStr"/>
    </row>
    <row r="3383">
      <c r="A3383" t="inlineStr">
        <is>
          <t>pyphi</t>
        </is>
      </c>
      <c r="B3383" t="inlineStr">
        <is>
          <t>c02f8fe67c6d7e0c5457fc393aaeb729a0a92a0b</t>
        </is>
      </c>
      <c r="C3383" t="inlineStr">
        <is>
          <t>2014-04-08 05:28:04+00:00</t>
        </is>
      </c>
      <c r="D3383" t="inlineStr">
        <is>
          <t>rem</t>
        </is>
      </c>
      <c r="E3383" t="inlineStr"/>
      <c r="F3383" t="inlineStr"/>
      <c r="G3383" t="inlineStr">
        <is>
          <t>cython</t>
        </is>
      </c>
      <c r="H3383" t="inlineStr"/>
    </row>
    <row r="3384">
      <c r="A3384" t="inlineStr">
        <is>
          <t>pyphi</t>
        </is>
      </c>
      <c r="B3384" t="inlineStr">
        <is>
          <t>c02f8fe67c6d7e0c5457fc393aaeb729a0a92a0b</t>
        </is>
      </c>
      <c r="C3384" t="inlineStr">
        <is>
          <t>2014-04-08 05:28:04+00:00</t>
        </is>
      </c>
      <c r="D3384" t="inlineStr">
        <is>
          <t>rem</t>
        </is>
      </c>
      <c r="E3384" t="inlineStr"/>
      <c r="F3384" t="inlineStr"/>
      <c r="G3384" t="inlineStr">
        <is>
          <t>nose</t>
        </is>
      </c>
      <c r="H3384" t="inlineStr"/>
    </row>
    <row r="3385">
      <c r="A3385" t="inlineStr">
        <is>
          <t>pyphi</t>
        </is>
      </c>
      <c r="B3385" t="inlineStr">
        <is>
          <t>c02f8fe67c6d7e0c5457fc393aaeb729a0a92a0b</t>
        </is>
      </c>
      <c r="C3385" t="inlineStr">
        <is>
          <t>2014-04-08 05:28:04+00:00</t>
        </is>
      </c>
      <c r="D3385" t="inlineStr">
        <is>
          <t>rem</t>
        </is>
      </c>
      <c r="E3385" t="inlineStr"/>
      <c r="F3385" t="inlineStr"/>
      <c r="G3385" t="inlineStr">
        <is>
          <t>sphinx</t>
        </is>
      </c>
      <c r="H3385" t="inlineStr"/>
    </row>
    <row r="3386">
      <c r="A3386" t="inlineStr">
        <is>
          <t>pyphi</t>
        </is>
      </c>
      <c r="B3386" t="inlineStr">
        <is>
          <t>49e0bfcee177e58c619fca2c92cf793c82f7e677</t>
        </is>
      </c>
      <c r="C3386" t="inlineStr">
        <is>
          <t>2014-10-08 18:23:23+00:00</t>
        </is>
      </c>
      <c r="D3386" t="inlineStr">
        <is>
          <t>verchange</t>
        </is>
      </c>
      <c r="E3386" t="inlineStr">
        <is>
          <t>psutil</t>
        </is>
      </c>
      <c r="F3386" t="inlineStr">
        <is>
          <t>&lt;3.0.0;&gt;=2.1.1</t>
        </is>
      </c>
      <c r="G3386" t="inlineStr">
        <is>
          <t>psutil</t>
        </is>
      </c>
      <c r="H3386">
        <f>=2.0.0</f>
        <v/>
      </c>
    </row>
    <row r="3387">
      <c r="A3387" t="inlineStr">
        <is>
          <t>pyphi</t>
        </is>
      </c>
      <c r="B3387" t="inlineStr">
        <is>
          <t>49e0bfcee177e58c619fca2c92cf793c82f7e677</t>
        </is>
      </c>
      <c r="C3387" t="inlineStr">
        <is>
          <t>2014-10-08 18:23:23+00:00</t>
        </is>
      </c>
      <c r="D3387" t="inlineStr">
        <is>
          <t>verchange</t>
        </is>
      </c>
      <c r="E3387" t="inlineStr">
        <is>
          <t>coverage</t>
        </is>
      </c>
      <c r="F3387" t="inlineStr"/>
      <c r="G3387" t="inlineStr">
        <is>
          <t>coverage</t>
        </is>
      </c>
      <c r="H3387">
        <f>=3.7.1</f>
        <v/>
      </c>
    </row>
    <row r="3388">
      <c r="A3388" t="inlineStr">
        <is>
          <t>pyphi</t>
        </is>
      </c>
      <c r="B3388" t="inlineStr">
        <is>
          <t>49e0bfcee177e58c619fca2c92cf793c82f7e677</t>
        </is>
      </c>
      <c r="C3388" t="inlineStr">
        <is>
          <t>2014-10-08 18:23:23+00:00</t>
        </is>
      </c>
      <c r="D3388" t="inlineStr">
        <is>
          <t>verchange</t>
        </is>
      </c>
      <c r="E3388" t="inlineStr">
        <is>
          <t>Pygments</t>
        </is>
      </c>
      <c r="F3388" t="inlineStr">
        <is>
          <t>&gt;=1.6</t>
        </is>
      </c>
      <c r="G3388" t="inlineStr">
        <is>
          <t>Pygments</t>
        </is>
      </c>
      <c r="H3388">
        <f>=1.6</f>
        <v/>
      </c>
    </row>
    <row r="3389">
      <c r="A3389" t="inlineStr">
        <is>
          <t>pyphi</t>
        </is>
      </c>
      <c r="B3389" t="inlineStr">
        <is>
          <t>49e0bfcee177e58c619fca2c92cf793c82f7e677</t>
        </is>
      </c>
      <c r="C3389" t="inlineStr">
        <is>
          <t>2014-10-08 18:23:23+00:00</t>
        </is>
      </c>
      <c r="D3389" t="inlineStr">
        <is>
          <t>verchange</t>
        </is>
      </c>
      <c r="E3389" t="inlineStr">
        <is>
          <t>joblib</t>
        </is>
      </c>
      <c r="F3389" t="inlineStr">
        <is>
          <t>&lt;1.0.0;&gt;=0.8.0a3</t>
        </is>
      </c>
      <c r="G3389" t="inlineStr">
        <is>
          <t>joblib</t>
        </is>
      </c>
      <c r="H3389">
        <f>=0.8.0a3</f>
        <v/>
      </c>
    </row>
    <row r="3390">
      <c r="A3390" t="inlineStr">
        <is>
          <t>pyphi</t>
        </is>
      </c>
      <c r="B3390" t="inlineStr">
        <is>
          <t>49e0bfcee177e58c619fca2c92cf793c82f7e677</t>
        </is>
      </c>
      <c r="C3390" t="inlineStr">
        <is>
          <t>2014-10-08 18:23:23+00:00</t>
        </is>
      </c>
      <c r="D3390" t="inlineStr">
        <is>
          <t>verchange</t>
        </is>
      </c>
      <c r="E3390" t="inlineStr">
        <is>
          <t>py</t>
        </is>
      </c>
      <c r="F3390" t="inlineStr">
        <is>
          <t>&gt;=1.4.20</t>
        </is>
      </c>
      <c r="G3390" t="inlineStr">
        <is>
          <t>py</t>
        </is>
      </c>
      <c r="H3390">
        <f>=1.4.20</f>
        <v/>
      </c>
    </row>
    <row r="3391">
      <c r="A3391" t="inlineStr">
        <is>
          <t>pyphi</t>
        </is>
      </c>
      <c r="B3391" t="inlineStr">
        <is>
          <t>49e0bfcee177e58c619fca2c92cf793c82f7e677</t>
        </is>
      </c>
      <c r="C3391" t="inlineStr">
        <is>
          <t>2014-10-08 18:23:23+00:00</t>
        </is>
      </c>
      <c r="D3391" t="inlineStr">
        <is>
          <t>verchange</t>
        </is>
      </c>
      <c r="E3391" t="inlineStr">
        <is>
          <t>MarkupSafe</t>
        </is>
      </c>
      <c r="F3391" t="inlineStr">
        <is>
          <t>&gt;=0.19</t>
        </is>
      </c>
      <c r="G3391" t="inlineStr">
        <is>
          <t>MarkupSafe</t>
        </is>
      </c>
      <c r="H3391">
        <f>=0.19</f>
        <v/>
      </c>
    </row>
    <row r="3392">
      <c r="A3392" t="inlineStr">
        <is>
          <t>pyphi</t>
        </is>
      </c>
      <c r="B3392" t="inlineStr">
        <is>
          <t>49e0bfcee177e58c619fca2c92cf793c82f7e677</t>
        </is>
      </c>
      <c r="C3392" t="inlineStr">
        <is>
          <t>2014-10-08 18:23:23+00:00</t>
        </is>
      </c>
      <c r="D3392" t="inlineStr">
        <is>
          <t>verchange</t>
        </is>
      </c>
      <c r="E3392" t="inlineStr">
        <is>
          <t>numpy</t>
        </is>
      </c>
      <c r="F3392" t="inlineStr">
        <is>
          <t>&lt;2.0.0;&gt;=1.8.1</t>
        </is>
      </c>
      <c r="G3392" t="inlineStr">
        <is>
          <t>numpy</t>
        </is>
      </c>
      <c r="H3392">
        <f>=1.8.1</f>
        <v/>
      </c>
    </row>
    <row r="3393">
      <c r="A3393" t="inlineStr">
        <is>
          <t>pyphi</t>
        </is>
      </c>
      <c r="B3393" t="inlineStr">
        <is>
          <t>49e0bfcee177e58c619fca2c92cf793c82f7e677</t>
        </is>
      </c>
      <c r="C3393" t="inlineStr">
        <is>
          <t>2014-10-08 18:23:23+00:00</t>
        </is>
      </c>
      <c r="D3393" t="inlineStr">
        <is>
          <t>verchange</t>
        </is>
      </c>
      <c r="E3393" t="inlineStr">
        <is>
          <t>docutils</t>
        </is>
      </c>
      <c r="F3393" t="inlineStr">
        <is>
          <t>&gt;=0.11</t>
        </is>
      </c>
      <c r="G3393" t="inlineStr">
        <is>
          <t>docutils</t>
        </is>
      </c>
      <c r="H3393">
        <f>=0.11</f>
        <v/>
      </c>
    </row>
    <row r="3394">
      <c r="A3394" t="inlineStr">
        <is>
          <t>pyphi</t>
        </is>
      </c>
      <c r="B3394" t="inlineStr">
        <is>
          <t>49e0bfcee177e58c619fca2c92cf793c82f7e677</t>
        </is>
      </c>
      <c r="C3394" t="inlineStr">
        <is>
          <t>2014-10-08 18:23:23+00:00</t>
        </is>
      </c>
      <c r="D3394" t="inlineStr">
        <is>
          <t>verchange</t>
        </is>
      </c>
      <c r="E3394" t="inlineStr">
        <is>
          <t>Sphinx</t>
        </is>
      </c>
      <c r="F3394" t="inlineStr"/>
      <c r="G3394" t="inlineStr">
        <is>
          <t>Sphinx</t>
        </is>
      </c>
      <c r="H3394">
        <f>=1.2.2</f>
        <v/>
      </c>
    </row>
    <row r="3395">
      <c r="A3395" t="inlineStr">
        <is>
          <t>pyphi</t>
        </is>
      </c>
      <c r="B3395" t="inlineStr">
        <is>
          <t>49e0bfcee177e58c619fca2c92cf793c82f7e677</t>
        </is>
      </c>
      <c r="C3395" t="inlineStr">
        <is>
          <t>2014-10-08 18:23:23+00:00</t>
        </is>
      </c>
      <c r="D3395" t="inlineStr">
        <is>
          <t>verchange</t>
        </is>
      </c>
      <c r="E3395" t="inlineStr">
        <is>
          <t>Jinja2</t>
        </is>
      </c>
      <c r="F3395" t="inlineStr">
        <is>
          <t>&gt;=2.7.2</t>
        </is>
      </c>
      <c r="G3395" t="inlineStr">
        <is>
          <t>Jinja2</t>
        </is>
      </c>
      <c r="H3395">
        <f>=2.7.2</f>
        <v/>
      </c>
    </row>
    <row r="3396">
      <c r="A3396" t="inlineStr">
        <is>
          <t>pyphi</t>
        </is>
      </c>
      <c r="B3396" t="inlineStr">
        <is>
          <t>49e0bfcee177e58c619fca2c92cf793c82f7e677</t>
        </is>
      </c>
      <c r="C3396" t="inlineStr">
        <is>
          <t>2014-10-08 18:23:23+00:00</t>
        </is>
      </c>
      <c r="D3396" t="inlineStr">
        <is>
          <t>verchange</t>
        </is>
      </c>
      <c r="E3396" t="inlineStr">
        <is>
          <t>scipy</t>
        </is>
      </c>
      <c r="F3396" t="inlineStr">
        <is>
          <t>&gt;=0.13.3;&lt;1.0.0</t>
        </is>
      </c>
      <c r="G3396" t="inlineStr">
        <is>
          <t>scipy</t>
        </is>
      </c>
      <c r="H3396">
        <f>=0.13.3</f>
        <v/>
      </c>
    </row>
    <row r="3397">
      <c r="A3397" t="inlineStr">
        <is>
          <t>pyphi</t>
        </is>
      </c>
      <c r="B3397" t="inlineStr">
        <is>
          <t>49e0bfcee177e58c619fca2c92cf793c82f7e677</t>
        </is>
      </c>
      <c r="C3397" t="inlineStr">
        <is>
          <t>2014-10-08 18:23:23+00:00</t>
        </is>
      </c>
      <c r="D3397" t="inlineStr">
        <is>
          <t>verchange</t>
        </is>
      </c>
      <c r="E3397" t="inlineStr">
        <is>
          <t>pytest</t>
        </is>
      </c>
      <c r="F3397" t="inlineStr"/>
      <c r="G3397" t="inlineStr">
        <is>
          <t>pytest</t>
        </is>
      </c>
      <c r="H3397">
        <f>=2.5.2</f>
        <v/>
      </c>
    </row>
    <row r="3398">
      <c r="A3398" t="inlineStr">
        <is>
          <t>pyphi</t>
        </is>
      </c>
      <c r="B3398" t="inlineStr">
        <is>
          <t>49e0bfcee177e58c619fca2c92cf793c82f7e677</t>
        </is>
      </c>
      <c r="C3398" t="inlineStr">
        <is>
          <t>2014-10-08 18:23:23+00:00</t>
        </is>
      </c>
      <c r="D3398" t="inlineStr">
        <is>
          <t>add</t>
        </is>
      </c>
      <c r="E3398" t="inlineStr">
        <is>
          <t>pyemd</t>
        </is>
      </c>
      <c r="F3398" t="inlineStr">
        <is>
          <t>&gt;=0.0.9;&lt;1.0.0</t>
        </is>
      </c>
      <c r="G3398" t="inlineStr"/>
      <c r="H3398" t="inlineStr"/>
    </row>
    <row r="3399">
      <c r="A3399" t="inlineStr">
        <is>
          <t>pyphi</t>
        </is>
      </c>
      <c r="B3399" t="inlineStr">
        <is>
          <t>49e0bfcee177e58c619fca2c92cf793c82f7e677</t>
        </is>
      </c>
      <c r="C3399" t="inlineStr">
        <is>
          <t>2014-10-08 18:23:23+00:00</t>
        </is>
      </c>
      <c r="D3399" t="inlineStr">
        <is>
          <t>add</t>
        </is>
      </c>
      <c r="E3399" t="inlineStr">
        <is>
          <t>marbl-python</t>
        </is>
      </c>
      <c r="F3399" t="inlineStr">
        <is>
          <t>&gt;=2.0.0;&lt;3.0.0</t>
        </is>
      </c>
      <c r="G3399" t="inlineStr"/>
      <c r="H3399" t="inlineStr"/>
    </row>
    <row r="3400">
      <c r="A3400" t="inlineStr">
        <is>
          <t>pyphi</t>
        </is>
      </c>
      <c r="B3400" t="inlineStr">
        <is>
          <t>49e0bfcee177e58c619fca2c92cf793c82f7e677</t>
        </is>
      </c>
      <c r="C3400" t="inlineStr">
        <is>
          <t>2014-10-08 18:23:23+00:00</t>
        </is>
      </c>
      <c r="D3400" t="inlineStr">
        <is>
          <t>add</t>
        </is>
      </c>
      <c r="E3400" t="inlineStr">
        <is>
          <t>pymongo</t>
        </is>
      </c>
      <c r="F3400" t="inlineStr">
        <is>
          <t>&gt;=2.7.1;&lt;3.0.0</t>
        </is>
      </c>
      <c r="G3400" t="inlineStr"/>
      <c r="H3400" t="inlineStr"/>
    </row>
    <row r="3401">
      <c r="A3401" t="inlineStr">
        <is>
          <t>pyphi</t>
        </is>
      </c>
      <c r="B3401" t="inlineStr">
        <is>
          <t>49e0bfcee177e58c619fca2c92cf793c82f7e677</t>
        </is>
      </c>
      <c r="C3401" t="inlineStr">
        <is>
          <t>2014-10-08 18:23:23+00:00</t>
        </is>
      </c>
      <c r="D3401" t="inlineStr">
        <is>
          <t>add</t>
        </is>
      </c>
      <c r="E3401" t="inlineStr">
        <is>
          <t>pyyaml</t>
        </is>
      </c>
      <c r="F3401" t="inlineStr">
        <is>
          <t>&gt;=3.11;&lt;4.0</t>
        </is>
      </c>
      <c r="G3401" t="inlineStr"/>
      <c r="H3401" t="inlineStr"/>
    </row>
    <row r="3402">
      <c r="A3402" t="inlineStr">
        <is>
          <t>pyphi</t>
        </is>
      </c>
      <c r="B3402" t="inlineStr">
        <is>
          <t>49e0bfcee177e58c619fca2c92cf793c82f7e677</t>
        </is>
      </c>
      <c r="C3402" t="inlineStr">
        <is>
          <t>2014-10-08 18:23:23+00:00</t>
        </is>
      </c>
      <c r="D3402" t="inlineStr">
        <is>
          <t>add</t>
        </is>
      </c>
      <c r="E3402" t="inlineStr">
        <is>
          <t>sphinxcontrib-napoleon</t>
        </is>
      </c>
      <c r="F3402" t="inlineStr"/>
      <c r="G3402" t="inlineStr"/>
      <c r="H3402" t="inlineStr"/>
    </row>
    <row r="3403">
      <c r="A3403" t="inlineStr">
        <is>
          <t>pyphi</t>
        </is>
      </c>
      <c r="B3403" t="inlineStr">
        <is>
          <t>49e0bfcee177e58c619fca2c92cf793c82f7e677</t>
        </is>
      </c>
      <c r="C3403" t="inlineStr">
        <is>
          <t>2014-10-08 18:23:23+00:00</t>
        </is>
      </c>
      <c r="D3403" t="inlineStr">
        <is>
          <t>add</t>
        </is>
      </c>
      <c r="E3403" t="inlineStr">
        <is>
          <t>sphinx_rtd_theme</t>
        </is>
      </c>
      <c r="F3403" t="inlineStr"/>
      <c r="G3403" t="inlineStr"/>
      <c r="H3403" t="inlineStr"/>
    </row>
    <row r="3404">
      <c r="A3404" t="inlineStr">
        <is>
          <t>pyphi</t>
        </is>
      </c>
      <c r="B3404" t="inlineStr">
        <is>
          <t>49e0bfcee177e58c619fca2c92cf793c82f7e677</t>
        </is>
      </c>
      <c r="C3404" t="inlineStr">
        <is>
          <t>2014-10-08 18:23:23+00:00</t>
        </is>
      </c>
      <c r="D3404" t="inlineStr">
        <is>
          <t>add</t>
        </is>
      </c>
      <c r="E3404" t="inlineStr">
        <is>
          <t>wheel</t>
        </is>
      </c>
      <c r="F3404" t="inlineStr"/>
      <c r="G3404" t="inlineStr"/>
      <c r="H3404" t="inlineStr"/>
    </row>
    <row r="3405">
      <c r="A3405" t="inlineStr">
        <is>
          <t>pyphi</t>
        </is>
      </c>
      <c r="B3405" t="inlineStr">
        <is>
          <t>49e0bfcee177e58c619fca2c92cf793c82f7e677</t>
        </is>
      </c>
      <c r="C3405" t="inlineStr">
        <is>
          <t>2014-10-08 18:23:23+00:00</t>
        </is>
      </c>
      <c r="D3405" t="inlineStr">
        <is>
          <t>add</t>
        </is>
      </c>
      <c r="E3405" t="inlineStr">
        <is>
          <t>msgpack-python</t>
        </is>
      </c>
      <c r="F3405" t="inlineStr">
        <is>
          <t>&gt;=0.4.2</t>
        </is>
      </c>
      <c r="G3405" t="inlineStr"/>
      <c r="H3405" t="inlineStr"/>
    </row>
    <row r="3406">
      <c r="A3406" t="inlineStr">
        <is>
          <t>pyphi</t>
        </is>
      </c>
      <c r="B3406" t="inlineStr">
        <is>
          <t>49e0bfcee177e58c619fca2c92cf793c82f7e677</t>
        </is>
      </c>
      <c r="C3406" t="inlineStr">
        <is>
          <t>2014-10-08 18:23:23+00:00</t>
        </is>
      </c>
      <c r="D3406" t="inlineStr">
        <is>
          <t>rem</t>
        </is>
      </c>
      <c r="E3406" t="inlineStr"/>
      <c r="F3406" t="inlineStr"/>
      <c r="G3406" t="inlineStr">
        <is>
          <t>sphinx-bootstrap-theme</t>
        </is>
      </c>
      <c r="H3406">
        <f>=0.4.0</f>
        <v/>
      </c>
    </row>
    <row r="3407">
      <c r="A3407" t="inlineStr">
        <is>
          <t>pyphi</t>
        </is>
      </c>
      <c r="B3407" t="inlineStr">
        <is>
          <t>146f45de6f4dfaf60d76fdca34d42a14b4163d43</t>
        </is>
      </c>
      <c r="C3407" t="inlineStr">
        <is>
          <t>2014-10-10 19:53:20+00:00</t>
        </is>
      </c>
      <c r="D3407" t="inlineStr">
        <is>
          <t>rem</t>
        </is>
      </c>
      <c r="E3407" t="inlineStr"/>
      <c r="F3407" t="inlineStr"/>
      <c r="G3407" t="inlineStr">
        <is>
          <t>numpy</t>
        </is>
      </c>
      <c r="H3407" t="inlineStr">
        <is>
          <t>&lt;2.0.0;&gt;=1.8.1</t>
        </is>
      </c>
    </row>
    <row r="3408">
      <c r="A3408" t="inlineStr">
        <is>
          <t>pyphi</t>
        </is>
      </c>
      <c r="B3408" t="inlineStr">
        <is>
          <t>146f45de6f4dfaf60d76fdca34d42a14b4163d43</t>
        </is>
      </c>
      <c r="C3408" t="inlineStr">
        <is>
          <t>2014-10-10 19:53:20+00:00</t>
        </is>
      </c>
      <c r="D3408" t="inlineStr">
        <is>
          <t>rem</t>
        </is>
      </c>
      <c r="E3408" t="inlineStr"/>
      <c r="F3408" t="inlineStr"/>
      <c r="G3408" t="inlineStr">
        <is>
          <t>scipy</t>
        </is>
      </c>
      <c r="H3408" t="inlineStr">
        <is>
          <t>&gt;=0.13.3;&lt;1.0.0</t>
        </is>
      </c>
    </row>
    <row r="3409">
      <c r="A3409" t="inlineStr">
        <is>
          <t>pyphi</t>
        </is>
      </c>
      <c r="B3409" t="inlineStr">
        <is>
          <t>146f45de6f4dfaf60d76fdca34d42a14b4163d43</t>
        </is>
      </c>
      <c r="C3409" t="inlineStr">
        <is>
          <t>2014-10-10 19:53:20+00:00</t>
        </is>
      </c>
      <c r="D3409" t="inlineStr">
        <is>
          <t>rem</t>
        </is>
      </c>
      <c r="E3409" t="inlineStr"/>
      <c r="F3409" t="inlineStr"/>
      <c r="G3409" t="inlineStr">
        <is>
          <t>pyemd</t>
        </is>
      </c>
      <c r="H3409" t="inlineStr">
        <is>
          <t>&gt;=0.0.9;&lt;1.0.0</t>
        </is>
      </c>
    </row>
    <row r="3410">
      <c r="A3410" t="inlineStr">
        <is>
          <t>pyphi</t>
        </is>
      </c>
      <c r="B3410" t="inlineStr">
        <is>
          <t>146f45de6f4dfaf60d76fdca34d42a14b4163d43</t>
        </is>
      </c>
      <c r="C3410" t="inlineStr">
        <is>
          <t>2014-10-10 19:53:20+00:00</t>
        </is>
      </c>
      <c r="D3410" t="inlineStr">
        <is>
          <t>rem</t>
        </is>
      </c>
      <c r="E3410" t="inlineStr"/>
      <c r="F3410" t="inlineStr"/>
      <c r="G3410" t="inlineStr">
        <is>
          <t>joblib</t>
        </is>
      </c>
      <c r="H3410" t="inlineStr">
        <is>
          <t>&lt;1.0.0;&gt;=0.8.0a3</t>
        </is>
      </c>
    </row>
    <row r="3411">
      <c r="A3411" t="inlineStr">
        <is>
          <t>pyphi</t>
        </is>
      </c>
      <c r="B3411" t="inlineStr">
        <is>
          <t>146f45de6f4dfaf60d76fdca34d42a14b4163d43</t>
        </is>
      </c>
      <c r="C3411" t="inlineStr">
        <is>
          <t>2014-10-10 19:53:20+00:00</t>
        </is>
      </c>
      <c r="D3411" t="inlineStr">
        <is>
          <t>rem</t>
        </is>
      </c>
      <c r="E3411" t="inlineStr"/>
      <c r="F3411" t="inlineStr"/>
      <c r="G3411" t="inlineStr">
        <is>
          <t>psutil</t>
        </is>
      </c>
      <c r="H3411" t="inlineStr">
        <is>
          <t>&lt;3.0.0;&gt;=2.1.1</t>
        </is>
      </c>
    </row>
    <row r="3412">
      <c r="A3412" t="inlineStr">
        <is>
          <t>pyphi</t>
        </is>
      </c>
      <c r="B3412" t="inlineStr">
        <is>
          <t>146f45de6f4dfaf60d76fdca34d42a14b4163d43</t>
        </is>
      </c>
      <c r="C3412" t="inlineStr">
        <is>
          <t>2014-10-10 19:53:20+00:00</t>
        </is>
      </c>
      <c r="D3412" t="inlineStr">
        <is>
          <t>rem</t>
        </is>
      </c>
      <c r="E3412" t="inlineStr"/>
      <c r="F3412" t="inlineStr"/>
      <c r="G3412" t="inlineStr">
        <is>
          <t>marbl-python</t>
        </is>
      </c>
      <c r="H3412" t="inlineStr">
        <is>
          <t>&gt;=2.0.0;&lt;3.0.0</t>
        </is>
      </c>
    </row>
    <row r="3413">
      <c r="A3413" t="inlineStr">
        <is>
          <t>pyphi</t>
        </is>
      </c>
      <c r="B3413" t="inlineStr">
        <is>
          <t>146f45de6f4dfaf60d76fdca34d42a14b4163d43</t>
        </is>
      </c>
      <c r="C3413" t="inlineStr">
        <is>
          <t>2014-10-10 19:53:20+00:00</t>
        </is>
      </c>
      <c r="D3413" t="inlineStr">
        <is>
          <t>rem</t>
        </is>
      </c>
      <c r="E3413" t="inlineStr"/>
      <c r="F3413" t="inlineStr"/>
      <c r="G3413" t="inlineStr">
        <is>
          <t>pymongo</t>
        </is>
      </c>
      <c r="H3413" t="inlineStr">
        <is>
          <t>&gt;=2.7.1;&lt;3.0.0</t>
        </is>
      </c>
    </row>
    <row r="3414">
      <c r="A3414" t="inlineStr">
        <is>
          <t>pyphi</t>
        </is>
      </c>
      <c r="B3414" t="inlineStr">
        <is>
          <t>146f45de6f4dfaf60d76fdca34d42a14b4163d43</t>
        </is>
      </c>
      <c r="C3414" t="inlineStr">
        <is>
          <t>2014-10-10 19:53:20+00:00</t>
        </is>
      </c>
      <c r="D3414" t="inlineStr">
        <is>
          <t>rem</t>
        </is>
      </c>
      <c r="E3414" t="inlineStr"/>
      <c r="F3414" t="inlineStr"/>
      <c r="G3414" t="inlineStr">
        <is>
          <t>pyyaml</t>
        </is>
      </c>
      <c r="H3414" t="inlineStr">
        <is>
          <t>&gt;=3.11;&lt;4.0</t>
        </is>
      </c>
    </row>
    <row r="3415">
      <c r="A3415" t="inlineStr">
        <is>
          <t>pyphi</t>
        </is>
      </c>
      <c r="B3415" t="inlineStr">
        <is>
          <t>146f45de6f4dfaf60d76fdca34d42a14b4163d43</t>
        </is>
      </c>
      <c r="C3415" t="inlineStr">
        <is>
          <t>2014-10-10 19:53:20+00:00</t>
        </is>
      </c>
      <c r="D3415" t="inlineStr">
        <is>
          <t>rem</t>
        </is>
      </c>
      <c r="E3415" t="inlineStr"/>
      <c r="F3415" t="inlineStr"/>
      <c r="G3415" t="inlineStr">
        <is>
          <t>pytest</t>
        </is>
      </c>
      <c r="H3415" t="inlineStr"/>
    </row>
    <row r="3416">
      <c r="A3416" t="inlineStr">
        <is>
          <t>pyphi</t>
        </is>
      </c>
      <c r="B3416" t="inlineStr">
        <is>
          <t>146f45de6f4dfaf60d76fdca34d42a14b4163d43</t>
        </is>
      </c>
      <c r="C3416" t="inlineStr">
        <is>
          <t>2014-10-10 19:53:20+00:00</t>
        </is>
      </c>
      <c r="D3416" t="inlineStr">
        <is>
          <t>rem</t>
        </is>
      </c>
      <c r="E3416" t="inlineStr"/>
      <c r="F3416" t="inlineStr"/>
      <c r="G3416" t="inlineStr">
        <is>
          <t>coverage</t>
        </is>
      </c>
      <c r="H3416" t="inlineStr"/>
    </row>
    <row r="3417">
      <c r="A3417" t="inlineStr">
        <is>
          <t>pyphi</t>
        </is>
      </c>
      <c r="B3417" t="inlineStr">
        <is>
          <t>146f45de6f4dfaf60d76fdca34d42a14b4163d43</t>
        </is>
      </c>
      <c r="C3417" t="inlineStr">
        <is>
          <t>2014-10-10 19:53:20+00:00</t>
        </is>
      </c>
      <c r="D3417" t="inlineStr">
        <is>
          <t>rem</t>
        </is>
      </c>
      <c r="E3417" t="inlineStr"/>
      <c r="F3417" t="inlineStr"/>
      <c r="G3417" t="inlineStr">
        <is>
          <t>Sphinx</t>
        </is>
      </c>
      <c r="H3417" t="inlineStr"/>
    </row>
    <row r="3418">
      <c r="A3418" t="inlineStr">
        <is>
          <t>pyphi</t>
        </is>
      </c>
      <c r="B3418" t="inlineStr">
        <is>
          <t>146f45de6f4dfaf60d76fdca34d42a14b4163d43</t>
        </is>
      </c>
      <c r="C3418" t="inlineStr">
        <is>
          <t>2014-10-10 19:53:20+00:00</t>
        </is>
      </c>
      <c r="D3418" t="inlineStr">
        <is>
          <t>rem</t>
        </is>
      </c>
      <c r="E3418" t="inlineStr"/>
      <c r="F3418" t="inlineStr"/>
      <c r="G3418" t="inlineStr">
        <is>
          <t>sphinxcontrib-napoleon</t>
        </is>
      </c>
      <c r="H3418" t="inlineStr"/>
    </row>
    <row r="3419">
      <c r="A3419" t="inlineStr">
        <is>
          <t>pyphi</t>
        </is>
      </c>
      <c r="B3419" t="inlineStr">
        <is>
          <t>146f45de6f4dfaf60d76fdca34d42a14b4163d43</t>
        </is>
      </c>
      <c r="C3419" t="inlineStr">
        <is>
          <t>2014-10-10 19:53:20+00:00</t>
        </is>
      </c>
      <c r="D3419" t="inlineStr">
        <is>
          <t>rem</t>
        </is>
      </c>
      <c r="E3419" t="inlineStr"/>
      <c r="F3419" t="inlineStr"/>
      <c r="G3419" t="inlineStr">
        <is>
          <t>sphinx_rtd_theme</t>
        </is>
      </c>
      <c r="H3419" t="inlineStr"/>
    </row>
    <row r="3420">
      <c r="A3420" t="inlineStr">
        <is>
          <t>pyphi</t>
        </is>
      </c>
      <c r="B3420" t="inlineStr">
        <is>
          <t>146f45de6f4dfaf60d76fdca34d42a14b4163d43</t>
        </is>
      </c>
      <c r="C3420" t="inlineStr">
        <is>
          <t>2014-10-10 19:53:20+00:00</t>
        </is>
      </c>
      <c r="D3420" t="inlineStr">
        <is>
          <t>rem</t>
        </is>
      </c>
      <c r="E3420" t="inlineStr"/>
      <c r="F3420" t="inlineStr"/>
      <c r="G3420" t="inlineStr">
        <is>
          <t>wheel</t>
        </is>
      </c>
      <c r="H3420" t="inlineStr"/>
    </row>
    <row r="3421">
      <c r="A3421" t="inlineStr">
        <is>
          <t>pyphi</t>
        </is>
      </c>
      <c r="B3421" t="inlineStr">
        <is>
          <t>146f45de6f4dfaf60d76fdca34d42a14b4163d43</t>
        </is>
      </c>
      <c r="C3421" t="inlineStr">
        <is>
          <t>2014-10-10 19:53:20+00:00</t>
        </is>
      </c>
      <c r="D3421" t="inlineStr">
        <is>
          <t>rem</t>
        </is>
      </c>
      <c r="E3421" t="inlineStr"/>
      <c r="F3421" t="inlineStr"/>
      <c r="G3421" t="inlineStr">
        <is>
          <t>Jinja2</t>
        </is>
      </c>
      <c r="H3421" t="inlineStr">
        <is>
          <t>&gt;=2.7.2</t>
        </is>
      </c>
    </row>
    <row r="3422">
      <c r="A3422" t="inlineStr">
        <is>
          <t>pyphi</t>
        </is>
      </c>
      <c r="B3422" t="inlineStr">
        <is>
          <t>146f45de6f4dfaf60d76fdca34d42a14b4163d43</t>
        </is>
      </c>
      <c r="C3422" t="inlineStr">
        <is>
          <t>2014-10-10 19:53:20+00:00</t>
        </is>
      </c>
      <c r="D3422" t="inlineStr">
        <is>
          <t>rem</t>
        </is>
      </c>
      <c r="E3422" t="inlineStr"/>
      <c r="F3422" t="inlineStr"/>
      <c r="G3422" t="inlineStr">
        <is>
          <t>MarkupSafe</t>
        </is>
      </c>
      <c r="H3422" t="inlineStr">
        <is>
          <t>&gt;=0.19</t>
        </is>
      </c>
    </row>
    <row r="3423">
      <c r="A3423" t="inlineStr">
        <is>
          <t>pyphi</t>
        </is>
      </c>
      <c r="B3423" t="inlineStr">
        <is>
          <t>146f45de6f4dfaf60d76fdca34d42a14b4163d43</t>
        </is>
      </c>
      <c r="C3423" t="inlineStr">
        <is>
          <t>2014-10-10 19:53:20+00:00</t>
        </is>
      </c>
      <c r="D3423" t="inlineStr">
        <is>
          <t>rem</t>
        </is>
      </c>
      <c r="E3423" t="inlineStr"/>
      <c r="F3423" t="inlineStr"/>
      <c r="G3423" t="inlineStr">
        <is>
          <t>Pygments</t>
        </is>
      </c>
      <c r="H3423" t="inlineStr">
        <is>
          <t>&gt;=1.6</t>
        </is>
      </c>
    </row>
    <row r="3424">
      <c r="A3424" t="inlineStr">
        <is>
          <t>pyphi</t>
        </is>
      </c>
      <c r="B3424" t="inlineStr">
        <is>
          <t>146f45de6f4dfaf60d76fdca34d42a14b4163d43</t>
        </is>
      </c>
      <c r="C3424" t="inlineStr">
        <is>
          <t>2014-10-10 19:53:20+00:00</t>
        </is>
      </c>
      <c r="D3424" t="inlineStr">
        <is>
          <t>rem</t>
        </is>
      </c>
      <c r="E3424" t="inlineStr"/>
      <c r="F3424" t="inlineStr"/>
      <c r="G3424" t="inlineStr">
        <is>
          <t>docutils</t>
        </is>
      </c>
      <c r="H3424" t="inlineStr">
        <is>
          <t>&gt;=0.11</t>
        </is>
      </c>
    </row>
    <row r="3425">
      <c r="A3425" t="inlineStr">
        <is>
          <t>pyphi</t>
        </is>
      </c>
      <c r="B3425" t="inlineStr">
        <is>
          <t>146f45de6f4dfaf60d76fdca34d42a14b4163d43</t>
        </is>
      </c>
      <c r="C3425" t="inlineStr">
        <is>
          <t>2014-10-10 19:53:20+00:00</t>
        </is>
      </c>
      <c r="D3425" t="inlineStr">
        <is>
          <t>rem</t>
        </is>
      </c>
      <c r="E3425" t="inlineStr"/>
      <c r="F3425" t="inlineStr"/>
      <c r="G3425" t="inlineStr">
        <is>
          <t>py</t>
        </is>
      </c>
      <c r="H3425" t="inlineStr">
        <is>
          <t>&gt;=1.4.20</t>
        </is>
      </c>
    </row>
    <row r="3426">
      <c r="A3426" t="inlineStr">
        <is>
          <t>pyphi</t>
        </is>
      </c>
      <c r="B3426" t="inlineStr">
        <is>
          <t>146f45de6f4dfaf60d76fdca34d42a14b4163d43</t>
        </is>
      </c>
      <c r="C3426" t="inlineStr">
        <is>
          <t>2014-10-10 19:53:20+00:00</t>
        </is>
      </c>
      <c r="D3426" t="inlineStr">
        <is>
          <t>rem</t>
        </is>
      </c>
      <c r="E3426" t="inlineStr"/>
      <c r="F3426" t="inlineStr"/>
      <c r="G3426" t="inlineStr">
        <is>
          <t>msgpack-python</t>
        </is>
      </c>
      <c r="H3426" t="inlineStr">
        <is>
          <t>&gt;=0.4.2</t>
        </is>
      </c>
    </row>
    <row r="3427">
      <c r="A3427" t="inlineStr">
        <is>
          <t>libcloud-vagrant</t>
        </is>
      </c>
      <c r="B3427" t="inlineStr">
        <is>
          <t>59b1d4684d0c3399c3be402e2a8be00d670daf4a</t>
        </is>
      </c>
      <c r="C3427" t="inlineStr">
        <is>
          <t>2014-08-02 12:07:22+00:00</t>
        </is>
      </c>
      <c r="D3427" t="inlineStr">
        <is>
          <t>add</t>
        </is>
      </c>
      <c r="E3427" t="inlineStr">
        <is>
          <t>lockfile</t>
        </is>
      </c>
      <c r="F3427" t="inlineStr"/>
      <c r="G3427" t="inlineStr"/>
      <c r="H3427" t="inlineStr"/>
    </row>
    <row r="3428">
      <c r="A3428" t="inlineStr">
        <is>
          <t>monasca-events-api</t>
        </is>
      </c>
      <c r="B3428" t="inlineStr">
        <is>
          <t>15fc03258c3bce5656757cb9fbcf78489ea686cf</t>
        </is>
      </c>
      <c r="C3428" t="inlineStr">
        <is>
          <t>2015-08-04 16:13:24+00:00</t>
        </is>
      </c>
      <c r="D3428" t="inlineStr">
        <is>
          <t>verchange</t>
        </is>
      </c>
      <c r="E3428" t="inlineStr">
        <is>
          <t>simport</t>
        </is>
      </c>
      <c r="F3428" t="inlineStr">
        <is>
          <t>&gt;=0.0.dev0</t>
        </is>
      </c>
      <c r="G3428" t="inlineStr">
        <is>
          <t>simport</t>
        </is>
      </c>
      <c r="H3428" t="inlineStr"/>
    </row>
    <row r="3429">
      <c r="A3429" t="inlineStr">
        <is>
          <t>monasca-events-api</t>
        </is>
      </c>
      <c r="B3429" t="inlineStr">
        <is>
          <t>15fc03258c3bce5656757cb9fbcf78489ea686cf</t>
        </is>
      </c>
      <c r="C3429" t="inlineStr">
        <is>
          <t>2015-08-04 16:13:24+00:00</t>
        </is>
      </c>
      <c r="D3429" t="inlineStr">
        <is>
          <t>add</t>
        </is>
      </c>
      <c r="E3429" t="inlineStr">
        <is>
          <t>greenlet</t>
        </is>
      </c>
      <c r="F3429" t="inlineStr"/>
      <c r="G3429" t="inlineStr"/>
      <c r="H3429" t="inlineStr"/>
    </row>
    <row r="3430">
      <c r="A3430" t="inlineStr">
        <is>
          <t>monasca-events-api</t>
        </is>
      </c>
      <c r="B3430" t="inlineStr">
        <is>
          <t>29b2d3036ae896c746c5ad2780bf57171ebb4999</t>
        </is>
      </c>
      <c r="C3430" t="inlineStr">
        <is>
          <t>2018-09-19 13:58:25+00:00</t>
        </is>
      </c>
      <c r="D3430" t="inlineStr">
        <is>
          <t>verchange</t>
        </is>
      </c>
      <c r="E3430" t="inlineStr">
        <is>
          <t>six</t>
        </is>
      </c>
      <c r="F3430" t="inlineStr">
        <is>
          <t>&gt;=1.10.0</t>
        </is>
      </c>
      <c r="G3430" t="inlineStr">
        <is>
          <t>six</t>
        </is>
      </c>
      <c r="H3430" t="inlineStr">
        <is>
          <t>&gt;=1.7.0</t>
        </is>
      </c>
    </row>
    <row r="3431">
      <c r="A3431" t="inlineStr">
        <is>
          <t>monasca-events-api</t>
        </is>
      </c>
      <c r="B3431" t="inlineStr">
        <is>
          <t>29b2d3036ae896c746c5ad2780bf57171ebb4999</t>
        </is>
      </c>
      <c r="C3431" t="inlineStr">
        <is>
          <t>2018-09-19 13:58:25+00:00</t>
        </is>
      </c>
      <c r="D3431" t="inlineStr">
        <is>
          <t>verchange</t>
        </is>
      </c>
      <c r="E3431" t="inlineStr">
        <is>
          <t>oslo.utils</t>
        </is>
      </c>
      <c r="F3431" t="inlineStr">
        <is>
          <t>&gt;=3.20.0</t>
        </is>
      </c>
      <c r="G3431" t="inlineStr">
        <is>
          <t>oslo.utils</t>
        </is>
      </c>
      <c r="H3431" t="inlineStr"/>
    </row>
    <row r="3432">
      <c r="A3432" t="inlineStr">
        <is>
          <t>monasca-events-api</t>
        </is>
      </c>
      <c r="B3432" t="inlineStr">
        <is>
          <t>29b2d3036ae896c746c5ad2780bf57171ebb4999</t>
        </is>
      </c>
      <c r="C3432" t="inlineStr">
        <is>
          <t>2018-09-19 13:58:25+00:00</t>
        </is>
      </c>
      <c r="D3432" t="inlineStr">
        <is>
          <t>verchange</t>
        </is>
      </c>
      <c r="E3432" t="inlineStr">
        <is>
          <t>keystonemiddleware</t>
        </is>
      </c>
      <c r="F3432" t="inlineStr">
        <is>
          <t>&gt;=4.12.0</t>
        </is>
      </c>
      <c r="G3432" t="inlineStr">
        <is>
          <t>keystonemiddleware</t>
        </is>
      </c>
      <c r="H3432" t="inlineStr"/>
    </row>
    <row r="3433">
      <c r="A3433" t="inlineStr">
        <is>
          <t>monasca-events-api</t>
        </is>
      </c>
      <c r="B3433" t="inlineStr">
        <is>
          <t>29b2d3036ae896c746c5ad2780bf57171ebb4999</t>
        </is>
      </c>
      <c r="C3433" t="inlineStr">
        <is>
          <t>2018-09-19 13:58:25+00:00</t>
        </is>
      </c>
      <c r="D3433" t="inlineStr">
        <is>
          <t>verchange</t>
        </is>
      </c>
      <c r="E3433" t="inlineStr">
        <is>
          <t>oslo.config</t>
        </is>
      </c>
      <c r="F3433" t="inlineStr">
        <is>
          <t>!=4.3.0;!=4.4.0</t>
        </is>
      </c>
      <c r="G3433" t="inlineStr">
        <is>
          <t>oslo.config</t>
        </is>
      </c>
      <c r="H3433" t="inlineStr">
        <is>
          <t>&gt;=1.2.1</t>
        </is>
      </c>
    </row>
    <row r="3434">
      <c r="A3434" t="inlineStr">
        <is>
          <t>monasca-events-api</t>
        </is>
      </c>
      <c r="B3434" t="inlineStr">
        <is>
          <t>29b2d3036ae896c746c5ad2780bf57171ebb4999</t>
        </is>
      </c>
      <c r="C3434" t="inlineStr">
        <is>
          <t>2018-09-19 13:58:25+00:00</t>
        </is>
      </c>
      <c r="D3434" t="inlineStr">
        <is>
          <t>verchange</t>
        </is>
      </c>
      <c r="E3434" t="inlineStr">
        <is>
          <t>falcon</t>
        </is>
      </c>
      <c r="F3434" t="inlineStr">
        <is>
          <t>&gt;=1.0.0</t>
        </is>
      </c>
      <c r="G3434" t="inlineStr">
        <is>
          <t>falcon</t>
        </is>
      </c>
      <c r="H3434">
        <f>=0.2</f>
        <v/>
      </c>
    </row>
    <row r="3435">
      <c r="A3435" t="inlineStr">
        <is>
          <t>monasca-events-api</t>
        </is>
      </c>
      <c r="B3435" t="inlineStr">
        <is>
          <t>29b2d3036ae896c746c5ad2780bf57171ebb4999</t>
        </is>
      </c>
      <c r="C3435" t="inlineStr">
        <is>
          <t>2018-09-19 13:58:25+00:00</t>
        </is>
      </c>
      <c r="D3435" t="inlineStr">
        <is>
          <t>verchange</t>
        </is>
      </c>
      <c r="E3435" t="inlineStr">
        <is>
          <t>voluptuous</t>
        </is>
      </c>
      <c r="F3435" t="inlineStr">
        <is>
          <t>&gt;=0.8.9</t>
        </is>
      </c>
      <c r="G3435" t="inlineStr">
        <is>
          <t>voluptuous</t>
        </is>
      </c>
      <c r="H3435" t="inlineStr">
        <is>
          <t>&gt;=0.8.7</t>
        </is>
      </c>
    </row>
    <row r="3436">
      <c r="A3436" t="inlineStr">
        <is>
          <t>monasca-events-api</t>
        </is>
      </c>
      <c r="B3436" t="inlineStr">
        <is>
          <t>29b2d3036ae896c746c5ad2780bf57171ebb4999</t>
        </is>
      </c>
      <c r="C3436" t="inlineStr">
        <is>
          <t>2018-09-19 13:58:25+00:00</t>
        </is>
      </c>
      <c r="D3436" t="inlineStr">
        <is>
          <t>verchange</t>
        </is>
      </c>
      <c r="E3436" t="inlineStr">
        <is>
          <t>oslo.middleware</t>
        </is>
      </c>
      <c r="F3436" t="inlineStr">
        <is>
          <t>&gt;=3.27.0</t>
        </is>
      </c>
      <c r="G3436" t="inlineStr">
        <is>
          <t>oslo.middleware</t>
        </is>
      </c>
      <c r="H3436" t="inlineStr"/>
    </row>
    <row r="3437">
      <c r="A3437" t="inlineStr">
        <is>
          <t>monasca-events-api</t>
        </is>
      </c>
      <c r="B3437" t="inlineStr">
        <is>
          <t>29b2d3036ae896c746c5ad2780bf57171ebb4999</t>
        </is>
      </c>
      <c r="C3437" t="inlineStr">
        <is>
          <t>2018-09-19 13:58:25+00:00</t>
        </is>
      </c>
      <c r="D3437" t="inlineStr">
        <is>
          <t>verchange</t>
        </is>
      </c>
      <c r="E3437" t="inlineStr">
        <is>
          <t>pbr</t>
        </is>
      </c>
      <c r="F3437" t="inlineStr">
        <is>
          <t>&gt;=2.0.0;!=2.1.0</t>
        </is>
      </c>
      <c r="G3437" t="inlineStr">
        <is>
          <t>pbr</t>
        </is>
      </c>
      <c r="H3437" t="inlineStr">
        <is>
          <t>&lt;1.0;&gt;=0.6;!=0.7</t>
        </is>
      </c>
    </row>
    <row r="3438">
      <c r="A3438" t="inlineStr">
        <is>
          <t>monasca-events-api</t>
        </is>
      </c>
      <c r="B3438" t="inlineStr">
        <is>
          <t>29b2d3036ae896c746c5ad2780bf57171ebb4999</t>
        </is>
      </c>
      <c r="C3438" t="inlineStr">
        <is>
          <t>2018-09-19 13:58:25+00:00</t>
        </is>
      </c>
      <c r="D3438" t="inlineStr">
        <is>
          <t>verchange</t>
        </is>
      </c>
      <c r="E3438" t="inlineStr">
        <is>
          <t>eventlet</t>
        </is>
      </c>
      <c r="F3438" t="inlineStr">
        <is>
          <t>&gt;=0.18.2;!=0.18.3;!=0.20.1</t>
        </is>
      </c>
      <c r="G3438" t="inlineStr">
        <is>
          <t>eventlet</t>
        </is>
      </c>
      <c r="H3438" t="inlineStr"/>
    </row>
    <row r="3439">
      <c r="A3439" t="inlineStr">
        <is>
          <t>monasca-events-api</t>
        </is>
      </c>
      <c r="B3439" t="inlineStr">
        <is>
          <t>29b2d3036ae896c746c5ad2780bf57171ebb4999</t>
        </is>
      </c>
      <c r="C3439" t="inlineStr">
        <is>
          <t>2018-09-19 13:58:25+00:00</t>
        </is>
      </c>
      <c r="D3439" t="inlineStr">
        <is>
          <t>verchange</t>
        </is>
      </c>
      <c r="E3439" t="inlineStr">
        <is>
          <t>oslo.log</t>
        </is>
      </c>
      <c r="F3439" t="inlineStr">
        <is>
          <t>&gt;=3.22.0</t>
        </is>
      </c>
      <c r="G3439" t="inlineStr">
        <is>
          <t>oslo.log</t>
        </is>
      </c>
      <c r="H3439" t="inlineStr"/>
    </row>
    <row r="3440">
      <c r="A3440" t="inlineStr">
        <is>
          <t>monasca-events-api</t>
        </is>
      </c>
      <c r="B3440" t="inlineStr">
        <is>
          <t>29b2d3036ae896c746c5ad2780bf57171ebb4999</t>
        </is>
      </c>
      <c r="C3440" t="inlineStr">
        <is>
          <t>2018-09-19 13:58:25+00:00</t>
        </is>
      </c>
      <c r="D3440" t="inlineStr">
        <is>
          <t>verchange</t>
        </is>
      </c>
      <c r="E3440" t="inlineStr">
        <is>
          <t>oslo.serialization</t>
        </is>
      </c>
      <c r="F3440" t="inlineStr">
        <is>
          <t>&gt;=1.10.0;!=2.19.1</t>
        </is>
      </c>
      <c r="G3440" t="inlineStr">
        <is>
          <t>oslo.serialization</t>
        </is>
      </c>
      <c r="H3440" t="inlineStr"/>
    </row>
    <row r="3441">
      <c r="A3441" t="inlineStr">
        <is>
          <t>monasca-events-api</t>
        </is>
      </c>
      <c r="B3441" t="inlineStr">
        <is>
          <t>29b2d3036ae896c746c5ad2780bf57171ebb4999</t>
        </is>
      </c>
      <c r="C3441" t="inlineStr">
        <is>
          <t>2018-09-19 13:58:25+00:00</t>
        </is>
      </c>
      <c r="D3441" t="inlineStr">
        <is>
          <t>add</t>
        </is>
      </c>
      <c r="E3441" t="inlineStr">
        <is>
          <t>Paste</t>
        </is>
      </c>
      <c r="F3441" t="inlineStr"/>
      <c r="G3441" t="inlineStr"/>
      <c r="H3441" t="inlineStr"/>
    </row>
    <row r="3442">
      <c r="A3442" t="inlineStr">
        <is>
          <t>monasca-events-api</t>
        </is>
      </c>
      <c r="B3442" t="inlineStr">
        <is>
          <t>29b2d3036ae896c746c5ad2780bf57171ebb4999</t>
        </is>
      </c>
      <c r="C3442" t="inlineStr">
        <is>
          <t>2018-09-19 13:58:25+00:00</t>
        </is>
      </c>
      <c r="D3442" t="inlineStr">
        <is>
          <t>add</t>
        </is>
      </c>
      <c r="E3442" t="inlineStr">
        <is>
          <t>oslo.context</t>
        </is>
      </c>
      <c r="F3442" t="inlineStr">
        <is>
          <t>&gt;=2.14.0</t>
        </is>
      </c>
      <c r="G3442" t="inlineStr"/>
      <c r="H3442" t="inlineStr"/>
    </row>
    <row r="3443">
      <c r="A3443" t="inlineStr">
        <is>
          <t>monasca-events-api</t>
        </is>
      </c>
      <c r="B3443" t="inlineStr">
        <is>
          <t>29b2d3036ae896c746c5ad2780bf57171ebb4999</t>
        </is>
      </c>
      <c r="C3443" t="inlineStr">
        <is>
          <t>2018-09-19 13:58:25+00:00</t>
        </is>
      </c>
      <c r="D3443" t="inlineStr">
        <is>
          <t>add</t>
        </is>
      </c>
      <c r="E3443" t="inlineStr">
        <is>
          <t>oslo.policy</t>
        </is>
      </c>
      <c r="F3443" t="inlineStr">
        <is>
          <t>&gt;=1.23.0</t>
        </is>
      </c>
      <c r="G3443" t="inlineStr"/>
      <c r="H3443" t="inlineStr"/>
    </row>
    <row r="3444">
      <c r="A3444" t="inlineStr">
        <is>
          <t>monasca-events-api</t>
        </is>
      </c>
      <c r="B3444" t="inlineStr">
        <is>
          <t>29b2d3036ae896c746c5ad2780bf57171ebb4999</t>
        </is>
      </c>
      <c r="C3444" t="inlineStr">
        <is>
          <t>2018-09-19 13:58:25+00:00</t>
        </is>
      </c>
      <c r="D3444" t="inlineStr">
        <is>
          <t>add</t>
        </is>
      </c>
      <c r="E3444" t="inlineStr">
        <is>
          <t>PasteDeploy</t>
        </is>
      </c>
      <c r="F3444" t="inlineStr">
        <is>
          <t>&gt;=1.5.0</t>
        </is>
      </c>
      <c r="G3444" t="inlineStr"/>
      <c r="H3444" t="inlineStr"/>
    </row>
    <row r="3445">
      <c r="A3445" t="inlineStr">
        <is>
          <t>monasca-events-api</t>
        </is>
      </c>
      <c r="B3445" t="inlineStr">
        <is>
          <t>29b2d3036ae896c746c5ad2780bf57171ebb4999</t>
        </is>
      </c>
      <c r="C3445" t="inlineStr">
        <is>
          <t>2018-09-19 13:58:25+00:00</t>
        </is>
      </c>
      <c r="D3445" t="inlineStr">
        <is>
          <t>add</t>
        </is>
      </c>
      <c r="E3445" t="inlineStr">
        <is>
          <t>monasca-common</t>
        </is>
      </c>
      <c r="F3445" t="inlineStr">
        <is>
          <t>&gt;=1.4.0</t>
        </is>
      </c>
      <c r="G3445" t="inlineStr"/>
      <c r="H3445" t="inlineStr"/>
    </row>
    <row r="3446">
      <c r="A3446" t="inlineStr">
        <is>
          <t>monasca-events-api</t>
        </is>
      </c>
      <c r="B3446" t="inlineStr">
        <is>
          <t>29b2d3036ae896c746c5ad2780bf57171ebb4999</t>
        </is>
      </c>
      <c r="C3446" t="inlineStr">
        <is>
          <t>2018-09-19 13:58:25+00:00</t>
        </is>
      </c>
      <c r="D3446" t="inlineStr">
        <is>
          <t>rem</t>
        </is>
      </c>
      <c r="E3446" t="inlineStr"/>
      <c r="F3446" t="inlineStr"/>
      <c r="G3446" t="inlineStr">
        <is>
          <t>gunicorn</t>
        </is>
      </c>
      <c r="H3446" t="inlineStr">
        <is>
          <t>&gt;=19.1.0</t>
        </is>
      </c>
    </row>
    <row r="3447">
      <c r="A3447" t="inlineStr">
        <is>
          <t>monasca-events-api</t>
        </is>
      </c>
      <c r="B3447" t="inlineStr">
        <is>
          <t>29b2d3036ae896c746c5ad2780bf57171ebb4999</t>
        </is>
      </c>
      <c r="C3447" t="inlineStr">
        <is>
          <t>2018-09-19 13:58:25+00:00</t>
        </is>
      </c>
      <c r="D3447" t="inlineStr">
        <is>
          <t>rem</t>
        </is>
      </c>
      <c r="E3447" t="inlineStr"/>
      <c r="F3447" t="inlineStr"/>
      <c r="G3447" t="inlineStr">
        <is>
          <t>pastedeploy</t>
        </is>
      </c>
      <c r="H3447" t="inlineStr">
        <is>
          <t>&gt;=1.3.3</t>
        </is>
      </c>
    </row>
    <row r="3448">
      <c r="A3448" t="inlineStr">
        <is>
          <t>monasca-events-api</t>
        </is>
      </c>
      <c r="B3448" t="inlineStr">
        <is>
          <t>29b2d3036ae896c746c5ad2780bf57171ebb4999</t>
        </is>
      </c>
      <c r="C3448" t="inlineStr">
        <is>
          <t>2018-09-19 13:58:25+00:00</t>
        </is>
      </c>
      <c r="D3448" t="inlineStr">
        <is>
          <t>rem</t>
        </is>
      </c>
      <c r="E3448" t="inlineStr"/>
      <c r="F3448" t="inlineStr"/>
      <c r="G3448" t="inlineStr">
        <is>
          <t>python-dateutil</t>
        </is>
      </c>
      <c r="H3448" t="inlineStr">
        <is>
          <t>&gt;=1.5</t>
        </is>
      </c>
    </row>
    <row r="3449">
      <c r="A3449" t="inlineStr">
        <is>
          <t>monasca-events-api</t>
        </is>
      </c>
      <c r="B3449" t="inlineStr">
        <is>
          <t>29b2d3036ae896c746c5ad2780bf57171ebb4999</t>
        </is>
      </c>
      <c r="C3449" t="inlineStr">
        <is>
          <t>2018-09-19 13:58:25+00:00</t>
        </is>
      </c>
      <c r="D3449" t="inlineStr">
        <is>
          <t>rem</t>
        </is>
      </c>
      <c r="E3449" t="inlineStr"/>
      <c r="F3449" t="inlineStr"/>
      <c r="G3449" t="inlineStr">
        <is>
          <t>ujson</t>
        </is>
      </c>
      <c r="H3449" t="inlineStr">
        <is>
          <t>&gt;=1.33</t>
        </is>
      </c>
    </row>
    <row r="3450">
      <c r="A3450" t="inlineStr">
        <is>
          <t>monasca-events-api</t>
        </is>
      </c>
      <c r="B3450" t="inlineStr">
        <is>
          <t>29b2d3036ae896c746c5ad2780bf57171ebb4999</t>
        </is>
      </c>
      <c r="C3450" t="inlineStr">
        <is>
          <t>2018-09-19 13:58:25+00:00</t>
        </is>
      </c>
      <c r="D3450" t="inlineStr">
        <is>
          <t>rem</t>
        </is>
      </c>
      <c r="E3450" t="inlineStr"/>
      <c r="F3450" t="inlineStr"/>
      <c r="G3450" t="inlineStr">
        <is>
          <t>pyparsing</t>
        </is>
      </c>
      <c r="H3450" t="inlineStr">
        <is>
          <t>&gt;=2.0.3</t>
        </is>
      </c>
    </row>
    <row r="3451">
      <c r="A3451" t="inlineStr">
        <is>
          <t>monasca-events-api</t>
        </is>
      </c>
      <c r="B3451" t="inlineStr">
        <is>
          <t>29b2d3036ae896c746c5ad2780bf57171ebb4999</t>
        </is>
      </c>
      <c r="C3451" t="inlineStr">
        <is>
          <t>2018-09-19 13:58:25+00:00</t>
        </is>
      </c>
      <c r="D3451" t="inlineStr">
        <is>
          <t>rem</t>
        </is>
      </c>
      <c r="E3451" t="inlineStr"/>
      <c r="F3451" t="inlineStr"/>
      <c r="G3451" t="inlineStr">
        <is>
          <t>MySQL-python</t>
        </is>
      </c>
      <c r="H3451" t="inlineStr">
        <is>
          <t>&gt;=1.2.3</t>
        </is>
      </c>
    </row>
    <row r="3452">
      <c r="A3452" t="inlineStr">
        <is>
          <t>monasca-events-api</t>
        </is>
      </c>
      <c r="B3452" t="inlineStr">
        <is>
          <t>29b2d3036ae896c746c5ad2780bf57171ebb4999</t>
        </is>
      </c>
      <c r="C3452" t="inlineStr">
        <is>
          <t>2018-09-19 13:58:25+00:00</t>
        </is>
      </c>
      <c r="D3452" t="inlineStr">
        <is>
          <t>rem</t>
        </is>
      </c>
      <c r="E3452" t="inlineStr"/>
      <c r="F3452" t="inlineStr"/>
      <c r="G3452" t="inlineStr">
        <is>
          <t>greenlet</t>
        </is>
      </c>
      <c r="H3452" t="inlineStr"/>
    </row>
    <row r="3453">
      <c r="A3453" t="inlineStr">
        <is>
          <t>monasca-events-api</t>
        </is>
      </c>
      <c r="B3453" t="inlineStr">
        <is>
          <t>29b2d3036ae896c746c5ad2780bf57171ebb4999</t>
        </is>
      </c>
      <c r="C3453" t="inlineStr">
        <is>
          <t>2018-09-19 13:58:25+00:00</t>
        </is>
      </c>
      <c r="D3453" t="inlineStr">
        <is>
          <t>rem</t>
        </is>
      </c>
      <c r="E3453" t="inlineStr"/>
      <c r="F3453" t="inlineStr"/>
      <c r="G3453" t="inlineStr">
        <is>
          <t>simport</t>
        </is>
      </c>
      <c r="H3453" t="inlineStr">
        <is>
          <t>&gt;=0.0.dev0</t>
        </is>
      </c>
    </row>
    <row r="3454">
      <c r="A3454" t="inlineStr">
        <is>
          <t>monasca-events-api</t>
        </is>
      </c>
      <c r="B3454" t="inlineStr">
        <is>
          <t>29b2d3036ae896c746c5ad2780bf57171ebb4999</t>
        </is>
      </c>
      <c r="C3454" t="inlineStr">
        <is>
          <t>2018-09-19 13:58:25+00:00</t>
        </is>
      </c>
      <c r="D3454" t="inlineStr">
        <is>
          <t>rem</t>
        </is>
      </c>
      <c r="E3454" t="inlineStr"/>
      <c r="F3454" t="inlineStr"/>
      <c r="G3454" t="inlineStr">
        <is>
          <t>kafka-python</t>
        </is>
      </c>
      <c r="H3454" t="inlineStr">
        <is>
          <t>&lt;0.9.3;&gt;=0.9.1</t>
        </is>
      </c>
    </row>
    <row r="3455">
      <c r="A3455" t="inlineStr">
        <is>
          <t>monasca-events-api</t>
        </is>
      </c>
      <c r="B3455" t="inlineStr">
        <is>
          <t>29b2d3036ae896c746c5ad2780bf57171ebb4999</t>
        </is>
      </c>
      <c r="C3455" t="inlineStr">
        <is>
          <t>2018-09-19 13:58:25+00:00</t>
        </is>
      </c>
      <c r="D3455" t="inlineStr">
        <is>
          <t>rem</t>
        </is>
      </c>
      <c r="E3455" t="inlineStr"/>
      <c r="F3455" t="inlineStr"/>
      <c r="G3455" t="inlineStr">
        <is>
          <t>requests</t>
        </is>
      </c>
      <c r="H3455" t="inlineStr">
        <is>
          <t>&gt;=1.1</t>
        </is>
      </c>
    </row>
    <row r="3456">
      <c r="A3456" t="inlineStr">
        <is>
          <t>monasca-events-api</t>
        </is>
      </c>
      <c r="B3456" t="inlineStr">
        <is>
          <t>64e4e9af47c0a4b62f5c21629c20ed1b12aea0fc</t>
        </is>
      </c>
      <c r="C3456" t="inlineStr">
        <is>
          <t>2019-09-25 09:05:30+00:00</t>
        </is>
      </c>
      <c r="D3456" t="inlineStr">
        <is>
          <t>verchange</t>
        </is>
      </c>
      <c r="E3456" t="inlineStr">
        <is>
          <t>falcon</t>
        </is>
      </c>
      <c r="F3456" t="inlineStr">
        <is>
          <t>&gt;=2.0.0</t>
        </is>
      </c>
      <c r="G3456" t="inlineStr">
        <is>
          <t>falcon</t>
        </is>
      </c>
      <c r="H3456" t="inlineStr">
        <is>
          <t>&gt;=1.0.0</t>
        </is>
      </c>
    </row>
    <row r="3457">
      <c r="A3457" t="inlineStr">
        <is>
          <t>monasca-events-api</t>
        </is>
      </c>
      <c r="B3457" t="inlineStr">
        <is>
          <t>64e4e9af47c0a4b62f5c21629c20ed1b12aea0fc</t>
        </is>
      </c>
      <c r="C3457" t="inlineStr">
        <is>
          <t>2019-09-25 09:05:30+00:00</t>
        </is>
      </c>
      <c r="D3457" t="inlineStr">
        <is>
          <t>verchange</t>
        </is>
      </c>
      <c r="E3457" t="inlineStr">
        <is>
          <t>oslo.config</t>
        </is>
      </c>
      <c r="F3457" t="inlineStr">
        <is>
          <t>&gt;=6.1.0</t>
        </is>
      </c>
      <c r="G3457" t="inlineStr">
        <is>
          <t>oslo.config</t>
        </is>
      </c>
      <c r="H3457" t="inlineStr">
        <is>
          <t>!=4.3.0;!=4.4.0</t>
        </is>
      </c>
    </row>
    <row r="3458">
      <c r="A3458" t="inlineStr">
        <is>
          <t>monasca-events-api</t>
        </is>
      </c>
      <c r="B3458" t="inlineStr">
        <is>
          <t>64e4e9af47c0a4b62f5c21629c20ed1b12aea0fc</t>
        </is>
      </c>
      <c r="C3458" t="inlineStr">
        <is>
          <t>2019-09-25 09:05:30+00:00</t>
        </is>
      </c>
      <c r="D3458" t="inlineStr">
        <is>
          <t>verchange</t>
        </is>
      </c>
      <c r="E3458" t="inlineStr">
        <is>
          <t>Paste</t>
        </is>
      </c>
      <c r="F3458" t="inlineStr">
        <is>
          <t>&gt;=2.0.2</t>
        </is>
      </c>
      <c r="G3458" t="inlineStr">
        <is>
          <t>Paste</t>
        </is>
      </c>
      <c r="H3458" t="inlineStr"/>
    </row>
    <row r="3459">
      <c r="A3459" t="inlineStr">
        <is>
          <t>imgdupes</t>
        </is>
      </c>
      <c r="B3459" t="inlineStr">
        <is>
          <t>3fdae5dbe9011f771b58f8aabb71738eae7efc3a</t>
        </is>
      </c>
      <c r="C3459" t="inlineStr">
        <is>
          <t>2018-05-27 10:06:56+00:00</t>
        </is>
      </c>
      <c r="D3459" t="inlineStr">
        <is>
          <t>add</t>
        </is>
      </c>
      <c r="E3459" t="inlineStr">
        <is>
          <t>pathos</t>
        </is>
      </c>
      <c r="F3459">
        <f>=0.2.1</f>
        <v/>
      </c>
      <c r="G3459" t="inlineStr"/>
      <c r="H3459" t="inlineStr"/>
    </row>
    <row r="3460">
      <c r="A3460" t="inlineStr">
        <is>
          <t>imgdupes</t>
        </is>
      </c>
      <c r="B3460" t="inlineStr">
        <is>
          <t>7d60036517c8c900ebba2dcde9e1f3beb23b7755</t>
        </is>
      </c>
      <c r="C3460" t="inlineStr">
        <is>
          <t>2018-08-20 10:21:15+00:00</t>
        </is>
      </c>
      <c r="D3460" t="inlineStr">
        <is>
          <t>verchange</t>
        </is>
      </c>
      <c r="E3460" t="inlineStr">
        <is>
          <t>opencv-python</t>
        </is>
      </c>
      <c r="F3460">
        <f>=3.4.2.17</f>
        <v/>
      </c>
      <c r="G3460" t="inlineStr">
        <is>
          <t>opencv-python</t>
        </is>
      </c>
      <c r="H3460">
        <f>=3.4.1.15</f>
        <v/>
      </c>
    </row>
    <row r="3461">
      <c r="A3461" t="inlineStr">
        <is>
          <t>imgdupes</t>
        </is>
      </c>
      <c r="B3461" t="inlineStr">
        <is>
          <t>7d60036517c8c900ebba2dcde9e1f3beb23b7755</t>
        </is>
      </c>
      <c r="C3461" t="inlineStr">
        <is>
          <t>2018-08-20 10:21:15+00:00</t>
        </is>
      </c>
      <c r="D3461" t="inlineStr">
        <is>
          <t>verchange</t>
        </is>
      </c>
      <c r="E3461" t="inlineStr">
        <is>
          <t>pathos</t>
        </is>
      </c>
      <c r="F3461">
        <f>=0.2.2.1</f>
        <v/>
      </c>
      <c r="G3461" t="inlineStr">
        <is>
          <t>pathos</t>
        </is>
      </c>
      <c r="H3461">
        <f>=0.2.1</f>
        <v/>
      </c>
    </row>
    <row r="3462">
      <c r="A3462" t="inlineStr">
        <is>
          <t>imgdupes</t>
        </is>
      </c>
      <c r="B3462" t="inlineStr">
        <is>
          <t>7d60036517c8c900ebba2dcde9e1f3beb23b7755</t>
        </is>
      </c>
      <c r="C3462" t="inlineStr">
        <is>
          <t>2018-08-20 10:21:15+00:00</t>
        </is>
      </c>
      <c r="D3462" t="inlineStr">
        <is>
          <t>verchange</t>
        </is>
      </c>
      <c r="E3462" t="inlineStr">
        <is>
          <t>Pillow</t>
        </is>
      </c>
      <c r="F3462">
        <f>=5.2.0</f>
        <v/>
      </c>
      <c r="G3462" t="inlineStr">
        <is>
          <t>Pillow</t>
        </is>
      </c>
      <c r="H3462">
        <f>=5.1.0</f>
        <v/>
      </c>
    </row>
    <row r="3463">
      <c r="A3463" t="inlineStr">
        <is>
          <t>imgdupes</t>
        </is>
      </c>
      <c r="B3463" t="inlineStr">
        <is>
          <t>7d60036517c8c900ebba2dcde9e1f3beb23b7755</t>
        </is>
      </c>
      <c r="C3463" t="inlineStr">
        <is>
          <t>2018-08-20 10:21:15+00:00</t>
        </is>
      </c>
      <c r="D3463" t="inlineStr">
        <is>
          <t>verchange</t>
        </is>
      </c>
      <c r="E3463" t="inlineStr">
        <is>
          <t>joblib</t>
        </is>
      </c>
      <c r="F3463">
        <f>=0.12.2</f>
        <v/>
      </c>
      <c r="G3463" t="inlineStr">
        <is>
          <t>joblib</t>
        </is>
      </c>
      <c r="H3463">
        <f>=0.11</f>
        <v/>
      </c>
    </row>
    <row r="3464">
      <c r="A3464" t="inlineStr">
        <is>
          <t>imgdupes</t>
        </is>
      </c>
      <c r="B3464" t="inlineStr">
        <is>
          <t>7d60036517c8c900ebba2dcde9e1f3beb23b7755</t>
        </is>
      </c>
      <c r="C3464" t="inlineStr">
        <is>
          <t>2018-08-20 10:21:15+00:00</t>
        </is>
      </c>
      <c r="D3464" t="inlineStr">
        <is>
          <t>verchange</t>
        </is>
      </c>
      <c r="E3464" t="inlineStr">
        <is>
          <t>tqdm</t>
        </is>
      </c>
      <c r="F3464">
        <f>=4.24.0</f>
        <v/>
      </c>
      <c r="G3464" t="inlineStr">
        <is>
          <t>tqdm</t>
        </is>
      </c>
      <c r="H3464">
        <f>=4.23.3</f>
        <v/>
      </c>
    </row>
    <row r="3465">
      <c r="A3465" t="inlineStr">
        <is>
          <t>imgdupes</t>
        </is>
      </c>
      <c r="B3465" t="inlineStr">
        <is>
          <t>7d60036517c8c900ebba2dcde9e1f3beb23b7755</t>
        </is>
      </c>
      <c r="C3465" t="inlineStr">
        <is>
          <t>2018-08-20 10:21:15+00:00</t>
        </is>
      </c>
      <c r="D3465" t="inlineStr">
        <is>
          <t>add</t>
        </is>
      </c>
      <c r="E3465" t="inlineStr">
        <is>
          <t>numpy</t>
        </is>
      </c>
      <c r="F3465">
        <f>=1.15.0</f>
        <v/>
      </c>
      <c r="G3465" t="inlineStr"/>
      <c r="H3465" t="inlineStr"/>
    </row>
    <row r="3466">
      <c r="A3466" t="inlineStr">
        <is>
          <t>imgdupes</t>
        </is>
      </c>
      <c r="B3466" t="inlineStr">
        <is>
          <t>7d60036517c8c900ebba2dcde9e1f3beb23b7755</t>
        </is>
      </c>
      <c r="C3466" t="inlineStr">
        <is>
          <t>2018-08-20 10:21:15+00:00</t>
        </is>
      </c>
      <c r="D3466" t="inlineStr">
        <is>
          <t>add</t>
        </is>
      </c>
      <c r="E3466" t="inlineStr">
        <is>
          <t>scipy</t>
        </is>
      </c>
      <c r="F3466">
        <f>=1.1.0</f>
        <v/>
      </c>
      <c r="G3466" t="inlineStr"/>
      <c r="H3466" t="inlineStr"/>
    </row>
    <row r="3467">
      <c r="A3467" t="inlineStr">
        <is>
          <t>imgdupes</t>
        </is>
      </c>
      <c r="B3467" t="inlineStr">
        <is>
          <t>e0180cc48faa46073926207cdb27fdf21ed5b4dc</t>
        </is>
      </c>
      <c r="C3467" t="inlineStr">
        <is>
          <t>2018-10-20 07:52:00+00:00</t>
        </is>
      </c>
      <c r="D3467" t="inlineStr">
        <is>
          <t>verchange</t>
        </is>
      </c>
      <c r="E3467" t="inlineStr">
        <is>
          <t>opencv-python</t>
        </is>
      </c>
      <c r="F3467">
        <f>=3.4.3.18</f>
        <v/>
      </c>
      <c r="G3467" t="inlineStr">
        <is>
          <t>opencv-python</t>
        </is>
      </c>
      <c r="H3467">
        <f>=3.4.2.17</f>
        <v/>
      </c>
    </row>
    <row r="3468">
      <c r="A3468" t="inlineStr">
        <is>
          <t>imgdupes</t>
        </is>
      </c>
      <c r="B3468" t="inlineStr">
        <is>
          <t>e0180cc48faa46073926207cdb27fdf21ed5b4dc</t>
        </is>
      </c>
      <c r="C3468" t="inlineStr">
        <is>
          <t>2018-10-20 07:52:00+00:00</t>
        </is>
      </c>
      <c r="D3468" t="inlineStr">
        <is>
          <t>verchange</t>
        </is>
      </c>
      <c r="E3468" t="inlineStr">
        <is>
          <t>numpy</t>
        </is>
      </c>
      <c r="F3468">
        <f>=1.15.2</f>
        <v/>
      </c>
      <c r="G3468" t="inlineStr">
        <is>
          <t>numpy</t>
        </is>
      </c>
      <c r="H3468">
        <f>=1.15.0</f>
        <v/>
      </c>
    </row>
    <row r="3469">
      <c r="A3469" t="inlineStr">
        <is>
          <t>imgdupes</t>
        </is>
      </c>
      <c r="B3469" t="inlineStr">
        <is>
          <t>e0180cc48faa46073926207cdb27fdf21ed5b4dc</t>
        </is>
      </c>
      <c r="C3469" t="inlineStr">
        <is>
          <t>2018-10-20 07:52:00+00:00</t>
        </is>
      </c>
      <c r="D3469" t="inlineStr">
        <is>
          <t>verchange</t>
        </is>
      </c>
      <c r="E3469" t="inlineStr">
        <is>
          <t>Pillow</t>
        </is>
      </c>
      <c r="F3469">
        <f>=5.3.0</f>
        <v/>
      </c>
      <c r="G3469" t="inlineStr">
        <is>
          <t>Pillow</t>
        </is>
      </c>
      <c r="H3469">
        <f>=5.2.0</f>
        <v/>
      </c>
    </row>
    <row r="3470">
      <c r="A3470" t="inlineStr">
        <is>
          <t>imgdupes</t>
        </is>
      </c>
      <c r="B3470" t="inlineStr">
        <is>
          <t>e0180cc48faa46073926207cdb27fdf21ed5b4dc</t>
        </is>
      </c>
      <c r="C3470" t="inlineStr">
        <is>
          <t>2018-10-20 07:52:00+00:00</t>
        </is>
      </c>
      <c r="D3470" t="inlineStr">
        <is>
          <t>verchange</t>
        </is>
      </c>
      <c r="E3470" t="inlineStr">
        <is>
          <t>joblib</t>
        </is>
      </c>
      <c r="F3470">
        <f>=0.12.5</f>
        <v/>
      </c>
      <c r="G3470" t="inlineStr">
        <is>
          <t>joblib</t>
        </is>
      </c>
      <c r="H3470">
        <f>=0.12.2</f>
        <v/>
      </c>
    </row>
    <row r="3471">
      <c r="A3471" t="inlineStr">
        <is>
          <t>imgdupes</t>
        </is>
      </c>
      <c r="B3471" t="inlineStr">
        <is>
          <t>e0180cc48faa46073926207cdb27fdf21ed5b4dc</t>
        </is>
      </c>
      <c r="C3471" t="inlineStr">
        <is>
          <t>2018-10-20 07:52:00+00:00</t>
        </is>
      </c>
      <c r="D3471" t="inlineStr">
        <is>
          <t>verchange</t>
        </is>
      </c>
      <c r="E3471" t="inlineStr">
        <is>
          <t>tqdm</t>
        </is>
      </c>
      <c r="F3471">
        <f>=4.27.0</f>
        <v/>
      </c>
      <c r="G3471" t="inlineStr">
        <is>
          <t>tqdm</t>
        </is>
      </c>
      <c r="H3471">
        <f>=4.24.0</f>
        <v/>
      </c>
    </row>
    <row r="3472">
      <c r="A3472" t="inlineStr">
        <is>
          <t>imgdupes</t>
        </is>
      </c>
      <c r="B3472" t="inlineStr">
        <is>
          <t>b82917fb45dbe8463b27090f00bdf3eb52f15aad</t>
        </is>
      </c>
      <c r="C3472" t="inlineStr">
        <is>
          <t>2018-10-22 17:20:48+00:00</t>
        </is>
      </c>
      <c r="D3472" t="inlineStr">
        <is>
          <t>verchange</t>
        </is>
      </c>
      <c r="E3472" t="inlineStr">
        <is>
          <t>tqdm</t>
        </is>
      </c>
      <c r="F3472">
        <f>=4.28.1</f>
        <v/>
      </c>
      <c r="G3472" t="inlineStr">
        <is>
          <t>tqdm</t>
        </is>
      </c>
      <c r="H3472">
        <f>=4.27.0</f>
        <v/>
      </c>
    </row>
    <row r="3473">
      <c r="A3473" t="inlineStr">
        <is>
          <t>imgdupes</t>
        </is>
      </c>
      <c r="B3473" t="inlineStr">
        <is>
          <t>b82917fb45dbe8463b27090f00bdf3eb52f15aad</t>
        </is>
      </c>
      <c r="C3473" t="inlineStr">
        <is>
          <t>2018-10-22 17:20:48+00:00</t>
        </is>
      </c>
      <c r="D3473" t="inlineStr">
        <is>
          <t>add</t>
        </is>
      </c>
      <c r="E3473" t="inlineStr">
        <is>
          <t>orderedset</t>
        </is>
      </c>
      <c r="F3473">
        <f>=2.0.1</f>
        <v/>
      </c>
      <c r="G3473" t="inlineStr"/>
      <c r="H3473" t="inlineStr"/>
    </row>
    <row r="3474">
      <c r="A3474" t="inlineStr">
        <is>
          <t>imgdupes</t>
        </is>
      </c>
      <c r="B3474" t="inlineStr">
        <is>
          <t>ed0f798010e7793eccbd2363fe1b50e8ed2c183b</t>
        </is>
      </c>
      <c r="C3474" t="inlineStr">
        <is>
          <t>2019-05-23 14:40:01+00:00</t>
        </is>
      </c>
      <c r="D3474" t="inlineStr">
        <is>
          <t>verchange</t>
        </is>
      </c>
      <c r="E3474" t="inlineStr">
        <is>
          <t>six</t>
        </is>
      </c>
      <c r="F3474">
        <f>=1.12.0</f>
        <v/>
      </c>
      <c r="G3474" t="inlineStr">
        <is>
          <t>six</t>
        </is>
      </c>
      <c r="H3474">
        <f>=1.11.0</f>
        <v/>
      </c>
    </row>
    <row r="3475">
      <c r="A3475" t="inlineStr">
        <is>
          <t>imgdupes</t>
        </is>
      </c>
      <c r="B3475" t="inlineStr">
        <is>
          <t>ed0f798010e7793eccbd2363fe1b50e8ed2c183b</t>
        </is>
      </c>
      <c r="C3475" t="inlineStr">
        <is>
          <t>2019-05-23 14:40:01+00:00</t>
        </is>
      </c>
      <c r="D3475" t="inlineStr">
        <is>
          <t>verchange</t>
        </is>
      </c>
      <c r="E3475" t="inlineStr">
        <is>
          <t>opencv-python</t>
        </is>
      </c>
      <c r="F3475">
        <f>=4.1.0.25</f>
        <v/>
      </c>
      <c r="G3475" t="inlineStr">
        <is>
          <t>opencv-python</t>
        </is>
      </c>
      <c r="H3475">
        <f>=3.4.3.18</f>
        <v/>
      </c>
    </row>
    <row r="3476">
      <c r="A3476" t="inlineStr">
        <is>
          <t>imgdupes</t>
        </is>
      </c>
      <c r="B3476" t="inlineStr">
        <is>
          <t>ed0f798010e7793eccbd2363fe1b50e8ed2c183b</t>
        </is>
      </c>
      <c r="C3476" t="inlineStr">
        <is>
          <t>2019-05-23 14:40:01+00:00</t>
        </is>
      </c>
      <c r="D3476" t="inlineStr">
        <is>
          <t>verchange</t>
        </is>
      </c>
      <c r="E3476" t="inlineStr">
        <is>
          <t>numpy</t>
        </is>
      </c>
      <c r="F3476">
        <f>=1.16.3</f>
        <v/>
      </c>
      <c r="G3476" t="inlineStr">
        <is>
          <t>numpy</t>
        </is>
      </c>
      <c r="H3476">
        <f>=1.15.2</f>
        <v/>
      </c>
    </row>
    <row r="3477">
      <c r="A3477" t="inlineStr">
        <is>
          <t>imgdupes</t>
        </is>
      </c>
      <c r="B3477" t="inlineStr">
        <is>
          <t>ed0f798010e7793eccbd2363fe1b50e8ed2c183b</t>
        </is>
      </c>
      <c r="C3477" t="inlineStr">
        <is>
          <t>2019-05-23 14:40:01+00:00</t>
        </is>
      </c>
      <c r="D3477" t="inlineStr">
        <is>
          <t>verchange</t>
        </is>
      </c>
      <c r="E3477" t="inlineStr">
        <is>
          <t>pathos</t>
        </is>
      </c>
      <c r="F3477">
        <f>=0.2.3</f>
        <v/>
      </c>
      <c r="G3477" t="inlineStr">
        <is>
          <t>pathos</t>
        </is>
      </c>
      <c r="H3477">
        <f>=0.2.2.1</f>
        <v/>
      </c>
    </row>
    <row r="3478">
      <c r="A3478" t="inlineStr">
        <is>
          <t>imgdupes</t>
        </is>
      </c>
      <c r="B3478" t="inlineStr">
        <is>
          <t>ed0f798010e7793eccbd2363fe1b50e8ed2c183b</t>
        </is>
      </c>
      <c r="C3478" t="inlineStr">
        <is>
          <t>2019-05-23 14:40:01+00:00</t>
        </is>
      </c>
      <c r="D3478" t="inlineStr">
        <is>
          <t>verchange</t>
        </is>
      </c>
      <c r="E3478" t="inlineStr">
        <is>
          <t>future</t>
        </is>
      </c>
      <c r="F3478">
        <f>=0.17.1</f>
        <v/>
      </c>
      <c r="G3478" t="inlineStr">
        <is>
          <t>future</t>
        </is>
      </c>
      <c r="H3478">
        <f>=0.16.0</f>
        <v/>
      </c>
    </row>
    <row r="3479">
      <c r="A3479" t="inlineStr">
        <is>
          <t>imgdupes</t>
        </is>
      </c>
      <c r="B3479" t="inlineStr">
        <is>
          <t>ed0f798010e7793eccbd2363fe1b50e8ed2c183b</t>
        </is>
      </c>
      <c r="C3479" t="inlineStr">
        <is>
          <t>2019-05-23 14:40:01+00:00</t>
        </is>
      </c>
      <c r="D3479" t="inlineStr">
        <is>
          <t>verchange</t>
        </is>
      </c>
      <c r="E3479" t="inlineStr">
        <is>
          <t>Pillow</t>
        </is>
      </c>
      <c r="F3479">
        <f>=6.0.0</f>
        <v/>
      </c>
      <c r="G3479" t="inlineStr">
        <is>
          <t>Pillow</t>
        </is>
      </c>
      <c r="H3479">
        <f>=5.3.0</f>
        <v/>
      </c>
    </row>
    <row r="3480">
      <c r="A3480" t="inlineStr">
        <is>
          <t>imgdupes</t>
        </is>
      </c>
      <c r="B3480" t="inlineStr">
        <is>
          <t>ed0f798010e7793eccbd2363fe1b50e8ed2c183b</t>
        </is>
      </c>
      <c r="C3480" t="inlineStr">
        <is>
          <t>2019-05-23 14:40:01+00:00</t>
        </is>
      </c>
      <c r="D3480" t="inlineStr">
        <is>
          <t>verchange</t>
        </is>
      </c>
      <c r="E3480" t="inlineStr">
        <is>
          <t>scipy</t>
        </is>
      </c>
      <c r="F3480">
        <f>=1.3.0</f>
        <v/>
      </c>
      <c r="G3480" t="inlineStr">
        <is>
          <t>scipy</t>
        </is>
      </c>
      <c r="H3480">
        <f>=1.1.0</f>
        <v/>
      </c>
    </row>
    <row r="3481">
      <c r="A3481" t="inlineStr">
        <is>
          <t>imgdupes</t>
        </is>
      </c>
      <c r="B3481" t="inlineStr">
        <is>
          <t>ed0f798010e7793eccbd2363fe1b50e8ed2c183b</t>
        </is>
      </c>
      <c r="C3481" t="inlineStr">
        <is>
          <t>2019-05-23 14:40:01+00:00</t>
        </is>
      </c>
      <c r="D3481" t="inlineStr">
        <is>
          <t>verchange</t>
        </is>
      </c>
      <c r="E3481" t="inlineStr">
        <is>
          <t>joblib</t>
        </is>
      </c>
      <c r="F3481">
        <f>=0.13.2</f>
        <v/>
      </c>
      <c r="G3481" t="inlineStr">
        <is>
          <t>joblib</t>
        </is>
      </c>
      <c r="H3481">
        <f>=0.12.5</f>
        <v/>
      </c>
    </row>
    <row r="3482">
      <c r="A3482" t="inlineStr">
        <is>
          <t>imgdupes</t>
        </is>
      </c>
      <c r="B3482" t="inlineStr">
        <is>
          <t>ed0f798010e7793eccbd2363fe1b50e8ed2c183b</t>
        </is>
      </c>
      <c r="C3482" t="inlineStr">
        <is>
          <t>2019-05-23 14:40:01+00:00</t>
        </is>
      </c>
      <c r="D3482" t="inlineStr">
        <is>
          <t>verchange</t>
        </is>
      </c>
      <c r="E3482" t="inlineStr">
        <is>
          <t>tqdm</t>
        </is>
      </c>
      <c r="F3482">
        <f>=4.32.1</f>
        <v/>
      </c>
      <c r="G3482" t="inlineStr">
        <is>
          <t>tqdm</t>
        </is>
      </c>
      <c r="H3482">
        <f>=4.28.1</f>
        <v/>
      </c>
    </row>
    <row r="3483">
      <c r="A3483" t="inlineStr">
        <is>
          <t>imgdupes</t>
        </is>
      </c>
      <c r="B3483" t="inlineStr">
        <is>
          <t>e86125ecfd37544e97549685452213461f9264c0</t>
        </is>
      </c>
      <c r="C3483" t="inlineStr">
        <is>
          <t>2019-06-19 15:51:55+00:00</t>
        </is>
      </c>
      <c r="D3483" t="inlineStr">
        <is>
          <t>verchange</t>
        </is>
      </c>
      <c r="E3483" t="inlineStr">
        <is>
          <t>webcolors</t>
        </is>
      </c>
      <c r="F3483">
        <f>=1.9.1</f>
        <v/>
      </c>
      <c r="G3483" t="inlineStr">
        <is>
          <t>webcolors</t>
        </is>
      </c>
      <c r="H3483">
        <f>=1.8.1</f>
        <v/>
      </c>
    </row>
    <row r="3484">
      <c r="A3484" t="inlineStr">
        <is>
          <t>imgdupes</t>
        </is>
      </c>
      <c r="B3484" t="inlineStr">
        <is>
          <t>e86125ecfd37544e97549685452213461f9264c0</t>
        </is>
      </c>
      <c r="C3484" t="inlineStr">
        <is>
          <t>2019-06-19 15:51:55+00:00</t>
        </is>
      </c>
      <c r="D3484" t="inlineStr">
        <is>
          <t>verchange</t>
        </is>
      </c>
      <c r="E3484" t="inlineStr">
        <is>
          <t>numpy</t>
        </is>
      </c>
      <c r="F3484">
        <f>=1.16.4</f>
        <v/>
      </c>
      <c r="G3484" t="inlineStr">
        <is>
          <t>numpy</t>
        </is>
      </c>
      <c r="H3484">
        <f>=1.16.3</f>
        <v/>
      </c>
    </row>
    <row r="3485">
      <c r="A3485" t="inlineStr">
        <is>
          <t>imgdupes</t>
        </is>
      </c>
      <c r="B3485" t="inlineStr">
        <is>
          <t>e86125ecfd37544e97549685452213461f9264c0</t>
        </is>
      </c>
      <c r="C3485" t="inlineStr">
        <is>
          <t>2019-06-19 15:51:55+00:00</t>
        </is>
      </c>
      <c r="D3485" t="inlineStr">
        <is>
          <t>verchange</t>
        </is>
      </c>
      <c r="E3485" t="inlineStr">
        <is>
          <t>tqdm</t>
        </is>
      </c>
      <c r="F3485">
        <f>=4.32.2</f>
        <v/>
      </c>
      <c r="G3485" t="inlineStr">
        <is>
          <t>tqdm</t>
        </is>
      </c>
      <c r="H3485">
        <f>=4.32.1</f>
        <v/>
      </c>
    </row>
    <row r="3486">
      <c r="A3486" t="inlineStr">
        <is>
          <t>imgdupes</t>
        </is>
      </c>
      <c r="B3486" t="inlineStr">
        <is>
          <t>a70a4edc6d3d3cb15376c2b68bbb13ca36c24888</t>
        </is>
      </c>
      <c r="C3486" t="inlineStr">
        <is>
          <t>2019-06-20 14:51:05+00:00</t>
        </is>
      </c>
      <c r="D3486" t="inlineStr">
        <is>
          <t>add</t>
        </is>
      </c>
      <c r="E3486" t="inlineStr">
        <is>
          <t>ngt</t>
        </is>
      </c>
      <c r="F3486">
        <f>=1.7.5</f>
        <v/>
      </c>
      <c r="G3486" t="inlineStr"/>
      <c r="H3486" t="inlineStr"/>
    </row>
    <row r="3487">
      <c r="A3487" t="inlineStr">
        <is>
          <t>imgdupes</t>
        </is>
      </c>
      <c r="B3487" t="inlineStr">
        <is>
          <t>d2db8b574dc6205d1c5d3bb47925f871f4233e1e</t>
        </is>
      </c>
      <c r="C3487" t="inlineStr">
        <is>
          <t>2019-07-14 15:09:02+00:00</t>
        </is>
      </c>
      <c r="D3487" t="inlineStr">
        <is>
          <t>verchange</t>
        </is>
      </c>
      <c r="E3487" t="inlineStr">
        <is>
          <t>ngt</t>
        </is>
      </c>
      <c r="F3487">
        <f>=1.7.6</f>
        <v/>
      </c>
      <c r="G3487" t="inlineStr">
        <is>
          <t>ngt</t>
        </is>
      </c>
      <c r="H3487">
        <f>=1.7.5</f>
        <v/>
      </c>
    </row>
    <row r="3488">
      <c r="A3488" t="inlineStr">
        <is>
          <t>imgdupes</t>
        </is>
      </c>
      <c r="B3488" t="inlineStr">
        <is>
          <t>d2db8b574dc6205d1c5d3bb47925f871f4233e1e</t>
        </is>
      </c>
      <c r="C3488" t="inlineStr">
        <is>
          <t>2019-07-14 15:09:02+00:00</t>
        </is>
      </c>
      <c r="D3488" t="inlineStr">
        <is>
          <t>verchange</t>
        </is>
      </c>
      <c r="E3488" t="inlineStr">
        <is>
          <t>Pillow</t>
        </is>
      </c>
      <c r="F3488">
        <f>=6.1.0</f>
        <v/>
      </c>
      <c r="G3488" t="inlineStr">
        <is>
          <t>Pillow</t>
        </is>
      </c>
      <c r="H3488">
        <f>=6.0.0</f>
        <v/>
      </c>
    </row>
    <row r="3489">
      <c r="A3489" t="inlineStr">
        <is>
          <t>imgdupes</t>
        </is>
      </c>
      <c r="B3489" t="inlineStr">
        <is>
          <t>d2db8b574dc6205d1c5d3bb47925f871f4233e1e</t>
        </is>
      </c>
      <c r="C3489" t="inlineStr">
        <is>
          <t>2019-07-14 15:09:02+00:00</t>
        </is>
      </c>
      <c r="D3489" t="inlineStr">
        <is>
          <t>verchange</t>
        </is>
      </c>
      <c r="E3489" t="inlineStr">
        <is>
          <t>pathos</t>
        </is>
      </c>
      <c r="F3489">
        <f>=0.2.4</f>
        <v/>
      </c>
      <c r="G3489" t="inlineStr">
        <is>
          <t>pathos</t>
        </is>
      </c>
      <c r="H3489">
        <f>=0.2.3</f>
        <v/>
      </c>
    </row>
    <row r="3490">
      <c r="A3490" t="inlineStr">
        <is>
          <t>dota2mod_manacost</t>
        </is>
      </c>
      <c r="B3490" t="inlineStr">
        <is>
          <t>1f0b49ac500f9f8ed0ac2465a0163859e39dc54c</t>
        </is>
      </c>
      <c r="C3490" t="inlineStr">
        <is>
          <t>2015-05-20 02:50:21+00:00</t>
        </is>
      </c>
      <c r="D3490" t="inlineStr">
        <is>
          <t>add</t>
        </is>
      </c>
      <c r="E3490" t="inlineStr">
        <is>
          <t>vdf</t>
        </is>
      </c>
      <c r="F3490">
        <f>=1.4</f>
        <v/>
      </c>
      <c r="G3490" t="inlineStr"/>
      <c r="H3490" t="inlineStr"/>
    </row>
    <row r="3491">
      <c r="A3491" t="inlineStr">
        <is>
          <t>dota2mod_manacost</t>
        </is>
      </c>
      <c r="B3491" t="inlineStr">
        <is>
          <t>1f0b49ac500f9f8ed0ac2465a0163859e39dc54c</t>
        </is>
      </c>
      <c r="C3491" t="inlineStr">
        <is>
          <t>2015-05-20 02:50:21+00:00</t>
        </is>
      </c>
      <c r="D3491" t="inlineStr">
        <is>
          <t>add</t>
        </is>
      </c>
      <c r="E3491" t="inlineStr">
        <is>
          <t>vpk</t>
        </is>
      </c>
      <c r="F3491">
        <f>=0.3</f>
        <v/>
      </c>
      <c r="G3491" t="inlineStr"/>
      <c r="H3491" t="inlineStr"/>
    </row>
    <row r="3492">
      <c r="A3492" t="inlineStr">
        <is>
          <t>dota2mod_manacost</t>
        </is>
      </c>
      <c r="B3492" t="inlineStr">
        <is>
          <t>8ab50c8987e4efe309e7b38fcb343d5e7091af56</t>
        </is>
      </c>
      <c r="C3492" t="inlineStr">
        <is>
          <t>2016-11-12 16:13:29+00:00</t>
        </is>
      </c>
      <c r="D3492" t="inlineStr">
        <is>
          <t>verchange</t>
        </is>
      </c>
      <c r="E3492" t="inlineStr">
        <is>
          <t>vdf</t>
        </is>
      </c>
      <c r="F3492" t="inlineStr">
        <is>
          <t>&gt;=2.1</t>
        </is>
      </c>
      <c r="G3492" t="inlineStr">
        <is>
          <t>vdf</t>
        </is>
      </c>
      <c r="H3492" t="inlineStr">
        <is>
          <t>&gt;=1.10</t>
        </is>
      </c>
    </row>
    <row r="3493">
      <c r="A3493" t="inlineStr">
        <is>
          <t>dota2mod_manacost</t>
        </is>
      </c>
      <c r="B3493" t="inlineStr">
        <is>
          <t>8ab50c8987e4efe309e7b38fcb343d5e7091af56</t>
        </is>
      </c>
      <c r="C3493" t="inlineStr">
        <is>
          <t>2016-11-12 16:13:29+00:00</t>
        </is>
      </c>
      <c r="D3493" t="inlineStr">
        <is>
          <t>verchange</t>
        </is>
      </c>
      <c r="E3493" t="inlineStr">
        <is>
          <t>Pillow</t>
        </is>
      </c>
      <c r="F3493" t="inlineStr">
        <is>
          <t>&gt;=3.4.1</t>
        </is>
      </c>
      <c r="G3493" t="inlineStr">
        <is>
          <t>Pillow</t>
        </is>
      </c>
      <c r="H3493" t="inlineStr">
        <is>
          <t>&gt;=2.6.1</t>
        </is>
      </c>
    </row>
    <row r="3494">
      <c r="A3494" t="inlineStr">
        <is>
          <t>anitya</t>
        </is>
      </c>
      <c r="B3494" t="inlineStr">
        <is>
          <t>825e28437d6ae1e626c2827b293b4d328892cf4c</t>
        </is>
      </c>
      <c r="C3494" t="inlineStr">
        <is>
          <t>2015-03-31 19:52:43+00:00</t>
        </is>
      </c>
      <c r="D3494" t="inlineStr">
        <is>
          <t>verchange</t>
        </is>
      </c>
      <c r="E3494" t="inlineStr">
        <is>
          <t>sqlalchemy</t>
        </is>
      </c>
      <c r="F3494" t="inlineStr"/>
      <c r="G3494" t="inlineStr">
        <is>
          <t>sqlalchemy</t>
        </is>
      </c>
      <c r="H3494" t="inlineStr"/>
    </row>
    <row r="3495">
      <c r="A3495" t="inlineStr">
        <is>
          <t>anitya</t>
        </is>
      </c>
      <c r="B3495" t="inlineStr">
        <is>
          <t>825e28437d6ae1e626c2827b293b4d328892cf4c</t>
        </is>
      </c>
      <c r="C3495" t="inlineStr">
        <is>
          <t>2015-03-31 19:52:43+00:00</t>
        </is>
      </c>
      <c r="D3495" t="inlineStr">
        <is>
          <t>verchange</t>
        </is>
      </c>
      <c r="E3495" t="inlineStr">
        <is>
          <t>python-openid</t>
        </is>
      </c>
      <c r="F3495" t="inlineStr"/>
      <c r="G3495" t="inlineStr">
        <is>
          <t>python-openid</t>
        </is>
      </c>
      <c r="H3495" t="inlineStr"/>
    </row>
    <row r="3496">
      <c r="A3496" t="inlineStr">
        <is>
          <t>anitya</t>
        </is>
      </c>
      <c r="B3496" t="inlineStr">
        <is>
          <t>825e28437d6ae1e626c2827b293b4d328892cf4c</t>
        </is>
      </c>
      <c r="C3496" t="inlineStr">
        <is>
          <t>2015-03-31 19:52:43+00:00</t>
        </is>
      </c>
      <c r="D3496" t="inlineStr">
        <is>
          <t>verchange</t>
        </is>
      </c>
      <c r="E3496" t="inlineStr">
        <is>
          <t>dateutils</t>
        </is>
      </c>
      <c r="F3496" t="inlineStr"/>
      <c r="G3496" t="inlineStr">
        <is>
          <t>dateutils</t>
        </is>
      </c>
      <c r="H3496" t="inlineStr"/>
    </row>
    <row r="3497">
      <c r="A3497" t="inlineStr">
        <is>
          <t>anitya</t>
        </is>
      </c>
      <c r="B3497" t="inlineStr">
        <is>
          <t>825e28437d6ae1e626c2827b293b4d328892cf4c</t>
        </is>
      </c>
      <c r="C3497" t="inlineStr">
        <is>
          <t>2015-03-31 19:52:43+00:00</t>
        </is>
      </c>
      <c r="D3497" t="inlineStr">
        <is>
          <t>verchange</t>
        </is>
      </c>
      <c r="E3497" t="inlineStr">
        <is>
          <t>flask-openid</t>
        </is>
      </c>
      <c r="F3497" t="inlineStr"/>
      <c r="G3497" t="inlineStr">
        <is>
          <t>flask-openid</t>
        </is>
      </c>
      <c r="H3497" t="inlineStr"/>
    </row>
    <row r="3498">
      <c r="A3498" t="inlineStr">
        <is>
          <t>anitya</t>
        </is>
      </c>
      <c r="B3498" t="inlineStr">
        <is>
          <t>825e28437d6ae1e626c2827b293b4d328892cf4c</t>
        </is>
      </c>
      <c r="C3498" t="inlineStr">
        <is>
          <t>2015-03-31 19:52:43+00:00</t>
        </is>
      </c>
      <c r="D3498" t="inlineStr">
        <is>
          <t>verchange</t>
        </is>
      </c>
      <c r="E3498" t="inlineStr">
        <is>
          <t>docutils</t>
        </is>
      </c>
      <c r="F3498" t="inlineStr"/>
      <c r="G3498" t="inlineStr">
        <is>
          <t>docutils</t>
        </is>
      </c>
      <c r="H3498" t="inlineStr"/>
    </row>
    <row r="3499">
      <c r="A3499" t="inlineStr">
        <is>
          <t>anitya</t>
        </is>
      </c>
      <c r="B3499" t="inlineStr">
        <is>
          <t>825e28437d6ae1e626c2827b293b4d328892cf4c</t>
        </is>
      </c>
      <c r="C3499" t="inlineStr">
        <is>
          <t>2015-03-31 19:52:43+00:00</t>
        </is>
      </c>
      <c r="D3499" t="inlineStr">
        <is>
          <t>verchange</t>
        </is>
      </c>
      <c r="E3499" t="inlineStr">
        <is>
          <t>wtforms</t>
        </is>
      </c>
      <c r="F3499" t="inlineStr"/>
      <c r="G3499" t="inlineStr">
        <is>
          <t>wtforms</t>
        </is>
      </c>
      <c r="H3499" t="inlineStr"/>
    </row>
    <row r="3500">
      <c r="A3500" t="inlineStr">
        <is>
          <t>anitya</t>
        </is>
      </c>
      <c r="B3500" t="inlineStr">
        <is>
          <t>825e28437d6ae1e626c2827b293b4d328892cf4c</t>
        </is>
      </c>
      <c r="C3500" t="inlineStr">
        <is>
          <t>2015-03-31 19:52:43+00:00</t>
        </is>
      </c>
      <c r="D3500" t="inlineStr">
        <is>
          <t>verchange</t>
        </is>
      </c>
      <c r="E3500" t="inlineStr">
        <is>
          <t>bunch</t>
        </is>
      </c>
      <c r="F3500" t="inlineStr"/>
      <c r="G3500" t="inlineStr">
        <is>
          <t>bunch</t>
        </is>
      </c>
      <c r="H3500" t="inlineStr"/>
    </row>
    <row r="3501">
      <c r="A3501" t="inlineStr">
        <is>
          <t>anitya</t>
        </is>
      </c>
      <c r="B3501" t="inlineStr">
        <is>
          <t>825e28437d6ae1e626c2827b293b4d328892cf4c</t>
        </is>
      </c>
      <c r="C3501" t="inlineStr">
        <is>
          <t>2015-03-31 19:52:43+00:00</t>
        </is>
      </c>
      <c r="D3501" t="inlineStr">
        <is>
          <t>verchange</t>
        </is>
      </c>
      <c r="E3501" t="inlineStr">
        <is>
          <t>fedmsg</t>
        </is>
      </c>
      <c r="F3501" t="inlineStr"/>
      <c r="G3501" t="inlineStr">
        <is>
          <t>fedmsg</t>
        </is>
      </c>
      <c r="H3501" t="inlineStr"/>
    </row>
    <row r="3502">
      <c r="A3502" t="inlineStr">
        <is>
          <t>anitya</t>
        </is>
      </c>
      <c r="B3502" t="inlineStr">
        <is>
          <t>825e28437d6ae1e626c2827b293b4d328892cf4c</t>
        </is>
      </c>
      <c r="C3502" t="inlineStr">
        <is>
          <t>2015-03-31 19:52:43+00:00</t>
        </is>
      </c>
      <c r="D3502" t="inlineStr">
        <is>
          <t>add</t>
        </is>
      </c>
      <c r="E3502" t="inlineStr">
        <is>
          <t>alembic</t>
        </is>
      </c>
      <c r="F3502" t="inlineStr"/>
      <c r="G3502" t="inlineStr"/>
      <c r="H3502" t="inlineStr"/>
    </row>
    <row r="3503">
      <c r="A3503" t="inlineStr">
        <is>
          <t>anitya</t>
        </is>
      </c>
      <c r="B3503" t="inlineStr">
        <is>
          <t>52d01219b58ba6c945a07230920a9f8b01b4cd4b</t>
        </is>
      </c>
      <c r="C3503" t="inlineStr">
        <is>
          <t>2018-05-07 16:14:29+00:00</t>
        </is>
      </c>
      <c r="D3503" t="inlineStr">
        <is>
          <t>verchange</t>
        </is>
      </c>
      <c r="E3503" t="inlineStr">
        <is>
          <t>sqlalchemy</t>
        </is>
      </c>
      <c r="F3503" t="inlineStr">
        <is>
          <t>&gt;=0.9</t>
        </is>
      </c>
      <c r="G3503" t="inlineStr">
        <is>
          <t>sqlalchemy</t>
        </is>
      </c>
      <c r="H3503" t="inlineStr"/>
    </row>
    <row r="3504">
      <c r="A3504" t="inlineStr">
        <is>
          <t>anitya</t>
        </is>
      </c>
      <c r="B3504" t="inlineStr">
        <is>
          <t>52d01219b58ba6c945a07230920a9f8b01b4cd4b</t>
        </is>
      </c>
      <c r="C3504" t="inlineStr">
        <is>
          <t>2018-05-07 16:14:29+00:00</t>
        </is>
      </c>
      <c r="D3504" t="inlineStr">
        <is>
          <t>verchange</t>
        </is>
      </c>
      <c r="E3504" t="inlineStr">
        <is>
          <t>fedmsg</t>
        </is>
      </c>
      <c r="F3504" t="inlineStr"/>
      <c r="G3504" t="inlineStr">
        <is>
          <t>fedmsg</t>
        </is>
      </c>
      <c r="H3504" t="inlineStr"/>
    </row>
    <row r="3505">
      <c r="A3505" t="inlineStr">
        <is>
          <t>anitya</t>
        </is>
      </c>
      <c r="B3505" t="inlineStr">
        <is>
          <t>52d01219b58ba6c945a07230920a9f8b01b4cd4b</t>
        </is>
      </c>
      <c r="C3505" t="inlineStr">
        <is>
          <t>2018-05-07 16:14:29+00:00</t>
        </is>
      </c>
      <c r="D3505" t="inlineStr">
        <is>
          <t>add</t>
        </is>
      </c>
      <c r="E3505" t="inlineStr">
        <is>
          <t>blinker</t>
        </is>
      </c>
      <c r="F3505" t="inlineStr"/>
      <c r="G3505" t="inlineStr"/>
      <c r="H3505" t="inlineStr"/>
    </row>
    <row r="3506">
      <c r="A3506" t="inlineStr">
        <is>
          <t>anitya</t>
        </is>
      </c>
      <c r="B3506" t="inlineStr">
        <is>
          <t>52d01219b58ba6c945a07230920a9f8b01b4cd4b</t>
        </is>
      </c>
      <c r="C3506" t="inlineStr">
        <is>
          <t>2018-05-07 16:14:29+00:00</t>
        </is>
      </c>
      <c r="D3506" t="inlineStr">
        <is>
          <t>add</t>
        </is>
      </c>
      <c r="E3506" t="inlineStr">
        <is>
          <t>python-dateutil</t>
        </is>
      </c>
      <c r="F3506" t="inlineStr"/>
      <c r="G3506" t="inlineStr"/>
      <c r="H3506" t="inlineStr"/>
    </row>
    <row r="3507">
      <c r="A3507" t="inlineStr">
        <is>
          <t>anitya</t>
        </is>
      </c>
      <c r="B3507" t="inlineStr">
        <is>
          <t>52d01219b58ba6c945a07230920a9f8b01b4cd4b</t>
        </is>
      </c>
      <c r="C3507" t="inlineStr">
        <is>
          <t>2018-05-07 16:14:29+00:00</t>
        </is>
      </c>
      <c r="D3507" t="inlineStr">
        <is>
          <t>add</t>
        </is>
      </c>
      <c r="E3507" t="inlineStr">
        <is>
          <t>flask-login</t>
        </is>
      </c>
      <c r="F3507" t="inlineStr"/>
      <c r="G3507" t="inlineStr"/>
      <c r="H3507" t="inlineStr"/>
    </row>
    <row r="3508">
      <c r="A3508" t="inlineStr">
        <is>
          <t>anitya</t>
        </is>
      </c>
      <c r="B3508" t="inlineStr">
        <is>
          <t>52d01219b58ba6c945a07230920a9f8b01b4cd4b</t>
        </is>
      </c>
      <c r="C3508" t="inlineStr">
        <is>
          <t>2018-05-07 16:14:29+00:00</t>
        </is>
      </c>
      <c r="D3508" t="inlineStr">
        <is>
          <t>add</t>
        </is>
      </c>
      <c r="E3508" t="inlineStr">
        <is>
          <t>gunicorn</t>
        </is>
      </c>
      <c r="F3508" t="inlineStr"/>
      <c r="G3508" t="inlineStr"/>
      <c r="H3508" t="inlineStr"/>
    </row>
    <row r="3509">
      <c r="A3509" t="inlineStr">
        <is>
          <t>anitya</t>
        </is>
      </c>
      <c r="B3509" t="inlineStr">
        <is>
          <t>52d01219b58ba6c945a07230920a9f8b01b4cd4b</t>
        </is>
      </c>
      <c r="C3509" t="inlineStr">
        <is>
          <t>2018-05-07 16:14:29+00:00</t>
        </is>
      </c>
      <c r="D3509" t="inlineStr">
        <is>
          <t>add</t>
        </is>
      </c>
      <c r="E3509" t="inlineStr">
        <is>
          <t>social-auth-app-flask</t>
        </is>
      </c>
      <c r="F3509" t="inlineStr"/>
      <c r="G3509" t="inlineStr"/>
      <c r="H3509" t="inlineStr"/>
    </row>
    <row r="3510">
      <c r="A3510" t="inlineStr">
        <is>
          <t>anitya</t>
        </is>
      </c>
      <c r="B3510" t="inlineStr">
        <is>
          <t>52d01219b58ba6c945a07230920a9f8b01b4cd4b</t>
        </is>
      </c>
      <c r="C3510" t="inlineStr">
        <is>
          <t>2018-05-07 16:14:29+00:00</t>
        </is>
      </c>
      <c r="D3510" t="inlineStr">
        <is>
          <t>add</t>
        </is>
      </c>
      <c r="E3510" t="inlineStr">
        <is>
          <t>social-auth-app-flask-sqlalchemy</t>
        </is>
      </c>
      <c r="F3510" t="inlineStr"/>
      <c r="G3510" t="inlineStr"/>
      <c r="H3510" t="inlineStr"/>
    </row>
    <row r="3511">
      <c r="A3511" t="inlineStr">
        <is>
          <t>anitya</t>
        </is>
      </c>
      <c r="B3511" t="inlineStr">
        <is>
          <t>52d01219b58ba6c945a07230920a9f8b01b4cd4b</t>
        </is>
      </c>
      <c r="C3511" t="inlineStr">
        <is>
          <t>2018-05-07 16:14:29+00:00</t>
        </is>
      </c>
      <c r="D3511" t="inlineStr">
        <is>
          <t>add</t>
        </is>
      </c>
      <c r="E3511" t="inlineStr">
        <is>
          <t>flask-restful</t>
        </is>
      </c>
      <c r="F3511" t="inlineStr"/>
      <c r="G3511" t="inlineStr"/>
      <c r="H3511" t="inlineStr"/>
    </row>
    <row r="3512">
      <c r="A3512" t="inlineStr">
        <is>
          <t>anitya</t>
        </is>
      </c>
      <c r="B3512" t="inlineStr">
        <is>
          <t>52d01219b58ba6c945a07230920a9f8b01b4cd4b</t>
        </is>
      </c>
      <c r="C3512" t="inlineStr">
        <is>
          <t>2018-05-07 16:14:29+00:00</t>
        </is>
      </c>
      <c r="D3512" t="inlineStr">
        <is>
          <t>add</t>
        </is>
      </c>
      <c r="E3512" t="inlineStr">
        <is>
          <t>jinja2</t>
        </is>
      </c>
      <c r="F3512" t="inlineStr">
        <is>
          <t>&gt;=2.4</t>
        </is>
      </c>
      <c r="G3512" t="inlineStr"/>
      <c r="H3512" t="inlineStr"/>
    </row>
    <row r="3513">
      <c r="A3513" t="inlineStr">
        <is>
          <t>anitya</t>
        </is>
      </c>
      <c r="B3513" t="inlineStr">
        <is>
          <t>52d01219b58ba6c945a07230920a9f8b01b4cd4b</t>
        </is>
      </c>
      <c r="C3513" t="inlineStr">
        <is>
          <t>2018-05-07 16:14:29+00:00</t>
        </is>
      </c>
      <c r="D3513" t="inlineStr">
        <is>
          <t>add</t>
        </is>
      </c>
      <c r="E3513" t="inlineStr">
        <is>
          <t>psycopg2</t>
        </is>
      </c>
      <c r="F3513" t="inlineStr"/>
      <c r="G3513" t="inlineStr"/>
      <c r="H3513" t="inlineStr"/>
    </row>
    <row r="3514">
      <c r="A3514" t="inlineStr">
        <is>
          <t>anitya</t>
        </is>
      </c>
      <c r="B3514" t="inlineStr">
        <is>
          <t>52d01219b58ba6c945a07230920a9f8b01b4cd4b</t>
        </is>
      </c>
      <c r="C3514" t="inlineStr">
        <is>
          <t>2018-05-07 16:14:29+00:00</t>
        </is>
      </c>
      <c r="D3514" t="inlineStr">
        <is>
          <t>add</t>
        </is>
      </c>
      <c r="E3514" t="inlineStr">
        <is>
          <t>pytoml</t>
        </is>
      </c>
      <c r="F3514" t="inlineStr"/>
      <c r="G3514" t="inlineStr"/>
      <c r="H3514" t="inlineStr"/>
    </row>
    <row r="3515">
      <c r="A3515" t="inlineStr">
        <is>
          <t>anitya</t>
        </is>
      </c>
      <c r="B3515" t="inlineStr">
        <is>
          <t>52d01219b58ba6c945a07230920a9f8b01b4cd4b</t>
        </is>
      </c>
      <c r="C3515" t="inlineStr">
        <is>
          <t>2018-05-07 16:14:29+00:00</t>
        </is>
      </c>
      <c r="D3515" t="inlineStr">
        <is>
          <t>rem</t>
        </is>
      </c>
      <c r="E3515" t="inlineStr"/>
      <c r="F3515" t="inlineStr"/>
      <c r="G3515" t="inlineStr">
        <is>
          <t>bunch</t>
        </is>
      </c>
      <c r="H3515" t="inlineStr"/>
    </row>
    <row r="3516">
      <c r="A3516" t="inlineStr">
        <is>
          <t>anitya</t>
        </is>
      </c>
      <c r="B3516" t="inlineStr">
        <is>
          <t>52d01219b58ba6c945a07230920a9f8b01b4cd4b</t>
        </is>
      </c>
      <c r="C3516" t="inlineStr">
        <is>
          <t>2018-05-07 16:14:29+00:00</t>
        </is>
      </c>
      <c r="D3516" t="inlineStr">
        <is>
          <t>rem</t>
        </is>
      </c>
      <c r="E3516" t="inlineStr"/>
      <c r="F3516" t="inlineStr"/>
      <c r="G3516" t="inlineStr">
        <is>
          <t>dateutils</t>
        </is>
      </c>
      <c r="H3516" t="inlineStr"/>
    </row>
    <row r="3517">
      <c r="A3517" t="inlineStr">
        <is>
          <t>anitya</t>
        </is>
      </c>
      <c r="B3517" t="inlineStr">
        <is>
          <t>52d01219b58ba6c945a07230920a9f8b01b4cd4b</t>
        </is>
      </c>
      <c r="C3517" t="inlineStr">
        <is>
          <t>2018-05-07 16:14:29+00:00</t>
        </is>
      </c>
      <c r="D3517" t="inlineStr">
        <is>
          <t>rem</t>
        </is>
      </c>
      <c r="E3517" t="inlineStr"/>
      <c r="F3517" t="inlineStr"/>
      <c r="G3517" t="inlineStr">
        <is>
          <t>docutils</t>
        </is>
      </c>
      <c r="H3517" t="inlineStr"/>
    </row>
    <row r="3518">
      <c r="A3518" t="inlineStr">
        <is>
          <t>anitya</t>
        </is>
      </c>
      <c r="B3518" t="inlineStr">
        <is>
          <t>52d01219b58ba6c945a07230920a9f8b01b4cd4b</t>
        </is>
      </c>
      <c r="C3518" t="inlineStr">
        <is>
          <t>2018-05-07 16:14:29+00:00</t>
        </is>
      </c>
      <c r="D3518" t="inlineStr">
        <is>
          <t>rem</t>
        </is>
      </c>
      <c r="E3518" t="inlineStr"/>
      <c r="F3518" t="inlineStr"/>
      <c r="G3518" t="inlineStr">
        <is>
          <t>flask</t>
        </is>
      </c>
      <c r="H3518" t="inlineStr"/>
    </row>
    <row r="3519">
      <c r="A3519" t="inlineStr">
        <is>
          <t>anitya</t>
        </is>
      </c>
      <c r="B3519" t="inlineStr">
        <is>
          <t>52d01219b58ba6c945a07230920a9f8b01b4cd4b</t>
        </is>
      </c>
      <c r="C3519" t="inlineStr">
        <is>
          <t>2018-05-07 16:14:29+00:00</t>
        </is>
      </c>
      <c r="D3519" t="inlineStr">
        <is>
          <t>rem</t>
        </is>
      </c>
      <c r="E3519" t="inlineStr"/>
      <c r="F3519" t="inlineStr"/>
      <c r="G3519" t="inlineStr">
        <is>
          <t>flask-openid</t>
        </is>
      </c>
      <c r="H3519" t="inlineStr"/>
    </row>
    <row r="3520">
      <c r="A3520" t="inlineStr">
        <is>
          <t>anitya</t>
        </is>
      </c>
      <c r="B3520" t="inlineStr">
        <is>
          <t>52d01219b58ba6c945a07230920a9f8b01b4cd4b</t>
        </is>
      </c>
      <c r="C3520" t="inlineStr">
        <is>
          <t>2018-05-07 16:14:29+00:00</t>
        </is>
      </c>
      <c r="D3520" t="inlineStr">
        <is>
          <t>rem</t>
        </is>
      </c>
      <c r="E3520" t="inlineStr"/>
      <c r="F3520" t="inlineStr"/>
      <c r="G3520" t="inlineStr">
        <is>
          <t>markupsafe</t>
        </is>
      </c>
      <c r="H3520" t="inlineStr"/>
    </row>
    <row r="3521">
      <c r="A3521" t="inlineStr">
        <is>
          <t>anitya</t>
        </is>
      </c>
      <c r="B3521" t="inlineStr">
        <is>
          <t>52d01219b58ba6c945a07230920a9f8b01b4cd4b</t>
        </is>
      </c>
      <c r="C3521" t="inlineStr">
        <is>
          <t>2018-05-07 16:14:29+00:00</t>
        </is>
      </c>
      <c r="D3521" t="inlineStr">
        <is>
          <t>rem</t>
        </is>
      </c>
      <c r="E3521" t="inlineStr"/>
      <c r="F3521" t="inlineStr"/>
      <c r="G3521" t="inlineStr">
        <is>
          <t>python-openid</t>
        </is>
      </c>
      <c r="H3521" t="inlineStr"/>
    </row>
    <row r="3522">
      <c r="A3522" t="inlineStr">
        <is>
          <t>anitya</t>
        </is>
      </c>
      <c r="B3522" t="inlineStr">
        <is>
          <t>52d01219b58ba6c945a07230920a9f8b01b4cd4b</t>
        </is>
      </c>
      <c r="C3522" t="inlineStr">
        <is>
          <t>2018-05-07 16:14:29+00:00</t>
        </is>
      </c>
      <c r="D3522" t="inlineStr">
        <is>
          <t>rem</t>
        </is>
      </c>
      <c r="E3522" t="inlineStr"/>
      <c r="F3522" t="inlineStr"/>
      <c r="G3522" t="inlineStr">
        <is>
          <t>python3-openid</t>
        </is>
      </c>
      <c r="H3522" t="inlineStr"/>
    </row>
    <row r="3523">
      <c r="A3523" t="inlineStr">
        <is>
          <t>anitya</t>
        </is>
      </c>
      <c r="B3523" t="inlineStr">
        <is>
          <t>a27c2b7bcb2e7cc3d154ed06ffe502fdc693ed3d</t>
        </is>
      </c>
      <c r="C3523" t="inlineStr">
        <is>
          <t>2018-07-03 15:02:12+00:00</t>
        </is>
      </c>
      <c r="D3523" t="inlineStr">
        <is>
          <t>verchange</t>
        </is>
      </c>
      <c r="E3523" t="inlineStr">
        <is>
          <t>straight.plugin</t>
        </is>
      </c>
      <c r="F3523" t="inlineStr"/>
      <c r="G3523" t="inlineStr">
        <is>
          <t>straight.plugin</t>
        </is>
      </c>
      <c r="H3523">
        <f>=1.4.0-post-1</f>
        <v/>
      </c>
    </row>
    <row r="3524">
      <c r="A3524" t="inlineStr">
        <is>
          <t>anitya</t>
        </is>
      </c>
      <c r="B3524" t="inlineStr">
        <is>
          <t>2d7b8009335e969e146cae8d903920055a4688ef</t>
        </is>
      </c>
      <c r="C3524" t="inlineStr">
        <is>
          <t>2018-09-07 07:07:03+00:00</t>
        </is>
      </c>
      <c r="D3524" t="inlineStr">
        <is>
          <t>add</t>
        </is>
      </c>
      <c r="E3524" t="inlineStr">
        <is>
          <t>defusedxml</t>
        </is>
      </c>
      <c r="F3524" t="inlineStr"/>
      <c r="G3524" t="inlineStr"/>
      <c r="H3524" t="inlineStr"/>
    </row>
    <row r="3525">
      <c r="A3525" t="inlineStr">
        <is>
          <t>anitya</t>
        </is>
      </c>
      <c r="B3525" t="inlineStr">
        <is>
          <t>2f0ff69c8f00f3d293526165b875af229e2b339b</t>
        </is>
      </c>
      <c r="C3525" t="inlineStr">
        <is>
          <t>2019-01-08 10:02:00+00:00</t>
        </is>
      </c>
      <c r="D3525" t="inlineStr">
        <is>
          <t>add</t>
        </is>
      </c>
      <c r="E3525" t="inlineStr">
        <is>
          <t>arrow</t>
        </is>
      </c>
      <c r="F3525" t="inlineStr"/>
      <c r="G3525" t="inlineStr"/>
      <c r="H3525" t="inlineStr"/>
    </row>
    <row r="3526">
      <c r="A3526" t="inlineStr">
        <is>
          <t>anitya</t>
        </is>
      </c>
      <c r="B3526" t="inlineStr">
        <is>
          <t>46425cf4a00ccd3851bf68be029ce8b79c7b6cd8</t>
        </is>
      </c>
      <c r="C3526" t="inlineStr">
        <is>
          <t>2019-02-20 13:15:56+00:00</t>
        </is>
      </c>
      <c r="D3526" t="inlineStr">
        <is>
          <t>add</t>
        </is>
      </c>
      <c r="E3526" t="inlineStr">
        <is>
          <t>fedora_messaging</t>
        </is>
      </c>
      <c r="F3526" t="inlineStr"/>
      <c r="G3526" t="inlineStr"/>
      <c r="H3526" t="inlineStr"/>
    </row>
    <row r="3527">
      <c r="A3527" t="inlineStr">
        <is>
          <t>anitya</t>
        </is>
      </c>
      <c r="B3527" t="inlineStr">
        <is>
          <t>43aa48feaa78f901090633ff9c05ced6044cdbd5</t>
        </is>
      </c>
      <c r="C3527" t="inlineStr">
        <is>
          <t>2019-03-06 13:39:16+00:00</t>
        </is>
      </c>
      <c r="D3527" t="inlineStr">
        <is>
          <t>rem</t>
        </is>
      </c>
      <c r="E3527" t="inlineStr"/>
      <c r="F3527" t="inlineStr"/>
      <c r="G3527" t="inlineStr">
        <is>
          <t>gunicorn</t>
        </is>
      </c>
      <c r="H3527" t="inlineStr"/>
    </row>
    <row r="3528">
      <c r="A3528" t="inlineStr">
        <is>
          <t>anitya</t>
        </is>
      </c>
      <c r="B3528" t="inlineStr">
        <is>
          <t>75299eecb46f43f59ebd92c77a297b5a88fd19b7</t>
        </is>
      </c>
      <c r="C3528" t="inlineStr">
        <is>
          <t>2019-06-24 10:31:02+00:00</t>
        </is>
      </c>
      <c r="D3528" t="inlineStr">
        <is>
          <t>add</t>
        </is>
      </c>
      <c r="E3528" t="inlineStr">
        <is>
          <t>ordered-set</t>
        </is>
      </c>
      <c r="F3528" t="inlineStr"/>
      <c r="G3528" t="inlineStr"/>
      <c r="H3528" t="inlineStr"/>
    </row>
    <row r="3529">
      <c r="A3529" t="inlineStr">
        <is>
          <t>anitya</t>
        </is>
      </c>
      <c r="B3529" t="inlineStr">
        <is>
          <t>75299eecb46f43f59ebd92c77a297b5a88fd19b7</t>
        </is>
      </c>
      <c r="C3529" t="inlineStr">
        <is>
          <t>2019-06-24 10:31:02+00:00</t>
        </is>
      </c>
      <c r="D3529" t="inlineStr">
        <is>
          <t>add</t>
        </is>
      </c>
      <c r="E3529" t="inlineStr">
        <is>
          <t>pyasn1</t>
        </is>
      </c>
      <c r="F3529" t="inlineStr">
        <is>
          <t>&gt;=0.4.1</t>
        </is>
      </c>
      <c r="G3529" t="inlineStr"/>
      <c r="H3529" t="inlineStr"/>
    </row>
    <row r="3530">
      <c r="A3530" t="inlineStr">
        <is>
          <t>anitya</t>
        </is>
      </c>
      <c r="B3530" t="inlineStr">
        <is>
          <t>e2bfe68ed0e861ee57a441e8d7da47a5e2a1e92c</t>
        </is>
      </c>
      <c r="C3530" t="inlineStr">
        <is>
          <t>2019-09-03 09:20:16+00:00</t>
        </is>
      </c>
      <c r="D3530" t="inlineStr">
        <is>
          <t>verchange</t>
        </is>
      </c>
      <c r="E3530" t="inlineStr">
        <is>
          <t>social-auth-app-flask-sqlalchemy</t>
        </is>
      </c>
      <c r="F3530" t="inlineStr"/>
      <c r="G3530" t="inlineStr">
        <is>
          <t>social-auth-app-flask-sqlalchemy</t>
        </is>
      </c>
      <c r="H3530" t="inlineStr"/>
    </row>
    <row r="3531">
      <c r="A3531" t="inlineStr">
        <is>
          <t>anitya</t>
        </is>
      </c>
      <c r="B3531" t="inlineStr">
        <is>
          <t>e2bfe68ed0e861ee57a441e8d7da47a5e2a1e92c</t>
        </is>
      </c>
      <c r="C3531" t="inlineStr">
        <is>
          <t>2019-09-03 09:20:16+00:00</t>
        </is>
      </c>
      <c r="D3531" t="inlineStr">
        <is>
          <t>verchange</t>
        </is>
      </c>
      <c r="E3531" t="inlineStr">
        <is>
          <t>straight.plugin</t>
        </is>
      </c>
      <c r="F3531" t="inlineStr"/>
      <c r="G3531" t="inlineStr">
        <is>
          <t>straight.plugin</t>
        </is>
      </c>
      <c r="H3531" t="inlineStr"/>
    </row>
    <row r="3532">
      <c r="A3532" t="inlineStr">
        <is>
          <t>anitya</t>
        </is>
      </c>
      <c r="B3532" t="inlineStr">
        <is>
          <t>e2bfe68ed0e861ee57a441e8d7da47a5e2a1e92c</t>
        </is>
      </c>
      <c r="C3532" t="inlineStr">
        <is>
          <t>2019-09-03 09:20:16+00:00</t>
        </is>
      </c>
      <c r="D3532" t="inlineStr">
        <is>
          <t>verchange</t>
        </is>
      </c>
      <c r="E3532" t="inlineStr">
        <is>
          <t>sqlalchemy</t>
        </is>
      </c>
      <c r="F3532" t="inlineStr">
        <is>
          <t>&gt;=0.9</t>
        </is>
      </c>
      <c r="G3532" t="inlineStr">
        <is>
          <t>sqlalchemy</t>
        </is>
      </c>
      <c r="H3532" t="inlineStr">
        <is>
          <t>&gt;=0.9</t>
        </is>
      </c>
    </row>
    <row r="3533">
      <c r="A3533" t="inlineStr">
        <is>
          <t>anitya</t>
        </is>
      </c>
      <c r="B3533" t="inlineStr">
        <is>
          <t>e2bfe68ed0e861ee57a441e8d7da47a5e2a1e92c</t>
        </is>
      </c>
      <c r="C3533" t="inlineStr">
        <is>
          <t>2019-09-03 09:20:16+00:00</t>
        </is>
      </c>
      <c r="D3533" t="inlineStr">
        <is>
          <t>verchange</t>
        </is>
      </c>
      <c r="E3533" t="inlineStr">
        <is>
          <t>pyasn1</t>
        </is>
      </c>
      <c r="F3533" t="inlineStr">
        <is>
          <t>&gt;=0.4.6;&lt;0.5.0</t>
        </is>
      </c>
      <c r="G3533" t="inlineStr">
        <is>
          <t>pyasn1</t>
        </is>
      </c>
      <c r="H3533" t="inlineStr">
        <is>
          <t>&gt;=0.4.1</t>
        </is>
      </c>
    </row>
    <row r="3534">
      <c r="A3534" t="inlineStr">
        <is>
          <t>anitya</t>
        </is>
      </c>
      <c r="B3534" t="inlineStr">
        <is>
          <t>e2bfe68ed0e861ee57a441e8d7da47a5e2a1e92c</t>
        </is>
      </c>
      <c r="C3534" t="inlineStr">
        <is>
          <t>2019-09-03 09:20:16+00:00</t>
        </is>
      </c>
      <c r="D3534" t="inlineStr">
        <is>
          <t>verchange</t>
        </is>
      </c>
      <c r="E3534" t="inlineStr">
        <is>
          <t>arrow</t>
        </is>
      </c>
      <c r="F3534" t="inlineStr"/>
      <c r="G3534" t="inlineStr">
        <is>
          <t>arrow</t>
        </is>
      </c>
      <c r="H3534" t="inlineStr"/>
    </row>
    <row r="3535">
      <c r="A3535" t="inlineStr">
        <is>
          <t>anitya</t>
        </is>
      </c>
      <c r="B3535" t="inlineStr">
        <is>
          <t>e2bfe68ed0e861ee57a441e8d7da47a5e2a1e92c</t>
        </is>
      </c>
      <c r="C3535" t="inlineStr">
        <is>
          <t>2019-09-03 09:20:16+00:00</t>
        </is>
      </c>
      <c r="D3535" t="inlineStr">
        <is>
          <t>verchange</t>
        </is>
      </c>
      <c r="E3535" t="inlineStr">
        <is>
          <t>python-dateutil</t>
        </is>
      </c>
      <c r="F3535" t="inlineStr"/>
      <c r="G3535" t="inlineStr">
        <is>
          <t>python-dateutil</t>
        </is>
      </c>
      <c r="H3535" t="inlineStr"/>
    </row>
    <row r="3536">
      <c r="A3536" t="inlineStr">
        <is>
          <t>anitya</t>
        </is>
      </c>
      <c r="B3536" t="inlineStr">
        <is>
          <t>e2bfe68ed0e861ee57a441e8d7da47a5e2a1e92c</t>
        </is>
      </c>
      <c r="C3536" t="inlineStr">
        <is>
          <t>2019-09-03 09:20:16+00:00</t>
        </is>
      </c>
      <c r="D3536" t="inlineStr">
        <is>
          <t>verchange</t>
        </is>
      </c>
      <c r="E3536" t="inlineStr">
        <is>
          <t>social-auth-app-flask</t>
        </is>
      </c>
      <c r="F3536" t="inlineStr"/>
      <c r="G3536" t="inlineStr">
        <is>
          <t>social-auth-app-flask</t>
        </is>
      </c>
      <c r="H3536" t="inlineStr"/>
    </row>
    <row r="3537">
      <c r="A3537" t="inlineStr">
        <is>
          <t>anitya</t>
        </is>
      </c>
      <c r="B3537" t="inlineStr">
        <is>
          <t>e2bfe68ed0e861ee57a441e8d7da47a5e2a1e92c</t>
        </is>
      </c>
      <c r="C3537" t="inlineStr">
        <is>
          <t>2019-09-03 09:20:16+00:00</t>
        </is>
      </c>
      <c r="D3537" t="inlineStr">
        <is>
          <t>add</t>
        </is>
      </c>
      <c r="E3537" t="inlineStr">
        <is>
          <t>semver</t>
        </is>
      </c>
      <c r="F3537" t="inlineStr"/>
      <c r="G3537" t="inlineStr"/>
      <c r="H3537" t="inlineStr"/>
    </row>
    <row r="3538">
      <c r="A3538" t="inlineStr">
        <is>
          <t>anitya</t>
        </is>
      </c>
      <c r="B3538" t="inlineStr">
        <is>
          <t>e2bfe68ed0e861ee57a441e8d7da47a5e2a1e92c</t>
        </is>
      </c>
      <c r="C3538" t="inlineStr">
        <is>
          <t>2019-09-03 09:20:16+00:00</t>
        </is>
      </c>
      <c r="D3538" t="inlineStr">
        <is>
          <t>add</t>
        </is>
      </c>
      <c r="E3538" t="inlineStr">
        <is>
          <t>sseclient</t>
        </is>
      </c>
      <c r="F3538" t="inlineStr"/>
      <c r="G3538" t="inlineStr"/>
      <c r="H3538" t="inlineStr"/>
    </row>
    <row r="3539">
      <c r="A3539" t="inlineStr">
        <is>
          <t>anitya</t>
        </is>
      </c>
      <c r="B3539" t="inlineStr">
        <is>
          <t>e2bfe68ed0e861ee57a441e8d7da47a5e2a1e92c</t>
        </is>
      </c>
      <c r="C3539" t="inlineStr">
        <is>
          <t>2019-09-03 09:20:16+00:00</t>
        </is>
      </c>
      <c r="D3539" t="inlineStr">
        <is>
          <t>rem</t>
        </is>
      </c>
      <c r="E3539" t="inlineStr"/>
      <c r="F3539" t="inlineStr"/>
      <c r="G3539" t="inlineStr">
        <is>
          <t>fedmsg</t>
        </is>
      </c>
      <c r="H3539" t="inlineStr"/>
    </row>
    <row r="3540">
      <c r="A3540" t="inlineStr">
        <is>
          <t>anitya</t>
        </is>
      </c>
      <c r="B3540" t="inlineStr">
        <is>
          <t>8ec471ebcbdd7ee75c456db16e3d8d2fff0a0b5c</t>
        </is>
      </c>
      <c r="C3540" t="inlineStr">
        <is>
          <t>2021-01-20 15:40:14+00:00</t>
        </is>
      </c>
      <c r="D3540" t="inlineStr">
        <is>
          <t>verchange</t>
        </is>
      </c>
      <c r="E3540" t="inlineStr">
        <is>
          <t>social-auth-app-flask-sqlalchemy</t>
        </is>
      </c>
      <c r="F3540" t="inlineStr">
        <is>
          <t>&gt;=1.0.1;&lt;2.0.0</t>
        </is>
      </c>
      <c r="G3540" t="inlineStr">
        <is>
          <t>social-auth-app-flask-sqlalchemy</t>
        </is>
      </c>
      <c r="H3540" t="inlineStr"/>
    </row>
    <row r="3541">
      <c r="A3541" t="inlineStr">
        <is>
          <t>anitya</t>
        </is>
      </c>
      <c r="B3541" t="inlineStr">
        <is>
          <t>8ec471ebcbdd7ee75c456db16e3d8d2fff0a0b5c</t>
        </is>
      </c>
      <c r="C3541" t="inlineStr">
        <is>
          <t>2021-01-20 15:40:14+00:00</t>
        </is>
      </c>
      <c r="D3541" t="inlineStr">
        <is>
          <t>verchange</t>
        </is>
      </c>
      <c r="E3541" t="inlineStr">
        <is>
          <t>straight.plugin</t>
        </is>
      </c>
      <c r="F3541" t="inlineStr">
        <is>
          <t>&gt;=1.5.0;&lt;2.0.0</t>
        </is>
      </c>
      <c r="G3541" t="inlineStr">
        <is>
          <t>straight.plugin</t>
        </is>
      </c>
      <c r="H3541" t="inlineStr"/>
    </row>
    <row r="3542">
      <c r="A3542" t="inlineStr">
        <is>
          <t>anitya</t>
        </is>
      </c>
      <c r="B3542" t="inlineStr">
        <is>
          <t>8ec471ebcbdd7ee75c456db16e3d8d2fff0a0b5c</t>
        </is>
      </c>
      <c r="C3542" t="inlineStr">
        <is>
          <t>2021-01-20 15:40:14+00:00</t>
        </is>
      </c>
      <c r="D3542" t="inlineStr">
        <is>
          <t>verchange</t>
        </is>
      </c>
      <c r="E3542" t="inlineStr">
        <is>
          <t>defusedxml</t>
        </is>
      </c>
      <c r="F3542" t="inlineStr">
        <is>
          <t>&lt;1.0.0;&gt;=0.6.0</t>
        </is>
      </c>
      <c r="G3542" t="inlineStr">
        <is>
          <t>defusedxml</t>
        </is>
      </c>
      <c r="H3542" t="inlineStr"/>
    </row>
    <row r="3543">
      <c r="A3543" t="inlineStr">
        <is>
          <t>anitya</t>
        </is>
      </c>
      <c r="B3543" t="inlineStr">
        <is>
          <t>8ec471ebcbdd7ee75c456db16e3d8d2fff0a0b5c</t>
        </is>
      </c>
      <c r="C3543" t="inlineStr">
        <is>
          <t>2021-01-20 15:40:14+00:00</t>
        </is>
      </c>
      <c r="D3543" t="inlineStr">
        <is>
          <t>verchange</t>
        </is>
      </c>
      <c r="E3543" t="inlineStr">
        <is>
          <t>sqlalchemy</t>
        </is>
      </c>
      <c r="F3543" t="inlineStr">
        <is>
          <t>&gt;=1.3.17;&lt;2.0.0</t>
        </is>
      </c>
      <c r="G3543" t="inlineStr">
        <is>
          <t>sqlalchemy</t>
        </is>
      </c>
      <c r="H3543" t="inlineStr">
        <is>
          <t>&gt;=0.9</t>
        </is>
      </c>
    </row>
    <row r="3544">
      <c r="A3544" t="inlineStr">
        <is>
          <t>anitya</t>
        </is>
      </c>
      <c r="B3544" t="inlineStr">
        <is>
          <t>8ec471ebcbdd7ee75c456db16e3d8d2fff0a0b5c</t>
        </is>
      </c>
      <c r="C3544" t="inlineStr">
        <is>
          <t>2021-01-20 15:40:14+00:00</t>
        </is>
      </c>
      <c r="D3544" t="inlineStr">
        <is>
          <t>verchange</t>
        </is>
      </c>
      <c r="E3544" t="inlineStr">
        <is>
          <t>arrow</t>
        </is>
      </c>
      <c r="F3544" t="inlineStr">
        <is>
          <t>&lt;1.0.0;&gt;=0.14.6</t>
        </is>
      </c>
      <c r="G3544" t="inlineStr">
        <is>
          <t>arrow</t>
        </is>
      </c>
      <c r="H3544" t="inlineStr"/>
    </row>
    <row r="3545">
      <c r="A3545" t="inlineStr">
        <is>
          <t>anitya</t>
        </is>
      </c>
      <c r="B3545" t="inlineStr">
        <is>
          <t>8ec471ebcbdd7ee75c456db16e3d8d2fff0a0b5c</t>
        </is>
      </c>
      <c r="C3545" t="inlineStr">
        <is>
          <t>2021-01-20 15:40:14+00:00</t>
        </is>
      </c>
      <c r="D3545" t="inlineStr">
        <is>
          <t>verchange</t>
        </is>
      </c>
      <c r="E3545" t="inlineStr">
        <is>
          <t>flask-wtf</t>
        </is>
      </c>
      <c r="F3545" t="inlineStr">
        <is>
          <t>&lt;1.0.0;&gt;=0.14.2</t>
        </is>
      </c>
      <c r="G3545" t="inlineStr">
        <is>
          <t>flask-wtf</t>
        </is>
      </c>
      <c r="H3545" t="inlineStr"/>
    </row>
    <row r="3546">
      <c r="A3546" t="inlineStr">
        <is>
          <t>anitya</t>
        </is>
      </c>
      <c r="B3546" t="inlineStr">
        <is>
          <t>8ec471ebcbdd7ee75c456db16e3d8d2fff0a0b5c</t>
        </is>
      </c>
      <c r="C3546" t="inlineStr">
        <is>
          <t>2021-01-20 15:40:14+00:00</t>
        </is>
      </c>
      <c r="D3546" t="inlineStr">
        <is>
          <t>verchange</t>
        </is>
      </c>
      <c r="E3546" t="inlineStr">
        <is>
          <t>jinja2</t>
        </is>
      </c>
      <c r="F3546" t="inlineStr">
        <is>
          <t>&lt;3.0.0;&gt;=2.11.2</t>
        </is>
      </c>
      <c r="G3546" t="inlineStr">
        <is>
          <t>jinja2</t>
        </is>
      </c>
      <c r="H3546" t="inlineStr">
        <is>
          <t>&gt;=2.4</t>
        </is>
      </c>
    </row>
    <row r="3547">
      <c r="A3547" t="inlineStr">
        <is>
          <t>anitya</t>
        </is>
      </c>
      <c r="B3547" t="inlineStr">
        <is>
          <t>8ec471ebcbdd7ee75c456db16e3d8d2fff0a0b5c</t>
        </is>
      </c>
      <c r="C3547" t="inlineStr">
        <is>
          <t>2021-01-20 15:40:14+00:00</t>
        </is>
      </c>
      <c r="D3547" t="inlineStr">
        <is>
          <t>verchange</t>
        </is>
      </c>
      <c r="E3547" t="inlineStr">
        <is>
          <t>python-dateutil</t>
        </is>
      </c>
      <c r="F3547" t="inlineStr">
        <is>
          <t>&gt;=2.8.0;&lt;3.0.0</t>
        </is>
      </c>
      <c r="G3547" t="inlineStr">
        <is>
          <t>python-dateutil</t>
        </is>
      </c>
      <c r="H3547" t="inlineStr"/>
    </row>
    <row r="3548">
      <c r="A3548" t="inlineStr">
        <is>
          <t>anitya</t>
        </is>
      </c>
      <c r="B3548" t="inlineStr">
        <is>
          <t>8ec471ebcbdd7ee75c456db16e3d8d2fff0a0b5c</t>
        </is>
      </c>
      <c r="C3548" t="inlineStr">
        <is>
          <t>2021-01-20 15:40:14+00:00</t>
        </is>
      </c>
      <c r="D3548" t="inlineStr">
        <is>
          <t>verchange</t>
        </is>
      </c>
      <c r="E3548" t="inlineStr">
        <is>
          <t>pytoml</t>
        </is>
      </c>
      <c r="F3548" t="inlineStr">
        <is>
          <t>&gt;=0.1.18;&lt;1.0.0</t>
        </is>
      </c>
      <c r="G3548" t="inlineStr">
        <is>
          <t>pytoml</t>
        </is>
      </c>
      <c r="H3548" t="inlineStr"/>
    </row>
    <row r="3549">
      <c r="A3549" t="inlineStr">
        <is>
          <t>anitya</t>
        </is>
      </c>
      <c r="B3549" t="inlineStr">
        <is>
          <t>8ec471ebcbdd7ee75c456db16e3d8d2fff0a0b5c</t>
        </is>
      </c>
      <c r="C3549" t="inlineStr">
        <is>
          <t>2021-01-20 15:40:14+00:00</t>
        </is>
      </c>
      <c r="D3549" t="inlineStr">
        <is>
          <t>verchange</t>
        </is>
      </c>
      <c r="E3549" t="inlineStr">
        <is>
          <t>flask-login</t>
        </is>
      </c>
      <c r="F3549" t="inlineStr">
        <is>
          <t>&gt;=0.4.1;&lt;1.0.0</t>
        </is>
      </c>
      <c r="G3549" t="inlineStr">
        <is>
          <t>flask-login</t>
        </is>
      </c>
      <c r="H3549" t="inlineStr"/>
    </row>
    <row r="3550">
      <c r="A3550" t="inlineStr">
        <is>
          <t>anitya</t>
        </is>
      </c>
      <c r="B3550" t="inlineStr">
        <is>
          <t>8ec471ebcbdd7ee75c456db16e3d8d2fff0a0b5c</t>
        </is>
      </c>
      <c r="C3550" t="inlineStr">
        <is>
          <t>2021-01-20 15:40:14+00:00</t>
        </is>
      </c>
      <c r="D3550" t="inlineStr">
        <is>
          <t>verchange</t>
        </is>
      </c>
      <c r="E3550" t="inlineStr">
        <is>
          <t>flask-restful</t>
        </is>
      </c>
      <c r="F3550" t="inlineStr">
        <is>
          <t>&lt;1.0.0;&gt;=0.3.8</t>
        </is>
      </c>
      <c r="G3550" t="inlineStr">
        <is>
          <t>flask-restful</t>
        </is>
      </c>
      <c r="H3550" t="inlineStr"/>
    </row>
    <row r="3551">
      <c r="A3551" t="inlineStr">
        <is>
          <t>anitya</t>
        </is>
      </c>
      <c r="B3551" t="inlineStr">
        <is>
          <t>8ec471ebcbdd7ee75c456db16e3d8d2fff0a0b5c</t>
        </is>
      </c>
      <c r="C3551" t="inlineStr">
        <is>
          <t>2021-01-20 15:40:14+00:00</t>
        </is>
      </c>
      <c r="D3551" t="inlineStr">
        <is>
          <t>verchange</t>
        </is>
      </c>
      <c r="E3551" t="inlineStr">
        <is>
          <t>alembic</t>
        </is>
      </c>
      <c r="F3551" t="inlineStr">
        <is>
          <t>&lt;2.0.0;&gt;=1.3.1</t>
        </is>
      </c>
      <c r="G3551" t="inlineStr">
        <is>
          <t>alembic</t>
        </is>
      </c>
      <c r="H3551" t="inlineStr"/>
    </row>
    <row r="3552">
      <c r="A3552" t="inlineStr">
        <is>
          <t>anitya</t>
        </is>
      </c>
      <c r="B3552" t="inlineStr">
        <is>
          <t>8ec471ebcbdd7ee75c456db16e3d8d2fff0a0b5c</t>
        </is>
      </c>
      <c r="C3552" t="inlineStr">
        <is>
          <t>2021-01-20 15:40:14+00:00</t>
        </is>
      </c>
      <c r="D3552" t="inlineStr">
        <is>
          <t>verchange</t>
        </is>
      </c>
      <c r="E3552" t="inlineStr">
        <is>
          <t>semver</t>
        </is>
      </c>
      <c r="F3552" t="inlineStr">
        <is>
          <t>&gt;=2.8.1;&lt;3.0.0</t>
        </is>
      </c>
      <c r="G3552" t="inlineStr">
        <is>
          <t>semver</t>
        </is>
      </c>
      <c r="H3552" t="inlineStr"/>
    </row>
    <row r="3553">
      <c r="A3553" t="inlineStr">
        <is>
          <t>anitya</t>
        </is>
      </c>
      <c r="B3553" t="inlineStr">
        <is>
          <t>8ec471ebcbdd7ee75c456db16e3d8d2fff0a0b5c</t>
        </is>
      </c>
      <c r="C3553" t="inlineStr">
        <is>
          <t>2021-01-20 15:40:14+00:00</t>
        </is>
      </c>
      <c r="D3553" t="inlineStr">
        <is>
          <t>verchange</t>
        </is>
      </c>
      <c r="E3553" t="inlineStr">
        <is>
          <t>wtforms</t>
        </is>
      </c>
      <c r="F3553" t="inlineStr">
        <is>
          <t>&gt;=2.2.1;&lt;3.0.0</t>
        </is>
      </c>
      <c r="G3553" t="inlineStr">
        <is>
          <t>wtforms</t>
        </is>
      </c>
      <c r="H3553" t="inlineStr"/>
    </row>
    <row r="3554">
      <c r="A3554" t="inlineStr">
        <is>
          <t>anitya</t>
        </is>
      </c>
      <c r="B3554" t="inlineStr">
        <is>
          <t>8ec471ebcbdd7ee75c456db16e3d8d2fff0a0b5c</t>
        </is>
      </c>
      <c r="C3554" t="inlineStr">
        <is>
          <t>2021-01-20 15:40:14+00:00</t>
        </is>
      </c>
      <c r="D3554" t="inlineStr">
        <is>
          <t>verchange</t>
        </is>
      </c>
      <c r="E3554" t="inlineStr">
        <is>
          <t>social-auth-app-flask</t>
        </is>
      </c>
      <c r="F3554" t="inlineStr">
        <is>
          <t>&lt;2.0.0;&gt;=1.0.0</t>
        </is>
      </c>
      <c r="G3554" t="inlineStr">
        <is>
          <t>social-auth-app-flask</t>
        </is>
      </c>
      <c r="H3554" t="inlineStr"/>
    </row>
    <row r="3555">
      <c r="A3555" t="inlineStr">
        <is>
          <t>anitya</t>
        </is>
      </c>
      <c r="B3555" t="inlineStr">
        <is>
          <t>8ec471ebcbdd7ee75c456db16e3d8d2fff0a0b5c</t>
        </is>
      </c>
      <c r="C3555" t="inlineStr">
        <is>
          <t>2021-01-20 15:40:14+00:00</t>
        </is>
      </c>
      <c r="D3555" t="inlineStr">
        <is>
          <t>verchange</t>
        </is>
      </c>
      <c r="E3555" t="inlineStr">
        <is>
          <t>sseclient</t>
        </is>
      </c>
      <c r="F3555" t="inlineStr">
        <is>
          <t>&gt;=0.0.26;&lt;1.0.0</t>
        </is>
      </c>
      <c r="G3555" t="inlineStr">
        <is>
          <t>sseclient</t>
        </is>
      </c>
      <c r="H3555" t="inlineStr"/>
    </row>
    <row r="3556">
      <c r="A3556" t="inlineStr">
        <is>
          <t>anitya</t>
        </is>
      </c>
      <c r="B3556" t="inlineStr">
        <is>
          <t>8ec471ebcbdd7ee75c456db16e3d8d2fff0a0b5c</t>
        </is>
      </c>
      <c r="C3556" t="inlineStr">
        <is>
          <t>2021-01-20 15:40:14+00:00</t>
        </is>
      </c>
      <c r="D3556" t="inlineStr">
        <is>
          <t>verchange</t>
        </is>
      </c>
      <c r="E3556" t="inlineStr">
        <is>
          <t>ordered-set</t>
        </is>
      </c>
      <c r="F3556" t="inlineStr">
        <is>
          <t>&gt;=3.1;&lt;5.0.0</t>
        </is>
      </c>
      <c r="G3556" t="inlineStr">
        <is>
          <t>ordered-set</t>
        </is>
      </c>
      <c r="H3556" t="inlineStr"/>
    </row>
    <row r="3557">
      <c r="A3557" t="inlineStr">
        <is>
          <t>anitya</t>
        </is>
      </c>
      <c r="B3557" t="inlineStr">
        <is>
          <t>8ec471ebcbdd7ee75c456db16e3d8d2fff0a0b5c</t>
        </is>
      </c>
      <c r="C3557" t="inlineStr">
        <is>
          <t>2021-01-20 15:40:14+00:00</t>
        </is>
      </c>
      <c r="D3557" t="inlineStr">
        <is>
          <t>verchange</t>
        </is>
      </c>
      <c r="E3557" t="inlineStr">
        <is>
          <t>fedora_messaging</t>
        </is>
      </c>
      <c r="F3557" t="inlineStr">
        <is>
          <t>&gt;=2.0.1;&lt;3.0.0</t>
        </is>
      </c>
      <c r="G3557" t="inlineStr">
        <is>
          <t>fedora_messaging</t>
        </is>
      </c>
      <c r="H3557" t="inlineStr"/>
    </row>
    <row r="3558">
      <c r="A3558" t="inlineStr">
        <is>
          <t>anitya</t>
        </is>
      </c>
      <c r="B3558" t="inlineStr">
        <is>
          <t>8ec471ebcbdd7ee75c456db16e3d8d2fff0a0b5c</t>
        </is>
      </c>
      <c r="C3558" t="inlineStr">
        <is>
          <t>2021-01-20 15:40:14+00:00</t>
        </is>
      </c>
      <c r="D3558" t="inlineStr">
        <is>
          <t>rem</t>
        </is>
      </c>
      <c r="E3558" t="inlineStr"/>
      <c r="F3558" t="inlineStr"/>
      <c r="G3558" t="inlineStr">
        <is>
          <t>blinker</t>
        </is>
      </c>
      <c r="H3558" t="inlineStr"/>
    </row>
    <row r="3559">
      <c r="A3559" t="inlineStr">
        <is>
          <t>anitya</t>
        </is>
      </c>
      <c r="B3559" t="inlineStr">
        <is>
          <t>8ec471ebcbdd7ee75c456db16e3d8d2fff0a0b5c</t>
        </is>
      </c>
      <c r="C3559" t="inlineStr">
        <is>
          <t>2021-01-20 15:40:14+00:00</t>
        </is>
      </c>
      <c r="D3559" t="inlineStr">
        <is>
          <t>rem</t>
        </is>
      </c>
      <c r="E3559" t="inlineStr"/>
      <c r="F3559" t="inlineStr"/>
      <c r="G3559" t="inlineStr">
        <is>
          <t>pyasn1</t>
        </is>
      </c>
      <c r="H3559" t="inlineStr">
        <is>
          <t>&gt;=0.4.6;&lt;0.5.0</t>
        </is>
      </c>
    </row>
    <row r="3560">
      <c r="A3560" t="inlineStr">
        <is>
          <t>anitya</t>
        </is>
      </c>
      <c r="B3560" t="inlineStr">
        <is>
          <t>8ec471ebcbdd7ee75c456db16e3d8d2fff0a0b5c</t>
        </is>
      </c>
      <c r="C3560" t="inlineStr">
        <is>
          <t>2021-01-20 15:40:14+00:00</t>
        </is>
      </c>
      <c r="D3560" t="inlineStr">
        <is>
          <t>rem</t>
        </is>
      </c>
      <c r="E3560" t="inlineStr"/>
      <c r="F3560" t="inlineStr"/>
      <c r="G3560" t="inlineStr">
        <is>
          <t>psycopg2</t>
        </is>
      </c>
      <c r="H3560" t="inlineStr"/>
    </row>
    <row r="3561">
      <c r="A3561" t="inlineStr">
        <is>
          <t>anitya</t>
        </is>
      </c>
      <c r="B3561" t="inlineStr">
        <is>
          <t>b907f8cee787a12bcfec7e422091b5b848118383</t>
        </is>
      </c>
      <c r="C3561" t="inlineStr">
        <is>
          <t>2021-03-05 11:57:53+00:00</t>
        </is>
      </c>
      <c r="D3561" t="inlineStr">
        <is>
          <t>verchange</t>
        </is>
      </c>
      <c r="E3561" t="inlineStr">
        <is>
          <t>arrow</t>
        </is>
      </c>
      <c r="F3561" t="inlineStr">
        <is>
          <t>&lt;2.0.0;&gt;=0.14.6</t>
        </is>
      </c>
      <c r="G3561" t="inlineStr">
        <is>
          <t>arrow</t>
        </is>
      </c>
      <c r="H3561" t="inlineStr">
        <is>
          <t>&lt;1.0.0;&gt;=0.14.6</t>
        </is>
      </c>
    </row>
    <row r="3562">
      <c r="A3562" t="inlineStr">
        <is>
          <t>rasa_core</t>
        </is>
      </c>
      <c r="B3562" t="inlineStr">
        <is>
          <t>1096a8efb140e11093fc8a1e7802bbad05d9d684</t>
        </is>
      </c>
      <c r="C3562" t="inlineStr">
        <is>
          <t>2017-10-30 22:23:15+00:00</t>
        </is>
      </c>
      <c r="D3562" t="inlineStr">
        <is>
          <t>add</t>
        </is>
      </c>
      <c r="E3562" t="inlineStr">
        <is>
          <t>pykwalify</t>
        </is>
      </c>
      <c r="F3562">
        <f>=1.6.0</f>
        <v/>
      </c>
      <c r="G3562" t="inlineStr"/>
      <c r="H3562" t="inlineStr"/>
    </row>
    <row r="3563">
      <c r="A3563" t="inlineStr">
        <is>
          <t>rasa_core</t>
        </is>
      </c>
      <c r="B3563" t="inlineStr">
        <is>
          <t>0016e3e915989f149e9d541dbd228b2fb7116a39</t>
        </is>
      </c>
      <c r="C3563" t="inlineStr">
        <is>
          <t>2018-01-30 15:42:10+00:00</t>
        </is>
      </c>
      <c r="D3563" t="inlineStr">
        <is>
          <t>add</t>
        </is>
      </c>
      <c r="E3563" t="inlineStr">
        <is>
          <t>fbmessenger</t>
        </is>
      </c>
      <c r="F3563">
        <f>=4.3.1</f>
        <v/>
      </c>
      <c r="G3563" t="inlineStr"/>
      <c r="H3563" t="inlineStr"/>
    </row>
    <row r="3564">
      <c r="A3564" t="inlineStr">
        <is>
          <t>rasa_core</t>
        </is>
      </c>
      <c r="B3564" t="inlineStr">
        <is>
          <t>0016e3e915989f149e9d541dbd228b2fb7116a39</t>
        </is>
      </c>
      <c r="C3564" t="inlineStr">
        <is>
          <t>2018-01-30 15:42:10+00:00</t>
        </is>
      </c>
      <c r="D3564" t="inlineStr">
        <is>
          <t>add</t>
        </is>
      </c>
      <c r="E3564" t="inlineStr">
        <is>
          <t>coloredlogs</t>
        </is>
      </c>
      <c r="F3564">
        <f>=7.3</f>
        <v/>
      </c>
      <c r="G3564" t="inlineStr"/>
      <c r="H3564" t="inlineStr"/>
    </row>
    <row r="3565">
      <c r="A3565" t="inlineStr">
        <is>
          <t>rasa_core</t>
        </is>
      </c>
      <c r="B3565" t="inlineStr">
        <is>
          <t>0016e3e915989f149e9d541dbd228b2fb7116a39</t>
        </is>
      </c>
      <c r="C3565" t="inlineStr">
        <is>
          <t>2018-01-30 15:42:10+00:00</t>
        </is>
      </c>
      <c r="D3565" t="inlineStr">
        <is>
          <t>add</t>
        </is>
      </c>
      <c r="E3565" t="inlineStr">
        <is>
          <t>ruamel.yaml</t>
        </is>
      </c>
      <c r="F3565">
        <f>=0.15.34</f>
        <v/>
      </c>
      <c r="G3565" t="inlineStr"/>
      <c r="H3565" t="inlineStr"/>
    </row>
    <row r="3566">
      <c r="A3566" t="inlineStr">
        <is>
          <t>rasa_core</t>
        </is>
      </c>
      <c r="B3566" t="inlineStr">
        <is>
          <t>0016e3e915989f149e9d541dbd228b2fb7116a39</t>
        </is>
      </c>
      <c r="C3566" t="inlineStr">
        <is>
          <t>2018-01-30 15:42:10+00:00</t>
        </is>
      </c>
      <c r="D3566" t="inlineStr">
        <is>
          <t>add</t>
        </is>
      </c>
      <c r="E3566" t="inlineStr">
        <is>
          <t>flask</t>
        </is>
      </c>
      <c r="F3566">
        <f>=0.12</f>
        <v/>
      </c>
      <c r="G3566" t="inlineStr"/>
      <c r="H3566" t="inlineStr"/>
    </row>
    <row r="3567">
      <c r="A3567" t="inlineStr">
        <is>
          <t>rasa_core</t>
        </is>
      </c>
      <c r="B3567" t="inlineStr">
        <is>
          <t>0016e3e915989f149e9d541dbd228b2fb7116a39</t>
        </is>
      </c>
      <c r="C3567" t="inlineStr">
        <is>
          <t>2018-01-30 15:42:10+00:00</t>
        </is>
      </c>
      <c r="D3567" t="inlineStr">
        <is>
          <t>add</t>
        </is>
      </c>
      <c r="E3567" t="inlineStr">
        <is>
          <t>scikit-learn</t>
        </is>
      </c>
      <c r="F3567">
        <f>=0.19.1</f>
        <v/>
      </c>
      <c r="G3567" t="inlineStr"/>
      <c r="H3567" t="inlineStr"/>
    </row>
    <row r="3568">
      <c r="A3568" t="inlineStr">
        <is>
          <t>rasa_core</t>
        </is>
      </c>
      <c r="B3568" t="inlineStr">
        <is>
          <t>0016e3e915989f149e9d541dbd228b2fb7116a39</t>
        </is>
      </c>
      <c r="C3568" t="inlineStr">
        <is>
          <t>2018-01-30 15:42:10+00:00</t>
        </is>
      </c>
      <c r="D3568" t="inlineStr">
        <is>
          <t>add</t>
        </is>
      </c>
      <c r="E3568" t="inlineStr">
        <is>
          <t>slackclient</t>
        </is>
      </c>
      <c r="F3568">
        <f>=1.1.0</f>
        <v/>
      </c>
      <c r="G3568" t="inlineStr"/>
      <c r="H3568" t="inlineStr"/>
    </row>
    <row r="3569">
      <c r="A3569" t="inlineStr">
        <is>
          <t>rasa_core</t>
        </is>
      </c>
      <c r="B3569" t="inlineStr">
        <is>
          <t>0016e3e915989f149e9d541dbd228b2fb7116a39</t>
        </is>
      </c>
      <c r="C3569" t="inlineStr">
        <is>
          <t>2018-01-30 15:42:10+00:00</t>
        </is>
      </c>
      <c r="D3569" t="inlineStr">
        <is>
          <t>add</t>
        </is>
      </c>
      <c r="E3569" t="inlineStr">
        <is>
          <t>python-telegram-bot</t>
        </is>
      </c>
      <c r="F3569">
        <f>=8.1.1</f>
        <v/>
      </c>
      <c r="G3569" t="inlineStr"/>
      <c r="H3569" t="inlineStr"/>
    </row>
    <row r="3570">
      <c r="A3570" t="inlineStr">
        <is>
          <t>rasa_core</t>
        </is>
      </c>
      <c r="B3570" t="inlineStr">
        <is>
          <t>0016e3e915989f149e9d541dbd228b2fb7116a39</t>
        </is>
      </c>
      <c r="C3570" t="inlineStr">
        <is>
          <t>2018-01-30 15:42:10+00:00</t>
        </is>
      </c>
      <c r="D3570" t="inlineStr">
        <is>
          <t>add</t>
        </is>
      </c>
      <c r="E3570" t="inlineStr">
        <is>
          <t>rasa_nlu</t>
        </is>
      </c>
      <c r="F3570" t="inlineStr"/>
      <c r="G3570" t="inlineStr"/>
      <c r="H3570" t="inlineStr"/>
    </row>
    <row r="3571">
      <c r="A3571" t="inlineStr">
        <is>
          <t>rasa_core</t>
        </is>
      </c>
      <c r="B3571" t="inlineStr">
        <is>
          <t>0016e3e915989f149e9d541dbd228b2fb7116a39</t>
        </is>
      </c>
      <c r="C3571" t="inlineStr">
        <is>
          <t>2018-01-30 15:42:10+00:00</t>
        </is>
      </c>
      <c r="D3571" t="inlineStr">
        <is>
          <t>rem</t>
        </is>
      </c>
      <c r="E3571" t="inlineStr"/>
      <c r="F3571" t="inlineStr"/>
      <c r="G3571" t="inlineStr">
        <is>
          <t>pymessenger</t>
        </is>
      </c>
      <c r="H3571">
        <f>=0.0.7.0</f>
        <v/>
      </c>
    </row>
    <row r="3572">
      <c r="A3572" t="inlineStr">
        <is>
          <t>rasa_core</t>
        </is>
      </c>
      <c r="B3572" t="inlineStr">
        <is>
          <t>e593c0a3600ed7390845888bde7d6d65587a8713</t>
        </is>
      </c>
      <c r="C3572" t="inlineStr">
        <is>
          <t>2018-02-13 09:30:27+00:00</t>
        </is>
      </c>
      <c r="D3572" t="inlineStr">
        <is>
          <t>verchange</t>
        </is>
      </c>
      <c r="E3572" t="inlineStr">
        <is>
          <t>six</t>
        </is>
      </c>
      <c r="F3572">
        <f>=1.11.0</f>
        <v/>
      </c>
      <c r="G3572" t="inlineStr">
        <is>
          <t>six</t>
        </is>
      </c>
      <c r="H3572">
        <f>=1.10.0</f>
        <v/>
      </c>
    </row>
    <row r="3573">
      <c r="A3573" t="inlineStr">
        <is>
          <t>rasa_core</t>
        </is>
      </c>
      <c r="B3573" t="inlineStr">
        <is>
          <t>e593c0a3600ed7390845888bde7d6d65587a8713</t>
        </is>
      </c>
      <c r="C3573" t="inlineStr">
        <is>
          <t>2018-02-13 09:30:27+00:00</t>
        </is>
      </c>
      <c r="D3573" t="inlineStr">
        <is>
          <t>verchange</t>
        </is>
      </c>
      <c r="E3573" t="inlineStr">
        <is>
          <t>numpy</t>
        </is>
      </c>
      <c r="F3573">
        <f>=1.14.0</f>
        <v/>
      </c>
      <c r="G3573" t="inlineStr">
        <is>
          <t>numpy</t>
        </is>
      </c>
      <c r="H3573">
        <f>=1.13.1</f>
        <v/>
      </c>
    </row>
    <row r="3574">
      <c r="A3574" t="inlineStr">
        <is>
          <t>rasa_core</t>
        </is>
      </c>
      <c r="B3574" t="inlineStr">
        <is>
          <t>e593c0a3600ed7390845888bde7d6d65587a8713</t>
        </is>
      </c>
      <c r="C3574" t="inlineStr">
        <is>
          <t>2018-02-13 09:30:27+00:00</t>
        </is>
      </c>
      <c r="D3574" t="inlineStr">
        <is>
          <t>verchange</t>
        </is>
      </c>
      <c r="E3574" t="inlineStr">
        <is>
          <t>apscheduler</t>
        </is>
      </c>
      <c r="F3574">
        <f>=3.5.0</f>
        <v/>
      </c>
      <c r="G3574" t="inlineStr">
        <is>
          <t>apscheduler</t>
        </is>
      </c>
      <c r="H3574">
        <f>=3.3.1</f>
        <v/>
      </c>
    </row>
    <row r="3575">
      <c r="A3575" t="inlineStr">
        <is>
          <t>rasa_core</t>
        </is>
      </c>
      <c r="B3575" t="inlineStr">
        <is>
          <t>e593c0a3600ed7390845888bde7d6d65587a8713</t>
        </is>
      </c>
      <c r="C3575" t="inlineStr">
        <is>
          <t>2018-02-13 09:30:27+00:00</t>
        </is>
      </c>
      <c r="D3575" t="inlineStr">
        <is>
          <t>verchange</t>
        </is>
      </c>
      <c r="E3575" t="inlineStr">
        <is>
          <t>fakeredis</t>
        </is>
      </c>
      <c r="F3575">
        <f>=0.9.0</f>
        <v/>
      </c>
      <c r="G3575" t="inlineStr">
        <is>
          <t>fakeredis</t>
        </is>
      </c>
      <c r="H3575">
        <f>=0.8.2</f>
        <v/>
      </c>
    </row>
    <row r="3576">
      <c r="A3576" t="inlineStr">
        <is>
          <t>rasa_core</t>
        </is>
      </c>
      <c r="B3576" t="inlineStr">
        <is>
          <t>e593c0a3600ed7390845888bde7d6d65587a8713</t>
        </is>
      </c>
      <c r="C3576" t="inlineStr">
        <is>
          <t>2018-02-13 09:30:27+00:00</t>
        </is>
      </c>
      <c r="D3576" t="inlineStr">
        <is>
          <t>verchange</t>
        </is>
      </c>
      <c r="E3576" t="inlineStr">
        <is>
          <t>tensorflow</t>
        </is>
      </c>
      <c r="F3576">
        <f>=1.4.1</f>
        <v/>
      </c>
      <c r="G3576" t="inlineStr">
        <is>
          <t>tensorflow</t>
        </is>
      </c>
      <c r="H3576">
        <f>=1.1.0</f>
        <v/>
      </c>
    </row>
    <row r="3577">
      <c r="A3577" t="inlineStr">
        <is>
          <t>rasa_core</t>
        </is>
      </c>
      <c r="B3577" t="inlineStr">
        <is>
          <t>e593c0a3600ed7390845888bde7d6d65587a8713</t>
        </is>
      </c>
      <c r="C3577" t="inlineStr">
        <is>
          <t>2018-02-13 09:30:27+00:00</t>
        </is>
      </c>
      <c r="D3577" t="inlineStr">
        <is>
          <t>verchange</t>
        </is>
      </c>
      <c r="E3577" t="inlineStr">
        <is>
          <t>tqdm</t>
        </is>
      </c>
      <c r="F3577">
        <f>=4.19.5</f>
        <v/>
      </c>
      <c r="G3577" t="inlineStr">
        <is>
          <t>tqdm</t>
        </is>
      </c>
      <c r="H3577">
        <f>=4.11.2</f>
        <v/>
      </c>
    </row>
    <row r="3578">
      <c r="A3578" t="inlineStr">
        <is>
          <t>rasa_core</t>
        </is>
      </c>
      <c r="B3578" t="inlineStr">
        <is>
          <t>e593c0a3600ed7390845888bde7d6d65587a8713</t>
        </is>
      </c>
      <c r="C3578" t="inlineStr">
        <is>
          <t>2018-02-13 09:30:27+00:00</t>
        </is>
      </c>
      <c r="D3578" t="inlineStr">
        <is>
          <t>add</t>
        </is>
      </c>
      <c r="E3578" t="inlineStr">
        <is>
          <t>requests</t>
        </is>
      </c>
      <c r="F3578">
        <f>=2.18.4</f>
        <v/>
      </c>
      <c r="G3578" t="inlineStr"/>
      <c r="H3578" t="inlineStr"/>
    </row>
    <row r="3579">
      <c r="A3579" t="inlineStr">
        <is>
          <t>rasa_core</t>
        </is>
      </c>
      <c r="B3579" t="inlineStr">
        <is>
          <t>0863aff40afb4d948e07c656bca7490670a1f463</t>
        </is>
      </c>
      <c r="C3579" t="inlineStr">
        <is>
          <t>2018-04-18 14:18:50+00:00</t>
        </is>
      </c>
      <c r="D3579" t="inlineStr">
        <is>
          <t>verchange</t>
        </is>
      </c>
      <c r="E3579" t="inlineStr">
        <is>
          <t>rasa_nlu</t>
        </is>
      </c>
      <c r="F3579">
        <f>=0.11.4</f>
        <v/>
      </c>
      <c r="G3579" t="inlineStr">
        <is>
          <t>rasa_nlu</t>
        </is>
      </c>
      <c r="H3579" t="inlineStr"/>
    </row>
    <row r="3580">
      <c r="A3580" t="inlineStr">
        <is>
          <t>rasa_core</t>
        </is>
      </c>
      <c r="B3580" t="inlineStr">
        <is>
          <t>c592e077d67dfbcf2bfe96923f7db68ceb9dfdeb</t>
        </is>
      </c>
      <c r="C3580" t="inlineStr">
        <is>
          <t>2018-05-24 16:09:44+00:00</t>
        </is>
      </c>
      <c r="D3580" t="inlineStr">
        <is>
          <t>verchange</t>
        </is>
      </c>
      <c r="E3580" t="inlineStr">
        <is>
          <t>ConfigArgParse</t>
        </is>
      </c>
      <c r="F3580">
        <f>=0.13.0</f>
        <v/>
      </c>
      <c r="G3580" t="inlineStr">
        <is>
          <t>ConfigArgParse</t>
        </is>
      </c>
      <c r="H3580">
        <f>=0.12.0</f>
        <v/>
      </c>
    </row>
    <row r="3581">
      <c r="A3581" t="inlineStr">
        <is>
          <t>rasa_core</t>
        </is>
      </c>
      <c r="B3581" t="inlineStr">
        <is>
          <t>c592e077d67dfbcf2bfe96923f7db68ceb9dfdeb</t>
        </is>
      </c>
      <c r="C3581" t="inlineStr">
        <is>
          <t>2018-05-24 16:09:44+00:00</t>
        </is>
      </c>
      <c r="D3581" t="inlineStr">
        <is>
          <t>verchange</t>
        </is>
      </c>
      <c r="E3581" t="inlineStr">
        <is>
          <t>fbmessenger</t>
        </is>
      </c>
      <c r="F3581">
        <f>=5.1.0</f>
        <v/>
      </c>
      <c r="G3581" t="inlineStr">
        <is>
          <t>fbmessenger</t>
        </is>
      </c>
      <c r="H3581">
        <f>=4.3.1</f>
        <v/>
      </c>
    </row>
    <row r="3582">
      <c r="A3582" t="inlineStr">
        <is>
          <t>rasa_core</t>
        </is>
      </c>
      <c r="B3582" t="inlineStr">
        <is>
          <t>c592e077d67dfbcf2bfe96923f7db68ceb9dfdeb</t>
        </is>
      </c>
      <c r="C3582" t="inlineStr">
        <is>
          <t>2018-05-24 16:09:44+00:00</t>
        </is>
      </c>
      <c r="D3582" t="inlineStr">
        <is>
          <t>verchange</t>
        </is>
      </c>
      <c r="E3582" t="inlineStr">
        <is>
          <t>numpy</t>
        </is>
      </c>
      <c r="F3582">
        <f>=1.14.3</f>
        <v/>
      </c>
      <c r="G3582" t="inlineStr">
        <is>
          <t>numpy</t>
        </is>
      </c>
      <c r="H3582">
        <f>=1.14.0</f>
        <v/>
      </c>
    </row>
    <row r="3583">
      <c r="A3583" t="inlineStr">
        <is>
          <t>rasa_core</t>
        </is>
      </c>
      <c r="B3583" t="inlineStr">
        <is>
          <t>c592e077d67dfbcf2bfe96923f7db68ceb9dfdeb</t>
        </is>
      </c>
      <c r="C3583" t="inlineStr">
        <is>
          <t>2018-05-24 16:09:44+00:00</t>
        </is>
      </c>
      <c r="D3583" t="inlineStr">
        <is>
          <t>verchange</t>
        </is>
      </c>
      <c r="E3583" t="inlineStr">
        <is>
          <t>fakeredis</t>
        </is>
      </c>
      <c r="F3583">
        <f>=0.10.3</f>
        <v/>
      </c>
      <c r="G3583" t="inlineStr">
        <is>
          <t>fakeredis</t>
        </is>
      </c>
      <c r="H3583">
        <f>=0.9.0</f>
        <v/>
      </c>
    </row>
    <row r="3584">
      <c r="A3584" t="inlineStr">
        <is>
          <t>rasa_core</t>
        </is>
      </c>
      <c r="B3584" t="inlineStr">
        <is>
          <t>c592e077d67dfbcf2bfe96923f7db68ceb9dfdeb</t>
        </is>
      </c>
      <c r="C3584" t="inlineStr">
        <is>
          <t>2018-05-24 16:09:44+00:00</t>
        </is>
      </c>
      <c r="D3584" t="inlineStr">
        <is>
          <t>verchange</t>
        </is>
      </c>
      <c r="E3584" t="inlineStr">
        <is>
          <t>keras</t>
        </is>
      </c>
      <c r="F3584">
        <f>=2.1.6</f>
        <v/>
      </c>
      <c r="G3584" t="inlineStr">
        <is>
          <t>keras</t>
        </is>
      </c>
      <c r="H3584">
        <f>=2.0.8</f>
        <v/>
      </c>
    </row>
    <row r="3585">
      <c r="A3585" t="inlineStr">
        <is>
          <t>rasa_core</t>
        </is>
      </c>
      <c r="B3585" t="inlineStr">
        <is>
          <t>c592e077d67dfbcf2bfe96923f7db68ceb9dfdeb</t>
        </is>
      </c>
      <c r="C3585" t="inlineStr">
        <is>
          <t>2018-05-24 16:09:44+00:00</t>
        </is>
      </c>
      <c r="D3585" t="inlineStr">
        <is>
          <t>verchange</t>
        </is>
      </c>
      <c r="E3585" t="inlineStr">
        <is>
          <t>redis</t>
        </is>
      </c>
      <c r="F3585">
        <f>=2.10.6</f>
        <v/>
      </c>
      <c r="G3585" t="inlineStr">
        <is>
          <t>redis</t>
        </is>
      </c>
      <c r="H3585">
        <f>=2.10.5</f>
        <v/>
      </c>
    </row>
    <row r="3586">
      <c r="A3586" t="inlineStr">
        <is>
          <t>rasa_core</t>
        </is>
      </c>
      <c r="B3586" t="inlineStr">
        <is>
          <t>c592e077d67dfbcf2bfe96923f7db68ceb9dfdeb</t>
        </is>
      </c>
      <c r="C3586" t="inlineStr">
        <is>
          <t>2018-05-24 16:09:44+00:00</t>
        </is>
      </c>
      <c r="D3586" t="inlineStr">
        <is>
          <t>verchange</t>
        </is>
      </c>
      <c r="E3586" t="inlineStr">
        <is>
          <t>tqdm</t>
        </is>
      </c>
      <c r="F3586">
        <f>=4.23.3</f>
        <v/>
      </c>
      <c r="G3586" t="inlineStr">
        <is>
          <t>tqdm</t>
        </is>
      </c>
      <c r="H3586">
        <f>=4.19.5</f>
        <v/>
      </c>
    </row>
    <row r="3587">
      <c r="A3587" t="inlineStr">
        <is>
          <t>rasa_core</t>
        </is>
      </c>
      <c r="B3587" t="inlineStr">
        <is>
          <t>c592e077d67dfbcf2bfe96923f7db68ceb9dfdeb</t>
        </is>
      </c>
      <c r="C3587" t="inlineStr">
        <is>
          <t>2018-05-24 16:09:44+00:00</t>
        </is>
      </c>
      <c r="D3587" t="inlineStr">
        <is>
          <t>verchange</t>
        </is>
      </c>
      <c r="E3587" t="inlineStr">
        <is>
          <t>coloredlogs</t>
        </is>
      </c>
      <c r="F3587">
        <f>=10.0</f>
        <v/>
      </c>
      <c r="G3587" t="inlineStr">
        <is>
          <t>coloredlogs</t>
        </is>
      </c>
      <c r="H3587">
        <f>=7.3</f>
        <v/>
      </c>
    </row>
    <row r="3588">
      <c r="A3588" t="inlineStr">
        <is>
          <t>rasa_core</t>
        </is>
      </c>
      <c r="B3588" t="inlineStr">
        <is>
          <t>c592e077d67dfbcf2bfe96923f7db68ceb9dfdeb</t>
        </is>
      </c>
      <c r="C3588" t="inlineStr">
        <is>
          <t>2018-05-24 16:09:44+00:00</t>
        </is>
      </c>
      <c r="D3588" t="inlineStr">
        <is>
          <t>verchange</t>
        </is>
      </c>
      <c r="E3588" t="inlineStr">
        <is>
          <t>graphviz</t>
        </is>
      </c>
      <c r="F3588">
        <f>=0.8.3</f>
        <v/>
      </c>
      <c r="G3588" t="inlineStr">
        <is>
          <t>graphviz</t>
        </is>
      </c>
      <c r="H3588">
        <f>=0.7.1</f>
        <v/>
      </c>
    </row>
    <row r="3589">
      <c r="A3589" t="inlineStr">
        <is>
          <t>rasa_core</t>
        </is>
      </c>
      <c r="B3589" t="inlineStr">
        <is>
          <t>c592e077d67dfbcf2bfe96923f7db68ceb9dfdeb</t>
        </is>
      </c>
      <c r="C3589" t="inlineStr">
        <is>
          <t>2018-05-24 16:09:44+00:00</t>
        </is>
      </c>
      <c r="D3589" t="inlineStr">
        <is>
          <t>verchange</t>
        </is>
      </c>
      <c r="E3589" t="inlineStr">
        <is>
          <t>rasa_nlu</t>
        </is>
      </c>
      <c r="F3589" t="inlineStr">
        <is>
          <t>~=0.12.0</t>
        </is>
      </c>
      <c r="G3589" t="inlineStr">
        <is>
          <t>rasa_nlu</t>
        </is>
      </c>
      <c r="H3589">
        <f>=0.11.4</f>
        <v/>
      </c>
    </row>
    <row r="3590">
      <c r="A3590" t="inlineStr">
        <is>
          <t>rasa_core</t>
        </is>
      </c>
      <c r="B3590" t="inlineStr">
        <is>
          <t>c592e077d67dfbcf2bfe96923f7db68ceb9dfdeb</t>
        </is>
      </c>
      <c r="C3590" t="inlineStr">
        <is>
          <t>2018-05-24 16:09:44+00:00</t>
        </is>
      </c>
      <c r="D3590" t="inlineStr">
        <is>
          <t>verchange</t>
        </is>
      </c>
      <c r="E3590" t="inlineStr">
        <is>
          <t>tensorflow</t>
        </is>
      </c>
      <c r="F3590">
        <f>=1.8.0</f>
        <v/>
      </c>
      <c r="G3590" t="inlineStr">
        <is>
          <t>tensorflow</t>
        </is>
      </c>
      <c r="H3590">
        <f>=1.4.1</f>
        <v/>
      </c>
    </row>
    <row r="3591">
      <c r="A3591" t="inlineStr">
        <is>
          <t>rasa_core</t>
        </is>
      </c>
      <c r="B3591" t="inlineStr">
        <is>
          <t>c592e077d67dfbcf2bfe96923f7db68ceb9dfdeb</t>
        </is>
      </c>
      <c r="C3591" t="inlineStr">
        <is>
          <t>2018-05-24 16:09:44+00:00</t>
        </is>
      </c>
      <c r="D3591" t="inlineStr">
        <is>
          <t>verchange</t>
        </is>
      </c>
      <c r="E3591" t="inlineStr">
        <is>
          <t>scikit-learn</t>
        </is>
      </c>
      <c r="F3591">
        <f>=0.19.1</f>
        <v/>
      </c>
      <c r="G3591" t="inlineStr">
        <is>
          <t>scikit-learn</t>
        </is>
      </c>
      <c r="H3591">
        <f>=0.19.1</f>
        <v/>
      </c>
    </row>
    <row r="3592">
      <c r="A3592" t="inlineStr">
        <is>
          <t>rasa_core</t>
        </is>
      </c>
      <c r="B3592" t="inlineStr">
        <is>
          <t>c592e077d67dfbcf2bfe96923f7db68ceb9dfdeb</t>
        </is>
      </c>
      <c r="C3592" t="inlineStr">
        <is>
          <t>2018-05-24 16:09:44+00:00</t>
        </is>
      </c>
      <c r="D3592" t="inlineStr">
        <is>
          <t>verchange</t>
        </is>
      </c>
      <c r="E3592" t="inlineStr">
        <is>
          <t>typing</t>
        </is>
      </c>
      <c r="F3592">
        <f>=3.6.4</f>
        <v/>
      </c>
      <c r="G3592" t="inlineStr">
        <is>
          <t>typing</t>
        </is>
      </c>
      <c r="H3592">
        <f>=3.6.2</f>
        <v/>
      </c>
    </row>
    <row r="3593">
      <c r="A3593" t="inlineStr">
        <is>
          <t>rasa_core</t>
        </is>
      </c>
      <c r="B3593" t="inlineStr">
        <is>
          <t>c592e077d67dfbcf2bfe96923f7db68ceb9dfdeb</t>
        </is>
      </c>
      <c r="C3593" t="inlineStr">
        <is>
          <t>2018-05-24 16:09:44+00:00</t>
        </is>
      </c>
      <c r="D3593" t="inlineStr">
        <is>
          <t>verchange</t>
        </is>
      </c>
      <c r="E3593" t="inlineStr">
        <is>
          <t>apscheduler</t>
        </is>
      </c>
      <c r="F3593">
        <f>=3.5.1</f>
        <v/>
      </c>
      <c r="G3593" t="inlineStr">
        <is>
          <t>apscheduler</t>
        </is>
      </c>
      <c r="H3593">
        <f>=3.5.0</f>
        <v/>
      </c>
    </row>
    <row r="3594">
      <c r="A3594" t="inlineStr">
        <is>
          <t>rasa_core</t>
        </is>
      </c>
      <c r="B3594" t="inlineStr">
        <is>
          <t>c592e077d67dfbcf2bfe96923f7db68ceb9dfdeb</t>
        </is>
      </c>
      <c r="C3594" t="inlineStr">
        <is>
          <t>2018-05-24 16:09:44+00:00</t>
        </is>
      </c>
      <c r="D3594" t="inlineStr">
        <is>
          <t>verchange</t>
        </is>
      </c>
      <c r="E3594" t="inlineStr">
        <is>
          <t>future</t>
        </is>
      </c>
      <c r="F3594">
        <f>=0.16.0</f>
        <v/>
      </c>
      <c r="G3594" t="inlineStr">
        <is>
          <t>future</t>
        </is>
      </c>
      <c r="H3594">
        <f>=0.16.0</f>
        <v/>
      </c>
    </row>
    <row r="3595">
      <c r="A3595" t="inlineStr">
        <is>
          <t>rasa_core</t>
        </is>
      </c>
      <c r="B3595" t="inlineStr">
        <is>
          <t>c592e077d67dfbcf2bfe96923f7db68ceb9dfdeb</t>
        </is>
      </c>
      <c r="C3595" t="inlineStr">
        <is>
          <t>2018-05-24 16:09:44+00:00</t>
        </is>
      </c>
      <c r="D3595" t="inlineStr">
        <is>
          <t>verchange</t>
        </is>
      </c>
      <c r="E3595" t="inlineStr">
        <is>
          <t>pykwalify</t>
        </is>
      </c>
      <c r="F3595" t="inlineStr">
        <is>
          <t>&lt;=1.6.0</t>
        </is>
      </c>
      <c r="G3595" t="inlineStr">
        <is>
          <t>pykwalify</t>
        </is>
      </c>
      <c r="H3595">
        <f>=1.6.0</f>
        <v/>
      </c>
    </row>
    <row r="3596">
      <c r="A3596" t="inlineStr">
        <is>
          <t>rasa_core</t>
        </is>
      </c>
      <c r="B3596" t="inlineStr">
        <is>
          <t>c592e077d67dfbcf2bfe96923f7db68ceb9dfdeb</t>
        </is>
      </c>
      <c r="C3596" t="inlineStr">
        <is>
          <t>2018-05-24 16:09:44+00:00</t>
        </is>
      </c>
      <c r="D3596" t="inlineStr">
        <is>
          <t>verchange</t>
        </is>
      </c>
      <c r="E3596" t="inlineStr">
        <is>
          <t>networkx</t>
        </is>
      </c>
      <c r="F3596">
        <f>=2.1</f>
        <v/>
      </c>
      <c r="G3596" t="inlineStr">
        <is>
          <t>networkx</t>
        </is>
      </c>
      <c r="H3596">
        <f>=1.11</f>
        <v/>
      </c>
    </row>
    <row r="3597">
      <c r="A3597" t="inlineStr">
        <is>
          <t>rasa_core</t>
        </is>
      </c>
      <c r="B3597" t="inlineStr">
        <is>
          <t>c592e077d67dfbcf2bfe96923f7db68ceb9dfdeb</t>
        </is>
      </c>
      <c r="C3597" t="inlineStr">
        <is>
          <t>2018-05-24 16:09:44+00:00</t>
        </is>
      </c>
      <c r="D3597" t="inlineStr">
        <is>
          <t>verchange</t>
        </is>
      </c>
      <c r="E3597" t="inlineStr">
        <is>
          <t>python-telegram-bot</t>
        </is>
      </c>
      <c r="F3597">
        <f>=10.1.0</f>
        <v/>
      </c>
      <c r="G3597" t="inlineStr">
        <is>
          <t>python-telegram-bot</t>
        </is>
      </c>
      <c r="H3597">
        <f>=8.1.1</f>
        <v/>
      </c>
    </row>
    <row r="3598">
      <c r="A3598" t="inlineStr">
        <is>
          <t>rasa_core</t>
        </is>
      </c>
      <c r="B3598" t="inlineStr">
        <is>
          <t>c592e077d67dfbcf2bfe96923f7db68ceb9dfdeb</t>
        </is>
      </c>
      <c r="C3598" t="inlineStr">
        <is>
          <t>2018-05-24 16:09:44+00:00</t>
        </is>
      </c>
      <c r="D3598" t="inlineStr">
        <is>
          <t>verchange</t>
        </is>
      </c>
      <c r="E3598" t="inlineStr">
        <is>
          <t>jsonpickle</t>
        </is>
      </c>
      <c r="F3598">
        <f>=0.9.6</f>
        <v/>
      </c>
      <c r="G3598" t="inlineStr">
        <is>
          <t>jsonpickle</t>
        </is>
      </c>
      <c r="H3598">
        <f>=0.9.4</f>
        <v/>
      </c>
    </row>
    <row r="3599">
      <c r="A3599" t="inlineStr">
        <is>
          <t>rasa_core</t>
        </is>
      </c>
      <c r="B3599" t="inlineStr">
        <is>
          <t>c592e077d67dfbcf2bfe96923f7db68ceb9dfdeb</t>
        </is>
      </c>
      <c r="C3599" t="inlineStr">
        <is>
          <t>2018-05-24 16:09:44+00:00</t>
        </is>
      </c>
      <c r="D3599" t="inlineStr">
        <is>
          <t>verchange</t>
        </is>
      </c>
      <c r="E3599" t="inlineStr">
        <is>
          <t>slackclient</t>
        </is>
      </c>
      <c r="F3599">
        <f>=1.2.1</f>
        <v/>
      </c>
      <c r="G3599" t="inlineStr">
        <is>
          <t>slackclient</t>
        </is>
      </c>
      <c r="H3599">
        <f>=1.1.0</f>
        <v/>
      </c>
    </row>
    <row r="3600">
      <c r="A3600" t="inlineStr">
        <is>
          <t>rasa_core</t>
        </is>
      </c>
      <c r="B3600" t="inlineStr">
        <is>
          <t>c592e077d67dfbcf2bfe96923f7db68ceb9dfdeb</t>
        </is>
      </c>
      <c r="C3600" t="inlineStr">
        <is>
          <t>2018-05-24 16:09:44+00:00</t>
        </is>
      </c>
      <c r="D3600" t="inlineStr">
        <is>
          <t>verchange</t>
        </is>
      </c>
      <c r="E3600" t="inlineStr">
        <is>
          <t>h5py</t>
        </is>
      </c>
      <c r="F3600">
        <f>=2.7.1</f>
        <v/>
      </c>
      <c r="G3600" t="inlineStr">
        <is>
          <t>h5py</t>
        </is>
      </c>
      <c r="H3600">
        <f>=2.7.0</f>
        <v/>
      </c>
    </row>
    <row r="3601">
      <c r="A3601" t="inlineStr">
        <is>
          <t>rasa_core</t>
        </is>
      </c>
      <c r="B3601" t="inlineStr">
        <is>
          <t>c592e077d67dfbcf2bfe96923f7db68ceb9dfdeb</t>
        </is>
      </c>
      <c r="C3601" t="inlineStr">
        <is>
          <t>2018-05-24 16:09:44+00:00</t>
        </is>
      </c>
      <c r="D3601" t="inlineStr">
        <is>
          <t>verchange</t>
        </is>
      </c>
      <c r="E3601" t="inlineStr">
        <is>
          <t>ruamel.yaml</t>
        </is>
      </c>
      <c r="F3601">
        <f>=0.15.37</f>
        <v/>
      </c>
      <c r="G3601" t="inlineStr">
        <is>
          <t>ruamel.yaml</t>
        </is>
      </c>
      <c r="H3601">
        <f>=0.15.34</f>
        <v/>
      </c>
    </row>
    <row r="3602">
      <c r="A3602" t="inlineStr">
        <is>
          <t>rasa_core</t>
        </is>
      </c>
      <c r="B3602" t="inlineStr">
        <is>
          <t>c592e077d67dfbcf2bfe96923f7db68ceb9dfdeb</t>
        </is>
      </c>
      <c r="C3602" t="inlineStr">
        <is>
          <t>2018-05-24 16:09:44+00:00</t>
        </is>
      </c>
      <c r="D3602" t="inlineStr">
        <is>
          <t>verchange</t>
        </is>
      </c>
      <c r="E3602" t="inlineStr">
        <is>
          <t>flask</t>
        </is>
      </c>
      <c r="F3602">
        <f>=1.0.2</f>
        <v/>
      </c>
      <c r="G3602" t="inlineStr">
        <is>
          <t>flask</t>
        </is>
      </c>
      <c r="H3602">
        <f>=0.12</f>
        <v/>
      </c>
    </row>
    <row r="3603">
      <c r="A3603" t="inlineStr">
        <is>
          <t>rasa_core</t>
        </is>
      </c>
      <c r="B3603" t="inlineStr">
        <is>
          <t>c592e077d67dfbcf2bfe96923f7db68ceb9dfdeb</t>
        </is>
      </c>
      <c r="C3603" t="inlineStr">
        <is>
          <t>2018-05-24 16:09:44+00:00</t>
        </is>
      </c>
      <c r="D3603" t="inlineStr">
        <is>
          <t>add</t>
        </is>
      </c>
      <c r="E3603" t="inlineStr">
        <is>
          <t>flask_cors</t>
        </is>
      </c>
      <c r="F3603">
        <f>=3.0.4</f>
        <v/>
      </c>
      <c r="G3603" t="inlineStr"/>
      <c r="H3603" t="inlineStr"/>
    </row>
    <row r="3604">
      <c r="A3604" t="inlineStr">
        <is>
          <t>rasa_core</t>
        </is>
      </c>
      <c r="B3604" t="inlineStr">
        <is>
          <t>c592e077d67dfbcf2bfe96923f7db68ceb9dfdeb</t>
        </is>
      </c>
      <c r="C3604" t="inlineStr">
        <is>
          <t>2018-05-24 16:09:44+00:00</t>
        </is>
      </c>
      <c r="D3604" t="inlineStr">
        <is>
          <t>add</t>
        </is>
      </c>
      <c r="E3604" t="inlineStr">
        <is>
          <t>twilio</t>
        </is>
      </c>
      <c r="F3604">
        <f>=6.14.0</f>
        <v/>
      </c>
      <c r="G3604" t="inlineStr"/>
      <c r="H3604" t="inlineStr"/>
    </row>
    <row r="3605">
      <c r="A3605" t="inlineStr">
        <is>
          <t>rasa_core</t>
        </is>
      </c>
      <c r="B3605" t="inlineStr">
        <is>
          <t>c592e077d67dfbcf2bfe96923f7db68ceb9dfdeb</t>
        </is>
      </c>
      <c r="C3605" t="inlineStr">
        <is>
          <t>2018-05-24 16:09:44+00:00</t>
        </is>
      </c>
      <c r="D3605" t="inlineStr">
        <is>
          <t>add</t>
        </is>
      </c>
      <c r="E3605" t="inlineStr">
        <is>
          <t>mattermostwrapper</t>
        </is>
      </c>
      <c r="F3605">
        <f>=2.1</f>
        <v/>
      </c>
      <c r="G3605" t="inlineStr"/>
      <c r="H3605" t="inlineStr"/>
    </row>
    <row r="3606">
      <c r="A3606" t="inlineStr">
        <is>
          <t>rasa_core</t>
        </is>
      </c>
      <c r="B3606" t="inlineStr">
        <is>
          <t>c592e077d67dfbcf2bfe96923f7db68ceb9dfdeb</t>
        </is>
      </c>
      <c r="C3606" t="inlineStr">
        <is>
          <t>2018-05-24 16:09:44+00:00</t>
        </is>
      </c>
      <c r="D3606" t="inlineStr">
        <is>
          <t>add</t>
        </is>
      </c>
      <c r="E3606" t="inlineStr">
        <is>
          <t>colorhash</t>
        </is>
      </c>
      <c r="F3606">
        <f>=1.0.2</f>
        <v/>
      </c>
      <c r="G3606" t="inlineStr"/>
      <c r="H3606" t="inlineStr"/>
    </row>
    <row r="3607">
      <c r="A3607" t="inlineStr">
        <is>
          <t>rasa_core</t>
        </is>
      </c>
      <c r="B3607" t="inlineStr">
        <is>
          <t>c592e077d67dfbcf2bfe96923f7db68ceb9dfdeb</t>
        </is>
      </c>
      <c r="C3607" t="inlineStr">
        <is>
          <t>2018-05-24 16:09:44+00:00</t>
        </is>
      </c>
      <c r="D3607" t="inlineStr">
        <is>
          <t>rem</t>
        </is>
      </c>
      <c r="E3607" t="inlineStr"/>
      <c r="F3607" t="inlineStr"/>
      <c r="G3607" t="inlineStr">
        <is>
          <t>pandoc</t>
        </is>
      </c>
      <c r="H3607">
        <f>=1.0.0b2</f>
        <v/>
      </c>
    </row>
    <row r="3608">
      <c r="A3608" t="inlineStr">
        <is>
          <t>rasa_core</t>
        </is>
      </c>
      <c r="B3608" t="inlineStr">
        <is>
          <t>23f24e28eb5f3da5b5218e3abb0ebbe0783ce616</t>
        </is>
      </c>
      <c r="C3608" t="inlineStr">
        <is>
          <t>2018-07-17 16:13:28+00:00</t>
        </is>
      </c>
      <c r="D3608" t="inlineStr">
        <is>
          <t>verchange</t>
        </is>
      </c>
      <c r="E3608" t="inlineStr">
        <is>
          <t>fbmessenger</t>
        </is>
      </c>
      <c r="F3608">
        <f>=5.2.0</f>
        <v/>
      </c>
      <c r="G3608" t="inlineStr">
        <is>
          <t>fbmessenger</t>
        </is>
      </c>
      <c r="H3608">
        <f>=5.1.0</f>
        <v/>
      </c>
    </row>
    <row r="3609">
      <c r="A3609" t="inlineStr">
        <is>
          <t>rasa_core</t>
        </is>
      </c>
      <c r="B3609" t="inlineStr">
        <is>
          <t>23f24e28eb5f3da5b5218e3abb0ebbe0783ce616</t>
        </is>
      </c>
      <c r="C3609" t="inlineStr">
        <is>
          <t>2018-07-17 16:13:28+00:00</t>
        </is>
      </c>
      <c r="D3609" t="inlineStr">
        <is>
          <t>verchange</t>
        </is>
      </c>
      <c r="E3609" t="inlineStr">
        <is>
          <t>ruamel.yaml</t>
        </is>
      </c>
      <c r="F3609">
        <f>=0.15.37</f>
        <v/>
      </c>
      <c r="G3609" t="inlineStr">
        <is>
          <t>ruamel.yaml</t>
        </is>
      </c>
      <c r="H3609">
        <f>=0.15.37</f>
        <v/>
      </c>
    </row>
    <row r="3610">
      <c r="A3610" t="inlineStr">
        <is>
          <t>rasa_core</t>
        </is>
      </c>
      <c r="B3610" t="inlineStr">
        <is>
          <t>e7171ccd2774e8e3a9b2ffba3ecd6e66a2c1026a</t>
        </is>
      </c>
      <c r="C3610" t="inlineStr">
        <is>
          <t>2018-08-03 07:35:34+00:00</t>
        </is>
      </c>
      <c r="D3610" t="inlineStr">
        <is>
          <t>verchange</t>
        </is>
      </c>
      <c r="E3610" t="inlineStr">
        <is>
          <t>rasa_nlu</t>
        </is>
      </c>
      <c r="F3610" t="inlineStr">
        <is>
          <t>~=0.13.0</t>
        </is>
      </c>
      <c r="G3610" t="inlineStr">
        <is>
          <t>rasa_nlu</t>
        </is>
      </c>
      <c r="H3610" t="inlineStr">
        <is>
          <t>~=0.12.0</t>
        </is>
      </c>
    </row>
    <row r="3611">
      <c r="A3611" t="inlineStr">
        <is>
          <t>rasa_core</t>
        </is>
      </c>
      <c r="B3611" t="inlineStr">
        <is>
          <t>f978aa7bedf7b35345afaca6971719faa3f351b9</t>
        </is>
      </c>
      <c r="C3611" t="inlineStr">
        <is>
          <t>2018-08-30 10:03:23+00:00</t>
        </is>
      </c>
      <c r="D3611" t="inlineStr">
        <is>
          <t>verchange</t>
        </is>
      </c>
      <c r="E3611" t="inlineStr">
        <is>
          <t>numpy</t>
        </is>
      </c>
      <c r="F3611">
        <f>=1.14.5</f>
        <v/>
      </c>
      <c r="G3611" t="inlineStr">
        <is>
          <t>numpy</t>
        </is>
      </c>
      <c r="H3611">
        <f>=1.14.3</f>
        <v/>
      </c>
    </row>
    <row r="3612">
      <c r="A3612" t="inlineStr">
        <is>
          <t>rasa_core</t>
        </is>
      </c>
      <c r="B3612" t="inlineStr">
        <is>
          <t>f978aa7bedf7b35345afaca6971719faa3f351b9</t>
        </is>
      </c>
      <c r="C3612" t="inlineStr">
        <is>
          <t>2018-08-30 10:03:23+00:00</t>
        </is>
      </c>
      <c r="D3612" t="inlineStr">
        <is>
          <t>verchange</t>
        </is>
      </c>
      <c r="E3612" t="inlineStr">
        <is>
          <t>tensorflow</t>
        </is>
      </c>
      <c r="F3612">
        <f>=1.10.0</f>
        <v/>
      </c>
      <c r="G3612" t="inlineStr">
        <is>
          <t>tensorflow</t>
        </is>
      </c>
      <c r="H3612">
        <f>=1.8.0</f>
        <v/>
      </c>
    </row>
    <row r="3613">
      <c r="A3613" t="inlineStr">
        <is>
          <t>rasa_core</t>
        </is>
      </c>
      <c r="B3613" t="inlineStr">
        <is>
          <t>f978aa7bedf7b35345afaca6971719faa3f351b9</t>
        </is>
      </c>
      <c r="C3613" t="inlineStr">
        <is>
          <t>2018-08-30 10:03:23+00:00</t>
        </is>
      </c>
      <c r="D3613" t="inlineStr">
        <is>
          <t>add</t>
        </is>
      </c>
      <c r="E3613" t="inlineStr">
        <is>
          <t>pika</t>
        </is>
      </c>
      <c r="F3613">
        <f>=0.11.2</f>
        <v/>
      </c>
      <c r="G3613" t="inlineStr"/>
      <c r="H3613" t="inlineStr"/>
    </row>
    <row r="3614">
      <c r="A3614" t="inlineStr">
        <is>
          <t>rasa_core</t>
        </is>
      </c>
      <c r="B3614" t="inlineStr">
        <is>
          <t>f978aa7bedf7b35345afaca6971719faa3f351b9</t>
        </is>
      </c>
      <c r="C3614" t="inlineStr">
        <is>
          <t>2018-08-30 10:03:23+00:00</t>
        </is>
      </c>
      <c r="D3614" t="inlineStr">
        <is>
          <t>add</t>
        </is>
      </c>
      <c r="E3614" t="inlineStr">
        <is>
          <t>jsonschema</t>
        </is>
      </c>
      <c r="F3614">
        <f>=2.6.0</f>
        <v/>
      </c>
      <c r="G3614" t="inlineStr"/>
      <c r="H3614" t="inlineStr"/>
    </row>
    <row r="3615">
      <c r="A3615" t="inlineStr">
        <is>
          <t>rasa_core</t>
        </is>
      </c>
      <c r="B3615" t="inlineStr">
        <is>
          <t>f978aa7bedf7b35345afaca6971719faa3f351b9</t>
        </is>
      </c>
      <c r="C3615" t="inlineStr">
        <is>
          <t>2018-08-30 10:03:23+00:00</t>
        </is>
      </c>
      <c r="D3615" t="inlineStr">
        <is>
          <t>add</t>
        </is>
      </c>
      <c r="E3615" t="inlineStr">
        <is>
          <t>packaging</t>
        </is>
      </c>
      <c r="F3615">
        <f>=17.1</f>
        <v/>
      </c>
      <c r="G3615" t="inlineStr"/>
      <c r="H3615" t="inlineStr"/>
    </row>
    <row r="3616">
      <c r="A3616" t="inlineStr">
        <is>
          <t>rasa_core</t>
        </is>
      </c>
      <c r="B3616" t="inlineStr">
        <is>
          <t>f978aa7bedf7b35345afaca6971719faa3f351b9</t>
        </is>
      </c>
      <c r="C3616" t="inlineStr">
        <is>
          <t>2018-08-30 10:03:23+00:00</t>
        </is>
      </c>
      <c r="D3616" t="inlineStr">
        <is>
          <t>add</t>
        </is>
      </c>
      <c r="E3616" t="inlineStr">
        <is>
          <t>gevent</t>
        </is>
      </c>
      <c r="F3616">
        <f>=1.2.2</f>
        <v/>
      </c>
      <c r="G3616" t="inlineStr"/>
      <c r="H3616" t="inlineStr"/>
    </row>
    <row r="3617">
      <c r="A3617" t="inlineStr">
        <is>
          <t>rasa_core</t>
        </is>
      </c>
      <c r="B3617" t="inlineStr">
        <is>
          <t>f978aa7bedf7b35345afaca6971719faa3f351b9</t>
        </is>
      </c>
      <c r="C3617" t="inlineStr">
        <is>
          <t>2018-08-30 10:03:23+00:00</t>
        </is>
      </c>
      <c r="D3617" t="inlineStr">
        <is>
          <t>add</t>
        </is>
      </c>
      <c r="E3617" t="inlineStr">
        <is>
          <t>pyyaml</t>
        </is>
      </c>
      <c r="F3617">
        <f>=3.12</f>
        <v/>
      </c>
      <c r="G3617" t="inlineStr"/>
      <c r="H3617" t="inlineStr"/>
    </row>
    <row r="3618">
      <c r="A3618" t="inlineStr">
        <is>
          <t>rasa_core</t>
        </is>
      </c>
      <c r="B3618" t="inlineStr">
        <is>
          <t>f978aa7bedf7b35345afaca6971719faa3f351b9</t>
        </is>
      </c>
      <c r="C3618" t="inlineStr">
        <is>
          <t>2018-08-30 10:03:23+00:00</t>
        </is>
      </c>
      <c r="D3618" t="inlineStr">
        <is>
          <t>add</t>
        </is>
      </c>
      <c r="E3618" t="inlineStr">
        <is>
          <t>pytz</t>
        </is>
      </c>
      <c r="F3618">
        <f>=2018.4</f>
        <v/>
      </c>
      <c r="G3618" t="inlineStr"/>
      <c r="H3618" t="inlineStr"/>
    </row>
    <row r="3619">
      <c r="A3619" t="inlineStr">
        <is>
          <t>rasa_core</t>
        </is>
      </c>
      <c r="B3619" t="inlineStr">
        <is>
          <t>f978aa7bedf7b35345afaca6971719faa3f351b9</t>
        </is>
      </c>
      <c r="C3619" t="inlineStr">
        <is>
          <t>2018-08-30 10:03:23+00:00</t>
        </is>
      </c>
      <c r="D3619" t="inlineStr">
        <is>
          <t>add</t>
        </is>
      </c>
      <c r="E3619" t="inlineStr">
        <is>
          <t>rasa_core_sdk</t>
        </is>
      </c>
      <c r="F3619" t="inlineStr">
        <is>
          <t>~=0.11.0</t>
        </is>
      </c>
      <c r="G3619" t="inlineStr"/>
      <c r="H3619" t="inlineStr"/>
    </row>
    <row r="3620">
      <c r="A3620" t="inlineStr">
        <is>
          <t>rasa_core</t>
        </is>
      </c>
      <c r="B3620" t="inlineStr">
        <is>
          <t>f978aa7bedf7b35345afaca6971719faa3f351b9</t>
        </is>
      </c>
      <c r="C3620" t="inlineStr">
        <is>
          <t>2018-08-30 10:03:23+00:00</t>
        </is>
      </c>
      <c r="D3620" t="inlineStr">
        <is>
          <t>add</t>
        </is>
      </c>
      <c r="E3620" t="inlineStr">
        <is>
          <t>pymongo</t>
        </is>
      </c>
      <c r="F3620">
        <f>=3.5.1</f>
        <v/>
      </c>
      <c r="G3620" t="inlineStr"/>
      <c r="H3620" t="inlineStr"/>
    </row>
    <row r="3621">
      <c r="A3621" t="inlineStr">
        <is>
          <t>rasa_core</t>
        </is>
      </c>
      <c r="B3621" t="inlineStr">
        <is>
          <t>f978aa7bedf7b35345afaca6971719faa3f351b9</t>
        </is>
      </c>
      <c r="C3621" t="inlineStr">
        <is>
          <t>2018-08-30 10:03:23+00:00</t>
        </is>
      </c>
      <c r="D3621" t="inlineStr">
        <is>
          <t>add</t>
        </is>
      </c>
      <c r="E3621" t="inlineStr">
        <is>
          <t>python-dateutil</t>
        </is>
      </c>
      <c r="F3621">
        <f>=2.7.3</f>
        <v/>
      </c>
      <c r="G3621" t="inlineStr"/>
      <c r="H3621" t="inlineStr"/>
    </row>
    <row r="3622">
      <c r="A3622" t="inlineStr">
        <is>
          <t>rasa_core</t>
        </is>
      </c>
      <c r="B3622" t="inlineStr">
        <is>
          <t>f978aa7bedf7b35345afaca6971719faa3f351b9</t>
        </is>
      </c>
      <c r="C3622" t="inlineStr">
        <is>
          <t>2018-08-30 10:03:23+00:00</t>
        </is>
      </c>
      <c r="D3622" t="inlineStr">
        <is>
          <t>add</t>
        </is>
      </c>
      <c r="E3622" t="inlineStr">
        <is>
          <t>rocketchat_API</t>
        </is>
      </c>
      <c r="F3622">
        <f>=0.6.22</f>
        <v/>
      </c>
      <c r="G3622" t="inlineStr"/>
      <c r="H3622" t="inlineStr"/>
    </row>
    <row r="3623">
      <c r="A3623" t="inlineStr">
        <is>
          <t>rasa_core</t>
        </is>
      </c>
      <c r="B3623" t="inlineStr">
        <is>
          <t>b7414dec5e1ce0239513da2d27aef734607d2bce</t>
        </is>
      </c>
      <c r="C3623" t="inlineStr">
        <is>
          <t>2018-09-19 10:52:34+00:00</t>
        </is>
      </c>
      <c r="D3623" t="inlineStr">
        <is>
          <t>verchange</t>
        </is>
      </c>
      <c r="E3623" t="inlineStr">
        <is>
          <t>graphviz</t>
        </is>
      </c>
      <c r="F3623">
        <f>=0.9.0</f>
        <v/>
      </c>
      <c r="G3623" t="inlineStr">
        <is>
          <t>graphviz</t>
        </is>
      </c>
      <c r="H3623">
        <f>=0.8.3</f>
        <v/>
      </c>
    </row>
    <row r="3624">
      <c r="A3624" t="inlineStr">
        <is>
          <t>rasa_core</t>
        </is>
      </c>
      <c r="B3624" t="inlineStr">
        <is>
          <t>b7414dec5e1ce0239513da2d27aef734607d2bce</t>
        </is>
      </c>
      <c r="C3624" t="inlineStr">
        <is>
          <t>2018-09-19 10:52:34+00:00</t>
        </is>
      </c>
      <c r="D3624" t="inlineStr">
        <is>
          <t>verchange</t>
        </is>
      </c>
      <c r="E3624" t="inlineStr">
        <is>
          <t>h5py</t>
        </is>
      </c>
      <c r="F3624">
        <f>=2.8.0</f>
        <v/>
      </c>
      <c r="G3624" t="inlineStr">
        <is>
          <t>h5py</t>
        </is>
      </c>
      <c r="H3624">
        <f>=2.7.1</f>
        <v/>
      </c>
    </row>
    <row r="3625">
      <c r="A3625" t="inlineStr">
        <is>
          <t>rasa_core</t>
        </is>
      </c>
      <c r="B3625" t="inlineStr">
        <is>
          <t>b7414dec5e1ce0239513da2d27aef734607d2bce</t>
        </is>
      </c>
      <c r="C3625" t="inlineStr">
        <is>
          <t>2018-09-19 10:52:34+00:00</t>
        </is>
      </c>
      <c r="D3625" t="inlineStr">
        <is>
          <t>verchange</t>
        </is>
      </c>
      <c r="E3625" t="inlineStr">
        <is>
          <t>numpy</t>
        </is>
      </c>
      <c r="F3625">
        <f>=1.15.1</f>
        <v/>
      </c>
      <c r="G3625" t="inlineStr">
        <is>
          <t>numpy</t>
        </is>
      </c>
      <c r="H3625">
        <f>=1.14.5</f>
        <v/>
      </c>
    </row>
    <row r="3626">
      <c r="A3626" t="inlineStr">
        <is>
          <t>rasa_core</t>
        </is>
      </c>
      <c r="B3626" t="inlineStr">
        <is>
          <t>b7414dec5e1ce0239513da2d27aef734607d2bce</t>
        </is>
      </c>
      <c r="C3626" t="inlineStr">
        <is>
          <t>2018-09-19 10:52:34+00:00</t>
        </is>
      </c>
      <c r="D3626" t="inlineStr">
        <is>
          <t>verchange</t>
        </is>
      </c>
      <c r="E3626" t="inlineStr">
        <is>
          <t>ruamel.yaml</t>
        </is>
      </c>
      <c r="F3626">
        <f>=0.15.66</f>
        <v/>
      </c>
      <c r="G3626" t="inlineStr">
        <is>
          <t>ruamel.yaml</t>
        </is>
      </c>
      <c r="H3626">
        <f>=0.15.37</f>
        <v/>
      </c>
    </row>
    <row r="3627">
      <c r="A3627" t="inlineStr">
        <is>
          <t>rasa_core</t>
        </is>
      </c>
      <c r="B3627" t="inlineStr">
        <is>
          <t>b7414dec5e1ce0239513da2d27aef734607d2bce</t>
        </is>
      </c>
      <c r="C3627" t="inlineStr">
        <is>
          <t>2018-09-19 10:52:34+00:00</t>
        </is>
      </c>
      <c r="D3627" t="inlineStr">
        <is>
          <t>verchange</t>
        </is>
      </c>
      <c r="E3627" t="inlineStr">
        <is>
          <t>scikit-learn</t>
        </is>
      </c>
      <c r="F3627">
        <f>=0.19.2</f>
        <v/>
      </c>
      <c r="G3627" t="inlineStr">
        <is>
          <t>scikit-learn</t>
        </is>
      </c>
      <c r="H3627">
        <f>=0.19.1</f>
        <v/>
      </c>
    </row>
    <row r="3628">
      <c r="A3628" t="inlineStr">
        <is>
          <t>rasa_core</t>
        </is>
      </c>
      <c r="B3628" t="inlineStr">
        <is>
          <t>b7414dec5e1ce0239513da2d27aef734607d2bce</t>
        </is>
      </c>
      <c r="C3628" t="inlineStr">
        <is>
          <t>2018-09-19 10:52:34+00:00</t>
        </is>
      </c>
      <c r="D3628" t="inlineStr">
        <is>
          <t>add</t>
        </is>
      </c>
      <c r="E3628" t="inlineStr">
        <is>
          <t>colorclass</t>
        </is>
      </c>
      <c r="F3628">
        <f>=2.2.0</f>
        <v/>
      </c>
      <c r="G3628" t="inlineStr"/>
      <c r="H3628" t="inlineStr"/>
    </row>
    <row r="3629">
      <c r="A3629" t="inlineStr">
        <is>
          <t>rasa_core</t>
        </is>
      </c>
      <c r="B3629" t="inlineStr">
        <is>
          <t>b7414dec5e1ce0239513da2d27aef734607d2bce</t>
        </is>
      </c>
      <c r="C3629" t="inlineStr">
        <is>
          <t>2018-09-19 10:52:34+00:00</t>
        </is>
      </c>
      <c r="D3629" t="inlineStr">
        <is>
          <t>add</t>
        </is>
      </c>
      <c r="E3629" t="inlineStr">
        <is>
          <t>terminaltables</t>
        </is>
      </c>
      <c r="F3629">
        <f>=3.1.0</f>
        <v/>
      </c>
      <c r="G3629" t="inlineStr"/>
      <c r="H3629" t="inlineStr"/>
    </row>
    <row r="3630">
      <c r="A3630" t="inlineStr">
        <is>
          <t>rasa_core</t>
        </is>
      </c>
      <c r="B3630" t="inlineStr">
        <is>
          <t>b7414dec5e1ce0239513da2d27aef734607d2bce</t>
        </is>
      </c>
      <c r="C3630" t="inlineStr">
        <is>
          <t>2018-09-19 10:52:34+00:00</t>
        </is>
      </c>
      <c r="D3630" t="inlineStr">
        <is>
          <t>add</t>
        </is>
      </c>
      <c r="E3630" t="inlineStr">
        <is>
          <t>PyInquirer</t>
        </is>
      </c>
      <c r="F3630">
        <f>=1.0.2</f>
        <v/>
      </c>
      <c r="G3630" t="inlineStr"/>
      <c r="H3630" t="inlineStr"/>
    </row>
    <row r="3631">
      <c r="A3631" t="inlineStr">
        <is>
          <t>rasa_core</t>
        </is>
      </c>
      <c r="B3631" t="inlineStr">
        <is>
          <t>b7414dec5e1ce0239513da2d27aef734607d2bce</t>
        </is>
      </c>
      <c r="C3631" t="inlineStr">
        <is>
          <t>2018-09-19 10:52:34+00:00</t>
        </is>
      </c>
      <c r="D3631" t="inlineStr">
        <is>
          <t>add</t>
        </is>
      </c>
      <c r="E3631" t="inlineStr">
        <is>
          <t>flask-jwt-simple</t>
        </is>
      </c>
      <c r="F3631">
        <f>=0.0.3</f>
        <v/>
      </c>
      <c r="G3631" t="inlineStr"/>
      <c r="H3631" t="inlineStr"/>
    </row>
    <row r="3632">
      <c r="A3632" t="inlineStr">
        <is>
          <t>rasa_core</t>
        </is>
      </c>
      <c r="B3632" t="inlineStr">
        <is>
          <t>b7414dec5e1ce0239513da2d27aef734607d2bce</t>
        </is>
      </c>
      <c r="C3632" t="inlineStr">
        <is>
          <t>2018-09-19 10:52:34+00:00</t>
        </is>
      </c>
      <c r="D3632" t="inlineStr">
        <is>
          <t>add</t>
        </is>
      </c>
      <c r="E3632" t="inlineStr">
        <is>
          <t>python-socketio</t>
        </is>
      </c>
      <c r="F3632">
        <f>=2.0.0</f>
        <v/>
      </c>
      <c r="G3632" t="inlineStr"/>
      <c r="H3632" t="inlineStr"/>
    </row>
    <row r="3633">
      <c r="A3633" t="inlineStr">
        <is>
          <t>rasa_core</t>
        </is>
      </c>
      <c r="B3633" t="inlineStr">
        <is>
          <t>12316d351fa94783f97e87dacb7a236298c31d42</t>
        </is>
      </c>
      <c r="C3633" t="inlineStr">
        <is>
          <t>2018-09-20 08:17:41+00:00</t>
        </is>
      </c>
      <c r="D3633" t="inlineStr">
        <is>
          <t>verchange</t>
        </is>
      </c>
      <c r="E3633" t="inlineStr">
        <is>
          <t>numpy</t>
        </is>
      </c>
      <c r="F3633">
        <f>=1.14.5</f>
        <v/>
      </c>
      <c r="G3633" t="inlineStr">
        <is>
          <t>numpy</t>
        </is>
      </c>
      <c r="H3633">
        <f>=1.15.1</f>
        <v/>
      </c>
    </row>
    <row r="3634">
      <c r="A3634" t="inlineStr">
        <is>
          <t>rasa_core</t>
        </is>
      </c>
      <c r="B3634" t="inlineStr">
        <is>
          <t>c3cb1187ed7b3661af9c7d3043f544ca1ec9829f</t>
        </is>
      </c>
      <c r="C3634" t="inlineStr">
        <is>
          <t>2018-11-11 11:58:07+00:00</t>
        </is>
      </c>
      <c r="D3634" t="inlineStr">
        <is>
          <t>verchange</t>
        </is>
      </c>
      <c r="E3634" t="inlineStr">
        <is>
          <t>requests</t>
        </is>
      </c>
      <c r="F3634">
        <f>=2.20.0</f>
        <v/>
      </c>
      <c r="G3634" t="inlineStr">
        <is>
          <t>requests</t>
        </is>
      </c>
      <c r="H3634">
        <f>=2.18.4</f>
        <v/>
      </c>
    </row>
    <row r="3635">
      <c r="A3635" t="inlineStr">
        <is>
          <t>rasa_core</t>
        </is>
      </c>
      <c r="B3635" t="inlineStr">
        <is>
          <t>c3cb1187ed7b3661af9c7d3043f544ca1ec9829f</t>
        </is>
      </c>
      <c r="C3635" t="inlineStr">
        <is>
          <t>2018-11-11 11:58:07+00:00</t>
        </is>
      </c>
      <c r="D3635" t="inlineStr">
        <is>
          <t>verchange</t>
        </is>
      </c>
      <c r="E3635" t="inlineStr">
        <is>
          <t>rasa_core_sdk</t>
        </is>
      </c>
      <c r="F3635" t="inlineStr">
        <is>
          <t>~=0.12.1</t>
        </is>
      </c>
      <c r="G3635" t="inlineStr">
        <is>
          <t>rasa_core_sdk</t>
        </is>
      </c>
      <c r="H3635" t="inlineStr">
        <is>
          <t>~=0.11.0</t>
        </is>
      </c>
    </row>
    <row r="3636">
      <c r="A3636" t="inlineStr">
        <is>
          <t>rasa_core</t>
        </is>
      </c>
      <c r="B3636" t="inlineStr">
        <is>
          <t>c3cb1187ed7b3661af9c7d3043f544ca1ec9829f</t>
        </is>
      </c>
      <c r="C3636" t="inlineStr">
        <is>
          <t>2018-11-11 11:58:07+00:00</t>
        </is>
      </c>
      <c r="D3636" t="inlineStr">
        <is>
          <t>add</t>
        </is>
      </c>
      <c r="E3636" t="inlineStr">
        <is>
          <t>webexteamssdk</t>
        </is>
      </c>
      <c r="F3636">
        <f>=1.0.3</f>
        <v/>
      </c>
      <c r="G3636" t="inlineStr"/>
      <c r="H3636" t="inlineStr"/>
    </row>
    <row r="3637">
      <c r="A3637" t="inlineStr">
        <is>
          <t>rasa_core</t>
        </is>
      </c>
      <c r="B3637" t="inlineStr">
        <is>
          <t>c3cb1187ed7b3661af9c7d3043f544ca1ec9829f</t>
        </is>
      </c>
      <c r="C3637" t="inlineStr">
        <is>
          <t>2018-11-11 11:58:07+00:00</t>
        </is>
      </c>
      <c r="D3637" t="inlineStr">
        <is>
          <t>add</t>
        </is>
      </c>
      <c r="E3637" t="inlineStr">
        <is>
          <t>prompt_toolkit</t>
        </is>
      </c>
      <c r="F3637">
        <f>=1.0.14</f>
        <v/>
      </c>
      <c r="G3637" t="inlineStr"/>
      <c r="H3637" t="inlineStr"/>
    </row>
    <row r="3638">
      <c r="A3638" t="inlineStr">
        <is>
          <t>rasa_core</t>
        </is>
      </c>
      <c r="B3638" t="inlineStr">
        <is>
          <t>c3cb1187ed7b3661af9c7d3043f544ca1ec9829f</t>
        </is>
      </c>
      <c r="C3638" t="inlineStr">
        <is>
          <t>2018-11-11 11:58:07+00:00</t>
        </is>
      </c>
      <c r="D3638" t="inlineStr">
        <is>
          <t>add</t>
        </is>
      </c>
      <c r="E3638" t="inlineStr">
        <is>
          <t>pydot</t>
        </is>
      </c>
      <c r="F3638">
        <f>=1.2.4</f>
        <v/>
      </c>
      <c r="G3638" t="inlineStr"/>
      <c r="H3638" t="inlineStr"/>
    </row>
    <row r="3639">
      <c r="A3639" t="inlineStr">
        <is>
          <t>rasa_core</t>
        </is>
      </c>
      <c r="B3639" t="inlineStr">
        <is>
          <t>c3cb1187ed7b3661af9c7d3043f544ca1ec9829f</t>
        </is>
      </c>
      <c r="C3639" t="inlineStr">
        <is>
          <t>2018-11-11 11:58:07+00:00</t>
        </is>
      </c>
      <c r="D3639" t="inlineStr">
        <is>
          <t>rem</t>
        </is>
      </c>
      <c r="E3639" t="inlineStr"/>
      <c r="F3639" t="inlineStr"/>
      <c r="G3639" t="inlineStr">
        <is>
          <t>graphviz</t>
        </is>
      </c>
      <c r="H3639">
        <f>=0.9.0</f>
        <v/>
      </c>
    </row>
    <row r="3640">
      <c r="A3640" t="inlineStr">
        <is>
          <t>rasa_core</t>
        </is>
      </c>
      <c r="B3640" t="inlineStr">
        <is>
          <t>175ad3f07637f9375e3002f50a8be1915791065d</t>
        </is>
      </c>
      <c r="C3640" t="inlineStr">
        <is>
          <t>2018-12-03 15:43:57+00:00</t>
        </is>
      </c>
      <c r="D3640" t="inlineStr">
        <is>
          <t>verchange</t>
        </is>
      </c>
      <c r="E3640" t="inlineStr">
        <is>
          <t>PyInquirer</t>
        </is>
      </c>
      <c r="F3640">
        <f>=1.0.3</f>
        <v/>
      </c>
      <c r="G3640" t="inlineStr">
        <is>
          <t>PyInquirer</t>
        </is>
      </c>
      <c r="H3640">
        <f>=1.0.2</f>
        <v/>
      </c>
    </row>
    <row r="3641">
      <c r="A3641" t="inlineStr">
        <is>
          <t>rasa_core</t>
        </is>
      </c>
      <c r="B3641" t="inlineStr">
        <is>
          <t>175ad3f07637f9375e3002f50a8be1915791065d</t>
        </is>
      </c>
      <c r="C3641" t="inlineStr">
        <is>
          <t>2018-12-03 15:43:57+00:00</t>
        </is>
      </c>
      <c r="D3641" t="inlineStr">
        <is>
          <t>add</t>
        </is>
      </c>
      <c r="E3641" t="inlineStr">
        <is>
          <t>scipy</t>
        </is>
      </c>
      <c r="F3641">
        <f>=1.1.0</f>
        <v/>
      </c>
      <c r="G3641" t="inlineStr"/>
      <c r="H3641" t="inlineStr"/>
    </row>
    <row r="3642">
      <c r="A3642" t="inlineStr">
        <is>
          <t>rasa_core</t>
        </is>
      </c>
      <c r="B3642" t="inlineStr">
        <is>
          <t>175ad3f07637f9375e3002f50a8be1915791065d</t>
        </is>
      </c>
      <c r="C3642" t="inlineStr">
        <is>
          <t>2018-12-03 15:43:57+00:00</t>
        </is>
      </c>
      <c r="D3642" t="inlineStr">
        <is>
          <t>rem</t>
        </is>
      </c>
      <c r="E3642" t="inlineStr"/>
      <c r="F3642" t="inlineStr"/>
      <c r="G3642" t="inlineStr">
        <is>
          <t>keras</t>
        </is>
      </c>
      <c r="H3642">
        <f>=2.1.6</f>
        <v/>
      </c>
    </row>
    <row r="3643">
      <c r="A3643" t="inlineStr">
        <is>
          <t>rasa_core</t>
        </is>
      </c>
      <c r="B3643" t="inlineStr">
        <is>
          <t>605428b54638ca42967350af23bdb72c01fd2b52</t>
        </is>
      </c>
      <c r="C3643" t="inlineStr">
        <is>
          <t>2019-01-08 15:42:31+00:00</t>
        </is>
      </c>
      <c r="D3643" t="inlineStr">
        <is>
          <t>add</t>
        </is>
      </c>
      <c r="E3643" t="inlineStr">
        <is>
          <t>python-engineio</t>
        </is>
      </c>
      <c r="F3643">
        <f>=3.0</f>
        <v/>
      </c>
      <c r="G3643" t="inlineStr"/>
      <c r="H3643" t="inlineStr"/>
    </row>
    <row r="3644">
      <c r="A3644" t="inlineStr">
        <is>
          <t>rasa_core</t>
        </is>
      </c>
      <c r="B3644" t="inlineStr">
        <is>
          <t>f44fab0d8f17f70cdc58a1000f11828ef0204196</t>
        </is>
      </c>
      <c r="C3644" t="inlineStr">
        <is>
          <t>2019-01-23 13:18:42+00:00</t>
        </is>
      </c>
      <c r="D3644" t="inlineStr">
        <is>
          <t>verchange</t>
        </is>
      </c>
      <c r="E3644" t="inlineStr">
        <is>
          <t>webexteamssdk</t>
        </is>
      </c>
      <c r="F3644">
        <f>=1.1.1</f>
        <v/>
      </c>
      <c r="G3644" t="inlineStr">
        <is>
          <t>webexteamssdk</t>
        </is>
      </c>
      <c r="H3644">
        <f>=1.0.3</f>
        <v/>
      </c>
    </row>
    <row r="3645">
      <c r="A3645" t="inlineStr">
        <is>
          <t>rasa_core</t>
        </is>
      </c>
      <c r="B3645" t="inlineStr">
        <is>
          <t>f44fab0d8f17f70cdc58a1000f11828ef0204196</t>
        </is>
      </c>
      <c r="C3645" t="inlineStr">
        <is>
          <t>2019-01-23 13:18:42+00:00</t>
        </is>
      </c>
      <c r="D3645" t="inlineStr">
        <is>
          <t>verchange</t>
        </is>
      </c>
      <c r="E3645" t="inlineStr">
        <is>
          <t>fbmessenger</t>
        </is>
      </c>
      <c r="F3645">
        <f>=5.3.2</f>
        <v/>
      </c>
      <c r="G3645" t="inlineStr">
        <is>
          <t>fbmessenger</t>
        </is>
      </c>
      <c r="H3645">
        <f>=5.2.0</f>
        <v/>
      </c>
    </row>
    <row r="3646">
      <c r="A3646" t="inlineStr">
        <is>
          <t>rasa_core</t>
        </is>
      </c>
      <c r="B3646" t="inlineStr">
        <is>
          <t>f44fab0d8f17f70cdc58a1000f11828ef0204196</t>
        </is>
      </c>
      <c r="C3646" t="inlineStr">
        <is>
          <t>2019-01-23 13:18:42+00:00</t>
        </is>
      </c>
      <c r="D3646" t="inlineStr">
        <is>
          <t>verchange</t>
        </is>
      </c>
      <c r="E3646" t="inlineStr">
        <is>
          <t>numpy</t>
        </is>
      </c>
      <c r="F3646">
        <f>=1.16.0</f>
        <v/>
      </c>
      <c r="G3646" t="inlineStr">
        <is>
          <t>numpy</t>
        </is>
      </c>
      <c r="H3646">
        <f>=1.14.5</f>
        <v/>
      </c>
    </row>
    <row r="3647">
      <c r="A3647" t="inlineStr">
        <is>
          <t>rasa_core</t>
        </is>
      </c>
      <c r="B3647" t="inlineStr">
        <is>
          <t>f44fab0d8f17f70cdc58a1000f11828ef0204196</t>
        </is>
      </c>
      <c r="C3647" t="inlineStr">
        <is>
          <t>2019-01-23 13:18:42+00:00</t>
        </is>
      </c>
      <c r="D3647" t="inlineStr">
        <is>
          <t>verchange</t>
        </is>
      </c>
      <c r="E3647" t="inlineStr">
        <is>
          <t>pydot</t>
        </is>
      </c>
      <c r="F3647">
        <f>=1.4.1</f>
        <v/>
      </c>
      <c r="G3647" t="inlineStr">
        <is>
          <t>pydot</t>
        </is>
      </c>
      <c r="H3647">
        <f>=1.2.4</f>
        <v/>
      </c>
    </row>
    <row r="3648">
      <c r="A3648" t="inlineStr">
        <is>
          <t>rasa_core</t>
        </is>
      </c>
      <c r="B3648" t="inlineStr">
        <is>
          <t>f44fab0d8f17f70cdc58a1000f11828ef0204196</t>
        </is>
      </c>
      <c r="C3648" t="inlineStr">
        <is>
          <t>2019-01-23 13:18:42+00:00</t>
        </is>
      </c>
      <c r="D3648" t="inlineStr">
        <is>
          <t>verchange</t>
        </is>
      </c>
      <c r="E3648" t="inlineStr">
        <is>
          <t>requests</t>
        </is>
      </c>
      <c r="F3648">
        <f>=2.21.0</f>
        <v/>
      </c>
      <c r="G3648" t="inlineStr">
        <is>
          <t>requests</t>
        </is>
      </c>
      <c r="H3648">
        <f>=2.20.0</f>
        <v/>
      </c>
    </row>
    <row r="3649">
      <c r="A3649" t="inlineStr">
        <is>
          <t>rasa_core</t>
        </is>
      </c>
      <c r="B3649" t="inlineStr">
        <is>
          <t>f44fab0d8f17f70cdc58a1000f11828ef0204196</t>
        </is>
      </c>
      <c r="C3649" t="inlineStr">
        <is>
          <t>2019-01-23 13:18:42+00:00</t>
        </is>
      </c>
      <c r="D3649" t="inlineStr">
        <is>
          <t>verchange</t>
        </is>
      </c>
      <c r="E3649" t="inlineStr">
        <is>
          <t>scipy</t>
        </is>
      </c>
      <c r="F3649">
        <f>=1.2.0</f>
        <v/>
      </c>
      <c r="G3649" t="inlineStr">
        <is>
          <t>scipy</t>
        </is>
      </c>
      <c r="H3649">
        <f>=1.1.0</f>
        <v/>
      </c>
    </row>
    <row r="3650">
      <c r="A3650" t="inlineStr">
        <is>
          <t>rasa_core</t>
        </is>
      </c>
      <c r="B3650" t="inlineStr">
        <is>
          <t>f44fab0d8f17f70cdc58a1000f11828ef0204196</t>
        </is>
      </c>
      <c r="C3650" t="inlineStr">
        <is>
          <t>2019-01-23 13:18:42+00:00</t>
        </is>
      </c>
      <c r="D3650" t="inlineStr">
        <is>
          <t>verchange</t>
        </is>
      </c>
      <c r="E3650" t="inlineStr">
        <is>
          <t>rocketchat_API</t>
        </is>
      </c>
      <c r="F3650">
        <f>=0.6.25</f>
        <v/>
      </c>
      <c r="G3650" t="inlineStr">
        <is>
          <t>rocketchat_API</t>
        </is>
      </c>
      <c r="H3650">
        <f>=0.6.22</f>
        <v/>
      </c>
    </row>
    <row r="3651">
      <c r="A3651" t="inlineStr">
        <is>
          <t>rasa_core</t>
        </is>
      </c>
      <c r="B3651" t="inlineStr">
        <is>
          <t>f44fab0d8f17f70cdc58a1000f11828ef0204196</t>
        </is>
      </c>
      <c r="C3651" t="inlineStr">
        <is>
          <t>2019-01-23 13:18:42+00:00</t>
        </is>
      </c>
      <c r="D3651" t="inlineStr">
        <is>
          <t>verchange</t>
        </is>
      </c>
      <c r="E3651" t="inlineStr">
        <is>
          <t>tqdm</t>
        </is>
      </c>
      <c r="F3651">
        <f>=4.29.1</f>
        <v/>
      </c>
      <c r="G3651" t="inlineStr">
        <is>
          <t>tqdm</t>
        </is>
      </c>
      <c r="H3651">
        <f>=4.23.3</f>
        <v/>
      </c>
    </row>
    <row r="3652">
      <c r="A3652" t="inlineStr">
        <is>
          <t>rasa_core</t>
        </is>
      </c>
      <c r="B3652" t="inlineStr">
        <is>
          <t>f44fab0d8f17f70cdc58a1000f11828ef0204196</t>
        </is>
      </c>
      <c r="C3652" t="inlineStr">
        <is>
          <t>2019-01-23 13:18:42+00:00</t>
        </is>
      </c>
      <c r="D3652" t="inlineStr">
        <is>
          <t>verchange</t>
        </is>
      </c>
      <c r="E3652" t="inlineStr">
        <is>
          <t>twilio</t>
        </is>
      </c>
      <c r="F3652">
        <f>=6.23.0</f>
        <v/>
      </c>
      <c r="G3652" t="inlineStr">
        <is>
          <t>twilio</t>
        </is>
      </c>
      <c r="H3652">
        <f>=6.14.0</f>
        <v/>
      </c>
    </row>
    <row r="3653">
      <c r="A3653" t="inlineStr">
        <is>
          <t>rasa_core</t>
        </is>
      </c>
      <c r="B3653" t="inlineStr">
        <is>
          <t>f44fab0d8f17f70cdc58a1000f11828ef0204196</t>
        </is>
      </c>
      <c r="C3653" t="inlineStr">
        <is>
          <t>2019-01-23 13:18:42+00:00</t>
        </is>
      </c>
      <c r="D3653" t="inlineStr">
        <is>
          <t>verchange</t>
        </is>
      </c>
      <c r="E3653" t="inlineStr">
        <is>
          <t>rasa_nlu</t>
        </is>
      </c>
      <c r="F3653" t="inlineStr">
        <is>
          <t>~=0.14.0</t>
        </is>
      </c>
      <c r="G3653" t="inlineStr">
        <is>
          <t>rasa_nlu</t>
        </is>
      </c>
      <c r="H3653" t="inlineStr">
        <is>
          <t>~=0.13.0</t>
        </is>
      </c>
    </row>
    <row r="3654">
      <c r="A3654" t="inlineStr">
        <is>
          <t>rasa_core</t>
        </is>
      </c>
      <c r="B3654" t="inlineStr">
        <is>
          <t>f44fab0d8f17f70cdc58a1000f11828ef0204196</t>
        </is>
      </c>
      <c r="C3654" t="inlineStr">
        <is>
          <t>2019-01-23 13:18:42+00:00</t>
        </is>
      </c>
      <c r="D3654" t="inlineStr">
        <is>
          <t>verchange</t>
        </is>
      </c>
      <c r="E3654" t="inlineStr">
        <is>
          <t>pymongo</t>
        </is>
      </c>
      <c r="F3654">
        <f>=3.7.2</f>
        <v/>
      </c>
      <c r="G3654" t="inlineStr">
        <is>
          <t>pymongo</t>
        </is>
      </c>
      <c r="H3654">
        <f>=3.5.1</f>
        <v/>
      </c>
    </row>
    <row r="3655">
      <c r="A3655" t="inlineStr">
        <is>
          <t>rasa_core</t>
        </is>
      </c>
      <c r="B3655" t="inlineStr">
        <is>
          <t>f44fab0d8f17f70cdc58a1000f11828ef0204196</t>
        </is>
      </c>
      <c r="C3655" t="inlineStr">
        <is>
          <t>2019-01-23 13:18:42+00:00</t>
        </is>
      </c>
      <c r="D3655" t="inlineStr">
        <is>
          <t>verchange</t>
        </is>
      </c>
      <c r="E3655" t="inlineStr">
        <is>
          <t>packaging</t>
        </is>
      </c>
      <c r="F3655">
        <f>=18.0</f>
        <v/>
      </c>
      <c r="G3655" t="inlineStr">
        <is>
          <t>packaging</t>
        </is>
      </c>
      <c r="H3655">
        <f>=17.1</f>
        <v/>
      </c>
    </row>
    <row r="3656">
      <c r="A3656" t="inlineStr">
        <is>
          <t>rasa_core</t>
        </is>
      </c>
      <c r="B3656" t="inlineStr">
        <is>
          <t>f44fab0d8f17f70cdc58a1000f11828ef0204196</t>
        </is>
      </c>
      <c r="C3656" t="inlineStr">
        <is>
          <t>2019-01-23 13:18:42+00:00</t>
        </is>
      </c>
      <c r="D3656" t="inlineStr">
        <is>
          <t>verchange</t>
        </is>
      </c>
      <c r="E3656" t="inlineStr">
        <is>
          <t>flask_cors</t>
        </is>
      </c>
      <c r="F3656">
        <f>=3.0.7</f>
        <v/>
      </c>
      <c r="G3656" t="inlineStr">
        <is>
          <t>flask_cors</t>
        </is>
      </c>
      <c r="H3656">
        <f>=3.0.4</f>
        <v/>
      </c>
    </row>
    <row r="3657">
      <c r="A3657" t="inlineStr">
        <is>
          <t>rasa_core</t>
        </is>
      </c>
      <c r="B3657" t="inlineStr">
        <is>
          <t>f44fab0d8f17f70cdc58a1000f11828ef0204196</t>
        </is>
      </c>
      <c r="C3657" t="inlineStr">
        <is>
          <t>2019-01-23 13:18:42+00:00</t>
        </is>
      </c>
      <c r="D3657" t="inlineStr">
        <is>
          <t>verchange</t>
        </is>
      </c>
      <c r="E3657" t="inlineStr">
        <is>
          <t>tensorflow</t>
        </is>
      </c>
      <c r="F3657">
        <f>=1.12.0</f>
        <v/>
      </c>
      <c r="G3657" t="inlineStr">
        <is>
          <t>tensorflow</t>
        </is>
      </c>
      <c r="H3657">
        <f>=1.10.0</f>
        <v/>
      </c>
    </row>
    <row r="3658">
      <c r="A3658" t="inlineStr">
        <is>
          <t>rasa_core</t>
        </is>
      </c>
      <c r="B3658" t="inlineStr">
        <is>
          <t>f44fab0d8f17f70cdc58a1000f11828ef0204196</t>
        </is>
      </c>
      <c r="C3658" t="inlineStr">
        <is>
          <t>2019-01-23 13:18:42+00:00</t>
        </is>
      </c>
      <c r="D3658" t="inlineStr">
        <is>
          <t>verchange</t>
        </is>
      </c>
      <c r="E3658" t="inlineStr">
        <is>
          <t>scikit-learn</t>
        </is>
      </c>
      <c r="F3658">
        <f>=0.20.2</f>
        <v/>
      </c>
      <c r="G3658" t="inlineStr">
        <is>
          <t>scikit-learn</t>
        </is>
      </c>
      <c r="H3658">
        <f>=0.19.2</f>
        <v/>
      </c>
    </row>
    <row r="3659">
      <c r="A3659" t="inlineStr">
        <is>
          <t>rasa_core</t>
        </is>
      </c>
      <c r="B3659" t="inlineStr">
        <is>
          <t>f44fab0d8f17f70cdc58a1000f11828ef0204196</t>
        </is>
      </c>
      <c r="C3659" t="inlineStr">
        <is>
          <t>2019-01-23 13:18:42+00:00</t>
        </is>
      </c>
      <c r="D3659" t="inlineStr">
        <is>
          <t>verchange</t>
        </is>
      </c>
      <c r="E3659" t="inlineStr">
        <is>
          <t>pytz</t>
        </is>
      </c>
      <c r="F3659">
        <f>=2018.9</f>
        <v/>
      </c>
      <c r="G3659" t="inlineStr">
        <is>
          <t>pytz</t>
        </is>
      </c>
      <c r="H3659">
        <f>=2018.4</f>
        <v/>
      </c>
    </row>
    <row r="3660">
      <c r="A3660" t="inlineStr">
        <is>
          <t>rasa_core</t>
        </is>
      </c>
      <c r="B3660" t="inlineStr">
        <is>
          <t>f44fab0d8f17f70cdc58a1000f11828ef0204196</t>
        </is>
      </c>
      <c r="C3660" t="inlineStr">
        <is>
          <t>2019-01-23 13:18:42+00:00</t>
        </is>
      </c>
      <c r="D3660" t="inlineStr">
        <is>
          <t>verchange</t>
        </is>
      </c>
      <c r="E3660" t="inlineStr">
        <is>
          <t>typing</t>
        </is>
      </c>
      <c r="F3660">
        <f>=3.6.6</f>
        <v/>
      </c>
      <c r="G3660" t="inlineStr">
        <is>
          <t>typing</t>
        </is>
      </c>
      <c r="H3660">
        <f>=3.6.4</f>
        <v/>
      </c>
    </row>
    <row r="3661">
      <c r="A3661" t="inlineStr">
        <is>
          <t>rasa_core</t>
        </is>
      </c>
      <c r="B3661" t="inlineStr">
        <is>
          <t>f44fab0d8f17f70cdc58a1000f11828ef0204196</t>
        </is>
      </c>
      <c r="C3661" t="inlineStr">
        <is>
          <t>2019-01-23 13:18:42+00:00</t>
        </is>
      </c>
      <c r="D3661" t="inlineStr">
        <is>
          <t>verchange</t>
        </is>
      </c>
      <c r="E3661" t="inlineStr">
        <is>
          <t>gevent</t>
        </is>
      </c>
      <c r="F3661">
        <f>=1.4.0</f>
        <v/>
      </c>
      <c r="G3661" t="inlineStr">
        <is>
          <t>gevent</t>
        </is>
      </c>
      <c r="H3661">
        <f>=1.2.2</f>
        <v/>
      </c>
    </row>
    <row r="3662">
      <c r="A3662" t="inlineStr">
        <is>
          <t>rasa_core</t>
        </is>
      </c>
      <c r="B3662" t="inlineStr">
        <is>
          <t>f44fab0d8f17f70cdc58a1000f11828ef0204196</t>
        </is>
      </c>
      <c r="C3662" t="inlineStr">
        <is>
          <t>2019-01-23 13:18:42+00:00</t>
        </is>
      </c>
      <c r="D3662" t="inlineStr">
        <is>
          <t>verchange</t>
        </is>
      </c>
      <c r="E3662" t="inlineStr">
        <is>
          <t>pika</t>
        </is>
      </c>
      <c r="F3662">
        <f>=0.12.0</f>
        <v/>
      </c>
      <c r="G3662" t="inlineStr">
        <is>
          <t>pika</t>
        </is>
      </c>
      <c r="H3662">
        <f>=0.11.2</f>
        <v/>
      </c>
    </row>
    <row r="3663">
      <c r="A3663" t="inlineStr">
        <is>
          <t>rasa_core</t>
        </is>
      </c>
      <c r="B3663" t="inlineStr">
        <is>
          <t>f44fab0d8f17f70cdc58a1000f11828ef0204196</t>
        </is>
      </c>
      <c r="C3663" t="inlineStr">
        <is>
          <t>2019-01-23 13:18:42+00:00</t>
        </is>
      </c>
      <c r="D3663" t="inlineStr">
        <is>
          <t>verchange</t>
        </is>
      </c>
      <c r="E3663" t="inlineStr">
        <is>
          <t>apscheduler</t>
        </is>
      </c>
      <c r="F3663">
        <f>=3.5.3</f>
        <v/>
      </c>
      <c r="G3663" t="inlineStr">
        <is>
          <t>apscheduler</t>
        </is>
      </c>
      <c r="H3663">
        <f>=3.5.1</f>
        <v/>
      </c>
    </row>
    <row r="3664">
      <c r="A3664" t="inlineStr">
        <is>
          <t>rasa_core</t>
        </is>
      </c>
      <c r="B3664" t="inlineStr">
        <is>
          <t>f44fab0d8f17f70cdc58a1000f11828ef0204196</t>
        </is>
      </c>
      <c r="C3664" t="inlineStr">
        <is>
          <t>2019-01-23 13:18:42+00:00</t>
        </is>
      </c>
      <c r="D3664" t="inlineStr">
        <is>
          <t>verchange</t>
        </is>
      </c>
      <c r="E3664" t="inlineStr">
        <is>
          <t>python-dateutil</t>
        </is>
      </c>
      <c r="F3664">
        <f>=2.7.5</f>
        <v/>
      </c>
      <c r="G3664" t="inlineStr">
        <is>
          <t>python-dateutil</t>
        </is>
      </c>
      <c r="H3664">
        <f>=2.7.3</f>
        <v/>
      </c>
    </row>
    <row r="3665">
      <c r="A3665" t="inlineStr">
        <is>
          <t>rasa_core</t>
        </is>
      </c>
      <c r="B3665" t="inlineStr">
        <is>
          <t>f44fab0d8f17f70cdc58a1000f11828ef0204196</t>
        </is>
      </c>
      <c r="C3665" t="inlineStr">
        <is>
          <t>2019-01-23 13:18:42+00:00</t>
        </is>
      </c>
      <c r="D3665" t="inlineStr">
        <is>
          <t>verchange</t>
        </is>
      </c>
      <c r="E3665" t="inlineStr">
        <is>
          <t>pykwalify</t>
        </is>
      </c>
      <c r="F3665">
        <f>=1.7.0</f>
        <v/>
      </c>
      <c r="G3665" t="inlineStr">
        <is>
          <t>pykwalify</t>
        </is>
      </c>
      <c r="H3665" t="inlineStr">
        <is>
          <t>&lt;=1.6.0</t>
        </is>
      </c>
    </row>
    <row r="3666">
      <c r="A3666" t="inlineStr">
        <is>
          <t>rasa_core</t>
        </is>
      </c>
      <c r="B3666" t="inlineStr">
        <is>
          <t>f44fab0d8f17f70cdc58a1000f11828ef0204196</t>
        </is>
      </c>
      <c r="C3666" t="inlineStr">
        <is>
          <t>2019-01-23 13:18:42+00:00</t>
        </is>
      </c>
      <c r="D3666" t="inlineStr">
        <is>
          <t>verchange</t>
        </is>
      </c>
      <c r="E3666" t="inlineStr">
        <is>
          <t>networkx</t>
        </is>
      </c>
      <c r="F3666">
        <f>=2.2</f>
        <v/>
      </c>
      <c r="G3666" t="inlineStr">
        <is>
          <t>networkx</t>
        </is>
      </c>
      <c r="H3666">
        <f>=2.1</f>
        <v/>
      </c>
    </row>
    <row r="3667">
      <c r="A3667" t="inlineStr">
        <is>
          <t>rasa_core</t>
        </is>
      </c>
      <c r="B3667" t="inlineStr">
        <is>
          <t>f44fab0d8f17f70cdc58a1000f11828ef0204196</t>
        </is>
      </c>
      <c r="C3667" t="inlineStr">
        <is>
          <t>2019-01-23 13:18:42+00:00</t>
        </is>
      </c>
      <c r="D3667" t="inlineStr">
        <is>
          <t>verchange</t>
        </is>
      </c>
      <c r="E3667" t="inlineStr">
        <is>
          <t>python-telegram-bot</t>
        </is>
      </c>
      <c r="F3667">
        <f>=11.1.0</f>
        <v/>
      </c>
      <c r="G3667" t="inlineStr">
        <is>
          <t>python-telegram-bot</t>
        </is>
      </c>
      <c r="H3667">
        <f>=10.1.0</f>
        <v/>
      </c>
    </row>
    <row r="3668">
      <c r="A3668" t="inlineStr">
        <is>
          <t>rasa_core</t>
        </is>
      </c>
      <c r="B3668" t="inlineStr">
        <is>
          <t>f44fab0d8f17f70cdc58a1000f11828ef0204196</t>
        </is>
      </c>
      <c r="C3668" t="inlineStr">
        <is>
          <t>2019-01-23 13:18:42+00:00</t>
        </is>
      </c>
      <c r="D3668" t="inlineStr">
        <is>
          <t>verchange</t>
        </is>
      </c>
      <c r="E3668" t="inlineStr">
        <is>
          <t>jsonpickle</t>
        </is>
      </c>
      <c r="F3668">
        <f>=1.0.0</f>
        <v/>
      </c>
      <c r="G3668" t="inlineStr">
        <is>
          <t>jsonpickle</t>
        </is>
      </c>
      <c r="H3668">
        <f>=0.9.6</f>
        <v/>
      </c>
    </row>
    <row r="3669">
      <c r="A3669" t="inlineStr">
        <is>
          <t>rasa_core</t>
        </is>
      </c>
      <c r="B3669" t="inlineStr">
        <is>
          <t>f44fab0d8f17f70cdc58a1000f11828ef0204196</t>
        </is>
      </c>
      <c r="C3669" t="inlineStr">
        <is>
          <t>2019-01-23 13:18:42+00:00</t>
        </is>
      </c>
      <c r="D3669" t="inlineStr">
        <is>
          <t>verchange</t>
        </is>
      </c>
      <c r="E3669" t="inlineStr">
        <is>
          <t>slackclient</t>
        </is>
      </c>
      <c r="F3669">
        <f>=1.3.0</f>
        <v/>
      </c>
      <c r="G3669" t="inlineStr">
        <is>
          <t>slackclient</t>
        </is>
      </c>
      <c r="H3669">
        <f>=1.2.1</f>
        <v/>
      </c>
    </row>
    <row r="3670">
      <c r="A3670" t="inlineStr">
        <is>
          <t>rasa_core</t>
        </is>
      </c>
      <c r="B3670" t="inlineStr">
        <is>
          <t>f44fab0d8f17f70cdc58a1000f11828ef0204196</t>
        </is>
      </c>
      <c r="C3670" t="inlineStr">
        <is>
          <t>2019-01-23 13:18:42+00:00</t>
        </is>
      </c>
      <c r="D3670" t="inlineStr">
        <is>
          <t>verchange</t>
        </is>
      </c>
      <c r="E3670" t="inlineStr">
        <is>
          <t>ruamel.yaml</t>
        </is>
      </c>
      <c r="F3670">
        <f>=0.15.85</f>
        <v/>
      </c>
      <c r="G3670" t="inlineStr">
        <is>
          <t>ruamel.yaml</t>
        </is>
      </c>
      <c r="H3670">
        <f>=0.15.66</f>
        <v/>
      </c>
    </row>
    <row r="3671">
      <c r="A3671" t="inlineStr">
        <is>
          <t>rasa_core</t>
        </is>
      </c>
      <c r="B3671" t="inlineStr">
        <is>
          <t>f44fab0d8f17f70cdc58a1000f11828ef0204196</t>
        </is>
      </c>
      <c r="C3671" t="inlineStr">
        <is>
          <t>2019-01-23 13:18:42+00:00</t>
        </is>
      </c>
      <c r="D3671" t="inlineStr">
        <is>
          <t>verchange</t>
        </is>
      </c>
      <c r="E3671" t="inlineStr">
        <is>
          <t>python-socketio</t>
        </is>
      </c>
      <c r="F3671">
        <f>=3.1.1</f>
        <v/>
      </c>
      <c r="G3671" t="inlineStr">
        <is>
          <t>python-socketio</t>
        </is>
      </c>
      <c r="H3671">
        <f>=2.0.0</f>
        <v/>
      </c>
    </row>
    <row r="3672">
      <c r="A3672" t="inlineStr">
        <is>
          <t>rasa_core</t>
        </is>
      </c>
      <c r="B3672" t="inlineStr">
        <is>
          <t>f44fab0d8f17f70cdc58a1000f11828ef0204196</t>
        </is>
      </c>
      <c r="C3672" t="inlineStr">
        <is>
          <t>2019-01-23 13:18:42+00:00</t>
        </is>
      </c>
      <c r="D3672" t="inlineStr">
        <is>
          <t>add</t>
        </is>
      </c>
      <c r="E3672" t="inlineStr">
        <is>
          <t>questionary</t>
        </is>
      </c>
      <c r="F3672">
        <f>=1.0.1</f>
        <v/>
      </c>
      <c r="G3672" t="inlineStr"/>
      <c r="H3672" t="inlineStr"/>
    </row>
    <row r="3673">
      <c r="A3673" t="inlineStr">
        <is>
          <t>rasa_core</t>
        </is>
      </c>
      <c r="B3673" t="inlineStr">
        <is>
          <t>f44fab0d8f17f70cdc58a1000f11828ef0204196</t>
        </is>
      </c>
      <c r="C3673" t="inlineStr">
        <is>
          <t>2019-01-23 13:18:42+00:00</t>
        </is>
      </c>
      <c r="D3673" t="inlineStr">
        <is>
          <t>rem</t>
        </is>
      </c>
      <c r="E3673" t="inlineStr"/>
      <c r="F3673" t="inlineStr"/>
      <c r="G3673" t="inlineStr">
        <is>
          <t>six</t>
        </is>
      </c>
      <c r="H3673">
        <f>=1.11.0</f>
        <v/>
      </c>
    </row>
    <row r="3674">
      <c r="A3674" t="inlineStr">
        <is>
          <t>rasa_core</t>
        </is>
      </c>
      <c r="B3674" t="inlineStr">
        <is>
          <t>f44fab0d8f17f70cdc58a1000f11828ef0204196</t>
        </is>
      </c>
      <c r="C3674" t="inlineStr">
        <is>
          <t>2019-01-23 13:18:42+00:00</t>
        </is>
      </c>
      <c r="D3674" t="inlineStr">
        <is>
          <t>rem</t>
        </is>
      </c>
      <c r="E3674" t="inlineStr"/>
      <c r="F3674" t="inlineStr"/>
      <c r="G3674" t="inlineStr">
        <is>
          <t>future</t>
        </is>
      </c>
      <c r="H3674">
        <f>=0.16.0</f>
        <v/>
      </c>
    </row>
    <row r="3675">
      <c r="A3675" t="inlineStr">
        <is>
          <t>rasa_core</t>
        </is>
      </c>
      <c r="B3675" t="inlineStr">
        <is>
          <t>f44fab0d8f17f70cdc58a1000f11828ef0204196</t>
        </is>
      </c>
      <c r="C3675" t="inlineStr">
        <is>
          <t>2019-01-23 13:18:42+00:00</t>
        </is>
      </c>
      <c r="D3675" t="inlineStr">
        <is>
          <t>rem</t>
        </is>
      </c>
      <c r="E3675" t="inlineStr"/>
      <c r="F3675" t="inlineStr"/>
      <c r="G3675" t="inlineStr">
        <is>
          <t>h5py</t>
        </is>
      </c>
      <c r="H3675">
        <f>=2.8.0</f>
        <v/>
      </c>
    </row>
    <row r="3676">
      <c r="A3676" t="inlineStr">
        <is>
          <t>rasa_core</t>
        </is>
      </c>
      <c r="B3676" t="inlineStr">
        <is>
          <t>f44fab0d8f17f70cdc58a1000f11828ef0204196</t>
        </is>
      </c>
      <c r="C3676" t="inlineStr">
        <is>
          <t>2019-01-23 13:18:42+00:00</t>
        </is>
      </c>
      <c r="D3676" t="inlineStr">
        <is>
          <t>rem</t>
        </is>
      </c>
      <c r="E3676" t="inlineStr"/>
      <c r="F3676" t="inlineStr"/>
      <c r="G3676" t="inlineStr">
        <is>
          <t>ConfigArgParse</t>
        </is>
      </c>
      <c r="H3676">
        <f>=0.13.0</f>
        <v/>
      </c>
    </row>
    <row r="3677">
      <c r="A3677" t="inlineStr">
        <is>
          <t>rasa_core</t>
        </is>
      </c>
      <c r="B3677" t="inlineStr">
        <is>
          <t>f44fab0d8f17f70cdc58a1000f11828ef0204196</t>
        </is>
      </c>
      <c r="C3677" t="inlineStr">
        <is>
          <t>2019-01-23 13:18:42+00:00</t>
        </is>
      </c>
      <c r="D3677" t="inlineStr">
        <is>
          <t>rem</t>
        </is>
      </c>
      <c r="E3677" t="inlineStr"/>
      <c r="F3677" t="inlineStr"/>
      <c r="G3677" t="inlineStr">
        <is>
          <t>pyyaml</t>
        </is>
      </c>
      <c r="H3677">
        <f>=3.12</f>
        <v/>
      </c>
    </row>
    <row r="3678">
      <c r="A3678" t="inlineStr">
        <is>
          <t>rasa_core</t>
        </is>
      </c>
      <c r="B3678" t="inlineStr">
        <is>
          <t>f44fab0d8f17f70cdc58a1000f11828ef0204196</t>
        </is>
      </c>
      <c r="C3678" t="inlineStr">
        <is>
          <t>2019-01-23 13:18:42+00:00</t>
        </is>
      </c>
      <c r="D3678" t="inlineStr">
        <is>
          <t>rem</t>
        </is>
      </c>
      <c r="E3678" t="inlineStr"/>
      <c r="F3678" t="inlineStr"/>
      <c r="G3678" t="inlineStr">
        <is>
          <t>PyInquirer</t>
        </is>
      </c>
      <c r="H3678">
        <f>=1.0.3</f>
        <v/>
      </c>
    </row>
    <row r="3679">
      <c r="A3679" t="inlineStr">
        <is>
          <t>rasa_core</t>
        </is>
      </c>
      <c r="B3679" t="inlineStr">
        <is>
          <t>f44fab0d8f17f70cdc58a1000f11828ef0204196</t>
        </is>
      </c>
      <c r="C3679" t="inlineStr">
        <is>
          <t>2019-01-23 13:18:42+00:00</t>
        </is>
      </c>
      <c r="D3679" t="inlineStr">
        <is>
          <t>rem</t>
        </is>
      </c>
      <c r="E3679" t="inlineStr"/>
      <c r="F3679" t="inlineStr"/>
      <c r="G3679" t="inlineStr">
        <is>
          <t>prompt_toolkit</t>
        </is>
      </c>
      <c r="H3679">
        <f>=1.0.14</f>
        <v/>
      </c>
    </row>
    <row r="3680">
      <c r="A3680" t="inlineStr">
        <is>
          <t>rasa_core</t>
        </is>
      </c>
      <c r="B3680" t="inlineStr">
        <is>
          <t>f44fab0d8f17f70cdc58a1000f11828ef0204196</t>
        </is>
      </c>
      <c r="C3680" t="inlineStr">
        <is>
          <t>2019-01-23 13:18:42+00:00</t>
        </is>
      </c>
      <c r="D3680" t="inlineStr">
        <is>
          <t>rem</t>
        </is>
      </c>
      <c r="E3680" t="inlineStr"/>
      <c r="F3680" t="inlineStr"/>
      <c r="G3680" t="inlineStr">
        <is>
          <t>python-engineio</t>
        </is>
      </c>
      <c r="H3680">
        <f>=3.0</f>
        <v/>
      </c>
    </row>
    <row r="3681">
      <c r="A3681" t="inlineStr">
        <is>
          <t>rasa_core</t>
        </is>
      </c>
      <c r="B3681" t="inlineStr">
        <is>
          <t>8b0007be1626eeba96cfa1470593d5e9f7cc009a</t>
        </is>
      </c>
      <c r="C3681" t="inlineStr">
        <is>
          <t>2019-01-30 10:42:02+00:00</t>
        </is>
      </c>
      <c r="D3681" t="inlineStr">
        <is>
          <t>add</t>
        </is>
      </c>
      <c r="E3681" t="inlineStr">
        <is>
          <t>keras-applications</t>
        </is>
      </c>
      <c r="F3681">
        <f>=1.0.6</f>
        <v/>
      </c>
      <c r="G3681" t="inlineStr"/>
      <c r="H3681" t="inlineStr"/>
    </row>
    <row r="3682">
      <c r="A3682" t="inlineStr">
        <is>
          <t>rasa_core</t>
        </is>
      </c>
      <c r="B3682" t="inlineStr">
        <is>
          <t>8b0007be1626eeba96cfa1470593d5e9f7cc009a</t>
        </is>
      </c>
      <c r="C3682" t="inlineStr">
        <is>
          <t>2019-01-30 10:42:02+00:00</t>
        </is>
      </c>
      <c r="D3682" t="inlineStr">
        <is>
          <t>add</t>
        </is>
      </c>
      <c r="E3682" t="inlineStr">
        <is>
          <t>keras-preprocessing</t>
        </is>
      </c>
      <c r="F3682">
        <f>=1.0.5</f>
        <v/>
      </c>
      <c r="G3682" t="inlineStr"/>
      <c r="H3682" t="inlineStr"/>
    </row>
    <row r="3683">
      <c r="A3683" t="inlineStr">
        <is>
          <t>rasa_core</t>
        </is>
      </c>
      <c r="B3683" t="inlineStr">
        <is>
          <t>4af6cc12445da763d89b83096945b9503267e71f</t>
        </is>
      </c>
      <c r="C3683" t="inlineStr">
        <is>
          <t>2019-04-23 08:15:09+00:00</t>
        </is>
      </c>
      <c r="D3683" t="inlineStr">
        <is>
          <t>verchange</t>
        </is>
      </c>
      <c r="E3683" t="inlineStr">
        <is>
          <t>gevent</t>
        </is>
      </c>
      <c r="F3683">
        <f>=1.3.6</f>
        <v/>
      </c>
      <c r="G3683" t="inlineStr">
        <is>
          <t>gevent</t>
        </is>
      </c>
      <c r="H3683">
        <f>=1.4.0</f>
        <v/>
      </c>
    </row>
    <row r="3684">
      <c r="A3684" t="inlineStr">
        <is>
          <t>rasa_core</t>
        </is>
      </c>
      <c r="B3684" t="inlineStr">
        <is>
          <t>4af6cc12445da763d89b83096945b9503267e71f</t>
        </is>
      </c>
      <c r="C3684" t="inlineStr">
        <is>
          <t>2019-04-23 08:15:09+00:00</t>
        </is>
      </c>
      <c r="D3684" t="inlineStr">
        <is>
          <t>verchange</t>
        </is>
      </c>
      <c r="E3684" t="inlineStr">
        <is>
          <t>rasa_core_sdk</t>
        </is>
      </c>
      <c r="F3684" t="inlineStr">
        <is>
          <t>~=0.13.0a1</t>
        </is>
      </c>
      <c r="G3684" t="inlineStr">
        <is>
          <t>rasa_core_sdk</t>
        </is>
      </c>
      <c r="H3684" t="inlineStr">
        <is>
          <t>~=0.12.1</t>
        </is>
      </c>
    </row>
    <row r="3685">
      <c r="A3685" t="inlineStr">
        <is>
          <t>rasa_core</t>
        </is>
      </c>
      <c r="B3685" t="inlineStr">
        <is>
          <t>4af6cc12445da763d89b83096945b9503267e71f</t>
        </is>
      </c>
      <c r="C3685" t="inlineStr">
        <is>
          <t>2019-04-23 08:15:09+00:00</t>
        </is>
      </c>
      <c r="D3685" t="inlineStr">
        <is>
          <t>verchange</t>
        </is>
      </c>
      <c r="E3685" t="inlineStr">
        <is>
          <t>tensorflow</t>
        </is>
      </c>
      <c r="F3685">
        <f>=1.13.1</f>
        <v/>
      </c>
      <c r="G3685" t="inlineStr">
        <is>
          <t>tensorflow</t>
        </is>
      </c>
      <c r="H3685">
        <f>=1.12.0</f>
        <v/>
      </c>
    </row>
    <row r="3686">
      <c r="A3686" t="inlineStr">
        <is>
          <t>rasa_core</t>
        </is>
      </c>
      <c r="B3686" t="inlineStr">
        <is>
          <t>4af6cc12445da763d89b83096945b9503267e71f</t>
        </is>
      </c>
      <c r="C3686" t="inlineStr">
        <is>
          <t>2019-04-23 08:15:09+00:00</t>
        </is>
      </c>
      <c r="D3686" t="inlineStr">
        <is>
          <t>verchange</t>
        </is>
      </c>
      <c r="E3686" t="inlineStr">
        <is>
          <t>rasa_nlu</t>
        </is>
      </c>
      <c r="F3686" t="inlineStr">
        <is>
          <t>~=0.15.0a4</t>
        </is>
      </c>
      <c r="G3686" t="inlineStr">
        <is>
          <t>rasa_nlu</t>
        </is>
      </c>
      <c r="H3686" t="inlineStr">
        <is>
          <t>~=0.14.0</t>
        </is>
      </c>
    </row>
    <row r="3687">
      <c r="A3687" t="inlineStr">
        <is>
          <t>rasa_core</t>
        </is>
      </c>
      <c r="B3687" t="inlineStr">
        <is>
          <t>4af6cc12445da763d89b83096945b9503267e71f</t>
        </is>
      </c>
      <c r="C3687" t="inlineStr">
        <is>
          <t>2019-04-23 08:15:09+00:00</t>
        </is>
      </c>
      <c r="D3687" t="inlineStr">
        <is>
          <t>rem</t>
        </is>
      </c>
      <c r="E3687" t="inlineStr"/>
      <c r="F3687" t="inlineStr"/>
      <c r="G3687" t="inlineStr">
        <is>
          <t>keras-applications</t>
        </is>
      </c>
      <c r="H3687">
        <f>=1.0.6</f>
        <v/>
      </c>
    </row>
    <row r="3688">
      <c r="A3688" t="inlineStr">
        <is>
          <t>rasa_core</t>
        </is>
      </c>
      <c r="B3688" t="inlineStr">
        <is>
          <t>4af6cc12445da763d89b83096945b9503267e71f</t>
        </is>
      </c>
      <c r="C3688" t="inlineStr">
        <is>
          <t>2019-04-23 08:15:09+00:00</t>
        </is>
      </c>
      <c r="D3688" t="inlineStr">
        <is>
          <t>rem</t>
        </is>
      </c>
      <c r="E3688" t="inlineStr"/>
      <c r="F3688" t="inlineStr"/>
      <c r="G3688" t="inlineStr">
        <is>
          <t>keras-preprocessing</t>
        </is>
      </c>
      <c r="H3688">
        <f>=1.0.5</f>
        <v/>
      </c>
    </row>
    <row r="3689">
      <c r="A3689" t="inlineStr">
        <is>
          <t>rasa_core</t>
        </is>
      </c>
      <c r="B3689" t="inlineStr">
        <is>
          <t>99bffe98b6d1433ea831b0d9f29cc742cc13bcda</t>
        </is>
      </c>
      <c r="C3689" t="inlineStr">
        <is>
          <t>2019-05-07 11:27:19+00:00</t>
        </is>
      </c>
      <c r="D3689" t="inlineStr">
        <is>
          <t>verchange</t>
        </is>
      </c>
      <c r="E3689" t="inlineStr">
        <is>
          <t>rasa_core_sdk</t>
        </is>
      </c>
      <c r="F3689" t="inlineStr">
        <is>
          <t>~=0.14.0</t>
        </is>
      </c>
      <c r="G3689" t="inlineStr">
        <is>
          <t>rasa_core_sdk</t>
        </is>
      </c>
      <c r="H3689" t="inlineStr">
        <is>
          <t>~=0.13.0a1</t>
        </is>
      </c>
    </row>
    <row r="3690">
      <c r="A3690" t="inlineStr">
        <is>
          <t>rasa_core</t>
        </is>
      </c>
      <c r="B3690" t="inlineStr">
        <is>
          <t>99bffe98b6d1433ea831b0d9f29cc742cc13bcda</t>
        </is>
      </c>
      <c r="C3690" t="inlineStr">
        <is>
          <t>2019-05-07 11:27:19+00:00</t>
        </is>
      </c>
      <c r="D3690" t="inlineStr">
        <is>
          <t>verchange</t>
        </is>
      </c>
      <c r="E3690" t="inlineStr">
        <is>
          <t>rasa_nlu</t>
        </is>
      </c>
      <c r="F3690" t="inlineStr">
        <is>
          <t>~=0.15.0</t>
        </is>
      </c>
      <c r="G3690" t="inlineStr">
        <is>
          <t>rasa_nlu</t>
        </is>
      </c>
      <c r="H3690" t="inlineStr">
        <is>
          <t>~=0.15.0a4</t>
        </is>
      </c>
    </row>
    <row r="3691">
      <c r="A3691" t="inlineStr">
        <is>
          <t>OWSLib</t>
        </is>
      </c>
      <c r="B3691" t="inlineStr">
        <is>
          <t>b6adc86d66892d379c2762bce2a4c3d41a849bc5</t>
        </is>
      </c>
      <c r="C3691" t="inlineStr">
        <is>
          <t>2013-03-30 16:50:19+00:00</t>
        </is>
      </c>
      <c r="D3691" t="inlineStr">
        <is>
          <t>add</t>
        </is>
      </c>
      <c r="E3691" t="inlineStr">
        <is>
          <t>python-dateutil</t>
        </is>
      </c>
      <c r="F3691" t="inlineStr"/>
      <c r="G3691" t="inlineStr"/>
      <c r="H3691" t="inlineStr"/>
    </row>
    <row r="3692">
      <c r="A3692" t="inlineStr">
        <is>
          <t>OWSLib</t>
        </is>
      </c>
      <c r="B3692" t="inlineStr">
        <is>
          <t>b6adc86d66892d379c2762bce2a4c3d41a849bc5</t>
        </is>
      </c>
      <c r="C3692" t="inlineStr">
        <is>
          <t>2013-03-30 16:50:19+00:00</t>
        </is>
      </c>
      <c r="D3692" t="inlineStr">
        <is>
          <t>add</t>
        </is>
      </c>
      <c r="E3692" t="inlineStr">
        <is>
          <t>pytz</t>
        </is>
      </c>
      <c r="F3692" t="inlineStr"/>
      <c r="G3692" t="inlineStr"/>
      <c r="H3692" t="inlineStr"/>
    </row>
    <row r="3693">
      <c r="A3693" t="inlineStr">
        <is>
          <t>OWSLib</t>
        </is>
      </c>
      <c r="B3693" t="inlineStr">
        <is>
          <t>b6adc86d66892d379c2762bce2a4c3d41a849bc5</t>
        </is>
      </c>
      <c r="C3693" t="inlineStr">
        <is>
          <t>2013-03-30 16:50:19+00:00</t>
        </is>
      </c>
      <c r="D3693" t="inlineStr">
        <is>
          <t>add</t>
        </is>
      </c>
      <c r="E3693" t="inlineStr">
        <is>
          <t>lxml</t>
        </is>
      </c>
      <c r="F3693">
        <f>=2.2.8</f>
        <v/>
      </c>
      <c r="G3693" t="inlineStr"/>
      <c r="H3693" t="inlineStr"/>
    </row>
    <row r="3694">
      <c r="A3694" t="inlineStr">
        <is>
          <t>OWSLib</t>
        </is>
      </c>
      <c r="B3694" t="inlineStr">
        <is>
          <t>7bf930d4646e682378633537214f28082aae6581</t>
        </is>
      </c>
      <c r="C3694" t="inlineStr">
        <is>
          <t>2013-09-11 12:10:41+00:00</t>
        </is>
      </c>
      <c r="D3694" t="inlineStr">
        <is>
          <t>add</t>
        </is>
      </c>
      <c r="E3694" t="inlineStr">
        <is>
          <t>python-dateutil</t>
        </is>
      </c>
      <c r="F3694">
        <f>=1.5</f>
        <v/>
      </c>
      <c r="G3694" t="inlineStr"/>
      <c r="H3694" t="inlineStr"/>
    </row>
    <row r="3695">
      <c r="A3695" t="inlineStr">
        <is>
          <t>OWSLib</t>
        </is>
      </c>
      <c r="B3695" t="inlineStr">
        <is>
          <t>7bf930d4646e682378633537214f28082aae6581</t>
        </is>
      </c>
      <c r="C3695" t="inlineStr">
        <is>
          <t>2013-09-11 12:10:41+00:00</t>
        </is>
      </c>
      <c r="D3695" t="inlineStr">
        <is>
          <t>add</t>
        </is>
      </c>
      <c r="E3695" t="inlineStr">
        <is>
          <t>pytz</t>
        </is>
      </c>
      <c r="F3695" t="inlineStr"/>
      <c r="G3695" t="inlineStr"/>
      <c r="H3695" t="inlineStr"/>
    </row>
    <row r="3696">
      <c r="A3696" t="inlineStr">
        <is>
          <t>OWSLib</t>
        </is>
      </c>
      <c r="B3696" t="inlineStr">
        <is>
          <t>964714ece8b70fa3e06495dc6a6066dd45d32641</t>
        </is>
      </c>
      <c r="C3696" t="inlineStr">
        <is>
          <t>2014-01-10 13:54:19+00:00</t>
        </is>
      </c>
      <c r="D3696" t="inlineStr">
        <is>
          <t>verchange</t>
        </is>
      </c>
      <c r="E3696" t="inlineStr">
        <is>
          <t>python-dateutil</t>
        </is>
      </c>
      <c r="F3696" t="inlineStr">
        <is>
          <t>&gt;=1.5</t>
        </is>
      </c>
      <c r="G3696" t="inlineStr">
        <is>
          <t>python-dateutil</t>
        </is>
      </c>
      <c r="H3696">
        <f>=1.5</f>
        <v/>
      </c>
    </row>
    <row r="3697">
      <c r="A3697" t="inlineStr">
        <is>
          <t>OWSLib</t>
        </is>
      </c>
      <c r="B3697" t="inlineStr">
        <is>
          <t>964714ece8b70fa3e06495dc6a6066dd45d32641</t>
        </is>
      </c>
      <c r="C3697" t="inlineStr">
        <is>
          <t>2014-01-10 13:54:19+00:00</t>
        </is>
      </c>
      <c r="D3697" t="inlineStr">
        <is>
          <t>add</t>
        </is>
      </c>
      <c r="E3697" t="inlineStr">
        <is>
          <t>pytest</t>
        </is>
      </c>
      <c r="F3697" t="inlineStr"/>
      <c r="G3697" t="inlineStr"/>
      <c r="H3697" t="inlineStr"/>
    </row>
    <row r="3698">
      <c r="A3698" t="inlineStr">
        <is>
          <t>OWSLib</t>
        </is>
      </c>
      <c r="B3698" t="inlineStr">
        <is>
          <t>964714ece8b70fa3e06495dc6a6066dd45d32641</t>
        </is>
      </c>
      <c r="C3698" t="inlineStr">
        <is>
          <t>2014-01-10 13:54:19+00:00</t>
        </is>
      </c>
      <c r="D3698" t="inlineStr">
        <is>
          <t>add</t>
        </is>
      </c>
      <c r="E3698" t="inlineStr">
        <is>
          <t>pytest-cov</t>
        </is>
      </c>
      <c r="F3698" t="inlineStr"/>
      <c r="G3698" t="inlineStr"/>
      <c r="H3698" t="inlineStr"/>
    </row>
    <row r="3699">
      <c r="A3699" t="inlineStr">
        <is>
          <t>OWSLib</t>
        </is>
      </c>
      <c r="B3699" t="inlineStr">
        <is>
          <t>964714ece8b70fa3e06495dc6a6066dd45d32641</t>
        </is>
      </c>
      <c r="C3699" t="inlineStr">
        <is>
          <t>2014-01-10 13:54:19+00:00</t>
        </is>
      </c>
      <c r="D3699" t="inlineStr">
        <is>
          <t>add</t>
        </is>
      </c>
      <c r="E3699" t="inlineStr">
        <is>
          <t>PIL</t>
        </is>
      </c>
      <c r="F3699" t="inlineStr"/>
      <c r="G3699" t="inlineStr"/>
      <c r="H3699" t="inlineStr"/>
    </row>
    <row r="3700">
      <c r="A3700" t="inlineStr">
        <is>
          <t>OWSLib</t>
        </is>
      </c>
      <c r="B3700" t="inlineStr">
        <is>
          <t>d89c65df009b141591f675ab56bb4b0de1f98894</t>
        </is>
      </c>
      <c r="C3700" t="inlineStr">
        <is>
          <t>2014-01-31 12:15:58+00:00</t>
        </is>
      </c>
      <c r="D3700" t="inlineStr">
        <is>
          <t>rem</t>
        </is>
      </c>
      <c r="E3700" t="inlineStr"/>
      <c r="F3700" t="inlineStr"/>
      <c r="G3700" t="inlineStr">
        <is>
          <t>pytest</t>
        </is>
      </c>
      <c r="H3700" t="inlineStr"/>
    </row>
    <row r="3701">
      <c r="A3701" t="inlineStr">
        <is>
          <t>OWSLib</t>
        </is>
      </c>
      <c r="B3701" t="inlineStr">
        <is>
          <t>d89c65df009b141591f675ab56bb4b0de1f98894</t>
        </is>
      </c>
      <c r="C3701" t="inlineStr">
        <is>
          <t>2014-01-31 12:15:58+00:00</t>
        </is>
      </c>
      <c r="D3701" t="inlineStr">
        <is>
          <t>rem</t>
        </is>
      </c>
      <c r="E3701" t="inlineStr"/>
      <c r="F3701" t="inlineStr"/>
      <c r="G3701" t="inlineStr">
        <is>
          <t>pytest-cov</t>
        </is>
      </c>
      <c r="H3701" t="inlineStr"/>
    </row>
    <row r="3702">
      <c r="A3702" t="inlineStr">
        <is>
          <t>OWSLib</t>
        </is>
      </c>
      <c r="B3702" t="inlineStr">
        <is>
          <t>d89c65df009b141591f675ab56bb4b0de1f98894</t>
        </is>
      </c>
      <c r="C3702" t="inlineStr">
        <is>
          <t>2014-01-31 12:15:58+00:00</t>
        </is>
      </c>
      <c r="D3702" t="inlineStr">
        <is>
          <t>rem</t>
        </is>
      </c>
      <c r="E3702" t="inlineStr"/>
      <c r="F3702" t="inlineStr"/>
      <c r="G3702" t="inlineStr">
        <is>
          <t>PIL</t>
        </is>
      </c>
      <c r="H3702" t="inlineStr"/>
    </row>
    <row r="3703">
      <c r="A3703" t="inlineStr">
        <is>
          <t>OWSLib</t>
        </is>
      </c>
      <c r="B3703" t="inlineStr">
        <is>
          <t>30d20957be5af082044b8d5360ac9990a5abee43</t>
        </is>
      </c>
      <c r="C3703" t="inlineStr">
        <is>
          <t>2015-06-12 20:57:01+00:00</t>
        </is>
      </c>
      <c r="D3703" t="inlineStr">
        <is>
          <t>add</t>
        </is>
      </c>
      <c r="E3703" t="inlineStr">
        <is>
          <t>requests</t>
        </is>
      </c>
      <c r="F3703" t="inlineStr">
        <is>
          <t>&gt;=2.7</t>
        </is>
      </c>
      <c r="G3703" t="inlineStr"/>
      <c r="H3703" t="inlineStr"/>
    </row>
    <row r="3704">
      <c r="A3704" t="inlineStr">
        <is>
          <t>OWSLib</t>
        </is>
      </c>
      <c r="B3704" t="inlineStr">
        <is>
          <t>c879cc3e5c17d7a8d2396bf147d9df8e9bb8c72d</t>
        </is>
      </c>
      <c r="C3704" t="inlineStr">
        <is>
          <t>2015-09-03 23:34:48+00:00</t>
        </is>
      </c>
      <c r="D3704" t="inlineStr">
        <is>
          <t>verchange</t>
        </is>
      </c>
      <c r="E3704" t="inlineStr">
        <is>
          <t>requests</t>
        </is>
      </c>
      <c r="F3704" t="inlineStr">
        <is>
          <t>&gt;=1.0</t>
        </is>
      </c>
      <c r="G3704" t="inlineStr">
        <is>
          <t>requests</t>
        </is>
      </c>
      <c r="H3704" t="inlineStr">
        <is>
          <t>&gt;=2.7</t>
        </is>
      </c>
    </row>
    <row r="3705">
      <c r="A3705" t="inlineStr">
        <is>
          <t>OWSLib</t>
        </is>
      </c>
      <c r="B3705" t="inlineStr">
        <is>
          <t>c879cc3e5c17d7a8d2396bf147d9df8e9bb8c72d</t>
        </is>
      </c>
      <c r="C3705" t="inlineStr">
        <is>
          <t>2015-09-03 23:34:48+00:00</t>
        </is>
      </c>
      <c r="D3705" t="inlineStr">
        <is>
          <t>add</t>
        </is>
      </c>
      <c r="E3705" t="inlineStr">
        <is>
          <t>pyproj</t>
        </is>
      </c>
      <c r="F3705" t="inlineStr"/>
      <c r="G3705" t="inlineStr"/>
      <c r="H3705" t="inlineStr"/>
    </row>
    <row r="3706">
      <c r="A3706" t="inlineStr">
        <is>
          <t>OWSLib</t>
        </is>
      </c>
      <c r="B3706" t="inlineStr">
        <is>
          <t>dc230916fdbbf15d8f103284079723313301f563</t>
        </is>
      </c>
      <c r="C3706" t="inlineStr">
        <is>
          <t>2020-03-12 19:27:38+00:00</t>
        </is>
      </c>
      <c r="D3706" t="inlineStr">
        <is>
          <t>verchange</t>
        </is>
      </c>
      <c r="E3706" t="inlineStr">
        <is>
          <t>pyproj</t>
        </is>
      </c>
      <c r="F3706" t="inlineStr">
        <is>
          <t>&gt;=2</t>
        </is>
      </c>
      <c r="G3706" t="inlineStr">
        <is>
          <t>pyproj</t>
        </is>
      </c>
      <c r="H3706" t="inlineStr"/>
    </row>
    <row r="3707">
      <c r="A3707" t="inlineStr">
        <is>
          <t>OWSLib</t>
        </is>
      </c>
      <c r="B3707" t="inlineStr">
        <is>
          <t>dc230916fdbbf15d8f103284079723313301f563</t>
        </is>
      </c>
      <c r="C3707" t="inlineStr">
        <is>
          <t>2020-03-12 19:27:38+00:00</t>
        </is>
      </c>
      <c r="D3707" t="inlineStr">
        <is>
          <t>add</t>
        </is>
      </c>
      <c r="E3707" t="inlineStr">
        <is>
          <t>pyyaml</t>
        </is>
      </c>
      <c r="F3707" t="inlineStr"/>
      <c r="G3707" t="inlineStr"/>
      <c r="H3707" t="inlineStr"/>
    </row>
    <row r="3708">
      <c r="A3708" t="inlineStr">
        <is>
          <t>pipm</t>
        </is>
      </c>
      <c r="B3708" t="inlineStr">
        <is>
          <t>e4b5dccf95d570bd39add3738b74dedad4a95fb0</t>
        </is>
      </c>
      <c r="C3708" t="inlineStr">
        <is>
          <t>2018-07-04 00:31:05+00:00</t>
        </is>
      </c>
      <c r="D3708" t="inlineStr">
        <is>
          <t>add</t>
        </is>
      </c>
      <c r="E3708" t="inlineStr">
        <is>
          <t>pytz</t>
        </is>
      </c>
      <c r="F3708">
        <f>=2018.5</f>
        <v/>
      </c>
      <c r="G3708" t="inlineStr"/>
      <c r="H3708" t="inlineStr"/>
    </row>
    <row r="3709">
      <c r="A3709" t="inlineStr">
        <is>
          <t>pipm</t>
        </is>
      </c>
      <c r="B3709" t="inlineStr">
        <is>
          <t>e4b5dccf95d570bd39add3738b74dedad4a95fb0</t>
        </is>
      </c>
      <c r="C3709" t="inlineStr">
        <is>
          <t>2018-07-04 00:31:05+00:00</t>
        </is>
      </c>
      <c r="D3709" t="inlineStr">
        <is>
          <t>add</t>
        </is>
      </c>
      <c r="E3709" t="inlineStr">
        <is>
          <t>Django</t>
        </is>
      </c>
      <c r="F3709">
        <f>=2.0.7</f>
        <v/>
      </c>
      <c r="G3709" t="inlineStr"/>
      <c r="H3709" t="inlineStr"/>
    </row>
    <row r="3710">
      <c r="A3710" t="inlineStr">
        <is>
          <t>pipm</t>
        </is>
      </c>
      <c r="B3710" t="inlineStr">
        <is>
          <t>2a10d7a59a9277e7f8068f808f917a3cb6d3aaa4</t>
        </is>
      </c>
      <c r="C3710" t="inlineStr">
        <is>
          <t>2018-07-07 20:37:49+00:00</t>
        </is>
      </c>
      <c r="D3710" t="inlineStr">
        <is>
          <t>rem</t>
        </is>
      </c>
      <c r="E3710" t="inlineStr"/>
      <c r="F3710" t="inlineStr"/>
      <c r="G3710" t="inlineStr">
        <is>
          <t>pytz</t>
        </is>
      </c>
      <c r="H3710">
        <f>=2018.5</f>
        <v/>
      </c>
    </row>
    <row r="3711">
      <c r="A3711" t="inlineStr">
        <is>
          <t>pipm</t>
        </is>
      </c>
      <c r="B3711" t="inlineStr">
        <is>
          <t>2a10d7a59a9277e7f8068f808f917a3cb6d3aaa4</t>
        </is>
      </c>
      <c r="C3711" t="inlineStr">
        <is>
          <t>2018-07-07 20:37:49+00:00</t>
        </is>
      </c>
      <c r="D3711" t="inlineStr">
        <is>
          <t>rem</t>
        </is>
      </c>
      <c r="E3711" t="inlineStr"/>
      <c r="F3711" t="inlineStr"/>
      <c r="G3711" t="inlineStr">
        <is>
          <t>Django</t>
        </is>
      </c>
      <c r="H3711">
        <f>=2.0.7</f>
        <v/>
      </c>
    </row>
    <row r="3712">
      <c r="A3712" t="inlineStr">
        <is>
          <t>pipm</t>
        </is>
      </c>
      <c r="B3712" t="inlineStr">
        <is>
          <t>5e940321e3e03b536ae0f04dcf366510f02e77e9</t>
        </is>
      </c>
      <c r="C3712" t="inlineStr">
        <is>
          <t>2018-12-26 19:27:09+00:00</t>
        </is>
      </c>
      <c r="D3712" t="inlineStr">
        <is>
          <t>verchange</t>
        </is>
      </c>
      <c r="E3712" t="inlineStr">
        <is>
          <t>six</t>
        </is>
      </c>
      <c r="F3712">
        <f>=1.12.0</f>
        <v/>
      </c>
      <c r="G3712" t="inlineStr">
        <is>
          <t>six</t>
        </is>
      </c>
      <c r="H3712">
        <f>=1.11.0</f>
        <v/>
      </c>
    </row>
    <row r="3713">
      <c r="A3713" t="inlineStr">
        <is>
          <t>pipm</t>
        </is>
      </c>
      <c r="B3713" t="inlineStr">
        <is>
          <t>44a742057f90fc4a410794fa0b058b7f7bab5f82</t>
        </is>
      </c>
      <c r="C3713" t="inlineStr">
        <is>
          <t>2019-10-22 18:18:49+00:00</t>
        </is>
      </c>
      <c r="D3713" t="inlineStr">
        <is>
          <t>verchange</t>
        </is>
      </c>
      <c r="E3713" t="inlineStr">
        <is>
          <t>typing</t>
        </is>
      </c>
      <c r="F3713">
        <f>=3.7.4.1</f>
        <v/>
      </c>
      <c r="G3713" t="inlineStr">
        <is>
          <t>typing</t>
        </is>
      </c>
      <c r="H3713">
        <f>=3.6.6</f>
        <v/>
      </c>
    </row>
    <row r="3714">
      <c r="A3714" t="inlineStr">
        <is>
          <t>pipm</t>
        </is>
      </c>
      <c r="B3714" t="inlineStr">
        <is>
          <t>0b932757d7dde02d45d40b19f9f11fae81fb35ff</t>
        </is>
      </c>
      <c r="C3714" t="inlineStr">
        <is>
          <t>2019-10-22 19:24:50+00:00</t>
        </is>
      </c>
      <c r="D3714" t="inlineStr">
        <is>
          <t>add</t>
        </is>
      </c>
      <c r="E3714" t="inlineStr">
        <is>
          <t>pip</t>
        </is>
      </c>
      <c r="F3714" t="inlineStr">
        <is>
          <t>&gt;=19.3.1</t>
        </is>
      </c>
      <c r="G3714" t="inlineStr"/>
      <c r="H3714" t="inlineStr"/>
    </row>
    <row r="3715">
      <c r="A3715" t="inlineStr">
        <is>
          <t>pipm</t>
        </is>
      </c>
      <c r="B3715" t="inlineStr">
        <is>
          <t>ca7d21403e380ab08b88544a3edc9b4fa5be1f42</t>
        </is>
      </c>
      <c r="C3715" t="inlineStr">
        <is>
          <t>2020-04-19 13:12:47+00:00</t>
        </is>
      </c>
      <c r="D3715" t="inlineStr">
        <is>
          <t>verchange</t>
        </is>
      </c>
      <c r="E3715" t="inlineStr">
        <is>
          <t>six</t>
        </is>
      </c>
      <c r="F3715">
        <f>=1.14.0</f>
        <v/>
      </c>
      <c r="G3715" t="inlineStr">
        <is>
          <t>six</t>
        </is>
      </c>
      <c r="H3715">
        <f>=1.12.0</f>
        <v/>
      </c>
    </row>
    <row r="3716">
      <c r="A3716" t="inlineStr">
        <is>
          <t>pipm</t>
        </is>
      </c>
      <c r="B3716" t="inlineStr">
        <is>
          <t>ca7d21403e380ab08b88544a3edc9b4fa5be1f42</t>
        </is>
      </c>
      <c r="C3716" t="inlineStr">
        <is>
          <t>2020-04-19 13:12:47+00:00</t>
        </is>
      </c>
      <c r="D3716" t="inlineStr">
        <is>
          <t>verchange</t>
        </is>
      </c>
      <c r="E3716" t="inlineStr">
        <is>
          <t>pip</t>
        </is>
      </c>
      <c r="F3716" t="inlineStr">
        <is>
          <t>&gt;=20.0</t>
        </is>
      </c>
      <c r="G3716" t="inlineStr">
        <is>
          <t>pip</t>
        </is>
      </c>
      <c r="H3716" t="inlineStr">
        <is>
          <t>&gt;=19.3.1</t>
        </is>
      </c>
    </row>
    <row r="3717">
      <c r="A3717" t="inlineStr">
        <is>
          <t>pipm</t>
        </is>
      </c>
      <c r="B3717" t="inlineStr">
        <is>
          <t>cfbe5dcf2946e45162c60452087626a2d81a3e4b</t>
        </is>
      </c>
      <c r="C3717" t="inlineStr">
        <is>
          <t>2020-05-17 14:13:30+00:00</t>
        </is>
      </c>
      <c r="D3717" t="inlineStr">
        <is>
          <t>rem</t>
        </is>
      </c>
      <c r="E3717" t="inlineStr"/>
      <c r="F3717" t="inlineStr"/>
      <c r="G3717" t="inlineStr">
        <is>
          <t>pip</t>
        </is>
      </c>
      <c r="H3717" t="inlineStr">
        <is>
          <t>&gt;=20.0</t>
        </is>
      </c>
    </row>
    <row r="3718">
      <c r="A3718" t="inlineStr">
        <is>
          <t>pipm</t>
        </is>
      </c>
      <c r="B3718" t="inlineStr">
        <is>
          <t>731941f9ad7a56cb960dd7b3f435d0f2a8d463fa</t>
        </is>
      </c>
      <c r="C3718" t="inlineStr">
        <is>
          <t>2020-11-24 06:02:39+00:00</t>
        </is>
      </c>
      <c r="D3718" t="inlineStr">
        <is>
          <t>verchange</t>
        </is>
      </c>
      <c r="E3718" t="inlineStr">
        <is>
          <t>typing</t>
        </is>
      </c>
      <c r="F3718">
        <f>=3.7.4.3</f>
        <v/>
      </c>
      <c r="G3718" t="inlineStr">
        <is>
          <t>typing</t>
        </is>
      </c>
      <c r="H3718">
        <f>=3.7.4.1</f>
        <v/>
      </c>
    </row>
    <row r="3719">
      <c r="A3719" t="inlineStr">
        <is>
          <t>pipm</t>
        </is>
      </c>
      <c r="B3719" t="inlineStr">
        <is>
          <t>1b31f7321bc287d2e19c3dfe8185d49fdfad158a</t>
        </is>
      </c>
      <c r="C3719" t="inlineStr">
        <is>
          <t>2021-02-01 19:43:27+00:00</t>
        </is>
      </c>
      <c r="D3719" t="inlineStr">
        <is>
          <t>rem</t>
        </is>
      </c>
      <c r="E3719" t="inlineStr"/>
      <c r="F3719" t="inlineStr"/>
      <c r="G3719" t="inlineStr">
        <is>
          <t>pip</t>
        </is>
      </c>
      <c r="H3719" t="inlineStr">
        <is>
          <t>&gt;=20.0</t>
        </is>
      </c>
    </row>
    <row r="3720">
      <c r="A3720" t="inlineStr">
        <is>
          <t>dataclass_factory</t>
        </is>
      </c>
      <c r="B3720" t="inlineStr">
        <is>
          <t>7bcbd395acd5c61806ae36042067a7f9882cec28</t>
        </is>
      </c>
      <c r="C3720" t="inlineStr">
        <is>
          <t>2020-03-26 08:51:08+00:00</t>
        </is>
      </c>
      <c r="D3720" t="inlineStr">
        <is>
          <t>verchange</t>
        </is>
      </c>
      <c r="E3720" t="inlineStr">
        <is>
          <t>typing_extensions</t>
        </is>
      </c>
      <c r="F3720" t="inlineStr"/>
      <c r="G3720" t="inlineStr">
        <is>
          <t>typing_extensions</t>
        </is>
      </c>
      <c r="H3720" t="inlineStr"/>
    </row>
    <row r="3721">
      <c r="A3721" t="inlineStr">
        <is>
          <t>dataclass_factory</t>
        </is>
      </c>
      <c r="B3721" t="inlineStr">
        <is>
          <t>7bcbd395acd5c61806ae36042067a7f9882cec28</t>
        </is>
      </c>
      <c r="C3721" t="inlineStr">
        <is>
          <t>2020-03-26 08:51:08+00:00</t>
        </is>
      </c>
      <c r="D3721" t="inlineStr">
        <is>
          <t>add</t>
        </is>
      </c>
      <c r="E3721" t="inlineStr">
        <is>
          <t>sphinx</t>
        </is>
      </c>
      <c r="F3721" t="inlineStr"/>
      <c r="G3721" t="inlineStr"/>
      <c r="H3721" t="inlineStr"/>
    </row>
    <row r="3722">
      <c r="A3722" t="inlineStr">
        <is>
          <t>dataclass_factory</t>
        </is>
      </c>
      <c r="B3722" t="inlineStr">
        <is>
          <t>7bcbd395acd5c61806ae36042067a7f9882cec28</t>
        </is>
      </c>
      <c r="C3722" t="inlineStr">
        <is>
          <t>2020-03-26 08:51:08+00:00</t>
        </is>
      </c>
      <c r="D3722" t="inlineStr">
        <is>
          <t>add</t>
        </is>
      </c>
      <c r="E3722" t="inlineStr">
        <is>
          <t>sphinx_rtd_theme</t>
        </is>
      </c>
      <c r="F3722" t="inlineStr"/>
      <c r="G3722" t="inlineStr"/>
      <c r="H3722" t="inlineStr"/>
    </row>
    <row r="3723">
      <c r="A3723" t="inlineStr">
        <is>
          <t>tarantool-python</t>
        </is>
      </c>
      <c r="B3723" t="inlineStr">
        <is>
          <t>aa06e75dd01ffb293f9de45fd2f0b167bb5e4844</t>
        </is>
      </c>
      <c r="C3723" t="inlineStr">
        <is>
          <t>2015-03-25 15:24:33+00:00</t>
        </is>
      </c>
      <c r="D3723" t="inlineStr">
        <is>
          <t>add</t>
        </is>
      </c>
      <c r="E3723" t="inlineStr">
        <is>
          <t>msgpack-python</t>
        </is>
      </c>
      <c r="F3723" t="inlineStr">
        <is>
          <t>&gt;=0.4.0</t>
        </is>
      </c>
      <c r="G3723" t="inlineStr"/>
      <c r="H3723" t="inlineStr"/>
    </row>
    <row r="3724">
      <c r="A3724" t="inlineStr">
        <is>
          <t>tarantool-python</t>
        </is>
      </c>
      <c r="B3724" t="inlineStr">
        <is>
          <t>aa06e75dd01ffb293f9de45fd2f0b167bb5e4844</t>
        </is>
      </c>
      <c r="C3724" t="inlineStr">
        <is>
          <t>2015-03-25 15:24:33+00:00</t>
        </is>
      </c>
      <c r="D3724" t="inlineStr">
        <is>
          <t>add</t>
        </is>
      </c>
      <c r="E3724" t="inlineStr">
        <is>
          <t>pyyaml</t>
        </is>
      </c>
      <c r="F3724" t="inlineStr">
        <is>
          <t>&gt;=3.10</t>
        </is>
      </c>
      <c r="G3724" t="inlineStr"/>
      <c r="H3724" t="inlineStr"/>
    </row>
    <row r="3725">
      <c r="A3725" t="inlineStr">
        <is>
          <t>tarantool-python</t>
        </is>
      </c>
      <c r="B3725" t="inlineStr">
        <is>
          <t>1b30b09d22fe0629c4a9f7951503c91d19a4a28c</t>
        </is>
      </c>
      <c r="C3725" t="inlineStr">
        <is>
          <t>2016-01-18 13:06:15+00:00</t>
        </is>
      </c>
      <c r="D3725" t="inlineStr">
        <is>
          <t>add</t>
        </is>
      </c>
      <c r="E3725" t="inlineStr">
        <is>
          <t>six</t>
        </is>
      </c>
      <c r="F3725" t="inlineStr"/>
      <c r="G3725" t="inlineStr"/>
      <c r="H3725" t="inlineStr"/>
    </row>
    <row r="3726">
      <c r="A3726" t="inlineStr">
        <is>
          <t>tarantool-python</t>
        </is>
      </c>
      <c r="B3726" t="inlineStr">
        <is>
          <t>dbd3b2c9df769594d08d8e0e104709955b66eae0</t>
        </is>
      </c>
      <c r="C3726" t="inlineStr">
        <is>
          <t>2017-05-23 18:03:01+00:00</t>
        </is>
      </c>
      <c r="D3726" t="inlineStr">
        <is>
          <t>rem</t>
        </is>
      </c>
      <c r="E3726" t="inlineStr"/>
      <c r="F3726" t="inlineStr"/>
      <c r="G3726" t="inlineStr">
        <is>
          <t>pyyaml</t>
        </is>
      </c>
      <c r="H3726" t="inlineStr">
        <is>
          <t>&gt;=3.10</t>
        </is>
      </c>
    </row>
    <row r="3727">
      <c r="A3727" t="inlineStr">
        <is>
          <t>tarantool-python</t>
        </is>
      </c>
      <c r="B3727" t="inlineStr">
        <is>
          <t>dbd3b2c9df769594d08d8e0e104709955b66eae0</t>
        </is>
      </c>
      <c r="C3727" t="inlineStr">
        <is>
          <t>2017-05-23 18:03:01+00:00</t>
        </is>
      </c>
      <c r="D3727" t="inlineStr">
        <is>
          <t>rem</t>
        </is>
      </c>
      <c r="E3727" t="inlineStr"/>
      <c r="F3727" t="inlineStr"/>
      <c r="G3727" t="inlineStr">
        <is>
          <t>six</t>
        </is>
      </c>
      <c r="H3727" t="inlineStr"/>
    </row>
    <row r="3728">
      <c r="A3728" t="inlineStr">
        <is>
          <t>tarantool-python</t>
        </is>
      </c>
      <c r="B3728" t="inlineStr">
        <is>
          <t>9f3917976d0b033f7faa11c1bb95b2d8271e3e61</t>
        </is>
      </c>
      <c r="C3728" t="inlineStr">
        <is>
          <t>2020-12-28 00:38:48+00:00</t>
        </is>
      </c>
      <c r="D3728" t="inlineStr">
        <is>
          <t>add</t>
        </is>
      </c>
      <c r="E3728" t="inlineStr">
        <is>
          <t>msgpack</t>
        </is>
      </c>
      <c r="F3728" t="inlineStr">
        <is>
          <t>&gt;=0.4.0</t>
        </is>
      </c>
      <c r="G3728" t="inlineStr"/>
      <c r="H3728" t="inlineStr"/>
    </row>
    <row r="3729">
      <c r="A3729" t="inlineStr">
        <is>
          <t>tarantool-python</t>
        </is>
      </c>
      <c r="B3729" t="inlineStr">
        <is>
          <t>9f3917976d0b033f7faa11c1bb95b2d8271e3e61</t>
        </is>
      </c>
      <c r="C3729" t="inlineStr">
        <is>
          <t>2020-12-28 00:38:48+00:00</t>
        </is>
      </c>
      <c r="D3729" t="inlineStr">
        <is>
          <t>rem</t>
        </is>
      </c>
      <c r="E3729" t="inlineStr"/>
      <c r="F3729" t="inlineStr"/>
      <c r="G3729" t="inlineStr">
        <is>
          <t>msgpack-python</t>
        </is>
      </c>
      <c r="H3729" t="inlineStr">
        <is>
          <t>&gt;=0.4.0</t>
        </is>
      </c>
    </row>
    <row r="3730">
      <c r="A3730" t="inlineStr">
        <is>
          <t>python-ring-doorbell</t>
        </is>
      </c>
      <c r="B3730" t="inlineStr">
        <is>
          <t>4a4af6d9c8fee05d74b7c953ba6521aa83d35eac</t>
        </is>
      </c>
      <c r="C3730" t="inlineStr">
        <is>
          <t>2017-02-15 04:18:38+00:00</t>
        </is>
      </c>
      <c r="D3730" t="inlineStr">
        <is>
          <t>add</t>
        </is>
      </c>
      <c r="E3730" t="inlineStr">
        <is>
          <t>pytz</t>
        </is>
      </c>
      <c r="F3730" t="inlineStr"/>
      <c r="G3730" t="inlineStr"/>
      <c r="H3730" t="inlineStr"/>
    </row>
    <row r="3731">
      <c r="A3731" t="inlineStr">
        <is>
          <t>python-ring-doorbell</t>
        </is>
      </c>
      <c r="B3731" t="inlineStr">
        <is>
          <t>5ca0073f9f98703c14507e7a92cdadb4383c838b</t>
        </is>
      </c>
      <c r="C3731" t="inlineStr">
        <is>
          <t>2017-03-20 06:53:44+00:00</t>
        </is>
      </c>
      <c r="D3731" t="inlineStr">
        <is>
          <t>verchange</t>
        </is>
      </c>
      <c r="E3731" t="inlineStr">
        <is>
          <t>requests</t>
        </is>
      </c>
      <c r="F3731" t="inlineStr"/>
      <c r="G3731" t="inlineStr">
        <is>
          <t>requests</t>
        </is>
      </c>
      <c r="H3731" t="inlineStr"/>
    </row>
    <row r="3732">
      <c r="A3732" t="inlineStr">
        <is>
          <t>python-ring-doorbell</t>
        </is>
      </c>
      <c r="B3732" t="inlineStr">
        <is>
          <t>5ca0073f9f98703c14507e7a92cdadb4383c838b</t>
        </is>
      </c>
      <c r="C3732" t="inlineStr">
        <is>
          <t>2017-03-20 06:53:44+00:00</t>
        </is>
      </c>
      <c r="D3732" t="inlineStr">
        <is>
          <t>rem</t>
        </is>
      </c>
      <c r="E3732" t="inlineStr"/>
      <c r="F3732" t="inlineStr"/>
      <c r="G3732" t="inlineStr">
        <is>
          <t>flake8</t>
        </is>
      </c>
      <c r="H3732" t="inlineStr"/>
    </row>
    <row r="3733">
      <c r="A3733" t="inlineStr">
        <is>
          <t>python-ring-doorbell</t>
        </is>
      </c>
      <c r="B3733" t="inlineStr">
        <is>
          <t>5ca0073f9f98703c14507e7a92cdadb4383c838b</t>
        </is>
      </c>
      <c r="C3733" t="inlineStr">
        <is>
          <t>2017-03-20 06:53:44+00:00</t>
        </is>
      </c>
      <c r="D3733" t="inlineStr">
        <is>
          <t>rem</t>
        </is>
      </c>
      <c r="E3733" t="inlineStr"/>
      <c r="F3733" t="inlineStr"/>
      <c r="G3733" t="inlineStr">
        <is>
          <t>pylint</t>
        </is>
      </c>
      <c r="H3733" t="inlineStr"/>
    </row>
    <row r="3734">
      <c r="A3734" t="inlineStr">
        <is>
          <t>python-ring-doorbell</t>
        </is>
      </c>
      <c r="B3734" t="inlineStr">
        <is>
          <t>5ca0073f9f98703c14507e7a92cdadb4383c838b</t>
        </is>
      </c>
      <c r="C3734" t="inlineStr">
        <is>
          <t>2017-03-20 06:53:44+00:00</t>
        </is>
      </c>
      <c r="D3734" t="inlineStr">
        <is>
          <t>rem</t>
        </is>
      </c>
      <c r="E3734" t="inlineStr"/>
      <c r="F3734" t="inlineStr"/>
      <c r="G3734" t="inlineStr">
        <is>
          <t>tox</t>
        </is>
      </c>
      <c r="H3734" t="inlineStr"/>
    </row>
    <row r="3735">
      <c r="A3735" t="inlineStr">
        <is>
          <t>python-ring-doorbell</t>
        </is>
      </c>
      <c r="B3735" t="inlineStr">
        <is>
          <t>6da218c09cb49896b31b1abe1f3195fee5e01f71</t>
        </is>
      </c>
      <c r="C3735" t="inlineStr">
        <is>
          <t>2019-12-27 17:11:34+00:00</t>
        </is>
      </c>
      <c r="D3735" t="inlineStr">
        <is>
          <t>add</t>
        </is>
      </c>
      <c r="E3735" t="inlineStr">
        <is>
          <t>requests_oauthlib</t>
        </is>
      </c>
      <c r="F3735" t="inlineStr"/>
      <c r="G3735" t="inlineStr"/>
      <c r="H3735" t="inlineStr"/>
    </row>
    <row r="3736">
      <c r="A3736" t="inlineStr">
        <is>
          <t>python-ring-doorbell</t>
        </is>
      </c>
      <c r="B3736" t="inlineStr">
        <is>
          <t>6da218c09cb49896b31b1abe1f3195fee5e01f71</t>
        </is>
      </c>
      <c r="C3736" t="inlineStr">
        <is>
          <t>2019-12-27 17:11:34+00:00</t>
        </is>
      </c>
      <c r="D3736" t="inlineStr">
        <is>
          <t>add</t>
        </is>
      </c>
      <c r="E3736" t="inlineStr">
        <is>
          <t>oauthlib</t>
        </is>
      </c>
      <c r="F3736" t="inlineStr"/>
      <c r="G3736" t="inlineStr"/>
      <c r="H3736" t="inlineStr"/>
    </row>
    <row r="3737">
      <c r="A3737" t="inlineStr">
        <is>
          <t>python-ring-doorbell</t>
        </is>
      </c>
      <c r="B3737" t="inlineStr">
        <is>
          <t>7b467ac330651a0b00b71664eb8cf4519226551f</t>
        </is>
      </c>
      <c r="C3737" t="inlineStr">
        <is>
          <t>2019-12-27 22:16:37+00:00</t>
        </is>
      </c>
      <c r="D3737" t="inlineStr">
        <is>
          <t>verchange</t>
        </is>
      </c>
      <c r="E3737" t="inlineStr">
        <is>
          <t>requests</t>
        </is>
      </c>
      <c r="F3737">
        <f>=2.22.0</f>
        <v/>
      </c>
      <c r="G3737" t="inlineStr">
        <is>
          <t>requests</t>
        </is>
      </c>
      <c r="H3737" t="inlineStr"/>
    </row>
    <row r="3738">
      <c r="A3738" t="inlineStr">
        <is>
          <t>python-ring-doorbell</t>
        </is>
      </c>
      <c r="B3738" t="inlineStr">
        <is>
          <t>7b467ac330651a0b00b71664eb8cf4519226551f</t>
        </is>
      </c>
      <c r="C3738" t="inlineStr">
        <is>
          <t>2019-12-27 22:16:37+00:00</t>
        </is>
      </c>
      <c r="D3738" t="inlineStr">
        <is>
          <t>verchange</t>
        </is>
      </c>
      <c r="E3738" t="inlineStr">
        <is>
          <t>oauthlib</t>
        </is>
      </c>
      <c r="F3738">
        <f>=3.1.0</f>
        <v/>
      </c>
      <c r="G3738" t="inlineStr">
        <is>
          <t>oauthlib</t>
        </is>
      </c>
      <c r="H3738" t="inlineStr"/>
    </row>
    <row r="3739">
      <c r="A3739" t="inlineStr">
        <is>
          <t>python-ring-doorbell</t>
        </is>
      </c>
      <c r="B3739" t="inlineStr">
        <is>
          <t>7b467ac330651a0b00b71664eb8cf4519226551f</t>
        </is>
      </c>
      <c r="C3739" t="inlineStr">
        <is>
          <t>2019-12-27 22:16:37+00:00</t>
        </is>
      </c>
      <c r="D3739" t="inlineStr">
        <is>
          <t>add</t>
        </is>
      </c>
      <c r="E3739" t="inlineStr">
        <is>
          <t>requests-oauthlib</t>
        </is>
      </c>
      <c r="F3739">
        <f>=1.3.0</f>
        <v/>
      </c>
      <c r="G3739" t="inlineStr"/>
      <c r="H3739" t="inlineStr"/>
    </row>
    <row r="3740">
      <c r="A3740" t="inlineStr">
        <is>
          <t>python-ring-doorbell</t>
        </is>
      </c>
      <c r="B3740" t="inlineStr">
        <is>
          <t>7b467ac330651a0b00b71664eb8cf4519226551f</t>
        </is>
      </c>
      <c r="C3740" t="inlineStr">
        <is>
          <t>2019-12-27 22:16:37+00:00</t>
        </is>
      </c>
      <c r="D3740" t="inlineStr">
        <is>
          <t>rem</t>
        </is>
      </c>
      <c r="E3740" t="inlineStr"/>
      <c r="F3740" t="inlineStr"/>
      <c r="G3740" t="inlineStr">
        <is>
          <t>requests_oauthlib</t>
        </is>
      </c>
      <c r="H3740" t="inlineStr"/>
    </row>
    <row r="3741">
      <c r="A3741" t="inlineStr">
        <is>
          <t>python-ring-doorbell</t>
        </is>
      </c>
      <c r="B3741" t="inlineStr">
        <is>
          <t>d20243aa19eb115ea2c7562ccb0b2bab864ebb3f</t>
        </is>
      </c>
      <c r="C3741" t="inlineStr">
        <is>
          <t>2020-09-28 11:27:00+00:00</t>
        </is>
      </c>
      <c r="D3741" t="inlineStr">
        <is>
          <t>verchange</t>
        </is>
      </c>
      <c r="E3741" t="inlineStr">
        <is>
          <t>requests</t>
        </is>
      </c>
      <c r="F3741" t="inlineStr">
        <is>
          <t>&gt;=2.0.0</t>
        </is>
      </c>
      <c r="G3741" t="inlineStr">
        <is>
          <t>requests</t>
        </is>
      </c>
      <c r="H3741">
        <f>=2.22.0</f>
        <v/>
      </c>
    </row>
    <row r="3742">
      <c r="A3742" t="inlineStr">
        <is>
          <t>python-ring-doorbell</t>
        </is>
      </c>
      <c r="B3742" t="inlineStr">
        <is>
          <t>d20243aa19eb115ea2c7562ccb0b2bab864ebb3f</t>
        </is>
      </c>
      <c r="C3742" t="inlineStr">
        <is>
          <t>2020-09-28 11:27:00+00:00</t>
        </is>
      </c>
      <c r="D3742" t="inlineStr">
        <is>
          <t>verchange</t>
        </is>
      </c>
      <c r="E3742" t="inlineStr">
        <is>
          <t>oauthlib</t>
        </is>
      </c>
      <c r="F3742" t="inlineStr">
        <is>
          <t>&lt;4;&gt;=3.0.0</t>
        </is>
      </c>
      <c r="G3742" t="inlineStr">
        <is>
          <t>oauthlib</t>
        </is>
      </c>
      <c r="H3742">
        <f>=3.1.0</f>
        <v/>
      </c>
    </row>
    <row r="3743">
      <c r="A3743" t="inlineStr">
        <is>
          <t>python-ring-doorbell</t>
        </is>
      </c>
      <c r="B3743" t="inlineStr">
        <is>
          <t>d20243aa19eb115ea2c7562ccb0b2bab864ebb3f</t>
        </is>
      </c>
      <c r="C3743" t="inlineStr">
        <is>
          <t>2020-09-28 11:27:00+00:00</t>
        </is>
      </c>
      <c r="D3743" t="inlineStr">
        <is>
          <t>verchange</t>
        </is>
      </c>
      <c r="E3743" t="inlineStr">
        <is>
          <t>requests-oauthlib</t>
        </is>
      </c>
      <c r="F3743" t="inlineStr">
        <is>
          <t>&lt;2;&gt;=1.3.0</t>
        </is>
      </c>
      <c r="G3743" t="inlineStr">
        <is>
          <t>requests-oauthlib</t>
        </is>
      </c>
      <c r="H3743">
        <f>=1.3.0</f>
        <v/>
      </c>
    </row>
    <row r="3744">
      <c r="A3744" t="inlineStr">
        <is>
          <t>storlets</t>
        </is>
      </c>
      <c r="B3744" t="inlineStr">
        <is>
          <t>bf25785198c2e84c41e2f452557f53943dcd6436</t>
        </is>
      </c>
      <c r="C3744" t="inlineStr">
        <is>
          <t>2016-08-04 14:07:43+00:00</t>
        </is>
      </c>
      <c r="D3744" t="inlineStr">
        <is>
          <t>verchange</t>
        </is>
      </c>
      <c r="E3744" t="inlineStr">
        <is>
          <t>pbr</t>
        </is>
      </c>
      <c r="F3744" t="inlineStr">
        <is>
          <t>&gt;=1.9</t>
        </is>
      </c>
      <c r="G3744" t="inlineStr">
        <is>
          <t>pbr</t>
        </is>
      </c>
      <c r="H3744" t="inlineStr">
        <is>
          <t>&lt;1.0;&gt;=0.6;!=0.7</t>
        </is>
      </c>
    </row>
    <row r="3745">
      <c r="A3745" t="inlineStr">
        <is>
          <t>storlets</t>
        </is>
      </c>
      <c r="B3745" t="inlineStr">
        <is>
          <t>bf25785198c2e84c41e2f452557f53943dcd6436</t>
        </is>
      </c>
      <c r="C3745" t="inlineStr">
        <is>
          <t>2016-08-04 14:07:43+00:00</t>
        </is>
      </c>
      <c r="D3745" t="inlineStr">
        <is>
          <t>add</t>
        </is>
      </c>
      <c r="E3745" t="inlineStr">
        <is>
          <t>setuptools</t>
        </is>
      </c>
      <c r="F3745" t="inlineStr">
        <is>
          <t>&gt;=17.1</t>
        </is>
      </c>
      <c r="G3745" t="inlineStr"/>
      <c r="H3745" t="inlineStr"/>
    </row>
    <row r="3746">
      <c r="A3746" t="inlineStr">
        <is>
          <t>storlets</t>
        </is>
      </c>
      <c r="B3746" t="inlineStr">
        <is>
          <t>d90b4f08a1832b5be6b9acd0d33add61aef94f3b</t>
        </is>
      </c>
      <c r="C3746" t="inlineStr">
        <is>
          <t>2016-10-18 11:16:59+00:00</t>
        </is>
      </c>
      <c r="D3746" t="inlineStr">
        <is>
          <t>add</t>
        </is>
      </c>
      <c r="E3746" t="inlineStr">
        <is>
          <t>eventlet</t>
        </is>
      </c>
      <c r="F3746" t="inlineStr">
        <is>
          <t>&gt;=0.17.4</t>
        </is>
      </c>
      <c r="G3746" t="inlineStr"/>
      <c r="H3746" t="inlineStr"/>
    </row>
    <row r="3747">
      <c r="A3747" t="inlineStr">
        <is>
          <t>storlets</t>
        </is>
      </c>
      <c r="B3747" t="inlineStr">
        <is>
          <t>d90b4f08a1832b5be6b9acd0d33add61aef94f3b</t>
        </is>
      </c>
      <c r="C3747" t="inlineStr">
        <is>
          <t>2016-10-18 11:16:59+00:00</t>
        </is>
      </c>
      <c r="D3747" t="inlineStr">
        <is>
          <t>add</t>
        </is>
      </c>
      <c r="E3747" t="inlineStr">
        <is>
          <t>greenlet</t>
        </is>
      </c>
      <c r="F3747" t="inlineStr">
        <is>
          <t>&gt;=0.3.1</t>
        </is>
      </c>
      <c r="G3747" t="inlineStr"/>
      <c r="H3747" t="inlineStr"/>
    </row>
    <row r="3748">
      <c r="A3748" t="inlineStr">
        <is>
          <t>storlets</t>
        </is>
      </c>
      <c r="B3748" t="inlineStr">
        <is>
          <t>d90b4f08a1832b5be6b9acd0d33add61aef94f3b</t>
        </is>
      </c>
      <c r="C3748" t="inlineStr">
        <is>
          <t>2016-10-18 11:16:59+00:00</t>
        </is>
      </c>
      <c r="D3748" t="inlineStr">
        <is>
          <t>add</t>
        </is>
      </c>
      <c r="E3748" t="inlineStr">
        <is>
          <t>stevedore</t>
        </is>
      </c>
      <c r="F3748" t="inlineStr">
        <is>
          <t>&gt;=1.16.0</t>
        </is>
      </c>
      <c r="G3748" t="inlineStr"/>
      <c r="H3748" t="inlineStr"/>
    </row>
    <row r="3749">
      <c r="A3749" t="inlineStr">
        <is>
          <t>storlets</t>
        </is>
      </c>
      <c r="B3749" t="inlineStr">
        <is>
          <t>1ddf35587a66e995cfe8b3800beab1fa8e8ed7fd</t>
        </is>
      </c>
      <c r="C3749" t="inlineStr">
        <is>
          <t>2017-08-22 18:38:42+00:00</t>
        </is>
      </c>
      <c r="D3749" t="inlineStr">
        <is>
          <t>verchange</t>
        </is>
      </c>
      <c r="E3749" t="inlineStr">
        <is>
          <t>pbr</t>
        </is>
      </c>
      <c r="F3749" t="inlineStr">
        <is>
          <t>&gt;=2.0</t>
        </is>
      </c>
      <c r="G3749" t="inlineStr">
        <is>
          <t>pbr</t>
        </is>
      </c>
      <c r="H3749" t="inlineStr">
        <is>
          <t>&gt;=1.9</t>
        </is>
      </c>
    </row>
    <row r="3750">
      <c r="A3750" t="inlineStr">
        <is>
          <t>storlets</t>
        </is>
      </c>
      <c r="B3750" t="inlineStr">
        <is>
          <t>e107b41ed9c707db67d58f1ada5d1eea1c14e72f</t>
        </is>
      </c>
      <c r="C3750" t="inlineStr">
        <is>
          <t>2019-10-16 12:41:26+00:00</t>
        </is>
      </c>
      <c r="D3750" t="inlineStr">
        <is>
          <t>rem</t>
        </is>
      </c>
      <c r="E3750" t="inlineStr"/>
      <c r="F3750" t="inlineStr"/>
      <c r="G3750" t="inlineStr">
        <is>
          <t>oslosphinx</t>
        </is>
      </c>
      <c r="H3750" t="inlineStr">
        <is>
          <t>&gt;=2.2.0</t>
        </is>
      </c>
    </row>
    <row r="3751">
      <c r="A3751" t="inlineStr">
        <is>
          <t>pycep-correios</t>
        </is>
      </c>
      <c r="B3751" t="inlineStr">
        <is>
          <t>4bd942f4191087bb0cfdb19fb18a8b95cf885caf</t>
        </is>
      </c>
      <c r="C3751" t="inlineStr">
        <is>
          <t>2017-02-09 01:39:53+00:00</t>
        </is>
      </c>
      <c r="D3751" t="inlineStr">
        <is>
          <t>verchange</t>
        </is>
      </c>
      <c r="E3751" t="inlineStr">
        <is>
          <t>requests</t>
        </is>
      </c>
      <c r="F3751">
        <f>=2.10.0</f>
        <v/>
      </c>
      <c r="G3751" t="inlineStr">
        <is>
          <t>requests</t>
        </is>
      </c>
      <c r="H3751">
        <f>=2.10.0</f>
        <v/>
      </c>
    </row>
    <row r="3752">
      <c r="A3752" t="inlineStr">
        <is>
          <t>pycep-correios</t>
        </is>
      </c>
      <c r="B3752" t="inlineStr">
        <is>
          <t>4bd942f4191087bb0cfdb19fb18a8b95cf885caf</t>
        </is>
      </c>
      <c r="C3752" t="inlineStr">
        <is>
          <t>2017-02-09 01:39:53+00:00</t>
        </is>
      </c>
      <c r="D3752" t="inlineStr">
        <is>
          <t>add</t>
        </is>
      </c>
      <c r="E3752" t="inlineStr">
        <is>
          <t>Jinja2</t>
        </is>
      </c>
      <c r="F3752">
        <f>=2.8</f>
        <v/>
      </c>
      <c r="G3752" t="inlineStr"/>
      <c r="H3752" t="inlineStr"/>
    </row>
    <row r="3753">
      <c r="A3753" t="inlineStr">
        <is>
          <t>pycep-correios</t>
        </is>
      </c>
      <c r="B3753" t="inlineStr">
        <is>
          <t>4bd942f4191087bb0cfdb19fb18a8b95cf885caf</t>
        </is>
      </c>
      <c r="C3753" t="inlineStr">
        <is>
          <t>2017-02-09 01:39:53+00:00</t>
        </is>
      </c>
      <c r="D3753" t="inlineStr">
        <is>
          <t>rem</t>
        </is>
      </c>
      <c r="E3753" t="inlineStr"/>
      <c r="F3753" t="inlineStr"/>
      <c r="G3753" t="inlineStr">
        <is>
          <t>docopt</t>
        </is>
      </c>
      <c r="H3753">
        <f>=0.6.2</f>
        <v/>
      </c>
    </row>
    <row r="3754">
      <c r="A3754" t="inlineStr">
        <is>
          <t>pycep-correios</t>
        </is>
      </c>
      <c r="B3754" t="inlineStr">
        <is>
          <t>79e2b9c1dd23b4ea2fae2d462fe23ec5368793ea</t>
        </is>
      </c>
      <c r="C3754" t="inlineStr">
        <is>
          <t>2017-04-29 19:59:42+00:00</t>
        </is>
      </c>
      <c r="D3754" t="inlineStr">
        <is>
          <t>verchange</t>
        </is>
      </c>
      <c r="E3754" t="inlineStr">
        <is>
          <t>requests</t>
        </is>
      </c>
      <c r="F3754">
        <f>=2.13.0</f>
        <v/>
      </c>
      <c r="G3754" t="inlineStr">
        <is>
          <t>requests</t>
        </is>
      </c>
      <c r="H3754">
        <f>=2.10.0</f>
        <v/>
      </c>
    </row>
    <row r="3755">
      <c r="A3755" t="inlineStr">
        <is>
          <t>pycep-correios</t>
        </is>
      </c>
      <c r="B3755" t="inlineStr">
        <is>
          <t>79e2b9c1dd23b4ea2fae2d462fe23ec5368793ea</t>
        </is>
      </c>
      <c r="C3755" t="inlineStr">
        <is>
          <t>2017-04-29 19:59:42+00:00</t>
        </is>
      </c>
      <c r="D3755" t="inlineStr">
        <is>
          <t>verchange</t>
        </is>
      </c>
      <c r="E3755" t="inlineStr">
        <is>
          <t>Jinja2</t>
        </is>
      </c>
      <c r="F3755">
        <f>=2.9.6</f>
        <v/>
      </c>
      <c r="G3755" t="inlineStr">
        <is>
          <t>Jinja2</t>
        </is>
      </c>
      <c r="H3755">
        <f>=2.8</f>
        <v/>
      </c>
    </row>
    <row r="3756">
      <c r="A3756" t="inlineStr">
        <is>
          <t>pycep-correios</t>
        </is>
      </c>
      <c r="B3756" t="inlineStr">
        <is>
          <t>79e2b9c1dd23b4ea2fae2d462fe23ec5368793ea</t>
        </is>
      </c>
      <c r="C3756" t="inlineStr">
        <is>
          <t>2017-04-29 19:59:42+00:00</t>
        </is>
      </c>
      <c r="D3756" t="inlineStr">
        <is>
          <t>add</t>
        </is>
      </c>
      <c r="E3756" t="inlineStr">
        <is>
          <t>flake8</t>
        </is>
      </c>
      <c r="F3756">
        <f>=3.3.0</f>
        <v/>
      </c>
      <c r="G3756" t="inlineStr"/>
      <c r="H3756" t="inlineStr"/>
    </row>
    <row r="3757">
      <c r="A3757" t="inlineStr">
        <is>
          <t>pycep-correios</t>
        </is>
      </c>
      <c r="B3757" t="inlineStr">
        <is>
          <t>79e2b9c1dd23b4ea2fae2d462fe23ec5368793ea</t>
        </is>
      </c>
      <c r="C3757" t="inlineStr">
        <is>
          <t>2017-04-29 19:59:42+00:00</t>
        </is>
      </c>
      <c r="D3757" t="inlineStr">
        <is>
          <t>rem</t>
        </is>
      </c>
      <c r="E3757" t="inlineStr"/>
      <c r="F3757" t="inlineStr"/>
      <c r="G3757" t="inlineStr">
        <is>
          <t>coverage</t>
        </is>
      </c>
      <c r="H3757">
        <f>=4.2</f>
        <v/>
      </c>
    </row>
    <row r="3758">
      <c r="A3758" t="inlineStr">
        <is>
          <t>pycep-correios</t>
        </is>
      </c>
      <c r="B3758" t="inlineStr">
        <is>
          <t>1ceee964a3ab6d5c858b079a2c31ca740b3eb6a9</t>
        </is>
      </c>
      <c r="C3758" t="inlineStr">
        <is>
          <t>2017-06-21 01:38:18+00:00</t>
        </is>
      </c>
      <c r="D3758" t="inlineStr">
        <is>
          <t>verchange</t>
        </is>
      </c>
      <c r="E3758" t="inlineStr">
        <is>
          <t>requests</t>
        </is>
      </c>
      <c r="F3758">
        <f>=2.18.1</f>
        <v/>
      </c>
      <c r="G3758" t="inlineStr">
        <is>
          <t>requests</t>
        </is>
      </c>
      <c r="H3758">
        <f>=2.13.0</f>
        <v/>
      </c>
    </row>
    <row r="3759">
      <c r="A3759" t="inlineStr">
        <is>
          <t>pycep-correios</t>
        </is>
      </c>
      <c r="B3759" t="inlineStr">
        <is>
          <t>1ceee964a3ab6d5c858b079a2c31ca740b3eb6a9</t>
        </is>
      </c>
      <c r="C3759" t="inlineStr">
        <is>
          <t>2017-06-21 01:38:18+00:00</t>
        </is>
      </c>
      <c r="D3759" t="inlineStr">
        <is>
          <t>verchange</t>
        </is>
      </c>
      <c r="E3759" t="inlineStr">
        <is>
          <t>flake8</t>
        </is>
      </c>
      <c r="F3759">
        <f>=3.3.0</f>
        <v/>
      </c>
      <c r="G3759" t="inlineStr">
        <is>
          <t>flake8</t>
        </is>
      </c>
      <c r="H3759">
        <f>=3.3.0</f>
        <v/>
      </c>
    </row>
    <row r="3760">
      <c r="A3760" t="inlineStr">
        <is>
          <t>pycep-correios</t>
        </is>
      </c>
      <c r="B3760" t="inlineStr">
        <is>
          <t>1ceee964a3ab6d5c858b079a2c31ca740b3eb6a9</t>
        </is>
      </c>
      <c r="C3760" t="inlineStr">
        <is>
          <t>2017-06-21 01:38:18+00:00</t>
        </is>
      </c>
      <c r="D3760" t="inlineStr">
        <is>
          <t>add</t>
        </is>
      </c>
      <c r="E3760" t="inlineStr">
        <is>
          <t>tox</t>
        </is>
      </c>
      <c r="F3760">
        <f>=2.7.0</f>
        <v/>
      </c>
      <c r="G3760" t="inlineStr"/>
      <c r="H3760" t="inlineStr"/>
    </row>
    <row r="3761">
      <c r="A3761" t="inlineStr">
        <is>
          <t>pycep-correios</t>
        </is>
      </c>
      <c r="B3761" t="inlineStr">
        <is>
          <t>1ceee964a3ab6d5c858b079a2c31ca740b3eb6a9</t>
        </is>
      </c>
      <c r="C3761" t="inlineStr">
        <is>
          <t>2017-06-21 01:38:18+00:00</t>
        </is>
      </c>
      <c r="D3761" t="inlineStr">
        <is>
          <t>add</t>
        </is>
      </c>
      <c r="E3761" t="inlineStr">
        <is>
          <t>Sphinx</t>
        </is>
      </c>
      <c r="F3761">
        <f>=1.6.2</f>
        <v/>
      </c>
      <c r="G3761" t="inlineStr"/>
      <c r="H3761" t="inlineStr"/>
    </row>
    <row r="3762">
      <c r="A3762" t="inlineStr">
        <is>
          <t>pycep-correios</t>
        </is>
      </c>
      <c r="B3762" t="inlineStr">
        <is>
          <t>902eacd12c73b636e621f64ef68f76d3b5814a90</t>
        </is>
      </c>
      <c r="C3762" t="inlineStr">
        <is>
          <t>2017-06-30 00:56:37+00:00</t>
        </is>
      </c>
      <c r="D3762" t="inlineStr">
        <is>
          <t>add</t>
        </is>
      </c>
      <c r="E3762" t="inlineStr">
        <is>
          <t>mock</t>
        </is>
      </c>
      <c r="F3762">
        <f>=2.0.0</f>
        <v/>
      </c>
      <c r="G3762" t="inlineStr"/>
      <c r="H3762" t="inlineStr"/>
    </row>
    <row r="3763">
      <c r="A3763" t="inlineStr">
        <is>
          <t>pycep-correios</t>
        </is>
      </c>
      <c r="B3763" t="inlineStr">
        <is>
          <t>0ab2d938119ad145652585b1cb81f3dc1e7854ad</t>
        </is>
      </c>
      <c r="C3763" t="inlineStr">
        <is>
          <t>2017-07-16 20:11:33+00:00</t>
        </is>
      </c>
      <c r="D3763" t="inlineStr">
        <is>
          <t>verchange</t>
        </is>
      </c>
      <c r="E3763" t="inlineStr">
        <is>
          <t>requests</t>
        </is>
      </c>
      <c r="F3763" t="inlineStr">
        <is>
          <t>&gt;=2.18.1</t>
        </is>
      </c>
      <c r="G3763" t="inlineStr">
        <is>
          <t>requests</t>
        </is>
      </c>
      <c r="H3763">
        <f>=2.18.1</f>
        <v/>
      </c>
    </row>
    <row r="3764">
      <c r="A3764" t="inlineStr">
        <is>
          <t>pycep-correios</t>
        </is>
      </c>
      <c r="B3764" t="inlineStr">
        <is>
          <t>0ab2d938119ad145652585b1cb81f3dc1e7854ad</t>
        </is>
      </c>
      <c r="C3764" t="inlineStr">
        <is>
          <t>2017-07-16 20:11:33+00:00</t>
        </is>
      </c>
      <c r="D3764" t="inlineStr">
        <is>
          <t>verchange</t>
        </is>
      </c>
      <c r="E3764" t="inlineStr">
        <is>
          <t>mock</t>
        </is>
      </c>
      <c r="F3764">
        <f>=2.0.0</f>
        <v/>
      </c>
      <c r="G3764" t="inlineStr">
        <is>
          <t>mock</t>
        </is>
      </c>
      <c r="H3764">
        <f>=2.0.0</f>
        <v/>
      </c>
    </row>
    <row r="3765">
      <c r="A3765" t="inlineStr">
        <is>
          <t>pycep-correios</t>
        </is>
      </c>
      <c r="B3765" t="inlineStr">
        <is>
          <t>0ab2d938119ad145652585b1cb81f3dc1e7854ad</t>
        </is>
      </c>
      <c r="C3765" t="inlineStr">
        <is>
          <t>2017-07-16 20:11:33+00:00</t>
        </is>
      </c>
      <c r="D3765" t="inlineStr">
        <is>
          <t>verchange</t>
        </is>
      </c>
      <c r="E3765" t="inlineStr">
        <is>
          <t>Jinja2</t>
        </is>
      </c>
      <c r="F3765" t="inlineStr">
        <is>
          <t>&gt;=2.9.6</t>
        </is>
      </c>
      <c r="G3765" t="inlineStr">
        <is>
          <t>Jinja2</t>
        </is>
      </c>
      <c r="H3765">
        <f>=2.9.6</f>
        <v/>
      </c>
    </row>
    <row r="3766">
      <c r="A3766" t="inlineStr">
        <is>
          <t>pycep-correios</t>
        </is>
      </c>
      <c r="B3766" t="inlineStr">
        <is>
          <t>0ab2d938119ad145652585b1cb81f3dc1e7854ad</t>
        </is>
      </c>
      <c r="C3766" t="inlineStr">
        <is>
          <t>2017-07-16 20:11:33+00:00</t>
        </is>
      </c>
      <c r="D3766" t="inlineStr">
        <is>
          <t>add</t>
        </is>
      </c>
      <c r="E3766" t="inlineStr">
        <is>
          <t>twine</t>
        </is>
      </c>
      <c r="F3766" t="inlineStr"/>
      <c r="G3766" t="inlineStr"/>
      <c r="H3766" t="inlineStr"/>
    </row>
    <row r="3767">
      <c r="A3767" t="inlineStr">
        <is>
          <t>pycep-correios</t>
        </is>
      </c>
      <c r="B3767" t="inlineStr">
        <is>
          <t>38e8b8319d1c7cd80e8af8c56e9540af098f7c3b</t>
        </is>
      </c>
      <c r="C3767" t="inlineStr">
        <is>
          <t>2018-05-03 10:43:20+00:00</t>
        </is>
      </c>
      <c r="D3767" t="inlineStr">
        <is>
          <t>verchange</t>
        </is>
      </c>
      <c r="E3767" t="inlineStr">
        <is>
          <t>requests</t>
        </is>
      </c>
      <c r="F3767" t="inlineStr">
        <is>
          <t>&gt;=2.11.1</t>
        </is>
      </c>
      <c r="G3767" t="inlineStr">
        <is>
          <t>requests</t>
        </is>
      </c>
      <c r="H3767" t="inlineStr">
        <is>
          <t>&gt;=2.18.1</t>
        </is>
      </c>
    </row>
    <row r="3768">
      <c r="A3768" t="inlineStr">
        <is>
          <t>pycep-correios</t>
        </is>
      </c>
      <c r="B3768" t="inlineStr">
        <is>
          <t>38e8b8319d1c7cd80e8af8c56e9540af098f7c3b</t>
        </is>
      </c>
      <c r="C3768" t="inlineStr">
        <is>
          <t>2018-05-03 10:43:20+00:00</t>
        </is>
      </c>
      <c r="D3768" t="inlineStr">
        <is>
          <t>verchange</t>
        </is>
      </c>
      <c r="E3768" t="inlineStr">
        <is>
          <t>Jinja2</t>
        </is>
      </c>
      <c r="F3768" t="inlineStr">
        <is>
          <t>&gt;=2.8</t>
        </is>
      </c>
      <c r="G3768" t="inlineStr">
        <is>
          <t>Jinja2</t>
        </is>
      </c>
      <c r="H3768" t="inlineStr">
        <is>
          <t>&gt;=2.9.6</t>
        </is>
      </c>
    </row>
    <row r="3769">
      <c r="A3769" t="inlineStr">
        <is>
          <t>pycep-correios</t>
        </is>
      </c>
      <c r="B3769" t="inlineStr">
        <is>
          <t>38e8b8319d1c7cd80e8af8c56e9540af098f7c3b</t>
        </is>
      </c>
      <c r="C3769" t="inlineStr">
        <is>
          <t>2018-05-03 10:43:20+00:00</t>
        </is>
      </c>
      <c r="D3769" t="inlineStr">
        <is>
          <t>add</t>
        </is>
      </c>
      <c r="E3769" t="inlineStr">
        <is>
          <t>sphinx-intl</t>
        </is>
      </c>
      <c r="F3769">
        <f>=0.9.10</f>
        <v/>
      </c>
      <c r="G3769" t="inlineStr"/>
      <c r="H3769" t="inlineStr"/>
    </row>
    <row r="3770">
      <c r="A3770" t="inlineStr">
        <is>
          <t>pycep-correios</t>
        </is>
      </c>
      <c r="B3770" t="inlineStr">
        <is>
          <t>c9fd978e1a1489d0bc8b85c46f882fdb3d69319a</t>
        </is>
      </c>
      <c r="C3770" t="inlineStr">
        <is>
          <t>2018-10-21 21:41:19+00:00</t>
        </is>
      </c>
      <c r="D3770" t="inlineStr">
        <is>
          <t>add</t>
        </is>
      </c>
      <c r="E3770" t="inlineStr">
        <is>
          <t>zeep</t>
        </is>
      </c>
      <c r="F3770" t="inlineStr">
        <is>
          <t>&gt;=2.0.0</t>
        </is>
      </c>
      <c r="G3770" t="inlineStr"/>
      <c r="H3770" t="inlineStr"/>
    </row>
    <row r="3771">
      <c r="A3771" t="inlineStr">
        <is>
          <t>pycep-correios</t>
        </is>
      </c>
      <c r="B3771" t="inlineStr">
        <is>
          <t>c9fd978e1a1489d0bc8b85c46f882fdb3d69319a</t>
        </is>
      </c>
      <c r="C3771" t="inlineStr">
        <is>
          <t>2018-10-21 21:41:19+00:00</t>
        </is>
      </c>
      <c r="D3771" t="inlineStr">
        <is>
          <t>add</t>
        </is>
      </c>
      <c r="E3771" t="inlineStr">
        <is>
          <t>deprecation</t>
        </is>
      </c>
      <c r="F3771" t="inlineStr"/>
      <c r="G3771" t="inlineStr"/>
      <c r="H3771" t="inlineStr"/>
    </row>
    <row r="3772">
      <c r="A3772" t="inlineStr">
        <is>
          <t>pycep-correios</t>
        </is>
      </c>
      <c r="B3772" t="inlineStr">
        <is>
          <t>c9fd978e1a1489d0bc8b85c46f882fdb3d69319a</t>
        </is>
      </c>
      <c r="C3772" t="inlineStr">
        <is>
          <t>2018-10-21 21:41:19+00:00</t>
        </is>
      </c>
      <c r="D3772" t="inlineStr">
        <is>
          <t>rem</t>
        </is>
      </c>
      <c r="E3772" t="inlineStr"/>
      <c r="F3772" t="inlineStr"/>
      <c r="G3772" t="inlineStr">
        <is>
          <t>requests</t>
        </is>
      </c>
      <c r="H3772" t="inlineStr">
        <is>
          <t>&gt;=2.11.1</t>
        </is>
      </c>
    </row>
    <row r="3773">
      <c r="A3773" t="inlineStr">
        <is>
          <t>pycep-correios</t>
        </is>
      </c>
      <c r="B3773" t="inlineStr">
        <is>
          <t>c9fd978e1a1489d0bc8b85c46f882fdb3d69319a</t>
        </is>
      </c>
      <c r="C3773" t="inlineStr">
        <is>
          <t>2018-10-21 21:41:19+00:00</t>
        </is>
      </c>
      <c r="D3773" t="inlineStr">
        <is>
          <t>rem</t>
        </is>
      </c>
      <c r="E3773" t="inlineStr"/>
      <c r="F3773" t="inlineStr"/>
      <c r="G3773" t="inlineStr">
        <is>
          <t>Jinja2</t>
        </is>
      </c>
      <c r="H3773" t="inlineStr">
        <is>
          <t>&gt;=2.8</t>
        </is>
      </c>
    </row>
    <row r="3774">
      <c r="A3774" t="inlineStr">
        <is>
          <t>pycep-correios</t>
        </is>
      </c>
      <c r="B3774" t="inlineStr">
        <is>
          <t>c9fd978e1a1489d0bc8b85c46f882fdb3d69319a</t>
        </is>
      </c>
      <c r="C3774" t="inlineStr">
        <is>
          <t>2018-10-21 21:41:19+00:00</t>
        </is>
      </c>
      <c r="D3774" t="inlineStr">
        <is>
          <t>rem</t>
        </is>
      </c>
      <c r="E3774" t="inlineStr"/>
      <c r="F3774" t="inlineStr"/>
      <c r="G3774" t="inlineStr">
        <is>
          <t>mock</t>
        </is>
      </c>
      <c r="H3774">
        <f>=2.0.0</f>
        <v/>
      </c>
    </row>
    <row r="3775">
      <c r="A3775" t="inlineStr">
        <is>
          <t>pycep-correios</t>
        </is>
      </c>
      <c r="B3775" t="inlineStr">
        <is>
          <t>223f97775c83df49cde3f82811b3274d52cafc8d</t>
        </is>
      </c>
      <c r="C3775" t="inlineStr">
        <is>
          <t>2020-02-22 19:50:29+00:00</t>
        </is>
      </c>
      <c r="D3775" t="inlineStr">
        <is>
          <t>verchange</t>
        </is>
      </c>
      <c r="E3775" t="inlineStr">
        <is>
          <t>zeep</t>
        </is>
      </c>
      <c r="F3775" t="inlineStr">
        <is>
          <t>&gt;=2.0.0</t>
        </is>
      </c>
      <c r="G3775" t="inlineStr">
        <is>
          <t>zeep</t>
        </is>
      </c>
      <c r="H3775" t="inlineStr">
        <is>
          <t>&gt;=2.0.0</t>
        </is>
      </c>
    </row>
    <row r="3776">
      <c r="A3776" t="inlineStr">
        <is>
          <t>pycep-correios</t>
        </is>
      </c>
      <c r="B3776" t="inlineStr">
        <is>
          <t>223f97775c83df49cde3f82811b3274d52cafc8d</t>
        </is>
      </c>
      <c r="C3776" t="inlineStr">
        <is>
          <t>2020-02-22 19:50:29+00:00</t>
        </is>
      </c>
      <c r="D3776" t="inlineStr">
        <is>
          <t>add</t>
        </is>
      </c>
      <c r="E3776" t="inlineStr">
        <is>
          <t>requests</t>
        </is>
      </c>
      <c r="F3776" t="inlineStr">
        <is>
          <t>&gt;=2.7.0</t>
        </is>
      </c>
      <c r="G3776" t="inlineStr"/>
      <c r="H3776" t="inlineStr"/>
    </row>
    <row r="3777">
      <c r="A3777" t="inlineStr">
        <is>
          <t>pycep-correios</t>
        </is>
      </c>
      <c r="B3777" t="inlineStr">
        <is>
          <t>223f97775c83df49cde3f82811b3274d52cafc8d</t>
        </is>
      </c>
      <c r="C3777" t="inlineStr">
        <is>
          <t>2020-02-22 19:50:29+00:00</t>
        </is>
      </c>
      <c r="D3777" t="inlineStr">
        <is>
          <t>add</t>
        </is>
      </c>
      <c r="E3777" t="inlineStr">
        <is>
          <t>deprecated</t>
        </is>
      </c>
      <c r="F3777" t="inlineStr"/>
      <c r="G3777" t="inlineStr"/>
      <c r="H3777" t="inlineStr"/>
    </row>
    <row r="3778">
      <c r="A3778" t="inlineStr">
        <is>
          <t>pycep-correios</t>
        </is>
      </c>
      <c r="B3778" t="inlineStr">
        <is>
          <t>223f97775c83df49cde3f82811b3274d52cafc8d</t>
        </is>
      </c>
      <c r="C3778" t="inlineStr">
        <is>
          <t>2020-02-22 19:50:29+00:00</t>
        </is>
      </c>
      <c r="D3778" t="inlineStr">
        <is>
          <t>rem</t>
        </is>
      </c>
      <c r="E3778" t="inlineStr"/>
      <c r="F3778" t="inlineStr"/>
      <c r="G3778" t="inlineStr">
        <is>
          <t>flake8</t>
        </is>
      </c>
      <c r="H3778">
        <f>=3.3.0</f>
        <v/>
      </c>
    </row>
    <row r="3779">
      <c r="A3779" t="inlineStr">
        <is>
          <t>pycep-correios</t>
        </is>
      </c>
      <c r="B3779" t="inlineStr">
        <is>
          <t>223f97775c83df49cde3f82811b3274d52cafc8d</t>
        </is>
      </c>
      <c r="C3779" t="inlineStr">
        <is>
          <t>2020-02-22 19:50:29+00:00</t>
        </is>
      </c>
      <c r="D3779" t="inlineStr">
        <is>
          <t>rem</t>
        </is>
      </c>
      <c r="E3779" t="inlineStr"/>
      <c r="F3779" t="inlineStr"/>
      <c r="G3779" t="inlineStr">
        <is>
          <t>tox</t>
        </is>
      </c>
      <c r="H3779">
        <f>=2.7.0</f>
        <v/>
      </c>
    </row>
    <row r="3780">
      <c r="A3780" t="inlineStr">
        <is>
          <t>pycep-correios</t>
        </is>
      </c>
      <c r="B3780" t="inlineStr">
        <is>
          <t>223f97775c83df49cde3f82811b3274d52cafc8d</t>
        </is>
      </c>
      <c r="C3780" t="inlineStr">
        <is>
          <t>2020-02-22 19:50:29+00:00</t>
        </is>
      </c>
      <c r="D3780" t="inlineStr">
        <is>
          <t>rem</t>
        </is>
      </c>
      <c r="E3780" t="inlineStr"/>
      <c r="F3780" t="inlineStr"/>
      <c r="G3780" t="inlineStr">
        <is>
          <t>coveralls</t>
        </is>
      </c>
      <c r="H3780">
        <f>=1.1</f>
        <v/>
      </c>
    </row>
    <row r="3781">
      <c r="A3781" t="inlineStr">
        <is>
          <t>pycep-correios</t>
        </is>
      </c>
      <c r="B3781" t="inlineStr">
        <is>
          <t>223f97775c83df49cde3f82811b3274d52cafc8d</t>
        </is>
      </c>
      <c r="C3781" t="inlineStr">
        <is>
          <t>2020-02-22 19:50:29+00:00</t>
        </is>
      </c>
      <c r="D3781" t="inlineStr">
        <is>
          <t>rem</t>
        </is>
      </c>
      <c r="E3781" t="inlineStr"/>
      <c r="F3781" t="inlineStr"/>
      <c r="G3781" t="inlineStr">
        <is>
          <t>Sphinx</t>
        </is>
      </c>
      <c r="H3781">
        <f>=1.6.2</f>
        <v/>
      </c>
    </row>
    <row r="3782">
      <c r="A3782" t="inlineStr">
        <is>
          <t>pycep-correios</t>
        </is>
      </c>
      <c r="B3782" t="inlineStr">
        <is>
          <t>223f97775c83df49cde3f82811b3274d52cafc8d</t>
        </is>
      </c>
      <c r="C3782" t="inlineStr">
        <is>
          <t>2020-02-22 19:50:29+00:00</t>
        </is>
      </c>
      <c r="D3782" t="inlineStr">
        <is>
          <t>rem</t>
        </is>
      </c>
      <c r="E3782" t="inlineStr"/>
      <c r="F3782" t="inlineStr"/>
      <c r="G3782" t="inlineStr">
        <is>
          <t>sphinx-intl</t>
        </is>
      </c>
      <c r="H3782">
        <f>=0.9.10</f>
        <v/>
      </c>
    </row>
    <row r="3783">
      <c r="A3783" t="inlineStr">
        <is>
          <t>pycep-correios</t>
        </is>
      </c>
      <c r="B3783" t="inlineStr">
        <is>
          <t>223f97775c83df49cde3f82811b3274d52cafc8d</t>
        </is>
      </c>
      <c r="C3783" t="inlineStr">
        <is>
          <t>2020-02-22 19:50:29+00:00</t>
        </is>
      </c>
      <c r="D3783" t="inlineStr">
        <is>
          <t>rem</t>
        </is>
      </c>
      <c r="E3783" t="inlineStr"/>
      <c r="F3783" t="inlineStr"/>
      <c r="G3783" t="inlineStr">
        <is>
          <t>twine</t>
        </is>
      </c>
      <c r="H3783" t="inlineStr"/>
    </row>
    <row r="3784">
      <c r="A3784" t="inlineStr">
        <is>
          <t>pycep-correios</t>
        </is>
      </c>
      <c r="B3784" t="inlineStr">
        <is>
          <t>223f97775c83df49cde3f82811b3274d52cafc8d</t>
        </is>
      </c>
      <c r="C3784" t="inlineStr">
        <is>
          <t>2020-02-22 19:50:29+00:00</t>
        </is>
      </c>
      <c r="D3784" t="inlineStr">
        <is>
          <t>rem</t>
        </is>
      </c>
      <c r="E3784" t="inlineStr"/>
      <c r="F3784" t="inlineStr"/>
      <c r="G3784" t="inlineStr">
        <is>
          <t>deprecation</t>
        </is>
      </c>
      <c r="H3784" t="inlineStr"/>
    </row>
    <row r="3785">
      <c r="A3785" t="inlineStr">
        <is>
          <t>pycep-correios</t>
        </is>
      </c>
      <c r="B3785" t="inlineStr">
        <is>
          <t>9488a207478e67e8439eac2bdbad22aaae76358e</t>
        </is>
      </c>
      <c r="C3785" t="inlineStr">
        <is>
          <t>2021-01-07 13:35:55+00:00</t>
        </is>
      </c>
      <c r="D3785" t="inlineStr">
        <is>
          <t>verchange</t>
        </is>
      </c>
      <c r="E3785" t="inlineStr">
        <is>
          <t>zeep</t>
        </is>
      </c>
      <c r="F3785" t="inlineStr">
        <is>
          <t>&gt;=2.0.0</t>
        </is>
      </c>
      <c r="G3785" t="inlineStr">
        <is>
          <t>zeep</t>
        </is>
      </c>
      <c r="H3785" t="inlineStr">
        <is>
          <t>&gt;=2.0.0</t>
        </is>
      </c>
    </row>
    <row r="3786">
      <c r="A3786" t="inlineStr">
        <is>
          <t>pycep-correios</t>
        </is>
      </c>
      <c r="B3786" t="inlineStr">
        <is>
          <t>9488a207478e67e8439eac2bdbad22aaae76358e</t>
        </is>
      </c>
      <c r="C3786" t="inlineStr">
        <is>
          <t>2021-01-07 13:35:55+00:00</t>
        </is>
      </c>
      <c r="D3786" t="inlineStr">
        <is>
          <t>rem</t>
        </is>
      </c>
      <c r="E3786" t="inlineStr"/>
      <c r="F3786" t="inlineStr"/>
      <c r="G3786" t="inlineStr">
        <is>
          <t>deprecated</t>
        </is>
      </c>
      <c r="H3786" t="inlineStr"/>
    </row>
    <row r="3787">
      <c r="A3787" t="inlineStr">
        <is>
          <t>textblob-de</t>
        </is>
      </c>
      <c r="B3787" t="inlineStr">
        <is>
          <t>639024c59887d18aaebda19268fbc026d9ea1927</t>
        </is>
      </c>
      <c r="C3787" t="inlineStr">
        <is>
          <t>2014-07-18 22:38:10+00:00</t>
        </is>
      </c>
      <c r="D3787" t="inlineStr">
        <is>
          <t>add</t>
        </is>
      </c>
      <c r="E3787" t="inlineStr">
        <is>
          <t>textblob</t>
        </is>
      </c>
      <c r="F3787" t="inlineStr">
        <is>
          <t>&gt;=0.8.0</t>
        </is>
      </c>
      <c r="G3787" t="inlineStr"/>
      <c r="H3787" t="inlineStr"/>
    </row>
    <row r="3788">
      <c r="A3788" t="inlineStr">
        <is>
          <t>textblob-de</t>
        </is>
      </c>
      <c r="B3788" t="inlineStr">
        <is>
          <t>8b5108833b97369f9b16f50fcb43e9276b61b2a4</t>
        </is>
      </c>
      <c r="C3788" t="inlineStr">
        <is>
          <t>2014-09-17 20:38:35+00:00</t>
        </is>
      </c>
      <c r="D3788" t="inlineStr">
        <is>
          <t>verchange</t>
        </is>
      </c>
      <c r="E3788" t="inlineStr">
        <is>
          <t>textblob</t>
        </is>
      </c>
      <c r="F3788" t="inlineStr">
        <is>
          <t>&gt;=0.9.0</t>
        </is>
      </c>
      <c r="G3788" t="inlineStr">
        <is>
          <t>textblob</t>
        </is>
      </c>
      <c r="H3788" t="inlineStr">
        <is>
          <t>&gt;=0.8.0</t>
        </is>
      </c>
    </row>
    <row r="3789">
      <c r="A3789" t="inlineStr">
        <is>
          <t>textblob-de</t>
        </is>
      </c>
      <c r="B3789" t="inlineStr">
        <is>
          <t>8b5108833b97369f9b16f50fcb43e9276b61b2a4</t>
        </is>
      </c>
      <c r="C3789" t="inlineStr">
        <is>
          <t>2014-09-17 20:38:35+00:00</t>
        </is>
      </c>
      <c r="D3789" t="inlineStr">
        <is>
          <t>add</t>
        </is>
      </c>
      <c r="E3789" t="inlineStr">
        <is>
          <t>nltk</t>
        </is>
      </c>
      <c r="F3789" t="inlineStr">
        <is>
          <t>&gt;=3.0</t>
        </is>
      </c>
      <c r="G3789" t="inlineStr"/>
      <c r="H3789" t="inlineStr"/>
    </row>
    <row r="3790">
      <c r="A3790" t="inlineStr">
        <is>
          <t>textblob-de</t>
        </is>
      </c>
      <c r="B3790" t="inlineStr">
        <is>
          <t>5b0e4eaef902ee53805b8ffa6728fdbf892d8a4c</t>
        </is>
      </c>
      <c r="C3790" t="inlineStr">
        <is>
          <t>2015-05-02 14:35:58+00:00</t>
        </is>
      </c>
      <c r="D3790" t="inlineStr">
        <is>
          <t>rem</t>
        </is>
      </c>
      <c r="E3790" t="inlineStr"/>
      <c r="F3790" t="inlineStr"/>
      <c r="G3790" t="inlineStr">
        <is>
          <t>nltk</t>
        </is>
      </c>
      <c r="H3790" t="inlineStr">
        <is>
          <t>&gt;=3.0</t>
        </is>
      </c>
    </row>
    <row r="3791">
      <c r="A3791" t="inlineStr">
        <is>
          <t>itools</t>
        </is>
      </c>
      <c r="B3791" t="inlineStr">
        <is>
          <t>53fbf7511ebcbb68f074a90838d676785aece002</t>
        </is>
      </c>
      <c r="C3791" t="inlineStr">
        <is>
          <t>2017-02-10 16:49:15+00:00</t>
        </is>
      </c>
      <c r="D3791" t="inlineStr">
        <is>
          <t>add</t>
        </is>
      </c>
      <c r="E3791" t="inlineStr">
        <is>
          <t>psutil</t>
        </is>
      </c>
      <c r="F3791">
        <f>=5.0.1</f>
        <v/>
      </c>
      <c r="G3791" t="inlineStr"/>
      <c r="H3791" t="inlineStr"/>
    </row>
    <row r="3792">
      <c r="A3792" t="inlineStr">
        <is>
          <t>itools</t>
        </is>
      </c>
      <c r="B3792" t="inlineStr">
        <is>
          <t>53fbf7511ebcbb68f074a90838d676785aece002</t>
        </is>
      </c>
      <c r="C3792" t="inlineStr">
        <is>
          <t>2017-02-10 16:49:15+00:00</t>
        </is>
      </c>
      <c r="D3792" t="inlineStr">
        <is>
          <t>add</t>
        </is>
      </c>
      <c r="E3792" t="inlineStr">
        <is>
          <t>pytz</t>
        </is>
      </c>
      <c r="F3792">
        <f>=2010h</f>
        <v/>
      </c>
      <c r="G3792" t="inlineStr"/>
      <c r="H3792" t="inlineStr"/>
    </row>
    <row r="3793">
      <c r="A3793" t="inlineStr">
        <is>
          <t>itools</t>
        </is>
      </c>
      <c r="B3793" t="inlineStr">
        <is>
          <t>53fbf7511ebcbb68f074a90838d676785aece002</t>
        </is>
      </c>
      <c r="C3793" t="inlineStr">
        <is>
          <t>2017-02-10 16:49:15+00:00</t>
        </is>
      </c>
      <c r="D3793" t="inlineStr">
        <is>
          <t>add</t>
        </is>
      </c>
      <c r="E3793" t="inlineStr">
        <is>
          <t>xlrd</t>
        </is>
      </c>
      <c r="F3793">
        <f>=0.6.1</f>
        <v/>
      </c>
      <c r="G3793" t="inlineStr"/>
      <c r="H3793" t="inlineStr"/>
    </row>
    <row r="3794">
      <c r="A3794" t="inlineStr">
        <is>
          <t>itools</t>
        </is>
      </c>
      <c r="B3794" t="inlineStr">
        <is>
          <t>53fbf7511ebcbb68f074a90838d676785aece002</t>
        </is>
      </c>
      <c r="C3794" t="inlineStr">
        <is>
          <t>2017-02-10 16:49:15+00:00</t>
        </is>
      </c>
      <c r="D3794" t="inlineStr">
        <is>
          <t>add</t>
        </is>
      </c>
      <c r="E3794" t="inlineStr">
        <is>
          <t>pygit2</t>
        </is>
      </c>
      <c r="F3794">
        <f>=0.24.2</f>
        <v/>
      </c>
      <c r="G3794" t="inlineStr"/>
      <c r="H3794" t="inlineStr"/>
    </row>
    <row r="3795">
      <c r="A3795" t="inlineStr">
        <is>
          <t>itools</t>
        </is>
      </c>
      <c r="B3795" t="inlineStr">
        <is>
          <t>53fbf7511ebcbb68f074a90838d676785aece002</t>
        </is>
      </c>
      <c r="C3795" t="inlineStr">
        <is>
          <t>2017-02-10 16:49:15+00:00</t>
        </is>
      </c>
      <c r="D3795" t="inlineStr">
        <is>
          <t>add</t>
        </is>
      </c>
      <c r="E3795" t="inlineStr">
        <is>
          <t>python-magic</t>
        </is>
      </c>
      <c r="F3795">
        <f>=0.4.10</f>
        <v/>
      </c>
      <c r="G3795" t="inlineStr"/>
      <c r="H3795" t="inlineStr"/>
    </row>
    <row r="3796">
      <c r="A3796" t="inlineStr">
        <is>
          <t>itools</t>
        </is>
      </c>
      <c r="B3796" t="inlineStr">
        <is>
          <t>710df8a1d88228eca9c49a7069216dbe69563be4</t>
        </is>
      </c>
      <c r="C3796" t="inlineStr">
        <is>
          <t>2017-02-13 09:48:30+00:00</t>
        </is>
      </c>
      <c r="D3796" t="inlineStr">
        <is>
          <t>add</t>
        </is>
      </c>
      <c r="E3796" t="inlineStr">
        <is>
          <t>psutil</t>
        </is>
      </c>
      <c r="F3796">
        <f>=5.0.1</f>
        <v/>
      </c>
      <c r="G3796" t="inlineStr"/>
      <c r="H3796" t="inlineStr"/>
    </row>
    <row r="3797">
      <c r="A3797" t="inlineStr">
        <is>
          <t>itools</t>
        </is>
      </c>
      <c r="B3797" t="inlineStr">
        <is>
          <t>710df8a1d88228eca9c49a7069216dbe69563be4</t>
        </is>
      </c>
      <c r="C3797" t="inlineStr">
        <is>
          <t>2017-02-13 09:48:30+00:00</t>
        </is>
      </c>
      <c r="D3797" t="inlineStr">
        <is>
          <t>add</t>
        </is>
      </c>
      <c r="E3797" t="inlineStr">
        <is>
          <t>pytz</t>
        </is>
      </c>
      <c r="F3797">
        <f>=2010h</f>
        <v/>
      </c>
      <c r="G3797" t="inlineStr"/>
      <c r="H3797" t="inlineStr"/>
    </row>
    <row r="3798">
      <c r="A3798" t="inlineStr">
        <is>
          <t>itools</t>
        </is>
      </c>
      <c r="B3798" t="inlineStr">
        <is>
          <t>710df8a1d88228eca9c49a7069216dbe69563be4</t>
        </is>
      </c>
      <c r="C3798" t="inlineStr">
        <is>
          <t>2017-02-13 09:48:30+00:00</t>
        </is>
      </c>
      <c r="D3798" t="inlineStr">
        <is>
          <t>add</t>
        </is>
      </c>
      <c r="E3798" t="inlineStr">
        <is>
          <t>xlrd</t>
        </is>
      </c>
      <c r="F3798">
        <f>=0.6.1</f>
        <v/>
      </c>
      <c r="G3798" t="inlineStr"/>
      <c r="H3798" t="inlineStr"/>
    </row>
    <row r="3799">
      <c r="A3799" t="inlineStr">
        <is>
          <t>itools</t>
        </is>
      </c>
      <c r="B3799" t="inlineStr">
        <is>
          <t>710df8a1d88228eca9c49a7069216dbe69563be4</t>
        </is>
      </c>
      <c r="C3799" t="inlineStr">
        <is>
          <t>2017-02-13 09:48:30+00:00</t>
        </is>
      </c>
      <c r="D3799" t="inlineStr">
        <is>
          <t>add</t>
        </is>
      </c>
      <c r="E3799" t="inlineStr">
        <is>
          <t>pygit2</t>
        </is>
      </c>
      <c r="F3799">
        <f>=0.24.2</f>
        <v/>
      </c>
      <c r="G3799" t="inlineStr"/>
      <c r="H3799" t="inlineStr"/>
    </row>
    <row r="3800">
      <c r="A3800" t="inlineStr">
        <is>
          <t>itools</t>
        </is>
      </c>
      <c r="B3800" t="inlineStr">
        <is>
          <t>710df8a1d88228eca9c49a7069216dbe69563be4</t>
        </is>
      </c>
      <c r="C3800" t="inlineStr">
        <is>
          <t>2017-02-13 09:48:30+00:00</t>
        </is>
      </c>
      <c r="D3800" t="inlineStr">
        <is>
          <t>add</t>
        </is>
      </c>
      <c r="E3800" t="inlineStr">
        <is>
          <t>python-magic</t>
        </is>
      </c>
      <c r="F3800">
        <f>=0.4.10</f>
        <v/>
      </c>
      <c r="G3800" t="inlineStr"/>
      <c r="H3800" t="inlineStr"/>
    </row>
    <row r="3801">
      <c r="A3801" t="inlineStr">
        <is>
          <t>itools</t>
        </is>
      </c>
      <c r="B3801" t="inlineStr">
        <is>
          <t>830ab483bf8a66b77f0188cb93bb82ce1e9a1af5</t>
        </is>
      </c>
      <c r="C3801" t="inlineStr">
        <is>
          <t>2017-04-19 16:37:31+00:00</t>
        </is>
      </c>
      <c r="D3801" t="inlineStr">
        <is>
          <t>add</t>
        </is>
      </c>
      <c r="E3801" t="inlineStr">
        <is>
          <t>pillow</t>
        </is>
      </c>
      <c r="F3801">
        <f>=3.0.0</f>
        <v/>
      </c>
      <c r="G3801" t="inlineStr"/>
      <c r="H3801" t="inlineStr"/>
    </row>
    <row r="3802">
      <c r="A3802" t="inlineStr">
        <is>
          <t>itools</t>
        </is>
      </c>
      <c r="B3802" t="inlineStr">
        <is>
          <t>46fd19306ab1b0a3b20f290eadd4a4b0c624b341</t>
        </is>
      </c>
      <c r="C3802" t="inlineStr">
        <is>
          <t>2017-05-10 14:22:54+00:00</t>
        </is>
      </c>
      <c r="D3802" t="inlineStr">
        <is>
          <t>rem</t>
        </is>
      </c>
      <c r="E3802" t="inlineStr"/>
      <c r="F3802" t="inlineStr"/>
      <c r="G3802" t="inlineStr">
        <is>
          <t>pillow</t>
        </is>
      </c>
      <c r="H3802">
        <f>=3.0.0</f>
        <v/>
      </c>
    </row>
    <row r="3803">
      <c r="A3803" t="inlineStr">
        <is>
          <t>itools</t>
        </is>
      </c>
      <c r="B3803" t="inlineStr">
        <is>
          <t>88085df061bafa6bfd56cfa3e3819c6605e87417</t>
        </is>
      </c>
      <c r="C3803" t="inlineStr">
        <is>
          <t>2017-10-21 17:33:59+00:00</t>
        </is>
      </c>
      <c r="D3803" t="inlineStr">
        <is>
          <t>verchange</t>
        </is>
      </c>
      <c r="E3803" t="inlineStr">
        <is>
          <t>pygit2</t>
        </is>
      </c>
      <c r="F3803" t="inlineStr">
        <is>
          <t>&gt;=0.24.2</t>
        </is>
      </c>
      <c r="G3803" t="inlineStr">
        <is>
          <t>pygit2</t>
        </is>
      </c>
      <c r="H3803">
        <f>=0.24.2</f>
        <v/>
      </c>
    </row>
    <row r="3804">
      <c r="A3804" t="inlineStr">
        <is>
          <t>itools</t>
        </is>
      </c>
      <c r="B3804" t="inlineStr">
        <is>
          <t>e9b6799651134f6488f679bd90c77ede31ae4ff5</t>
        </is>
      </c>
      <c r="C3804" t="inlineStr">
        <is>
          <t>2018-07-12 15:05:59+00:00</t>
        </is>
      </c>
      <c r="D3804" t="inlineStr">
        <is>
          <t>add</t>
        </is>
      </c>
      <c r="E3804" t="inlineStr">
        <is>
          <t>pip</t>
        </is>
      </c>
      <c r="F3804" t="inlineStr">
        <is>
          <t>&gt;=10.0.1</t>
        </is>
      </c>
      <c r="G3804" t="inlineStr"/>
      <c r="H3804" t="inlineStr"/>
    </row>
    <row r="3805">
      <c r="A3805" t="inlineStr">
        <is>
          <t>itools</t>
        </is>
      </c>
      <c r="B3805" t="inlineStr">
        <is>
          <t>bb1bf00391ce76f0772aed1d23971a74703adb4d</t>
        </is>
      </c>
      <c r="C3805" t="inlineStr">
        <is>
          <t>2019-02-08 14:05:15+00:00</t>
        </is>
      </c>
      <c r="D3805" t="inlineStr">
        <is>
          <t>add</t>
        </is>
      </c>
      <c r="E3805" t="inlineStr">
        <is>
          <t>junitxml</t>
        </is>
      </c>
      <c r="F3805" t="inlineStr"/>
      <c r="G3805" t="inlineStr"/>
      <c r="H3805" t="inlineStr"/>
    </row>
    <row r="3806">
      <c r="A3806" t="inlineStr">
        <is>
          <t>itools</t>
        </is>
      </c>
      <c r="B3806" t="inlineStr">
        <is>
          <t>bb1bf00391ce76f0772aed1d23971a74703adb4d</t>
        </is>
      </c>
      <c r="C3806" t="inlineStr">
        <is>
          <t>2019-02-08 14:05:15+00:00</t>
        </is>
      </c>
      <c r="D3806" t="inlineStr">
        <is>
          <t>add</t>
        </is>
      </c>
      <c r="E3806" t="inlineStr">
        <is>
          <t>gevent</t>
        </is>
      </c>
      <c r="F3806" t="inlineStr"/>
      <c r="G3806" t="inlineStr"/>
      <c r="H3806" t="inlineStr"/>
    </row>
    <row r="3807">
      <c r="A3807" t="inlineStr">
        <is>
          <t>itools</t>
        </is>
      </c>
      <c r="B3807" t="inlineStr">
        <is>
          <t>bb1bf00391ce76f0772aed1d23971a74703adb4d</t>
        </is>
      </c>
      <c r="C3807" t="inlineStr">
        <is>
          <t>2019-02-08 14:05:15+00:00</t>
        </is>
      </c>
      <c r="D3807" t="inlineStr">
        <is>
          <t>rem</t>
        </is>
      </c>
      <c r="E3807" t="inlineStr"/>
      <c r="F3807" t="inlineStr"/>
      <c r="G3807" t="inlineStr">
        <is>
          <t>pip</t>
        </is>
      </c>
      <c r="H3807" t="inlineStr">
        <is>
          <t>&gt;=10.0.1</t>
        </is>
      </c>
    </row>
    <row r="3808">
      <c r="A3808" t="inlineStr">
        <is>
          <t>pyseer</t>
        </is>
      </c>
      <c r="B3808" t="inlineStr">
        <is>
          <t>d8d65f30c882d0f499f6796bdb2bf676b082a45b</t>
        </is>
      </c>
      <c r="C3808" t="inlineStr">
        <is>
          <t>2018-02-15 15:03:18+00:00</t>
        </is>
      </c>
      <c r="D3808" t="inlineStr">
        <is>
          <t>add</t>
        </is>
      </c>
      <c r="E3808" t="inlineStr">
        <is>
          <t>DendroPy</t>
        </is>
      </c>
      <c r="F3808">
        <f>=4.3.0</f>
        <v/>
      </c>
      <c r="G3808" t="inlineStr"/>
      <c r="H3808" t="inlineStr"/>
    </row>
    <row r="3809">
      <c r="A3809" t="inlineStr">
        <is>
          <t>pyseer</t>
        </is>
      </c>
      <c r="B3809" t="inlineStr">
        <is>
          <t>d8d65f30c882d0f499f6796bdb2bf676b082a45b</t>
        </is>
      </c>
      <c r="C3809" t="inlineStr">
        <is>
          <t>2018-02-15 15:03:18+00:00</t>
        </is>
      </c>
      <c r="D3809" t="inlineStr">
        <is>
          <t>add</t>
        </is>
      </c>
      <c r="E3809" t="inlineStr">
        <is>
          <t>matplotlib</t>
        </is>
      </c>
      <c r="F3809">
        <f>=2.1.2</f>
        <v/>
      </c>
      <c r="G3809" t="inlineStr"/>
      <c r="H3809" t="inlineStr"/>
    </row>
    <row r="3810">
      <c r="A3810" t="inlineStr">
        <is>
          <t>pyseer</t>
        </is>
      </c>
      <c r="B3810" t="inlineStr">
        <is>
          <t>d8d65f30c882d0f499f6796bdb2bf676b082a45b</t>
        </is>
      </c>
      <c r="C3810" t="inlineStr">
        <is>
          <t>2018-02-15 15:03:18+00:00</t>
        </is>
      </c>
      <c r="D3810" t="inlineStr">
        <is>
          <t>add</t>
        </is>
      </c>
      <c r="E3810" t="inlineStr">
        <is>
          <t>pysam</t>
        </is>
      </c>
      <c r="F3810">
        <f>=0.13</f>
        <v/>
      </c>
      <c r="G3810" t="inlineStr"/>
      <c r="H3810" t="inlineStr"/>
    </row>
    <row r="3811">
      <c r="A3811" t="inlineStr">
        <is>
          <t>pyseer</t>
        </is>
      </c>
      <c r="B3811" t="inlineStr">
        <is>
          <t>d8d65f30c882d0f499f6796bdb2bf676b082a45b</t>
        </is>
      </c>
      <c r="C3811" t="inlineStr">
        <is>
          <t>2018-02-15 15:03:18+00:00</t>
        </is>
      </c>
      <c r="D3811" t="inlineStr">
        <is>
          <t>add</t>
        </is>
      </c>
      <c r="E3811" t="inlineStr">
        <is>
          <t>scikit-learn</t>
        </is>
      </c>
      <c r="F3811">
        <f>=0.19.1</f>
        <v/>
      </c>
      <c r="G3811" t="inlineStr"/>
      <c r="H3811" t="inlineStr"/>
    </row>
    <row r="3812">
      <c r="A3812" t="inlineStr">
        <is>
          <t>pyseer</t>
        </is>
      </c>
      <c r="B3812" t="inlineStr">
        <is>
          <t>b182f6440a55aa708613b3d63632c75e31bf733f</t>
        </is>
      </c>
      <c r="C3812" t="inlineStr">
        <is>
          <t>2018-03-14 10:17:11+00:00</t>
        </is>
      </c>
      <c r="D3812" t="inlineStr">
        <is>
          <t>add</t>
        </is>
      </c>
      <c r="E3812" t="inlineStr">
        <is>
          <t>pybedtools</t>
        </is>
      </c>
      <c r="F3812">
        <f>=0.7.10</f>
        <v/>
      </c>
      <c r="G3812" t="inlineStr"/>
      <c r="H3812" t="inlineStr"/>
    </row>
    <row r="3813">
      <c r="A3813" t="inlineStr">
        <is>
          <t>pyseer</t>
        </is>
      </c>
      <c r="B3813" t="inlineStr">
        <is>
          <t>65358307aa456dcfa9500fb3211cbaad9f0a756d</t>
        </is>
      </c>
      <c r="C3813" t="inlineStr">
        <is>
          <t>2018-11-30 14:45:54+00:00</t>
        </is>
      </c>
      <c r="D3813" t="inlineStr">
        <is>
          <t>verchange</t>
        </is>
      </c>
      <c r="E3813" t="inlineStr">
        <is>
          <t>pytz</t>
        </is>
      </c>
      <c r="F3813">
        <f>=2018.5</f>
        <v/>
      </c>
      <c r="G3813" t="inlineStr">
        <is>
          <t>pytz</t>
        </is>
      </c>
      <c r="H3813">
        <f>=2017.3</f>
        <v/>
      </c>
    </row>
    <row r="3814">
      <c r="A3814" t="inlineStr">
        <is>
          <t>pyseer</t>
        </is>
      </c>
      <c r="B3814" t="inlineStr">
        <is>
          <t>65358307aa456dcfa9500fb3211cbaad9f0a756d</t>
        </is>
      </c>
      <c r="C3814" t="inlineStr">
        <is>
          <t>2018-11-30 14:45:54+00:00</t>
        </is>
      </c>
      <c r="D3814" t="inlineStr">
        <is>
          <t>verchange</t>
        </is>
      </c>
      <c r="E3814" t="inlineStr">
        <is>
          <t>pysam</t>
        </is>
      </c>
      <c r="F3814">
        <f>=0.15.1</f>
        <v/>
      </c>
      <c r="G3814" t="inlineStr">
        <is>
          <t>pysam</t>
        </is>
      </c>
      <c r="H3814">
        <f>=0.13</f>
        <v/>
      </c>
    </row>
    <row r="3815">
      <c r="A3815" t="inlineStr">
        <is>
          <t>pyseer</t>
        </is>
      </c>
      <c r="B3815" t="inlineStr">
        <is>
          <t>65358307aa456dcfa9500fb3211cbaad9f0a756d</t>
        </is>
      </c>
      <c r="C3815" t="inlineStr">
        <is>
          <t>2018-11-30 14:45:54+00:00</t>
        </is>
      </c>
      <c r="D3815" t="inlineStr">
        <is>
          <t>verchange</t>
        </is>
      </c>
      <c r="E3815" t="inlineStr">
        <is>
          <t>statsmodels</t>
        </is>
      </c>
      <c r="F3815">
        <f>=0.9.0</f>
        <v/>
      </c>
      <c r="G3815" t="inlineStr">
        <is>
          <t>statsmodels</t>
        </is>
      </c>
      <c r="H3815">
        <f>=0.8.0</f>
        <v/>
      </c>
    </row>
    <row r="3816">
      <c r="A3816" t="inlineStr">
        <is>
          <t>pyseer</t>
        </is>
      </c>
      <c r="B3816" t="inlineStr">
        <is>
          <t>65358307aa456dcfa9500fb3211cbaad9f0a756d</t>
        </is>
      </c>
      <c r="C3816" t="inlineStr">
        <is>
          <t>2018-11-30 14:45:54+00:00</t>
        </is>
      </c>
      <c r="D3816" t="inlineStr">
        <is>
          <t>verchange</t>
        </is>
      </c>
      <c r="E3816" t="inlineStr">
        <is>
          <t>numpy</t>
        </is>
      </c>
      <c r="F3816">
        <f>=1.15.2</f>
        <v/>
      </c>
      <c r="G3816" t="inlineStr">
        <is>
          <t>numpy</t>
        </is>
      </c>
      <c r="H3816">
        <f>=1.13.3</f>
        <v/>
      </c>
    </row>
    <row r="3817">
      <c r="A3817" t="inlineStr">
        <is>
          <t>pyseer</t>
        </is>
      </c>
      <c r="B3817" t="inlineStr">
        <is>
          <t>65358307aa456dcfa9500fb3211cbaad9f0a756d</t>
        </is>
      </c>
      <c r="C3817" t="inlineStr">
        <is>
          <t>2018-11-30 14:45:54+00:00</t>
        </is>
      </c>
      <c r="D3817" t="inlineStr">
        <is>
          <t>verchange</t>
        </is>
      </c>
      <c r="E3817" t="inlineStr">
        <is>
          <t>DendroPy</t>
        </is>
      </c>
      <c r="F3817">
        <f>=4.4.0</f>
        <v/>
      </c>
      <c r="G3817" t="inlineStr">
        <is>
          <t>DendroPy</t>
        </is>
      </c>
      <c r="H3817">
        <f>=4.3.0</f>
        <v/>
      </c>
    </row>
    <row r="3818">
      <c r="A3818" t="inlineStr">
        <is>
          <t>pyseer</t>
        </is>
      </c>
      <c r="B3818" t="inlineStr">
        <is>
          <t>65358307aa456dcfa9500fb3211cbaad9f0a756d</t>
        </is>
      </c>
      <c r="C3818" t="inlineStr">
        <is>
          <t>2018-11-30 14:45:54+00:00</t>
        </is>
      </c>
      <c r="D3818" t="inlineStr">
        <is>
          <t>verchange</t>
        </is>
      </c>
      <c r="E3818" t="inlineStr">
        <is>
          <t>python-dateutil</t>
        </is>
      </c>
      <c r="F3818">
        <f>=2.7.3</f>
        <v/>
      </c>
      <c r="G3818" t="inlineStr">
        <is>
          <t>python-dateutil</t>
        </is>
      </c>
      <c r="H3818">
        <f>=2.6.1</f>
        <v/>
      </c>
    </row>
    <row r="3819">
      <c r="A3819" t="inlineStr">
        <is>
          <t>pyseer</t>
        </is>
      </c>
      <c r="B3819" t="inlineStr">
        <is>
          <t>65358307aa456dcfa9500fb3211cbaad9f0a756d</t>
        </is>
      </c>
      <c r="C3819" t="inlineStr">
        <is>
          <t>2018-11-30 14:45:54+00:00</t>
        </is>
      </c>
      <c r="D3819" t="inlineStr">
        <is>
          <t>verchange</t>
        </is>
      </c>
      <c r="E3819" t="inlineStr">
        <is>
          <t>matplotlib</t>
        </is>
      </c>
      <c r="F3819">
        <f>=3.0.0</f>
        <v/>
      </c>
      <c r="G3819" t="inlineStr">
        <is>
          <t>matplotlib</t>
        </is>
      </c>
      <c r="H3819">
        <f>=2.1.2</f>
        <v/>
      </c>
    </row>
    <row r="3820">
      <c r="A3820" t="inlineStr">
        <is>
          <t>pyseer</t>
        </is>
      </c>
      <c r="B3820" t="inlineStr">
        <is>
          <t>65358307aa456dcfa9500fb3211cbaad9f0a756d</t>
        </is>
      </c>
      <c r="C3820" t="inlineStr">
        <is>
          <t>2018-11-30 14:45:54+00:00</t>
        </is>
      </c>
      <c r="D3820" t="inlineStr">
        <is>
          <t>verchange</t>
        </is>
      </c>
      <c r="E3820" t="inlineStr">
        <is>
          <t>pandas</t>
        </is>
      </c>
      <c r="F3820">
        <f>=0.23.4</f>
        <v/>
      </c>
      <c r="G3820" t="inlineStr">
        <is>
          <t>pandas</t>
        </is>
      </c>
      <c r="H3820">
        <f>=0.21.0</f>
        <v/>
      </c>
    </row>
    <row r="3821">
      <c r="A3821" t="inlineStr">
        <is>
          <t>pyseer</t>
        </is>
      </c>
      <c r="B3821" t="inlineStr">
        <is>
          <t>65358307aa456dcfa9500fb3211cbaad9f0a756d</t>
        </is>
      </c>
      <c r="C3821" t="inlineStr">
        <is>
          <t>2018-11-30 14:45:54+00:00</t>
        </is>
      </c>
      <c r="D3821" t="inlineStr">
        <is>
          <t>verchange</t>
        </is>
      </c>
      <c r="E3821" t="inlineStr">
        <is>
          <t>scipy</t>
        </is>
      </c>
      <c r="F3821">
        <f>=1.1.0</f>
        <v/>
      </c>
      <c r="G3821" t="inlineStr">
        <is>
          <t>scipy</t>
        </is>
      </c>
      <c r="H3821">
        <f>=1.0.0</f>
        <v/>
      </c>
    </row>
    <row r="3822">
      <c r="A3822" t="inlineStr">
        <is>
          <t>pyseer</t>
        </is>
      </c>
      <c r="B3822" t="inlineStr">
        <is>
          <t>65358307aa456dcfa9500fb3211cbaad9f0a756d</t>
        </is>
      </c>
      <c r="C3822" t="inlineStr">
        <is>
          <t>2018-11-30 14:45:54+00:00</t>
        </is>
      </c>
      <c r="D3822" t="inlineStr">
        <is>
          <t>verchange</t>
        </is>
      </c>
      <c r="E3822" t="inlineStr">
        <is>
          <t>patsy</t>
        </is>
      </c>
      <c r="F3822">
        <f>=0.5.0</f>
        <v/>
      </c>
      <c r="G3822" t="inlineStr">
        <is>
          <t>patsy</t>
        </is>
      </c>
      <c r="H3822">
        <f>=0.4.1</f>
        <v/>
      </c>
    </row>
    <row r="3823">
      <c r="A3823" t="inlineStr">
        <is>
          <t>pyseer</t>
        </is>
      </c>
      <c r="B3823" t="inlineStr">
        <is>
          <t>65358307aa456dcfa9500fb3211cbaad9f0a756d</t>
        </is>
      </c>
      <c r="C3823" t="inlineStr">
        <is>
          <t>2018-11-30 14:45:54+00:00</t>
        </is>
      </c>
      <c r="D3823" t="inlineStr">
        <is>
          <t>verchange</t>
        </is>
      </c>
      <c r="E3823" t="inlineStr">
        <is>
          <t>scikit-learn</t>
        </is>
      </c>
      <c r="F3823">
        <f>=0.20.0</f>
        <v/>
      </c>
      <c r="G3823" t="inlineStr">
        <is>
          <t>scikit-learn</t>
        </is>
      </c>
      <c r="H3823">
        <f>=0.19.1</f>
        <v/>
      </c>
    </row>
    <row r="3824">
      <c r="A3824" t="inlineStr">
        <is>
          <t>pyseer</t>
        </is>
      </c>
      <c r="B3824" t="inlineStr">
        <is>
          <t>65358307aa456dcfa9500fb3211cbaad9f0a756d</t>
        </is>
      </c>
      <c r="C3824" t="inlineStr">
        <is>
          <t>2018-11-30 14:45:54+00:00</t>
        </is>
      </c>
      <c r="D3824" t="inlineStr">
        <is>
          <t>add</t>
        </is>
      </c>
      <c r="E3824" t="inlineStr">
        <is>
          <t>tqdm</t>
        </is>
      </c>
      <c r="F3824">
        <f>=4.20.0</f>
        <v/>
      </c>
      <c r="G3824" t="inlineStr"/>
      <c r="H3824" t="inlineStr"/>
    </row>
    <row r="3825">
      <c r="A3825" t="inlineStr">
        <is>
          <t>pyseer</t>
        </is>
      </c>
      <c r="B3825" t="inlineStr">
        <is>
          <t>c5bd77a2cbb83ee9e1ce324b5b229594cad8e378</t>
        </is>
      </c>
      <c r="C3825" t="inlineStr">
        <is>
          <t>2019-06-14 17:59:07+00:00</t>
        </is>
      </c>
      <c r="D3825" t="inlineStr">
        <is>
          <t>verchange</t>
        </is>
      </c>
      <c r="E3825" t="inlineStr">
        <is>
          <t>pybedtools</t>
        </is>
      </c>
      <c r="F3825">
        <f>=0.8.0</f>
        <v/>
      </c>
      <c r="G3825" t="inlineStr">
        <is>
          <t>pybedtools</t>
        </is>
      </c>
      <c r="H3825">
        <f>=0.7.10</f>
        <v/>
      </c>
    </row>
    <row r="3826">
      <c r="A3826" t="inlineStr">
        <is>
          <t>pyseer</t>
        </is>
      </c>
      <c r="B3826" t="inlineStr">
        <is>
          <t>c5bd77a2cbb83ee9e1ce324b5b229594cad8e378</t>
        </is>
      </c>
      <c r="C3826" t="inlineStr">
        <is>
          <t>2019-06-14 17:59:07+00:00</t>
        </is>
      </c>
      <c r="D3826" t="inlineStr">
        <is>
          <t>verchange</t>
        </is>
      </c>
      <c r="E3826" t="inlineStr">
        <is>
          <t>statsmodels</t>
        </is>
      </c>
      <c r="F3826">
        <f>=0.8.0</f>
        <v/>
      </c>
      <c r="G3826" t="inlineStr">
        <is>
          <t>statsmodels</t>
        </is>
      </c>
      <c r="H3826">
        <f>=0.9.0</f>
        <v/>
      </c>
    </row>
    <row r="3827">
      <c r="A3827" t="inlineStr">
        <is>
          <t>pyseer</t>
        </is>
      </c>
      <c r="B3827" t="inlineStr">
        <is>
          <t>ad416e17284717357353ebd31f9a3e7f0e4479f3</t>
        </is>
      </c>
      <c r="C3827" t="inlineStr">
        <is>
          <t>2019-09-02 19:38:59+00:00</t>
        </is>
      </c>
      <c r="D3827" t="inlineStr">
        <is>
          <t>verchange</t>
        </is>
      </c>
      <c r="E3827" t="inlineStr">
        <is>
          <t>statsmodels</t>
        </is>
      </c>
      <c r="F3827">
        <f>=0.10.0</f>
        <v/>
      </c>
      <c r="G3827" t="inlineStr">
        <is>
          <t>statsmodels</t>
        </is>
      </c>
      <c r="H3827">
        <f>=0.8.0</f>
        <v/>
      </c>
    </row>
    <row r="3828">
      <c r="A3828" t="inlineStr">
        <is>
          <t>pyseer</t>
        </is>
      </c>
      <c r="B3828" t="inlineStr">
        <is>
          <t>db07c42544bec28d0d227f7f8871013cd6575e15</t>
        </is>
      </c>
      <c r="C3828" t="inlineStr">
        <is>
          <t>2019-12-04 15:54:01+00:00</t>
        </is>
      </c>
      <c r="D3828" t="inlineStr">
        <is>
          <t>verchange</t>
        </is>
      </c>
      <c r="E3828" t="inlineStr">
        <is>
          <t>pytz</t>
        </is>
      </c>
      <c r="F3828" t="inlineStr">
        <is>
          <t>&gt;=2018.5</t>
        </is>
      </c>
      <c r="G3828" t="inlineStr">
        <is>
          <t>pytz</t>
        </is>
      </c>
      <c r="H3828">
        <f>=2018.5</f>
        <v/>
      </c>
    </row>
    <row r="3829">
      <c r="A3829" t="inlineStr">
        <is>
          <t>pyseer</t>
        </is>
      </c>
      <c r="B3829" t="inlineStr">
        <is>
          <t>db07c42544bec28d0d227f7f8871013cd6575e15</t>
        </is>
      </c>
      <c r="C3829" t="inlineStr">
        <is>
          <t>2019-12-04 15:54:01+00:00</t>
        </is>
      </c>
      <c r="D3829" t="inlineStr">
        <is>
          <t>verchange</t>
        </is>
      </c>
      <c r="E3829" t="inlineStr">
        <is>
          <t>six</t>
        </is>
      </c>
      <c r="F3829" t="inlineStr">
        <is>
          <t>&gt;=1.11.0</t>
        </is>
      </c>
      <c r="G3829" t="inlineStr">
        <is>
          <t>six</t>
        </is>
      </c>
      <c r="H3829">
        <f>=1.11.0</f>
        <v/>
      </c>
    </row>
    <row r="3830">
      <c r="A3830" t="inlineStr">
        <is>
          <t>pyseer</t>
        </is>
      </c>
      <c r="B3830" t="inlineStr">
        <is>
          <t>db07c42544bec28d0d227f7f8871013cd6575e15</t>
        </is>
      </c>
      <c r="C3830" t="inlineStr">
        <is>
          <t>2019-12-04 15:54:01+00:00</t>
        </is>
      </c>
      <c r="D3830" t="inlineStr">
        <is>
          <t>verchange</t>
        </is>
      </c>
      <c r="E3830" t="inlineStr">
        <is>
          <t>pysam</t>
        </is>
      </c>
      <c r="F3830" t="inlineStr">
        <is>
          <t>&gt;=0.15.1</t>
        </is>
      </c>
      <c r="G3830" t="inlineStr">
        <is>
          <t>pysam</t>
        </is>
      </c>
      <c r="H3830">
        <f>=0.15.1</f>
        <v/>
      </c>
    </row>
    <row r="3831">
      <c r="A3831" t="inlineStr">
        <is>
          <t>pyseer</t>
        </is>
      </c>
      <c r="B3831" t="inlineStr">
        <is>
          <t>db07c42544bec28d0d227f7f8871013cd6575e15</t>
        </is>
      </c>
      <c r="C3831" t="inlineStr">
        <is>
          <t>2019-12-04 15:54:01+00:00</t>
        </is>
      </c>
      <c r="D3831" t="inlineStr">
        <is>
          <t>verchange</t>
        </is>
      </c>
      <c r="E3831" t="inlineStr">
        <is>
          <t>statsmodels</t>
        </is>
      </c>
      <c r="F3831" t="inlineStr">
        <is>
          <t>&gt;=0.10.0</t>
        </is>
      </c>
      <c r="G3831" t="inlineStr">
        <is>
          <t>statsmodels</t>
        </is>
      </c>
      <c r="H3831">
        <f>=0.10.0</f>
        <v/>
      </c>
    </row>
    <row r="3832">
      <c r="A3832" t="inlineStr">
        <is>
          <t>pyseer</t>
        </is>
      </c>
      <c r="B3832" t="inlineStr">
        <is>
          <t>db07c42544bec28d0d227f7f8871013cd6575e15</t>
        </is>
      </c>
      <c r="C3832" t="inlineStr">
        <is>
          <t>2019-12-04 15:54:01+00:00</t>
        </is>
      </c>
      <c r="D3832" t="inlineStr">
        <is>
          <t>verchange</t>
        </is>
      </c>
      <c r="E3832" t="inlineStr">
        <is>
          <t>numpy</t>
        </is>
      </c>
      <c r="F3832" t="inlineStr">
        <is>
          <t>&gt;=1.15.2</t>
        </is>
      </c>
      <c r="G3832" t="inlineStr">
        <is>
          <t>numpy</t>
        </is>
      </c>
      <c r="H3832">
        <f>=1.15.2</f>
        <v/>
      </c>
    </row>
    <row r="3833">
      <c r="A3833" t="inlineStr">
        <is>
          <t>pyseer</t>
        </is>
      </c>
      <c r="B3833" t="inlineStr">
        <is>
          <t>db07c42544bec28d0d227f7f8871013cd6575e15</t>
        </is>
      </c>
      <c r="C3833" t="inlineStr">
        <is>
          <t>2019-12-04 15:54:01+00:00</t>
        </is>
      </c>
      <c r="D3833" t="inlineStr">
        <is>
          <t>verchange</t>
        </is>
      </c>
      <c r="E3833" t="inlineStr">
        <is>
          <t>DendroPy</t>
        </is>
      </c>
      <c r="F3833" t="inlineStr">
        <is>
          <t>&gt;=4.4.0</t>
        </is>
      </c>
      <c r="G3833" t="inlineStr">
        <is>
          <t>DendroPy</t>
        </is>
      </c>
      <c r="H3833">
        <f>=4.4.0</f>
        <v/>
      </c>
    </row>
    <row r="3834">
      <c r="A3834" t="inlineStr">
        <is>
          <t>pyseer</t>
        </is>
      </c>
      <c r="B3834" t="inlineStr">
        <is>
          <t>db07c42544bec28d0d227f7f8871013cd6575e15</t>
        </is>
      </c>
      <c r="C3834" t="inlineStr">
        <is>
          <t>2019-12-04 15:54:01+00:00</t>
        </is>
      </c>
      <c r="D3834" t="inlineStr">
        <is>
          <t>verchange</t>
        </is>
      </c>
      <c r="E3834" t="inlineStr">
        <is>
          <t>python-dateutil</t>
        </is>
      </c>
      <c r="F3834" t="inlineStr">
        <is>
          <t>&gt;=2.7.3</t>
        </is>
      </c>
      <c r="G3834" t="inlineStr">
        <is>
          <t>python-dateutil</t>
        </is>
      </c>
      <c r="H3834">
        <f>=2.7.3</f>
        <v/>
      </c>
    </row>
    <row r="3835">
      <c r="A3835" t="inlineStr">
        <is>
          <t>pyseer</t>
        </is>
      </c>
      <c r="B3835" t="inlineStr">
        <is>
          <t>db07c42544bec28d0d227f7f8871013cd6575e15</t>
        </is>
      </c>
      <c r="C3835" t="inlineStr">
        <is>
          <t>2019-12-04 15:54:01+00:00</t>
        </is>
      </c>
      <c r="D3835" t="inlineStr">
        <is>
          <t>verchange</t>
        </is>
      </c>
      <c r="E3835" t="inlineStr">
        <is>
          <t>pybedtools</t>
        </is>
      </c>
      <c r="F3835" t="inlineStr">
        <is>
          <t>&gt;=0.8.0</t>
        </is>
      </c>
      <c r="G3835" t="inlineStr">
        <is>
          <t>pybedtools</t>
        </is>
      </c>
      <c r="H3835">
        <f>=0.8.0</f>
        <v/>
      </c>
    </row>
    <row r="3836">
      <c r="A3836" t="inlineStr">
        <is>
          <t>pyseer</t>
        </is>
      </c>
      <c r="B3836" t="inlineStr">
        <is>
          <t>db07c42544bec28d0d227f7f8871013cd6575e15</t>
        </is>
      </c>
      <c r="C3836" t="inlineStr">
        <is>
          <t>2019-12-04 15:54:01+00:00</t>
        </is>
      </c>
      <c r="D3836" t="inlineStr">
        <is>
          <t>verchange</t>
        </is>
      </c>
      <c r="E3836" t="inlineStr">
        <is>
          <t>pandas</t>
        </is>
      </c>
      <c r="F3836" t="inlineStr">
        <is>
          <t>&gt;=0.23.4</t>
        </is>
      </c>
      <c r="G3836" t="inlineStr">
        <is>
          <t>pandas</t>
        </is>
      </c>
      <c r="H3836">
        <f>=0.23.4</f>
        <v/>
      </c>
    </row>
    <row r="3837">
      <c r="A3837" t="inlineStr">
        <is>
          <t>pyseer</t>
        </is>
      </c>
      <c r="B3837" t="inlineStr">
        <is>
          <t>db07c42544bec28d0d227f7f8871013cd6575e15</t>
        </is>
      </c>
      <c r="C3837" t="inlineStr">
        <is>
          <t>2019-12-04 15:54:01+00:00</t>
        </is>
      </c>
      <c r="D3837" t="inlineStr">
        <is>
          <t>verchange</t>
        </is>
      </c>
      <c r="E3837" t="inlineStr">
        <is>
          <t>matplotlib</t>
        </is>
      </c>
      <c r="F3837" t="inlineStr">
        <is>
          <t>&gt;=3.0.0</t>
        </is>
      </c>
      <c r="G3837" t="inlineStr">
        <is>
          <t>matplotlib</t>
        </is>
      </c>
      <c r="H3837">
        <f>=3.0.0</f>
        <v/>
      </c>
    </row>
    <row r="3838">
      <c r="A3838" t="inlineStr">
        <is>
          <t>pyseer</t>
        </is>
      </c>
      <c r="B3838" t="inlineStr">
        <is>
          <t>db07c42544bec28d0d227f7f8871013cd6575e15</t>
        </is>
      </c>
      <c r="C3838" t="inlineStr">
        <is>
          <t>2019-12-04 15:54:01+00:00</t>
        </is>
      </c>
      <c r="D3838" t="inlineStr">
        <is>
          <t>verchange</t>
        </is>
      </c>
      <c r="E3838" t="inlineStr">
        <is>
          <t>scipy</t>
        </is>
      </c>
      <c r="F3838" t="inlineStr">
        <is>
          <t>&gt;=1.1.0</t>
        </is>
      </c>
      <c r="G3838" t="inlineStr">
        <is>
          <t>scipy</t>
        </is>
      </c>
      <c r="H3838">
        <f>=1.1.0</f>
        <v/>
      </c>
    </row>
    <row r="3839">
      <c r="A3839" t="inlineStr">
        <is>
          <t>pyseer</t>
        </is>
      </c>
      <c r="B3839" t="inlineStr">
        <is>
          <t>db07c42544bec28d0d227f7f8871013cd6575e15</t>
        </is>
      </c>
      <c r="C3839" t="inlineStr">
        <is>
          <t>2019-12-04 15:54:01+00:00</t>
        </is>
      </c>
      <c r="D3839" t="inlineStr">
        <is>
          <t>verchange</t>
        </is>
      </c>
      <c r="E3839" t="inlineStr">
        <is>
          <t>patsy</t>
        </is>
      </c>
      <c r="F3839" t="inlineStr">
        <is>
          <t>&gt;=0.5.0</t>
        </is>
      </c>
      <c r="G3839" t="inlineStr">
        <is>
          <t>patsy</t>
        </is>
      </c>
      <c r="H3839">
        <f>=0.5.0</f>
        <v/>
      </c>
    </row>
    <row r="3840">
      <c r="A3840" t="inlineStr">
        <is>
          <t>pyseer</t>
        </is>
      </c>
      <c r="B3840" t="inlineStr">
        <is>
          <t>db07c42544bec28d0d227f7f8871013cd6575e15</t>
        </is>
      </c>
      <c r="C3840" t="inlineStr">
        <is>
          <t>2019-12-04 15:54:01+00:00</t>
        </is>
      </c>
      <c r="D3840" t="inlineStr">
        <is>
          <t>verchange</t>
        </is>
      </c>
      <c r="E3840" t="inlineStr">
        <is>
          <t>tqdm</t>
        </is>
      </c>
      <c r="F3840" t="inlineStr">
        <is>
          <t>&gt;=4.20.0</t>
        </is>
      </c>
      <c r="G3840" t="inlineStr">
        <is>
          <t>tqdm</t>
        </is>
      </c>
      <c r="H3840">
        <f>=4.20.0</f>
        <v/>
      </c>
    </row>
    <row r="3841">
      <c r="A3841" t="inlineStr">
        <is>
          <t>pyseer</t>
        </is>
      </c>
      <c r="B3841" t="inlineStr">
        <is>
          <t>db07c42544bec28d0d227f7f8871013cd6575e15</t>
        </is>
      </c>
      <c r="C3841" t="inlineStr">
        <is>
          <t>2019-12-04 15:54:01+00:00</t>
        </is>
      </c>
      <c r="D3841" t="inlineStr">
        <is>
          <t>verchange</t>
        </is>
      </c>
      <c r="E3841" t="inlineStr">
        <is>
          <t>scikit-learn</t>
        </is>
      </c>
      <c r="F3841" t="inlineStr">
        <is>
          <t>&gt;=0.20.0</t>
        </is>
      </c>
      <c r="G3841" t="inlineStr">
        <is>
          <t>scikit-learn</t>
        </is>
      </c>
      <c r="H3841">
        <f>=0.20.0</f>
        <v/>
      </c>
    </row>
    <row r="3842">
      <c r="A3842" t="inlineStr">
        <is>
          <t>tokendito</t>
        </is>
      </c>
      <c r="B3842" t="inlineStr">
        <is>
          <t>3aabca2da0d69f8c03daaf43fc184da851d61111</t>
        </is>
      </c>
      <c r="C3842" t="inlineStr">
        <is>
          <t>2019-10-25 17:41:29+00:00</t>
        </is>
      </c>
      <c r="D3842" t="inlineStr">
        <is>
          <t>verchange</t>
        </is>
      </c>
      <c r="E3842" t="inlineStr">
        <is>
          <t>lxml</t>
        </is>
      </c>
      <c r="F3842" t="inlineStr">
        <is>
          <t>&gt;=4.3.0</t>
        </is>
      </c>
      <c r="G3842" t="inlineStr">
        <is>
          <t>lxml</t>
        </is>
      </c>
      <c r="H3842" t="inlineStr">
        <is>
          <t>&gt;=4.3.0</t>
        </is>
      </c>
    </row>
    <row r="3843">
      <c r="A3843" t="inlineStr">
        <is>
          <t>rocketchat_API</t>
        </is>
      </c>
      <c r="B3843" t="inlineStr">
        <is>
          <t>d9cd26a8e74717b7ef7bbe34e78fb853464a8656</t>
        </is>
      </c>
      <c r="C3843" t="inlineStr">
        <is>
          <t>2018-05-29 18:01:03+00:00</t>
        </is>
      </c>
      <c r="D3843" t="inlineStr">
        <is>
          <t>verchange</t>
        </is>
      </c>
      <c r="E3843" t="inlineStr">
        <is>
          <t>requests</t>
        </is>
      </c>
      <c r="F3843">
        <f>=2.18.4</f>
        <v/>
      </c>
      <c r="G3843" t="inlineStr">
        <is>
          <t>requests</t>
        </is>
      </c>
      <c r="H3843">
        <f>=2.13.0</f>
        <v/>
      </c>
    </row>
    <row r="3844">
      <c r="A3844" t="inlineStr">
        <is>
          <t>rocketchat_API</t>
        </is>
      </c>
      <c r="B3844" t="inlineStr">
        <is>
          <t>925fa305bc3a1a42212c037ebd48a6aba240164c</t>
        </is>
      </c>
      <c r="C3844" t="inlineStr">
        <is>
          <t>2018-11-30 16:08:21+00:00</t>
        </is>
      </c>
      <c r="D3844" t="inlineStr">
        <is>
          <t>verchange</t>
        </is>
      </c>
      <c r="E3844" t="inlineStr">
        <is>
          <t>requests</t>
        </is>
      </c>
      <c r="F3844">
        <f>=2.19.1</f>
        <v/>
      </c>
      <c r="G3844" t="inlineStr">
        <is>
          <t>requests</t>
        </is>
      </c>
      <c r="H3844">
        <f>=2.18.4</f>
        <v/>
      </c>
    </row>
    <row r="3845">
      <c r="A3845" t="inlineStr">
        <is>
          <t>rocketchat_API</t>
        </is>
      </c>
      <c r="B3845" t="inlineStr">
        <is>
          <t>cf6bba86bbbaee9e050a05cba442cc39e23ea4da</t>
        </is>
      </c>
      <c r="C3845" t="inlineStr">
        <is>
          <t>2018-11-30 17:33:34+00:00</t>
        </is>
      </c>
      <c r="D3845" t="inlineStr">
        <is>
          <t>verchange</t>
        </is>
      </c>
      <c r="E3845" t="inlineStr">
        <is>
          <t>requests</t>
        </is>
      </c>
      <c r="F3845">
        <f>=2.20.1</f>
        <v/>
      </c>
      <c r="G3845" t="inlineStr">
        <is>
          <t>requests</t>
        </is>
      </c>
      <c r="H3845">
        <f>=2.19.1</f>
        <v/>
      </c>
    </row>
    <row r="3846">
      <c r="A3846" t="inlineStr">
        <is>
          <t>rocketchat_API</t>
        </is>
      </c>
      <c r="B3846" t="inlineStr">
        <is>
          <t>294d1c3f399782eb53f7b38b337cfe5868eb186b</t>
        </is>
      </c>
      <c r="C3846" t="inlineStr">
        <is>
          <t>2020-03-06 10:00:39+00:00</t>
        </is>
      </c>
      <c r="D3846" t="inlineStr">
        <is>
          <t>verchange</t>
        </is>
      </c>
      <c r="E3846" t="inlineStr">
        <is>
          <t>requests</t>
        </is>
      </c>
      <c r="F3846">
        <f>=2.23.0</f>
        <v/>
      </c>
      <c r="G3846" t="inlineStr">
        <is>
          <t>requests</t>
        </is>
      </c>
      <c r="H3846">
        <f>=2.20.1</f>
        <v/>
      </c>
    </row>
    <row r="3847">
      <c r="A3847" t="inlineStr">
        <is>
          <t>django-ddp</t>
        </is>
      </c>
      <c r="B3847" t="inlineStr">
        <is>
          <t>ed22d16cff5fd3ee7a67c0df9941227e1873f171</t>
        </is>
      </c>
      <c r="C3847" t="inlineStr">
        <is>
          <t>2015-10-13 14:09:46+00:00</t>
        </is>
      </c>
      <c r="D3847" t="inlineStr">
        <is>
          <t>add</t>
        </is>
      </c>
      <c r="E3847" t="inlineStr">
        <is>
          <t>Django</t>
        </is>
      </c>
      <c r="F3847">
        <f>=1.8.5</f>
        <v/>
      </c>
      <c r="G3847" t="inlineStr"/>
      <c r="H3847" t="inlineStr"/>
    </row>
    <row r="3848">
      <c r="A3848" t="inlineStr">
        <is>
          <t>django-ddp</t>
        </is>
      </c>
      <c r="B3848" t="inlineStr">
        <is>
          <t>ed22d16cff5fd3ee7a67c0df9941227e1873f171</t>
        </is>
      </c>
      <c r="C3848" t="inlineStr">
        <is>
          <t>2015-10-13 14:09:46+00:00</t>
        </is>
      </c>
      <c r="D3848" t="inlineStr">
        <is>
          <t>add</t>
        </is>
      </c>
      <c r="E3848" t="inlineStr">
        <is>
          <t>gevent</t>
        </is>
      </c>
      <c r="F3848">
        <f>=1.0.2</f>
        <v/>
      </c>
      <c r="G3848" t="inlineStr"/>
      <c r="H3848" t="inlineStr"/>
    </row>
    <row r="3849">
      <c r="A3849" t="inlineStr">
        <is>
          <t>django-ddp</t>
        </is>
      </c>
      <c r="B3849" t="inlineStr">
        <is>
          <t>ed22d16cff5fd3ee7a67c0df9941227e1873f171</t>
        </is>
      </c>
      <c r="C3849" t="inlineStr">
        <is>
          <t>2015-10-13 14:09:46+00:00</t>
        </is>
      </c>
      <c r="D3849" t="inlineStr">
        <is>
          <t>add</t>
        </is>
      </c>
      <c r="E3849" t="inlineStr">
        <is>
          <t>gevent-websocket</t>
        </is>
      </c>
      <c r="F3849">
        <f>=0.9.5</f>
        <v/>
      </c>
      <c r="G3849" t="inlineStr"/>
      <c r="H3849" t="inlineStr"/>
    </row>
    <row r="3850">
      <c r="A3850" t="inlineStr">
        <is>
          <t>django-ddp</t>
        </is>
      </c>
      <c r="B3850" t="inlineStr">
        <is>
          <t>ed22d16cff5fd3ee7a67c0df9941227e1873f171</t>
        </is>
      </c>
      <c r="C3850" t="inlineStr">
        <is>
          <t>2015-10-13 14:09:46+00:00</t>
        </is>
      </c>
      <c r="D3850" t="inlineStr">
        <is>
          <t>add</t>
        </is>
      </c>
      <c r="E3850" t="inlineStr">
        <is>
          <t>psycopg2</t>
        </is>
      </c>
      <c r="F3850">
        <f>=2.6.1</f>
        <v/>
      </c>
      <c r="G3850" t="inlineStr"/>
      <c r="H3850" t="inlineStr"/>
    </row>
    <row r="3851">
      <c r="A3851" t="inlineStr">
        <is>
          <t>django-ddp</t>
        </is>
      </c>
      <c r="B3851" t="inlineStr">
        <is>
          <t>cc0d437e9d9c25658c2215f982329bccf2e13c09</t>
        </is>
      </c>
      <c r="C3851" t="inlineStr">
        <is>
          <t>2015-10-28 23:06:32+00:00</t>
        </is>
      </c>
      <c r="D3851" t="inlineStr">
        <is>
          <t>add</t>
        </is>
      </c>
      <c r="E3851" t="inlineStr">
        <is>
          <t>six</t>
        </is>
      </c>
      <c r="F3851">
        <f>=1.10.0</f>
        <v/>
      </c>
      <c r="G3851" t="inlineStr"/>
      <c r="H3851" t="inlineStr"/>
    </row>
    <row r="3852">
      <c r="A3852" t="inlineStr">
        <is>
          <t>django-ddp</t>
        </is>
      </c>
      <c r="B3852" t="inlineStr">
        <is>
          <t>db1a5b09cb486c75ef17823c0baa7e1dc89f1f8d</t>
        </is>
      </c>
      <c r="C3852" t="inlineStr">
        <is>
          <t>2015-12-16 11:41:01+00:00</t>
        </is>
      </c>
      <c r="D3852" t="inlineStr">
        <is>
          <t>verchange</t>
        </is>
      </c>
      <c r="E3852" t="inlineStr">
        <is>
          <t>Django</t>
        </is>
      </c>
      <c r="F3852" t="inlineStr">
        <is>
          <t>&gt;=1.7</t>
        </is>
      </c>
      <c r="G3852" t="inlineStr">
        <is>
          <t>Django</t>
        </is>
      </c>
      <c r="H3852">
        <f>=1.8.5</f>
        <v/>
      </c>
    </row>
    <row r="3853">
      <c r="A3853" t="inlineStr">
        <is>
          <t>django-ddp</t>
        </is>
      </c>
      <c r="B3853" t="inlineStr">
        <is>
          <t>db1a5b09cb486c75ef17823c0baa7e1dc89f1f8d</t>
        </is>
      </c>
      <c r="C3853" t="inlineStr">
        <is>
          <t>2015-12-16 11:41:01+00:00</t>
        </is>
      </c>
      <c r="D3853" t="inlineStr">
        <is>
          <t>verchange</t>
        </is>
      </c>
      <c r="E3853" t="inlineStr">
        <is>
          <t>psycopg2</t>
        </is>
      </c>
      <c r="F3853">
        <f>=2.6.1</f>
        <v/>
      </c>
      <c r="G3853" t="inlineStr">
        <is>
          <t>psycopg2</t>
        </is>
      </c>
      <c r="H3853">
        <f>=2.6.1</f>
        <v/>
      </c>
    </row>
    <row r="3854">
      <c r="A3854" t="inlineStr">
        <is>
          <t>django-ddp</t>
        </is>
      </c>
      <c r="B3854" t="inlineStr">
        <is>
          <t>db1a5b09cb486c75ef17823c0baa7e1dc89f1f8d</t>
        </is>
      </c>
      <c r="C3854" t="inlineStr">
        <is>
          <t>2015-12-16 11:41:01+00:00</t>
        </is>
      </c>
      <c r="D3854" t="inlineStr">
        <is>
          <t>verchange</t>
        </is>
      </c>
      <c r="E3854" t="inlineStr">
        <is>
          <t>gevent</t>
        </is>
      </c>
      <c r="F3854">
        <f>=1.0.2</f>
        <v/>
      </c>
      <c r="G3854" t="inlineStr">
        <is>
          <t>gevent</t>
        </is>
      </c>
      <c r="H3854">
        <f>=1.0.2</f>
        <v/>
      </c>
    </row>
    <row r="3855">
      <c r="A3855" t="inlineStr">
        <is>
          <t>django-ddp</t>
        </is>
      </c>
      <c r="B3855" t="inlineStr">
        <is>
          <t>db1a5b09cb486c75ef17823c0baa7e1dc89f1f8d</t>
        </is>
      </c>
      <c r="C3855" t="inlineStr">
        <is>
          <t>2015-12-16 11:41:01+00:00</t>
        </is>
      </c>
      <c r="D3855" t="inlineStr">
        <is>
          <t>add</t>
        </is>
      </c>
      <c r="E3855" t="inlineStr">
        <is>
          <t>psycopg2cffi</t>
        </is>
      </c>
      <c r="F3855" t="inlineStr">
        <is>
          <t>&gt;=2.7.2</t>
        </is>
      </c>
      <c r="G3855" t="inlineStr"/>
      <c r="H3855" t="inlineStr"/>
    </row>
    <row r="3856">
      <c r="A3856" t="inlineStr">
        <is>
          <t>pychromecast</t>
        </is>
      </c>
      <c r="B3856" t="inlineStr">
        <is>
          <t>97aa41a4c573765a9d642fcca9e991b62a4222ba</t>
        </is>
      </c>
      <c r="C3856" t="inlineStr">
        <is>
          <t>2016-04-28 12:17:59+00:00</t>
        </is>
      </c>
      <c r="D3856" t="inlineStr">
        <is>
          <t>verchange</t>
        </is>
      </c>
      <c r="E3856" t="inlineStr">
        <is>
          <t>protobuf</t>
        </is>
      </c>
      <c r="F3856">
        <f>=3.0.0b2</f>
        <v/>
      </c>
      <c r="G3856" t="inlineStr">
        <is>
          <t>protobuf</t>
        </is>
      </c>
      <c r="H3856" t="inlineStr">
        <is>
          <t>&gt;=3.0.0b2</t>
        </is>
      </c>
    </row>
    <row r="3857">
      <c r="A3857" t="inlineStr">
        <is>
          <t>pychromecast</t>
        </is>
      </c>
      <c r="B3857" t="inlineStr">
        <is>
          <t>e1c6e41419a1bd144383d33e9b83c48a3f36c3d7</t>
        </is>
      </c>
      <c r="C3857" t="inlineStr">
        <is>
          <t>2017-02-02 04:43:27+00:00</t>
        </is>
      </c>
      <c r="D3857" t="inlineStr">
        <is>
          <t>verchange</t>
        </is>
      </c>
      <c r="E3857" t="inlineStr">
        <is>
          <t>protobuf</t>
        </is>
      </c>
      <c r="F3857" t="inlineStr">
        <is>
          <t>&gt;=3.0.0</t>
        </is>
      </c>
      <c r="G3857" t="inlineStr">
        <is>
          <t>protobuf</t>
        </is>
      </c>
      <c r="H3857">
        <f>=3.0.0b2</f>
        <v/>
      </c>
    </row>
    <row r="3858">
      <c r="A3858" t="inlineStr">
        <is>
          <t>pychromecast</t>
        </is>
      </c>
      <c r="B3858" t="inlineStr">
        <is>
          <t>e1c6e41419a1bd144383d33e9b83c48a3f36c3d7</t>
        </is>
      </c>
      <c r="C3858" t="inlineStr">
        <is>
          <t>2017-02-02 04:43:27+00:00</t>
        </is>
      </c>
      <c r="D3858" t="inlineStr">
        <is>
          <t>verchange</t>
        </is>
      </c>
      <c r="E3858" t="inlineStr">
        <is>
          <t>zeroconf</t>
        </is>
      </c>
      <c r="F3858" t="inlineStr">
        <is>
          <t>&gt;=0.17.7</t>
        </is>
      </c>
      <c r="G3858" t="inlineStr">
        <is>
          <t>zeroconf</t>
        </is>
      </c>
      <c r="H3858" t="inlineStr">
        <is>
          <t>&gt;=0.17.4</t>
        </is>
      </c>
    </row>
    <row r="3859">
      <c r="A3859" t="inlineStr">
        <is>
          <t>pychromecast</t>
        </is>
      </c>
      <c r="B3859" t="inlineStr">
        <is>
          <t>2064ab02ccfcef7a6075b7ff26140bbeb863594a</t>
        </is>
      </c>
      <c r="C3859" t="inlineStr">
        <is>
          <t>2018-02-21 18:33:02+00:00</t>
        </is>
      </c>
      <c r="D3859" t="inlineStr">
        <is>
          <t>rem</t>
        </is>
      </c>
      <c r="E3859" t="inlineStr"/>
      <c r="F3859" t="inlineStr"/>
      <c r="G3859" t="inlineStr">
        <is>
          <t>six</t>
        </is>
      </c>
      <c r="H3859" t="inlineStr">
        <is>
          <t>&gt;=1.10.0</t>
        </is>
      </c>
    </row>
    <row r="3860">
      <c r="A3860" t="inlineStr">
        <is>
          <t>pychromecast</t>
        </is>
      </c>
      <c r="B3860" t="inlineStr">
        <is>
          <t>922e66f2d2446a86179faa42ffb15dc249782588</t>
        </is>
      </c>
      <c r="C3860" t="inlineStr">
        <is>
          <t>2018-04-09 03:21:19+00:00</t>
        </is>
      </c>
      <c r="D3860" t="inlineStr">
        <is>
          <t>verchange</t>
        </is>
      </c>
      <c r="E3860" t="inlineStr">
        <is>
          <t>zeroconf</t>
        </is>
      </c>
      <c r="F3860" t="inlineStr">
        <is>
          <t>&gt;=0.17.7</t>
        </is>
      </c>
      <c r="G3860" t="inlineStr">
        <is>
          <t>zeroconf</t>
        </is>
      </c>
      <c r="H3860" t="inlineStr">
        <is>
          <t>&gt;=0.17.7</t>
        </is>
      </c>
    </row>
    <row r="3861">
      <c r="A3861" t="inlineStr">
        <is>
          <t>pychromecast</t>
        </is>
      </c>
      <c r="B3861" t="inlineStr">
        <is>
          <t>f4ee06c98114cdae57646989f06840f083c60b73</t>
        </is>
      </c>
      <c r="C3861" t="inlineStr">
        <is>
          <t>2018-09-05 13:00:51+00:00</t>
        </is>
      </c>
      <c r="D3861" t="inlineStr">
        <is>
          <t>verchange</t>
        </is>
      </c>
      <c r="E3861" t="inlineStr">
        <is>
          <t>zeroconf</t>
        </is>
      </c>
      <c r="F3861" t="inlineStr">
        <is>
          <t>&gt;=0.17.7</t>
        </is>
      </c>
      <c r="G3861" t="inlineStr">
        <is>
          <t>zeroconf</t>
        </is>
      </c>
      <c r="H3861" t="inlineStr">
        <is>
          <t>&gt;=0.17.7</t>
        </is>
      </c>
    </row>
    <row r="3862">
      <c r="A3862" t="inlineStr">
        <is>
          <t>pychromecast</t>
        </is>
      </c>
      <c r="B3862" t="inlineStr">
        <is>
          <t>f4ee06c98114cdae57646989f06840f083c60b73</t>
        </is>
      </c>
      <c r="C3862" t="inlineStr">
        <is>
          <t>2018-09-05 13:00:51+00:00</t>
        </is>
      </c>
      <c r="D3862" t="inlineStr">
        <is>
          <t>add</t>
        </is>
      </c>
      <c r="E3862" t="inlineStr">
        <is>
          <t>casttube</t>
        </is>
      </c>
      <c r="F3862" t="inlineStr">
        <is>
          <t>&gt;=0.1.0</t>
        </is>
      </c>
      <c r="G3862" t="inlineStr"/>
      <c r="H3862" t="inlineStr"/>
    </row>
    <row r="3863">
      <c r="A3863" t="inlineStr">
        <is>
          <t>pychromecast</t>
        </is>
      </c>
      <c r="B3863" t="inlineStr">
        <is>
          <t>b61a6e79703b6f807f1b179f23fa9dd7836ab957</t>
        </is>
      </c>
      <c r="C3863" t="inlineStr">
        <is>
          <t>2019-01-17 18:46:11+00:00</t>
        </is>
      </c>
      <c r="D3863" t="inlineStr">
        <is>
          <t>verchange</t>
        </is>
      </c>
      <c r="E3863" t="inlineStr">
        <is>
          <t>casttube</t>
        </is>
      </c>
      <c r="F3863" t="inlineStr">
        <is>
          <t>&gt;=0.2.0</t>
        </is>
      </c>
      <c r="G3863" t="inlineStr">
        <is>
          <t>casttube</t>
        </is>
      </c>
      <c r="H3863" t="inlineStr">
        <is>
          <t>&gt;=0.1.0</t>
        </is>
      </c>
    </row>
    <row r="3864">
      <c r="A3864" t="inlineStr">
        <is>
          <t>pychromecast</t>
        </is>
      </c>
      <c r="B3864" t="inlineStr">
        <is>
          <t>70d9d4231574a4976507d50f50d0f43085c78a50</t>
        </is>
      </c>
      <c r="C3864" t="inlineStr">
        <is>
          <t>2020-03-17 16:54:02+00:00</t>
        </is>
      </c>
      <c r="D3864" t="inlineStr">
        <is>
          <t>verchange</t>
        </is>
      </c>
      <c r="E3864" t="inlineStr">
        <is>
          <t>zeroconf</t>
        </is>
      </c>
      <c r="F3864" t="inlineStr">
        <is>
          <t>&gt;=0.24.4</t>
        </is>
      </c>
      <c r="G3864" t="inlineStr">
        <is>
          <t>zeroconf</t>
        </is>
      </c>
      <c r="H3864" t="inlineStr">
        <is>
          <t>&gt;=0.17.7</t>
        </is>
      </c>
    </row>
    <row r="3865">
      <c r="A3865" t="inlineStr">
        <is>
          <t>pychromecast</t>
        </is>
      </c>
      <c r="B3865" t="inlineStr">
        <is>
          <t>a3ef650693c2cd29a52787d4ff1a8ddd0785d9c3</t>
        </is>
      </c>
      <c r="C3865" t="inlineStr">
        <is>
          <t>2020-04-20 15:15:49+00:00</t>
        </is>
      </c>
      <c r="D3865" t="inlineStr">
        <is>
          <t>verchange</t>
        </is>
      </c>
      <c r="E3865" t="inlineStr">
        <is>
          <t>zeroconf</t>
        </is>
      </c>
      <c r="F3865" t="inlineStr">
        <is>
          <t>&gt;=0.25.1</t>
        </is>
      </c>
      <c r="G3865" t="inlineStr">
        <is>
          <t>zeroconf</t>
        </is>
      </c>
      <c r="H3865" t="inlineStr">
        <is>
          <t>&gt;=0.24.4</t>
        </is>
      </c>
    </row>
    <row r="3866">
      <c r="A3866" t="inlineStr">
        <is>
          <t>pychromecast</t>
        </is>
      </c>
      <c r="B3866" t="inlineStr">
        <is>
          <t>de6a1b1c24b4435fab3e48bdb57646a058251fc4</t>
        </is>
      </c>
      <c r="C3866" t="inlineStr">
        <is>
          <t>2021-01-05 14:45:23+00:00</t>
        </is>
      </c>
      <c r="D3866" t="inlineStr">
        <is>
          <t>rem</t>
        </is>
      </c>
      <c r="E3866" t="inlineStr"/>
      <c r="F3866" t="inlineStr"/>
      <c r="G3866" t="inlineStr">
        <is>
          <t>requests</t>
        </is>
      </c>
      <c r="H3866" t="inlineStr">
        <is>
          <t>&gt;=2.0</t>
        </is>
      </c>
    </row>
    <row r="3867">
      <c r="A3867" t="inlineStr">
        <is>
          <t>regulations-parser</t>
        </is>
      </c>
      <c r="B3867" t="inlineStr">
        <is>
          <t>53b2dfe24b9246f526bb8a1568f72374b52c8ab0</t>
        </is>
      </c>
      <c r="C3867" t="inlineStr">
        <is>
          <t>2016-10-13 17:42:21+00:00</t>
        </is>
      </c>
      <c r="D3867" t="inlineStr">
        <is>
          <t>verchange</t>
        </is>
      </c>
      <c r="E3867" t="inlineStr">
        <is>
          <t>lxml</t>
        </is>
      </c>
      <c r="F3867">
        <f>=3.6.0</f>
        <v/>
      </c>
      <c r="G3867" t="inlineStr">
        <is>
          <t>lxml</t>
        </is>
      </c>
      <c r="H3867">
        <f>=3.2.0</f>
        <v/>
      </c>
    </row>
    <row r="3868">
      <c r="A3868" t="inlineStr">
        <is>
          <t>regulations-parser</t>
        </is>
      </c>
      <c r="B3868" t="inlineStr">
        <is>
          <t>53b2dfe24b9246f526bb8a1568f72374b52c8ab0</t>
        </is>
      </c>
      <c r="C3868" t="inlineStr">
        <is>
          <t>2016-10-13 17:42:21+00:00</t>
        </is>
      </c>
      <c r="D3868" t="inlineStr">
        <is>
          <t>verchange</t>
        </is>
      </c>
      <c r="E3868" t="inlineStr">
        <is>
          <t>requests</t>
        </is>
      </c>
      <c r="F3868">
        <f>=2.10.0</f>
        <v/>
      </c>
      <c r="G3868" t="inlineStr">
        <is>
          <t>requests</t>
        </is>
      </c>
      <c r="H3868">
        <f>=1.2.3</f>
        <v/>
      </c>
    </row>
    <row r="3869">
      <c r="A3869" t="inlineStr">
        <is>
          <t>regulations-parser</t>
        </is>
      </c>
      <c r="B3869" t="inlineStr">
        <is>
          <t>53b2dfe24b9246f526bb8a1568f72374b52c8ab0</t>
        </is>
      </c>
      <c r="C3869" t="inlineStr">
        <is>
          <t>2016-10-13 17:42:21+00:00</t>
        </is>
      </c>
      <c r="D3869" t="inlineStr">
        <is>
          <t>verchange</t>
        </is>
      </c>
      <c r="E3869" t="inlineStr">
        <is>
          <t>inflection</t>
        </is>
      </c>
      <c r="F3869">
        <f>=0.3.1</f>
        <v/>
      </c>
      <c r="G3869" t="inlineStr">
        <is>
          <t>inflection</t>
        </is>
      </c>
      <c r="H3869">
        <f>=0.1.2</f>
        <v/>
      </c>
    </row>
    <row r="3870">
      <c r="A3870" t="inlineStr">
        <is>
          <t>regulations-parser</t>
        </is>
      </c>
      <c r="B3870" t="inlineStr">
        <is>
          <t>53b2dfe24b9246f526bb8a1568f72374b52c8ab0</t>
        </is>
      </c>
      <c r="C3870" t="inlineStr">
        <is>
          <t>2016-10-13 17:42:21+00:00</t>
        </is>
      </c>
      <c r="D3870" t="inlineStr">
        <is>
          <t>verchange</t>
        </is>
      </c>
      <c r="E3870" t="inlineStr">
        <is>
          <t>pyparsing</t>
        </is>
      </c>
      <c r="F3870">
        <f>=2.1.4</f>
        <v/>
      </c>
      <c r="G3870" t="inlineStr">
        <is>
          <t>pyparsing</t>
        </is>
      </c>
      <c r="H3870">
        <f>=1.5.7</f>
        <v/>
      </c>
    </row>
    <row r="3871">
      <c r="A3871" t="inlineStr">
        <is>
          <t>regulations-parser</t>
        </is>
      </c>
      <c r="B3871" t="inlineStr">
        <is>
          <t>53b2dfe24b9246f526bb8a1568f72374b52c8ab0</t>
        </is>
      </c>
      <c r="C3871" t="inlineStr">
        <is>
          <t>2016-10-13 17:42:21+00:00</t>
        </is>
      </c>
      <c r="D3871" t="inlineStr">
        <is>
          <t>add</t>
        </is>
      </c>
      <c r="E3871" t="inlineStr">
        <is>
          <t>pip</t>
        </is>
      </c>
      <c r="F3871">
        <f>=8.1.2</f>
        <v/>
      </c>
      <c r="G3871" t="inlineStr"/>
      <c r="H3871" t="inlineStr"/>
    </row>
    <row r="3872">
      <c r="A3872" t="inlineStr">
        <is>
          <t>regulations-parser</t>
        </is>
      </c>
      <c r="B3872" t="inlineStr">
        <is>
          <t>53b2dfe24b9246f526bb8a1568f72374b52c8ab0</t>
        </is>
      </c>
      <c r="C3872" t="inlineStr">
        <is>
          <t>2016-10-13 17:42:21+00:00</t>
        </is>
      </c>
      <c r="D3872" t="inlineStr">
        <is>
          <t>add</t>
        </is>
      </c>
      <c r="E3872" t="inlineStr">
        <is>
          <t>cached-property</t>
        </is>
      </c>
      <c r="F3872">
        <f>=1.3.0</f>
        <v/>
      </c>
      <c r="G3872" t="inlineStr"/>
      <c r="H3872" t="inlineStr"/>
    </row>
    <row r="3873">
      <c r="A3873" t="inlineStr">
        <is>
          <t>regulations-parser</t>
        </is>
      </c>
      <c r="B3873" t="inlineStr">
        <is>
          <t>53b2dfe24b9246f526bb8a1568f72374b52c8ab0</t>
        </is>
      </c>
      <c r="C3873" t="inlineStr">
        <is>
          <t>2016-10-13 17:42:21+00:00</t>
        </is>
      </c>
      <c r="D3873" t="inlineStr">
        <is>
          <t>add</t>
        </is>
      </c>
      <c r="E3873" t="inlineStr">
        <is>
          <t>click</t>
        </is>
      </c>
      <c r="F3873">
        <f>=6.6</f>
        <v/>
      </c>
      <c r="G3873" t="inlineStr"/>
      <c r="H3873" t="inlineStr"/>
    </row>
    <row r="3874">
      <c r="A3874" t="inlineStr">
        <is>
          <t>regulations-parser</t>
        </is>
      </c>
      <c r="B3874" t="inlineStr">
        <is>
          <t>53b2dfe24b9246f526bb8a1568f72374b52c8ab0</t>
        </is>
      </c>
      <c r="C3874" t="inlineStr">
        <is>
          <t>2016-10-13 17:42:21+00:00</t>
        </is>
      </c>
      <c r="D3874" t="inlineStr">
        <is>
          <t>add</t>
        </is>
      </c>
      <c r="E3874" t="inlineStr">
        <is>
          <t>coloredlogs</t>
        </is>
      </c>
      <c r="F3874">
        <f>=5.0</f>
        <v/>
      </c>
      <c r="G3874" t="inlineStr"/>
      <c r="H3874" t="inlineStr"/>
    </row>
    <row r="3875">
      <c r="A3875" t="inlineStr">
        <is>
          <t>regulations-parser</t>
        </is>
      </c>
      <c r="B3875" t="inlineStr">
        <is>
          <t>53b2dfe24b9246f526bb8a1568f72374b52c8ab0</t>
        </is>
      </c>
      <c r="C3875" t="inlineStr">
        <is>
          <t>2016-10-13 17:42:21+00:00</t>
        </is>
      </c>
      <c r="D3875" t="inlineStr">
        <is>
          <t>add</t>
        </is>
      </c>
      <c r="E3875" t="inlineStr">
        <is>
          <t>Django</t>
        </is>
      </c>
      <c r="F3875">
        <f>=1.9.10</f>
        <v/>
      </c>
      <c r="G3875" t="inlineStr"/>
      <c r="H3875" t="inlineStr"/>
    </row>
    <row r="3876">
      <c r="A3876" t="inlineStr">
        <is>
          <t>regulations-parser</t>
        </is>
      </c>
      <c r="B3876" t="inlineStr">
        <is>
          <t>53b2dfe24b9246f526bb8a1568f72374b52c8ab0</t>
        </is>
      </c>
      <c r="C3876" t="inlineStr">
        <is>
          <t>2016-10-13 17:42:21+00:00</t>
        </is>
      </c>
      <c r="D3876" t="inlineStr">
        <is>
          <t>add</t>
        </is>
      </c>
      <c r="E3876" t="inlineStr">
        <is>
          <t>dj-database-url</t>
        </is>
      </c>
      <c r="F3876">
        <f>=0.4.1</f>
        <v/>
      </c>
      <c r="G3876" t="inlineStr"/>
      <c r="H3876" t="inlineStr"/>
    </row>
    <row r="3877">
      <c r="A3877" t="inlineStr">
        <is>
          <t>regulations-parser</t>
        </is>
      </c>
      <c r="B3877" t="inlineStr">
        <is>
          <t>53b2dfe24b9246f526bb8a1568f72374b52c8ab0</t>
        </is>
      </c>
      <c r="C3877" t="inlineStr">
        <is>
          <t>2016-10-13 17:42:21+00:00</t>
        </is>
      </c>
      <c r="D3877" t="inlineStr">
        <is>
          <t>add</t>
        </is>
      </c>
      <c r="E3877" t="inlineStr">
        <is>
          <t>django-click</t>
        </is>
      </c>
      <c r="F3877">
        <f>=1.2.0</f>
        <v/>
      </c>
      <c r="G3877" t="inlineStr"/>
      <c r="H3877" t="inlineStr"/>
    </row>
    <row r="3878">
      <c r="A3878" t="inlineStr">
        <is>
          <t>regulations-parser</t>
        </is>
      </c>
      <c r="B3878" t="inlineStr">
        <is>
          <t>53b2dfe24b9246f526bb8a1568f72374b52c8ab0</t>
        </is>
      </c>
      <c r="C3878" t="inlineStr">
        <is>
          <t>2016-10-13 17:42:21+00:00</t>
        </is>
      </c>
      <c r="D3878" t="inlineStr">
        <is>
          <t>add</t>
        </is>
      </c>
      <c r="E3878" t="inlineStr">
        <is>
          <t>django_rq</t>
        </is>
      </c>
      <c r="F3878">
        <f>=0.9.1</f>
        <v/>
      </c>
      <c r="G3878" t="inlineStr"/>
      <c r="H3878" t="inlineStr"/>
    </row>
    <row r="3879">
      <c r="A3879" t="inlineStr">
        <is>
          <t>regulations-parser</t>
        </is>
      </c>
      <c r="B3879" t="inlineStr">
        <is>
          <t>53b2dfe24b9246f526bb8a1568f72374b52c8ab0</t>
        </is>
      </c>
      <c r="C3879" t="inlineStr">
        <is>
          <t>2016-10-13 17:42:21+00:00</t>
        </is>
      </c>
      <c r="D3879" t="inlineStr">
        <is>
          <t>add</t>
        </is>
      </c>
      <c r="E3879" t="inlineStr">
        <is>
          <t>djangorestframework</t>
        </is>
      </c>
      <c r="F3879">
        <f>=3.4</f>
        <v/>
      </c>
      <c r="G3879" t="inlineStr"/>
      <c r="H3879" t="inlineStr"/>
    </row>
    <row r="3880">
      <c r="A3880" t="inlineStr">
        <is>
          <t>regulations-parser</t>
        </is>
      </c>
      <c r="B3880" t="inlineStr">
        <is>
          <t>53b2dfe24b9246f526bb8a1568f72374b52c8ab0</t>
        </is>
      </c>
      <c r="C3880" t="inlineStr">
        <is>
          <t>2016-10-13 17:42:21+00:00</t>
        </is>
      </c>
      <c r="D3880" t="inlineStr">
        <is>
          <t>add</t>
        </is>
      </c>
      <c r="E3880" t="inlineStr">
        <is>
          <t>GitPython</t>
        </is>
      </c>
      <c r="F3880">
        <f>=2.0.2</f>
        <v/>
      </c>
      <c r="G3880" t="inlineStr"/>
      <c r="H3880" t="inlineStr"/>
    </row>
    <row r="3881">
      <c r="A3881" t="inlineStr">
        <is>
          <t>regulations-parser</t>
        </is>
      </c>
      <c r="B3881" t="inlineStr">
        <is>
          <t>53b2dfe24b9246f526bb8a1568f72374b52c8ab0</t>
        </is>
      </c>
      <c r="C3881" t="inlineStr">
        <is>
          <t>2016-10-13 17:42:21+00:00</t>
        </is>
      </c>
      <c r="D3881" t="inlineStr">
        <is>
          <t>add</t>
        </is>
      </c>
      <c r="E3881" t="inlineStr">
        <is>
          <t>ipdb</t>
        </is>
      </c>
      <c r="F3881">
        <f>=0.10.0</f>
        <v/>
      </c>
      <c r="G3881" t="inlineStr"/>
      <c r="H3881" t="inlineStr"/>
    </row>
    <row r="3882">
      <c r="A3882" t="inlineStr">
        <is>
          <t>regulations-parser</t>
        </is>
      </c>
      <c r="B3882" t="inlineStr">
        <is>
          <t>53b2dfe24b9246f526bb8a1568f72374b52c8ab0</t>
        </is>
      </c>
      <c r="C3882" t="inlineStr">
        <is>
          <t>2016-10-13 17:42:21+00:00</t>
        </is>
      </c>
      <c r="D3882" t="inlineStr">
        <is>
          <t>add</t>
        </is>
      </c>
      <c r="E3882" t="inlineStr">
        <is>
          <t>json-delta</t>
        </is>
      </c>
      <c r="F3882">
        <f>=2.0</f>
        <v/>
      </c>
      <c r="G3882" t="inlineStr"/>
      <c r="H3882" t="inlineStr"/>
    </row>
    <row r="3883">
      <c r="A3883" t="inlineStr">
        <is>
          <t>regulations-parser</t>
        </is>
      </c>
      <c r="B3883" t="inlineStr">
        <is>
          <t>53b2dfe24b9246f526bb8a1568f72374b52c8ab0</t>
        </is>
      </c>
      <c r="C3883" t="inlineStr">
        <is>
          <t>2016-10-13 17:42:21+00:00</t>
        </is>
      </c>
      <c r="D3883" t="inlineStr">
        <is>
          <t>add</t>
        </is>
      </c>
      <c r="E3883" t="inlineStr">
        <is>
          <t>networkx</t>
        </is>
      </c>
      <c r="F3883">
        <f>=1.11</f>
        <v/>
      </c>
      <c r="G3883" t="inlineStr"/>
      <c r="H3883" t="inlineStr"/>
    </row>
    <row r="3884">
      <c r="A3884" t="inlineStr">
        <is>
          <t>regulations-parser</t>
        </is>
      </c>
      <c r="B3884" t="inlineStr">
        <is>
          <t>53b2dfe24b9246f526bb8a1568f72374b52c8ab0</t>
        </is>
      </c>
      <c r="C3884" t="inlineStr">
        <is>
          <t>2016-10-13 17:42:21+00:00</t>
        </is>
      </c>
      <c r="D3884" t="inlineStr">
        <is>
          <t>add</t>
        </is>
      </c>
      <c r="E3884" t="inlineStr">
        <is>
          <t>requests-cache</t>
        </is>
      </c>
      <c r="F3884">
        <f>=0.4.12</f>
        <v/>
      </c>
      <c r="G3884" t="inlineStr"/>
      <c r="H3884" t="inlineStr"/>
    </row>
    <row r="3885">
      <c r="A3885" t="inlineStr">
        <is>
          <t>regulations-parser</t>
        </is>
      </c>
      <c r="B3885" t="inlineStr">
        <is>
          <t>53b2dfe24b9246f526bb8a1568f72374b52c8ab0</t>
        </is>
      </c>
      <c r="C3885" t="inlineStr">
        <is>
          <t>2016-10-13 17:42:21+00:00</t>
        </is>
      </c>
      <c r="D3885" t="inlineStr">
        <is>
          <t>add</t>
        </is>
      </c>
      <c r="E3885" t="inlineStr">
        <is>
          <t>setuptools</t>
        </is>
      </c>
      <c r="F3885">
        <f>=21.1.0</f>
        <v/>
      </c>
      <c r="G3885" t="inlineStr"/>
      <c r="H3885" t="inlineStr"/>
    </row>
    <row r="3886">
      <c r="A3886" t="inlineStr">
        <is>
          <t>regulations-parser</t>
        </is>
      </c>
      <c r="B3886" t="inlineStr">
        <is>
          <t>53b2dfe24b9246f526bb8a1568f72374b52c8ab0</t>
        </is>
      </c>
      <c r="C3886" t="inlineStr">
        <is>
          <t>2016-10-13 17:42:21+00:00</t>
        </is>
      </c>
      <c r="D3886" t="inlineStr">
        <is>
          <t>add</t>
        </is>
      </c>
      <c r="E3886" t="inlineStr">
        <is>
          <t>six</t>
        </is>
      </c>
      <c r="F3886">
        <f>=1.10.0</f>
        <v/>
      </c>
      <c r="G3886" t="inlineStr"/>
      <c r="H3886" t="inlineStr"/>
    </row>
    <row r="3887">
      <c r="A3887" t="inlineStr">
        <is>
          <t>regulations-parser</t>
        </is>
      </c>
      <c r="B3887" t="inlineStr">
        <is>
          <t>53b2dfe24b9246f526bb8a1568f72374b52c8ab0</t>
        </is>
      </c>
      <c r="C3887" t="inlineStr">
        <is>
          <t>2016-10-13 17:42:21+00:00</t>
        </is>
      </c>
      <c r="D3887" t="inlineStr">
        <is>
          <t>add</t>
        </is>
      </c>
      <c r="E3887" t="inlineStr">
        <is>
          <t>stevedore</t>
        </is>
      </c>
      <c r="F3887">
        <f>=1.13.0</f>
        <v/>
      </c>
      <c r="G3887" t="inlineStr"/>
      <c r="H3887" t="inlineStr"/>
    </row>
    <row r="3888">
      <c r="A3888" t="inlineStr">
        <is>
          <t>regulations-parser</t>
        </is>
      </c>
      <c r="B3888" t="inlineStr">
        <is>
          <t>e96412ed7d76201dd7fafad2a75cf69603af1880</t>
        </is>
      </c>
      <c r="C3888" t="inlineStr">
        <is>
          <t>2016-12-02 22:20:29+00:00</t>
        </is>
      </c>
      <c r="D3888" t="inlineStr">
        <is>
          <t>add</t>
        </is>
      </c>
      <c r="E3888" t="inlineStr">
        <is>
          <t>roman</t>
        </is>
      </c>
      <c r="F3888">
        <f>=2.0.0</f>
        <v/>
      </c>
      <c r="G3888" t="inlineStr"/>
      <c r="H3888" t="inlineStr"/>
    </row>
    <row r="3889">
      <c r="A3889" t="inlineStr">
        <is>
          <t>regulations-parser</t>
        </is>
      </c>
      <c r="B3889" t="inlineStr">
        <is>
          <t>062f5a3d5a9434feaa8f98810f9e92ff22aa9cd4</t>
        </is>
      </c>
      <c r="C3889" t="inlineStr">
        <is>
          <t>2016-12-31 16:34:21+00:00</t>
        </is>
      </c>
      <c r="D3889" t="inlineStr">
        <is>
          <t>add</t>
        </is>
      </c>
      <c r="E3889" t="inlineStr">
        <is>
          <t>attrs</t>
        </is>
      </c>
      <c r="F3889">
        <f>=16.3.0</f>
        <v/>
      </c>
      <c r="G3889" t="inlineStr"/>
      <c r="H3889" t="inlineStr"/>
    </row>
    <row r="3890">
      <c r="A3890" t="inlineStr">
        <is>
          <t>regulations-parser</t>
        </is>
      </c>
      <c r="B3890" t="inlineStr">
        <is>
          <t>e757cb74aea1b4c7c29293c749561510d4adba1e</t>
        </is>
      </c>
      <c r="C3890" t="inlineStr">
        <is>
          <t>2017-07-06 15:07:42+00:00</t>
        </is>
      </c>
      <c r="D3890" t="inlineStr">
        <is>
          <t>verchange</t>
        </is>
      </c>
      <c r="E3890" t="inlineStr">
        <is>
          <t>requests</t>
        </is>
      </c>
      <c r="F3890">
        <f>=2.10.0</f>
        <v/>
      </c>
      <c r="G3890" t="inlineStr">
        <is>
          <t>requests</t>
        </is>
      </c>
      <c r="H3890">
        <f>=2.10.0</f>
        <v/>
      </c>
    </row>
    <row r="3891">
      <c r="A3891" t="inlineStr">
        <is>
          <t>regulations-parser</t>
        </is>
      </c>
      <c r="B3891" t="inlineStr">
        <is>
          <t>e757cb74aea1b4c7c29293c749561510d4adba1e</t>
        </is>
      </c>
      <c r="C3891" t="inlineStr">
        <is>
          <t>2017-07-06 15:07:42+00:00</t>
        </is>
      </c>
      <c r="D3891" t="inlineStr">
        <is>
          <t>verchange</t>
        </is>
      </c>
      <c r="E3891" t="inlineStr"/>
      <c r="F3891" t="inlineStr"/>
      <c r="G3891" t="inlineStr"/>
      <c r="H3891" t="inlineStr"/>
    </row>
    <row r="3892">
      <c r="A3892" t="inlineStr">
        <is>
          <t>regulations-parser</t>
        </is>
      </c>
      <c r="B3892" t="inlineStr">
        <is>
          <t>e757cb74aea1b4c7c29293c749561510d4adba1e</t>
        </is>
      </c>
      <c r="C3892" t="inlineStr">
        <is>
          <t>2017-07-06 15:07:42+00:00</t>
        </is>
      </c>
      <c r="D3892" t="inlineStr">
        <is>
          <t>add</t>
        </is>
      </c>
      <c r="E3892" t="inlineStr">
        <is>
          <t>decorator</t>
        </is>
      </c>
      <c r="F3892">
        <f>=4.0.11</f>
        <v/>
      </c>
      <c r="G3892" t="inlineStr"/>
      <c r="H3892" t="inlineStr"/>
    </row>
    <row r="3893">
      <c r="A3893" t="inlineStr">
        <is>
          <t>regulations-parser</t>
        </is>
      </c>
      <c r="B3893" t="inlineStr">
        <is>
          <t>e757cb74aea1b4c7c29293c749561510d4adba1e</t>
        </is>
      </c>
      <c r="C3893" t="inlineStr">
        <is>
          <t>2017-07-06 15:07:42+00:00</t>
        </is>
      </c>
      <c r="D3893" t="inlineStr">
        <is>
          <t>add</t>
        </is>
      </c>
      <c r="E3893" t="inlineStr">
        <is>
          <t>django-rq</t>
        </is>
      </c>
      <c r="F3893">
        <f>=0.9.1</f>
        <v/>
      </c>
      <c r="G3893" t="inlineStr"/>
      <c r="H3893" t="inlineStr"/>
    </row>
    <row r="3894">
      <c r="A3894" t="inlineStr">
        <is>
          <t>regulations-parser</t>
        </is>
      </c>
      <c r="B3894" t="inlineStr">
        <is>
          <t>e757cb74aea1b4c7c29293c749561510d4adba1e</t>
        </is>
      </c>
      <c r="C3894" t="inlineStr">
        <is>
          <t>2017-07-06 15:07:42+00:00</t>
        </is>
      </c>
      <c r="D3894" t="inlineStr">
        <is>
          <t>add</t>
        </is>
      </c>
      <c r="E3894" t="inlineStr">
        <is>
          <t>django</t>
        </is>
      </c>
      <c r="F3894">
        <f>=1.11</f>
        <v/>
      </c>
      <c r="G3894" t="inlineStr"/>
      <c r="H3894" t="inlineStr"/>
    </row>
    <row r="3895">
      <c r="A3895" t="inlineStr">
        <is>
          <t>regulations-parser</t>
        </is>
      </c>
      <c r="B3895" t="inlineStr">
        <is>
          <t>e757cb74aea1b4c7c29293c749561510d4adba1e</t>
        </is>
      </c>
      <c r="C3895" t="inlineStr">
        <is>
          <t>2017-07-06 15:07:42+00:00</t>
        </is>
      </c>
      <c r="D3895" t="inlineStr">
        <is>
          <t>add</t>
        </is>
      </c>
      <c r="E3895" t="inlineStr">
        <is>
          <t>gitdb</t>
        </is>
      </c>
      <c r="F3895">
        <f>=0.6.4</f>
        <v/>
      </c>
      <c r="G3895" t="inlineStr"/>
      <c r="H3895" t="inlineStr"/>
    </row>
    <row r="3896">
      <c r="A3896" t="inlineStr">
        <is>
          <t>regulations-parser</t>
        </is>
      </c>
      <c r="B3896" t="inlineStr">
        <is>
          <t>e757cb74aea1b4c7c29293c749561510d4adba1e</t>
        </is>
      </c>
      <c r="C3896" t="inlineStr">
        <is>
          <t>2017-07-06 15:07:42+00:00</t>
        </is>
      </c>
      <c r="D3896" t="inlineStr">
        <is>
          <t>add</t>
        </is>
      </c>
      <c r="E3896" t="inlineStr">
        <is>
          <t>gitpython</t>
        </is>
      </c>
      <c r="F3896">
        <f>=2.0.2</f>
        <v/>
      </c>
      <c r="G3896" t="inlineStr"/>
      <c r="H3896" t="inlineStr"/>
    </row>
    <row r="3897">
      <c r="A3897" t="inlineStr">
        <is>
          <t>regulations-parser</t>
        </is>
      </c>
      <c r="B3897" t="inlineStr">
        <is>
          <t>e757cb74aea1b4c7c29293c749561510d4adba1e</t>
        </is>
      </c>
      <c r="C3897" t="inlineStr">
        <is>
          <t>2017-07-06 15:07:42+00:00</t>
        </is>
      </c>
      <c r="D3897" t="inlineStr">
        <is>
          <t>add</t>
        </is>
      </c>
      <c r="E3897" t="inlineStr">
        <is>
          <t>humanfriendly</t>
        </is>
      </c>
      <c r="F3897">
        <f>=2.4</f>
        <v/>
      </c>
      <c r="G3897" t="inlineStr"/>
      <c r="H3897" t="inlineStr"/>
    </row>
    <row r="3898">
      <c r="A3898" t="inlineStr">
        <is>
          <t>regulations-parser</t>
        </is>
      </c>
      <c r="B3898" t="inlineStr">
        <is>
          <t>e757cb74aea1b4c7c29293c749561510d4adba1e</t>
        </is>
      </c>
      <c r="C3898" t="inlineStr">
        <is>
          <t>2017-07-06 15:07:42+00:00</t>
        </is>
      </c>
      <c r="D3898" t="inlineStr">
        <is>
          <t>add</t>
        </is>
      </c>
      <c r="E3898" t="inlineStr">
        <is>
          <t>ipython-genutils</t>
        </is>
      </c>
      <c r="F3898">
        <f>=0.2.0</f>
        <v/>
      </c>
      <c r="G3898" t="inlineStr"/>
      <c r="H3898" t="inlineStr"/>
    </row>
    <row r="3899">
      <c r="A3899" t="inlineStr">
        <is>
          <t>regulations-parser</t>
        </is>
      </c>
      <c r="B3899" t="inlineStr">
        <is>
          <t>e757cb74aea1b4c7c29293c749561510d4adba1e</t>
        </is>
      </c>
      <c r="C3899" t="inlineStr">
        <is>
          <t>2017-07-06 15:07:42+00:00</t>
        </is>
      </c>
      <c r="D3899" t="inlineStr">
        <is>
          <t>add</t>
        </is>
      </c>
      <c r="E3899" t="inlineStr">
        <is>
          <t>ipython</t>
        </is>
      </c>
      <c r="F3899">
        <f>=5.3.0</f>
        <v/>
      </c>
      <c r="G3899" t="inlineStr"/>
      <c r="H3899" t="inlineStr"/>
    </row>
    <row r="3900">
      <c r="A3900" t="inlineStr">
        <is>
          <t>regulations-parser</t>
        </is>
      </c>
      <c r="B3900" t="inlineStr">
        <is>
          <t>e757cb74aea1b4c7c29293c749561510d4adba1e</t>
        </is>
      </c>
      <c r="C3900" t="inlineStr">
        <is>
          <t>2017-07-06 15:07:42+00:00</t>
        </is>
      </c>
      <c r="D3900" t="inlineStr">
        <is>
          <t>add</t>
        </is>
      </c>
      <c r="E3900" t="inlineStr">
        <is>
          <t>jedi</t>
        </is>
      </c>
      <c r="F3900">
        <f>=0.10.2</f>
        <v/>
      </c>
      <c r="G3900" t="inlineStr"/>
      <c r="H3900" t="inlineStr"/>
    </row>
    <row r="3901">
      <c r="A3901" t="inlineStr">
        <is>
          <t>regulations-parser</t>
        </is>
      </c>
      <c r="B3901" t="inlineStr">
        <is>
          <t>e757cb74aea1b4c7c29293c749561510d4adba1e</t>
        </is>
      </c>
      <c r="C3901" t="inlineStr">
        <is>
          <t>2017-07-06 15:07:42+00:00</t>
        </is>
      </c>
      <c r="D3901" t="inlineStr">
        <is>
          <t>add</t>
        </is>
      </c>
      <c r="E3901" t="inlineStr">
        <is>
          <t>pbr</t>
        </is>
      </c>
      <c r="F3901">
        <f>=3.0.0</f>
        <v/>
      </c>
      <c r="G3901" t="inlineStr"/>
      <c r="H3901" t="inlineStr"/>
    </row>
    <row r="3902">
      <c r="A3902" t="inlineStr">
        <is>
          <t>regulations-parser</t>
        </is>
      </c>
      <c r="B3902" t="inlineStr">
        <is>
          <t>e757cb74aea1b4c7c29293c749561510d4adba1e</t>
        </is>
      </c>
      <c r="C3902" t="inlineStr">
        <is>
          <t>2017-07-06 15:07:42+00:00</t>
        </is>
      </c>
      <c r="D3902" t="inlineStr">
        <is>
          <t>add</t>
        </is>
      </c>
      <c r="E3902" t="inlineStr">
        <is>
          <t>pexpect</t>
        </is>
      </c>
      <c r="F3902">
        <f>=4.2.1</f>
        <v/>
      </c>
      <c r="G3902" t="inlineStr"/>
      <c r="H3902" t="inlineStr"/>
    </row>
    <row r="3903">
      <c r="A3903" t="inlineStr">
        <is>
          <t>regulations-parser</t>
        </is>
      </c>
      <c r="B3903" t="inlineStr">
        <is>
          <t>e757cb74aea1b4c7c29293c749561510d4adba1e</t>
        </is>
      </c>
      <c r="C3903" t="inlineStr">
        <is>
          <t>2017-07-06 15:07:42+00:00</t>
        </is>
      </c>
      <c r="D3903" t="inlineStr">
        <is>
          <t>add</t>
        </is>
      </c>
      <c r="E3903" t="inlineStr">
        <is>
          <t>pickleshare</t>
        </is>
      </c>
      <c r="F3903">
        <f>=0.7.4</f>
        <v/>
      </c>
      <c r="G3903" t="inlineStr"/>
      <c r="H3903" t="inlineStr"/>
    </row>
    <row r="3904">
      <c r="A3904" t="inlineStr">
        <is>
          <t>regulations-parser</t>
        </is>
      </c>
      <c r="B3904" t="inlineStr">
        <is>
          <t>e757cb74aea1b4c7c29293c749561510d4adba1e</t>
        </is>
      </c>
      <c r="C3904" t="inlineStr">
        <is>
          <t>2017-07-06 15:07:42+00:00</t>
        </is>
      </c>
      <c r="D3904" t="inlineStr">
        <is>
          <t>add</t>
        </is>
      </c>
      <c r="E3904" t="inlineStr">
        <is>
          <t>prompt-toolkit</t>
        </is>
      </c>
      <c r="F3904">
        <f>=1.0.14</f>
        <v/>
      </c>
      <c r="G3904" t="inlineStr"/>
      <c r="H3904" t="inlineStr"/>
    </row>
    <row r="3905">
      <c r="A3905" t="inlineStr">
        <is>
          <t>regulations-parser</t>
        </is>
      </c>
      <c r="B3905" t="inlineStr">
        <is>
          <t>e757cb74aea1b4c7c29293c749561510d4adba1e</t>
        </is>
      </c>
      <c r="C3905" t="inlineStr">
        <is>
          <t>2017-07-06 15:07:42+00:00</t>
        </is>
      </c>
      <c r="D3905" t="inlineStr">
        <is>
          <t>add</t>
        </is>
      </c>
      <c r="E3905" t="inlineStr">
        <is>
          <t>ptyprocess</t>
        </is>
      </c>
      <c r="F3905">
        <f>=0.5.1</f>
        <v/>
      </c>
      <c r="G3905" t="inlineStr"/>
      <c r="H3905" t="inlineStr"/>
    </row>
    <row r="3906">
      <c r="A3906" t="inlineStr">
        <is>
          <t>regulations-parser</t>
        </is>
      </c>
      <c r="B3906" t="inlineStr">
        <is>
          <t>e757cb74aea1b4c7c29293c749561510d4adba1e</t>
        </is>
      </c>
      <c r="C3906" t="inlineStr">
        <is>
          <t>2017-07-06 15:07:42+00:00</t>
        </is>
      </c>
      <c r="D3906" t="inlineStr">
        <is>
          <t>add</t>
        </is>
      </c>
      <c r="E3906" t="inlineStr">
        <is>
          <t>pygments</t>
        </is>
      </c>
      <c r="F3906">
        <f>=2.2.0</f>
        <v/>
      </c>
      <c r="G3906" t="inlineStr"/>
      <c r="H3906" t="inlineStr"/>
    </row>
    <row r="3907">
      <c r="A3907" t="inlineStr">
        <is>
          <t>regulations-parser</t>
        </is>
      </c>
      <c r="B3907" t="inlineStr">
        <is>
          <t>e757cb74aea1b4c7c29293c749561510d4adba1e</t>
        </is>
      </c>
      <c r="C3907" t="inlineStr">
        <is>
          <t>2017-07-06 15:07:42+00:00</t>
        </is>
      </c>
      <c r="D3907" t="inlineStr">
        <is>
          <t>add</t>
        </is>
      </c>
      <c r="E3907" t="inlineStr">
        <is>
          <t>pytz</t>
        </is>
      </c>
      <c r="F3907">
        <f>=2017.2</f>
        <v/>
      </c>
      <c r="G3907" t="inlineStr"/>
      <c r="H3907" t="inlineStr"/>
    </row>
    <row r="3908">
      <c r="A3908" t="inlineStr">
        <is>
          <t>regulations-parser</t>
        </is>
      </c>
      <c r="B3908" t="inlineStr">
        <is>
          <t>e757cb74aea1b4c7c29293c749561510d4adba1e</t>
        </is>
      </c>
      <c r="C3908" t="inlineStr">
        <is>
          <t>2017-07-06 15:07:42+00:00</t>
        </is>
      </c>
      <c r="D3908" t="inlineStr">
        <is>
          <t>add</t>
        </is>
      </c>
      <c r="E3908" t="inlineStr">
        <is>
          <t>redis</t>
        </is>
      </c>
      <c r="F3908">
        <f>=2.10.5</f>
        <v/>
      </c>
      <c r="G3908" t="inlineStr"/>
      <c r="H3908" t="inlineStr"/>
    </row>
    <row r="3909">
      <c r="A3909" t="inlineStr">
        <is>
          <t>regulations-parser</t>
        </is>
      </c>
      <c r="B3909" t="inlineStr">
        <is>
          <t>e757cb74aea1b4c7c29293c749561510d4adba1e</t>
        </is>
      </c>
      <c r="C3909" t="inlineStr">
        <is>
          <t>2017-07-06 15:07:42+00:00</t>
        </is>
      </c>
      <c r="D3909" t="inlineStr">
        <is>
          <t>add</t>
        </is>
      </c>
      <c r="E3909" t="inlineStr">
        <is>
          <t>rq</t>
        </is>
      </c>
      <c r="F3909">
        <f>=0.7.1</f>
        <v/>
      </c>
      <c r="G3909" t="inlineStr"/>
      <c r="H3909" t="inlineStr"/>
    </row>
    <row r="3910">
      <c r="A3910" t="inlineStr">
        <is>
          <t>regulations-parser</t>
        </is>
      </c>
      <c r="B3910" t="inlineStr">
        <is>
          <t>e757cb74aea1b4c7c29293c749561510d4adba1e</t>
        </is>
      </c>
      <c r="C3910" t="inlineStr">
        <is>
          <t>2017-07-06 15:07:42+00:00</t>
        </is>
      </c>
      <c r="D3910" t="inlineStr">
        <is>
          <t>add</t>
        </is>
      </c>
      <c r="E3910" t="inlineStr">
        <is>
          <t>simplegeneric</t>
        </is>
      </c>
      <c r="F3910">
        <f>=0.8.1</f>
        <v/>
      </c>
      <c r="G3910" t="inlineStr"/>
      <c r="H3910" t="inlineStr"/>
    </row>
    <row r="3911">
      <c r="A3911" t="inlineStr">
        <is>
          <t>regulations-parser</t>
        </is>
      </c>
      <c r="B3911" t="inlineStr">
        <is>
          <t>e757cb74aea1b4c7c29293c749561510d4adba1e</t>
        </is>
      </c>
      <c r="C3911" t="inlineStr">
        <is>
          <t>2017-07-06 15:07:42+00:00</t>
        </is>
      </c>
      <c r="D3911" t="inlineStr">
        <is>
          <t>add</t>
        </is>
      </c>
      <c r="E3911" t="inlineStr">
        <is>
          <t>smmap</t>
        </is>
      </c>
      <c r="F3911">
        <f>=0.9.0</f>
        <v/>
      </c>
      <c r="G3911" t="inlineStr"/>
      <c r="H3911" t="inlineStr"/>
    </row>
    <row r="3912">
      <c r="A3912" t="inlineStr">
        <is>
          <t>regulations-parser</t>
        </is>
      </c>
      <c r="B3912" t="inlineStr">
        <is>
          <t>e757cb74aea1b4c7c29293c749561510d4adba1e</t>
        </is>
      </c>
      <c r="C3912" t="inlineStr">
        <is>
          <t>2017-07-06 15:07:42+00:00</t>
        </is>
      </c>
      <c r="D3912" t="inlineStr">
        <is>
          <t>add</t>
        </is>
      </c>
      <c r="E3912" t="inlineStr">
        <is>
          <t>traitlets</t>
        </is>
      </c>
      <c r="F3912">
        <f>=4.3.2</f>
        <v/>
      </c>
      <c r="G3912" t="inlineStr"/>
      <c r="H3912" t="inlineStr"/>
    </row>
    <row r="3913">
      <c r="A3913" t="inlineStr">
        <is>
          <t>regulations-parser</t>
        </is>
      </c>
      <c r="B3913" t="inlineStr">
        <is>
          <t>e757cb74aea1b4c7c29293c749561510d4adba1e</t>
        </is>
      </c>
      <c r="C3913" t="inlineStr">
        <is>
          <t>2017-07-06 15:07:42+00:00</t>
        </is>
      </c>
      <c r="D3913" t="inlineStr">
        <is>
          <t>add</t>
        </is>
      </c>
      <c r="E3913" t="inlineStr">
        <is>
          <t>wcwidth</t>
        </is>
      </c>
      <c r="F3913">
        <f>=0.1.7</f>
        <v/>
      </c>
      <c r="G3913" t="inlineStr"/>
      <c r="H3913" t="inlineStr"/>
    </row>
    <row r="3914">
      <c r="A3914" t="inlineStr">
        <is>
          <t>regulations-parser</t>
        </is>
      </c>
      <c r="B3914" t="inlineStr">
        <is>
          <t>e757cb74aea1b4c7c29293c749561510d4adba1e</t>
        </is>
      </c>
      <c r="C3914" t="inlineStr">
        <is>
          <t>2017-07-06 15:07:42+00:00</t>
        </is>
      </c>
      <c r="D3914" t="inlineStr">
        <is>
          <t>rem</t>
        </is>
      </c>
      <c r="E3914" t="inlineStr"/>
      <c r="F3914" t="inlineStr"/>
      <c r="G3914" t="inlineStr">
        <is>
          <t>pip</t>
        </is>
      </c>
      <c r="H3914">
        <f>=8.1.2</f>
        <v/>
      </c>
    </row>
    <row r="3915">
      <c r="A3915" t="inlineStr">
        <is>
          <t>regulations-parser</t>
        </is>
      </c>
      <c r="B3915" t="inlineStr">
        <is>
          <t>e757cb74aea1b4c7c29293c749561510d4adba1e</t>
        </is>
      </c>
      <c r="C3915" t="inlineStr">
        <is>
          <t>2017-07-06 15:07:42+00:00</t>
        </is>
      </c>
      <c r="D3915" t="inlineStr">
        <is>
          <t>rem</t>
        </is>
      </c>
      <c r="E3915" t="inlineStr"/>
      <c r="F3915" t="inlineStr"/>
      <c r="G3915" t="inlineStr">
        <is>
          <t>Django</t>
        </is>
      </c>
      <c r="H3915">
        <f>=1.9.10</f>
        <v/>
      </c>
    </row>
    <row r="3916">
      <c r="A3916" t="inlineStr">
        <is>
          <t>regulations-parser</t>
        </is>
      </c>
      <c r="B3916" t="inlineStr">
        <is>
          <t>e757cb74aea1b4c7c29293c749561510d4adba1e</t>
        </is>
      </c>
      <c r="C3916" t="inlineStr">
        <is>
          <t>2017-07-06 15:07:42+00:00</t>
        </is>
      </c>
      <c r="D3916" t="inlineStr">
        <is>
          <t>rem</t>
        </is>
      </c>
      <c r="E3916" t="inlineStr"/>
      <c r="F3916" t="inlineStr"/>
      <c r="G3916" t="inlineStr">
        <is>
          <t>django_rq</t>
        </is>
      </c>
      <c r="H3916">
        <f>=0.9.1</f>
        <v/>
      </c>
    </row>
    <row r="3917">
      <c r="A3917" t="inlineStr">
        <is>
          <t>regulations-parser</t>
        </is>
      </c>
      <c r="B3917" t="inlineStr">
        <is>
          <t>e757cb74aea1b4c7c29293c749561510d4adba1e</t>
        </is>
      </c>
      <c r="C3917" t="inlineStr">
        <is>
          <t>2017-07-06 15:07:42+00:00</t>
        </is>
      </c>
      <c r="D3917" t="inlineStr">
        <is>
          <t>rem</t>
        </is>
      </c>
      <c r="E3917" t="inlineStr"/>
      <c r="F3917" t="inlineStr"/>
      <c r="G3917" t="inlineStr">
        <is>
          <t>GitPython</t>
        </is>
      </c>
      <c r="H3917">
        <f>=2.0.2</f>
        <v/>
      </c>
    </row>
    <row r="3918">
      <c r="A3918" t="inlineStr">
        <is>
          <t>regulations-parser</t>
        </is>
      </c>
      <c r="B3918" t="inlineStr">
        <is>
          <t>e757cb74aea1b4c7c29293c749561510d4adba1e</t>
        </is>
      </c>
      <c r="C3918" t="inlineStr">
        <is>
          <t>2017-07-06 15:07:42+00:00</t>
        </is>
      </c>
      <c r="D3918" t="inlineStr">
        <is>
          <t>rem</t>
        </is>
      </c>
      <c r="E3918" t="inlineStr"/>
      <c r="F3918" t="inlineStr"/>
      <c r="G3918" t="inlineStr">
        <is>
          <t>setuptools</t>
        </is>
      </c>
      <c r="H3918">
        <f>=21.1.0</f>
        <v/>
      </c>
    </row>
    <row r="3919">
      <c r="A3919" t="inlineStr">
        <is>
          <t>dj-diabetes</t>
        </is>
      </c>
      <c r="B3919" t="inlineStr">
        <is>
          <t>0ab70582156961367257bef1ede22ea40923079b</t>
        </is>
      </c>
      <c r="C3919" t="inlineStr">
        <is>
          <t>2016-10-25 23:22:16+00:00</t>
        </is>
      </c>
      <c r="D3919" t="inlineStr">
        <is>
          <t>verchange</t>
        </is>
      </c>
      <c r="E3919" t="inlineStr">
        <is>
          <t>django-admin-bootstrapped</t>
        </is>
      </c>
      <c r="F3919">
        <f>=2.5.7</f>
        <v/>
      </c>
      <c r="G3919" t="inlineStr">
        <is>
          <t>django-admin-bootstrapped</t>
        </is>
      </c>
      <c r="H3919">
        <f>=1.6.5</f>
        <v/>
      </c>
    </row>
    <row r="3920">
      <c r="A3920" t="inlineStr">
        <is>
          <t>dj-diabetes</t>
        </is>
      </c>
      <c r="B3920" t="inlineStr">
        <is>
          <t>0ab70582156961367257bef1ede22ea40923079b</t>
        </is>
      </c>
      <c r="C3920" t="inlineStr">
        <is>
          <t>2016-10-25 23:22:16+00:00</t>
        </is>
      </c>
      <c r="D3920" t="inlineStr">
        <is>
          <t>verchange</t>
        </is>
      </c>
      <c r="E3920" t="inlineStr">
        <is>
          <t>Django</t>
        </is>
      </c>
      <c r="F3920">
        <f>=1.10.2</f>
        <v/>
      </c>
      <c r="G3920" t="inlineStr">
        <is>
          <t>Django</t>
        </is>
      </c>
      <c r="H3920">
        <f>=1.9.0</f>
        <v/>
      </c>
    </row>
    <row r="3921">
      <c r="A3921" t="inlineStr">
        <is>
          <t>dj-diabetes</t>
        </is>
      </c>
      <c r="B3921" t="inlineStr">
        <is>
          <t>0ab70582156961367257bef1ede22ea40923079b</t>
        </is>
      </c>
      <c r="C3921" t="inlineStr">
        <is>
          <t>2016-10-25 23:22:16+00:00</t>
        </is>
      </c>
      <c r="D3921" t="inlineStr">
        <is>
          <t>verchange</t>
        </is>
      </c>
      <c r="E3921" t="inlineStr">
        <is>
          <t>arrow</t>
        </is>
      </c>
      <c r="F3921">
        <f>=0.8.0</f>
        <v/>
      </c>
      <c r="G3921" t="inlineStr">
        <is>
          <t>arrow</t>
        </is>
      </c>
      <c r="H3921">
        <f>=0.4.2</f>
        <v/>
      </c>
    </row>
    <row r="3922">
      <c r="A3922" t="inlineStr">
        <is>
          <t>dj-diabetes</t>
        </is>
      </c>
      <c r="B3922" t="inlineStr">
        <is>
          <t>0ab70582156961367257bef1ede22ea40923079b</t>
        </is>
      </c>
      <c r="C3922" t="inlineStr">
        <is>
          <t>2016-10-25 23:22:16+00:00</t>
        </is>
      </c>
      <c r="D3922" t="inlineStr">
        <is>
          <t>add</t>
        </is>
      </c>
      <c r="E3922" t="inlineStr">
        <is>
          <t>six</t>
        </is>
      </c>
      <c r="F3922">
        <f>=1.10.0</f>
        <v/>
      </c>
      <c r="G3922" t="inlineStr"/>
      <c r="H3922" t="inlineStr"/>
    </row>
    <row r="3923">
      <c r="A3923" t="inlineStr">
        <is>
          <t>dj-diabetes</t>
        </is>
      </c>
      <c r="B3923" t="inlineStr">
        <is>
          <t>0ab70582156961367257bef1ede22ea40923079b</t>
        </is>
      </c>
      <c r="C3923" t="inlineStr">
        <is>
          <t>2016-10-25 23:22:16+00:00</t>
        </is>
      </c>
      <c r="D3923" t="inlineStr">
        <is>
          <t>add</t>
        </is>
      </c>
      <c r="E3923" t="inlineStr">
        <is>
          <t>flake8</t>
        </is>
      </c>
      <c r="F3923">
        <f>=2.5.4</f>
        <v/>
      </c>
      <c r="G3923" t="inlineStr"/>
      <c r="H3923" t="inlineStr"/>
    </row>
    <row r="3924">
      <c r="A3924" t="inlineStr">
        <is>
          <t>dj-diabetes</t>
        </is>
      </c>
      <c r="B3924" t="inlineStr">
        <is>
          <t>ad1813adfe88fcd052a692c6a0b05c6d3707c9e7</t>
        </is>
      </c>
      <c r="C3924" t="inlineStr">
        <is>
          <t>2018-04-18 09:30:42+00:00</t>
        </is>
      </c>
      <c r="D3924" t="inlineStr">
        <is>
          <t>verchange</t>
        </is>
      </c>
      <c r="E3924" t="inlineStr">
        <is>
          <t>six</t>
        </is>
      </c>
      <c r="F3924">
        <f>=1.11.0</f>
        <v/>
      </c>
      <c r="G3924" t="inlineStr">
        <is>
          <t>six</t>
        </is>
      </c>
      <c r="H3924">
        <f>=1.10.0</f>
        <v/>
      </c>
    </row>
    <row r="3925">
      <c r="A3925" t="inlineStr">
        <is>
          <t>dj-diabetes</t>
        </is>
      </c>
      <c r="B3925" t="inlineStr">
        <is>
          <t>ad1813adfe88fcd052a692c6a0b05c6d3707c9e7</t>
        </is>
      </c>
      <c r="C3925" t="inlineStr">
        <is>
          <t>2018-04-18 09:30:42+00:00</t>
        </is>
      </c>
      <c r="D3925" t="inlineStr">
        <is>
          <t>verchange</t>
        </is>
      </c>
      <c r="E3925" t="inlineStr">
        <is>
          <t>Django</t>
        </is>
      </c>
      <c r="F3925" t="inlineStr">
        <is>
          <t>&gt;=2.0;&lt;3.0</t>
        </is>
      </c>
      <c r="G3925" t="inlineStr">
        <is>
          <t>Django</t>
        </is>
      </c>
      <c r="H3925">
        <f>=1.10.2</f>
        <v/>
      </c>
    </row>
    <row r="3926">
      <c r="A3926" t="inlineStr">
        <is>
          <t>dj-diabetes</t>
        </is>
      </c>
      <c r="B3926" t="inlineStr">
        <is>
          <t>ad1813adfe88fcd052a692c6a0b05c6d3707c9e7</t>
        </is>
      </c>
      <c r="C3926" t="inlineStr">
        <is>
          <t>2018-04-18 09:30:42+00:00</t>
        </is>
      </c>
      <c r="D3926" t="inlineStr">
        <is>
          <t>verchange</t>
        </is>
      </c>
      <c r="E3926" t="inlineStr">
        <is>
          <t>flake8</t>
        </is>
      </c>
      <c r="F3926">
        <f>=3.5.0</f>
        <v/>
      </c>
      <c r="G3926" t="inlineStr">
        <is>
          <t>flake8</t>
        </is>
      </c>
      <c r="H3926">
        <f>=2.5.4</f>
        <v/>
      </c>
    </row>
    <row r="3927">
      <c r="A3927" t="inlineStr">
        <is>
          <t>dj-diabetes</t>
        </is>
      </c>
      <c r="B3927" t="inlineStr">
        <is>
          <t>ad1813adfe88fcd052a692c6a0b05c6d3707c9e7</t>
        </is>
      </c>
      <c r="C3927" t="inlineStr">
        <is>
          <t>2018-04-18 09:30:42+00:00</t>
        </is>
      </c>
      <c r="D3927" t="inlineStr">
        <is>
          <t>verchange</t>
        </is>
      </c>
      <c r="E3927" t="inlineStr">
        <is>
          <t>arrow</t>
        </is>
      </c>
      <c r="F3927">
        <f>=0.12.1</f>
        <v/>
      </c>
      <c r="G3927" t="inlineStr">
        <is>
          <t>arrow</t>
        </is>
      </c>
      <c r="H3927">
        <f>=0.8.0</f>
        <v/>
      </c>
    </row>
    <row r="3928">
      <c r="A3928" t="inlineStr">
        <is>
          <t>dj-diabetes</t>
        </is>
      </c>
      <c r="B3928" t="inlineStr">
        <is>
          <t>ad1813adfe88fcd052a692c6a0b05c6d3707c9e7</t>
        </is>
      </c>
      <c r="C3928" t="inlineStr">
        <is>
          <t>2018-04-18 09:30:42+00:00</t>
        </is>
      </c>
      <c r="D3928" t="inlineStr">
        <is>
          <t>rem</t>
        </is>
      </c>
      <c r="E3928" t="inlineStr"/>
      <c r="F3928" t="inlineStr"/>
      <c r="G3928" t="inlineStr">
        <is>
          <t>django-admin-bootstrapped</t>
        </is>
      </c>
      <c r="H3928">
        <f>=2.5.7</f>
        <v/>
      </c>
    </row>
    <row r="3929">
      <c r="A3929" t="inlineStr">
        <is>
          <t>delve</t>
        </is>
      </c>
      <c r="B3929" t="inlineStr">
        <is>
          <t>26233f0c67b85f351d5e159a037302f87d41c8f6</t>
        </is>
      </c>
      <c r="C3929" t="inlineStr">
        <is>
          <t>2018-06-18 13:27:22+00:00</t>
        </is>
      </c>
      <c r="D3929" t="inlineStr">
        <is>
          <t>add</t>
        </is>
      </c>
      <c r="E3929" t="inlineStr">
        <is>
          <t>tensorboardX</t>
        </is>
      </c>
      <c r="F3929" t="inlineStr"/>
      <c r="G3929" t="inlineStr"/>
      <c r="H3929" t="inlineStr"/>
    </row>
    <row r="3930">
      <c r="A3930" t="inlineStr">
        <is>
          <t>delve</t>
        </is>
      </c>
      <c r="B3930" t="inlineStr">
        <is>
          <t>26233f0c67b85f351d5e159a037302f87d41c8f6</t>
        </is>
      </c>
      <c r="C3930" t="inlineStr">
        <is>
          <t>2018-06-18 13:27:22+00:00</t>
        </is>
      </c>
      <c r="D3930" t="inlineStr">
        <is>
          <t>add</t>
        </is>
      </c>
      <c r="E3930" t="inlineStr">
        <is>
          <t>tqdm</t>
        </is>
      </c>
      <c r="F3930" t="inlineStr"/>
      <c r="G3930" t="inlineStr"/>
      <c r="H3930" t="inlineStr"/>
    </row>
    <row r="3931">
      <c r="A3931" t="inlineStr">
        <is>
          <t>delve</t>
        </is>
      </c>
      <c r="B3931" t="inlineStr">
        <is>
          <t>26233f0c67b85f351d5e159a037302f87d41c8f6</t>
        </is>
      </c>
      <c r="C3931" t="inlineStr">
        <is>
          <t>2018-06-18 13:27:22+00:00</t>
        </is>
      </c>
      <c r="D3931" t="inlineStr">
        <is>
          <t>add</t>
        </is>
      </c>
      <c r="E3931" t="inlineStr">
        <is>
          <t>tqdm</t>
        </is>
      </c>
      <c r="F3931" t="inlineStr"/>
      <c r="G3931" t="inlineStr"/>
      <c r="H3931" t="inlineStr"/>
    </row>
    <row r="3932">
      <c r="A3932" t="inlineStr">
        <is>
          <t>delve</t>
        </is>
      </c>
      <c r="B3932" t="inlineStr">
        <is>
          <t>e46ccb338ed87559933efe4f92e8fd146554fe92</t>
        </is>
      </c>
      <c r="C3932" t="inlineStr">
        <is>
          <t>2018-11-03 20:53:07+00:00</t>
        </is>
      </c>
      <c r="D3932" t="inlineStr">
        <is>
          <t>verchange</t>
        </is>
      </c>
      <c r="E3932" t="inlineStr">
        <is>
          <t>tqdm</t>
        </is>
      </c>
      <c r="F3932" t="inlineStr"/>
      <c r="G3932" t="inlineStr">
        <is>
          <t>tqdm</t>
        </is>
      </c>
      <c r="H3932" t="inlineStr"/>
    </row>
    <row r="3933">
      <c r="A3933" t="inlineStr">
        <is>
          <t>delve</t>
        </is>
      </c>
      <c r="B3933" t="inlineStr">
        <is>
          <t>6e223d9dc3cdd972a265d5f6a2eed50636b5e57d</t>
        </is>
      </c>
      <c r="C3933" t="inlineStr">
        <is>
          <t>2019-10-29 16:57:38+00:00</t>
        </is>
      </c>
      <c r="D3933" t="inlineStr">
        <is>
          <t>rem</t>
        </is>
      </c>
      <c r="E3933" t="inlineStr"/>
      <c r="F3933" t="inlineStr"/>
      <c r="G3933" t="inlineStr">
        <is>
          <t>tensorboardX</t>
        </is>
      </c>
      <c r="H3933" t="inlineStr">
        <is>
          <t>&gt;=1.6</t>
        </is>
      </c>
    </row>
    <row r="3934">
      <c r="A3934" t="inlineStr">
        <is>
          <t>delve</t>
        </is>
      </c>
      <c r="B3934" t="inlineStr">
        <is>
          <t>5ec350a7e0068ea70225506e2115d1ed13957223</t>
        </is>
      </c>
      <c r="C3934" t="inlineStr">
        <is>
          <t>2020-11-20 18:28:37+00:00</t>
        </is>
      </c>
      <c r="D3934" t="inlineStr">
        <is>
          <t>verchange</t>
        </is>
      </c>
      <c r="E3934" t="inlineStr">
        <is>
          <t>pandas</t>
        </is>
      </c>
      <c r="F3934">
        <f>=0.23.4</f>
        <v/>
      </c>
      <c r="G3934" t="inlineStr">
        <is>
          <t>pandas</t>
        </is>
      </c>
      <c r="H3934">
        <f>=0.23.4</f>
        <v/>
      </c>
    </row>
    <row r="3935">
      <c r="A3935" t="inlineStr">
        <is>
          <t>delve</t>
        </is>
      </c>
      <c r="B3935" t="inlineStr">
        <is>
          <t>5ec350a7e0068ea70225506e2115d1ed13957223</t>
        </is>
      </c>
      <c r="C3935" t="inlineStr">
        <is>
          <t>2020-11-20 18:28:37+00:00</t>
        </is>
      </c>
      <c r="D3935" t="inlineStr">
        <is>
          <t>add</t>
        </is>
      </c>
      <c r="E3935" t="inlineStr">
        <is>
          <t>tqdm</t>
        </is>
      </c>
      <c r="F3935" t="inlineStr"/>
      <c r="G3935" t="inlineStr"/>
      <c r="H3935" t="inlineStr"/>
    </row>
    <row r="3936">
      <c r="A3936" t="inlineStr">
        <is>
          <t>delve</t>
        </is>
      </c>
      <c r="B3936" t="inlineStr">
        <is>
          <t>5ec350a7e0068ea70225506e2115d1ed13957223</t>
        </is>
      </c>
      <c r="C3936" t="inlineStr">
        <is>
          <t>2020-11-20 18:28:37+00:00</t>
        </is>
      </c>
      <c r="D3936" t="inlineStr">
        <is>
          <t>add</t>
        </is>
      </c>
      <c r="E3936" t="inlineStr">
        <is>
          <t>matplotlib</t>
        </is>
      </c>
      <c r="F3936" t="inlineStr"/>
      <c r="G3936" t="inlineStr"/>
      <c r="H3936" t="inlineStr"/>
    </row>
    <row r="3937">
      <c r="A3937" t="inlineStr">
        <is>
          <t>delve</t>
        </is>
      </c>
      <c r="B3937" t="inlineStr">
        <is>
          <t>5ec350a7e0068ea70225506e2115d1ed13957223</t>
        </is>
      </c>
      <c r="C3937" t="inlineStr">
        <is>
          <t>2020-11-20 18:28:37+00:00</t>
        </is>
      </c>
      <c r="D3937" t="inlineStr">
        <is>
          <t>add</t>
        </is>
      </c>
      <c r="E3937" t="inlineStr">
        <is>
          <t>pytest</t>
        </is>
      </c>
      <c r="F3937" t="inlineStr"/>
      <c r="G3937" t="inlineStr"/>
      <c r="H3937" t="inlineStr"/>
    </row>
    <row r="3938">
      <c r="A3938" t="inlineStr">
        <is>
          <t>ironic-inspector</t>
        </is>
      </c>
      <c r="B3938" t="inlineStr">
        <is>
          <t>1f5e21bb14ec6cb6cf1c1516125a512b9c42f20a</t>
        </is>
      </c>
      <c r="C3938" t="inlineStr">
        <is>
          <t>2014-10-14 08:58:04+00:00</t>
        </is>
      </c>
      <c r="D3938" t="inlineStr">
        <is>
          <t>verchange</t>
        </is>
      </c>
      <c r="E3938" t="inlineStr">
        <is>
          <t>eventlet</t>
        </is>
      </c>
      <c r="F3938" t="inlineStr">
        <is>
          <t>&gt;=0.15.1</t>
        </is>
      </c>
      <c r="G3938" t="inlineStr">
        <is>
          <t>eventlet</t>
        </is>
      </c>
      <c r="H3938" t="inlineStr">
        <is>
          <t>&gt;=0.15.1</t>
        </is>
      </c>
    </row>
    <row r="3939">
      <c r="A3939" t="inlineStr">
        <is>
          <t>ironic-inspector</t>
        </is>
      </c>
      <c r="B3939" t="inlineStr">
        <is>
          <t>1f5e21bb14ec6cb6cf1c1516125a512b9c42f20a</t>
        </is>
      </c>
      <c r="C3939" t="inlineStr">
        <is>
          <t>2014-10-14 08:58:04+00:00</t>
        </is>
      </c>
      <c r="D3939" t="inlineStr">
        <is>
          <t>add</t>
        </is>
      </c>
      <c r="E3939" t="inlineStr">
        <is>
          <t>python-keystoneclient</t>
        </is>
      </c>
      <c r="F3939" t="inlineStr">
        <is>
          <t>&gt;=0.10.0</t>
        </is>
      </c>
      <c r="G3939" t="inlineStr"/>
      <c r="H3939" t="inlineStr"/>
    </row>
    <row r="3940">
      <c r="A3940" t="inlineStr">
        <is>
          <t>ironic-inspector</t>
        </is>
      </c>
      <c r="B3940" t="inlineStr">
        <is>
          <t>1f5e21bb14ec6cb6cf1c1516125a512b9c42f20a</t>
        </is>
      </c>
      <c r="C3940" t="inlineStr">
        <is>
          <t>2014-10-14 08:58:04+00:00</t>
        </is>
      </c>
      <c r="D3940" t="inlineStr">
        <is>
          <t>add</t>
        </is>
      </c>
      <c r="E3940" t="inlineStr">
        <is>
          <t>requests</t>
        </is>
      </c>
      <c r="F3940" t="inlineStr">
        <is>
          <t>&gt;=2.2.0;!=2.4.0</t>
        </is>
      </c>
      <c r="G3940" t="inlineStr"/>
      <c r="H3940" t="inlineStr"/>
    </row>
    <row r="3941">
      <c r="A3941" t="inlineStr">
        <is>
          <t>ironic-inspector</t>
        </is>
      </c>
      <c r="B3941" t="inlineStr">
        <is>
          <t>1f5e21bb14ec6cb6cf1c1516125a512b9c42f20a</t>
        </is>
      </c>
      <c r="C3941" t="inlineStr">
        <is>
          <t>2014-10-14 08:58:04+00:00</t>
        </is>
      </c>
      <c r="D3941" t="inlineStr">
        <is>
          <t>add</t>
        </is>
      </c>
      <c r="E3941" t="inlineStr">
        <is>
          <t>six</t>
        </is>
      </c>
      <c r="F3941" t="inlineStr">
        <is>
          <t>&gt;=1.7.0</t>
        </is>
      </c>
      <c r="G3941" t="inlineStr"/>
      <c r="H3941" t="inlineStr"/>
    </row>
    <row r="3942">
      <c r="A3942" t="inlineStr">
        <is>
          <t>ironic-inspector</t>
        </is>
      </c>
      <c r="B3942" t="inlineStr">
        <is>
          <t>b7d8913c03731a29621c5afbe0e4850e28644602</t>
        </is>
      </c>
      <c r="C3942" t="inlineStr">
        <is>
          <t>2015-02-03 09:54:04+00:00</t>
        </is>
      </c>
      <c r="D3942" t="inlineStr">
        <is>
          <t>verchange</t>
        </is>
      </c>
      <c r="E3942" t="inlineStr">
        <is>
          <t>eventlet</t>
        </is>
      </c>
      <c r="F3942" t="inlineStr">
        <is>
          <t>&lt;0.16.0;&gt;=0.15.1</t>
        </is>
      </c>
      <c r="G3942" t="inlineStr">
        <is>
          <t>eventlet</t>
        </is>
      </c>
      <c r="H3942" t="inlineStr">
        <is>
          <t>&gt;=0.15.1</t>
        </is>
      </c>
    </row>
    <row r="3943">
      <c r="A3943" t="inlineStr">
        <is>
          <t>ironic-inspector</t>
        </is>
      </c>
      <c r="B3943" t="inlineStr">
        <is>
          <t>b7d8913c03731a29621c5afbe0e4850e28644602</t>
        </is>
      </c>
      <c r="C3943" t="inlineStr">
        <is>
          <t>2015-02-03 09:54:04+00:00</t>
        </is>
      </c>
      <c r="D3943" t="inlineStr">
        <is>
          <t>verchange</t>
        </is>
      </c>
      <c r="E3943" t="inlineStr">
        <is>
          <t>requests</t>
        </is>
      </c>
      <c r="F3943" t="inlineStr">
        <is>
          <t>&gt;=1.2.1;!=2.4.0</t>
        </is>
      </c>
      <c r="G3943" t="inlineStr">
        <is>
          <t>requests</t>
        </is>
      </c>
      <c r="H3943" t="inlineStr">
        <is>
          <t>&gt;=2.2.0;!=2.4.0</t>
        </is>
      </c>
    </row>
    <row r="3944">
      <c r="A3944" t="inlineStr">
        <is>
          <t>ironic-inspector</t>
        </is>
      </c>
      <c r="B3944" t="inlineStr">
        <is>
          <t>b7d8913c03731a29621c5afbe0e4850e28644602</t>
        </is>
      </c>
      <c r="C3944" t="inlineStr">
        <is>
          <t>2015-02-03 09:54:04+00:00</t>
        </is>
      </c>
      <c r="D3944" t="inlineStr">
        <is>
          <t>add</t>
        </is>
      </c>
      <c r="E3944" t="inlineStr">
        <is>
          <t>stevedore</t>
        </is>
      </c>
      <c r="F3944" t="inlineStr">
        <is>
          <t>&gt;=1.0.0</t>
        </is>
      </c>
      <c r="G3944" t="inlineStr"/>
      <c r="H3944" t="inlineStr"/>
    </row>
    <row r="3945">
      <c r="A3945" t="inlineStr">
        <is>
          <t>ironic-inspector</t>
        </is>
      </c>
      <c r="B3945" t="inlineStr">
        <is>
          <t>280ade353f2931acc028d7b66e20004394b69cc4</t>
        </is>
      </c>
      <c r="C3945" t="inlineStr">
        <is>
          <t>2015-03-05 09:29:00+00:00</t>
        </is>
      </c>
      <c r="D3945" t="inlineStr">
        <is>
          <t>add</t>
        </is>
      </c>
      <c r="E3945" t="inlineStr">
        <is>
          <t>keystonemiddleware</t>
        </is>
      </c>
      <c r="F3945" t="inlineStr">
        <is>
          <t>&gt;=1.0.0</t>
        </is>
      </c>
      <c r="G3945" t="inlineStr"/>
      <c r="H3945" t="inlineStr"/>
    </row>
    <row r="3946">
      <c r="A3946" t="inlineStr">
        <is>
          <t>ironic-inspector</t>
        </is>
      </c>
      <c r="B3946" t="inlineStr">
        <is>
          <t>eae2a5fb255c8e91c449d1d2471ed8fa193c6b88</t>
        </is>
      </c>
      <c r="C3946" t="inlineStr">
        <is>
          <t>2015-04-30 09:15:41+00:00</t>
        </is>
      </c>
      <c r="D3946" t="inlineStr">
        <is>
          <t>verchange</t>
        </is>
      </c>
      <c r="E3946" t="inlineStr">
        <is>
          <t>six</t>
        </is>
      </c>
      <c r="F3946" t="inlineStr">
        <is>
          <t>&gt;=1.9.0</t>
        </is>
      </c>
      <c r="G3946" t="inlineStr">
        <is>
          <t>six</t>
        </is>
      </c>
      <c r="H3946" t="inlineStr">
        <is>
          <t>&gt;=1.7.0</t>
        </is>
      </c>
    </row>
    <row r="3947">
      <c r="A3947" t="inlineStr">
        <is>
          <t>ironic-inspector</t>
        </is>
      </c>
      <c r="B3947" t="inlineStr">
        <is>
          <t>eae2a5fb255c8e91c449d1d2471ed8fa193c6b88</t>
        </is>
      </c>
      <c r="C3947" t="inlineStr">
        <is>
          <t>2015-04-30 09:15:41+00:00</t>
        </is>
      </c>
      <c r="D3947" t="inlineStr">
        <is>
          <t>verchange</t>
        </is>
      </c>
      <c r="E3947" t="inlineStr">
        <is>
          <t>keystonemiddleware</t>
        </is>
      </c>
      <c r="F3947" t="inlineStr">
        <is>
          <t>&gt;=1.5.0</t>
        </is>
      </c>
      <c r="G3947" t="inlineStr">
        <is>
          <t>keystonemiddleware</t>
        </is>
      </c>
      <c r="H3947" t="inlineStr">
        <is>
          <t>&gt;=1.0.0</t>
        </is>
      </c>
    </row>
    <row r="3948">
      <c r="A3948" t="inlineStr">
        <is>
          <t>ironic-inspector</t>
        </is>
      </c>
      <c r="B3948" t="inlineStr">
        <is>
          <t>eae2a5fb255c8e91c449d1d2471ed8fa193c6b88</t>
        </is>
      </c>
      <c r="C3948" t="inlineStr">
        <is>
          <t>2015-04-30 09:15:41+00:00</t>
        </is>
      </c>
      <c r="D3948" t="inlineStr">
        <is>
          <t>verchange</t>
        </is>
      </c>
      <c r="E3948" t="inlineStr">
        <is>
          <t>python-keystoneclient</t>
        </is>
      </c>
      <c r="F3948" t="inlineStr">
        <is>
          <t>&gt;=1.1.0</t>
        </is>
      </c>
      <c r="G3948" t="inlineStr">
        <is>
          <t>python-keystoneclient</t>
        </is>
      </c>
      <c r="H3948" t="inlineStr">
        <is>
          <t>&gt;=0.10.0</t>
        </is>
      </c>
    </row>
    <row r="3949">
      <c r="A3949" t="inlineStr">
        <is>
          <t>ironic-inspector</t>
        </is>
      </c>
      <c r="B3949" t="inlineStr">
        <is>
          <t>eae2a5fb255c8e91c449d1d2471ed8fa193c6b88</t>
        </is>
      </c>
      <c r="C3949" t="inlineStr">
        <is>
          <t>2015-04-30 09:15:41+00:00</t>
        </is>
      </c>
      <c r="D3949" t="inlineStr">
        <is>
          <t>verchange</t>
        </is>
      </c>
      <c r="E3949" t="inlineStr">
        <is>
          <t>requests</t>
        </is>
      </c>
      <c r="F3949" t="inlineStr">
        <is>
          <t>&gt;=2.2.0;!=2.4.0</t>
        </is>
      </c>
      <c r="G3949" t="inlineStr">
        <is>
          <t>requests</t>
        </is>
      </c>
      <c r="H3949" t="inlineStr">
        <is>
          <t>&gt;=1.2.1;!=2.4.0</t>
        </is>
      </c>
    </row>
    <row r="3950">
      <c r="A3950" t="inlineStr">
        <is>
          <t>ironic-inspector</t>
        </is>
      </c>
      <c r="B3950" t="inlineStr">
        <is>
          <t>eae2a5fb255c8e91c449d1d2471ed8fa193c6b88</t>
        </is>
      </c>
      <c r="C3950" t="inlineStr">
        <is>
          <t>2015-04-30 09:15:41+00:00</t>
        </is>
      </c>
      <c r="D3950" t="inlineStr">
        <is>
          <t>verchange</t>
        </is>
      </c>
      <c r="E3950" t="inlineStr">
        <is>
          <t>eventlet</t>
        </is>
      </c>
      <c r="F3950" t="inlineStr">
        <is>
          <t>!=0.17.0;&gt;=0.16.1</t>
        </is>
      </c>
      <c r="G3950" t="inlineStr">
        <is>
          <t>eventlet</t>
        </is>
      </c>
      <c r="H3950" t="inlineStr">
        <is>
          <t>&lt;0.16.0;&gt;=0.15.1</t>
        </is>
      </c>
    </row>
    <row r="3951">
      <c r="A3951" t="inlineStr">
        <is>
          <t>ironic-inspector</t>
        </is>
      </c>
      <c r="B3951" t="inlineStr">
        <is>
          <t>eae2a5fb255c8e91c449d1d2471ed8fa193c6b88</t>
        </is>
      </c>
      <c r="C3951" t="inlineStr">
        <is>
          <t>2015-04-30 09:15:41+00:00</t>
        </is>
      </c>
      <c r="D3951" t="inlineStr">
        <is>
          <t>verchange</t>
        </is>
      </c>
      <c r="E3951" t="inlineStr">
        <is>
          <t>stevedore</t>
        </is>
      </c>
      <c r="F3951" t="inlineStr">
        <is>
          <t>&lt;1.4.0;&gt;=1.3.0</t>
        </is>
      </c>
      <c r="G3951" t="inlineStr">
        <is>
          <t>stevedore</t>
        </is>
      </c>
      <c r="H3951" t="inlineStr">
        <is>
          <t>&gt;=1.0.0</t>
        </is>
      </c>
    </row>
    <row r="3952">
      <c r="A3952" t="inlineStr">
        <is>
          <t>ironic-inspector</t>
        </is>
      </c>
      <c r="B3952" t="inlineStr">
        <is>
          <t>eae2a5fb255c8e91c449d1d2471ed8fa193c6b88</t>
        </is>
      </c>
      <c r="C3952" t="inlineStr">
        <is>
          <t>2015-04-30 09:15:41+00:00</t>
        </is>
      </c>
      <c r="D3952" t="inlineStr">
        <is>
          <t>add</t>
        </is>
      </c>
      <c r="E3952" t="inlineStr">
        <is>
          <t>Babel</t>
        </is>
      </c>
      <c r="F3952" t="inlineStr">
        <is>
          <t>&gt;=1.3</t>
        </is>
      </c>
      <c r="G3952" t="inlineStr"/>
      <c r="H3952" t="inlineStr"/>
    </row>
    <row r="3953">
      <c r="A3953" t="inlineStr">
        <is>
          <t>ironic-inspector</t>
        </is>
      </c>
      <c r="B3953" t="inlineStr">
        <is>
          <t>eae2a5fb255c8e91c449d1d2471ed8fa193c6b88</t>
        </is>
      </c>
      <c r="C3953" t="inlineStr">
        <is>
          <t>2015-04-30 09:15:41+00:00</t>
        </is>
      </c>
      <c r="D3953" t="inlineStr">
        <is>
          <t>add</t>
        </is>
      </c>
      <c r="E3953" t="inlineStr">
        <is>
          <t>cliff</t>
        </is>
      </c>
      <c r="F3953" t="inlineStr">
        <is>
          <t>&gt;=1.10.0;&lt;1.11.0</t>
        </is>
      </c>
      <c r="G3953" t="inlineStr"/>
      <c r="H3953" t="inlineStr"/>
    </row>
    <row r="3954">
      <c r="A3954" t="inlineStr">
        <is>
          <t>ironic-inspector</t>
        </is>
      </c>
      <c r="B3954" t="inlineStr">
        <is>
          <t>eae2a5fb255c8e91c449d1d2471ed8fa193c6b88</t>
        </is>
      </c>
      <c r="C3954" t="inlineStr">
        <is>
          <t>2015-04-30 09:15:41+00:00</t>
        </is>
      </c>
      <c r="D3954" t="inlineStr">
        <is>
          <t>add</t>
        </is>
      </c>
      <c r="E3954" t="inlineStr">
        <is>
          <t>python-openstackclient</t>
        </is>
      </c>
      <c r="F3954" t="inlineStr">
        <is>
          <t>&gt;=1.0.0</t>
        </is>
      </c>
      <c r="G3954" t="inlineStr"/>
      <c r="H3954" t="inlineStr"/>
    </row>
    <row r="3955">
      <c r="A3955" t="inlineStr">
        <is>
          <t>ironic-inspector</t>
        </is>
      </c>
      <c r="B3955" t="inlineStr">
        <is>
          <t>eae2a5fb255c8e91c449d1d2471ed8fa193c6b88</t>
        </is>
      </c>
      <c r="C3955" t="inlineStr">
        <is>
          <t>2015-04-30 09:15:41+00:00</t>
        </is>
      </c>
      <c r="D3955" t="inlineStr">
        <is>
          <t>add</t>
        </is>
      </c>
      <c r="E3955" t="inlineStr">
        <is>
          <t>oslo.config</t>
        </is>
      </c>
      <c r="F3955" t="inlineStr">
        <is>
          <t>&lt;1.10.0;&gt;=1.9.3</t>
        </is>
      </c>
      <c r="G3955" t="inlineStr"/>
      <c r="H3955" t="inlineStr"/>
    </row>
    <row r="3956">
      <c r="A3956" t="inlineStr">
        <is>
          <t>ironic-inspector</t>
        </is>
      </c>
      <c r="B3956" t="inlineStr">
        <is>
          <t>eae2a5fb255c8e91c449d1d2471ed8fa193c6b88</t>
        </is>
      </c>
      <c r="C3956" t="inlineStr">
        <is>
          <t>2015-04-30 09:15:41+00:00</t>
        </is>
      </c>
      <c r="D3956" t="inlineStr">
        <is>
          <t>add</t>
        </is>
      </c>
      <c r="E3956" t="inlineStr">
        <is>
          <t>oslo.i18n</t>
        </is>
      </c>
      <c r="F3956" t="inlineStr">
        <is>
          <t>&lt;1.6.0;&gt;=1.5.0</t>
        </is>
      </c>
      <c r="G3956" t="inlineStr"/>
      <c r="H3956" t="inlineStr"/>
    </row>
    <row r="3957">
      <c r="A3957" t="inlineStr">
        <is>
          <t>ironic-inspector</t>
        </is>
      </c>
      <c r="B3957" t="inlineStr">
        <is>
          <t>eae2a5fb255c8e91c449d1d2471ed8fa193c6b88</t>
        </is>
      </c>
      <c r="C3957" t="inlineStr">
        <is>
          <t>2015-04-30 09:15:41+00:00</t>
        </is>
      </c>
      <c r="D3957" t="inlineStr">
        <is>
          <t>add</t>
        </is>
      </c>
      <c r="E3957" t="inlineStr">
        <is>
          <t>oslo.utils</t>
        </is>
      </c>
      <c r="F3957" t="inlineStr">
        <is>
          <t>&lt;1.5.0;&gt;=1.4.0</t>
        </is>
      </c>
      <c r="G3957" t="inlineStr"/>
      <c r="H3957" t="inlineStr"/>
    </row>
    <row r="3958">
      <c r="A3958" t="inlineStr">
        <is>
          <t>ironic-inspector</t>
        </is>
      </c>
      <c r="B3958" t="inlineStr">
        <is>
          <t>f3874fddcdaf9b3cefbb542a8e1b5f8f6c499171</t>
        </is>
      </c>
      <c r="C3958" t="inlineStr">
        <is>
          <t>2015-07-09 13:25:41+00:00</t>
        </is>
      </c>
      <c r="D3958" t="inlineStr">
        <is>
          <t>verchange</t>
        </is>
      </c>
      <c r="E3958" t="inlineStr">
        <is>
          <t>oslo.utils</t>
        </is>
      </c>
      <c r="F3958" t="inlineStr">
        <is>
          <t>&gt;=1.6.0</t>
        </is>
      </c>
      <c r="G3958" t="inlineStr">
        <is>
          <t>oslo.utils</t>
        </is>
      </c>
      <c r="H3958" t="inlineStr">
        <is>
          <t>&lt;1.5.0;&gt;=1.4.0</t>
        </is>
      </c>
    </row>
    <row r="3959">
      <c r="A3959" t="inlineStr">
        <is>
          <t>ironic-inspector</t>
        </is>
      </c>
      <c r="B3959" t="inlineStr">
        <is>
          <t>f3874fddcdaf9b3cefbb542a8e1b5f8f6c499171</t>
        </is>
      </c>
      <c r="C3959" t="inlineStr">
        <is>
          <t>2015-07-09 13:25:41+00:00</t>
        </is>
      </c>
      <c r="D3959" t="inlineStr">
        <is>
          <t>verchange</t>
        </is>
      </c>
      <c r="E3959" t="inlineStr">
        <is>
          <t>python-ironicclient</t>
        </is>
      </c>
      <c r="F3959" t="inlineStr">
        <is>
          <t>&gt;=0.6.0</t>
        </is>
      </c>
      <c r="G3959" t="inlineStr">
        <is>
          <t>python-ironicclient</t>
        </is>
      </c>
      <c r="H3959" t="inlineStr">
        <is>
          <t>&gt;=0.2.1</t>
        </is>
      </c>
    </row>
    <row r="3960">
      <c r="A3960" t="inlineStr">
        <is>
          <t>ironic-inspector</t>
        </is>
      </c>
      <c r="B3960" t="inlineStr">
        <is>
          <t>f3874fddcdaf9b3cefbb542a8e1b5f8f6c499171</t>
        </is>
      </c>
      <c r="C3960" t="inlineStr">
        <is>
          <t>2015-07-09 13:25:41+00:00</t>
        </is>
      </c>
      <c r="D3960" t="inlineStr">
        <is>
          <t>verchange</t>
        </is>
      </c>
      <c r="E3960" t="inlineStr">
        <is>
          <t>oslo.config</t>
        </is>
      </c>
      <c r="F3960" t="inlineStr">
        <is>
          <t>&gt;=1.11.0</t>
        </is>
      </c>
      <c r="G3960" t="inlineStr">
        <is>
          <t>oslo.config</t>
        </is>
      </c>
      <c r="H3960" t="inlineStr">
        <is>
          <t>&lt;1.10.0;&gt;=1.9.3</t>
        </is>
      </c>
    </row>
    <row r="3961">
      <c r="A3961" t="inlineStr">
        <is>
          <t>ironic-inspector</t>
        </is>
      </c>
      <c r="B3961" t="inlineStr">
        <is>
          <t>f3874fddcdaf9b3cefbb542a8e1b5f8f6c499171</t>
        </is>
      </c>
      <c r="C3961" t="inlineStr">
        <is>
          <t>2015-07-09 13:25:41+00:00</t>
        </is>
      </c>
      <c r="D3961" t="inlineStr">
        <is>
          <t>verchange</t>
        </is>
      </c>
      <c r="E3961" t="inlineStr">
        <is>
          <t>python-keystoneclient</t>
        </is>
      </c>
      <c r="F3961" t="inlineStr">
        <is>
          <t>&gt;=1.6.0</t>
        </is>
      </c>
      <c r="G3961" t="inlineStr">
        <is>
          <t>python-keystoneclient</t>
        </is>
      </c>
      <c r="H3961" t="inlineStr">
        <is>
          <t>&gt;=1.1.0</t>
        </is>
      </c>
    </row>
    <row r="3962">
      <c r="A3962" t="inlineStr">
        <is>
          <t>ironic-inspector</t>
        </is>
      </c>
      <c r="B3962" t="inlineStr">
        <is>
          <t>f3874fddcdaf9b3cefbb542a8e1b5f8f6c499171</t>
        </is>
      </c>
      <c r="C3962" t="inlineStr">
        <is>
          <t>2015-07-09 13:25:41+00:00</t>
        </is>
      </c>
      <c r="D3962" t="inlineStr">
        <is>
          <t>verchange</t>
        </is>
      </c>
      <c r="E3962" t="inlineStr">
        <is>
          <t>Flask</t>
        </is>
      </c>
      <c r="F3962" t="inlineStr">
        <is>
          <t>&lt;1.0;&gt;=0.10</t>
        </is>
      </c>
      <c r="G3962" t="inlineStr">
        <is>
          <t>Flask</t>
        </is>
      </c>
      <c r="H3962" t="inlineStr">
        <is>
          <t>&lt;1.0;&gt;=0.10</t>
        </is>
      </c>
    </row>
    <row r="3963">
      <c r="A3963" t="inlineStr">
        <is>
          <t>ironic-inspector</t>
        </is>
      </c>
      <c r="B3963" t="inlineStr">
        <is>
          <t>f3874fddcdaf9b3cefbb542a8e1b5f8f6c499171</t>
        </is>
      </c>
      <c r="C3963" t="inlineStr">
        <is>
          <t>2015-07-09 13:25:41+00:00</t>
        </is>
      </c>
      <c r="D3963" t="inlineStr">
        <is>
          <t>verchange</t>
        </is>
      </c>
      <c r="E3963" t="inlineStr">
        <is>
          <t>eventlet</t>
        </is>
      </c>
      <c r="F3963" t="inlineStr">
        <is>
          <t>&gt;=0.17.4</t>
        </is>
      </c>
      <c r="G3963" t="inlineStr">
        <is>
          <t>eventlet</t>
        </is>
      </c>
      <c r="H3963" t="inlineStr">
        <is>
          <t>!=0.17.0;&gt;=0.16.1</t>
        </is>
      </c>
    </row>
    <row r="3964">
      <c r="A3964" t="inlineStr">
        <is>
          <t>ironic-inspector</t>
        </is>
      </c>
      <c r="B3964" t="inlineStr">
        <is>
          <t>f3874fddcdaf9b3cefbb542a8e1b5f8f6c499171</t>
        </is>
      </c>
      <c r="C3964" t="inlineStr">
        <is>
          <t>2015-07-09 13:25:41+00:00</t>
        </is>
      </c>
      <c r="D3964" t="inlineStr">
        <is>
          <t>verchange</t>
        </is>
      </c>
      <c r="E3964" t="inlineStr">
        <is>
          <t>stevedore</t>
        </is>
      </c>
      <c r="F3964" t="inlineStr">
        <is>
          <t>&gt;=1.5.0</t>
        </is>
      </c>
      <c r="G3964" t="inlineStr">
        <is>
          <t>stevedore</t>
        </is>
      </c>
      <c r="H3964" t="inlineStr">
        <is>
          <t>&lt;1.4.0;&gt;=1.3.0</t>
        </is>
      </c>
    </row>
    <row r="3965">
      <c r="A3965" t="inlineStr">
        <is>
          <t>ironic-inspector</t>
        </is>
      </c>
      <c r="B3965" t="inlineStr">
        <is>
          <t>f3874fddcdaf9b3cefbb542a8e1b5f8f6c499171</t>
        </is>
      </c>
      <c r="C3965" t="inlineStr">
        <is>
          <t>2015-07-09 13:25:41+00:00</t>
        </is>
      </c>
      <c r="D3965" t="inlineStr">
        <is>
          <t>verchange</t>
        </is>
      </c>
      <c r="E3965" t="inlineStr">
        <is>
          <t>python-openstackclient</t>
        </is>
      </c>
      <c r="F3965" t="inlineStr">
        <is>
          <t>&gt;=1.0.3</t>
        </is>
      </c>
      <c r="G3965" t="inlineStr">
        <is>
          <t>python-openstackclient</t>
        </is>
      </c>
      <c r="H3965" t="inlineStr">
        <is>
          <t>&gt;=1.0.0</t>
        </is>
      </c>
    </row>
    <row r="3966">
      <c r="A3966" t="inlineStr">
        <is>
          <t>ironic-inspector</t>
        </is>
      </c>
      <c r="B3966" t="inlineStr">
        <is>
          <t>f3874fddcdaf9b3cefbb542a8e1b5f8f6c499171</t>
        </is>
      </c>
      <c r="C3966" t="inlineStr">
        <is>
          <t>2015-07-09 13:25:41+00:00</t>
        </is>
      </c>
      <c r="D3966" t="inlineStr">
        <is>
          <t>verchange</t>
        </is>
      </c>
      <c r="E3966" t="inlineStr">
        <is>
          <t>oslo.i18n</t>
        </is>
      </c>
      <c r="F3966" t="inlineStr">
        <is>
          <t>&gt;=1.5.0</t>
        </is>
      </c>
      <c r="G3966" t="inlineStr">
        <is>
          <t>oslo.i18n</t>
        </is>
      </c>
      <c r="H3966" t="inlineStr">
        <is>
          <t>&lt;1.6.0;&gt;=1.5.0</t>
        </is>
      </c>
    </row>
    <row r="3967">
      <c r="A3967" t="inlineStr">
        <is>
          <t>ironic-inspector</t>
        </is>
      </c>
      <c r="B3967" t="inlineStr">
        <is>
          <t>f3874fddcdaf9b3cefbb542a8e1b5f8f6c499171</t>
        </is>
      </c>
      <c r="C3967" t="inlineStr">
        <is>
          <t>2015-07-09 13:25:41+00:00</t>
        </is>
      </c>
      <c r="D3967" t="inlineStr">
        <is>
          <t>add</t>
        </is>
      </c>
      <c r="E3967" t="inlineStr">
        <is>
          <t>pbr</t>
        </is>
      </c>
      <c r="F3967" t="inlineStr">
        <is>
          <t>&gt;=0.11;&lt;2.0</t>
        </is>
      </c>
      <c r="G3967" t="inlineStr"/>
      <c r="H3967" t="inlineStr"/>
    </row>
    <row r="3968">
      <c r="A3968" t="inlineStr">
        <is>
          <t>ironic-inspector</t>
        </is>
      </c>
      <c r="B3968" t="inlineStr">
        <is>
          <t>f3874fddcdaf9b3cefbb542a8e1b5f8f6c499171</t>
        </is>
      </c>
      <c r="C3968" t="inlineStr">
        <is>
          <t>2015-07-09 13:25:41+00:00</t>
        </is>
      </c>
      <c r="D3968" t="inlineStr">
        <is>
          <t>add</t>
        </is>
      </c>
      <c r="E3968" t="inlineStr">
        <is>
          <t>oslo.db</t>
        </is>
      </c>
      <c r="F3968" t="inlineStr">
        <is>
          <t>&gt;=1.12.0</t>
        </is>
      </c>
      <c r="G3968" t="inlineStr"/>
      <c r="H3968" t="inlineStr"/>
    </row>
    <row r="3969">
      <c r="A3969" t="inlineStr">
        <is>
          <t>ironic-inspector</t>
        </is>
      </c>
      <c r="B3969" t="inlineStr">
        <is>
          <t>f3874fddcdaf9b3cefbb542a8e1b5f8f6c499171</t>
        </is>
      </c>
      <c r="C3969" t="inlineStr">
        <is>
          <t>2015-07-09 13:25:41+00:00</t>
        </is>
      </c>
      <c r="D3969" t="inlineStr">
        <is>
          <t>rem</t>
        </is>
      </c>
      <c r="E3969" t="inlineStr"/>
      <c r="F3969" t="inlineStr"/>
      <c r="G3969" t="inlineStr">
        <is>
          <t>cliff</t>
        </is>
      </c>
      <c r="H3969" t="inlineStr">
        <is>
          <t>&gt;=1.10.0;&lt;1.11.0</t>
        </is>
      </c>
    </row>
    <row r="3970">
      <c r="A3970" t="inlineStr">
        <is>
          <t>ironic-inspector</t>
        </is>
      </c>
      <c r="B3970" t="inlineStr">
        <is>
          <t>f3874fddcdaf9b3cefbb542a8e1b5f8f6c499171</t>
        </is>
      </c>
      <c r="C3970" t="inlineStr">
        <is>
          <t>2015-07-09 13:25:41+00:00</t>
        </is>
      </c>
      <c r="D3970" t="inlineStr">
        <is>
          <t>rem</t>
        </is>
      </c>
      <c r="E3970" t="inlineStr"/>
      <c r="F3970" t="inlineStr"/>
      <c r="G3970" t="inlineStr">
        <is>
          <t>requests</t>
        </is>
      </c>
      <c r="H3970" t="inlineStr">
        <is>
          <t>&gt;=2.2.0;!=2.4.0</t>
        </is>
      </c>
    </row>
    <row r="3971">
      <c r="A3971" t="inlineStr">
        <is>
          <t>ironic-inspector</t>
        </is>
      </c>
      <c r="B3971" t="inlineStr">
        <is>
          <t>cf58f63ab400f6fbbfeb9e49870943fbab43d6fa</t>
        </is>
      </c>
      <c r="C3971" t="inlineStr">
        <is>
          <t>2015-08-12 12:07:31+00:00</t>
        </is>
      </c>
      <c r="D3971" t="inlineStr">
        <is>
          <t>verchange</t>
        </is>
      </c>
      <c r="E3971" t="inlineStr">
        <is>
          <t>oslo.utils</t>
        </is>
      </c>
      <c r="F3971" t="inlineStr">
        <is>
          <t>&gt;=1.9.0</t>
        </is>
      </c>
      <c r="G3971" t="inlineStr">
        <is>
          <t>oslo.utils</t>
        </is>
      </c>
      <c r="H3971" t="inlineStr">
        <is>
          <t>&gt;=1.6.0</t>
        </is>
      </c>
    </row>
    <row r="3972">
      <c r="A3972" t="inlineStr">
        <is>
          <t>ironic-inspector</t>
        </is>
      </c>
      <c r="B3972" t="inlineStr">
        <is>
          <t>cf58f63ab400f6fbbfeb9e49870943fbab43d6fa</t>
        </is>
      </c>
      <c r="C3972" t="inlineStr">
        <is>
          <t>2015-08-12 12:07:31+00:00</t>
        </is>
      </c>
      <c r="D3972" t="inlineStr">
        <is>
          <t>verchange</t>
        </is>
      </c>
      <c r="E3972" t="inlineStr">
        <is>
          <t>keystonemiddleware</t>
        </is>
      </c>
      <c r="F3972" t="inlineStr">
        <is>
          <t>&gt;=2.0.0</t>
        </is>
      </c>
      <c r="G3972" t="inlineStr">
        <is>
          <t>keystonemiddleware</t>
        </is>
      </c>
      <c r="H3972" t="inlineStr">
        <is>
          <t>&gt;=1.5.0</t>
        </is>
      </c>
    </row>
    <row r="3973">
      <c r="A3973" t="inlineStr">
        <is>
          <t>ironic-inspector</t>
        </is>
      </c>
      <c r="B3973" t="inlineStr">
        <is>
          <t>cf58f63ab400f6fbbfeb9e49870943fbab43d6fa</t>
        </is>
      </c>
      <c r="C3973" t="inlineStr">
        <is>
          <t>2015-08-12 12:07:31+00:00</t>
        </is>
      </c>
      <c r="D3973" t="inlineStr">
        <is>
          <t>verchange</t>
        </is>
      </c>
      <c r="E3973" t="inlineStr">
        <is>
          <t>pbr</t>
        </is>
      </c>
      <c r="F3973" t="inlineStr">
        <is>
          <t>&lt;2.0;&gt;=1.4</t>
        </is>
      </c>
      <c r="G3973" t="inlineStr">
        <is>
          <t>pbr</t>
        </is>
      </c>
      <c r="H3973" t="inlineStr">
        <is>
          <t>&gt;=0.11;&lt;2.0</t>
        </is>
      </c>
    </row>
    <row r="3974">
      <c r="A3974" t="inlineStr">
        <is>
          <t>ironic-inspector</t>
        </is>
      </c>
      <c r="B3974" t="inlineStr">
        <is>
          <t>cf58f63ab400f6fbbfeb9e49870943fbab43d6fa</t>
        </is>
      </c>
      <c r="C3974" t="inlineStr">
        <is>
          <t>2015-08-12 12:07:31+00:00</t>
        </is>
      </c>
      <c r="D3974" t="inlineStr">
        <is>
          <t>verchange</t>
        </is>
      </c>
      <c r="E3974" t="inlineStr">
        <is>
          <t>oslo.db</t>
        </is>
      </c>
      <c r="F3974" t="inlineStr">
        <is>
          <t>&gt;=2.0</t>
        </is>
      </c>
      <c r="G3974" t="inlineStr">
        <is>
          <t>oslo.db</t>
        </is>
      </c>
      <c r="H3974" t="inlineStr">
        <is>
          <t>&gt;=1.12.0</t>
        </is>
      </c>
    </row>
    <row r="3975">
      <c r="A3975" t="inlineStr">
        <is>
          <t>ironic-inspector</t>
        </is>
      </c>
      <c r="B3975" t="inlineStr">
        <is>
          <t>cf58f63ab400f6fbbfeb9e49870943fbab43d6fa</t>
        </is>
      </c>
      <c r="C3975" t="inlineStr">
        <is>
          <t>2015-08-12 12:07:31+00:00</t>
        </is>
      </c>
      <c r="D3975" t="inlineStr">
        <is>
          <t>add</t>
        </is>
      </c>
      <c r="E3975" t="inlineStr">
        <is>
          <t>oslo.log</t>
        </is>
      </c>
      <c r="F3975" t="inlineStr">
        <is>
          <t>&gt;=1.8.0</t>
        </is>
      </c>
      <c r="G3975" t="inlineStr"/>
      <c r="H3975" t="inlineStr"/>
    </row>
    <row r="3976">
      <c r="A3976" t="inlineStr">
        <is>
          <t>ironic-inspector</t>
        </is>
      </c>
      <c r="B3976" t="inlineStr">
        <is>
          <t>cf58f63ab400f6fbbfeb9e49870943fbab43d6fa</t>
        </is>
      </c>
      <c r="C3976" t="inlineStr">
        <is>
          <t>2015-08-12 12:07:31+00:00</t>
        </is>
      </c>
      <c r="D3976" t="inlineStr">
        <is>
          <t>rem</t>
        </is>
      </c>
      <c r="E3976" t="inlineStr"/>
      <c r="F3976" t="inlineStr"/>
      <c r="G3976" t="inlineStr">
        <is>
          <t>python-openstackclient</t>
        </is>
      </c>
      <c r="H3976" t="inlineStr">
        <is>
          <t>&gt;=1.0.3</t>
        </is>
      </c>
    </row>
    <row r="3977">
      <c r="A3977" t="inlineStr">
        <is>
          <t>ironic-inspector</t>
        </is>
      </c>
      <c r="B3977" t="inlineStr">
        <is>
          <t>b57cf89945a716d621874f9500ecf1f20a2512ec</t>
        </is>
      </c>
      <c r="C3977" t="inlineStr">
        <is>
          <t>2015-09-28 13:56:54+00:00</t>
        </is>
      </c>
      <c r="D3977" t="inlineStr">
        <is>
          <t>verchange</t>
        </is>
      </c>
      <c r="E3977" t="inlineStr">
        <is>
          <t>oslo.utils</t>
        </is>
      </c>
      <c r="F3977" t="inlineStr">
        <is>
          <t>&gt;=2.0.0</t>
        </is>
      </c>
      <c r="G3977" t="inlineStr">
        <is>
          <t>oslo.utils</t>
        </is>
      </c>
      <c r="H3977" t="inlineStr">
        <is>
          <t>&gt;=1.9.0</t>
        </is>
      </c>
    </row>
    <row r="3978">
      <c r="A3978" t="inlineStr">
        <is>
          <t>ironic-inspector</t>
        </is>
      </c>
      <c r="B3978" t="inlineStr">
        <is>
          <t>b57cf89945a716d621874f9500ecf1f20a2512ec</t>
        </is>
      </c>
      <c r="C3978" t="inlineStr">
        <is>
          <t>2015-09-28 13:56:54+00:00</t>
        </is>
      </c>
      <c r="D3978" t="inlineStr">
        <is>
          <t>verchange</t>
        </is>
      </c>
      <c r="E3978" t="inlineStr">
        <is>
          <t>python-ironicclient</t>
        </is>
      </c>
      <c r="F3978" t="inlineStr">
        <is>
          <t>&gt;=0.8.0</t>
        </is>
      </c>
      <c r="G3978" t="inlineStr">
        <is>
          <t>python-ironicclient</t>
        </is>
      </c>
      <c r="H3978" t="inlineStr">
        <is>
          <t>&gt;=0.6.0</t>
        </is>
      </c>
    </row>
    <row r="3979">
      <c r="A3979" t="inlineStr">
        <is>
          <t>ironic-inspector</t>
        </is>
      </c>
      <c r="B3979" t="inlineStr">
        <is>
          <t>b57cf89945a716d621874f9500ecf1f20a2512ec</t>
        </is>
      </c>
      <c r="C3979" t="inlineStr">
        <is>
          <t>2015-09-28 13:56:54+00:00</t>
        </is>
      </c>
      <c r="D3979" t="inlineStr">
        <is>
          <t>verchange</t>
        </is>
      </c>
      <c r="E3979" t="inlineStr">
        <is>
          <t>oslo.config</t>
        </is>
      </c>
      <c r="F3979" t="inlineStr">
        <is>
          <t>&gt;=2.3.0</t>
        </is>
      </c>
      <c r="G3979" t="inlineStr">
        <is>
          <t>oslo.config</t>
        </is>
      </c>
      <c r="H3979" t="inlineStr">
        <is>
          <t>&gt;=1.11.0</t>
        </is>
      </c>
    </row>
    <row r="3980">
      <c r="A3980" t="inlineStr">
        <is>
          <t>ironic-inspector</t>
        </is>
      </c>
      <c r="B3980" t="inlineStr">
        <is>
          <t>b57cf89945a716d621874f9500ecf1f20a2512ec</t>
        </is>
      </c>
      <c r="C3980" t="inlineStr">
        <is>
          <t>2015-09-28 13:56:54+00:00</t>
        </is>
      </c>
      <c r="D3980" t="inlineStr">
        <is>
          <t>verchange</t>
        </is>
      </c>
      <c r="E3980" t="inlineStr">
        <is>
          <t>oslo.db</t>
        </is>
      </c>
      <c r="F3980" t="inlineStr">
        <is>
          <t>&gt;=2.4.1</t>
        </is>
      </c>
      <c r="G3980" t="inlineStr">
        <is>
          <t>oslo.db</t>
        </is>
      </c>
      <c r="H3980" t="inlineStr">
        <is>
          <t>&gt;=2.0</t>
        </is>
      </c>
    </row>
    <row r="3981">
      <c r="A3981" t="inlineStr">
        <is>
          <t>ironic-inspector</t>
        </is>
      </c>
      <c r="B3981" t="inlineStr">
        <is>
          <t>b57cf89945a716d621874f9500ecf1f20a2512ec</t>
        </is>
      </c>
      <c r="C3981" t="inlineStr">
        <is>
          <t>2015-09-28 13:56:54+00:00</t>
        </is>
      </c>
      <c r="D3981" t="inlineStr">
        <is>
          <t>verchange</t>
        </is>
      </c>
      <c r="E3981" t="inlineStr">
        <is>
          <t>pbr</t>
        </is>
      </c>
      <c r="F3981" t="inlineStr">
        <is>
          <t>&gt;=1.6</t>
        </is>
      </c>
      <c r="G3981" t="inlineStr">
        <is>
          <t>pbr</t>
        </is>
      </c>
      <c r="H3981" t="inlineStr">
        <is>
          <t>&lt;2.0;&gt;=1.4</t>
        </is>
      </c>
    </row>
    <row r="3982">
      <c r="A3982" t="inlineStr">
        <is>
          <t>ironic-inspector</t>
        </is>
      </c>
      <c r="B3982" t="inlineStr">
        <is>
          <t>b57cf89945a716d621874f9500ecf1f20a2512ec</t>
        </is>
      </c>
      <c r="C3982" t="inlineStr">
        <is>
          <t>2015-09-28 13:56:54+00:00</t>
        </is>
      </c>
      <c r="D3982" t="inlineStr">
        <is>
          <t>add</t>
        </is>
      </c>
      <c r="E3982" t="inlineStr">
        <is>
          <t>alembic</t>
        </is>
      </c>
      <c r="F3982" t="inlineStr">
        <is>
          <t>&gt;=0.8.0</t>
        </is>
      </c>
      <c r="G3982" t="inlineStr"/>
      <c r="H3982" t="inlineStr"/>
    </row>
    <row r="3983">
      <c r="A3983" t="inlineStr">
        <is>
          <t>ironic-inspector</t>
        </is>
      </c>
      <c r="B3983" t="inlineStr">
        <is>
          <t>b57cf89945a716d621874f9500ecf1f20a2512ec</t>
        </is>
      </c>
      <c r="C3983" t="inlineStr">
        <is>
          <t>2015-09-28 13:56:54+00:00</t>
        </is>
      </c>
      <c r="D3983" t="inlineStr">
        <is>
          <t>add</t>
        </is>
      </c>
      <c r="E3983" t="inlineStr">
        <is>
          <t>jsonpath-rw</t>
        </is>
      </c>
      <c r="F3983" t="inlineStr">
        <is>
          <t>&lt;2.0;&gt;=1.2.0</t>
        </is>
      </c>
      <c r="G3983" t="inlineStr"/>
      <c r="H3983" t="inlineStr"/>
    </row>
    <row r="3984">
      <c r="A3984" t="inlineStr">
        <is>
          <t>ironic-inspector</t>
        </is>
      </c>
      <c r="B3984" t="inlineStr">
        <is>
          <t>b57cf89945a716d621874f9500ecf1f20a2512ec</t>
        </is>
      </c>
      <c r="C3984" t="inlineStr">
        <is>
          <t>2015-09-28 13:56:54+00:00</t>
        </is>
      </c>
      <c r="D3984" t="inlineStr">
        <is>
          <t>add</t>
        </is>
      </c>
      <c r="E3984" t="inlineStr">
        <is>
          <t>jsonschema</t>
        </is>
      </c>
      <c r="F3984" t="inlineStr">
        <is>
          <t>!=2.5.0;&gt;=2.0.0;&lt;3.0.0</t>
        </is>
      </c>
      <c r="G3984" t="inlineStr"/>
      <c r="H3984" t="inlineStr"/>
    </row>
    <row r="3985">
      <c r="A3985" t="inlineStr">
        <is>
          <t>ironic-inspector</t>
        </is>
      </c>
      <c r="B3985" t="inlineStr">
        <is>
          <t>b57cf89945a716d621874f9500ecf1f20a2512ec</t>
        </is>
      </c>
      <c r="C3985" t="inlineStr">
        <is>
          <t>2015-09-28 13:56:54+00:00</t>
        </is>
      </c>
      <c r="D3985" t="inlineStr">
        <is>
          <t>add</t>
        </is>
      </c>
      <c r="E3985" t="inlineStr">
        <is>
          <t>netaddr</t>
        </is>
      </c>
      <c r="F3985" t="inlineStr">
        <is>
          <t>!=0.7.16;&gt;=0.7.12</t>
        </is>
      </c>
      <c r="G3985" t="inlineStr"/>
      <c r="H3985" t="inlineStr"/>
    </row>
    <row r="3986">
      <c r="A3986" t="inlineStr">
        <is>
          <t>ironic-inspector</t>
        </is>
      </c>
      <c r="B3986" t="inlineStr">
        <is>
          <t>b57cf89945a716d621874f9500ecf1f20a2512ec</t>
        </is>
      </c>
      <c r="C3986" t="inlineStr">
        <is>
          <t>2015-09-28 13:56:54+00:00</t>
        </is>
      </c>
      <c r="D3986" t="inlineStr">
        <is>
          <t>add</t>
        </is>
      </c>
      <c r="E3986" t="inlineStr">
        <is>
          <t>python-swiftclient</t>
        </is>
      </c>
      <c r="F3986" t="inlineStr">
        <is>
          <t>&gt;=2.2.0</t>
        </is>
      </c>
      <c r="G3986" t="inlineStr"/>
      <c r="H3986" t="inlineStr"/>
    </row>
    <row r="3987">
      <c r="A3987" t="inlineStr">
        <is>
          <t>ironic-inspector</t>
        </is>
      </c>
      <c r="B3987" t="inlineStr">
        <is>
          <t>b57cf89945a716d621874f9500ecf1f20a2512ec</t>
        </is>
      </c>
      <c r="C3987" t="inlineStr">
        <is>
          <t>2015-09-28 13:56:54+00:00</t>
        </is>
      </c>
      <c r="D3987" t="inlineStr">
        <is>
          <t>add</t>
        </is>
      </c>
      <c r="E3987" t="inlineStr">
        <is>
          <t>oslo.rootwrap</t>
        </is>
      </c>
      <c r="F3987" t="inlineStr">
        <is>
          <t>&gt;=2.0.0</t>
        </is>
      </c>
      <c r="G3987" t="inlineStr"/>
      <c r="H3987" t="inlineStr"/>
    </row>
    <row r="3988">
      <c r="A3988" t="inlineStr">
        <is>
          <t>ironic-inspector</t>
        </is>
      </c>
      <c r="B3988" t="inlineStr">
        <is>
          <t>b57cf89945a716d621874f9500ecf1f20a2512ec</t>
        </is>
      </c>
      <c r="C3988" t="inlineStr">
        <is>
          <t>2015-09-28 13:56:54+00:00</t>
        </is>
      </c>
      <c r="D3988" t="inlineStr">
        <is>
          <t>add</t>
        </is>
      </c>
      <c r="E3988" t="inlineStr">
        <is>
          <t>SQLAlchemy</t>
        </is>
      </c>
      <c r="F3988" t="inlineStr">
        <is>
          <t>&gt;=0.9.9;&lt;1.1.0</t>
        </is>
      </c>
      <c r="G3988" t="inlineStr"/>
      <c r="H3988" t="inlineStr"/>
    </row>
    <row r="3989">
      <c r="A3989" t="inlineStr">
        <is>
          <t>ironic-inspector</t>
        </is>
      </c>
      <c r="B3989" t="inlineStr">
        <is>
          <t>17a72c391457c14337521bb2ffbc5f61aa933512</t>
        </is>
      </c>
      <c r="C3989" t="inlineStr">
        <is>
          <t>2015-10-02 12:06:32+00:00</t>
        </is>
      </c>
      <c r="D3989" t="inlineStr">
        <is>
          <t>verchange</t>
        </is>
      </c>
      <c r="E3989" t="inlineStr">
        <is>
          <t>SQLAlchemy</t>
        </is>
      </c>
      <c r="F3989" t="inlineStr">
        <is>
          <t>&gt;=0.9.9;&lt;1.1.0</t>
        </is>
      </c>
      <c r="G3989" t="inlineStr">
        <is>
          <t>SQLAlchemy</t>
        </is>
      </c>
      <c r="H3989" t="inlineStr">
        <is>
          <t>&gt;=0.9.9;&lt;1.1.0</t>
        </is>
      </c>
    </row>
    <row r="3990">
      <c r="A3990" t="inlineStr">
        <is>
          <t>ironic-inspector</t>
        </is>
      </c>
      <c r="B3990" t="inlineStr">
        <is>
          <t>0a55de4d9f389173cd0764f1468effabd43c8211</t>
        </is>
      </c>
      <c r="C3990" t="inlineStr">
        <is>
          <t>2015-10-21 11:01:55+00:00</t>
        </is>
      </c>
      <c r="D3990" t="inlineStr">
        <is>
          <t>verchange</t>
        </is>
      </c>
      <c r="E3990" t="inlineStr">
        <is>
          <t>oslo.utils</t>
        </is>
      </c>
      <c r="F3990" t="inlineStr">
        <is>
          <t>&gt;=2.0.0;!=2.6.0</t>
        </is>
      </c>
      <c r="G3990" t="inlineStr">
        <is>
          <t>oslo.utils</t>
        </is>
      </c>
      <c r="H3990" t="inlineStr">
        <is>
          <t>&gt;=2.0.0</t>
        </is>
      </c>
    </row>
    <row r="3991">
      <c r="A3991" t="inlineStr">
        <is>
          <t>ironic-inspector</t>
        </is>
      </c>
      <c r="B3991" t="inlineStr">
        <is>
          <t>99732e5297244f9209061d6e9ac74153c1d4e71b</t>
        </is>
      </c>
      <c r="C3991" t="inlineStr">
        <is>
          <t>2015-12-03 20:09:28+00:00</t>
        </is>
      </c>
      <c r="D3991" t="inlineStr">
        <is>
          <t>verchange</t>
        </is>
      </c>
      <c r="E3991" t="inlineStr">
        <is>
          <t>oslo.utils</t>
        </is>
      </c>
      <c r="F3991" t="inlineStr">
        <is>
          <t>&gt;=2.8.0</t>
        </is>
      </c>
      <c r="G3991" t="inlineStr">
        <is>
          <t>oslo.utils</t>
        </is>
      </c>
      <c r="H3991" t="inlineStr">
        <is>
          <t>&gt;=2.0.0;!=2.6.0</t>
        </is>
      </c>
    </row>
    <row r="3992">
      <c r="A3992" t="inlineStr">
        <is>
          <t>ironic-inspector</t>
        </is>
      </c>
      <c r="B3992" t="inlineStr">
        <is>
          <t>99732e5297244f9209061d6e9ac74153c1d4e71b</t>
        </is>
      </c>
      <c r="C3992" t="inlineStr">
        <is>
          <t>2015-12-03 20:09:28+00:00</t>
        </is>
      </c>
      <c r="D3992" t="inlineStr">
        <is>
          <t>verchange</t>
        </is>
      </c>
      <c r="E3992" t="inlineStr">
        <is>
          <t>keystonemiddleware</t>
        </is>
      </c>
      <c r="F3992" t="inlineStr">
        <is>
          <t>&gt;=2.0.0;!=2.4.0</t>
        </is>
      </c>
      <c r="G3992" t="inlineStr">
        <is>
          <t>keystonemiddleware</t>
        </is>
      </c>
      <c r="H3992" t="inlineStr">
        <is>
          <t>&gt;=2.0.0</t>
        </is>
      </c>
    </row>
    <row r="3993">
      <c r="A3993" t="inlineStr">
        <is>
          <t>ironic-inspector</t>
        </is>
      </c>
      <c r="B3993" t="inlineStr">
        <is>
          <t>99732e5297244f9209061d6e9ac74153c1d4e71b</t>
        </is>
      </c>
      <c r="C3993" t="inlineStr">
        <is>
          <t>2015-12-03 20:09:28+00:00</t>
        </is>
      </c>
      <c r="D3993" t="inlineStr">
        <is>
          <t>verchange</t>
        </is>
      </c>
      <c r="E3993" t="inlineStr">
        <is>
          <t>oslo.config</t>
        </is>
      </c>
      <c r="F3993" t="inlineStr">
        <is>
          <t>&gt;=2.7.0</t>
        </is>
      </c>
      <c r="G3993" t="inlineStr">
        <is>
          <t>oslo.config</t>
        </is>
      </c>
      <c r="H3993" t="inlineStr">
        <is>
          <t>&gt;=2.3.0</t>
        </is>
      </c>
    </row>
    <row r="3994">
      <c r="A3994" t="inlineStr">
        <is>
          <t>ironic-inspector</t>
        </is>
      </c>
      <c r="B3994" t="inlineStr">
        <is>
          <t>99732e5297244f9209061d6e9ac74153c1d4e71b</t>
        </is>
      </c>
      <c r="C3994" t="inlineStr">
        <is>
          <t>2015-12-03 20:09:28+00:00</t>
        </is>
      </c>
      <c r="D3994" t="inlineStr">
        <is>
          <t>verchange</t>
        </is>
      </c>
      <c r="E3994" t="inlineStr">
        <is>
          <t>python-keystoneclient</t>
        </is>
      </c>
      <c r="F3994" t="inlineStr">
        <is>
          <t>&gt;=1.6.0;!=1.8.0</t>
        </is>
      </c>
      <c r="G3994" t="inlineStr">
        <is>
          <t>python-keystoneclient</t>
        </is>
      </c>
      <c r="H3994" t="inlineStr">
        <is>
          <t>&gt;=1.6.0</t>
        </is>
      </c>
    </row>
    <row r="3995">
      <c r="A3995" t="inlineStr">
        <is>
          <t>ironic-inspector</t>
        </is>
      </c>
      <c r="B3995" t="inlineStr">
        <is>
          <t>99732e5297244f9209061d6e9ac74153c1d4e71b</t>
        </is>
      </c>
      <c r="C3995" t="inlineStr">
        <is>
          <t>2015-12-03 20:09:28+00:00</t>
        </is>
      </c>
      <c r="D3995" t="inlineStr">
        <is>
          <t>verchange</t>
        </is>
      </c>
      <c r="E3995" t="inlineStr">
        <is>
          <t>oslo.db</t>
        </is>
      </c>
      <c r="F3995" t="inlineStr">
        <is>
          <t>&gt;=3.2.0</t>
        </is>
      </c>
      <c r="G3995" t="inlineStr">
        <is>
          <t>oslo.db</t>
        </is>
      </c>
      <c r="H3995" t="inlineStr">
        <is>
          <t>&gt;=2.4.1</t>
        </is>
      </c>
    </row>
    <row r="3996">
      <c r="A3996" t="inlineStr">
        <is>
          <t>ironic-inspector</t>
        </is>
      </c>
      <c r="B3996" t="inlineStr">
        <is>
          <t>99732e5297244f9209061d6e9ac74153c1d4e71b</t>
        </is>
      </c>
      <c r="C3996" t="inlineStr">
        <is>
          <t>2015-12-03 20:09:28+00:00</t>
        </is>
      </c>
      <c r="D3996" t="inlineStr">
        <is>
          <t>verchange</t>
        </is>
      </c>
      <c r="E3996" t="inlineStr">
        <is>
          <t>oslo.log</t>
        </is>
      </c>
      <c r="F3996" t="inlineStr">
        <is>
          <t>&gt;=1.12.0</t>
        </is>
      </c>
      <c r="G3996" t="inlineStr">
        <is>
          <t>oslo.log</t>
        </is>
      </c>
      <c r="H3996" t="inlineStr">
        <is>
          <t>&gt;=1.8.0</t>
        </is>
      </c>
    </row>
    <row r="3997">
      <c r="A3997" t="inlineStr">
        <is>
          <t>ironic-inspector</t>
        </is>
      </c>
      <c r="B3997" t="inlineStr">
        <is>
          <t>99732e5297244f9209061d6e9ac74153c1d4e71b</t>
        </is>
      </c>
      <c r="C3997" t="inlineStr">
        <is>
          <t>2015-12-03 20:09:28+00:00</t>
        </is>
      </c>
      <c r="D3997" t="inlineStr">
        <is>
          <t>add</t>
        </is>
      </c>
      <c r="E3997" t="inlineStr">
        <is>
          <t>oslo.concurrency</t>
        </is>
      </c>
      <c r="F3997" t="inlineStr">
        <is>
          <t>&gt;=2.3.0</t>
        </is>
      </c>
      <c r="G3997" t="inlineStr"/>
      <c r="H3997" t="inlineStr"/>
    </row>
    <row r="3998">
      <c r="A3998" t="inlineStr">
        <is>
          <t>ironic-inspector</t>
        </is>
      </c>
      <c r="B3998" t="inlineStr">
        <is>
          <t>23bf0b5d6afe33b50c4a11b13a8f9a6553020b63</t>
        </is>
      </c>
      <c r="C3998" t="inlineStr">
        <is>
          <t>2016-01-25 15:41:31+00:00</t>
        </is>
      </c>
      <c r="D3998" t="inlineStr">
        <is>
          <t>verchange</t>
        </is>
      </c>
      <c r="E3998" t="inlineStr">
        <is>
          <t>keystonemiddleware</t>
        </is>
      </c>
      <c r="F3998" t="inlineStr">
        <is>
          <t>&gt;=2.0.0;!=2.4.0</t>
        </is>
      </c>
      <c r="G3998" t="inlineStr">
        <is>
          <t>keystonemiddleware</t>
        </is>
      </c>
      <c r="H3998" t="inlineStr">
        <is>
          <t>&gt;=2.0.0</t>
        </is>
      </c>
    </row>
    <row r="3999">
      <c r="A3999" t="inlineStr">
        <is>
          <t>ironic-inspector</t>
        </is>
      </c>
      <c r="B3999" t="inlineStr">
        <is>
          <t>23bf0b5d6afe33b50c4a11b13a8f9a6553020b63</t>
        </is>
      </c>
      <c r="C3999" t="inlineStr">
        <is>
          <t>2016-01-25 15:41:31+00:00</t>
        </is>
      </c>
      <c r="D3999" t="inlineStr">
        <is>
          <t>verchange</t>
        </is>
      </c>
      <c r="E3999" t="inlineStr">
        <is>
          <t>python-keystoneclient</t>
        </is>
      </c>
      <c r="F3999" t="inlineStr">
        <is>
          <t>&gt;=1.6.0;!=1.8.0</t>
        </is>
      </c>
      <c r="G3999" t="inlineStr">
        <is>
          <t>python-keystoneclient</t>
        </is>
      </c>
      <c r="H3999" t="inlineStr">
        <is>
          <t>&gt;=1.6.0</t>
        </is>
      </c>
    </row>
    <row r="4000">
      <c r="A4000" t="inlineStr">
        <is>
          <t>ironic-inspector</t>
        </is>
      </c>
      <c r="B4000" t="inlineStr">
        <is>
          <t>7e868b6201f3cb126d6d1b72e3b473d51b20010d</t>
        </is>
      </c>
      <c r="C4000" t="inlineStr">
        <is>
          <t>2016-01-25 16:23:07+00:00</t>
        </is>
      </c>
      <c r="D4000" t="inlineStr">
        <is>
          <t>verchange</t>
        </is>
      </c>
      <c r="E4000" t="inlineStr">
        <is>
          <t>six</t>
        </is>
      </c>
      <c r="F4000" t="inlineStr">
        <is>
          <t>&gt;=1.9.0</t>
        </is>
      </c>
      <c r="G4000" t="inlineStr">
        <is>
          <t>six</t>
        </is>
      </c>
      <c r="H4000" t="inlineStr">
        <is>
          <t>&gt;=1.9.0</t>
        </is>
      </c>
    </row>
    <row r="4001">
      <c r="A4001" t="inlineStr">
        <is>
          <t>ironic-inspector</t>
        </is>
      </c>
      <c r="B4001" t="inlineStr">
        <is>
          <t>7e868b6201f3cb126d6d1b72e3b473d51b20010d</t>
        </is>
      </c>
      <c r="C4001" t="inlineStr">
        <is>
          <t>2016-01-25 16:23:07+00:00</t>
        </is>
      </c>
      <c r="D4001" t="inlineStr">
        <is>
          <t>verchange</t>
        </is>
      </c>
      <c r="E4001" t="inlineStr">
        <is>
          <t>oslo.utils</t>
        </is>
      </c>
      <c r="F4001" t="inlineStr">
        <is>
          <t>&gt;=3.4.0</t>
        </is>
      </c>
      <c r="G4001" t="inlineStr">
        <is>
          <t>oslo.utils</t>
        </is>
      </c>
      <c r="H4001" t="inlineStr">
        <is>
          <t>&gt;=2.8.0</t>
        </is>
      </c>
    </row>
    <row r="4002">
      <c r="A4002" t="inlineStr">
        <is>
          <t>ironic-inspector</t>
        </is>
      </c>
      <c r="B4002" t="inlineStr">
        <is>
          <t>7e868b6201f3cb126d6d1b72e3b473d51b20010d</t>
        </is>
      </c>
      <c r="C4002" t="inlineStr">
        <is>
          <t>2016-01-25 16:23:07+00:00</t>
        </is>
      </c>
      <c r="D4002" t="inlineStr">
        <is>
          <t>verchange</t>
        </is>
      </c>
      <c r="E4002" t="inlineStr">
        <is>
          <t>keystonemiddleware</t>
        </is>
      </c>
      <c r="F4002" t="inlineStr">
        <is>
          <t>&gt;=4.0.0;!=4.1.0</t>
        </is>
      </c>
      <c r="G4002" t="inlineStr">
        <is>
          <t>keystonemiddleware</t>
        </is>
      </c>
      <c r="H4002" t="inlineStr">
        <is>
          <t>&gt;=2.0.0;!=2.4.0</t>
        </is>
      </c>
    </row>
    <row r="4003">
      <c r="A4003" t="inlineStr">
        <is>
          <t>ironic-inspector</t>
        </is>
      </c>
      <c r="B4003" t="inlineStr">
        <is>
          <t>7e868b6201f3cb126d6d1b72e3b473d51b20010d</t>
        </is>
      </c>
      <c r="C4003" t="inlineStr">
        <is>
          <t>2016-01-25 16:23:07+00:00</t>
        </is>
      </c>
      <c r="D4003" t="inlineStr">
        <is>
          <t>verchange</t>
        </is>
      </c>
      <c r="E4003" t="inlineStr">
        <is>
          <t>jsonschema</t>
        </is>
      </c>
      <c r="F4003" t="inlineStr">
        <is>
          <t>!=2.5.0;&gt;=2.0.0;&lt;3.0.0</t>
        </is>
      </c>
      <c r="G4003" t="inlineStr">
        <is>
          <t>jsonschema</t>
        </is>
      </c>
      <c r="H4003" t="inlineStr">
        <is>
          <t>!=2.5.0;&gt;=2.0.0;&lt;3.0.0</t>
        </is>
      </c>
    </row>
    <row r="4004">
      <c r="A4004" t="inlineStr">
        <is>
          <t>ironic-inspector</t>
        </is>
      </c>
      <c r="B4004" t="inlineStr">
        <is>
          <t>7e868b6201f3cb126d6d1b72e3b473d51b20010d</t>
        </is>
      </c>
      <c r="C4004" t="inlineStr">
        <is>
          <t>2016-01-25 16:23:07+00:00</t>
        </is>
      </c>
      <c r="D4004" t="inlineStr">
        <is>
          <t>verchange</t>
        </is>
      </c>
      <c r="E4004" t="inlineStr">
        <is>
          <t>python-ironicclient</t>
        </is>
      </c>
      <c r="F4004" t="inlineStr">
        <is>
          <t>&gt;=0.8.0</t>
        </is>
      </c>
      <c r="G4004" t="inlineStr">
        <is>
          <t>python-ironicclient</t>
        </is>
      </c>
      <c r="H4004" t="inlineStr">
        <is>
          <t>&gt;=0.8.0</t>
        </is>
      </c>
    </row>
    <row r="4005">
      <c r="A4005" t="inlineStr">
        <is>
          <t>ironic-inspector</t>
        </is>
      </c>
      <c r="B4005" t="inlineStr">
        <is>
          <t>7e868b6201f3cb126d6d1b72e3b473d51b20010d</t>
        </is>
      </c>
      <c r="C4005" t="inlineStr">
        <is>
          <t>2016-01-25 16:23:07+00:00</t>
        </is>
      </c>
      <c r="D4005" t="inlineStr">
        <is>
          <t>verchange</t>
        </is>
      </c>
      <c r="E4005" t="inlineStr">
        <is>
          <t>oslo.config</t>
        </is>
      </c>
      <c r="F4005" t="inlineStr">
        <is>
          <t>&gt;=3.2.0</t>
        </is>
      </c>
      <c r="G4005" t="inlineStr">
        <is>
          <t>oslo.config</t>
        </is>
      </c>
      <c r="H4005" t="inlineStr">
        <is>
          <t>&gt;=2.7.0</t>
        </is>
      </c>
    </row>
    <row r="4006">
      <c r="A4006" t="inlineStr">
        <is>
          <t>ironic-inspector</t>
        </is>
      </c>
      <c r="B4006" t="inlineStr">
        <is>
          <t>7e868b6201f3cb126d6d1b72e3b473d51b20010d</t>
        </is>
      </c>
      <c r="C4006" t="inlineStr">
        <is>
          <t>2016-01-25 16:23:07+00:00</t>
        </is>
      </c>
      <c r="D4006" t="inlineStr">
        <is>
          <t>verchange</t>
        </is>
      </c>
      <c r="E4006" t="inlineStr">
        <is>
          <t>python-keystoneclient</t>
        </is>
      </c>
      <c r="F4006" t="inlineStr">
        <is>
          <t>&gt;=1.6.0;!=2.1.0;!=1.8.0</t>
        </is>
      </c>
      <c r="G4006" t="inlineStr">
        <is>
          <t>python-keystoneclient</t>
        </is>
      </c>
      <c r="H4006" t="inlineStr">
        <is>
          <t>&gt;=1.6.0;!=1.8.0</t>
        </is>
      </c>
    </row>
    <row r="4007">
      <c r="A4007" t="inlineStr">
        <is>
          <t>ironic-inspector</t>
        </is>
      </c>
      <c r="B4007" t="inlineStr">
        <is>
          <t>7e868b6201f3cb126d6d1b72e3b473d51b20010d</t>
        </is>
      </c>
      <c r="C4007" t="inlineStr">
        <is>
          <t>2016-01-25 16:23:07+00:00</t>
        </is>
      </c>
      <c r="D4007" t="inlineStr">
        <is>
          <t>verchange</t>
        </is>
      </c>
      <c r="E4007" t="inlineStr">
        <is>
          <t>jsonpath-rw</t>
        </is>
      </c>
      <c r="F4007" t="inlineStr">
        <is>
          <t>&lt;2.0;&gt;=1.2.0</t>
        </is>
      </c>
      <c r="G4007" t="inlineStr">
        <is>
          <t>jsonpath-rw</t>
        </is>
      </c>
      <c r="H4007" t="inlineStr">
        <is>
          <t>&lt;2.0;&gt;=1.2.0</t>
        </is>
      </c>
    </row>
    <row r="4008">
      <c r="A4008" t="inlineStr">
        <is>
          <t>ironic-inspector</t>
        </is>
      </c>
      <c r="B4008" t="inlineStr">
        <is>
          <t>7e868b6201f3cb126d6d1b72e3b473d51b20010d</t>
        </is>
      </c>
      <c r="C4008" t="inlineStr">
        <is>
          <t>2016-01-25 16:23:07+00:00</t>
        </is>
      </c>
      <c r="D4008" t="inlineStr">
        <is>
          <t>verchange</t>
        </is>
      </c>
      <c r="E4008" t="inlineStr">
        <is>
          <t>oslo.db</t>
        </is>
      </c>
      <c r="F4008" t="inlineStr">
        <is>
          <t>&gt;=4.1.0</t>
        </is>
      </c>
      <c r="G4008" t="inlineStr">
        <is>
          <t>oslo.db</t>
        </is>
      </c>
      <c r="H4008" t="inlineStr">
        <is>
          <t>&gt;=3.2.0</t>
        </is>
      </c>
    </row>
    <row r="4009">
      <c r="A4009" t="inlineStr">
        <is>
          <t>ironic-inspector</t>
        </is>
      </c>
      <c r="B4009" t="inlineStr">
        <is>
          <t>7e868b6201f3cb126d6d1b72e3b473d51b20010d</t>
        </is>
      </c>
      <c r="C4009" t="inlineStr">
        <is>
          <t>2016-01-25 16:23:07+00:00</t>
        </is>
      </c>
      <c r="D4009" t="inlineStr">
        <is>
          <t>verchange</t>
        </is>
      </c>
      <c r="E4009" t="inlineStr">
        <is>
          <t>Babel</t>
        </is>
      </c>
      <c r="F4009" t="inlineStr">
        <is>
          <t>&gt;=1.3</t>
        </is>
      </c>
      <c r="G4009" t="inlineStr">
        <is>
          <t>Babel</t>
        </is>
      </c>
      <c r="H4009" t="inlineStr">
        <is>
          <t>&gt;=1.3</t>
        </is>
      </c>
    </row>
    <row r="4010">
      <c r="A4010" t="inlineStr">
        <is>
          <t>ironic-inspector</t>
        </is>
      </c>
      <c r="B4010" t="inlineStr">
        <is>
          <t>7e868b6201f3cb126d6d1b72e3b473d51b20010d</t>
        </is>
      </c>
      <c r="C4010" t="inlineStr">
        <is>
          <t>2016-01-25 16:23:07+00:00</t>
        </is>
      </c>
      <c r="D4010" t="inlineStr">
        <is>
          <t>verchange</t>
        </is>
      </c>
      <c r="E4010" t="inlineStr">
        <is>
          <t>alembic</t>
        </is>
      </c>
      <c r="F4010" t="inlineStr">
        <is>
          <t>&gt;=0.8.0</t>
        </is>
      </c>
      <c r="G4010" t="inlineStr">
        <is>
          <t>alembic</t>
        </is>
      </c>
      <c r="H4010" t="inlineStr">
        <is>
          <t>&gt;=0.8.0</t>
        </is>
      </c>
    </row>
    <row r="4011">
      <c r="A4011" t="inlineStr">
        <is>
          <t>ironic-inspector</t>
        </is>
      </c>
      <c r="B4011" t="inlineStr">
        <is>
          <t>7e868b6201f3cb126d6d1b72e3b473d51b20010d</t>
        </is>
      </c>
      <c r="C4011" t="inlineStr">
        <is>
          <t>2016-01-25 16:23:07+00:00</t>
        </is>
      </c>
      <c r="D4011" t="inlineStr">
        <is>
          <t>verchange</t>
        </is>
      </c>
      <c r="E4011" t="inlineStr">
        <is>
          <t>Flask</t>
        </is>
      </c>
      <c r="F4011" t="inlineStr">
        <is>
          <t>&lt;1.0;&gt;=0.10</t>
        </is>
      </c>
      <c r="G4011" t="inlineStr">
        <is>
          <t>Flask</t>
        </is>
      </c>
      <c r="H4011" t="inlineStr">
        <is>
          <t>&lt;1.0;&gt;=0.10</t>
        </is>
      </c>
    </row>
    <row r="4012">
      <c r="A4012" t="inlineStr">
        <is>
          <t>ironic-inspector</t>
        </is>
      </c>
      <c r="B4012" t="inlineStr">
        <is>
          <t>7e868b6201f3cb126d6d1b72e3b473d51b20010d</t>
        </is>
      </c>
      <c r="C4012" t="inlineStr">
        <is>
          <t>2016-01-25 16:23:07+00:00</t>
        </is>
      </c>
      <c r="D4012" t="inlineStr">
        <is>
          <t>verchange</t>
        </is>
      </c>
      <c r="E4012" t="inlineStr">
        <is>
          <t>pbr</t>
        </is>
      </c>
      <c r="F4012" t="inlineStr">
        <is>
          <t>&gt;=1.6</t>
        </is>
      </c>
      <c r="G4012" t="inlineStr">
        <is>
          <t>pbr</t>
        </is>
      </c>
      <c r="H4012" t="inlineStr">
        <is>
          <t>&gt;=1.6</t>
        </is>
      </c>
    </row>
    <row r="4013">
      <c r="A4013" t="inlineStr">
        <is>
          <t>ironic-inspector</t>
        </is>
      </c>
      <c r="B4013" t="inlineStr">
        <is>
          <t>7e868b6201f3cb126d6d1b72e3b473d51b20010d</t>
        </is>
      </c>
      <c r="C4013" t="inlineStr">
        <is>
          <t>2016-01-25 16:23:07+00:00</t>
        </is>
      </c>
      <c r="D4013" t="inlineStr">
        <is>
          <t>verchange</t>
        </is>
      </c>
      <c r="E4013" t="inlineStr">
        <is>
          <t>SQLAlchemy</t>
        </is>
      </c>
      <c r="F4013" t="inlineStr">
        <is>
          <t>&lt;1.1.0;&gt;=1.0.10</t>
        </is>
      </c>
      <c r="G4013" t="inlineStr">
        <is>
          <t>SQLAlchemy</t>
        </is>
      </c>
      <c r="H4013" t="inlineStr">
        <is>
          <t>&gt;=0.9.9;&lt;1.1.0</t>
        </is>
      </c>
    </row>
    <row r="4014">
      <c r="A4014" t="inlineStr">
        <is>
          <t>ironic-inspector</t>
        </is>
      </c>
      <c r="B4014" t="inlineStr">
        <is>
          <t>7e868b6201f3cb126d6d1b72e3b473d51b20010d</t>
        </is>
      </c>
      <c r="C4014" t="inlineStr">
        <is>
          <t>2016-01-25 16:23:07+00:00</t>
        </is>
      </c>
      <c r="D4014" t="inlineStr">
        <is>
          <t>verchange</t>
        </is>
      </c>
      <c r="E4014" t="inlineStr">
        <is>
          <t>python-swiftclient</t>
        </is>
      </c>
      <c r="F4014" t="inlineStr">
        <is>
          <t>&gt;=2.2.0</t>
        </is>
      </c>
      <c r="G4014" t="inlineStr">
        <is>
          <t>python-swiftclient</t>
        </is>
      </c>
      <c r="H4014" t="inlineStr">
        <is>
          <t>&gt;=2.2.0</t>
        </is>
      </c>
    </row>
    <row r="4015">
      <c r="A4015" t="inlineStr">
        <is>
          <t>ironic-inspector</t>
        </is>
      </c>
      <c r="B4015" t="inlineStr">
        <is>
          <t>7e868b6201f3cb126d6d1b72e3b473d51b20010d</t>
        </is>
      </c>
      <c r="C4015" t="inlineStr">
        <is>
          <t>2016-01-25 16:23:07+00:00</t>
        </is>
      </c>
      <c r="D4015" t="inlineStr">
        <is>
          <t>verchange</t>
        </is>
      </c>
      <c r="E4015" t="inlineStr">
        <is>
          <t>eventlet</t>
        </is>
      </c>
      <c r="F4015" t="inlineStr">
        <is>
          <t>&gt;=0.17.4</t>
        </is>
      </c>
      <c r="G4015" t="inlineStr">
        <is>
          <t>eventlet</t>
        </is>
      </c>
      <c r="H4015" t="inlineStr">
        <is>
          <t>&gt;=0.17.4</t>
        </is>
      </c>
    </row>
    <row r="4016">
      <c r="A4016" t="inlineStr">
        <is>
          <t>ironic-inspector</t>
        </is>
      </c>
      <c r="B4016" t="inlineStr">
        <is>
          <t>7e868b6201f3cb126d6d1b72e3b473d51b20010d</t>
        </is>
      </c>
      <c r="C4016" t="inlineStr">
        <is>
          <t>2016-01-25 16:23:07+00:00</t>
        </is>
      </c>
      <c r="D4016" t="inlineStr">
        <is>
          <t>verchange</t>
        </is>
      </c>
      <c r="E4016" t="inlineStr">
        <is>
          <t>oslo.log</t>
        </is>
      </c>
      <c r="F4016" t="inlineStr">
        <is>
          <t>&gt;=1.14.0</t>
        </is>
      </c>
      <c r="G4016" t="inlineStr">
        <is>
          <t>oslo.log</t>
        </is>
      </c>
      <c r="H4016" t="inlineStr">
        <is>
          <t>&gt;=1.12.0</t>
        </is>
      </c>
    </row>
    <row r="4017">
      <c r="A4017" t="inlineStr">
        <is>
          <t>ironic-inspector</t>
        </is>
      </c>
      <c r="B4017" t="inlineStr">
        <is>
          <t>7e868b6201f3cb126d6d1b72e3b473d51b20010d</t>
        </is>
      </c>
      <c r="C4017" t="inlineStr">
        <is>
          <t>2016-01-25 16:23:07+00:00</t>
        </is>
      </c>
      <c r="D4017" t="inlineStr">
        <is>
          <t>verchange</t>
        </is>
      </c>
      <c r="E4017" t="inlineStr">
        <is>
          <t>netaddr</t>
        </is>
      </c>
      <c r="F4017" t="inlineStr">
        <is>
          <t>!=0.7.16;&gt;=0.7.12</t>
        </is>
      </c>
      <c r="G4017" t="inlineStr">
        <is>
          <t>netaddr</t>
        </is>
      </c>
      <c r="H4017" t="inlineStr">
        <is>
          <t>!=0.7.16;&gt;=0.7.12</t>
        </is>
      </c>
    </row>
    <row r="4018">
      <c r="A4018" t="inlineStr">
        <is>
          <t>ironic-inspector</t>
        </is>
      </c>
      <c r="B4018" t="inlineStr">
        <is>
          <t>aea60cdc4a9d606137eaeb516a5c15cef3c0eba1</t>
        </is>
      </c>
      <c r="C4018" t="inlineStr">
        <is>
          <t>2016-03-10 15:10:31+00:00</t>
        </is>
      </c>
      <c r="D4018" t="inlineStr">
        <is>
          <t>verchange</t>
        </is>
      </c>
      <c r="E4018" t="inlineStr">
        <is>
          <t>oslo.utils</t>
        </is>
      </c>
      <c r="F4018" t="inlineStr">
        <is>
          <t>&gt;=3.5.0</t>
        </is>
      </c>
      <c r="G4018" t="inlineStr">
        <is>
          <t>oslo.utils</t>
        </is>
      </c>
      <c r="H4018" t="inlineStr">
        <is>
          <t>&gt;=3.4.0</t>
        </is>
      </c>
    </row>
    <row r="4019">
      <c r="A4019" t="inlineStr">
        <is>
          <t>ironic-inspector</t>
        </is>
      </c>
      <c r="B4019" t="inlineStr">
        <is>
          <t>aea60cdc4a9d606137eaeb516a5c15cef3c0eba1</t>
        </is>
      </c>
      <c r="C4019" t="inlineStr">
        <is>
          <t>2016-03-10 15:10:31+00:00</t>
        </is>
      </c>
      <c r="D4019" t="inlineStr">
        <is>
          <t>verchange</t>
        </is>
      </c>
      <c r="E4019" t="inlineStr">
        <is>
          <t>python-ironicclient</t>
        </is>
      </c>
      <c r="F4019" t="inlineStr">
        <is>
          <t>&gt;=1.1.0</t>
        </is>
      </c>
      <c r="G4019" t="inlineStr">
        <is>
          <t>python-ironicclient</t>
        </is>
      </c>
      <c r="H4019" t="inlineStr">
        <is>
          <t>&gt;=0.8.0</t>
        </is>
      </c>
    </row>
    <row r="4020">
      <c r="A4020" t="inlineStr">
        <is>
          <t>ironic-inspector</t>
        </is>
      </c>
      <c r="B4020" t="inlineStr">
        <is>
          <t>aea60cdc4a9d606137eaeb516a5c15cef3c0eba1</t>
        </is>
      </c>
      <c r="C4020" t="inlineStr">
        <is>
          <t>2016-03-10 15:10:31+00:00</t>
        </is>
      </c>
      <c r="D4020" t="inlineStr">
        <is>
          <t>verchange</t>
        </is>
      </c>
      <c r="E4020" t="inlineStr">
        <is>
          <t>oslo.config</t>
        </is>
      </c>
      <c r="F4020" t="inlineStr">
        <is>
          <t>&gt;=3.7.0</t>
        </is>
      </c>
      <c r="G4020" t="inlineStr">
        <is>
          <t>oslo.config</t>
        </is>
      </c>
      <c r="H4020" t="inlineStr">
        <is>
          <t>&gt;=3.2.0</t>
        </is>
      </c>
    </row>
    <row r="4021">
      <c r="A4021" t="inlineStr">
        <is>
          <t>ironic-inspector</t>
        </is>
      </c>
      <c r="B4021" t="inlineStr">
        <is>
          <t>aea60cdc4a9d606137eaeb516a5c15cef3c0eba1</t>
        </is>
      </c>
      <c r="C4021" t="inlineStr">
        <is>
          <t>2016-03-10 15:10:31+00:00</t>
        </is>
      </c>
      <c r="D4021" t="inlineStr">
        <is>
          <t>verchange</t>
        </is>
      </c>
      <c r="E4021" t="inlineStr">
        <is>
          <t>oslo.concurrency</t>
        </is>
      </c>
      <c r="F4021" t="inlineStr">
        <is>
          <t>&gt;=3.5.0</t>
        </is>
      </c>
      <c r="G4021" t="inlineStr">
        <is>
          <t>oslo.concurrency</t>
        </is>
      </c>
      <c r="H4021" t="inlineStr">
        <is>
          <t>&gt;=2.3.0</t>
        </is>
      </c>
    </row>
    <row r="4022">
      <c r="A4022" t="inlineStr">
        <is>
          <t>ironic-inspector</t>
        </is>
      </c>
      <c r="B4022" t="inlineStr">
        <is>
          <t>aea60cdc4a9d606137eaeb516a5c15cef3c0eba1</t>
        </is>
      </c>
      <c r="C4022" t="inlineStr">
        <is>
          <t>2016-03-10 15:10:31+00:00</t>
        </is>
      </c>
      <c r="D4022" t="inlineStr">
        <is>
          <t>verchange</t>
        </is>
      </c>
      <c r="E4022" t="inlineStr">
        <is>
          <t>eventlet</t>
        </is>
      </c>
      <c r="F4022" t="inlineStr">
        <is>
          <t>&gt;=0.18.2;!=0.18.3</t>
        </is>
      </c>
      <c r="G4022" t="inlineStr">
        <is>
          <t>eventlet</t>
        </is>
      </c>
      <c r="H4022" t="inlineStr">
        <is>
          <t>&gt;=0.17.4</t>
        </is>
      </c>
    </row>
    <row r="4023">
      <c r="A4023" t="inlineStr">
        <is>
          <t>ironic-inspector</t>
        </is>
      </c>
      <c r="B4023" t="inlineStr">
        <is>
          <t>aea60cdc4a9d606137eaeb516a5c15cef3c0eba1</t>
        </is>
      </c>
      <c r="C4023" t="inlineStr">
        <is>
          <t>2016-03-10 15:10:31+00:00</t>
        </is>
      </c>
      <c r="D4023" t="inlineStr">
        <is>
          <t>verchange</t>
        </is>
      </c>
      <c r="E4023" t="inlineStr">
        <is>
          <t>oslo.i18n</t>
        </is>
      </c>
      <c r="F4023" t="inlineStr">
        <is>
          <t>&gt;=2.1.0</t>
        </is>
      </c>
      <c r="G4023" t="inlineStr">
        <is>
          <t>oslo.i18n</t>
        </is>
      </c>
      <c r="H4023" t="inlineStr">
        <is>
          <t>&gt;=1.5.0</t>
        </is>
      </c>
    </row>
    <row r="4024">
      <c r="A4024" t="inlineStr">
        <is>
          <t>ironic-inspector</t>
        </is>
      </c>
      <c r="B4024" t="inlineStr">
        <is>
          <t>aea60cdc4a9d606137eaeb516a5c15cef3c0eba1</t>
        </is>
      </c>
      <c r="C4024" t="inlineStr">
        <is>
          <t>2016-03-10 15:10:31+00:00</t>
        </is>
      </c>
      <c r="D4024" t="inlineStr">
        <is>
          <t>add</t>
        </is>
      </c>
      <c r="E4024" t="inlineStr">
        <is>
          <t>futurist</t>
        </is>
      </c>
      <c r="F4024" t="inlineStr">
        <is>
          <t>&gt;=0.11.0</t>
        </is>
      </c>
      <c r="G4024" t="inlineStr"/>
      <c r="H4024" t="inlineStr"/>
    </row>
    <row r="4025">
      <c r="A4025" t="inlineStr">
        <is>
          <t>ironic-inspector</t>
        </is>
      </c>
      <c r="B4025" t="inlineStr">
        <is>
          <t>d41ca2beda690f40bad25221119cbbe8b2637b88</t>
        </is>
      </c>
      <c r="C4025" t="inlineStr">
        <is>
          <t>2016-03-17 19:24:21+00:00</t>
        </is>
      </c>
      <c r="D4025" t="inlineStr">
        <is>
          <t>add</t>
        </is>
      </c>
      <c r="E4025" t="inlineStr">
        <is>
          <t>oslo.middleware</t>
        </is>
      </c>
      <c r="F4025" t="inlineStr">
        <is>
          <t>&gt;=3.0.0</t>
        </is>
      </c>
      <c r="G4025" t="inlineStr"/>
      <c r="H4025" t="inlineStr"/>
    </row>
    <row r="4026">
      <c r="A4026" t="inlineStr">
        <is>
          <t>ironic-inspector</t>
        </is>
      </c>
      <c r="B4026" t="inlineStr">
        <is>
          <t>0167459a9d687524e53728550cd73953089be713</t>
        </is>
      </c>
      <c r="C4026" t="inlineStr">
        <is>
          <t>2016-05-09 15:08:12+00:00</t>
        </is>
      </c>
      <c r="D4026" t="inlineStr">
        <is>
          <t>verchange</t>
        </is>
      </c>
      <c r="E4026" t="inlineStr">
        <is>
          <t>Babel</t>
        </is>
      </c>
      <c r="F4026" t="inlineStr">
        <is>
          <t>!=2.3.3;!=2.3.2;!=2.3.0;!=2.3.1;&gt;=1.3</t>
        </is>
      </c>
      <c r="G4026" t="inlineStr">
        <is>
          <t>Babel</t>
        </is>
      </c>
      <c r="H4026" t="inlineStr">
        <is>
          <t>&gt;=1.3</t>
        </is>
      </c>
    </row>
    <row r="4027">
      <c r="A4027" t="inlineStr">
        <is>
          <t>ironic-inspector</t>
        </is>
      </c>
      <c r="B4027" t="inlineStr">
        <is>
          <t>0353131952c867271e151fd96b82cf48eca6c991</t>
        </is>
      </c>
      <c r="C4027" t="inlineStr">
        <is>
          <t>2016-05-10 19:06:44+00:00</t>
        </is>
      </c>
      <c r="D4027" t="inlineStr">
        <is>
          <t>verchange</t>
        </is>
      </c>
      <c r="E4027" t="inlineStr">
        <is>
          <t>Babel</t>
        </is>
      </c>
      <c r="F4027" t="inlineStr">
        <is>
          <t>!=2.3.3;!=2.3.2;!=2.3.0;!=2.3.1;&gt;=1.3</t>
        </is>
      </c>
      <c r="G4027" t="inlineStr">
        <is>
          <t>Babel</t>
        </is>
      </c>
      <c r="H4027" t="inlineStr">
        <is>
          <t>&gt;=1.3</t>
        </is>
      </c>
    </row>
    <row r="4028">
      <c r="A4028" t="inlineStr">
        <is>
          <t>ironic-inspector</t>
        </is>
      </c>
      <c r="B4028" t="inlineStr">
        <is>
          <t>1061b124cb8170bb9b7bf05d531fe9fe598849a0</t>
        </is>
      </c>
      <c r="C4028" t="inlineStr">
        <is>
          <t>2016-05-11 14:26:53+00:00</t>
        </is>
      </c>
      <c r="D4028" t="inlineStr">
        <is>
          <t>verchange</t>
        </is>
      </c>
      <c r="E4028" t="inlineStr">
        <is>
          <t>stevedore</t>
        </is>
      </c>
      <c r="F4028" t="inlineStr">
        <is>
          <t>&gt;=1.10.0</t>
        </is>
      </c>
      <c r="G4028" t="inlineStr">
        <is>
          <t>stevedore</t>
        </is>
      </c>
      <c r="H4028" t="inlineStr">
        <is>
          <t>&gt;=1.5.0</t>
        </is>
      </c>
    </row>
    <row r="4029">
      <c r="A4029" t="inlineStr">
        <is>
          <t>ironic-inspector</t>
        </is>
      </c>
      <c r="B4029" t="inlineStr">
        <is>
          <t>1061b124cb8170bb9b7bf05d531fe9fe598849a0</t>
        </is>
      </c>
      <c r="C4029" t="inlineStr">
        <is>
          <t>2016-05-11 14:26:53+00:00</t>
        </is>
      </c>
      <c r="D4029" t="inlineStr">
        <is>
          <t>verchange</t>
        </is>
      </c>
      <c r="E4029" t="inlineStr">
        <is>
          <t>Babel</t>
        </is>
      </c>
      <c r="F4029" t="inlineStr">
        <is>
          <t>&gt;=2.3.4</t>
        </is>
      </c>
      <c r="G4029" t="inlineStr">
        <is>
          <t>Babel</t>
        </is>
      </c>
      <c r="H4029" t="inlineStr">
        <is>
          <t>!=2.3.3;!=2.3.2;!=2.3.0;!=2.3.1;&gt;=1.3</t>
        </is>
      </c>
    </row>
    <row r="4030">
      <c r="A4030" t="inlineStr">
        <is>
          <t>ironic-inspector</t>
        </is>
      </c>
      <c r="B4030" t="inlineStr">
        <is>
          <t>1061b124cb8170bb9b7bf05d531fe9fe598849a0</t>
        </is>
      </c>
      <c r="C4030" t="inlineStr">
        <is>
          <t>2016-05-11 14:26:53+00:00</t>
        </is>
      </c>
      <c r="D4030" t="inlineStr">
        <is>
          <t>verchange</t>
        </is>
      </c>
      <c r="E4030" t="inlineStr">
        <is>
          <t>oslo.config</t>
        </is>
      </c>
      <c r="F4030" t="inlineStr">
        <is>
          <t>&gt;=3.9.0</t>
        </is>
      </c>
      <c r="G4030" t="inlineStr">
        <is>
          <t>oslo.config</t>
        </is>
      </c>
      <c r="H4030" t="inlineStr">
        <is>
          <t>&gt;=3.7.0</t>
        </is>
      </c>
    </row>
    <row r="4031">
      <c r="A4031" t="inlineStr">
        <is>
          <t>ironic-inspector</t>
        </is>
      </c>
      <c r="B4031" t="inlineStr">
        <is>
          <t>1061b124cb8170bb9b7bf05d531fe9fe598849a0</t>
        </is>
      </c>
      <c r="C4031" t="inlineStr">
        <is>
          <t>2016-05-11 14:26:53+00:00</t>
        </is>
      </c>
      <c r="D4031" t="inlineStr">
        <is>
          <t>verchange</t>
        </is>
      </c>
      <c r="E4031" t="inlineStr">
        <is>
          <t>alembic</t>
        </is>
      </c>
      <c r="F4031" t="inlineStr">
        <is>
          <t>&gt;=0.8.4</t>
        </is>
      </c>
      <c r="G4031" t="inlineStr">
        <is>
          <t>alembic</t>
        </is>
      </c>
      <c r="H4031" t="inlineStr">
        <is>
          <t>&gt;=0.8.0</t>
        </is>
      </c>
    </row>
    <row r="4032">
      <c r="A4032" t="inlineStr">
        <is>
          <t>ironic-inspector</t>
        </is>
      </c>
      <c r="B4032" t="inlineStr">
        <is>
          <t>1061b124cb8170bb9b7bf05d531fe9fe598849a0</t>
        </is>
      </c>
      <c r="C4032" t="inlineStr">
        <is>
          <t>2016-05-11 14:26:53+00:00</t>
        </is>
      </c>
      <c r="D4032" t="inlineStr">
        <is>
          <t>add</t>
        </is>
      </c>
      <c r="E4032" t="inlineStr">
        <is>
          <t>keystoneauth1</t>
        </is>
      </c>
      <c r="F4032" t="inlineStr">
        <is>
          <t>&gt;=2.1.0</t>
        </is>
      </c>
      <c r="G4032" t="inlineStr"/>
      <c r="H4032" t="inlineStr"/>
    </row>
    <row r="4033">
      <c r="A4033" t="inlineStr">
        <is>
          <t>ironic-inspector</t>
        </is>
      </c>
      <c r="B4033" t="inlineStr">
        <is>
          <t>1061b124cb8170bb9b7bf05d531fe9fe598849a0</t>
        </is>
      </c>
      <c r="C4033" t="inlineStr">
        <is>
          <t>2016-05-11 14:26:53+00:00</t>
        </is>
      </c>
      <c r="D4033" t="inlineStr">
        <is>
          <t>rem</t>
        </is>
      </c>
      <c r="E4033" t="inlineStr"/>
      <c r="F4033" t="inlineStr"/>
      <c r="G4033" t="inlineStr">
        <is>
          <t>python-keystoneclient</t>
        </is>
      </c>
      <c r="H4033" t="inlineStr">
        <is>
          <t>&gt;=1.6.0;!=2.1.0;!=1.8.0</t>
        </is>
      </c>
    </row>
    <row r="4034">
      <c r="A4034" t="inlineStr">
        <is>
          <t>ironic-inspector</t>
        </is>
      </c>
      <c r="B4034" t="inlineStr">
        <is>
          <t>d821c1dfe20a0c71a24087eba0f2cc2c6c038d77</t>
        </is>
      </c>
      <c r="C4034" t="inlineStr">
        <is>
          <t>2016-06-08 20:48:21+00:00</t>
        </is>
      </c>
      <c r="D4034" t="inlineStr">
        <is>
          <t>verchange</t>
        </is>
      </c>
      <c r="E4034" t="inlineStr">
        <is>
          <t>python-keystoneclient</t>
        </is>
      </c>
      <c r="F4034" t="inlineStr">
        <is>
          <t>&gt;=1.6.0;&lt;3.0.0;!=1.8.0</t>
        </is>
      </c>
      <c r="G4034" t="inlineStr">
        <is>
          <t>python-keystoneclient</t>
        </is>
      </c>
      <c r="H4034" t="inlineStr">
        <is>
          <t>&gt;=1.6.0;!=1.8.0</t>
        </is>
      </c>
    </row>
    <row r="4035">
      <c r="A4035" t="inlineStr">
        <is>
          <t>ironic-inspector</t>
        </is>
      </c>
      <c r="B4035" t="inlineStr">
        <is>
          <t>69e7f4e278aed23bb1156fa9762fa4fc57cc823e</t>
        </is>
      </c>
      <c r="C4035" t="inlineStr">
        <is>
          <t>2016-06-08 20:49:11+00:00</t>
        </is>
      </c>
      <c r="D4035" t="inlineStr">
        <is>
          <t>verchange</t>
        </is>
      </c>
      <c r="E4035" t="inlineStr">
        <is>
          <t>python-keystoneclient</t>
        </is>
      </c>
      <c r="F4035" t="inlineStr">
        <is>
          <t>&gt;=1.6.0;!=2.1.0;&lt;3.0.0;!=1.8.0</t>
        </is>
      </c>
      <c r="G4035" t="inlineStr">
        <is>
          <t>python-keystoneclient</t>
        </is>
      </c>
      <c r="H4035" t="inlineStr">
        <is>
          <t>&gt;=1.6.0;!=2.1.0;!=1.8.0</t>
        </is>
      </c>
    </row>
    <row r="4036">
      <c r="A4036" t="inlineStr">
        <is>
          <t>ironic-inspector</t>
        </is>
      </c>
      <c r="B4036" t="inlineStr">
        <is>
          <t>74a259ce3bb50b8cd8de4a145d32943ab2e6a9ca</t>
        </is>
      </c>
      <c r="C4036" t="inlineStr">
        <is>
          <t>2016-07-11 14:07:05+00:00</t>
        </is>
      </c>
      <c r="D4036" t="inlineStr">
        <is>
          <t>verchange</t>
        </is>
      </c>
      <c r="E4036" t="inlineStr">
        <is>
          <t>oslo.utils</t>
        </is>
      </c>
      <c r="F4036" t="inlineStr">
        <is>
          <t>&gt;=3.15.0</t>
        </is>
      </c>
      <c r="G4036" t="inlineStr">
        <is>
          <t>oslo.utils</t>
        </is>
      </c>
      <c r="H4036" t="inlineStr">
        <is>
          <t>&gt;=3.5.0</t>
        </is>
      </c>
    </row>
    <row r="4037">
      <c r="A4037" t="inlineStr">
        <is>
          <t>ironic-inspector</t>
        </is>
      </c>
      <c r="B4037" t="inlineStr">
        <is>
          <t>74a259ce3bb50b8cd8de4a145d32943ab2e6a9ca</t>
        </is>
      </c>
      <c r="C4037" t="inlineStr">
        <is>
          <t>2016-07-11 14:07:05+00:00</t>
        </is>
      </c>
      <c r="D4037" t="inlineStr">
        <is>
          <t>verchange</t>
        </is>
      </c>
      <c r="E4037" t="inlineStr">
        <is>
          <t>keystonemiddleware</t>
        </is>
      </c>
      <c r="F4037" t="inlineStr">
        <is>
          <t>!=4.5.0;&gt;=4.0.0;!=4.1.0</t>
        </is>
      </c>
      <c r="G4037" t="inlineStr">
        <is>
          <t>keystonemiddleware</t>
        </is>
      </c>
      <c r="H4037" t="inlineStr">
        <is>
          <t>&gt;=4.0.0;!=4.1.0</t>
        </is>
      </c>
    </row>
    <row r="4038">
      <c r="A4038" t="inlineStr">
        <is>
          <t>ironic-inspector</t>
        </is>
      </c>
      <c r="B4038" t="inlineStr">
        <is>
          <t>74a259ce3bb50b8cd8de4a145d32943ab2e6a9ca</t>
        </is>
      </c>
      <c r="C4038" t="inlineStr">
        <is>
          <t>2016-07-11 14:07:05+00:00</t>
        </is>
      </c>
      <c r="D4038" t="inlineStr">
        <is>
          <t>verchange</t>
        </is>
      </c>
      <c r="E4038" t="inlineStr">
        <is>
          <t>oslo.config</t>
        </is>
      </c>
      <c r="F4038" t="inlineStr">
        <is>
          <t>&gt;=3.12.0</t>
        </is>
      </c>
      <c r="G4038" t="inlineStr">
        <is>
          <t>oslo.config</t>
        </is>
      </c>
      <c r="H4038" t="inlineStr">
        <is>
          <t>&gt;=3.9.0</t>
        </is>
      </c>
    </row>
    <row r="4039">
      <c r="A4039" t="inlineStr">
        <is>
          <t>ironic-inspector</t>
        </is>
      </c>
      <c r="B4039" t="inlineStr">
        <is>
          <t>74a259ce3bb50b8cd8de4a145d32943ab2e6a9ca</t>
        </is>
      </c>
      <c r="C4039" t="inlineStr">
        <is>
          <t>2016-07-11 14:07:05+00:00</t>
        </is>
      </c>
      <c r="D4039" t="inlineStr">
        <is>
          <t>verchange</t>
        </is>
      </c>
      <c r="E4039" t="inlineStr">
        <is>
          <t>keystoneauth1</t>
        </is>
      </c>
      <c r="F4039" t="inlineStr">
        <is>
          <t>&gt;=2.7.0</t>
        </is>
      </c>
      <c r="G4039" t="inlineStr">
        <is>
          <t>keystoneauth1</t>
        </is>
      </c>
      <c r="H4039" t="inlineStr">
        <is>
          <t>&gt;=2.1.0</t>
        </is>
      </c>
    </row>
    <row r="4040">
      <c r="A4040" t="inlineStr">
        <is>
          <t>ironic-inspector</t>
        </is>
      </c>
      <c r="B4040" t="inlineStr">
        <is>
          <t>74a259ce3bb50b8cd8de4a145d32943ab2e6a9ca</t>
        </is>
      </c>
      <c r="C4040" t="inlineStr">
        <is>
          <t>2016-07-11 14:07:05+00:00</t>
        </is>
      </c>
      <c r="D4040" t="inlineStr">
        <is>
          <t>verchange</t>
        </is>
      </c>
      <c r="E4040" t="inlineStr">
        <is>
          <t>Flask</t>
        </is>
      </c>
      <c r="F4040" t="inlineStr">
        <is>
          <t>!=0.11;&lt;1.0;&gt;=0.10</t>
        </is>
      </c>
      <c r="G4040" t="inlineStr">
        <is>
          <t>Flask</t>
        </is>
      </c>
      <c r="H4040" t="inlineStr">
        <is>
          <t>&lt;1.0;&gt;=0.10</t>
        </is>
      </c>
    </row>
    <row r="4041">
      <c r="A4041" t="inlineStr">
        <is>
          <t>ironic-inspector</t>
        </is>
      </c>
      <c r="B4041" t="inlineStr">
        <is>
          <t>74a259ce3bb50b8cd8de4a145d32943ab2e6a9ca</t>
        </is>
      </c>
      <c r="C4041" t="inlineStr">
        <is>
          <t>2016-07-11 14:07:05+00:00</t>
        </is>
      </c>
      <c r="D4041" t="inlineStr">
        <is>
          <t>verchange</t>
        </is>
      </c>
      <c r="E4041" t="inlineStr">
        <is>
          <t>oslo.concurrency</t>
        </is>
      </c>
      <c r="F4041" t="inlineStr">
        <is>
          <t>&gt;=3.8.0</t>
        </is>
      </c>
      <c r="G4041" t="inlineStr">
        <is>
          <t>oslo.concurrency</t>
        </is>
      </c>
      <c r="H4041" t="inlineStr">
        <is>
          <t>&gt;=3.5.0</t>
        </is>
      </c>
    </row>
    <row r="4042">
      <c r="A4042" t="inlineStr">
        <is>
          <t>ironic-inspector</t>
        </is>
      </c>
      <c r="B4042" t="inlineStr">
        <is>
          <t>625add4f416e8916874d95698d5d411000895a07</t>
        </is>
      </c>
      <c r="C4042" t="inlineStr">
        <is>
          <t>2016-08-11 13:41:31+00:00</t>
        </is>
      </c>
      <c r="D4042" t="inlineStr">
        <is>
          <t>verchange</t>
        </is>
      </c>
      <c r="E4042" t="inlineStr">
        <is>
          <t>oslo.utils</t>
        </is>
      </c>
      <c r="F4042" t="inlineStr">
        <is>
          <t>&gt;=3.16.0</t>
        </is>
      </c>
      <c r="G4042" t="inlineStr">
        <is>
          <t>oslo.utils</t>
        </is>
      </c>
      <c r="H4042" t="inlineStr">
        <is>
          <t>&gt;=3.15.0</t>
        </is>
      </c>
    </row>
    <row r="4043">
      <c r="A4043" t="inlineStr">
        <is>
          <t>ironic-inspector</t>
        </is>
      </c>
      <c r="B4043" t="inlineStr">
        <is>
          <t>625add4f416e8916874d95698d5d411000895a07</t>
        </is>
      </c>
      <c r="C4043" t="inlineStr">
        <is>
          <t>2016-08-11 13:41:31+00:00</t>
        </is>
      </c>
      <c r="D4043" t="inlineStr">
        <is>
          <t>verchange</t>
        </is>
      </c>
      <c r="E4043" t="inlineStr">
        <is>
          <t>oslo.rootwrap</t>
        </is>
      </c>
      <c r="F4043" t="inlineStr">
        <is>
          <t>&gt;=5.0.0</t>
        </is>
      </c>
      <c r="G4043" t="inlineStr">
        <is>
          <t>oslo.rootwrap</t>
        </is>
      </c>
      <c r="H4043" t="inlineStr">
        <is>
          <t>&gt;=2.0.0</t>
        </is>
      </c>
    </row>
    <row r="4044">
      <c r="A4044" t="inlineStr">
        <is>
          <t>ironic-inspector</t>
        </is>
      </c>
      <c r="B4044" t="inlineStr">
        <is>
          <t>625add4f416e8916874d95698d5d411000895a07</t>
        </is>
      </c>
      <c r="C4044" t="inlineStr">
        <is>
          <t>2016-08-11 13:41:31+00:00</t>
        </is>
      </c>
      <c r="D4044" t="inlineStr">
        <is>
          <t>verchange</t>
        </is>
      </c>
      <c r="E4044" t="inlineStr">
        <is>
          <t>python-ironicclient</t>
        </is>
      </c>
      <c r="F4044" t="inlineStr">
        <is>
          <t>&gt;=1.6.0</t>
        </is>
      </c>
      <c r="G4044" t="inlineStr">
        <is>
          <t>python-ironicclient</t>
        </is>
      </c>
      <c r="H4044" t="inlineStr">
        <is>
          <t>&gt;=1.1.0</t>
        </is>
      </c>
    </row>
    <row r="4045">
      <c r="A4045" t="inlineStr">
        <is>
          <t>ironic-inspector</t>
        </is>
      </c>
      <c r="B4045" t="inlineStr">
        <is>
          <t>625add4f416e8916874d95698d5d411000895a07</t>
        </is>
      </c>
      <c r="C4045" t="inlineStr">
        <is>
          <t>2016-08-11 13:41:31+00:00</t>
        </is>
      </c>
      <c r="D4045" t="inlineStr">
        <is>
          <t>verchange</t>
        </is>
      </c>
      <c r="E4045" t="inlineStr">
        <is>
          <t>oslo.config</t>
        </is>
      </c>
      <c r="F4045" t="inlineStr">
        <is>
          <t>&gt;=3.14.0</t>
        </is>
      </c>
      <c r="G4045" t="inlineStr">
        <is>
          <t>oslo.config</t>
        </is>
      </c>
      <c r="H4045" t="inlineStr">
        <is>
          <t>&gt;=3.12.0</t>
        </is>
      </c>
    </row>
    <row r="4046">
      <c r="A4046" t="inlineStr">
        <is>
          <t>ironic-inspector</t>
        </is>
      </c>
      <c r="B4046" t="inlineStr">
        <is>
          <t>625add4f416e8916874d95698d5d411000895a07</t>
        </is>
      </c>
      <c r="C4046" t="inlineStr">
        <is>
          <t>2016-08-11 13:41:31+00:00</t>
        </is>
      </c>
      <c r="D4046" t="inlineStr">
        <is>
          <t>verchange</t>
        </is>
      </c>
      <c r="E4046" t="inlineStr">
        <is>
          <t>keystoneauth1</t>
        </is>
      </c>
      <c r="F4046" t="inlineStr">
        <is>
          <t>&gt;=2.10.0</t>
        </is>
      </c>
      <c r="G4046" t="inlineStr">
        <is>
          <t>keystoneauth1</t>
        </is>
      </c>
      <c r="H4046" t="inlineStr">
        <is>
          <t>&gt;=2.7.0</t>
        </is>
      </c>
    </row>
    <row r="4047">
      <c r="A4047" t="inlineStr">
        <is>
          <t>ironic-inspector</t>
        </is>
      </c>
      <c r="B4047" t="inlineStr">
        <is>
          <t>625add4f416e8916874d95698d5d411000895a07</t>
        </is>
      </c>
      <c r="C4047" t="inlineStr">
        <is>
          <t>2016-08-11 13:41:31+00:00</t>
        </is>
      </c>
      <c r="D4047" t="inlineStr">
        <is>
          <t>verchange</t>
        </is>
      </c>
      <c r="E4047" t="inlineStr">
        <is>
          <t>stevedore</t>
        </is>
      </c>
      <c r="F4047" t="inlineStr">
        <is>
          <t>&gt;=1.16.0</t>
        </is>
      </c>
      <c r="G4047" t="inlineStr">
        <is>
          <t>stevedore</t>
        </is>
      </c>
      <c r="H4047" t="inlineStr">
        <is>
          <t>&gt;=1.10.0</t>
        </is>
      </c>
    </row>
    <row r="4048">
      <c r="A4048" t="inlineStr">
        <is>
          <t>ironic-inspector</t>
        </is>
      </c>
      <c r="B4048" t="inlineStr">
        <is>
          <t>625add4f416e8916874d95698d5d411000895a07</t>
        </is>
      </c>
      <c r="C4048" t="inlineStr">
        <is>
          <t>2016-08-11 13:41:31+00:00</t>
        </is>
      </c>
      <c r="D4048" t="inlineStr">
        <is>
          <t>verchange</t>
        </is>
      </c>
      <c r="E4048" t="inlineStr">
        <is>
          <t>futurist</t>
        </is>
      </c>
      <c r="F4048" t="inlineStr">
        <is>
          <t>!=0.15.0;&gt;=0.11.0</t>
        </is>
      </c>
      <c r="G4048" t="inlineStr">
        <is>
          <t>futurist</t>
        </is>
      </c>
      <c r="H4048" t="inlineStr">
        <is>
          <t>&gt;=0.11.0</t>
        </is>
      </c>
    </row>
    <row r="4049">
      <c r="A4049" t="inlineStr">
        <is>
          <t>ironic-inspector</t>
        </is>
      </c>
      <c r="B4049" t="inlineStr">
        <is>
          <t>f33658a2b4aee7e9049aca4bc4fba26e6d60848a</t>
        </is>
      </c>
      <c r="C4049" t="inlineStr">
        <is>
          <t>2016-09-22 12:04:48+00:00</t>
        </is>
      </c>
      <c r="D4049" t="inlineStr">
        <is>
          <t>verchange</t>
        </is>
      </c>
      <c r="E4049" t="inlineStr">
        <is>
          <t>oslo.db</t>
        </is>
      </c>
      <c r="F4049" t="inlineStr">
        <is>
          <t>&gt;=4.10.0;!=4.13.2;!=4.13.1</t>
        </is>
      </c>
      <c r="G4049" t="inlineStr">
        <is>
          <t>oslo.db</t>
        </is>
      </c>
      <c r="H4049" t="inlineStr">
        <is>
          <t>&gt;=4.1.0</t>
        </is>
      </c>
    </row>
    <row r="4050">
      <c r="A4050" t="inlineStr">
        <is>
          <t>ironic-inspector</t>
        </is>
      </c>
      <c r="B4050" t="inlineStr">
        <is>
          <t>f33658a2b4aee7e9049aca4bc4fba26e6d60848a</t>
        </is>
      </c>
      <c r="C4050" t="inlineStr">
        <is>
          <t>2016-09-22 12:04:48+00:00</t>
        </is>
      </c>
      <c r="D4050" t="inlineStr">
        <is>
          <t>verchange</t>
        </is>
      </c>
      <c r="E4050" t="inlineStr">
        <is>
          <t>netaddr</t>
        </is>
      </c>
      <c r="F4050" t="inlineStr">
        <is>
          <t>!=0.7.16;&gt;=0.7.13</t>
        </is>
      </c>
      <c r="G4050" t="inlineStr">
        <is>
          <t>netaddr</t>
        </is>
      </c>
      <c r="H4050" t="inlineStr">
        <is>
          <t>!=0.7.16;&gt;=0.7.12</t>
        </is>
      </c>
    </row>
    <row r="4051">
      <c r="A4051" t="inlineStr">
        <is>
          <t>ironic-inspector</t>
        </is>
      </c>
      <c r="B4051" t="inlineStr">
        <is>
          <t>7d0806b664f43e1fbaf70a6ee70c06a79901e676</t>
        </is>
      </c>
      <c r="C4051" t="inlineStr">
        <is>
          <t>2017-02-13 22:25:18+00:00</t>
        </is>
      </c>
      <c r="D4051" t="inlineStr">
        <is>
          <t>verchange</t>
        </is>
      </c>
      <c r="E4051" t="inlineStr">
        <is>
          <t>oslo.utils</t>
        </is>
      </c>
      <c r="F4051" t="inlineStr">
        <is>
          <t>&gt;=3.18.0</t>
        </is>
      </c>
      <c r="G4051" t="inlineStr">
        <is>
          <t>oslo.utils</t>
        </is>
      </c>
      <c r="H4051" t="inlineStr">
        <is>
          <t>&gt;=3.16.0</t>
        </is>
      </c>
    </row>
    <row r="4052">
      <c r="A4052" t="inlineStr">
        <is>
          <t>ironic-inspector</t>
        </is>
      </c>
      <c r="B4052" t="inlineStr">
        <is>
          <t>7d0806b664f43e1fbaf70a6ee70c06a79901e676</t>
        </is>
      </c>
      <c r="C4052" t="inlineStr">
        <is>
          <t>2017-02-13 22:25:18+00:00</t>
        </is>
      </c>
      <c r="D4052" t="inlineStr">
        <is>
          <t>verchange</t>
        </is>
      </c>
      <c r="E4052" t="inlineStr">
        <is>
          <t>keystonemiddleware</t>
        </is>
      </c>
      <c r="F4052" t="inlineStr">
        <is>
          <t>&gt;=4.12.0</t>
        </is>
      </c>
      <c r="G4052" t="inlineStr">
        <is>
          <t>keystonemiddleware</t>
        </is>
      </c>
      <c r="H4052" t="inlineStr">
        <is>
          <t>!=4.5.0;&gt;=4.0.0;!=4.1.0</t>
        </is>
      </c>
    </row>
    <row r="4053">
      <c r="A4053" t="inlineStr">
        <is>
          <t>ironic-inspector</t>
        </is>
      </c>
      <c r="B4053" t="inlineStr">
        <is>
          <t>7d0806b664f43e1fbaf70a6ee70c06a79901e676</t>
        </is>
      </c>
      <c r="C4053" t="inlineStr">
        <is>
          <t>2017-02-13 22:25:18+00:00</t>
        </is>
      </c>
      <c r="D4053" t="inlineStr">
        <is>
          <t>verchange</t>
        </is>
      </c>
      <c r="E4053" t="inlineStr">
        <is>
          <t>python-ironicclient</t>
        </is>
      </c>
      <c r="F4053" t="inlineStr">
        <is>
          <t>&gt;=1.11.0</t>
        </is>
      </c>
      <c r="G4053" t="inlineStr">
        <is>
          <t>python-ironicclient</t>
        </is>
      </c>
      <c r="H4053" t="inlineStr">
        <is>
          <t>&gt;=1.6.0</t>
        </is>
      </c>
    </row>
    <row r="4054">
      <c r="A4054" t="inlineStr">
        <is>
          <t>ironic-inspector</t>
        </is>
      </c>
      <c r="B4054" t="inlineStr">
        <is>
          <t>7d0806b664f43e1fbaf70a6ee70c06a79901e676</t>
        </is>
      </c>
      <c r="C4054" t="inlineStr">
        <is>
          <t>2017-02-13 22:25:18+00:00</t>
        </is>
      </c>
      <c r="D4054" t="inlineStr">
        <is>
          <t>verchange</t>
        </is>
      </c>
      <c r="E4054" t="inlineStr">
        <is>
          <t>oslo.config</t>
        </is>
      </c>
      <c r="F4054" t="inlineStr">
        <is>
          <t>&gt;=3.14.0;!=3.18.0</t>
        </is>
      </c>
      <c r="G4054" t="inlineStr">
        <is>
          <t>oslo.config</t>
        </is>
      </c>
      <c r="H4054" t="inlineStr">
        <is>
          <t>&gt;=3.14.0</t>
        </is>
      </c>
    </row>
    <row r="4055">
      <c r="A4055" t="inlineStr">
        <is>
          <t>ironic-inspector</t>
        </is>
      </c>
      <c r="B4055" t="inlineStr">
        <is>
          <t>7d0806b664f43e1fbaf70a6ee70c06a79901e676</t>
        </is>
      </c>
      <c r="C4055" t="inlineStr">
        <is>
          <t>2017-02-13 22:25:18+00:00</t>
        </is>
      </c>
      <c r="D4055" t="inlineStr">
        <is>
          <t>verchange</t>
        </is>
      </c>
      <c r="E4055" t="inlineStr">
        <is>
          <t>keystoneauth1</t>
        </is>
      </c>
      <c r="F4055" t="inlineStr">
        <is>
          <t>&gt;=2.18.0</t>
        </is>
      </c>
      <c r="G4055" t="inlineStr">
        <is>
          <t>keystoneauth1</t>
        </is>
      </c>
      <c r="H4055" t="inlineStr">
        <is>
          <t>&gt;=2.10.0</t>
        </is>
      </c>
    </row>
    <row r="4056">
      <c r="A4056" t="inlineStr">
        <is>
          <t>ironic-inspector</t>
        </is>
      </c>
      <c r="B4056" t="inlineStr">
        <is>
          <t>7d0806b664f43e1fbaf70a6ee70c06a79901e676</t>
        </is>
      </c>
      <c r="C4056" t="inlineStr">
        <is>
          <t>2017-02-13 22:25:18+00:00</t>
        </is>
      </c>
      <c r="D4056" t="inlineStr">
        <is>
          <t>verchange</t>
        </is>
      </c>
      <c r="E4056" t="inlineStr">
        <is>
          <t>oslo.db</t>
        </is>
      </c>
      <c r="F4056" t="inlineStr">
        <is>
          <t>&gt;=4.15.0</t>
        </is>
      </c>
      <c r="G4056" t="inlineStr">
        <is>
          <t>oslo.db</t>
        </is>
      </c>
      <c r="H4056" t="inlineStr">
        <is>
          <t>&gt;=4.10.0;!=4.13.2;!=4.13.1</t>
        </is>
      </c>
    </row>
    <row r="4057">
      <c r="A4057" t="inlineStr">
        <is>
          <t>ironic-inspector</t>
        </is>
      </c>
      <c r="B4057" t="inlineStr">
        <is>
          <t>7d0806b664f43e1fbaf70a6ee70c06a79901e676</t>
        </is>
      </c>
      <c r="C4057" t="inlineStr">
        <is>
          <t>2017-02-13 22:25:18+00:00</t>
        </is>
      </c>
      <c r="D4057" t="inlineStr">
        <is>
          <t>verchange</t>
        </is>
      </c>
      <c r="E4057" t="inlineStr">
        <is>
          <t>alembic</t>
        </is>
      </c>
      <c r="F4057" t="inlineStr">
        <is>
          <t>&gt;=0.8.10</t>
        </is>
      </c>
      <c r="G4057" t="inlineStr">
        <is>
          <t>alembic</t>
        </is>
      </c>
      <c r="H4057" t="inlineStr">
        <is>
          <t>&gt;=0.8.4</t>
        </is>
      </c>
    </row>
    <row r="4058">
      <c r="A4058" t="inlineStr">
        <is>
          <t>ironic-inspector</t>
        </is>
      </c>
      <c r="B4058" t="inlineStr">
        <is>
          <t>7d0806b664f43e1fbaf70a6ee70c06a79901e676</t>
        </is>
      </c>
      <c r="C4058" t="inlineStr">
        <is>
          <t>2017-02-13 22:25:18+00:00</t>
        </is>
      </c>
      <c r="D4058" t="inlineStr">
        <is>
          <t>verchange</t>
        </is>
      </c>
      <c r="E4058" t="inlineStr">
        <is>
          <t>pbr</t>
        </is>
      </c>
      <c r="F4058" t="inlineStr">
        <is>
          <t>&gt;=1.8</t>
        </is>
      </c>
      <c r="G4058" t="inlineStr">
        <is>
          <t>pbr</t>
        </is>
      </c>
      <c r="H4058" t="inlineStr">
        <is>
          <t>&gt;=1.6</t>
        </is>
      </c>
    </row>
    <row r="4059">
      <c r="A4059" t="inlineStr">
        <is>
          <t>ironic-inspector</t>
        </is>
      </c>
      <c r="B4059" t="inlineStr">
        <is>
          <t>7d0806b664f43e1fbaf70a6ee70c06a79901e676</t>
        </is>
      </c>
      <c r="C4059" t="inlineStr">
        <is>
          <t>2017-02-13 22:25:18+00:00</t>
        </is>
      </c>
      <c r="D4059" t="inlineStr">
        <is>
          <t>verchange</t>
        </is>
      </c>
      <c r="E4059" t="inlineStr">
        <is>
          <t>python-swiftclient</t>
        </is>
      </c>
      <c r="F4059" t="inlineStr">
        <is>
          <t>&gt;=3.2.0</t>
        </is>
      </c>
      <c r="G4059" t="inlineStr">
        <is>
          <t>python-swiftclient</t>
        </is>
      </c>
      <c r="H4059" t="inlineStr">
        <is>
          <t>&gt;=2.2.0</t>
        </is>
      </c>
    </row>
    <row r="4060">
      <c r="A4060" t="inlineStr">
        <is>
          <t>ironic-inspector</t>
        </is>
      </c>
      <c r="B4060" t="inlineStr">
        <is>
          <t>7d0806b664f43e1fbaf70a6ee70c06a79901e676</t>
        </is>
      </c>
      <c r="C4060" t="inlineStr">
        <is>
          <t>2017-02-13 22:25:18+00:00</t>
        </is>
      </c>
      <c r="D4060" t="inlineStr">
        <is>
          <t>verchange</t>
        </is>
      </c>
      <c r="E4060" t="inlineStr">
        <is>
          <t>stevedore</t>
        </is>
      </c>
      <c r="F4060" t="inlineStr">
        <is>
          <t>&gt;=1.17.1</t>
        </is>
      </c>
      <c r="G4060" t="inlineStr">
        <is>
          <t>stevedore</t>
        </is>
      </c>
      <c r="H4060" t="inlineStr">
        <is>
          <t>&gt;=1.16.0</t>
        </is>
      </c>
    </row>
    <row r="4061">
      <c r="A4061" t="inlineStr">
        <is>
          <t>ironic-inspector</t>
        </is>
      </c>
      <c r="B4061" t="inlineStr">
        <is>
          <t>7d0806b664f43e1fbaf70a6ee70c06a79901e676</t>
        </is>
      </c>
      <c r="C4061" t="inlineStr">
        <is>
          <t>2017-02-13 22:25:18+00:00</t>
        </is>
      </c>
      <c r="D4061" t="inlineStr">
        <is>
          <t>verchange</t>
        </is>
      </c>
      <c r="E4061" t="inlineStr">
        <is>
          <t>oslo.log</t>
        </is>
      </c>
      <c r="F4061" t="inlineStr">
        <is>
          <t>&gt;=3.11.0</t>
        </is>
      </c>
      <c r="G4061" t="inlineStr">
        <is>
          <t>oslo.log</t>
        </is>
      </c>
      <c r="H4061" t="inlineStr">
        <is>
          <t>&gt;=1.14.0</t>
        </is>
      </c>
    </row>
    <row r="4062">
      <c r="A4062" t="inlineStr">
        <is>
          <t>ironic-inspector</t>
        </is>
      </c>
      <c r="B4062" t="inlineStr">
        <is>
          <t>7d0806b664f43e1fbaf70a6ee70c06a79901e676</t>
        </is>
      </c>
      <c r="C4062" t="inlineStr">
        <is>
          <t>2017-02-13 22:25:18+00:00</t>
        </is>
      </c>
      <c r="D4062" t="inlineStr">
        <is>
          <t>add</t>
        </is>
      </c>
      <c r="E4062" t="inlineStr">
        <is>
          <t>automaton</t>
        </is>
      </c>
      <c r="F4062" t="inlineStr">
        <is>
          <t>&gt;=0.5.0</t>
        </is>
      </c>
      <c r="G4062" t="inlineStr"/>
      <c r="H4062" t="inlineStr"/>
    </row>
    <row r="4063">
      <c r="A4063" t="inlineStr">
        <is>
          <t>ironic-inspector</t>
        </is>
      </c>
      <c r="B4063" t="inlineStr">
        <is>
          <t>7d0806b664f43e1fbaf70a6ee70c06a79901e676</t>
        </is>
      </c>
      <c r="C4063" t="inlineStr">
        <is>
          <t>2017-02-13 22:25:18+00:00</t>
        </is>
      </c>
      <c r="D4063" t="inlineStr">
        <is>
          <t>add</t>
        </is>
      </c>
      <c r="E4063" t="inlineStr">
        <is>
          <t>construct</t>
        </is>
      </c>
      <c r="F4063" t="inlineStr">
        <is>
          <t>&gt;=2.8.10</t>
        </is>
      </c>
      <c r="G4063" t="inlineStr"/>
      <c r="H4063" t="inlineStr"/>
    </row>
    <row r="4064">
      <c r="A4064" t="inlineStr">
        <is>
          <t>ironic-inspector</t>
        </is>
      </c>
      <c r="B4064" t="inlineStr">
        <is>
          <t>7d0806b664f43e1fbaf70a6ee70c06a79901e676</t>
        </is>
      </c>
      <c r="C4064" t="inlineStr">
        <is>
          <t>2017-02-13 22:25:18+00:00</t>
        </is>
      </c>
      <c r="D4064" t="inlineStr">
        <is>
          <t>add</t>
        </is>
      </c>
      <c r="E4064" t="inlineStr">
        <is>
          <t>ironic-lib</t>
        </is>
      </c>
      <c r="F4064" t="inlineStr">
        <is>
          <t>&gt;=2.5.0</t>
        </is>
      </c>
      <c r="G4064" t="inlineStr"/>
      <c r="H4064" t="inlineStr"/>
    </row>
    <row r="4065">
      <c r="A4065" t="inlineStr">
        <is>
          <t>ironic-inspector</t>
        </is>
      </c>
      <c r="B4065" t="inlineStr">
        <is>
          <t>7d0806b664f43e1fbaf70a6ee70c06a79901e676</t>
        </is>
      </c>
      <c r="C4065" t="inlineStr">
        <is>
          <t>2017-02-13 22:25:18+00:00</t>
        </is>
      </c>
      <c r="D4065" t="inlineStr">
        <is>
          <t>add</t>
        </is>
      </c>
      <c r="E4065" t="inlineStr">
        <is>
          <t>pytz</t>
        </is>
      </c>
      <c r="F4065" t="inlineStr">
        <is>
          <t>&gt;=2013.6</t>
        </is>
      </c>
      <c r="G4065" t="inlineStr"/>
      <c r="H4065" t="inlineStr"/>
    </row>
    <row r="4066">
      <c r="A4066" t="inlineStr">
        <is>
          <t>ironic-inspector</t>
        </is>
      </c>
      <c r="B4066" t="inlineStr">
        <is>
          <t>7d0806b664f43e1fbaf70a6ee70c06a79901e676</t>
        </is>
      </c>
      <c r="C4066" t="inlineStr">
        <is>
          <t>2017-02-13 22:25:18+00:00</t>
        </is>
      </c>
      <c r="D4066" t="inlineStr">
        <is>
          <t>add</t>
        </is>
      </c>
      <c r="E4066" t="inlineStr">
        <is>
          <t>oslo.serialization</t>
        </is>
      </c>
      <c r="F4066" t="inlineStr">
        <is>
          <t>&gt;=1.10.0</t>
        </is>
      </c>
      <c r="G4066" t="inlineStr"/>
      <c r="H4066" t="inlineStr"/>
    </row>
    <row r="4067">
      <c r="A4067" t="inlineStr">
        <is>
          <t>ironic-inspector</t>
        </is>
      </c>
      <c r="B4067" t="inlineStr">
        <is>
          <t>42963fa9f75313f253527baaeda39249a89fe185</t>
        </is>
      </c>
      <c r="C4067" t="inlineStr">
        <is>
          <t>2017-03-30 12:15:25+00:00</t>
        </is>
      </c>
      <c r="D4067" t="inlineStr">
        <is>
          <t>verchange</t>
        </is>
      </c>
      <c r="E4067" t="inlineStr">
        <is>
          <t>oslo.utils</t>
        </is>
      </c>
      <c r="F4067" t="inlineStr">
        <is>
          <t>&gt;=3.20.0</t>
        </is>
      </c>
      <c r="G4067" t="inlineStr">
        <is>
          <t>oslo.utils</t>
        </is>
      </c>
      <c r="H4067" t="inlineStr">
        <is>
          <t>&gt;=3.18.0</t>
        </is>
      </c>
    </row>
    <row r="4068">
      <c r="A4068" t="inlineStr">
        <is>
          <t>ironic-inspector</t>
        </is>
      </c>
      <c r="B4068" t="inlineStr">
        <is>
          <t>42963fa9f75313f253527baaeda39249a89fe185</t>
        </is>
      </c>
      <c r="C4068" t="inlineStr">
        <is>
          <t>2017-03-30 12:15:25+00:00</t>
        </is>
      </c>
      <c r="D4068" t="inlineStr">
        <is>
          <t>verchange</t>
        </is>
      </c>
      <c r="E4068" t="inlineStr">
        <is>
          <t>oslo.config</t>
        </is>
      </c>
      <c r="F4068" t="inlineStr">
        <is>
          <t>&gt;=3.22.0</t>
        </is>
      </c>
      <c r="G4068" t="inlineStr">
        <is>
          <t>oslo.config</t>
        </is>
      </c>
      <c r="H4068" t="inlineStr">
        <is>
          <t>&gt;=3.14.0;!=3.18.0</t>
        </is>
      </c>
    </row>
    <row r="4069">
      <c r="A4069" t="inlineStr">
        <is>
          <t>ironic-inspector</t>
        </is>
      </c>
      <c r="B4069" t="inlineStr">
        <is>
          <t>42963fa9f75313f253527baaeda39249a89fe185</t>
        </is>
      </c>
      <c r="C4069" t="inlineStr">
        <is>
          <t>2017-03-30 12:15:25+00:00</t>
        </is>
      </c>
      <c r="D4069" t="inlineStr">
        <is>
          <t>verchange</t>
        </is>
      </c>
      <c r="E4069" t="inlineStr">
        <is>
          <t>oslo.middleware</t>
        </is>
      </c>
      <c r="F4069" t="inlineStr">
        <is>
          <t>&gt;=3.10.0</t>
        </is>
      </c>
      <c r="G4069" t="inlineStr">
        <is>
          <t>oslo.middleware</t>
        </is>
      </c>
      <c r="H4069" t="inlineStr">
        <is>
          <t>&gt;=3.0.0</t>
        </is>
      </c>
    </row>
    <row r="4070">
      <c r="A4070" t="inlineStr">
        <is>
          <t>ironic-inspector</t>
        </is>
      </c>
      <c r="B4070" t="inlineStr">
        <is>
          <t>42963fa9f75313f253527baaeda39249a89fe185</t>
        </is>
      </c>
      <c r="C4070" t="inlineStr">
        <is>
          <t>2017-03-30 12:15:25+00:00</t>
        </is>
      </c>
      <c r="D4070" t="inlineStr">
        <is>
          <t>verchange</t>
        </is>
      </c>
      <c r="E4070" t="inlineStr">
        <is>
          <t>pbr</t>
        </is>
      </c>
      <c r="F4070" t="inlineStr">
        <is>
          <t>&gt;=2.0.0</t>
        </is>
      </c>
      <c r="G4070" t="inlineStr">
        <is>
          <t>pbr</t>
        </is>
      </c>
      <c r="H4070" t="inlineStr">
        <is>
          <t>&gt;=1.8</t>
        </is>
      </c>
    </row>
    <row r="4071">
      <c r="A4071" t="inlineStr">
        <is>
          <t>ironic-inspector</t>
        </is>
      </c>
      <c r="B4071" t="inlineStr">
        <is>
          <t>42963fa9f75313f253527baaeda39249a89fe185</t>
        </is>
      </c>
      <c r="C4071" t="inlineStr">
        <is>
          <t>2017-03-30 12:15:25+00:00</t>
        </is>
      </c>
      <c r="D4071" t="inlineStr">
        <is>
          <t>verchange</t>
        </is>
      </c>
      <c r="E4071" t="inlineStr">
        <is>
          <t>SQLAlchemy</t>
        </is>
      </c>
      <c r="F4071" t="inlineStr">
        <is>
          <t>&gt;=1.0.10</t>
        </is>
      </c>
      <c r="G4071" t="inlineStr">
        <is>
          <t>SQLAlchemy</t>
        </is>
      </c>
      <c r="H4071" t="inlineStr">
        <is>
          <t>&lt;1.1.0;&gt;=1.0.10</t>
        </is>
      </c>
    </row>
    <row r="4072">
      <c r="A4072" t="inlineStr">
        <is>
          <t>ironic-inspector</t>
        </is>
      </c>
      <c r="B4072" t="inlineStr">
        <is>
          <t>42963fa9f75313f253527baaeda39249a89fe185</t>
        </is>
      </c>
      <c r="C4072" t="inlineStr">
        <is>
          <t>2017-03-30 12:15:25+00:00</t>
        </is>
      </c>
      <c r="D4072" t="inlineStr">
        <is>
          <t>verchange</t>
        </is>
      </c>
      <c r="E4072" t="inlineStr">
        <is>
          <t>stevedore</t>
        </is>
      </c>
      <c r="F4072" t="inlineStr">
        <is>
          <t>&gt;=1.20.0</t>
        </is>
      </c>
      <c r="G4072" t="inlineStr">
        <is>
          <t>stevedore</t>
        </is>
      </c>
      <c r="H4072" t="inlineStr">
        <is>
          <t>&gt;=1.17.1</t>
        </is>
      </c>
    </row>
    <row r="4073">
      <c r="A4073" t="inlineStr">
        <is>
          <t>ironic-inspector</t>
        </is>
      </c>
      <c r="B4073" t="inlineStr">
        <is>
          <t>0d289393153b03bfbe5e8c5b99f4c043cf991b6c</t>
        </is>
      </c>
      <c r="C4073" t="inlineStr">
        <is>
          <t>2017-08-17 13:58:15+00:00</t>
        </is>
      </c>
      <c r="D4073" t="inlineStr">
        <is>
          <t>verchange</t>
        </is>
      </c>
      <c r="E4073" t="inlineStr">
        <is>
          <t>python-ironicclient</t>
        </is>
      </c>
      <c r="F4073" t="inlineStr">
        <is>
          <t>&gt;=1.14.0</t>
        </is>
      </c>
      <c r="G4073" t="inlineStr">
        <is>
          <t>python-ironicclient</t>
        </is>
      </c>
      <c r="H4073" t="inlineStr">
        <is>
          <t>&gt;=1.11.0</t>
        </is>
      </c>
    </row>
    <row r="4074">
      <c r="A4074" t="inlineStr">
        <is>
          <t>ironic-inspector</t>
        </is>
      </c>
      <c r="B4074" t="inlineStr">
        <is>
          <t>0d289393153b03bfbe5e8c5b99f4c043cf991b6c</t>
        </is>
      </c>
      <c r="C4074" t="inlineStr">
        <is>
          <t>2017-08-17 13:58:15+00:00</t>
        </is>
      </c>
      <c r="D4074" t="inlineStr">
        <is>
          <t>verchange</t>
        </is>
      </c>
      <c r="E4074" t="inlineStr">
        <is>
          <t>oslo.config</t>
        </is>
      </c>
      <c r="F4074" t="inlineStr">
        <is>
          <t>!=4.3.0;&gt;=4.0.0;!=4.4.0</t>
        </is>
      </c>
      <c r="G4074" t="inlineStr">
        <is>
          <t>oslo.config</t>
        </is>
      </c>
      <c r="H4074" t="inlineStr">
        <is>
          <t>&gt;=3.22.0</t>
        </is>
      </c>
    </row>
    <row r="4075">
      <c r="A4075" t="inlineStr">
        <is>
          <t>ironic-inspector</t>
        </is>
      </c>
      <c r="B4075" t="inlineStr">
        <is>
          <t>0d289393153b03bfbe5e8c5b99f4c043cf991b6c</t>
        </is>
      </c>
      <c r="C4075" t="inlineStr">
        <is>
          <t>2017-08-17 13:58:15+00:00</t>
        </is>
      </c>
      <c r="D4075" t="inlineStr">
        <is>
          <t>verchange</t>
        </is>
      </c>
      <c r="E4075" t="inlineStr">
        <is>
          <t>keystoneauth1</t>
        </is>
      </c>
      <c r="F4075" t="inlineStr">
        <is>
          <t>&gt;=3.1.0</t>
        </is>
      </c>
      <c r="G4075" t="inlineStr">
        <is>
          <t>keystoneauth1</t>
        </is>
      </c>
      <c r="H4075" t="inlineStr">
        <is>
          <t>&gt;=2.18.0</t>
        </is>
      </c>
    </row>
    <row r="4076">
      <c r="A4076" t="inlineStr">
        <is>
          <t>ironic-inspector</t>
        </is>
      </c>
      <c r="B4076" t="inlineStr">
        <is>
          <t>0d289393153b03bfbe5e8c5b99f4c043cf991b6c</t>
        </is>
      </c>
      <c r="C4076" t="inlineStr">
        <is>
          <t>2017-08-17 13:58:15+00:00</t>
        </is>
      </c>
      <c r="D4076" t="inlineStr">
        <is>
          <t>verchange</t>
        </is>
      </c>
      <c r="E4076" t="inlineStr">
        <is>
          <t>oslo.db</t>
        </is>
      </c>
      <c r="F4076" t="inlineStr">
        <is>
          <t>&gt;=4.24.0</t>
        </is>
      </c>
      <c r="G4076" t="inlineStr">
        <is>
          <t>oslo.db</t>
        </is>
      </c>
      <c r="H4076" t="inlineStr">
        <is>
          <t>&gt;=4.15.0</t>
        </is>
      </c>
    </row>
    <row r="4077">
      <c r="A4077" t="inlineStr">
        <is>
          <t>ironic-inspector</t>
        </is>
      </c>
      <c r="B4077" t="inlineStr">
        <is>
          <t>0d289393153b03bfbe5e8c5b99f4c043cf991b6c</t>
        </is>
      </c>
      <c r="C4077" t="inlineStr">
        <is>
          <t>2017-08-17 13:58:15+00:00</t>
        </is>
      </c>
      <c r="D4077" t="inlineStr">
        <is>
          <t>verchange</t>
        </is>
      </c>
      <c r="E4077" t="inlineStr">
        <is>
          <t>Babel</t>
        </is>
      </c>
      <c r="F4077" t="inlineStr">
        <is>
          <t>&gt;=2.3.4;!=2.4.0</t>
        </is>
      </c>
      <c r="G4077" t="inlineStr">
        <is>
          <t>Babel</t>
        </is>
      </c>
      <c r="H4077" t="inlineStr">
        <is>
          <t>&gt;=2.3.4</t>
        </is>
      </c>
    </row>
    <row r="4078">
      <c r="A4078" t="inlineStr">
        <is>
          <t>ironic-inspector</t>
        </is>
      </c>
      <c r="B4078" t="inlineStr">
        <is>
          <t>0d289393153b03bfbe5e8c5b99f4c043cf991b6c</t>
        </is>
      </c>
      <c r="C4078" t="inlineStr">
        <is>
          <t>2017-08-17 13:58:15+00:00</t>
        </is>
      </c>
      <c r="D4078" t="inlineStr">
        <is>
          <t>verchange</t>
        </is>
      </c>
      <c r="E4078" t="inlineStr">
        <is>
          <t>oslo.middleware</t>
        </is>
      </c>
      <c r="F4078" t="inlineStr">
        <is>
          <t>&gt;=3.27.0</t>
        </is>
      </c>
      <c r="G4078" t="inlineStr">
        <is>
          <t>oslo.middleware</t>
        </is>
      </c>
      <c r="H4078" t="inlineStr">
        <is>
          <t>&gt;=3.10.0</t>
        </is>
      </c>
    </row>
    <row r="4079">
      <c r="A4079" t="inlineStr">
        <is>
          <t>ironic-inspector</t>
        </is>
      </c>
      <c r="B4079" t="inlineStr">
        <is>
          <t>0d289393153b03bfbe5e8c5b99f4c043cf991b6c</t>
        </is>
      </c>
      <c r="C4079" t="inlineStr">
        <is>
          <t>2017-08-17 13:58:15+00:00</t>
        </is>
      </c>
      <c r="D4079" t="inlineStr">
        <is>
          <t>verchange</t>
        </is>
      </c>
      <c r="E4079" t="inlineStr">
        <is>
          <t>pbr</t>
        </is>
      </c>
      <c r="F4079" t="inlineStr">
        <is>
          <t>&gt;=2.0.0;!=2.1.0</t>
        </is>
      </c>
      <c r="G4079" t="inlineStr">
        <is>
          <t>pbr</t>
        </is>
      </c>
      <c r="H4079" t="inlineStr">
        <is>
          <t>&gt;=2.0.0</t>
        </is>
      </c>
    </row>
    <row r="4080">
      <c r="A4080" t="inlineStr">
        <is>
          <t>ironic-inspector</t>
        </is>
      </c>
      <c r="B4080" t="inlineStr">
        <is>
          <t>0d289393153b03bfbe5e8c5b99f4c043cf991b6c</t>
        </is>
      </c>
      <c r="C4080" t="inlineStr">
        <is>
          <t>2017-08-17 13:58:15+00:00</t>
        </is>
      </c>
      <c r="D4080" t="inlineStr">
        <is>
          <t>verchange</t>
        </is>
      </c>
      <c r="E4080" t="inlineStr">
        <is>
          <t>SQLAlchemy</t>
        </is>
      </c>
      <c r="F4080" t="inlineStr">
        <is>
          <t>&gt;=1.0.10;!=1.1.5;!=1.1.8;!=1.1.6;!=1.1.7</t>
        </is>
      </c>
      <c r="G4080" t="inlineStr">
        <is>
          <t>SQLAlchemy</t>
        </is>
      </c>
      <c r="H4080" t="inlineStr">
        <is>
          <t>&gt;=1.0.10</t>
        </is>
      </c>
    </row>
    <row r="4081">
      <c r="A4081" t="inlineStr">
        <is>
          <t>ironic-inspector</t>
        </is>
      </c>
      <c r="B4081" t="inlineStr">
        <is>
          <t>0d289393153b03bfbe5e8c5b99f4c043cf991b6c</t>
        </is>
      </c>
      <c r="C4081" t="inlineStr">
        <is>
          <t>2017-08-17 13:58:15+00:00</t>
        </is>
      </c>
      <c r="D4081" t="inlineStr">
        <is>
          <t>verchange</t>
        </is>
      </c>
      <c r="E4081" t="inlineStr">
        <is>
          <t>eventlet</t>
        </is>
      </c>
      <c r="F4081" t="inlineStr">
        <is>
          <t>&lt;0.21.0;&gt;=0.18.2;!=0.18.3;!=0.20.1</t>
        </is>
      </c>
      <c r="G4081" t="inlineStr">
        <is>
          <t>eventlet</t>
        </is>
      </c>
      <c r="H4081" t="inlineStr">
        <is>
          <t>&gt;=0.18.2;!=0.18.3</t>
        </is>
      </c>
    </row>
    <row r="4082">
      <c r="A4082" t="inlineStr">
        <is>
          <t>ironic-inspector</t>
        </is>
      </c>
      <c r="B4082" t="inlineStr">
        <is>
          <t>0d289393153b03bfbe5e8c5b99f4c043cf991b6c</t>
        </is>
      </c>
      <c r="C4082" t="inlineStr">
        <is>
          <t>2017-08-17 13:58:15+00:00</t>
        </is>
      </c>
      <c r="D4082" t="inlineStr">
        <is>
          <t>verchange</t>
        </is>
      </c>
      <c r="E4082" t="inlineStr">
        <is>
          <t>oslo.log</t>
        </is>
      </c>
      <c r="F4082" t="inlineStr">
        <is>
          <t>&gt;=3.22.0</t>
        </is>
      </c>
      <c r="G4082" t="inlineStr">
        <is>
          <t>oslo.log</t>
        </is>
      </c>
      <c r="H4082" t="inlineStr">
        <is>
          <t>&gt;=3.11.0</t>
        </is>
      </c>
    </row>
    <row r="4083">
      <c r="A4083" t="inlineStr">
        <is>
          <t>ironic-inspector</t>
        </is>
      </c>
      <c r="B4083" t="inlineStr">
        <is>
          <t>0d289393153b03bfbe5e8c5b99f4c043cf991b6c</t>
        </is>
      </c>
      <c r="C4083" t="inlineStr">
        <is>
          <t>2017-08-17 13:58:15+00:00</t>
        </is>
      </c>
      <c r="D4083" t="inlineStr">
        <is>
          <t>verchange</t>
        </is>
      </c>
      <c r="E4083" t="inlineStr">
        <is>
          <t>oslo.serialization</t>
        </is>
      </c>
      <c r="F4083" t="inlineStr">
        <is>
          <t>&gt;=1.10.0;!=2.19.1</t>
        </is>
      </c>
      <c r="G4083" t="inlineStr">
        <is>
          <t>oslo.serialization</t>
        </is>
      </c>
      <c r="H4083" t="inlineStr">
        <is>
          <t>&gt;=1.10.0</t>
        </is>
      </c>
    </row>
    <row r="4084">
      <c r="A4084" t="inlineStr">
        <is>
          <t>ironic-inspector</t>
        </is>
      </c>
      <c r="B4084" t="inlineStr">
        <is>
          <t>0d289393153b03bfbe5e8c5b99f4c043cf991b6c</t>
        </is>
      </c>
      <c r="C4084" t="inlineStr">
        <is>
          <t>2017-08-17 13:58:15+00:00</t>
        </is>
      </c>
      <c r="D4084" t="inlineStr">
        <is>
          <t>verchange</t>
        </is>
      </c>
      <c r="E4084" t="inlineStr">
        <is>
          <t>oslo.i18n</t>
        </is>
      </c>
      <c r="F4084" t="inlineStr">
        <is>
          <t>&gt;=2.1.0;!=3.15.2</t>
        </is>
      </c>
      <c r="G4084" t="inlineStr">
        <is>
          <t>oslo.i18n</t>
        </is>
      </c>
      <c r="H4084" t="inlineStr">
        <is>
          <t>&gt;=2.1.0</t>
        </is>
      </c>
    </row>
    <row r="4085">
      <c r="A4085" t="inlineStr">
        <is>
          <t>ironic-inspector</t>
        </is>
      </c>
      <c r="B4085" t="inlineStr">
        <is>
          <t>04e646c6429b128039a572805178ac99113bee5e</t>
        </is>
      </c>
      <c r="C4085" t="inlineStr">
        <is>
          <t>2017-10-27 00:37:59+00:00</t>
        </is>
      </c>
      <c r="D4085" t="inlineStr">
        <is>
          <t>verchange</t>
        </is>
      </c>
      <c r="E4085" t="inlineStr">
        <is>
          <t>oslo.utils</t>
        </is>
      </c>
      <c r="F4085" t="inlineStr">
        <is>
          <t>&gt;=3.28.0</t>
        </is>
      </c>
      <c r="G4085" t="inlineStr">
        <is>
          <t>oslo.utils</t>
        </is>
      </c>
      <c r="H4085" t="inlineStr">
        <is>
          <t>&gt;=3.20.0</t>
        </is>
      </c>
    </row>
    <row r="4086">
      <c r="A4086" t="inlineStr">
        <is>
          <t>ironic-inspector</t>
        </is>
      </c>
      <c r="B4086" t="inlineStr">
        <is>
          <t>04e646c6429b128039a572805178ac99113bee5e</t>
        </is>
      </c>
      <c r="C4086" t="inlineStr">
        <is>
          <t>2017-10-27 00:37:59+00:00</t>
        </is>
      </c>
      <c r="D4086" t="inlineStr">
        <is>
          <t>verchange</t>
        </is>
      </c>
      <c r="E4086" t="inlineStr">
        <is>
          <t>keystonemiddleware</t>
        </is>
      </c>
      <c r="F4086" t="inlineStr">
        <is>
          <t>&gt;=4.17.0</t>
        </is>
      </c>
      <c r="G4086" t="inlineStr">
        <is>
          <t>keystonemiddleware</t>
        </is>
      </c>
      <c r="H4086" t="inlineStr">
        <is>
          <t>&gt;=4.12.0</t>
        </is>
      </c>
    </row>
    <row r="4087">
      <c r="A4087" t="inlineStr">
        <is>
          <t>ironic-inspector</t>
        </is>
      </c>
      <c r="B4087" t="inlineStr">
        <is>
          <t>04e646c6429b128039a572805178ac99113bee5e</t>
        </is>
      </c>
      <c r="C4087" t="inlineStr">
        <is>
          <t>2017-10-27 00:37:59+00:00</t>
        </is>
      </c>
      <c r="D4087" t="inlineStr">
        <is>
          <t>verchange</t>
        </is>
      </c>
      <c r="E4087" t="inlineStr">
        <is>
          <t>jsonschema</t>
        </is>
      </c>
      <c r="F4087" t="inlineStr">
        <is>
          <t>&gt;=2.6.0;&lt;3.0.0</t>
        </is>
      </c>
      <c r="G4087" t="inlineStr">
        <is>
          <t>jsonschema</t>
        </is>
      </c>
      <c r="H4087" t="inlineStr">
        <is>
          <t>!=2.5.0;&gt;=2.0.0;&lt;3.0.0</t>
        </is>
      </c>
    </row>
    <row r="4088">
      <c r="A4088" t="inlineStr">
        <is>
          <t>ironic-inspector</t>
        </is>
      </c>
      <c r="B4088" t="inlineStr">
        <is>
          <t>04e646c6429b128039a572805178ac99113bee5e</t>
        </is>
      </c>
      <c r="C4088" t="inlineStr">
        <is>
          <t>2017-10-27 00:37:59+00:00</t>
        </is>
      </c>
      <c r="D4088" t="inlineStr">
        <is>
          <t>verchange</t>
        </is>
      </c>
      <c r="E4088" t="inlineStr">
        <is>
          <t>oslo.rootwrap</t>
        </is>
      </c>
      <c r="F4088" t="inlineStr">
        <is>
          <t>&gt;=5.8.0</t>
        </is>
      </c>
      <c r="G4088" t="inlineStr">
        <is>
          <t>oslo.rootwrap</t>
        </is>
      </c>
      <c r="H4088" t="inlineStr">
        <is>
          <t>&gt;=5.0.0</t>
        </is>
      </c>
    </row>
    <row r="4089">
      <c r="A4089" t="inlineStr">
        <is>
          <t>ironic-inspector</t>
        </is>
      </c>
      <c r="B4089" t="inlineStr">
        <is>
          <t>04e646c6429b128039a572805178ac99113bee5e</t>
        </is>
      </c>
      <c r="C4089" t="inlineStr">
        <is>
          <t>2017-10-27 00:37:59+00:00</t>
        </is>
      </c>
      <c r="D4089" t="inlineStr">
        <is>
          <t>verchange</t>
        </is>
      </c>
      <c r="E4089" t="inlineStr">
        <is>
          <t>oslo.config</t>
        </is>
      </c>
      <c r="F4089" t="inlineStr">
        <is>
          <t>&gt;=4.6.0</t>
        </is>
      </c>
      <c r="G4089" t="inlineStr">
        <is>
          <t>oslo.config</t>
        </is>
      </c>
      <c r="H4089" t="inlineStr">
        <is>
          <t>!=4.3.0;&gt;=4.0.0;!=4.4.0</t>
        </is>
      </c>
    </row>
    <row r="4090">
      <c r="A4090" t="inlineStr">
        <is>
          <t>ironic-inspector</t>
        </is>
      </c>
      <c r="B4090" t="inlineStr">
        <is>
          <t>04e646c6429b128039a572805178ac99113bee5e</t>
        </is>
      </c>
      <c r="C4090" t="inlineStr">
        <is>
          <t>2017-10-27 00:37:59+00:00</t>
        </is>
      </c>
      <c r="D4090" t="inlineStr">
        <is>
          <t>verchange</t>
        </is>
      </c>
      <c r="E4090" t="inlineStr">
        <is>
          <t>keystoneauth1</t>
        </is>
      </c>
      <c r="F4090" t="inlineStr">
        <is>
          <t>&gt;=3.2.0</t>
        </is>
      </c>
      <c r="G4090" t="inlineStr">
        <is>
          <t>keystoneauth1</t>
        </is>
      </c>
      <c r="H4090" t="inlineStr">
        <is>
          <t>&gt;=3.1.0</t>
        </is>
      </c>
    </row>
    <row r="4091">
      <c r="A4091" t="inlineStr">
        <is>
          <t>ironic-inspector</t>
        </is>
      </c>
      <c r="B4091" t="inlineStr">
        <is>
          <t>04e646c6429b128039a572805178ac99113bee5e</t>
        </is>
      </c>
      <c r="C4091" t="inlineStr">
        <is>
          <t>2017-10-27 00:37:59+00:00</t>
        </is>
      </c>
      <c r="D4091" t="inlineStr">
        <is>
          <t>verchange</t>
        </is>
      </c>
      <c r="E4091" t="inlineStr">
        <is>
          <t>oslo.db</t>
        </is>
      </c>
      <c r="F4091" t="inlineStr">
        <is>
          <t>&gt;=4.27.0</t>
        </is>
      </c>
      <c r="G4091" t="inlineStr">
        <is>
          <t>oslo.db</t>
        </is>
      </c>
      <c r="H4091" t="inlineStr">
        <is>
          <t>&gt;=4.24.0</t>
        </is>
      </c>
    </row>
    <row r="4092">
      <c r="A4092" t="inlineStr">
        <is>
          <t>ironic-inspector</t>
        </is>
      </c>
      <c r="B4092" t="inlineStr">
        <is>
          <t>04e646c6429b128039a572805178ac99113bee5e</t>
        </is>
      </c>
      <c r="C4092" t="inlineStr">
        <is>
          <t>2017-10-27 00:37:59+00:00</t>
        </is>
      </c>
      <c r="D4092" t="inlineStr">
        <is>
          <t>verchange</t>
        </is>
      </c>
      <c r="E4092" t="inlineStr">
        <is>
          <t>netaddr</t>
        </is>
      </c>
      <c r="F4092" t="inlineStr">
        <is>
          <t>&gt;=0.7.18</t>
        </is>
      </c>
      <c r="G4092" t="inlineStr">
        <is>
          <t>netaddr</t>
        </is>
      </c>
      <c r="H4092" t="inlineStr">
        <is>
          <t>!=0.7.16;&gt;=0.7.13</t>
        </is>
      </c>
    </row>
    <row r="4093">
      <c r="A4093" t="inlineStr">
        <is>
          <t>ironic-inspector</t>
        </is>
      </c>
      <c r="B4093" t="inlineStr">
        <is>
          <t>04e646c6429b128039a572805178ac99113bee5e</t>
        </is>
      </c>
      <c r="C4093" t="inlineStr">
        <is>
          <t>2017-10-27 00:37:59+00:00</t>
        </is>
      </c>
      <c r="D4093" t="inlineStr">
        <is>
          <t>verchange</t>
        </is>
      </c>
      <c r="E4093" t="inlineStr">
        <is>
          <t>oslo.middleware</t>
        </is>
      </c>
      <c r="F4093" t="inlineStr">
        <is>
          <t>&gt;=3.31.0</t>
        </is>
      </c>
      <c r="G4093" t="inlineStr">
        <is>
          <t>oslo.middleware</t>
        </is>
      </c>
      <c r="H4093" t="inlineStr">
        <is>
          <t>&gt;=3.27.0</t>
        </is>
      </c>
    </row>
    <row r="4094">
      <c r="A4094" t="inlineStr">
        <is>
          <t>ironic-inspector</t>
        </is>
      </c>
      <c r="B4094" t="inlineStr">
        <is>
          <t>04e646c6429b128039a572805178ac99113bee5e</t>
        </is>
      </c>
      <c r="C4094" t="inlineStr">
        <is>
          <t>2017-10-27 00:37:59+00:00</t>
        </is>
      </c>
      <c r="D4094" t="inlineStr">
        <is>
          <t>verchange</t>
        </is>
      </c>
      <c r="E4094" t="inlineStr">
        <is>
          <t>oslo.concurrency</t>
        </is>
      </c>
      <c r="F4094" t="inlineStr">
        <is>
          <t>&gt;=3.20.0</t>
        </is>
      </c>
      <c r="G4094" t="inlineStr">
        <is>
          <t>oslo.concurrency</t>
        </is>
      </c>
      <c r="H4094" t="inlineStr">
        <is>
          <t>&gt;=3.8.0</t>
        </is>
      </c>
    </row>
    <row r="4095">
      <c r="A4095" t="inlineStr">
        <is>
          <t>ironic-inspector</t>
        </is>
      </c>
      <c r="B4095" t="inlineStr">
        <is>
          <t>04e646c6429b128039a572805178ac99113bee5e</t>
        </is>
      </c>
      <c r="C4095" t="inlineStr">
        <is>
          <t>2017-10-27 00:37:59+00:00</t>
        </is>
      </c>
      <c r="D4095" t="inlineStr">
        <is>
          <t>verchange</t>
        </is>
      </c>
      <c r="E4095" t="inlineStr">
        <is>
          <t>automaton</t>
        </is>
      </c>
      <c r="F4095" t="inlineStr">
        <is>
          <t>&gt;=1.9.0</t>
        </is>
      </c>
      <c r="G4095" t="inlineStr">
        <is>
          <t>automaton</t>
        </is>
      </c>
      <c r="H4095" t="inlineStr">
        <is>
          <t>&gt;=0.5.0</t>
        </is>
      </c>
    </row>
    <row r="4096">
      <c r="A4096" t="inlineStr">
        <is>
          <t>ironic-inspector</t>
        </is>
      </c>
      <c r="B4096" t="inlineStr">
        <is>
          <t>04e646c6429b128039a572805178ac99113bee5e</t>
        </is>
      </c>
      <c r="C4096" t="inlineStr">
        <is>
          <t>2017-10-27 00:37:59+00:00</t>
        </is>
      </c>
      <c r="D4096" t="inlineStr">
        <is>
          <t>verchange</t>
        </is>
      </c>
      <c r="E4096" t="inlineStr">
        <is>
          <t>oslo.log</t>
        </is>
      </c>
      <c r="F4096" t="inlineStr">
        <is>
          <t>&gt;=3.30.0</t>
        </is>
      </c>
      <c r="G4096" t="inlineStr">
        <is>
          <t>oslo.log</t>
        </is>
      </c>
      <c r="H4096" t="inlineStr">
        <is>
          <t>&gt;=3.22.0</t>
        </is>
      </c>
    </row>
    <row r="4097">
      <c r="A4097" t="inlineStr">
        <is>
          <t>ironic-inspector</t>
        </is>
      </c>
      <c r="B4097" t="inlineStr">
        <is>
          <t>04e646c6429b128039a572805178ac99113bee5e</t>
        </is>
      </c>
      <c r="C4097" t="inlineStr">
        <is>
          <t>2017-10-27 00:37:59+00:00</t>
        </is>
      </c>
      <c r="D4097" t="inlineStr">
        <is>
          <t>verchange</t>
        </is>
      </c>
      <c r="E4097" t="inlineStr">
        <is>
          <t>futurist</t>
        </is>
      </c>
      <c r="F4097" t="inlineStr">
        <is>
          <t>&gt;=1.2.0</t>
        </is>
      </c>
      <c r="G4097" t="inlineStr">
        <is>
          <t>futurist</t>
        </is>
      </c>
      <c r="H4097" t="inlineStr">
        <is>
          <t>!=0.15.0;&gt;=0.11.0</t>
        </is>
      </c>
    </row>
    <row r="4098">
      <c r="A4098" t="inlineStr">
        <is>
          <t>ironic-inspector</t>
        </is>
      </c>
      <c r="B4098" t="inlineStr">
        <is>
          <t>04e646c6429b128039a572805178ac99113bee5e</t>
        </is>
      </c>
      <c r="C4098" t="inlineStr">
        <is>
          <t>2017-10-27 00:37:59+00:00</t>
        </is>
      </c>
      <c r="D4098" t="inlineStr">
        <is>
          <t>verchange</t>
        </is>
      </c>
      <c r="E4098" t="inlineStr">
        <is>
          <t>oslo.serialization</t>
        </is>
      </c>
      <c r="F4098" t="inlineStr">
        <is>
          <t>!=2.19.1;&gt;=2.18.0</t>
        </is>
      </c>
      <c r="G4098" t="inlineStr">
        <is>
          <t>oslo.serialization</t>
        </is>
      </c>
      <c r="H4098" t="inlineStr">
        <is>
          <t>&gt;=1.10.0;!=2.19.1</t>
        </is>
      </c>
    </row>
    <row r="4099">
      <c r="A4099" t="inlineStr">
        <is>
          <t>ironic-inspector</t>
        </is>
      </c>
      <c r="B4099" t="inlineStr">
        <is>
          <t>04e646c6429b128039a572805178ac99113bee5e</t>
        </is>
      </c>
      <c r="C4099" t="inlineStr">
        <is>
          <t>2017-10-27 00:37:59+00:00</t>
        </is>
      </c>
      <c r="D4099" t="inlineStr">
        <is>
          <t>verchange</t>
        </is>
      </c>
      <c r="E4099" t="inlineStr">
        <is>
          <t>oslo.i18n</t>
        </is>
      </c>
      <c r="F4099" t="inlineStr">
        <is>
          <t>&gt;=3.15.3</t>
        </is>
      </c>
      <c r="G4099" t="inlineStr">
        <is>
          <t>oslo.i18n</t>
        </is>
      </c>
      <c r="H4099" t="inlineStr">
        <is>
          <t>&gt;=2.1.0;!=3.15.2</t>
        </is>
      </c>
    </row>
    <row r="4100">
      <c r="A4100" t="inlineStr">
        <is>
          <t>ironic-inspector</t>
        </is>
      </c>
      <c r="B4100" t="inlineStr">
        <is>
          <t>04e646c6429b128039a572805178ac99113bee5e</t>
        </is>
      </c>
      <c r="C4100" t="inlineStr">
        <is>
          <t>2017-10-27 00:37:59+00:00</t>
        </is>
      </c>
      <c r="D4100" t="inlineStr">
        <is>
          <t>add</t>
        </is>
      </c>
      <c r="E4100" t="inlineStr">
        <is>
          <t>oslo.context</t>
        </is>
      </c>
      <c r="F4100" t="inlineStr">
        <is>
          <t>!=2.19.1;&gt;=2.14.0</t>
        </is>
      </c>
      <c r="G4100" t="inlineStr"/>
      <c r="H4100" t="inlineStr"/>
    </row>
    <row r="4101">
      <c r="A4101" t="inlineStr">
        <is>
          <t>ironic-inspector</t>
        </is>
      </c>
      <c r="B4101" t="inlineStr">
        <is>
          <t>04e646c6429b128039a572805178ac99113bee5e</t>
        </is>
      </c>
      <c r="C4101" t="inlineStr">
        <is>
          <t>2017-10-27 00:37:59+00:00</t>
        </is>
      </c>
      <c r="D4101" t="inlineStr">
        <is>
          <t>add</t>
        </is>
      </c>
      <c r="E4101" t="inlineStr">
        <is>
          <t>oslo.policy</t>
        </is>
      </c>
      <c r="F4101" t="inlineStr">
        <is>
          <t>&gt;=1.23.0</t>
        </is>
      </c>
      <c r="G4101" t="inlineStr"/>
      <c r="H4101" t="inlineStr"/>
    </row>
    <row r="4102">
      <c r="A4102" t="inlineStr">
        <is>
          <t>ironic-inspector</t>
        </is>
      </c>
      <c r="B4102" t="inlineStr">
        <is>
          <t>c0c1dd813d6d212f44439147110e8c7b24892e42</t>
        </is>
      </c>
      <c r="C4102" t="inlineStr">
        <is>
          <t>2018-01-09 15:11:18+00:00</t>
        </is>
      </c>
      <c r="D4102" t="inlineStr">
        <is>
          <t>verchange</t>
        </is>
      </c>
      <c r="E4102" t="inlineStr">
        <is>
          <t>oslo.context</t>
        </is>
      </c>
      <c r="F4102" t="inlineStr">
        <is>
          <t>&gt;=2.19.2</t>
        </is>
      </c>
      <c r="G4102" t="inlineStr">
        <is>
          <t>oslo.context</t>
        </is>
      </c>
      <c r="H4102" t="inlineStr">
        <is>
          <t>!=2.19.1;&gt;=2.14.0</t>
        </is>
      </c>
    </row>
    <row r="4103">
      <c r="A4103" t="inlineStr">
        <is>
          <t>ironic-inspector</t>
        </is>
      </c>
      <c r="B4103" t="inlineStr">
        <is>
          <t>c0c1dd813d6d212f44439147110e8c7b24892e42</t>
        </is>
      </c>
      <c r="C4103" t="inlineStr">
        <is>
          <t>2018-01-09 15:11:18+00:00</t>
        </is>
      </c>
      <c r="D4103" t="inlineStr">
        <is>
          <t>verchange</t>
        </is>
      </c>
      <c r="E4103" t="inlineStr">
        <is>
          <t>oslo.utils</t>
        </is>
      </c>
      <c r="F4103" t="inlineStr">
        <is>
          <t>&gt;=3.33.0</t>
        </is>
      </c>
      <c r="G4103" t="inlineStr">
        <is>
          <t>oslo.utils</t>
        </is>
      </c>
      <c r="H4103" t="inlineStr">
        <is>
          <t>&gt;=3.28.0</t>
        </is>
      </c>
    </row>
    <row r="4104">
      <c r="A4104" t="inlineStr">
        <is>
          <t>ironic-inspector</t>
        </is>
      </c>
      <c r="B4104" t="inlineStr">
        <is>
          <t>c0c1dd813d6d212f44439147110e8c7b24892e42</t>
        </is>
      </c>
      <c r="C4104" t="inlineStr">
        <is>
          <t>2018-01-09 15:11:18+00:00</t>
        </is>
      </c>
      <c r="D4104" t="inlineStr">
        <is>
          <t>verchange</t>
        </is>
      </c>
      <c r="E4104" t="inlineStr">
        <is>
          <t>six</t>
        </is>
      </c>
      <c r="F4104" t="inlineStr">
        <is>
          <t>&gt;=1.10.0</t>
        </is>
      </c>
      <c r="G4104" t="inlineStr">
        <is>
          <t>six</t>
        </is>
      </c>
      <c r="H4104" t="inlineStr">
        <is>
          <t>&gt;=1.9.0</t>
        </is>
      </c>
    </row>
    <row r="4105">
      <c r="A4105" t="inlineStr">
        <is>
          <t>ironic-inspector</t>
        </is>
      </c>
      <c r="B4105" t="inlineStr">
        <is>
          <t>c0c1dd813d6d212f44439147110e8c7b24892e42</t>
        </is>
      </c>
      <c r="C4105" t="inlineStr">
        <is>
          <t>2018-01-09 15:11:18+00:00</t>
        </is>
      </c>
      <c r="D4105" t="inlineStr">
        <is>
          <t>verchange</t>
        </is>
      </c>
      <c r="E4105" t="inlineStr">
        <is>
          <t>oslo.config</t>
        </is>
      </c>
      <c r="F4105" t="inlineStr">
        <is>
          <t>&gt;=5.1.0</t>
        </is>
      </c>
      <c r="G4105" t="inlineStr">
        <is>
          <t>oslo.config</t>
        </is>
      </c>
      <c r="H4105" t="inlineStr">
        <is>
          <t>&gt;=4.6.0</t>
        </is>
      </c>
    </row>
    <row r="4106">
      <c r="A4106" t="inlineStr">
        <is>
          <t>ironic-inspector</t>
        </is>
      </c>
      <c r="B4106" t="inlineStr">
        <is>
          <t>c0c1dd813d6d212f44439147110e8c7b24892e42</t>
        </is>
      </c>
      <c r="C4106" t="inlineStr">
        <is>
          <t>2018-01-09 15:11:18+00:00</t>
        </is>
      </c>
      <c r="D4106" t="inlineStr">
        <is>
          <t>verchange</t>
        </is>
      </c>
      <c r="E4106" t="inlineStr">
        <is>
          <t>keystoneauth1</t>
        </is>
      </c>
      <c r="F4106" t="inlineStr">
        <is>
          <t>&gt;=3.3.0</t>
        </is>
      </c>
      <c r="G4106" t="inlineStr">
        <is>
          <t>keystoneauth1</t>
        </is>
      </c>
      <c r="H4106" t="inlineStr">
        <is>
          <t>&gt;=3.2.0</t>
        </is>
      </c>
    </row>
    <row r="4107">
      <c r="A4107" t="inlineStr">
        <is>
          <t>ironic-inspector</t>
        </is>
      </c>
      <c r="B4107" t="inlineStr">
        <is>
          <t>c0c1dd813d6d212f44439147110e8c7b24892e42</t>
        </is>
      </c>
      <c r="C4107" t="inlineStr">
        <is>
          <t>2018-01-09 15:11:18+00:00</t>
        </is>
      </c>
      <c r="D4107" t="inlineStr">
        <is>
          <t>verchange</t>
        </is>
      </c>
      <c r="E4107" t="inlineStr">
        <is>
          <t>oslo.policy</t>
        </is>
      </c>
      <c r="F4107" t="inlineStr">
        <is>
          <t>&gt;=1.30.0</t>
        </is>
      </c>
      <c r="G4107" t="inlineStr">
        <is>
          <t>oslo.policy</t>
        </is>
      </c>
      <c r="H4107" t="inlineStr">
        <is>
          <t>&gt;=1.23.0</t>
        </is>
      </c>
    </row>
    <row r="4108">
      <c r="A4108" t="inlineStr">
        <is>
          <t>ironic-inspector</t>
        </is>
      </c>
      <c r="B4108" t="inlineStr">
        <is>
          <t>13d74dd76365ce8b3f704ec0de013c80f09954a3</t>
        </is>
      </c>
      <c r="C4108" t="inlineStr">
        <is>
          <t>2018-02-07 15:35:23+00:00</t>
        </is>
      </c>
      <c r="D4108" t="inlineStr">
        <is>
          <t>verchange</t>
        </is>
      </c>
      <c r="E4108" t="inlineStr">
        <is>
          <t>oslo.log</t>
        </is>
      </c>
      <c r="F4108" t="inlineStr">
        <is>
          <t>&gt;=3.36.0</t>
        </is>
      </c>
      <c r="G4108" t="inlineStr">
        <is>
          <t>oslo.log</t>
        </is>
      </c>
      <c r="H4108" t="inlineStr">
        <is>
          <t>&gt;=3.30.0</t>
        </is>
      </c>
    </row>
    <row r="4109">
      <c r="A4109" t="inlineStr">
        <is>
          <t>ironic-inspector</t>
        </is>
      </c>
      <c r="B4109" t="inlineStr">
        <is>
          <t>13d74dd76365ce8b3f704ec0de013c80f09954a3</t>
        </is>
      </c>
      <c r="C4109" t="inlineStr">
        <is>
          <t>2018-02-07 15:35:23+00:00</t>
        </is>
      </c>
      <c r="D4109" t="inlineStr">
        <is>
          <t>verchange</t>
        </is>
      </c>
      <c r="E4109" t="inlineStr">
        <is>
          <t>python-ironicclient</t>
        </is>
      </c>
      <c r="F4109" t="inlineStr">
        <is>
          <t>&gt;=2.2.0</t>
        </is>
      </c>
      <c r="G4109" t="inlineStr">
        <is>
          <t>python-ironicclient</t>
        </is>
      </c>
      <c r="H4109" t="inlineStr">
        <is>
          <t>&gt;=1.14.0</t>
        </is>
      </c>
    </row>
    <row r="4110">
      <c r="A4110" t="inlineStr">
        <is>
          <t>ironic-inspector</t>
        </is>
      </c>
      <c r="B4110" t="inlineStr">
        <is>
          <t>13d74dd76365ce8b3f704ec0de013c80f09954a3</t>
        </is>
      </c>
      <c r="C4110" t="inlineStr">
        <is>
          <t>2018-02-07 15:35:23+00:00</t>
        </is>
      </c>
      <c r="D4110" t="inlineStr">
        <is>
          <t>verchange</t>
        </is>
      </c>
      <c r="E4110" t="inlineStr">
        <is>
          <t>oslo.concurrency</t>
        </is>
      </c>
      <c r="F4110" t="inlineStr">
        <is>
          <t>&gt;=3.25.0</t>
        </is>
      </c>
      <c r="G4110" t="inlineStr">
        <is>
          <t>oslo.concurrency</t>
        </is>
      </c>
      <c r="H4110" t="inlineStr">
        <is>
          <t>&gt;=3.20.0</t>
        </is>
      </c>
    </row>
    <row r="4111">
      <c r="A4111" t="inlineStr">
        <is>
          <t>ironic-inspector</t>
        </is>
      </c>
      <c r="B4111" t="inlineStr">
        <is>
          <t>a8d621f20a0dbc8db2acafd97c027d066b737b69</t>
        </is>
      </c>
      <c r="C4111" t="inlineStr">
        <is>
          <t>2018-02-15 15:27:04+00:00</t>
        </is>
      </c>
      <c r="D4111" t="inlineStr">
        <is>
          <t>add</t>
        </is>
      </c>
      <c r="E4111" t="inlineStr">
        <is>
          <t>retrying</t>
        </is>
      </c>
      <c r="F4111" t="inlineStr">
        <is>
          <t>&gt;=1.2.3;!=1.3.0</t>
        </is>
      </c>
      <c r="G4111" t="inlineStr"/>
      <c r="H4111" t="inlineStr"/>
    </row>
    <row r="4112">
      <c r="A4112" t="inlineStr">
        <is>
          <t>ironic-inspector</t>
        </is>
      </c>
      <c r="B4112" t="inlineStr">
        <is>
          <t>c312669bde68ffbbc22e115a4b0f4796bb613dd2</t>
        </is>
      </c>
      <c r="C4112" t="inlineStr">
        <is>
          <t>2018-05-16 13:34:56+00:00</t>
        </is>
      </c>
      <c r="D4112" t="inlineStr">
        <is>
          <t>verchange</t>
        </is>
      </c>
      <c r="E4112" t="inlineStr">
        <is>
          <t>construct</t>
        </is>
      </c>
      <c r="F4112" t="inlineStr">
        <is>
          <t>&lt;2.9;&gt;=2.8.10</t>
        </is>
      </c>
      <c r="G4112" t="inlineStr">
        <is>
          <t>construct</t>
        </is>
      </c>
      <c r="H4112" t="inlineStr">
        <is>
          <t>&gt;=2.8.10</t>
        </is>
      </c>
    </row>
    <row r="4113">
      <c r="A4113" t="inlineStr">
        <is>
          <t>ironic-inspector</t>
        </is>
      </c>
      <c r="B4113" t="inlineStr">
        <is>
          <t>c312669bde68ffbbc22e115a4b0f4796bb613dd2</t>
        </is>
      </c>
      <c r="C4113" t="inlineStr">
        <is>
          <t>2018-05-16 13:34:56+00:00</t>
        </is>
      </c>
      <c r="D4113" t="inlineStr">
        <is>
          <t>verchange</t>
        </is>
      </c>
      <c r="E4113" t="inlineStr">
        <is>
          <t>python-ironicclient</t>
        </is>
      </c>
      <c r="F4113" t="inlineStr">
        <is>
          <t>&gt;=2.3.0</t>
        </is>
      </c>
      <c r="G4113" t="inlineStr">
        <is>
          <t>python-ironicclient</t>
        </is>
      </c>
      <c r="H4113" t="inlineStr">
        <is>
          <t>&gt;=2.2.0</t>
        </is>
      </c>
    </row>
    <row r="4114">
      <c r="A4114" t="inlineStr">
        <is>
          <t>ironic-inspector</t>
        </is>
      </c>
      <c r="B4114" t="inlineStr">
        <is>
          <t>c312669bde68ffbbc22e115a4b0f4796bb613dd2</t>
        </is>
      </c>
      <c r="C4114" t="inlineStr">
        <is>
          <t>2018-05-16 13:34:56+00:00</t>
        </is>
      </c>
      <c r="D4114" t="inlineStr">
        <is>
          <t>verchange</t>
        </is>
      </c>
      <c r="E4114" t="inlineStr">
        <is>
          <t>oslo.config</t>
        </is>
      </c>
      <c r="F4114" t="inlineStr">
        <is>
          <t>&gt;=5.2.0</t>
        </is>
      </c>
      <c r="G4114" t="inlineStr">
        <is>
          <t>oslo.config</t>
        </is>
      </c>
      <c r="H4114" t="inlineStr">
        <is>
          <t>&gt;=5.1.0</t>
        </is>
      </c>
    </row>
    <row r="4115">
      <c r="A4115" t="inlineStr">
        <is>
          <t>ironic-inspector</t>
        </is>
      </c>
      <c r="B4115" t="inlineStr">
        <is>
          <t>c312669bde68ffbbc22e115a4b0f4796bb613dd2</t>
        </is>
      </c>
      <c r="C4115" t="inlineStr">
        <is>
          <t>2018-05-16 13:34:56+00:00</t>
        </is>
      </c>
      <c r="D4115" t="inlineStr">
        <is>
          <t>verchange</t>
        </is>
      </c>
      <c r="E4115" t="inlineStr">
        <is>
          <t>keystoneauth1</t>
        </is>
      </c>
      <c r="F4115" t="inlineStr">
        <is>
          <t>&gt;=3.4.0</t>
        </is>
      </c>
      <c r="G4115" t="inlineStr">
        <is>
          <t>keystoneauth1</t>
        </is>
      </c>
      <c r="H4115" t="inlineStr">
        <is>
          <t>&gt;=3.3.0</t>
        </is>
      </c>
    </row>
    <row r="4116">
      <c r="A4116" t="inlineStr">
        <is>
          <t>ironic-inspector</t>
        </is>
      </c>
      <c r="B4116" t="inlineStr">
        <is>
          <t>c312669bde68ffbbc22e115a4b0f4796bb613dd2</t>
        </is>
      </c>
      <c r="C4116" t="inlineStr">
        <is>
          <t>2018-05-16 13:34:56+00:00</t>
        </is>
      </c>
      <c r="D4116" t="inlineStr">
        <is>
          <t>verchange</t>
        </is>
      </c>
      <c r="E4116" t="inlineStr">
        <is>
          <t>oslo.concurrency</t>
        </is>
      </c>
      <c r="F4116" t="inlineStr">
        <is>
          <t>&gt;=3.26.0</t>
        </is>
      </c>
      <c r="G4116" t="inlineStr">
        <is>
          <t>oslo.concurrency</t>
        </is>
      </c>
      <c r="H4116" t="inlineStr">
        <is>
          <t>&gt;=3.25.0</t>
        </is>
      </c>
    </row>
    <row r="4117">
      <c r="A4117" t="inlineStr">
        <is>
          <t>ironic-inspector</t>
        </is>
      </c>
      <c r="B4117" t="inlineStr">
        <is>
          <t>c312669bde68ffbbc22e115a4b0f4796bb613dd2</t>
        </is>
      </c>
      <c r="C4117" t="inlineStr">
        <is>
          <t>2018-05-16 13:34:56+00:00</t>
        </is>
      </c>
      <c r="D4117" t="inlineStr">
        <is>
          <t>verchange</t>
        </is>
      </c>
      <c r="E4117" t="inlineStr">
        <is>
          <t>eventlet</t>
        </is>
      </c>
      <c r="F4117" t="inlineStr">
        <is>
          <t>&gt;=0.18.2;!=0.18.3;!=0.20.1</t>
        </is>
      </c>
      <c r="G4117" t="inlineStr">
        <is>
          <t>eventlet</t>
        </is>
      </c>
      <c r="H4117" t="inlineStr">
        <is>
          <t>&lt;0.21.0;&gt;=0.18.2;!=0.18.3;!=0.20.1</t>
        </is>
      </c>
    </row>
    <row r="4118">
      <c r="A4118" t="inlineStr">
        <is>
          <t>ironic-inspector</t>
        </is>
      </c>
      <c r="B4118" t="inlineStr">
        <is>
          <t>600784a91e21cc16ca1e1c34367af7f2327ad79c</t>
        </is>
      </c>
      <c r="C4118" t="inlineStr">
        <is>
          <t>2018-08-09 13:16:07+00:00</t>
        </is>
      </c>
      <c r="D4118" t="inlineStr">
        <is>
          <t>verchange</t>
        </is>
      </c>
      <c r="E4118" t="inlineStr">
        <is>
          <t>Flask</t>
        </is>
      </c>
      <c r="F4118" t="inlineStr">
        <is>
          <t>!=0.11;&gt;=0.10</t>
        </is>
      </c>
      <c r="G4118" t="inlineStr">
        <is>
          <t>Flask</t>
        </is>
      </c>
      <c r="H4118" t="inlineStr">
        <is>
          <t>!=0.11;&lt;1.0;&gt;=0.10</t>
        </is>
      </c>
    </row>
    <row r="4119">
      <c r="A4119" t="inlineStr">
        <is>
          <t>ironic-inspector</t>
        </is>
      </c>
      <c r="B4119" t="inlineStr">
        <is>
          <t>600784a91e21cc16ca1e1c34367af7f2327ad79c</t>
        </is>
      </c>
      <c r="C4119" t="inlineStr">
        <is>
          <t>2018-08-09 13:16:07+00:00</t>
        </is>
      </c>
      <c r="D4119" t="inlineStr">
        <is>
          <t>add</t>
        </is>
      </c>
      <c r="E4119" t="inlineStr">
        <is>
          <t>oslo.messaging</t>
        </is>
      </c>
      <c r="F4119" t="inlineStr">
        <is>
          <t>&gt;=5.32.0</t>
        </is>
      </c>
      <c r="G4119" t="inlineStr"/>
      <c r="H4119" t="inlineStr"/>
    </row>
    <row r="4120">
      <c r="A4120" t="inlineStr">
        <is>
          <t>ironic-inspector</t>
        </is>
      </c>
      <c r="B4120" t="inlineStr">
        <is>
          <t>8d41543c1b0ac88233a42c08ad5348d576d57962</t>
        </is>
      </c>
      <c r="C4120" t="inlineStr">
        <is>
          <t>2018-12-12 10:44:37+00:00</t>
        </is>
      </c>
      <c r="D4120" t="inlineStr">
        <is>
          <t>add</t>
        </is>
      </c>
      <c r="E4120" t="inlineStr">
        <is>
          <t>oslo.service</t>
        </is>
      </c>
      <c r="F4120" t="inlineStr">
        <is>
          <t>&gt;=1.24.0;!=1.28.1</t>
        </is>
      </c>
      <c r="G4120" t="inlineStr"/>
      <c r="H4120" t="inlineStr"/>
    </row>
    <row r="4121">
      <c r="A4121" t="inlineStr">
        <is>
          <t>ironic-inspector</t>
        </is>
      </c>
      <c r="B4121" t="inlineStr">
        <is>
          <t>cebeb820068b3aa7f7a8a145888e226430987868</t>
        </is>
      </c>
      <c r="C4121" t="inlineStr">
        <is>
          <t>2019-06-06 06:16:14+00:00</t>
        </is>
      </c>
      <c r="D4121" t="inlineStr">
        <is>
          <t>verchange</t>
        </is>
      </c>
      <c r="E4121" t="inlineStr">
        <is>
          <t>jsonschema</t>
        </is>
      </c>
      <c r="F4121" t="inlineStr">
        <is>
          <t>&gt;=2.6.0</t>
        </is>
      </c>
      <c r="G4121" t="inlineStr">
        <is>
          <t>jsonschema</t>
        </is>
      </c>
      <c r="H4121" t="inlineStr">
        <is>
          <t>&gt;=2.6.0;&lt;3.0.0</t>
        </is>
      </c>
    </row>
    <row r="4122">
      <c r="A4122" t="inlineStr">
        <is>
          <t>ironic-inspector</t>
        </is>
      </c>
      <c r="B4122" t="inlineStr">
        <is>
          <t>cebeb820068b3aa7f7a8a145888e226430987868</t>
        </is>
      </c>
      <c r="C4122" t="inlineStr">
        <is>
          <t>2019-06-06 06:16:14+00:00</t>
        </is>
      </c>
      <c r="D4122" t="inlineStr">
        <is>
          <t>verchange</t>
        </is>
      </c>
      <c r="E4122" t="inlineStr">
        <is>
          <t>ironic-lib</t>
        </is>
      </c>
      <c r="F4122" t="inlineStr">
        <is>
          <t>&gt;=2.17.0</t>
        </is>
      </c>
      <c r="G4122" t="inlineStr">
        <is>
          <t>ironic-lib</t>
        </is>
      </c>
      <c r="H4122" t="inlineStr">
        <is>
          <t>&gt;=2.5.0</t>
        </is>
      </c>
    </row>
    <row r="4123">
      <c r="A4123" t="inlineStr">
        <is>
          <t>ironic-inspector</t>
        </is>
      </c>
      <c r="B4123" t="inlineStr">
        <is>
          <t>0b38536d1c9ab92952e6ecd069ea13facf012830</t>
        </is>
      </c>
      <c r="C4123" t="inlineStr">
        <is>
          <t>2019-07-09 15:17:31+00:00</t>
        </is>
      </c>
      <c r="D4123" t="inlineStr">
        <is>
          <t>add</t>
        </is>
      </c>
      <c r="E4123" t="inlineStr">
        <is>
          <t>openstacksdk</t>
        </is>
      </c>
      <c r="F4123" t="inlineStr">
        <is>
          <t>&gt;=0.30.0</t>
        </is>
      </c>
      <c r="G4123" t="inlineStr"/>
      <c r="H4123" t="inlineStr"/>
    </row>
    <row r="4124">
      <c r="A4124" t="inlineStr">
        <is>
          <t>ironic-inspector</t>
        </is>
      </c>
      <c r="B4124" t="inlineStr">
        <is>
          <t>0b38536d1c9ab92952e6ecd069ea13facf012830</t>
        </is>
      </c>
      <c r="C4124" t="inlineStr">
        <is>
          <t>2019-07-09 15:17:31+00:00</t>
        </is>
      </c>
      <c r="D4124" t="inlineStr">
        <is>
          <t>rem</t>
        </is>
      </c>
      <c r="E4124" t="inlineStr"/>
      <c r="F4124" t="inlineStr"/>
      <c r="G4124" t="inlineStr">
        <is>
          <t>python-swiftclient</t>
        </is>
      </c>
      <c r="H4124" t="inlineStr">
        <is>
          <t>&gt;=3.2.0</t>
        </is>
      </c>
    </row>
    <row r="4125">
      <c r="A4125" t="inlineStr">
        <is>
          <t>ironic-inspector</t>
        </is>
      </c>
      <c r="B4125" t="inlineStr">
        <is>
          <t>6fa2a94d05301494a4f081502d51e695d564e828</t>
        </is>
      </c>
      <c r="C4125" t="inlineStr">
        <is>
          <t>2019-09-27 15:06:52+00:00</t>
        </is>
      </c>
      <c r="D4125" t="inlineStr">
        <is>
          <t>verchange</t>
        </is>
      </c>
      <c r="E4125" t="inlineStr">
        <is>
          <t>keystonemiddleware</t>
        </is>
      </c>
      <c r="F4125" t="inlineStr">
        <is>
          <t>&gt;=4.18.0</t>
        </is>
      </c>
      <c r="G4125" t="inlineStr">
        <is>
          <t>keystonemiddleware</t>
        </is>
      </c>
      <c r="H4125" t="inlineStr">
        <is>
          <t>&gt;=4.17.0</t>
        </is>
      </c>
    </row>
    <row r="4126">
      <c r="A4126" t="inlineStr">
        <is>
          <t>ironic-inspector</t>
        </is>
      </c>
      <c r="B4126" t="inlineStr">
        <is>
          <t>6fa2a94d05301494a4f081502d51e695d564e828</t>
        </is>
      </c>
      <c r="C4126" t="inlineStr">
        <is>
          <t>2019-09-27 15:06:52+00:00</t>
        </is>
      </c>
      <c r="D4126" t="inlineStr">
        <is>
          <t>verchange</t>
        </is>
      </c>
      <c r="E4126" t="inlineStr">
        <is>
          <t>python-ironicclient</t>
        </is>
      </c>
      <c r="F4126" t="inlineStr">
        <is>
          <t>!=3.0.0;&gt;=2.3.0;!=2.7.1;!=2.5.2</t>
        </is>
      </c>
      <c r="G4126" t="inlineStr">
        <is>
          <t>python-ironicclient</t>
        </is>
      </c>
      <c r="H4126" t="inlineStr">
        <is>
          <t>&gt;=2.3.0</t>
        </is>
      </c>
    </row>
    <row r="4127">
      <c r="A4127" t="inlineStr">
        <is>
          <t>ironic-inspector</t>
        </is>
      </c>
      <c r="B4127" t="inlineStr">
        <is>
          <t>6fa2a94d05301494a4f081502d51e695d564e828</t>
        </is>
      </c>
      <c r="C4127" t="inlineStr">
        <is>
          <t>2019-09-27 15:06:52+00:00</t>
        </is>
      </c>
      <c r="D4127" t="inlineStr">
        <is>
          <t>add</t>
        </is>
      </c>
      <c r="E4127" t="inlineStr">
        <is>
          <t>tooz</t>
        </is>
      </c>
      <c r="F4127" t="inlineStr">
        <is>
          <t>&gt;=1.64.0</t>
        </is>
      </c>
      <c r="G4127" t="inlineStr"/>
      <c r="H4127" t="inlineStr"/>
    </row>
    <row r="4128">
      <c r="A4128" t="inlineStr">
        <is>
          <t>ironic-inspector</t>
        </is>
      </c>
      <c r="B4128" t="inlineStr">
        <is>
          <t>e964b18b993535c2f282404c702c443f86493f0a</t>
        </is>
      </c>
      <c r="C4128" t="inlineStr">
        <is>
          <t>2020-02-07 22:51:42+00:00</t>
        </is>
      </c>
      <c r="D4128" t="inlineStr">
        <is>
          <t>verchange</t>
        </is>
      </c>
      <c r="E4128" t="inlineStr">
        <is>
          <t>oslo.db</t>
        </is>
      </c>
      <c r="F4128" t="inlineStr">
        <is>
          <t>&gt;=4.40.0</t>
        </is>
      </c>
      <c r="G4128" t="inlineStr">
        <is>
          <t>oslo.db</t>
        </is>
      </c>
      <c r="H4128" t="inlineStr">
        <is>
          <t>&gt;=4.27.0</t>
        </is>
      </c>
    </row>
    <row r="4129">
      <c r="A4129" t="inlineStr">
        <is>
          <t>ironic-inspector</t>
        </is>
      </c>
      <c r="B4129" t="inlineStr">
        <is>
          <t>e964b18b993535c2f282404c702c443f86493f0a</t>
        </is>
      </c>
      <c r="C4129" t="inlineStr">
        <is>
          <t>2020-02-07 22:51:42+00:00</t>
        </is>
      </c>
      <c r="D4129" t="inlineStr">
        <is>
          <t>verchange</t>
        </is>
      </c>
      <c r="E4129" t="inlineStr">
        <is>
          <t>keystoneauth1</t>
        </is>
      </c>
      <c r="F4129" t="inlineStr">
        <is>
          <t>&gt;=3.14.0</t>
        </is>
      </c>
      <c r="G4129" t="inlineStr">
        <is>
          <t>keystoneauth1</t>
        </is>
      </c>
      <c r="H4129" t="inlineStr">
        <is>
          <t>&gt;=3.4.0</t>
        </is>
      </c>
    </row>
    <row r="4130">
      <c r="A4130" t="inlineStr">
        <is>
          <t>ironic-inspector</t>
        </is>
      </c>
      <c r="B4130" t="inlineStr">
        <is>
          <t>e964b18b993535c2f282404c702c443f86493f0a</t>
        </is>
      </c>
      <c r="C4130" t="inlineStr">
        <is>
          <t>2020-02-07 22:51:42+00:00</t>
        </is>
      </c>
      <c r="D4130" t="inlineStr">
        <is>
          <t>rem</t>
        </is>
      </c>
      <c r="E4130" t="inlineStr"/>
      <c r="F4130" t="inlineStr"/>
      <c r="G4130" t="inlineStr">
        <is>
          <t>six</t>
        </is>
      </c>
      <c r="H4130" t="inlineStr">
        <is>
          <t>&gt;=1.10.0</t>
        </is>
      </c>
    </row>
    <row r="4131">
      <c r="A4131" t="inlineStr">
        <is>
          <t>ironic-inspector</t>
        </is>
      </c>
      <c r="B4131" t="inlineStr">
        <is>
          <t>02c6c92c50c8c55347cb02138781a57e8b976850</t>
        </is>
      </c>
      <c r="C4131" t="inlineStr">
        <is>
          <t>2020-04-27 14:34:28+00:00</t>
        </is>
      </c>
      <c r="D4131" t="inlineStr">
        <is>
          <t>verchange</t>
        </is>
      </c>
      <c r="E4131" t="inlineStr">
        <is>
          <t>Flask</t>
        </is>
      </c>
      <c r="F4131" t="inlineStr">
        <is>
          <t>&gt;=1.0</t>
        </is>
      </c>
      <c r="G4131" t="inlineStr">
        <is>
          <t>Flask</t>
        </is>
      </c>
      <c r="H4131" t="inlineStr">
        <is>
          <t>!=0.11;&gt;=0.10</t>
        </is>
      </c>
    </row>
    <row r="4132">
      <c r="A4132" t="inlineStr">
        <is>
          <t>ironic-inspector</t>
        </is>
      </c>
      <c r="B4132" t="inlineStr">
        <is>
          <t>02c6c92c50c8c55347cb02138781a57e8b976850</t>
        </is>
      </c>
      <c r="C4132" t="inlineStr">
        <is>
          <t>2020-04-27 14:34:28+00:00</t>
        </is>
      </c>
      <c r="D4132" t="inlineStr">
        <is>
          <t>verchange</t>
        </is>
      </c>
      <c r="E4132" t="inlineStr">
        <is>
          <t>openstacksdk</t>
        </is>
      </c>
      <c r="F4132" t="inlineStr">
        <is>
          <t>&gt;=0.40.0</t>
        </is>
      </c>
      <c r="G4132" t="inlineStr">
        <is>
          <t>openstacksdk</t>
        </is>
      </c>
      <c r="H4132" t="inlineStr">
        <is>
          <t>&gt;=0.30.0</t>
        </is>
      </c>
    </row>
    <row r="4133">
      <c r="A4133" t="inlineStr">
        <is>
          <t>ironic-inspector</t>
        </is>
      </c>
      <c r="B4133" t="inlineStr">
        <is>
          <t>02c6c92c50c8c55347cb02138781a57e8b976850</t>
        </is>
      </c>
      <c r="C4133" t="inlineStr">
        <is>
          <t>2020-04-27 14:34:28+00:00</t>
        </is>
      </c>
      <c r="D4133" t="inlineStr">
        <is>
          <t>rem</t>
        </is>
      </c>
      <c r="E4133" t="inlineStr"/>
      <c r="F4133" t="inlineStr"/>
      <c r="G4133" t="inlineStr">
        <is>
          <t>Babel</t>
        </is>
      </c>
      <c r="H4133" t="inlineStr">
        <is>
          <t>&gt;=2.3.4;!=2.4.0</t>
        </is>
      </c>
    </row>
    <row r="4134">
      <c r="A4134" t="inlineStr">
        <is>
          <t>ironic-inspector</t>
        </is>
      </c>
      <c r="B4134" t="inlineStr">
        <is>
          <t>02c6c92c50c8c55347cb02138781a57e8b976850</t>
        </is>
      </c>
      <c r="C4134" t="inlineStr">
        <is>
          <t>2020-04-27 14:34:28+00:00</t>
        </is>
      </c>
      <c r="D4134" t="inlineStr">
        <is>
          <t>rem</t>
        </is>
      </c>
      <c r="E4134" t="inlineStr"/>
      <c r="F4134" t="inlineStr"/>
      <c r="G4134" t="inlineStr">
        <is>
          <t>python-ironicclient</t>
        </is>
      </c>
      <c r="H4134" t="inlineStr">
        <is>
          <t>!=3.0.0;&gt;=2.3.0;!=2.7.1;!=2.5.2</t>
        </is>
      </c>
    </row>
    <row r="4135">
      <c r="A4135" t="inlineStr">
        <is>
          <t>ironic-inspector</t>
        </is>
      </c>
      <c r="B4135" t="inlineStr">
        <is>
          <t>b1e79e0b4dd2fd06bc8e8027a66883f6941258a5</t>
        </is>
      </c>
      <c r="C4135" t="inlineStr">
        <is>
          <t>2020-07-08 18:44:54+00:00</t>
        </is>
      </c>
      <c r="D4135" t="inlineStr">
        <is>
          <t>verchange</t>
        </is>
      </c>
      <c r="E4135" t="inlineStr">
        <is>
          <t>construct</t>
        </is>
      </c>
      <c r="F4135" t="inlineStr">
        <is>
          <t>&gt;=2.9.39</t>
        </is>
      </c>
      <c r="G4135" t="inlineStr">
        <is>
          <t>construct</t>
        </is>
      </c>
      <c r="H4135" t="inlineStr">
        <is>
          <t>&lt;2.9;&gt;=2.8.10</t>
        </is>
      </c>
    </row>
    <row r="4136">
      <c r="A4136" t="inlineStr">
        <is>
          <t>ironic-inspector</t>
        </is>
      </c>
      <c r="B4136" t="inlineStr">
        <is>
          <t>b1e79e0b4dd2fd06bc8e8027a66883f6941258a5</t>
        </is>
      </c>
      <c r="C4136" t="inlineStr">
        <is>
          <t>2020-07-08 18:44:54+00:00</t>
        </is>
      </c>
      <c r="D4136" t="inlineStr">
        <is>
          <t>verchange</t>
        </is>
      </c>
      <c r="E4136" t="inlineStr">
        <is>
          <t>jsonschema</t>
        </is>
      </c>
      <c r="F4136" t="inlineStr">
        <is>
          <t>&gt;=3.2.0</t>
        </is>
      </c>
      <c r="G4136" t="inlineStr">
        <is>
          <t>jsonschema</t>
        </is>
      </c>
      <c r="H4136" t="inlineStr">
        <is>
          <t>&gt;=2.6.0</t>
        </is>
      </c>
    </row>
    <row r="4137">
      <c r="A4137" t="inlineStr">
        <is>
          <t>ironic-inspector</t>
        </is>
      </c>
      <c r="B4137" t="inlineStr">
        <is>
          <t>b1e79e0b4dd2fd06bc8e8027a66883f6941258a5</t>
        </is>
      </c>
      <c r="C4137" t="inlineStr">
        <is>
          <t>2020-07-08 18:44:54+00:00</t>
        </is>
      </c>
      <c r="D4137" t="inlineStr">
        <is>
          <t>verchange</t>
        </is>
      </c>
      <c r="E4137" t="inlineStr">
        <is>
          <t>keystoneauth1</t>
        </is>
      </c>
      <c r="F4137" t="inlineStr">
        <is>
          <t>&gt;=4.2.0</t>
        </is>
      </c>
      <c r="G4137" t="inlineStr">
        <is>
          <t>keystoneauth1</t>
        </is>
      </c>
      <c r="H4137" t="inlineStr">
        <is>
          <t>&gt;=3.14.0</t>
        </is>
      </c>
    </row>
    <row r="4138">
      <c r="A4138" t="inlineStr">
        <is>
          <t>ironic-inspector</t>
        </is>
      </c>
      <c r="B4138" t="inlineStr">
        <is>
          <t>b1e79e0b4dd2fd06bc8e8027a66883f6941258a5</t>
        </is>
      </c>
      <c r="C4138" t="inlineStr">
        <is>
          <t>2020-07-08 18:44:54+00:00</t>
        </is>
      </c>
      <c r="D4138" t="inlineStr">
        <is>
          <t>verchange</t>
        </is>
      </c>
      <c r="E4138" t="inlineStr">
        <is>
          <t>ironic-lib</t>
        </is>
      </c>
      <c r="F4138" t="inlineStr">
        <is>
          <t>&gt;=4.3.0</t>
        </is>
      </c>
      <c r="G4138" t="inlineStr">
        <is>
          <t>ironic-lib</t>
        </is>
      </c>
      <c r="H4138" t="inlineStr">
        <is>
          <t>&gt;=2.17.0</t>
        </is>
      </c>
    </row>
    <row r="4139">
      <c r="A4139" t="inlineStr">
        <is>
          <t>ironic-inspector</t>
        </is>
      </c>
      <c r="B4139" t="inlineStr">
        <is>
          <t>b1e79e0b4dd2fd06bc8e8027a66883f6941258a5</t>
        </is>
      </c>
      <c r="C4139" t="inlineStr">
        <is>
          <t>2020-07-08 18:44:54+00:00</t>
        </is>
      </c>
      <c r="D4139" t="inlineStr">
        <is>
          <t>verchange</t>
        </is>
      </c>
      <c r="E4139" t="inlineStr">
        <is>
          <t>alembic</t>
        </is>
      </c>
      <c r="F4139" t="inlineStr">
        <is>
          <t>&gt;=0.9.6</t>
        </is>
      </c>
      <c r="G4139" t="inlineStr">
        <is>
          <t>alembic</t>
        </is>
      </c>
      <c r="H4139" t="inlineStr">
        <is>
          <t>&gt;=0.8.10</t>
        </is>
      </c>
    </row>
    <row r="4140">
      <c r="A4140" t="inlineStr">
        <is>
          <t>ironic-inspector</t>
        </is>
      </c>
      <c r="B4140" t="inlineStr">
        <is>
          <t>e5841dfd2ba2e5e811c98b6004d53ed2115ea026</t>
        </is>
      </c>
      <c r="C4140" t="inlineStr">
        <is>
          <t>2020-08-13 15:56:31+00:00</t>
        </is>
      </c>
      <c r="D4140" t="inlineStr">
        <is>
          <t>verchange</t>
        </is>
      </c>
      <c r="E4140" t="inlineStr">
        <is>
          <t>jsonpath-rw</t>
        </is>
      </c>
      <c r="F4140" t="inlineStr">
        <is>
          <t>&gt;=1.2.0</t>
        </is>
      </c>
      <c r="G4140" t="inlineStr">
        <is>
          <t>jsonpath-rw</t>
        </is>
      </c>
      <c r="H4140" t="inlineStr">
        <is>
          <t>&lt;2.0;&gt;=1.2.0</t>
        </is>
      </c>
    </row>
    <row r="4141">
      <c r="A4141" t="inlineStr">
        <is>
          <t>ironic-inspector</t>
        </is>
      </c>
      <c r="B4141" t="inlineStr">
        <is>
          <t>e5841dfd2ba2e5e811c98b6004d53ed2115ea026</t>
        </is>
      </c>
      <c r="C4141" t="inlineStr">
        <is>
          <t>2020-08-13 15:56:31+00:00</t>
        </is>
      </c>
      <c r="D4141" t="inlineStr">
        <is>
          <t>verchange</t>
        </is>
      </c>
      <c r="E4141" t="inlineStr">
        <is>
          <t>Flask</t>
        </is>
      </c>
      <c r="F4141" t="inlineStr">
        <is>
          <t>&gt;=1.1.0</t>
        </is>
      </c>
      <c r="G4141" t="inlineStr">
        <is>
          <t>Flask</t>
        </is>
      </c>
      <c r="H4141" t="inlineStr">
        <is>
          <t>&gt;=1.0</t>
        </is>
      </c>
    </row>
    <row r="4142">
      <c r="A4142" t="inlineStr">
        <is>
          <t>ironic-inspector</t>
        </is>
      </c>
      <c r="B4142" t="inlineStr">
        <is>
          <t>e4273d1f0bbb152d9ab8b165eefc4b40f257afdf</t>
        </is>
      </c>
      <c r="C4142" t="inlineStr">
        <is>
          <t>2020-10-01 18:41:59+00:00</t>
        </is>
      </c>
      <c r="D4142" t="inlineStr">
        <is>
          <t>verchange</t>
        </is>
      </c>
      <c r="E4142" t="inlineStr">
        <is>
          <t>oslo.db</t>
        </is>
      </c>
      <c r="F4142" t="inlineStr">
        <is>
          <t>&gt;=6.0.0</t>
        </is>
      </c>
      <c r="G4142" t="inlineStr">
        <is>
          <t>oslo.db</t>
        </is>
      </c>
      <c r="H4142" t="inlineStr">
        <is>
          <t>&gt;=4.40.0</t>
        </is>
      </c>
    </row>
    <row r="4143">
      <c r="A4143" t="inlineStr">
        <is>
          <t>ironic-inspector</t>
        </is>
      </c>
      <c r="B4143" t="inlineStr">
        <is>
          <t>e4273d1f0bbb152d9ab8b165eefc4b40f257afdf</t>
        </is>
      </c>
      <c r="C4143" t="inlineStr">
        <is>
          <t>2020-10-01 18:41:59+00:00</t>
        </is>
      </c>
      <c r="D4143" t="inlineStr">
        <is>
          <t>verchange</t>
        </is>
      </c>
      <c r="E4143" t="inlineStr">
        <is>
          <t>tooz</t>
        </is>
      </c>
      <c r="F4143" t="inlineStr">
        <is>
          <t>&gt;=2.5.1</t>
        </is>
      </c>
      <c r="G4143" t="inlineStr">
        <is>
          <t>tooz</t>
        </is>
      </c>
      <c r="H4143" t="inlineStr">
        <is>
          <t>&gt;=1.64.0</t>
        </is>
      </c>
    </row>
    <row r="4144">
      <c r="A4144" t="inlineStr">
        <is>
          <t>ironic-inspector</t>
        </is>
      </c>
      <c r="B4144" t="inlineStr">
        <is>
          <t>e4273d1f0bbb152d9ab8b165eefc4b40f257afdf</t>
        </is>
      </c>
      <c r="C4144" t="inlineStr">
        <is>
          <t>2020-10-01 18:41:59+00:00</t>
        </is>
      </c>
      <c r="D4144" t="inlineStr">
        <is>
          <t>verchange</t>
        </is>
      </c>
      <c r="E4144" t="inlineStr">
        <is>
          <t>SQLAlchemy</t>
        </is>
      </c>
      <c r="F4144" t="inlineStr">
        <is>
          <t>&gt;=1.2.19</t>
        </is>
      </c>
      <c r="G4144" t="inlineStr">
        <is>
          <t>SQLAlchemy</t>
        </is>
      </c>
      <c r="H4144" t="inlineStr">
        <is>
          <t>&gt;=1.0.10;!=1.1.5;!=1.1.8;!=1.1.6;!=1.1.7</t>
        </is>
      </c>
    </row>
    <row r="4145">
      <c r="A4145" t="inlineStr">
        <is>
          <t>ironic-inspector</t>
        </is>
      </c>
      <c r="B4145" t="inlineStr">
        <is>
          <t>e4273d1f0bbb152d9ab8b165eefc4b40f257afdf</t>
        </is>
      </c>
      <c r="C4145" t="inlineStr">
        <is>
          <t>2020-10-01 18:41:59+00:00</t>
        </is>
      </c>
      <c r="D4145" t="inlineStr">
        <is>
          <t>verchange</t>
        </is>
      </c>
      <c r="E4145" t="inlineStr">
        <is>
          <t>alembic</t>
        </is>
      </c>
      <c r="F4145" t="inlineStr">
        <is>
          <t>&gt;=1.4.2</t>
        </is>
      </c>
      <c r="G4145" t="inlineStr">
        <is>
          <t>alembic</t>
        </is>
      </c>
      <c r="H4145" t="inlineStr">
        <is>
          <t>&gt;=0.9.6</t>
        </is>
      </c>
    </row>
    <row r="4146">
      <c r="A4146" t="inlineStr">
        <is>
          <t>ironic-inspector</t>
        </is>
      </c>
      <c r="B4146" t="inlineStr">
        <is>
          <t>e4273d1f0bbb152d9ab8b165eefc4b40f257afdf</t>
        </is>
      </c>
      <c r="C4146" t="inlineStr">
        <is>
          <t>2020-10-01 18:41:59+00:00</t>
        </is>
      </c>
      <c r="D4146" t="inlineStr">
        <is>
          <t>add</t>
        </is>
      </c>
      <c r="E4146" t="inlineStr">
        <is>
          <t>PyYAML</t>
        </is>
      </c>
      <c r="F4146" t="inlineStr">
        <is>
          <t>&gt;=5.3.1</t>
        </is>
      </c>
      <c r="G4146" t="inlineStr"/>
      <c r="H4146" t="inlineStr"/>
    </row>
    <row r="4147">
      <c r="A4147" t="inlineStr">
        <is>
          <t>ironic-inspector</t>
        </is>
      </c>
      <c r="B4147" t="inlineStr">
        <is>
          <t>e4273d1f0bbb152d9ab8b165eefc4b40f257afdf</t>
        </is>
      </c>
      <c r="C4147" t="inlineStr">
        <is>
          <t>2020-10-01 18:41:59+00:00</t>
        </is>
      </c>
      <c r="D4147" t="inlineStr">
        <is>
          <t>add</t>
        </is>
      </c>
      <c r="E4147" t="inlineStr">
        <is>
          <t>tenacity</t>
        </is>
      </c>
      <c r="F4147" t="inlineStr">
        <is>
          <t>&gt;=6.2.0</t>
        </is>
      </c>
      <c r="G4147" t="inlineStr"/>
      <c r="H4147" t="inlineStr"/>
    </row>
    <row r="4148">
      <c r="A4148" t="inlineStr">
        <is>
          <t>ironic-inspector</t>
        </is>
      </c>
      <c r="B4148" t="inlineStr">
        <is>
          <t>e4273d1f0bbb152d9ab8b165eefc4b40f257afdf</t>
        </is>
      </c>
      <c r="C4148" t="inlineStr">
        <is>
          <t>2020-10-01 18:41:59+00:00</t>
        </is>
      </c>
      <c r="D4148" t="inlineStr">
        <is>
          <t>rem</t>
        </is>
      </c>
      <c r="E4148" t="inlineStr"/>
      <c r="F4148" t="inlineStr"/>
      <c r="G4148" t="inlineStr">
        <is>
          <t>retrying</t>
        </is>
      </c>
      <c r="H4148" t="inlineStr">
        <is>
          <t>&gt;=1.2.3;!=1.3.0</t>
        </is>
      </c>
    </row>
    <row r="4149">
      <c r="A4149" t="inlineStr">
        <is>
          <t>ironic-inspector</t>
        </is>
      </c>
      <c r="B4149" t="inlineStr">
        <is>
          <t>3f26b916388a1c96c919e006f38920c87bfeafa4</t>
        </is>
      </c>
      <c r="C4149" t="inlineStr">
        <is>
          <t>2021-03-30 18:43:19+00:00</t>
        </is>
      </c>
      <c r="D4149" t="inlineStr">
        <is>
          <t>verchange</t>
        </is>
      </c>
      <c r="E4149" t="inlineStr">
        <is>
          <t>eventlet</t>
        </is>
      </c>
      <c r="F4149" t="inlineStr">
        <is>
          <t>&gt;=0.26.0</t>
        </is>
      </c>
      <c r="G4149" t="inlineStr">
        <is>
          <t>eventlet</t>
        </is>
      </c>
      <c r="H4149" t="inlineStr">
        <is>
          <t>&gt;=0.18.2;!=0.18.3;!=0.20.1</t>
        </is>
      </c>
    </row>
    <row r="4150">
      <c r="A4150" t="inlineStr">
        <is>
          <t>ironic-inspector</t>
        </is>
      </c>
      <c r="B4150" t="inlineStr">
        <is>
          <t>3f26b916388a1c96c919e006f38920c87bfeafa4</t>
        </is>
      </c>
      <c r="C4150" t="inlineStr">
        <is>
          <t>2021-03-30 18:43:19+00:00</t>
        </is>
      </c>
      <c r="D4150" t="inlineStr">
        <is>
          <t>verchange</t>
        </is>
      </c>
      <c r="E4150" t="inlineStr">
        <is>
          <t>oslo.utils</t>
        </is>
      </c>
      <c r="F4150" t="inlineStr">
        <is>
          <t>&gt;=4.5.0</t>
        </is>
      </c>
      <c r="G4150" t="inlineStr">
        <is>
          <t>oslo.utils</t>
        </is>
      </c>
      <c r="H4150" t="inlineStr">
        <is>
          <t>&gt;=3.33.0</t>
        </is>
      </c>
    </row>
    <row r="4151">
      <c r="A4151" t="inlineStr">
        <is>
          <t>ironic-inspector</t>
        </is>
      </c>
      <c r="B4151" t="inlineStr">
        <is>
          <t>3f26b916388a1c96c919e006f38920c87bfeafa4</t>
        </is>
      </c>
      <c r="C4151" t="inlineStr">
        <is>
          <t>2021-03-30 18:43:19+00:00</t>
        </is>
      </c>
      <c r="D4151" t="inlineStr">
        <is>
          <t>verchange</t>
        </is>
      </c>
      <c r="E4151" t="inlineStr">
        <is>
          <t>oslo.config</t>
        </is>
      </c>
      <c r="F4151" t="inlineStr">
        <is>
          <t>&gt;=6.8.0</t>
        </is>
      </c>
      <c r="G4151" t="inlineStr">
        <is>
          <t>oslo.config</t>
        </is>
      </c>
      <c r="H4151" t="inlineStr">
        <is>
          <t>&gt;=5.2.0</t>
        </is>
      </c>
    </row>
    <row r="4152">
      <c r="A4152" t="inlineStr">
        <is>
          <t>ironic-inspector</t>
        </is>
      </c>
      <c r="B4152" t="inlineStr">
        <is>
          <t>3f26b916388a1c96c919e006f38920c87bfeafa4</t>
        </is>
      </c>
      <c r="C4152" t="inlineStr">
        <is>
          <t>2021-03-30 18:43:19+00:00</t>
        </is>
      </c>
      <c r="D4152" t="inlineStr">
        <is>
          <t>verchange</t>
        </is>
      </c>
      <c r="E4152" t="inlineStr">
        <is>
          <t>oslo.policy</t>
        </is>
      </c>
      <c r="F4152" t="inlineStr">
        <is>
          <t>&gt;=3.6.0</t>
        </is>
      </c>
      <c r="G4152" t="inlineStr">
        <is>
          <t>oslo.policy</t>
        </is>
      </c>
      <c r="H4152" t="inlineStr">
        <is>
          <t>&gt;=1.30.0</t>
        </is>
      </c>
    </row>
    <row r="4153">
      <c r="A4153" t="inlineStr">
        <is>
          <t>ironic-inspector</t>
        </is>
      </c>
      <c r="B4153" t="inlineStr">
        <is>
          <t>3f26b916388a1c96c919e006f38920c87bfeafa4</t>
        </is>
      </c>
      <c r="C4153" t="inlineStr">
        <is>
          <t>2021-03-30 18:43:19+00:00</t>
        </is>
      </c>
      <c r="D4153" t="inlineStr">
        <is>
          <t>add</t>
        </is>
      </c>
      <c r="E4153" t="inlineStr">
        <is>
          <t>oslo.upgradecheck</t>
        </is>
      </c>
      <c r="F4153" t="inlineStr">
        <is>
          <t>&gt;=1.2.0</t>
        </is>
      </c>
      <c r="G4153" t="inlineStr"/>
      <c r="H4153" t="inlineStr"/>
    </row>
    <row r="4154">
      <c r="A4154" t="inlineStr">
        <is>
          <t>pathlib2</t>
        </is>
      </c>
      <c r="B4154" t="inlineStr">
        <is>
          <t>789e008353c5d073e072bddfb82df9ae86150e58</t>
        </is>
      </c>
      <c r="C4154" t="inlineStr">
        <is>
          <t>2017-01-09 15:21:44+00:00</t>
        </is>
      </c>
      <c r="D4154" t="inlineStr">
        <is>
          <t>verchange</t>
        </is>
      </c>
      <c r="E4154" t="inlineStr">
        <is>
          <t>six</t>
        </is>
      </c>
      <c r="F4154" t="inlineStr"/>
      <c r="G4154" t="inlineStr">
        <is>
          <t>six</t>
        </is>
      </c>
      <c r="H4154" t="inlineStr"/>
    </row>
    <row r="4155">
      <c r="A4155" t="inlineStr">
        <is>
          <t>pathlib2</t>
        </is>
      </c>
      <c r="B4155" t="inlineStr">
        <is>
          <t>789e008353c5d073e072bddfb82df9ae86150e58</t>
        </is>
      </c>
      <c r="C4155" t="inlineStr">
        <is>
          <t>2017-01-09 15:21:44+00:00</t>
        </is>
      </c>
      <c r="D4155" t="inlineStr">
        <is>
          <t>add</t>
        </is>
      </c>
      <c r="E4155" t="inlineStr">
        <is>
          <t>scandir</t>
        </is>
      </c>
      <c r="F4155" t="inlineStr"/>
      <c r="G4155" t="inlineStr"/>
      <c r="H4155" t="inlineStr"/>
    </row>
    <row r="4156">
      <c r="A4156" t="inlineStr">
        <is>
          <t>pathlib2</t>
        </is>
      </c>
      <c r="B4156" t="inlineStr">
        <is>
          <t>4b7be4b692151e9d7c240070df9ce35ea02d8d19</t>
        </is>
      </c>
      <c r="C4156" t="inlineStr">
        <is>
          <t>2017-06-12 14:35:03+00:00</t>
        </is>
      </c>
      <c r="D4156" t="inlineStr">
        <is>
          <t>add</t>
        </is>
      </c>
      <c r="E4156" t="inlineStr">
        <is>
          <t>mock</t>
        </is>
      </c>
      <c r="F4156" t="inlineStr"/>
      <c r="G4156" t="inlineStr"/>
      <c r="H4156" t="inlineStr"/>
    </row>
    <row r="4157">
      <c r="A4157" t="inlineStr">
        <is>
          <t>http2</t>
        </is>
      </c>
      <c r="B4157" t="inlineStr">
        <is>
          <t>778ba5944737d5837d718f55d5af1d765f9425b8</t>
        </is>
      </c>
      <c r="C4157" t="inlineStr">
        <is>
          <t>2016-09-05 06:12:33+00:00</t>
        </is>
      </c>
      <c r="D4157" t="inlineStr">
        <is>
          <t>verchange</t>
        </is>
      </c>
      <c r="E4157" t="inlineStr">
        <is>
          <t>h2</t>
        </is>
      </c>
      <c r="F4157" t="inlineStr">
        <is>
          <t>&gt;=2.4.0</t>
        </is>
      </c>
      <c r="G4157" t="inlineStr">
        <is>
          <t>h2</t>
        </is>
      </c>
      <c r="H4157" t="inlineStr">
        <is>
          <t>&gt;=2.1.0</t>
        </is>
      </c>
    </row>
    <row r="4158">
      <c r="A4158" t="inlineStr">
        <is>
          <t>dailymotion-sdk-python</t>
        </is>
      </c>
      <c r="B4158" t="inlineStr">
        <is>
          <t>e28479f99c2ab6f93eb4499aad3b53c74a0a768d</t>
        </is>
      </c>
      <c r="C4158" t="inlineStr">
        <is>
          <t>2015-11-20 16:37:07+00:00</t>
        </is>
      </c>
      <c r="D4158" t="inlineStr">
        <is>
          <t>add</t>
        </is>
      </c>
      <c r="E4158" t="inlineStr">
        <is>
          <t>requests</t>
        </is>
      </c>
      <c r="F4158" t="inlineStr"/>
      <c r="G4158" t="inlineStr"/>
      <c r="H4158" t="inlineStr"/>
    </row>
    <row r="4159">
      <c r="A4159" t="inlineStr">
        <is>
          <t>dailymotion-sdk-python</t>
        </is>
      </c>
      <c r="B4159" t="inlineStr">
        <is>
          <t>e28479f99c2ab6f93eb4499aad3b53c74a0a768d</t>
        </is>
      </c>
      <c r="C4159" t="inlineStr">
        <is>
          <t>2015-11-20 16:37:07+00:00</t>
        </is>
      </c>
      <c r="D4159" t="inlineStr">
        <is>
          <t>add</t>
        </is>
      </c>
      <c r="E4159" t="inlineStr">
        <is>
          <t>requests_toolbelt</t>
        </is>
      </c>
      <c r="F4159" t="inlineStr"/>
      <c r="G4159" t="inlineStr"/>
      <c r="H4159" t="inlineStr"/>
    </row>
    <row r="4160">
      <c r="A4160" t="inlineStr">
        <is>
          <t>dailymotion-sdk-python</t>
        </is>
      </c>
      <c r="B4160" t="inlineStr">
        <is>
          <t>e28479f99c2ab6f93eb4499aad3b53c74a0a768d</t>
        </is>
      </c>
      <c r="C4160" t="inlineStr">
        <is>
          <t>2015-11-20 16:37:07+00:00</t>
        </is>
      </c>
      <c r="D4160" t="inlineStr">
        <is>
          <t>add</t>
        </is>
      </c>
      <c r="E4160" t="inlineStr">
        <is>
          <t>pytest</t>
        </is>
      </c>
      <c r="F4160" t="inlineStr"/>
      <c r="G4160" t="inlineStr"/>
      <c r="H4160" t="inlineStr"/>
    </row>
    <row r="4161">
      <c r="A4161" t="inlineStr">
        <is>
          <t>UKCensusAPI</t>
        </is>
      </c>
      <c r="B4161" t="inlineStr">
        <is>
          <t>3abe6e6d009126b12270fc52acfe4c63377f2b72</t>
        </is>
      </c>
      <c r="C4161" t="inlineStr">
        <is>
          <t>2018-07-13 14:22:28+00:00</t>
        </is>
      </c>
      <c r="D4161" t="inlineStr">
        <is>
          <t>add</t>
        </is>
      </c>
      <c r="E4161" t="inlineStr">
        <is>
          <t>requests</t>
        </is>
      </c>
      <c r="F4161" t="inlineStr"/>
      <c r="G4161" t="inlineStr"/>
      <c r="H4161" t="inlineStr"/>
    </row>
    <row r="4162">
      <c r="A4162" t="inlineStr">
        <is>
          <t>sublime-plugin-tests</t>
        </is>
      </c>
      <c r="B4162" t="inlineStr">
        <is>
          <t>24e244bbc223749ef6c00ded439b4d65ddfb8ff0</t>
        </is>
      </c>
      <c r="C4162" t="inlineStr">
        <is>
          <t>2013-10-13 01:32:04+00:00</t>
        </is>
      </c>
      <c r="D4162" t="inlineStr">
        <is>
          <t>rem</t>
        </is>
      </c>
      <c r="E4162" t="inlineStr"/>
      <c r="F4162" t="inlineStr"/>
      <c r="G4162" t="inlineStr">
        <is>
          <t>MarkupSafe</t>
        </is>
      </c>
      <c r="H4162">
        <f>=0.18</f>
        <v/>
      </c>
    </row>
    <row r="4163">
      <c r="A4163" t="inlineStr">
        <is>
          <t>sublime-plugin-tests</t>
        </is>
      </c>
      <c r="B4163" t="inlineStr">
        <is>
          <t>24e244bbc223749ef6c00ded439b4d65ddfb8ff0</t>
        </is>
      </c>
      <c r="C4163" t="inlineStr">
        <is>
          <t>2013-10-13 01:32:04+00:00</t>
        </is>
      </c>
      <c r="D4163" t="inlineStr">
        <is>
          <t>rem</t>
        </is>
      </c>
      <c r="E4163" t="inlineStr"/>
      <c r="F4163" t="inlineStr"/>
      <c r="G4163" t="inlineStr">
        <is>
          <t>argparse</t>
        </is>
      </c>
      <c r="H4163">
        <f>=1.2.1</f>
        <v/>
      </c>
    </row>
    <row r="4164">
      <c r="A4164" t="inlineStr">
        <is>
          <t>sublime-plugin-tests</t>
        </is>
      </c>
      <c r="B4164" t="inlineStr">
        <is>
          <t>24e244bbc223749ef6c00ded439b4d65ddfb8ff0</t>
        </is>
      </c>
      <c r="C4164" t="inlineStr">
        <is>
          <t>2013-10-13 01:32:04+00:00</t>
        </is>
      </c>
      <c r="D4164" t="inlineStr">
        <is>
          <t>rem</t>
        </is>
      </c>
      <c r="E4164" t="inlineStr"/>
      <c r="F4164" t="inlineStr"/>
      <c r="G4164" t="inlineStr">
        <is>
          <t>wsgiref</t>
        </is>
      </c>
      <c r="H4164">
        <f>=0.1.2</f>
        <v/>
      </c>
    </row>
    <row r="4165">
      <c r="A4165" t="inlineStr">
        <is>
          <t>sublime-plugin-tests</t>
        </is>
      </c>
      <c r="B4165" t="inlineStr">
        <is>
          <t>db9cc08653e532c4b8742741eff2f169d388afd6</t>
        </is>
      </c>
      <c r="C4165" t="inlineStr">
        <is>
          <t>2013-12-26 08:17:23+00:00</t>
        </is>
      </c>
      <c r="D4165" t="inlineStr">
        <is>
          <t>add</t>
        </is>
      </c>
      <c r="E4165" t="inlineStr">
        <is>
          <t>sublime-plugin-tests-base</t>
        </is>
      </c>
      <c r="F4165">
        <f>=0.1.0</f>
        <v/>
      </c>
      <c r="G4165" t="inlineStr"/>
      <c r="H4165" t="inlineStr"/>
    </row>
    <row r="4166">
      <c r="A4166" t="inlineStr">
        <is>
          <t>biosteam</t>
        </is>
      </c>
      <c r="B4166" t="inlineStr">
        <is>
          <t>7c386ad03144f009b14ff114025d43e33d44addf</t>
        </is>
      </c>
      <c r="C4166" t="inlineStr">
        <is>
          <t>2020-03-29 18:58:54+00:00</t>
        </is>
      </c>
      <c r="D4166" t="inlineStr">
        <is>
          <t>add</t>
        </is>
      </c>
      <c r="E4166" t="inlineStr">
        <is>
          <t>thermosteam</t>
        </is>
      </c>
      <c r="F4166" t="inlineStr">
        <is>
          <t>&gt;=0.5.0</t>
        </is>
      </c>
      <c r="G4166" t="inlineStr"/>
      <c r="H4166" t="inlineStr"/>
    </row>
    <row r="4167">
      <c r="A4167" t="inlineStr">
        <is>
          <t>biosteam</t>
        </is>
      </c>
      <c r="B4167" t="inlineStr">
        <is>
          <t>7c386ad03144f009b14ff114025d43e33d44addf</t>
        </is>
      </c>
      <c r="C4167" t="inlineStr">
        <is>
          <t>2020-03-29 18:58:54+00:00</t>
        </is>
      </c>
      <c r="D4167" t="inlineStr">
        <is>
          <t>rem</t>
        </is>
      </c>
      <c r="E4167" t="inlineStr"/>
      <c r="F4167" t="inlineStr"/>
      <c r="G4167" t="inlineStr">
        <is>
          <t>biorefineries</t>
        </is>
      </c>
      <c r="H4167" t="inlineStr"/>
    </row>
    <row r="4168">
      <c r="A4168" t="inlineStr">
        <is>
          <t>biosteam</t>
        </is>
      </c>
      <c r="B4168" t="inlineStr">
        <is>
          <t>7c386ad03144f009b14ff114025d43e33d44addf</t>
        </is>
      </c>
      <c r="C4168" t="inlineStr">
        <is>
          <t>2020-03-29 18:58:54+00:00</t>
        </is>
      </c>
      <c r="D4168" t="inlineStr">
        <is>
          <t>rem</t>
        </is>
      </c>
      <c r="E4168" t="inlineStr"/>
      <c r="F4168" t="inlineStr"/>
      <c r="G4168" t="inlineStr">
        <is>
          <t>ht</t>
        </is>
      </c>
      <c r="H4168">
        <f>=0.1.52</f>
        <v/>
      </c>
    </row>
    <row r="4169">
      <c r="A4169" t="inlineStr">
        <is>
          <t>biosteam</t>
        </is>
      </c>
      <c r="B4169" t="inlineStr">
        <is>
          <t>7c386ad03144f009b14ff114025d43e33d44addf</t>
        </is>
      </c>
      <c r="C4169" t="inlineStr">
        <is>
          <t>2020-03-29 18:58:54+00:00</t>
        </is>
      </c>
      <c r="D4169" t="inlineStr">
        <is>
          <t>rem</t>
        </is>
      </c>
      <c r="E4169" t="inlineStr"/>
      <c r="F4169" t="inlineStr"/>
      <c r="G4169" t="inlineStr">
        <is>
          <t>fluids</t>
        </is>
      </c>
      <c r="H4169">
        <f>=0.1.74</f>
        <v/>
      </c>
    </row>
    <row r="4170">
      <c r="A4170" t="inlineStr">
        <is>
          <t>biosteam</t>
        </is>
      </c>
      <c r="B4170" t="inlineStr">
        <is>
          <t>7c386ad03144f009b14ff114025d43e33d44addf</t>
        </is>
      </c>
      <c r="C4170" t="inlineStr">
        <is>
          <t>2020-03-29 18:58:54+00:00</t>
        </is>
      </c>
      <c r="D4170" t="inlineStr">
        <is>
          <t>rem</t>
        </is>
      </c>
      <c r="E4170" t="inlineStr"/>
      <c r="F4170" t="inlineStr"/>
      <c r="G4170" t="inlineStr">
        <is>
          <t>pint</t>
        </is>
      </c>
      <c r="H4170">
        <f>=0.9</f>
        <v/>
      </c>
    </row>
    <row r="4171">
      <c r="A4171" t="inlineStr">
        <is>
          <t>biosteam</t>
        </is>
      </c>
      <c r="B4171" t="inlineStr">
        <is>
          <t>7c386ad03144f009b14ff114025d43e33d44addf</t>
        </is>
      </c>
      <c r="C4171" t="inlineStr">
        <is>
          <t>2020-03-29 18:58:54+00:00</t>
        </is>
      </c>
      <c r="D4171" t="inlineStr">
        <is>
          <t>rem</t>
        </is>
      </c>
      <c r="E4171" t="inlineStr"/>
      <c r="F4171" t="inlineStr"/>
      <c r="G4171" t="inlineStr">
        <is>
          <t>scipy</t>
        </is>
      </c>
      <c r="H4171">
        <f>=1.3.1</f>
        <v/>
      </c>
    </row>
    <row r="4172">
      <c r="A4172" t="inlineStr">
        <is>
          <t>biosteam</t>
        </is>
      </c>
      <c r="B4172" t="inlineStr">
        <is>
          <t>7c386ad03144f009b14ff114025d43e33d44addf</t>
        </is>
      </c>
      <c r="C4172" t="inlineStr">
        <is>
          <t>2020-03-29 18:58:54+00:00</t>
        </is>
      </c>
      <c r="D4172" t="inlineStr">
        <is>
          <t>rem</t>
        </is>
      </c>
      <c r="E4172" t="inlineStr"/>
      <c r="F4172" t="inlineStr"/>
      <c r="G4172" t="inlineStr">
        <is>
          <t>array_collections</t>
        </is>
      </c>
      <c r="H4172">
        <f>=0.1.9</f>
        <v/>
      </c>
    </row>
    <row r="4173">
      <c r="A4173" t="inlineStr">
        <is>
          <t>biosteam</t>
        </is>
      </c>
      <c r="B4173" t="inlineStr">
        <is>
          <t>7c386ad03144f009b14ff114025d43e33d44addf</t>
        </is>
      </c>
      <c r="C4173" t="inlineStr">
        <is>
          <t>2020-03-29 18:58:54+00:00</t>
        </is>
      </c>
      <c r="D4173" t="inlineStr">
        <is>
          <t>rem</t>
        </is>
      </c>
      <c r="E4173" t="inlineStr"/>
      <c r="F4173" t="inlineStr"/>
      <c r="G4173" t="inlineStr">
        <is>
          <t>free_properties</t>
        </is>
      </c>
      <c r="H4173">
        <f>=0.1.9</f>
        <v/>
      </c>
    </row>
    <row r="4174">
      <c r="A4174" t="inlineStr">
        <is>
          <t>biosteam</t>
        </is>
      </c>
      <c r="B4174" t="inlineStr">
        <is>
          <t>7c386ad03144f009b14ff114025d43e33d44addf</t>
        </is>
      </c>
      <c r="C4174" t="inlineStr">
        <is>
          <t>2020-03-29 18:58:54+00:00</t>
        </is>
      </c>
      <c r="D4174" t="inlineStr">
        <is>
          <t>rem</t>
        </is>
      </c>
      <c r="E4174" t="inlineStr"/>
      <c r="F4174" t="inlineStr"/>
      <c r="G4174" t="inlineStr">
        <is>
          <t>coolprop</t>
        </is>
      </c>
      <c r="H4174">
        <f>=6.3.0</f>
        <v/>
      </c>
    </row>
    <row r="4175">
      <c r="A4175" t="inlineStr">
        <is>
          <t>biosteam</t>
        </is>
      </c>
      <c r="B4175" t="inlineStr">
        <is>
          <t>7c386ad03144f009b14ff114025d43e33d44addf</t>
        </is>
      </c>
      <c r="C4175" t="inlineStr">
        <is>
          <t>2020-03-29 18:58:54+00:00</t>
        </is>
      </c>
      <c r="D4175" t="inlineStr">
        <is>
          <t>rem</t>
        </is>
      </c>
      <c r="E4175" t="inlineStr"/>
      <c r="F4175" t="inlineStr"/>
      <c r="G4175" t="inlineStr">
        <is>
          <t>pandas</t>
        </is>
      </c>
      <c r="H4175">
        <f>=0.25.2</f>
        <v/>
      </c>
    </row>
    <row r="4176">
      <c r="A4176" t="inlineStr">
        <is>
          <t>biosteam</t>
        </is>
      </c>
      <c r="B4176" t="inlineStr">
        <is>
          <t>7c386ad03144f009b14ff114025d43e33d44addf</t>
        </is>
      </c>
      <c r="C4176" t="inlineStr">
        <is>
          <t>2020-03-29 18:58:54+00:00</t>
        </is>
      </c>
      <c r="D4176" t="inlineStr">
        <is>
          <t>rem</t>
        </is>
      </c>
      <c r="E4176" t="inlineStr"/>
      <c r="F4176" t="inlineStr"/>
      <c r="G4176" t="inlineStr">
        <is>
          <t>numba</t>
        </is>
      </c>
      <c r="H4176">
        <f>=0.46.0</f>
        <v/>
      </c>
    </row>
    <row r="4177">
      <c r="A4177" t="inlineStr">
        <is>
          <t>biosteam</t>
        </is>
      </c>
      <c r="B4177" t="inlineStr">
        <is>
          <t>7c386ad03144f009b14ff114025d43e33d44addf</t>
        </is>
      </c>
      <c r="C4177" t="inlineStr">
        <is>
          <t>2020-03-29 18:58:54+00:00</t>
        </is>
      </c>
      <c r="D4177" t="inlineStr">
        <is>
          <t>rem</t>
        </is>
      </c>
      <c r="E4177" t="inlineStr"/>
      <c r="F4177" t="inlineStr"/>
      <c r="G4177" t="inlineStr">
        <is>
          <t>numpy</t>
        </is>
      </c>
      <c r="H4177" t="inlineStr"/>
    </row>
    <row r="4178">
      <c r="A4178" t="inlineStr">
        <is>
          <t>biosteam</t>
        </is>
      </c>
      <c r="B4178" t="inlineStr">
        <is>
          <t>7c386ad03144f009b14ff114025d43e33d44addf</t>
        </is>
      </c>
      <c r="C4178" t="inlineStr">
        <is>
          <t>2020-03-29 18:58:54+00:00</t>
        </is>
      </c>
      <c r="D4178" t="inlineStr">
        <is>
          <t>rem</t>
        </is>
      </c>
      <c r="E4178" t="inlineStr"/>
      <c r="F4178" t="inlineStr"/>
      <c r="G4178" t="inlineStr">
        <is>
          <t>xlrd</t>
        </is>
      </c>
      <c r="H4178">
        <f>=1.2.0</f>
        <v/>
      </c>
    </row>
    <row r="4179">
      <c r="A4179" t="inlineStr">
        <is>
          <t>biosteam</t>
        </is>
      </c>
      <c r="B4179" t="inlineStr">
        <is>
          <t>7c386ad03144f009b14ff114025d43e33d44addf</t>
        </is>
      </c>
      <c r="C4179" t="inlineStr">
        <is>
          <t>2020-03-29 18:58:54+00:00</t>
        </is>
      </c>
      <c r="D4179" t="inlineStr">
        <is>
          <t>rem</t>
        </is>
      </c>
      <c r="E4179" t="inlineStr"/>
      <c r="F4179" t="inlineStr"/>
      <c r="G4179" t="inlineStr">
        <is>
          <t>matplotlib</t>
        </is>
      </c>
      <c r="H4179">
        <f>=3.1.1</f>
        <v/>
      </c>
    </row>
    <row r="4180">
      <c r="A4180" t="inlineStr">
        <is>
          <t>biosteam</t>
        </is>
      </c>
      <c r="B4180" t="inlineStr">
        <is>
          <t>7c386ad03144f009b14ff114025d43e33d44addf</t>
        </is>
      </c>
      <c r="C4180" t="inlineStr">
        <is>
          <t>2020-03-29 18:58:54+00:00</t>
        </is>
      </c>
      <c r="D4180" t="inlineStr">
        <is>
          <t>rem</t>
        </is>
      </c>
      <c r="E4180" t="inlineStr"/>
      <c r="F4180" t="inlineStr"/>
      <c r="G4180" t="inlineStr">
        <is>
          <t>numpydoc</t>
        </is>
      </c>
      <c r="H4180" t="inlineStr"/>
    </row>
    <row r="4181">
      <c r="A4181" t="inlineStr">
        <is>
          <t>biosteam</t>
        </is>
      </c>
      <c r="B4181" t="inlineStr">
        <is>
          <t>911341f3a7cf7641ec10aa1e843bdee39ad409a1</t>
        </is>
      </c>
      <c r="C4181" t="inlineStr">
        <is>
          <t>2020-04-11 23:06:51+00:00</t>
        </is>
      </c>
      <c r="D4181" t="inlineStr">
        <is>
          <t>verchange</t>
        </is>
      </c>
      <c r="E4181" t="inlineStr">
        <is>
          <t>thermosteam</t>
        </is>
      </c>
      <c r="F4181" t="inlineStr">
        <is>
          <t>&gt;=0.8.2</t>
        </is>
      </c>
      <c r="G4181" t="inlineStr">
        <is>
          <t>thermosteam</t>
        </is>
      </c>
      <c r="H4181" t="inlineStr">
        <is>
          <t>&gt;=0.5.0</t>
        </is>
      </c>
    </row>
    <row r="4182">
      <c r="A4182" t="inlineStr">
        <is>
          <t>biosteam</t>
        </is>
      </c>
      <c r="B4182" t="inlineStr">
        <is>
          <t>911341f3a7cf7641ec10aa1e843bdee39ad409a1</t>
        </is>
      </c>
      <c r="C4182" t="inlineStr">
        <is>
          <t>2020-04-11 23:06:51+00:00</t>
        </is>
      </c>
      <c r="D4182" t="inlineStr">
        <is>
          <t>verchange</t>
        </is>
      </c>
      <c r="E4182" t="inlineStr">
        <is>
          <t>chaospy</t>
        </is>
      </c>
      <c r="F4182" t="inlineStr">
        <is>
          <t>&gt;=3.0.11</t>
        </is>
      </c>
      <c r="G4182" t="inlineStr">
        <is>
          <t>chaospy</t>
        </is>
      </c>
      <c r="H4182">
        <f>=3.0.11</f>
        <v/>
      </c>
    </row>
    <row r="4183">
      <c r="A4183" t="inlineStr">
        <is>
          <t>biosteam</t>
        </is>
      </c>
      <c r="B4183" t="inlineStr">
        <is>
          <t>911341f3a7cf7641ec10aa1e843bdee39ad409a1</t>
        </is>
      </c>
      <c r="C4183" t="inlineStr">
        <is>
          <t>2020-04-11 23:06:51+00:00</t>
        </is>
      </c>
      <c r="D4183" t="inlineStr">
        <is>
          <t>verchange</t>
        </is>
      </c>
      <c r="E4183" t="inlineStr">
        <is>
          <t>graphviz</t>
        </is>
      </c>
      <c r="F4183" t="inlineStr">
        <is>
          <t>&gt;=0.8.3</t>
        </is>
      </c>
      <c r="G4183" t="inlineStr">
        <is>
          <t>graphviz</t>
        </is>
      </c>
      <c r="H4183">
        <f>=0.8.3</f>
        <v/>
      </c>
    </row>
    <row r="4184">
      <c r="A4184" t="inlineStr">
        <is>
          <t>biosteam</t>
        </is>
      </c>
      <c r="B4184" t="inlineStr">
        <is>
          <t>911341f3a7cf7641ec10aa1e843bdee39ad409a1</t>
        </is>
      </c>
      <c r="C4184" t="inlineStr">
        <is>
          <t>2020-04-11 23:06:51+00:00</t>
        </is>
      </c>
      <c r="D4184" t="inlineStr">
        <is>
          <t>verchange</t>
        </is>
      </c>
      <c r="E4184" t="inlineStr">
        <is>
          <t>IPython</t>
        </is>
      </c>
      <c r="F4184" t="inlineStr">
        <is>
          <t>&gt;=7.9.0</t>
        </is>
      </c>
      <c r="G4184" t="inlineStr">
        <is>
          <t>IPython</t>
        </is>
      </c>
      <c r="H4184">
        <f>=7.9.0</f>
        <v/>
      </c>
    </row>
    <row r="4185">
      <c r="A4185" t="inlineStr">
        <is>
          <t>biosteam</t>
        </is>
      </c>
      <c r="B4185" t="inlineStr">
        <is>
          <t>911341f3a7cf7641ec10aa1e843bdee39ad409a1</t>
        </is>
      </c>
      <c r="C4185" t="inlineStr">
        <is>
          <t>2020-04-11 23:06:51+00:00</t>
        </is>
      </c>
      <c r="D4185" t="inlineStr">
        <is>
          <t>verchange</t>
        </is>
      </c>
      <c r="E4185" t="inlineStr">
        <is>
          <t>colorpalette</t>
        </is>
      </c>
      <c r="F4185" t="inlineStr">
        <is>
          <t>&gt;=0.3.0</t>
        </is>
      </c>
      <c r="G4185" t="inlineStr">
        <is>
          <t>colorpalette</t>
        </is>
      </c>
      <c r="H4185">
        <f>=0.3.0</f>
        <v/>
      </c>
    </row>
    <row r="4186">
      <c r="A4186" t="inlineStr">
        <is>
          <t>biosteam</t>
        </is>
      </c>
      <c r="B4186" t="inlineStr">
        <is>
          <t>911341f3a7cf7641ec10aa1e843bdee39ad409a1</t>
        </is>
      </c>
      <c r="C4186" t="inlineStr">
        <is>
          <t>2020-04-11 23:06:51+00:00</t>
        </is>
      </c>
      <c r="D4186" t="inlineStr">
        <is>
          <t>add</t>
        </is>
      </c>
      <c r="E4186" t="inlineStr">
        <is>
          <t>sphinx</t>
        </is>
      </c>
      <c r="F4186" t="inlineStr">
        <is>
          <t>&gt;=2.4.0</t>
        </is>
      </c>
      <c r="G4186" t="inlineStr"/>
      <c r="H4186" t="inlineStr"/>
    </row>
    <row r="4187">
      <c r="A4187" t="inlineStr">
        <is>
          <t>biosteam</t>
        </is>
      </c>
      <c r="B4187" t="inlineStr">
        <is>
          <t>911341f3a7cf7641ec10aa1e843bdee39ad409a1</t>
        </is>
      </c>
      <c r="C4187" t="inlineStr">
        <is>
          <t>2020-04-11 23:06:51+00:00</t>
        </is>
      </c>
      <c r="D4187" t="inlineStr">
        <is>
          <t>add</t>
        </is>
      </c>
      <c r="E4187" t="inlineStr">
        <is>
          <t>pyqt5</t>
        </is>
      </c>
      <c r="F4187" t="inlineStr">
        <is>
          <t>&gt;=5.12</t>
        </is>
      </c>
      <c r="G4187" t="inlineStr"/>
      <c r="H4187" t="inlineStr"/>
    </row>
    <row r="4188">
      <c r="A4188" t="inlineStr">
        <is>
          <t>biosteam</t>
        </is>
      </c>
      <c r="B4188" t="inlineStr">
        <is>
          <t>911341f3a7cf7641ec10aa1e843bdee39ad409a1</t>
        </is>
      </c>
      <c r="C4188" t="inlineStr">
        <is>
          <t>2020-04-11 23:06:51+00:00</t>
        </is>
      </c>
      <c r="D4188" t="inlineStr">
        <is>
          <t>add</t>
        </is>
      </c>
      <c r="E4188" t="inlineStr">
        <is>
          <t>sphinx_rtd_theme</t>
        </is>
      </c>
      <c r="F4188" t="inlineStr"/>
      <c r="G4188" t="inlineStr"/>
      <c r="H4188" t="inlineStr"/>
    </row>
    <row r="4189">
      <c r="A4189" t="inlineStr">
        <is>
          <t>biosteam</t>
        </is>
      </c>
      <c r="B4189" t="inlineStr">
        <is>
          <t>911341f3a7cf7641ec10aa1e843bdee39ad409a1</t>
        </is>
      </c>
      <c r="C4189" t="inlineStr">
        <is>
          <t>2020-04-11 23:06:51+00:00</t>
        </is>
      </c>
      <c r="D4189" t="inlineStr">
        <is>
          <t>add</t>
        </is>
      </c>
      <c r="E4189" t="inlineStr">
        <is>
          <t>ipykernel</t>
        </is>
      </c>
      <c r="F4189" t="inlineStr"/>
      <c r="G4189" t="inlineStr"/>
      <c r="H4189" t="inlineStr"/>
    </row>
    <row r="4190">
      <c r="A4190" t="inlineStr">
        <is>
          <t>bitsv</t>
        </is>
      </c>
      <c r="B4190" t="inlineStr">
        <is>
          <t>c74ca0241b17fcf59dce1abb882300251528d8d4</t>
        </is>
      </c>
      <c r="C4190" t="inlineStr">
        <is>
          <t>2019-04-07 09:31:34+00:00</t>
        </is>
      </c>
      <c r="D4190" t="inlineStr">
        <is>
          <t>add</t>
        </is>
      </c>
      <c r="E4190" t="inlineStr">
        <is>
          <t>pycoin</t>
        </is>
      </c>
      <c r="F4190" t="inlineStr"/>
      <c r="G4190" t="inlineStr"/>
      <c r="H4190" t="inlineStr"/>
    </row>
    <row r="4191">
      <c r="A4191" t="inlineStr">
        <is>
          <t>bitsv</t>
        </is>
      </c>
      <c r="B4191" t="inlineStr">
        <is>
          <t>ac4589480442f3aa2c7672bfb1b4639e08aeea7a</t>
        </is>
      </c>
      <c r="C4191" t="inlineStr">
        <is>
          <t>2019-07-14 05:13:14+00:00</t>
        </is>
      </c>
      <c r="D4191" t="inlineStr">
        <is>
          <t>rem</t>
        </is>
      </c>
      <c r="E4191" t="inlineStr"/>
      <c r="F4191" t="inlineStr"/>
      <c r="G4191" t="inlineStr">
        <is>
          <t>pycoin</t>
        </is>
      </c>
      <c r="H4191" t="inlineStr"/>
    </row>
    <row r="4192">
      <c r="A4192" t="inlineStr">
        <is>
          <t>bitsv</t>
        </is>
      </c>
      <c r="B4192" t="inlineStr">
        <is>
          <t>486f90635213c8b5f9852d0df1b3c44bb60bf99f</t>
        </is>
      </c>
      <c r="C4192" t="inlineStr">
        <is>
          <t>2020-02-15 06:58:00+00:00</t>
        </is>
      </c>
      <c r="D4192" t="inlineStr">
        <is>
          <t>add</t>
        </is>
      </c>
      <c r="E4192" t="inlineStr">
        <is>
          <t>whatsonchain</t>
        </is>
      </c>
      <c r="F4192" t="inlineStr"/>
      <c r="G4192" t="inlineStr"/>
      <c r="H4192" t="inlineStr"/>
    </row>
    <row r="4193">
      <c r="A4193" t="inlineStr">
        <is>
          <t>nsz</t>
        </is>
      </c>
      <c r="B4193" t="inlineStr">
        <is>
          <t>502a7599c9a1f30ceae736c40120de0afbf40ba9</t>
        </is>
      </c>
      <c r="C4193" t="inlineStr">
        <is>
          <t>2019-12-24 01:18:16+00:00</t>
        </is>
      </c>
      <c r="D4193" t="inlineStr">
        <is>
          <t>verchange</t>
        </is>
      </c>
      <c r="E4193" t="inlineStr">
        <is>
          <t>pycryptodome</t>
        </is>
      </c>
      <c r="F4193" t="inlineStr">
        <is>
          <t>&gt;=3.9.0</t>
        </is>
      </c>
      <c r="G4193" t="inlineStr">
        <is>
          <t>pycryptodome</t>
        </is>
      </c>
      <c r="H4193">
        <f>=3.9.0</f>
        <v/>
      </c>
    </row>
    <row r="4194">
      <c r="A4194" t="inlineStr">
        <is>
          <t>nsz</t>
        </is>
      </c>
      <c r="B4194" t="inlineStr">
        <is>
          <t>502a7599c9a1f30ceae736c40120de0afbf40ba9</t>
        </is>
      </c>
      <c r="C4194" t="inlineStr">
        <is>
          <t>2019-12-24 01:18:16+00:00</t>
        </is>
      </c>
      <c r="D4194" t="inlineStr">
        <is>
          <t>add</t>
        </is>
      </c>
      <c r="E4194" t="inlineStr">
        <is>
          <t>enlighten</t>
        </is>
      </c>
      <c r="F4194" t="inlineStr"/>
      <c r="G4194" t="inlineStr"/>
      <c r="H4194" t="inlineStr"/>
    </row>
    <row r="4195">
      <c r="A4195" t="inlineStr">
        <is>
          <t>nsz</t>
        </is>
      </c>
      <c r="B4195" t="inlineStr">
        <is>
          <t>502a7599c9a1f30ceae736c40120de0afbf40ba9</t>
        </is>
      </c>
      <c r="C4195" t="inlineStr">
        <is>
          <t>2019-12-24 01:18:16+00:00</t>
        </is>
      </c>
      <c r="D4195" t="inlineStr">
        <is>
          <t>add</t>
        </is>
      </c>
      <c r="E4195" t="inlineStr">
        <is>
          <t>kivy_deps.sdl2</t>
        </is>
      </c>
      <c r="F4195">
        <f>=0.1.22</f>
        <v/>
      </c>
      <c r="G4195" t="inlineStr"/>
      <c r="H4195" t="inlineStr"/>
    </row>
    <row r="4196">
      <c r="A4196" t="inlineStr">
        <is>
          <t>nsz</t>
        </is>
      </c>
      <c r="B4196" t="inlineStr">
        <is>
          <t>502a7599c9a1f30ceae736c40120de0afbf40ba9</t>
        </is>
      </c>
      <c r="C4196" t="inlineStr">
        <is>
          <t>2019-12-24 01:18:16+00:00</t>
        </is>
      </c>
      <c r="D4196" t="inlineStr">
        <is>
          <t>add</t>
        </is>
      </c>
      <c r="E4196" t="inlineStr">
        <is>
          <t>kivy_deps.glew</t>
        </is>
      </c>
      <c r="F4196">
        <f>=0.1.12</f>
        <v/>
      </c>
      <c r="G4196" t="inlineStr"/>
      <c r="H4196" t="inlineStr"/>
    </row>
    <row r="4197">
      <c r="A4197" t="inlineStr">
        <is>
          <t>nsz</t>
        </is>
      </c>
      <c r="B4197" t="inlineStr">
        <is>
          <t>502a7599c9a1f30ceae736c40120de0afbf40ba9</t>
        </is>
      </c>
      <c r="C4197" t="inlineStr">
        <is>
          <t>2019-12-24 01:18:16+00:00</t>
        </is>
      </c>
      <c r="D4197" t="inlineStr">
        <is>
          <t>add</t>
        </is>
      </c>
      <c r="E4197" t="inlineStr">
        <is>
          <t>kivy</t>
        </is>
      </c>
      <c r="F4197">
        <f>=1.11.1</f>
        <v/>
      </c>
      <c r="G4197" t="inlineStr"/>
      <c r="H4197" t="inlineStr"/>
    </row>
    <row r="4198">
      <c r="A4198" t="inlineStr">
        <is>
          <t>nsz</t>
        </is>
      </c>
      <c r="B4198" t="inlineStr">
        <is>
          <t>502a7599c9a1f30ceae736c40120de0afbf40ba9</t>
        </is>
      </c>
      <c r="C4198" t="inlineStr">
        <is>
          <t>2019-12-24 01:18:16+00:00</t>
        </is>
      </c>
      <c r="D4198" t="inlineStr">
        <is>
          <t>rem</t>
        </is>
      </c>
      <c r="E4198" t="inlineStr"/>
      <c r="F4198" t="inlineStr"/>
      <c r="G4198" t="inlineStr">
        <is>
          <t>colorama</t>
        </is>
      </c>
      <c r="H4198" t="inlineStr"/>
    </row>
    <row r="4199">
      <c r="A4199" t="inlineStr">
        <is>
          <t>nsz</t>
        </is>
      </c>
      <c r="B4199" t="inlineStr">
        <is>
          <t>502a7599c9a1f30ceae736c40120de0afbf40ba9</t>
        </is>
      </c>
      <c r="C4199" t="inlineStr">
        <is>
          <t>2019-12-24 01:18:16+00:00</t>
        </is>
      </c>
      <c r="D4199" t="inlineStr">
        <is>
          <t>rem</t>
        </is>
      </c>
      <c r="E4199" t="inlineStr"/>
      <c r="F4199" t="inlineStr"/>
      <c r="G4199" t="inlineStr">
        <is>
          <t>tqdm</t>
        </is>
      </c>
      <c r="H4199" t="inlineStr"/>
    </row>
    <row r="4200">
      <c r="A4200" t="inlineStr">
        <is>
          <t>nsz</t>
        </is>
      </c>
      <c r="B4200" t="inlineStr">
        <is>
          <t>403acf79e4c3d6df1b4d2e000cb78361a9e24ca0</t>
        </is>
      </c>
      <c r="C4200" t="inlineStr">
        <is>
          <t>2020-09-06 10:23:18+00:00</t>
        </is>
      </c>
      <c r="D4200" t="inlineStr">
        <is>
          <t>rem</t>
        </is>
      </c>
      <c r="E4200" t="inlineStr"/>
      <c r="F4200" t="inlineStr"/>
      <c r="G4200" t="inlineStr">
        <is>
          <t>kivy_deps.sdl2</t>
        </is>
      </c>
      <c r="H4200">
        <f>=0.1.22</f>
        <v/>
      </c>
    </row>
    <row r="4201">
      <c r="A4201" t="inlineStr">
        <is>
          <t>nsz</t>
        </is>
      </c>
      <c r="B4201" t="inlineStr">
        <is>
          <t>403acf79e4c3d6df1b4d2e000cb78361a9e24ca0</t>
        </is>
      </c>
      <c r="C4201" t="inlineStr">
        <is>
          <t>2020-09-06 10:23:18+00:00</t>
        </is>
      </c>
      <c r="D4201" t="inlineStr">
        <is>
          <t>rem</t>
        </is>
      </c>
      <c r="E4201" t="inlineStr"/>
      <c r="F4201" t="inlineStr"/>
      <c r="G4201" t="inlineStr">
        <is>
          <t>kivy_deps.glew</t>
        </is>
      </c>
      <c r="H4201">
        <f>=0.1.12</f>
        <v/>
      </c>
    </row>
    <row r="4202">
      <c r="A4202" t="inlineStr">
        <is>
          <t>nsz</t>
        </is>
      </c>
      <c r="B4202" t="inlineStr">
        <is>
          <t>403acf79e4c3d6df1b4d2e000cb78361a9e24ca0</t>
        </is>
      </c>
      <c r="C4202" t="inlineStr">
        <is>
          <t>2020-09-06 10:23:18+00:00</t>
        </is>
      </c>
      <c r="D4202" t="inlineStr">
        <is>
          <t>rem</t>
        </is>
      </c>
      <c r="E4202" t="inlineStr"/>
      <c r="F4202" t="inlineStr"/>
      <c r="G4202" t="inlineStr">
        <is>
          <t>kivy</t>
        </is>
      </c>
      <c r="H4202">
        <f>=1.11.1</f>
        <v/>
      </c>
    </row>
    <row r="4203">
      <c r="A4203" t="inlineStr">
        <is>
          <t>yawast</t>
        </is>
      </c>
      <c r="B4203" t="inlineStr">
        <is>
          <t>1d9fe8f57fb7c318b6f4d18bfed93a0dd6248129</t>
        </is>
      </c>
      <c r="C4203" t="inlineStr">
        <is>
          <t>2019-09-04 15:32:11+00:00</t>
        </is>
      </c>
      <c r="D4203" t="inlineStr">
        <is>
          <t>verchange</t>
        </is>
      </c>
      <c r="E4203" t="inlineStr">
        <is>
          <t>requests-mock</t>
        </is>
      </c>
      <c r="F4203">
        <f>=1.7.0</f>
        <v/>
      </c>
      <c r="G4203" t="inlineStr">
        <is>
          <t>requests-mock</t>
        </is>
      </c>
      <c r="H4203">
        <f>=1.6.0</f>
        <v/>
      </c>
    </row>
    <row r="4204">
      <c r="A4204" t="inlineStr">
        <is>
          <t>yawast</t>
        </is>
      </c>
      <c r="B4204" t="inlineStr">
        <is>
          <t>1d9fe8f57fb7c318b6f4d18bfed93a0dd6248129</t>
        </is>
      </c>
      <c r="C4204" t="inlineStr">
        <is>
          <t>2019-09-04 15:32:11+00:00</t>
        </is>
      </c>
      <c r="D4204" t="inlineStr">
        <is>
          <t>verchange</t>
        </is>
      </c>
      <c r="E4204" t="inlineStr">
        <is>
          <t>soupsieve</t>
        </is>
      </c>
      <c r="F4204">
        <f>=1.9.3</f>
        <v/>
      </c>
      <c r="G4204" t="inlineStr">
        <is>
          <t>soupsieve</t>
        </is>
      </c>
      <c r="H4204">
        <f>=1.9.2</f>
        <v/>
      </c>
    </row>
    <row r="4205">
      <c r="A4205" t="inlineStr">
        <is>
          <t>yawast</t>
        </is>
      </c>
      <c r="B4205" t="inlineStr">
        <is>
          <t>1d9fe8f57fb7c318b6f4d18bfed93a0dd6248129</t>
        </is>
      </c>
      <c r="C4205" t="inlineStr">
        <is>
          <t>2019-09-04 15:32:11+00:00</t>
        </is>
      </c>
      <c r="D4205" t="inlineStr">
        <is>
          <t>verchange</t>
        </is>
      </c>
      <c r="E4205" t="inlineStr">
        <is>
          <t>publicsuffixlist</t>
        </is>
      </c>
      <c r="F4205">
        <f>=0.6.11</f>
        <v/>
      </c>
      <c r="G4205" t="inlineStr">
        <is>
          <t>publicsuffixlist</t>
        </is>
      </c>
      <c r="H4205">
        <f>=0.6.10</f>
        <v/>
      </c>
    </row>
    <row r="4206">
      <c r="A4206" t="inlineStr">
        <is>
          <t>yawast</t>
        </is>
      </c>
      <c r="B4206" t="inlineStr">
        <is>
          <t>1d9fe8f57fb7c318b6f4d18bfed93a0dd6248129</t>
        </is>
      </c>
      <c r="C4206" t="inlineStr">
        <is>
          <t>2019-09-04 15:32:11+00:00</t>
        </is>
      </c>
      <c r="D4206" t="inlineStr">
        <is>
          <t>verchange</t>
        </is>
      </c>
      <c r="E4206" t="inlineStr">
        <is>
          <t>validator-collection</t>
        </is>
      </c>
      <c r="F4206">
        <f>=1.3.6</f>
        <v/>
      </c>
      <c r="G4206" t="inlineStr">
        <is>
          <t>validator-collection</t>
        </is>
      </c>
      <c r="H4206">
        <f>=1.3.5</f>
        <v/>
      </c>
    </row>
    <row r="4207">
      <c r="A4207" t="inlineStr">
        <is>
          <t>yawast</t>
        </is>
      </c>
      <c r="B4207" t="inlineStr">
        <is>
          <t>1d9fe8f57fb7c318b6f4d18bfed93a0dd6248129</t>
        </is>
      </c>
      <c r="C4207" t="inlineStr">
        <is>
          <t>2019-09-04 15:32:11+00:00</t>
        </is>
      </c>
      <c r="D4207" t="inlineStr">
        <is>
          <t>rem</t>
        </is>
      </c>
      <c r="E4207" t="inlineStr"/>
      <c r="F4207" t="inlineStr"/>
      <c r="G4207" t="inlineStr">
        <is>
          <t>coverage</t>
        </is>
      </c>
      <c r="H4207">
        <f>=4.5.4</f>
        <v/>
      </c>
    </row>
    <row r="4208">
      <c r="A4208" t="inlineStr">
        <is>
          <t>yawast</t>
        </is>
      </c>
      <c r="B4208" t="inlineStr">
        <is>
          <t>1d9fe8f57fb7c318b6f4d18bfed93a0dd6248129</t>
        </is>
      </c>
      <c r="C4208" t="inlineStr">
        <is>
          <t>2019-09-04 15:32:11+00:00</t>
        </is>
      </c>
      <c r="D4208" t="inlineStr">
        <is>
          <t>rem</t>
        </is>
      </c>
      <c r="E4208" t="inlineStr"/>
      <c r="F4208" t="inlineStr"/>
      <c r="G4208" t="inlineStr">
        <is>
          <t>cx-Freeze</t>
        </is>
      </c>
      <c r="H4208">
        <f>=5.1.1</f>
        <v/>
      </c>
    </row>
    <row r="4209">
      <c r="A4209" t="inlineStr">
        <is>
          <t>yawast</t>
        </is>
      </c>
      <c r="B4209" t="inlineStr">
        <is>
          <t>1d9fe8f57fb7c318b6f4d18bfed93a0dd6248129</t>
        </is>
      </c>
      <c r="C4209" t="inlineStr">
        <is>
          <t>2019-09-04 15:32:11+00:00</t>
        </is>
      </c>
      <c r="D4209" t="inlineStr">
        <is>
          <t>rem</t>
        </is>
      </c>
      <c r="E4209" t="inlineStr"/>
      <c r="F4209" t="inlineStr"/>
      <c r="G4209" t="inlineStr">
        <is>
          <t>pyrsistent</t>
        </is>
      </c>
      <c r="H4209">
        <f>=0.15.4</f>
        <v/>
      </c>
    </row>
    <row r="4210">
      <c r="A4210" t="inlineStr">
        <is>
          <t>yawast</t>
        </is>
      </c>
      <c r="B4210" t="inlineStr">
        <is>
          <t>e380bf6b67918557b4ffd863a2bff58548201160</t>
        </is>
      </c>
      <c r="C4210" t="inlineStr">
        <is>
          <t>2019-12-10 20:07:09+00:00</t>
        </is>
      </c>
      <c r="D4210" t="inlineStr">
        <is>
          <t>verchange</t>
        </is>
      </c>
      <c r="E4210" t="inlineStr">
        <is>
          <t>six</t>
        </is>
      </c>
      <c r="F4210">
        <f>=1.13.0</f>
        <v/>
      </c>
      <c r="G4210" t="inlineStr">
        <is>
          <t>six</t>
        </is>
      </c>
      <c r="H4210">
        <f>=1.12.0</f>
        <v/>
      </c>
    </row>
    <row r="4211">
      <c r="A4211" t="inlineStr">
        <is>
          <t>yawast</t>
        </is>
      </c>
      <c r="B4211" t="inlineStr">
        <is>
          <t>e380bf6b67918557b4ffd863a2bff58548201160</t>
        </is>
      </c>
      <c r="C4211" t="inlineStr">
        <is>
          <t>2019-12-10 20:07:09+00:00</t>
        </is>
      </c>
      <c r="D4211" t="inlineStr">
        <is>
          <t>verchange</t>
        </is>
      </c>
      <c r="E4211" t="inlineStr">
        <is>
          <t>psutil</t>
        </is>
      </c>
      <c r="F4211">
        <f>=5.6.7</f>
        <v/>
      </c>
      <c r="G4211" t="inlineStr">
        <is>
          <t>psutil</t>
        </is>
      </c>
      <c r="H4211">
        <f>=5.6.3</f>
        <v/>
      </c>
    </row>
    <row r="4212">
      <c r="A4212" t="inlineStr">
        <is>
          <t>yawast</t>
        </is>
      </c>
      <c r="B4212" t="inlineStr">
        <is>
          <t>e380bf6b67918557b4ffd863a2bff58548201160</t>
        </is>
      </c>
      <c r="C4212" t="inlineStr">
        <is>
          <t>2019-12-10 20:07:09+00:00</t>
        </is>
      </c>
      <c r="D4212" t="inlineStr">
        <is>
          <t>verchange</t>
        </is>
      </c>
      <c r="E4212" t="inlineStr">
        <is>
          <t>urllib3</t>
        </is>
      </c>
      <c r="F4212">
        <f>=1.25.7</f>
        <v/>
      </c>
      <c r="G4212" t="inlineStr">
        <is>
          <t>urllib3</t>
        </is>
      </c>
      <c r="H4212">
        <f>=1.25.3</f>
        <v/>
      </c>
    </row>
    <row r="4213">
      <c r="A4213" t="inlineStr">
        <is>
          <t>yawast</t>
        </is>
      </c>
      <c r="B4213" t="inlineStr">
        <is>
          <t>e380bf6b67918557b4ffd863a2bff58548201160</t>
        </is>
      </c>
      <c r="C4213" t="inlineStr">
        <is>
          <t>2019-12-10 20:07:09+00:00</t>
        </is>
      </c>
      <c r="D4213" t="inlineStr">
        <is>
          <t>verchange</t>
        </is>
      </c>
      <c r="E4213" t="inlineStr">
        <is>
          <t>sslyze</t>
        </is>
      </c>
      <c r="F4213">
        <f>=2.1.4</f>
        <v/>
      </c>
      <c r="G4213" t="inlineStr">
        <is>
          <t>sslyze</t>
        </is>
      </c>
      <c r="H4213">
        <f>=2.1.3</f>
        <v/>
      </c>
    </row>
    <row r="4214">
      <c r="A4214" t="inlineStr">
        <is>
          <t>yawast</t>
        </is>
      </c>
      <c r="B4214" t="inlineStr">
        <is>
          <t>e380bf6b67918557b4ffd863a2bff58548201160</t>
        </is>
      </c>
      <c r="C4214" t="inlineStr">
        <is>
          <t>2019-12-10 20:07:09+00:00</t>
        </is>
      </c>
      <c r="D4214" t="inlineStr">
        <is>
          <t>verchange</t>
        </is>
      </c>
      <c r="E4214" t="inlineStr">
        <is>
          <t>beautifulsoup4</t>
        </is>
      </c>
      <c r="F4214">
        <f>=4.8.1</f>
        <v/>
      </c>
      <c r="G4214" t="inlineStr">
        <is>
          <t>beautifulsoup4</t>
        </is>
      </c>
      <c r="H4214">
        <f>=4.8.0</f>
        <v/>
      </c>
    </row>
    <row r="4215">
      <c r="A4215" t="inlineStr">
        <is>
          <t>yawast</t>
        </is>
      </c>
      <c r="B4215" t="inlineStr">
        <is>
          <t>e380bf6b67918557b4ffd863a2bff58548201160</t>
        </is>
      </c>
      <c r="C4215" t="inlineStr">
        <is>
          <t>2019-12-10 20:07:09+00:00</t>
        </is>
      </c>
      <c r="D4215" t="inlineStr">
        <is>
          <t>verchange</t>
        </is>
      </c>
      <c r="E4215" t="inlineStr">
        <is>
          <t>attrs</t>
        </is>
      </c>
      <c r="F4215">
        <f>=19.3.0</f>
        <v/>
      </c>
      <c r="G4215" t="inlineStr">
        <is>
          <t>attrs</t>
        </is>
      </c>
      <c r="H4215">
        <f>=19.1.0</f>
        <v/>
      </c>
    </row>
    <row r="4216">
      <c r="A4216" t="inlineStr">
        <is>
          <t>yawast</t>
        </is>
      </c>
      <c r="B4216" t="inlineStr">
        <is>
          <t>e380bf6b67918557b4ffd863a2bff58548201160</t>
        </is>
      </c>
      <c r="C4216" t="inlineStr">
        <is>
          <t>2019-12-10 20:07:09+00:00</t>
        </is>
      </c>
      <c r="D4216" t="inlineStr">
        <is>
          <t>verchange</t>
        </is>
      </c>
      <c r="E4216" t="inlineStr">
        <is>
          <t>cffi</t>
        </is>
      </c>
      <c r="F4216">
        <f>=1.13.2</f>
        <v/>
      </c>
      <c r="G4216" t="inlineStr">
        <is>
          <t>cffi</t>
        </is>
      </c>
      <c r="H4216">
        <f>=1.12.3</f>
        <v/>
      </c>
    </row>
    <row r="4217">
      <c r="A4217" t="inlineStr">
        <is>
          <t>yawast</t>
        </is>
      </c>
      <c r="B4217" t="inlineStr">
        <is>
          <t>e380bf6b67918557b4ffd863a2bff58548201160</t>
        </is>
      </c>
      <c r="C4217" t="inlineStr">
        <is>
          <t>2019-12-10 20:07:09+00:00</t>
        </is>
      </c>
      <c r="D4217" t="inlineStr">
        <is>
          <t>verchange</t>
        </is>
      </c>
      <c r="E4217" t="inlineStr">
        <is>
          <t>certifi</t>
        </is>
      </c>
      <c r="F4217">
        <f>=2019.11.28</f>
        <v/>
      </c>
      <c r="G4217" t="inlineStr">
        <is>
          <t>certifi</t>
        </is>
      </c>
      <c r="H4217">
        <f>=2019.6.16</f>
        <v/>
      </c>
    </row>
    <row r="4218">
      <c r="A4218" t="inlineStr">
        <is>
          <t>yawast</t>
        </is>
      </c>
      <c r="B4218" t="inlineStr">
        <is>
          <t>e380bf6b67918557b4ffd863a2bff58548201160</t>
        </is>
      </c>
      <c r="C4218" t="inlineStr">
        <is>
          <t>2019-12-10 20:07:09+00:00</t>
        </is>
      </c>
      <c r="D4218" t="inlineStr">
        <is>
          <t>verchange</t>
        </is>
      </c>
      <c r="E4218" t="inlineStr">
        <is>
          <t>validator-collection</t>
        </is>
      </c>
      <c r="F4218">
        <f>=1.3.8</f>
        <v/>
      </c>
      <c r="G4218" t="inlineStr">
        <is>
          <t>validator-collection</t>
        </is>
      </c>
      <c r="H4218">
        <f>=1.3.6</f>
        <v/>
      </c>
    </row>
    <row r="4219">
      <c r="A4219" t="inlineStr">
        <is>
          <t>yawast</t>
        </is>
      </c>
      <c r="B4219" t="inlineStr">
        <is>
          <t>e380bf6b67918557b4ffd863a2bff58548201160</t>
        </is>
      </c>
      <c r="C4219" t="inlineStr">
        <is>
          <t>2019-12-10 20:07:09+00:00</t>
        </is>
      </c>
      <c r="D4219" t="inlineStr">
        <is>
          <t>verchange</t>
        </is>
      </c>
      <c r="E4219" t="inlineStr">
        <is>
          <t>colorama</t>
        </is>
      </c>
      <c r="F4219">
        <f>=0.4.3</f>
        <v/>
      </c>
      <c r="G4219" t="inlineStr">
        <is>
          <t>colorama</t>
        </is>
      </c>
      <c r="H4219">
        <f>=0.4.1</f>
        <v/>
      </c>
    </row>
    <row r="4220">
      <c r="A4220" t="inlineStr">
        <is>
          <t>yawast</t>
        </is>
      </c>
      <c r="B4220" t="inlineStr">
        <is>
          <t>e380bf6b67918557b4ffd863a2bff58548201160</t>
        </is>
      </c>
      <c r="C4220" t="inlineStr">
        <is>
          <t>2019-12-10 20:07:09+00:00</t>
        </is>
      </c>
      <c r="D4220" t="inlineStr">
        <is>
          <t>verchange</t>
        </is>
      </c>
      <c r="E4220" t="inlineStr">
        <is>
          <t>asn1crypto</t>
        </is>
      </c>
      <c r="F4220">
        <f>=1.2.0</f>
        <v/>
      </c>
      <c r="G4220" t="inlineStr">
        <is>
          <t>asn1crypto</t>
        </is>
      </c>
      <c r="H4220">
        <f>=0.24.0</f>
        <v/>
      </c>
    </row>
    <row r="4221">
      <c r="A4221" t="inlineStr">
        <is>
          <t>yawast</t>
        </is>
      </c>
      <c r="B4221" t="inlineStr">
        <is>
          <t>e380bf6b67918557b4ffd863a2bff58548201160</t>
        </is>
      </c>
      <c r="C4221" t="inlineStr">
        <is>
          <t>2019-12-10 20:07:09+00:00</t>
        </is>
      </c>
      <c r="D4221" t="inlineStr">
        <is>
          <t>verchange</t>
        </is>
      </c>
      <c r="E4221" t="inlineStr">
        <is>
          <t>soupsieve</t>
        </is>
      </c>
      <c r="F4221">
        <f>=1.9.5</f>
        <v/>
      </c>
      <c r="G4221" t="inlineStr">
        <is>
          <t>soupsieve</t>
        </is>
      </c>
      <c r="H4221">
        <f>=1.9.3</f>
        <v/>
      </c>
    </row>
    <row r="4222">
      <c r="A4222" t="inlineStr">
        <is>
          <t>yawast</t>
        </is>
      </c>
      <c r="B4222" t="inlineStr">
        <is>
          <t>e380bf6b67918557b4ffd863a2bff58548201160</t>
        </is>
      </c>
      <c r="C4222" t="inlineStr">
        <is>
          <t>2019-12-10 20:07:09+00:00</t>
        </is>
      </c>
      <c r="D4222" t="inlineStr">
        <is>
          <t>verchange</t>
        </is>
      </c>
      <c r="E4222" t="inlineStr">
        <is>
          <t>packaging</t>
        </is>
      </c>
      <c r="F4222">
        <f>=19.2</f>
        <v/>
      </c>
      <c r="G4222" t="inlineStr">
        <is>
          <t>packaging</t>
        </is>
      </c>
      <c r="H4222">
        <f>=19.1</f>
        <v/>
      </c>
    </row>
    <row r="4223">
      <c r="A4223" t="inlineStr">
        <is>
          <t>yawast</t>
        </is>
      </c>
      <c r="B4223" t="inlineStr">
        <is>
          <t>e380bf6b67918557b4ffd863a2bff58548201160</t>
        </is>
      </c>
      <c r="C4223" t="inlineStr">
        <is>
          <t>2019-12-10 20:07:09+00:00</t>
        </is>
      </c>
      <c r="D4223" t="inlineStr">
        <is>
          <t>verchange</t>
        </is>
      </c>
      <c r="E4223" t="inlineStr">
        <is>
          <t>pyparsing</t>
        </is>
      </c>
      <c r="F4223">
        <f>=2.4.5</f>
        <v/>
      </c>
      <c r="G4223" t="inlineStr">
        <is>
          <t>pyparsing</t>
        </is>
      </c>
      <c r="H4223">
        <f>=2.4.2</f>
        <v/>
      </c>
    </row>
    <row r="4224">
      <c r="A4224" t="inlineStr">
        <is>
          <t>yawast</t>
        </is>
      </c>
      <c r="B4224" t="inlineStr">
        <is>
          <t>e380bf6b67918557b4ffd863a2bff58548201160</t>
        </is>
      </c>
      <c r="C4224" t="inlineStr">
        <is>
          <t>2019-12-10 20:07:09+00:00</t>
        </is>
      </c>
      <c r="D4224" t="inlineStr">
        <is>
          <t>add</t>
        </is>
      </c>
      <c r="E4224" t="inlineStr">
        <is>
          <t>appdirs</t>
        </is>
      </c>
      <c r="F4224">
        <f>=1.4.3</f>
        <v/>
      </c>
      <c r="G4224" t="inlineStr"/>
      <c r="H4224" t="inlineStr"/>
    </row>
    <row r="4225">
      <c r="A4225" t="inlineStr">
        <is>
          <t>yawast</t>
        </is>
      </c>
      <c r="B4225" t="inlineStr">
        <is>
          <t>e380bf6b67918557b4ffd863a2bff58548201160</t>
        </is>
      </c>
      <c r="C4225" t="inlineStr">
        <is>
          <t>2019-12-10 20:07:09+00:00</t>
        </is>
      </c>
      <c r="D4225" t="inlineStr">
        <is>
          <t>add</t>
        </is>
      </c>
      <c r="E4225" t="inlineStr">
        <is>
          <t>cached-property</t>
        </is>
      </c>
      <c r="F4225">
        <f>=1.5.1</f>
        <v/>
      </c>
      <c r="G4225" t="inlineStr"/>
      <c r="H4225" t="inlineStr"/>
    </row>
    <row r="4226">
      <c r="A4226" t="inlineStr">
        <is>
          <t>yawast</t>
        </is>
      </c>
      <c r="B4226" t="inlineStr">
        <is>
          <t>e380bf6b67918557b4ffd863a2bff58548201160</t>
        </is>
      </c>
      <c r="C4226" t="inlineStr">
        <is>
          <t>2019-12-10 20:07:09+00:00</t>
        </is>
      </c>
      <c r="D4226" t="inlineStr">
        <is>
          <t>add</t>
        </is>
      </c>
      <c r="E4226" t="inlineStr">
        <is>
          <t>cerberus</t>
        </is>
      </c>
      <c r="F4226">
        <f>=1.3.2</f>
        <v/>
      </c>
      <c r="G4226" t="inlineStr"/>
      <c r="H4226" t="inlineStr"/>
    </row>
    <row r="4227">
      <c r="A4227" t="inlineStr">
        <is>
          <t>yawast</t>
        </is>
      </c>
      <c r="B4227" t="inlineStr">
        <is>
          <t>e380bf6b67918557b4ffd863a2bff58548201160</t>
        </is>
      </c>
      <c r="C4227" t="inlineStr">
        <is>
          <t>2019-12-10 20:07:09+00:00</t>
        </is>
      </c>
      <c r="D4227" t="inlineStr">
        <is>
          <t>add</t>
        </is>
      </c>
      <c r="E4227" t="inlineStr">
        <is>
          <t>distlib</t>
        </is>
      </c>
      <c r="F4227">
        <f>=0.3.0</f>
        <v/>
      </c>
      <c r="G4227" t="inlineStr"/>
      <c r="H4227" t="inlineStr"/>
    </row>
    <row r="4228">
      <c r="A4228" t="inlineStr">
        <is>
          <t>yawast</t>
        </is>
      </c>
      <c r="B4228" t="inlineStr">
        <is>
          <t>e380bf6b67918557b4ffd863a2bff58548201160</t>
        </is>
      </c>
      <c r="C4228" t="inlineStr">
        <is>
          <t>2019-12-10 20:07:09+00:00</t>
        </is>
      </c>
      <c r="D4228" t="inlineStr">
        <is>
          <t>add</t>
        </is>
      </c>
      <c r="E4228" t="inlineStr">
        <is>
          <t>first</t>
        </is>
      </c>
      <c r="F4228">
        <f>=2.0.2</f>
        <v/>
      </c>
      <c r="G4228" t="inlineStr"/>
      <c r="H4228" t="inlineStr"/>
    </row>
    <row r="4229">
      <c r="A4229" t="inlineStr">
        <is>
          <t>yawast</t>
        </is>
      </c>
      <c r="B4229" t="inlineStr">
        <is>
          <t>e380bf6b67918557b4ffd863a2bff58548201160</t>
        </is>
      </c>
      <c r="C4229" t="inlineStr">
        <is>
          <t>2019-12-10 20:07:09+00:00</t>
        </is>
      </c>
      <c r="D4229" t="inlineStr">
        <is>
          <t>add</t>
        </is>
      </c>
      <c r="E4229" t="inlineStr">
        <is>
          <t>importlib-metadata</t>
        </is>
      </c>
      <c r="F4229">
        <f>=1.2.0</f>
        <v/>
      </c>
      <c r="G4229" t="inlineStr"/>
      <c r="H4229" t="inlineStr"/>
    </row>
    <row r="4230">
      <c r="A4230" t="inlineStr">
        <is>
          <t>yawast</t>
        </is>
      </c>
      <c r="B4230" t="inlineStr">
        <is>
          <t>e380bf6b67918557b4ffd863a2bff58548201160</t>
        </is>
      </c>
      <c r="C4230" t="inlineStr">
        <is>
          <t>2019-12-10 20:07:09+00:00</t>
        </is>
      </c>
      <c r="D4230" t="inlineStr">
        <is>
          <t>add</t>
        </is>
      </c>
      <c r="E4230" t="inlineStr">
        <is>
          <t>more-itertools</t>
        </is>
      </c>
      <c r="F4230">
        <f>=8.0.2</f>
        <v/>
      </c>
      <c r="G4230" t="inlineStr"/>
      <c r="H4230" t="inlineStr"/>
    </row>
    <row r="4231">
      <c r="A4231" t="inlineStr">
        <is>
          <t>yawast</t>
        </is>
      </c>
      <c r="B4231" t="inlineStr">
        <is>
          <t>e380bf6b67918557b4ffd863a2bff58548201160</t>
        </is>
      </c>
      <c r="C4231" t="inlineStr">
        <is>
          <t>2019-12-10 20:07:09+00:00</t>
        </is>
      </c>
      <c r="D4231" t="inlineStr">
        <is>
          <t>add</t>
        </is>
      </c>
      <c r="E4231" t="inlineStr">
        <is>
          <t>ordered-set</t>
        </is>
      </c>
      <c r="F4231">
        <f>=3.1.1</f>
        <v/>
      </c>
      <c r="G4231" t="inlineStr"/>
      <c r="H4231" t="inlineStr"/>
    </row>
    <row r="4232">
      <c r="A4232" t="inlineStr">
        <is>
          <t>yawast</t>
        </is>
      </c>
      <c r="B4232" t="inlineStr">
        <is>
          <t>e380bf6b67918557b4ffd863a2bff58548201160</t>
        </is>
      </c>
      <c r="C4232" t="inlineStr">
        <is>
          <t>2019-12-10 20:07:09+00:00</t>
        </is>
      </c>
      <c r="D4232" t="inlineStr">
        <is>
          <t>add</t>
        </is>
      </c>
      <c r="E4232" t="inlineStr">
        <is>
          <t>orderedmultidict</t>
        </is>
      </c>
      <c r="F4232">
        <f>=1.0.1</f>
        <v/>
      </c>
      <c r="G4232" t="inlineStr"/>
      <c r="H4232" t="inlineStr"/>
    </row>
    <row r="4233">
      <c r="A4233" t="inlineStr">
        <is>
          <t>yawast</t>
        </is>
      </c>
      <c r="B4233" t="inlineStr">
        <is>
          <t>e380bf6b67918557b4ffd863a2bff58548201160</t>
        </is>
      </c>
      <c r="C4233" t="inlineStr">
        <is>
          <t>2019-12-10 20:07:09+00:00</t>
        </is>
      </c>
      <c r="D4233" t="inlineStr">
        <is>
          <t>add</t>
        </is>
      </c>
      <c r="E4233" t="inlineStr">
        <is>
          <t>pep517</t>
        </is>
      </c>
      <c r="F4233">
        <f>=0.8.1</f>
        <v/>
      </c>
      <c r="G4233" t="inlineStr"/>
      <c r="H4233" t="inlineStr"/>
    </row>
    <row r="4234">
      <c r="A4234" t="inlineStr">
        <is>
          <t>yawast</t>
        </is>
      </c>
      <c r="B4234" t="inlineStr">
        <is>
          <t>e380bf6b67918557b4ffd863a2bff58548201160</t>
        </is>
      </c>
      <c r="C4234" t="inlineStr">
        <is>
          <t>2019-12-10 20:07:09+00:00</t>
        </is>
      </c>
      <c r="D4234" t="inlineStr">
        <is>
          <t>add</t>
        </is>
      </c>
      <c r="E4234" t="inlineStr">
        <is>
          <t>pip-shims</t>
        </is>
      </c>
      <c r="F4234">
        <f>=0.4.0</f>
        <v/>
      </c>
      <c r="G4234" t="inlineStr"/>
      <c r="H4234" t="inlineStr"/>
    </row>
    <row r="4235">
      <c r="A4235" t="inlineStr">
        <is>
          <t>yawast</t>
        </is>
      </c>
      <c r="B4235" t="inlineStr">
        <is>
          <t>e380bf6b67918557b4ffd863a2bff58548201160</t>
        </is>
      </c>
      <c r="C4235" t="inlineStr">
        <is>
          <t>2019-12-10 20:07:09+00:00</t>
        </is>
      </c>
      <c r="D4235" t="inlineStr">
        <is>
          <t>add</t>
        </is>
      </c>
      <c r="E4235" t="inlineStr">
        <is>
          <t>plette</t>
        </is>
      </c>
      <c r="F4235">
        <f>=0.2.3</f>
        <v/>
      </c>
      <c r="G4235" t="inlineStr"/>
      <c r="H4235" t="inlineStr"/>
    </row>
    <row r="4236">
      <c r="A4236" t="inlineStr">
        <is>
          <t>yawast</t>
        </is>
      </c>
      <c r="B4236" t="inlineStr">
        <is>
          <t>e380bf6b67918557b4ffd863a2bff58548201160</t>
        </is>
      </c>
      <c r="C4236" t="inlineStr">
        <is>
          <t>2019-12-10 20:07:09+00:00</t>
        </is>
      </c>
      <c r="D4236" t="inlineStr">
        <is>
          <t>add</t>
        </is>
      </c>
      <c r="E4236" t="inlineStr">
        <is>
          <t>requirementslib</t>
        </is>
      </c>
      <c r="F4236">
        <f>=1.5.3</f>
        <v/>
      </c>
      <c r="G4236" t="inlineStr"/>
      <c r="H4236" t="inlineStr"/>
    </row>
    <row r="4237">
      <c r="A4237" t="inlineStr">
        <is>
          <t>yawast</t>
        </is>
      </c>
      <c r="B4237" t="inlineStr">
        <is>
          <t>e380bf6b67918557b4ffd863a2bff58548201160</t>
        </is>
      </c>
      <c r="C4237" t="inlineStr">
        <is>
          <t>2019-12-10 20:07:09+00:00</t>
        </is>
      </c>
      <c r="D4237" t="inlineStr">
        <is>
          <t>add</t>
        </is>
      </c>
      <c r="E4237" t="inlineStr">
        <is>
          <t>toml</t>
        </is>
      </c>
      <c r="F4237">
        <f>=0.10.0</f>
        <v/>
      </c>
      <c r="G4237" t="inlineStr"/>
      <c r="H4237" t="inlineStr"/>
    </row>
    <row r="4238">
      <c r="A4238" t="inlineStr">
        <is>
          <t>yawast</t>
        </is>
      </c>
      <c r="B4238" t="inlineStr">
        <is>
          <t>e380bf6b67918557b4ffd863a2bff58548201160</t>
        </is>
      </c>
      <c r="C4238" t="inlineStr">
        <is>
          <t>2019-12-10 20:07:09+00:00</t>
        </is>
      </c>
      <c r="D4238" t="inlineStr">
        <is>
          <t>add</t>
        </is>
      </c>
      <c r="E4238" t="inlineStr">
        <is>
          <t>tomlkit</t>
        </is>
      </c>
      <c r="F4238">
        <f>=0.5.8</f>
        <v/>
      </c>
      <c r="G4238" t="inlineStr"/>
      <c r="H4238" t="inlineStr"/>
    </row>
    <row r="4239">
      <c r="A4239" t="inlineStr">
        <is>
          <t>yawast</t>
        </is>
      </c>
      <c r="B4239" t="inlineStr">
        <is>
          <t>e380bf6b67918557b4ffd863a2bff58548201160</t>
        </is>
      </c>
      <c r="C4239" t="inlineStr">
        <is>
          <t>2019-12-10 20:07:09+00:00</t>
        </is>
      </c>
      <c r="D4239" t="inlineStr">
        <is>
          <t>add</t>
        </is>
      </c>
      <c r="E4239" t="inlineStr">
        <is>
          <t>vistir</t>
        </is>
      </c>
      <c r="F4239">
        <f>=0.4.3</f>
        <v/>
      </c>
      <c r="G4239" t="inlineStr"/>
      <c r="H4239" t="inlineStr"/>
    </row>
    <row r="4240">
      <c r="A4240" t="inlineStr">
        <is>
          <t>yawast</t>
        </is>
      </c>
      <c r="B4240" t="inlineStr">
        <is>
          <t>e380bf6b67918557b4ffd863a2bff58548201160</t>
        </is>
      </c>
      <c r="C4240" t="inlineStr">
        <is>
          <t>2019-12-10 20:07:09+00:00</t>
        </is>
      </c>
      <c r="D4240" t="inlineStr">
        <is>
          <t>add</t>
        </is>
      </c>
      <c r="E4240" t="inlineStr">
        <is>
          <t>wheel</t>
        </is>
      </c>
      <c r="F4240">
        <f>=0.33.6</f>
        <v/>
      </c>
      <c r="G4240" t="inlineStr"/>
      <c r="H4240" t="inlineStr"/>
    </row>
    <row r="4241">
      <c r="A4241" t="inlineStr">
        <is>
          <t>yawast</t>
        </is>
      </c>
      <c r="B4241" t="inlineStr">
        <is>
          <t>e380bf6b67918557b4ffd863a2bff58548201160</t>
        </is>
      </c>
      <c r="C4241" t="inlineStr">
        <is>
          <t>2019-12-10 20:07:09+00:00</t>
        </is>
      </c>
      <c r="D4241" t="inlineStr">
        <is>
          <t>add</t>
        </is>
      </c>
      <c r="E4241" t="inlineStr">
        <is>
          <t>zipp</t>
        </is>
      </c>
      <c r="F4241">
        <f>=0.6.0</f>
        <v/>
      </c>
      <c r="G4241" t="inlineStr"/>
      <c r="H4241" t="inlineStr"/>
    </row>
    <row r="4242">
      <c r="A4242" t="inlineStr">
        <is>
          <t>yawast</t>
        </is>
      </c>
      <c r="B4242" t="inlineStr">
        <is>
          <t>2d86fba24f7ebacdab2041b871d2604023065680</t>
        </is>
      </c>
      <c r="C4242" t="inlineStr">
        <is>
          <t>2020-01-02 19:37:52+00:00</t>
        </is>
      </c>
      <c r="D4242" t="inlineStr">
        <is>
          <t>verchange</t>
        </is>
      </c>
      <c r="E4242" t="inlineStr">
        <is>
          <t>importlib-metadata</t>
        </is>
      </c>
      <c r="F4242">
        <f>=1.3.0</f>
        <v/>
      </c>
      <c r="G4242" t="inlineStr">
        <is>
          <t>importlib-metadata</t>
        </is>
      </c>
      <c r="H4242">
        <f>=1.2.0</f>
        <v/>
      </c>
    </row>
    <row r="4243">
      <c r="A4243" t="inlineStr">
        <is>
          <t>yawast</t>
        </is>
      </c>
      <c r="B4243" t="inlineStr">
        <is>
          <t>2d86fba24f7ebacdab2041b871d2604023065680</t>
        </is>
      </c>
      <c r="C4243" t="inlineStr">
        <is>
          <t>2020-01-02 19:37:52+00:00</t>
        </is>
      </c>
      <c r="D4243" t="inlineStr">
        <is>
          <t>verchange</t>
        </is>
      </c>
      <c r="E4243" t="inlineStr">
        <is>
          <t>beautifulsoup4</t>
        </is>
      </c>
      <c r="F4243">
        <f>=4.8.2</f>
        <v/>
      </c>
      <c r="G4243" t="inlineStr">
        <is>
          <t>beautifulsoup4</t>
        </is>
      </c>
      <c r="H4243">
        <f>=4.8.1</f>
        <v/>
      </c>
    </row>
    <row r="4244">
      <c r="A4244" t="inlineStr">
        <is>
          <t>yawast</t>
        </is>
      </c>
      <c r="B4244" t="inlineStr">
        <is>
          <t>2d86fba24f7ebacdab2041b871d2604023065680</t>
        </is>
      </c>
      <c r="C4244" t="inlineStr">
        <is>
          <t>2020-01-02 19:37:52+00:00</t>
        </is>
      </c>
      <c r="D4244" t="inlineStr">
        <is>
          <t>verchange</t>
        </is>
      </c>
      <c r="E4244" t="inlineStr">
        <is>
          <t>validator-collection</t>
        </is>
      </c>
      <c r="F4244">
        <f>=1.4.0</f>
        <v/>
      </c>
      <c r="G4244" t="inlineStr">
        <is>
          <t>validator-collection</t>
        </is>
      </c>
      <c r="H4244">
        <f>=1.3.8</f>
        <v/>
      </c>
    </row>
    <row r="4245">
      <c r="A4245" t="inlineStr">
        <is>
          <t>yawast</t>
        </is>
      </c>
      <c r="B4245" t="inlineStr">
        <is>
          <t>2d86fba24f7ebacdab2041b871d2604023065680</t>
        </is>
      </c>
      <c r="C4245" t="inlineStr">
        <is>
          <t>2020-01-02 19:37:52+00:00</t>
        </is>
      </c>
      <c r="D4245" t="inlineStr">
        <is>
          <t>verchange</t>
        </is>
      </c>
      <c r="E4245" t="inlineStr">
        <is>
          <t>pyparsing</t>
        </is>
      </c>
      <c r="F4245">
        <f>=2.4.6</f>
        <v/>
      </c>
      <c r="G4245" t="inlineStr">
        <is>
          <t>pyparsing</t>
        </is>
      </c>
      <c r="H4245">
        <f>=2.4.5</f>
        <v/>
      </c>
    </row>
    <row r="4246">
      <c r="A4246" t="inlineStr">
        <is>
          <t>yawast</t>
        </is>
      </c>
      <c r="B4246" t="inlineStr">
        <is>
          <t>2d86fba24f7ebacdab2041b871d2604023065680</t>
        </is>
      </c>
      <c r="C4246" t="inlineStr">
        <is>
          <t>2020-01-02 19:37:52+00:00</t>
        </is>
      </c>
      <c r="D4246" t="inlineStr">
        <is>
          <t>add</t>
        </is>
      </c>
      <c r="E4246" t="inlineStr">
        <is>
          <t>python-dateutil</t>
        </is>
      </c>
      <c r="F4246">
        <f>=2.8.1</f>
        <v/>
      </c>
      <c r="G4246" t="inlineStr"/>
      <c r="H4246" t="inlineStr"/>
    </row>
    <row r="4247">
      <c r="A4247" t="inlineStr">
        <is>
          <t>matterllo</t>
        </is>
      </c>
      <c r="B4247" t="inlineStr">
        <is>
          <t>a86adb9a46dcfc278590f44f89037a4c493a2a99</t>
        </is>
      </c>
      <c r="C4247" t="inlineStr">
        <is>
          <t>2021-01-30 19:11:48+00:00</t>
        </is>
      </c>
      <c r="D4247" t="inlineStr">
        <is>
          <t>add</t>
        </is>
      </c>
      <c r="E4247" t="inlineStr">
        <is>
          <t>astroid</t>
        </is>
      </c>
      <c r="F4247">
        <f>=1.6.0</f>
        <v/>
      </c>
      <c r="G4247" t="inlineStr"/>
      <c r="H4247" t="inlineStr"/>
    </row>
    <row r="4248">
      <c r="A4248" t="inlineStr">
        <is>
          <t>matterllo</t>
        </is>
      </c>
      <c r="B4248" t="inlineStr">
        <is>
          <t>a86adb9a46dcfc278590f44f89037a4c493a2a99</t>
        </is>
      </c>
      <c r="C4248" t="inlineStr">
        <is>
          <t>2021-01-30 19:11:48+00:00</t>
        </is>
      </c>
      <c r="D4248" t="inlineStr">
        <is>
          <t>add</t>
        </is>
      </c>
      <c r="E4248" t="inlineStr">
        <is>
          <t>certifi</t>
        </is>
      </c>
      <c r="F4248">
        <f>=2019.3.9</f>
        <v/>
      </c>
      <c r="G4248" t="inlineStr"/>
      <c r="H4248" t="inlineStr"/>
    </row>
    <row r="4249">
      <c r="A4249" t="inlineStr">
        <is>
          <t>matterllo</t>
        </is>
      </c>
      <c r="B4249" t="inlineStr">
        <is>
          <t>a86adb9a46dcfc278590f44f89037a4c493a2a99</t>
        </is>
      </c>
      <c r="C4249" t="inlineStr">
        <is>
          <t>2021-01-30 19:11:48+00:00</t>
        </is>
      </c>
      <c r="D4249" t="inlineStr">
        <is>
          <t>add</t>
        </is>
      </c>
      <c r="E4249" t="inlineStr">
        <is>
          <t>chardet</t>
        </is>
      </c>
      <c r="F4249">
        <f>=3.0.4</f>
        <v/>
      </c>
      <c r="G4249" t="inlineStr"/>
      <c r="H4249" t="inlineStr"/>
    </row>
    <row r="4250">
      <c r="A4250" t="inlineStr">
        <is>
          <t>matterllo</t>
        </is>
      </c>
      <c r="B4250" t="inlineStr">
        <is>
          <t>a86adb9a46dcfc278590f44f89037a4c493a2a99</t>
        </is>
      </c>
      <c r="C4250" t="inlineStr">
        <is>
          <t>2021-01-30 19:11:48+00:00</t>
        </is>
      </c>
      <c r="D4250" t="inlineStr">
        <is>
          <t>add</t>
        </is>
      </c>
      <c r="E4250" t="inlineStr">
        <is>
          <t>Django</t>
        </is>
      </c>
      <c r="F4250">
        <f>=2.2.13</f>
        <v/>
      </c>
      <c r="G4250" t="inlineStr"/>
      <c r="H4250" t="inlineStr"/>
    </row>
    <row r="4251">
      <c r="A4251" t="inlineStr">
        <is>
          <t>matterllo</t>
        </is>
      </c>
      <c r="B4251" t="inlineStr">
        <is>
          <t>a86adb9a46dcfc278590f44f89037a4c493a2a99</t>
        </is>
      </c>
      <c r="C4251" t="inlineStr">
        <is>
          <t>2021-01-30 19:11:48+00:00</t>
        </is>
      </c>
      <c r="D4251" t="inlineStr">
        <is>
          <t>add</t>
        </is>
      </c>
      <c r="E4251" t="inlineStr">
        <is>
          <t>django-crispy-forms</t>
        </is>
      </c>
      <c r="F4251">
        <f>=1.7.2</f>
        <v/>
      </c>
      <c r="G4251" t="inlineStr"/>
      <c r="H4251" t="inlineStr"/>
    </row>
    <row r="4252">
      <c r="A4252" t="inlineStr">
        <is>
          <t>matterllo</t>
        </is>
      </c>
      <c r="B4252" t="inlineStr">
        <is>
          <t>a86adb9a46dcfc278590f44f89037a4c493a2a99</t>
        </is>
      </c>
      <c r="C4252" t="inlineStr">
        <is>
          <t>2021-01-30 19:11:48+00:00</t>
        </is>
      </c>
      <c r="D4252" t="inlineStr">
        <is>
          <t>add</t>
        </is>
      </c>
      <c r="E4252" t="inlineStr">
        <is>
          <t>django-formtools</t>
        </is>
      </c>
      <c r="F4252">
        <f>=2.1</f>
        <v/>
      </c>
      <c r="G4252" t="inlineStr"/>
      <c r="H4252" t="inlineStr"/>
    </row>
    <row r="4253">
      <c r="A4253" t="inlineStr">
        <is>
          <t>matterllo</t>
        </is>
      </c>
      <c r="B4253" t="inlineStr">
        <is>
          <t>a86adb9a46dcfc278590f44f89037a4c493a2a99</t>
        </is>
      </c>
      <c r="C4253" t="inlineStr">
        <is>
          <t>2021-01-30 19:11:48+00:00</t>
        </is>
      </c>
      <c r="D4253" t="inlineStr">
        <is>
          <t>add</t>
        </is>
      </c>
      <c r="E4253" t="inlineStr">
        <is>
          <t>humanize</t>
        </is>
      </c>
      <c r="F4253">
        <f>=0.5.1</f>
        <v/>
      </c>
      <c r="G4253" t="inlineStr"/>
      <c r="H4253" t="inlineStr"/>
    </row>
    <row r="4254">
      <c r="A4254" t="inlineStr">
        <is>
          <t>matterllo</t>
        </is>
      </c>
      <c r="B4254" t="inlineStr">
        <is>
          <t>a86adb9a46dcfc278590f44f89037a4c493a2a99</t>
        </is>
      </c>
      <c r="C4254" t="inlineStr">
        <is>
          <t>2021-01-30 19:11:48+00:00</t>
        </is>
      </c>
      <c r="D4254" t="inlineStr">
        <is>
          <t>add</t>
        </is>
      </c>
      <c r="E4254" t="inlineStr">
        <is>
          <t>idna</t>
        </is>
      </c>
      <c r="F4254">
        <f>=2.8</f>
        <v/>
      </c>
      <c r="G4254" t="inlineStr"/>
      <c r="H4254" t="inlineStr"/>
    </row>
    <row r="4255">
      <c r="A4255" t="inlineStr">
        <is>
          <t>matterllo</t>
        </is>
      </c>
      <c r="B4255" t="inlineStr">
        <is>
          <t>a86adb9a46dcfc278590f44f89037a4c493a2a99</t>
        </is>
      </c>
      <c r="C4255" t="inlineStr">
        <is>
          <t>2021-01-30 19:11:48+00:00</t>
        </is>
      </c>
      <c r="D4255" t="inlineStr">
        <is>
          <t>add</t>
        </is>
      </c>
      <c r="E4255" t="inlineStr">
        <is>
          <t>isort</t>
        </is>
      </c>
      <c r="F4255">
        <f>=4.2.15</f>
        <v/>
      </c>
      <c r="G4255" t="inlineStr"/>
      <c r="H4255" t="inlineStr"/>
    </row>
    <row r="4256">
      <c r="A4256" t="inlineStr">
        <is>
          <t>matterllo</t>
        </is>
      </c>
      <c r="B4256" t="inlineStr">
        <is>
          <t>a86adb9a46dcfc278590f44f89037a4c493a2a99</t>
        </is>
      </c>
      <c r="C4256" t="inlineStr">
        <is>
          <t>2021-01-30 19:11:48+00:00</t>
        </is>
      </c>
      <c r="D4256" t="inlineStr">
        <is>
          <t>add</t>
        </is>
      </c>
      <c r="E4256" t="inlineStr">
        <is>
          <t>lazy-object-proxy</t>
        </is>
      </c>
      <c r="F4256">
        <f>=1.3.1</f>
        <v/>
      </c>
      <c r="G4256" t="inlineStr"/>
      <c r="H4256" t="inlineStr"/>
    </row>
    <row r="4257">
      <c r="A4257" t="inlineStr">
        <is>
          <t>matterllo</t>
        </is>
      </c>
      <c r="B4257" t="inlineStr">
        <is>
          <t>a86adb9a46dcfc278590f44f89037a4c493a2a99</t>
        </is>
      </c>
      <c r="C4257" t="inlineStr">
        <is>
          <t>2021-01-30 19:11:48+00:00</t>
        </is>
      </c>
      <c r="D4257" t="inlineStr">
        <is>
          <t>add</t>
        </is>
      </c>
      <c r="E4257" t="inlineStr">
        <is>
          <t>matterhook</t>
        </is>
      </c>
      <c r="F4257">
        <f>=0.1</f>
        <v/>
      </c>
      <c r="G4257" t="inlineStr"/>
      <c r="H4257" t="inlineStr"/>
    </row>
    <row r="4258">
      <c r="A4258" t="inlineStr">
        <is>
          <t>matterllo</t>
        </is>
      </c>
      <c r="B4258" t="inlineStr">
        <is>
          <t>a86adb9a46dcfc278590f44f89037a4c493a2a99</t>
        </is>
      </c>
      <c r="C4258" t="inlineStr">
        <is>
          <t>2021-01-30 19:11:48+00:00</t>
        </is>
      </c>
      <c r="D4258" t="inlineStr">
        <is>
          <t>add</t>
        </is>
      </c>
      <c r="E4258" t="inlineStr">
        <is>
          <t>mccabe</t>
        </is>
      </c>
      <c r="F4258">
        <f>=0.6.1</f>
        <v/>
      </c>
      <c r="G4258" t="inlineStr"/>
      <c r="H4258" t="inlineStr"/>
    </row>
    <row r="4259">
      <c r="A4259" t="inlineStr">
        <is>
          <t>matterllo</t>
        </is>
      </c>
      <c r="B4259" t="inlineStr">
        <is>
          <t>a86adb9a46dcfc278590f44f89037a4c493a2a99</t>
        </is>
      </c>
      <c r="C4259" t="inlineStr">
        <is>
          <t>2021-01-30 19:11:48+00:00</t>
        </is>
      </c>
      <c r="D4259" t="inlineStr">
        <is>
          <t>add</t>
        </is>
      </c>
      <c r="E4259" t="inlineStr">
        <is>
          <t>oauthlib</t>
        </is>
      </c>
      <c r="F4259">
        <f>=2.0.1</f>
        <v/>
      </c>
      <c r="G4259" t="inlineStr"/>
      <c r="H4259" t="inlineStr"/>
    </row>
    <row r="4260">
      <c r="A4260" t="inlineStr">
        <is>
          <t>matterllo</t>
        </is>
      </c>
      <c r="B4260" t="inlineStr">
        <is>
          <t>a86adb9a46dcfc278590f44f89037a4c493a2a99</t>
        </is>
      </c>
      <c r="C4260" t="inlineStr">
        <is>
          <t>2021-01-30 19:11:48+00:00</t>
        </is>
      </c>
      <c r="D4260" t="inlineStr">
        <is>
          <t>add</t>
        </is>
      </c>
      <c r="E4260" t="inlineStr">
        <is>
          <t>py-trello</t>
        </is>
      </c>
      <c r="F4260">
        <f>=0.7.0</f>
        <v/>
      </c>
      <c r="G4260" t="inlineStr"/>
      <c r="H4260" t="inlineStr"/>
    </row>
    <row r="4261">
      <c r="A4261" t="inlineStr">
        <is>
          <t>matterllo</t>
        </is>
      </c>
      <c r="B4261" t="inlineStr">
        <is>
          <t>a86adb9a46dcfc278590f44f89037a4c493a2a99</t>
        </is>
      </c>
      <c r="C4261" t="inlineStr">
        <is>
          <t>2021-01-30 19:11:48+00:00</t>
        </is>
      </c>
      <c r="D4261" t="inlineStr">
        <is>
          <t>add</t>
        </is>
      </c>
      <c r="E4261" t="inlineStr">
        <is>
          <t>pylint</t>
        </is>
      </c>
      <c r="F4261">
        <f>=1.8.1</f>
        <v/>
      </c>
      <c r="G4261" t="inlineStr"/>
      <c r="H4261" t="inlineStr"/>
    </row>
    <row r="4262">
      <c r="A4262" t="inlineStr">
        <is>
          <t>matterllo</t>
        </is>
      </c>
      <c r="B4262" t="inlineStr">
        <is>
          <t>a86adb9a46dcfc278590f44f89037a4c493a2a99</t>
        </is>
      </c>
      <c r="C4262" t="inlineStr">
        <is>
          <t>2021-01-30 19:11:48+00:00</t>
        </is>
      </c>
      <c r="D4262" t="inlineStr">
        <is>
          <t>add</t>
        </is>
      </c>
      <c r="E4262" t="inlineStr">
        <is>
          <t>python-dateutil</t>
        </is>
      </c>
      <c r="F4262">
        <f>=2.6.0</f>
        <v/>
      </c>
      <c r="G4262" t="inlineStr"/>
      <c r="H4262" t="inlineStr"/>
    </row>
    <row r="4263">
      <c r="A4263" t="inlineStr">
        <is>
          <t>matterllo</t>
        </is>
      </c>
      <c r="B4263" t="inlineStr">
        <is>
          <t>a86adb9a46dcfc278590f44f89037a4c493a2a99</t>
        </is>
      </c>
      <c r="C4263" t="inlineStr">
        <is>
          <t>2021-01-30 19:11:48+00:00</t>
        </is>
      </c>
      <c r="D4263" t="inlineStr">
        <is>
          <t>add</t>
        </is>
      </c>
      <c r="E4263" t="inlineStr">
        <is>
          <t>pytz</t>
        </is>
      </c>
      <c r="F4263">
        <f>=2018.9</f>
        <v/>
      </c>
      <c r="G4263" t="inlineStr"/>
      <c r="H4263" t="inlineStr"/>
    </row>
    <row r="4264">
      <c r="A4264" t="inlineStr">
        <is>
          <t>matterllo</t>
        </is>
      </c>
      <c r="B4264" t="inlineStr">
        <is>
          <t>a86adb9a46dcfc278590f44f89037a4c493a2a99</t>
        </is>
      </c>
      <c r="C4264" t="inlineStr">
        <is>
          <t>2021-01-30 19:11:48+00:00</t>
        </is>
      </c>
      <c r="D4264" t="inlineStr">
        <is>
          <t>add</t>
        </is>
      </c>
      <c r="E4264" t="inlineStr">
        <is>
          <t>requests</t>
        </is>
      </c>
      <c r="F4264">
        <f>=2.21.0</f>
        <v/>
      </c>
      <c r="G4264" t="inlineStr"/>
      <c r="H4264" t="inlineStr"/>
    </row>
    <row r="4265">
      <c r="A4265" t="inlineStr">
        <is>
          <t>matterllo</t>
        </is>
      </c>
      <c r="B4265" t="inlineStr">
        <is>
          <t>a86adb9a46dcfc278590f44f89037a4c493a2a99</t>
        </is>
      </c>
      <c r="C4265" t="inlineStr">
        <is>
          <t>2021-01-30 19:11:48+00:00</t>
        </is>
      </c>
      <c r="D4265" t="inlineStr">
        <is>
          <t>add</t>
        </is>
      </c>
      <c r="E4265" t="inlineStr">
        <is>
          <t>requests-oauthlib</t>
        </is>
      </c>
      <c r="F4265">
        <f>=0.7.0</f>
        <v/>
      </c>
      <c r="G4265" t="inlineStr"/>
      <c r="H4265" t="inlineStr"/>
    </row>
    <row r="4266">
      <c r="A4266" t="inlineStr">
        <is>
          <t>matterllo</t>
        </is>
      </c>
      <c r="B4266" t="inlineStr">
        <is>
          <t>a86adb9a46dcfc278590f44f89037a4c493a2a99</t>
        </is>
      </c>
      <c r="C4266" t="inlineStr">
        <is>
          <t>2021-01-30 19:11:48+00:00</t>
        </is>
      </c>
      <c r="D4266" t="inlineStr">
        <is>
          <t>add</t>
        </is>
      </c>
      <c r="E4266" t="inlineStr">
        <is>
          <t>six</t>
        </is>
      </c>
      <c r="F4266">
        <f>=1.11.0</f>
        <v/>
      </c>
      <c r="G4266" t="inlineStr"/>
      <c r="H4266" t="inlineStr"/>
    </row>
    <row r="4267">
      <c r="A4267" t="inlineStr">
        <is>
          <t>matterllo</t>
        </is>
      </c>
      <c r="B4267" t="inlineStr">
        <is>
          <t>a86adb9a46dcfc278590f44f89037a4c493a2a99</t>
        </is>
      </c>
      <c r="C4267" t="inlineStr">
        <is>
          <t>2021-01-30 19:11:48+00:00</t>
        </is>
      </c>
      <c r="D4267" t="inlineStr">
        <is>
          <t>add</t>
        </is>
      </c>
      <c r="E4267" t="inlineStr">
        <is>
          <t>urllib3</t>
        </is>
      </c>
      <c r="F4267">
        <f>=1.24.2</f>
        <v/>
      </c>
      <c r="G4267" t="inlineStr"/>
      <c r="H4267" t="inlineStr"/>
    </row>
    <row r="4268">
      <c r="A4268" t="inlineStr">
        <is>
          <t>matterllo</t>
        </is>
      </c>
      <c r="B4268" t="inlineStr">
        <is>
          <t>a86adb9a46dcfc278590f44f89037a4c493a2a99</t>
        </is>
      </c>
      <c r="C4268" t="inlineStr">
        <is>
          <t>2021-01-30 19:11:48+00:00</t>
        </is>
      </c>
      <c r="D4268" t="inlineStr">
        <is>
          <t>add</t>
        </is>
      </c>
      <c r="E4268" t="inlineStr">
        <is>
          <t>whitenoise</t>
        </is>
      </c>
      <c r="F4268">
        <f>=3.2.2</f>
        <v/>
      </c>
      <c r="G4268" t="inlineStr"/>
      <c r="H4268" t="inlineStr"/>
    </row>
    <row r="4269">
      <c r="A4269" t="inlineStr">
        <is>
          <t>matterllo</t>
        </is>
      </c>
      <c r="B4269" t="inlineStr">
        <is>
          <t>a86adb9a46dcfc278590f44f89037a4c493a2a99</t>
        </is>
      </c>
      <c r="C4269" t="inlineStr">
        <is>
          <t>2021-01-30 19:11:48+00:00</t>
        </is>
      </c>
      <c r="D4269" t="inlineStr">
        <is>
          <t>add</t>
        </is>
      </c>
      <c r="E4269" t="inlineStr">
        <is>
          <t>wrapt</t>
        </is>
      </c>
      <c r="F4269">
        <f>=1.10.11</f>
        <v/>
      </c>
      <c r="G4269" t="inlineStr"/>
      <c r="H4269" t="inlineStr"/>
    </row>
    <row r="4270">
      <c r="A4270" t="inlineStr">
        <is>
          <t>platypush</t>
        </is>
      </c>
      <c r="B4270" t="inlineStr">
        <is>
          <t>949d9cd61982c95a2e761eefad261f789adecdf8</t>
        </is>
      </c>
      <c r="C4270" t="inlineStr">
        <is>
          <t>2018-12-19 01:22:10+00:00</t>
        </is>
      </c>
      <c r="D4270" t="inlineStr">
        <is>
          <t>add</t>
        </is>
      </c>
      <c r="E4270" t="inlineStr">
        <is>
          <t>python-dateutil</t>
        </is>
      </c>
      <c r="F4270" t="inlineStr"/>
      <c r="G4270" t="inlineStr"/>
      <c r="H4270" t="inlineStr"/>
    </row>
    <row r="4271">
      <c r="A4271" t="inlineStr">
        <is>
          <t>platypush</t>
        </is>
      </c>
      <c r="B4271" t="inlineStr">
        <is>
          <t>949d9cd61982c95a2e761eefad261f789adecdf8</t>
        </is>
      </c>
      <c r="C4271" t="inlineStr">
        <is>
          <t>2018-12-19 01:22:10+00:00</t>
        </is>
      </c>
      <c r="D4271" t="inlineStr">
        <is>
          <t>add</t>
        </is>
      </c>
      <c r="E4271" t="inlineStr">
        <is>
          <t>requests</t>
        </is>
      </c>
      <c r="F4271" t="inlineStr"/>
      <c r="G4271" t="inlineStr"/>
      <c r="H4271" t="inlineStr"/>
    </row>
    <row r="4272">
      <c r="A4272" t="inlineStr">
        <is>
          <t>platypush</t>
        </is>
      </c>
      <c r="B4272" t="inlineStr">
        <is>
          <t>949d9cd61982c95a2e761eefad261f789adecdf8</t>
        </is>
      </c>
      <c r="C4272" t="inlineStr">
        <is>
          <t>2018-12-19 01:22:10+00:00</t>
        </is>
      </c>
      <c r="D4272" t="inlineStr">
        <is>
          <t>rem</t>
        </is>
      </c>
      <c r="E4272" t="inlineStr"/>
      <c r="F4272" t="inlineStr"/>
      <c r="G4272" t="inlineStr">
        <is>
          <t>requires</t>
        </is>
      </c>
      <c r="H4272" t="inlineStr"/>
    </row>
    <row r="4273">
      <c r="A4273" t="inlineStr">
        <is>
          <t>platypush</t>
        </is>
      </c>
      <c r="B4273" t="inlineStr">
        <is>
          <t>949d9cd61982c95a2e761eefad261f789adecdf8</t>
        </is>
      </c>
      <c r="C4273" t="inlineStr">
        <is>
          <t>2018-12-19 01:22:10+00:00</t>
        </is>
      </c>
      <c r="D4273" t="inlineStr">
        <is>
          <t>rem</t>
        </is>
      </c>
      <c r="E4273" t="inlineStr"/>
      <c r="F4273" t="inlineStr"/>
      <c r="G4273" t="inlineStr">
        <is>
          <t>weasyprint</t>
        </is>
      </c>
      <c r="H4273" t="inlineStr"/>
    </row>
    <row r="4274">
      <c r="A4274" t="inlineStr">
        <is>
          <t>platypush</t>
        </is>
      </c>
      <c r="B4274" t="inlineStr">
        <is>
          <t>949d9cd61982c95a2e761eefad261f789adecdf8</t>
        </is>
      </c>
      <c r="C4274" t="inlineStr">
        <is>
          <t>2018-12-19 01:22:10+00:00</t>
        </is>
      </c>
      <c r="D4274" t="inlineStr">
        <is>
          <t>rem</t>
        </is>
      </c>
      <c r="E4274" t="inlineStr"/>
      <c r="F4274" t="inlineStr"/>
      <c r="G4274" t="inlineStr">
        <is>
          <t>ouimeaux</t>
        </is>
      </c>
      <c r="H4274" t="inlineStr"/>
    </row>
    <row r="4275">
      <c r="A4275" t="inlineStr">
        <is>
          <t>platypush</t>
        </is>
      </c>
      <c r="B4275" t="inlineStr">
        <is>
          <t>949d9cd61982c95a2e761eefad261f789adecdf8</t>
        </is>
      </c>
      <c r="C4275" t="inlineStr">
        <is>
          <t>2018-12-19 01:22:10+00:00</t>
        </is>
      </c>
      <c r="D4275" t="inlineStr">
        <is>
          <t>rem</t>
        </is>
      </c>
      <c r="E4275" t="inlineStr"/>
      <c r="F4275" t="inlineStr"/>
      <c r="G4275" t="inlineStr">
        <is>
          <t>pyHS100</t>
        </is>
      </c>
      <c r="H4275" t="inlineStr"/>
    </row>
    <row r="4276">
      <c r="A4276" t="inlineStr">
        <is>
          <t>platypush</t>
        </is>
      </c>
      <c r="B4276" t="inlineStr">
        <is>
          <t>06564b043eab875525d77ef6d176f7ac3addcd20</t>
        </is>
      </c>
      <c r="C4276" t="inlineStr">
        <is>
          <t>2019-02-24 18:04:07+00:00</t>
        </is>
      </c>
      <c r="D4276" t="inlineStr">
        <is>
          <t>verchange</t>
        </is>
      </c>
      <c r="E4276" t="inlineStr">
        <is>
          <t>websocket-client</t>
        </is>
      </c>
      <c r="F4276" t="inlineStr"/>
      <c r="G4276" t="inlineStr">
        <is>
          <t>websocket-client</t>
        </is>
      </c>
      <c r="H4276" t="inlineStr"/>
    </row>
    <row r="4277">
      <c r="A4277" t="inlineStr">
        <is>
          <t>platypush</t>
        </is>
      </c>
      <c r="B4277" t="inlineStr">
        <is>
          <t>06564b043eab875525d77ef6d176f7ac3addcd20</t>
        </is>
      </c>
      <c r="C4277" t="inlineStr">
        <is>
          <t>2019-02-24 18:04:07+00:00</t>
        </is>
      </c>
      <c r="D4277" t="inlineStr">
        <is>
          <t>add</t>
        </is>
      </c>
      <c r="E4277" t="inlineStr">
        <is>
          <t>python-mpv</t>
        </is>
      </c>
      <c r="F4277" t="inlineStr"/>
      <c r="G4277" t="inlineStr"/>
      <c r="H4277" t="inlineStr"/>
    </row>
    <row r="4278">
      <c r="A4278" t="inlineStr">
        <is>
          <t>platypush</t>
        </is>
      </c>
      <c r="B4278" t="inlineStr">
        <is>
          <t>34790331700dc2623c6fd36dae45067999e1fe57</t>
        </is>
      </c>
      <c r="C4278" t="inlineStr">
        <is>
          <t>2019-07-12 21:57:06+00:00</t>
        </is>
      </c>
      <c r="D4278" t="inlineStr">
        <is>
          <t>add</t>
        </is>
      </c>
      <c r="E4278" t="inlineStr">
        <is>
          <t>tz</t>
        </is>
      </c>
      <c r="F4278" t="inlineStr"/>
      <c r="G4278" t="inlineStr"/>
      <c r="H4278" t="inlineStr"/>
    </row>
    <row r="4279">
      <c r="A4279" t="inlineStr">
        <is>
          <t>platypush</t>
        </is>
      </c>
      <c r="B4279" t="inlineStr">
        <is>
          <t>34790331700dc2623c6fd36dae45067999e1fe57</t>
        </is>
      </c>
      <c r="C4279" t="inlineStr">
        <is>
          <t>2019-07-12 21:57:06+00:00</t>
        </is>
      </c>
      <c r="D4279" t="inlineStr">
        <is>
          <t>rem</t>
        </is>
      </c>
      <c r="E4279" t="inlineStr"/>
      <c r="F4279" t="inlineStr"/>
      <c r="G4279" t="inlineStr">
        <is>
          <t>kafka-python</t>
        </is>
      </c>
      <c r="H4279" t="inlineStr"/>
    </row>
    <row r="4280">
      <c r="A4280" t="inlineStr">
        <is>
          <t>platypush</t>
        </is>
      </c>
      <c r="B4280" t="inlineStr">
        <is>
          <t>34790331700dc2623c6fd36dae45067999e1fe57</t>
        </is>
      </c>
      <c r="C4280" t="inlineStr">
        <is>
          <t>2019-07-12 21:57:06+00:00</t>
        </is>
      </c>
      <c r="D4280" t="inlineStr">
        <is>
          <t>rem</t>
        </is>
      </c>
      <c r="E4280" t="inlineStr"/>
      <c r="F4280" t="inlineStr"/>
      <c r="G4280" t="inlineStr">
        <is>
          <t>python-dateutil</t>
        </is>
      </c>
      <c r="H4280" t="inlineStr"/>
    </row>
    <row r="4281">
      <c r="A4281" t="inlineStr">
        <is>
          <t>platypush</t>
        </is>
      </c>
      <c r="B4281" t="inlineStr">
        <is>
          <t>34790331700dc2623c6fd36dae45067999e1fe57</t>
        </is>
      </c>
      <c r="C4281" t="inlineStr">
        <is>
          <t>2019-07-12 21:57:06+00:00</t>
        </is>
      </c>
      <c r="D4281" t="inlineStr">
        <is>
          <t>rem</t>
        </is>
      </c>
      <c r="E4281" t="inlineStr"/>
      <c r="F4281" t="inlineStr"/>
      <c r="G4281" t="inlineStr">
        <is>
          <t>feedparser</t>
        </is>
      </c>
      <c r="H4281" t="inlineStr"/>
    </row>
    <row r="4282">
      <c r="A4282" t="inlineStr">
        <is>
          <t>platypush</t>
        </is>
      </c>
      <c r="B4282" t="inlineStr">
        <is>
          <t>34790331700dc2623c6fd36dae45067999e1fe57</t>
        </is>
      </c>
      <c r="C4282" t="inlineStr">
        <is>
          <t>2019-07-12 21:57:06+00:00</t>
        </is>
      </c>
      <c r="D4282" t="inlineStr">
        <is>
          <t>rem</t>
        </is>
      </c>
      <c r="E4282" t="inlineStr"/>
      <c r="F4282" t="inlineStr"/>
      <c r="G4282" t="inlineStr">
        <is>
          <t>phue</t>
        </is>
      </c>
      <c r="H4282" t="inlineStr"/>
    </row>
    <row r="4283">
      <c r="A4283" t="inlineStr">
        <is>
          <t>platypush</t>
        </is>
      </c>
      <c r="B4283" t="inlineStr">
        <is>
          <t>34790331700dc2623c6fd36dae45067999e1fe57</t>
        </is>
      </c>
      <c r="C4283" t="inlineStr">
        <is>
          <t>2019-07-12 21:57:06+00:00</t>
        </is>
      </c>
      <c r="D4283" t="inlineStr">
        <is>
          <t>rem</t>
        </is>
      </c>
      <c r="E4283" t="inlineStr"/>
      <c r="F4283" t="inlineStr"/>
      <c r="G4283" t="inlineStr">
        <is>
          <t>python-mpd2</t>
        </is>
      </c>
      <c r="H4283" t="inlineStr"/>
    </row>
    <row r="4284">
      <c r="A4284" t="inlineStr">
        <is>
          <t>platypush</t>
        </is>
      </c>
      <c r="B4284" t="inlineStr">
        <is>
          <t>34790331700dc2623c6fd36dae45067999e1fe57</t>
        </is>
      </c>
      <c r="C4284" t="inlineStr">
        <is>
          <t>2019-07-12 21:57:06+00:00</t>
        </is>
      </c>
      <c r="D4284" t="inlineStr">
        <is>
          <t>rem</t>
        </is>
      </c>
      <c r="E4284" t="inlineStr"/>
      <c r="F4284" t="inlineStr"/>
      <c r="G4284" t="inlineStr">
        <is>
          <t>pylast</t>
        </is>
      </c>
      <c r="H4284" t="inlineStr"/>
    </row>
    <row r="4285">
      <c r="A4285" t="inlineStr">
        <is>
          <t>platypush</t>
        </is>
      </c>
      <c r="B4285" t="inlineStr">
        <is>
          <t>34790331700dc2623c6fd36dae45067999e1fe57</t>
        </is>
      </c>
      <c r="C4285" t="inlineStr">
        <is>
          <t>2019-07-12 21:57:06+00:00</t>
        </is>
      </c>
      <c r="D4285" t="inlineStr">
        <is>
          <t>rem</t>
        </is>
      </c>
      <c r="E4285" t="inlineStr"/>
      <c r="F4285" t="inlineStr"/>
      <c r="G4285" t="inlineStr">
        <is>
          <t>inotify</t>
        </is>
      </c>
      <c r="H4285" t="inlineStr"/>
    </row>
    <row r="4286">
      <c r="A4286" t="inlineStr">
        <is>
          <t>platypush</t>
        </is>
      </c>
      <c r="B4286" t="inlineStr">
        <is>
          <t>34790331700dc2623c6fd36dae45067999e1fe57</t>
        </is>
      </c>
      <c r="C4286" t="inlineStr">
        <is>
          <t>2019-07-12 21:57:06+00:00</t>
        </is>
      </c>
      <c r="D4286" t="inlineStr">
        <is>
          <t>rem</t>
        </is>
      </c>
      <c r="E4286" t="inlineStr"/>
      <c r="F4286" t="inlineStr"/>
      <c r="G4286" t="inlineStr">
        <is>
          <t>icalendar</t>
        </is>
      </c>
      <c r="H4286" t="inlineStr"/>
    </row>
    <row r="4287">
      <c r="A4287" t="inlineStr">
        <is>
          <t>platypush</t>
        </is>
      </c>
      <c r="B4287" t="inlineStr">
        <is>
          <t>34790331700dc2623c6fd36dae45067999e1fe57</t>
        </is>
      </c>
      <c r="C4287" t="inlineStr">
        <is>
          <t>2019-07-12 21:57:06+00:00</t>
        </is>
      </c>
      <c r="D4287" t="inlineStr">
        <is>
          <t>rem</t>
        </is>
      </c>
      <c r="E4287" t="inlineStr"/>
      <c r="F4287" t="inlineStr"/>
      <c r="G4287" t="inlineStr">
        <is>
          <t>pyserial</t>
        </is>
      </c>
      <c r="H4287" t="inlineStr"/>
    </row>
    <row r="4288">
      <c r="A4288" t="inlineStr">
        <is>
          <t>platypush</t>
        </is>
      </c>
      <c r="B4288" t="inlineStr">
        <is>
          <t>34790331700dc2623c6fd36dae45067999e1fe57</t>
        </is>
      </c>
      <c r="C4288" t="inlineStr">
        <is>
          <t>2019-07-12 21:57:06+00:00</t>
        </is>
      </c>
      <c r="D4288" t="inlineStr">
        <is>
          <t>rem</t>
        </is>
      </c>
      <c r="E4288" t="inlineStr"/>
      <c r="F4288" t="inlineStr"/>
      <c r="G4288" t="inlineStr">
        <is>
          <t>inputs</t>
        </is>
      </c>
      <c r="H4288" t="inlineStr"/>
    </row>
    <row r="4289">
      <c r="A4289" t="inlineStr">
        <is>
          <t>fer</t>
        </is>
      </c>
      <c r="B4289" t="inlineStr">
        <is>
          <t>afa4796f4e093d48b6b7bf0f5da87ce325310fec</t>
        </is>
      </c>
      <c r="C4289" t="inlineStr">
        <is>
          <t>2018-11-08 16:25:14+00:00</t>
        </is>
      </c>
      <c r="D4289" t="inlineStr">
        <is>
          <t>add</t>
        </is>
      </c>
      <c r="E4289" t="inlineStr">
        <is>
          <t>Pillow</t>
        </is>
      </c>
      <c r="F4289" t="inlineStr"/>
      <c r="G4289" t="inlineStr"/>
      <c r="H4289" t="inlineStr"/>
    </row>
    <row r="4290">
      <c r="A4290" t="inlineStr">
        <is>
          <t>deformdemo</t>
        </is>
      </c>
      <c r="B4290" t="inlineStr">
        <is>
          <t>c35b9bed6a897f48aaf4ac94bbbefcfddecae9ae</t>
        </is>
      </c>
      <c r="C4290" t="inlineStr">
        <is>
          <t>2020-08-21 11:10:55+00:00</t>
        </is>
      </c>
      <c r="D4290" t="inlineStr">
        <is>
          <t>verchange</t>
        </is>
      </c>
      <c r="E4290" t="inlineStr">
        <is>
          <t>deform</t>
        </is>
      </c>
      <c r="F4290">
        <f>=2.0.10</f>
        <v/>
      </c>
      <c r="G4290" t="inlineStr">
        <is>
          <t>deform</t>
        </is>
      </c>
      <c r="H4290">
        <f>=2.0.7</f>
        <v/>
      </c>
    </row>
    <row r="4291">
      <c r="A4291" t="inlineStr">
        <is>
          <t>deformdemo</t>
        </is>
      </c>
      <c r="B4291" t="inlineStr">
        <is>
          <t>c35b9bed6a897f48aaf4ac94bbbefcfddecae9ae</t>
        </is>
      </c>
      <c r="C4291" t="inlineStr">
        <is>
          <t>2020-08-21 11:10:55+00:00</t>
        </is>
      </c>
      <c r="D4291" t="inlineStr">
        <is>
          <t>add</t>
        </is>
      </c>
      <c r="E4291" t="inlineStr">
        <is>
          <t>pyramid</t>
        </is>
      </c>
      <c r="F4291">
        <f>=1.10.4</f>
        <v/>
      </c>
      <c r="G4291" t="inlineStr"/>
      <c r="H4291" t="inlineStr"/>
    </row>
    <row r="4292">
      <c r="A4292" t="inlineStr">
        <is>
          <t>deformdemo</t>
        </is>
      </c>
      <c r="B4292" t="inlineStr">
        <is>
          <t>c35b9bed6a897f48aaf4ac94bbbefcfddecae9ae</t>
        </is>
      </c>
      <c r="C4292" t="inlineStr">
        <is>
          <t>2020-08-21 11:10:55+00:00</t>
        </is>
      </c>
      <c r="D4292" t="inlineStr">
        <is>
          <t>add</t>
        </is>
      </c>
      <c r="E4292" t="inlineStr">
        <is>
          <t>waitress</t>
        </is>
      </c>
      <c r="F4292">
        <f>=1.4.4</f>
        <v/>
      </c>
      <c r="G4292" t="inlineStr"/>
      <c r="H4292" t="inlineStr"/>
    </row>
    <row r="4293">
      <c r="A4293" t="inlineStr">
        <is>
          <t>deformdemo</t>
        </is>
      </c>
      <c r="B4293" t="inlineStr">
        <is>
          <t>e8768e0f65d4a29558e49bf0673ec7cf85057fc5</t>
        </is>
      </c>
      <c r="C4293" t="inlineStr">
        <is>
          <t>2020-12-08 22:51:48+00:00</t>
        </is>
      </c>
      <c r="D4293" t="inlineStr">
        <is>
          <t>verchange</t>
        </is>
      </c>
      <c r="E4293" t="inlineStr">
        <is>
          <t>deform</t>
        </is>
      </c>
      <c r="F4293">
        <f>=2.0.14</f>
        <v/>
      </c>
      <c r="G4293" t="inlineStr">
        <is>
          <t>deform</t>
        </is>
      </c>
      <c r="H4293">
        <f>=2.0.10</f>
        <v/>
      </c>
    </row>
    <row r="4294">
      <c r="A4294" t="inlineStr">
        <is>
          <t>deformdemo</t>
        </is>
      </c>
      <c r="B4294" t="inlineStr">
        <is>
          <t>e8768e0f65d4a29558e49bf0673ec7cf85057fc5</t>
        </is>
      </c>
      <c r="C4294" t="inlineStr">
        <is>
          <t>2020-12-08 22:51:48+00:00</t>
        </is>
      </c>
      <c r="D4294" t="inlineStr">
        <is>
          <t>verchange</t>
        </is>
      </c>
      <c r="E4294" t="inlineStr">
        <is>
          <t>pyramid</t>
        </is>
      </c>
      <c r="F4294">
        <f>=1.10.5</f>
        <v/>
      </c>
      <c r="G4294" t="inlineStr">
        <is>
          <t>pyramid</t>
        </is>
      </c>
      <c r="H4294">
        <f>=1.10.4</f>
        <v/>
      </c>
    </row>
    <row r="4295">
      <c r="A4295" t="inlineStr">
        <is>
          <t>magnitude</t>
        </is>
      </c>
      <c r="B4295" t="inlineStr">
        <is>
          <t>36faf20b7e6a10f45388e5ecea783cb04a156d45</t>
        </is>
      </c>
      <c r="C4295" t="inlineStr">
        <is>
          <t>2018-06-10 15:45:39+00:00</t>
        </is>
      </c>
      <c r="D4295" t="inlineStr">
        <is>
          <t>add</t>
        </is>
      </c>
      <c r="E4295" t="inlineStr">
        <is>
          <t>pip</t>
        </is>
      </c>
      <c r="F4295" t="inlineStr">
        <is>
          <t>&gt;=9.0.1</t>
        </is>
      </c>
      <c r="G4295" t="inlineStr"/>
      <c r="H4295" t="inlineStr"/>
    </row>
    <row r="4296">
      <c r="A4296" t="inlineStr">
        <is>
          <t>magnitude</t>
        </is>
      </c>
      <c r="B4296" t="inlineStr">
        <is>
          <t>36faf20b7e6a10f45388e5ecea783cb04a156d45</t>
        </is>
      </c>
      <c r="C4296" t="inlineStr">
        <is>
          <t>2018-06-10 15:45:39+00:00</t>
        </is>
      </c>
      <c r="D4296" t="inlineStr">
        <is>
          <t>add</t>
        </is>
      </c>
      <c r="E4296" t="inlineStr">
        <is>
          <t>numpy</t>
        </is>
      </c>
      <c r="F4296" t="inlineStr">
        <is>
          <t>&gt;=1.14.0</t>
        </is>
      </c>
      <c r="G4296" t="inlineStr"/>
      <c r="H4296" t="inlineStr"/>
    </row>
    <row r="4297">
      <c r="A4297" t="inlineStr">
        <is>
          <t>magnitude</t>
        </is>
      </c>
      <c r="B4297" t="inlineStr">
        <is>
          <t>36faf20b7e6a10f45388e5ecea783cb04a156d45</t>
        </is>
      </c>
      <c r="C4297" t="inlineStr">
        <is>
          <t>2018-06-10 15:45:39+00:00</t>
        </is>
      </c>
      <c r="D4297" t="inlineStr">
        <is>
          <t>add</t>
        </is>
      </c>
      <c r="E4297" t="inlineStr">
        <is>
          <t>xxhash</t>
        </is>
      </c>
      <c r="F4297" t="inlineStr">
        <is>
          <t>&gt;=1.0.1</t>
        </is>
      </c>
      <c r="G4297" t="inlineStr"/>
      <c r="H4297" t="inlineStr"/>
    </row>
    <row r="4298">
      <c r="A4298" t="inlineStr">
        <is>
          <t>magnitude</t>
        </is>
      </c>
      <c r="B4298" t="inlineStr">
        <is>
          <t>36faf20b7e6a10f45388e5ecea783cb04a156d45</t>
        </is>
      </c>
      <c r="C4298" t="inlineStr">
        <is>
          <t>2018-06-10 15:45:39+00:00</t>
        </is>
      </c>
      <c r="D4298" t="inlineStr">
        <is>
          <t>add</t>
        </is>
      </c>
      <c r="E4298" t="inlineStr">
        <is>
          <t>fasteners</t>
        </is>
      </c>
      <c r="F4298" t="inlineStr">
        <is>
          <t>&gt;=0.14.1</t>
        </is>
      </c>
      <c r="G4298" t="inlineStr"/>
      <c r="H4298" t="inlineStr"/>
    </row>
    <row r="4299">
      <c r="A4299" t="inlineStr">
        <is>
          <t>magnitude</t>
        </is>
      </c>
      <c r="B4299" t="inlineStr">
        <is>
          <t>36faf20b7e6a10f45388e5ecea783cb04a156d45</t>
        </is>
      </c>
      <c r="C4299" t="inlineStr">
        <is>
          <t>2018-06-10 15:45:39+00:00</t>
        </is>
      </c>
      <c r="D4299" t="inlineStr">
        <is>
          <t>add</t>
        </is>
      </c>
      <c r="E4299" t="inlineStr">
        <is>
          <t>annoy</t>
        </is>
      </c>
      <c r="F4299" t="inlineStr">
        <is>
          <t>&gt;=1.11.4</t>
        </is>
      </c>
      <c r="G4299" t="inlineStr"/>
      <c r="H4299" t="inlineStr"/>
    </row>
    <row r="4300">
      <c r="A4300" t="inlineStr">
        <is>
          <t>magnitude</t>
        </is>
      </c>
      <c r="B4300" t="inlineStr">
        <is>
          <t>36faf20b7e6a10f45388e5ecea783cb04a156d45</t>
        </is>
      </c>
      <c r="C4300" t="inlineStr">
        <is>
          <t>2018-06-10 15:45:39+00:00</t>
        </is>
      </c>
      <c r="D4300" t="inlineStr">
        <is>
          <t>add</t>
        </is>
      </c>
      <c r="E4300" t="inlineStr">
        <is>
          <t>lz4</t>
        </is>
      </c>
      <c r="F4300" t="inlineStr">
        <is>
          <t>&gt;=1.0.0</t>
        </is>
      </c>
      <c r="G4300" t="inlineStr"/>
      <c r="H4300" t="inlineStr"/>
    </row>
    <row r="4301">
      <c r="A4301" t="inlineStr">
        <is>
          <t>magnitude</t>
        </is>
      </c>
      <c r="B4301" t="inlineStr">
        <is>
          <t>d592cabb62fc4dddaa986de342d579e7e749d16a</t>
        </is>
      </c>
      <c r="C4301" t="inlineStr">
        <is>
          <t>2018-06-11 12:30:07+00:00</t>
        </is>
      </c>
      <c r="D4301" t="inlineStr">
        <is>
          <t>rem</t>
        </is>
      </c>
      <c r="E4301" t="inlineStr"/>
      <c r="F4301" t="inlineStr"/>
      <c r="G4301" t="inlineStr">
        <is>
          <t>pip</t>
        </is>
      </c>
      <c r="H4301" t="inlineStr">
        <is>
          <t>&gt;=9.0.1</t>
        </is>
      </c>
    </row>
    <row r="4302">
      <c r="A4302" t="inlineStr">
        <is>
          <t>magnitude</t>
        </is>
      </c>
      <c r="B4302" t="inlineStr">
        <is>
          <t>d592cabb62fc4dddaa986de342d579e7e749d16a</t>
        </is>
      </c>
      <c r="C4302" t="inlineStr">
        <is>
          <t>2018-06-11 12:30:07+00:00</t>
        </is>
      </c>
      <c r="D4302" t="inlineStr">
        <is>
          <t>rem</t>
        </is>
      </c>
      <c r="E4302" t="inlineStr"/>
      <c r="F4302" t="inlineStr"/>
      <c r="G4302" t="inlineStr">
        <is>
          <t>numpy</t>
        </is>
      </c>
      <c r="H4302" t="inlineStr">
        <is>
          <t>&gt;=1.14.0</t>
        </is>
      </c>
    </row>
    <row r="4303">
      <c r="A4303" t="inlineStr">
        <is>
          <t>magnitude</t>
        </is>
      </c>
      <c r="B4303" t="inlineStr">
        <is>
          <t>d592cabb62fc4dddaa986de342d579e7e749d16a</t>
        </is>
      </c>
      <c r="C4303" t="inlineStr">
        <is>
          <t>2018-06-11 12:30:07+00:00</t>
        </is>
      </c>
      <c r="D4303" t="inlineStr">
        <is>
          <t>rem</t>
        </is>
      </c>
      <c r="E4303" t="inlineStr"/>
      <c r="F4303" t="inlineStr"/>
      <c r="G4303" t="inlineStr">
        <is>
          <t>xxhash</t>
        </is>
      </c>
      <c r="H4303" t="inlineStr">
        <is>
          <t>&gt;=1.0.1</t>
        </is>
      </c>
    </row>
    <row r="4304">
      <c r="A4304" t="inlineStr">
        <is>
          <t>magnitude</t>
        </is>
      </c>
      <c r="B4304" t="inlineStr">
        <is>
          <t>d592cabb62fc4dddaa986de342d579e7e749d16a</t>
        </is>
      </c>
      <c r="C4304" t="inlineStr">
        <is>
          <t>2018-06-11 12:30:07+00:00</t>
        </is>
      </c>
      <c r="D4304" t="inlineStr">
        <is>
          <t>rem</t>
        </is>
      </c>
      <c r="E4304" t="inlineStr"/>
      <c r="F4304" t="inlineStr"/>
      <c r="G4304" t="inlineStr">
        <is>
          <t>fasteners</t>
        </is>
      </c>
      <c r="H4304" t="inlineStr">
        <is>
          <t>&gt;=0.14.1</t>
        </is>
      </c>
    </row>
    <row r="4305">
      <c r="A4305" t="inlineStr">
        <is>
          <t>magnitude</t>
        </is>
      </c>
      <c r="B4305" t="inlineStr">
        <is>
          <t>d592cabb62fc4dddaa986de342d579e7e749d16a</t>
        </is>
      </c>
      <c r="C4305" t="inlineStr">
        <is>
          <t>2018-06-11 12:30:07+00:00</t>
        </is>
      </c>
      <c r="D4305" t="inlineStr">
        <is>
          <t>rem</t>
        </is>
      </c>
      <c r="E4305" t="inlineStr"/>
      <c r="F4305" t="inlineStr"/>
      <c r="G4305" t="inlineStr">
        <is>
          <t>annoy</t>
        </is>
      </c>
      <c r="H4305" t="inlineStr">
        <is>
          <t>&gt;=1.11.4</t>
        </is>
      </c>
    </row>
    <row r="4306">
      <c r="A4306" t="inlineStr">
        <is>
          <t>magnitude</t>
        </is>
      </c>
      <c r="B4306" t="inlineStr">
        <is>
          <t>d592cabb62fc4dddaa986de342d579e7e749d16a</t>
        </is>
      </c>
      <c r="C4306" t="inlineStr">
        <is>
          <t>2018-06-11 12:30:07+00:00</t>
        </is>
      </c>
      <c r="D4306" t="inlineStr">
        <is>
          <t>rem</t>
        </is>
      </c>
      <c r="E4306" t="inlineStr"/>
      <c r="F4306" t="inlineStr"/>
      <c r="G4306" t="inlineStr">
        <is>
          <t>lz4</t>
        </is>
      </c>
      <c r="H4306" t="inlineStr">
        <is>
          <t>&gt;=1.0.0</t>
        </is>
      </c>
    </row>
    <row r="4307">
      <c r="A4307" t="inlineStr">
        <is>
          <t>magnitude</t>
        </is>
      </c>
      <c r="B4307" t="inlineStr">
        <is>
          <t>a75a96232c645fccdf13051435411ca3f9e08de9</t>
        </is>
      </c>
      <c r="C4307" t="inlineStr">
        <is>
          <t>2018-06-12 01:42:53+00:00</t>
        </is>
      </c>
      <c r="D4307" t="inlineStr">
        <is>
          <t>add</t>
        </is>
      </c>
      <c r="E4307" t="inlineStr">
        <is>
          <t>pip</t>
        </is>
      </c>
      <c r="F4307" t="inlineStr">
        <is>
          <t>&gt;=9.0.1</t>
        </is>
      </c>
      <c r="G4307" t="inlineStr"/>
      <c r="H4307" t="inlineStr"/>
    </row>
    <row r="4308">
      <c r="A4308" t="inlineStr">
        <is>
          <t>magnitude</t>
        </is>
      </c>
      <c r="B4308" t="inlineStr">
        <is>
          <t>a75a96232c645fccdf13051435411ca3f9e08de9</t>
        </is>
      </c>
      <c r="C4308" t="inlineStr">
        <is>
          <t>2018-06-12 01:42:53+00:00</t>
        </is>
      </c>
      <c r="D4308" t="inlineStr">
        <is>
          <t>add</t>
        </is>
      </c>
      <c r="E4308" t="inlineStr">
        <is>
          <t>numpy</t>
        </is>
      </c>
      <c r="F4308" t="inlineStr">
        <is>
          <t>&gt;=1.14.0</t>
        </is>
      </c>
      <c r="G4308" t="inlineStr"/>
      <c r="H4308" t="inlineStr"/>
    </row>
    <row r="4309">
      <c r="A4309" t="inlineStr">
        <is>
          <t>magnitude</t>
        </is>
      </c>
      <c r="B4309" t="inlineStr">
        <is>
          <t>a75a96232c645fccdf13051435411ca3f9e08de9</t>
        </is>
      </c>
      <c r="C4309" t="inlineStr">
        <is>
          <t>2018-06-12 01:42:53+00:00</t>
        </is>
      </c>
      <c r="D4309" t="inlineStr">
        <is>
          <t>add</t>
        </is>
      </c>
      <c r="E4309" t="inlineStr">
        <is>
          <t>xxhash</t>
        </is>
      </c>
      <c r="F4309" t="inlineStr">
        <is>
          <t>&gt;=1.0.1</t>
        </is>
      </c>
      <c r="G4309" t="inlineStr"/>
      <c r="H4309" t="inlineStr"/>
    </row>
    <row r="4310">
      <c r="A4310" t="inlineStr">
        <is>
          <t>magnitude</t>
        </is>
      </c>
      <c r="B4310" t="inlineStr">
        <is>
          <t>a75a96232c645fccdf13051435411ca3f9e08de9</t>
        </is>
      </c>
      <c r="C4310" t="inlineStr">
        <is>
          <t>2018-06-12 01:42:53+00:00</t>
        </is>
      </c>
      <c r="D4310" t="inlineStr">
        <is>
          <t>add</t>
        </is>
      </c>
      <c r="E4310" t="inlineStr">
        <is>
          <t>fasteners</t>
        </is>
      </c>
      <c r="F4310" t="inlineStr">
        <is>
          <t>&gt;=0.14.1</t>
        </is>
      </c>
      <c r="G4310" t="inlineStr"/>
      <c r="H4310" t="inlineStr"/>
    </row>
    <row r="4311">
      <c r="A4311" t="inlineStr">
        <is>
          <t>magnitude</t>
        </is>
      </c>
      <c r="B4311" t="inlineStr">
        <is>
          <t>a75a96232c645fccdf13051435411ca3f9e08de9</t>
        </is>
      </c>
      <c r="C4311" t="inlineStr">
        <is>
          <t>2018-06-12 01:42:53+00:00</t>
        </is>
      </c>
      <c r="D4311" t="inlineStr">
        <is>
          <t>add</t>
        </is>
      </c>
      <c r="E4311" t="inlineStr">
        <is>
          <t>annoy</t>
        </is>
      </c>
      <c r="F4311" t="inlineStr">
        <is>
          <t>&gt;=1.11.4</t>
        </is>
      </c>
      <c r="G4311" t="inlineStr"/>
      <c r="H4311" t="inlineStr"/>
    </row>
    <row r="4312">
      <c r="A4312" t="inlineStr">
        <is>
          <t>magnitude</t>
        </is>
      </c>
      <c r="B4312" t="inlineStr">
        <is>
          <t>a75a96232c645fccdf13051435411ca3f9e08de9</t>
        </is>
      </c>
      <c r="C4312" t="inlineStr">
        <is>
          <t>2018-06-12 01:42:53+00:00</t>
        </is>
      </c>
      <c r="D4312" t="inlineStr">
        <is>
          <t>add</t>
        </is>
      </c>
      <c r="E4312" t="inlineStr">
        <is>
          <t>lz4</t>
        </is>
      </c>
      <c r="F4312" t="inlineStr">
        <is>
          <t>&gt;=1.0.0</t>
        </is>
      </c>
      <c r="G4312" t="inlineStr"/>
      <c r="H4312" t="inlineStr"/>
    </row>
    <row r="4313">
      <c r="A4313" t="inlineStr">
        <is>
          <t>magnitude</t>
        </is>
      </c>
      <c r="B4313" t="inlineStr">
        <is>
          <t>19c0aec9884577d276159ae370aeb43256b47bb5</t>
        </is>
      </c>
      <c r="C4313" t="inlineStr">
        <is>
          <t>2018-09-25 01:28:29+00:00</t>
        </is>
      </c>
      <c r="D4313" t="inlineStr">
        <is>
          <t>rem</t>
        </is>
      </c>
      <c r="E4313" t="inlineStr"/>
      <c r="F4313" t="inlineStr"/>
      <c r="G4313" t="inlineStr">
        <is>
          <t>pip</t>
        </is>
      </c>
      <c r="H4313" t="inlineStr">
        <is>
          <t>&gt;=9.0.1</t>
        </is>
      </c>
    </row>
    <row r="4314">
      <c r="A4314" t="inlineStr">
        <is>
          <t>magnitude</t>
        </is>
      </c>
      <c r="B4314" t="inlineStr">
        <is>
          <t>8a394c7dfd6cbe6d3536dc672092ed382274fc90</t>
        </is>
      </c>
      <c r="C4314" t="inlineStr">
        <is>
          <t>2018-10-16 01:13:53+00:00</t>
        </is>
      </c>
      <c r="D4314" t="inlineStr">
        <is>
          <t>verchange</t>
        </is>
      </c>
      <c r="E4314" t="inlineStr">
        <is>
          <t>lz4</t>
        </is>
      </c>
      <c r="F4314" t="inlineStr">
        <is>
          <t>&gt;=1.0.0</t>
        </is>
      </c>
      <c r="G4314" t="inlineStr">
        <is>
          <t>lz4</t>
        </is>
      </c>
      <c r="H4314" t="inlineStr">
        <is>
          <t>&gt;=1.0.0</t>
        </is>
      </c>
    </row>
    <row r="4315">
      <c r="A4315" t="inlineStr">
        <is>
          <t>magnitude</t>
        </is>
      </c>
      <c r="B4315" t="inlineStr">
        <is>
          <t>8a394c7dfd6cbe6d3536dc672092ed382274fc90</t>
        </is>
      </c>
      <c r="C4315" t="inlineStr">
        <is>
          <t>2018-10-16 01:13:53+00:00</t>
        </is>
      </c>
      <c r="D4315" t="inlineStr">
        <is>
          <t>add</t>
        </is>
      </c>
      <c r="E4315" t="inlineStr">
        <is>
          <t>h5py</t>
        </is>
      </c>
      <c r="F4315" t="inlineStr">
        <is>
          <t>&gt;=2.8.0</t>
        </is>
      </c>
      <c r="G4315" t="inlineStr"/>
      <c r="H4315" t="inlineStr"/>
    </row>
    <row r="4316">
      <c r="A4316" t="inlineStr">
        <is>
          <t>magnitude</t>
        </is>
      </c>
      <c r="B4316" t="inlineStr">
        <is>
          <t>8a394c7dfd6cbe6d3536dc672092ed382274fc90</t>
        </is>
      </c>
      <c r="C4316" t="inlineStr">
        <is>
          <t>2018-10-16 01:13:53+00:00</t>
        </is>
      </c>
      <c r="D4316" t="inlineStr">
        <is>
          <t>add</t>
        </is>
      </c>
      <c r="E4316" t="inlineStr">
        <is>
          <t>torch</t>
        </is>
      </c>
      <c r="F4316" t="inlineStr">
        <is>
          <t>&gt;=0.4.1</t>
        </is>
      </c>
      <c r="G4316" t="inlineStr"/>
      <c r="H4316" t="inlineStr"/>
    </row>
    <row r="4317">
      <c r="A4317" t="inlineStr">
        <is>
          <t>magnitude</t>
        </is>
      </c>
      <c r="B4317" t="inlineStr">
        <is>
          <t>bfe2ebb9d52e0294229f3d2e54c171c359f4620d</t>
        </is>
      </c>
      <c r="C4317" t="inlineStr">
        <is>
          <t>2018-10-20 17:33:24+00:00</t>
        </is>
      </c>
      <c r="D4317" t="inlineStr">
        <is>
          <t>verchange</t>
        </is>
      </c>
      <c r="E4317" t="inlineStr">
        <is>
          <t>torch</t>
        </is>
      </c>
      <c r="F4317" t="inlineStr">
        <is>
          <t>&gt;=0.1.2</t>
        </is>
      </c>
      <c r="G4317" t="inlineStr">
        <is>
          <t>torch</t>
        </is>
      </c>
      <c r="H4317" t="inlineStr">
        <is>
          <t>&gt;=0.4.1</t>
        </is>
      </c>
    </row>
    <row r="4318">
      <c r="A4318" t="inlineStr">
        <is>
          <t>magnitude</t>
        </is>
      </c>
      <c r="B4318" t="inlineStr">
        <is>
          <t>3b7235e21f8d9bffd157b161fb9bde8bb3d90d37</t>
        </is>
      </c>
      <c r="C4318" t="inlineStr">
        <is>
          <t>2018-10-20 17:58:43+00:00</t>
        </is>
      </c>
      <c r="D4318" t="inlineStr">
        <is>
          <t>verchange</t>
        </is>
      </c>
      <c r="E4318" t="inlineStr">
        <is>
          <t>h5py</t>
        </is>
      </c>
      <c r="F4318" t="inlineStr">
        <is>
          <t>&gt;=2.8.0</t>
        </is>
      </c>
      <c r="G4318" t="inlineStr">
        <is>
          <t>h5py</t>
        </is>
      </c>
      <c r="H4318" t="inlineStr">
        <is>
          <t>&gt;=2.8.0</t>
        </is>
      </c>
    </row>
    <row r="4319">
      <c r="A4319" t="inlineStr">
        <is>
          <t>magnitude</t>
        </is>
      </c>
      <c r="B4319" t="inlineStr">
        <is>
          <t>3b7235e21f8d9bffd157b161fb9bde8bb3d90d37</t>
        </is>
      </c>
      <c r="C4319" t="inlineStr">
        <is>
          <t>2018-10-20 17:58:43+00:00</t>
        </is>
      </c>
      <c r="D4319" t="inlineStr">
        <is>
          <t>rem</t>
        </is>
      </c>
      <c r="E4319" t="inlineStr"/>
      <c r="F4319" t="inlineStr"/>
      <c r="G4319" t="inlineStr">
        <is>
          <t>torch</t>
        </is>
      </c>
      <c r="H4319" t="inlineStr">
        <is>
          <t>&gt;=0.1.2</t>
        </is>
      </c>
    </row>
    <row r="4320">
      <c r="A4320" t="inlineStr">
        <is>
          <t>btnamespace</t>
        </is>
      </c>
      <c r="B4320" t="inlineStr">
        <is>
          <t>a8fea515a388785ed23e4b48873013be463b2652</t>
        </is>
      </c>
      <c r="C4320" t="inlineStr">
        <is>
          <t>2016-07-15 21:09:32+00:00</t>
        </is>
      </c>
      <c r="D4320" t="inlineStr">
        <is>
          <t>verchange</t>
        </is>
      </c>
      <c r="E4320" t="inlineStr">
        <is>
          <t>nose</t>
        </is>
      </c>
      <c r="F4320">
        <f>=1.3.4</f>
        <v/>
      </c>
      <c r="G4320" t="inlineStr">
        <is>
          <t>nose</t>
        </is>
      </c>
      <c r="H4320">
        <f>=1.3.3</f>
        <v/>
      </c>
    </row>
    <row r="4321">
      <c r="A4321" t="inlineStr">
        <is>
          <t>btnamespace</t>
        </is>
      </c>
      <c r="B4321" t="inlineStr">
        <is>
          <t>a8fea515a388785ed23e4b48873013be463b2652</t>
        </is>
      </c>
      <c r="C4321" t="inlineStr">
        <is>
          <t>2016-07-15 21:09:32+00:00</t>
        </is>
      </c>
      <c r="D4321" t="inlineStr">
        <is>
          <t>verchange</t>
        </is>
      </c>
      <c r="E4321" t="inlineStr">
        <is>
          <t>bidict</t>
        </is>
      </c>
      <c r="F4321">
        <f>=0.2.1</f>
        <v/>
      </c>
      <c r="G4321" t="inlineStr">
        <is>
          <t>bidict</t>
        </is>
      </c>
      <c r="H4321">
        <f>=0.1.5</f>
        <v/>
      </c>
    </row>
    <row r="4322">
      <c r="A4322" t="inlineStr">
        <is>
          <t>btnamespace</t>
        </is>
      </c>
      <c r="B4322" t="inlineStr">
        <is>
          <t>a8fea515a388785ed23e4b48873013be463b2652</t>
        </is>
      </c>
      <c r="C4322" t="inlineStr">
        <is>
          <t>2016-07-15 21:09:32+00:00</t>
        </is>
      </c>
      <c r="D4322" t="inlineStr">
        <is>
          <t>add</t>
        </is>
      </c>
      <c r="E4322" t="inlineStr">
        <is>
          <t>decorator</t>
        </is>
      </c>
      <c r="F4322">
        <f>=3.4.0</f>
        <v/>
      </c>
      <c r="G4322" t="inlineStr"/>
      <c r="H4322" t="inlineStr"/>
    </row>
    <row r="4323">
      <c r="A4323" t="inlineStr">
        <is>
          <t>btnamespace</t>
        </is>
      </c>
      <c r="B4323" t="inlineStr">
        <is>
          <t>a8fea515a388785ed23e4b48873013be463b2652</t>
        </is>
      </c>
      <c r="C4323" t="inlineStr">
        <is>
          <t>2016-07-15 21:09:32+00:00</t>
        </is>
      </c>
      <c r="D4323" t="inlineStr">
        <is>
          <t>add</t>
        </is>
      </c>
      <c r="E4323" t="inlineStr">
        <is>
          <t>mock</t>
        </is>
      </c>
      <c r="F4323">
        <f>=1.0.1</f>
        <v/>
      </c>
      <c r="G4323" t="inlineStr"/>
      <c r="H4323" t="inlineStr"/>
    </row>
    <row r="4324">
      <c r="A4324" t="inlineStr">
        <is>
          <t>temporal-sqlalchemy</t>
        </is>
      </c>
      <c r="B4324" t="inlineStr">
        <is>
          <t>5fcb0bc9059557aa619b0f3d95254eb9173d02f7</t>
        </is>
      </c>
      <c r="C4324" t="inlineStr">
        <is>
          <t>2017-11-27 18:33:05+00:00</t>
        </is>
      </c>
      <c r="D4324" t="inlineStr">
        <is>
          <t>rem</t>
        </is>
      </c>
      <c r="E4324" t="inlineStr"/>
      <c r="F4324" t="inlineStr"/>
      <c r="G4324" t="inlineStr">
        <is>
          <t>psycopg2</t>
        </is>
      </c>
      <c r="H4324" t="inlineStr">
        <is>
          <t>&gt;=2.6.2</t>
        </is>
      </c>
    </row>
    <row r="4325">
      <c r="A4325" t="inlineStr">
        <is>
          <t>temporal-sqlalchemy</t>
        </is>
      </c>
      <c r="B4325" t="inlineStr">
        <is>
          <t>5fcb0bc9059557aa619b0f3d95254eb9173d02f7</t>
        </is>
      </c>
      <c r="C4325" t="inlineStr">
        <is>
          <t>2017-11-27 18:33:05+00:00</t>
        </is>
      </c>
      <c r="D4325" t="inlineStr">
        <is>
          <t>rem</t>
        </is>
      </c>
      <c r="E4325" t="inlineStr"/>
      <c r="F4325" t="inlineStr"/>
      <c r="G4325" t="inlineStr">
        <is>
          <t>sqlalchemy</t>
        </is>
      </c>
      <c r="H4325" t="inlineStr">
        <is>
          <t>&gt;=1.0.15</t>
        </is>
      </c>
    </row>
    <row r="4326">
      <c r="A4326" t="inlineStr">
        <is>
          <t>temporal-sqlalchemy</t>
        </is>
      </c>
      <c r="B4326" t="inlineStr">
        <is>
          <t>94b07527d43bbceae688a0d215493f8cc93a2245</t>
        </is>
      </c>
      <c r="C4326" t="inlineStr">
        <is>
          <t>2018-08-24 21:02:34+00:00</t>
        </is>
      </c>
      <c r="D4326" t="inlineStr">
        <is>
          <t>add</t>
        </is>
      </c>
      <c r="E4326" t="inlineStr">
        <is>
          <t>sqlalchemy</t>
        </is>
      </c>
      <c r="F4326" t="inlineStr">
        <is>
          <t>&gt;=1.1.9</t>
        </is>
      </c>
      <c r="G4326" t="inlineStr"/>
      <c r="H4326" t="inlineStr"/>
    </row>
    <row r="4327">
      <c r="A4327" t="inlineStr">
        <is>
          <t>temporal-sqlalchemy</t>
        </is>
      </c>
      <c r="B4327" t="inlineStr">
        <is>
          <t>94b07527d43bbceae688a0d215493f8cc93a2245</t>
        </is>
      </c>
      <c r="C4327" t="inlineStr">
        <is>
          <t>2018-08-24 21:02:34+00:00</t>
        </is>
      </c>
      <c r="D4327" t="inlineStr">
        <is>
          <t>add</t>
        </is>
      </c>
      <c r="E4327" t="inlineStr">
        <is>
          <t>psycopg2</t>
        </is>
      </c>
      <c r="F4327" t="inlineStr">
        <is>
          <t>&gt;=2.7.5</t>
        </is>
      </c>
      <c r="G4327" t="inlineStr"/>
      <c r="H4327" t="inlineStr"/>
    </row>
    <row r="4328">
      <c r="A4328" t="inlineStr">
        <is>
          <t>python-postmark</t>
        </is>
      </c>
      <c r="B4328" t="inlineStr">
        <is>
          <t>afeb627d2cf3a1195ffbad2a79ee88867fbdbcd5</t>
        </is>
      </c>
      <c r="C4328" t="inlineStr">
        <is>
          <t>2020-01-18 00:20:22+00:00</t>
        </is>
      </c>
      <c r="D4328" t="inlineStr">
        <is>
          <t>verchange</t>
        </is>
      </c>
      <c r="E4328" t="inlineStr">
        <is>
          <t>Django</t>
        </is>
      </c>
      <c r="F4328">
        <f>=2.2.9</f>
        <v/>
      </c>
      <c r="G4328" t="inlineStr">
        <is>
          <t>Django</t>
        </is>
      </c>
      <c r="H4328">
        <f>=1.7</f>
        <v/>
      </c>
    </row>
    <row r="4329">
      <c r="A4329" t="inlineStr">
        <is>
          <t>python-postmark</t>
        </is>
      </c>
      <c r="B4329" t="inlineStr">
        <is>
          <t>f7f4522720b495bdc2f08ef438d1801d0404c887</t>
        </is>
      </c>
      <c r="C4329" t="inlineStr">
        <is>
          <t>2020-10-10 23:55:07+00:00</t>
        </is>
      </c>
      <c r="D4329" t="inlineStr">
        <is>
          <t>verchange</t>
        </is>
      </c>
      <c r="E4329" t="inlineStr">
        <is>
          <t>Django</t>
        </is>
      </c>
      <c r="F4329">
        <f>=2.2.13</f>
        <v/>
      </c>
      <c r="G4329" t="inlineStr">
        <is>
          <t>Django</t>
        </is>
      </c>
      <c r="H4329">
        <f>=2.2.9</f>
        <v/>
      </c>
    </row>
    <row r="4330">
      <c r="A4330" t="inlineStr">
        <is>
          <t>scrape</t>
        </is>
      </c>
      <c r="B4330" t="inlineStr">
        <is>
          <t>07fe9b43cbdaf9870bcd5fe846f91be2e9c362f0</t>
        </is>
      </c>
      <c r="C4330" t="inlineStr">
        <is>
          <t>2021-03-19 02:37:38+00:00</t>
        </is>
      </c>
      <c r="D4330" t="inlineStr">
        <is>
          <t>verchange</t>
        </is>
      </c>
      <c r="E4330" t="inlineStr">
        <is>
          <t>requests</t>
        </is>
      </c>
      <c r="F4330">
        <f>=2.25.1</f>
        <v/>
      </c>
      <c r="G4330" t="inlineStr">
        <is>
          <t>requests</t>
        </is>
      </c>
      <c r="H4330">
        <f>=2.21.0</f>
        <v/>
      </c>
    </row>
    <row r="4331">
      <c r="A4331" t="inlineStr">
        <is>
          <t>scrape</t>
        </is>
      </c>
      <c r="B4331" t="inlineStr">
        <is>
          <t>07fe9b43cbdaf9870bcd5fe846f91be2e9c362f0</t>
        </is>
      </c>
      <c r="C4331" t="inlineStr">
        <is>
          <t>2021-03-19 02:37:38+00:00</t>
        </is>
      </c>
      <c r="D4331" t="inlineStr">
        <is>
          <t>verchange</t>
        </is>
      </c>
      <c r="E4331" t="inlineStr">
        <is>
          <t>six</t>
        </is>
      </c>
      <c r="F4331">
        <f>=1.15.0</f>
        <v/>
      </c>
      <c r="G4331" t="inlineStr">
        <is>
          <t>six</t>
        </is>
      </c>
      <c r="H4331">
        <f>=1.12.0</f>
        <v/>
      </c>
    </row>
    <row r="4332">
      <c r="A4332" t="inlineStr">
        <is>
          <t>scrape</t>
        </is>
      </c>
      <c r="B4332" t="inlineStr">
        <is>
          <t>07fe9b43cbdaf9870bcd5fe846f91be2e9c362f0</t>
        </is>
      </c>
      <c r="C4332" t="inlineStr">
        <is>
          <t>2021-03-19 02:37:38+00:00</t>
        </is>
      </c>
      <c r="D4332" t="inlineStr">
        <is>
          <t>verchange</t>
        </is>
      </c>
      <c r="E4332" t="inlineStr">
        <is>
          <t>tldextract</t>
        </is>
      </c>
      <c r="F4332">
        <f>=3.1.0</f>
        <v/>
      </c>
      <c r="G4332" t="inlineStr">
        <is>
          <t>tldextract</t>
        </is>
      </c>
      <c r="H4332">
        <f>=2.2.0</f>
        <v/>
      </c>
    </row>
    <row r="4333">
      <c r="A4333" t="inlineStr">
        <is>
          <t>scrape</t>
        </is>
      </c>
      <c r="B4333" t="inlineStr">
        <is>
          <t>411e5f04018fd6fc2316ea032431c75f96a75692</t>
        </is>
      </c>
      <c r="C4333" t="inlineStr">
        <is>
          <t>2021-03-24 05:48:26+00:00</t>
        </is>
      </c>
      <c r="D4333" t="inlineStr">
        <is>
          <t>verchange</t>
        </is>
      </c>
      <c r="E4333" t="inlineStr">
        <is>
          <t>lxml</t>
        </is>
      </c>
      <c r="F4333">
        <f>=4.6.3</f>
        <v/>
      </c>
      <c r="G4333" t="inlineStr">
        <is>
          <t>lxml</t>
        </is>
      </c>
      <c r="H4333">
        <f>=4.6.2</f>
        <v/>
      </c>
    </row>
    <row r="4334">
      <c r="A4334" t="inlineStr">
        <is>
          <t>EasyEuler</t>
        </is>
      </c>
      <c r="B4334" t="inlineStr">
        <is>
          <t>1b5531f2fe0c64af19e18e5d296a351af2b6faf0</t>
        </is>
      </c>
      <c r="C4334" t="inlineStr">
        <is>
          <t>2016-07-20 18:35:07+00:00</t>
        </is>
      </c>
      <c r="D4334" t="inlineStr">
        <is>
          <t>add</t>
        </is>
      </c>
      <c r="E4334" t="inlineStr">
        <is>
          <t>click</t>
        </is>
      </c>
      <c r="F4334">
        <f>=6.6</f>
        <v/>
      </c>
      <c r="G4334" t="inlineStr"/>
      <c r="H4334" t="inlineStr"/>
    </row>
    <row r="4335">
      <c r="A4335" t="inlineStr">
        <is>
          <t>EasyEuler</t>
        </is>
      </c>
      <c r="B4335" t="inlineStr">
        <is>
          <t>1b5531f2fe0c64af19e18e5d296a351af2b6faf0</t>
        </is>
      </c>
      <c r="C4335" t="inlineStr">
        <is>
          <t>2016-07-20 18:35:07+00:00</t>
        </is>
      </c>
      <c r="D4335" t="inlineStr">
        <is>
          <t>add</t>
        </is>
      </c>
      <c r="E4335" t="inlineStr">
        <is>
          <t>Jinja2</t>
        </is>
      </c>
      <c r="F4335">
        <f>=2.8</f>
        <v/>
      </c>
      <c r="G4335" t="inlineStr"/>
      <c r="H4335" t="inlineStr"/>
    </row>
    <row r="4336">
      <c r="A4336" t="inlineStr">
        <is>
          <t>EasyEuler</t>
        </is>
      </c>
      <c r="B4336" t="inlineStr">
        <is>
          <t>1b5531f2fe0c64af19e18e5d296a351af2b6faf0</t>
        </is>
      </c>
      <c r="C4336" t="inlineStr">
        <is>
          <t>2016-07-20 18:35:07+00:00</t>
        </is>
      </c>
      <c r="D4336" t="inlineStr">
        <is>
          <t>add</t>
        </is>
      </c>
      <c r="E4336" t="inlineStr">
        <is>
          <t>tabulate</t>
        </is>
      </c>
      <c r="F4336">
        <f>=0.7.5</f>
        <v/>
      </c>
      <c r="G4336" t="inlineStr"/>
      <c r="H4336" t="inlineStr"/>
    </row>
    <row r="4337">
      <c r="A4337" t="inlineStr">
        <is>
          <t>isitbullshit</t>
        </is>
      </c>
      <c r="B4337" t="inlineStr">
        <is>
          <t>c22751814f88b83eb3aa906bff3625e19de91b97</t>
        </is>
      </c>
      <c r="C4337" t="inlineStr">
        <is>
          <t>2014-08-21 03:36:08+00:00</t>
        </is>
      </c>
      <c r="D4337" t="inlineStr">
        <is>
          <t>add</t>
        </is>
      </c>
      <c r="E4337" t="inlineStr">
        <is>
          <t>six</t>
        </is>
      </c>
      <c r="F4337" t="inlineStr"/>
      <c r="G4337" t="inlineStr"/>
      <c r="H4337" t="inlineStr"/>
    </row>
    <row r="4338">
      <c r="A4338" t="inlineStr">
        <is>
          <t>isitbullshit</t>
        </is>
      </c>
      <c r="B4338" t="inlineStr">
        <is>
          <t>c22751814f88b83eb3aa906bff3625e19de91b97</t>
        </is>
      </c>
      <c r="C4338" t="inlineStr">
        <is>
          <t>2014-08-21 03:36:08+00:00</t>
        </is>
      </c>
      <c r="D4338" t="inlineStr">
        <is>
          <t>add</t>
        </is>
      </c>
      <c r="E4338" t="inlineStr">
        <is>
          <t>pytest</t>
        </is>
      </c>
      <c r="F4338">
        <f>=2.6.1</f>
        <v/>
      </c>
      <c r="G4338" t="inlineStr"/>
      <c r="H4338" t="inlineStr"/>
    </row>
    <row r="4339">
      <c r="A4339" t="inlineStr">
        <is>
          <t>isitbullshit</t>
        </is>
      </c>
      <c r="B4339" t="inlineStr">
        <is>
          <t>c22751814f88b83eb3aa906bff3625e19de91b97</t>
        </is>
      </c>
      <c r="C4339" t="inlineStr">
        <is>
          <t>2014-08-21 03:36:08+00:00</t>
        </is>
      </c>
      <c r="D4339" t="inlineStr">
        <is>
          <t>add</t>
        </is>
      </c>
      <c r="E4339" t="inlineStr">
        <is>
          <t>pytest-cov</t>
        </is>
      </c>
      <c r="F4339">
        <f>=1.7.0</f>
        <v/>
      </c>
      <c r="G4339" t="inlineStr"/>
      <c r="H4339" t="inlineStr"/>
    </row>
    <row r="4340">
      <c r="A4340" t="inlineStr">
        <is>
          <t>isitbullshit</t>
        </is>
      </c>
      <c r="B4340" t="inlineStr">
        <is>
          <t>c22751814f88b83eb3aa906bff3625e19de91b97</t>
        </is>
      </c>
      <c r="C4340" t="inlineStr">
        <is>
          <t>2014-08-21 03:36:08+00:00</t>
        </is>
      </c>
      <c r="D4340" t="inlineStr">
        <is>
          <t>add</t>
        </is>
      </c>
      <c r="E4340" t="inlineStr">
        <is>
          <t>prospector</t>
        </is>
      </c>
      <c r="F4340">
        <f>=0.5.6</f>
        <v/>
      </c>
      <c r="G4340" t="inlineStr"/>
      <c r="H4340" t="inlineStr"/>
    </row>
    <row r="4341">
      <c r="A4341" t="inlineStr">
        <is>
          <t>isitbullshit</t>
        </is>
      </c>
      <c r="B4341" t="inlineStr">
        <is>
          <t>c22751814f88b83eb3aa906bff3625e19de91b97</t>
        </is>
      </c>
      <c r="C4341" t="inlineStr">
        <is>
          <t>2014-08-21 03:36:08+00:00</t>
        </is>
      </c>
      <c r="D4341" t="inlineStr">
        <is>
          <t>add</t>
        </is>
      </c>
      <c r="E4341" t="inlineStr">
        <is>
          <t>tox</t>
        </is>
      </c>
      <c r="F4341">
        <f>=1.7.2</f>
        <v/>
      </c>
      <c r="G4341" t="inlineStr"/>
      <c r="H4341" t="inlineStr"/>
    </row>
    <row r="4342">
      <c r="A4342" t="inlineStr">
        <is>
          <t>isitbullshit</t>
        </is>
      </c>
      <c r="B4342" t="inlineStr">
        <is>
          <t>b643efe9db55bf666e69467a9f099e266d06e3a2</t>
        </is>
      </c>
      <c r="C4342" t="inlineStr">
        <is>
          <t>2014-08-26 18:35:26+00:00</t>
        </is>
      </c>
      <c r="D4342" t="inlineStr">
        <is>
          <t>rem</t>
        </is>
      </c>
      <c r="E4342" t="inlineStr"/>
      <c r="F4342" t="inlineStr"/>
      <c r="G4342" t="inlineStr">
        <is>
          <t>six</t>
        </is>
      </c>
      <c r="H4342" t="inlineStr"/>
    </row>
    <row r="4343">
      <c r="A4343" t="inlineStr">
        <is>
          <t>isitbullshit</t>
        </is>
      </c>
      <c r="B4343" t="inlineStr">
        <is>
          <t>b643efe9db55bf666e69467a9f099e266d06e3a2</t>
        </is>
      </c>
      <c r="C4343" t="inlineStr">
        <is>
          <t>2014-08-26 18:35:26+00:00</t>
        </is>
      </c>
      <c r="D4343" t="inlineStr">
        <is>
          <t>rem</t>
        </is>
      </c>
      <c r="E4343" t="inlineStr"/>
      <c r="F4343" t="inlineStr"/>
      <c r="G4343" t="inlineStr">
        <is>
          <t>pytest</t>
        </is>
      </c>
      <c r="H4343">
        <f>=2.6.1</f>
        <v/>
      </c>
    </row>
    <row r="4344">
      <c r="A4344" t="inlineStr">
        <is>
          <t>isitbullshit</t>
        </is>
      </c>
      <c r="B4344" t="inlineStr">
        <is>
          <t>b643efe9db55bf666e69467a9f099e266d06e3a2</t>
        </is>
      </c>
      <c r="C4344" t="inlineStr">
        <is>
          <t>2014-08-26 18:35:26+00:00</t>
        </is>
      </c>
      <c r="D4344" t="inlineStr">
        <is>
          <t>rem</t>
        </is>
      </c>
      <c r="E4344" t="inlineStr"/>
      <c r="F4344" t="inlineStr"/>
      <c r="G4344" t="inlineStr">
        <is>
          <t>pytest-cov</t>
        </is>
      </c>
      <c r="H4344">
        <f>=1.7.0</f>
        <v/>
      </c>
    </row>
    <row r="4345">
      <c r="A4345" t="inlineStr">
        <is>
          <t>isitbullshit</t>
        </is>
      </c>
      <c r="B4345" t="inlineStr">
        <is>
          <t>b643efe9db55bf666e69467a9f099e266d06e3a2</t>
        </is>
      </c>
      <c r="C4345" t="inlineStr">
        <is>
          <t>2014-08-26 18:35:26+00:00</t>
        </is>
      </c>
      <c r="D4345" t="inlineStr">
        <is>
          <t>rem</t>
        </is>
      </c>
      <c r="E4345" t="inlineStr"/>
      <c r="F4345" t="inlineStr"/>
      <c r="G4345" t="inlineStr">
        <is>
          <t>prospector</t>
        </is>
      </c>
      <c r="H4345">
        <f>=0.5.6</f>
        <v/>
      </c>
    </row>
    <row r="4346">
      <c r="A4346" t="inlineStr">
        <is>
          <t>isitbullshit</t>
        </is>
      </c>
      <c r="B4346" t="inlineStr">
        <is>
          <t>b643efe9db55bf666e69467a9f099e266d06e3a2</t>
        </is>
      </c>
      <c r="C4346" t="inlineStr">
        <is>
          <t>2014-08-26 18:35:26+00:00</t>
        </is>
      </c>
      <c r="D4346" t="inlineStr">
        <is>
          <t>rem</t>
        </is>
      </c>
      <c r="E4346" t="inlineStr"/>
      <c r="F4346" t="inlineStr"/>
      <c r="G4346" t="inlineStr">
        <is>
          <t>tox</t>
        </is>
      </c>
      <c r="H4346">
        <f>=1.7.2</f>
        <v/>
      </c>
    </row>
    <row r="4347">
      <c r="A4347" t="inlineStr">
        <is>
          <t>tensor</t>
        </is>
      </c>
      <c r="B4347" t="inlineStr">
        <is>
          <t>5bfcdd1f6dfc51378bb75e3e8c0b50a58805f8bf</t>
        </is>
      </c>
      <c r="C4347" t="inlineStr">
        <is>
          <t>2015-10-14 06:09:28+00:00</t>
        </is>
      </c>
      <c r="D4347" t="inlineStr">
        <is>
          <t>add</t>
        </is>
      </c>
      <c r="E4347" t="inlineStr">
        <is>
          <t>Twisted</t>
        </is>
      </c>
      <c r="F4347" t="inlineStr"/>
      <c r="G4347" t="inlineStr"/>
      <c r="H4347" t="inlineStr"/>
    </row>
    <row r="4348">
      <c r="A4348" t="inlineStr">
        <is>
          <t>tensor</t>
        </is>
      </c>
      <c r="B4348" t="inlineStr">
        <is>
          <t>5bfcdd1f6dfc51378bb75e3e8c0b50a58805f8bf</t>
        </is>
      </c>
      <c r="C4348" t="inlineStr">
        <is>
          <t>2015-10-14 06:09:28+00:00</t>
        </is>
      </c>
      <c r="D4348" t="inlineStr">
        <is>
          <t>add</t>
        </is>
      </c>
      <c r="E4348" t="inlineStr">
        <is>
          <t>PyYaml</t>
        </is>
      </c>
      <c r="F4348" t="inlineStr"/>
      <c r="G4348" t="inlineStr"/>
      <c r="H4348" t="inlineStr"/>
    </row>
    <row r="4349">
      <c r="A4349" t="inlineStr">
        <is>
          <t>tensor</t>
        </is>
      </c>
      <c r="B4349" t="inlineStr">
        <is>
          <t>5bfcdd1f6dfc51378bb75e3e8c0b50a58805f8bf</t>
        </is>
      </c>
      <c r="C4349" t="inlineStr">
        <is>
          <t>2015-10-14 06:09:28+00:00</t>
        </is>
      </c>
      <c r="D4349" t="inlineStr">
        <is>
          <t>add</t>
        </is>
      </c>
      <c r="E4349" t="inlineStr">
        <is>
          <t>protobuf</t>
        </is>
      </c>
      <c r="F4349" t="inlineStr"/>
      <c r="G4349" t="inlineStr"/>
      <c r="H4349" t="inlineStr"/>
    </row>
    <row r="4350">
      <c r="A4350" t="inlineStr">
        <is>
          <t>tensor</t>
        </is>
      </c>
      <c r="B4350" t="inlineStr">
        <is>
          <t>5bfcdd1f6dfc51378bb75e3e8c0b50a58805f8bf</t>
        </is>
      </c>
      <c r="C4350" t="inlineStr">
        <is>
          <t>2015-10-14 06:09:28+00:00</t>
        </is>
      </c>
      <c r="D4350" t="inlineStr">
        <is>
          <t>add</t>
        </is>
      </c>
      <c r="E4350" t="inlineStr">
        <is>
          <t>construct</t>
        </is>
      </c>
      <c r="F4350" t="inlineStr"/>
      <c r="G4350" t="inlineStr"/>
      <c r="H4350" t="inlineStr"/>
    </row>
    <row r="4351">
      <c r="A4351" t="inlineStr">
        <is>
          <t>tensor</t>
        </is>
      </c>
      <c r="B4351" t="inlineStr">
        <is>
          <t>5bfcdd1f6dfc51378bb75e3e8c0b50a58805f8bf</t>
        </is>
      </c>
      <c r="C4351" t="inlineStr">
        <is>
          <t>2015-10-14 06:09:28+00:00</t>
        </is>
      </c>
      <c r="D4351" t="inlineStr">
        <is>
          <t>add</t>
        </is>
      </c>
      <c r="E4351" t="inlineStr">
        <is>
          <t>pysnmp</t>
        </is>
      </c>
      <c r="F4351">
        <f>=4.2.5</f>
        <v/>
      </c>
      <c r="G4351" t="inlineStr"/>
      <c r="H4351" t="inlineStr"/>
    </row>
    <row r="4352">
      <c r="A4352" t="inlineStr">
        <is>
          <t>boards-backend</t>
        </is>
      </c>
      <c r="B4352" t="inlineStr">
        <is>
          <t>8ecafa0848541b7a5f18cf4dfdd1ad5cb5382f5e</t>
        </is>
      </c>
      <c r="C4352" t="inlineStr">
        <is>
          <t>2014-06-15 13:27:20+00:00</t>
        </is>
      </c>
      <c r="D4352" t="inlineStr">
        <is>
          <t>verchange</t>
        </is>
      </c>
      <c r="E4352" t="inlineStr">
        <is>
          <t>gunicorn</t>
        </is>
      </c>
      <c r="F4352">
        <f>=19.0.0</f>
        <v/>
      </c>
      <c r="G4352" t="inlineStr">
        <is>
          <t>gunicorn</t>
        </is>
      </c>
      <c r="H4352">
        <f>=18.0</f>
        <v/>
      </c>
    </row>
    <row r="4353">
      <c r="A4353" t="inlineStr">
        <is>
          <t>boards-backend</t>
        </is>
      </c>
      <c r="B4353" t="inlineStr">
        <is>
          <t>8ecafa0848541b7a5f18cf4dfdd1ad5cb5382f5e</t>
        </is>
      </c>
      <c r="C4353" t="inlineStr">
        <is>
          <t>2014-06-15 13:27:20+00:00</t>
        </is>
      </c>
      <c r="D4353" t="inlineStr">
        <is>
          <t>verchange</t>
        </is>
      </c>
      <c r="E4353" t="inlineStr">
        <is>
          <t>django-extensions</t>
        </is>
      </c>
      <c r="F4353">
        <f>=1.3.8</f>
        <v/>
      </c>
      <c r="G4353" t="inlineStr">
        <is>
          <t>django-extensions</t>
        </is>
      </c>
      <c r="H4353">
        <f>=1.3.7</f>
        <v/>
      </c>
    </row>
    <row r="4354">
      <c r="A4354" t="inlineStr">
        <is>
          <t>boards-backend</t>
        </is>
      </c>
      <c r="B4354" t="inlineStr">
        <is>
          <t>8ecafa0848541b7a5f18cf4dfdd1ad5cb5382f5e</t>
        </is>
      </c>
      <c r="C4354" t="inlineStr">
        <is>
          <t>2014-06-15 13:27:20+00:00</t>
        </is>
      </c>
      <c r="D4354" t="inlineStr">
        <is>
          <t>verchange</t>
        </is>
      </c>
      <c r="E4354" t="inlineStr">
        <is>
          <t>newrelic</t>
        </is>
      </c>
      <c r="F4354">
        <f>=2.20.1.18</f>
        <v/>
      </c>
      <c r="G4354" t="inlineStr">
        <is>
          <t>newrelic</t>
        </is>
      </c>
      <c r="H4354">
        <f>=2.20.0.17</f>
        <v/>
      </c>
    </row>
    <row r="4355">
      <c r="A4355" t="inlineStr">
        <is>
          <t>boards-backend</t>
        </is>
      </c>
      <c r="B4355" t="inlineStr">
        <is>
          <t>8ecafa0848541b7a5f18cf4dfdd1ad5cb5382f5e</t>
        </is>
      </c>
      <c r="C4355" t="inlineStr">
        <is>
          <t>2014-06-15 13:27:20+00:00</t>
        </is>
      </c>
      <c r="D4355" t="inlineStr">
        <is>
          <t>add</t>
        </is>
      </c>
      <c r="E4355" t="inlineStr">
        <is>
          <t>Unidecode</t>
        </is>
      </c>
      <c r="F4355">
        <f>=0.04.16</f>
        <v/>
      </c>
      <c r="G4355" t="inlineStr"/>
      <c r="H4355" t="inlineStr"/>
    </row>
    <row r="4356">
      <c r="A4356" t="inlineStr">
        <is>
          <t>boards-backend</t>
        </is>
      </c>
      <c r="B4356" t="inlineStr">
        <is>
          <t>8ecafa0848541b7a5f18cf4dfdd1ad5cb5382f5e</t>
        </is>
      </c>
      <c r="C4356" t="inlineStr">
        <is>
          <t>2014-06-15 13:27:20+00:00</t>
        </is>
      </c>
      <c r="D4356" t="inlineStr">
        <is>
          <t>add</t>
        </is>
      </c>
      <c r="E4356" t="inlineStr">
        <is>
          <t>awesome-slugify</t>
        </is>
      </c>
      <c r="F4356">
        <f>=1.4.1</f>
        <v/>
      </c>
      <c r="G4356" t="inlineStr"/>
      <c r="H4356" t="inlineStr"/>
    </row>
    <row r="4357">
      <c r="A4357" t="inlineStr">
        <is>
          <t>boards-backend</t>
        </is>
      </c>
      <c r="B4357" t="inlineStr">
        <is>
          <t>8ecafa0848541b7a5f18cf4dfdd1ad5cb5382f5e</t>
        </is>
      </c>
      <c r="C4357" t="inlineStr">
        <is>
          <t>2014-06-15 13:27:20+00:00</t>
        </is>
      </c>
      <c r="D4357" t="inlineStr">
        <is>
          <t>add</t>
        </is>
      </c>
      <c r="E4357" t="inlineStr">
        <is>
          <t>regex</t>
        </is>
      </c>
      <c r="F4357">
        <f>=2014.05.23</f>
        <v/>
      </c>
      <c r="G4357" t="inlineStr"/>
      <c r="H4357" t="inlineStr"/>
    </row>
    <row r="4358">
      <c r="A4358" t="inlineStr">
        <is>
          <t>boards-backend</t>
        </is>
      </c>
      <c r="B4358" t="inlineStr">
        <is>
          <t>64d198e04aa690e5bf5d304cd566999bd7a29dc7</t>
        </is>
      </c>
      <c r="C4358" t="inlineStr">
        <is>
          <t>2014-10-09 19:13:47+00:00</t>
        </is>
      </c>
      <c r="D4358" t="inlineStr">
        <is>
          <t>verchange</t>
        </is>
      </c>
      <c r="E4358" t="inlineStr">
        <is>
          <t>Django</t>
        </is>
      </c>
      <c r="F4358">
        <f>=1.6.6</f>
        <v/>
      </c>
      <c r="G4358" t="inlineStr">
        <is>
          <t>Django</t>
        </is>
      </c>
      <c r="H4358">
        <f>=1.6.5</f>
        <v/>
      </c>
    </row>
    <row r="4359">
      <c r="A4359" t="inlineStr">
        <is>
          <t>boss</t>
        </is>
      </c>
      <c r="B4359" t="inlineStr">
        <is>
          <t>935acbaf8da97ed2e9a3f9c46c1d170c8aa3cdcf</t>
        </is>
      </c>
      <c r="C4359" t="inlineStr">
        <is>
          <t>2014-02-20 00:49:48+00:00</t>
        </is>
      </c>
      <c r="D4359" t="inlineStr">
        <is>
          <t>verchange</t>
        </is>
      </c>
      <c r="E4359" t="inlineStr">
        <is>
          <t>cement</t>
        </is>
      </c>
      <c r="F4359" t="inlineStr">
        <is>
          <t>&gt;=2.2.0</t>
        </is>
      </c>
      <c r="G4359" t="inlineStr">
        <is>
          <t>cement</t>
        </is>
      </c>
      <c r="H4359" t="inlineStr"/>
    </row>
    <row r="4360">
      <c r="A4360" t="inlineStr">
        <is>
          <t>boss</t>
        </is>
      </c>
      <c r="B4360" t="inlineStr">
        <is>
          <t>864aeb54fa84e3e4f19e6e888523058ba792ad19</t>
        </is>
      </c>
      <c r="C4360" t="inlineStr">
        <is>
          <t>2014-02-20 00:56:30+00:00</t>
        </is>
      </c>
      <c r="D4360" t="inlineStr">
        <is>
          <t>verchange</t>
        </is>
      </c>
      <c r="E4360" t="inlineStr">
        <is>
          <t>cement</t>
        </is>
      </c>
      <c r="F4360" t="inlineStr">
        <is>
          <t>&gt;=2.2.0</t>
        </is>
      </c>
      <c r="G4360" t="inlineStr">
        <is>
          <t>cement</t>
        </is>
      </c>
      <c r="H4360" t="inlineStr"/>
    </row>
    <row r="4361">
      <c r="A4361" t="inlineStr">
        <is>
          <t>boss</t>
        </is>
      </c>
      <c r="B4361" t="inlineStr">
        <is>
          <t>9f8417671e2209753c208b87ac302f71e651ca99</t>
        </is>
      </c>
      <c r="C4361" t="inlineStr">
        <is>
          <t>2015-03-06 00:08:44+00:00</t>
        </is>
      </c>
      <c r="D4361" t="inlineStr">
        <is>
          <t>verchange</t>
        </is>
      </c>
      <c r="E4361" t="inlineStr">
        <is>
          <t>cement</t>
        </is>
      </c>
      <c r="F4361" t="inlineStr">
        <is>
          <t>&gt;=2.4.0</t>
        </is>
      </c>
      <c r="G4361" t="inlineStr">
        <is>
          <t>cement</t>
        </is>
      </c>
      <c r="H4361" t="inlineStr">
        <is>
          <t>&gt;=2.2.0</t>
        </is>
      </c>
    </row>
    <row r="4362">
      <c r="A4362" t="inlineStr">
        <is>
          <t>boss</t>
        </is>
      </c>
      <c r="B4362" t="inlineStr">
        <is>
          <t>6cd0530fadc915e32cceff30495ea0854be030f3</t>
        </is>
      </c>
      <c r="C4362" t="inlineStr">
        <is>
          <t>2015-05-31 05:56:02+00:00</t>
        </is>
      </c>
      <c r="D4362" t="inlineStr">
        <is>
          <t>verchange</t>
        </is>
      </c>
      <c r="E4362" t="inlineStr">
        <is>
          <t>cement</t>
        </is>
      </c>
      <c r="F4362" t="inlineStr">
        <is>
          <t>&gt;=2.6.0</t>
        </is>
      </c>
      <c r="G4362" t="inlineStr">
        <is>
          <t>cement</t>
        </is>
      </c>
      <c r="H4362" t="inlineStr">
        <is>
          <t>&gt;=2.4.0</t>
        </is>
      </c>
    </row>
    <row r="4363">
      <c r="A4363" t="inlineStr">
        <is>
          <t>roipoly.py</t>
        </is>
      </c>
      <c r="B4363" t="inlineStr">
        <is>
          <t>869a7337b4bf8252d28677cb4a79d87f4f39866a</t>
        </is>
      </c>
      <c r="C4363" t="inlineStr">
        <is>
          <t>2019-03-06 22:56:58+00:00</t>
        </is>
      </c>
      <c r="D4363" t="inlineStr">
        <is>
          <t>verchange</t>
        </is>
      </c>
      <c r="E4363" t="inlineStr">
        <is>
          <t>matplotlib</t>
        </is>
      </c>
      <c r="F4363">
        <f>=2.2.0</f>
        <v/>
      </c>
      <c r="G4363" t="inlineStr">
        <is>
          <t>matplotlib</t>
        </is>
      </c>
      <c r="H4363">
        <f>=2.2.2</f>
        <v/>
      </c>
    </row>
    <row r="4364">
      <c r="A4364" t="inlineStr">
        <is>
          <t>roipoly.py</t>
        </is>
      </c>
      <c r="B4364" t="inlineStr">
        <is>
          <t>869a7337b4bf8252d28677cb4a79d87f4f39866a</t>
        </is>
      </c>
      <c r="C4364" t="inlineStr">
        <is>
          <t>2019-03-06 22:56:58+00:00</t>
        </is>
      </c>
      <c r="D4364" t="inlineStr">
        <is>
          <t>add</t>
        </is>
      </c>
      <c r="E4364" t="inlineStr">
        <is>
          <t>pytest</t>
        </is>
      </c>
      <c r="F4364">
        <f>=4.0.0</f>
        <v/>
      </c>
      <c r="G4364" t="inlineStr"/>
      <c r="H4364" t="inlineStr"/>
    </row>
    <row r="4365">
      <c r="A4365" t="inlineStr">
        <is>
          <t>roipoly.py</t>
        </is>
      </c>
      <c r="B4365" t="inlineStr">
        <is>
          <t>869a7337b4bf8252d28677cb4a79d87f4f39866a</t>
        </is>
      </c>
      <c r="C4365" t="inlineStr">
        <is>
          <t>2019-03-06 22:56:58+00:00</t>
        </is>
      </c>
      <c r="D4365" t="inlineStr">
        <is>
          <t>add</t>
        </is>
      </c>
      <c r="E4365" t="inlineStr">
        <is>
          <t>pytest-cov</t>
        </is>
      </c>
      <c r="F4365">
        <f>=2.6.0</f>
        <v/>
      </c>
      <c r="G4365" t="inlineStr"/>
      <c r="H4365" t="inlineStr"/>
    </row>
    <row r="4366">
      <c r="A4366" t="inlineStr">
        <is>
          <t>roipoly.py</t>
        </is>
      </c>
      <c r="B4366" t="inlineStr">
        <is>
          <t>869a7337b4bf8252d28677cb4a79d87f4f39866a</t>
        </is>
      </c>
      <c r="C4366" t="inlineStr">
        <is>
          <t>2019-03-06 22:56:58+00:00</t>
        </is>
      </c>
      <c r="D4366" t="inlineStr">
        <is>
          <t>add</t>
        </is>
      </c>
      <c r="E4366" t="inlineStr">
        <is>
          <t>flake8</t>
        </is>
      </c>
      <c r="F4366">
        <f>=3.5.0</f>
        <v/>
      </c>
      <c r="G4366" t="inlineStr"/>
      <c r="H4366" t="inlineStr"/>
    </row>
    <row r="4367">
      <c r="A4367" t="inlineStr">
        <is>
          <t>roipoly.py</t>
        </is>
      </c>
      <c r="B4367" t="inlineStr">
        <is>
          <t>869a7337b4bf8252d28677cb4a79d87f4f39866a</t>
        </is>
      </c>
      <c r="C4367" t="inlineStr">
        <is>
          <t>2019-03-06 22:56:58+00:00</t>
        </is>
      </c>
      <c r="D4367" t="inlineStr">
        <is>
          <t>rem</t>
        </is>
      </c>
      <c r="E4367" t="inlineStr"/>
      <c r="F4367" t="inlineStr"/>
      <c r="G4367" t="inlineStr">
        <is>
          <t>nose</t>
        </is>
      </c>
      <c r="H4367">
        <f>=1.3.7</f>
        <v/>
      </c>
    </row>
    <row r="4368">
      <c r="A4368" t="inlineStr">
        <is>
          <t>beeswithmachineguns</t>
        </is>
      </c>
      <c r="B4368" t="inlineStr">
        <is>
          <t>fb0f93879ce216ad333e0b76d497d252d90e2d12</t>
        </is>
      </c>
      <c r="C4368" t="inlineStr">
        <is>
          <t>2013-01-05 00:58:12+00:00</t>
        </is>
      </c>
      <c r="D4368" t="inlineStr">
        <is>
          <t>verchange</t>
        </is>
      </c>
      <c r="E4368" t="inlineStr">
        <is>
          <t>paramiko</t>
        </is>
      </c>
      <c r="F4368">
        <f>=1.7.7.1</f>
        <v/>
      </c>
      <c r="G4368" t="inlineStr">
        <is>
          <t>paramiko</t>
        </is>
      </c>
      <c r="H4368" t="inlineStr"/>
    </row>
    <row r="4369">
      <c r="A4369" t="inlineStr">
        <is>
          <t>beeswithmachineguns</t>
        </is>
      </c>
      <c r="B4369" t="inlineStr">
        <is>
          <t>fb0f93879ce216ad333e0b76d497d252d90e2d12</t>
        </is>
      </c>
      <c r="C4369" t="inlineStr">
        <is>
          <t>2013-01-05 00:58:12+00:00</t>
        </is>
      </c>
      <c r="D4369" t="inlineStr">
        <is>
          <t>verchange</t>
        </is>
      </c>
      <c r="E4369" t="inlineStr">
        <is>
          <t>boto</t>
        </is>
      </c>
      <c r="F4369">
        <f>=2.0</f>
        <v/>
      </c>
      <c r="G4369" t="inlineStr">
        <is>
          <t>boto</t>
        </is>
      </c>
      <c r="H4369" t="inlineStr"/>
    </row>
    <row r="4370">
      <c r="A4370" t="inlineStr">
        <is>
          <t>flask-xsrf</t>
        </is>
      </c>
      <c r="B4370" t="inlineStr">
        <is>
          <t>4a75cc2007bab7809015ceb68a7fcbd4807168ee</t>
        </is>
      </c>
      <c r="C4370" t="inlineStr">
        <is>
          <t>2016-02-29 20:36:58+00:00</t>
        </is>
      </c>
      <c r="D4370" t="inlineStr">
        <is>
          <t>verchange</t>
        </is>
      </c>
      <c r="E4370" t="inlineStr">
        <is>
          <t>werkzeug</t>
        </is>
      </c>
      <c r="F4370" t="inlineStr">
        <is>
          <t>&gt;=0.8.3</t>
        </is>
      </c>
      <c r="G4370" t="inlineStr">
        <is>
          <t>werkzeug</t>
        </is>
      </c>
      <c r="H4370">
        <f>=0.8.3</f>
        <v/>
      </c>
    </row>
    <row r="4371">
      <c r="A4371" t="inlineStr">
        <is>
          <t>flask-xsrf</t>
        </is>
      </c>
      <c r="B4371" t="inlineStr">
        <is>
          <t>4a75cc2007bab7809015ceb68a7fcbd4807168ee</t>
        </is>
      </c>
      <c r="C4371" t="inlineStr">
        <is>
          <t>2016-02-29 20:36:58+00:00</t>
        </is>
      </c>
      <c r="D4371" t="inlineStr">
        <is>
          <t>verchange</t>
        </is>
      </c>
      <c r="E4371" t="inlineStr">
        <is>
          <t>flask</t>
        </is>
      </c>
      <c r="F4371" t="inlineStr">
        <is>
          <t>&gt;=0.9</t>
        </is>
      </c>
      <c r="G4371" t="inlineStr">
        <is>
          <t>flask</t>
        </is>
      </c>
      <c r="H4371">
        <f>=0.9</f>
        <v/>
      </c>
    </row>
    <row r="4372">
      <c r="A4372" t="inlineStr">
        <is>
          <t>flask-xsrf</t>
        </is>
      </c>
      <c r="B4372" t="inlineStr">
        <is>
          <t>4a75cc2007bab7809015ceb68a7fcbd4807168ee</t>
        </is>
      </c>
      <c r="C4372" t="inlineStr">
        <is>
          <t>2016-02-29 20:36:58+00:00</t>
        </is>
      </c>
      <c r="D4372" t="inlineStr">
        <is>
          <t>verchange</t>
        </is>
      </c>
      <c r="E4372" t="inlineStr">
        <is>
          <t>blinker</t>
        </is>
      </c>
      <c r="F4372" t="inlineStr">
        <is>
          <t>&gt;=1.2</t>
        </is>
      </c>
      <c r="G4372" t="inlineStr">
        <is>
          <t>blinker</t>
        </is>
      </c>
      <c r="H4372">
        <f>=1.2</f>
        <v/>
      </c>
    </row>
    <row r="4373">
      <c r="A4373" t="inlineStr">
        <is>
          <t>mbed-cli</t>
        </is>
      </c>
      <c r="B4373" t="inlineStr">
        <is>
          <t>0ee519e64836fb6adde3478e10cb645364645dbf</t>
        </is>
      </c>
      <c r="C4373" t="inlineStr">
        <is>
          <t>2019-12-04 15:21:41+00:00</t>
        </is>
      </c>
      <c r="D4373" t="inlineStr">
        <is>
          <t>add</t>
        </is>
      </c>
      <c r="E4373" t="inlineStr">
        <is>
          <t>pyserial</t>
        </is>
      </c>
      <c r="F4373" t="inlineStr">
        <is>
          <t>&lt;4.0;&gt;=3.0</t>
        </is>
      </c>
      <c r="G4373" t="inlineStr"/>
      <c r="H4373" t="inlineStr"/>
    </row>
    <row r="4374">
      <c r="A4374" t="inlineStr">
        <is>
          <t>mbed-cli</t>
        </is>
      </c>
      <c r="B4374" t="inlineStr">
        <is>
          <t>0ee519e64836fb6adde3478e10cb645364645dbf</t>
        </is>
      </c>
      <c r="C4374" t="inlineStr">
        <is>
          <t>2019-12-04 15:21:41+00:00</t>
        </is>
      </c>
      <c r="D4374" t="inlineStr">
        <is>
          <t>add</t>
        </is>
      </c>
      <c r="E4374" t="inlineStr">
        <is>
          <t>mbed-os-tools</t>
        </is>
      </c>
      <c r="F4374" t="inlineStr">
        <is>
          <t>&gt;=0.0.9;&lt;0.1.0</t>
        </is>
      </c>
      <c r="G4374" t="inlineStr"/>
      <c r="H4374" t="inlineStr"/>
    </row>
    <row r="4375">
      <c r="A4375" t="inlineStr">
        <is>
          <t>mbed-cli</t>
        </is>
      </c>
      <c r="B4375" t="inlineStr">
        <is>
          <t>0ee519e64836fb6adde3478e10cb645364645dbf</t>
        </is>
      </c>
      <c r="C4375" t="inlineStr">
        <is>
          <t>2019-12-04 15:21:41+00:00</t>
        </is>
      </c>
      <c r="D4375" t="inlineStr">
        <is>
          <t>add</t>
        </is>
      </c>
      <c r="E4375" t="inlineStr">
        <is>
          <t>mercurial</t>
        </is>
      </c>
      <c r="F4375" t="inlineStr">
        <is>
          <t>&gt;=5.2</t>
        </is>
      </c>
      <c r="G4375" t="inlineStr"/>
      <c r="H4375" t="inlineStr"/>
    </row>
    <row r="4376">
      <c r="A4376" t="inlineStr">
        <is>
          <t>mbed-cli</t>
        </is>
      </c>
      <c r="B4376" t="inlineStr">
        <is>
          <t>c2528f6fca8d73be0f5cb5e494dd4987f40c39fa</t>
        </is>
      </c>
      <c r="C4376" t="inlineStr">
        <is>
          <t>2020-03-17 12:21:06+00:00</t>
        </is>
      </c>
      <c r="D4376" t="inlineStr">
        <is>
          <t>rem</t>
        </is>
      </c>
      <c r="E4376" t="inlineStr"/>
      <c r="F4376" t="inlineStr"/>
      <c r="G4376" t="inlineStr">
        <is>
          <t>mercurial</t>
        </is>
      </c>
      <c r="H4376" t="inlineStr">
        <is>
          <t>&gt;=5.2</t>
        </is>
      </c>
    </row>
    <row r="4377">
      <c r="A4377" t="inlineStr">
        <is>
          <t>ParameterImportance</t>
        </is>
      </c>
      <c r="B4377" t="inlineStr">
        <is>
          <t>dc73730d44c10fb722fdea8e6d57989a2b6f33c1</t>
        </is>
      </c>
      <c r="C4377" t="inlineStr">
        <is>
          <t>2018-03-29 13:54:15+00:00</t>
        </is>
      </c>
      <c r="D4377" t="inlineStr">
        <is>
          <t>add</t>
        </is>
      </c>
      <c r="E4377" t="inlineStr">
        <is>
          <t>fanova</t>
        </is>
      </c>
      <c r="F4377" t="inlineStr"/>
      <c r="G4377" t="inlineStr"/>
      <c r="H4377" t="inlineStr"/>
    </row>
    <row r="4378">
      <c r="A4378" t="inlineStr">
        <is>
          <t>ParameterImportance</t>
        </is>
      </c>
      <c r="B4378" t="inlineStr">
        <is>
          <t>01b33b740d75198fe9ec6beb7bba0c8c81e93976</t>
        </is>
      </c>
      <c r="C4378" t="inlineStr">
        <is>
          <t>2019-12-27 16:22:09+00:00</t>
        </is>
      </c>
      <c r="D4378" t="inlineStr">
        <is>
          <t>verchange</t>
        </is>
      </c>
      <c r="E4378" t="inlineStr">
        <is>
          <t>fanova</t>
        </is>
      </c>
      <c r="F4378" t="inlineStr">
        <is>
          <t>&gt;=2.0.14</t>
        </is>
      </c>
      <c r="G4378" t="inlineStr">
        <is>
          <t>fanova</t>
        </is>
      </c>
      <c r="H4378" t="inlineStr"/>
    </row>
    <row r="4379">
      <c r="A4379" t="inlineStr">
        <is>
          <t>ParameterImportance</t>
        </is>
      </c>
      <c r="B4379" t="inlineStr">
        <is>
          <t>01b33b740d75198fe9ec6beb7bba0c8c81e93976</t>
        </is>
      </c>
      <c r="C4379" t="inlineStr">
        <is>
          <t>2019-12-27 16:22:09+00:00</t>
        </is>
      </c>
      <c r="D4379" t="inlineStr">
        <is>
          <t>add</t>
        </is>
      </c>
      <c r="E4379" t="inlineStr">
        <is>
          <t>pandas</t>
        </is>
      </c>
      <c r="F4379" t="inlineStr"/>
      <c r="G4379" t="inlineStr"/>
      <c r="H4379" t="inlineStr"/>
    </row>
    <row r="4380">
      <c r="A4380" t="inlineStr">
        <is>
          <t>ParameterImportance</t>
        </is>
      </c>
      <c r="B4380" t="inlineStr">
        <is>
          <t>01b33b740d75198fe9ec6beb7bba0c8c81e93976</t>
        </is>
      </c>
      <c r="C4380" t="inlineStr">
        <is>
          <t>2019-12-27 16:22:09+00:00</t>
        </is>
      </c>
      <c r="D4380" t="inlineStr">
        <is>
          <t>add</t>
        </is>
      </c>
      <c r="E4380" t="inlineStr">
        <is>
          <t>bokeh</t>
        </is>
      </c>
      <c r="F4380" t="inlineStr">
        <is>
          <t>&gt;=1.1.0</t>
        </is>
      </c>
      <c r="G4380" t="inlineStr"/>
      <c r="H4380" t="inlineStr"/>
    </row>
    <row r="4381">
      <c r="A4381" t="inlineStr">
        <is>
          <t>ParameterImportance</t>
        </is>
      </c>
      <c r="B4381" t="inlineStr">
        <is>
          <t>4794e73606072f7c8a933c210050a70d1f875143</t>
        </is>
      </c>
      <c r="C4381" t="inlineStr">
        <is>
          <t>2020-04-02 10:02:20+00:00</t>
        </is>
      </c>
      <c r="D4381" t="inlineStr">
        <is>
          <t>verchange</t>
        </is>
      </c>
      <c r="E4381" t="inlineStr">
        <is>
          <t>smac</t>
        </is>
      </c>
      <c r="F4381" t="inlineStr">
        <is>
          <t>&gt;=0.12.0</t>
        </is>
      </c>
      <c r="G4381" t="inlineStr">
        <is>
          <t>smac</t>
        </is>
      </c>
      <c r="H4381" t="inlineStr">
        <is>
          <t>&gt;=0.8.0</t>
        </is>
      </c>
    </row>
    <row r="4382">
      <c r="A4382" t="inlineStr">
        <is>
          <t>ParameterImportance</t>
        </is>
      </c>
      <c r="B4382" t="inlineStr">
        <is>
          <t>4794e73606072f7c8a933c210050a70d1f875143</t>
        </is>
      </c>
      <c r="C4382" t="inlineStr">
        <is>
          <t>2020-04-02 10:02:20+00:00</t>
        </is>
      </c>
      <c r="D4382" t="inlineStr">
        <is>
          <t>verchange</t>
        </is>
      </c>
      <c r="E4382" t="inlineStr">
        <is>
          <t>ConfigSpace</t>
        </is>
      </c>
      <c r="F4382" t="inlineStr">
        <is>
          <t>&gt;=0.4.9</t>
        </is>
      </c>
      <c r="G4382" t="inlineStr">
        <is>
          <t>ConfigSpace</t>
        </is>
      </c>
      <c r="H4382" t="inlineStr">
        <is>
          <t>&gt;=0.4</t>
        </is>
      </c>
    </row>
    <row r="4383">
      <c r="A4383" t="inlineStr">
        <is>
          <t>fake-switches</t>
        </is>
      </c>
      <c r="B4383" t="inlineStr">
        <is>
          <t>ce005f77f08e154ec783e8b51844818b07077e5f</t>
        </is>
      </c>
      <c r="C4383" t="inlineStr">
        <is>
          <t>2016-03-16 00:16:35+00:00</t>
        </is>
      </c>
      <c r="D4383" t="inlineStr">
        <is>
          <t>verchange</t>
        </is>
      </c>
      <c r="E4383" t="inlineStr">
        <is>
          <t>Twisted</t>
        </is>
      </c>
      <c r="F4383">
        <f>=15.5.0</f>
        <v/>
      </c>
      <c r="G4383" t="inlineStr">
        <is>
          <t>Twisted</t>
        </is>
      </c>
      <c r="H4383" t="inlineStr">
        <is>
          <t>&gt;=11.1.0</t>
        </is>
      </c>
    </row>
    <row r="4384">
      <c r="A4384" t="inlineStr">
        <is>
          <t>fake-switches</t>
        </is>
      </c>
      <c r="B4384" t="inlineStr">
        <is>
          <t>b328b264a41554a4e491c4af450dae0a74c47a8e</t>
        </is>
      </c>
      <c r="C4384" t="inlineStr">
        <is>
          <t>2016-06-08 17:44:33+00:00</t>
        </is>
      </c>
      <c r="D4384" t="inlineStr">
        <is>
          <t>add</t>
        </is>
      </c>
      <c r="E4384" t="inlineStr">
        <is>
          <t>pycrypto</t>
        </is>
      </c>
      <c r="F4384" t="inlineStr">
        <is>
          <t>&gt;=2.6.1</t>
        </is>
      </c>
      <c r="G4384" t="inlineStr"/>
      <c r="H4384" t="inlineStr"/>
    </row>
    <row r="4385">
      <c r="A4385" t="inlineStr">
        <is>
          <t>fake-switches</t>
        </is>
      </c>
      <c r="B4385" t="inlineStr">
        <is>
          <t>487bcbf16df4613c550a9a845ddd53d8327b717a</t>
        </is>
      </c>
      <c r="C4385" t="inlineStr">
        <is>
          <t>2017-01-19 17:17:28+00:00</t>
        </is>
      </c>
      <c r="D4385" t="inlineStr">
        <is>
          <t>add</t>
        </is>
      </c>
      <c r="E4385" t="inlineStr">
        <is>
          <t>lxml</t>
        </is>
      </c>
      <c r="F4385" t="inlineStr">
        <is>
          <t>&gt;=3.7</t>
        </is>
      </c>
      <c r="G4385" t="inlineStr"/>
      <c r="H4385" t="inlineStr"/>
    </row>
    <row r="4386">
      <c r="A4386" t="inlineStr">
        <is>
          <t>fake-switches</t>
        </is>
      </c>
      <c r="B4386" t="inlineStr">
        <is>
          <t>0b1f0e8d4c2f340fb26193726e448c3d4de5e4a1</t>
        </is>
      </c>
      <c r="C4386" t="inlineStr">
        <is>
          <t>2017-01-21 16:32:56+00:00</t>
        </is>
      </c>
      <c r="D4386" t="inlineStr">
        <is>
          <t>verchange</t>
        </is>
      </c>
      <c r="E4386" t="inlineStr">
        <is>
          <t>Twisted</t>
        </is>
      </c>
      <c r="F4386" t="inlineStr">
        <is>
          <t>&gt;=16.6.0;&lt;17.0</t>
        </is>
      </c>
      <c r="G4386" t="inlineStr">
        <is>
          <t>Twisted</t>
        </is>
      </c>
      <c r="H4386">
        <f>=15.5.0</f>
        <v/>
      </c>
    </row>
    <row r="4387">
      <c r="A4387" t="inlineStr">
        <is>
          <t>fake-switches</t>
        </is>
      </c>
      <c r="B4387" t="inlineStr">
        <is>
          <t>89795502848ba573dbfcfe60b17e2f89c88b12d7</t>
        </is>
      </c>
      <c r="C4387" t="inlineStr">
        <is>
          <t>2017-01-30 19:27:08+00:00</t>
        </is>
      </c>
      <c r="D4387" t="inlineStr">
        <is>
          <t>verchange</t>
        </is>
      </c>
      <c r="E4387" t="inlineStr">
        <is>
          <t>Twisted</t>
        </is>
      </c>
      <c r="F4387" t="inlineStr">
        <is>
          <t>&gt;=16.6.0;&lt;17.0</t>
        </is>
      </c>
      <c r="G4387" t="inlineStr">
        <is>
          <t>Twisted</t>
        </is>
      </c>
      <c r="H4387" t="inlineStr">
        <is>
          <t>&gt;=16.6.0;&lt;17.0</t>
        </is>
      </c>
    </row>
    <row r="4388">
      <c r="A4388" t="inlineStr">
        <is>
          <t>fake-switches</t>
        </is>
      </c>
      <c r="B4388" t="inlineStr">
        <is>
          <t>89795502848ba573dbfcfe60b17e2f89c88b12d7</t>
        </is>
      </c>
      <c r="C4388" t="inlineStr">
        <is>
          <t>2017-01-30 19:27:08+00:00</t>
        </is>
      </c>
      <c r="D4388" t="inlineStr">
        <is>
          <t>rem</t>
        </is>
      </c>
      <c r="E4388" t="inlineStr"/>
      <c r="F4388" t="inlineStr"/>
      <c r="G4388" t="inlineStr">
        <is>
          <t>tftpy</t>
        </is>
      </c>
      <c r="H4388" t="inlineStr">
        <is>
          <t>&gt;=0.6.1</t>
        </is>
      </c>
    </row>
    <row r="4389">
      <c r="A4389" t="inlineStr">
        <is>
          <t>fake-switches</t>
        </is>
      </c>
      <c r="B4389" t="inlineStr">
        <is>
          <t>89795502848ba573dbfcfe60b17e2f89c88b12d7</t>
        </is>
      </c>
      <c r="C4389" t="inlineStr">
        <is>
          <t>2017-01-30 19:27:08+00:00</t>
        </is>
      </c>
      <c r="D4389" t="inlineStr">
        <is>
          <t>rem</t>
        </is>
      </c>
      <c r="E4389" t="inlineStr"/>
      <c r="F4389" t="inlineStr"/>
      <c r="G4389" t="inlineStr">
        <is>
          <t>pycrypto</t>
        </is>
      </c>
      <c r="H4389" t="inlineStr">
        <is>
          <t>&gt;=2.6.1</t>
        </is>
      </c>
    </row>
    <row r="4390">
      <c r="A4390" t="inlineStr">
        <is>
          <t>fake-switches</t>
        </is>
      </c>
      <c r="B4390" t="inlineStr">
        <is>
          <t>2295aec8f3f08cc8e92f95f9f11082aa2c7a5b09</t>
        </is>
      </c>
      <c r="C4390" t="inlineStr">
        <is>
          <t>2017-03-17 19:36:22+00:00</t>
        </is>
      </c>
      <c r="D4390" t="inlineStr">
        <is>
          <t>rem</t>
        </is>
      </c>
      <c r="E4390" t="inlineStr"/>
      <c r="F4390" t="inlineStr"/>
      <c r="G4390" t="inlineStr">
        <is>
          <t>pyasn1</t>
        </is>
      </c>
      <c r="H4390" t="inlineStr">
        <is>
          <t>&gt;=0.1.7</t>
        </is>
      </c>
    </row>
    <row r="4391">
      <c r="A4391" t="inlineStr">
        <is>
          <t>django-iprestrict</t>
        </is>
      </c>
      <c r="B4391" t="inlineStr">
        <is>
          <t>c3541f1e5bc6ad0a2e4c7a40c7ad3178e04749cc</t>
        </is>
      </c>
      <c r="C4391" t="inlineStr">
        <is>
          <t>2016-01-20 19:45:09+00:00</t>
        </is>
      </c>
      <c r="D4391" t="inlineStr">
        <is>
          <t>verchange</t>
        </is>
      </c>
      <c r="E4391" t="inlineStr">
        <is>
          <t>Django</t>
        </is>
      </c>
      <c r="F4391" t="inlineStr"/>
      <c r="G4391" t="inlineStr">
        <is>
          <t>Django</t>
        </is>
      </c>
      <c r="H4391">
        <f>=1.4.1</f>
        <v/>
      </c>
    </row>
    <row r="4392">
      <c r="A4392" t="inlineStr">
        <is>
          <t>django-iprestrict</t>
        </is>
      </c>
      <c r="B4392" t="inlineStr">
        <is>
          <t>c3541f1e5bc6ad0a2e4c7a40c7ad3178e04749cc</t>
        </is>
      </c>
      <c r="C4392" t="inlineStr">
        <is>
          <t>2016-01-20 19:45:09+00:00</t>
        </is>
      </c>
      <c r="D4392" t="inlineStr">
        <is>
          <t>rem</t>
        </is>
      </c>
      <c r="E4392" t="inlineStr"/>
      <c r="F4392" t="inlineStr"/>
      <c r="G4392" t="inlineStr">
        <is>
          <t>South</t>
        </is>
      </c>
      <c r="H4392">
        <f>=0.7.6</f>
        <v/>
      </c>
    </row>
    <row r="4393">
      <c r="A4393" t="inlineStr">
        <is>
          <t>django-iprestrict</t>
        </is>
      </c>
      <c r="B4393" t="inlineStr">
        <is>
          <t>c3541f1e5bc6ad0a2e4c7a40c7ad3178e04749cc</t>
        </is>
      </c>
      <c r="C4393" t="inlineStr">
        <is>
          <t>2016-01-20 19:45:09+00:00</t>
        </is>
      </c>
      <c r="D4393" t="inlineStr">
        <is>
          <t>rem</t>
        </is>
      </c>
      <c r="E4393" t="inlineStr"/>
      <c r="F4393" t="inlineStr"/>
      <c r="G4393" t="inlineStr">
        <is>
          <t>django-discover-runner</t>
        </is>
      </c>
      <c r="H4393">
        <f>=0.2</f>
        <v/>
      </c>
    </row>
    <row r="4394">
      <c r="A4394" t="inlineStr">
        <is>
          <t>django-iprestrict</t>
        </is>
      </c>
      <c r="B4394" t="inlineStr">
        <is>
          <t>c3541f1e5bc6ad0a2e4c7a40c7ad3178e04749cc</t>
        </is>
      </c>
      <c r="C4394" t="inlineStr">
        <is>
          <t>2016-01-20 19:45:09+00:00</t>
        </is>
      </c>
      <c r="D4394" t="inlineStr">
        <is>
          <t>rem</t>
        </is>
      </c>
      <c r="E4394" t="inlineStr"/>
      <c r="F4394" t="inlineStr"/>
      <c r="G4394" t="inlineStr">
        <is>
          <t>django-templatetag-handlebars</t>
        </is>
      </c>
      <c r="H4394">
        <f>=1.2.0</f>
        <v/>
      </c>
    </row>
    <row r="4395">
      <c r="A4395" t="inlineStr">
        <is>
          <t>django-iprestrict</t>
        </is>
      </c>
      <c r="B4395" t="inlineStr">
        <is>
          <t>c3541f1e5bc6ad0a2e4c7a40c7ad3178e04749cc</t>
        </is>
      </c>
      <c r="C4395" t="inlineStr">
        <is>
          <t>2016-01-20 19:45:09+00:00</t>
        </is>
      </c>
      <c r="D4395" t="inlineStr">
        <is>
          <t>rem</t>
        </is>
      </c>
      <c r="E4395" t="inlineStr"/>
      <c r="F4395" t="inlineStr"/>
      <c r="G4395" t="inlineStr">
        <is>
          <t>Sphinx</t>
        </is>
      </c>
      <c r="H4395">
        <f>=1.1.3</f>
        <v/>
      </c>
    </row>
    <row r="4396">
      <c r="A4396" t="inlineStr">
        <is>
          <t>django-iprestrict</t>
        </is>
      </c>
      <c r="B4396" t="inlineStr">
        <is>
          <t>795c2a40c6274a77c9cc27fb2a6ca0047ac38361</t>
        </is>
      </c>
      <c r="C4396" t="inlineStr">
        <is>
          <t>2016-01-21 16:52:04+00:00</t>
        </is>
      </c>
      <c r="D4396" t="inlineStr">
        <is>
          <t>add</t>
        </is>
      </c>
      <c r="E4396" t="inlineStr">
        <is>
          <t>django-templatetag-handlebars</t>
        </is>
      </c>
      <c r="F4396">
        <f>=1.3.1</f>
        <v/>
      </c>
      <c r="G4396" t="inlineStr"/>
      <c r="H4396" t="inlineStr"/>
    </row>
    <row r="4397">
      <c r="A4397" t="inlineStr">
        <is>
          <t>django-iprestrict</t>
        </is>
      </c>
      <c r="B4397" t="inlineStr">
        <is>
          <t>b876c850a38528f68cbfa8365ce98d005187f601</t>
        </is>
      </c>
      <c r="C4397" t="inlineStr">
        <is>
          <t>2016-09-29 19:11:02+00:00</t>
        </is>
      </c>
      <c r="D4397" t="inlineStr">
        <is>
          <t>add</t>
        </is>
      </c>
      <c r="E4397" t="inlineStr">
        <is>
          <t>requirements-1_8.txt</t>
        </is>
      </c>
      <c r="F4397" t="inlineStr"/>
      <c r="G4397" t="inlineStr"/>
      <c r="H4397" t="inlineStr"/>
    </row>
    <row r="4398">
      <c r="A4398" t="inlineStr">
        <is>
          <t>django-iprestrict</t>
        </is>
      </c>
      <c r="B4398" t="inlineStr">
        <is>
          <t>b876c850a38528f68cbfa8365ce98d005187f601</t>
        </is>
      </c>
      <c r="C4398" t="inlineStr">
        <is>
          <t>2016-09-29 19:11:02+00:00</t>
        </is>
      </c>
      <c r="D4398" t="inlineStr">
        <is>
          <t>rem</t>
        </is>
      </c>
      <c r="E4398" t="inlineStr"/>
      <c r="F4398" t="inlineStr"/>
      <c r="G4398" t="inlineStr">
        <is>
          <t>Django</t>
        </is>
      </c>
      <c r="H4398" t="inlineStr"/>
    </row>
    <row r="4399">
      <c r="A4399" t="inlineStr">
        <is>
          <t>django-iprestrict</t>
        </is>
      </c>
      <c r="B4399" t="inlineStr">
        <is>
          <t>b876c850a38528f68cbfa8365ce98d005187f601</t>
        </is>
      </c>
      <c r="C4399" t="inlineStr">
        <is>
          <t>2016-09-29 19:11:02+00:00</t>
        </is>
      </c>
      <c r="D4399" t="inlineStr">
        <is>
          <t>rem</t>
        </is>
      </c>
      <c r="E4399" t="inlineStr"/>
      <c r="F4399" t="inlineStr"/>
      <c r="G4399" t="inlineStr">
        <is>
          <t>django-templatetag-handlebars</t>
        </is>
      </c>
      <c r="H4399">
        <f>=1.3.1</f>
        <v/>
      </c>
    </row>
    <row r="4400">
      <c r="A4400" t="inlineStr">
        <is>
          <t>django-iprestrict</t>
        </is>
      </c>
      <c r="B4400" t="inlineStr">
        <is>
          <t>312af9fac25d0005c3d7257887131c0498ec1c1a</t>
        </is>
      </c>
      <c r="C4400" t="inlineStr">
        <is>
          <t>2018-06-25 10:06:41+00:00</t>
        </is>
      </c>
      <c r="D4400" t="inlineStr">
        <is>
          <t>add</t>
        </is>
      </c>
      <c r="E4400" t="inlineStr">
        <is>
          <t>requirements-2_0.txt</t>
        </is>
      </c>
      <c r="F4400" t="inlineStr"/>
      <c r="G4400" t="inlineStr"/>
      <c r="H4400" t="inlineStr"/>
    </row>
    <row r="4401">
      <c r="A4401" t="inlineStr">
        <is>
          <t>django-iprestrict</t>
        </is>
      </c>
      <c r="B4401" t="inlineStr">
        <is>
          <t>312af9fac25d0005c3d7257887131c0498ec1c1a</t>
        </is>
      </c>
      <c r="C4401" t="inlineStr">
        <is>
          <t>2018-06-25 10:06:41+00:00</t>
        </is>
      </c>
      <c r="D4401" t="inlineStr">
        <is>
          <t>rem</t>
        </is>
      </c>
      <c r="E4401" t="inlineStr"/>
      <c r="F4401" t="inlineStr"/>
      <c r="G4401" t="inlineStr">
        <is>
          <t>requirements-1_8.txt</t>
        </is>
      </c>
      <c r="H4401" t="inlineStr"/>
    </row>
    <row r="4402">
      <c r="A4402" t="inlineStr">
        <is>
          <t>django-iprestrict</t>
        </is>
      </c>
      <c r="B4402" t="inlineStr">
        <is>
          <t>74454b032be96cc34d96fe4eefc2a89c88637532</t>
        </is>
      </c>
      <c r="C4402" t="inlineStr">
        <is>
          <t>2018-09-03 11:00:55+00:00</t>
        </is>
      </c>
      <c r="D4402" t="inlineStr">
        <is>
          <t>add</t>
        </is>
      </c>
      <c r="E4402" t="inlineStr">
        <is>
          <t>requirements-2_1.txt</t>
        </is>
      </c>
      <c r="F4402" t="inlineStr"/>
      <c r="G4402" t="inlineStr"/>
      <c r="H4402" t="inlineStr"/>
    </row>
    <row r="4403">
      <c r="A4403" t="inlineStr">
        <is>
          <t>django-iprestrict</t>
        </is>
      </c>
      <c r="B4403" t="inlineStr">
        <is>
          <t>74454b032be96cc34d96fe4eefc2a89c88637532</t>
        </is>
      </c>
      <c r="C4403" t="inlineStr">
        <is>
          <t>2018-09-03 11:00:55+00:00</t>
        </is>
      </c>
      <c r="D4403" t="inlineStr">
        <is>
          <t>rem</t>
        </is>
      </c>
      <c r="E4403" t="inlineStr"/>
      <c r="F4403" t="inlineStr"/>
      <c r="G4403" t="inlineStr">
        <is>
          <t>requirements-2_0.txt</t>
        </is>
      </c>
      <c r="H4403" t="inlineStr"/>
    </row>
    <row r="4404">
      <c r="A4404" t="inlineStr">
        <is>
          <t>attachment-downloader</t>
        </is>
      </c>
      <c r="B4404" t="inlineStr">
        <is>
          <t>6ae2f8269d34e441c5aa8514425f7194bc636737</t>
        </is>
      </c>
      <c r="C4404" t="inlineStr">
        <is>
          <t>2018-01-28 12:05:53+00:00</t>
        </is>
      </c>
      <c r="D4404" t="inlineStr">
        <is>
          <t>add</t>
        </is>
      </c>
      <c r="E4404" t="inlineStr">
        <is>
          <t>jinja2</t>
        </is>
      </c>
      <c r="F4404" t="inlineStr"/>
      <c r="G4404" t="inlineStr"/>
      <c r="H4404" t="inlineStr"/>
    </row>
    <row r="4405">
      <c r="A4405" t="inlineStr">
        <is>
          <t>attachment-downloader</t>
        </is>
      </c>
      <c r="B4405" t="inlineStr">
        <is>
          <t>6268bd380fc867d8a6b8543bc0f2b5edca092faf</t>
        </is>
      </c>
      <c r="C4405" t="inlineStr">
        <is>
          <t>2019-07-18 08:31:16+00:00</t>
        </is>
      </c>
      <c r="D4405" t="inlineStr">
        <is>
          <t>verchange</t>
        </is>
      </c>
      <c r="E4405" t="inlineStr">
        <is>
          <t>jinja2</t>
        </is>
      </c>
      <c r="F4405" t="inlineStr"/>
      <c r="G4405" t="inlineStr">
        <is>
          <t>jinja2</t>
        </is>
      </c>
      <c r="H4405" t="inlineStr"/>
    </row>
    <row r="4406">
      <c r="A4406" t="inlineStr">
        <is>
          <t>attachment-downloader</t>
        </is>
      </c>
      <c r="B4406" t="inlineStr">
        <is>
          <t>6268bd380fc867d8a6b8543bc0f2b5edca092faf</t>
        </is>
      </c>
      <c r="C4406" t="inlineStr">
        <is>
          <t>2019-07-18 08:31:16+00:00</t>
        </is>
      </c>
      <c r="D4406" t="inlineStr">
        <is>
          <t>add</t>
        </is>
      </c>
      <c r="E4406" t="inlineStr">
        <is>
          <t>imbox</t>
        </is>
      </c>
      <c r="F4406" t="inlineStr"/>
      <c r="G4406" t="inlineStr"/>
      <c r="H4406" t="inlineStr"/>
    </row>
    <row r="4407">
      <c r="A4407" t="inlineStr">
        <is>
          <t>attachment-downloader</t>
        </is>
      </c>
      <c r="B4407" t="inlineStr">
        <is>
          <t>0c94105b1f92c70b0516ccae80765d4bf14b452e</t>
        </is>
      </c>
      <c r="C4407" t="inlineStr">
        <is>
          <t>2021-02-06 14:57:09+00:00</t>
        </is>
      </c>
      <c r="D4407" t="inlineStr">
        <is>
          <t>verchange</t>
        </is>
      </c>
      <c r="E4407" t="inlineStr">
        <is>
          <t>imbox</t>
        </is>
      </c>
      <c r="F4407">
        <f>=0.9.8</f>
        <v/>
      </c>
      <c r="G4407" t="inlineStr">
        <is>
          <t>imbox</t>
        </is>
      </c>
      <c r="H4407" t="inlineStr"/>
    </row>
    <row r="4408">
      <c r="A4408" t="inlineStr">
        <is>
          <t>attachment-downloader</t>
        </is>
      </c>
      <c r="B4408" t="inlineStr">
        <is>
          <t>0c94105b1f92c70b0516ccae80765d4bf14b452e</t>
        </is>
      </c>
      <c r="C4408" t="inlineStr">
        <is>
          <t>2021-02-06 14:57:09+00:00</t>
        </is>
      </c>
      <c r="D4408" t="inlineStr">
        <is>
          <t>verchange</t>
        </is>
      </c>
      <c r="E4408" t="inlineStr">
        <is>
          <t>jinja2</t>
        </is>
      </c>
      <c r="F4408">
        <f>=2.11.3</f>
        <v/>
      </c>
      <c r="G4408" t="inlineStr">
        <is>
          <t>jinja2</t>
        </is>
      </c>
      <c r="H4408" t="inlineStr"/>
    </row>
    <row r="4409">
      <c r="A4409" t="inlineStr">
        <is>
          <t>attachment-downloader</t>
        </is>
      </c>
      <c r="B4409" t="inlineStr">
        <is>
          <t>55a7eee36a63c9b8997625f8b4779c3426ab6e10</t>
        </is>
      </c>
      <c r="C4409" t="inlineStr">
        <is>
          <t>2021-02-24 21:29:49+00:00</t>
        </is>
      </c>
      <c r="D4409" t="inlineStr">
        <is>
          <t>add</t>
        </is>
      </c>
      <c r="E4409" t="inlineStr">
        <is>
          <t>python-dateutil</t>
        </is>
      </c>
      <c r="F4409">
        <f>=2.8.1</f>
        <v/>
      </c>
      <c r="G4409" t="inlineStr"/>
      <c r="H4409" t="inlineStr"/>
    </row>
    <row r="4410">
      <c r="A4410" t="inlineStr">
        <is>
          <t>equeue</t>
        </is>
      </c>
      <c r="B4410" t="inlineStr">
        <is>
          <t>9197560fc96559996d0cf127a2fa6099327b0cf1</t>
        </is>
      </c>
      <c r="C4410" t="inlineStr">
        <is>
          <t>2017-12-23 22:20:44+00:00</t>
        </is>
      </c>
      <c r="D4410" t="inlineStr">
        <is>
          <t>add</t>
        </is>
      </c>
      <c r="E4410" t="inlineStr">
        <is>
          <t>amqp</t>
        </is>
      </c>
      <c r="F4410">
        <f>=2.1.0</f>
        <v/>
      </c>
      <c r="G4410" t="inlineStr"/>
      <c r="H4410" t="inlineStr"/>
    </row>
    <row r="4411">
      <c r="A4411" t="inlineStr">
        <is>
          <t>equeue</t>
        </is>
      </c>
      <c r="B4411" t="inlineStr">
        <is>
          <t>9197560fc96559996d0cf127a2fa6099327b0cf1</t>
        </is>
      </c>
      <c r="C4411" t="inlineStr">
        <is>
          <t>2017-12-23 22:20:44+00:00</t>
        </is>
      </c>
      <c r="D4411" t="inlineStr">
        <is>
          <t>add</t>
        </is>
      </c>
      <c r="E4411" t="inlineStr">
        <is>
          <t>simplejson</t>
        </is>
      </c>
      <c r="F4411">
        <f>=3.8.2</f>
        <v/>
      </c>
      <c r="G4411" t="inlineStr"/>
      <c r="H4411" t="inlineStr"/>
    </row>
    <row r="4412">
      <c r="A4412" t="inlineStr">
        <is>
          <t>RedditDownloader</t>
        </is>
      </c>
      <c r="B4412" t="inlineStr">
        <is>
          <t>4145e466f6880544e4c9ac01c40dcdf5cccdf5c2</t>
        </is>
      </c>
      <c r="C4412" t="inlineStr">
        <is>
          <t>2020-05-23 23:11:51+00:00</t>
        </is>
      </c>
      <c r="D4412" t="inlineStr">
        <is>
          <t>verchange</t>
        </is>
      </c>
      <c r="E4412" t="inlineStr">
        <is>
          <t>Pillow</t>
        </is>
      </c>
      <c r="F4412">
        <f>=6.2.2</f>
        <v/>
      </c>
      <c r="G4412" t="inlineStr">
        <is>
          <t>Pillow</t>
        </is>
      </c>
      <c r="H4412">
        <f>=6.2.0</f>
        <v/>
      </c>
    </row>
    <row r="4413">
      <c r="A4413" t="inlineStr">
        <is>
          <t>RedditDownloader</t>
        </is>
      </c>
      <c r="B4413" t="inlineStr">
        <is>
          <t>d20815949a1b663f59036234356fbc1d48f04203</t>
        </is>
      </c>
      <c r="C4413" t="inlineStr">
        <is>
          <t>2021-02-24 01:54:27+00:00</t>
        </is>
      </c>
      <c r="D4413" t="inlineStr">
        <is>
          <t>verchange</t>
        </is>
      </c>
      <c r="E4413" t="inlineStr">
        <is>
          <t>psaw</t>
        </is>
      </c>
      <c r="F4413" t="inlineStr">
        <is>
          <t>~=0.0.12</t>
        </is>
      </c>
      <c r="G4413" t="inlineStr">
        <is>
          <t>psaw</t>
        </is>
      </c>
      <c r="H4413" t="inlineStr"/>
    </row>
    <row r="4414">
      <c r="A4414" t="inlineStr">
        <is>
          <t>RedditDownloader</t>
        </is>
      </c>
      <c r="B4414" t="inlineStr">
        <is>
          <t>d20815949a1b663f59036234356fbc1d48f04203</t>
        </is>
      </c>
      <c r="C4414" t="inlineStr">
        <is>
          <t>2021-02-24 01:54:27+00:00</t>
        </is>
      </c>
      <c r="D4414" t="inlineStr">
        <is>
          <t>verchange</t>
        </is>
      </c>
      <c r="E4414" t="inlineStr">
        <is>
          <t>Pillow</t>
        </is>
      </c>
      <c r="F4414">
        <f>=7.1.0</f>
        <v/>
      </c>
      <c r="G4414" t="inlineStr">
        <is>
          <t>Pillow</t>
        </is>
      </c>
      <c r="H4414">
        <f>=6.2.2</f>
        <v/>
      </c>
    </row>
    <row r="4415">
      <c r="A4415" t="inlineStr">
        <is>
          <t>RedditDownloader</t>
        </is>
      </c>
      <c r="B4415" t="inlineStr">
        <is>
          <t>d20815949a1b663f59036234356fbc1d48f04203</t>
        </is>
      </c>
      <c r="C4415" t="inlineStr">
        <is>
          <t>2021-02-24 01:54:27+00:00</t>
        </is>
      </c>
      <c r="D4415" t="inlineStr">
        <is>
          <t>verchange</t>
        </is>
      </c>
      <c r="E4415" t="inlineStr">
        <is>
          <t>appdirs</t>
        </is>
      </c>
      <c r="F4415">
        <f>=1.4.4</f>
        <v/>
      </c>
      <c r="G4415" t="inlineStr">
        <is>
          <t>appdirs</t>
        </is>
      </c>
      <c r="H4415">
        <f>=1.4.3</f>
        <v/>
      </c>
    </row>
    <row r="4416">
      <c r="A4416" t="inlineStr">
        <is>
          <t>RedditDownloader</t>
        </is>
      </c>
      <c r="B4416" t="inlineStr">
        <is>
          <t>d20815949a1b663f59036234356fbc1d48f04203</t>
        </is>
      </c>
      <c r="C4416" t="inlineStr">
        <is>
          <t>2021-02-24 01:54:27+00:00</t>
        </is>
      </c>
      <c r="D4416" t="inlineStr">
        <is>
          <t>verchange</t>
        </is>
      </c>
      <c r="E4416" t="inlineStr">
        <is>
          <t>alembic</t>
        </is>
      </c>
      <c r="F4416">
        <f>=1.4.3</f>
        <v/>
      </c>
      <c r="G4416" t="inlineStr">
        <is>
          <t>alembic</t>
        </is>
      </c>
      <c r="H4416">
        <f>=1.3.1</f>
        <v/>
      </c>
    </row>
    <row r="4417">
      <c r="A4417" t="inlineStr">
        <is>
          <t>RedditDownloader</t>
        </is>
      </c>
      <c r="B4417" t="inlineStr">
        <is>
          <t>d20815949a1b663f59036234356fbc1d48f04203</t>
        </is>
      </c>
      <c r="C4417" t="inlineStr">
        <is>
          <t>2021-02-24 01:54:27+00:00</t>
        </is>
      </c>
      <c r="D4417" t="inlineStr">
        <is>
          <t>verchange</t>
        </is>
      </c>
      <c r="E4417" t="inlineStr">
        <is>
          <t>praw</t>
        </is>
      </c>
      <c r="F4417" t="inlineStr">
        <is>
          <t>&gt;=7.1.0</t>
        </is>
      </c>
      <c r="G4417" t="inlineStr">
        <is>
          <t>praw</t>
        </is>
      </c>
      <c r="H4417" t="inlineStr">
        <is>
          <t>&gt;=6.0.0</t>
        </is>
      </c>
    </row>
    <row r="4418">
      <c r="A4418" t="inlineStr">
        <is>
          <t>RedditDownloader</t>
        </is>
      </c>
      <c r="B4418" t="inlineStr">
        <is>
          <t>d20815949a1b663f59036234356fbc1d48f04203</t>
        </is>
      </c>
      <c r="C4418" t="inlineStr">
        <is>
          <t>2021-02-24 01:54:27+00:00</t>
        </is>
      </c>
      <c r="D4418" t="inlineStr">
        <is>
          <t>add</t>
        </is>
      </c>
      <c r="E4418" t="inlineStr">
        <is>
          <t>prawcore</t>
        </is>
      </c>
      <c r="F4418" t="inlineStr">
        <is>
          <t>~=1.5.0</t>
        </is>
      </c>
      <c r="G4418" t="inlineStr"/>
      <c r="H4418" t="inlineStr"/>
    </row>
    <row r="4419">
      <c r="A4419" t="inlineStr">
        <is>
          <t>RedditDownloader</t>
        </is>
      </c>
      <c r="B4419" t="inlineStr">
        <is>
          <t>3a0397fc7ceef61ba3f8b91a59f87809512dfd4f</t>
        </is>
      </c>
      <c r="C4419" t="inlineStr">
        <is>
          <t>2021-03-01 23:47:27+00:00</t>
        </is>
      </c>
      <c r="D4419" t="inlineStr">
        <is>
          <t>verchange</t>
        </is>
      </c>
      <c r="E4419" t="inlineStr">
        <is>
          <t>praw</t>
        </is>
      </c>
      <c r="F4419" t="inlineStr">
        <is>
          <t>&gt;=7.2.0</t>
        </is>
      </c>
      <c r="G4419" t="inlineStr">
        <is>
          <t>praw</t>
        </is>
      </c>
      <c r="H4419" t="inlineStr">
        <is>
          <t>&gt;=7.1.0</t>
        </is>
      </c>
    </row>
    <row r="4420">
      <c r="A4420" t="inlineStr">
        <is>
          <t>RedditDownloader</t>
        </is>
      </c>
      <c r="B4420" t="inlineStr">
        <is>
          <t>3a0397fc7ceef61ba3f8b91a59f87809512dfd4f</t>
        </is>
      </c>
      <c r="C4420" t="inlineStr">
        <is>
          <t>2021-03-01 23:47:27+00:00</t>
        </is>
      </c>
      <c r="D4420" t="inlineStr">
        <is>
          <t>verchange</t>
        </is>
      </c>
      <c r="E4420" t="inlineStr">
        <is>
          <t>prawcore</t>
        </is>
      </c>
      <c r="F4420" t="inlineStr">
        <is>
          <t>~=2.0.0</t>
        </is>
      </c>
      <c r="G4420" t="inlineStr">
        <is>
          <t>prawcore</t>
        </is>
      </c>
      <c r="H4420" t="inlineStr">
        <is>
          <t>~=1.5.0</t>
        </is>
      </c>
    </row>
    <row r="4421">
      <c r="A4421" t="inlineStr">
        <is>
          <t>RedditDownloader</t>
        </is>
      </c>
      <c r="B4421" t="inlineStr">
        <is>
          <t>bd49504f4b0cada5a9a9e7d0e62c6b2e75701bd3</t>
        </is>
      </c>
      <c r="C4421" t="inlineStr">
        <is>
          <t>2021-03-28 22:37:41+00:00</t>
        </is>
      </c>
      <c r="D4421" t="inlineStr">
        <is>
          <t>verchange</t>
        </is>
      </c>
      <c r="E4421" t="inlineStr">
        <is>
          <t>lxml</t>
        </is>
      </c>
      <c r="F4421">
        <f>=4.6.3</f>
        <v/>
      </c>
      <c r="G4421" t="inlineStr">
        <is>
          <t>lxml</t>
        </is>
      </c>
      <c r="H4421" t="inlineStr">
        <is>
          <t>&gt;=3.6.0</t>
        </is>
      </c>
    </row>
    <row r="4422">
      <c r="A4422" t="inlineStr">
        <is>
          <t>RedditDownloader</t>
        </is>
      </c>
      <c r="B4422" t="inlineStr">
        <is>
          <t>bd49504f4b0cada5a9a9e7d0e62c6b2e75701bd3</t>
        </is>
      </c>
      <c r="C4422" t="inlineStr">
        <is>
          <t>2021-03-28 22:37:41+00:00</t>
        </is>
      </c>
      <c r="D4422" t="inlineStr">
        <is>
          <t>verchange</t>
        </is>
      </c>
      <c r="E4422" t="inlineStr">
        <is>
          <t>praw</t>
        </is>
      </c>
      <c r="F4422">
        <f>=7.2.0</f>
        <v/>
      </c>
      <c r="G4422" t="inlineStr">
        <is>
          <t>praw</t>
        </is>
      </c>
      <c r="H4422" t="inlineStr">
        <is>
          <t>&gt;=7.2.0</t>
        </is>
      </c>
    </row>
    <row r="4423">
      <c r="A4423" t="inlineStr">
        <is>
          <t>RedditDownloader</t>
        </is>
      </c>
      <c r="B4423" t="inlineStr">
        <is>
          <t>bd49504f4b0cada5a9a9e7d0e62c6b2e75701bd3</t>
        </is>
      </c>
      <c r="C4423" t="inlineStr">
        <is>
          <t>2021-03-28 22:37:41+00:00</t>
        </is>
      </c>
      <c r="D4423" t="inlineStr">
        <is>
          <t>verchange</t>
        </is>
      </c>
      <c r="E4423" t="inlineStr">
        <is>
          <t>Pillow</t>
        </is>
      </c>
      <c r="F4423">
        <f>=8.1.1</f>
        <v/>
      </c>
      <c r="G4423" t="inlineStr">
        <is>
          <t>Pillow</t>
        </is>
      </c>
      <c r="H4423">
        <f>=7.1.0</f>
        <v/>
      </c>
    </row>
    <row r="4424">
      <c r="A4424" t="inlineStr">
        <is>
          <t>RedditDownloader</t>
        </is>
      </c>
      <c r="B4424" t="inlineStr">
        <is>
          <t>bd49504f4b0cada5a9a9e7d0e62c6b2e75701bd3</t>
        </is>
      </c>
      <c r="C4424" t="inlineStr">
        <is>
          <t>2021-03-28 22:37:41+00:00</t>
        </is>
      </c>
      <c r="D4424" t="inlineStr">
        <is>
          <t>verchange</t>
        </is>
      </c>
      <c r="E4424" t="inlineStr">
        <is>
          <t>sqlalchemy</t>
        </is>
      </c>
      <c r="F4424">
        <f>=1.3.23</f>
        <v/>
      </c>
      <c r="G4424" t="inlineStr">
        <is>
          <t>sqlalchemy</t>
        </is>
      </c>
      <c r="H4424" t="inlineStr">
        <is>
          <t>&gt;=1.3.8</t>
        </is>
      </c>
    </row>
    <row r="4425">
      <c r="A4425" t="inlineStr">
        <is>
          <t>notifiers</t>
        </is>
      </c>
      <c r="B4425" t="inlineStr">
        <is>
          <t>7853da72fa29105cd19192eb22010a256da0a991</t>
        </is>
      </c>
      <c r="C4425" t="inlineStr">
        <is>
          <t>2017-08-22 14:48:14+00:00</t>
        </is>
      </c>
      <c r="D4425" t="inlineStr">
        <is>
          <t>add</t>
        </is>
      </c>
      <c r="E4425" t="inlineStr">
        <is>
          <t>click</t>
        </is>
      </c>
      <c r="F4425">
        <f>=6.7</f>
        <v/>
      </c>
      <c r="G4425" t="inlineStr"/>
      <c r="H4425" t="inlineStr"/>
    </row>
    <row r="4426">
      <c r="A4426" t="inlineStr">
        <is>
          <t>elm-ops-tooling</t>
        </is>
      </c>
      <c r="B4426" t="inlineStr">
        <is>
          <t>8701cf74016281814a3da784e19b4a0117493c46</t>
        </is>
      </c>
      <c r="C4426" t="inlineStr">
        <is>
          <t>2016-11-17 22:10:18+00:00</t>
        </is>
      </c>
      <c r="D4426" t="inlineStr">
        <is>
          <t>add</t>
        </is>
      </c>
      <c r="E4426" t="inlineStr">
        <is>
          <t>requests</t>
        </is>
      </c>
      <c r="F4426">
        <f>=2.12.0</f>
        <v/>
      </c>
      <c r="G4426" t="inlineStr"/>
      <c r="H4426" t="inlineStr"/>
    </row>
    <row r="4427">
      <c r="A4427" t="inlineStr">
        <is>
          <t>Kotti</t>
        </is>
      </c>
      <c r="B4427" t="inlineStr">
        <is>
          <t>4b790093e89a51a40c51603fd96c8d14682c9265</t>
        </is>
      </c>
      <c r="C4427" t="inlineStr">
        <is>
          <t>2012-10-02 16:27:02+00:00</t>
        </is>
      </c>
      <c r="D4427" t="inlineStr">
        <is>
          <t>verchange</t>
        </is>
      </c>
      <c r="E4427" t="inlineStr">
        <is>
          <t>js.bootstrap</t>
        </is>
      </c>
      <c r="F4427">
        <f>=2.1.5</f>
        <v/>
      </c>
      <c r="G4427" t="inlineStr">
        <is>
          <t>js.bootstrap</t>
        </is>
      </c>
      <c r="H4427">
        <f>=2.1.3.1</f>
        <v/>
      </c>
    </row>
    <row r="4428">
      <c r="A4428" t="inlineStr">
        <is>
          <t>Kotti</t>
        </is>
      </c>
      <c r="B4428" t="inlineStr">
        <is>
          <t>4b790093e89a51a40c51603fd96c8d14682c9265</t>
        </is>
      </c>
      <c r="C4428" t="inlineStr">
        <is>
          <t>2012-10-02 16:27:02+00:00</t>
        </is>
      </c>
      <c r="D4428" t="inlineStr">
        <is>
          <t>verchange</t>
        </is>
      </c>
      <c r="E4428" t="inlineStr">
        <is>
          <t>execnet</t>
        </is>
      </c>
      <c r="F4428">
        <f>=1.1</f>
        <v/>
      </c>
      <c r="G4428" t="inlineStr">
        <is>
          <t>execnet</t>
        </is>
      </c>
      <c r="H4428">
        <f>=1.0.9</f>
        <v/>
      </c>
    </row>
    <row r="4429">
      <c r="A4429" t="inlineStr">
        <is>
          <t>Kotti</t>
        </is>
      </c>
      <c r="B4429" t="inlineStr">
        <is>
          <t>4b790093e89a51a40c51603fd96c8d14682c9265</t>
        </is>
      </c>
      <c r="C4429" t="inlineStr">
        <is>
          <t>2012-10-02 16:27:02+00:00</t>
        </is>
      </c>
      <c r="D4429" t="inlineStr">
        <is>
          <t>rem</t>
        </is>
      </c>
      <c r="E4429" t="inlineStr"/>
      <c r="F4429" t="inlineStr"/>
      <c r="G4429" t="inlineStr">
        <is>
          <t>Kotti</t>
        </is>
      </c>
      <c r="H4429" t="inlineStr"/>
    </row>
    <row r="4430">
      <c r="A4430" t="inlineStr">
        <is>
          <t>Kotti</t>
        </is>
      </c>
      <c r="B4430" t="inlineStr">
        <is>
          <t>4b790093e89a51a40c51603fd96c8d14682c9265</t>
        </is>
      </c>
      <c r="C4430" t="inlineStr">
        <is>
          <t>2012-10-02 16:27:02+00:00</t>
        </is>
      </c>
      <c r="D4430" t="inlineStr">
        <is>
          <t>rem</t>
        </is>
      </c>
      <c r="E4430" t="inlineStr"/>
      <c r="F4430" t="inlineStr"/>
      <c r="G4430" t="inlineStr">
        <is>
          <t>oursql</t>
        </is>
      </c>
      <c r="H4430">
        <f>=0.9.3</f>
        <v/>
      </c>
    </row>
    <row r="4431">
      <c r="A4431" t="inlineStr">
        <is>
          <t>Kotti</t>
        </is>
      </c>
      <c r="B4431" t="inlineStr">
        <is>
          <t>4b790093e89a51a40c51603fd96c8d14682c9265</t>
        </is>
      </c>
      <c r="C4431" t="inlineStr">
        <is>
          <t>2012-10-02 16:27:02+00:00</t>
        </is>
      </c>
      <c r="D4431" t="inlineStr">
        <is>
          <t>rem</t>
        </is>
      </c>
      <c r="E4431" t="inlineStr"/>
      <c r="F4431" t="inlineStr"/>
      <c r="G4431" t="inlineStr">
        <is>
          <t>psycopg2</t>
        </is>
      </c>
      <c r="H4431">
        <f>=2.4.4</f>
        <v/>
      </c>
    </row>
    <row r="4432">
      <c r="A4432" t="inlineStr">
        <is>
          <t>Kotti</t>
        </is>
      </c>
      <c r="B4432" t="inlineStr">
        <is>
          <t>8fbe23280294bc3f50898c0ddb441b570fcf23ec</t>
        </is>
      </c>
      <c r="C4432" t="inlineStr">
        <is>
          <t>2014-11-29 03:16:45+00:00</t>
        </is>
      </c>
      <c r="D4432" t="inlineStr">
        <is>
          <t>verchange</t>
        </is>
      </c>
      <c r="E4432" t="inlineStr">
        <is>
          <t>Chameleon</t>
        </is>
      </c>
      <c r="F4432">
        <f>=2.18</f>
        <v/>
      </c>
      <c r="G4432" t="inlineStr">
        <is>
          <t>Chameleon</t>
        </is>
      </c>
      <c r="H4432">
        <f>=2.11</f>
        <v/>
      </c>
    </row>
    <row r="4433">
      <c r="A4433" t="inlineStr">
        <is>
          <t>Kotti</t>
        </is>
      </c>
      <c r="B4433" t="inlineStr">
        <is>
          <t>8fbe23280294bc3f50898c0ddb441b570fcf23ec</t>
        </is>
      </c>
      <c r="C4433" t="inlineStr">
        <is>
          <t>2014-11-29 03:16:45+00:00</t>
        </is>
      </c>
      <c r="D4433" t="inlineStr">
        <is>
          <t>verchange</t>
        </is>
      </c>
      <c r="E4433" t="inlineStr">
        <is>
          <t>pyramid</t>
        </is>
      </c>
      <c r="F4433">
        <f>=1.5.2</f>
        <v/>
      </c>
      <c r="G4433" t="inlineStr">
        <is>
          <t>pyramid</t>
        </is>
      </c>
      <c r="H4433">
        <f>=1.4.3</f>
        <v/>
      </c>
    </row>
    <row r="4434">
      <c r="A4434" t="inlineStr">
        <is>
          <t>Kotti</t>
        </is>
      </c>
      <c r="B4434" t="inlineStr">
        <is>
          <t>8fbe23280294bc3f50898c0ddb441b570fcf23ec</t>
        </is>
      </c>
      <c r="C4434" t="inlineStr">
        <is>
          <t>2014-11-29 03:16:45+00:00</t>
        </is>
      </c>
      <c r="D4434" t="inlineStr">
        <is>
          <t>verchange</t>
        </is>
      </c>
      <c r="E4434" t="inlineStr">
        <is>
          <t>plone.scale</t>
        </is>
      </c>
      <c r="F4434">
        <f>=1.3.4</f>
        <v/>
      </c>
      <c r="G4434" t="inlineStr">
        <is>
          <t>plone.scale</t>
        </is>
      </c>
      <c r="H4434">
        <f>=1.3.1</f>
        <v/>
      </c>
    </row>
    <row r="4435">
      <c r="A4435" t="inlineStr">
        <is>
          <t>Kotti</t>
        </is>
      </c>
      <c r="B4435" t="inlineStr">
        <is>
          <t>8fbe23280294bc3f50898c0ddb441b570fcf23ec</t>
        </is>
      </c>
      <c r="C4435" t="inlineStr">
        <is>
          <t>2014-11-29 03:16:45+00:00</t>
        </is>
      </c>
      <c r="D4435" t="inlineStr">
        <is>
          <t>verchange</t>
        </is>
      </c>
      <c r="E4435" t="inlineStr">
        <is>
          <t>js.bootstrap</t>
        </is>
      </c>
      <c r="F4435">
        <f>=3.1.1</f>
        <v/>
      </c>
      <c r="G4435" t="inlineStr">
        <is>
          <t>js.bootstrap</t>
        </is>
      </c>
      <c r="H4435">
        <f>=2.3.1</f>
        <v/>
      </c>
    </row>
    <row r="4436">
      <c r="A4436" t="inlineStr">
        <is>
          <t>Kotti</t>
        </is>
      </c>
      <c r="B4436" t="inlineStr">
        <is>
          <t>8fbe23280294bc3f50898c0ddb441b570fcf23ec</t>
        </is>
      </c>
      <c r="C4436" t="inlineStr">
        <is>
          <t>2014-11-29 03:16:45+00:00</t>
        </is>
      </c>
      <c r="D4436" t="inlineStr">
        <is>
          <t>verchange</t>
        </is>
      </c>
      <c r="E4436" t="inlineStr">
        <is>
          <t>translationstring</t>
        </is>
      </c>
      <c r="F4436">
        <f>=1.3</f>
        <v/>
      </c>
      <c r="G4436" t="inlineStr">
        <is>
          <t>translationstring</t>
        </is>
      </c>
      <c r="H4436">
        <f>=1.1</f>
        <v/>
      </c>
    </row>
    <row r="4437">
      <c r="A4437" t="inlineStr">
        <is>
          <t>Kotti</t>
        </is>
      </c>
      <c r="B4437" t="inlineStr">
        <is>
          <t>8fbe23280294bc3f50898c0ddb441b570fcf23ec</t>
        </is>
      </c>
      <c r="C4437" t="inlineStr">
        <is>
          <t>2014-11-29 03:16:45+00:00</t>
        </is>
      </c>
      <c r="D4437" t="inlineStr">
        <is>
          <t>verchange</t>
        </is>
      </c>
      <c r="E4437" t="inlineStr">
        <is>
          <t>SQLAlchemy</t>
        </is>
      </c>
      <c r="F4437">
        <f>=0.9.8</f>
        <v/>
      </c>
      <c r="G4437" t="inlineStr">
        <is>
          <t>SQLAlchemy</t>
        </is>
      </c>
      <c r="H4437">
        <f>=0.8.2</f>
        <v/>
      </c>
    </row>
    <row r="4438">
      <c r="A4438" t="inlineStr">
        <is>
          <t>Kotti</t>
        </is>
      </c>
      <c r="B4438" t="inlineStr">
        <is>
          <t>8fbe23280294bc3f50898c0ddb441b570fcf23ec</t>
        </is>
      </c>
      <c r="C4438" t="inlineStr">
        <is>
          <t>2014-11-29 03:16:45+00:00</t>
        </is>
      </c>
      <c r="D4438" t="inlineStr">
        <is>
          <t>verchange</t>
        </is>
      </c>
      <c r="E4438" t="inlineStr">
        <is>
          <t>docopt</t>
        </is>
      </c>
      <c r="F4438">
        <f>=0.6.2</f>
        <v/>
      </c>
      <c r="G4438" t="inlineStr">
        <is>
          <t>docopt</t>
        </is>
      </c>
      <c r="H4438">
        <f>=0.6.1</f>
        <v/>
      </c>
    </row>
    <row r="4439">
      <c r="A4439" t="inlineStr">
        <is>
          <t>Kotti</t>
        </is>
      </c>
      <c r="B4439" t="inlineStr">
        <is>
          <t>8fbe23280294bc3f50898c0ddb441b570fcf23ec</t>
        </is>
      </c>
      <c r="C4439" t="inlineStr">
        <is>
          <t>2014-11-29 03:16:45+00:00</t>
        </is>
      </c>
      <c r="D4439" t="inlineStr">
        <is>
          <t>verchange</t>
        </is>
      </c>
      <c r="E4439" t="inlineStr">
        <is>
          <t>colander</t>
        </is>
      </c>
      <c r="F4439">
        <f>=1.0b1</f>
        <v/>
      </c>
      <c r="G4439" t="inlineStr">
        <is>
          <t>colander</t>
        </is>
      </c>
      <c r="H4439">
        <f>=1.0a2</f>
        <v/>
      </c>
    </row>
    <row r="4440">
      <c r="A4440" t="inlineStr">
        <is>
          <t>Kotti</t>
        </is>
      </c>
      <c r="B4440" t="inlineStr">
        <is>
          <t>8fbe23280294bc3f50898c0ddb441b570fcf23ec</t>
        </is>
      </c>
      <c r="C4440" t="inlineStr">
        <is>
          <t>2014-11-29 03:16:45+00:00</t>
        </is>
      </c>
      <c r="D4440" t="inlineStr">
        <is>
          <t>verchange</t>
        </is>
      </c>
      <c r="E4440" t="inlineStr">
        <is>
          <t>Pygments</t>
        </is>
      </c>
      <c r="F4440">
        <f>=2.0.1</f>
        <v/>
      </c>
      <c r="G4440" t="inlineStr">
        <is>
          <t>Pygments</t>
        </is>
      </c>
      <c r="H4440">
        <f>=1.6</f>
        <v/>
      </c>
    </row>
    <row r="4441">
      <c r="A4441" t="inlineStr">
        <is>
          <t>Kotti</t>
        </is>
      </c>
      <c r="B4441" t="inlineStr">
        <is>
          <t>8fbe23280294bc3f50898c0ddb441b570fcf23ec</t>
        </is>
      </c>
      <c r="C4441" t="inlineStr">
        <is>
          <t>2014-11-29 03:16:45+00:00</t>
        </is>
      </c>
      <c r="D4441" t="inlineStr">
        <is>
          <t>verchange</t>
        </is>
      </c>
      <c r="E4441" t="inlineStr">
        <is>
          <t>zope.configuration</t>
        </is>
      </c>
      <c r="F4441">
        <f>=4.0.3</f>
        <v/>
      </c>
      <c r="G4441" t="inlineStr">
        <is>
          <t>zope.configuration</t>
        </is>
      </c>
      <c r="H4441">
        <f>=4.0.2</f>
        <v/>
      </c>
    </row>
    <row r="4442">
      <c r="A4442" t="inlineStr">
        <is>
          <t>Kotti</t>
        </is>
      </c>
      <c r="B4442" t="inlineStr">
        <is>
          <t>8fbe23280294bc3f50898c0ddb441b570fcf23ec</t>
        </is>
      </c>
      <c r="C4442" t="inlineStr">
        <is>
          <t>2014-11-29 03:16:45+00:00</t>
        </is>
      </c>
      <c r="D4442" t="inlineStr">
        <is>
          <t>verchange</t>
        </is>
      </c>
      <c r="E4442" t="inlineStr">
        <is>
          <t>WebOb</t>
        </is>
      </c>
      <c r="F4442">
        <f>=1.4</f>
        <v/>
      </c>
      <c r="G4442" t="inlineStr">
        <is>
          <t>WebOb</t>
        </is>
      </c>
      <c r="H4442">
        <f>=1.2.3</f>
        <v/>
      </c>
    </row>
    <row r="4443">
      <c r="A4443" t="inlineStr">
        <is>
          <t>Kotti</t>
        </is>
      </c>
      <c r="B4443" t="inlineStr">
        <is>
          <t>8fbe23280294bc3f50898c0ddb441b570fcf23ec</t>
        </is>
      </c>
      <c r="C4443" t="inlineStr">
        <is>
          <t>2014-11-29 03:16:45+00:00</t>
        </is>
      </c>
      <c r="D4443" t="inlineStr">
        <is>
          <t>verchange</t>
        </is>
      </c>
      <c r="E4443" t="inlineStr">
        <is>
          <t>zope.event</t>
        </is>
      </c>
      <c r="F4443">
        <f>=4.0.3</f>
        <v/>
      </c>
      <c r="G4443" t="inlineStr">
        <is>
          <t>zope.event</t>
        </is>
      </c>
      <c r="H4443">
        <f>=4.0.2</f>
        <v/>
      </c>
    </row>
    <row r="4444">
      <c r="A4444" t="inlineStr">
        <is>
          <t>Kotti</t>
        </is>
      </c>
      <c r="B4444" t="inlineStr">
        <is>
          <t>8fbe23280294bc3f50898c0ddb441b570fcf23ec</t>
        </is>
      </c>
      <c r="C4444" t="inlineStr">
        <is>
          <t>2014-11-29 03:16:45+00:00</t>
        </is>
      </c>
      <c r="D4444" t="inlineStr">
        <is>
          <t>verchange</t>
        </is>
      </c>
      <c r="E4444" t="inlineStr">
        <is>
          <t>fanstatic</t>
        </is>
      </c>
      <c r="F4444">
        <f>=1.0a5</f>
        <v/>
      </c>
      <c r="G4444" t="inlineStr">
        <is>
          <t>fanstatic</t>
        </is>
      </c>
      <c r="H4444">
        <f>=1.0a</f>
        <v/>
      </c>
    </row>
    <row r="4445">
      <c r="A4445" t="inlineStr">
        <is>
          <t>Kotti</t>
        </is>
      </c>
      <c r="B4445" t="inlineStr">
        <is>
          <t>8fbe23280294bc3f50898c0ddb441b570fcf23ec</t>
        </is>
      </c>
      <c r="C4445" t="inlineStr">
        <is>
          <t>2014-11-29 03:16:45+00:00</t>
        </is>
      </c>
      <c r="D4445" t="inlineStr">
        <is>
          <t>verchange</t>
        </is>
      </c>
      <c r="E4445" t="inlineStr">
        <is>
          <t>Pillow</t>
        </is>
      </c>
      <c r="F4445">
        <f>=2.6.1</f>
        <v/>
      </c>
      <c r="G4445" t="inlineStr">
        <is>
          <t>Pillow</t>
        </is>
      </c>
      <c r="H4445">
        <f>=2.0.0</f>
        <v/>
      </c>
    </row>
    <row r="4446">
      <c r="A4446" t="inlineStr">
        <is>
          <t>Kotti</t>
        </is>
      </c>
      <c r="B4446" t="inlineStr">
        <is>
          <t>8fbe23280294bc3f50898c0ddb441b570fcf23ec</t>
        </is>
      </c>
      <c r="C4446" t="inlineStr">
        <is>
          <t>2014-11-29 03:16:45+00:00</t>
        </is>
      </c>
      <c r="D4446" t="inlineStr">
        <is>
          <t>verchange</t>
        </is>
      </c>
      <c r="E4446" t="inlineStr">
        <is>
          <t>xlrd</t>
        </is>
      </c>
      <c r="F4446">
        <f>=0.9.3</f>
        <v/>
      </c>
      <c r="G4446" t="inlineStr">
        <is>
          <t>xlrd</t>
        </is>
      </c>
      <c r="H4446">
        <f>=0.9.2</f>
        <v/>
      </c>
    </row>
    <row r="4447">
      <c r="A4447" t="inlineStr">
        <is>
          <t>Kotti</t>
        </is>
      </c>
      <c r="B4447" t="inlineStr">
        <is>
          <t>8fbe23280294bc3f50898c0ddb441b570fcf23ec</t>
        </is>
      </c>
      <c r="C4447" t="inlineStr">
        <is>
          <t>2014-11-29 03:16:45+00:00</t>
        </is>
      </c>
      <c r="D4447" t="inlineStr">
        <is>
          <t>verchange</t>
        </is>
      </c>
      <c r="E4447" t="inlineStr">
        <is>
          <t>zope.schema</t>
        </is>
      </c>
      <c r="F4447">
        <f>=4.4.2</f>
        <v/>
      </c>
      <c r="G4447" t="inlineStr">
        <is>
          <t>zope.schema</t>
        </is>
      </c>
      <c r="H4447">
        <f>=4.3.2</f>
        <v/>
      </c>
    </row>
    <row r="4448">
      <c r="A4448" t="inlineStr">
        <is>
          <t>Kotti</t>
        </is>
      </c>
      <c r="B4448" t="inlineStr">
        <is>
          <t>8fbe23280294bc3f50898c0ddb441b570fcf23ec</t>
        </is>
      </c>
      <c r="C4448" t="inlineStr">
        <is>
          <t>2014-11-29 03:16:45+00:00</t>
        </is>
      </c>
      <c r="D4448" t="inlineStr">
        <is>
          <t>verchange</t>
        </is>
      </c>
      <c r="E4448" t="inlineStr">
        <is>
          <t>js.angular</t>
        </is>
      </c>
      <c r="F4448">
        <f>=1.1.4</f>
        <v/>
      </c>
      <c r="G4448" t="inlineStr">
        <is>
          <t>js.angular</t>
        </is>
      </c>
      <c r="H4448">
        <f>=1.1.2</f>
        <v/>
      </c>
    </row>
    <row r="4449">
      <c r="A4449" t="inlineStr">
        <is>
          <t>Kotti</t>
        </is>
      </c>
      <c r="B4449" t="inlineStr">
        <is>
          <t>8fbe23280294bc3f50898c0ddb441b570fcf23ec</t>
        </is>
      </c>
      <c r="C4449" t="inlineStr">
        <is>
          <t>2014-11-29 03:16:45+00:00</t>
        </is>
      </c>
      <c r="D4449" t="inlineStr">
        <is>
          <t>verchange</t>
        </is>
      </c>
      <c r="E4449" t="inlineStr">
        <is>
          <t>pytz</t>
        </is>
      </c>
      <c r="F4449">
        <f>=2014.9</f>
        <v/>
      </c>
      <c r="G4449" t="inlineStr">
        <is>
          <t>pytz</t>
        </is>
      </c>
      <c r="H4449">
        <f>=2013b</f>
        <v/>
      </c>
    </row>
    <row r="4450">
      <c r="A4450" t="inlineStr">
        <is>
          <t>Kotti</t>
        </is>
      </c>
      <c r="B4450" t="inlineStr">
        <is>
          <t>8fbe23280294bc3f50898c0ddb441b570fcf23ec</t>
        </is>
      </c>
      <c r="C4450" t="inlineStr">
        <is>
          <t>2014-11-29 03:16:45+00:00</t>
        </is>
      </c>
      <c r="D4450" t="inlineStr">
        <is>
          <t>verchange</t>
        </is>
      </c>
      <c r="E4450" t="inlineStr">
        <is>
          <t>js.chosen</t>
        </is>
      </c>
      <c r="F4450">
        <f>=0.9.14</f>
        <v/>
      </c>
      <c r="G4450" t="inlineStr">
        <is>
          <t>js.chosen</t>
        </is>
      </c>
      <c r="H4450">
        <f>=0.9.11</f>
        <v/>
      </c>
    </row>
    <row r="4451">
      <c r="A4451" t="inlineStr">
        <is>
          <t>Kotti</t>
        </is>
      </c>
      <c r="B4451" t="inlineStr">
        <is>
          <t>8fbe23280294bc3f50898c0ddb441b570fcf23ec</t>
        </is>
      </c>
      <c r="C4451" t="inlineStr">
        <is>
          <t>2014-11-29 03:16:45+00:00</t>
        </is>
      </c>
      <c r="D4451" t="inlineStr">
        <is>
          <t>verchange</t>
        </is>
      </c>
      <c r="E4451" t="inlineStr">
        <is>
          <t>js.tinymce</t>
        </is>
      </c>
      <c r="F4451">
        <f>=4.0.12</f>
        <v/>
      </c>
      <c r="G4451" t="inlineStr">
        <is>
          <t>js.tinymce</t>
        </is>
      </c>
      <c r="H4451">
        <f>=4.0.2</f>
        <v/>
      </c>
    </row>
    <row r="4452">
      <c r="A4452" t="inlineStr">
        <is>
          <t>Kotti</t>
        </is>
      </c>
      <c r="B4452" t="inlineStr">
        <is>
          <t>8fbe23280294bc3f50898c0ddb441b570fcf23ec</t>
        </is>
      </c>
      <c r="C4452" t="inlineStr">
        <is>
          <t>2014-11-29 03:16:45+00:00</t>
        </is>
      </c>
      <c r="D4452" t="inlineStr">
        <is>
          <t>verchange</t>
        </is>
      </c>
      <c r="E4452" t="inlineStr">
        <is>
          <t>transaction</t>
        </is>
      </c>
      <c r="F4452">
        <f>=1.4.3</f>
        <v/>
      </c>
      <c r="G4452" t="inlineStr">
        <is>
          <t>transaction</t>
        </is>
      </c>
      <c r="H4452">
        <f>=1.4.1</f>
        <v/>
      </c>
    </row>
    <row r="4453">
      <c r="A4453" t="inlineStr">
        <is>
          <t>Kotti</t>
        </is>
      </c>
      <c r="B4453" t="inlineStr">
        <is>
          <t>8fbe23280294bc3f50898c0ddb441b570fcf23ec</t>
        </is>
      </c>
      <c r="C4453" t="inlineStr">
        <is>
          <t>2014-11-29 03:16:45+00:00</t>
        </is>
      </c>
      <c r="D4453" t="inlineStr">
        <is>
          <t>verchange</t>
        </is>
      </c>
      <c r="E4453" t="inlineStr">
        <is>
          <t>MarkupSafe</t>
        </is>
      </c>
      <c r="F4453">
        <f>=0.23</f>
        <v/>
      </c>
      <c r="G4453" t="inlineStr">
        <is>
          <t>MarkupSafe</t>
        </is>
      </c>
      <c r="H4453">
        <f>=0.15</f>
        <v/>
      </c>
    </row>
    <row r="4454">
      <c r="A4454" t="inlineStr">
        <is>
          <t>Kotti</t>
        </is>
      </c>
      <c r="B4454" t="inlineStr">
        <is>
          <t>8fbe23280294bc3f50898c0ddb441b570fcf23ec</t>
        </is>
      </c>
      <c r="C4454" t="inlineStr">
        <is>
          <t>2014-11-29 03:16:45+00:00</t>
        </is>
      </c>
      <c r="D4454" t="inlineStr">
        <is>
          <t>verchange</t>
        </is>
      </c>
      <c r="E4454" t="inlineStr">
        <is>
          <t>Babel</t>
        </is>
      </c>
      <c r="F4454">
        <f>=1.3</f>
        <v/>
      </c>
      <c r="G4454" t="inlineStr">
        <is>
          <t>Babel</t>
        </is>
      </c>
      <c r="H4454">
        <f>=0.9.6</f>
        <v/>
      </c>
    </row>
    <row r="4455">
      <c r="A4455" t="inlineStr">
        <is>
          <t>Kotti</t>
        </is>
      </c>
      <c r="B4455" t="inlineStr">
        <is>
          <t>8fbe23280294bc3f50898c0ddb441b570fcf23ec</t>
        </is>
      </c>
      <c r="C4455" t="inlineStr">
        <is>
          <t>2014-11-29 03:16:45+00:00</t>
        </is>
      </c>
      <c r="D4455" t="inlineStr">
        <is>
          <t>verchange</t>
        </is>
      </c>
      <c r="E4455" t="inlineStr">
        <is>
          <t>js.deform</t>
        </is>
      </c>
      <c r="F4455">
        <f>=2.0a2-2</f>
        <v/>
      </c>
      <c r="G4455" t="inlineStr">
        <is>
          <t>js.deform</t>
        </is>
      </c>
      <c r="H4455">
        <f>=0.9.7</f>
        <v/>
      </c>
    </row>
    <row r="4456">
      <c r="A4456" t="inlineStr">
        <is>
          <t>Kotti</t>
        </is>
      </c>
      <c r="B4456" t="inlineStr">
        <is>
          <t>8fbe23280294bc3f50898c0ddb441b570fcf23ec</t>
        </is>
      </c>
      <c r="C4456" t="inlineStr">
        <is>
          <t>2014-11-29 03:16:45+00:00</t>
        </is>
      </c>
      <c r="D4456" t="inlineStr">
        <is>
          <t>verchange</t>
        </is>
      </c>
      <c r="E4456" t="inlineStr">
        <is>
          <t>Unidecode</t>
        </is>
      </c>
      <c r="F4456">
        <f>=0.04.16</f>
        <v/>
      </c>
      <c r="G4456" t="inlineStr">
        <is>
          <t>Unidecode</t>
        </is>
      </c>
      <c r="H4456">
        <f>=0.04.12</f>
        <v/>
      </c>
    </row>
    <row r="4457">
      <c r="A4457" t="inlineStr">
        <is>
          <t>Kotti</t>
        </is>
      </c>
      <c r="B4457" t="inlineStr">
        <is>
          <t>8fbe23280294bc3f50898c0ddb441b570fcf23ec</t>
        </is>
      </c>
      <c r="C4457" t="inlineStr">
        <is>
          <t>2014-11-29 03:16:45+00:00</t>
        </is>
      </c>
      <c r="D4457" t="inlineStr">
        <is>
          <t>verchange</t>
        </is>
      </c>
      <c r="E4457" t="inlineStr">
        <is>
          <t>zope.deprecation</t>
        </is>
      </c>
      <c r="F4457">
        <f>=4.1.1</f>
        <v/>
      </c>
      <c r="G4457" t="inlineStr">
        <is>
          <t>zope.deprecation</t>
        </is>
      </c>
      <c r="H4457">
        <f>=4.0.2</f>
        <v/>
      </c>
    </row>
    <row r="4458">
      <c r="A4458" t="inlineStr">
        <is>
          <t>Kotti</t>
        </is>
      </c>
      <c r="B4458" t="inlineStr">
        <is>
          <t>8fbe23280294bc3f50898c0ddb441b570fcf23ec</t>
        </is>
      </c>
      <c r="C4458" t="inlineStr">
        <is>
          <t>2014-11-29 03:16:45+00:00</t>
        </is>
      </c>
      <c r="D4458" t="inlineStr">
        <is>
          <t>verchange</t>
        </is>
      </c>
      <c r="E4458" t="inlineStr">
        <is>
          <t>Mako</t>
        </is>
      </c>
      <c r="F4458">
        <f>=1.0.0</f>
        <v/>
      </c>
      <c r="G4458" t="inlineStr">
        <is>
          <t>Mako</t>
        </is>
      </c>
      <c r="H4458">
        <f>=0.8.0</f>
        <v/>
      </c>
    </row>
    <row r="4459">
      <c r="A4459" t="inlineStr">
        <is>
          <t>Kotti</t>
        </is>
      </c>
      <c r="B4459" t="inlineStr">
        <is>
          <t>8fbe23280294bc3f50898c0ddb441b570fcf23ec</t>
        </is>
      </c>
      <c r="C4459" t="inlineStr">
        <is>
          <t>2014-11-29 03:16:45+00:00</t>
        </is>
      </c>
      <c r="D4459" t="inlineStr">
        <is>
          <t>verchange</t>
        </is>
      </c>
      <c r="E4459" t="inlineStr">
        <is>
          <t>repoze.sendmail</t>
        </is>
      </c>
      <c r="F4459">
        <f>=4.2</f>
        <v/>
      </c>
      <c r="G4459" t="inlineStr">
        <is>
          <t>repoze.sendmail</t>
        </is>
      </c>
      <c r="H4459">
        <f>=4.0</f>
        <v/>
      </c>
    </row>
    <row r="4460">
      <c r="A4460" t="inlineStr">
        <is>
          <t>Kotti</t>
        </is>
      </c>
      <c r="B4460" t="inlineStr">
        <is>
          <t>8fbe23280294bc3f50898c0ddb441b570fcf23ec</t>
        </is>
      </c>
      <c r="C4460" t="inlineStr">
        <is>
          <t>2014-11-29 03:16:45+00:00</t>
        </is>
      </c>
      <c r="D4460" t="inlineStr">
        <is>
          <t>verchange</t>
        </is>
      </c>
      <c r="E4460" t="inlineStr">
        <is>
          <t>alembic</t>
        </is>
      </c>
      <c r="F4460">
        <f>=0.6.7</f>
        <v/>
      </c>
      <c r="G4460" t="inlineStr">
        <is>
          <t>alembic</t>
        </is>
      </c>
      <c r="H4460">
        <f>=0.5.0</f>
        <v/>
      </c>
    </row>
    <row r="4461">
      <c r="A4461" t="inlineStr">
        <is>
          <t>Kotti</t>
        </is>
      </c>
      <c r="B4461" t="inlineStr">
        <is>
          <t>8fbe23280294bc3f50898c0ddb441b570fcf23ec</t>
        </is>
      </c>
      <c r="C4461" t="inlineStr">
        <is>
          <t>2014-11-29 03:16:45+00:00</t>
        </is>
      </c>
      <c r="D4461" t="inlineStr">
        <is>
          <t>verchange</t>
        </is>
      </c>
      <c r="E4461" t="inlineStr">
        <is>
          <t>PasteDeploy</t>
        </is>
      </c>
      <c r="F4461">
        <f>=1.5.2</f>
        <v/>
      </c>
      <c r="G4461" t="inlineStr">
        <is>
          <t>PasteDeploy</t>
        </is>
      </c>
      <c r="H4461">
        <f>=1.5.0</f>
        <v/>
      </c>
    </row>
    <row r="4462">
      <c r="A4462" t="inlineStr">
        <is>
          <t>Kotti</t>
        </is>
      </c>
      <c r="B4462" t="inlineStr">
        <is>
          <t>8fbe23280294bc3f50898c0ddb441b570fcf23ec</t>
        </is>
      </c>
      <c r="C4462" t="inlineStr">
        <is>
          <t>2014-11-29 03:16:45+00:00</t>
        </is>
      </c>
      <c r="D4462" t="inlineStr">
        <is>
          <t>verchange</t>
        </is>
      </c>
      <c r="E4462" t="inlineStr">
        <is>
          <t>zope.interface</t>
        </is>
      </c>
      <c r="F4462">
        <f>=4.1.1</f>
        <v/>
      </c>
      <c r="G4462" t="inlineStr">
        <is>
          <t>zope.interface</t>
        </is>
      </c>
      <c r="H4462">
        <f>=4.0.5</f>
        <v/>
      </c>
    </row>
    <row r="4463">
      <c r="A4463" t="inlineStr">
        <is>
          <t>Kotti</t>
        </is>
      </c>
      <c r="B4463" t="inlineStr">
        <is>
          <t>8fbe23280294bc3f50898c0ddb441b570fcf23ec</t>
        </is>
      </c>
      <c r="C4463" t="inlineStr">
        <is>
          <t>2014-11-29 03:16:45+00:00</t>
        </is>
      </c>
      <c r="D4463" t="inlineStr">
        <is>
          <t>verchange</t>
        </is>
      </c>
      <c r="E4463" t="inlineStr">
        <is>
          <t>polib</t>
        </is>
      </c>
      <c r="F4463">
        <f>=1.0.5</f>
        <v/>
      </c>
      <c r="G4463" t="inlineStr">
        <is>
          <t>polib</t>
        </is>
      </c>
      <c r="H4463">
        <f>=1.0.3</f>
        <v/>
      </c>
    </row>
    <row r="4464">
      <c r="A4464" t="inlineStr">
        <is>
          <t>Kotti</t>
        </is>
      </c>
      <c r="B4464" t="inlineStr">
        <is>
          <t>8fbe23280294bc3f50898c0ddb441b570fcf23ec</t>
        </is>
      </c>
      <c r="C4464" t="inlineStr">
        <is>
          <t>2014-11-29 03:16:45+00:00</t>
        </is>
      </c>
      <c r="D4464" t="inlineStr">
        <is>
          <t>verchange</t>
        </is>
      </c>
      <c r="E4464" t="inlineStr">
        <is>
          <t>zope.i18nmessageid</t>
        </is>
      </c>
      <c r="F4464">
        <f>=4.0.3</f>
        <v/>
      </c>
      <c r="G4464" t="inlineStr">
        <is>
          <t>zope.i18nmessageid</t>
        </is>
      </c>
      <c r="H4464">
        <f>=4.0.2</f>
        <v/>
      </c>
    </row>
    <row r="4465">
      <c r="A4465" t="inlineStr">
        <is>
          <t>Kotti</t>
        </is>
      </c>
      <c r="B4465" t="inlineStr">
        <is>
          <t>8fbe23280294bc3f50898c0ddb441b570fcf23ec</t>
        </is>
      </c>
      <c r="C4465" t="inlineStr">
        <is>
          <t>2014-11-29 03:16:45+00:00</t>
        </is>
      </c>
      <c r="D4465" t="inlineStr">
        <is>
          <t>verchange</t>
        </is>
      </c>
      <c r="E4465" t="inlineStr">
        <is>
          <t>py-bcrypt</t>
        </is>
      </c>
      <c r="F4465">
        <f>=0.4</f>
        <v/>
      </c>
      <c r="G4465" t="inlineStr">
        <is>
          <t>py-bcrypt</t>
        </is>
      </c>
      <c r="H4465">
        <f>=0.3</f>
        <v/>
      </c>
    </row>
    <row r="4466">
      <c r="A4466" t="inlineStr">
        <is>
          <t>Kotti</t>
        </is>
      </c>
      <c r="B4466" t="inlineStr">
        <is>
          <t>8fbe23280294bc3f50898c0ddb441b570fcf23ec</t>
        </is>
      </c>
      <c r="C4466" t="inlineStr">
        <is>
          <t>2014-11-29 03:16:45+00:00</t>
        </is>
      </c>
      <c r="D4466" t="inlineStr">
        <is>
          <t>verchange</t>
        </is>
      </c>
      <c r="E4466" t="inlineStr">
        <is>
          <t>venusian</t>
        </is>
      </c>
      <c r="F4466">
        <f>=1.0</f>
        <v/>
      </c>
      <c r="G4466" t="inlineStr">
        <is>
          <t>venusian</t>
        </is>
      </c>
      <c r="H4466">
        <f>=1.0a8</f>
        <v/>
      </c>
    </row>
    <row r="4467">
      <c r="A4467" t="inlineStr">
        <is>
          <t>Kotti</t>
        </is>
      </c>
      <c r="B4467" t="inlineStr">
        <is>
          <t>8fbe23280294bc3f50898c0ddb441b570fcf23ec</t>
        </is>
      </c>
      <c r="C4467" t="inlineStr">
        <is>
          <t>2014-11-29 03:16:45+00:00</t>
        </is>
      </c>
      <c r="D4467" t="inlineStr">
        <is>
          <t>verchange</t>
        </is>
      </c>
      <c r="E4467" t="inlineStr">
        <is>
          <t>waitress</t>
        </is>
      </c>
      <c r="F4467">
        <f>=0.8.9</f>
        <v/>
      </c>
      <c r="G4467" t="inlineStr">
        <is>
          <t>waitress</t>
        </is>
      </c>
      <c r="H4467">
        <f>=0.8.5</f>
        <v/>
      </c>
    </row>
    <row r="4468">
      <c r="A4468" t="inlineStr">
        <is>
          <t>Kotti</t>
        </is>
      </c>
      <c r="B4468" t="inlineStr">
        <is>
          <t>8fbe23280294bc3f50898c0ddb441b570fcf23ec</t>
        </is>
      </c>
      <c r="C4468" t="inlineStr">
        <is>
          <t>2014-11-29 03:16:45+00:00</t>
        </is>
      </c>
      <c r="D4468" t="inlineStr">
        <is>
          <t>verchange</t>
        </is>
      </c>
      <c r="E4468" t="inlineStr">
        <is>
          <t>lingua</t>
        </is>
      </c>
      <c r="F4468">
        <f>=3.6.1</f>
        <v/>
      </c>
      <c r="G4468" t="inlineStr">
        <is>
          <t>lingua</t>
        </is>
      </c>
      <c r="H4468">
        <f>=1.5</f>
        <v/>
      </c>
    </row>
    <row r="4469">
      <c r="A4469" t="inlineStr">
        <is>
          <t>Kotti</t>
        </is>
      </c>
      <c r="B4469" t="inlineStr">
        <is>
          <t>8fbe23280294bc3f50898c0ddb441b570fcf23ec</t>
        </is>
      </c>
      <c r="C4469" t="inlineStr">
        <is>
          <t>2014-11-29 03:16:45+00:00</t>
        </is>
      </c>
      <c r="D4469" t="inlineStr">
        <is>
          <t>verchange</t>
        </is>
      </c>
      <c r="E4469" t="inlineStr">
        <is>
          <t>peppercorn</t>
        </is>
      </c>
      <c r="F4469">
        <f>=0.5</f>
        <v/>
      </c>
      <c r="G4469" t="inlineStr">
        <is>
          <t>peppercorn</t>
        </is>
      </c>
      <c r="H4469">
        <f>=0.4</f>
        <v/>
      </c>
    </row>
    <row r="4470">
      <c r="A4470" t="inlineStr">
        <is>
          <t>Kotti</t>
        </is>
      </c>
      <c r="B4470" t="inlineStr">
        <is>
          <t>8fbe23280294bc3f50898c0ddb441b570fcf23ec</t>
        </is>
      </c>
      <c r="C4470" t="inlineStr">
        <is>
          <t>2014-11-29 03:16:45+00:00</t>
        </is>
      </c>
      <c r="D4470" t="inlineStr">
        <is>
          <t>verchange</t>
        </is>
      </c>
      <c r="E4470" t="inlineStr">
        <is>
          <t>html2text</t>
        </is>
      </c>
      <c r="F4470">
        <f>=2014.9.25</f>
        <v/>
      </c>
      <c r="G4470" t="inlineStr">
        <is>
          <t>html2text</t>
        </is>
      </c>
      <c r="H4470">
        <f>=3.200.3</f>
        <v/>
      </c>
    </row>
    <row r="4471">
      <c r="A4471" t="inlineStr">
        <is>
          <t>Kotti</t>
        </is>
      </c>
      <c r="B4471" t="inlineStr">
        <is>
          <t>8fbe23280294bc3f50898c0ddb441b570fcf23ec</t>
        </is>
      </c>
      <c r="C4471" t="inlineStr">
        <is>
          <t>2014-11-29 03:16:45+00:00</t>
        </is>
      </c>
      <c r="D4471" t="inlineStr">
        <is>
          <t>verchange</t>
        </is>
      </c>
      <c r="E4471" t="inlineStr">
        <is>
          <t>zope.component</t>
        </is>
      </c>
      <c r="F4471">
        <f>=4.2.1</f>
        <v/>
      </c>
      <c r="G4471" t="inlineStr">
        <is>
          <t>zope.component</t>
        </is>
      </c>
      <c r="H4471">
        <f>=4.1.0</f>
        <v/>
      </c>
    </row>
    <row r="4472">
      <c r="A4472" t="inlineStr">
        <is>
          <t>Kotti</t>
        </is>
      </c>
      <c r="B4472" t="inlineStr">
        <is>
          <t>8fbe23280294bc3f50898c0ddb441b570fcf23ec</t>
        </is>
      </c>
      <c r="C4472" t="inlineStr">
        <is>
          <t>2014-11-29 03:16:45+00:00</t>
        </is>
      </c>
      <c r="D4472" t="inlineStr">
        <is>
          <t>verchange</t>
        </is>
      </c>
      <c r="E4472" t="inlineStr">
        <is>
          <t>deform</t>
        </is>
      </c>
      <c r="F4472">
        <f>=2.0a2</f>
        <v/>
      </c>
      <c r="G4472" t="inlineStr">
        <is>
          <t>deform</t>
        </is>
      </c>
      <c r="H4472">
        <f>=0.9.7</f>
        <v/>
      </c>
    </row>
    <row r="4473">
      <c r="A4473" t="inlineStr">
        <is>
          <t>Kotti</t>
        </is>
      </c>
      <c r="B4473" t="inlineStr">
        <is>
          <t>8fbe23280294bc3f50898c0ddb441b570fcf23ec</t>
        </is>
      </c>
      <c r="C4473" t="inlineStr">
        <is>
          <t>2014-11-29 03:16:45+00:00</t>
        </is>
      </c>
      <c r="D4473" t="inlineStr">
        <is>
          <t>verchange</t>
        </is>
      </c>
      <c r="E4473" t="inlineStr">
        <is>
          <t>zope.sqlalchemy</t>
        </is>
      </c>
      <c r="F4473">
        <f>=0.7.5</f>
        <v/>
      </c>
      <c r="G4473" t="inlineStr">
        <is>
          <t>zope.sqlalchemy</t>
        </is>
      </c>
      <c r="H4473">
        <f>=0.7.2</f>
        <v/>
      </c>
    </row>
    <row r="4474">
      <c r="A4474" t="inlineStr">
        <is>
          <t>Kotti</t>
        </is>
      </c>
      <c r="B4474" t="inlineStr">
        <is>
          <t>8fbe23280294bc3f50898c0ddb441b570fcf23ec</t>
        </is>
      </c>
      <c r="C4474" t="inlineStr">
        <is>
          <t>2014-11-29 03:16:45+00:00</t>
        </is>
      </c>
      <c r="D4474" t="inlineStr">
        <is>
          <t>add</t>
        </is>
      </c>
      <c r="E4474" t="inlineStr">
        <is>
          <t>argparse</t>
        </is>
      </c>
      <c r="F4474">
        <f>=1.2.2</f>
        <v/>
      </c>
      <c r="G4474" t="inlineStr"/>
      <c r="H4474" t="inlineStr"/>
    </row>
    <row r="4475">
      <c r="A4475" t="inlineStr">
        <is>
          <t>Kotti</t>
        </is>
      </c>
      <c r="B4475" t="inlineStr">
        <is>
          <t>8fbe23280294bc3f50898c0ddb441b570fcf23ec</t>
        </is>
      </c>
      <c r="C4475" t="inlineStr">
        <is>
          <t>2014-11-29 03:16:45+00:00</t>
        </is>
      </c>
      <c r="D4475" t="inlineStr">
        <is>
          <t>add</t>
        </is>
      </c>
      <c r="E4475" t="inlineStr">
        <is>
          <t>js.jquery_form</t>
        </is>
      </c>
      <c r="F4475">
        <f>=3.09</f>
        <v/>
      </c>
      <c r="G4475" t="inlineStr"/>
      <c r="H4475" t="inlineStr"/>
    </row>
    <row r="4476">
      <c r="A4476" t="inlineStr">
        <is>
          <t>Kotti</t>
        </is>
      </c>
      <c r="B4476" t="inlineStr">
        <is>
          <t>8fbe23280294bc3f50898c0ddb441b570fcf23ec</t>
        </is>
      </c>
      <c r="C4476" t="inlineStr">
        <is>
          <t>2014-11-29 03:16:45+00:00</t>
        </is>
      </c>
      <c r="D4476" t="inlineStr">
        <is>
          <t>add</t>
        </is>
      </c>
      <c r="E4476" t="inlineStr">
        <is>
          <t>js.jquery_maskedinput</t>
        </is>
      </c>
      <c r="F4476">
        <f>=1.3.1</f>
        <v/>
      </c>
      <c r="G4476" t="inlineStr"/>
      <c r="H4476" t="inlineStr"/>
    </row>
    <row r="4477">
      <c r="A4477" t="inlineStr">
        <is>
          <t>Kotti</t>
        </is>
      </c>
      <c r="B4477" t="inlineStr">
        <is>
          <t>8fbe23280294bc3f50898c0ddb441b570fcf23ec</t>
        </is>
      </c>
      <c r="C4477" t="inlineStr">
        <is>
          <t>2014-11-29 03:16:45+00:00</t>
        </is>
      </c>
      <c r="D4477" t="inlineStr">
        <is>
          <t>add</t>
        </is>
      </c>
      <c r="E4477" t="inlineStr">
        <is>
          <t>js.jquery_maskmoney</t>
        </is>
      </c>
      <c r="F4477">
        <f>=1.4.1</f>
        <v/>
      </c>
      <c r="G4477" t="inlineStr"/>
      <c r="H4477" t="inlineStr"/>
    </row>
    <row r="4478">
      <c r="A4478" t="inlineStr">
        <is>
          <t>Kotti</t>
        </is>
      </c>
      <c r="B4478" t="inlineStr">
        <is>
          <t>8fbe23280294bc3f50898c0ddb441b570fcf23ec</t>
        </is>
      </c>
      <c r="C4478" t="inlineStr">
        <is>
          <t>2014-11-29 03:16:45+00:00</t>
        </is>
      </c>
      <c r="D4478" t="inlineStr">
        <is>
          <t>add</t>
        </is>
      </c>
      <c r="E4478" t="inlineStr">
        <is>
          <t>js.jquery_sortable</t>
        </is>
      </c>
      <c r="F4478">
        <f>=0.9.12</f>
        <v/>
      </c>
      <c r="G4478" t="inlineStr"/>
      <c r="H4478" t="inlineStr"/>
    </row>
    <row r="4479">
      <c r="A4479" t="inlineStr">
        <is>
          <t>Kotti</t>
        </is>
      </c>
      <c r="B4479" t="inlineStr">
        <is>
          <t>8fbe23280294bc3f50898c0ddb441b570fcf23ec</t>
        </is>
      </c>
      <c r="C4479" t="inlineStr">
        <is>
          <t>2014-11-29 03:16:45+00:00</t>
        </is>
      </c>
      <c r="D4479" t="inlineStr">
        <is>
          <t>add</t>
        </is>
      </c>
      <c r="E4479" t="inlineStr">
        <is>
          <t>js.jquery_tablednd</t>
        </is>
      </c>
      <c r="F4479">
        <f>=0.4</f>
        <v/>
      </c>
      <c r="G4479" t="inlineStr"/>
      <c r="H4479" t="inlineStr"/>
    </row>
    <row r="4480">
      <c r="A4480" t="inlineStr">
        <is>
          <t>Kotti</t>
        </is>
      </c>
      <c r="B4480" t="inlineStr">
        <is>
          <t>8fbe23280294bc3f50898c0ddb441b570fcf23ec</t>
        </is>
      </c>
      <c r="C4480" t="inlineStr">
        <is>
          <t>2014-11-29 03:16:45+00:00</t>
        </is>
      </c>
      <c r="D4480" t="inlineStr">
        <is>
          <t>add</t>
        </is>
      </c>
      <c r="E4480" t="inlineStr">
        <is>
          <t>js.jquery_timepicker_addon</t>
        </is>
      </c>
      <c r="F4480">
        <f>=1.3-1</f>
        <v/>
      </c>
      <c r="G4480" t="inlineStr"/>
      <c r="H4480" t="inlineStr"/>
    </row>
    <row r="4481">
      <c r="A4481" t="inlineStr">
        <is>
          <t>Kotti</t>
        </is>
      </c>
      <c r="B4481" t="inlineStr">
        <is>
          <t>8fbe23280294bc3f50898c0ddb441b570fcf23ec</t>
        </is>
      </c>
      <c r="C4481" t="inlineStr">
        <is>
          <t>2014-11-29 03:16:45+00:00</t>
        </is>
      </c>
      <c r="D4481" t="inlineStr">
        <is>
          <t>add</t>
        </is>
      </c>
      <c r="E4481" t="inlineStr">
        <is>
          <t>js.jqueryui_tagit</t>
        </is>
      </c>
      <c r="F4481">
        <f>=2.0.24-2</f>
        <v/>
      </c>
      <c r="G4481" t="inlineStr"/>
      <c r="H4481" t="inlineStr"/>
    </row>
    <row r="4482">
      <c r="A4482" t="inlineStr">
        <is>
          <t>Kotti</t>
        </is>
      </c>
      <c r="B4482" t="inlineStr">
        <is>
          <t>8fbe23280294bc3f50898c0ddb441b570fcf23ec</t>
        </is>
      </c>
      <c r="C4482" t="inlineStr">
        <is>
          <t>2014-11-29 03:16:45+00:00</t>
        </is>
      </c>
      <c r="D4482" t="inlineStr">
        <is>
          <t>add</t>
        </is>
      </c>
      <c r="E4482" t="inlineStr">
        <is>
          <t>js.modernizr</t>
        </is>
      </c>
      <c r="F4482">
        <f>=2.5.3.1</f>
        <v/>
      </c>
      <c r="G4482" t="inlineStr"/>
      <c r="H4482" t="inlineStr"/>
    </row>
    <row r="4483">
      <c r="A4483" t="inlineStr">
        <is>
          <t>Kotti</t>
        </is>
      </c>
      <c r="B4483" t="inlineStr">
        <is>
          <t>8fbe23280294bc3f50898c0ddb441b570fcf23ec</t>
        </is>
      </c>
      <c r="C4483" t="inlineStr">
        <is>
          <t>2014-11-29 03:16:45+00:00</t>
        </is>
      </c>
      <c r="D4483" t="inlineStr">
        <is>
          <t>add</t>
        </is>
      </c>
      <c r="E4483" t="inlineStr">
        <is>
          <t>kotti_tinymce</t>
        </is>
      </c>
      <c r="F4483">
        <f>=0.5a1</f>
        <v/>
      </c>
      <c r="G4483" t="inlineStr"/>
      <c r="H4483" t="inlineStr"/>
    </row>
    <row r="4484">
      <c r="A4484" t="inlineStr">
        <is>
          <t>Kotti</t>
        </is>
      </c>
      <c r="B4484" t="inlineStr">
        <is>
          <t>8fbe23280294bc3f50898c0ddb441b570fcf23ec</t>
        </is>
      </c>
      <c r="C4484" t="inlineStr">
        <is>
          <t>2014-11-29 03:16:45+00:00</t>
        </is>
      </c>
      <c r="D4484" t="inlineStr">
        <is>
          <t>add</t>
        </is>
      </c>
      <c r="E4484" t="inlineStr">
        <is>
          <t>pyramid_beaker</t>
        </is>
      </c>
      <c r="F4484">
        <f>=0.8</f>
        <v/>
      </c>
      <c r="G4484" t="inlineStr"/>
      <c r="H4484" t="inlineStr"/>
    </row>
    <row r="4485">
      <c r="A4485" t="inlineStr">
        <is>
          <t>Kotti</t>
        </is>
      </c>
      <c r="B4485" t="inlineStr">
        <is>
          <t>8fbe23280294bc3f50898c0ddb441b570fcf23ec</t>
        </is>
      </c>
      <c r="C4485" t="inlineStr">
        <is>
          <t>2014-11-29 03:16:45+00:00</t>
        </is>
      </c>
      <c r="D4485" t="inlineStr">
        <is>
          <t>add</t>
        </is>
      </c>
      <c r="E4485" t="inlineStr">
        <is>
          <t>pyramid_chameleon</t>
        </is>
      </c>
      <c r="F4485">
        <f>=0.3</f>
        <v/>
      </c>
      <c r="G4485" t="inlineStr"/>
      <c r="H4485" t="inlineStr"/>
    </row>
    <row r="4486">
      <c r="A4486" t="inlineStr">
        <is>
          <t>Kotti</t>
        </is>
      </c>
      <c r="B4486" t="inlineStr">
        <is>
          <t>8fbe23280294bc3f50898c0ddb441b570fcf23ec</t>
        </is>
      </c>
      <c r="C4486" t="inlineStr">
        <is>
          <t>2014-11-29 03:16:45+00:00</t>
        </is>
      </c>
      <c r="D4486" t="inlineStr">
        <is>
          <t>add</t>
        </is>
      </c>
      <c r="E4486" t="inlineStr">
        <is>
          <t>pyramid_debugtoolbar</t>
        </is>
      </c>
      <c r="F4486">
        <f>=2.2.2</f>
        <v/>
      </c>
      <c r="G4486" t="inlineStr"/>
      <c r="H4486" t="inlineStr"/>
    </row>
    <row r="4487">
      <c r="A4487" t="inlineStr">
        <is>
          <t>Kotti</t>
        </is>
      </c>
      <c r="B4487" t="inlineStr">
        <is>
          <t>8fbe23280294bc3f50898c0ddb441b570fcf23ec</t>
        </is>
      </c>
      <c r="C4487" t="inlineStr">
        <is>
          <t>2014-11-29 03:16:45+00:00</t>
        </is>
      </c>
      <c r="D4487" t="inlineStr">
        <is>
          <t>add</t>
        </is>
      </c>
      <c r="E4487" t="inlineStr">
        <is>
          <t>pyramid_deform</t>
        </is>
      </c>
      <c r="F4487">
        <f>=0.2</f>
        <v/>
      </c>
      <c r="G4487" t="inlineStr"/>
      <c r="H4487" t="inlineStr"/>
    </row>
    <row r="4488">
      <c r="A4488" t="inlineStr">
        <is>
          <t>Kotti</t>
        </is>
      </c>
      <c r="B4488" t="inlineStr">
        <is>
          <t>8fbe23280294bc3f50898c0ddb441b570fcf23ec</t>
        </is>
      </c>
      <c r="C4488" t="inlineStr">
        <is>
          <t>2014-11-29 03:16:45+00:00</t>
        </is>
      </c>
      <c r="D4488" t="inlineStr">
        <is>
          <t>add</t>
        </is>
      </c>
      <c r="E4488" t="inlineStr">
        <is>
          <t>pyramid_mailer</t>
        </is>
      </c>
      <c r="F4488">
        <f>=0.13</f>
        <v/>
      </c>
      <c r="G4488" t="inlineStr"/>
      <c r="H4488" t="inlineStr"/>
    </row>
    <row r="4489">
      <c r="A4489" t="inlineStr">
        <is>
          <t>Kotti</t>
        </is>
      </c>
      <c r="B4489" t="inlineStr">
        <is>
          <t>8fbe23280294bc3f50898c0ddb441b570fcf23ec</t>
        </is>
      </c>
      <c r="C4489" t="inlineStr">
        <is>
          <t>2014-11-29 03:16:45+00:00</t>
        </is>
      </c>
      <c r="D4489" t="inlineStr">
        <is>
          <t>add</t>
        </is>
      </c>
      <c r="E4489" t="inlineStr">
        <is>
          <t>pyramid_mako</t>
        </is>
      </c>
      <c r="F4489">
        <f>=1.0.2</f>
        <v/>
      </c>
      <c r="G4489" t="inlineStr"/>
      <c r="H4489" t="inlineStr"/>
    </row>
    <row r="4490">
      <c r="A4490" t="inlineStr">
        <is>
          <t>Kotti</t>
        </is>
      </c>
      <c r="B4490" t="inlineStr">
        <is>
          <t>8fbe23280294bc3f50898c0ddb441b570fcf23ec</t>
        </is>
      </c>
      <c r="C4490" t="inlineStr">
        <is>
          <t>2014-11-29 03:16:45+00:00</t>
        </is>
      </c>
      <c r="D4490" t="inlineStr">
        <is>
          <t>add</t>
        </is>
      </c>
      <c r="E4490" t="inlineStr">
        <is>
          <t>pyramid_tm</t>
        </is>
      </c>
      <c r="F4490">
        <f>=0.8</f>
        <v/>
      </c>
      <c r="G4490" t="inlineStr"/>
      <c r="H4490" t="inlineStr"/>
    </row>
    <row r="4491">
      <c r="A4491" t="inlineStr">
        <is>
          <t>Kotti</t>
        </is>
      </c>
      <c r="B4491" t="inlineStr">
        <is>
          <t>8fbe23280294bc3f50898c0ddb441b570fcf23ec</t>
        </is>
      </c>
      <c r="C4491" t="inlineStr">
        <is>
          <t>2014-11-29 03:16:45+00:00</t>
        </is>
      </c>
      <c r="D4491" t="inlineStr">
        <is>
          <t>add</t>
        </is>
      </c>
      <c r="E4491" t="inlineStr">
        <is>
          <t>pyramid_zcml</t>
        </is>
      </c>
      <c r="F4491">
        <f>=1.0.0</f>
        <v/>
      </c>
      <c r="G4491" t="inlineStr"/>
      <c r="H4491" t="inlineStr"/>
    </row>
    <row r="4492">
      <c r="A4492" t="inlineStr">
        <is>
          <t>Kotti</t>
        </is>
      </c>
      <c r="B4492" t="inlineStr">
        <is>
          <t>8fbe23280294bc3f50898c0ddb441b570fcf23ec</t>
        </is>
      </c>
      <c r="C4492" t="inlineStr">
        <is>
          <t>2014-11-29 03:16:45+00:00</t>
        </is>
      </c>
      <c r="D4492" t="inlineStr">
        <is>
          <t>add</t>
        </is>
      </c>
      <c r="E4492" t="inlineStr">
        <is>
          <t>shutilwhich</t>
        </is>
      </c>
      <c r="F4492">
        <f>=1.0.1</f>
        <v/>
      </c>
      <c r="G4492" t="inlineStr"/>
      <c r="H4492" t="inlineStr"/>
    </row>
    <row r="4493">
      <c r="A4493" t="inlineStr">
        <is>
          <t>Kotti</t>
        </is>
      </c>
      <c r="B4493" t="inlineStr">
        <is>
          <t>8fbe23280294bc3f50898c0ddb441b570fcf23ec</t>
        </is>
      </c>
      <c r="C4493" t="inlineStr">
        <is>
          <t>2014-11-29 03:16:45+00:00</t>
        </is>
      </c>
      <c r="D4493" t="inlineStr">
        <is>
          <t>add</t>
        </is>
      </c>
      <c r="E4493" t="inlineStr">
        <is>
          <t>usersettings</t>
        </is>
      </c>
      <c r="F4493">
        <f>=1.0.7</f>
        <v/>
      </c>
      <c r="G4493" t="inlineStr"/>
      <c r="H4493" t="inlineStr"/>
    </row>
    <row r="4494">
      <c r="A4494" t="inlineStr">
        <is>
          <t>Kotti</t>
        </is>
      </c>
      <c r="B4494" t="inlineStr">
        <is>
          <t>8fbe23280294bc3f50898c0ddb441b570fcf23ec</t>
        </is>
      </c>
      <c r="C4494" t="inlineStr">
        <is>
          <t>2014-11-29 03:16:45+00:00</t>
        </is>
      </c>
      <c r="D4494" t="inlineStr">
        <is>
          <t>add</t>
        </is>
      </c>
      <c r="E4494" t="inlineStr">
        <is>
          <t>wsgiref</t>
        </is>
      </c>
      <c r="F4494">
        <f>=0.1.2</f>
        <v/>
      </c>
      <c r="G4494" t="inlineStr"/>
      <c r="H4494" t="inlineStr"/>
    </row>
    <row r="4495">
      <c r="A4495" t="inlineStr">
        <is>
          <t>Kotti</t>
        </is>
      </c>
      <c r="B4495" t="inlineStr">
        <is>
          <t>8fbe23280294bc3f50898c0ddb441b570fcf23ec</t>
        </is>
      </c>
      <c r="C4495" t="inlineStr">
        <is>
          <t>2014-11-29 03:16:45+00:00</t>
        </is>
      </c>
      <c r="D4495" t="inlineStr">
        <is>
          <t>rem</t>
        </is>
      </c>
      <c r="E4495" t="inlineStr"/>
      <c r="F4495" t="inlineStr"/>
      <c r="G4495" t="inlineStr">
        <is>
          <t>deform-bootstrap</t>
        </is>
      </c>
      <c r="H4495">
        <f>=0.2.9</f>
        <v/>
      </c>
    </row>
    <row r="4496">
      <c r="A4496" t="inlineStr">
        <is>
          <t>Kotti</t>
        </is>
      </c>
      <c r="B4496" t="inlineStr">
        <is>
          <t>8fbe23280294bc3f50898c0ddb441b570fcf23ec</t>
        </is>
      </c>
      <c r="C4496" t="inlineStr">
        <is>
          <t>2014-11-29 03:16:45+00:00</t>
        </is>
      </c>
      <c r="D4496" t="inlineStr">
        <is>
          <t>rem</t>
        </is>
      </c>
      <c r="E4496" t="inlineStr"/>
      <c r="F4496" t="inlineStr"/>
      <c r="G4496" t="inlineStr">
        <is>
          <t>js.deform-bootstrap</t>
        </is>
      </c>
      <c r="H4496">
        <f>=0.2.6</f>
        <v/>
      </c>
    </row>
    <row r="4497">
      <c r="A4497" t="inlineStr">
        <is>
          <t>Kotti</t>
        </is>
      </c>
      <c r="B4497" t="inlineStr">
        <is>
          <t>8fbe23280294bc3f50898c0ddb441b570fcf23ec</t>
        </is>
      </c>
      <c r="C4497" t="inlineStr">
        <is>
          <t>2014-11-29 03:16:45+00:00</t>
        </is>
      </c>
      <c r="D4497" t="inlineStr">
        <is>
          <t>rem</t>
        </is>
      </c>
      <c r="E4497" t="inlineStr"/>
      <c r="F4497" t="inlineStr"/>
      <c r="G4497" t="inlineStr">
        <is>
          <t>js.jquery-form</t>
        </is>
      </c>
      <c r="H4497">
        <f>=3.09</f>
        <v/>
      </c>
    </row>
    <row r="4498">
      <c r="A4498" t="inlineStr">
        <is>
          <t>Kotti</t>
        </is>
      </c>
      <c r="B4498" t="inlineStr">
        <is>
          <t>8fbe23280294bc3f50898c0ddb441b570fcf23ec</t>
        </is>
      </c>
      <c r="C4498" t="inlineStr">
        <is>
          <t>2014-11-29 03:16:45+00:00</t>
        </is>
      </c>
      <c r="D4498" t="inlineStr">
        <is>
          <t>rem</t>
        </is>
      </c>
      <c r="E4498" t="inlineStr"/>
      <c r="F4498" t="inlineStr"/>
      <c r="G4498" t="inlineStr">
        <is>
          <t>js.jquery-maskedinput</t>
        </is>
      </c>
      <c r="H4498">
        <f>=1.3.1</f>
        <v/>
      </c>
    </row>
    <row r="4499">
      <c r="A4499" t="inlineStr">
        <is>
          <t>Kotti</t>
        </is>
      </c>
      <c r="B4499" t="inlineStr">
        <is>
          <t>8fbe23280294bc3f50898c0ddb441b570fcf23ec</t>
        </is>
      </c>
      <c r="C4499" t="inlineStr">
        <is>
          <t>2014-11-29 03:16:45+00:00</t>
        </is>
      </c>
      <c r="D4499" t="inlineStr">
        <is>
          <t>rem</t>
        </is>
      </c>
      <c r="E4499" t="inlineStr"/>
      <c r="F4499" t="inlineStr"/>
      <c r="G4499" t="inlineStr">
        <is>
          <t>js.jquery-maskmoney</t>
        </is>
      </c>
      <c r="H4499">
        <f>=1.4.1</f>
        <v/>
      </c>
    </row>
    <row r="4500">
      <c r="A4500" t="inlineStr">
        <is>
          <t>Kotti</t>
        </is>
      </c>
      <c r="B4500" t="inlineStr">
        <is>
          <t>8fbe23280294bc3f50898c0ddb441b570fcf23ec</t>
        </is>
      </c>
      <c r="C4500" t="inlineStr">
        <is>
          <t>2014-11-29 03:16:45+00:00</t>
        </is>
      </c>
      <c r="D4500" t="inlineStr">
        <is>
          <t>rem</t>
        </is>
      </c>
      <c r="E4500" t="inlineStr"/>
      <c r="F4500" t="inlineStr"/>
      <c r="G4500" t="inlineStr">
        <is>
          <t>js.jquery-tablednd</t>
        </is>
      </c>
      <c r="H4500">
        <f>=0.4</f>
        <v/>
      </c>
    </row>
    <row r="4501">
      <c r="A4501" t="inlineStr">
        <is>
          <t>Kotti</t>
        </is>
      </c>
      <c r="B4501" t="inlineStr">
        <is>
          <t>8fbe23280294bc3f50898c0ddb441b570fcf23ec</t>
        </is>
      </c>
      <c r="C4501" t="inlineStr">
        <is>
          <t>2014-11-29 03:16:45+00:00</t>
        </is>
      </c>
      <c r="D4501" t="inlineStr">
        <is>
          <t>rem</t>
        </is>
      </c>
      <c r="E4501" t="inlineStr"/>
      <c r="F4501" t="inlineStr"/>
      <c r="G4501" t="inlineStr">
        <is>
          <t>js.jquery-timepicker-addon</t>
        </is>
      </c>
      <c r="H4501">
        <f>=1.3-1</f>
        <v/>
      </c>
    </row>
    <row r="4502">
      <c r="A4502" t="inlineStr">
        <is>
          <t>Kotti</t>
        </is>
      </c>
      <c r="B4502" t="inlineStr">
        <is>
          <t>8fbe23280294bc3f50898c0ddb441b570fcf23ec</t>
        </is>
      </c>
      <c r="C4502" t="inlineStr">
        <is>
          <t>2014-11-29 03:16:45+00:00</t>
        </is>
      </c>
      <c r="D4502" t="inlineStr">
        <is>
          <t>rem</t>
        </is>
      </c>
      <c r="E4502" t="inlineStr"/>
      <c r="F4502" t="inlineStr"/>
      <c r="G4502" t="inlineStr">
        <is>
          <t>js.jqueryui-tagit</t>
        </is>
      </c>
      <c r="H4502">
        <f>=2.0.24-2</f>
        <v/>
      </c>
    </row>
    <row r="4503">
      <c r="A4503" t="inlineStr">
        <is>
          <t>Kotti</t>
        </is>
      </c>
      <c r="B4503" t="inlineStr">
        <is>
          <t>8fbe23280294bc3f50898c0ddb441b570fcf23ec</t>
        </is>
      </c>
      <c r="C4503" t="inlineStr">
        <is>
          <t>2014-11-29 03:16:45+00:00</t>
        </is>
      </c>
      <c r="D4503" t="inlineStr">
        <is>
          <t>rem</t>
        </is>
      </c>
      <c r="E4503" t="inlineStr"/>
      <c r="F4503" t="inlineStr"/>
      <c r="G4503" t="inlineStr">
        <is>
          <t>kotti-tinymce</t>
        </is>
      </c>
      <c r="H4503">
        <f>=0.4.1</f>
        <v/>
      </c>
    </row>
    <row r="4504">
      <c r="A4504" t="inlineStr">
        <is>
          <t>Kotti</t>
        </is>
      </c>
      <c r="B4504" t="inlineStr">
        <is>
          <t>8fbe23280294bc3f50898c0ddb441b570fcf23ec</t>
        </is>
      </c>
      <c r="C4504" t="inlineStr">
        <is>
          <t>2014-11-29 03:16:45+00:00</t>
        </is>
      </c>
      <c r="D4504" t="inlineStr">
        <is>
          <t>rem</t>
        </is>
      </c>
      <c r="E4504" t="inlineStr"/>
      <c r="F4504" t="inlineStr"/>
      <c r="G4504" t="inlineStr">
        <is>
          <t>pyramid-beaker</t>
        </is>
      </c>
      <c r="H4504">
        <f>=0.7</f>
        <v/>
      </c>
    </row>
    <row r="4505">
      <c r="A4505" t="inlineStr">
        <is>
          <t>Kotti</t>
        </is>
      </c>
      <c r="B4505" t="inlineStr">
        <is>
          <t>8fbe23280294bc3f50898c0ddb441b570fcf23ec</t>
        </is>
      </c>
      <c r="C4505" t="inlineStr">
        <is>
          <t>2014-11-29 03:16:45+00:00</t>
        </is>
      </c>
      <c r="D4505" t="inlineStr">
        <is>
          <t>rem</t>
        </is>
      </c>
      <c r="E4505" t="inlineStr"/>
      <c r="F4505" t="inlineStr"/>
      <c r="G4505" t="inlineStr">
        <is>
          <t>pyramid-debugtoolbar</t>
        </is>
      </c>
      <c r="H4505">
        <f>=1.0.6</f>
        <v/>
      </c>
    </row>
    <row r="4506">
      <c r="A4506" t="inlineStr">
        <is>
          <t>Kotti</t>
        </is>
      </c>
      <c r="B4506" t="inlineStr">
        <is>
          <t>8fbe23280294bc3f50898c0ddb441b570fcf23ec</t>
        </is>
      </c>
      <c r="C4506" t="inlineStr">
        <is>
          <t>2014-11-29 03:16:45+00:00</t>
        </is>
      </c>
      <c r="D4506" t="inlineStr">
        <is>
          <t>rem</t>
        </is>
      </c>
      <c r="E4506" t="inlineStr"/>
      <c r="F4506" t="inlineStr"/>
      <c r="G4506" t="inlineStr">
        <is>
          <t>pyramid-deform</t>
        </is>
      </c>
      <c r="H4506">
        <f>=0.2a5</f>
        <v/>
      </c>
    </row>
    <row r="4507">
      <c r="A4507" t="inlineStr">
        <is>
          <t>Kotti</t>
        </is>
      </c>
      <c r="B4507" t="inlineStr">
        <is>
          <t>8fbe23280294bc3f50898c0ddb441b570fcf23ec</t>
        </is>
      </c>
      <c r="C4507" t="inlineStr">
        <is>
          <t>2014-11-29 03:16:45+00:00</t>
        </is>
      </c>
      <c r="D4507" t="inlineStr">
        <is>
          <t>rem</t>
        </is>
      </c>
      <c r="E4507" t="inlineStr"/>
      <c r="F4507" t="inlineStr"/>
      <c r="G4507" t="inlineStr">
        <is>
          <t>pyramid-mailer</t>
        </is>
      </c>
      <c r="H4507">
        <f>=0.11</f>
        <v/>
      </c>
    </row>
    <row r="4508">
      <c r="A4508" t="inlineStr">
        <is>
          <t>Kotti</t>
        </is>
      </c>
      <c r="B4508" t="inlineStr">
        <is>
          <t>8fbe23280294bc3f50898c0ddb441b570fcf23ec</t>
        </is>
      </c>
      <c r="C4508" t="inlineStr">
        <is>
          <t>2014-11-29 03:16:45+00:00</t>
        </is>
      </c>
      <c r="D4508" t="inlineStr">
        <is>
          <t>rem</t>
        </is>
      </c>
      <c r="E4508" t="inlineStr"/>
      <c r="F4508" t="inlineStr"/>
      <c r="G4508" t="inlineStr">
        <is>
          <t>pyramid-tm</t>
        </is>
      </c>
      <c r="H4508">
        <f>=0.7</f>
        <v/>
      </c>
    </row>
    <row r="4509">
      <c r="A4509" t="inlineStr">
        <is>
          <t>Kotti</t>
        </is>
      </c>
      <c r="B4509" t="inlineStr">
        <is>
          <t>8fbe23280294bc3f50898c0ddb441b570fcf23ec</t>
        </is>
      </c>
      <c r="C4509" t="inlineStr">
        <is>
          <t>2014-11-29 03:16:45+00:00</t>
        </is>
      </c>
      <c r="D4509" t="inlineStr">
        <is>
          <t>rem</t>
        </is>
      </c>
      <c r="E4509" t="inlineStr"/>
      <c r="F4509" t="inlineStr"/>
      <c r="G4509" t="inlineStr">
        <is>
          <t>pyramid-zcml</t>
        </is>
      </c>
      <c r="H4509">
        <f>=1.0.0</f>
        <v/>
      </c>
    </row>
    <row r="4510">
      <c r="A4510" t="inlineStr">
        <is>
          <t>Kotti</t>
        </is>
      </c>
      <c r="B4510" t="inlineStr">
        <is>
          <t>97037eb3581f567e911f01640d7e57b5cd4806e8</t>
        </is>
      </c>
      <c r="C4510" t="inlineStr">
        <is>
          <t>2014-11-30 16:17:32+00:00</t>
        </is>
      </c>
      <c r="D4510" t="inlineStr">
        <is>
          <t>verchange</t>
        </is>
      </c>
      <c r="E4510" t="inlineStr">
        <is>
          <t>kotti_tinymce</t>
        </is>
      </c>
      <c r="F4510">
        <f>=0.5.0</f>
        <v/>
      </c>
      <c r="G4510" t="inlineStr">
        <is>
          <t>kotti_tinymce</t>
        </is>
      </c>
      <c r="H4510">
        <f>=0.5a1</f>
        <v/>
      </c>
    </row>
    <row r="4511">
      <c r="A4511" t="inlineStr">
        <is>
          <t>Kotti</t>
        </is>
      </c>
      <c r="B4511" t="inlineStr">
        <is>
          <t>97037eb3581f567e911f01640d7e57b5cd4806e8</t>
        </is>
      </c>
      <c r="C4511" t="inlineStr">
        <is>
          <t>2014-11-30 16:17:32+00:00</t>
        </is>
      </c>
      <c r="D4511" t="inlineStr">
        <is>
          <t>rem</t>
        </is>
      </c>
      <c r="E4511" t="inlineStr"/>
      <c r="F4511" t="inlineStr"/>
      <c r="G4511" t="inlineStr">
        <is>
          <t>js.tinymce</t>
        </is>
      </c>
      <c r="H4511">
        <f>=4.0.12</f>
        <v/>
      </c>
    </row>
    <row r="4512">
      <c r="A4512" t="inlineStr">
        <is>
          <t>Kotti</t>
        </is>
      </c>
      <c r="B4512" t="inlineStr">
        <is>
          <t>8d50c4f368cc21869fb96c733705b2a55bf9ab51</t>
        </is>
      </c>
      <c r="C4512" t="inlineStr">
        <is>
          <t>2015-05-11 14:35:58+00:00</t>
        </is>
      </c>
      <c r="D4512" t="inlineStr">
        <is>
          <t>verchange</t>
        </is>
      </c>
      <c r="E4512" t="inlineStr">
        <is>
          <t>shutilwhich</t>
        </is>
      </c>
      <c r="F4512">
        <f>=1.1.0</f>
        <v/>
      </c>
      <c r="G4512" t="inlineStr">
        <is>
          <t>shutilwhich</t>
        </is>
      </c>
      <c r="H4512">
        <f>=1.0.1</f>
        <v/>
      </c>
    </row>
    <row r="4513">
      <c r="A4513" t="inlineStr">
        <is>
          <t>Kotti</t>
        </is>
      </c>
      <c r="B4513" t="inlineStr">
        <is>
          <t>8d50c4f368cc21869fb96c733705b2a55bf9ab51</t>
        </is>
      </c>
      <c r="C4513" t="inlineStr">
        <is>
          <t>2015-05-11 14:35:58+00:00</t>
        </is>
      </c>
      <c r="D4513" t="inlineStr">
        <is>
          <t>verchange</t>
        </is>
      </c>
      <c r="E4513" t="inlineStr">
        <is>
          <t>pyramid</t>
        </is>
      </c>
      <c r="F4513">
        <f>=1.5.7</f>
        <v/>
      </c>
      <c r="G4513" t="inlineStr">
        <is>
          <t>pyramid</t>
        </is>
      </c>
      <c r="H4513">
        <f>=1.5.6</f>
        <v/>
      </c>
    </row>
    <row r="4514">
      <c r="A4514" t="inlineStr">
        <is>
          <t>Kotti</t>
        </is>
      </c>
      <c r="B4514" t="inlineStr">
        <is>
          <t>8d50c4f368cc21869fb96c733705b2a55bf9ab51</t>
        </is>
      </c>
      <c r="C4514" t="inlineStr">
        <is>
          <t>2015-05-11 14:35:58+00:00</t>
        </is>
      </c>
      <c r="D4514" t="inlineStr">
        <is>
          <t>verchange</t>
        </is>
      </c>
      <c r="E4514" t="inlineStr">
        <is>
          <t>js.bootstrap</t>
        </is>
      </c>
      <c r="F4514">
        <f>=3.3.4</f>
        <v/>
      </c>
      <c r="G4514" t="inlineStr">
        <is>
          <t>js.bootstrap</t>
        </is>
      </c>
      <c r="H4514">
        <f>=3.3.1</f>
        <v/>
      </c>
    </row>
    <row r="4515">
      <c r="A4515" t="inlineStr">
        <is>
          <t>Kotti</t>
        </is>
      </c>
      <c r="B4515" t="inlineStr">
        <is>
          <t>8d50c4f368cc21869fb96c733705b2a55bf9ab51</t>
        </is>
      </c>
      <c r="C4515" t="inlineStr">
        <is>
          <t>2015-05-11 14:35:58+00:00</t>
        </is>
      </c>
      <c r="D4515" t="inlineStr">
        <is>
          <t>verchange</t>
        </is>
      </c>
      <c r="E4515" t="inlineStr">
        <is>
          <t>repoze.zcml</t>
        </is>
      </c>
      <c r="F4515">
        <f>=1.0b1</f>
        <v/>
      </c>
      <c r="G4515" t="inlineStr">
        <is>
          <t>repoze.zcml</t>
        </is>
      </c>
      <c r="H4515">
        <f>=0.4</f>
        <v/>
      </c>
    </row>
    <row r="4516">
      <c r="A4516" t="inlineStr">
        <is>
          <t>Kotti</t>
        </is>
      </c>
      <c r="B4516" t="inlineStr">
        <is>
          <t>8d50c4f368cc21869fb96c733705b2a55bf9ab51</t>
        </is>
      </c>
      <c r="C4516" t="inlineStr">
        <is>
          <t>2015-05-11 14:35:58+00:00</t>
        </is>
      </c>
      <c r="D4516" t="inlineStr">
        <is>
          <t>verchange</t>
        </is>
      </c>
      <c r="E4516" t="inlineStr">
        <is>
          <t>lingua</t>
        </is>
      </c>
      <c r="F4516">
        <f>=3.10</f>
        <v/>
      </c>
      <c r="G4516" t="inlineStr">
        <is>
          <t>lingua</t>
        </is>
      </c>
      <c r="H4516">
        <f>=3.9</f>
        <v/>
      </c>
    </row>
    <row r="4517">
      <c r="A4517" t="inlineStr">
        <is>
          <t>Kotti</t>
        </is>
      </c>
      <c r="B4517" t="inlineStr">
        <is>
          <t>8d50c4f368cc21869fb96c733705b2a55bf9ab51</t>
        </is>
      </c>
      <c r="C4517" t="inlineStr">
        <is>
          <t>2015-05-11 14:35:58+00:00</t>
        </is>
      </c>
      <c r="D4517" t="inlineStr">
        <is>
          <t>verchange</t>
        </is>
      </c>
      <c r="E4517" t="inlineStr">
        <is>
          <t>Beaker</t>
        </is>
      </c>
      <c r="F4517">
        <f>=1.7.0</f>
        <v/>
      </c>
      <c r="G4517" t="inlineStr">
        <is>
          <t>Beaker</t>
        </is>
      </c>
      <c r="H4517">
        <f>=1.6.5.post1</f>
        <v/>
      </c>
    </row>
    <row r="4518">
      <c r="A4518" t="inlineStr">
        <is>
          <t>Kotti</t>
        </is>
      </c>
      <c r="B4518" t="inlineStr">
        <is>
          <t>8d50c4f368cc21869fb96c733705b2a55bf9ab51</t>
        </is>
      </c>
      <c r="C4518" t="inlineStr">
        <is>
          <t>2015-05-11 14:35:58+00:00</t>
        </is>
      </c>
      <c r="D4518" t="inlineStr">
        <is>
          <t>verchange</t>
        </is>
      </c>
      <c r="E4518" t="inlineStr">
        <is>
          <t>Kotti</t>
        </is>
      </c>
      <c r="F4518">
        <f>=1.1.1</f>
        <v/>
      </c>
      <c r="G4518" t="inlineStr">
        <is>
          <t>Kotti</t>
        </is>
      </c>
      <c r="H4518">
        <f>=1.1.0</f>
        <v/>
      </c>
    </row>
    <row r="4519">
      <c r="A4519" t="inlineStr">
        <is>
          <t>Kotti</t>
        </is>
      </c>
      <c r="B4519" t="inlineStr">
        <is>
          <t>8d50c4f368cc21869fb96c733705b2a55bf9ab51</t>
        </is>
      </c>
      <c r="C4519" t="inlineStr">
        <is>
          <t>2015-05-11 14:35:58+00:00</t>
        </is>
      </c>
      <c r="D4519" t="inlineStr">
        <is>
          <t>verchange</t>
        </is>
      </c>
      <c r="E4519" t="inlineStr">
        <is>
          <t>filedepot</t>
        </is>
      </c>
      <c r="F4519">
        <f>=0.0.4</f>
        <v/>
      </c>
      <c r="G4519" t="inlineStr">
        <is>
          <t>filedepot</t>
        </is>
      </c>
      <c r="H4519">
        <f>=0.0.3</f>
        <v/>
      </c>
    </row>
    <row r="4520">
      <c r="A4520" t="inlineStr">
        <is>
          <t>Kotti</t>
        </is>
      </c>
      <c r="B4520" t="inlineStr">
        <is>
          <t>8d50c4f368cc21869fb96c733705b2a55bf9ab51</t>
        </is>
      </c>
      <c r="C4520" t="inlineStr">
        <is>
          <t>2015-05-11 14:35:58+00:00</t>
        </is>
      </c>
      <c r="D4520" t="inlineStr">
        <is>
          <t>add</t>
        </is>
      </c>
      <c r="E4520" t="inlineStr">
        <is>
          <t>appdirs</t>
        </is>
      </c>
      <c r="F4520">
        <f>=1.4.0</f>
        <v/>
      </c>
      <c r="G4520" t="inlineStr"/>
      <c r="H4520" t="inlineStr"/>
    </row>
    <row r="4521">
      <c r="A4521" t="inlineStr">
        <is>
          <t>Kotti</t>
        </is>
      </c>
      <c r="B4521" t="inlineStr">
        <is>
          <t>8d50c4f368cc21869fb96c733705b2a55bf9ab51</t>
        </is>
      </c>
      <c r="C4521" t="inlineStr">
        <is>
          <t>2015-05-11 14:35:58+00:00</t>
        </is>
      </c>
      <c r="D4521" t="inlineStr">
        <is>
          <t>add</t>
        </is>
      </c>
      <c r="E4521" t="inlineStr">
        <is>
          <t>html5lib</t>
        </is>
      </c>
      <c r="F4521">
        <f>=1.0b6</f>
        <v/>
      </c>
      <c r="G4521" t="inlineStr"/>
      <c r="H4521" t="inlineStr"/>
    </row>
    <row r="4522">
      <c r="A4522" t="inlineStr">
        <is>
          <t>Kotti</t>
        </is>
      </c>
      <c r="B4522" t="inlineStr">
        <is>
          <t>8d50c4f368cc21869fb96c733705b2a55bf9ab51</t>
        </is>
      </c>
      <c r="C4522" t="inlineStr">
        <is>
          <t>2015-05-11 14:35:58+00:00</t>
        </is>
      </c>
      <c r="D4522" t="inlineStr">
        <is>
          <t>add</t>
        </is>
      </c>
      <c r="E4522" t="inlineStr">
        <is>
          <t>iso8601</t>
        </is>
      </c>
      <c r="F4522">
        <f>=0.1.10</f>
        <v/>
      </c>
      <c r="G4522" t="inlineStr"/>
      <c r="H4522" t="inlineStr"/>
    </row>
    <row r="4523">
      <c r="A4523" t="inlineStr">
        <is>
          <t>Kotti</t>
        </is>
      </c>
      <c r="B4523" t="inlineStr">
        <is>
          <t>8d50c4f368cc21869fb96c733705b2a55bf9ab51</t>
        </is>
      </c>
      <c r="C4523" t="inlineStr">
        <is>
          <t>2015-05-11 14:35:58+00:00</t>
        </is>
      </c>
      <c r="D4523" t="inlineStr">
        <is>
          <t>add</t>
        </is>
      </c>
      <c r="E4523" t="inlineStr">
        <is>
          <t>js.jquery-form</t>
        </is>
      </c>
      <c r="F4523">
        <f>=3.09</f>
        <v/>
      </c>
      <c r="G4523" t="inlineStr"/>
      <c r="H4523" t="inlineStr"/>
    </row>
    <row r="4524">
      <c r="A4524" t="inlineStr">
        <is>
          <t>Kotti</t>
        </is>
      </c>
      <c r="B4524" t="inlineStr">
        <is>
          <t>8d50c4f368cc21869fb96c733705b2a55bf9ab51</t>
        </is>
      </c>
      <c r="C4524" t="inlineStr">
        <is>
          <t>2015-05-11 14:35:58+00:00</t>
        </is>
      </c>
      <c r="D4524" t="inlineStr">
        <is>
          <t>add</t>
        </is>
      </c>
      <c r="E4524" t="inlineStr">
        <is>
          <t>js.jquery-maskedinput</t>
        </is>
      </c>
      <c r="F4524">
        <f>=1.3.1</f>
        <v/>
      </c>
      <c r="G4524" t="inlineStr"/>
      <c r="H4524" t="inlineStr"/>
    </row>
    <row r="4525">
      <c r="A4525" t="inlineStr">
        <is>
          <t>Kotti</t>
        </is>
      </c>
      <c r="B4525" t="inlineStr">
        <is>
          <t>8d50c4f368cc21869fb96c733705b2a55bf9ab51</t>
        </is>
      </c>
      <c r="C4525" t="inlineStr">
        <is>
          <t>2015-05-11 14:35:58+00:00</t>
        </is>
      </c>
      <c r="D4525" t="inlineStr">
        <is>
          <t>add</t>
        </is>
      </c>
      <c r="E4525" t="inlineStr">
        <is>
          <t>js.jquery-maskmoney</t>
        </is>
      </c>
      <c r="F4525">
        <f>=1.4.1</f>
        <v/>
      </c>
      <c r="G4525" t="inlineStr"/>
      <c r="H4525" t="inlineStr"/>
    </row>
    <row r="4526">
      <c r="A4526" t="inlineStr">
        <is>
          <t>Kotti</t>
        </is>
      </c>
      <c r="B4526" t="inlineStr">
        <is>
          <t>8d50c4f368cc21869fb96c733705b2a55bf9ab51</t>
        </is>
      </c>
      <c r="C4526" t="inlineStr">
        <is>
          <t>2015-05-11 14:35:58+00:00</t>
        </is>
      </c>
      <c r="D4526" t="inlineStr">
        <is>
          <t>add</t>
        </is>
      </c>
      <c r="E4526" t="inlineStr">
        <is>
          <t>js.jquery-sortable</t>
        </is>
      </c>
      <c r="F4526">
        <f>=0.9.12</f>
        <v/>
      </c>
      <c r="G4526" t="inlineStr"/>
      <c r="H4526" t="inlineStr"/>
    </row>
    <row r="4527">
      <c r="A4527" t="inlineStr">
        <is>
          <t>Kotti</t>
        </is>
      </c>
      <c r="B4527" t="inlineStr">
        <is>
          <t>8d50c4f368cc21869fb96c733705b2a55bf9ab51</t>
        </is>
      </c>
      <c r="C4527" t="inlineStr">
        <is>
          <t>2015-05-11 14:35:58+00:00</t>
        </is>
      </c>
      <c r="D4527" t="inlineStr">
        <is>
          <t>add</t>
        </is>
      </c>
      <c r="E4527" t="inlineStr">
        <is>
          <t>js.jquery-tablednd</t>
        </is>
      </c>
      <c r="F4527">
        <f>=0.4</f>
        <v/>
      </c>
      <c r="G4527" t="inlineStr"/>
      <c r="H4527" t="inlineStr"/>
    </row>
    <row r="4528">
      <c r="A4528" t="inlineStr">
        <is>
          <t>Kotti</t>
        </is>
      </c>
      <c r="B4528" t="inlineStr">
        <is>
          <t>8d50c4f368cc21869fb96c733705b2a55bf9ab51</t>
        </is>
      </c>
      <c r="C4528" t="inlineStr">
        <is>
          <t>2015-05-11 14:35:58+00:00</t>
        </is>
      </c>
      <c r="D4528" t="inlineStr">
        <is>
          <t>add</t>
        </is>
      </c>
      <c r="E4528" t="inlineStr">
        <is>
          <t>js.jquery-timepicker-addon</t>
        </is>
      </c>
      <c r="F4528">
        <f>=1.5.3</f>
        <v/>
      </c>
      <c r="G4528" t="inlineStr"/>
      <c r="H4528" t="inlineStr"/>
    </row>
    <row r="4529">
      <c r="A4529" t="inlineStr">
        <is>
          <t>Kotti</t>
        </is>
      </c>
      <c r="B4529" t="inlineStr">
        <is>
          <t>8d50c4f368cc21869fb96c733705b2a55bf9ab51</t>
        </is>
      </c>
      <c r="C4529" t="inlineStr">
        <is>
          <t>2015-05-11 14:35:58+00:00</t>
        </is>
      </c>
      <c r="D4529" t="inlineStr">
        <is>
          <t>add</t>
        </is>
      </c>
      <c r="E4529" t="inlineStr">
        <is>
          <t>js.jqueryui-tagit</t>
        </is>
      </c>
      <c r="F4529">
        <f>=2.0.24-2</f>
        <v/>
      </c>
      <c r="G4529" t="inlineStr"/>
      <c r="H4529" t="inlineStr"/>
    </row>
    <row r="4530">
      <c r="A4530" t="inlineStr">
        <is>
          <t>Kotti</t>
        </is>
      </c>
      <c r="B4530" t="inlineStr">
        <is>
          <t>8d50c4f368cc21869fb96c733705b2a55bf9ab51</t>
        </is>
      </c>
      <c r="C4530" t="inlineStr">
        <is>
          <t>2015-05-11 14:35:58+00:00</t>
        </is>
      </c>
      <c r="D4530" t="inlineStr">
        <is>
          <t>add</t>
        </is>
      </c>
      <c r="E4530" t="inlineStr">
        <is>
          <t>js.select2</t>
        </is>
      </c>
      <c r="F4530">
        <f>=3.4.1</f>
        <v/>
      </c>
      <c r="G4530" t="inlineStr"/>
      <c r="H4530" t="inlineStr"/>
    </row>
    <row r="4531">
      <c r="A4531" t="inlineStr">
        <is>
          <t>Kotti</t>
        </is>
      </c>
      <c r="B4531" t="inlineStr">
        <is>
          <t>8d50c4f368cc21869fb96c733705b2a55bf9ab51</t>
        </is>
      </c>
      <c r="C4531" t="inlineStr">
        <is>
          <t>2015-05-11 14:35:58+00:00</t>
        </is>
      </c>
      <c r="D4531" t="inlineStr">
        <is>
          <t>add</t>
        </is>
      </c>
      <c r="E4531" t="inlineStr">
        <is>
          <t>js.tinymce</t>
        </is>
      </c>
      <c r="F4531">
        <f>=4.1.5</f>
        <v/>
      </c>
      <c r="G4531" t="inlineStr"/>
      <c r="H4531" t="inlineStr"/>
    </row>
    <row r="4532">
      <c r="A4532" t="inlineStr">
        <is>
          <t>Kotti</t>
        </is>
      </c>
      <c r="B4532" t="inlineStr">
        <is>
          <t>8d50c4f368cc21869fb96c733705b2a55bf9ab51</t>
        </is>
      </c>
      <c r="C4532" t="inlineStr">
        <is>
          <t>2015-05-11 14:35:58+00:00</t>
        </is>
      </c>
      <c r="D4532" t="inlineStr">
        <is>
          <t>add</t>
        </is>
      </c>
      <c r="E4532" t="inlineStr">
        <is>
          <t>kotti-tinymce</t>
        </is>
      </c>
      <c r="F4532">
        <f>=0.5.1</f>
        <v/>
      </c>
      <c r="G4532" t="inlineStr"/>
      <c r="H4532" t="inlineStr"/>
    </row>
    <row r="4533">
      <c r="A4533" t="inlineStr">
        <is>
          <t>Kotti</t>
        </is>
      </c>
      <c r="B4533" t="inlineStr">
        <is>
          <t>8d50c4f368cc21869fb96c733705b2a55bf9ab51</t>
        </is>
      </c>
      <c r="C4533" t="inlineStr">
        <is>
          <t>2015-05-11 14:35:58+00:00</t>
        </is>
      </c>
      <c r="D4533" t="inlineStr">
        <is>
          <t>add</t>
        </is>
      </c>
      <c r="E4533" t="inlineStr">
        <is>
          <t>pyramid-beaker</t>
        </is>
      </c>
      <c r="F4533">
        <f>=0.8</f>
        <v/>
      </c>
      <c r="G4533" t="inlineStr"/>
      <c r="H4533" t="inlineStr"/>
    </row>
    <row r="4534">
      <c r="A4534" t="inlineStr">
        <is>
          <t>Kotti</t>
        </is>
      </c>
      <c r="B4534" t="inlineStr">
        <is>
          <t>8d50c4f368cc21869fb96c733705b2a55bf9ab51</t>
        </is>
      </c>
      <c r="C4534" t="inlineStr">
        <is>
          <t>2015-05-11 14:35:58+00:00</t>
        </is>
      </c>
      <c r="D4534" t="inlineStr">
        <is>
          <t>add</t>
        </is>
      </c>
      <c r="E4534" t="inlineStr">
        <is>
          <t>pyramid-chameleon</t>
        </is>
      </c>
      <c r="F4534">
        <f>=0.3</f>
        <v/>
      </c>
      <c r="G4534" t="inlineStr"/>
      <c r="H4534" t="inlineStr"/>
    </row>
    <row r="4535">
      <c r="A4535" t="inlineStr">
        <is>
          <t>Kotti</t>
        </is>
      </c>
      <c r="B4535" t="inlineStr">
        <is>
          <t>8d50c4f368cc21869fb96c733705b2a55bf9ab51</t>
        </is>
      </c>
      <c r="C4535" t="inlineStr">
        <is>
          <t>2015-05-11 14:35:58+00:00</t>
        </is>
      </c>
      <c r="D4535" t="inlineStr">
        <is>
          <t>add</t>
        </is>
      </c>
      <c r="E4535" t="inlineStr">
        <is>
          <t>pyramid-debugtoolbar</t>
        </is>
      </c>
      <c r="F4535">
        <f>=2.3</f>
        <v/>
      </c>
      <c r="G4535" t="inlineStr"/>
      <c r="H4535" t="inlineStr"/>
    </row>
    <row r="4536">
      <c r="A4536" t="inlineStr">
        <is>
          <t>Kotti</t>
        </is>
      </c>
      <c r="B4536" t="inlineStr">
        <is>
          <t>8d50c4f368cc21869fb96c733705b2a55bf9ab51</t>
        </is>
      </c>
      <c r="C4536" t="inlineStr">
        <is>
          <t>2015-05-11 14:35:58+00:00</t>
        </is>
      </c>
      <c r="D4536" t="inlineStr">
        <is>
          <t>add</t>
        </is>
      </c>
      <c r="E4536" t="inlineStr">
        <is>
          <t>pyramid-deform</t>
        </is>
      </c>
      <c r="F4536">
        <f>=0.2</f>
        <v/>
      </c>
      <c r="G4536" t="inlineStr"/>
      <c r="H4536" t="inlineStr"/>
    </row>
    <row r="4537">
      <c r="A4537" t="inlineStr">
        <is>
          <t>Kotti</t>
        </is>
      </c>
      <c r="B4537" t="inlineStr">
        <is>
          <t>8d50c4f368cc21869fb96c733705b2a55bf9ab51</t>
        </is>
      </c>
      <c r="C4537" t="inlineStr">
        <is>
          <t>2015-05-11 14:35:58+00:00</t>
        </is>
      </c>
      <c r="D4537" t="inlineStr">
        <is>
          <t>add</t>
        </is>
      </c>
      <c r="E4537" t="inlineStr">
        <is>
          <t>pyramid-mailer</t>
        </is>
      </c>
      <c r="F4537">
        <f>=0.14</f>
        <v/>
      </c>
      <c r="G4537" t="inlineStr"/>
      <c r="H4537" t="inlineStr"/>
    </row>
    <row r="4538">
      <c r="A4538" t="inlineStr">
        <is>
          <t>Kotti</t>
        </is>
      </c>
      <c r="B4538" t="inlineStr">
        <is>
          <t>8d50c4f368cc21869fb96c733705b2a55bf9ab51</t>
        </is>
      </c>
      <c r="C4538" t="inlineStr">
        <is>
          <t>2015-05-11 14:35:58+00:00</t>
        </is>
      </c>
      <c r="D4538" t="inlineStr">
        <is>
          <t>add</t>
        </is>
      </c>
      <c r="E4538" t="inlineStr">
        <is>
          <t>pyramid-mako</t>
        </is>
      </c>
      <c r="F4538">
        <f>=1.0.2</f>
        <v/>
      </c>
      <c r="G4538" t="inlineStr"/>
      <c r="H4538" t="inlineStr"/>
    </row>
    <row r="4539">
      <c r="A4539" t="inlineStr">
        <is>
          <t>Kotti</t>
        </is>
      </c>
      <c r="B4539" t="inlineStr">
        <is>
          <t>8d50c4f368cc21869fb96c733705b2a55bf9ab51</t>
        </is>
      </c>
      <c r="C4539" t="inlineStr">
        <is>
          <t>2015-05-11 14:35:58+00:00</t>
        </is>
      </c>
      <c r="D4539" t="inlineStr">
        <is>
          <t>add</t>
        </is>
      </c>
      <c r="E4539" t="inlineStr">
        <is>
          <t>pyramid-tm</t>
        </is>
      </c>
      <c r="F4539">
        <f>=0.11</f>
        <v/>
      </c>
      <c r="G4539" t="inlineStr"/>
      <c r="H4539" t="inlineStr"/>
    </row>
    <row r="4540">
      <c r="A4540" t="inlineStr">
        <is>
          <t>Kotti</t>
        </is>
      </c>
      <c r="B4540" t="inlineStr">
        <is>
          <t>8d50c4f368cc21869fb96c733705b2a55bf9ab51</t>
        </is>
      </c>
      <c r="C4540" t="inlineStr">
        <is>
          <t>2015-05-11 14:35:58+00:00</t>
        </is>
      </c>
      <c r="D4540" t="inlineStr">
        <is>
          <t>add</t>
        </is>
      </c>
      <c r="E4540" t="inlineStr">
        <is>
          <t>pyramid-zcml</t>
        </is>
      </c>
      <c r="F4540">
        <f>=1.0.0</f>
        <v/>
      </c>
      <c r="G4540" t="inlineStr"/>
      <c r="H4540" t="inlineStr"/>
    </row>
    <row r="4541">
      <c r="A4541" t="inlineStr">
        <is>
          <t>Kotti</t>
        </is>
      </c>
      <c r="B4541" t="inlineStr">
        <is>
          <t>8d50c4f368cc21869fb96c733705b2a55bf9ab51</t>
        </is>
      </c>
      <c r="C4541" t="inlineStr">
        <is>
          <t>2015-05-11 14:35:58+00:00</t>
        </is>
      </c>
      <c r="D4541" t="inlineStr">
        <is>
          <t>add</t>
        </is>
      </c>
      <c r="E4541" t="inlineStr">
        <is>
          <t>six</t>
        </is>
      </c>
      <c r="F4541">
        <f>=1.9.0</f>
        <v/>
      </c>
      <c r="G4541" t="inlineStr"/>
      <c r="H4541" t="inlineStr"/>
    </row>
    <row r="4542">
      <c r="A4542" t="inlineStr">
        <is>
          <t>Kotti</t>
        </is>
      </c>
      <c r="B4542" t="inlineStr">
        <is>
          <t>8d50c4f368cc21869fb96c733705b2a55bf9ab51</t>
        </is>
      </c>
      <c r="C4542" t="inlineStr">
        <is>
          <t>2015-05-11 14:35:58+00:00</t>
        </is>
      </c>
      <c r="D4542" t="inlineStr">
        <is>
          <t>rem</t>
        </is>
      </c>
      <c r="E4542" t="inlineStr"/>
      <c r="F4542" t="inlineStr"/>
      <c r="G4542" t="inlineStr">
        <is>
          <t>argparse</t>
        </is>
      </c>
      <c r="H4542">
        <f>=1.3.0</f>
        <v/>
      </c>
    </row>
    <row r="4543">
      <c r="A4543" t="inlineStr">
        <is>
          <t>Kotti</t>
        </is>
      </c>
      <c r="B4543" t="inlineStr">
        <is>
          <t>8d50c4f368cc21869fb96c733705b2a55bf9ab51</t>
        </is>
      </c>
      <c r="C4543" t="inlineStr">
        <is>
          <t>2015-05-11 14:35:58+00:00</t>
        </is>
      </c>
      <c r="D4543" t="inlineStr">
        <is>
          <t>rem</t>
        </is>
      </c>
      <c r="E4543" t="inlineStr"/>
      <c r="F4543" t="inlineStr"/>
      <c r="G4543" t="inlineStr">
        <is>
          <t>js.chosen</t>
        </is>
      </c>
      <c r="H4543">
        <f>=0.9.14</f>
        <v/>
      </c>
    </row>
    <row r="4544">
      <c r="A4544" t="inlineStr">
        <is>
          <t>Kotti</t>
        </is>
      </c>
      <c r="B4544" t="inlineStr">
        <is>
          <t>8d50c4f368cc21869fb96c733705b2a55bf9ab51</t>
        </is>
      </c>
      <c r="C4544" t="inlineStr">
        <is>
          <t>2015-05-11 14:35:58+00:00</t>
        </is>
      </c>
      <c r="D4544" t="inlineStr">
        <is>
          <t>rem</t>
        </is>
      </c>
      <c r="E4544" t="inlineStr"/>
      <c r="F4544" t="inlineStr"/>
      <c r="G4544" t="inlineStr">
        <is>
          <t>js.jquery_form</t>
        </is>
      </c>
      <c r="H4544">
        <f>=3.09</f>
        <v/>
      </c>
    </row>
    <row r="4545">
      <c r="A4545" t="inlineStr">
        <is>
          <t>Kotti</t>
        </is>
      </c>
      <c r="B4545" t="inlineStr">
        <is>
          <t>8d50c4f368cc21869fb96c733705b2a55bf9ab51</t>
        </is>
      </c>
      <c r="C4545" t="inlineStr">
        <is>
          <t>2015-05-11 14:35:58+00:00</t>
        </is>
      </c>
      <c r="D4545" t="inlineStr">
        <is>
          <t>rem</t>
        </is>
      </c>
      <c r="E4545" t="inlineStr"/>
      <c r="F4545" t="inlineStr"/>
      <c r="G4545" t="inlineStr">
        <is>
          <t>js.jquery_maskedinput</t>
        </is>
      </c>
      <c r="H4545">
        <f>=1.3.1</f>
        <v/>
      </c>
    </row>
    <row r="4546">
      <c r="A4546" t="inlineStr">
        <is>
          <t>Kotti</t>
        </is>
      </c>
      <c r="B4546" t="inlineStr">
        <is>
          <t>8d50c4f368cc21869fb96c733705b2a55bf9ab51</t>
        </is>
      </c>
      <c r="C4546" t="inlineStr">
        <is>
          <t>2015-05-11 14:35:58+00:00</t>
        </is>
      </c>
      <c r="D4546" t="inlineStr">
        <is>
          <t>rem</t>
        </is>
      </c>
      <c r="E4546" t="inlineStr"/>
      <c r="F4546" t="inlineStr"/>
      <c r="G4546" t="inlineStr">
        <is>
          <t>js.jquery_maskmoney</t>
        </is>
      </c>
      <c r="H4546">
        <f>=1.4.1</f>
        <v/>
      </c>
    </row>
    <row r="4547">
      <c r="A4547" t="inlineStr">
        <is>
          <t>Kotti</t>
        </is>
      </c>
      <c r="B4547" t="inlineStr">
        <is>
          <t>8d50c4f368cc21869fb96c733705b2a55bf9ab51</t>
        </is>
      </c>
      <c r="C4547" t="inlineStr">
        <is>
          <t>2015-05-11 14:35:58+00:00</t>
        </is>
      </c>
      <c r="D4547" t="inlineStr">
        <is>
          <t>rem</t>
        </is>
      </c>
      <c r="E4547" t="inlineStr"/>
      <c r="F4547" t="inlineStr"/>
      <c r="G4547" t="inlineStr">
        <is>
          <t>js.jquery_sortable</t>
        </is>
      </c>
      <c r="H4547">
        <f>=0.9.12</f>
        <v/>
      </c>
    </row>
    <row r="4548">
      <c r="A4548" t="inlineStr">
        <is>
          <t>Kotti</t>
        </is>
      </c>
      <c r="B4548" t="inlineStr">
        <is>
          <t>8d50c4f368cc21869fb96c733705b2a55bf9ab51</t>
        </is>
      </c>
      <c r="C4548" t="inlineStr">
        <is>
          <t>2015-05-11 14:35:58+00:00</t>
        </is>
      </c>
      <c r="D4548" t="inlineStr">
        <is>
          <t>rem</t>
        </is>
      </c>
      <c r="E4548" t="inlineStr"/>
      <c r="F4548" t="inlineStr"/>
      <c r="G4548" t="inlineStr">
        <is>
          <t>js.jquery_tablednd</t>
        </is>
      </c>
      <c r="H4548">
        <f>=0.4</f>
        <v/>
      </c>
    </row>
    <row r="4549">
      <c r="A4549" t="inlineStr">
        <is>
          <t>Kotti</t>
        </is>
      </c>
      <c r="B4549" t="inlineStr">
        <is>
          <t>8d50c4f368cc21869fb96c733705b2a55bf9ab51</t>
        </is>
      </c>
      <c r="C4549" t="inlineStr">
        <is>
          <t>2015-05-11 14:35:58+00:00</t>
        </is>
      </c>
      <c r="D4549" t="inlineStr">
        <is>
          <t>rem</t>
        </is>
      </c>
      <c r="E4549" t="inlineStr"/>
      <c r="F4549" t="inlineStr"/>
      <c r="G4549" t="inlineStr">
        <is>
          <t>js.jquery_timepicker_addon</t>
        </is>
      </c>
      <c r="H4549">
        <f>=1.3-1</f>
        <v/>
      </c>
    </row>
    <row r="4550">
      <c r="A4550" t="inlineStr">
        <is>
          <t>Kotti</t>
        </is>
      </c>
      <c r="B4550" t="inlineStr">
        <is>
          <t>8d50c4f368cc21869fb96c733705b2a55bf9ab51</t>
        </is>
      </c>
      <c r="C4550" t="inlineStr">
        <is>
          <t>2015-05-11 14:35:58+00:00</t>
        </is>
      </c>
      <c r="D4550" t="inlineStr">
        <is>
          <t>rem</t>
        </is>
      </c>
      <c r="E4550" t="inlineStr"/>
      <c r="F4550" t="inlineStr"/>
      <c r="G4550" t="inlineStr">
        <is>
          <t>js.jqueryui_tagit</t>
        </is>
      </c>
      <c r="H4550">
        <f>=2.0.24-2</f>
        <v/>
      </c>
    </row>
    <row r="4551">
      <c r="A4551" t="inlineStr">
        <is>
          <t>Kotti</t>
        </is>
      </c>
      <c r="B4551" t="inlineStr">
        <is>
          <t>8d50c4f368cc21869fb96c733705b2a55bf9ab51</t>
        </is>
      </c>
      <c r="C4551" t="inlineStr">
        <is>
          <t>2015-05-11 14:35:58+00:00</t>
        </is>
      </c>
      <c r="D4551" t="inlineStr">
        <is>
          <t>rem</t>
        </is>
      </c>
      <c r="E4551" t="inlineStr"/>
      <c r="F4551" t="inlineStr"/>
      <c r="G4551" t="inlineStr">
        <is>
          <t>kotti_tinymce</t>
        </is>
      </c>
      <c r="H4551">
        <f>=0.5.1</f>
        <v/>
      </c>
    </row>
    <row r="4552">
      <c r="A4552" t="inlineStr">
        <is>
          <t>Kotti</t>
        </is>
      </c>
      <c r="B4552" t="inlineStr">
        <is>
          <t>8d50c4f368cc21869fb96c733705b2a55bf9ab51</t>
        </is>
      </c>
      <c r="C4552" t="inlineStr">
        <is>
          <t>2015-05-11 14:35:58+00:00</t>
        </is>
      </c>
      <c r="D4552" t="inlineStr">
        <is>
          <t>rem</t>
        </is>
      </c>
      <c r="E4552" t="inlineStr"/>
      <c r="F4552" t="inlineStr"/>
      <c r="G4552" t="inlineStr">
        <is>
          <t>pyramid_beaker</t>
        </is>
      </c>
      <c r="H4552">
        <f>=0.8</f>
        <v/>
      </c>
    </row>
    <row r="4553">
      <c r="A4553" t="inlineStr">
        <is>
          <t>Kotti</t>
        </is>
      </c>
      <c r="B4553" t="inlineStr">
        <is>
          <t>8d50c4f368cc21869fb96c733705b2a55bf9ab51</t>
        </is>
      </c>
      <c r="C4553" t="inlineStr">
        <is>
          <t>2015-05-11 14:35:58+00:00</t>
        </is>
      </c>
      <c r="D4553" t="inlineStr">
        <is>
          <t>rem</t>
        </is>
      </c>
      <c r="E4553" t="inlineStr"/>
      <c r="F4553" t="inlineStr"/>
      <c r="G4553" t="inlineStr">
        <is>
          <t>pyramid_chameleon</t>
        </is>
      </c>
      <c r="H4553">
        <f>=0.3</f>
        <v/>
      </c>
    </row>
    <row r="4554">
      <c r="A4554" t="inlineStr">
        <is>
          <t>Kotti</t>
        </is>
      </c>
      <c r="B4554" t="inlineStr">
        <is>
          <t>8d50c4f368cc21869fb96c733705b2a55bf9ab51</t>
        </is>
      </c>
      <c r="C4554" t="inlineStr">
        <is>
          <t>2015-05-11 14:35:58+00:00</t>
        </is>
      </c>
      <c r="D4554" t="inlineStr">
        <is>
          <t>rem</t>
        </is>
      </c>
      <c r="E4554" t="inlineStr"/>
      <c r="F4554" t="inlineStr"/>
      <c r="G4554" t="inlineStr">
        <is>
          <t>pyramid_debugtoolbar</t>
        </is>
      </c>
      <c r="H4554">
        <f>=2.3</f>
        <v/>
      </c>
    </row>
    <row r="4555">
      <c r="A4555" t="inlineStr">
        <is>
          <t>Kotti</t>
        </is>
      </c>
      <c r="B4555" t="inlineStr">
        <is>
          <t>8d50c4f368cc21869fb96c733705b2a55bf9ab51</t>
        </is>
      </c>
      <c r="C4555" t="inlineStr">
        <is>
          <t>2015-05-11 14:35:58+00:00</t>
        </is>
      </c>
      <c r="D4555" t="inlineStr">
        <is>
          <t>rem</t>
        </is>
      </c>
      <c r="E4555" t="inlineStr"/>
      <c r="F4555" t="inlineStr"/>
      <c r="G4555" t="inlineStr">
        <is>
          <t>pyramid_deform</t>
        </is>
      </c>
      <c r="H4555">
        <f>=0.2</f>
        <v/>
      </c>
    </row>
    <row r="4556">
      <c r="A4556" t="inlineStr">
        <is>
          <t>Kotti</t>
        </is>
      </c>
      <c r="B4556" t="inlineStr">
        <is>
          <t>8d50c4f368cc21869fb96c733705b2a55bf9ab51</t>
        </is>
      </c>
      <c r="C4556" t="inlineStr">
        <is>
          <t>2015-05-11 14:35:58+00:00</t>
        </is>
      </c>
      <c r="D4556" t="inlineStr">
        <is>
          <t>rem</t>
        </is>
      </c>
      <c r="E4556" t="inlineStr"/>
      <c r="F4556" t="inlineStr"/>
      <c r="G4556" t="inlineStr">
        <is>
          <t>pyramid_mailer</t>
        </is>
      </c>
      <c r="H4556">
        <f>=0.14</f>
        <v/>
      </c>
    </row>
    <row r="4557">
      <c r="A4557" t="inlineStr">
        <is>
          <t>Kotti</t>
        </is>
      </c>
      <c r="B4557" t="inlineStr">
        <is>
          <t>8d50c4f368cc21869fb96c733705b2a55bf9ab51</t>
        </is>
      </c>
      <c r="C4557" t="inlineStr">
        <is>
          <t>2015-05-11 14:35:58+00:00</t>
        </is>
      </c>
      <c r="D4557" t="inlineStr">
        <is>
          <t>rem</t>
        </is>
      </c>
      <c r="E4557" t="inlineStr"/>
      <c r="F4557" t="inlineStr"/>
      <c r="G4557" t="inlineStr">
        <is>
          <t>pyramid_mako</t>
        </is>
      </c>
      <c r="H4557">
        <f>=1.0.2</f>
        <v/>
      </c>
    </row>
    <row r="4558">
      <c r="A4558" t="inlineStr">
        <is>
          <t>Kotti</t>
        </is>
      </c>
      <c r="B4558" t="inlineStr">
        <is>
          <t>8d50c4f368cc21869fb96c733705b2a55bf9ab51</t>
        </is>
      </c>
      <c r="C4558" t="inlineStr">
        <is>
          <t>2015-05-11 14:35:58+00:00</t>
        </is>
      </c>
      <c r="D4558" t="inlineStr">
        <is>
          <t>rem</t>
        </is>
      </c>
      <c r="E4558" t="inlineStr"/>
      <c r="F4558" t="inlineStr"/>
      <c r="G4558" t="inlineStr">
        <is>
          <t>pyramid_tm</t>
        </is>
      </c>
      <c r="H4558">
        <f>=0.11</f>
        <v/>
      </c>
    </row>
    <row r="4559">
      <c r="A4559" t="inlineStr">
        <is>
          <t>Kotti</t>
        </is>
      </c>
      <c r="B4559" t="inlineStr">
        <is>
          <t>8d50c4f368cc21869fb96c733705b2a55bf9ab51</t>
        </is>
      </c>
      <c r="C4559" t="inlineStr">
        <is>
          <t>2015-05-11 14:35:58+00:00</t>
        </is>
      </c>
      <c r="D4559" t="inlineStr">
        <is>
          <t>rem</t>
        </is>
      </c>
      <c r="E4559" t="inlineStr"/>
      <c r="F4559" t="inlineStr"/>
      <c r="G4559" t="inlineStr">
        <is>
          <t>pyramid_zcml</t>
        </is>
      </c>
      <c r="H4559">
        <f>=1.0.0</f>
        <v/>
      </c>
    </row>
    <row r="4560">
      <c r="A4560" t="inlineStr">
        <is>
          <t>Kotti</t>
        </is>
      </c>
      <c r="B4560" t="inlineStr">
        <is>
          <t>8d50c4f368cc21869fb96c733705b2a55bf9ab51</t>
        </is>
      </c>
      <c r="C4560" t="inlineStr">
        <is>
          <t>2015-05-11 14:35:58+00:00</t>
        </is>
      </c>
      <c r="D4560" t="inlineStr">
        <is>
          <t>rem</t>
        </is>
      </c>
      <c r="E4560" t="inlineStr"/>
      <c r="F4560" t="inlineStr"/>
      <c r="G4560" t="inlineStr">
        <is>
          <t>xlrd</t>
        </is>
      </c>
      <c r="H4560">
        <f>=0.9.3</f>
        <v/>
      </c>
    </row>
    <row r="4561">
      <c r="A4561" t="inlineStr">
        <is>
          <t>Kotti</t>
        </is>
      </c>
      <c r="B4561" t="inlineStr">
        <is>
          <t>8d50c4f368cc21869fb96c733705b2a55bf9ab51</t>
        </is>
      </c>
      <c r="C4561" t="inlineStr">
        <is>
          <t>2015-05-11 14:35:58+00:00</t>
        </is>
      </c>
      <c r="D4561" t="inlineStr">
        <is>
          <t>rem</t>
        </is>
      </c>
      <c r="E4561" t="inlineStr"/>
      <c r="F4561" t="inlineStr"/>
      <c r="G4561" t="inlineStr">
        <is>
          <t>xlwt</t>
        </is>
      </c>
      <c r="H4561">
        <f>=1.0.0</f>
        <v/>
      </c>
    </row>
    <row r="4562">
      <c r="A4562" t="inlineStr">
        <is>
          <t>Kotti</t>
        </is>
      </c>
      <c r="B4562" t="inlineStr">
        <is>
          <t>6668e1e538e9b3780514e4438056c44172b77ef4</t>
        </is>
      </c>
      <c r="C4562" t="inlineStr">
        <is>
          <t>2015-06-12 14:51:25+00:00</t>
        </is>
      </c>
      <c r="D4562" t="inlineStr">
        <is>
          <t>verchange</t>
        </is>
      </c>
      <c r="E4562" t="inlineStr">
        <is>
          <t>Kotti</t>
        </is>
      </c>
      <c r="F4562">
        <f>=1.1.2</f>
        <v/>
      </c>
      <c r="G4562" t="inlineStr">
        <is>
          <t>Kotti</t>
        </is>
      </c>
      <c r="H4562">
        <f>=1.1.1</f>
        <v/>
      </c>
    </row>
    <row r="4563">
      <c r="A4563" t="inlineStr">
        <is>
          <t>Kotti</t>
        </is>
      </c>
      <c r="B4563" t="inlineStr">
        <is>
          <t>6668e1e538e9b3780514e4438056c44172b77ef4</t>
        </is>
      </c>
      <c r="C4563" t="inlineStr">
        <is>
          <t>2015-06-12 14:51:25+00:00</t>
        </is>
      </c>
      <c r="D4563" t="inlineStr">
        <is>
          <t>verchange</t>
        </is>
      </c>
      <c r="E4563" t="inlineStr">
        <is>
          <t>kotti-tinymce</t>
        </is>
      </c>
      <c r="F4563">
        <f>=0.5.2</f>
        <v/>
      </c>
      <c r="G4563" t="inlineStr">
        <is>
          <t>kotti-tinymce</t>
        </is>
      </c>
      <c r="H4563">
        <f>=0.5.1</f>
        <v/>
      </c>
    </row>
    <row r="4564">
      <c r="A4564" t="inlineStr">
        <is>
          <t>Kotti</t>
        </is>
      </c>
      <c r="B4564" t="inlineStr">
        <is>
          <t>6668e1e538e9b3780514e4438056c44172b77ef4</t>
        </is>
      </c>
      <c r="C4564" t="inlineStr">
        <is>
          <t>2015-06-12 14:51:25+00:00</t>
        </is>
      </c>
      <c r="D4564" t="inlineStr">
        <is>
          <t>verchange</t>
        </is>
      </c>
      <c r="E4564" t="inlineStr">
        <is>
          <t>alembic</t>
        </is>
      </c>
      <c r="F4564">
        <f>=0.7.6</f>
        <v/>
      </c>
      <c r="G4564" t="inlineStr">
        <is>
          <t>alembic</t>
        </is>
      </c>
      <c r="H4564">
        <f>=0.6.7</f>
        <v/>
      </c>
    </row>
    <row r="4565">
      <c r="A4565" t="inlineStr">
        <is>
          <t>Kotti</t>
        </is>
      </c>
      <c r="B4565" t="inlineStr">
        <is>
          <t>da77fb6c2c8d2680faa64500953dbede64b5523e</t>
        </is>
      </c>
      <c r="C4565" t="inlineStr">
        <is>
          <t>2015-06-17 14:33:21+00:00</t>
        </is>
      </c>
      <c r="D4565" t="inlineStr">
        <is>
          <t>verchange</t>
        </is>
      </c>
      <c r="E4565" t="inlineStr">
        <is>
          <t>Kotti</t>
        </is>
      </c>
      <c r="F4565">
        <f>=1.1.3</f>
        <v/>
      </c>
      <c r="G4565" t="inlineStr">
        <is>
          <t>Kotti</t>
        </is>
      </c>
      <c r="H4565">
        <f>=1.1.2</f>
        <v/>
      </c>
    </row>
    <row r="4566">
      <c r="A4566" t="inlineStr">
        <is>
          <t>Kotti</t>
        </is>
      </c>
      <c r="B4566" t="inlineStr">
        <is>
          <t>da77fb6c2c8d2680faa64500953dbede64b5523e</t>
        </is>
      </c>
      <c r="C4566" t="inlineStr">
        <is>
          <t>2015-06-17 14:33:21+00:00</t>
        </is>
      </c>
      <c r="D4566" t="inlineStr">
        <is>
          <t>verchange</t>
        </is>
      </c>
      <c r="E4566" t="inlineStr">
        <is>
          <t>kotti-tinymce</t>
        </is>
      </c>
      <c r="F4566">
        <f>=0.5.3</f>
        <v/>
      </c>
      <c r="G4566" t="inlineStr">
        <is>
          <t>kotti-tinymce</t>
        </is>
      </c>
      <c r="H4566">
        <f>=0.5.2</f>
        <v/>
      </c>
    </row>
    <row r="4567">
      <c r="A4567" t="inlineStr">
        <is>
          <t>Kotti</t>
        </is>
      </c>
      <c r="B4567" t="inlineStr">
        <is>
          <t>802364e24dd26b09cbbd9b5e871dd6803ec9d4b2</t>
        </is>
      </c>
      <c r="C4567" t="inlineStr">
        <is>
          <t>2015-06-26 22:36:04+00:00</t>
        </is>
      </c>
      <c r="D4567" t="inlineStr">
        <is>
          <t>verchange</t>
        </is>
      </c>
      <c r="E4567" t="inlineStr">
        <is>
          <t>pytz</t>
        </is>
      </c>
      <c r="F4567">
        <f>=2015.4</f>
        <v/>
      </c>
      <c r="G4567" t="inlineStr">
        <is>
          <t>pytz</t>
        </is>
      </c>
      <c r="H4567">
        <f>=2015.2</f>
        <v/>
      </c>
    </row>
    <row r="4568">
      <c r="A4568" t="inlineStr">
        <is>
          <t>Kotti</t>
        </is>
      </c>
      <c r="B4568" t="inlineStr">
        <is>
          <t>802364e24dd26b09cbbd9b5e871dd6803ec9d4b2</t>
        </is>
      </c>
      <c r="C4568" t="inlineStr">
        <is>
          <t>2015-06-26 22:36:04+00:00</t>
        </is>
      </c>
      <c r="D4568" t="inlineStr">
        <is>
          <t>verchange</t>
        </is>
      </c>
      <c r="E4568" t="inlineStr">
        <is>
          <t>transaction</t>
        </is>
      </c>
      <c r="F4568">
        <f>=1.4.4</f>
        <v/>
      </c>
      <c r="G4568" t="inlineStr">
        <is>
          <t>transaction</t>
        </is>
      </c>
      <c r="H4568">
        <f>=1.4.3</f>
        <v/>
      </c>
    </row>
    <row r="4569">
      <c r="A4569" t="inlineStr">
        <is>
          <t>Kotti</t>
        </is>
      </c>
      <c r="B4569" t="inlineStr">
        <is>
          <t>802364e24dd26b09cbbd9b5e871dd6803ec9d4b2</t>
        </is>
      </c>
      <c r="C4569" t="inlineStr">
        <is>
          <t>2015-06-26 22:36:04+00:00</t>
        </is>
      </c>
      <c r="D4569" t="inlineStr">
        <is>
          <t>verchange</t>
        </is>
      </c>
      <c r="E4569" t="inlineStr">
        <is>
          <t>pyramid-mailer</t>
        </is>
      </c>
      <c r="F4569">
        <f>=0.14.1</f>
        <v/>
      </c>
      <c r="G4569" t="inlineStr">
        <is>
          <t>pyramid-mailer</t>
        </is>
      </c>
      <c r="H4569">
        <f>=0.14</f>
        <v/>
      </c>
    </row>
    <row r="4570">
      <c r="A4570" t="inlineStr">
        <is>
          <t>Kotti</t>
        </is>
      </c>
      <c r="B4570" t="inlineStr">
        <is>
          <t>802364e24dd26b09cbbd9b5e871dd6803ec9d4b2</t>
        </is>
      </c>
      <c r="C4570" t="inlineStr">
        <is>
          <t>2015-06-26 22:36:04+00:00</t>
        </is>
      </c>
      <c r="D4570" t="inlineStr">
        <is>
          <t>verchange</t>
        </is>
      </c>
      <c r="E4570" t="inlineStr">
        <is>
          <t>filedepot</t>
        </is>
      </c>
      <c r="F4570">
        <f>=0.0.6</f>
        <v/>
      </c>
      <c r="G4570" t="inlineStr">
        <is>
          <t>filedepot</t>
        </is>
      </c>
      <c r="H4570">
        <f>=0.0.4</f>
        <v/>
      </c>
    </row>
    <row r="4571">
      <c r="A4571" t="inlineStr">
        <is>
          <t>Kotti</t>
        </is>
      </c>
      <c r="B4571" t="inlineStr">
        <is>
          <t>802364e24dd26b09cbbd9b5e871dd6803ec9d4b2</t>
        </is>
      </c>
      <c r="C4571" t="inlineStr">
        <is>
          <t>2015-06-26 22:36:04+00:00</t>
        </is>
      </c>
      <c r="D4571" t="inlineStr">
        <is>
          <t>verchange</t>
        </is>
      </c>
      <c r="E4571" t="inlineStr">
        <is>
          <t>Unidecode</t>
        </is>
      </c>
      <c r="F4571">
        <f>=0.04.18</f>
        <v/>
      </c>
      <c r="G4571" t="inlineStr">
        <is>
          <t>Unidecode</t>
        </is>
      </c>
      <c r="H4571">
        <f>=0.04.17</f>
        <v/>
      </c>
    </row>
    <row r="4572">
      <c r="A4572" t="inlineStr">
        <is>
          <t>Kotti</t>
        </is>
      </c>
      <c r="B4572" t="inlineStr">
        <is>
          <t>802364e24dd26b09cbbd9b5e871dd6803ec9d4b2</t>
        </is>
      </c>
      <c r="C4572" t="inlineStr">
        <is>
          <t>2015-06-26 22:36:04+00:00</t>
        </is>
      </c>
      <c r="D4572" t="inlineStr">
        <is>
          <t>verchange</t>
        </is>
      </c>
      <c r="E4572" t="inlineStr">
        <is>
          <t>Pillow</t>
        </is>
      </c>
      <c r="F4572">
        <f>=2.8.2</f>
        <v/>
      </c>
      <c r="G4572" t="inlineStr">
        <is>
          <t>Pillow</t>
        </is>
      </c>
      <c r="H4572">
        <f>=2.8.1</f>
        <v/>
      </c>
    </row>
    <row r="4573">
      <c r="A4573" t="inlineStr">
        <is>
          <t>Kotti</t>
        </is>
      </c>
      <c r="B4573" t="inlineStr">
        <is>
          <t>802364e24dd26b09cbbd9b5e871dd6803ec9d4b2</t>
        </is>
      </c>
      <c r="C4573" t="inlineStr">
        <is>
          <t>2015-06-26 22:36:04+00:00</t>
        </is>
      </c>
      <c r="D4573" t="inlineStr">
        <is>
          <t>verchange</t>
        </is>
      </c>
      <c r="E4573" t="inlineStr">
        <is>
          <t>SQLAlchemy</t>
        </is>
      </c>
      <c r="F4573">
        <f>=1.0.6</f>
        <v/>
      </c>
      <c r="G4573" t="inlineStr">
        <is>
          <t>SQLAlchemy</t>
        </is>
      </c>
      <c r="H4573">
        <f>=0.9.9</f>
        <v/>
      </c>
    </row>
    <row r="4574">
      <c r="A4574" t="inlineStr">
        <is>
          <t>Kotti</t>
        </is>
      </c>
      <c r="B4574" t="inlineStr">
        <is>
          <t>802364e24dd26b09cbbd9b5e871dd6803ec9d4b2</t>
        </is>
      </c>
      <c r="C4574" t="inlineStr">
        <is>
          <t>2015-06-26 22:36:04+00:00</t>
        </is>
      </c>
      <c r="D4574" t="inlineStr">
        <is>
          <t>verchange</t>
        </is>
      </c>
      <c r="E4574" t="inlineStr">
        <is>
          <t>pyramid-debugtoolbar</t>
        </is>
      </c>
      <c r="F4574">
        <f>=2.4</f>
        <v/>
      </c>
      <c r="G4574" t="inlineStr">
        <is>
          <t>pyramid-debugtoolbar</t>
        </is>
      </c>
      <c r="H4574">
        <f>=2.3</f>
        <v/>
      </c>
    </row>
    <row r="4575">
      <c r="A4575" t="inlineStr">
        <is>
          <t>Kotti</t>
        </is>
      </c>
      <c r="B4575" t="inlineStr">
        <is>
          <t>802364e24dd26b09cbbd9b5e871dd6803ec9d4b2</t>
        </is>
      </c>
      <c r="C4575" t="inlineStr">
        <is>
          <t>2015-06-26 22:36:04+00:00</t>
        </is>
      </c>
      <c r="D4575" t="inlineStr">
        <is>
          <t>verchange</t>
        </is>
      </c>
      <c r="E4575" t="inlineStr">
        <is>
          <t>html2text</t>
        </is>
      </c>
      <c r="F4575">
        <f>=2015.6.21</f>
        <v/>
      </c>
      <c r="G4575" t="inlineStr">
        <is>
          <t>html2text</t>
        </is>
      </c>
      <c r="H4575">
        <f>=2015.4.14</f>
        <v/>
      </c>
    </row>
    <row r="4576">
      <c r="A4576" t="inlineStr">
        <is>
          <t>Kotti</t>
        </is>
      </c>
      <c r="B4576" t="inlineStr">
        <is>
          <t>802364e24dd26b09cbbd9b5e871dd6803ec9d4b2</t>
        </is>
      </c>
      <c r="C4576" t="inlineStr">
        <is>
          <t>2015-06-26 22:36:04+00:00</t>
        </is>
      </c>
      <c r="D4576" t="inlineStr">
        <is>
          <t>verchange</t>
        </is>
      </c>
      <c r="E4576" t="inlineStr">
        <is>
          <t>zope.component</t>
        </is>
      </c>
      <c r="F4576">
        <f>=4.2.2</f>
        <v/>
      </c>
      <c r="G4576" t="inlineStr">
        <is>
          <t>zope.component</t>
        </is>
      </c>
      <c r="H4576">
        <f>=4.2.1</f>
        <v/>
      </c>
    </row>
    <row r="4577">
      <c r="A4577" t="inlineStr">
        <is>
          <t>Kotti</t>
        </is>
      </c>
      <c r="B4577" t="inlineStr">
        <is>
          <t>802364e24dd26b09cbbd9b5e871dd6803ec9d4b2</t>
        </is>
      </c>
      <c r="C4577" t="inlineStr">
        <is>
          <t>2015-06-26 22:36:04+00:00</t>
        </is>
      </c>
      <c r="D4577" t="inlineStr">
        <is>
          <t>verchange</t>
        </is>
      </c>
      <c r="E4577" t="inlineStr">
        <is>
          <t>Kotti</t>
        </is>
      </c>
      <c r="F4577">
        <f>=1.1.4</f>
        <v/>
      </c>
      <c r="G4577" t="inlineStr">
        <is>
          <t>Kotti</t>
        </is>
      </c>
      <c r="H4577">
        <f>=1.1.3</f>
        <v/>
      </c>
    </row>
    <row r="4578">
      <c r="A4578" t="inlineStr">
        <is>
          <t>Kotti</t>
        </is>
      </c>
      <c r="B4578" t="inlineStr">
        <is>
          <t>802364e24dd26b09cbbd9b5e871dd6803ec9d4b2</t>
        </is>
      </c>
      <c r="C4578" t="inlineStr">
        <is>
          <t>2015-06-26 22:36:04+00:00</t>
        </is>
      </c>
      <c r="D4578" t="inlineStr">
        <is>
          <t>verchange</t>
        </is>
      </c>
      <c r="E4578" t="inlineStr">
        <is>
          <t>pyramid-tm</t>
        </is>
      </c>
      <c r="F4578">
        <f>=0.12</f>
        <v/>
      </c>
      <c r="G4578" t="inlineStr">
        <is>
          <t>pyramid-tm</t>
        </is>
      </c>
      <c r="H4578">
        <f>=0.11</f>
        <v/>
      </c>
    </row>
    <row r="4579">
      <c r="A4579" t="inlineStr">
        <is>
          <t>Kotti</t>
        </is>
      </c>
      <c r="B4579" t="inlineStr">
        <is>
          <t>9a8684c10fbb3c6fbf6b1265c86b732e1c416c4a</t>
        </is>
      </c>
      <c r="C4579" t="inlineStr">
        <is>
          <t>2015-09-04 14:47:06+00:00</t>
        </is>
      </c>
      <c r="D4579" t="inlineStr">
        <is>
          <t>verchange</t>
        </is>
      </c>
      <c r="E4579" t="inlineStr">
        <is>
          <t>alembic</t>
        </is>
      </c>
      <c r="F4579">
        <f>=0.8.2</f>
        <v/>
      </c>
      <c r="G4579" t="inlineStr">
        <is>
          <t>alembic</t>
        </is>
      </c>
      <c r="H4579">
        <f>=0.7.6</f>
        <v/>
      </c>
    </row>
    <row r="4580">
      <c r="A4580" t="inlineStr">
        <is>
          <t>Kotti</t>
        </is>
      </c>
      <c r="B4580" t="inlineStr">
        <is>
          <t>9a8684c10fbb3c6fbf6b1265c86b732e1c416c4a</t>
        </is>
      </c>
      <c r="C4580" t="inlineStr">
        <is>
          <t>2015-09-04 14:47:06+00:00</t>
        </is>
      </c>
      <c r="D4580" t="inlineStr">
        <is>
          <t>verchange</t>
        </is>
      </c>
      <c r="E4580" t="inlineStr">
        <is>
          <t>Babel</t>
        </is>
      </c>
      <c r="F4580">
        <f>=2.0</f>
        <v/>
      </c>
      <c r="G4580" t="inlineStr">
        <is>
          <t>Babel</t>
        </is>
      </c>
      <c r="H4580">
        <f>=1.3</f>
        <v/>
      </c>
    </row>
    <row r="4581">
      <c r="A4581" t="inlineStr">
        <is>
          <t>Kotti</t>
        </is>
      </c>
      <c r="B4581" t="inlineStr">
        <is>
          <t>9a8684c10fbb3c6fbf6b1265c86b732e1c416c4a</t>
        </is>
      </c>
      <c r="C4581" t="inlineStr">
        <is>
          <t>2015-09-04 14:47:06+00:00</t>
        </is>
      </c>
      <c r="D4581" t="inlineStr">
        <is>
          <t>verchange</t>
        </is>
      </c>
      <c r="E4581" t="inlineStr">
        <is>
          <t>waitress</t>
        </is>
      </c>
      <c r="F4581">
        <f>=0.8.10</f>
        <v/>
      </c>
      <c r="G4581" t="inlineStr">
        <is>
          <t>waitress</t>
        </is>
      </c>
      <c r="H4581">
        <f>=0.8.9</f>
        <v/>
      </c>
    </row>
    <row r="4582">
      <c r="A4582" t="inlineStr">
        <is>
          <t>Kotti</t>
        </is>
      </c>
      <c r="B4582" t="inlineStr">
        <is>
          <t>9a8684c10fbb3c6fbf6b1265c86b732e1c416c4a</t>
        </is>
      </c>
      <c r="C4582" t="inlineStr">
        <is>
          <t>2015-09-04 14:47:06+00:00</t>
        </is>
      </c>
      <c r="D4582" t="inlineStr">
        <is>
          <t>verchange</t>
        </is>
      </c>
      <c r="E4582" t="inlineStr">
        <is>
          <t>Pillow</t>
        </is>
      </c>
      <c r="F4582">
        <f>=2.9.0</f>
        <v/>
      </c>
      <c r="G4582" t="inlineStr">
        <is>
          <t>Pillow</t>
        </is>
      </c>
      <c r="H4582">
        <f>=2.8.2</f>
        <v/>
      </c>
    </row>
    <row r="4583">
      <c r="A4583" t="inlineStr">
        <is>
          <t>Kotti</t>
        </is>
      </c>
      <c r="B4583" t="inlineStr">
        <is>
          <t>9a8684c10fbb3c6fbf6b1265c86b732e1c416c4a</t>
        </is>
      </c>
      <c r="C4583" t="inlineStr">
        <is>
          <t>2015-09-04 14:47:06+00:00</t>
        </is>
      </c>
      <c r="D4583" t="inlineStr">
        <is>
          <t>verchange</t>
        </is>
      </c>
      <c r="E4583" t="inlineStr">
        <is>
          <t>Mako</t>
        </is>
      </c>
      <c r="F4583">
        <f>=1.0.2</f>
        <v/>
      </c>
      <c r="G4583" t="inlineStr">
        <is>
          <t>Mako</t>
        </is>
      </c>
      <c r="H4583">
        <f>=1.0.1</f>
        <v/>
      </c>
    </row>
    <row r="4584">
      <c r="A4584" t="inlineStr">
        <is>
          <t>Kotti</t>
        </is>
      </c>
      <c r="B4584" t="inlineStr">
        <is>
          <t>9a8684c10fbb3c6fbf6b1265c86b732e1c416c4a</t>
        </is>
      </c>
      <c r="C4584" t="inlineStr">
        <is>
          <t>2015-09-04 14:47:06+00:00</t>
        </is>
      </c>
      <c r="D4584" t="inlineStr">
        <is>
          <t>verchange</t>
        </is>
      </c>
      <c r="E4584" t="inlineStr">
        <is>
          <t>lingua</t>
        </is>
      </c>
      <c r="F4584">
        <f>=3.11</f>
        <v/>
      </c>
      <c r="G4584" t="inlineStr">
        <is>
          <t>lingua</t>
        </is>
      </c>
      <c r="H4584">
        <f>=3.10</f>
        <v/>
      </c>
    </row>
    <row r="4585">
      <c r="A4585" t="inlineStr">
        <is>
          <t>Kotti</t>
        </is>
      </c>
      <c r="B4585" t="inlineStr">
        <is>
          <t>9a8684c10fbb3c6fbf6b1265c86b732e1c416c4a</t>
        </is>
      </c>
      <c r="C4585" t="inlineStr">
        <is>
          <t>2015-09-04 14:47:06+00:00</t>
        </is>
      </c>
      <c r="D4585" t="inlineStr">
        <is>
          <t>verchange</t>
        </is>
      </c>
      <c r="E4585" t="inlineStr">
        <is>
          <t>SQLAlchemy</t>
        </is>
      </c>
      <c r="F4585">
        <f>=1.0.8</f>
        <v/>
      </c>
      <c r="G4585" t="inlineStr">
        <is>
          <t>SQLAlchemy</t>
        </is>
      </c>
      <c r="H4585">
        <f>=1.0.6</f>
        <v/>
      </c>
    </row>
    <row r="4586">
      <c r="A4586" t="inlineStr">
        <is>
          <t>Kotti</t>
        </is>
      </c>
      <c r="B4586" t="inlineStr">
        <is>
          <t>9a8684c10fbb3c6fbf6b1265c86b732e1c416c4a</t>
        </is>
      </c>
      <c r="C4586" t="inlineStr">
        <is>
          <t>2015-09-04 14:47:06+00:00</t>
        </is>
      </c>
      <c r="D4586" t="inlineStr">
        <is>
          <t>verchange</t>
        </is>
      </c>
      <c r="E4586" t="inlineStr">
        <is>
          <t>pyramid-debugtoolbar</t>
        </is>
      </c>
      <c r="F4586">
        <f>=2.4.1</f>
        <v/>
      </c>
      <c r="G4586" t="inlineStr">
        <is>
          <t>pyramid-debugtoolbar</t>
        </is>
      </c>
      <c r="H4586">
        <f>=2.4</f>
        <v/>
      </c>
    </row>
    <row r="4587">
      <c r="A4587" t="inlineStr">
        <is>
          <t>Kotti</t>
        </is>
      </c>
      <c r="B4587" t="inlineStr">
        <is>
          <t>9a8684c10fbb3c6fbf6b1265c86b732e1c416c4a</t>
        </is>
      </c>
      <c r="C4587" t="inlineStr">
        <is>
          <t>2015-09-04 14:47:06+00:00</t>
        </is>
      </c>
      <c r="D4587" t="inlineStr">
        <is>
          <t>verchange</t>
        </is>
      </c>
      <c r="E4587" t="inlineStr">
        <is>
          <t>Kotti</t>
        </is>
      </c>
      <c r="F4587">
        <f>=1.1.5</f>
        <v/>
      </c>
      <c r="G4587" t="inlineStr">
        <is>
          <t>Kotti</t>
        </is>
      </c>
      <c r="H4587">
        <f>=1.1.4</f>
        <v/>
      </c>
    </row>
    <row r="4588">
      <c r="A4588" t="inlineStr">
        <is>
          <t>Kotti</t>
        </is>
      </c>
      <c r="B4588" t="inlineStr">
        <is>
          <t>9a8684c10fbb3c6fbf6b1265c86b732e1c416c4a</t>
        </is>
      </c>
      <c r="C4588" t="inlineStr">
        <is>
          <t>2015-09-04 14:47:06+00:00</t>
        </is>
      </c>
      <c r="D4588" t="inlineStr">
        <is>
          <t>verchange</t>
        </is>
      </c>
      <c r="E4588" t="inlineStr">
        <is>
          <t>html5lib</t>
        </is>
      </c>
      <c r="F4588">
        <f>=1.0b7</f>
        <v/>
      </c>
      <c r="G4588" t="inlineStr">
        <is>
          <t>html5lib</t>
        </is>
      </c>
      <c r="H4588">
        <f>=1.0b6</f>
        <v/>
      </c>
    </row>
    <row r="4589">
      <c r="A4589" t="inlineStr">
        <is>
          <t>Kotti</t>
        </is>
      </c>
      <c r="B4589" t="inlineStr">
        <is>
          <t>9a8684c10fbb3c6fbf6b1265c86b732e1c416c4a</t>
        </is>
      </c>
      <c r="C4589" t="inlineStr">
        <is>
          <t>2015-09-04 14:47:06+00:00</t>
        </is>
      </c>
      <c r="D4589" t="inlineStr">
        <is>
          <t>verchange</t>
        </is>
      </c>
      <c r="E4589" t="inlineStr">
        <is>
          <t>filedepot</t>
        </is>
      </c>
      <c r="F4589">
        <f>=0.1.0</f>
        <v/>
      </c>
      <c r="G4589" t="inlineStr">
        <is>
          <t>filedepot</t>
        </is>
      </c>
      <c r="H4589">
        <f>=0.0.6</f>
        <v/>
      </c>
    </row>
    <row r="4590">
      <c r="A4590" t="inlineStr">
        <is>
          <t>Kotti</t>
        </is>
      </c>
      <c r="B4590" t="inlineStr">
        <is>
          <t>9a8684c10fbb3c6fbf6b1265c86b732e1c416c4a</t>
        </is>
      </c>
      <c r="C4590" t="inlineStr">
        <is>
          <t>2015-09-04 14:47:06+00:00</t>
        </is>
      </c>
      <c r="D4590" t="inlineStr">
        <is>
          <t>verchange</t>
        </is>
      </c>
      <c r="E4590" t="inlineStr">
        <is>
          <t>polib</t>
        </is>
      </c>
      <c r="F4590">
        <f>=1.0.7</f>
        <v/>
      </c>
      <c r="G4590" t="inlineStr">
        <is>
          <t>polib</t>
        </is>
      </c>
      <c r="H4590">
        <f>=1.0.6</f>
        <v/>
      </c>
    </row>
    <row r="4591">
      <c r="A4591" t="inlineStr">
        <is>
          <t>Kotti</t>
        </is>
      </c>
      <c r="B4591" t="inlineStr">
        <is>
          <t>65b21fd3be7c897a4dd4281b2aac1cd55f37e7fb</t>
        </is>
      </c>
      <c r="C4591" t="inlineStr">
        <is>
          <t>2015-09-27 11:43:59+00:00</t>
        </is>
      </c>
      <c r="D4591" t="inlineStr">
        <is>
          <t>verchange</t>
        </is>
      </c>
      <c r="E4591" t="inlineStr">
        <is>
          <t>pytz</t>
        </is>
      </c>
      <c r="F4591">
        <f>=2015.6</f>
        <v/>
      </c>
      <c r="G4591" t="inlineStr">
        <is>
          <t>pytz</t>
        </is>
      </c>
      <c r="H4591">
        <f>=2015.4</f>
        <v/>
      </c>
    </row>
    <row r="4592">
      <c r="A4592" t="inlineStr">
        <is>
          <t>Kotti</t>
        </is>
      </c>
      <c r="B4592" t="inlineStr">
        <is>
          <t>65b21fd3be7c897a4dd4281b2aac1cd55f37e7fb</t>
        </is>
      </c>
      <c r="C4592" t="inlineStr">
        <is>
          <t>2015-09-27 11:43:59+00:00</t>
        </is>
      </c>
      <c r="D4592" t="inlineStr">
        <is>
          <t>verchange</t>
        </is>
      </c>
      <c r="E4592" t="inlineStr">
        <is>
          <t>bleach</t>
        </is>
      </c>
      <c r="F4592">
        <f>=1.4.2</f>
        <v/>
      </c>
      <c r="G4592" t="inlineStr">
        <is>
          <t>bleach</t>
        </is>
      </c>
      <c r="H4592">
        <f>=1.4.1</f>
        <v/>
      </c>
    </row>
    <row r="4593">
      <c r="A4593" t="inlineStr">
        <is>
          <t>Kotti</t>
        </is>
      </c>
      <c r="B4593" t="inlineStr">
        <is>
          <t>65b21fd3be7c897a4dd4281b2aac1cd55f37e7fb</t>
        </is>
      </c>
      <c r="C4593" t="inlineStr">
        <is>
          <t>2015-09-27 11:43:59+00:00</t>
        </is>
      </c>
      <c r="D4593" t="inlineStr">
        <is>
          <t>verchange</t>
        </is>
      </c>
      <c r="E4593" t="inlineStr">
        <is>
          <t>html5lib</t>
        </is>
      </c>
      <c r="F4593">
        <f>=1.0b8</f>
        <v/>
      </c>
      <c r="G4593" t="inlineStr">
        <is>
          <t>html5lib</t>
        </is>
      </c>
      <c r="H4593">
        <f>=1.0b7</f>
        <v/>
      </c>
    </row>
    <row r="4594">
      <c r="A4594" t="inlineStr">
        <is>
          <t>Kotti</t>
        </is>
      </c>
      <c r="B4594" t="inlineStr">
        <is>
          <t>65b21fd3be7c897a4dd4281b2aac1cd55f37e7fb</t>
        </is>
      </c>
      <c r="C4594" t="inlineStr">
        <is>
          <t>2015-09-27 11:43:59+00:00</t>
        </is>
      </c>
      <c r="D4594" t="inlineStr">
        <is>
          <t>verchange</t>
        </is>
      </c>
      <c r="E4594" t="inlineStr">
        <is>
          <t>Babel</t>
        </is>
      </c>
      <c r="F4594">
        <f>=2.1.1</f>
        <v/>
      </c>
      <c r="G4594" t="inlineStr">
        <is>
          <t>Babel</t>
        </is>
      </c>
      <c r="H4594">
        <f>=2.0</f>
        <v/>
      </c>
    </row>
    <row r="4595">
      <c r="A4595" t="inlineStr">
        <is>
          <t>Kotti</t>
        </is>
      </c>
      <c r="B4595" t="inlineStr">
        <is>
          <t>65b21fd3be7c897a4dd4281b2aac1cd55f37e7fb</t>
        </is>
      </c>
      <c r="C4595" t="inlineStr">
        <is>
          <t>2015-09-27 11:43:59+00:00</t>
        </is>
      </c>
      <c r="D4595" t="inlineStr">
        <is>
          <t>verchange</t>
        </is>
      </c>
      <c r="E4595" t="inlineStr">
        <is>
          <t>kotti-tinymce</t>
        </is>
      </c>
      <c r="F4595">
        <f>=0.5.4</f>
        <v/>
      </c>
      <c r="G4595" t="inlineStr">
        <is>
          <t>kotti-tinymce</t>
        </is>
      </c>
      <c r="H4595">
        <f>=0.5.3</f>
        <v/>
      </c>
    </row>
    <row r="4596">
      <c r="A4596" t="inlineStr">
        <is>
          <t>Kotti</t>
        </is>
      </c>
      <c r="B4596" t="inlineStr">
        <is>
          <t>65b21fd3be7c897a4dd4281b2aac1cd55f37e7fb</t>
        </is>
      </c>
      <c r="C4596" t="inlineStr">
        <is>
          <t>2015-09-27 11:43:59+00:00</t>
        </is>
      </c>
      <c r="D4596" t="inlineStr">
        <is>
          <t>verchange</t>
        </is>
      </c>
      <c r="E4596" t="inlineStr">
        <is>
          <t>Kotti</t>
        </is>
      </c>
      <c r="F4596">
        <f>=1.2.0</f>
        <v/>
      </c>
      <c r="G4596" t="inlineStr">
        <is>
          <t>Kotti</t>
        </is>
      </c>
      <c r="H4596">
        <f>=1.1.5</f>
        <v/>
      </c>
    </row>
    <row r="4597">
      <c r="A4597" t="inlineStr">
        <is>
          <t>Kotti</t>
        </is>
      </c>
      <c r="B4597" t="inlineStr">
        <is>
          <t>65b21fd3be7c897a4dd4281b2aac1cd55f37e7fb</t>
        </is>
      </c>
      <c r="C4597" t="inlineStr">
        <is>
          <t>2015-09-27 11:43:59+00:00</t>
        </is>
      </c>
      <c r="D4597" t="inlineStr">
        <is>
          <t>verchange</t>
        </is>
      </c>
      <c r="E4597" t="inlineStr">
        <is>
          <t>filedepot</t>
        </is>
      </c>
      <c r="F4597">
        <f>=0.1.1</f>
        <v/>
      </c>
      <c r="G4597" t="inlineStr">
        <is>
          <t>filedepot</t>
        </is>
      </c>
      <c r="H4597">
        <f>=0.1.0</f>
        <v/>
      </c>
    </row>
    <row r="4598">
      <c r="A4598" t="inlineStr">
        <is>
          <t>Kotti</t>
        </is>
      </c>
      <c r="B4598" t="inlineStr">
        <is>
          <t>65b21fd3be7c897a4dd4281b2aac1cd55f37e7fb</t>
        </is>
      </c>
      <c r="C4598" t="inlineStr">
        <is>
          <t>2015-09-27 11:43:59+00:00</t>
        </is>
      </c>
      <c r="D4598" t="inlineStr">
        <is>
          <t>add</t>
        </is>
      </c>
      <c r="E4598" t="inlineStr">
        <is>
          <t>SQLAlchemy-Utils</t>
        </is>
      </c>
      <c r="F4598">
        <f>=0.31.0</f>
        <v/>
      </c>
      <c r="G4598" t="inlineStr"/>
      <c r="H4598" t="inlineStr"/>
    </row>
    <row r="4599">
      <c r="A4599" t="inlineStr">
        <is>
          <t>Kotti</t>
        </is>
      </c>
      <c r="B4599" t="inlineStr">
        <is>
          <t>d8b0103e2f01d5ddfb00c9a536bfd078cc8d4a75</t>
        </is>
      </c>
      <c r="C4599" t="inlineStr">
        <is>
          <t>2015-10-07 19:40:47+00:00</t>
        </is>
      </c>
      <c r="D4599" t="inlineStr">
        <is>
          <t>verchange</t>
        </is>
      </c>
      <c r="E4599" t="inlineStr">
        <is>
          <t>Kotti</t>
        </is>
      </c>
      <c r="F4599">
        <f>=1.2.1</f>
        <v/>
      </c>
      <c r="G4599" t="inlineStr">
        <is>
          <t>Kotti</t>
        </is>
      </c>
      <c r="H4599">
        <f>=1.2.0</f>
        <v/>
      </c>
    </row>
    <row r="4600">
      <c r="A4600" t="inlineStr">
        <is>
          <t>Kotti</t>
        </is>
      </c>
      <c r="B4600" t="inlineStr">
        <is>
          <t>36f7b93431bb6e89cdc34fe8f335e8678001ccd0</t>
        </is>
      </c>
      <c r="C4600" t="inlineStr">
        <is>
          <t>2015-10-28 16:28:22+00:00</t>
        </is>
      </c>
      <c r="D4600" t="inlineStr">
        <is>
          <t>verchange</t>
        </is>
      </c>
      <c r="E4600" t="inlineStr">
        <is>
          <t>pytz</t>
        </is>
      </c>
      <c r="F4600">
        <f>=2015.7</f>
        <v/>
      </c>
      <c r="G4600" t="inlineStr">
        <is>
          <t>pytz</t>
        </is>
      </c>
      <c r="H4600">
        <f>=2015.6</f>
        <v/>
      </c>
    </row>
    <row r="4601">
      <c r="A4601" t="inlineStr">
        <is>
          <t>Kotti</t>
        </is>
      </c>
      <c r="B4601" t="inlineStr">
        <is>
          <t>36f7b93431bb6e89cdc34fe8f335e8678001ccd0</t>
        </is>
      </c>
      <c r="C4601" t="inlineStr">
        <is>
          <t>2015-10-28 16:28:22+00:00</t>
        </is>
      </c>
      <c r="D4601" t="inlineStr">
        <is>
          <t>verchange</t>
        </is>
      </c>
      <c r="E4601" t="inlineStr">
        <is>
          <t>six</t>
        </is>
      </c>
      <c r="F4601">
        <f>=1.10.0</f>
        <v/>
      </c>
      <c r="G4601" t="inlineStr">
        <is>
          <t>six</t>
        </is>
      </c>
      <c r="H4601">
        <f>=1.9.0</f>
        <v/>
      </c>
    </row>
    <row r="4602">
      <c r="A4602" t="inlineStr">
        <is>
          <t>Kotti</t>
        </is>
      </c>
      <c r="B4602" t="inlineStr">
        <is>
          <t>36f7b93431bb6e89cdc34fe8f335e8678001ccd0</t>
        </is>
      </c>
      <c r="C4602" t="inlineStr">
        <is>
          <t>2015-10-28 16:28:22+00:00</t>
        </is>
      </c>
      <c r="D4602" t="inlineStr">
        <is>
          <t>verchange</t>
        </is>
      </c>
      <c r="E4602" t="inlineStr">
        <is>
          <t>Chameleon</t>
        </is>
      </c>
      <c r="F4602">
        <f>=2.24</f>
        <v/>
      </c>
      <c r="G4602" t="inlineStr">
        <is>
          <t>Chameleon</t>
        </is>
      </c>
      <c r="H4602">
        <f>=2.22</f>
        <v/>
      </c>
    </row>
    <row r="4603">
      <c r="A4603" t="inlineStr">
        <is>
          <t>Kotti</t>
        </is>
      </c>
      <c r="B4603" t="inlineStr">
        <is>
          <t>36f7b93431bb6e89cdc34fe8f335e8678001ccd0</t>
        </is>
      </c>
      <c r="C4603" t="inlineStr">
        <is>
          <t>2015-10-28 16:28:22+00:00</t>
        </is>
      </c>
      <c r="D4603" t="inlineStr">
        <is>
          <t>verchange</t>
        </is>
      </c>
      <c r="E4603" t="inlineStr">
        <is>
          <t>WebOb</t>
        </is>
      </c>
      <c r="F4603">
        <f>=1.5.0</f>
        <v/>
      </c>
      <c r="G4603" t="inlineStr">
        <is>
          <t>WebOb</t>
        </is>
      </c>
      <c r="H4603">
        <f>=1.4.1</f>
        <v/>
      </c>
    </row>
    <row r="4604">
      <c r="A4604" t="inlineStr">
        <is>
          <t>Kotti</t>
        </is>
      </c>
      <c r="B4604" t="inlineStr">
        <is>
          <t>36f7b93431bb6e89cdc34fe8f335e8678001ccd0</t>
        </is>
      </c>
      <c r="C4604" t="inlineStr">
        <is>
          <t>2015-10-28 16:28:22+00:00</t>
        </is>
      </c>
      <c r="D4604" t="inlineStr">
        <is>
          <t>verchange</t>
        </is>
      </c>
      <c r="E4604" t="inlineStr">
        <is>
          <t>zope.event</t>
        </is>
      </c>
      <c r="F4604">
        <f>=4.1.0</f>
        <v/>
      </c>
      <c r="G4604" t="inlineStr">
        <is>
          <t>zope.event</t>
        </is>
      </c>
      <c r="H4604">
        <f>=4.0.3</f>
        <v/>
      </c>
    </row>
    <row r="4605">
      <c r="A4605" t="inlineStr">
        <is>
          <t>Kotti</t>
        </is>
      </c>
      <c r="B4605" t="inlineStr">
        <is>
          <t>36f7b93431bb6e89cdc34fe8f335e8678001ccd0</t>
        </is>
      </c>
      <c r="C4605" t="inlineStr">
        <is>
          <t>2015-10-28 16:28:22+00:00</t>
        </is>
      </c>
      <c r="D4605" t="inlineStr">
        <is>
          <t>verchange</t>
        </is>
      </c>
      <c r="E4605" t="inlineStr">
        <is>
          <t>fanstatic</t>
        </is>
      </c>
      <c r="F4605">
        <f>=1.0a6</f>
        <v/>
      </c>
      <c r="G4605" t="inlineStr">
        <is>
          <t>fanstatic</t>
        </is>
      </c>
      <c r="H4605">
        <f>=1.0a5</f>
        <v/>
      </c>
    </row>
    <row r="4606">
      <c r="A4606" t="inlineStr">
        <is>
          <t>Kotti</t>
        </is>
      </c>
      <c r="B4606" t="inlineStr">
        <is>
          <t>36f7b93431bb6e89cdc34fe8f335e8678001ccd0</t>
        </is>
      </c>
      <c r="C4606" t="inlineStr">
        <is>
          <t>2015-10-28 16:28:22+00:00</t>
        </is>
      </c>
      <c r="D4606" t="inlineStr">
        <is>
          <t>verchange</t>
        </is>
      </c>
      <c r="E4606" t="inlineStr">
        <is>
          <t>SQLAlchemy-Utils</t>
        </is>
      </c>
      <c r="F4606">
        <f>=0.31.1</f>
        <v/>
      </c>
      <c r="G4606" t="inlineStr">
        <is>
          <t>SQLAlchemy-Utils</t>
        </is>
      </c>
      <c r="H4606">
        <f>=0.31.0</f>
        <v/>
      </c>
    </row>
    <row r="4607">
      <c r="A4607" t="inlineStr">
        <is>
          <t>Kotti</t>
        </is>
      </c>
      <c r="B4607" t="inlineStr">
        <is>
          <t>36f7b93431bb6e89cdc34fe8f335e8678001ccd0</t>
        </is>
      </c>
      <c r="C4607" t="inlineStr">
        <is>
          <t>2015-10-28 16:28:22+00:00</t>
        </is>
      </c>
      <c r="D4607" t="inlineStr">
        <is>
          <t>verchange</t>
        </is>
      </c>
      <c r="E4607" t="inlineStr">
        <is>
          <t>js.html5shiv</t>
        </is>
      </c>
      <c r="F4607">
        <f>=3.7.3</f>
        <v/>
      </c>
      <c r="G4607" t="inlineStr">
        <is>
          <t>js.html5shiv</t>
        </is>
      </c>
      <c r="H4607">
        <f>=3.6.2-1</f>
        <v/>
      </c>
    </row>
    <row r="4608">
      <c r="A4608" t="inlineStr">
        <is>
          <t>Kotti</t>
        </is>
      </c>
      <c r="B4608" t="inlineStr">
        <is>
          <t>36f7b93431bb6e89cdc34fe8f335e8678001ccd0</t>
        </is>
      </c>
      <c r="C4608" t="inlineStr">
        <is>
          <t>2015-10-28 16:28:22+00:00</t>
        </is>
      </c>
      <c r="D4608" t="inlineStr">
        <is>
          <t>verchange</t>
        </is>
      </c>
      <c r="E4608" t="inlineStr">
        <is>
          <t>Pillow</t>
        </is>
      </c>
      <c r="F4608">
        <f>=3.0.0</f>
        <v/>
      </c>
      <c r="G4608" t="inlineStr">
        <is>
          <t>Pillow</t>
        </is>
      </c>
      <c r="H4608">
        <f>=2.9.0</f>
        <v/>
      </c>
    </row>
    <row r="4609">
      <c r="A4609" t="inlineStr">
        <is>
          <t>Kotti</t>
        </is>
      </c>
      <c r="B4609" t="inlineStr">
        <is>
          <t>36f7b93431bb6e89cdc34fe8f335e8678001ccd0</t>
        </is>
      </c>
      <c r="C4609" t="inlineStr">
        <is>
          <t>2015-10-28 16:28:22+00:00</t>
        </is>
      </c>
      <c r="D4609" t="inlineStr">
        <is>
          <t>verchange</t>
        </is>
      </c>
      <c r="E4609" t="inlineStr">
        <is>
          <t>Mako</t>
        </is>
      </c>
      <c r="F4609">
        <f>=1.0.3</f>
        <v/>
      </c>
      <c r="G4609" t="inlineStr">
        <is>
          <t>Mako</t>
        </is>
      </c>
      <c r="H4609">
        <f>=1.0.2</f>
        <v/>
      </c>
    </row>
    <row r="4610">
      <c r="A4610" t="inlineStr">
        <is>
          <t>Kotti</t>
        </is>
      </c>
      <c r="B4610" t="inlineStr">
        <is>
          <t>36f7b93431bb6e89cdc34fe8f335e8678001ccd0</t>
        </is>
      </c>
      <c r="C4610" t="inlineStr">
        <is>
          <t>2015-10-28 16:28:22+00:00</t>
        </is>
      </c>
      <c r="D4610" t="inlineStr">
        <is>
          <t>verchange</t>
        </is>
      </c>
      <c r="E4610" t="inlineStr">
        <is>
          <t>lingua</t>
        </is>
      </c>
      <c r="F4610">
        <f>=3.12</f>
        <v/>
      </c>
      <c r="G4610" t="inlineStr">
        <is>
          <t>lingua</t>
        </is>
      </c>
      <c r="H4610">
        <f>=3.11</f>
        <v/>
      </c>
    </row>
    <row r="4611">
      <c r="A4611" t="inlineStr">
        <is>
          <t>Kotti</t>
        </is>
      </c>
      <c r="B4611" t="inlineStr">
        <is>
          <t>36f7b93431bb6e89cdc34fe8f335e8678001ccd0</t>
        </is>
      </c>
      <c r="C4611" t="inlineStr">
        <is>
          <t>2015-10-28 16:28:22+00:00</t>
        </is>
      </c>
      <c r="D4611" t="inlineStr">
        <is>
          <t>verchange</t>
        </is>
      </c>
      <c r="E4611" t="inlineStr">
        <is>
          <t>SQLAlchemy</t>
        </is>
      </c>
      <c r="F4611">
        <f>=1.0.9</f>
        <v/>
      </c>
      <c r="G4611" t="inlineStr">
        <is>
          <t>SQLAlchemy</t>
        </is>
      </c>
      <c r="H4611">
        <f>=1.0.8</f>
        <v/>
      </c>
    </row>
    <row r="4612">
      <c r="A4612" t="inlineStr">
        <is>
          <t>Kotti</t>
        </is>
      </c>
      <c r="B4612" t="inlineStr">
        <is>
          <t>36f7b93431bb6e89cdc34fe8f335e8678001ccd0</t>
        </is>
      </c>
      <c r="C4612" t="inlineStr">
        <is>
          <t>2015-10-28 16:28:22+00:00</t>
        </is>
      </c>
      <c r="D4612" t="inlineStr">
        <is>
          <t>verchange</t>
        </is>
      </c>
      <c r="E4612" t="inlineStr">
        <is>
          <t>alembic</t>
        </is>
      </c>
      <c r="F4612">
        <f>=0.8.3</f>
        <v/>
      </c>
      <c r="G4612" t="inlineStr">
        <is>
          <t>alembic</t>
        </is>
      </c>
      <c r="H4612">
        <f>=0.8.2</f>
        <v/>
      </c>
    </row>
    <row r="4613">
      <c r="A4613" t="inlineStr">
        <is>
          <t>Kotti</t>
        </is>
      </c>
      <c r="B4613" t="inlineStr">
        <is>
          <t>36f7b93431bb6e89cdc34fe8f335e8678001ccd0</t>
        </is>
      </c>
      <c r="C4613" t="inlineStr">
        <is>
          <t>2015-10-28 16:28:22+00:00</t>
        </is>
      </c>
      <c r="D4613" t="inlineStr">
        <is>
          <t>verchange</t>
        </is>
      </c>
      <c r="E4613" t="inlineStr">
        <is>
          <t>Kotti</t>
        </is>
      </c>
      <c r="F4613">
        <f>=1.2.2</f>
        <v/>
      </c>
      <c r="G4613" t="inlineStr">
        <is>
          <t>Kotti</t>
        </is>
      </c>
      <c r="H4613">
        <f>=1.2.1</f>
        <v/>
      </c>
    </row>
    <row r="4614">
      <c r="A4614" t="inlineStr">
        <is>
          <t>Kotti</t>
        </is>
      </c>
      <c r="B4614" t="inlineStr">
        <is>
          <t>36f7b93431bb6e89cdc34fe8f335e8678001ccd0</t>
        </is>
      </c>
      <c r="C4614" t="inlineStr">
        <is>
          <t>2015-10-28 16:28:22+00:00</t>
        </is>
      </c>
      <c r="D4614" t="inlineStr">
        <is>
          <t>verchange</t>
        </is>
      </c>
      <c r="E4614" t="inlineStr">
        <is>
          <t>filedepot</t>
        </is>
      </c>
      <c r="F4614">
        <f>=0.2.1</f>
        <v/>
      </c>
      <c r="G4614" t="inlineStr">
        <is>
          <t>filedepot</t>
        </is>
      </c>
      <c r="H4614">
        <f>=0.1.1</f>
        <v/>
      </c>
    </row>
    <row r="4615">
      <c r="A4615" t="inlineStr">
        <is>
          <t>Kotti</t>
        </is>
      </c>
      <c r="B4615" t="inlineStr">
        <is>
          <t>36f7b93431bb6e89cdc34fe8f335e8678001ccd0</t>
        </is>
      </c>
      <c r="C4615" t="inlineStr">
        <is>
          <t>2015-10-28 16:28:22+00:00</t>
        </is>
      </c>
      <c r="D4615" t="inlineStr">
        <is>
          <t>verchange</t>
        </is>
      </c>
      <c r="E4615" t="inlineStr">
        <is>
          <t>zope.interface</t>
        </is>
      </c>
      <c r="F4615">
        <f>=4.1.3</f>
        <v/>
      </c>
      <c r="G4615" t="inlineStr">
        <is>
          <t>zope.interface</t>
        </is>
      </c>
      <c r="H4615">
        <f>=4.1.2</f>
        <v/>
      </c>
    </row>
    <row r="4616">
      <c r="A4616" t="inlineStr">
        <is>
          <t>Kotti</t>
        </is>
      </c>
      <c r="B4616" t="inlineStr">
        <is>
          <t>ff963a812db194c5265998481ce94853bd4c9496</t>
        </is>
      </c>
      <c r="C4616" t="inlineStr">
        <is>
          <t>2015-11-26 19:26:53+00:00</t>
        </is>
      </c>
      <c r="D4616" t="inlineStr">
        <is>
          <t>verchange</t>
        </is>
      </c>
      <c r="E4616" t="inlineStr">
        <is>
          <t>Kotti</t>
        </is>
      </c>
      <c r="F4616">
        <f>=1.2.3</f>
        <v/>
      </c>
      <c r="G4616" t="inlineStr">
        <is>
          <t>Kotti</t>
        </is>
      </c>
      <c r="H4616">
        <f>=1.2.2</f>
        <v/>
      </c>
    </row>
    <row r="4617">
      <c r="A4617" t="inlineStr">
        <is>
          <t>Kotti</t>
        </is>
      </c>
      <c r="B4617" t="inlineStr">
        <is>
          <t>2ab5ce36b61f588a7d4d6d9266d0ed57c17976a7</t>
        </is>
      </c>
      <c r="C4617" t="inlineStr">
        <is>
          <t>2015-11-26 19:32:05+00:00</t>
        </is>
      </c>
      <c r="D4617" t="inlineStr">
        <is>
          <t>verchange</t>
        </is>
      </c>
      <c r="E4617" t="inlineStr">
        <is>
          <t>Kotti</t>
        </is>
      </c>
      <c r="F4617">
        <f>=1.2.4</f>
        <v/>
      </c>
      <c r="G4617" t="inlineStr">
        <is>
          <t>Kotti</t>
        </is>
      </c>
      <c r="H4617">
        <f>=1.2.3</f>
        <v/>
      </c>
    </row>
    <row r="4618">
      <c r="A4618" t="inlineStr">
        <is>
          <t>Kotti</t>
        </is>
      </c>
      <c r="B4618" t="inlineStr">
        <is>
          <t>c3073e69dc0e064211518d5a7cdefec3f20b4f24</t>
        </is>
      </c>
      <c r="C4618" t="inlineStr">
        <is>
          <t>2016-10-10 14:53:37+00:00</t>
        </is>
      </c>
      <c r="D4618" t="inlineStr">
        <is>
          <t>verchange</t>
        </is>
      </c>
      <c r="E4618" t="inlineStr">
        <is>
          <t>Chameleon</t>
        </is>
      </c>
      <c r="F4618">
        <f>=2.25</f>
        <v/>
      </c>
      <c r="G4618" t="inlineStr">
        <is>
          <t>Chameleon</t>
        </is>
      </c>
      <c r="H4618">
        <f>=2.24</f>
        <v/>
      </c>
    </row>
    <row r="4619">
      <c r="A4619" t="inlineStr">
        <is>
          <t>Kotti</t>
        </is>
      </c>
      <c r="B4619" t="inlineStr">
        <is>
          <t>c3073e69dc0e064211518d5a7cdefec3f20b4f24</t>
        </is>
      </c>
      <c r="C4619" t="inlineStr">
        <is>
          <t>2016-10-10 14:53:37+00:00</t>
        </is>
      </c>
      <c r="D4619" t="inlineStr">
        <is>
          <t>verchange</t>
        </is>
      </c>
      <c r="E4619" t="inlineStr">
        <is>
          <t>pyramid</t>
        </is>
      </c>
      <c r="F4619">
        <f>=1.7.3</f>
        <v/>
      </c>
      <c r="G4619" t="inlineStr">
        <is>
          <t>pyramid</t>
        </is>
      </c>
      <c r="H4619">
        <f>=1.5.7</f>
        <v/>
      </c>
    </row>
    <row r="4620">
      <c r="A4620" t="inlineStr">
        <is>
          <t>Kotti</t>
        </is>
      </c>
      <c r="B4620" t="inlineStr">
        <is>
          <t>c3073e69dc0e064211518d5a7cdefec3f20b4f24</t>
        </is>
      </c>
      <c r="C4620" t="inlineStr">
        <is>
          <t>2016-10-10 14:53:37+00:00</t>
        </is>
      </c>
      <c r="D4620" t="inlineStr">
        <is>
          <t>verchange</t>
        </is>
      </c>
      <c r="E4620" t="inlineStr">
        <is>
          <t>FormEncode</t>
        </is>
      </c>
      <c r="F4620">
        <f>=2.0.0a1</f>
        <v/>
      </c>
      <c r="G4620" t="inlineStr">
        <is>
          <t>FormEncode</t>
        </is>
      </c>
      <c r="H4620">
        <f>=1.3.0</f>
        <v/>
      </c>
    </row>
    <row r="4621">
      <c r="A4621" t="inlineStr">
        <is>
          <t>Kotti</t>
        </is>
      </c>
      <c r="B4621" t="inlineStr">
        <is>
          <t>c3073e69dc0e064211518d5a7cdefec3f20b4f24</t>
        </is>
      </c>
      <c r="C4621" t="inlineStr">
        <is>
          <t>2016-10-10 14:53:37+00:00</t>
        </is>
      </c>
      <c r="D4621" t="inlineStr">
        <is>
          <t>verchange</t>
        </is>
      </c>
      <c r="E4621" t="inlineStr">
        <is>
          <t>SQLAlchemy-Utils</t>
        </is>
      </c>
      <c r="F4621">
        <f>=0.32.9</f>
        <v/>
      </c>
      <c r="G4621" t="inlineStr">
        <is>
          <t>SQLAlchemy-Utils</t>
        </is>
      </c>
      <c r="H4621">
        <f>=0.31.1</f>
        <v/>
      </c>
    </row>
    <row r="4622">
      <c r="A4622" t="inlineStr">
        <is>
          <t>Kotti</t>
        </is>
      </c>
      <c r="B4622" t="inlineStr">
        <is>
          <t>c3073e69dc0e064211518d5a7cdefec3f20b4f24</t>
        </is>
      </c>
      <c r="C4622" t="inlineStr">
        <is>
          <t>2016-10-10 14:53:37+00:00</t>
        </is>
      </c>
      <c r="D4622" t="inlineStr">
        <is>
          <t>verchange</t>
        </is>
      </c>
      <c r="E4622" t="inlineStr">
        <is>
          <t>Beaker</t>
        </is>
      </c>
      <c r="F4622">
        <f>=1.8.0</f>
        <v/>
      </c>
      <c r="G4622" t="inlineStr">
        <is>
          <t>Beaker</t>
        </is>
      </c>
      <c r="H4622">
        <f>=1.7.0</f>
        <v/>
      </c>
    </row>
    <row r="4623">
      <c r="A4623" t="inlineStr">
        <is>
          <t>Kotti</t>
        </is>
      </c>
      <c r="B4623" t="inlineStr">
        <is>
          <t>c3073e69dc0e064211518d5a7cdefec3f20b4f24</t>
        </is>
      </c>
      <c r="C4623" t="inlineStr">
        <is>
          <t>2016-10-10 14:53:37+00:00</t>
        </is>
      </c>
      <c r="D4623" t="inlineStr">
        <is>
          <t>verchange</t>
        </is>
      </c>
      <c r="E4623" t="inlineStr">
        <is>
          <t>SQLAlchemy</t>
        </is>
      </c>
      <c r="F4623">
        <f>=1.1.1</f>
        <v/>
      </c>
      <c r="G4623" t="inlineStr">
        <is>
          <t>SQLAlchemy</t>
        </is>
      </c>
      <c r="H4623">
        <f>=1.0.9</f>
        <v/>
      </c>
    </row>
    <row r="4624">
      <c r="A4624" t="inlineStr">
        <is>
          <t>Kotti</t>
        </is>
      </c>
      <c r="B4624" t="inlineStr">
        <is>
          <t>c3073e69dc0e064211518d5a7cdefec3f20b4f24</t>
        </is>
      </c>
      <c r="C4624" t="inlineStr">
        <is>
          <t>2016-10-10 14:53:37+00:00</t>
        </is>
      </c>
      <c r="D4624" t="inlineStr">
        <is>
          <t>verchange</t>
        </is>
      </c>
      <c r="E4624" t="inlineStr">
        <is>
          <t>js.jquery-form</t>
        </is>
      </c>
      <c r="F4624">
        <f>=3.9</f>
        <v/>
      </c>
      <c r="G4624" t="inlineStr">
        <is>
          <t>js.jquery-form</t>
        </is>
      </c>
      <c r="H4624">
        <f>=3.09</f>
        <v/>
      </c>
    </row>
    <row r="4625">
      <c r="A4625" t="inlineStr">
        <is>
          <t>Kotti</t>
        </is>
      </c>
      <c r="B4625" t="inlineStr">
        <is>
          <t>c3073e69dc0e064211518d5a7cdefec3f20b4f24</t>
        </is>
      </c>
      <c r="C4625" t="inlineStr">
        <is>
          <t>2016-10-10 14:53:37+00:00</t>
        </is>
      </c>
      <c r="D4625" t="inlineStr">
        <is>
          <t>verchange</t>
        </is>
      </c>
      <c r="E4625" t="inlineStr">
        <is>
          <t>js.jqueryui-tagit</t>
        </is>
      </c>
      <c r="F4625">
        <f>=2.0.24.post2</f>
        <v/>
      </c>
      <c r="G4625" t="inlineStr">
        <is>
          <t>js.jqueryui-tagit</t>
        </is>
      </c>
      <c r="H4625">
        <f>=2.0.24-2</f>
        <v/>
      </c>
    </row>
    <row r="4626">
      <c r="A4626" t="inlineStr">
        <is>
          <t>Kotti</t>
        </is>
      </c>
      <c r="B4626" t="inlineStr">
        <is>
          <t>c3073e69dc0e064211518d5a7cdefec3f20b4f24</t>
        </is>
      </c>
      <c r="C4626" t="inlineStr">
        <is>
          <t>2016-10-10 14:53:37+00:00</t>
        </is>
      </c>
      <c r="D4626" t="inlineStr">
        <is>
          <t>verchange</t>
        </is>
      </c>
      <c r="E4626" t="inlineStr">
        <is>
          <t>colander</t>
        </is>
      </c>
      <c r="F4626">
        <f>=1.2</f>
        <v/>
      </c>
      <c r="G4626" t="inlineStr">
        <is>
          <t>colander</t>
        </is>
      </c>
      <c r="H4626">
        <f>=1.0</f>
        <v/>
      </c>
    </row>
    <row r="4627">
      <c r="A4627" t="inlineStr">
        <is>
          <t>Kotti</t>
        </is>
      </c>
      <c r="B4627" t="inlineStr">
        <is>
          <t>c3073e69dc0e064211518d5a7cdefec3f20b4f24</t>
        </is>
      </c>
      <c r="C4627" t="inlineStr">
        <is>
          <t>2016-10-10 14:53:37+00:00</t>
        </is>
      </c>
      <c r="D4627" t="inlineStr">
        <is>
          <t>verchange</t>
        </is>
      </c>
      <c r="E4627" t="inlineStr">
        <is>
          <t>bleach</t>
        </is>
      </c>
      <c r="F4627">
        <f>=1.4.3</f>
        <v/>
      </c>
      <c r="G4627" t="inlineStr">
        <is>
          <t>bleach</t>
        </is>
      </c>
      <c r="H4627">
        <f>=1.4.2</f>
        <v/>
      </c>
    </row>
    <row r="4628">
      <c r="A4628" t="inlineStr">
        <is>
          <t>Kotti</t>
        </is>
      </c>
      <c r="B4628" t="inlineStr">
        <is>
          <t>c3073e69dc0e064211518d5a7cdefec3f20b4f24</t>
        </is>
      </c>
      <c r="C4628" t="inlineStr">
        <is>
          <t>2016-10-10 14:53:37+00:00</t>
        </is>
      </c>
      <c r="D4628" t="inlineStr">
        <is>
          <t>verchange</t>
        </is>
      </c>
      <c r="E4628" t="inlineStr">
        <is>
          <t>WebOb</t>
        </is>
      </c>
      <c r="F4628">
        <f>=1.6.1</f>
        <v/>
      </c>
      <c r="G4628" t="inlineStr">
        <is>
          <t>WebOb</t>
        </is>
      </c>
      <c r="H4628">
        <f>=1.5.0</f>
        <v/>
      </c>
    </row>
    <row r="4629">
      <c r="A4629" t="inlineStr">
        <is>
          <t>Kotti</t>
        </is>
      </c>
      <c r="B4629" t="inlineStr">
        <is>
          <t>c3073e69dc0e064211518d5a7cdefec3f20b4f24</t>
        </is>
      </c>
      <c r="C4629" t="inlineStr">
        <is>
          <t>2016-10-10 14:53:37+00:00</t>
        </is>
      </c>
      <c r="D4629" t="inlineStr">
        <is>
          <t>verchange</t>
        </is>
      </c>
      <c r="E4629" t="inlineStr">
        <is>
          <t>zope.event</t>
        </is>
      </c>
      <c r="F4629">
        <f>=4.2.0</f>
        <v/>
      </c>
      <c r="G4629" t="inlineStr">
        <is>
          <t>zope.event</t>
        </is>
      </c>
      <c r="H4629">
        <f>=4.1.0</f>
        <v/>
      </c>
    </row>
    <row r="4630">
      <c r="A4630" t="inlineStr">
        <is>
          <t>Kotti</t>
        </is>
      </c>
      <c r="B4630" t="inlineStr">
        <is>
          <t>c3073e69dc0e064211518d5a7cdefec3f20b4f24</t>
        </is>
      </c>
      <c r="C4630" t="inlineStr">
        <is>
          <t>2016-10-10 14:53:37+00:00</t>
        </is>
      </c>
      <c r="D4630" t="inlineStr">
        <is>
          <t>verchange</t>
        </is>
      </c>
      <c r="E4630" t="inlineStr">
        <is>
          <t>fanstatic</t>
        </is>
      </c>
      <c r="F4630">
        <f>=1.0a7</f>
        <v/>
      </c>
      <c r="G4630" t="inlineStr">
        <is>
          <t>fanstatic</t>
        </is>
      </c>
      <c r="H4630">
        <f>=1.0a6</f>
        <v/>
      </c>
    </row>
    <row r="4631">
      <c r="A4631" t="inlineStr">
        <is>
          <t>Kotti</t>
        </is>
      </c>
      <c r="B4631" t="inlineStr">
        <is>
          <t>c3073e69dc0e064211518d5a7cdefec3f20b4f24</t>
        </is>
      </c>
      <c r="C4631" t="inlineStr">
        <is>
          <t>2016-10-10 14:53:37+00:00</t>
        </is>
      </c>
      <c r="D4631" t="inlineStr">
        <is>
          <t>verchange</t>
        </is>
      </c>
      <c r="E4631" t="inlineStr">
        <is>
          <t>iso8601</t>
        </is>
      </c>
      <c r="F4631">
        <f>=0.1.11</f>
        <v/>
      </c>
      <c r="G4631" t="inlineStr">
        <is>
          <t>iso8601</t>
        </is>
      </c>
      <c r="H4631">
        <f>=0.1.10</f>
        <v/>
      </c>
    </row>
    <row r="4632">
      <c r="A4632" t="inlineStr">
        <is>
          <t>Kotti</t>
        </is>
      </c>
      <c r="B4632" t="inlineStr">
        <is>
          <t>c3073e69dc0e064211518d5a7cdefec3f20b4f24</t>
        </is>
      </c>
      <c r="C4632" t="inlineStr">
        <is>
          <t>2016-10-10 14:53:37+00:00</t>
        </is>
      </c>
      <c r="D4632" t="inlineStr">
        <is>
          <t>verchange</t>
        </is>
      </c>
      <c r="E4632" t="inlineStr">
        <is>
          <t>html5lib</t>
        </is>
      </c>
      <c r="F4632">
        <f>=0.9999999</f>
        <v/>
      </c>
      <c r="G4632" t="inlineStr">
        <is>
          <t>html5lib</t>
        </is>
      </c>
      <c r="H4632">
        <f>=1.0b8</f>
        <v/>
      </c>
    </row>
    <row r="4633">
      <c r="A4633" t="inlineStr">
        <is>
          <t>Kotti</t>
        </is>
      </c>
      <c r="B4633" t="inlineStr">
        <is>
          <t>c3073e69dc0e064211518d5a7cdefec3f20b4f24</t>
        </is>
      </c>
      <c r="C4633" t="inlineStr">
        <is>
          <t>2016-10-10 14:53:37+00:00</t>
        </is>
      </c>
      <c r="D4633" t="inlineStr">
        <is>
          <t>verchange</t>
        </is>
      </c>
      <c r="E4633" t="inlineStr">
        <is>
          <t>filedepot</t>
        </is>
      </c>
      <c r="F4633">
        <f>=0.4.0</f>
        <v/>
      </c>
      <c r="G4633" t="inlineStr">
        <is>
          <t>filedepot</t>
        </is>
      </c>
      <c r="H4633">
        <f>=0.2.1</f>
        <v/>
      </c>
    </row>
    <row r="4634">
      <c r="A4634" t="inlineStr">
        <is>
          <t>Kotti</t>
        </is>
      </c>
      <c r="B4634" t="inlineStr">
        <is>
          <t>c3073e69dc0e064211518d5a7cdefec3f20b4f24</t>
        </is>
      </c>
      <c r="C4634" t="inlineStr">
        <is>
          <t>2016-10-10 14:53:37+00:00</t>
        </is>
      </c>
      <c r="D4634" t="inlineStr">
        <is>
          <t>verchange</t>
        </is>
      </c>
      <c r="E4634" t="inlineStr">
        <is>
          <t>pytz</t>
        </is>
      </c>
      <c r="F4634">
        <f>=2016.7</f>
        <v/>
      </c>
      <c r="G4634" t="inlineStr">
        <is>
          <t>pytz</t>
        </is>
      </c>
      <c r="H4634">
        <f>=2015.7</f>
        <v/>
      </c>
    </row>
    <row r="4635">
      <c r="A4635" t="inlineStr">
        <is>
          <t>Kotti</t>
        </is>
      </c>
      <c r="B4635" t="inlineStr">
        <is>
          <t>c3073e69dc0e064211518d5a7cdefec3f20b4f24</t>
        </is>
      </c>
      <c r="C4635" t="inlineStr">
        <is>
          <t>2016-10-10 14:53:37+00:00</t>
        </is>
      </c>
      <c r="D4635" t="inlineStr">
        <is>
          <t>verchange</t>
        </is>
      </c>
      <c r="E4635" t="inlineStr">
        <is>
          <t>js.tinymce</t>
        </is>
      </c>
      <c r="F4635">
        <f>=4.2.7</f>
        <v/>
      </c>
      <c r="G4635" t="inlineStr">
        <is>
          <t>js.tinymce</t>
        </is>
      </c>
      <c r="H4635">
        <f>=4.1.5</f>
        <v/>
      </c>
    </row>
    <row r="4636">
      <c r="A4636" t="inlineStr">
        <is>
          <t>Kotti</t>
        </is>
      </c>
      <c r="B4636" t="inlineStr">
        <is>
          <t>c3073e69dc0e064211518d5a7cdefec3f20b4f24</t>
        </is>
      </c>
      <c r="C4636" t="inlineStr">
        <is>
          <t>2016-10-10 14:53:37+00:00</t>
        </is>
      </c>
      <c r="D4636" t="inlineStr">
        <is>
          <t>verchange</t>
        </is>
      </c>
      <c r="E4636" t="inlineStr">
        <is>
          <t>transaction</t>
        </is>
      </c>
      <c r="F4636">
        <f>=1.6.1</f>
        <v/>
      </c>
      <c r="G4636" t="inlineStr">
        <is>
          <t>transaction</t>
        </is>
      </c>
      <c r="H4636">
        <f>=1.4.4</f>
        <v/>
      </c>
    </row>
    <row r="4637">
      <c r="A4637" t="inlineStr">
        <is>
          <t>Kotti</t>
        </is>
      </c>
      <c r="B4637" t="inlineStr">
        <is>
          <t>c3073e69dc0e064211518d5a7cdefec3f20b4f24</t>
        </is>
      </c>
      <c r="C4637" t="inlineStr">
        <is>
          <t>2016-10-10 14:53:37+00:00</t>
        </is>
      </c>
      <c r="D4637" t="inlineStr">
        <is>
          <t>verchange</t>
        </is>
      </c>
      <c r="E4637" t="inlineStr">
        <is>
          <t>MarkupSafe</t>
        </is>
      </c>
      <c r="F4637">
        <f>=0.23</f>
        <v/>
      </c>
      <c r="G4637" t="inlineStr">
        <is>
          <t>MarkupSafe</t>
        </is>
      </c>
      <c r="H4637">
        <f>=0.23</f>
        <v/>
      </c>
    </row>
    <row r="4638">
      <c r="A4638" t="inlineStr">
        <is>
          <t>Kotti</t>
        </is>
      </c>
      <c r="B4638" t="inlineStr">
        <is>
          <t>c3073e69dc0e064211518d5a7cdefec3f20b4f24</t>
        </is>
      </c>
      <c r="C4638" t="inlineStr">
        <is>
          <t>2016-10-10 14:53:37+00:00</t>
        </is>
      </c>
      <c r="D4638" t="inlineStr">
        <is>
          <t>verchange</t>
        </is>
      </c>
      <c r="E4638" t="inlineStr">
        <is>
          <t>Babel</t>
        </is>
      </c>
      <c r="F4638">
        <f>=2.3.4</f>
        <v/>
      </c>
      <c r="G4638" t="inlineStr">
        <is>
          <t>Babel</t>
        </is>
      </c>
      <c r="H4638">
        <f>=2.1.1</f>
        <v/>
      </c>
    </row>
    <row r="4639">
      <c r="A4639" t="inlineStr">
        <is>
          <t>Kotti</t>
        </is>
      </c>
      <c r="B4639" t="inlineStr">
        <is>
          <t>c3073e69dc0e064211518d5a7cdefec3f20b4f24</t>
        </is>
      </c>
      <c r="C4639" t="inlineStr">
        <is>
          <t>2016-10-10 14:53:37+00:00</t>
        </is>
      </c>
      <c r="D4639" t="inlineStr">
        <is>
          <t>verchange</t>
        </is>
      </c>
      <c r="E4639" t="inlineStr">
        <is>
          <t>js.deform</t>
        </is>
      </c>
      <c r="F4639">
        <f>=2.0a2.post3</f>
        <v/>
      </c>
      <c r="G4639" t="inlineStr">
        <is>
          <t>js.deform</t>
        </is>
      </c>
      <c r="H4639">
        <f>=2.0a2-3</f>
        <v/>
      </c>
    </row>
    <row r="4640">
      <c r="A4640" t="inlineStr">
        <is>
          <t>Kotti</t>
        </is>
      </c>
      <c r="B4640" t="inlineStr">
        <is>
          <t>c3073e69dc0e064211518d5a7cdefec3f20b4f24</t>
        </is>
      </c>
      <c r="C4640" t="inlineStr">
        <is>
          <t>2016-10-10 14:53:37+00:00</t>
        </is>
      </c>
      <c r="D4640" t="inlineStr">
        <is>
          <t>verchange</t>
        </is>
      </c>
      <c r="E4640" t="inlineStr">
        <is>
          <t>Unidecode</t>
        </is>
      </c>
      <c r="F4640">
        <f>=0.4.19</f>
        <v/>
      </c>
      <c r="G4640" t="inlineStr">
        <is>
          <t>Unidecode</t>
        </is>
      </c>
      <c r="H4640">
        <f>=0.04.18</f>
        <v/>
      </c>
    </row>
    <row r="4641">
      <c r="A4641" t="inlineStr">
        <is>
          <t>Kotti</t>
        </is>
      </c>
      <c r="B4641" t="inlineStr">
        <is>
          <t>c3073e69dc0e064211518d5a7cdefec3f20b4f24</t>
        </is>
      </c>
      <c r="C4641" t="inlineStr">
        <is>
          <t>2016-10-10 14:53:37+00:00</t>
        </is>
      </c>
      <c r="D4641" t="inlineStr">
        <is>
          <t>verchange</t>
        </is>
      </c>
      <c r="E4641" t="inlineStr">
        <is>
          <t>repoze.workflow</t>
        </is>
      </c>
      <c r="F4641">
        <f>=1.0b1</f>
        <v/>
      </c>
      <c r="G4641" t="inlineStr">
        <is>
          <t>repoze.workflow</t>
        </is>
      </c>
      <c r="H4641">
        <f>=0.6.1</f>
        <v/>
      </c>
    </row>
    <row r="4642">
      <c r="A4642" t="inlineStr">
        <is>
          <t>Kotti</t>
        </is>
      </c>
      <c r="B4642" t="inlineStr">
        <is>
          <t>c3073e69dc0e064211518d5a7cdefec3f20b4f24</t>
        </is>
      </c>
      <c r="C4642" t="inlineStr">
        <is>
          <t>2016-10-10 14:53:37+00:00</t>
        </is>
      </c>
      <c r="D4642" t="inlineStr">
        <is>
          <t>verchange</t>
        </is>
      </c>
      <c r="E4642" t="inlineStr">
        <is>
          <t>Mako</t>
        </is>
      </c>
      <c r="F4642">
        <f>=1.0.4</f>
        <v/>
      </c>
      <c r="G4642" t="inlineStr">
        <is>
          <t>Mako</t>
        </is>
      </c>
      <c r="H4642">
        <f>=1.0.3</f>
        <v/>
      </c>
    </row>
    <row r="4643">
      <c r="A4643" t="inlineStr">
        <is>
          <t>Kotti</t>
        </is>
      </c>
      <c r="B4643" t="inlineStr">
        <is>
          <t>c3073e69dc0e064211518d5a7cdefec3f20b4f24</t>
        </is>
      </c>
      <c r="C4643" t="inlineStr">
        <is>
          <t>2016-10-10 14:53:37+00:00</t>
        </is>
      </c>
      <c r="D4643" t="inlineStr">
        <is>
          <t>verchange</t>
        </is>
      </c>
      <c r="E4643" t="inlineStr">
        <is>
          <t>alembic</t>
        </is>
      </c>
      <c r="F4643">
        <f>=0.8.8</f>
        <v/>
      </c>
      <c r="G4643" t="inlineStr">
        <is>
          <t>alembic</t>
        </is>
      </c>
      <c r="H4643">
        <f>=0.8.3</f>
        <v/>
      </c>
    </row>
    <row r="4644">
      <c r="A4644" t="inlineStr">
        <is>
          <t>Kotti</t>
        </is>
      </c>
      <c r="B4644" t="inlineStr">
        <is>
          <t>c3073e69dc0e064211518d5a7cdefec3f20b4f24</t>
        </is>
      </c>
      <c r="C4644" t="inlineStr">
        <is>
          <t>2016-10-10 14:53:37+00:00</t>
        </is>
      </c>
      <c r="D4644" t="inlineStr">
        <is>
          <t>verchange</t>
        </is>
      </c>
      <c r="E4644" t="inlineStr">
        <is>
          <t>PasteDeploy</t>
        </is>
      </c>
      <c r="F4644">
        <f>=1.5.2</f>
        <v/>
      </c>
      <c r="G4644" t="inlineStr">
        <is>
          <t>PasteDeploy</t>
        </is>
      </c>
      <c r="H4644">
        <f>=1.5.2</f>
        <v/>
      </c>
    </row>
    <row r="4645">
      <c r="A4645" t="inlineStr">
        <is>
          <t>Kotti</t>
        </is>
      </c>
      <c r="B4645" t="inlineStr">
        <is>
          <t>c3073e69dc0e064211518d5a7cdefec3f20b4f24</t>
        </is>
      </c>
      <c r="C4645" t="inlineStr">
        <is>
          <t>2016-10-10 14:53:37+00:00</t>
        </is>
      </c>
      <c r="D4645" t="inlineStr">
        <is>
          <t>verchange</t>
        </is>
      </c>
      <c r="E4645" t="inlineStr">
        <is>
          <t>pyramid-tm</t>
        </is>
      </c>
      <c r="F4645">
        <f>=1.0</f>
        <v/>
      </c>
      <c r="G4645" t="inlineStr">
        <is>
          <t>pyramid-tm</t>
        </is>
      </c>
      <c r="H4645">
        <f>=0.12</f>
        <v/>
      </c>
    </row>
    <row r="4646">
      <c r="A4646" t="inlineStr">
        <is>
          <t>Kotti</t>
        </is>
      </c>
      <c r="B4646" t="inlineStr">
        <is>
          <t>c3073e69dc0e064211518d5a7cdefec3f20b4f24</t>
        </is>
      </c>
      <c r="C4646" t="inlineStr">
        <is>
          <t>2016-10-10 14:53:37+00:00</t>
        </is>
      </c>
      <c r="D4646" t="inlineStr">
        <is>
          <t>verchange</t>
        </is>
      </c>
      <c r="E4646" t="inlineStr">
        <is>
          <t>zope.interface</t>
        </is>
      </c>
      <c r="F4646">
        <f>=4.3.2</f>
        <v/>
      </c>
      <c r="G4646" t="inlineStr">
        <is>
          <t>zope.interface</t>
        </is>
      </c>
      <c r="H4646">
        <f>=4.1.3</f>
        <v/>
      </c>
    </row>
    <row r="4647">
      <c r="A4647" t="inlineStr">
        <is>
          <t>Kotti</t>
        </is>
      </c>
      <c r="B4647" t="inlineStr">
        <is>
          <t>c3073e69dc0e064211518d5a7cdefec3f20b4f24</t>
        </is>
      </c>
      <c r="C4647" t="inlineStr">
        <is>
          <t>2016-10-10 14:53:37+00:00</t>
        </is>
      </c>
      <c r="D4647" t="inlineStr">
        <is>
          <t>verchange</t>
        </is>
      </c>
      <c r="E4647" t="inlineStr">
        <is>
          <t>waitress</t>
        </is>
      </c>
      <c r="F4647">
        <f>=1.0.0</f>
        <v/>
      </c>
      <c r="G4647" t="inlineStr">
        <is>
          <t>waitress</t>
        </is>
      </c>
      <c r="H4647">
        <f>=0.8.10</f>
        <v/>
      </c>
    </row>
    <row r="4648">
      <c r="A4648" t="inlineStr">
        <is>
          <t>Kotti</t>
        </is>
      </c>
      <c r="B4648" t="inlineStr">
        <is>
          <t>c3073e69dc0e064211518d5a7cdefec3f20b4f24</t>
        </is>
      </c>
      <c r="C4648" t="inlineStr">
        <is>
          <t>2016-10-10 14:53:37+00:00</t>
        </is>
      </c>
      <c r="D4648" t="inlineStr">
        <is>
          <t>verchange</t>
        </is>
      </c>
      <c r="E4648" t="inlineStr">
        <is>
          <t>lingua</t>
        </is>
      </c>
      <c r="F4648">
        <f>=4.10</f>
        <v/>
      </c>
      <c r="G4648" t="inlineStr">
        <is>
          <t>lingua</t>
        </is>
      </c>
      <c r="H4648">
        <f>=3.12</f>
        <v/>
      </c>
    </row>
    <row r="4649">
      <c r="A4649" t="inlineStr">
        <is>
          <t>Kotti</t>
        </is>
      </c>
      <c r="B4649" t="inlineStr">
        <is>
          <t>c3073e69dc0e064211518d5a7cdefec3f20b4f24</t>
        </is>
      </c>
      <c r="C4649" t="inlineStr">
        <is>
          <t>2016-10-10 14:53:37+00:00</t>
        </is>
      </c>
      <c r="D4649" t="inlineStr">
        <is>
          <t>verchange</t>
        </is>
      </c>
      <c r="E4649" t="inlineStr">
        <is>
          <t>html2text</t>
        </is>
      </c>
      <c r="F4649">
        <f>=2016.9.19</f>
        <v/>
      </c>
      <c r="G4649" t="inlineStr">
        <is>
          <t>html2text</t>
        </is>
      </c>
      <c r="H4649">
        <f>=2015.6.21</f>
        <v/>
      </c>
    </row>
    <row r="4650">
      <c r="A4650" t="inlineStr">
        <is>
          <t>Kotti</t>
        </is>
      </c>
      <c r="B4650" t="inlineStr">
        <is>
          <t>c3073e69dc0e064211518d5a7cdefec3f20b4f24</t>
        </is>
      </c>
      <c r="C4650" t="inlineStr">
        <is>
          <t>2016-10-10 14:53:37+00:00</t>
        </is>
      </c>
      <c r="D4650" t="inlineStr">
        <is>
          <t>verchange</t>
        </is>
      </c>
      <c r="E4650" t="inlineStr">
        <is>
          <t>zope.component</t>
        </is>
      </c>
      <c r="F4650">
        <f>=4.3.0</f>
        <v/>
      </c>
      <c r="G4650" t="inlineStr">
        <is>
          <t>zope.component</t>
        </is>
      </c>
      <c r="H4650">
        <f>=4.2.2</f>
        <v/>
      </c>
    </row>
    <row r="4651">
      <c r="A4651" t="inlineStr">
        <is>
          <t>Kotti</t>
        </is>
      </c>
      <c r="B4651" t="inlineStr">
        <is>
          <t>c3073e69dc0e064211518d5a7cdefec3f20b4f24</t>
        </is>
      </c>
      <c r="C4651" t="inlineStr">
        <is>
          <t>2016-10-10 14:53:37+00:00</t>
        </is>
      </c>
      <c r="D4651" t="inlineStr">
        <is>
          <t>verchange</t>
        </is>
      </c>
      <c r="E4651" t="inlineStr">
        <is>
          <t>zope.sqlalchemy</t>
        </is>
      </c>
      <c r="F4651">
        <f>=0.7.7</f>
        <v/>
      </c>
      <c r="G4651" t="inlineStr">
        <is>
          <t>zope.sqlalchemy</t>
        </is>
      </c>
      <c r="H4651">
        <f>=0.7.6</f>
        <v/>
      </c>
    </row>
    <row r="4652">
      <c r="A4652" t="inlineStr">
        <is>
          <t>Kotti</t>
        </is>
      </c>
      <c r="B4652" t="inlineStr">
        <is>
          <t>c3073e69dc0e064211518d5a7cdefec3f20b4f24</t>
        </is>
      </c>
      <c r="C4652" t="inlineStr">
        <is>
          <t>2016-10-10 14:53:37+00:00</t>
        </is>
      </c>
      <c r="D4652" t="inlineStr">
        <is>
          <t>add</t>
        </is>
      </c>
      <c r="E4652" t="inlineStr">
        <is>
          <t>funcsigs</t>
        </is>
      </c>
      <c r="F4652">
        <f>=1.0.2</f>
        <v/>
      </c>
      <c r="G4652" t="inlineStr"/>
      <c r="H4652" t="inlineStr"/>
    </row>
    <row r="4653">
      <c r="A4653" t="inlineStr">
        <is>
          <t>Kotti</t>
        </is>
      </c>
      <c r="B4653" t="inlineStr">
        <is>
          <t>c3073e69dc0e064211518d5a7cdefec3f20b4f24</t>
        </is>
      </c>
      <c r="C4653" t="inlineStr">
        <is>
          <t>2016-10-10 14:53:37+00:00</t>
        </is>
      </c>
      <c r="D4653" t="inlineStr">
        <is>
          <t>add</t>
        </is>
      </c>
      <c r="E4653" t="inlineStr">
        <is>
          <t>kotti-image</t>
        </is>
      </c>
      <c r="F4653">
        <f>=0.1.4</f>
        <v/>
      </c>
      <c r="G4653" t="inlineStr"/>
      <c r="H4653" t="inlineStr"/>
    </row>
    <row r="4654">
      <c r="A4654" t="inlineStr">
        <is>
          <t>Kotti</t>
        </is>
      </c>
      <c r="B4654" t="inlineStr">
        <is>
          <t>c3073e69dc0e064211518d5a7cdefec3f20b4f24</t>
        </is>
      </c>
      <c r="C4654" t="inlineStr">
        <is>
          <t>2016-10-10 14:53:37+00:00</t>
        </is>
      </c>
      <c r="D4654" t="inlineStr">
        <is>
          <t>add</t>
        </is>
      </c>
      <c r="E4654" t="inlineStr">
        <is>
          <t>LEPL</t>
        </is>
      </c>
      <c r="F4654">
        <f>=5.1.3</f>
        <v/>
      </c>
      <c r="G4654" t="inlineStr"/>
      <c r="H4654" t="inlineStr"/>
    </row>
    <row r="4655">
      <c r="A4655" t="inlineStr">
        <is>
          <t>Kotti</t>
        </is>
      </c>
      <c r="B4655" t="inlineStr">
        <is>
          <t>c3073e69dc0e064211518d5a7cdefec3f20b4f24</t>
        </is>
      </c>
      <c r="C4655" t="inlineStr">
        <is>
          <t>2016-10-10 14:53:37+00:00</t>
        </is>
      </c>
      <c r="D4655" t="inlineStr">
        <is>
          <t>add</t>
        </is>
      </c>
      <c r="E4655" t="inlineStr">
        <is>
          <t>python-editor</t>
        </is>
      </c>
      <c r="F4655">
        <f>=1.0.1</f>
        <v/>
      </c>
      <c r="G4655" t="inlineStr"/>
      <c r="H4655" t="inlineStr"/>
    </row>
    <row r="4656">
      <c r="A4656" t="inlineStr">
        <is>
          <t>Kotti</t>
        </is>
      </c>
      <c r="B4656" t="inlineStr">
        <is>
          <t>c3073e69dc0e064211518d5a7cdefec3f20b4f24</t>
        </is>
      </c>
      <c r="C4656" t="inlineStr">
        <is>
          <t>2016-10-10 14:53:37+00:00</t>
        </is>
      </c>
      <c r="D4656" t="inlineStr">
        <is>
          <t>add</t>
        </is>
      </c>
      <c r="E4656" t="inlineStr">
        <is>
          <t>rfc6266</t>
        </is>
      </c>
      <c r="F4656">
        <f>=0.0.4</f>
        <v/>
      </c>
      <c r="G4656" t="inlineStr"/>
      <c r="H4656" t="inlineStr"/>
    </row>
    <row r="4657">
      <c r="A4657" t="inlineStr">
        <is>
          <t>Kotti</t>
        </is>
      </c>
      <c r="B4657" t="inlineStr">
        <is>
          <t>c3073e69dc0e064211518d5a7cdefec3f20b4f24</t>
        </is>
      </c>
      <c r="C4657" t="inlineStr">
        <is>
          <t>2016-10-10 14:53:37+00:00</t>
        </is>
      </c>
      <c r="D4657" t="inlineStr">
        <is>
          <t>rem</t>
        </is>
      </c>
      <c r="E4657" t="inlineStr"/>
      <c r="F4657" t="inlineStr"/>
      <c r="G4657" t="inlineStr">
        <is>
          <t>Kotti</t>
        </is>
      </c>
      <c r="H4657">
        <f>=1.2.4</f>
        <v/>
      </c>
    </row>
    <row r="4658">
      <c r="A4658" t="inlineStr">
        <is>
          <t>Kotti</t>
        </is>
      </c>
      <c r="B4658" t="inlineStr">
        <is>
          <t>c3073e69dc0e064211518d5a7cdefec3f20b4f24</t>
        </is>
      </c>
      <c r="C4658" t="inlineStr">
        <is>
          <t>2016-10-10 14:53:37+00:00</t>
        </is>
      </c>
      <c r="D4658" t="inlineStr">
        <is>
          <t>rem</t>
        </is>
      </c>
      <c r="E4658" t="inlineStr"/>
      <c r="F4658" t="inlineStr"/>
      <c r="G4658" t="inlineStr">
        <is>
          <t>Pillow</t>
        </is>
      </c>
      <c r="H4658">
        <f>=3.0.0</f>
        <v/>
      </c>
    </row>
    <row r="4659">
      <c r="A4659" t="inlineStr">
        <is>
          <t>Kotti</t>
        </is>
      </c>
      <c r="B4659" t="inlineStr">
        <is>
          <t>c3073e69dc0e064211518d5a7cdefec3f20b4f24</t>
        </is>
      </c>
      <c r="C4659" t="inlineStr">
        <is>
          <t>2016-10-10 14:53:37+00:00</t>
        </is>
      </c>
      <c r="D4659" t="inlineStr">
        <is>
          <t>rem</t>
        </is>
      </c>
      <c r="E4659" t="inlineStr"/>
      <c r="F4659" t="inlineStr"/>
      <c r="G4659" t="inlineStr">
        <is>
          <t>Pygments</t>
        </is>
      </c>
      <c r="H4659">
        <f>=2.0.2</f>
        <v/>
      </c>
    </row>
    <row r="4660">
      <c r="A4660" t="inlineStr">
        <is>
          <t>Kotti</t>
        </is>
      </c>
      <c r="B4660" t="inlineStr">
        <is>
          <t>c3073e69dc0e064211518d5a7cdefec3f20b4f24</t>
        </is>
      </c>
      <c r="C4660" t="inlineStr">
        <is>
          <t>2016-10-10 14:53:37+00:00</t>
        </is>
      </c>
      <c r="D4660" t="inlineStr">
        <is>
          <t>rem</t>
        </is>
      </c>
      <c r="E4660" t="inlineStr"/>
      <c r="F4660" t="inlineStr"/>
      <c r="G4660" t="inlineStr">
        <is>
          <t>plone.scale</t>
        </is>
      </c>
      <c r="H4660">
        <f>=1.3.5</f>
        <v/>
      </c>
    </row>
    <row r="4661">
      <c r="A4661" t="inlineStr">
        <is>
          <t>Kotti</t>
        </is>
      </c>
      <c r="B4661" t="inlineStr">
        <is>
          <t>c3073e69dc0e064211518d5a7cdefec3f20b4f24</t>
        </is>
      </c>
      <c r="C4661" t="inlineStr">
        <is>
          <t>2016-10-10 14:53:37+00:00</t>
        </is>
      </c>
      <c r="D4661" t="inlineStr">
        <is>
          <t>rem</t>
        </is>
      </c>
      <c r="E4661" t="inlineStr"/>
      <c r="F4661" t="inlineStr"/>
      <c r="G4661" t="inlineStr">
        <is>
          <t>pyramid-debugtoolbar</t>
        </is>
      </c>
      <c r="H4661">
        <f>=2.4.1</f>
        <v/>
      </c>
    </row>
    <row r="4662">
      <c r="A4662" t="inlineStr">
        <is>
          <t>Kotti</t>
        </is>
      </c>
      <c r="B4662" t="inlineStr">
        <is>
          <t>c3073e69dc0e064211518d5a7cdefec3f20b4f24</t>
        </is>
      </c>
      <c r="C4662" t="inlineStr">
        <is>
          <t>2016-10-10 14:53:37+00:00</t>
        </is>
      </c>
      <c r="D4662" t="inlineStr">
        <is>
          <t>rem</t>
        </is>
      </c>
      <c r="E4662" t="inlineStr"/>
      <c r="F4662" t="inlineStr"/>
      <c r="G4662" t="inlineStr">
        <is>
          <t>pyramid-mako</t>
        </is>
      </c>
      <c r="H4662">
        <f>=1.0.2</f>
        <v/>
      </c>
    </row>
    <row r="4663">
      <c r="A4663" t="inlineStr">
        <is>
          <t>Kotti</t>
        </is>
      </c>
      <c r="B4663" t="inlineStr">
        <is>
          <t>c3073e69dc0e064211518d5a7cdefec3f20b4f24</t>
        </is>
      </c>
      <c r="C4663" t="inlineStr">
        <is>
          <t>2016-10-10 14:53:37+00:00</t>
        </is>
      </c>
      <c r="D4663" t="inlineStr">
        <is>
          <t>rem</t>
        </is>
      </c>
      <c r="E4663" t="inlineStr"/>
      <c r="F4663" t="inlineStr"/>
      <c r="G4663" t="inlineStr">
        <is>
          <t>wsgiref</t>
        </is>
      </c>
      <c r="H4663">
        <f>=0.1.2</f>
        <v/>
      </c>
    </row>
    <row r="4664">
      <c r="A4664" t="inlineStr">
        <is>
          <t>Kotti</t>
        </is>
      </c>
      <c r="B4664" t="inlineStr">
        <is>
          <t>e39431f285888b1a32e11ded4f048de5e217c629</t>
        </is>
      </c>
      <c r="C4664" t="inlineStr">
        <is>
          <t>2018-01-17 19:42:29+00:00</t>
        </is>
      </c>
      <c r="D4664" t="inlineStr">
        <is>
          <t>verchange</t>
        </is>
      </c>
      <c r="E4664" t="inlineStr">
        <is>
          <t>Chameleon</t>
        </is>
      </c>
      <c r="F4664">
        <f>=3.2</f>
        <v/>
      </c>
      <c r="G4664" t="inlineStr">
        <is>
          <t>Chameleon</t>
        </is>
      </c>
      <c r="H4664">
        <f>=2.25</f>
        <v/>
      </c>
    </row>
    <row r="4665">
      <c r="A4665" t="inlineStr">
        <is>
          <t>Kotti</t>
        </is>
      </c>
      <c r="B4665" t="inlineStr">
        <is>
          <t>e39431f285888b1a32e11ded4f048de5e217c629</t>
        </is>
      </c>
      <c r="C4665" t="inlineStr">
        <is>
          <t>2018-01-17 19:42:29+00:00</t>
        </is>
      </c>
      <c r="D4665" t="inlineStr">
        <is>
          <t>verchange</t>
        </is>
      </c>
      <c r="E4665" t="inlineStr">
        <is>
          <t>pyramid</t>
        </is>
      </c>
      <c r="F4665">
        <f>=1.9.1</f>
        <v/>
      </c>
      <c r="G4665" t="inlineStr">
        <is>
          <t>pyramid</t>
        </is>
      </c>
      <c r="H4665">
        <f>=1.7.3</f>
        <v/>
      </c>
    </row>
    <row r="4666">
      <c r="A4666" t="inlineStr">
        <is>
          <t>Kotti</t>
        </is>
      </c>
      <c r="B4666" t="inlineStr">
        <is>
          <t>e39431f285888b1a32e11ded4f048de5e217c629</t>
        </is>
      </c>
      <c r="C4666" t="inlineStr">
        <is>
          <t>2018-01-17 19:42:29+00:00</t>
        </is>
      </c>
      <c r="D4666" t="inlineStr">
        <is>
          <t>verchange</t>
        </is>
      </c>
      <c r="E4666" t="inlineStr">
        <is>
          <t>bleach-whitelist</t>
        </is>
      </c>
      <c r="F4666">
        <f>=0.0.8</f>
        <v/>
      </c>
      <c r="G4666" t="inlineStr">
        <is>
          <t>bleach-whitelist</t>
        </is>
      </c>
      <c r="H4666">
        <f>=0.0.7</f>
        <v/>
      </c>
    </row>
    <row r="4667">
      <c r="A4667" t="inlineStr">
        <is>
          <t>Kotti</t>
        </is>
      </c>
      <c r="B4667" t="inlineStr">
        <is>
          <t>e39431f285888b1a32e11ded4f048de5e217c629</t>
        </is>
      </c>
      <c r="C4667" t="inlineStr">
        <is>
          <t>2018-01-17 19:42:29+00:00</t>
        </is>
      </c>
      <c r="D4667" t="inlineStr">
        <is>
          <t>verchange</t>
        </is>
      </c>
      <c r="E4667" t="inlineStr">
        <is>
          <t>FormEncode</t>
        </is>
      </c>
      <c r="F4667">
        <f>=1.3.1</f>
        <v/>
      </c>
      <c r="G4667" t="inlineStr">
        <is>
          <t>FormEncode</t>
        </is>
      </c>
      <c r="H4667">
        <f>=2.0.0a1</f>
        <v/>
      </c>
    </row>
    <row r="4668">
      <c r="A4668" t="inlineStr">
        <is>
          <t>Kotti</t>
        </is>
      </c>
      <c r="B4668" t="inlineStr">
        <is>
          <t>e39431f285888b1a32e11ded4f048de5e217c629</t>
        </is>
      </c>
      <c r="C4668" t="inlineStr">
        <is>
          <t>2018-01-17 19:42:29+00:00</t>
        </is>
      </c>
      <c r="D4668" t="inlineStr">
        <is>
          <t>verchange</t>
        </is>
      </c>
      <c r="E4668" t="inlineStr">
        <is>
          <t>SQLAlchemy-Utils</t>
        </is>
      </c>
      <c r="F4668">
        <f>=0.32.21</f>
        <v/>
      </c>
      <c r="G4668" t="inlineStr">
        <is>
          <t>SQLAlchemy-Utils</t>
        </is>
      </c>
      <c r="H4668">
        <f>=0.32.9</f>
        <v/>
      </c>
    </row>
    <row r="4669">
      <c r="A4669" t="inlineStr">
        <is>
          <t>Kotti</t>
        </is>
      </c>
      <c r="B4669" t="inlineStr">
        <is>
          <t>e39431f285888b1a32e11ded4f048de5e217c629</t>
        </is>
      </c>
      <c r="C4669" t="inlineStr">
        <is>
          <t>2018-01-17 19:42:29+00:00</t>
        </is>
      </c>
      <c r="D4669" t="inlineStr">
        <is>
          <t>verchange</t>
        </is>
      </c>
      <c r="E4669" t="inlineStr">
        <is>
          <t>kotti-image</t>
        </is>
      </c>
      <c r="F4669">
        <f>=1.0.0</f>
        <v/>
      </c>
      <c r="G4669" t="inlineStr">
        <is>
          <t>kotti-image</t>
        </is>
      </c>
      <c r="H4669">
        <f>=0.1.4</f>
        <v/>
      </c>
    </row>
    <row r="4670">
      <c r="A4670" t="inlineStr">
        <is>
          <t>Kotti</t>
        </is>
      </c>
      <c r="B4670" t="inlineStr">
        <is>
          <t>e39431f285888b1a32e11ded4f048de5e217c629</t>
        </is>
      </c>
      <c r="C4670" t="inlineStr">
        <is>
          <t>2018-01-17 19:42:29+00:00</t>
        </is>
      </c>
      <c r="D4670" t="inlineStr">
        <is>
          <t>verchange</t>
        </is>
      </c>
      <c r="E4670" t="inlineStr">
        <is>
          <t>js.fineuploader</t>
        </is>
      </c>
      <c r="F4670">
        <f>=5.14.0</f>
        <v/>
      </c>
      <c r="G4670" t="inlineStr">
        <is>
          <t>js.fineuploader</t>
        </is>
      </c>
      <c r="H4670">
        <f>=3.3.0</f>
        <v/>
      </c>
    </row>
    <row r="4671">
      <c r="A4671" t="inlineStr">
        <is>
          <t>Kotti</t>
        </is>
      </c>
      <c r="B4671" t="inlineStr">
        <is>
          <t>e39431f285888b1a32e11ded4f048de5e217c629</t>
        </is>
      </c>
      <c r="C4671" t="inlineStr">
        <is>
          <t>2018-01-17 19:42:29+00:00</t>
        </is>
      </c>
      <c r="D4671" t="inlineStr">
        <is>
          <t>verchange</t>
        </is>
      </c>
      <c r="E4671" t="inlineStr">
        <is>
          <t>Beaker</t>
        </is>
      </c>
      <c r="F4671">
        <f>=1.9.0</f>
        <v/>
      </c>
      <c r="G4671" t="inlineStr">
        <is>
          <t>Beaker</t>
        </is>
      </c>
      <c r="H4671">
        <f>=1.8.0</f>
        <v/>
      </c>
    </row>
    <row r="4672">
      <c r="A4672" t="inlineStr">
        <is>
          <t>Kotti</t>
        </is>
      </c>
      <c r="B4672" t="inlineStr">
        <is>
          <t>e39431f285888b1a32e11ded4f048de5e217c629</t>
        </is>
      </c>
      <c r="C4672" t="inlineStr">
        <is>
          <t>2018-01-17 19:42:29+00:00</t>
        </is>
      </c>
      <c r="D4672" t="inlineStr">
        <is>
          <t>verchange</t>
        </is>
      </c>
      <c r="E4672" t="inlineStr">
        <is>
          <t>js.jquery-maskmoney</t>
        </is>
      </c>
      <c r="F4672">
        <f>=3.0.2</f>
        <v/>
      </c>
      <c r="G4672" t="inlineStr">
        <is>
          <t>js.jquery-maskmoney</t>
        </is>
      </c>
      <c r="H4672">
        <f>=1.4.1</f>
        <v/>
      </c>
    </row>
    <row r="4673">
      <c r="A4673" t="inlineStr">
        <is>
          <t>Kotti</t>
        </is>
      </c>
      <c r="B4673" t="inlineStr">
        <is>
          <t>e39431f285888b1a32e11ded4f048de5e217c629</t>
        </is>
      </c>
      <c r="C4673" t="inlineStr">
        <is>
          <t>2018-01-17 19:42:29+00:00</t>
        </is>
      </c>
      <c r="D4673" t="inlineStr">
        <is>
          <t>verchange</t>
        </is>
      </c>
      <c r="E4673" t="inlineStr">
        <is>
          <t>repoze.lru</t>
        </is>
      </c>
      <c r="F4673">
        <f>=0.7</f>
        <v/>
      </c>
      <c r="G4673" t="inlineStr">
        <is>
          <t>repoze.lru</t>
        </is>
      </c>
      <c r="H4673">
        <f>=0.6</f>
        <v/>
      </c>
    </row>
    <row r="4674">
      <c r="A4674" t="inlineStr">
        <is>
          <t>Kotti</t>
        </is>
      </c>
      <c r="B4674" t="inlineStr">
        <is>
          <t>e39431f285888b1a32e11ded4f048de5e217c629</t>
        </is>
      </c>
      <c r="C4674" t="inlineStr">
        <is>
          <t>2018-01-17 19:42:29+00:00</t>
        </is>
      </c>
      <c r="D4674" t="inlineStr">
        <is>
          <t>verchange</t>
        </is>
      </c>
      <c r="E4674" t="inlineStr">
        <is>
          <t>SQLAlchemy</t>
        </is>
      </c>
      <c r="F4674">
        <f>=1.2.1</f>
        <v/>
      </c>
      <c r="G4674" t="inlineStr">
        <is>
          <t>SQLAlchemy</t>
        </is>
      </c>
      <c r="H4674">
        <f>=1.1.1</f>
        <v/>
      </c>
    </row>
    <row r="4675">
      <c r="A4675" t="inlineStr">
        <is>
          <t>Kotti</t>
        </is>
      </c>
      <c r="B4675" t="inlineStr">
        <is>
          <t>e39431f285888b1a32e11ded4f048de5e217c629</t>
        </is>
      </c>
      <c r="C4675" t="inlineStr">
        <is>
          <t>2018-01-17 19:42:29+00:00</t>
        </is>
      </c>
      <c r="D4675" t="inlineStr">
        <is>
          <t>verchange</t>
        </is>
      </c>
      <c r="E4675" t="inlineStr">
        <is>
          <t>colander</t>
        </is>
      </c>
      <c r="F4675">
        <f>=1.4</f>
        <v/>
      </c>
      <c r="G4675" t="inlineStr">
        <is>
          <t>colander</t>
        </is>
      </c>
      <c r="H4675">
        <f>=1.2</f>
        <v/>
      </c>
    </row>
    <row r="4676">
      <c r="A4676" t="inlineStr">
        <is>
          <t>Kotti</t>
        </is>
      </c>
      <c r="B4676" t="inlineStr">
        <is>
          <t>e39431f285888b1a32e11ded4f048de5e217c629</t>
        </is>
      </c>
      <c r="C4676" t="inlineStr">
        <is>
          <t>2018-01-17 19:42:29+00:00</t>
        </is>
      </c>
      <c r="D4676" t="inlineStr">
        <is>
          <t>verchange</t>
        </is>
      </c>
      <c r="E4676" t="inlineStr">
        <is>
          <t>six</t>
        </is>
      </c>
      <c r="F4676">
        <f>=1.11.0</f>
        <v/>
      </c>
      <c r="G4676" t="inlineStr">
        <is>
          <t>six</t>
        </is>
      </c>
      <c r="H4676">
        <f>=1.10.0</f>
        <v/>
      </c>
    </row>
    <row r="4677">
      <c r="A4677" t="inlineStr">
        <is>
          <t>Kotti</t>
        </is>
      </c>
      <c r="B4677" t="inlineStr">
        <is>
          <t>e39431f285888b1a32e11ded4f048de5e217c629</t>
        </is>
      </c>
      <c r="C4677" t="inlineStr">
        <is>
          <t>2018-01-17 19:42:29+00:00</t>
        </is>
      </c>
      <c r="D4677" t="inlineStr">
        <is>
          <t>verchange</t>
        </is>
      </c>
      <c r="E4677" t="inlineStr">
        <is>
          <t>zope.configuration</t>
        </is>
      </c>
      <c r="F4677">
        <f>=4.1.0</f>
        <v/>
      </c>
      <c r="G4677" t="inlineStr">
        <is>
          <t>zope.configuration</t>
        </is>
      </c>
      <c r="H4677">
        <f>=4.0.3</f>
        <v/>
      </c>
    </row>
    <row r="4678">
      <c r="A4678" t="inlineStr">
        <is>
          <t>Kotti</t>
        </is>
      </c>
      <c r="B4678" t="inlineStr">
        <is>
          <t>e39431f285888b1a32e11ded4f048de5e217c629</t>
        </is>
      </c>
      <c r="C4678" t="inlineStr">
        <is>
          <t>2018-01-17 19:42:29+00:00</t>
        </is>
      </c>
      <c r="D4678" t="inlineStr">
        <is>
          <t>verchange</t>
        </is>
      </c>
      <c r="E4678" t="inlineStr">
        <is>
          <t>bleach</t>
        </is>
      </c>
      <c r="F4678">
        <f>=2.1.2</f>
        <v/>
      </c>
      <c r="G4678" t="inlineStr">
        <is>
          <t>bleach</t>
        </is>
      </c>
      <c r="H4678">
        <f>=1.4.3</f>
        <v/>
      </c>
    </row>
    <row r="4679">
      <c r="A4679" t="inlineStr">
        <is>
          <t>Kotti</t>
        </is>
      </c>
      <c r="B4679" t="inlineStr">
        <is>
          <t>e39431f285888b1a32e11ded4f048de5e217c629</t>
        </is>
      </c>
      <c r="C4679" t="inlineStr">
        <is>
          <t>2018-01-17 19:42:29+00:00</t>
        </is>
      </c>
      <c r="D4679" t="inlineStr">
        <is>
          <t>verchange</t>
        </is>
      </c>
      <c r="E4679" t="inlineStr">
        <is>
          <t>WebOb</t>
        </is>
      </c>
      <c r="F4679">
        <f>=1.7.4</f>
        <v/>
      </c>
      <c r="G4679" t="inlineStr">
        <is>
          <t>WebOb</t>
        </is>
      </c>
      <c r="H4679">
        <f>=1.6.1</f>
        <v/>
      </c>
    </row>
    <row r="4680">
      <c r="A4680" t="inlineStr">
        <is>
          <t>Kotti</t>
        </is>
      </c>
      <c r="B4680" t="inlineStr">
        <is>
          <t>e39431f285888b1a32e11ded4f048de5e217c629</t>
        </is>
      </c>
      <c r="C4680" t="inlineStr">
        <is>
          <t>2018-01-17 19:42:29+00:00</t>
        </is>
      </c>
      <c r="D4680" t="inlineStr">
        <is>
          <t>verchange</t>
        </is>
      </c>
      <c r="E4680" t="inlineStr">
        <is>
          <t>zope.event</t>
        </is>
      </c>
      <c r="F4680">
        <f>=4.3.0</f>
        <v/>
      </c>
      <c r="G4680" t="inlineStr">
        <is>
          <t>zope.event</t>
        </is>
      </c>
      <c r="H4680">
        <f>=4.2.0</f>
        <v/>
      </c>
    </row>
    <row r="4681">
      <c r="A4681" t="inlineStr">
        <is>
          <t>Kotti</t>
        </is>
      </c>
      <c r="B4681" t="inlineStr">
        <is>
          <t>e39431f285888b1a32e11ded4f048de5e217c629</t>
        </is>
      </c>
      <c r="C4681" t="inlineStr">
        <is>
          <t>2018-01-17 19:42:29+00:00</t>
        </is>
      </c>
      <c r="D4681" t="inlineStr">
        <is>
          <t>verchange</t>
        </is>
      </c>
      <c r="E4681" t="inlineStr">
        <is>
          <t>fanstatic</t>
        </is>
      </c>
      <c r="F4681">
        <f>=1.0.0</f>
        <v/>
      </c>
      <c r="G4681" t="inlineStr">
        <is>
          <t>fanstatic</t>
        </is>
      </c>
      <c r="H4681">
        <f>=1.0a7</f>
        <v/>
      </c>
    </row>
    <row r="4682">
      <c r="A4682" t="inlineStr">
        <is>
          <t>Kotti</t>
        </is>
      </c>
      <c r="B4682" t="inlineStr">
        <is>
          <t>e39431f285888b1a32e11ded4f048de5e217c629</t>
        </is>
      </c>
      <c r="C4682" t="inlineStr">
        <is>
          <t>2018-01-17 19:42:29+00:00</t>
        </is>
      </c>
      <c r="D4682" t="inlineStr">
        <is>
          <t>verchange</t>
        </is>
      </c>
      <c r="E4682" t="inlineStr">
        <is>
          <t>pyramid-mailer</t>
        </is>
      </c>
      <c r="F4682">
        <f>=0.15.1</f>
        <v/>
      </c>
      <c r="G4682" t="inlineStr">
        <is>
          <t>pyramid-mailer</t>
        </is>
      </c>
      <c r="H4682">
        <f>=0.14.1</f>
        <v/>
      </c>
    </row>
    <row r="4683">
      <c r="A4683" t="inlineStr">
        <is>
          <t>Kotti</t>
        </is>
      </c>
      <c r="B4683" t="inlineStr">
        <is>
          <t>e39431f285888b1a32e11ded4f048de5e217c629</t>
        </is>
      </c>
      <c r="C4683" t="inlineStr">
        <is>
          <t>2018-01-17 19:42:29+00:00</t>
        </is>
      </c>
      <c r="D4683" t="inlineStr">
        <is>
          <t>verchange</t>
        </is>
      </c>
      <c r="E4683" t="inlineStr">
        <is>
          <t>iso8601</t>
        </is>
      </c>
      <c r="F4683">
        <f>=0.1.12</f>
        <v/>
      </c>
      <c r="G4683" t="inlineStr">
        <is>
          <t>iso8601</t>
        </is>
      </c>
      <c r="H4683">
        <f>=0.1.11</f>
        <v/>
      </c>
    </row>
    <row r="4684">
      <c r="A4684" t="inlineStr">
        <is>
          <t>Kotti</t>
        </is>
      </c>
      <c r="B4684" t="inlineStr">
        <is>
          <t>e39431f285888b1a32e11ded4f048de5e217c629</t>
        </is>
      </c>
      <c r="C4684" t="inlineStr">
        <is>
          <t>2018-01-17 19:42:29+00:00</t>
        </is>
      </c>
      <c r="D4684" t="inlineStr">
        <is>
          <t>verchange</t>
        </is>
      </c>
      <c r="E4684" t="inlineStr">
        <is>
          <t>html5lib</t>
        </is>
      </c>
      <c r="F4684">
        <f>=1.0.1</f>
        <v/>
      </c>
      <c r="G4684" t="inlineStr">
        <is>
          <t>html5lib</t>
        </is>
      </c>
      <c r="H4684">
        <f>=0.9999999</f>
        <v/>
      </c>
    </row>
    <row r="4685">
      <c r="A4685" t="inlineStr">
        <is>
          <t>Kotti</t>
        </is>
      </c>
      <c r="B4685" t="inlineStr">
        <is>
          <t>e39431f285888b1a32e11ded4f048de5e217c629</t>
        </is>
      </c>
      <c r="C4685" t="inlineStr">
        <is>
          <t>2018-01-17 19:42:29+00:00</t>
        </is>
      </c>
      <c r="D4685" t="inlineStr">
        <is>
          <t>verchange</t>
        </is>
      </c>
      <c r="E4685" t="inlineStr">
        <is>
          <t>filedepot</t>
        </is>
      </c>
      <c r="F4685">
        <f>=0.5.0</f>
        <v/>
      </c>
      <c r="G4685" t="inlineStr">
        <is>
          <t>filedepot</t>
        </is>
      </c>
      <c r="H4685">
        <f>=0.4.0</f>
        <v/>
      </c>
    </row>
    <row r="4686">
      <c r="A4686" t="inlineStr">
        <is>
          <t>Kotti</t>
        </is>
      </c>
      <c r="B4686" t="inlineStr">
        <is>
          <t>e39431f285888b1a32e11ded4f048de5e217c629</t>
        </is>
      </c>
      <c r="C4686" t="inlineStr">
        <is>
          <t>2018-01-17 19:42:29+00:00</t>
        </is>
      </c>
      <c r="D4686" t="inlineStr">
        <is>
          <t>verchange</t>
        </is>
      </c>
      <c r="E4686" t="inlineStr">
        <is>
          <t>zope.schema</t>
        </is>
      </c>
      <c r="F4686">
        <f>=4.5.0</f>
        <v/>
      </c>
      <c r="G4686" t="inlineStr">
        <is>
          <t>zope.schema</t>
        </is>
      </c>
      <c r="H4686">
        <f>=4.4.2</f>
        <v/>
      </c>
    </row>
    <row r="4687">
      <c r="A4687" t="inlineStr">
        <is>
          <t>Kotti</t>
        </is>
      </c>
      <c r="B4687" t="inlineStr">
        <is>
          <t>e39431f285888b1a32e11ded4f048de5e217c629</t>
        </is>
      </c>
      <c r="C4687" t="inlineStr">
        <is>
          <t>2018-01-17 19:42:29+00:00</t>
        </is>
      </c>
      <c r="D4687" t="inlineStr">
        <is>
          <t>verchange</t>
        </is>
      </c>
      <c r="E4687" t="inlineStr">
        <is>
          <t>pytz</t>
        </is>
      </c>
      <c r="F4687">
        <f>=2017.3</f>
        <v/>
      </c>
      <c r="G4687" t="inlineStr">
        <is>
          <t>pytz</t>
        </is>
      </c>
      <c r="H4687">
        <f>=2016.7</f>
        <v/>
      </c>
    </row>
    <row r="4688">
      <c r="A4688" t="inlineStr">
        <is>
          <t>Kotti</t>
        </is>
      </c>
      <c r="B4688" t="inlineStr">
        <is>
          <t>e39431f285888b1a32e11ded4f048de5e217c629</t>
        </is>
      </c>
      <c r="C4688" t="inlineStr">
        <is>
          <t>2018-01-17 19:42:29+00:00</t>
        </is>
      </c>
      <c r="D4688" t="inlineStr">
        <is>
          <t>verchange</t>
        </is>
      </c>
      <c r="E4688" t="inlineStr">
        <is>
          <t>js.tinymce</t>
        </is>
      </c>
      <c r="F4688">
        <f>=4.5.4</f>
        <v/>
      </c>
      <c r="G4688" t="inlineStr">
        <is>
          <t>js.tinymce</t>
        </is>
      </c>
      <c r="H4688">
        <f>=4.2.7</f>
        <v/>
      </c>
    </row>
    <row r="4689">
      <c r="A4689" t="inlineStr">
        <is>
          <t>Kotti</t>
        </is>
      </c>
      <c r="B4689" t="inlineStr">
        <is>
          <t>e39431f285888b1a32e11ded4f048de5e217c629</t>
        </is>
      </c>
      <c r="C4689" t="inlineStr">
        <is>
          <t>2018-01-17 19:42:29+00:00</t>
        </is>
      </c>
      <c r="D4689" t="inlineStr">
        <is>
          <t>verchange</t>
        </is>
      </c>
      <c r="E4689" t="inlineStr">
        <is>
          <t>transaction</t>
        </is>
      </c>
      <c r="F4689">
        <f>=2.1.2</f>
        <v/>
      </c>
      <c r="G4689" t="inlineStr">
        <is>
          <t>transaction</t>
        </is>
      </c>
      <c r="H4689">
        <f>=1.6.1</f>
        <v/>
      </c>
    </row>
    <row r="4690">
      <c r="A4690" t="inlineStr">
        <is>
          <t>Kotti</t>
        </is>
      </c>
      <c r="B4690" t="inlineStr">
        <is>
          <t>e39431f285888b1a32e11ded4f048de5e217c629</t>
        </is>
      </c>
      <c r="C4690" t="inlineStr">
        <is>
          <t>2018-01-17 19:42:29+00:00</t>
        </is>
      </c>
      <c r="D4690" t="inlineStr">
        <is>
          <t>verchange</t>
        </is>
      </c>
      <c r="E4690" t="inlineStr">
        <is>
          <t>js.jquery-sortable</t>
        </is>
      </c>
      <c r="F4690">
        <f>=0.9.13</f>
        <v/>
      </c>
      <c r="G4690" t="inlineStr">
        <is>
          <t>js.jquery-sortable</t>
        </is>
      </c>
      <c r="H4690">
        <f>=0.9.12</f>
        <v/>
      </c>
    </row>
    <row r="4691">
      <c r="A4691" t="inlineStr">
        <is>
          <t>Kotti</t>
        </is>
      </c>
      <c r="B4691" t="inlineStr">
        <is>
          <t>e39431f285888b1a32e11ded4f048de5e217c629</t>
        </is>
      </c>
      <c r="C4691" t="inlineStr">
        <is>
          <t>2018-01-17 19:42:29+00:00</t>
        </is>
      </c>
      <c r="D4691" t="inlineStr">
        <is>
          <t>verchange</t>
        </is>
      </c>
      <c r="E4691" t="inlineStr">
        <is>
          <t>MarkupSafe</t>
        </is>
      </c>
      <c r="F4691">
        <f>=1.0</f>
        <v/>
      </c>
      <c r="G4691" t="inlineStr">
        <is>
          <t>MarkupSafe</t>
        </is>
      </c>
      <c r="H4691">
        <f>=0.23</f>
        <v/>
      </c>
    </row>
    <row r="4692">
      <c r="A4692" t="inlineStr">
        <is>
          <t>Kotti</t>
        </is>
      </c>
      <c r="B4692" t="inlineStr">
        <is>
          <t>e39431f285888b1a32e11ded4f048de5e217c629</t>
        </is>
      </c>
      <c r="C4692" t="inlineStr">
        <is>
          <t>2018-01-17 19:42:29+00:00</t>
        </is>
      </c>
      <c r="D4692" t="inlineStr">
        <is>
          <t>verchange</t>
        </is>
      </c>
      <c r="E4692" t="inlineStr">
        <is>
          <t>Babel</t>
        </is>
      </c>
      <c r="F4692">
        <f>=2.5.3</f>
        <v/>
      </c>
      <c r="G4692" t="inlineStr">
        <is>
          <t>Babel</t>
        </is>
      </c>
      <c r="H4692">
        <f>=2.3.4</f>
        <v/>
      </c>
    </row>
    <row r="4693">
      <c r="A4693" t="inlineStr">
        <is>
          <t>Kotti</t>
        </is>
      </c>
      <c r="B4693" t="inlineStr">
        <is>
          <t>e39431f285888b1a32e11ded4f048de5e217c629</t>
        </is>
      </c>
      <c r="C4693" t="inlineStr">
        <is>
          <t>2018-01-17 19:42:29+00:00</t>
        </is>
      </c>
      <c r="D4693" t="inlineStr">
        <is>
          <t>verchange</t>
        </is>
      </c>
      <c r="E4693" t="inlineStr">
        <is>
          <t>js.deform</t>
        </is>
      </c>
      <c r="F4693">
        <f>=2.0.3</f>
        <v/>
      </c>
      <c r="G4693" t="inlineStr">
        <is>
          <t>js.deform</t>
        </is>
      </c>
      <c r="H4693">
        <f>=2.0a2.post3</f>
        <v/>
      </c>
    </row>
    <row r="4694">
      <c r="A4694" t="inlineStr">
        <is>
          <t>Kotti</t>
        </is>
      </c>
      <c r="B4694" t="inlineStr">
        <is>
          <t>e39431f285888b1a32e11ded4f048de5e217c629</t>
        </is>
      </c>
      <c r="C4694" t="inlineStr">
        <is>
          <t>2018-01-17 19:42:29+00:00</t>
        </is>
      </c>
      <c r="D4694" t="inlineStr">
        <is>
          <t>verchange</t>
        </is>
      </c>
      <c r="E4694" t="inlineStr">
        <is>
          <t>js.select2</t>
        </is>
      </c>
      <c r="F4694">
        <f>=4.0.4.post1</f>
        <v/>
      </c>
      <c r="G4694" t="inlineStr">
        <is>
          <t>js.select2</t>
        </is>
      </c>
      <c r="H4694">
        <f>=3.4.1</f>
        <v/>
      </c>
    </row>
    <row r="4695">
      <c r="A4695" t="inlineStr">
        <is>
          <t>Kotti</t>
        </is>
      </c>
      <c r="B4695" t="inlineStr">
        <is>
          <t>e39431f285888b1a32e11ded4f048de5e217c629</t>
        </is>
      </c>
      <c r="C4695" t="inlineStr">
        <is>
          <t>2018-01-17 19:42:29+00:00</t>
        </is>
      </c>
      <c r="D4695" t="inlineStr">
        <is>
          <t>verchange</t>
        </is>
      </c>
      <c r="E4695" t="inlineStr">
        <is>
          <t>python-editor</t>
        </is>
      </c>
      <c r="F4695">
        <f>=1.0.3</f>
        <v/>
      </c>
      <c r="G4695" t="inlineStr">
        <is>
          <t>python-editor</t>
        </is>
      </c>
      <c r="H4695">
        <f>=1.0.1</f>
        <v/>
      </c>
    </row>
    <row r="4696">
      <c r="A4696" t="inlineStr">
        <is>
          <t>Kotti</t>
        </is>
      </c>
      <c r="B4696" t="inlineStr">
        <is>
          <t>e39431f285888b1a32e11ded4f048de5e217c629</t>
        </is>
      </c>
      <c r="C4696" t="inlineStr">
        <is>
          <t>2018-01-17 19:42:29+00:00</t>
        </is>
      </c>
      <c r="D4696" t="inlineStr">
        <is>
          <t>verchange</t>
        </is>
      </c>
      <c r="E4696" t="inlineStr">
        <is>
          <t>Unidecode</t>
        </is>
      </c>
      <c r="F4696">
        <f>=1.0.22</f>
        <v/>
      </c>
      <c r="G4696" t="inlineStr">
        <is>
          <t>Unidecode</t>
        </is>
      </c>
      <c r="H4696">
        <f>=0.4.19</f>
        <v/>
      </c>
    </row>
    <row r="4697">
      <c r="A4697" t="inlineStr">
        <is>
          <t>Kotti</t>
        </is>
      </c>
      <c r="B4697" t="inlineStr">
        <is>
          <t>e39431f285888b1a32e11ded4f048de5e217c629</t>
        </is>
      </c>
      <c r="C4697" t="inlineStr">
        <is>
          <t>2018-01-17 19:42:29+00:00</t>
        </is>
      </c>
      <c r="D4697" t="inlineStr">
        <is>
          <t>verchange</t>
        </is>
      </c>
      <c r="E4697" t="inlineStr">
        <is>
          <t>zope.deprecation</t>
        </is>
      </c>
      <c r="F4697">
        <f>=4.3.0</f>
        <v/>
      </c>
      <c r="G4697" t="inlineStr">
        <is>
          <t>zope.deprecation</t>
        </is>
      </c>
      <c r="H4697">
        <f>=4.1.2</f>
        <v/>
      </c>
    </row>
    <row r="4698">
      <c r="A4698" t="inlineStr">
        <is>
          <t>Kotti</t>
        </is>
      </c>
      <c r="B4698" t="inlineStr">
        <is>
          <t>e39431f285888b1a32e11ded4f048de5e217c629</t>
        </is>
      </c>
      <c r="C4698" t="inlineStr">
        <is>
          <t>2018-01-17 19:42:29+00:00</t>
        </is>
      </c>
      <c r="D4698" t="inlineStr">
        <is>
          <t>verchange</t>
        </is>
      </c>
      <c r="E4698" t="inlineStr">
        <is>
          <t>Mako</t>
        </is>
      </c>
      <c r="F4698">
        <f>=1.0.7</f>
        <v/>
      </c>
      <c r="G4698" t="inlineStr">
        <is>
          <t>Mako</t>
        </is>
      </c>
      <c r="H4698">
        <f>=1.0.4</f>
        <v/>
      </c>
    </row>
    <row r="4699">
      <c r="A4699" t="inlineStr">
        <is>
          <t>Kotti</t>
        </is>
      </c>
      <c r="B4699" t="inlineStr">
        <is>
          <t>e39431f285888b1a32e11ded4f048de5e217c629</t>
        </is>
      </c>
      <c r="C4699" t="inlineStr">
        <is>
          <t>2018-01-17 19:42:29+00:00</t>
        </is>
      </c>
      <c r="D4699" t="inlineStr">
        <is>
          <t>verchange</t>
        </is>
      </c>
      <c r="E4699" t="inlineStr">
        <is>
          <t>repoze.sendmail</t>
        </is>
      </c>
      <c r="F4699">
        <f>=4.4.1</f>
        <v/>
      </c>
      <c r="G4699" t="inlineStr">
        <is>
          <t>repoze.sendmail</t>
        </is>
      </c>
      <c r="H4699">
        <f>=4.2</f>
        <v/>
      </c>
    </row>
    <row r="4700">
      <c r="A4700" t="inlineStr">
        <is>
          <t>Kotti</t>
        </is>
      </c>
      <c r="B4700" t="inlineStr">
        <is>
          <t>e39431f285888b1a32e11ded4f048de5e217c629</t>
        </is>
      </c>
      <c r="C4700" t="inlineStr">
        <is>
          <t>2018-01-17 19:42:29+00:00</t>
        </is>
      </c>
      <c r="D4700" t="inlineStr">
        <is>
          <t>verchange</t>
        </is>
      </c>
      <c r="E4700" t="inlineStr">
        <is>
          <t>alembic</t>
        </is>
      </c>
      <c r="F4700">
        <f>=0.9.7</f>
        <v/>
      </c>
      <c r="G4700" t="inlineStr">
        <is>
          <t>alembic</t>
        </is>
      </c>
      <c r="H4700">
        <f>=0.8.8</f>
        <v/>
      </c>
    </row>
    <row r="4701">
      <c r="A4701" t="inlineStr">
        <is>
          <t>Kotti</t>
        </is>
      </c>
      <c r="B4701" t="inlineStr">
        <is>
          <t>e39431f285888b1a32e11ded4f048de5e217c629</t>
        </is>
      </c>
      <c r="C4701" t="inlineStr">
        <is>
          <t>2018-01-17 19:42:29+00:00</t>
        </is>
      </c>
      <c r="D4701" t="inlineStr">
        <is>
          <t>verchange</t>
        </is>
      </c>
      <c r="E4701" t="inlineStr">
        <is>
          <t>pyramid-tm</t>
        </is>
      </c>
      <c r="F4701">
        <f>=2.2</f>
        <v/>
      </c>
      <c r="G4701" t="inlineStr">
        <is>
          <t>pyramid-tm</t>
        </is>
      </c>
      <c r="H4701">
        <f>=1.0</f>
        <v/>
      </c>
    </row>
    <row r="4702">
      <c r="A4702" t="inlineStr">
        <is>
          <t>Kotti</t>
        </is>
      </c>
      <c r="B4702" t="inlineStr">
        <is>
          <t>e39431f285888b1a32e11ded4f048de5e217c629</t>
        </is>
      </c>
      <c r="C4702" t="inlineStr">
        <is>
          <t>2018-01-17 19:42:29+00:00</t>
        </is>
      </c>
      <c r="D4702" t="inlineStr">
        <is>
          <t>verchange</t>
        </is>
      </c>
      <c r="E4702" t="inlineStr">
        <is>
          <t>zope.interface</t>
        </is>
      </c>
      <c r="F4702">
        <f>=4.4.3</f>
        <v/>
      </c>
      <c r="G4702" t="inlineStr">
        <is>
          <t>zope.interface</t>
        </is>
      </c>
      <c r="H4702">
        <f>=4.3.2</f>
        <v/>
      </c>
    </row>
    <row r="4703">
      <c r="A4703" t="inlineStr">
        <is>
          <t>Kotti</t>
        </is>
      </c>
      <c r="B4703" t="inlineStr">
        <is>
          <t>e39431f285888b1a32e11ded4f048de5e217c629</t>
        </is>
      </c>
      <c r="C4703" t="inlineStr">
        <is>
          <t>2018-01-17 19:42:29+00:00</t>
        </is>
      </c>
      <c r="D4703" t="inlineStr">
        <is>
          <t>verchange</t>
        </is>
      </c>
      <c r="E4703" t="inlineStr">
        <is>
          <t>polib</t>
        </is>
      </c>
      <c r="F4703">
        <f>=1.1.0</f>
        <v/>
      </c>
      <c r="G4703" t="inlineStr">
        <is>
          <t>polib</t>
        </is>
      </c>
      <c r="H4703">
        <f>=1.0.7</f>
        <v/>
      </c>
    </row>
    <row r="4704">
      <c r="A4704" t="inlineStr">
        <is>
          <t>Kotti</t>
        </is>
      </c>
      <c r="B4704" t="inlineStr">
        <is>
          <t>e39431f285888b1a32e11ded4f048de5e217c629</t>
        </is>
      </c>
      <c r="C4704" t="inlineStr">
        <is>
          <t>2018-01-17 19:42:29+00:00</t>
        </is>
      </c>
      <c r="D4704" t="inlineStr">
        <is>
          <t>verchange</t>
        </is>
      </c>
      <c r="E4704" t="inlineStr">
        <is>
          <t>js.jquery-maskedinput</t>
        </is>
      </c>
      <c r="F4704">
        <f>=1.4.1</f>
        <v/>
      </c>
      <c r="G4704" t="inlineStr">
        <is>
          <t>js.jquery-maskedinput</t>
        </is>
      </c>
      <c r="H4704">
        <f>=1.3.1</f>
        <v/>
      </c>
    </row>
    <row r="4705">
      <c r="A4705" t="inlineStr">
        <is>
          <t>Kotti</t>
        </is>
      </c>
      <c r="B4705" t="inlineStr">
        <is>
          <t>e39431f285888b1a32e11ded4f048de5e217c629</t>
        </is>
      </c>
      <c r="C4705" t="inlineStr">
        <is>
          <t>2018-01-17 19:42:29+00:00</t>
        </is>
      </c>
      <c r="D4705" t="inlineStr">
        <is>
          <t>verchange</t>
        </is>
      </c>
      <c r="E4705" t="inlineStr">
        <is>
          <t>zope.i18nmessageid</t>
        </is>
      </c>
      <c r="F4705">
        <f>=4.1.0</f>
        <v/>
      </c>
      <c r="G4705" t="inlineStr">
        <is>
          <t>zope.i18nmessageid</t>
        </is>
      </c>
      <c r="H4705">
        <f>=4.0.3</f>
        <v/>
      </c>
    </row>
    <row r="4706">
      <c r="A4706" t="inlineStr">
        <is>
          <t>Kotti</t>
        </is>
      </c>
      <c r="B4706" t="inlineStr">
        <is>
          <t>e39431f285888b1a32e11ded4f048de5e217c629</t>
        </is>
      </c>
      <c r="C4706" t="inlineStr">
        <is>
          <t>2018-01-17 19:42:29+00:00</t>
        </is>
      </c>
      <c r="D4706" t="inlineStr">
        <is>
          <t>verchange</t>
        </is>
      </c>
      <c r="E4706" t="inlineStr">
        <is>
          <t>venusian</t>
        </is>
      </c>
      <c r="F4706">
        <f>=1.1.0</f>
        <v/>
      </c>
      <c r="G4706" t="inlineStr">
        <is>
          <t>venusian</t>
        </is>
      </c>
      <c r="H4706">
        <f>=1.0</f>
        <v/>
      </c>
    </row>
    <row r="4707">
      <c r="A4707" t="inlineStr">
        <is>
          <t>Kotti</t>
        </is>
      </c>
      <c r="B4707" t="inlineStr">
        <is>
          <t>e39431f285888b1a32e11ded4f048de5e217c629</t>
        </is>
      </c>
      <c r="C4707" t="inlineStr">
        <is>
          <t>2018-01-17 19:42:29+00:00</t>
        </is>
      </c>
      <c r="D4707" t="inlineStr">
        <is>
          <t>verchange</t>
        </is>
      </c>
      <c r="E4707" t="inlineStr">
        <is>
          <t>waitress</t>
        </is>
      </c>
      <c r="F4707">
        <f>=1.1.0</f>
        <v/>
      </c>
      <c r="G4707" t="inlineStr">
        <is>
          <t>waitress</t>
        </is>
      </c>
      <c r="H4707">
        <f>=1.0.0</f>
        <v/>
      </c>
    </row>
    <row r="4708">
      <c r="A4708" t="inlineStr">
        <is>
          <t>Kotti</t>
        </is>
      </c>
      <c r="B4708" t="inlineStr">
        <is>
          <t>e39431f285888b1a32e11ded4f048de5e217c629</t>
        </is>
      </c>
      <c r="C4708" t="inlineStr">
        <is>
          <t>2018-01-17 19:42:29+00:00</t>
        </is>
      </c>
      <c r="D4708" t="inlineStr">
        <is>
          <t>verchange</t>
        </is>
      </c>
      <c r="E4708" t="inlineStr">
        <is>
          <t>appdirs</t>
        </is>
      </c>
      <c r="F4708">
        <f>=1.4.3</f>
        <v/>
      </c>
      <c r="G4708" t="inlineStr">
        <is>
          <t>appdirs</t>
        </is>
      </c>
      <c r="H4708">
        <f>=1.4.0</f>
        <v/>
      </c>
    </row>
    <row r="4709">
      <c r="A4709" t="inlineStr">
        <is>
          <t>Kotti</t>
        </is>
      </c>
      <c r="B4709" t="inlineStr">
        <is>
          <t>e39431f285888b1a32e11ded4f048de5e217c629</t>
        </is>
      </c>
      <c r="C4709" t="inlineStr">
        <is>
          <t>2018-01-17 19:42:29+00:00</t>
        </is>
      </c>
      <c r="D4709" t="inlineStr">
        <is>
          <t>verchange</t>
        </is>
      </c>
      <c r="E4709" t="inlineStr">
        <is>
          <t>lingua</t>
        </is>
      </c>
      <c r="F4709">
        <f>=4.13</f>
        <v/>
      </c>
      <c r="G4709" t="inlineStr">
        <is>
          <t>lingua</t>
        </is>
      </c>
      <c r="H4709">
        <f>=4.10</f>
        <v/>
      </c>
    </row>
    <row r="4710">
      <c r="A4710" t="inlineStr">
        <is>
          <t>Kotti</t>
        </is>
      </c>
      <c r="B4710" t="inlineStr">
        <is>
          <t>e39431f285888b1a32e11ded4f048de5e217c629</t>
        </is>
      </c>
      <c r="C4710" t="inlineStr">
        <is>
          <t>2018-01-17 19:42:29+00:00</t>
        </is>
      </c>
      <c r="D4710" t="inlineStr">
        <is>
          <t>verchange</t>
        </is>
      </c>
      <c r="E4710" t="inlineStr">
        <is>
          <t>html2text</t>
        </is>
      </c>
      <c r="F4710">
        <f>=2018.1.9</f>
        <v/>
      </c>
      <c r="G4710" t="inlineStr">
        <is>
          <t>html2text</t>
        </is>
      </c>
      <c r="H4710">
        <f>=2016.9.19</f>
        <v/>
      </c>
    </row>
    <row r="4711">
      <c r="A4711" t="inlineStr">
        <is>
          <t>Kotti</t>
        </is>
      </c>
      <c r="B4711" t="inlineStr">
        <is>
          <t>e39431f285888b1a32e11ded4f048de5e217c629</t>
        </is>
      </c>
      <c r="C4711" t="inlineStr">
        <is>
          <t>2018-01-17 19:42:29+00:00</t>
        </is>
      </c>
      <c r="D4711" t="inlineStr">
        <is>
          <t>verchange</t>
        </is>
      </c>
      <c r="E4711" t="inlineStr">
        <is>
          <t>zope.component</t>
        </is>
      </c>
      <c r="F4711">
        <f>=4.4.1</f>
        <v/>
      </c>
      <c r="G4711" t="inlineStr">
        <is>
          <t>zope.component</t>
        </is>
      </c>
      <c r="H4711">
        <f>=4.3.0</f>
        <v/>
      </c>
    </row>
    <row r="4712">
      <c r="A4712" t="inlineStr">
        <is>
          <t>Kotti</t>
        </is>
      </c>
      <c r="B4712" t="inlineStr">
        <is>
          <t>e39431f285888b1a32e11ded4f048de5e217c629</t>
        </is>
      </c>
      <c r="C4712" t="inlineStr">
        <is>
          <t>2018-01-17 19:42:29+00:00</t>
        </is>
      </c>
      <c r="D4712" t="inlineStr">
        <is>
          <t>verchange</t>
        </is>
      </c>
      <c r="E4712" t="inlineStr">
        <is>
          <t>deform</t>
        </is>
      </c>
      <c r="F4712">
        <f>=2.0.4</f>
        <v/>
      </c>
      <c r="G4712" t="inlineStr">
        <is>
          <t>deform</t>
        </is>
      </c>
      <c r="H4712">
        <f>=2.0a2</f>
        <v/>
      </c>
    </row>
    <row r="4713">
      <c r="A4713" t="inlineStr">
        <is>
          <t>Kotti</t>
        </is>
      </c>
      <c r="B4713" t="inlineStr">
        <is>
          <t>e39431f285888b1a32e11ded4f048de5e217c629</t>
        </is>
      </c>
      <c r="C4713" t="inlineStr">
        <is>
          <t>2018-01-17 19:42:29+00:00</t>
        </is>
      </c>
      <c r="D4713" t="inlineStr">
        <is>
          <t>verchange</t>
        </is>
      </c>
      <c r="E4713" t="inlineStr">
        <is>
          <t>pyramid-zcml</t>
        </is>
      </c>
      <c r="F4713">
        <f>=1.1.0</f>
        <v/>
      </c>
      <c r="G4713" t="inlineStr">
        <is>
          <t>pyramid-zcml</t>
        </is>
      </c>
      <c r="H4713">
        <f>=1.0.0</f>
        <v/>
      </c>
    </row>
    <row r="4714">
      <c r="A4714" t="inlineStr">
        <is>
          <t>Kotti</t>
        </is>
      </c>
      <c r="B4714" t="inlineStr">
        <is>
          <t>e39431f285888b1a32e11ded4f048de5e217c629</t>
        </is>
      </c>
      <c r="C4714" t="inlineStr">
        <is>
          <t>2018-01-17 19:42:29+00:00</t>
        </is>
      </c>
      <c r="D4714" t="inlineStr">
        <is>
          <t>add</t>
        </is>
      </c>
      <c r="E4714" t="inlineStr">
        <is>
          <t>hupper</t>
        </is>
      </c>
      <c r="F4714">
        <f>=1.0</f>
        <v/>
      </c>
      <c r="G4714" t="inlineStr"/>
      <c r="H4714" t="inlineStr"/>
    </row>
    <row r="4715">
      <c r="A4715" t="inlineStr">
        <is>
          <t>Kotti</t>
        </is>
      </c>
      <c r="B4715" t="inlineStr">
        <is>
          <t>e39431f285888b1a32e11ded4f048de5e217c629</t>
        </is>
      </c>
      <c r="C4715" t="inlineStr">
        <is>
          <t>2018-01-17 19:42:29+00:00</t>
        </is>
      </c>
      <c r="D4715" t="inlineStr">
        <is>
          <t>add</t>
        </is>
      </c>
      <c r="E4715" t="inlineStr">
        <is>
          <t>Pillow</t>
        </is>
      </c>
      <c r="F4715">
        <f>=5.0.0</f>
        <v/>
      </c>
      <c r="G4715" t="inlineStr"/>
      <c r="H4715" t="inlineStr"/>
    </row>
    <row r="4716">
      <c r="A4716" t="inlineStr">
        <is>
          <t>Kotti</t>
        </is>
      </c>
      <c r="B4716" t="inlineStr">
        <is>
          <t>e39431f285888b1a32e11ded4f048de5e217c629</t>
        </is>
      </c>
      <c r="C4716" t="inlineStr">
        <is>
          <t>2018-01-17 19:42:29+00:00</t>
        </is>
      </c>
      <c r="D4716" t="inlineStr">
        <is>
          <t>add</t>
        </is>
      </c>
      <c r="E4716" t="inlineStr">
        <is>
          <t>plaster</t>
        </is>
      </c>
      <c r="F4716">
        <f>=1.0</f>
        <v/>
      </c>
      <c r="G4716" t="inlineStr"/>
      <c r="H4716" t="inlineStr"/>
    </row>
    <row r="4717">
      <c r="A4717" t="inlineStr">
        <is>
          <t>Kotti</t>
        </is>
      </c>
      <c r="B4717" t="inlineStr">
        <is>
          <t>e39431f285888b1a32e11ded4f048de5e217c629</t>
        </is>
      </c>
      <c r="C4717" t="inlineStr">
        <is>
          <t>2018-01-17 19:42:29+00:00</t>
        </is>
      </c>
      <c r="D4717" t="inlineStr">
        <is>
          <t>add</t>
        </is>
      </c>
      <c r="E4717" t="inlineStr">
        <is>
          <t>plaster-pastedeploy</t>
        </is>
      </c>
      <c r="F4717">
        <f>=0.4.2</f>
        <v/>
      </c>
      <c r="G4717" t="inlineStr"/>
      <c r="H4717" t="inlineStr"/>
    </row>
    <row r="4718">
      <c r="A4718" t="inlineStr">
        <is>
          <t>Kotti</t>
        </is>
      </c>
      <c r="B4718" t="inlineStr">
        <is>
          <t>e39431f285888b1a32e11ded4f048de5e217c629</t>
        </is>
      </c>
      <c r="C4718" t="inlineStr">
        <is>
          <t>2018-01-17 19:42:29+00:00</t>
        </is>
      </c>
      <c r="D4718" t="inlineStr">
        <is>
          <t>add</t>
        </is>
      </c>
      <c r="E4718" t="inlineStr">
        <is>
          <t>plone.scale</t>
        </is>
      </c>
      <c r="F4718">
        <f>=3.0</f>
        <v/>
      </c>
      <c r="G4718" t="inlineStr"/>
      <c r="H4718" t="inlineStr"/>
    </row>
    <row r="4719">
      <c r="A4719" t="inlineStr">
        <is>
          <t>Kotti</t>
        </is>
      </c>
      <c r="B4719" t="inlineStr">
        <is>
          <t>e39431f285888b1a32e11ded4f048de5e217c629</t>
        </is>
      </c>
      <c r="C4719" t="inlineStr">
        <is>
          <t>2018-01-17 19:42:29+00:00</t>
        </is>
      </c>
      <c r="D4719" t="inlineStr">
        <is>
          <t>add</t>
        </is>
      </c>
      <c r="E4719" t="inlineStr">
        <is>
          <t>python-dateutil</t>
        </is>
      </c>
      <c r="F4719">
        <f>=2.6.1</f>
        <v/>
      </c>
      <c r="G4719" t="inlineStr"/>
      <c r="H4719" t="inlineStr"/>
    </row>
    <row r="4720">
      <c r="A4720" t="inlineStr">
        <is>
          <t>Kotti</t>
        </is>
      </c>
      <c r="B4720" t="inlineStr">
        <is>
          <t>e39431f285888b1a32e11ded4f048de5e217c629</t>
        </is>
      </c>
      <c r="C4720" t="inlineStr">
        <is>
          <t>2018-01-17 19:42:29+00:00</t>
        </is>
      </c>
      <c r="D4720" t="inlineStr">
        <is>
          <t>add</t>
        </is>
      </c>
      <c r="E4720" t="inlineStr">
        <is>
          <t>rfc6266-parser</t>
        </is>
      </c>
      <c r="F4720">
        <f>=0.0.5.post2</f>
        <v/>
      </c>
      <c r="G4720" t="inlineStr"/>
      <c r="H4720" t="inlineStr"/>
    </row>
    <row r="4721">
      <c r="A4721" t="inlineStr">
        <is>
          <t>Kotti</t>
        </is>
      </c>
      <c r="B4721" t="inlineStr">
        <is>
          <t>e39431f285888b1a32e11ded4f048de5e217c629</t>
        </is>
      </c>
      <c r="C4721" t="inlineStr">
        <is>
          <t>2018-01-17 19:42:29+00:00</t>
        </is>
      </c>
      <c r="D4721" t="inlineStr">
        <is>
          <t>add</t>
        </is>
      </c>
      <c r="E4721" t="inlineStr">
        <is>
          <t>webencodings</t>
        </is>
      </c>
      <c r="F4721">
        <f>=0.5.1</f>
        <v/>
      </c>
      <c r="G4721" t="inlineStr"/>
      <c r="H4721" t="inlineStr"/>
    </row>
    <row r="4722">
      <c r="A4722" t="inlineStr">
        <is>
          <t>Kotti</t>
        </is>
      </c>
      <c r="B4722" t="inlineStr">
        <is>
          <t>e39431f285888b1a32e11ded4f048de5e217c629</t>
        </is>
      </c>
      <c r="C4722" t="inlineStr">
        <is>
          <t>2018-01-17 19:42:29+00:00</t>
        </is>
      </c>
      <c r="D4722" t="inlineStr">
        <is>
          <t>rem</t>
        </is>
      </c>
      <c r="E4722" t="inlineStr"/>
      <c r="F4722" t="inlineStr"/>
      <c r="G4722" t="inlineStr">
        <is>
          <t>kotti-tinymce</t>
        </is>
      </c>
      <c r="H4722">
        <f>=0.5.4</f>
        <v/>
      </c>
    </row>
    <row r="4723">
      <c r="A4723" t="inlineStr">
        <is>
          <t>Kotti</t>
        </is>
      </c>
      <c r="B4723" t="inlineStr">
        <is>
          <t>232a069cf386bb5a0b5bb29fb2c8a44581e29164</t>
        </is>
      </c>
      <c r="C4723" t="inlineStr">
        <is>
          <t>2019-01-07 10:01:28+00:00</t>
        </is>
      </c>
      <c r="D4723" t="inlineStr">
        <is>
          <t>verchange</t>
        </is>
      </c>
      <c r="E4723" t="inlineStr">
        <is>
          <t>pytz</t>
        </is>
      </c>
      <c r="F4723">
        <f>=2018.3</f>
        <v/>
      </c>
      <c r="G4723" t="inlineStr">
        <is>
          <t>pytz</t>
        </is>
      </c>
      <c r="H4723">
        <f>=2017.3</f>
        <v/>
      </c>
    </row>
    <row r="4724">
      <c r="A4724" t="inlineStr">
        <is>
          <t>Kotti</t>
        </is>
      </c>
      <c r="B4724" t="inlineStr">
        <is>
          <t>232a069cf386bb5a0b5bb29fb2c8a44581e29164</t>
        </is>
      </c>
      <c r="C4724" t="inlineStr">
        <is>
          <t>2019-01-07 10:01:28+00:00</t>
        </is>
      </c>
      <c r="D4724" t="inlineStr">
        <is>
          <t>verchange</t>
        </is>
      </c>
      <c r="E4724" t="inlineStr">
        <is>
          <t>plaster-pastedeploy</t>
        </is>
      </c>
      <c r="F4724">
        <f>=0.5</f>
        <v/>
      </c>
      <c r="G4724" t="inlineStr">
        <is>
          <t>plaster-pastedeploy</t>
        </is>
      </c>
      <c r="H4724">
        <f>=0.4.2</f>
        <v/>
      </c>
    </row>
    <row r="4725">
      <c r="A4725" t="inlineStr">
        <is>
          <t>Kotti</t>
        </is>
      </c>
      <c r="B4725" t="inlineStr">
        <is>
          <t>232a069cf386bb5a0b5bb29fb2c8a44581e29164</t>
        </is>
      </c>
      <c r="C4725" t="inlineStr">
        <is>
          <t>2019-01-07 10:01:28+00:00</t>
        </is>
      </c>
      <c r="D4725" t="inlineStr">
        <is>
          <t>verchange</t>
        </is>
      </c>
      <c r="E4725" t="inlineStr">
        <is>
          <t>transaction</t>
        </is>
      </c>
      <c r="F4725">
        <f>=2.2.1</f>
        <v/>
      </c>
      <c r="G4725" t="inlineStr">
        <is>
          <t>transaction</t>
        </is>
      </c>
      <c r="H4725">
        <f>=2.1.2</f>
        <v/>
      </c>
    </row>
    <row r="4726">
      <c r="A4726" t="inlineStr">
        <is>
          <t>Kotti</t>
        </is>
      </c>
      <c r="B4726" t="inlineStr">
        <is>
          <t>232a069cf386bb5a0b5bb29fb2c8a44581e29164</t>
        </is>
      </c>
      <c r="C4726" t="inlineStr">
        <is>
          <t>2019-01-07 10:01:28+00:00</t>
        </is>
      </c>
      <c r="D4726" t="inlineStr">
        <is>
          <t>verchange</t>
        </is>
      </c>
      <c r="E4726" t="inlineStr">
        <is>
          <t>bleach</t>
        </is>
      </c>
      <c r="F4726">
        <f>=2.1.3</f>
        <v/>
      </c>
      <c r="G4726" t="inlineStr">
        <is>
          <t>bleach</t>
        </is>
      </c>
      <c r="H4726">
        <f>=2.1.2</f>
        <v/>
      </c>
    </row>
    <row r="4727">
      <c r="A4727" t="inlineStr">
        <is>
          <t>Kotti</t>
        </is>
      </c>
      <c r="B4727" t="inlineStr">
        <is>
          <t>232a069cf386bb5a0b5bb29fb2c8a44581e29164</t>
        </is>
      </c>
      <c r="C4727" t="inlineStr">
        <is>
          <t>2019-01-07 10:01:28+00:00</t>
        </is>
      </c>
      <c r="D4727" t="inlineStr">
        <is>
          <t>verchange</t>
        </is>
      </c>
      <c r="E4727" t="inlineStr">
        <is>
          <t>FormEncode</t>
        </is>
      </c>
      <c r="F4727">
        <f>=2.0.0a1</f>
        <v/>
      </c>
      <c r="G4727" t="inlineStr">
        <is>
          <t>FormEncode</t>
        </is>
      </c>
      <c r="H4727">
        <f>=1.3.1</f>
        <v/>
      </c>
    </row>
    <row r="4728">
      <c r="A4728" t="inlineStr">
        <is>
          <t>Kotti</t>
        </is>
      </c>
      <c r="B4728" t="inlineStr">
        <is>
          <t>232a069cf386bb5a0b5bb29fb2c8a44581e29164</t>
        </is>
      </c>
      <c r="C4728" t="inlineStr">
        <is>
          <t>2019-01-07 10:01:28+00:00</t>
        </is>
      </c>
      <c r="D4728" t="inlineStr">
        <is>
          <t>verchange</t>
        </is>
      </c>
      <c r="E4728" t="inlineStr">
        <is>
          <t>js.jquery</t>
        </is>
      </c>
      <c r="F4728">
        <f>=1.9.1</f>
        <v/>
      </c>
      <c r="G4728" t="inlineStr">
        <is>
          <t>js.jquery</t>
        </is>
      </c>
      <c r="H4728">
        <f>=1.9.1</f>
        <v/>
      </c>
    </row>
    <row r="4729">
      <c r="A4729" t="inlineStr">
        <is>
          <t>Kotti</t>
        </is>
      </c>
      <c r="B4729" t="inlineStr">
        <is>
          <t>232a069cf386bb5a0b5bb29fb2c8a44581e29164</t>
        </is>
      </c>
      <c r="C4729" t="inlineStr">
        <is>
          <t>2019-01-07 10:01:28+00:00</t>
        </is>
      </c>
      <c r="D4729" t="inlineStr">
        <is>
          <t>verchange</t>
        </is>
      </c>
      <c r="E4729" t="inlineStr">
        <is>
          <t>python-dateutil</t>
        </is>
      </c>
      <c r="F4729">
        <f>=2.7.0</f>
        <v/>
      </c>
      <c r="G4729" t="inlineStr">
        <is>
          <t>python-dateutil</t>
        </is>
      </c>
      <c r="H4729">
        <f>=2.6.1</f>
        <v/>
      </c>
    </row>
    <row r="4730">
      <c r="A4730" t="inlineStr">
        <is>
          <t>Kotti</t>
        </is>
      </c>
      <c r="B4730" t="inlineStr">
        <is>
          <t>232a069cf386bb5a0b5bb29fb2c8a44581e29164</t>
        </is>
      </c>
      <c r="C4730" t="inlineStr">
        <is>
          <t>2019-01-07 10:01:28+00:00</t>
        </is>
      </c>
      <c r="D4730" t="inlineStr">
        <is>
          <t>verchange</t>
        </is>
      </c>
      <c r="E4730" t="inlineStr">
        <is>
          <t>SQLAlchemy-Utils</t>
        </is>
      </c>
      <c r="F4730">
        <f>=0.33.2</f>
        <v/>
      </c>
      <c r="G4730" t="inlineStr">
        <is>
          <t>SQLAlchemy-Utils</t>
        </is>
      </c>
      <c r="H4730">
        <f>=0.32.21</f>
        <v/>
      </c>
    </row>
    <row r="4731">
      <c r="A4731" t="inlineStr">
        <is>
          <t>Kotti</t>
        </is>
      </c>
      <c r="B4731" t="inlineStr">
        <is>
          <t>232a069cf386bb5a0b5bb29fb2c8a44581e29164</t>
        </is>
      </c>
      <c r="C4731" t="inlineStr">
        <is>
          <t>2019-01-07 10:01:28+00:00</t>
        </is>
      </c>
      <c r="D4731" t="inlineStr">
        <is>
          <t>verchange</t>
        </is>
      </c>
      <c r="E4731" t="inlineStr">
        <is>
          <t>iso8601</t>
        </is>
      </c>
      <c r="F4731">
        <f>=0.1.11</f>
        <v/>
      </c>
      <c r="G4731" t="inlineStr">
        <is>
          <t>iso8601</t>
        </is>
      </c>
      <c r="H4731">
        <f>=0.1.12</f>
        <v/>
      </c>
    </row>
    <row r="4732">
      <c r="A4732" t="inlineStr">
        <is>
          <t>Kotti</t>
        </is>
      </c>
      <c r="B4732" t="inlineStr">
        <is>
          <t>232a069cf386bb5a0b5bb29fb2c8a44581e29164</t>
        </is>
      </c>
      <c r="C4732" t="inlineStr">
        <is>
          <t>2019-01-07 10:01:28+00:00</t>
        </is>
      </c>
      <c r="D4732" t="inlineStr">
        <is>
          <t>verchange</t>
        </is>
      </c>
      <c r="E4732" t="inlineStr">
        <is>
          <t>SQLAlchemy</t>
        </is>
      </c>
      <c r="F4732">
        <f>=1.2.6</f>
        <v/>
      </c>
      <c r="G4732" t="inlineStr">
        <is>
          <t>SQLAlchemy</t>
        </is>
      </c>
      <c r="H4732">
        <f>=1.2.1</f>
        <v/>
      </c>
    </row>
    <row r="4733">
      <c r="A4733" t="inlineStr">
        <is>
          <t>Kotti</t>
        </is>
      </c>
      <c r="B4733" t="inlineStr">
        <is>
          <t>232a069cf386bb5a0b5bb29fb2c8a44581e29164</t>
        </is>
      </c>
      <c r="C4733" t="inlineStr">
        <is>
          <t>2019-01-07 10:01:28+00:00</t>
        </is>
      </c>
      <c r="D4733" t="inlineStr">
        <is>
          <t>verchange</t>
        </is>
      </c>
      <c r="E4733" t="inlineStr">
        <is>
          <t>alembic</t>
        </is>
      </c>
      <c r="F4733">
        <f>=0.9.9</f>
        <v/>
      </c>
      <c r="G4733" t="inlineStr">
        <is>
          <t>alembic</t>
        </is>
      </c>
      <c r="H4733">
        <f>=0.9.7</f>
        <v/>
      </c>
    </row>
    <row r="4734">
      <c r="A4734" t="inlineStr">
        <is>
          <t>Kotti</t>
        </is>
      </c>
      <c r="B4734" t="inlineStr">
        <is>
          <t>232a069cf386bb5a0b5bb29fb2c8a44581e29164</t>
        </is>
      </c>
      <c r="C4734" t="inlineStr">
        <is>
          <t>2019-01-07 10:01:28+00:00</t>
        </is>
      </c>
      <c r="D4734" t="inlineStr">
        <is>
          <t>verchange</t>
        </is>
      </c>
      <c r="E4734" t="inlineStr">
        <is>
          <t>deform</t>
        </is>
      </c>
      <c r="F4734">
        <f>=2.0.5</f>
        <v/>
      </c>
      <c r="G4734" t="inlineStr">
        <is>
          <t>deform</t>
        </is>
      </c>
      <c r="H4734">
        <f>=2.0.4</f>
        <v/>
      </c>
    </row>
    <row r="4735">
      <c r="A4735" t="inlineStr">
        <is>
          <t>Kotti</t>
        </is>
      </c>
      <c r="B4735" t="inlineStr">
        <is>
          <t>232a069cf386bb5a0b5bb29fb2c8a44581e29164</t>
        </is>
      </c>
      <c r="C4735" t="inlineStr">
        <is>
          <t>2019-01-07 10:01:28+00:00</t>
        </is>
      </c>
      <c r="D4735" t="inlineStr">
        <is>
          <t>verchange</t>
        </is>
      </c>
      <c r="E4735" t="inlineStr">
        <is>
          <t>hupper</t>
        </is>
      </c>
      <c r="F4735">
        <f>=1.1</f>
        <v/>
      </c>
      <c r="G4735" t="inlineStr">
        <is>
          <t>hupper</t>
        </is>
      </c>
      <c r="H4735">
        <f>=1.0</f>
        <v/>
      </c>
    </row>
    <row r="4736">
      <c r="A4736" t="inlineStr">
        <is>
          <t>Kotti</t>
        </is>
      </c>
      <c r="B4736" t="inlineStr">
        <is>
          <t>232a069cf386bb5a0b5bb29fb2c8a44581e29164</t>
        </is>
      </c>
      <c r="C4736" t="inlineStr">
        <is>
          <t>2019-01-07 10:01:28+00:00</t>
        </is>
      </c>
      <c r="D4736" t="inlineStr">
        <is>
          <t>verchange</t>
        </is>
      </c>
      <c r="E4736" t="inlineStr">
        <is>
          <t>filedepot</t>
        </is>
      </c>
      <c r="F4736">
        <f>=0.5.2</f>
        <v/>
      </c>
      <c r="G4736" t="inlineStr">
        <is>
          <t>filedepot</t>
        </is>
      </c>
      <c r="H4736">
        <f>=0.5.0</f>
        <v/>
      </c>
    </row>
    <row r="4737">
      <c r="A4737" t="inlineStr">
        <is>
          <t>Kotti</t>
        </is>
      </c>
      <c r="B4737" t="inlineStr">
        <is>
          <t>232a069cf386bb5a0b5bb29fb2c8a44581e29164</t>
        </is>
      </c>
      <c r="C4737" t="inlineStr">
        <is>
          <t>2019-01-07 10:01:28+00:00</t>
        </is>
      </c>
      <c r="D4737" t="inlineStr">
        <is>
          <t>verchange</t>
        </is>
      </c>
      <c r="E4737" t="inlineStr">
        <is>
          <t>zope.sqlalchemy</t>
        </is>
      </c>
      <c r="F4737">
        <f>=1.0</f>
        <v/>
      </c>
      <c r="G4737" t="inlineStr">
        <is>
          <t>zope.sqlalchemy</t>
        </is>
      </c>
      <c r="H4737">
        <f>=0.7.7</f>
        <v/>
      </c>
    </row>
    <row r="4738">
      <c r="A4738" t="inlineStr">
        <is>
          <t>Kotti</t>
        </is>
      </c>
      <c r="B4738" t="inlineStr">
        <is>
          <t>232a069cf386bb5a0b5bb29fb2c8a44581e29164</t>
        </is>
      </c>
      <c r="C4738" t="inlineStr">
        <is>
          <t>2019-01-07 10:01:28+00:00</t>
        </is>
      </c>
      <c r="D4738" t="inlineStr">
        <is>
          <t>rem</t>
        </is>
      </c>
      <c r="E4738" t="inlineStr"/>
      <c r="F4738" t="inlineStr"/>
      <c r="G4738" t="inlineStr">
        <is>
          <t>funcsigs</t>
        </is>
      </c>
      <c r="H4738">
        <f>=1.0.2</f>
        <v/>
      </c>
    </row>
    <row r="4739">
      <c r="A4739" t="inlineStr">
        <is>
          <t>Kotti</t>
        </is>
      </c>
      <c r="B4739" t="inlineStr">
        <is>
          <t>232a069cf386bb5a0b5bb29fb2c8a44581e29164</t>
        </is>
      </c>
      <c r="C4739" t="inlineStr">
        <is>
          <t>2019-01-07 10:01:28+00:00</t>
        </is>
      </c>
      <c r="D4739" t="inlineStr">
        <is>
          <t>rem</t>
        </is>
      </c>
      <c r="E4739" t="inlineStr"/>
      <c r="F4739" t="inlineStr"/>
      <c r="G4739" t="inlineStr">
        <is>
          <t>js.deform</t>
        </is>
      </c>
      <c r="H4739">
        <f>=2.0.3</f>
        <v/>
      </c>
    </row>
    <row r="4740">
      <c r="A4740" t="inlineStr">
        <is>
          <t>Kotti</t>
        </is>
      </c>
      <c r="B4740" t="inlineStr">
        <is>
          <t>232a069cf386bb5a0b5bb29fb2c8a44581e29164</t>
        </is>
      </c>
      <c r="C4740" t="inlineStr">
        <is>
          <t>2019-01-07 10:01:28+00:00</t>
        </is>
      </c>
      <c r="D4740" t="inlineStr">
        <is>
          <t>rem</t>
        </is>
      </c>
      <c r="E4740" t="inlineStr"/>
      <c r="F4740" t="inlineStr"/>
      <c r="G4740" t="inlineStr">
        <is>
          <t>kotti-image</t>
        </is>
      </c>
      <c r="H4740">
        <f>=1.0.0</f>
        <v/>
      </c>
    </row>
    <row r="4741">
      <c r="A4741" t="inlineStr">
        <is>
          <t>Kotti</t>
        </is>
      </c>
      <c r="B4741" t="inlineStr">
        <is>
          <t>232a069cf386bb5a0b5bb29fb2c8a44581e29164</t>
        </is>
      </c>
      <c r="C4741" t="inlineStr">
        <is>
          <t>2019-01-07 10:01:28+00:00</t>
        </is>
      </c>
      <c r="D4741" t="inlineStr">
        <is>
          <t>rem</t>
        </is>
      </c>
      <c r="E4741" t="inlineStr"/>
      <c r="F4741" t="inlineStr"/>
      <c r="G4741" t="inlineStr">
        <is>
          <t>Pillow</t>
        </is>
      </c>
      <c r="H4741">
        <f>=5.0.0</f>
        <v/>
      </c>
    </row>
    <row r="4742">
      <c r="A4742" t="inlineStr">
        <is>
          <t>Kotti</t>
        </is>
      </c>
      <c r="B4742" t="inlineStr">
        <is>
          <t>232a069cf386bb5a0b5bb29fb2c8a44581e29164</t>
        </is>
      </c>
      <c r="C4742" t="inlineStr">
        <is>
          <t>2019-01-07 10:01:28+00:00</t>
        </is>
      </c>
      <c r="D4742" t="inlineStr">
        <is>
          <t>rem</t>
        </is>
      </c>
      <c r="E4742" t="inlineStr"/>
      <c r="F4742" t="inlineStr"/>
      <c r="G4742" t="inlineStr">
        <is>
          <t>plone.scale</t>
        </is>
      </c>
      <c r="H4742">
        <f>=3.0</f>
        <v/>
      </c>
    </row>
    <row r="4743">
      <c r="A4743" t="inlineStr">
        <is>
          <t>Kotti</t>
        </is>
      </c>
      <c r="B4743" t="inlineStr">
        <is>
          <t>232a069cf386bb5a0b5bb29fb2c8a44581e29164</t>
        </is>
      </c>
      <c r="C4743" t="inlineStr">
        <is>
          <t>2019-01-07 10:01:28+00:00</t>
        </is>
      </c>
      <c r="D4743" t="inlineStr">
        <is>
          <t>rem</t>
        </is>
      </c>
      <c r="E4743" t="inlineStr"/>
      <c r="F4743" t="inlineStr"/>
      <c r="G4743" t="inlineStr">
        <is>
          <t>rfc6266</t>
        </is>
      </c>
      <c r="H4743">
        <f>=0.0.4</f>
        <v/>
      </c>
    </row>
    <row r="4744">
      <c r="A4744" t="inlineStr">
        <is>
          <t>Kotti</t>
        </is>
      </c>
      <c r="B4744" t="inlineStr">
        <is>
          <t>a334f4b01e1d97aec5852c94956d1e224593c753</t>
        </is>
      </c>
      <c r="C4744" t="inlineStr">
        <is>
          <t>2019-01-09 08:49:32+00:00</t>
        </is>
      </c>
      <c r="D4744" t="inlineStr">
        <is>
          <t>verchange</t>
        </is>
      </c>
      <c r="E4744" t="inlineStr">
        <is>
          <t>Chameleon</t>
        </is>
      </c>
      <c r="F4744">
        <f>=3.5</f>
        <v/>
      </c>
      <c r="G4744" t="inlineStr">
        <is>
          <t>Chameleon</t>
        </is>
      </c>
      <c r="H4744">
        <f>=3.2</f>
        <v/>
      </c>
    </row>
    <row r="4745">
      <c r="A4745" t="inlineStr">
        <is>
          <t>Kotti</t>
        </is>
      </c>
      <c r="B4745" t="inlineStr">
        <is>
          <t>a334f4b01e1d97aec5852c94956d1e224593c753</t>
        </is>
      </c>
      <c r="C4745" t="inlineStr">
        <is>
          <t>2019-01-09 08:49:32+00:00</t>
        </is>
      </c>
      <c r="D4745" t="inlineStr">
        <is>
          <t>verchange</t>
        </is>
      </c>
      <c r="E4745" t="inlineStr">
        <is>
          <t>pyramid</t>
        </is>
      </c>
      <c r="F4745">
        <f>=1.10.1</f>
        <v/>
      </c>
      <c r="G4745" t="inlineStr">
        <is>
          <t>pyramid</t>
        </is>
      </c>
      <c r="H4745">
        <f>=1.9.1</f>
        <v/>
      </c>
    </row>
    <row r="4746">
      <c r="A4746" t="inlineStr">
        <is>
          <t>Kotti</t>
        </is>
      </c>
      <c r="B4746" t="inlineStr">
        <is>
          <t>a334f4b01e1d97aec5852c94956d1e224593c753</t>
        </is>
      </c>
      <c r="C4746" t="inlineStr">
        <is>
          <t>2019-01-09 08:49:32+00:00</t>
        </is>
      </c>
      <c r="D4746" t="inlineStr">
        <is>
          <t>verchange</t>
        </is>
      </c>
      <c r="E4746" t="inlineStr">
        <is>
          <t>bleach-whitelist</t>
        </is>
      </c>
      <c r="F4746">
        <f>=0.0.9</f>
        <v/>
      </c>
      <c r="G4746" t="inlineStr">
        <is>
          <t>bleach-whitelist</t>
        </is>
      </c>
      <c r="H4746">
        <f>=0.0.8</f>
        <v/>
      </c>
    </row>
    <row r="4747">
      <c r="A4747" t="inlineStr">
        <is>
          <t>Kotti</t>
        </is>
      </c>
      <c r="B4747" t="inlineStr">
        <is>
          <t>a334f4b01e1d97aec5852c94956d1e224593c753</t>
        </is>
      </c>
      <c r="C4747" t="inlineStr">
        <is>
          <t>2019-01-09 08:49:32+00:00</t>
        </is>
      </c>
      <c r="D4747" t="inlineStr">
        <is>
          <t>verchange</t>
        </is>
      </c>
      <c r="E4747" t="inlineStr">
        <is>
          <t>js.jquery</t>
        </is>
      </c>
      <c r="F4747">
        <f>=1.9.1</f>
        <v/>
      </c>
      <c r="G4747" t="inlineStr">
        <is>
          <t>js.jquery</t>
        </is>
      </c>
      <c r="H4747">
        <f>=1.9.1</f>
        <v/>
      </c>
    </row>
    <row r="4748">
      <c r="A4748" t="inlineStr">
        <is>
          <t>Kotti</t>
        </is>
      </c>
      <c r="B4748" t="inlineStr">
        <is>
          <t>a334f4b01e1d97aec5852c94956d1e224593c753</t>
        </is>
      </c>
      <c r="C4748" t="inlineStr">
        <is>
          <t>2019-01-09 08:49:32+00:00</t>
        </is>
      </c>
      <c r="D4748" t="inlineStr">
        <is>
          <t>verchange</t>
        </is>
      </c>
      <c r="E4748" t="inlineStr">
        <is>
          <t>SQLAlchemy-Utils</t>
        </is>
      </c>
      <c r="F4748">
        <f>=0.33.10</f>
        <v/>
      </c>
      <c r="G4748" t="inlineStr">
        <is>
          <t>SQLAlchemy-Utils</t>
        </is>
      </c>
      <c r="H4748">
        <f>=0.33.2</f>
        <v/>
      </c>
    </row>
    <row r="4749">
      <c r="A4749" t="inlineStr">
        <is>
          <t>Kotti</t>
        </is>
      </c>
      <c r="B4749" t="inlineStr">
        <is>
          <t>a334f4b01e1d97aec5852c94956d1e224593c753</t>
        </is>
      </c>
      <c r="C4749" t="inlineStr">
        <is>
          <t>2019-01-09 08:49:32+00:00</t>
        </is>
      </c>
      <c r="D4749" t="inlineStr">
        <is>
          <t>verchange</t>
        </is>
      </c>
      <c r="E4749" t="inlineStr">
        <is>
          <t>Beaker</t>
        </is>
      </c>
      <c r="F4749">
        <f>=1.10.0</f>
        <v/>
      </c>
      <c r="G4749" t="inlineStr">
        <is>
          <t>Beaker</t>
        </is>
      </c>
      <c r="H4749">
        <f>=1.9.0</f>
        <v/>
      </c>
    </row>
    <row r="4750">
      <c r="A4750" t="inlineStr">
        <is>
          <t>Kotti</t>
        </is>
      </c>
      <c r="B4750" t="inlineStr">
        <is>
          <t>a334f4b01e1d97aec5852c94956d1e224593c753</t>
        </is>
      </c>
      <c r="C4750" t="inlineStr">
        <is>
          <t>2019-01-09 08:49:32+00:00</t>
        </is>
      </c>
      <c r="D4750" t="inlineStr">
        <is>
          <t>verchange</t>
        </is>
      </c>
      <c r="E4750" t="inlineStr">
        <is>
          <t>SQLAlchemy</t>
        </is>
      </c>
      <c r="F4750">
        <f>=1.2.15</f>
        <v/>
      </c>
      <c r="G4750" t="inlineStr">
        <is>
          <t>SQLAlchemy</t>
        </is>
      </c>
      <c r="H4750">
        <f>=1.2.6</f>
        <v/>
      </c>
    </row>
    <row r="4751">
      <c r="A4751" t="inlineStr">
        <is>
          <t>Kotti</t>
        </is>
      </c>
      <c r="B4751" t="inlineStr">
        <is>
          <t>a334f4b01e1d97aec5852c94956d1e224593c753</t>
        </is>
      </c>
      <c r="C4751" t="inlineStr">
        <is>
          <t>2019-01-09 08:49:32+00:00</t>
        </is>
      </c>
      <c r="D4751" t="inlineStr">
        <is>
          <t>verchange</t>
        </is>
      </c>
      <c r="E4751" t="inlineStr">
        <is>
          <t>colander</t>
        </is>
      </c>
      <c r="F4751">
        <f>=1.5.1</f>
        <v/>
      </c>
      <c r="G4751" t="inlineStr">
        <is>
          <t>colander</t>
        </is>
      </c>
      <c r="H4751">
        <f>=1.4</f>
        <v/>
      </c>
    </row>
    <row r="4752">
      <c r="A4752" t="inlineStr">
        <is>
          <t>Kotti</t>
        </is>
      </c>
      <c r="B4752" t="inlineStr">
        <is>
          <t>a334f4b01e1d97aec5852c94956d1e224593c753</t>
        </is>
      </c>
      <c r="C4752" t="inlineStr">
        <is>
          <t>2019-01-09 08:49:32+00:00</t>
        </is>
      </c>
      <c r="D4752" t="inlineStr">
        <is>
          <t>verchange</t>
        </is>
      </c>
      <c r="E4752" t="inlineStr">
        <is>
          <t>six</t>
        </is>
      </c>
      <c r="F4752">
        <f>=1.12.0</f>
        <v/>
      </c>
      <c r="G4752" t="inlineStr">
        <is>
          <t>six</t>
        </is>
      </c>
      <c r="H4752">
        <f>=1.11.0</f>
        <v/>
      </c>
    </row>
    <row r="4753">
      <c r="A4753" t="inlineStr">
        <is>
          <t>Kotti</t>
        </is>
      </c>
      <c r="B4753" t="inlineStr">
        <is>
          <t>a334f4b01e1d97aec5852c94956d1e224593c753</t>
        </is>
      </c>
      <c r="C4753" t="inlineStr">
        <is>
          <t>2019-01-09 08:49:32+00:00</t>
        </is>
      </c>
      <c r="D4753" t="inlineStr">
        <is>
          <t>verchange</t>
        </is>
      </c>
      <c r="E4753" t="inlineStr">
        <is>
          <t>zope.configuration</t>
        </is>
      </c>
      <c r="F4753">
        <f>=4.3.0</f>
        <v/>
      </c>
      <c r="G4753" t="inlineStr">
        <is>
          <t>zope.configuration</t>
        </is>
      </c>
      <c r="H4753">
        <f>=4.1.0</f>
        <v/>
      </c>
    </row>
    <row r="4754">
      <c r="A4754" t="inlineStr">
        <is>
          <t>Kotti</t>
        </is>
      </c>
      <c r="B4754" t="inlineStr">
        <is>
          <t>a334f4b01e1d97aec5852c94956d1e224593c753</t>
        </is>
      </c>
      <c r="C4754" t="inlineStr">
        <is>
          <t>2019-01-09 08:49:32+00:00</t>
        </is>
      </c>
      <c r="D4754" t="inlineStr">
        <is>
          <t>verchange</t>
        </is>
      </c>
      <c r="E4754" t="inlineStr">
        <is>
          <t>bleach</t>
        </is>
      </c>
      <c r="F4754">
        <f>=3.0.2</f>
        <v/>
      </c>
      <c r="G4754" t="inlineStr">
        <is>
          <t>bleach</t>
        </is>
      </c>
      <c r="H4754">
        <f>=2.1.3</f>
        <v/>
      </c>
    </row>
    <row r="4755">
      <c r="A4755" t="inlineStr">
        <is>
          <t>Kotti</t>
        </is>
      </c>
      <c r="B4755" t="inlineStr">
        <is>
          <t>a334f4b01e1d97aec5852c94956d1e224593c753</t>
        </is>
      </c>
      <c r="C4755" t="inlineStr">
        <is>
          <t>2019-01-09 08:49:32+00:00</t>
        </is>
      </c>
      <c r="D4755" t="inlineStr">
        <is>
          <t>verchange</t>
        </is>
      </c>
      <c r="E4755" t="inlineStr">
        <is>
          <t>WebOb</t>
        </is>
      </c>
      <c r="F4755">
        <f>=1.8.5</f>
        <v/>
      </c>
      <c r="G4755" t="inlineStr">
        <is>
          <t>WebOb</t>
        </is>
      </c>
      <c r="H4755">
        <f>=1.7.4</f>
        <v/>
      </c>
    </row>
    <row r="4756">
      <c r="A4756" t="inlineStr">
        <is>
          <t>Kotti</t>
        </is>
      </c>
      <c r="B4756" t="inlineStr">
        <is>
          <t>a334f4b01e1d97aec5852c94956d1e224593c753</t>
        </is>
      </c>
      <c r="C4756" t="inlineStr">
        <is>
          <t>2019-01-09 08:49:32+00:00</t>
        </is>
      </c>
      <c r="D4756" t="inlineStr">
        <is>
          <t>verchange</t>
        </is>
      </c>
      <c r="E4756" t="inlineStr">
        <is>
          <t>zope.event</t>
        </is>
      </c>
      <c r="F4756">
        <f>=4.4</f>
        <v/>
      </c>
      <c r="G4756" t="inlineStr">
        <is>
          <t>zope.event</t>
        </is>
      </c>
      <c r="H4756">
        <f>=4.3.0</f>
        <v/>
      </c>
    </row>
    <row r="4757">
      <c r="A4757" t="inlineStr">
        <is>
          <t>Kotti</t>
        </is>
      </c>
      <c r="B4757" t="inlineStr">
        <is>
          <t>a334f4b01e1d97aec5852c94956d1e224593c753</t>
        </is>
      </c>
      <c r="C4757" t="inlineStr">
        <is>
          <t>2019-01-09 08:49:32+00:00</t>
        </is>
      </c>
      <c r="D4757" t="inlineStr">
        <is>
          <t>verchange</t>
        </is>
      </c>
      <c r="E4757" t="inlineStr">
        <is>
          <t>hupper</t>
        </is>
      </c>
      <c r="F4757">
        <f>=1.4.2</f>
        <v/>
      </c>
      <c r="G4757" t="inlineStr">
        <is>
          <t>hupper</t>
        </is>
      </c>
      <c r="H4757">
        <f>=1.1</f>
        <v/>
      </c>
    </row>
    <row r="4758">
      <c r="A4758" t="inlineStr">
        <is>
          <t>Kotti</t>
        </is>
      </c>
      <c r="B4758" t="inlineStr">
        <is>
          <t>a334f4b01e1d97aec5852c94956d1e224593c753</t>
        </is>
      </c>
      <c r="C4758" t="inlineStr">
        <is>
          <t>2019-01-09 08:49:32+00:00</t>
        </is>
      </c>
      <c r="D4758" t="inlineStr">
        <is>
          <t>verchange</t>
        </is>
      </c>
      <c r="E4758" t="inlineStr">
        <is>
          <t>zope.schema</t>
        </is>
      </c>
      <c r="F4758">
        <f>=4.9.3</f>
        <v/>
      </c>
      <c r="G4758" t="inlineStr">
        <is>
          <t>zope.schema</t>
        </is>
      </c>
      <c r="H4758">
        <f>=4.5.0</f>
        <v/>
      </c>
    </row>
    <row r="4759">
      <c r="A4759" t="inlineStr">
        <is>
          <t>Kotti</t>
        </is>
      </c>
      <c r="B4759" t="inlineStr">
        <is>
          <t>a334f4b01e1d97aec5852c94956d1e224593c753</t>
        </is>
      </c>
      <c r="C4759" t="inlineStr">
        <is>
          <t>2019-01-09 08:49:32+00:00</t>
        </is>
      </c>
      <c r="D4759" t="inlineStr">
        <is>
          <t>verchange</t>
        </is>
      </c>
      <c r="E4759" t="inlineStr">
        <is>
          <t>pytz</t>
        </is>
      </c>
      <c r="F4759">
        <f>=2018.9</f>
        <v/>
      </c>
      <c r="G4759" t="inlineStr">
        <is>
          <t>pytz</t>
        </is>
      </c>
      <c r="H4759">
        <f>=2018.3</f>
        <v/>
      </c>
    </row>
    <row r="4760">
      <c r="A4760" t="inlineStr">
        <is>
          <t>Kotti</t>
        </is>
      </c>
      <c r="B4760" t="inlineStr">
        <is>
          <t>a334f4b01e1d97aec5852c94956d1e224593c753</t>
        </is>
      </c>
      <c r="C4760" t="inlineStr">
        <is>
          <t>2019-01-09 08:49:32+00:00</t>
        </is>
      </c>
      <c r="D4760" t="inlineStr">
        <is>
          <t>verchange</t>
        </is>
      </c>
      <c r="E4760" t="inlineStr">
        <is>
          <t>plaster-pastedeploy</t>
        </is>
      </c>
      <c r="F4760">
        <f>=0.6</f>
        <v/>
      </c>
      <c r="G4760" t="inlineStr">
        <is>
          <t>plaster-pastedeploy</t>
        </is>
      </c>
      <c r="H4760">
        <f>=0.5</f>
        <v/>
      </c>
    </row>
    <row r="4761">
      <c r="A4761" t="inlineStr">
        <is>
          <t>Kotti</t>
        </is>
      </c>
      <c r="B4761" t="inlineStr">
        <is>
          <t>a334f4b01e1d97aec5852c94956d1e224593c753</t>
        </is>
      </c>
      <c r="C4761" t="inlineStr">
        <is>
          <t>2019-01-09 08:49:32+00:00</t>
        </is>
      </c>
      <c r="D4761" t="inlineStr">
        <is>
          <t>verchange</t>
        </is>
      </c>
      <c r="E4761" t="inlineStr">
        <is>
          <t>transaction</t>
        </is>
      </c>
      <c r="F4761">
        <f>=2.4.0</f>
        <v/>
      </c>
      <c r="G4761" t="inlineStr">
        <is>
          <t>transaction</t>
        </is>
      </c>
      <c r="H4761">
        <f>=2.2.1</f>
        <v/>
      </c>
    </row>
    <row r="4762">
      <c r="A4762" t="inlineStr">
        <is>
          <t>Kotti</t>
        </is>
      </c>
      <c r="B4762" t="inlineStr">
        <is>
          <t>a334f4b01e1d97aec5852c94956d1e224593c753</t>
        </is>
      </c>
      <c r="C4762" t="inlineStr">
        <is>
          <t>2019-01-09 08:49:32+00:00</t>
        </is>
      </c>
      <c r="D4762" t="inlineStr">
        <is>
          <t>verchange</t>
        </is>
      </c>
      <c r="E4762" t="inlineStr">
        <is>
          <t>MarkupSafe</t>
        </is>
      </c>
      <c r="F4762">
        <f>=1.1.0</f>
        <v/>
      </c>
      <c r="G4762" t="inlineStr">
        <is>
          <t>MarkupSafe</t>
        </is>
      </c>
      <c r="H4762">
        <f>=1.0</f>
        <v/>
      </c>
    </row>
    <row r="4763">
      <c r="A4763" t="inlineStr">
        <is>
          <t>Kotti</t>
        </is>
      </c>
      <c r="B4763" t="inlineStr">
        <is>
          <t>a334f4b01e1d97aec5852c94956d1e224593c753</t>
        </is>
      </c>
      <c r="C4763" t="inlineStr">
        <is>
          <t>2019-01-09 08:49:32+00:00</t>
        </is>
      </c>
      <c r="D4763" t="inlineStr">
        <is>
          <t>verchange</t>
        </is>
      </c>
      <c r="E4763" t="inlineStr">
        <is>
          <t>Babel</t>
        </is>
      </c>
      <c r="F4763">
        <f>=2.6.0</f>
        <v/>
      </c>
      <c r="G4763" t="inlineStr">
        <is>
          <t>Babel</t>
        </is>
      </c>
      <c r="H4763">
        <f>=2.5.3</f>
        <v/>
      </c>
    </row>
    <row r="4764">
      <c r="A4764" t="inlineStr">
        <is>
          <t>Kotti</t>
        </is>
      </c>
      <c r="B4764" t="inlineStr">
        <is>
          <t>a334f4b01e1d97aec5852c94956d1e224593c753</t>
        </is>
      </c>
      <c r="C4764" t="inlineStr">
        <is>
          <t>2019-01-09 08:49:32+00:00</t>
        </is>
      </c>
      <c r="D4764" t="inlineStr">
        <is>
          <t>verchange</t>
        </is>
      </c>
      <c r="E4764" t="inlineStr">
        <is>
          <t>python-dateutil</t>
        </is>
      </c>
      <c r="F4764">
        <f>=2.7.5</f>
        <v/>
      </c>
      <c r="G4764" t="inlineStr">
        <is>
          <t>python-dateutil</t>
        </is>
      </c>
      <c r="H4764">
        <f>=2.7.0</f>
        <v/>
      </c>
    </row>
    <row r="4765">
      <c r="A4765" t="inlineStr">
        <is>
          <t>Kotti</t>
        </is>
      </c>
      <c r="B4765" t="inlineStr">
        <is>
          <t>a334f4b01e1d97aec5852c94956d1e224593c753</t>
        </is>
      </c>
      <c r="C4765" t="inlineStr">
        <is>
          <t>2019-01-09 08:49:32+00:00</t>
        </is>
      </c>
      <c r="D4765" t="inlineStr">
        <is>
          <t>verchange</t>
        </is>
      </c>
      <c r="E4765" t="inlineStr">
        <is>
          <t>Unidecode</t>
        </is>
      </c>
      <c r="F4765">
        <f>=1.0.23</f>
        <v/>
      </c>
      <c r="G4765" t="inlineStr">
        <is>
          <t>Unidecode</t>
        </is>
      </c>
      <c r="H4765">
        <f>=1.0.22</f>
        <v/>
      </c>
    </row>
    <row r="4766">
      <c r="A4766" t="inlineStr">
        <is>
          <t>Kotti</t>
        </is>
      </c>
      <c r="B4766" t="inlineStr">
        <is>
          <t>a334f4b01e1d97aec5852c94956d1e224593c753</t>
        </is>
      </c>
      <c r="C4766" t="inlineStr">
        <is>
          <t>2019-01-09 08:49:32+00:00</t>
        </is>
      </c>
      <c r="D4766" t="inlineStr">
        <is>
          <t>verchange</t>
        </is>
      </c>
      <c r="E4766" t="inlineStr">
        <is>
          <t>zope.deprecation</t>
        </is>
      </c>
      <c r="F4766">
        <f>=4.4.0</f>
        <v/>
      </c>
      <c r="G4766" t="inlineStr">
        <is>
          <t>zope.deprecation</t>
        </is>
      </c>
      <c r="H4766">
        <f>=4.3.0</f>
        <v/>
      </c>
    </row>
    <row r="4767">
      <c r="A4767" t="inlineStr">
        <is>
          <t>Kotti</t>
        </is>
      </c>
      <c r="B4767" t="inlineStr">
        <is>
          <t>a334f4b01e1d97aec5852c94956d1e224593c753</t>
        </is>
      </c>
      <c r="C4767" t="inlineStr">
        <is>
          <t>2019-01-09 08:49:32+00:00</t>
        </is>
      </c>
      <c r="D4767" t="inlineStr">
        <is>
          <t>verchange</t>
        </is>
      </c>
      <c r="E4767" t="inlineStr">
        <is>
          <t>alembic</t>
        </is>
      </c>
      <c r="F4767">
        <f>=1.0.5</f>
        <v/>
      </c>
      <c r="G4767" t="inlineStr">
        <is>
          <t>alembic</t>
        </is>
      </c>
      <c r="H4767">
        <f>=0.9.9</f>
        <v/>
      </c>
    </row>
    <row r="4768">
      <c r="A4768" t="inlineStr">
        <is>
          <t>Kotti</t>
        </is>
      </c>
      <c r="B4768" t="inlineStr">
        <is>
          <t>a334f4b01e1d97aec5852c94956d1e224593c753</t>
        </is>
      </c>
      <c r="C4768" t="inlineStr">
        <is>
          <t>2019-01-09 08:49:32+00:00</t>
        </is>
      </c>
      <c r="D4768" t="inlineStr">
        <is>
          <t>verchange</t>
        </is>
      </c>
      <c r="E4768" t="inlineStr">
        <is>
          <t>PasteDeploy</t>
        </is>
      </c>
      <c r="F4768">
        <f>=2.0.1</f>
        <v/>
      </c>
      <c r="G4768" t="inlineStr">
        <is>
          <t>PasteDeploy</t>
        </is>
      </c>
      <c r="H4768">
        <f>=1.5.2</f>
        <v/>
      </c>
    </row>
    <row r="4769">
      <c r="A4769" t="inlineStr">
        <is>
          <t>Kotti</t>
        </is>
      </c>
      <c r="B4769" t="inlineStr">
        <is>
          <t>a334f4b01e1d97aec5852c94956d1e224593c753</t>
        </is>
      </c>
      <c r="C4769" t="inlineStr">
        <is>
          <t>2019-01-09 08:49:32+00:00</t>
        </is>
      </c>
      <c r="D4769" t="inlineStr">
        <is>
          <t>verchange</t>
        </is>
      </c>
      <c r="E4769" t="inlineStr">
        <is>
          <t>pyramid-tm</t>
        </is>
      </c>
      <c r="F4769">
        <f>=2.2.1</f>
        <v/>
      </c>
      <c r="G4769" t="inlineStr">
        <is>
          <t>pyramid-tm</t>
        </is>
      </c>
      <c r="H4769">
        <f>=2.2</f>
        <v/>
      </c>
    </row>
    <row r="4770">
      <c r="A4770" t="inlineStr">
        <is>
          <t>Kotti</t>
        </is>
      </c>
      <c r="B4770" t="inlineStr">
        <is>
          <t>a334f4b01e1d97aec5852c94956d1e224593c753</t>
        </is>
      </c>
      <c r="C4770" t="inlineStr">
        <is>
          <t>2019-01-09 08:49:32+00:00</t>
        </is>
      </c>
      <c r="D4770" t="inlineStr">
        <is>
          <t>verchange</t>
        </is>
      </c>
      <c r="E4770" t="inlineStr">
        <is>
          <t>zope.interface</t>
        </is>
      </c>
      <c r="F4770">
        <f>=4.6.0</f>
        <v/>
      </c>
      <c r="G4770" t="inlineStr">
        <is>
          <t>zope.interface</t>
        </is>
      </c>
      <c r="H4770">
        <f>=4.4.3</f>
        <v/>
      </c>
    </row>
    <row r="4771">
      <c r="A4771" t="inlineStr">
        <is>
          <t>Kotti</t>
        </is>
      </c>
      <c r="B4771" t="inlineStr">
        <is>
          <t>a334f4b01e1d97aec5852c94956d1e224593c753</t>
        </is>
      </c>
      <c r="C4771" t="inlineStr">
        <is>
          <t>2019-01-09 08:49:32+00:00</t>
        </is>
      </c>
      <c r="D4771" t="inlineStr">
        <is>
          <t>verchange</t>
        </is>
      </c>
      <c r="E4771" t="inlineStr">
        <is>
          <t>zope.i18nmessageid</t>
        </is>
      </c>
      <c r="F4771">
        <f>=4.3.1</f>
        <v/>
      </c>
      <c r="G4771" t="inlineStr">
        <is>
          <t>zope.i18nmessageid</t>
        </is>
      </c>
      <c r="H4771">
        <f>=4.1.0</f>
        <v/>
      </c>
    </row>
    <row r="4772">
      <c r="A4772" t="inlineStr">
        <is>
          <t>Kotti</t>
        </is>
      </c>
      <c r="B4772" t="inlineStr">
        <is>
          <t>a334f4b01e1d97aec5852c94956d1e224593c753</t>
        </is>
      </c>
      <c r="C4772" t="inlineStr">
        <is>
          <t>2019-01-09 08:49:32+00:00</t>
        </is>
      </c>
      <c r="D4772" t="inlineStr">
        <is>
          <t>verchange</t>
        </is>
      </c>
      <c r="E4772" t="inlineStr">
        <is>
          <t>peppercorn</t>
        </is>
      </c>
      <c r="F4772">
        <f>=0.6</f>
        <v/>
      </c>
      <c r="G4772" t="inlineStr">
        <is>
          <t>peppercorn</t>
        </is>
      </c>
      <c r="H4772">
        <f>=0.5</f>
        <v/>
      </c>
    </row>
    <row r="4773">
      <c r="A4773" t="inlineStr">
        <is>
          <t>Kotti</t>
        </is>
      </c>
      <c r="B4773" t="inlineStr">
        <is>
          <t>a334f4b01e1d97aec5852c94956d1e224593c753</t>
        </is>
      </c>
      <c r="C4773" t="inlineStr">
        <is>
          <t>2019-01-09 08:49:32+00:00</t>
        </is>
      </c>
      <c r="D4773" t="inlineStr">
        <is>
          <t>verchange</t>
        </is>
      </c>
      <c r="E4773" t="inlineStr">
        <is>
          <t>zope.component</t>
        </is>
      </c>
      <c r="F4773">
        <f>=4.5</f>
        <v/>
      </c>
      <c r="G4773" t="inlineStr">
        <is>
          <t>zope.component</t>
        </is>
      </c>
      <c r="H4773">
        <f>=4.4.1</f>
        <v/>
      </c>
    </row>
    <row r="4774">
      <c r="A4774" t="inlineStr">
        <is>
          <t>Kotti</t>
        </is>
      </c>
      <c r="B4774" t="inlineStr">
        <is>
          <t>a334f4b01e1d97aec5852c94956d1e224593c753</t>
        </is>
      </c>
      <c r="C4774" t="inlineStr">
        <is>
          <t>2019-01-09 08:49:32+00:00</t>
        </is>
      </c>
      <c r="D4774" t="inlineStr">
        <is>
          <t>verchange</t>
        </is>
      </c>
      <c r="E4774" t="inlineStr">
        <is>
          <t>deform</t>
        </is>
      </c>
      <c r="F4774">
        <f>=2.0.7</f>
        <v/>
      </c>
      <c r="G4774" t="inlineStr">
        <is>
          <t>deform</t>
        </is>
      </c>
      <c r="H4774">
        <f>=2.0.5</f>
        <v/>
      </c>
    </row>
    <row r="4775">
      <c r="A4775" t="inlineStr">
        <is>
          <t>Kotti</t>
        </is>
      </c>
      <c r="B4775" t="inlineStr">
        <is>
          <t>a334f4b01e1d97aec5852c94956d1e224593c753</t>
        </is>
      </c>
      <c r="C4775" t="inlineStr">
        <is>
          <t>2019-01-09 08:49:32+00:00</t>
        </is>
      </c>
      <c r="D4775" t="inlineStr">
        <is>
          <t>verchange</t>
        </is>
      </c>
      <c r="E4775" t="inlineStr">
        <is>
          <t>zope.sqlalchemy</t>
        </is>
      </c>
      <c r="F4775">
        <f>=1.1</f>
        <v/>
      </c>
      <c r="G4775" t="inlineStr">
        <is>
          <t>zope.sqlalchemy</t>
        </is>
      </c>
      <c r="H4775">
        <f>=1.0</f>
        <v/>
      </c>
    </row>
    <row r="4776">
      <c r="A4776" t="inlineStr">
        <is>
          <t>Kotti</t>
        </is>
      </c>
      <c r="B4776" t="inlineStr">
        <is>
          <t>a334f4b01e1d97aec5852c94956d1e224593c753</t>
        </is>
      </c>
      <c r="C4776" t="inlineStr">
        <is>
          <t>2019-01-09 08:49:32+00:00</t>
        </is>
      </c>
      <c r="D4776" t="inlineStr">
        <is>
          <t>add</t>
        </is>
      </c>
      <c r="E4776" t="inlineStr">
        <is>
          <t>js.deform</t>
        </is>
      </c>
      <c r="F4776">
        <f>=2.0.3</f>
        <v/>
      </c>
      <c r="G4776" t="inlineStr"/>
      <c r="H4776" t="inlineStr"/>
    </row>
    <row r="4777">
      <c r="A4777" t="inlineStr">
        <is>
          <t>Kotti</t>
        </is>
      </c>
      <c r="B4777" t="inlineStr">
        <is>
          <t>a334f4b01e1d97aec5852c94956d1e224593c753</t>
        </is>
      </c>
      <c r="C4777" t="inlineStr">
        <is>
          <t>2019-01-09 08:49:32+00:00</t>
        </is>
      </c>
      <c r="D4777" t="inlineStr">
        <is>
          <t>add</t>
        </is>
      </c>
      <c r="E4777" t="inlineStr">
        <is>
          <t>zope.deferredimport</t>
        </is>
      </c>
      <c r="F4777">
        <f>=4.3</f>
        <v/>
      </c>
      <c r="G4777" t="inlineStr"/>
      <c r="H4777" t="inlineStr"/>
    </row>
    <row r="4778">
      <c r="A4778" t="inlineStr">
        <is>
          <t>Kotti</t>
        </is>
      </c>
      <c r="B4778" t="inlineStr">
        <is>
          <t>a334f4b01e1d97aec5852c94956d1e224593c753</t>
        </is>
      </c>
      <c r="C4778" t="inlineStr">
        <is>
          <t>2019-01-09 08:49:32+00:00</t>
        </is>
      </c>
      <c r="D4778" t="inlineStr">
        <is>
          <t>add</t>
        </is>
      </c>
      <c r="E4778" t="inlineStr">
        <is>
          <t>zope.hookable</t>
        </is>
      </c>
      <c r="F4778">
        <f>=4.2.0</f>
        <v/>
      </c>
      <c r="G4778" t="inlineStr"/>
      <c r="H4778" t="inlineStr"/>
    </row>
    <row r="4779">
      <c r="A4779" t="inlineStr">
        <is>
          <t>Kotti</t>
        </is>
      </c>
      <c r="B4779" t="inlineStr">
        <is>
          <t>a334f4b01e1d97aec5852c94956d1e224593c753</t>
        </is>
      </c>
      <c r="C4779" t="inlineStr">
        <is>
          <t>2019-01-09 08:49:32+00:00</t>
        </is>
      </c>
      <c r="D4779" t="inlineStr">
        <is>
          <t>add</t>
        </is>
      </c>
      <c r="E4779" t="inlineStr">
        <is>
          <t>zope.proxy</t>
        </is>
      </c>
      <c r="F4779">
        <f>=4.3.1</f>
        <v/>
      </c>
      <c r="G4779" t="inlineStr"/>
      <c r="H4779" t="inlineStr"/>
    </row>
    <row r="4780">
      <c r="A4780" t="inlineStr">
        <is>
          <t>Kotti</t>
        </is>
      </c>
      <c r="B4780" t="inlineStr">
        <is>
          <t>a334f4b01e1d97aec5852c94956d1e224593c753</t>
        </is>
      </c>
      <c r="C4780" t="inlineStr">
        <is>
          <t>2019-01-09 08:49:32+00:00</t>
        </is>
      </c>
      <c r="D4780" t="inlineStr">
        <is>
          <t>rem</t>
        </is>
      </c>
      <c r="E4780" t="inlineStr"/>
      <c r="F4780" t="inlineStr"/>
      <c r="G4780" t="inlineStr">
        <is>
          <t>html5lib</t>
        </is>
      </c>
      <c r="H4780">
        <f>=1.0.1</f>
        <v/>
      </c>
    </row>
    <row r="4781">
      <c r="A4781" t="inlineStr">
        <is>
          <t>Kotti</t>
        </is>
      </c>
      <c r="B4781" t="inlineStr">
        <is>
          <t>79bca3f1d0f27d842e22298e66942b5e5ad4e3f3</t>
        </is>
      </c>
      <c r="C4781" t="inlineStr">
        <is>
          <t>2020-06-22 15:05:53+00:00</t>
        </is>
      </c>
      <c r="D4781" t="inlineStr">
        <is>
          <t>verchange</t>
        </is>
      </c>
      <c r="E4781" t="inlineStr">
        <is>
          <t>Chameleon</t>
        </is>
      </c>
      <c r="F4781">
        <f>=3.7.4</f>
        <v/>
      </c>
      <c r="G4781" t="inlineStr">
        <is>
          <t>Chameleon</t>
        </is>
      </c>
      <c r="H4781">
        <f>=3.5</f>
        <v/>
      </c>
    </row>
    <row r="4782">
      <c r="A4782" t="inlineStr">
        <is>
          <t>Kotti</t>
        </is>
      </c>
      <c r="B4782" t="inlineStr">
        <is>
          <t>79bca3f1d0f27d842e22298e66942b5e5ad4e3f3</t>
        </is>
      </c>
      <c r="C4782" t="inlineStr">
        <is>
          <t>2020-06-22 15:05:53+00:00</t>
        </is>
      </c>
      <c r="D4782" t="inlineStr">
        <is>
          <t>verchange</t>
        </is>
      </c>
      <c r="E4782" t="inlineStr">
        <is>
          <t>pyramid</t>
        </is>
      </c>
      <c r="F4782">
        <f>=1.10.4</f>
        <v/>
      </c>
      <c r="G4782" t="inlineStr">
        <is>
          <t>pyramid</t>
        </is>
      </c>
      <c r="H4782">
        <f>=1.10.1</f>
        <v/>
      </c>
    </row>
    <row r="4783">
      <c r="A4783" t="inlineStr">
        <is>
          <t>Kotti</t>
        </is>
      </c>
      <c r="B4783" t="inlineStr">
        <is>
          <t>79bca3f1d0f27d842e22298e66942b5e5ad4e3f3</t>
        </is>
      </c>
      <c r="C4783" t="inlineStr">
        <is>
          <t>2020-06-22 15:05:53+00:00</t>
        </is>
      </c>
      <c r="D4783" t="inlineStr">
        <is>
          <t>verchange</t>
        </is>
      </c>
      <c r="E4783" t="inlineStr">
        <is>
          <t>bleach-whitelist</t>
        </is>
      </c>
      <c r="F4783">
        <f>=0.0.10</f>
        <v/>
      </c>
      <c r="G4783" t="inlineStr">
        <is>
          <t>bleach-whitelist</t>
        </is>
      </c>
      <c r="H4783">
        <f>=0.0.9</f>
        <v/>
      </c>
    </row>
    <row r="4784">
      <c r="A4784" t="inlineStr">
        <is>
          <t>Kotti</t>
        </is>
      </c>
      <c r="B4784" t="inlineStr">
        <is>
          <t>79bca3f1d0f27d842e22298e66942b5e5ad4e3f3</t>
        </is>
      </c>
      <c r="C4784" t="inlineStr">
        <is>
          <t>2020-06-22 15:05:53+00:00</t>
        </is>
      </c>
      <c r="D4784" t="inlineStr">
        <is>
          <t>verchange</t>
        </is>
      </c>
      <c r="E4784" t="inlineStr">
        <is>
          <t>zope.hookable</t>
        </is>
      </c>
      <c r="F4784">
        <f>=5.0.1</f>
        <v/>
      </c>
      <c r="G4784" t="inlineStr">
        <is>
          <t>zope.hookable</t>
        </is>
      </c>
      <c r="H4784">
        <f>=4.2.0</f>
        <v/>
      </c>
    </row>
    <row r="4785">
      <c r="A4785" t="inlineStr">
        <is>
          <t>Kotti</t>
        </is>
      </c>
      <c r="B4785" t="inlineStr">
        <is>
          <t>79bca3f1d0f27d842e22298e66942b5e5ad4e3f3</t>
        </is>
      </c>
      <c r="C4785" t="inlineStr">
        <is>
          <t>2020-06-22 15:05:53+00:00</t>
        </is>
      </c>
      <c r="D4785" t="inlineStr">
        <is>
          <t>verchange</t>
        </is>
      </c>
      <c r="E4785" t="inlineStr">
        <is>
          <t>SQLAlchemy-Utils</t>
        </is>
      </c>
      <c r="F4785">
        <f>=0.36.6</f>
        <v/>
      </c>
      <c r="G4785" t="inlineStr">
        <is>
          <t>SQLAlchemy-Utils</t>
        </is>
      </c>
      <c r="H4785">
        <f>=0.33.10</f>
        <v/>
      </c>
    </row>
    <row r="4786">
      <c r="A4786" t="inlineStr">
        <is>
          <t>Kotti</t>
        </is>
      </c>
      <c r="B4786" t="inlineStr">
        <is>
          <t>79bca3f1d0f27d842e22298e66942b5e5ad4e3f3</t>
        </is>
      </c>
      <c r="C4786" t="inlineStr">
        <is>
          <t>2020-06-22 15:05:53+00:00</t>
        </is>
      </c>
      <c r="D4786" t="inlineStr">
        <is>
          <t>verchange</t>
        </is>
      </c>
      <c r="E4786" t="inlineStr">
        <is>
          <t>Beaker</t>
        </is>
      </c>
      <c r="F4786">
        <f>=1.11.0</f>
        <v/>
      </c>
      <c r="G4786" t="inlineStr">
        <is>
          <t>Beaker</t>
        </is>
      </c>
      <c r="H4786">
        <f>=1.10.0</f>
        <v/>
      </c>
    </row>
    <row r="4787">
      <c r="A4787" t="inlineStr">
        <is>
          <t>Kotti</t>
        </is>
      </c>
      <c r="B4787" t="inlineStr">
        <is>
          <t>79bca3f1d0f27d842e22298e66942b5e5ad4e3f3</t>
        </is>
      </c>
      <c r="C4787" t="inlineStr">
        <is>
          <t>2020-06-22 15:05:53+00:00</t>
        </is>
      </c>
      <c r="D4787" t="inlineStr">
        <is>
          <t>verchange</t>
        </is>
      </c>
      <c r="E4787" t="inlineStr">
        <is>
          <t>SQLAlchemy</t>
        </is>
      </c>
      <c r="F4787">
        <f>=1.3.17</f>
        <v/>
      </c>
      <c r="G4787" t="inlineStr">
        <is>
          <t>SQLAlchemy</t>
        </is>
      </c>
      <c r="H4787">
        <f>=1.2.15</f>
        <v/>
      </c>
    </row>
    <row r="4788">
      <c r="A4788" t="inlineStr">
        <is>
          <t>Kotti</t>
        </is>
      </c>
      <c r="B4788" t="inlineStr">
        <is>
          <t>79bca3f1d0f27d842e22298e66942b5e5ad4e3f3</t>
        </is>
      </c>
      <c r="C4788" t="inlineStr">
        <is>
          <t>2020-06-22 15:05:53+00:00</t>
        </is>
      </c>
      <c r="D4788" t="inlineStr">
        <is>
          <t>verchange</t>
        </is>
      </c>
      <c r="E4788" t="inlineStr">
        <is>
          <t>colander</t>
        </is>
      </c>
      <c r="F4788">
        <f>=1.7.0</f>
        <v/>
      </c>
      <c r="G4788" t="inlineStr">
        <is>
          <t>colander</t>
        </is>
      </c>
      <c r="H4788">
        <f>=1.5.1</f>
        <v/>
      </c>
    </row>
    <row r="4789">
      <c r="A4789" t="inlineStr">
        <is>
          <t>Kotti</t>
        </is>
      </c>
      <c r="B4789" t="inlineStr">
        <is>
          <t>79bca3f1d0f27d842e22298e66942b5e5ad4e3f3</t>
        </is>
      </c>
      <c r="C4789" t="inlineStr">
        <is>
          <t>2020-06-22 15:05:53+00:00</t>
        </is>
      </c>
      <c r="D4789" t="inlineStr">
        <is>
          <t>verchange</t>
        </is>
      </c>
      <c r="E4789" t="inlineStr">
        <is>
          <t>six</t>
        </is>
      </c>
      <c r="F4789">
        <f>=1.15.0</f>
        <v/>
      </c>
      <c r="G4789" t="inlineStr">
        <is>
          <t>six</t>
        </is>
      </c>
      <c r="H4789">
        <f>=1.12.0</f>
        <v/>
      </c>
    </row>
    <row r="4790">
      <c r="A4790" t="inlineStr">
        <is>
          <t>Kotti</t>
        </is>
      </c>
      <c r="B4790" t="inlineStr">
        <is>
          <t>79bca3f1d0f27d842e22298e66942b5e5ad4e3f3</t>
        </is>
      </c>
      <c r="C4790" t="inlineStr">
        <is>
          <t>2020-06-22 15:05:53+00:00</t>
        </is>
      </c>
      <c r="D4790" t="inlineStr">
        <is>
          <t>verchange</t>
        </is>
      </c>
      <c r="E4790" t="inlineStr">
        <is>
          <t>zope.configuration</t>
        </is>
      </c>
      <c r="F4790">
        <f>=4.4.0</f>
        <v/>
      </c>
      <c r="G4790" t="inlineStr">
        <is>
          <t>zope.configuration</t>
        </is>
      </c>
      <c r="H4790">
        <f>=4.3.0</f>
        <v/>
      </c>
    </row>
    <row r="4791">
      <c r="A4791" t="inlineStr">
        <is>
          <t>Kotti</t>
        </is>
      </c>
      <c r="B4791" t="inlineStr">
        <is>
          <t>79bca3f1d0f27d842e22298e66942b5e5ad4e3f3</t>
        </is>
      </c>
      <c r="C4791" t="inlineStr">
        <is>
          <t>2020-06-22 15:05:53+00:00</t>
        </is>
      </c>
      <c r="D4791" t="inlineStr">
        <is>
          <t>verchange</t>
        </is>
      </c>
      <c r="E4791" t="inlineStr">
        <is>
          <t>bleach</t>
        </is>
      </c>
      <c r="F4791">
        <f>=3.1.5</f>
        <v/>
      </c>
      <c r="G4791" t="inlineStr">
        <is>
          <t>bleach</t>
        </is>
      </c>
      <c r="H4791">
        <f>=3.0.2</f>
        <v/>
      </c>
    </row>
    <row r="4792">
      <c r="A4792" t="inlineStr">
        <is>
          <t>Kotti</t>
        </is>
      </c>
      <c r="B4792" t="inlineStr">
        <is>
          <t>79bca3f1d0f27d842e22298e66942b5e5ad4e3f3</t>
        </is>
      </c>
      <c r="C4792" t="inlineStr">
        <is>
          <t>2020-06-22 15:05:53+00:00</t>
        </is>
      </c>
      <c r="D4792" t="inlineStr">
        <is>
          <t>verchange</t>
        </is>
      </c>
      <c r="E4792" t="inlineStr">
        <is>
          <t>WebOb</t>
        </is>
      </c>
      <c r="F4792">
        <f>=1.8.6</f>
        <v/>
      </c>
      <c r="G4792" t="inlineStr">
        <is>
          <t>WebOb</t>
        </is>
      </c>
      <c r="H4792">
        <f>=1.8.5</f>
        <v/>
      </c>
    </row>
    <row r="4793">
      <c r="A4793" t="inlineStr">
        <is>
          <t>Kotti</t>
        </is>
      </c>
      <c r="B4793" t="inlineStr">
        <is>
          <t>79bca3f1d0f27d842e22298e66942b5e5ad4e3f3</t>
        </is>
      </c>
      <c r="C4793" t="inlineStr">
        <is>
          <t>2020-06-22 15:05:53+00:00</t>
        </is>
      </c>
      <c r="D4793" t="inlineStr">
        <is>
          <t>verchange</t>
        </is>
      </c>
      <c r="E4793" t="inlineStr">
        <is>
          <t>fanstatic</t>
        </is>
      </c>
      <c r="F4793">
        <f>=1.1</f>
        <v/>
      </c>
      <c r="G4793" t="inlineStr">
        <is>
          <t>fanstatic</t>
        </is>
      </c>
      <c r="H4793">
        <f>=1.0.0</f>
        <v/>
      </c>
    </row>
    <row r="4794">
      <c r="A4794" t="inlineStr">
        <is>
          <t>Kotti</t>
        </is>
      </c>
      <c r="B4794" t="inlineStr">
        <is>
          <t>79bca3f1d0f27d842e22298e66942b5e5ad4e3f3</t>
        </is>
      </c>
      <c r="C4794" t="inlineStr">
        <is>
          <t>2020-06-22 15:05:53+00:00</t>
        </is>
      </c>
      <c r="D4794" t="inlineStr">
        <is>
          <t>verchange</t>
        </is>
      </c>
      <c r="E4794" t="inlineStr">
        <is>
          <t>iso8601</t>
        </is>
      </c>
      <c r="F4794">
        <f>=0.1.11</f>
        <v/>
      </c>
      <c r="G4794" t="inlineStr">
        <is>
          <t>iso8601</t>
        </is>
      </c>
      <c r="H4794">
        <f>=0.1.11</f>
        <v/>
      </c>
    </row>
    <row r="4795">
      <c r="A4795" t="inlineStr">
        <is>
          <t>Kotti</t>
        </is>
      </c>
      <c r="B4795" t="inlineStr">
        <is>
          <t>79bca3f1d0f27d842e22298e66942b5e5ad4e3f3</t>
        </is>
      </c>
      <c r="C4795" t="inlineStr">
        <is>
          <t>2020-06-22 15:05:53+00:00</t>
        </is>
      </c>
      <c r="D4795" t="inlineStr">
        <is>
          <t>verchange</t>
        </is>
      </c>
      <c r="E4795" t="inlineStr">
        <is>
          <t>zope.proxy</t>
        </is>
      </c>
      <c r="F4795">
        <f>=4.3.5</f>
        <v/>
      </c>
      <c r="G4795" t="inlineStr">
        <is>
          <t>zope.proxy</t>
        </is>
      </c>
      <c r="H4795">
        <f>=4.3.1</f>
        <v/>
      </c>
    </row>
    <row r="4796">
      <c r="A4796" t="inlineStr">
        <is>
          <t>Kotti</t>
        </is>
      </c>
      <c r="B4796" t="inlineStr">
        <is>
          <t>79bca3f1d0f27d842e22298e66942b5e5ad4e3f3</t>
        </is>
      </c>
      <c r="C4796" t="inlineStr">
        <is>
          <t>2020-06-22 15:05:53+00:00</t>
        </is>
      </c>
      <c r="D4796" t="inlineStr">
        <is>
          <t>verchange</t>
        </is>
      </c>
      <c r="E4796" t="inlineStr">
        <is>
          <t>hupper</t>
        </is>
      </c>
      <c r="F4796">
        <f>=1.10.2</f>
        <v/>
      </c>
      <c r="G4796" t="inlineStr">
        <is>
          <t>hupper</t>
        </is>
      </c>
      <c r="H4796">
        <f>=1.4.2</f>
        <v/>
      </c>
    </row>
    <row r="4797">
      <c r="A4797" t="inlineStr">
        <is>
          <t>Kotti</t>
        </is>
      </c>
      <c r="B4797" t="inlineStr">
        <is>
          <t>79bca3f1d0f27d842e22298e66942b5e5ad4e3f3</t>
        </is>
      </c>
      <c r="C4797" t="inlineStr">
        <is>
          <t>2020-06-22 15:05:53+00:00</t>
        </is>
      </c>
      <c r="D4797" t="inlineStr">
        <is>
          <t>verchange</t>
        </is>
      </c>
      <c r="E4797" t="inlineStr">
        <is>
          <t>filedepot</t>
        </is>
      </c>
      <c r="F4797">
        <f>=0.7.1</f>
        <v/>
      </c>
      <c r="G4797" t="inlineStr">
        <is>
          <t>filedepot</t>
        </is>
      </c>
      <c r="H4797">
        <f>=0.5.2</f>
        <v/>
      </c>
    </row>
    <row r="4798">
      <c r="A4798" t="inlineStr">
        <is>
          <t>Kotti</t>
        </is>
      </c>
      <c r="B4798" t="inlineStr">
        <is>
          <t>79bca3f1d0f27d842e22298e66942b5e5ad4e3f3</t>
        </is>
      </c>
      <c r="C4798" t="inlineStr">
        <is>
          <t>2020-06-22 15:05:53+00:00</t>
        </is>
      </c>
      <c r="D4798" t="inlineStr">
        <is>
          <t>verchange</t>
        </is>
      </c>
      <c r="E4798" t="inlineStr">
        <is>
          <t>zope.schema</t>
        </is>
      </c>
      <c r="F4798">
        <f>=6.0.0</f>
        <v/>
      </c>
      <c r="G4798" t="inlineStr">
        <is>
          <t>zope.schema</t>
        </is>
      </c>
      <c r="H4798">
        <f>=4.9.3</f>
        <v/>
      </c>
    </row>
    <row r="4799">
      <c r="A4799" t="inlineStr">
        <is>
          <t>Kotti</t>
        </is>
      </c>
      <c r="B4799" t="inlineStr">
        <is>
          <t>79bca3f1d0f27d842e22298e66942b5e5ad4e3f3</t>
        </is>
      </c>
      <c r="C4799" t="inlineStr">
        <is>
          <t>2020-06-22 15:05:53+00:00</t>
        </is>
      </c>
      <c r="D4799" t="inlineStr">
        <is>
          <t>verchange</t>
        </is>
      </c>
      <c r="E4799" t="inlineStr">
        <is>
          <t>pytz</t>
        </is>
      </c>
      <c r="F4799">
        <f>=2020.1</f>
        <v/>
      </c>
      <c r="G4799" t="inlineStr">
        <is>
          <t>pytz</t>
        </is>
      </c>
      <c r="H4799">
        <f>=2018.9</f>
        <v/>
      </c>
    </row>
    <row r="4800">
      <c r="A4800" t="inlineStr">
        <is>
          <t>Kotti</t>
        </is>
      </c>
      <c r="B4800" t="inlineStr">
        <is>
          <t>79bca3f1d0f27d842e22298e66942b5e5ad4e3f3</t>
        </is>
      </c>
      <c r="C4800" t="inlineStr">
        <is>
          <t>2020-06-22 15:05:53+00:00</t>
        </is>
      </c>
      <c r="D4800" t="inlineStr">
        <is>
          <t>verchange</t>
        </is>
      </c>
      <c r="E4800" t="inlineStr">
        <is>
          <t>plaster-pastedeploy</t>
        </is>
      </c>
      <c r="F4800">
        <f>=0.7</f>
        <v/>
      </c>
      <c r="G4800" t="inlineStr">
        <is>
          <t>plaster-pastedeploy</t>
        </is>
      </c>
      <c r="H4800">
        <f>=0.6</f>
        <v/>
      </c>
    </row>
    <row r="4801">
      <c r="A4801" t="inlineStr">
        <is>
          <t>Kotti</t>
        </is>
      </c>
      <c r="B4801" t="inlineStr">
        <is>
          <t>79bca3f1d0f27d842e22298e66942b5e5ad4e3f3</t>
        </is>
      </c>
      <c r="C4801" t="inlineStr">
        <is>
          <t>2020-06-22 15:05:53+00:00</t>
        </is>
      </c>
      <c r="D4801" t="inlineStr">
        <is>
          <t>verchange</t>
        </is>
      </c>
      <c r="E4801" t="inlineStr">
        <is>
          <t>transaction</t>
        </is>
      </c>
      <c r="F4801">
        <f>=3.0.0</f>
        <v/>
      </c>
      <c r="G4801" t="inlineStr">
        <is>
          <t>transaction</t>
        </is>
      </c>
      <c r="H4801">
        <f>=2.4.0</f>
        <v/>
      </c>
    </row>
    <row r="4802">
      <c r="A4802" t="inlineStr">
        <is>
          <t>Kotti</t>
        </is>
      </c>
      <c r="B4802" t="inlineStr">
        <is>
          <t>79bca3f1d0f27d842e22298e66942b5e5ad4e3f3</t>
        </is>
      </c>
      <c r="C4802" t="inlineStr">
        <is>
          <t>2020-06-22 15:05:53+00:00</t>
        </is>
      </c>
      <c r="D4802" t="inlineStr">
        <is>
          <t>verchange</t>
        </is>
      </c>
      <c r="E4802" t="inlineStr">
        <is>
          <t>MarkupSafe</t>
        </is>
      </c>
      <c r="F4802">
        <f>=1.1.1</f>
        <v/>
      </c>
      <c r="G4802" t="inlineStr">
        <is>
          <t>MarkupSafe</t>
        </is>
      </c>
      <c r="H4802">
        <f>=1.1.0</f>
        <v/>
      </c>
    </row>
    <row r="4803">
      <c r="A4803" t="inlineStr">
        <is>
          <t>Kotti</t>
        </is>
      </c>
      <c r="B4803" t="inlineStr">
        <is>
          <t>79bca3f1d0f27d842e22298e66942b5e5ad4e3f3</t>
        </is>
      </c>
      <c r="C4803" t="inlineStr">
        <is>
          <t>2020-06-22 15:05:53+00:00</t>
        </is>
      </c>
      <c r="D4803" t="inlineStr">
        <is>
          <t>verchange</t>
        </is>
      </c>
      <c r="E4803" t="inlineStr">
        <is>
          <t>Babel</t>
        </is>
      </c>
      <c r="F4803">
        <f>=2.8.0</f>
        <v/>
      </c>
      <c r="G4803" t="inlineStr">
        <is>
          <t>Babel</t>
        </is>
      </c>
      <c r="H4803">
        <f>=2.6.0</f>
        <v/>
      </c>
    </row>
    <row r="4804">
      <c r="A4804" t="inlineStr">
        <is>
          <t>Kotti</t>
        </is>
      </c>
      <c r="B4804" t="inlineStr">
        <is>
          <t>79bca3f1d0f27d842e22298e66942b5e5ad4e3f3</t>
        </is>
      </c>
      <c r="C4804" t="inlineStr">
        <is>
          <t>2020-06-22 15:05:53+00:00</t>
        </is>
      </c>
      <c r="D4804" t="inlineStr">
        <is>
          <t>verchange</t>
        </is>
      </c>
      <c r="E4804" t="inlineStr">
        <is>
          <t>python-dateutil</t>
        </is>
      </c>
      <c r="F4804">
        <f>=2.8.1</f>
        <v/>
      </c>
      <c r="G4804" t="inlineStr">
        <is>
          <t>python-dateutil</t>
        </is>
      </c>
      <c r="H4804">
        <f>=2.7.5</f>
        <v/>
      </c>
    </row>
    <row r="4805">
      <c r="A4805" t="inlineStr">
        <is>
          <t>Kotti</t>
        </is>
      </c>
      <c r="B4805" t="inlineStr">
        <is>
          <t>79bca3f1d0f27d842e22298e66942b5e5ad4e3f3</t>
        </is>
      </c>
      <c r="C4805" t="inlineStr">
        <is>
          <t>2020-06-22 15:05:53+00:00</t>
        </is>
      </c>
      <c r="D4805" t="inlineStr">
        <is>
          <t>verchange</t>
        </is>
      </c>
      <c r="E4805" t="inlineStr">
        <is>
          <t>Unidecode</t>
        </is>
      </c>
      <c r="F4805">
        <f>=1.1.1</f>
        <v/>
      </c>
      <c r="G4805" t="inlineStr">
        <is>
          <t>Unidecode</t>
        </is>
      </c>
      <c r="H4805">
        <f>=1.0.23</f>
        <v/>
      </c>
    </row>
    <row r="4806">
      <c r="A4806" t="inlineStr">
        <is>
          <t>Kotti</t>
        </is>
      </c>
      <c r="B4806" t="inlineStr">
        <is>
          <t>79bca3f1d0f27d842e22298e66942b5e5ad4e3f3</t>
        </is>
      </c>
      <c r="C4806" t="inlineStr">
        <is>
          <t>2020-06-22 15:05:53+00:00</t>
        </is>
      </c>
      <c r="D4806" t="inlineStr">
        <is>
          <t>verchange</t>
        </is>
      </c>
      <c r="E4806" t="inlineStr">
        <is>
          <t>python-editor</t>
        </is>
      </c>
      <c r="F4806">
        <f>=1.0.4</f>
        <v/>
      </c>
      <c r="G4806" t="inlineStr">
        <is>
          <t>python-editor</t>
        </is>
      </c>
      <c r="H4806">
        <f>=1.0.3</f>
        <v/>
      </c>
    </row>
    <row r="4807">
      <c r="A4807" t="inlineStr">
        <is>
          <t>Kotti</t>
        </is>
      </c>
      <c r="B4807" t="inlineStr">
        <is>
          <t>79bca3f1d0f27d842e22298e66942b5e5ad4e3f3</t>
        </is>
      </c>
      <c r="C4807" t="inlineStr">
        <is>
          <t>2020-06-22 15:05:53+00:00</t>
        </is>
      </c>
      <c r="D4807" t="inlineStr">
        <is>
          <t>verchange</t>
        </is>
      </c>
      <c r="E4807" t="inlineStr">
        <is>
          <t>Mako</t>
        </is>
      </c>
      <c r="F4807">
        <f>=1.1.3</f>
        <v/>
      </c>
      <c r="G4807" t="inlineStr">
        <is>
          <t>Mako</t>
        </is>
      </c>
      <c r="H4807">
        <f>=1.0.7</f>
        <v/>
      </c>
    </row>
    <row r="4808">
      <c r="A4808" t="inlineStr">
        <is>
          <t>Kotti</t>
        </is>
      </c>
      <c r="B4808" t="inlineStr">
        <is>
          <t>79bca3f1d0f27d842e22298e66942b5e5ad4e3f3</t>
        </is>
      </c>
      <c r="C4808" t="inlineStr">
        <is>
          <t>2020-06-22 15:05:53+00:00</t>
        </is>
      </c>
      <c r="D4808" t="inlineStr">
        <is>
          <t>verchange</t>
        </is>
      </c>
      <c r="E4808" t="inlineStr">
        <is>
          <t>alembic</t>
        </is>
      </c>
      <c r="F4808">
        <f>=1.4.2</f>
        <v/>
      </c>
      <c r="G4808" t="inlineStr">
        <is>
          <t>alembic</t>
        </is>
      </c>
      <c r="H4808">
        <f>=1.0.5</f>
        <v/>
      </c>
    </row>
    <row r="4809">
      <c r="A4809" t="inlineStr">
        <is>
          <t>Kotti</t>
        </is>
      </c>
      <c r="B4809" t="inlineStr">
        <is>
          <t>79bca3f1d0f27d842e22298e66942b5e5ad4e3f3</t>
        </is>
      </c>
      <c r="C4809" t="inlineStr">
        <is>
          <t>2020-06-22 15:05:53+00:00</t>
        </is>
      </c>
      <c r="D4809" t="inlineStr">
        <is>
          <t>verchange</t>
        </is>
      </c>
      <c r="E4809" t="inlineStr">
        <is>
          <t>PasteDeploy</t>
        </is>
      </c>
      <c r="F4809">
        <f>=2.1.0</f>
        <v/>
      </c>
      <c r="G4809" t="inlineStr">
        <is>
          <t>PasteDeploy</t>
        </is>
      </c>
      <c r="H4809">
        <f>=2.0.1</f>
        <v/>
      </c>
    </row>
    <row r="4810">
      <c r="A4810" t="inlineStr">
        <is>
          <t>Kotti</t>
        </is>
      </c>
      <c r="B4810" t="inlineStr">
        <is>
          <t>79bca3f1d0f27d842e22298e66942b5e5ad4e3f3</t>
        </is>
      </c>
      <c r="C4810" t="inlineStr">
        <is>
          <t>2020-06-22 15:05:53+00:00</t>
        </is>
      </c>
      <c r="D4810" t="inlineStr">
        <is>
          <t>verchange</t>
        </is>
      </c>
      <c r="E4810" t="inlineStr">
        <is>
          <t>pyramid-tm</t>
        </is>
      </c>
      <c r="F4810">
        <f>=2.4</f>
        <v/>
      </c>
      <c r="G4810" t="inlineStr">
        <is>
          <t>pyramid-tm</t>
        </is>
      </c>
      <c r="H4810">
        <f>=2.2.1</f>
        <v/>
      </c>
    </row>
    <row r="4811">
      <c r="A4811" t="inlineStr">
        <is>
          <t>Kotti</t>
        </is>
      </c>
      <c r="B4811" t="inlineStr">
        <is>
          <t>79bca3f1d0f27d842e22298e66942b5e5ad4e3f3</t>
        </is>
      </c>
      <c r="C4811" t="inlineStr">
        <is>
          <t>2020-06-22 15:05:53+00:00</t>
        </is>
      </c>
      <c r="D4811" t="inlineStr">
        <is>
          <t>verchange</t>
        </is>
      </c>
      <c r="E4811" t="inlineStr">
        <is>
          <t>zope.interface</t>
        </is>
      </c>
      <c r="F4811">
        <f>=5.1.0</f>
        <v/>
      </c>
      <c r="G4811" t="inlineStr">
        <is>
          <t>zope.interface</t>
        </is>
      </c>
      <c r="H4811">
        <f>=4.6.0</f>
        <v/>
      </c>
    </row>
    <row r="4812">
      <c r="A4812" t="inlineStr">
        <is>
          <t>Kotti</t>
        </is>
      </c>
      <c r="B4812" t="inlineStr">
        <is>
          <t>79bca3f1d0f27d842e22298e66942b5e5ad4e3f3</t>
        </is>
      </c>
      <c r="C4812" t="inlineStr">
        <is>
          <t>2020-06-22 15:05:53+00:00</t>
        </is>
      </c>
      <c r="D4812" t="inlineStr">
        <is>
          <t>verchange</t>
        </is>
      </c>
      <c r="E4812" t="inlineStr">
        <is>
          <t>zope.i18nmessageid</t>
        </is>
      </c>
      <c r="F4812">
        <f>=5.0.1</f>
        <v/>
      </c>
      <c r="G4812" t="inlineStr">
        <is>
          <t>zope.i18nmessageid</t>
        </is>
      </c>
      <c r="H4812">
        <f>=4.3.1</f>
        <v/>
      </c>
    </row>
    <row r="4813">
      <c r="A4813" t="inlineStr">
        <is>
          <t>Kotti</t>
        </is>
      </c>
      <c r="B4813" t="inlineStr">
        <is>
          <t>79bca3f1d0f27d842e22298e66942b5e5ad4e3f3</t>
        </is>
      </c>
      <c r="C4813" t="inlineStr">
        <is>
          <t>2020-06-22 15:05:53+00:00</t>
        </is>
      </c>
      <c r="D4813" t="inlineStr">
        <is>
          <t>verchange</t>
        </is>
      </c>
      <c r="E4813" t="inlineStr">
        <is>
          <t>venusian</t>
        </is>
      </c>
      <c r="F4813">
        <f>=3.0.0</f>
        <v/>
      </c>
      <c r="G4813" t="inlineStr">
        <is>
          <t>venusian</t>
        </is>
      </c>
      <c r="H4813">
        <f>=1.1.0</f>
        <v/>
      </c>
    </row>
    <row r="4814">
      <c r="A4814" t="inlineStr">
        <is>
          <t>Kotti</t>
        </is>
      </c>
      <c r="B4814" t="inlineStr">
        <is>
          <t>79bca3f1d0f27d842e22298e66942b5e5ad4e3f3</t>
        </is>
      </c>
      <c r="C4814" t="inlineStr">
        <is>
          <t>2020-06-22 15:05:53+00:00</t>
        </is>
      </c>
      <c r="D4814" t="inlineStr">
        <is>
          <t>verchange</t>
        </is>
      </c>
      <c r="E4814" t="inlineStr">
        <is>
          <t>waitress</t>
        </is>
      </c>
      <c r="F4814">
        <f>=1.4.4</f>
        <v/>
      </c>
      <c r="G4814" t="inlineStr">
        <is>
          <t>waitress</t>
        </is>
      </c>
      <c r="H4814">
        <f>=1.1.0</f>
        <v/>
      </c>
    </row>
    <row r="4815">
      <c r="A4815" t="inlineStr">
        <is>
          <t>Kotti</t>
        </is>
      </c>
      <c r="B4815" t="inlineStr">
        <is>
          <t>79bca3f1d0f27d842e22298e66942b5e5ad4e3f3</t>
        </is>
      </c>
      <c r="C4815" t="inlineStr">
        <is>
          <t>2020-06-22 15:05:53+00:00</t>
        </is>
      </c>
      <c r="D4815" t="inlineStr">
        <is>
          <t>verchange</t>
        </is>
      </c>
      <c r="E4815" t="inlineStr">
        <is>
          <t>appdirs</t>
        </is>
      </c>
      <c r="F4815">
        <f>=1.4.4</f>
        <v/>
      </c>
      <c r="G4815" t="inlineStr">
        <is>
          <t>appdirs</t>
        </is>
      </c>
      <c r="H4815">
        <f>=1.4.3</f>
        <v/>
      </c>
    </row>
    <row r="4816">
      <c r="A4816" t="inlineStr">
        <is>
          <t>Kotti</t>
        </is>
      </c>
      <c r="B4816" t="inlineStr">
        <is>
          <t>79bca3f1d0f27d842e22298e66942b5e5ad4e3f3</t>
        </is>
      </c>
      <c r="C4816" t="inlineStr">
        <is>
          <t>2020-06-22 15:05:53+00:00</t>
        </is>
      </c>
      <c r="D4816" t="inlineStr">
        <is>
          <t>verchange</t>
        </is>
      </c>
      <c r="E4816" t="inlineStr">
        <is>
          <t>lingua</t>
        </is>
      </c>
      <c r="F4816">
        <f>=4.14</f>
        <v/>
      </c>
      <c r="G4816" t="inlineStr">
        <is>
          <t>lingua</t>
        </is>
      </c>
      <c r="H4816">
        <f>=4.13</f>
        <v/>
      </c>
    </row>
    <row r="4817">
      <c r="A4817" t="inlineStr">
        <is>
          <t>Kotti</t>
        </is>
      </c>
      <c r="B4817" t="inlineStr">
        <is>
          <t>79bca3f1d0f27d842e22298e66942b5e5ad4e3f3</t>
        </is>
      </c>
      <c r="C4817" t="inlineStr">
        <is>
          <t>2020-06-22 15:05:53+00:00</t>
        </is>
      </c>
      <c r="D4817" t="inlineStr">
        <is>
          <t>verchange</t>
        </is>
      </c>
      <c r="E4817" t="inlineStr">
        <is>
          <t>zope.deferredimport</t>
        </is>
      </c>
      <c r="F4817">
        <f>=4.3.1</f>
        <v/>
      </c>
      <c r="G4817" t="inlineStr">
        <is>
          <t>zope.deferredimport</t>
        </is>
      </c>
      <c r="H4817">
        <f>=4.3</f>
        <v/>
      </c>
    </row>
    <row r="4818">
      <c r="A4818" t="inlineStr">
        <is>
          <t>Kotti</t>
        </is>
      </c>
      <c r="B4818" t="inlineStr">
        <is>
          <t>79bca3f1d0f27d842e22298e66942b5e5ad4e3f3</t>
        </is>
      </c>
      <c r="C4818" t="inlineStr">
        <is>
          <t>2020-06-22 15:05:53+00:00</t>
        </is>
      </c>
      <c r="D4818" t="inlineStr">
        <is>
          <t>verchange</t>
        </is>
      </c>
      <c r="E4818" t="inlineStr">
        <is>
          <t>html2text</t>
        </is>
      </c>
      <c r="F4818">
        <f>=2020.1.16</f>
        <v/>
      </c>
      <c r="G4818" t="inlineStr">
        <is>
          <t>html2text</t>
        </is>
      </c>
      <c r="H4818">
        <f>=2018.1.9</f>
        <v/>
      </c>
    </row>
    <row r="4819">
      <c r="A4819" t="inlineStr">
        <is>
          <t>Kotti</t>
        </is>
      </c>
      <c r="B4819" t="inlineStr">
        <is>
          <t>79bca3f1d0f27d842e22298e66942b5e5ad4e3f3</t>
        </is>
      </c>
      <c r="C4819" t="inlineStr">
        <is>
          <t>2020-06-22 15:05:53+00:00</t>
        </is>
      </c>
      <c r="D4819" t="inlineStr">
        <is>
          <t>verchange</t>
        </is>
      </c>
      <c r="E4819" t="inlineStr">
        <is>
          <t>zope.component</t>
        </is>
      </c>
      <c r="F4819">
        <f>=4.6.1</f>
        <v/>
      </c>
      <c r="G4819" t="inlineStr">
        <is>
          <t>zope.component</t>
        </is>
      </c>
      <c r="H4819">
        <f>=4.5</f>
        <v/>
      </c>
    </row>
    <row r="4820">
      <c r="A4820" t="inlineStr">
        <is>
          <t>Kotti</t>
        </is>
      </c>
      <c r="B4820" t="inlineStr">
        <is>
          <t>79bca3f1d0f27d842e22298e66942b5e5ad4e3f3</t>
        </is>
      </c>
      <c r="C4820" t="inlineStr">
        <is>
          <t>2020-06-22 15:05:53+00:00</t>
        </is>
      </c>
      <c r="D4820" t="inlineStr">
        <is>
          <t>verchange</t>
        </is>
      </c>
      <c r="E4820" t="inlineStr">
        <is>
          <t>deform</t>
        </is>
      </c>
      <c r="F4820">
        <f>=2.0.8</f>
        <v/>
      </c>
      <c r="G4820" t="inlineStr">
        <is>
          <t>deform</t>
        </is>
      </c>
      <c r="H4820">
        <f>=2.0.7</f>
        <v/>
      </c>
    </row>
    <row r="4821">
      <c r="A4821" t="inlineStr">
        <is>
          <t>Kotti</t>
        </is>
      </c>
      <c r="B4821" t="inlineStr">
        <is>
          <t>79bca3f1d0f27d842e22298e66942b5e5ad4e3f3</t>
        </is>
      </c>
      <c r="C4821" t="inlineStr">
        <is>
          <t>2020-06-22 15:05:53+00:00</t>
        </is>
      </c>
      <c r="D4821" t="inlineStr">
        <is>
          <t>verchange</t>
        </is>
      </c>
      <c r="E4821" t="inlineStr">
        <is>
          <t>pyramid-zcml</t>
        </is>
      </c>
      <c r="F4821">
        <f>=1.2.0</f>
        <v/>
      </c>
      <c r="G4821" t="inlineStr">
        <is>
          <t>pyramid-zcml</t>
        </is>
      </c>
      <c r="H4821">
        <f>=1.1.0</f>
        <v/>
      </c>
    </row>
    <row r="4822">
      <c r="A4822" t="inlineStr">
        <is>
          <t>Kotti</t>
        </is>
      </c>
      <c r="B4822" t="inlineStr">
        <is>
          <t>79bca3f1d0f27d842e22298e66942b5e5ad4e3f3</t>
        </is>
      </c>
      <c r="C4822" t="inlineStr">
        <is>
          <t>2020-06-22 15:05:53+00:00</t>
        </is>
      </c>
      <c r="D4822" t="inlineStr">
        <is>
          <t>verchange</t>
        </is>
      </c>
      <c r="E4822" t="inlineStr">
        <is>
          <t>zope.sqlalchemy</t>
        </is>
      </c>
      <c r="F4822">
        <f>=1.3</f>
        <v/>
      </c>
      <c r="G4822" t="inlineStr">
        <is>
          <t>zope.sqlalchemy</t>
        </is>
      </c>
      <c r="H4822">
        <f>=1.1</f>
        <v/>
      </c>
    </row>
    <row r="4823">
      <c r="A4823" t="inlineStr">
        <is>
          <t>Kotti</t>
        </is>
      </c>
      <c r="B4823" t="inlineStr">
        <is>
          <t>79bca3f1d0f27d842e22298e66942b5e5ad4e3f3</t>
        </is>
      </c>
      <c r="C4823" t="inlineStr">
        <is>
          <t>2020-06-22 15:05:53+00:00</t>
        </is>
      </c>
      <c r="D4823" t="inlineStr">
        <is>
          <t>add</t>
        </is>
      </c>
      <c r="E4823" t="inlineStr">
        <is>
          <t>click</t>
        </is>
      </c>
      <c r="F4823">
        <f>=7.1.2</f>
        <v/>
      </c>
      <c r="G4823" t="inlineStr"/>
      <c r="H4823" t="inlineStr"/>
    </row>
    <row r="4824">
      <c r="A4824" t="inlineStr">
        <is>
          <t>Kotti</t>
        </is>
      </c>
      <c r="B4824" t="inlineStr">
        <is>
          <t>79bca3f1d0f27d842e22298e66942b5e5ad4e3f3</t>
        </is>
      </c>
      <c r="C4824" t="inlineStr">
        <is>
          <t>2020-06-22 15:05:53+00:00</t>
        </is>
      </c>
      <c r="D4824" t="inlineStr">
        <is>
          <t>add</t>
        </is>
      </c>
      <c r="E4824" t="inlineStr">
        <is>
          <t>packaging</t>
        </is>
      </c>
      <c r="F4824">
        <f>=20.4</f>
        <v/>
      </c>
      <c r="G4824" t="inlineStr"/>
      <c r="H4824" t="inlineStr"/>
    </row>
    <row r="4825">
      <c r="A4825" t="inlineStr">
        <is>
          <t>Kotti</t>
        </is>
      </c>
      <c r="B4825" t="inlineStr">
        <is>
          <t>79bca3f1d0f27d842e22298e66942b5e5ad4e3f3</t>
        </is>
      </c>
      <c r="C4825" t="inlineStr">
        <is>
          <t>2020-06-22 15:05:53+00:00</t>
        </is>
      </c>
      <c r="D4825" t="inlineStr">
        <is>
          <t>add</t>
        </is>
      </c>
      <c r="E4825" t="inlineStr">
        <is>
          <t>pyparsing</t>
        </is>
      </c>
      <c r="F4825">
        <f>=2.4.7</f>
        <v/>
      </c>
      <c r="G4825" t="inlineStr"/>
      <c r="H4825" t="inlineStr"/>
    </row>
    <row r="4826">
      <c r="A4826" t="inlineStr">
        <is>
          <t>Kotti</t>
        </is>
      </c>
      <c r="B4826" t="inlineStr">
        <is>
          <t>79bca3f1d0f27d842e22298e66942b5e5ad4e3f3</t>
        </is>
      </c>
      <c r="C4826" t="inlineStr">
        <is>
          <t>2020-06-22 15:05:53+00:00</t>
        </is>
      </c>
      <c r="D4826" t="inlineStr">
        <is>
          <t>rem</t>
        </is>
      </c>
      <c r="E4826" t="inlineStr"/>
      <c r="F4826" t="inlineStr"/>
      <c r="G4826" t="inlineStr">
        <is>
          <t>LEPL</t>
        </is>
      </c>
      <c r="H4826">
        <f>=5.1.3</f>
        <v/>
      </c>
    </row>
    <row r="4827">
      <c r="A4827" t="inlineStr">
        <is>
          <t>Kotti</t>
        </is>
      </c>
      <c r="B4827" t="inlineStr">
        <is>
          <t>79bca3f1d0f27d842e22298e66942b5e5ad4e3f3</t>
        </is>
      </c>
      <c r="C4827" t="inlineStr">
        <is>
          <t>2020-06-22 15:05:53+00:00</t>
        </is>
      </c>
      <c r="D4827" t="inlineStr">
        <is>
          <t>rem</t>
        </is>
      </c>
      <c r="E4827" t="inlineStr"/>
      <c r="F4827" t="inlineStr"/>
      <c r="G4827" t="inlineStr">
        <is>
          <t>rfc6266-parser</t>
        </is>
      </c>
      <c r="H4827">
        <f>=0.0.5.post2</f>
        <v/>
      </c>
    </row>
    <row r="4828">
      <c r="A4828" t="inlineStr">
        <is>
          <t>Kotti</t>
        </is>
      </c>
      <c r="B4828" t="inlineStr">
        <is>
          <t>191f972ee3eda2546196bd3e5c7f53b3d3a008ea</t>
        </is>
      </c>
      <c r="C4828" t="inlineStr">
        <is>
          <t>2020-11-20 15:56:12+00:00</t>
        </is>
      </c>
      <c r="D4828" t="inlineStr">
        <is>
          <t>verchange</t>
        </is>
      </c>
      <c r="E4828" t="inlineStr">
        <is>
          <t>Chameleon</t>
        </is>
      </c>
      <c r="F4828">
        <f>=3.8.1</f>
        <v/>
      </c>
      <c r="G4828" t="inlineStr">
        <is>
          <t>Chameleon</t>
        </is>
      </c>
      <c r="H4828">
        <f>=3.7.4</f>
        <v/>
      </c>
    </row>
    <row r="4829">
      <c r="A4829" t="inlineStr">
        <is>
          <t>Kotti</t>
        </is>
      </c>
      <c r="B4829" t="inlineStr">
        <is>
          <t>191f972ee3eda2546196bd3e5c7f53b3d3a008ea</t>
        </is>
      </c>
      <c r="C4829" t="inlineStr">
        <is>
          <t>2020-11-20 15:56:12+00:00</t>
        </is>
      </c>
      <c r="D4829" t="inlineStr">
        <is>
          <t>verchange</t>
        </is>
      </c>
      <c r="E4829" t="inlineStr">
        <is>
          <t>pyramid</t>
        </is>
      </c>
      <c r="F4829">
        <f>=1.10.5</f>
        <v/>
      </c>
      <c r="G4829" t="inlineStr">
        <is>
          <t>pyramid</t>
        </is>
      </c>
      <c r="H4829">
        <f>=1.10.4</f>
        <v/>
      </c>
    </row>
    <row r="4830">
      <c r="A4830" t="inlineStr">
        <is>
          <t>Kotti</t>
        </is>
      </c>
      <c r="B4830" t="inlineStr">
        <is>
          <t>191f972ee3eda2546196bd3e5c7f53b3d3a008ea</t>
        </is>
      </c>
      <c r="C4830" t="inlineStr">
        <is>
          <t>2020-11-20 15:56:12+00:00</t>
        </is>
      </c>
      <c r="D4830" t="inlineStr">
        <is>
          <t>verchange</t>
        </is>
      </c>
      <c r="E4830" t="inlineStr">
        <is>
          <t>FormEncode</t>
        </is>
      </c>
      <c r="F4830">
        <f>=2.0.0</f>
        <v/>
      </c>
      <c r="G4830" t="inlineStr">
        <is>
          <t>FormEncode</t>
        </is>
      </c>
      <c r="H4830">
        <f>=2.0.0a1</f>
        <v/>
      </c>
    </row>
    <row r="4831">
      <c r="A4831" t="inlineStr">
        <is>
          <t>Kotti</t>
        </is>
      </c>
      <c r="B4831" t="inlineStr">
        <is>
          <t>191f972ee3eda2546196bd3e5c7f53b3d3a008ea</t>
        </is>
      </c>
      <c r="C4831" t="inlineStr">
        <is>
          <t>2020-11-20 15:56:12+00:00</t>
        </is>
      </c>
      <c r="D4831" t="inlineStr">
        <is>
          <t>verchange</t>
        </is>
      </c>
      <c r="E4831" t="inlineStr">
        <is>
          <t>SQLAlchemy-Utils</t>
        </is>
      </c>
      <c r="F4831">
        <f>=0.36.8</f>
        <v/>
      </c>
      <c r="G4831" t="inlineStr">
        <is>
          <t>SQLAlchemy-Utils</t>
        </is>
      </c>
      <c r="H4831">
        <f>=0.36.6</f>
        <v/>
      </c>
    </row>
    <row r="4832">
      <c r="A4832" t="inlineStr">
        <is>
          <t>Kotti</t>
        </is>
      </c>
      <c r="B4832" t="inlineStr">
        <is>
          <t>191f972ee3eda2546196bd3e5c7f53b3d3a008ea</t>
        </is>
      </c>
      <c r="C4832" t="inlineStr">
        <is>
          <t>2020-11-20 15:56:12+00:00</t>
        </is>
      </c>
      <c r="D4832" t="inlineStr">
        <is>
          <t>verchange</t>
        </is>
      </c>
      <c r="E4832" t="inlineStr">
        <is>
          <t>translationstring</t>
        </is>
      </c>
      <c r="F4832">
        <f>=1.4</f>
        <v/>
      </c>
      <c r="G4832" t="inlineStr">
        <is>
          <t>translationstring</t>
        </is>
      </c>
      <c r="H4832">
        <f>=1.3</f>
        <v/>
      </c>
    </row>
    <row r="4833">
      <c r="A4833" t="inlineStr">
        <is>
          <t>Kotti</t>
        </is>
      </c>
      <c r="B4833" t="inlineStr">
        <is>
          <t>191f972ee3eda2546196bd3e5c7f53b3d3a008ea</t>
        </is>
      </c>
      <c r="C4833" t="inlineStr">
        <is>
          <t>2020-11-20 15:56:12+00:00</t>
        </is>
      </c>
      <c r="D4833" t="inlineStr">
        <is>
          <t>verchange</t>
        </is>
      </c>
      <c r="E4833" t="inlineStr">
        <is>
          <t>SQLAlchemy</t>
        </is>
      </c>
      <c r="F4833">
        <f>=1.3.20</f>
        <v/>
      </c>
      <c r="G4833" t="inlineStr">
        <is>
          <t>SQLAlchemy</t>
        </is>
      </c>
      <c r="H4833">
        <f>=1.3.17</f>
        <v/>
      </c>
    </row>
    <row r="4834">
      <c r="A4834" t="inlineStr">
        <is>
          <t>Kotti</t>
        </is>
      </c>
      <c r="B4834" t="inlineStr">
        <is>
          <t>191f972ee3eda2546196bd3e5c7f53b3d3a008ea</t>
        </is>
      </c>
      <c r="C4834" t="inlineStr">
        <is>
          <t>2020-11-20 15:56:12+00:00</t>
        </is>
      </c>
      <c r="D4834" t="inlineStr">
        <is>
          <t>verchange</t>
        </is>
      </c>
      <c r="E4834" t="inlineStr">
        <is>
          <t>colander</t>
        </is>
      </c>
      <c r="F4834">
        <f>=1.8.2</f>
        <v/>
      </c>
      <c r="G4834" t="inlineStr">
        <is>
          <t>colander</t>
        </is>
      </c>
      <c r="H4834">
        <f>=1.7.0</f>
        <v/>
      </c>
    </row>
    <row r="4835">
      <c r="A4835" t="inlineStr">
        <is>
          <t>Kotti</t>
        </is>
      </c>
      <c r="B4835" t="inlineStr">
        <is>
          <t>191f972ee3eda2546196bd3e5c7f53b3d3a008ea</t>
        </is>
      </c>
      <c r="C4835" t="inlineStr">
        <is>
          <t>2020-11-20 15:56:12+00:00</t>
        </is>
      </c>
      <c r="D4835" t="inlineStr">
        <is>
          <t>verchange</t>
        </is>
      </c>
      <c r="E4835" t="inlineStr">
        <is>
          <t>bleach</t>
        </is>
      </c>
      <c r="F4835">
        <f>=3.2.1</f>
        <v/>
      </c>
      <c r="G4835" t="inlineStr">
        <is>
          <t>bleach</t>
        </is>
      </c>
      <c r="H4835">
        <f>=3.1.5</f>
        <v/>
      </c>
    </row>
    <row r="4836">
      <c r="A4836" t="inlineStr">
        <is>
          <t>Kotti</t>
        </is>
      </c>
      <c r="B4836" t="inlineStr">
        <is>
          <t>191f972ee3eda2546196bd3e5c7f53b3d3a008ea</t>
        </is>
      </c>
      <c r="C4836" t="inlineStr">
        <is>
          <t>2020-11-20 15:56:12+00:00</t>
        </is>
      </c>
      <c r="D4836" t="inlineStr">
        <is>
          <t>verchange</t>
        </is>
      </c>
      <c r="E4836" t="inlineStr">
        <is>
          <t>zope.event</t>
        </is>
      </c>
      <c r="F4836">
        <f>=4.5.0</f>
        <v/>
      </c>
      <c r="G4836" t="inlineStr">
        <is>
          <t>zope.event</t>
        </is>
      </c>
      <c r="H4836">
        <f>=4.4</f>
        <v/>
      </c>
    </row>
    <row r="4837">
      <c r="A4837" t="inlineStr">
        <is>
          <t>Kotti</t>
        </is>
      </c>
      <c r="B4837" t="inlineStr">
        <is>
          <t>191f972ee3eda2546196bd3e5c7f53b3d3a008ea</t>
        </is>
      </c>
      <c r="C4837" t="inlineStr">
        <is>
          <t>2020-11-20 15:56:12+00:00</t>
        </is>
      </c>
      <c r="D4837" t="inlineStr">
        <is>
          <t>verchange</t>
        </is>
      </c>
      <c r="E4837" t="inlineStr">
        <is>
          <t>iso8601</t>
        </is>
      </c>
      <c r="F4837">
        <f>=0.1.13</f>
        <v/>
      </c>
      <c r="G4837" t="inlineStr">
        <is>
          <t>iso8601</t>
        </is>
      </c>
      <c r="H4837">
        <f>=0.1.11</f>
        <v/>
      </c>
    </row>
    <row r="4838">
      <c r="A4838" t="inlineStr">
        <is>
          <t>Kotti</t>
        </is>
      </c>
      <c r="B4838" t="inlineStr">
        <is>
          <t>191f972ee3eda2546196bd3e5c7f53b3d3a008ea</t>
        </is>
      </c>
      <c r="C4838" t="inlineStr">
        <is>
          <t>2020-11-20 15:56:12+00:00</t>
        </is>
      </c>
      <c r="D4838" t="inlineStr">
        <is>
          <t>verchange</t>
        </is>
      </c>
      <c r="E4838" t="inlineStr">
        <is>
          <t>filedepot</t>
        </is>
      </c>
      <c r="F4838">
        <f>=0.8.0</f>
        <v/>
      </c>
      <c r="G4838" t="inlineStr">
        <is>
          <t>filedepot</t>
        </is>
      </c>
      <c r="H4838">
        <f>=0.7.1</f>
        <v/>
      </c>
    </row>
    <row r="4839">
      <c r="A4839" t="inlineStr">
        <is>
          <t>Kotti</t>
        </is>
      </c>
      <c r="B4839" t="inlineStr">
        <is>
          <t>191f972ee3eda2546196bd3e5c7f53b3d3a008ea</t>
        </is>
      </c>
      <c r="C4839" t="inlineStr">
        <is>
          <t>2020-11-20 15:56:12+00:00</t>
        </is>
      </c>
      <c r="D4839" t="inlineStr">
        <is>
          <t>verchange</t>
        </is>
      </c>
      <c r="E4839" t="inlineStr">
        <is>
          <t>pytz</t>
        </is>
      </c>
      <c r="F4839">
        <f>=2020.4</f>
        <v/>
      </c>
      <c r="G4839" t="inlineStr">
        <is>
          <t>pytz</t>
        </is>
      </c>
      <c r="H4839">
        <f>=2020.1</f>
        <v/>
      </c>
    </row>
    <row r="4840">
      <c r="A4840" t="inlineStr">
        <is>
          <t>Kotti</t>
        </is>
      </c>
      <c r="B4840" t="inlineStr">
        <is>
          <t>191f972ee3eda2546196bd3e5c7f53b3d3a008ea</t>
        </is>
      </c>
      <c r="C4840" t="inlineStr">
        <is>
          <t>2020-11-20 15:56:12+00:00</t>
        </is>
      </c>
      <c r="D4840" t="inlineStr">
        <is>
          <t>verchange</t>
        </is>
      </c>
      <c r="E4840" t="inlineStr">
        <is>
          <t>Babel</t>
        </is>
      </c>
      <c r="F4840">
        <f>=2.9.0</f>
        <v/>
      </c>
      <c r="G4840" t="inlineStr">
        <is>
          <t>Babel</t>
        </is>
      </c>
      <c r="H4840">
        <f>=2.8.0</f>
        <v/>
      </c>
    </row>
    <row r="4841">
      <c r="A4841" t="inlineStr">
        <is>
          <t>Kotti</t>
        </is>
      </c>
      <c r="B4841" t="inlineStr">
        <is>
          <t>191f972ee3eda2546196bd3e5c7f53b3d3a008ea</t>
        </is>
      </c>
      <c r="C4841" t="inlineStr">
        <is>
          <t>2020-11-20 15:56:12+00:00</t>
        </is>
      </c>
      <c r="D4841" t="inlineStr">
        <is>
          <t>verchange</t>
        </is>
      </c>
      <c r="E4841" t="inlineStr">
        <is>
          <t>js.deform</t>
        </is>
      </c>
      <c r="F4841">
        <f>=2.0.14</f>
        <v/>
      </c>
      <c r="G4841" t="inlineStr">
        <is>
          <t>js.deform</t>
        </is>
      </c>
      <c r="H4841">
        <f>=2.0.3</f>
        <v/>
      </c>
    </row>
    <row r="4842">
      <c r="A4842" t="inlineStr">
        <is>
          <t>Kotti</t>
        </is>
      </c>
      <c r="B4842" t="inlineStr">
        <is>
          <t>191f972ee3eda2546196bd3e5c7f53b3d3a008ea</t>
        </is>
      </c>
      <c r="C4842" t="inlineStr">
        <is>
          <t>2020-11-20 15:56:12+00:00</t>
        </is>
      </c>
      <c r="D4842" t="inlineStr">
        <is>
          <t>verchange</t>
        </is>
      </c>
      <c r="E4842" t="inlineStr">
        <is>
          <t>repoze.workflow</t>
        </is>
      </c>
      <c r="F4842">
        <f>=1.1</f>
        <v/>
      </c>
      <c r="G4842" t="inlineStr">
        <is>
          <t>repoze.workflow</t>
        </is>
      </c>
      <c r="H4842">
        <f>=1.0b1</f>
        <v/>
      </c>
    </row>
    <row r="4843">
      <c r="A4843" t="inlineStr">
        <is>
          <t>Kotti</t>
        </is>
      </c>
      <c r="B4843" t="inlineStr">
        <is>
          <t>191f972ee3eda2546196bd3e5c7f53b3d3a008ea</t>
        </is>
      </c>
      <c r="C4843" t="inlineStr">
        <is>
          <t>2020-11-20 15:56:12+00:00</t>
        </is>
      </c>
      <c r="D4843" t="inlineStr">
        <is>
          <t>verchange</t>
        </is>
      </c>
      <c r="E4843" t="inlineStr">
        <is>
          <t>alembic</t>
        </is>
      </c>
      <c r="F4843">
        <f>=1.4.3</f>
        <v/>
      </c>
      <c r="G4843" t="inlineStr">
        <is>
          <t>alembic</t>
        </is>
      </c>
      <c r="H4843">
        <f>=1.4.2</f>
        <v/>
      </c>
    </row>
    <row r="4844">
      <c r="A4844" t="inlineStr">
        <is>
          <t>Kotti</t>
        </is>
      </c>
      <c r="B4844" t="inlineStr">
        <is>
          <t>191f972ee3eda2546196bd3e5c7f53b3d3a008ea</t>
        </is>
      </c>
      <c r="C4844" t="inlineStr">
        <is>
          <t>2020-11-20 15:56:12+00:00</t>
        </is>
      </c>
      <c r="D4844" t="inlineStr">
        <is>
          <t>verchange</t>
        </is>
      </c>
      <c r="E4844" t="inlineStr">
        <is>
          <t>PasteDeploy</t>
        </is>
      </c>
      <c r="F4844">
        <f>=2.1.1</f>
        <v/>
      </c>
      <c r="G4844" t="inlineStr">
        <is>
          <t>PasteDeploy</t>
        </is>
      </c>
      <c r="H4844">
        <f>=2.1.0</f>
        <v/>
      </c>
    </row>
    <row r="4845">
      <c r="A4845" t="inlineStr">
        <is>
          <t>Kotti</t>
        </is>
      </c>
      <c r="B4845" t="inlineStr">
        <is>
          <t>191f972ee3eda2546196bd3e5c7f53b3d3a008ea</t>
        </is>
      </c>
      <c r="C4845" t="inlineStr">
        <is>
          <t>2020-11-20 15:56:12+00:00</t>
        </is>
      </c>
      <c r="D4845" t="inlineStr">
        <is>
          <t>verchange</t>
        </is>
      </c>
      <c r="E4845" t="inlineStr">
        <is>
          <t>zope.interface</t>
        </is>
      </c>
      <c r="F4845">
        <f>=5.2.0</f>
        <v/>
      </c>
      <c r="G4845" t="inlineStr">
        <is>
          <t>zope.interface</t>
        </is>
      </c>
      <c r="H4845">
        <f>=5.1.0</f>
        <v/>
      </c>
    </row>
    <row r="4846">
      <c r="A4846" t="inlineStr">
        <is>
          <t>Kotti</t>
        </is>
      </c>
      <c r="B4846" t="inlineStr">
        <is>
          <t>191f972ee3eda2546196bd3e5c7f53b3d3a008ea</t>
        </is>
      </c>
      <c r="C4846" t="inlineStr">
        <is>
          <t>2020-11-20 15:56:12+00:00</t>
        </is>
      </c>
      <c r="D4846" t="inlineStr">
        <is>
          <t>verchange</t>
        </is>
      </c>
      <c r="E4846" t="inlineStr">
        <is>
          <t>repoze.zcml</t>
        </is>
      </c>
      <c r="F4846">
        <f>=1.1</f>
        <v/>
      </c>
      <c r="G4846" t="inlineStr">
        <is>
          <t>repoze.zcml</t>
        </is>
      </c>
      <c r="H4846">
        <f>=1.0b1</f>
        <v/>
      </c>
    </row>
    <row r="4847">
      <c r="A4847" t="inlineStr">
        <is>
          <t>Kotti</t>
        </is>
      </c>
      <c r="B4847" t="inlineStr">
        <is>
          <t>191f972ee3eda2546196bd3e5c7f53b3d3a008ea</t>
        </is>
      </c>
      <c r="C4847" t="inlineStr">
        <is>
          <t>2020-11-20 15:56:12+00:00</t>
        </is>
      </c>
      <c r="D4847" t="inlineStr">
        <is>
          <t>verchange</t>
        </is>
      </c>
      <c r="E4847" t="inlineStr">
        <is>
          <t>zope.component</t>
        </is>
      </c>
      <c r="F4847">
        <f>=4.6.2</f>
        <v/>
      </c>
      <c r="G4847" t="inlineStr">
        <is>
          <t>zope.component</t>
        </is>
      </c>
      <c r="H4847">
        <f>=4.6.1</f>
        <v/>
      </c>
    </row>
    <row r="4848">
      <c r="A4848" t="inlineStr">
        <is>
          <t>Kotti</t>
        </is>
      </c>
      <c r="B4848" t="inlineStr">
        <is>
          <t>191f972ee3eda2546196bd3e5c7f53b3d3a008ea</t>
        </is>
      </c>
      <c r="C4848" t="inlineStr">
        <is>
          <t>2020-11-20 15:56:12+00:00</t>
        </is>
      </c>
      <c r="D4848" t="inlineStr">
        <is>
          <t>verchange</t>
        </is>
      </c>
      <c r="E4848" t="inlineStr">
        <is>
          <t>deform</t>
        </is>
      </c>
      <c r="F4848">
        <f>=2.0.14</f>
        <v/>
      </c>
      <c r="G4848" t="inlineStr">
        <is>
          <t>deform</t>
        </is>
      </c>
      <c r="H4848">
        <f>=2.0.8</f>
        <v/>
      </c>
    </row>
    <row r="4849">
      <c r="A4849" t="inlineStr">
        <is>
          <t>Kotti</t>
        </is>
      </c>
      <c r="B4849" t="inlineStr">
        <is>
          <t>191f972ee3eda2546196bd3e5c7f53b3d3a008ea</t>
        </is>
      </c>
      <c r="C4849" t="inlineStr">
        <is>
          <t>2020-11-20 15:56:12+00:00</t>
        </is>
      </c>
      <c r="D4849" t="inlineStr">
        <is>
          <t>add</t>
        </is>
      </c>
      <c r="E4849" t="inlineStr">
        <is>
          <t>anyascii</t>
        </is>
      </c>
      <c r="F4849">
        <f>=0.1.7</f>
        <v/>
      </c>
      <c r="G4849" t="inlineStr"/>
      <c r="H4849" t="inlineStr"/>
    </row>
    <row r="4850">
      <c r="A4850" t="inlineStr">
        <is>
          <t>Kotti</t>
        </is>
      </c>
      <c r="B4850" t="inlineStr">
        <is>
          <t>191f972ee3eda2546196bd3e5c7f53b3d3a008ea</t>
        </is>
      </c>
      <c r="C4850" t="inlineStr">
        <is>
          <t>2020-11-20 15:56:12+00:00</t>
        </is>
      </c>
      <c r="D4850" t="inlineStr">
        <is>
          <t>add</t>
        </is>
      </c>
      <c r="E4850" t="inlineStr">
        <is>
          <t>bleach-allowlist</t>
        </is>
      </c>
      <c r="F4850">
        <f>=1.0.3</f>
        <v/>
      </c>
      <c r="G4850" t="inlineStr"/>
      <c r="H4850" t="inlineStr"/>
    </row>
    <row r="4851">
      <c r="A4851" t="inlineStr">
        <is>
          <t>Kotti</t>
        </is>
      </c>
      <c r="B4851" t="inlineStr">
        <is>
          <t>191f972ee3eda2546196bd3e5c7f53b3d3a008ea</t>
        </is>
      </c>
      <c r="C4851" t="inlineStr">
        <is>
          <t>2020-11-20 15:56:12+00:00</t>
        </is>
      </c>
      <c r="D4851" t="inlineStr">
        <is>
          <t>rem</t>
        </is>
      </c>
      <c r="E4851" t="inlineStr"/>
      <c r="F4851" t="inlineStr"/>
      <c r="G4851" t="inlineStr">
        <is>
          <t>bleach-whitelist</t>
        </is>
      </c>
      <c r="H4851">
        <f>=0.0.10</f>
        <v/>
      </c>
    </row>
    <row r="4852">
      <c r="A4852" t="inlineStr">
        <is>
          <t>Kotti</t>
        </is>
      </c>
      <c r="B4852" t="inlineStr">
        <is>
          <t>40cafa7be51627995558715188a22ae4c53023e0</t>
        </is>
      </c>
      <c r="C4852" t="inlineStr">
        <is>
          <t>2021-03-16 14:43:13+00:00</t>
        </is>
      </c>
      <c r="D4852" t="inlineStr">
        <is>
          <t>verchange</t>
        </is>
      </c>
      <c r="E4852" t="inlineStr">
        <is>
          <t>bleach</t>
        </is>
      </c>
      <c r="F4852">
        <f>=3.3.0</f>
        <v/>
      </c>
      <c r="G4852" t="inlineStr">
        <is>
          <t>bleach</t>
        </is>
      </c>
      <c r="H4852">
        <f>=3.2.1</f>
        <v/>
      </c>
    </row>
    <row r="4853">
      <c r="A4853" t="inlineStr">
        <is>
          <t>Kotti</t>
        </is>
      </c>
      <c r="B4853" t="inlineStr">
        <is>
          <t>40cafa7be51627995558715188a22ae4c53023e0</t>
        </is>
      </c>
      <c r="C4853" t="inlineStr">
        <is>
          <t>2021-03-16 14:43:13+00:00</t>
        </is>
      </c>
      <c r="D4853" t="inlineStr">
        <is>
          <t>rem</t>
        </is>
      </c>
      <c r="E4853" t="inlineStr"/>
      <c r="F4853" t="inlineStr"/>
      <c r="G4853" t="inlineStr">
        <is>
          <t>usersettings</t>
        </is>
      </c>
      <c r="H4853">
        <f>=1.0.7</f>
        <v/>
      </c>
    </row>
    <row r="4854">
      <c r="A4854" t="inlineStr">
        <is>
          <t>nlppln</t>
        </is>
      </c>
      <c r="B4854" t="inlineStr">
        <is>
          <t>adff3796543ba3738984e9d95407ac3cbffc9389</t>
        </is>
      </c>
      <c r="C4854" t="inlineStr">
        <is>
          <t>2017-12-14 16:14:17+00:00</t>
        </is>
      </c>
      <c r="D4854" t="inlineStr">
        <is>
          <t>add</t>
        </is>
      </c>
      <c r="E4854" t="inlineStr">
        <is>
          <t>pyjq</t>
        </is>
      </c>
      <c r="F4854" t="inlineStr">
        <is>
          <t>&lt;=2.1.0</t>
        </is>
      </c>
      <c r="G4854" t="inlineStr"/>
      <c r="H4854" t="inlineStr"/>
    </row>
    <row r="4855">
      <c r="A4855" t="inlineStr">
        <is>
          <t>nlppln</t>
        </is>
      </c>
      <c r="B4855" t="inlineStr">
        <is>
          <t>adff3796543ba3738984e9d95407ac3cbffc9389</t>
        </is>
      </c>
      <c r="C4855" t="inlineStr">
        <is>
          <t>2017-12-14 16:14:17+00:00</t>
        </is>
      </c>
      <c r="D4855" t="inlineStr">
        <is>
          <t>rem</t>
        </is>
      </c>
      <c r="E4855" t="inlineStr"/>
      <c r="F4855" t="inlineStr"/>
      <c r="G4855" t="inlineStr">
        <is>
          <t>scipy</t>
        </is>
      </c>
      <c r="H4855" t="inlineStr"/>
    </row>
    <row r="4856">
      <c r="A4856" t="inlineStr">
        <is>
          <t>nlppln</t>
        </is>
      </c>
      <c r="B4856" t="inlineStr">
        <is>
          <t>adff3796543ba3738984e9d95407ac3cbffc9389</t>
        </is>
      </c>
      <c r="C4856" t="inlineStr">
        <is>
          <t>2017-12-14 16:14:17+00:00</t>
        </is>
      </c>
      <c r="D4856" t="inlineStr">
        <is>
          <t>rem</t>
        </is>
      </c>
      <c r="E4856" t="inlineStr"/>
      <c r="F4856" t="inlineStr"/>
      <c r="G4856" t="inlineStr">
        <is>
          <t>pandas</t>
        </is>
      </c>
      <c r="H4856" t="inlineStr"/>
    </row>
    <row r="4857">
      <c r="A4857" t="inlineStr">
        <is>
          <t>nlppln</t>
        </is>
      </c>
      <c r="B4857" t="inlineStr">
        <is>
          <t>adff3796543ba3738984e9d95407ac3cbffc9389</t>
        </is>
      </c>
      <c r="C4857" t="inlineStr">
        <is>
          <t>2017-12-14 16:14:17+00:00</t>
        </is>
      </c>
      <c r="D4857" t="inlineStr">
        <is>
          <t>rem</t>
        </is>
      </c>
      <c r="E4857" t="inlineStr"/>
      <c r="F4857" t="inlineStr"/>
      <c r="G4857" t="inlineStr">
        <is>
          <t>Flask</t>
        </is>
      </c>
      <c r="H4857">
        <f>=0.11.1</f>
        <v/>
      </c>
    </row>
    <row r="4858">
      <c r="A4858" t="inlineStr">
        <is>
          <t>nlppln</t>
        </is>
      </c>
      <c r="B4858" t="inlineStr">
        <is>
          <t>adff3796543ba3738984e9d95407ac3cbffc9389</t>
        </is>
      </c>
      <c r="C4858" t="inlineStr">
        <is>
          <t>2017-12-14 16:14:17+00:00</t>
        </is>
      </c>
      <c r="D4858" t="inlineStr">
        <is>
          <t>rem</t>
        </is>
      </c>
      <c r="E4858" t="inlineStr"/>
      <c r="F4858" t="inlineStr"/>
      <c r="G4858" t="inlineStr">
        <is>
          <t>Flask-Bootstrap</t>
        </is>
      </c>
      <c r="H4858">
        <f>=3.3.6.0</f>
        <v/>
      </c>
    </row>
    <row r="4859">
      <c r="A4859" t="inlineStr">
        <is>
          <t>nlppln</t>
        </is>
      </c>
      <c r="B4859" t="inlineStr">
        <is>
          <t>adff3796543ba3738984e9d95407ac3cbffc9389</t>
        </is>
      </c>
      <c r="C4859" t="inlineStr">
        <is>
          <t>2017-12-14 16:14:17+00:00</t>
        </is>
      </c>
      <c r="D4859" t="inlineStr">
        <is>
          <t>rem</t>
        </is>
      </c>
      <c r="E4859" t="inlineStr"/>
      <c r="F4859" t="inlineStr"/>
      <c r="G4859" t="inlineStr">
        <is>
          <t>Flask-Bower</t>
        </is>
      </c>
      <c r="H4859">
        <f>=1.2.1</f>
        <v/>
      </c>
    </row>
    <row r="4860">
      <c r="A4860" t="inlineStr">
        <is>
          <t>nlppln</t>
        </is>
      </c>
      <c r="B4860" t="inlineStr">
        <is>
          <t>adff3796543ba3738984e9d95407ac3cbffc9389</t>
        </is>
      </c>
      <c r="C4860" t="inlineStr">
        <is>
          <t>2017-12-14 16:14:17+00:00</t>
        </is>
      </c>
      <c r="D4860" t="inlineStr">
        <is>
          <t>rem</t>
        </is>
      </c>
      <c r="E4860" t="inlineStr"/>
      <c r="F4860" t="inlineStr"/>
      <c r="G4860" t="inlineStr">
        <is>
          <t>docx2txt</t>
        </is>
      </c>
      <c r="H4860" t="inlineStr"/>
    </row>
    <row r="4861">
      <c r="A4861" t="inlineStr">
        <is>
          <t>nlppln</t>
        </is>
      </c>
      <c r="B4861" t="inlineStr">
        <is>
          <t>adff3796543ba3738984e9d95407ac3cbffc9389</t>
        </is>
      </c>
      <c r="C4861" t="inlineStr">
        <is>
          <t>2017-12-14 16:14:17+00:00</t>
        </is>
      </c>
      <c r="D4861" t="inlineStr">
        <is>
          <t>rem</t>
        </is>
      </c>
      <c r="E4861" t="inlineStr"/>
      <c r="F4861" t="inlineStr"/>
      <c r="G4861" t="inlineStr">
        <is>
          <t>scriptcwl</t>
        </is>
      </c>
      <c r="H4861" t="inlineStr"/>
    </row>
    <row r="4862">
      <c r="A4862" t="inlineStr">
        <is>
          <t>nlppln</t>
        </is>
      </c>
      <c r="B4862" t="inlineStr">
        <is>
          <t>adff3796543ba3738984e9d95407ac3cbffc9389</t>
        </is>
      </c>
      <c r="C4862" t="inlineStr">
        <is>
          <t>2017-12-14 16:14:17+00:00</t>
        </is>
      </c>
      <c r="D4862" t="inlineStr">
        <is>
          <t>rem</t>
        </is>
      </c>
      <c r="E4862" t="inlineStr"/>
      <c r="F4862" t="inlineStr"/>
      <c r="G4862" t="inlineStr">
        <is>
          <t>lxml</t>
        </is>
      </c>
      <c r="H4862" t="inlineStr"/>
    </row>
    <row r="4863">
      <c r="A4863" t="inlineStr">
        <is>
          <t>nlppln</t>
        </is>
      </c>
      <c r="B4863" t="inlineStr">
        <is>
          <t>a6e8279b30e8918e6725635c14729a01c33b7c32</t>
        </is>
      </c>
      <c r="C4863" t="inlineStr">
        <is>
          <t>2018-02-27 14:49:11+00:00</t>
        </is>
      </c>
      <c r="D4863" t="inlineStr">
        <is>
          <t>rem</t>
        </is>
      </c>
      <c r="E4863" t="inlineStr"/>
      <c r="F4863" t="inlineStr"/>
      <c r="G4863" t="inlineStr">
        <is>
          <t>pyjq</t>
        </is>
      </c>
      <c r="H4863" t="inlineStr">
        <is>
          <t>&lt;=2.1.0</t>
        </is>
      </c>
    </row>
    <row r="4864">
      <c r="A4864" t="inlineStr">
        <is>
          <t>nlppln</t>
        </is>
      </c>
      <c r="B4864" t="inlineStr">
        <is>
          <t>5453842c05e13cbe745b202c540f273c85afa097</t>
        </is>
      </c>
      <c r="C4864" t="inlineStr">
        <is>
          <t>2018-08-23 17:23:53+00:00</t>
        </is>
      </c>
      <c r="D4864" t="inlineStr">
        <is>
          <t>add</t>
        </is>
      </c>
      <c r="E4864" t="inlineStr">
        <is>
          <t>tika</t>
        </is>
      </c>
      <c r="F4864" t="inlineStr"/>
      <c r="G4864" t="inlineStr"/>
      <c r="H4864" t="inlineStr"/>
    </row>
    <row r="4865">
      <c r="A4865" t="inlineStr">
        <is>
          <t>nlppln</t>
        </is>
      </c>
      <c r="B4865" t="inlineStr">
        <is>
          <t>5453842c05e13cbe745b202c540f273c85afa097</t>
        </is>
      </c>
      <c r="C4865" t="inlineStr">
        <is>
          <t>2018-08-23 17:23:53+00:00</t>
        </is>
      </c>
      <c r="D4865" t="inlineStr">
        <is>
          <t>add</t>
        </is>
      </c>
      <c r="E4865" t="inlineStr">
        <is>
          <t>patool</t>
        </is>
      </c>
      <c r="F4865" t="inlineStr"/>
      <c r="G4865" t="inlineStr"/>
      <c r="H4865" t="inlineStr"/>
    </row>
    <row r="4866">
      <c r="A4866" t="inlineStr">
        <is>
          <t>nlppln</t>
        </is>
      </c>
      <c r="B4866" t="inlineStr">
        <is>
          <t>197b76f936e652b0e20d98537cd362c118376141</t>
        </is>
      </c>
      <c r="C4866" t="inlineStr">
        <is>
          <t>2019-01-08 10:19:40+00:00</t>
        </is>
      </c>
      <c r="D4866" t="inlineStr">
        <is>
          <t>add</t>
        </is>
      </c>
      <c r="E4866" t="inlineStr">
        <is>
          <t>yamlreader</t>
        </is>
      </c>
      <c r="F4866" t="inlineStr"/>
      <c r="G4866" t="inlineStr"/>
      <c r="H4866" t="inlineStr"/>
    </row>
    <row r="4867">
      <c r="A4867" t="inlineStr">
        <is>
          <t>mojimoji</t>
        </is>
      </c>
      <c r="B4867" t="inlineStr">
        <is>
          <t>8861daaf4b9c4c9a70c02024948fff4154377d19</t>
        </is>
      </c>
      <c r="C4867" t="inlineStr">
        <is>
          <t>2020-05-16 08:43:13+00:00</t>
        </is>
      </c>
      <c r="D4867" t="inlineStr">
        <is>
          <t>verchange</t>
        </is>
      </c>
      <c r="E4867" t="inlineStr">
        <is>
          <t>auditwheel</t>
        </is>
      </c>
      <c r="F4867" t="inlineStr">
        <is>
          <t>&gt;=3.1.0</t>
        </is>
      </c>
      <c r="G4867" t="inlineStr">
        <is>
          <t>auditwheel</t>
        </is>
      </c>
      <c r="H4867" t="inlineStr">
        <is>
          <t>&gt;=3.1.0</t>
        </is>
      </c>
    </row>
    <row r="4868">
      <c r="A4868" t="inlineStr">
        <is>
          <t>mojimoji</t>
        </is>
      </c>
      <c r="B4868" t="inlineStr">
        <is>
          <t>8861daaf4b9c4c9a70c02024948fff4154377d19</t>
        </is>
      </c>
      <c r="C4868" t="inlineStr">
        <is>
          <t>2020-05-16 08:43:13+00:00</t>
        </is>
      </c>
      <c r="D4868" t="inlineStr">
        <is>
          <t>add</t>
        </is>
      </c>
      <c r="E4868" t="inlineStr">
        <is>
          <t>mypy</t>
        </is>
      </c>
      <c r="F4868" t="inlineStr">
        <is>
          <t>&gt;=0.77</t>
        </is>
      </c>
      <c r="G4868" t="inlineStr"/>
      <c r="H4868" t="inlineStr"/>
    </row>
    <row r="4869">
      <c r="A4869" t="inlineStr">
        <is>
          <t>mojimoji</t>
        </is>
      </c>
      <c r="B4869" t="inlineStr">
        <is>
          <t>8861daaf4b9c4c9a70c02024948fff4154377d19</t>
        </is>
      </c>
      <c r="C4869" t="inlineStr">
        <is>
          <t>2020-05-16 08:43:13+00:00</t>
        </is>
      </c>
      <c r="D4869" t="inlineStr">
        <is>
          <t>rem</t>
        </is>
      </c>
      <c r="E4869" t="inlineStr"/>
      <c r="F4869" t="inlineStr"/>
      <c r="G4869" t="inlineStr">
        <is>
          <t>nose</t>
        </is>
      </c>
      <c r="H4869" t="inlineStr">
        <is>
          <t>&gt;=1.3.7</t>
        </is>
      </c>
    </row>
    <row r="4870">
      <c r="A4870" t="inlineStr">
        <is>
          <t>loadimpact-cli</t>
        </is>
      </c>
      <c r="B4870" t="inlineStr">
        <is>
          <t>db1230130b4f289e9a759e9df1c02e50a47d9ca5</t>
        </is>
      </c>
      <c r="C4870" t="inlineStr">
        <is>
          <t>2016-03-10 14:54:06+00:00</t>
        </is>
      </c>
      <c r="D4870" t="inlineStr">
        <is>
          <t>verchange</t>
        </is>
      </c>
      <c r="E4870" t="inlineStr">
        <is>
          <t>six</t>
        </is>
      </c>
      <c r="F4870" t="inlineStr"/>
      <c r="G4870" t="inlineStr">
        <is>
          <t>six</t>
        </is>
      </c>
      <c r="H4870" t="inlineStr"/>
    </row>
    <row r="4871">
      <c r="A4871" t="inlineStr">
        <is>
          <t>loadimpact-cli</t>
        </is>
      </c>
      <c r="B4871" t="inlineStr">
        <is>
          <t>db1230130b4f289e9a759e9df1c02e50a47d9ca5</t>
        </is>
      </c>
      <c r="C4871" t="inlineStr">
        <is>
          <t>2016-03-10 14:54:06+00:00</t>
        </is>
      </c>
      <c r="D4871" t="inlineStr">
        <is>
          <t>add</t>
        </is>
      </c>
      <c r="E4871" t="inlineStr">
        <is>
          <t>mock</t>
        </is>
      </c>
      <c r="F4871" t="inlineStr"/>
      <c r="G4871" t="inlineStr"/>
      <c r="H4871" t="inlineStr"/>
    </row>
    <row r="4872">
      <c r="A4872" t="inlineStr">
        <is>
          <t>loadimpact-cli</t>
        </is>
      </c>
      <c r="B4872" t="inlineStr">
        <is>
          <t>21997c812a09eadbf82757758dfbe4b6162078dc</t>
        </is>
      </c>
      <c r="C4872" t="inlineStr">
        <is>
          <t>2016-07-04 07:06:25+00:00</t>
        </is>
      </c>
      <c r="D4872" t="inlineStr">
        <is>
          <t>verchange</t>
        </is>
      </c>
      <c r="E4872" t="inlineStr">
        <is>
          <t>six</t>
        </is>
      </c>
      <c r="F4872">
        <f>=1.10.0</f>
        <v/>
      </c>
      <c r="G4872" t="inlineStr">
        <is>
          <t>six</t>
        </is>
      </c>
      <c r="H4872" t="inlineStr"/>
    </row>
    <row r="4873">
      <c r="A4873" t="inlineStr">
        <is>
          <t>loadimpact-cli</t>
        </is>
      </c>
      <c r="B4873" t="inlineStr">
        <is>
          <t>21997c812a09eadbf82757758dfbe4b6162078dc</t>
        </is>
      </c>
      <c r="C4873" t="inlineStr">
        <is>
          <t>2016-07-04 07:06:25+00:00</t>
        </is>
      </c>
      <c r="D4873" t="inlineStr">
        <is>
          <t>verchange</t>
        </is>
      </c>
      <c r="E4873" t="inlineStr">
        <is>
          <t>loadimpact-v3</t>
        </is>
      </c>
      <c r="F4873">
        <f>=0.0.3</f>
        <v/>
      </c>
      <c r="G4873" t="inlineStr">
        <is>
          <t>loadimpact-v3</t>
        </is>
      </c>
      <c r="H4873" t="inlineStr"/>
    </row>
    <row r="4874">
      <c r="A4874" t="inlineStr">
        <is>
          <t>loadimpact-cli</t>
        </is>
      </c>
      <c r="B4874" t="inlineStr">
        <is>
          <t>21997c812a09eadbf82757758dfbe4b6162078dc</t>
        </is>
      </c>
      <c r="C4874" t="inlineStr">
        <is>
          <t>2016-07-04 07:06:25+00:00</t>
        </is>
      </c>
      <c r="D4874" t="inlineStr">
        <is>
          <t>verchange</t>
        </is>
      </c>
      <c r="E4874" t="inlineStr">
        <is>
          <t>tzlocal</t>
        </is>
      </c>
      <c r="F4874">
        <f>=1.2.2</f>
        <v/>
      </c>
      <c r="G4874" t="inlineStr">
        <is>
          <t>tzlocal</t>
        </is>
      </c>
      <c r="H4874" t="inlineStr"/>
    </row>
    <row r="4875">
      <c r="A4875" t="inlineStr">
        <is>
          <t>loadimpact-cli</t>
        </is>
      </c>
      <c r="B4875" t="inlineStr">
        <is>
          <t>21997c812a09eadbf82757758dfbe4b6162078dc</t>
        </is>
      </c>
      <c r="C4875" t="inlineStr">
        <is>
          <t>2016-07-04 07:06:25+00:00</t>
        </is>
      </c>
      <c r="D4875" t="inlineStr">
        <is>
          <t>rem</t>
        </is>
      </c>
      <c r="E4875" t="inlineStr"/>
      <c r="F4875" t="inlineStr"/>
      <c r="G4875" t="inlineStr">
        <is>
          <t>mock</t>
        </is>
      </c>
      <c r="H4875" t="inlineStr"/>
    </row>
    <row r="4876">
      <c r="A4876" t="inlineStr">
        <is>
          <t>loadimpact-cli</t>
        </is>
      </c>
      <c r="B4876" t="inlineStr">
        <is>
          <t>f2c6445f2c20ae6125d864b58bcc5d5b6b465978</t>
        </is>
      </c>
      <c r="C4876" t="inlineStr">
        <is>
          <t>2017-10-04 09:37:40+00:00</t>
        </is>
      </c>
      <c r="D4876" t="inlineStr">
        <is>
          <t>verchange</t>
        </is>
      </c>
      <c r="E4876" t="inlineStr">
        <is>
          <t>six</t>
        </is>
      </c>
      <c r="F4876">
        <f>=1.10.0</f>
        <v/>
      </c>
      <c r="G4876" t="inlineStr">
        <is>
          <t>six</t>
        </is>
      </c>
      <c r="H4876">
        <f>=1.10.0</f>
        <v/>
      </c>
    </row>
    <row r="4877">
      <c r="A4877" t="inlineStr">
        <is>
          <t>loadimpact-cli</t>
        </is>
      </c>
      <c r="B4877" t="inlineStr">
        <is>
          <t>f2c6445f2c20ae6125d864b58bcc5d5b6b465978</t>
        </is>
      </c>
      <c r="C4877" t="inlineStr">
        <is>
          <t>2017-10-04 09:37:40+00:00</t>
        </is>
      </c>
      <c r="D4877" t="inlineStr">
        <is>
          <t>add</t>
        </is>
      </c>
      <c r="E4877" t="inlineStr">
        <is>
          <t>enum34</t>
        </is>
      </c>
      <c r="F4877">
        <f>=1.1.6</f>
        <v/>
      </c>
      <c r="G4877" t="inlineStr"/>
      <c r="H4877" t="inlineStr"/>
    </row>
    <row r="4878">
      <c r="A4878" t="inlineStr">
        <is>
          <t>loadimpact-cli</t>
        </is>
      </c>
      <c r="B4878" t="inlineStr">
        <is>
          <t>4b6e08445cbf9431e283d37898dd374b4d887a7c</t>
        </is>
      </c>
      <c r="C4878" t="inlineStr">
        <is>
          <t>2017-10-04 10:03:29+00:00</t>
        </is>
      </c>
      <c r="D4878" t="inlineStr">
        <is>
          <t>verchange</t>
        </is>
      </c>
      <c r="E4878" t="inlineStr">
        <is>
          <t>loadimpact-v3</t>
        </is>
      </c>
      <c r="F4878">
        <f>=0.1.0</f>
        <v/>
      </c>
      <c r="G4878" t="inlineStr">
        <is>
          <t>loadimpact-v3</t>
        </is>
      </c>
      <c r="H4878">
        <f>=0.0.3</f>
        <v/>
      </c>
    </row>
    <row r="4879">
      <c r="A4879" t="inlineStr">
        <is>
          <t>loadimpact-cli</t>
        </is>
      </c>
      <c r="B4879" t="inlineStr">
        <is>
          <t>59657e7d0d2ac09f4c77d22fc50b25262243b78e</t>
        </is>
      </c>
      <c r="C4879" t="inlineStr">
        <is>
          <t>2018-02-14 14:07:41+00:00</t>
        </is>
      </c>
      <c r="D4879" t="inlineStr">
        <is>
          <t>verchange</t>
        </is>
      </c>
      <c r="E4879" t="inlineStr">
        <is>
          <t>loadimpact-v3</t>
        </is>
      </c>
      <c r="F4879">
        <f>=0.1.2</f>
        <v/>
      </c>
      <c r="G4879" t="inlineStr">
        <is>
          <t>loadimpact-v3</t>
        </is>
      </c>
      <c r="H4879">
        <f>=0.1.0</f>
        <v/>
      </c>
    </row>
    <row r="4880">
      <c r="A4880" t="inlineStr">
        <is>
          <t>loadimpact-cli</t>
        </is>
      </c>
      <c r="B4880" t="inlineStr">
        <is>
          <t>d155c331cde15348c1fed5b10186a94c8a0baa47</t>
        </is>
      </c>
      <c r="C4880" t="inlineStr">
        <is>
          <t>2018-02-15 16:53:45+00:00</t>
        </is>
      </c>
      <c r="D4880" t="inlineStr">
        <is>
          <t>verchange</t>
        </is>
      </c>
      <c r="E4880" t="inlineStr">
        <is>
          <t>loadimpact-v3</t>
        </is>
      </c>
      <c r="F4880">
        <f>=0.1.3</f>
        <v/>
      </c>
      <c r="G4880" t="inlineStr">
        <is>
          <t>loadimpact-v3</t>
        </is>
      </c>
      <c r="H4880">
        <f>=0.1.2</f>
        <v/>
      </c>
    </row>
    <row r="4881">
      <c r="A4881" t="inlineStr">
        <is>
          <t>loadimpact-cli</t>
        </is>
      </c>
      <c r="B4881" t="inlineStr">
        <is>
          <t>db86fd0a750d1cea353c7f3efe6a73dcb36c394a</t>
        </is>
      </c>
      <c r="C4881" t="inlineStr">
        <is>
          <t>2018-02-21 13:10:23+00:00</t>
        </is>
      </c>
      <c r="D4881" t="inlineStr">
        <is>
          <t>verchange</t>
        </is>
      </c>
      <c r="E4881" t="inlineStr">
        <is>
          <t>loadimpact-v3</t>
        </is>
      </c>
      <c r="F4881">
        <f>=0.1.4</f>
        <v/>
      </c>
      <c r="G4881" t="inlineStr">
        <is>
          <t>loadimpact-v3</t>
        </is>
      </c>
      <c r="H4881">
        <f>=0.1.3</f>
        <v/>
      </c>
    </row>
    <row r="4882">
      <c r="A4882" t="inlineStr">
        <is>
          <t>exporters</t>
        </is>
      </c>
      <c r="B4882" t="inlineStr">
        <is>
          <t>8be13c58630b4f4f95073889a9d6d5889b8d0bbc</t>
        </is>
      </c>
      <c r="C4882" t="inlineStr">
        <is>
          <t>2016-02-25 10:24:26+00:00</t>
        </is>
      </c>
      <c r="D4882" t="inlineStr">
        <is>
          <t>add</t>
        </is>
      </c>
      <c r="E4882" t="inlineStr">
        <is>
          <t>dicttoxml</t>
        </is>
      </c>
      <c r="F4882" t="inlineStr"/>
      <c r="G4882" t="inlineStr"/>
      <c r="H4882" t="inlineStr"/>
    </row>
    <row r="4883">
      <c r="A4883" t="inlineStr">
        <is>
          <t>exporters</t>
        </is>
      </c>
      <c r="B4883" t="inlineStr">
        <is>
          <t>45b30051404ff4e686efb21a0370c66806630e3f</t>
        </is>
      </c>
      <c r="C4883" t="inlineStr">
        <is>
          <t>2016-04-27 10:32:32+00:00</t>
        </is>
      </c>
      <c r="D4883" t="inlineStr">
        <is>
          <t>verchange</t>
        </is>
      </c>
      <c r="E4883" t="inlineStr">
        <is>
          <t>dicttoxml</t>
        </is>
      </c>
      <c r="F4883" t="inlineStr"/>
      <c r="G4883" t="inlineStr">
        <is>
          <t>dicttoxml</t>
        </is>
      </c>
      <c r="H4883" t="inlineStr"/>
    </row>
    <row r="4884">
      <c r="A4884" t="inlineStr">
        <is>
          <t>exporters</t>
        </is>
      </c>
      <c r="B4884" t="inlineStr">
        <is>
          <t>45b30051404ff4e686efb21a0370c66806630e3f</t>
        </is>
      </c>
      <c r="C4884" t="inlineStr">
        <is>
          <t>2016-04-27 10:32:32+00:00</t>
        </is>
      </c>
      <c r="D4884" t="inlineStr">
        <is>
          <t>add</t>
        </is>
      </c>
      <c r="E4884" t="inlineStr">
        <is>
          <t>bz2file</t>
        </is>
      </c>
      <c r="F4884" t="inlineStr"/>
      <c r="G4884" t="inlineStr"/>
      <c r="H4884" t="inlineStr"/>
    </row>
    <row r="4885">
      <c r="A4885" t="inlineStr">
        <is>
          <t>exporters</t>
        </is>
      </c>
      <c r="B4885" t="inlineStr">
        <is>
          <t>0e7b70297e5e174cd456ac38bbd236c9a80ad570</t>
        </is>
      </c>
      <c r="C4885" t="inlineStr">
        <is>
          <t>2016-07-04 22:42:03+00:00</t>
        </is>
      </c>
      <c r="D4885" t="inlineStr">
        <is>
          <t>rem</t>
        </is>
      </c>
      <c r="E4885" t="inlineStr"/>
      <c r="F4885" t="inlineStr"/>
      <c r="G4885" t="inlineStr">
        <is>
          <t>dicttoxml</t>
        </is>
      </c>
      <c r="H4885" t="inlineStr"/>
    </row>
    <row r="4886">
      <c r="A4886" t="inlineStr">
        <is>
          <t>exporters</t>
        </is>
      </c>
      <c r="B4886" t="inlineStr">
        <is>
          <t>0e7b70297e5e174cd456ac38bbd236c9a80ad570</t>
        </is>
      </c>
      <c r="C4886" t="inlineStr">
        <is>
          <t>2016-07-04 22:42:03+00:00</t>
        </is>
      </c>
      <c r="D4886" t="inlineStr">
        <is>
          <t>rem</t>
        </is>
      </c>
      <c r="E4886" t="inlineStr"/>
      <c r="F4886" t="inlineStr"/>
      <c r="G4886" t="inlineStr">
        <is>
          <t>bz2file</t>
        </is>
      </c>
      <c r="H4886" t="inlineStr"/>
    </row>
    <row r="4887">
      <c r="A4887" t="inlineStr">
        <is>
          <t>exporters</t>
        </is>
      </c>
      <c r="B4887" t="inlineStr">
        <is>
          <t>bb3cc7256d8cf0d01e5ddc237ad7c5aaff8907b6</t>
        </is>
      </c>
      <c r="C4887" t="inlineStr">
        <is>
          <t>2017-04-24 19:38:32+00:00</t>
        </is>
      </c>
      <c r="D4887" t="inlineStr">
        <is>
          <t>add</t>
        </is>
      </c>
      <c r="E4887" t="inlineStr">
        <is>
          <t>kafka-scanner</t>
        </is>
      </c>
      <c r="F4887">
        <f>=0.3.1</f>
        <v/>
      </c>
      <c r="G4887" t="inlineStr"/>
      <c r="H4887" t="inlineStr"/>
    </row>
    <row r="4888">
      <c r="A4888" t="inlineStr">
        <is>
          <t>psychopy</t>
        </is>
      </c>
      <c r="B4888" t="inlineStr">
        <is>
          <t>12c509a5f6a6b3220c33e4891349265a18d770c6</t>
        </is>
      </c>
      <c r="C4888" t="inlineStr">
        <is>
          <t>2016-10-03 10:10:46+00:00</t>
        </is>
      </c>
      <c r="D4888" t="inlineStr">
        <is>
          <t>add</t>
        </is>
      </c>
      <c r="E4888" t="inlineStr">
        <is>
          <t>requests</t>
        </is>
      </c>
      <c r="F4888" t="inlineStr"/>
      <c r="G4888" t="inlineStr"/>
      <c r="H4888" t="inlineStr"/>
    </row>
    <row r="4889">
      <c r="A4889" t="inlineStr">
        <is>
          <t>psychopy</t>
        </is>
      </c>
      <c r="B4889" t="inlineStr">
        <is>
          <t>9d30a54b0b35e1fca28d990270eb4ddfd6c49ec6</t>
        </is>
      </c>
      <c r="C4889" t="inlineStr">
        <is>
          <t>2017-09-20 13:51:34+00:00</t>
        </is>
      </c>
      <c r="D4889" t="inlineStr">
        <is>
          <t>rem</t>
        </is>
      </c>
      <c r="E4889" t="inlineStr"/>
      <c r="F4889" t="inlineStr"/>
      <c r="G4889" t="inlineStr">
        <is>
          <t>requests</t>
        </is>
      </c>
      <c r="H4889" t="inlineStr"/>
    </row>
    <row r="4890">
      <c r="A4890" t="inlineStr">
        <is>
          <t>psychopy</t>
        </is>
      </c>
      <c r="B4890" t="inlineStr">
        <is>
          <t>9d30a54b0b35e1fca28d990270eb4ddfd6c49ec6</t>
        </is>
      </c>
      <c r="C4890" t="inlineStr">
        <is>
          <t>2017-09-20 13:51:34+00:00</t>
        </is>
      </c>
      <c r="D4890" t="inlineStr">
        <is>
          <t>rem</t>
        </is>
      </c>
      <c r="E4890" t="inlineStr"/>
      <c r="F4890" t="inlineStr"/>
      <c r="G4890" t="inlineStr">
        <is>
          <t>numpy</t>
        </is>
      </c>
      <c r="H4890" t="inlineStr"/>
    </row>
    <row r="4891">
      <c r="A4891" t="inlineStr">
        <is>
          <t>psychopy</t>
        </is>
      </c>
      <c r="B4891" t="inlineStr">
        <is>
          <t>9d30a54b0b35e1fca28d990270eb4ddfd6c49ec6</t>
        </is>
      </c>
      <c r="C4891" t="inlineStr">
        <is>
          <t>2017-09-20 13:51:34+00:00</t>
        </is>
      </c>
      <c r="D4891" t="inlineStr">
        <is>
          <t>rem</t>
        </is>
      </c>
      <c r="E4891" t="inlineStr"/>
      <c r="F4891" t="inlineStr"/>
      <c r="G4891" t="inlineStr">
        <is>
          <t>scipy</t>
        </is>
      </c>
      <c r="H4891" t="inlineStr"/>
    </row>
    <row r="4892">
      <c r="A4892" t="inlineStr">
        <is>
          <t>psychopy</t>
        </is>
      </c>
      <c r="B4892" t="inlineStr">
        <is>
          <t>9d30a54b0b35e1fca28d990270eb4ddfd6c49ec6</t>
        </is>
      </c>
      <c r="C4892" t="inlineStr">
        <is>
          <t>2017-09-20 13:51:34+00:00</t>
        </is>
      </c>
      <c r="D4892" t="inlineStr">
        <is>
          <t>rem</t>
        </is>
      </c>
      <c r="E4892" t="inlineStr"/>
      <c r="F4892" t="inlineStr"/>
      <c r="G4892" t="inlineStr">
        <is>
          <t>matplotlib</t>
        </is>
      </c>
      <c r="H4892" t="inlineStr"/>
    </row>
    <row r="4893">
      <c r="A4893" t="inlineStr">
        <is>
          <t>psychopy</t>
        </is>
      </c>
      <c r="B4893" t="inlineStr">
        <is>
          <t>9d30a54b0b35e1fca28d990270eb4ddfd6c49ec6</t>
        </is>
      </c>
      <c r="C4893" t="inlineStr">
        <is>
          <t>2017-09-20 13:51:34+00:00</t>
        </is>
      </c>
      <c r="D4893" t="inlineStr">
        <is>
          <t>rem</t>
        </is>
      </c>
      <c r="E4893" t="inlineStr"/>
      <c r="F4893" t="inlineStr"/>
      <c r="G4893" t="inlineStr">
        <is>
          <t>pandas</t>
        </is>
      </c>
      <c r="H4893" t="inlineStr"/>
    </row>
    <row r="4894">
      <c r="A4894" t="inlineStr">
        <is>
          <t>psychopy</t>
        </is>
      </c>
      <c r="B4894" t="inlineStr">
        <is>
          <t>9d30a54b0b35e1fca28d990270eb4ddfd6c49ec6</t>
        </is>
      </c>
      <c r="C4894" t="inlineStr">
        <is>
          <t>2017-09-20 13:51:34+00:00</t>
        </is>
      </c>
      <c r="D4894" t="inlineStr">
        <is>
          <t>rem</t>
        </is>
      </c>
      <c r="E4894" t="inlineStr"/>
      <c r="F4894" t="inlineStr"/>
      <c r="G4894" t="inlineStr">
        <is>
          <t>pyglet</t>
        </is>
      </c>
      <c r="H4894" t="inlineStr"/>
    </row>
    <row r="4895">
      <c r="A4895" t="inlineStr">
        <is>
          <t>psychopy</t>
        </is>
      </c>
      <c r="B4895" t="inlineStr">
        <is>
          <t>9d30a54b0b35e1fca28d990270eb4ddfd6c49ec6</t>
        </is>
      </c>
      <c r="C4895" t="inlineStr">
        <is>
          <t>2017-09-20 13:51:34+00:00</t>
        </is>
      </c>
      <c r="D4895" t="inlineStr">
        <is>
          <t>rem</t>
        </is>
      </c>
      <c r="E4895" t="inlineStr"/>
      <c r="F4895" t="inlineStr"/>
      <c r="G4895" t="inlineStr">
        <is>
          <t>pillow</t>
        </is>
      </c>
      <c r="H4895" t="inlineStr"/>
    </row>
    <row r="4896">
      <c r="A4896" t="inlineStr">
        <is>
          <t>psychopy</t>
        </is>
      </c>
      <c r="B4896" t="inlineStr">
        <is>
          <t>9d30a54b0b35e1fca28d990270eb4ddfd6c49ec6</t>
        </is>
      </c>
      <c r="C4896" t="inlineStr">
        <is>
          <t>2017-09-20 13:51:34+00:00</t>
        </is>
      </c>
      <c r="D4896" t="inlineStr">
        <is>
          <t>rem</t>
        </is>
      </c>
      <c r="E4896" t="inlineStr"/>
      <c r="F4896" t="inlineStr"/>
      <c r="G4896" t="inlineStr">
        <is>
          <t>openpyxl</t>
        </is>
      </c>
      <c r="H4896" t="inlineStr"/>
    </row>
    <row r="4897">
      <c r="A4897" t="inlineStr">
        <is>
          <t>psychopy</t>
        </is>
      </c>
      <c r="B4897" t="inlineStr">
        <is>
          <t>9d30a54b0b35e1fca28d990270eb4ddfd6c49ec6</t>
        </is>
      </c>
      <c r="C4897" t="inlineStr">
        <is>
          <t>2017-09-20 13:51:34+00:00</t>
        </is>
      </c>
      <c r="D4897" t="inlineStr">
        <is>
          <t>rem</t>
        </is>
      </c>
      <c r="E4897" t="inlineStr"/>
      <c r="F4897" t="inlineStr"/>
      <c r="G4897" t="inlineStr">
        <is>
          <t>configobj</t>
        </is>
      </c>
      <c r="H4897" t="inlineStr"/>
    </row>
    <row r="4898">
      <c r="A4898" t="inlineStr">
        <is>
          <t>psychopy</t>
        </is>
      </c>
      <c r="B4898" t="inlineStr">
        <is>
          <t>9d30a54b0b35e1fca28d990270eb4ddfd6c49ec6</t>
        </is>
      </c>
      <c r="C4898" t="inlineStr">
        <is>
          <t>2017-09-20 13:51:34+00:00</t>
        </is>
      </c>
      <c r="D4898" t="inlineStr">
        <is>
          <t>rem</t>
        </is>
      </c>
      <c r="E4898" t="inlineStr"/>
      <c r="F4898" t="inlineStr"/>
      <c r="G4898" t="inlineStr">
        <is>
          <t>pyyaml</t>
        </is>
      </c>
      <c r="H4898" t="inlineStr"/>
    </row>
    <row r="4899">
      <c r="A4899" t="inlineStr">
        <is>
          <t>psychopy</t>
        </is>
      </c>
      <c r="B4899" t="inlineStr">
        <is>
          <t>9d30a54b0b35e1fca28d990270eb4ddfd6c49ec6</t>
        </is>
      </c>
      <c r="C4899" t="inlineStr">
        <is>
          <t>2017-09-20 13:51:34+00:00</t>
        </is>
      </c>
      <c r="D4899" t="inlineStr">
        <is>
          <t>rem</t>
        </is>
      </c>
      <c r="E4899" t="inlineStr"/>
      <c r="F4899" t="inlineStr"/>
      <c r="G4899" t="inlineStr">
        <is>
          <t>gevent</t>
        </is>
      </c>
      <c r="H4899" t="inlineStr"/>
    </row>
    <row r="4900">
      <c r="A4900" t="inlineStr">
        <is>
          <t>psychopy</t>
        </is>
      </c>
      <c r="B4900" t="inlineStr">
        <is>
          <t>9d30a54b0b35e1fca28d990270eb4ddfd6c49ec6</t>
        </is>
      </c>
      <c r="C4900" t="inlineStr">
        <is>
          <t>2017-09-20 13:51:34+00:00</t>
        </is>
      </c>
      <c r="D4900" t="inlineStr">
        <is>
          <t>rem</t>
        </is>
      </c>
      <c r="E4900" t="inlineStr"/>
      <c r="F4900" t="inlineStr"/>
      <c r="G4900" t="inlineStr">
        <is>
          <t>msgpack-python</t>
        </is>
      </c>
      <c r="H4900" t="inlineStr"/>
    </row>
    <row r="4901">
      <c r="A4901" t="inlineStr">
        <is>
          <t>psychopy</t>
        </is>
      </c>
      <c r="B4901" t="inlineStr">
        <is>
          <t>9d30a54b0b35e1fca28d990270eb4ddfd6c49ec6</t>
        </is>
      </c>
      <c r="C4901" t="inlineStr">
        <is>
          <t>2017-09-20 13:51:34+00:00</t>
        </is>
      </c>
      <c r="D4901" t="inlineStr">
        <is>
          <t>rem</t>
        </is>
      </c>
      <c r="E4901" t="inlineStr"/>
      <c r="F4901" t="inlineStr"/>
      <c r="G4901" t="inlineStr">
        <is>
          <t>psutil</t>
        </is>
      </c>
      <c r="H4901" t="inlineStr"/>
    </row>
    <row r="4902">
      <c r="A4902" t="inlineStr">
        <is>
          <t>psychopy</t>
        </is>
      </c>
      <c r="B4902" t="inlineStr">
        <is>
          <t>9d30a54b0b35e1fca28d990270eb4ddfd6c49ec6</t>
        </is>
      </c>
      <c r="C4902" t="inlineStr">
        <is>
          <t>2017-09-20 13:51:34+00:00</t>
        </is>
      </c>
      <c r="D4902" t="inlineStr">
        <is>
          <t>rem</t>
        </is>
      </c>
      <c r="E4902" t="inlineStr"/>
      <c r="F4902" t="inlineStr"/>
      <c r="G4902" t="inlineStr">
        <is>
          <t>tables</t>
        </is>
      </c>
      <c r="H4902" t="inlineStr"/>
    </row>
    <row r="4903">
      <c r="A4903" t="inlineStr">
        <is>
          <t>psychopy</t>
        </is>
      </c>
      <c r="B4903" t="inlineStr">
        <is>
          <t>9d30a54b0b35e1fca28d990270eb4ddfd6c49ec6</t>
        </is>
      </c>
      <c r="C4903" t="inlineStr">
        <is>
          <t>2017-09-20 13:51:34+00:00</t>
        </is>
      </c>
      <c r="D4903" t="inlineStr">
        <is>
          <t>rem</t>
        </is>
      </c>
      <c r="E4903" t="inlineStr"/>
      <c r="F4903" t="inlineStr"/>
      <c r="G4903" t="inlineStr">
        <is>
          <t>python-bidi</t>
        </is>
      </c>
      <c r="H4903" t="inlineStr"/>
    </row>
    <row r="4904">
      <c r="A4904" t="inlineStr">
        <is>
          <t>psychopy</t>
        </is>
      </c>
      <c r="B4904" t="inlineStr">
        <is>
          <t>9d30a54b0b35e1fca28d990270eb4ddfd6c49ec6</t>
        </is>
      </c>
      <c r="C4904" t="inlineStr">
        <is>
          <t>2017-09-20 13:51:34+00:00</t>
        </is>
      </c>
      <c r="D4904" t="inlineStr">
        <is>
          <t>rem</t>
        </is>
      </c>
      <c r="E4904" t="inlineStr"/>
      <c r="F4904" t="inlineStr"/>
      <c r="G4904" t="inlineStr">
        <is>
          <t>cffi</t>
        </is>
      </c>
      <c r="H4904" t="inlineStr"/>
    </row>
    <row r="4905">
      <c r="A4905" t="inlineStr">
        <is>
          <t>psychopy</t>
        </is>
      </c>
      <c r="B4905" t="inlineStr">
        <is>
          <t>9d30a54b0b35e1fca28d990270eb4ddfd6c49ec6</t>
        </is>
      </c>
      <c r="C4905" t="inlineStr">
        <is>
          <t>2017-09-20 13:51:34+00:00</t>
        </is>
      </c>
      <c r="D4905" t="inlineStr">
        <is>
          <t>rem</t>
        </is>
      </c>
      <c r="E4905" t="inlineStr"/>
      <c r="F4905" t="inlineStr"/>
      <c r="G4905" t="inlineStr">
        <is>
          <t>pytest</t>
        </is>
      </c>
      <c r="H4905" t="inlineStr"/>
    </row>
    <row r="4906">
      <c r="A4906" t="inlineStr">
        <is>
          <t>psychopy</t>
        </is>
      </c>
      <c r="B4906" t="inlineStr">
        <is>
          <t>9d30a54b0b35e1fca28d990270eb4ddfd6c49ec6</t>
        </is>
      </c>
      <c r="C4906" t="inlineStr">
        <is>
          <t>2017-09-20 13:51:34+00:00</t>
        </is>
      </c>
      <c r="D4906" t="inlineStr">
        <is>
          <t>rem</t>
        </is>
      </c>
      <c r="E4906" t="inlineStr"/>
      <c r="F4906" t="inlineStr"/>
      <c r="G4906" t="inlineStr">
        <is>
          <t>sphinx</t>
        </is>
      </c>
      <c r="H4906" t="inlineStr"/>
    </row>
    <row r="4907">
      <c r="A4907" t="inlineStr">
        <is>
          <t>psychopy</t>
        </is>
      </c>
      <c r="B4907" t="inlineStr">
        <is>
          <t>9d30a54b0b35e1fca28d990270eb4ddfd6c49ec6</t>
        </is>
      </c>
      <c r="C4907" t="inlineStr">
        <is>
          <t>2017-09-20 13:51:34+00:00</t>
        </is>
      </c>
      <c r="D4907" t="inlineStr">
        <is>
          <t>rem</t>
        </is>
      </c>
      <c r="E4907" t="inlineStr"/>
      <c r="F4907" t="inlineStr"/>
      <c r="G4907" t="inlineStr">
        <is>
          <t>cython</t>
        </is>
      </c>
      <c r="H4907" t="inlineStr"/>
    </row>
    <row r="4908">
      <c r="A4908" t="inlineStr">
        <is>
          <t>psychopy</t>
        </is>
      </c>
      <c r="B4908" t="inlineStr">
        <is>
          <t>2bab0150d6489c490a93db002cc283c3f003f340</t>
        </is>
      </c>
      <c r="C4908" t="inlineStr">
        <is>
          <t>2017-12-08 11:31:11+00:00</t>
        </is>
      </c>
      <c r="D4908" t="inlineStr">
        <is>
          <t>verchange</t>
        </is>
      </c>
      <c r="E4908" t="inlineStr"/>
      <c r="F4908" t="inlineStr"/>
      <c r="G4908" t="inlineStr"/>
      <c r="H4908" t="inlineStr"/>
    </row>
    <row r="4909">
      <c r="A4909" t="inlineStr">
        <is>
          <t>neutron-dynamic-routing</t>
        </is>
      </c>
      <c r="B4909" t="inlineStr">
        <is>
          <t>24b5d7a2d7b292e2348f6d0a5b41666d0cd569c6</t>
        </is>
      </c>
      <c r="C4909" t="inlineStr">
        <is>
          <t>2017-02-22 13:40:24+00:00</t>
        </is>
      </c>
      <c r="D4909" t="inlineStr">
        <is>
          <t>verchange</t>
        </is>
      </c>
      <c r="E4909" t="inlineStr">
        <is>
          <t>oslo.utils</t>
        </is>
      </c>
      <c r="F4909" t="inlineStr">
        <is>
          <t>&gt;=3.18.0</t>
        </is>
      </c>
      <c r="G4909" t="inlineStr">
        <is>
          <t>oslo.utils</t>
        </is>
      </c>
      <c r="H4909" t="inlineStr">
        <is>
          <t>&gt;=3.16.0</t>
        </is>
      </c>
    </row>
    <row r="4910">
      <c r="A4910" t="inlineStr">
        <is>
          <t>neutron-dynamic-routing</t>
        </is>
      </c>
      <c r="B4910" t="inlineStr">
        <is>
          <t>24b5d7a2d7b292e2348f6d0a5b41666d0cd569c6</t>
        </is>
      </c>
      <c r="C4910" t="inlineStr">
        <is>
          <t>2017-02-22 13:40:24+00:00</t>
        </is>
      </c>
      <c r="D4910" t="inlineStr">
        <is>
          <t>verchange</t>
        </is>
      </c>
      <c r="E4910" t="inlineStr">
        <is>
          <t>oslo.config</t>
        </is>
      </c>
      <c r="F4910" t="inlineStr">
        <is>
          <t>&gt;=3.14.0;!=3.18.0</t>
        </is>
      </c>
      <c r="G4910" t="inlineStr">
        <is>
          <t>oslo.config</t>
        </is>
      </c>
      <c r="H4910" t="inlineStr">
        <is>
          <t>&gt;=3.14.0</t>
        </is>
      </c>
    </row>
    <row r="4911">
      <c r="A4911" t="inlineStr">
        <is>
          <t>neutron-dynamic-routing</t>
        </is>
      </c>
      <c r="B4911" t="inlineStr">
        <is>
          <t>24b5d7a2d7b292e2348f6d0a5b41666d0cd569c6</t>
        </is>
      </c>
      <c r="C4911" t="inlineStr">
        <is>
          <t>2017-02-22 13:40:24+00:00</t>
        </is>
      </c>
      <c r="D4911" t="inlineStr">
        <is>
          <t>verchange</t>
        </is>
      </c>
      <c r="E4911" t="inlineStr">
        <is>
          <t>neutron-lib</t>
        </is>
      </c>
      <c r="F4911" t="inlineStr">
        <is>
          <t>&gt;=1.1.0</t>
        </is>
      </c>
      <c r="G4911" t="inlineStr">
        <is>
          <t>neutron-lib</t>
        </is>
      </c>
      <c r="H4911" t="inlineStr">
        <is>
          <t>&gt;=0.4.0</t>
        </is>
      </c>
    </row>
    <row r="4912">
      <c r="A4912" t="inlineStr">
        <is>
          <t>neutron-dynamic-routing</t>
        </is>
      </c>
      <c r="B4912" t="inlineStr">
        <is>
          <t>24b5d7a2d7b292e2348f6d0a5b41666d0cd569c6</t>
        </is>
      </c>
      <c r="C4912" t="inlineStr">
        <is>
          <t>2017-02-22 13:40:24+00:00</t>
        </is>
      </c>
      <c r="D4912" t="inlineStr">
        <is>
          <t>verchange</t>
        </is>
      </c>
      <c r="E4912" t="inlineStr">
        <is>
          <t>oslo.db</t>
        </is>
      </c>
      <c r="F4912" t="inlineStr">
        <is>
          <t>&gt;=4.15.0</t>
        </is>
      </c>
      <c r="G4912" t="inlineStr">
        <is>
          <t>oslo.db</t>
        </is>
      </c>
      <c r="H4912" t="inlineStr">
        <is>
          <t>&gt;=4.10.0;!=4.13.2;!=4.13.1</t>
        </is>
      </c>
    </row>
    <row r="4913">
      <c r="A4913" t="inlineStr">
        <is>
          <t>neutron-dynamic-routing</t>
        </is>
      </c>
      <c r="B4913" t="inlineStr">
        <is>
          <t>24b5d7a2d7b292e2348f6d0a5b41666d0cd569c6</t>
        </is>
      </c>
      <c r="C4913" t="inlineStr">
        <is>
          <t>2017-02-22 13:40:24+00:00</t>
        </is>
      </c>
      <c r="D4913" t="inlineStr">
        <is>
          <t>verchange</t>
        </is>
      </c>
      <c r="E4913" t="inlineStr">
        <is>
          <t>oslo.messaging</t>
        </is>
      </c>
      <c r="F4913" t="inlineStr">
        <is>
          <t>&gt;=5.14.0</t>
        </is>
      </c>
      <c r="G4913" t="inlineStr">
        <is>
          <t>oslo.messaging</t>
        </is>
      </c>
      <c r="H4913" t="inlineStr">
        <is>
          <t>&gt;=5.2.0</t>
        </is>
      </c>
    </row>
    <row r="4914">
      <c r="A4914" t="inlineStr">
        <is>
          <t>neutron-dynamic-routing</t>
        </is>
      </c>
      <c r="B4914" t="inlineStr">
        <is>
          <t>24b5d7a2d7b292e2348f6d0a5b41666d0cd569c6</t>
        </is>
      </c>
      <c r="C4914" t="inlineStr">
        <is>
          <t>2017-02-22 13:40:24+00:00</t>
        </is>
      </c>
      <c r="D4914" t="inlineStr">
        <is>
          <t>verchange</t>
        </is>
      </c>
      <c r="E4914" t="inlineStr">
        <is>
          <t>pbr</t>
        </is>
      </c>
      <c r="F4914" t="inlineStr">
        <is>
          <t>&gt;=1.8</t>
        </is>
      </c>
      <c r="G4914" t="inlineStr">
        <is>
          <t>pbr</t>
        </is>
      </c>
      <c r="H4914" t="inlineStr">
        <is>
          <t>&gt;=1.6</t>
        </is>
      </c>
    </row>
    <row r="4915">
      <c r="A4915" t="inlineStr">
        <is>
          <t>neutron-dynamic-routing</t>
        </is>
      </c>
      <c r="B4915" t="inlineStr">
        <is>
          <t>24b5d7a2d7b292e2348f6d0a5b41666d0cd569c6</t>
        </is>
      </c>
      <c r="C4915" t="inlineStr">
        <is>
          <t>2017-02-22 13:40:24+00:00</t>
        </is>
      </c>
      <c r="D4915" t="inlineStr">
        <is>
          <t>verchange</t>
        </is>
      </c>
      <c r="E4915" t="inlineStr">
        <is>
          <t>alembic</t>
        </is>
      </c>
      <c r="F4915" t="inlineStr">
        <is>
          <t>&gt;=0.8.10</t>
        </is>
      </c>
      <c r="G4915" t="inlineStr">
        <is>
          <t>alembic</t>
        </is>
      </c>
      <c r="H4915" t="inlineStr">
        <is>
          <t>&gt;=0.8.4</t>
        </is>
      </c>
    </row>
    <row r="4916">
      <c r="A4916" t="inlineStr">
        <is>
          <t>neutron-dynamic-routing</t>
        </is>
      </c>
      <c r="B4916" t="inlineStr">
        <is>
          <t>24b5d7a2d7b292e2348f6d0a5b41666d0cd569c6</t>
        </is>
      </c>
      <c r="C4916" t="inlineStr">
        <is>
          <t>2017-02-22 13:40:24+00:00</t>
        </is>
      </c>
      <c r="D4916" t="inlineStr">
        <is>
          <t>verchange</t>
        </is>
      </c>
      <c r="E4916" t="inlineStr">
        <is>
          <t>oslo.log</t>
        </is>
      </c>
      <c r="F4916" t="inlineStr">
        <is>
          <t>&gt;=3.11.0</t>
        </is>
      </c>
      <c r="G4916" t="inlineStr">
        <is>
          <t>oslo.log</t>
        </is>
      </c>
      <c r="H4916" t="inlineStr">
        <is>
          <t>&gt;=1.14.0</t>
        </is>
      </c>
    </row>
    <row r="4917">
      <c r="A4917" t="inlineStr">
        <is>
          <t>neutron-dynamic-routing</t>
        </is>
      </c>
      <c r="B4917" t="inlineStr">
        <is>
          <t>9098d4447581117e857d2f86fb4a0508b5ffbb6a</t>
        </is>
      </c>
      <c r="C4917" t="inlineStr">
        <is>
          <t>2017-08-30 11:07:49+00:00</t>
        </is>
      </c>
      <c r="D4917" t="inlineStr">
        <is>
          <t>verchange</t>
        </is>
      </c>
      <c r="E4917" t="inlineStr">
        <is>
          <t>oslo.utils</t>
        </is>
      </c>
      <c r="F4917" t="inlineStr">
        <is>
          <t>&gt;=3.20.0</t>
        </is>
      </c>
      <c r="G4917" t="inlineStr">
        <is>
          <t>oslo.utils</t>
        </is>
      </c>
      <c r="H4917" t="inlineStr">
        <is>
          <t>&gt;=3.18.0</t>
        </is>
      </c>
    </row>
    <row r="4918">
      <c r="A4918" t="inlineStr">
        <is>
          <t>neutron-dynamic-routing</t>
        </is>
      </c>
      <c r="B4918" t="inlineStr">
        <is>
          <t>9098d4447581117e857d2f86fb4a0508b5ffbb6a</t>
        </is>
      </c>
      <c r="C4918" t="inlineStr">
        <is>
          <t>2017-08-30 11:07:49+00:00</t>
        </is>
      </c>
      <c r="D4918" t="inlineStr">
        <is>
          <t>verchange</t>
        </is>
      </c>
      <c r="E4918" t="inlineStr">
        <is>
          <t>oslo.config</t>
        </is>
      </c>
      <c r="F4918" t="inlineStr">
        <is>
          <t>!=4.3.0;&gt;=4.0.0;!=4.4.0</t>
        </is>
      </c>
      <c r="G4918" t="inlineStr">
        <is>
          <t>oslo.config</t>
        </is>
      </c>
      <c r="H4918" t="inlineStr">
        <is>
          <t>&gt;=3.14.0;!=3.18.0</t>
        </is>
      </c>
    </row>
    <row r="4919">
      <c r="A4919" t="inlineStr">
        <is>
          <t>neutron-dynamic-routing</t>
        </is>
      </c>
      <c r="B4919" t="inlineStr">
        <is>
          <t>9098d4447581117e857d2f86fb4a0508b5ffbb6a</t>
        </is>
      </c>
      <c r="C4919" t="inlineStr">
        <is>
          <t>2017-08-30 11:07:49+00:00</t>
        </is>
      </c>
      <c r="D4919" t="inlineStr">
        <is>
          <t>verchange</t>
        </is>
      </c>
      <c r="E4919" t="inlineStr">
        <is>
          <t>neutron-lib</t>
        </is>
      </c>
      <c r="F4919" t="inlineStr">
        <is>
          <t>&gt;=1.9.0</t>
        </is>
      </c>
      <c r="G4919" t="inlineStr">
        <is>
          <t>neutron-lib</t>
        </is>
      </c>
      <c r="H4919" t="inlineStr">
        <is>
          <t>&gt;=1.1.0</t>
        </is>
      </c>
    </row>
    <row r="4920">
      <c r="A4920" t="inlineStr">
        <is>
          <t>neutron-dynamic-routing</t>
        </is>
      </c>
      <c r="B4920" t="inlineStr">
        <is>
          <t>9098d4447581117e857d2f86fb4a0508b5ffbb6a</t>
        </is>
      </c>
      <c r="C4920" t="inlineStr">
        <is>
          <t>2017-08-30 11:07:49+00:00</t>
        </is>
      </c>
      <c r="D4920" t="inlineStr">
        <is>
          <t>verchange</t>
        </is>
      </c>
      <c r="E4920" t="inlineStr">
        <is>
          <t>oslo.db</t>
        </is>
      </c>
      <c r="F4920" t="inlineStr">
        <is>
          <t>&gt;=4.24.0</t>
        </is>
      </c>
      <c r="G4920" t="inlineStr">
        <is>
          <t>oslo.db</t>
        </is>
      </c>
      <c r="H4920" t="inlineStr">
        <is>
          <t>&gt;=4.15.0</t>
        </is>
      </c>
    </row>
    <row r="4921">
      <c r="A4921" t="inlineStr">
        <is>
          <t>neutron-dynamic-routing</t>
        </is>
      </c>
      <c r="B4921" t="inlineStr">
        <is>
          <t>9098d4447581117e857d2f86fb4a0508b5ffbb6a</t>
        </is>
      </c>
      <c r="C4921" t="inlineStr">
        <is>
          <t>2017-08-30 11:07:49+00:00</t>
        </is>
      </c>
      <c r="D4921" t="inlineStr">
        <is>
          <t>verchange</t>
        </is>
      </c>
      <c r="E4921" t="inlineStr">
        <is>
          <t>oslo.messaging</t>
        </is>
      </c>
      <c r="F4921" t="inlineStr">
        <is>
          <t>!=5.25.0;&gt;=5.24.2</t>
        </is>
      </c>
      <c r="G4921" t="inlineStr">
        <is>
          <t>oslo.messaging</t>
        </is>
      </c>
      <c r="H4921" t="inlineStr">
        <is>
          <t>&gt;=5.14.0</t>
        </is>
      </c>
    </row>
    <row r="4922">
      <c r="A4922" t="inlineStr">
        <is>
          <t>neutron-dynamic-routing</t>
        </is>
      </c>
      <c r="B4922" t="inlineStr">
        <is>
          <t>9098d4447581117e857d2f86fb4a0508b5ffbb6a</t>
        </is>
      </c>
      <c r="C4922" t="inlineStr">
        <is>
          <t>2017-08-30 11:07:49+00:00</t>
        </is>
      </c>
      <c r="D4922" t="inlineStr">
        <is>
          <t>verchange</t>
        </is>
      </c>
      <c r="E4922" t="inlineStr">
        <is>
          <t>pbr</t>
        </is>
      </c>
      <c r="F4922" t="inlineStr">
        <is>
          <t>&gt;=2.0.0;!=2.1.0</t>
        </is>
      </c>
      <c r="G4922" t="inlineStr">
        <is>
          <t>pbr</t>
        </is>
      </c>
      <c r="H4922" t="inlineStr">
        <is>
          <t>&gt;=1.8</t>
        </is>
      </c>
    </row>
    <row r="4923">
      <c r="A4923" t="inlineStr">
        <is>
          <t>neutron-dynamic-routing</t>
        </is>
      </c>
      <c r="B4923" t="inlineStr">
        <is>
          <t>9098d4447581117e857d2f86fb4a0508b5ffbb6a</t>
        </is>
      </c>
      <c r="C4923" t="inlineStr">
        <is>
          <t>2017-08-30 11:07:49+00:00</t>
        </is>
      </c>
      <c r="D4923" t="inlineStr">
        <is>
          <t>verchange</t>
        </is>
      </c>
      <c r="E4923" t="inlineStr">
        <is>
          <t>SQLAlchemy</t>
        </is>
      </c>
      <c r="F4923" t="inlineStr">
        <is>
          <t>&gt;=1.0.10;!=1.1.5;!=1.1.8;!=1.1.6;!=1.1.7</t>
        </is>
      </c>
      <c r="G4923" t="inlineStr">
        <is>
          <t>SQLAlchemy</t>
        </is>
      </c>
      <c r="H4923" t="inlineStr">
        <is>
          <t>&lt;1.1.0;&gt;=1.0.10</t>
        </is>
      </c>
    </row>
    <row r="4924">
      <c r="A4924" t="inlineStr">
        <is>
          <t>neutron-dynamic-routing</t>
        </is>
      </c>
      <c r="B4924" t="inlineStr">
        <is>
          <t>9098d4447581117e857d2f86fb4a0508b5ffbb6a</t>
        </is>
      </c>
      <c r="C4924" t="inlineStr">
        <is>
          <t>2017-08-30 11:07:49+00:00</t>
        </is>
      </c>
      <c r="D4924" t="inlineStr">
        <is>
          <t>verchange</t>
        </is>
      </c>
      <c r="E4924" t="inlineStr">
        <is>
          <t>eventlet</t>
        </is>
      </c>
      <c r="F4924" t="inlineStr">
        <is>
          <t>&lt;0.21.0;&gt;=0.18.2;!=0.18.3;!=0.20.1</t>
        </is>
      </c>
      <c r="G4924" t="inlineStr">
        <is>
          <t>eventlet</t>
        </is>
      </c>
      <c r="H4924" t="inlineStr">
        <is>
          <t>&gt;=0.18.2;!=0.18.3</t>
        </is>
      </c>
    </row>
    <row r="4925">
      <c r="A4925" t="inlineStr">
        <is>
          <t>neutron-dynamic-routing</t>
        </is>
      </c>
      <c r="B4925" t="inlineStr">
        <is>
          <t>9098d4447581117e857d2f86fb4a0508b5ffbb6a</t>
        </is>
      </c>
      <c r="C4925" t="inlineStr">
        <is>
          <t>2017-08-30 11:07:49+00:00</t>
        </is>
      </c>
      <c r="D4925" t="inlineStr">
        <is>
          <t>verchange</t>
        </is>
      </c>
      <c r="E4925" t="inlineStr">
        <is>
          <t>oslo.log</t>
        </is>
      </c>
      <c r="F4925" t="inlineStr">
        <is>
          <t>&gt;=3.22.0</t>
        </is>
      </c>
      <c r="G4925" t="inlineStr">
        <is>
          <t>oslo.log</t>
        </is>
      </c>
      <c r="H4925" t="inlineStr">
        <is>
          <t>&gt;=3.11.0</t>
        </is>
      </c>
    </row>
    <row r="4926">
      <c r="A4926" t="inlineStr">
        <is>
          <t>neutron-dynamic-routing</t>
        </is>
      </c>
      <c r="B4926" t="inlineStr">
        <is>
          <t>9098d4447581117e857d2f86fb4a0508b5ffbb6a</t>
        </is>
      </c>
      <c r="C4926" t="inlineStr">
        <is>
          <t>2017-08-30 11:07:49+00:00</t>
        </is>
      </c>
      <c r="D4926" t="inlineStr">
        <is>
          <t>verchange</t>
        </is>
      </c>
      <c r="E4926" t="inlineStr">
        <is>
          <t>oslo.serialization</t>
        </is>
      </c>
      <c r="F4926" t="inlineStr">
        <is>
          <t>&gt;=1.10.0;!=2.19.1</t>
        </is>
      </c>
      <c r="G4926" t="inlineStr">
        <is>
          <t>oslo.serialization</t>
        </is>
      </c>
      <c r="H4926" t="inlineStr">
        <is>
          <t>&gt;=1.10.0</t>
        </is>
      </c>
    </row>
    <row r="4927">
      <c r="A4927" t="inlineStr">
        <is>
          <t>neutron-dynamic-routing</t>
        </is>
      </c>
      <c r="B4927" t="inlineStr">
        <is>
          <t>5f53893e50c602f8a29aefe6efc29957f0cc4816</t>
        </is>
      </c>
      <c r="C4927" t="inlineStr">
        <is>
          <t>2018-02-28 11:27:44+00:00</t>
        </is>
      </c>
      <c r="D4927" t="inlineStr">
        <is>
          <t>verchange</t>
        </is>
      </c>
      <c r="E4927" t="inlineStr">
        <is>
          <t>six</t>
        </is>
      </c>
      <c r="F4927" t="inlineStr">
        <is>
          <t>&gt;=1.10.0</t>
        </is>
      </c>
      <c r="G4927" t="inlineStr">
        <is>
          <t>six</t>
        </is>
      </c>
      <c r="H4927" t="inlineStr">
        <is>
          <t>&gt;=1.9.0</t>
        </is>
      </c>
    </row>
    <row r="4928">
      <c r="A4928" t="inlineStr">
        <is>
          <t>neutron-dynamic-routing</t>
        </is>
      </c>
      <c r="B4928" t="inlineStr">
        <is>
          <t>5f53893e50c602f8a29aefe6efc29957f0cc4816</t>
        </is>
      </c>
      <c r="C4928" t="inlineStr">
        <is>
          <t>2018-02-28 11:27:44+00:00</t>
        </is>
      </c>
      <c r="D4928" t="inlineStr">
        <is>
          <t>verchange</t>
        </is>
      </c>
      <c r="E4928" t="inlineStr">
        <is>
          <t>oslo.utils</t>
        </is>
      </c>
      <c r="F4928" t="inlineStr">
        <is>
          <t>&gt;=3.33.0</t>
        </is>
      </c>
      <c r="G4928" t="inlineStr">
        <is>
          <t>oslo.utils</t>
        </is>
      </c>
      <c r="H4928" t="inlineStr">
        <is>
          <t>&gt;=3.20.0</t>
        </is>
      </c>
    </row>
    <row r="4929">
      <c r="A4929" t="inlineStr">
        <is>
          <t>neutron-dynamic-routing</t>
        </is>
      </c>
      <c r="B4929" t="inlineStr">
        <is>
          <t>5f53893e50c602f8a29aefe6efc29957f0cc4816</t>
        </is>
      </c>
      <c r="C4929" t="inlineStr">
        <is>
          <t>2018-02-28 11:27:44+00:00</t>
        </is>
      </c>
      <c r="D4929" t="inlineStr">
        <is>
          <t>verchange</t>
        </is>
      </c>
      <c r="E4929" t="inlineStr">
        <is>
          <t>httplib2</t>
        </is>
      </c>
      <c r="F4929" t="inlineStr">
        <is>
          <t>&gt;=0.9.1</t>
        </is>
      </c>
      <c r="G4929" t="inlineStr">
        <is>
          <t>httplib2</t>
        </is>
      </c>
      <c r="H4929" t="inlineStr">
        <is>
          <t>&gt;=0.7.5</t>
        </is>
      </c>
    </row>
    <row r="4930">
      <c r="A4930" t="inlineStr">
        <is>
          <t>neutron-dynamic-routing</t>
        </is>
      </c>
      <c r="B4930" t="inlineStr">
        <is>
          <t>5f53893e50c602f8a29aefe6efc29957f0cc4816</t>
        </is>
      </c>
      <c r="C4930" t="inlineStr">
        <is>
          <t>2018-02-28 11:27:44+00:00</t>
        </is>
      </c>
      <c r="D4930" t="inlineStr">
        <is>
          <t>verchange</t>
        </is>
      </c>
      <c r="E4930" t="inlineStr">
        <is>
          <t>oslo.config</t>
        </is>
      </c>
      <c r="F4930" t="inlineStr">
        <is>
          <t>&gt;=5.1.0</t>
        </is>
      </c>
      <c r="G4930" t="inlineStr">
        <is>
          <t>oslo.config</t>
        </is>
      </c>
      <c r="H4930" t="inlineStr">
        <is>
          <t>!=4.3.0;&gt;=4.0.0;!=4.4.0</t>
        </is>
      </c>
    </row>
    <row r="4931">
      <c r="A4931" t="inlineStr">
        <is>
          <t>neutron-dynamic-routing</t>
        </is>
      </c>
      <c r="B4931" t="inlineStr">
        <is>
          <t>5f53893e50c602f8a29aefe6efc29957f0cc4816</t>
        </is>
      </c>
      <c r="C4931" t="inlineStr">
        <is>
          <t>2018-02-28 11:27:44+00:00</t>
        </is>
      </c>
      <c r="D4931" t="inlineStr">
        <is>
          <t>verchange</t>
        </is>
      </c>
      <c r="E4931" t="inlineStr">
        <is>
          <t>neutron-lib</t>
        </is>
      </c>
      <c r="F4931" t="inlineStr">
        <is>
          <t>&gt;=1.13.0</t>
        </is>
      </c>
      <c r="G4931" t="inlineStr">
        <is>
          <t>neutron-lib</t>
        </is>
      </c>
      <c r="H4931" t="inlineStr">
        <is>
          <t>&gt;=1.9.0</t>
        </is>
      </c>
    </row>
    <row r="4932">
      <c r="A4932" t="inlineStr">
        <is>
          <t>neutron-dynamic-routing</t>
        </is>
      </c>
      <c r="B4932" t="inlineStr">
        <is>
          <t>5f53893e50c602f8a29aefe6efc29957f0cc4816</t>
        </is>
      </c>
      <c r="C4932" t="inlineStr">
        <is>
          <t>2018-02-28 11:27:44+00:00</t>
        </is>
      </c>
      <c r="D4932" t="inlineStr">
        <is>
          <t>verchange</t>
        </is>
      </c>
      <c r="E4932" t="inlineStr">
        <is>
          <t>oslo.db</t>
        </is>
      </c>
      <c r="F4932" t="inlineStr">
        <is>
          <t>&gt;=4.27.0</t>
        </is>
      </c>
      <c r="G4932" t="inlineStr">
        <is>
          <t>oslo.db</t>
        </is>
      </c>
      <c r="H4932" t="inlineStr">
        <is>
          <t>&gt;=4.24.0</t>
        </is>
      </c>
    </row>
    <row r="4933">
      <c r="A4933" t="inlineStr">
        <is>
          <t>neutron-dynamic-routing</t>
        </is>
      </c>
      <c r="B4933" t="inlineStr">
        <is>
          <t>5f53893e50c602f8a29aefe6efc29957f0cc4816</t>
        </is>
      </c>
      <c r="C4933" t="inlineStr">
        <is>
          <t>2018-02-28 11:27:44+00:00</t>
        </is>
      </c>
      <c r="D4933" t="inlineStr">
        <is>
          <t>verchange</t>
        </is>
      </c>
      <c r="E4933" t="inlineStr">
        <is>
          <t>oslo.messaging</t>
        </is>
      </c>
      <c r="F4933" t="inlineStr">
        <is>
          <t>&gt;=5.29.0</t>
        </is>
      </c>
      <c r="G4933" t="inlineStr">
        <is>
          <t>oslo.messaging</t>
        </is>
      </c>
      <c r="H4933" t="inlineStr">
        <is>
          <t>!=5.25.0;&gt;=5.24.2</t>
        </is>
      </c>
    </row>
    <row r="4934">
      <c r="A4934" t="inlineStr">
        <is>
          <t>neutron-dynamic-routing</t>
        </is>
      </c>
      <c r="B4934" t="inlineStr">
        <is>
          <t>5f53893e50c602f8a29aefe6efc29957f0cc4816</t>
        </is>
      </c>
      <c r="C4934" t="inlineStr">
        <is>
          <t>2018-02-28 11:27:44+00:00</t>
        </is>
      </c>
      <c r="D4934" t="inlineStr">
        <is>
          <t>verchange</t>
        </is>
      </c>
      <c r="E4934" t="inlineStr">
        <is>
          <t>oslo.service</t>
        </is>
      </c>
      <c r="F4934" t="inlineStr">
        <is>
          <t>&gt;=1.24.0;!=1.28.1</t>
        </is>
      </c>
      <c r="G4934" t="inlineStr">
        <is>
          <t>oslo.service</t>
        </is>
      </c>
      <c r="H4934" t="inlineStr">
        <is>
          <t>&gt;=1.10.0</t>
        </is>
      </c>
    </row>
    <row r="4935">
      <c r="A4935" t="inlineStr">
        <is>
          <t>neutron-dynamic-routing</t>
        </is>
      </c>
      <c r="B4935" t="inlineStr">
        <is>
          <t>5f53893e50c602f8a29aefe6efc29957f0cc4816</t>
        </is>
      </c>
      <c r="C4935" t="inlineStr">
        <is>
          <t>2018-02-28 11:27:44+00:00</t>
        </is>
      </c>
      <c r="D4935" t="inlineStr">
        <is>
          <t>verchange</t>
        </is>
      </c>
      <c r="E4935" t="inlineStr">
        <is>
          <t>oslo.log</t>
        </is>
      </c>
      <c r="F4935" t="inlineStr">
        <is>
          <t>&gt;=3.36.0</t>
        </is>
      </c>
      <c r="G4935" t="inlineStr">
        <is>
          <t>oslo.log</t>
        </is>
      </c>
      <c r="H4935" t="inlineStr">
        <is>
          <t>&gt;=3.22.0</t>
        </is>
      </c>
    </row>
    <row r="4936">
      <c r="A4936" t="inlineStr">
        <is>
          <t>neutron-dynamic-routing</t>
        </is>
      </c>
      <c r="B4936" t="inlineStr">
        <is>
          <t>5f53893e50c602f8a29aefe6efc29957f0cc4816</t>
        </is>
      </c>
      <c r="C4936" t="inlineStr">
        <is>
          <t>2018-02-28 11:27:44+00:00</t>
        </is>
      </c>
      <c r="D4936" t="inlineStr">
        <is>
          <t>verchange</t>
        </is>
      </c>
      <c r="E4936" t="inlineStr">
        <is>
          <t>oslo.serialization</t>
        </is>
      </c>
      <c r="F4936" t="inlineStr">
        <is>
          <t>!=2.19.1;&gt;=2.18.0</t>
        </is>
      </c>
      <c r="G4936" t="inlineStr">
        <is>
          <t>oslo.serialization</t>
        </is>
      </c>
      <c r="H4936" t="inlineStr">
        <is>
          <t>&gt;=1.10.0;!=2.19.1</t>
        </is>
      </c>
    </row>
    <row r="4937">
      <c r="A4937" t="inlineStr">
        <is>
          <t>neutron-dynamic-routing</t>
        </is>
      </c>
      <c r="B4937" t="inlineStr">
        <is>
          <t>5f53893e50c602f8a29aefe6efc29957f0cc4816</t>
        </is>
      </c>
      <c r="C4937" t="inlineStr">
        <is>
          <t>2018-02-28 11:27:44+00:00</t>
        </is>
      </c>
      <c r="D4937" t="inlineStr">
        <is>
          <t>verchange</t>
        </is>
      </c>
      <c r="E4937" t="inlineStr">
        <is>
          <t>netaddr</t>
        </is>
      </c>
      <c r="F4937" t="inlineStr">
        <is>
          <t>&gt;=0.7.18</t>
        </is>
      </c>
      <c r="G4937" t="inlineStr">
        <is>
          <t>netaddr</t>
        </is>
      </c>
      <c r="H4937" t="inlineStr">
        <is>
          <t>!=0.7.16;&gt;=0.7.13</t>
        </is>
      </c>
    </row>
    <row r="4938">
      <c r="A4938" t="inlineStr">
        <is>
          <t>neutron-dynamic-routing</t>
        </is>
      </c>
      <c r="B4938" t="inlineStr">
        <is>
          <t>ac63f126c6bd0ab12d6cd80077023c3e5c264e98</t>
        </is>
      </c>
      <c r="C4938" t="inlineStr">
        <is>
          <t>2018-08-30 14:10:56+00:00</t>
        </is>
      </c>
      <c r="D4938" t="inlineStr">
        <is>
          <t>verchange</t>
        </is>
      </c>
      <c r="E4938" t="inlineStr">
        <is>
          <t>eventlet</t>
        </is>
      </c>
      <c r="F4938" t="inlineStr">
        <is>
          <t>&gt;=0.18.2;!=0.18.3;!=0.20.1</t>
        </is>
      </c>
      <c r="G4938" t="inlineStr">
        <is>
          <t>eventlet</t>
        </is>
      </c>
      <c r="H4938" t="inlineStr">
        <is>
          <t>&lt;0.21.0;&gt;=0.18.2;!=0.18.3;!=0.20.1</t>
        </is>
      </c>
    </row>
    <row r="4939">
      <c r="A4939" t="inlineStr">
        <is>
          <t>neutron-dynamic-routing</t>
        </is>
      </c>
      <c r="B4939" t="inlineStr">
        <is>
          <t>ac63f126c6bd0ab12d6cd80077023c3e5c264e98</t>
        </is>
      </c>
      <c r="C4939" t="inlineStr">
        <is>
          <t>2018-08-30 14:10:56+00:00</t>
        </is>
      </c>
      <c r="D4939" t="inlineStr">
        <is>
          <t>verchange</t>
        </is>
      </c>
      <c r="E4939" t="inlineStr">
        <is>
          <t>neutron-lib</t>
        </is>
      </c>
      <c r="F4939" t="inlineStr">
        <is>
          <t>&gt;=1.18.0</t>
        </is>
      </c>
      <c r="G4939" t="inlineStr">
        <is>
          <t>neutron-lib</t>
        </is>
      </c>
      <c r="H4939" t="inlineStr">
        <is>
          <t>&gt;=1.13.0</t>
        </is>
      </c>
    </row>
    <row r="4940">
      <c r="A4940" t="inlineStr">
        <is>
          <t>neutron-dynamic-routing</t>
        </is>
      </c>
      <c r="B4940" t="inlineStr">
        <is>
          <t>ac63f126c6bd0ab12d6cd80077023c3e5c264e98</t>
        </is>
      </c>
      <c r="C4940" t="inlineStr">
        <is>
          <t>2018-08-30 14:10:56+00:00</t>
        </is>
      </c>
      <c r="D4940" t="inlineStr">
        <is>
          <t>verchange</t>
        </is>
      </c>
      <c r="E4940" t="inlineStr">
        <is>
          <t>oslo.config</t>
        </is>
      </c>
      <c r="F4940" t="inlineStr">
        <is>
          <t>&gt;=5.2.0</t>
        </is>
      </c>
      <c r="G4940" t="inlineStr">
        <is>
          <t>oslo.config</t>
        </is>
      </c>
      <c r="H4940" t="inlineStr">
        <is>
          <t>&gt;=5.1.0</t>
        </is>
      </c>
    </row>
    <row r="4941">
      <c r="A4941" t="inlineStr">
        <is>
          <t>neutron-dynamic-routing</t>
        </is>
      </c>
      <c r="B4941" t="inlineStr">
        <is>
          <t>ac63f126c6bd0ab12d6cd80077023c3e5c264e98</t>
        </is>
      </c>
      <c r="C4941" t="inlineStr">
        <is>
          <t>2018-08-30 14:10:56+00:00</t>
        </is>
      </c>
      <c r="D4941" t="inlineStr">
        <is>
          <t>verchange</t>
        </is>
      </c>
      <c r="E4941" t="inlineStr">
        <is>
          <t>SQLAlchemy</t>
        </is>
      </c>
      <c r="F4941" t="inlineStr">
        <is>
          <t>&gt;=1.2.0</t>
        </is>
      </c>
      <c r="G4941" t="inlineStr">
        <is>
          <t>SQLAlchemy</t>
        </is>
      </c>
      <c r="H4941" t="inlineStr">
        <is>
          <t>&gt;=1.0.10;!=1.1.5;!=1.1.8;!=1.1.6;!=1.1.7</t>
        </is>
      </c>
    </row>
    <row r="4942">
      <c r="A4942" t="inlineStr">
        <is>
          <t>neutron-dynamic-routing</t>
        </is>
      </c>
      <c r="B4942" t="inlineStr">
        <is>
          <t>ac63f126c6bd0ab12d6cd80077023c3e5c264e98</t>
        </is>
      </c>
      <c r="C4942" t="inlineStr">
        <is>
          <t>2018-08-30 14:10:56+00:00</t>
        </is>
      </c>
      <c r="D4942" t="inlineStr">
        <is>
          <t>add</t>
        </is>
      </c>
      <c r="E4942" t="inlineStr">
        <is>
          <t>neutron</t>
        </is>
      </c>
      <c r="F4942" t="inlineStr">
        <is>
          <t>&gt;=13.0.0.0b2</t>
        </is>
      </c>
      <c r="G4942" t="inlineStr"/>
      <c r="H4942" t="inlineStr"/>
    </row>
    <row r="4943">
      <c r="A4943" t="inlineStr">
        <is>
          <t>neutron-dynamic-routing</t>
        </is>
      </c>
      <c r="B4943" t="inlineStr">
        <is>
          <t>d5e98c5c56aafba8f2839c13909ba0534dcb214b</t>
        </is>
      </c>
      <c r="C4943" t="inlineStr">
        <is>
          <t>2019-02-26 23:39:57+00:00</t>
        </is>
      </c>
      <c r="D4943" t="inlineStr">
        <is>
          <t>verchange</t>
        </is>
      </c>
      <c r="E4943" t="inlineStr">
        <is>
          <t>neutron</t>
        </is>
      </c>
      <c r="F4943" t="inlineStr">
        <is>
          <t>&gt;=13.0.0</t>
        </is>
      </c>
      <c r="G4943" t="inlineStr">
        <is>
          <t>neutron</t>
        </is>
      </c>
      <c r="H4943" t="inlineStr">
        <is>
          <t>&gt;=13.0.0.0b2</t>
        </is>
      </c>
    </row>
    <row r="4944">
      <c r="A4944" t="inlineStr">
        <is>
          <t>neutron-dynamic-routing</t>
        </is>
      </c>
      <c r="B4944" t="inlineStr">
        <is>
          <t>c27bb1f190a60d201d616bebd42c60dae6afa545</t>
        </is>
      </c>
      <c r="C4944" t="inlineStr">
        <is>
          <t>2019-04-10 12:15:37+00:00</t>
        </is>
      </c>
      <c r="D4944" t="inlineStr">
        <is>
          <t>verchange</t>
        </is>
      </c>
      <c r="E4944" t="inlineStr">
        <is>
          <t>neutron-lib</t>
        </is>
      </c>
      <c r="F4944" t="inlineStr">
        <is>
          <t>&gt;=1.21.0</t>
        </is>
      </c>
      <c r="G4944" t="inlineStr">
        <is>
          <t>neutron-lib</t>
        </is>
      </c>
      <c r="H4944" t="inlineStr">
        <is>
          <t>&gt;=1.18.0</t>
        </is>
      </c>
    </row>
    <row r="4945">
      <c r="A4945" t="inlineStr">
        <is>
          <t>neutron-dynamic-routing</t>
        </is>
      </c>
      <c r="B4945" t="inlineStr">
        <is>
          <t>c27bb1f190a60d201d616bebd42c60dae6afa545</t>
        </is>
      </c>
      <c r="C4945" t="inlineStr">
        <is>
          <t>2019-04-10 12:15:37+00:00</t>
        </is>
      </c>
      <c r="D4945" t="inlineStr">
        <is>
          <t>verchange</t>
        </is>
      </c>
      <c r="E4945" t="inlineStr">
        <is>
          <t>neutron</t>
        </is>
      </c>
      <c r="F4945" t="inlineStr">
        <is>
          <t>&gt;=13.0.0.0b2</t>
        </is>
      </c>
      <c r="G4945" t="inlineStr">
        <is>
          <t>neutron</t>
        </is>
      </c>
      <c r="H4945" t="inlineStr">
        <is>
          <t>&gt;=13.0.0</t>
        </is>
      </c>
    </row>
    <row r="4946">
      <c r="A4946" t="inlineStr">
        <is>
          <t>neutron-dynamic-routing</t>
        </is>
      </c>
      <c r="B4946" t="inlineStr">
        <is>
          <t>c27bb1f190a60d201d616bebd42c60dae6afa545</t>
        </is>
      </c>
      <c r="C4946" t="inlineStr">
        <is>
          <t>2019-04-10 12:15:37+00:00</t>
        </is>
      </c>
      <c r="D4946" t="inlineStr">
        <is>
          <t>add</t>
        </is>
      </c>
      <c r="E4946" t="inlineStr">
        <is>
          <t>os-ken</t>
        </is>
      </c>
      <c r="F4946" t="inlineStr">
        <is>
          <t>&gt;=0.3.0</t>
        </is>
      </c>
      <c r="G4946" t="inlineStr"/>
      <c r="H4946" t="inlineStr"/>
    </row>
    <row r="4947">
      <c r="A4947" t="inlineStr">
        <is>
          <t>neutron-dynamic-routing</t>
        </is>
      </c>
      <c r="B4947" t="inlineStr">
        <is>
          <t>b6d13bdce51a38408051120b1e05281b23e1dac9</t>
        </is>
      </c>
      <c r="C4947" t="inlineStr">
        <is>
          <t>2019-10-16 12:37:48+00:00</t>
        </is>
      </c>
      <c r="D4947" t="inlineStr">
        <is>
          <t>verchange</t>
        </is>
      </c>
      <c r="E4947" t="inlineStr">
        <is>
          <t>neutron-lib</t>
        </is>
      </c>
      <c r="F4947" t="inlineStr">
        <is>
          <t>&gt;=1.26.0</t>
        </is>
      </c>
      <c r="G4947" t="inlineStr">
        <is>
          <t>neutron-lib</t>
        </is>
      </c>
      <c r="H4947" t="inlineStr">
        <is>
          <t>&gt;=1.21.0</t>
        </is>
      </c>
    </row>
    <row r="4948">
      <c r="A4948" t="inlineStr">
        <is>
          <t>neutron-dynamic-routing</t>
        </is>
      </c>
      <c r="B4948" t="inlineStr">
        <is>
          <t>b6d13bdce51a38408051120b1e05281b23e1dac9</t>
        </is>
      </c>
      <c r="C4948" t="inlineStr">
        <is>
          <t>2019-10-16 12:37:48+00:00</t>
        </is>
      </c>
      <c r="D4948" t="inlineStr">
        <is>
          <t>verchange</t>
        </is>
      </c>
      <c r="E4948" t="inlineStr">
        <is>
          <t>neutron</t>
        </is>
      </c>
      <c r="F4948" t="inlineStr">
        <is>
          <t>&gt;=14.0.0.0b1</t>
        </is>
      </c>
      <c r="G4948" t="inlineStr">
        <is>
          <t>neutron</t>
        </is>
      </c>
      <c r="H4948" t="inlineStr">
        <is>
          <t>&gt;=13.0.0.0b2</t>
        </is>
      </c>
    </row>
    <row r="4949">
      <c r="A4949" t="inlineStr">
        <is>
          <t>neutron-dynamic-routing</t>
        </is>
      </c>
      <c r="B4949" t="inlineStr">
        <is>
          <t>76895e8214e6c63647132b69a8d49d9b92fb782b</t>
        </is>
      </c>
      <c r="C4949" t="inlineStr">
        <is>
          <t>2020-02-28 15:27:51+00:00</t>
        </is>
      </c>
      <c r="D4949" t="inlineStr">
        <is>
          <t>verchange</t>
        </is>
      </c>
      <c r="E4949" t="inlineStr">
        <is>
          <t>neutron</t>
        </is>
      </c>
      <c r="F4949" t="inlineStr">
        <is>
          <t>&gt;=13.0.0;&lt;14.0.0</t>
        </is>
      </c>
      <c r="G4949" t="inlineStr">
        <is>
          <t>neutron</t>
        </is>
      </c>
      <c r="H4949" t="inlineStr">
        <is>
          <t>&gt;=13.0.0</t>
        </is>
      </c>
    </row>
    <row r="4950">
      <c r="A4950" t="inlineStr">
        <is>
          <t>neutron-dynamic-routing</t>
        </is>
      </c>
      <c r="B4950" t="inlineStr">
        <is>
          <t>632061cb68e7d61a5c8987eede6053dbbad3e703</t>
        </is>
      </c>
      <c r="C4950" t="inlineStr">
        <is>
          <t>2020-10-14 10:14:14+00:00</t>
        </is>
      </c>
      <c r="D4950" t="inlineStr">
        <is>
          <t>verchange</t>
        </is>
      </c>
      <c r="E4950" t="inlineStr">
        <is>
          <t>oslo.db</t>
        </is>
      </c>
      <c r="F4950" t="inlineStr">
        <is>
          <t>&gt;=4.44.0</t>
        </is>
      </c>
      <c r="G4950" t="inlineStr">
        <is>
          <t>oslo.db</t>
        </is>
      </c>
      <c r="H4950" t="inlineStr">
        <is>
          <t>&gt;=4.27.0</t>
        </is>
      </c>
    </row>
    <row r="4951">
      <c r="A4951" t="inlineStr">
        <is>
          <t>neutron-dynamic-routing</t>
        </is>
      </c>
      <c r="B4951" t="inlineStr">
        <is>
          <t>632061cb68e7d61a5c8987eede6053dbbad3e703</t>
        </is>
      </c>
      <c r="C4951" t="inlineStr">
        <is>
          <t>2020-10-14 10:14:14+00:00</t>
        </is>
      </c>
      <c r="D4951" t="inlineStr">
        <is>
          <t>rem</t>
        </is>
      </c>
      <c r="E4951" t="inlineStr"/>
      <c r="F4951" t="inlineStr"/>
      <c r="G4951" t="inlineStr">
        <is>
          <t>six</t>
        </is>
      </c>
      <c r="H4951" t="inlineStr">
        <is>
          <t>&gt;=1.10.0</t>
        </is>
      </c>
    </row>
    <row r="4952">
      <c r="A4952" t="inlineStr">
        <is>
          <t>gringotts</t>
        </is>
      </c>
      <c r="B4952" t="inlineStr">
        <is>
          <t>0cf012aa7187ea1daa0dffb5a8c67ec692e37f2e</t>
        </is>
      </c>
      <c r="C4952" t="inlineStr">
        <is>
          <t>2016-08-04 02:09:56+00:00</t>
        </is>
      </c>
      <c r="D4952" t="inlineStr">
        <is>
          <t>add</t>
        </is>
      </c>
      <c r="E4952" t="inlineStr">
        <is>
          <t>oslo.db</t>
        </is>
      </c>
      <c r="F4952" t="inlineStr">
        <is>
          <t>&gt;=2.4.1</t>
        </is>
      </c>
      <c r="G4952" t="inlineStr"/>
      <c r="H4952" t="inlineStr"/>
    </row>
    <row r="4953">
      <c r="A4953" t="inlineStr">
        <is>
          <t>zoomus</t>
        </is>
      </c>
      <c r="B4953" t="inlineStr">
        <is>
          <t>1f87116930930074a21c46561e9178ec700c703a</t>
        </is>
      </c>
      <c r="C4953" t="inlineStr">
        <is>
          <t>2016-09-30 13:49:12+00:00</t>
        </is>
      </c>
      <c r="D4953" t="inlineStr">
        <is>
          <t>rem</t>
        </is>
      </c>
      <c r="E4953" t="inlineStr"/>
      <c r="F4953" t="inlineStr"/>
      <c r="G4953" t="inlineStr">
        <is>
          <t>nose</t>
        </is>
      </c>
      <c r="H4953">
        <f>=1.3.7</f>
        <v/>
      </c>
    </row>
    <row r="4954">
      <c r="A4954" t="inlineStr">
        <is>
          <t>zoomus</t>
        </is>
      </c>
      <c r="B4954" t="inlineStr">
        <is>
          <t>1f87116930930074a21c46561e9178ec700c703a</t>
        </is>
      </c>
      <c r="C4954" t="inlineStr">
        <is>
          <t>2016-09-30 13:49:12+00:00</t>
        </is>
      </c>
      <c r="D4954" t="inlineStr">
        <is>
          <t>rem</t>
        </is>
      </c>
      <c r="E4954" t="inlineStr"/>
      <c r="F4954" t="inlineStr"/>
      <c r="G4954" t="inlineStr">
        <is>
          <t>selenium</t>
        </is>
      </c>
      <c r="H4954">
        <f>=2.48.0</f>
        <v/>
      </c>
    </row>
    <row r="4955">
      <c r="A4955" t="inlineStr">
        <is>
          <t>zoomus</t>
        </is>
      </c>
      <c r="B4955" t="inlineStr">
        <is>
          <t>618b03bbc21ff55321abadd088171b0003a45edc</t>
        </is>
      </c>
      <c r="C4955" t="inlineStr">
        <is>
          <t>2018-10-30 15:26:38+00:00</t>
        </is>
      </c>
      <c r="D4955" t="inlineStr">
        <is>
          <t>verchange</t>
        </is>
      </c>
      <c r="E4955" t="inlineStr">
        <is>
          <t>requests</t>
        </is>
      </c>
      <c r="F4955">
        <f>=2.20.0</f>
        <v/>
      </c>
      <c r="G4955" t="inlineStr">
        <is>
          <t>requests</t>
        </is>
      </c>
      <c r="H4955">
        <f>=2.3.0</f>
        <v/>
      </c>
    </row>
    <row r="4956">
      <c r="A4956" t="inlineStr">
        <is>
          <t>zoomus</t>
        </is>
      </c>
      <c r="B4956" t="inlineStr">
        <is>
          <t>1bc657b6b9a07e9cae9d05c1e02ac19aa6116c21</t>
        </is>
      </c>
      <c r="C4956" t="inlineStr">
        <is>
          <t>2019-09-05 16:03:05+00:00</t>
        </is>
      </c>
      <c r="D4956" t="inlineStr">
        <is>
          <t>verchange</t>
        </is>
      </c>
      <c r="E4956" t="inlineStr">
        <is>
          <t>requests</t>
        </is>
      </c>
      <c r="F4956">
        <f>=2.21.0</f>
        <v/>
      </c>
      <c r="G4956" t="inlineStr">
        <is>
          <t>requests</t>
        </is>
      </c>
      <c r="H4956">
        <f>=2.20.0</f>
        <v/>
      </c>
    </row>
    <row r="4957">
      <c r="A4957" t="inlineStr">
        <is>
          <t>zoomus</t>
        </is>
      </c>
      <c r="B4957" t="inlineStr">
        <is>
          <t>1bc657b6b9a07e9cae9d05c1e02ac19aa6116c21</t>
        </is>
      </c>
      <c r="C4957" t="inlineStr">
        <is>
          <t>2019-09-05 16:03:05+00:00</t>
        </is>
      </c>
      <c r="D4957" t="inlineStr">
        <is>
          <t>add</t>
        </is>
      </c>
      <c r="E4957" t="inlineStr">
        <is>
          <t>PyJWT</t>
        </is>
      </c>
      <c r="F4957">
        <f>=1.7.1</f>
        <v/>
      </c>
      <c r="G4957" t="inlineStr"/>
      <c r="H4957" t="inlineStr"/>
    </row>
    <row r="4958">
      <c r="A4958" t="inlineStr">
        <is>
          <t>zoomus</t>
        </is>
      </c>
      <c r="B4958" t="inlineStr">
        <is>
          <t>10e68ea2403ccea790452c1f1b9f186ee9147cd3</t>
        </is>
      </c>
      <c r="C4958" t="inlineStr">
        <is>
          <t>2019-09-30 22:44:46+00:00</t>
        </is>
      </c>
      <c r="D4958" t="inlineStr">
        <is>
          <t>verchange</t>
        </is>
      </c>
      <c r="E4958" t="inlineStr">
        <is>
          <t>requests</t>
        </is>
      </c>
      <c r="F4958">
        <f>=2.22.0</f>
        <v/>
      </c>
      <c r="G4958" t="inlineStr">
        <is>
          <t>requests</t>
        </is>
      </c>
      <c r="H4958">
        <f>=2.21.0</f>
        <v/>
      </c>
    </row>
    <row r="4959">
      <c r="A4959" t="inlineStr">
        <is>
          <t>zoomus</t>
        </is>
      </c>
      <c r="B4959" t="inlineStr">
        <is>
          <t>04484c2f1f765c245696564c6d41083aa133d1b1</t>
        </is>
      </c>
      <c r="C4959" t="inlineStr">
        <is>
          <t>2020-04-13 15:08:57+00:00</t>
        </is>
      </c>
      <c r="D4959" t="inlineStr">
        <is>
          <t>verchange</t>
        </is>
      </c>
      <c r="E4959" t="inlineStr">
        <is>
          <t>requests</t>
        </is>
      </c>
      <c r="F4959">
        <f>=2.23.0</f>
        <v/>
      </c>
      <c r="G4959" t="inlineStr">
        <is>
          <t>requests</t>
        </is>
      </c>
      <c r="H4959">
        <f>=2.22.0</f>
        <v/>
      </c>
    </row>
    <row r="4960">
      <c r="A4960" t="inlineStr">
        <is>
          <t>zoomus</t>
        </is>
      </c>
      <c r="B4960" t="inlineStr">
        <is>
          <t>ab2ab1eea4f87c7d66aae6825489323ba0ad69ec</t>
        </is>
      </c>
      <c r="C4960" t="inlineStr">
        <is>
          <t>2021-02-17 14:33:44+00:00</t>
        </is>
      </c>
      <c r="D4960" t="inlineStr">
        <is>
          <t>verchange</t>
        </is>
      </c>
      <c r="E4960" t="inlineStr">
        <is>
          <t>requests</t>
        </is>
      </c>
      <c r="F4960">
        <f>=2.25.1</f>
        <v/>
      </c>
      <c r="G4960" t="inlineStr">
        <is>
          <t>requests</t>
        </is>
      </c>
      <c r="H4960">
        <f>=2.23.0</f>
        <v/>
      </c>
    </row>
    <row r="4961">
      <c r="A4961" t="inlineStr">
        <is>
          <t>zoomus</t>
        </is>
      </c>
      <c r="B4961" t="inlineStr">
        <is>
          <t>ab2ab1eea4f87c7d66aae6825489323ba0ad69ec</t>
        </is>
      </c>
      <c r="C4961" t="inlineStr">
        <is>
          <t>2021-02-17 14:33:44+00:00</t>
        </is>
      </c>
      <c r="D4961" t="inlineStr">
        <is>
          <t>verchange</t>
        </is>
      </c>
      <c r="E4961" t="inlineStr">
        <is>
          <t>PyJWT</t>
        </is>
      </c>
      <c r="F4961">
        <f>=2.0.1</f>
        <v/>
      </c>
      <c r="G4961" t="inlineStr">
        <is>
          <t>PyJWT</t>
        </is>
      </c>
      <c r="H4961">
        <f>=1.7.1</f>
        <v/>
      </c>
    </row>
    <row r="4962">
      <c r="A4962" t="inlineStr">
        <is>
          <t>conkit</t>
        </is>
      </c>
      <c r="B4962" t="inlineStr">
        <is>
          <t>d11815fefa0e9dde945c56664e6a2d9516b1fcca</t>
        </is>
      </c>
      <c r="C4962" t="inlineStr">
        <is>
          <t>2017-02-27 14:33:57+00:00</t>
        </is>
      </c>
      <c r="D4962" t="inlineStr">
        <is>
          <t>add</t>
        </is>
      </c>
      <c r="E4962" t="inlineStr">
        <is>
          <t>setuptools</t>
        </is>
      </c>
      <c r="F4962" t="inlineStr"/>
      <c r="G4962" t="inlineStr"/>
      <c r="H4962" t="inlineStr"/>
    </row>
    <row r="4963">
      <c r="A4963" t="inlineStr">
        <is>
          <t>conkit</t>
        </is>
      </c>
      <c r="B4963" t="inlineStr">
        <is>
          <t>d11815fefa0e9dde945c56664e6a2d9516b1fcca</t>
        </is>
      </c>
      <c r="C4963" t="inlineStr">
        <is>
          <t>2017-02-27 14:33:57+00:00</t>
        </is>
      </c>
      <c r="D4963" t="inlineStr">
        <is>
          <t>add</t>
        </is>
      </c>
      <c r="E4963" t="inlineStr">
        <is>
          <t>numpy</t>
        </is>
      </c>
      <c r="F4963" t="inlineStr">
        <is>
          <t>&gt;=1.8.2</t>
        </is>
      </c>
      <c r="G4963" t="inlineStr"/>
      <c r="H4963" t="inlineStr"/>
    </row>
    <row r="4964">
      <c r="A4964" t="inlineStr">
        <is>
          <t>conkit</t>
        </is>
      </c>
      <c r="B4964" t="inlineStr">
        <is>
          <t>d11815fefa0e9dde945c56664e6a2d9516b1fcca</t>
        </is>
      </c>
      <c r="C4964" t="inlineStr">
        <is>
          <t>2017-02-27 14:33:57+00:00</t>
        </is>
      </c>
      <c r="D4964" t="inlineStr">
        <is>
          <t>add</t>
        </is>
      </c>
      <c r="E4964" t="inlineStr">
        <is>
          <t>biopython</t>
        </is>
      </c>
      <c r="F4964" t="inlineStr">
        <is>
          <t>&gt;=1.64</t>
        </is>
      </c>
      <c r="G4964" t="inlineStr"/>
      <c r="H4964" t="inlineStr"/>
    </row>
    <row r="4965">
      <c r="A4965" t="inlineStr">
        <is>
          <t>conkit</t>
        </is>
      </c>
      <c r="B4965" t="inlineStr">
        <is>
          <t>d11815fefa0e9dde945c56664e6a2d9516b1fcca</t>
        </is>
      </c>
      <c r="C4965" t="inlineStr">
        <is>
          <t>2017-02-27 14:33:57+00:00</t>
        </is>
      </c>
      <c r="D4965" t="inlineStr">
        <is>
          <t>add</t>
        </is>
      </c>
      <c r="E4965" t="inlineStr">
        <is>
          <t>matplotlib</t>
        </is>
      </c>
      <c r="F4965" t="inlineStr">
        <is>
          <t>&gt;=1.3.1</t>
        </is>
      </c>
      <c r="G4965" t="inlineStr"/>
      <c r="H4965" t="inlineStr"/>
    </row>
    <row r="4966">
      <c r="A4966" t="inlineStr">
        <is>
          <t>conkit</t>
        </is>
      </c>
      <c r="B4966" t="inlineStr">
        <is>
          <t>d11815fefa0e9dde945c56664e6a2d9516b1fcca</t>
        </is>
      </c>
      <c r="C4966" t="inlineStr">
        <is>
          <t>2017-02-27 14:33:57+00:00</t>
        </is>
      </c>
      <c r="D4966" t="inlineStr">
        <is>
          <t>add</t>
        </is>
      </c>
      <c r="E4966" t="inlineStr">
        <is>
          <t>scipy</t>
        </is>
      </c>
      <c r="F4966" t="inlineStr">
        <is>
          <t>&gt;=0.16.0</t>
        </is>
      </c>
      <c r="G4966" t="inlineStr"/>
      <c r="H4966" t="inlineStr"/>
    </row>
    <row r="4967">
      <c r="A4967" t="inlineStr">
        <is>
          <t>conkit</t>
        </is>
      </c>
      <c r="B4967" t="inlineStr">
        <is>
          <t>d11815fefa0e9dde945c56664e6a2d9516b1fcca</t>
        </is>
      </c>
      <c r="C4967" t="inlineStr">
        <is>
          <t>2017-02-27 14:33:57+00:00</t>
        </is>
      </c>
      <c r="D4967" t="inlineStr">
        <is>
          <t>add</t>
        </is>
      </c>
      <c r="E4967" t="inlineStr">
        <is>
          <t>scikit-learn</t>
        </is>
      </c>
      <c r="F4967" t="inlineStr">
        <is>
          <t>&gt;=0.17.1</t>
        </is>
      </c>
      <c r="G4967" t="inlineStr"/>
      <c r="H4967" t="inlineStr"/>
    </row>
    <row r="4968">
      <c r="A4968" t="inlineStr">
        <is>
          <t>conkit</t>
        </is>
      </c>
      <c r="B4968" t="inlineStr">
        <is>
          <t>e859304a9418708ca3822ec74284e9dd54db3f4d</t>
        </is>
      </c>
      <c r="C4968" t="inlineStr">
        <is>
          <t>2017-03-02 17:42:39+00:00</t>
        </is>
      </c>
      <c r="D4968" t="inlineStr">
        <is>
          <t>verchange</t>
        </is>
      </c>
      <c r="E4968" t="inlineStr">
        <is>
          <t>scikit-learn</t>
        </is>
      </c>
      <c r="F4968" t="inlineStr">
        <is>
          <t>&gt;=0.17</t>
        </is>
      </c>
      <c r="G4968" t="inlineStr">
        <is>
          <t>scikit-learn</t>
        </is>
      </c>
      <c r="H4968" t="inlineStr">
        <is>
          <t>&gt;=0.17.1</t>
        </is>
      </c>
    </row>
    <row r="4969">
      <c r="A4969" t="inlineStr">
        <is>
          <t>conkit</t>
        </is>
      </c>
      <c r="B4969" t="inlineStr">
        <is>
          <t>cc74b643dc9524f1a229f2f10533eb894a7864c5</t>
        </is>
      </c>
      <c r="C4969" t="inlineStr">
        <is>
          <t>2019-09-14 16:06:49+00:00</t>
        </is>
      </c>
      <c r="D4969" t="inlineStr">
        <is>
          <t>verchange</t>
        </is>
      </c>
      <c r="E4969" t="inlineStr">
        <is>
          <t>matplotlib</t>
        </is>
      </c>
      <c r="F4969" t="inlineStr">
        <is>
          <t>&lt;3.0;&gt;=1.3.1</t>
        </is>
      </c>
      <c r="G4969" t="inlineStr">
        <is>
          <t>matplotlib</t>
        </is>
      </c>
      <c r="H4969" t="inlineStr">
        <is>
          <t>&gt;=1.3.1</t>
        </is>
      </c>
    </row>
    <row r="4970">
      <c r="A4970" t="inlineStr">
        <is>
          <t>conkit</t>
        </is>
      </c>
      <c r="B4970" t="inlineStr">
        <is>
          <t>cc74b643dc9524f1a229f2f10533eb894a7864c5</t>
        </is>
      </c>
      <c r="C4970" t="inlineStr">
        <is>
          <t>2019-09-14 16:06:49+00:00</t>
        </is>
      </c>
      <c r="D4970" t="inlineStr">
        <is>
          <t>verchange</t>
        </is>
      </c>
      <c r="E4970" t="inlineStr">
        <is>
          <t>enum34</t>
        </is>
      </c>
      <c r="F4970" t="inlineStr">
        <is>
          <t>&gt;=1.1.6</t>
        </is>
      </c>
      <c r="G4970" t="inlineStr">
        <is>
          <t>enum34</t>
        </is>
      </c>
      <c r="H4970" t="inlineStr">
        <is>
          <t>&gt;=1.1.6</t>
        </is>
      </c>
    </row>
    <row r="4971">
      <c r="A4971" t="inlineStr">
        <is>
          <t>conkit</t>
        </is>
      </c>
      <c r="B4971" t="inlineStr">
        <is>
          <t>cc74b643dc9524f1a229f2f10533eb894a7864c5</t>
        </is>
      </c>
      <c r="C4971" t="inlineStr">
        <is>
          <t>2019-09-14 16:06:49+00:00</t>
        </is>
      </c>
      <c r="D4971" t="inlineStr">
        <is>
          <t>verchange</t>
        </is>
      </c>
      <c r="E4971" t="inlineStr">
        <is>
          <t>scikit-learn</t>
        </is>
      </c>
      <c r="F4971" t="inlineStr">
        <is>
          <t>&lt;0.21;&gt;=0.17</t>
        </is>
      </c>
      <c r="G4971" t="inlineStr">
        <is>
          <t>scikit-learn</t>
        </is>
      </c>
      <c r="H4971" t="inlineStr">
        <is>
          <t>&gt;=0.17</t>
        </is>
      </c>
    </row>
    <row r="4972">
      <c r="A4972" t="inlineStr">
        <is>
          <t>freesms</t>
        </is>
      </c>
      <c r="B4972" t="inlineStr">
        <is>
          <t>94eca41642ae6a3f8f3f4a6a68e1dc301397e14f</t>
        </is>
      </c>
      <c r="C4972" t="inlineStr">
        <is>
          <t>2017-11-03 22:39:25+00:00</t>
        </is>
      </c>
      <c r="D4972" t="inlineStr">
        <is>
          <t>rem</t>
        </is>
      </c>
      <c r="E4972" t="inlineStr"/>
      <c r="F4972" t="inlineStr"/>
      <c r="G4972" t="inlineStr">
        <is>
          <t>wsgiref</t>
        </is>
      </c>
      <c r="H4972">
        <f>=0.1.2</f>
        <v/>
      </c>
    </row>
    <row r="4973">
      <c r="A4973" t="inlineStr">
        <is>
          <t>serrano</t>
        </is>
      </c>
      <c r="B4973" t="inlineStr">
        <is>
          <t>eae760ff38c19865285a9eaa1bf2fde7092f40ed</t>
        </is>
      </c>
      <c r="C4973" t="inlineStr">
        <is>
          <t>2012-12-07 16:47:47+00:00</t>
        </is>
      </c>
      <c r="D4973" t="inlineStr">
        <is>
          <t>add</t>
        </is>
      </c>
      <c r="E4973" t="inlineStr">
        <is>
          <t>avocado</t>
        </is>
      </c>
      <c r="F4973" t="inlineStr">
        <is>
          <t>&gt;=2.0;&lt;2.1</t>
        </is>
      </c>
      <c r="G4973" t="inlineStr"/>
      <c r="H4973" t="inlineStr"/>
    </row>
    <row r="4974">
      <c r="A4974" t="inlineStr">
        <is>
          <t>serrano</t>
        </is>
      </c>
      <c r="B4974" t="inlineStr">
        <is>
          <t>eae760ff38c19865285a9eaa1bf2fde7092f40ed</t>
        </is>
      </c>
      <c r="C4974" t="inlineStr">
        <is>
          <t>2012-12-07 16:47:47+00:00</t>
        </is>
      </c>
      <c r="D4974" t="inlineStr">
        <is>
          <t>add</t>
        </is>
      </c>
      <c r="E4974" t="inlineStr">
        <is>
          <t>django-preserialize</t>
        </is>
      </c>
      <c r="F4974" t="inlineStr"/>
      <c r="G4974" t="inlineStr"/>
      <c r="H4974" t="inlineStr"/>
    </row>
    <row r="4975">
      <c r="A4975" t="inlineStr">
        <is>
          <t>serrano</t>
        </is>
      </c>
      <c r="B4975" t="inlineStr">
        <is>
          <t>eae760ff38c19865285a9eaa1bf2fde7092f40ed</t>
        </is>
      </c>
      <c r="C4975" t="inlineStr">
        <is>
          <t>2012-12-07 16:47:47+00:00</t>
        </is>
      </c>
      <c r="D4975" t="inlineStr">
        <is>
          <t>add</t>
        </is>
      </c>
      <c r="E4975" t="inlineStr">
        <is>
          <t>restlib2</t>
        </is>
      </c>
      <c r="F4975" t="inlineStr">
        <is>
          <t>&lt;0.4;&gt;=0.3</t>
        </is>
      </c>
      <c r="G4975" t="inlineStr"/>
      <c r="H4975" t="inlineStr"/>
    </row>
    <row r="4976">
      <c r="A4976" t="inlineStr">
        <is>
          <t>serrano</t>
        </is>
      </c>
      <c r="B4976" t="inlineStr">
        <is>
          <t>eae760ff38c19865285a9eaa1bf2fde7092f40ed</t>
        </is>
      </c>
      <c r="C4976" t="inlineStr">
        <is>
          <t>2012-12-07 16:47:47+00:00</t>
        </is>
      </c>
      <c r="D4976" t="inlineStr">
        <is>
          <t>add</t>
        </is>
      </c>
      <c r="E4976" t="inlineStr">
        <is>
          <t>coverage</t>
        </is>
      </c>
      <c r="F4976" t="inlineStr"/>
      <c r="G4976" t="inlineStr"/>
      <c r="H4976" t="inlineStr"/>
    </row>
    <row r="4977">
      <c r="A4977" t="inlineStr">
        <is>
          <t>serrano</t>
        </is>
      </c>
      <c r="B4977" t="inlineStr">
        <is>
          <t>e9e4f28492a62f88dc41733391e37f93acb621d5</t>
        </is>
      </c>
      <c r="C4977" t="inlineStr">
        <is>
          <t>2013-01-11 13:46:42+00:00</t>
        </is>
      </c>
      <c r="D4977" t="inlineStr">
        <is>
          <t>verchange</t>
        </is>
      </c>
      <c r="E4977" t="inlineStr">
        <is>
          <t>avocado</t>
        </is>
      </c>
      <c r="F4977" t="inlineStr">
        <is>
          <t>&gt;=2.0.13;&lt;2.1</t>
        </is>
      </c>
      <c r="G4977" t="inlineStr">
        <is>
          <t>avocado</t>
        </is>
      </c>
      <c r="H4977" t="inlineStr">
        <is>
          <t>&gt;=2.0;&lt;2.1</t>
        </is>
      </c>
    </row>
    <row r="4978">
      <c r="A4978" t="inlineStr">
        <is>
          <t>serrano</t>
        </is>
      </c>
      <c r="B4978" t="inlineStr">
        <is>
          <t>e9e4f28492a62f88dc41733391e37f93acb621d5</t>
        </is>
      </c>
      <c r="C4978" t="inlineStr">
        <is>
          <t>2013-01-11 13:46:42+00:00</t>
        </is>
      </c>
      <c r="D4978" t="inlineStr">
        <is>
          <t>verchange</t>
        </is>
      </c>
      <c r="E4978" t="inlineStr">
        <is>
          <t>restlib2</t>
        </is>
      </c>
      <c r="F4978">
        <f>=0.3</f>
        <v/>
      </c>
      <c r="G4978" t="inlineStr">
        <is>
          <t>restlib2</t>
        </is>
      </c>
      <c r="H4978" t="inlineStr">
        <is>
          <t>&lt;0.4;&gt;=0.3</t>
        </is>
      </c>
    </row>
    <row r="4979">
      <c r="A4979" t="inlineStr">
        <is>
          <t>serrano</t>
        </is>
      </c>
      <c r="B4979" t="inlineStr">
        <is>
          <t>a0dba7c622abba36a6b838cca817a59d40425706</t>
        </is>
      </c>
      <c r="C4979" t="inlineStr">
        <is>
          <t>2013-06-21 19:53:21+00:00</t>
        </is>
      </c>
      <c r="D4979" t="inlineStr">
        <is>
          <t>verchange</t>
        </is>
      </c>
      <c r="E4979" t="inlineStr">
        <is>
          <t>avocado</t>
        </is>
      </c>
      <c r="F4979" t="inlineStr">
        <is>
          <t>&lt;2.1;&gt;=2.0.24</t>
        </is>
      </c>
      <c r="G4979" t="inlineStr">
        <is>
          <t>avocado</t>
        </is>
      </c>
      <c r="H4979" t="inlineStr">
        <is>
          <t>&gt;=2.0.13;&lt;2.1</t>
        </is>
      </c>
    </row>
    <row r="4980">
      <c r="A4980" t="inlineStr">
        <is>
          <t>serrano</t>
        </is>
      </c>
      <c r="B4980" t="inlineStr">
        <is>
          <t>a0dba7c622abba36a6b838cca817a59d40425706</t>
        </is>
      </c>
      <c r="C4980" t="inlineStr">
        <is>
          <t>2013-06-21 19:53:21+00:00</t>
        </is>
      </c>
      <c r="D4980" t="inlineStr">
        <is>
          <t>verchange</t>
        </is>
      </c>
      <c r="E4980" t="inlineStr">
        <is>
          <t>restlib2</t>
        </is>
      </c>
      <c r="F4980" t="inlineStr">
        <is>
          <t>&lt;0.4;&gt;=0.3.7</t>
        </is>
      </c>
      <c r="G4980" t="inlineStr">
        <is>
          <t>restlib2</t>
        </is>
      </c>
      <c r="H4980">
        <f>=0.3</f>
        <v/>
      </c>
    </row>
    <row r="4981">
      <c r="A4981" t="inlineStr">
        <is>
          <t>serrano</t>
        </is>
      </c>
      <c r="B4981" t="inlineStr">
        <is>
          <t>a0dba7c622abba36a6b838cca817a59d40425706</t>
        </is>
      </c>
      <c r="C4981" t="inlineStr">
        <is>
          <t>2013-06-21 19:53:21+00:00</t>
        </is>
      </c>
      <c r="D4981" t="inlineStr">
        <is>
          <t>verchange</t>
        </is>
      </c>
      <c r="E4981" t="inlineStr">
        <is>
          <t>django-preserialize</t>
        </is>
      </c>
      <c r="F4981" t="inlineStr">
        <is>
          <t>&gt;=1.0.4;&lt;1.1.0</t>
        </is>
      </c>
      <c r="G4981" t="inlineStr">
        <is>
          <t>django-preserialize</t>
        </is>
      </c>
      <c r="H4981" t="inlineStr"/>
    </row>
    <row r="4982">
      <c r="A4982" t="inlineStr">
        <is>
          <t>serrano</t>
        </is>
      </c>
      <c r="B4982" t="inlineStr">
        <is>
          <t>e28b3e9dab75a1aeb75bb88659ea81bd3fcf6514</t>
        </is>
      </c>
      <c r="C4982" t="inlineStr">
        <is>
          <t>2013-10-04 15:05:14+00:00</t>
        </is>
      </c>
      <c r="D4982" t="inlineStr">
        <is>
          <t>verchange</t>
        </is>
      </c>
      <c r="E4982" t="inlineStr">
        <is>
          <t>avocado</t>
        </is>
      </c>
      <c r="F4982" t="inlineStr">
        <is>
          <t>&gt;=2.1;&lt;2.2</t>
        </is>
      </c>
      <c r="G4982" t="inlineStr">
        <is>
          <t>avocado</t>
        </is>
      </c>
      <c r="H4982" t="inlineStr">
        <is>
          <t>&lt;2.1;&gt;=2.0.24</t>
        </is>
      </c>
    </row>
    <row r="4983">
      <c r="A4983" t="inlineStr">
        <is>
          <t>serrano</t>
        </is>
      </c>
      <c r="B4983" t="inlineStr">
        <is>
          <t>e28b3e9dab75a1aeb75bb88659ea81bd3fcf6514</t>
        </is>
      </c>
      <c r="C4983" t="inlineStr">
        <is>
          <t>2013-10-04 15:05:14+00:00</t>
        </is>
      </c>
      <c r="D4983" t="inlineStr">
        <is>
          <t>verchange</t>
        </is>
      </c>
      <c r="E4983" t="inlineStr">
        <is>
          <t>restlib2</t>
        </is>
      </c>
      <c r="F4983" t="inlineStr">
        <is>
          <t>&gt;=0.3.9;&lt;0.4</t>
        </is>
      </c>
      <c r="G4983" t="inlineStr">
        <is>
          <t>restlib2</t>
        </is>
      </c>
      <c r="H4983" t="inlineStr">
        <is>
          <t>&lt;0.4;&gt;=0.3.7</t>
        </is>
      </c>
    </row>
    <row r="4984">
      <c r="A4984" t="inlineStr">
        <is>
          <t>serrano</t>
        </is>
      </c>
      <c r="B4984" t="inlineStr">
        <is>
          <t>e28b3e9dab75a1aeb75bb88659ea81bd3fcf6514</t>
        </is>
      </c>
      <c r="C4984" t="inlineStr">
        <is>
          <t>2013-10-04 15:05:14+00:00</t>
        </is>
      </c>
      <c r="D4984" t="inlineStr">
        <is>
          <t>add</t>
        </is>
      </c>
      <c r="E4984" t="inlineStr">
        <is>
          <t>python-memcached</t>
        </is>
      </c>
      <c r="F4984" t="inlineStr">
        <is>
          <t>&gt;=1.48</t>
        </is>
      </c>
      <c r="G4984" t="inlineStr"/>
      <c r="H4984" t="inlineStr"/>
    </row>
    <row r="4985">
      <c r="A4985" t="inlineStr">
        <is>
          <t>serrano</t>
        </is>
      </c>
      <c r="B4985" t="inlineStr">
        <is>
          <t>e28b3e9dab75a1aeb75bb88659ea81bd3fcf6514</t>
        </is>
      </c>
      <c r="C4985" t="inlineStr">
        <is>
          <t>2013-10-04 15:05:14+00:00</t>
        </is>
      </c>
      <c r="D4985" t="inlineStr">
        <is>
          <t>rem</t>
        </is>
      </c>
      <c r="E4985" t="inlineStr"/>
      <c r="F4985" t="inlineStr"/>
      <c r="G4985" t="inlineStr">
        <is>
          <t>coverage</t>
        </is>
      </c>
      <c r="H4985" t="inlineStr"/>
    </row>
    <row r="4986">
      <c r="A4986" t="inlineStr">
        <is>
          <t>serrano</t>
        </is>
      </c>
      <c r="B4986" t="inlineStr">
        <is>
          <t>d5590dddef28d83021a385529c4c8bb2e6f5ec88</t>
        </is>
      </c>
      <c r="C4986" t="inlineStr">
        <is>
          <t>2013-12-23 00:14:43+00:00</t>
        </is>
      </c>
      <c r="D4986" t="inlineStr">
        <is>
          <t>rem</t>
        </is>
      </c>
      <c r="E4986" t="inlineStr"/>
      <c r="F4986" t="inlineStr"/>
      <c r="G4986" t="inlineStr">
        <is>
          <t>avocado</t>
        </is>
      </c>
      <c r="H4986" t="inlineStr">
        <is>
          <t>&gt;=2.1;&lt;2.2</t>
        </is>
      </c>
    </row>
    <row r="4987">
      <c r="A4987" t="inlineStr">
        <is>
          <t>serrano</t>
        </is>
      </c>
      <c r="B4987" t="inlineStr">
        <is>
          <t>229eb99856c2f4735cc9ceb4753663f171f15903</t>
        </is>
      </c>
      <c r="C4987" t="inlineStr">
        <is>
          <t>2014-02-18 15:01:56+00:00</t>
        </is>
      </c>
      <c r="D4987" t="inlineStr">
        <is>
          <t>add</t>
        </is>
      </c>
      <c r="E4987" t="inlineStr">
        <is>
          <t>django-objectset</t>
        </is>
      </c>
      <c r="F4987" t="inlineStr">
        <is>
          <t>&gt;=0.2.3</t>
        </is>
      </c>
      <c r="G4987" t="inlineStr"/>
      <c r="H4987" t="inlineStr"/>
    </row>
    <row r="4988">
      <c r="A4988" t="inlineStr">
        <is>
          <t>serrano</t>
        </is>
      </c>
      <c r="B4988" t="inlineStr">
        <is>
          <t>30462dc95a7030c71f79da5daafb5e5e2fc3f894</t>
        </is>
      </c>
      <c r="C4988" t="inlineStr">
        <is>
          <t>2014-03-25 15:26:10+00:00</t>
        </is>
      </c>
      <c r="D4988" t="inlineStr">
        <is>
          <t>verchange</t>
        </is>
      </c>
      <c r="E4988" t="inlineStr">
        <is>
          <t>restlib2</t>
        </is>
      </c>
      <c r="F4988" t="inlineStr">
        <is>
          <t>&gt;=0.4.1;&lt;0.5.0</t>
        </is>
      </c>
      <c r="G4988" t="inlineStr">
        <is>
          <t>restlib2</t>
        </is>
      </c>
      <c r="H4988" t="inlineStr">
        <is>
          <t>&gt;=0.3.9;&lt;0.4</t>
        </is>
      </c>
    </row>
    <row r="4989">
      <c r="A4989" t="inlineStr">
        <is>
          <t>serrano</t>
        </is>
      </c>
      <c r="B4989" t="inlineStr">
        <is>
          <t>30462dc95a7030c71f79da5daafb5e5e2fc3f894</t>
        </is>
      </c>
      <c r="C4989" t="inlineStr">
        <is>
          <t>2014-03-25 15:26:10+00:00</t>
        </is>
      </c>
      <c r="D4989" t="inlineStr">
        <is>
          <t>verchange</t>
        </is>
      </c>
      <c r="E4989" t="inlineStr">
        <is>
          <t>django-preserialize</t>
        </is>
      </c>
      <c r="F4989" t="inlineStr">
        <is>
          <t>&lt;1.1.0;&gt;=1.0.7</t>
        </is>
      </c>
      <c r="G4989" t="inlineStr">
        <is>
          <t>django-preserialize</t>
        </is>
      </c>
      <c r="H4989" t="inlineStr">
        <is>
          <t>&gt;=1.0.4;&lt;1.1.0</t>
        </is>
      </c>
    </row>
    <row r="4990">
      <c r="A4990" t="inlineStr">
        <is>
          <t>serrano</t>
        </is>
      </c>
      <c r="B4990" t="inlineStr">
        <is>
          <t>14cd19289019ca834ea662d8e48693282e099924</t>
        </is>
      </c>
      <c r="C4990" t="inlineStr">
        <is>
          <t>2014-10-16 17:23:13+00:00</t>
        </is>
      </c>
      <c r="D4990" t="inlineStr">
        <is>
          <t>verchange</t>
        </is>
      </c>
      <c r="E4990" t="inlineStr">
        <is>
          <t>restlib2</t>
        </is>
      </c>
      <c r="F4990" t="inlineStr">
        <is>
          <t>&gt;=0.4.2;&lt;0.5.0</t>
        </is>
      </c>
      <c r="G4990" t="inlineStr">
        <is>
          <t>restlib2</t>
        </is>
      </c>
      <c r="H4990" t="inlineStr">
        <is>
          <t>&gt;=0.4.1;&lt;0.5.0</t>
        </is>
      </c>
    </row>
    <row r="4991">
      <c r="A4991" t="inlineStr">
        <is>
          <t>serrano</t>
        </is>
      </c>
      <c r="B4991" t="inlineStr">
        <is>
          <t>fff3f3f1fe1edc7f9df3bbdcbefe8931837bc525</t>
        </is>
      </c>
      <c r="C4991" t="inlineStr">
        <is>
          <t>2015-11-29 11:59:27+00:00</t>
        </is>
      </c>
      <c r="D4991" t="inlineStr">
        <is>
          <t>verchange</t>
        </is>
      </c>
      <c r="E4991" t="inlineStr">
        <is>
          <t>django-preserialize</t>
        </is>
      </c>
      <c r="F4991" t="inlineStr">
        <is>
          <t>&gt;=1.1.0;&lt;1.2.0</t>
        </is>
      </c>
      <c r="G4991" t="inlineStr">
        <is>
          <t>django-preserialize</t>
        </is>
      </c>
      <c r="H4991" t="inlineStr">
        <is>
          <t>&lt;1.1.0;&gt;=1.0.7</t>
        </is>
      </c>
    </row>
    <row r="4992">
      <c r="A4992" t="inlineStr">
        <is>
          <t>serrano</t>
        </is>
      </c>
      <c r="B4992" t="inlineStr">
        <is>
          <t>fff3f3f1fe1edc7f9df3bbdcbefe8931837bc525</t>
        </is>
      </c>
      <c r="C4992" t="inlineStr">
        <is>
          <t>2015-11-29 11:59:27+00:00</t>
        </is>
      </c>
      <c r="D4992" t="inlineStr">
        <is>
          <t>add</t>
        </is>
      </c>
      <c r="E4992" t="inlineStr">
        <is>
          <t>psycopg2</t>
        </is>
      </c>
      <c r="F4992" t="inlineStr"/>
      <c r="G4992" t="inlineStr"/>
      <c r="H4992" t="inlineStr"/>
    </row>
    <row r="4993">
      <c r="A4993" t="inlineStr">
        <is>
          <t>pygerrit2</t>
        </is>
      </c>
      <c r="B4993" t="inlineStr">
        <is>
          <t>0545fac002ed2172957afa0017b872b6630f4ca0</t>
        </is>
      </c>
      <c r="C4993" t="inlineStr">
        <is>
          <t>2013-08-09 02:37:35+00:00</t>
        </is>
      </c>
      <c r="D4993" t="inlineStr">
        <is>
          <t>add</t>
        </is>
      </c>
      <c r="E4993" t="inlineStr">
        <is>
          <t>paramiko</t>
        </is>
      </c>
      <c r="F4993">
        <f>=1.11.0</f>
        <v/>
      </c>
      <c r="G4993" t="inlineStr"/>
      <c r="H4993" t="inlineStr"/>
    </row>
    <row r="4994">
      <c r="A4994" t="inlineStr">
        <is>
          <t>pygerrit2</t>
        </is>
      </c>
      <c r="B4994" t="inlineStr">
        <is>
          <t>0545fac002ed2172957afa0017b872b6630f4ca0</t>
        </is>
      </c>
      <c r="C4994" t="inlineStr">
        <is>
          <t>2013-08-09 02:37:35+00:00</t>
        </is>
      </c>
      <c r="D4994" t="inlineStr">
        <is>
          <t>add</t>
        </is>
      </c>
      <c r="E4994" t="inlineStr">
        <is>
          <t>pycrypto</t>
        </is>
      </c>
      <c r="F4994">
        <f>=2.3</f>
        <v/>
      </c>
      <c r="G4994" t="inlineStr"/>
      <c r="H4994" t="inlineStr"/>
    </row>
    <row r="4995">
      <c r="A4995" t="inlineStr">
        <is>
          <t>pygerrit2</t>
        </is>
      </c>
      <c r="B4995" t="inlineStr">
        <is>
          <t>a1ca1978671c83d1f62be1731289f54730de3332</t>
        </is>
      </c>
      <c r="C4995" t="inlineStr">
        <is>
          <t>2013-10-21 08:54:49+00:00</t>
        </is>
      </c>
      <c r="D4995" t="inlineStr">
        <is>
          <t>add</t>
        </is>
      </c>
      <c r="E4995" t="inlineStr">
        <is>
          <t>requests</t>
        </is>
      </c>
      <c r="F4995">
        <f>=1.2.3</f>
        <v/>
      </c>
      <c r="G4995" t="inlineStr"/>
      <c r="H4995" t="inlineStr"/>
    </row>
    <row r="4996">
      <c r="A4996" t="inlineStr">
        <is>
          <t>pygerrit2</t>
        </is>
      </c>
      <c r="B4996" t="inlineStr">
        <is>
          <t>311adf5221ccc0b0dae1bc2c60098a82490542b0</t>
        </is>
      </c>
      <c r="C4996" t="inlineStr">
        <is>
          <t>2013-11-18 02:24:50+00:00</t>
        </is>
      </c>
      <c r="D4996" t="inlineStr">
        <is>
          <t>verchange</t>
        </is>
      </c>
      <c r="E4996" t="inlineStr">
        <is>
          <t>requests</t>
        </is>
      </c>
      <c r="F4996">
        <f>=2.0.1</f>
        <v/>
      </c>
      <c r="G4996" t="inlineStr">
        <is>
          <t>requests</t>
        </is>
      </c>
      <c r="H4996">
        <f>=1.2.3</f>
        <v/>
      </c>
    </row>
    <row r="4997">
      <c r="A4997" t="inlineStr">
        <is>
          <t>pygerrit2</t>
        </is>
      </c>
      <c r="B4997" t="inlineStr">
        <is>
          <t>dcce12afe6140dea28d847f04baaf05ecefaa8ec</t>
        </is>
      </c>
      <c r="C4997" t="inlineStr">
        <is>
          <t>2014-05-30 02:14:42+00:00</t>
        </is>
      </c>
      <c r="D4997" t="inlineStr">
        <is>
          <t>verchange</t>
        </is>
      </c>
      <c r="E4997" t="inlineStr">
        <is>
          <t>requests</t>
        </is>
      </c>
      <c r="F4997">
        <f>=2.2.1</f>
        <v/>
      </c>
      <c r="G4997" t="inlineStr">
        <is>
          <t>requests</t>
        </is>
      </c>
      <c r="H4997">
        <f>=2.0.1</f>
        <v/>
      </c>
    </row>
    <row r="4998">
      <c r="A4998" t="inlineStr">
        <is>
          <t>pygerrit2</t>
        </is>
      </c>
      <c r="B4998" t="inlineStr">
        <is>
          <t>dcce12afe6140dea28d847f04baaf05ecefaa8ec</t>
        </is>
      </c>
      <c r="C4998" t="inlineStr">
        <is>
          <t>2014-05-30 02:14:42+00:00</t>
        </is>
      </c>
      <c r="D4998" t="inlineStr">
        <is>
          <t>verchange</t>
        </is>
      </c>
      <c r="E4998" t="inlineStr">
        <is>
          <t>paramiko</t>
        </is>
      </c>
      <c r="F4998">
        <f>=1.14.0</f>
        <v/>
      </c>
      <c r="G4998" t="inlineStr">
        <is>
          <t>paramiko</t>
        </is>
      </c>
      <c r="H4998">
        <f>=1.11.0</f>
        <v/>
      </c>
    </row>
    <row r="4999">
      <c r="A4999" t="inlineStr">
        <is>
          <t>pygerrit2</t>
        </is>
      </c>
      <c r="B4999" t="inlineStr">
        <is>
          <t>dcce12afe6140dea28d847f04baaf05ecefaa8ec</t>
        </is>
      </c>
      <c r="C4999" t="inlineStr">
        <is>
          <t>2014-05-30 02:14:42+00:00</t>
        </is>
      </c>
      <c r="D4999" t="inlineStr">
        <is>
          <t>add</t>
        </is>
      </c>
      <c r="E4999" t="inlineStr">
        <is>
          <t>ecdsa</t>
        </is>
      </c>
      <c r="F4999">
        <f>=0.11</f>
        <v/>
      </c>
      <c r="G4999" t="inlineStr"/>
      <c r="H4999" t="inlineStr"/>
    </row>
    <row r="5000">
      <c r="A5000" t="inlineStr">
        <is>
          <t>pygerrit2</t>
        </is>
      </c>
      <c r="B5000" t="inlineStr">
        <is>
          <t>dcce12afe6140dea28d847f04baaf05ecefaa8ec</t>
        </is>
      </c>
      <c r="C5000" t="inlineStr">
        <is>
          <t>2014-05-30 02:14:42+00:00</t>
        </is>
      </c>
      <c r="D5000" t="inlineStr">
        <is>
          <t>add</t>
        </is>
      </c>
      <c r="E5000" t="inlineStr">
        <is>
          <t>pbr</t>
        </is>
      </c>
      <c r="F5000">
        <f>=0.8.0</f>
        <v/>
      </c>
      <c r="G5000" t="inlineStr"/>
      <c r="H5000" t="inlineStr"/>
    </row>
    <row r="5001">
      <c r="A5001" t="inlineStr">
        <is>
          <t>pygerrit2</t>
        </is>
      </c>
      <c r="B5001" t="inlineStr">
        <is>
          <t>77e0d7a1d5d10771cdf26b71065b99147b7ad7d5</t>
        </is>
      </c>
      <c r="C5001" t="inlineStr">
        <is>
          <t>2014-06-20 00:40:04+00:00</t>
        </is>
      </c>
      <c r="D5001" t="inlineStr">
        <is>
          <t>verchange</t>
        </is>
      </c>
      <c r="E5001" t="inlineStr">
        <is>
          <t>requests</t>
        </is>
      </c>
      <c r="F5001">
        <f>=2.3.0</f>
        <v/>
      </c>
      <c r="G5001" t="inlineStr">
        <is>
          <t>requests</t>
        </is>
      </c>
      <c r="H5001">
        <f>=2.2.1</f>
        <v/>
      </c>
    </row>
    <row r="5002">
      <c r="A5002" t="inlineStr">
        <is>
          <t>pygerrit2</t>
        </is>
      </c>
      <c r="B5002" t="inlineStr">
        <is>
          <t>c2f5438808bec10e9e18c75ce81b4f31c7d00a21</t>
        </is>
      </c>
      <c r="C5002" t="inlineStr">
        <is>
          <t>2015-06-09 01:48:18+00:00</t>
        </is>
      </c>
      <c r="D5002" t="inlineStr">
        <is>
          <t>verchange</t>
        </is>
      </c>
      <c r="E5002" t="inlineStr">
        <is>
          <t>pycrypto</t>
        </is>
      </c>
      <c r="F5002">
        <f>=2.6.1</f>
        <v/>
      </c>
      <c r="G5002" t="inlineStr">
        <is>
          <t>pycrypto</t>
        </is>
      </c>
      <c r="H5002">
        <f>=2.3</f>
        <v/>
      </c>
    </row>
    <row r="5003">
      <c r="A5003" t="inlineStr">
        <is>
          <t>pygerrit2</t>
        </is>
      </c>
      <c r="B5003" t="inlineStr">
        <is>
          <t>c2f5438808bec10e9e18c75ce81b4f31c7d00a21</t>
        </is>
      </c>
      <c r="C5003" t="inlineStr">
        <is>
          <t>2015-06-09 01:48:18+00:00</t>
        </is>
      </c>
      <c r="D5003" t="inlineStr">
        <is>
          <t>verchange</t>
        </is>
      </c>
      <c r="E5003" t="inlineStr">
        <is>
          <t>requests</t>
        </is>
      </c>
      <c r="F5003">
        <f>=2.7.0</f>
        <v/>
      </c>
      <c r="G5003" t="inlineStr">
        <is>
          <t>requests</t>
        </is>
      </c>
      <c r="H5003">
        <f>=2.3.0</f>
        <v/>
      </c>
    </row>
    <row r="5004">
      <c r="A5004" t="inlineStr">
        <is>
          <t>pygerrit2</t>
        </is>
      </c>
      <c r="B5004" t="inlineStr">
        <is>
          <t>c2f5438808bec10e9e18c75ce81b4f31c7d00a21</t>
        </is>
      </c>
      <c r="C5004" t="inlineStr">
        <is>
          <t>2015-06-09 01:48:18+00:00</t>
        </is>
      </c>
      <c r="D5004" t="inlineStr">
        <is>
          <t>verchange</t>
        </is>
      </c>
      <c r="E5004" t="inlineStr">
        <is>
          <t>paramiko</t>
        </is>
      </c>
      <c r="F5004">
        <f>=1.15.1</f>
        <v/>
      </c>
      <c r="G5004" t="inlineStr">
        <is>
          <t>paramiko</t>
        </is>
      </c>
      <c r="H5004">
        <f>=1.14.0</f>
        <v/>
      </c>
    </row>
    <row r="5005">
      <c r="A5005" t="inlineStr">
        <is>
          <t>pygerrit2</t>
        </is>
      </c>
      <c r="B5005" t="inlineStr">
        <is>
          <t>c2f5438808bec10e9e18c75ce81b4f31c7d00a21</t>
        </is>
      </c>
      <c r="C5005" t="inlineStr">
        <is>
          <t>2015-06-09 01:48:18+00:00</t>
        </is>
      </c>
      <c r="D5005" t="inlineStr">
        <is>
          <t>verchange</t>
        </is>
      </c>
      <c r="E5005" t="inlineStr">
        <is>
          <t>pbr</t>
        </is>
      </c>
      <c r="F5005" t="inlineStr">
        <is>
          <t>&gt;=0.8.0</t>
        </is>
      </c>
      <c r="G5005" t="inlineStr">
        <is>
          <t>pbr</t>
        </is>
      </c>
      <c r="H5005">
        <f>=0.8.0</f>
        <v/>
      </c>
    </row>
    <row r="5006">
      <c r="A5006" t="inlineStr">
        <is>
          <t>pygerrit2</t>
        </is>
      </c>
      <c r="B5006" t="inlineStr">
        <is>
          <t>95380072e46d1948bda9e65fcfd5e1874500a80a</t>
        </is>
      </c>
      <c r="C5006" t="inlineStr">
        <is>
          <t>2015-07-28 02:32:43+00:00</t>
        </is>
      </c>
      <c r="D5006" t="inlineStr">
        <is>
          <t>verchange</t>
        </is>
      </c>
      <c r="E5006" t="inlineStr">
        <is>
          <t>paramiko</t>
        </is>
      </c>
      <c r="F5006">
        <f>=1.15.2</f>
        <v/>
      </c>
      <c r="G5006" t="inlineStr">
        <is>
          <t>paramiko</t>
        </is>
      </c>
      <c r="H5006">
        <f>=1.15.1</f>
        <v/>
      </c>
    </row>
    <row r="5007">
      <c r="A5007" t="inlineStr">
        <is>
          <t>pygerrit2</t>
        </is>
      </c>
      <c r="B5007" t="inlineStr">
        <is>
          <t>c2396e4cc6b574da58981359095a70df14539979</t>
        </is>
      </c>
      <c r="C5007" t="inlineStr">
        <is>
          <t>2016-04-19 13:36:00+00:00</t>
        </is>
      </c>
      <c r="D5007" t="inlineStr">
        <is>
          <t>verchange</t>
        </is>
      </c>
      <c r="E5007" t="inlineStr">
        <is>
          <t>requests</t>
        </is>
      </c>
      <c r="F5007">
        <f>=2.9.1</f>
        <v/>
      </c>
      <c r="G5007" t="inlineStr">
        <is>
          <t>requests</t>
        </is>
      </c>
      <c r="H5007">
        <f>=2.7.0</f>
        <v/>
      </c>
    </row>
    <row r="5008">
      <c r="A5008" t="inlineStr">
        <is>
          <t>pygerrit2</t>
        </is>
      </c>
      <c r="B5008" t="inlineStr">
        <is>
          <t>c2396e4cc6b574da58981359095a70df14539979</t>
        </is>
      </c>
      <c r="C5008" t="inlineStr">
        <is>
          <t>2016-04-19 13:36:00+00:00</t>
        </is>
      </c>
      <c r="D5008" t="inlineStr">
        <is>
          <t>verchange</t>
        </is>
      </c>
      <c r="E5008" t="inlineStr">
        <is>
          <t>paramiko</t>
        </is>
      </c>
      <c r="F5008">
        <f>=1.16.0</f>
        <v/>
      </c>
      <c r="G5008" t="inlineStr">
        <is>
          <t>paramiko</t>
        </is>
      </c>
      <c r="H5008">
        <f>=1.15.2</f>
        <v/>
      </c>
    </row>
    <row r="5009">
      <c r="A5009" t="inlineStr">
        <is>
          <t>pygerrit2</t>
        </is>
      </c>
      <c r="B5009" t="inlineStr">
        <is>
          <t>3b6d22beb7277fec4a4e622fffcd235342715a16</t>
        </is>
      </c>
      <c r="C5009" t="inlineStr">
        <is>
          <t>2016-05-31 13:13:46+00:00</t>
        </is>
      </c>
      <c r="D5009" t="inlineStr">
        <is>
          <t>rem</t>
        </is>
      </c>
      <c r="E5009" t="inlineStr"/>
      <c r="F5009" t="inlineStr"/>
      <c r="G5009" t="inlineStr">
        <is>
          <t>ecdsa</t>
        </is>
      </c>
      <c r="H5009">
        <f>=0.11</f>
        <v/>
      </c>
    </row>
    <row r="5010">
      <c r="A5010" t="inlineStr">
        <is>
          <t>pygerrit2</t>
        </is>
      </c>
      <c r="B5010" t="inlineStr">
        <is>
          <t>3b6d22beb7277fec4a4e622fffcd235342715a16</t>
        </is>
      </c>
      <c r="C5010" t="inlineStr">
        <is>
          <t>2016-05-31 13:13:46+00:00</t>
        </is>
      </c>
      <c r="D5010" t="inlineStr">
        <is>
          <t>rem</t>
        </is>
      </c>
      <c r="E5010" t="inlineStr"/>
      <c r="F5010" t="inlineStr"/>
      <c r="G5010" t="inlineStr">
        <is>
          <t>paramiko</t>
        </is>
      </c>
      <c r="H5010">
        <f>=1.16.0</f>
        <v/>
      </c>
    </row>
    <row r="5011">
      <c r="A5011" t="inlineStr">
        <is>
          <t>pygerrit2</t>
        </is>
      </c>
      <c r="B5011" t="inlineStr">
        <is>
          <t>3b6d22beb7277fec4a4e622fffcd235342715a16</t>
        </is>
      </c>
      <c r="C5011" t="inlineStr">
        <is>
          <t>2016-05-31 13:13:46+00:00</t>
        </is>
      </c>
      <c r="D5011" t="inlineStr">
        <is>
          <t>rem</t>
        </is>
      </c>
      <c r="E5011" t="inlineStr"/>
      <c r="F5011" t="inlineStr"/>
      <c r="G5011" t="inlineStr">
        <is>
          <t>pycrypto</t>
        </is>
      </c>
      <c r="H5011">
        <f>=2.6.1</f>
        <v/>
      </c>
    </row>
    <row r="5012">
      <c r="A5012" t="inlineStr">
        <is>
          <t>pygerrit2</t>
        </is>
      </c>
      <c r="B5012" t="inlineStr">
        <is>
          <t>a04d439c49814e89c1b59919063729461b4b927d</t>
        </is>
      </c>
      <c r="C5012" t="inlineStr">
        <is>
          <t>2016-08-20 02:52:16+00:00</t>
        </is>
      </c>
      <c r="D5012" t="inlineStr">
        <is>
          <t>verchange</t>
        </is>
      </c>
      <c r="E5012" t="inlineStr">
        <is>
          <t>requests</t>
        </is>
      </c>
      <c r="F5012">
        <f>=2.11.0</f>
        <v/>
      </c>
      <c r="G5012" t="inlineStr">
        <is>
          <t>requests</t>
        </is>
      </c>
      <c r="H5012">
        <f>=2.9.1</f>
        <v/>
      </c>
    </row>
    <row r="5013">
      <c r="A5013" t="inlineStr">
        <is>
          <t>pygerrit2</t>
        </is>
      </c>
      <c r="B5013" t="inlineStr">
        <is>
          <t>15ea30536bd737cdc1ed88415b80c19625393951</t>
        </is>
      </c>
      <c r="C5013" t="inlineStr">
        <is>
          <t>2016-11-30 01:04:21+00:00</t>
        </is>
      </c>
      <c r="D5013" t="inlineStr">
        <is>
          <t>verchange</t>
        </is>
      </c>
      <c r="E5013" t="inlineStr">
        <is>
          <t>requests</t>
        </is>
      </c>
      <c r="F5013">
        <f>=2.12.1</f>
        <v/>
      </c>
      <c r="G5013" t="inlineStr">
        <is>
          <t>requests</t>
        </is>
      </c>
      <c r="H5013">
        <f>=2.11.0</f>
        <v/>
      </c>
    </row>
    <row r="5014">
      <c r="A5014" t="inlineStr">
        <is>
          <t>pygerrit2</t>
        </is>
      </c>
      <c r="B5014" t="inlineStr">
        <is>
          <t>b07e20dd20dc788a605f14c00325305c80ea2286</t>
        </is>
      </c>
      <c r="C5014" t="inlineStr">
        <is>
          <t>2017-10-22 06:32:02+00:00</t>
        </is>
      </c>
      <c r="D5014" t="inlineStr">
        <is>
          <t>verchange</t>
        </is>
      </c>
      <c r="E5014" t="inlineStr">
        <is>
          <t>requests</t>
        </is>
      </c>
      <c r="F5014" t="inlineStr">
        <is>
          <t>&lt;=2.18.4;&gt;=2.10.0</t>
        </is>
      </c>
      <c r="G5014" t="inlineStr">
        <is>
          <t>requests</t>
        </is>
      </c>
      <c r="H5014">
        <f>=2.12.1</f>
        <v/>
      </c>
    </row>
    <row r="5015">
      <c r="A5015" t="inlineStr">
        <is>
          <t>pygerrit2</t>
        </is>
      </c>
      <c r="B5015" t="inlineStr">
        <is>
          <t>556bdbb802e188177cb64e040eb201f8d5928c79</t>
        </is>
      </c>
      <c r="C5015" t="inlineStr">
        <is>
          <t>2018-07-19 04:00:35+00:00</t>
        </is>
      </c>
      <c r="D5015" t="inlineStr">
        <is>
          <t>verchange</t>
        </is>
      </c>
      <c r="E5015" t="inlineStr">
        <is>
          <t>requests</t>
        </is>
      </c>
      <c r="F5015" t="inlineStr">
        <is>
          <t>&lt;=2.19.1;&gt;=2.10.0</t>
        </is>
      </c>
      <c r="G5015" t="inlineStr">
        <is>
          <t>requests</t>
        </is>
      </c>
      <c r="H5015" t="inlineStr">
        <is>
          <t>&lt;=2.18.4;&gt;=2.10.0</t>
        </is>
      </c>
    </row>
    <row r="5016">
      <c r="A5016" t="inlineStr">
        <is>
          <t>pygerrit2</t>
        </is>
      </c>
      <c r="B5016" t="inlineStr">
        <is>
          <t>3f6af042bfb74a37197ab975b47f87bf5d0cb106</t>
        </is>
      </c>
      <c r="C5016" t="inlineStr">
        <is>
          <t>2019-02-28 05:25:02+00:00</t>
        </is>
      </c>
      <c r="D5016" t="inlineStr">
        <is>
          <t>verchange</t>
        </is>
      </c>
      <c r="E5016" t="inlineStr">
        <is>
          <t>requests</t>
        </is>
      </c>
      <c r="F5016" t="inlineStr">
        <is>
          <t>&gt;=2.20.0</t>
        </is>
      </c>
      <c r="G5016" t="inlineStr">
        <is>
          <t>requests</t>
        </is>
      </c>
      <c r="H5016" t="inlineStr">
        <is>
          <t>&lt;=2.19.1;&gt;=2.10.0</t>
        </is>
      </c>
    </row>
    <row r="5017">
      <c r="A5017" t="inlineStr">
        <is>
          <t>sd-agent</t>
        </is>
      </c>
      <c r="B5017" t="inlineStr">
        <is>
          <t>0d12757d103e12bb3bb2b92cbf0420e7818f441b</t>
        </is>
      </c>
      <c r="C5017" t="inlineStr">
        <is>
          <t>2015-11-22 10:18:25+00:00</t>
        </is>
      </c>
      <c r="D5017" t="inlineStr">
        <is>
          <t>add</t>
        </is>
      </c>
      <c r="E5017" t="inlineStr">
        <is>
          <t>boto</t>
        </is>
      </c>
      <c r="F5017">
        <f>=2.36.0</f>
        <v/>
      </c>
      <c r="G5017" t="inlineStr"/>
      <c r="H5017" t="inlineStr"/>
    </row>
    <row r="5018">
      <c r="A5018" t="inlineStr">
        <is>
          <t>sd-agent</t>
        </is>
      </c>
      <c r="B5018" t="inlineStr">
        <is>
          <t>0d12757d103e12bb3bb2b92cbf0420e7818f441b</t>
        </is>
      </c>
      <c r="C5018" t="inlineStr">
        <is>
          <t>2015-11-22 10:18:25+00:00</t>
        </is>
      </c>
      <c r="D5018" t="inlineStr">
        <is>
          <t>add</t>
        </is>
      </c>
      <c r="E5018" t="inlineStr">
        <is>
          <t>ntplib</t>
        </is>
      </c>
      <c r="F5018">
        <f>=0.3.3</f>
        <v/>
      </c>
      <c r="G5018" t="inlineStr"/>
      <c r="H5018" t="inlineStr"/>
    </row>
    <row r="5019">
      <c r="A5019" t="inlineStr">
        <is>
          <t>sd-agent</t>
        </is>
      </c>
      <c r="B5019" t="inlineStr">
        <is>
          <t>0d12757d103e12bb3bb2b92cbf0420e7818f441b</t>
        </is>
      </c>
      <c r="C5019" t="inlineStr">
        <is>
          <t>2015-11-22 10:18:25+00:00</t>
        </is>
      </c>
      <c r="D5019" t="inlineStr">
        <is>
          <t>add</t>
        </is>
      </c>
      <c r="E5019" t="inlineStr">
        <is>
          <t>pyyaml</t>
        </is>
      </c>
      <c r="F5019">
        <f>=3.11</f>
        <v/>
      </c>
      <c r="G5019" t="inlineStr"/>
      <c r="H5019" t="inlineStr"/>
    </row>
    <row r="5020">
      <c r="A5020" t="inlineStr">
        <is>
          <t>sd-agent</t>
        </is>
      </c>
      <c r="B5020" t="inlineStr">
        <is>
          <t>0d12757d103e12bb3bb2b92cbf0420e7818f441b</t>
        </is>
      </c>
      <c r="C5020" t="inlineStr">
        <is>
          <t>2015-11-22 10:18:25+00:00</t>
        </is>
      </c>
      <c r="D5020" t="inlineStr">
        <is>
          <t>add</t>
        </is>
      </c>
      <c r="E5020" t="inlineStr">
        <is>
          <t>requests</t>
        </is>
      </c>
      <c r="F5020">
        <f>=2.6.0</f>
        <v/>
      </c>
      <c r="G5020" t="inlineStr"/>
      <c r="H5020" t="inlineStr"/>
    </row>
    <row r="5021">
      <c r="A5021" t="inlineStr">
        <is>
          <t>sd-agent</t>
        </is>
      </c>
      <c r="B5021" t="inlineStr">
        <is>
          <t>0d12757d103e12bb3bb2b92cbf0420e7818f441b</t>
        </is>
      </c>
      <c r="C5021" t="inlineStr">
        <is>
          <t>2015-11-22 10:18:25+00:00</t>
        </is>
      </c>
      <c r="D5021" t="inlineStr">
        <is>
          <t>add</t>
        </is>
      </c>
      <c r="E5021" t="inlineStr">
        <is>
          <t>simplejson</t>
        </is>
      </c>
      <c r="F5021">
        <f>=3.6.5</f>
        <v/>
      </c>
      <c r="G5021" t="inlineStr"/>
      <c r="H5021" t="inlineStr"/>
    </row>
    <row r="5022">
      <c r="A5022" t="inlineStr">
        <is>
          <t>sd-agent</t>
        </is>
      </c>
      <c r="B5022" t="inlineStr">
        <is>
          <t>0d12757d103e12bb3bb2b92cbf0420e7818f441b</t>
        </is>
      </c>
      <c r="C5022" t="inlineStr">
        <is>
          <t>2015-11-22 10:18:25+00:00</t>
        </is>
      </c>
      <c r="D5022" t="inlineStr">
        <is>
          <t>add</t>
        </is>
      </c>
      <c r="E5022" t="inlineStr">
        <is>
          <t>supervisor</t>
        </is>
      </c>
      <c r="F5022">
        <f>=3.1.3</f>
        <v/>
      </c>
      <c r="G5022" t="inlineStr"/>
      <c r="H5022" t="inlineStr"/>
    </row>
    <row r="5023">
      <c r="A5023" t="inlineStr">
        <is>
          <t>sd-agent</t>
        </is>
      </c>
      <c r="B5023" t="inlineStr">
        <is>
          <t>0d12757d103e12bb3bb2b92cbf0420e7818f441b</t>
        </is>
      </c>
      <c r="C5023" t="inlineStr">
        <is>
          <t>2015-11-22 10:18:25+00:00</t>
        </is>
      </c>
      <c r="D5023" t="inlineStr">
        <is>
          <t>add</t>
        </is>
      </c>
      <c r="E5023" t="inlineStr">
        <is>
          <t>tornado</t>
        </is>
      </c>
      <c r="F5023">
        <f>=3.2.2</f>
        <v/>
      </c>
      <c r="G5023" t="inlineStr"/>
      <c r="H5023" t="inlineStr"/>
    </row>
    <row r="5024">
      <c r="A5024" t="inlineStr">
        <is>
          <t>sd-agent</t>
        </is>
      </c>
      <c r="B5024" t="inlineStr">
        <is>
          <t>0d12757d103e12bb3bb2b92cbf0420e7818f441b</t>
        </is>
      </c>
      <c r="C5024" t="inlineStr">
        <is>
          <t>2015-11-22 10:18:25+00:00</t>
        </is>
      </c>
      <c r="D5024" t="inlineStr">
        <is>
          <t>add</t>
        </is>
      </c>
      <c r="E5024" t="inlineStr">
        <is>
          <t>httplib2</t>
        </is>
      </c>
      <c r="F5024">
        <f>=0.9</f>
        <v/>
      </c>
      <c r="G5024" t="inlineStr"/>
      <c r="H5024" t="inlineStr"/>
    </row>
    <row r="5025">
      <c r="A5025" t="inlineStr">
        <is>
          <t>sd-agent</t>
        </is>
      </c>
      <c r="B5025" t="inlineStr">
        <is>
          <t>0d12757d103e12bb3bb2b92cbf0420e7818f441b</t>
        </is>
      </c>
      <c r="C5025" t="inlineStr">
        <is>
          <t>2015-11-22 10:18:25+00:00</t>
        </is>
      </c>
      <c r="D5025" t="inlineStr">
        <is>
          <t>add</t>
        </is>
      </c>
      <c r="E5025" t="inlineStr">
        <is>
          <t>kafka-python</t>
        </is>
      </c>
      <c r="F5025">
        <f>=0.9.3</f>
        <v/>
      </c>
      <c r="G5025" t="inlineStr"/>
      <c r="H5025" t="inlineStr"/>
    </row>
    <row r="5026">
      <c r="A5026" t="inlineStr">
        <is>
          <t>sd-agent</t>
        </is>
      </c>
      <c r="B5026" t="inlineStr">
        <is>
          <t>0d12757d103e12bb3bb2b92cbf0420e7818f441b</t>
        </is>
      </c>
      <c r="C5026" t="inlineStr">
        <is>
          <t>2015-11-22 10:18:25+00:00</t>
        </is>
      </c>
      <c r="D5026" t="inlineStr">
        <is>
          <t>add</t>
        </is>
      </c>
      <c r="E5026" t="inlineStr">
        <is>
          <t>pg8000</t>
        </is>
      </c>
      <c r="F5026">
        <f>=1.10.1</f>
        <v/>
      </c>
      <c r="G5026" t="inlineStr"/>
      <c r="H5026" t="inlineStr"/>
    </row>
    <row r="5027">
      <c r="A5027" t="inlineStr">
        <is>
          <t>sd-agent</t>
        </is>
      </c>
      <c r="B5027" t="inlineStr">
        <is>
          <t>0d12757d103e12bb3bb2b92cbf0420e7818f441b</t>
        </is>
      </c>
      <c r="C5027" t="inlineStr">
        <is>
          <t>2015-11-22 10:18:25+00:00</t>
        </is>
      </c>
      <c r="D5027" t="inlineStr">
        <is>
          <t>add</t>
        </is>
      </c>
      <c r="E5027" t="inlineStr">
        <is>
          <t>pymysql</t>
        </is>
      </c>
      <c r="F5027">
        <f>=0.6.6</f>
        <v/>
      </c>
      <c r="G5027" t="inlineStr"/>
      <c r="H5027" t="inlineStr"/>
    </row>
    <row r="5028">
      <c r="A5028" t="inlineStr">
        <is>
          <t>sd-agent</t>
        </is>
      </c>
      <c r="B5028" t="inlineStr">
        <is>
          <t>0d12757d103e12bb3bb2b92cbf0420e7818f441b</t>
        </is>
      </c>
      <c r="C5028" t="inlineStr">
        <is>
          <t>2015-11-22 10:18:25+00:00</t>
        </is>
      </c>
      <c r="D5028" t="inlineStr">
        <is>
          <t>add</t>
        </is>
      </c>
      <c r="E5028" t="inlineStr">
        <is>
          <t>gearman</t>
        </is>
      </c>
      <c r="F5028">
        <f>=2.0.2</f>
        <v/>
      </c>
      <c r="G5028" t="inlineStr"/>
      <c r="H5028" t="inlineStr"/>
    </row>
    <row r="5029">
      <c r="A5029" t="inlineStr">
        <is>
          <t>sd-agent</t>
        </is>
      </c>
      <c r="B5029" t="inlineStr">
        <is>
          <t>0d12757d103e12bb3bb2b92cbf0420e7818f441b</t>
        </is>
      </c>
      <c r="C5029" t="inlineStr">
        <is>
          <t>2015-11-22 10:18:25+00:00</t>
        </is>
      </c>
      <c r="D5029" t="inlineStr">
        <is>
          <t>add</t>
        </is>
      </c>
      <c r="E5029" t="inlineStr">
        <is>
          <t>python-memcached</t>
        </is>
      </c>
      <c r="F5029">
        <f>=1.53</f>
        <v/>
      </c>
      <c r="G5029" t="inlineStr"/>
      <c r="H5029" t="inlineStr"/>
    </row>
    <row r="5030">
      <c r="A5030" t="inlineStr">
        <is>
          <t>sd-agent</t>
        </is>
      </c>
      <c r="B5030" t="inlineStr">
        <is>
          <t>0d12757d103e12bb3bb2b92cbf0420e7818f441b</t>
        </is>
      </c>
      <c r="C5030" t="inlineStr">
        <is>
          <t>2015-11-22 10:18:25+00:00</t>
        </is>
      </c>
      <c r="D5030" t="inlineStr">
        <is>
          <t>add</t>
        </is>
      </c>
      <c r="E5030" t="inlineStr">
        <is>
          <t>redis</t>
        </is>
      </c>
      <c r="F5030">
        <f>=2.10.3</f>
        <v/>
      </c>
      <c r="G5030" t="inlineStr"/>
      <c r="H5030" t="inlineStr"/>
    </row>
    <row r="5031">
      <c r="A5031" t="inlineStr">
        <is>
          <t>sd-agent</t>
        </is>
      </c>
      <c r="B5031" t="inlineStr">
        <is>
          <t>0d12757d103e12bb3bb2b92cbf0420e7818f441b</t>
        </is>
      </c>
      <c r="C5031" t="inlineStr">
        <is>
          <t>2015-11-22 10:18:25+00:00</t>
        </is>
      </c>
      <c r="D5031" t="inlineStr">
        <is>
          <t>add</t>
        </is>
      </c>
      <c r="E5031" t="inlineStr">
        <is>
          <t>snakebite</t>
        </is>
      </c>
      <c r="F5031">
        <f>=1.3.11</f>
        <v/>
      </c>
      <c r="G5031" t="inlineStr"/>
      <c r="H5031" t="inlineStr"/>
    </row>
    <row r="5032">
      <c r="A5032" t="inlineStr">
        <is>
          <t>sd-agent</t>
        </is>
      </c>
      <c r="B5032" t="inlineStr">
        <is>
          <t>65e45f044c21c9d6893abcb7629b75f004f2f32e</t>
        </is>
      </c>
      <c r="C5032" t="inlineStr">
        <is>
          <t>2016-02-22 17:04:31+00:00</t>
        </is>
      </c>
      <c r="D5032" t="inlineStr">
        <is>
          <t>add</t>
        </is>
      </c>
      <c r="E5032" t="inlineStr">
        <is>
          <t>six</t>
        </is>
      </c>
      <c r="F5032">
        <f>=1.10</f>
        <v/>
      </c>
      <c r="G5032" t="inlineStr"/>
      <c r="H5032" t="inlineStr"/>
    </row>
    <row r="5033">
      <c r="A5033" t="inlineStr">
        <is>
          <t>sd-agent</t>
        </is>
      </c>
      <c r="B5033" t="inlineStr">
        <is>
          <t>65e45f044c21c9d6893abcb7629b75f004f2f32e</t>
        </is>
      </c>
      <c r="C5033" t="inlineStr">
        <is>
          <t>2016-02-22 17:04:31+00:00</t>
        </is>
      </c>
      <c r="D5033" t="inlineStr">
        <is>
          <t>add</t>
        </is>
      </c>
      <c r="E5033" t="inlineStr">
        <is>
          <t>pyvmomi</t>
        </is>
      </c>
      <c r="F5033">
        <f>=5.5.0.2014.1.1</f>
        <v/>
      </c>
      <c r="G5033" t="inlineStr"/>
      <c r="H5033" t="inlineStr"/>
    </row>
    <row r="5034">
      <c r="A5034" t="inlineStr">
        <is>
          <t>sd-agent</t>
        </is>
      </c>
      <c r="B5034" t="inlineStr">
        <is>
          <t>c1a423fae463e2feddd474b27d889192b3965c49</t>
        </is>
      </c>
      <c r="C5034" t="inlineStr">
        <is>
          <t>2016-09-08 07:35:59+00:00</t>
        </is>
      </c>
      <c r="D5034" t="inlineStr">
        <is>
          <t>verchange</t>
        </is>
      </c>
      <c r="E5034" t="inlineStr">
        <is>
          <t>pyvmomi</t>
        </is>
      </c>
      <c r="F5034">
        <f>=6.0.0</f>
        <v/>
      </c>
      <c r="G5034" t="inlineStr">
        <is>
          <t>pyvmomi</t>
        </is>
      </c>
      <c r="H5034">
        <f>=5.5.0.2014.1.1</f>
        <v/>
      </c>
    </row>
    <row r="5035">
      <c r="A5035" t="inlineStr">
        <is>
          <t>sd-agent</t>
        </is>
      </c>
      <c r="B5035" t="inlineStr">
        <is>
          <t>c1a423fae463e2feddd474b27d889192b3965c49</t>
        </is>
      </c>
      <c r="C5035" t="inlineStr">
        <is>
          <t>2016-09-08 07:35:59+00:00</t>
        </is>
      </c>
      <c r="D5035" t="inlineStr">
        <is>
          <t>verchange</t>
        </is>
      </c>
      <c r="E5035" t="inlineStr">
        <is>
          <t>supervisor</t>
        </is>
      </c>
      <c r="F5035">
        <f>=3.3.0</f>
        <v/>
      </c>
      <c r="G5035" t="inlineStr">
        <is>
          <t>supervisor</t>
        </is>
      </c>
      <c r="H5035">
        <f>=3.1.3</f>
        <v/>
      </c>
    </row>
    <row r="5036">
      <c r="A5036" t="inlineStr">
        <is>
          <t>sd-agent</t>
        </is>
      </c>
      <c r="B5036" t="inlineStr">
        <is>
          <t>c1a423fae463e2feddd474b27d889192b3965c49</t>
        </is>
      </c>
      <c r="C5036" t="inlineStr">
        <is>
          <t>2016-09-08 07:35:59+00:00</t>
        </is>
      </c>
      <c r="D5036" t="inlineStr">
        <is>
          <t>verchange</t>
        </is>
      </c>
      <c r="E5036" t="inlineStr">
        <is>
          <t>boto</t>
        </is>
      </c>
      <c r="F5036">
        <f>=2.39.0</f>
        <v/>
      </c>
      <c r="G5036" t="inlineStr">
        <is>
          <t>boto</t>
        </is>
      </c>
      <c r="H5036">
        <f>=2.36.0</f>
        <v/>
      </c>
    </row>
    <row r="5037">
      <c r="A5037" t="inlineStr">
        <is>
          <t>sd-agent</t>
        </is>
      </c>
      <c r="B5037" t="inlineStr">
        <is>
          <t>c1a423fae463e2feddd474b27d889192b3965c49</t>
        </is>
      </c>
      <c r="C5037" t="inlineStr">
        <is>
          <t>2016-09-08 07:35:59+00:00</t>
        </is>
      </c>
      <c r="D5037" t="inlineStr">
        <is>
          <t>add</t>
        </is>
      </c>
      <c r="E5037" t="inlineStr">
        <is>
          <t>uptime</t>
        </is>
      </c>
      <c r="F5037">
        <f>=3.0.1</f>
        <v/>
      </c>
      <c r="G5037" t="inlineStr"/>
      <c r="H5037" t="inlineStr"/>
    </row>
    <row r="5038">
      <c r="A5038" t="inlineStr">
        <is>
          <t>sd-agent</t>
        </is>
      </c>
      <c r="B5038" t="inlineStr">
        <is>
          <t>c1a423fae463e2feddd474b27d889192b3965c49</t>
        </is>
      </c>
      <c r="C5038" t="inlineStr">
        <is>
          <t>2016-09-08 07:35:59+00:00</t>
        </is>
      </c>
      <c r="D5038" t="inlineStr">
        <is>
          <t>add</t>
        </is>
      </c>
      <c r="E5038" t="inlineStr">
        <is>
          <t>docker-py</t>
        </is>
      </c>
      <c r="F5038">
        <f>=1.8.1</f>
        <v/>
      </c>
      <c r="G5038" t="inlineStr"/>
      <c r="H5038" t="inlineStr"/>
    </row>
    <row r="5039">
      <c r="A5039" t="inlineStr">
        <is>
          <t>sd-agent</t>
        </is>
      </c>
      <c r="B5039" t="inlineStr">
        <is>
          <t>c1a423fae463e2feddd474b27d889192b3965c49</t>
        </is>
      </c>
      <c r="C5039" t="inlineStr">
        <is>
          <t>2016-09-08 07:35:59+00:00</t>
        </is>
      </c>
      <c r="D5039" t="inlineStr">
        <is>
          <t>add</t>
        </is>
      </c>
      <c r="E5039" t="inlineStr">
        <is>
          <t>dnspython</t>
        </is>
      </c>
      <c r="F5039">
        <f>=1.12.0</f>
        <v/>
      </c>
      <c r="G5039" t="inlineStr"/>
      <c r="H5039" t="inlineStr"/>
    </row>
    <row r="5040">
      <c r="A5040" t="inlineStr">
        <is>
          <t>sd-agent</t>
        </is>
      </c>
      <c r="B5040" t="inlineStr">
        <is>
          <t>c1a423fae463e2feddd474b27d889192b3965c49</t>
        </is>
      </c>
      <c r="C5040" t="inlineStr">
        <is>
          <t>2016-09-08 07:35:59+00:00</t>
        </is>
      </c>
      <c r="D5040" t="inlineStr">
        <is>
          <t>add</t>
        </is>
      </c>
      <c r="E5040" t="inlineStr">
        <is>
          <t>python-etcd</t>
        </is>
      </c>
      <c r="F5040">
        <f>=0.4.2</f>
        <v/>
      </c>
      <c r="G5040" t="inlineStr"/>
      <c r="H5040" t="inlineStr"/>
    </row>
    <row r="5041">
      <c r="A5041" t="inlineStr">
        <is>
          <t>sd-agent</t>
        </is>
      </c>
      <c r="B5041" t="inlineStr">
        <is>
          <t>c1a423fae463e2feddd474b27d889192b3965c49</t>
        </is>
      </c>
      <c r="C5041" t="inlineStr">
        <is>
          <t>2016-09-08 07:35:59+00:00</t>
        </is>
      </c>
      <c r="D5041" t="inlineStr">
        <is>
          <t>add</t>
        </is>
      </c>
      <c r="E5041" t="inlineStr">
        <is>
          <t>python-consul</t>
        </is>
      </c>
      <c r="F5041">
        <f>=0.4.7</f>
        <v/>
      </c>
      <c r="G5041" t="inlineStr"/>
      <c r="H5041" t="inlineStr"/>
    </row>
    <row r="5042">
      <c r="A5042" t="inlineStr">
        <is>
          <t>sd-agent</t>
        </is>
      </c>
      <c r="B5042" t="inlineStr">
        <is>
          <t>c5d24ccff20433d67fcc55edf7658fd49f6586ec</t>
        </is>
      </c>
      <c r="C5042" t="inlineStr">
        <is>
          <t>2017-12-04 12:04:01+00:00</t>
        </is>
      </c>
      <c r="D5042" t="inlineStr">
        <is>
          <t>verchange</t>
        </is>
      </c>
      <c r="E5042" t="inlineStr">
        <is>
          <t>docker-py</t>
        </is>
      </c>
      <c r="F5042">
        <f>=1.10.6</f>
        <v/>
      </c>
      <c r="G5042" t="inlineStr">
        <is>
          <t>docker-py</t>
        </is>
      </c>
      <c r="H5042">
        <f>=1.8.1</f>
        <v/>
      </c>
    </row>
    <row r="5043">
      <c r="A5043" t="inlineStr">
        <is>
          <t>sd-agent</t>
        </is>
      </c>
      <c r="B5043" t="inlineStr">
        <is>
          <t>c5d24ccff20433d67fcc55edf7658fd49f6586ec</t>
        </is>
      </c>
      <c r="C5043" t="inlineStr">
        <is>
          <t>2017-12-04 12:04:01+00:00</t>
        </is>
      </c>
      <c r="D5043" t="inlineStr">
        <is>
          <t>verchange</t>
        </is>
      </c>
      <c r="E5043" t="inlineStr">
        <is>
          <t>requests</t>
        </is>
      </c>
      <c r="F5043">
        <f>=2.11.1</f>
        <v/>
      </c>
      <c r="G5043" t="inlineStr">
        <is>
          <t>requests</t>
        </is>
      </c>
      <c r="H5043">
        <f>=2.6.0</f>
        <v/>
      </c>
    </row>
    <row r="5044">
      <c r="A5044" t="inlineStr">
        <is>
          <t>sd-agent</t>
        </is>
      </c>
      <c r="B5044" t="inlineStr">
        <is>
          <t>c5d24ccff20433d67fcc55edf7658fd49f6586ec</t>
        </is>
      </c>
      <c r="C5044" t="inlineStr">
        <is>
          <t>2017-12-04 12:04:01+00:00</t>
        </is>
      </c>
      <c r="D5044" t="inlineStr">
        <is>
          <t>verchange</t>
        </is>
      </c>
      <c r="E5044" t="inlineStr">
        <is>
          <t>python-etcd</t>
        </is>
      </c>
      <c r="F5044">
        <f>=0.4.5</f>
        <v/>
      </c>
      <c r="G5044" t="inlineStr">
        <is>
          <t>python-etcd</t>
        </is>
      </c>
      <c r="H5044">
        <f>=0.4.2</f>
        <v/>
      </c>
    </row>
    <row r="5045">
      <c r="A5045" t="inlineStr">
        <is>
          <t>sd-agent</t>
        </is>
      </c>
      <c r="B5045" t="inlineStr">
        <is>
          <t>c5d24ccff20433d67fcc55edf7658fd49f6586ec</t>
        </is>
      </c>
      <c r="C5045" t="inlineStr">
        <is>
          <t>2017-12-04 12:04:01+00:00</t>
        </is>
      </c>
      <c r="D5045" t="inlineStr">
        <is>
          <t>verchange</t>
        </is>
      </c>
      <c r="E5045" t="inlineStr">
        <is>
          <t>python-consul</t>
        </is>
      </c>
      <c r="F5045">
        <f>=0.4.7</f>
        <v/>
      </c>
      <c r="G5045" t="inlineStr">
        <is>
          <t>python-consul</t>
        </is>
      </c>
      <c r="H5045">
        <f>=0.4.7</f>
        <v/>
      </c>
    </row>
    <row r="5046">
      <c r="A5046" t="inlineStr">
        <is>
          <t>sd-agent</t>
        </is>
      </c>
      <c r="B5046" t="inlineStr">
        <is>
          <t>c5d24ccff20433d67fcc55edf7658fd49f6586ec</t>
        </is>
      </c>
      <c r="C5046" t="inlineStr">
        <is>
          <t>2017-12-04 12:04:01+00:00</t>
        </is>
      </c>
      <c r="D5046" t="inlineStr">
        <is>
          <t>verchange</t>
        </is>
      </c>
      <c r="E5046" t="inlineStr">
        <is>
          <t>boto</t>
        </is>
      </c>
      <c r="F5046">
        <f>=2.46.1</f>
        <v/>
      </c>
      <c r="G5046" t="inlineStr">
        <is>
          <t>boto</t>
        </is>
      </c>
      <c r="H5046">
        <f>=2.39.0</f>
        <v/>
      </c>
    </row>
    <row r="5047">
      <c r="A5047" t="inlineStr">
        <is>
          <t>sd-agent</t>
        </is>
      </c>
      <c r="B5047" t="inlineStr">
        <is>
          <t>c5d24ccff20433d67fcc55edf7658fd49f6586ec</t>
        </is>
      </c>
      <c r="C5047" t="inlineStr">
        <is>
          <t>2017-12-04 12:04:01+00:00</t>
        </is>
      </c>
      <c r="D5047" t="inlineStr">
        <is>
          <t>add</t>
        </is>
      </c>
      <c r="E5047" t="inlineStr">
        <is>
          <t>kazoo</t>
        </is>
      </c>
      <c r="F5047">
        <f>=2.2.1</f>
        <v/>
      </c>
      <c r="G5047" t="inlineStr"/>
      <c r="H5047" t="inlineStr"/>
    </row>
    <row r="5048">
      <c r="A5048" t="inlineStr">
        <is>
          <t>sd-agent</t>
        </is>
      </c>
      <c r="B5048" t="inlineStr">
        <is>
          <t>c5d24ccff20433d67fcc55edf7658fd49f6586ec</t>
        </is>
      </c>
      <c r="C5048" t="inlineStr">
        <is>
          <t>2017-12-04 12:04:01+00:00</t>
        </is>
      </c>
      <c r="D5048" t="inlineStr">
        <is>
          <t>rem</t>
        </is>
      </c>
      <c r="E5048" t="inlineStr"/>
      <c r="F5048" t="inlineStr"/>
      <c r="G5048" t="inlineStr">
        <is>
          <t>httplib2</t>
        </is>
      </c>
      <c r="H5048">
        <f>=0.9</f>
        <v/>
      </c>
    </row>
    <row r="5049">
      <c r="A5049" t="inlineStr">
        <is>
          <t>sd-agent</t>
        </is>
      </c>
      <c r="B5049" t="inlineStr">
        <is>
          <t>c5d24ccff20433d67fcc55edf7658fd49f6586ec</t>
        </is>
      </c>
      <c r="C5049" t="inlineStr">
        <is>
          <t>2017-12-04 12:04:01+00:00</t>
        </is>
      </c>
      <c r="D5049" t="inlineStr">
        <is>
          <t>rem</t>
        </is>
      </c>
      <c r="E5049" t="inlineStr"/>
      <c r="F5049" t="inlineStr"/>
      <c r="G5049" t="inlineStr">
        <is>
          <t>kafka-python</t>
        </is>
      </c>
      <c r="H5049">
        <f>=0.9.3</f>
        <v/>
      </c>
    </row>
    <row r="5050">
      <c r="A5050" t="inlineStr">
        <is>
          <t>sd-agent</t>
        </is>
      </c>
      <c r="B5050" t="inlineStr">
        <is>
          <t>c5d24ccff20433d67fcc55edf7658fd49f6586ec</t>
        </is>
      </c>
      <c r="C5050" t="inlineStr">
        <is>
          <t>2017-12-04 12:04:01+00:00</t>
        </is>
      </c>
      <c r="D5050" t="inlineStr">
        <is>
          <t>rem</t>
        </is>
      </c>
      <c r="E5050" t="inlineStr"/>
      <c r="F5050" t="inlineStr"/>
      <c r="G5050" t="inlineStr">
        <is>
          <t>six</t>
        </is>
      </c>
      <c r="H5050">
        <f>=1.10</f>
        <v/>
      </c>
    </row>
    <row r="5051">
      <c r="A5051" t="inlineStr">
        <is>
          <t>sd-agent</t>
        </is>
      </c>
      <c r="B5051" t="inlineStr">
        <is>
          <t>c5d24ccff20433d67fcc55edf7658fd49f6586ec</t>
        </is>
      </c>
      <c r="C5051" t="inlineStr">
        <is>
          <t>2017-12-04 12:04:01+00:00</t>
        </is>
      </c>
      <c r="D5051" t="inlineStr">
        <is>
          <t>rem</t>
        </is>
      </c>
      <c r="E5051" t="inlineStr"/>
      <c r="F5051" t="inlineStr"/>
      <c r="G5051" t="inlineStr">
        <is>
          <t>pg8000</t>
        </is>
      </c>
      <c r="H5051">
        <f>=1.10.1</f>
        <v/>
      </c>
    </row>
    <row r="5052">
      <c r="A5052" t="inlineStr">
        <is>
          <t>sd-agent</t>
        </is>
      </c>
      <c r="B5052" t="inlineStr">
        <is>
          <t>c5d24ccff20433d67fcc55edf7658fd49f6586ec</t>
        </is>
      </c>
      <c r="C5052" t="inlineStr">
        <is>
          <t>2017-12-04 12:04:01+00:00</t>
        </is>
      </c>
      <c r="D5052" t="inlineStr">
        <is>
          <t>rem</t>
        </is>
      </c>
      <c r="E5052" t="inlineStr"/>
      <c r="F5052" t="inlineStr"/>
      <c r="G5052" t="inlineStr">
        <is>
          <t>pymysql</t>
        </is>
      </c>
      <c r="H5052">
        <f>=0.6.6</f>
        <v/>
      </c>
    </row>
    <row r="5053">
      <c r="A5053" t="inlineStr">
        <is>
          <t>sd-agent</t>
        </is>
      </c>
      <c r="B5053" t="inlineStr">
        <is>
          <t>c5d24ccff20433d67fcc55edf7658fd49f6586ec</t>
        </is>
      </c>
      <c r="C5053" t="inlineStr">
        <is>
          <t>2017-12-04 12:04:01+00:00</t>
        </is>
      </c>
      <c r="D5053" t="inlineStr">
        <is>
          <t>rem</t>
        </is>
      </c>
      <c r="E5053" t="inlineStr"/>
      <c r="F5053" t="inlineStr"/>
      <c r="G5053" t="inlineStr">
        <is>
          <t>gearman</t>
        </is>
      </c>
      <c r="H5053">
        <f>=2.0.2</f>
        <v/>
      </c>
    </row>
    <row r="5054">
      <c r="A5054" t="inlineStr">
        <is>
          <t>sd-agent</t>
        </is>
      </c>
      <c r="B5054" t="inlineStr">
        <is>
          <t>c5d24ccff20433d67fcc55edf7658fd49f6586ec</t>
        </is>
      </c>
      <c r="C5054" t="inlineStr">
        <is>
          <t>2017-12-04 12:04:01+00:00</t>
        </is>
      </c>
      <c r="D5054" t="inlineStr">
        <is>
          <t>rem</t>
        </is>
      </c>
      <c r="E5054" t="inlineStr"/>
      <c r="F5054" t="inlineStr"/>
      <c r="G5054" t="inlineStr">
        <is>
          <t>python-memcached</t>
        </is>
      </c>
      <c r="H5054">
        <f>=1.53</f>
        <v/>
      </c>
    </row>
    <row r="5055">
      <c r="A5055" t="inlineStr">
        <is>
          <t>sd-agent</t>
        </is>
      </c>
      <c r="B5055" t="inlineStr">
        <is>
          <t>c5d24ccff20433d67fcc55edf7658fd49f6586ec</t>
        </is>
      </c>
      <c r="C5055" t="inlineStr">
        <is>
          <t>2017-12-04 12:04:01+00:00</t>
        </is>
      </c>
      <c r="D5055" t="inlineStr">
        <is>
          <t>rem</t>
        </is>
      </c>
      <c r="E5055" t="inlineStr"/>
      <c r="F5055" t="inlineStr"/>
      <c r="G5055" t="inlineStr">
        <is>
          <t>redis</t>
        </is>
      </c>
      <c r="H5055">
        <f>=2.10.3</f>
        <v/>
      </c>
    </row>
    <row r="5056">
      <c r="A5056" t="inlineStr">
        <is>
          <t>sd-agent</t>
        </is>
      </c>
      <c r="B5056" t="inlineStr">
        <is>
          <t>c5d24ccff20433d67fcc55edf7658fd49f6586ec</t>
        </is>
      </c>
      <c r="C5056" t="inlineStr">
        <is>
          <t>2017-12-04 12:04:01+00:00</t>
        </is>
      </c>
      <c r="D5056" t="inlineStr">
        <is>
          <t>rem</t>
        </is>
      </c>
      <c r="E5056" t="inlineStr"/>
      <c r="F5056" t="inlineStr"/>
      <c r="G5056" t="inlineStr">
        <is>
          <t>pyvmomi</t>
        </is>
      </c>
      <c r="H5056">
        <f>=6.0.0</f>
        <v/>
      </c>
    </row>
    <row r="5057">
      <c r="A5057" t="inlineStr">
        <is>
          <t>sd-agent</t>
        </is>
      </c>
      <c r="B5057" t="inlineStr">
        <is>
          <t>c5d24ccff20433d67fcc55edf7658fd49f6586ec</t>
        </is>
      </c>
      <c r="C5057" t="inlineStr">
        <is>
          <t>2017-12-04 12:04:01+00:00</t>
        </is>
      </c>
      <c r="D5057" t="inlineStr">
        <is>
          <t>rem</t>
        </is>
      </c>
      <c r="E5057" t="inlineStr"/>
      <c r="F5057" t="inlineStr"/>
      <c r="G5057" t="inlineStr">
        <is>
          <t>snakebite</t>
        </is>
      </c>
      <c r="H5057">
        <f>=1.3.11</f>
        <v/>
      </c>
    </row>
    <row r="5058">
      <c r="A5058" t="inlineStr">
        <is>
          <t>sd-agent</t>
        </is>
      </c>
      <c r="B5058" t="inlineStr">
        <is>
          <t>c5d24ccff20433d67fcc55edf7658fd49f6586ec</t>
        </is>
      </c>
      <c r="C5058" t="inlineStr">
        <is>
          <t>2017-12-04 12:04:01+00:00</t>
        </is>
      </c>
      <c r="D5058" t="inlineStr">
        <is>
          <t>rem</t>
        </is>
      </c>
      <c r="E5058" t="inlineStr"/>
      <c r="F5058" t="inlineStr"/>
      <c r="G5058" t="inlineStr">
        <is>
          <t>dnspython</t>
        </is>
      </c>
      <c r="H5058">
        <f>=1.12.0</f>
        <v/>
      </c>
    </row>
    <row r="5059">
      <c r="A5059" t="inlineStr">
        <is>
          <t>sd-agent</t>
        </is>
      </c>
      <c r="B5059" t="inlineStr">
        <is>
          <t>c85726a7ff3e64edc84d9efe525149e0cab8637e</t>
        </is>
      </c>
      <c r="C5059" t="inlineStr">
        <is>
          <t>2018-11-21 10:06:39+00:00</t>
        </is>
      </c>
      <c r="D5059" t="inlineStr">
        <is>
          <t>verchange</t>
        </is>
      </c>
      <c r="E5059" t="inlineStr">
        <is>
          <t>requests</t>
        </is>
      </c>
      <c r="F5059">
        <f>=2.20.0</f>
        <v/>
      </c>
      <c r="G5059" t="inlineStr">
        <is>
          <t>requests</t>
        </is>
      </c>
      <c r="H5059">
        <f>=2.11.1</f>
        <v/>
      </c>
    </row>
    <row r="5060">
      <c r="A5060" t="inlineStr">
        <is>
          <t>sd-agent</t>
        </is>
      </c>
      <c r="B5060" t="inlineStr">
        <is>
          <t>9c6bf3454571d77cdb196e5ee6cba0b28252b799</t>
        </is>
      </c>
      <c r="C5060" t="inlineStr">
        <is>
          <t>2019-01-14 15:44:14+00:00</t>
        </is>
      </c>
      <c r="D5060" t="inlineStr">
        <is>
          <t>verchange</t>
        </is>
      </c>
      <c r="E5060" t="inlineStr">
        <is>
          <t>pyyaml</t>
        </is>
      </c>
      <c r="F5060" t="inlineStr">
        <is>
          <t>&gt;=4.2b1</t>
        </is>
      </c>
      <c r="G5060" t="inlineStr">
        <is>
          <t>pyyaml</t>
        </is>
      </c>
      <c r="H5060">
        <f>=3.11</f>
        <v/>
      </c>
    </row>
    <row r="5061">
      <c r="A5061" t="inlineStr">
        <is>
          <t>sd-agent</t>
        </is>
      </c>
      <c r="B5061" t="inlineStr">
        <is>
          <t>74481bed49150a974e420822ce8c2bbbe899241d</t>
        </is>
      </c>
      <c r="C5061" t="inlineStr">
        <is>
          <t>2019-03-12 13:47:49+00:00</t>
        </is>
      </c>
      <c r="D5061" t="inlineStr">
        <is>
          <t>verchange</t>
        </is>
      </c>
      <c r="E5061" t="inlineStr">
        <is>
          <t>kazoo</t>
        </is>
      </c>
      <c r="F5061">
        <f>=2.4.0</f>
        <v/>
      </c>
      <c r="G5061" t="inlineStr">
        <is>
          <t>kazoo</t>
        </is>
      </c>
      <c r="H5061">
        <f>=2.2.1</f>
        <v/>
      </c>
    </row>
    <row r="5062">
      <c r="A5062" t="inlineStr">
        <is>
          <t>sd-agent</t>
        </is>
      </c>
      <c r="B5062" t="inlineStr">
        <is>
          <t>74481bed49150a974e420822ce8c2bbbe899241d</t>
        </is>
      </c>
      <c r="C5062" t="inlineStr">
        <is>
          <t>2019-03-12 13:47:49+00:00</t>
        </is>
      </c>
      <c r="D5062" t="inlineStr">
        <is>
          <t>verchange</t>
        </is>
      </c>
      <c r="E5062" t="inlineStr">
        <is>
          <t>supervisor</t>
        </is>
      </c>
      <c r="F5062">
        <f>=3.3.3</f>
        <v/>
      </c>
      <c r="G5062" t="inlineStr">
        <is>
          <t>supervisor</t>
        </is>
      </c>
      <c r="H5062">
        <f>=3.3.0</f>
        <v/>
      </c>
    </row>
    <row r="5063">
      <c r="A5063" t="inlineStr">
        <is>
          <t>sd-agent</t>
        </is>
      </c>
      <c r="B5063" t="inlineStr">
        <is>
          <t>74481bed49150a974e420822ce8c2bbbe899241d</t>
        </is>
      </c>
      <c r="C5063" t="inlineStr">
        <is>
          <t>2019-03-12 13:47:49+00:00</t>
        </is>
      </c>
      <c r="D5063" t="inlineStr">
        <is>
          <t>add</t>
        </is>
      </c>
      <c r="E5063" t="inlineStr">
        <is>
          <t>prometheus-client</t>
        </is>
      </c>
      <c r="F5063">
        <f>=0.1.0</f>
        <v/>
      </c>
      <c r="G5063" t="inlineStr"/>
      <c r="H5063" t="inlineStr"/>
    </row>
    <row r="5064">
      <c r="A5064" t="inlineStr">
        <is>
          <t>sd-agent</t>
        </is>
      </c>
      <c r="B5064" t="inlineStr">
        <is>
          <t>7de57edad3e2115bab7978c91ed6fcf27dddb10a</t>
        </is>
      </c>
      <c r="C5064" t="inlineStr">
        <is>
          <t>2020-05-05 14:52:02+00:00</t>
        </is>
      </c>
      <c r="D5064" t="inlineStr">
        <is>
          <t>verchange</t>
        </is>
      </c>
      <c r="E5064" t="inlineStr">
        <is>
          <t>ntplib</t>
        </is>
      </c>
      <c r="F5064">
        <f>=0.3.4</f>
        <v/>
      </c>
      <c r="G5064" t="inlineStr">
        <is>
          <t>ntplib</t>
        </is>
      </c>
      <c r="H5064">
        <f>=0.3.3</f>
        <v/>
      </c>
    </row>
    <row r="5065">
      <c r="A5065" t="inlineStr">
        <is>
          <t>sd-agent</t>
        </is>
      </c>
      <c r="B5065" t="inlineStr">
        <is>
          <t>8c9e1147ba15825cabe8ad35f15c8ea93d38740f</t>
        </is>
      </c>
      <c r="C5065" t="inlineStr">
        <is>
          <t>2020-07-14 14:30:31+00:00</t>
        </is>
      </c>
      <c r="D5065" t="inlineStr">
        <is>
          <t>verchange</t>
        </is>
      </c>
      <c r="E5065" t="inlineStr">
        <is>
          <t>ntplib</t>
        </is>
      </c>
      <c r="F5065">
        <f>=0.3.4</f>
        <v/>
      </c>
      <c r="G5065" t="inlineStr">
        <is>
          <t>ntplib</t>
        </is>
      </c>
      <c r="H5065">
        <f>=0.3.3</f>
        <v/>
      </c>
    </row>
    <row r="5066">
      <c r="A5066" t="inlineStr">
        <is>
          <t>WebWhatsapp-Wrapper</t>
        </is>
      </c>
      <c r="B5066" t="inlineStr">
        <is>
          <t>4a10a897e6e041131c6ea9999b3ef18c9788c326</t>
        </is>
      </c>
      <c r="C5066" t="inlineStr">
        <is>
          <t>2018-05-18 11:21:00+00:00</t>
        </is>
      </c>
      <c r="D5066" t="inlineStr">
        <is>
          <t>add</t>
        </is>
      </c>
      <c r="E5066" t="inlineStr">
        <is>
          <t>cryptography</t>
        </is>
      </c>
      <c r="F5066" t="inlineStr"/>
      <c r="G5066" t="inlineStr"/>
      <c r="H5066" t="inlineStr"/>
    </row>
    <row r="5067">
      <c r="A5067" t="inlineStr">
        <is>
          <t>WebWhatsapp-Wrapper</t>
        </is>
      </c>
      <c r="B5067" t="inlineStr">
        <is>
          <t>4a10a897e6e041131c6ea9999b3ef18c9788c326</t>
        </is>
      </c>
      <c r="C5067" t="inlineStr">
        <is>
          <t>2018-05-18 11:21:00+00:00</t>
        </is>
      </c>
      <c r="D5067" t="inlineStr">
        <is>
          <t>rem</t>
        </is>
      </c>
      <c r="E5067" t="inlineStr"/>
      <c r="F5067" t="inlineStr"/>
      <c r="G5067" t="inlineStr">
        <is>
          <t>pycrypto</t>
        </is>
      </c>
      <c r="H5067" t="inlineStr"/>
    </row>
    <row r="5068">
      <c r="A5068" t="inlineStr">
        <is>
          <t>pytest_jira</t>
        </is>
      </c>
      <c r="B5068" t="inlineStr">
        <is>
          <t>ebb47fd40ea226f4af0334e2c6d55981569e0fe6</t>
        </is>
      </c>
      <c r="C5068" t="inlineStr">
        <is>
          <t>2016-06-30 15:06:52+00:00</t>
        </is>
      </c>
      <c r="D5068" t="inlineStr">
        <is>
          <t>verchange</t>
        </is>
      </c>
      <c r="E5068" t="inlineStr">
        <is>
          <t>jira</t>
        </is>
      </c>
      <c r="F5068" t="inlineStr">
        <is>
          <t>&gt;=0.43</t>
        </is>
      </c>
      <c r="G5068" t="inlineStr">
        <is>
          <t>jira</t>
        </is>
      </c>
      <c r="H5068" t="inlineStr">
        <is>
          <t>&gt;=0.13</t>
        </is>
      </c>
    </row>
    <row r="5069">
      <c r="A5069" t="inlineStr">
        <is>
          <t>pytest_jira</t>
        </is>
      </c>
      <c r="B5069" t="inlineStr">
        <is>
          <t>2be439c5d8b614fab612e91060062ae4729049e0</t>
        </is>
      </c>
      <c r="C5069" t="inlineStr">
        <is>
          <t>2016-10-18 08:45:11+00:00</t>
        </is>
      </c>
      <c r="D5069" t="inlineStr">
        <is>
          <t>verchange</t>
        </is>
      </c>
      <c r="E5069" t="inlineStr">
        <is>
          <t>pytest</t>
        </is>
      </c>
      <c r="F5069" t="inlineStr">
        <is>
          <t>&gt;=2.2.4;&lt;3.0.0</t>
        </is>
      </c>
      <c r="G5069" t="inlineStr">
        <is>
          <t>pytest</t>
        </is>
      </c>
      <c r="H5069" t="inlineStr">
        <is>
          <t>&gt;=2.2.4</t>
        </is>
      </c>
    </row>
    <row r="5070">
      <c r="A5070" t="inlineStr">
        <is>
          <t>pytest_jira</t>
        </is>
      </c>
      <c r="B5070" t="inlineStr">
        <is>
          <t>8b511ba28224d58394b250965b6ef324d1aaab80</t>
        </is>
      </c>
      <c r="C5070" t="inlineStr">
        <is>
          <t>2016-10-24 14:17:31+00:00</t>
        </is>
      </c>
      <c r="D5070" t="inlineStr">
        <is>
          <t>verchange</t>
        </is>
      </c>
      <c r="E5070" t="inlineStr">
        <is>
          <t>pytest</t>
        </is>
      </c>
      <c r="F5070" t="inlineStr">
        <is>
          <t>&gt;=2.2.4</t>
        </is>
      </c>
      <c r="G5070" t="inlineStr">
        <is>
          <t>pytest</t>
        </is>
      </c>
      <c r="H5070" t="inlineStr">
        <is>
          <t>&gt;=2.2.4;&lt;3.0.0</t>
        </is>
      </c>
    </row>
    <row r="5071">
      <c r="A5071" t="inlineStr">
        <is>
          <t>pytest_jira</t>
        </is>
      </c>
      <c r="B5071" t="inlineStr">
        <is>
          <t>5f6c09864a50ab92592cd2cbccbf02633c6297f6</t>
        </is>
      </c>
      <c r="C5071" t="inlineStr">
        <is>
          <t>2017-05-26 13:14:40+00:00</t>
        </is>
      </c>
      <c r="D5071" t="inlineStr">
        <is>
          <t>add</t>
        </is>
      </c>
      <c r="E5071" t="inlineStr">
        <is>
          <t>requests</t>
        </is>
      </c>
      <c r="F5071" t="inlineStr">
        <is>
          <t>&gt;=2.13.0</t>
        </is>
      </c>
      <c r="G5071" t="inlineStr"/>
      <c r="H5071" t="inlineStr"/>
    </row>
    <row r="5072">
      <c r="A5072" t="inlineStr">
        <is>
          <t>pytest_jira</t>
        </is>
      </c>
      <c r="B5072" t="inlineStr">
        <is>
          <t>5f6c09864a50ab92592cd2cbccbf02633c6297f6</t>
        </is>
      </c>
      <c r="C5072" t="inlineStr">
        <is>
          <t>2017-05-26 13:14:40+00:00</t>
        </is>
      </c>
      <c r="D5072" t="inlineStr">
        <is>
          <t>rem</t>
        </is>
      </c>
      <c r="E5072" t="inlineStr"/>
      <c r="F5072" t="inlineStr"/>
      <c r="G5072" t="inlineStr">
        <is>
          <t>jira</t>
        </is>
      </c>
      <c r="H5072" t="inlineStr">
        <is>
          <t>&gt;=0.43</t>
        </is>
      </c>
    </row>
    <row r="5073">
      <c r="A5073" t="inlineStr">
        <is>
          <t>pytest_jira</t>
        </is>
      </c>
      <c r="B5073" t="inlineStr">
        <is>
          <t>5fd7b604b084f7c64eea3870ed9b95b6dc16d0f4</t>
        </is>
      </c>
      <c r="C5073" t="inlineStr">
        <is>
          <t>2017-10-04 17:15:57+00:00</t>
        </is>
      </c>
      <c r="D5073" t="inlineStr">
        <is>
          <t>rem</t>
        </is>
      </c>
      <c r="E5073" t="inlineStr"/>
      <c r="F5073" t="inlineStr"/>
      <c r="G5073" t="inlineStr">
        <is>
          <t>ordereddict</t>
        </is>
      </c>
      <c r="H5073" t="inlineStr"/>
    </row>
    <row r="5074">
      <c r="A5074" t="inlineStr">
        <is>
          <t>pytest_jira</t>
        </is>
      </c>
      <c r="B5074" t="inlineStr">
        <is>
          <t>8123759e5da6f0a283461e3b33e13ba581390d93</t>
        </is>
      </c>
      <c r="C5074" t="inlineStr">
        <is>
          <t>2019-09-09 17:07:50+00:00</t>
        </is>
      </c>
      <c r="D5074" t="inlineStr">
        <is>
          <t>add</t>
        </is>
      </c>
      <c r="E5074" t="inlineStr">
        <is>
          <t>retry</t>
        </is>
      </c>
      <c r="F5074" t="inlineStr">
        <is>
          <t>&gt;=0.9.2</t>
        </is>
      </c>
      <c r="G5074" t="inlineStr"/>
      <c r="H5074" t="inlineStr"/>
    </row>
    <row r="5075">
      <c r="A5075" t="inlineStr">
        <is>
          <t>pytest_jira</t>
        </is>
      </c>
      <c r="B5075" t="inlineStr">
        <is>
          <t>722d663bea4070efce65906a1e5dca5ef1061987</t>
        </is>
      </c>
      <c r="C5075" t="inlineStr">
        <is>
          <t>2019-09-23 09:56:35+00:00</t>
        </is>
      </c>
      <c r="D5075" t="inlineStr">
        <is>
          <t>add</t>
        </is>
      </c>
      <c r="E5075" t="inlineStr">
        <is>
          <t>marshmallow</t>
        </is>
      </c>
      <c r="F5075" t="inlineStr">
        <is>
          <t>&gt;=3.2.0</t>
        </is>
      </c>
      <c r="G5075" t="inlineStr"/>
      <c r="H5075" t="inlineStr"/>
    </row>
    <row r="5076">
      <c r="A5076" t="inlineStr">
        <is>
          <t>networking-generic-switch</t>
        </is>
      </c>
      <c r="B5076" t="inlineStr">
        <is>
          <t>82e739878bed8aea1709bf159e507fc8d70d57e5</t>
        </is>
      </c>
      <c r="C5076" t="inlineStr">
        <is>
          <t>2017-03-31 09:24:26+00:00</t>
        </is>
      </c>
      <c r="D5076" t="inlineStr">
        <is>
          <t>verchange</t>
        </is>
      </c>
      <c r="E5076" t="inlineStr">
        <is>
          <t>stevedore</t>
        </is>
      </c>
      <c r="F5076" t="inlineStr">
        <is>
          <t>&gt;=1.17.1</t>
        </is>
      </c>
      <c r="G5076" t="inlineStr">
        <is>
          <t>stevedore</t>
        </is>
      </c>
      <c r="H5076" t="inlineStr">
        <is>
          <t>&gt;=1.16.0</t>
        </is>
      </c>
    </row>
    <row r="5077">
      <c r="A5077" t="inlineStr">
        <is>
          <t>networking-generic-switch</t>
        </is>
      </c>
      <c r="B5077" t="inlineStr">
        <is>
          <t>82e739878bed8aea1709bf159e507fc8d70d57e5</t>
        </is>
      </c>
      <c r="C5077" t="inlineStr">
        <is>
          <t>2017-03-31 09:24:26+00:00</t>
        </is>
      </c>
      <c r="D5077" t="inlineStr">
        <is>
          <t>verchange</t>
        </is>
      </c>
      <c r="E5077" t="inlineStr">
        <is>
          <t>neutron-lib</t>
        </is>
      </c>
      <c r="F5077" t="inlineStr">
        <is>
          <t>&gt;=1.1.0</t>
        </is>
      </c>
      <c r="G5077" t="inlineStr">
        <is>
          <t>neutron-lib</t>
        </is>
      </c>
      <c r="H5077" t="inlineStr">
        <is>
          <t>&gt;=0.4.0</t>
        </is>
      </c>
    </row>
    <row r="5078">
      <c r="A5078" t="inlineStr">
        <is>
          <t>networking-generic-switch</t>
        </is>
      </c>
      <c r="B5078" t="inlineStr">
        <is>
          <t>82e739878bed8aea1709bf159e507fc8d70d57e5</t>
        </is>
      </c>
      <c r="C5078" t="inlineStr">
        <is>
          <t>2017-03-31 09:24:26+00:00</t>
        </is>
      </c>
      <c r="D5078" t="inlineStr">
        <is>
          <t>verchange</t>
        </is>
      </c>
      <c r="E5078" t="inlineStr">
        <is>
          <t>oslo.log</t>
        </is>
      </c>
      <c r="F5078" t="inlineStr">
        <is>
          <t>&gt;=3.11.0</t>
        </is>
      </c>
      <c r="G5078" t="inlineStr">
        <is>
          <t>oslo.log</t>
        </is>
      </c>
      <c r="H5078" t="inlineStr">
        <is>
          <t>&gt;=1.14.0</t>
        </is>
      </c>
    </row>
    <row r="5079">
      <c r="A5079" t="inlineStr">
        <is>
          <t>networking-generic-switch</t>
        </is>
      </c>
      <c r="B5079" t="inlineStr">
        <is>
          <t>82e739878bed8aea1709bf159e507fc8d70d57e5</t>
        </is>
      </c>
      <c r="C5079" t="inlineStr">
        <is>
          <t>2017-03-31 09:24:26+00:00</t>
        </is>
      </c>
      <c r="D5079" t="inlineStr">
        <is>
          <t>verchange</t>
        </is>
      </c>
      <c r="E5079" t="inlineStr">
        <is>
          <t>oslo.config</t>
        </is>
      </c>
      <c r="F5079" t="inlineStr">
        <is>
          <t>&gt;=3.14.0;!=3.18.0</t>
        </is>
      </c>
      <c r="G5079" t="inlineStr">
        <is>
          <t>oslo.config</t>
        </is>
      </c>
      <c r="H5079" t="inlineStr">
        <is>
          <t>&gt;=3.14.0</t>
        </is>
      </c>
    </row>
    <row r="5080">
      <c r="A5080" t="inlineStr">
        <is>
          <t>networking-generic-switch</t>
        </is>
      </c>
      <c r="B5080" t="inlineStr">
        <is>
          <t>fb88e1fd2b617142f6136f93f172f29b03aba8bb</t>
        </is>
      </c>
      <c r="C5080" t="inlineStr">
        <is>
          <t>2017-03-31 09:25:20+00:00</t>
        </is>
      </c>
      <c r="D5080" t="inlineStr">
        <is>
          <t>verchange</t>
        </is>
      </c>
      <c r="E5080" t="inlineStr">
        <is>
          <t>stevedore</t>
        </is>
      </c>
      <c r="F5080" t="inlineStr">
        <is>
          <t>&gt;=1.20.0</t>
        </is>
      </c>
      <c r="G5080" t="inlineStr">
        <is>
          <t>stevedore</t>
        </is>
      </c>
      <c r="H5080" t="inlineStr">
        <is>
          <t>&gt;=1.17.1</t>
        </is>
      </c>
    </row>
    <row r="5081">
      <c r="A5081" t="inlineStr">
        <is>
          <t>networking-generic-switch</t>
        </is>
      </c>
      <c r="B5081" t="inlineStr">
        <is>
          <t>fb88e1fd2b617142f6136f93f172f29b03aba8bb</t>
        </is>
      </c>
      <c r="C5081" t="inlineStr">
        <is>
          <t>2017-03-31 09:25:20+00:00</t>
        </is>
      </c>
      <c r="D5081" t="inlineStr">
        <is>
          <t>verchange</t>
        </is>
      </c>
      <c r="E5081" t="inlineStr">
        <is>
          <t>neutron-lib</t>
        </is>
      </c>
      <c r="F5081" t="inlineStr">
        <is>
          <t>&gt;=1.3.0</t>
        </is>
      </c>
      <c r="G5081" t="inlineStr">
        <is>
          <t>neutron-lib</t>
        </is>
      </c>
      <c r="H5081" t="inlineStr">
        <is>
          <t>&gt;=1.1.0</t>
        </is>
      </c>
    </row>
    <row r="5082">
      <c r="A5082" t="inlineStr">
        <is>
          <t>networking-generic-switch</t>
        </is>
      </c>
      <c r="B5082" t="inlineStr">
        <is>
          <t>fb88e1fd2b617142f6136f93f172f29b03aba8bb</t>
        </is>
      </c>
      <c r="C5082" t="inlineStr">
        <is>
          <t>2017-03-31 09:25:20+00:00</t>
        </is>
      </c>
      <c r="D5082" t="inlineStr">
        <is>
          <t>verchange</t>
        </is>
      </c>
      <c r="E5082" t="inlineStr">
        <is>
          <t>oslo.log</t>
        </is>
      </c>
      <c r="F5082" t="inlineStr">
        <is>
          <t>&gt;=3.22.0</t>
        </is>
      </c>
      <c r="G5082" t="inlineStr">
        <is>
          <t>oslo.log</t>
        </is>
      </c>
      <c r="H5082" t="inlineStr">
        <is>
          <t>&gt;=3.11.0</t>
        </is>
      </c>
    </row>
    <row r="5083">
      <c r="A5083" t="inlineStr">
        <is>
          <t>networking-generic-switch</t>
        </is>
      </c>
      <c r="B5083" t="inlineStr">
        <is>
          <t>fb88e1fd2b617142f6136f93f172f29b03aba8bb</t>
        </is>
      </c>
      <c r="C5083" t="inlineStr">
        <is>
          <t>2017-03-31 09:25:20+00:00</t>
        </is>
      </c>
      <c r="D5083" t="inlineStr">
        <is>
          <t>verchange</t>
        </is>
      </c>
      <c r="E5083" t="inlineStr">
        <is>
          <t>oslo.config</t>
        </is>
      </c>
      <c r="F5083" t="inlineStr">
        <is>
          <t>&gt;=3.22.0</t>
        </is>
      </c>
      <c r="G5083" t="inlineStr">
        <is>
          <t>oslo.config</t>
        </is>
      </c>
      <c r="H5083" t="inlineStr">
        <is>
          <t>&gt;=3.14.0;!=3.18.0</t>
        </is>
      </c>
    </row>
    <row r="5084">
      <c r="A5084" t="inlineStr">
        <is>
          <t>networking-generic-switch</t>
        </is>
      </c>
      <c r="B5084" t="inlineStr">
        <is>
          <t>00616c5bc328eadecaf590fe29badbae315b7b6a</t>
        </is>
      </c>
      <c r="C5084" t="inlineStr">
        <is>
          <t>2017-08-15 06:58:39+00:00</t>
        </is>
      </c>
      <c r="D5084" t="inlineStr">
        <is>
          <t>verchange</t>
        </is>
      </c>
      <c r="E5084" t="inlineStr">
        <is>
          <t>neutron-lib</t>
        </is>
      </c>
      <c r="F5084" t="inlineStr">
        <is>
          <t>&gt;=1.9.0</t>
        </is>
      </c>
      <c r="G5084" t="inlineStr">
        <is>
          <t>neutron-lib</t>
        </is>
      </c>
      <c r="H5084" t="inlineStr">
        <is>
          <t>&gt;=1.3.0</t>
        </is>
      </c>
    </row>
    <row r="5085">
      <c r="A5085" t="inlineStr">
        <is>
          <t>networking-generic-switch</t>
        </is>
      </c>
      <c r="B5085" t="inlineStr">
        <is>
          <t>00616c5bc328eadecaf590fe29badbae315b7b6a</t>
        </is>
      </c>
      <c r="C5085" t="inlineStr">
        <is>
          <t>2017-08-15 06:58:39+00:00</t>
        </is>
      </c>
      <c r="D5085" t="inlineStr">
        <is>
          <t>verchange</t>
        </is>
      </c>
      <c r="E5085" t="inlineStr">
        <is>
          <t>netmiko</t>
        </is>
      </c>
      <c r="F5085" t="inlineStr">
        <is>
          <t>&gt;=1.2.5</t>
        </is>
      </c>
      <c r="G5085" t="inlineStr">
        <is>
          <t>netmiko</t>
        </is>
      </c>
      <c r="H5085" t="inlineStr">
        <is>
          <t>!=0.4.3;&gt;=0.3.0</t>
        </is>
      </c>
    </row>
    <row r="5086">
      <c r="A5086" t="inlineStr">
        <is>
          <t>networking-generic-switch</t>
        </is>
      </c>
      <c r="B5086" t="inlineStr">
        <is>
          <t>00616c5bc328eadecaf590fe29badbae315b7b6a</t>
        </is>
      </c>
      <c r="C5086" t="inlineStr">
        <is>
          <t>2017-08-15 06:58:39+00:00</t>
        </is>
      </c>
      <c r="D5086" t="inlineStr">
        <is>
          <t>verchange</t>
        </is>
      </c>
      <c r="E5086" t="inlineStr">
        <is>
          <t>oslo.config</t>
        </is>
      </c>
      <c r="F5086" t="inlineStr">
        <is>
          <t>!=4.3.0;&gt;=4.0.0;!=4.4.0</t>
        </is>
      </c>
      <c r="G5086" t="inlineStr">
        <is>
          <t>oslo.config</t>
        </is>
      </c>
      <c r="H5086" t="inlineStr">
        <is>
          <t>&gt;=3.22.0</t>
        </is>
      </c>
    </row>
    <row r="5087">
      <c r="A5087" t="inlineStr">
        <is>
          <t>networking-generic-switch</t>
        </is>
      </c>
      <c r="B5087" t="inlineStr">
        <is>
          <t>00616c5bc328eadecaf590fe29badbae315b7b6a</t>
        </is>
      </c>
      <c r="C5087" t="inlineStr">
        <is>
          <t>2017-08-15 06:58:39+00:00</t>
        </is>
      </c>
      <c r="D5087" t="inlineStr">
        <is>
          <t>verchange</t>
        </is>
      </c>
      <c r="E5087" t="inlineStr">
        <is>
          <t>oslo.i18n</t>
        </is>
      </c>
      <c r="F5087" t="inlineStr">
        <is>
          <t>&gt;=2.1.0;!=3.15.2</t>
        </is>
      </c>
      <c r="G5087" t="inlineStr">
        <is>
          <t>oslo.i18n</t>
        </is>
      </c>
      <c r="H5087" t="inlineStr">
        <is>
          <t>&gt;=2.1.0</t>
        </is>
      </c>
    </row>
    <row r="5088">
      <c r="A5088" t="inlineStr">
        <is>
          <t>networking-generic-switch</t>
        </is>
      </c>
      <c r="B5088" t="inlineStr">
        <is>
          <t>00616c5bc328eadecaf590fe29badbae315b7b6a</t>
        </is>
      </c>
      <c r="C5088" t="inlineStr">
        <is>
          <t>2017-08-15 06:58:39+00:00</t>
        </is>
      </c>
      <c r="D5088" t="inlineStr">
        <is>
          <t>add</t>
        </is>
      </c>
      <c r="E5088" t="inlineStr">
        <is>
          <t>six</t>
        </is>
      </c>
      <c r="F5088" t="inlineStr">
        <is>
          <t>&gt;=1.9.0</t>
        </is>
      </c>
      <c r="G5088" t="inlineStr"/>
      <c r="H5088" t="inlineStr"/>
    </row>
    <row r="5089">
      <c r="A5089" t="inlineStr">
        <is>
          <t>networking-generic-switch</t>
        </is>
      </c>
      <c r="B5089" t="inlineStr">
        <is>
          <t>00616c5bc328eadecaf590fe29badbae315b7b6a</t>
        </is>
      </c>
      <c r="C5089" t="inlineStr">
        <is>
          <t>2017-08-15 06:58:39+00:00</t>
        </is>
      </c>
      <c r="D5089" t="inlineStr">
        <is>
          <t>add</t>
        </is>
      </c>
      <c r="E5089" t="inlineStr">
        <is>
          <t>tenacity</t>
        </is>
      </c>
      <c r="F5089" t="inlineStr">
        <is>
          <t>&gt;=3.2.1</t>
        </is>
      </c>
      <c r="G5089" t="inlineStr"/>
      <c r="H5089" t="inlineStr"/>
    </row>
    <row r="5090">
      <c r="A5090" t="inlineStr">
        <is>
          <t>networking-generic-switch</t>
        </is>
      </c>
      <c r="B5090" t="inlineStr">
        <is>
          <t>00616c5bc328eadecaf590fe29badbae315b7b6a</t>
        </is>
      </c>
      <c r="C5090" t="inlineStr">
        <is>
          <t>2017-08-15 06:58:39+00:00</t>
        </is>
      </c>
      <c r="D5090" t="inlineStr">
        <is>
          <t>add</t>
        </is>
      </c>
      <c r="E5090" t="inlineStr">
        <is>
          <t>tooz</t>
        </is>
      </c>
      <c r="F5090" t="inlineStr">
        <is>
          <t>&gt;=1.47.0</t>
        </is>
      </c>
      <c r="G5090" t="inlineStr"/>
      <c r="H5090" t="inlineStr"/>
    </row>
    <row r="5091">
      <c r="A5091" t="inlineStr">
        <is>
          <t>networking-generic-switch</t>
        </is>
      </c>
      <c r="B5091" t="inlineStr">
        <is>
          <t>8d8c23376d969681711646d34aacad57c96adba2</t>
        </is>
      </c>
      <c r="C5091" t="inlineStr">
        <is>
          <t>2018-01-17 17:45:19+00:00</t>
        </is>
      </c>
      <c r="D5091" t="inlineStr">
        <is>
          <t>verchange</t>
        </is>
      </c>
      <c r="E5091" t="inlineStr">
        <is>
          <t>six</t>
        </is>
      </c>
      <c r="F5091" t="inlineStr">
        <is>
          <t>&gt;=1.10.0</t>
        </is>
      </c>
      <c r="G5091" t="inlineStr">
        <is>
          <t>six</t>
        </is>
      </c>
      <c r="H5091" t="inlineStr">
        <is>
          <t>&gt;=1.9.0</t>
        </is>
      </c>
    </row>
    <row r="5092">
      <c r="A5092" t="inlineStr">
        <is>
          <t>networking-generic-switch</t>
        </is>
      </c>
      <c r="B5092" t="inlineStr">
        <is>
          <t>8d8c23376d969681711646d34aacad57c96adba2</t>
        </is>
      </c>
      <c r="C5092" t="inlineStr">
        <is>
          <t>2018-01-17 17:45:19+00:00</t>
        </is>
      </c>
      <c r="D5092" t="inlineStr">
        <is>
          <t>verchange</t>
        </is>
      </c>
      <c r="E5092" t="inlineStr">
        <is>
          <t>tooz</t>
        </is>
      </c>
      <c r="F5092" t="inlineStr">
        <is>
          <t>&gt;=1.58.0</t>
        </is>
      </c>
      <c r="G5092" t="inlineStr">
        <is>
          <t>tooz</t>
        </is>
      </c>
      <c r="H5092" t="inlineStr">
        <is>
          <t>&gt;=1.47.0</t>
        </is>
      </c>
    </row>
    <row r="5093">
      <c r="A5093" t="inlineStr">
        <is>
          <t>networking-generic-switch</t>
        </is>
      </c>
      <c r="B5093" t="inlineStr">
        <is>
          <t>8d8c23376d969681711646d34aacad57c96adba2</t>
        </is>
      </c>
      <c r="C5093" t="inlineStr">
        <is>
          <t>2018-01-17 17:45:19+00:00</t>
        </is>
      </c>
      <c r="D5093" t="inlineStr">
        <is>
          <t>verchange</t>
        </is>
      </c>
      <c r="E5093" t="inlineStr">
        <is>
          <t>oslo.config</t>
        </is>
      </c>
      <c r="F5093" t="inlineStr">
        <is>
          <t>&gt;=5.1.0</t>
        </is>
      </c>
      <c r="G5093" t="inlineStr">
        <is>
          <t>oslo.config</t>
        </is>
      </c>
      <c r="H5093" t="inlineStr">
        <is>
          <t>!=4.3.0;&gt;=4.0.0;!=4.4.0</t>
        </is>
      </c>
    </row>
    <row r="5094">
      <c r="A5094" t="inlineStr">
        <is>
          <t>networking-generic-switch</t>
        </is>
      </c>
      <c r="B5094" t="inlineStr">
        <is>
          <t>8d8c23376d969681711646d34aacad57c96adba2</t>
        </is>
      </c>
      <c r="C5094" t="inlineStr">
        <is>
          <t>2018-01-17 17:45:19+00:00</t>
        </is>
      </c>
      <c r="D5094" t="inlineStr">
        <is>
          <t>verchange</t>
        </is>
      </c>
      <c r="E5094" t="inlineStr">
        <is>
          <t>neutron-lib</t>
        </is>
      </c>
      <c r="F5094" t="inlineStr">
        <is>
          <t>&gt;=1.12.0</t>
        </is>
      </c>
      <c r="G5094" t="inlineStr">
        <is>
          <t>neutron-lib</t>
        </is>
      </c>
      <c r="H5094" t="inlineStr">
        <is>
          <t>&gt;=1.9.0</t>
        </is>
      </c>
    </row>
    <row r="5095">
      <c r="A5095" t="inlineStr">
        <is>
          <t>networking-generic-switch</t>
        </is>
      </c>
      <c r="B5095" t="inlineStr">
        <is>
          <t>8d8c23376d969681711646d34aacad57c96adba2</t>
        </is>
      </c>
      <c r="C5095" t="inlineStr">
        <is>
          <t>2018-01-17 17:45:19+00:00</t>
        </is>
      </c>
      <c r="D5095" t="inlineStr">
        <is>
          <t>verchange</t>
        </is>
      </c>
      <c r="E5095" t="inlineStr">
        <is>
          <t>oslo.log</t>
        </is>
      </c>
      <c r="F5095" t="inlineStr">
        <is>
          <t>&gt;=3.36.0</t>
        </is>
      </c>
      <c r="G5095" t="inlineStr">
        <is>
          <t>oslo.log</t>
        </is>
      </c>
      <c r="H5095" t="inlineStr">
        <is>
          <t>&gt;=3.22.0</t>
        </is>
      </c>
    </row>
    <row r="5096">
      <c r="A5096" t="inlineStr">
        <is>
          <t>networking-generic-switch</t>
        </is>
      </c>
      <c r="B5096" t="inlineStr">
        <is>
          <t>8d8c23376d969681711646d34aacad57c96adba2</t>
        </is>
      </c>
      <c r="C5096" t="inlineStr">
        <is>
          <t>2018-01-17 17:45:19+00:00</t>
        </is>
      </c>
      <c r="D5096" t="inlineStr">
        <is>
          <t>verchange</t>
        </is>
      </c>
      <c r="E5096" t="inlineStr">
        <is>
          <t>oslo.i18n</t>
        </is>
      </c>
      <c r="F5096" t="inlineStr">
        <is>
          <t>&gt;=3.15.3</t>
        </is>
      </c>
      <c r="G5096" t="inlineStr">
        <is>
          <t>oslo.i18n</t>
        </is>
      </c>
      <c r="H5096" t="inlineStr">
        <is>
          <t>&gt;=2.1.0;!=3.15.2</t>
        </is>
      </c>
    </row>
    <row r="5097">
      <c r="A5097" t="inlineStr">
        <is>
          <t>networking-generic-switch</t>
        </is>
      </c>
      <c r="B5097" t="inlineStr">
        <is>
          <t>104c902a5eb4717ff1403d7124384fdb0883b9f6</t>
        </is>
      </c>
      <c r="C5097" t="inlineStr">
        <is>
          <t>2018-02-08 17:26:10+00:00</t>
        </is>
      </c>
      <c r="D5097" t="inlineStr">
        <is>
          <t>verchange</t>
        </is>
      </c>
      <c r="E5097" t="inlineStr">
        <is>
          <t>neutron-lib</t>
        </is>
      </c>
      <c r="F5097" t="inlineStr">
        <is>
          <t>&gt;=1.13.0</t>
        </is>
      </c>
      <c r="G5097" t="inlineStr">
        <is>
          <t>neutron-lib</t>
        </is>
      </c>
      <c r="H5097" t="inlineStr">
        <is>
          <t>&gt;=1.12.0</t>
        </is>
      </c>
    </row>
    <row r="5098">
      <c r="A5098" t="inlineStr">
        <is>
          <t>networking-generic-switch</t>
        </is>
      </c>
      <c r="B5098" t="inlineStr">
        <is>
          <t>eb3187863bfc3f60a5ea0f136ec3c14a8c8d6d71</t>
        </is>
      </c>
      <c r="C5098" t="inlineStr">
        <is>
          <t>2018-06-25 12:33:36+00:00</t>
        </is>
      </c>
      <c r="D5098" t="inlineStr">
        <is>
          <t>verchange</t>
        </is>
      </c>
      <c r="E5098" t="inlineStr">
        <is>
          <t>tenacity</t>
        </is>
      </c>
      <c r="F5098" t="inlineStr">
        <is>
          <t>&gt;=4.4.0</t>
        </is>
      </c>
      <c r="G5098" t="inlineStr">
        <is>
          <t>tenacity</t>
        </is>
      </c>
      <c r="H5098" t="inlineStr">
        <is>
          <t>&gt;=3.2.1</t>
        </is>
      </c>
    </row>
    <row r="5099">
      <c r="A5099" t="inlineStr">
        <is>
          <t>networking-generic-switch</t>
        </is>
      </c>
      <c r="B5099" t="inlineStr">
        <is>
          <t>eb3187863bfc3f60a5ea0f136ec3c14a8c8d6d71</t>
        </is>
      </c>
      <c r="C5099" t="inlineStr">
        <is>
          <t>2018-06-25 12:33:36+00:00</t>
        </is>
      </c>
      <c r="D5099" t="inlineStr">
        <is>
          <t>verchange</t>
        </is>
      </c>
      <c r="E5099" t="inlineStr">
        <is>
          <t>netmiko</t>
        </is>
      </c>
      <c r="F5099" t="inlineStr">
        <is>
          <t>&gt;=2.0.2</t>
        </is>
      </c>
      <c r="G5099" t="inlineStr">
        <is>
          <t>netmiko</t>
        </is>
      </c>
      <c r="H5099" t="inlineStr">
        <is>
          <t>&gt;=1.2.5</t>
        </is>
      </c>
    </row>
    <row r="5100">
      <c r="A5100" t="inlineStr">
        <is>
          <t>networking-generic-switch</t>
        </is>
      </c>
      <c r="B5100" t="inlineStr">
        <is>
          <t>eb3187863bfc3f60a5ea0f136ec3c14a8c8d6d71</t>
        </is>
      </c>
      <c r="C5100" t="inlineStr">
        <is>
          <t>2018-06-25 12:33:36+00:00</t>
        </is>
      </c>
      <c r="D5100" t="inlineStr">
        <is>
          <t>verchange</t>
        </is>
      </c>
      <c r="E5100" t="inlineStr">
        <is>
          <t>oslo.config</t>
        </is>
      </c>
      <c r="F5100" t="inlineStr">
        <is>
          <t>&gt;=5.2.0</t>
        </is>
      </c>
      <c r="G5100" t="inlineStr">
        <is>
          <t>oslo.config</t>
        </is>
      </c>
      <c r="H5100" t="inlineStr">
        <is>
          <t>&gt;=5.1.0</t>
        </is>
      </c>
    </row>
    <row r="5101">
      <c r="A5101" t="inlineStr">
        <is>
          <t>networking-generic-switch</t>
        </is>
      </c>
      <c r="B5101" t="inlineStr">
        <is>
          <t>eb3187863bfc3f60a5ea0f136ec3c14a8c8d6d71</t>
        </is>
      </c>
      <c r="C5101" t="inlineStr">
        <is>
          <t>2018-06-25 12:33:36+00:00</t>
        </is>
      </c>
      <c r="D5101" t="inlineStr">
        <is>
          <t>add</t>
        </is>
      </c>
      <c r="E5101" t="inlineStr">
        <is>
          <t>neutron</t>
        </is>
      </c>
      <c r="F5101" t="inlineStr">
        <is>
          <t>&gt;=12.0.0</t>
        </is>
      </c>
      <c r="G5101" t="inlineStr"/>
      <c r="H5101" t="inlineStr"/>
    </row>
    <row r="5102">
      <c r="A5102" t="inlineStr">
        <is>
          <t>networking-generic-switch</t>
        </is>
      </c>
      <c r="B5102" t="inlineStr">
        <is>
          <t>451953c9dc3bf140dda10062da15ef0ec14974fb</t>
        </is>
      </c>
      <c r="C5102" t="inlineStr">
        <is>
          <t>2018-08-09 13:13:44+00:00</t>
        </is>
      </c>
      <c r="D5102" t="inlineStr">
        <is>
          <t>verchange</t>
        </is>
      </c>
      <c r="E5102" t="inlineStr">
        <is>
          <t>neutron-lib</t>
        </is>
      </c>
      <c r="F5102" t="inlineStr">
        <is>
          <t>&gt;=1.18.0</t>
        </is>
      </c>
      <c r="G5102" t="inlineStr">
        <is>
          <t>neutron-lib</t>
        </is>
      </c>
      <c r="H5102" t="inlineStr">
        <is>
          <t>&gt;=1.13.0</t>
        </is>
      </c>
    </row>
    <row r="5103">
      <c r="A5103" t="inlineStr">
        <is>
          <t>networking-generic-switch</t>
        </is>
      </c>
      <c r="B5103" t="inlineStr">
        <is>
          <t>451953c9dc3bf140dda10062da15ef0ec14974fb</t>
        </is>
      </c>
      <c r="C5103" t="inlineStr">
        <is>
          <t>2018-08-09 13:13:44+00:00</t>
        </is>
      </c>
      <c r="D5103" t="inlineStr">
        <is>
          <t>verchange</t>
        </is>
      </c>
      <c r="E5103" t="inlineStr">
        <is>
          <t>neutron</t>
        </is>
      </c>
      <c r="F5103" t="inlineStr">
        <is>
          <t>&gt;=13.0.0.0b1</t>
        </is>
      </c>
      <c r="G5103" t="inlineStr">
        <is>
          <t>neutron</t>
        </is>
      </c>
      <c r="H5103" t="inlineStr">
        <is>
          <t>&gt;=12.0.0</t>
        </is>
      </c>
    </row>
    <row r="5104">
      <c r="A5104" t="inlineStr">
        <is>
          <t>networking-generic-switch</t>
        </is>
      </c>
      <c r="B5104" t="inlineStr">
        <is>
          <t>59cf11bee6647f7c24a8ee7ca7750e8cedec19c2</t>
        </is>
      </c>
      <c r="C5104" t="inlineStr">
        <is>
          <t>2018-12-12 10:41:36+00:00</t>
        </is>
      </c>
      <c r="D5104" t="inlineStr">
        <is>
          <t>add</t>
        </is>
      </c>
      <c r="E5104" t="inlineStr">
        <is>
          <t>oslo.utils</t>
        </is>
      </c>
      <c r="F5104" t="inlineStr">
        <is>
          <t>&gt;=3.33.0</t>
        </is>
      </c>
      <c r="G5104" t="inlineStr"/>
      <c r="H5104" t="inlineStr"/>
    </row>
    <row r="5105">
      <c r="A5105" t="inlineStr">
        <is>
          <t>networking-generic-switch</t>
        </is>
      </c>
      <c r="B5105" t="inlineStr">
        <is>
          <t>4de9627b99678598c6a99ca952d88177d3f44e14</t>
        </is>
      </c>
      <c r="C5105" t="inlineStr">
        <is>
          <t>2019-09-26 19:59:43+00:00</t>
        </is>
      </c>
      <c r="D5105" t="inlineStr">
        <is>
          <t>verchange</t>
        </is>
      </c>
      <c r="E5105" t="inlineStr">
        <is>
          <t>netmiko</t>
        </is>
      </c>
      <c r="F5105" t="inlineStr">
        <is>
          <t>&gt;=2.4.1</t>
        </is>
      </c>
      <c r="G5105" t="inlineStr">
        <is>
          <t>netmiko</t>
        </is>
      </c>
      <c r="H5105" t="inlineStr">
        <is>
          <t>&gt;=2.0.2</t>
        </is>
      </c>
    </row>
    <row r="5106">
      <c r="A5106" t="inlineStr">
        <is>
          <t>networking-generic-switch</t>
        </is>
      </c>
      <c r="B5106" t="inlineStr">
        <is>
          <t>8a48190f38b87984d25364accd7ef2bbef35db4d</t>
        </is>
      </c>
      <c r="C5106" t="inlineStr">
        <is>
          <t>2020-04-22 13:09:50+00:00</t>
        </is>
      </c>
      <c r="D5106" t="inlineStr">
        <is>
          <t>rem</t>
        </is>
      </c>
      <c r="E5106" t="inlineStr"/>
      <c r="F5106" t="inlineStr"/>
      <c r="G5106" t="inlineStr">
        <is>
          <t>six</t>
        </is>
      </c>
      <c r="H5106" t="inlineStr">
        <is>
          <t>&gt;=1.10.0</t>
        </is>
      </c>
    </row>
    <row r="5107">
      <c r="A5107" t="inlineStr">
        <is>
          <t>networking-generic-switch</t>
        </is>
      </c>
      <c r="B5107" t="inlineStr">
        <is>
          <t>7ab35184f7e460070d4da9cd21ba58af6583b709</t>
        </is>
      </c>
      <c r="C5107" t="inlineStr">
        <is>
          <t>2020-10-14 10:12:29+00:00</t>
        </is>
      </c>
      <c r="D5107" t="inlineStr">
        <is>
          <t>verchange</t>
        </is>
      </c>
      <c r="E5107" t="inlineStr">
        <is>
          <t>tenacity</t>
        </is>
      </c>
      <c r="F5107" t="inlineStr">
        <is>
          <t>&gt;=6.0.0</t>
        </is>
      </c>
      <c r="G5107" t="inlineStr">
        <is>
          <t>tenacity</t>
        </is>
      </c>
      <c r="H5107" t="inlineStr">
        <is>
          <t>&gt;=4.4.0</t>
        </is>
      </c>
    </row>
    <row r="5108">
      <c r="A5108" t="inlineStr">
        <is>
          <t>networking-generic-switch</t>
        </is>
      </c>
      <c r="B5108" t="inlineStr">
        <is>
          <t>7ab35184f7e460070d4da9cd21ba58af6583b709</t>
        </is>
      </c>
      <c r="C5108" t="inlineStr">
        <is>
          <t>2020-10-14 10:12:29+00:00</t>
        </is>
      </c>
      <c r="D5108" t="inlineStr">
        <is>
          <t>verchange</t>
        </is>
      </c>
      <c r="E5108" t="inlineStr">
        <is>
          <t>tooz</t>
        </is>
      </c>
      <c r="F5108" t="inlineStr">
        <is>
          <t>&gt;=2.5.1</t>
        </is>
      </c>
      <c r="G5108" t="inlineStr">
        <is>
          <t>tooz</t>
        </is>
      </c>
      <c r="H5108" t="inlineStr">
        <is>
          <t>&gt;=1.58.0</t>
        </is>
      </c>
    </row>
    <row r="5109">
      <c r="A5109" t="inlineStr">
        <is>
          <t>braintree_python</t>
        </is>
      </c>
      <c r="B5109" t="inlineStr">
        <is>
          <t>98867bba6b6e8491177abe6d1f25dcca683c995b</t>
        </is>
      </c>
      <c r="C5109" t="inlineStr">
        <is>
          <t>2015-01-30 01:38:59+00:00</t>
        </is>
      </c>
      <c r="D5109" t="inlineStr">
        <is>
          <t>add</t>
        </is>
      </c>
      <c r="E5109" t="inlineStr">
        <is>
          <t>requests</t>
        </is>
      </c>
      <c r="F5109" t="inlineStr">
        <is>
          <t>&gt;=0.11.1;&lt;3.0</t>
        </is>
      </c>
      <c r="G5109" t="inlineStr"/>
      <c r="H5109" t="inlineStr"/>
    </row>
    <row r="5110">
      <c r="A5110" t="inlineStr">
        <is>
          <t>braintree_python</t>
        </is>
      </c>
      <c r="B5110" t="inlineStr">
        <is>
          <t>c78edba69ee1ff7b3d22507cecd253da40c7c409</t>
        </is>
      </c>
      <c r="C5110" t="inlineStr">
        <is>
          <t>2016-12-27 23:18:22+00:00</t>
        </is>
      </c>
      <c r="D5110" t="inlineStr">
        <is>
          <t>add</t>
        </is>
      </c>
      <c r="E5110" t="inlineStr">
        <is>
          <t>mock</t>
        </is>
      </c>
      <c r="F5110" t="inlineStr"/>
      <c r="G5110" t="inlineStr"/>
      <c r="H5110" t="inlineStr"/>
    </row>
    <row r="5111">
      <c r="A5111" t="inlineStr">
        <is>
          <t>braintree_python</t>
        </is>
      </c>
      <c r="B5111" t="inlineStr">
        <is>
          <t>71e5167dbf53b9c8344be3609a0fc92da0722ea3</t>
        </is>
      </c>
      <c r="C5111" t="inlineStr">
        <is>
          <t>2017-02-15 20:55:31+00:00</t>
        </is>
      </c>
      <c r="D5111" t="inlineStr">
        <is>
          <t>verchange</t>
        </is>
      </c>
      <c r="E5111" t="inlineStr">
        <is>
          <t>mock</t>
        </is>
      </c>
      <c r="F5111" t="inlineStr">
        <is>
          <t>&gt;=2.0;&lt;3.0</t>
        </is>
      </c>
      <c r="G5111" t="inlineStr">
        <is>
          <t>mock</t>
        </is>
      </c>
      <c r="H5111" t="inlineStr"/>
    </row>
    <row r="5112">
      <c r="A5112" t="inlineStr">
        <is>
          <t>braintree_python</t>
        </is>
      </c>
      <c r="B5112" t="inlineStr">
        <is>
          <t>b69a9d6833dad16cd480a10940acbd597722c813</t>
        </is>
      </c>
      <c r="C5112" t="inlineStr">
        <is>
          <t>2017-11-17 22:20:42+00:00</t>
        </is>
      </c>
      <c r="D5112" t="inlineStr">
        <is>
          <t>add</t>
        </is>
      </c>
      <c r="E5112" t="inlineStr">
        <is>
          <t>nose</t>
        </is>
      </c>
      <c r="F5112" t="inlineStr">
        <is>
          <t>&gt;=1.3.7;&lt;2.0</t>
        </is>
      </c>
      <c r="G5112" t="inlineStr"/>
      <c r="H5112" t="inlineStr"/>
    </row>
    <row r="5113">
      <c r="A5113" t="inlineStr">
        <is>
          <t>braintree_python</t>
        </is>
      </c>
      <c r="B5113" t="inlineStr">
        <is>
          <t>a8207bc53f7e944edbc4ed395741416df68dd270</t>
        </is>
      </c>
      <c r="C5113" t="inlineStr">
        <is>
          <t>2018-01-19 21:17:31+00:00</t>
        </is>
      </c>
      <c r="D5113" t="inlineStr">
        <is>
          <t>add</t>
        </is>
      </c>
      <c r="E5113" t="inlineStr">
        <is>
          <t>twine</t>
        </is>
      </c>
      <c r="F5113" t="inlineStr">
        <is>
          <t>&lt;2.0;&gt;=1.9</t>
        </is>
      </c>
      <c r="G5113" t="inlineStr"/>
      <c r="H5113" t="inlineStr"/>
    </row>
    <row r="5114">
      <c r="A5114" t="inlineStr">
        <is>
          <t>braintree_python</t>
        </is>
      </c>
      <c r="B5114" t="inlineStr">
        <is>
          <t>d8fc0cebe5d319c6cfc515cb76e2f0e1c80939ca</t>
        </is>
      </c>
      <c r="C5114" t="inlineStr">
        <is>
          <t>2020-03-11 21:29:43+00:00</t>
        </is>
      </c>
      <c r="D5114" t="inlineStr">
        <is>
          <t>rem</t>
        </is>
      </c>
      <c r="E5114" t="inlineStr"/>
      <c r="F5114" t="inlineStr"/>
      <c r="G5114" t="inlineStr">
        <is>
          <t>mock</t>
        </is>
      </c>
      <c r="H5114" t="inlineStr">
        <is>
          <t>&gt;=2.0;&lt;3.0</t>
        </is>
      </c>
    </row>
    <row r="5115">
      <c r="A5115" t="inlineStr">
        <is>
          <t>braintree_python</t>
        </is>
      </c>
      <c r="B5115" t="inlineStr">
        <is>
          <t>d8fc0cebe5d319c6cfc515cb76e2f0e1c80939ca</t>
        </is>
      </c>
      <c r="C5115" t="inlineStr">
        <is>
          <t>2020-03-11 21:29:43+00:00</t>
        </is>
      </c>
      <c r="D5115" t="inlineStr">
        <is>
          <t>rem</t>
        </is>
      </c>
      <c r="E5115" t="inlineStr"/>
      <c r="F5115" t="inlineStr"/>
      <c r="G5115" t="inlineStr">
        <is>
          <t>nose</t>
        </is>
      </c>
      <c r="H5115" t="inlineStr">
        <is>
          <t>&gt;=1.3.7;&lt;2.0</t>
        </is>
      </c>
    </row>
    <row r="5116">
      <c r="A5116" t="inlineStr">
        <is>
          <t>braintree_python</t>
        </is>
      </c>
      <c r="B5116" t="inlineStr">
        <is>
          <t>d8fc0cebe5d319c6cfc515cb76e2f0e1c80939ca</t>
        </is>
      </c>
      <c r="C5116" t="inlineStr">
        <is>
          <t>2020-03-11 21:29:43+00:00</t>
        </is>
      </c>
      <c r="D5116" t="inlineStr">
        <is>
          <t>rem</t>
        </is>
      </c>
      <c r="E5116" t="inlineStr"/>
      <c r="F5116" t="inlineStr"/>
      <c r="G5116" t="inlineStr">
        <is>
          <t>twine</t>
        </is>
      </c>
      <c r="H5116" t="inlineStr">
        <is>
          <t>&lt;2.0;&gt;=1.9</t>
        </is>
      </c>
    </row>
    <row r="5117">
      <c r="A5117" t="inlineStr">
        <is>
          <t>jupyterhub</t>
        </is>
      </c>
      <c r="B5117" t="inlineStr">
        <is>
          <t>7d39e6a1a32491eee35365d7f852b51b98067f9a</t>
        </is>
      </c>
      <c r="C5117" t="inlineStr">
        <is>
          <t>2015-07-12 20:30:02+00:00</t>
        </is>
      </c>
      <c r="D5117" t="inlineStr">
        <is>
          <t>add</t>
        </is>
      </c>
      <c r="E5117" t="inlineStr">
        <is>
          <t>traitlets</t>
        </is>
      </c>
      <c r="F5117" t="inlineStr">
        <is>
          <t>&gt;=4</t>
        </is>
      </c>
      <c r="G5117" t="inlineStr"/>
      <c r="H5117" t="inlineStr"/>
    </row>
    <row r="5118">
      <c r="A5118" t="inlineStr">
        <is>
          <t>jupyterhub</t>
        </is>
      </c>
      <c r="B5118" t="inlineStr">
        <is>
          <t>7d39e6a1a32491eee35365d7f852b51b98067f9a</t>
        </is>
      </c>
      <c r="C5118" t="inlineStr">
        <is>
          <t>2015-07-12 20:30:02+00:00</t>
        </is>
      </c>
      <c r="D5118" t="inlineStr">
        <is>
          <t>rem</t>
        </is>
      </c>
      <c r="E5118" t="inlineStr"/>
      <c r="F5118" t="inlineStr"/>
      <c r="G5118" t="inlineStr">
        <is>
          <t>ipython</t>
        </is>
      </c>
      <c r="H5118" t="inlineStr">
        <is>
          <t>&gt;=3</t>
        </is>
      </c>
    </row>
    <row r="5119">
      <c r="A5119" t="inlineStr">
        <is>
          <t>jupyterhub</t>
        </is>
      </c>
      <c r="B5119" t="inlineStr">
        <is>
          <t>4931684a2cc7e1c575f1505e66264c8529b5f275</t>
        </is>
      </c>
      <c r="C5119" t="inlineStr">
        <is>
          <t>2015-11-04 16:10:43+00:00</t>
        </is>
      </c>
      <c r="D5119" t="inlineStr">
        <is>
          <t>verchange</t>
        </is>
      </c>
      <c r="E5119" t="inlineStr">
        <is>
          <t>tornado</t>
        </is>
      </c>
      <c r="F5119" t="inlineStr">
        <is>
          <t>&gt;=4.1</t>
        </is>
      </c>
      <c r="G5119" t="inlineStr">
        <is>
          <t>tornado</t>
        </is>
      </c>
      <c r="H5119" t="inlineStr">
        <is>
          <t>&gt;=4</t>
        </is>
      </c>
    </row>
    <row r="5120">
      <c r="A5120" t="inlineStr">
        <is>
          <t>jupyterhub</t>
        </is>
      </c>
      <c r="B5120" t="inlineStr">
        <is>
          <t>4931684a2cc7e1c575f1505e66264c8529b5f275</t>
        </is>
      </c>
      <c r="C5120" t="inlineStr">
        <is>
          <t>2015-11-04 16:10:43+00:00</t>
        </is>
      </c>
      <c r="D5120" t="inlineStr">
        <is>
          <t>add</t>
        </is>
      </c>
      <c r="E5120" t="inlineStr">
        <is>
          <t>pamela</t>
        </is>
      </c>
      <c r="F5120" t="inlineStr"/>
      <c r="G5120" t="inlineStr"/>
      <c r="H5120" t="inlineStr"/>
    </row>
    <row r="5121">
      <c r="A5121" t="inlineStr">
        <is>
          <t>jupyterhub</t>
        </is>
      </c>
      <c r="B5121" t="inlineStr">
        <is>
          <t>4931684a2cc7e1c575f1505e66264c8529b5f275</t>
        </is>
      </c>
      <c r="C5121" t="inlineStr">
        <is>
          <t>2015-11-04 16:10:43+00:00</t>
        </is>
      </c>
      <c r="D5121" t="inlineStr">
        <is>
          <t>rem</t>
        </is>
      </c>
      <c r="E5121" t="inlineStr"/>
      <c r="F5121" t="inlineStr"/>
      <c r="G5121" t="inlineStr">
        <is>
          <t>simplepam</t>
        </is>
      </c>
      <c r="H5121" t="inlineStr"/>
    </row>
    <row r="5122">
      <c r="A5122" t="inlineStr">
        <is>
          <t>jupyterhub</t>
        </is>
      </c>
      <c r="B5122" t="inlineStr">
        <is>
          <t>ad5624c7ceb507cbe3cc2d518aafbd40330fef91</t>
        </is>
      </c>
      <c r="C5122" t="inlineStr">
        <is>
          <t>2016-02-01 09:37:16+00:00</t>
        </is>
      </c>
      <c r="D5122" t="inlineStr">
        <is>
          <t>verchange</t>
        </is>
      </c>
      <c r="E5122" t="inlineStr">
        <is>
          <t>sqlalchemy</t>
        </is>
      </c>
      <c r="F5122" t="inlineStr">
        <is>
          <t>&gt;=1.0</t>
        </is>
      </c>
      <c r="G5122" t="inlineStr">
        <is>
          <t>sqlalchemy</t>
        </is>
      </c>
      <c r="H5122" t="inlineStr"/>
    </row>
    <row r="5123">
      <c r="A5123" t="inlineStr">
        <is>
          <t>jupyterhub</t>
        </is>
      </c>
      <c r="B5123" t="inlineStr">
        <is>
          <t>30469710648e4a94b6a200fd470d9746bbda24dc</t>
        </is>
      </c>
      <c r="C5123" t="inlineStr">
        <is>
          <t>2016-04-25 12:10:36+00:00</t>
        </is>
      </c>
      <c r="D5123" t="inlineStr">
        <is>
          <t>verchange</t>
        </is>
      </c>
      <c r="E5123" t="inlineStr">
        <is>
          <t>traitlets</t>
        </is>
      </c>
      <c r="F5123" t="inlineStr">
        <is>
          <t>&gt;=4.1</t>
        </is>
      </c>
      <c r="G5123" t="inlineStr">
        <is>
          <t>traitlets</t>
        </is>
      </c>
      <c r="H5123" t="inlineStr">
        <is>
          <t>&gt;=4</t>
        </is>
      </c>
    </row>
    <row r="5124">
      <c r="A5124" t="inlineStr">
        <is>
          <t>jupyterhub</t>
        </is>
      </c>
      <c r="B5124" t="inlineStr">
        <is>
          <t>30469710648e4a94b6a200fd470d9746bbda24dc</t>
        </is>
      </c>
      <c r="C5124" t="inlineStr">
        <is>
          <t>2016-04-25 12:10:36+00:00</t>
        </is>
      </c>
      <c r="D5124" t="inlineStr">
        <is>
          <t>add</t>
        </is>
      </c>
      <c r="E5124" t="inlineStr">
        <is>
          <t>statsd</t>
        </is>
      </c>
      <c r="F5124" t="inlineStr"/>
      <c r="G5124" t="inlineStr"/>
      <c r="H5124" t="inlineStr"/>
    </row>
    <row r="5125">
      <c r="A5125" t="inlineStr">
        <is>
          <t>jupyterhub</t>
        </is>
      </c>
      <c r="B5125" t="inlineStr">
        <is>
          <t>2985562c2f482ba783bc5f7c167a5d8030d9fdf8</t>
        </is>
      </c>
      <c r="C5125" t="inlineStr">
        <is>
          <t>2016-05-04 12:08:57+00:00</t>
        </is>
      </c>
      <c r="D5125" t="inlineStr">
        <is>
          <t>rem</t>
        </is>
      </c>
      <c r="E5125" t="inlineStr"/>
      <c r="F5125" t="inlineStr"/>
      <c r="G5125" t="inlineStr">
        <is>
          <t>statsd</t>
        </is>
      </c>
      <c r="H5125" t="inlineStr"/>
    </row>
    <row r="5126">
      <c r="A5126" t="inlineStr">
        <is>
          <t>jupyterhub</t>
        </is>
      </c>
      <c r="B5126" t="inlineStr">
        <is>
          <t>c3faef8e2ae011f6650730804a2fe88ec5b6f572</t>
        </is>
      </c>
      <c r="C5126" t="inlineStr">
        <is>
          <t>2016-12-02 17:03:12+00:00</t>
        </is>
      </c>
      <c r="D5126" t="inlineStr">
        <is>
          <t>add</t>
        </is>
      </c>
      <c r="E5126" t="inlineStr">
        <is>
          <t>alembic</t>
        </is>
      </c>
      <c r="F5126" t="inlineStr"/>
      <c r="G5126" t="inlineStr"/>
      <c r="H5126" t="inlineStr"/>
    </row>
    <row r="5127">
      <c r="A5127" t="inlineStr">
        <is>
          <t>jupyterhub</t>
        </is>
      </c>
      <c r="B5127" t="inlineStr">
        <is>
          <t>8892270c24c0ea2411cc1e2dd3b77733711e4933</t>
        </is>
      </c>
      <c r="C5127" t="inlineStr">
        <is>
          <t>2017-10-03 19:35:39+00:00</t>
        </is>
      </c>
      <c r="D5127" t="inlineStr">
        <is>
          <t>verchange</t>
        </is>
      </c>
      <c r="E5127" t="inlineStr">
        <is>
          <t>traitlets</t>
        </is>
      </c>
      <c r="F5127" t="inlineStr">
        <is>
          <t>&gt;=4.3.2</t>
        </is>
      </c>
      <c r="G5127" t="inlineStr">
        <is>
          <t>traitlets</t>
        </is>
      </c>
      <c r="H5127" t="inlineStr">
        <is>
          <t>&gt;=4.1</t>
        </is>
      </c>
    </row>
    <row r="5128">
      <c r="A5128" t="inlineStr">
        <is>
          <t>jupyterhub</t>
        </is>
      </c>
      <c r="B5128" t="inlineStr">
        <is>
          <t>8892270c24c0ea2411cc1e2dd3b77733711e4933</t>
        </is>
      </c>
      <c r="C5128" t="inlineStr">
        <is>
          <t>2017-10-03 19:35:39+00:00</t>
        </is>
      </c>
      <c r="D5128" t="inlineStr">
        <is>
          <t>add</t>
        </is>
      </c>
      <c r="E5128" t="inlineStr">
        <is>
          <t>python-oauth2</t>
        </is>
      </c>
      <c r="F5128" t="inlineStr">
        <is>
          <t>&gt;=1.0</t>
        </is>
      </c>
      <c r="G5128" t="inlineStr"/>
      <c r="H5128" t="inlineStr"/>
    </row>
    <row r="5129">
      <c r="A5129" t="inlineStr">
        <is>
          <t>jupyterhub</t>
        </is>
      </c>
      <c r="B5129" t="inlineStr">
        <is>
          <t>8892270c24c0ea2411cc1e2dd3b77733711e4933</t>
        </is>
      </c>
      <c r="C5129" t="inlineStr">
        <is>
          <t>2017-10-03 19:35:39+00:00</t>
        </is>
      </c>
      <c r="D5129" t="inlineStr">
        <is>
          <t>add</t>
        </is>
      </c>
      <c r="E5129" t="inlineStr">
        <is>
          <t>SQLAlchemy</t>
        </is>
      </c>
      <c r="F5129" t="inlineStr">
        <is>
          <t>&gt;=1.1</t>
        </is>
      </c>
      <c r="G5129" t="inlineStr"/>
      <c r="H5129" t="inlineStr"/>
    </row>
    <row r="5130">
      <c r="A5130" t="inlineStr">
        <is>
          <t>jupyterhub</t>
        </is>
      </c>
      <c r="B5130" t="inlineStr">
        <is>
          <t>8892270c24c0ea2411cc1e2dd3b77733711e4933</t>
        </is>
      </c>
      <c r="C5130" t="inlineStr">
        <is>
          <t>2017-10-03 19:35:39+00:00</t>
        </is>
      </c>
      <c r="D5130" t="inlineStr">
        <is>
          <t>rem</t>
        </is>
      </c>
      <c r="E5130" t="inlineStr"/>
      <c r="F5130" t="inlineStr"/>
      <c r="G5130" t="inlineStr">
        <is>
          <t>sqlalchemy</t>
        </is>
      </c>
      <c r="H5130" t="inlineStr">
        <is>
          <t>&gt;=1.0</t>
        </is>
      </c>
    </row>
    <row r="5131">
      <c r="A5131" t="inlineStr">
        <is>
          <t>jupyterhub</t>
        </is>
      </c>
      <c r="B5131" t="inlineStr">
        <is>
          <t>6f15113e2a35de22251eea6e78d8ed1966504fa7</t>
        </is>
      </c>
      <c r="C5131" t="inlineStr">
        <is>
          <t>2018-06-15 13:37:43+00:00</t>
        </is>
      </c>
      <c r="D5131" t="inlineStr">
        <is>
          <t>verchange</t>
        </is>
      </c>
      <c r="E5131" t="inlineStr">
        <is>
          <t>tornado</t>
        </is>
      </c>
      <c r="F5131" t="inlineStr">
        <is>
          <t>&gt;=5.0</t>
        </is>
      </c>
      <c r="G5131" t="inlineStr">
        <is>
          <t>tornado</t>
        </is>
      </c>
      <c r="H5131" t="inlineStr">
        <is>
          <t>&gt;=4.1</t>
        </is>
      </c>
    </row>
    <row r="5132">
      <c r="A5132" t="inlineStr">
        <is>
          <t>jupyterhub</t>
        </is>
      </c>
      <c r="B5132" t="inlineStr">
        <is>
          <t>6f15113e2a35de22251eea6e78d8ed1966504fa7</t>
        </is>
      </c>
      <c r="C5132" t="inlineStr">
        <is>
          <t>2018-06-15 13:37:43+00:00</t>
        </is>
      </c>
      <c r="D5132" t="inlineStr">
        <is>
          <t>add</t>
        </is>
      </c>
      <c r="E5132" t="inlineStr">
        <is>
          <t>async_generator</t>
        </is>
      </c>
      <c r="F5132" t="inlineStr">
        <is>
          <t>&gt;=1.8</t>
        </is>
      </c>
      <c r="G5132" t="inlineStr"/>
      <c r="H5132" t="inlineStr"/>
    </row>
    <row r="5133">
      <c r="A5133" t="inlineStr">
        <is>
          <t>jupyterhub</t>
        </is>
      </c>
      <c r="B5133" t="inlineStr">
        <is>
          <t>6f15113e2a35de22251eea6e78d8ed1966504fa7</t>
        </is>
      </c>
      <c r="C5133" t="inlineStr">
        <is>
          <t>2018-06-15 13:37:43+00:00</t>
        </is>
      </c>
      <c r="D5133" t="inlineStr">
        <is>
          <t>add</t>
        </is>
      </c>
      <c r="E5133" t="inlineStr">
        <is>
          <t>python-dateutil</t>
        </is>
      </c>
      <c r="F5133" t="inlineStr"/>
      <c r="G5133" t="inlineStr"/>
      <c r="H5133" t="inlineStr"/>
    </row>
    <row r="5134">
      <c r="A5134" t="inlineStr">
        <is>
          <t>jupyterhub</t>
        </is>
      </c>
      <c r="B5134" t="inlineStr">
        <is>
          <t>6f15113e2a35de22251eea6e78d8ed1966504fa7</t>
        </is>
      </c>
      <c r="C5134" t="inlineStr">
        <is>
          <t>2018-06-15 13:37:43+00:00</t>
        </is>
      </c>
      <c r="D5134" t="inlineStr">
        <is>
          <t>add</t>
        </is>
      </c>
      <c r="E5134" t="inlineStr">
        <is>
          <t>prometheus_client</t>
        </is>
      </c>
      <c r="F5134" t="inlineStr">
        <is>
          <t>&gt;=0.0.21</t>
        </is>
      </c>
      <c r="G5134" t="inlineStr"/>
      <c r="H5134" t="inlineStr"/>
    </row>
    <row r="5135">
      <c r="A5135" t="inlineStr">
        <is>
          <t>jupyterhub</t>
        </is>
      </c>
      <c r="B5135" t="inlineStr">
        <is>
          <t>e4d4e059bd6ecc749a6276a80eada8f0de8ad206</t>
        </is>
      </c>
      <c r="C5135" t="inlineStr">
        <is>
          <t>2019-05-03 14:14:05+00:00</t>
        </is>
      </c>
      <c r="D5135" t="inlineStr">
        <is>
          <t>verchange</t>
        </is>
      </c>
      <c r="E5135" t="inlineStr">
        <is>
          <t>traitlets</t>
        </is>
      </c>
      <c r="F5135" t="inlineStr">
        <is>
          <t>&gt;=4.3.2</t>
        </is>
      </c>
      <c r="G5135" t="inlineStr">
        <is>
          <t>traitlets</t>
        </is>
      </c>
      <c r="H5135" t="inlineStr">
        <is>
          <t>&gt;=4.3.2</t>
        </is>
      </c>
    </row>
    <row r="5136">
      <c r="A5136" t="inlineStr">
        <is>
          <t>jupyterhub</t>
        </is>
      </c>
      <c r="B5136" t="inlineStr">
        <is>
          <t>e4d4e059bd6ecc749a6276a80eada8f0de8ad206</t>
        </is>
      </c>
      <c r="C5136" t="inlineStr">
        <is>
          <t>2019-05-03 14:14:05+00:00</t>
        </is>
      </c>
      <c r="D5136" t="inlineStr">
        <is>
          <t>verchange</t>
        </is>
      </c>
      <c r="E5136" t="inlineStr">
        <is>
          <t>tornado</t>
        </is>
      </c>
      <c r="F5136" t="inlineStr">
        <is>
          <t>&gt;=5.0</t>
        </is>
      </c>
      <c r="G5136" t="inlineStr">
        <is>
          <t>tornado</t>
        </is>
      </c>
      <c r="H5136" t="inlineStr">
        <is>
          <t>&gt;=5.0</t>
        </is>
      </c>
    </row>
    <row r="5137">
      <c r="A5137" t="inlineStr">
        <is>
          <t>jupyterhub</t>
        </is>
      </c>
      <c r="B5137" t="inlineStr">
        <is>
          <t>e4d4e059bd6ecc749a6276a80eada8f0de8ad206</t>
        </is>
      </c>
      <c r="C5137" t="inlineStr">
        <is>
          <t>2019-05-03 14:14:05+00:00</t>
        </is>
      </c>
      <c r="D5137" t="inlineStr">
        <is>
          <t>verchange</t>
        </is>
      </c>
      <c r="E5137" t="inlineStr">
        <is>
          <t>SQLAlchemy</t>
        </is>
      </c>
      <c r="F5137" t="inlineStr">
        <is>
          <t>&gt;=1.1</t>
        </is>
      </c>
      <c r="G5137" t="inlineStr">
        <is>
          <t>SQLAlchemy</t>
        </is>
      </c>
      <c r="H5137" t="inlineStr">
        <is>
          <t>&gt;=1.1</t>
        </is>
      </c>
    </row>
    <row r="5138">
      <c r="A5138" t="inlineStr">
        <is>
          <t>jupyterhub</t>
        </is>
      </c>
      <c r="B5138" t="inlineStr">
        <is>
          <t>e4d4e059bd6ecc749a6276a80eada8f0de8ad206</t>
        </is>
      </c>
      <c r="C5138" t="inlineStr">
        <is>
          <t>2019-05-03 14:14:05+00:00</t>
        </is>
      </c>
      <c r="D5138" t="inlineStr">
        <is>
          <t>verchange</t>
        </is>
      </c>
      <c r="E5138" t="inlineStr">
        <is>
          <t>prometheus_client</t>
        </is>
      </c>
      <c r="F5138" t="inlineStr">
        <is>
          <t>&gt;=0.0.21</t>
        </is>
      </c>
      <c r="G5138" t="inlineStr">
        <is>
          <t>prometheus_client</t>
        </is>
      </c>
      <c r="H5138" t="inlineStr">
        <is>
          <t>&gt;=0.0.21</t>
        </is>
      </c>
    </row>
    <row r="5139">
      <c r="A5139" t="inlineStr">
        <is>
          <t>jupyterhub</t>
        </is>
      </c>
      <c r="B5139" t="inlineStr">
        <is>
          <t>e4d4e059bd6ecc749a6276a80eada8f0de8ad206</t>
        </is>
      </c>
      <c r="C5139" t="inlineStr">
        <is>
          <t>2019-05-03 14:14:05+00:00</t>
        </is>
      </c>
      <c r="D5139" t="inlineStr">
        <is>
          <t>add</t>
        </is>
      </c>
      <c r="E5139" t="inlineStr">
        <is>
          <t>certipy</t>
        </is>
      </c>
      <c r="F5139" t="inlineStr">
        <is>
          <t>&gt;=0.1.2</t>
        </is>
      </c>
      <c r="G5139" t="inlineStr"/>
      <c r="H5139" t="inlineStr"/>
    </row>
    <row r="5140">
      <c r="A5140" t="inlineStr">
        <is>
          <t>jupyterhub</t>
        </is>
      </c>
      <c r="B5140" t="inlineStr">
        <is>
          <t>e4d4e059bd6ecc749a6276a80eada8f0de8ad206</t>
        </is>
      </c>
      <c r="C5140" t="inlineStr">
        <is>
          <t>2019-05-03 14:14:05+00:00</t>
        </is>
      </c>
      <c r="D5140" t="inlineStr">
        <is>
          <t>add</t>
        </is>
      </c>
      <c r="E5140" t="inlineStr">
        <is>
          <t>entrypoints</t>
        </is>
      </c>
      <c r="F5140" t="inlineStr"/>
      <c r="G5140" t="inlineStr"/>
      <c r="H5140" t="inlineStr"/>
    </row>
    <row r="5141">
      <c r="A5141" t="inlineStr">
        <is>
          <t>jupyterhub</t>
        </is>
      </c>
      <c r="B5141" t="inlineStr">
        <is>
          <t>e4d4e059bd6ecc749a6276a80eada8f0de8ad206</t>
        </is>
      </c>
      <c r="C5141" t="inlineStr">
        <is>
          <t>2019-05-03 14:14:05+00:00</t>
        </is>
      </c>
      <c r="D5141" t="inlineStr">
        <is>
          <t>add</t>
        </is>
      </c>
      <c r="E5141" t="inlineStr">
        <is>
          <t>oauthlib</t>
        </is>
      </c>
      <c r="F5141" t="inlineStr">
        <is>
          <t>&gt;=3.0</t>
        </is>
      </c>
      <c r="G5141" t="inlineStr"/>
      <c r="H5141" t="inlineStr"/>
    </row>
    <row r="5142">
      <c r="A5142" t="inlineStr">
        <is>
          <t>jupyterhub</t>
        </is>
      </c>
      <c r="B5142" t="inlineStr">
        <is>
          <t>e4d4e059bd6ecc749a6276a80eada8f0de8ad206</t>
        </is>
      </c>
      <c r="C5142" t="inlineStr">
        <is>
          <t>2019-05-03 14:14:05+00:00</t>
        </is>
      </c>
      <c r="D5142" t="inlineStr">
        <is>
          <t>rem</t>
        </is>
      </c>
      <c r="E5142" t="inlineStr"/>
      <c r="F5142" t="inlineStr"/>
      <c r="G5142" t="inlineStr">
        <is>
          <t>python-oauth2</t>
        </is>
      </c>
      <c r="H5142" t="inlineStr">
        <is>
          <t>&gt;=1.0</t>
        </is>
      </c>
    </row>
    <row r="5143">
      <c r="A5143" t="inlineStr">
        <is>
          <t>jupyterhub</t>
        </is>
      </c>
      <c r="B5143" t="inlineStr">
        <is>
          <t>3663d7c8fcba2118dd469a8a4cca540cc63a39cf</t>
        </is>
      </c>
      <c r="C5143" t="inlineStr">
        <is>
          <t>2020-01-17 11:54:13+00:00</t>
        </is>
      </c>
      <c r="D5143" t="inlineStr">
        <is>
          <t>add</t>
        </is>
      </c>
      <c r="E5143" t="inlineStr">
        <is>
          <t>jupyter_telemetry</t>
        </is>
      </c>
      <c r="F5143" t="inlineStr"/>
      <c r="G5143" t="inlineStr"/>
      <c r="H5143" t="inlineStr"/>
    </row>
    <row r="5144">
      <c r="A5144" t="inlineStr">
        <is>
          <t>jupyterhub</t>
        </is>
      </c>
      <c r="B5144" t="inlineStr">
        <is>
          <t>3663d7c8fcba2118dd469a8a4cca540cc63a39cf</t>
        </is>
      </c>
      <c r="C5144" t="inlineStr">
        <is>
          <t>2020-01-17 11:54:13+00:00</t>
        </is>
      </c>
      <c r="D5144" t="inlineStr">
        <is>
          <t>add</t>
        </is>
      </c>
      <c r="E5144" t="inlineStr">
        <is>
          <t>psutil</t>
        </is>
      </c>
      <c r="F5144" t="inlineStr">
        <is>
          <t>&gt;=5.6.5</t>
        </is>
      </c>
      <c r="G5144" t="inlineStr"/>
      <c r="H5144" t="inlineStr"/>
    </row>
    <row r="5145">
      <c r="A5145" t="inlineStr">
        <is>
          <t>jupyterhub</t>
        </is>
      </c>
      <c r="B5145" t="inlineStr">
        <is>
          <t>8249ef69f0dccd78d23e519155d8c08ffc57d09f</t>
        </is>
      </c>
      <c r="C5145" t="inlineStr">
        <is>
          <t>2020-10-29 13:04:28+00:00</t>
        </is>
      </c>
      <c r="D5145" t="inlineStr">
        <is>
          <t>verchange</t>
        </is>
      </c>
      <c r="E5145" t="inlineStr">
        <is>
          <t>jupyter_telemetry</t>
        </is>
      </c>
      <c r="F5145" t="inlineStr">
        <is>
          <t>&gt;=0.1.0</t>
        </is>
      </c>
      <c r="G5145" t="inlineStr">
        <is>
          <t>jupyter_telemetry</t>
        </is>
      </c>
      <c r="H5145" t="inlineStr"/>
    </row>
    <row r="5146">
      <c r="A5146" t="inlineStr">
        <is>
          <t>jupyterhub</t>
        </is>
      </c>
      <c r="B5146" t="inlineStr">
        <is>
          <t>69bb34b943162370ea8f585ee15d96feae3a8fed</t>
        </is>
      </c>
      <c r="C5146" t="inlineStr">
        <is>
          <t>2020-11-27 13:45:03+00:00</t>
        </is>
      </c>
      <c r="D5146" t="inlineStr">
        <is>
          <t>verchange</t>
        </is>
      </c>
      <c r="E5146" t="inlineStr">
        <is>
          <t>pamela</t>
        </is>
      </c>
      <c r="F5146" t="inlineStr"/>
      <c r="G5146" t="inlineStr">
        <is>
          <t>pamela</t>
        </is>
      </c>
      <c r="H5146" t="inlineStr"/>
    </row>
    <row r="5147">
      <c r="A5147" t="inlineStr">
        <is>
          <t>jupyterhub</t>
        </is>
      </c>
      <c r="B5147" t="inlineStr">
        <is>
          <t>a91197635ab1a9d8c9b3d2e83b4f213d0d535d8d</t>
        </is>
      </c>
      <c r="C5147" t="inlineStr">
        <is>
          <t>2020-12-11 11:08:02+00:00</t>
        </is>
      </c>
      <c r="D5147" t="inlineStr">
        <is>
          <t>verchange</t>
        </is>
      </c>
      <c r="E5147" t="inlineStr">
        <is>
          <t>prometheus_client</t>
        </is>
      </c>
      <c r="F5147" t="inlineStr">
        <is>
          <t>&gt;=0.4.0</t>
        </is>
      </c>
      <c r="G5147" t="inlineStr">
        <is>
          <t>prometheus_client</t>
        </is>
      </c>
      <c r="H5147" t="inlineStr">
        <is>
          <t>&gt;=0.0.21</t>
        </is>
      </c>
    </row>
    <row r="5148">
      <c r="A5148" t="inlineStr">
        <is>
          <t>jupyterhub</t>
        </is>
      </c>
      <c r="B5148" t="inlineStr">
        <is>
          <t>a91197635ab1a9d8c9b3d2e83b4f213d0d535d8d</t>
        </is>
      </c>
      <c r="C5148" t="inlineStr">
        <is>
          <t>2020-12-11 11:08:02+00:00</t>
        </is>
      </c>
      <c r="D5148" t="inlineStr">
        <is>
          <t>verchange</t>
        </is>
      </c>
      <c r="E5148" t="inlineStr">
        <is>
          <t>async_generator</t>
        </is>
      </c>
      <c r="F5148" t="inlineStr">
        <is>
          <t>&gt;=1.9</t>
        </is>
      </c>
      <c r="G5148" t="inlineStr">
        <is>
          <t>async_generator</t>
        </is>
      </c>
      <c r="H5148" t="inlineStr">
        <is>
          <t>&gt;=1.8</t>
        </is>
      </c>
    </row>
    <row r="5149">
      <c r="A5149" t="inlineStr">
        <is>
          <t>jupyterhub</t>
        </is>
      </c>
      <c r="B5149" t="inlineStr">
        <is>
          <t>a91197635ab1a9d8c9b3d2e83b4f213d0d535d8d</t>
        </is>
      </c>
      <c r="C5149" t="inlineStr">
        <is>
          <t>2020-12-11 11:08:02+00:00</t>
        </is>
      </c>
      <c r="D5149" t="inlineStr">
        <is>
          <t>verchange</t>
        </is>
      </c>
      <c r="E5149" t="inlineStr">
        <is>
          <t>jinja2</t>
        </is>
      </c>
      <c r="F5149" t="inlineStr">
        <is>
          <t>&gt;=2.11.0</t>
        </is>
      </c>
      <c r="G5149" t="inlineStr">
        <is>
          <t>jinja2</t>
        </is>
      </c>
      <c r="H5149" t="inlineStr"/>
    </row>
    <row r="5150">
      <c r="A5150" t="inlineStr">
        <is>
          <t>jupyterhub</t>
        </is>
      </c>
      <c r="B5150" t="inlineStr">
        <is>
          <t>a91197635ab1a9d8c9b3d2e83b4f213d0d535d8d</t>
        </is>
      </c>
      <c r="C5150" t="inlineStr">
        <is>
          <t>2020-12-11 11:08:02+00:00</t>
        </is>
      </c>
      <c r="D5150" t="inlineStr">
        <is>
          <t>verchange</t>
        </is>
      </c>
      <c r="E5150" t="inlineStr">
        <is>
          <t>tornado</t>
        </is>
      </c>
      <c r="F5150" t="inlineStr">
        <is>
          <t>&gt;=5.1</t>
        </is>
      </c>
      <c r="G5150" t="inlineStr">
        <is>
          <t>tornado</t>
        </is>
      </c>
      <c r="H5150" t="inlineStr">
        <is>
          <t>&gt;=5.0</t>
        </is>
      </c>
    </row>
    <row r="5151">
      <c r="A5151" t="inlineStr">
        <is>
          <t>numba</t>
        </is>
      </c>
      <c r="B5151" t="inlineStr">
        <is>
          <t>aef2cd6dfbdd4b466002c7587bc851577169ab50</t>
        </is>
      </c>
      <c r="C5151" t="inlineStr">
        <is>
          <t>2013-03-04 11:27:54+00:00</t>
        </is>
      </c>
      <c r="D5151" t="inlineStr">
        <is>
          <t>add</t>
        </is>
      </c>
      <c r="E5151" t="inlineStr">
        <is>
          <t>nose</t>
        </is>
      </c>
      <c r="F5151" t="inlineStr"/>
      <c r="G5151" t="inlineStr"/>
      <c r="H5151" t="inlineStr"/>
    </row>
    <row r="5152">
      <c r="A5152" t="inlineStr">
        <is>
          <t>numba</t>
        </is>
      </c>
      <c r="B5152" t="inlineStr">
        <is>
          <t>aef2cd6dfbdd4b466002c7587bc851577169ab50</t>
        </is>
      </c>
      <c r="C5152" t="inlineStr">
        <is>
          <t>2013-03-04 11:27:54+00:00</t>
        </is>
      </c>
      <c r="D5152" t="inlineStr">
        <is>
          <t>add</t>
        </is>
      </c>
      <c r="E5152" t="inlineStr">
        <is>
          <t>meta</t>
        </is>
      </c>
      <c r="F5152" t="inlineStr"/>
      <c r="G5152" t="inlineStr"/>
      <c r="H5152" t="inlineStr"/>
    </row>
    <row r="5153">
      <c r="A5153" t="inlineStr">
        <is>
          <t>numba</t>
        </is>
      </c>
      <c r="B5153" t="inlineStr">
        <is>
          <t>aef2cd6dfbdd4b466002c7587bc851577169ab50</t>
        </is>
      </c>
      <c r="C5153" t="inlineStr">
        <is>
          <t>2013-03-04 11:27:54+00:00</t>
        </is>
      </c>
      <c r="D5153" t="inlineStr">
        <is>
          <t>add</t>
        </is>
      </c>
      <c r="E5153" t="inlineStr">
        <is>
          <t>numpy</t>
        </is>
      </c>
      <c r="F5153" t="inlineStr">
        <is>
          <t>&gt;=1.6</t>
        </is>
      </c>
      <c r="G5153" t="inlineStr"/>
      <c r="H5153" t="inlineStr"/>
    </row>
    <row r="5154">
      <c r="A5154" t="inlineStr">
        <is>
          <t>numba</t>
        </is>
      </c>
      <c r="B5154" t="inlineStr">
        <is>
          <t>aef2cd6dfbdd4b466002c7587bc851577169ab50</t>
        </is>
      </c>
      <c r="C5154" t="inlineStr">
        <is>
          <t>2013-03-04 11:27:54+00:00</t>
        </is>
      </c>
      <c r="D5154" t="inlineStr">
        <is>
          <t>add</t>
        </is>
      </c>
      <c r="E5154" t="inlineStr">
        <is>
          <t>cython</t>
        </is>
      </c>
      <c r="F5154" t="inlineStr"/>
      <c r="G5154" t="inlineStr"/>
      <c r="H5154" t="inlineStr"/>
    </row>
    <row r="5155">
      <c r="A5155" t="inlineStr">
        <is>
          <t>numba</t>
        </is>
      </c>
      <c r="B5155" t="inlineStr">
        <is>
          <t>aef2cd6dfbdd4b466002c7587bc851577169ab50</t>
        </is>
      </c>
      <c r="C5155" t="inlineStr">
        <is>
          <t>2013-03-04 11:27:54+00:00</t>
        </is>
      </c>
      <c r="D5155" t="inlineStr">
        <is>
          <t>add</t>
        </is>
      </c>
      <c r="E5155" t="inlineStr">
        <is>
          <t>llvmpy</t>
        </is>
      </c>
      <c r="F5155" t="inlineStr"/>
      <c r="G5155" t="inlineStr"/>
      <c r="H5155" t="inlineStr"/>
    </row>
    <row r="5156">
      <c r="A5156" t="inlineStr">
        <is>
          <t>numba</t>
        </is>
      </c>
      <c r="B5156" t="inlineStr">
        <is>
          <t>aef2cd6dfbdd4b466002c7587bc851577169ab50</t>
        </is>
      </c>
      <c r="C5156" t="inlineStr">
        <is>
          <t>2013-03-04 11:27:54+00:00</t>
        </is>
      </c>
      <c r="D5156" t="inlineStr">
        <is>
          <t>add</t>
        </is>
      </c>
      <c r="E5156" t="inlineStr">
        <is>
          <t>cffi</t>
        </is>
      </c>
      <c r="F5156" t="inlineStr"/>
      <c r="G5156" t="inlineStr"/>
      <c r="H5156" t="inlineStr"/>
    </row>
    <row r="5157">
      <c r="A5157" t="inlineStr">
        <is>
          <t>numba</t>
        </is>
      </c>
      <c r="B5157" t="inlineStr">
        <is>
          <t>aef2cd6dfbdd4b466002c7587bc851577169ab50</t>
        </is>
      </c>
      <c r="C5157" t="inlineStr">
        <is>
          <t>2013-03-04 11:27:54+00:00</t>
        </is>
      </c>
      <c r="D5157" t="inlineStr">
        <is>
          <t>add</t>
        </is>
      </c>
      <c r="E5157" t="inlineStr">
        <is>
          <t>argparse</t>
        </is>
      </c>
      <c r="F5157" t="inlineStr"/>
      <c r="G5157" t="inlineStr"/>
      <c r="H5157" t="inlineStr"/>
    </row>
    <row r="5158">
      <c r="A5158" t="inlineStr">
        <is>
          <t>numba</t>
        </is>
      </c>
      <c r="B5158" t="inlineStr">
        <is>
          <t>d9c4219b36518167cf217875ac13f62c87cd131e</t>
        </is>
      </c>
      <c r="C5158" t="inlineStr">
        <is>
          <t>2013-03-20 18:20:46+00:00</t>
        </is>
      </c>
      <c r="D5158" t="inlineStr">
        <is>
          <t>add</t>
        </is>
      </c>
      <c r="E5158" t="inlineStr">
        <is>
          <t>distribute</t>
        </is>
      </c>
      <c r="F5158" t="inlineStr"/>
      <c r="G5158" t="inlineStr"/>
      <c r="H5158" t="inlineStr"/>
    </row>
    <row r="5159">
      <c r="A5159" t="inlineStr">
        <is>
          <t>numba</t>
        </is>
      </c>
      <c r="B5159" t="inlineStr">
        <is>
          <t>9835b612b3bff73f4350e7ff5f1e1382ed4922c0</t>
        </is>
      </c>
      <c r="C5159" t="inlineStr">
        <is>
          <t>2013-04-15 22:51:39+00:00</t>
        </is>
      </c>
      <c r="D5159" t="inlineStr">
        <is>
          <t>add</t>
        </is>
      </c>
      <c r="E5159" t="inlineStr">
        <is>
          <t>distribute</t>
        </is>
      </c>
      <c r="F5159" t="inlineStr"/>
      <c r="G5159" t="inlineStr"/>
      <c r="H5159" t="inlineStr"/>
    </row>
    <row r="5160">
      <c r="A5160" t="inlineStr">
        <is>
          <t>numba</t>
        </is>
      </c>
      <c r="B5160" t="inlineStr">
        <is>
          <t>9835b612b3bff73f4350e7ff5f1e1382ed4922c0</t>
        </is>
      </c>
      <c r="C5160" t="inlineStr">
        <is>
          <t>2013-04-15 22:51:39+00:00</t>
        </is>
      </c>
      <c r="D5160" t="inlineStr">
        <is>
          <t>add</t>
        </is>
      </c>
      <c r="E5160" t="inlineStr">
        <is>
          <t>nose</t>
        </is>
      </c>
      <c r="F5160" t="inlineStr"/>
      <c r="G5160" t="inlineStr"/>
      <c r="H5160" t="inlineStr"/>
    </row>
    <row r="5161">
      <c r="A5161" t="inlineStr">
        <is>
          <t>numba</t>
        </is>
      </c>
      <c r="B5161" t="inlineStr">
        <is>
          <t>9835b612b3bff73f4350e7ff5f1e1382ed4922c0</t>
        </is>
      </c>
      <c r="C5161" t="inlineStr">
        <is>
          <t>2013-04-15 22:51:39+00:00</t>
        </is>
      </c>
      <c r="D5161" t="inlineStr">
        <is>
          <t>add</t>
        </is>
      </c>
      <c r="E5161" t="inlineStr">
        <is>
          <t>meta</t>
        </is>
      </c>
      <c r="F5161" t="inlineStr"/>
      <c r="G5161" t="inlineStr"/>
      <c r="H5161" t="inlineStr"/>
    </row>
    <row r="5162">
      <c r="A5162" t="inlineStr">
        <is>
          <t>numba</t>
        </is>
      </c>
      <c r="B5162" t="inlineStr">
        <is>
          <t>9835b612b3bff73f4350e7ff5f1e1382ed4922c0</t>
        </is>
      </c>
      <c r="C5162" t="inlineStr">
        <is>
          <t>2013-04-15 22:51:39+00:00</t>
        </is>
      </c>
      <c r="D5162" t="inlineStr">
        <is>
          <t>add</t>
        </is>
      </c>
      <c r="E5162" t="inlineStr">
        <is>
          <t>numpy</t>
        </is>
      </c>
      <c r="F5162" t="inlineStr">
        <is>
          <t>&gt;=1.6</t>
        </is>
      </c>
      <c r="G5162" t="inlineStr"/>
      <c r="H5162" t="inlineStr"/>
    </row>
    <row r="5163">
      <c r="A5163" t="inlineStr">
        <is>
          <t>numba</t>
        </is>
      </c>
      <c r="B5163" t="inlineStr">
        <is>
          <t>9835b612b3bff73f4350e7ff5f1e1382ed4922c0</t>
        </is>
      </c>
      <c r="C5163" t="inlineStr">
        <is>
          <t>2013-04-15 22:51:39+00:00</t>
        </is>
      </c>
      <c r="D5163" t="inlineStr">
        <is>
          <t>add</t>
        </is>
      </c>
      <c r="E5163" t="inlineStr">
        <is>
          <t>cython</t>
        </is>
      </c>
      <c r="F5163" t="inlineStr"/>
      <c r="G5163" t="inlineStr"/>
      <c r="H5163" t="inlineStr"/>
    </row>
    <row r="5164">
      <c r="A5164" t="inlineStr">
        <is>
          <t>numba</t>
        </is>
      </c>
      <c r="B5164" t="inlineStr">
        <is>
          <t>9835b612b3bff73f4350e7ff5f1e1382ed4922c0</t>
        </is>
      </c>
      <c r="C5164" t="inlineStr">
        <is>
          <t>2013-04-15 22:51:39+00:00</t>
        </is>
      </c>
      <c r="D5164" t="inlineStr">
        <is>
          <t>add</t>
        </is>
      </c>
      <c r="E5164" t="inlineStr">
        <is>
          <t>llvmpy</t>
        </is>
      </c>
      <c r="F5164" t="inlineStr"/>
      <c r="G5164" t="inlineStr"/>
      <c r="H5164" t="inlineStr"/>
    </row>
    <row r="5165">
      <c r="A5165" t="inlineStr">
        <is>
          <t>numba</t>
        </is>
      </c>
      <c r="B5165" t="inlineStr">
        <is>
          <t>9835b612b3bff73f4350e7ff5f1e1382ed4922c0</t>
        </is>
      </c>
      <c r="C5165" t="inlineStr">
        <is>
          <t>2013-04-15 22:51:39+00:00</t>
        </is>
      </c>
      <c r="D5165" t="inlineStr">
        <is>
          <t>add</t>
        </is>
      </c>
      <c r="E5165" t="inlineStr">
        <is>
          <t>cffi</t>
        </is>
      </c>
      <c r="F5165" t="inlineStr"/>
      <c r="G5165" t="inlineStr"/>
      <c r="H5165" t="inlineStr"/>
    </row>
    <row r="5166">
      <c r="A5166" t="inlineStr">
        <is>
          <t>numba</t>
        </is>
      </c>
      <c r="B5166" t="inlineStr">
        <is>
          <t>9835b612b3bff73f4350e7ff5f1e1382ed4922c0</t>
        </is>
      </c>
      <c r="C5166" t="inlineStr">
        <is>
          <t>2013-04-15 22:51:39+00:00</t>
        </is>
      </c>
      <c r="D5166" t="inlineStr">
        <is>
          <t>add</t>
        </is>
      </c>
      <c r="E5166" t="inlineStr">
        <is>
          <t>argparse</t>
        </is>
      </c>
      <c r="F5166" t="inlineStr"/>
      <c r="G5166" t="inlineStr"/>
      <c r="H5166" t="inlineStr"/>
    </row>
    <row r="5167">
      <c r="A5167" t="inlineStr">
        <is>
          <t>numba</t>
        </is>
      </c>
      <c r="B5167" t="inlineStr">
        <is>
          <t>1284ecdb1d9da688b7f5dc66d1232a6ff54f2413</t>
        </is>
      </c>
      <c r="C5167" t="inlineStr">
        <is>
          <t>2013-07-17 16:40:36+00:00</t>
        </is>
      </c>
      <c r="D5167" t="inlineStr">
        <is>
          <t>rem</t>
        </is>
      </c>
      <c r="E5167" t="inlineStr"/>
      <c r="F5167" t="inlineStr"/>
      <c r="G5167" t="inlineStr">
        <is>
          <t>distribute</t>
        </is>
      </c>
      <c r="H5167" t="inlineStr"/>
    </row>
    <row r="5168">
      <c r="A5168" t="inlineStr">
        <is>
          <t>numba</t>
        </is>
      </c>
      <c r="B5168" t="inlineStr">
        <is>
          <t>1284ecdb1d9da688b7f5dc66d1232a6ff54f2413</t>
        </is>
      </c>
      <c r="C5168" t="inlineStr">
        <is>
          <t>2013-07-17 16:40:36+00:00</t>
        </is>
      </c>
      <c r="D5168" t="inlineStr">
        <is>
          <t>rem</t>
        </is>
      </c>
      <c r="E5168" t="inlineStr"/>
      <c r="F5168" t="inlineStr"/>
      <c r="G5168" t="inlineStr">
        <is>
          <t>nose</t>
        </is>
      </c>
      <c r="H5168" t="inlineStr"/>
    </row>
    <row r="5169">
      <c r="A5169" t="inlineStr">
        <is>
          <t>numba</t>
        </is>
      </c>
      <c r="B5169" t="inlineStr">
        <is>
          <t>1284ecdb1d9da688b7f5dc66d1232a6ff54f2413</t>
        </is>
      </c>
      <c r="C5169" t="inlineStr">
        <is>
          <t>2013-07-17 16:40:36+00:00</t>
        </is>
      </c>
      <c r="D5169" t="inlineStr">
        <is>
          <t>rem</t>
        </is>
      </c>
      <c r="E5169" t="inlineStr"/>
      <c r="F5169" t="inlineStr"/>
      <c r="G5169" t="inlineStr">
        <is>
          <t>meta</t>
        </is>
      </c>
      <c r="H5169" t="inlineStr"/>
    </row>
    <row r="5170">
      <c r="A5170" t="inlineStr">
        <is>
          <t>numba</t>
        </is>
      </c>
      <c r="B5170" t="inlineStr">
        <is>
          <t>1284ecdb1d9da688b7f5dc66d1232a6ff54f2413</t>
        </is>
      </c>
      <c r="C5170" t="inlineStr">
        <is>
          <t>2013-07-17 16:40:36+00:00</t>
        </is>
      </c>
      <c r="D5170" t="inlineStr">
        <is>
          <t>rem</t>
        </is>
      </c>
      <c r="E5170" t="inlineStr"/>
      <c r="F5170" t="inlineStr"/>
      <c r="G5170" t="inlineStr">
        <is>
          <t>numpy</t>
        </is>
      </c>
      <c r="H5170" t="inlineStr">
        <is>
          <t>&gt;=1.6</t>
        </is>
      </c>
    </row>
    <row r="5171">
      <c r="A5171" t="inlineStr">
        <is>
          <t>numba</t>
        </is>
      </c>
      <c r="B5171" t="inlineStr">
        <is>
          <t>1284ecdb1d9da688b7f5dc66d1232a6ff54f2413</t>
        </is>
      </c>
      <c r="C5171" t="inlineStr">
        <is>
          <t>2013-07-17 16:40:36+00:00</t>
        </is>
      </c>
      <c r="D5171" t="inlineStr">
        <is>
          <t>rem</t>
        </is>
      </c>
      <c r="E5171" t="inlineStr"/>
      <c r="F5171" t="inlineStr"/>
      <c r="G5171" t="inlineStr">
        <is>
          <t>cython</t>
        </is>
      </c>
      <c r="H5171" t="inlineStr"/>
    </row>
    <row r="5172">
      <c r="A5172" t="inlineStr">
        <is>
          <t>numba</t>
        </is>
      </c>
      <c r="B5172" t="inlineStr">
        <is>
          <t>1284ecdb1d9da688b7f5dc66d1232a6ff54f2413</t>
        </is>
      </c>
      <c r="C5172" t="inlineStr">
        <is>
          <t>2013-07-17 16:40:36+00:00</t>
        </is>
      </c>
      <c r="D5172" t="inlineStr">
        <is>
          <t>rem</t>
        </is>
      </c>
      <c r="E5172" t="inlineStr"/>
      <c r="F5172" t="inlineStr"/>
      <c r="G5172" t="inlineStr">
        <is>
          <t>llvmpy</t>
        </is>
      </c>
      <c r="H5172" t="inlineStr"/>
    </row>
    <row r="5173">
      <c r="A5173" t="inlineStr">
        <is>
          <t>numba</t>
        </is>
      </c>
      <c r="B5173" t="inlineStr">
        <is>
          <t>1284ecdb1d9da688b7f5dc66d1232a6ff54f2413</t>
        </is>
      </c>
      <c r="C5173" t="inlineStr">
        <is>
          <t>2013-07-17 16:40:36+00:00</t>
        </is>
      </c>
      <c r="D5173" t="inlineStr">
        <is>
          <t>rem</t>
        </is>
      </c>
      <c r="E5173" t="inlineStr"/>
      <c r="F5173" t="inlineStr"/>
      <c r="G5173" t="inlineStr">
        <is>
          <t>cffi</t>
        </is>
      </c>
      <c r="H5173" t="inlineStr"/>
    </row>
    <row r="5174">
      <c r="A5174" t="inlineStr">
        <is>
          <t>numba</t>
        </is>
      </c>
      <c r="B5174" t="inlineStr">
        <is>
          <t>1284ecdb1d9da688b7f5dc66d1232a6ff54f2413</t>
        </is>
      </c>
      <c r="C5174" t="inlineStr">
        <is>
          <t>2013-07-17 16:40:36+00:00</t>
        </is>
      </c>
      <c r="D5174" t="inlineStr">
        <is>
          <t>rem</t>
        </is>
      </c>
      <c r="E5174" t="inlineStr"/>
      <c r="F5174" t="inlineStr"/>
      <c r="G5174" t="inlineStr">
        <is>
          <t>argparse</t>
        </is>
      </c>
      <c r="H5174" t="inlineStr"/>
    </row>
    <row r="5175">
      <c r="A5175" t="inlineStr">
        <is>
          <t>numba</t>
        </is>
      </c>
      <c r="B5175" t="inlineStr">
        <is>
          <t>a0a05cfa7513b6c0345d1230c48c265e9f6161f7</t>
        </is>
      </c>
      <c r="C5175" t="inlineStr">
        <is>
          <t>2013-08-01 15:01:03+00:00</t>
        </is>
      </c>
      <c r="D5175" t="inlineStr">
        <is>
          <t>add</t>
        </is>
      </c>
      <c r="E5175" t="inlineStr">
        <is>
          <t>llvmmath</t>
        </is>
      </c>
      <c r="F5175" t="inlineStr"/>
      <c r="G5175" t="inlineStr"/>
      <c r="H5175" t="inlineStr"/>
    </row>
    <row r="5176">
      <c r="A5176" t="inlineStr">
        <is>
          <t>numba</t>
        </is>
      </c>
      <c r="B5176" t="inlineStr">
        <is>
          <t>39d1f9cd56a5de5460fc46865edcd7eecf5128ed</t>
        </is>
      </c>
      <c r="C5176" t="inlineStr">
        <is>
          <t>2014-02-04 20:28:51+00:00</t>
        </is>
      </c>
      <c r="D5176" t="inlineStr">
        <is>
          <t>rem</t>
        </is>
      </c>
      <c r="E5176" t="inlineStr"/>
      <c r="F5176" t="inlineStr"/>
      <c r="G5176" t="inlineStr">
        <is>
          <t>distribute</t>
        </is>
      </c>
      <c r="H5176" t="inlineStr"/>
    </row>
    <row r="5177">
      <c r="A5177" t="inlineStr">
        <is>
          <t>numba</t>
        </is>
      </c>
      <c r="B5177" t="inlineStr">
        <is>
          <t>39d1f9cd56a5de5460fc46865edcd7eecf5128ed</t>
        </is>
      </c>
      <c r="C5177" t="inlineStr">
        <is>
          <t>2014-02-04 20:28:51+00:00</t>
        </is>
      </c>
      <c r="D5177" t="inlineStr">
        <is>
          <t>rem</t>
        </is>
      </c>
      <c r="E5177" t="inlineStr"/>
      <c r="F5177" t="inlineStr"/>
      <c r="G5177" t="inlineStr">
        <is>
          <t>nose</t>
        </is>
      </c>
      <c r="H5177" t="inlineStr"/>
    </row>
    <row r="5178">
      <c r="A5178" t="inlineStr">
        <is>
          <t>numba</t>
        </is>
      </c>
      <c r="B5178" t="inlineStr">
        <is>
          <t>39d1f9cd56a5de5460fc46865edcd7eecf5128ed</t>
        </is>
      </c>
      <c r="C5178" t="inlineStr">
        <is>
          <t>2014-02-04 20:28:51+00:00</t>
        </is>
      </c>
      <c r="D5178" t="inlineStr">
        <is>
          <t>rem</t>
        </is>
      </c>
      <c r="E5178" t="inlineStr"/>
      <c r="F5178" t="inlineStr"/>
      <c r="G5178" t="inlineStr">
        <is>
          <t>meta</t>
        </is>
      </c>
      <c r="H5178" t="inlineStr"/>
    </row>
    <row r="5179">
      <c r="A5179" t="inlineStr">
        <is>
          <t>numba</t>
        </is>
      </c>
      <c r="B5179" t="inlineStr">
        <is>
          <t>39d1f9cd56a5de5460fc46865edcd7eecf5128ed</t>
        </is>
      </c>
      <c r="C5179" t="inlineStr">
        <is>
          <t>2014-02-04 20:28:51+00:00</t>
        </is>
      </c>
      <c r="D5179" t="inlineStr">
        <is>
          <t>rem</t>
        </is>
      </c>
      <c r="E5179" t="inlineStr"/>
      <c r="F5179" t="inlineStr"/>
      <c r="G5179" t="inlineStr">
        <is>
          <t>cython</t>
        </is>
      </c>
      <c r="H5179" t="inlineStr"/>
    </row>
    <row r="5180">
      <c r="A5180" t="inlineStr">
        <is>
          <t>numba</t>
        </is>
      </c>
      <c r="B5180" t="inlineStr">
        <is>
          <t>39d1f9cd56a5de5460fc46865edcd7eecf5128ed</t>
        </is>
      </c>
      <c r="C5180" t="inlineStr">
        <is>
          <t>2014-02-04 20:28:51+00:00</t>
        </is>
      </c>
      <c r="D5180" t="inlineStr">
        <is>
          <t>rem</t>
        </is>
      </c>
      <c r="E5180" t="inlineStr"/>
      <c r="F5180" t="inlineStr"/>
      <c r="G5180" t="inlineStr">
        <is>
          <t>cffi</t>
        </is>
      </c>
      <c r="H5180" t="inlineStr"/>
    </row>
    <row r="5181">
      <c r="A5181" t="inlineStr">
        <is>
          <t>numba</t>
        </is>
      </c>
      <c r="B5181" t="inlineStr">
        <is>
          <t>39d1f9cd56a5de5460fc46865edcd7eecf5128ed</t>
        </is>
      </c>
      <c r="C5181" t="inlineStr">
        <is>
          <t>2014-02-04 20:28:51+00:00</t>
        </is>
      </c>
      <c r="D5181" t="inlineStr">
        <is>
          <t>rem</t>
        </is>
      </c>
      <c r="E5181" t="inlineStr"/>
      <c r="F5181" t="inlineStr"/>
      <c r="G5181" t="inlineStr">
        <is>
          <t>llvmmath</t>
        </is>
      </c>
      <c r="H5181" t="inlineStr"/>
    </row>
    <row r="5182">
      <c r="A5182" t="inlineStr">
        <is>
          <t>numba</t>
        </is>
      </c>
      <c r="B5182" t="inlineStr">
        <is>
          <t>67cdd453add6dcda5bcd7ff71da548b0f34f366b</t>
        </is>
      </c>
      <c r="C5182" t="inlineStr">
        <is>
          <t>2014-03-21 20:18:47+00:00</t>
        </is>
      </c>
      <c r="D5182" t="inlineStr">
        <is>
          <t>add</t>
        </is>
      </c>
      <c r="E5182" t="inlineStr">
        <is>
          <t>numpy</t>
        </is>
      </c>
      <c r="F5182" t="inlineStr">
        <is>
          <t>&gt;=1.6</t>
        </is>
      </c>
      <c r="G5182" t="inlineStr"/>
      <c r="H5182" t="inlineStr"/>
    </row>
    <row r="5183">
      <c r="A5183" t="inlineStr">
        <is>
          <t>numba</t>
        </is>
      </c>
      <c r="B5183" t="inlineStr">
        <is>
          <t>67cdd453add6dcda5bcd7ff71da548b0f34f366b</t>
        </is>
      </c>
      <c r="C5183" t="inlineStr">
        <is>
          <t>2014-03-21 20:18:47+00:00</t>
        </is>
      </c>
      <c r="D5183" t="inlineStr">
        <is>
          <t>add</t>
        </is>
      </c>
      <c r="E5183" t="inlineStr">
        <is>
          <t>llvmpy</t>
        </is>
      </c>
      <c r="F5183" t="inlineStr"/>
      <c r="G5183" t="inlineStr"/>
      <c r="H5183" t="inlineStr"/>
    </row>
    <row r="5184">
      <c r="A5184" t="inlineStr">
        <is>
          <t>numba</t>
        </is>
      </c>
      <c r="B5184" t="inlineStr">
        <is>
          <t>67cdd453add6dcda5bcd7ff71da548b0f34f366b</t>
        </is>
      </c>
      <c r="C5184" t="inlineStr">
        <is>
          <t>2014-03-21 20:18:47+00:00</t>
        </is>
      </c>
      <c r="D5184" t="inlineStr">
        <is>
          <t>add</t>
        </is>
      </c>
      <c r="E5184" t="inlineStr">
        <is>
          <t>argparse</t>
        </is>
      </c>
      <c r="F5184" t="inlineStr"/>
      <c r="G5184" t="inlineStr"/>
      <c r="H5184" t="inlineStr"/>
    </row>
    <row r="5185">
      <c r="A5185" t="inlineStr">
        <is>
          <t>numba</t>
        </is>
      </c>
      <c r="B5185" t="inlineStr">
        <is>
          <t>7d1aa5d2b66efdd4c9b93b8dd38f05f9d0daa7b0</t>
        </is>
      </c>
      <c r="C5185" t="inlineStr">
        <is>
          <t>2014-04-16 21:01:44+00:00</t>
        </is>
      </c>
      <c r="D5185" t="inlineStr">
        <is>
          <t>rem</t>
        </is>
      </c>
      <c r="E5185" t="inlineStr"/>
      <c r="F5185" t="inlineStr"/>
      <c r="G5185" t="inlineStr">
        <is>
          <t>numpy</t>
        </is>
      </c>
      <c r="H5185" t="inlineStr">
        <is>
          <t>&gt;=1.6</t>
        </is>
      </c>
    </row>
    <row r="5186">
      <c r="A5186" t="inlineStr">
        <is>
          <t>numba</t>
        </is>
      </c>
      <c r="B5186" t="inlineStr">
        <is>
          <t>7d1aa5d2b66efdd4c9b93b8dd38f05f9d0daa7b0</t>
        </is>
      </c>
      <c r="C5186" t="inlineStr">
        <is>
          <t>2014-04-16 21:01:44+00:00</t>
        </is>
      </c>
      <c r="D5186" t="inlineStr">
        <is>
          <t>rem</t>
        </is>
      </c>
      <c r="E5186" t="inlineStr"/>
      <c r="F5186" t="inlineStr"/>
      <c r="G5186" t="inlineStr">
        <is>
          <t>llvmpy</t>
        </is>
      </c>
      <c r="H5186" t="inlineStr"/>
    </row>
    <row r="5187">
      <c r="A5187" t="inlineStr">
        <is>
          <t>numba</t>
        </is>
      </c>
      <c r="B5187" t="inlineStr">
        <is>
          <t>7d1aa5d2b66efdd4c9b93b8dd38f05f9d0daa7b0</t>
        </is>
      </c>
      <c r="C5187" t="inlineStr">
        <is>
          <t>2014-04-16 21:01:44+00:00</t>
        </is>
      </c>
      <c r="D5187" t="inlineStr">
        <is>
          <t>rem</t>
        </is>
      </c>
      <c r="E5187" t="inlineStr"/>
      <c r="F5187" t="inlineStr"/>
      <c r="G5187" t="inlineStr">
        <is>
          <t>argparse</t>
        </is>
      </c>
      <c r="H5187" t="inlineStr"/>
    </row>
    <row r="5188">
      <c r="A5188" t="inlineStr">
        <is>
          <t>numba</t>
        </is>
      </c>
      <c r="B5188" t="inlineStr">
        <is>
          <t>bea01161a5df28db212b371809478a9e56395a51</t>
        </is>
      </c>
      <c r="C5188" t="inlineStr">
        <is>
          <t>2014-10-14 20:23:36+00:00</t>
        </is>
      </c>
      <c r="D5188" t="inlineStr">
        <is>
          <t>add</t>
        </is>
      </c>
      <c r="E5188" t="inlineStr">
        <is>
          <t>numpy</t>
        </is>
      </c>
      <c r="F5188" t="inlineStr">
        <is>
          <t>&gt;=1.6</t>
        </is>
      </c>
      <c r="G5188" t="inlineStr"/>
      <c r="H5188" t="inlineStr"/>
    </row>
    <row r="5189">
      <c r="A5189" t="inlineStr">
        <is>
          <t>numba</t>
        </is>
      </c>
      <c r="B5189" t="inlineStr">
        <is>
          <t>bea01161a5df28db212b371809478a9e56395a51</t>
        </is>
      </c>
      <c r="C5189" t="inlineStr">
        <is>
          <t>2014-10-14 20:23:36+00:00</t>
        </is>
      </c>
      <c r="D5189" t="inlineStr">
        <is>
          <t>add</t>
        </is>
      </c>
      <c r="E5189" t="inlineStr">
        <is>
          <t>llvmpy</t>
        </is>
      </c>
      <c r="F5189" t="inlineStr"/>
      <c r="G5189" t="inlineStr"/>
      <c r="H5189" t="inlineStr"/>
    </row>
    <row r="5190">
      <c r="A5190" t="inlineStr">
        <is>
          <t>numba</t>
        </is>
      </c>
      <c r="B5190" t="inlineStr">
        <is>
          <t>bea01161a5df28db212b371809478a9e56395a51</t>
        </is>
      </c>
      <c r="C5190" t="inlineStr">
        <is>
          <t>2014-10-14 20:23:36+00:00</t>
        </is>
      </c>
      <c r="D5190" t="inlineStr">
        <is>
          <t>add</t>
        </is>
      </c>
      <c r="E5190" t="inlineStr">
        <is>
          <t>argparse</t>
        </is>
      </c>
      <c r="F5190" t="inlineStr"/>
      <c r="G5190" t="inlineStr"/>
      <c r="H5190" t="inlineStr"/>
    </row>
    <row r="5191">
      <c r="A5191" t="inlineStr">
        <is>
          <t>numba</t>
        </is>
      </c>
      <c r="B5191" t="inlineStr">
        <is>
          <t>1e2131b4f05ff9721c5249b5dbcc905a84d564b8</t>
        </is>
      </c>
      <c r="C5191" t="inlineStr">
        <is>
          <t>2014-12-16 20:18:09+00:00</t>
        </is>
      </c>
      <c r="D5191" t="inlineStr">
        <is>
          <t>add</t>
        </is>
      </c>
      <c r="E5191" t="inlineStr">
        <is>
          <t>llvmlite</t>
        </is>
      </c>
      <c r="F5191" t="inlineStr"/>
      <c r="G5191" t="inlineStr"/>
      <c r="H5191" t="inlineStr"/>
    </row>
    <row r="5192">
      <c r="A5192" t="inlineStr">
        <is>
          <t>numba</t>
        </is>
      </c>
      <c r="B5192" t="inlineStr">
        <is>
          <t>1e2131b4f05ff9721c5249b5dbcc905a84d564b8</t>
        </is>
      </c>
      <c r="C5192" t="inlineStr">
        <is>
          <t>2014-12-16 20:18:09+00:00</t>
        </is>
      </c>
      <c r="D5192" t="inlineStr">
        <is>
          <t>rem</t>
        </is>
      </c>
      <c r="E5192" t="inlineStr"/>
      <c r="F5192" t="inlineStr"/>
      <c r="G5192" t="inlineStr">
        <is>
          <t>llvmpy</t>
        </is>
      </c>
      <c r="H5192" t="inlineStr"/>
    </row>
    <row r="5193">
      <c r="A5193" t="inlineStr">
        <is>
          <t>numba</t>
        </is>
      </c>
      <c r="B5193" t="inlineStr">
        <is>
          <t>9412ce709365dd5b3519feb522514ac16e6418d4</t>
        </is>
      </c>
      <c r="C5193" t="inlineStr">
        <is>
          <t>2015-02-04 13:39:28+00:00</t>
        </is>
      </c>
      <c r="D5193" t="inlineStr">
        <is>
          <t>rem</t>
        </is>
      </c>
      <c r="E5193" t="inlineStr"/>
      <c r="F5193" t="inlineStr"/>
      <c r="G5193" t="inlineStr">
        <is>
          <t>numpy</t>
        </is>
      </c>
      <c r="H5193" t="inlineStr">
        <is>
          <t>&gt;=1.6</t>
        </is>
      </c>
    </row>
    <row r="5194">
      <c r="A5194" t="inlineStr">
        <is>
          <t>numba</t>
        </is>
      </c>
      <c r="B5194" t="inlineStr">
        <is>
          <t>9412ce709365dd5b3519feb522514ac16e6418d4</t>
        </is>
      </c>
      <c r="C5194" t="inlineStr">
        <is>
          <t>2015-02-04 13:39:28+00:00</t>
        </is>
      </c>
      <c r="D5194" t="inlineStr">
        <is>
          <t>rem</t>
        </is>
      </c>
      <c r="E5194" t="inlineStr"/>
      <c r="F5194" t="inlineStr"/>
      <c r="G5194" t="inlineStr">
        <is>
          <t>llvmlite</t>
        </is>
      </c>
      <c r="H5194" t="inlineStr"/>
    </row>
    <row r="5195">
      <c r="A5195" t="inlineStr">
        <is>
          <t>numba</t>
        </is>
      </c>
      <c r="B5195" t="inlineStr">
        <is>
          <t>9412ce709365dd5b3519feb522514ac16e6418d4</t>
        </is>
      </c>
      <c r="C5195" t="inlineStr">
        <is>
          <t>2015-02-04 13:39:28+00:00</t>
        </is>
      </c>
      <c r="D5195" t="inlineStr">
        <is>
          <t>rem</t>
        </is>
      </c>
      <c r="E5195" t="inlineStr"/>
      <c r="F5195" t="inlineStr"/>
      <c r="G5195" t="inlineStr">
        <is>
          <t>argparse</t>
        </is>
      </c>
      <c r="H5195" t="inlineStr"/>
    </row>
    <row r="5196">
      <c r="A5196" t="inlineStr">
        <is>
          <t>numba</t>
        </is>
      </c>
      <c r="B5196" t="inlineStr">
        <is>
          <t>5cc97bbaa58e9bb9ba3f509d2ec65ed01699ff09</t>
        </is>
      </c>
      <c r="C5196" t="inlineStr">
        <is>
          <t>2015-03-30 19:13:38+00:00</t>
        </is>
      </c>
      <c r="D5196" t="inlineStr">
        <is>
          <t>add</t>
        </is>
      </c>
      <c r="E5196" t="inlineStr">
        <is>
          <t>numpy</t>
        </is>
      </c>
      <c r="F5196" t="inlineStr">
        <is>
          <t>&gt;=1.6</t>
        </is>
      </c>
      <c r="G5196" t="inlineStr"/>
      <c r="H5196" t="inlineStr"/>
    </row>
    <row r="5197">
      <c r="A5197" t="inlineStr">
        <is>
          <t>numba</t>
        </is>
      </c>
      <c r="B5197" t="inlineStr">
        <is>
          <t>5cc97bbaa58e9bb9ba3f509d2ec65ed01699ff09</t>
        </is>
      </c>
      <c r="C5197" t="inlineStr">
        <is>
          <t>2015-03-30 19:13:38+00:00</t>
        </is>
      </c>
      <c r="D5197" t="inlineStr">
        <is>
          <t>add</t>
        </is>
      </c>
      <c r="E5197" t="inlineStr">
        <is>
          <t>llvmlite</t>
        </is>
      </c>
      <c r="F5197" t="inlineStr"/>
      <c r="G5197" t="inlineStr"/>
      <c r="H5197" t="inlineStr"/>
    </row>
    <row r="5198">
      <c r="A5198" t="inlineStr">
        <is>
          <t>numba</t>
        </is>
      </c>
      <c r="B5198" t="inlineStr">
        <is>
          <t>5cc97bbaa58e9bb9ba3f509d2ec65ed01699ff09</t>
        </is>
      </c>
      <c r="C5198" t="inlineStr">
        <is>
          <t>2015-03-30 19:13:38+00:00</t>
        </is>
      </c>
      <c r="D5198" t="inlineStr">
        <is>
          <t>add</t>
        </is>
      </c>
      <c r="E5198" t="inlineStr">
        <is>
          <t>argparse</t>
        </is>
      </c>
      <c r="F5198" t="inlineStr"/>
      <c r="G5198" t="inlineStr"/>
      <c r="H5198" t="inlineStr"/>
    </row>
    <row r="5199">
      <c r="A5199" t="inlineStr">
        <is>
          <t>numba</t>
        </is>
      </c>
      <c r="B5199" t="inlineStr">
        <is>
          <t>06b49718df869a9ec75478ad225e4e40eea56086</t>
        </is>
      </c>
      <c r="C5199" t="inlineStr">
        <is>
          <t>2015-09-03 17:01:57+00:00</t>
        </is>
      </c>
      <c r="D5199" t="inlineStr">
        <is>
          <t>verchange</t>
        </is>
      </c>
      <c r="E5199" t="inlineStr">
        <is>
          <t>llvmlite</t>
        </is>
      </c>
      <c r="F5199" t="inlineStr">
        <is>
          <t>&gt;=0.6</t>
        </is>
      </c>
      <c r="G5199" t="inlineStr">
        <is>
          <t>llvmlite</t>
        </is>
      </c>
      <c r="H5199" t="inlineStr"/>
    </row>
    <row r="5200">
      <c r="A5200" t="inlineStr">
        <is>
          <t>numba</t>
        </is>
      </c>
      <c r="B5200" t="inlineStr">
        <is>
          <t>012eba9f94b2a70987755b53d06ac5cf42cacc7b</t>
        </is>
      </c>
      <c r="C5200" t="inlineStr">
        <is>
          <t>2015-10-29 22:01:02+00:00</t>
        </is>
      </c>
      <c r="D5200" t="inlineStr">
        <is>
          <t>verchange</t>
        </is>
      </c>
      <c r="E5200" t="inlineStr">
        <is>
          <t>llvmlite</t>
        </is>
      </c>
      <c r="F5200" t="inlineStr">
        <is>
          <t>&gt;=0.7</t>
        </is>
      </c>
      <c r="G5200" t="inlineStr">
        <is>
          <t>llvmlite</t>
        </is>
      </c>
      <c r="H5200" t="inlineStr">
        <is>
          <t>&gt;=0.6</t>
        </is>
      </c>
    </row>
    <row r="5201">
      <c r="A5201" t="inlineStr">
        <is>
          <t>numba</t>
        </is>
      </c>
      <c r="B5201" t="inlineStr">
        <is>
          <t>f2ce7f6d9aac6e4c2babb243f2d9585f648ee388</t>
        </is>
      </c>
      <c r="C5201" t="inlineStr">
        <is>
          <t>2016-04-04 12:02:48+00:00</t>
        </is>
      </c>
      <c r="D5201" t="inlineStr">
        <is>
          <t>verchange</t>
        </is>
      </c>
      <c r="E5201" t="inlineStr">
        <is>
          <t>numpy</t>
        </is>
      </c>
      <c r="F5201" t="inlineStr">
        <is>
          <t>&gt;=1.7</t>
        </is>
      </c>
      <c r="G5201" t="inlineStr">
        <is>
          <t>numpy</t>
        </is>
      </c>
      <c r="H5201" t="inlineStr">
        <is>
          <t>&gt;=1.6</t>
        </is>
      </c>
    </row>
    <row r="5202">
      <c r="A5202" t="inlineStr">
        <is>
          <t>numba</t>
        </is>
      </c>
      <c r="B5202" t="inlineStr">
        <is>
          <t>f2ce7f6d9aac6e4c2babb243f2d9585f648ee388</t>
        </is>
      </c>
      <c r="C5202" t="inlineStr">
        <is>
          <t>2016-04-04 12:02:48+00:00</t>
        </is>
      </c>
      <c r="D5202" t="inlineStr">
        <is>
          <t>verchange</t>
        </is>
      </c>
      <c r="E5202" t="inlineStr">
        <is>
          <t>llvmlite</t>
        </is>
      </c>
      <c r="F5202" t="inlineStr">
        <is>
          <t>&gt;=0.10</t>
        </is>
      </c>
      <c r="G5202" t="inlineStr">
        <is>
          <t>llvmlite</t>
        </is>
      </c>
      <c r="H5202" t="inlineStr">
        <is>
          <t>&gt;=0.7</t>
        </is>
      </c>
    </row>
    <row r="5203">
      <c r="A5203" t="inlineStr">
        <is>
          <t>numba</t>
        </is>
      </c>
      <c r="B5203" t="inlineStr">
        <is>
          <t>f472ab0550376faf2f970cf09ddccfbb5d65b48e</t>
        </is>
      </c>
      <c r="C5203" t="inlineStr">
        <is>
          <t>2016-05-20 15:38:18+00:00</t>
        </is>
      </c>
      <c r="D5203" t="inlineStr">
        <is>
          <t>verchange</t>
        </is>
      </c>
      <c r="E5203" t="inlineStr">
        <is>
          <t>llvmlite</t>
        </is>
      </c>
      <c r="F5203" t="inlineStr">
        <is>
          <t>&gt;=0.11</t>
        </is>
      </c>
      <c r="G5203" t="inlineStr">
        <is>
          <t>llvmlite</t>
        </is>
      </c>
      <c r="H5203" t="inlineStr">
        <is>
          <t>&gt;=0.10</t>
        </is>
      </c>
    </row>
    <row r="5204">
      <c r="A5204" t="inlineStr">
        <is>
          <t>numba</t>
        </is>
      </c>
      <c r="B5204" t="inlineStr">
        <is>
          <t>f472ab0550376faf2f970cf09ddccfbb5d65b48e</t>
        </is>
      </c>
      <c r="C5204" t="inlineStr">
        <is>
          <t>2016-05-20 15:38:18+00:00</t>
        </is>
      </c>
      <c r="D5204" t="inlineStr">
        <is>
          <t>add</t>
        </is>
      </c>
      <c r="E5204" t="inlineStr">
        <is>
          <t>funcsigs</t>
        </is>
      </c>
      <c r="F5204" t="inlineStr"/>
      <c r="G5204" t="inlineStr"/>
      <c r="H5204" t="inlineStr"/>
    </row>
    <row r="5205">
      <c r="A5205" t="inlineStr">
        <is>
          <t>numba</t>
        </is>
      </c>
      <c r="B5205" t="inlineStr">
        <is>
          <t>f472ab0550376faf2f970cf09ddccfbb5d65b48e</t>
        </is>
      </c>
      <c r="C5205" t="inlineStr">
        <is>
          <t>2016-05-20 15:38:18+00:00</t>
        </is>
      </c>
      <c r="D5205" t="inlineStr">
        <is>
          <t>add</t>
        </is>
      </c>
      <c r="E5205" t="inlineStr">
        <is>
          <t>singledispatch</t>
        </is>
      </c>
      <c r="F5205" t="inlineStr"/>
      <c r="G5205" t="inlineStr"/>
      <c r="H5205" t="inlineStr"/>
    </row>
    <row r="5206">
      <c r="A5206" t="inlineStr">
        <is>
          <t>numba</t>
        </is>
      </c>
      <c r="B5206" t="inlineStr">
        <is>
          <t>6ca78cecaaf2fe434e5efc0a2866776f1ba881b6</t>
        </is>
      </c>
      <c r="C5206" t="inlineStr">
        <is>
          <t>2016-07-08 01:53:25+00:00</t>
        </is>
      </c>
      <c r="D5206" t="inlineStr">
        <is>
          <t>verchange</t>
        </is>
      </c>
      <c r="E5206" t="inlineStr">
        <is>
          <t>llvmlite</t>
        </is>
      </c>
      <c r="F5206" t="inlineStr">
        <is>
          <t>&gt;=0.12</t>
        </is>
      </c>
      <c r="G5206" t="inlineStr">
        <is>
          <t>llvmlite</t>
        </is>
      </c>
      <c r="H5206" t="inlineStr">
        <is>
          <t>&gt;=0.11</t>
        </is>
      </c>
    </row>
    <row r="5207">
      <c r="A5207" t="inlineStr">
        <is>
          <t>numba</t>
        </is>
      </c>
      <c r="B5207" t="inlineStr">
        <is>
          <t>83c0c93b7b93aa5b335d5cb1f57c430afceda202</t>
        </is>
      </c>
      <c r="C5207" t="inlineStr">
        <is>
          <t>2016-08-29 17:02:16+00:00</t>
        </is>
      </c>
      <c r="D5207" t="inlineStr">
        <is>
          <t>verchange</t>
        </is>
      </c>
      <c r="E5207" t="inlineStr">
        <is>
          <t>llvmlite</t>
        </is>
      </c>
      <c r="F5207" t="inlineStr">
        <is>
          <t>&gt;=0.13</t>
        </is>
      </c>
      <c r="G5207" t="inlineStr">
        <is>
          <t>llvmlite</t>
        </is>
      </c>
      <c r="H5207" t="inlineStr">
        <is>
          <t>&gt;=0.12</t>
        </is>
      </c>
    </row>
    <row r="5208">
      <c r="A5208" t="inlineStr">
        <is>
          <t>numba</t>
        </is>
      </c>
      <c r="B5208" t="inlineStr">
        <is>
          <t>ead0dd3e3a9143daf8ac26be958bf0ceb0ee20dc</t>
        </is>
      </c>
      <c r="C5208" t="inlineStr">
        <is>
          <t>2016-10-18 14:15:53+00:00</t>
        </is>
      </c>
      <c r="D5208" t="inlineStr">
        <is>
          <t>verchange</t>
        </is>
      </c>
      <c r="E5208" t="inlineStr">
        <is>
          <t>llvmlite</t>
        </is>
      </c>
      <c r="F5208" t="inlineStr">
        <is>
          <t>&gt;=0.14</t>
        </is>
      </c>
      <c r="G5208" t="inlineStr">
        <is>
          <t>llvmlite</t>
        </is>
      </c>
      <c r="H5208" t="inlineStr">
        <is>
          <t>&gt;=0.13</t>
        </is>
      </c>
    </row>
    <row r="5209">
      <c r="A5209" t="inlineStr">
        <is>
          <t>numba</t>
        </is>
      </c>
      <c r="B5209" t="inlineStr">
        <is>
          <t>ca133d278ef0c51e3a043cdf0796b75919acec57</t>
        </is>
      </c>
      <c r="C5209" t="inlineStr">
        <is>
          <t>2016-12-21 20:53:27+00:00</t>
        </is>
      </c>
      <c r="D5209" t="inlineStr">
        <is>
          <t>verchange</t>
        </is>
      </c>
      <c r="E5209" t="inlineStr">
        <is>
          <t>llvmlite</t>
        </is>
      </c>
      <c r="F5209" t="inlineStr">
        <is>
          <t>&gt;=0.15</t>
        </is>
      </c>
      <c r="G5209" t="inlineStr">
        <is>
          <t>llvmlite</t>
        </is>
      </c>
      <c r="H5209" t="inlineStr">
        <is>
          <t>&gt;=0.14</t>
        </is>
      </c>
    </row>
    <row r="5210">
      <c r="A5210" t="inlineStr">
        <is>
          <t>numba</t>
        </is>
      </c>
      <c r="B5210" t="inlineStr">
        <is>
          <t>3bb1d9800d7771d8e0b6645e8f076f91bae54c2d</t>
        </is>
      </c>
      <c r="C5210" t="inlineStr">
        <is>
          <t>2017-02-16 23:12:51+00:00</t>
        </is>
      </c>
      <c r="D5210" t="inlineStr">
        <is>
          <t>verchange</t>
        </is>
      </c>
      <c r="E5210" t="inlineStr">
        <is>
          <t>llvmlite</t>
        </is>
      </c>
      <c r="F5210" t="inlineStr">
        <is>
          <t>&gt;=0.16</t>
        </is>
      </c>
      <c r="G5210" t="inlineStr">
        <is>
          <t>llvmlite</t>
        </is>
      </c>
      <c r="H5210" t="inlineStr">
        <is>
          <t>&gt;=0.15</t>
        </is>
      </c>
    </row>
    <row r="5211">
      <c r="A5211" t="inlineStr">
        <is>
          <t>numba</t>
        </is>
      </c>
      <c r="B5211" t="inlineStr">
        <is>
          <t>c1fdcbe64e8547291f3edd27d2690edc284d9e40</t>
        </is>
      </c>
      <c r="C5211" t="inlineStr">
        <is>
          <t>2017-07-06 20:38:21+00:00</t>
        </is>
      </c>
      <c r="D5211" t="inlineStr">
        <is>
          <t>verchange</t>
        </is>
      </c>
      <c r="E5211" t="inlineStr">
        <is>
          <t>llvmlite</t>
        </is>
      </c>
      <c r="F5211" t="inlineStr">
        <is>
          <t>&gt;=0.19</t>
        </is>
      </c>
      <c r="G5211" t="inlineStr">
        <is>
          <t>llvmlite</t>
        </is>
      </c>
      <c r="H5211" t="inlineStr">
        <is>
          <t>&gt;=0.16</t>
        </is>
      </c>
    </row>
    <row r="5212">
      <c r="A5212" t="inlineStr">
        <is>
          <t>numba</t>
        </is>
      </c>
      <c r="B5212" t="inlineStr">
        <is>
          <t>24edca2e097eb9492d0c464822383be30710b2d2</t>
        </is>
      </c>
      <c r="C5212" t="inlineStr">
        <is>
          <t>2017-09-06 16:35:52+00:00</t>
        </is>
      </c>
      <c r="D5212" t="inlineStr">
        <is>
          <t>verchange</t>
        </is>
      </c>
      <c r="E5212" t="inlineStr">
        <is>
          <t>numpy</t>
        </is>
      </c>
      <c r="F5212" t="inlineStr">
        <is>
          <t>&gt;=1.10</t>
        </is>
      </c>
      <c r="G5212" t="inlineStr">
        <is>
          <t>numpy</t>
        </is>
      </c>
      <c r="H5212" t="inlineStr">
        <is>
          <t>&gt;=1.7</t>
        </is>
      </c>
    </row>
    <row r="5213">
      <c r="A5213" t="inlineStr">
        <is>
          <t>numba</t>
        </is>
      </c>
      <c r="B5213" t="inlineStr">
        <is>
          <t>24edca2e097eb9492d0c464822383be30710b2d2</t>
        </is>
      </c>
      <c r="C5213" t="inlineStr">
        <is>
          <t>2017-09-06 16:35:52+00:00</t>
        </is>
      </c>
      <c r="D5213" t="inlineStr">
        <is>
          <t>verchange</t>
        </is>
      </c>
      <c r="E5213" t="inlineStr">
        <is>
          <t>llvmlite</t>
        </is>
      </c>
      <c r="F5213" t="inlineStr">
        <is>
          <t>&gt;=0.20</t>
        </is>
      </c>
      <c r="G5213" t="inlineStr">
        <is>
          <t>llvmlite</t>
        </is>
      </c>
      <c r="H5213" t="inlineStr">
        <is>
          <t>&gt;=0.19</t>
        </is>
      </c>
    </row>
    <row r="5214">
      <c r="A5214" t="inlineStr">
        <is>
          <t>numba</t>
        </is>
      </c>
      <c r="B5214" t="inlineStr">
        <is>
          <t>deb27e3a08665af7c70d0ddfd62814bdf0af51f5</t>
        </is>
      </c>
      <c r="C5214" t="inlineStr">
        <is>
          <t>2017-12-06 21:14:38+00:00</t>
        </is>
      </c>
      <c r="D5214" t="inlineStr">
        <is>
          <t>verchange</t>
        </is>
      </c>
      <c r="E5214" t="inlineStr">
        <is>
          <t>llvmlite</t>
        </is>
      </c>
      <c r="F5214" t="inlineStr">
        <is>
          <t>&gt;=0.21</t>
        </is>
      </c>
      <c r="G5214" t="inlineStr">
        <is>
          <t>llvmlite</t>
        </is>
      </c>
      <c r="H5214" t="inlineStr">
        <is>
          <t>&gt;=0.20</t>
        </is>
      </c>
    </row>
    <row r="5215">
      <c r="A5215" t="inlineStr">
        <is>
          <t>numba</t>
        </is>
      </c>
      <c r="B5215" t="inlineStr">
        <is>
          <t>b6b965afaf88594c1f754c9db07f3cf73b824478</t>
        </is>
      </c>
      <c r="C5215" t="inlineStr">
        <is>
          <t>2018-02-08 20:41:09+00:00</t>
        </is>
      </c>
      <c r="D5215" t="inlineStr">
        <is>
          <t>verchange</t>
        </is>
      </c>
      <c r="E5215" t="inlineStr">
        <is>
          <t>llvmlite</t>
        </is>
      </c>
      <c r="F5215" t="inlineStr">
        <is>
          <t>&gt;=0.22</t>
        </is>
      </c>
      <c r="G5215" t="inlineStr">
        <is>
          <t>llvmlite</t>
        </is>
      </c>
      <c r="H5215" t="inlineStr">
        <is>
          <t>&gt;=0.21</t>
        </is>
      </c>
    </row>
    <row r="5216">
      <c r="A5216" t="inlineStr">
        <is>
          <t>numba</t>
        </is>
      </c>
      <c r="B5216" t="inlineStr">
        <is>
          <t>2a2b772fc0dd19dd3d6b2db2421c78c8b4da046e</t>
        </is>
      </c>
      <c r="C5216" t="inlineStr">
        <is>
          <t>2018-04-24 17:08:12+00:00</t>
        </is>
      </c>
      <c r="D5216" t="inlineStr">
        <is>
          <t>verchange</t>
        </is>
      </c>
      <c r="E5216" t="inlineStr">
        <is>
          <t>llvmlite</t>
        </is>
      </c>
      <c r="F5216" t="inlineStr">
        <is>
          <t>&gt;=0.23</t>
        </is>
      </c>
      <c r="G5216" t="inlineStr">
        <is>
          <t>llvmlite</t>
        </is>
      </c>
      <c r="H5216" t="inlineStr">
        <is>
          <t>&gt;=0.22</t>
        </is>
      </c>
    </row>
    <row r="5217">
      <c r="A5217" t="inlineStr">
        <is>
          <t>numba</t>
        </is>
      </c>
      <c r="B5217" t="inlineStr">
        <is>
          <t>4e4956669ce53f5ee739f3394ea264efa7edd594</t>
        </is>
      </c>
      <c r="C5217" t="inlineStr">
        <is>
          <t>2018-07-06 18:19:22+00:00</t>
        </is>
      </c>
      <c r="D5217" t="inlineStr">
        <is>
          <t>verchange</t>
        </is>
      </c>
      <c r="E5217" t="inlineStr">
        <is>
          <t>llvmlite</t>
        </is>
      </c>
      <c r="F5217" t="inlineStr">
        <is>
          <t>&gt;=0.24</t>
        </is>
      </c>
      <c r="G5217" t="inlineStr">
        <is>
          <t>llvmlite</t>
        </is>
      </c>
      <c r="H5217" t="inlineStr">
        <is>
          <t>&gt;=0.23</t>
        </is>
      </c>
    </row>
    <row r="5218">
      <c r="A5218" t="inlineStr">
        <is>
          <t>numba</t>
        </is>
      </c>
      <c r="B5218" t="inlineStr">
        <is>
          <t>c04edc02deb40b84c3b21ed2a9835353181a5916</t>
        </is>
      </c>
      <c r="C5218" t="inlineStr">
        <is>
          <t>2018-09-18 18:21:37+00:00</t>
        </is>
      </c>
      <c r="D5218" t="inlineStr">
        <is>
          <t>verchange</t>
        </is>
      </c>
      <c r="E5218" t="inlineStr">
        <is>
          <t>llvmlite</t>
        </is>
      </c>
      <c r="F5218" t="inlineStr">
        <is>
          <t>&gt;=0.25</t>
        </is>
      </c>
      <c r="G5218" t="inlineStr">
        <is>
          <t>llvmlite</t>
        </is>
      </c>
      <c r="H5218" t="inlineStr">
        <is>
          <t>&gt;=0.24</t>
        </is>
      </c>
    </row>
    <row r="5219">
      <c r="A5219" t="inlineStr">
        <is>
          <t>numba</t>
        </is>
      </c>
      <c r="B5219" t="inlineStr">
        <is>
          <t>f118cda06074193f2571f724a0abf77c56dd0ea9</t>
        </is>
      </c>
      <c r="C5219" t="inlineStr">
        <is>
          <t>2018-11-27 17:38:37+00:00</t>
        </is>
      </c>
      <c r="D5219" t="inlineStr">
        <is>
          <t>verchange</t>
        </is>
      </c>
      <c r="E5219" t="inlineStr">
        <is>
          <t>llvmlite</t>
        </is>
      </c>
      <c r="F5219" t="inlineStr">
        <is>
          <t>&gt;=0.26</t>
        </is>
      </c>
      <c r="G5219" t="inlineStr">
        <is>
          <t>llvmlite</t>
        </is>
      </c>
      <c r="H5219" t="inlineStr">
        <is>
          <t>&gt;=0.25</t>
        </is>
      </c>
    </row>
    <row r="5220">
      <c r="A5220" t="inlineStr">
        <is>
          <t>numba</t>
        </is>
      </c>
      <c r="B5220" t="inlineStr">
        <is>
          <t>f6c8602daae7fe379a797de79af9809f55436adb</t>
        </is>
      </c>
      <c r="C5220" t="inlineStr">
        <is>
          <t>2018-12-28 20:56:41+00:00</t>
        </is>
      </c>
      <c r="D5220" t="inlineStr">
        <is>
          <t>verchange</t>
        </is>
      </c>
      <c r="E5220" t="inlineStr">
        <is>
          <t>llvmlite</t>
        </is>
      </c>
      <c r="F5220" t="inlineStr">
        <is>
          <t>&gt;=0.27</t>
        </is>
      </c>
      <c r="G5220" t="inlineStr">
        <is>
          <t>llvmlite</t>
        </is>
      </c>
      <c r="H5220" t="inlineStr">
        <is>
          <t>&gt;=0.26</t>
        </is>
      </c>
    </row>
    <row r="5221">
      <c r="A5221" t="inlineStr">
        <is>
          <t>numba</t>
        </is>
      </c>
      <c r="B5221" t="inlineStr">
        <is>
          <t>cb9c3e8412f475146df924922e97f37b049418a2</t>
        </is>
      </c>
      <c r="C5221" t="inlineStr">
        <is>
          <t>2019-03-13 09:13:29+00:00</t>
        </is>
      </c>
      <c r="D5221" t="inlineStr">
        <is>
          <t>verchange</t>
        </is>
      </c>
      <c r="E5221" t="inlineStr">
        <is>
          <t>llvmlite</t>
        </is>
      </c>
      <c r="F5221" t="inlineStr">
        <is>
          <t>&gt;=0.28</t>
        </is>
      </c>
      <c r="G5221" t="inlineStr">
        <is>
          <t>llvmlite</t>
        </is>
      </c>
      <c r="H5221" t="inlineStr">
        <is>
          <t>&gt;=0.27</t>
        </is>
      </c>
    </row>
    <row r="5222">
      <c r="A5222" t="inlineStr">
        <is>
          <t>numba</t>
        </is>
      </c>
      <c r="B5222" t="inlineStr">
        <is>
          <t>5bffb209e853dc21a44a5bd801c93672404f1fe8</t>
        </is>
      </c>
      <c r="C5222" t="inlineStr">
        <is>
          <t>2019-05-29 21:23:00+00:00</t>
        </is>
      </c>
      <c r="D5222" t="inlineStr">
        <is>
          <t>verchange</t>
        </is>
      </c>
      <c r="E5222" t="inlineStr">
        <is>
          <t>llvmlite</t>
        </is>
      </c>
      <c r="F5222" t="inlineStr">
        <is>
          <t>&gt;=0.29</t>
        </is>
      </c>
      <c r="G5222" t="inlineStr">
        <is>
          <t>llvmlite</t>
        </is>
      </c>
      <c r="H5222" t="inlineStr">
        <is>
          <t>&gt;=0.28</t>
        </is>
      </c>
    </row>
    <row r="5223">
      <c r="A5223" t="inlineStr">
        <is>
          <t>numba</t>
        </is>
      </c>
      <c r="B5223" t="inlineStr">
        <is>
          <t>fed07c578cb1b478ac29a439876da68170738f11</t>
        </is>
      </c>
      <c r="C5223" t="inlineStr">
        <is>
          <t>2019-10-09 22:40:37+00:00</t>
        </is>
      </c>
      <c r="D5223" t="inlineStr">
        <is>
          <t>verchange</t>
        </is>
      </c>
      <c r="E5223" t="inlineStr">
        <is>
          <t>llvmlite</t>
        </is>
      </c>
      <c r="F5223" t="inlineStr">
        <is>
          <t>&gt;=0.30</t>
        </is>
      </c>
      <c r="G5223" t="inlineStr">
        <is>
          <t>llvmlite</t>
        </is>
      </c>
      <c r="H5223" t="inlineStr">
        <is>
          <t>&gt;=0.29</t>
        </is>
      </c>
    </row>
    <row r="5224">
      <c r="A5224" t="inlineStr">
        <is>
          <t>numba</t>
        </is>
      </c>
      <c r="B5224" t="inlineStr">
        <is>
          <t>4eb9cf875969ef7f099b292e0c5a8bb852f6fc7f</t>
        </is>
      </c>
      <c r="C5224" t="inlineStr">
        <is>
          <t>2020-01-02 20:58:15+00:00</t>
        </is>
      </c>
      <c r="D5224" t="inlineStr">
        <is>
          <t>verchange</t>
        </is>
      </c>
      <c r="E5224" t="inlineStr">
        <is>
          <t>llvmlite</t>
        </is>
      </c>
      <c r="F5224" t="inlineStr">
        <is>
          <t>&gt;=0.31</t>
        </is>
      </c>
      <c r="G5224" t="inlineStr">
        <is>
          <t>llvmlite</t>
        </is>
      </c>
      <c r="H5224" t="inlineStr">
        <is>
          <t>&gt;=0.30</t>
        </is>
      </c>
    </row>
    <row r="5225">
      <c r="A5225" t="inlineStr">
        <is>
          <t>numba</t>
        </is>
      </c>
      <c r="B5225" t="inlineStr">
        <is>
          <t>4eb9cf875969ef7f099b292e0c5a8bb852f6fc7f</t>
        </is>
      </c>
      <c r="C5225" t="inlineStr">
        <is>
          <t>2020-01-02 20:58:15+00:00</t>
        </is>
      </c>
      <c r="D5225" t="inlineStr">
        <is>
          <t>add</t>
        </is>
      </c>
      <c r="E5225" t="inlineStr">
        <is>
          <t>setuptools</t>
        </is>
      </c>
      <c r="F5225" t="inlineStr"/>
      <c r="G5225" t="inlineStr"/>
      <c r="H5225" t="inlineStr"/>
    </row>
    <row r="5226">
      <c r="A5226" t="inlineStr">
        <is>
          <t>numba</t>
        </is>
      </c>
      <c r="B5226" t="inlineStr">
        <is>
          <t>334e65cef19257faf1c6452bc0750df7d1ce76d8</t>
        </is>
      </c>
      <c r="C5226" t="inlineStr">
        <is>
          <t>2020-04-16 18:23:09+00:00</t>
        </is>
      </c>
      <c r="D5226" t="inlineStr">
        <is>
          <t>verchange</t>
        </is>
      </c>
      <c r="E5226" t="inlineStr">
        <is>
          <t>llvmlite</t>
        </is>
      </c>
      <c r="F5226" t="inlineStr">
        <is>
          <t>&lt;0.33;&gt;=0.31</t>
        </is>
      </c>
      <c r="G5226" t="inlineStr">
        <is>
          <t>llvmlite</t>
        </is>
      </c>
      <c r="H5226" t="inlineStr">
        <is>
          <t>&gt;=0.31</t>
        </is>
      </c>
    </row>
    <row r="5227">
      <c r="A5227" t="inlineStr">
        <is>
          <t>numba</t>
        </is>
      </c>
      <c r="B5227" t="inlineStr">
        <is>
          <t>334e65cef19257faf1c6452bc0750df7d1ce76d8</t>
        </is>
      </c>
      <c r="C5227" t="inlineStr">
        <is>
          <t>2020-04-16 18:23:09+00:00</t>
        </is>
      </c>
      <c r="D5227" t="inlineStr">
        <is>
          <t>rem</t>
        </is>
      </c>
      <c r="E5227" t="inlineStr"/>
      <c r="F5227" t="inlineStr"/>
      <c r="G5227" t="inlineStr">
        <is>
          <t>funcsigs</t>
        </is>
      </c>
      <c r="H5227" t="inlineStr"/>
    </row>
    <row r="5228">
      <c r="A5228" t="inlineStr">
        <is>
          <t>numba</t>
        </is>
      </c>
      <c r="B5228" t="inlineStr">
        <is>
          <t>334e65cef19257faf1c6452bc0750df7d1ce76d8</t>
        </is>
      </c>
      <c r="C5228" t="inlineStr">
        <is>
          <t>2020-04-16 18:23:09+00:00</t>
        </is>
      </c>
      <c r="D5228" t="inlineStr">
        <is>
          <t>rem</t>
        </is>
      </c>
      <c r="E5228" t="inlineStr"/>
      <c r="F5228" t="inlineStr"/>
      <c r="G5228" t="inlineStr">
        <is>
          <t>singledispatch</t>
        </is>
      </c>
      <c r="H5228" t="inlineStr"/>
    </row>
    <row r="5229">
      <c r="A5229" t="inlineStr">
        <is>
          <t>numba</t>
        </is>
      </c>
      <c r="B5229" t="inlineStr">
        <is>
          <t>dbd7af9059b2fac323c193ee970570523b62331b</t>
        </is>
      </c>
      <c r="C5229" t="inlineStr">
        <is>
          <t>2020-06-10 17:42:55+00:00</t>
        </is>
      </c>
      <c r="D5229" t="inlineStr">
        <is>
          <t>verchange</t>
        </is>
      </c>
      <c r="E5229" t="inlineStr">
        <is>
          <t>llvmlite</t>
        </is>
      </c>
      <c r="F5229" t="inlineStr">
        <is>
          <t>&lt;0.34;&gt;=0.33.0dev0</t>
        </is>
      </c>
      <c r="G5229" t="inlineStr">
        <is>
          <t>llvmlite</t>
        </is>
      </c>
      <c r="H5229" t="inlineStr">
        <is>
          <t>&lt;0.33;&gt;=0.31</t>
        </is>
      </c>
    </row>
    <row r="5230">
      <c r="A5230" t="inlineStr">
        <is>
          <t>numba</t>
        </is>
      </c>
      <c r="B5230" t="inlineStr">
        <is>
          <t>3a14664a0d7fb1ffdf086e9d02b715e1e2d0e0b3</t>
        </is>
      </c>
      <c r="C5230" t="inlineStr">
        <is>
          <t>2020-08-12 20:27:47+00:00</t>
        </is>
      </c>
      <c r="D5230" t="inlineStr">
        <is>
          <t>verchange</t>
        </is>
      </c>
      <c r="E5230" t="inlineStr">
        <is>
          <t>llvmlite</t>
        </is>
      </c>
      <c r="F5230" t="inlineStr">
        <is>
          <t>&lt;0.35;&gt;=0.34.0dev0</t>
        </is>
      </c>
      <c r="G5230" t="inlineStr">
        <is>
          <t>llvmlite</t>
        </is>
      </c>
      <c r="H5230" t="inlineStr">
        <is>
          <t>&lt;0.34;&gt;=0.33.0dev0</t>
        </is>
      </c>
    </row>
    <row r="5231">
      <c r="A5231" t="inlineStr">
        <is>
          <t>numba</t>
        </is>
      </c>
      <c r="B5231" t="inlineStr">
        <is>
          <t>18825058a6e32bb92f3941f3c8d14a818f19279f</t>
        </is>
      </c>
      <c r="C5231" t="inlineStr">
        <is>
          <t>2020-11-30 23:17:49+00:00</t>
        </is>
      </c>
      <c r="D5231" t="inlineStr">
        <is>
          <t>verchange</t>
        </is>
      </c>
      <c r="E5231" t="inlineStr">
        <is>
          <t>llvmlite</t>
        </is>
      </c>
      <c r="F5231" t="inlineStr">
        <is>
          <t>&lt;0.36.0;&gt;=0.35.0</t>
        </is>
      </c>
      <c r="G5231" t="inlineStr">
        <is>
          <t>llvmlite</t>
        </is>
      </c>
      <c r="H5231" t="inlineStr">
        <is>
          <t>&lt;0.35;&gt;=0.34.0dev0</t>
        </is>
      </c>
    </row>
    <row r="5232">
      <c r="A5232" t="inlineStr">
        <is>
          <t>numba</t>
        </is>
      </c>
      <c r="B5232" t="inlineStr">
        <is>
          <t>f23ef8f8b3c97965be7c4c009e020b017fd05de6</t>
        </is>
      </c>
      <c r="C5232" t="inlineStr">
        <is>
          <t>2021-03-11 17:04:29+00:00</t>
        </is>
      </c>
      <c r="D5232" t="inlineStr">
        <is>
          <t>rem</t>
        </is>
      </c>
      <c r="E5232" t="inlineStr"/>
      <c r="F5232" t="inlineStr"/>
      <c r="G5232" t="inlineStr">
        <is>
          <t>setuptools</t>
        </is>
      </c>
      <c r="H5232" t="inlineStr"/>
    </row>
    <row r="5233">
      <c r="A5233" t="inlineStr">
        <is>
          <t>numba</t>
        </is>
      </c>
      <c r="B5233" t="inlineStr">
        <is>
          <t>f23ef8f8b3c97965be7c4c009e020b017fd05de6</t>
        </is>
      </c>
      <c r="C5233" t="inlineStr">
        <is>
          <t>2021-03-11 17:04:29+00:00</t>
        </is>
      </c>
      <c r="D5233" t="inlineStr">
        <is>
          <t>rem</t>
        </is>
      </c>
      <c r="E5233" t="inlineStr"/>
      <c r="F5233" t="inlineStr"/>
      <c r="G5233" t="inlineStr">
        <is>
          <t>numpy</t>
        </is>
      </c>
      <c r="H5233" t="inlineStr">
        <is>
          <t>&gt;=1.10</t>
        </is>
      </c>
    </row>
    <row r="5234">
      <c r="A5234" t="inlineStr">
        <is>
          <t>numba</t>
        </is>
      </c>
      <c r="B5234" t="inlineStr">
        <is>
          <t>f23ef8f8b3c97965be7c4c009e020b017fd05de6</t>
        </is>
      </c>
      <c r="C5234" t="inlineStr">
        <is>
          <t>2021-03-11 17:04:29+00:00</t>
        </is>
      </c>
      <c r="D5234" t="inlineStr">
        <is>
          <t>rem</t>
        </is>
      </c>
      <c r="E5234" t="inlineStr"/>
      <c r="F5234" t="inlineStr"/>
      <c r="G5234" t="inlineStr">
        <is>
          <t>llvmlite</t>
        </is>
      </c>
      <c r="H5234" t="inlineStr">
        <is>
          <t>&lt;0.36.0;&gt;=0.35.0</t>
        </is>
      </c>
    </row>
    <row r="5235">
      <c r="A5235" t="inlineStr">
        <is>
          <t>numba</t>
        </is>
      </c>
      <c r="B5235" t="inlineStr">
        <is>
          <t>f23ef8f8b3c97965be7c4c009e020b017fd05de6</t>
        </is>
      </c>
      <c r="C5235" t="inlineStr">
        <is>
          <t>2021-03-11 17:04:29+00:00</t>
        </is>
      </c>
      <c r="D5235" t="inlineStr">
        <is>
          <t>rem</t>
        </is>
      </c>
      <c r="E5235" t="inlineStr"/>
      <c r="F5235" t="inlineStr"/>
      <c r="G5235" t="inlineStr">
        <is>
          <t>argparse</t>
        </is>
      </c>
      <c r="H5235" t="inlineStr"/>
    </row>
    <row r="5236">
      <c r="A5236" t="inlineStr">
        <is>
          <t>molml</t>
        </is>
      </c>
      <c r="B5236" t="inlineStr">
        <is>
          <t>f44049bc0266f31ff982e88b0d7440413b6d1b68</t>
        </is>
      </c>
      <c r="C5236" t="inlineStr">
        <is>
          <t>2016-08-12 21:41:37+00:00</t>
        </is>
      </c>
      <c r="D5236" t="inlineStr">
        <is>
          <t>verchange</t>
        </is>
      </c>
      <c r="E5236" t="inlineStr">
        <is>
          <t>scipy</t>
        </is>
      </c>
      <c r="F5236" t="inlineStr">
        <is>
          <t>&gt;=0.15.1</t>
        </is>
      </c>
      <c r="G5236" t="inlineStr">
        <is>
          <t>scipy</t>
        </is>
      </c>
      <c r="H5236" t="inlineStr">
        <is>
          <t>&gt;=0.15.1</t>
        </is>
      </c>
    </row>
    <row r="5237">
      <c r="A5237" t="inlineStr">
        <is>
          <t>molml</t>
        </is>
      </c>
      <c r="B5237" t="inlineStr">
        <is>
          <t>f44049bc0266f31ff982e88b0d7440413b6d1b68</t>
        </is>
      </c>
      <c r="C5237" t="inlineStr">
        <is>
          <t>2016-08-12 21:41:37+00:00</t>
        </is>
      </c>
      <c r="D5237" t="inlineStr">
        <is>
          <t>add</t>
        </is>
      </c>
      <c r="E5237" t="inlineStr">
        <is>
          <t>pathos</t>
        </is>
      </c>
      <c r="F5237" t="inlineStr">
        <is>
          <t>&gt;=0.2.0</t>
        </is>
      </c>
      <c r="G5237" t="inlineStr"/>
      <c r="H5237" t="inlineStr"/>
    </row>
    <row r="5238">
      <c r="A5238" t="inlineStr">
        <is>
          <t>molml</t>
        </is>
      </c>
      <c r="B5238" t="inlineStr">
        <is>
          <t>70cd602e0049af1b2b0a9a2fed42a9d779fc7706</t>
        </is>
      </c>
      <c r="C5238" t="inlineStr">
        <is>
          <t>2017-01-09 15:56:58+00:00</t>
        </is>
      </c>
      <c r="D5238" t="inlineStr">
        <is>
          <t>add</t>
        </is>
      </c>
      <c r="E5238" t="inlineStr">
        <is>
          <t>future</t>
        </is>
      </c>
      <c r="F5238" t="inlineStr">
        <is>
          <t>&gt;=0.16.0</t>
        </is>
      </c>
      <c r="G5238" t="inlineStr"/>
      <c r="H5238" t="inlineStr"/>
    </row>
    <row r="5239">
      <c r="A5239" t="inlineStr">
        <is>
          <t>molml</t>
        </is>
      </c>
      <c r="B5239" t="inlineStr">
        <is>
          <t>36c1f98e77f8865a7e18a7741b95a5e8f57a4154</t>
        </is>
      </c>
      <c r="C5239" t="inlineStr">
        <is>
          <t>2019-05-25 23:48:35+00:00</t>
        </is>
      </c>
      <c r="D5239" t="inlineStr">
        <is>
          <t>add</t>
        </is>
      </c>
      <c r="E5239" t="inlineStr">
        <is>
          <t>bidict</t>
        </is>
      </c>
      <c r="F5239" t="inlineStr">
        <is>
          <t>&gt;=0.17.5</t>
        </is>
      </c>
      <c r="G5239" t="inlineStr"/>
      <c r="H5239" t="inlineStr"/>
    </row>
    <row r="5240">
      <c r="A5240" t="inlineStr">
        <is>
          <t>jinja-assets-compressor</t>
        </is>
      </c>
      <c r="B5240" t="inlineStr">
        <is>
          <t>8f0d96999bb6e7d4485bfc12a23e2b2f8cb5e1be</t>
        </is>
      </c>
      <c r="C5240" t="inlineStr">
        <is>
          <t>2016-04-27 11:48:41+00:00</t>
        </is>
      </c>
      <c r="D5240" t="inlineStr">
        <is>
          <t>verchange</t>
        </is>
      </c>
      <c r="E5240" t="inlineStr">
        <is>
          <t>six</t>
        </is>
      </c>
      <c r="F5240">
        <f>=1.10.0</f>
        <v/>
      </c>
      <c r="G5240" t="inlineStr">
        <is>
          <t>six</t>
        </is>
      </c>
      <c r="H5240">
        <f>=1.9.0</f>
        <v/>
      </c>
    </row>
    <row r="5241">
      <c r="A5241" t="inlineStr">
        <is>
          <t>jinja-assets-compressor</t>
        </is>
      </c>
      <c r="B5241" t="inlineStr">
        <is>
          <t>8f0d96999bb6e7d4485bfc12a23e2b2f8cb5e1be</t>
        </is>
      </c>
      <c r="C5241" t="inlineStr">
        <is>
          <t>2016-04-27 11:48:41+00:00</t>
        </is>
      </c>
      <c r="D5241" t="inlineStr">
        <is>
          <t>verchange</t>
        </is>
      </c>
      <c r="E5241" t="inlineStr">
        <is>
          <t>beautifulsoup4</t>
        </is>
      </c>
      <c r="F5241">
        <f>=4.4.1</f>
        <v/>
      </c>
      <c r="G5241" t="inlineStr">
        <is>
          <t>beautifulsoup4</t>
        </is>
      </c>
      <c r="H5241">
        <f>=4.3.2</f>
        <v/>
      </c>
    </row>
    <row r="5242">
      <c r="A5242" t="inlineStr">
        <is>
          <t>jinja-assets-compressor</t>
        </is>
      </c>
      <c r="B5242" t="inlineStr">
        <is>
          <t>8f0d96999bb6e7d4485bfc12a23e2b2f8cb5e1be</t>
        </is>
      </c>
      <c r="C5242" t="inlineStr">
        <is>
          <t>2016-04-27 11:48:41+00:00</t>
        </is>
      </c>
      <c r="D5242" t="inlineStr">
        <is>
          <t>verchange</t>
        </is>
      </c>
      <c r="E5242" t="inlineStr">
        <is>
          <t>rjsmin</t>
        </is>
      </c>
      <c r="F5242">
        <f>=1.0.12</f>
        <v/>
      </c>
      <c r="G5242" t="inlineStr">
        <is>
          <t>rjsmin</t>
        </is>
      </c>
      <c r="H5242">
        <f>=1.0.10</f>
        <v/>
      </c>
    </row>
    <row r="5243">
      <c r="A5243" t="inlineStr">
        <is>
          <t>jinja-assets-compressor</t>
        </is>
      </c>
      <c r="B5243" t="inlineStr">
        <is>
          <t>59d5f1290d6f665d71500daa300e984ccc1a68ee</t>
        </is>
      </c>
      <c r="C5243" t="inlineStr">
        <is>
          <t>2016-10-09 08:58:06+00:00</t>
        </is>
      </c>
      <c r="D5243" t="inlineStr">
        <is>
          <t>verchange</t>
        </is>
      </c>
      <c r="E5243" t="inlineStr">
        <is>
          <t>beautifulsoup4</t>
        </is>
      </c>
      <c r="F5243">
        <f>=4.5.1</f>
        <v/>
      </c>
      <c r="G5243" t="inlineStr">
        <is>
          <t>beautifulsoup4</t>
        </is>
      </c>
      <c r="H5243">
        <f>=4.4.1</f>
        <v/>
      </c>
    </row>
    <row r="5244">
      <c r="A5244" t="inlineStr">
        <is>
          <t>categorical-encoding</t>
        </is>
      </c>
      <c r="B5244" t="inlineStr">
        <is>
          <t>8a30add01be160d2f163717645e1ede0bf68dd1b</t>
        </is>
      </c>
      <c r="C5244" t="inlineStr">
        <is>
          <t>2016-06-17 19:40:29+00:00</t>
        </is>
      </c>
      <c r="D5244" t="inlineStr">
        <is>
          <t>add</t>
        </is>
      </c>
      <c r="E5244" t="inlineStr">
        <is>
          <t>scipy</t>
        </is>
      </c>
      <c r="F5244" t="inlineStr">
        <is>
          <t>&gt;=0.9</t>
        </is>
      </c>
      <c r="G5244" t="inlineStr"/>
      <c r="H5244" t="inlineStr"/>
    </row>
    <row r="5245">
      <c r="A5245" t="inlineStr">
        <is>
          <t>categorical-encoding</t>
        </is>
      </c>
      <c r="B5245" t="inlineStr">
        <is>
          <t>5e9e803c9131b377af305d5302723ba2415001da</t>
        </is>
      </c>
      <c r="C5245" t="inlineStr">
        <is>
          <t>2019-04-27 14:59:28+00:00</t>
        </is>
      </c>
      <c r="D5245" t="inlineStr">
        <is>
          <t>verchange</t>
        </is>
      </c>
      <c r="E5245" t="inlineStr">
        <is>
          <t>statsmodels</t>
        </is>
      </c>
      <c r="F5245" t="inlineStr">
        <is>
          <t>&gt;=0.6.1</t>
        </is>
      </c>
      <c r="G5245" t="inlineStr">
        <is>
          <t>statsmodels</t>
        </is>
      </c>
      <c r="H5245" t="inlineStr">
        <is>
          <t>&gt;=0.6.0</t>
        </is>
      </c>
    </row>
    <row r="5246">
      <c r="A5246" t="inlineStr">
        <is>
          <t>categorical-encoding</t>
        </is>
      </c>
      <c r="B5246" t="inlineStr">
        <is>
          <t>5e9e803c9131b377af305d5302723ba2415001da</t>
        </is>
      </c>
      <c r="C5246" t="inlineStr">
        <is>
          <t>2019-04-27 14:59:28+00:00</t>
        </is>
      </c>
      <c r="D5246" t="inlineStr">
        <is>
          <t>verchange</t>
        </is>
      </c>
      <c r="E5246" t="inlineStr">
        <is>
          <t>numpy</t>
        </is>
      </c>
      <c r="F5246" t="inlineStr">
        <is>
          <t>&gt;=1.11.3</t>
        </is>
      </c>
      <c r="G5246" t="inlineStr">
        <is>
          <t>numpy</t>
        </is>
      </c>
      <c r="H5246" t="inlineStr">
        <is>
          <t>&gt;=1.9.0</t>
        </is>
      </c>
    </row>
    <row r="5247">
      <c r="A5247" t="inlineStr">
        <is>
          <t>categorical-encoding</t>
        </is>
      </c>
      <c r="B5247" t="inlineStr">
        <is>
          <t>5e9e803c9131b377af305d5302723ba2415001da</t>
        </is>
      </c>
      <c r="C5247" t="inlineStr">
        <is>
          <t>2019-04-27 14:59:28+00:00</t>
        </is>
      </c>
      <c r="D5247" t="inlineStr">
        <is>
          <t>verchange</t>
        </is>
      </c>
      <c r="E5247" t="inlineStr">
        <is>
          <t>pandas</t>
        </is>
      </c>
      <c r="F5247" t="inlineStr">
        <is>
          <t>&gt;=0.21.1</t>
        </is>
      </c>
      <c r="G5247" t="inlineStr">
        <is>
          <t>pandas</t>
        </is>
      </c>
      <c r="H5247" t="inlineStr">
        <is>
          <t>&gt;=0.16.0</t>
        </is>
      </c>
    </row>
    <row r="5248">
      <c r="A5248" t="inlineStr">
        <is>
          <t>categorical-encoding</t>
        </is>
      </c>
      <c r="B5248" t="inlineStr">
        <is>
          <t>5e9e803c9131b377af305d5302723ba2415001da</t>
        </is>
      </c>
      <c r="C5248" t="inlineStr">
        <is>
          <t>2019-04-27 14:59:28+00:00</t>
        </is>
      </c>
      <c r="D5248" t="inlineStr">
        <is>
          <t>verchange</t>
        </is>
      </c>
      <c r="E5248" t="inlineStr">
        <is>
          <t>scipy</t>
        </is>
      </c>
      <c r="F5248" t="inlineStr">
        <is>
          <t>&gt;=0.19.0</t>
        </is>
      </c>
      <c r="G5248" t="inlineStr">
        <is>
          <t>scipy</t>
        </is>
      </c>
      <c r="H5248" t="inlineStr">
        <is>
          <t>&gt;=0.9</t>
        </is>
      </c>
    </row>
    <row r="5249">
      <c r="A5249" t="inlineStr">
        <is>
          <t>categorical-encoding</t>
        </is>
      </c>
      <c r="B5249" t="inlineStr">
        <is>
          <t>5e9e803c9131b377af305d5302723ba2415001da</t>
        </is>
      </c>
      <c r="C5249" t="inlineStr">
        <is>
          <t>2019-04-27 14:59:28+00:00</t>
        </is>
      </c>
      <c r="D5249" t="inlineStr">
        <is>
          <t>verchange</t>
        </is>
      </c>
      <c r="E5249" t="inlineStr">
        <is>
          <t>patsy</t>
        </is>
      </c>
      <c r="F5249" t="inlineStr">
        <is>
          <t>&gt;=0.4.1</t>
        </is>
      </c>
      <c r="G5249" t="inlineStr">
        <is>
          <t>patsy</t>
        </is>
      </c>
      <c r="H5249" t="inlineStr">
        <is>
          <t>&gt;=0.4.0</t>
        </is>
      </c>
    </row>
    <row r="5250">
      <c r="A5250" t="inlineStr">
        <is>
          <t>categorical-encoding</t>
        </is>
      </c>
      <c r="B5250" t="inlineStr">
        <is>
          <t>5e9e803c9131b377af305d5302723ba2415001da</t>
        </is>
      </c>
      <c r="C5250" t="inlineStr">
        <is>
          <t>2019-04-27 14:59:28+00:00</t>
        </is>
      </c>
      <c r="D5250" t="inlineStr">
        <is>
          <t>verchange</t>
        </is>
      </c>
      <c r="E5250" t="inlineStr">
        <is>
          <t>scikit-learn</t>
        </is>
      </c>
      <c r="F5250" t="inlineStr">
        <is>
          <t>&gt;=0.20.0</t>
        </is>
      </c>
      <c r="G5250" t="inlineStr">
        <is>
          <t>scikit-learn</t>
        </is>
      </c>
      <c r="H5250" t="inlineStr">
        <is>
          <t>&gt;=0.15.0</t>
        </is>
      </c>
    </row>
    <row r="5251">
      <c r="A5251" t="inlineStr">
        <is>
          <t>categorical-encoding</t>
        </is>
      </c>
      <c r="B5251" t="inlineStr">
        <is>
          <t>ec9ffa8fe0184cb8fb6baf7302e70cb7706f47c8</t>
        </is>
      </c>
      <c r="C5251" t="inlineStr">
        <is>
          <t>2020-04-29 01:34:52+00:00</t>
        </is>
      </c>
      <c r="D5251" t="inlineStr">
        <is>
          <t>verchange</t>
        </is>
      </c>
      <c r="E5251" t="inlineStr">
        <is>
          <t>scipy</t>
        </is>
      </c>
      <c r="F5251" t="inlineStr">
        <is>
          <t>&gt;=1.0.0</t>
        </is>
      </c>
      <c r="G5251" t="inlineStr">
        <is>
          <t>scipy</t>
        </is>
      </c>
      <c r="H5251" t="inlineStr">
        <is>
          <t>&gt;=0.19.0</t>
        </is>
      </c>
    </row>
    <row r="5252">
      <c r="A5252" t="inlineStr">
        <is>
          <t>categorical-encoding</t>
        </is>
      </c>
      <c r="B5252" t="inlineStr">
        <is>
          <t>ec9ffa8fe0184cb8fb6baf7302e70cb7706f47c8</t>
        </is>
      </c>
      <c r="C5252" t="inlineStr">
        <is>
          <t>2020-04-29 01:34:52+00:00</t>
        </is>
      </c>
      <c r="D5252" t="inlineStr">
        <is>
          <t>verchange</t>
        </is>
      </c>
      <c r="E5252" t="inlineStr">
        <is>
          <t>numpy</t>
        </is>
      </c>
      <c r="F5252" t="inlineStr">
        <is>
          <t>&gt;=1.14.0</t>
        </is>
      </c>
      <c r="G5252" t="inlineStr">
        <is>
          <t>numpy</t>
        </is>
      </c>
      <c r="H5252" t="inlineStr">
        <is>
          <t>&gt;=1.11.3</t>
        </is>
      </c>
    </row>
    <row r="5253">
      <c r="A5253" t="inlineStr">
        <is>
          <t>categorical-encoding</t>
        </is>
      </c>
      <c r="B5253" t="inlineStr">
        <is>
          <t>ec9ffa8fe0184cb8fb6baf7302e70cb7706f47c8</t>
        </is>
      </c>
      <c r="C5253" t="inlineStr">
        <is>
          <t>2020-04-29 01:34:52+00:00</t>
        </is>
      </c>
      <c r="D5253" t="inlineStr">
        <is>
          <t>verchange</t>
        </is>
      </c>
      <c r="E5253" t="inlineStr">
        <is>
          <t>patsy</t>
        </is>
      </c>
      <c r="F5253" t="inlineStr">
        <is>
          <t>&gt;=0.5.1</t>
        </is>
      </c>
      <c r="G5253" t="inlineStr">
        <is>
          <t>patsy</t>
        </is>
      </c>
      <c r="H5253" t="inlineStr">
        <is>
          <t>&gt;=0.4.1</t>
        </is>
      </c>
    </row>
    <row r="5254">
      <c r="A5254" t="inlineStr">
        <is>
          <t>categorical-encoding</t>
        </is>
      </c>
      <c r="B5254" t="inlineStr">
        <is>
          <t>ec9ffa8fe0184cb8fb6baf7302e70cb7706f47c8</t>
        </is>
      </c>
      <c r="C5254" t="inlineStr">
        <is>
          <t>2020-04-29 01:34:52+00:00</t>
        </is>
      </c>
      <c r="D5254" t="inlineStr">
        <is>
          <t>verchange</t>
        </is>
      </c>
      <c r="E5254" t="inlineStr">
        <is>
          <t>statsmodels</t>
        </is>
      </c>
      <c r="F5254" t="inlineStr">
        <is>
          <t>&gt;=0.9.0</t>
        </is>
      </c>
      <c r="G5254" t="inlineStr">
        <is>
          <t>statsmodels</t>
        </is>
      </c>
      <c r="H5254" t="inlineStr">
        <is>
          <t>&gt;=0.6.1</t>
        </is>
      </c>
    </row>
    <row r="5255">
      <c r="A5255" t="inlineStr">
        <is>
          <t>categorical-encoding</t>
        </is>
      </c>
      <c r="B5255" t="inlineStr">
        <is>
          <t>ec9ffa8fe0184cb8fb6baf7302e70cb7706f47c8</t>
        </is>
      </c>
      <c r="C5255" t="inlineStr">
        <is>
          <t>2020-04-29 01:34:52+00:00</t>
        </is>
      </c>
      <c r="D5255" t="inlineStr">
        <is>
          <t>add</t>
        </is>
      </c>
      <c r="E5255" t="inlineStr">
        <is>
          <t>unittest2</t>
        </is>
      </c>
      <c r="F5255" t="inlineStr"/>
      <c r="G5255" t="inlineStr"/>
      <c r="H5255" t="inlineStr"/>
    </row>
    <row r="5256">
      <c r="A5256" t="inlineStr">
        <is>
          <t>lda</t>
        </is>
      </c>
      <c r="B5256" t="inlineStr">
        <is>
          <t>c8c226ebe12b91eb55754e5e58ded3ce130c0476</t>
        </is>
      </c>
      <c r="C5256" t="inlineStr">
        <is>
          <t>2014-09-17 21:23:04+00:00</t>
        </is>
      </c>
      <c r="D5256" t="inlineStr">
        <is>
          <t>verchange</t>
        </is>
      </c>
      <c r="E5256" t="inlineStr">
        <is>
          <t>numpy</t>
        </is>
      </c>
      <c r="F5256" t="inlineStr">
        <is>
          <t>&lt;2.0;&gt;=1.6.1</t>
        </is>
      </c>
      <c r="G5256" t="inlineStr">
        <is>
          <t>numpy</t>
        </is>
      </c>
      <c r="H5256" t="inlineStr">
        <is>
          <t>&lt;2.0;&gt;=1.7</t>
        </is>
      </c>
    </row>
    <row r="5257">
      <c r="A5257" t="inlineStr">
        <is>
          <t>lda</t>
        </is>
      </c>
      <c r="B5257" t="inlineStr">
        <is>
          <t>c8c226ebe12b91eb55754e5e58ded3ce130c0476</t>
        </is>
      </c>
      <c r="C5257" t="inlineStr">
        <is>
          <t>2014-09-17 21:23:04+00:00</t>
        </is>
      </c>
      <c r="D5257" t="inlineStr">
        <is>
          <t>rem</t>
        </is>
      </c>
      <c r="E5257" t="inlineStr"/>
      <c r="F5257" t="inlineStr"/>
      <c r="G5257" t="inlineStr">
        <is>
          <t>scipy</t>
        </is>
      </c>
      <c r="H5257" t="inlineStr">
        <is>
          <t>&gt;=0.11;&lt;1.0</t>
        </is>
      </c>
    </row>
    <row r="5258">
      <c r="A5258" t="inlineStr">
        <is>
          <t>lda</t>
        </is>
      </c>
      <c r="B5258" t="inlineStr">
        <is>
          <t>27034cd266c7b6dcd66d1daf5374f8664525dc71</t>
        </is>
      </c>
      <c r="C5258" t="inlineStr">
        <is>
          <t>2015-11-06 12:14:05+00:00</t>
        </is>
      </c>
      <c r="D5258" t="inlineStr">
        <is>
          <t>verchange</t>
        </is>
      </c>
      <c r="E5258" t="inlineStr">
        <is>
          <t>pbr</t>
        </is>
      </c>
      <c r="F5258" t="inlineStr">
        <is>
          <t>&gt;=0.6</t>
        </is>
      </c>
      <c r="G5258" t="inlineStr">
        <is>
          <t>pbr</t>
        </is>
      </c>
      <c r="H5258" t="inlineStr">
        <is>
          <t>&lt;1.0;&gt;=0.6;!=0.7</t>
        </is>
      </c>
    </row>
    <row r="5259">
      <c r="A5259" t="inlineStr">
        <is>
          <t>lda</t>
        </is>
      </c>
      <c r="B5259" t="inlineStr">
        <is>
          <t>6c0694982033dc39d98c96a03e08f8180a4f3629</t>
        </is>
      </c>
      <c r="C5259" t="inlineStr">
        <is>
          <t>2018-08-20 18:18:48+00:00</t>
        </is>
      </c>
      <c r="D5259" t="inlineStr">
        <is>
          <t>verchange</t>
        </is>
      </c>
      <c r="E5259" t="inlineStr">
        <is>
          <t>numpy</t>
        </is>
      </c>
      <c r="F5259" t="inlineStr">
        <is>
          <t>&lt;2.0;&gt;=1.9.0</t>
        </is>
      </c>
      <c r="G5259" t="inlineStr">
        <is>
          <t>numpy</t>
        </is>
      </c>
      <c r="H5259" t="inlineStr">
        <is>
          <t>&lt;2.0;&gt;=1.6.1</t>
        </is>
      </c>
    </row>
    <row r="5260">
      <c r="A5260" t="inlineStr">
        <is>
          <t>lda</t>
        </is>
      </c>
      <c r="B5260" t="inlineStr">
        <is>
          <t>9e607c09a7b3c8e536fac09826f620ec73a32cd3</t>
        </is>
      </c>
      <c r="C5260" t="inlineStr">
        <is>
          <t>2018-09-09 21:41:36+00:00</t>
        </is>
      </c>
      <c r="D5260" t="inlineStr">
        <is>
          <t>verchange</t>
        </is>
      </c>
      <c r="E5260" t="inlineStr">
        <is>
          <t>numpy</t>
        </is>
      </c>
      <c r="F5260" t="inlineStr">
        <is>
          <t>&gt;=1.13.0;&lt;2.0</t>
        </is>
      </c>
      <c r="G5260" t="inlineStr">
        <is>
          <t>numpy</t>
        </is>
      </c>
      <c r="H5260" t="inlineStr">
        <is>
          <t>&lt;2.0;&gt;=1.9.0</t>
        </is>
      </c>
    </row>
    <row r="5261">
      <c r="A5261" t="inlineStr">
        <is>
          <t>lda</t>
        </is>
      </c>
      <c r="B5261" t="inlineStr">
        <is>
          <t>9e607c09a7b3c8e536fac09826f620ec73a32cd3</t>
        </is>
      </c>
      <c r="C5261" t="inlineStr">
        <is>
          <t>2018-09-09 21:41:36+00:00</t>
        </is>
      </c>
      <c r="D5261" t="inlineStr">
        <is>
          <t>verchange</t>
        </is>
      </c>
      <c r="E5261" t="inlineStr">
        <is>
          <t>pbr</t>
        </is>
      </c>
      <c r="F5261" t="inlineStr">
        <is>
          <t>&lt;4;&gt;=0.6</t>
        </is>
      </c>
      <c r="G5261" t="inlineStr">
        <is>
          <t>pbr</t>
        </is>
      </c>
      <c r="H5261" t="inlineStr">
        <is>
          <t>&gt;=0.6</t>
        </is>
      </c>
    </row>
    <row r="5262">
      <c r="A5262" t="inlineStr">
        <is>
          <t>dockupdater</t>
        </is>
      </c>
      <c r="B5262" t="inlineStr">
        <is>
          <t>fb4419eee64fc9ca014f1165251558053b5eb6b1</t>
        </is>
      </c>
      <c r="C5262" t="inlineStr">
        <is>
          <t>2019-03-05 01:05:23+00:00</t>
        </is>
      </c>
      <c r="D5262" t="inlineStr">
        <is>
          <t>verchange</t>
        </is>
      </c>
      <c r="E5262" t="inlineStr">
        <is>
          <t>flake8</t>
        </is>
      </c>
      <c r="F5262" t="inlineStr"/>
      <c r="G5262" t="inlineStr">
        <is>
          <t>flake8</t>
        </is>
      </c>
      <c r="H5262" t="inlineStr"/>
    </row>
    <row r="5263">
      <c r="A5263" t="inlineStr">
        <is>
          <t>dockupdater</t>
        </is>
      </c>
      <c r="B5263" t="inlineStr">
        <is>
          <t>fb4419eee64fc9ca014f1165251558053b5eb6b1</t>
        </is>
      </c>
      <c r="C5263" t="inlineStr">
        <is>
          <t>2019-03-05 01:05:23+00:00</t>
        </is>
      </c>
      <c r="D5263" t="inlineStr">
        <is>
          <t>add</t>
        </is>
      </c>
      <c r="E5263" t="inlineStr">
        <is>
          <t>pytest</t>
        </is>
      </c>
      <c r="F5263" t="inlineStr">
        <is>
          <t>&gt;=4.3.0</t>
        </is>
      </c>
      <c r="G5263" t="inlineStr"/>
      <c r="H5263" t="inlineStr"/>
    </row>
    <row r="5264">
      <c r="A5264" t="inlineStr">
        <is>
          <t>dockupdater</t>
        </is>
      </c>
      <c r="B5264" t="inlineStr">
        <is>
          <t>fb4419eee64fc9ca014f1165251558053b5eb6b1</t>
        </is>
      </c>
      <c r="C5264" t="inlineStr">
        <is>
          <t>2019-03-05 01:05:23+00:00</t>
        </is>
      </c>
      <c r="D5264" t="inlineStr">
        <is>
          <t>add</t>
        </is>
      </c>
      <c r="E5264" t="inlineStr">
        <is>
          <t>pytest-mock</t>
        </is>
      </c>
      <c r="F5264" t="inlineStr">
        <is>
          <t>&gt;=1.10.1</t>
        </is>
      </c>
      <c r="G5264" t="inlineStr"/>
      <c r="H5264" t="inlineStr"/>
    </row>
    <row r="5265">
      <c r="A5265" t="inlineStr">
        <is>
          <t>dockupdater</t>
        </is>
      </c>
      <c r="B5265" t="inlineStr">
        <is>
          <t>fb4419eee64fc9ca014f1165251558053b5eb6b1</t>
        </is>
      </c>
      <c r="C5265" t="inlineStr">
        <is>
          <t>2019-03-05 01:05:23+00:00</t>
        </is>
      </c>
      <c r="D5265" t="inlineStr">
        <is>
          <t>add</t>
        </is>
      </c>
      <c r="E5265" t="inlineStr">
        <is>
          <t>pytest-cov</t>
        </is>
      </c>
      <c r="F5265" t="inlineStr">
        <is>
          <t>&gt;=2.6.1</t>
        </is>
      </c>
      <c r="G5265" t="inlineStr"/>
      <c r="H5265" t="inlineStr"/>
    </row>
    <row r="5266">
      <c r="A5266" t="inlineStr">
        <is>
          <t>dockupdater</t>
        </is>
      </c>
      <c r="B5266" t="inlineStr">
        <is>
          <t>fb4419eee64fc9ca014f1165251558053b5eb6b1</t>
        </is>
      </c>
      <c r="C5266" t="inlineStr">
        <is>
          <t>2019-03-05 01:05:23+00:00</t>
        </is>
      </c>
      <c r="D5266" t="inlineStr">
        <is>
          <t>add</t>
        </is>
      </c>
      <c r="E5266" t="inlineStr">
        <is>
          <t>codecov</t>
        </is>
      </c>
      <c r="F5266" t="inlineStr"/>
      <c r="G5266" t="inlineStr"/>
      <c r="H5266" t="inlineStr"/>
    </row>
    <row r="5267">
      <c r="A5267" t="inlineStr">
        <is>
          <t>dockupdater</t>
        </is>
      </c>
      <c r="B5267" t="inlineStr">
        <is>
          <t>fb4419eee64fc9ca014f1165251558053b5eb6b1</t>
        </is>
      </c>
      <c r="C5267" t="inlineStr">
        <is>
          <t>2019-03-05 01:05:23+00:00</t>
        </is>
      </c>
      <c r="D5267" t="inlineStr">
        <is>
          <t>add</t>
        </is>
      </c>
      <c r="E5267" t="inlineStr">
        <is>
          <t>requests-mock</t>
        </is>
      </c>
      <c r="F5267" t="inlineStr"/>
      <c r="G5267" t="inlineStr"/>
      <c r="H5267" t="inlineStr"/>
    </row>
    <row r="5268">
      <c r="A5268" t="inlineStr">
        <is>
          <t>dockupdater</t>
        </is>
      </c>
      <c r="B5268" t="inlineStr">
        <is>
          <t>fb4419eee64fc9ca014f1165251558053b5eb6b1</t>
        </is>
      </c>
      <c r="C5268" t="inlineStr">
        <is>
          <t>2019-03-05 01:05:23+00:00</t>
        </is>
      </c>
      <c r="D5268" t="inlineStr">
        <is>
          <t>verchange</t>
        </is>
      </c>
      <c r="E5268" t="inlineStr">
        <is>
          <t>flake8</t>
        </is>
      </c>
      <c r="F5268" t="inlineStr"/>
      <c r="G5268" t="inlineStr">
        <is>
          <t>flake8</t>
        </is>
      </c>
      <c r="H5268" t="inlineStr"/>
    </row>
    <row r="5269">
      <c r="A5269" t="inlineStr">
        <is>
          <t>dockupdater</t>
        </is>
      </c>
      <c r="B5269" t="inlineStr">
        <is>
          <t>fb4419eee64fc9ca014f1165251558053b5eb6b1</t>
        </is>
      </c>
      <c r="C5269" t="inlineStr">
        <is>
          <t>2019-03-05 01:05:23+00:00</t>
        </is>
      </c>
      <c r="D5269" t="inlineStr">
        <is>
          <t>add</t>
        </is>
      </c>
      <c r="E5269" t="inlineStr">
        <is>
          <t>pytest</t>
        </is>
      </c>
      <c r="F5269" t="inlineStr">
        <is>
          <t>&gt;=4.3.0</t>
        </is>
      </c>
      <c r="G5269" t="inlineStr"/>
      <c r="H5269" t="inlineStr"/>
    </row>
    <row r="5270">
      <c r="A5270" t="inlineStr">
        <is>
          <t>dockupdater</t>
        </is>
      </c>
      <c r="B5270" t="inlineStr">
        <is>
          <t>fb4419eee64fc9ca014f1165251558053b5eb6b1</t>
        </is>
      </c>
      <c r="C5270" t="inlineStr">
        <is>
          <t>2019-03-05 01:05:23+00:00</t>
        </is>
      </c>
      <c r="D5270" t="inlineStr">
        <is>
          <t>add</t>
        </is>
      </c>
      <c r="E5270" t="inlineStr">
        <is>
          <t>pytest-mock</t>
        </is>
      </c>
      <c r="F5270" t="inlineStr">
        <is>
          <t>&gt;=1.10.1</t>
        </is>
      </c>
      <c r="G5270" t="inlineStr"/>
      <c r="H5270" t="inlineStr"/>
    </row>
    <row r="5271">
      <c r="A5271" t="inlineStr">
        <is>
          <t>dockupdater</t>
        </is>
      </c>
      <c r="B5271" t="inlineStr">
        <is>
          <t>fb4419eee64fc9ca014f1165251558053b5eb6b1</t>
        </is>
      </c>
      <c r="C5271" t="inlineStr">
        <is>
          <t>2019-03-05 01:05:23+00:00</t>
        </is>
      </c>
      <c r="D5271" t="inlineStr">
        <is>
          <t>add</t>
        </is>
      </c>
      <c r="E5271" t="inlineStr">
        <is>
          <t>pytest-cov</t>
        </is>
      </c>
      <c r="F5271" t="inlineStr">
        <is>
          <t>&gt;=2.6.1</t>
        </is>
      </c>
      <c r="G5271" t="inlineStr"/>
      <c r="H5271" t="inlineStr"/>
    </row>
    <row r="5272">
      <c r="A5272" t="inlineStr">
        <is>
          <t>dockupdater</t>
        </is>
      </c>
      <c r="B5272" t="inlineStr">
        <is>
          <t>fb4419eee64fc9ca014f1165251558053b5eb6b1</t>
        </is>
      </c>
      <c r="C5272" t="inlineStr">
        <is>
          <t>2019-03-05 01:05:23+00:00</t>
        </is>
      </c>
      <c r="D5272" t="inlineStr">
        <is>
          <t>add</t>
        </is>
      </c>
      <c r="E5272" t="inlineStr">
        <is>
          <t>codecov</t>
        </is>
      </c>
      <c r="F5272" t="inlineStr"/>
      <c r="G5272" t="inlineStr"/>
      <c r="H5272" t="inlineStr"/>
    </row>
    <row r="5273">
      <c r="A5273" t="inlineStr">
        <is>
          <t>dockupdater</t>
        </is>
      </c>
      <c r="B5273" t="inlineStr">
        <is>
          <t>fb4419eee64fc9ca014f1165251558053b5eb6b1</t>
        </is>
      </c>
      <c r="C5273" t="inlineStr">
        <is>
          <t>2019-03-05 01:05:23+00:00</t>
        </is>
      </c>
      <c r="D5273" t="inlineStr">
        <is>
          <t>add</t>
        </is>
      </c>
      <c r="E5273" t="inlineStr">
        <is>
          <t>requests-mock</t>
        </is>
      </c>
      <c r="F5273" t="inlineStr"/>
      <c r="G5273" t="inlineStr"/>
      <c r="H5273" t="inlineStr"/>
    </row>
    <row r="5274">
      <c r="A5274" t="inlineStr">
        <is>
          <t>dockupdater</t>
        </is>
      </c>
      <c r="B5274" t="inlineStr">
        <is>
          <t>7676c5199339359f5d0e7b8b4aab290f5eeb9d17</t>
        </is>
      </c>
      <c r="C5274" t="inlineStr">
        <is>
          <t>2019-04-12 18:45:09+00:00</t>
        </is>
      </c>
      <c r="D5274" t="inlineStr">
        <is>
          <t>verchange</t>
        </is>
      </c>
      <c r="E5274" t="inlineStr">
        <is>
          <t>pytest-mock</t>
        </is>
      </c>
      <c r="F5274" t="inlineStr">
        <is>
          <t>&gt;=1.10.1</t>
        </is>
      </c>
      <c r="G5274" t="inlineStr">
        <is>
          <t>pytest-mock</t>
        </is>
      </c>
      <c r="H5274" t="inlineStr">
        <is>
          <t>&gt;=1.10.1</t>
        </is>
      </c>
    </row>
    <row r="5275">
      <c r="A5275" t="inlineStr">
        <is>
          <t>dockupdater</t>
        </is>
      </c>
      <c r="B5275" t="inlineStr">
        <is>
          <t>7676c5199339359f5d0e7b8b4aab290f5eeb9d17</t>
        </is>
      </c>
      <c r="C5275" t="inlineStr">
        <is>
          <t>2019-04-12 18:45:09+00:00</t>
        </is>
      </c>
      <c r="D5275" t="inlineStr">
        <is>
          <t>verchange</t>
        </is>
      </c>
      <c r="E5275" t="inlineStr">
        <is>
          <t>apprise</t>
        </is>
      </c>
      <c r="F5275" t="inlineStr">
        <is>
          <t>&gt;=0.7.5</t>
        </is>
      </c>
      <c r="G5275" t="inlineStr">
        <is>
          <t>apprise</t>
        </is>
      </c>
      <c r="H5275" t="inlineStr">
        <is>
          <t>&gt;=0.5.2</t>
        </is>
      </c>
    </row>
    <row r="5276">
      <c r="A5276" t="inlineStr">
        <is>
          <t>dockupdater</t>
        </is>
      </c>
      <c r="B5276" t="inlineStr">
        <is>
          <t>7676c5199339359f5d0e7b8b4aab290f5eeb9d17</t>
        </is>
      </c>
      <c r="C5276" t="inlineStr">
        <is>
          <t>2019-04-12 18:45:09+00:00</t>
        </is>
      </c>
      <c r="D5276" t="inlineStr">
        <is>
          <t>verchange</t>
        </is>
      </c>
      <c r="E5276" t="inlineStr">
        <is>
          <t>jinja2</t>
        </is>
      </c>
      <c r="F5276" t="inlineStr">
        <is>
          <t>&gt;=2.10</t>
        </is>
      </c>
      <c r="G5276" t="inlineStr">
        <is>
          <t>jinja2</t>
        </is>
      </c>
      <c r="H5276" t="inlineStr">
        <is>
          <t>&gt;=2.10</t>
        </is>
      </c>
    </row>
    <row r="5277">
      <c r="A5277" t="inlineStr">
        <is>
          <t>dockupdater</t>
        </is>
      </c>
      <c r="B5277" t="inlineStr">
        <is>
          <t>7676c5199339359f5d0e7b8b4aab290f5eeb9d17</t>
        </is>
      </c>
      <c r="C5277" t="inlineStr">
        <is>
          <t>2019-04-12 18:45:09+00:00</t>
        </is>
      </c>
      <c r="D5277" t="inlineStr">
        <is>
          <t>verchange</t>
        </is>
      </c>
      <c r="E5277" t="inlineStr">
        <is>
          <t>codecov</t>
        </is>
      </c>
      <c r="F5277" t="inlineStr"/>
      <c r="G5277" t="inlineStr">
        <is>
          <t>codecov</t>
        </is>
      </c>
      <c r="H5277" t="inlineStr"/>
    </row>
    <row r="5278">
      <c r="A5278" t="inlineStr">
        <is>
          <t>dockupdater</t>
        </is>
      </c>
      <c r="B5278" t="inlineStr">
        <is>
          <t>7676c5199339359f5d0e7b8b4aab290f5eeb9d17</t>
        </is>
      </c>
      <c r="C5278" t="inlineStr">
        <is>
          <t>2019-04-12 18:45:09+00:00</t>
        </is>
      </c>
      <c r="D5278" t="inlineStr">
        <is>
          <t>verchange</t>
        </is>
      </c>
      <c r="E5278" t="inlineStr">
        <is>
          <t>requests-mock</t>
        </is>
      </c>
      <c r="F5278" t="inlineStr"/>
      <c r="G5278" t="inlineStr">
        <is>
          <t>requests-mock</t>
        </is>
      </c>
      <c r="H5278" t="inlineStr"/>
    </row>
    <row r="5279">
      <c r="A5279" t="inlineStr">
        <is>
          <t>dockupdater</t>
        </is>
      </c>
      <c r="B5279" t="inlineStr">
        <is>
          <t>7676c5199339359f5d0e7b8b4aab290f5eeb9d17</t>
        </is>
      </c>
      <c r="C5279" t="inlineStr">
        <is>
          <t>2019-04-12 18:45:09+00:00</t>
        </is>
      </c>
      <c r="D5279" t="inlineStr">
        <is>
          <t>verchange</t>
        </is>
      </c>
      <c r="E5279" t="inlineStr">
        <is>
          <t>docker</t>
        </is>
      </c>
      <c r="F5279" t="inlineStr">
        <is>
          <t>&gt;=3.7.0</t>
        </is>
      </c>
      <c r="G5279" t="inlineStr">
        <is>
          <t>docker</t>
        </is>
      </c>
      <c r="H5279" t="inlineStr">
        <is>
          <t>&gt;=3.7.0</t>
        </is>
      </c>
    </row>
    <row r="5280">
      <c r="A5280" t="inlineStr">
        <is>
          <t>dockupdater</t>
        </is>
      </c>
      <c r="B5280" t="inlineStr">
        <is>
          <t>7676c5199339359f5d0e7b8b4aab290f5eeb9d17</t>
        </is>
      </c>
      <c r="C5280" t="inlineStr">
        <is>
          <t>2019-04-12 18:45:09+00:00</t>
        </is>
      </c>
      <c r="D5280" t="inlineStr">
        <is>
          <t>verchange</t>
        </is>
      </c>
      <c r="E5280" t="inlineStr">
        <is>
          <t>requests</t>
        </is>
      </c>
      <c r="F5280" t="inlineStr">
        <is>
          <t>&gt;=2.21.0</t>
        </is>
      </c>
      <c r="G5280" t="inlineStr">
        <is>
          <t>requests</t>
        </is>
      </c>
      <c r="H5280" t="inlineStr">
        <is>
          <t>&gt;=2.21.0</t>
        </is>
      </c>
    </row>
    <row r="5281">
      <c r="A5281" t="inlineStr">
        <is>
          <t>dockupdater</t>
        </is>
      </c>
      <c r="B5281" t="inlineStr">
        <is>
          <t>7676c5199339359f5d0e7b8b4aab290f5eeb9d17</t>
        </is>
      </c>
      <c r="C5281" t="inlineStr">
        <is>
          <t>2019-04-12 18:45:09+00:00</t>
        </is>
      </c>
      <c r="D5281" t="inlineStr">
        <is>
          <t>verchange</t>
        </is>
      </c>
      <c r="E5281" t="inlineStr">
        <is>
          <t>pytest</t>
        </is>
      </c>
      <c r="F5281" t="inlineStr">
        <is>
          <t>&gt;=4.3.0</t>
        </is>
      </c>
      <c r="G5281" t="inlineStr">
        <is>
          <t>pytest</t>
        </is>
      </c>
      <c r="H5281" t="inlineStr">
        <is>
          <t>&gt;=4.3.0</t>
        </is>
      </c>
    </row>
    <row r="5282">
      <c r="A5282" t="inlineStr">
        <is>
          <t>dockupdater</t>
        </is>
      </c>
      <c r="B5282" t="inlineStr">
        <is>
          <t>7676c5199339359f5d0e7b8b4aab290f5eeb9d17</t>
        </is>
      </c>
      <c r="C5282" t="inlineStr">
        <is>
          <t>2019-04-12 18:45:09+00:00</t>
        </is>
      </c>
      <c r="D5282" t="inlineStr">
        <is>
          <t>add</t>
        </is>
      </c>
      <c r="E5282" t="inlineStr">
        <is>
          <t>pre-commit</t>
        </is>
      </c>
      <c r="F5282" t="inlineStr">
        <is>
          <t>&gt;=1.14.4</t>
        </is>
      </c>
      <c r="G5282" t="inlineStr"/>
      <c r="H5282" t="inlineStr"/>
    </row>
    <row r="5283">
      <c r="A5283" t="inlineStr">
        <is>
          <t>dockupdater</t>
        </is>
      </c>
      <c r="B5283" t="inlineStr">
        <is>
          <t>ff02322261145b3db4553293434f517a6150faf7</t>
        </is>
      </c>
      <c r="C5283" t="inlineStr">
        <is>
          <t>2020-10-19 18:10:48+00:00</t>
        </is>
      </c>
      <c r="D5283" t="inlineStr">
        <is>
          <t>verchange</t>
        </is>
      </c>
      <c r="E5283" t="inlineStr">
        <is>
          <t>apprise</t>
        </is>
      </c>
      <c r="F5283" t="inlineStr">
        <is>
          <t>&gt;=0.8.9</t>
        </is>
      </c>
      <c r="G5283" t="inlineStr">
        <is>
          <t>apprise</t>
        </is>
      </c>
      <c r="H5283" t="inlineStr">
        <is>
          <t>&gt;=0.7.5</t>
        </is>
      </c>
    </row>
    <row r="5284">
      <c r="A5284" t="inlineStr">
        <is>
          <t>junitparser</t>
        </is>
      </c>
      <c r="B5284" t="inlineStr">
        <is>
          <t>e131c02a3d6dc11aa160c225a6a16f5d641b974b</t>
        </is>
      </c>
      <c r="C5284" t="inlineStr">
        <is>
          <t>2018-05-23 08:50:36+00:00</t>
        </is>
      </c>
      <c r="D5284" t="inlineStr">
        <is>
          <t>rem</t>
        </is>
      </c>
      <c r="E5284" t="inlineStr"/>
      <c r="F5284" t="inlineStr"/>
      <c r="G5284" t="inlineStr">
        <is>
          <t>pytest</t>
        </is>
      </c>
      <c r="H5284" t="inlineStr"/>
    </row>
    <row r="5285">
      <c r="A5285" t="inlineStr">
        <is>
          <t>cwltool</t>
        </is>
      </c>
      <c r="B5285" t="inlineStr">
        <is>
          <t>2b3d2ecfe19211f15f300ccf65cb13564d90126a</t>
        </is>
      </c>
      <c r="C5285" t="inlineStr">
        <is>
          <t>2016-09-07 14:18:44+00:00</t>
        </is>
      </c>
      <c r="D5285" t="inlineStr">
        <is>
          <t>add</t>
        </is>
      </c>
      <c r="E5285" t="inlineStr">
        <is>
          <t>cwltest</t>
        </is>
      </c>
      <c r="F5285" t="inlineStr">
        <is>
          <t>&gt;=1.0.20160907111242</t>
        </is>
      </c>
      <c r="G5285" t="inlineStr"/>
      <c r="H5285" t="inlineStr"/>
    </row>
    <row r="5286">
      <c r="A5286" t="inlineStr">
        <is>
          <t>cwltool</t>
        </is>
      </c>
      <c r="B5286" t="inlineStr">
        <is>
          <t>b0a6b5a5e84db25df3e6fb51a9a4b3e752839779</t>
        </is>
      </c>
      <c r="C5286" t="inlineStr">
        <is>
          <t>2016-11-07 14:53:55+00:00</t>
        </is>
      </c>
      <c r="D5286" t="inlineStr">
        <is>
          <t>verchange</t>
        </is>
      </c>
      <c r="E5286" t="inlineStr">
        <is>
          <t>schema-salad</t>
        </is>
      </c>
      <c r="F5286">
        <f>=1.18.20160930145650</f>
        <v/>
      </c>
      <c r="G5286" t="inlineStr">
        <is>
          <t>schema-salad</t>
        </is>
      </c>
      <c r="H5286">
        <f>=1.17.20160820171034</f>
        <v/>
      </c>
    </row>
    <row r="5287">
      <c r="A5287" t="inlineStr">
        <is>
          <t>cwltool</t>
        </is>
      </c>
      <c r="B5287" t="inlineStr">
        <is>
          <t>d6c9b1ededbb4d2cf4289c730d403551343187b9</t>
        </is>
      </c>
      <c r="C5287" t="inlineStr">
        <is>
          <t>2016-11-22 20:12:20+00:00</t>
        </is>
      </c>
      <c r="D5287" t="inlineStr">
        <is>
          <t>verchange</t>
        </is>
      </c>
      <c r="E5287" t="inlineStr">
        <is>
          <t>schema-salad</t>
        </is>
      </c>
      <c r="F5287">
        <f>=1.20.20161122192122</f>
        <v/>
      </c>
      <c r="G5287" t="inlineStr">
        <is>
          <t>schema-salad</t>
        </is>
      </c>
      <c r="H5287">
        <f>=1.18.20160930145650</f>
        <v/>
      </c>
    </row>
    <row r="5288">
      <c r="A5288" t="inlineStr">
        <is>
          <t>cwltool</t>
        </is>
      </c>
      <c r="B5288" t="inlineStr">
        <is>
          <t>c0cf74dfa4134ebd59dc8fd97f36273e64a31828</t>
        </is>
      </c>
      <c r="C5288" t="inlineStr">
        <is>
          <t>2016-11-28 20:29:06+00:00</t>
        </is>
      </c>
      <c r="D5288" t="inlineStr">
        <is>
          <t>verchange</t>
        </is>
      </c>
      <c r="E5288" t="inlineStr">
        <is>
          <t>requests</t>
        </is>
      </c>
      <c r="F5288" t="inlineStr">
        <is>
          <t>&gt;=1.0</t>
        </is>
      </c>
      <c r="G5288" t="inlineStr">
        <is>
          <t>requests</t>
        </is>
      </c>
      <c r="H5288" t="inlineStr"/>
    </row>
    <row r="5289">
      <c r="A5289" t="inlineStr">
        <is>
          <t>cwltool</t>
        </is>
      </c>
      <c r="B5289" t="inlineStr">
        <is>
          <t>c0cf74dfa4134ebd59dc8fd97f36273e64a31828</t>
        </is>
      </c>
      <c r="C5289" t="inlineStr">
        <is>
          <t>2016-11-28 20:29:06+00:00</t>
        </is>
      </c>
      <c r="D5289" t="inlineStr">
        <is>
          <t>verchange</t>
        </is>
      </c>
      <c r="E5289" t="inlineStr">
        <is>
          <t>rdflib</t>
        </is>
      </c>
      <c r="F5289">
        <f>=4.2.1</f>
        <v/>
      </c>
      <c r="G5289" t="inlineStr">
        <is>
          <t>rdflib</t>
        </is>
      </c>
      <c r="H5289" t="inlineStr">
        <is>
          <t>&gt;=4.1.0</t>
        </is>
      </c>
    </row>
    <row r="5290">
      <c r="A5290" t="inlineStr">
        <is>
          <t>cwltool</t>
        </is>
      </c>
      <c r="B5290" t="inlineStr">
        <is>
          <t>c0cf74dfa4134ebd59dc8fd97f36273e64a31828</t>
        </is>
      </c>
      <c r="C5290" t="inlineStr">
        <is>
          <t>2016-11-28 20:29:06+00:00</t>
        </is>
      </c>
      <c r="D5290" t="inlineStr">
        <is>
          <t>verchange</t>
        </is>
      </c>
      <c r="E5290" t="inlineStr">
        <is>
          <t>ruamel.yaml</t>
        </is>
      </c>
      <c r="F5290">
        <f>=0.12.4</f>
        <v/>
      </c>
      <c r="G5290" t="inlineStr">
        <is>
          <t>ruamel.yaml</t>
        </is>
      </c>
      <c r="H5290">
        <f>=0.12.4</f>
        <v/>
      </c>
    </row>
    <row r="5291">
      <c r="A5291" t="inlineStr">
        <is>
          <t>cwltool</t>
        </is>
      </c>
      <c r="B5291" t="inlineStr">
        <is>
          <t>c0cf74dfa4134ebd59dc8fd97f36273e64a31828</t>
        </is>
      </c>
      <c r="C5291" t="inlineStr">
        <is>
          <t>2016-11-28 20:29:06+00:00</t>
        </is>
      </c>
      <c r="D5291" t="inlineStr">
        <is>
          <t>verchange</t>
        </is>
      </c>
      <c r="E5291" t="inlineStr">
        <is>
          <t>rdflib-jsonld</t>
        </is>
      </c>
      <c r="F5291">
        <f>=0.3.0</f>
        <v/>
      </c>
      <c r="G5291" t="inlineStr">
        <is>
          <t>rdflib-jsonld</t>
        </is>
      </c>
      <c r="H5291" t="inlineStr">
        <is>
          <t>&gt;=0.3.0</t>
        </is>
      </c>
    </row>
    <row r="5292">
      <c r="A5292" t="inlineStr">
        <is>
          <t>cwltool</t>
        </is>
      </c>
      <c r="B5292" t="inlineStr">
        <is>
          <t>c0cf74dfa4134ebd59dc8fd97f36273e64a31828</t>
        </is>
      </c>
      <c r="C5292" t="inlineStr">
        <is>
          <t>2016-11-28 20:29:06+00:00</t>
        </is>
      </c>
      <c r="D5292" t="inlineStr">
        <is>
          <t>add</t>
        </is>
      </c>
      <c r="E5292" t="inlineStr">
        <is>
          <t>html5lib</t>
        </is>
      </c>
      <c r="F5292" t="inlineStr">
        <is>
          <t>&gt;=0.90;&lt;=0.9999999</t>
        </is>
      </c>
      <c r="G5292" t="inlineStr"/>
      <c r="H5292" t="inlineStr"/>
    </row>
    <row r="5293">
      <c r="A5293" t="inlineStr">
        <is>
          <t>cwltool</t>
        </is>
      </c>
      <c r="B5293" t="inlineStr">
        <is>
          <t>2b328bc9ef1e1eb9445db59a58173482cd6fcf21</t>
        </is>
      </c>
      <c r="C5293" t="inlineStr">
        <is>
          <t>2016-12-15 16:39:38+00:00</t>
        </is>
      </c>
      <c r="D5293" t="inlineStr">
        <is>
          <t>verchange</t>
        </is>
      </c>
      <c r="E5293" t="inlineStr">
        <is>
          <t>avro</t>
        </is>
      </c>
      <c r="F5293">
        <f>=1.8.1</f>
        <v/>
      </c>
      <c r="G5293" t="inlineStr">
        <is>
          <t>avro</t>
        </is>
      </c>
      <c r="H5293" t="inlineStr"/>
    </row>
    <row r="5294">
      <c r="A5294" t="inlineStr">
        <is>
          <t>cwltool</t>
        </is>
      </c>
      <c r="B5294" t="inlineStr">
        <is>
          <t>2b328bc9ef1e1eb9445db59a58173482cd6fcf21</t>
        </is>
      </c>
      <c r="C5294" t="inlineStr">
        <is>
          <t>2016-12-15 16:39:38+00:00</t>
        </is>
      </c>
      <c r="D5294" t="inlineStr">
        <is>
          <t>verchange</t>
        </is>
      </c>
      <c r="E5294" t="inlineStr">
        <is>
          <t>typing</t>
        </is>
      </c>
      <c r="F5294">
        <f>=3.5.2.2</f>
        <v/>
      </c>
      <c r="G5294" t="inlineStr">
        <is>
          <t>typing</t>
        </is>
      </c>
      <c r="H5294" t="inlineStr">
        <is>
          <t>&gt;=3.5.2</t>
        </is>
      </c>
    </row>
    <row r="5295">
      <c r="A5295" t="inlineStr">
        <is>
          <t>cwltool</t>
        </is>
      </c>
      <c r="B5295" t="inlineStr">
        <is>
          <t>2b328bc9ef1e1eb9445db59a58173482cd6fcf21</t>
        </is>
      </c>
      <c r="C5295" t="inlineStr">
        <is>
          <t>2016-12-15 16:39:38+00:00</t>
        </is>
      </c>
      <c r="D5295" t="inlineStr">
        <is>
          <t>rem</t>
        </is>
      </c>
      <c r="E5295" t="inlineStr"/>
      <c r="F5295" t="inlineStr"/>
      <c r="G5295" t="inlineStr">
        <is>
          <t>requests</t>
        </is>
      </c>
      <c r="H5295" t="inlineStr"/>
    </row>
    <row r="5296">
      <c r="A5296" t="inlineStr">
        <is>
          <t>cwltool</t>
        </is>
      </c>
      <c r="B5296" t="inlineStr">
        <is>
          <t>2b328bc9ef1e1eb9445db59a58173482cd6fcf21</t>
        </is>
      </c>
      <c r="C5296" t="inlineStr">
        <is>
          <t>2016-12-15 16:39:38+00:00</t>
        </is>
      </c>
      <c r="D5296" t="inlineStr">
        <is>
          <t>rem</t>
        </is>
      </c>
      <c r="E5296" t="inlineStr"/>
      <c r="F5296" t="inlineStr"/>
      <c r="G5296" t="inlineStr">
        <is>
          <t>ruamel.yaml</t>
        </is>
      </c>
      <c r="H5296">
        <f>=0.12.4</f>
        <v/>
      </c>
    </row>
    <row r="5297">
      <c r="A5297" t="inlineStr">
        <is>
          <t>cwltool</t>
        </is>
      </c>
      <c r="B5297" t="inlineStr">
        <is>
          <t>2b328bc9ef1e1eb9445db59a58173482cd6fcf21</t>
        </is>
      </c>
      <c r="C5297" t="inlineStr">
        <is>
          <t>2016-12-15 16:39:38+00:00</t>
        </is>
      </c>
      <c r="D5297" t="inlineStr">
        <is>
          <t>rem</t>
        </is>
      </c>
      <c r="E5297" t="inlineStr"/>
      <c r="F5297" t="inlineStr"/>
      <c r="G5297" t="inlineStr">
        <is>
          <t>rdflib</t>
        </is>
      </c>
      <c r="H5297" t="inlineStr">
        <is>
          <t>&gt;=4.1.</t>
        </is>
      </c>
    </row>
    <row r="5298">
      <c r="A5298" t="inlineStr">
        <is>
          <t>cwltool</t>
        </is>
      </c>
      <c r="B5298" t="inlineStr">
        <is>
          <t>2b328bc9ef1e1eb9445db59a58173482cd6fcf21</t>
        </is>
      </c>
      <c r="C5298" t="inlineStr">
        <is>
          <t>2016-12-15 16:39:38+00:00</t>
        </is>
      </c>
      <c r="D5298" t="inlineStr">
        <is>
          <t>rem</t>
        </is>
      </c>
      <c r="E5298" t="inlineStr"/>
      <c r="F5298" t="inlineStr"/>
      <c r="G5298" t="inlineStr">
        <is>
          <t>rdflib-jsonld</t>
        </is>
      </c>
      <c r="H5298" t="inlineStr">
        <is>
          <t>&gt;=0.3.0</t>
        </is>
      </c>
    </row>
    <row r="5299">
      <c r="A5299" t="inlineStr">
        <is>
          <t>cwltool</t>
        </is>
      </c>
      <c r="B5299" t="inlineStr">
        <is>
          <t>2b328bc9ef1e1eb9445db59a58173482cd6fcf21</t>
        </is>
      </c>
      <c r="C5299" t="inlineStr">
        <is>
          <t>2016-12-15 16:39:38+00:00</t>
        </is>
      </c>
      <c r="D5299" t="inlineStr">
        <is>
          <t>rem</t>
        </is>
      </c>
      <c r="E5299" t="inlineStr"/>
      <c r="F5299" t="inlineStr"/>
      <c r="G5299" t="inlineStr">
        <is>
          <t>mistune</t>
        </is>
      </c>
      <c r="H5299" t="inlineStr"/>
    </row>
    <row r="5300">
      <c r="A5300" t="inlineStr">
        <is>
          <t>cwltool</t>
        </is>
      </c>
      <c r="B5300" t="inlineStr">
        <is>
          <t>2b328bc9ef1e1eb9445db59a58173482cd6fcf21</t>
        </is>
      </c>
      <c r="C5300" t="inlineStr">
        <is>
          <t>2016-12-15 16:39:38+00:00</t>
        </is>
      </c>
      <c r="D5300" t="inlineStr">
        <is>
          <t>rem</t>
        </is>
      </c>
      <c r="E5300" t="inlineStr"/>
      <c r="F5300" t="inlineStr"/>
      <c r="G5300" t="inlineStr">
        <is>
          <t>CacheControl</t>
        </is>
      </c>
      <c r="H5300" t="inlineStr"/>
    </row>
    <row r="5301">
      <c r="A5301" t="inlineStr">
        <is>
          <t>cwltool</t>
        </is>
      </c>
      <c r="B5301" t="inlineStr">
        <is>
          <t>2b328bc9ef1e1eb9445db59a58173482cd6fcf21</t>
        </is>
      </c>
      <c r="C5301" t="inlineStr">
        <is>
          <t>2016-12-15 16:39:38+00:00</t>
        </is>
      </c>
      <c r="D5301" t="inlineStr">
        <is>
          <t>rem</t>
        </is>
      </c>
      <c r="E5301" t="inlineStr"/>
      <c r="F5301" t="inlineStr"/>
      <c r="G5301" t="inlineStr">
        <is>
          <t>lockfile</t>
        </is>
      </c>
      <c r="H5301" t="inlineStr"/>
    </row>
    <row r="5302">
      <c r="A5302" t="inlineStr">
        <is>
          <t>cwltool</t>
        </is>
      </c>
      <c r="B5302" t="inlineStr">
        <is>
          <t>9a9d639212fe0980b1018c262026037b53bd1ece</t>
        </is>
      </c>
      <c r="C5302" t="inlineStr">
        <is>
          <t>2016-12-16 21:07:32+00:00</t>
        </is>
      </c>
      <c r="D5302" t="inlineStr">
        <is>
          <t>verchange</t>
        </is>
      </c>
      <c r="E5302" t="inlineStr">
        <is>
          <t>avro</t>
        </is>
      </c>
      <c r="F5302">
        <f>=1.8.1</f>
        <v/>
      </c>
      <c r="G5302" t="inlineStr">
        <is>
          <t>avro</t>
        </is>
      </c>
      <c r="H5302" t="inlineStr"/>
    </row>
    <row r="5303">
      <c r="A5303" t="inlineStr">
        <is>
          <t>cwltool</t>
        </is>
      </c>
      <c r="B5303" t="inlineStr">
        <is>
          <t>9a9d639212fe0980b1018c262026037b53bd1ece</t>
        </is>
      </c>
      <c r="C5303" t="inlineStr">
        <is>
          <t>2016-12-16 21:07:32+00:00</t>
        </is>
      </c>
      <c r="D5303" t="inlineStr">
        <is>
          <t>verchange</t>
        </is>
      </c>
      <c r="E5303" t="inlineStr">
        <is>
          <t>typing</t>
        </is>
      </c>
      <c r="F5303">
        <f>=3.5.2.2</f>
        <v/>
      </c>
      <c r="G5303" t="inlineStr">
        <is>
          <t>typing</t>
        </is>
      </c>
      <c r="H5303" t="inlineStr">
        <is>
          <t>&gt;=3.5.2</t>
        </is>
      </c>
    </row>
    <row r="5304">
      <c r="A5304" t="inlineStr">
        <is>
          <t>cwltool</t>
        </is>
      </c>
      <c r="B5304" t="inlineStr">
        <is>
          <t>9a9d639212fe0980b1018c262026037b53bd1ece</t>
        </is>
      </c>
      <c r="C5304" t="inlineStr">
        <is>
          <t>2016-12-16 21:07:32+00:00</t>
        </is>
      </c>
      <c r="D5304" t="inlineStr">
        <is>
          <t>verchange</t>
        </is>
      </c>
      <c r="E5304" t="inlineStr">
        <is>
          <t>CacheControl</t>
        </is>
      </c>
      <c r="F5304">
        <f>=0.11.7</f>
        <v/>
      </c>
      <c r="G5304" t="inlineStr">
        <is>
          <t>CacheControl</t>
        </is>
      </c>
      <c r="H5304" t="inlineStr"/>
    </row>
    <row r="5305">
      <c r="A5305" t="inlineStr">
        <is>
          <t>cwltool</t>
        </is>
      </c>
      <c r="B5305" t="inlineStr">
        <is>
          <t>9a9d639212fe0980b1018c262026037b53bd1ece</t>
        </is>
      </c>
      <c r="C5305" t="inlineStr">
        <is>
          <t>2016-12-16 21:07:32+00:00</t>
        </is>
      </c>
      <c r="D5305" t="inlineStr">
        <is>
          <t>verchange</t>
        </is>
      </c>
      <c r="E5305" t="inlineStr">
        <is>
          <t>ruamel.yaml</t>
        </is>
      </c>
      <c r="F5305">
        <f>=0.12.4</f>
        <v/>
      </c>
      <c r="G5305" t="inlineStr">
        <is>
          <t>ruamel.yaml</t>
        </is>
      </c>
      <c r="H5305">
        <f>=0.12.4</f>
        <v/>
      </c>
    </row>
    <row r="5306">
      <c r="A5306" t="inlineStr">
        <is>
          <t>cwltool</t>
        </is>
      </c>
      <c r="B5306" t="inlineStr">
        <is>
          <t>9a9d639212fe0980b1018c262026037b53bd1ece</t>
        </is>
      </c>
      <c r="C5306" t="inlineStr">
        <is>
          <t>2016-12-16 21:07:32+00:00</t>
        </is>
      </c>
      <c r="D5306" t="inlineStr">
        <is>
          <t>verchange</t>
        </is>
      </c>
      <c r="E5306" t="inlineStr">
        <is>
          <t>mistune</t>
        </is>
      </c>
      <c r="F5306">
        <f>=0.7.3</f>
        <v/>
      </c>
      <c r="G5306" t="inlineStr">
        <is>
          <t>mistune</t>
        </is>
      </c>
      <c r="H5306" t="inlineStr"/>
    </row>
    <row r="5307">
      <c r="A5307" t="inlineStr">
        <is>
          <t>cwltool</t>
        </is>
      </c>
      <c r="B5307" t="inlineStr">
        <is>
          <t>9a9d639212fe0980b1018c262026037b53bd1ece</t>
        </is>
      </c>
      <c r="C5307" t="inlineStr">
        <is>
          <t>2016-12-16 21:07:32+00:00</t>
        </is>
      </c>
      <c r="D5307" t="inlineStr">
        <is>
          <t>verchange</t>
        </is>
      </c>
      <c r="E5307" t="inlineStr">
        <is>
          <t>rdflib</t>
        </is>
      </c>
      <c r="F5307">
        <f>=4.2.1</f>
        <v/>
      </c>
      <c r="G5307" t="inlineStr">
        <is>
          <t>rdflib</t>
        </is>
      </c>
      <c r="H5307" t="inlineStr">
        <is>
          <t>&gt;=4.1.</t>
        </is>
      </c>
    </row>
    <row r="5308">
      <c r="A5308" t="inlineStr">
        <is>
          <t>cwltool</t>
        </is>
      </c>
      <c r="B5308" t="inlineStr">
        <is>
          <t>9a9d639212fe0980b1018c262026037b53bd1ece</t>
        </is>
      </c>
      <c r="C5308" t="inlineStr">
        <is>
          <t>2016-12-16 21:07:32+00:00</t>
        </is>
      </c>
      <c r="D5308" t="inlineStr">
        <is>
          <t>verchange</t>
        </is>
      </c>
      <c r="E5308" t="inlineStr">
        <is>
          <t>rdflib-jsonld</t>
        </is>
      </c>
      <c r="F5308">
        <f>=0.4.0</f>
        <v/>
      </c>
      <c r="G5308" t="inlineStr">
        <is>
          <t>rdflib-jsonld</t>
        </is>
      </c>
      <c r="H5308" t="inlineStr">
        <is>
          <t>&gt;=0.3.0</t>
        </is>
      </c>
    </row>
    <row r="5309">
      <c r="A5309" t="inlineStr">
        <is>
          <t>cwltool</t>
        </is>
      </c>
      <c r="B5309" t="inlineStr">
        <is>
          <t>9a9d639212fe0980b1018c262026037b53bd1ece</t>
        </is>
      </c>
      <c r="C5309" t="inlineStr">
        <is>
          <t>2016-12-16 21:07:32+00:00</t>
        </is>
      </c>
      <c r="D5309" t="inlineStr">
        <is>
          <t>verchange</t>
        </is>
      </c>
      <c r="E5309" t="inlineStr">
        <is>
          <t>lockfile</t>
        </is>
      </c>
      <c r="F5309">
        <f>=0.12.2</f>
        <v/>
      </c>
      <c r="G5309" t="inlineStr">
        <is>
          <t>lockfile</t>
        </is>
      </c>
      <c r="H5309" t="inlineStr"/>
    </row>
    <row r="5310">
      <c r="A5310" t="inlineStr">
        <is>
          <t>cwltool</t>
        </is>
      </c>
      <c r="B5310" t="inlineStr">
        <is>
          <t>9a9d639212fe0980b1018c262026037b53bd1ece</t>
        </is>
      </c>
      <c r="C5310" t="inlineStr">
        <is>
          <t>2016-12-16 21:07:32+00:00</t>
        </is>
      </c>
      <c r="D5310" t="inlineStr">
        <is>
          <t>add</t>
        </is>
      </c>
      <c r="E5310" t="inlineStr">
        <is>
          <t>html5lib</t>
        </is>
      </c>
      <c r="F5310">
        <f>=0.9999999</f>
        <v/>
      </c>
      <c r="G5310" t="inlineStr"/>
      <c r="H5310" t="inlineStr"/>
    </row>
    <row r="5311">
      <c r="A5311" t="inlineStr">
        <is>
          <t>cwltool</t>
        </is>
      </c>
      <c r="B5311" t="inlineStr">
        <is>
          <t>9a9d639212fe0980b1018c262026037b53bd1ece</t>
        </is>
      </c>
      <c r="C5311" t="inlineStr">
        <is>
          <t>2016-12-16 21:07:32+00:00</t>
        </is>
      </c>
      <c r="D5311" t="inlineStr">
        <is>
          <t>rem</t>
        </is>
      </c>
      <c r="E5311" t="inlineStr"/>
      <c r="F5311" t="inlineStr"/>
      <c r="G5311" t="inlineStr">
        <is>
          <t>requests</t>
        </is>
      </c>
      <c r="H5311" t="inlineStr"/>
    </row>
    <row r="5312">
      <c r="A5312" t="inlineStr">
        <is>
          <t>cwltool</t>
        </is>
      </c>
      <c r="B5312" t="inlineStr">
        <is>
          <t>e085312f5d8bd0ccc25af305cf038338766fa171</t>
        </is>
      </c>
      <c r="C5312" t="inlineStr">
        <is>
          <t>2016-12-16 21:29:10+00:00</t>
        </is>
      </c>
      <c r="D5312" t="inlineStr">
        <is>
          <t>verchange</t>
        </is>
      </c>
      <c r="E5312" t="inlineStr">
        <is>
          <t>schema-salad</t>
        </is>
      </c>
      <c r="F5312" t="inlineStr">
        <is>
          <t>&gt;=2.1.20161216210732;&lt;3</t>
        </is>
      </c>
      <c r="G5312" t="inlineStr">
        <is>
          <t>schema-salad</t>
        </is>
      </c>
      <c r="H5312">
        <f>=1.20.20161122192122</f>
        <v/>
      </c>
    </row>
    <row r="5313">
      <c r="A5313" t="inlineStr">
        <is>
          <t>cwltool</t>
        </is>
      </c>
      <c r="B5313" t="inlineStr">
        <is>
          <t>e085312f5d8bd0ccc25af305cf038338766fa171</t>
        </is>
      </c>
      <c r="C5313" t="inlineStr">
        <is>
          <t>2016-12-16 21:29:10+00:00</t>
        </is>
      </c>
      <c r="D5313" t="inlineStr">
        <is>
          <t>verchange</t>
        </is>
      </c>
      <c r="E5313" t="inlineStr">
        <is>
          <t>typing</t>
        </is>
      </c>
      <c r="F5313">
        <f>=3.5.2.2</f>
        <v/>
      </c>
      <c r="G5313" t="inlineStr">
        <is>
          <t>typing</t>
        </is>
      </c>
      <c r="H5313" t="inlineStr">
        <is>
          <t>&gt;=3.5.2</t>
        </is>
      </c>
    </row>
    <row r="5314">
      <c r="A5314" t="inlineStr">
        <is>
          <t>cwltool</t>
        </is>
      </c>
      <c r="B5314" t="inlineStr">
        <is>
          <t>e085312f5d8bd0ccc25af305cf038338766fa171</t>
        </is>
      </c>
      <c r="C5314" t="inlineStr">
        <is>
          <t>2016-12-16 21:29:10+00:00</t>
        </is>
      </c>
      <c r="D5314" t="inlineStr">
        <is>
          <t>verchange</t>
        </is>
      </c>
      <c r="E5314" t="inlineStr">
        <is>
          <t>shellescape</t>
        </is>
      </c>
      <c r="F5314">
        <f>=3.4.1</f>
        <v/>
      </c>
      <c r="G5314" t="inlineStr">
        <is>
          <t>shellescape</t>
        </is>
      </c>
      <c r="H5314" t="inlineStr"/>
    </row>
    <row r="5315">
      <c r="A5315" t="inlineStr">
        <is>
          <t>cwltool</t>
        </is>
      </c>
      <c r="B5315" t="inlineStr">
        <is>
          <t>e085312f5d8bd0ccc25af305cf038338766fa171</t>
        </is>
      </c>
      <c r="C5315" t="inlineStr">
        <is>
          <t>2016-12-16 21:29:10+00:00</t>
        </is>
      </c>
      <c r="D5315" t="inlineStr">
        <is>
          <t>verchange</t>
        </is>
      </c>
      <c r="E5315" t="inlineStr">
        <is>
          <t>rdflib-jsonld</t>
        </is>
      </c>
      <c r="F5315">
        <f>=0.4.0</f>
        <v/>
      </c>
      <c r="G5315" t="inlineStr">
        <is>
          <t>rdflib-jsonld</t>
        </is>
      </c>
      <c r="H5315">
        <f>=0.3.0</f>
        <v/>
      </c>
    </row>
    <row r="5316">
      <c r="A5316" t="inlineStr">
        <is>
          <t>cwltool</t>
        </is>
      </c>
      <c r="B5316" t="inlineStr">
        <is>
          <t>e085312f5d8bd0ccc25af305cf038338766fa171</t>
        </is>
      </c>
      <c r="C5316" t="inlineStr">
        <is>
          <t>2016-12-16 21:29:10+00:00</t>
        </is>
      </c>
      <c r="D5316" t="inlineStr">
        <is>
          <t>rem</t>
        </is>
      </c>
      <c r="E5316" t="inlineStr"/>
      <c r="F5316" t="inlineStr"/>
      <c r="G5316" t="inlineStr">
        <is>
          <t>html5lib</t>
        </is>
      </c>
      <c r="H5316" t="inlineStr">
        <is>
          <t>&gt;=0.90;&lt;=0.9999999</t>
        </is>
      </c>
    </row>
    <row r="5317">
      <c r="A5317" t="inlineStr">
        <is>
          <t>cwltool</t>
        </is>
      </c>
      <c r="B5317" t="inlineStr">
        <is>
          <t>ad9d53b9ff20c00791032f4d048ccfef00378c87</t>
        </is>
      </c>
      <c r="C5317" t="inlineStr">
        <is>
          <t>2016-12-23 14:41:55+00:00</t>
        </is>
      </c>
      <c r="D5317" t="inlineStr">
        <is>
          <t>add</t>
        </is>
      </c>
      <c r="E5317" t="inlineStr">
        <is>
          <t>pathlib2</t>
        </is>
      </c>
      <c r="F5317">
        <f>=2.1.0</f>
        <v/>
      </c>
      <c r="G5317" t="inlineStr"/>
      <c r="H5317" t="inlineStr"/>
    </row>
    <row r="5318">
      <c r="A5318" t="inlineStr">
        <is>
          <t>cwltool</t>
        </is>
      </c>
      <c r="B5318" t="inlineStr">
        <is>
          <t>a3ba891f027730e19201ea846df09db318bfd60f</t>
        </is>
      </c>
      <c r="C5318" t="inlineStr">
        <is>
          <t>2016-12-27 15:52:25+00:00</t>
        </is>
      </c>
      <c r="D5318" t="inlineStr">
        <is>
          <t>verchange</t>
        </is>
      </c>
      <c r="E5318" t="inlineStr">
        <is>
          <t>ruamel.yaml</t>
        </is>
      </c>
      <c r="F5318">
        <f>=0.13.7</f>
        <v/>
      </c>
      <c r="G5318" t="inlineStr">
        <is>
          <t>ruamel.yaml</t>
        </is>
      </c>
      <c r="H5318">
        <f>=0.12.4</f>
        <v/>
      </c>
    </row>
    <row r="5319">
      <c r="A5319" t="inlineStr">
        <is>
          <t>cwltool</t>
        </is>
      </c>
      <c r="B5319" t="inlineStr">
        <is>
          <t>a3ba891f027730e19201ea846df09db318bfd60f</t>
        </is>
      </c>
      <c r="C5319" t="inlineStr">
        <is>
          <t>2016-12-27 15:52:25+00:00</t>
        </is>
      </c>
      <c r="D5319" t="inlineStr">
        <is>
          <t>add</t>
        </is>
      </c>
      <c r="E5319" t="inlineStr">
        <is>
          <t>pathlib2</t>
        </is>
      </c>
      <c r="F5319">
        <f>=2.1.0</f>
        <v/>
      </c>
      <c r="G5319" t="inlineStr"/>
      <c r="H5319" t="inlineStr"/>
    </row>
    <row r="5320">
      <c r="A5320" t="inlineStr">
        <is>
          <t>cwltool</t>
        </is>
      </c>
      <c r="B5320" t="inlineStr">
        <is>
          <t>5a134aadbd23b85375031c8a84131381f4ccc38c</t>
        </is>
      </c>
      <c r="C5320" t="inlineStr">
        <is>
          <t>2016-12-27 20:04:19+00:00</t>
        </is>
      </c>
      <c r="D5320" t="inlineStr">
        <is>
          <t>verchange</t>
        </is>
      </c>
      <c r="E5320" t="inlineStr">
        <is>
          <t>schema-salad</t>
        </is>
      </c>
      <c r="F5320" t="inlineStr">
        <is>
          <t>&gt;=2.1.20161227155225;&lt;3</t>
        </is>
      </c>
      <c r="G5320" t="inlineStr">
        <is>
          <t>schema-salad</t>
        </is>
      </c>
      <c r="H5320" t="inlineStr">
        <is>
          <t>&gt;=2.1.20161216210732;&lt;3</t>
        </is>
      </c>
    </row>
    <row r="5321">
      <c r="A5321" t="inlineStr">
        <is>
          <t>cwltool</t>
        </is>
      </c>
      <c r="B5321" t="inlineStr">
        <is>
          <t>5a134aadbd23b85375031c8a84131381f4ccc38c</t>
        </is>
      </c>
      <c r="C5321" t="inlineStr">
        <is>
          <t>2016-12-27 20:04:19+00:00</t>
        </is>
      </c>
      <c r="D5321" t="inlineStr">
        <is>
          <t>verchange</t>
        </is>
      </c>
      <c r="E5321" t="inlineStr">
        <is>
          <t>ruamel.yaml</t>
        </is>
      </c>
      <c r="F5321">
        <f>=0.13.7</f>
        <v/>
      </c>
      <c r="G5321" t="inlineStr">
        <is>
          <t>ruamel.yaml</t>
        </is>
      </c>
      <c r="H5321">
        <f>=0.12.4</f>
        <v/>
      </c>
    </row>
    <row r="5322">
      <c r="A5322" t="inlineStr">
        <is>
          <t>cwltool</t>
        </is>
      </c>
      <c r="B5322" t="inlineStr">
        <is>
          <t>55018dda947ac5d01bf080d8c977d9a2628c6573</t>
        </is>
      </c>
      <c r="C5322" t="inlineStr">
        <is>
          <t>2017-01-11 18:02:27+00:00</t>
        </is>
      </c>
      <c r="D5322" t="inlineStr">
        <is>
          <t>rem</t>
        </is>
      </c>
      <c r="E5322" t="inlineStr"/>
      <c r="F5322" t="inlineStr"/>
      <c r="G5322" t="inlineStr">
        <is>
          <t>pathlib2</t>
        </is>
      </c>
      <c r="H5322">
        <f>=2.1.0</f>
        <v/>
      </c>
    </row>
    <row r="5323">
      <c r="A5323" t="inlineStr">
        <is>
          <t>cwltool</t>
        </is>
      </c>
      <c r="B5323" t="inlineStr">
        <is>
          <t>edd26e0889b09bc3114155f67fb7a42f294e21f8</t>
        </is>
      </c>
      <c r="C5323" t="inlineStr">
        <is>
          <t>2017-01-12 15:42:57+00:00</t>
        </is>
      </c>
      <c r="D5323" t="inlineStr">
        <is>
          <t>rem</t>
        </is>
      </c>
      <c r="E5323" t="inlineStr"/>
      <c r="F5323" t="inlineStr"/>
      <c r="G5323" t="inlineStr">
        <is>
          <t>pathlib2</t>
        </is>
      </c>
      <c r="H5323">
        <f>=2.1.0</f>
        <v/>
      </c>
    </row>
    <row r="5324">
      <c r="A5324" t="inlineStr">
        <is>
          <t>cwltool</t>
        </is>
      </c>
      <c r="B5324" t="inlineStr">
        <is>
          <t>4a3bba37c6702677756b4e8515d7f04f44d80b72</t>
        </is>
      </c>
      <c r="C5324" t="inlineStr">
        <is>
          <t>2017-01-18 14:11:24+00:00</t>
        </is>
      </c>
      <c r="D5324" t="inlineStr">
        <is>
          <t>rem</t>
        </is>
      </c>
      <c r="E5324" t="inlineStr"/>
      <c r="F5324" t="inlineStr"/>
      <c r="G5324" t="inlineStr">
        <is>
          <t>cwltest</t>
        </is>
      </c>
      <c r="H5324" t="inlineStr">
        <is>
          <t>&gt;=1.0.20160907111242</t>
        </is>
      </c>
    </row>
    <row r="5325">
      <c r="A5325" t="inlineStr">
        <is>
          <t>cwltool</t>
        </is>
      </c>
      <c r="B5325" t="inlineStr">
        <is>
          <t>1bdb36dbfce5f90dfd40878b00bb1a64261e15d7</t>
        </is>
      </c>
      <c r="C5325" t="inlineStr">
        <is>
          <t>2017-02-13 17:58:53+00:00</t>
        </is>
      </c>
      <c r="D5325" t="inlineStr">
        <is>
          <t>verchange</t>
        </is>
      </c>
      <c r="E5325" t="inlineStr">
        <is>
          <t>schema-salad</t>
        </is>
      </c>
      <c r="F5325" t="inlineStr">
        <is>
          <t>&gt;=2.1.20170208112505;&lt;3</t>
        </is>
      </c>
      <c r="G5325" t="inlineStr">
        <is>
          <t>schema-salad</t>
        </is>
      </c>
      <c r="H5325" t="inlineStr">
        <is>
          <t>&gt;=2.1.20161227155225;&lt;3</t>
        </is>
      </c>
    </row>
    <row r="5326">
      <c r="A5326" t="inlineStr">
        <is>
          <t>cwltool</t>
        </is>
      </c>
      <c r="B5326" t="inlineStr">
        <is>
          <t>1e05b445a56d8cd9da56c6a2bea1ed50ef806c2b</t>
        </is>
      </c>
      <c r="C5326" t="inlineStr">
        <is>
          <t>2017-03-02 22:51:34+00:00</t>
        </is>
      </c>
      <c r="D5326" t="inlineStr">
        <is>
          <t>verchange</t>
        </is>
      </c>
      <c r="E5326" t="inlineStr">
        <is>
          <t>rdflib</t>
        </is>
      </c>
      <c r="F5326">
        <f>=4.2.2</f>
        <v/>
      </c>
      <c r="G5326" t="inlineStr">
        <is>
          <t>rdflib</t>
        </is>
      </c>
      <c r="H5326">
        <f>=4.2.1</f>
        <v/>
      </c>
    </row>
    <row r="5327">
      <c r="A5327" t="inlineStr">
        <is>
          <t>cwltool</t>
        </is>
      </c>
      <c r="B5327" t="inlineStr">
        <is>
          <t>1e05b445a56d8cd9da56c6a2bea1ed50ef806c2b</t>
        </is>
      </c>
      <c r="C5327" t="inlineStr">
        <is>
          <t>2017-03-02 22:51:34+00:00</t>
        </is>
      </c>
      <c r="D5327" t="inlineStr">
        <is>
          <t>rem</t>
        </is>
      </c>
      <c r="E5327" t="inlineStr"/>
      <c r="F5327" t="inlineStr"/>
      <c r="G5327" t="inlineStr">
        <is>
          <t>html5lib</t>
        </is>
      </c>
      <c r="H5327">
        <f>=0.9999999</f>
        <v/>
      </c>
    </row>
    <row r="5328">
      <c r="A5328" t="inlineStr">
        <is>
          <t>cwltool</t>
        </is>
      </c>
      <c r="B5328" t="inlineStr">
        <is>
          <t>c08888294ce7530bbe80e5942180a9cb211e5d44</t>
        </is>
      </c>
      <c r="C5328" t="inlineStr">
        <is>
          <t>2017-03-08 17:47:14+00:00</t>
        </is>
      </c>
      <c r="D5328" t="inlineStr">
        <is>
          <t>verchange</t>
        </is>
      </c>
      <c r="E5328" t="inlineStr">
        <is>
          <t>schema-salad</t>
        </is>
      </c>
      <c r="F5328" t="inlineStr">
        <is>
          <t>&lt;3;&gt;=2.4.20170308171942</t>
        </is>
      </c>
      <c r="G5328" t="inlineStr">
        <is>
          <t>schema-salad</t>
        </is>
      </c>
      <c r="H5328" t="inlineStr">
        <is>
          <t>&gt;=2.1.20170208112505;&lt;3</t>
        </is>
      </c>
    </row>
    <row r="5329">
      <c r="A5329" t="inlineStr">
        <is>
          <t>cwltool</t>
        </is>
      </c>
      <c r="B5329" t="inlineStr">
        <is>
          <t>296b70ff29305ce1be247c7d430f74d93d8ff6d5</t>
        </is>
      </c>
      <c r="C5329" t="inlineStr">
        <is>
          <t>2017-07-23 12:41:18+00:00</t>
        </is>
      </c>
      <c r="D5329" t="inlineStr">
        <is>
          <t>verchange</t>
        </is>
      </c>
      <c r="E5329" t="inlineStr">
        <is>
          <t>schema-salad</t>
        </is>
      </c>
      <c r="F5329" t="inlineStr">
        <is>
          <t>&gt;=2.6;&lt;3</t>
        </is>
      </c>
      <c r="G5329" t="inlineStr">
        <is>
          <t>schema-salad</t>
        </is>
      </c>
      <c r="H5329" t="inlineStr">
        <is>
          <t>&lt;3;&gt;=2.4.20170308171942</t>
        </is>
      </c>
    </row>
    <row r="5330">
      <c r="A5330" t="inlineStr">
        <is>
          <t>cwltool</t>
        </is>
      </c>
      <c r="B5330" t="inlineStr">
        <is>
          <t>296b70ff29305ce1be247c7d430f74d93d8ff6d5</t>
        </is>
      </c>
      <c r="C5330" t="inlineStr">
        <is>
          <t>2017-07-23 12:41:18+00:00</t>
        </is>
      </c>
      <c r="D5330" t="inlineStr">
        <is>
          <t>verchange</t>
        </is>
      </c>
      <c r="E5330" t="inlineStr">
        <is>
          <t>typing</t>
        </is>
      </c>
      <c r="F5330">
        <f>=3.5.3</f>
        <v/>
      </c>
      <c r="G5330" t="inlineStr">
        <is>
          <t>typing</t>
        </is>
      </c>
      <c r="H5330">
        <f>=3.5.2.2</f>
        <v/>
      </c>
    </row>
    <row r="5331">
      <c r="A5331" t="inlineStr">
        <is>
          <t>cwltool</t>
        </is>
      </c>
      <c r="B5331" t="inlineStr">
        <is>
          <t>296b70ff29305ce1be247c7d430f74d93d8ff6d5</t>
        </is>
      </c>
      <c r="C5331" t="inlineStr">
        <is>
          <t>2017-07-23 12:41:18+00:00</t>
        </is>
      </c>
      <c r="D5331" t="inlineStr">
        <is>
          <t>verchange</t>
        </is>
      </c>
      <c r="E5331" t="inlineStr">
        <is>
          <t>ruamel.yaml</t>
        </is>
      </c>
      <c r="F5331" t="inlineStr">
        <is>
          <t>&gt;=0.12.4;&lt;0.15</t>
        </is>
      </c>
      <c r="G5331" t="inlineStr">
        <is>
          <t>ruamel.yaml</t>
        </is>
      </c>
      <c r="H5331">
        <f>=0.13.7</f>
        <v/>
      </c>
    </row>
    <row r="5332">
      <c r="A5332" t="inlineStr">
        <is>
          <t>cwltool</t>
        </is>
      </c>
      <c r="B5332" t="inlineStr">
        <is>
          <t>296b70ff29305ce1be247c7d430f74d93d8ff6d5</t>
        </is>
      </c>
      <c r="C5332" t="inlineStr">
        <is>
          <t>2017-07-23 12:41:18+00:00</t>
        </is>
      </c>
      <c r="D5332" t="inlineStr">
        <is>
          <t>verchange</t>
        </is>
      </c>
      <c r="E5332" t="inlineStr">
        <is>
          <t>rdflib</t>
        </is>
      </c>
      <c r="F5332">
        <f>=4.2.2</f>
        <v/>
      </c>
      <c r="G5332" t="inlineStr">
        <is>
          <t>rdflib</t>
        </is>
      </c>
      <c r="H5332">
        <f>=4.2.1</f>
        <v/>
      </c>
    </row>
    <row r="5333">
      <c r="A5333" t="inlineStr">
        <is>
          <t>cwltool</t>
        </is>
      </c>
      <c r="B5333" t="inlineStr">
        <is>
          <t>9be7ad833ff8cd25859eb343c9a06ab9a5debbc1</t>
        </is>
      </c>
      <c r="C5333" t="inlineStr">
        <is>
          <t>2017-08-10 19:21:06+00:00</t>
        </is>
      </c>
      <c r="D5333" t="inlineStr">
        <is>
          <t>verchange</t>
        </is>
      </c>
      <c r="E5333" t="inlineStr">
        <is>
          <t>requests</t>
        </is>
      </c>
      <c r="F5333" t="inlineStr">
        <is>
          <t>&gt;=2.12.4</t>
        </is>
      </c>
      <c r="G5333" t="inlineStr">
        <is>
          <t>requests</t>
        </is>
      </c>
      <c r="H5333" t="inlineStr">
        <is>
          <t>&gt;=1.0</t>
        </is>
      </c>
    </row>
    <row r="5334">
      <c r="A5334" t="inlineStr">
        <is>
          <t>cwltool</t>
        </is>
      </c>
      <c r="B5334" t="inlineStr">
        <is>
          <t>64d481ead99f068572435c488c75be8eb0f55d2a</t>
        </is>
      </c>
      <c r="C5334" t="inlineStr">
        <is>
          <t>2017-08-15 20:22:00+00:00</t>
        </is>
      </c>
      <c r="D5334" t="inlineStr">
        <is>
          <t>verchange</t>
        </is>
      </c>
      <c r="E5334" t="inlineStr">
        <is>
          <t>requests</t>
        </is>
      </c>
      <c r="F5334" t="inlineStr">
        <is>
          <t>&gt;=2.4.3</t>
        </is>
      </c>
      <c r="G5334" t="inlineStr">
        <is>
          <t>requests</t>
        </is>
      </c>
      <c r="H5334" t="inlineStr">
        <is>
          <t>&gt;=2.12.4</t>
        </is>
      </c>
    </row>
    <row r="5335">
      <c r="A5335" t="inlineStr">
        <is>
          <t>cwltool</t>
        </is>
      </c>
      <c r="B5335" t="inlineStr">
        <is>
          <t>8712986fb39789f4db88ce1083337dd197898597</t>
        </is>
      </c>
      <c r="C5335" t="inlineStr">
        <is>
          <t>2018-05-01 20:05:46+00:00</t>
        </is>
      </c>
      <c r="D5335" t="inlineStr">
        <is>
          <t>add</t>
        </is>
      </c>
      <c r="E5335" t="inlineStr">
        <is>
          <t>pathlib2</t>
        </is>
      </c>
      <c r="F5335">
        <f>=2.3.2</f>
        <v/>
      </c>
      <c r="G5335" t="inlineStr"/>
      <c r="H5335" t="inlineStr"/>
    </row>
    <row r="5336">
      <c r="A5336" t="inlineStr">
        <is>
          <t>cwltool</t>
        </is>
      </c>
      <c r="B5336" t="inlineStr">
        <is>
          <t>8c832e6a1aebb8e6360285a2af62b88488bd70c3</t>
        </is>
      </c>
      <c r="C5336" t="inlineStr">
        <is>
          <t>2018-05-18 12:30:35+00:00</t>
        </is>
      </c>
      <c r="D5336" t="inlineStr">
        <is>
          <t>verchange</t>
        </is>
      </c>
      <c r="E5336" t="inlineStr">
        <is>
          <t>schema-salad</t>
        </is>
      </c>
      <c r="F5336" t="inlineStr">
        <is>
          <t>&lt;3;&gt;=2.6.20170927145003</t>
        </is>
      </c>
      <c r="G5336" t="inlineStr">
        <is>
          <t>schema-salad</t>
        </is>
      </c>
      <c r="H5336" t="inlineStr">
        <is>
          <t>&gt;=2.6;&lt;3</t>
        </is>
      </c>
    </row>
    <row r="5337">
      <c r="A5337" t="inlineStr">
        <is>
          <t>cwltool</t>
        </is>
      </c>
      <c r="B5337" t="inlineStr">
        <is>
          <t>8c832e6a1aebb8e6360285a2af62b88488bd70c3</t>
        </is>
      </c>
      <c r="C5337" t="inlineStr">
        <is>
          <t>2018-05-18 12:30:35+00:00</t>
        </is>
      </c>
      <c r="D5337" t="inlineStr">
        <is>
          <t>verchange</t>
        </is>
      </c>
      <c r="E5337" t="inlineStr">
        <is>
          <t>typing</t>
        </is>
      </c>
      <c r="F5337" t="inlineStr">
        <is>
          <t>&gt;=3.5.3</t>
        </is>
      </c>
      <c r="G5337" t="inlineStr">
        <is>
          <t>typing</t>
        </is>
      </c>
      <c r="H5337">
        <f>=3.5.3</f>
        <v/>
      </c>
    </row>
    <row r="5338">
      <c r="A5338" t="inlineStr">
        <is>
          <t>cwltool</t>
        </is>
      </c>
      <c r="B5338" t="inlineStr">
        <is>
          <t>8c832e6a1aebb8e6360285a2af62b88488bd70c3</t>
        </is>
      </c>
      <c r="C5338" t="inlineStr">
        <is>
          <t>2018-05-18 12:30:35+00:00</t>
        </is>
      </c>
      <c r="D5338" t="inlineStr">
        <is>
          <t>verchange</t>
        </is>
      </c>
      <c r="E5338" t="inlineStr">
        <is>
          <t>rdflib</t>
        </is>
      </c>
      <c r="F5338" t="inlineStr">
        <is>
          <t>&gt;=4.2.2;&lt;4.3</t>
        </is>
      </c>
      <c r="G5338" t="inlineStr">
        <is>
          <t>rdflib</t>
        </is>
      </c>
      <c r="H5338">
        <f>=4.2.2</f>
        <v/>
      </c>
    </row>
    <row r="5339">
      <c r="A5339" t="inlineStr">
        <is>
          <t>cwltool</t>
        </is>
      </c>
      <c r="B5339" t="inlineStr">
        <is>
          <t>8c832e6a1aebb8e6360285a2af62b88488bd70c3</t>
        </is>
      </c>
      <c r="C5339" t="inlineStr">
        <is>
          <t>2018-05-18 12:30:35+00:00</t>
        </is>
      </c>
      <c r="D5339" t="inlineStr">
        <is>
          <t>verchange</t>
        </is>
      </c>
      <c r="E5339" t="inlineStr">
        <is>
          <t>shellescape</t>
        </is>
      </c>
      <c r="F5339" t="inlineStr">
        <is>
          <t>&lt;3.5;&gt;=3.4.1</t>
        </is>
      </c>
      <c r="G5339" t="inlineStr">
        <is>
          <t>shellescape</t>
        </is>
      </c>
      <c r="H5339">
        <f>=3.4.1</f>
        <v/>
      </c>
    </row>
    <row r="5340">
      <c r="A5340" t="inlineStr">
        <is>
          <t>cwltool</t>
        </is>
      </c>
      <c r="B5340" t="inlineStr">
        <is>
          <t>8c832e6a1aebb8e6360285a2af62b88488bd70c3</t>
        </is>
      </c>
      <c r="C5340" t="inlineStr">
        <is>
          <t>2018-05-18 12:30:35+00:00</t>
        </is>
      </c>
      <c r="D5340" t="inlineStr">
        <is>
          <t>add</t>
        </is>
      </c>
      <c r="E5340" t="inlineStr">
        <is>
          <t>subprocess32</t>
        </is>
      </c>
      <c r="F5340" t="inlineStr">
        <is>
          <t>&gt;=3.5.0</t>
        </is>
      </c>
      <c r="G5340" t="inlineStr"/>
      <c r="H5340" t="inlineStr"/>
    </row>
    <row r="5341">
      <c r="A5341" t="inlineStr">
        <is>
          <t>cwltool</t>
        </is>
      </c>
      <c r="B5341" t="inlineStr">
        <is>
          <t>8c832e6a1aebb8e6360285a2af62b88488bd70c3</t>
        </is>
      </c>
      <c r="C5341" t="inlineStr">
        <is>
          <t>2018-05-18 12:30:35+00:00</t>
        </is>
      </c>
      <c r="D5341" t="inlineStr">
        <is>
          <t>rem</t>
        </is>
      </c>
      <c r="E5341" t="inlineStr"/>
      <c r="F5341" t="inlineStr"/>
      <c r="G5341" t="inlineStr">
        <is>
          <t>rdflib-jsonld</t>
        </is>
      </c>
      <c r="H5341">
        <f>=0.4.0</f>
        <v/>
      </c>
    </row>
    <row r="5342">
      <c r="A5342" t="inlineStr">
        <is>
          <t>cwltool</t>
        </is>
      </c>
      <c r="B5342" t="inlineStr">
        <is>
          <t>e6e3140e80c44d8721e826ee214f65842c9b9512</t>
        </is>
      </c>
      <c r="C5342" t="inlineStr">
        <is>
          <t>2018-05-21 15:06:20+00:00</t>
        </is>
      </c>
      <c r="D5342" t="inlineStr">
        <is>
          <t>verchange</t>
        </is>
      </c>
      <c r="E5342" t="inlineStr">
        <is>
          <t>subprocess32</t>
        </is>
      </c>
      <c r="F5342" t="inlineStr">
        <is>
          <t>&gt;=3.5.0</t>
        </is>
      </c>
      <c r="G5342" t="inlineStr">
        <is>
          <t>subprocess32</t>
        </is>
      </c>
      <c r="H5342" t="inlineStr">
        <is>
          <t>&gt;=3.5.0</t>
        </is>
      </c>
    </row>
    <row r="5343">
      <c r="A5343" t="inlineStr">
        <is>
          <t>cwltool</t>
        </is>
      </c>
      <c r="B5343" t="inlineStr">
        <is>
          <t>886a6ac41c685f20d39e352f9c657e59f3312265</t>
        </is>
      </c>
      <c r="C5343" t="inlineStr">
        <is>
          <t>2018-06-11 20:23:26+00:00</t>
        </is>
      </c>
      <c r="D5343" t="inlineStr">
        <is>
          <t>add</t>
        </is>
      </c>
      <c r="E5343" t="inlineStr">
        <is>
          <t>mypy-extensions</t>
        </is>
      </c>
      <c r="F5343" t="inlineStr"/>
      <c r="G5343" t="inlineStr"/>
      <c r="H5343" t="inlineStr"/>
    </row>
    <row r="5344">
      <c r="A5344" t="inlineStr">
        <is>
          <t>cwltool</t>
        </is>
      </c>
      <c r="B5344" t="inlineStr">
        <is>
          <t>9a8e654a91ea5d26e8452dd1cecf3faf22b7a12e</t>
        </is>
      </c>
      <c r="C5344" t="inlineStr">
        <is>
          <t>2018-07-11 11:28:27+00:00</t>
        </is>
      </c>
      <c r="D5344" t="inlineStr">
        <is>
          <t>add</t>
        </is>
      </c>
      <c r="E5344" t="inlineStr">
        <is>
          <t>prov</t>
        </is>
      </c>
      <c r="F5344">
        <f>=1.5.1</f>
        <v/>
      </c>
      <c r="G5344" t="inlineStr"/>
      <c r="H5344" t="inlineStr"/>
    </row>
    <row r="5345">
      <c r="A5345" t="inlineStr">
        <is>
          <t>cwltool</t>
        </is>
      </c>
      <c r="B5345" t="inlineStr">
        <is>
          <t>9a8e654a91ea5d26e8452dd1cecf3faf22b7a12e</t>
        </is>
      </c>
      <c r="C5345" t="inlineStr">
        <is>
          <t>2018-07-11 11:28:27+00:00</t>
        </is>
      </c>
      <c r="D5345" t="inlineStr">
        <is>
          <t>add</t>
        </is>
      </c>
      <c r="E5345" t="inlineStr">
        <is>
          <t>bagit</t>
        </is>
      </c>
      <c r="F5345">
        <f>=1.6.4</f>
        <v/>
      </c>
      <c r="G5345" t="inlineStr"/>
      <c r="H5345" t="inlineStr"/>
    </row>
    <row r="5346">
      <c r="A5346" t="inlineStr">
        <is>
          <t>cwltool</t>
        </is>
      </c>
      <c r="B5346" t="inlineStr">
        <is>
          <t>32376ff1d8706400fbe5041bad07fac3732d8474</t>
        </is>
      </c>
      <c r="C5346" t="inlineStr">
        <is>
          <t>2018-07-21 14:27:28+00:00</t>
        </is>
      </c>
      <c r="D5346" t="inlineStr">
        <is>
          <t>verchange</t>
        </is>
      </c>
      <c r="E5346" t="inlineStr">
        <is>
          <t>schema-salad</t>
        </is>
      </c>
      <c r="F5346" t="inlineStr">
        <is>
          <t>&gt;=2.7.20180719125426;&lt;3</t>
        </is>
      </c>
      <c r="G5346" t="inlineStr">
        <is>
          <t>schema-salad</t>
        </is>
      </c>
      <c r="H5346" t="inlineStr">
        <is>
          <t>&lt;3;&gt;=2.6.20170927145003</t>
        </is>
      </c>
    </row>
    <row r="5347">
      <c r="A5347" t="inlineStr">
        <is>
          <t>cwltool</t>
        </is>
      </c>
      <c r="B5347" t="inlineStr">
        <is>
          <t>32376ff1d8706400fbe5041bad07fac3732d8474</t>
        </is>
      </c>
      <c r="C5347" t="inlineStr">
        <is>
          <t>2018-07-21 14:27:28+00:00</t>
        </is>
      </c>
      <c r="D5347" t="inlineStr">
        <is>
          <t>verchange</t>
        </is>
      </c>
      <c r="E5347" t="inlineStr">
        <is>
          <t>ruamel.yaml</t>
        </is>
      </c>
      <c r="F5347" t="inlineStr">
        <is>
          <t>&lt;0.16;&gt;=0.12.4</t>
        </is>
      </c>
      <c r="G5347" t="inlineStr">
        <is>
          <t>ruamel.yaml</t>
        </is>
      </c>
      <c r="H5347" t="inlineStr">
        <is>
          <t>&gt;=0.12.4;&lt;0.15</t>
        </is>
      </c>
    </row>
    <row r="5348">
      <c r="A5348" t="inlineStr">
        <is>
          <t>cwltool</t>
        </is>
      </c>
      <c r="B5348" t="inlineStr">
        <is>
          <t>32376ff1d8706400fbe5041bad07fac3732d8474</t>
        </is>
      </c>
      <c r="C5348" t="inlineStr">
        <is>
          <t>2018-07-21 14:27:28+00:00</t>
        </is>
      </c>
      <c r="D5348" t="inlineStr">
        <is>
          <t>verchange</t>
        </is>
      </c>
      <c r="E5348" t="inlineStr">
        <is>
          <t>typing</t>
        </is>
      </c>
      <c r="F5348" t="inlineStr">
        <is>
          <t>&gt;=3.5.3</t>
        </is>
      </c>
      <c r="G5348" t="inlineStr">
        <is>
          <t>typing</t>
        </is>
      </c>
      <c r="H5348" t="inlineStr">
        <is>
          <t>&gt;=3.5.3</t>
        </is>
      </c>
    </row>
    <row r="5349">
      <c r="A5349" t="inlineStr">
        <is>
          <t>cwltool</t>
        </is>
      </c>
      <c r="B5349" t="inlineStr">
        <is>
          <t>32376ff1d8706400fbe5041bad07fac3732d8474</t>
        </is>
      </c>
      <c r="C5349" t="inlineStr">
        <is>
          <t>2018-07-21 14:27:28+00:00</t>
        </is>
      </c>
      <c r="D5349" t="inlineStr">
        <is>
          <t>add</t>
        </is>
      </c>
      <c r="E5349" t="inlineStr">
        <is>
          <t>psutil</t>
        </is>
      </c>
      <c r="F5349" t="inlineStr"/>
      <c r="G5349" t="inlineStr"/>
      <c r="H5349" t="inlineStr"/>
    </row>
    <row r="5350">
      <c r="A5350" t="inlineStr">
        <is>
          <t>cwltool</t>
        </is>
      </c>
      <c r="B5350" t="inlineStr">
        <is>
          <t>5f275d58df100870c346a26a6a408cc98fca25e5</t>
        </is>
      </c>
      <c r="C5350" t="inlineStr">
        <is>
          <t>2018-08-06 15:40:20+00:00</t>
        </is>
      </c>
      <c r="D5350" t="inlineStr">
        <is>
          <t>add</t>
        </is>
      </c>
      <c r="E5350" t="inlineStr">
        <is>
          <t>typing-extensions</t>
        </is>
      </c>
      <c r="F5350" t="inlineStr"/>
      <c r="G5350" t="inlineStr"/>
      <c r="H5350" t="inlineStr"/>
    </row>
    <row r="5351">
      <c r="A5351" t="inlineStr">
        <is>
          <t>cwltool</t>
        </is>
      </c>
      <c r="B5351" t="inlineStr">
        <is>
          <t>1a839255795882894b4bbfea6d909a74cacb1d6a</t>
        </is>
      </c>
      <c r="C5351" t="inlineStr">
        <is>
          <t>2018-08-09 22:44:03+00:00</t>
        </is>
      </c>
      <c r="D5351" t="inlineStr">
        <is>
          <t>verchange</t>
        </is>
      </c>
      <c r="E5351" t="inlineStr">
        <is>
          <t>ruamel.yaml</t>
        </is>
      </c>
      <c r="F5351" t="inlineStr">
        <is>
          <t>&gt;=0.12.4;&lt;=0.15.51</t>
        </is>
      </c>
      <c r="G5351" t="inlineStr">
        <is>
          <t>ruamel.yaml</t>
        </is>
      </c>
      <c r="H5351" t="inlineStr">
        <is>
          <t>&lt;0.16;&gt;=0.12.4</t>
        </is>
      </c>
    </row>
    <row r="5352">
      <c r="A5352" t="inlineStr">
        <is>
          <t>cwltool</t>
        </is>
      </c>
      <c r="B5352" t="inlineStr">
        <is>
          <t>4c31b0162ccb71c0740b8443092f8ba1828ec9c5</t>
        </is>
      </c>
      <c r="C5352" t="inlineStr">
        <is>
          <t>2018-09-06 11:25:46+00:00</t>
        </is>
      </c>
      <c r="D5352" t="inlineStr">
        <is>
          <t>add</t>
        </is>
      </c>
      <c r="E5352" t="inlineStr">
        <is>
          <t>scandir</t>
        </is>
      </c>
      <c r="F5352" t="inlineStr"/>
      <c r="G5352" t="inlineStr"/>
      <c r="H5352" t="inlineStr"/>
    </row>
    <row r="5353">
      <c r="A5353" t="inlineStr">
        <is>
          <t>cwltool</t>
        </is>
      </c>
      <c r="B5353" t="inlineStr">
        <is>
          <t>50d86c551896a4d9f18af613f634387d605f5dc1</t>
        </is>
      </c>
      <c r="C5353" t="inlineStr">
        <is>
          <t>2018-09-12 09:02:23+00:00</t>
        </is>
      </c>
      <c r="D5353" t="inlineStr">
        <is>
          <t>verchange</t>
        </is>
      </c>
      <c r="E5353" t="inlineStr">
        <is>
          <t>schema-salad</t>
        </is>
      </c>
      <c r="F5353" t="inlineStr">
        <is>
          <t>&lt;3;&gt;=2.7.20180905124720</t>
        </is>
      </c>
      <c r="G5353" t="inlineStr">
        <is>
          <t>schema-salad</t>
        </is>
      </c>
      <c r="H5353" t="inlineStr">
        <is>
          <t>&gt;=2.7.20180719125426;&lt;3</t>
        </is>
      </c>
    </row>
    <row r="5354">
      <c r="A5354" t="inlineStr">
        <is>
          <t>cwltool</t>
        </is>
      </c>
      <c r="B5354" t="inlineStr">
        <is>
          <t>9867c937324b8e049efffce69590bf67349668e5</t>
        </is>
      </c>
      <c r="C5354" t="inlineStr">
        <is>
          <t>2018-11-18 13:39:59+00:00</t>
        </is>
      </c>
      <c r="D5354" t="inlineStr">
        <is>
          <t>verchange</t>
        </is>
      </c>
      <c r="E5354" t="inlineStr">
        <is>
          <t>ruamel.yaml</t>
        </is>
      </c>
      <c r="F5354" t="inlineStr">
        <is>
          <t>&lt;=0.15.77;&gt;=0.12.4</t>
        </is>
      </c>
      <c r="G5354" t="inlineStr">
        <is>
          <t>ruamel.yaml</t>
        </is>
      </c>
      <c r="H5354" t="inlineStr">
        <is>
          <t>&gt;=0.12.4;&lt;=0.15.51</t>
        </is>
      </c>
    </row>
    <row r="5355">
      <c r="A5355" t="inlineStr">
        <is>
          <t>cwltool</t>
        </is>
      </c>
      <c r="B5355" t="inlineStr">
        <is>
          <t>cd1ba3df3745fba4b635f05c67ebeaf3b8a9f4ec</t>
        </is>
      </c>
      <c r="C5355" t="inlineStr">
        <is>
          <t>2018-11-28 17:50:59+00:00</t>
        </is>
      </c>
      <c r="D5355" t="inlineStr">
        <is>
          <t>verchange</t>
        </is>
      </c>
      <c r="E5355" t="inlineStr">
        <is>
          <t>schema-salad</t>
        </is>
      </c>
      <c r="F5355" t="inlineStr">
        <is>
          <t>&gt;=2.8;&lt;3</t>
        </is>
      </c>
      <c r="G5355" t="inlineStr">
        <is>
          <t>schema-salad</t>
        </is>
      </c>
      <c r="H5355" t="inlineStr">
        <is>
          <t>&lt;3;&gt;=2.7.20180905124720</t>
        </is>
      </c>
    </row>
    <row r="5356">
      <c r="A5356" t="inlineStr">
        <is>
          <t>cwltool</t>
        </is>
      </c>
      <c r="B5356" t="inlineStr">
        <is>
          <t>047e69bb169e79fad6a7285ee798c4ecec3b218b</t>
        </is>
      </c>
      <c r="C5356" t="inlineStr">
        <is>
          <t>2018-11-29 09:56:38+00:00</t>
        </is>
      </c>
      <c r="D5356" t="inlineStr">
        <is>
          <t>verchange</t>
        </is>
      </c>
      <c r="E5356" t="inlineStr">
        <is>
          <t>schema-salad</t>
        </is>
      </c>
      <c r="F5356" t="inlineStr">
        <is>
          <t>&lt;3.1;&gt;=3.0</t>
        </is>
      </c>
      <c r="G5356" t="inlineStr">
        <is>
          <t>schema-salad</t>
        </is>
      </c>
      <c r="H5356" t="inlineStr">
        <is>
          <t>&gt;=2.8;&lt;3</t>
        </is>
      </c>
    </row>
    <row r="5357">
      <c r="A5357" t="inlineStr">
        <is>
          <t>cwltool</t>
        </is>
      </c>
      <c r="B5357" t="inlineStr">
        <is>
          <t>8f896370b043dc9c6802521550210ce1bad1cfd8</t>
        </is>
      </c>
      <c r="C5357" t="inlineStr">
        <is>
          <t>2019-02-28 17:04:59+00:00</t>
        </is>
      </c>
      <c r="D5357" t="inlineStr">
        <is>
          <t>verchange</t>
        </is>
      </c>
      <c r="E5357" t="inlineStr">
        <is>
          <t>subprocess32</t>
        </is>
      </c>
      <c r="F5357" t="inlineStr">
        <is>
          <t>&gt;=3.5.0</t>
        </is>
      </c>
      <c r="G5357" t="inlineStr">
        <is>
          <t>subprocess32</t>
        </is>
      </c>
      <c r="H5357" t="inlineStr">
        <is>
          <t>&gt;=3.5.0</t>
        </is>
      </c>
    </row>
    <row r="5358">
      <c r="A5358" t="inlineStr">
        <is>
          <t>cwltool</t>
        </is>
      </c>
      <c r="B5358" t="inlineStr">
        <is>
          <t>8f896370b043dc9c6802521550210ce1bad1cfd8</t>
        </is>
      </c>
      <c r="C5358" t="inlineStr">
        <is>
          <t>2019-02-28 17:04:59+00:00</t>
        </is>
      </c>
      <c r="D5358" t="inlineStr">
        <is>
          <t>verchange</t>
        </is>
      </c>
      <c r="E5358" t="inlineStr">
        <is>
          <t>schema-salad</t>
        </is>
      </c>
      <c r="F5358" t="inlineStr">
        <is>
          <t>&gt;=4.0;&lt;5</t>
        </is>
      </c>
      <c r="G5358" t="inlineStr">
        <is>
          <t>schema-salad</t>
        </is>
      </c>
      <c r="H5358" t="inlineStr">
        <is>
          <t>&lt;3.1;&gt;=3.0</t>
        </is>
      </c>
    </row>
    <row r="5359">
      <c r="A5359" t="inlineStr">
        <is>
          <t>cwltool</t>
        </is>
      </c>
      <c r="B5359" t="inlineStr">
        <is>
          <t>4c3656e5168093b1c620e2e11e64ead18c9defeb</t>
        </is>
      </c>
      <c r="C5359" t="inlineStr">
        <is>
          <t>2019-06-03 14:02:27+00:00</t>
        </is>
      </c>
      <c r="D5359" t="inlineStr">
        <is>
          <t>add</t>
        </is>
      </c>
      <c r="E5359" t="inlineStr">
        <is>
          <t>coloredlogs</t>
        </is>
      </c>
      <c r="F5359" t="inlineStr"/>
      <c r="G5359" t="inlineStr"/>
      <c r="H5359" t="inlineStr"/>
    </row>
    <row r="5360">
      <c r="A5360" t="inlineStr">
        <is>
          <t>cwltool</t>
        </is>
      </c>
      <c r="B5360" t="inlineStr">
        <is>
          <t>bd931a419f6646de0220997e4e9f6f272590d0b7</t>
        </is>
      </c>
      <c r="C5360" t="inlineStr">
        <is>
          <t>2019-08-13 13:10:33+00:00</t>
        </is>
      </c>
      <c r="D5360" t="inlineStr">
        <is>
          <t>verchange</t>
        </is>
      </c>
      <c r="E5360" t="inlineStr">
        <is>
          <t>schema-salad</t>
        </is>
      </c>
      <c r="F5360" t="inlineStr">
        <is>
          <t>&gt;=4.5;&lt;5</t>
        </is>
      </c>
      <c r="G5360" t="inlineStr">
        <is>
          <t>schema-salad</t>
        </is>
      </c>
      <c r="H5360" t="inlineStr">
        <is>
          <t>&gt;=4.0;&lt;5</t>
        </is>
      </c>
    </row>
    <row r="5361">
      <c r="A5361" t="inlineStr">
        <is>
          <t>cwltool</t>
        </is>
      </c>
      <c r="B5361" t="inlineStr">
        <is>
          <t>bd931a419f6646de0220997e4e9f6f272590d0b7</t>
        </is>
      </c>
      <c r="C5361" t="inlineStr">
        <is>
          <t>2019-08-13 13:10:33+00:00</t>
        </is>
      </c>
      <c r="D5361" t="inlineStr">
        <is>
          <t>add</t>
        </is>
      </c>
      <c r="E5361" t="inlineStr">
        <is>
          <t>future</t>
        </is>
      </c>
      <c r="F5361" t="inlineStr"/>
      <c r="G5361" t="inlineStr"/>
      <c r="H5361" t="inlineStr"/>
    </row>
    <row r="5362">
      <c r="A5362" t="inlineStr">
        <is>
          <t>cwltool</t>
        </is>
      </c>
      <c r="B5362" t="inlineStr">
        <is>
          <t>1e3f5404b7d5af02e3dec0faea31352111ad7cd8</t>
        </is>
      </c>
      <c r="C5362" t="inlineStr">
        <is>
          <t>2019-08-15 14:16:48+00:00</t>
        </is>
      </c>
      <c r="D5362" t="inlineStr">
        <is>
          <t>verchange</t>
        </is>
      </c>
      <c r="E5362" t="inlineStr">
        <is>
          <t>pathlib2</t>
        </is>
      </c>
      <c r="F5362" t="inlineStr">
        <is>
          <t>!=2.3.1</t>
        </is>
      </c>
      <c r="G5362" t="inlineStr">
        <is>
          <t>pathlib2</t>
        </is>
      </c>
      <c r="H5362">
        <f>=2.3.2</f>
        <v/>
      </c>
    </row>
    <row r="5363">
      <c r="A5363" t="inlineStr">
        <is>
          <t>cwltool</t>
        </is>
      </c>
      <c r="B5363" t="inlineStr">
        <is>
          <t>1e3f5404b7d5af02e3dec0faea31352111ad7cd8</t>
        </is>
      </c>
      <c r="C5363" t="inlineStr">
        <is>
          <t>2019-08-15 14:16:48+00:00</t>
        </is>
      </c>
      <c r="D5363" t="inlineStr">
        <is>
          <t>verchange</t>
        </is>
      </c>
      <c r="E5363" t="inlineStr">
        <is>
          <t>ruamel.yaml</t>
        </is>
      </c>
      <c r="F5363" t="inlineStr">
        <is>
          <t>&lt;=0.15.97;&gt;=0.12.4</t>
        </is>
      </c>
      <c r="G5363" t="inlineStr">
        <is>
          <t>ruamel.yaml</t>
        </is>
      </c>
      <c r="H5363" t="inlineStr">
        <is>
          <t>&lt;=0.15.77;&gt;=0.12.4</t>
        </is>
      </c>
    </row>
    <row r="5364">
      <c r="A5364" t="inlineStr">
        <is>
          <t>cwltool</t>
        </is>
      </c>
      <c r="B5364" t="inlineStr">
        <is>
          <t>f997d13af87216e9b5048c732a511053c7ba714c</t>
        </is>
      </c>
      <c r="C5364" t="inlineStr">
        <is>
          <t>2019-10-22 10:32:48+00:00</t>
        </is>
      </c>
      <c r="D5364" t="inlineStr">
        <is>
          <t>verchange</t>
        </is>
      </c>
      <c r="E5364" t="inlineStr">
        <is>
          <t>ruamel.yaml</t>
        </is>
      </c>
      <c r="F5364" t="inlineStr">
        <is>
          <t>&lt;=0.16;&gt;=0.12.4</t>
        </is>
      </c>
      <c r="G5364" t="inlineStr">
        <is>
          <t>ruamel.yaml</t>
        </is>
      </c>
      <c r="H5364" t="inlineStr">
        <is>
          <t>&lt;=0.15.97;&gt;=0.12.4</t>
        </is>
      </c>
    </row>
    <row r="5365">
      <c r="A5365" t="inlineStr">
        <is>
          <t>cwltool</t>
        </is>
      </c>
      <c r="B5365" t="inlineStr">
        <is>
          <t>f997d13af87216e9b5048c732a511053c7ba714c</t>
        </is>
      </c>
      <c r="C5365" t="inlineStr">
        <is>
          <t>2019-10-22 10:32:48+00:00</t>
        </is>
      </c>
      <c r="D5365" t="inlineStr">
        <is>
          <t>verchange</t>
        </is>
      </c>
      <c r="E5365" t="inlineStr">
        <is>
          <t>future</t>
        </is>
      </c>
      <c r="F5365" t="inlineStr">
        <is>
          <t>&gt;=0.16</t>
        </is>
      </c>
      <c r="G5365" t="inlineStr">
        <is>
          <t>future</t>
        </is>
      </c>
      <c r="H5365" t="inlineStr"/>
    </row>
    <row r="5366">
      <c r="A5366" t="inlineStr">
        <is>
          <t>cwltool</t>
        </is>
      </c>
      <c r="B5366" t="inlineStr">
        <is>
          <t>bf93dd3e6e3261e1455530984ce045f283535d17</t>
        </is>
      </c>
      <c r="C5366" t="inlineStr">
        <is>
          <t>2020-01-07 11:38:51+00:00</t>
        </is>
      </c>
      <c r="D5366" t="inlineStr">
        <is>
          <t>verchange</t>
        </is>
      </c>
      <c r="E5366" t="inlineStr">
        <is>
          <t>requests</t>
        </is>
      </c>
      <c r="F5366" t="inlineStr">
        <is>
          <t>&gt;=2.4.3</t>
        </is>
      </c>
      <c r="G5366" t="inlineStr">
        <is>
          <t>requests</t>
        </is>
      </c>
      <c r="H5366" t="inlineStr"/>
    </row>
    <row r="5367">
      <c r="A5367" t="inlineStr">
        <is>
          <t>cwltool</t>
        </is>
      </c>
      <c r="B5367" t="inlineStr">
        <is>
          <t>bf93dd3e6e3261e1455530984ce045f283535d17</t>
        </is>
      </c>
      <c r="C5367" t="inlineStr">
        <is>
          <t>2020-01-07 11:38:51+00:00</t>
        </is>
      </c>
      <c r="D5367" t="inlineStr">
        <is>
          <t>verchange</t>
        </is>
      </c>
      <c r="E5367" t="inlineStr">
        <is>
          <t>typing</t>
        </is>
      </c>
      <c r="F5367" t="inlineStr">
        <is>
          <t>&gt;=3.5.3</t>
        </is>
      </c>
      <c r="G5367" t="inlineStr">
        <is>
          <t>typing</t>
        </is>
      </c>
      <c r="H5367" t="inlineStr">
        <is>
          <t>&gt;=3.5.2</t>
        </is>
      </c>
    </row>
    <row r="5368">
      <c r="A5368" t="inlineStr">
        <is>
          <t>cwltool</t>
        </is>
      </c>
      <c r="B5368" t="inlineStr">
        <is>
          <t>bf93dd3e6e3261e1455530984ce045f283535d17</t>
        </is>
      </c>
      <c r="C5368" t="inlineStr">
        <is>
          <t>2020-01-07 11:38:51+00:00</t>
        </is>
      </c>
      <c r="D5368" t="inlineStr">
        <is>
          <t>verchange</t>
        </is>
      </c>
      <c r="E5368" t="inlineStr">
        <is>
          <t>ruamel.yaml</t>
        </is>
      </c>
      <c r="F5368" t="inlineStr">
        <is>
          <t>&lt;=0.16;&gt;=0.12.4</t>
        </is>
      </c>
      <c r="G5368" t="inlineStr">
        <is>
          <t>ruamel.yaml</t>
        </is>
      </c>
      <c r="H5368">
        <f>=0.12.4</f>
        <v/>
      </c>
    </row>
    <row r="5369">
      <c r="A5369" t="inlineStr">
        <is>
          <t>cwltool</t>
        </is>
      </c>
      <c r="B5369" t="inlineStr">
        <is>
          <t>bf93dd3e6e3261e1455530984ce045f283535d17</t>
        </is>
      </c>
      <c r="C5369" t="inlineStr">
        <is>
          <t>2020-01-07 11:38:51+00:00</t>
        </is>
      </c>
      <c r="D5369" t="inlineStr">
        <is>
          <t>verchange</t>
        </is>
      </c>
      <c r="E5369" t="inlineStr">
        <is>
          <t>rdflib</t>
        </is>
      </c>
      <c r="F5369" t="inlineStr">
        <is>
          <t>&gt;=4.2.2;&lt;4.3</t>
        </is>
      </c>
      <c r="G5369" t="inlineStr">
        <is>
          <t>rdflib</t>
        </is>
      </c>
      <c r="H5369" t="inlineStr">
        <is>
          <t>&gt;=4.1.</t>
        </is>
      </c>
    </row>
    <row r="5370">
      <c r="A5370" t="inlineStr">
        <is>
          <t>cwltool</t>
        </is>
      </c>
      <c r="B5370" t="inlineStr">
        <is>
          <t>bf93dd3e6e3261e1455530984ce045f283535d17</t>
        </is>
      </c>
      <c r="C5370" t="inlineStr">
        <is>
          <t>2020-01-07 11:38:51+00:00</t>
        </is>
      </c>
      <c r="D5370" t="inlineStr">
        <is>
          <t>add</t>
        </is>
      </c>
      <c r="E5370" t="inlineStr">
        <is>
          <t>shellescape</t>
        </is>
      </c>
      <c r="F5370" t="inlineStr">
        <is>
          <t>&lt;3.5;&gt;=3.4.1</t>
        </is>
      </c>
      <c r="G5370" t="inlineStr"/>
      <c r="H5370" t="inlineStr"/>
    </row>
    <row r="5371">
      <c r="A5371" t="inlineStr">
        <is>
          <t>cwltool</t>
        </is>
      </c>
      <c r="B5371" t="inlineStr">
        <is>
          <t>bf93dd3e6e3261e1455530984ce045f283535d17</t>
        </is>
      </c>
      <c r="C5371" t="inlineStr">
        <is>
          <t>2020-01-07 11:38:51+00:00</t>
        </is>
      </c>
      <c r="D5371" t="inlineStr">
        <is>
          <t>add</t>
        </is>
      </c>
      <c r="E5371" t="inlineStr">
        <is>
          <t>schema-salad</t>
        </is>
      </c>
      <c r="F5371" t="inlineStr">
        <is>
          <t>&gt;=5;&lt;6</t>
        </is>
      </c>
      <c r="G5371" t="inlineStr"/>
      <c r="H5371" t="inlineStr"/>
    </row>
    <row r="5372">
      <c r="A5372" t="inlineStr">
        <is>
          <t>cwltool</t>
        </is>
      </c>
      <c r="B5372" t="inlineStr">
        <is>
          <t>bf93dd3e6e3261e1455530984ce045f283535d17</t>
        </is>
      </c>
      <c r="C5372" t="inlineStr">
        <is>
          <t>2020-01-07 11:38:51+00:00</t>
        </is>
      </c>
      <c r="D5372" t="inlineStr">
        <is>
          <t>add</t>
        </is>
      </c>
      <c r="E5372" t="inlineStr">
        <is>
          <t>pathlib2</t>
        </is>
      </c>
      <c r="F5372" t="inlineStr">
        <is>
          <t>!=2.3.1</t>
        </is>
      </c>
      <c r="G5372" t="inlineStr"/>
      <c r="H5372" t="inlineStr"/>
    </row>
    <row r="5373">
      <c r="A5373" t="inlineStr">
        <is>
          <t>cwltool</t>
        </is>
      </c>
      <c r="B5373" t="inlineStr">
        <is>
          <t>bf93dd3e6e3261e1455530984ce045f283535d17</t>
        </is>
      </c>
      <c r="C5373" t="inlineStr">
        <is>
          <t>2020-01-07 11:38:51+00:00</t>
        </is>
      </c>
      <c r="D5373" t="inlineStr">
        <is>
          <t>add</t>
        </is>
      </c>
      <c r="E5373" t="inlineStr">
        <is>
          <t>prov</t>
        </is>
      </c>
      <c r="F5373">
        <f>=1.5.1</f>
        <v/>
      </c>
      <c r="G5373" t="inlineStr"/>
      <c r="H5373" t="inlineStr"/>
    </row>
    <row r="5374">
      <c r="A5374" t="inlineStr">
        <is>
          <t>cwltool</t>
        </is>
      </c>
      <c r="B5374" t="inlineStr">
        <is>
          <t>bf93dd3e6e3261e1455530984ce045f283535d17</t>
        </is>
      </c>
      <c r="C5374" t="inlineStr">
        <is>
          <t>2020-01-07 11:38:51+00:00</t>
        </is>
      </c>
      <c r="D5374" t="inlineStr">
        <is>
          <t>add</t>
        </is>
      </c>
      <c r="E5374" t="inlineStr">
        <is>
          <t>bagit</t>
        </is>
      </c>
      <c r="F5374">
        <f>=1.6.4</f>
        <v/>
      </c>
      <c r="G5374" t="inlineStr"/>
      <c r="H5374" t="inlineStr"/>
    </row>
    <row r="5375">
      <c r="A5375" t="inlineStr">
        <is>
          <t>cwltool</t>
        </is>
      </c>
      <c r="B5375" t="inlineStr">
        <is>
          <t>bf93dd3e6e3261e1455530984ce045f283535d17</t>
        </is>
      </c>
      <c r="C5375" t="inlineStr">
        <is>
          <t>2020-01-07 11:38:51+00:00</t>
        </is>
      </c>
      <c r="D5375" t="inlineStr">
        <is>
          <t>add</t>
        </is>
      </c>
      <c r="E5375" t="inlineStr">
        <is>
          <t>mypy-extensions</t>
        </is>
      </c>
      <c r="F5375" t="inlineStr"/>
      <c r="G5375" t="inlineStr"/>
      <c r="H5375" t="inlineStr"/>
    </row>
    <row r="5376">
      <c r="A5376" t="inlineStr">
        <is>
          <t>cwltool</t>
        </is>
      </c>
      <c r="B5376" t="inlineStr">
        <is>
          <t>bf93dd3e6e3261e1455530984ce045f283535d17</t>
        </is>
      </c>
      <c r="C5376" t="inlineStr">
        <is>
          <t>2020-01-07 11:38:51+00:00</t>
        </is>
      </c>
      <c r="D5376" t="inlineStr">
        <is>
          <t>add</t>
        </is>
      </c>
      <c r="E5376" t="inlineStr">
        <is>
          <t>psutil</t>
        </is>
      </c>
      <c r="F5376" t="inlineStr"/>
      <c r="G5376" t="inlineStr"/>
      <c r="H5376" t="inlineStr"/>
    </row>
    <row r="5377">
      <c r="A5377" t="inlineStr">
        <is>
          <t>cwltool</t>
        </is>
      </c>
      <c r="B5377" t="inlineStr">
        <is>
          <t>bf93dd3e6e3261e1455530984ce045f283535d17</t>
        </is>
      </c>
      <c r="C5377" t="inlineStr">
        <is>
          <t>2020-01-07 11:38:51+00:00</t>
        </is>
      </c>
      <c r="D5377" t="inlineStr">
        <is>
          <t>add</t>
        </is>
      </c>
      <c r="E5377" t="inlineStr">
        <is>
          <t>typing-extensions</t>
        </is>
      </c>
      <c r="F5377" t="inlineStr"/>
      <c r="G5377" t="inlineStr"/>
      <c r="H5377" t="inlineStr"/>
    </row>
    <row r="5378">
      <c r="A5378" t="inlineStr">
        <is>
          <t>cwltool</t>
        </is>
      </c>
      <c r="B5378" t="inlineStr">
        <is>
          <t>bf93dd3e6e3261e1455530984ce045f283535d17</t>
        </is>
      </c>
      <c r="C5378" t="inlineStr">
        <is>
          <t>2020-01-07 11:38:51+00:00</t>
        </is>
      </c>
      <c r="D5378" t="inlineStr">
        <is>
          <t>add</t>
        </is>
      </c>
      <c r="E5378" t="inlineStr">
        <is>
          <t>coloredlogs</t>
        </is>
      </c>
      <c r="F5378" t="inlineStr"/>
      <c r="G5378" t="inlineStr"/>
      <c r="H5378" t="inlineStr"/>
    </row>
    <row r="5379">
      <c r="A5379" t="inlineStr">
        <is>
          <t>cwltool</t>
        </is>
      </c>
      <c r="B5379" t="inlineStr">
        <is>
          <t>bf93dd3e6e3261e1455530984ce045f283535d17</t>
        </is>
      </c>
      <c r="C5379" t="inlineStr">
        <is>
          <t>2020-01-07 11:38:51+00:00</t>
        </is>
      </c>
      <c r="D5379" t="inlineStr">
        <is>
          <t>rem</t>
        </is>
      </c>
      <c r="E5379" t="inlineStr"/>
      <c r="F5379" t="inlineStr"/>
      <c r="G5379" t="inlineStr">
        <is>
          <t>rdflib-jsonld</t>
        </is>
      </c>
      <c r="H5379" t="inlineStr">
        <is>
          <t>&gt;=0.3.0</t>
        </is>
      </c>
    </row>
    <row r="5380">
      <c r="A5380" t="inlineStr">
        <is>
          <t>cwltool</t>
        </is>
      </c>
      <c r="B5380" t="inlineStr">
        <is>
          <t>bf93dd3e6e3261e1455530984ce045f283535d17</t>
        </is>
      </c>
      <c r="C5380" t="inlineStr">
        <is>
          <t>2020-01-07 11:38:51+00:00</t>
        </is>
      </c>
      <c r="D5380" t="inlineStr">
        <is>
          <t>rem</t>
        </is>
      </c>
      <c r="E5380" t="inlineStr"/>
      <c r="F5380" t="inlineStr"/>
      <c r="G5380" t="inlineStr">
        <is>
          <t>mistune</t>
        </is>
      </c>
      <c r="H5380" t="inlineStr"/>
    </row>
    <row r="5381">
      <c r="A5381" t="inlineStr">
        <is>
          <t>cwltool</t>
        </is>
      </c>
      <c r="B5381" t="inlineStr">
        <is>
          <t>bf93dd3e6e3261e1455530984ce045f283535d17</t>
        </is>
      </c>
      <c r="C5381" t="inlineStr">
        <is>
          <t>2020-01-07 11:38:51+00:00</t>
        </is>
      </c>
      <c r="D5381" t="inlineStr">
        <is>
          <t>rem</t>
        </is>
      </c>
      <c r="E5381" t="inlineStr"/>
      <c r="F5381" t="inlineStr"/>
      <c r="G5381" t="inlineStr">
        <is>
          <t>avro</t>
        </is>
      </c>
      <c r="H5381" t="inlineStr"/>
    </row>
    <row r="5382">
      <c r="A5382" t="inlineStr">
        <is>
          <t>cwltool</t>
        </is>
      </c>
      <c r="B5382" t="inlineStr">
        <is>
          <t>bf93dd3e6e3261e1455530984ce045f283535d17</t>
        </is>
      </c>
      <c r="C5382" t="inlineStr">
        <is>
          <t>2020-01-07 11:38:51+00:00</t>
        </is>
      </c>
      <c r="D5382" t="inlineStr">
        <is>
          <t>rem</t>
        </is>
      </c>
      <c r="E5382" t="inlineStr"/>
      <c r="F5382" t="inlineStr"/>
      <c r="G5382" t="inlineStr">
        <is>
          <t>avro-python3</t>
        </is>
      </c>
      <c r="H5382" t="inlineStr"/>
    </row>
    <row r="5383">
      <c r="A5383" t="inlineStr">
        <is>
          <t>cwltool</t>
        </is>
      </c>
      <c r="B5383" t="inlineStr">
        <is>
          <t>bf93dd3e6e3261e1455530984ce045f283535d17</t>
        </is>
      </c>
      <c r="C5383" t="inlineStr">
        <is>
          <t>2020-01-07 11:38:51+00:00</t>
        </is>
      </c>
      <c r="D5383" t="inlineStr">
        <is>
          <t>rem</t>
        </is>
      </c>
      <c r="E5383" t="inlineStr"/>
      <c r="F5383" t="inlineStr"/>
      <c r="G5383" t="inlineStr">
        <is>
          <t>CacheControl</t>
        </is>
      </c>
      <c r="H5383" t="inlineStr"/>
    </row>
    <row r="5384">
      <c r="A5384" t="inlineStr">
        <is>
          <t>cwltool</t>
        </is>
      </c>
      <c r="B5384" t="inlineStr">
        <is>
          <t>bf93dd3e6e3261e1455530984ce045f283535d17</t>
        </is>
      </c>
      <c r="C5384" t="inlineStr">
        <is>
          <t>2020-01-07 11:38:51+00:00</t>
        </is>
      </c>
      <c r="D5384" t="inlineStr">
        <is>
          <t>rem</t>
        </is>
      </c>
      <c r="E5384" t="inlineStr"/>
      <c r="F5384" t="inlineStr"/>
      <c r="G5384" t="inlineStr">
        <is>
          <t>lockfile</t>
        </is>
      </c>
      <c r="H5384" t="inlineStr"/>
    </row>
    <row r="5385">
      <c r="A5385" t="inlineStr">
        <is>
          <t>cwltool</t>
        </is>
      </c>
      <c r="B5385" t="inlineStr">
        <is>
          <t>7ec307b01442936fad9b1149f4500496557505ff</t>
        </is>
      </c>
      <c r="C5385" t="inlineStr">
        <is>
          <t>2020-01-22 12:45:26+00:00</t>
        </is>
      </c>
      <c r="D5385" t="inlineStr">
        <is>
          <t>verchange</t>
        </is>
      </c>
      <c r="E5385" t="inlineStr">
        <is>
          <t>ruamel.yaml</t>
        </is>
      </c>
      <c r="F5385" t="inlineStr">
        <is>
          <t>&lt;=0.16.5;&gt;=0.12.4</t>
        </is>
      </c>
      <c r="G5385" t="inlineStr">
        <is>
          <t>ruamel.yaml</t>
        </is>
      </c>
      <c r="H5385" t="inlineStr">
        <is>
          <t>&lt;=0.16;&gt;=0.12.4</t>
        </is>
      </c>
    </row>
    <row r="5386">
      <c r="A5386" t="inlineStr">
        <is>
          <t>cwltool</t>
        </is>
      </c>
      <c r="B5386" t="inlineStr">
        <is>
          <t>c7c379948c02ba8f048d157f06eb903b1bda9894</t>
        </is>
      </c>
      <c r="C5386" t="inlineStr">
        <is>
          <t>2020-03-17 20:35:47+00:00</t>
        </is>
      </c>
      <c r="D5386" t="inlineStr">
        <is>
          <t>verchange</t>
        </is>
      </c>
      <c r="E5386" t="inlineStr">
        <is>
          <t>typing</t>
        </is>
      </c>
      <c r="F5386" t="inlineStr">
        <is>
          <t>&gt;=3.5.3</t>
        </is>
      </c>
      <c r="G5386" t="inlineStr">
        <is>
          <t>typing</t>
        </is>
      </c>
      <c r="H5386">
        <f>=3.5.2.2</f>
        <v/>
      </c>
    </row>
    <row r="5387">
      <c r="A5387" t="inlineStr">
        <is>
          <t>cwltool</t>
        </is>
      </c>
      <c r="B5387" t="inlineStr">
        <is>
          <t>c7c379948c02ba8f048d157f06eb903b1bda9894</t>
        </is>
      </c>
      <c r="C5387" t="inlineStr">
        <is>
          <t>2020-03-17 20:35:47+00:00</t>
        </is>
      </c>
      <c r="D5387" t="inlineStr">
        <is>
          <t>verchange</t>
        </is>
      </c>
      <c r="E5387" t="inlineStr">
        <is>
          <t>ruamel.yaml</t>
        </is>
      </c>
      <c r="F5387" t="inlineStr">
        <is>
          <t>&lt;=0.16.5;&gt;=0.12.4</t>
        </is>
      </c>
      <c r="G5387" t="inlineStr">
        <is>
          <t>ruamel.yaml</t>
        </is>
      </c>
      <c r="H5387">
        <f>=0.13.7</f>
        <v/>
      </c>
    </row>
    <row r="5388">
      <c r="A5388" t="inlineStr">
        <is>
          <t>cwltool</t>
        </is>
      </c>
      <c r="B5388" t="inlineStr">
        <is>
          <t>c7c379948c02ba8f048d157f06eb903b1bda9894</t>
        </is>
      </c>
      <c r="C5388" t="inlineStr">
        <is>
          <t>2020-03-17 20:35:47+00:00</t>
        </is>
      </c>
      <c r="D5388" t="inlineStr">
        <is>
          <t>verchange</t>
        </is>
      </c>
      <c r="E5388" t="inlineStr">
        <is>
          <t>rdflib</t>
        </is>
      </c>
      <c r="F5388" t="inlineStr">
        <is>
          <t>&gt;=4.2.2;&lt;4.3</t>
        </is>
      </c>
      <c r="G5388" t="inlineStr">
        <is>
          <t>rdflib</t>
        </is>
      </c>
      <c r="H5388">
        <f>=4.2.2</f>
        <v/>
      </c>
    </row>
    <row r="5389">
      <c r="A5389" t="inlineStr">
        <is>
          <t>cwltool</t>
        </is>
      </c>
      <c r="B5389" t="inlineStr">
        <is>
          <t>c7c379948c02ba8f048d157f06eb903b1bda9894</t>
        </is>
      </c>
      <c r="C5389" t="inlineStr">
        <is>
          <t>2020-03-17 20:35:47+00:00</t>
        </is>
      </c>
      <c r="D5389" t="inlineStr">
        <is>
          <t>add</t>
        </is>
      </c>
      <c r="E5389" t="inlineStr">
        <is>
          <t>requests</t>
        </is>
      </c>
      <c r="F5389" t="inlineStr">
        <is>
          <t>&gt;=2.4.3</t>
        </is>
      </c>
      <c r="G5389" t="inlineStr"/>
      <c r="H5389" t="inlineStr"/>
    </row>
    <row r="5390">
      <c r="A5390" t="inlineStr">
        <is>
          <t>cwltool</t>
        </is>
      </c>
      <c r="B5390" t="inlineStr">
        <is>
          <t>c7c379948c02ba8f048d157f06eb903b1bda9894</t>
        </is>
      </c>
      <c r="C5390" t="inlineStr">
        <is>
          <t>2020-03-17 20:35:47+00:00</t>
        </is>
      </c>
      <c r="D5390" t="inlineStr">
        <is>
          <t>add</t>
        </is>
      </c>
      <c r="E5390" t="inlineStr">
        <is>
          <t>shellescape</t>
        </is>
      </c>
      <c r="F5390" t="inlineStr">
        <is>
          <t>&lt;3.5;&gt;=3.4.1</t>
        </is>
      </c>
      <c r="G5390" t="inlineStr"/>
      <c r="H5390" t="inlineStr"/>
    </row>
    <row r="5391">
      <c r="A5391" t="inlineStr">
        <is>
          <t>cwltool</t>
        </is>
      </c>
      <c r="B5391" t="inlineStr">
        <is>
          <t>c7c379948c02ba8f048d157f06eb903b1bda9894</t>
        </is>
      </c>
      <c r="C5391" t="inlineStr">
        <is>
          <t>2020-03-17 20:35:47+00:00</t>
        </is>
      </c>
      <c r="D5391" t="inlineStr">
        <is>
          <t>add</t>
        </is>
      </c>
      <c r="E5391" t="inlineStr">
        <is>
          <t>schema-salad</t>
        </is>
      </c>
      <c r="F5391" t="inlineStr">
        <is>
          <t>&gt;=5;&lt;6</t>
        </is>
      </c>
      <c r="G5391" t="inlineStr"/>
      <c r="H5391" t="inlineStr"/>
    </row>
    <row r="5392">
      <c r="A5392" t="inlineStr">
        <is>
          <t>cwltool</t>
        </is>
      </c>
      <c r="B5392" t="inlineStr">
        <is>
          <t>c7c379948c02ba8f048d157f06eb903b1bda9894</t>
        </is>
      </c>
      <c r="C5392" t="inlineStr">
        <is>
          <t>2020-03-17 20:35:47+00:00</t>
        </is>
      </c>
      <c r="D5392" t="inlineStr">
        <is>
          <t>add</t>
        </is>
      </c>
      <c r="E5392" t="inlineStr">
        <is>
          <t>pathlib2</t>
        </is>
      </c>
      <c r="F5392" t="inlineStr">
        <is>
          <t>!=2.3.1</t>
        </is>
      </c>
      <c r="G5392" t="inlineStr"/>
      <c r="H5392" t="inlineStr"/>
    </row>
    <row r="5393">
      <c r="A5393" t="inlineStr">
        <is>
          <t>cwltool</t>
        </is>
      </c>
      <c r="B5393" t="inlineStr">
        <is>
          <t>c7c379948c02ba8f048d157f06eb903b1bda9894</t>
        </is>
      </c>
      <c r="C5393" t="inlineStr">
        <is>
          <t>2020-03-17 20:35:47+00:00</t>
        </is>
      </c>
      <c r="D5393" t="inlineStr">
        <is>
          <t>add</t>
        </is>
      </c>
      <c r="E5393" t="inlineStr">
        <is>
          <t>prov</t>
        </is>
      </c>
      <c r="F5393">
        <f>=1.5.1</f>
        <v/>
      </c>
      <c r="G5393" t="inlineStr"/>
      <c r="H5393" t="inlineStr"/>
    </row>
    <row r="5394">
      <c r="A5394" t="inlineStr">
        <is>
          <t>cwltool</t>
        </is>
      </c>
      <c r="B5394" t="inlineStr">
        <is>
          <t>c7c379948c02ba8f048d157f06eb903b1bda9894</t>
        </is>
      </c>
      <c r="C5394" t="inlineStr">
        <is>
          <t>2020-03-17 20:35:47+00:00</t>
        </is>
      </c>
      <c r="D5394" t="inlineStr">
        <is>
          <t>add</t>
        </is>
      </c>
      <c r="E5394" t="inlineStr">
        <is>
          <t>bagit</t>
        </is>
      </c>
      <c r="F5394">
        <f>=1.6.4</f>
        <v/>
      </c>
      <c r="G5394" t="inlineStr"/>
      <c r="H5394" t="inlineStr"/>
    </row>
    <row r="5395">
      <c r="A5395" t="inlineStr">
        <is>
          <t>cwltool</t>
        </is>
      </c>
      <c r="B5395" t="inlineStr">
        <is>
          <t>c7c379948c02ba8f048d157f06eb903b1bda9894</t>
        </is>
      </c>
      <c r="C5395" t="inlineStr">
        <is>
          <t>2020-03-17 20:35:47+00:00</t>
        </is>
      </c>
      <c r="D5395" t="inlineStr">
        <is>
          <t>add</t>
        </is>
      </c>
      <c r="E5395" t="inlineStr">
        <is>
          <t>mypy-extensions</t>
        </is>
      </c>
      <c r="F5395" t="inlineStr"/>
      <c r="G5395" t="inlineStr"/>
      <c r="H5395" t="inlineStr"/>
    </row>
    <row r="5396">
      <c r="A5396" t="inlineStr">
        <is>
          <t>cwltool</t>
        </is>
      </c>
      <c r="B5396" t="inlineStr">
        <is>
          <t>c7c379948c02ba8f048d157f06eb903b1bda9894</t>
        </is>
      </c>
      <c r="C5396" t="inlineStr">
        <is>
          <t>2020-03-17 20:35:47+00:00</t>
        </is>
      </c>
      <c r="D5396" t="inlineStr">
        <is>
          <t>add</t>
        </is>
      </c>
      <c r="E5396" t="inlineStr">
        <is>
          <t>psutil</t>
        </is>
      </c>
      <c r="F5396" t="inlineStr"/>
      <c r="G5396" t="inlineStr"/>
      <c r="H5396" t="inlineStr"/>
    </row>
    <row r="5397">
      <c r="A5397" t="inlineStr">
        <is>
          <t>cwltool</t>
        </is>
      </c>
      <c r="B5397" t="inlineStr">
        <is>
          <t>c7c379948c02ba8f048d157f06eb903b1bda9894</t>
        </is>
      </c>
      <c r="C5397" t="inlineStr">
        <is>
          <t>2020-03-17 20:35:47+00:00</t>
        </is>
      </c>
      <c r="D5397" t="inlineStr">
        <is>
          <t>add</t>
        </is>
      </c>
      <c r="E5397" t="inlineStr">
        <is>
          <t>typing-extensions</t>
        </is>
      </c>
      <c r="F5397" t="inlineStr"/>
      <c r="G5397" t="inlineStr"/>
      <c r="H5397" t="inlineStr"/>
    </row>
    <row r="5398">
      <c r="A5398" t="inlineStr">
        <is>
          <t>cwltool</t>
        </is>
      </c>
      <c r="B5398" t="inlineStr">
        <is>
          <t>c7c379948c02ba8f048d157f06eb903b1bda9894</t>
        </is>
      </c>
      <c r="C5398" t="inlineStr">
        <is>
          <t>2020-03-17 20:35:47+00:00</t>
        </is>
      </c>
      <c r="D5398" t="inlineStr">
        <is>
          <t>add</t>
        </is>
      </c>
      <c r="E5398" t="inlineStr">
        <is>
          <t>coloredlogs</t>
        </is>
      </c>
      <c r="F5398" t="inlineStr"/>
      <c r="G5398" t="inlineStr"/>
      <c r="H5398" t="inlineStr"/>
    </row>
    <row r="5399">
      <c r="A5399" t="inlineStr">
        <is>
          <t>cwltool</t>
        </is>
      </c>
      <c r="B5399" t="inlineStr">
        <is>
          <t>c7c379948c02ba8f048d157f06eb903b1bda9894</t>
        </is>
      </c>
      <c r="C5399" t="inlineStr">
        <is>
          <t>2020-03-17 20:35:47+00:00</t>
        </is>
      </c>
      <c r="D5399" t="inlineStr">
        <is>
          <t>rem</t>
        </is>
      </c>
      <c r="E5399" t="inlineStr"/>
      <c r="F5399" t="inlineStr"/>
      <c r="G5399" t="inlineStr">
        <is>
          <t>avro-python3</t>
        </is>
      </c>
      <c r="H5399" t="inlineStr"/>
    </row>
    <row r="5400">
      <c r="A5400" t="inlineStr">
        <is>
          <t>cwltool</t>
        </is>
      </c>
      <c r="B5400" t="inlineStr">
        <is>
          <t>c7c379948c02ba8f048d157f06eb903b1bda9894</t>
        </is>
      </c>
      <c r="C5400" t="inlineStr">
        <is>
          <t>2020-03-17 20:35:47+00:00</t>
        </is>
      </c>
      <c r="D5400" t="inlineStr">
        <is>
          <t>rem</t>
        </is>
      </c>
      <c r="E5400" t="inlineStr"/>
      <c r="F5400" t="inlineStr"/>
      <c r="G5400" t="inlineStr">
        <is>
          <t>avro</t>
        </is>
      </c>
      <c r="H5400">
        <f>=1.8.1</f>
        <v/>
      </c>
    </row>
    <row r="5401">
      <c r="A5401" t="inlineStr">
        <is>
          <t>cwltool</t>
        </is>
      </c>
      <c r="B5401" t="inlineStr">
        <is>
          <t>c7c379948c02ba8f048d157f06eb903b1bda9894</t>
        </is>
      </c>
      <c r="C5401" t="inlineStr">
        <is>
          <t>2020-03-17 20:35:47+00:00</t>
        </is>
      </c>
      <c r="D5401" t="inlineStr">
        <is>
          <t>rem</t>
        </is>
      </c>
      <c r="E5401" t="inlineStr"/>
      <c r="F5401" t="inlineStr"/>
      <c r="G5401" t="inlineStr">
        <is>
          <t>rdflib-jsonld</t>
        </is>
      </c>
      <c r="H5401">
        <f>=0.4.0</f>
        <v/>
      </c>
    </row>
    <row r="5402">
      <c r="A5402" t="inlineStr">
        <is>
          <t>cwltool</t>
        </is>
      </c>
      <c r="B5402" t="inlineStr">
        <is>
          <t>c7c379948c02ba8f048d157f06eb903b1bda9894</t>
        </is>
      </c>
      <c r="C5402" t="inlineStr">
        <is>
          <t>2020-03-17 20:35:47+00:00</t>
        </is>
      </c>
      <c r="D5402" t="inlineStr">
        <is>
          <t>rem</t>
        </is>
      </c>
      <c r="E5402" t="inlineStr"/>
      <c r="F5402" t="inlineStr"/>
      <c r="G5402" t="inlineStr">
        <is>
          <t>mistune</t>
        </is>
      </c>
      <c r="H5402">
        <f>=0.7.3</f>
        <v/>
      </c>
    </row>
    <row r="5403">
      <c r="A5403" t="inlineStr">
        <is>
          <t>cwltool</t>
        </is>
      </c>
      <c r="B5403" t="inlineStr">
        <is>
          <t>c7c379948c02ba8f048d157f06eb903b1bda9894</t>
        </is>
      </c>
      <c r="C5403" t="inlineStr">
        <is>
          <t>2020-03-17 20:35:47+00:00</t>
        </is>
      </c>
      <c r="D5403" t="inlineStr">
        <is>
          <t>rem</t>
        </is>
      </c>
      <c r="E5403" t="inlineStr"/>
      <c r="F5403" t="inlineStr"/>
      <c r="G5403" t="inlineStr">
        <is>
          <t>CacheControl</t>
        </is>
      </c>
      <c r="H5403">
        <f>=0.11.7</f>
        <v/>
      </c>
    </row>
    <row r="5404">
      <c r="A5404" t="inlineStr">
        <is>
          <t>cwltool</t>
        </is>
      </c>
      <c r="B5404" t="inlineStr">
        <is>
          <t>c7c379948c02ba8f048d157f06eb903b1bda9894</t>
        </is>
      </c>
      <c r="C5404" t="inlineStr">
        <is>
          <t>2020-03-17 20:35:47+00:00</t>
        </is>
      </c>
      <c r="D5404" t="inlineStr">
        <is>
          <t>rem</t>
        </is>
      </c>
      <c r="E5404" t="inlineStr"/>
      <c r="F5404" t="inlineStr"/>
      <c r="G5404" t="inlineStr">
        <is>
          <t>lockfile</t>
        </is>
      </c>
      <c r="H5404">
        <f>=0.12.2</f>
        <v/>
      </c>
    </row>
    <row r="5405">
      <c r="A5405" t="inlineStr">
        <is>
          <t>cwltool</t>
        </is>
      </c>
      <c r="B5405" t="inlineStr">
        <is>
          <t>e6c2d955a448225f026a04130443d13661844440</t>
        </is>
      </c>
      <c r="C5405" t="inlineStr">
        <is>
          <t>2020-05-30 11:06:33+00:00</t>
        </is>
      </c>
      <c r="D5405" t="inlineStr">
        <is>
          <t>verchange</t>
        </is>
      </c>
      <c r="E5405" t="inlineStr">
        <is>
          <t>schema-salad</t>
        </is>
      </c>
      <c r="F5405" t="inlineStr">
        <is>
          <t>&lt;7;&gt;=6</t>
        </is>
      </c>
      <c r="G5405" t="inlineStr">
        <is>
          <t>schema-salad</t>
        </is>
      </c>
      <c r="H5405" t="inlineStr">
        <is>
          <t>&gt;=5;&lt;6</t>
        </is>
      </c>
    </row>
    <row r="5406">
      <c r="A5406" t="inlineStr">
        <is>
          <t>cwltool</t>
        </is>
      </c>
      <c r="B5406" t="inlineStr">
        <is>
          <t>e6c2d955a448225f026a04130443d13661844440</t>
        </is>
      </c>
      <c r="C5406" t="inlineStr">
        <is>
          <t>2020-05-30 11:06:33+00:00</t>
        </is>
      </c>
      <c r="D5406" t="inlineStr">
        <is>
          <t>rem</t>
        </is>
      </c>
      <c r="E5406" t="inlineStr"/>
      <c r="F5406" t="inlineStr"/>
      <c r="G5406" t="inlineStr">
        <is>
          <t>pathlib2</t>
        </is>
      </c>
      <c r="H5406" t="inlineStr">
        <is>
          <t>!=2.3.1</t>
        </is>
      </c>
    </row>
    <row r="5407">
      <c r="A5407" t="inlineStr">
        <is>
          <t>cwltool</t>
        </is>
      </c>
      <c r="B5407" t="inlineStr">
        <is>
          <t>71113cb8bf5a6aa031f0c51042c78c9505592c19</t>
        </is>
      </c>
      <c r="C5407" t="inlineStr">
        <is>
          <t>2020-07-06 17:35:33+00:00</t>
        </is>
      </c>
      <c r="D5407" t="inlineStr">
        <is>
          <t>verchange</t>
        </is>
      </c>
      <c r="E5407" t="inlineStr">
        <is>
          <t>schema-salad</t>
        </is>
      </c>
      <c r="F5407" t="inlineStr">
        <is>
          <t>&gt;=7;&lt;8</t>
        </is>
      </c>
      <c r="G5407" t="inlineStr">
        <is>
          <t>schema-salad</t>
        </is>
      </c>
      <c r="H5407" t="inlineStr">
        <is>
          <t>&lt;7;&gt;=6</t>
        </is>
      </c>
    </row>
    <row r="5408">
      <c r="A5408" t="inlineStr">
        <is>
          <t>cwltool</t>
        </is>
      </c>
      <c r="B5408" t="inlineStr">
        <is>
          <t>fad717dd50a6ad25d43f1741427a4d12d610e7f5</t>
        </is>
      </c>
      <c r="C5408" t="inlineStr">
        <is>
          <t>2020-10-17 18:06:08+00:00</t>
        </is>
      </c>
      <c r="D5408" t="inlineStr">
        <is>
          <t>rem</t>
        </is>
      </c>
      <c r="E5408" t="inlineStr"/>
      <c r="F5408" t="inlineStr"/>
      <c r="G5408" t="inlineStr">
        <is>
          <t>typing</t>
        </is>
      </c>
      <c r="H5408" t="inlineStr">
        <is>
          <t>&gt;=3.5.3</t>
        </is>
      </c>
    </row>
    <row r="5409">
      <c r="A5409" t="inlineStr">
        <is>
          <t>cwltool</t>
        </is>
      </c>
      <c r="B5409" t="inlineStr">
        <is>
          <t>5bdb3d3dd47d8d1b3a1685220b4b6ce0f94c055e</t>
        </is>
      </c>
      <c r="C5409" t="inlineStr">
        <is>
          <t>2021-01-24 09:06:49+00:00</t>
        </is>
      </c>
      <c r="D5409" t="inlineStr">
        <is>
          <t>verchange</t>
        </is>
      </c>
      <c r="E5409" t="inlineStr">
        <is>
          <t>schema-salad</t>
        </is>
      </c>
      <c r="F5409" t="inlineStr">
        <is>
          <t>&lt;8;&gt;=7.0.20210124093443</t>
        </is>
      </c>
      <c r="G5409" t="inlineStr">
        <is>
          <t>schema-salad</t>
        </is>
      </c>
      <c r="H5409" t="inlineStr">
        <is>
          <t>&gt;=7;&lt;8</t>
        </is>
      </c>
    </row>
    <row r="5410">
      <c r="A5410" t="inlineStr">
        <is>
          <t>cwltool</t>
        </is>
      </c>
      <c r="B5410" t="inlineStr">
        <is>
          <t>5bdb3d3dd47d8d1b3a1685220b4b6ce0f94c055e</t>
        </is>
      </c>
      <c r="C5410" t="inlineStr">
        <is>
          <t>2021-01-24 09:06:49+00:00</t>
        </is>
      </c>
      <c r="D5410" t="inlineStr">
        <is>
          <t>verchange</t>
        </is>
      </c>
      <c r="E5410" t="inlineStr">
        <is>
          <t>rdflib</t>
        </is>
      </c>
      <c r="F5410" t="inlineStr">
        <is>
          <t>&gt;=4.2.2;&lt;5.1</t>
        </is>
      </c>
      <c r="G5410" t="inlineStr">
        <is>
          <t>rdflib</t>
        </is>
      </c>
      <c r="H5410" t="inlineStr">
        <is>
          <t>&gt;=4.2.2;&lt;4.3</t>
        </is>
      </c>
    </row>
    <row r="5411">
      <c r="A5411" t="inlineStr">
        <is>
          <t>cwltool</t>
        </is>
      </c>
      <c r="B5411" t="inlineStr">
        <is>
          <t>615d3b9510d62202a9f53dfa7d96485c7680adf3</t>
        </is>
      </c>
      <c r="C5411" t="inlineStr">
        <is>
          <t>2021-03-19 14:37:21+00:00</t>
        </is>
      </c>
      <c r="D5411" t="inlineStr">
        <is>
          <t>verchange</t>
        </is>
      </c>
      <c r="E5411" t="inlineStr">
        <is>
          <t>psutil</t>
        </is>
      </c>
      <c r="F5411" t="inlineStr">
        <is>
          <t>&lt;5.8.0</t>
        </is>
      </c>
      <c r="G5411" t="inlineStr">
        <is>
          <t>psutil</t>
        </is>
      </c>
      <c r="H5411" t="inlineStr"/>
    </row>
    <row r="5412">
      <c r="A5412" t="inlineStr">
        <is>
          <t>cwltool</t>
        </is>
      </c>
      <c r="B5412" t="inlineStr">
        <is>
          <t>615d3b9510d62202a9f53dfa7d96485c7680adf3</t>
        </is>
      </c>
      <c r="C5412" t="inlineStr">
        <is>
          <t>2021-03-19 14:37:21+00:00</t>
        </is>
      </c>
      <c r="D5412" t="inlineStr">
        <is>
          <t>verchange</t>
        </is>
      </c>
      <c r="E5412" t="inlineStr">
        <is>
          <t>schema-salad</t>
        </is>
      </c>
      <c r="F5412" t="inlineStr">
        <is>
          <t>&lt;8;&gt;=7.1</t>
        </is>
      </c>
      <c r="G5412" t="inlineStr">
        <is>
          <t>schema-salad</t>
        </is>
      </c>
      <c r="H5412" t="inlineStr">
        <is>
          <t>&lt;8;&gt;=7.0.20210124093443</t>
        </is>
      </c>
    </row>
    <row r="5413">
      <c r="A5413" t="inlineStr">
        <is>
          <t>cwltool</t>
        </is>
      </c>
      <c r="B5413" t="inlineStr">
        <is>
          <t>615d3b9510d62202a9f53dfa7d96485c7680adf3</t>
        </is>
      </c>
      <c r="C5413" t="inlineStr">
        <is>
          <t>2021-03-19 14:37:21+00:00</t>
        </is>
      </c>
      <c r="D5413" t="inlineStr">
        <is>
          <t>verchange</t>
        </is>
      </c>
      <c r="E5413" t="inlineStr">
        <is>
          <t>bagit</t>
        </is>
      </c>
      <c r="F5413">
        <f>=1.8.1</f>
        <v/>
      </c>
      <c r="G5413" t="inlineStr">
        <is>
          <t>bagit</t>
        </is>
      </c>
      <c r="H5413">
        <f>=1.6.4</f>
        <v/>
      </c>
    </row>
    <row r="5414">
      <c r="A5414" t="inlineStr">
        <is>
          <t>cwltool</t>
        </is>
      </c>
      <c r="B5414" t="inlineStr">
        <is>
          <t>615d3b9510d62202a9f53dfa7d96485c7680adf3</t>
        </is>
      </c>
      <c r="C5414" t="inlineStr">
        <is>
          <t>2021-03-19 14:37:21+00:00</t>
        </is>
      </c>
      <c r="D5414" t="inlineStr">
        <is>
          <t>add</t>
        </is>
      </c>
      <c r="E5414" t="inlineStr">
        <is>
          <t>pydot</t>
        </is>
      </c>
      <c r="F5414" t="inlineStr">
        <is>
          <t>&gt;=1.4.1</t>
        </is>
      </c>
      <c r="G5414" t="inlineStr"/>
      <c r="H5414" t="inlineStr"/>
    </row>
    <row r="5415">
      <c r="A5415" t="inlineStr">
        <is>
          <t>cwltool</t>
        </is>
      </c>
      <c r="B5415" t="inlineStr">
        <is>
          <t>615d3b9510d62202a9f53dfa7d96485c7680adf3</t>
        </is>
      </c>
      <c r="C5415" t="inlineStr">
        <is>
          <t>2021-03-19 14:37:21+00:00</t>
        </is>
      </c>
      <c r="D5415" t="inlineStr">
        <is>
          <t>add</t>
        </is>
      </c>
      <c r="E5415" t="inlineStr">
        <is>
          <t>argcomplete</t>
        </is>
      </c>
      <c r="F5415" t="inlineStr">
        <is>
          <t>&gt;=1.12.0</t>
        </is>
      </c>
      <c r="G5415" t="inlineStr"/>
      <c r="H5415" t="inlineStr"/>
    </row>
    <row r="5416">
      <c r="A5416" t="inlineStr">
        <is>
          <t>cppdep</t>
        </is>
      </c>
      <c r="B5416" t="inlineStr">
        <is>
          <t>f293e33d3de5b1b4aa1a1f730d85b5c6cd6f9335</t>
        </is>
      </c>
      <c r="C5416" t="inlineStr">
        <is>
          <t>2017-02-03 11:40:56+00:00</t>
        </is>
      </c>
      <c r="D5416" t="inlineStr">
        <is>
          <t>add</t>
        </is>
      </c>
      <c r="E5416" t="inlineStr">
        <is>
          <t>networkx</t>
        </is>
      </c>
      <c r="F5416" t="inlineStr"/>
      <c r="G5416" t="inlineStr"/>
      <c r="H5416" t="inlineStr"/>
    </row>
    <row r="5417">
      <c r="A5417" t="inlineStr">
        <is>
          <t>cppdep</t>
        </is>
      </c>
      <c r="B5417" t="inlineStr">
        <is>
          <t>f293e33d3de5b1b4aa1a1f730d85b5c6cd6f9335</t>
        </is>
      </c>
      <c r="C5417" t="inlineStr">
        <is>
          <t>2017-02-03 11:40:56+00:00</t>
        </is>
      </c>
      <c r="D5417" t="inlineStr">
        <is>
          <t>add</t>
        </is>
      </c>
      <c r="E5417" t="inlineStr">
        <is>
          <t>pydotplus</t>
        </is>
      </c>
      <c r="F5417" t="inlineStr"/>
      <c r="G5417" t="inlineStr"/>
      <c r="H5417" t="inlineStr"/>
    </row>
    <row r="5418">
      <c r="A5418" t="inlineStr">
        <is>
          <t>cppdep</t>
        </is>
      </c>
      <c r="B5418" t="inlineStr">
        <is>
          <t>f293e33d3de5b1b4aa1a1f730d85b5c6cd6f9335</t>
        </is>
      </c>
      <c r="C5418" t="inlineStr">
        <is>
          <t>2017-02-03 11:40:56+00:00</t>
        </is>
      </c>
      <c r="D5418" t="inlineStr">
        <is>
          <t>add</t>
        </is>
      </c>
      <c r="E5418" t="inlineStr">
        <is>
          <t>PyYAML</t>
        </is>
      </c>
      <c r="F5418" t="inlineStr"/>
      <c r="G5418" t="inlineStr"/>
      <c r="H5418" t="inlineStr"/>
    </row>
    <row r="5419">
      <c r="A5419" t="inlineStr">
        <is>
          <t>cppdep</t>
        </is>
      </c>
      <c r="B5419" t="inlineStr">
        <is>
          <t>f293e33d3de5b1b4aa1a1f730d85b5c6cd6f9335</t>
        </is>
      </c>
      <c r="C5419" t="inlineStr">
        <is>
          <t>2017-02-03 11:40:56+00:00</t>
        </is>
      </c>
      <c r="D5419" t="inlineStr">
        <is>
          <t>add</t>
        </is>
      </c>
      <c r="E5419" t="inlineStr">
        <is>
          <t>PyKwalify</t>
        </is>
      </c>
      <c r="F5419" t="inlineStr"/>
      <c r="G5419" t="inlineStr"/>
      <c r="H5419" t="inlineStr"/>
    </row>
    <row r="5420">
      <c r="A5420" t="inlineStr">
        <is>
          <t>cppdep</t>
        </is>
      </c>
      <c r="B5420" t="inlineStr">
        <is>
          <t>ee6ee2df7d4125f36a194fdb149e79e4e1d53ccd</t>
        </is>
      </c>
      <c r="C5420" t="inlineStr">
        <is>
          <t>2017-02-04 10:01:11+00:00</t>
        </is>
      </c>
      <c r="D5420" t="inlineStr">
        <is>
          <t>verchange</t>
        </is>
      </c>
      <c r="E5420" t="inlineStr">
        <is>
          <t>PyKwalify</t>
        </is>
      </c>
      <c r="F5420" t="inlineStr">
        <is>
          <t>&gt;=1.6.0</t>
        </is>
      </c>
      <c r="G5420" t="inlineStr">
        <is>
          <t>PyKwalify</t>
        </is>
      </c>
      <c r="H5420" t="inlineStr"/>
    </row>
    <row r="5421">
      <c r="A5421" t="inlineStr">
        <is>
          <t>cppdep</t>
        </is>
      </c>
      <c r="B5421" t="inlineStr">
        <is>
          <t>33ad73032994d48166abf1189b185552601b231e</t>
        </is>
      </c>
      <c r="C5421" t="inlineStr">
        <is>
          <t>2017-10-24 05:50:44+00:00</t>
        </is>
      </c>
      <c r="D5421" t="inlineStr">
        <is>
          <t>add</t>
        </is>
      </c>
      <c r="E5421" t="inlineStr">
        <is>
          <t>pydot</t>
        </is>
      </c>
      <c r="F5421" t="inlineStr"/>
      <c r="G5421" t="inlineStr"/>
      <c r="H5421" t="inlineStr"/>
    </row>
    <row r="5422">
      <c r="A5422" t="inlineStr">
        <is>
          <t>pyblish-lite</t>
        </is>
      </c>
      <c r="B5422" t="inlineStr">
        <is>
          <t>c1e9bf571174619bd0e60642c28d0e91097e5ebb</t>
        </is>
      </c>
      <c r="C5422" t="inlineStr">
        <is>
          <t>2016-06-08 08:19:08+00:00</t>
        </is>
      </c>
      <c r="D5422" t="inlineStr">
        <is>
          <t>add</t>
        </is>
      </c>
      <c r="E5422" t="inlineStr">
        <is>
          <t>pyblish-base</t>
        </is>
      </c>
      <c r="F5422" t="inlineStr">
        <is>
          <t>&gt;=1.4</t>
        </is>
      </c>
      <c r="G5422" t="inlineStr"/>
      <c r="H5422" t="inlineStr"/>
    </row>
    <row r="5423">
      <c r="A5423" t="inlineStr">
        <is>
          <t>pyblish-lite</t>
        </is>
      </c>
      <c r="B5423" t="inlineStr">
        <is>
          <t>c1e9bf571174619bd0e60642c28d0e91097e5ebb</t>
        </is>
      </c>
      <c r="C5423" t="inlineStr">
        <is>
          <t>2016-06-08 08:19:08+00:00</t>
        </is>
      </c>
      <c r="D5423" t="inlineStr">
        <is>
          <t>add</t>
        </is>
      </c>
      <c r="E5423" t="inlineStr">
        <is>
          <t>PySide</t>
        </is>
      </c>
      <c r="F5423" t="inlineStr">
        <is>
          <t>&gt;=1.2</t>
        </is>
      </c>
      <c r="G5423" t="inlineStr"/>
      <c r="H5423" t="inlineStr"/>
    </row>
    <row r="5424">
      <c r="A5424" t="inlineStr">
        <is>
          <t>pyblish-lite</t>
        </is>
      </c>
      <c r="B5424" t="inlineStr">
        <is>
          <t>7c5d0ee7de3cc155637ab1bed2253890efd489fe</t>
        </is>
      </c>
      <c r="C5424" t="inlineStr">
        <is>
          <t>2020-08-13 11:26:45+00:00</t>
        </is>
      </c>
      <c r="D5424" t="inlineStr">
        <is>
          <t>add</t>
        </is>
      </c>
      <c r="E5424" t="inlineStr">
        <is>
          <t>PySide2</t>
        </is>
      </c>
      <c r="F5424" t="inlineStr">
        <is>
          <t>&gt;=1</t>
        </is>
      </c>
      <c r="G5424" t="inlineStr"/>
      <c r="H5424" t="inlineStr"/>
    </row>
    <row r="5425">
      <c r="A5425" t="inlineStr">
        <is>
          <t>pyblish-lite</t>
        </is>
      </c>
      <c r="B5425" t="inlineStr">
        <is>
          <t>7c5d0ee7de3cc155637ab1bed2253890efd489fe</t>
        </is>
      </c>
      <c r="C5425" t="inlineStr">
        <is>
          <t>2020-08-13 11:26:45+00:00</t>
        </is>
      </c>
      <c r="D5425" t="inlineStr">
        <is>
          <t>rem</t>
        </is>
      </c>
      <c r="E5425" t="inlineStr"/>
      <c r="F5425" t="inlineStr"/>
      <c r="G5425" t="inlineStr">
        <is>
          <t>PySide</t>
        </is>
      </c>
      <c r="H5425" t="inlineStr">
        <is>
          <t>&gt;=1.2</t>
        </is>
      </c>
    </row>
    <row r="5426">
      <c r="A5426" t="inlineStr">
        <is>
          <t>happybase</t>
        </is>
      </c>
      <c r="B5426" t="inlineStr">
        <is>
          <t>f5bc80bba28fc54b9a0eb13997d10fff2f4bacda</t>
        </is>
      </c>
      <c r="C5426" t="inlineStr">
        <is>
          <t>2019-05-14 14:16:53+00:00</t>
        </is>
      </c>
      <c r="D5426" t="inlineStr">
        <is>
          <t>add</t>
        </is>
      </c>
      <c r="E5426" t="inlineStr">
        <is>
          <t>thriftpy2</t>
        </is>
      </c>
      <c r="F5426" t="inlineStr">
        <is>
          <t>&gt;=0.4</t>
        </is>
      </c>
      <c r="G5426" t="inlineStr"/>
      <c r="H5426" t="inlineStr"/>
    </row>
    <row r="5427">
      <c r="A5427" t="inlineStr">
        <is>
          <t>happybase</t>
        </is>
      </c>
      <c r="B5427" t="inlineStr">
        <is>
          <t>f5bc80bba28fc54b9a0eb13997d10fff2f4bacda</t>
        </is>
      </c>
      <c r="C5427" t="inlineStr">
        <is>
          <t>2019-05-14 14:16:53+00:00</t>
        </is>
      </c>
      <c r="D5427" t="inlineStr">
        <is>
          <t>rem</t>
        </is>
      </c>
      <c r="E5427" t="inlineStr"/>
      <c r="F5427" t="inlineStr"/>
      <c r="G5427" t="inlineStr">
        <is>
          <t>thriftpy</t>
        </is>
      </c>
      <c r="H5427" t="inlineStr">
        <is>
          <t>&gt;=0.3.8</t>
        </is>
      </c>
    </row>
    <row r="5428">
      <c r="A5428" t="inlineStr">
        <is>
          <t>happybase</t>
        </is>
      </c>
      <c r="B5428" t="inlineStr">
        <is>
          <t>275d7fd2415f290e911bd31bf3191965c9db85b8</t>
        </is>
      </c>
      <c r="C5428" t="inlineStr">
        <is>
          <t>2019-11-28 05:55:22+00:00</t>
        </is>
      </c>
      <c r="D5428" t="inlineStr">
        <is>
          <t>add</t>
        </is>
      </c>
      <c r="E5428" t="inlineStr">
        <is>
          <t>thriftpy2</t>
        </is>
      </c>
      <c r="F5428" t="inlineStr">
        <is>
          <t>&gt;=0.4</t>
        </is>
      </c>
      <c r="G5428" t="inlineStr"/>
      <c r="H5428" t="inlineStr"/>
    </row>
    <row r="5429">
      <c r="A5429" t="inlineStr">
        <is>
          <t>happybase</t>
        </is>
      </c>
      <c r="B5429" t="inlineStr">
        <is>
          <t>275d7fd2415f290e911bd31bf3191965c9db85b8</t>
        </is>
      </c>
      <c r="C5429" t="inlineStr">
        <is>
          <t>2019-11-28 05:55:22+00:00</t>
        </is>
      </c>
      <c r="D5429" t="inlineStr">
        <is>
          <t>rem</t>
        </is>
      </c>
      <c r="E5429" t="inlineStr"/>
      <c r="F5429" t="inlineStr"/>
      <c r="G5429" t="inlineStr">
        <is>
          <t>thriftpy</t>
        </is>
      </c>
      <c r="H5429" t="inlineStr">
        <is>
          <t>&gt;=0.3.8</t>
        </is>
      </c>
    </row>
    <row r="5430">
      <c r="A5430" t="inlineStr">
        <is>
          <t>landez</t>
        </is>
      </c>
      <c r="B5430" t="inlineStr">
        <is>
          <t>cc3625b896f4bcbfdc012155765b7fe4e70feaf4</t>
        </is>
      </c>
      <c r="C5430" t="inlineStr">
        <is>
          <t>2014-09-22 12:47:54+00:00</t>
        </is>
      </c>
      <c r="D5430" t="inlineStr">
        <is>
          <t>add</t>
        </is>
      </c>
      <c r="E5430" t="inlineStr">
        <is>
          <t>Pillow</t>
        </is>
      </c>
      <c r="F5430">
        <f>=1.7.7</f>
        <v/>
      </c>
      <c r="G5430" t="inlineStr"/>
      <c r="H5430" t="inlineStr"/>
    </row>
    <row r="5431">
      <c r="A5431" t="inlineStr">
        <is>
          <t>landez</t>
        </is>
      </c>
      <c r="B5431" t="inlineStr">
        <is>
          <t>f18394797e020c8ccc9a51cb059256896c8feba4</t>
        </is>
      </c>
      <c r="C5431" t="inlineStr">
        <is>
          <t>2019-03-13 12:20:51+00:00</t>
        </is>
      </c>
      <c r="D5431" t="inlineStr">
        <is>
          <t>add</t>
        </is>
      </c>
      <c r="E5431" t="inlineStr">
        <is>
          <t>requests</t>
        </is>
      </c>
      <c r="F5431">
        <f>=2.21.0</f>
        <v/>
      </c>
      <c r="G5431" t="inlineStr"/>
      <c r="H5431" t="inlineStr"/>
    </row>
    <row r="5432">
      <c r="A5432" t="inlineStr">
        <is>
          <t>landez</t>
        </is>
      </c>
      <c r="B5432" t="inlineStr">
        <is>
          <t>f18394797e020c8ccc9a51cb059256896c8feba4</t>
        </is>
      </c>
      <c r="C5432" t="inlineStr">
        <is>
          <t>2019-03-13 12:20:51+00:00</t>
        </is>
      </c>
      <c r="D5432" t="inlineStr">
        <is>
          <t>add</t>
        </is>
      </c>
      <c r="E5432" t="inlineStr">
        <is>
          <t>mock</t>
        </is>
      </c>
      <c r="F5432">
        <f>=0.7.2</f>
        <v/>
      </c>
      <c r="G5432" t="inlineStr"/>
      <c r="H5432" t="inlineStr"/>
    </row>
    <row r="5433">
      <c r="A5433" t="inlineStr">
        <is>
          <t>landez</t>
        </is>
      </c>
      <c r="B5433" t="inlineStr">
        <is>
          <t>a3e75f77ba64d68140f1e56d5bd5979877088f16</t>
        </is>
      </c>
      <c r="C5433" t="inlineStr">
        <is>
          <t>2019-04-16 15:10:26+00:00</t>
        </is>
      </c>
      <c r="D5433" t="inlineStr">
        <is>
          <t>verchange</t>
        </is>
      </c>
      <c r="E5433" t="inlineStr">
        <is>
          <t>Pillow</t>
        </is>
      </c>
      <c r="F5433">
        <f>=5.1.0</f>
        <v/>
      </c>
      <c r="G5433" t="inlineStr">
        <is>
          <t>Pillow</t>
        </is>
      </c>
      <c r="H5433">
        <f>=1.7.7</f>
        <v/>
      </c>
    </row>
    <row r="5434">
      <c r="A5434" t="inlineStr">
        <is>
          <t>restructuredtext-lint</t>
        </is>
      </c>
      <c r="B5434" t="inlineStr">
        <is>
          <t>2f0fc001ac2de62adf903c42cabf0a21b50d97cd</t>
        </is>
      </c>
      <c r="C5434" t="inlineStr">
        <is>
          <t>2014-10-18 21:00:27+00:00</t>
        </is>
      </c>
      <c r="D5434" t="inlineStr">
        <is>
          <t>verchange</t>
        </is>
      </c>
      <c r="E5434" t="inlineStr">
        <is>
          <t>docutils</t>
        </is>
      </c>
      <c r="F5434" t="inlineStr">
        <is>
          <t>&gt;=0.11;&lt;1.0</t>
        </is>
      </c>
      <c r="G5434" t="inlineStr">
        <is>
          <t>docutils</t>
        </is>
      </c>
      <c r="H5434">
        <f>=0.11</f>
        <v/>
      </c>
    </row>
    <row r="5435">
      <c r="A5435" t="inlineStr">
        <is>
          <t>t411cli</t>
        </is>
      </c>
      <c r="B5435" t="inlineStr">
        <is>
          <t>e401763b0779fff120ea1829f13939349f678785</t>
        </is>
      </c>
      <c r="C5435" t="inlineStr">
        <is>
          <t>2016-01-11 22:53:20+00:00</t>
        </is>
      </c>
      <c r="D5435" t="inlineStr">
        <is>
          <t>rem</t>
        </is>
      </c>
      <c r="E5435" t="inlineStr"/>
      <c r="F5435" t="inlineStr"/>
      <c r="G5435" t="inlineStr">
        <is>
          <t>requests</t>
        </is>
      </c>
      <c r="H5435" t="inlineStr">
        <is>
          <t>&gt;=2.9.1</t>
        </is>
      </c>
    </row>
    <row r="5436">
      <c r="A5436" t="inlineStr">
        <is>
          <t>t411cli</t>
        </is>
      </c>
      <c r="B5436" t="inlineStr">
        <is>
          <t>e401763b0779fff120ea1829f13939349f678785</t>
        </is>
      </c>
      <c r="C5436" t="inlineStr">
        <is>
          <t>2016-01-11 22:53:20+00:00</t>
        </is>
      </c>
      <c r="D5436" t="inlineStr">
        <is>
          <t>rem</t>
        </is>
      </c>
      <c r="E5436" t="inlineStr"/>
      <c r="F5436" t="inlineStr"/>
      <c r="G5436" t="inlineStr">
        <is>
          <t>colorama</t>
        </is>
      </c>
      <c r="H5436" t="inlineStr"/>
    </row>
    <row r="5437">
      <c r="A5437" t="inlineStr">
        <is>
          <t>python-license-check</t>
        </is>
      </c>
      <c r="B5437" t="inlineStr">
        <is>
          <t>f4c6abf3a8f0abb665c2ae751dcb0fabdea52b56</t>
        </is>
      </c>
      <c r="C5437" t="inlineStr">
        <is>
          <t>2018-08-15 15:57:26+00:00</t>
        </is>
      </c>
      <c r="D5437" t="inlineStr">
        <is>
          <t>add</t>
        </is>
      </c>
      <c r="E5437" t="inlineStr">
        <is>
          <t>enum34</t>
        </is>
      </c>
      <c r="F5437" t="inlineStr"/>
      <c r="G5437" t="inlineStr"/>
      <c r="H5437" t="inlineStr"/>
    </row>
    <row r="5438">
      <c r="A5438" t="inlineStr">
        <is>
          <t>python-license-check</t>
        </is>
      </c>
      <c r="B5438" t="inlineStr">
        <is>
          <t>ecec63464828c09ab779b2c6db8c40408fc10533</t>
        </is>
      </c>
      <c r="C5438" t="inlineStr">
        <is>
          <t>2018-11-13 17:00:51+00:00</t>
        </is>
      </c>
      <c r="D5438" t="inlineStr">
        <is>
          <t>verchange</t>
        </is>
      </c>
      <c r="E5438" t="inlineStr">
        <is>
          <t>enum34</t>
        </is>
      </c>
      <c r="F5438" t="inlineStr"/>
      <c r="G5438" t="inlineStr">
        <is>
          <t>enum34</t>
        </is>
      </c>
      <c r="H5438" t="inlineStr"/>
    </row>
    <row r="5439">
      <c r="A5439" t="inlineStr">
        <is>
          <t>python-license-check</t>
        </is>
      </c>
      <c r="B5439" t="inlineStr">
        <is>
          <t>708545e189bc9bb1e45ad359cb9c1f3c4525ca17</t>
        </is>
      </c>
      <c r="C5439" t="inlineStr">
        <is>
          <t>2019-06-12 21:41:14+00:00</t>
        </is>
      </c>
      <c r="D5439" t="inlineStr">
        <is>
          <t>add</t>
        </is>
      </c>
      <c r="E5439" t="inlineStr">
        <is>
          <t>semantic_version</t>
        </is>
      </c>
      <c r="F5439" t="inlineStr"/>
      <c r="G5439" t="inlineStr"/>
      <c r="H5439" t="inlineStr"/>
    </row>
    <row r="5440">
      <c r="A5440" t="inlineStr">
        <is>
          <t>python-license-check</t>
        </is>
      </c>
      <c r="B5440" t="inlineStr">
        <is>
          <t>d11ef8d8ef6fd55328c678a165feced6d9054465</t>
        </is>
      </c>
      <c r="C5440" t="inlineStr">
        <is>
          <t>2020-02-25 12:59:37+00:00</t>
        </is>
      </c>
      <c r="D5440" t="inlineStr">
        <is>
          <t>add</t>
        </is>
      </c>
      <c r="E5440" t="inlineStr">
        <is>
          <t>toml</t>
        </is>
      </c>
      <c r="F5440" t="inlineStr"/>
      <c r="G5440" t="inlineStr"/>
      <c r="H5440" t="inlineStr"/>
    </row>
    <row r="5441">
      <c r="A5441" t="inlineStr">
        <is>
          <t>smiley</t>
        </is>
      </c>
      <c r="B5441" t="inlineStr">
        <is>
          <t>0ea5b5295fdf72487cdabac8ab305d0d055f3648</t>
        </is>
      </c>
      <c r="C5441" t="inlineStr">
        <is>
          <t>2013-05-28 13:09:55+00:00</t>
        </is>
      </c>
      <c r="D5441" t="inlineStr">
        <is>
          <t>add</t>
        </is>
      </c>
      <c r="E5441" t="inlineStr">
        <is>
          <t>coverage</t>
        </is>
      </c>
      <c r="F5441" t="inlineStr"/>
      <c r="G5441" t="inlineStr"/>
      <c r="H5441" t="inlineStr"/>
    </row>
    <row r="5442">
      <c r="A5442" t="inlineStr">
        <is>
          <t>smiley</t>
        </is>
      </c>
      <c r="B5442" t="inlineStr">
        <is>
          <t>ac39a0e7697ad231bd2787cbe8f111da201c496f</t>
        </is>
      </c>
      <c r="C5442" t="inlineStr">
        <is>
          <t>2013-07-14 21:35:52+00:00</t>
        </is>
      </c>
      <c r="D5442" t="inlineStr">
        <is>
          <t>add</t>
        </is>
      </c>
      <c r="E5442" t="inlineStr">
        <is>
          <t>pecan</t>
        </is>
      </c>
      <c r="F5442" t="inlineStr"/>
      <c r="G5442" t="inlineStr"/>
      <c r="H5442" t="inlineStr"/>
    </row>
    <row r="5443">
      <c r="A5443" t="inlineStr">
        <is>
          <t>smiley</t>
        </is>
      </c>
      <c r="B5443" t="inlineStr">
        <is>
          <t>ac39a0e7697ad231bd2787cbe8f111da201c496f</t>
        </is>
      </c>
      <c r="C5443" t="inlineStr">
        <is>
          <t>2013-07-14 21:35:52+00:00</t>
        </is>
      </c>
      <c r="D5443" t="inlineStr">
        <is>
          <t>add</t>
        </is>
      </c>
      <c r="E5443" t="inlineStr">
        <is>
          <t>pygments</t>
        </is>
      </c>
      <c r="F5443" t="inlineStr"/>
      <c r="G5443" t="inlineStr"/>
      <c r="H5443" t="inlineStr"/>
    </row>
    <row r="5444">
      <c r="A5444" t="inlineStr">
        <is>
          <t>smiley</t>
        </is>
      </c>
      <c r="B5444" t="inlineStr">
        <is>
          <t>66aa199644e89a03fc7c1738b9fab09a9e4f5fdf</t>
        </is>
      </c>
      <c r="C5444" t="inlineStr">
        <is>
          <t>2013-07-28 15:18:01+00:00</t>
        </is>
      </c>
      <c r="D5444" t="inlineStr">
        <is>
          <t>add</t>
        </is>
      </c>
      <c r="E5444" t="inlineStr">
        <is>
          <t>gprof2dot</t>
        </is>
      </c>
      <c r="F5444" t="inlineStr"/>
      <c r="G5444" t="inlineStr"/>
      <c r="H5444" t="inlineStr"/>
    </row>
    <row r="5445">
      <c r="A5445" t="inlineStr">
        <is>
          <t>smiley</t>
        </is>
      </c>
      <c r="B5445" t="inlineStr">
        <is>
          <t>c590d6f2a6da657d66a8f8d0f83df086dca82961</t>
        </is>
      </c>
      <c r="C5445" t="inlineStr">
        <is>
          <t>2013-12-29 21:44:24+00:00</t>
        </is>
      </c>
      <c r="D5445" t="inlineStr">
        <is>
          <t>add</t>
        </is>
      </c>
      <c r="E5445" t="inlineStr">
        <is>
          <t>six</t>
        </is>
      </c>
      <c r="F5445" t="inlineStr"/>
      <c r="G5445" t="inlineStr"/>
      <c r="H5445" t="inlineStr"/>
    </row>
    <row r="5446">
      <c r="A5446" t="inlineStr">
        <is>
          <t>smiley</t>
        </is>
      </c>
      <c r="B5446" t="inlineStr">
        <is>
          <t>4426462e1cac6fe0df69a75d6f9c0727d384cef7</t>
        </is>
      </c>
      <c r="C5446" t="inlineStr">
        <is>
          <t>2014-08-02 00:42:24+00:00</t>
        </is>
      </c>
      <c r="D5446" t="inlineStr">
        <is>
          <t>add</t>
        </is>
      </c>
      <c r="E5446" t="inlineStr">
        <is>
          <t>beaker</t>
        </is>
      </c>
      <c r="F5446" t="inlineStr"/>
      <c r="G5446" t="inlineStr"/>
      <c r="H5446" t="inlineStr"/>
    </row>
    <row r="5447">
      <c r="A5447" t="inlineStr">
        <is>
          <t>service-manager</t>
        </is>
      </c>
      <c r="B5447" t="inlineStr">
        <is>
          <t>702b12b012223bc2647bc89e4d14faad1b86293b</t>
        </is>
      </c>
      <c r="C5447" t="inlineStr">
        <is>
          <t>2014-08-20 14:30:20+00:00</t>
        </is>
      </c>
      <c r="D5447" t="inlineStr">
        <is>
          <t>add</t>
        </is>
      </c>
      <c r="E5447" t="inlineStr">
        <is>
          <t>argcomplete</t>
        </is>
      </c>
      <c r="F5447">
        <f>=0.8.1</f>
        <v/>
      </c>
      <c r="G5447" t="inlineStr"/>
      <c r="H5447" t="inlineStr"/>
    </row>
    <row r="5448">
      <c r="A5448" t="inlineStr">
        <is>
          <t>service-manager</t>
        </is>
      </c>
      <c r="B5448" t="inlineStr">
        <is>
          <t>aaf126db66233ea47fbd3f3d30f6ba67a248f9e2</t>
        </is>
      </c>
      <c r="C5448" t="inlineStr">
        <is>
          <t>2014-12-01 17:52:48+00:00</t>
        </is>
      </c>
      <c r="D5448" t="inlineStr">
        <is>
          <t>verchange</t>
        </is>
      </c>
      <c r="E5448" t="inlineStr">
        <is>
          <t>argcomplete</t>
        </is>
      </c>
      <c r="F5448">
        <f>=0.8.1</f>
        <v/>
      </c>
      <c r="G5448" t="inlineStr">
        <is>
          <t>argcomplete</t>
        </is>
      </c>
      <c r="H5448">
        <f>=0.8.1</f>
        <v/>
      </c>
    </row>
    <row r="5449">
      <c r="A5449" t="inlineStr">
        <is>
          <t>service-manager</t>
        </is>
      </c>
      <c r="B5449" t="inlineStr">
        <is>
          <t>888a86557a258e137cdfbe912e61a27b3c3ef0d0</t>
        </is>
      </c>
      <c r="C5449" t="inlineStr">
        <is>
          <t>2015-04-20 07:23:56+00:00</t>
        </is>
      </c>
      <c r="D5449" t="inlineStr">
        <is>
          <t>add</t>
        </is>
      </c>
      <c r="E5449" t="inlineStr">
        <is>
          <t>psutil</t>
        </is>
      </c>
      <c r="F5449">
        <f>=2.2.1</f>
        <v/>
      </c>
      <c r="G5449" t="inlineStr"/>
      <c r="H5449" t="inlineStr"/>
    </row>
    <row r="5450">
      <c r="A5450" t="inlineStr">
        <is>
          <t>service-manager</t>
        </is>
      </c>
      <c r="B5450" t="inlineStr">
        <is>
          <t>888a86557a258e137cdfbe912e61a27b3c3ef0d0</t>
        </is>
      </c>
      <c r="C5450" t="inlineStr">
        <is>
          <t>2015-04-20 07:23:56+00:00</t>
        </is>
      </c>
      <c r="D5450" t="inlineStr">
        <is>
          <t>add</t>
        </is>
      </c>
      <c r="E5450" t="inlineStr">
        <is>
          <t>pyhamcrest</t>
        </is>
      </c>
      <c r="F5450">
        <f>=1.8.3</f>
        <v/>
      </c>
      <c r="G5450" t="inlineStr"/>
      <c r="H5450" t="inlineStr"/>
    </row>
    <row r="5451">
      <c r="A5451" t="inlineStr">
        <is>
          <t>service-manager</t>
        </is>
      </c>
      <c r="B5451" t="inlineStr">
        <is>
          <t>888a86557a258e137cdfbe912e61a27b3c3ef0d0</t>
        </is>
      </c>
      <c r="C5451" t="inlineStr">
        <is>
          <t>2015-04-20 07:23:56+00:00</t>
        </is>
      </c>
      <c r="D5451" t="inlineStr">
        <is>
          <t>add</t>
        </is>
      </c>
      <c r="E5451" t="inlineStr">
        <is>
          <t>mock</t>
        </is>
      </c>
      <c r="F5451">
        <f>=1.0.1</f>
        <v/>
      </c>
      <c r="G5451" t="inlineStr"/>
      <c r="H5451" t="inlineStr"/>
    </row>
    <row r="5452">
      <c r="A5452" t="inlineStr">
        <is>
          <t>service-manager</t>
        </is>
      </c>
      <c r="B5452" t="inlineStr">
        <is>
          <t>aa6b771e3cc50f273774063d00d59f5ae9fe7946</t>
        </is>
      </c>
      <c r="C5452" t="inlineStr">
        <is>
          <t>2015-04-21 14:29:13+00:00</t>
        </is>
      </c>
      <c r="D5452" t="inlineStr">
        <is>
          <t>rem</t>
        </is>
      </c>
      <c r="E5452" t="inlineStr"/>
      <c r="F5452" t="inlineStr"/>
      <c r="G5452" t="inlineStr">
        <is>
          <t>psutil</t>
        </is>
      </c>
      <c r="H5452">
        <f>=2.2.1</f>
        <v/>
      </c>
    </row>
    <row r="5453">
      <c r="A5453" t="inlineStr">
        <is>
          <t>service-manager</t>
        </is>
      </c>
      <c r="B5453" t="inlineStr">
        <is>
          <t>fa52cee70f7d44c698d78fe2683c27b2f212624a</t>
        </is>
      </c>
      <c r="C5453" t="inlineStr">
        <is>
          <t>2018-06-27 10:15:39+00:00</t>
        </is>
      </c>
      <c r="D5453" t="inlineStr">
        <is>
          <t>verchange</t>
        </is>
      </c>
      <c r="E5453" t="inlineStr">
        <is>
          <t>requests</t>
        </is>
      </c>
      <c r="F5453">
        <f>=2.8.1</f>
        <v/>
      </c>
      <c r="G5453" t="inlineStr">
        <is>
          <t>requests</t>
        </is>
      </c>
      <c r="H5453">
        <f>=2.2.1</f>
        <v/>
      </c>
    </row>
    <row r="5454">
      <c r="A5454" t="inlineStr">
        <is>
          <t>service-manager</t>
        </is>
      </c>
      <c r="B5454" t="inlineStr">
        <is>
          <t>fa52cee70f7d44c698d78fe2683c27b2f212624a</t>
        </is>
      </c>
      <c r="C5454" t="inlineStr">
        <is>
          <t>2018-06-27 10:15:39+00:00</t>
        </is>
      </c>
      <c r="D5454" t="inlineStr">
        <is>
          <t>verchange</t>
        </is>
      </c>
      <c r="E5454" t="inlineStr">
        <is>
          <t>mock</t>
        </is>
      </c>
      <c r="F5454">
        <f>=1.0.1</f>
        <v/>
      </c>
      <c r="G5454" t="inlineStr">
        <is>
          <t>mock</t>
        </is>
      </c>
      <c r="H5454">
        <f>=1.0.1</f>
        <v/>
      </c>
    </row>
    <row r="5455">
      <c r="A5455" t="inlineStr">
        <is>
          <t>service-manager</t>
        </is>
      </c>
      <c r="B5455" t="inlineStr">
        <is>
          <t>fa52cee70f7d44c698d78fe2683c27b2f212624a</t>
        </is>
      </c>
      <c r="C5455" t="inlineStr">
        <is>
          <t>2018-06-27 10:15:39+00:00</t>
        </is>
      </c>
      <c r="D5455" t="inlineStr">
        <is>
          <t>verchange</t>
        </is>
      </c>
      <c r="E5455" t="inlineStr">
        <is>
          <t>pymongo</t>
        </is>
      </c>
      <c r="F5455">
        <f>=3.0.1</f>
        <v/>
      </c>
      <c r="G5455" t="inlineStr">
        <is>
          <t>pymongo</t>
        </is>
      </c>
      <c r="H5455">
        <f>=2.6.3</f>
        <v/>
      </c>
    </row>
    <row r="5456">
      <c r="A5456" t="inlineStr">
        <is>
          <t>textstat</t>
        </is>
      </c>
      <c r="B5456" t="inlineStr">
        <is>
          <t>c440f679d66a096c832980dd934146d82ba812ff</t>
        </is>
      </c>
      <c r="C5456" t="inlineStr">
        <is>
          <t>2018-10-28 17:50:05+00:00</t>
        </is>
      </c>
      <c r="D5456" t="inlineStr">
        <is>
          <t>add</t>
        </is>
      </c>
      <c r="E5456" t="inlineStr">
        <is>
          <t>Pyphen</t>
        </is>
      </c>
      <c r="F5456" t="inlineStr"/>
      <c r="G5456" t="inlineStr"/>
      <c r="H5456" t="inlineStr"/>
    </row>
    <row r="5457">
      <c r="A5457" t="inlineStr">
        <is>
          <t>textstat</t>
        </is>
      </c>
      <c r="B5457" t="inlineStr">
        <is>
          <t>c440f679d66a096c832980dd934146d82ba812ff</t>
        </is>
      </c>
      <c r="C5457" t="inlineStr">
        <is>
          <t>2018-10-28 17:50:05+00:00</t>
        </is>
      </c>
      <c r="D5457" t="inlineStr">
        <is>
          <t>add</t>
        </is>
      </c>
      <c r="E5457" t="inlineStr">
        <is>
          <t>repoze.lru</t>
        </is>
      </c>
      <c r="F5457" t="inlineStr"/>
      <c r="G5457" t="inlineStr"/>
      <c r="H5457" t="inlineStr"/>
    </row>
    <row r="5458">
      <c r="A5458" t="inlineStr">
        <is>
          <t>textstat</t>
        </is>
      </c>
      <c r="B5458" t="inlineStr">
        <is>
          <t>9c6eded93638217c6ffb2c3d52e0ea8c704b1e75</t>
        </is>
      </c>
      <c r="C5458" t="inlineStr">
        <is>
          <t>2020-01-04 21:34:49+00:00</t>
        </is>
      </c>
      <c r="D5458" t="inlineStr">
        <is>
          <t>rem</t>
        </is>
      </c>
      <c r="E5458" t="inlineStr"/>
      <c r="F5458" t="inlineStr"/>
      <c r="G5458" t="inlineStr">
        <is>
          <t>repoze.lru</t>
        </is>
      </c>
      <c r="H5458" t="inlineStr"/>
    </row>
    <row r="5459">
      <c r="A5459" t="inlineStr">
        <is>
          <t>haldane</t>
        </is>
      </c>
      <c r="B5459" t="inlineStr">
        <is>
          <t>bc0590729bccdd7a39a5a8ee26d1ae29a54b447e</t>
        </is>
      </c>
      <c r="C5459" t="inlineStr">
        <is>
          <t>2018-05-14 20:56:44+00:00</t>
        </is>
      </c>
      <c r="D5459" t="inlineStr">
        <is>
          <t>verchange</t>
        </is>
      </c>
      <c r="E5459" t="inlineStr">
        <is>
          <t>newrelic</t>
        </is>
      </c>
      <c r="F5459">
        <f>=3.2.0.91</f>
        <v/>
      </c>
      <c r="G5459" t="inlineStr">
        <is>
          <t>newrelic</t>
        </is>
      </c>
      <c r="H5459">
        <f>=2.80.1.61</f>
        <v/>
      </c>
    </row>
    <row r="5460">
      <c r="A5460" t="inlineStr">
        <is>
          <t>haldane</t>
        </is>
      </c>
      <c r="B5460" t="inlineStr">
        <is>
          <t>bc0590729bccdd7a39a5a8ee26d1ae29a54b447e</t>
        </is>
      </c>
      <c r="C5460" t="inlineStr">
        <is>
          <t>2018-05-14 20:56:44+00:00</t>
        </is>
      </c>
      <c r="D5460" t="inlineStr">
        <is>
          <t>verchange</t>
        </is>
      </c>
      <c r="E5460" t="inlineStr">
        <is>
          <t>contextlib2</t>
        </is>
      </c>
      <c r="F5460">
        <f>=0.5.5</f>
        <v/>
      </c>
      <c r="G5460" t="inlineStr">
        <is>
          <t>contextlib2</t>
        </is>
      </c>
      <c r="H5460">
        <f>=0.5.4</f>
        <v/>
      </c>
    </row>
    <row r="5461">
      <c r="A5461" t="inlineStr">
        <is>
          <t>haldane</t>
        </is>
      </c>
      <c r="B5461" t="inlineStr">
        <is>
          <t>bc0590729bccdd7a39a5a8ee26d1ae29a54b447e</t>
        </is>
      </c>
      <c r="C5461" t="inlineStr">
        <is>
          <t>2018-05-14 20:56:44+00:00</t>
        </is>
      </c>
      <c r="D5461" t="inlineStr">
        <is>
          <t>verchange</t>
        </is>
      </c>
      <c r="E5461" t="inlineStr">
        <is>
          <t>jmespath</t>
        </is>
      </c>
      <c r="F5461">
        <f>=0.9.3</f>
        <v/>
      </c>
      <c r="G5461" t="inlineStr">
        <is>
          <t>jmespath</t>
        </is>
      </c>
      <c r="H5461">
        <f>=0.9.2</f>
        <v/>
      </c>
    </row>
    <row r="5462">
      <c r="A5462" t="inlineStr">
        <is>
          <t>haldane</t>
        </is>
      </c>
      <c r="B5462" t="inlineStr">
        <is>
          <t>bc0590729bccdd7a39a5a8ee26d1ae29a54b447e</t>
        </is>
      </c>
      <c r="C5462" t="inlineStr">
        <is>
          <t>2018-05-14 20:56:44+00:00</t>
        </is>
      </c>
      <c r="D5462" t="inlineStr">
        <is>
          <t>verchange</t>
        </is>
      </c>
      <c r="E5462" t="inlineStr">
        <is>
          <t>pytest</t>
        </is>
      </c>
      <c r="F5462">
        <f>=3.5.1</f>
        <v/>
      </c>
      <c r="G5462" t="inlineStr">
        <is>
          <t>pytest</t>
        </is>
      </c>
      <c r="H5462">
        <f>=3.0.6</f>
        <v/>
      </c>
    </row>
    <row r="5463">
      <c r="A5463" t="inlineStr">
        <is>
          <t>haldane</t>
        </is>
      </c>
      <c r="B5463" t="inlineStr">
        <is>
          <t>bc0590729bccdd7a39a5a8ee26d1ae29a54b447e</t>
        </is>
      </c>
      <c r="C5463" t="inlineStr">
        <is>
          <t>2018-05-14 20:56:44+00:00</t>
        </is>
      </c>
      <c r="D5463" t="inlineStr">
        <is>
          <t>verchange</t>
        </is>
      </c>
      <c r="E5463" t="inlineStr">
        <is>
          <t>s3transfer</t>
        </is>
      </c>
      <c r="F5463">
        <f>=0.1.13</f>
        <v/>
      </c>
      <c r="G5463" t="inlineStr">
        <is>
          <t>s3transfer</t>
        </is>
      </c>
      <c r="H5463">
        <f>=0.1.10</f>
        <v/>
      </c>
    </row>
    <row r="5464">
      <c r="A5464" t="inlineStr">
        <is>
          <t>haldane</t>
        </is>
      </c>
      <c r="B5464" t="inlineStr">
        <is>
          <t>bc0590729bccdd7a39a5a8ee26d1ae29a54b447e</t>
        </is>
      </c>
      <c r="C5464" t="inlineStr">
        <is>
          <t>2018-05-14 20:56:44+00:00</t>
        </is>
      </c>
      <c r="D5464" t="inlineStr">
        <is>
          <t>verchange</t>
        </is>
      </c>
      <c r="E5464" t="inlineStr">
        <is>
          <t>futures</t>
        </is>
      </c>
      <c r="F5464">
        <f>=3.2.0</f>
        <v/>
      </c>
      <c r="G5464" t="inlineStr">
        <is>
          <t>futures</t>
        </is>
      </c>
      <c r="H5464">
        <f>=3.0.5</f>
        <v/>
      </c>
    </row>
    <row r="5465">
      <c r="A5465" t="inlineStr">
        <is>
          <t>haldane</t>
        </is>
      </c>
      <c r="B5465" t="inlineStr">
        <is>
          <t>bc0590729bccdd7a39a5a8ee26d1ae29a54b447e</t>
        </is>
      </c>
      <c r="C5465" t="inlineStr">
        <is>
          <t>2018-05-14 20:56:44+00:00</t>
        </is>
      </c>
      <c r="D5465" t="inlineStr">
        <is>
          <t>verchange</t>
        </is>
      </c>
      <c r="E5465" t="inlineStr">
        <is>
          <t>six</t>
        </is>
      </c>
      <c r="F5465">
        <f>=1.11.0</f>
        <v/>
      </c>
      <c r="G5465" t="inlineStr">
        <is>
          <t>six</t>
        </is>
      </c>
      <c r="H5465">
        <f>=1.10.0</f>
        <v/>
      </c>
    </row>
    <row r="5466">
      <c r="A5466" t="inlineStr">
        <is>
          <t>haldane</t>
        </is>
      </c>
      <c r="B5466" t="inlineStr">
        <is>
          <t>bc0590729bccdd7a39a5a8ee26d1ae29a54b447e</t>
        </is>
      </c>
      <c r="C5466" t="inlineStr">
        <is>
          <t>2018-05-14 20:56:44+00:00</t>
        </is>
      </c>
      <c r="D5466" t="inlineStr">
        <is>
          <t>verchange</t>
        </is>
      </c>
      <c r="E5466" t="inlineStr">
        <is>
          <t>WebOb</t>
        </is>
      </c>
      <c r="F5466">
        <f>=1.8.1</f>
        <v/>
      </c>
      <c r="G5466" t="inlineStr">
        <is>
          <t>WebOb</t>
        </is>
      </c>
      <c r="H5466">
        <f>=1.7.1</f>
        <v/>
      </c>
    </row>
    <row r="5467">
      <c r="A5467" t="inlineStr">
        <is>
          <t>haldane</t>
        </is>
      </c>
      <c r="B5467" t="inlineStr">
        <is>
          <t>bc0590729bccdd7a39a5a8ee26d1ae29a54b447e</t>
        </is>
      </c>
      <c r="C5467" t="inlineStr">
        <is>
          <t>2018-05-14 20:56:44+00:00</t>
        </is>
      </c>
      <c r="D5467" t="inlineStr">
        <is>
          <t>verchange</t>
        </is>
      </c>
      <c r="E5467" t="inlineStr">
        <is>
          <t>py</t>
        </is>
      </c>
      <c r="F5467">
        <f>=1.5.3</f>
        <v/>
      </c>
      <c r="G5467" t="inlineStr">
        <is>
          <t>py</t>
        </is>
      </c>
      <c r="H5467">
        <f>=1.4.32</f>
        <v/>
      </c>
    </row>
    <row r="5468">
      <c r="A5468" t="inlineStr">
        <is>
          <t>haldane</t>
        </is>
      </c>
      <c r="B5468" t="inlineStr">
        <is>
          <t>bc0590729bccdd7a39a5a8ee26d1ae29a54b447e</t>
        </is>
      </c>
      <c r="C5468" t="inlineStr">
        <is>
          <t>2018-05-14 20:56:44+00:00</t>
        </is>
      </c>
      <c r="D5468" t="inlineStr">
        <is>
          <t>verchange</t>
        </is>
      </c>
      <c r="E5468" t="inlineStr">
        <is>
          <t>bugsnag</t>
        </is>
      </c>
      <c r="F5468">
        <f>=3.4.2</f>
        <v/>
      </c>
      <c r="G5468" t="inlineStr">
        <is>
          <t>bugsnag</t>
        </is>
      </c>
      <c r="H5468">
        <f>=3.1.0</f>
        <v/>
      </c>
    </row>
    <row r="5469">
      <c r="A5469" t="inlineStr">
        <is>
          <t>haldane</t>
        </is>
      </c>
      <c r="B5469" t="inlineStr">
        <is>
          <t>bc0590729bccdd7a39a5a8ee26d1ae29a54b447e</t>
        </is>
      </c>
      <c r="C5469" t="inlineStr">
        <is>
          <t>2018-05-14 20:56:44+00:00</t>
        </is>
      </c>
      <c r="D5469" t="inlineStr">
        <is>
          <t>verchange</t>
        </is>
      </c>
      <c r="E5469" t="inlineStr">
        <is>
          <t>eventlet</t>
        </is>
      </c>
      <c r="F5469">
        <f>=0.23.0</f>
        <v/>
      </c>
      <c r="G5469" t="inlineStr">
        <is>
          <t>eventlet</t>
        </is>
      </c>
      <c r="H5469">
        <f>=0.20.1</f>
        <v/>
      </c>
    </row>
    <row r="5470">
      <c r="A5470" t="inlineStr">
        <is>
          <t>haldane</t>
        </is>
      </c>
      <c r="B5470" t="inlineStr">
        <is>
          <t>bc0590729bccdd7a39a5a8ee26d1ae29a54b447e</t>
        </is>
      </c>
      <c r="C5470" t="inlineStr">
        <is>
          <t>2018-05-14 20:56:44+00:00</t>
        </is>
      </c>
      <c r="D5470" t="inlineStr">
        <is>
          <t>verchange</t>
        </is>
      </c>
      <c r="E5470" t="inlineStr">
        <is>
          <t>packaging</t>
        </is>
      </c>
      <c r="F5470">
        <f>=17.1</f>
        <v/>
      </c>
      <c r="G5470" t="inlineStr">
        <is>
          <t>packaging</t>
        </is>
      </c>
      <c r="H5470">
        <f>=16.8</f>
        <v/>
      </c>
    </row>
    <row r="5471">
      <c r="A5471" t="inlineStr">
        <is>
          <t>haldane</t>
        </is>
      </c>
      <c r="B5471" t="inlineStr">
        <is>
          <t>bc0590729bccdd7a39a5a8ee26d1ae29a54b447e</t>
        </is>
      </c>
      <c r="C5471" t="inlineStr">
        <is>
          <t>2018-05-14 20:56:44+00:00</t>
        </is>
      </c>
      <c r="D5471" t="inlineStr">
        <is>
          <t>verchange</t>
        </is>
      </c>
      <c r="E5471" t="inlineStr">
        <is>
          <t>gevent</t>
        </is>
      </c>
      <c r="F5471">
        <f>=1.3.0</f>
        <v/>
      </c>
      <c r="G5471" t="inlineStr">
        <is>
          <t>gevent</t>
        </is>
      </c>
      <c r="H5471">
        <f>=1.2.1</f>
        <v/>
      </c>
    </row>
    <row r="5472">
      <c r="A5472" t="inlineStr">
        <is>
          <t>haldane</t>
        </is>
      </c>
      <c r="B5472" t="inlineStr">
        <is>
          <t>bc0590729bccdd7a39a5a8ee26d1ae29a54b447e</t>
        </is>
      </c>
      <c r="C5472" t="inlineStr">
        <is>
          <t>2018-05-14 20:56:44+00:00</t>
        </is>
      </c>
      <c r="D5472" t="inlineStr">
        <is>
          <t>verchange</t>
        </is>
      </c>
      <c r="E5472" t="inlineStr">
        <is>
          <t>python-dateutil</t>
        </is>
      </c>
      <c r="F5472">
        <f>=2.7.3</f>
        <v/>
      </c>
      <c r="G5472" t="inlineStr">
        <is>
          <t>python-dateutil</t>
        </is>
      </c>
      <c r="H5472">
        <f>=2.6.0</f>
        <v/>
      </c>
    </row>
    <row r="5473">
      <c r="A5473" t="inlineStr">
        <is>
          <t>haldane</t>
        </is>
      </c>
      <c r="B5473" t="inlineStr">
        <is>
          <t>bc0590729bccdd7a39a5a8ee26d1ae29a54b447e</t>
        </is>
      </c>
      <c r="C5473" t="inlineStr">
        <is>
          <t>2018-05-14 20:56:44+00:00</t>
        </is>
      </c>
      <c r="D5473" t="inlineStr">
        <is>
          <t>verchange</t>
        </is>
      </c>
      <c r="E5473" t="inlineStr">
        <is>
          <t>docutils</t>
        </is>
      </c>
      <c r="F5473">
        <f>=0.14</f>
        <v/>
      </c>
      <c r="G5473" t="inlineStr">
        <is>
          <t>docutils</t>
        </is>
      </c>
      <c r="H5473">
        <f>=0.13.1</f>
        <v/>
      </c>
    </row>
    <row r="5474">
      <c r="A5474" t="inlineStr">
        <is>
          <t>haldane</t>
        </is>
      </c>
      <c r="B5474" t="inlineStr">
        <is>
          <t>bc0590729bccdd7a39a5a8ee26d1ae29a54b447e</t>
        </is>
      </c>
      <c r="C5474" t="inlineStr">
        <is>
          <t>2018-05-14 20:56:44+00:00</t>
        </is>
      </c>
      <c r="D5474" t="inlineStr">
        <is>
          <t>verchange</t>
        </is>
      </c>
      <c r="E5474" t="inlineStr">
        <is>
          <t>Werkzeug</t>
        </is>
      </c>
      <c r="F5474">
        <f>=0.14.1</f>
        <v/>
      </c>
      <c r="G5474" t="inlineStr">
        <is>
          <t>Werkzeug</t>
        </is>
      </c>
      <c r="H5474">
        <f>=0.12</f>
        <v/>
      </c>
    </row>
    <row r="5475">
      <c r="A5475" t="inlineStr">
        <is>
          <t>haldane</t>
        </is>
      </c>
      <c r="B5475" t="inlineStr">
        <is>
          <t>bc0590729bccdd7a39a5a8ee26d1ae29a54b447e</t>
        </is>
      </c>
      <c r="C5475" t="inlineStr">
        <is>
          <t>2018-05-14 20:56:44+00:00</t>
        </is>
      </c>
      <c r="D5475" t="inlineStr">
        <is>
          <t>verchange</t>
        </is>
      </c>
      <c r="E5475" t="inlineStr">
        <is>
          <t>botocore</t>
        </is>
      </c>
      <c r="F5475">
        <f>=1.10.19</f>
        <v/>
      </c>
      <c r="G5475" t="inlineStr">
        <is>
          <t>botocore</t>
        </is>
      </c>
      <c r="H5475">
        <f>=1.5.26</f>
        <v/>
      </c>
    </row>
    <row r="5476">
      <c r="A5476" t="inlineStr">
        <is>
          <t>haldane</t>
        </is>
      </c>
      <c r="B5476" t="inlineStr">
        <is>
          <t>bc0590729bccdd7a39a5a8ee26d1ae29a54b447e</t>
        </is>
      </c>
      <c r="C5476" t="inlineStr">
        <is>
          <t>2018-05-14 20:56:44+00:00</t>
        </is>
      </c>
      <c r="D5476" t="inlineStr">
        <is>
          <t>verchange</t>
        </is>
      </c>
      <c r="E5476" t="inlineStr">
        <is>
          <t>boto3</t>
        </is>
      </c>
      <c r="F5476">
        <f>=1.7.19</f>
        <v/>
      </c>
      <c r="G5476" t="inlineStr">
        <is>
          <t>boto3</t>
        </is>
      </c>
      <c r="H5476">
        <f>=1.4.4</f>
        <v/>
      </c>
    </row>
    <row r="5477">
      <c r="A5477" t="inlineStr">
        <is>
          <t>haldane</t>
        </is>
      </c>
      <c r="B5477" t="inlineStr">
        <is>
          <t>bc0590729bccdd7a39a5a8ee26d1ae29a54b447e</t>
        </is>
      </c>
      <c r="C5477" t="inlineStr">
        <is>
          <t>2018-05-14 20:56:44+00:00</t>
        </is>
      </c>
      <c r="D5477" t="inlineStr">
        <is>
          <t>verchange</t>
        </is>
      </c>
      <c r="E5477" t="inlineStr">
        <is>
          <t>gunicorn</t>
        </is>
      </c>
      <c r="F5477">
        <f>=19.8.1</f>
        <v/>
      </c>
      <c r="G5477" t="inlineStr">
        <is>
          <t>gunicorn</t>
        </is>
      </c>
      <c r="H5477">
        <f>=19.7.0</f>
        <v/>
      </c>
    </row>
    <row r="5478">
      <c r="A5478" t="inlineStr">
        <is>
          <t>haldane</t>
        </is>
      </c>
      <c r="B5478" t="inlineStr">
        <is>
          <t>bc0590729bccdd7a39a5a8ee26d1ae29a54b447e</t>
        </is>
      </c>
      <c r="C5478" t="inlineStr">
        <is>
          <t>2018-05-14 20:56:44+00:00</t>
        </is>
      </c>
      <c r="D5478" t="inlineStr">
        <is>
          <t>verchange</t>
        </is>
      </c>
      <c r="E5478" t="inlineStr">
        <is>
          <t>greenlet</t>
        </is>
      </c>
      <c r="F5478">
        <f>=0.4.13</f>
        <v/>
      </c>
      <c r="G5478" t="inlineStr">
        <is>
          <t>greenlet</t>
        </is>
      </c>
      <c r="H5478">
        <f>=0.4.12</f>
        <v/>
      </c>
    </row>
    <row r="5479">
      <c r="A5479" t="inlineStr">
        <is>
          <t>haldane</t>
        </is>
      </c>
      <c r="B5479" t="inlineStr">
        <is>
          <t>bc0590729bccdd7a39a5a8ee26d1ae29a54b447e</t>
        </is>
      </c>
      <c r="C5479" t="inlineStr">
        <is>
          <t>2018-05-14 20:56:44+00:00</t>
        </is>
      </c>
      <c r="D5479" t="inlineStr">
        <is>
          <t>verchange</t>
        </is>
      </c>
      <c r="E5479" t="inlineStr">
        <is>
          <t>raven</t>
        </is>
      </c>
      <c r="F5479">
        <f>=6.8.0</f>
        <v/>
      </c>
      <c r="G5479" t="inlineStr">
        <is>
          <t>raven</t>
        </is>
      </c>
      <c r="H5479">
        <f>=6.0.0</f>
        <v/>
      </c>
    </row>
    <row r="5480">
      <c r="A5480" t="inlineStr">
        <is>
          <t>haldane</t>
        </is>
      </c>
      <c r="B5480" t="inlineStr">
        <is>
          <t>bc0590729bccdd7a39a5a8ee26d1ae29a54b447e</t>
        </is>
      </c>
      <c r="C5480" t="inlineStr">
        <is>
          <t>2018-05-14 20:56:44+00:00</t>
        </is>
      </c>
      <c r="D5480" t="inlineStr">
        <is>
          <t>verchange</t>
        </is>
      </c>
      <c r="E5480" t="inlineStr">
        <is>
          <t>Flask</t>
        </is>
      </c>
      <c r="F5480">
        <f>=1.0.2</f>
        <v/>
      </c>
      <c r="G5480" t="inlineStr">
        <is>
          <t>Flask</t>
        </is>
      </c>
      <c r="H5480">
        <f>=0.12</f>
        <v/>
      </c>
    </row>
    <row r="5481">
      <c r="A5481" t="inlineStr">
        <is>
          <t>haldane</t>
        </is>
      </c>
      <c r="B5481" t="inlineStr">
        <is>
          <t>bc0590729bccdd7a39a5a8ee26d1ae29a54b447e</t>
        </is>
      </c>
      <c r="C5481" t="inlineStr">
        <is>
          <t>2018-05-14 20:56:44+00:00</t>
        </is>
      </c>
      <c r="D5481" t="inlineStr">
        <is>
          <t>verchange</t>
        </is>
      </c>
      <c r="E5481" t="inlineStr">
        <is>
          <t>Jinja2</t>
        </is>
      </c>
      <c r="F5481">
        <f>=2.10</f>
        <v/>
      </c>
      <c r="G5481" t="inlineStr">
        <is>
          <t>Jinja2</t>
        </is>
      </c>
      <c r="H5481">
        <f>=2.9.5</f>
        <v/>
      </c>
    </row>
    <row r="5482">
      <c r="A5482" t="inlineStr">
        <is>
          <t>haldane</t>
        </is>
      </c>
      <c r="B5482" t="inlineStr">
        <is>
          <t>bc0590729bccdd7a39a5a8ee26d1ae29a54b447e</t>
        </is>
      </c>
      <c r="C5482" t="inlineStr">
        <is>
          <t>2018-05-14 20:56:44+00:00</t>
        </is>
      </c>
      <c r="D5482" t="inlineStr">
        <is>
          <t>add</t>
        </is>
      </c>
      <c r="E5482" t="inlineStr">
        <is>
          <t>attrs</t>
        </is>
      </c>
      <c r="F5482">
        <f>=18.1.0</f>
        <v/>
      </c>
      <c r="G5482" t="inlineStr"/>
      <c r="H5482" t="inlineStr"/>
    </row>
    <row r="5483">
      <c r="A5483" t="inlineStr">
        <is>
          <t>haldane</t>
        </is>
      </c>
      <c r="B5483" t="inlineStr">
        <is>
          <t>bc0590729bccdd7a39a5a8ee26d1ae29a54b447e</t>
        </is>
      </c>
      <c r="C5483" t="inlineStr">
        <is>
          <t>2018-05-14 20:56:44+00:00</t>
        </is>
      </c>
      <c r="D5483" t="inlineStr">
        <is>
          <t>add</t>
        </is>
      </c>
      <c r="E5483" t="inlineStr">
        <is>
          <t>funcsigs</t>
        </is>
      </c>
      <c r="F5483">
        <f>=1.0.2</f>
        <v/>
      </c>
      <c r="G5483" t="inlineStr"/>
      <c r="H5483" t="inlineStr"/>
    </row>
    <row r="5484">
      <c r="A5484" t="inlineStr">
        <is>
          <t>haldane</t>
        </is>
      </c>
      <c r="B5484" t="inlineStr">
        <is>
          <t>bc0590729bccdd7a39a5a8ee26d1ae29a54b447e</t>
        </is>
      </c>
      <c r="C5484" t="inlineStr">
        <is>
          <t>2018-05-14 20:56:44+00:00</t>
        </is>
      </c>
      <c r="D5484" t="inlineStr">
        <is>
          <t>add</t>
        </is>
      </c>
      <c r="E5484" t="inlineStr">
        <is>
          <t>more-itertools</t>
        </is>
      </c>
      <c r="F5484">
        <f>=4.1.0</f>
        <v/>
      </c>
      <c r="G5484" t="inlineStr"/>
      <c r="H5484" t="inlineStr"/>
    </row>
    <row r="5485">
      <c r="A5485" t="inlineStr">
        <is>
          <t>haldane</t>
        </is>
      </c>
      <c r="B5485" t="inlineStr">
        <is>
          <t>bc0590729bccdd7a39a5a8ee26d1ae29a54b447e</t>
        </is>
      </c>
      <c r="C5485" t="inlineStr">
        <is>
          <t>2018-05-14 20:56:44+00:00</t>
        </is>
      </c>
      <c r="D5485" t="inlineStr">
        <is>
          <t>add</t>
        </is>
      </c>
      <c r="E5485" t="inlineStr">
        <is>
          <t>pluggy</t>
        </is>
      </c>
      <c r="F5485">
        <f>=0.6.0</f>
        <v/>
      </c>
      <c r="G5485" t="inlineStr"/>
      <c r="H5485" t="inlineStr"/>
    </row>
    <row r="5486">
      <c r="A5486" t="inlineStr">
        <is>
          <t>haldane</t>
        </is>
      </c>
      <c r="B5486" t="inlineStr">
        <is>
          <t>bc0590729bccdd7a39a5a8ee26d1ae29a54b447e</t>
        </is>
      </c>
      <c r="C5486" t="inlineStr">
        <is>
          <t>2018-05-14 20:56:44+00:00</t>
        </is>
      </c>
      <c r="D5486" t="inlineStr">
        <is>
          <t>add</t>
        </is>
      </c>
      <c r="E5486" t="inlineStr">
        <is>
          <t>psutil</t>
        </is>
      </c>
      <c r="F5486">
        <f>=5.4.5</f>
        <v/>
      </c>
      <c r="G5486" t="inlineStr"/>
      <c r="H5486" t="inlineStr"/>
    </row>
    <row r="5487">
      <c r="A5487" t="inlineStr">
        <is>
          <t>defcon</t>
        </is>
      </c>
      <c r="B5487" t="inlineStr">
        <is>
          <t>78789bc16323086f5276c181e43a349dd5632be8</t>
        </is>
      </c>
      <c r="C5487" t="inlineStr">
        <is>
          <t>2016-12-22 18:16:17+00:00</t>
        </is>
      </c>
      <c r="D5487" t="inlineStr">
        <is>
          <t>verchange</t>
        </is>
      </c>
      <c r="E5487" t="inlineStr">
        <is>
          <t>fonttools</t>
        </is>
      </c>
      <c r="F5487">
        <f>=3.4.0</f>
        <v/>
      </c>
      <c r="G5487" t="inlineStr">
        <is>
          <t>fonttools</t>
        </is>
      </c>
      <c r="H5487">
        <f>=3.1.2</f>
        <v/>
      </c>
    </row>
    <row r="5488">
      <c r="A5488" t="inlineStr">
        <is>
          <t>defcon</t>
        </is>
      </c>
      <c r="B5488" t="inlineStr">
        <is>
          <t>42e791481f9dcbefd3d58c82686d4f395a44bc66</t>
        </is>
      </c>
      <c r="C5488" t="inlineStr">
        <is>
          <t>2017-02-27 12:00:32+00:00</t>
        </is>
      </c>
      <c r="D5488" t="inlineStr">
        <is>
          <t>verchange</t>
        </is>
      </c>
      <c r="E5488" t="inlineStr">
        <is>
          <t>fonttools</t>
        </is>
      </c>
      <c r="F5488">
        <f>=3.7.2</f>
        <v/>
      </c>
      <c r="G5488" t="inlineStr">
        <is>
          <t>fonttools</t>
        </is>
      </c>
      <c r="H5488">
        <f>=3.4.0</f>
        <v/>
      </c>
    </row>
    <row r="5489">
      <c r="A5489" t="inlineStr">
        <is>
          <t>defcon</t>
        </is>
      </c>
      <c r="B5489" t="inlineStr">
        <is>
          <t>8d3fe715a3db7707b76faec73811e1c490a198e4</t>
        </is>
      </c>
      <c r="C5489" t="inlineStr">
        <is>
          <t>2017-03-07 18:21:45+00:00</t>
        </is>
      </c>
      <c r="D5489" t="inlineStr">
        <is>
          <t>verchange</t>
        </is>
      </c>
      <c r="E5489" t="inlineStr">
        <is>
          <t>fonttools</t>
        </is>
      </c>
      <c r="F5489">
        <f>=3.8.0</f>
        <v/>
      </c>
      <c r="G5489" t="inlineStr">
        <is>
          <t>fonttools</t>
        </is>
      </c>
      <c r="H5489">
        <f>=3.7.2</f>
        <v/>
      </c>
    </row>
    <row r="5490">
      <c r="A5490" t="inlineStr">
        <is>
          <t>defcon</t>
        </is>
      </c>
      <c r="B5490" t="inlineStr">
        <is>
          <t>7ccbd9183ec3b20b0f9ecf5c3bf22dbb1830a424</t>
        </is>
      </c>
      <c r="C5490" t="inlineStr">
        <is>
          <t>2017-03-24 16:54:42+00:00</t>
        </is>
      </c>
      <c r="D5490" t="inlineStr">
        <is>
          <t>verchange</t>
        </is>
      </c>
      <c r="E5490" t="inlineStr">
        <is>
          <t>fonttools</t>
        </is>
      </c>
      <c r="F5490">
        <f>=3.9.1</f>
        <v/>
      </c>
      <c r="G5490" t="inlineStr">
        <is>
          <t>fonttools</t>
        </is>
      </c>
      <c r="H5490">
        <f>=3.8.0</f>
        <v/>
      </c>
    </row>
    <row r="5491">
      <c r="A5491" t="inlineStr">
        <is>
          <t>defcon</t>
        </is>
      </c>
      <c r="B5491" t="inlineStr">
        <is>
          <t>244600f8b0c08a102cc60ef32c1b3ea3cba009c9</t>
        </is>
      </c>
      <c r="C5491" t="inlineStr">
        <is>
          <t>2017-05-24 11:20:56+00:00</t>
        </is>
      </c>
      <c r="D5491" t="inlineStr">
        <is>
          <t>verchange</t>
        </is>
      </c>
      <c r="E5491" t="inlineStr">
        <is>
          <t>fonttools</t>
        </is>
      </c>
      <c r="F5491">
        <f>=3.10.0</f>
        <v/>
      </c>
      <c r="G5491" t="inlineStr">
        <is>
          <t>fonttools</t>
        </is>
      </c>
      <c r="H5491">
        <f>=3.9.1</f>
        <v/>
      </c>
    </row>
    <row r="5492">
      <c r="A5492" t="inlineStr">
        <is>
          <t>defcon</t>
        </is>
      </c>
      <c r="B5492" t="inlineStr">
        <is>
          <t>93d3374a03166e543f638cb5ced4c4935f42bfc7</t>
        </is>
      </c>
      <c r="C5492" t="inlineStr">
        <is>
          <t>2017-06-05 16:49:58+00:00</t>
        </is>
      </c>
      <c r="D5492" t="inlineStr">
        <is>
          <t>verchange</t>
        </is>
      </c>
      <c r="E5492" t="inlineStr">
        <is>
          <t>fonttools</t>
        </is>
      </c>
      <c r="F5492">
        <f>=3.13.1</f>
        <v/>
      </c>
      <c r="G5492" t="inlineStr">
        <is>
          <t>fonttools</t>
        </is>
      </c>
      <c r="H5492">
        <f>=3.10.0</f>
        <v/>
      </c>
    </row>
    <row r="5493">
      <c r="A5493" t="inlineStr">
        <is>
          <t>defcon</t>
        </is>
      </c>
      <c r="B5493" t="inlineStr">
        <is>
          <t>93d3374a03166e543f638cb5ced4c4935f42bfc7</t>
        </is>
      </c>
      <c r="C5493" t="inlineStr">
        <is>
          <t>2017-06-05 16:49:58+00:00</t>
        </is>
      </c>
      <c r="D5493" t="inlineStr">
        <is>
          <t>verchange</t>
        </is>
      </c>
      <c r="E5493" t="inlineStr">
        <is>
          <t>ufoLib</t>
        </is>
      </c>
      <c r="F5493">
        <f>=2.1.0</f>
        <v/>
      </c>
      <c r="G5493" t="inlineStr">
        <is>
          <t>ufoLib</t>
        </is>
      </c>
      <c r="H5493">
        <f>=2.0.0</f>
        <v/>
      </c>
    </row>
    <row r="5494">
      <c r="A5494" t="inlineStr">
        <is>
          <t>defcon</t>
        </is>
      </c>
      <c r="B5494" t="inlineStr">
        <is>
          <t>5998f5be11f9f21cb3a3a648f86fa9cf388a8c26</t>
        </is>
      </c>
      <c r="C5494" t="inlineStr">
        <is>
          <t>2018-03-23 03:58:47+00:00</t>
        </is>
      </c>
      <c r="D5494" t="inlineStr">
        <is>
          <t>verchange</t>
        </is>
      </c>
      <c r="E5494" t="inlineStr">
        <is>
          <t>fonttools</t>
        </is>
      </c>
      <c r="F5494">
        <f>=3.24.1</f>
        <v/>
      </c>
      <c r="G5494" t="inlineStr">
        <is>
          <t>fonttools</t>
        </is>
      </c>
      <c r="H5494">
        <f>=3.13.1</f>
        <v/>
      </c>
    </row>
    <row r="5495">
      <c r="A5495" t="inlineStr">
        <is>
          <t>defcon</t>
        </is>
      </c>
      <c r="B5495" t="inlineStr">
        <is>
          <t>5998f5be11f9f21cb3a3a648f86fa9cf388a8c26</t>
        </is>
      </c>
      <c r="C5495" t="inlineStr">
        <is>
          <t>2018-03-23 03:58:47+00:00</t>
        </is>
      </c>
      <c r="D5495" t="inlineStr">
        <is>
          <t>verchange</t>
        </is>
      </c>
      <c r="E5495" t="inlineStr">
        <is>
          <t>ufoLib</t>
        </is>
      </c>
      <c r="F5495">
        <f>=2.1.1</f>
        <v/>
      </c>
      <c r="G5495" t="inlineStr">
        <is>
          <t>ufoLib</t>
        </is>
      </c>
      <c r="H5495">
        <f>=2.1.0</f>
        <v/>
      </c>
    </row>
    <row r="5496">
      <c r="A5496" t="inlineStr">
        <is>
          <t>defcon</t>
        </is>
      </c>
      <c r="B5496" t="inlineStr">
        <is>
          <t>344bee43a41a44324542a1d0afa9b855fc9ee575</t>
        </is>
      </c>
      <c r="C5496" t="inlineStr">
        <is>
          <t>2018-08-07 15:18:03+00:00</t>
        </is>
      </c>
      <c r="D5496" t="inlineStr">
        <is>
          <t>verchange</t>
        </is>
      </c>
      <c r="E5496" t="inlineStr">
        <is>
          <t>fonttools</t>
        </is>
      </c>
      <c r="F5496">
        <f>=3.29.0</f>
        <v/>
      </c>
      <c r="G5496" t="inlineStr">
        <is>
          <t>fonttools</t>
        </is>
      </c>
      <c r="H5496">
        <f>=3.24.1</f>
        <v/>
      </c>
    </row>
    <row r="5497">
      <c r="A5497" t="inlineStr">
        <is>
          <t>defcon</t>
        </is>
      </c>
      <c r="B5497" t="inlineStr">
        <is>
          <t>344bee43a41a44324542a1d0afa9b855fc9ee575</t>
        </is>
      </c>
      <c r="C5497" t="inlineStr">
        <is>
          <t>2018-08-07 15:18:03+00:00</t>
        </is>
      </c>
      <c r="D5497" t="inlineStr">
        <is>
          <t>verchange</t>
        </is>
      </c>
      <c r="E5497" t="inlineStr">
        <is>
          <t>ufoLib</t>
        </is>
      </c>
      <c r="F5497">
        <f>=2.3.1</f>
        <v/>
      </c>
      <c r="G5497" t="inlineStr">
        <is>
          <t>ufoLib</t>
        </is>
      </c>
      <c r="H5497">
        <f>=2.1.1</f>
        <v/>
      </c>
    </row>
    <row r="5498">
      <c r="A5498" t="inlineStr">
        <is>
          <t>defcon</t>
        </is>
      </c>
      <c r="B5498" t="inlineStr">
        <is>
          <t>931740d8e8ee3b1fa8546191bb5311cf56ac4b57</t>
        </is>
      </c>
      <c r="C5498" t="inlineStr">
        <is>
          <t>2018-11-01 11:11:31+00:00</t>
        </is>
      </c>
      <c r="D5498" t="inlineStr">
        <is>
          <t>verchange</t>
        </is>
      </c>
      <c r="E5498" t="inlineStr">
        <is>
          <t>fonttools</t>
        </is>
      </c>
      <c r="F5498">
        <f>=3.31.0</f>
        <v/>
      </c>
      <c r="G5498" t="inlineStr">
        <is>
          <t>fonttools</t>
        </is>
      </c>
      <c r="H5498">
        <f>=3.29.0</f>
        <v/>
      </c>
    </row>
    <row r="5499">
      <c r="A5499" t="inlineStr">
        <is>
          <t>defcon</t>
        </is>
      </c>
      <c r="B5499" t="inlineStr">
        <is>
          <t>931740d8e8ee3b1fa8546191bb5311cf56ac4b57</t>
        </is>
      </c>
      <c r="C5499" t="inlineStr">
        <is>
          <t>2018-11-01 11:11:31+00:00</t>
        </is>
      </c>
      <c r="D5499" t="inlineStr">
        <is>
          <t>rem</t>
        </is>
      </c>
      <c r="E5499" t="inlineStr"/>
      <c r="F5499" t="inlineStr"/>
      <c r="G5499" t="inlineStr">
        <is>
          <t>ufoLib</t>
        </is>
      </c>
      <c r="H5499">
        <f>=2.3.1</f>
        <v/>
      </c>
    </row>
    <row r="5500">
      <c r="A5500" t="inlineStr">
        <is>
          <t>defcon</t>
        </is>
      </c>
      <c r="B5500" t="inlineStr">
        <is>
          <t>b5e18ba61b06e92c9ea93e20ad75d13d1ee77591</t>
        </is>
      </c>
      <c r="C5500" t="inlineStr">
        <is>
          <t>2019-10-04 13:57:48+00:00</t>
        </is>
      </c>
      <c r="D5500" t="inlineStr">
        <is>
          <t>verchange</t>
        </is>
      </c>
      <c r="E5500" t="inlineStr">
        <is>
          <t>fonttools</t>
        </is>
      </c>
      <c r="F5500">
        <f>=3.44.0</f>
        <v/>
      </c>
      <c r="G5500" t="inlineStr">
        <is>
          <t>fonttools</t>
        </is>
      </c>
      <c r="H5500">
        <f>=3.31.0</f>
        <v/>
      </c>
    </row>
    <row r="5501">
      <c r="A5501" t="inlineStr">
        <is>
          <t>defcon</t>
        </is>
      </c>
      <c r="B5501" t="inlineStr">
        <is>
          <t>bfa8f6a17d82db09ee5d3e929cda493a1b421d1d</t>
        </is>
      </c>
      <c r="C5501" t="inlineStr">
        <is>
          <t>2020-05-27 05:21:28+00:00</t>
        </is>
      </c>
      <c r="D5501" t="inlineStr">
        <is>
          <t>verchange</t>
        </is>
      </c>
      <c r="E5501" t="inlineStr">
        <is>
          <t>fonttools</t>
        </is>
      </c>
      <c r="F5501">
        <f>=4.10.2</f>
        <v/>
      </c>
      <c r="G5501" t="inlineStr">
        <is>
          <t>fonttools</t>
        </is>
      </c>
      <c r="H5501">
        <f>=3.44.0</f>
        <v/>
      </c>
    </row>
    <row r="5502">
      <c r="A5502" t="inlineStr">
        <is>
          <t>defcon</t>
        </is>
      </c>
      <c r="B5502" t="inlineStr">
        <is>
          <t>cfe79989d881b739b638501297cb22888c38f87b</t>
        </is>
      </c>
      <c r="C5502" t="inlineStr">
        <is>
          <t>2021-03-08 17:26:47+00:00</t>
        </is>
      </c>
      <c r="D5502" t="inlineStr">
        <is>
          <t>verchange</t>
        </is>
      </c>
      <c r="E5502" t="inlineStr">
        <is>
          <t>fonttools</t>
        </is>
      </c>
      <c r="F5502">
        <f>=4.21.1</f>
        <v/>
      </c>
      <c r="G5502" t="inlineStr">
        <is>
          <t>fonttools</t>
        </is>
      </c>
      <c r="H5502">
        <f>=4.10.2</f>
        <v/>
      </c>
    </row>
    <row r="5503">
      <c r="A5503" t="inlineStr">
        <is>
          <t>berry</t>
        </is>
      </c>
      <c r="B5503" t="inlineStr">
        <is>
          <t>8572c93a1fbd431bd89c8f85214a657d87801036</t>
        </is>
      </c>
      <c r="C5503" t="inlineStr">
        <is>
          <t>2016-01-15 12:52:56+00:00</t>
        </is>
      </c>
      <c r="D5503" t="inlineStr">
        <is>
          <t>add</t>
        </is>
      </c>
      <c r="E5503" t="inlineStr">
        <is>
          <t>boto3</t>
        </is>
      </c>
      <c r="F5503" t="inlineStr">
        <is>
          <t>&gt;=1.2.3</t>
        </is>
      </c>
      <c r="G5503" t="inlineStr"/>
      <c r="H5503" t="inlineStr"/>
    </row>
    <row r="5504">
      <c r="A5504" t="inlineStr">
        <is>
          <t>berry</t>
        </is>
      </c>
      <c r="B5504" t="inlineStr">
        <is>
          <t>8572c93a1fbd431bd89c8f85214a657d87801036</t>
        </is>
      </c>
      <c r="C5504" t="inlineStr">
        <is>
          <t>2016-01-15 12:52:56+00:00</t>
        </is>
      </c>
      <c r="D5504" t="inlineStr">
        <is>
          <t>rem</t>
        </is>
      </c>
      <c r="E5504" t="inlineStr"/>
      <c r="F5504" t="inlineStr"/>
      <c r="G5504" t="inlineStr">
        <is>
          <t>boto</t>
        </is>
      </c>
      <c r="H5504" t="inlineStr">
        <is>
          <t>&gt;=2.37.0</t>
        </is>
      </c>
    </row>
    <row r="5505">
      <c r="A5505" t="inlineStr">
        <is>
          <t>berry</t>
        </is>
      </c>
      <c r="B5505" t="inlineStr">
        <is>
          <t>40de9d155fb27a48e14791c16c8c76372487fe0b</t>
        </is>
      </c>
      <c r="C5505" t="inlineStr">
        <is>
          <t>2016-03-21 08:21:32+00:00</t>
        </is>
      </c>
      <c r="D5505" t="inlineStr">
        <is>
          <t>add</t>
        </is>
      </c>
      <c r="E5505" t="inlineStr">
        <is>
          <t>dnspython</t>
        </is>
      </c>
      <c r="F5505" t="inlineStr"/>
      <c r="G5505" t="inlineStr"/>
      <c r="H5505" t="inlineStr"/>
    </row>
    <row r="5506">
      <c r="A5506" t="inlineStr">
        <is>
          <t>berry</t>
        </is>
      </c>
      <c r="B5506" t="inlineStr">
        <is>
          <t>40de9d155fb27a48e14791c16c8c76372487fe0b</t>
        </is>
      </c>
      <c r="C5506" t="inlineStr">
        <is>
          <t>2016-03-21 08:21:32+00:00</t>
        </is>
      </c>
      <c r="D5506" t="inlineStr">
        <is>
          <t>add</t>
        </is>
      </c>
      <c r="E5506" t="inlineStr">
        <is>
          <t>dnspython3</t>
        </is>
      </c>
      <c r="F5506" t="inlineStr"/>
      <c r="G5506" t="inlineStr"/>
      <c r="H5506" t="inlineStr"/>
    </row>
    <row r="5507">
      <c r="A5507" t="inlineStr">
        <is>
          <t>berry</t>
        </is>
      </c>
      <c r="B5507" t="inlineStr">
        <is>
          <t>39f4b36b8ee40aa94fd859193f2541ec8e0d31c9</t>
        </is>
      </c>
      <c r="C5507" t="inlineStr">
        <is>
          <t>2016-10-27 16:40:33+00:00</t>
        </is>
      </c>
      <c r="D5507" t="inlineStr">
        <is>
          <t>verchange</t>
        </is>
      </c>
      <c r="E5507" t="inlineStr">
        <is>
          <t>dnspython</t>
        </is>
      </c>
      <c r="F5507" t="inlineStr">
        <is>
          <t>&gt;=1.15.0</t>
        </is>
      </c>
      <c r="G5507" t="inlineStr">
        <is>
          <t>dnspython</t>
        </is>
      </c>
      <c r="H5507" t="inlineStr"/>
    </row>
    <row r="5508">
      <c r="A5508" t="inlineStr">
        <is>
          <t>berry</t>
        </is>
      </c>
      <c r="B5508" t="inlineStr">
        <is>
          <t>39f4b36b8ee40aa94fd859193f2541ec8e0d31c9</t>
        </is>
      </c>
      <c r="C5508" t="inlineStr">
        <is>
          <t>2016-10-27 16:40:33+00:00</t>
        </is>
      </c>
      <c r="D5508" t="inlineStr">
        <is>
          <t>rem</t>
        </is>
      </c>
      <c r="E5508" t="inlineStr"/>
      <c r="F5508" t="inlineStr"/>
      <c r="G5508" t="inlineStr">
        <is>
          <t>dnspython3</t>
        </is>
      </c>
      <c r="H5508" t="inlineStr"/>
    </row>
    <row r="5509">
      <c r="A5509" t="inlineStr">
        <is>
          <t>predixpy</t>
        </is>
      </c>
      <c r="B5509" t="inlineStr">
        <is>
          <t>602c52295956cd2fe57d17a1f5c661f2ade48452</t>
        </is>
      </c>
      <c r="C5509" t="inlineStr">
        <is>
          <t>2017-06-24 00:23:55+00:00</t>
        </is>
      </c>
      <c r="D5509" t="inlineStr">
        <is>
          <t>add</t>
        </is>
      </c>
      <c r="E5509" t="inlineStr">
        <is>
          <t>boto3</t>
        </is>
      </c>
      <c r="F5509">
        <f>=1.4.4</f>
        <v/>
      </c>
      <c r="G5509" t="inlineStr"/>
      <c r="H5509" t="inlineStr"/>
    </row>
    <row r="5510">
      <c r="A5510" t="inlineStr">
        <is>
          <t>predixpy</t>
        </is>
      </c>
      <c r="B5510" t="inlineStr">
        <is>
          <t>7fe26cf2494ca3e71abe4e7c6ea707fc7fdbe7f6</t>
        </is>
      </c>
      <c r="C5510" t="inlineStr">
        <is>
          <t>2017-08-22 07:24:09+00:00</t>
        </is>
      </c>
      <c r="D5510" t="inlineStr">
        <is>
          <t>verchange</t>
        </is>
      </c>
      <c r="E5510" t="inlineStr">
        <is>
          <t>websocket</t>
        </is>
      </c>
      <c r="F5510" t="inlineStr">
        <is>
          <t>&gt;=0.2.1</t>
        </is>
      </c>
      <c r="G5510" t="inlineStr">
        <is>
          <t>websocket</t>
        </is>
      </c>
      <c r="H5510">
        <f>=0.2.1</f>
        <v/>
      </c>
    </row>
    <row r="5511">
      <c r="A5511" t="inlineStr">
        <is>
          <t>predixpy</t>
        </is>
      </c>
      <c r="B5511" t="inlineStr">
        <is>
          <t>7fe26cf2494ca3e71abe4e7c6ea707fc7fdbe7f6</t>
        </is>
      </c>
      <c r="C5511" t="inlineStr">
        <is>
          <t>2017-08-22 07:24:09+00:00</t>
        </is>
      </c>
      <c r="D5511" t="inlineStr">
        <is>
          <t>verchange</t>
        </is>
      </c>
      <c r="E5511" t="inlineStr">
        <is>
          <t>python-dateutil</t>
        </is>
      </c>
      <c r="F5511" t="inlineStr">
        <is>
          <t>&gt;=2.6.0</t>
        </is>
      </c>
      <c r="G5511" t="inlineStr">
        <is>
          <t>python-dateutil</t>
        </is>
      </c>
      <c r="H5511">
        <f>=2.6.0</f>
        <v/>
      </c>
    </row>
    <row r="5512">
      <c r="A5512" t="inlineStr">
        <is>
          <t>predixpy</t>
        </is>
      </c>
      <c r="B5512" t="inlineStr">
        <is>
          <t>7fe26cf2494ca3e71abe4e7c6ea707fc7fdbe7f6</t>
        </is>
      </c>
      <c r="C5512" t="inlineStr">
        <is>
          <t>2017-08-22 07:24:09+00:00</t>
        </is>
      </c>
      <c r="D5512" t="inlineStr">
        <is>
          <t>verchange</t>
        </is>
      </c>
      <c r="E5512" t="inlineStr">
        <is>
          <t>requests</t>
        </is>
      </c>
      <c r="F5512" t="inlineStr">
        <is>
          <t>&gt;=2.13.0</t>
        </is>
      </c>
      <c r="G5512" t="inlineStr">
        <is>
          <t>requests</t>
        </is>
      </c>
      <c r="H5512">
        <f>=2.13.0</f>
        <v/>
      </c>
    </row>
    <row r="5513">
      <c r="A5513" t="inlineStr">
        <is>
          <t>predixpy</t>
        </is>
      </c>
      <c r="B5513" t="inlineStr">
        <is>
          <t>7fe26cf2494ca3e71abe4e7c6ea707fc7fdbe7f6</t>
        </is>
      </c>
      <c r="C5513" t="inlineStr">
        <is>
          <t>2017-08-22 07:24:09+00:00</t>
        </is>
      </c>
      <c r="D5513" t="inlineStr">
        <is>
          <t>verchange</t>
        </is>
      </c>
      <c r="E5513" t="inlineStr">
        <is>
          <t>PyYAML</t>
        </is>
      </c>
      <c r="F5513" t="inlineStr">
        <is>
          <t>&gt;=3.12</t>
        </is>
      </c>
      <c r="G5513" t="inlineStr">
        <is>
          <t>PyYAML</t>
        </is>
      </c>
      <c r="H5513">
        <f>=3.12</f>
        <v/>
      </c>
    </row>
    <row r="5514">
      <c r="A5514" t="inlineStr">
        <is>
          <t>predixpy</t>
        </is>
      </c>
      <c r="B5514" t="inlineStr">
        <is>
          <t>7fe26cf2494ca3e71abe4e7c6ea707fc7fdbe7f6</t>
        </is>
      </c>
      <c r="C5514" t="inlineStr">
        <is>
          <t>2017-08-22 07:24:09+00:00</t>
        </is>
      </c>
      <c r="D5514" t="inlineStr">
        <is>
          <t>verchange</t>
        </is>
      </c>
      <c r="E5514" t="inlineStr">
        <is>
          <t>boto3</t>
        </is>
      </c>
      <c r="F5514" t="inlineStr">
        <is>
          <t>&gt;=1.4.4</t>
        </is>
      </c>
      <c r="G5514" t="inlineStr">
        <is>
          <t>boto3</t>
        </is>
      </c>
      <c r="H5514">
        <f>=1.4.4</f>
        <v/>
      </c>
    </row>
    <row r="5515">
      <c r="A5515" t="inlineStr">
        <is>
          <t>predixpy</t>
        </is>
      </c>
      <c r="B5515" t="inlineStr">
        <is>
          <t>7fe26cf2494ca3e71abe4e7c6ea707fc7fdbe7f6</t>
        </is>
      </c>
      <c r="C5515" t="inlineStr">
        <is>
          <t>2017-08-22 07:24:09+00:00</t>
        </is>
      </c>
      <c r="D5515" t="inlineStr">
        <is>
          <t>add</t>
        </is>
      </c>
      <c r="E5515" t="inlineStr">
        <is>
          <t>websocket-client</t>
        </is>
      </c>
      <c r="F5515" t="inlineStr">
        <is>
          <t>&gt;=0.40.0</t>
        </is>
      </c>
      <c r="G5515" t="inlineStr"/>
      <c r="H5515" t="inlineStr"/>
    </row>
    <row r="5516">
      <c r="A5516" t="inlineStr">
        <is>
          <t>predixpy</t>
        </is>
      </c>
      <c r="B5516" t="inlineStr">
        <is>
          <t>bd8aaa80badf2e4e273e10ce160308496db8797f</t>
        </is>
      </c>
      <c r="C5516" t="inlineStr">
        <is>
          <t>2018-04-06 16:10:22+00:00</t>
        </is>
      </c>
      <c r="D5516" t="inlineStr">
        <is>
          <t>verchange</t>
        </is>
      </c>
      <c r="E5516" t="inlineStr">
        <is>
          <t>websocket</t>
        </is>
      </c>
      <c r="F5516">
        <f>=0.2.1</f>
        <v/>
      </c>
      <c r="G5516" t="inlineStr">
        <is>
          <t>websocket</t>
        </is>
      </c>
      <c r="H5516" t="inlineStr">
        <is>
          <t>&gt;=0.2.1</t>
        </is>
      </c>
    </row>
    <row r="5517">
      <c r="A5517" t="inlineStr">
        <is>
          <t>predixpy</t>
        </is>
      </c>
      <c r="B5517" t="inlineStr">
        <is>
          <t>bd8aaa80badf2e4e273e10ce160308496db8797f</t>
        </is>
      </c>
      <c r="C5517" t="inlineStr">
        <is>
          <t>2018-04-06 16:10:22+00:00</t>
        </is>
      </c>
      <c r="D5517" t="inlineStr">
        <is>
          <t>verchange</t>
        </is>
      </c>
      <c r="E5517" t="inlineStr">
        <is>
          <t>websocket-client</t>
        </is>
      </c>
      <c r="F5517">
        <f>=0.44.0</f>
        <v/>
      </c>
      <c r="G5517" t="inlineStr">
        <is>
          <t>websocket-client</t>
        </is>
      </c>
      <c r="H5517" t="inlineStr">
        <is>
          <t>&gt;=0.40.0</t>
        </is>
      </c>
    </row>
    <row r="5518">
      <c r="A5518" t="inlineStr">
        <is>
          <t>predixpy</t>
        </is>
      </c>
      <c r="B5518" t="inlineStr">
        <is>
          <t>bd8aaa80badf2e4e273e10ce160308496db8797f</t>
        </is>
      </c>
      <c r="C5518" t="inlineStr">
        <is>
          <t>2018-04-06 16:10:22+00:00</t>
        </is>
      </c>
      <c r="D5518" t="inlineStr">
        <is>
          <t>verchange</t>
        </is>
      </c>
      <c r="E5518" t="inlineStr">
        <is>
          <t>python-dateutil</t>
        </is>
      </c>
      <c r="F5518">
        <f>=2.6.0</f>
        <v/>
      </c>
      <c r="G5518" t="inlineStr">
        <is>
          <t>python-dateutil</t>
        </is>
      </c>
      <c r="H5518" t="inlineStr">
        <is>
          <t>&gt;=2.6.0</t>
        </is>
      </c>
    </row>
    <row r="5519">
      <c r="A5519" t="inlineStr">
        <is>
          <t>predixpy</t>
        </is>
      </c>
      <c r="B5519" t="inlineStr">
        <is>
          <t>bd8aaa80badf2e4e273e10ce160308496db8797f</t>
        </is>
      </c>
      <c r="C5519" t="inlineStr">
        <is>
          <t>2018-04-06 16:10:22+00:00</t>
        </is>
      </c>
      <c r="D5519" t="inlineStr">
        <is>
          <t>verchange</t>
        </is>
      </c>
      <c r="E5519" t="inlineStr">
        <is>
          <t>future</t>
        </is>
      </c>
      <c r="F5519">
        <f>=0.16.0</f>
        <v/>
      </c>
      <c r="G5519" t="inlineStr">
        <is>
          <t>future</t>
        </is>
      </c>
      <c r="H5519">
        <f>=0.15.2</f>
        <v/>
      </c>
    </row>
    <row r="5520">
      <c r="A5520" t="inlineStr">
        <is>
          <t>predixpy</t>
        </is>
      </c>
      <c r="B5520" t="inlineStr">
        <is>
          <t>bd8aaa80badf2e4e273e10ce160308496db8797f</t>
        </is>
      </c>
      <c r="C5520" t="inlineStr">
        <is>
          <t>2018-04-06 16:10:22+00:00</t>
        </is>
      </c>
      <c r="D5520" t="inlineStr">
        <is>
          <t>verchange</t>
        </is>
      </c>
      <c r="E5520" t="inlineStr">
        <is>
          <t>requests</t>
        </is>
      </c>
      <c r="F5520">
        <f>=2.17.3</f>
        <v/>
      </c>
      <c r="G5520" t="inlineStr">
        <is>
          <t>requests</t>
        </is>
      </c>
      <c r="H5520" t="inlineStr">
        <is>
          <t>&gt;=2.13.0</t>
        </is>
      </c>
    </row>
    <row r="5521">
      <c r="A5521" t="inlineStr">
        <is>
          <t>predixpy</t>
        </is>
      </c>
      <c r="B5521" t="inlineStr">
        <is>
          <t>bd8aaa80badf2e4e273e10ce160308496db8797f</t>
        </is>
      </c>
      <c r="C5521" t="inlineStr">
        <is>
          <t>2018-04-06 16:10:22+00:00</t>
        </is>
      </c>
      <c r="D5521" t="inlineStr">
        <is>
          <t>verchange</t>
        </is>
      </c>
      <c r="E5521" t="inlineStr">
        <is>
          <t>PyYAML</t>
        </is>
      </c>
      <c r="F5521">
        <f>=3.12</f>
        <v/>
      </c>
      <c r="G5521" t="inlineStr">
        <is>
          <t>PyYAML</t>
        </is>
      </c>
      <c r="H5521" t="inlineStr">
        <is>
          <t>&gt;=3.12</t>
        </is>
      </c>
    </row>
    <row r="5522">
      <c r="A5522" t="inlineStr">
        <is>
          <t>predixpy</t>
        </is>
      </c>
      <c r="B5522" t="inlineStr">
        <is>
          <t>bd8aaa80badf2e4e273e10ce160308496db8797f</t>
        </is>
      </c>
      <c r="C5522" t="inlineStr">
        <is>
          <t>2018-04-06 16:10:22+00:00</t>
        </is>
      </c>
      <c r="D5522" t="inlineStr">
        <is>
          <t>verchange</t>
        </is>
      </c>
      <c r="E5522" t="inlineStr">
        <is>
          <t>boto3</t>
        </is>
      </c>
      <c r="F5522">
        <f>=1.4.4</f>
        <v/>
      </c>
      <c r="G5522" t="inlineStr">
        <is>
          <t>boto3</t>
        </is>
      </c>
      <c r="H5522" t="inlineStr">
        <is>
          <t>&gt;=1.4.4</t>
        </is>
      </c>
    </row>
    <row r="5523">
      <c r="A5523" t="inlineStr">
        <is>
          <t>predixpy</t>
        </is>
      </c>
      <c r="B5523" t="inlineStr">
        <is>
          <t>bd8aaa80badf2e4e273e10ce160308496db8797f</t>
        </is>
      </c>
      <c r="C5523" t="inlineStr">
        <is>
          <t>2018-04-06 16:10:22+00:00</t>
        </is>
      </c>
      <c r="D5523" t="inlineStr">
        <is>
          <t>add</t>
        </is>
      </c>
      <c r="E5523" t="inlineStr">
        <is>
          <t>alabaster</t>
        </is>
      </c>
      <c r="F5523">
        <f>=0.7.10</f>
        <v/>
      </c>
      <c r="G5523" t="inlineStr"/>
      <c r="H5523" t="inlineStr"/>
    </row>
    <row r="5524">
      <c r="A5524" t="inlineStr">
        <is>
          <t>predixpy</t>
        </is>
      </c>
      <c r="B5524" t="inlineStr">
        <is>
          <t>bd8aaa80badf2e4e273e10ce160308496db8797f</t>
        </is>
      </c>
      <c r="C5524" t="inlineStr">
        <is>
          <t>2018-04-06 16:10:22+00:00</t>
        </is>
      </c>
      <c r="D5524" t="inlineStr">
        <is>
          <t>add</t>
        </is>
      </c>
      <c r="E5524" t="inlineStr">
        <is>
          <t>appnope</t>
        </is>
      </c>
      <c r="F5524">
        <f>=0.1.0</f>
        <v/>
      </c>
      <c r="G5524" t="inlineStr"/>
      <c r="H5524" t="inlineStr"/>
    </row>
    <row r="5525">
      <c r="A5525" t="inlineStr">
        <is>
          <t>predixpy</t>
        </is>
      </c>
      <c r="B5525" t="inlineStr">
        <is>
          <t>bd8aaa80badf2e4e273e10ce160308496db8797f</t>
        </is>
      </c>
      <c r="C5525" t="inlineStr">
        <is>
          <t>2018-04-06 16:10:22+00:00</t>
        </is>
      </c>
      <c r="D5525" t="inlineStr">
        <is>
          <t>add</t>
        </is>
      </c>
      <c r="E5525" t="inlineStr">
        <is>
          <t>asn1crypto</t>
        </is>
      </c>
      <c r="F5525">
        <f>=0.22.0</f>
        <v/>
      </c>
      <c r="G5525" t="inlineStr"/>
      <c r="H5525" t="inlineStr"/>
    </row>
    <row r="5526">
      <c r="A5526" t="inlineStr">
        <is>
          <t>predixpy</t>
        </is>
      </c>
      <c r="B5526" t="inlineStr">
        <is>
          <t>bd8aaa80badf2e4e273e10ce160308496db8797f</t>
        </is>
      </c>
      <c r="C5526" t="inlineStr">
        <is>
          <t>2018-04-06 16:10:22+00:00</t>
        </is>
      </c>
      <c r="D5526" t="inlineStr">
        <is>
          <t>add</t>
        </is>
      </c>
      <c r="E5526" t="inlineStr">
        <is>
          <t>astroid</t>
        </is>
      </c>
      <c r="F5526">
        <f>=1.5.3</f>
        <v/>
      </c>
      <c r="G5526" t="inlineStr"/>
      <c r="H5526" t="inlineStr"/>
    </row>
    <row r="5527">
      <c r="A5527" t="inlineStr">
        <is>
          <t>predixpy</t>
        </is>
      </c>
      <c r="B5527" t="inlineStr">
        <is>
          <t>bd8aaa80badf2e4e273e10ce160308496db8797f</t>
        </is>
      </c>
      <c r="C5527" t="inlineStr">
        <is>
          <t>2018-04-06 16:10:22+00:00</t>
        </is>
      </c>
      <c r="D5527" t="inlineStr">
        <is>
          <t>add</t>
        </is>
      </c>
      <c r="E5527" t="inlineStr">
        <is>
          <t>autodoc</t>
        </is>
      </c>
      <c r="F5527">
        <f>=0.3</f>
        <v/>
      </c>
      <c r="G5527" t="inlineStr"/>
      <c r="H5527" t="inlineStr"/>
    </row>
    <row r="5528">
      <c r="A5528" t="inlineStr">
        <is>
          <t>predixpy</t>
        </is>
      </c>
      <c r="B5528" t="inlineStr">
        <is>
          <t>bd8aaa80badf2e4e273e10ce160308496db8797f</t>
        </is>
      </c>
      <c r="C5528" t="inlineStr">
        <is>
          <t>2018-04-06 16:10:22+00:00</t>
        </is>
      </c>
      <c r="D5528" t="inlineStr">
        <is>
          <t>add</t>
        </is>
      </c>
      <c r="E5528" t="inlineStr">
        <is>
          <t>Babel</t>
        </is>
      </c>
      <c r="F5528">
        <f>=2.5.0</f>
        <v/>
      </c>
      <c r="G5528" t="inlineStr"/>
      <c r="H5528" t="inlineStr"/>
    </row>
    <row r="5529">
      <c r="A5529" t="inlineStr">
        <is>
          <t>predixpy</t>
        </is>
      </c>
      <c r="B5529" t="inlineStr">
        <is>
          <t>bd8aaa80badf2e4e273e10ce160308496db8797f</t>
        </is>
      </c>
      <c r="C5529" t="inlineStr">
        <is>
          <t>2018-04-06 16:10:22+00:00</t>
        </is>
      </c>
      <c r="D5529" t="inlineStr">
        <is>
          <t>add</t>
        </is>
      </c>
      <c r="E5529" t="inlineStr">
        <is>
          <t>backports-abc</t>
        </is>
      </c>
      <c r="F5529">
        <f>=0.5</f>
        <v/>
      </c>
      <c r="G5529" t="inlineStr"/>
      <c r="H5529" t="inlineStr"/>
    </row>
    <row r="5530">
      <c r="A5530" t="inlineStr">
        <is>
          <t>predixpy</t>
        </is>
      </c>
      <c r="B5530" t="inlineStr">
        <is>
          <t>bd8aaa80badf2e4e273e10ce160308496db8797f</t>
        </is>
      </c>
      <c r="C5530" t="inlineStr">
        <is>
          <t>2018-04-06 16:10:22+00:00</t>
        </is>
      </c>
      <c r="D5530" t="inlineStr">
        <is>
          <t>add</t>
        </is>
      </c>
      <c r="E5530" t="inlineStr">
        <is>
          <t>backports.functools-lru-cache</t>
        </is>
      </c>
      <c r="F5530">
        <f>=1.4</f>
        <v/>
      </c>
      <c r="G5530" t="inlineStr"/>
      <c r="H5530" t="inlineStr"/>
    </row>
    <row r="5531">
      <c r="A5531" t="inlineStr">
        <is>
          <t>predixpy</t>
        </is>
      </c>
      <c r="B5531" t="inlineStr">
        <is>
          <t>bd8aaa80badf2e4e273e10ce160308496db8797f</t>
        </is>
      </c>
      <c r="C5531" t="inlineStr">
        <is>
          <t>2018-04-06 16:10:22+00:00</t>
        </is>
      </c>
      <c r="D5531" t="inlineStr">
        <is>
          <t>add</t>
        </is>
      </c>
      <c r="E5531" t="inlineStr">
        <is>
          <t>backports.shutil-get-terminal-size</t>
        </is>
      </c>
      <c r="F5531">
        <f>=1.0.0</f>
        <v/>
      </c>
      <c r="G5531" t="inlineStr"/>
      <c r="H5531" t="inlineStr"/>
    </row>
    <row r="5532">
      <c r="A5532" t="inlineStr">
        <is>
          <t>predixpy</t>
        </is>
      </c>
      <c r="B5532" t="inlineStr">
        <is>
          <t>bd8aaa80badf2e4e273e10ce160308496db8797f</t>
        </is>
      </c>
      <c r="C5532" t="inlineStr">
        <is>
          <t>2018-04-06 16:10:22+00:00</t>
        </is>
      </c>
      <c r="D5532" t="inlineStr">
        <is>
          <t>add</t>
        </is>
      </c>
      <c r="E5532" t="inlineStr">
        <is>
          <t>beautifulsoup4</t>
        </is>
      </c>
      <c r="F5532">
        <f>=4.6.0</f>
        <v/>
      </c>
      <c r="G5532" t="inlineStr"/>
      <c r="H5532" t="inlineStr"/>
    </row>
    <row r="5533">
      <c r="A5533" t="inlineStr">
        <is>
          <t>predixpy</t>
        </is>
      </c>
      <c r="B5533" t="inlineStr">
        <is>
          <t>bd8aaa80badf2e4e273e10ce160308496db8797f</t>
        </is>
      </c>
      <c r="C5533" t="inlineStr">
        <is>
          <t>2018-04-06 16:10:22+00:00</t>
        </is>
      </c>
      <c r="D5533" t="inlineStr">
        <is>
          <t>add</t>
        </is>
      </c>
      <c r="E5533" t="inlineStr">
        <is>
          <t>bokeh</t>
        </is>
      </c>
      <c r="F5533">
        <f>=0.12.1</f>
        <v/>
      </c>
      <c r="G5533" t="inlineStr"/>
      <c r="H5533" t="inlineStr"/>
    </row>
    <row r="5534">
      <c r="A5534" t="inlineStr">
        <is>
          <t>predixpy</t>
        </is>
      </c>
      <c r="B5534" t="inlineStr">
        <is>
          <t>bd8aaa80badf2e4e273e10ce160308496db8797f</t>
        </is>
      </c>
      <c r="C5534" t="inlineStr">
        <is>
          <t>2018-04-06 16:10:22+00:00</t>
        </is>
      </c>
      <c r="D5534" t="inlineStr">
        <is>
          <t>add</t>
        </is>
      </c>
      <c r="E5534" t="inlineStr">
        <is>
          <t>botocore</t>
        </is>
      </c>
      <c r="F5534">
        <f>=1.5.72</f>
        <v/>
      </c>
      <c r="G5534" t="inlineStr"/>
      <c r="H5534" t="inlineStr"/>
    </row>
    <row r="5535">
      <c r="A5535" t="inlineStr">
        <is>
          <t>predixpy</t>
        </is>
      </c>
      <c r="B5535" t="inlineStr">
        <is>
          <t>bd8aaa80badf2e4e273e10ce160308496db8797f</t>
        </is>
      </c>
      <c r="C5535" t="inlineStr">
        <is>
          <t>2018-04-06 16:10:22+00:00</t>
        </is>
      </c>
      <c r="D5535" t="inlineStr">
        <is>
          <t>add</t>
        </is>
      </c>
      <c r="E5535" t="inlineStr">
        <is>
          <t>certifi</t>
        </is>
      </c>
      <c r="F5535">
        <f>=2017.4.17</f>
        <v/>
      </c>
      <c r="G5535" t="inlineStr"/>
      <c r="H5535" t="inlineStr"/>
    </row>
    <row r="5536">
      <c r="A5536" t="inlineStr">
        <is>
          <t>predixpy</t>
        </is>
      </c>
      <c r="B5536" t="inlineStr">
        <is>
          <t>bd8aaa80badf2e4e273e10ce160308496db8797f</t>
        </is>
      </c>
      <c r="C5536" t="inlineStr">
        <is>
          <t>2018-04-06 16:10:22+00:00</t>
        </is>
      </c>
      <c r="D5536" t="inlineStr">
        <is>
          <t>add</t>
        </is>
      </c>
      <c r="E5536" t="inlineStr">
        <is>
          <t>cffi</t>
        </is>
      </c>
      <c r="F5536">
        <f>=1.10.0</f>
        <v/>
      </c>
      <c r="G5536" t="inlineStr"/>
      <c r="H5536" t="inlineStr"/>
    </row>
    <row r="5537">
      <c r="A5537" t="inlineStr">
        <is>
          <t>predixpy</t>
        </is>
      </c>
      <c r="B5537" t="inlineStr">
        <is>
          <t>bd8aaa80badf2e4e273e10ce160308496db8797f</t>
        </is>
      </c>
      <c r="C5537" t="inlineStr">
        <is>
          <t>2018-04-06 16:10:22+00:00</t>
        </is>
      </c>
      <c r="D5537" t="inlineStr">
        <is>
          <t>add</t>
        </is>
      </c>
      <c r="E5537" t="inlineStr">
        <is>
          <t>chardet</t>
        </is>
      </c>
      <c r="F5537">
        <f>=3.0.3</f>
        <v/>
      </c>
      <c r="G5537" t="inlineStr"/>
      <c r="H5537" t="inlineStr"/>
    </row>
    <row r="5538">
      <c r="A5538" t="inlineStr">
        <is>
          <t>predixpy</t>
        </is>
      </c>
      <c r="B5538" t="inlineStr">
        <is>
          <t>bd8aaa80badf2e4e273e10ce160308496db8797f</t>
        </is>
      </c>
      <c r="C5538" t="inlineStr">
        <is>
          <t>2018-04-06 16:10:22+00:00</t>
        </is>
      </c>
      <c r="D5538" t="inlineStr">
        <is>
          <t>add</t>
        </is>
      </c>
      <c r="E5538" t="inlineStr">
        <is>
          <t>click</t>
        </is>
      </c>
      <c r="F5538">
        <f>=6.7</f>
        <v/>
      </c>
      <c r="G5538" t="inlineStr"/>
      <c r="H5538" t="inlineStr"/>
    </row>
    <row r="5539">
      <c r="A5539" t="inlineStr">
        <is>
          <t>predixpy</t>
        </is>
      </c>
      <c r="B5539" t="inlineStr">
        <is>
          <t>bd8aaa80badf2e4e273e10ce160308496db8797f</t>
        </is>
      </c>
      <c r="C5539" t="inlineStr">
        <is>
          <t>2018-04-06 16:10:22+00:00</t>
        </is>
      </c>
      <c r="D5539" t="inlineStr">
        <is>
          <t>add</t>
        </is>
      </c>
      <c r="E5539" t="inlineStr">
        <is>
          <t>CommonMark</t>
        </is>
      </c>
      <c r="F5539">
        <f>=0.5.4</f>
        <v/>
      </c>
      <c r="G5539" t="inlineStr"/>
      <c r="H5539" t="inlineStr"/>
    </row>
    <row r="5540">
      <c r="A5540" t="inlineStr">
        <is>
          <t>predixpy</t>
        </is>
      </c>
      <c r="B5540" t="inlineStr">
        <is>
          <t>bd8aaa80badf2e4e273e10ce160308496db8797f</t>
        </is>
      </c>
      <c r="C5540" t="inlineStr">
        <is>
          <t>2018-04-06 16:10:22+00:00</t>
        </is>
      </c>
      <c r="D5540" t="inlineStr">
        <is>
          <t>add</t>
        </is>
      </c>
      <c r="E5540" t="inlineStr">
        <is>
          <t>configparser</t>
        </is>
      </c>
      <c r="F5540">
        <f>=3.5.0</f>
        <v/>
      </c>
      <c r="G5540" t="inlineStr"/>
      <c r="H5540" t="inlineStr"/>
    </row>
    <row r="5541">
      <c r="A5541" t="inlineStr">
        <is>
          <t>predixpy</t>
        </is>
      </c>
      <c r="B5541" t="inlineStr">
        <is>
          <t>bd8aaa80badf2e4e273e10ce160308496db8797f</t>
        </is>
      </c>
      <c r="C5541" t="inlineStr">
        <is>
          <t>2018-04-06 16:10:22+00:00</t>
        </is>
      </c>
      <c r="D5541" t="inlineStr">
        <is>
          <t>add</t>
        </is>
      </c>
      <c r="E5541" t="inlineStr">
        <is>
          <t>cryptography</t>
        </is>
      </c>
      <c r="F5541">
        <f>=2.0.3</f>
        <v/>
      </c>
      <c r="G5541" t="inlineStr"/>
      <c r="H5541" t="inlineStr"/>
    </row>
    <row r="5542">
      <c r="A5542" t="inlineStr">
        <is>
          <t>predixpy</t>
        </is>
      </c>
      <c r="B5542" t="inlineStr">
        <is>
          <t>bd8aaa80badf2e4e273e10ce160308496db8797f</t>
        </is>
      </c>
      <c r="C5542" t="inlineStr">
        <is>
          <t>2018-04-06 16:10:22+00:00</t>
        </is>
      </c>
      <c r="D5542" t="inlineStr">
        <is>
          <t>add</t>
        </is>
      </c>
      <c r="E5542" t="inlineStr">
        <is>
          <t>decorator</t>
        </is>
      </c>
      <c r="F5542">
        <f>=4.0.11</f>
        <v/>
      </c>
      <c r="G5542" t="inlineStr"/>
      <c r="H5542" t="inlineStr"/>
    </row>
    <row r="5543">
      <c r="A5543" t="inlineStr">
        <is>
          <t>predixpy</t>
        </is>
      </c>
      <c r="B5543" t="inlineStr">
        <is>
          <t>bd8aaa80badf2e4e273e10ce160308496db8797f</t>
        </is>
      </c>
      <c r="C5543" t="inlineStr">
        <is>
          <t>2018-04-06 16:10:22+00:00</t>
        </is>
      </c>
      <c r="D5543" t="inlineStr">
        <is>
          <t>add</t>
        </is>
      </c>
      <c r="E5543" t="inlineStr">
        <is>
          <t>docutils</t>
        </is>
      </c>
      <c r="F5543">
        <f>=0.13.1</f>
        <v/>
      </c>
      <c r="G5543" t="inlineStr"/>
      <c r="H5543" t="inlineStr"/>
    </row>
    <row r="5544">
      <c r="A5544" t="inlineStr">
        <is>
          <t>predixpy</t>
        </is>
      </c>
      <c r="B5544" t="inlineStr">
        <is>
          <t>bd8aaa80badf2e4e273e10ce160308496db8797f</t>
        </is>
      </c>
      <c r="C5544" t="inlineStr">
        <is>
          <t>2018-04-06 16:10:22+00:00</t>
        </is>
      </c>
      <c r="D5544" t="inlineStr">
        <is>
          <t>add</t>
        </is>
      </c>
      <c r="E5544" t="inlineStr">
        <is>
          <t>enum34</t>
        </is>
      </c>
      <c r="F5544">
        <f>=1.1.6</f>
        <v/>
      </c>
      <c r="G5544" t="inlineStr"/>
      <c r="H5544" t="inlineStr"/>
    </row>
    <row r="5545">
      <c r="A5545" t="inlineStr">
        <is>
          <t>predixpy</t>
        </is>
      </c>
      <c r="B5545" t="inlineStr">
        <is>
          <t>bd8aaa80badf2e4e273e10ce160308496db8797f</t>
        </is>
      </c>
      <c r="C5545" t="inlineStr">
        <is>
          <t>2018-04-06 16:10:22+00:00</t>
        </is>
      </c>
      <c r="D5545" t="inlineStr">
        <is>
          <t>add</t>
        </is>
      </c>
      <c r="E5545" t="inlineStr">
        <is>
          <t>Flask</t>
        </is>
      </c>
      <c r="F5545">
        <f>=0.12.2</f>
        <v/>
      </c>
      <c r="G5545" t="inlineStr"/>
      <c r="H5545" t="inlineStr"/>
    </row>
    <row r="5546">
      <c r="A5546" t="inlineStr">
        <is>
          <t>predixpy</t>
        </is>
      </c>
      <c r="B5546" t="inlineStr">
        <is>
          <t>bd8aaa80badf2e4e273e10ce160308496db8797f</t>
        </is>
      </c>
      <c r="C5546" t="inlineStr">
        <is>
          <t>2018-04-06 16:10:22+00:00</t>
        </is>
      </c>
      <c r="D5546" t="inlineStr">
        <is>
          <t>add</t>
        </is>
      </c>
      <c r="E5546" t="inlineStr">
        <is>
          <t>Flask-Script</t>
        </is>
      </c>
      <c r="F5546">
        <f>=2.0.6</f>
        <v/>
      </c>
      <c r="G5546" t="inlineStr"/>
      <c r="H5546" t="inlineStr"/>
    </row>
    <row r="5547">
      <c r="A5547" t="inlineStr">
        <is>
          <t>predixpy</t>
        </is>
      </c>
      <c r="B5547" t="inlineStr">
        <is>
          <t>bd8aaa80badf2e4e273e10ce160308496db8797f</t>
        </is>
      </c>
      <c r="C5547" t="inlineStr">
        <is>
          <t>2018-04-06 16:10:22+00:00</t>
        </is>
      </c>
      <c r="D5547" t="inlineStr">
        <is>
          <t>add</t>
        </is>
      </c>
      <c r="E5547" t="inlineStr">
        <is>
          <t>funcsigs</t>
        </is>
      </c>
      <c r="F5547">
        <f>=1.0.2</f>
        <v/>
      </c>
      <c r="G5547" t="inlineStr"/>
      <c r="H5547" t="inlineStr"/>
    </row>
    <row r="5548">
      <c r="A5548" t="inlineStr">
        <is>
          <t>predixpy</t>
        </is>
      </c>
      <c r="B5548" t="inlineStr">
        <is>
          <t>bd8aaa80badf2e4e273e10ce160308496db8797f</t>
        </is>
      </c>
      <c r="C5548" t="inlineStr">
        <is>
          <t>2018-04-06 16:10:22+00:00</t>
        </is>
      </c>
      <c r="D5548" t="inlineStr">
        <is>
          <t>add</t>
        </is>
      </c>
      <c r="E5548" t="inlineStr">
        <is>
          <t>futures</t>
        </is>
      </c>
      <c r="F5548">
        <f>=3.1.1</f>
        <v/>
      </c>
      <c r="G5548" t="inlineStr"/>
      <c r="H5548" t="inlineStr"/>
    </row>
    <row r="5549">
      <c r="A5549" t="inlineStr">
        <is>
          <t>predixpy</t>
        </is>
      </c>
      <c r="B5549" t="inlineStr">
        <is>
          <t>bd8aaa80badf2e4e273e10ce160308496db8797f</t>
        </is>
      </c>
      <c r="C5549" t="inlineStr">
        <is>
          <t>2018-04-06 16:10:22+00:00</t>
        </is>
      </c>
      <c r="D5549" t="inlineStr">
        <is>
          <t>add</t>
        </is>
      </c>
      <c r="E5549" t="inlineStr">
        <is>
          <t>gevent</t>
        </is>
      </c>
      <c r="F5549">
        <f>=1.2.1</f>
        <v/>
      </c>
      <c r="G5549" t="inlineStr"/>
      <c r="H5549" t="inlineStr"/>
    </row>
    <row r="5550">
      <c r="A5550" t="inlineStr">
        <is>
          <t>predixpy</t>
        </is>
      </c>
      <c r="B5550" t="inlineStr">
        <is>
          <t>bd8aaa80badf2e4e273e10ce160308496db8797f</t>
        </is>
      </c>
      <c r="C5550" t="inlineStr">
        <is>
          <t>2018-04-06 16:10:22+00:00</t>
        </is>
      </c>
      <c r="D5550" t="inlineStr">
        <is>
          <t>add</t>
        </is>
      </c>
      <c r="E5550" t="inlineStr">
        <is>
          <t>google-api-python-client</t>
        </is>
      </c>
      <c r="F5550">
        <f>=1.6.4</f>
        <v/>
      </c>
      <c r="G5550" t="inlineStr"/>
      <c r="H5550" t="inlineStr"/>
    </row>
    <row r="5551">
      <c r="A5551" t="inlineStr">
        <is>
          <t>predixpy</t>
        </is>
      </c>
      <c r="B5551" t="inlineStr">
        <is>
          <t>bd8aaa80badf2e4e273e10ce160308496db8797f</t>
        </is>
      </c>
      <c r="C5551" t="inlineStr">
        <is>
          <t>2018-04-06 16:10:22+00:00</t>
        </is>
      </c>
      <c r="D5551" t="inlineStr">
        <is>
          <t>add</t>
        </is>
      </c>
      <c r="E5551" t="inlineStr">
        <is>
          <t>greenlet</t>
        </is>
      </c>
      <c r="F5551">
        <f>=0.4.12</f>
        <v/>
      </c>
      <c r="G5551" t="inlineStr"/>
      <c r="H5551" t="inlineStr"/>
    </row>
    <row r="5552">
      <c r="A5552" t="inlineStr">
        <is>
          <t>predixpy</t>
        </is>
      </c>
      <c r="B5552" t="inlineStr">
        <is>
          <t>bd8aaa80badf2e4e273e10ce160308496db8797f</t>
        </is>
      </c>
      <c r="C5552" t="inlineStr">
        <is>
          <t>2018-04-06 16:10:22+00:00</t>
        </is>
      </c>
      <c r="D5552" t="inlineStr">
        <is>
          <t>add</t>
        </is>
      </c>
      <c r="E5552" t="inlineStr">
        <is>
          <t>grpc</t>
        </is>
      </c>
      <c r="F5552">
        <f>=0.3.post19</f>
        <v/>
      </c>
      <c r="G5552" t="inlineStr"/>
      <c r="H5552" t="inlineStr"/>
    </row>
    <row r="5553">
      <c r="A5553" t="inlineStr">
        <is>
          <t>predixpy</t>
        </is>
      </c>
      <c r="B5553" t="inlineStr">
        <is>
          <t>bd8aaa80badf2e4e273e10ce160308496db8797f</t>
        </is>
      </c>
      <c r="C5553" t="inlineStr">
        <is>
          <t>2018-04-06 16:10:22+00:00</t>
        </is>
      </c>
      <c r="D5553" t="inlineStr">
        <is>
          <t>add</t>
        </is>
      </c>
      <c r="E5553" t="inlineStr">
        <is>
          <t>grpcio</t>
        </is>
      </c>
      <c r="F5553">
        <f>=1.8.4</f>
        <v/>
      </c>
      <c r="G5553" t="inlineStr"/>
      <c r="H5553" t="inlineStr"/>
    </row>
    <row r="5554">
      <c r="A5554" t="inlineStr">
        <is>
          <t>predixpy</t>
        </is>
      </c>
      <c r="B5554" t="inlineStr">
        <is>
          <t>bd8aaa80badf2e4e273e10ce160308496db8797f</t>
        </is>
      </c>
      <c r="C5554" t="inlineStr">
        <is>
          <t>2018-04-06 16:10:22+00:00</t>
        </is>
      </c>
      <c r="D5554" t="inlineStr">
        <is>
          <t>add</t>
        </is>
      </c>
      <c r="E5554" t="inlineStr">
        <is>
          <t>httplib2</t>
        </is>
      </c>
      <c r="F5554">
        <f>=0.10.3</f>
        <v/>
      </c>
      <c r="G5554" t="inlineStr"/>
      <c r="H5554" t="inlineStr"/>
    </row>
    <row r="5555">
      <c r="A5555" t="inlineStr">
        <is>
          <t>predixpy</t>
        </is>
      </c>
      <c r="B5555" t="inlineStr">
        <is>
          <t>bd8aaa80badf2e4e273e10ce160308496db8797f</t>
        </is>
      </c>
      <c r="C5555" t="inlineStr">
        <is>
          <t>2018-04-06 16:10:22+00:00</t>
        </is>
      </c>
      <c r="D5555" t="inlineStr">
        <is>
          <t>add</t>
        </is>
      </c>
      <c r="E5555" t="inlineStr">
        <is>
          <t>idna</t>
        </is>
      </c>
      <c r="F5555">
        <f>=2.5</f>
        <v/>
      </c>
      <c r="G5555" t="inlineStr"/>
      <c r="H5555" t="inlineStr"/>
    </row>
    <row r="5556">
      <c r="A5556" t="inlineStr">
        <is>
          <t>predixpy</t>
        </is>
      </c>
      <c r="B5556" t="inlineStr">
        <is>
          <t>bd8aaa80badf2e4e273e10ce160308496db8797f</t>
        </is>
      </c>
      <c r="C5556" t="inlineStr">
        <is>
          <t>2018-04-06 16:10:22+00:00</t>
        </is>
      </c>
      <c r="D5556" t="inlineStr">
        <is>
          <t>add</t>
        </is>
      </c>
      <c r="E5556" t="inlineStr">
        <is>
          <t>imagesize</t>
        </is>
      </c>
      <c r="F5556">
        <f>=0.7.1</f>
        <v/>
      </c>
      <c r="G5556" t="inlineStr"/>
      <c r="H5556" t="inlineStr"/>
    </row>
    <row r="5557">
      <c r="A5557" t="inlineStr">
        <is>
          <t>predixpy</t>
        </is>
      </c>
      <c r="B5557" t="inlineStr">
        <is>
          <t>bd8aaa80badf2e4e273e10ce160308496db8797f</t>
        </is>
      </c>
      <c r="C5557" t="inlineStr">
        <is>
          <t>2018-04-06 16:10:22+00:00</t>
        </is>
      </c>
      <c r="D5557" t="inlineStr">
        <is>
          <t>add</t>
        </is>
      </c>
      <c r="E5557" t="inlineStr">
        <is>
          <t>ipaddress</t>
        </is>
      </c>
      <c r="F5557">
        <f>=1.0.18</f>
        <v/>
      </c>
      <c r="G5557" t="inlineStr"/>
      <c r="H5557" t="inlineStr"/>
    </row>
    <row r="5558">
      <c r="A5558" t="inlineStr">
        <is>
          <t>predixpy</t>
        </is>
      </c>
      <c r="B5558" t="inlineStr">
        <is>
          <t>bd8aaa80badf2e4e273e10ce160308496db8797f</t>
        </is>
      </c>
      <c r="C5558" t="inlineStr">
        <is>
          <t>2018-04-06 16:10:22+00:00</t>
        </is>
      </c>
      <c r="D5558" t="inlineStr">
        <is>
          <t>add</t>
        </is>
      </c>
      <c r="E5558" t="inlineStr">
        <is>
          <t>ipython</t>
        </is>
      </c>
      <c r="F5558">
        <f>=5.4.1</f>
        <v/>
      </c>
      <c r="G5558" t="inlineStr"/>
      <c r="H5558" t="inlineStr"/>
    </row>
    <row r="5559">
      <c r="A5559" t="inlineStr">
        <is>
          <t>predixpy</t>
        </is>
      </c>
      <c r="B5559" t="inlineStr">
        <is>
          <t>bd8aaa80badf2e4e273e10ce160308496db8797f</t>
        </is>
      </c>
      <c r="C5559" t="inlineStr">
        <is>
          <t>2018-04-06 16:10:22+00:00</t>
        </is>
      </c>
      <c r="D5559" t="inlineStr">
        <is>
          <t>add</t>
        </is>
      </c>
      <c r="E5559" t="inlineStr">
        <is>
          <t>ipython-genutils</t>
        </is>
      </c>
      <c r="F5559">
        <f>=0.2.0</f>
        <v/>
      </c>
      <c r="G5559" t="inlineStr"/>
      <c r="H5559" t="inlineStr"/>
    </row>
    <row r="5560">
      <c r="A5560" t="inlineStr">
        <is>
          <t>predixpy</t>
        </is>
      </c>
      <c r="B5560" t="inlineStr">
        <is>
          <t>bd8aaa80badf2e4e273e10ce160308496db8797f</t>
        </is>
      </c>
      <c r="C5560" t="inlineStr">
        <is>
          <t>2018-04-06 16:10:22+00:00</t>
        </is>
      </c>
      <c r="D5560" t="inlineStr">
        <is>
          <t>add</t>
        </is>
      </c>
      <c r="E5560" t="inlineStr">
        <is>
          <t>iso3166</t>
        </is>
      </c>
      <c r="F5560">
        <f>=0.8</f>
        <v/>
      </c>
      <c r="G5560" t="inlineStr"/>
      <c r="H5560" t="inlineStr"/>
    </row>
    <row r="5561">
      <c r="A5561" t="inlineStr">
        <is>
          <t>predixpy</t>
        </is>
      </c>
      <c r="B5561" t="inlineStr">
        <is>
          <t>bd8aaa80badf2e4e273e10ce160308496db8797f</t>
        </is>
      </c>
      <c r="C5561" t="inlineStr">
        <is>
          <t>2018-04-06 16:10:22+00:00</t>
        </is>
      </c>
      <c r="D5561" t="inlineStr">
        <is>
          <t>add</t>
        </is>
      </c>
      <c r="E5561" t="inlineStr">
        <is>
          <t>isort</t>
        </is>
      </c>
      <c r="F5561">
        <f>=4.2.15</f>
        <v/>
      </c>
      <c r="G5561" t="inlineStr"/>
      <c r="H5561" t="inlineStr"/>
    </row>
    <row r="5562">
      <c r="A5562" t="inlineStr">
        <is>
          <t>predixpy</t>
        </is>
      </c>
      <c r="B5562" t="inlineStr">
        <is>
          <t>bd8aaa80badf2e4e273e10ce160308496db8797f</t>
        </is>
      </c>
      <c r="C5562" t="inlineStr">
        <is>
          <t>2018-04-06 16:10:22+00:00</t>
        </is>
      </c>
      <c r="D5562" t="inlineStr">
        <is>
          <t>add</t>
        </is>
      </c>
      <c r="E5562" t="inlineStr">
        <is>
          <t>itsdangerous</t>
        </is>
      </c>
      <c r="F5562">
        <f>=0.24</f>
        <v/>
      </c>
      <c r="G5562" t="inlineStr"/>
      <c r="H5562" t="inlineStr"/>
    </row>
    <row r="5563">
      <c r="A5563" t="inlineStr">
        <is>
          <t>predixpy</t>
        </is>
      </c>
      <c r="B5563" t="inlineStr">
        <is>
          <t>bd8aaa80badf2e4e273e10ce160308496db8797f</t>
        </is>
      </c>
      <c r="C5563" t="inlineStr">
        <is>
          <t>2018-04-06 16:10:22+00:00</t>
        </is>
      </c>
      <c r="D5563" t="inlineStr">
        <is>
          <t>add</t>
        </is>
      </c>
      <c r="E5563" t="inlineStr">
        <is>
          <t>Jinja2</t>
        </is>
      </c>
      <c r="F5563">
        <f>=2.9.6</f>
        <v/>
      </c>
      <c r="G5563" t="inlineStr"/>
      <c r="H5563" t="inlineStr"/>
    </row>
    <row r="5564">
      <c r="A5564" t="inlineStr">
        <is>
          <t>predixpy</t>
        </is>
      </c>
      <c r="B5564" t="inlineStr">
        <is>
          <t>bd8aaa80badf2e4e273e10ce160308496db8797f</t>
        </is>
      </c>
      <c r="C5564" t="inlineStr">
        <is>
          <t>2018-04-06 16:10:22+00:00</t>
        </is>
      </c>
      <c r="D5564" t="inlineStr">
        <is>
          <t>add</t>
        </is>
      </c>
      <c r="E5564" t="inlineStr">
        <is>
          <t>jmespath</t>
        </is>
      </c>
      <c r="F5564">
        <f>=0.9.3</f>
        <v/>
      </c>
      <c r="G5564" t="inlineStr"/>
      <c r="H5564" t="inlineStr"/>
    </row>
    <row r="5565">
      <c r="A5565" t="inlineStr">
        <is>
          <t>predixpy</t>
        </is>
      </c>
      <c r="B5565" t="inlineStr">
        <is>
          <t>bd8aaa80badf2e4e273e10ce160308496db8797f</t>
        </is>
      </c>
      <c r="C5565" t="inlineStr">
        <is>
          <t>2018-04-06 16:10:22+00:00</t>
        </is>
      </c>
      <c r="D5565" t="inlineStr">
        <is>
          <t>add</t>
        </is>
      </c>
      <c r="E5565" t="inlineStr">
        <is>
          <t>lazy-object-proxy</t>
        </is>
      </c>
      <c r="F5565">
        <f>=1.3.1</f>
        <v/>
      </c>
      <c r="G5565" t="inlineStr"/>
      <c r="H5565" t="inlineStr"/>
    </row>
    <row r="5566">
      <c r="A5566" t="inlineStr">
        <is>
          <t>predixpy</t>
        </is>
      </c>
      <c r="B5566" t="inlineStr">
        <is>
          <t>bd8aaa80badf2e4e273e10ce160308496db8797f</t>
        </is>
      </c>
      <c r="C5566" t="inlineStr">
        <is>
          <t>2018-04-06 16:10:22+00:00</t>
        </is>
      </c>
      <c r="D5566" t="inlineStr">
        <is>
          <t>add</t>
        </is>
      </c>
      <c r="E5566" t="inlineStr">
        <is>
          <t>MarkupSafe</t>
        </is>
      </c>
      <c r="F5566">
        <f>=1.0</f>
        <v/>
      </c>
      <c r="G5566" t="inlineStr"/>
      <c r="H5566" t="inlineStr"/>
    </row>
    <row r="5567">
      <c r="A5567" t="inlineStr">
        <is>
          <t>predixpy</t>
        </is>
      </c>
      <c r="B5567" t="inlineStr">
        <is>
          <t>bd8aaa80badf2e4e273e10ce160308496db8797f</t>
        </is>
      </c>
      <c r="C5567" t="inlineStr">
        <is>
          <t>2018-04-06 16:10:22+00:00</t>
        </is>
      </c>
      <c r="D5567" t="inlineStr">
        <is>
          <t>add</t>
        </is>
      </c>
      <c r="E5567" t="inlineStr">
        <is>
          <t>mccabe</t>
        </is>
      </c>
      <c r="F5567">
        <f>=0.6.1</f>
        <v/>
      </c>
      <c r="G5567" t="inlineStr"/>
      <c r="H5567" t="inlineStr"/>
    </row>
    <row r="5568">
      <c r="A5568" t="inlineStr">
        <is>
          <t>predixpy</t>
        </is>
      </c>
      <c r="B5568" t="inlineStr">
        <is>
          <t>bd8aaa80badf2e4e273e10ce160308496db8797f</t>
        </is>
      </c>
      <c r="C5568" t="inlineStr">
        <is>
          <t>2018-04-06 16:10:22+00:00</t>
        </is>
      </c>
      <c r="D5568" t="inlineStr">
        <is>
          <t>add</t>
        </is>
      </c>
      <c r="E5568" t="inlineStr">
        <is>
          <t>mock</t>
        </is>
      </c>
      <c r="F5568">
        <f>=2.0.0</f>
        <v/>
      </c>
      <c r="G5568" t="inlineStr"/>
      <c r="H5568" t="inlineStr"/>
    </row>
    <row r="5569">
      <c r="A5569" t="inlineStr">
        <is>
          <t>predixpy</t>
        </is>
      </c>
      <c r="B5569" t="inlineStr">
        <is>
          <t>bd8aaa80badf2e4e273e10ce160308496db8797f</t>
        </is>
      </c>
      <c r="C5569" t="inlineStr">
        <is>
          <t>2018-04-06 16:10:22+00:00</t>
        </is>
      </c>
      <c r="D5569" t="inlineStr">
        <is>
          <t>add</t>
        </is>
      </c>
      <c r="E5569" t="inlineStr">
        <is>
          <t>msgpack-python</t>
        </is>
      </c>
      <c r="F5569">
        <f>=0.5.1</f>
        <v/>
      </c>
      <c r="G5569" t="inlineStr"/>
      <c r="H5569" t="inlineStr"/>
    </row>
    <row r="5570">
      <c r="A5570" t="inlineStr">
        <is>
          <t>predixpy</t>
        </is>
      </c>
      <c r="B5570" t="inlineStr">
        <is>
          <t>bd8aaa80badf2e4e273e10ce160308496db8797f</t>
        </is>
      </c>
      <c r="C5570" t="inlineStr">
        <is>
          <t>2018-04-06 16:10:22+00:00</t>
        </is>
      </c>
      <c r="D5570" t="inlineStr">
        <is>
          <t>add</t>
        </is>
      </c>
      <c r="E5570" t="inlineStr">
        <is>
          <t>numpy</t>
        </is>
      </c>
      <c r="F5570">
        <f>=1.13.3</f>
        <v/>
      </c>
      <c r="G5570" t="inlineStr"/>
      <c r="H5570" t="inlineStr"/>
    </row>
    <row r="5571">
      <c r="A5571" t="inlineStr">
        <is>
          <t>predixpy</t>
        </is>
      </c>
      <c r="B5571" t="inlineStr">
        <is>
          <t>bd8aaa80badf2e4e273e10ce160308496db8797f</t>
        </is>
      </c>
      <c r="C5571" t="inlineStr">
        <is>
          <t>2018-04-06 16:10:22+00:00</t>
        </is>
      </c>
      <c r="D5571" t="inlineStr">
        <is>
          <t>add</t>
        </is>
      </c>
      <c r="E5571" t="inlineStr">
        <is>
          <t>oauth2client</t>
        </is>
      </c>
      <c r="F5571">
        <f>=4.1.2</f>
        <v/>
      </c>
      <c r="G5571" t="inlineStr"/>
      <c r="H5571" t="inlineStr"/>
    </row>
    <row r="5572">
      <c r="A5572" t="inlineStr">
        <is>
          <t>predixpy</t>
        </is>
      </c>
      <c r="B5572" t="inlineStr">
        <is>
          <t>bd8aaa80badf2e4e273e10ce160308496db8797f</t>
        </is>
      </c>
      <c r="C5572" t="inlineStr">
        <is>
          <t>2018-04-06 16:10:22+00:00</t>
        </is>
      </c>
      <c r="D5572" t="inlineStr">
        <is>
          <t>add</t>
        </is>
      </c>
      <c r="E5572" t="inlineStr">
        <is>
          <t>pandas</t>
        </is>
      </c>
      <c r="F5572">
        <f>=0.20.3</f>
        <v/>
      </c>
      <c r="G5572" t="inlineStr"/>
      <c r="H5572" t="inlineStr"/>
    </row>
    <row r="5573">
      <c r="A5573" t="inlineStr">
        <is>
          <t>predixpy</t>
        </is>
      </c>
      <c r="B5573" t="inlineStr">
        <is>
          <t>bd8aaa80badf2e4e273e10ce160308496db8797f</t>
        </is>
      </c>
      <c r="C5573" t="inlineStr">
        <is>
          <t>2018-04-06 16:10:22+00:00</t>
        </is>
      </c>
      <c r="D5573" t="inlineStr">
        <is>
          <t>add</t>
        </is>
      </c>
      <c r="E5573" t="inlineStr">
        <is>
          <t>pathlib2</t>
        </is>
      </c>
      <c r="F5573">
        <f>=2.2.1</f>
        <v/>
      </c>
      <c r="G5573" t="inlineStr"/>
      <c r="H5573" t="inlineStr"/>
    </row>
    <row r="5574">
      <c r="A5574" t="inlineStr">
        <is>
          <t>predixpy</t>
        </is>
      </c>
      <c r="B5574" t="inlineStr">
        <is>
          <t>bd8aaa80badf2e4e273e10ce160308496db8797f</t>
        </is>
      </c>
      <c r="C5574" t="inlineStr">
        <is>
          <t>2018-04-06 16:10:22+00:00</t>
        </is>
      </c>
      <c r="D5574" t="inlineStr">
        <is>
          <t>add</t>
        </is>
      </c>
      <c r="E5574" t="inlineStr">
        <is>
          <t>pbr</t>
        </is>
      </c>
      <c r="F5574">
        <f>=3.1.1</f>
        <v/>
      </c>
      <c r="G5574" t="inlineStr"/>
      <c r="H5574" t="inlineStr"/>
    </row>
    <row r="5575">
      <c r="A5575" t="inlineStr">
        <is>
          <t>predixpy</t>
        </is>
      </c>
      <c r="B5575" t="inlineStr">
        <is>
          <t>bd8aaa80badf2e4e273e10ce160308496db8797f</t>
        </is>
      </c>
      <c r="C5575" t="inlineStr">
        <is>
          <t>2018-04-06 16:10:22+00:00</t>
        </is>
      </c>
      <c r="D5575" t="inlineStr">
        <is>
          <t>add</t>
        </is>
      </c>
      <c r="E5575" t="inlineStr">
        <is>
          <t>pexpect</t>
        </is>
      </c>
      <c r="F5575">
        <f>=4.2.1</f>
        <v/>
      </c>
      <c r="G5575" t="inlineStr"/>
      <c r="H5575" t="inlineStr"/>
    </row>
    <row r="5576">
      <c r="A5576" t="inlineStr">
        <is>
          <t>predixpy</t>
        </is>
      </c>
      <c r="B5576" t="inlineStr">
        <is>
          <t>bd8aaa80badf2e4e273e10ce160308496db8797f</t>
        </is>
      </c>
      <c r="C5576" t="inlineStr">
        <is>
          <t>2018-04-06 16:10:22+00:00</t>
        </is>
      </c>
      <c r="D5576" t="inlineStr">
        <is>
          <t>add</t>
        </is>
      </c>
      <c r="E5576" t="inlineStr">
        <is>
          <t>pickleshare</t>
        </is>
      </c>
      <c r="F5576">
        <f>=0.7.4</f>
        <v/>
      </c>
      <c r="G5576" t="inlineStr"/>
      <c r="H5576" t="inlineStr"/>
    </row>
    <row r="5577">
      <c r="A5577" t="inlineStr">
        <is>
          <t>predixpy</t>
        </is>
      </c>
      <c r="B5577" t="inlineStr">
        <is>
          <t>bd8aaa80badf2e4e273e10ce160308496db8797f</t>
        </is>
      </c>
      <c r="C5577" t="inlineStr">
        <is>
          <t>2018-04-06 16:10:22+00:00</t>
        </is>
      </c>
      <c r="D5577" t="inlineStr">
        <is>
          <t>add</t>
        </is>
      </c>
      <c r="E5577" t="inlineStr">
        <is>
          <t>pkginfo</t>
        </is>
      </c>
      <c r="F5577">
        <f>=1.4.1</f>
        <v/>
      </c>
      <c r="G5577" t="inlineStr"/>
      <c r="H5577" t="inlineStr"/>
    </row>
    <row r="5578">
      <c r="A5578" t="inlineStr">
        <is>
          <t>predixpy</t>
        </is>
      </c>
      <c r="B5578" t="inlineStr">
        <is>
          <t>bd8aaa80badf2e4e273e10ce160308496db8797f</t>
        </is>
      </c>
      <c r="C5578" t="inlineStr">
        <is>
          <t>2018-04-06 16:10:22+00:00</t>
        </is>
      </c>
      <c r="D5578" t="inlineStr">
        <is>
          <t>add</t>
        </is>
      </c>
      <c r="E5578" t="inlineStr">
        <is>
          <t>prompt-toolkit</t>
        </is>
      </c>
      <c r="F5578">
        <f>=1.0.14</f>
        <v/>
      </c>
      <c r="G5578" t="inlineStr"/>
      <c r="H5578" t="inlineStr"/>
    </row>
    <row r="5579">
      <c r="A5579" t="inlineStr">
        <is>
          <t>predixpy</t>
        </is>
      </c>
      <c r="B5579" t="inlineStr">
        <is>
          <t>bd8aaa80badf2e4e273e10ce160308496db8797f</t>
        </is>
      </c>
      <c r="C5579" t="inlineStr">
        <is>
          <t>2018-04-06 16:10:22+00:00</t>
        </is>
      </c>
      <c r="D5579" t="inlineStr">
        <is>
          <t>add</t>
        </is>
      </c>
      <c r="E5579" t="inlineStr">
        <is>
          <t>protobuf</t>
        </is>
      </c>
      <c r="F5579">
        <f>=3.5.1</f>
        <v/>
      </c>
      <c r="G5579" t="inlineStr"/>
      <c r="H5579" t="inlineStr"/>
    </row>
    <row r="5580">
      <c r="A5580" t="inlineStr">
        <is>
          <t>predixpy</t>
        </is>
      </c>
      <c r="B5580" t="inlineStr">
        <is>
          <t>bd8aaa80badf2e4e273e10ce160308496db8797f</t>
        </is>
      </c>
      <c r="C5580" t="inlineStr">
        <is>
          <t>2018-04-06 16:10:22+00:00</t>
        </is>
      </c>
      <c r="D5580" t="inlineStr">
        <is>
          <t>add</t>
        </is>
      </c>
      <c r="E5580" t="inlineStr">
        <is>
          <t>psycopg2</t>
        </is>
      </c>
      <c r="F5580">
        <f>=2.7.3.2</f>
        <v/>
      </c>
      <c r="G5580" t="inlineStr"/>
      <c r="H5580" t="inlineStr"/>
    </row>
    <row r="5581">
      <c r="A5581" t="inlineStr">
        <is>
          <t>predixpy</t>
        </is>
      </c>
      <c r="B5581" t="inlineStr">
        <is>
          <t>bd8aaa80badf2e4e273e10ce160308496db8797f</t>
        </is>
      </c>
      <c r="C5581" t="inlineStr">
        <is>
          <t>2018-04-06 16:10:22+00:00</t>
        </is>
      </c>
      <c r="D5581" t="inlineStr">
        <is>
          <t>add</t>
        </is>
      </c>
      <c r="E5581" t="inlineStr">
        <is>
          <t>ptyprocess</t>
        </is>
      </c>
      <c r="F5581">
        <f>=0.5.1</f>
        <v/>
      </c>
      <c r="G5581" t="inlineStr"/>
      <c r="H5581" t="inlineStr"/>
    </row>
    <row r="5582">
      <c r="A5582" t="inlineStr">
        <is>
          <t>predixpy</t>
        </is>
      </c>
      <c r="B5582" t="inlineStr">
        <is>
          <t>bd8aaa80badf2e4e273e10ce160308496db8797f</t>
        </is>
      </c>
      <c r="C5582" t="inlineStr">
        <is>
          <t>2018-04-06 16:10:22+00:00</t>
        </is>
      </c>
      <c r="D5582" t="inlineStr">
        <is>
          <t>add</t>
        </is>
      </c>
      <c r="E5582" t="inlineStr">
        <is>
          <t>pyasn1</t>
        </is>
      </c>
      <c r="F5582">
        <f>=0.3.6</f>
        <v/>
      </c>
      <c r="G5582" t="inlineStr"/>
      <c r="H5582" t="inlineStr"/>
    </row>
    <row r="5583">
      <c r="A5583" t="inlineStr">
        <is>
          <t>predixpy</t>
        </is>
      </c>
      <c r="B5583" t="inlineStr">
        <is>
          <t>bd8aaa80badf2e4e273e10ce160308496db8797f</t>
        </is>
      </c>
      <c r="C5583" t="inlineStr">
        <is>
          <t>2018-04-06 16:10:22+00:00</t>
        </is>
      </c>
      <c r="D5583" t="inlineStr">
        <is>
          <t>add</t>
        </is>
      </c>
      <c r="E5583" t="inlineStr">
        <is>
          <t>pyasn1-modules</t>
        </is>
      </c>
      <c r="F5583">
        <f>=0.1.4</f>
        <v/>
      </c>
      <c r="G5583" t="inlineStr"/>
      <c r="H5583" t="inlineStr"/>
    </row>
    <row r="5584">
      <c r="A5584" t="inlineStr">
        <is>
          <t>predixpy</t>
        </is>
      </c>
      <c r="B5584" t="inlineStr">
        <is>
          <t>bd8aaa80badf2e4e273e10ce160308496db8797f</t>
        </is>
      </c>
      <c r="C5584" t="inlineStr">
        <is>
          <t>2018-04-06 16:10:22+00:00</t>
        </is>
      </c>
      <c r="D5584" t="inlineStr">
        <is>
          <t>add</t>
        </is>
      </c>
      <c r="E5584" t="inlineStr">
        <is>
          <t>pycparser</t>
        </is>
      </c>
      <c r="F5584">
        <f>=2.18</f>
        <v/>
      </c>
      <c r="G5584" t="inlineStr"/>
      <c r="H5584" t="inlineStr"/>
    </row>
    <row r="5585">
      <c r="A5585" t="inlineStr">
        <is>
          <t>predixpy</t>
        </is>
      </c>
      <c r="B5585" t="inlineStr">
        <is>
          <t>bd8aaa80badf2e4e273e10ce160308496db8797f</t>
        </is>
      </c>
      <c r="C5585" t="inlineStr">
        <is>
          <t>2018-04-06 16:10:22+00:00</t>
        </is>
      </c>
      <c r="D5585" t="inlineStr">
        <is>
          <t>add</t>
        </is>
      </c>
      <c r="E5585" t="inlineStr">
        <is>
          <t>Pygments</t>
        </is>
      </c>
      <c r="F5585">
        <f>=2.2.0</f>
        <v/>
      </c>
      <c r="G5585" t="inlineStr"/>
      <c r="H5585" t="inlineStr"/>
    </row>
    <row r="5586">
      <c r="A5586" t="inlineStr">
        <is>
          <t>predixpy</t>
        </is>
      </c>
      <c r="B5586" t="inlineStr">
        <is>
          <t>bd8aaa80badf2e4e273e10ce160308496db8797f</t>
        </is>
      </c>
      <c r="C5586" t="inlineStr">
        <is>
          <t>2018-04-06 16:10:22+00:00</t>
        </is>
      </c>
      <c r="D5586" t="inlineStr">
        <is>
          <t>add</t>
        </is>
      </c>
      <c r="E5586" t="inlineStr">
        <is>
          <t>pylint</t>
        </is>
      </c>
      <c r="F5586">
        <f>=1.7.2</f>
        <v/>
      </c>
      <c r="G5586" t="inlineStr"/>
      <c r="H5586" t="inlineStr"/>
    </row>
    <row r="5587">
      <c r="A5587" t="inlineStr">
        <is>
          <t>predixpy</t>
        </is>
      </c>
      <c r="B5587" t="inlineStr">
        <is>
          <t>bd8aaa80badf2e4e273e10ce160308496db8797f</t>
        </is>
      </c>
      <c r="C5587" t="inlineStr">
        <is>
          <t>2018-04-06 16:10:22+00:00</t>
        </is>
      </c>
      <c r="D5587" t="inlineStr">
        <is>
          <t>add</t>
        </is>
      </c>
      <c r="E5587" t="inlineStr">
        <is>
          <t>pypi-download-stats</t>
        </is>
      </c>
      <c r="F5587">
        <f>=0.2.1</f>
        <v/>
      </c>
      <c r="G5587" t="inlineStr"/>
      <c r="H5587" t="inlineStr"/>
    </row>
    <row r="5588">
      <c r="A5588" t="inlineStr">
        <is>
          <t>predixpy</t>
        </is>
      </c>
      <c r="B5588" t="inlineStr">
        <is>
          <t>bd8aaa80badf2e4e273e10ce160308496db8797f</t>
        </is>
      </c>
      <c r="C5588" t="inlineStr">
        <is>
          <t>2018-04-06 16:10:22+00:00</t>
        </is>
      </c>
      <c r="D5588" t="inlineStr">
        <is>
          <t>add</t>
        </is>
      </c>
      <c r="E5588" t="inlineStr">
        <is>
          <t>pytz</t>
        </is>
      </c>
      <c r="F5588">
        <f>=2017.2</f>
        <v/>
      </c>
      <c r="G5588" t="inlineStr"/>
      <c r="H5588" t="inlineStr"/>
    </row>
    <row r="5589">
      <c r="A5589" t="inlineStr">
        <is>
          <t>predixpy</t>
        </is>
      </c>
      <c r="B5589" t="inlineStr">
        <is>
          <t>bd8aaa80badf2e4e273e10ce160308496db8797f</t>
        </is>
      </c>
      <c r="C5589" t="inlineStr">
        <is>
          <t>2018-04-06 16:10:22+00:00</t>
        </is>
      </c>
      <c r="D5589" t="inlineStr">
        <is>
          <t>add</t>
        </is>
      </c>
      <c r="E5589" t="inlineStr">
        <is>
          <t>recommonmark</t>
        </is>
      </c>
      <c r="F5589">
        <f>=0.4.0</f>
        <v/>
      </c>
      <c r="G5589" t="inlineStr"/>
      <c r="H5589" t="inlineStr"/>
    </row>
    <row r="5590">
      <c r="A5590" t="inlineStr">
        <is>
          <t>predixpy</t>
        </is>
      </c>
      <c r="B5590" t="inlineStr">
        <is>
          <t>bd8aaa80badf2e4e273e10ce160308496db8797f</t>
        </is>
      </c>
      <c r="C5590" t="inlineStr">
        <is>
          <t>2018-04-06 16:10:22+00:00</t>
        </is>
      </c>
      <c r="D5590" t="inlineStr">
        <is>
          <t>add</t>
        </is>
      </c>
      <c r="E5590" t="inlineStr">
        <is>
          <t>redis</t>
        </is>
      </c>
      <c r="F5590">
        <f>=2.10.6</f>
        <v/>
      </c>
      <c r="G5590" t="inlineStr"/>
      <c r="H5590" t="inlineStr"/>
    </row>
    <row r="5591">
      <c r="A5591" t="inlineStr">
        <is>
          <t>predixpy</t>
        </is>
      </c>
      <c r="B5591" t="inlineStr">
        <is>
          <t>bd8aaa80badf2e4e273e10ce160308496db8797f</t>
        </is>
      </c>
      <c r="C5591" t="inlineStr">
        <is>
          <t>2018-04-06 16:10:22+00:00</t>
        </is>
      </c>
      <c r="D5591" t="inlineStr">
        <is>
          <t>add</t>
        </is>
      </c>
      <c r="E5591" t="inlineStr">
        <is>
          <t>requests-toolbelt</t>
        </is>
      </c>
      <c r="F5591">
        <f>=0.8.0</f>
        <v/>
      </c>
      <c r="G5591" t="inlineStr"/>
      <c r="H5591" t="inlineStr"/>
    </row>
    <row r="5592">
      <c r="A5592" t="inlineStr">
        <is>
          <t>predixpy</t>
        </is>
      </c>
      <c r="B5592" t="inlineStr">
        <is>
          <t>bd8aaa80badf2e4e273e10ce160308496db8797f</t>
        </is>
      </c>
      <c r="C5592" t="inlineStr">
        <is>
          <t>2018-04-06 16:10:22+00:00</t>
        </is>
      </c>
      <c r="D5592" t="inlineStr">
        <is>
          <t>add</t>
        </is>
      </c>
      <c r="E5592" t="inlineStr">
        <is>
          <t>rsa</t>
        </is>
      </c>
      <c r="F5592">
        <f>=3.4.2</f>
        <v/>
      </c>
      <c r="G5592" t="inlineStr"/>
      <c r="H5592" t="inlineStr"/>
    </row>
    <row r="5593">
      <c r="A5593" t="inlineStr">
        <is>
          <t>predixpy</t>
        </is>
      </c>
      <c r="B5593" t="inlineStr">
        <is>
          <t>bd8aaa80badf2e4e273e10ce160308496db8797f</t>
        </is>
      </c>
      <c r="C5593" t="inlineStr">
        <is>
          <t>2018-04-06 16:10:22+00:00</t>
        </is>
      </c>
      <c r="D5593" t="inlineStr">
        <is>
          <t>add</t>
        </is>
      </c>
      <c r="E5593" t="inlineStr">
        <is>
          <t>s3transfer</t>
        </is>
      </c>
      <c r="F5593">
        <f>=0.1.10</f>
        <v/>
      </c>
      <c r="G5593" t="inlineStr"/>
      <c r="H5593" t="inlineStr"/>
    </row>
    <row r="5594">
      <c r="A5594" t="inlineStr">
        <is>
          <t>predixpy</t>
        </is>
      </c>
      <c r="B5594" t="inlineStr">
        <is>
          <t>bd8aaa80badf2e4e273e10ce160308496db8797f</t>
        </is>
      </c>
      <c r="C5594" t="inlineStr">
        <is>
          <t>2018-04-06 16:10:22+00:00</t>
        </is>
      </c>
      <c r="D5594" t="inlineStr">
        <is>
          <t>add</t>
        </is>
      </c>
      <c r="E5594" t="inlineStr">
        <is>
          <t>scandir</t>
        </is>
      </c>
      <c r="F5594">
        <f>=1.5</f>
        <v/>
      </c>
      <c r="G5594" t="inlineStr"/>
      <c r="H5594" t="inlineStr"/>
    </row>
    <row r="5595">
      <c r="A5595" t="inlineStr">
        <is>
          <t>predixpy</t>
        </is>
      </c>
      <c r="B5595" t="inlineStr">
        <is>
          <t>bd8aaa80badf2e4e273e10ce160308496db8797f</t>
        </is>
      </c>
      <c r="C5595" t="inlineStr">
        <is>
          <t>2018-04-06 16:10:22+00:00</t>
        </is>
      </c>
      <c r="D5595" t="inlineStr">
        <is>
          <t>add</t>
        </is>
      </c>
      <c r="E5595" t="inlineStr">
        <is>
          <t>simplegeneric</t>
        </is>
      </c>
      <c r="F5595">
        <f>=0.8.1</f>
        <v/>
      </c>
      <c r="G5595" t="inlineStr"/>
      <c r="H5595" t="inlineStr"/>
    </row>
    <row r="5596">
      <c r="A5596" t="inlineStr">
        <is>
          <t>predixpy</t>
        </is>
      </c>
      <c r="B5596" t="inlineStr">
        <is>
          <t>bd8aaa80badf2e4e273e10ce160308496db8797f</t>
        </is>
      </c>
      <c r="C5596" t="inlineStr">
        <is>
          <t>2018-04-06 16:10:22+00:00</t>
        </is>
      </c>
      <c r="D5596" t="inlineStr">
        <is>
          <t>add</t>
        </is>
      </c>
      <c r="E5596" t="inlineStr">
        <is>
          <t>singledispatch</t>
        </is>
      </c>
      <c r="F5596">
        <f>=3.4.0.3</f>
        <v/>
      </c>
      <c r="G5596" t="inlineStr"/>
      <c r="H5596" t="inlineStr"/>
    </row>
    <row r="5597">
      <c r="A5597" t="inlineStr">
        <is>
          <t>predixpy</t>
        </is>
      </c>
      <c r="B5597" t="inlineStr">
        <is>
          <t>bd8aaa80badf2e4e273e10ce160308496db8797f</t>
        </is>
      </c>
      <c r="C5597" t="inlineStr">
        <is>
          <t>2018-04-06 16:10:22+00:00</t>
        </is>
      </c>
      <c r="D5597" t="inlineStr">
        <is>
          <t>add</t>
        </is>
      </c>
      <c r="E5597" t="inlineStr">
        <is>
          <t>six</t>
        </is>
      </c>
      <c r="F5597">
        <f>=1.10.0</f>
        <v/>
      </c>
      <c r="G5597" t="inlineStr"/>
      <c r="H5597" t="inlineStr"/>
    </row>
    <row r="5598">
      <c r="A5598" t="inlineStr">
        <is>
          <t>predixpy</t>
        </is>
      </c>
      <c r="B5598" t="inlineStr">
        <is>
          <t>bd8aaa80badf2e4e273e10ce160308496db8797f</t>
        </is>
      </c>
      <c r="C5598" t="inlineStr">
        <is>
          <t>2018-04-06 16:10:22+00:00</t>
        </is>
      </c>
      <c r="D5598" t="inlineStr">
        <is>
          <t>add</t>
        </is>
      </c>
      <c r="E5598" t="inlineStr">
        <is>
          <t>snowballstemmer</t>
        </is>
      </c>
      <c r="F5598">
        <f>=1.2.1</f>
        <v/>
      </c>
      <c r="G5598" t="inlineStr"/>
      <c r="H5598" t="inlineStr"/>
    </row>
    <row r="5599">
      <c r="A5599" t="inlineStr">
        <is>
          <t>predixpy</t>
        </is>
      </c>
      <c r="B5599" t="inlineStr">
        <is>
          <t>bd8aaa80badf2e4e273e10ce160308496db8797f</t>
        </is>
      </c>
      <c r="C5599" t="inlineStr">
        <is>
          <t>2018-04-06 16:10:22+00:00</t>
        </is>
      </c>
      <c r="D5599" t="inlineStr">
        <is>
          <t>add</t>
        </is>
      </c>
      <c r="E5599" t="inlineStr">
        <is>
          <t>Sphinx</t>
        </is>
      </c>
      <c r="F5599">
        <f>=1.6.3</f>
        <v/>
      </c>
      <c r="G5599" t="inlineStr"/>
      <c r="H5599" t="inlineStr"/>
    </row>
    <row r="5600">
      <c r="A5600" t="inlineStr">
        <is>
          <t>predixpy</t>
        </is>
      </c>
      <c r="B5600" t="inlineStr">
        <is>
          <t>bd8aaa80badf2e4e273e10ce160308496db8797f</t>
        </is>
      </c>
      <c r="C5600" t="inlineStr">
        <is>
          <t>2018-04-06 16:10:22+00:00</t>
        </is>
      </c>
      <c r="D5600" t="inlineStr">
        <is>
          <t>add</t>
        </is>
      </c>
      <c r="E5600" t="inlineStr">
        <is>
          <t>sphinx-rtd-theme</t>
        </is>
      </c>
      <c r="F5600">
        <f>=0.2.4</f>
        <v/>
      </c>
      <c r="G5600" t="inlineStr"/>
      <c r="H5600" t="inlineStr"/>
    </row>
    <row r="5601">
      <c r="A5601" t="inlineStr">
        <is>
          <t>predixpy</t>
        </is>
      </c>
      <c r="B5601" t="inlineStr">
        <is>
          <t>bd8aaa80badf2e4e273e10ce160308496db8797f</t>
        </is>
      </c>
      <c r="C5601" t="inlineStr">
        <is>
          <t>2018-04-06 16:10:22+00:00</t>
        </is>
      </c>
      <c r="D5601" t="inlineStr">
        <is>
          <t>add</t>
        </is>
      </c>
      <c r="E5601" t="inlineStr">
        <is>
          <t>sphinxcontrib-httpdomain</t>
        </is>
      </c>
      <c r="F5601">
        <f>=1.5.0</f>
        <v/>
      </c>
      <c r="G5601" t="inlineStr"/>
      <c r="H5601" t="inlineStr"/>
    </row>
    <row r="5602">
      <c r="A5602" t="inlineStr">
        <is>
          <t>predixpy</t>
        </is>
      </c>
      <c r="B5602" t="inlineStr">
        <is>
          <t>bd8aaa80badf2e4e273e10ce160308496db8797f</t>
        </is>
      </c>
      <c r="C5602" t="inlineStr">
        <is>
          <t>2018-04-06 16:10:22+00:00</t>
        </is>
      </c>
      <c r="D5602" t="inlineStr">
        <is>
          <t>add</t>
        </is>
      </c>
      <c r="E5602" t="inlineStr">
        <is>
          <t>sphinxcontrib-websupport</t>
        </is>
      </c>
      <c r="F5602">
        <f>=1.0.1</f>
        <v/>
      </c>
      <c r="G5602" t="inlineStr"/>
      <c r="H5602" t="inlineStr"/>
    </row>
    <row r="5603">
      <c r="A5603" t="inlineStr">
        <is>
          <t>predixpy</t>
        </is>
      </c>
      <c r="B5603" t="inlineStr">
        <is>
          <t>bd8aaa80badf2e4e273e10ce160308496db8797f</t>
        </is>
      </c>
      <c r="C5603" t="inlineStr">
        <is>
          <t>2018-04-06 16:10:22+00:00</t>
        </is>
      </c>
      <c r="D5603" t="inlineStr">
        <is>
          <t>add</t>
        </is>
      </c>
      <c r="E5603" t="inlineStr">
        <is>
          <t>SQLAlchemy</t>
        </is>
      </c>
      <c r="F5603">
        <f>=1.2.2</f>
        <v/>
      </c>
      <c r="G5603" t="inlineStr"/>
      <c r="H5603" t="inlineStr"/>
    </row>
    <row r="5604">
      <c r="A5604" t="inlineStr">
        <is>
          <t>predixpy</t>
        </is>
      </c>
      <c r="B5604" t="inlineStr">
        <is>
          <t>bd8aaa80badf2e4e273e10ce160308496db8797f</t>
        </is>
      </c>
      <c r="C5604" t="inlineStr">
        <is>
          <t>2018-04-06 16:10:22+00:00</t>
        </is>
      </c>
      <c r="D5604" t="inlineStr">
        <is>
          <t>add</t>
        </is>
      </c>
      <c r="E5604" t="inlineStr">
        <is>
          <t>tornado</t>
        </is>
      </c>
      <c r="F5604">
        <f>=4.5.2</f>
        <v/>
      </c>
      <c r="G5604" t="inlineStr"/>
      <c r="H5604" t="inlineStr"/>
    </row>
    <row r="5605">
      <c r="A5605" t="inlineStr">
        <is>
          <t>predixpy</t>
        </is>
      </c>
      <c r="B5605" t="inlineStr">
        <is>
          <t>bd8aaa80badf2e4e273e10ce160308496db8797f</t>
        </is>
      </c>
      <c r="C5605" t="inlineStr">
        <is>
          <t>2018-04-06 16:10:22+00:00</t>
        </is>
      </c>
      <c r="D5605" t="inlineStr">
        <is>
          <t>add</t>
        </is>
      </c>
      <c r="E5605" t="inlineStr">
        <is>
          <t>tqdm</t>
        </is>
      </c>
      <c r="F5605">
        <f>=4.14.0</f>
        <v/>
      </c>
      <c r="G5605" t="inlineStr"/>
      <c r="H5605" t="inlineStr"/>
    </row>
    <row r="5606">
      <c r="A5606" t="inlineStr">
        <is>
          <t>predixpy</t>
        </is>
      </c>
      <c r="B5606" t="inlineStr">
        <is>
          <t>bd8aaa80badf2e4e273e10ce160308496db8797f</t>
        </is>
      </c>
      <c r="C5606" t="inlineStr">
        <is>
          <t>2018-04-06 16:10:22+00:00</t>
        </is>
      </c>
      <c r="D5606" t="inlineStr">
        <is>
          <t>add</t>
        </is>
      </c>
      <c r="E5606" t="inlineStr">
        <is>
          <t>traitlets</t>
        </is>
      </c>
      <c r="F5606">
        <f>=4.3.2</f>
        <v/>
      </c>
      <c r="G5606" t="inlineStr"/>
      <c r="H5606" t="inlineStr"/>
    </row>
    <row r="5607">
      <c r="A5607" t="inlineStr">
        <is>
          <t>predixpy</t>
        </is>
      </c>
      <c r="B5607" t="inlineStr">
        <is>
          <t>bd8aaa80badf2e4e273e10ce160308496db8797f</t>
        </is>
      </c>
      <c r="C5607" t="inlineStr">
        <is>
          <t>2018-04-06 16:10:22+00:00</t>
        </is>
      </c>
      <c r="D5607" t="inlineStr">
        <is>
          <t>add</t>
        </is>
      </c>
      <c r="E5607" t="inlineStr">
        <is>
          <t>twine</t>
        </is>
      </c>
      <c r="F5607">
        <f>=1.9.1</f>
        <v/>
      </c>
      <c r="G5607" t="inlineStr"/>
      <c r="H5607" t="inlineStr"/>
    </row>
    <row r="5608">
      <c r="A5608" t="inlineStr">
        <is>
          <t>predixpy</t>
        </is>
      </c>
      <c r="B5608" t="inlineStr">
        <is>
          <t>bd8aaa80badf2e4e273e10ce160308496db8797f</t>
        </is>
      </c>
      <c r="C5608" t="inlineStr">
        <is>
          <t>2018-04-06 16:10:22+00:00</t>
        </is>
      </c>
      <c r="D5608" t="inlineStr">
        <is>
          <t>add</t>
        </is>
      </c>
      <c r="E5608" t="inlineStr">
        <is>
          <t>typing</t>
        </is>
      </c>
      <c r="F5608">
        <f>=3.6.2</f>
        <v/>
      </c>
      <c r="G5608" t="inlineStr"/>
      <c r="H5608" t="inlineStr"/>
    </row>
    <row r="5609">
      <c r="A5609" t="inlineStr">
        <is>
          <t>predixpy</t>
        </is>
      </c>
      <c r="B5609" t="inlineStr">
        <is>
          <t>bd8aaa80badf2e4e273e10ce160308496db8797f</t>
        </is>
      </c>
      <c r="C5609" t="inlineStr">
        <is>
          <t>2018-04-06 16:10:22+00:00</t>
        </is>
      </c>
      <c r="D5609" t="inlineStr">
        <is>
          <t>add</t>
        </is>
      </c>
      <c r="E5609" t="inlineStr">
        <is>
          <t>tzlocal</t>
        </is>
      </c>
      <c r="F5609">
        <f>=1.4</f>
        <v/>
      </c>
      <c r="G5609" t="inlineStr"/>
      <c r="H5609" t="inlineStr"/>
    </row>
    <row r="5610">
      <c r="A5610" t="inlineStr">
        <is>
          <t>predixpy</t>
        </is>
      </c>
      <c r="B5610" t="inlineStr">
        <is>
          <t>bd8aaa80badf2e4e273e10ce160308496db8797f</t>
        </is>
      </c>
      <c r="C5610" t="inlineStr">
        <is>
          <t>2018-04-06 16:10:22+00:00</t>
        </is>
      </c>
      <c r="D5610" t="inlineStr">
        <is>
          <t>add</t>
        </is>
      </c>
      <c r="E5610" t="inlineStr">
        <is>
          <t>uritemplate</t>
        </is>
      </c>
      <c r="F5610">
        <f>=3.0.0</f>
        <v/>
      </c>
      <c r="G5610" t="inlineStr"/>
      <c r="H5610" t="inlineStr"/>
    </row>
    <row r="5611">
      <c r="A5611" t="inlineStr">
        <is>
          <t>predixpy</t>
        </is>
      </c>
      <c r="B5611" t="inlineStr">
        <is>
          <t>bd8aaa80badf2e4e273e10ce160308496db8797f</t>
        </is>
      </c>
      <c r="C5611" t="inlineStr">
        <is>
          <t>2018-04-06 16:10:22+00:00</t>
        </is>
      </c>
      <c r="D5611" t="inlineStr">
        <is>
          <t>add</t>
        </is>
      </c>
      <c r="E5611" t="inlineStr">
        <is>
          <t>urllib3</t>
        </is>
      </c>
      <c r="F5611">
        <f>=1.21.1</f>
        <v/>
      </c>
      <c r="G5611" t="inlineStr"/>
      <c r="H5611" t="inlineStr"/>
    </row>
    <row r="5612">
      <c r="A5612" t="inlineStr">
        <is>
          <t>predixpy</t>
        </is>
      </c>
      <c r="B5612" t="inlineStr">
        <is>
          <t>bd8aaa80badf2e4e273e10ce160308496db8797f</t>
        </is>
      </c>
      <c r="C5612" t="inlineStr">
        <is>
          <t>2018-04-06 16:10:22+00:00</t>
        </is>
      </c>
      <c r="D5612" t="inlineStr">
        <is>
          <t>add</t>
        </is>
      </c>
      <c r="E5612" t="inlineStr">
        <is>
          <t>waitress</t>
        </is>
      </c>
      <c r="F5612">
        <f>=1.0.2</f>
        <v/>
      </c>
      <c r="G5612" t="inlineStr"/>
      <c r="H5612" t="inlineStr"/>
    </row>
    <row r="5613">
      <c r="A5613" t="inlineStr">
        <is>
          <t>predixpy</t>
        </is>
      </c>
      <c r="B5613" t="inlineStr">
        <is>
          <t>bd8aaa80badf2e4e273e10ce160308496db8797f</t>
        </is>
      </c>
      <c r="C5613" t="inlineStr">
        <is>
          <t>2018-04-06 16:10:22+00:00</t>
        </is>
      </c>
      <c r="D5613" t="inlineStr">
        <is>
          <t>add</t>
        </is>
      </c>
      <c r="E5613" t="inlineStr">
        <is>
          <t>wcwidth</t>
        </is>
      </c>
      <c r="F5613">
        <f>=0.1.7</f>
        <v/>
      </c>
      <c r="G5613" t="inlineStr"/>
      <c r="H5613" t="inlineStr"/>
    </row>
    <row r="5614">
      <c r="A5614" t="inlineStr">
        <is>
          <t>predixpy</t>
        </is>
      </c>
      <c r="B5614" t="inlineStr">
        <is>
          <t>bd8aaa80badf2e4e273e10ce160308496db8797f</t>
        </is>
      </c>
      <c r="C5614" t="inlineStr">
        <is>
          <t>2018-04-06 16:10:22+00:00</t>
        </is>
      </c>
      <c r="D5614" t="inlineStr">
        <is>
          <t>add</t>
        </is>
      </c>
      <c r="E5614" t="inlineStr">
        <is>
          <t>WebOb</t>
        </is>
      </c>
      <c r="F5614">
        <f>=1.7.3</f>
        <v/>
      </c>
      <c r="G5614" t="inlineStr"/>
      <c r="H5614" t="inlineStr"/>
    </row>
    <row r="5615">
      <c r="A5615" t="inlineStr">
        <is>
          <t>predixpy</t>
        </is>
      </c>
      <c r="B5615" t="inlineStr">
        <is>
          <t>bd8aaa80badf2e4e273e10ce160308496db8797f</t>
        </is>
      </c>
      <c r="C5615" t="inlineStr">
        <is>
          <t>2018-04-06 16:10:22+00:00</t>
        </is>
      </c>
      <c r="D5615" t="inlineStr">
        <is>
          <t>add</t>
        </is>
      </c>
      <c r="E5615" t="inlineStr">
        <is>
          <t>WebTest</t>
        </is>
      </c>
      <c r="F5615">
        <f>=2.0.28</f>
        <v/>
      </c>
      <c r="G5615" t="inlineStr"/>
      <c r="H5615" t="inlineStr"/>
    </row>
    <row r="5616">
      <c r="A5616" t="inlineStr">
        <is>
          <t>predixpy</t>
        </is>
      </c>
      <c r="B5616" t="inlineStr">
        <is>
          <t>bd8aaa80badf2e4e273e10ce160308496db8797f</t>
        </is>
      </c>
      <c r="C5616" t="inlineStr">
        <is>
          <t>2018-04-06 16:10:22+00:00</t>
        </is>
      </c>
      <c r="D5616" t="inlineStr">
        <is>
          <t>add</t>
        </is>
      </c>
      <c r="E5616" t="inlineStr">
        <is>
          <t>Werkzeug</t>
        </is>
      </c>
      <c r="F5616">
        <f>=0.12.2</f>
        <v/>
      </c>
      <c r="G5616" t="inlineStr"/>
      <c r="H5616" t="inlineStr"/>
    </row>
    <row r="5617">
      <c r="A5617" t="inlineStr">
        <is>
          <t>predixpy</t>
        </is>
      </c>
      <c r="B5617" t="inlineStr">
        <is>
          <t>bd8aaa80badf2e4e273e10ce160308496db8797f</t>
        </is>
      </c>
      <c r="C5617" t="inlineStr">
        <is>
          <t>2018-04-06 16:10:22+00:00</t>
        </is>
      </c>
      <c r="D5617" t="inlineStr">
        <is>
          <t>add</t>
        </is>
      </c>
      <c r="E5617" t="inlineStr">
        <is>
          <t>wrapt</t>
        </is>
      </c>
      <c r="F5617">
        <f>=1.10.11</f>
        <v/>
      </c>
      <c r="G5617" t="inlineStr"/>
      <c r="H5617" t="inlineStr"/>
    </row>
    <row r="5618">
      <c r="A5618" t="inlineStr">
        <is>
          <t>Released-or-Not</t>
        </is>
      </c>
      <c r="B5618" t="inlineStr">
        <is>
          <t>9c07192ba2ab8de581b7cbc7d439e17ff769abc8</t>
        </is>
      </c>
      <c r="C5618" t="inlineStr">
        <is>
          <t>2019-07-03 16:00:24+00:00</t>
        </is>
      </c>
      <c r="D5618" t="inlineStr">
        <is>
          <t>add</t>
        </is>
      </c>
      <c r="E5618" t="inlineStr">
        <is>
          <t>beautifulsoup4</t>
        </is>
      </c>
      <c r="F5618">
        <f>=4.7.1</f>
        <v/>
      </c>
      <c r="G5618" t="inlineStr"/>
      <c r="H5618" t="inlineStr"/>
    </row>
    <row r="5619">
      <c r="A5619" t="inlineStr">
        <is>
          <t>Released-or-Not</t>
        </is>
      </c>
      <c r="B5619" t="inlineStr">
        <is>
          <t>9c07192ba2ab8de581b7cbc7d439e17ff769abc8</t>
        </is>
      </c>
      <c r="C5619" t="inlineStr">
        <is>
          <t>2019-07-03 16:00:24+00:00</t>
        </is>
      </c>
      <c r="D5619" t="inlineStr">
        <is>
          <t>add</t>
        </is>
      </c>
      <c r="E5619" t="inlineStr">
        <is>
          <t>certifi</t>
        </is>
      </c>
      <c r="F5619">
        <f>=2019.6.16</f>
        <v/>
      </c>
      <c r="G5619" t="inlineStr"/>
      <c r="H5619" t="inlineStr"/>
    </row>
    <row r="5620">
      <c r="A5620" t="inlineStr">
        <is>
          <t>Released-or-Not</t>
        </is>
      </c>
      <c r="B5620" t="inlineStr">
        <is>
          <t>9c07192ba2ab8de581b7cbc7d439e17ff769abc8</t>
        </is>
      </c>
      <c r="C5620" t="inlineStr">
        <is>
          <t>2019-07-03 16:00:24+00:00</t>
        </is>
      </c>
      <c r="D5620" t="inlineStr">
        <is>
          <t>add</t>
        </is>
      </c>
      <c r="E5620" t="inlineStr">
        <is>
          <t>chardet</t>
        </is>
      </c>
      <c r="F5620">
        <f>=3.0.4</f>
        <v/>
      </c>
      <c r="G5620" t="inlineStr"/>
      <c r="H5620" t="inlineStr"/>
    </row>
    <row r="5621">
      <c r="A5621" t="inlineStr">
        <is>
          <t>Released-or-Not</t>
        </is>
      </c>
      <c r="B5621" t="inlineStr">
        <is>
          <t>9c07192ba2ab8de581b7cbc7d439e17ff769abc8</t>
        </is>
      </c>
      <c r="C5621" t="inlineStr">
        <is>
          <t>2019-07-03 16:00:24+00:00</t>
        </is>
      </c>
      <c r="D5621" t="inlineStr">
        <is>
          <t>add</t>
        </is>
      </c>
      <c r="E5621" t="inlineStr">
        <is>
          <t>colorama</t>
        </is>
      </c>
      <c r="F5621">
        <f>=0.4.1</f>
        <v/>
      </c>
      <c r="G5621" t="inlineStr"/>
      <c r="H5621" t="inlineStr"/>
    </row>
    <row r="5622">
      <c r="A5622" t="inlineStr">
        <is>
          <t>Released-or-Not</t>
        </is>
      </c>
      <c r="B5622" t="inlineStr">
        <is>
          <t>9c07192ba2ab8de581b7cbc7d439e17ff769abc8</t>
        </is>
      </c>
      <c r="C5622" t="inlineStr">
        <is>
          <t>2019-07-03 16:00:24+00:00</t>
        </is>
      </c>
      <c r="D5622" t="inlineStr">
        <is>
          <t>add</t>
        </is>
      </c>
      <c r="E5622" t="inlineStr">
        <is>
          <t>idna</t>
        </is>
      </c>
      <c r="F5622">
        <f>=2.8</f>
        <v/>
      </c>
      <c r="G5622" t="inlineStr"/>
      <c r="H5622" t="inlineStr"/>
    </row>
    <row r="5623">
      <c r="A5623" t="inlineStr">
        <is>
          <t>Released-or-Not</t>
        </is>
      </c>
      <c r="B5623" t="inlineStr">
        <is>
          <t>9c07192ba2ab8de581b7cbc7d439e17ff769abc8</t>
        </is>
      </c>
      <c r="C5623" t="inlineStr">
        <is>
          <t>2019-07-03 16:00:24+00:00</t>
        </is>
      </c>
      <c r="D5623" t="inlineStr">
        <is>
          <t>add</t>
        </is>
      </c>
      <c r="E5623" t="inlineStr">
        <is>
          <t>requests</t>
        </is>
      </c>
      <c r="F5623">
        <f>=2.22.0</f>
        <v/>
      </c>
      <c r="G5623" t="inlineStr"/>
      <c r="H5623" t="inlineStr"/>
    </row>
    <row r="5624">
      <c r="A5624" t="inlineStr">
        <is>
          <t>Released-or-Not</t>
        </is>
      </c>
      <c r="B5624" t="inlineStr">
        <is>
          <t>9c07192ba2ab8de581b7cbc7d439e17ff769abc8</t>
        </is>
      </c>
      <c r="C5624" t="inlineStr">
        <is>
          <t>2019-07-03 16:00:24+00:00</t>
        </is>
      </c>
      <c r="D5624" t="inlineStr">
        <is>
          <t>add</t>
        </is>
      </c>
      <c r="E5624" t="inlineStr">
        <is>
          <t>soupsieve</t>
        </is>
      </c>
      <c r="F5624">
        <f>=1.9.2</f>
        <v/>
      </c>
      <c r="G5624" t="inlineStr"/>
      <c r="H5624" t="inlineStr"/>
    </row>
    <row r="5625">
      <c r="A5625" t="inlineStr">
        <is>
          <t>Released-or-Not</t>
        </is>
      </c>
      <c r="B5625" t="inlineStr">
        <is>
          <t>9c07192ba2ab8de581b7cbc7d439e17ff769abc8</t>
        </is>
      </c>
      <c r="C5625" t="inlineStr">
        <is>
          <t>2019-07-03 16:00:24+00:00</t>
        </is>
      </c>
      <c r="D5625" t="inlineStr">
        <is>
          <t>add</t>
        </is>
      </c>
      <c r="E5625" t="inlineStr">
        <is>
          <t>urllib3</t>
        </is>
      </c>
      <c r="F5625">
        <f>=1.25.3</f>
        <v/>
      </c>
      <c r="G5625" t="inlineStr"/>
      <c r="H5625" t="inlineStr"/>
    </row>
    <row r="5626">
      <c r="A5626" t="inlineStr">
        <is>
          <t>Released-or-Not</t>
        </is>
      </c>
      <c r="B5626" t="inlineStr">
        <is>
          <t>4a88167df68e8e1f0cfd7e8a71f59870a18b39d8</t>
        </is>
      </c>
      <c r="C5626" t="inlineStr">
        <is>
          <t>2019-07-14 21:35:58+00:00</t>
        </is>
      </c>
      <c r="D5626" t="inlineStr">
        <is>
          <t>rem</t>
        </is>
      </c>
      <c r="E5626" t="inlineStr"/>
      <c r="F5626" t="inlineStr"/>
      <c r="G5626" t="inlineStr">
        <is>
          <t>colorama</t>
        </is>
      </c>
      <c r="H5626">
        <f>=0.4.1</f>
        <v/>
      </c>
    </row>
    <row r="5627">
      <c r="A5627" t="inlineStr">
        <is>
          <t>FreeMobileSMS</t>
        </is>
      </c>
      <c r="B5627" t="inlineStr">
        <is>
          <t>6b05b3cf873525f8b6610642fb6993bc1c16b4b5</t>
        </is>
      </c>
      <c r="C5627" t="inlineStr">
        <is>
          <t>2017-08-25 22:42:00+00:00</t>
        </is>
      </c>
      <c r="D5627" t="inlineStr">
        <is>
          <t>add</t>
        </is>
      </c>
      <c r="E5627" t="inlineStr">
        <is>
          <t>urllib3</t>
        </is>
      </c>
      <c r="F5627">
        <f>==1.22</f>
        <v/>
      </c>
      <c r="G5627" t="inlineStr"/>
      <c r="H5627" t="inlineStr"/>
    </row>
    <row r="5628">
      <c r="A5628" t="inlineStr">
        <is>
          <t>FreeMobileSMS</t>
        </is>
      </c>
      <c r="B5628" t="inlineStr">
        <is>
          <t>6b05b3cf873525f8b6610642fb6993bc1c16b4b5</t>
        </is>
      </c>
      <c r="C5628" t="inlineStr">
        <is>
          <t>2017-08-25 22:42:00+00:00</t>
        </is>
      </c>
      <c r="D5628" t="inlineStr">
        <is>
          <t>add</t>
        </is>
      </c>
      <c r="E5628" t="inlineStr">
        <is>
          <t>requests</t>
        </is>
      </c>
      <c r="F5628">
        <f>==2.13.0</f>
        <v/>
      </c>
      <c r="G5628" t="inlineStr"/>
      <c r="H5628" t="inlineStr"/>
    </row>
    <row r="5629">
      <c r="A5629" t="inlineStr">
        <is>
          <t>FreeMobileSMS</t>
        </is>
      </c>
      <c r="B5629" t="inlineStr">
        <is>
          <t>6b05b3cf873525f8b6610642fb6993bc1c16b4b5</t>
        </is>
      </c>
      <c r="C5629" t="inlineStr">
        <is>
          <t>2017-08-25 22:42:00+00:00</t>
        </is>
      </c>
      <c r="D5629" t="inlineStr">
        <is>
          <t>rem</t>
        </is>
      </c>
      <c r="E5629" t="inlineStr"/>
      <c r="F5629" t="inlineStr"/>
      <c r="G5629" t="inlineStr">
        <is>
          <t>urllib</t>
        </is>
      </c>
      <c r="H5629">
        <f>==1.21.1</f>
        <v/>
      </c>
    </row>
    <row r="5630">
      <c r="A5630" t="inlineStr">
        <is>
          <t>bw_plex</t>
        </is>
      </c>
      <c r="B5630" t="inlineStr">
        <is>
          <t>a90d0c3cffd672aa98c64f3a14fddcc7d71933fd</t>
        </is>
      </c>
      <c r="C5630" t="inlineStr">
        <is>
          <t>2018-04-02 20:02:32+00:00</t>
        </is>
      </c>
      <c r="D5630" t="inlineStr">
        <is>
          <t>verchange</t>
        </is>
      </c>
      <c r="E5630" t="inlineStr">
        <is>
          <t>plexapi</t>
        </is>
      </c>
      <c r="F5630" t="inlineStr">
        <is>
          <t>&gt;=3.0.6</t>
        </is>
      </c>
      <c r="G5630" t="inlineStr">
        <is>
          <t>plexapi</t>
        </is>
      </c>
      <c r="H5630" t="inlineStr"/>
    </row>
    <row r="5631">
      <c r="A5631" t="inlineStr">
        <is>
          <t>bw_plex</t>
        </is>
      </c>
      <c r="B5631" t="inlineStr">
        <is>
          <t>a90d0c3cffd672aa98c64f3a14fddcc7d71933fd</t>
        </is>
      </c>
      <c r="C5631" t="inlineStr">
        <is>
          <t>2018-04-02 20:02:32+00:00</t>
        </is>
      </c>
      <c r="D5631" t="inlineStr">
        <is>
          <t>add</t>
        </is>
      </c>
      <c r="E5631" t="inlineStr">
        <is>
          <t>opencv-contrib-python</t>
        </is>
      </c>
      <c r="F5631" t="inlineStr"/>
      <c r="G5631" t="inlineStr"/>
      <c r="H5631" t="inlineStr"/>
    </row>
    <row r="5632">
      <c r="A5632" t="inlineStr">
        <is>
          <t>bw_plex</t>
        </is>
      </c>
      <c r="B5632" t="inlineStr">
        <is>
          <t>a90d0c3cffd672aa98c64f3a14fddcc7d71933fd</t>
        </is>
      </c>
      <c r="C5632" t="inlineStr">
        <is>
          <t>2018-04-02 20:02:32+00:00</t>
        </is>
      </c>
      <c r="D5632" t="inlineStr">
        <is>
          <t>add</t>
        </is>
      </c>
      <c r="E5632" t="inlineStr">
        <is>
          <t>pytesseract</t>
        </is>
      </c>
      <c r="F5632" t="inlineStr"/>
      <c r="G5632" t="inlineStr"/>
      <c r="H5632" t="inlineStr"/>
    </row>
    <row r="5633">
      <c r="A5633" t="inlineStr">
        <is>
          <t>bw_plex</t>
        </is>
      </c>
      <c r="B5633" t="inlineStr">
        <is>
          <t>a90d0c3cffd672aa98c64f3a14fddcc7d71933fd</t>
        </is>
      </c>
      <c r="C5633" t="inlineStr">
        <is>
          <t>2018-04-02 20:02:32+00:00</t>
        </is>
      </c>
      <c r="D5633" t="inlineStr">
        <is>
          <t>add</t>
        </is>
      </c>
      <c r="E5633" t="inlineStr">
        <is>
          <t>pocketsphinx</t>
        </is>
      </c>
      <c r="F5633" t="inlineStr"/>
      <c r="G5633" t="inlineStr"/>
      <c r="H5633" t="inlineStr"/>
    </row>
    <row r="5634">
      <c r="A5634" t="inlineStr">
        <is>
          <t>bw_plex</t>
        </is>
      </c>
      <c r="B5634" t="inlineStr">
        <is>
          <t>a90d0c3cffd672aa98c64f3a14fddcc7d71933fd</t>
        </is>
      </c>
      <c r="C5634" t="inlineStr">
        <is>
          <t>2018-04-02 20:02:32+00:00</t>
        </is>
      </c>
      <c r="D5634" t="inlineStr">
        <is>
          <t>add</t>
        </is>
      </c>
      <c r="E5634" t="inlineStr">
        <is>
          <t>SpeechRecognition</t>
        </is>
      </c>
      <c r="F5634" t="inlineStr"/>
      <c r="G5634" t="inlineStr"/>
      <c r="H5634" t="inlineStr"/>
    </row>
    <row r="5635">
      <c r="A5635" t="inlineStr">
        <is>
          <t>bw_plex</t>
        </is>
      </c>
      <c r="B5635" t="inlineStr">
        <is>
          <t>a90d0c3cffd672aa98c64f3a14fddcc7d71933fd</t>
        </is>
      </c>
      <c r="C5635" t="inlineStr">
        <is>
          <t>2018-04-02 20:02:32+00:00</t>
        </is>
      </c>
      <c r="D5635" t="inlineStr">
        <is>
          <t>add</t>
        </is>
      </c>
      <c r="E5635" t="inlineStr">
        <is>
          <t>tablib</t>
        </is>
      </c>
      <c r="F5635" t="inlineStr"/>
      <c r="G5635" t="inlineStr"/>
      <c r="H5635" t="inlineStr"/>
    </row>
    <row r="5636">
      <c r="A5636" t="inlineStr">
        <is>
          <t>bw_plex</t>
        </is>
      </c>
      <c r="B5636" t="inlineStr">
        <is>
          <t>4a3d016dab2db8d4d508cd4234591985a82cc9c8</t>
        </is>
      </c>
      <c r="C5636" t="inlineStr">
        <is>
          <t>2018-05-20 20:32:43+00:00</t>
        </is>
      </c>
      <c r="D5636" t="inlineStr">
        <is>
          <t>add</t>
        </is>
      </c>
      <c r="E5636" t="inlineStr">
        <is>
          <t>srt</t>
        </is>
      </c>
      <c r="F5636" t="inlineStr"/>
      <c r="G5636" t="inlineStr"/>
      <c r="H5636" t="inlineStr"/>
    </row>
    <row r="5637">
      <c r="A5637" t="inlineStr">
        <is>
          <t>bw_plex</t>
        </is>
      </c>
      <c r="B5637" t="inlineStr">
        <is>
          <t>9b1a141adf1c9093ed29bf177ac1d2a7d9946daa</t>
        </is>
      </c>
      <c r="C5637" t="inlineStr">
        <is>
          <t>2018-05-22 16:50:23+00:00</t>
        </is>
      </c>
      <c r="D5637" t="inlineStr">
        <is>
          <t>rem</t>
        </is>
      </c>
      <c r="E5637" t="inlineStr"/>
      <c r="F5637" t="inlineStr"/>
      <c r="G5637" t="inlineStr">
        <is>
          <t>profilehooks</t>
        </is>
      </c>
      <c r="H5637" t="inlineStr"/>
    </row>
    <row r="5638">
      <c r="A5638" t="inlineStr">
        <is>
          <t>bw_plex</t>
        </is>
      </c>
      <c r="B5638" t="inlineStr">
        <is>
          <t>9b1a141adf1c9093ed29bf177ac1d2a7d9946daa</t>
        </is>
      </c>
      <c r="C5638" t="inlineStr">
        <is>
          <t>2018-05-22 16:50:23+00:00</t>
        </is>
      </c>
      <c r="D5638" t="inlineStr">
        <is>
          <t>rem</t>
        </is>
      </c>
      <c r="E5638" t="inlineStr"/>
      <c r="F5638" t="inlineStr"/>
      <c r="G5638" t="inlineStr">
        <is>
          <t>opencv-contrib-python</t>
        </is>
      </c>
      <c r="H5638" t="inlineStr"/>
    </row>
    <row r="5639">
      <c r="A5639" t="inlineStr">
        <is>
          <t>bw_plex</t>
        </is>
      </c>
      <c r="B5639" t="inlineStr">
        <is>
          <t>9b1a141adf1c9093ed29bf177ac1d2a7d9946daa</t>
        </is>
      </c>
      <c r="C5639" t="inlineStr">
        <is>
          <t>2018-05-22 16:50:23+00:00</t>
        </is>
      </c>
      <c r="D5639" t="inlineStr">
        <is>
          <t>rem</t>
        </is>
      </c>
      <c r="E5639" t="inlineStr"/>
      <c r="F5639" t="inlineStr"/>
      <c r="G5639" t="inlineStr">
        <is>
          <t>pytesseract</t>
        </is>
      </c>
      <c r="H5639" t="inlineStr"/>
    </row>
    <row r="5640">
      <c r="A5640" t="inlineStr">
        <is>
          <t>bw_plex</t>
        </is>
      </c>
      <c r="B5640" t="inlineStr">
        <is>
          <t>9b1a141adf1c9093ed29bf177ac1d2a7d9946daa</t>
        </is>
      </c>
      <c r="C5640" t="inlineStr">
        <is>
          <t>2018-05-22 16:50:23+00:00</t>
        </is>
      </c>
      <c r="D5640" t="inlineStr">
        <is>
          <t>rem</t>
        </is>
      </c>
      <c r="E5640" t="inlineStr"/>
      <c r="F5640" t="inlineStr"/>
      <c r="G5640" t="inlineStr">
        <is>
          <t>pocketsphinx</t>
        </is>
      </c>
      <c r="H5640" t="inlineStr"/>
    </row>
    <row r="5641">
      <c r="A5641" t="inlineStr">
        <is>
          <t>bw_plex</t>
        </is>
      </c>
      <c r="B5641" t="inlineStr">
        <is>
          <t>9b1a141adf1c9093ed29bf177ac1d2a7d9946daa</t>
        </is>
      </c>
      <c r="C5641" t="inlineStr">
        <is>
          <t>2018-05-22 16:50:23+00:00</t>
        </is>
      </c>
      <c r="D5641" t="inlineStr">
        <is>
          <t>rem</t>
        </is>
      </c>
      <c r="E5641" t="inlineStr"/>
      <c r="F5641" t="inlineStr"/>
      <c r="G5641" t="inlineStr">
        <is>
          <t>SpeechRecognition</t>
        </is>
      </c>
      <c r="H5641" t="inlineStr"/>
    </row>
    <row r="5642">
      <c r="A5642" t="inlineStr">
        <is>
          <t>bw_plex</t>
        </is>
      </c>
      <c r="B5642" t="inlineStr">
        <is>
          <t>f932ffa734e09845327dbfaff35de77197b93623</t>
        </is>
      </c>
      <c r="C5642" t="inlineStr">
        <is>
          <t>2019-06-26 21:25:14+00:00</t>
        </is>
      </c>
      <c r="D5642" t="inlineStr">
        <is>
          <t>add</t>
        </is>
      </c>
      <c r="E5642" t="inlineStr">
        <is>
          <t>lomond</t>
        </is>
      </c>
      <c r="F5642" t="inlineStr">
        <is>
          <t>&gt;=0.3.3</t>
        </is>
      </c>
      <c r="G5642" t="inlineStr"/>
      <c r="H5642" t="inlineStr"/>
    </row>
    <row r="5643">
      <c r="A5643" t="inlineStr">
        <is>
          <t>bw_plex</t>
        </is>
      </c>
      <c r="B5643" t="inlineStr">
        <is>
          <t>f932ffa734e09845327dbfaff35de77197b93623</t>
        </is>
      </c>
      <c r="C5643" t="inlineStr">
        <is>
          <t>2019-06-26 21:25:14+00:00</t>
        </is>
      </c>
      <c r="D5643" t="inlineStr">
        <is>
          <t>add</t>
        </is>
      </c>
      <c r="E5643" t="inlineStr">
        <is>
          <t>PyChromecast</t>
        </is>
      </c>
      <c r="F5643" t="inlineStr">
        <is>
          <t>&gt;=3.2.2</t>
        </is>
      </c>
      <c r="G5643" t="inlineStr"/>
      <c r="H5643" t="inlineStr"/>
    </row>
    <row r="5644">
      <c r="A5644" t="inlineStr">
        <is>
          <t>bw_plex</t>
        </is>
      </c>
      <c r="B5644" t="inlineStr">
        <is>
          <t>f932ffa734e09845327dbfaff35de77197b93623</t>
        </is>
      </c>
      <c r="C5644" t="inlineStr">
        <is>
          <t>2019-06-26 21:25:14+00:00</t>
        </is>
      </c>
      <c r="D5644" t="inlineStr">
        <is>
          <t>add</t>
        </is>
      </c>
      <c r="E5644" t="inlineStr">
        <is>
          <t>pysubs2</t>
        </is>
      </c>
      <c r="F5644" t="inlineStr">
        <is>
          <t>&gt;=0.2.4</t>
        </is>
      </c>
      <c r="G5644" t="inlineStr"/>
      <c r="H5644" t="inlineStr"/>
    </row>
    <row r="5645">
      <c r="A5645" t="inlineStr">
        <is>
          <t>dicom2nifti</t>
        </is>
      </c>
      <c r="B5645" t="inlineStr">
        <is>
          <t>ba3bbfeeb39de037773980a678d7510b79ba6017</t>
        </is>
      </c>
      <c r="C5645" t="inlineStr">
        <is>
          <t>2016-08-01 07:38:46+00:00</t>
        </is>
      </c>
      <c r="D5645" t="inlineStr">
        <is>
          <t>add</t>
        </is>
      </c>
      <c r="E5645" t="inlineStr">
        <is>
          <t>future</t>
        </is>
      </c>
      <c r="F5645" t="inlineStr"/>
      <c r="G5645" t="inlineStr"/>
      <c r="H5645" t="inlineStr"/>
    </row>
    <row r="5646">
      <c r="A5646" t="inlineStr">
        <is>
          <t>dicom2nifti</t>
        </is>
      </c>
      <c r="B5646" t="inlineStr">
        <is>
          <t>5c453022ae8aef35abd9dae1aaf63b7dd2ee43f7</t>
        </is>
      </c>
      <c r="C5646" t="inlineStr">
        <is>
          <t>2017-07-10 09:15:25+00:00</t>
        </is>
      </c>
      <c r="D5646" t="inlineStr">
        <is>
          <t>verchange</t>
        </is>
      </c>
      <c r="E5646" t="inlineStr">
        <is>
          <t>pydicom</t>
        </is>
      </c>
      <c r="F5646" t="inlineStr">
        <is>
          <t>&gt;=0.9.9</t>
        </is>
      </c>
      <c r="G5646" t="inlineStr">
        <is>
          <t>pydicom</t>
        </is>
      </c>
      <c r="H5646" t="inlineStr"/>
    </row>
    <row r="5647">
      <c r="A5647" t="inlineStr">
        <is>
          <t>dicom2nifti</t>
        </is>
      </c>
      <c r="B5647" t="inlineStr">
        <is>
          <t>76ea2bcd6cde4479af32c8bf2421a0788a305d84</t>
        </is>
      </c>
      <c r="C5647" t="inlineStr">
        <is>
          <t>2018-03-08 12:05:54+00:00</t>
        </is>
      </c>
      <c r="D5647" t="inlineStr">
        <is>
          <t>verchange</t>
        </is>
      </c>
      <c r="E5647" t="inlineStr">
        <is>
          <t>pydicom</t>
        </is>
      </c>
      <c r="F5647" t="inlineStr">
        <is>
          <t>&gt;=1.0.1</t>
        </is>
      </c>
      <c r="G5647" t="inlineStr">
        <is>
          <t>pydicom</t>
        </is>
      </c>
      <c r="H5647" t="inlineStr">
        <is>
          <t>&gt;=0.9.9</t>
        </is>
      </c>
    </row>
    <row r="5648">
      <c r="A5648" t="inlineStr">
        <is>
          <t>dicom2nifti</t>
        </is>
      </c>
      <c r="B5648" t="inlineStr">
        <is>
          <t>76ea2bcd6cde4479af32c8bf2421a0788a305d84</t>
        </is>
      </c>
      <c r="C5648" t="inlineStr">
        <is>
          <t>2018-03-08 12:05:54+00:00</t>
        </is>
      </c>
      <c r="D5648" t="inlineStr">
        <is>
          <t>add</t>
        </is>
      </c>
      <c r="E5648" t="inlineStr">
        <is>
          <t>scipy</t>
        </is>
      </c>
      <c r="F5648" t="inlineStr"/>
      <c r="G5648" t="inlineStr"/>
      <c r="H5648" t="inlineStr"/>
    </row>
    <row r="5649">
      <c r="A5649" t="inlineStr">
        <is>
          <t>dicom2nifti</t>
        </is>
      </c>
      <c r="B5649" t="inlineStr">
        <is>
          <t>2a6903e7d2d0ba8ab5971048e80cdd470fe2efb1</t>
        </is>
      </c>
      <c r="C5649" t="inlineStr">
        <is>
          <t>2019-12-30 14:40:03+00:00</t>
        </is>
      </c>
      <c r="D5649" t="inlineStr">
        <is>
          <t>rem</t>
        </is>
      </c>
      <c r="E5649" t="inlineStr"/>
      <c r="F5649" t="inlineStr"/>
      <c r="G5649" t="inlineStr">
        <is>
          <t>six</t>
        </is>
      </c>
      <c r="H5649" t="inlineStr"/>
    </row>
    <row r="5650">
      <c r="A5650" t="inlineStr">
        <is>
          <t>dicom2nifti</t>
        </is>
      </c>
      <c r="B5650" t="inlineStr">
        <is>
          <t>2a6903e7d2d0ba8ab5971048e80cdd470fe2efb1</t>
        </is>
      </c>
      <c r="C5650" t="inlineStr">
        <is>
          <t>2019-12-30 14:40:03+00:00</t>
        </is>
      </c>
      <c r="D5650" t="inlineStr">
        <is>
          <t>rem</t>
        </is>
      </c>
      <c r="E5650" t="inlineStr"/>
      <c r="F5650" t="inlineStr"/>
      <c r="G5650" t="inlineStr">
        <is>
          <t>future</t>
        </is>
      </c>
      <c r="H5650" t="inlineStr"/>
    </row>
    <row r="5651">
      <c r="A5651" t="inlineStr">
        <is>
          <t>dropblock</t>
        </is>
      </c>
      <c r="B5651" t="inlineStr">
        <is>
          <t>16a518a07869bd479be8434d0f57ace41cd26b41</t>
        </is>
      </c>
      <c r="C5651" t="inlineStr">
        <is>
          <t>2018-12-17 11:46:34+00:00</t>
        </is>
      </c>
      <c r="D5651" t="inlineStr">
        <is>
          <t>verchange</t>
        </is>
      </c>
      <c r="E5651" t="inlineStr">
        <is>
          <t>torch</t>
        </is>
      </c>
      <c r="F5651" t="inlineStr">
        <is>
          <t>&gt;=0.4.1</t>
        </is>
      </c>
      <c r="G5651" t="inlineStr">
        <is>
          <t>torch</t>
        </is>
      </c>
      <c r="H5651">
        <f>=0.4.1</f>
        <v/>
      </c>
    </row>
    <row r="5652">
      <c r="A5652" t="inlineStr">
        <is>
          <t>django-image-renderer</t>
        </is>
      </c>
      <c r="B5652" t="inlineStr">
        <is>
          <t>676c1f45ecb6314165f2907a488b25b981344f25</t>
        </is>
      </c>
      <c r="C5652" t="inlineStr">
        <is>
          <t>2015-11-15 15:37:53+00:00</t>
        </is>
      </c>
      <c r="D5652" t="inlineStr">
        <is>
          <t>rem</t>
        </is>
      </c>
      <c r="E5652" t="inlineStr"/>
      <c r="F5652" t="inlineStr"/>
      <c r="G5652" t="inlineStr">
        <is>
          <t>wsgiref</t>
        </is>
      </c>
      <c r="H5652">
        <f>=0.1.2</f>
        <v/>
      </c>
    </row>
    <row r="5653">
      <c r="A5653" t="inlineStr">
        <is>
          <t>django-image-renderer</t>
        </is>
      </c>
      <c r="B5653" t="inlineStr">
        <is>
          <t>af33ebead40f37722525d31ac61ef482203b1841</t>
        </is>
      </c>
      <c r="C5653" t="inlineStr">
        <is>
          <t>2015-12-16 12:02:39+00:00</t>
        </is>
      </c>
      <c r="D5653" t="inlineStr">
        <is>
          <t>verchange</t>
        </is>
      </c>
      <c r="E5653" t="inlineStr">
        <is>
          <t>Django</t>
        </is>
      </c>
      <c r="F5653">
        <f>=1.9</f>
        <v/>
      </c>
      <c r="G5653" t="inlineStr">
        <is>
          <t>Django</t>
        </is>
      </c>
      <c r="H5653">
        <f>=1.8.6</f>
        <v/>
      </c>
    </row>
    <row r="5654">
      <c r="A5654" t="inlineStr">
        <is>
          <t>django-image-renderer</t>
        </is>
      </c>
      <c r="B5654" t="inlineStr">
        <is>
          <t>af33ebead40f37722525d31ac61ef482203b1841</t>
        </is>
      </c>
      <c r="C5654" t="inlineStr">
        <is>
          <t>2015-12-16 12:02:39+00:00</t>
        </is>
      </c>
      <c r="D5654" t="inlineStr">
        <is>
          <t>add</t>
        </is>
      </c>
      <c r="E5654" t="inlineStr">
        <is>
          <t>boto</t>
        </is>
      </c>
      <c r="F5654">
        <f>=2.38.0</f>
        <v/>
      </c>
      <c r="G5654" t="inlineStr"/>
      <c r="H5654" t="inlineStr"/>
    </row>
    <row r="5655">
      <c r="A5655" t="inlineStr">
        <is>
          <t>django-image-renderer</t>
        </is>
      </c>
      <c r="B5655" t="inlineStr">
        <is>
          <t>af33ebead40f37722525d31ac61ef482203b1841</t>
        </is>
      </c>
      <c r="C5655" t="inlineStr">
        <is>
          <t>2015-12-16 12:02:39+00:00</t>
        </is>
      </c>
      <c r="D5655" t="inlineStr">
        <is>
          <t>add</t>
        </is>
      </c>
      <c r="E5655" t="inlineStr">
        <is>
          <t>django-storages-redux</t>
        </is>
      </c>
      <c r="F5655">
        <f>=1.3</f>
        <v/>
      </c>
      <c r="G5655" t="inlineStr"/>
      <c r="H5655" t="inlineStr"/>
    </row>
    <row r="5656">
      <c r="A5656" t="inlineStr">
        <is>
          <t>django-image-renderer</t>
        </is>
      </c>
      <c r="B5656" t="inlineStr">
        <is>
          <t>af33ebead40f37722525d31ac61ef482203b1841</t>
        </is>
      </c>
      <c r="C5656" t="inlineStr">
        <is>
          <t>2015-12-16 12:02:39+00:00</t>
        </is>
      </c>
      <c r="D5656" t="inlineStr">
        <is>
          <t>add</t>
        </is>
      </c>
      <c r="E5656" t="inlineStr">
        <is>
          <t>django-toolbelt</t>
        </is>
      </c>
      <c r="F5656">
        <f>=0.0.1</f>
        <v/>
      </c>
      <c r="G5656" t="inlineStr"/>
      <c r="H5656" t="inlineStr"/>
    </row>
    <row r="5657">
      <c r="A5657" t="inlineStr">
        <is>
          <t>django-image-renderer</t>
        </is>
      </c>
      <c r="B5657" t="inlineStr">
        <is>
          <t>af33ebead40f37722525d31ac61ef482203b1841</t>
        </is>
      </c>
      <c r="C5657" t="inlineStr">
        <is>
          <t>2015-12-16 12:02:39+00:00</t>
        </is>
      </c>
      <c r="D5657" t="inlineStr">
        <is>
          <t>add</t>
        </is>
      </c>
      <c r="E5657" t="inlineStr">
        <is>
          <t>markdown2</t>
        </is>
      </c>
      <c r="F5657">
        <f>=2.3.0</f>
        <v/>
      </c>
      <c r="G5657" t="inlineStr"/>
      <c r="H5657" t="inlineStr"/>
    </row>
    <row r="5658">
      <c r="A5658" t="inlineStr">
        <is>
          <t>django-image-renderer</t>
        </is>
      </c>
      <c r="B5658" t="inlineStr">
        <is>
          <t>af33ebead40f37722525d31ac61ef482203b1841</t>
        </is>
      </c>
      <c r="C5658" t="inlineStr">
        <is>
          <t>2015-12-16 12:02:39+00:00</t>
        </is>
      </c>
      <c r="D5658" t="inlineStr">
        <is>
          <t>add</t>
        </is>
      </c>
      <c r="E5658" t="inlineStr">
        <is>
          <t>coverage</t>
        </is>
      </c>
      <c r="F5658">
        <f>=4.0.3</f>
        <v/>
      </c>
      <c r="G5658" t="inlineStr"/>
      <c r="H5658" t="inlineStr"/>
    </row>
    <row r="5659">
      <c r="A5659" t="inlineStr">
        <is>
          <t>modbus-tk</t>
        </is>
      </c>
      <c r="B5659" t="inlineStr">
        <is>
          <t>de416e604f6c9ba53f25541f38ea79d5f1983ccf</t>
        </is>
      </c>
      <c r="C5659" t="inlineStr">
        <is>
          <t>2016-02-18 13:02:05+00:00</t>
        </is>
      </c>
      <c r="D5659" t="inlineStr">
        <is>
          <t>add</t>
        </is>
      </c>
      <c r="E5659" t="inlineStr">
        <is>
          <t>pyserial</t>
        </is>
      </c>
      <c r="F5659">
        <f>=2.7</f>
        <v/>
      </c>
      <c r="G5659" t="inlineStr"/>
      <c r="H5659" t="inlineStr"/>
    </row>
    <row r="5660">
      <c r="A5660" t="inlineStr">
        <is>
          <t>modbus-tk</t>
        </is>
      </c>
      <c r="B5660" t="inlineStr">
        <is>
          <t>de416e604f6c9ba53f25541f38ea79d5f1983ccf</t>
        </is>
      </c>
      <c r="C5660" t="inlineStr">
        <is>
          <t>2016-02-18 13:02:05+00:00</t>
        </is>
      </c>
      <c r="D5660" t="inlineStr">
        <is>
          <t>add</t>
        </is>
      </c>
      <c r="E5660" t="inlineStr">
        <is>
          <t>six</t>
        </is>
      </c>
      <c r="F5660">
        <f>=1.10.0</f>
        <v/>
      </c>
      <c r="G5660" t="inlineStr"/>
      <c r="H5660" t="inlineStr"/>
    </row>
    <row r="5661">
      <c r="A5661" t="inlineStr">
        <is>
          <t>modbus-tk</t>
        </is>
      </c>
      <c r="B5661" t="inlineStr">
        <is>
          <t>b5741cda188f78d467372cea096dc8bdd5134ea5</t>
        </is>
      </c>
      <c r="C5661" t="inlineStr">
        <is>
          <t>2016-11-08 09:22:13+00:00</t>
        </is>
      </c>
      <c r="D5661" t="inlineStr">
        <is>
          <t>verchange</t>
        </is>
      </c>
      <c r="E5661" t="inlineStr">
        <is>
          <t>pyserial</t>
        </is>
      </c>
      <c r="F5661">
        <f>=3.1</f>
        <v/>
      </c>
      <c r="G5661" t="inlineStr">
        <is>
          <t>pyserial</t>
        </is>
      </c>
      <c r="H5661">
        <f>=2.7</f>
        <v/>
      </c>
    </row>
    <row r="5662">
      <c r="A5662" t="inlineStr">
        <is>
          <t>modbus-tk</t>
        </is>
      </c>
      <c r="B5662" t="inlineStr">
        <is>
          <t>b5741cda188f78d467372cea096dc8bdd5134ea5</t>
        </is>
      </c>
      <c r="C5662" t="inlineStr">
        <is>
          <t>2016-11-08 09:22:13+00:00</t>
        </is>
      </c>
      <c r="D5662" t="inlineStr">
        <is>
          <t>rem</t>
        </is>
      </c>
      <c r="E5662" t="inlineStr"/>
      <c r="F5662" t="inlineStr"/>
      <c r="G5662" t="inlineStr">
        <is>
          <t>six</t>
        </is>
      </c>
      <c r="H5662">
        <f>=1.10.0</f>
        <v/>
      </c>
    </row>
    <row r="5663">
      <c r="A5663" t="inlineStr">
        <is>
          <t>modbus-tk</t>
        </is>
      </c>
      <c r="B5663" t="inlineStr">
        <is>
          <t>70c7b743c2b45618e368c4747bfb40868a413f10</t>
        </is>
      </c>
      <c r="C5663" t="inlineStr">
        <is>
          <t>2017-06-08 14:22:29+00:00</t>
        </is>
      </c>
      <c r="D5663" t="inlineStr">
        <is>
          <t>verchange</t>
        </is>
      </c>
      <c r="E5663" t="inlineStr">
        <is>
          <t>pyserial</t>
        </is>
      </c>
      <c r="F5663" t="inlineStr">
        <is>
          <t>&gt;=3.1</t>
        </is>
      </c>
      <c r="G5663" t="inlineStr">
        <is>
          <t>pyserial</t>
        </is>
      </c>
      <c r="H5663">
        <f>=3.1</f>
        <v/>
      </c>
    </row>
    <row r="5664">
      <c r="A5664" t="inlineStr">
        <is>
          <t>python-kmsauth</t>
        </is>
      </c>
      <c r="B5664" t="inlineStr">
        <is>
          <t>aa2dd957a5d3e58c89fe51a55c6053ff81d9191e</t>
        </is>
      </c>
      <c r="C5664" t="inlineStr">
        <is>
          <t>2017-12-11 23:19:04+00:00</t>
        </is>
      </c>
      <c r="D5664" t="inlineStr">
        <is>
          <t>verchange</t>
        </is>
      </c>
      <c r="E5664" t="inlineStr">
        <is>
          <t>nose</t>
        </is>
      </c>
      <c r="F5664">
        <f>=1.3.7</f>
        <v/>
      </c>
      <c r="G5664" t="inlineStr">
        <is>
          <t>nose</t>
        </is>
      </c>
      <c r="H5664">
        <f>=1.3.3</f>
        <v/>
      </c>
    </row>
    <row r="5665">
      <c r="A5665" t="inlineStr">
        <is>
          <t>python-kmsauth</t>
        </is>
      </c>
      <c r="B5665" t="inlineStr">
        <is>
          <t>aa2dd957a5d3e58c89fe51a55c6053ff81d9191e</t>
        </is>
      </c>
      <c r="C5665" t="inlineStr">
        <is>
          <t>2017-12-11 23:19:04+00:00</t>
        </is>
      </c>
      <c r="D5665" t="inlineStr">
        <is>
          <t>verchange</t>
        </is>
      </c>
      <c r="E5665" t="inlineStr">
        <is>
          <t>coverage</t>
        </is>
      </c>
      <c r="F5665">
        <f>=4.4.2</f>
        <v/>
      </c>
      <c r="G5665" t="inlineStr">
        <is>
          <t>coverage</t>
        </is>
      </c>
      <c r="H5665">
        <f>=3.7.1</f>
        <v/>
      </c>
    </row>
    <row r="5666">
      <c r="A5666" t="inlineStr">
        <is>
          <t>python-kmsauth</t>
        </is>
      </c>
      <c r="B5666" t="inlineStr">
        <is>
          <t>d7b88f08db4e65193543638040c07a731027173f</t>
        </is>
      </c>
      <c r="C5666" t="inlineStr">
        <is>
          <t>2020-02-03 23:34:10+00:00</t>
        </is>
      </c>
      <c r="D5666" t="inlineStr">
        <is>
          <t>verchange</t>
        </is>
      </c>
      <c r="E5666" t="inlineStr">
        <is>
          <t>coverage</t>
        </is>
      </c>
      <c r="F5666">
        <f>=4.5.4</f>
        <v/>
      </c>
      <c r="G5666" t="inlineStr">
        <is>
          <t>coverage</t>
        </is>
      </c>
      <c r="H5666">
        <f>=4.4.2</f>
        <v/>
      </c>
    </row>
    <row r="5667">
      <c r="A5667" t="inlineStr">
        <is>
          <t>python-kmsauth</t>
        </is>
      </c>
      <c r="B5667" t="inlineStr">
        <is>
          <t>d7b88f08db4e65193543638040c07a731027173f</t>
        </is>
      </c>
      <c r="C5667" t="inlineStr">
        <is>
          <t>2020-02-03 23:34:10+00:00</t>
        </is>
      </c>
      <c r="D5667" t="inlineStr">
        <is>
          <t>verchange</t>
        </is>
      </c>
      <c r="E5667" t="inlineStr">
        <is>
          <t>boto3</t>
        </is>
      </c>
      <c r="F5667">
        <f>=1.11.9</f>
        <v/>
      </c>
      <c r="G5667" t="inlineStr">
        <is>
          <t>boto3</t>
        </is>
      </c>
      <c r="H5667">
        <f>=1.2.3</f>
        <v/>
      </c>
    </row>
    <row r="5668">
      <c r="A5668" t="inlineStr">
        <is>
          <t>pubmed_parser</t>
        </is>
      </c>
      <c r="B5668" t="inlineStr">
        <is>
          <t>29ad825f55eeab07a52919325a7021e0c407bcc1</t>
        </is>
      </c>
      <c r="C5668" t="inlineStr">
        <is>
          <t>2020-02-06 17:23:16+00:00</t>
        </is>
      </c>
      <c r="D5668" t="inlineStr">
        <is>
          <t>add</t>
        </is>
      </c>
      <c r="E5668" t="inlineStr">
        <is>
          <t>six</t>
        </is>
      </c>
      <c r="F5668" t="inlineStr"/>
      <c r="G5668" t="inlineStr"/>
      <c r="H5668" t="inlineStr"/>
    </row>
    <row r="5669">
      <c r="A5669" t="inlineStr">
        <is>
          <t>pubmed_parser</t>
        </is>
      </c>
      <c r="B5669" t="inlineStr">
        <is>
          <t>29ad825f55eeab07a52919325a7021e0c407bcc1</t>
        </is>
      </c>
      <c r="C5669" t="inlineStr">
        <is>
          <t>2020-02-06 17:23:16+00:00</t>
        </is>
      </c>
      <c r="D5669" t="inlineStr">
        <is>
          <t>add</t>
        </is>
      </c>
      <c r="E5669" t="inlineStr">
        <is>
          <t>numpy</t>
        </is>
      </c>
      <c r="F5669" t="inlineStr"/>
      <c r="G5669" t="inlineStr"/>
      <c r="H5669" t="inlineStr"/>
    </row>
    <row r="5670">
      <c r="A5670" t="inlineStr">
        <is>
          <t>pubmed_parser</t>
        </is>
      </c>
      <c r="B5670" t="inlineStr">
        <is>
          <t>29ad825f55eeab07a52919325a7021e0c407bcc1</t>
        </is>
      </c>
      <c r="C5670" t="inlineStr">
        <is>
          <t>2020-02-06 17:23:16+00:00</t>
        </is>
      </c>
      <c r="D5670" t="inlineStr">
        <is>
          <t>add</t>
        </is>
      </c>
      <c r="E5670" t="inlineStr">
        <is>
          <t>pytest</t>
        </is>
      </c>
      <c r="F5670" t="inlineStr"/>
      <c r="G5670" t="inlineStr"/>
      <c r="H5670" t="inlineStr"/>
    </row>
    <row r="5671">
      <c r="A5671" t="inlineStr">
        <is>
          <t>pubmed_parser</t>
        </is>
      </c>
      <c r="B5671" t="inlineStr">
        <is>
          <t>29ad825f55eeab07a52919325a7021e0c407bcc1</t>
        </is>
      </c>
      <c r="C5671" t="inlineStr">
        <is>
          <t>2020-02-06 17:23:16+00:00</t>
        </is>
      </c>
      <c r="D5671" t="inlineStr">
        <is>
          <t>add</t>
        </is>
      </c>
      <c r="E5671" t="inlineStr">
        <is>
          <t>pytest-cov</t>
        </is>
      </c>
      <c r="F5671" t="inlineStr"/>
      <c r="G5671" t="inlineStr"/>
      <c r="H5671" t="inlineStr"/>
    </row>
    <row r="5672">
      <c r="A5672" t="inlineStr">
        <is>
          <t>pubmed_parser</t>
        </is>
      </c>
      <c r="B5672" t="inlineStr">
        <is>
          <t>6d17486ee3a6ba4db9c09db947543fce1e389912</t>
        </is>
      </c>
      <c r="C5672" t="inlineStr">
        <is>
          <t>2020-02-08 01:14:32+00:00</t>
        </is>
      </c>
      <c r="D5672" t="inlineStr">
        <is>
          <t>add</t>
        </is>
      </c>
      <c r="E5672" t="inlineStr">
        <is>
          <t>six</t>
        </is>
      </c>
      <c r="F5672" t="inlineStr"/>
      <c r="G5672" t="inlineStr"/>
      <c r="H5672" t="inlineStr"/>
    </row>
    <row r="5673">
      <c r="A5673" t="inlineStr">
        <is>
          <t>pubmed_parser</t>
        </is>
      </c>
      <c r="B5673" t="inlineStr">
        <is>
          <t>6d17486ee3a6ba4db9c09db947543fce1e389912</t>
        </is>
      </c>
      <c r="C5673" t="inlineStr">
        <is>
          <t>2020-02-08 01:14:32+00:00</t>
        </is>
      </c>
      <c r="D5673" t="inlineStr">
        <is>
          <t>add</t>
        </is>
      </c>
      <c r="E5673" t="inlineStr">
        <is>
          <t>numpy</t>
        </is>
      </c>
      <c r="F5673" t="inlineStr"/>
      <c r="G5673" t="inlineStr"/>
      <c r="H5673" t="inlineStr"/>
    </row>
    <row r="5674">
      <c r="A5674" t="inlineStr">
        <is>
          <t>pubmed_parser</t>
        </is>
      </c>
      <c r="B5674" t="inlineStr">
        <is>
          <t>6d17486ee3a6ba4db9c09db947543fce1e389912</t>
        </is>
      </c>
      <c r="C5674" t="inlineStr">
        <is>
          <t>2020-02-08 01:14:32+00:00</t>
        </is>
      </c>
      <c r="D5674" t="inlineStr">
        <is>
          <t>add</t>
        </is>
      </c>
      <c r="E5674" t="inlineStr">
        <is>
          <t>pytest</t>
        </is>
      </c>
      <c r="F5674" t="inlineStr"/>
      <c r="G5674" t="inlineStr"/>
      <c r="H5674" t="inlineStr"/>
    </row>
    <row r="5675">
      <c r="A5675" t="inlineStr">
        <is>
          <t>pubmed_parser</t>
        </is>
      </c>
      <c r="B5675" t="inlineStr">
        <is>
          <t>6d17486ee3a6ba4db9c09db947543fce1e389912</t>
        </is>
      </c>
      <c r="C5675" t="inlineStr">
        <is>
          <t>2020-02-08 01:14:32+00:00</t>
        </is>
      </c>
      <c r="D5675" t="inlineStr">
        <is>
          <t>add</t>
        </is>
      </c>
      <c r="E5675" t="inlineStr">
        <is>
          <t>pytest-cov</t>
        </is>
      </c>
      <c r="F5675" t="inlineStr"/>
      <c r="G5675" t="inlineStr"/>
      <c r="H5675" t="inlineStr"/>
    </row>
    <row r="5676">
      <c r="A5676" t="inlineStr">
        <is>
          <t>dwave-neal</t>
        </is>
      </c>
      <c r="B5676" t="inlineStr">
        <is>
          <t>c1f285f2077a99d75c624159d0225eba67ba3299</t>
        </is>
      </c>
      <c r="C5676" t="inlineStr">
        <is>
          <t>2018-07-22 10:25:10+00:00</t>
        </is>
      </c>
      <c r="D5676" t="inlineStr">
        <is>
          <t>verchange</t>
        </is>
      </c>
      <c r="E5676" t="inlineStr">
        <is>
          <t>dimod</t>
        </is>
      </c>
      <c r="F5676">
        <f>=0.6.12</f>
        <v/>
      </c>
      <c r="G5676" t="inlineStr">
        <is>
          <t>dimod</t>
        </is>
      </c>
      <c r="H5676">
        <f>=0.6.8</f>
        <v/>
      </c>
    </row>
    <row r="5677">
      <c r="A5677" t="inlineStr">
        <is>
          <t>dwave-neal</t>
        </is>
      </c>
      <c r="B5677" t="inlineStr">
        <is>
          <t>9121286d14cebfccc29e1265334298d8532947c3</t>
        </is>
      </c>
      <c r="C5677" t="inlineStr">
        <is>
          <t>2018-07-31 23:28:09+00:00</t>
        </is>
      </c>
      <c r="D5677" t="inlineStr">
        <is>
          <t>verchange</t>
        </is>
      </c>
      <c r="E5677" t="inlineStr">
        <is>
          <t>dimod</t>
        </is>
      </c>
      <c r="F5677" t="inlineStr">
        <is>
          <t>&lt;0.7.0;&gt;=0.6.5</t>
        </is>
      </c>
      <c r="G5677" t="inlineStr">
        <is>
          <t>dimod</t>
        </is>
      </c>
      <c r="H5677">
        <f>=0.6.12</f>
        <v/>
      </c>
    </row>
    <row r="5678">
      <c r="A5678" t="inlineStr">
        <is>
          <t>dwave-neal</t>
        </is>
      </c>
      <c r="B5678" t="inlineStr">
        <is>
          <t>c5c69f213931f0fd88c07b7c8aeb15a1d0e817ef</t>
        </is>
      </c>
      <c r="C5678" t="inlineStr">
        <is>
          <t>2018-08-13 18:00:25+00:00</t>
        </is>
      </c>
      <c r="D5678" t="inlineStr">
        <is>
          <t>verchange</t>
        </is>
      </c>
      <c r="E5678" t="inlineStr">
        <is>
          <t>cython</t>
        </is>
      </c>
      <c r="F5678">
        <f>=0.28.5</f>
        <v/>
      </c>
      <c r="G5678" t="inlineStr">
        <is>
          <t>cython</t>
        </is>
      </c>
      <c r="H5678">
        <f>=0.28.2</f>
        <v/>
      </c>
    </row>
    <row r="5679">
      <c r="A5679" t="inlineStr">
        <is>
          <t>dwave-neal</t>
        </is>
      </c>
      <c r="B5679" t="inlineStr">
        <is>
          <t>c5c69f213931f0fd88c07b7c8aeb15a1d0e817ef</t>
        </is>
      </c>
      <c r="C5679" t="inlineStr">
        <is>
          <t>2018-08-13 18:00:25+00:00</t>
        </is>
      </c>
      <c r="D5679" t="inlineStr">
        <is>
          <t>verchange</t>
        </is>
      </c>
      <c r="E5679" t="inlineStr">
        <is>
          <t>mock</t>
        </is>
      </c>
      <c r="F5679" t="inlineStr"/>
      <c r="G5679" t="inlineStr">
        <is>
          <t>mock</t>
        </is>
      </c>
      <c r="H5679" t="inlineStr"/>
    </row>
    <row r="5680">
      <c r="A5680" t="inlineStr">
        <is>
          <t>dwave-neal</t>
        </is>
      </c>
      <c r="B5680" t="inlineStr">
        <is>
          <t>c5c69f213931f0fd88c07b7c8aeb15a1d0e817ef</t>
        </is>
      </c>
      <c r="C5680" t="inlineStr">
        <is>
          <t>2018-08-13 18:00:25+00:00</t>
        </is>
      </c>
      <c r="D5680" t="inlineStr">
        <is>
          <t>verchange</t>
        </is>
      </c>
      <c r="E5680" t="inlineStr">
        <is>
          <t>dimod</t>
        </is>
      </c>
      <c r="F5680">
        <f>=0.7.1</f>
        <v/>
      </c>
      <c r="G5680" t="inlineStr">
        <is>
          <t>dimod</t>
        </is>
      </c>
      <c r="H5680" t="inlineStr">
        <is>
          <t>&lt;0.7.0;&gt;=0.6.5</t>
        </is>
      </c>
    </row>
    <row r="5681">
      <c r="A5681" t="inlineStr">
        <is>
          <t>dwave-neal</t>
        </is>
      </c>
      <c r="B5681" t="inlineStr">
        <is>
          <t>c5c69f213931f0fd88c07b7c8aeb15a1d0e817ef</t>
        </is>
      </c>
      <c r="C5681" t="inlineStr">
        <is>
          <t>2018-08-13 18:00:25+00:00</t>
        </is>
      </c>
      <c r="D5681" t="inlineStr">
        <is>
          <t>verchange</t>
        </is>
      </c>
      <c r="E5681" t="inlineStr">
        <is>
          <t>numpy</t>
        </is>
      </c>
      <c r="F5681">
        <f>=1.15.0</f>
        <v/>
      </c>
      <c r="G5681" t="inlineStr">
        <is>
          <t>numpy</t>
        </is>
      </c>
      <c r="H5681">
        <f>=1.14.3</f>
        <v/>
      </c>
    </row>
    <row r="5682">
      <c r="A5682" t="inlineStr">
        <is>
          <t>dwave-neal</t>
        </is>
      </c>
      <c r="B5682" t="inlineStr">
        <is>
          <t>c5c69f213931f0fd88c07b7c8aeb15a1d0e817ef</t>
        </is>
      </c>
      <c r="C5682" t="inlineStr">
        <is>
          <t>2018-08-13 18:00:25+00:00</t>
        </is>
      </c>
      <c r="D5682" t="inlineStr">
        <is>
          <t>add</t>
        </is>
      </c>
      <c r="E5682" t="inlineStr">
        <is>
          <t>codecov</t>
        </is>
      </c>
      <c r="F5682" t="inlineStr"/>
      <c r="G5682" t="inlineStr"/>
      <c r="H5682" t="inlineStr"/>
    </row>
    <row r="5683">
      <c r="A5683" t="inlineStr">
        <is>
          <t>dwave-neal</t>
        </is>
      </c>
      <c r="B5683" t="inlineStr">
        <is>
          <t>c5c69f213931f0fd88c07b7c8aeb15a1d0e817ef</t>
        </is>
      </c>
      <c r="C5683" t="inlineStr">
        <is>
          <t>2018-08-13 18:00:25+00:00</t>
        </is>
      </c>
      <c r="D5683" t="inlineStr">
        <is>
          <t>rem</t>
        </is>
      </c>
      <c r="E5683" t="inlineStr"/>
      <c r="F5683" t="inlineStr"/>
      <c r="G5683" t="inlineStr">
        <is>
          <t>coveralls</t>
        </is>
      </c>
      <c r="H5683" t="inlineStr"/>
    </row>
    <row r="5684">
      <c r="A5684" t="inlineStr">
        <is>
          <t>dwave-neal</t>
        </is>
      </c>
      <c r="B5684" t="inlineStr">
        <is>
          <t>70d46484a5ec5220d45eb81c5260d3a835614a8f</t>
        </is>
      </c>
      <c r="C5684" t="inlineStr">
        <is>
          <t>2019-01-03 21:12:49+00:00</t>
        </is>
      </c>
      <c r="D5684" t="inlineStr">
        <is>
          <t>verchange</t>
        </is>
      </c>
      <c r="E5684" t="inlineStr">
        <is>
          <t>dimod</t>
        </is>
      </c>
      <c r="F5684">
        <f>=0.8.1</f>
        <v/>
      </c>
      <c r="G5684" t="inlineStr">
        <is>
          <t>dimod</t>
        </is>
      </c>
      <c r="H5684">
        <f>=0.7.1</f>
        <v/>
      </c>
    </row>
    <row r="5685">
      <c r="A5685" t="inlineStr">
        <is>
          <t>dwave-neal</t>
        </is>
      </c>
      <c r="B5685" t="inlineStr">
        <is>
          <t>fc44db8515533392d2692a6ef1791941d4087a6f</t>
        </is>
      </c>
      <c r="C5685" t="inlineStr">
        <is>
          <t>2019-06-04 22:23:12+00:00</t>
        </is>
      </c>
      <c r="D5685" t="inlineStr">
        <is>
          <t>verchange</t>
        </is>
      </c>
      <c r="E5685" t="inlineStr">
        <is>
          <t>six</t>
        </is>
      </c>
      <c r="F5685">
        <f>=1.12.0</f>
        <v/>
      </c>
      <c r="G5685" t="inlineStr">
        <is>
          <t>six</t>
        </is>
      </c>
      <c r="H5685">
        <f>=1.11.0</f>
        <v/>
      </c>
    </row>
    <row r="5686">
      <c r="A5686" t="inlineStr">
        <is>
          <t>dwave-neal</t>
        </is>
      </c>
      <c r="B5686" t="inlineStr">
        <is>
          <t>fc44db8515533392d2692a6ef1791941d4087a6f</t>
        </is>
      </c>
      <c r="C5686" t="inlineStr">
        <is>
          <t>2019-06-04 22:23:12+00:00</t>
        </is>
      </c>
      <c r="D5686" t="inlineStr">
        <is>
          <t>verchange</t>
        </is>
      </c>
      <c r="E5686" t="inlineStr">
        <is>
          <t>dimod</t>
        </is>
      </c>
      <c r="F5686">
        <f>=0.8.11</f>
        <v/>
      </c>
      <c r="G5686" t="inlineStr">
        <is>
          <t>dimod</t>
        </is>
      </c>
      <c r="H5686">
        <f>=0.8.1</f>
        <v/>
      </c>
    </row>
    <row r="5687">
      <c r="A5687" t="inlineStr">
        <is>
          <t>dwave-neal</t>
        </is>
      </c>
      <c r="B5687" t="inlineStr">
        <is>
          <t>fc44db8515533392d2692a6ef1791941d4087a6f</t>
        </is>
      </c>
      <c r="C5687" t="inlineStr">
        <is>
          <t>2019-06-04 22:23:12+00:00</t>
        </is>
      </c>
      <c r="D5687" t="inlineStr">
        <is>
          <t>verchange</t>
        </is>
      </c>
      <c r="E5687" t="inlineStr">
        <is>
          <t>numpy</t>
        </is>
      </c>
      <c r="F5687">
        <f>=1.15.4</f>
        <v/>
      </c>
      <c r="G5687" t="inlineStr">
        <is>
          <t>numpy</t>
        </is>
      </c>
      <c r="H5687">
        <f>=1.15.0</f>
        <v/>
      </c>
    </row>
    <row r="5688">
      <c r="A5688" t="inlineStr">
        <is>
          <t>dwave-neal</t>
        </is>
      </c>
      <c r="B5688" t="inlineStr">
        <is>
          <t>d841624b704283ce36c748efe75405055fc4e140</t>
        </is>
      </c>
      <c r="C5688" t="inlineStr">
        <is>
          <t>2019-12-14 02:28:11+00:00</t>
        </is>
      </c>
      <c r="D5688" t="inlineStr">
        <is>
          <t>add</t>
        </is>
      </c>
      <c r="E5688" t="inlineStr">
        <is>
          <t>colorama</t>
        </is>
      </c>
      <c r="F5688" t="inlineStr">
        <is>
          <t>&lt;=0.4.1</t>
        </is>
      </c>
      <c r="G5688" t="inlineStr"/>
      <c r="H5688" t="inlineStr"/>
    </row>
    <row r="5689">
      <c r="A5689" t="inlineStr">
        <is>
          <t>dwave-neal</t>
        </is>
      </c>
      <c r="B5689" t="inlineStr">
        <is>
          <t>d841624b704283ce36c748efe75405055fc4e140</t>
        </is>
      </c>
      <c r="C5689" t="inlineStr">
        <is>
          <t>2019-12-14 02:28:11+00:00</t>
        </is>
      </c>
      <c r="D5689" t="inlineStr">
        <is>
          <t>rem</t>
        </is>
      </c>
      <c r="E5689" t="inlineStr"/>
      <c r="F5689" t="inlineStr"/>
      <c r="G5689" t="inlineStr">
        <is>
          <t>ipython</t>
        </is>
      </c>
      <c r="H5689" t="inlineStr"/>
    </row>
    <row r="5690">
      <c r="A5690" t="inlineStr">
        <is>
          <t>dwave-neal</t>
        </is>
      </c>
      <c r="B5690" t="inlineStr">
        <is>
          <t>9f02e465831dcafea570eacab2c6a6a5c0a7964d</t>
        </is>
      </c>
      <c r="C5690" t="inlineStr">
        <is>
          <t>2020-02-10 17:07:12+00:00</t>
        </is>
      </c>
      <c r="D5690" t="inlineStr">
        <is>
          <t>verchange</t>
        </is>
      </c>
      <c r="E5690" t="inlineStr">
        <is>
          <t>numpy</t>
        </is>
      </c>
      <c r="F5690">
        <f>=1.18.1</f>
        <v/>
      </c>
      <c r="G5690" t="inlineStr">
        <is>
          <t>numpy</t>
        </is>
      </c>
      <c r="H5690">
        <f>=1.15.4</f>
        <v/>
      </c>
    </row>
    <row r="5691">
      <c r="A5691" t="inlineStr">
        <is>
          <t>dwave-neal</t>
        </is>
      </c>
      <c r="B5691" t="inlineStr">
        <is>
          <t>201a94baf1b890c002f559ac4caeb31f70c42af8</t>
        </is>
      </c>
      <c r="C5691" t="inlineStr">
        <is>
          <t>2020-03-26 19:40:29+00:00</t>
        </is>
      </c>
      <c r="D5691" t="inlineStr">
        <is>
          <t>verchange</t>
        </is>
      </c>
      <c r="E5691" t="inlineStr">
        <is>
          <t>dimod</t>
        </is>
      </c>
      <c r="F5691">
        <f>=0.9.1</f>
        <v/>
      </c>
      <c r="G5691" t="inlineStr">
        <is>
          <t>dimod</t>
        </is>
      </c>
      <c r="H5691">
        <f>=0.8.11</f>
        <v/>
      </c>
    </row>
    <row r="5692">
      <c r="A5692" t="inlineStr">
        <is>
          <t>dwave-neal</t>
        </is>
      </c>
      <c r="B5692" t="inlineStr">
        <is>
          <t>4c5383d6716db43b0ac9a9c6b48ff8d9d741952f</t>
        </is>
      </c>
      <c r="C5692" t="inlineStr">
        <is>
          <t>2020-09-17 11:35:48+00:00</t>
        </is>
      </c>
      <c r="D5692" t="inlineStr">
        <is>
          <t>verchange</t>
        </is>
      </c>
      <c r="E5692" t="inlineStr">
        <is>
          <t>dimod</t>
        </is>
      </c>
      <c r="F5692">
        <f>=0.9.2</f>
        <v/>
      </c>
      <c r="G5692" t="inlineStr">
        <is>
          <t>dimod</t>
        </is>
      </c>
      <c r="H5692">
        <f>=0.9.1</f>
        <v/>
      </c>
    </row>
    <row r="5693">
      <c r="A5693" t="inlineStr">
        <is>
          <t>dwave-neal</t>
        </is>
      </c>
      <c r="B5693" t="inlineStr">
        <is>
          <t>4c5383d6716db43b0ac9a9c6b48ff8d9d741952f</t>
        </is>
      </c>
      <c r="C5693" t="inlineStr">
        <is>
          <t>2020-09-17 11:35:48+00:00</t>
        </is>
      </c>
      <c r="D5693" t="inlineStr">
        <is>
          <t>rem</t>
        </is>
      </c>
      <c r="E5693" t="inlineStr"/>
      <c r="F5693" t="inlineStr"/>
      <c r="G5693" t="inlineStr">
        <is>
          <t>six</t>
        </is>
      </c>
      <c r="H5693">
        <f>=1.12.0</f>
        <v/>
      </c>
    </row>
    <row r="5694">
      <c r="A5694" t="inlineStr">
        <is>
          <t>dwave-neal</t>
        </is>
      </c>
      <c r="B5694" t="inlineStr">
        <is>
          <t>4c5383d6716db43b0ac9a9c6b48ff8d9d741952f</t>
        </is>
      </c>
      <c r="C5694" t="inlineStr">
        <is>
          <t>2020-09-17 11:35:48+00:00</t>
        </is>
      </c>
      <c r="D5694" t="inlineStr">
        <is>
          <t>rem</t>
        </is>
      </c>
      <c r="E5694" t="inlineStr"/>
      <c r="F5694" t="inlineStr"/>
      <c r="G5694" t="inlineStr">
        <is>
          <t>mock</t>
        </is>
      </c>
      <c r="H5694" t="inlineStr"/>
    </row>
    <row r="5695">
      <c r="A5695" t="inlineStr">
        <is>
          <t>dwave-neal</t>
        </is>
      </c>
      <c r="B5695" t="inlineStr">
        <is>
          <t>4c5383d6716db43b0ac9a9c6b48ff8d9d741952f</t>
        </is>
      </c>
      <c r="C5695" t="inlineStr">
        <is>
          <t>2020-09-17 11:35:48+00:00</t>
        </is>
      </c>
      <c r="D5695" t="inlineStr">
        <is>
          <t>rem</t>
        </is>
      </c>
      <c r="E5695" t="inlineStr"/>
      <c r="F5695" t="inlineStr"/>
      <c r="G5695" t="inlineStr">
        <is>
          <t>coverage</t>
        </is>
      </c>
      <c r="H5695" t="inlineStr"/>
    </row>
    <row r="5696">
      <c r="A5696" t="inlineStr">
        <is>
          <t>dwave-neal</t>
        </is>
      </c>
      <c r="B5696" t="inlineStr">
        <is>
          <t>4c5383d6716db43b0ac9a9c6b48ff8d9d741952f</t>
        </is>
      </c>
      <c r="C5696" t="inlineStr">
        <is>
          <t>2020-09-17 11:35:48+00:00</t>
        </is>
      </c>
      <c r="D5696" t="inlineStr">
        <is>
          <t>rem</t>
        </is>
      </c>
      <c r="E5696" t="inlineStr"/>
      <c r="F5696" t="inlineStr"/>
      <c r="G5696" t="inlineStr">
        <is>
          <t>codecov</t>
        </is>
      </c>
      <c r="H5696" t="inlineStr"/>
    </row>
    <row r="5697">
      <c r="A5697" t="inlineStr">
        <is>
          <t>dwave-neal</t>
        </is>
      </c>
      <c r="B5697" t="inlineStr">
        <is>
          <t>4c5383d6716db43b0ac9a9c6b48ff8d9d741952f</t>
        </is>
      </c>
      <c r="C5697" t="inlineStr">
        <is>
          <t>2020-09-17 11:35:48+00:00</t>
        </is>
      </c>
      <c r="D5697" t="inlineStr">
        <is>
          <t>rem</t>
        </is>
      </c>
      <c r="E5697" t="inlineStr"/>
      <c r="F5697" t="inlineStr"/>
      <c r="G5697" t="inlineStr">
        <is>
          <t>colorama</t>
        </is>
      </c>
      <c r="H5697" t="inlineStr">
        <is>
          <t>&lt;=0.4.1</t>
        </is>
      </c>
    </row>
    <row r="5698">
      <c r="A5698" t="inlineStr">
        <is>
          <t>dwave-neal</t>
        </is>
      </c>
      <c r="B5698" t="inlineStr">
        <is>
          <t>4c5383d6716db43b0ac9a9c6b48ff8d9d741952f</t>
        </is>
      </c>
      <c r="C5698" t="inlineStr">
        <is>
          <t>2020-09-17 11:35:48+00:00</t>
        </is>
      </c>
      <c r="D5698" t="inlineStr">
        <is>
          <t>rem</t>
        </is>
      </c>
      <c r="E5698" t="inlineStr"/>
      <c r="F5698" t="inlineStr"/>
      <c r="G5698" t="inlineStr">
        <is>
          <t>sphinx</t>
        </is>
      </c>
      <c r="H5698" t="inlineStr"/>
    </row>
    <row r="5699">
      <c r="A5699" t="inlineStr">
        <is>
          <t>dwave-neal</t>
        </is>
      </c>
      <c r="B5699" t="inlineStr">
        <is>
          <t>4c5383d6716db43b0ac9a9c6b48ff8d9d741952f</t>
        </is>
      </c>
      <c r="C5699" t="inlineStr">
        <is>
          <t>2020-09-17 11:35:48+00:00</t>
        </is>
      </c>
      <c r="D5699" t="inlineStr">
        <is>
          <t>rem</t>
        </is>
      </c>
      <c r="E5699" t="inlineStr"/>
      <c r="F5699" t="inlineStr"/>
      <c r="G5699" t="inlineStr">
        <is>
          <t>sphinx_rtd_theme</t>
        </is>
      </c>
      <c r="H5699" t="inlineStr"/>
    </row>
    <row r="5700">
      <c r="A5700" t="inlineStr">
        <is>
          <t>dwave-neal</t>
        </is>
      </c>
      <c r="B5700" t="inlineStr">
        <is>
          <t>4c5383d6716db43b0ac9a9c6b48ff8d9d741952f</t>
        </is>
      </c>
      <c r="C5700" t="inlineStr">
        <is>
          <t>2020-09-17 11:35:48+00:00</t>
        </is>
      </c>
      <c r="D5700" t="inlineStr">
        <is>
          <t>rem</t>
        </is>
      </c>
      <c r="E5700" t="inlineStr"/>
      <c r="F5700" t="inlineStr"/>
      <c r="G5700" t="inlineStr">
        <is>
          <t>recommonmark</t>
        </is>
      </c>
      <c r="H5700" t="inlineStr"/>
    </row>
    <row r="5701">
      <c r="A5701" t="inlineStr">
        <is>
          <t>dwave-neal</t>
        </is>
      </c>
      <c r="B5701" t="inlineStr">
        <is>
          <t>c925d44a215061604bd7fe9b7a6762d85beee5ec</t>
        </is>
      </c>
      <c r="C5701" t="inlineStr">
        <is>
          <t>2020-11-10 22:11:36+00:00</t>
        </is>
      </c>
      <c r="D5701" t="inlineStr">
        <is>
          <t>verchange</t>
        </is>
      </c>
      <c r="E5701" t="inlineStr">
        <is>
          <t>cython</t>
        </is>
      </c>
      <c r="F5701">
        <f>=0.29.21</f>
        <v/>
      </c>
      <c r="G5701" t="inlineStr">
        <is>
          <t>cython</t>
        </is>
      </c>
      <c r="H5701">
        <f>=0.28.5</f>
        <v/>
      </c>
    </row>
    <row r="5702">
      <c r="A5702" t="inlineStr">
        <is>
          <t>dwave-neal</t>
        </is>
      </c>
      <c r="B5702" t="inlineStr">
        <is>
          <t>c925d44a215061604bd7fe9b7a6762d85beee5ec</t>
        </is>
      </c>
      <c r="C5702" t="inlineStr">
        <is>
          <t>2020-11-10 22:11:36+00:00</t>
        </is>
      </c>
      <c r="D5702" t="inlineStr">
        <is>
          <t>verchange</t>
        </is>
      </c>
      <c r="E5702" t="inlineStr">
        <is>
          <t>dimod</t>
        </is>
      </c>
      <c r="F5702">
        <f>=0.9.11</f>
        <v/>
      </c>
      <c r="G5702" t="inlineStr">
        <is>
          <t>dimod</t>
        </is>
      </c>
      <c r="H5702">
        <f>=0.9.2</f>
        <v/>
      </c>
    </row>
    <row r="5703">
      <c r="A5703" t="inlineStr">
        <is>
          <t>dwave-neal</t>
        </is>
      </c>
      <c r="B5703" t="inlineStr">
        <is>
          <t>c925d44a215061604bd7fe9b7a6762d85beee5ec</t>
        </is>
      </c>
      <c r="C5703" t="inlineStr">
        <is>
          <t>2020-11-10 22:11:36+00:00</t>
        </is>
      </c>
      <c r="D5703" t="inlineStr">
        <is>
          <t>verchange</t>
        </is>
      </c>
      <c r="E5703" t="inlineStr">
        <is>
          <t>numpy</t>
        </is>
      </c>
      <c r="F5703">
        <f>=1.19.4</f>
        <v/>
      </c>
      <c r="G5703" t="inlineStr">
        <is>
          <t>numpy</t>
        </is>
      </c>
      <c r="H5703">
        <f>=1.18.1</f>
        <v/>
      </c>
    </row>
    <row r="5704">
      <c r="A5704" t="inlineStr">
        <is>
          <t>fierce</t>
        </is>
      </c>
      <c r="B5704" t="inlineStr">
        <is>
          <t>e0aef40f265b396c014872fbfaf1a1ea03ee83b1</t>
        </is>
      </c>
      <c r="C5704" t="inlineStr">
        <is>
          <t>2017-05-07 18:26:55+00:00</t>
        </is>
      </c>
      <c r="D5704" t="inlineStr">
        <is>
          <t>add</t>
        </is>
      </c>
      <c r="E5704" t="inlineStr">
        <is>
          <t>dnspython</t>
        </is>
      </c>
      <c r="F5704">
        <f>=1.15.0</f>
        <v/>
      </c>
      <c r="G5704" t="inlineStr"/>
      <c r="H5704" t="inlineStr"/>
    </row>
    <row r="5705">
      <c r="A5705" t="inlineStr">
        <is>
          <t>fierce</t>
        </is>
      </c>
      <c r="B5705" t="inlineStr">
        <is>
          <t>e0aef40f265b396c014872fbfaf1a1ea03ee83b1</t>
        </is>
      </c>
      <c r="C5705" t="inlineStr">
        <is>
          <t>2017-05-07 18:26:55+00:00</t>
        </is>
      </c>
      <c r="D5705" t="inlineStr">
        <is>
          <t>rem</t>
        </is>
      </c>
      <c r="E5705" t="inlineStr"/>
      <c r="F5705" t="inlineStr"/>
      <c r="G5705" t="inlineStr">
        <is>
          <t>dnspython3</t>
        </is>
      </c>
      <c r="H5705" t="inlineStr"/>
    </row>
    <row r="5706">
      <c r="A5706" t="inlineStr">
        <is>
          <t>fierce</t>
        </is>
      </c>
      <c r="B5706" t="inlineStr">
        <is>
          <t>bfe34090f4e79639219033c13cc51b2067799c18</t>
        </is>
      </c>
      <c r="C5706" t="inlineStr">
        <is>
          <t>2019-05-15 14:37:41+00:00</t>
        </is>
      </c>
      <c r="D5706" t="inlineStr">
        <is>
          <t>verchange</t>
        </is>
      </c>
      <c r="E5706" t="inlineStr">
        <is>
          <t>dnspython</t>
        </is>
      </c>
      <c r="F5706">
        <f>=1.16.0</f>
        <v/>
      </c>
      <c r="G5706" t="inlineStr">
        <is>
          <t>dnspython</t>
        </is>
      </c>
      <c r="H5706">
        <f>=1.15.0</f>
        <v/>
      </c>
    </row>
    <row r="5707">
      <c r="A5707" t="inlineStr">
        <is>
          <t>infrastructure-agent-ansible</t>
        </is>
      </c>
      <c r="B5707" t="inlineStr">
        <is>
          <t>dd400f1b3f715d288026d0d16b2a490d401abd9d</t>
        </is>
      </c>
      <c r="C5707" t="inlineStr">
        <is>
          <t>2018-04-30 17:29:57+00:00</t>
        </is>
      </c>
      <c r="D5707" t="inlineStr">
        <is>
          <t>add</t>
        </is>
      </c>
      <c r="E5707" t="inlineStr">
        <is>
          <t>ansible</t>
        </is>
      </c>
      <c r="F5707" t="inlineStr"/>
      <c r="G5707" t="inlineStr"/>
      <c r="H5707" t="inlineStr"/>
    </row>
    <row r="5708">
      <c r="A5708" t="inlineStr">
        <is>
          <t>infrastructure-agent-ansible</t>
        </is>
      </c>
      <c r="B5708" t="inlineStr">
        <is>
          <t>dd400f1b3f715d288026d0d16b2a490d401abd9d</t>
        </is>
      </c>
      <c r="C5708" t="inlineStr">
        <is>
          <t>2018-04-30 17:29:57+00:00</t>
        </is>
      </c>
      <c r="D5708" t="inlineStr">
        <is>
          <t>add</t>
        </is>
      </c>
      <c r="E5708" t="inlineStr">
        <is>
          <t>docker-py</t>
        </is>
      </c>
      <c r="F5708" t="inlineStr"/>
      <c r="G5708" t="inlineStr"/>
      <c r="H5708" t="inlineStr"/>
    </row>
    <row r="5709">
      <c r="A5709" t="inlineStr">
        <is>
          <t>infrastructure-agent-ansible</t>
        </is>
      </c>
      <c r="B5709" t="inlineStr">
        <is>
          <t>dd400f1b3f715d288026d0d16b2a490d401abd9d</t>
        </is>
      </c>
      <c r="C5709" t="inlineStr">
        <is>
          <t>2018-04-30 17:29:57+00:00</t>
        </is>
      </c>
      <c r="D5709" t="inlineStr">
        <is>
          <t>add</t>
        </is>
      </c>
      <c r="E5709" t="inlineStr">
        <is>
          <t>molecule</t>
        </is>
      </c>
      <c r="F5709" t="inlineStr"/>
      <c r="G5709" t="inlineStr"/>
      <c r="H5709" t="inlineStr"/>
    </row>
    <row r="5710">
      <c r="A5710" t="inlineStr">
        <is>
          <t>dwave-hybrid</t>
        </is>
      </c>
      <c r="B5710" t="inlineStr">
        <is>
          <t>49f6272982cf702c4a99714d8924096a1a4233c6</t>
        </is>
      </c>
      <c r="C5710" t="inlineStr">
        <is>
          <t>2018-12-01 03:33:06+00:00</t>
        </is>
      </c>
      <c r="D5710" t="inlineStr">
        <is>
          <t>verchange</t>
        </is>
      </c>
      <c r="E5710" t="inlineStr">
        <is>
          <t>dimod</t>
        </is>
      </c>
      <c r="F5710" t="inlineStr">
        <is>
          <t>&gt;=0.7.7</t>
        </is>
      </c>
      <c r="G5710" t="inlineStr">
        <is>
          <t>dimod</t>
        </is>
      </c>
      <c r="H5710" t="inlineStr">
        <is>
          <t>&gt;=0.7.5</t>
        </is>
      </c>
    </row>
    <row r="5711">
      <c r="A5711" t="inlineStr">
        <is>
          <t>dwave-hybrid</t>
        </is>
      </c>
      <c r="B5711" t="inlineStr">
        <is>
          <t>49f6272982cf702c4a99714d8924096a1a4233c6</t>
        </is>
      </c>
      <c r="C5711" t="inlineStr">
        <is>
          <t>2018-12-01 03:33:06+00:00</t>
        </is>
      </c>
      <c r="D5711" t="inlineStr">
        <is>
          <t>verchange</t>
        </is>
      </c>
      <c r="E5711" t="inlineStr">
        <is>
          <t>dwave-networkx</t>
        </is>
      </c>
      <c r="F5711" t="inlineStr">
        <is>
          <t>&gt;=0.6.6</t>
        </is>
      </c>
      <c r="G5711" t="inlineStr">
        <is>
          <t>dwave-networkx</t>
        </is>
      </c>
      <c r="H5711" t="inlineStr"/>
    </row>
    <row r="5712">
      <c r="A5712" t="inlineStr">
        <is>
          <t>dwave-hybrid</t>
        </is>
      </c>
      <c r="B5712" t="inlineStr">
        <is>
          <t>49f6272982cf702c4a99714d8924096a1a4233c6</t>
        </is>
      </c>
      <c r="C5712" t="inlineStr">
        <is>
          <t>2018-12-01 03:33:06+00:00</t>
        </is>
      </c>
      <c r="D5712" t="inlineStr">
        <is>
          <t>verchange</t>
        </is>
      </c>
      <c r="E5712" t="inlineStr">
        <is>
          <t>dwave-tabu</t>
        </is>
      </c>
      <c r="F5712" t="inlineStr">
        <is>
          <t>&gt;=0.1.2</t>
        </is>
      </c>
      <c r="G5712" t="inlineStr">
        <is>
          <t>dwave-tabu</t>
        </is>
      </c>
      <c r="H5712" t="inlineStr"/>
    </row>
    <row r="5713">
      <c r="A5713" t="inlineStr">
        <is>
          <t>dwave-hybrid</t>
        </is>
      </c>
      <c r="B5713" t="inlineStr">
        <is>
          <t>6218d3600de22c7a1bbc509c9d15cbef0cc72070</t>
        </is>
      </c>
      <c r="C5713" t="inlineStr">
        <is>
          <t>2018-12-08 08:01:02+00:00</t>
        </is>
      </c>
      <c r="D5713" t="inlineStr">
        <is>
          <t>verchange</t>
        </is>
      </c>
      <c r="E5713" t="inlineStr">
        <is>
          <t>dwave-tabu</t>
        </is>
      </c>
      <c r="F5713" t="inlineStr">
        <is>
          <t>&gt;=0.1.3</t>
        </is>
      </c>
      <c r="G5713" t="inlineStr">
        <is>
          <t>dwave-tabu</t>
        </is>
      </c>
      <c r="H5713" t="inlineStr">
        <is>
          <t>&gt;=0.1.2</t>
        </is>
      </c>
    </row>
    <row r="5714">
      <c r="A5714" t="inlineStr">
        <is>
          <t>dwave-hybrid</t>
        </is>
      </c>
      <c r="B5714" t="inlineStr">
        <is>
          <t>ef5eae49bd22437e73b007b73265049400c326e9</t>
        </is>
      </c>
      <c r="C5714" t="inlineStr">
        <is>
          <t>2018-12-22 02:21:30+00:00</t>
        </is>
      </c>
      <c r="D5714" t="inlineStr">
        <is>
          <t>verchange</t>
        </is>
      </c>
      <c r="E5714" t="inlineStr">
        <is>
          <t>dimod</t>
        </is>
      </c>
      <c r="F5714" t="inlineStr">
        <is>
          <t>&gt;=0.7.7;!=0.7.10</t>
        </is>
      </c>
      <c r="G5714" t="inlineStr">
        <is>
          <t>dimod</t>
        </is>
      </c>
      <c r="H5714" t="inlineStr">
        <is>
          <t>&gt;=0.7.7</t>
        </is>
      </c>
    </row>
    <row r="5715">
      <c r="A5715" t="inlineStr">
        <is>
          <t>dwave-hybrid</t>
        </is>
      </c>
      <c r="B5715" t="inlineStr">
        <is>
          <t>ef5eae49bd22437e73b007b73265049400c326e9</t>
        </is>
      </c>
      <c r="C5715" t="inlineStr">
        <is>
          <t>2018-12-22 02:21:30+00:00</t>
        </is>
      </c>
      <c r="D5715" t="inlineStr">
        <is>
          <t>verchange</t>
        </is>
      </c>
      <c r="E5715" t="inlineStr">
        <is>
          <t>minorminer</t>
        </is>
      </c>
      <c r="F5715" t="inlineStr">
        <is>
          <t>&gt;=0.1.7</t>
        </is>
      </c>
      <c r="G5715" t="inlineStr">
        <is>
          <t>minorminer</t>
        </is>
      </c>
      <c r="H5715" t="inlineStr"/>
    </row>
    <row r="5716">
      <c r="A5716" t="inlineStr">
        <is>
          <t>dwave-hybrid</t>
        </is>
      </c>
      <c r="B5716" t="inlineStr">
        <is>
          <t>ef5eae49bd22437e73b007b73265049400c326e9</t>
        </is>
      </c>
      <c r="C5716" t="inlineStr">
        <is>
          <t>2018-12-22 02:21:30+00:00</t>
        </is>
      </c>
      <c r="D5716" t="inlineStr">
        <is>
          <t>verchange</t>
        </is>
      </c>
      <c r="E5716" t="inlineStr">
        <is>
          <t>dwave-system</t>
        </is>
      </c>
      <c r="F5716" t="inlineStr">
        <is>
          <t>&gt;=0.5.5</t>
        </is>
      </c>
      <c r="G5716" t="inlineStr">
        <is>
          <t>dwave-system</t>
        </is>
      </c>
      <c r="H5716" t="inlineStr"/>
    </row>
    <row r="5717">
      <c r="A5717" t="inlineStr">
        <is>
          <t>dwave-hybrid</t>
        </is>
      </c>
      <c r="B5717" t="inlineStr">
        <is>
          <t>3ff3b866aea33d1a59e55133c3c849c3dbece9ed</t>
        </is>
      </c>
      <c r="C5717" t="inlineStr">
        <is>
          <t>2019-01-31 05:56:25+00:00</t>
        </is>
      </c>
      <c r="D5717" t="inlineStr">
        <is>
          <t>verchange</t>
        </is>
      </c>
      <c r="E5717" t="inlineStr">
        <is>
          <t>dimod</t>
        </is>
      </c>
      <c r="F5717" t="inlineStr">
        <is>
          <t>&gt;=0.8.2</t>
        </is>
      </c>
      <c r="G5717" t="inlineStr">
        <is>
          <t>dimod</t>
        </is>
      </c>
      <c r="H5717" t="inlineStr">
        <is>
          <t>&gt;=0.7.7;!=0.7.10</t>
        </is>
      </c>
    </row>
    <row r="5718">
      <c r="A5718" t="inlineStr">
        <is>
          <t>dwave-hybrid</t>
        </is>
      </c>
      <c r="B5718" t="inlineStr">
        <is>
          <t>3ff3b866aea33d1a59e55133c3c849c3dbece9ed</t>
        </is>
      </c>
      <c r="C5718" t="inlineStr">
        <is>
          <t>2019-01-31 05:56:25+00:00</t>
        </is>
      </c>
      <c r="D5718" t="inlineStr">
        <is>
          <t>verchange</t>
        </is>
      </c>
      <c r="E5718" t="inlineStr">
        <is>
          <t>numpy</t>
        </is>
      </c>
      <c r="F5718">
        <f>=1.15.4</f>
        <v/>
      </c>
      <c r="G5718" t="inlineStr">
        <is>
          <t>numpy</t>
        </is>
      </c>
      <c r="H5718" t="inlineStr"/>
    </row>
    <row r="5719">
      <c r="A5719" t="inlineStr">
        <is>
          <t>dwave-hybrid</t>
        </is>
      </c>
      <c r="B5719" t="inlineStr">
        <is>
          <t>3ff3b866aea33d1a59e55133c3c849c3dbece9ed</t>
        </is>
      </c>
      <c r="C5719" t="inlineStr">
        <is>
          <t>2019-01-31 05:56:25+00:00</t>
        </is>
      </c>
      <c r="D5719" t="inlineStr">
        <is>
          <t>verchange</t>
        </is>
      </c>
      <c r="E5719" t="inlineStr">
        <is>
          <t>dwave-neal</t>
        </is>
      </c>
      <c r="F5719" t="inlineStr">
        <is>
          <t>&gt;=0.4.2</t>
        </is>
      </c>
      <c r="G5719" t="inlineStr">
        <is>
          <t>dwave-neal</t>
        </is>
      </c>
      <c r="H5719" t="inlineStr">
        <is>
          <t>&gt;=0.4.1</t>
        </is>
      </c>
    </row>
    <row r="5720">
      <c r="A5720" t="inlineStr">
        <is>
          <t>dwave-hybrid</t>
        </is>
      </c>
      <c r="B5720" t="inlineStr">
        <is>
          <t>3ff3b866aea33d1a59e55133c3c849c3dbece9ed</t>
        </is>
      </c>
      <c r="C5720" t="inlineStr">
        <is>
          <t>2019-01-31 05:56:25+00:00</t>
        </is>
      </c>
      <c r="D5720" t="inlineStr">
        <is>
          <t>verchange</t>
        </is>
      </c>
      <c r="E5720" t="inlineStr">
        <is>
          <t>dwave-system</t>
        </is>
      </c>
      <c r="F5720" t="inlineStr">
        <is>
          <t>&gt;=0.7.0</t>
        </is>
      </c>
      <c r="G5720" t="inlineStr">
        <is>
          <t>dwave-system</t>
        </is>
      </c>
      <c r="H5720" t="inlineStr">
        <is>
          <t>&gt;=0.5.5</t>
        </is>
      </c>
    </row>
    <row r="5721">
      <c r="A5721" t="inlineStr">
        <is>
          <t>dwave-hybrid</t>
        </is>
      </c>
      <c r="B5721" t="inlineStr">
        <is>
          <t>3ff3b866aea33d1a59e55133c3c849c3dbece9ed</t>
        </is>
      </c>
      <c r="C5721" t="inlineStr">
        <is>
          <t>2019-01-31 05:56:25+00:00</t>
        </is>
      </c>
      <c r="D5721" t="inlineStr">
        <is>
          <t>rem</t>
        </is>
      </c>
      <c r="E5721" t="inlineStr"/>
      <c r="F5721" t="inlineStr"/>
      <c r="G5721" t="inlineStr">
        <is>
          <t>coverage</t>
        </is>
      </c>
      <c r="H5721" t="inlineStr"/>
    </row>
    <row r="5722">
      <c r="A5722" t="inlineStr">
        <is>
          <t>dwave-hybrid</t>
        </is>
      </c>
      <c r="B5722" t="inlineStr">
        <is>
          <t>95efee2bab613383d32d6e00d6a1b606e7a95e73</t>
        </is>
      </c>
      <c r="C5722" t="inlineStr">
        <is>
          <t>2019-05-01 22:33:56+00:00</t>
        </is>
      </c>
      <c r="D5722" t="inlineStr">
        <is>
          <t>verchange</t>
        </is>
      </c>
      <c r="E5722" t="inlineStr">
        <is>
          <t>dimod</t>
        </is>
      </c>
      <c r="F5722" t="inlineStr">
        <is>
          <t>&gt;=0.8.11</t>
        </is>
      </c>
      <c r="G5722" t="inlineStr">
        <is>
          <t>dimod</t>
        </is>
      </c>
      <c r="H5722" t="inlineStr">
        <is>
          <t>&gt;=0.8.2</t>
        </is>
      </c>
    </row>
    <row r="5723">
      <c r="A5723" t="inlineStr">
        <is>
          <t>dwave-hybrid</t>
        </is>
      </c>
      <c r="B5723" t="inlineStr">
        <is>
          <t>95efee2bab613383d32d6e00d6a1b606e7a95e73</t>
        </is>
      </c>
      <c r="C5723" t="inlineStr">
        <is>
          <t>2019-05-01 22:33:56+00:00</t>
        </is>
      </c>
      <c r="D5723" t="inlineStr">
        <is>
          <t>verchange</t>
        </is>
      </c>
      <c r="E5723" t="inlineStr">
        <is>
          <t>dwave-neal</t>
        </is>
      </c>
      <c r="F5723" t="inlineStr">
        <is>
          <t>&gt;=0.4.6</t>
        </is>
      </c>
      <c r="G5723" t="inlineStr">
        <is>
          <t>dwave-neal</t>
        </is>
      </c>
      <c r="H5723" t="inlineStr">
        <is>
          <t>&gt;=0.4.2</t>
        </is>
      </c>
    </row>
    <row r="5724">
      <c r="A5724" t="inlineStr">
        <is>
          <t>dwave-hybrid</t>
        </is>
      </c>
      <c r="B5724" t="inlineStr">
        <is>
          <t>95efee2bab613383d32d6e00d6a1b606e7a95e73</t>
        </is>
      </c>
      <c r="C5724" t="inlineStr">
        <is>
          <t>2019-05-01 22:33:56+00:00</t>
        </is>
      </c>
      <c r="D5724" t="inlineStr">
        <is>
          <t>verchange</t>
        </is>
      </c>
      <c r="E5724" t="inlineStr">
        <is>
          <t>dwave-tabu</t>
        </is>
      </c>
      <c r="F5724" t="inlineStr">
        <is>
          <t>&gt;=0.1.4</t>
        </is>
      </c>
      <c r="G5724" t="inlineStr">
        <is>
          <t>dwave-tabu</t>
        </is>
      </c>
      <c r="H5724" t="inlineStr">
        <is>
          <t>&gt;=0.1.3</t>
        </is>
      </c>
    </row>
    <row r="5725">
      <c r="A5725" t="inlineStr">
        <is>
          <t>dwave-hybrid</t>
        </is>
      </c>
      <c r="B5725" t="inlineStr">
        <is>
          <t>c659cca1a9c635cc5f2dd571ec48502a6c740609</t>
        </is>
      </c>
      <c r="C5725" t="inlineStr">
        <is>
          <t>2019-06-07 22:34:56+00:00</t>
        </is>
      </c>
      <c r="D5725" t="inlineStr">
        <is>
          <t>verchange</t>
        </is>
      </c>
      <c r="E5725" t="inlineStr">
        <is>
          <t>dwave-neal</t>
        </is>
      </c>
      <c r="F5725" t="inlineStr">
        <is>
          <t>&gt;=0.5.0</t>
        </is>
      </c>
      <c r="G5725" t="inlineStr">
        <is>
          <t>dwave-neal</t>
        </is>
      </c>
      <c r="H5725" t="inlineStr">
        <is>
          <t>&gt;=0.4.6</t>
        </is>
      </c>
    </row>
    <row r="5726">
      <c r="A5726" t="inlineStr">
        <is>
          <t>dwave-hybrid</t>
        </is>
      </c>
      <c r="B5726" t="inlineStr">
        <is>
          <t>c659cca1a9c635cc5f2dd571ec48502a6c740609</t>
        </is>
      </c>
      <c r="C5726" t="inlineStr">
        <is>
          <t>2019-06-07 22:34:56+00:00</t>
        </is>
      </c>
      <c r="D5726" t="inlineStr">
        <is>
          <t>verchange</t>
        </is>
      </c>
      <c r="E5726" t="inlineStr">
        <is>
          <t>dwave-tabu</t>
        </is>
      </c>
      <c r="F5726" t="inlineStr">
        <is>
          <t>&gt;=0.2.0</t>
        </is>
      </c>
      <c r="G5726" t="inlineStr">
        <is>
          <t>dwave-tabu</t>
        </is>
      </c>
      <c r="H5726" t="inlineStr">
        <is>
          <t>&gt;=0.1.4</t>
        </is>
      </c>
    </row>
    <row r="5727">
      <c r="A5727" t="inlineStr">
        <is>
          <t>dwave-hybrid</t>
        </is>
      </c>
      <c r="B5727" t="inlineStr">
        <is>
          <t>f4fb8490849a51bd4ffe134e702d82ddd2615f64</t>
        </is>
      </c>
      <c r="C5727" t="inlineStr">
        <is>
          <t>2019-06-25 21:43:10+00:00</t>
        </is>
      </c>
      <c r="D5727" t="inlineStr">
        <is>
          <t>verchange</t>
        </is>
      </c>
      <c r="E5727" t="inlineStr">
        <is>
          <t>dwave-neal</t>
        </is>
      </c>
      <c r="F5727" t="inlineStr">
        <is>
          <t>&gt;=0.5.1</t>
        </is>
      </c>
      <c r="G5727" t="inlineStr">
        <is>
          <t>dwave-neal</t>
        </is>
      </c>
      <c r="H5727" t="inlineStr">
        <is>
          <t>&gt;=0.5.0</t>
        </is>
      </c>
    </row>
    <row r="5728">
      <c r="A5728" t="inlineStr">
        <is>
          <t>dwave-hybrid</t>
        </is>
      </c>
      <c r="B5728" t="inlineStr">
        <is>
          <t>f4fb8490849a51bd4ffe134e702d82ddd2615f64</t>
        </is>
      </c>
      <c r="C5728" t="inlineStr">
        <is>
          <t>2019-06-25 21:43:10+00:00</t>
        </is>
      </c>
      <c r="D5728" t="inlineStr">
        <is>
          <t>verchange</t>
        </is>
      </c>
      <c r="E5728" t="inlineStr">
        <is>
          <t>dwave-system</t>
        </is>
      </c>
      <c r="F5728" t="inlineStr">
        <is>
          <t>&gt;=0.7.4</t>
        </is>
      </c>
      <c r="G5728" t="inlineStr">
        <is>
          <t>dwave-system</t>
        </is>
      </c>
      <c r="H5728" t="inlineStr">
        <is>
          <t>&gt;=0.7.0</t>
        </is>
      </c>
    </row>
    <row r="5729">
      <c r="A5729" t="inlineStr">
        <is>
          <t>dwave-hybrid</t>
        </is>
      </c>
      <c r="B5729" t="inlineStr">
        <is>
          <t>991b36cdd09bd6fb5738629f6a8b4def2bda1c13</t>
        </is>
      </c>
      <c r="C5729" t="inlineStr">
        <is>
          <t>2019-08-27 13:41:59+00:00</t>
        </is>
      </c>
      <c r="D5729" t="inlineStr">
        <is>
          <t>verchange</t>
        </is>
      </c>
      <c r="E5729" t="inlineStr">
        <is>
          <t>dwave-system</t>
        </is>
      </c>
      <c r="F5729" t="inlineStr">
        <is>
          <t>&gt;=0.7.6</t>
        </is>
      </c>
      <c r="G5729" t="inlineStr">
        <is>
          <t>dwave-system</t>
        </is>
      </c>
      <c r="H5729" t="inlineStr">
        <is>
          <t>&gt;=0.7.4</t>
        </is>
      </c>
    </row>
    <row r="5730">
      <c r="A5730" t="inlineStr">
        <is>
          <t>dwave-hybrid</t>
        </is>
      </c>
      <c r="B5730" t="inlineStr">
        <is>
          <t>15b2bcaea2e55943b9fcb1c13720776b0a07f0f6</t>
        </is>
      </c>
      <c r="C5730" t="inlineStr">
        <is>
          <t>2020-03-26 18:35:02+00:00</t>
        </is>
      </c>
      <c r="D5730" t="inlineStr">
        <is>
          <t>verchange</t>
        </is>
      </c>
      <c r="E5730" t="inlineStr">
        <is>
          <t>numpy</t>
        </is>
      </c>
      <c r="F5730">
        <f>=1.15.4</f>
        <v/>
      </c>
      <c r="G5730" t="inlineStr">
        <is>
          <t>numpy</t>
        </is>
      </c>
      <c r="H5730">
        <f>=1.15.4</f>
        <v/>
      </c>
    </row>
    <row r="5731">
      <c r="A5731" t="inlineStr">
        <is>
          <t>dwave-hybrid</t>
        </is>
      </c>
      <c r="B5731" t="inlineStr">
        <is>
          <t>15b2bcaea2e55943b9fcb1c13720776b0a07f0f6</t>
        </is>
      </c>
      <c r="C5731" t="inlineStr">
        <is>
          <t>2020-03-26 18:35:02+00:00</t>
        </is>
      </c>
      <c r="D5731" t="inlineStr">
        <is>
          <t>verchange</t>
        </is>
      </c>
      <c r="E5731" t="inlineStr">
        <is>
          <t>dimod</t>
        </is>
      </c>
      <c r="F5731" t="inlineStr">
        <is>
          <t>&lt;0.9</t>
        </is>
      </c>
      <c r="G5731" t="inlineStr">
        <is>
          <t>dimod</t>
        </is>
      </c>
      <c r="H5731" t="inlineStr">
        <is>
          <t>&gt;=0.8.11</t>
        </is>
      </c>
    </row>
    <row r="5732">
      <c r="A5732" t="inlineStr">
        <is>
          <t>dwave-hybrid</t>
        </is>
      </c>
      <c r="B5732" t="inlineStr">
        <is>
          <t>15b2bcaea2e55943b9fcb1c13720776b0a07f0f6</t>
        </is>
      </c>
      <c r="C5732" t="inlineStr">
        <is>
          <t>2020-03-26 18:35:02+00:00</t>
        </is>
      </c>
      <c r="D5732" t="inlineStr">
        <is>
          <t>verchange</t>
        </is>
      </c>
      <c r="E5732" t="inlineStr">
        <is>
          <t>dwave-networkx</t>
        </is>
      </c>
      <c r="F5732" t="inlineStr">
        <is>
          <t>&gt;=0.8.6</t>
        </is>
      </c>
      <c r="G5732" t="inlineStr">
        <is>
          <t>dwave-networkx</t>
        </is>
      </c>
      <c r="H5732" t="inlineStr">
        <is>
          <t>&gt;=0.6.6</t>
        </is>
      </c>
    </row>
    <row r="5733">
      <c r="A5733" t="inlineStr">
        <is>
          <t>dwave-hybrid</t>
        </is>
      </c>
      <c r="B5733" t="inlineStr">
        <is>
          <t>6e97ae5929bc416b25ee5b9e6b337af23c7dff10</t>
        </is>
      </c>
      <c r="C5733" t="inlineStr">
        <is>
          <t>2020-07-02 12:51:48+00:00</t>
        </is>
      </c>
      <c r="D5733" t="inlineStr">
        <is>
          <t>verchange</t>
        </is>
      </c>
      <c r="E5733" t="inlineStr">
        <is>
          <t>dimod</t>
        </is>
      </c>
      <c r="F5733" t="inlineStr">
        <is>
          <t>&gt;=0.8.11</t>
        </is>
      </c>
      <c r="G5733" t="inlineStr">
        <is>
          <t>dimod</t>
        </is>
      </c>
      <c r="H5733" t="inlineStr">
        <is>
          <t>&lt;0.9</t>
        </is>
      </c>
    </row>
    <row r="5734">
      <c r="A5734" t="inlineStr">
        <is>
          <t>dwave-hybrid</t>
        </is>
      </c>
      <c r="B5734" t="inlineStr">
        <is>
          <t>6e97ae5929bc416b25ee5b9e6b337af23c7dff10</t>
        </is>
      </c>
      <c r="C5734" t="inlineStr">
        <is>
          <t>2020-07-02 12:51:48+00:00</t>
        </is>
      </c>
      <c r="D5734" t="inlineStr">
        <is>
          <t>verchange</t>
        </is>
      </c>
      <c r="E5734" t="inlineStr">
        <is>
          <t>numpy</t>
        </is>
      </c>
      <c r="F5734" t="inlineStr">
        <is>
          <t>&gt;=1.15.4</t>
        </is>
      </c>
      <c r="G5734" t="inlineStr">
        <is>
          <t>numpy</t>
        </is>
      </c>
      <c r="H5734">
        <f>=1.15.4</f>
        <v/>
      </c>
    </row>
    <row r="5735">
      <c r="A5735" t="inlineStr">
        <is>
          <t>dwave-hybrid</t>
        </is>
      </c>
      <c r="B5735" t="inlineStr">
        <is>
          <t>6e97ae5929bc416b25ee5b9e6b337af23c7dff10</t>
        </is>
      </c>
      <c r="C5735" t="inlineStr">
        <is>
          <t>2020-07-02 12:51:48+00:00</t>
        </is>
      </c>
      <c r="D5735" t="inlineStr">
        <is>
          <t>rem</t>
        </is>
      </c>
      <c r="E5735" t="inlineStr"/>
      <c r="F5735" t="inlineStr"/>
      <c r="G5735" t="inlineStr">
        <is>
          <t>six</t>
        </is>
      </c>
      <c r="H5735" t="inlineStr"/>
    </row>
    <row r="5736">
      <c r="A5736" t="inlineStr">
        <is>
          <t>dwave-hybrid</t>
        </is>
      </c>
      <c r="B5736" t="inlineStr">
        <is>
          <t>524ae0501c15d89f7c758ed865dc5b54de629124</t>
        </is>
      </c>
      <c r="C5736" t="inlineStr">
        <is>
          <t>2020-09-23 22:18:12+00:00</t>
        </is>
      </c>
      <c r="D5736" t="inlineStr">
        <is>
          <t>add</t>
        </is>
      </c>
      <c r="E5736" t="inlineStr">
        <is>
          <t>dwave-greedy</t>
        </is>
      </c>
      <c r="F5736" t="inlineStr">
        <is>
          <t>&gt;=0.1.0</t>
        </is>
      </c>
      <c r="G5736" t="inlineStr"/>
      <c r="H5736" t="inlineStr"/>
    </row>
    <row r="5737">
      <c r="A5737" t="inlineStr">
        <is>
          <t>django-admin2</t>
        </is>
      </c>
      <c r="B5737" t="inlineStr">
        <is>
          <t>234d2a9a6f9ff8f409e4c44d1ff2204edc196711</t>
        </is>
      </c>
      <c r="C5737" t="inlineStr">
        <is>
          <t>2013-05-19 15:24:22+00:00</t>
        </is>
      </c>
      <c r="D5737" t="inlineStr">
        <is>
          <t>add</t>
        </is>
      </c>
      <c r="E5737" t="inlineStr">
        <is>
          <t>django</t>
        </is>
      </c>
      <c r="F5737" t="inlineStr">
        <is>
          <t>&gt;=1.5.0</t>
        </is>
      </c>
      <c r="G5737" t="inlineStr"/>
      <c r="H5737" t="inlineStr"/>
    </row>
    <row r="5738">
      <c r="A5738" t="inlineStr">
        <is>
          <t>django-admin2</t>
        </is>
      </c>
      <c r="B5738" t="inlineStr">
        <is>
          <t>234d2a9a6f9ff8f409e4c44d1ff2204edc196711</t>
        </is>
      </c>
      <c r="C5738" t="inlineStr">
        <is>
          <t>2013-05-19 15:24:22+00:00</t>
        </is>
      </c>
      <c r="D5738" t="inlineStr">
        <is>
          <t>add</t>
        </is>
      </c>
      <c r="E5738" t="inlineStr">
        <is>
          <t>django-braces</t>
        </is>
      </c>
      <c r="F5738">
        <f>=1.0.0</f>
        <v/>
      </c>
      <c r="G5738" t="inlineStr"/>
      <c r="H5738" t="inlineStr"/>
    </row>
    <row r="5739">
      <c r="A5739" t="inlineStr">
        <is>
          <t>django-admin2</t>
        </is>
      </c>
      <c r="B5739" t="inlineStr">
        <is>
          <t>234d2a9a6f9ff8f409e4c44d1ff2204edc196711</t>
        </is>
      </c>
      <c r="C5739" t="inlineStr">
        <is>
          <t>2013-05-19 15:24:22+00:00</t>
        </is>
      </c>
      <c r="D5739" t="inlineStr">
        <is>
          <t>add</t>
        </is>
      </c>
      <c r="E5739" t="inlineStr">
        <is>
          <t>djangorestframework</t>
        </is>
      </c>
      <c r="F5739">
        <f>=2.3.3</f>
        <v/>
      </c>
      <c r="G5739" t="inlineStr"/>
      <c r="H5739" t="inlineStr"/>
    </row>
    <row r="5740">
      <c r="A5740" t="inlineStr">
        <is>
          <t>django-admin2</t>
        </is>
      </c>
      <c r="B5740" t="inlineStr">
        <is>
          <t>234d2a9a6f9ff8f409e4c44d1ff2204edc196711</t>
        </is>
      </c>
      <c r="C5740" t="inlineStr">
        <is>
          <t>2013-05-19 15:24:22+00:00</t>
        </is>
      </c>
      <c r="D5740" t="inlineStr">
        <is>
          <t>add</t>
        </is>
      </c>
      <c r="E5740" t="inlineStr">
        <is>
          <t>django-debug-toolbar</t>
        </is>
      </c>
      <c r="F5740">
        <f>=0.9.4</f>
        <v/>
      </c>
      <c r="G5740" t="inlineStr"/>
      <c r="H5740" t="inlineStr"/>
    </row>
    <row r="5741">
      <c r="A5741" t="inlineStr">
        <is>
          <t>django-admin2</t>
        </is>
      </c>
      <c r="B5741" t="inlineStr">
        <is>
          <t>234d2a9a6f9ff8f409e4c44d1ff2204edc196711</t>
        </is>
      </c>
      <c r="C5741" t="inlineStr">
        <is>
          <t>2013-05-19 15:24:22+00:00</t>
        </is>
      </c>
      <c r="D5741" t="inlineStr">
        <is>
          <t>add</t>
        </is>
      </c>
      <c r="E5741" t="inlineStr">
        <is>
          <t>coverage</t>
        </is>
      </c>
      <c r="F5741">
        <f>=3.6</f>
        <v/>
      </c>
      <c r="G5741" t="inlineStr"/>
      <c r="H5741" t="inlineStr"/>
    </row>
    <row r="5742">
      <c r="A5742" t="inlineStr">
        <is>
          <t>django-admin2</t>
        </is>
      </c>
      <c r="B5742" t="inlineStr">
        <is>
          <t>234d2a9a6f9ff8f409e4c44d1ff2204edc196711</t>
        </is>
      </c>
      <c r="C5742" t="inlineStr">
        <is>
          <t>2013-05-19 15:24:22+00:00</t>
        </is>
      </c>
      <c r="D5742" t="inlineStr">
        <is>
          <t>add</t>
        </is>
      </c>
      <c r="E5742" t="inlineStr">
        <is>
          <t>django-coverage</t>
        </is>
      </c>
      <c r="F5742">
        <f>=1.2.2</f>
        <v/>
      </c>
      <c r="G5742" t="inlineStr"/>
      <c r="H5742" t="inlineStr"/>
    </row>
    <row r="5743">
      <c r="A5743" t="inlineStr">
        <is>
          <t>django-admin2</t>
        </is>
      </c>
      <c r="B5743" t="inlineStr">
        <is>
          <t>c5153f77075e12626ffed3e9f8192b17bfdebb23</t>
        </is>
      </c>
      <c r="C5743" t="inlineStr">
        <is>
          <t>2013-05-31 08:24:26+00:00</t>
        </is>
      </c>
      <c r="D5743" t="inlineStr">
        <is>
          <t>add</t>
        </is>
      </c>
      <c r="E5743" t="inlineStr">
        <is>
          <t>django-extra-views</t>
        </is>
      </c>
      <c r="F5743">
        <f>=0.6.2</f>
        <v/>
      </c>
      <c r="G5743" t="inlineStr"/>
      <c r="H5743" t="inlineStr"/>
    </row>
    <row r="5744">
      <c r="A5744" t="inlineStr">
        <is>
          <t>django-admin2</t>
        </is>
      </c>
      <c r="B5744" t="inlineStr">
        <is>
          <t>c5153f77075e12626ffed3e9f8192b17bfdebb23</t>
        </is>
      </c>
      <c r="C5744" t="inlineStr">
        <is>
          <t>2013-05-31 08:24:26+00:00</t>
        </is>
      </c>
      <c r="D5744" t="inlineStr">
        <is>
          <t>add</t>
        </is>
      </c>
      <c r="E5744" t="inlineStr">
        <is>
          <t>django-floppyforms</t>
        </is>
      </c>
      <c r="F5744">
        <f>=1.1</f>
        <v/>
      </c>
      <c r="G5744" t="inlineStr"/>
      <c r="H5744" t="inlineStr"/>
    </row>
    <row r="5745">
      <c r="A5745" t="inlineStr">
        <is>
          <t>django-admin2</t>
        </is>
      </c>
      <c r="B5745" t="inlineStr">
        <is>
          <t>c5153f77075e12626ffed3e9f8192b17bfdebb23</t>
        </is>
      </c>
      <c r="C5745" t="inlineStr">
        <is>
          <t>2013-05-31 08:24:26+00:00</t>
        </is>
      </c>
      <c r="D5745" t="inlineStr">
        <is>
          <t>add</t>
        </is>
      </c>
      <c r="E5745" t="inlineStr">
        <is>
          <t>Sphinx</t>
        </is>
      </c>
      <c r="F5745">
        <f>=1.2b1</f>
        <v/>
      </c>
      <c r="G5745" t="inlineStr"/>
      <c r="H5745" t="inlineStr"/>
    </row>
    <row r="5746">
      <c r="A5746" t="inlineStr">
        <is>
          <t>django-admin2</t>
        </is>
      </c>
      <c r="B5746" t="inlineStr">
        <is>
          <t>2b0c148cf42780cc7b3b9125f99740d7632442b8</t>
        </is>
      </c>
      <c r="C5746" t="inlineStr">
        <is>
          <t>2013-07-09 12:27:50+00:00</t>
        </is>
      </c>
      <c r="D5746" t="inlineStr">
        <is>
          <t>add</t>
        </is>
      </c>
      <c r="E5746" t="inlineStr">
        <is>
          <t>django-filter</t>
        </is>
      </c>
      <c r="F5746">
        <f>=0.6</f>
        <v/>
      </c>
      <c r="G5746" t="inlineStr"/>
      <c r="H5746" t="inlineStr"/>
    </row>
    <row r="5747">
      <c r="A5747" t="inlineStr">
        <is>
          <t>django-admin2</t>
        </is>
      </c>
      <c r="B5747" t="inlineStr">
        <is>
          <t>2b0c148cf42780cc7b3b9125f99740d7632442b8</t>
        </is>
      </c>
      <c r="C5747" t="inlineStr">
        <is>
          <t>2013-07-09 12:27:50+00:00</t>
        </is>
      </c>
      <c r="D5747" t="inlineStr">
        <is>
          <t>add</t>
        </is>
      </c>
      <c r="E5747" t="inlineStr">
        <is>
          <t>django-crispy-forms</t>
        </is>
      </c>
      <c r="F5747">
        <f>=1.3.2</f>
        <v/>
      </c>
      <c r="G5747" t="inlineStr"/>
      <c r="H5747" t="inlineStr"/>
    </row>
    <row r="5748">
      <c r="A5748" t="inlineStr">
        <is>
          <t>django-admin2</t>
        </is>
      </c>
      <c r="B5748" t="inlineStr">
        <is>
          <t>ff8a0a5c27b8a2a18918da4bc9c9db937feb6b12</t>
        </is>
      </c>
      <c r="C5748" t="inlineStr">
        <is>
          <t>2013-07-14 09:57:28+00:00</t>
        </is>
      </c>
      <c r="D5748" t="inlineStr">
        <is>
          <t>verchange</t>
        </is>
      </c>
      <c r="E5748" t="inlineStr">
        <is>
          <t>coverage</t>
        </is>
      </c>
      <c r="F5748" t="inlineStr">
        <is>
          <t>&gt;=3.6</t>
        </is>
      </c>
      <c r="G5748" t="inlineStr">
        <is>
          <t>coverage</t>
        </is>
      </c>
      <c r="H5748">
        <f>=3.6</f>
        <v/>
      </c>
    </row>
    <row r="5749">
      <c r="A5749" t="inlineStr">
        <is>
          <t>django-admin2</t>
        </is>
      </c>
      <c r="B5749" t="inlineStr">
        <is>
          <t>ff8a0a5c27b8a2a18918da4bc9c9db937feb6b12</t>
        </is>
      </c>
      <c r="C5749" t="inlineStr">
        <is>
          <t>2013-07-14 09:57:28+00:00</t>
        </is>
      </c>
      <c r="D5749" t="inlineStr">
        <is>
          <t>verchange</t>
        </is>
      </c>
      <c r="E5749" t="inlineStr">
        <is>
          <t>django-extra-views</t>
        </is>
      </c>
      <c r="F5749" t="inlineStr">
        <is>
          <t>&gt;=0.6.2</t>
        </is>
      </c>
      <c r="G5749" t="inlineStr">
        <is>
          <t>django-extra-views</t>
        </is>
      </c>
      <c r="H5749">
        <f>=0.6.2</f>
        <v/>
      </c>
    </row>
    <row r="5750">
      <c r="A5750" t="inlineStr">
        <is>
          <t>django-admin2</t>
        </is>
      </c>
      <c r="B5750" t="inlineStr">
        <is>
          <t>ff8a0a5c27b8a2a18918da4bc9c9db937feb6b12</t>
        </is>
      </c>
      <c r="C5750" t="inlineStr">
        <is>
          <t>2013-07-14 09:57:28+00:00</t>
        </is>
      </c>
      <c r="D5750" t="inlineStr">
        <is>
          <t>verchange</t>
        </is>
      </c>
      <c r="E5750" t="inlineStr">
        <is>
          <t>django-coverage</t>
        </is>
      </c>
      <c r="F5750" t="inlineStr">
        <is>
          <t>&gt;=1.2.2</t>
        </is>
      </c>
      <c r="G5750" t="inlineStr">
        <is>
          <t>django-coverage</t>
        </is>
      </c>
      <c r="H5750">
        <f>=1.2.2</f>
        <v/>
      </c>
    </row>
    <row r="5751">
      <c r="A5751" t="inlineStr">
        <is>
          <t>django-admin2</t>
        </is>
      </c>
      <c r="B5751" t="inlineStr">
        <is>
          <t>ff8a0a5c27b8a2a18918da4bc9c9db937feb6b12</t>
        </is>
      </c>
      <c r="C5751" t="inlineStr">
        <is>
          <t>2013-07-14 09:57:28+00:00</t>
        </is>
      </c>
      <c r="D5751" t="inlineStr">
        <is>
          <t>verchange</t>
        </is>
      </c>
      <c r="E5751" t="inlineStr">
        <is>
          <t>django-braces</t>
        </is>
      </c>
      <c r="F5751" t="inlineStr">
        <is>
          <t>&gt;=1.0.0</t>
        </is>
      </c>
      <c r="G5751" t="inlineStr">
        <is>
          <t>django-braces</t>
        </is>
      </c>
      <c r="H5751">
        <f>=1.0.0</f>
        <v/>
      </c>
    </row>
    <row r="5752">
      <c r="A5752" t="inlineStr">
        <is>
          <t>django-admin2</t>
        </is>
      </c>
      <c r="B5752" t="inlineStr">
        <is>
          <t>ff8a0a5c27b8a2a18918da4bc9c9db937feb6b12</t>
        </is>
      </c>
      <c r="C5752" t="inlineStr">
        <is>
          <t>2013-07-14 09:57:28+00:00</t>
        </is>
      </c>
      <c r="D5752" t="inlineStr">
        <is>
          <t>verchange</t>
        </is>
      </c>
      <c r="E5752" t="inlineStr">
        <is>
          <t>djangorestframework</t>
        </is>
      </c>
      <c r="F5752" t="inlineStr">
        <is>
          <t>&gt;=2.3.3</t>
        </is>
      </c>
      <c r="G5752" t="inlineStr">
        <is>
          <t>djangorestframework</t>
        </is>
      </c>
      <c r="H5752">
        <f>=2.3.3</f>
        <v/>
      </c>
    </row>
    <row r="5753">
      <c r="A5753" t="inlineStr">
        <is>
          <t>django-admin2</t>
        </is>
      </c>
      <c r="B5753" t="inlineStr">
        <is>
          <t>ff8a0a5c27b8a2a18918da4bc9c9db937feb6b12</t>
        </is>
      </c>
      <c r="C5753" t="inlineStr">
        <is>
          <t>2013-07-14 09:57:28+00:00</t>
        </is>
      </c>
      <c r="D5753" t="inlineStr">
        <is>
          <t>verchange</t>
        </is>
      </c>
      <c r="E5753" t="inlineStr">
        <is>
          <t>django-crispy-forms</t>
        </is>
      </c>
      <c r="F5753" t="inlineStr">
        <is>
          <t>&gt;=1.3.2</t>
        </is>
      </c>
      <c r="G5753" t="inlineStr">
        <is>
          <t>django-crispy-forms</t>
        </is>
      </c>
      <c r="H5753">
        <f>=1.3.2</f>
        <v/>
      </c>
    </row>
    <row r="5754">
      <c r="A5754" t="inlineStr">
        <is>
          <t>django-admin2</t>
        </is>
      </c>
      <c r="B5754" t="inlineStr">
        <is>
          <t>ff8a0a5c27b8a2a18918da4bc9c9db937feb6b12</t>
        </is>
      </c>
      <c r="C5754" t="inlineStr">
        <is>
          <t>2013-07-14 09:57:28+00:00</t>
        </is>
      </c>
      <c r="D5754" t="inlineStr">
        <is>
          <t>verchange</t>
        </is>
      </c>
      <c r="E5754" t="inlineStr">
        <is>
          <t>Sphinx</t>
        </is>
      </c>
      <c r="F5754" t="inlineStr">
        <is>
          <t>&gt;=1.2b1</t>
        </is>
      </c>
      <c r="G5754" t="inlineStr">
        <is>
          <t>Sphinx</t>
        </is>
      </c>
      <c r="H5754">
        <f>=1.2b1</f>
        <v/>
      </c>
    </row>
    <row r="5755">
      <c r="A5755" t="inlineStr">
        <is>
          <t>django-admin2</t>
        </is>
      </c>
      <c r="B5755" t="inlineStr">
        <is>
          <t>ff8a0a5c27b8a2a18918da4bc9c9db937feb6b12</t>
        </is>
      </c>
      <c r="C5755" t="inlineStr">
        <is>
          <t>2013-07-14 09:57:28+00:00</t>
        </is>
      </c>
      <c r="D5755" t="inlineStr">
        <is>
          <t>verchange</t>
        </is>
      </c>
      <c r="E5755" t="inlineStr">
        <is>
          <t>django-floppyforms</t>
        </is>
      </c>
      <c r="F5755" t="inlineStr">
        <is>
          <t>&gt;=1.1</t>
        </is>
      </c>
      <c r="G5755" t="inlineStr">
        <is>
          <t>django-floppyforms</t>
        </is>
      </c>
      <c r="H5755">
        <f>=1.1</f>
        <v/>
      </c>
    </row>
    <row r="5756">
      <c r="A5756" t="inlineStr">
        <is>
          <t>django-admin2</t>
        </is>
      </c>
      <c r="B5756" t="inlineStr">
        <is>
          <t>ff8a0a5c27b8a2a18918da4bc9c9db937feb6b12</t>
        </is>
      </c>
      <c r="C5756" t="inlineStr">
        <is>
          <t>2013-07-14 09:57:28+00:00</t>
        </is>
      </c>
      <c r="D5756" t="inlineStr">
        <is>
          <t>verchange</t>
        </is>
      </c>
      <c r="E5756" t="inlineStr">
        <is>
          <t>django-debug-toolbar</t>
        </is>
      </c>
      <c r="F5756" t="inlineStr">
        <is>
          <t>&gt;=0.9.4</t>
        </is>
      </c>
      <c r="G5756" t="inlineStr">
        <is>
          <t>django-debug-toolbar</t>
        </is>
      </c>
      <c r="H5756">
        <f>=0.9.4</f>
        <v/>
      </c>
    </row>
    <row r="5757">
      <c r="A5757" t="inlineStr">
        <is>
          <t>django-admin2</t>
        </is>
      </c>
      <c r="B5757" t="inlineStr">
        <is>
          <t>ff8a0a5c27b8a2a18918da4bc9c9db937feb6b12</t>
        </is>
      </c>
      <c r="C5757" t="inlineStr">
        <is>
          <t>2013-07-14 09:57:28+00:00</t>
        </is>
      </c>
      <c r="D5757" t="inlineStr">
        <is>
          <t>verchange</t>
        </is>
      </c>
      <c r="E5757" t="inlineStr">
        <is>
          <t>django-filter</t>
        </is>
      </c>
      <c r="F5757" t="inlineStr">
        <is>
          <t>&gt;=0.6</t>
        </is>
      </c>
      <c r="G5757" t="inlineStr">
        <is>
          <t>django-filter</t>
        </is>
      </c>
      <c r="H5757">
        <f>=0.6</f>
        <v/>
      </c>
    </row>
    <row r="5758">
      <c r="A5758" t="inlineStr">
        <is>
          <t>django-admin2</t>
        </is>
      </c>
      <c r="B5758" t="inlineStr">
        <is>
          <t>2079a7be9bd05c7b23324d039d3e696a75828d91</t>
        </is>
      </c>
      <c r="C5758" t="inlineStr">
        <is>
          <t>2014-02-26 18:22:30+00:00</t>
        </is>
      </c>
      <c r="D5758" t="inlineStr">
        <is>
          <t>verchange</t>
        </is>
      </c>
      <c r="E5758" t="inlineStr">
        <is>
          <t>django-crispy-forms</t>
        </is>
      </c>
      <c r="F5758" t="inlineStr">
        <is>
          <t>&gt;=1.3.2</t>
        </is>
      </c>
      <c r="G5758" t="inlineStr">
        <is>
          <t>django-crispy-forms</t>
        </is>
      </c>
      <c r="H5758" t="inlineStr">
        <is>
          <t>&gt;=1.3.2</t>
        </is>
      </c>
    </row>
    <row r="5759">
      <c r="A5759" t="inlineStr">
        <is>
          <t>django-admin2</t>
        </is>
      </c>
      <c r="B5759" t="inlineStr">
        <is>
          <t>2079a7be9bd05c7b23324d039d3e696a75828d91</t>
        </is>
      </c>
      <c r="C5759" t="inlineStr">
        <is>
          <t>2014-02-26 18:22:30+00:00</t>
        </is>
      </c>
      <c r="D5759" t="inlineStr">
        <is>
          <t>rem</t>
        </is>
      </c>
      <c r="E5759" t="inlineStr"/>
      <c r="F5759" t="inlineStr"/>
      <c r="G5759" t="inlineStr">
        <is>
          <t>django-coverage</t>
        </is>
      </c>
      <c r="H5759" t="inlineStr">
        <is>
          <t>&gt;=1.2.2</t>
        </is>
      </c>
    </row>
    <row r="5760">
      <c r="A5760" t="inlineStr">
        <is>
          <t>django-admin2</t>
        </is>
      </c>
      <c r="B5760" t="inlineStr">
        <is>
          <t>047ed08a8a01678a1ca133f5c5c66397a86ce2dc</t>
        </is>
      </c>
      <c r="C5760" t="inlineStr">
        <is>
          <t>2016-11-15 16:47:46+00:00</t>
        </is>
      </c>
      <c r="D5760" t="inlineStr">
        <is>
          <t>verchange</t>
        </is>
      </c>
      <c r="E5760" t="inlineStr">
        <is>
          <t>django-extra-views</t>
        </is>
      </c>
      <c r="F5760" t="inlineStr">
        <is>
          <t>&lt;=0.7.1</t>
        </is>
      </c>
      <c r="G5760" t="inlineStr">
        <is>
          <t>django-extra-views</t>
        </is>
      </c>
      <c r="H5760" t="inlineStr">
        <is>
          <t>&gt;=0.6.2</t>
        </is>
      </c>
    </row>
    <row r="5761">
      <c r="A5761" t="inlineStr">
        <is>
          <t>django-admin2</t>
        </is>
      </c>
      <c r="B5761" t="inlineStr">
        <is>
          <t>047ed08a8a01678a1ca133f5c5c66397a86ce2dc</t>
        </is>
      </c>
      <c r="C5761" t="inlineStr">
        <is>
          <t>2016-11-15 16:47:46+00:00</t>
        </is>
      </c>
      <c r="D5761" t="inlineStr">
        <is>
          <t>verchange</t>
        </is>
      </c>
      <c r="E5761" t="inlineStr">
        <is>
          <t>django-braces</t>
        </is>
      </c>
      <c r="F5761" t="inlineStr">
        <is>
          <t>&gt;=1.3.0</t>
        </is>
      </c>
      <c r="G5761" t="inlineStr">
        <is>
          <t>django-braces</t>
        </is>
      </c>
      <c r="H5761" t="inlineStr">
        <is>
          <t>&gt;=1.0.0</t>
        </is>
      </c>
    </row>
    <row r="5762">
      <c r="A5762" t="inlineStr">
        <is>
          <t>django-admin2</t>
        </is>
      </c>
      <c r="B5762" t="inlineStr">
        <is>
          <t>047ed08a8a01678a1ca133f5c5c66397a86ce2dc</t>
        </is>
      </c>
      <c r="C5762" t="inlineStr">
        <is>
          <t>2016-11-15 16:47:46+00:00</t>
        </is>
      </c>
      <c r="D5762" t="inlineStr">
        <is>
          <t>verchange</t>
        </is>
      </c>
      <c r="E5762" t="inlineStr">
        <is>
          <t>djangorestframework</t>
        </is>
      </c>
      <c r="F5762" t="inlineStr">
        <is>
          <t>&lt;=3.3.3</t>
        </is>
      </c>
      <c r="G5762" t="inlineStr">
        <is>
          <t>djangorestframework</t>
        </is>
      </c>
      <c r="H5762" t="inlineStr">
        <is>
          <t>&gt;=2.3.3</t>
        </is>
      </c>
    </row>
    <row r="5763">
      <c r="A5763" t="inlineStr">
        <is>
          <t>django-admin2</t>
        </is>
      </c>
      <c r="B5763" t="inlineStr">
        <is>
          <t>047ed08a8a01678a1ca133f5c5c66397a86ce2dc</t>
        </is>
      </c>
      <c r="C5763" t="inlineStr">
        <is>
          <t>2016-11-15 16:47:46+00:00</t>
        </is>
      </c>
      <c r="D5763" t="inlineStr">
        <is>
          <t>verchange</t>
        </is>
      </c>
      <c r="E5763" t="inlineStr">
        <is>
          <t>django-debug-toolbar</t>
        </is>
      </c>
      <c r="F5763" t="inlineStr">
        <is>
          <t>&gt;=1.5</t>
        </is>
      </c>
      <c r="G5763" t="inlineStr">
        <is>
          <t>django-debug-toolbar</t>
        </is>
      </c>
      <c r="H5763" t="inlineStr">
        <is>
          <t>&gt;=0.9.4</t>
        </is>
      </c>
    </row>
    <row r="5764">
      <c r="A5764" t="inlineStr">
        <is>
          <t>django-admin2</t>
        </is>
      </c>
      <c r="B5764" t="inlineStr">
        <is>
          <t>047ed08a8a01678a1ca133f5c5c66397a86ce2dc</t>
        </is>
      </c>
      <c r="C5764" t="inlineStr">
        <is>
          <t>2016-11-15 16:47:46+00:00</t>
        </is>
      </c>
      <c r="D5764" t="inlineStr">
        <is>
          <t>verchange</t>
        </is>
      </c>
      <c r="E5764" t="inlineStr">
        <is>
          <t>django-filter</t>
        </is>
      </c>
      <c r="F5764" t="inlineStr">
        <is>
          <t>&gt;=0.15.3</t>
        </is>
      </c>
      <c r="G5764" t="inlineStr">
        <is>
          <t>django-filter</t>
        </is>
      </c>
      <c r="H5764" t="inlineStr">
        <is>
          <t>&gt;=0.6</t>
        </is>
      </c>
    </row>
    <row r="5765">
      <c r="A5765" t="inlineStr">
        <is>
          <t>django-admin2</t>
        </is>
      </c>
      <c r="B5765" t="inlineStr">
        <is>
          <t>047ed08a8a01678a1ca133f5c5c66397a86ce2dc</t>
        </is>
      </c>
      <c r="C5765" t="inlineStr">
        <is>
          <t>2016-11-15 16:47:46+00:00</t>
        </is>
      </c>
      <c r="D5765" t="inlineStr">
        <is>
          <t>add</t>
        </is>
      </c>
      <c r="E5765" t="inlineStr">
        <is>
          <t>future</t>
        </is>
      </c>
      <c r="F5765" t="inlineStr">
        <is>
          <t>&gt;=0.15.2</t>
        </is>
      </c>
      <c r="G5765" t="inlineStr"/>
      <c r="H5765" t="inlineStr"/>
    </row>
    <row r="5766">
      <c r="A5766" t="inlineStr">
        <is>
          <t>django-admin2</t>
        </is>
      </c>
      <c r="B5766" t="inlineStr">
        <is>
          <t>047ed08a8a01678a1ca133f5c5c66397a86ce2dc</t>
        </is>
      </c>
      <c r="C5766" t="inlineStr">
        <is>
          <t>2016-11-15 16:47:46+00:00</t>
        </is>
      </c>
      <c r="D5766" t="inlineStr">
        <is>
          <t>add</t>
        </is>
      </c>
      <c r="E5766" t="inlineStr">
        <is>
          <t>pytz</t>
        </is>
      </c>
      <c r="F5766" t="inlineStr">
        <is>
          <t>&gt;=2016.4</t>
        </is>
      </c>
      <c r="G5766" t="inlineStr"/>
      <c r="H5766" t="inlineStr"/>
    </row>
    <row r="5767">
      <c r="A5767" t="inlineStr">
        <is>
          <t>django-admin2</t>
        </is>
      </c>
      <c r="B5767" t="inlineStr">
        <is>
          <t>047ed08a8a01678a1ca133f5c5c66397a86ce2dc</t>
        </is>
      </c>
      <c r="C5767" t="inlineStr">
        <is>
          <t>2016-11-15 16:47:46+00:00</t>
        </is>
      </c>
      <c r="D5767" t="inlineStr">
        <is>
          <t>rem</t>
        </is>
      </c>
      <c r="E5767" t="inlineStr"/>
      <c r="F5767" t="inlineStr"/>
      <c r="G5767" t="inlineStr">
        <is>
          <t>django</t>
        </is>
      </c>
      <c r="H5767" t="inlineStr">
        <is>
          <t>&gt;=1.5.0</t>
        </is>
      </c>
    </row>
    <row r="5768">
      <c r="A5768" t="inlineStr">
        <is>
          <t>django-admin2</t>
        </is>
      </c>
      <c r="B5768" t="inlineStr">
        <is>
          <t>047ed08a8a01678a1ca133f5c5c66397a86ce2dc</t>
        </is>
      </c>
      <c r="C5768" t="inlineStr">
        <is>
          <t>2016-11-15 16:47:46+00:00</t>
        </is>
      </c>
      <c r="D5768" t="inlineStr">
        <is>
          <t>rem</t>
        </is>
      </c>
      <c r="E5768" t="inlineStr"/>
      <c r="F5768" t="inlineStr"/>
      <c r="G5768" t="inlineStr">
        <is>
          <t>coverage</t>
        </is>
      </c>
      <c r="H5768" t="inlineStr">
        <is>
          <t>&gt;=3.6</t>
        </is>
      </c>
    </row>
    <row r="5769">
      <c r="A5769" t="inlineStr">
        <is>
          <t>django-admin2</t>
        </is>
      </c>
      <c r="B5769" t="inlineStr">
        <is>
          <t>047ed08a8a01678a1ca133f5c5c66397a86ce2dc</t>
        </is>
      </c>
      <c r="C5769" t="inlineStr">
        <is>
          <t>2016-11-15 16:47:46+00:00</t>
        </is>
      </c>
      <c r="D5769" t="inlineStr">
        <is>
          <t>rem</t>
        </is>
      </c>
      <c r="E5769" t="inlineStr"/>
      <c r="F5769" t="inlineStr"/>
      <c r="G5769" t="inlineStr">
        <is>
          <t>django-floppyforms</t>
        </is>
      </c>
      <c r="H5769" t="inlineStr">
        <is>
          <t>&gt;=1.1</t>
        </is>
      </c>
    </row>
    <row r="5770">
      <c r="A5770" t="inlineStr">
        <is>
          <t>django-admin2</t>
        </is>
      </c>
      <c r="B5770" t="inlineStr">
        <is>
          <t>047ed08a8a01678a1ca133f5c5c66397a86ce2dc</t>
        </is>
      </c>
      <c r="C5770" t="inlineStr">
        <is>
          <t>2016-11-15 16:47:46+00:00</t>
        </is>
      </c>
      <c r="D5770" t="inlineStr">
        <is>
          <t>rem</t>
        </is>
      </c>
      <c r="E5770" t="inlineStr"/>
      <c r="F5770" t="inlineStr"/>
      <c r="G5770" t="inlineStr">
        <is>
          <t>Sphinx</t>
        </is>
      </c>
      <c r="H5770" t="inlineStr">
        <is>
          <t>&gt;=1.2b1</t>
        </is>
      </c>
    </row>
    <row r="5771">
      <c r="A5771" t="inlineStr">
        <is>
          <t>django-admin2</t>
        </is>
      </c>
      <c r="B5771" t="inlineStr">
        <is>
          <t>047ed08a8a01678a1ca133f5c5c66397a86ce2dc</t>
        </is>
      </c>
      <c r="C5771" t="inlineStr">
        <is>
          <t>2016-11-15 16:47:46+00:00</t>
        </is>
      </c>
      <c r="D5771" t="inlineStr">
        <is>
          <t>rem</t>
        </is>
      </c>
      <c r="E5771" t="inlineStr"/>
      <c r="F5771" t="inlineStr"/>
      <c r="G5771" t="inlineStr">
        <is>
          <t>django-crispy-forms</t>
        </is>
      </c>
      <c r="H5771" t="inlineStr">
        <is>
          <t>&gt;=1.3.2</t>
        </is>
      </c>
    </row>
    <row r="5772">
      <c r="A5772" t="inlineStr">
        <is>
          <t>django-admin2</t>
        </is>
      </c>
      <c r="B5772" t="inlineStr">
        <is>
          <t>2b5c1807924f8b8f0d8223a1fe6b314295aa68b7</t>
        </is>
      </c>
      <c r="C5772" t="inlineStr">
        <is>
          <t>2017-01-10 17:43:07+00:00</t>
        </is>
      </c>
      <c r="D5772" t="inlineStr">
        <is>
          <t>verchange</t>
        </is>
      </c>
      <c r="E5772" t="inlineStr">
        <is>
          <t>django-extra-views</t>
        </is>
      </c>
      <c r="F5772">
        <f>=0.8.0</f>
        <v/>
      </c>
      <c r="G5772" t="inlineStr">
        <is>
          <t>django-extra-views</t>
        </is>
      </c>
      <c r="H5772" t="inlineStr">
        <is>
          <t>&lt;=0.7.1</t>
        </is>
      </c>
    </row>
    <row r="5773">
      <c r="A5773" t="inlineStr">
        <is>
          <t>django-admin2</t>
        </is>
      </c>
      <c r="B5773" t="inlineStr">
        <is>
          <t>2b5c1807924f8b8f0d8223a1fe6b314295aa68b7</t>
        </is>
      </c>
      <c r="C5773" t="inlineStr">
        <is>
          <t>2017-01-10 17:43:07+00:00</t>
        </is>
      </c>
      <c r="D5773" t="inlineStr">
        <is>
          <t>verchange</t>
        </is>
      </c>
      <c r="E5773" t="inlineStr">
        <is>
          <t>djangorestframework</t>
        </is>
      </c>
      <c r="F5773">
        <f>=3.5.3</f>
        <v/>
      </c>
      <c r="G5773" t="inlineStr">
        <is>
          <t>djangorestframework</t>
        </is>
      </c>
      <c r="H5773" t="inlineStr">
        <is>
          <t>&lt;=3.3.3</t>
        </is>
      </c>
    </row>
    <row r="5774">
      <c r="A5774" t="inlineStr">
        <is>
          <t>django-admin2</t>
        </is>
      </c>
      <c r="B5774" t="inlineStr">
        <is>
          <t>2b5c1807924f8b8f0d8223a1fe6b314295aa68b7</t>
        </is>
      </c>
      <c r="C5774" t="inlineStr">
        <is>
          <t>2017-01-10 17:43:07+00:00</t>
        </is>
      </c>
      <c r="D5774" t="inlineStr">
        <is>
          <t>verchange</t>
        </is>
      </c>
      <c r="E5774" t="inlineStr">
        <is>
          <t>django-filter</t>
        </is>
      </c>
      <c r="F5774">
        <f>=1.0.0</f>
        <v/>
      </c>
      <c r="G5774" t="inlineStr">
        <is>
          <t>django-filter</t>
        </is>
      </c>
      <c r="H5774" t="inlineStr">
        <is>
          <t>&gt;=0.15.3</t>
        </is>
      </c>
    </row>
    <row r="5775">
      <c r="A5775" t="inlineStr">
        <is>
          <t>clickhouse-cli</t>
        </is>
      </c>
      <c r="B5775" t="inlineStr">
        <is>
          <t>32d5cf6cd84f5df9eaca5d13e595d883023e9b17</t>
        </is>
      </c>
      <c r="C5775" t="inlineStr">
        <is>
          <t>2019-06-13 17:51:17+00:00</t>
        </is>
      </c>
      <c r="D5775" t="inlineStr">
        <is>
          <t>verchange</t>
        </is>
      </c>
      <c r="E5775" t="inlineStr">
        <is>
          <t>sqlparse</t>
        </is>
      </c>
      <c r="F5775" t="inlineStr">
        <is>
          <t>&gt;=0.2.2</t>
        </is>
      </c>
      <c r="G5775" t="inlineStr">
        <is>
          <t>sqlparse</t>
        </is>
      </c>
      <c r="H5775" t="inlineStr">
        <is>
          <t>&gt;=0.2.2</t>
        </is>
      </c>
    </row>
    <row r="5776">
      <c r="A5776" t="inlineStr">
        <is>
          <t>clickhouse-cli</t>
        </is>
      </c>
      <c r="B5776" t="inlineStr">
        <is>
          <t>32d5cf6cd84f5df9eaca5d13e595d883023e9b17</t>
        </is>
      </c>
      <c r="C5776" t="inlineStr">
        <is>
          <t>2019-06-13 17:51:17+00:00</t>
        </is>
      </c>
      <c r="D5776" t="inlineStr">
        <is>
          <t>verchange</t>
        </is>
      </c>
      <c r="E5776" t="inlineStr">
        <is>
          <t>prompt-toolkit</t>
        </is>
      </c>
      <c r="F5776" t="inlineStr">
        <is>
          <t>&lt;2.0;&gt;=1.0.8</t>
        </is>
      </c>
      <c r="G5776" t="inlineStr">
        <is>
          <t>prompt-toolkit</t>
        </is>
      </c>
      <c r="H5776" t="inlineStr">
        <is>
          <t>&gt;=1.0.8</t>
        </is>
      </c>
    </row>
    <row r="5777">
      <c r="A5777" t="inlineStr">
        <is>
          <t>clickhouse-cli</t>
        </is>
      </c>
      <c r="B5777" t="inlineStr">
        <is>
          <t>e03def09fe2109c3f7577ecf6be0ad0e2702c8fb</t>
        </is>
      </c>
      <c r="C5777" t="inlineStr">
        <is>
          <t>2019-06-13 17:51:28+00:00</t>
        </is>
      </c>
      <c r="D5777" t="inlineStr">
        <is>
          <t>verchange</t>
        </is>
      </c>
      <c r="E5777" t="inlineStr">
        <is>
          <t>sqlparse</t>
        </is>
      </c>
      <c r="F5777" t="inlineStr">
        <is>
          <t>&gt;=0.2.2</t>
        </is>
      </c>
      <c r="G5777" t="inlineStr">
        <is>
          <t>sqlparse</t>
        </is>
      </c>
      <c r="H5777" t="inlineStr">
        <is>
          <t>&gt;=0.2.2</t>
        </is>
      </c>
    </row>
    <row r="5778">
      <c r="A5778" t="inlineStr">
        <is>
          <t>clickhouse-cli</t>
        </is>
      </c>
      <c r="B5778" t="inlineStr">
        <is>
          <t>e03def09fe2109c3f7577ecf6be0ad0e2702c8fb</t>
        </is>
      </c>
      <c r="C5778" t="inlineStr">
        <is>
          <t>2019-06-13 17:51:28+00:00</t>
        </is>
      </c>
      <c r="D5778" t="inlineStr">
        <is>
          <t>verchange</t>
        </is>
      </c>
      <c r="E5778" t="inlineStr">
        <is>
          <t>prompt-toolkit</t>
        </is>
      </c>
      <c r="F5778" t="inlineStr">
        <is>
          <t>&lt;2.0;&gt;=1.0.8</t>
        </is>
      </c>
      <c r="G5778" t="inlineStr">
        <is>
          <t>prompt-toolkit</t>
        </is>
      </c>
      <c r="H5778" t="inlineStr">
        <is>
          <t>&gt;=1.0.8</t>
        </is>
      </c>
    </row>
    <row r="5779">
      <c r="A5779" t="inlineStr">
        <is>
          <t>clickhouse-cli</t>
        </is>
      </c>
      <c r="B5779" t="inlineStr">
        <is>
          <t>7ace611f4df3296f0943cd3c637e3c843d45ca4b</t>
        </is>
      </c>
      <c r="C5779" t="inlineStr">
        <is>
          <t>2019-06-13 17:51:35+00:00</t>
        </is>
      </c>
      <c r="D5779" t="inlineStr">
        <is>
          <t>verchange</t>
        </is>
      </c>
      <c r="E5779" t="inlineStr">
        <is>
          <t>sqlparse</t>
        </is>
      </c>
      <c r="F5779" t="inlineStr">
        <is>
          <t>&gt;=0.2.2</t>
        </is>
      </c>
      <c r="G5779" t="inlineStr">
        <is>
          <t>sqlparse</t>
        </is>
      </c>
      <c r="H5779" t="inlineStr">
        <is>
          <t>&gt;=0.2.2</t>
        </is>
      </c>
    </row>
    <row r="5780">
      <c r="A5780" t="inlineStr">
        <is>
          <t>clickhouse-cli</t>
        </is>
      </c>
      <c r="B5780" t="inlineStr">
        <is>
          <t>7ace611f4df3296f0943cd3c637e3c843d45ca4b</t>
        </is>
      </c>
      <c r="C5780" t="inlineStr">
        <is>
          <t>2019-06-13 17:51:35+00:00</t>
        </is>
      </c>
      <c r="D5780" t="inlineStr">
        <is>
          <t>verchange</t>
        </is>
      </c>
      <c r="E5780" t="inlineStr">
        <is>
          <t>prompt-toolkit</t>
        </is>
      </c>
      <c r="F5780" t="inlineStr">
        <is>
          <t>&lt;2.0;&gt;=1.0.8</t>
        </is>
      </c>
      <c r="G5780" t="inlineStr">
        <is>
          <t>prompt-toolkit</t>
        </is>
      </c>
      <c r="H5780" t="inlineStr">
        <is>
          <t>&gt;=1.0.8</t>
        </is>
      </c>
    </row>
    <row r="5781">
      <c r="A5781" t="inlineStr">
        <is>
          <t>clickhouse-cli</t>
        </is>
      </c>
      <c r="B5781" t="inlineStr">
        <is>
          <t>88e7c113e5fa4881555515cb231436711c0bf610</t>
        </is>
      </c>
      <c r="C5781" t="inlineStr">
        <is>
          <t>2019-07-25 07:59:57+00:00</t>
        </is>
      </c>
      <c r="D5781" t="inlineStr">
        <is>
          <t>verchange</t>
        </is>
      </c>
      <c r="E5781" t="inlineStr">
        <is>
          <t>prompt-toolkit</t>
        </is>
      </c>
      <c r="F5781" t="inlineStr">
        <is>
          <t>&gt;=2.0</t>
        </is>
      </c>
      <c r="G5781" t="inlineStr">
        <is>
          <t>prompt-toolkit</t>
        </is>
      </c>
      <c r="H5781" t="inlineStr">
        <is>
          <t>&lt;2.0;&gt;=1.0.8</t>
        </is>
      </c>
    </row>
    <row r="5782">
      <c r="A5782" t="inlineStr">
        <is>
          <t>clickhouse-cli</t>
        </is>
      </c>
      <c r="B5782" t="inlineStr">
        <is>
          <t>df85480b743f2470acaddc31acb976c94448c17b</t>
        </is>
      </c>
      <c r="C5782" t="inlineStr">
        <is>
          <t>2020-01-23 09:54:58+00:00</t>
        </is>
      </c>
      <c r="D5782" t="inlineStr">
        <is>
          <t>verchange</t>
        </is>
      </c>
      <c r="E5782" t="inlineStr">
        <is>
          <t>prompt-toolkit</t>
        </is>
      </c>
      <c r="F5782" t="inlineStr">
        <is>
          <t>&gt;=3.0</t>
        </is>
      </c>
      <c r="G5782" t="inlineStr">
        <is>
          <t>prompt-toolkit</t>
        </is>
      </c>
      <c r="H5782" t="inlineStr">
        <is>
          <t>&gt;=2.0</t>
        </is>
      </c>
    </row>
    <row r="5783">
      <c r="A5783" t="inlineStr">
        <is>
          <t>heat-cfntools</t>
        </is>
      </c>
      <c r="B5783" t="inlineStr">
        <is>
          <t>026146ae4e76f1884681278ec6db336f972e7219</t>
        </is>
      </c>
      <c r="C5783" t="inlineStr">
        <is>
          <t>2013-06-27 04:43:42+00:00</t>
        </is>
      </c>
      <c r="D5783" t="inlineStr">
        <is>
          <t>add</t>
        </is>
      </c>
      <c r="E5783" t="inlineStr">
        <is>
          <t>d2to1</t>
        </is>
      </c>
      <c r="F5783" t="inlineStr">
        <is>
          <t>&lt;0.3;&gt;=0.2.10</t>
        </is>
      </c>
      <c r="G5783" t="inlineStr"/>
      <c r="H5783" t="inlineStr"/>
    </row>
    <row r="5784">
      <c r="A5784" t="inlineStr">
        <is>
          <t>heat-cfntools</t>
        </is>
      </c>
      <c r="B5784" t="inlineStr">
        <is>
          <t>026146ae4e76f1884681278ec6db336f972e7219</t>
        </is>
      </c>
      <c r="C5784" t="inlineStr">
        <is>
          <t>2013-06-27 04:43:42+00:00</t>
        </is>
      </c>
      <c r="D5784" t="inlineStr">
        <is>
          <t>add</t>
        </is>
      </c>
      <c r="E5784" t="inlineStr">
        <is>
          <t>pbr</t>
        </is>
      </c>
      <c r="F5784" t="inlineStr">
        <is>
          <t>&gt;=0.5.10;&lt;0.6</t>
        </is>
      </c>
      <c r="G5784" t="inlineStr"/>
      <c r="H5784" t="inlineStr"/>
    </row>
    <row r="5785">
      <c r="A5785" t="inlineStr">
        <is>
          <t>heat-cfntools</t>
        </is>
      </c>
      <c r="B5785" t="inlineStr">
        <is>
          <t>026146ae4e76f1884681278ec6db336f972e7219</t>
        </is>
      </c>
      <c r="C5785" t="inlineStr">
        <is>
          <t>2013-06-27 04:43:42+00:00</t>
        </is>
      </c>
      <c r="D5785" t="inlineStr">
        <is>
          <t>add</t>
        </is>
      </c>
      <c r="E5785" t="inlineStr">
        <is>
          <t>boto</t>
        </is>
      </c>
      <c r="F5785">
        <f>=2.5.2</f>
        <v/>
      </c>
      <c r="G5785" t="inlineStr"/>
      <c r="H5785" t="inlineStr"/>
    </row>
    <row r="5786">
      <c r="A5786" t="inlineStr">
        <is>
          <t>heat-cfntools</t>
        </is>
      </c>
      <c r="B5786" t="inlineStr">
        <is>
          <t>026146ae4e76f1884681278ec6db336f972e7219</t>
        </is>
      </c>
      <c r="C5786" t="inlineStr">
        <is>
          <t>2013-06-27 04:43:42+00:00</t>
        </is>
      </c>
      <c r="D5786" t="inlineStr">
        <is>
          <t>add</t>
        </is>
      </c>
      <c r="E5786" t="inlineStr">
        <is>
          <t>psutil</t>
        </is>
      </c>
      <c r="F5786" t="inlineStr">
        <is>
          <t>&lt;1.0</t>
        </is>
      </c>
      <c r="G5786" t="inlineStr"/>
      <c r="H5786" t="inlineStr"/>
    </row>
    <row r="5787">
      <c r="A5787" t="inlineStr">
        <is>
          <t>heat-cfntools</t>
        </is>
      </c>
      <c r="B5787" t="inlineStr">
        <is>
          <t>01705b8b33ce944276e85969e769fa293c8689e3</t>
        </is>
      </c>
      <c r="C5787" t="inlineStr">
        <is>
          <t>2013-08-07 04:45:52+00:00</t>
        </is>
      </c>
      <c r="D5787" t="inlineStr">
        <is>
          <t>verchange</t>
        </is>
      </c>
      <c r="E5787" t="inlineStr">
        <is>
          <t>pbr</t>
        </is>
      </c>
      <c r="F5787" t="inlineStr">
        <is>
          <t>&lt;0.6;&gt;=0.5.16</t>
        </is>
      </c>
      <c r="G5787" t="inlineStr">
        <is>
          <t>pbr</t>
        </is>
      </c>
      <c r="H5787" t="inlineStr">
        <is>
          <t>&gt;=0.5.10;&lt;0.6</t>
        </is>
      </c>
    </row>
    <row r="5788">
      <c r="A5788" t="inlineStr">
        <is>
          <t>heat-cfntools</t>
        </is>
      </c>
      <c r="B5788" t="inlineStr">
        <is>
          <t>01705b8b33ce944276e85969e769fa293c8689e3</t>
        </is>
      </c>
      <c r="C5788" t="inlineStr">
        <is>
          <t>2013-08-07 04:45:52+00:00</t>
        </is>
      </c>
      <c r="D5788" t="inlineStr">
        <is>
          <t>rem</t>
        </is>
      </c>
      <c r="E5788" t="inlineStr"/>
      <c r="F5788" t="inlineStr"/>
      <c r="G5788" t="inlineStr">
        <is>
          <t>d2to1</t>
        </is>
      </c>
      <c r="H5788" t="inlineStr">
        <is>
          <t>&lt;0.3;&gt;=0.2.10</t>
        </is>
      </c>
    </row>
    <row r="5789">
      <c r="A5789" t="inlineStr">
        <is>
          <t>heat-cfntools</t>
        </is>
      </c>
      <c r="B5789" t="inlineStr">
        <is>
          <t>e8d2522397ea6b4384607017c9cafb6f3130f5a2</t>
        </is>
      </c>
      <c r="C5789" t="inlineStr">
        <is>
          <t>2013-10-22 20:30:40+00:00</t>
        </is>
      </c>
      <c r="D5789" t="inlineStr">
        <is>
          <t>add</t>
        </is>
      </c>
      <c r="E5789" t="inlineStr">
        <is>
          <t>argparse</t>
        </is>
      </c>
      <c r="F5789" t="inlineStr"/>
      <c r="G5789" t="inlineStr"/>
      <c r="H5789" t="inlineStr"/>
    </row>
    <row r="5790">
      <c r="A5790" t="inlineStr">
        <is>
          <t>heat-cfntools</t>
        </is>
      </c>
      <c r="B5790" t="inlineStr">
        <is>
          <t>cd39c89a80eed1bbb2515cca5b088ca686daab3e</t>
        </is>
      </c>
      <c r="C5790" t="inlineStr">
        <is>
          <t>2014-04-15 04:35:19+00:00</t>
        </is>
      </c>
      <c r="D5790" t="inlineStr">
        <is>
          <t>verchange</t>
        </is>
      </c>
      <c r="E5790" t="inlineStr">
        <is>
          <t>psutil</t>
        </is>
      </c>
      <c r="F5790" t="inlineStr">
        <is>
          <t>&gt;=1.1.1</t>
        </is>
      </c>
      <c r="G5790" t="inlineStr">
        <is>
          <t>psutil</t>
        </is>
      </c>
      <c r="H5790" t="inlineStr">
        <is>
          <t>&lt;1.0</t>
        </is>
      </c>
    </row>
    <row r="5791">
      <c r="A5791" t="inlineStr">
        <is>
          <t>heat-cfntools</t>
        </is>
      </c>
      <c r="B5791" t="inlineStr">
        <is>
          <t>cd39c89a80eed1bbb2515cca5b088ca686daab3e</t>
        </is>
      </c>
      <c r="C5791" t="inlineStr">
        <is>
          <t>2014-04-15 04:35:19+00:00</t>
        </is>
      </c>
      <c r="D5791" t="inlineStr">
        <is>
          <t>verchange</t>
        </is>
      </c>
      <c r="E5791" t="inlineStr">
        <is>
          <t>pbr</t>
        </is>
      </c>
      <c r="F5791" t="inlineStr">
        <is>
          <t>&lt;1.0;&gt;=0.6;!=0.7</t>
        </is>
      </c>
      <c r="G5791" t="inlineStr">
        <is>
          <t>pbr</t>
        </is>
      </c>
      <c r="H5791" t="inlineStr">
        <is>
          <t>&lt;0.6;&gt;=0.5.16</t>
        </is>
      </c>
    </row>
    <row r="5792">
      <c r="A5792" t="inlineStr">
        <is>
          <t>heat-cfntools</t>
        </is>
      </c>
      <c r="B5792" t="inlineStr">
        <is>
          <t>cd39c89a80eed1bbb2515cca5b088ca686daab3e</t>
        </is>
      </c>
      <c r="C5792" t="inlineStr">
        <is>
          <t>2014-04-15 04:35:19+00:00</t>
        </is>
      </c>
      <c r="D5792" t="inlineStr">
        <is>
          <t>verchange</t>
        </is>
      </c>
      <c r="E5792" t="inlineStr">
        <is>
          <t>boto</t>
        </is>
      </c>
      <c r="F5792" t="inlineStr">
        <is>
          <t>&gt;=2.12.0;!=2.13.0</t>
        </is>
      </c>
      <c r="G5792" t="inlineStr">
        <is>
          <t>boto</t>
        </is>
      </c>
      <c r="H5792">
        <f>=2.5.2</f>
        <v/>
      </c>
    </row>
    <row r="5793">
      <c r="A5793" t="inlineStr">
        <is>
          <t>heat-cfntools</t>
        </is>
      </c>
      <c r="B5793" t="inlineStr">
        <is>
          <t>8ef88a6e864fa49cdc6dda9b1c701a29e0557253</t>
        </is>
      </c>
      <c r="C5793" t="inlineStr">
        <is>
          <t>2014-08-28 21:16:25+00:00</t>
        </is>
      </c>
      <c r="D5793" t="inlineStr">
        <is>
          <t>verchange</t>
        </is>
      </c>
      <c r="E5793" t="inlineStr">
        <is>
          <t>psutil</t>
        </is>
      </c>
      <c r="F5793" t="inlineStr">
        <is>
          <t>&gt;=1.1.1;&lt;2.0.0</t>
        </is>
      </c>
      <c r="G5793" t="inlineStr">
        <is>
          <t>psutil</t>
        </is>
      </c>
      <c r="H5793" t="inlineStr">
        <is>
          <t>&gt;=1.1.1</t>
        </is>
      </c>
    </row>
    <row r="5794">
      <c r="A5794" t="inlineStr">
        <is>
          <t>heat-cfntools</t>
        </is>
      </c>
      <c r="B5794" t="inlineStr">
        <is>
          <t>02acffbe2a271118f17639035b40c1a92848686f</t>
        </is>
      </c>
      <c r="C5794" t="inlineStr">
        <is>
          <t>2015-05-11 23:47:27+00:00</t>
        </is>
      </c>
      <c r="D5794" t="inlineStr">
        <is>
          <t>add</t>
        </is>
      </c>
      <c r="E5794" t="inlineStr">
        <is>
          <t>six</t>
        </is>
      </c>
      <c r="F5794" t="inlineStr">
        <is>
          <t>&gt;=1.9.0</t>
        </is>
      </c>
      <c r="G5794" t="inlineStr"/>
      <c r="H5794" t="inlineStr"/>
    </row>
    <row r="5795">
      <c r="A5795" t="inlineStr">
        <is>
          <t>heat-cfntools</t>
        </is>
      </c>
      <c r="B5795" t="inlineStr">
        <is>
          <t>43c79ad94ca9c564c406b772819fa3adf145c0dd</t>
        </is>
      </c>
      <c r="C5795" t="inlineStr">
        <is>
          <t>2016-01-21 19:43:59+00:00</t>
        </is>
      </c>
      <c r="D5795" t="inlineStr">
        <is>
          <t>rem</t>
        </is>
      </c>
      <c r="E5795" t="inlineStr"/>
      <c r="F5795" t="inlineStr"/>
      <c r="G5795" t="inlineStr">
        <is>
          <t>argparse</t>
        </is>
      </c>
      <c r="H5795" t="inlineStr"/>
    </row>
    <row r="5796">
      <c r="A5796" t="inlineStr">
        <is>
          <t>msgpack-python</t>
        </is>
      </c>
      <c r="B5796" t="inlineStr">
        <is>
          <t>dbb827815aef9e26c54467436bc267c23b2eff81</t>
        </is>
      </c>
      <c r="C5796" t="inlineStr">
        <is>
          <t>2018-01-06 17:04:49+00:00</t>
        </is>
      </c>
      <c r="D5796" t="inlineStr">
        <is>
          <t>add</t>
        </is>
      </c>
      <c r="E5796" t="inlineStr">
        <is>
          <t>Cython</t>
        </is>
      </c>
      <c r="F5796">
        <f>=0.27.3</f>
        <v/>
      </c>
      <c r="G5796" t="inlineStr"/>
      <c r="H5796" t="inlineStr"/>
    </row>
    <row r="5797">
      <c r="A5797" t="inlineStr">
        <is>
          <t>lycheesync</t>
        </is>
      </c>
      <c r="B5797" t="inlineStr">
        <is>
          <t>954a46971493e8a654249296cc83b55f76894046</t>
        </is>
      </c>
      <c r="C5797" t="inlineStr">
        <is>
          <t>2016-02-05 21:25:01+00:00</t>
        </is>
      </c>
      <c r="D5797" t="inlineStr">
        <is>
          <t>add</t>
        </is>
      </c>
      <c r="E5797" t="inlineStr">
        <is>
          <t>pymysql</t>
        </is>
      </c>
      <c r="F5797">
        <f>=0.7.1</f>
        <v/>
      </c>
      <c r="G5797" t="inlineStr"/>
      <c r="H5797" t="inlineStr"/>
    </row>
    <row r="5798">
      <c r="A5798" t="inlineStr">
        <is>
          <t>lycheesync</t>
        </is>
      </c>
      <c r="B5798" t="inlineStr">
        <is>
          <t>954a46971493e8a654249296cc83b55f76894046</t>
        </is>
      </c>
      <c r="C5798" t="inlineStr">
        <is>
          <t>2016-02-05 21:25:01+00:00</t>
        </is>
      </c>
      <c r="D5798" t="inlineStr">
        <is>
          <t>add</t>
        </is>
      </c>
      <c r="E5798" t="inlineStr">
        <is>
          <t>click</t>
        </is>
      </c>
      <c r="F5798">
        <f>=6.2</f>
        <v/>
      </c>
      <c r="G5798" t="inlineStr"/>
      <c r="H5798" t="inlineStr"/>
    </row>
    <row r="5799">
      <c r="A5799" t="inlineStr">
        <is>
          <t>lycheesync</t>
        </is>
      </c>
      <c r="B5799" t="inlineStr">
        <is>
          <t>954a46971493e8a654249296cc83b55f76894046</t>
        </is>
      </c>
      <c r="C5799" t="inlineStr">
        <is>
          <t>2016-02-05 21:25:01+00:00</t>
        </is>
      </c>
      <c r="D5799" t="inlineStr">
        <is>
          <t>add</t>
        </is>
      </c>
      <c r="E5799" t="inlineStr">
        <is>
          <t>pillow</t>
        </is>
      </c>
      <c r="F5799">
        <f>=3.0.0</f>
        <v/>
      </c>
      <c r="G5799" t="inlineStr"/>
      <c r="H5799" t="inlineStr"/>
    </row>
    <row r="5800">
      <c r="A5800" t="inlineStr">
        <is>
          <t>lycheesync</t>
        </is>
      </c>
      <c r="B5800" t="inlineStr">
        <is>
          <t>954a46971493e8a654249296cc83b55f76894046</t>
        </is>
      </c>
      <c r="C5800" t="inlineStr">
        <is>
          <t>2016-02-05 21:25:01+00:00</t>
        </is>
      </c>
      <c r="D5800" t="inlineStr">
        <is>
          <t>add</t>
        </is>
      </c>
      <c r="E5800" t="inlineStr">
        <is>
          <t>python-dateutil</t>
        </is>
      </c>
      <c r="F5800" t="inlineStr"/>
      <c r="G5800" t="inlineStr"/>
      <c r="H5800" t="inlineStr"/>
    </row>
    <row r="5801">
      <c r="A5801" t="inlineStr">
        <is>
          <t>lycheesync</t>
        </is>
      </c>
      <c r="B5801" t="inlineStr">
        <is>
          <t>954a46971493e8a654249296cc83b55f76894046</t>
        </is>
      </c>
      <c r="C5801" t="inlineStr">
        <is>
          <t>2016-02-05 21:25:01+00:00</t>
        </is>
      </c>
      <c r="D5801" t="inlineStr">
        <is>
          <t>add</t>
        </is>
      </c>
      <c r="E5801" t="inlineStr">
        <is>
          <t>pytest</t>
        </is>
      </c>
      <c r="F5801">
        <f>=2.7.3</f>
        <v/>
      </c>
      <c r="G5801" t="inlineStr"/>
      <c r="H5801" t="inlineStr"/>
    </row>
    <row r="5802">
      <c r="A5802" t="inlineStr">
        <is>
          <t>lycheesync</t>
        </is>
      </c>
      <c r="B5802" t="inlineStr">
        <is>
          <t>954a46971493e8a654249296cc83b55f76894046</t>
        </is>
      </c>
      <c r="C5802" t="inlineStr">
        <is>
          <t>2016-02-05 21:25:01+00:00</t>
        </is>
      </c>
      <c r="D5802" t="inlineStr">
        <is>
          <t>add</t>
        </is>
      </c>
      <c r="E5802" t="inlineStr">
        <is>
          <t>pytest-cov</t>
        </is>
      </c>
      <c r="F5802">
        <f>=2.2.0</f>
        <v/>
      </c>
      <c r="G5802" t="inlineStr"/>
      <c r="H5802" t="inlineStr"/>
    </row>
    <row r="5803">
      <c r="A5803" t="inlineStr">
        <is>
          <t>lycheesync</t>
        </is>
      </c>
      <c r="B5803" t="inlineStr">
        <is>
          <t>954a46971493e8a654249296cc83b55f76894046</t>
        </is>
      </c>
      <c r="C5803" t="inlineStr">
        <is>
          <t>2016-02-05 21:25:01+00:00</t>
        </is>
      </c>
      <c r="D5803" t="inlineStr">
        <is>
          <t>add</t>
        </is>
      </c>
      <c r="E5803" t="inlineStr">
        <is>
          <t>pytest-pep8</t>
        </is>
      </c>
      <c r="F5803">
        <f>=1.0.6</f>
        <v/>
      </c>
      <c r="G5803" t="inlineStr"/>
      <c r="H5803" t="inlineStr"/>
    </row>
    <row r="5804">
      <c r="A5804" t="inlineStr">
        <is>
          <t>lycheesync</t>
        </is>
      </c>
      <c r="B5804" t="inlineStr">
        <is>
          <t>954a46971493e8a654249296cc83b55f76894046</t>
        </is>
      </c>
      <c r="C5804" t="inlineStr">
        <is>
          <t>2016-02-05 21:25:01+00:00</t>
        </is>
      </c>
      <c r="D5804" t="inlineStr">
        <is>
          <t>add</t>
        </is>
      </c>
      <c r="E5804" t="inlineStr">
        <is>
          <t>piexif</t>
        </is>
      </c>
      <c r="F5804">
        <f>=1.0.3</f>
        <v/>
      </c>
      <c r="G5804" t="inlineStr"/>
      <c r="H5804" t="inlineStr"/>
    </row>
    <row r="5805">
      <c r="A5805" t="inlineStr">
        <is>
          <t>psiTurk</t>
        </is>
      </c>
      <c r="B5805" t="inlineStr">
        <is>
          <t>cb281fe064fb55ce942e8e436169ed4403102069</t>
        </is>
      </c>
      <c r="C5805" t="inlineStr">
        <is>
          <t>2014-05-29 02:22:42+00:00</t>
        </is>
      </c>
      <c r="D5805" t="inlineStr">
        <is>
          <t>add</t>
        </is>
      </c>
      <c r="E5805" t="inlineStr">
        <is>
          <t>gnureadline</t>
        </is>
      </c>
      <c r="F5805">
        <f>=6.3.3</f>
        <v/>
      </c>
      <c r="G5805" t="inlineStr"/>
      <c r="H5805" t="inlineStr"/>
    </row>
    <row r="5806">
      <c r="A5806" t="inlineStr">
        <is>
          <t>psiTurk</t>
        </is>
      </c>
      <c r="B5806" t="inlineStr">
        <is>
          <t>cb281fe064fb55ce942e8e436169ed4403102069</t>
        </is>
      </c>
      <c r="C5806" t="inlineStr">
        <is>
          <t>2014-05-29 02:22:42+00:00</t>
        </is>
      </c>
      <c r="D5806" t="inlineStr">
        <is>
          <t>rem</t>
        </is>
      </c>
      <c r="E5806" t="inlineStr"/>
      <c r="F5806" t="inlineStr"/>
      <c r="G5806" t="inlineStr">
        <is>
          <t>readline</t>
        </is>
      </c>
      <c r="H5806">
        <f>=6.2.4.1</f>
        <v/>
      </c>
    </row>
    <row r="5807">
      <c r="A5807" t="inlineStr">
        <is>
          <t>psiTurk</t>
        </is>
      </c>
      <c r="B5807" t="inlineStr">
        <is>
          <t>6c7e2fba004b0062f6fdef90d1bc5aa3b78c9b68</t>
        </is>
      </c>
      <c r="C5807" t="inlineStr">
        <is>
          <t>2014-07-23 01:15:18+00:00</t>
        </is>
      </c>
      <c r="D5807" t="inlineStr">
        <is>
          <t>verchange</t>
        </is>
      </c>
      <c r="E5807" t="inlineStr">
        <is>
          <t>gitpython</t>
        </is>
      </c>
      <c r="F5807">
        <f>=0.1.7</f>
        <v/>
      </c>
      <c r="G5807" t="inlineStr">
        <is>
          <t>gitpython</t>
        </is>
      </c>
      <c r="H5807">
        <f>=0.1.7</f>
        <v/>
      </c>
    </row>
    <row r="5808">
      <c r="A5808" t="inlineStr">
        <is>
          <t>psiTurk</t>
        </is>
      </c>
      <c r="B5808" t="inlineStr">
        <is>
          <t>6c7e2fba004b0062f6fdef90d1bc5aa3b78c9b68</t>
        </is>
      </c>
      <c r="C5808" t="inlineStr">
        <is>
          <t>2014-07-23 01:15:18+00:00</t>
        </is>
      </c>
      <c r="D5808" t="inlineStr">
        <is>
          <t>add</t>
        </is>
      </c>
      <c r="E5808" t="inlineStr">
        <is>
          <t>fuzzywuzzy</t>
        </is>
      </c>
      <c r="F5808">
        <f>=0.2</f>
        <v/>
      </c>
      <c r="G5808" t="inlineStr"/>
      <c r="H5808" t="inlineStr"/>
    </row>
    <row r="5809">
      <c r="A5809" t="inlineStr">
        <is>
          <t>psiTurk</t>
        </is>
      </c>
      <c r="B5809" t="inlineStr">
        <is>
          <t>6c7e2fba004b0062f6fdef90d1bc5aa3b78c9b68</t>
        </is>
      </c>
      <c r="C5809" t="inlineStr">
        <is>
          <t>2014-07-23 01:15:18+00:00</t>
        </is>
      </c>
      <c r="D5809" t="inlineStr">
        <is>
          <t>add</t>
        </is>
      </c>
      <c r="E5809" t="inlineStr">
        <is>
          <t>setproctitle</t>
        </is>
      </c>
      <c r="F5809">
        <f>=1.1.8</f>
        <v/>
      </c>
      <c r="G5809" t="inlineStr"/>
      <c r="H5809" t="inlineStr"/>
    </row>
    <row r="5810">
      <c r="A5810" t="inlineStr">
        <is>
          <t>psiTurk</t>
        </is>
      </c>
      <c r="B5810" t="inlineStr">
        <is>
          <t>6c7e2fba004b0062f6fdef90d1bc5aa3b78c9b68</t>
        </is>
      </c>
      <c r="C5810" t="inlineStr">
        <is>
          <t>2014-07-23 01:15:18+00:00</t>
        </is>
      </c>
      <c r="D5810" t="inlineStr">
        <is>
          <t>add</t>
        </is>
      </c>
      <c r="E5810" t="inlineStr">
        <is>
          <t>psutil</t>
        </is>
      </c>
      <c r="F5810">
        <f>=1.2.1</f>
        <v/>
      </c>
      <c r="G5810" t="inlineStr"/>
      <c r="H5810" t="inlineStr"/>
    </row>
    <row r="5811">
      <c r="A5811" t="inlineStr">
        <is>
          <t>psiTurk</t>
        </is>
      </c>
      <c r="B5811" t="inlineStr">
        <is>
          <t>3827d9e3ef123e9e2bfdd4e093938f6ab076adc4</t>
        </is>
      </c>
      <c r="C5811" t="inlineStr">
        <is>
          <t>2016-07-28 18:36:18+00:00</t>
        </is>
      </c>
      <c r="D5811" t="inlineStr">
        <is>
          <t>verchange</t>
        </is>
      </c>
      <c r="E5811" t="inlineStr">
        <is>
          <t>gunicorn</t>
        </is>
      </c>
      <c r="F5811">
        <f>=19.4.5</f>
        <v/>
      </c>
      <c r="G5811" t="inlineStr">
        <is>
          <t>gunicorn</t>
        </is>
      </c>
      <c r="H5811">
        <f>=18.0</f>
        <v/>
      </c>
    </row>
    <row r="5812">
      <c r="A5812" t="inlineStr">
        <is>
          <t>psiTurk</t>
        </is>
      </c>
      <c r="B5812" t="inlineStr">
        <is>
          <t>3827d9e3ef123e9e2bfdd4e093938f6ab076adc4</t>
        </is>
      </c>
      <c r="C5812" t="inlineStr">
        <is>
          <t>2016-07-28 18:36:18+00:00</t>
        </is>
      </c>
      <c r="D5812" t="inlineStr">
        <is>
          <t>verchange</t>
        </is>
      </c>
      <c r="E5812" t="inlineStr">
        <is>
          <t>docopt</t>
        </is>
      </c>
      <c r="F5812">
        <f>=0.6.2</f>
        <v/>
      </c>
      <c r="G5812" t="inlineStr">
        <is>
          <t>docopt</t>
        </is>
      </c>
      <c r="H5812">
        <f>=0.6.1</f>
        <v/>
      </c>
    </row>
    <row r="5813">
      <c r="A5813" t="inlineStr">
        <is>
          <t>psiTurk</t>
        </is>
      </c>
      <c r="B5813" t="inlineStr">
        <is>
          <t>3827d9e3ef123e9e2bfdd4e093938f6ab076adc4</t>
        </is>
      </c>
      <c r="C5813" t="inlineStr">
        <is>
          <t>2016-07-28 18:36:18+00:00</t>
        </is>
      </c>
      <c r="D5813" t="inlineStr">
        <is>
          <t>add</t>
        </is>
      </c>
      <c r="E5813" t="inlineStr">
        <is>
          <t>Werkzeug</t>
        </is>
      </c>
      <c r="F5813">
        <f>=0.10.4</f>
        <v/>
      </c>
      <c r="G5813" t="inlineStr"/>
      <c r="H5813" t="inlineStr"/>
    </row>
    <row r="5814">
      <c r="A5814" t="inlineStr">
        <is>
          <t>psiTurk</t>
        </is>
      </c>
      <c r="B5814" t="inlineStr">
        <is>
          <t>3827d9e3ef123e9e2bfdd4e093938f6ab076adc4</t>
        </is>
      </c>
      <c r="C5814" t="inlineStr">
        <is>
          <t>2016-07-28 18:36:18+00:00</t>
        </is>
      </c>
      <c r="D5814" t="inlineStr">
        <is>
          <t>add</t>
        </is>
      </c>
      <c r="E5814" t="inlineStr">
        <is>
          <t>ua-parser</t>
        </is>
      </c>
      <c r="F5814">
        <f>=0.3.6</f>
        <v/>
      </c>
      <c r="G5814" t="inlineStr"/>
      <c r="H5814" t="inlineStr"/>
    </row>
    <row r="5815">
      <c r="A5815" t="inlineStr">
        <is>
          <t>psiTurk</t>
        </is>
      </c>
      <c r="B5815" t="inlineStr">
        <is>
          <t>3827d9e3ef123e9e2bfdd4e093938f6ab076adc4</t>
        </is>
      </c>
      <c r="C5815" t="inlineStr">
        <is>
          <t>2016-07-28 18:36:18+00:00</t>
        </is>
      </c>
      <c r="D5815" t="inlineStr">
        <is>
          <t>rem</t>
        </is>
      </c>
      <c r="E5815" t="inlineStr"/>
      <c r="F5815" t="inlineStr"/>
      <c r="G5815" t="inlineStr">
        <is>
          <t>gnureadline</t>
        </is>
      </c>
      <c r="H5815">
        <f>=6.3.3</f>
        <v/>
      </c>
    </row>
    <row r="5816">
      <c r="A5816" t="inlineStr">
        <is>
          <t>psiTurk</t>
        </is>
      </c>
      <c r="B5816" t="inlineStr">
        <is>
          <t>8464eaf3857efc431f33bb15b380223e85ced495</t>
        </is>
      </c>
      <c r="C5816" t="inlineStr">
        <is>
          <t>2017-01-25 03:32:34+00:00</t>
        </is>
      </c>
      <c r="D5816" t="inlineStr">
        <is>
          <t>verchange</t>
        </is>
      </c>
      <c r="E5816" t="inlineStr">
        <is>
          <t>psutil</t>
        </is>
      </c>
      <c r="F5816" t="inlineStr">
        <is>
          <t>&gt;=1.2.1</t>
        </is>
      </c>
      <c r="G5816" t="inlineStr">
        <is>
          <t>psutil</t>
        </is>
      </c>
      <c r="H5816">
        <f>=1.2.1</f>
        <v/>
      </c>
    </row>
    <row r="5817">
      <c r="A5817" t="inlineStr">
        <is>
          <t>psiTurk</t>
        </is>
      </c>
      <c r="B5817" t="inlineStr">
        <is>
          <t>6b5557778101b77ae97f04a8abb642d76da17a50</t>
        </is>
      </c>
      <c r="C5817" t="inlineStr">
        <is>
          <t>2017-08-02 22:45:04+00:00</t>
        </is>
      </c>
      <c r="D5817" t="inlineStr">
        <is>
          <t>verchange</t>
        </is>
      </c>
      <c r="E5817" t="inlineStr">
        <is>
          <t>requests</t>
        </is>
      </c>
      <c r="F5817">
        <f>=2.5.0</f>
        <v/>
      </c>
      <c r="G5817" t="inlineStr">
        <is>
          <t>requests</t>
        </is>
      </c>
      <c r="H5817">
        <f>=2.2.1</f>
        <v/>
      </c>
    </row>
    <row r="5818">
      <c r="A5818" t="inlineStr">
        <is>
          <t>psiTurk</t>
        </is>
      </c>
      <c r="B5818" t="inlineStr">
        <is>
          <t>6b5557778101b77ae97f04a8abb642d76da17a50</t>
        </is>
      </c>
      <c r="C5818" t="inlineStr">
        <is>
          <t>2017-08-02 22:45:04+00:00</t>
        </is>
      </c>
      <c r="D5818" t="inlineStr">
        <is>
          <t>verchange</t>
        </is>
      </c>
      <c r="E5818" t="inlineStr">
        <is>
          <t>Flask</t>
        </is>
      </c>
      <c r="F5818">
        <f>=0.12.1</f>
        <v/>
      </c>
      <c r="G5818" t="inlineStr">
        <is>
          <t>Flask</t>
        </is>
      </c>
      <c r="H5818">
        <f>=0.10.1</f>
        <v/>
      </c>
    </row>
    <row r="5819">
      <c r="A5819" t="inlineStr">
        <is>
          <t>psiTurk</t>
        </is>
      </c>
      <c r="B5819" t="inlineStr">
        <is>
          <t>6b5557778101b77ae97f04a8abb642d76da17a50</t>
        </is>
      </c>
      <c r="C5819" t="inlineStr">
        <is>
          <t>2017-08-02 22:45:04+00:00</t>
        </is>
      </c>
      <c r="D5819" t="inlineStr">
        <is>
          <t>verchange</t>
        </is>
      </c>
      <c r="E5819" t="inlineStr">
        <is>
          <t>Werkzeug</t>
        </is>
      </c>
      <c r="F5819">
        <f>=0.12.1</f>
        <v/>
      </c>
      <c r="G5819" t="inlineStr">
        <is>
          <t>Werkzeug</t>
        </is>
      </c>
      <c r="H5819">
        <f>=0.10.4</f>
        <v/>
      </c>
    </row>
    <row r="5820">
      <c r="A5820" t="inlineStr">
        <is>
          <t>psiTurk</t>
        </is>
      </c>
      <c r="B5820" t="inlineStr">
        <is>
          <t>dbb6fff417a3beac0db7dec603d4793eabc68a89</t>
        </is>
      </c>
      <c r="C5820" t="inlineStr">
        <is>
          <t>2019-02-20 20:56:29+00:00</t>
        </is>
      </c>
      <c r="D5820" t="inlineStr">
        <is>
          <t>verchange</t>
        </is>
      </c>
      <c r="E5820" t="inlineStr">
        <is>
          <t>Flask</t>
        </is>
      </c>
      <c r="F5820">
        <f>=0.12.2</f>
        <v/>
      </c>
      <c r="G5820" t="inlineStr">
        <is>
          <t>Flask</t>
        </is>
      </c>
      <c r="H5820">
        <f>=0.12.1</f>
        <v/>
      </c>
    </row>
    <row r="5821">
      <c r="A5821" t="inlineStr">
        <is>
          <t>psiTurk</t>
        </is>
      </c>
      <c r="B5821" t="inlineStr">
        <is>
          <t>dbb6fff417a3beac0db7dec603d4793eabc68a89</t>
        </is>
      </c>
      <c r="C5821" t="inlineStr">
        <is>
          <t>2019-02-20 20:56:29+00:00</t>
        </is>
      </c>
      <c r="D5821" t="inlineStr">
        <is>
          <t>verchange</t>
        </is>
      </c>
      <c r="E5821" t="inlineStr">
        <is>
          <t>SQLAlchemy</t>
        </is>
      </c>
      <c r="F5821" t="inlineStr">
        <is>
          <t>&gt;=1.1.18</t>
        </is>
      </c>
      <c r="G5821" t="inlineStr">
        <is>
          <t>SQLAlchemy</t>
        </is>
      </c>
      <c r="H5821">
        <f>=0.8.3</f>
        <v/>
      </c>
    </row>
    <row r="5822">
      <c r="A5822" t="inlineStr">
        <is>
          <t>psiTurk</t>
        </is>
      </c>
      <c r="B5822" t="inlineStr">
        <is>
          <t>dbb6fff417a3beac0db7dec603d4793eabc68a89</t>
        </is>
      </c>
      <c r="C5822" t="inlineStr">
        <is>
          <t>2019-02-20 20:56:29+00:00</t>
        </is>
      </c>
      <c r="D5822" t="inlineStr">
        <is>
          <t>add</t>
        </is>
      </c>
      <c r="E5822" t="inlineStr">
        <is>
          <t>certifi</t>
        </is>
      </c>
      <c r="F5822" t="inlineStr"/>
      <c r="G5822" t="inlineStr"/>
      <c r="H5822" t="inlineStr"/>
    </row>
    <row r="5823">
      <c r="A5823" t="inlineStr">
        <is>
          <t>psiTurk</t>
        </is>
      </c>
      <c r="B5823" t="inlineStr">
        <is>
          <t>8b5103dc91be0abf03c3e1a8bb4206fc122156b0</t>
        </is>
      </c>
      <c r="C5823" t="inlineStr">
        <is>
          <t>2019-05-30 22:56:17+00:00</t>
        </is>
      </c>
      <c r="D5823" t="inlineStr">
        <is>
          <t>verchange</t>
        </is>
      </c>
      <c r="E5823" t="inlineStr">
        <is>
          <t>sh</t>
        </is>
      </c>
      <c r="F5823">
        <f>=1.09</f>
        <v/>
      </c>
      <c r="G5823" t="inlineStr">
        <is>
          <t>sh</t>
        </is>
      </c>
      <c r="H5823">
        <f>=1.09</f>
        <v/>
      </c>
    </row>
    <row r="5824">
      <c r="A5824" t="inlineStr">
        <is>
          <t>psiTurk</t>
        </is>
      </c>
      <c r="B5824" t="inlineStr">
        <is>
          <t>8b5103dc91be0abf03c3e1a8bb4206fc122156b0</t>
        </is>
      </c>
      <c r="C5824" t="inlineStr">
        <is>
          <t>2019-05-30 22:56:17+00:00</t>
        </is>
      </c>
      <c r="D5824" t="inlineStr">
        <is>
          <t>add</t>
        </is>
      </c>
      <c r="E5824" t="inlineStr">
        <is>
          <t>boto3</t>
        </is>
      </c>
      <c r="F5824">
        <f>=1.9.130</f>
        <v/>
      </c>
      <c r="G5824" t="inlineStr"/>
      <c r="H5824" t="inlineStr"/>
    </row>
    <row r="5825">
      <c r="A5825" t="inlineStr">
        <is>
          <t>psiTurk</t>
        </is>
      </c>
      <c r="B5825" t="inlineStr">
        <is>
          <t>8b5103dc91be0abf03c3e1a8bb4206fc122156b0</t>
        </is>
      </c>
      <c r="C5825" t="inlineStr">
        <is>
          <t>2019-05-30 22:56:17+00:00</t>
        </is>
      </c>
      <c r="D5825" t="inlineStr">
        <is>
          <t>rem</t>
        </is>
      </c>
      <c r="E5825" t="inlineStr"/>
      <c r="F5825" t="inlineStr"/>
      <c r="G5825" t="inlineStr">
        <is>
          <t>boto</t>
        </is>
      </c>
      <c r="H5825">
        <f>=2.15.0</f>
        <v/>
      </c>
    </row>
    <row r="5826">
      <c r="A5826" t="inlineStr">
        <is>
          <t>psiTurk</t>
        </is>
      </c>
      <c r="B5826" t="inlineStr">
        <is>
          <t>a42eafbdc23185a6fb735441dc4df3f9d63a87d7</t>
        </is>
      </c>
      <c r="C5826" t="inlineStr">
        <is>
          <t>2019-06-27 22:09:34+00:00</t>
        </is>
      </c>
      <c r="D5826" t="inlineStr">
        <is>
          <t>verchange</t>
        </is>
      </c>
      <c r="E5826" t="inlineStr">
        <is>
          <t>gunicorn</t>
        </is>
      </c>
      <c r="F5826">
        <f>=19.9.0</f>
        <v/>
      </c>
      <c r="G5826" t="inlineStr">
        <is>
          <t>gunicorn</t>
        </is>
      </c>
      <c r="H5826">
        <f>=19.4.5</f>
        <v/>
      </c>
    </row>
    <row r="5827">
      <c r="A5827" t="inlineStr">
        <is>
          <t>psiTurk</t>
        </is>
      </c>
      <c r="B5827" t="inlineStr">
        <is>
          <t>a42eafbdc23185a6fb735441dc4df3f9d63a87d7</t>
        </is>
      </c>
      <c r="C5827" t="inlineStr">
        <is>
          <t>2019-06-27 22:09:34+00:00</t>
        </is>
      </c>
      <c r="D5827" t="inlineStr">
        <is>
          <t>verchange</t>
        </is>
      </c>
      <c r="E5827" t="inlineStr">
        <is>
          <t>psutil</t>
        </is>
      </c>
      <c r="F5827">
        <f>=5.6.3</f>
        <v/>
      </c>
      <c r="G5827" t="inlineStr">
        <is>
          <t>psutil</t>
        </is>
      </c>
      <c r="H5827" t="inlineStr">
        <is>
          <t>&gt;=1.2.1</t>
        </is>
      </c>
    </row>
    <row r="5828">
      <c r="A5828" t="inlineStr">
        <is>
          <t>psiTurk</t>
        </is>
      </c>
      <c r="B5828" t="inlineStr">
        <is>
          <t>a42eafbdc23185a6fb735441dc4df3f9d63a87d7</t>
        </is>
      </c>
      <c r="C5828" t="inlineStr">
        <is>
          <t>2019-06-27 22:09:34+00:00</t>
        </is>
      </c>
      <c r="D5828" t="inlineStr">
        <is>
          <t>verchange</t>
        </is>
      </c>
      <c r="E5828" t="inlineStr">
        <is>
          <t>ua-parser</t>
        </is>
      </c>
      <c r="F5828">
        <f>=0.8.0</f>
        <v/>
      </c>
      <c r="G5828" t="inlineStr">
        <is>
          <t>ua-parser</t>
        </is>
      </c>
      <c r="H5828">
        <f>=0.3.6</f>
        <v/>
      </c>
    </row>
    <row r="5829">
      <c r="A5829" t="inlineStr">
        <is>
          <t>psiTurk</t>
        </is>
      </c>
      <c r="B5829" t="inlineStr">
        <is>
          <t>a42eafbdc23185a6fb735441dc4df3f9d63a87d7</t>
        </is>
      </c>
      <c r="C5829" t="inlineStr">
        <is>
          <t>2019-06-27 22:09:34+00:00</t>
        </is>
      </c>
      <c r="D5829" t="inlineStr">
        <is>
          <t>verchange</t>
        </is>
      </c>
      <c r="E5829" t="inlineStr">
        <is>
          <t>cmd2</t>
        </is>
      </c>
      <c r="F5829">
        <f>=0.8.9</f>
        <v/>
      </c>
      <c r="G5829" t="inlineStr">
        <is>
          <t>cmd2</t>
        </is>
      </c>
      <c r="H5829">
        <f>=0.6.7</f>
        <v/>
      </c>
    </row>
    <row r="5830">
      <c r="A5830" t="inlineStr">
        <is>
          <t>psiTurk</t>
        </is>
      </c>
      <c r="B5830" t="inlineStr">
        <is>
          <t>a42eafbdc23185a6fb735441dc4df3f9d63a87d7</t>
        </is>
      </c>
      <c r="C5830" t="inlineStr">
        <is>
          <t>2019-06-27 22:09:34+00:00</t>
        </is>
      </c>
      <c r="D5830" t="inlineStr">
        <is>
          <t>verchange</t>
        </is>
      </c>
      <c r="E5830" t="inlineStr">
        <is>
          <t>sh</t>
        </is>
      </c>
      <c r="F5830">
        <f>=1.12.14</f>
        <v/>
      </c>
      <c r="G5830" t="inlineStr">
        <is>
          <t>sh</t>
        </is>
      </c>
      <c r="H5830">
        <f>=1.09</f>
        <v/>
      </c>
    </row>
    <row r="5831">
      <c r="A5831" t="inlineStr">
        <is>
          <t>psiTurk</t>
        </is>
      </c>
      <c r="B5831" t="inlineStr">
        <is>
          <t>a42eafbdc23185a6fb735441dc4df3f9d63a87d7</t>
        </is>
      </c>
      <c r="C5831" t="inlineStr">
        <is>
          <t>2019-06-27 22:09:34+00:00</t>
        </is>
      </c>
      <c r="D5831" t="inlineStr">
        <is>
          <t>verchange</t>
        </is>
      </c>
      <c r="E5831" t="inlineStr">
        <is>
          <t>requests</t>
        </is>
      </c>
      <c r="F5831">
        <f>=2.22.0</f>
        <v/>
      </c>
      <c r="G5831" t="inlineStr">
        <is>
          <t>requests</t>
        </is>
      </c>
      <c r="H5831">
        <f>=2.5.0</f>
        <v/>
      </c>
    </row>
    <row r="5832">
      <c r="A5832" t="inlineStr">
        <is>
          <t>psiTurk</t>
        </is>
      </c>
      <c r="B5832" t="inlineStr">
        <is>
          <t>a42eafbdc23185a6fb735441dc4df3f9d63a87d7</t>
        </is>
      </c>
      <c r="C5832" t="inlineStr">
        <is>
          <t>2019-06-27 22:09:34+00:00</t>
        </is>
      </c>
      <c r="D5832" t="inlineStr">
        <is>
          <t>verchange</t>
        </is>
      </c>
      <c r="E5832" t="inlineStr">
        <is>
          <t>fuzzywuzzy</t>
        </is>
      </c>
      <c r="F5832">
        <f>=0.17.0</f>
        <v/>
      </c>
      <c r="G5832" t="inlineStr">
        <is>
          <t>fuzzywuzzy</t>
        </is>
      </c>
      <c r="H5832">
        <f>=0.2</f>
        <v/>
      </c>
    </row>
    <row r="5833">
      <c r="A5833" t="inlineStr">
        <is>
          <t>psiTurk</t>
        </is>
      </c>
      <c r="B5833" t="inlineStr">
        <is>
          <t>a42eafbdc23185a6fb735441dc4df3f9d63a87d7</t>
        </is>
      </c>
      <c r="C5833" t="inlineStr">
        <is>
          <t>2019-06-27 22:09:34+00:00</t>
        </is>
      </c>
      <c r="D5833" t="inlineStr">
        <is>
          <t>verchange</t>
        </is>
      </c>
      <c r="E5833" t="inlineStr">
        <is>
          <t>Flask</t>
        </is>
      </c>
      <c r="F5833">
        <f>=1.0.3</f>
        <v/>
      </c>
      <c r="G5833" t="inlineStr">
        <is>
          <t>Flask</t>
        </is>
      </c>
      <c r="H5833">
        <f>=0.12.2</f>
        <v/>
      </c>
    </row>
    <row r="5834">
      <c r="A5834" t="inlineStr">
        <is>
          <t>psiTurk</t>
        </is>
      </c>
      <c r="B5834" t="inlineStr">
        <is>
          <t>a42eafbdc23185a6fb735441dc4df3f9d63a87d7</t>
        </is>
      </c>
      <c r="C5834" t="inlineStr">
        <is>
          <t>2019-06-27 22:09:34+00:00</t>
        </is>
      </c>
      <c r="D5834" t="inlineStr">
        <is>
          <t>verchange</t>
        </is>
      </c>
      <c r="E5834" t="inlineStr">
        <is>
          <t>setproctitle</t>
        </is>
      </c>
      <c r="F5834">
        <f>=1.1.10</f>
        <v/>
      </c>
      <c r="G5834" t="inlineStr">
        <is>
          <t>setproctitle</t>
        </is>
      </c>
      <c r="H5834">
        <f>=1.1.8</f>
        <v/>
      </c>
    </row>
    <row r="5835">
      <c r="A5835" t="inlineStr">
        <is>
          <t>psiTurk</t>
        </is>
      </c>
      <c r="B5835" t="inlineStr">
        <is>
          <t>a42eafbdc23185a6fb735441dc4df3f9d63a87d7</t>
        </is>
      </c>
      <c r="C5835" t="inlineStr">
        <is>
          <t>2019-06-27 22:09:34+00:00</t>
        </is>
      </c>
      <c r="D5835" t="inlineStr">
        <is>
          <t>verchange</t>
        </is>
      </c>
      <c r="E5835" t="inlineStr">
        <is>
          <t>certifi</t>
        </is>
      </c>
      <c r="F5835">
        <f>=2019.6.16</f>
        <v/>
      </c>
      <c r="G5835" t="inlineStr">
        <is>
          <t>certifi</t>
        </is>
      </c>
      <c r="H5835" t="inlineStr"/>
    </row>
    <row r="5836">
      <c r="A5836" t="inlineStr">
        <is>
          <t>psiTurk</t>
        </is>
      </c>
      <c r="B5836" t="inlineStr">
        <is>
          <t>a42eafbdc23185a6fb735441dc4df3f9d63a87d7</t>
        </is>
      </c>
      <c r="C5836" t="inlineStr">
        <is>
          <t>2019-06-27 22:09:34+00:00</t>
        </is>
      </c>
      <c r="D5836" t="inlineStr">
        <is>
          <t>verchange</t>
        </is>
      </c>
      <c r="E5836" t="inlineStr">
        <is>
          <t>SQLAlchemy</t>
        </is>
      </c>
      <c r="F5836">
        <f>=1.3.5</f>
        <v/>
      </c>
      <c r="G5836" t="inlineStr">
        <is>
          <t>SQLAlchemy</t>
        </is>
      </c>
      <c r="H5836" t="inlineStr">
        <is>
          <t>&gt;=1.1.18</t>
        </is>
      </c>
    </row>
    <row r="5837">
      <c r="A5837" t="inlineStr">
        <is>
          <t>psiTurk</t>
        </is>
      </c>
      <c r="B5837" t="inlineStr">
        <is>
          <t>a42eafbdc23185a6fb735441dc4df3f9d63a87d7</t>
        </is>
      </c>
      <c r="C5837" t="inlineStr">
        <is>
          <t>2019-06-27 22:09:34+00:00</t>
        </is>
      </c>
      <c r="D5837" t="inlineStr">
        <is>
          <t>verchange</t>
        </is>
      </c>
      <c r="E5837" t="inlineStr">
        <is>
          <t>user-agents</t>
        </is>
      </c>
      <c r="F5837">
        <f>=2.0</f>
        <v/>
      </c>
      <c r="G5837" t="inlineStr">
        <is>
          <t>user-agents</t>
        </is>
      </c>
      <c r="H5837">
        <f>=0.2.0</f>
        <v/>
      </c>
    </row>
    <row r="5838">
      <c r="A5838" t="inlineStr">
        <is>
          <t>psiTurk</t>
        </is>
      </c>
      <c r="B5838" t="inlineStr">
        <is>
          <t>a42eafbdc23185a6fb735441dc4df3f9d63a87d7</t>
        </is>
      </c>
      <c r="C5838" t="inlineStr">
        <is>
          <t>2019-06-27 22:09:34+00:00</t>
        </is>
      </c>
      <c r="D5838" t="inlineStr">
        <is>
          <t>verchange</t>
        </is>
      </c>
      <c r="E5838" t="inlineStr">
        <is>
          <t>Werkzeug</t>
        </is>
      </c>
      <c r="F5838">
        <f>=0.15.4</f>
        <v/>
      </c>
      <c r="G5838" t="inlineStr">
        <is>
          <t>Werkzeug</t>
        </is>
      </c>
      <c r="H5838">
        <f>=0.12.1</f>
        <v/>
      </c>
    </row>
    <row r="5839">
      <c r="A5839" t="inlineStr">
        <is>
          <t>psiTurk</t>
        </is>
      </c>
      <c r="B5839" t="inlineStr">
        <is>
          <t>a42eafbdc23185a6fb735441dc4df3f9d63a87d7</t>
        </is>
      </c>
      <c r="C5839" t="inlineStr">
        <is>
          <t>2019-06-27 22:09:34+00:00</t>
        </is>
      </c>
      <c r="D5839" t="inlineStr">
        <is>
          <t>verchange</t>
        </is>
      </c>
      <c r="E5839" t="inlineStr">
        <is>
          <t>boto3</t>
        </is>
      </c>
      <c r="F5839">
        <f>=1.9.179</f>
        <v/>
      </c>
      <c r="G5839" t="inlineStr">
        <is>
          <t>boto3</t>
        </is>
      </c>
      <c r="H5839">
        <f>=1.9.130</f>
        <v/>
      </c>
    </row>
    <row r="5840">
      <c r="A5840" t="inlineStr">
        <is>
          <t>psiTurk</t>
        </is>
      </c>
      <c r="B5840" t="inlineStr">
        <is>
          <t>a42eafbdc23185a6fb735441dc4df3f9d63a87d7</t>
        </is>
      </c>
      <c r="C5840" t="inlineStr">
        <is>
          <t>2019-06-27 22:09:34+00:00</t>
        </is>
      </c>
      <c r="D5840" t="inlineStr">
        <is>
          <t>add</t>
        </is>
      </c>
      <c r="E5840" t="inlineStr">
        <is>
          <t>asn1crypto</t>
        </is>
      </c>
      <c r="F5840">
        <f>=0.24.0</f>
        <v/>
      </c>
      <c r="G5840" t="inlineStr"/>
      <c r="H5840" t="inlineStr"/>
    </row>
    <row r="5841">
      <c r="A5841" t="inlineStr">
        <is>
          <t>psiTurk</t>
        </is>
      </c>
      <c r="B5841" t="inlineStr">
        <is>
          <t>a42eafbdc23185a6fb735441dc4df3f9d63a87d7</t>
        </is>
      </c>
      <c r="C5841" t="inlineStr">
        <is>
          <t>2019-06-27 22:09:34+00:00</t>
        </is>
      </c>
      <c r="D5841" t="inlineStr">
        <is>
          <t>add</t>
        </is>
      </c>
      <c r="E5841" t="inlineStr">
        <is>
          <t>atomicwrites</t>
        </is>
      </c>
      <c r="F5841">
        <f>=1.3.0</f>
        <v/>
      </c>
      <c r="G5841" t="inlineStr"/>
      <c r="H5841" t="inlineStr"/>
    </row>
    <row r="5842">
      <c r="A5842" t="inlineStr">
        <is>
          <t>psiTurk</t>
        </is>
      </c>
      <c r="B5842" t="inlineStr">
        <is>
          <t>a42eafbdc23185a6fb735441dc4df3f9d63a87d7</t>
        </is>
      </c>
      <c r="C5842" t="inlineStr">
        <is>
          <t>2019-06-27 22:09:34+00:00</t>
        </is>
      </c>
      <c r="D5842" t="inlineStr">
        <is>
          <t>add</t>
        </is>
      </c>
      <c r="E5842" t="inlineStr">
        <is>
          <t>attrs</t>
        </is>
      </c>
      <c r="F5842">
        <f>=19.1.0</f>
        <v/>
      </c>
      <c r="G5842" t="inlineStr"/>
      <c r="H5842" t="inlineStr"/>
    </row>
    <row r="5843">
      <c r="A5843" t="inlineStr">
        <is>
          <t>psiTurk</t>
        </is>
      </c>
      <c r="B5843" t="inlineStr">
        <is>
          <t>a42eafbdc23185a6fb735441dc4df3f9d63a87d7</t>
        </is>
      </c>
      <c r="C5843" t="inlineStr">
        <is>
          <t>2019-06-27 22:09:34+00:00</t>
        </is>
      </c>
      <c r="D5843" t="inlineStr">
        <is>
          <t>add</t>
        </is>
      </c>
      <c r="E5843" t="inlineStr">
        <is>
          <t>botocore</t>
        </is>
      </c>
      <c r="F5843">
        <f>=1.12.179</f>
        <v/>
      </c>
      <c r="G5843" t="inlineStr"/>
      <c r="H5843" t="inlineStr"/>
    </row>
    <row r="5844">
      <c r="A5844" t="inlineStr">
        <is>
          <t>psiTurk</t>
        </is>
      </c>
      <c r="B5844" t="inlineStr">
        <is>
          <t>a42eafbdc23185a6fb735441dc4df3f9d63a87d7</t>
        </is>
      </c>
      <c r="C5844" t="inlineStr">
        <is>
          <t>2019-06-27 22:09:34+00:00</t>
        </is>
      </c>
      <c r="D5844" t="inlineStr">
        <is>
          <t>add</t>
        </is>
      </c>
      <c r="E5844" t="inlineStr">
        <is>
          <t>cffi</t>
        </is>
      </c>
      <c r="F5844">
        <f>=1.12.3</f>
        <v/>
      </c>
      <c r="G5844" t="inlineStr"/>
      <c r="H5844" t="inlineStr"/>
    </row>
    <row r="5845">
      <c r="A5845" t="inlineStr">
        <is>
          <t>psiTurk</t>
        </is>
      </c>
      <c r="B5845" t="inlineStr">
        <is>
          <t>a42eafbdc23185a6fb735441dc4df3f9d63a87d7</t>
        </is>
      </c>
      <c r="C5845" t="inlineStr">
        <is>
          <t>2019-06-27 22:09:34+00:00</t>
        </is>
      </c>
      <c r="D5845" t="inlineStr">
        <is>
          <t>add</t>
        </is>
      </c>
      <c r="E5845" t="inlineStr">
        <is>
          <t>chardet</t>
        </is>
      </c>
      <c r="F5845">
        <f>=3.0.4</f>
        <v/>
      </c>
      <c r="G5845" t="inlineStr"/>
      <c r="H5845" t="inlineStr"/>
    </row>
    <row r="5846">
      <c r="A5846" t="inlineStr">
        <is>
          <t>psiTurk</t>
        </is>
      </c>
      <c r="B5846" t="inlineStr">
        <is>
          <t>a42eafbdc23185a6fb735441dc4df3f9d63a87d7</t>
        </is>
      </c>
      <c r="C5846" t="inlineStr">
        <is>
          <t>2019-06-27 22:09:34+00:00</t>
        </is>
      </c>
      <c r="D5846" t="inlineStr">
        <is>
          <t>add</t>
        </is>
      </c>
      <c r="E5846" t="inlineStr">
        <is>
          <t>ciso8601</t>
        </is>
      </c>
      <c r="F5846">
        <f>=2.1.1</f>
        <v/>
      </c>
      <c r="G5846" t="inlineStr"/>
      <c r="H5846" t="inlineStr"/>
    </row>
    <row r="5847">
      <c r="A5847" t="inlineStr">
        <is>
          <t>psiTurk</t>
        </is>
      </c>
      <c r="B5847" t="inlineStr">
        <is>
          <t>a42eafbdc23185a6fb735441dc4df3f9d63a87d7</t>
        </is>
      </c>
      <c r="C5847" t="inlineStr">
        <is>
          <t>2019-06-27 22:09:34+00:00</t>
        </is>
      </c>
      <c r="D5847" t="inlineStr">
        <is>
          <t>add</t>
        </is>
      </c>
      <c r="E5847" t="inlineStr">
        <is>
          <t>Click</t>
        </is>
      </c>
      <c r="F5847">
        <f>=7.0</f>
        <v/>
      </c>
      <c r="G5847" t="inlineStr"/>
      <c r="H5847" t="inlineStr"/>
    </row>
    <row r="5848">
      <c r="A5848" t="inlineStr">
        <is>
          <t>psiTurk</t>
        </is>
      </c>
      <c r="B5848" t="inlineStr">
        <is>
          <t>a42eafbdc23185a6fb735441dc4df3f9d63a87d7</t>
        </is>
      </c>
      <c r="C5848" t="inlineStr">
        <is>
          <t>2019-06-27 22:09:34+00:00</t>
        </is>
      </c>
      <c r="D5848" t="inlineStr">
        <is>
          <t>add</t>
        </is>
      </c>
      <c r="E5848" t="inlineStr">
        <is>
          <t>configparser</t>
        </is>
      </c>
      <c r="F5848">
        <f>=3.7.4</f>
        <v/>
      </c>
      <c r="G5848" t="inlineStr"/>
      <c r="H5848" t="inlineStr"/>
    </row>
    <row r="5849">
      <c r="A5849" t="inlineStr">
        <is>
          <t>psiTurk</t>
        </is>
      </c>
      <c r="B5849" t="inlineStr">
        <is>
          <t>a42eafbdc23185a6fb735441dc4df3f9d63a87d7</t>
        </is>
      </c>
      <c r="C5849" t="inlineStr">
        <is>
          <t>2019-06-27 22:09:34+00:00</t>
        </is>
      </c>
      <c r="D5849" t="inlineStr">
        <is>
          <t>add</t>
        </is>
      </c>
      <c r="E5849" t="inlineStr">
        <is>
          <t>contextlib2</t>
        </is>
      </c>
      <c r="F5849">
        <f>=0.5.5</f>
        <v/>
      </c>
      <c r="G5849" t="inlineStr"/>
      <c r="H5849" t="inlineStr"/>
    </row>
    <row r="5850">
      <c r="A5850" t="inlineStr">
        <is>
          <t>psiTurk</t>
        </is>
      </c>
      <c r="B5850" t="inlineStr">
        <is>
          <t>a42eafbdc23185a6fb735441dc4df3f9d63a87d7</t>
        </is>
      </c>
      <c r="C5850" t="inlineStr">
        <is>
          <t>2019-06-27 22:09:34+00:00</t>
        </is>
      </c>
      <c r="D5850" t="inlineStr">
        <is>
          <t>add</t>
        </is>
      </c>
      <c r="E5850" t="inlineStr">
        <is>
          <t>cryptography</t>
        </is>
      </c>
      <c r="F5850">
        <f>=2.7</f>
        <v/>
      </c>
      <c r="G5850" t="inlineStr"/>
      <c r="H5850" t="inlineStr"/>
    </row>
    <row r="5851">
      <c r="A5851" t="inlineStr">
        <is>
          <t>psiTurk</t>
        </is>
      </c>
      <c r="B5851" t="inlineStr">
        <is>
          <t>a42eafbdc23185a6fb735441dc4df3f9d63a87d7</t>
        </is>
      </c>
      <c r="C5851" t="inlineStr">
        <is>
          <t>2019-06-27 22:09:34+00:00</t>
        </is>
      </c>
      <c r="D5851" t="inlineStr">
        <is>
          <t>add</t>
        </is>
      </c>
      <c r="E5851" t="inlineStr">
        <is>
          <t>docutils</t>
        </is>
      </c>
      <c r="F5851">
        <f>=0.14</f>
        <v/>
      </c>
      <c r="G5851" t="inlineStr"/>
      <c r="H5851" t="inlineStr"/>
    </row>
    <row r="5852">
      <c r="A5852" t="inlineStr">
        <is>
          <t>psiTurk</t>
        </is>
      </c>
      <c r="B5852" t="inlineStr">
        <is>
          <t>a42eafbdc23185a6fb735441dc4df3f9d63a87d7</t>
        </is>
      </c>
      <c r="C5852" t="inlineStr">
        <is>
          <t>2019-06-27 22:09:34+00:00</t>
        </is>
      </c>
      <c r="D5852" t="inlineStr">
        <is>
          <t>add</t>
        </is>
      </c>
      <c r="E5852" t="inlineStr">
        <is>
          <t>enum34</t>
        </is>
      </c>
      <c r="F5852">
        <f>=1.1.6</f>
        <v/>
      </c>
      <c r="G5852" t="inlineStr"/>
      <c r="H5852" t="inlineStr"/>
    </row>
    <row r="5853">
      <c r="A5853" t="inlineStr">
        <is>
          <t>psiTurk</t>
        </is>
      </c>
      <c r="B5853" t="inlineStr">
        <is>
          <t>a42eafbdc23185a6fb735441dc4df3f9d63a87d7</t>
        </is>
      </c>
      <c r="C5853" t="inlineStr">
        <is>
          <t>2019-06-27 22:09:34+00:00</t>
        </is>
      </c>
      <c r="D5853" t="inlineStr">
        <is>
          <t>add</t>
        </is>
      </c>
      <c r="E5853" t="inlineStr">
        <is>
          <t>Faker</t>
        </is>
      </c>
      <c r="F5853">
        <f>=1.0.7</f>
        <v/>
      </c>
      <c r="G5853" t="inlineStr"/>
      <c r="H5853" t="inlineStr"/>
    </row>
    <row r="5854">
      <c r="A5854" t="inlineStr">
        <is>
          <t>psiTurk</t>
        </is>
      </c>
      <c r="B5854" t="inlineStr">
        <is>
          <t>a42eafbdc23185a6fb735441dc4df3f9d63a87d7</t>
        </is>
      </c>
      <c r="C5854" t="inlineStr">
        <is>
          <t>2019-06-27 22:09:34+00:00</t>
        </is>
      </c>
      <c r="D5854" t="inlineStr">
        <is>
          <t>add</t>
        </is>
      </c>
      <c r="E5854" t="inlineStr">
        <is>
          <t>filelock</t>
        </is>
      </c>
      <c r="F5854">
        <f>=3.0.12</f>
        <v/>
      </c>
      <c r="G5854" t="inlineStr"/>
      <c r="H5854" t="inlineStr"/>
    </row>
    <row r="5855">
      <c r="A5855" t="inlineStr">
        <is>
          <t>psiTurk</t>
        </is>
      </c>
      <c r="B5855" t="inlineStr">
        <is>
          <t>a42eafbdc23185a6fb735441dc4df3f9d63a87d7</t>
        </is>
      </c>
      <c r="C5855" t="inlineStr">
        <is>
          <t>2019-06-27 22:09:34+00:00</t>
        </is>
      </c>
      <c r="D5855" t="inlineStr">
        <is>
          <t>add</t>
        </is>
      </c>
      <c r="E5855" t="inlineStr">
        <is>
          <t>funcsigs</t>
        </is>
      </c>
      <c r="F5855">
        <f>=1.0.2</f>
        <v/>
      </c>
      <c r="G5855" t="inlineStr"/>
      <c r="H5855" t="inlineStr"/>
    </row>
    <row r="5856">
      <c r="A5856" t="inlineStr">
        <is>
          <t>psiTurk</t>
        </is>
      </c>
      <c r="B5856" t="inlineStr">
        <is>
          <t>a42eafbdc23185a6fb735441dc4df3f9d63a87d7</t>
        </is>
      </c>
      <c r="C5856" t="inlineStr">
        <is>
          <t>2019-06-27 22:09:34+00:00</t>
        </is>
      </c>
      <c r="D5856" t="inlineStr">
        <is>
          <t>add</t>
        </is>
      </c>
      <c r="E5856" t="inlineStr">
        <is>
          <t>future</t>
        </is>
      </c>
      <c r="F5856">
        <f>=0.17.1</f>
        <v/>
      </c>
      <c r="G5856" t="inlineStr"/>
      <c r="H5856" t="inlineStr"/>
    </row>
    <row r="5857">
      <c r="A5857" t="inlineStr">
        <is>
          <t>psiTurk</t>
        </is>
      </c>
      <c r="B5857" t="inlineStr">
        <is>
          <t>a42eafbdc23185a6fb735441dc4df3f9d63a87d7</t>
        </is>
      </c>
      <c r="C5857" t="inlineStr">
        <is>
          <t>2019-06-27 22:09:34+00:00</t>
        </is>
      </c>
      <c r="D5857" t="inlineStr">
        <is>
          <t>add</t>
        </is>
      </c>
      <c r="E5857" t="inlineStr">
        <is>
          <t>gitdb2</t>
        </is>
      </c>
      <c r="F5857">
        <f>=2.0.5</f>
        <v/>
      </c>
      <c r="G5857" t="inlineStr"/>
      <c r="H5857" t="inlineStr"/>
    </row>
    <row r="5858">
      <c r="A5858" t="inlineStr">
        <is>
          <t>psiTurk</t>
        </is>
      </c>
      <c r="B5858" t="inlineStr">
        <is>
          <t>a42eafbdc23185a6fb735441dc4df3f9d63a87d7</t>
        </is>
      </c>
      <c r="C5858" t="inlineStr">
        <is>
          <t>2019-06-27 22:09:34+00:00</t>
        </is>
      </c>
      <c r="D5858" t="inlineStr">
        <is>
          <t>add</t>
        </is>
      </c>
      <c r="E5858" t="inlineStr">
        <is>
          <t>GitPython</t>
        </is>
      </c>
      <c r="F5858">
        <f>=2.1.11</f>
        <v/>
      </c>
      <c r="G5858" t="inlineStr"/>
      <c r="H5858" t="inlineStr"/>
    </row>
    <row r="5859">
      <c r="A5859" t="inlineStr">
        <is>
          <t>psiTurk</t>
        </is>
      </c>
      <c r="B5859" t="inlineStr">
        <is>
          <t>a42eafbdc23185a6fb735441dc4df3f9d63a87d7</t>
        </is>
      </c>
      <c r="C5859" t="inlineStr">
        <is>
          <t>2019-06-27 22:09:34+00:00</t>
        </is>
      </c>
      <c r="D5859" t="inlineStr">
        <is>
          <t>add</t>
        </is>
      </c>
      <c r="E5859" t="inlineStr">
        <is>
          <t>idna</t>
        </is>
      </c>
      <c r="F5859">
        <f>=2.8</f>
        <v/>
      </c>
      <c r="G5859" t="inlineStr"/>
      <c r="H5859" t="inlineStr"/>
    </row>
    <row r="5860">
      <c r="A5860" t="inlineStr">
        <is>
          <t>psiTurk</t>
        </is>
      </c>
      <c r="B5860" t="inlineStr">
        <is>
          <t>a42eafbdc23185a6fb735441dc4df3f9d63a87d7</t>
        </is>
      </c>
      <c r="C5860" t="inlineStr">
        <is>
          <t>2019-06-27 22:09:34+00:00</t>
        </is>
      </c>
      <c r="D5860" t="inlineStr">
        <is>
          <t>add</t>
        </is>
      </c>
      <c r="E5860" t="inlineStr">
        <is>
          <t>importlib-metadata</t>
        </is>
      </c>
      <c r="F5860">
        <f>=0.18</f>
        <v/>
      </c>
      <c r="G5860" t="inlineStr"/>
      <c r="H5860" t="inlineStr"/>
    </row>
    <row r="5861">
      <c r="A5861" t="inlineStr">
        <is>
          <t>psiTurk</t>
        </is>
      </c>
      <c r="B5861" t="inlineStr">
        <is>
          <t>a42eafbdc23185a6fb735441dc4df3f9d63a87d7</t>
        </is>
      </c>
      <c r="C5861" t="inlineStr">
        <is>
          <t>2019-06-27 22:09:34+00:00</t>
        </is>
      </c>
      <c r="D5861" t="inlineStr">
        <is>
          <t>add</t>
        </is>
      </c>
      <c r="E5861" t="inlineStr">
        <is>
          <t>ipaddress</t>
        </is>
      </c>
      <c r="F5861">
        <f>=1.0.22</f>
        <v/>
      </c>
      <c r="G5861" t="inlineStr"/>
      <c r="H5861" t="inlineStr"/>
    </row>
    <row r="5862">
      <c r="A5862" t="inlineStr">
        <is>
          <t>psiTurk</t>
        </is>
      </c>
      <c r="B5862" t="inlineStr">
        <is>
          <t>a42eafbdc23185a6fb735441dc4df3f9d63a87d7</t>
        </is>
      </c>
      <c r="C5862" t="inlineStr">
        <is>
          <t>2019-06-27 22:09:34+00:00</t>
        </is>
      </c>
      <c r="D5862" t="inlineStr">
        <is>
          <t>add</t>
        </is>
      </c>
      <c r="E5862" t="inlineStr">
        <is>
          <t>itsdangerous</t>
        </is>
      </c>
      <c r="F5862">
        <f>=1.1.0</f>
        <v/>
      </c>
      <c r="G5862" t="inlineStr"/>
      <c r="H5862" t="inlineStr"/>
    </row>
    <row r="5863">
      <c r="A5863" t="inlineStr">
        <is>
          <t>psiTurk</t>
        </is>
      </c>
      <c r="B5863" t="inlineStr">
        <is>
          <t>a42eafbdc23185a6fb735441dc4df3f9d63a87d7</t>
        </is>
      </c>
      <c r="C5863" t="inlineStr">
        <is>
          <t>2019-06-27 22:09:34+00:00</t>
        </is>
      </c>
      <c r="D5863" t="inlineStr">
        <is>
          <t>add</t>
        </is>
      </c>
      <c r="E5863" t="inlineStr">
        <is>
          <t>Jinja2</t>
        </is>
      </c>
      <c r="F5863">
        <f>=2.10.1</f>
        <v/>
      </c>
      <c r="G5863" t="inlineStr"/>
      <c r="H5863" t="inlineStr"/>
    </row>
    <row r="5864">
      <c r="A5864" t="inlineStr">
        <is>
          <t>psiTurk</t>
        </is>
      </c>
      <c r="B5864" t="inlineStr">
        <is>
          <t>a42eafbdc23185a6fb735441dc4df3f9d63a87d7</t>
        </is>
      </c>
      <c r="C5864" t="inlineStr">
        <is>
          <t>2019-06-27 22:09:34+00:00</t>
        </is>
      </c>
      <c r="D5864" t="inlineStr">
        <is>
          <t>add</t>
        </is>
      </c>
      <c r="E5864" t="inlineStr">
        <is>
          <t>jmespath</t>
        </is>
      </c>
      <c r="F5864">
        <f>=0.9.4</f>
        <v/>
      </c>
      <c r="G5864" t="inlineStr"/>
      <c r="H5864" t="inlineStr"/>
    </row>
    <row r="5865">
      <c r="A5865" t="inlineStr">
        <is>
          <t>psiTurk</t>
        </is>
      </c>
      <c r="B5865" t="inlineStr">
        <is>
          <t>a42eafbdc23185a6fb735441dc4df3f9d63a87d7</t>
        </is>
      </c>
      <c r="C5865" t="inlineStr">
        <is>
          <t>2019-06-27 22:09:34+00:00</t>
        </is>
      </c>
      <c r="D5865" t="inlineStr">
        <is>
          <t>add</t>
        </is>
      </c>
      <c r="E5865" t="inlineStr">
        <is>
          <t>MarkupSafe</t>
        </is>
      </c>
      <c r="F5865">
        <f>=1.1.1</f>
        <v/>
      </c>
      <c r="G5865" t="inlineStr"/>
      <c r="H5865" t="inlineStr"/>
    </row>
    <row r="5866">
      <c r="A5866" t="inlineStr">
        <is>
          <t>psiTurk</t>
        </is>
      </c>
      <c r="B5866" t="inlineStr">
        <is>
          <t>a42eafbdc23185a6fb735441dc4df3f9d63a87d7</t>
        </is>
      </c>
      <c r="C5866" t="inlineStr">
        <is>
          <t>2019-06-27 22:09:34+00:00</t>
        </is>
      </c>
      <c r="D5866" t="inlineStr">
        <is>
          <t>add</t>
        </is>
      </c>
      <c r="E5866" t="inlineStr">
        <is>
          <t>mock</t>
        </is>
      </c>
      <c r="F5866">
        <f>=3.0.5</f>
        <v/>
      </c>
      <c r="G5866" t="inlineStr"/>
      <c r="H5866" t="inlineStr"/>
    </row>
    <row r="5867">
      <c r="A5867" t="inlineStr">
        <is>
          <t>psiTurk</t>
        </is>
      </c>
      <c r="B5867" t="inlineStr">
        <is>
          <t>a42eafbdc23185a6fb735441dc4df3f9d63a87d7</t>
        </is>
      </c>
      <c r="C5867" t="inlineStr">
        <is>
          <t>2019-06-27 22:09:34+00:00</t>
        </is>
      </c>
      <c r="D5867" t="inlineStr">
        <is>
          <t>add</t>
        </is>
      </c>
      <c r="E5867" t="inlineStr">
        <is>
          <t>more-itertools</t>
        </is>
      </c>
      <c r="F5867">
        <f>=5.0.0</f>
        <v/>
      </c>
      <c r="G5867" t="inlineStr"/>
      <c r="H5867" t="inlineStr"/>
    </row>
    <row r="5868">
      <c r="A5868" t="inlineStr">
        <is>
          <t>psiTurk</t>
        </is>
      </c>
      <c r="B5868" t="inlineStr">
        <is>
          <t>a42eafbdc23185a6fb735441dc4df3f9d63a87d7</t>
        </is>
      </c>
      <c r="C5868" t="inlineStr">
        <is>
          <t>2019-06-27 22:09:34+00:00</t>
        </is>
      </c>
      <c r="D5868" t="inlineStr">
        <is>
          <t>add</t>
        </is>
      </c>
      <c r="E5868" t="inlineStr">
        <is>
          <t>packaging</t>
        </is>
      </c>
      <c r="F5868">
        <f>=19.0</f>
        <v/>
      </c>
      <c r="G5868" t="inlineStr"/>
      <c r="H5868" t="inlineStr"/>
    </row>
    <row r="5869">
      <c r="A5869" t="inlineStr">
        <is>
          <t>psiTurk</t>
        </is>
      </c>
      <c r="B5869" t="inlineStr">
        <is>
          <t>a42eafbdc23185a6fb735441dc4df3f9d63a87d7</t>
        </is>
      </c>
      <c r="C5869" t="inlineStr">
        <is>
          <t>2019-06-27 22:09:34+00:00</t>
        </is>
      </c>
      <c r="D5869" t="inlineStr">
        <is>
          <t>add</t>
        </is>
      </c>
      <c r="E5869" t="inlineStr">
        <is>
          <t>pathlib2</t>
        </is>
      </c>
      <c r="F5869">
        <f>=2.3.4</f>
        <v/>
      </c>
      <c r="G5869" t="inlineStr"/>
      <c r="H5869" t="inlineStr"/>
    </row>
    <row r="5870">
      <c r="A5870" t="inlineStr">
        <is>
          <t>psiTurk</t>
        </is>
      </c>
      <c r="B5870" t="inlineStr">
        <is>
          <t>a42eafbdc23185a6fb735441dc4df3f9d63a87d7</t>
        </is>
      </c>
      <c r="C5870" t="inlineStr">
        <is>
          <t>2019-06-27 22:09:34+00:00</t>
        </is>
      </c>
      <c r="D5870" t="inlineStr">
        <is>
          <t>add</t>
        </is>
      </c>
      <c r="E5870" t="inlineStr">
        <is>
          <t>pluggy</t>
        </is>
      </c>
      <c r="F5870">
        <f>=0.12.0</f>
        <v/>
      </c>
      <c r="G5870" t="inlineStr"/>
      <c r="H5870" t="inlineStr"/>
    </row>
    <row r="5871">
      <c r="A5871" t="inlineStr">
        <is>
          <t>psiTurk</t>
        </is>
      </c>
      <c r="B5871" t="inlineStr">
        <is>
          <t>a42eafbdc23185a6fb735441dc4df3f9d63a87d7</t>
        </is>
      </c>
      <c r="C5871" t="inlineStr">
        <is>
          <t>2019-06-27 22:09:34+00:00</t>
        </is>
      </c>
      <c r="D5871" t="inlineStr">
        <is>
          <t>add</t>
        </is>
      </c>
      <c r="E5871" t="inlineStr">
        <is>
          <t>py</t>
        </is>
      </c>
      <c r="F5871">
        <f>=1.8.0</f>
        <v/>
      </c>
      <c r="G5871" t="inlineStr"/>
      <c r="H5871" t="inlineStr"/>
    </row>
    <row r="5872">
      <c r="A5872" t="inlineStr">
        <is>
          <t>psiTurk</t>
        </is>
      </c>
      <c r="B5872" t="inlineStr">
        <is>
          <t>a42eafbdc23185a6fb735441dc4df3f9d63a87d7</t>
        </is>
      </c>
      <c r="C5872" t="inlineStr">
        <is>
          <t>2019-06-27 22:09:34+00:00</t>
        </is>
      </c>
      <c r="D5872" t="inlineStr">
        <is>
          <t>add</t>
        </is>
      </c>
      <c r="E5872" t="inlineStr">
        <is>
          <t>pycparser</t>
        </is>
      </c>
      <c r="F5872">
        <f>=2.19</f>
        <v/>
      </c>
      <c r="G5872" t="inlineStr"/>
      <c r="H5872" t="inlineStr"/>
    </row>
    <row r="5873">
      <c r="A5873" t="inlineStr">
        <is>
          <t>psiTurk</t>
        </is>
      </c>
      <c r="B5873" t="inlineStr">
        <is>
          <t>a42eafbdc23185a6fb735441dc4df3f9d63a87d7</t>
        </is>
      </c>
      <c r="C5873" t="inlineStr">
        <is>
          <t>2019-06-27 22:09:34+00:00</t>
        </is>
      </c>
      <c r="D5873" t="inlineStr">
        <is>
          <t>add</t>
        </is>
      </c>
      <c r="E5873" t="inlineStr">
        <is>
          <t>pyOpenSSL</t>
        </is>
      </c>
      <c r="F5873">
        <f>=19.0.0</f>
        <v/>
      </c>
      <c r="G5873" t="inlineStr"/>
      <c r="H5873" t="inlineStr"/>
    </row>
    <row r="5874">
      <c r="A5874" t="inlineStr">
        <is>
          <t>psiTurk</t>
        </is>
      </c>
      <c r="B5874" t="inlineStr">
        <is>
          <t>a42eafbdc23185a6fb735441dc4df3f9d63a87d7</t>
        </is>
      </c>
      <c r="C5874" t="inlineStr">
        <is>
          <t>2019-06-27 22:09:34+00:00</t>
        </is>
      </c>
      <c r="D5874" t="inlineStr">
        <is>
          <t>add</t>
        </is>
      </c>
      <c r="E5874" t="inlineStr">
        <is>
          <t>pyparsing</t>
        </is>
      </c>
      <c r="F5874">
        <f>=2.4.0</f>
        <v/>
      </c>
      <c r="G5874" t="inlineStr"/>
      <c r="H5874" t="inlineStr"/>
    </row>
    <row r="5875">
      <c r="A5875" t="inlineStr">
        <is>
          <t>psiTurk</t>
        </is>
      </c>
      <c r="B5875" t="inlineStr">
        <is>
          <t>a42eafbdc23185a6fb735441dc4df3f9d63a87d7</t>
        </is>
      </c>
      <c r="C5875" t="inlineStr">
        <is>
          <t>2019-06-27 22:09:34+00:00</t>
        </is>
      </c>
      <c r="D5875" t="inlineStr">
        <is>
          <t>add</t>
        </is>
      </c>
      <c r="E5875" t="inlineStr">
        <is>
          <t>pyperclip</t>
        </is>
      </c>
      <c r="F5875">
        <f>=1.7.0</f>
        <v/>
      </c>
      <c r="G5875" t="inlineStr"/>
      <c r="H5875" t="inlineStr"/>
    </row>
    <row r="5876">
      <c r="A5876" t="inlineStr">
        <is>
          <t>psiTurk</t>
        </is>
      </c>
      <c r="B5876" t="inlineStr">
        <is>
          <t>a42eafbdc23185a6fb735441dc4df3f9d63a87d7</t>
        </is>
      </c>
      <c r="C5876" t="inlineStr">
        <is>
          <t>2019-06-27 22:09:34+00:00</t>
        </is>
      </c>
      <c r="D5876" t="inlineStr">
        <is>
          <t>add</t>
        </is>
      </c>
      <c r="E5876" t="inlineStr">
        <is>
          <t>pytest</t>
        </is>
      </c>
      <c r="F5876">
        <f>=4.6.3</f>
        <v/>
      </c>
      <c r="G5876" t="inlineStr"/>
      <c r="H5876" t="inlineStr"/>
    </row>
    <row r="5877">
      <c r="A5877" t="inlineStr">
        <is>
          <t>psiTurk</t>
        </is>
      </c>
      <c r="B5877" t="inlineStr">
        <is>
          <t>a42eafbdc23185a6fb735441dc4df3f9d63a87d7</t>
        </is>
      </c>
      <c r="C5877" t="inlineStr">
        <is>
          <t>2019-06-27 22:09:34+00:00</t>
        </is>
      </c>
      <c r="D5877" t="inlineStr">
        <is>
          <t>add</t>
        </is>
      </c>
      <c r="E5877" t="inlineStr">
        <is>
          <t>pytest-mock</t>
        </is>
      </c>
      <c r="F5877">
        <f>=1.10.4</f>
        <v/>
      </c>
      <c r="G5877" t="inlineStr"/>
      <c r="H5877" t="inlineStr"/>
    </row>
    <row r="5878">
      <c r="A5878" t="inlineStr">
        <is>
          <t>psiTurk</t>
        </is>
      </c>
      <c r="B5878" t="inlineStr">
        <is>
          <t>a42eafbdc23185a6fb735441dc4df3f9d63a87d7</t>
        </is>
      </c>
      <c r="C5878" t="inlineStr">
        <is>
          <t>2019-06-27 22:09:34+00:00</t>
        </is>
      </c>
      <c r="D5878" t="inlineStr">
        <is>
          <t>add</t>
        </is>
      </c>
      <c r="E5878" t="inlineStr">
        <is>
          <t>python-dateutil</t>
        </is>
      </c>
      <c r="F5878">
        <f>=2.8.0</f>
        <v/>
      </c>
      <c r="G5878" t="inlineStr"/>
      <c r="H5878" t="inlineStr"/>
    </row>
    <row r="5879">
      <c r="A5879" t="inlineStr">
        <is>
          <t>psiTurk</t>
        </is>
      </c>
      <c r="B5879" t="inlineStr">
        <is>
          <t>a42eafbdc23185a6fb735441dc4df3f9d63a87d7</t>
        </is>
      </c>
      <c r="C5879" t="inlineStr">
        <is>
          <t>2019-06-27 22:09:34+00:00</t>
        </is>
      </c>
      <c r="D5879" t="inlineStr">
        <is>
          <t>add</t>
        </is>
      </c>
      <c r="E5879" t="inlineStr">
        <is>
          <t>python-Levenshtein</t>
        </is>
      </c>
      <c r="F5879">
        <f>=0.12.0</f>
        <v/>
      </c>
      <c r="G5879" t="inlineStr"/>
      <c r="H5879" t="inlineStr"/>
    </row>
    <row r="5880">
      <c r="A5880" t="inlineStr">
        <is>
          <t>psiTurk</t>
        </is>
      </c>
      <c r="B5880" t="inlineStr">
        <is>
          <t>a42eafbdc23185a6fb735441dc4df3f9d63a87d7</t>
        </is>
      </c>
      <c r="C5880" t="inlineStr">
        <is>
          <t>2019-06-27 22:09:34+00:00</t>
        </is>
      </c>
      <c r="D5880" t="inlineStr">
        <is>
          <t>add</t>
        </is>
      </c>
      <c r="E5880" t="inlineStr">
        <is>
          <t>pytz</t>
        </is>
      </c>
      <c r="F5880">
        <f>=2019.1</f>
        <v/>
      </c>
      <c r="G5880" t="inlineStr"/>
      <c r="H5880" t="inlineStr"/>
    </row>
    <row r="5881">
      <c r="A5881" t="inlineStr">
        <is>
          <t>psiTurk</t>
        </is>
      </c>
      <c r="B5881" t="inlineStr">
        <is>
          <t>a42eafbdc23185a6fb735441dc4df3f9d63a87d7</t>
        </is>
      </c>
      <c r="C5881" t="inlineStr">
        <is>
          <t>2019-06-27 22:09:34+00:00</t>
        </is>
      </c>
      <c r="D5881" t="inlineStr">
        <is>
          <t>add</t>
        </is>
      </c>
      <c r="E5881" t="inlineStr">
        <is>
          <t>PyYAML</t>
        </is>
      </c>
      <c r="F5881">
        <f>=5.1.1</f>
        <v/>
      </c>
      <c r="G5881" t="inlineStr"/>
      <c r="H5881" t="inlineStr"/>
    </row>
    <row r="5882">
      <c r="A5882" t="inlineStr">
        <is>
          <t>psiTurk</t>
        </is>
      </c>
      <c r="B5882" t="inlineStr">
        <is>
          <t>a42eafbdc23185a6fb735441dc4df3f9d63a87d7</t>
        </is>
      </c>
      <c r="C5882" t="inlineStr">
        <is>
          <t>2019-06-27 22:09:34+00:00</t>
        </is>
      </c>
      <c r="D5882" t="inlineStr">
        <is>
          <t>add</t>
        </is>
      </c>
      <c r="E5882" t="inlineStr">
        <is>
          <t>s3transfer</t>
        </is>
      </c>
      <c r="F5882">
        <f>=0.2.1</f>
        <v/>
      </c>
      <c r="G5882" t="inlineStr"/>
      <c r="H5882" t="inlineStr"/>
    </row>
    <row r="5883">
      <c r="A5883" t="inlineStr">
        <is>
          <t>psiTurk</t>
        </is>
      </c>
      <c r="B5883" t="inlineStr">
        <is>
          <t>a42eafbdc23185a6fb735441dc4df3f9d63a87d7</t>
        </is>
      </c>
      <c r="C5883" t="inlineStr">
        <is>
          <t>2019-06-27 22:09:34+00:00</t>
        </is>
      </c>
      <c r="D5883" t="inlineStr">
        <is>
          <t>add</t>
        </is>
      </c>
      <c r="E5883" t="inlineStr">
        <is>
          <t>scandir</t>
        </is>
      </c>
      <c r="F5883">
        <f>=1.10.0</f>
        <v/>
      </c>
      <c r="G5883" t="inlineStr"/>
      <c r="H5883" t="inlineStr"/>
    </row>
    <row r="5884">
      <c r="A5884" t="inlineStr">
        <is>
          <t>psiTurk</t>
        </is>
      </c>
      <c r="B5884" t="inlineStr">
        <is>
          <t>a42eafbdc23185a6fb735441dc4df3f9d63a87d7</t>
        </is>
      </c>
      <c r="C5884" t="inlineStr">
        <is>
          <t>2019-06-27 22:09:34+00:00</t>
        </is>
      </c>
      <c r="D5884" t="inlineStr">
        <is>
          <t>add</t>
        </is>
      </c>
      <c r="E5884" t="inlineStr">
        <is>
          <t>six</t>
        </is>
      </c>
      <c r="F5884">
        <f>=1.12.0</f>
        <v/>
      </c>
      <c r="G5884" t="inlineStr"/>
      <c r="H5884" t="inlineStr"/>
    </row>
    <row r="5885">
      <c r="A5885" t="inlineStr">
        <is>
          <t>psiTurk</t>
        </is>
      </c>
      <c r="B5885" t="inlineStr">
        <is>
          <t>a42eafbdc23185a6fb735441dc4df3f9d63a87d7</t>
        </is>
      </c>
      <c r="C5885" t="inlineStr">
        <is>
          <t>2019-06-27 22:09:34+00:00</t>
        </is>
      </c>
      <c r="D5885" t="inlineStr">
        <is>
          <t>add</t>
        </is>
      </c>
      <c r="E5885" t="inlineStr">
        <is>
          <t>smmap2</t>
        </is>
      </c>
      <c r="F5885">
        <f>=2.0.5</f>
        <v/>
      </c>
      <c r="G5885" t="inlineStr"/>
      <c r="H5885" t="inlineStr"/>
    </row>
    <row r="5886">
      <c r="A5886" t="inlineStr">
        <is>
          <t>psiTurk</t>
        </is>
      </c>
      <c r="B5886" t="inlineStr">
        <is>
          <t>a42eafbdc23185a6fb735441dc4df3f9d63a87d7</t>
        </is>
      </c>
      <c r="C5886" t="inlineStr">
        <is>
          <t>2019-06-27 22:09:34+00:00</t>
        </is>
      </c>
      <c r="D5886" t="inlineStr">
        <is>
          <t>add</t>
        </is>
      </c>
      <c r="E5886" t="inlineStr">
        <is>
          <t>subprocess32</t>
        </is>
      </c>
      <c r="F5886">
        <f>=3.5.4</f>
        <v/>
      </c>
      <c r="G5886" t="inlineStr"/>
      <c r="H5886" t="inlineStr"/>
    </row>
    <row r="5887">
      <c r="A5887" t="inlineStr">
        <is>
          <t>psiTurk</t>
        </is>
      </c>
      <c r="B5887" t="inlineStr">
        <is>
          <t>a42eafbdc23185a6fb735441dc4df3f9d63a87d7</t>
        </is>
      </c>
      <c r="C5887" t="inlineStr">
        <is>
          <t>2019-06-27 22:09:34+00:00</t>
        </is>
      </c>
      <c r="D5887" t="inlineStr">
        <is>
          <t>add</t>
        </is>
      </c>
      <c r="E5887" t="inlineStr">
        <is>
          <t>text-unidecode</t>
        </is>
      </c>
      <c r="F5887">
        <f>=1.2</f>
        <v/>
      </c>
      <c r="G5887" t="inlineStr"/>
      <c r="H5887" t="inlineStr"/>
    </row>
    <row r="5888">
      <c r="A5888" t="inlineStr">
        <is>
          <t>psiTurk</t>
        </is>
      </c>
      <c r="B5888" t="inlineStr">
        <is>
          <t>a42eafbdc23185a6fb735441dc4df3f9d63a87d7</t>
        </is>
      </c>
      <c r="C5888" t="inlineStr">
        <is>
          <t>2019-06-27 22:09:34+00:00</t>
        </is>
      </c>
      <c r="D5888" t="inlineStr">
        <is>
          <t>add</t>
        </is>
      </c>
      <c r="E5888" t="inlineStr">
        <is>
          <t>toml</t>
        </is>
      </c>
      <c r="F5888">
        <f>=0.10.0</f>
        <v/>
      </c>
      <c r="G5888" t="inlineStr"/>
      <c r="H5888" t="inlineStr"/>
    </row>
    <row r="5889">
      <c r="A5889" t="inlineStr">
        <is>
          <t>psiTurk</t>
        </is>
      </c>
      <c r="B5889" t="inlineStr">
        <is>
          <t>a42eafbdc23185a6fb735441dc4df3f9d63a87d7</t>
        </is>
      </c>
      <c r="C5889" t="inlineStr">
        <is>
          <t>2019-06-27 22:09:34+00:00</t>
        </is>
      </c>
      <c r="D5889" t="inlineStr">
        <is>
          <t>add</t>
        </is>
      </c>
      <c r="E5889" t="inlineStr">
        <is>
          <t>tox</t>
        </is>
      </c>
      <c r="F5889">
        <f>=3.13.1</f>
        <v/>
      </c>
      <c r="G5889" t="inlineStr"/>
      <c r="H5889" t="inlineStr"/>
    </row>
    <row r="5890">
      <c r="A5890" t="inlineStr">
        <is>
          <t>psiTurk</t>
        </is>
      </c>
      <c r="B5890" t="inlineStr">
        <is>
          <t>a42eafbdc23185a6fb735441dc4df3f9d63a87d7</t>
        </is>
      </c>
      <c r="C5890" t="inlineStr">
        <is>
          <t>2019-06-27 22:09:34+00:00</t>
        </is>
      </c>
      <c r="D5890" t="inlineStr">
        <is>
          <t>add</t>
        </is>
      </c>
      <c r="E5890" t="inlineStr">
        <is>
          <t>urllib3</t>
        </is>
      </c>
      <c r="F5890">
        <f>=1.25.3</f>
        <v/>
      </c>
      <c r="G5890" t="inlineStr"/>
      <c r="H5890" t="inlineStr"/>
    </row>
    <row r="5891">
      <c r="A5891" t="inlineStr">
        <is>
          <t>psiTurk</t>
        </is>
      </c>
      <c r="B5891" t="inlineStr">
        <is>
          <t>a42eafbdc23185a6fb735441dc4df3f9d63a87d7</t>
        </is>
      </c>
      <c r="C5891" t="inlineStr">
        <is>
          <t>2019-06-27 22:09:34+00:00</t>
        </is>
      </c>
      <c r="D5891" t="inlineStr">
        <is>
          <t>add</t>
        </is>
      </c>
      <c r="E5891" t="inlineStr">
        <is>
          <t>virtualenv</t>
        </is>
      </c>
      <c r="F5891">
        <f>=16.6.1</f>
        <v/>
      </c>
      <c r="G5891" t="inlineStr"/>
      <c r="H5891" t="inlineStr"/>
    </row>
    <row r="5892">
      <c r="A5892" t="inlineStr">
        <is>
          <t>psiTurk</t>
        </is>
      </c>
      <c r="B5892" t="inlineStr">
        <is>
          <t>a42eafbdc23185a6fb735441dc4df3f9d63a87d7</t>
        </is>
      </c>
      <c r="C5892" t="inlineStr">
        <is>
          <t>2019-06-27 22:09:34+00:00</t>
        </is>
      </c>
      <c r="D5892" t="inlineStr">
        <is>
          <t>add</t>
        </is>
      </c>
      <c r="E5892" t="inlineStr">
        <is>
          <t>wcwidth</t>
        </is>
      </c>
      <c r="F5892">
        <f>=0.1.7</f>
        <v/>
      </c>
      <c r="G5892" t="inlineStr"/>
      <c r="H5892" t="inlineStr"/>
    </row>
    <row r="5893">
      <c r="A5893" t="inlineStr">
        <is>
          <t>psiTurk</t>
        </is>
      </c>
      <c r="B5893" t="inlineStr">
        <is>
          <t>a42eafbdc23185a6fb735441dc4df3f9d63a87d7</t>
        </is>
      </c>
      <c r="C5893" t="inlineStr">
        <is>
          <t>2019-06-27 22:09:34+00:00</t>
        </is>
      </c>
      <c r="D5893" t="inlineStr">
        <is>
          <t>add</t>
        </is>
      </c>
      <c r="E5893" t="inlineStr">
        <is>
          <t>zipp</t>
        </is>
      </c>
      <c r="F5893">
        <f>=0.5.1</f>
        <v/>
      </c>
      <c r="G5893" t="inlineStr"/>
      <c r="H5893" t="inlineStr"/>
    </row>
    <row r="5894">
      <c r="A5894" t="inlineStr">
        <is>
          <t>psiTurk</t>
        </is>
      </c>
      <c r="B5894" t="inlineStr">
        <is>
          <t>a42eafbdc23185a6fb735441dc4df3f9d63a87d7</t>
        </is>
      </c>
      <c r="C5894" t="inlineStr">
        <is>
          <t>2019-06-27 22:09:34+00:00</t>
        </is>
      </c>
      <c r="D5894" t="inlineStr">
        <is>
          <t>rem</t>
        </is>
      </c>
      <c r="E5894" t="inlineStr"/>
      <c r="F5894" t="inlineStr"/>
      <c r="G5894" t="inlineStr">
        <is>
          <t>argparse</t>
        </is>
      </c>
      <c r="H5894">
        <f>=1.2.1</f>
        <v/>
      </c>
    </row>
    <row r="5895">
      <c r="A5895" t="inlineStr">
        <is>
          <t>psiTurk</t>
        </is>
      </c>
      <c r="B5895" t="inlineStr">
        <is>
          <t>a42eafbdc23185a6fb735441dc4df3f9d63a87d7</t>
        </is>
      </c>
      <c r="C5895" t="inlineStr">
        <is>
          <t>2019-06-27 22:09:34+00:00</t>
        </is>
      </c>
      <c r="D5895" t="inlineStr">
        <is>
          <t>rem</t>
        </is>
      </c>
      <c r="E5895" t="inlineStr"/>
      <c r="F5895" t="inlineStr"/>
      <c r="G5895" t="inlineStr">
        <is>
          <t>fake-factory</t>
        </is>
      </c>
      <c r="H5895">
        <f>=0.3.2</f>
        <v/>
      </c>
    </row>
    <row r="5896">
      <c r="A5896" t="inlineStr">
        <is>
          <t>psiTurk</t>
        </is>
      </c>
      <c r="B5896" t="inlineStr">
        <is>
          <t>a42eafbdc23185a6fb735441dc4df3f9d63a87d7</t>
        </is>
      </c>
      <c r="C5896" t="inlineStr">
        <is>
          <t>2019-06-27 22:09:34+00:00</t>
        </is>
      </c>
      <c r="D5896" t="inlineStr">
        <is>
          <t>rem</t>
        </is>
      </c>
      <c r="E5896" t="inlineStr"/>
      <c r="F5896" t="inlineStr"/>
      <c r="G5896" t="inlineStr">
        <is>
          <t>gitpython</t>
        </is>
      </c>
      <c r="H5896">
        <f>=0.1.7</f>
        <v/>
      </c>
    </row>
    <row r="5897">
      <c r="A5897" t="inlineStr">
        <is>
          <t>node-launcher</t>
        </is>
      </c>
      <c r="B5897" t="inlineStr">
        <is>
          <t>d826557e52bd6a31849bc7d7ba1ac0ac804df251</t>
        </is>
      </c>
      <c r="C5897" t="inlineStr">
        <is>
          <t>2018-12-05 12:17:39+00:00</t>
        </is>
      </c>
      <c r="D5897" t="inlineStr">
        <is>
          <t>add</t>
        </is>
      </c>
      <c r="E5897" t="inlineStr">
        <is>
          <t>grpcio</t>
        </is>
      </c>
      <c r="F5897" t="inlineStr"/>
      <c r="G5897" t="inlineStr"/>
      <c r="H5897" t="inlineStr"/>
    </row>
    <row r="5898">
      <c r="A5898" t="inlineStr">
        <is>
          <t>node-launcher</t>
        </is>
      </c>
      <c r="B5898" t="inlineStr">
        <is>
          <t>d826557e52bd6a31849bc7d7ba1ac0ac804df251</t>
        </is>
      </c>
      <c r="C5898" t="inlineStr">
        <is>
          <t>2018-12-05 12:17:39+00:00</t>
        </is>
      </c>
      <c r="D5898" t="inlineStr">
        <is>
          <t>add</t>
        </is>
      </c>
      <c r="E5898" t="inlineStr">
        <is>
          <t>grpcio-tools</t>
        </is>
      </c>
      <c r="F5898" t="inlineStr"/>
      <c r="G5898" t="inlineStr"/>
      <c r="H5898" t="inlineStr"/>
    </row>
    <row r="5899">
      <c r="A5899" t="inlineStr">
        <is>
          <t>node-launcher</t>
        </is>
      </c>
      <c r="B5899" t="inlineStr">
        <is>
          <t>d826557e52bd6a31849bc7d7ba1ac0ac804df251</t>
        </is>
      </c>
      <c r="C5899" t="inlineStr">
        <is>
          <t>2018-12-05 12:17:39+00:00</t>
        </is>
      </c>
      <c r="D5899" t="inlineStr">
        <is>
          <t>add</t>
        </is>
      </c>
      <c r="E5899" t="inlineStr">
        <is>
          <t>googleapis-common-protos</t>
        </is>
      </c>
      <c r="F5899" t="inlineStr"/>
      <c r="G5899" t="inlineStr"/>
      <c r="H5899" t="inlineStr"/>
    </row>
    <row r="5900">
      <c r="A5900" t="inlineStr">
        <is>
          <t>node-launcher</t>
        </is>
      </c>
      <c r="B5900" t="inlineStr">
        <is>
          <t>d826557e52bd6a31849bc7d7ba1ac0ac804df251</t>
        </is>
      </c>
      <c r="C5900" t="inlineStr">
        <is>
          <t>2018-12-05 12:17:39+00:00</t>
        </is>
      </c>
      <c r="D5900" t="inlineStr">
        <is>
          <t>add</t>
        </is>
      </c>
      <c r="E5900" t="inlineStr">
        <is>
          <t>keyring</t>
        </is>
      </c>
      <c r="F5900" t="inlineStr"/>
      <c r="G5900" t="inlineStr"/>
      <c r="H5900" t="inlineStr"/>
    </row>
    <row r="5901">
      <c r="A5901" t="inlineStr">
        <is>
          <t>node-launcher</t>
        </is>
      </c>
      <c r="B5901" t="inlineStr">
        <is>
          <t>48595180358eb07323a8475e2380981254693bc0</t>
        </is>
      </c>
      <c r="C5901" t="inlineStr">
        <is>
          <t>2019-01-28 02:40:11+00:00</t>
        </is>
      </c>
      <c r="D5901" t="inlineStr">
        <is>
          <t>verchange</t>
        </is>
      </c>
      <c r="E5901" t="inlineStr">
        <is>
          <t>googleapis-common-protos</t>
        </is>
      </c>
      <c r="F5901" t="inlineStr"/>
      <c r="G5901" t="inlineStr">
        <is>
          <t>googleapis-common-protos</t>
        </is>
      </c>
      <c r="H5901" t="inlineStr"/>
    </row>
    <row r="5902">
      <c r="A5902" t="inlineStr">
        <is>
          <t>node-launcher</t>
        </is>
      </c>
      <c r="B5902" t="inlineStr">
        <is>
          <t>48595180358eb07323a8475e2380981254693bc0</t>
        </is>
      </c>
      <c r="C5902" t="inlineStr">
        <is>
          <t>2019-01-28 02:40:11+00:00</t>
        </is>
      </c>
      <c r="D5902" t="inlineStr">
        <is>
          <t>add</t>
        </is>
      </c>
      <c r="E5902" t="inlineStr">
        <is>
          <t>dataclasses</t>
        </is>
      </c>
      <c r="F5902" t="inlineStr"/>
      <c r="G5902" t="inlineStr"/>
      <c r="H5902" t="inlineStr"/>
    </row>
    <row r="5903">
      <c r="A5903" t="inlineStr">
        <is>
          <t>node-launcher</t>
        </is>
      </c>
      <c r="B5903" t="inlineStr">
        <is>
          <t>48595180358eb07323a8475e2380981254693bc0</t>
        </is>
      </c>
      <c r="C5903" t="inlineStr">
        <is>
          <t>2019-01-28 02:40:11+00:00</t>
        </is>
      </c>
      <c r="D5903" t="inlineStr">
        <is>
          <t>add</t>
        </is>
      </c>
      <c r="E5903" t="inlineStr">
        <is>
          <t>flask</t>
        </is>
      </c>
      <c r="F5903" t="inlineStr"/>
      <c r="G5903" t="inlineStr"/>
      <c r="H5903" t="inlineStr"/>
    </row>
    <row r="5904">
      <c r="A5904" t="inlineStr">
        <is>
          <t>node-launcher</t>
        </is>
      </c>
      <c r="B5904" t="inlineStr">
        <is>
          <t>48595180358eb07323a8475e2380981254693bc0</t>
        </is>
      </c>
      <c r="C5904" t="inlineStr">
        <is>
          <t>2019-01-28 02:40:11+00:00</t>
        </is>
      </c>
      <c r="D5904" t="inlineStr">
        <is>
          <t>add</t>
        </is>
      </c>
      <c r="E5904" t="inlineStr">
        <is>
          <t>flask-admin</t>
        </is>
      </c>
      <c r="F5904" t="inlineStr"/>
      <c r="G5904" t="inlineStr"/>
      <c r="H5904" t="inlineStr"/>
    </row>
    <row r="5905">
      <c r="A5905" t="inlineStr">
        <is>
          <t>node-launcher</t>
        </is>
      </c>
      <c r="B5905" t="inlineStr">
        <is>
          <t>48595180358eb07323a8475e2380981254693bc0</t>
        </is>
      </c>
      <c r="C5905" t="inlineStr">
        <is>
          <t>2019-01-28 02:40:11+00:00</t>
        </is>
      </c>
      <c r="D5905" t="inlineStr">
        <is>
          <t>add</t>
        </is>
      </c>
      <c r="E5905" t="inlineStr">
        <is>
          <t>flask-caching</t>
        </is>
      </c>
      <c r="F5905" t="inlineStr"/>
      <c r="G5905" t="inlineStr"/>
      <c r="H5905" t="inlineStr"/>
    </row>
    <row r="5906">
      <c r="A5906" t="inlineStr">
        <is>
          <t>node-launcher</t>
        </is>
      </c>
      <c r="B5906" t="inlineStr">
        <is>
          <t>48595180358eb07323a8475e2380981254693bc0</t>
        </is>
      </c>
      <c r="C5906" t="inlineStr">
        <is>
          <t>2019-01-28 02:40:11+00:00</t>
        </is>
      </c>
      <c r="D5906" t="inlineStr">
        <is>
          <t>add</t>
        </is>
      </c>
      <c r="E5906" t="inlineStr">
        <is>
          <t>Flask-QRcode</t>
        </is>
      </c>
      <c r="F5906" t="inlineStr"/>
      <c r="G5906" t="inlineStr"/>
      <c r="H5906" t="inlineStr"/>
    </row>
    <row r="5907">
      <c r="A5907" t="inlineStr">
        <is>
          <t>node-launcher</t>
        </is>
      </c>
      <c r="B5907" t="inlineStr">
        <is>
          <t>48595180358eb07323a8475e2380981254693bc0</t>
        </is>
      </c>
      <c r="C5907" t="inlineStr">
        <is>
          <t>2019-01-28 02:40:11+00:00</t>
        </is>
      </c>
      <c r="D5907" t="inlineStr">
        <is>
          <t>add</t>
        </is>
      </c>
      <c r="E5907" t="inlineStr">
        <is>
          <t>flask-wtf</t>
        </is>
      </c>
      <c r="F5907" t="inlineStr"/>
      <c r="G5907" t="inlineStr"/>
      <c r="H5907" t="inlineStr"/>
    </row>
    <row r="5908">
      <c r="A5908" t="inlineStr">
        <is>
          <t>node-launcher</t>
        </is>
      </c>
      <c r="B5908" t="inlineStr">
        <is>
          <t>48595180358eb07323a8475e2380981254693bc0</t>
        </is>
      </c>
      <c r="C5908" t="inlineStr">
        <is>
          <t>2019-01-28 02:40:11+00:00</t>
        </is>
      </c>
      <c r="D5908" t="inlineStr">
        <is>
          <t>add</t>
        </is>
      </c>
      <c r="E5908" t="inlineStr">
        <is>
          <t>Frozen-Flask</t>
        </is>
      </c>
      <c r="F5908" t="inlineStr"/>
      <c r="G5908" t="inlineStr"/>
      <c r="H5908" t="inlineStr"/>
    </row>
    <row r="5909">
      <c r="A5909" t="inlineStr">
        <is>
          <t>node-launcher</t>
        </is>
      </c>
      <c r="B5909" t="inlineStr">
        <is>
          <t>48595180358eb07323a8475e2380981254693bc0</t>
        </is>
      </c>
      <c r="C5909" t="inlineStr">
        <is>
          <t>2019-01-28 02:40:11+00:00</t>
        </is>
      </c>
      <c r="D5909" t="inlineStr">
        <is>
          <t>add</t>
        </is>
      </c>
      <c r="E5909" t="inlineStr">
        <is>
          <t>jinja2</t>
        </is>
      </c>
      <c r="F5909" t="inlineStr"/>
      <c r="G5909" t="inlineStr"/>
      <c r="H5909" t="inlineStr"/>
    </row>
    <row r="5910">
      <c r="A5910" t="inlineStr">
        <is>
          <t>node-launcher</t>
        </is>
      </c>
      <c r="B5910" t="inlineStr">
        <is>
          <t>48595180358eb07323a8475e2380981254693bc0</t>
        </is>
      </c>
      <c r="C5910" t="inlineStr">
        <is>
          <t>2019-01-28 02:40:11+00:00</t>
        </is>
      </c>
      <c r="D5910" t="inlineStr">
        <is>
          <t>add</t>
        </is>
      </c>
      <c r="E5910" t="inlineStr">
        <is>
          <t>pillow</t>
        </is>
      </c>
      <c r="F5910" t="inlineStr"/>
      <c r="G5910" t="inlineStr"/>
      <c r="H5910" t="inlineStr"/>
    </row>
    <row r="5911">
      <c r="A5911" t="inlineStr">
        <is>
          <t>node-launcher</t>
        </is>
      </c>
      <c r="B5911" t="inlineStr">
        <is>
          <t>48595180358eb07323a8475e2380981254693bc0</t>
        </is>
      </c>
      <c r="C5911" t="inlineStr">
        <is>
          <t>2019-01-28 02:40:11+00:00</t>
        </is>
      </c>
      <c r="D5911" t="inlineStr">
        <is>
          <t>add</t>
        </is>
      </c>
      <c r="E5911" t="inlineStr">
        <is>
          <t>protobuf</t>
        </is>
      </c>
      <c r="F5911" t="inlineStr"/>
      <c r="G5911" t="inlineStr"/>
      <c r="H5911" t="inlineStr"/>
    </row>
    <row r="5912">
      <c r="A5912" t="inlineStr">
        <is>
          <t>node-launcher</t>
        </is>
      </c>
      <c r="B5912" t="inlineStr">
        <is>
          <t>48595180358eb07323a8475e2380981254693bc0</t>
        </is>
      </c>
      <c r="C5912" t="inlineStr">
        <is>
          <t>2019-01-28 02:40:11+00:00</t>
        </is>
      </c>
      <c r="D5912" t="inlineStr">
        <is>
          <t>add</t>
        </is>
      </c>
      <c r="E5912" t="inlineStr">
        <is>
          <t>qrcode</t>
        </is>
      </c>
      <c r="F5912" t="inlineStr"/>
      <c r="G5912" t="inlineStr"/>
      <c r="H5912" t="inlineStr"/>
    </row>
    <row r="5913">
      <c r="A5913" t="inlineStr">
        <is>
          <t>node-launcher</t>
        </is>
      </c>
      <c r="B5913" t="inlineStr">
        <is>
          <t>48595180358eb07323a8475e2380981254693bc0</t>
        </is>
      </c>
      <c r="C5913" t="inlineStr">
        <is>
          <t>2019-01-28 02:40:11+00:00</t>
        </is>
      </c>
      <c r="D5913" t="inlineStr">
        <is>
          <t>add</t>
        </is>
      </c>
      <c r="E5913" t="inlineStr">
        <is>
          <t>webassets</t>
        </is>
      </c>
      <c r="F5913" t="inlineStr"/>
      <c r="G5913" t="inlineStr"/>
      <c r="H5913" t="inlineStr"/>
    </row>
    <row r="5914">
      <c r="A5914" t="inlineStr">
        <is>
          <t>node-launcher</t>
        </is>
      </c>
      <c r="B5914" t="inlineStr">
        <is>
          <t>48595180358eb07323a8475e2380981254693bc0</t>
        </is>
      </c>
      <c r="C5914" t="inlineStr">
        <is>
          <t>2019-01-28 02:40:11+00:00</t>
        </is>
      </c>
      <c r="D5914" t="inlineStr">
        <is>
          <t>add</t>
        </is>
      </c>
      <c r="E5914" t="inlineStr">
        <is>
          <t>wtforms</t>
        </is>
      </c>
      <c r="F5914" t="inlineStr"/>
      <c r="G5914" t="inlineStr"/>
      <c r="H5914" t="inlineStr"/>
    </row>
    <row r="5915">
      <c r="A5915" t="inlineStr">
        <is>
          <t>node-launcher</t>
        </is>
      </c>
      <c r="B5915" t="inlineStr">
        <is>
          <t>5daaaf96dec10dd6b92649a0be6060498812dc80</t>
        </is>
      </c>
      <c r="C5915" t="inlineStr">
        <is>
          <t>2019-04-01 23:50:12+00:00</t>
        </is>
      </c>
      <c r="D5915" t="inlineStr">
        <is>
          <t>add</t>
        </is>
      </c>
      <c r="E5915" t="inlineStr">
        <is>
          <t>colorama</t>
        </is>
      </c>
      <c r="F5915" t="inlineStr"/>
      <c r="G5915" t="inlineStr"/>
      <c r="H5915" t="inlineStr"/>
    </row>
    <row r="5916">
      <c r="A5916" t="inlineStr">
        <is>
          <t>node-launcher</t>
        </is>
      </c>
      <c r="B5916" t="inlineStr">
        <is>
          <t>5daaaf96dec10dd6b92649a0be6060498812dc80</t>
        </is>
      </c>
      <c r="C5916" t="inlineStr">
        <is>
          <t>2019-04-01 23:50:12+00:00</t>
        </is>
      </c>
      <c r="D5916" t="inlineStr">
        <is>
          <t>add</t>
        </is>
      </c>
      <c r="E5916" t="inlineStr">
        <is>
          <t>humanize</t>
        </is>
      </c>
      <c r="F5916" t="inlineStr"/>
      <c r="G5916" t="inlineStr"/>
      <c r="H5916" t="inlineStr"/>
    </row>
    <row r="5917">
      <c r="A5917" t="inlineStr">
        <is>
          <t>node-launcher</t>
        </is>
      </c>
      <c r="B5917" t="inlineStr">
        <is>
          <t>5daaaf96dec10dd6b92649a0be6060498812dc80</t>
        </is>
      </c>
      <c r="C5917" t="inlineStr">
        <is>
          <t>2019-04-01 23:50:12+00:00</t>
        </is>
      </c>
      <c r="D5917" t="inlineStr">
        <is>
          <t>add</t>
        </is>
      </c>
      <c r="E5917" t="inlineStr">
        <is>
          <t>pygments</t>
        </is>
      </c>
      <c r="F5917" t="inlineStr"/>
      <c r="G5917" t="inlineStr"/>
      <c r="H5917" t="inlineStr"/>
    </row>
    <row r="5918">
      <c r="A5918" t="inlineStr">
        <is>
          <t>node-launcher</t>
        </is>
      </c>
      <c r="B5918" t="inlineStr">
        <is>
          <t>5daaaf96dec10dd6b92649a0be6060498812dc80</t>
        </is>
      </c>
      <c r="C5918" t="inlineStr">
        <is>
          <t>2019-04-01 23:50:12+00:00</t>
        </is>
      </c>
      <c r="D5918" t="inlineStr">
        <is>
          <t>add</t>
        </is>
      </c>
      <c r="E5918" t="inlineStr">
        <is>
          <t>shiboken2</t>
        </is>
      </c>
      <c r="F5918" t="inlineStr"/>
      <c r="G5918" t="inlineStr"/>
      <c r="H5918" t="inlineStr"/>
    </row>
    <row r="5919">
      <c r="A5919" t="inlineStr">
        <is>
          <t>node-launcher</t>
        </is>
      </c>
      <c r="B5919" t="inlineStr">
        <is>
          <t>5daaaf96dec10dd6b92649a0be6060498812dc80</t>
        </is>
      </c>
      <c r="C5919" t="inlineStr">
        <is>
          <t>2019-04-01 23:50:12+00:00</t>
        </is>
      </c>
      <c r="D5919" t="inlineStr">
        <is>
          <t>add</t>
        </is>
      </c>
      <c r="E5919" t="inlineStr">
        <is>
          <t>structlog</t>
        </is>
      </c>
      <c r="F5919" t="inlineStr"/>
      <c r="G5919" t="inlineStr"/>
      <c r="H5919" t="inlineStr"/>
    </row>
    <row r="5920">
      <c r="A5920" t="inlineStr">
        <is>
          <t>node-launcher</t>
        </is>
      </c>
      <c r="B5920" t="inlineStr">
        <is>
          <t>5daaaf96dec10dd6b92649a0be6060498812dc80</t>
        </is>
      </c>
      <c r="C5920" t="inlineStr">
        <is>
          <t>2019-04-01 23:50:12+00:00</t>
        </is>
      </c>
      <c r="D5920" t="inlineStr">
        <is>
          <t>rem</t>
        </is>
      </c>
      <c r="E5920" t="inlineStr"/>
      <c r="F5920" t="inlineStr"/>
      <c r="G5920" t="inlineStr">
        <is>
          <t>flask</t>
        </is>
      </c>
      <c r="H5920" t="inlineStr"/>
    </row>
    <row r="5921">
      <c r="A5921" t="inlineStr">
        <is>
          <t>node-launcher</t>
        </is>
      </c>
      <c r="B5921" t="inlineStr">
        <is>
          <t>5daaaf96dec10dd6b92649a0be6060498812dc80</t>
        </is>
      </c>
      <c r="C5921" t="inlineStr">
        <is>
          <t>2019-04-01 23:50:12+00:00</t>
        </is>
      </c>
      <c r="D5921" t="inlineStr">
        <is>
          <t>rem</t>
        </is>
      </c>
      <c r="E5921" t="inlineStr"/>
      <c r="F5921" t="inlineStr"/>
      <c r="G5921" t="inlineStr">
        <is>
          <t>flask-admin</t>
        </is>
      </c>
      <c r="H5921" t="inlineStr"/>
    </row>
    <row r="5922">
      <c r="A5922" t="inlineStr">
        <is>
          <t>node-launcher</t>
        </is>
      </c>
      <c r="B5922" t="inlineStr">
        <is>
          <t>5daaaf96dec10dd6b92649a0be6060498812dc80</t>
        </is>
      </c>
      <c r="C5922" t="inlineStr">
        <is>
          <t>2019-04-01 23:50:12+00:00</t>
        </is>
      </c>
      <c r="D5922" t="inlineStr">
        <is>
          <t>rem</t>
        </is>
      </c>
      <c r="E5922" t="inlineStr"/>
      <c r="F5922" t="inlineStr"/>
      <c r="G5922" t="inlineStr">
        <is>
          <t>flask-caching</t>
        </is>
      </c>
      <c r="H5922" t="inlineStr"/>
    </row>
    <row r="5923">
      <c r="A5923" t="inlineStr">
        <is>
          <t>node-launcher</t>
        </is>
      </c>
      <c r="B5923" t="inlineStr">
        <is>
          <t>5daaaf96dec10dd6b92649a0be6060498812dc80</t>
        </is>
      </c>
      <c r="C5923" t="inlineStr">
        <is>
          <t>2019-04-01 23:50:12+00:00</t>
        </is>
      </c>
      <c r="D5923" t="inlineStr">
        <is>
          <t>rem</t>
        </is>
      </c>
      <c r="E5923" t="inlineStr"/>
      <c r="F5923" t="inlineStr"/>
      <c r="G5923" t="inlineStr">
        <is>
          <t>Flask-QRcode</t>
        </is>
      </c>
      <c r="H5923" t="inlineStr"/>
    </row>
    <row r="5924">
      <c r="A5924" t="inlineStr">
        <is>
          <t>node-launcher</t>
        </is>
      </c>
      <c r="B5924" t="inlineStr">
        <is>
          <t>5daaaf96dec10dd6b92649a0be6060498812dc80</t>
        </is>
      </c>
      <c r="C5924" t="inlineStr">
        <is>
          <t>2019-04-01 23:50:12+00:00</t>
        </is>
      </c>
      <c r="D5924" t="inlineStr">
        <is>
          <t>rem</t>
        </is>
      </c>
      <c r="E5924" t="inlineStr"/>
      <c r="F5924" t="inlineStr"/>
      <c r="G5924" t="inlineStr">
        <is>
          <t>flask-wtf</t>
        </is>
      </c>
      <c r="H5924" t="inlineStr"/>
    </row>
    <row r="5925">
      <c r="A5925" t="inlineStr">
        <is>
          <t>node-launcher</t>
        </is>
      </c>
      <c r="B5925" t="inlineStr">
        <is>
          <t>5daaaf96dec10dd6b92649a0be6060498812dc80</t>
        </is>
      </c>
      <c r="C5925" t="inlineStr">
        <is>
          <t>2019-04-01 23:50:12+00:00</t>
        </is>
      </c>
      <c r="D5925" t="inlineStr">
        <is>
          <t>rem</t>
        </is>
      </c>
      <c r="E5925" t="inlineStr"/>
      <c r="F5925" t="inlineStr"/>
      <c r="G5925" t="inlineStr">
        <is>
          <t>Frozen-Flask</t>
        </is>
      </c>
      <c r="H5925" t="inlineStr"/>
    </row>
    <row r="5926">
      <c r="A5926" t="inlineStr">
        <is>
          <t>node-launcher</t>
        </is>
      </c>
      <c r="B5926" t="inlineStr">
        <is>
          <t>6527c2c9f90e75ffcb1b71cacc2f38d37e35bf76</t>
        </is>
      </c>
      <c r="C5926" t="inlineStr">
        <is>
          <t>2019-04-11 21:53:17+00:00</t>
        </is>
      </c>
      <c r="D5926" t="inlineStr">
        <is>
          <t>verchange</t>
        </is>
      </c>
      <c r="E5926" t="inlineStr">
        <is>
          <t>shiboken2</t>
        </is>
      </c>
      <c r="F5926" t="inlineStr">
        <is>
          <t>&lt;=5.12.0</t>
        </is>
      </c>
      <c r="G5926" t="inlineStr">
        <is>
          <t>shiboken2</t>
        </is>
      </c>
      <c r="H5926" t="inlineStr"/>
    </row>
    <row r="5927">
      <c r="A5927" t="inlineStr">
        <is>
          <t>node-launcher</t>
        </is>
      </c>
      <c r="B5927" t="inlineStr">
        <is>
          <t>6527c2c9f90e75ffcb1b71cacc2f38d37e35bf76</t>
        </is>
      </c>
      <c r="C5927" t="inlineStr">
        <is>
          <t>2019-04-11 21:53:17+00:00</t>
        </is>
      </c>
      <c r="D5927" t="inlineStr">
        <is>
          <t>verchange</t>
        </is>
      </c>
      <c r="E5927" t="inlineStr">
        <is>
          <t>PySide2</t>
        </is>
      </c>
      <c r="F5927" t="inlineStr">
        <is>
          <t>&lt;=5.12.0</t>
        </is>
      </c>
      <c r="G5927" t="inlineStr">
        <is>
          <t>PySide2</t>
        </is>
      </c>
      <c r="H5927" t="inlineStr"/>
    </row>
    <row r="5928">
      <c r="A5928" t="inlineStr">
        <is>
          <t>node-launcher</t>
        </is>
      </c>
      <c r="B5928" t="inlineStr">
        <is>
          <t>3207170d71d6fe24b840c41c19d5a73a510720ee</t>
        </is>
      </c>
      <c r="C5928" t="inlineStr">
        <is>
          <t>2019-09-23 17:27:58+00:00</t>
        </is>
      </c>
      <c r="D5928" t="inlineStr">
        <is>
          <t>verchange</t>
        </is>
      </c>
      <c r="E5928" t="inlineStr">
        <is>
          <t>shiboken2</t>
        </is>
      </c>
      <c r="F5928" t="inlineStr"/>
      <c r="G5928" t="inlineStr">
        <is>
          <t>shiboken2</t>
        </is>
      </c>
      <c r="H5928" t="inlineStr">
        <is>
          <t>&lt;=5.12.0</t>
        </is>
      </c>
    </row>
    <row r="5929">
      <c r="A5929" t="inlineStr">
        <is>
          <t>node-launcher</t>
        </is>
      </c>
      <c r="B5929" t="inlineStr">
        <is>
          <t>3207170d71d6fe24b840c41c19d5a73a510720ee</t>
        </is>
      </c>
      <c r="C5929" t="inlineStr">
        <is>
          <t>2019-09-23 17:27:58+00:00</t>
        </is>
      </c>
      <c r="D5929" t="inlineStr">
        <is>
          <t>verchange</t>
        </is>
      </c>
      <c r="E5929" t="inlineStr">
        <is>
          <t>PySide2</t>
        </is>
      </c>
      <c r="F5929" t="inlineStr"/>
      <c r="G5929" t="inlineStr">
        <is>
          <t>PySide2</t>
        </is>
      </c>
      <c r="H5929" t="inlineStr">
        <is>
          <t>&lt;=5.12.0</t>
        </is>
      </c>
    </row>
    <row r="5930">
      <c r="A5930" t="inlineStr">
        <is>
          <t>neutron-lib</t>
        </is>
      </c>
      <c r="B5930" t="inlineStr">
        <is>
          <t>0224e79fb294c275f4cc1af72137564719e29051</t>
        </is>
      </c>
      <c r="C5930" t="inlineStr">
        <is>
          <t>2016-02-26 15:58:43+00:00</t>
        </is>
      </c>
      <c r="D5930" t="inlineStr">
        <is>
          <t>verchange</t>
        </is>
      </c>
      <c r="E5930" t="inlineStr">
        <is>
          <t>oslo.utils</t>
        </is>
      </c>
      <c r="F5930" t="inlineStr">
        <is>
          <t>&gt;=3.5.0</t>
        </is>
      </c>
      <c r="G5930" t="inlineStr">
        <is>
          <t>oslo.utils</t>
        </is>
      </c>
      <c r="H5930" t="inlineStr">
        <is>
          <t>&gt;=2.8.0</t>
        </is>
      </c>
    </row>
    <row r="5931">
      <c r="A5931" t="inlineStr">
        <is>
          <t>neutron-lib</t>
        </is>
      </c>
      <c r="B5931" t="inlineStr">
        <is>
          <t>0224e79fb294c275f4cc1af72137564719e29051</t>
        </is>
      </c>
      <c r="C5931" t="inlineStr">
        <is>
          <t>2016-02-26 15:58:43+00:00</t>
        </is>
      </c>
      <c r="D5931" t="inlineStr">
        <is>
          <t>verchange</t>
        </is>
      </c>
      <c r="E5931" t="inlineStr">
        <is>
          <t>Babel</t>
        </is>
      </c>
      <c r="F5931" t="inlineStr">
        <is>
          <t>&gt;=1.3</t>
        </is>
      </c>
      <c r="G5931" t="inlineStr">
        <is>
          <t>Babel</t>
        </is>
      </c>
      <c r="H5931" t="inlineStr">
        <is>
          <t>&gt;=1.3</t>
        </is>
      </c>
    </row>
    <row r="5932">
      <c r="A5932" t="inlineStr">
        <is>
          <t>neutron-lib</t>
        </is>
      </c>
      <c r="B5932" t="inlineStr">
        <is>
          <t>0224e79fb294c275f4cc1af72137564719e29051</t>
        </is>
      </c>
      <c r="C5932" t="inlineStr">
        <is>
          <t>2016-02-26 15:58:43+00:00</t>
        </is>
      </c>
      <c r="D5932" t="inlineStr">
        <is>
          <t>verchange</t>
        </is>
      </c>
      <c r="E5932" t="inlineStr">
        <is>
          <t>pbr</t>
        </is>
      </c>
      <c r="F5932" t="inlineStr">
        <is>
          <t>&gt;=1.6</t>
        </is>
      </c>
      <c r="G5932" t="inlineStr">
        <is>
          <t>pbr</t>
        </is>
      </c>
      <c r="H5932" t="inlineStr">
        <is>
          <t>&gt;=1.6</t>
        </is>
      </c>
    </row>
    <row r="5933">
      <c r="A5933" t="inlineStr">
        <is>
          <t>neutron-lib</t>
        </is>
      </c>
      <c r="B5933" t="inlineStr">
        <is>
          <t>0224e79fb294c275f4cc1af72137564719e29051</t>
        </is>
      </c>
      <c r="C5933" t="inlineStr">
        <is>
          <t>2016-02-26 15:58:43+00:00</t>
        </is>
      </c>
      <c r="D5933" t="inlineStr">
        <is>
          <t>verchange</t>
        </is>
      </c>
      <c r="E5933" t="inlineStr">
        <is>
          <t>oslo.log</t>
        </is>
      </c>
      <c r="F5933" t="inlineStr">
        <is>
          <t>&gt;=1.14.0</t>
        </is>
      </c>
      <c r="G5933" t="inlineStr">
        <is>
          <t>oslo.log</t>
        </is>
      </c>
      <c r="H5933" t="inlineStr">
        <is>
          <t>&gt;=1.12.0</t>
        </is>
      </c>
    </row>
    <row r="5934">
      <c r="A5934" t="inlineStr">
        <is>
          <t>neutron-lib</t>
        </is>
      </c>
      <c r="B5934" t="inlineStr">
        <is>
          <t>0224e79fb294c275f4cc1af72137564719e29051</t>
        </is>
      </c>
      <c r="C5934" t="inlineStr">
        <is>
          <t>2016-02-26 15:58:43+00:00</t>
        </is>
      </c>
      <c r="D5934" t="inlineStr">
        <is>
          <t>verchange</t>
        </is>
      </c>
      <c r="E5934" t="inlineStr">
        <is>
          <t>oslo.i18n</t>
        </is>
      </c>
      <c r="F5934" t="inlineStr">
        <is>
          <t>&gt;=2.1.0</t>
        </is>
      </c>
      <c r="G5934" t="inlineStr">
        <is>
          <t>oslo.i18n</t>
        </is>
      </c>
      <c r="H5934" t="inlineStr">
        <is>
          <t>&gt;=1.5.0</t>
        </is>
      </c>
    </row>
    <row r="5935">
      <c r="A5935" t="inlineStr">
        <is>
          <t>neutron-lib</t>
        </is>
      </c>
      <c r="B5935" t="inlineStr">
        <is>
          <t>0224e79fb294c275f4cc1af72137564719e29051</t>
        </is>
      </c>
      <c r="C5935" t="inlineStr">
        <is>
          <t>2016-02-26 15:58:43+00:00</t>
        </is>
      </c>
      <c r="D5935" t="inlineStr">
        <is>
          <t>add</t>
        </is>
      </c>
      <c r="E5935" t="inlineStr">
        <is>
          <t>debtcollector</t>
        </is>
      </c>
      <c r="F5935" t="inlineStr">
        <is>
          <t>&gt;=1.2.0</t>
        </is>
      </c>
      <c r="G5935" t="inlineStr"/>
      <c r="H5935" t="inlineStr"/>
    </row>
    <row r="5936">
      <c r="A5936" t="inlineStr">
        <is>
          <t>neutron-lib</t>
        </is>
      </c>
      <c r="B5936" t="inlineStr">
        <is>
          <t>0224e79fb294c275f4cc1af72137564719e29051</t>
        </is>
      </c>
      <c r="C5936" t="inlineStr">
        <is>
          <t>2016-02-26 15:58:43+00:00</t>
        </is>
      </c>
      <c r="D5936" t="inlineStr">
        <is>
          <t>add</t>
        </is>
      </c>
      <c r="E5936" t="inlineStr">
        <is>
          <t>oslo.config</t>
        </is>
      </c>
      <c r="F5936" t="inlineStr">
        <is>
          <t>&gt;=3.7.0</t>
        </is>
      </c>
      <c r="G5936" t="inlineStr"/>
      <c r="H5936" t="inlineStr"/>
    </row>
    <row r="5937">
      <c r="A5937" t="inlineStr">
        <is>
          <t>neutron-lib</t>
        </is>
      </c>
      <c r="B5937" t="inlineStr">
        <is>
          <t>0224e79fb294c275f4cc1af72137564719e29051</t>
        </is>
      </c>
      <c r="C5937" t="inlineStr">
        <is>
          <t>2016-02-26 15:58:43+00:00</t>
        </is>
      </c>
      <c r="D5937" t="inlineStr">
        <is>
          <t>add</t>
        </is>
      </c>
      <c r="E5937" t="inlineStr">
        <is>
          <t>oslo.db</t>
        </is>
      </c>
      <c r="F5937" t="inlineStr">
        <is>
          <t>&gt;=4.1.0</t>
        </is>
      </c>
      <c r="G5937" t="inlineStr"/>
      <c r="H5937" t="inlineStr"/>
    </row>
    <row r="5938">
      <c r="A5938" t="inlineStr">
        <is>
          <t>neutron-lib</t>
        </is>
      </c>
      <c r="B5938" t="inlineStr">
        <is>
          <t>0224e79fb294c275f4cc1af72137564719e29051</t>
        </is>
      </c>
      <c r="C5938" t="inlineStr">
        <is>
          <t>2016-02-26 15:58:43+00:00</t>
        </is>
      </c>
      <c r="D5938" t="inlineStr">
        <is>
          <t>add</t>
        </is>
      </c>
      <c r="E5938" t="inlineStr">
        <is>
          <t>oslo.messaging</t>
        </is>
      </c>
      <c r="F5938" t="inlineStr">
        <is>
          <t>&gt;=4.0.0</t>
        </is>
      </c>
      <c r="G5938" t="inlineStr"/>
      <c r="H5938" t="inlineStr"/>
    </row>
    <row r="5939">
      <c r="A5939" t="inlineStr">
        <is>
          <t>neutron-lib</t>
        </is>
      </c>
      <c r="B5939" t="inlineStr">
        <is>
          <t>0224e79fb294c275f4cc1af72137564719e29051</t>
        </is>
      </c>
      <c r="C5939" t="inlineStr">
        <is>
          <t>2016-02-26 15:58:43+00:00</t>
        </is>
      </c>
      <c r="D5939" t="inlineStr">
        <is>
          <t>add</t>
        </is>
      </c>
      <c r="E5939" t="inlineStr">
        <is>
          <t>oslo.service</t>
        </is>
      </c>
      <c r="F5939" t="inlineStr">
        <is>
          <t>&gt;=1.0.0</t>
        </is>
      </c>
      <c r="G5939" t="inlineStr"/>
      <c r="H5939" t="inlineStr"/>
    </row>
    <row r="5940">
      <c r="A5940" t="inlineStr">
        <is>
          <t>neutron-lib</t>
        </is>
      </c>
      <c r="B5940" t="inlineStr">
        <is>
          <t>1694d4c3b37fc988ce39cae86297c44ae557e7dd</t>
        </is>
      </c>
      <c r="C5940" t="inlineStr">
        <is>
          <t>2016-04-15 18:28:35+00:00</t>
        </is>
      </c>
      <c r="D5940" t="inlineStr">
        <is>
          <t>verchange</t>
        </is>
      </c>
      <c r="E5940" t="inlineStr">
        <is>
          <t>oslo.messaging</t>
        </is>
      </c>
      <c r="F5940" t="inlineStr">
        <is>
          <t>&gt;=4.5.0</t>
        </is>
      </c>
      <c r="G5940" t="inlineStr">
        <is>
          <t>oslo.messaging</t>
        </is>
      </c>
      <c r="H5940" t="inlineStr">
        <is>
          <t>&gt;=4.0.0</t>
        </is>
      </c>
    </row>
    <row r="5941">
      <c r="A5941" t="inlineStr">
        <is>
          <t>neutron-lib</t>
        </is>
      </c>
      <c r="B5941" t="inlineStr">
        <is>
          <t>1694d4c3b37fc988ce39cae86297c44ae557e7dd</t>
        </is>
      </c>
      <c r="C5941" t="inlineStr">
        <is>
          <t>2016-04-15 18:28:35+00:00</t>
        </is>
      </c>
      <c r="D5941" t="inlineStr">
        <is>
          <t>verchange</t>
        </is>
      </c>
      <c r="E5941" t="inlineStr">
        <is>
          <t>Babel</t>
        </is>
      </c>
      <c r="F5941" t="inlineStr">
        <is>
          <t>!=2.3.3;!=2.3.2;!=2.3.0;!=2.3.1;&gt;=1.3</t>
        </is>
      </c>
      <c r="G5941" t="inlineStr">
        <is>
          <t>Babel</t>
        </is>
      </c>
      <c r="H5941" t="inlineStr">
        <is>
          <t>&gt;=1.3</t>
        </is>
      </c>
    </row>
    <row r="5942">
      <c r="A5942" t="inlineStr">
        <is>
          <t>neutron-lib</t>
        </is>
      </c>
      <c r="B5942" t="inlineStr">
        <is>
          <t>1694d4c3b37fc988ce39cae86297c44ae557e7dd</t>
        </is>
      </c>
      <c r="C5942" t="inlineStr">
        <is>
          <t>2016-04-15 18:28:35+00:00</t>
        </is>
      </c>
      <c r="D5942" t="inlineStr">
        <is>
          <t>verchange</t>
        </is>
      </c>
      <c r="E5942" t="inlineStr">
        <is>
          <t>oslo.config</t>
        </is>
      </c>
      <c r="F5942" t="inlineStr">
        <is>
          <t>&gt;=3.9.0</t>
        </is>
      </c>
      <c r="G5942" t="inlineStr">
        <is>
          <t>oslo.config</t>
        </is>
      </c>
      <c r="H5942" t="inlineStr">
        <is>
          <t>&gt;=3.7.0</t>
        </is>
      </c>
    </row>
    <row r="5943">
      <c r="A5943" t="inlineStr">
        <is>
          <t>neutron-lib</t>
        </is>
      </c>
      <c r="B5943" t="inlineStr">
        <is>
          <t>45aea71d7d8037b96ff8d047947d2685c49b547a</t>
        </is>
      </c>
      <c r="C5943" t="inlineStr">
        <is>
          <t>2016-05-23 17:31:57+00:00</t>
        </is>
      </c>
      <c r="D5943" t="inlineStr">
        <is>
          <t>verchange</t>
        </is>
      </c>
      <c r="E5943" t="inlineStr">
        <is>
          <t>Babel</t>
        </is>
      </c>
      <c r="F5943" t="inlineStr">
        <is>
          <t>&gt;=2.3.4</t>
        </is>
      </c>
      <c r="G5943" t="inlineStr">
        <is>
          <t>Babel</t>
        </is>
      </c>
      <c r="H5943" t="inlineStr">
        <is>
          <t>!=2.3.3;!=2.3.2;!=2.3.0;!=2.3.1;&gt;=1.3</t>
        </is>
      </c>
    </row>
    <row r="5944">
      <c r="A5944" t="inlineStr">
        <is>
          <t>neutron-lib</t>
        </is>
      </c>
      <c r="B5944" t="inlineStr">
        <is>
          <t>45aea71d7d8037b96ff8d047947d2685c49b547a</t>
        </is>
      </c>
      <c r="C5944" t="inlineStr">
        <is>
          <t>2016-05-23 17:31:57+00:00</t>
        </is>
      </c>
      <c r="D5944" t="inlineStr">
        <is>
          <t>verchange</t>
        </is>
      </c>
      <c r="E5944" t="inlineStr">
        <is>
          <t>oslo.service</t>
        </is>
      </c>
      <c r="F5944" t="inlineStr">
        <is>
          <t>&gt;=1.10.0</t>
        </is>
      </c>
      <c r="G5944" t="inlineStr">
        <is>
          <t>oslo.service</t>
        </is>
      </c>
      <c r="H5944" t="inlineStr">
        <is>
          <t>&gt;=1.0.0</t>
        </is>
      </c>
    </row>
    <row r="5945">
      <c r="A5945" t="inlineStr">
        <is>
          <t>neutron-lib</t>
        </is>
      </c>
      <c r="B5945" t="inlineStr">
        <is>
          <t>405f8961bdedf94074a9f5313f2ef3f5023f15ed</t>
        </is>
      </c>
      <c r="C5945" t="inlineStr">
        <is>
          <t>2016-07-27 18:29:26+00:00</t>
        </is>
      </c>
      <c r="D5945" t="inlineStr">
        <is>
          <t>verchange</t>
        </is>
      </c>
      <c r="E5945" t="inlineStr">
        <is>
          <t>oslo.utils</t>
        </is>
      </c>
      <c r="F5945" t="inlineStr">
        <is>
          <t>&gt;=3.15.0</t>
        </is>
      </c>
      <c r="G5945" t="inlineStr">
        <is>
          <t>oslo.utils</t>
        </is>
      </c>
      <c r="H5945" t="inlineStr">
        <is>
          <t>&gt;=3.5.0</t>
        </is>
      </c>
    </row>
    <row r="5946">
      <c r="A5946" t="inlineStr">
        <is>
          <t>neutron-lib</t>
        </is>
      </c>
      <c r="B5946" t="inlineStr">
        <is>
          <t>405f8961bdedf94074a9f5313f2ef3f5023f15ed</t>
        </is>
      </c>
      <c r="C5946" t="inlineStr">
        <is>
          <t>2016-07-27 18:29:26+00:00</t>
        </is>
      </c>
      <c r="D5946" t="inlineStr">
        <is>
          <t>verchange</t>
        </is>
      </c>
      <c r="E5946" t="inlineStr">
        <is>
          <t>oslo.messaging</t>
        </is>
      </c>
      <c r="F5946" t="inlineStr">
        <is>
          <t>&gt;=5.2.0</t>
        </is>
      </c>
      <c r="G5946" t="inlineStr">
        <is>
          <t>oslo.messaging</t>
        </is>
      </c>
      <c r="H5946" t="inlineStr">
        <is>
          <t>&gt;=4.5.0</t>
        </is>
      </c>
    </row>
    <row r="5947">
      <c r="A5947" t="inlineStr">
        <is>
          <t>neutron-lib</t>
        </is>
      </c>
      <c r="B5947" t="inlineStr">
        <is>
          <t>405f8961bdedf94074a9f5313f2ef3f5023f15ed</t>
        </is>
      </c>
      <c r="C5947" t="inlineStr">
        <is>
          <t>2016-07-27 18:29:26+00:00</t>
        </is>
      </c>
      <c r="D5947" t="inlineStr">
        <is>
          <t>verchange</t>
        </is>
      </c>
      <c r="E5947" t="inlineStr">
        <is>
          <t>oslo.config</t>
        </is>
      </c>
      <c r="F5947" t="inlineStr">
        <is>
          <t>&gt;=3.12.0</t>
        </is>
      </c>
      <c r="G5947" t="inlineStr">
        <is>
          <t>oslo.config</t>
        </is>
      </c>
      <c r="H5947" t="inlineStr">
        <is>
          <t>&gt;=3.9.0</t>
        </is>
      </c>
    </row>
    <row r="5948">
      <c r="A5948" t="inlineStr">
        <is>
          <t>neutron-lib</t>
        </is>
      </c>
      <c r="B5948" t="inlineStr">
        <is>
          <t>405f8961bdedf94074a9f5313f2ef3f5023f15ed</t>
        </is>
      </c>
      <c r="C5948" t="inlineStr">
        <is>
          <t>2016-07-27 18:29:26+00:00</t>
        </is>
      </c>
      <c r="D5948" t="inlineStr">
        <is>
          <t>rem</t>
        </is>
      </c>
      <c r="E5948" t="inlineStr"/>
      <c r="F5948" t="inlineStr"/>
      <c r="G5948" t="inlineStr">
        <is>
          <t>oslo.service</t>
        </is>
      </c>
      <c r="H5948" t="inlineStr">
        <is>
          <t>&gt;=1.10.0</t>
        </is>
      </c>
    </row>
    <row r="5949">
      <c r="A5949" t="inlineStr">
        <is>
          <t>neutron-lib</t>
        </is>
      </c>
      <c r="B5949" t="inlineStr">
        <is>
          <t>705fd9090c7f38725748895f85edc66dddda5d5f</t>
        </is>
      </c>
      <c r="C5949" t="inlineStr">
        <is>
          <t>2016-08-26 00:19:08+00:00</t>
        </is>
      </c>
      <c r="D5949" t="inlineStr">
        <is>
          <t>verchange</t>
        </is>
      </c>
      <c r="E5949" t="inlineStr">
        <is>
          <t>oslo.utils</t>
        </is>
      </c>
      <c r="F5949" t="inlineStr">
        <is>
          <t>&gt;=3.16.0</t>
        </is>
      </c>
      <c r="G5949" t="inlineStr">
        <is>
          <t>oslo.utils</t>
        </is>
      </c>
      <c r="H5949" t="inlineStr">
        <is>
          <t>&gt;=3.15.0</t>
        </is>
      </c>
    </row>
    <row r="5950">
      <c r="A5950" t="inlineStr">
        <is>
          <t>neutron-lib</t>
        </is>
      </c>
      <c r="B5950" t="inlineStr">
        <is>
          <t>705fd9090c7f38725748895f85edc66dddda5d5f</t>
        </is>
      </c>
      <c r="C5950" t="inlineStr">
        <is>
          <t>2016-08-26 00:19:08+00:00</t>
        </is>
      </c>
      <c r="D5950" t="inlineStr">
        <is>
          <t>verchange</t>
        </is>
      </c>
      <c r="E5950" t="inlineStr">
        <is>
          <t>oslo.db</t>
        </is>
      </c>
      <c r="F5950" t="inlineStr">
        <is>
          <t>&gt;=4.10.0</t>
        </is>
      </c>
      <c r="G5950" t="inlineStr">
        <is>
          <t>oslo.db</t>
        </is>
      </c>
      <c r="H5950" t="inlineStr">
        <is>
          <t>&gt;=4.1.0</t>
        </is>
      </c>
    </row>
    <row r="5951">
      <c r="A5951" t="inlineStr">
        <is>
          <t>neutron-lib</t>
        </is>
      </c>
      <c r="B5951" t="inlineStr">
        <is>
          <t>705fd9090c7f38725748895f85edc66dddda5d5f</t>
        </is>
      </c>
      <c r="C5951" t="inlineStr">
        <is>
          <t>2016-08-26 00:19:08+00:00</t>
        </is>
      </c>
      <c r="D5951" t="inlineStr">
        <is>
          <t>verchange</t>
        </is>
      </c>
      <c r="E5951" t="inlineStr">
        <is>
          <t>oslo.config</t>
        </is>
      </c>
      <c r="F5951" t="inlineStr">
        <is>
          <t>&gt;=3.14.0</t>
        </is>
      </c>
      <c r="G5951" t="inlineStr">
        <is>
          <t>oslo.config</t>
        </is>
      </c>
      <c r="H5951" t="inlineStr">
        <is>
          <t>&gt;=3.12.0</t>
        </is>
      </c>
    </row>
    <row r="5952">
      <c r="A5952" t="inlineStr">
        <is>
          <t>neutron-lib</t>
        </is>
      </c>
      <c r="B5952" t="inlineStr">
        <is>
          <t>705fd9090c7f38725748895f85edc66dddda5d5f</t>
        </is>
      </c>
      <c r="C5952" t="inlineStr">
        <is>
          <t>2016-08-26 00:19:08+00:00</t>
        </is>
      </c>
      <c r="D5952" t="inlineStr">
        <is>
          <t>add</t>
        </is>
      </c>
      <c r="E5952" t="inlineStr">
        <is>
          <t>SQLAlchemy</t>
        </is>
      </c>
      <c r="F5952" t="inlineStr">
        <is>
          <t>&lt;1.1.0;&gt;=1.0.10</t>
        </is>
      </c>
      <c r="G5952" t="inlineStr"/>
      <c r="H5952" t="inlineStr"/>
    </row>
    <row r="5953">
      <c r="A5953" t="inlineStr">
        <is>
          <t>neutron-lib</t>
        </is>
      </c>
      <c r="B5953" t="inlineStr">
        <is>
          <t>705fd9090c7f38725748895f85edc66dddda5d5f</t>
        </is>
      </c>
      <c r="C5953" t="inlineStr">
        <is>
          <t>2016-08-26 00:19:08+00:00</t>
        </is>
      </c>
      <c r="D5953" t="inlineStr">
        <is>
          <t>add</t>
        </is>
      </c>
      <c r="E5953" t="inlineStr">
        <is>
          <t>oslo.context</t>
        </is>
      </c>
      <c r="F5953" t="inlineStr">
        <is>
          <t>&gt;=2.9.0</t>
        </is>
      </c>
      <c r="G5953" t="inlineStr"/>
      <c r="H5953" t="inlineStr"/>
    </row>
    <row r="5954">
      <c r="A5954" t="inlineStr">
        <is>
          <t>neutron-lib</t>
        </is>
      </c>
      <c r="B5954" t="inlineStr">
        <is>
          <t>705fd9090c7f38725748895f85edc66dddda5d5f</t>
        </is>
      </c>
      <c r="C5954" t="inlineStr">
        <is>
          <t>2016-08-26 00:19:08+00:00</t>
        </is>
      </c>
      <c r="D5954" t="inlineStr">
        <is>
          <t>add</t>
        </is>
      </c>
      <c r="E5954" t="inlineStr">
        <is>
          <t>oslo.policy</t>
        </is>
      </c>
      <c r="F5954" t="inlineStr">
        <is>
          <t>&gt;=1.9.0</t>
        </is>
      </c>
      <c r="G5954" t="inlineStr"/>
      <c r="H5954" t="inlineStr"/>
    </row>
    <row r="5955">
      <c r="A5955" t="inlineStr">
        <is>
          <t>neutron-lib</t>
        </is>
      </c>
      <c r="B5955" t="inlineStr">
        <is>
          <t>705fd9090c7f38725748895f85edc66dddda5d5f</t>
        </is>
      </c>
      <c r="C5955" t="inlineStr">
        <is>
          <t>2016-08-26 00:19:08+00:00</t>
        </is>
      </c>
      <c r="D5955" t="inlineStr">
        <is>
          <t>add</t>
        </is>
      </c>
      <c r="E5955" t="inlineStr">
        <is>
          <t>oslo.service</t>
        </is>
      </c>
      <c r="F5955" t="inlineStr">
        <is>
          <t>&gt;=1.10.0</t>
        </is>
      </c>
      <c r="G5955" t="inlineStr"/>
      <c r="H5955" t="inlineStr"/>
    </row>
    <row r="5956">
      <c r="A5956" t="inlineStr">
        <is>
          <t>neutron-lib</t>
        </is>
      </c>
      <c r="B5956" t="inlineStr">
        <is>
          <t>efd7a3a5fabf24891953dfcc2e838ba56ef3183f</t>
        </is>
      </c>
      <c r="C5956" t="inlineStr">
        <is>
          <t>2016-11-04 05:51:00+00:00</t>
        </is>
      </c>
      <c r="D5956" t="inlineStr">
        <is>
          <t>verchange</t>
        </is>
      </c>
      <c r="E5956" t="inlineStr">
        <is>
          <t>oslo.utils</t>
        </is>
      </c>
      <c r="F5956" t="inlineStr">
        <is>
          <t>&gt;=3.17.0</t>
        </is>
      </c>
      <c r="G5956" t="inlineStr">
        <is>
          <t>oslo.utils</t>
        </is>
      </c>
      <c r="H5956" t="inlineStr">
        <is>
          <t>&gt;=3.16.0</t>
        </is>
      </c>
    </row>
    <row r="5957">
      <c r="A5957" t="inlineStr">
        <is>
          <t>neutron-lib</t>
        </is>
      </c>
      <c r="B5957" t="inlineStr">
        <is>
          <t>efd7a3a5fabf24891953dfcc2e838ba56ef3183f</t>
        </is>
      </c>
      <c r="C5957" t="inlineStr">
        <is>
          <t>2016-11-04 05:51:00+00:00</t>
        </is>
      </c>
      <c r="D5957" t="inlineStr">
        <is>
          <t>verchange</t>
        </is>
      </c>
      <c r="E5957" t="inlineStr">
        <is>
          <t>oslo.config</t>
        </is>
      </c>
      <c r="F5957" t="inlineStr">
        <is>
          <t>&gt;=3.14.0;!=3.18.0</t>
        </is>
      </c>
      <c r="G5957" t="inlineStr">
        <is>
          <t>oslo.config</t>
        </is>
      </c>
      <c r="H5957" t="inlineStr">
        <is>
          <t>&gt;=3.14.0</t>
        </is>
      </c>
    </row>
    <row r="5958">
      <c r="A5958" t="inlineStr">
        <is>
          <t>neutron-lib</t>
        </is>
      </c>
      <c r="B5958" t="inlineStr">
        <is>
          <t>efd7a3a5fabf24891953dfcc2e838ba56ef3183f</t>
        </is>
      </c>
      <c r="C5958" t="inlineStr">
        <is>
          <t>2016-11-04 05:51:00+00:00</t>
        </is>
      </c>
      <c r="D5958" t="inlineStr">
        <is>
          <t>verchange</t>
        </is>
      </c>
      <c r="E5958" t="inlineStr">
        <is>
          <t>oslo.db</t>
        </is>
      </c>
      <c r="F5958" t="inlineStr">
        <is>
          <t>&gt;=4.10.0;!=4.13.2;!=4.13.1</t>
        </is>
      </c>
      <c r="G5958" t="inlineStr">
        <is>
          <t>oslo.db</t>
        </is>
      </c>
      <c r="H5958" t="inlineStr">
        <is>
          <t>&gt;=4.10.0</t>
        </is>
      </c>
    </row>
    <row r="5959">
      <c r="A5959" t="inlineStr">
        <is>
          <t>neutron-lib</t>
        </is>
      </c>
      <c r="B5959" t="inlineStr">
        <is>
          <t>efd7a3a5fabf24891953dfcc2e838ba56ef3183f</t>
        </is>
      </c>
      <c r="C5959" t="inlineStr">
        <is>
          <t>2016-11-04 05:51:00+00:00</t>
        </is>
      </c>
      <c r="D5959" t="inlineStr">
        <is>
          <t>verchange</t>
        </is>
      </c>
      <c r="E5959" t="inlineStr">
        <is>
          <t>oslo.policy</t>
        </is>
      </c>
      <c r="F5959" t="inlineStr">
        <is>
          <t>&gt;=1.15.0</t>
        </is>
      </c>
      <c r="G5959" t="inlineStr">
        <is>
          <t>oslo.policy</t>
        </is>
      </c>
      <c r="H5959" t="inlineStr">
        <is>
          <t>&gt;=1.9.0</t>
        </is>
      </c>
    </row>
    <row r="5960">
      <c r="A5960" t="inlineStr">
        <is>
          <t>neutron-lib</t>
        </is>
      </c>
      <c r="B5960" t="inlineStr">
        <is>
          <t>efd7a3a5fabf24891953dfcc2e838ba56ef3183f</t>
        </is>
      </c>
      <c r="C5960" t="inlineStr">
        <is>
          <t>2016-11-04 05:51:00+00:00</t>
        </is>
      </c>
      <c r="D5960" t="inlineStr">
        <is>
          <t>verchange</t>
        </is>
      </c>
      <c r="E5960" t="inlineStr">
        <is>
          <t>oslo.log</t>
        </is>
      </c>
      <c r="F5960" t="inlineStr">
        <is>
          <t>&gt;=3.11.0</t>
        </is>
      </c>
      <c r="G5960" t="inlineStr">
        <is>
          <t>oslo.log</t>
        </is>
      </c>
      <c r="H5960" t="inlineStr">
        <is>
          <t>&gt;=1.14.0</t>
        </is>
      </c>
    </row>
    <row r="5961">
      <c r="A5961" t="inlineStr">
        <is>
          <t>neutron-lib</t>
        </is>
      </c>
      <c r="B5961" t="inlineStr">
        <is>
          <t>efd7a3a5fabf24891953dfcc2e838ba56ef3183f</t>
        </is>
      </c>
      <c r="C5961" t="inlineStr">
        <is>
          <t>2016-11-04 05:51:00+00:00</t>
        </is>
      </c>
      <c r="D5961" t="inlineStr">
        <is>
          <t>add</t>
        </is>
      </c>
      <c r="E5961" t="inlineStr">
        <is>
          <t>oslo.concurrency</t>
        </is>
      </c>
      <c r="F5961" t="inlineStr">
        <is>
          <t>&gt;=3.8.0</t>
        </is>
      </c>
      <c r="G5961" t="inlineStr"/>
      <c r="H5961" t="inlineStr"/>
    </row>
    <row r="5962">
      <c r="A5962" t="inlineStr">
        <is>
          <t>neutron-lib</t>
        </is>
      </c>
      <c r="B5962" t="inlineStr">
        <is>
          <t>efd7a3a5fabf24891953dfcc2e838ba56ef3183f</t>
        </is>
      </c>
      <c r="C5962" t="inlineStr">
        <is>
          <t>2016-11-04 05:51:00+00:00</t>
        </is>
      </c>
      <c r="D5962" t="inlineStr">
        <is>
          <t>rem</t>
        </is>
      </c>
      <c r="E5962" t="inlineStr"/>
      <c r="F5962" t="inlineStr"/>
      <c r="G5962" t="inlineStr">
        <is>
          <t>Babel</t>
        </is>
      </c>
      <c r="H5962" t="inlineStr">
        <is>
          <t>&gt;=2.3.4</t>
        </is>
      </c>
    </row>
    <row r="5963">
      <c r="A5963" t="inlineStr">
        <is>
          <t>neutron-lib</t>
        </is>
      </c>
      <c r="B5963" t="inlineStr">
        <is>
          <t>9b3ea8f29f8ddb27575b79a77183d1ac2224ff01</t>
        </is>
      </c>
      <c r="C5963" t="inlineStr">
        <is>
          <t>2017-01-16 15:07:19+00:00</t>
        </is>
      </c>
      <c r="D5963" t="inlineStr">
        <is>
          <t>verchange</t>
        </is>
      </c>
      <c r="E5963" t="inlineStr">
        <is>
          <t>oslo.utils</t>
        </is>
      </c>
      <c r="F5963" t="inlineStr">
        <is>
          <t>&gt;=3.18.0</t>
        </is>
      </c>
      <c r="G5963" t="inlineStr">
        <is>
          <t>oslo.utils</t>
        </is>
      </c>
      <c r="H5963" t="inlineStr">
        <is>
          <t>&gt;=3.17.0</t>
        </is>
      </c>
    </row>
    <row r="5964">
      <c r="A5964" t="inlineStr">
        <is>
          <t>neutron-lib</t>
        </is>
      </c>
      <c r="B5964" t="inlineStr">
        <is>
          <t>9b3ea8f29f8ddb27575b79a77183d1ac2224ff01</t>
        </is>
      </c>
      <c r="C5964" t="inlineStr">
        <is>
          <t>2017-01-16 15:07:19+00:00</t>
        </is>
      </c>
      <c r="D5964" t="inlineStr">
        <is>
          <t>verchange</t>
        </is>
      </c>
      <c r="E5964" t="inlineStr">
        <is>
          <t>oslo.db</t>
        </is>
      </c>
      <c r="F5964" t="inlineStr">
        <is>
          <t>&gt;=4.15.0</t>
        </is>
      </c>
      <c r="G5964" t="inlineStr">
        <is>
          <t>oslo.db</t>
        </is>
      </c>
      <c r="H5964" t="inlineStr">
        <is>
          <t>&gt;=4.10.0;!=4.13.2;!=4.13.1</t>
        </is>
      </c>
    </row>
    <row r="5965">
      <c r="A5965" t="inlineStr">
        <is>
          <t>neutron-lib</t>
        </is>
      </c>
      <c r="B5965" t="inlineStr">
        <is>
          <t>9b3ea8f29f8ddb27575b79a77183d1ac2224ff01</t>
        </is>
      </c>
      <c r="C5965" t="inlineStr">
        <is>
          <t>2017-01-16 15:07:19+00:00</t>
        </is>
      </c>
      <c r="D5965" t="inlineStr">
        <is>
          <t>verchange</t>
        </is>
      </c>
      <c r="E5965" t="inlineStr">
        <is>
          <t>oslo.messaging</t>
        </is>
      </c>
      <c r="F5965" t="inlineStr">
        <is>
          <t>&gt;=5.14.0</t>
        </is>
      </c>
      <c r="G5965" t="inlineStr">
        <is>
          <t>oslo.messaging</t>
        </is>
      </c>
      <c r="H5965" t="inlineStr">
        <is>
          <t>&gt;=5.2.0</t>
        </is>
      </c>
    </row>
    <row r="5966">
      <c r="A5966" t="inlineStr">
        <is>
          <t>neutron-lib</t>
        </is>
      </c>
      <c r="B5966" t="inlineStr">
        <is>
          <t>9b3ea8f29f8ddb27575b79a77183d1ac2224ff01</t>
        </is>
      </c>
      <c r="C5966" t="inlineStr">
        <is>
          <t>2017-01-16 15:07:19+00:00</t>
        </is>
      </c>
      <c r="D5966" t="inlineStr">
        <is>
          <t>verchange</t>
        </is>
      </c>
      <c r="E5966" t="inlineStr">
        <is>
          <t>oslo.policy</t>
        </is>
      </c>
      <c r="F5966" t="inlineStr">
        <is>
          <t>&gt;=1.17.0</t>
        </is>
      </c>
      <c r="G5966" t="inlineStr">
        <is>
          <t>oslo.policy</t>
        </is>
      </c>
      <c r="H5966" t="inlineStr">
        <is>
          <t>&gt;=1.15.0</t>
        </is>
      </c>
    </row>
    <row r="5967">
      <c r="A5967" t="inlineStr">
        <is>
          <t>neutron-lib</t>
        </is>
      </c>
      <c r="B5967" t="inlineStr">
        <is>
          <t>9b3ea8f29f8ddb27575b79a77183d1ac2224ff01</t>
        </is>
      </c>
      <c r="C5967" t="inlineStr">
        <is>
          <t>2017-01-16 15:07:19+00:00</t>
        </is>
      </c>
      <c r="D5967" t="inlineStr">
        <is>
          <t>verchange</t>
        </is>
      </c>
      <c r="E5967" t="inlineStr">
        <is>
          <t>pbr</t>
        </is>
      </c>
      <c r="F5967" t="inlineStr">
        <is>
          <t>&gt;=1.8</t>
        </is>
      </c>
      <c r="G5967" t="inlineStr">
        <is>
          <t>pbr</t>
        </is>
      </c>
      <c r="H5967" t="inlineStr">
        <is>
          <t>&gt;=1.6</t>
        </is>
      </c>
    </row>
    <row r="5968">
      <c r="A5968" t="inlineStr">
        <is>
          <t>neutron-lib</t>
        </is>
      </c>
      <c r="B5968" t="inlineStr">
        <is>
          <t>fc38a3fe8e6fa7c75572180554a02b43a72f9af9</t>
        </is>
      </c>
      <c r="C5968" t="inlineStr">
        <is>
          <t>2017-02-23 16:25:35+00:00</t>
        </is>
      </c>
      <c r="D5968" t="inlineStr">
        <is>
          <t>verchange</t>
        </is>
      </c>
      <c r="E5968" t="inlineStr">
        <is>
          <t>oslo.context</t>
        </is>
      </c>
      <c r="F5968" t="inlineStr">
        <is>
          <t>&gt;=2.12.0</t>
        </is>
      </c>
      <c r="G5968" t="inlineStr">
        <is>
          <t>oslo.context</t>
        </is>
      </c>
      <c r="H5968" t="inlineStr">
        <is>
          <t>&gt;=2.9.0</t>
        </is>
      </c>
    </row>
    <row r="5969">
      <c r="A5969" t="inlineStr">
        <is>
          <t>neutron-lib</t>
        </is>
      </c>
      <c r="B5969" t="inlineStr">
        <is>
          <t>cd5b4765b4f91dbbc98c40fe0b47572161312dd2</t>
        </is>
      </c>
      <c r="C5969" t="inlineStr">
        <is>
          <t>2017-03-16 19:36:53+00:00</t>
        </is>
      </c>
      <c r="D5969" t="inlineStr">
        <is>
          <t>verchange</t>
        </is>
      </c>
      <c r="E5969" t="inlineStr">
        <is>
          <t>oslo.utils</t>
        </is>
      </c>
      <c r="F5969" t="inlineStr">
        <is>
          <t>&gt;=3.20.0</t>
        </is>
      </c>
      <c r="G5969" t="inlineStr">
        <is>
          <t>oslo.utils</t>
        </is>
      </c>
      <c r="H5969" t="inlineStr">
        <is>
          <t>&gt;=3.18.0</t>
        </is>
      </c>
    </row>
    <row r="5970">
      <c r="A5970" t="inlineStr">
        <is>
          <t>neutron-lib</t>
        </is>
      </c>
      <c r="B5970" t="inlineStr">
        <is>
          <t>cd5b4765b4f91dbbc98c40fe0b47572161312dd2</t>
        </is>
      </c>
      <c r="C5970" t="inlineStr">
        <is>
          <t>2017-03-16 19:36:53+00:00</t>
        </is>
      </c>
      <c r="D5970" t="inlineStr">
        <is>
          <t>verchange</t>
        </is>
      </c>
      <c r="E5970" t="inlineStr">
        <is>
          <t>oslo.config</t>
        </is>
      </c>
      <c r="F5970" t="inlineStr">
        <is>
          <t>&gt;=3.22.0</t>
        </is>
      </c>
      <c r="G5970" t="inlineStr">
        <is>
          <t>oslo.config</t>
        </is>
      </c>
      <c r="H5970" t="inlineStr">
        <is>
          <t>&gt;=3.14.0;!=3.18.0</t>
        </is>
      </c>
    </row>
    <row r="5971">
      <c r="A5971" t="inlineStr">
        <is>
          <t>neutron-lib</t>
        </is>
      </c>
      <c r="B5971" t="inlineStr">
        <is>
          <t>cd5b4765b4f91dbbc98c40fe0b47572161312dd2</t>
        </is>
      </c>
      <c r="C5971" t="inlineStr">
        <is>
          <t>2017-03-16 19:36:53+00:00</t>
        </is>
      </c>
      <c r="D5971" t="inlineStr">
        <is>
          <t>verchange</t>
        </is>
      </c>
      <c r="E5971" t="inlineStr">
        <is>
          <t>oslo.messaging</t>
        </is>
      </c>
      <c r="F5971" t="inlineStr">
        <is>
          <t>&gt;=5.19.0</t>
        </is>
      </c>
      <c r="G5971" t="inlineStr">
        <is>
          <t>oslo.messaging</t>
        </is>
      </c>
      <c r="H5971" t="inlineStr">
        <is>
          <t>&gt;=5.14.0</t>
        </is>
      </c>
    </row>
    <row r="5972">
      <c r="A5972" t="inlineStr">
        <is>
          <t>neutron-lib</t>
        </is>
      </c>
      <c r="B5972" t="inlineStr">
        <is>
          <t>cd5b4765b4f91dbbc98c40fe0b47572161312dd2</t>
        </is>
      </c>
      <c r="C5972" t="inlineStr">
        <is>
          <t>2017-03-16 19:36:53+00:00</t>
        </is>
      </c>
      <c r="D5972" t="inlineStr">
        <is>
          <t>verchange</t>
        </is>
      </c>
      <c r="E5972" t="inlineStr">
        <is>
          <t>pbr</t>
        </is>
      </c>
      <c r="F5972" t="inlineStr">
        <is>
          <t>&gt;=2.0.0</t>
        </is>
      </c>
      <c r="G5972" t="inlineStr">
        <is>
          <t>pbr</t>
        </is>
      </c>
      <c r="H5972" t="inlineStr">
        <is>
          <t>&gt;=1.8</t>
        </is>
      </c>
    </row>
    <row r="5973">
      <c r="A5973" t="inlineStr">
        <is>
          <t>neutron-lib</t>
        </is>
      </c>
      <c r="B5973" t="inlineStr">
        <is>
          <t>cd5b4765b4f91dbbc98c40fe0b47572161312dd2</t>
        </is>
      </c>
      <c r="C5973" t="inlineStr">
        <is>
          <t>2017-03-16 19:36:53+00:00</t>
        </is>
      </c>
      <c r="D5973" t="inlineStr">
        <is>
          <t>verchange</t>
        </is>
      </c>
      <c r="E5973" t="inlineStr">
        <is>
          <t>SQLAlchemy</t>
        </is>
      </c>
      <c r="F5973" t="inlineStr">
        <is>
          <t>&gt;=1.0.10</t>
        </is>
      </c>
      <c r="G5973" t="inlineStr">
        <is>
          <t>SQLAlchemy</t>
        </is>
      </c>
      <c r="H5973" t="inlineStr">
        <is>
          <t>&lt;1.1.0;&gt;=1.0.10</t>
        </is>
      </c>
    </row>
    <row r="5974">
      <c r="A5974" t="inlineStr">
        <is>
          <t>neutron-lib</t>
        </is>
      </c>
      <c r="B5974" t="inlineStr">
        <is>
          <t>998899622e2c38948bb846bc834d49d3f3ea4542</t>
        </is>
      </c>
      <c r="C5974" t="inlineStr">
        <is>
          <t>2017-04-10 11:51:23+00:00</t>
        </is>
      </c>
      <c r="D5974" t="inlineStr">
        <is>
          <t>verchange</t>
        </is>
      </c>
      <c r="E5974" t="inlineStr">
        <is>
          <t>oslo.log</t>
        </is>
      </c>
      <c r="F5974" t="inlineStr">
        <is>
          <t>&gt;=3.22.0</t>
        </is>
      </c>
      <c r="G5974" t="inlineStr">
        <is>
          <t>oslo.log</t>
        </is>
      </c>
      <c r="H5974" t="inlineStr">
        <is>
          <t>&gt;=3.11.0</t>
        </is>
      </c>
    </row>
    <row r="5975">
      <c r="A5975" t="inlineStr">
        <is>
          <t>neutron-lib</t>
        </is>
      </c>
      <c r="B5975" t="inlineStr">
        <is>
          <t>998899622e2c38948bb846bc834d49d3f3ea4542</t>
        </is>
      </c>
      <c r="C5975" t="inlineStr">
        <is>
          <t>2017-04-10 11:51:23+00:00</t>
        </is>
      </c>
      <c r="D5975" t="inlineStr">
        <is>
          <t>verchange</t>
        </is>
      </c>
      <c r="E5975" t="inlineStr">
        <is>
          <t>oslo.db</t>
        </is>
      </c>
      <c r="F5975" t="inlineStr">
        <is>
          <t>&gt;=4.19.0</t>
        </is>
      </c>
      <c r="G5975" t="inlineStr">
        <is>
          <t>oslo.db</t>
        </is>
      </c>
      <c r="H5975" t="inlineStr">
        <is>
          <t>&gt;=4.15.0</t>
        </is>
      </c>
    </row>
    <row r="5976">
      <c r="A5976" t="inlineStr">
        <is>
          <t>neutron-lib</t>
        </is>
      </c>
      <c r="B5976" t="inlineStr">
        <is>
          <t>a73142e977b0f5c7afc8d1ab8e4bfce66c8db75c</t>
        </is>
      </c>
      <c r="C5976" t="inlineStr">
        <is>
          <t>2017-04-27 14:53:56+00:00</t>
        </is>
      </c>
      <c r="D5976" t="inlineStr">
        <is>
          <t>verchange</t>
        </is>
      </c>
      <c r="E5976" t="inlineStr">
        <is>
          <t>pbr</t>
        </is>
      </c>
      <c r="F5976" t="inlineStr">
        <is>
          <t>&gt;=2.0.0;!=2.1.0</t>
        </is>
      </c>
      <c r="G5976" t="inlineStr">
        <is>
          <t>pbr</t>
        </is>
      </c>
      <c r="H5976" t="inlineStr">
        <is>
          <t>&gt;=2.0.0</t>
        </is>
      </c>
    </row>
    <row r="5977">
      <c r="A5977" t="inlineStr">
        <is>
          <t>neutron-lib</t>
        </is>
      </c>
      <c r="B5977" t="inlineStr">
        <is>
          <t>a73142e977b0f5c7afc8d1ab8e4bfce66c8db75c</t>
        </is>
      </c>
      <c r="C5977" t="inlineStr">
        <is>
          <t>2017-04-27 14:53:56+00:00</t>
        </is>
      </c>
      <c r="D5977" t="inlineStr">
        <is>
          <t>verchange</t>
        </is>
      </c>
      <c r="E5977" t="inlineStr">
        <is>
          <t>SQLAlchemy</t>
        </is>
      </c>
      <c r="F5977" t="inlineStr">
        <is>
          <t>&gt;=1.0.10;!=1.1.5;!=1.1.8;!=1.1.6;!=1.1.7</t>
        </is>
      </c>
      <c r="G5977" t="inlineStr">
        <is>
          <t>SQLAlchemy</t>
        </is>
      </c>
      <c r="H5977" t="inlineStr">
        <is>
          <t>&gt;=1.0.10</t>
        </is>
      </c>
    </row>
    <row r="5978">
      <c r="A5978" t="inlineStr">
        <is>
          <t>neutron-lib</t>
        </is>
      </c>
      <c r="B5978" t="inlineStr">
        <is>
          <t>4e100d90c4e48b3a628c64d97278691809877424</t>
        </is>
      </c>
      <c r="C5978" t="inlineStr">
        <is>
          <t>2017-07-17 12:04:37+00:00</t>
        </is>
      </c>
      <c r="D5978" t="inlineStr">
        <is>
          <t>verchange</t>
        </is>
      </c>
      <c r="E5978" t="inlineStr">
        <is>
          <t>oslo.context</t>
        </is>
      </c>
      <c r="F5978" t="inlineStr">
        <is>
          <t>&gt;=2.14.0</t>
        </is>
      </c>
      <c r="G5978" t="inlineStr">
        <is>
          <t>oslo.context</t>
        </is>
      </c>
      <c r="H5978" t="inlineStr">
        <is>
          <t>&gt;=2.12.0</t>
        </is>
      </c>
    </row>
    <row r="5979">
      <c r="A5979" t="inlineStr">
        <is>
          <t>neutron-lib</t>
        </is>
      </c>
      <c r="B5979" t="inlineStr">
        <is>
          <t>4e100d90c4e48b3a628c64d97278691809877424</t>
        </is>
      </c>
      <c r="C5979" t="inlineStr">
        <is>
          <t>2017-07-17 12:04:37+00:00</t>
        </is>
      </c>
      <c r="D5979" t="inlineStr">
        <is>
          <t>verchange</t>
        </is>
      </c>
      <c r="E5979" t="inlineStr">
        <is>
          <t>oslo.config</t>
        </is>
      </c>
      <c r="F5979" t="inlineStr">
        <is>
          <t>!=4.3.0;&gt;=4.0.0;!=4.4.0</t>
        </is>
      </c>
      <c r="G5979" t="inlineStr">
        <is>
          <t>oslo.config</t>
        </is>
      </c>
      <c r="H5979" t="inlineStr">
        <is>
          <t>&gt;=3.22.0</t>
        </is>
      </c>
    </row>
    <row r="5980">
      <c r="A5980" t="inlineStr">
        <is>
          <t>neutron-lib</t>
        </is>
      </c>
      <c r="B5980" t="inlineStr">
        <is>
          <t>4e100d90c4e48b3a628c64d97278691809877424</t>
        </is>
      </c>
      <c r="C5980" t="inlineStr">
        <is>
          <t>2017-07-17 12:04:37+00:00</t>
        </is>
      </c>
      <c r="D5980" t="inlineStr">
        <is>
          <t>verchange</t>
        </is>
      </c>
      <c r="E5980" t="inlineStr">
        <is>
          <t>oslo.db</t>
        </is>
      </c>
      <c r="F5980" t="inlineStr">
        <is>
          <t>&gt;=4.23.0</t>
        </is>
      </c>
      <c r="G5980" t="inlineStr">
        <is>
          <t>oslo.db</t>
        </is>
      </c>
      <c r="H5980" t="inlineStr">
        <is>
          <t>&gt;=4.19.0</t>
        </is>
      </c>
    </row>
    <row r="5981">
      <c r="A5981" t="inlineStr">
        <is>
          <t>neutron-lib</t>
        </is>
      </c>
      <c r="B5981" t="inlineStr">
        <is>
          <t>4e100d90c4e48b3a628c64d97278691809877424</t>
        </is>
      </c>
      <c r="C5981" t="inlineStr">
        <is>
          <t>2017-07-17 12:04:37+00:00</t>
        </is>
      </c>
      <c r="D5981" t="inlineStr">
        <is>
          <t>verchange</t>
        </is>
      </c>
      <c r="E5981" t="inlineStr">
        <is>
          <t>oslo.messaging</t>
        </is>
      </c>
      <c r="F5981" t="inlineStr">
        <is>
          <t>!=5.25.0;&gt;=5.24.2</t>
        </is>
      </c>
      <c r="G5981" t="inlineStr">
        <is>
          <t>oslo.messaging</t>
        </is>
      </c>
      <c r="H5981" t="inlineStr">
        <is>
          <t>&gt;=5.19.0</t>
        </is>
      </c>
    </row>
    <row r="5982">
      <c r="A5982" t="inlineStr">
        <is>
          <t>neutron-lib</t>
        </is>
      </c>
      <c r="B5982" t="inlineStr">
        <is>
          <t>4e100d90c4e48b3a628c64d97278691809877424</t>
        </is>
      </c>
      <c r="C5982" t="inlineStr">
        <is>
          <t>2017-07-17 12:04:37+00:00</t>
        </is>
      </c>
      <c r="D5982" t="inlineStr">
        <is>
          <t>verchange</t>
        </is>
      </c>
      <c r="E5982" t="inlineStr">
        <is>
          <t>oslo.policy</t>
        </is>
      </c>
      <c r="F5982" t="inlineStr">
        <is>
          <t>&gt;=1.23.0</t>
        </is>
      </c>
      <c r="G5982" t="inlineStr">
        <is>
          <t>oslo.policy</t>
        </is>
      </c>
      <c r="H5982" t="inlineStr">
        <is>
          <t>&gt;=1.17.0</t>
        </is>
      </c>
    </row>
    <row r="5983">
      <c r="A5983" t="inlineStr">
        <is>
          <t>neutron-lib</t>
        </is>
      </c>
      <c r="B5983" t="inlineStr">
        <is>
          <t>4e100d90c4e48b3a628c64d97278691809877424</t>
        </is>
      </c>
      <c r="C5983" t="inlineStr">
        <is>
          <t>2017-07-17 12:04:37+00:00</t>
        </is>
      </c>
      <c r="D5983" t="inlineStr">
        <is>
          <t>verchange</t>
        </is>
      </c>
      <c r="E5983" t="inlineStr">
        <is>
          <t>oslo.i18n</t>
        </is>
      </c>
      <c r="F5983" t="inlineStr">
        <is>
          <t>&gt;=2.1.0;!=3.15.2</t>
        </is>
      </c>
      <c r="G5983" t="inlineStr">
        <is>
          <t>oslo.i18n</t>
        </is>
      </c>
      <c r="H5983" t="inlineStr">
        <is>
          <t>&gt;=2.1.0</t>
        </is>
      </c>
    </row>
    <row r="5984">
      <c r="A5984" t="inlineStr">
        <is>
          <t>neutron-lib</t>
        </is>
      </c>
      <c r="B5984" t="inlineStr">
        <is>
          <t>4e100d90c4e48b3a628c64d97278691809877424</t>
        </is>
      </c>
      <c r="C5984" t="inlineStr">
        <is>
          <t>2017-07-17 12:04:37+00:00</t>
        </is>
      </c>
      <c r="D5984" t="inlineStr">
        <is>
          <t>add</t>
        </is>
      </c>
      <c r="E5984" t="inlineStr">
        <is>
          <t>stevedore</t>
        </is>
      </c>
      <c r="F5984" t="inlineStr">
        <is>
          <t>&gt;=1.20.0</t>
        </is>
      </c>
      <c r="G5984" t="inlineStr"/>
      <c r="H5984" t="inlineStr"/>
    </row>
    <row r="5985">
      <c r="A5985" t="inlineStr">
        <is>
          <t>neutron-lib</t>
        </is>
      </c>
      <c r="B5985" t="inlineStr">
        <is>
          <t>7581af448a7aa070657acaaee60b478bf0b4dd56</t>
        </is>
      </c>
      <c r="C5985" t="inlineStr">
        <is>
          <t>2017-07-18 20:13:37+00:00</t>
        </is>
      </c>
      <c r="D5985" t="inlineStr">
        <is>
          <t>verchange</t>
        </is>
      </c>
      <c r="E5985" t="inlineStr">
        <is>
          <t>oslo.db</t>
        </is>
      </c>
      <c r="F5985" t="inlineStr">
        <is>
          <t>&gt;=4.24.0</t>
        </is>
      </c>
      <c r="G5985" t="inlineStr">
        <is>
          <t>oslo.db</t>
        </is>
      </c>
      <c r="H5985" t="inlineStr">
        <is>
          <t>&gt;=4.23.0</t>
        </is>
      </c>
    </row>
    <row r="5986">
      <c r="A5986" t="inlineStr">
        <is>
          <t>neutron-lib</t>
        </is>
      </c>
      <c r="B5986" t="inlineStr">
        <is>
          <t>5e6153b144512e69157df8d16da71674f9c04778</t>
        </is>
      </c>
      <c r="C5986" t="inlineStr">
        <is>
          <t>2017-09-20 17:21:47+00:00</t>
        </is>
      </c>
      <c r="D5986" t="inlineStr">
        <is>
          <t>verchange</t>
        </is>
      </c>
      <c r="E5986" t="inlineStr">
        <is>
          <t>oslo.log</t>
        </is>
      </c>
      <c r="F5986" t="inlineStr">
        <is>
          <t>&gt;=3.30.0</t>
        </is>
      </c>
      <c r="G5986" t="inlineStr">
        <is>
          <t>oslo.log</t>
        </is>
      </c>
      <c r="H5986" t="inlineStr">
        <is>
          <t>&gt;=3.22.0</t>
        </is>
      </c>
    </row>
    <row r="5987">
      <c r="A5987" t="inlineStr">
        <is>
          <t>neutron-lib</t>
        </is>
      </c>
      <c r="B5987" t="inlineStr">
        <is>
          <t>5e6153b144512e69157df8d16da71674f9c04778</t>
        </is>
      </c>
      <c r="C5987" t="inlineStr">
        <is>
          <t>2017-09-20 17:21:47+00:00</t>
        </is>
      </c>
      <c r="D5987" t="inlineStr">
        <is>
          <t>add</t>
        </is>
      </c>
      <c r="E5987" t="inlineStr">
        <is>
          <t>oslo.serialization</t>
        </is>
      </c>
      <c r="F5987" t="inlineStr">
        <is>
          <t>&gt;=1.10.0;!=2.19.1</t>
        </is>
      </c>
      <c r="G5987" t="inlineStr"/>
      <c r="H5987" t="inlineStr"/>
    </row>
    <row r="5988">
      <c r="A5988" t="inlineStr">
        <is>
          <t>neutron-lib</t>
        </is>
      </c>
      <c r="B5988" t="inlineStr">
        <is>
          <t>5e6153b144512e69157df8d16da71674f9c04778</t>
        </is>
      </c>
      <c r="C5988" t="inlineStr">
        <is>
          <t>2017-09-20 17:21:47+00:00</t>
        </is>
      </c>
      <c r="D5988" t="inlineStr">
        <is>
          <t>add</t>
        </is>
      </c>
      <c r="E5988" t="inlineStr">
        <is>
          <t>WebOb</t>
        </is>
      </c>
      <c r="F5988" t="inlineStr">
        <is>
          <t>&gt;=1.7.1</t>
        </is>
      </c>
      <c r="G5988" t="inlineStr"/>
      <c r="H5988" t="inlineStr"/>
    </row>
    <row r="5989">
      <c r="A5989" t="inlineStr">
        <is>
          <t>neutron-lib</t>
        </is>
      </c>
      <c r="B5989" t="inlineStr">
        <is>
          <t>ff5ee1720dcc8accc021c0a621b6c664fb4a50c0</t>
        </is>
      </c>
      <c r="C5989" t="inlineStr">
        <is>
          <t>2017-10-24 02:15:14+00:00</t>
        </is>
      </c>
      <c r="D5989" t="inlineStr">
        <is>
          <t>verchange</t>
        </is>
      </c>
      <c r="E5989" t="inlineStr">
        <is>
          <t>oslo.utils</t>
        </is>
      </c>
      <c r="F5989" t="inlineStr">
        <is>
          <t>&gt;=3.28.0</t>
        </is>
      </c>
      <c r="G5989" t="inlineStr">
        <is>
          <t>oslo.utils</t>
        </is>
      </c>
      <c r="H5989" t="inlineStr">
        <is>
          <t>&gt;=3.20.0</t>
        </is>
      </c>
    </row>
    <row r="5990">
      <c r="A5990" t="inlineStr">
        <is>
          <t>neutron-lib</t>
        </is>
      </c>
      <c r="B5990" t="inlineStr">
        <is>
          <t>ff5ee1720dcc8accc021c0a621b6c664fb4a50c0</t>
        </is>
      </c>
      <c r="C5990" t="inlineStr">
        <is>
          <t>2017-10-24 02:15:14+00:00</t>
        </is>
      </c>
      <c r="D5990" t="inlineStr">
        <is>
          <t>verchange</t>
        </is>
      </c>
      <c r="E5990" t="inlineStr">
        <is>
          <t>oslo.config</t>
        </is>
      </c>
      <c r="F5990" t="inlineStr">
        <is>
          <t>&gt;=4.6.0</t>
        </is>
      </c>
      <c r="G5990" t="inlineStr">
        <is>
          <t>oslo.config</t>
        </is>
      </c>
      <c r="H5990" t="inlineStr">
        <is>
          <t>!=4.3.0;&gt;=4.0.0;!=4.4.0</t>
        </is>
      </c>
    </row>
    <row r="5991">
      <c r="A5991" t="inlineStr">
        <is>
          <t>neutron-lib</t>
        </is>
      </c>
      <c r="B5991" t="inlineStr">
        <is>
          <t>ff5ee1720dcc8accc021c0a621b6c664fb4a50c0</t>
        </is>
      </c>
      <c r="C5991" t="inlineStr">
        <is>
          <t>2017-10-24 02:15:14+00:00</t>
        </is>
      </c>
      <c r="D5991" t="inlineStr">
        <is>
          <t>verchange</t>
        </is>
      </c>
      <c r="E5991" t="inlineStr">
        <is>
          <t>oslo.db</t>
        </is>
      </c>
      <c r="F5991" t="inlineStr">
        <is>
          <t>&gt;=4.27.0</t>
        </is>
      </c>
      <c r="G5991" t="inlineStr">
        <is>
          <t>oslo.db</t>
        </is>
      </c>
      <c r="H5991" t="inlineStr">
        <is>
          <t>&gt;=4.24.0</t>
        </is>
      </c>
    </row>
    <row r="5992">
      <c r="A5992" t="inlineStr">
        <is>
          <t>neutron-lib</t>
        </is>
      </c>
      <c r="B5992" t="inlineStr">
        <is>
          <t>ff5ee1720dcc8accc021c0a621b6c664fb4a50c0</t>
        </is>
      </c>
      <c r="C5992" t="inlineStr">
        <is>
          <t>2017-10-24 02:15:14+00:00</t>
        </is>
      </c>
      <c r="D5992" t="inlineStr">
        <is>
          <t>verchange</t>
        </is>
      </c>
      <c r="E5992" t="inlineStr">
        <is>
          <t>oslo.messaging</t>
        </is>
      </c>
      <c r="F5992" t="inlineStr">
        <is>
          <t>&gt;=5.29.0</t>
        </is>
      </c>
      <c r="G5992" t="inlineStr">
        <is>
          <t>oslo.messaging</t>
        </is>
      </c>
      <c r="H5992" t="inlineStr">
        <is>
          <t>!=5.25.0;&gt;=5.24.2</t>
        </is>
      </c>
    </row>
    <row r="5993">
      <c r="A5993" t="inlineStr">
        <is>
          <t>neutron-lib</t>
        </is>
      </c>
      <c r="B5993" t="inlineStr">
        <is>
          <t>ff5ee1720dcc8accc021c0a621b6c664fb4a50c0</t>
        </is>
      </c>
      <c r="C5993" t="inlineStr">
        <is>
          <t>2017-10-24 02:15:14+00:00</t>
        </is>
      </c>
      <c r="D5993" t="inlineStr">
        <is>
          <t>verchange</t>
        </is>
      </c>
      <c r="E5993" t="inlineStr">
        <is>
          <t>oslo.concurrency</t>
        </is>
      </c>
      <c r="F5993" t="inlineStr">
        <is>
          <t>&gt;=3.20.0</t>
        </is>
      </c>
      <c r="G5993" t="inlineStr">
        <is>
          <t>oslo.concurrency</t>
        </is>
      </c>
      <c r="H5993" t="inlineStr">
        <is>
          <t>&gt;=3.8.0</t>
        </is>
      </c>
    </row>
    <row r="5994">
      <c r="A5994" t="inlineStr">
        <is>
          <t>neutron-lib</t>
        </is>
      </c>
      <c r="B5994" t="inlineStr">
        <is>
          <t>ff5ee1720dcc8accc021c0a621b6c664fb4a50c0</t>
        </is>
      </c>
      <c r="C5994" t="inlineStr">
        <is>
          <t>2017-10-24 02:15:14+00:00</t>
        </is>
      </c>
      <c r="D5994" t="inlineStr">
        <is>
          <t>verchange</t>
        </is>
      </c>
      <c r="E5994" t="inlineStr">
        <is>
          <t>oslo.service</t>
        </is>
      </c>
      <c r="F5994" t="inlineStr">
        <is>
          <t>&gt;=1.24.0</t>
        </is>
      </c>
      <c r="G5994" t="inlineStr">
        <is>
          <t>oslo.service</t>
        </is>
      </c>
      <c r="H5994" t="inlineStr">
        <is>
          <t>&gt;=1.10.0</t>
        </is>
      </c>
    </row>
    <row r="5995">
      <c r="A5995" t="inlineStr">
        <is>
          <t>neutron-lib</t>
        </is>
      </c>
      <c r="B5995" t="inlineStr">
        <is>
          <t>ff5ee1720dcc8accc021c0a621b6c664fb4a50c0</t>
        </is>
      </c>
      <c r="C5995" t="inlineStr">
        <is>
          <t>2017-10-24 02:15:14+00:00</t>
        </is>
      </c>
      <c r="D5995" t="inlineStr">
        <is>
          <t>verchange</t>
        </is>
      </c>
      <c r="E5995" t="inlineStr">
        <is>
          <t>oslo.serialization</t>
        </is>
      </c>
      <c r="F5995" t="inlineStr">
        <is>
          <t>!=2.19.1;&gt;=2.18.0</t>
        </is>
      </c>
      <c r="G5995" t="inlineStr">
        <is>
          <t>oslo.serialization</t>
        </is>
      </c>
      <c r="H5995" t="inlineStr">
        <is>
          <t>&gt;=1.10.0;!=2.19.1</t>
        </is>
      </c>
    </row>
    <row r="5996">
      <c r="A5996" t="inlineStr">
        <is>
          <t>neutron-lib</t>
        </is>
      </c>
      <c r="B5996" t="inlineStr">
        <is>
          <t>ff5ee1720dcc8accc021c0a621b6c664fb4a50c0</t>
        </is>
      </c>
      <c r="C5996" t="inlineStr">
        <is>
          <t>2017-10-24 02:15:14+00:00</t>
        </is>
      </c>
      <c r="D5996" t="inlineStr">
        <is>
          <t>verchange</t>
        </is>
      </c>
      <c r="E5996" t="inlineStr">
        <is>
          <t>oslo.i18n</t>
        </is>
      </c>
      <c r="F5996" t="inlineStr">
        <is>
          <t>&gt;=3.15.3</t>
        </is>
      </c>
      <c r="G5996" t="inlineStr">
        <is>
          <t>oslo.i18n</t>
        </is>
      </c>
      <c r="H5996" t="inlineStr">
        <is>
          <t>&gt;=2.1.0;!=3.15.2</t>
        </is>
      </c>
    </row>
    <row r="5997">
      <c r="A5997" t="inlineStr">
        <is>
          <t>neutron-lib</t>
        </is>
      </c>
      <c r="B5997" t="inlineStr">
        <is>
          <t>cd07c7bc095f41670fb3813e55b659fe943ded1b</t>
        </is>
      </c>
      <c r="C5997" t="inlineStr">
        <is>
          <t>2018-01-09 20:03:07+00:00</t>
        </is>
      </c>
      <c r="D5997" t="inlineStr">
        <is>
          <t>verchange</t>
        </is>
      </c>
      <c r="E5997" t="inlineStr">
        <is>
          <t>oslo.context</t>
        </is>
      </c>
      <c r="F5997" t="inlineStr">
        <is>
          <t>&gt;=2.19.2</t>
        </is>
      </c>
      <c r="G5997" t="inlineStr">
        <is>
          <t>oslo.context</t>
        </is>
      </c>
      <c r="H5997" t="inlineStr">
        <is>
          <t>&gt;=2.14.0</t>
        </is>
      </c>
    </row>
    <row r="5998">
      <c r="A5998" t="inlineStr">
        <is>
          <t>neutron-lib</t>
        </is>
      </c>
      <c r="B5998" t="inlineStr">
        <is>
          <t>cd07c7bc095f41670fb3813e55b659fe943ded1b</t>
        </is>
      </c>
      <c r="C5998" t="inlineStr">
        <is>
          <t>2018-01-09 20:03:07+00:00</t>
        </is>
      </c>
      <c r="D5998" t="inlineStr">
        <is>
          <t>verchange</t>
        </is>
      </c>
      <c r="E5998" t="inlineStr">
        <is>
          <t>oslo.utils</t>
        </is>
      </c>
      <c r="F5998" t="inlineStr">
        <is>
          <t>&gt;=3.33.0</t>
        </is>
      </c>
      <c r="G5998" t="inlineStr">
        <is>
          <t>oslo.utils</t>
        </is>
      </c>
      <c r="H5998" t="inlineStr">
        <is>
          <t>&gt;=3.28.0</t>
        </is>
      </c>
    </row>
    <row r="5999">
      <c r="A5999" t="inlineStr">
        <is>
          <t>neutron-lib</t>
        </is>
      </c>
      <c r="B5999" t="inlineStr">
        <is>
          <t>cd07c7bc095f41670fb3813e55b659fe943ded1b</t>
        </is>
      </c>
      <c r="C5999" t="inlineStr">
        <is>
          <t>2018-01-09 20:03:07+00:00</t>
        </is>
      </c>
      <c r="D5999" t="inlineStr">
        <is>
          <t>verchange</t>
        </is>
      </c>
      <c r="E5999" t="inlineStr">
        <is>
          <t>oslo.config</t>
        </is>
      </c>
      <c r="F5999" t="inlineStr">
        <is>
          <t>&gt;=5.1.0</t>
        </is>
      </c>
      <c r="G5999" t="inlineStr">
        <is>
          <t>oslo.config</t>
        </is>
      </c>
      <c r="H5999" t="inlineStr">
        <is>
          <t>&gt;=4.6.0</t>
        </is>
      </c>
    </row>
    <row r="6000">
      <c r="A6000" t="inlineStr">
        <is>
          <t>neutron-lib</t>
        </is>
      </c>
      <c r="B6000" t="inlineStr">
        <is>
          <t>cd07c7bc095f41670fb3813e55b659fe943ded1b</t>
        </is>
      </c>
      <c r="C6000" t="inlineStr">
        <is>
          <t>2018-01-09 20:03:07+00:00</t>
        </is>
      </c>
      <c r="D6000" t="inlineStr">
        <is>
          <t>verchange</t>
        </is>
      </c>
      <c r="E6000" t="inlineStr">
        <is>
          <t>oslo.policy</t>
        </is>
      </c>
      <c r="F6000" t="inlineStr">
        <is>
          <t>&gt;=1.30.0</t>
        </is>
      </c>
      <c r="G6000" t="inlineStr">
        <is>
          <t>oslo.policy</t>
        </is>
      </c>
      <c r="H6000" t="inlineStr">
        <is>
          <t>&gt;=1.23.0</t>
        </is>
      </c>
    </row>
    <row r="6001">
      <c r="A6001" t="inlineStr">
        <is>
          <t>neutron-lib</t>
        </is>
      </c>
      <c r="B6001" t="inlineStr">
        <is>
          <t>cd07c7bc095f41670fb3813e55b659fe943ded1b</t>
        </is>
      </c>
      <c r="C6001" t="inlineStr">
        <is>
          <t>2018-01-09 20:03:07+00:00</t>
        </is>
      </c>
      <c r="D6001" t="inlineStr">
        <is>
          <t>verchange</t>
        </is>
      </c>
      <c r="E6001" t="inlineStr">
        <is>
          <t>oslo.service</t>
        </is>
      </c>
      <c r="F6001" t="inlineStr">
        <is>
          <t>&gt;=1.24.0;!=1.28.1</t>
        </is>
      </c>
      <c r="G6001" t="inlineStr">
        <is>
          <t>oslo.service</t>
        </is>
      </c>
      <c r="H6001" t="inlineStr">
        <is>
          <t>&gt;=1.24.0</t>
        </is>
      </c>
    </row>
    <row r="6002">
      <c r="A6002" t="inlineStr">
        <is>
          <t>neutron-lib</t>
        </is>
      </c>
      <c r="B6002" t="inlineStr">
        <is>
          <t>cd07c7bc095f41670fb3813e55b659fe943ded1b</t>
        </is>
      </c>
      <c r="C6002" t="inlineStr">
        <is>
          <t>2018-01-09 20:03:07+00:00</t>
        </is>
      </c>
      <c r="D6002" t="inlineStr">
        <is>
          <t>add</t>
        </is>
      </c>
      <c r="E6002" t="inlineStr">
        <is>
          <t>keystoneauth1</t>
        </is>
      </c>
      <c r="F6002" t="inlineStr">
        <is>
          <t>&gt;=3.3.0</t>
        </is>
      </c>
      <c r="G6002" t="inlineStr"/>
      <c r="H6002" t="inlineStr"/>
    </row>
    <row r="6003">
      <c r="A6003" t="inlineStr">
        <is>
          <t>neutron-lib</t>
        </is>
      </c>
      <c r="B6003" t="inlineStr">
        <is>
          <t>dcf96cd351a18ba96cffe77efc0a39e5c2071d3c</t>
        </is>
      </c>
      <c r="C6003" t="inlineStr">
        <is>
          <t>2018-01-22 23:20:04+00:00</t>
        </is>
      </c>
      <c r="D6003" t="inlineStr">
        <is>
          <t>verchange</t>
        </is>
      </c>
      <c r="E6003" t="inlineStr">
        <is>
          <t>oslo.log</t>
        </is>
      </c>
      <c r="F6003" t="inlineStr">
        <is>
          <t>&gt;=3.36.0</t>
        </is>
      </c>
      <c r="G6003" t="inlineStr">
        <is>
          <t>oslo.log</t>
        </is>
      </c>
      <c r="H6003" t="inlineStr">
        <is>
          <t>&gt;=3.30.0</t>
        </is>
      </c>
    </row>
    <row r="6004">
      <c r="A6004" t="inlineStr">
        <is>
          <t>neutron-lib</t>
        </is>
      </c>
      <c r="B6004" t="inlineStr">
        <is>
          <t>dcf96cd351a18ba96cffe77efc0a39e5c2071d3c</t>
        </is>
      </c>
      <c r="C6004" t="inlineStr">
        <is>
          <t>2018-01-22 23:20:04+00:00</t>
        </is>
      </c>
      <c r="D6004" t="inlineStr">
        <is>
          <t>verchange</t>
        </is>
      </c>
      <c r="E6004" t="inlineStr">
        <is>
          <t>oslo.concurrency</t>
        </is>
      </c>
      <c r="F6004" t="inlineStr">
        <is>
          <t>&gt;=3.25.0</t>
        </is>
      </c>
      <c r="G6004" t="inlineStr">
        <is>
          <t>oslo.concurrency</t>
        </is>
      </c>
      <c r="H6004" t="inlineStr">
        <is>
          <t>&gt;=3.20.0</t>
        </is>
      </c>
    </row>
    <row r="6005">
      <c r="A6005" t="inlineStr">
        <is>
          <t>neutron-lib</t>
        </is>
      </c>
      <c r="B6005" t="inlineStr">
        <is>
          <t>b34d0e94b383f97dc16672c62bed123eab0ef787</t>
        </is>
      </c>
      <c r="C6005" t="inlineStr">
        <is>
          <t>2018-04-26 19:39:20+00:00</t>
        </is>
      </c>
      <c r="D6005" t="inlineStr">
        <is>
          <t>verchange</t>
        </is>
      </c>
      <c r="E6005" t="inlineStr">
        <is>
          <t>oslo.concurrency</t>
        </is>
      </c>
      <c r="F6005" t="inlineStr">
        <is>
          <t>&gt;=3.26.0</t>
        </is>
      </c>
      <c r="G6005" t="inlineStr">
        <is>
          <t>oslo.concurrency</t>
        </is>
      </c>
      <c r="H6005" t="inlineStr">
        <is>
          <t>&gt;=3.25.0</t>
        </is>
      </c>
    </row>
    <row r="6006">
      <c r="A6006" t="inlineStr">
        <is>
          <t>neutron-lib</t>
        </is>
      </c>
      <c r="B6006" t="inlineStr">
        <is>
          <t>b34d0e94b383f97dc16672c62bed123eab0ef787</t>
        </is>
      </c>
      <c r="C6006" t="inlineStr">
        <is>
          <t>2018-04-26 19:39:20+00:00</t>
        </is>
      </c>
      <c r="D6006" t="inlineStr">
        <is>
          <t>verchange</t>
        </is>
      </c>
      <c r="E6006" t="inlineStr">
        <is>
          <t>oslo.config</t>
        </is>
      </c>
      <c r="F6006" t="inlineStr">
        <is>
          <t>&gt;=5.2.0</t>
        </is>
      </c>
      <c r="G6006" t="inlineStr">
        <is>
          <t>oslo.config</t>
        </is>
      </c>
      <c r="H6006" t="inlineStr">
        <is>
          <t>&gt;=5.1.0</t>
        </is>
      </c>
    </row>
    <row r="6007">
      <c r="A6007" t="inlineStr">
        <is>
          <t>neutron-lib</t>
        </is>
      </c>
      <c r="B6007" t="inlineStr">
        <is>
          <t>b34d0e94b383f97dc16672c62bed123eab0ef787</t>
        </is>
      </c>
      <c r="C6007" t="inlineStr">
        <is>
          <t>2018-04-26 19:39:20+00:00</t>
        </is>
      </c>
      <c r="D6007" t="inlineStr">
        <is>
          <t>verchange</t>
        </is>
      </c>
      <c r="E6007" t="inlineStr">
        <is>
          <t>keystoneauth1</t>
        </is>
      </c>
      <c r="F6007" t="inlineStr">
        <is>
          <t>&gt;=3.4.0</t>
        </is>
      </c>
      <c r="G6007" t="inlineStr">
        <is>
          <t>keystoneauth1</t>
        </is>
      </c>
      <c r="H6007" t="inlineStr">
        <is>
          <t>&gt;=3.3.0</t>
        </is>
      </c>
    </row>
    <row r="6008">
      <c r="A6008" t="inlineStr">
        <is>
          <t>neutron-lib</t>
        </is>
      </c>
      <c r="B6008" t="inlineStr">
        <is>
          <t>b34d0e94b383f97dc16672c62bed123eab0ef787</t>
        </is>
      </c>
      <c r="C6008" t="inlineStr">
        <is>
          <t>2018-04-26 19:39:20+00:00</t>
        </is>
      </c>
      <c r="D6008" t="inlineStr">
        <is>
          <t>add</t>
        </is>
      </c>
      <c r="E6008" t="inlineStr">
        <is>
          <t>pecan</t>
        </is>
      </c>
      <c r="F6008" t="inlineStr">
        <is>
          <t>!=1.0.3;!=1.0.4;!=1.0.2;!=1.2;&gt;=1.0.0</t>
        </is>
      </c>
      <c r="G6008" t="inlineStr"/>
      <c r="H6008" t="inlineStr"/>
    </row>
    <row r="6009">
      <c r="A6009" t="inlineStr">
        <is>
          <t>neutron-lib</t>
        </is>
      </c>
      <c r="B6009" t="inlineStr">
        <is>
          <t>b34d0e94b383f97dc16672c62bed123eab0ef787</t>
        </is>
      </c>
      <c r="C6009" t="inlineStr">
        <is>
          <t>2018-04-26 19:39:20+00:00</t>
        </is>
      </c>
      <c r="D6009" t="inlineStr">
        <is>
          <t>add</t>
        </is>
      </c>
      <c r="E6009" t="inlineStr">
        <is>
          <t>six</t>
        </is>
      </c>
      <c r="F6009" t="inlineStr">
        <is>
          <t>&gt;=1.10.0</t>
        </is>
      </c>
      <c r="G6009" t="inlineStr"/>
      <c r="H6009" t="inlineStr"/>
    </row>
    <row r="6010">
      <c r="A6010" t="inlineStr">
        <is>
          <t>neutron-lib</t>
        </is>
      </c>
      <c r="B6010" t="inlineStr">
        <is>
          <t>b34d0e94b383f97dc16672c62bed123eab0ef787</t>
        </is>
      </c>
      <c r="C6010" t="inlineStr">
        <is>
          <t>2018-04-26 19:39:20+00:00</t>
        </is>
      </c>
      <c r="D6010" t="inlineStr">
        <is>
          <t>add</t>
        </is>
      </c>
      <c r="E6010" t="inlineStr">
        <is>
          <t>oslo.versionedobjects</t>
        </is>
      </c>
      <c r="F6010" t="inlineStr">
        <is>
          <t>&gt;=1.31.2</t>
        </is>
      </c>
      <c r="G6010" t="inlineStr"/>
      <c r="H6010" t="inlineStr"/>
    </row>
    <row r="6011">
      <c r="A6011" t="inlineStr">
        <is>
          <t>neutron-lib</t>
        </is>
      </c>
      <c r="B6011" t="inlineStr">
        <is>
          <t>b34d0e94b383f97dc16672c62bed123eab0ef787</t>
        </is>
      </c>
      <c r="C6011" t="inlineStr">
        <is>
          <t>2018-04-26 19:39:20+00:00</t>
        </is>
      </c>
      <c r="D6011" t="inlineStr">
        <is>
          <t>add</t>
        </is>
      </c>
      <c r="E6011" t="inlineStr">
        <is>
          <t>osprofiler</t>
        </is>
      </c>
      <c r="F6011" t="inlineStr">
        <is>
          <t>&gt;=1.4.0</t>
        </is>
      </c>
      <c r="G6011" t="inlineStr"/>
      <c r="H6011" t="inlineStr"/>
    </row>
    <row r="6012">
      <c r="A6012" t="inlineStr">
        <is>
          <t>neutron-lib</t>
        </is>
      </c>
      <c r="B6012" t="inlineStr">
        <is>
          <t>b34d0e94b383f97dc16672c62bed123eab0ef787</t>
        </is>
      </c>
      <c r="C6012" t="inlineStr">
        <is>
          <t>2018-04-26 19:39:20+00:00</t>
        </is>
      </c>
      <c r="D6012" t="inlineStr">
        <is>
          <t>add</t>
        </is>
      </c>
      <c r="E6012" t="inlineStr">
        <is>
          <t>weakrefmethod</t>
        </is>
      </c>
      <c r="F6012" t="inlineStr">
        <is>
          <t>&gt;=1.0.2</t>
        </is>
      </c>
      <c r="G6012" t="inlineStr"/>
      <c r="H6012" t="inlineStr"/>
    </row>
    <row r="6013">
      <c r="A6013" t="inlineStr">
        <is>
          <t>neutron-lib</t>
        </is>
      </c>
      <c r="B6013" t="inlineStr">
        <is>
          <t>b34d0e94b383f97dc16672c62bed123eab0ef787</t>
        </is>
      </c>
      <c r="C6013" t="inlineStr">
        <is>
          <t>2018-04-26 19:39:20+00:00</t>
        </is>
      </c>
      <c r="D6013" t="inlineStr">
        <is>
          <t>rem</t>
        </is>
      </c>
      <c r="E6013" t="inlineStr"/>
      <c r="F6013" t="inlineStr"/>
      <c r="G6013" t="inlineStr">
        <is>
          <t>debtcollector</t>
        </is>
      </c>
      <c r="H6013" t="inlineStr">
        <is>
          <t>&gt;=1.2.0</t>
        </is>
      </c>
    </row>
    <row r="6014">
      <c r="A6014" t="inlineStr">
        <is>
          <t>neutron-lib</t>
        </is>
      </c>
      <c r="B6014" t="inlineStr">
        <is>
          <t>0cea7b9debaf5d48465ca86e1a989422d4831aa1</t>
        </is>
      </c>
      <c r="C6014" t="inlineStr">
        <is>
          <t>2018-09-25 21:05:24+00:00</t>
        </is>
      </c>
      <c r="D6014" t="inlineStr">
        <is>
          <t>add</t>
        </is>
      </c>
      <c r="E6014" t="inlineStr">
        <is>
          <t>os-traits</t>
        </is>
      </c>
      <c r="F6014" t="inlineStr">
        <is>
          <t>&gt;=0.9.0</t>
        </is>
      </c>
      <c r="G6014" t="inlineStr"/>
      <c r="H6014" t="inlineStr"/>
    </row>
    <row r="6015">
      <c r="A6015" t="inlineStr">
        <is>
          <t>neutron-lib</t>
        </is>
      </c>
      <c r="B6015" t="inlineStr">
        <is>
          <t>98764984c9ab722312b89236da2456bc40429987</t>
        </is>
      </c>
      <c r="C6015" t="inlineStr">
        <is>
          <t>2019-01-21 20:18:36+00:00</t>
        </is>
      </c>
      <c r="D6015" t="inlineStr">
        <is>
          <t>verchange</t>
        </is>
      </c>
      <c r="E6015" t="inlineStr">
        <is>
          <t>SQLAlchemy</t>
        </is>
      </c>
      <c r="F6015" t="inlineStr">
        <is>
          <t>&gt;=1.2.0</t>
        </is>
      </c>
      <c r="G6015" t="inlineStr">
        <is>
          <t>SQLAlchemy</t>
        </is>
      </c>
      <c r="H6015" t="inlineStr">
        <is>
          <t>&gt;=1.0.10;!=1.1.5;!=1.1.8;!=1.1.6;!=1.1.7</t>
        </is>
      </c>
    </row>
    <row r="6016">
      <c r="A6016" t="inlineStr">
        <is>
          <t>neutron-lib</t>
        </is>
      </c>
      <c r="B6016" t="inlineStr">
        <is>
          <t>fc2a81058bfd3ba9fd3501660156c71ff1c8129c</t>
        </is>
      </c>
      <c r="C6016" t="inlineStr">
        <is>
          <t>2019-02-28 17:04:58+00:00</t>
        </is>
      </c>
      <c r="D6016" t="inlineStr">
        <is>
          <t>verchange</t>
        </is>
      </c>
      <c r="E6016" t="inlineStr">
        <is>
          <t>oslo.db</t>
        </is>
      </c>
      <c r="F6016" t="inlineStr">
        <is>
          <t>&gt;=4.37.0</t>
        </is>
      </c>
      <c r="G6016" t="inlineStr">
        <is>
          <t>oslo.db</t>
        </is>
      </c>
      <c r="H6016" t="inlineStr">
        <is>
          <t>&gt;=4.27.0</t>
        </is>
      </c>
    </row>
    <row r="6017">
      <c r="A6017" t="inlineStr">
        <is>
          <t>neutron-lib</t>
        </is>
      </c>
      <c r="B6017" t="inlineStr">
        <is>
          <t>fc2a81058bfd3ba9fd3501660156c71ff1c8129c</t>
        </is>
      </c>
      <c r="C6017" t="inlineStr">
        <is>
          <t>2019-02-28 17:04:58+00:00</t>
        </is>
      </c>
      <c r="D6017" t="inlineStr">
        <is>
          <t>add</t>
        </is>
      </c>
      <c r="E6017" t="inlineStr">
        <is>
          <t>setproctitle</t>
        </is>
      </c>
      <c r="F6017" t="inlineStr">
        <is>
          <t>&gt;=1.1.10</t>
        </is>
      </c>
      <c r="G6017" t="inlineStr"/>
      <c r="H6017" t="inlineStr"/>
    </row>
    <row r="6018">
      <c r="A6018" t="inlineStr">
        <is>
          <t>neutron-lib</t>
        </is>
      </c>
      <c r="B6018" t="inlineStr">
        <is>
          <t>c942e826343b111c1d232e13e52ea4178f6ecea3</t>
        </is>
      </c>
      <c r="C6018" t="inlineStr">
        <is>
          <t>2019-04-19 00:09:23+00:00</t>
        </is>
      </c>
      <c r="D6018" t="inlineStr">
        <is>
          <t>add</t>
        </is>
      </c>
      <c r="E6018" t="inlineStr">
        <is>
          <t>netaddr</t>
        </is>
      </c>
      <c r="F6018" t="inlineStr">
        <is>
          <t>&gt;=0.7.18</t>
        </is>
      </c>
      <c r="G6018" t="inlineStr"/>
      <c r="H6018" t="inlineStr"/>
    </row>
    <row r="6019">
      <c r="A6019" t="inlineStr">
        <is>
          <t>neutron-lib</t>
        </is>
      </c>
      <c r="B6019" t="inlineStr">
        <is>
          <t>104627a9336c2cff6808dc0024c43c6b0a7a723c</t>
        </is>
      </c>
      <c r="C6019" t="inlineStr">
        <is>
          <t>2019-08-19 22:27:10+00:00</t>
        </is>
      </c>
      <c r="D6019" t="inlineStr">
        <is>
          <t>add</t>
        </is>
      </c>
      <c r="E6019" t="inlineStr">
        <is>
          <t>os-ken</t>
        </is>
      </c>
      <c r="F6019" t="inlineStr">
        <is>
          <t>&gt;=0.3.0</t>
        </is>
      </c>
      <c r="G6019" t="inlineStr"/>
      <c r="H6019" t="inlineStr"/>
    </row>
    <row r="6020">
      <c r="A6020" t="inlineStr">
        <is>
          <t>neutron-lib</t>
        </is>
      </c>
      <c r="B6020" t="inlineStr">
        <is>
          <t>1d9d6d7bf5095efe96191741a93f37446ca4d1a4</t>
        </is>
      </c>
      <c r="C6020" t="inlineStr">
        <is>
          <t>2020-01-13 19:50:39+00:00</t>
        </is>
      </c>
      <c r="D6020" t="inlineStr">
        <is>
          <t>rem</t>
        </is>
      </c>
      <c r="E6020" t="inlineStr"/>
      <c r="F6020" t="inlineStr"/>
      <c r="G6020" t="inlineStr">
        <is>
          <t>weakrefmethod</t>
        </is>
      </c>
      <c r="H6020" t="inlineStr">
        <is>
          <t>&gt;=1.0.2</t>
        </is>
      </c>
    </row>
    <row r="6021">
      <c r="A6021" t="inlineStr">
        <is>
          <t>neutron-lib</t>
        </is>
      </c>
      <c r="B6021" t="inlineStr">
        <is>
          <t>6f3fb7fc8199b8c374e6e97a2e5a617a47b30671</t>
        </is>
      </c>
      <c r="C6021" t="inlineStr">
        <is>
          <t>2020-02-14 22:20:09+00:00</t>
        </is>
      </c>
      <c r="D6021" t="inlineStr">
        <is>
          <t>rem</t>
        </is>
      </c>
      <c r="E6021" t="inlineStr"/>
      <c r="F6021" t="inlineStr"/>
      <c r="G6021" t="inlineStr">
        <is>
          <t>six</t>
        </is>
      </c>
      <c r="H6021" t="inlineStr">
        <is>
          <t>&gt;=1.10.0</t>
        </is>
      </c>
    </row>
    <row r="6022">
      <c r="A6022" t="inlineStr">
        <is>
          <t>neutron-lib</t>
        </is>
      </c>
      <c r="B6022" t="inlineStr">
        <is>
          <t>9c254f81e090b623bcd467ed9b527efe6601f955</t>
        </is>
      </c>
      <c r="C6022" t="inlineStr">
        <is>
          <t>2020-10-02 20:41:52+00:00</t>
        </is>
      </c>
      <c r="D6022" t="inlineStr">
        <is>
          <t>verchange</t>
        </is>
      </c>
      <c r="E6022" t="inlineStr">
        <is>
          <t>oslo.db</t>
        </is>
      </c>
      <c r="F6022" t="inlineStr">
        <is>
          <t>&gt;=4.44.0</t>
        </is>
      </c>
      <c r="G6022" t="inlineStr">
        <is>
          <t>oslo.db</t>
        </is>
      </c>
      <c r="H6022" t="inlineStr">
        <is>
          <t>&gt;=4.37.0</t>
        </is>
      </c>
    </row>
    <row r="6023">
      <c r="A6023" t="inlineStr">
        <is>
          <t>neutron-lib</t>
        </is>
      </c>
      <c r="B6023" t="inlineStr">
        <is>
          <t>9c254f81e090b623bcd467ed9b527efe6601f955</t>
        </is>
      </c>
      <c r="C6023" t="inlineStr">
        <is>
          <t>2020-10-02 20:41:52+00:00</t>
        </is>
      </c>
      <c r="D6023" t="inlineStr">
        <is>
          <t>verchange</t>
        </is>
      </c>
      <c r="E6023" t="inlineStr">
        <is>
          <t>oslo.messaging</t>
        </is>
      </c>
      <c r="F6023" t="inlineStr">
        <is>
          <t>&gt;=7.0.0</t>
        </is>
      </c>
      <c r="G6023" t="inlineStr">
        <is>
          <t>oslo.messaging</t>
        </is>
      </c>
      <c r="H6023" t="inlineStr">
        <is>
          <t>&gt;=5.29.0</t>
        </is>
      </c>
    </row>
    <row r="6024">
      <c r="A6024" t="inlineStr">
        <is>
          <t>neutron-lib</t>
        </is>
      </c>
      <c r="B6024" t="inlineStr">
        <is>
          <t>90ac6aeb58c76bbbf53fe0d899e8b13c7d1871c1</t>
        </is>
      </c>
      <c r="C6024" t="inlineStr">
        <is>
          <t>2021-03-16 14:10:04+00:00</t>
        </is>
      </c>
      <c r="D6024" t="inlineStr">
        <is>
          <t>verchange</t>
        </is>
      </c>
      <c r="E6024" t="inlineStr">
        <is>
          <t>oslo.context</t>
        </is>
      </c>
      <c r="F6024" t="inlineStr">
        <is>
          <t>&gt;=2.22.0</t>
        </is>
      </c>
      <c r="G6024" t="inlineStr">
        <is>
          <t>oslo.context</t>
        </is>
      </c>
      <c r="H6024" t="inlineStr">
        <is>
          <t>&gt;=2.19.2</t>
        </is>
      </c>
    </row>
    <row r="6025">
      <c r="A6025" t="inlineStr">
        <is>
          <t>neutron-lib</t>
        </is>
      </c>
      <c r="B6025" t="inlineStr">
        <is>
          <t>90ac6aeb58c76bbbf53fe0d899e8b13c7d1871c1</t>
        </is>
      </c>
      <c r="C6025" t="inlineStr">
        <is>
          <t>2021-03-16 14:10:04+00:00</t>
        </is>
      </c>
      <c r="D6025" t="inlineStr">
        <is>
          <t>verchange</t>
        </is>
      </c>
      <c r="E6025" t="inlineStr">
        <is>
          <t>oslo.utils</t>
        </is>
      </c>
      <c r="F6025" t="inlineStr">
        <is>
          <t>&gt;=4.5.0</t>
        </is>
      </c>
      <c r="G6025" t="inlineStr">
        <is>
          <t>oslo.utils</t>
        </is>
      </c>
      <c r="H6025" t="inlineStr">
        <is>
          <t>&gt;=3.33.0</t>
        </is>
      </c>
    </row>
    <row r="6026">
      <c r="A6026" t="inlineStr">
        <is>
          <t>neutron-lib</t>
        </is>
      </c>
      <c r="B6026" t="inlineStr">
        <is>
          <t>90ac6aeb58c76bbbf53fe0d899e8b13c7d1871c1</t>
        </is>
      </c>
      <c r="C6026" t="inlineStr">
        <is>
          <t>2021-03-16 14:10:04+00:00</t>
        </is>
      </c>
      <c r="D6026" t="inlineStr">
        <is>
          <t>verchange</t>
        </is>
      </c>
      <c r="E6026" t="inlineStr">
        <is>
          <t>oslo.config</t>
        </is>
      </c>
      <c r="F6026" t="inlineStr">
        <is>
          <t>&gt;=8.0.0</t>
        </is>
      </c>
      <c r="G6026" t="inlineStr">
        <is>
          <t>oslo.config</t>
        </is>
      </c>
      <c r="H6026" t="inlineStr">
        <is>
          <t>&gt;=5.2.0</t>
        </is>
      </c>
    </row>
    <row r="6027">
      <c r="A6027" t="inlineStr">
        <is>
          <t>neutron-lib</t>
        </is>
      </c>
      <c r="B6027" t="inlineStr">
        <is>
          <t>90ac6aeb58c76bbbf53fe0d899e8b13c7d1871c1</t>
        </is>
      </c>
      <c r="C6027" t="inlineStr">
        <is>
          <t>2021-03-16 14:10:04+00:00</t>
        </is>
      </c>
      <c r="D6027" t="inlineStr">
        <is>
          <t>verchange</t>
        </is>
      </c>
      <c r="E6027" t="inlineStr">
        <is>
          <t>keystoneauth1</t>
        </is>
      </c>
      <c r="F6027" t="inlineStr">
        <is>
          <t>&gt;=3.14.0</t>
        </is>
      </c>
      <c r="G6027" t="inlineStr">
        <is>
          <t>keystoneauth1</t>
        </is>
      </c>
      <c r="H6027" t="inlineStr">
        <is>
          <t>&gt;=3.4.0</t>
        </is>
      </c>
    </row>
    <row r="6028">
      <c r="A6028" t="inlineStr">
        <is>
          <t>neutron-lib</t>
        </is>
      </c>
      <c r="B6028" t="inlineStr">
        <is>
          <t>90ac6aeb58c76bbbf53fe0d899e8b13c7d1871c1</t>
        </is>
      </c>
      <c r="C6028" t="inlineStr">
        <is>
          <t>2021-03-16 14:10:04+00:00</t>
        </is>
      </c>
      <c r="D6028" t="inlineStr">
        <is>
          <t>verchange</t>
        </is>
      </c>
      <c r="E6028" t="inlineStr">
        <is>
          <t>oslo.policy</t>
        </is>
      </c>
      <c r="F6028" t="inlineStr">
        <is>
          <t>&gt;=3.6.2</t>
        </is>
      </c>
      <c r="G6028" t="inlineStr">
        <is>
          <t>oslo.policy</t>
        </is>
      </c>
      <c r="H6028" t="inlineStr">
        <is>
          <t>&gt;=1.30.0</t>
        </is>
      </c>
    </row>
    <row r="6029">
      <c r="A6029" t="inlineStr">
        <is>
          <t>neutron-lib</t>
        </is>
      </c>
      <c r="B6029" t="inlineStr">
        <is>
          <t>90ac6aeb58c76bbbf53fe0d899e8b13c7d1871c1</t>
        </is>
      </c>
      <c r="C6029" t="inlineStr">
        <is>
          <t>2021-03-16 14:10:04+00:00</t>
        </is>
      </c>
      <c r="D6029" t="inlineStr">
        <is>
          <t>verchange</t>
        </is>
      </c>
      <c r="E6029" t="inlineStr">
        <is>
          <t>pbr</t>
        </is>
      </c>
      <c r="F6029" t="inlineStr">
        <is>
          <t>&gt;=4.0.0</t>
        </is>
      </c>
      <c r="G6029" t="inlineStr">
        <is>
          <t>pbr</t>
        </is>
      </c>
      <c r="H6029" t="inlineStr">
        <is>
          <t>&gt;=2.0.0;!=2.1.0</t>
        </is>
      </c>
    </row>
    <row r="6030">
      <c r="A6030" t="inlineStr">
        <is>
          <t>neutron-lib</t>
        </is>
      </c>
      <c r="B6030" t="inlineStr">
        <is>
          <t>90ac6aeb58c76bbbf53fe0d899e8b13c7d1871c1</t>
        </is>
      </c>
      <c r="C6030" t="inlineStr">
        <is>
          <t>2021-03-16 14:10:04+00:00</t>
        </is>
      </c>
      <c r="D6030" t="inlineStr">
        <is>
          <t>verchange</t>
        </is>
      </c>
      <c r="E6030" t="inlineStr">
        <is>
          <t>oslo.log</t>
        </is>
      </c>
      <c r="F6030" t="inlineStr">
        <is>
          <t>&gt;=4.3.0</t>
        </is>
      </c>
      <c r="G6030" t="inlineStr">
        <is>
          <t>oslo.log</t>
        </is>
      </c>
      <c r="H6030" t="inlineStr">
        <is>
          <t>&gt;=3.36.0</t>
        </is>
      </c>
    </row>
    <row r="6031">
      <c r="A6031" t="inlineStr">
        <is>
          <t>neutron-lib</t>
        </is>
      </c>
      <c r="B6031" t="inlineStr">
        <is>
          <t>90ac6aeb58c76bbbf53fe0d899e8b13c7d1871c1</t>
        </is>
      </c>
      <c r="C6031" t="inlineStr">
        <is>
          <t>2021-03-16 14:10:04+00:00</t>
        </is>
      </c>
      <c r="D6031" t="inlineStr">
        <is>
          <t>verchange</t>
        </is>
      </c>
      <c r="E6031" t="inlineStr">
        <is>
          <t>oslo.serialization</t>
        </is>
      </c>
      <c r="F6031" t="inlineStr">
        <is>
          <t>&gt;=2.25.0</t>
        </is>
      </c>
      <c r="G6031" t="inlineStr">
        <is>
          <t>oslo.serialization</t>
        </is>
      </c>
      <c r="H6031" t="inlineStr">
        <is>
          <t>!=2.19.1;&gt;=2.18.0</t>
        </is>
      </c>
    </row>
    <row r="6032">
      <c r="A6032" t="inlineStr">
        <is>
          <t>neutron-lib</t>
        </is>
      </c>
      <c r="B6032" t="inlineStr">
        <is>
          <t>90ac6aeb58c76bbbf53fe0d899e8b13c7d1871c1</t>
        </is>
      </c>
      <c r="C6032" t="inlineStr">
        <is>
          <t>2021-03-16 14:10:04+00:00</t>
        </is>
      </c>
      <c r="D6032" t="inlineStr">
        <is>
          <t>verchange</t>
        </is>
      </c>
      <c r="E6032" t="inlineStr">
        <is>
          <t>oslo.i18n</t>
        </is>
      </c>
      <c r="F6032" t="inlineStr">
        <is>
          <t>&gt;=3.20.0</t>
        </is>
      </c>
      <c r="G6032" t="inlineStr">
        <is>
          <t>oslo.i18n</t>
        </is>
      </c>
      <c r="H6032" t="inlineStr">
        <is>
          <t>&gt;=3.15.3</t>
        </is>
      </c>
    </row>
    <row r="6033">
      <c r="A6033" t="inlineStr">
        <is>
          <t>imagine</t>
        </is>
      </c>
      <c r="B6033" t="inlineStr">
        <is>
          <t>1f8a1e3f0f0f75415a9e479713a6050c48241872</t>
        </is>
      </c>
      <c r="C6033" t="inlineStr">
        <is>
          <t>2019-12-04 23:24:36+00:00</t>
        </is>
      </c>
      <c r="D6033" t="inlineStr">
        <is>
          <t>verchange</t>
        </is>
      </c>
      <c r="E6033" t="inlineStr">
        <is>
          <t>six</t>
        </is>
      </c>
      <c r="F6033" t="inlineStr">
        <is>
          <t>&gt;=1.10.0</t>
        </is>
      </c>
      <c r="G6033" t="inlineStr">
        <is>
          <t>six</t>
        </is>
      </c>
      <c r="H6033">
        <f>=1.10.0</f>
        <v/>
      </c>
    </row>
    <row r="6034">
      <c r="A6034" t="inlineStr">
        <is>
          <t>imagine</t>
        </is>
      </c>
      <c r="B6034" t="inlineStr">
        <is>
          <t>1f8a1e3f0f0f75415a9e479713a6050c48241872</t>
        </is>
      </c>
      <c r="C6034" t="inlineStr">
        <is>
          <t>2019-12-04 23:24:36+00:00</t>
        </is>
      </c>
      <c r="D6034" t="inlineStr">
        <is>
          <t>verchange</t>
        </is>
      </c>
      <c r="E6034" t="inlineStr">
        <is>
          <t>pandocfilters</t>
        </is>
      </c>
      <c r="F6034" t="inlineStr">
        <is>
          <t>&gt;=1.4.1</t>
        </is>
      </c>
      <c r="G6034" t="inlineStr">
        <is>
          <t>pandocfilters</t>
        </is>
      </c>
      <c r="H6034">
        <f>=1.4.1</f>
        <v/>
      </c>
    </row>
    <row r="6035">
      <c r="A6035" t="inlineStr">
        <is>
          <t>imagine</t>
        </is>
      </c>
      <c r="B6035" t="inlineStr">
        <is>
          <t>1f8a1e3f0f0f75415a9e479713a6050c48241872</t>
        </is>
      </c>
      <c r="C6035" t="inlineStr">
        <is>
          <t>2019-12-04 23:24:36+00:00</t>
        </is>
      </c>
      <c r="D6035" t="inlineStr">
        <is>
          <t>rem</t>
        </is>
      </c>
      <c r="E6035" t="inlineStr"/>
      <c r="F6035" t="inlineStr"/>
      <c r="G6035" t="inlineStr">
        <is>
          <t>appdirs</t>
        </is>
      </c>
      <c r="H6035">
        <f>=1.4.3</f>
        <v/>
      </c>
    </row>
    <row r="6036">
      <c r="A6036" t="inlineStr">
        <is>
          <t>imagine</t>
        </is>
      </c>
      <c r="B6036" t="inlineStr">
        <is>
          <t>1f8a1e3f0f0f75415a9e479713a6050c48241872</t>
        </is>
      </c>
      <c r="C6036" t="inlineStr">
        <is>
          <t>2019-12-04 23:24:36+00:00</t>
        </is>
      </c>
      <c r="D6036" t="inlineStr">
        <is>
          <t>rem</t>
        </is>
      </c>
      <c r="E6036" t="inlineStr"/>
      <c r="F6036" t="inlineStr"/>
      <c r="G6036" t="inlineStr">
        <is>
          <t>packaging</t>
        </is>
      </c>
      <c r="H6036">
        <f>=16.8</f>
        <v/>
      </c>
    </row>
    <row r="6037">
      <c r="A6037" t="inlineStr">
        <is>
          <t>imagine</t>
        </is>
      </c>
      <c r="B6037" t="inlineStr">
        <is>
          <t>1f8a1e3f0f0f75415a9e479713a6050c48241872</t>
        </is>
      </c>
      <c r="C6037" t="inlineStr">
        <is>
          <t>2019-12-04 23:24:36+00:00</t>
        </is>
      </c>
      <c r="D6037" t="inlineStr">
        <is>
          <t>rem</t>
        </is>
      </c>
      <c r="E6037" t="inlineStr"/>
      <c r="F6037" t="inlineStr"/>
      <c r="G6037" t="inlineStr">
        <is>
          <t>pyparsing</t>
        </is>
      </c>
      <c r="H6037">
        <f>=2.2.0</f>
        <v/>
      </c>
    </row>
    <row r="6038">
      <c r="A6038" t="inlineStr">
        <is>
          <t>django-model-utils</t>
        </is>
      </c>
      <c r="B6038" t="inlineStr">
        <is>
          <t>da8e8cf3c9e9d16e5d70e477d20ad7b4d9104767</t>
        </is>
      </c>
      <c r="C6038" t="inlineStr">
        <is>
          <t>2016-08-09 21:07:27+00:00</t>
        </is>
      </c>
      <c r="D6038" t="inlineStr">
        <is>
          <t>add</t>
        </is>
      </c>
      <c r="E6038" t="inlineStr">
        <is>
          <t>twine</t>
        </is>
      </c>
      <c r="F6038" t="inlineStr"/>
      <c r="G6038" t="inlineStr"/>
      <c r="H6038" t="inlineStr"/>
    </row>
    <row r="6039">
      <c r="A6039" t="inlineStr">
        <is>
          <t>django-model-utils</t>
        </is>
      </c>
      <c r="B6039" t="inlineStr">
        <is>
          <t>08e84eff69dbf668b882ba57b3d73539fbf46b6f</t>
        </is>
      </c>
      <c r="C6039" t="inlineStr">
        <is>
          <t>2019-06-21 15:18:00+00:00</t>
        </is>
      </c>
      <c r="D6039" t="inlineStr">
        <is>
          <t>add</t>
        </is>
      </c>
      <c r="E6039" t="inlineStr">
        <is>
          <t>freezegun</t>
        </is>
      </c>
      <c r="F6039" t="inlineStr"/>
      <c r="G6039" t="inlineStr"/>
      <c r="H6039" t="inlineStr"/>
    </row>
    <row r="6040">
      <c r="A6040" t="inlineStr">
        <is>
          <t>data-repository-service-schemas</t>
        </is>
      </c>
      <c r="B6040" t="inlineStr">
        <is>
          <t>0b66a0d1f9fb7da8457953f688e024455c9bd86d</t>
        </is>
      </c>
      <c r="C6040" t="inlineStr">
        <is>
          <t>2018-06-25 22:50:56+00:00</t>
        </is>
      </c>
      <c r="D6040" t="inlineStr">
        <is>
          <t>add</t>
        </is>
      </c>
      <c r="E6040" t="inlineStr">
        <is>
          <t>flake8</t>
        </is>
      </c>
      <c r="F6040">
        <f>=3.5.0</f>
        <v/>
      </c>
      <c r="G6040" t="inlineStr"/>
      <c r="H6040" t="inlineStr"/>
    </row>
    <row r="6041">
      <c r="A6041" t="inlineStr">
        <is>
          <t>data-repository-service-schemas</t>
        </is>
      </c>
      <c r="B6041" t="inlineStr">
        <is>
          <t>0b66a0d1f9fb7da8457953f688e024455c9bd86d</t>
        </is>
      </c>
      <c r="C6041" t="inlineStr">
        <is>
          <t>2018-06-25 22:50:56+00:00</t>
        </is>
      </c>
      <c r="D6041" t="inlineStr">
        <is>
          <t>add</t>
        </is>
      </c>
      <c r="E6041" t="inlineStr">
        <is>
          <t>nose</t>
        </is>
      </c>
      <c r="F6041">
        <f>=1.3.7</f>
        <v/>
      </c>
      <c r="G6041" t="inlineStr"/>
      <c r="H6041" t="inlineStr"/>
    </row>
    <row r="6042">
      <c r="A6042" t="inlineStr">
        <is>
          <t>data-repository-service-schemas</t>
        </is>
      </c>
      <c r="B6042" t="inlineStr">
        <is>
          <t>0b66a0d1f9fb7da8457953f688e024455c9bd86d</t>
        </is>
      </c>
      <c r="C6042" t="inlineStr">
        <is>
          <t>2018-06-25 22:50:56+00:00</t>
        </is>
      </c>
      <c r="D6042" t="inlineStr">
        <is>
          <t>add</t>
        </is>
      </c>
      <c r="E6042" t="inlineStr">
        <is>
          <t>Sphinx</t>
        </is>
      </c>
      <c r="F6042">
        <f>=1.7.4</f>
        <v/>
      </c>
      <c r="G6042" t="inlineStr"/>
      <c r="H6042" t="inlineStr"/>
    </row>
    <row r="6043">
      <c r="A6043" t="inlineStr">
        <is>
          <t>data-repository-service-schemas</t>
        </is>
      </c>
      <c r="B6043" t="inlineStr">
        <is>
          <t>e1c5f9eddb25dc73c714095424133d165b2cd898</t>
        </is>
      </c>
      <c r="C6043" t="inlineStr">
        <is>
          <t>2018-06-28 16:51:52+00:00</t>
        </is>
      </c>
      <c r="D6043" t="inlineStr">
        <is>
          <t>add</t>
        </is>
      </c>
      <c r="E6043" t="inlineStr">
        <is>
          <t>swagger-spec-validator</t>
        </is>
      </c>
      <c r="F6043">
        <f>=2.3.1</f>
        <v/>
      </c>
      <c r="G6043" t="inlineStr"/>
      <c r="H6043" t="inlineStr"/>
    </row>
    <row r="6044">
      <c r="A6044" t="inlineStr">
        <is>
          <t>data-repository-service-schemas</t>
        </is>
      </c>
      <c r="B6044" t="inlineStr">
        <is>
          <t>edb597117914b5a9a74484d4299b4ee52c3f0d6b</t>
        </is>
      </c>
      <c r="C6044" t="inlineStr">
        <is>
          <t>2018-11-06 18:24:46+00:00</t>
        </is>
      </c>
      <c r="D6044" t="inlineStr">
        <is>
          <t>rem</t>
        </is>
      </c>
      <c r="E6044" t="inlineStr"/>
      <c r="F6044" t="inlineStr"/>
      <c r="G6044" t="inlineStr">
        <is>
          <t>swagger-spec-validator</t>
        </is>
      </c>
      <c r="H6044">
        <f>=2.3.1</f>
        <v/>
      </c>
    </row>
    <row r="6045">
      <c r="A6045" t="inlineStr">
        <is>
          <t>python-digitalocean</t>
        </is>
      </c>
      <c r="B6045" t="inlineStr">
        <is>
          <t>887756df01e57785d7133c76779433bda75d8bd3</t>
        </is>
      </c>
      <c r="C6045" t="inlineStr">
        <is>
          <t>2014-11-03 19:28:36+00:00</t>
        </is>
      </c>
      <c r="D6045" t="inlineStr">
        <is>
          <t>verchange</t>
        </is>
      </c>
      <c r="E6045" t="inlineStr">
        <is>
          <t>requests</t>
        </is>
      </c>
      <c r="F6045" t="inlineStr">
        <is>
          <t>&gt;=2.0.0</t>
        </is>
      </c>
      <c r="G6045" t="inlineStr">
        <is>
          <t>requests</t>
        </is>
      </c>
      <c r="H6045" t="inlineStr">
        <is>
          <t>&gt;=2.0.0</t>
        </is>
      </c>
    </row>
    <row r="6046">
      <c r="A6046" t="inlineStr">
        <is>
          <t>sparkit-learn</t>
        </is>
      </c>
      <c r="B6046" t="inlineStr">
        <is>
          <t>4af7229679451111c413cc7cf243196e48e98761</t>
        </is>
      </c>
      <c r="C6046" t="inlineStr">
        <is>
          <t>2015-06-17 18:05:12+00:00</t>
        </is>
      </c>
      <c r="D6046" t="inlineStr">
        <is>
          <t>rem</t>
        </is>
      </c>
      <c r="E6046" t="inlineStr"/>
      <c r="F6046" t="inlineStr"/>
      <c r="G6046" t="inlineStr">
        <is>
          <t>rednose</t>
        </is>
      </c>
      <c r="H6046" t="inlineStr"/>
    </row>
    <row r="6047">
      <c r="A6047" t="inlineStr">
        <is>
          <t>TensorNetwork</t>
        </is>
      </c>
      <c r="B6047" t="inlineStr">
        <is>
          <t>73088ee1597325c27809b18e62b9db54481c20ef</t>
        </is>
      </c>
      <c r="C6047" t="inlineStr">
        <is>
          <t>2019-06-21 22:03:11+00:00</t>
        </is>
      </c>
      <c r="D6047" t="inlineStr">
        <is>
          <t>verchange</t>
        </is>
      </c>
      <c r="E6047" t="inlineStr">
        <is>
          <t>numpy</t>
        </is>
      </c>
      <c r="F6047" t="inlineStr">
        <is>
          <t>&gt;=1.16</t>
        </is>
      </c>
      <c r="G6047" t="inlineStr">
        <is>
          <t>numpy</t>
        </is>
      </c>
      <c r="H6047">
        <f>=1.16</f>
        <v/>
      </c>
    </row>
    <row r="6048">
      <c r="A6048" t="inlineStr">
        <is>
          <t>TensorNetwork</t>
        </is>
      </c>
      <c r="B6048" t="inlineStr">
        <is>
          <t>73088ee1597325c27809b18e62b9db54481c20ef</t>
        </is>
      </c>
      <c r="C6048" t="inlineStr">
        <is>
          <t>2019-06-21 22:03:11+00:00</t>
        </is>
      </c>
      <c r="D6048" t="inlineStr">
        <is>
          <t>verchange</t>
        </is>
      </c>
      <c r="E6048" t="inlineStr">
        <is>
          <t>tensorflow</t>
        </is>
      </c>
      <c r="F6048" t="inlineStr">
        <is>
          <t>&gt;=1.13</t>
        </is>
      </c>
      <c r="G6048" t="inlineStr">
        <is>
          <t>tensorflow</t>
        </is>
      </c>
      <c r="H6048">
        <f>=1.13.1</f>
        <v/>
      </c>
    </row>
    <row r="6049">
      <c r="A6049" t="inlineStr">
        <is>
          <t>TensorNetwork</t>
        </is>
      </c>
      <c r="B6049" t="inlineStr">
        <is>
          <t>73088ee1597325c27809b18e62b9db54481c20ef</t>
        </is>
      </c>
      <c r="C6049" t="inlineStr">
        <is>
          <t>2019-06-21 22:03:11+00:00</t>
        </is>
      </c>
      <c r="D6049" t="inlineStr">
        <is>
          <t>add</t>
        </is>
      </c>
      <c r="E6049" t="inlineStr">
        <is>
          <t>graphviz</t>
        </is>
      </c>
      <c r="F6049" t="inlineStr"/>
      <c r="G6049" t="inlineStr"/>
      <c r="H6049" t="inlineStr"/>
    </row>
    <row r="6050">
      <c r="A6050" t="inlineStr">
        <is>
          <t>TensorNetwork</t>
        </is>
      </c>
      <c r="B6050" t="inlineStr">
        <is>
          <t>73088ee1597325c27809b18e62b9db54481c20ef</t>
        </is>
      </c>
      <c r="C6050" t="inlineStr">
        <is>
          <t>2019-06-21 22:03:11+00:00</t>
        </is>
      </c>
      <c r="D6050" t="inlineStr">
        <is>
          <t>rem</t>
        </is>
      </c>
      <c r="E6050" t="inlineStr"/>
      <c r="F6050" t="inlineStr"/>
      <c r="G6050" t="inlineStr">
        <is>
          <t>pytype</t>
        </is>
      </c>
      <c r="H6050" t="inlineStr"/>
    </row>
    <row r="6051">
      <c r="A6051" t="inlineStr">
        <is>
          <t>TensorNetwork</t>
        </is>
      </c>
      <c r="B6051" t="inlineStr">
        <is>
          <t>73088ee1597325c27809b18e62b9db54481c20ef</t>
        </is>
      </c>
      <c r="C6051" t="inlineStr">
        <is>
          <t>2019-06-21 22:03:11+00:00</t>
        </is>
      </c>
      <c r="D6051" t="inlineStr">
        <is>
          <t>rem</t>
        </is>
      </c>
      <c r="E6051" t="inlineStr"/>
      <c r="F6051" t="inlineStr"/>
      <c r="G6051" t="inlineStr">
        <is>
          <t>pytest</t>
        </is>
      </c>
      <c r="H6051" t="inlineStr"/>
    </row>
    <row r="6052">
      <c r="A6052" t="inlineStr">
        <is>
          <t>TensorNetwork</t>
        </is>
      </c>
      <c r="B6052" t="inlineStr">
        <is>
          <t>01cbe6c595155bc9aa70a2de2cd94b5774bc0372</t>
        </is>
      </c>
      <c r="C6052" t="inlineStr">
        <is>
          <t>2019-08-07 19:33:19+00:00</t>
        </is>
      </c>
      <c r="D6052" t="inlineStr">
        <is>
          <t>verchange</t>
        </is>
      </c>
      <c r="E6052" t="inlineStr">
        <is>
          <t>graphviz</t>
        </is>
      </c>
      <c r="F6052" t="inlineStr">
        <is>
          <t>&gt;=0.11.1</t>
        </is>
      </c>
      <c r="G6052" t="inlineStr">
        <is>
          <t>graphviz</t>
        </is>
      </c>
      <c r="H6052" t="inlineStr"/>
    </row>
    <row r="6053">
      <c r="A6053" t="inlineStr">
        <is>
          <t>TensorNetwork</t>
        </is>
      </c>
      <c r="B6053" t="inlineStr">
        <is>
          <t>01cbe6c595155bc9aa70a2de2cd94b5774bc0372</t>
        </is>
      </c>
      <c r="C6053" t="inlineStr">
        <is>
          <t>2019-08-07 19:33:19+00:00</t>
        </is>
      </c>
      <c r="D6053" t="inlineStr">
        <is>
          <t>add</t>
        </is>
      </c>
      <c r="E6053" t="inlineStr">
        <is>
          <t>opt_einsum</t>
        </is>
      </c>
      <c r="F6053" t="inlineStr">
        <is>
          <t>&gt;=2.3.0</t>
        </is>
      </c>
      <c r="G6053" t="inlineStr"/>
      <c r="H6053" t="inlineStr"/>
    </row>
    <row r="6054">
      <c r="A6054" t="inlineStr">
        <is>
          <t>TensorNetwork</t>
        </is>
      </c>
      <c r="B6054" t="inlineStr">
        <is>
          <t>25ef3d6abd440e1c6fe8175ec4acd3762507042e</t>
        </is>
      </c>
      <c r="C6054" t="inlineStr">
        <is>
          <t>2019-09-12 21:50:00+00:00</t>
        </is>
      </c>
      <c r="D6054" t="inlineStr">
        <is>
          <t>add</t>
        </is>
      </c>
      <c r="E6054" t="inlineStr">
        <is>
          <t>h5py</t>
        </is>
      </c>
      <c r="F6054" t="inlineStr">
        <is>
          <t>&gt;=2.9.0</t>
        </is>
      </c>
      <c r="G6054" t="inlineStr"/>
      <c r="H6054" t="inlineStr"/>
    </row>
    <row r="6055">
      <c r="A6055" t="inlineStr">
        <is>
          <t>TensorNetwork</t>
        </is>
      </c>
      <c r="B6055" t="inlineStr">
        <is>
          <t>25ef3d6abd440e1c6fe8175ec4acd3762507042e</t>
        </is>
      </c>
      <c r="C6055" t="inlineStr">
        <is>
          <t>2019-09-12 21:50:00+00:00</t>
        </is>
      </c>
      <c r="D6055" t="inlineStr">
        <is>
          <t>rem</t>
        </is>
      </c>
      <c r="E6055" t="inlineStr"/>
      <c r="F6055" t="inlineStr"/>
      <c r="G6055" t="inlineStr">
        <is>
          <t>tensorflow</t>
        </is>
      </c>
      <c r="H6055" t="inlineStr">
        <is>
          <t>&gt;=1.13</t>
        </is>
      </c>
    </row>
    <row r="6056">
      <c r="A6056" t="inlineStr">
        <is>
          <t>TensorNetwork</t>
        </is>
      </c>
      <c r="B6056" t="inlineStr">
        <is>
          <t>1dd23c91da0d059ec892470c38ca9c31935ef49a</t>
        </is>
      </c>
      <c r="C6056" t="inlineStr">
        <is>
          <t>2020-01-28 17:31:49+00:00</t>
        </is>
      </c>
      <c r="D6056" t="inlineStr">
        <is>
          <t>add</t>
        </is>
      </c>
      <c r="E6056" t="inlineStr">
        <is>
          <t>scipy</t>
        </is>
      </c>
      <c r="F6056" t="inlineStr">
        <is>
          <t>&gt;=1.1</t>
        </is>
      </c>
      <c r="G6056" t="inlineStr"/>
      <c r="H6056" t="inlineStr"/>
    </row>
    <row r="6057">
      <c r="A6057" t="inlineStr">
        <is>
          <t>TensorNetwork</t>
        </is>
      </c>
      <c r="B6057" t="inlineStr">
        <is>
          <t>dec3b12208185ba13463666e4913cd7c4d0c01b3</t>
        </is>
      </c>
      <c r="C6057" t="inlineStr">
        <is>
          <t>2020-04-02 19:11:28+00:00</t>
        </is>
      </c>
      <c r="D6057" t="inlineStr">
        <is>
          <t>verchange</t>
        </is>
      </c>
      <c r="E6057" t="inlineStr">
        <is>
          <t>numpy</t>
        </is>
      </c>
      <c r="F6057" t="inlineStr">
        <is>
          <t>&gt;=1.17</t>
        </is>
      </c>
      <c r="G6057" t="inlineStr">
        <is>
          <t>numpy</t>
        </is>
      </c>
      <c r="H6057" t="inlineStr">
        <is>
          <t>&gt;=1.16</t>
        </is>
      </c>
    </row>
    <row r="6058">
      <c r="A6058" t="inlineStr">
        <is>
          <t>yahoo-historical</t>
        </is>
      </c>
      <c r="B6058" t="inlineStr">
        <is>
          <t>7a501af77fec6aa69551edb0485b665ea9bb2727</t>
        </is>
      </c>
      <c r="C6058" t="inlineStr">
        <is>
          <t>2019-01-11 17:38:38+00:00</t>
        </is>
      </c>
      <c r="D6058" t="inlineStr">
        <is>
          <t>add</t>
        </is>
      </c>
      <c r="E6058" t="inlineStr">
        <is>
          <t>pandas</t>
        </is>
      </c>
      <c r="F6058" t="inlineStr"/>
      <c r="G6058" t="inlineStr"/>
      <c r="H6058" t="inlineStr"/>
    </row>
    <row r="6059">
      <c r="A6059" t="inlineStr">
        <is>
          <t>yahoo-historical</t>
        </is>
      </c>
      <c r="B6059" t="inlineStr">
        <is>
          <t>7a501af77fec6aa69551edb0485b665ea9bb2727</t>
        </is>
      </c>
      <c r="C6059" t="inlineStr">
        <is>
          <t>2019-01-11 17:38:38+00:00</t>
        </is>
      </c>
      <c r="D6059" t="inlineStr">
        <is>
          <t>add</t>
        </is>
      </c>
      <c r="E6059" t="inlineStr">
        <is>
          <t>requests</t>
        </is>
      </c>
      <c r="F6059" t="inlineStr"/>
      <c r="G6059" t="inlineStr"/>
      <c r="H6059" t="inlineStr"/>
    </row>
    <row r="6060">
      <c r="A6060" t="inlineStr">
        <is>
          <t>Adafruit_CircuitPython_RGB_Display</t>
        </is>
      </c>
      <c r="B6060" t="inlineStr">
        <is>
          <t>c563143132772f8b1362ac908ce49f28aadf68c8</t>
        </is>
      </c>
      <c r="C6060" t="inlineStr">
        <is>
          <t>2018-08-07 21:58:00+00:00</t>
        </is>
      </c>
      <c r="D6060" t="inlineStr">
        <is>
          <t>add</t>
        </is>
      </c>
      <c r="E6060" t="inlineStr">
        <is>
          <t>Adafruit-Blinka</t>
        </is>
      </c>
      <c r="F6060" t="inlineStr"/>
      <c r="G6060" t="inlineStr"/>
      <c r="H6060" t="inlineStr"/>
    </row>
    <row r="6061">
      <c r="A6061" t="inlineStr">
        <is>
          <t>Adafruit_CircuitPython_RGB_Display</t>
        </is>
      </c>
      <c r="B6061" t="inlineStr">
        <is>
          <t>c563143132772f8b1362ac908ce49f28aadf68c8</t>
        </is>
      </c>
      <c r="C6061" t="inlineStr">
        <is>
          <t>2018-08-07 21:58:00+00:00</t>
        </is>
      </c>
      <c r="D6061" t="inlineStr">
        <is>
          <t>add</t>
        </is>
      </c>
      <c r="E6061" t="inlineStr">
        <is>
          <t>adafruit-circuitpython-busdevice</t>
        </is>
      </c>
      <c r="F6061" t="inlineStr"/>
      <c r="G6061" t="inlineStr"/>
      <c r="H6061" t="inlineStr"/>
    </row>
    <row r="6062">
      <c r="A6062" t="inlineStr">
        <is>
          <t>flask-influxdb</t>
        </is>
      </c>
      <c r="B6062" t="inlineStr">
        <is>
          <t>f066c827d665d624e802c9e05f92dee8f6ad5624</t>
        </is>
      </c>
      <c r="C6062" t="inlineStr">
        <is>
          <t>2020-07-27 04:04:44+00:00</t>
        </is>
      </c>
      <c r="D6062" t="inlineStr">
        <is>
          <t>verchange</t>
        </is>
      </c>
      <c r="E6062" t="inlineStr">
        <is>
          <t>pytz</t>
        </is>
      </c>
      <c r="F6062">
        <f>=2020.1</f>
        <v/>
      </c>
      <c r="G6062" t="inlineStr">
        <is>
          <t>pytz</t>
        </is>
      </c>
      <c r="H6062">
        <f>=2019.1</f>
        <v/>
      </c>
    </row>
    <row r="6063">
      <c r="A6063" t="inlineStr">
        <is>
          <t>flask-influxdb</t>
        </is>
      </c>
      <c r="B6063" t="inlineStr">
        <is>
          <t>f066c827d665d624e802c9e05f92dee8f6ad5624</t>
        </is>
      </c>
      <c r="C6063" t="inlineStr">
        <is>
          <t>2020-07-27 04:04:44+00:00</t>
        </is>
      </c>
      <c r="D6063" t="inlineStr">
        <is>
          <t>verchange</t>
        </is>
      </c>
      <c r="E6063" t="inlineStr">
        <is>
          <t>urllib3</t>
        </is>
      </c>
      <c r="F6063">
        <f>=1.25.10</f>
        <v/>
      </c>
      <c r="G6063" t="inlineStr">
        <is>
          <t>urllib3</t>
        </is>
      </c>
      <c r="H6063">
        <f>=1.25.3</f>
        <v/>
      </c>
    </row>
    <row r="6064">
      <c r="A6064" t="inlineStr">
        <is>
          <t>flask-influxdb</t>
        </is>
      </c>
      <c r="B6064" t="inlineStr">
        <is>
          <t>f066c827d665d624e802c9e05f92dee8f6ad5624</t>
        </is>
      </c>
      <c r="C6064" t="inlineStr">
        <is>
          <t>2020-07-27 04:04:44+00:00</t>
        </is>
      </c>
      <c r="D6064" t="inlineStr">
        <is>
          <t>verchange</t>
        </is>
      </c>
      <c r="E6064" t="inlineStr">
        <is>
          <t>six</t>
        </is>
      </c>
      <c r="F6064">
        <f>=1.15.0</f>
        <v/>
      </c>
      <c r="G6064" t="inlineStr">
        <is>
          <t>six</t>
        </is>
      </c>
      <c r="H6064">
        <f>=1.12.0</f>
        <v/>
      </c>
    </row>
    <row r="6065">
      <c r="A6065" t="inlineStr">
        <is>
          <t>flask-influxdb</t>
        </is>
      </c>
      <c r="B6065" t="inlineStr">
        <is>
          <t>f066c827d665d624e802c9e05f92dee8f6ad5624</t>
        </is>
      </c>
      <c r="C6065" t="inlineStr">
        <is>
          <t>2020-07-27 04:04:44+00:00</t>
        </is>
      </c>
      <c r="D6065" t="inlineStr">
        <is>
          <t>verchange</t>
        </is>
      </c>
      <c r="E6065" t="inlineStr">
        <is>
          <t>python-dateutil</t>
        </is>
      </c>
      <c r="F6065">
        <f>=2.8.1</f>
        <v/>
      </c>
      <c r="G6065" t="inlineStr">
        <is>
          <t>python-dateutil</t>
        </is>
      </c>
      <c r="H6065">
        <f>=2.8.0</f>
        <v/>
      </c>
    </row>
    <row r="6066">
      <c r="A6066" t="inlineStr">
        <is>
          <t>flask-influxdb</t>
        </is>
      </c>
      <c r="B6066" t="inlineStr">
        <is>
          <t>f066c827d665d624e802c9e05f92dee8f6ad5624</t>
        </is>
      </c>
      <c r="C6066" t="inlineStr">
        <is>
          <t>2020-07-27 04:04:44+00:00</t>
        </is>
      </c>
      <c r="D6066" t="inlineStr">
        <is>
          <t>verchange</t>
        </is>
      </c>
      <c r="E6066" t="inlineStr">
        <is>
          <t>influxdb</t>
        </is>
      </c>
      <c r="F6066">
        <f>=5.3.0</f>
        <v/>
      </c>
      <c r="G6066" t="inlineStr">
        <is>
          <t>influxdb</t>
        </is>
      </c>
      <c r="H6066">
        <f>=5.2.2</f>
        <v/>
      </c>
    </row>
    <row r="6067">
      <c r="A6067" t="inlineStr">
        <is>
          <t>flask-influxdb</t>
        </is>
      </c>
      <c r="B6067" t="inlineStr">
        <is>
          <t>f066c827d665d624e802c9e05f92dee8f6ad5624</t>
        </is>
      </c>
      <c r="C6067" t="inlineStr">
        <is>
          <t>2020-07-27 04:04:44+00:00</t>
        </is>
      </c>
      <c r="D6067" t="inlineStr">
        <is>
          <t>verchange</t>
        </is>
      </c>
      <c r="E6067" t="inlineStr">
        <is>
          <t>requests</t>
        </is>
      </c>
      <c r="F6067">
        <f>=2.24.0</f>
        <v/>
      </c>
      <c r="G6067" t="inlineStr">
        <is>
          <t>requests</t>
        </is>
      </c>
      <c r="H6067">
        <f>=2.22.0</f>
        <v/>
      </c>
    </row>
    <row r="6068">
      <c r="A6068" t="inlineStr">
        <is>
          <t>flask-influxdb</t>
        </is>
      </c>
      <c r="B6068" t="inlineStr">
        <is>
          <t>f066c827d665d624e802c9e05f92dee8f6ad5624</t>
        </is>
      </c>
      <c r="C6068" t="inlineStr">
        <is>
          <t>2020-07-27 04:04:44+00:00</t>
        </is>
      </c>
      <c r="D6068" t="inlineStr">
        <is>
          <t>verchange</t>
        </is>
      </c>
      <c r="E6068" t="inlineStr">
        <is>
          <t>idna</t>
        </is>
      </c>
      <c r="F6068">
        <f>=2.10</f>
        <v/>
      </c>
      <c r="G6068" t="inlineStr">
        <is>
          <t>idna</t>
        </is>
      </c>
      <c r="H6068">
        <f>=2.8</f>
        <v/>
      </c>
    </row>
    <row r="6069">
      <c r="A6069" t="inlineStr">
        <is>
          <t>flask-influxdb</t>
        </is>
      </c>
      <c r="B6069" t="inlineStr">
        <is>
          <t>f066c827d665d624e802c9e05f92dee8f6ad5624</t>
        </is>
      </c>
      <c r="C6069" t="inlineStr">
        <is>
          <t>2020-07-27 04:04:44+00:00</t>
        </is>
      </c>
      <c r="D6069" t="inlineStr">
        <is>
          <t>verchange</t>
        </is>
      </c>
      <c r="E6069" t="inlineStr">
        <is>
          <t>certifi</t>
        </is>
      </c>
      <c r="F6069">
        <f>=2020.6.20</f>
        <v/>
      </c>
      <c r="G6069" t="inlineStr">
        <is>
          <t>certifi</t>
        </is>
      </c>
      <c r="H6069">
        <f>=2019.3.9</f>
        <v/>
      </c>
    </row>
    <row r="6070">
      <c r="A6070" t="inlineStr">
        <is>
          <t>flask-influxdb</t>
        </is>
      </c>
      <c r="B6070" t="inlineStr">
        <is>
          <t>f066c827d665d624e802c9e05f92dee8f6ad5624</t>
        </is>
      </c>
      <c r="C6070" t="inlineStr">
        <is>
          <t>2020-07-27 04:04:44+00:00</t>
        </is>
      </c>
      <c r="D6070" t="inlineStr">
        <is>
          <t>verchange</t>
        </is>
      </c>
      <c r="E6070" t="inlineStr">
        <is>
          <t>Flask</t>
        </is>
      </c>
      <c r="F6070">
        <f>=1.1.2</f>
        <v/>
      </c>
      <c r="G6070" t="inlineStr">
        <is>
          <t>Flask</t>
        </is>
      </c>
      <c r="H6070">
        <f>=1.0.2</f>
        <v/>
      </c>
    </row>
    <row r="6071">
      <c r="A6071" t="inlineStr">
        <is>
          <t>flask-influxdb</t>
        </is>
      </c>
      <c r="B6071" t="inlineStr">
        <is>
          <t>f066c827d665d624e802c9e05f92dee8f6ad5624</t>
        </is>
      </c>
      <c r="C6071" t="inlineStr">
        <is>
          <t>2020-07-27 04:04:44+00:00</t>
        </is>
      </c>
      <c r="D6071" t="inlineStr">
        <is>
          <t>verchange</t>
        </is>
      </c>
      <c r="E6071" t="inlineStr">
        <is>
          <t>Jinja2</t>
        </is>
      </c>
      <c r="F6071">
        <f>=2.11.2</f>
        <v/>
      </c>
      <c r="G6071" t="inlineStr">
        <is>
          <t>Jinja2</t>
        </is>
      </c>
      <c r="H6071">
        <f>=2.10.1</f>
        <v/>
      </c>
    </row>
    <row r="6072">
      <c r="A6072" t="inlineStr">
        <is>
          <t>flask-influxdb</t>
        </is>
      </c>
      <c r="B6072" t="inlineStr">
        <is>
          <t>f066c827d665d624e802c9e05f92dee8f6ad5624</t>
        </is>
      </c>
      <c r="C6072" t="inlineStr">
        <is>
          <t>2020-07-27 04:04:44+00:00</t>
        </is>
      </c>
      <c r="D6072" t="inlineStr">
        <is>
          <t>verchange</t>
        </is>
      </c>
      <c r="E6072" t="inlineStr">
        <is>
          <t>Werkzeug</t>
        </is>
      </c>
      <c r="F6072">
        <f>=1.0.1</f>
        <v/>
      </c>
      <c r="G6072" t="inlineStr">
        <is>
          <t>Werkzeug</t>
        </is>
      </c>
      <c r="H6072">
        <f>=0.15.5</f>
        <v/>
      </c>
    </row>
    <row r="6073">
      <c r="A6073" t="inlineStr">
        <is>
          <t>flask-influxdb</t>
        </is>
      </c>
      <c r="B6073" t="inlineStr">
        <is>
          <t>f066c827d665d624e802c9e05f92dee8f6ad5624</t>
        </is>
      </c>
      <c r="C6073" t="inlineStr">
        <is>
          <t>2020-07-27 04:04:44+00:00</t>
        </is>
      </c>
      <c r="D6073" t="inlineStr">
        <is>
          <t>add</t>
        </is>
      </c>
      <c r="E6073" t="inlineStr">
        <is>
          <t>click</t>
        </is>
      </c>
      <c r="F6073">
        <f>=7.1.2</f>
        <v/>
      </c>
      <c r="G6073" t="inlineStr"/>
      <c r="H6073" t="inlineStr"/>
    </row>
    <row r="6074">
      <c r="A6074" t="inlineStr">
        <is>
          <t>flask-influxdb</t>
        </is>
      </c>
      <c r="B6074" t="inlineStr">
        <is>
          <t>f066c827d665d624e802c9e05f92dee8f6ad5624</t>
        </is>
      </c>
      <c r="C6074" t="inlineStr">
        <is>
          <t>2020-07-27 04:04:44+00:00</t>
        </is>
      </c>
      <c r="D6074" t="inlineStr">
        <is>
          <t>add</t>
        </is>
      </c>
      <c r="E6074" t="inlineStr">
        <is>
          <t>msgpack</t>
        </is>
      </c>
      <c r="F6074">
        <f>=0.6.1</f>
        <v/>
      </c>
      <c r="G6074" t="inlineStr"/>
      <c r="H6074" t="inlineStr"/>
    </row>
    <row r="6075">
      <c r="A6075" t="inlineStr">
        <is>
          <t>flask-influxdb</t>
        </is>
      </c>
      <c r="B6075" t="inlineStr">
        <is>
          <t>f066c827d665d624e802c9e05f92dee8f6ad5624</t>
        </is>
      </c>
      <c r="C6075" t="inlineStr">
        <is>
          <t>2020-07-27 04:04:44+00:00</t>
        </is>
      </c>
      <c r="D6075" t="inlineStr">
        <is>
          <t>rem</t>
        </is>
      </c>
      <c r="E6075" t="inlineStr"/>
      <c r="F6075" t="inlineStr"/>
      <c r="G6075" t="inlineStr">
        <is>
          <t>atomicwrites</t>
        </is>
      </c>
      <c r="H6075">
        <f>=1.3.0</f>
        <v/>
      </c>
    </row>
    <row r="6076">
      <c r="A6076" t="inlineStr">
        <is>
          <t>flask-influxdb</t>
        </is>
      </c>
      <c r="B6076" t="inlineStr">
        <is>
          <t>f066c827d665d624e802c9e05f92dee8f6ad5624</t>
        </is>
      </c>
      <c r="C6076" t="inlineStr">
        <is>
          <t>2020-07-27 04:04:44+00:00</t>
        </is>
      </c>
      <c r="D6076" t="inlineStr">
        <is>
          <t>rem</t>
        </is>
      </c>
      <c r="E6076" t="inlineStr"/>
      <c r="F6076" t="inlineStr"/>
      <c r="G6076" t="inlineStr">
        <is>
          <t>attrs</t>
        </is>
      </c>
      <c r="H6076">
        <f>=19.1.0</f>
        <v/>
      </c>
    </row>
    <row r="6077">
      <c r="A6077" t="inlineStr">
        <is>
          <t>flask-influxdb</t>
        </is>
      </c>
      <c r="B6077" t="inlineStr">
        <is>
          <t>f066c827d665d624e802c9e05f92dee8f6ad5624</t>
        </is>
      </c>
      <c r="C6077" t="inlineStr">
        <is>
          <t>2020-07-27 04:04:44+00:00</t>
        </is>
      </c>
      <c r="D6077" t="inlineStr">
        <is>
          <t>rem</t>
        </is>
      </c>
      <c r="E6077" t="inlineStr"/>
      <c r="F6077" t="inlineStr"/>
      <c r="G6077" t="inlineStr">
        <is>
          <t>Click</t>
        </is>
      </c>
      <c r="H6077">
        <f>=7.0</f>
        <v/>
      </c>
    </row>
    <row r="6078">
      <c r="A6078" t="inlineStr">
        <is>
          <t>flask-influxdb</t>
        </is>
      </c>
      <c r="B6078" t="inlineStr">
        <is>
          <t>f066c827d665d624e802c9e05f92dee8f6ad5624</t>
        </is>
      </c>
      <c r="C6078" t="inlineStr">
        <is>
          <t>2020-07-27 04:04:44+00:00</t>
        </is>
      </c>
      <c r="D6078" t="inlineStr">
        <is>
          <t>rem</t>
        </is>
      </c>
      <c r="E6078" t="inlineStr"/>
      <c r="F6078" t="inlineStr"/>
      <c r="G6078" t="inlineStr">
        <is>
          <t>more-itertools</t>
        </is>
      </c>
      <c r="H6078">
        <f>=7.0.0</f>
        <v/>
      </c>
    </row>
    <row r="6079">
      <c r="A6079" t="inlineStr">
        <is>
          <t>flask-influxdb</t>
        </is>
      </c>
      <c r="B6079" t="inlineStr">
        <is>
          <t>f066c827d665d624e802c9e05f92dee8f6ad5624</t>
        </is>
      </c>
      <c r="C6079" t="inlineStr">
        <is>
          <t>2020-07-27 04:04:44+00:00</t>
        </is>
      </c>
      <c r="D6079" t="inlineStr">
        <is>
          <t>rem</t>
        </is>
      </c>
      <c r="E6079" t="inlineStr"/>
      <c r="F6079" t="inlineStr"/>
      <c r="G6079" t="inlineStr">
        <is>
          <t>pluggy</t>
        </is>
      </c>
      <c r="H6079">
        <f>=0.11.0</f>
        <v/>
      </c>
    </row>
    <row r="6080">
      <c r="A6080" t="inlineStr">
        <is>
          <t>flask-influxdb</t>
        </is>
      </c>
      <c r="B6080" t="inlineStr">
        <is>
          <t>f066c827d665d624e802c9e05f92dee8f6ad5624</t>
        </is>
      </c>
      <c r="C6080" t="inlineStr">
        <is>
          <t>2020-07-27 04:04:44+00:00</t>
        </is>
      </c>
      <c r="D6080" t="inlineStr">
        <is>
          <t>rem</t>
        </is>
      </c>
      <c r="E6080" t="inlineStr"/>
      <c r="F6080" t="inlineStr"/>
      <c r="G6080" t="inlineStr">
        <is>
          <t>py</t>
        </is>
      </c>
      <c r="H6080">
        <f>=1.8.0</f>
        <v/>
      </c>
    </row>
    <row r="6081">
      <c r="A6081" t="inlineStr">
        <is>
          <t>flask-influxdb</t>
        </is>
      </c>
      <c r="B6081" t="inlineStr">
        <is>
          <t>f066c827d665d624e802c9e05f92dee8f6ad5624</t>
        </is>
      </c>
      <c r="C6081" t="inlineStr">
        <is>
          <t>2020-07-27 04:04:44+00:00</t>
        </is>
      </c>
      <c r="D6081" t="inlineStr">
        <is>
          <t>rem</t>
        </is>
      </c>
      <c r="E6081" t="inlineStr"/>
      <c r="F6081" t="inlineStr"/>
      <c r="G6081" t="inlineStr">
        <is>
          <t>pytest</t>
        </is>
      </c>
      <c r="H6081">
        <f>=4.5.0</f>
        <v/>
      </c>
    </row>
    <row r="6082">
      <c r="A6082" t="inlineStr">
        <is>
          <t>flask-influxdb</t>
        </is>
      </c>
      <c r="B6082" t="inlineStr">
        <is>
          <t>f066c827d665d624e802c9e05f92dee8f6ad5624</t>
        </is>
      </c>
      <c r="C6082" t="inlineStr">
        <is>
          <t>2020-07-27 04:04:44+00:00</t>
        </is>
      </c>
      <c r="D6082" t="inlineStr">
        <is>
          <t>rem</t>
        </is>
      </c>
      <c r="E6082" t="inlineStr"/>
      <c r="F6082" t="inlineStr"/>
      <c r="G6082" t="inlineStr">
        <is>
          <t>wcwidth</t>
        </is>
      </c>
      <c r="H6082">
        <f>=0.1.7</f>
        <v/>
      </c>
    </row>
    <row r="6083">
      <c r="A6083" t="inlineStr">
        <is>
          <t>oct</t>
        </is>
      </c>
      <c r="B6083" t="inlineStr">
        <is>
          <t>3c50e43d3972b912a1874c0d53eeb9a5d1d917ad</t>
        </is>
      </c>
      <c r="C6083" t="inlineStr">
        <is>
          <t>2016-09-08 14:26:03+00:00</t>
        </is>
      </c>
      <c r="D6083" t="inlineStr">
        <is>
          <t>add</t>
        </is>
      </c>
      <c r="E6083" t="inlineStr">
        <is>
          <t>requests</t>
        </is>
      </c>
      <c r="F6083" t="inlineStr"/>
      <c r="G6083" t="inlineStr"/>
      <c r="H6083" t="inlineStr"/>
    </row>
    <row r="6084">
      <c r="A6084" t="inlineStr">
        <is>
          <t>jupyterhub-quickstart</t>
        </is>
      </c>
      <c r="B6084" t="inlineStr">
        <is>
          <t>bef4084ef5b3213a316a7520fc33ca5a27d7ec5c</t>
        </is>
      </c>
      <c r="C6084" t="inlineStr">
        <is>
          <t>2018-11-09 03:17:54+00:00</t>
        </is>
      </c>
      <c r="D6084" t="inlineStr">
        <is>
          <t>verchange</t>
        </is>
      </c>
      <c r="E6084" t="inlineStr">
        <is>
          <t>jupyterhub-kubespawner</t>
        </is>
      </c>
      <c r="F6084">
        <f>=0.9.0</f>
        <v/>
      </c>
      <c r="G6084" t="inlineStr">
        <is>
          <t>jupyterhub-kubespawner</t>
        </is>
      </c>
      <c r="H6084">
        <f>=0.8.1</f>
        <v/>
      </c>
    </row>
    <row r="6085">
      <c r="A6085" t="inlineStr">
        <is>
          <t>jupyterhub-quickstart</t>
        </is>
      </c>
      <c r="B6085" t="inlineStr">
        <is>
          <t>bef4084ef5b3213a316a7520fc33ca5a27d7ec5c</t>
        </is>
      </c>
      <c r="C6085" t="inlineStr">
        <is>
          <t>2018-11-09 03:17:54+00:00</t>
        </is>
      </c>
      <c r="D6085" t="inlineStr">
        <is>
          <t>verchange</t>
        </is>
      </c>
      <c r="E6085" t="inlineStr">
        <is>
          <t>psycopg2</t>
        </is>
      </c>
      <c r="F6085">
        <f>=2.7.5</f>
        <v/>
      </c>
      <c r="G6085" t="inlineStr">
        <is>
          <t>psycopg2</t>
        </is>
      </c>
      <c r="H6085">
        <f>=2.7.4</f>
        <v/>
      </c>
    </row>
    <row r="6086">
      <c r="A6086" t="inlineStr">
        <is>
          <t>jupyterhub-quickstart</t>
        </is>
      </c>
      <c r="B6086" t="inlineStr">
        <is>
          <t>bef4084ef5b3213a316a7520fc33ca5a27d7ec5c</t>
        </is>
      </c>
      <c r="C6086" t="inlineStr">
        <is>
          <t>2018-11-09 03:17:54+00:00</t>
        </is>
      </c>
      <c r="D6086" t="inlineStr">
        <is>
          <t>verchange</t>
        </is>
      </c>
      <c r="E6086" t="inlineStr">
        <is>
          <t>jupyterhub-ldapauthenticator</t>
        </is>
      </c>
      <c r="F6086">
        <f>=1.2.2</f>
        <v/>
      </c>
      <c r="G6086" t="inlineStr">
        <is>
          <t>jupyterhub-ldapauthenticator</t>
        </is>
      </c>
      <c r="H6086">
        <f>=1.2.1</f>
        <v/>
      </c>
    </row>
    <row r="6087">
      <c r="A6087" t="inlineStr">
        <is>
          <t>jupyterhub-quickstart</t>
        </is>
      </c>
      <c r="B6087" t="inlineStr">
        <is>
          <t>bef4084ef5b3213a316a7520fc33ca5a27d7ec5c</t>
        </is>
      </c>
      <c r="C6087" t="inlineStr">
        <is>
          <t>2018-11-09 03:17:54+00:00</t>
        </is>
      </c>
      <c r="D6087" t="inlineStr">
        <is>
          <t>verchange</t>
        </is>
      </c>
      <c r="E6087" t="inlineStr">
        <is>
          <t>jupyterhub</t>
        </is>
      </c>
      <c r="F6087">
        <f>=0.9.4</f>
        <v/>
      </c>
      <c r="G6087" t="inlineStr">
        <is>
          <t>jupyterhub</t>
        </is>
      </c>
      <c r="H6087">
        <f>=0.9.1</f>
        <v/>
      </c>
    </row>
    <row r="6088">
      <c r="A6088" t="inlineStr">
        <is>
          <t>jupyterhub-quickstart</t>
        </is>
      </c>
      <c r="B6088" t="inlineStr">
        <is>
          <t>bef4084ef5b3213a316a7520fc33ca5a27d7ec5c</t>
        </is>
      </c>
      <c r="C6088" t="inlineStr">
        <is>
          <t>2018-11-09 03:17:54+00:00</t>
        </is>
      </c>
      <c r="D6088" t="inlineStr">
        <is>
          <t>add</t>
        </is>
      </c>
      <c r="E6088" t="inlineStr">
        <is>
          <t>oauthenticator</t>
        </is>
      </c>
      <c r="F6088">
        <f>=0.8.0</f>
        <v/>
      </c>
      <c r="G6088" t="inlineStr"/>
      <c r="H6088" t="inlineStr"/>
    </row>
    <row r="6089">
      <c r="A6089" t="inlineStr">
        <is>
          <t>jupyterhub-quickstart</t>
        </is>
      </c>
      <c r="B6089" t="inlineStr">
        <is>
          <t>dc6f0e241539f9efb0fe53150c0586d69c078620</t>
        </is>
      </c>
      <c r="C6089" t="inlineStr">
        <is>
          <t>2018-12-21 09:18:09+00:00</t>
        </is>
      </c>
      <c r="D6089" t="inlineStr">
        <is>
          <t>add</t>
        </is>
      </c>
      <c r="E6089" t="inlineStr">
        <is>
          <t>openshift</t>
        </is>
      </c>
      <c r="F6089">
        <f>=0.8.1</f>
        <v/>
      </c>
      <c r="G6089" t="inlineStr"/>
      <c r="H6089" t="inlineStr"/>
    </row>
    <row r="6090">
      <c r="A6090" t="inlineStr">
        <is>
          <t>jupyterhub-quickstart</t>
        </is>
      </c>
      <c r="B6090" t="inlineStr">
        <is>
          <t>5a0c6484c585b5ae9d163c6fe7d7d1d15750d9f9</t>
        </is>
      </c>
      <c r="C6090" t="inlineStr">
        <is>
          <t>2019-01-06 07:46:13+00:00</t>
        </is>
      </c>
      <c r="D6090" t="inlineStr">
        <is>
          <t>add</t>
        </is>
      </c>
      <c r="E6090" t="inlineStr">
        <is>
          <t>wrapt</t>
        </is>
      </c>
      <c r="F6090">
        <f>=1.10.11</f>
        <v/>
      </c>
      <c r="G6090" t="inlineStr"/>
      <c r="H6090" t="inlineStr"/>
    </row>
    <row r="6091">
      <c r="A6091" t="inlineStr">
        <is>
          <t>jupyterhub-quickstart</t>
        </is>
      </c>
      <c r="B6091" t="inlineStr">
        <is>
          <t>868ac5c4c9adcc19c88010deffd6300c8f00eec9</t>
        </is>
      </c>
      <c r="C6091" t="inlineStr">
        <is>
          <t>2019-01-14 00:26:07+00:00</t>
        </is>
      </c>
      <c r="D6091" t="inlineStr">
        <is>
          <t>verchange</t>
        </is>
      </c>
      <c r="E6091" t="inlineStr">
        <is>
          <t>jupyterhub-kubespawner</t>
        </is>
      </c>
      <c r="F6091">
        <f>=0.10.1</f>
        <v/>
      </c>
      <c r="G6091" t="inlineStr">
        <is>
          <t>jupyterhub-kubespawner</t>
        </is>
      </c>
      <c r="H6091">
        <f>=0.9.0</f>
        <v/>
      </c>
    </row>
    <row r="6092">
      <c r="A6092" t="inlineStr">
        <is>
          <t>jupyterhub-quickstart</t>
        </is>
      </c>
      <c r="B6092" t="inlineStr">
        <is>
          <t>868ac5c4c9adcc19c88010deffd6300c8f00eec9</t>
        </is>
      </c>
      <c r="C6092" t="inlineStr">
        <is>
          <t>2019-01-14 00:26:07+00:00</t>
        </is>
      </c>
      <c r="D6092" t="inlineStr">
        <is>
          <t>verchange</t>
        </is>
      </c>
      <c r="E6092" t="inlineStr">
        <is>
          <t>psycopg2</t>
        </is>
      </c>
      <c r="F6092">
        <f>=2.7.6.1</f>
        <v/>
      </c>
      <c r="G6092" t="inlineStr">
        <is>
          <t>psycopg2</t>
        </is>
      </c>
      <c r="H6092">
        <f>=2.7.5</f>
        <v/>
      </c>
    </row>
    <row r="6093">
      <c r="A6093" t="inlineStr">
        <is>
          <t>jupyterhub-quickstart</t>
        </is>
      </c>
      <c r="B6093" t="inlineStr">
        <is>
          <t>868ac5c4c9adcc19c88010deffd6300c8f00eec9</t>
        </is>
      </c>
      <c r="C6093" t="inlineStr">
        <is>
          <t>2019-01-14 00:26:07+00:00</t>
        </is>
      </c>
      <c r="D6093" t="inlineStr">
        <is>
          <t>verchange</t>
        </is>
      </c>
      <c r="E6093" t="inlineStr">
        <is>
          <t>openshift</t>
        </is>
      </c>
      <c r="F6093">
        <f>=0.8.4</f>
        <v/>
      </c>
      <c r="G6093" t="inlineStr">
        <is>
          <t>openshift</t>
        </is>
      </c>
      <c r="H6093">
        <f>=0.8.1</f>
        <v/>
      </c>
    </row>
    <row r="6094">
      <c r="A6094" t="inlineStr">
        <is>
          <t>jupyterhub-quickstart</t>
        </is>
      </c>
      <c r="B6094" t="inlineStr">
        <is>
          <t>ecd293a87e0f4c7062664bf40b0a581647e32af6</t>
        </is>
      </c>
      <c r="C6094" t="inlineStr">
        <is>
          <t>2019-03-07 09:56:40+00:00</t>
        </is>
      </c>
      <c r="D6094" t="inlineStr">
        <is>
          <t>verchange</t>
        </is>
      </c>
      <c r="E6094" t="inlineStr">
        <is>
          <t>openshift</t>
        </is>
      </c>
      <c r="F6094">
        <f>=0.8.6</f>
        <v/>
      </c>
      <c r="G6094" t="inlineStr">
        <is>
          <t>openshift</t>
        </is>
      </c>
      <c r="H6094">
        <f>=0.8.4</f>
        <v/>
      </c>
    </row>
    <row r="6095">
      <c r="A6095" t="inlineStr">
        <is>
          <t>jupyterhub-quickstart</t>
        </is>
      </c>
      <c r="B6095" t="inlineStr">
        <is>
          <t>e5c38ddea76c8f5689c776bdc898e037a5b2e66a</t>
        </is>
      </c>
      <c r="C6095" t="inlineStr">
        <is>
          <t>2019-07-13 02:17:00+00:00</t>
        </is>
      </c>
      <c r="D6095" t="inlineStr">
        <is>
          <t>verchange</t>
        </is>
      </c>
      <c r="E6095" t="inlineStr">
        <is>
          <t>oauthenticator</t>
        </is>
      </c>
      <c r="F6095">
        <f>=0.8.2</f>
        <v/>
      </c>
      <c r="G6095" t="inlineStr">
        <is>
          <t>oauthenticator</t>
        </is>
      </c>
      <c r="H6095">
        <f>=0.8.0</f>
        <v/>
      </c>
    </row>
    <row r="6096">
      <c r="A6096" t="inlineStr">
        <is>
          <t>jupyterhub-quickstart</t>
        </is>
      </c>
      <c r="B6096" t="inlineStr">
        <is>
          <t>e5c38ddea76c8f5689c776bdc898e037a5b2e66a</t>
        </is>
      </c>
      <c r="C6096" t="inlineStr">
        <is>
          <t>2019-07-13 02:17:00+00:00</t>
        </is>
      </c>
      <c r="D6096" t="inlineStr">
        <is>
          <t>verchange</t>
        </is>
      </c>
      <c r="E6096" t="inlineStr">
        <is>
          <t>jupyterhub</t>
        </is>
      </c>
      <c r="F6096">
        <f>=0.9.6</f>
        <v/>
      </c>
      <c r="G6096" t="inlineStr">
        <is>
          <t>jupyterhub</t>
        </is>
      </c>
      <c r="H6096">
        <f>=0.9.4</f>
        <v/>
      </c>
    </row>
    <row r="6097">
      <c r="A6097" t="inlineStr">
        <is>
          <t>jupyterhub-quickstart</t>
        </is>
      </c>
      <c r="B6097" t="inlineStr">
        <is>
          <t>e5c38ddea76c8f5689c776bdc898e037a5b2e66a</t>
        </is>
      </c>
      <c r="C6097" t="inlineStr">
        <is>
          <t>2019-07-13 02:17:00+00:00</t>
        </is>
      </c>
      <c r="D6097" t="inlineStr">
        <is>
          <t>verchange</t>
        </is>
      </c>
      <c r="E6097" t="inlineStr">
        <is>
          <t>wrapt</t>
        </is>
      </c>
      <c r="F6097">
        <f>=1.11.2</f>
        <v/>
      </c>
      <c r="G6097" t="inlineStr">
        <is>
          <t>wrapt</t>
        </is>
      </c>
      <c r="H6097">
        <f>=1.10.11</f>
        <v/>
      </c>
    </row>
    <row r="6098">
      <c r="A6098" t="inlineStr">
        <is>
          <t>jupyterhub-quickstart</t>
        </is>
      </c>
      <c r="B6098" t="inlineStr">
        <is>
          <t>e5c38ddea76c8f5689c776bdc898e037a5b2e66a</t>
        </is>
      </c>
      <c r="C6098" t="inlineStr">
        <is>
          <t>2019-07-13 02:17:00+00:00</t>
        </is>
      </c>
      <c r="D6098" t="inlineStr">
        <is>
          <t>verchange</t>
        </is>
      </c>
      <c r="E6098" t="inlineStr">
        <is>
          <t>psycopg2</t>
        </is>
      </c>
      <c r="F6098">
        <f>=2.8.3</f>
        <v/>
      </c>
      <c r="G6098" t="inlineStr">
        <is>
          <t>psycopg2</t>
        </is>
      </c>
      <c r="H6098">
        <f>=2.7.6.1</f>
        <v/>
      </c>
    </row>
    <row r="6099">
      <c r="A6099" t="inlineStr">
        <is>
          <t>jupyterhub-quickstart</t>
        </is>
      </c>
      <c r="B6099" t="inlineStr">
        <is>
          <t>e5c38ddea76c8f5689c776bdc898e037a5b2e66a</t>
        </is>
      </c>
      <c r="C6099" t="inlineStr">
        <is>
          <t>2019-07-13 02:17:00+00:00</t>
        </is>
      </c>
      <c r="D6099" t="inlineStr">
        <is>
          <t>verchange</t>
        </is>
      </c>
      <c r="E6099" t="inlineStr">
        <is>
          <t>jupyterhub-tmpauthenticator</t>
        </is>
      </c>
      <c r="F6099">
        <f>=0.6</f>
        <v/>
      </c>
      <c r="G6099" t="inlineStr">
        <is>
          <t>jupyterhub-tmpauthenticator</t>
        </is>
      </c>
      <c r="H6099">
        <f>=0.5</f>
        <v/>
      </c>
    </row>
    <row r="6100">
      <c r="A6100" t="inlineStr">
        <is>
          <t>jupyterhub-quickstart</t>
        </is>
      </c>
      <c r="B6100" t="inlineStr">
        <is>
          <t>e5c38ddea76c8f5689c776bdc898e037a5b2e66a</t>
        </is>
      </c>
      <c r="C6100" t="inlineStr">
        <is>
          <t>2019-07-13 02:17:00+00:00</t>
        </is>
      </c>
      <c r="D6100" t="inlineStr">
        <is>
          <t>verchange</t>
        </is>
      </c>
      <c r="E6100" t="inlineStr">
        <is>
          <t>openshift</t>
        </is>
      </c>
      <c r="F6100">
        <f>=0.9.0</f>
        <v/>
      </c>
      <c r="G6100" t="inlineStr">
        <is>
          <t>openshift</t>
        </is>
      </c>
      <c r="H6100">
        <f>=0.8.6</f>
        <v/>
      </c>
    </row>
    <row r="6101">
      <c r="A6101" t="inlineStr">
        <is>
          <t>jupyterhub-quickstart</t>
        </is>
      </c>
      <c r="B6101" t="inlineStr">
        <is>
          <t>e5c38ddea76c8f5689c776bdc898e037a5b2e66a</t>
        </is>
      </c>
      <c r="C6101" t="inlineStr">
        <is>
          <t>2019-07-13 02:17:00+00:00</t>
        </is>
      </c>
      <c r="D6101" t="inlineStr">
        <is>
          <t>add</t>
        </is>
      </c>
      <c r="E6101" t="inlineStr">
        <is>
          <t>kubernetes</t>
        </is>
      </c>
      <c r="F6101">
        <f>=9.0.0</f>
        <v/>
      </c>
      <c r="G6101" t="inlineStr"/>
      <c r="H6101" t="inlineStr"/>
    </row>
    <row r="6102">
      <c r="A6102" t="inlineStr">
        <is>
          <t>jupyterhub-quickstart</t>
        </is>
      </c>
      <c r="B6102" t="inlineStr">
        <is>
          <t>7425a311d2000f5ac72d0448083b613c87401415</t>
        </is>
      </c>
      <c r="C6102" t="inlineStr">
        <is>
          <t>2019-09-13 05:41:39+00:00</t>
        </is>
      </c>
      <c r="D6102" t="inlineStr">
        <is>
          <t>verchange</t>
        </is>
      </c>
      <c r="E6102" t="inlineStr">
        <is>
          <t>oauthenticator</t>
        </is>
      </c>
      <c r="F6102">
        <f>=0.9.0</f>
        <v/>
      </c>
      <c r="G6102" t="inlineStr">
        <is>
          <t>oauthenticator</t>
        </is>
      </c>
      <c r="H6102">
        <f>=0.8.2</f>
        <v/>
      </c>
    </row>
    <row r="6103">
      <c r="A6103" t="inlineStr">
        <is>
          <t>jupyterhub-quickstart</t>
        </is>
      </c>
      <c r="B6103" t="inlineStr">
        <is>
          <t>7425a311d2000f5ac72d0448083b613c87401415</t>
        </is>
      </c>
      <c r="C6103" t="inlineStr">
        <is>
          <t>2019-09-13 05:41:39+00:00</t>
        </is>
      </c>
      <c r="D6103" t="inlineStr">
        <is>
          <t>verchange</t>
        </is>
      </c>
      <c r="E6103" t="inlineStr">
        <is>
          <t>kubernetes</t>
        </is>
      </c>
      <c r="F6103">
        <f>=9.0.1</f>
        <v/>
      </c>
      <c r="G6103" t="inlineStr">
        <is>
          <t>kubernetes</t>
        </is>
      </c>
      <c r="H6103">
        <f>=9.0.0</f>
        <v/>
      </c>
    </row>
    <row r="6104">
      <c r="A6104" t="inlineStr">
        <is>
          <t>jupyterhub-quickstart</t>
        </is>
      </c>
      <c r="B6104" t="inlineStr">
        <is>
          <t>7425a311d2000f5ac72d0448083b613c87401415</t>
        </is>
      </c>
      <c r="C6104" t="inlineStr">
        <is>
          <t>2019-09-13 05:41:39+00:00</t>
        </is>
      </c>
      <c r="D6104" t="inlineStr">
        <is>
          <t>verchange</t>
        </is>
      </c>
      <c r="E6104" t="inlineStr">
        <is>
          <t>openshift</t>
        </is>
      </c>
      <c r="F6104">
        <f>=0.9.2</f>
        <v/>
      </c>
      <c r="G6104" t="inlineStr">
        <is>
          <t>openshift</t>
        </is>
      </c>
      <c r="H6104">
        <f>=0.9.0</f>
        <v/>
      </c>
    </row>
    <row r="6105">
      <c r="A6105" t="inlineStr">
        <is>
          <t>jupyterhub-quickstart</t>
        </is>
      </c>
      <c r="B6105" t="inlineStr">
        <is>
          <t>7425a311d2000f5ac72d0448083b613c87401415</t>
        </is>
      </c>
      <c r="C6105" t="inlineStr">
        <is>
          <t>2019-09-13 05:41:39+00:00</t>
        </is>
      </c>
      <c r="D6105" t="inlineStr">
        <is>
          <t>rem</t>
        </is>
      </c>
      <c r="E6105" t="inlineStr"/>
      <c r="F6105" t="inlineStr"/>
      <c r="G6105" t="inlineStr">
        <is>
          <t>jupyterhub-kubespawner</t>
        </is>
      </c>
      <c r="H6105">
        <f>=0.10.1</f>
        <v/>
      </c>
    </row>
    <row r="6106">
      <c r="A6106" t="inlineStr">
        <is>
          <t>jupyterhub-quickstart</t>
        </is>
      </c>
      <c r="B6106" t="inlineStr">
        <is>
          <t>a294175a721c4bd4c7587c44e12298623345b963</t>
        </is>
      </c>
      <c r="C6106" t="inlineStr">
        <is>
          <t>2019-11-16 23:53:06+00:00</t>
        </is>
      </c>
      <c r="D6106" t="inlineStr">
        <is>
          <t>verchange</t>
        </is>
      </c>
      <c r="E6106" t="inlineStr">
        <is>
          <t>psycopg2</t>
        </is>
      </c>
      <c r="F6106">
        <f>=2.8.4</f>
        <v/>
      </c>
      <c r="G6106" t="inlineStr">
        <is>
          <t>psycopg2</t>
        </is>
      </c>
      <c r="H6106">
        <f>=2.8.3</f>
        <v/>
      </c>
    </row>
    <row r="6107">
      <c r="A6107" t="inlineStr">
        <is>
          <t>jupyterhub-quickstart</t>
        </is>
      </c>
      <c r="B6107" t="inlineStr">
        <is>
          <t>a294175a721c4bd4c7587c44e12298623345b963</t>
        </is>
      </c>
      <c r="C6107" t="inlineStr">
        <is>
          <t>2019-11-16 23:53:06+00:00</t>
        </is>
      </c>
      <c r="D6107" t="inlineStr">
        <is>
          <t>verchange</t>
        </is>
      </c>
      <c r="E6107" t="inlineStr">
        <is>
          <t>openshift</t>
        </is>
      </c>
      <c r="F6107">
        <f>=0.10.0</f>
        <v/>
      </c>
      <c r="G6107" t="inlineStr">
        <is>
          <t>openshift</t>
        </is>
      </c>
      <c r="H6107">
        <f>=0.9.2</f>
        <v/>
      </c>
    </row>
    <row r="6108">
      <c r="A6108" t="inlineStr">
        <is>
          <t>jupyterhub-quickstart</t>
        </is>
      </c>
      <c r="B6108" t="inlineStr">
        <is>
          <t>a294175a721c4bd4c7587c44e12298623345b963</t>
        </is>
      </c>
      <c r="C6108" t="inlineStr">
        <is>
          <t>2019-11-16 23:53:06+00:00</t>
        </is>
      </c>
      <c r="D6108" t="inlineStr">
        <is>
          <t>verchange</t>
        </is>
      </c>
      <c r="E6108" t="inlineStr">
        <is>
          <t>jupyterhub</t>
        </is>
      </c>
      <c r="F6108">
        <f>=1.0.0</f>
        <v/>
      </c>
      <c r="G6108" t="inlineStr">
        <is>
          <t>jupyterhub</t>
        </is>
      </c>
      <c r="H6108">
        <f>=0.9.6</f>
        <v/>
      </c>
    </row>
    <row r="6109">
      <c r="A6109" t="inlineStr">
        <is>
          <t>bucky</t>
        </is>
      </c>
      <c r="B6109" t="inlineStr">
        <is>
          <t>86a74c13a9d75481609c283b39e8c1cc760987cb</t>
        </is>
      </c>
      <c r="C6109" t="inlineStr">
        <is>
          <t>2014-02-17 15:43:07+00:00</t>
        </is>
      </c>
      <c r="D6109" t="inlineStr">
        <is>
          <t>add</t>
        </is>
      </c>
      <c r="E6109" t="inlineStr">
        <is>
          <t>six</t>
        </is>
      </c>
      <c r="F6109" t="inlineStr"/>
      <c r="G6109" t="inlineStr"/>
      <c r="H6109" t="inlineStr"/>
    </row>
    <row r="6110">
      <c r="A6110" t="inlineStr">
        <is>
          <t>bucky</t>
        </is>
      </c>
      <c r="B6110" t="inlineStr">
        <is>
          <t>86a74c13a9d75481609c283b39e8c1cc760987cb</t>
        </is>
      </c>
      <c r="C6110" t="inlineStr">
        <is>
          <t>2014-02-17 15:43:07+00:00</t>
        </is>
      </c>
      <c r="D6110" t="inlineStr">
        <is>
          <t>add</t>
        </is>
      </c>
      <c r="E6110" t="inlineStr">
        <is>
          <t>setproctitle</t>
        </is>
      </c>
      <c r="F6110" t="inlineStr"/>
      <c r="G6110" t="inlineStr"/>
      <c r="H6110" t="inlineStr"/>
    </row>
    <row r="6111">
      <c r="A6111" t="inlineStr">
        <is>
          <t>bucky</t>
        </is>
      </c>
      <c r="B6111" t="inlineStr">
        <is>
          <t>6472c631fa1bf4db0b5086a26eaf7193fe6f617f</t>
        </is>
      </c>
      <c r="C6111" t="inlineStr">
        <is>
          <t>2014-06-20 18:54:34+00:00</t>
        </is>
      </c>
      <c r="D6111" t="inlineStr">
        <is>
          <t>add</t>
        </is>
      </c>
      <c r="E6111" t="inlineStr">
        <is>
          <t>pycrypto</t>
        </is>
      </c>
      <c r="F6111" t="inlineStr"/>
      <c r="G6111" t="inlineStr"/>
      <c r="H6111" t="inlineStr"/>
    </row>
    <row r="6112">
      <c r="A6112" t="inlineStr">
        <is>
          <t>bucky</t>
        </is>
      </c>
      <c r="B6112" t="inlineStr">
        <is>
          <t>6472c631fa1bf4db0b5086a26eaf7193fe6f617f</t>
        </is>
      </c>
      <c r="C6112" t="inlineStr">
        <is>
          <t>2014-06-20 18:54:34+00:00</t>
        </is>
      </c>
      <c r="D6112" t="inlineStr">
        <is>
          <t>add</t>
        </is>
      </c>
      <c r="E6112" t="inlineStr">
        <is>
          <t>watchdog</t>
        </is>
      </c>
      <c r="F6112" t="inlineStr"/>
      <c r="G6112" t="inlineStr"/>
      <c r="H6112" t="inlineStr"/>
    </row>
    <row r="6113">
      <c r="A6113" t="inlineStr">
        <is>
          <t>orbitize</t>
        </is>
      </c>
      <c r="B6113" t="inlineStr">
        <is>
          <t>2fd776821dd6ff7bcde82a7724daa18953dc6e36</t>
        </is>
      </c>
      <c r="C6113" t="inlineStr">
        <is>
          <t>2019-07-16 00:34:31+00:00</t>
        </is>
      </c>
      <c r="D6113" t="inlineStr">
        <is>
          <t>verchange</t>
        </is>
      </c>
      <c r="E6113" t="inlineStr">
        <is>
          <t>astropy</t>
        </is>
      </c>
      <c r="F6113" t="inlineStr">
        <is>
          <t>&gt;2</t>
        </is>
      </c>
      <c r="G6113" t="inlineStr">
        <is>
          <t>astropy</t>
        </is>
      </c>
      <c r="H6113" t="inlineStr"/>
    </row>
    <row r="6114">
      <c r="A6114" t="inlineStr">
        <is>
          <t>orbitize</t>
        </is>
      </c>
      <c r="B6114" t="inlineStr">
        <is>
          <t>527c71d7648e7a7ffe59d239b7ad3cd71bc3533d</t>
        </is>
      </c>
      <c r="C6114" t="inlineStr">
        <is>
          <t>2019-10-01 18:29:24+00:00</t>
        </is>
      </c>
      <c r="D6114" t="inlineStr">
        <is>
          <t>verchange</t>
        </is>
      </c>
      <c r="E6114" t="inlineStr">
        <is>
          <t>emcee</t>
        </is>
      </c>
      <c r="F6114" t="inlineStr">
        <is>
          <t>&lt;3</t>
        </is>
      </c>
      <c r="G6114" t="inlineStr">
        <is>
          <t>emcee</t>
        </is>
      </c>
      <c r="H6114" t="inlineStr"/>
    </row>
    <row r="6115">
      <c r="A6115" t="inlineStr">
        <is>
          <t>orbitize</t>
        </is>
      </c>
      <c r="B6115" t="inlineStr">
        <is>
          <t>8f37733951cb01d09a961abd177886f41bbaf843</t>
        </is>
      </c>
      <c r="C6115" t="inlineStr">
        <is>
          <t>2020-01-25 00:10:19+00:00</t>
        </is>
      </c>
      <c r="D6115" t="inlineStr">
        <is>
          <t>add</t>
        </is>
      </c>
      <c r="E6115" t="inlineStr">
        <is>
          <t>astropy</t>
        </is>
      </c>
      <c r="F6115" t="inlineStr">
        <is>
          <t>&lt;4</t>
        </is>
      </c>
      <c r="G6115" t="inlineStr"/>
      <c r="H6115" t="inlineStr"/>
    </row>
    <row r="6116">
      <c r="A6116" t="inlineStr">
        <is>
          <t>orbitize</t>
        </is>
      </c>
      <c r="B6116" t="inlineStr">
        <is>
          <t>9fe05c9ff2d18a681799e923809f56f4cdae85b4</t>
        </is>
      </c>
      <c r="C6116" t="inlineStr">
        <is>
          <t>2020-08-28 21:03:49+00:00</t>
        </is>
      </c>
      <c r="D6116" t="inlineStr">
        <is>
          <t>verchange</t>
        </is>
      </c>
      <c r="E6116" t="inlineStr">
        <is>
          <t>emcee</t>
        </is>
      </c>
      <c r="F6116" t="inlineStr">
        <is>
          <t>&gt;=3</t>
        </is>
      </c>
      <c r="G6116" t="inlineStr">
        <is>
          <t>emcee</t>
        </is>
      </c>
      <c r="H6116" t="inlineStr">
        <is>
          <t>&lt;3</t>
        </is>
      </c>
    </row>
    <row r="6117">
      <c r="A6117" t="inlineStr">
        <is>
          <t>orbitize</t>
        </is>
      </c>
      <c r="B6117" t="inlineStr">
        <is>
          <t>0bfefa24b0e656d7630d2efaedbabf6215365328</t>
        </is>
      </c>
      <c r="C6117" t="inlineStr">
        <is>
          <t>2020-11-18 18:11:41+00:00</t>
        </is>
      </c>
      <c r="D6117" t="inlineStr">
        <is>
          <t>verchange</t>
        </is>
      </c>
      <c r="E6117" t="inlineStr">
        <is>
          <t>pytest</t>
        </is>
      </c>
      <c r="F6117" t="inlineStr"/>
      <c r="G6117" t="inlineStr">
        <is>
          <t>pytest</t>
        </is>
      </c>
      <c r="H6117" t="inlineStr"/>
    </row>
    <row r="6118">
      <c r="A6118" t="inlineStr">
        <is>
          <t>orbitize</t>
        </is>
      </c>
      <c r="B6118" t="inlineStr">
        <is>
          <t>0bfefa24b0e656d7630d2efaedbabf6215365328</t>
        </is>
      </c>
      <c r="C6118" t="inlineStr">
        <is>
          <t>2020-11-18 18:11:41+00:00</t>
        </is>
      </c>
      <c r="D6118" t="inlineStr">
        <is>
          <t>add</t>
        </is>
      </c>
      <c r="E6118" t="inlineStr">
        <is>
          <t>pandas</t>
        </is>
      </c>
      <c r="F6118" t="inlineStr"/>
      <c r="G6118" t="inlineStr"/>
      <c r="H6118" t="inlineStr"/>
    </row>
    <row r="6119">
      <c r="A6119" t="inlineStr">
        <is>
          <t>orbitize</t>
        </is>
      </c>
      <c r="B6119" t="inlineStr">
        <is>
          <t>0bfefa24b0e656d7630d2efaedbabf6215365328</t>
        </is>
      </c>
      <c r="C6119" t="inlineStr">
        <is>
          <t>2020-11-18 18:11:41+00:00</t>
        </is>
      </c>
      <c r="D6119" t="inlineStr">
        <is>
          <t>add</t>
        </is>
      </c>
      <c r="E6119" t="inlineStr">
        <is>
          <t>radvel</t>
        </is>
      </c>
      <c r="F6119" t="inlineStr"/>
      <c r="G6119" t="inlineStr"/>
      <c r="H6119" t="inlineStr"/>
    </row>
    <row r="6120">
      <c r="A6120" t="inlineStr">
        <is>
          <t>orbitize</t>
        </is>
      </c>
      <c r="B6120" t="inlineStr">
        <is>
          <t>fd5f9a27b69774b21f9342ba47ff0deda02b6c45</t>
        </is>
      </c>
      <c r="C6120" t="inlineStr">
        <is>
          <t>2021-01-25 19:43:03+00:00</t>
        </is>
      </c>
      <c r="D6120" t="inlineStr">
        <is>
          <t>verchange</t>
        </is>
      </c>
      <c r="E6120" t="inlineStr">
        <is>
          <t>radvel</t>
        </is>
      </c>
      <c r="F6120" t="inlineStr"/>
      <c r="G6120" t="inlineStr">
        <is>
          <t>radvel</t>
        </is>
      </c>
      <c r="H6120" t="inlineStr"/>
    </row>
    <row r="6121">
      <c r="A6121" t="inlineStr">
        <is>
          <t>orbitize</t>
        </is>
      </c>
      <c r="B6121" t="inlineStr">
        <is>
          <t>fd5f9a27b69774b21f9342ba47ff0deda02b6c45</t>
        </is>
      </c>
      <c r="C6121" t="inlineStr">
        <is>
          <t>2021-01-25 19:43:03+00:00</t>
        </is>
      </c>
      <c r="D6121" t="inlineStr">
        <is>
          <t>add</t>
        </is>
      </c>
      <c r="E6121" t="inlineStr">
        <is>
          <t>pyerfa</t>
        </is>
      </c>
      <c r="F6121" t="inlineStr"/>
      <c r="G6121" t="inlineStr"/>
      <c r="H6121" t="inlineStr"/>
    </row>
    <row r="6122">
      <c r="A6122" t="inlineStr">
        <is>
          <t>django-selenium-login</t>
        </is>
      </c>
      <c r="B6122" t="inlineStr">
        <is>
          <t>80c442a77b382cf864f791bb6bcca74720584053</t>
        </is>
      </c>
      <c r="C6122" t="inlineStr">
        <is>
          <t>2019-07-03 09:30:01+00:00</t>
        </is>
      </c>
      <c r="D6122" t="inlineStr">
        <is>
          <t>verchange</t>
        </is>
      </c>
      <c r="E6122" t="inlineStr">
        <is>
          <t>django</t>
        </is>
      </c>
      <c r="F6122" t="inlineStr">
        <is>
          <t>&gt;=1.11</t>
        </is>
      </c>
      <c r="G6122" t="inlineStr">
        <is>
          <t>django</t>
        </is>
      </c>
      <c r="H6122" t="inlineStr">
        <is>
          <t>&gt;=1.8</t>
        </is>
      </c>
    </row>
    <row r="6123">
      <c r="A6123" t="inlineStr">
        <is>
          <t>py-walletconnect-bridge</t>
        </is>
      </c>
      <c r="B6123" t="inlineStr">
        <is>
          <t>6c601742d49e52255ac7b2bd430e59a44bec3401</t>
        </is>
      </c>
      <c r="C6123" t="inlineStr">
        <is>
          <t>2018-10-04 01:11:47+00:00</t>
        </is>
      </c>
      <c r="D6123" t="inlineStr">
        <is>
          <t>verchange</t>
        </is>
      </c>
      <c r="E6123" t="inlineStr">
        <is>
          <t>uvloop</t>
        </is>
      </c>
      <c r="F6123">
        <f>=0.11.2</f>
        <v/>
      </c>
      <c r="G6123" t="inlineStr">
        <is>
          <t>uvloop</t>
        </is>
      </c>
      <c r="H6123">
        <f>=0.9.1</f>
        <v/>
      </c>
    </row>
    <row r="6124">
      <c r="A6124" t="inlineStr">
        <is>
          <t>py-walletconnect-bridge</t>
        </is>
      </c>
      <c r="B6124" t="inlineStr">
        <is>
          <t>6c601742d49e52255ac7b2bd430e59a44bec3401</t>
        </is>
      </c>
      <c r="C6124" t="inlineStr">
        <is>
          <t>2018-10-04 01:11:47+00:00</t>
        </is>
      </c>
      <c r="D6124" t="inlineStr">
        <is>
          <t>verchange</t>
        </is>
      </c>
      <c r="E6124" t="inlineStr">
        <is>
          <t>aiohttp</t>
        </is>
      </c>
      <c r="F6124">
        <f>=3.4.4</f>
        <v/>
      </c>
      <c r="G6124" t="inlineStr">
        <is>
          <t>aiohttp</t>
        </is>
      </c>
      <c r="H6124">
        <f>=3.0.9</f>
        <v/>
      </c>
    </row>
    <row r="6125">
      <c r="A6125" t="inlineStr">
        <is>
          <t>py-walletconnect-bridge</t>
        </is>
      </c>
      <c r="B6125" t="inlineStr">
        <is>
          <t>20fc0e5d52e0c4d197d909b5a33772e6fbfec5e7</t>
        </is>
      </c>
      <c r="C6125" t="inlineStr">
        <is>
          <t>2018-12-01 01:32:24+00:00</t>
        </is>
      </c>
      <c r="D6125" t="inlineStr">
        <is>
          <t>verchange</t>
        </is>
      </c>
      <c r="E6125" t="inlineStr">
        <is>
          <t>aioredis</t>
        </is>
      </c>
      <c r="F6125">
        <f>=1.2.0</f>
        <v/>
      </c>
      <c r="G6125" t="inlineStr">
        <is>
          <t>aioredis</t>
        </is>
      </c>
      <c r="H6125">
        <f>=1.1.0</f>
        <v/>
      </c>
    </row>
    <row r="6126">
      <c r="A6126" t="inlineStr">
        <is>
          <t>py-walletconnect-bridge</t>
        </is>
      </c>
      <c r="B6126" t="inlineStr">
        <is>
          <t>20fc0e5d52e0c4d197d909b5a33772e6fbfec5e7</t>
        </is>
      </c>
      <c r="C6126" t="inlineStr">
        <is>
          <t>2018-12-01 01:32:24+00:00</t>
        </is>
      </c>
      <c r="D6126" t="inlineStr">
        <is>
          <t>verchange</t>
        </is>
      </c>
      <c r="E6126" t="inlineStr">
        <is>
          <t>uvloop</t>
        </is>
      </c>
      <c r="F6126">
        <f>=0.11.3</f>
        <v/>
      </c>
      <c r="G6126" t="inlineStr">
        <is>
          <t>uvloop</t>
        </is>
      </c>
      <c r="H6126">
        <f>=0.11.2</f>
        <v/>
      </c>
    </row>
    <row r="6127">
      <c r="A6127" t="inlineStr">
        <is>
          <t>django-river</t>
        </is>
      </c>
      <c r="B6127" t="inlineStr">
        <is>
          <t>0e1f98cf6728f85093d0ae6fc428037ea02c7a2c</t>
        </is>
      </c>
      <c r="C6127" t="inlineStr">
        <is>
          <t>2015-08-16 17:25:04+00:00</t>
        </is>
      </c>
      <c r="D6127" t="inlineStr">
        <is>
          <t>add</t>
        </is>
      </c>
      <c r="E6127" t="inlineStr">
        <is>
          <t>django-mptt</t>
        </is>
      </c>
      <c r="F6127" t="inlineStr"/>
      <c r="G6127" t="inlineStr"/>
      <c r="H6127" t="inlineStr"/>
    </row>
    <row r="6128">
      <c r="A6128" t="inlineStr">
        <is>
          <t>django-river</t>
        </is>
      </c>
      <c r="B6128" t="inlineStr">
        <is>
          <t>9c5e93a48a8bcdcebef1d983f86f2da67a0dbc4a</t>
        </is>
      </c>
      <c r="C6128" t="inlineStr">
        <is>
          <t>2015-08-31 16:01:16+00:00</t>
        </is>
      </c>
      <c r="D6128" t="inlineStr">
        <is>
          <t>rem</t>
        </is>
      </c>
      <c r="E6128" t="inlineStr"/>
      <c r="F6128" t="inlineStr"/>
      <c r="G6128" t="inlineStr">
        <is>
          <t>django</t>
        </is>
      </c>
      <c r="H6128" t="inlineStr"/>
    </row>
    <row r="6129">
      <c r="A6129" t="inlineStr">
        <is>
          <t>django-river</t>
        </is>
      </c>
      <c r="B6129" t="inlineStr">
        <is>
          <t>16d9fd91a12f12547b29189d9148cbd8f1492545</t>
        </is>
      </c>
      <c r="C6129" t="inlineStr">
        <is>
          <t>2018-06-26 16:18:55+00:00</t>
        </is>
      </c>
      <c r="D6129" t="inlineStr">
        <is>
          <t>verchange</t>
        </is>
      </c>
      <c r="E6129" t="inlineStr">
        <is>
          <t>mock</t>
        </is>
      </c>
      <c r="F6129" t="inlineStr"/>
      <c r="G6129" t="inlineStr">
        <is>
          <t>mock</t>
        </is>
      </c>
      <c r="H6129" t="inlineStr"/>
    </row>
    <row r="6130">
      <c r="A6130" t="inlineStr">
        <is>
          <t>django-river</t>
        </is>
      </c>
      <c r="B6130" t="inlineStr">
        <is>
          <t>b11f3d6fecf5635f89305572161b0d0ef90f5d1b</t>
        </is>
      </c>
      <c r="C6130" t="inlineStr">
        <is>
          <t>2019-09-07 15:37:57+00:00</t>
        </is>
      </c>
      <c r="D6130" t="inlineStr">
        <is>
          <t>verchange</t>
        </is>
      </c>
      <c r="E6130" t="inlineStr">
        <is>
          <t>mock</t>
        </is>
      </c>
      <c r="F6130">
        <f>=2.0.0</f>
        <v/>
      </c>
      <c r="G6130" t="inlineStr">
        <is>
          <t>mock</t>
        </is>
      </c>
      <c r="H6130" t="inlineStr"/>
    </row>
    <row r="6131">
      <c r="A6131" t="inlineStr">
        <is>
          <t>django-river</t>
        </is>
      </c>
      <c r="B6131" t="inlineStr">
        <is>
          <t>b11f3d6fecf5635f89305572161b0d0ef90f5d1b</t>
        </is>
      </c>
      <c r="C6131" t="inlineStr">
        <is>
          <t>2019-09-07 15:37:57+00:00</t>
        </is>
      </c>
      <c r="D6131" t="inlineStr">
        <is>
          <t>verchange</t>
        </is>
      </c>
      <c r="E6131" t="inlineStr">
        <is>
          <t>factory-boy</t>
        </is>
      </c>
      <c r="F6131">
        <f>=2.11.1</f>
        <v/>
      </c>
      <c r="G6131" t="inlineStr">
        <is>
          <t>factory-boy</t>
        </is>
      </c>
      <c r="H6131" t="inlineStr"/>
    </row>
    <row r="6132">
      <c r="A6132" t="inlineStr">
        <is>
          <t>django-river</t>
        </is>
      </c>
      <c r="B6132" t="inlineStr">
        <is>
          <t>b11f3d6fecf5635f89305572161b0d0ef90f5d1b</t>
        </is>
      </c>
      <c r="C6132" t="inlineStr">
        <is>
          <t>2019-09-07 15:37:57+00:00</t>
        </is>
      </c>
      <c r="D6132" t="inlineStr">
        <is>
          <t>verchange</t>
        </is>
      </c>
      <c r="E6132" t="inlineStr">
        <is>
          <t>django-mptt</t>
        </is>
      </c>
      <c r="F6132">
        <f>=0.9.1</f>
        <v/>
      </c>
      <c r="G6132" t="inlineStr">
        <is>
          <t>django-mptt</t>
        </is>
      </c>
      <c r="H6132" t="inlineStr"/>
    </row>
    <row r="6133">
      <c r="A6133" t="inlineStr">
        <is>
          <t>django-river</t>
        </is>
      </c>
      <c r="B6133" t="inlineStr">
        <is>
          <t>b11f3d6fecf5635f89305572161b0d0ef90f5d1b</t>
        </is>
      </c>
      <c r="C6133" t="inlineStr">
        <is>
          <t>2019-09-07 15:37:57+00:00</t>
        </is>
      </c>
      <c r="D6133" t="inlineStr">
        <is>
          <t>add</t>
        </is>
      </c>
      <c r="E6133" t="inlineStr">
        <is>
          <t>pyhamcrest</t>
        </is>
      </c>
      <c r="F6133">
        <f>=1.9.0</f>
        <v/>
      </c>
      <c r="G6133" t="inlineStr"/>
      <c r="H6133" t="inlineStr"/>
    </row>
    <row r="6134">
      <c r="A6134" t="inlineStr">
        <is>
          <t>django-river</t>
        </is>
      </c>
      <c r="B6134" t="inlineStr">
        <is>
          <t>b11f3d6fecf5635f89305572161b0d0ef90f5d1b</t>
        </is>
      </c>
      <c r="C6134" t="inlineStr">
        <is>
          <t>2019-09-07 15:37:57+00:00</t>
        </is>
      </c>
      <c r="D6134" t="inlineStr">
        <is>
          <t>add</t>
        </is>
      </c>
      <c r="E6134" t="inlineStr">
        <is>
          <t>django-cte</t>
        </is>
      </c>
      <c r="F6134">
        <f>=1.1.4</f>
        <v/>
      </c>
      <c r="G6134" t="inlineStr"/>
      <c r="H6134" t="inlineStr"/>
    </row>
    <row r="6135">
      <c r="A6135" t="inlineStr">
        <is>
          <t>django-river</t>
        </is>
      </c>
      <c r="B6135" t="inlineStr">
        <is>
          <t>f132585e611a655c45adf356056ce31f3b8cbfba</t>
        </is>
      </c>
      <c r="C6135" t="inlineStr">
        <is>
          <t>2019-11-17 20:24:51+00:00</t>
        </is>
      </c>
      <c r="D6135" t="inlineStr">
        <is>
          <t>add</t>
        </is>
      </c>
      <c r="E6135" t="inlineStr">
        <is>
          <t>django-codemirror2</t>
        </is>
      </c>
      <c r="F6135">
        <f>=0.2</f>
        <v/>
      </c>
      <c r="G6135" t="inlineStr"/>
      <c r="H6135" t="inlineStr"/>
    </row>
    <row r="6136">
      <c r="A6136" t="inlineStr">
        <is>
          <t>django-river</t>
        </is>
      </c>
      <c r="B6136" t="inlineStr">
        <is>
          <t>09ae93bceac5facd2be1f6b59112a983c1067ff8</t>
        </is>
      </c>
      <c r="C6136" t="inlineStr">
        <is>
          <t>2019-12-16 11:31:28+00:00</t>
        </is>
      </c>
      <c r="D6136" t="inlineStr">
        <is>
          <t>add</t>
        </is>
      </c>
      <c r="E6136" t="inlineStr">
        <is>
          <t>behave-django</t>
        </is>
      </c>
      <c r="F6136">
        <f>=1.3.0</f>
        <v/>
      </c>
      <c r="G6136" t="inlineStr"/>
      <c r="H6136" t="inlineStr"/>
    </row>
    <row r="6137">
      <c r="A6137" t="inlineStr">
        <is>
          <t>django-qr-code</t>
        </is>
      </c>
      <c r="B6137" t="inlineStr">
        <is>
          <t>5fd44b4df6736c3515ec4f8bc8942985f8c63c20</t>
        </is>
      </c>
      <c r="C6137" t="inlineStr">
        <is>
          <t>2017-08-04 21:01:58+00:00</t>
        </is>
      </c>
      <c r="D6137" t="inlineStr">
        <is>
          <t>add</t>
        </is>
      </c>
      <c r="E6137" t="inlineStr">
        <is>
          <t>pillow</t>
        </is>
      </c>
      <c r="F6137">
        <f>=4.2.1</f>
        <v/>
      </c>
      <c r="G6137" t="inlineStr"/>
      <c r="H6137" t="inlineStr"/>
    </row>
    <row r="6138">
      <c r="A6138" t="inlineStr">
        <is>
          <t>django-qr-code</t>
        </is>
      </c>
      <c r="B6138" t="inlineStr">
        <is>
          <t>f63f6da220d2039b92629fc3f00896ff8c8a2e1e</t>
        </is>
      </c>
      <c r="C6138" t="inlineStr">
        <is>
          <t>2017-08-05 14:57:50+00:00</t>
        </is>
      </c>
      <c r="D6138" t="inlineStr">
        <is>
          <t>verchange</t>
        </is>
      </c>
      <c r="E6138" t="inlineStr">
        <is>
          <t>qrcode</t>
        </is>
      </c>
      <c r="F6138" t="inlineStr">
        <is>
          <t>~=5.3.0</t>
        </is>
      </c>
      <c r="G6138" t="inlineStr">
        <is>
          <t>qrcode</t>
        </is>
      </c>
      <c r="H6138">
        <f>=5.3.0</f>
        <v/>
      </c>
    </row>
    <row r="6139">
      <c r="A6139" t="inlineStr">
        <is>
          <t>django-qr-code</t>
        </is>
      </c>
      <c r="B6139" t="inlineStr">
        <is>
          <t>f63f6da220d2039b92629fc3f00896ff8c8a2e1e</t>
        </is>
      </c>
      <c r="C6139" t="inlineStr">
        <is>
          <t>2017-08-05 14:57:50+00:00</t>
        </is>
      </c>
      <c r="D6139" t="inlineStr">
        <is>
          <t>verchange</t>
        </is>
      </c>
      <c r="E6139" t="inlineStr">
        <is>
          <t>pillow</t>
        </is>
      </c>
      <c r="F6139" t="inlineStr">
        <is>
          <t>~=4.2.1</t>
        </is>
      </c>
      <c r="G6139" t="inlineStr">
        <is>
          <t>pillow</t>
        </is>
      </c>
      <c r="H6139">
        <f>=4.2.1</f>
        <v/>
      </c>
    </row>
    <row r="6140">
      <c r="A6140" t="inlineStr">
        <is>
          <t>django-qr-code</t>
        </is>
      </c>
      <c r="B6140" t="inlineStr">
        <is>
          <t>f63f6da220d2039b92629fc3f00896ff8c8a2e1e</t>
        </is>
      </c>
      <c r="C6140" t="inlineStr">
        <is>
          <t>2017-08-05 14:57:50+00:00</t>
        </is>
      </c>
      <c r="D6140" t="inlineStr">
        <is>
          <t>verchange</t>
        </is>
      </c>
      <c r="E6140" t="inlineStr">
        <is>
          <t>django</t>
        </is>
      </c>
      <c r="F6140" t="inlineStr">
        <is>
          <t>&gt;=1.8</t>
        </is>
      </c>
      <c r="G6140" t="inlineStr">
        <is>
          <t>django</t>
        </is>
      </c>
      <c r="H6140">
        <f>=1.11</f>
        <v/>
      </c>
    </row>
    <row r="6141">
      <c r="A6141" t="inlineStr">
        <is>
          <t>django-qr-code</t>
        </is>
      </c>
      <c r="B6141" t="inlineStr">
        <is>
          <t>8d947246118542c38933c69002be763c1f5d0907</t>
        </is>
      </c>
      <c r="C6141" t="inlineStr">
        <is>
          <t>2018-03-08 23:14:18+00:00</t>
        </is>
      </c>
      <c r="D6141" t="inlineStr">
        <is>
          <t>verchange</t>
        </is>
      </c>
      <c r="E6141" t="inlineStr">
        <is>
          <t>django</t>
        </is>
      </c>
      <c r="F6141" t="inlineStr">
        <is>
          <t>&gt;=1.11.11</t>
        </is>
      </c>
      <c r="G6141" t="inlineStr">
        <is>
          <t>django</t>
        </is>
      </c>
      <c r="H6141" t="inlineStr">
        <is>
          <t>&gt;=1.8</t>
        </is>
      </c>
    </row>
    <row r="6142">
      <c r="A6142" t="inlineStr">
        <is>
          <t>django-qr-code</t>
        </is>
      </c>
      <c r="B6142" t="inlineStr">
        <is>
          <t>ef68b1f44c3892d8eba18fbcfe548b158ae7e8b1</t>
        </is>
      </c>
      <c r="C6142" t="inlineStr">
        <is>
          <t>2018-03-23 21:12:54+00:00</t>
        </is>
      </c>
      <c r="D6142" t="inlineStr">
        <is>
          <t>add</t>
        </is>
      </c>
      <c r="E6142" t="inlineStr">
        <is>
          <t>Pillow</t>
        </is>
      </c>
      <c r="F6142" t="inlineStr">
        <is>
          <t>~=4.2.1</t>
        </is>
      </c>
      <c r="G6142" t="inlineStr"/>
      <c r="H6142" t="inlineStr"/>
    </row>
    <row r="6143">
      <c r="A6143" t="inlineStr">
        <is>
          <t>django-qr-code</t>
        </is>
      </c>
      <c r="B6143" t="inlineStr">
        <is>
          <t>ef68b1f44c3892d8eba18fbcfe548b158ae7e8b1</t>
        </is>
      </c>
      <c r="C6143" t="inlineStr">
        <is>
          <t>2018-03-23 21:12:54+00:00</t>
        </is>
      </c>
      <c r="D6143" t="inlineStr">
        <is>
          <t>rem</t>
        </is>
      </c>
      <c r="E6143" t="inlineStr"/>
      <c r="F6143" t="inlineStr"/>
      <c r="G6143" t="inlineStr">
        <is>
          <t>pillow</t>
        </is>
      </c>
      <c r="H6143" t="inlineStr">
        <is>
          <t>~=4.2.1</t>
        </is>
      </c>
    </row>
    <row r="6144">
      <c r="A6144" t="inlineStr">
        <is>
          <t>django-qr-code</t>
        </is>
      </c>
      <c r="B6144" t="inlineStr">
        <is>
          <t>ee137288d4b078eff71d7270b62cd4ba1992b6d1</t>
        </is>
      </c>
      <c r="C6144" t="inlineStr">
        <is>
          <t>2019-11-16 16:59:08+00:00</t>
        </is>
      </c>
      <c r="D6144" t="inlineStr">
        <is>
          <t>verchange</t>
        </is>
      </c>
      <c r="E6144" t="inlineStr">
        <is>
          <t>qrcode</t>
        </is>
      </c>
      <c r="F6144" t="inlineStr">
        <is>
          <t>~=6.1</t>
        </is>
      </c>
      <c r="G6144" t="inlineStr">
        <is>
          <t>qrcode</t>
        </is>
      </c>
      <c r="H6144" t="inlineStr">
        <is>
          <t>~=5.3.0</t>
        </is>
      </c>
    </row>
    <row r="6145">
      <c r="A6145" t="inlineStr">
        <is>
          <t>django-qr-code</t>
        </is>
      </c>
      <c r="B6145" t="inlineStr">
        <is>
          <t>ee137288d4b078eff71d7270b62cd4ba1992b6d1</t>
        </is>
      </c>
      <c r="C6145" t="inlineStr">
        <is>
          <t>2019-11-16 16:59:08+00:00</t>
        </is>
      </c>
      <c r="D6145" t="inlineStr">
        <is>
          <t>verchange</t>
        </is>
      </c>
      <c r="E6145" t="inlineStr">
        <is>
          <t>Pillow</t>
        </is>
      </c>
      <c r="F6145" t="inlineStr">
        <is>
          <t>&gt;6.1;&lt;6.3</t>
        </is>
      </c>
      <c r="G6145" t="inlineStr">
        <is>
          <t>Pillow</t>
        </is>
      </c>
      <c r="H6145" t="inlineStr">
        <is>
          <t>~=4.2.1</t>
        </is>
      </c>
    </row>
    <row r="6146">
      <c r="A6146" t="inlineStr">
        <is>
          <t>django-qr-code</t>
        </is>
      </c>
      <c r="B6146" t="inlineStr">
        <is>
          <t>ee137288d4b078eff71d7270b62cd4ba1992b6d1</t>
        </is>
      </c>
      <c r="C6146" t="inlineStr">
        <is>
          <t>2019-11-16 16:59:08+00:00</t>
        </is>
      </c>
      <c r="D6146" t="inlineStr">
        <is>
          <t>verchange</t>
        </is>
      </c>
      <c r="E6146" t="inlineStr">
        <is>
          <t>django</t>
        </is>
      </c>
      <c r="F6146" t="inlineStr">
        <is>
          <t>&gt;=1.11.20</t>
        </is>
      </c>
      <c r="G6146" t="inlineStr">
        <is>
          <t>django</t>
        </is>
      </c>
      <c r="H6146" t="inlineStr">
        <is>
          <t>&gt;=1.11.11</t>
        </is>
      </c>
    </row>
    <row r="6147">
      <c r="A6147" t="inlineStr">
        <is>
          <t>django-qr-code</t>
        </is>
      </c>
      <c r="B6147" t="inlineStr">
        <is>
          <t>88378611d363aedeaaf4acc859b82540f228359f</t>
        </is>
      </c>
      <c r="C6147" t="inlineStr">
        <is>
          <t>2020-04-26 15:34:26+00:00</t>
        </is>
      </c>
      <c r="D6147" t="inlineStr">
        <is>
          <t>verchange</t>
        </is>
      </c>
      <c r="E6147" t="inlineStr">
        <is>
          <t>Pillow</t>
        </is>
      </c>
      <c r="F6147" t="inlineStr">
        <is>
          <t>&gt;7.1;&lt;8</t>
        </is>
      </c>
      <c r="G6147" t="inlineStr">
        <is>
          <t>Pillow</t>
        </is>
      </c>
      <c r="H6147" t="inlineStr">
        <is>
          <t>&gt;6.1;&lt;6.3</t>
        </is>
      </c>
    </row>
    <row r="6148">
      <c r="A6148" t="inlineStr">
        <is>
          <t>django-qr-code</t>
        </is>
      </c>
      <c r="B6148" t="inlineStr">
        <is>
          <t>88378611d363aedeaaf4acc859b82540f228359f</t>
        </is>
      </c>
      <c r="C6148" t="inlineStr">
        <is>
          <t>2020-04-26 15:34:26+00:00</t>
        </is>
      </c>
      <c r="D6148" t="inlineStr">
        <is>
          <t>verchange</t>
        </is>
      </c>
      <c r="E6148" t="inlineStr">
        <is>
          <t>django</t>
        </is>
      </c>
      <c r="F6148" t="inlineStr">
        <is>
          <t>&gt;=2.2</t>
        </is>
      </c>
      <c r="G6148" t="inlineStr">
        <is>
          <t>django</t>
        </is>
      </c>
      <c r="H6148" t="inlineStr">
        <is>
          <t>&gt;=1.11.20</t>
        </is>
      </c>
    </row>
    <row r="6149">
      <c r="A6149" t="inlineStr">
        <is>
          <t>django-qr-code</t>
        </is>
      </c>
      <c r="B6149" t="inlineStr">
        <is>
          <t>94592ee13b29b6be8952539e2cc9cc7cb694d346</t>
        </is>
      </c>
      <c r="C6149" t="inlineStr">
        <is>
          <t>2020-09-05 16:22:56+00:00</t>
        </is>
      </c>
      <c r="D6149" t="inlineStr">
        <is>
          <t>verchange</t>
        </is>
      </c>
      <c r="E6149" t="inlineStr">
        <is>
          <t>Pillow</t>
        </is>
      </c>
      <c r="F6149" t="inlineStr">
        <is>
          <t>&gt;=7.2.0;&lt;8</t>
        </is>
      </c>
      <c r="G6149" t="inlineStr">
        <is>
          <t>Pillow</t>
        </is>
      </c>
      <c r="H6149" t="inlineStr">
        <is>
          <t>&gt;7.1;&lt;8</t>
        </is>
      </c>
    </row>
    <row r="6150">
      <c r="A6150" t="inlineStr">
        <is>
          <t>django-qr-code</t>
        </is>
      </c>
      <c r="B6150" t="inlineStr">
        <is>
          <t>94592ee13b29b6be8952539e2cc9cc7cb694d346</t>
        </is>
      </c>
      <c r="C6150" t="inlineStr">
        <is>
          <t>2020-09-05 16:22:56+00:00</t>
        </is>
      </c>
      <c r="D6150" t="inlineStr">
        <is>
          <t>verchange</t>
        </is>
      </c>
      <c r="E6150" t="inlineStr">
        <is>
          <t>django</t>
        </is>
      </c>
      <c r="F6150" t="inlineStr">
        <is>
          <t>&gt;=2.2.13</t>
        </is>
      </c>
      <c r="G6150" t="inlineStr">
        <is>
          <t>django</t>
        </is>
      </c>
      <c r="H6150" t="inlineStr">
        <is>
          <t>&gt;=2.2</t>
        </is>
      </c>
    </row>
    <row r="6151">
      <c r="A6151" t="inlineStr">
        <is>
          <t>django-qr-code</t>
        </is>
      </c>
      <c r="B6151" t="inlineStr">
        <is>
          <t>d78984413481d5b9ef2ad8e94ea729f888ae6fef</t>
        </is>
      </c>
      <c r="C6151" t="inlineStr">
        <is>
          <t>2020-11-22 17:01:22+00:00</t>
        </is>
      </c>
      <c r="D6151" t="inlineStr">
        <is>
          <t>verchange</t>
        </is>
      </c>
      <c r="E6151" t="inlineStr">
        <is>
          <t>django</t>
        </is>
      </c>
      <c r="F6151" t="inlineStr">
        <is>
          <t>&gt;=2.2.17</t>
        </is>
      </c>
      <c r="G6151" t="inlineStr">
        <is>
          <t>django</t>
        </is>
      </c>
      <c r="H6151" t="inlineStr">
        <is>
          <t>&gt;=2.2.13</t>
        </is>
      </c>
    </row>
    <row r="6152">
      <c r="A6152" t="inlineStr">
        <is>
          <t>django-qr-code</t>
        </is>
      </c>
      <c r="B6152" t="inlineStr">
        <is>
          <t>d78984413481d5b9ef2ad8e94ea729f888ae6fef</t>
        </is>
      </c>
      <c r="C6152" t="inlineStr">
        <is>
          <t>2020-11-22 17:01:22+00:00</t>
        </is>
      </c>
      <c r="D6152" t="inlineStr">
        <is>
          <t>add</t>
        </is>
      </c>
      <c r="E6152" t="inlineStr">
        <is>
          <t>segno</t>
        </is>
      </c>
      <c r="F6152" t="inlineStr">
        <is>
          <t>&gt;=1.3.1</t>
        </is>
      </c>
      <c r="G6152" t="inlineStr"/>
      <c r="H6152" t="inlineStr"/>
    </row>
    <row r="6153">
      <c r="A6153" t="inlineStr">
        <is>
          <t>django-qr-code</t>
        </is>
      </c>
      <c r="B6153" t="inlineStr">
        <is>
          <t>d78984413481d5b9ef2ad8e94ea729f888ae6fef</t>
        </is>
      </c>
      <c r="C6153" t="inlineStr">
        <is>
          <t>2020-11-22 17:01:22+00:00</t>
        </is>
      </c>
      <c r="D6153" t="inlineStr">
        <is>
          <t>rem</t>
        </is>
      </c>
      <c r="E6153" t="inlineStr"/>
      <c r="F6153" t="inlineStr"/>
      <c r="G6153" t="inlineStr">
        <is>
          <t>qrcode</t>
        </is>
      </c>
      <c r="H6153" t="inlineStr">
        <is>
          <t>~=6.1</t>
        </is>
      </c>
    </row>
    <row r="6154">
      <c r="A6154" t="inlineStr">
        <is>
          <t>django-qr-code</t>
        </is>
      </c>
      <c r="B6154" t="inlineStr">
        <is>
          <t>d78984413481d5b9ef2ad8e94ea729f888ae6fef</t>
        </is>
      </c>
      <c r="C6154" t="inlineStr">
        <is>
          <t>2020-11-22 17:01:22+00:00</t>
        </is>
      </c>
      <c r="D6154" t="inlineStr">
        <is>
          <t>rem</t>
        </is>
      </c>
      <c r="E6154" t="inlineStr"/>
      <c r="F6154" t="inlineStr"/>
      <c r="G6154" t="inlineStr">
        <is>
          <t>Pillow</t>
        </is>
      </c>
      <c r="H6154" t="inlineStr">
        <is>
          <t>&gt;=7.2.0;&lt;8</t>
        </is>
      </c>
    </row>
    <row r="6155">
      <c r="A6155" t="inlineStr">
        <is>
          <t>django-rest-framework-serializer-extensions</t>
        </is>
      </c>
      <c r="B6155" t="inlineStr">
        <is>
          <t>55e4885defe4f781e52329be25b98d4029591ed9</t>
        </is>
      </c>
      <c r="C6155" t="inlineStr">
        <is>
          <t>2017-01-11 08:21:28+00:00</t>
        </is>
      </c>
      <c r="D6155" t="inlineStr">
        <is>
          <t>verchange</t>
        </is>
      </c>
      <c r="E6155" t="inlineStr">
        <is>
          <t>mkdocs</t>
        </is>
      </c>
      <c r="F6155">
        <f>=0.16.1</f>
        <v/>
      </c>
      <c r="G6155" t="inlineStr">
        <is>
          <t>mkdocs</t>
        </is>
      </c>
      <c r="H6155">
        <f>=0.11.1</f>
        <v/>
      </c>
    </row>
    <row r="6156">
      <c r="A6156" t="inlineStr">
        <is>
          <t>django-rest-framework-serializer-extensions</t>
        </is>
      </c>
      <c r="B6156" t="inlineStr">
        <is>
          <t>55e4885defe4f781e52329be25b98d4029591ed9</t>
        </is>
      </c>
      <c r="C6156" t="inlineStr">
        <is>
          <t>2017-01-11 08:21:28+00:00</t>
        </is>
      </c>
      <c r="D6156" t="inlineStr">
        <is>
          <t>add</t>
        </is>
      </c>
      <c r="E6156" t="inlineStr">
        <is>
          <t>pypandoc</t>
        </is>
      </c>
      <c r="F6156">
        <f>=1.3.3</f>
        <v/>
      </c>
      <c r="G6156" t="inlineStr"/>
      <c r="H6156" t="inlineStr"/>
    </row>
    <row r="6157">
      <c r="A6157" t="inlineStr">
        <is>
          <t>django-rest-framework-serializer-extensions</t>
        </is>
      </c>
      <c r="B6157" t="inlineStr">
        <is>
          <t>aa4ea989f6914c39ec1862a6f12591519cfd5001</t>
        </is>
      </c>
      <c r="C6157" t="inlineStr">
        <is>
          <t>2017-12-23 18:57:58+00:00</t>
        </is>
      </c>
      <c r="D6157" t="inlineStr">
        <is>
          <t>verchange</t>
        </is>
      </c>
      <c r="E6157" t="inlineStr">
        <is>
          <t>Django</t>
        </is>
      </c>
      <c r="F6157" t="inlineStr">
        <is>
          <t>&gt;=1.8</t>
        </is>
      </c>
      <c r="G6157" t="inlineStr">
        <is>
          <t>Django</t>
        </is>
      </c>
      <c r="H6157" t="inlineStr">
        <is>
          <t>&gt;=1.6</t>
        </is>
      </c>
    </row>
    <row r="6158">
      <c r="A6158" t="inlineStr">
        <is>
          <t>django-rest-framework-serializer-extensions</t>
        </is>
      </c>
      <c r="B6158" t="inlineStr">
        <is>
          <t>aa4ea989f6914c39ec1862a6f12591519cfd5001</t>
        </is>
      </c>
      <c r="C6158" t="inlineStr">
        <is>
          <t>2017-12-23 18:57:58+00:00</t>
        </is>
      </c>
      <c r="D6158" t="inlineStr">
        <is>
          <t>verchange</t>
        </is>
      </c>
      <c r="E6158" t="inlineStr">
        <is>
          <t>djangorestframework</t>
        </is>
      </c>
      <c r="F6158" t="inlineStr">
        <is>
          <t>&gt;=3.5.4</t>
        </is>
      </c>
      <c r="G6158" t="inlineStr">
        <is>
          <t>djangorestframework</t>
        </is>
      </c>
      <c r="H6158" t="inlineStr">
        <is>
          <t>&gt;=2.4.3</t>
        </is>
      </c>
    </row>
    <row r="6159">
      <c r="A6159" t="inlineStr">
        <is>
          <t>django-rest-framework-serializer-extensions</t>
        </is>
      </c>
      <c r="B6159" t="inlineStr">
        <is>
          <t>aa4ea989f6914c39ec1862a6f12591519cfd5001</t>
        </is>
      </c>
      <c r="C6159" t="inlineStr">
        <is>
          <t>2017-12-23 18:57:58+00:00</t>
        </is>
      </c>
      <c r="D6159" t="inlineStr">
        <is>
          <t>verchange</t>
        </is>
      </c>
      <c r="E6159" t="inlineStr">
        <is>
          <t>django-test-plus</t>
        </is>
      </c>
      <c r="F6159">
        <f>=1.0.21</f>
        <v/>
      </c>
      <c r="G6159" t="inlineStr">
        <is>
          <t>django-test-plus</t>
        </is>
      </c>
      <c r="H6159">
        <f>=1.0.16</f>
        <v/>
      </c>
    </row>
    <row r="6160">
      <c r="A6160" t="inlineStr">
        <is>
          <t>django-rest-framework-serializer-extensions</t>
        </is>
      </c>
      <c r="B6160" t="inlineStr">
        <is>
          <t>e7a43cd04d97bab2fcd1d53a11b765f56d8eb117</t>
        </is>
      </c>
      <c r="C6160" t="inlineStr">
        <is>
          <t>2019-04-21 10:06:17+00:00</t>
        </is>
      </c>
      <c r="D6160" t="inlineStr">
        <is>
          <t>verchange</t>
        </is>
      </c>
      <c r="E6160" t="inlineStr">
        <is>
          <t>djangorestframework</t>
        </is>
      </c>
      <c r="F6160" t="inlineStr">
        <is>
          <t>&gt;=3.7.7</t>
        </is>
      </c>
      <c r="G6160" t="inlineStr">
        <is>
          <t>djangorestframework</t>
        </is>
      </c>
      <c r="H6160" t="inlineStr">
        <is>
          <t>&gt;=3.5.4</t>
        </is>
      </c>
    </row>
    <row r="6161">
      <c r="A6161" t="inlineStr">
        <is>
          <t>django-rest-framework-serializer-extensions</t>
        </is>
      </c>
      <c r="B6161" t="inlineStr">
        <is>
          <t>e7a43cd04d97bab2fcd1d53a11b765f56d8eb117</t>
        </is>
      </c>
      <c r="C6161" t="inlineStr">
        <is>
          <t>2019-04-21 10:06:17+00:00</t>
        </is>
      </c>
      <c r="D6161" t="inlineStr">
        <is>
          <t>verchange</t>
        </is>
      </c>
      <c r="E6161" t="inlineStr">
        <is>
          <t>flake8</t>
        </is>
      </c>
      <c r="F6161">
        <f>=3.7.7</f>
        <v/>
      </c>
      <c r="G6161" t="inlineStr">
        <is>
          <t>flake8</t>
        </is>
      </c>
      <c r="H6161">
        <f>=3.2.1</f>
        <v/>
      </c>
    </row>
    <row r="6162">
      <c r="A6162" t="inlineStr">
        <is>
          <t>django-rest-framework-serializer-extensions</t>
        </is>
      </c>
      <c r="B6162" t="inlineStr">
        <is>
          <t>e7a43cd04d97bab2fcd1d53a11b765f56d8eb117</t>
        </is>
      </c>
      <c r="C6162" t="inlineStr">
        <is>
          <t>2019-04-21 10:06:17+00:00</t>
        </is>
      </c>
      <c r="D6162" t="inlineStr">
        <is>
          <t>verchange</t>
        </is>
      </c>
      <c r="E6162" t="inlineStr">
        <is>
          <t>pytest-cov</t>
        </is>
      </c>
      <c r="F6162">
        <f>=2.6.1</f>
        <v/>
      </c>
      <c r="G6162" t="inlineStr">
        <is>
          <t>pytest-cov</t>
        </is>
      </c>
      <c r="H6162">
        <f>=2.4.0</f>
        <v/>
      </c>
    </row>
    <row r="6163">
      <c r="A6163" t="inlineStr">
        <is>
          <t>django-rest-framework-serializer-extensions</t>
        </is>
      </c>
      <c r="B6163" t="inlineStr">
        <is>
          <t>e7a43cd04d97bab2fcd1d53a11b765f56d8eb117</t>
        </is>
      </c>
      <c r="C6163" t="inlineStr">
        <is>
          <t>2019-04-21 10:06:17+00:00</t>
        </is>
      </c>
      <c r="D6163" t="inlineStr">
        <is>
          <t>verchange</t>
        </is>
      </c>
      <c r="E6163" t="inlineStr">
        <is>
          <t>django-test-plus</t>
        </is>
      </c>
      <c r="F6163">
        <f>=1.1.1</f>
        <v/>
      </c>
      <c r="G6163" t="inlineStr">
        <is>
          <t>django-test-plus</t>
        </is>
      </c>
      <c r="H6163">
        <f>=1.0.21</f>
        <v/>
      </c>
    </row>
    <row r="6164">
      <c r="A6164" t="inlineStr">
        <is>
          <t>django-rest-framework-serializer-extensions</t>
        </is>
      </c>
      <c r="B6164" t="inlineStr">
        <is>
          <t>e7a43cd04d97bab2fcd1d53a11b765f56d8eb117</t>
        </is>
      </c>
      <c r="C6164" t="inlineStr">
        <is>
          <t>2019-04-21 10:06:17+00:00</t>
        </is>
      </c>
      <c r="D6164" t="inlineStr">
        <is>
          <t>verchange</t>
        </is>
      </c>
      <c r="E6164" t="inlineStr">
        <is>
          <t>Django</t>
        </is>
      </c>
      <c r="F6164" t="inlineStr">
        <is>
          <t>&gt;=1.11</t>
        </is>
      </c>
      <c r="G6164" t="inlineStr">
        <is>
          <t>Django</t>
        </is>
      </c>
      <c r="H6164" t="inlineStr">
        <is>
          <t>&gt;=1.8</t>
        </is>
      </c>
    </row>
    <row r="6165">
      <c r="A6165" t="inlineStr">
        <is>
          <t>django-rest-framework-serializer-extensions</t>
        </is>
      </c>
      <c r="B6165" t="inlineStr">
        <is>
          <t>e7a43cd04d97bab2fcd1d53a11b765f56d8eb117</t>
        </is>
      </c>
      <c r="C6165" t="inlineStr">
        <is>
          <t>2019-04-21 10:06:17+00:00</t>
        </is>
      </c>
      <c r="D6165" t="inlineStr">
        <is>
          <t>verchange</t>
        </is>
      </c>
      <c r="E6165" t="inlineStr">
        <is>
          <t>pytest</t>
        </is>
      </c>
      <c r="F6165">
        <f>=4.4.1</f>
        <v/>
      </c>
      <c r="G6165" t="inlineStr">
        <is>
          <t>pytest</t>
        </is>
      </c>
      <c r="H6165">
        <f>=3.0.5</f>
        <v/>
      </c>
    </row>
    <row r="6166">
      <c r="A6166" t="inlineStr">
        <is>
          <t>django-rest-framework-serializer-extensions</t>
        </is>
      </c>
      <c r="B6166" t="inlineStr">
        <is>
          <t>e7a43cd04d97bab2fcd1d53a11b765f56d8eb117</t>
        </is>
      </c>
      <c r="C6166" t="inlineStr">
        <is>
          <t>2019-04-21 10:06:17+00:00</t>
        </is>
      </c>
      <c r="D6166" t="inlineStr">
        <is>
          <t>verchange</t>
        </is>
      </c>
      <c r="E6166" t="inlineStr">
        <is>
          <t>pytest-django</t>
        </is>
      </c>
      <c r="F6166">
        <f>=3.4.8</f>
        <v/>
      </c>
      <c r="G6166" t="inlineStr">
        <is>
          <t>pytest-django</t>
        </is>
      </c>
      <c r="H6166">
        <f>=3.1.2</f>
        <v/>
      </c>
    </row>
    <row r="6167">
      <c r="A6167" t="inlineStr">
        <is>
          <t>django-rest-framework-serializer-extensions</t>
        </is>
      </c>
      <c r="B6167" t="inlineStr">
        <is>
          <t>e7a43cd04d97bab2fcd1d53a11b765f56d8eb117</t>
        </is>
      </c>
      <c r="C6167" t="inlineStr">
        <is>
          <t>2019-04-21 10:06:17+00:00</t>
        </is>
      </c>
      <c r="D6167" t="inlineStr">
        <is>
          <t>add</t>
        </is>
      </c>
      <c r="E6167" t="inlineStr">
        <is>
          <t>mock</t>
        </is>
      </c>
      <c r="F6167">
        <f>=2.0.0</f>
        <v/>
      </c>
      <c r="G6167" t="inlineStr"/>
      <c r="H6167" t="inlineStr"/>
    </row>
    <row r="6168">
      <c r="A6168" t="inlineStr">
        <is>
          <t>django-rest-framework-serializer-extensions</t>
        </is>
      </c>
      <c r="B6168" t="inlineStr">
        <is>
          <t>e7a43cd04d97bab2fcd1d53a11b765f56d8eb117</t>
        </is>
      </c>
      <c r="C6168" t="inlineStr">
        <is>
          <t>2019-04-21 10:06:17+00:00</t>
        </is>
      </c>
      <c r="D6168" t="inlineStr">
        <is>
          <t>rem</t>
        </is>
      </c>
      <c r="E6168" t="inlineStr"/>
      <c r="F6168" t="inlineStr"/>
      <c r="G6168" t="inlineStr">
        <is>
          <t>pypandoc</t>
        </is>
      </c>
      <c r="H6168">
        <f>=1.3.3</f>
        <v/>
      </c>
    </row>
    <row r="6169">
      <c r="A6169" t="inlineStr">
        <is>
          <t>django-rest-framework-serializer-extensions</t>
        </is>
      </c>
      <c r="B6169" t="inlineStr">
        <is>
          <t>a93c361040f77f41cc36a89c6a44ff6e6078512f</t>
        </is>
      </c>
      <c r="C6169" t="inlineStr">
        <is>
          <t>2019-12-14 12:53:40+00:00</t>
        </is>
      </c>
      <c r="D6169" t="inlineStr">
        <is>
          <t>verchange</t>
        </is>
      </c>
      <c r="E6169" t="inlineStr">
        <is>
          <t>Django</t>
        </is>
      </c>
      <c r="F6169" t="inlineStr">
        <is>
          <t>&gt;=2.0</t>
        </is>
      </c>
      <c r="G6169" t="inlineStr">
        <is>
          <t>Django</t>
        </is>
      </c>
      <c r="H6169" t="inlineStr">
        <is>
          <t>&gt;=1.11</t>
        </is>
      </c>
    </row>
    <row r="6170">
      <c r="A6170" t="inlineStr">
        <is>
          <t>django-rest-framework-serializer-extensions</t>
        </is>
      </c>
      <c r="B6170" t="inlineStr">
        <is>
          <t>a93c361040f77f41cc36a89c6a44ff6e6078512f</t>
        </is>
      </c>
      <c r="C6170" t="inlineStr">
        <is>
          <t>2019-12-14 12:53:40+00:00</t>
        </is>
      </c>
      <c r="D6170" t="inlineStr">
        <is>
          <t>verchange</t>
        </is>
      </c>
      <c r="E6170" t="inlineStr">
        <is>
          <t>djangorestframework</t>
        </is>
      </c>
      <c r="F6170" t="inlineStr">
        <is>
          <t>&gt;=3.8.2</t>
        </is>
      </c>
      <c r="G6170" t="inlineStr">
        <is>
          <t>djangorestframework</t>
        </is>
      </c>
      <c r="H6170" t="inlineStr">
        <is>
          <t>&gt;=3.7.7</t>
        </is>
      </c>
    </row>
    <row r="6171">
      <c r="A6171" t="inlineStr">
        <is>
          <t>django-rest-framework-serializer-extensions</t>
        </is>
      </c>
      <c r="B6171" t="inlineStr">
        <is>
          <t>a93c361040f77f41cc36a89c6a44ff6e6078512f</t>
        </is>
      </c>
      <c r="C6171" t="inlineStr">
        <is>
          <t>2019-12-14 12:53:40+00:00</t>
        </is>
      </c>
      <c r="D6171" t="inlineStr">
        <is>
          <t>verchange</t>
        </is>
      </c>
      <c r="E6171" t="inlineStr">
        <is>
          <t>django-test-plus</t>
        </is>
      </c>
      <c r="F6171">
        <f>=1.4.0</f>
        <v/>
      </c>
      <c r="G6171" t="inlineStr">
        <is>
          <t>django-test-plus</t>
        </is>
      </c>
      <c r="H6171">
        <f>=1.1.1</f>
        <v/>
      </c>
    </row>
    <row r="6172">
      <c r="A6172" t="inlineStr">
        <is>
          <t>bonobo-sqlalchemy</t>
        </is>
      </c>
      <c r="B6172" t="inlineStr">
        <is>
          <t>e0169886e19825ad0c292e531ba503e47838d289</t>
        </is>
      </c>
      <c r="C6172" t="inlineStr">
        <is>
          <t>2017-06-10 12:59:34+00:00</t>
        </is>
      </c>
      <c r="D6172" t="inlineStr">
        <is>
          <t>verchange</t>
        </is>
      </c>
      <c r="E6172" t="inlineStr">
        <is>
          <t>bonobo</t>
        </is>
      </c>
      <c r="F6172">
        <f>=0.3.2</f>
        <v/>
      </c>
      <c r="G6172" t="inlineStr">
        <is>
          <t>bonobo</t>
        </is>
      </c>
      <c r="H6172">
        <f>=0.3.1</f>
        <v/>
      </c>
    </row>
    <row r="6173">
      <c r="A6173" t="inlineStr">
        <is>
          <t>bonobo-sqlalchemy</t>
        </is>
      </c>
      <c r="B6173" t="inlineStr">
        <is>
          <t>e0169886e19825ad0c292e531ba503e47838d289</t>
        </is>
      </c>
      <c r="C6173" t="inlineStr">
        <is>
          <t>2017-06-10 12:59:34+00:00</t>
        </is>
      </c>
      <c r="D6173" t="inlineStr">
        <is>
          <t>verchange</t>
        </is>
      </c>
      <c r="E6173" t="inlineStr">
        <is>
          <t>chardet</t>
        </is>
      </c>
      <c r="F6173">
        <f>=3.0.4</f>
        <v/>
      </c>
      <c r="G6173" t="inlineStr">
        <is>
          <t>chardet</t>
        </is>
      </c>
      <c r="H6173">
        <f>=3.0.3</f>
        <v/>
      </c>
    </row>
    <row r="6174">
      <c r="A6174" t="inlineStr">
        <is>
          <t>bonobo-sqlalchemy</t>
        </is>
      </c>
      <c r="B6174" t="inlineStr">
        <is>
          <t>e0169886e19825ad0c292e531ba503e47838d289</t>
        </is>
      </c>
      <c r="C6174" t="inlineStr">
        <is>
          <t>2017-06-10 12:59:34+00:00</t>
        </is>
      </c>
      <c r="D6174" t="inlineStr">
        <is>
          <t>rem</t>
        </is>
      </c>
      <c r="E6174" t="inlineStr"/>
      <c r="F6174" t="inlineStr"/>
      <c r="G6174" t="inlineStr">
        <is>
          <t>packaging</t>
        </is>
      </c>
      <c r="H6174">
        <f>=16.8</f>
        <v/>
      </c>
    </row>
    <row r="6175">
      <c r="A6175" t="inlineStr">
        <is>
          <t>bonobo-sqlalchemy</t>
        </is>
      </c>
      <c r="B6175" t="inlineStr">
        <is>
          <t>e0169886e19825ad0c292e531ba503e47838d289</t>
        </is>
      </c>
      <c r="C6175" t="inlineStr">
        <is>
          <t>2017-06-10 12:59:34+00:00</t>
        </is>
      </c>
      <c r="D6175" t="inlineStr">
        <is>
          <t>rem</t>
        </is>
      </c>
      <c r="E6175" t="inlineStr"/>
      <c r="F6175" t="inlineStr"/>
      <c r="G6175" t="inlineStr">
        <is>
          <t>pyparsing</t>
        </is>
      </c>
      <c r="H6175">
        <f>=2.2.0</f>
        <v/>
      </c>
    </row>
    <row r="6176">
      <c r="A6176" t="inlineStr">
        <is>
          <t>bonobo-sqlalchemy</t>
        </is>
      </c>
      <c r="B6176" t="inlineStr">
        <is>
          <t>f3eceae7055dc1f296be5285473926d436e07bd8</t>
        </is>
      </c>
      <c r="C6176" t="inlineStr">
        <is>
          <t>2017-06-11 09:00:58+00:00</t>
        </is>
      </c>
      <c r="D6176" t="inlineStr">
        <is>
          <t>verchange</t>
        </is>
      </c>
      <c r="E6176" t="inlineStr">
        <is>
          <t>bonobo</t>
        </is>
      </c>
      <c r="F6176">
        <f>=0.4.1</f>
        <v/>
      </c>
      <c r="G6176" t="inlineStr">
        <is>
          <t>bonobo</t>
        </is>
      </c>
      <c r="H6176">
        <f>=0.3.2</f>
        <v/>
      </c>
    </row>
    <row r="6177">
      <c r="A6177" t="inlineStr">
        <is>
          <t>bonobo-sqlalchemy</t>
        </is>
      </c>
      <c r="B6177" t="inlineStr">
        <is>
          <t>f3eceae7055dc1f296be5285473926d436e07bd8</t>
        </is>
      </c>
      <c r="C6177" t="inlineStr">
        <is>
          <t>2017-06-11 09:00:58+00:00</t>
        </is>
      </c>
      <c r="D6177" t="inlineStr">
        <is>
          <t>add</t>
        </is>
      </c>
      <c r="E6177" t="inlineStr">
        <is>
          <t>packaging</t>
        </is>
      </c>
      <c r="F6177">
        <f>=16.8</f>
        <v/>
      </c>
      <c r="G6177" t="inlineStr"/>
      <c r="H6177" t="inlineStr"/>
    </row>
    <row r="6178">
      <c r="A6178" t="inlineStr">
        <is>
          <t>bonobo-sqlalchemy</t>
        </is>
      </c>
      <c r="B6178" t="inlineStr">
        <is>
          <t>f3eceae7055dc1f296be5285473926d436e07bd8</t>
        </is>
      </c>
      <c r="C6178" t="inlineStr">
        <is>
          <t>2017-06-11 09:00:58+00:00</t>
        </is>
      </c>
      <c r="D6178" t="inlineStr">
        <is>
          <t>add</t>
        </is>
      </c>
      <c r="E6178" t="inlineStr">
        <is>
          <t>pyparsing</t>
        </is>
      </c>
      <c r="F6178">
        <f>=2.2.0</f>
        <v/>
      </c>
      <c r="G6178" t="inlineStr"/>
      <c r="H6178" t="inlineStr"/>
    </row>
    <row r="6179">
      <c r="A6179" t="inlineStr">
        <is>
          <t>bonobo-sqlalchemy</t>
        </is>
      </c>
      <c r="B6179" t="inlineStr">
        <is>
          <t>5ff44741674d1da9f5583e78e49a42180b3a4116</t>
        </is>
      </c>
      <c r="C6179" t="inlineStr">
        <is>
          <t>2017-06-18 19:44:05+00:00</t>
        </is>
      </c>
      <c r="D6179" t="inlineStr">
        <is>
          <t>verchange</t>
        </is>
      </c>
      <c r="E6179" t="inlineStr">
        <is>
          <t>requests</t>
        </is>
      </c>
      <c r="F6179">
        <f>=2.18.1</f>
        <v/>
      </c>
      <c r="G6179" t="inlineStr">
        <is>
          <t>requests</t>
        </is>
      </c>
      <c r="H6179">
        <f>=2.17.3</f>
        <v/>
      </c>
    </row>
    <row r="6180">
      <c r="A6180" t="inlineStr">
        <is>
          <t>bonobo-sqlalchemy</t>
        </is>
      </c>
      <c r="B6180" t="inlineStr">
        <is>
          <t>5ff44741674d1da9f5583e78e49a42180b3a4116</t>
        </is>
      </c>
      <c r="C6180" t="inlineStr">
        <is>
          <t>2017-06-18 19:44:05+00:00</t>
        </is>
      </c>
      <c r="D6180" t="inlineStr">
        <is>
          <t>verchange</t>
        </is>
      </c>
      <c r="E6180" t="inlineStr">
        <is>
          <t>bonobo</t>
        </is>
      </c>
      <c r="F6180">
        <f>=0.4.2</f>
        <v/>
      </c>
      <c r="G6180" t="inlineStr">
        <is>
          <t>bonobo</t>
        </is>
      </c>
      <c r="H6180">
        <f>=0.4.1</f>
        <v/>
      </c>
    </row>
    <row r="6181">
      <c r="A6181" t="inlineStr">
        <is>
          <t>bonobo-sqlalchemy</t>
        </is>
      </c>
      <c r="B6181" t="inlineStr">
        <is>
          <t>5ff44741674d1da9f5583e78e49a42180b3a4116</t>
        </is>
      </c>
      <c r="C6181" t="inlineStr">
        <is>
          <t>2017-06-18 19:44:05+00:00</t>
        </is>
      </c>
      <c r="D6181" t="inlineStr">
        <is>
          <t>verchange</t>
        </is>
      </c>
      <c r="E6181" t="inlineStr">
        <is>
          <t>fs</t>
        </is>
      </c>
      <c r="F6181">
        <f>=2.0.4</f>
        <v/>
      </c>
      <c r="G6181" t="inlineStr">
        <is>
          <t>fs</t>
        </is>
      </c>
      <c r="H6181">
        <f>=2.0.3</f>
        <v/>
      </c>
    </row>
    <row r="6182">
      <c r="A6182" t="inlineStr">
        <is>
          <t>bonobo-sqlalchemy</t>
        </is>
      </c>
      <c r="B6182" t="inlineStr">
        <is>
          <t>5ff44741674d1da9f5583e78e49a42180b3a4116</t>
        </is>
      </c>
      <c r="C6182" t="inlineStr">
        <is>
          <t>2017-06-18 19:44:05+00:00</t>
        </is>
      </c>
      <c r="D6182" t="inlineStr">
        <is>
          <t>rem</t>
        </is>
      </c>
      <c r="E6182" t="inlineStr"/>
      <c r="F6182" t="inlineStr"/>
      <c r="G6182" t="inlineStr">
        <is>
          <t>enum34</t>
        </is>
      </c>
      <c r="H6182">
        <f>=1.1.6</f>
        <v/>
      </c>
    </row>
    <row r="6183">
      <c r="A6183" t="inlineStr">
        <is>
          <t>bonobo-sqlalchemy</t>
        </is>
      </c>
      <c r="B6183" t="inlineStr">
        <is>
          <t>edcfea4f34112c635a6161e24980b3163c3d7bf9</t>
        </is>
      </c>
      <c r="C6183" t="inlineStr">
        <is>
          <t>2017-07-04 09:17:28+00:00</t>
        </is>
      </c>
      <c r="D6183" t="inlineStr">
        <is>
          <t>verchange</t>
        </is>
      </c>
      <c r="E6183" t="inlineStr">
        <is>
          <t>bonobo</t>
        </is>
      </c>
      <c r="F6183">
        <f>=0.4.3</f>
        <v/>
      </c>
      <c r="G6183" t="inlineStr">
        <is>
          <t>bonobo</t>
        </is>
      </c>
      <c r="H6183">
        <f>=0.4.2</f>
        <v/>
      </c>
    </row>
    <row r="6184">
      <c r="A6184" t="inlineStr">
        <is>
          <t>bonobo-sqlalchemy</t>
        </is>
      </c>
      <c r="B6184" t="inlineStr">
        <is>
          <t>edcfea4f34112c635a6161e24980b3163c3d7bf9</t>
        </is>
      </c>
      <c r="C6184" t="inlineStr">
        <is>
          <t>2017-07-04 09:17:28+00:00</t>
        </is>
      </c>
      <c r="D6184" t="inlineStr">
        <is>
          <t>verchange</t>
        </is>
      </c>
      <c r="E6184" t="inlineStr">
        <is>
          <t>sqlalchemy</t>
        </is>
      </c>
      <c r="F6184">
        <f>=1.1.11</f>
        <v/>
      </c>
      <c r="G6184" t="inlineStr">
        <is>
          <t>sqlalchemy</t>
        </is>
      </c>
      <c r="H6184">
        <f>=1.1.10</f>
        <v/>
      </c>
    </row>
    <row r="6185">
      <c r="A6185" t="inlineStr">
        <is>
          <t>bonobo-sqlalchemy</t>
        </is>
      </c>
      <c r="B6185" t="inlineStr">
        <is>
          <t>edcfea4f34112c635a6161e24980b3163c3d7bf9</t>
        </is>
      </c>
      <c r="C6185" t="inlineStr">
        <is>
          <t>2017-07-04 09:17:28+00:00</t>
        </is>
      </c>
      <c r="D6185" t="inlineStr">
        <is>
          <t>verchange</t>
        </is>
      </c>
      <c r="E6185" t="inlineStr">
        <is>
          <t>pbr</t>
        </is>
      </c>
      <c r="F6185">
        <f>=3.1.1</f>
        <v/>
      </c>
      <c r="G6185" t="inlineStr">
        <is>
          <t>pbr</t>
        </is>
      </c>
      <c r="H6185">
        <f>=3.0.1</f>
        <v/>
      </c>
    </row>
    <row r="6186">
      <c r="A6186" t="inlineStr">
        <is>
          <t>bonobo-sqlalchemy</t>
        </is>
      </c>
      <c r="B6186" t="inlineStr">
        <is>
          <t>05479c6cdeffed81d918b712256592f8f860bdee</t>
        </is>
      </c>
      <c r="C6186" t="inlineStr">
        <is>
          <t>2017-07-16 08:30:10+00:00</t>
        </is>
      </c>
      <c r="D6186" t="inlineStr">
        <is>
          <t>verchange</t>
        </is>
      </c>
      <c r="E6186" t="inlineStr">
        <is>
          <t>stevedore</t>
        </is>
      </c>
      <c r="F6186">
        <f>=1.24.0</f>
        <v/>
      </c>
      <c r="G6186" t="inlineStr">
        <is>
          <t>stevedore</t>
        </is>
      </c>
      <c r="H6186">
        <f>=1.23.0</f>
        <v/>
      </c>
    </row>
    <row r="6187">
      <c r="A6187" t="inlineStr">
        <is>
          <t>bonobo-sqlalchemy</t>
        </is>
      </c>
      <c r="B6187" t="inlineStr">
        <is>
          <t>7c1992ef9830306cc71bf1d74e7d895de7bd62d9</t>
        </is>
      </c>
      <c r="C6187" t="inlineStr">
        <is>
          <t>2017-10-21 11:05:47+00:00</t>
        </is>
      </c>
      <c r="D6187" t="inlineStr">
        <is>
          <t>verchange</t>
        </is>
      </c>
      <c r="E6187" t="inlineStr">
        <is>
          <t>six</t>
        </is>
      </c>
      <c r="F6187">
        <f>=1.11.0</f>
        <v/>
      </c>
      <c r="G6187" t="inlineStr">
        <is>
          <t>six</t>
        </is>
      </c>
      <c r="H6187">
        <f>=1.10.0</f>
        <v/>
      </c>
    </row>
    <row r="6188">
      <c r="A6188" t="inlineStr">
        <is>
          <t>bonobo-sqlalchemy</t>
        </is>
      </c>
      <c r="B6188" t="inlineStr">
        <is>
          <t>7c1992ef9830306cc71bf1d74e7d895de7bd62d9</t>
        </is>
      </c>
      <c r="C6188" t="inlineStr">
        <is>
          <t>2017-10-21 11:05:47+00:00</t>
        </is>
      </c>
      <c r="D6188" t="inlineStr">
        <is>
          <t>verchange</t>
        </is>
      </c>
      <c r="E6188" t="inlineStr">
        <is>
          <t>psutil</t>
        </is>
      </c>
      <c r="F6188">
        <f>=5.4.0</f>
        <v/>
      </c>
      <c r="G6188" t="inlineStr">
        <is>
          <t>psutil</t>
        </is>
      </c>
      <c r="H6188">
        <f>=5.2.2</f>
        <v/>
      </c>
    </row>
    <row r="6189">
      <c r="A6189" t="inlineStr">
        <is>
          <t>bonobo-sqlalchemy</t>
        </is>
      </c>
      <c r="B6189" t="inlineStr">
        <is>
          <t>7c1992ef9830306cc71bf1d74e7d895de7bd62d9</t>
        </is>
      </c>
      <c r="C6189" t="inlineStr">
        <is>
          <t>2017-10-21 11:05:47+00:00</t>
        </is>
      </c>
      <c r="D6189" t="inlineStr">
        <is>
          <t>verchange</t>
        </is>
      </c>
      <c r="E6189" t="inlineStr">
        <is>
          <t>urllib3</t>
        </is>
      </c>
      <c r="F6189">
        <f>=1.22</f>
        <v/>
      </c>
      <c r="G6189" t="inlineStr">
        <is>
          <t>urllib3</t>
        </is>
      </c>
      <c r="H6189">
        <f>=1.21.1</f>
        <v/>
      </c>
    </row>
    <row r="6190">
      <c r="A6190" t="inlineStr">
        <is>
          <t>bonobo-sqlalchemy</t>
        </is>
      </c>
      <c r="B6190" t="inlineStr">
        <is>
          <t>7c1992ef9830306cc71bf1d74e7d895de7bd62d9</t>
        </is>
      </c>
      <c r="C6190" t="inlineStr">
        <is>
          <t>2017-10-21 11:05:47+00:00</t>
        </is>
      </c>
      <c r="D6190" t="inlineStr">
        <is>
          <t>verchange</t>
        </is>
      </c>
      <c r="E6190" t="inlineStr">
        <is>
          <t>sqlalchemy</t>
        </is>
      </c>
      <c r="F6190">
        <f>=1.1.14</f>
        <v/>
      </c>
      <c r="G6190" t="inlineStr">
        <is>
          <t>sqlalchemy</t>
        </is>
      </c>
      <c r="H6190">
        <f>=1.1.11</f>
        <v/>
      </c>
    </row>
    <row r="6191">
      <c r="A6191" t="inlineStr">
        <is>
          <t>bonobo-sqlalchemy</t>
        </is>
      </c>
      <c r="B6191" t="inlineStr">
        <is>
          <t>7c1992ef9830306cc71bf1d74e7d895de7bd62d9</t>
        </is>
      </c>
      <c r="C6191" t="inlineStr">
        <is>
          <t>2017-10-21 11:05:47+00:00</t>
        </is>
      </c>
      <c r="D6191" t="inlineStr">
        <is>
          <t>verchange</t>
        </is>
      </c>
      <c r="E6191" t="inlineStr">
        <is>
          <t>bonobo</t>
        </is>
      </c>
      <c r="F6191">
        <f>=0.5.1</f>
        <v/>
      </c>
      <c r="G6191" t="inlineStr">
        <is>
          <t>bonobo</t>
        </is>
      </c>
      <c r="H6191">
        <f>=0.4.3</f>
        <v/>
      </c>
    </row>
    <row r="6192">
      <c r="A6192" t="inlineStr">
        <is>
          <t>bonobo-sqlalchemy</t>
        </is>
      </c>
      <c r="B6192" t="inlineStr">
        <is>
          <t>7c1992ef9830306cc71bf1d74e7d895de7bd62d9</t>
        </is>
      </c>
      <c r="C6192" t="inlineStr">
        <is>
          <t>2017-10-21 11:05:47+00:00</t>
        </is>
      </c>
      <c r="D6192" t="inlineStr">
        <is>
          <t>verchange</t>
        </is>
      </c>
      <c r="E6192" t="inlineStr">
        <is>
          <t>requests</t>
        </is>
      </c>
      <c r="F6192">
        <f>=2.18.4</f>
        <v/>
      </c>
      <c r="G6192" t="inlineStr">
        <is>
          <t>requests</t>
        </is>
      </c>
      <c r="H6192">
        <f>=2.18.1</f>
        <v/>
      </c>
    </row>
    <row r="6193">
      <c r="A6193" t="inlineStr">
        <is>
          <t>bonobo-sqlalchemy</t>
        </is>
      </c>
      <c r="B6193" t="inlineStr">
        <is>
          <t>7c1992ef9830306cc71bf1d74e7d895de7bd62d9</t>
        </is>
      </c>
      <c r="C6193" t="inlineStr">
        <is>
          <t>2017-10-21 11:05:47+00:00</t>
        </is>
      </c>
      <c r="D6193" t="inlineStr">
        <is>
          <t>verchange</t>
        </is>
      </c>
      <c r="E6193" t="inlineStr">
        <is>
          <t>idna</t>
        </is>
      </c>
      <c r="F6193">
        <f>=2.6</f>
        <v/>
      </c>
      <c r="G6193" t="inlineStr">
        <is>
          <t>idna</t>
        </is>
      </c>
      <c r="H6193">
        <f>=2.5</f>
        <v/>
      </c>
    </row>
    <row r="6194">
      <c r="A6194" t="inlineStr">
        <is>
          <t>bonobo-sqlalchemy</t>
        </is>
      </c>
      <c r="B6194" t="inlineStr">
        <is>
          <t>7c1992ef9830306cc71bf1d74e7d895de7bd62d9</t>
        </is>
      </c>
      <c r="C6194" t="inlineStr">
        <is>
          <t>2017-10-21 11:05:47+00:00</t>
        </is>
      </c>
      <c r="D6194" t="inlineStr">
        <is>
          <t>verchange</t>
        </is>
      </c>
      <c r="E6194" t="inlineStr">
        <is>
          <t>certifi</t>
        </is>
      </c>
      <c r="F6194">
        <f>=2017.7.27.1</f>
        <v/>
      </c>
      <c r="G6194" t="inlineStr">
        <is>
          <t>certifi</t>
        </is>
      </c>
      <c r="H6194">
        <f>=2017.4.17</f>
        <v/>
      </c>
    </row>
    <row r="6195">
      <c r="A6195" t="inlineStr">
        <is>
          <t>bonobo-sqlalchemy</t>
        </is>
      </c>
      <c r="B6195" t="inlineStr">
        <is>
          <t>7c1992ef9830306cc71bf1d74e7d895de7bd62d9</t>
        </is>
      </c>
      <c r="C6195" t="inlineStr">
        <is>
          <t>2017-10-21 11:05:47+00:00</t>
        </is>
      </c>
      <c r="D6195" t="inlineStr">
        <is>
          <t>verchange</t>
        </is>
      </c>
      <c r="E6195" t="inlineStr">
        <is>
          <t>stevedore</t>
        </is>
      </c>
      <c r="F6195">
        <f>=1.27.1</f>
        <v/>
      </c>
      <c r="G6195" t="inlineStr">
        <is>
          <t>stevedore</t>
        </is>
      </c>
      <c r="H6195">
        <f>=1.24.0</f>
        <v/>
      </c>
    </row>
    <row r="6196">
      <c r="A6196" t="inlineStr">
        <is>
          <t>bonobo-sqlalchemy</t>
        </is>
      </c>
      <c r="B6196" t="inlineStr">
        <is>
          <t>7c1992ef9830306cc71bf1d74e7d895de7bd62d9</t>
        </is>
      </c>
      <c r="C6196" t="inlineStr">
        <is>
          <t>2017-10-21 11:05:47+00:00</t>
        </is>
      </c>
      <c r="D6196" t="inlineStr">
        <is>
          <t>verchange</t>
        </is>
      </c>
      <c r="E6196" t="inlineStr">
        <is>
          <t>fs</t>
        </is>
      </c>
      <c r="F6196">
        <f>=2.0.12</f>
        <v/>
      </c>
      <c r="G6196" t="inlineStr">
        <is>
          <t>fs</t>
        </is>
      </c>
      <c r="H6196">
        <f>=2.0.4</f>
        <v/>
      </c>
    </row>
    <row r="6197">
      <c r="A6197" t="inlineStr">
        <is>
          <t>bonobo-sqlalchemy</t>
        </is>
      </c>
      <c r="B6197" t="inlineStr">
        <is>
          <t>3d1d026e8fe4a702abcff9a5628487cdb2647bf6</t>
        </is>
      </c>
      <c r="C6197" t="inlineStr">
        <is>
          <t>2017-10-23 21:11:49+00:00</t>
        </is>
      </c>
      <c r="D6197" t="inlineStr">
        <is>
          <t>add</t>
        </is>
      </c>
      <c r="E6197" t="inlineStr">
        <is>
          <t>click</t>
        </is>
      </c>
      <c r="F6197">
        <f>=6.7</f>
        <v/>
      </c>
      <c r="G6197" t="inlineStr"/>
      <c r="H6197" t="inlineStr"/>
    </row>
    <row r="6198">
      <c r="A6198" t="inlineStr">
        <is>
          <t>bonobo-sqlalchemy</t>
        </is>
      </c>
      <c r="B6198" t="inlineStr">
        <is>
          <t>3d1d026e8fe4a702abcff9a5628487cdb2647bf6</t>
        </is>
      </c>
      <c r="C6198" t="inlineStr">
        <is>
          <t>2017-10-23 21:11:49+00:00</t>
        </is>
      </c>
      <c r="D6198" t="inlineStr">
        <is>
          <t>add</t>
        </is>
      </c>
      <c r="E6198" t="inlineStr">
        <is>
          <t>python-dotenv</t>
        </is>
      </c>
      <c r="F6198">
        <f>=0.7.1</f>
        <v/>
      </c>
      <c r="G6198" t="inlineStr"/>
      <c r="H6198" t="inlineStr"/>
    </row>
    <row r="6199">
      <c r="A6199" t="inlineStr">
        <is>
          <t>bonobo-sqlalchemy</t>
        </is>
      </c>
      <c r="B6199" t="inlineStr">
        <is>
          <t>931f8b011fcdf5fea592fb591a7a301aedd8a1eb</t>
        </is>
      </c>
      <c r="C6199" t="inlineStr">
        <is>
          <t>2018-01-01 21:21:54+00:00</t>
        </is>
      </c>
      <c r="D6199" t="inlineStr">
        <is>
          <t>verchange</t>
        </is>
      </c>
      <c r="E6199" t="inlineStr">
        <is>
          <t>pytz</t>
        </is>
      </c>
      <c r="F6199">
        <f>=2017.3</f>
        <v/>
      </c>
      <c r="G6199" t="inlineStr">
        <is>
          <t>pytz</t>
        </is>
      </c>
      <c r="H6199">
        <f>=2017.2</f>
        <v/>
      </c>
    </row>
    <row r="6200">
      <c r="A6200" t="inlineStr">
        <is>
          <t>bonobo-sqlalchemy</t>
        </is>
      </c>
      <c r="B6200" t="inlineStr">
        <is>
          <t>931f8b011fcdf5fea592fb591a7a301aedd8a1eb</t>
        </is>
      </c>
      <c r="C6200" t="inlineStr">
        <is>
          <t>2018-01-01 21:21:54+00:00</t>
        </is>
      </c>
      <c r="D6200" t="inlineStr">
        <is>
          <t>verchange</t>
        </is>
      </c>
      <c r="E6200" t="inlineStr">
        <is>
          <t>psutil</t>
        </is>
      </c>
      <c r="F6200">
        <f>=5.4.3</f>
        <v/>
      </c>
      <c r="G6200" t="inlineStr">
        <is>
          <t>psutil</t>
        </is>
      </c>
      <c r="H6200">
        <f>=5.4.0</f>
        <v/>
      </c>
    </row>
    <row r="6201">
      <c r="A6201" t="inlineStr">
        <is>
          <t>bonobo-sqlalchemy</t>
        </is>
      </c>
      <c r="B6201" t="inlineStr">
        <is>
          <t>931f8b011fcdf5fea592fb591a7a301aedd8a1eb</t>
        </is>
      </c>
      <c r="C6201" t="inlineStr">
        <is>
          <t>2018-01-01 21:21:54+00:00</t>
        </is>
      </c>
      <c r="D6201" t="inlineStr">
        <is>
          <t>verchange</t>
        </is>
      </c>
      <c r="E6201" t="inlineStr">
        <is>
          <t>sqlalchemy</t>
        </is>
      </c>
      <c r="F6201">
        <f>=1.2.0</f>
        <v/>
      </c>
      <c r="G6201" t="inlineStr">
        <is>
          <t>sqlalchemy</t>
        </is>
      </c>
      <c r="H6201">
        <f>=1.1.14</f>
        <v/>
      </c>
    </row>
    <row r="6202">
      <c r="A6202" t="inlineStr">
        <is>
          <t>bonobo-sqlalchemy</t>
        </is>
      </c>
      <c r="B6202" t="inlineStr">
        <is>
          <t>931f8b011fcdf5fea592fb591a7a301aedd8a1eb</t>
        </is>
      </c>
      <c r="C6202" t="inlineStr">
        <is>
          <t>2018-01-01 21:21:54+00:00</t>
        </is>
      </c>
      <c r="D6202" t="inlineStr">
        <is>
          <t>verchange</t>
        </is>
      </c>
      <c r="E6202" t="inlineStr">
        <is>
          <t>bonobo</t>
        </is>
      </c>
      <c r="F6202">
        <f>=0.6.0</f>
        <v/>
      </c>
      <c r="G6202" t="inlineStr">
        <is>
          <t>bonobo</t>
        </is>
      </c>
      <c r="H6202">
        <f>=0.5.1</f>
        <v/>
      </c>
    </row>
    <row r="6203">
      <c r="A6203" t="inlineStr">
        <is>
          <t>bonobo-sqlalchemy</t>
        </is>
      </c>
      <c r="B6203" t="inlineStr">
        <is>
          <t>931f8b011fcdf5fea592fb591a7a301aedd8a1eb</t>
        </is>
      </c>
      <c r="C6203" t="inlineStr">
        <is>
          <t>2018-01-01 21:21:54+00:00</t>
        </is>
      </c>
      <c r="D6203" t="inlineStr">
        <is>
          <t>verchange</t>
        </is>
      </c>
      <c r="E6203" t="inlineStr">
        <is>
          <t>certifi</t>
        </is>
      </c>
      <c r="F6203">
        <f>=2017.11.5</f>
        <v/>
      </c>
      <c r="G6203" t="inlineStr">
        <is>
          <t>certifi</t>
        </is>
      </c>
      <c r="H6203">
        <f>=2017.7.27.1</f>
        <v/>
      </c>
    </row>
    <row r="6204">
      <c r="A6204" t="inlineStr">
        <is>
          <t>bonobo-sqlalchemy</t>
        </is>
      </c>
      <c r="B6204" t="inlineStr">
        <is>
          <t>931f8b011fcdf5fea592fb591a7a301aedd8a1eb</t>
        </is>
      </c>
      <c r="C6204" t="inlineStr">
        <is>
          <t>2018-01-01 21:21:54+00:00</t>
        </is>
      </c>
      <c r="D6204" t="inlineStr">
        <is>
          <t>verchange</t>
        </is>
      </c>
      <c r="E6204" t="inlineStr">
        <is>
          <t>stevedore</t>
        </is>
      </c>
      <c r="F6204">
        <f>=1.28.0</f>
        <v/>
      </c>
      <c r="G6204" t="inlineStr">
        <is>
          <t>stevedore</t>
        </is>
      </c>
      <c r="H6204">
        <f>=1.27.1</f>
        <v/>
      </c>
    </row>
    <row r="6205">
      <c r="A6205" t="inlineStr">
        <is>
          <t>bonobo-sqlalchemy</t>
        </is>
      </c>
      <c r="B6205" t="inlineStr">
        <is>
          <t>931f8b011fcdf5fea592fb591a7a301aedd8a1eb</t>
        </is>
      </c>
      <c r="C6205" t="inlineStr">
        <is>
          <t>2018-01-01 21:21:54+00:00</t>
        </is>
      </c>
      <c r="D6205" t="inlineStr">
        <is>
          <t>verchange</t>
        </is>
      </c>
      <c r="E6205" t="inlineStr">
        <is>
          <t>fs</t>
        </is>
      </c>
      <c r="F6205">
        <f>=2.0.17</f>
        <v/>
      </c>
      <c r="G6205" t="inlineStr">
        <is>
          <t>fs</t>
        </is>
      </c>
      <c r="H6205">
        <f>=2.0.12</f>
        <v/>
      </c>
    </row>
    <row r="6206">
      <c r="A6206" t="inlineStr">
        <is>
          <t>bonobo-sqlalchemy</t>
        </is>
      </c>
      <c r="B6206" t="inlineStr">
        <is>
          <t>931f8b011fcdf5fea592fb591a7a301aedd8a1eb</t>
        </is>
      </c>
      <c r="C6206" t="inlineStr">
        <is>
          <t>2018-01-01 21:21:54+00:00</t>
        </is>
      </c>
      <c r="D6206" t="inlineStr">
        <is>
          <t>add</t>
        </is>
      </c>
      <c r="E6206" t="inlineStr">
        <is>
          <t>graphviz</t>
        </is>
      </c>
      <c r="F6206">
        <f>=0.8.2</f>
        <v/>
      </c>
      <c r="G6206" t="inlineStr"/>
      <c r="H6206" t="inlineStr"/>
    </row>
    <row r="6207">
      <c r="A6207" t="inlineStr">
        <is>
          <t>bonobo-sqlalchemy</t>
        </is>
      </c>
      <c r="B6207" t="inlineStr">
        <is>
          <t>931f8b011fcdf5fea592fb591a7a301aedd8a1eb</t>
        </is>
      </c>
      <c r="C6207" t="inlineStr">
        <is>
          <t>2018-01-01 21:21:54+00:00</t>
        </is>
      </c>
      <c r="D6207" t="inlineStr">
        <is>
          <t>add</t>
        </is>
      </c>
      <c r="E6207" t="inlineStr">
        <is>
          <t>jinja2</t>
        </is>
      </c>
      <c r="F6207">
        <f>=2.10</f>
        <v/>
      </c>
      <c r="G6207" t="inlineStr"/>
      <c r="H6207" t="inlineStr"/>
    </row>
    <row r="6208">
      <c r="A6208" t="inlineStr">
        <is>
          <t>bonobo-sqlalchemy</t>
        </is>
      </c>
      <c r="B6208" t="inlineStr">
        <is>
          <t>931f8b011fcdf5fea592fb591a7a301aedd8a1eb</t>
        </is>
      </c>
      <c r="C6208" t="inlineStr">
        <is>
          <t>2018-01-01 21:21:54+00:00</t>
        </is>
      </c>
      <c r="D6208" t="inlineStr">
        <is>
          <t>add</t>
        </is>
      </c>
      <c r="E6208" t="inlineStr">
        <is>
          <t>markupsafe</t>
        </is>
      </c>
      <c r="F6208">
        <f>=1.0</f>
        <v/>
      </c>
      <c r="G6208" t="inlineStr"/>
      <c r="H6208" t="inlineStr"/>
    </row>
    <row r="6209">
      <c r="A6209" t="inlineStr">
        <is>
          <t>bonobo-sqlalchemy</t>
        </is>
      </c>
      <c r="B6209" t="inlineStr">
        <is>
          <t>931f8b011fcdf5fea592fb591a7a301aedd8a1eb</t>
        </is>
      </c>
      <c r="C6209" t="inlineStr">
        <is>
          <t>2018-01-01 21:21:54+00:00</t>
        </is>
      </c>
      <c r="D6209" t="inlineStr">
        <is>
          <t>add</t>
        </is>
      </c>
      <c r="E6209" t="inlineStr">
        <is>
          <t>mondrian</t>
        </is>
      </c>
      <c r="F6209">
        <f>=0.6.1</f>
        <v/>
      </c>
      <c r="G6209" t="inlineStr"/>
      <c r="H6209" t="inlineStr"/>
    </row>
    <row r="6210">
      <c r="A6210" t="inlineStr">
        <is>
          <t>bonobo-sqlalchemy</t>
        </is>
      </c>
      <c r="B6210" t="inlineStr">
        <is>
          <t>931f8b011fcdf5fea592fb591a7a301aedd8a1eb</t>
        </is>
      </c>
      <c r="C6210" t="inlineStr">
        <is>
          <t>2018-01-01 21:21:54+00:00</t>
        </is>
      </c>
      <c r="D6210" t="inlineStr">
        <is>
          <t>add</t>
        </is>
      </c>
      <c r="E6210" t="inlineStr">
        <is>
          <t>python-slugify</t>
        </is>
      </c>
      <c r="F6210">
        <f>=1.2.4</f>
        <v/>
      </c>
      <c r="G6210" t="inlineStr"/>
      <c r="H6210" t="inlineStr"/>
    </row>
    <row r="6211">
      <c r="A6211" t="inlineStr">
        <is>
          <t>bonobo-sqlalchemy</t>
        </is>
      </c>
      <c r="B6211" t="inlineStr">
        <is>
          <t>931f8b011fcdf5fea592fb591a7a301aedd8a1eb</t>
        </is>
      </c>
      <c r="C6211" t="inlineStr">
        <is>
          <t>2018-01-01 21:21:54+00:00</t>
        </is>
      </c>
      <c r="D6211" t="inlineStr">
        <is>
          <t>add</t>
        </is>
      </c>
      <c r="E6211" t="inlineStr">
        <is>
          <t>unidecode</t>
        </is>
      </c>
      <c r="F6211">
        <f>=0.4.21</f>
        <v/>
      </c>
      <c r="G6211" t="inlineStr"/>
      <c r="H6211" t="inlineStr"/>
    </row>
    <row r="6212">
      <c r="A6212" t="inlineStr">
        <is>
          <t>bonobo-sqlalchemy</t>
        </is>
      </c>
      <c r="B6212" t="inlineStr">
        <is>
          <t>931f8b011fcdf5fea592fb591a7a301aedd8a1eb</t>
        </is>
      </c>
      <c r="C6212" t="inlineStr">
        <is>
          <t>2018-01-01 21:21:54+00:00</t>
        </is>
      </c>
      <c r="D6212" t="inlineStr">
        <is>
          <t>add</t>
        </is>
      </c>
      <c r="E6212" t="inlineStr">
        <is>
          <t>whistle</t>
        </is>
      </c>
      <c r="F6212">
        <f>=1.0.0</f>
        <v/>
      </c>
      <c r="G6212" t="inlineStr"/>
      <c r="H6212" t="inlineStr"/>
    </row>
    <row r="6213">
      <c r="A6213" t="inlineStr">
        <is>
          <t>bonobo-sqlalchemy</t>
        </is>
      </c>
      <c r="B6213" t="inlineStr">
        <is>
          <t>931f8b011fcdf5fea592fb591a7a301aedd8a1eb</t>
        </is>
      </c>
      <c r="C6213" t="inlineStr">
        <is>
          <t>2018-01-01 21:21:54+00:00</t>
        </is>
      </c>
      <c r="D6213" t="inlineStr">
        <is>
          <t>rem</t>
        </is>
      </c>
      <c r="E6213" t="inlineStr"/>
      <c r="F6213" t="inlineStr"/>
      <c r="G6213" t="inlineStr">
        <is>
          <t>click</t>
        </is>
      </c>
      <c r="H6213">
        <f>=6.7</f>
        <v/>
      </c>
    </row>
    <row r="6214">
      <c r="A6214" t="inlineStr">
        <is>
          <t>bonobo-sqlalchemy</t>
        </is>
      </c>
      <c r="B6214" t="inlineStr">
        <is>
          <t>931f8b011fcdf5fea592fb591a7a301aedd8a1eb</t>
        </is>
      </c>
      <c r="C6214" t="inlineStr">
        <is>
          <t>2018-01-01 21:21:54+00:00</t>
        </is>
      </c>
      <c r="D6214" t="inlineStr">
        <is>
          <t>rem</t>
        </is>
      </c>
      <c r="E6214" t="inlineStr"/>
      <c r="F6214" t="inlineStr"/>
      <c r="G6214" t="inlineStr">
        <is>
          <t>python-dotenv</t>
        </is>
      </c>
      <c r="H6214">
        <f>=0.7.1</f>
        <v/>
      </c>
    </row>
    <row r="6215">
      <c r="A6215" t="inlineStr">
        <is>
          <t>bonobo-sqlalchemy</t>
        </is>
      </c>
      <c r="B6215" t="inlineStr">
        <is>
          <t>1e9dcb5ef124bf83b4e7c29d6d4d49ecc5b6d66e</t>
        </is>
      </c>
      <c r="C6215" t="inlineStr">
        <is>
          <t>2018-07-15 10:26:26+00:00</t>
        </is>
      </c>
      <c r="D6215" t="inlineStr">
        <is>
          <t>verchange</t>
        </is>
      </c>
      <c r="E6215" t="inlineStr">
        <is>
          <t>pytz</t>
        </is>
      </c>
      <c r="F6215">
        <f>=2018.5</f>
        <v/>
      </c>
      <c r="G6215" t="inlineStr">
        <is>
          <t>pytz</t>
        </is>
      </c>
      <c r="H6215">
        <f>=2017.3</f>
        <v/>
      </c>
    </row>
    <row r="6216">
      <c r="A6216" t="inlineStr">
        <is>
          <t>bonobo-sqlalchemy</t>
        </is>
      </c>
      <c r="B6216" t="inlineStr">
        <is>
          <t>1e9dcb5ef124bf83b4e7c29d6d4d49ecc5b6d66e</t>
        </is>
      </c>
      <c r="C6216" t="inlineStr">
        <is>
          <t>2018-07-15 10:26:26+00:00</t>
        </is>
      </c>
      <c r="D6216" t="inlineStr">
        <is>
          <t>verchange</t>
        </is>
      </c>
      <c r="E6216" t="inlineStr">
        <is>
          <t>psutil</t>
        </is>
      </c>
      <c r="F6216">
        <f>=5.4.6</f>
        <v/>
      </c>
      <c r="G6216" t="inlineStr">
        <is>
          <t>psutil</t>
        </is>
      </c>
      <c r="H6216">
        <f>=5.4.3</f>
        <v/>
      </c>
    </row>
    <row r="6217">
      <c r="A6217" t="inlineStr">
        <is>
          <t>bonobo-sqlalchemy</t>
        </is>
      </c>
      <c r="B6217" t="inlineStr">
        <is>
          <t>1e9dcb5ef124bf83b4e7c29d6d4d49ecc5b6d66e</t>
        </is>
      </c>
      <c r="C6217" t="inlineStr">
        <is>
          <t>2018-07-15 10:26:26+00:00</t>
        </is>
      </c>
      <c r="D6217" t="inlineStr">
        <is>
          <t>verchange</t>
        </is>
      </c>
      <c r="E6217" t="inlineStr">
        <is>
          <t>urllib3</t>
        </is>
      </c>
      <c r="F6217">
        <f>=1.23</f>
        <v/>
      </c>
      <c r="G6217" t="inlineStr">
        <is>
          <t>urllib3</t>
        </is>
      </c>
      <c r="H6217">
        <f>=1.22</f>
        <v/>
      </c>
    </row>
    <row r="6218">
      <c r="A6218" t="inlineStr">
        <is>
          <t>bonobo-sqlalchemy</t>
        </is>
      </c>
      <c r="B6218" t="inlineStr">
        <is>
          <t>1e9dcb5ef124bf83b4e7c29d6d4d49ecc5b6d66e</t>
        </is>
      </c>
      <c r="C6218" t="inlineStr">
        <is>
          <t>2018-07-15 10:26:26+00:00</t>
        </is>
      </c>
      <c r="D6218" t="inlineStr">
        <is>
          <t>verchange</t>
        </is>
      </c>
      <c r="E6218" t="inlineStr">
        <is>
          <t>mondrian</t>
        </is>
      </c>
      <c r="F6218">
        <f>=0.7.0</f>
        <v/>
      </c>
      <c r="G6218" t="inlineStr">
        <is>
          <t>mondrian</t>
        </is>
      </c>
      <c r="H6218">
        <f>=0.6.1</f>
        <v/>
      </c>
    </row>
    <row r="6219">
      <c r="A6219" t="inlineStr">
        <is>
          <t>bonobo-sqlalchemy</t>
        </is>
      </c>
      <c r="B6219" t="inlineStr">
        <is>
          <t>1e9dcb5ef124bf83b4e7c29d6d4d49ecc5b6d66e</t>
        </is>
      </c>
      <c r="C6219" t="inlineStr">
        <is>
          <t>2018-07-15 10:26:26+00:00</t>
        </is>
      </c>
      <c r="D6219" t="inlineStr">
        <is>
          <t>verchange</t>
        </is>
      </c>
      <c r="E6219" t="inlineStr">
        <is>
          <t>sqlalchemy</t>
        </is>
      </c>
      <c r="F6219">
        <f>=1.2.10</f>
        <v/>
      </c>
      <c r="G6219" t="inlineStr">
        <is>
          <t>sqlalchemy</t>
        </is>
      </c>
      <c r="H6219">
        <f>=1.2.0</f>
        <v/>
      </c>
    </row>
    <row r="6220">
      <c r="A6220" t="inlineStr">
        <is>
          <t>bonobo-sqlalchemy</t>
        </is>
      </c>
      <c r="B6220" t="inlineStr">
        <is>
          <t>1e9dcb5ef124bf83b4e7c29d6d4d49ecc5b6d66e</t>
        </is>
      </c>
      <c r="C6220" t="inlineStr">
        <is>
          <t>2018-07-15 10:26:26+00:00</t>
        </is>
      </c>
      <c r="D6220" t="inlineStr">
        <is>
          <t>verchange</t>
        </is>
      </c>
      <c r="E6220" t="inlineStr">
        <is>
          <t>python-slugify</t>
        </is>
      </c>
      <c r="F6220">
        <f>=1.2.5</f>
        <v/>
      </c>
      <c r="G6220" t="inlineStr">
        <is>
          <t>python-slugify</t>
        </is>
      </c>
      <c r="H6220">
        <f>=1.2.4</f>
        <v/>
      </c>
    </row>
    <row r="6221">
      <c r="A6221" t="inlineStr">
        <is>
          <t>bonobo-sqlalchemy</t>
        </is>
      </c>
      <c r="B6221" t="inlineStr">
        <is>
          <t>1e9dcb5ef124bf83b4e7c29d6d4d49ecc5b6d66e</t>
        </is>
      </c>
      <c r="C6221" t="inlineStr">
        <is>
          <t>2018-07-15 10:26:26+00:00</t>
        </is>
      </c>
      <c r="D6221" t="inlineStr">
        <is>
          <t>verchange</t>
        </is>
      </c>
      <c r="E6221" t="inlineStr">
        <is>
          <t>whistle</t>
        </is>
      </c>
      <c r="F6221">
        <f>=1.0.1</f>
        <v/>
      </c>
      <c r="G6221" t="inlineStr">
        <is>
          <t>whistle</t>
        </is>
      </c>
      <c r="H6221">
        <f>=1.0.0</f>
        <v/>
      </c>
    </row>
    <row r="6222">
      <c r="A6222" t="inlineStr">
        <is>
          <t>bonobo-sqlalchemy</t>
        </is>
      </c>
      <c r="B6222" t="inlineStr">
        <is>
          <t>1e9dcb5ef124bf83b4e7c29d6d4d49ecc5b6d66e</t>
        </is>
      </c>
      <c r="C6222" t="inlineStr">
        <is>
          <t>2018-07-15 10:26:26+00:00</t>
        </is>
      </c>
      <c r="D6222" t="inlineStr">
        <is>
          <t>verchange</t>
        </is>
      </c>
      <c r="E6222" t="inlineStr">
        <is>
          <t>graphviz</t>
        </is>
      </c>
      <c r="F6222">
        <f>=0.8.4</f>
        <v/>
      </c>
      <c r="G6222" t="inlineStr">
        <is>
          <t>graphviz</t>
        </is>
      </c>
      <c r="H6222">
        <f>=0.8.2</f>
        <v/>
      </c>
    </row>
    <row r="6223">
      <c r="A6223" t="inlineStr">
        <is>
          <t>bonobo-sqlalchemy</t>
        </is>
      </c>
      <c r="B6223" t="inlineStr">
        <is>
          <t>1e9dcb5ef124bf83b4e7c29d6d4d49ecc5b6d66e</t>
        </is>
      </c>
      <c r="C6223" t="inlineStr">
        <is>
          <t>2018-07-15 10:26:26+00:00</t>
        </is>
      </c>
      <c r="D6223" t="inlineStr">
        <is>
          <t>verchange</t>
        </is>
      </c>
      <c r="E6223" t="inlineStr">
        <is>
          <t>bonobo</t>
        </is>
      </c>
      <c r="F6223">
        <f>=0.6.2</f>
        <v/>
      </c>
      <c r="G6223" t="inlineStr">
        <is>
          <t>bonobo</t>
        </is>
      </c>
      <c r="H6223">
        <f>=0.6.0</f>
        <v/>
      </c>
    </row>
    <row r="6224">
      <c r="A6224" t="inlineStr">
        <is>
          <t>bonobo-sqlalchemy</t>
        </is>
      </c>
      <c r="B6224" t="inlineStr">
        <is>
          <t>1e9dcb5ef124bf83b4e7c29d6d4d49ecc5b6d66e</t>
        </is>
      </c>
      <c r="C6224" t="inlineStr">
        <is>
          <t>2018-07-15 10:26:26+00:00</t>
        </is>
      </c>
      <c r="D6224" t="inlineStr">
        <is>
          <t>verchange</t>
        </is>
      </c>
      <c r="E6224" t="inlineStr">
        <is>
          <t>unidecode</t>
        </is>
      </c>
      <c r="F6224">
        <f>=1.0.22</f>
        <v/>
      </c>
      <c r="G6224" t="inlineStr">
        <is>
          <t>unidecode</t>
        </is>
      </c>
      <c r="H6224">
        <f>=0.4.21</f>
        <v/>
      </c>
    </row>
    <row r="6225">
      <c r="A6225" t="inlineStr">
        <is>
          <t>bonobo-sqlalchemy</t>
        </is>
      </c>
      <c r="B6225" t="inlineStr">
        <is>
          <t>1e9dcb5ef124bf83b4e7c29d6d4d49ecc5b6d66e</t>
        </is>
      </c>
      <c r="C6225" t="inlineStr">
        <is>
          <t>2018-07-15 10:26:26+00:00</t>
        </is>
      </c>
      <c r="D6225" t="inlineStr">
        <is>
          <t>verchange</t>
        </is>
      </c>
      <c r="E6225" t="inlineStr">
        <is>
          <t>requests</t>
        </is>
      </c>
      <c r="F6225">
        <f>=2.19.1</f>
        <v/>
      </c>
      <c r="G6225" t="inlineStr">
        <is>
          <t>requests</t>
        </is>
      </c>
      <c r="H6225">
        <f>=2.18.4</f>
        <v/>
      </c>
    </row>
    <row r="6226">
      <c r="A6226" t="inlineStr">
        <is>
          <t>bonobo-sqlalchemy</t>
        </is>
      </c>
      <c r="B6226" t="inlineStr">
        <is>
          <t>1e9dcb5ef124bf83b4e7c29d6d4d49ecc5b6d66e</t>
        </is>
      </c>
      <c r="C6226" t="inlineStr">
        <is>
          <t>2018-07-15 10:26:26+00:00</t>
        </is>
      </c>
      <c r="D6226" t="inlineStr">
        <is>
          <t>verchange</t>
        </is>
      </c>
      <c r="E6226" t="inlineStr">
        <is>
          <t>idna</t>
        </is>
      </c>
      <c r="F6226">
        <f>=2.7</f>
        <v/>
      </c>
      <c r="G6226" t="inlineStr">
        <is>
          <t>idna</t>
        </is>
      </c>
      <c r="H6226">
        <f>=2.6</f>
        <v/>
      </c>
    </row>
    <row r="6227">
      <c r="A6227" t="inlineStr">
        <is>
          <t>bonobo-sqlalchemy</t>
        </is>
      </c>
      <c r="B6227" t="inlineStr">
        <is>
          <t>1e9dcb5ef124bf83b4e7c29d6d4d49ecc5b6d66e</t>
        </is>
      </c>
      <c r="C6227" t="inlineStr">
        <is>
          <t>2018-07-15 10:26:26+00:00</t>
        </is>
      </c>
      <c r="D6227" t="inlineStr">
        <is>
          <t>verchange</t>
        </is>
      </c>
      <c r="E6227" t="inlineStr">
        <is>
          <t>certifi</t>
        </is>
      </c>
      <c r="F6227">
        <f>=2018.4.16</f>
        <v/>
      </c>
      <c r="G6227" t="inlineStr">
        <is>
          <t>certifi</t>
        </is>
      </c>
      <c r="H6227">
        <f>=2017.11.5</f>
        <v/>
      </c>
    </row>
    <row r="6228">
      <c r="A6228" t="inlineStr">
        <is>
          <t>bonobo-sqlalchemy</t>
        </is>
      </c>
      <c r="B6228" t="inlineStr">
        <is>
          <t>1e9dcb5ef124bf83b4e7c29d6d4d49ecc5b6d66e</t>
        </is>
      </c>
      <c r="C6228" t="inlineStr">
        <is>
          <t>2018-07-15 10:26:26+00:00</t>
        </is>
      </c>
      <c r="D6228" t="inlineStr">
        <is>
          <t>verchange</t>
        </is>
      </c>
      <c r="E6228" t="inlineStr">
        <is>
          <t>pbr</t>
        </is>
      </c>
      <c r="F6228">
        <f>=4.1.0</f>
        <v/>
      </c>
      <c r="G6228" t="inlineStr">
        <is>
          <t>pbr</t>
        </is>
      </c>
      <c r="H6228">
        <f>=3.1.1</f>
        <v/>
      </c>
    </row>
    <row r="6229">
      <c r="A6229" t="inlineStr">
        <is>
          <t>bonobo-sqlalchemy</t>
        </is>
      </c>
      <c r="B6229" t="inlineStr">
        <is>
          <t>1e9dcb5ef124bf83b4e7c29d6d4d49ecc5b6d66e</t>
        </is>
      </c>
      <c r="C6229" t="inlineStr">
        <is>
          <t>2018-07-15 10:26:26+00:00</t>
        </is>
      </c>
      <c r="D6229" t="inlineStr">
        <is>
          <t>verchange</t>
        </is>
      </c>
      <c r="E6229" t="inlineStr">
        <is>
          <t>packaging</t>
        </is>
      </c>
      <c r="F6229">
        <f>=17.1</f>
        <v/>
      </c>
      <c r="G6229" t="inlineStr">
        <is>
          <t>packaging</t>
        </is>
      </c>
      <c r="H6229">
        <f>=16.8</f>
        <v/>
      </c>
    </row>
    <row r="6230">
      <c r="A6230" t="inlineStr">
        <is>
          <t>bonobo-sqlalchemy</t>
        </is>
      </c>
      <c r="B6230" t="inlineStr">
        <is>
          <t>1e9dcb5ef124bf83b4e7c29d6d4d49ecc5b6d66e</t>
        </is>
      </c>
      <c r="C6230" t="inlineStr">
        <is>
          <t>2018-07-15 10:26:26+00:00</t>
        </is>
      </c>
      <c r="D6230" t="inlineStr">
        <is>
          <t>verchange</t>
        </is>
      </c>
      <c r="E6230" t="inlineStr">
        <is>
          <t>fs</t>
        </is>
      </c>
      <c r="F6230">
        <f>=2.0.24</f>
        <v/>
      </c>
      <c r="G6230" t="inlineStr">
        <is>
          <t>fs</t>
        </is>
      </c>
      <c r="H6230">
        <f>=2.0.17</f>
        <v/>
      </c>
    </row>
    <row r="6231">
      <c r="A6231" t="inlineStr">
        <is>
          <t>bonobo-sqlalchemy</t>
        </is>
      </c>
      <c r="B6231" t="inlineStr">
        <is>
          <t>1e9dcb5ef124bf83b4e7c29d6d4d49ecc5b6d66e</t>
        </is>
      </c>
      <c r="C6231" t="inlineStr">
        <is>
          <t>2018-07-15 10:26:26+00:00</t>
        </is>
      </c>
      <c r="D6231" t="inlineStr">
        <is>
          <t>add</t>
        </is>
      </c>
      <c r="E6231" t="inlineStr">
        <is>
          <t>typing</t>
        </is>
      </c>
      <c r="F6231">
        <f>=3.6.4</f>
        <v/>
      </c>
      <c r="G6231" t="inlineStr"/>
      <c r="H6231" t="inlineStr"/>
    </row>
    <row r="6232">
      <c r="A6232" t="inlineStr">
        <is>
          <t>clarify</t>
        </is>
      </c>
      <c r="B6232" t="inlineStr">
        <is>
          <t>8574eb87096e5656e1e1e9a75e6a381deeacec42</t>
        </is>
      </c>
      <c r="C6232" t="inlineStr">
        <is>
          <t>2015-11-09 14:44:34+00:00</t>
        </is>
      </c>
      <c r="D6232" t="inlineStr">
        <is>
          <t>add</t>
        </is>
      </c>
      <c r="E6232" t="inlineStr">
        <is>
          <t>cssselect</t>
        </is>
      </c>
      <c r="F6232">
        <f>=0.9.1</f>
        <v/>
      </c>
      <c r="G6232" t="inlineStr"/>
      <c r="H6232" t="inlineStr"/>
    </row>
    <row r="6233">
      <c r="A6233" t="inlineStr">
        <is>
          <t>clarify</t>
        </is>
      </c>
      <c r="B6233" t="inlineStr">
        <is>
          <t>8574eb87096e5656e1e1e9a75e6a381deeacec42</t>
        </is>
      </c>
      <c r="C6233" t="inlineStr">
        <is>
          <t>2015-11-09 14:44:34+00:00</t>
        </is>
      </c>
      <c r="D6233" t="inlineStr">
        <is>
          <t>add</t>
        </is>
      </c>
      <c r="E6233" t="inlineStr">
        <is>
          <t>futures</t>
        </is>
      </c>
      <c r="F6233">
        <f>=3.0.3</f>
        <v/>
      </c>
      <c r="G6233" t="inlineStr"/>
      <c r="H6233" t="inlineStr"/>
    </row>
    <row r="6234">
      <c r="A6234" t="inlineStr">
        <is>
          <t>clarify</t>
        </is>
      </c>
      <c r="B6234" t="inlineStr">
        <is>
          <t>8574eb87096e5656e1e1e9a75e6a381deeacec42</t>
        </is>
      </c>
      <c r="C6234" t="inlineStr">
        <is>
          <t>2015-11-09 14:44:34+00:00</t>
        </is>
      </c>
      <c r="D6234" t="inlineStr">
        <is>
          <t>add</t>
        </is>
      </c>
      <c r="E6234" t="inlineStr">
        <is>
          <t>lxml</t>
        </is>
      </c>
      <c r="F6234">
        <f>=3.4.4</f>
        <v/>
      </c>
      <c r="G6234" t="inlineStr"/>
      <c r="H6234" t="inlineStr"/>
    </row>
    <row r="6235">
      <c r="A6235" t="inlineStr">
        <is>
          <t>clarify</t>
        </is>
      </c>
      <c r="B6235" t="inlineStr">
        <is>
          <t>8574eb87096e5656e1e1e9a75e6a381deeacec42</t>
        </is>
      </c>
      <c r="C6235" t="inlineStr">
        <is>
          <t>2015-11-09 14:44:34+00:00</t>
        </is>
      </c>
      <c r="D6235" t="inlineStr">
        <is>
          <t>add</t>
        </is>
      </c>
      <c r="E6235" t="inlineStr">
        <is>
          <t>python-dateutil</t>
        </is>
      </c>
      <c r="F6235">
        <f>=2.4.2</f>
        <v/>
      </c>
      <c r="G6235" t="inlineStr"/>
      <c r="H6235" t="inlineStr"/>
    </row>
    <row r="6236">
      <c r="A6236" t="inlineStr">
        <is>
          <t>clarify</t>
        </is>
      </c>
      <c r="B6236" t="inlineStr">
        <is>
          <t>8574eb87096e5656e1e1e9a75e6a381deeacec42</t>
        </is>
      </c>
      <c r="C6236" t="inlineStr">
        <is>
          <t>2015-11-09 14:44:34+00:00</t>
        </is>
      </c>
      <c r="D6236" t="inlineStr">
        <is>
          <t>add</t>
        </is>
      </c>
      <c r="E6236" t="inlineStr">
        <is>
          <t>requests</t>
        </is>
      </c>
      <c r="F6236">
        <f>=2.8.1</f>
        <v/>
      </c>
      <c r="G6236" t="inlineStr"/>
      <c r="H6236" t="inlineStr"/>
    </row>
    <row r="6237">
      <c r="A6237" t="inlineStr">
        <is>
          <t>clarify</t>
        </is>
      </c>
      <c r="B6237" t="inlineStr">
        <is>
          <t>8574eb87096e5656e1e1e9a75e6a381deeacec42</t>
        </is>
      </c>
      <c r="C6237" t="inlineStr">
        <is>
          <t>2015-11-09 14:44:34+00:00</t>
        </is>
      </c>
      <c r="D6237" t="inlineStr">
        <is>
          <t>add</t>
        </is>
      </c>
      <c r="E6237" t="inlineStr">
        <is>
          <t>requests-futures</t>
        </is>
      </c>
      <c r="F6237">
        <f>=0.9.5</f>
        <v/>
      </c>
      <c r="G6237" t="inlineStr"/>
      <c r="H6237" t="inlineStr"/>
    </row>
    <row r="6238">
      <c r="A6238" t="inlineStr">
        <is>
          <t>clarify</t>
        </is>
      </c>
      <c r="B6238" t="inlineStr">
        <is>
          <t>8574eb87096e5656e1e1e9a75e6a381deeacec42</t>
        </is>
      </c>
      <c r="C6238" t="inlineStr">
        <is>
          <t>2015-11-09 14:44:34+00:00</t>
        </is>
      </c>
      <c r="D6238" t="inlineStr">
        <is>
          <t>add</t>
        </is>
      </c>
      <c r="E6238" t="inlineStr">
        <is>
          <t>six</t>
        </is>
      </c>
      <c r="F6238">
        <f>=1.10.0</f>
        <v/>
      </c>
      <c r="G6238" t="inlineStr"/>
      <c r="H6238" t="inlineStr"/>
    </row>
    <row r="6239">
      <c r="A6239" t="inlineStr">
        <is>
          <t>clarify</t>
        </is>
      </c>
      <c r="B6239" t="inlineStr">
        <is>
          <t>8574eb87096e5656e1e1e9a75e6a381deeacec42</t>
        </is>
      </c>
      <c r="C6239" t="inlineStr">
        <is>
          <t>2015-11-09 14:44:34+00:00</t>
        </is>
      </c>
      <c r="D6239" t="inlineStr">
        <is>
          <t>add</t>
        </is>
      </c>
      <c r="E6239" t="inlineStr">
        <is>
          <t>wheel</t>
        </is>
      </c>
      <c r="F6239">
        <f>=0.24.0</f>
        <v/>
      </c>
      <c r="G6239" t="inlineStr"/>
      <c r="H6239" t="inlineStr"/>
    </row>
    <row r="6240">
      <c r="A6240" t="inlineStr">
        <is>
          <t>ristretto</t>
        </is>
      </c>
      <c r="B6240" t="inlineStr">
        <is>
          <t>885c1a4de28123cb16574590bc6efa976b73eada</t>
        </is>
      </c>
      <c r="C6240" t="inlineStr">
        <is>
          <t>2017-08-01 08:46:49+00:00</t>
        </is>
      </c>
      <c r="D6240" t="inlineStr">
        <is>
          <t>add</t>
        </is>
      </c>
      <c r="E6240" t="inlineStr">
        <is>
          <t>cython</t>
        </is>
      </c>
      <c r="F6240" t="inlineStr"/>
      <c r="G6240" t="inlineStr"/>
      <c r="H6240" t="inlineStr"/>
    </row>
    <row r="6241">
      <c r="A6241" t="inlineStr">
        <is>
          <t>ristretto</t>
        </is>
      </c>
      <c r="B6241" t="inlineStr">
        <is>
          <t>885c1a4de28123cb16574590bc6efa976b73eada</t>
        </is>
      </c>
      <c r="C6241" t="inlineStr">
        <is>
          <t>2017-08-01 08:46:49+00:00</t>
        </is>
      </c>
      <c r="D6241" t="inlineStr">
        <is>
          <t>add</t>
        </is>
      </c>
      <c r="E6241" t="inlineStr">
        <is>
          <t>numpy</t>
        </is>
      </c>
      <c r="F6241" t="inlineStr"/>
      <c r="G6241" t="inlineStr"/>
      <c r="H6241" t="inlineStr"/>
    </row>
    <row r="6242">
      <c r="A6242" t="inlineStr">
        <is>
          <t>ristretto</t>
        </is>
      </c>
      <c r="B6242" t="inlineStr">
        <is>
          <t>885c1a4de28123cb16574590bc6efa976b73eada</t>
        </is>
      </c>
      <c r="C6242" t="inlineStr">
        <is>
          <t>2017-08-01 08:46:49+00:00</t>
        </is>
      </c>
      <c r="D6242" t="inlineStr">
        <is>
          <t>add</t>
        </is>
      </c>
      <c r="E6242" t="inlineStr">
        <is>
          <t>scipy</t>
        </is>
      </c>
      <c r="F6242" t="inlineStr"/>
      <c r="G6242" t="inlineStr"/>
      <c r="H6242" t="inlineStr"/>
    </row>
    <row r="6243">
      <c r="A6243" t="inlineStr">
        <is>
          <t>pyramid_jwt</t>
        </is>
      </c>
      <c r="B6243" t="inlineStr">
        <is>
          <t>449d9336b9d04f2b3811e165064aa11d9a3245ff</t>
        </is>
      </c>
      <c r="C6243" t="inlineStr">
        <is>
          <t>2020-05-05 15:36:09+00:00</t>
        </is>
      </c>
      <c r="D6243" t="inlineStr">
        <is>
          <t>verchange</t>
        </is>
      </c>
      <c r="E6243" t="inlineStr">
        <is>
          <t>waitress</t>
        </is>
      </c>
      <c r="F6243">
        <f>=1.4.3</f>
        <v/>
      </c>
      <c r="G6243" t="inlineStr">
        <is>
          <t>waitress</t>
        </is>
      </c>
      <c r="H6243">
        <f>=0.8.10</f>
        <v/>
      </c>
    </row>
    <row r="6244">
      <c r="A6244" t="inlineStr">
        <is>
          <t>django-axes</t>
        </is>
      </c>
      <c r="B6244" t="inlineStr">
        <is>
          <t>5ba8aa458086b8cd37473fb0569503194f4cac9e</t>
        </is>
      </c>
      <c r="C6244" t="inlineStr">
        <is>
          <t>2016-06-24 16:55:13+00:00</t>
        </is>
      </c>
      <c r="D6244" t="inlineStr">
        <is>
          <t>add</t>
        </is>
      </c>
      <c r="E6244" t="inlineStr">
        <is>
          <t>Django</t>
        </is>
      </c>
      <c r="F6244" t="inlineStr"/>
      <c r="G6244" t="inlineStr"/>
      <c r="H6244" t="inlineStr"/>
    </row>
    <row r="6245">
      <c r="A6245" t="inlineStr">
        <is>
          <t>django-axes</t>
        </is>
      </c>
      <c r="B6245" t="inlineStr">
        <is>
          <t>752783fe52e456c5d7c1b14862aa83e28045e96a</t>
        </is>
      </c>
      <c r="C6245" t="inlineStr">
        <is>
          <t>2016-09-26 22:11:25+00:00</t>
        </is>
      </c>
      <c r="D6245" t="inlineStr">
        <is>
          <t>add</t>
        </is>
      </c>
      <c r="E6245" t="inlineStr">
        <is>
          <t>sphinx-rtd-theme</t>
        </is>
      </c>
      <c r="F6245" t="inlineStr"/>
      <c r="G6245" t="inlineStr"/>
      <c r="H6245" t="inlineStr"/>
    </row>
    <row r="6246">
      <c r="A6246" t="inlineStr">
        <is>
          <t>django-axes</t>
        </is>
      </c>
      <c r="B6246" t="inlineStr">
        <is>
          <t>752783fe52e456c5d7c1b14862aa83e28045e96a</t>
        </is>
      </c>
      <c r="C6246" t="inlineStr">
        <is>
          <t>2016-09-26 22:11:25+00:00</t>
        </is>
      </c>
      <c r="D6246" t="inlineStr">
        <is>
          <t>add</t>
        </is>
      </c>
      <c r="E6246" t="inlineStr">
        <is>
          <t>mock</t>
        </is>
      </c>
      <c r="F6246" t="inlineStr"/>
      <c r="G6246" t="inlineStr"/>
      <c r="H6246" t="inlineStr"/>
    </row>
    <row r="6247">
      <c r="A6247" t="inlineStr">
        <is>
          <t>django-axes</t>
        </is>
      </c>
      <c r="B6247" t="inlineStr">
        <is>
          <t>ba374422520551b4b499f644cfe8ccbf49fdea43</t>
        </is>
      </c>
      <c r="C6247" t="inlineStr">
        <is>
          <t>2017-07-20 14:06:41+00:00</t>
        </is>
      </c>
      <c r="D6247" t="inlineStr">
        <is>
          <t>rem</t>
        </is>
      </c>
      <c r="E6247" t="inlineStr"/>
      <c r="F6247" t="inlineStr"/>
      <c r="G6247" t="inlineStr">
        <is>
          <t>mock</t>
        </is>
      </c>
      <c r="H6247" t="inlineStr"/>
    </row>
    <row r="6248">
      <c r="A6248" t="inlineStr">
        <is>
          <t>django-axes</t>
        </is>
      </c>
      <c r="B6248" t="inlineStr">
        <is>
          <t>100ccad735c1790b9a6bcc7286b58df98d1a2c73</t>
        </is>
      </c>
      <c r="C6248" t="inlineStr">
        <is>
          <t>2018-04-20 21:46:13+00:00</t>
        </is>
      </c>
      <c r="D6248" t="inlineStr">
        <is>
          <t>add</t>
        </is>
      </c>
      <c r="E6248" t="inlineStr">
        <is>
          <t>django</t>
        </is>
      </c>
      <c r="F6248" t="inlineStr"/>
      <c r="G6248" t="inlineStr"/>
      <c r="H6248" t="inlineStr"/>
    </row>
    <row r="6249">
      <c r="A6249" t="inlineStr">
        <is>
          <t>django-axes</t>
        </is>
      </c>
      <c r="B6249" t="inlineStr">
        <is>
          <t>100ccad735c1790b9a6bcc7286b58df98d1a2c73</t>
        </is>
      </c>
      <c r="C6249" t="inlineStr">
        <is>
          <t>2018-04-20 21:46:13+00:00</t>
        </is>
      </c>
      <c r="D6249" t="inlineStr">
        <is>
          <t>add</t>
        </is>
      </c>
      <c r="E6249" t="inlineStr">
        <is>
          <t>prospector</t>
        </is>
      </c>
      <c r="F6249" t="inlineStr"/>
      <c r="G6249" t="inlineStr"/>
      <c r="H6249" t="inlineStr"/>
    </row>
    <row r="6250">
      <c r="A6250" t="inlineStr">
        <is>
          <t>django-axes</t>
        </is>
      </c>
      <c r="B6250" t="inlineStr">
        <is>
          <t>100ccad735c1790b9a6bcc7286b58df98d1a2c73</t>
        </is>
      </c>
      <c r="C6250" t="inlineStr">
        <is>
          <t>2018-04-20 21:46:13+00:00</t>
        </is>
      </c>
      <c r="D6250" t="inlineStr">
        <is>
          <t>rem</t>
        </is>
      </c>
      <c r="E6250" t="inlineStr"/>
      <c r="F6250" t="inlineStr"/>
      <c r="G6250" t="inlineStr">
        <is>
          <t>Django</t>
        </is>
      </c>
      <c r="H6250" t="inlineStr"/>
    </row>
    <row r="6251">
      <c r="A6251" t="inlineStr">
        <is>
          <t>django-axes</t>
        </is>
      </c>
      <c r="B6251" t="inlineStr">
        <is>
          <t>734bba3379a85facddbad7b34e7d93567a35a05c</t>
        </is>
      </c>
      <c r="C6251" t="inlineStr">
        <is>
          <t>2018-10-24 06:52:57+00:00</t>
        </is>
      </c>
      <c r="D6251" t="inlineStr">
        <is>
          <t>verchange</t>
        </is>
      </c>
      <c r="E6251" t="inlineStr">
        <is>
          <t>prospector</t>
        </is>
      </c>
      <c r="F6251">
        <f>=0.12.11</f>
        <v/>
      </c>
      <c r="G6251" t="inlineStr">
        <is>
          <t>prospector</t>
        </is>
      </c>
      <c r="H6251" t="inlineStr"/>
    </row>
    <row r="6252">
      <c r="A6252" t="inlineStr">
        <is>
          <t>django-axes</t>
        </is>
      </c>
      <c r="B6252" t="inlineStr">
        <is>
          <t>734bba3379a85facddbad7b34e7d93567a35a05c</t>
        </is>
      </c>
      <c r="C6252" t="inlineStr">
        <is>
          <t>2018-10-24 06:52:57+00:00</t>
        </is>
      </c>
      <c r="D6252" t="inlineStr">
        <is>
          <t>add</t>
        </is>
      </c>
      <c r="E6252" t="inlineStr">
        <is>
          <t>astroid</t>
        </is>
      </c>
      <c r="F6252">
        <f>=1.6.5</f>
        <v/>
      </c>
      <c r="G6252" t="inlineStr"/>
      <c r="H6252" t="inlineStr"/>
    </row>
    <row r="6253">
      <c r="A6253" t="inlineStr">
        <is>
          <t>django-axes</t>
        </is>
      </c>
      <c r="B6253" t="inlineStr">
        <is>
          <t>b18c666ec1126bca4d79006a73d8c2444be31abe</t>
        </is>
      </c>
      <c r="C6253" t="inlineStr">
        <is>
          <t>2018-12-25 17:13:51+00:00</t>
        </is>
      </c>
      <c r="D6253" t="inlineStr">
        <is>
          <t>verchange</t>
        </is>
      </c>
      <c r="E6253" t="inlineStr">
        <is>
          <t>prospector</t>
        </is>
      </c>
      <c r="F6253">
        <f>=1.1.6.2</f>
        <v/>
      </c>
      <c r="G6253" t="inlineStr">
        <is>
          <t>prospector</t>
        </is>
      </c>
      <c r="H6253">
        <f>=0.12.11</f>
        <v/>
      </c>
    </row>
    <row r="6254">
      <c r="A6254" t="inlineStr">
        <is>
          <t>django-axes</t>
        </is>
      </c>
      <c r="B6254" t="inlineStr">
        <is>
          <t>b18c666ec1126bca4d79006a73d8c2444be31abe</t>
        </is>
      </c>
      <c r="C6254" t="inlineStr">
        <is>
          <t>2018-12-25 17:13:51+00:00</t>
        </is>
      </c>
      <c r="D6254" t="inlineStr">
        <is>
          <t>add</t>
        </is>
      </c>
      <c r="E6254" t="inlineStr">
        <is>
          <t>coverage</t>
        </is>
      </c>
      <c r="F6254">
        <f>=4.5.2</f>
        <v/>
      </c>
      <c r="G6254" t="inlineStr"/>
      <c r="H6254" t="inlineStr"/>
    </row>
    <row r="6255">
      <c r="A6255" t="inlineStr">
        <is>
          <t>django-axes</t>
        </is>
      </c>
      <c r="B6255" t="inlineStr">
        <is>
          <t>b18c666ec1126bca4d79006a73d8c2444be31abe</t>
        </is>
      </c>
      <c r="C6255" t="inlineStr">
        <is>
          <t>2018-12-25 17:13:51+00:00</t>
        </is>
      </c>
      <c r="D6255" t="inlineStr">
        <is>
          <t>add</t>
        </is>
      </c>
      <c r="E6255" t="inlineStr">
        <is>
          <t>mock</t>
        </is>
      </c>
      <c r="F6255">
        <f>=2.0.0</f>
        <v/>
      </c>
      <c r="G6255" t="inlineStr"/>
      <c r="H6255" t="inlineStr"/>
    </row>
    <row r="6256">
      <c r="A6256" t="inlineStr">
        <is>
          <t>django-axes</t>
        </is>
      </c>
      <c r="B6256" t="inlineStr">
        <is>
          <t>b18c666ec1126bca4d79006a73d8c2444be31abe</t>
        </is>
      </c>
      <c r="C6256" t="inlineStr">
        <is>
          <t>2018-12-25 17:13:51+00:00</t>
        </is>
      </c>
      <c r="D6256" t="inlineStr">
        <is>
          <t>add</t>
        </is>
      </c>
      <c r="E6256" t="inlineStr">
        <is>
          <t>sphinx_rtd_theme</t>
        </is>
      </c>
      <c r="F6256">
        <f>=0.4.2</f>
        <v/>
      </c>
      <c r="G6256" t="inlineStr"/>
      <c r="H6256" t="inlineStr"/>
    </row>
    <row r="6257">
      <c r="A6257" t="inlineStr">
        <is>
          <t>django-axes</t>
        </is>
      </c>
      <c r="B6257" t="inlineStr">
        <is>
          <t>b18c666ec1126bca4d79006a73d8c2444be31abe</t>
        </is>
      </c>
      <c r="C6257" t="inlineStr">
        <is>
          <t>2018-12-25 17:13:51+00:00</t>
        </is>
      </c>
      <c r="D6257" t="inlineStr">
        <is>
          <t>add</t>
        </is>
      </c>
      <c r="E6257" t="inlineStr">
        <is>
          <t>tox</t>
        </is>
      </c>
      <c r="F6257">
        <f>=3.6.0</f>
        <v/>
      </c>
      <c r="G6257" t="inlineStr"/>
      <c r="H6257" t="inlineStr"/>
    </row>
    <row r="6258">
      <c r="A6258" t="inlineStr">
        <is>
          <t>django-axes</t>
        </is>
      </c>
      <c r="B6258" t="inlineStr">
        <is>
          <t>b18c666ec1126bca4d79006a73d8c2444be31abe</t>
        </is>
      </c>
      <c r="C6258" t="inlineStr">
        <is>
          <t>2018-12-25 17:13:51+00:00</t>
        </is>
      </c>
      <c r="D6258" t="inlineStr">
        <is>
          <t>rem</t>
        </is>
      </c>
      <c r="E6258" t="inlineStr"/>
      <c r="F6258" t="inlineStr"/>
      <c r="G6258" t="inlineStr">
        <is>
          <t>django</t>
        </is>
      </c>
      <c r="H6258" t="inlineStr"/>
    </row>
    <row r="6259">
      <c r="A6259" t="inlineStr">
        <is>
          <t>django-axes</t>
        </is>
      </c>
      <c r="B6259" t="inlineStr">
        <is>
          <t>b18c666ec1126bca4d79006a73d8c2444be31abe</t>
        </is>
      </c>
      <c r="C6259" t="inlineStr">
        <is>
          <t>2018-12-25 17:13:51+00:00</t>
        </is>
      </c>
      <c r="D6259" t="inlineStr">
        <is>
          <t>rem</t>
        </is>
      </c>
      <c r="E6259" t="inlineStr"/>
      <c r="F6259" t="inlineStr"/>
      <c r="G6259" t="inlineStr">
        <is>
          <t>astroid</t>
        </is>
      </c>
      <c r="H6259">
        <f>=1.6.5</f>
        <v/>
      </c>
    </row>
    <row r="6260">
      <c r="A6260" t="inlineStr">
        <is>
          <t>django-axes</t>
        </is>
      </c>
      <c r="B6260" t="inlineStr">
        <is>
          <t>b18c666ec1126bca4d79006a73d8c2444be31abe</t>
        </is>
      </c>
      <c r="C6260" t="inlineStr">
        <is>
          <t>2018-12-25 17:13:51+00:00</t>
        </is>
      </c>
      <c r="D6260" t="inlineStr">
        <is>
          <t>rem</t>
        </is>
      </c>
      <c r="E6260" t="inlineStr"/>
      <c r="F6260" t="inlineStr"/>
      <c r="G6260" t="inlineStr">
        <is>
          <t>sphinx-rtd-theme</t>
        </is>
      </c>
      <c r="H6260" t="inlineStr"/>
    </row>
    <row r="6261">
      <c r="A6261" t="inlineStr">
        <is>
          <t>django-axes</t>
        </is>
      </c>
      <c r="B6261" t="inlineStr">
        <is>
          <t>eebf0736e292f03ad1f48a4b627581feb2138e32</t>
        </is>
      </c>
      <c r="C6261" t="inlineStr">
        <is>
          <t>2019-05-07 20:42:18+00:00</t>
        </is>
      </c>
      <c r="D6261" t="inlineStr">
        <is>
          <t>verchange</t>
        </is>
      </c>
      <c r="E6261" t="inlineStr">
        <is>
          <t>pytest-cov</t>
        </is>
      </c>
      <c r="F6261">
        <f>=2.7.1</f>
        <v/>
      </c>
      <c r="G6261" t="inlineStr">
        <is>
          <t>pytest-cov</t>
        </is>
      </c>
      <c r="H6261">
        <f>=2.6.1</f>
        <v/>
      </c>
    </row>
    <row r="6262">
      <c r="A6262" t="inlineStr">
        <is>
          <t>django-axes</t>
        </is>
      </c>
      <c r="B6262" t="inlineStr">
        <is>
          <t>26cc41b68927e4044674f4e2ef87057c30663df4</t>
        </is>
      </c>
      <c r="C6262" t="inlineStr">
        <is>
          <t>2019-05-19 15:32:55+00:00</t>
        </is>
      </c>
      <c r="D6262" t="inlineStr">
        <is>
          <t>verchange</t>
        </is>
      </c>
      <c r="E6262" t="inlineStr">
        <is>
          <t>tox</t>
        </is>
      </c>
      <c r="F6262">
        <f>=3.10.0</f>
        <v/>
      </c>
      <c r="G6262" t="inlineStr">
        <is>
          <t>tox</t>
        </is>
      </c>
      <c r="H6262">
        <f>=3.9.0</f>
        <v/>
      </c>
    </row>
    <row r="6263">
      <c r="A6263" t="inlineStr">
        <is>
          <t>django-axes</t>
        </is>
      </c>
      <c r="B6263" t="inlineStr">
        <is>
          <t>26cc41b68927e4044674f4e2ef87057c30663df4</t>
        </is>
      </c>
      <c r="C6263" t="inlineStr">
        <is>
          <t>2019-05-19 15:32:55+00:00</t>
        </is>
      </c>
      <c r="D6263" t="inlineStr">
        <is>
          <t>verchange</t>
        </is>
      </c>
      <c r="E6263" t="inlineStr">
        <is>
          <t>pytest</t>
        </is>
      </c>
      <c r="F6263">
        <f>=4.5.0</f>
        <v/>
      </c>
      <c r="G6263" t="inlineStr">
        <is>
          <t>pytest</t>
        </is>
      </c>
      <c r="H6263">
        <f>=4.4.1</f>
        <v/>
      </c>
    </row>
    <row r="6264">
      <c r="A6264" t="inlineStr">
        <is>
          <t>django-axes</t>
        </is>
      </c>
      <c r="B6264" t="inlineStr">
        <is>
          <t>42eab36e764c77f8266497f66e2b0c4ae1fc180d</t>
        </is>
      </c>
      <c r="C6264" t="inlineStr">
        <is>
          <t>2019-05-25 17:37:17+00:00</t>
        </is>
      </c>
      <c r="D6264" t="inlineStr">
        <is>
          <t>verchange</t>
        </is>
      </c>
      <c r="E6264" t="inlineStr">
        <is>
          <t>tox</t>
        </is>
      </c>
      <c r="F6264">
        <f>=3.11.1</f>
        <v/>
      </c>
      <c r="G6264" t="inlineStr">
        <is>
          <t>tox</t>
        </is>
      </c>
      <c r="H6264">
        <f>=3.10.0</f>
        <v/>
      </c>
    </row>
    <row r="6265">
      <c r="A6265" t="inlineStr">
        <is>
          <t>django-axes</t>
        </is>
      </c>
      <c r="B6265" t="inlineStr">
        <is>
          <t>9fa0e7f2158921380922b8d1081e6fdb8f5d171b</t>
        </is>
      </c>
      <c r="C6265" t="inlineStr">
        <is>
          <t>2019-06-14 14:22:54+00:00</t>
        </is>
      </c>
      <c r="D6265" t="inlineStr">
        <is>
          <t>verchange</t>
        </is>
      </c>
      <c r="E6265" t="inlineStr">
        <is>
          <t>tox</t>
        </is>
      </c>
      <c r="F6265">
        <f>=3.12.1</f>
        <v/>
      </c>
      <c r="G6265" t="inlineStr">
        <is>
          <t>tox</t>
        </is>
      </c>
      <c r="H6265">
        <f>=3.11.1</f>
        <v/>
      </c>
    </row>
    <row r="6266">
      <c r="A6266" t="inlineStr">
        <is>
          <t>django-axes</t>
        </is>
      </c>
      <c r="B6266" t="inlineStr">
        <is>
          <t>9fa0e7f2158921380922b8d1081e6fdb8f5d171b</t>
        </is>
      </c>
      <c r="C6266" t="inlineStr">
        <is>
          <t>2019-06-14 14:22:54+00:00</t>
        </is>
      </c>
      <c r="D6266" t="inlineStr">
        <is>
          <t>verchange</t>
        </is>
      </c>
      <c r="E6266" t="inlineStr">
        <is>
          <t>pytest</t>
        </is>
      </c>
      <c r="F6266">
        <f>=4.6.2</f>
        <v/>
      </c>
      <c r="G6266" t="inlineStr">
        <is>
          <t>pytest</t>
        </is>
      </c>
      <c r="H6266">
        <f>=4.5.0</f>
        <v/>
      </c>
    </row>
    <row r="6267">
      <c r="A6267" t="inlineStr">
        <is>
          <t>django-axes</t>
        </is>
      </c>
      <c r="B6267" t="inlineStr">
        <is>
          <t>9fa0e7f2158921380922b8d1081e6fdb8f5d171b</t>
        </is>
      </c>
      <c r="C6267" t="inlineStr">
        <is>
          <t>2019-06-14 14:22:54+00:00</t>
        </is>
      </c>
      <c r="D6267" t="inlineStr">
        <is>
          <t>verchange</t>
        </is>
      </c>
      <c r="E6267" t="inlineStr">
        <is>
          <t>pytest-django</t>
        </is>
      </c>
      <c r="F6267">
        <f>=3.5.0</f>
        <v/>
      </c>
      <c r="G6267" t="inlineStr">
        <is>
          <t>pytest-django</t>
        </is>
      </c>
      <c r="H6267">
        <f>=3.4.8</f>
        <v/>
      </c>
    </row>
    <row r="6268">
      <c r="A6268" t="inlineStr">
        <is>
          <t>django-axes</t>
        </is>
      </c>
      <c r="B6268" t="inlineStr">
        <is>
          <t>bb33a0c5da91bd1424360ff0d391fbff7087f323</t>
        </is>
      </c>
      <c r="C6268" t="inlineStr">
        <is>
          <t>2019-07-09 14:19:54+00:00</t>
        </is>
      </c>
      <c r="D6268" t="inlineStr">
        <is>
          <t>verchange</t>
        </is>
      </c>
      <c r="E6268" t="inlineStr">
        <is>
          <t>tox</t>
        </is>
      </c>
      <c r="F6268">
        <f>=3.13.1</f>
        <v/>
      </c>
      <c r="G6268" t="inlineStr">
        <is>
          <t>tox</t>
        </is>
      </c>
      <c r="H6268">
        <f>=3.12.1</f>
        <v/>
      </c>
    </row>
    <row r="6269">
      <c r="A6269" t="inlineStr">
        <is>
          <t>django-axes</t>
        </is>
      </c>
      <c r="B6269" t="inlineStr">
        <is>
          <t>bb33a0c5da91bd1424360ff0d391fbff7087f323</t>
        </is>
      </c>
      <c r="C6269" t="inlineStr">
        <is>
          <t>2019-07-09 14:19:54+00:00</t>
        </is>
      </c>
      <c r="D6269" t="inlineStr">
        <is>
          <t>verchange</t>
        </is>
      </c>
      <c r="E6269" t="inlineStr">
        <is>
          <t>pytest</t>
        </is>
      </c>
      <c r="F6269">
        <f>=5.0.0</f>
        <v/>
      </c>
      <c r="G6269" t="inlineStr">
        <is>
          <t>pytest</t>
        </is>
      </c>
      <c r="H6269">
        <f>=4.6.2</f>
        <v/>
      </c>
    </row>
    <row r="6270">
      <c r="A6270" t="inlineStr">
        <is>
          <t>django-axes</t>
        </is>
      </c>
      <c r="B6270" t="inlineStr">
        <is>
          <t>bb33a0c5da91bd1424360ff0d391fbff7087f323</t>
        </is>
      </c>
      <c r="C6270" t="inlineStr">
        <is>
          <t>2019-07-09 14:19:54+00:00</t>
        </is>
      </c>
      <c r="D6270" t="inlineStr">
        <is>
          <t>verchange</t>
        </is>
      </c>
      <c r="E6270" t="inlineStr">
        <is>
          <t>pytest-django</t>
        </is>
      </c>
      <c r="F6270">
        <f>=3.5.1</f>
        <v/>
      </c>
      <c r="G6270" t="inlineStr">
        <is>
          <t>pytest-django</t>
        </is>
      </c>
      <c r="H6270">
        <f>=3.5.0</f>
        <v/>
      </c>
    </row>
    <row r="6271">
      <c r="A6271" t="inlineStr">
        <is>
          <t>django-axes</t>
        </is>
      </c>
      <c r="B6271" t="inlineStr">
        <is>
          <t>bb33a0c5da91bd1424360ff0d391fbff7087f323</t>
        </is>
      </c>
      <c r="C6271" t="inlineStr">
        <is>
          <t>2019-07-09 14:19:54+00:00</t>
        </is>
      </c>
      <c r="D6271" t="inlineStr">
        <is>
          <t>verchange</t>
        </is>
      </c>
      <c r="E6271" t="inlineStr">
        <is>
          <t>mypy</t>
        </is>
      </c>
      <c r="F6271">
        <f>=0.711</f>
        <v/>
      </c>
      <c r="G6271" t="inlineStr">
        <is>
          <t>mypy</t>
        </is>
      </c>
      <c r="H6271">
        <f>=0.701</f>
        <v/>
      </c>
    </row>
    <row r="6272">
      <c r="A6272" t="inlineStr">
        <is>
          <t>django-axes</t>
        </is>
      </c>
      <c r="B6272" t="inlineStr">
        <is>
          <t>94c98178eac2da3bc0e4dc39830a5a98882a8175</t>
        </is>
      </c>
      <c r="C6272" t="inlineStr">
        <is>
          <t>2019-07-25 14:20:07+00:00</t>
        </is>
      </c>
      <c r="D6272" t="inlineStr">
        <is>
          <t>verchange</t>
        </is>
      </c>
      <c r="E6272" t="inlineStr">
        <is>
          <t>tox</t>
        </is>
      </c>
      <c r="F6272">
        <f>=3.13.2</f>
        <v/>
      </c>
      <c r="G6272" t="inlineStr">
        <is>
          <t>tox</t>
        </is>
      </c>
      <c r="H6272">
        <f>=3.13.1</f>
        <v/>
      </c>
    </row>
    <row r="6273">
      <c r="A6273" t="inlineStr">
        <is>
          <t>django-axes</t>
        </is>
      </c>
      <c r="B6273" t="inlineStr">
        <is>
          <t>00a7b880a3d1c299ba2781ca6cc3cf62bd663e93</t>
        </is>
      </c>
      <c r="C6273" t="inlineStr">
        <is>
          <t>2019-08-05 19:04:48+00:00</t>
        </is>
      </c>
      <c r="D6273" t="inlineStr">
        <is>
          <t>verchange</t>
        </is>
      </c>
      <c r="E6273" t="inlineStr">
        <is>
          <t>coverage</t>
        </is>
      </c>
      <c r="F6273">
        <f>=4.5.4</f>
        <v/>
      </c>
      <c r="G6273" t="inlineStr">
        <is>
          <t>coverage</t>
        </is>
      </c>
      <c r="H6273">
        <f>=4.5.3</f>
        <v/>
      </c>
    </row>
    <row r="6274">
      <c r="A6274" t="inlineStr">
        <is>
          <t>django-axes</t>
        </is>
      </c>
      <c r="B6274" t="inlineStr">
        <is>
          <t>3bbeb305c73e8e201819d4a5dcab509c9dbdf13f</t>
        </is>
      </c>
      <c r="C6274" t="inlineStr">
        <is>
          <t>2019-08-30 07:14:19+00:00</t>
        </is>
      </c>
      <c r="D6274" t="inlineStr">
        <is>
          <t>verchange</t>
        </is>
      </c>
      <c r="E6274" t="inlineStr">
        <is>
          <t>pytest</t>
        </is>
      </c>
      <c r="F6274">
        <f>=5.1.1</f>
        <v/>
      </c>
      <c r="G6274" t="inlineStr">
        <is>
          <t>pytest</t>
        </is>
      </c>
      <c r="H6274">
        <f>=5.0.0</f>
        <v/>
      </c>
    </row>
    <row r="6275">
      <c r="A6275" t="inlineStr">
        <is>
          <t>django-axes</t>
        </is>
      </c>
      <c r="B6275" t="inlineStr">
        <is>
          <t>3bbeb305c73e8e201819d4a5dcab509c9dbdf13f</t>
        </is>
      </c>
      <c r="C6275" t="inlineStr">
        <is>
          <t>2019-08-30 07:14:19+00:00</t>
        </is>
      </c>
      <c r="D6275" t="inlineStr">
        <is>
          <t>verchange</t>
        </is>
      </c>
      <c r="E6275" t="inlineStr">
        <is>
          <t>mypy</t>
        </is>
      </c>
      <c r="F6275">
        <f>=0.720</f>
        <v/>
      </c>
      <c r="G6275" t="inlineStr">
        <is>
          <t>mypy</t>
        </is>
      </c>
      <c r="H6275">
        <f>=0.711</f>
        <v/>
      </c>
    </row>
    <row r="6276">
      <c r="A6276" t="inlineStr">
        <is>
          <t>django-axes</t>
        </is>
      </c>
      <c r="B6276" t="inlineStr">
        <is>
          <t>3bbeb305c73e8e201819d4a5dcab509c9dbdf13f</t>
        </is>
      </c>
      <c r="C6276" t="inlineStr">
        <is>
          <t>2019-08-30 07:14:19+00:00</t>
        </is>
      </c>
      <c r="D6276" t="inlineStr">
        <is>
          <t>verchange</t>
        </is>
      </c>
      <c r="E6276" t="inlineStr">
        <is>
          <t>prospector</t>
        </is>
      </c>
      <c r="F6276">
        <f>=1.1.6.2</f>
        <v/>
      </c>
      <c r="G6276" t="inlineStr">
        <is>
          <t>prospector</t>
        </is>
      </c>
      <c r="H6276">
        <f>=1.1.6.2</f>
        <v/>
      </c>
    </row>
    <row r="6277">
      <c r="A6277" t="inlineStr">
        <is>
          <t>django-axes</t>
        </is>
      </c>
      <c r="B6277" t="inlineStr">
        <is>
          <t>a357114828743e51e857ac0119d4e79e45dd2aeb</t>
        </is>
      </c>
      <c r="C6277" t="inlineStr">
        <is>
          <t>2019-09-28 16:50:57+00:00</t>
        </is>
      </c>
      <c r="D6277" t="inlineStr">
        <is>
          <t>verchange</t>
        </is>
      </c>
      <c r="E6277" t="inlineStr">
        <is>
          <t>tox</t>
        </is>
      </c>
      <c r="F6277">
        <f>=3.14.0</f>
        <v/>
      </c>
      <c r="G6277" t="inlineStr">
        <is>
          <t>tox</t>
        </is>
      </c>
      <c r="H6277">
        <f>=3.13.2</f>
        <v/>
      </c>
    </row>
    <row r="6278">
      <c r="A6278" t="inlineStr">
        <is>
          <t>django-axes</t>
        </is>
      </c>
      <c r="B6278" t="inlineStr">
        <is>
          <t>a357114828743e51e857ac0119d4e79e45dd2aeb</t>
        </is>
      </c>
      <c r="C6278" t="inlineStr">
        <is>
          <t>2019-09-28 16:50:57+00:00</t>
        </is>
      </c>
      <c r="D6278" t="inlineStr">
        <is>
          <t>verchange</t>
        </is>
      </c>
      <c r="E6278" t="inlineStr">
        <is>
          <t>pytest</t>
        </is>
      </c>
      <c r="F6278">
        <f>=5.1.3</f>
        <v/>
      </c>
      <c r="G6278" t="inlineStr">
        <is>
          <t>pytest</t>
        </is>
      </c>
      <c r="H6278">
        <f>=5.1.1</f>
        <v/>
      </c>
    </row>
    <row r="6279">
      <c r="A6279" t="inlineStr">
        <is>
          <t>django-axes</t>
        </is>
      </c>
      <c r="B6279" t="inlineStr">
        <is>
          <t>a357114828743e51e857ac0119d4e79e45dd2aeb</t>
        </is>
      </c>
      <c r="C6279" t="inlineStr">
        <is>
          <t>2019-09-28 16:50:57+00:00</t>
        </is>
      </c>
      <c r="D6279" t="inlineStr">
        <is>
          <t>verchange</t>
        </is>
      </c>
      <c r="E6279" t="inlineStr">
        <is>
          <t>mypy</t>
        </is>
      </c>
      <c r="F6279">
        <f>=0.730</f>
        <v/>
      </c>
      <c r="G6279" t="inlineStr">
        <is>
          <t>mypy</t>
        </is>
      </c>
      <c r="H6279">
        <f>=0.720</f>
        <v/>
      </c>
    </row>
    <row r="6280">
      <c r="A6280" t="inlineStr">
        <is>
          <t>django-axes</t>
        </is>
      </c>
      <c r="B6280" t="inlineStr">
        <is>
          <t>a357114828743e51e857ac0119d4e79e45dd2aeb</t>
        </is>
      </c>
      <c r="C6280" t="inlineStr">
        <is>
          <t>2019-09-28 16:50:57+00:00</t>
        </is>
      </c>
      <c r="D6280" t="inlineStr">
        <is>
          <t>add</t>
        </is>
      </c>
      <c r="E6280" t="inlineStr">
        <is>
          <t>black</t>
        </is>
      </c>
      <c r="F6280">
        <f>=19.3b0</f>
        <v/>
      </c>
      <c r="G6280" t="inlineStr"/>
      <c r="H6280" t="inlineStr"/>
    </row>
    <row r="6281">
      <c r="A6281" t="inlineStr">
        <is>
          <t>django-axes</t>
        </is>
      </c>
      <c r="B6281" t="inlineStr">
        <is>
          <t>9b73fc39d85057505782cec40ae46a7eff6f2949</t>
        </is>
      </c>
      <c r="C6281" t="inlineStr">
        <is>
          <t>2019-10-09 17:15:13+00:00</t>
        </is>
      </c>
      <c r="D6281" t="inlineStr">
        <is>
          <t>verchange</t>
        </is>
      </c>
      <c r="E6281" t="inlineStr">
        <is>
          <t>pytest</t>
        </is>
      </c>
      <c r="F6281">
        <f>=5.2.1</f>
        <v/>
      </c>
      <c r="G6281" t="inlineStr">
        <is>
          <t>pytest</t>
        </is>
      </c>
      <c r="H6281">
        <f>=5.1.3</f>
        <v/>
      </c>
    </row>
    <row r="6282">
      <c r="A6282" t="inlineStr">
        <is>
          <t>django-axes</t>
        </is>
      </c>
      <c r="B6282" t="inlineStr">
        <is>
          <t>9b73fc39d85057505782cec40ae46a7eff6f2949</t>
        </is>
      </c>
      <c r="C6282" t="inlineStr">
        <is>
          <t>2019-10-09 17:15:13+00:00</t>
        </is>
      </c>
      <c r="D6282" t="inlineStr">
        <is>
          <t>verchange</t>
        </is>
      </c>
      <c r="E6282" t="inlineStr">
        <is>
          <t>pytest-cov</t>
        </is>
      </c>
      <c r="F6282">
        <f>=2.8.1</f>
        <v/>
      </c>
      <c r="G6282" t="inlineStr">
        <is>
          <t>pytest-cov</t>
        </is>
      </c>
      <c r="H6282">
        <f>=2.7.1</f>
        <v/>
      </c>
    </row>
    <row r="6283">
      <c r="A6283" t="inlineStr">
        <is>
          <t>django-axes</t>
        </is>
      </c>
      <c r="B6283" t="inlineStr">
        <is>
          <t>dfc7661404bbda25f3ec62f5670b008f6b74be82</t>
        </is>
      </c>
      <c r="C6283" t="inlineStr">
        <is>
          <t>2019-10-17 18:06:46+00:00</t>
        </is>
      </c>
      <c r="D6283" t="inlineStr">
        <is>
          <t>verchange</t>
        </is>
      </c>
      <c r="E6283" t="inlineStr">
        <is>
          <t>mypy</t>
        </is>
      </c>
      <c r="F6283">
        <f>=0.740</f>
        <v/>
      </c>
      <c r="G6283" t="inlineStr">
        <is>
          <t>mypy</t>
        </is>
      </c>
      <c r="H6283">
        <f>=0.730</f>
        <v/>
      </c>
    </row>
    <row r="6284">
      <c r="A6284" t="inlineStr">
        <is>
          <t>django-axes</t>
        </is>
      </c>
      <c r="B6284" t="inlineStr">
        <is>
          <t>ffc396050b5214ddcd1b55e05a66453c5d1e87ad</t>
        </is>
      </c>
      <c r="C6284" t="inlineStr">
        <is>
          <t>2019-11-06 18:31:35+00:00</t>
        </is>
      </c>
      <c r="D6284" t="inlineStr">
        <is>
          <t>verchange</t>
        </is>
      </c>
      <c r="E6284" t="inlineStr">
        <is>
          <t>pytest</t>
        </is>
      </c>
      <c r="F6284">
        <f>=5.2.2</f>
        <v/>
      </c>
      <c r="G6284" t="inlineStr">
        <is>
          <t>pytest</t>
        </is>
      </c>
      <c r="H6284">
        <f>=5.2.1</f>
        <v/>
      </c>
    </row>
    <row r="6285">
      <c r="A6285" t="inlineStr">
        <is>
          <t>django-axes</t>
        </is>
      </c>
      <c r="B6285" t="inlineStr">
        <is>
          <t>ffc396050b5214ddcd1b55e05a66453c5d1e87ad</t>
        </is>
      </c>
      <c r="C6285" t="inlineStr">
        <is>
          <t>2019-11-06 18:31:35+00:00</t>
        </is>
      </c>
      <c r="D6285" t="inlineStr">
        <is>
          <t>verchange</t>
        </is>
      </c>
      <c r="E6285" t="inlineStr">
        <is>
          <t>pytest-django</t>
        </is>
      </c>
      <c r="F6285">
        <f>=3.6.0</f>
        <v/>
      </c>
      <c r="G6285" t="inlineStr">
        <is>
          <t>pytest-django</t>
        </is>
      </c>
      <c r="H6285">
        <f>=3.5.1</f>
        <v/>
      </c>
    </row>
    <row r="6286">
      <c r="A6286" t="inlineStr">
        <is>
          <t>django-axes</t>
        </is>
      </c>
      <c r="B6286" t="inlineStr">
        <is>
          <t>1b7c692340f37f0bdbed05ed627f14991aef0b84</t>
        </is>
      </c>
      <c r="C6286" t="inlineStr">
        <is>
          <t>2019-12-01 19:37:14+00:00</t>
        </is>
      </c>
      <c r="D6286" t="inlineStr">
        <is>
          <t>verchange</t>
        </is>
      </c>
      <c r="E6286" t="inlineStr">
        <is>
          <t>tox</t>
        </is>
      </c>
      <c r="F6286">
        <f>=3.14.1</f>
        <v/>
      </c>
      <c r="G6286" t="inlineStr">
        <is>
          <t>tox</t>
        </is>
      </c>
      <c r="H6286">
        <f>=3.14.0</f>
        <v/>
      </c>
    </row>
    <row r="6287">
      <c r="A6287" t="inlineStr">
        <is>
          <t>django-axes</t>
        </is>
      </c>
      <c r="B6287" t="inlineStr">
        <is>
          <t>1b7c692340f37f0bdbed05ed627f14991aef0b84</t>
        </is>
      </c>
      <c r="C6287" t="inlineStr">
        <is>
          <t>2019-12-01 19:37:14+00:00</t>
        </is>
      </c>
      <c r="D6287" t="inlineStr">
        <is>
          <t>verchange</t>
        </is>
      </c>
      <c r="E6287" t="inlineStr">
        <is>
          <t>black</t>
        </is>
      </c>
      <c r="F6287">
        <f>=19.10b0</f>
        <v/>
      </c>
      <c r="G6287" t="inlineStr">
        <is>
          <t>black</t>
        </is>
      </c>
      <c r="H6287">
        <f>=19.3b0</f>
        <v/>
      </c>
    </row>
    <row r="6288">
      <c r="A6288" t="inlineStr">
        <is>
          <t>django-axes</t>
        </is>
      </c>
      <c r="B6288" t="inlineStr">
        <is>
          <t>1b7c692340f37f0bdbed05ed627f14991aef0b84</t>
        </is>
      </c>
      <c r="C6288" t="inlineStr">
        <is>
          <t>2019-12-01 19:37:14+00:00</t>
        </is>
      </c>
      <c r="D6288" t="inlineStr">
        <is>
          <t>verchange</t>
        </is>
      </c>
      <c r="E6288" t="inlineStr">
        <is>
          <t>mypy</t>
        </is>
      </c>
      <c r="F6288">
        <f>=0.750</f>
        <v/>
      </c>
      <c r="G6288" t="inlineStr">
        <is>
          <t>mypy</t>
        </is>
      </c>
      <c r="H6288">
        <f>=0.740</f>
        <v/>
      </c>
    </row>
    <row r="6289">
      <c r="A6289" t="inlineStr">
        <is>
          <t>django-axes</t>
        </is>
      </c>
      <c r="B6289" t="inlineStr">
        <is>
          <t>1b7c692340f37f0bdbed05ed627f14991aef0b84</t>
        </is>
      </c>
      <c r="C6289" t="inlineStr">
        <is>
          <t>2019-12-01 19:37:14+00:00</t>
        </is>
      </c>
      <c r="D6289" t="inlineStr">
        <is>
          <t>verchange</t>
        </is>
      </c>
      <c r="E6289" t="inlineStr">
        <is>
          <t>prospector</t>
        </is>
      </c>
      <c r="F6289">
        <f>=1.1.7</f>
        <v/>
      </c>
      <c r="G6289" t="inlineStr">
        <is>
          <t>prospector</t>
        </is>
      </c>
      <c r="H6289">
        <f>=1.1.6.2</f>
        <v/>
      </c>
    </row>
    <row r="6290">
      <c r="A6290" t="inlineStr">
        <is>
          <t>django-axes</t>
        </is>
      </c>
      <c r="B6290" t="inlineStr">
        <is>
          <t>1b7c692340f37f0bdbed05ed627f14991aef0b84</t>
        </is>
      </c>
      <c r="C6290" t="inlineStr">
        <is>
          <t>2019-12-01 19:37:14+00:00</t>
        </is>
      </c>
      <c r="D6290" t="inlineStr">
        <is>
          <t>verchange</t>
        </is>
      </c>
      <c r="E6290" t="inlineStr">
        <is>
          <t>pytest</t>
        </is>
      </c>
      <c r="F6290">
        <f>=5.3.1</f>
        <v/>
      </c>
      <c r="G6290" t="inlineStr">
        <is>
          <t>pytest</t>
        </is>
      </c>
      <c r="H6290">
        <f>=5.2.2</f>
        <v/>
      </c>
    </row>
    <row r="6291">
      <c r="A6291" t="inlineStr">
        <is>
          <t>django-axes</t>
        </is>
      </c>
      <c r="B6291" t="inlineStr">
        <is>
          <t>1b7c692340f37f0bdbed05ed627f14991aef0b84</t>
        </is>
      </c>
      <c r="C6291" t="inlineStr">
        <is>
          <t>2019-12-01 19:37:14+00:00</t>
        </is>
      </c>
      <c r="D6291" t="inlineStr">
        <is>
          <t>verchange</t>
        </is>
      </c>
      <c r="E6291" t="inlineStr">
        <is>
          <t>pytest-django</t>
        </is>
      </c>
      <c r="F6291">
        <f>=3.7.0</f>
        <v/>
      </c>
      <c r="G6291" t="inlineStr">
        <is>
          <t>pytest-django</t>
        </is>
      </c>
      <c r="H6291">
        <f>=3.6.0</f>
        <v/>
      </c>
    </row>
    <row r="6292">
      <c r="A6292" t="inlineStr">
        <is>
          <t>django-axes</t>
        </is>
      </c>
      <c r="B6292" t="inlineStr">
        <is>
          <t>45a189f817e27b840225e781dbe38353369b72ac</t>
        </is>
      </c>
      <c r="C6292" t="inlineStr">
        <is>
          <t>2019-12-29 21:49:18+00:00</t>
        </is>
      </c>
      <c r="D6292" t="inlineStr">
        <is>
          <t>verchange</t>
        </is>
      </c>
      <c r="E6292" t="inlineStr">
        <is>
          <t>tox</t>
        </is>
      </c>
      <c r="F6292">
        <f>=3.14.3</f>
        <v/>
      </c>
      <c r="G6292" t="inlineStr">
        <is>
          <t>tox</t>
        </is>
      </c>
      <c r="H6292">
        <f>=3.14.1</f>
        <v/>
      </c>
    </row>
    <row r="6293">
      <c r="A6293" t="inlineStr">
        <is>
          <t>django-axes</t>
        </is>
      </c>
      <c r="B6293" t="inlineStr">
        <is>
          <t>45a189f817e27b840225e781dbe38353369b72ac</t>
        </is>
      </c>
      <c r="C6293" t="inlineStr">
        <is>
          <t>2019-12-29 21:49:18+00:00</t>
        </is>
      </c>
      <c r="D6293" t="inlineStr">
        <is>
          <t>verchange</t>
        </is>
      </c>
      <c r="E6293" t="inlineStr">
        <is>
          <t>coverage</t>
        </is>
      </c>
      <c r="F6293">
        <f>=5.0.1</f>
        <v/>
      </c>
      <c r="G6293" t="inlineStr">
        <is>
          <t>coverage</t>
        </is>
      </c>
      <c r="H6293">
        <f>=4.5.4</f>
        <v/>
      </c>
    </row>
    <row r="6294">
      <c r="A6294" t="inlineStr">
        <is>
          <t>django-axes</t>
        </is>
      </c>
      <c r="B6294" t="inlineStr">
        <is>
          <t>45a189f817e27b840225e781dbe38353369b72ac</t>
        </is>
      </c>
      <c r="C6294" t="inlineStr">
        <is>
          <t>2019-12-29 21:49:18+00:00</t>
        </is>
      </c>
      <c r="D6294" t="inlineStr">
        <is>
          <t>verchange</t>
        </is>
      </c>
      <c r="E6294" t="inlineStr">
        <is>
          <t>black</t>
        </is>
      </c>
      <c r="F6294">
        <f>=19.3b0</f>
        <v/>
      </c>
      <c r="G6294" t="inlineStr">
        <is>
          <t>black</t>
        </is>
      </c>
      <c r="H6294">
        <f>=19.10b0</f>
        <v/>
      </c>
    </row>
    <row r="6295">
      <c r="A6295" t="inlineStr">
        <is>
          <t>django-axes</t>
        </is>
      </c>
      <c r="B6295" t="inlineStr">
        <is>
          <t>45a189f817e27b840225e781dbe38353369b72ac</t>
        </is>
      </c>
      <c r="C6295" t="inlineStr">
        <is>
          <t>2019-12-29 21:49:18+00:00</t>
        </is>
      </c>
      <c r="D6295" t="inlineStr">
        <is>
          <t>verchange</t>
        </is>
      </c>
      <c r="E6295" t="inlineStr">
        <is>
          <t>mypy</t>
        </is>
      </c>
      <c r="F6295">
        <f>=0.761</f>
        <v/>
      </c>
      <c r="G6295" t="inlineStr">
        <is>
          <t>mypy</t>
        </is>
      </c>
      <c r="H6295">
        <f>=0.750</f>
        <v/>
      </c>
    </row>
    <row r="6296">
      <c r="A6296" t="inlineStr">
        <is>
          <t>django-axes</t>
        </is>
      </c>
      <c r="B6296" t="inlineStr">
        <is>
          <t>45a189f817e27b840225e781dbe38353369b72ac</t>
        </is>
      </c>
      <c r="C6296" t="inlineStr">
        <is>
          <t>2019-12-29 21:49:18+00:00</t>
        </is>
      </c>
      <c r="D6296" t="inlineStr">
        <is>
          <t>verchange</t>
        </is>
      </c>
      <c r="E6296" t="inlineStr">
        <is>
          <t>prospector</t>
        </is>
      </c>
      <c r="F6296">
        <f>=1.2.0</f>
        <v/>
      </c>
      <c r="G6296" t="inlineStr">
        <is>
          <t>prospector</t>
        </is>
      </c>
      <c r="H6296">
        <f>=1.1.7</f>
        <v/>
      </c>
    </row>
    <row r="6297">
      <c r="A6297" t="inlineStr">
        <is>
          <t>django-axes</t>
        </is>
      </c>
      <c r="B6297" t="inlineStr">
        <is>
          <t>45a189f817e27b840225e781dbe38353369b72ac</t>
        </is>
      </c>
      <c r="C6297" t="inlineStr">
        <is>
          <t>2019-12-29 21:49:18+00:00</t>
        </is>
      </c>
      <c r="D6297" t="inlineStr">
        <is>
          <t>verchange</t>
        </is>
      </c>
      <c r="E6297" t="inlineStr">
        <is>
          <t>pytest</t>
        </is>
      </c>
      <c r="F6297">
        <f>=5.3.2</f>
        <v/>
      </c>
      <c r="G6297" t="inlineStr">
        <is>
          <t>pytest</t>
        </is>
      </c>
      <c r="H6297">
        <f>=5.3.1</f>
        <v/>
      </c>
    </row>
    <row r="6298">
      <c r="A6298" t="inlineStr">
        <is>
          <t>django-axes</t>
        </is>
      </c>
      <c r="B6298" t="inlineStr">
        <is>
          <t>53e6197471f675dad82ac94823bd9a2f89f7bb20</t>
        </is>
      </c>
      <c r="C6298" t="inlineStr">
        <is>
          <t>2020-01-08 19:37:36+00:00</t>
        </is>
      </c>
      <c r="D6298" t="inlineStr">
        <is>
          <t>verchange</t>
        </is>
      </c>
      <c r="E6298" t="inlineStr">
        <is>
          <t>coverage</t>
        </is>
      </c>
      <c r="F6298">
        <f>=5.0.2</f>
        <v/>
      </c>
      <c r="G6298" t="inlineStr">
        <is>
          <t>coverage</t>
        </is>
      </c>
      <c r="H6298">
        <f>=5.0.1</f>
        <v/>
      </c>
    </row>
    <row r="6299">
      <c r="A6299" t="inlineStr">
        <is>
          <t>django-axes</t>
        </is>
      </c>
      <c r="B6299" t="inlineStr">
        <is>
          <t>32daed795f9cafcf4dac1fc0130969ebcafd335a</t>
        </is>
      </c>
      <c r="C6299" t="inlineStr">
        <is>
          <t>2020-03-10 13:40:23+00:00</t>
        </is>
      </c>
      <c r="D6299" t="inlineStr">
        <is>
          <t>verchange</t>
        </is>
      </c>
      <c r="E6299" t="inlineStr">
        <is>
          <t>coverage</t>
        </is>
      </c>
      <c r="F6299">
        <f>=5.0.3</f>
        <v/>
      </c>
      <c r="G6299" t="inlineStr">
        <is>
          <t>coverage</t>
        </is>
      </c>
      <c r="H6299">
        <f>=5.0.2</f>
        <v/>
      </c>
    </row>
    <row r="6300">
      <c r="A6300" t="inlineStr">
        <is>
          <t>django-axes</t>
        </is>
      </c>
      <c r="B6300" t="inlineStr">
        <is>
          <t>32daed795f9cafcf4dac1fc0130969ebcafd335a</t>
        </is>
      </c>
      <c r="C6300" t="inlineStr">
        <is>
          <t>2020-03-10 13:40:23+00:00</t>
        </is>
      </c>
      <c r="D6300" t="inlineStr">
        <is>
          <t>verchange</t>
        </is>
      </c>
      <c r="E6300" t="inlineStr">
        <is>
          <t>tox</t>
        </is>
      </c>
      <c r="F6300">
        <f>=3.14.5</f>
        <v/>
      </c>
      <c r="G6300" t="inlineStr">
        <is>
          <t>tox</t>
        </is>
      </c>
      <c r="H6300">
        <f>=3.14.3</f>
        <v/>
      </c>
    </row>
    <row r="6301">
      <c r="A6301" t="inlineStr">
        <is>
          <t>django-axes</t>
        </is>
      </c>
      <c r="B6301" t="inlineStr">
        <is>
          <t>32daed795f9cafcf4dac1fc0130969ebcafd335a</t>
        </is>
      </c>
      <c r="C6301" t="inlineStr">
        <is>
          <t>2020-03-10 13:40:23+00:00</t>
        </is>
      </c>
      <c r="D6301" t="inlineStr">
        <is>
          <t>verchange</t>
        </is>
      </c>
      <c r="E6301" t="inlineStr">
        <is>
          <t>pytest</t>
        </is>
      </c>
      <c r="F6301">
        <f>=5.3.5</f>
        <v/>
      </c>
      <c r="G6301" t="inlineStr">
        <is>
          <t>pytest</t>
        </is>
      </c>
      <c r="H6301">
        <f>=5.3.2</f>
        <v/>
      </c>
    </row>
    <row r="6302">
      <c r="A6302" t="inlineStr">
        <is>
          <t>django-axes</t>
        </is>
      </c>
      <c r="B6302" t="inlineStr">
        <is>
          <t>32daed795f9cafcf4dac1fc0130969ebcafd335a</t>
        </is>
      </c>
      <c r="C6302" t="inlineStr">
        <is>
          <t>2020-03-10 13:40:23+00:00</t>
        </is>
      </c>
      <c r="D6302" t="inlineStr">
        <is>
          <t>verchange</t>
        </is>
      </c>
      <c r="E6302" t="inlineStr">
        <is>
          <t>pytest-django</t>
        </is>
      </c>
      <c r="F6302">
        <f>=3.8.0</f>
        <v/>
      </c>
      <c r="G6302" t="inlineStr">
        <is>
          <t>pytest-django</t>
        </is>
      </c>
      <c r="H6302">
        <f>=3.7.0</f>
        <v/>
      </c>
    </row>
    <row r="6303">
      <c r="A6303" t="inlineStr">
        <is>
          <t>django-axes</t>
        </is>
      </c>
      <c r="B6303" t="inlineStr">
        <is>
          <t>fcfc3c4b159e8465674ac7a8a45bdf1fa4515d12</t>
        </is>
      </c>
      <c r="C6303" t="inlineStr">
        <is>
          <t>2020-03-23 11:59:49+00:00</t>
        </is>
      </c>
      <c r="D6303" t="inlineStr">
        <is>
          <t>verchange</t>
        </is>
      </c>
      <c r="E6303" t="inlineStr">
        <is>
          <t>pytest</t>
        </is>
      </c>
      <c r="F6303">
        <f>=5.4.1</f>
        <v/>
      </c>
      <c r="G6303" t="inlineStr">
        <is>
          <t>pytest</t>
        </is>
      </c>
      <c r="H6303">
        <f>=5.3.5</f>
        <v/>
      </c>
    </row>
    <row r="6304">
      <c r="A6304" t="inlineStr">
        <is>
          <t>django-axes</t>
        </is>
      </c>
      <c r="B6304" t="inlineStr">
        <is>
          <t>fcfc3c4b159e8465674ac7a8a45bdf1fa4515d12</t>
        </is>
      </c>
      <c r="C6304" t="inlineStr">
        <is>
          <t>2020-03-23 11:59:49+00:00</t>
        </is>
      </c>
      <c r="D6304" t="inlineStr">
        <is>
          <t>verchange</t>
        </is>
      </c>
      <c r="E6304" t="inlineStr">
        <is>
          <t>coverage</t>
        </is>
      </c>
      <c r="F6304">
        <f>=5.0.4</f>
        <v/>
      </c>
      <c r="G6304" t="inlineStr">
        <is>
          <t>coverage</t>
        </is>
      </c>
      <c r="H6304">
        <f>=5.0.3</f>
        <v/>
      </c>
    </row>
    <row r="6305">
      <c r="A6305" t="inlineStr">
        <is>
          <t>django-axes</t>
        </is>
      </c>
      <c r="B6305" t="inlineStr">
        <is>
          <t>8b0a8267fb298697efef1f2d3ef96b3c37f753ef</t>
        </is>
      </c>
      <c r="C6305" t="inlineStr">
        <is>
          <t>2020-05-15 16:27:03+00:00</t>
        </is>
      </c>
      <c r="D6305" t="inlineStr">
        <is>
          <t>verchange</t>
        </is>
      </c>
      <c r="E6305" t="inlineStr">
        <is>
          <t>coverage</t>
        </is>
      </c>
      <c r="F6305">
        <f>=5.1</f>
        <v/>
      </c>
      <c r="G6305" t="inlineStr">
        <is>
          <t>coverage</t>
        </is>
      </c>
      <c r="H6305">
        <f>=5.0.4</f>
        <v/>
      </c>
    </row>
    <row r="6306">
      <c r="A6306" t="inlineStr">
        <is>
          <t>django-axes</t>
        </is>
      </c>
      <c r="B6306" t="inlineStr">
        <is>
          <t>8b0a8267fb298697efef1f2d3ef96b3c37f753ef</t>
        </is>
      </c>
      <c r="C6306" t="inlineStr">
        <is>
          <t>2020-05-15 16:27:03+00:00</t>
        </is>
      </c>
      <c r="D6306" t="inlineStr">
        <is>
          <t>verchange</t>
        </is>
      </c>
      <c r="E6306" t="inlineStr">
        <is>
          <t>tox</t>
        </is>
      </c>
      <c r="F6306">
        <f>=3.15.0</f>
        <v/>
      </c>
      <c r="G6306" t="inlineStr">
        <is>
          <t>tox</t>
        </is>
      </c>
      <c r="H6306">
        <f>=3.14.5</f>
        <v/>
      </c>
    </row>
    <row r="6307">
      <c r="A6307" t="inlineStr">
        <is>
          <t>django-axes</t>
        </is>
      </c>
      <c r="B6307" t="inlineStr">
        <is>
          <t>8b0a8267fb298697efef1f2d3ef96b3c37f753ef</t>
        </is>
      </c>
      <c r="C6307" t="inlineStr">
        <is>
          <t>2020-05-15 16:27:03+00:00</t>
        </is>
      </c>
      <c r="D6307" t="inlineStr">
        <is>
          <t>verchange</t>
        </is>
      </c>
      <c r="E6307" t="inlineStr">
        <is>
          <t>pytest</t>
        </is>
      </c>
      <c r="F6307">
        <f>=5.4.2</f>
        <v/>
      </c>
      <c r="G6307" t="inlineStr">
        <is>
          <t>pytest</t>
        </is>
      </c>
      <c r="H6307">
        <f>=5.4.1</f>
        <v/>
      </c>
    </row>
    <row r="6308">
      <c r="A6308" t="inlineStr">
        <is>
          <t>django-axes</t>
        </is>
      </c>
      <c r="B6308" t="inlineStr">
        <is>
          <t>8b0a8267fb298697efef1f2d3ef96b3c37f753ef</t>
        </is>
      </c>
      <c r="C6308" t="inlineStr">
        <is>
          <t>2020-05-15 16:27:03+00:00</t>
        </is>
      </c>
      <c r="D6308" t="inlineStr">
        <is>
          <t>verchange</t>
        </is>
      </c>
      <c r="E6308" t="inlineStr">
        <is>
          <t>pytest-django</t>
        </is>
      </c>
      <c r="F6308">
        <f>=3.9.0</f>
        <v/>
      </c>
      <c r="G6308" t="inlineStr">
        <is>
          <t>pytest-django</t>
        </is>
      </c>
      <c r="H6308">
        <f>=3.8.0</f>
        <v/>
      </c>
    </row>
    <row r="6309">
      <c r="A6309" t="inlineStr">
        <is>
          <t>django-axes</t>
        </is>
      </c>
      <c r="B6309" t="inlineStr">
        <is>
          <t>58aa4c37be64d3f0c97d98d7c13186a3ae9a1b34</t>
        </is>
      </c>
      <c r="C6309" t="inlineStr">
        <is>
          <t>2020-05-22 10:50:42+00:00</t>
        </is>
      </c>
      <c r="D6309" t="inlineStr">
        <is>
          <t>verchange</t>
        </is>
      </c>
      <c r="E6309" t="inlineStr">
        <is>
          <t>tox</t>
        </is>
      </c>
      <c r="F6309">
        <f>=3.15.1</f>
        <v/>
      </c>
      <c r="G6309" t="inlineStr">
        <is>
          <t>tox</t>
        </is>
      </c>
      <c r="H6309">
        <f>=3.15.0</f>
        <v/>
      </c>
    </row>
    <row r="6310">
      <c r="A6310" t="inlineStr">
        <is>
          <t>django-axes</t>
        </is>
      </c>
      <c r="B6310" t="inlineStr">
        <is>
          <t>7ec5fdf8a132b778ed77c5e5c8389c636767aa27</t>
        </is>
      </c>
      <c r="C6310" t="inlineStr">
        <is>
          <t>2020-06-09 15:36:26+00:00</t>
        </is>
      </c>
      <c r="D6310" t="inlineStr">
        <is>
          <t>verchange</t>
        </is>
      </c>
      <c r="E6310" t="inlineStr">
        <is>
          <t>tox</t>
        </is>
      </c>
      <c r="F6310">
        <f>=3.15.2</f>
        <v/>
      </c>
      <c r="G6310" t="inlineStr">
        <is>
          <t>tox</t>
        </is>
      </c>
      <c r="H6310">
        <f>=3.15.1</f>
        <v/>
      </c>
    </row>
    <row r="6311">
      <c r="A6311" t="inlineStr">
        <is>
          <t>django-axes</t>
        </is>
      </c>
      <c r="B6311" t="inlineStr">
        <is>
          <t>7ec5fdf8a132b778ed77c5e5c8389c636767aa27</t>
        </is>
      </c>
      <c r="C6311" t="inlineStr">
        <is>
          <t>2020-06-09 15:36:26+00:00</t>
        </is>
      </c>
      <c r="D6311" t="inlineStr">
        <is>
          <t>verchange</t>
        </is>
      </c>
      <c r="E6311" t="inlineStr">
        <is>
          <t>pytest</t>
        </is>
      </c>
      <c r="F6311">
        <f>=5.4.3</f>
        <v/>
      </c>
      <c r="G6311" t="inlineStr">
        <is>
          <t>pytest</t>
        </is>
      </c>
      <c r="H6311">
        <f>=5.4.2</f>
        <v/>
      </c>
    </row>
    <row r="6312">
      <c r="A6312" t="inlineStr">
        <is>
          <t>django-axes</t>
        </is>
      </c>
      <c r="B6312" t="inlineStr">
        <is>
          <t>7ec5fdf8a132b778ed77c5e5c8389c636767aa27</t>
        </is>
      </c>
      <c r="C6312" t="inlineStr">
        <is>
          <t>2020-06-09 15:36:26+00:00</t>
        </is>
      </c>
      <c r="D6312" t="inlineStr">
        <is>
          <t>verchange</t>
        </is>
      </c>
      <c r="E6312" t="inlineStr">
        <is>
          <t>pytest-cov</t>
        </is>
      </c>
      <c r="F6312">
        <f>=2.9.0</f>
        <v/>
      </c>
      <c r="G6312" t="inlineStr">
        <is>
          <t>pytest-cov</t>
        </is>
      </c>
      <c r="H6312">
        <f>=2.8.1</f>
        <v/>
      </c>
    </row>
    <row r="6313">
      <c r="A6313" t="inlineStr">
        <is>
          <t>django-axes</t>
        </is>
      </c>
      <c r="B6313" t="inlineStr">
        <is>
          <t>98ad1b59cfe67806bb9128d543a3ca0688716d56</t>
        </is>
      </c>
      <c r="C6313" t="inlineStr">
        <is>
          <t>2020-07-02 14:35:25+00:00</t>
        </is>
      </c>
      <c r="D6313" t="inlineStr">
        <is>
          <t>verchange</t>
        </is>
      </c>
      <c r="E6313" t="inlineStr">
        <is>
          <t>sphinx_rtd_theme</t>
        </is>
      </c>
      <c r="F6313">
        <f>=0.5.0</f>
        <v/>
      </c>
      <c r="G6313" t="inlineStr">
        <is>
          <t>sphinx_rtd_theme</t>
        </is>
      </c>
      <c r="H6313">
        <f>=0.4.3</f>
        <v/>
      </c>
    </row>
    <row r="6314">
      <c r="A6314" t="inlineStr">
        <is>
          <t>django-axes</t>
        </is>
      </c>
      <c r="B6314" t="inlineStr">
        <is>
          <t>98ad1b59cfe67806bb9128d543a3ca0688716d56</t>
        </is>
      </c>
      <c r="C6314" t="inlineStr">
        <is>
          <t>2020-07-02 14:35:25+00:00</t>
        </is>
      </c>
      <c r="D6314" t="inlineStr">
        <is>
          <t>verchange</t>
        </is>
      </c>
      <c r="E6314" t="inlineStr">
        <is>
          <t>tox</t>
        </is>
      </c>
      <c r="F6314">
        <f>=3.16.1</f>
        <v/>
      </c>
      <c r="G6314" t="inlineStr">
        <is>
          <t>tox</t>
        </is>
      </c>
      <c r="H6314">
        <f>=3.15.2</f>
        <v/>
      </c>
    </row>
    <row r="6315">
      <c r="A6315" t="inlineStr">
        <is>
          <t>django-axes</t>
        </is>
      </c>
      <c r="B6315" t="inlineStr">
        <is>
          <t>98ad1b59cfe67806bb9128d543a3ca0688716d56</t>
        </is>
      </c>
      <c r="C6315" t="inlineStr">
        <is>
          <t>2020-07-02 14:35:25+00:00</t>
        </is>
      </c>
      <c r="D6315" t="inlineStr">
        <is>
          <t>verchange</t>
        </is>
      </c>
      <c r="E6315" t="inlineStr">
        <is>
          <t>pytest-cov</t>
        </is>
      </c>
      <c r="F6315">
        <f>=2.10.0</f>
        <v/>
      </c>
      <c r="G6315" t="inlineStr">
        <is>
          <t>pytest-cov</t>
        </is>
      </c>
      <c r="H6315">
        <f>=2.9.0</f>
        <v/>
      </c>
    </row>
    <row r="6316">
      <c r="A6316" t="inlineStr">
        <is>
          <t>django-axes</t>
        </is>
      </c>
      <c r="B6316" t="inlineStr">
        <is>
          <t>d9d16003a074f126288ed0ce1821ddde719187cd</t>
        </is>
      </c>
      <c r="C6316" t="inlineStr">
        <is>
          <t>2020-07-28 17:29:10+00:00</t>
        </is>
      </c>
      <c r="D6316" t="inlineStr">
        <is>
          <t>verchange</t>
        </is>
      </c>
      <c r="E6316" t="inlineStr">
        <is>
          <t>tox</t>
        </is>
      </c>
      <c r="F6316">
        <f>=3.18.1</f>
        <v/>
      </c>
      <c r="G6316" t="inlineStr">
        <is>
          <t>tox</t>
        </is>
      </c>
      <c r="H6316">
        <f>=3.16.1</f>
        <v/>
      </c>
    </row>
    <row r="6317">
      <c r="A6317" t="inlineStr">
        <is>
          <t>django-axes</t>
        </is>
      </c>
      <c r="B6317" t="inlineStr">
        <is>
          <t>d9d16003a074f126288ed0ce1821ddde719187cd</t>
        </is>
      </c>
      <c r="C6317" t="inlineStr">
        <is>
          <t>2020-07-28 17:29:10+00:00</t>
        </is>
      </c>
      <c r="D6317" t="inlineStr">
        <is>
          <t>verchange</t>
        </is>
      </c>
      <c r="E6317" t="inlineStr">
        <is>
          <t>coverage</t>
        </is>
      </c>
      <c r="F6317">
        <f>=5.2.1</f>
        <v/>
      </c>
      <c r="G6317" t="inlineStr">
        <is>
          <t>coverage</t>
        </is>
      </c>
      <c r="H6317">
        <f>=5.1</f>
        <v/>
      </c>
    </row>
    <row r="6318">
      <c r="A6318" t="inlineStr">
        <is>
          <t>django-axes</t>
        </is>
      </c>
      <c r="B6318" t="inlineStr">
        <is>
          <t>8765a5188298335896064b053205d1b730b6d749</t>
        </is>
      </c>
      <c r="C6318" t="inlineStr">
        <is>
          <t>2020-08-06 07:45:49+00:00</t>
        </is>
      </c>
      <c r="D6318" t="inlineStr">
        <is>
          <t>verchange</t>
        </is>
      </c>
      <c r="E6318" t="inlineStr">
        <is>
          <t>pytest</t>
        </is>
      </c>
      <c r="F6318">
        <f>=6.0.1</f>
        <v/>
      </c>
      <c r="G6318" t="inlineStr">
        <is>
          <t>pytest</t>
        </is>
      </c>
      <c r="H6318">
        <f>=5.4.3</f>
        <v/>
      </c>
    </row>
    <row r="6319">
      <c r="A6319" t="inlineStr">
        <is>
          <t>django-axes</t>
        </is>
      </c>
      <c r="B6319" t="inlineStr">
        <is>
          <t>86edcc6117dea56d5ed4b8fb835eda90d1cf01f0</t>
        </is>
      </c>
      <c r="C6319" t="inlineStr">
        <is>
          <t>2020-08-21 14:22:42+00:00</t>
        </is>
      </c>
      <c r="D6319" t="inlineStr">
        <is>
          <t>verchange</t>
        </is>
      </c>
      <c r="E6319" t="inlineStr">
        <is>
          <t>tox</t>
        </is>
      </c>
      <c r="F6319">
        <f>=3.19.0</f>
        <v/>
      </c>
      <c r="G6319" t="inlineStr">
        <is>
          <t>tox</t>
        </is>
      </c>
      <c r="H6319">
        <f>=3.18.1</f>
        <v/>
      </c>
    </row>
    <row r="6320">
      <c r="A6320" t="inlineStr">
        <is>
          <t>django-axes</t>
        </is>
      </c>
      <c r="B6320" t="inlineStr">
        <is>
          <t>86edcc6117dea56d5ed4b8fb835eda90d1cf01f0</t>
        </is>
      </c>
      <c r="C6320" t="inlineStr">
        <is>
          <t>2020-08-21 14:22:42+00:00</t>
        </is>
      </c>
      <c r="D6320" t="inlineStr">
        <is>
          <t>verchange</t>
        </is>
      </c>
      <c r="E6320" t="inlineStr">
        <is>
          <t>pytest-cov</t>
        </is>
      </c>
      <c r="F6320">
        <f>=2.10.1</f>
        <v/>
      </c>
      <c r="G6320" t="inlineStr">
        <is>
          <t>pytest-cov</t>
        </is>
      </c>
      <c r="H6320">
        <f>=2.10.0</f>
        <v/>
      </c>
    </row>
    <row r="6321">
      <c r="A6321" t="inlineStr">
        <is>
          <t>django-axes</t>
        </is>
      </c>
      <c r="B6321" t="inlineStr">
        <is>
          <t>ee42228818bbfc921cbe134a389ac6fa3d5d1732</t>
        </is>
      </c>
      <c r="C6321" t="inlineStr">
        <is>
          <t>2020-09-10 18:27:13+00:00</t>
        </is>
      </c>
      <c r="D6321" t="inlineStr">
        <is>
          <t>verchange</t>
        </is>
      </c>
      <c r="E6321" t="inlineStr">
        <is>
          <t>tox</t>
        </is>
      </c>
      <c r="F6321">
        <f>=3.20.0</f>
        <v/>
      </c>
      <c r="G6321" t="inlineStr">
        <is>
          <t>tox</t>
        </is>
      </c>
      <c r="H6321">
        <f>=3.19.0</f>
        <v/>
      </c>
    </row>
    <row r="6322">
      <c r="A6322" t="inlineStr">
        <is>
          <t>django-axes</t>
        </is>
      </c>
      <c r="B6322" t="inlineStr">
        <is>
          <t>971cea4aae211b011e331ace0396f540e67ab1a5</t>
        </is>
      </c>
      <c r="C6322" t="inlineStr">
        <is>
          <t>2020-09-12 14:06:49+00:00</t>
        </is>
      </c>
      <c r="D6322" t="inlineStr">
        <is>
          <t>add</t>
        </is>
      </c>
      <c r="E6322" t="inlineStr">
        <is>
          <t>pytest-subtests</t>
        </is>
      </c>
      <c r="F6322">
        <f>=0.3.2</f>
        <v/>
      </c>
      <c r="G6322" t="inlineStr"/>
      <c r="H6322" t="inlineStr"/>
    </row>
    <row r="6323">
      <c r="A6323" t="inlineStr">
        <is>
          <t>django-axes</t>
        </is>
      </c>
      <c r="B6323" t="inlineStr">
        <is>
          <t>8d04a7418b918143e7089cf1ebaf809da541a78a</t>
        </is>
      </c>
      <c r="C6323" t="inlineStr">
        <is>
          <t>2020-09-17 12:07:26+00:00</t>
        </is>
      </c>
      <c r="D6323" t="inlineStr">
        <is>
          <t>verchange</t>
        </is>
      </c>
      <c r="E6323" t="inlineStr">
        <is>
          <t>coverage</t>
        </is>
      </c>
      <c r="F6323">
        <f>=5.3</f>
        <v/>
      </c>
      <c r="G6323" t="inlineStr">
        <is>
          <t>coverage</t>
        </is>
      </c>
      <c r="H6323">
        <f>=5.2.1</f>
        <v/>
      </c>
    </row>
    <row r="6324">
      <c r="A6324" t="inlineStr">
        <is>
          <t>django-axes</t>
        </is>
      </c>
      <c r="B6324" t="inlineStr">
        <is>
          <t>8d04a7418b918143e7089cf1ebaf809da541a78a</t>
        </is>
      </c>
      <c r="C6324" t="inlineStr">
        <is>
          <t>2020-09-17 12:07:26+00:00</t>
        </is>
      </c>
      <c r="D6324" t="inlineStr">
        <is>
          <t>verchange</t>
        </is>
      </c>
      <c r="E6324" t="inlineStr">
        <is>
          <t>black</t>
        </is>
      </c>
      <c r="F6324">
        <f>=20.8b1</f>
        <v/>
      </c>
      <c r="G6324" t="inlineStr">
        <is>
          <t>black</t>
        </is>
      </c>
      <c r="H6324">
        <f>=19.3b0</f>
        <v/>
      </c>
    </row>
    <row r="6325">
      <c r="A6325" t="inlineStr">
        <is>
          <t>django-axes</t>
        </is>
      </c>
      <c r="B6325" t="inlineStr">
        <is>
          <t>8d04a7418b918143e7089cf1ebaf809da541a78a</t>
        </is>
      </c>
      <c r="C6325" t="inlineStr">
        <is>
          <t>2020-09-17 12:07:26+00:00</t>
        </is>
      </c>
      <c r="D6325" t="inlineStr">
        <is>
          <t>verchange</t>
        </is>
      </c>
      <c r="E6325" t="inlineStr">
        <is>
          <t>mypy</t>
        </is>
      </c>
      <c r="F6325">
        <f>=0.761</f>
        <v/>
      </c>
      <c r="G6325" t="inlineStr">
        <is>
          <t>mypy</t>
        </is>
      </c>
      <c r="H6325">
        <f>=0.761</f>
        <v/>
      </c>
    </row>
    <row r="6326">
      <c r="A6326" t="inlineStr">
        <is>
          <t>django-axes</t>
        </is>
      </c>
      <c r="B6326" t="inlineStr">
        <is>
          <t>8d04a7418b918143e7089cf1ebaf809da541a78a</t>
        </is>
      </c>
      <c r="C6326" t="inlineStr">
        <is>
          <t>2020-09-17 12:07:26+00:00</t>
        </is>
      </c>
      <c r="D6326" t="inlineStr">
        <is>
          <t>verchange</t>
        </is>
      </c>
      <c r="E6326" t="inlineStr">
        <is>
          <t>prospector</t>
        </is>
      </c>
      <c r="F6326">
        <f>=1.2.0</f>
        <v/>
      </c>
      <c r="G6326" t="inlineStr">
        <is>
          <t>prospector</t>
        </is>
      </c>
      <c r="H6326">
        <f>=1.2.0</f>
        <v/>
      </c>
    </row>
    <row r="6327">
      <c r="A6327" t="inlineStr">
        <is>
          <t>django-axes</t>
        </is>
      </c>
      <c r="B6327" t="inlineStr">
        <is>
          <t>8d04a7418b918143e7089cf1ebaf809da541a78a</t>
        </is>
      </c>
      <c r="C6327" t="inlineStr">
        <is>
          <t>2020-09-17 12:07:26+00:00</t>
        </is>
      </c>
      <c r="D6327" t="inlineStr">
        <is>
          <t>verchange</t>
        </is>
      </c>
      <c r="E6327" t="inlineStr">
        <is>
          <t>pytest</t>
        </is>
      </c>
      <c r="F6327">
        <f>=6.0.2</f>
        <v/>
      </c>
      <c r="G6327" t="inlineStr">
        <is>
          <t>pytest</t>
        </is>
      </c>
      <c r="H6327">
        <f>=6.0.1</f>
        <v/>
      </c>
    </row>
    <row r="6328">
      <c r="A6328" t="inlineStr">
        <is>
          <t>django-axes</t>
        </is>
      </c>
      <c r="B6328" t="inlineStr">
        <is>
          <t>8d04a7418b918143e7089cf1ebaf809da541a78a</t>
        </is>
      </c>
      <c r="C6328" t="inlineStr">
        <is>
          <t>2020-09-17 12:07:26+00:00</t>
        </is>
      </c>
      <c r="D6328" t="inlineStr">
        <is>
          <t>verchange</t>
        </is>
      </c>
      <c r="E6328" t="inlineStr">
        <is>
          <t>pytest-django</t>
        </is>
      </c>
      <c r="F6328">
        <f>=3.10.0</f>
        <v/>
      </c>
      <c r="G6328" t="inlineStr">
        <is>
          <t>pytest-django</t>
        </is>
      </c>
      <c r="H6328">
        <f>=3.9.0</f>
        <v/>
      </c>
    </row>
    <row r="6329">
      <c r="A6329" t="inlineStr">
        <is>
          <t>django-axes</t>
        </is>
      </c>
      <c r="B6329" t="inlineStr">
        <is>
          <t>2b560fe2445e28d6be00322fb697e20072dd09cd</t>
        </is>
      </c>
      <c r="C6329" t="inlineStr">
        <is>
          <t>2020-09-20 19:02:54+00:00</t>
        </is>
      </c>
      <c r="D6329" t="inlineStr">
        <is>
          <t>verchange</t>
        </is>
      </c>
      <c r="E6329" t="inlineStr">
        <is>
          <t>prospector</t>
        </is>
      </c>
      <c r="F6329">
        <f>=1.3.0</f>
        <v/>
      </c>
      <c r="G6329" t="inlineStr">
        <is>
          <t>prospector</t>
        </is>
      </c>
      <c r="H6329">
        <f>=1.2.0</f>
        <v/>
      </c>
    </row>
    <row r="6330">
      <c r="A6330" t="inlineStr">
        <is>
          <t>django-axes</t>
        </is>
      </c>
      <c r="B6330" t="inlineStr">
        <is>
          <t>ce846bf4eb3eb60c0e91a34d434ae5307e194c3a</t>
        </is>
      </c>
      <c r="C6330" t="inlineStr">
        <is>
          <t>2020-09-27 13:40:01+00:00</t>
        </is>
      </c>
      <c r="D6330" t="inlineStr">
        <is>
          <t>rem</t>
        </is>
      </c>
      <c r="E6330" t="inlineStr"/>
      <c r="F6330" t="inlineStr"/>
      <c r="G6330" t="inlineStr">
        <is>
          <t>black</t>
        </is>
      </c>
      <c r="H6330">
        <f>=20.8b1</f>
        <v/>
      </c>
    </row>
    <row r="6331">
      <c r="A6331" t="inlineStr">
        <is>
          <t>django-axes</t>
        </is>
      </c>
      <c r="B6331" t="inlineStr">
        <is>
          <t>ce846bf4eb3eb60c0e91a34d434ae5307e194c3a</t>
        </is>
      </c>
      <c r="C6331" t="inlineStr">
        <is>
          <t>2020-09-27 13:40:01+00:00</t>
        </is>
      </c>
      <c r="D6331" t="inlineStr">
        <is>
          <t>rem</t>
        </is>
      </c>
      <c r="E6331" t="inlineStr"/>
      <c r="F6331" t="inlineStr"/>
      <c r="G6331" t="inlineStr">
        <is>
          <t>coverage</t>
        </is>
      </c>
      <c r="H6331">
        <f>=5.3</f>
        <v/>
      </c>
    </row>
    <row r="6332">
      <c r="A6332" t="inlineStr">
        <is>
          <t>django-axes</t>
        </is>
      </c>
      <c r="B6332" t="inlineStr">
        <is>
          <t>ce846bf4eb3eb60c0e91a34d434ae5307e194c3a</t>
        </is>
      </c>
      <c r="C6332" t="inlineStr">
        <is>
          <t>2020-09-27 13:40:01+00:00</t>
        </is>
      </c>
      <c r="D6332" t="inlineStr">
        <is>
          <t>rem</t>
        </is>
      </c>
      <c r="E6332" t="inlineStr"/>
      <c r="F6332" t="inlineStr"/>
      <c r="G6332" t="inlineStr">
        <is>
          <t>mypy</t>
        </is>
      </c>
      <c r="H6332">
        <f>=0.761</f>
        <v/>
      </c>
    </row>
    <row r="6333">
      <c r="A6333" t="inlineStr">
        <is>
          <t>django-axes</t>
        </is>
      </c>
      <c r="B6333" t="inlineStr">
        <is>
          <t>ce846bf4eb3eb60c0e91a34d434ae5307e194c3a</t>
        </is>
      </c>
      <c r="C6333" t="inlineStr">
        <is>
          <t>2020-09-27 13:40:01+00:00</t>
        </is>
      </c>
      <c r="D6333" t="inlineStr">
        <is>
          <t>rem</t>
        </is>
      </c>
      <c r="E6333" t="inlineStr"/>
      <c r="F6333" t="inlineStr"/>
      <c r="G6333" t="inlineStr">
        <is>
          <t>prospector</t>
        </is>
      </c>
      <c r="H6333">
        <f>=1.3.0</f>
        <v/>
      </c>
    </row>
    <row r="6334">
      <c r="A6334" t="inlineStr">
        <is>
          <t>django-axes</t>
        </is>
      </c>
      <c r="B6334" t="inlineStr">
        <is>
          <t>ce846bf4eb3eb60c0e91a34d434ae5307e194c3a</t>
        </is>
      </c>
      <c r="C6334" t="inlineStr">
        <is>
          <t>2020-09-27 13:40:01+00:00</t>
        </is>
      </c>
      <c r="D6334" t="inlineStr">
        <is>
          <t>rem</t>
        </is>
      </c>
      <c r="E6334" t="inlineStr"/>
      <c r="F6334" t="inlineStr"/>
      <c r="G6334" t="inlineStr">
        <is>
          <t>pytest</t>
        </is>
      </c>
      <c r="H6334">
        <f>=6.0.2</f>
        <v/>
      </c>
    </row>
    <row r="6335">
      <c r="A6335" t="inlineStr">
        <is>
          <t>django-axes</t>
        </is>
      </c>
      <c r="B6335" t="inlineStr">
        <is>
          <t>ce846bf4eb3eb60c0e91a34d434ae5307e194c3a</t>
        </is>
      </c>
      <c r="C6335" t="inlineStr">
        <is>
          <t>2020-09-27 13:40:01+00:00</t>
        </is>
      </c>
      <c r="D6335" t="inlineStr">
        <is>
          <t>rem</t>
        </is>
      </c>
      <c r="E6335" t="inlineStr"/>
      <c r="F6335" t="inlineStr"/>
      <c r="G6335" t="inlineStr">
        <is>
          <t>pytest-cov</t>
        </is>
      </c>
      <c r="H6335">
        <f>=2.10.1</f>
        <v/>
      </c>
    </row>
    <row r="6336">
      <c r="A6336" t="inlineStr">
        <is>
          <t>django-axes</t>
        </is>
      </c>
      <c r="B6336" t="inlineStr">
        <is>
          <t>ce846bf4eb3eb60c0e91a34d434ae5307e194c3a</t>
        </is>
      </c>
      <c r="C6336" t="inlineStr">
        <is>
          <t>2020-09-27 13:40:01+00:00</t>
        </is>
      </c>
      <c r="D6336" t="inlineStr">
        <is>
          <t>rem</t>
        </is>
      </c>
      <c r="E6336" t="inlineStr"/>
      <c r="F6336" t="inlineStr"/>
      <c r="G6336" t="inlineStr">
        <is>
          <t>pytest-django</t>
        </is>
      </c>
      <c r="H6336">
        <f>=3.10.0</f>
        <v/>
      </c>
    </row>
    <row r="6337">
      <c r="A6337" t="inlineStr">
        <is>
          <t>django-axes</t>
        </is>
      </c>
      <c r="B6337" t="inlineStr">
        <is>
          <t>ce846bf4eb3eb60c0e91a34d434ae5307e194c3a</t>
        </is>
      </c>
      <c r="C6337" t="inlineStr">
        <is>
          <t>2020-09-27 13:40:01+00:00</t>
        </is>
      </c>
      <c r="D6337" t="inlineStr">
        <is>
          <t>rem</t>
        </is>
      </c>
      <c r="E6337" t="inlineStr"/>
      <c r="F6337" t="inlineStr"/>
      <c r="G6337" t="inlineStr">
        <is>
          <t>pytest-subtests</t>
        </is>
      </c>
      <c r="H6337">
        <f>=0.3.2</f>
        <v/>
      </c>
    </row>
    <row r="6338">
      <c r="A6338" t="inlineStr">
        <is>
          <t>django-axes</t>
        </is>
      </c>
      <c r="B6338" t="inlineStr">
        <is>
          <t>7e6fceefa0b963e5fead3f90f3043868e1d00f4e</t>
        </is>
      </c>
      <c r="C6338" t="inlineStr">
        <is>
          <t>2020-10-16 08:18:39+00:00</t>
        </is>
      </c>
      <c r="D6338" t="inlineStr">
        <is>
          <t>verchange</t>
        </is>
      </c>
      <c r="E6338" t="inlineStr">
        <is>
          <t>tox</t>
        </is>
      </c>
      <c r="F6338">
        <f>=3.20.1</f>
        <v/>
      </c>
      <c r="G6338" t="inlineStr">
        <is>
          <t>tox</t>
        </is>
      </c>
      <c r="H6338">
        <f>=3.20.0</f>
        <v/>
      </c>
    </row>
    <row r="6339">
      <c r="A6339" t="inlineStr">
        <is>
          <t>django-axes</t>
        </is>
      </c>
      <c r="B6339" t="inlineStr">
        <is>
          <t>1d92c10f34b6bb72f622651516d3ef4b47c89f2e</t>
        </is>
      </c>
      <c r="C6339" t="inlineStr">
        <is>
          <t>2021-01-05 17:18:39+00:00</t>
        </is>
      </c>
      <c r="D6339" t="inlineStr">
        <is>
          <t>verchange</t>
        </is>
      </c>
      <c r="E6339" t="inlineStr">
        <is>
          <t>sphinx_rtd_theme</t>
        </is>
      </c>
      <c r="F6339">
        <f>=0.5.1</f>
        <v/>
      </c>
      <c r="G6339" t="inlineStr">
        <is>
          <t>sphinx_rtd_theme</t>
        </is>
      </c>
      <c r="H6339">
        <f>=0.5.0</f>
        <v/>
      </c>
    </row>
    <row r="6340">
      <c r="A6340" t="inlineStr">
        <is>
          <t>django-axes</t>
        </is>
      </c>
      <c r="B6340" t="inlineStr">
        <is>
          <t>c01acaef2c9b45db0562f9ee1fe6baaa811eac62</t>
        </is>
      </c>
      <c r="C6340" t="inlineStr">
        <is>
          <t>2021-02-15 18:40:49+00:00</t>
        </is>
      </c>
      <c r="D6340" t="inlineStr">
        <is>
          <t>verchange</t>
        </is>
      </c>
      <c r="E6340" t="inlineStr">
        <is>
          <t>tox</t>
        </is>
      </c>
      <c r="F6340">
        <f>=3.21.4</f>
        <v/>
      </c>
      <c r="G6340" t="inlineStr">
        <is>
          <t>tox</t>
        </is>
      </c>
      <c r="H6340">
        <f>=3.20.1</f>
        <v/>
      </c>
    </row>
    <row r="6341">
      <c r="A6341" t="inlineStr">
        <is>
          <t>django-axes</t>
        </is>
      </c>
      <c r="B6341" t="inlineStr">
        <is>
          <t>13a95a1e990204c64b669a92e73a7e0c8a9e2c58</t>
        </is>
      </c>
      <c r="C6341" t="inlineStr">
        <is>
          <t>2021-02-22 10:29:10+00:00</t>
        </is>
      </c>
      <c r="D6341" t="inlineStr">
        <is>
          <t>verchange</t>
        </is>
      </c>
      <c r="E6341" t="inlineStr">
        <is>
          <t>tox</t>
        </is>
      </c>
      <c r="F6341">
        <f>=3.22.0</f>
        <v/>
      </c>
      <c r="G6341" t="inlineStr">
        <is>
          <t>tox</t>
        </is>
      </c>
      <c r="H6341">
        <f>=3.21.4</f>
        <v/>
      </c>
    </row>
    <row r="6342">
      <c r="A6342" t="inlineStr">
        <is>
          <t>fenrir</t>
        </is>
      </c>
      <c r="B6342" t="inlineStr">
        <is>
          <t>5a82409f01a87943ed7eab8157496a227183a827</t>
        </is>
      </c>
      <c r="C6342" t="inlineStr">
        <is>
          <t>2019-02-15 22:01:20+00:00</t>
        </is>
      </c>
      <c r="D6342" t="inlineStr">
        <is>
          <t>add</t>
        </is>
      </c>
      <c r="E6342" t="inlineStr">
        <is>
          <t>evdev</t>
        </is>
      </c>
      <c r="F6342" t="inlineStr">
        <is>
          <t>&gt;=1.1.2</t>
        </is>
      </c>
      <c r="G6342" t="inlineStr"/>
      <c r="H6342" t="inlineStr"/>
    </row>
    <row r="6343">
      <c r="A6343" t="inlineStr">
        <is>
          <t>fenrir</t>
        </is>
      </c>
      <c r="B6343" t="inlineStr">
        <is>
          <t>5a82409f01a87943ed7eab8157496a227183a827</t>
        </is>
      </c>
      <c r="C6343" t="inlineStr">
        <is>
          <t>2019-02-15 22:01:20+00:00</t>
        </is>
      </c>
      <c r="D6343" t="inlineStr">
        <is>
          <t>add</t>
        </is>
      </c>
      <c r="E6343" t="inlineStr">
        <is>
          <t>daemonize</t>
        </is>
      </c>
      <c r="F6343" t="inlineStr">
        <is>
          <t>&gt;=2.5.0</t>
        </is>
      </c>
      <c r="G6343" t="inlineStr"/>
      <c r="H6343" t="inlineStr"/>
    </row>
    <row r="6344">
      <c r="A6344" t="inlineStr">
        <is>
          <t>fenrir</t>
        </is>
      </c>
      <c r="B6344" t="inlineStr">
        <is>
          <t>5a82409f01a87943ed7eab8157496a227183a827</t>
        </is>
      </c>
      <c r="C6344" t="inlineStr">
        <is>
          <t>2019-02-15 22:01:20+00:00</t>
        </is>
      </c>
      <c r="D6344" t="inlineStr">
        <is>
          <t>add</t>
        </is>
      </c>
      <c r="E6344" t="inlineStr">
        <is>
          <t>dbus-python</t>
        </is>
      </c>
      <c r="F6344" t="inlineStr">
        <is>
          <t>&gt;=1.2.8</t>
        </is>
      </c>
      <c r="G6344" t="inlineStr"/>
      <c r="H6344" t="inlineStr"/>
    </row>
    <row r="6345">
      <c r="A6345" t="inlineStr">
        <is>
          <t>fenrir</t>
        </is>
      </c>
      <c r="B6345" t="inlineStr">
        <is>
          <t>5a82409f01a87943ed7eab8157496a227183a827</t>
        </is>
      </c>
      <c r="C6345" t="inlineStr">
        <is>
          <t>2019-02-15 22:01:20+00:00</t>
        </is>
      </c>
      <c r="D6345" t="inlineStr">
        <is>
          <t>add</t>
        </is>
      </c>
      <c r="E6345" t="inlineStr">
        <is>
          <t>pyudev</t>
        </is>
      </c>
      <c r="F6345" t="inlineStr">
        <is>
          <t>&gt;=0.21.0</t>
        </is>
      </c>
      <c r="G6345" t="inlineStr"/>
      <c r="H6345" t="inlineStr"/>
    </row>
    <row r="6346">
      <c r="A6346" t="inlineStr">
        <is>
          <t>fenrir</t>
        </is>
      </c>
      <c r="B6346" t="inlineStr">
        <is>
          <t>5a82409f01a87943ed7eab8157496a227183a827</t>
        </is>
      </c>
      <c r="C6346" t="inlineStr">
        <is>
          <t>2019-02-15 22:01:20+00:00</t>
        </is>
      </c>
      <c r="D6346" t="inlineStr">
        <is>
          <t>add</t>
        </is>
      </c>
      <c r="E6346" t="inlineStr">
        <is>
          <t>pexpect</t>
        </is>
      </c>
      <c r="F6346" t="inlineStr"/>
      <c r="G6346" t="inlineStr"/>
      <c r="H6346" t="inlineStr"/>
    </row>
    <row r="6347">
      <c r="A6347" t="inlineStr">
        <is>
          <t>fenrir</t>
        </is>
      </c>
      <c r="B6347" t="inlineStr">
        <is>
          <t>5a82409f01a87943ed7eab8157496a227183a827</t>
        </is>
      </c>
      <c r="C6347" t="inlineStr">
        <is>
          <t>2019-02-15 22:01:20+00:00</t>
        </is>
      </c>
      <c r="D6347" t="inlineStr">
        <is>
          <t>add</t>
        </is>
      </c>
      <c r="E6347" t="inlineStr">
        <is>
          <t>pyttsx3</t>
        </is>
      </c>
      <c r="F6347" t="inlineStr"/>
      <c r="G6347" t="inlineStr"/>
      <c r="H6347" t="inlineStr"/>
    </row>
    <row r="6348">
      <c r="A6348" t="inlineStr">
        <is>
          <t>fenrir</t>
        </is>
      </c>
      <c r="B6348" t="inlineStr">
        <is>
          <t>5a82409f01a87943ed7eab8157496a227183a827</t>
        </is>
      </c>
      <c r="C6348" t="inlineStr">
        <is>
          <t>2019-02-15 22:01:20+00:00</t>
        </is>
      </c>
      <c r="D6348" t="inlineStr">
        <is>
          <t>add</t>
        </is>
      </c>
      <c r="E6348" t="inlineStr">
        <is>
          <t>pyte</t>
        </is>
      </c>
      <c r="F6348" t="inlineStr">
        <is>
          <t>&gt;=0.7.0</t>
        </is>
      </c>
      <c r="G6348" t="inlineStr"/>
      <c r="H6348" t="inlineStr"/>
    </row>
    <row r="6349">
      <c r="A6349" t="inlineStr">
        <is>
          <t>openapi-core</t>
        </is>
      </c>
      <c r="B6349" t="inlineStr">
        <is>
          <t>e186e175560129dddf1277e7eaf0a568fee56f09</t>
        </is>
      </c>
      <c r="C6349" t="inlineStr">
        <is>
          <t>2018-02-28 15:12:34+00:00</t>
        </is>
      </c>
      <c r="D6349" t="inlineStr">
        <is>
          <t>add</t>
        </is>
      </c>
      <c r="E6349" t="inlineStr">
        <is>
          <t>yarl</t>
        </is>
      </c>
      <c r="F6349" t="inlineStr"/>
      <c r="G6349" t="inlineStr"/>
      <c r="H6349" t="inlineStr"/>
    </row>
    <row r="6350">
      <c r="A6350" t="inlineStr">
        <is>
          <t>openapi-core</t>
        </is>
      </c>
      <c r="B6350" t="inlineStr">
        <is>
          <t>8f22b6a30a2a1d097370a7be16c9dd72340c0f17</t>
        </is>
      </c>
      <c r="C6350" t="inlineStr">
        <is>
          <t>2018-05-30 14:14:05+00:00</t>
        </is>
      </c>
      <c r="D6350" t="inlineStr">
        <is>
          <t>verchange</t>
        </is>
      </c>
      <c r="E6350" t="inlineStr">
        <is>
          <t>yarl</t>
        </is>
      </c>
      <c r="F6350" t="inlineStr">
        <is>
          <t>&lt;1.2.0</t>
        </is>
      </c>
      <c r="G6350" t="inlineStr">
        <is>
          <t>yarl</t>
        </is>
      </c>
      <c r="H6350" t="inlineStr"/>
    </row>
    <row r="6351">
      <c r="A6351" t="inlineStr">
        <is>
          <t>openapi-core</t>
        </is>
      </c>
      <c r="B6351" t="inlineStr">
        <is>
          <t>82a24f7ec41e5815203519a672fd652538323ef9</t>
        </is>
      </c>
      <c r="C6351" t="inlineStr">
        <is>
          <t>2018-08-23 20:44:06+00:00</t>
        </is>
      </c>
      <c r="D6351" t="inlineStr">
        <is>
          <t>add</t>
        </is>
      </c>
      <c r="E6351" t="inlineStr">
        <is>
          <t>lazy-object-proxy</t>
        </is>
      </c>
      <c r="F6351" t="inlineStr"/>
      <c r="G6351" t="inlineStr"/>
      <c r="H6351" t="inlineStr"/>
    </row>
    <row r="6352">
      <c r="A6352" t="inlineStr">
        <is>
          <t>openapi-core</t>
        </is>
      </c>
      <c r="B6352" t="inlineStr">
        <is>
          <t>82a24f7ec41e5815203519a672fd652538323ef9</t>
        </is>
      </c>
      <c r="C6352" t="inlineStr">
        <is>
          <t>2018-08-23 20:44:06+00:00</t>
        </is>
      </c>
      <c r="D6352" t="inlineStr">
        <is>
          <t>rem</t>
        </is>
      </c>
      <c r="E6352" t="inlineStr"/>
      <c r="F6352" t="inlineStr"/>
      <c r="G6352" t="inlineStr">
        <is>
          <t>yarl</t>
        </is>
      </c>
      <c r="H6352" t="inlineStr">
        <is>
          <t>&lt;1.2.0</t>
        </is>
      </c>
    </row>
    <row r="6353">
      <c r="A6353" t="inlineStr">
        <is>
          <t>openapi-core</t>
        </is>
      </c>
      <c r="B6353" t="inlineStr">
        <is>
          <t>4db726bdd71a1c291738c288abe789cb85337619</t>
        </is>
      </c>
      <c r="C6353" t="inlineStr">
        <is>
          <t>2018-10-25 12:06:38+00:00</t>
        </is>
      </c>
      <c r="D6353" t="inlineStr">
        <is>
          <t>add</t>
        </is>
      </c>
      <c r="E6353" t="inlineStr">
        <is>
          <t>strict_rfc3339</t>
        </is>
      </c>
      <c r="F6353" t="inlineStr"/>
      <c r="G6353" t="inlineStr"/>
      <c r="H6353" t="inlineStr"/>
    </row>
    <row r="6354">
      <c r="A6354" t="inlineStr">
        <is>
          <t>openapi-core</t>
        </is>
      </c>
      <c r="B6354" t="inlineStr">
        <is>
          <t>4db726bdd71a1c291738c288abe789cb85337619</t>
        </is>
      </c>
      <c r="C6354" t="inlineStr">
        <is>
          <t>2018-10-25 12:06:38+00:00</t>
        </is>
      </c>
      <c r="D6354" t="inlineStr">
        <is>
          <t>add</t>
        </is>
      </c>
      <c r="E6354" t="inlineStr">
        <is>
          <t>attrs</t>
        </is>
      </c>
      <c r="F6354" t="inlineStr"/>
      <c r="G6354" t="inlineStr"/>
      <c r="H6354" t="inlineStr"/>
    </row>
    <row r="6355">
      <c r="A6355" t="inlineStr">
        <is>
          <t>openapi-core</t>
        </is>
      </c>
      <c r="B6355" t="inlineStr">
        <is>
          <t>aa78985348daef9fd52e2201180a89ffe7a5cb3f</t>
        </is>
      </c>
      <c r="C6355" t="inlineStr">
        <is>
          <t>2019-09-21 19:07:21+00:00</t>
        </is>
      </c>
      <c r="D6355" t="inlineStr">
        <is>
          <t>add</t>
        </is>
      </c>
      <c r="E6355" t="inlineStr">
        <is>
          <t>isodate</t>
        </is>
      </c>
      <c r="F6355" t="inlineStr"/>
      <c r="G6355" t="inlineStr"/>
      <c r="H6355" t="inlineStr"/>
    </row>
    <row r="6356">
      <c r="A6356" t="inlineStr">
        <is>
          <t>openapi-core</t>
        </is>
      </c>
      <c r="B6356" t="inlineStr">
        <is>
          <t>187b3d669b9454f62811691efd842c677da3902b</t>
        </is>
      </c>
      <c r="C6356" t="inlineStr">
        <is>
          <t>2020-03-11 12:02:06+00:00</t>
        </is>
      </c>
      <c r="D6356" t="inlineStr">
        <is>
          <t>add</t>
        </is>
      </c>
      <c r="E6356" t="inlineStr">
        <is>
          <t>openapi-schema-validator</t>
        </is>
      </c>
      <c r="F6356" t="inlineStr"/>
      <c r="G6356" t="inlineStr"/>
      <c r="H6356" t="inlineStr"/>
    </row>
    <row r="6357">
      <c r="A6357" t="inlineStr">
        <is>
          <t>openapi-core</t>
        </is>
      </c>
      <c r="B6357" t="inlineStr">
        <is>
          <t>187b3d669b9454f62811691efd842c677da3902b</t>
        </is>
      </c>
      <c r="C6357" t="inlineStr">
        <is>
          <t>2020-03-11 12:02:06+00:00</t>
        </is>
      </c>
      <c r="D6357" t="inlineStr">
        <is>
          <t>add</t>
        </is>
      </c>
      <c r="E6357" t="inlineStr">
        <is>
          <t>parse</t>
        </is>
      </c>
      <c r="F6357">
        <f>=1.14.0</f>
        <v/>
      </c>
      <c r="G6357" t="inlineStr"/>
      <c r="H6357" t="inlineStr"/>
    </row>
    <row r="6358">
      <c r="A6358" t="inlineStr">
        <is>
          <t>openapi-core</t>
        </is>
      </c>
      <c r="B6358" t="inlineStr">
        <is>
          <t>187b3d669b9454f62811691efd842c677da3902b</t>
        </is>
      </c>
      <c r="C6358" t="inlineStr">
        <is>
          <t>2020-03-11 12:02:06+00:00</t>
        </is>
      </c>
      <c r="D6358" t="inlineStr">
        <is>
          <t>add</t>
        </is>
      </c>
      <c r="E6358" t="inlineStr">
        <is>
          <t>more-itertools</t>
        </is>
      </c>
      <c r="F6358" t="inlineStr">
        <is>
          <t>&gt;=5.0.0</t>
        </is>
      </c>
      <c r="G6358" t="inlineStr"/>
      <c r="H6358" t="inlineStr"/>
    </row>
    <row r="6359">
      <c r="A6359" t="inlineStr">
        <is>
          <t>openapi-core</t>
        </is>
      </c>
      <c r="B6359" t="inlineStr">
        <is>
          <t>187b3d669b9454f62811691efd842c677da3902b</t>
        </is>
      </c>
      <c r="C6359" t="inlineStr">
        <is>
          <t>2020-03-11 12:02:06+00:00</t>
        </is>
      </c>
      <c r="D6359" t="inlineStr">
        <is>
          <t>rem</t>
        </is>
      </c>
      <c r="E6359" t="inlineStr"/>
      <c r="F6359" t="inlineStr"/>
      <c r="G6359" t="inlineStr">
        <is>
          <t>strict_rfc3339</t>
        </is>
      </c>
      <c r="H6359" t="inlineStr"/>
    </row>
    <row r="6360">
      <c r="A6360" t="inlineStr">
        <is>
          <t>openapi-core</t>
        </is>
      </c>
      <c r="B6360" t="inlineStr">
        <is>
          <t>187b3d669b9454f62811691efd842c677da3902b</t>
        </is>
      </c>
      <c r="C6360" t="inlineStr">
        <is>
          <t>2020-03-11 12:02:06+00:00</t>
        </is>
      </c>
      <c r="D6360" t="inlineStr">
        <is>
          <t>rem</t>
        </is>
      </c>
      <c r="E6360" t="inlineStr"/>
      <c r="F6360" t="inlineStr"/>
      <c r="G6360" t="inlineStr">
        <is>
          <t>isodate</t>
        </is>
      </c>
      <c r="H6360" t="inlineStr"/>
    </row>
    <row r="6361">
      <c r="A6361" t="inlineStr">
        <is>
          <t>openapi-core</t>
        </is>
      </c>
      <c r="B6361" t="inlineStr">
        <is>
          <t>0aeb14477bd881247856a8ab520b5adf4223573d</t>
        </is>
      </c>
      <c r="C6361" t="inlineStr">
        <is>
          <t>2020-07-20 14:04:40+00:00</t>
        </is>
      </c>
      <c r="D6361" t="inlineStr">
        <is>
          <t>add</t>
        </is>
      </c>
      <c r="E6361" t="inlineStr">
        <is>
          <t>isodate</t>
        </is>
      </c>
      <c r="F6361">
        <f>=0.6.0</f>
        <v/>
      </c>
      <c r="G6361" t="inlineStr"/>
      <c r="H6361" t="inlineStr"/>
    </row>
    <row r="6362">
      <c r="A6362" t="inlineStr">
        <is>
          <t>python-dracclient</t>
        </is>
      </c>
      <c r="B6362" t="inlineStr">
        <is>
          <t>ef3d9a292e8ac7358aa3bf02f57cc8bde3e4598a</t>
        </is>
      </c>
      <c r="C6362" t="inlineStr">
        <is>
          <t>2015-11-09 07:59:32+00:00</t>
        </is>
      </c>
      <c r="D6362" t="inlineStr">
        <is>
          <t>add</t>
        </is>
      </c>
      <c r="E6362" t="inlineStr">
        <is>
          <t>pbr</t>
        </is>
      </c>
      <c r="F6362" t="inlineStr">
        <is>
          <t>&gt;=1.6</t>
        </is>
      </c>
      <c r="G6362" t="inlineStr"/>
      <c r="H6362" t="inlineStr"/>
    </row>
    <row r="6363">
      <c r="A6363" t="inlineStr">
        <is>
          <t>python-dracclient</t>
        </is>
      </c>
      <c r="B6363" t="inlineStr">
        <is>
          <t>477eb013aa05eec049149e3c46b49b5e18851806</t>
        </is>
      </c>
      <c r="C6363" t="inlineStr">
        <is>
          <t>2016-11-10 17:36:20+00:00</t>
        </is>
      </c>
      <c r="D6363" t="inlineStr">
        <is>
          <t>verchange</t>
        </is>
      </c>
      <c r="E6363" t="inlineStr">
        <is>
          <t>requests</t>
        </is>
      </c>
      <c r="F6363" t="inlineStr">
        <is>
          <t>&gt;=2.10.0</t>
        </is>
      </c>
      <c r="G6363" t="inlineStr">
        <is>
          <t>requests</t>
        </is>
      </c>
      <c r="H6363" t="inlineStr">
        <is>
          <t>&gt;=2.5.2</t>
        </is>
      </c>
    </row>
    <row r="6364">
      <c r="A6364" t="inlineStr">
        <is>
          <t>dask-cloudprovider</t>
        </is>
      </c>
      <c r="B6364" t="inlineStr">
        <is>
          <t>896da13401d528f1bede7bbc1a3dd22e935a53d8</t>
        </is>
      </c>
      <c r="C6364" t="inlineStr">
        <is>
          <t>2020-06-25 10:14:42+00:00</t>
        </is>
      </c>
      <c r="D6364" t="inlineStr">
        <is>
          <t>add</t>
        </is>
      </c>
      <c r="E6364" t="inlineStr">
        <is>
          <t>azureml-sdk</t>
        </is>
      </c>
      <c r="F6364" t="inlineStr">
        <is>
          <t>&gt;=1.0.83</t>
        </is>
      </c>
      <c r="G6364" t="inlineStr"/>
      <c r="H6364" t="inlineStr"/>
    </row>
    <row r="6365">
      <c r="A6365" t="inlineStr">
        <is>
          <t>dask-cloudprovider</t>
        </is>
      </c>
      <c r="B6365" t="inlineStr">
        <is>
          <t>c178a8950103b6cb008505ea9bf47acd1c45c579</t>
        </is>
      </c>
      <c r="C6365" t="inlineStr">
        <is>
          <t>2020-11-19 17:21:14+00:00</t>
        </is>
      </c>
      <c r="D6365" t="inlineStr">
        <is>
          <t>verchange</t>
        </is>
      </c>
      <c r="E6365" t="inlineStr">
        <is>
          <t>distributed</t>
        </is>
      </c>
      <c r="F6365" t="inlineStr">
        <is>
          <t>&gt;=2.30</t>
        </is>
      </c>
      <c r="G6365" t="inlineStr">
        <is>
          <t>distributed</t>
        </is>
      </c>
      <c r="H6365" t="inlineStr">
        <is>
          <t>&gt;=2.3.1</t>
        </is>
      </c>
    </row>
    <row r="6366">
      <c r="A6366" t="inlineStr">
        <is>
          <t>dask-cloudprovider</t>
        </is>
      </c>
      <c r="B6366" t="inlineStr">
        <is>
          <t>c178a8950103b6cb008505ea9bf47acd1c45c579</t>
        </is>
      </c>
      <c r="C6366" t="inlineStr">
        <is>
          <t>2020-11-19 17:21:14+00:00</t>
        </is>
      </c>
      <c r="D6366" t="inlineStr">
        <is>
          <t>add</t>
        </is>
      </c>
      <c r="E6366" t="inlineStr">
        <is>
          <t>jinja2</t>
        </is>
      </c>
      <c r="F6366" t="inlineStr"/>
      <c r="G6366" t="inlineStr"/>
      <c r="H6366" t="inlineStr"/>
    </row>
    <row r="6367">
      <c r="A6367" t="inlineStr">
        <is>
          <t>dask-cloudprovider</t>
        </is>
      </c>
      <c r="B6367" t="inlineStr">
        <is>
          <t>c178a8950103b6cb008505ea9bf47acd1c45c579</t>
        </is>
      </c>
      <c r="C6367" t="inlineStr">
        <is>
          <t>2020-11-19 17:21:14+00:00</t>
        </is>
      </c>
      <c r="D6367" t="inlineStr">
        <is>
          <t>rem</t>
        </is>
      </c>
      <c r="E6367" t="inlineStr"/>
      <c r="F6367" t="inlineStr"/>
      <c r="G6367" t="inlineStr">
        <is>
          <t>aiobotocore</t>
        </is>
      </c>
      <c r="H6367" t="inlineStr">
        <is>
          <t>&gt;=0.10.2</t>
        </is>
      </c>
    </row>
    <row r="6368">
      <c r="A6368" t="inlineStr">
        <is>
          <t>dask-cloudprovider</t>
        </is>
      </c>
      <c r="B6368" t="inlineStr">
        <is>
          <t>c178a8950103b6cb008505ea9bf47acd1c45c579</t>
        </is>
      </c>
      <c r="C6368" t="inlineStr">
        <is>
          <t>2020-11-19 17:21:14+00:00</t>
        </is>
      </c>
      <c r="D6368" t="inlineStr">
        <is>
          <t>rem</t>
        </is>
      </c>
      <c r="E6368" t="inlineStr"/>
      <c r="F6368" t="inlineStr"/>
      <c r="G6368" t="inlineStr">
        <is>
          <t>azureml-sdk</t>
        </is>
      </c>
      <c r="H6368" t="inlineStr">
        <is>
          <t>&gt;=1.0.83</t>
        </is>
      </c>
    </row>
    <row r="6369">
      <c r="A6369" t="inlineStr">
        <is>
          <t>dask-cloudprovider</t>
        </is>
      </c>
      <c r="B6369" t="inlineStr">
        <is>
          <t>e93986ac4db235c65527736acb2f830bee8620ea</t>
        </is>
      </c>
      <c r="C6369" t="inlineStr">
        <is>
          <t>2020-12-02 16:11:06+00:00</t>
        </is>
      </c>
      <c r="D6369" t="inlineStr">
        <is>
          <t>verchange</t>
        </is>
      </c>
      <c r="E6369" t="inlineStr">
        <is>
          <t>dask</t>
        </is>
      </c>
      <c r="F6369" t="inlineStr">
        <is>
          <t>&gt;=2.30</t>
        </is>
      </c>
      <c r="G6369" t="inlineStr">
        <is>
          <t>dask</t>
        </is>
      </c>
      <c r="H6369" t="inlineStr">
        <is>
          <t>&gt;=2.2.0</t>
        </is>
      </c>
    </row>
    <row r="6370">
      <c r="A6370" t="inlineStr">
        <is>
          <t>nikola</t>
        </is>
      </c>
      <c r="B6370" t="inlineStr">
        <is>
          <t>f2f80a6750a50c5c060e8a0080cf5410a4f8a67f</t>
        </is>
      </c>
      <c r="C6370" t="inlineStr">
        <is>
          <t>2012-09-14 06:10:52+00:00</t>
        </is>
      </c>
      <c r="D6370" t="inlineStr">
        <is>
          <t>add</t>
        </is>
      </c>
      <c r="E6370" t="inlineStr">
        <is>
          <t>configparser</t>
        </is>
      </c>
      <c r="F6370" t="inlineStr"/>
      <c r="G6370" t="inlineStr"/>
      <c r="H6370" t="inlineStr"/>
    </row>
    <row r="6371">
      <c r="A6371" t="inlineStr">
        <is>
          <t>nikola</t>
        </is>
      </c>
      <c r="B6371" t="inlineStr">
        <is>
          <t>f2f80a6750a50c5c060e8a0080cf5410a4f8a67f</t>
        </is>
      </c>
      <c r="C6371" t="inlineStr">
        <is>
          <t>2012-09-14 06:10:52+00:00</t>
        </is>
      </c>
      <c r="D6371" t="inlineStr">
        <is>
          <t>add</t>
        </is>
      </c>
      <c r="E6371" t="inlineStr">
        <is>
          <t>yapsy</t>
        </is>
      </c>
      <c r="F6371" t="inlineStr"/>
      <c r="G6371" t="inlineStr"/>
      <c r="H6371" t="inlineStr"/>
    </row>
    <row r="6372">
      <c r="A6372" t="inlineStr">
        <is>
          <t>nikola</t>
        </is>
      </c>
      <c r="B6372" t="inlineStr">
        <is>
          <t>c88f60022ccf73b44468d795ba7539a7248bcdfd</t>
        </is>
      </c>
      <c r="C6372" t="inlineStr">
        <is>
          <t>2013-04-15 13:55:01+00:00</t>
        </is>
      </c>
      <c r="D6372" t="inlineStr">
        <is>
          <t>verchange</t>
        </is>
      </c>
      <c r="E6372" t="inlineStr">
        <is>
          <t>requests</t>
        </is>
      </c>
      <c r="F6372" t="inlineStr">
        <is>
          <t>&gt;=1.0</t>
        </is>
      </c>
      <c r="G6372" t="inlineStr">
        <is>
          <t>requests</t>
        </is>
      </c>
      <c r="H6372" t="inlineStr"/>
    </row>
    <row r="6373">
      <c r="A6373" t="inlineStr">
        <is>
          <t>nikola</t>
        </is>
      </c>
      <c r="B6373" t="inlineStr">
        <is>
          <t>c643e9f251b618af467398c51bc1e0e3589c8a0d</t>
        </is>
      </c>
      <c r="C6373" t="inlineStr">
        <is>
          <t>2013-09-07 21:13:40+00:00</t>
        </is>
      </c>
      <c r="D6373" t="inlineStr">
        <is>
          <t>verchange</t>
        </is>
      </c>
      <c r="E6373" t="inlineStr">
        <is>
          <t>pytz</t>
        </is>
      </c>
      <c r="F6373">
        <f>=2013d</f>
        <v/>
      </c>
      <c r="G6373" t="inlineStr">
        <is>
          <t>pytz</t>
        </is>
      </c>
      <c r="H6373">
        <f>=2013b</f>
        <v/>
      </c>
    </row>
    <row r="6374">
      <c r="A6374" t="inlineStr">
        <is>
          <t>anaconda-client</t>
        </is>
      </c>
      <c r="B6374" t="inlineStr">
        <is>
          <t>035357ccd3780d8a9640fdcde034d7d63352223d</t>
        </is>
      </c>
      <c r="C6374" t="inlineStr">
        <is>
          <t>2013-06-21 19:04:43+00:00</t>
        </is>
      </c>
      <c r="D6374" t="inlineStr">
        <is>
          <t>verchange</t>
        </is>
      </c>
      <c r="E6374" t="inlineStr">
        <is>
          <t>requests</t>
        </is>
      </c>
      <c r="F6374">
        <f>=1.2.3</f>
        <v/>
      </c>
      <c r="G6374" t="inlineStr">
        <is>
          <t>requests</t>
        </is>
      </c>
      <c r="H6374">
        <f>=1.1.0</f>
        <v/>
      </c>
    </row>
    <row r="6375">
      <c r="A6375" t="inlineStr">
        <is>
          <t>anaconda-client</t>
        </is>
      </c>
      <c r="B6375" t="inlineStr">
        <is>
          <t>035357ccd3780d8a9640fdcde034d7d63352223d</t>
        </is>
      </c>
      <c r="C6375" t="inlineStr">
        <is>
          <t>2013-06-21 19:04:43+00:00</t>
        </is>
      </c>
      <c r="D6375" t="inlineStr">
        <is>
          <t>add</t>
        </is>
      </c>
      <c r="E6375" t="inlineStr">
        <is>
          <t>PyYAML</t>
        </is>
      </c>
      <c r="F6375">
        <f>=3.10</f>
        <v/>
      </c>
      <c r="G6375" t="inlineStr"/>
      <c r="H6375" t="inlineStr"/>
    </row>
    <row r="6376">
      <c r="A6376" t="inlineStr">
        <is>
          <t>anaconda-client</t>
        </is>
      </c>
      <c r="B6376" t="inlineStr">
        <is>
          <t>035357ccd3780d8a9640fdcde034d7d63352223d</t>
        </is>
      </c>
      <c r="C6376" t="inlineStr">
        <is>
          <t>2013-06-21 19:04:43+00:00</t>
        </is>
      </c>
      <c r="D6376" t="inlineStr">
        <is>
          <t>add</t>
        </is>
      </c>
      <c r="E6376" t="inlineStr">
        <is>
          <t>distribute</t>
        </is>
      </c>
      <c r="F6376">
        <f>=0.6.31</f>
        <v/>
      </c>
      <c r="G6376" t="inlineStr"/>
      <c r="H6376" t="inlineStr"/>
    </row>
    <row r="6377">
      <c r="A6377" t="inlineStr">
        <is>
          <t>anaconda-client</t>
        </is>
      </c>
      <c r="B6377" t="inlineStr">
        <is>
          <t>035357ccd3780d8a9640fdcde034d7d63352223d</t>
        </is>
      </c>
      <c r="C6377" t="inlineStr">
        <is>
          <t>2013-06-21 19:04:43+00:00</t>
        </is>
      </c>
      <c r="D6377" t="inlineStr">
        <is>
          <t>add</t>
        </is>
      </c>
      <c r="E6377" t="inlineStr">
        <is>
          <t>wsgiref</t>
        </is>
      </c>
      <c r="F6377">
        <f>=0.1.2</f>
        <v/>
      </c>
      <c r="G6377" t="inlineStr"/>
      <c r="H6377" t="inlineStr"/>
    </row>
    <row r="6378">
      <c r="A6378" t="inlineStr">
        <is>
          <t>anaconda-client</t>
        </is>
      </c>
      <c r="B6378" t="inlineStr">
        <is>
          <t>2ce6e3edd74570172aadf8718c2b8cb24e506b7d</t>
        </is>
      </c>
      <c r="C6378" t="inlineStr">
        <is>
          <t>2013-07-01 22:51:54+00:00</t>
        </is>
      </c>
      <c r="D6378" t="inlineStr">
        <is>
          <t>add</t>
        </is>
      </c>
      <c r="E6378" t="inlineStr">
        <is>
          <t>Jinja2</t>
        </is>
      </c>
      <c r="F6378">
        <f>=2.7</f>
        <v/>
      </c>
      <c r="G6378" t="inlineStr"/>
      <c r="H6378" t="inlineStr"/>
    </row>
    <row r="6379">
      <c r="A6379" t="inlineStr">
        <is>
          <t>anaconda-client</t>
        </is>
      </c>
      <c r="B6379" t="inlineStr">
        <is>
          <t>2ce6e3edd74570172aadf8718c2b8cb24e506b7d</t>
        </is>
      </c>
      <c r="C6379" t="inlineStr">
        <is>
          <t>2013-07-01 22:51:54+00:00</t>
        </is>
      </c>
      <c r="D6379" t="inlineStr">
        <is>
          <t>add</t>
        </is>
      </c>
      <c r="E6379" t="inlineStr">
        <is>
          <t>MarkupSafe</t>
        </is>
      </c>
      <c r="F6379">
        <f>=0.18</f>
        <v/>
      </c>
      <c r="G6379" t="inlineStr"/>
      <c r="H6379" t="inlineStr"/>
    </row>
    <row r="6380">
      <c r="A6380" t="inlineStr">
        <is>
          <t>anaconda-client</t>
        </is>
      </c>
      <c r="B6380" t="inlineStr">
        <is>
          <t>2ce6e3edd74570172aadf8718c2b8cb24e506b7d</t>
        </is>
      </c>
      <c r="C6380" t="inlineStr">
        <is>
          <t>2013-07-01 22:51:54+00:00</t>
        </is>
      </c>
      <c r="D6380" t="inlineStr">
        <is>
          <t>add</t>
        </is>
      </c>
      <c r="E6380" t="inlineStr">
        <is>
          <t>Pygments</t>
        </is>
      </c>
      <c r="F6380">
        <f>=1.6</f>
        <v/>
      </c>
      <c r="G6380" t="inlineStr"/>
      <c r="H6380" t="inlineStr"/>
    </row>
    <row r="6381">
      <c r="A6381" t="inlineStr">
        <is>
          <t>anaconda-client</t>
        </is>
      </c>
      <c r="B6381" t="inlineStr">
        <is>
          <t>2ce6e3edd74570172aadf8718c2b8cb24e506b7d</t>
        </is>
      </c>
      <c r="C6381" t="inlineStr">
        <is>
          <t>2013-07-01 22:51:54+00:00</t>
        </is>
      </c>
      <c r="D6381" t="inlineStr">
        <is>
          <t>add</t>
        </is>
      </c>
      <c r="E6381" t="inlineStr">
        <is>
          <t>Sphinx</t>
        </is>
      </c>
      <c r="F6381">
        <f>=1.2b1</f>
        <v/>
      </c>
      <c r="G6381" t="inlineStr"/>
      <c r="H6381" t="inlineStr"/>
    </row>
    <row r="6382">
      <c r="A6382" t="inlineStr">
        <is>
          <t>anaconda-client</t>
        </is>
      </c>
      <c r="B6382" t="inlineStr">
        <is>
          <t>2ce6e3edd74570172aadf8718c2b8cb24e506b7d</t>
        </is>
      </c>
      <c r="C6382" t="inlineStr">
        <is>
          <t>2013-07-01 22:51:54+00:00</t>
        </is>
      </c>
      <c r="D6382" t="inlineStr">
        <is>
          <t>add</t>
        </is>
      </c>
      <c r="E6382" t="inlineStr">
        <is>
          <t>binstar-client</t>
        </is>
      </c>
      <c r="F6382">
        <f>=0.1.0</f>
        <v/>
      </c>
      <c r="G6382" t="inlineStr"/>
      <c r="H6382" t="inlineStr"/>
    </row>
    <row r="6383">
      <c r="A6383" t="inlineStr">
        <is>
          <t>anaconda-client</t>
        </is>
      </c>
      <c r="B6383" t="inlineStr">
        <is>
          <t>2ce6e3edd74570172aadf8718c2b8cb24e506b7d</t>
        </is>
      </c>
      <c r="C6383" t="inlineStr">
        <is>
          <t>2013-07-01 22:51:54+00:00</t>
        </is>
      </c>
      <c r="D6383" t="inlineStr">
        <is>
          <t>add</t>
        </is>
      </c>
      <c r="E6383" t="inlineStr">
        <is>
          <t>docutils</t>
        </is>
      </c>
      <c r="F6383">
        <f>=0.10</f>
        <v/>
      </c>
      <c r="G6383" t="inlineStr"/>
      <c r="H6383" t="inlineStr"/>
    </row>
    <row r="6384">
      <c r="A6384" t="inlineStr">
        <is>
          <t>anaconda-client</t>
        </is>
      </c>
      <c r="B6384" t="inlineStr">
        <is>
          <t>2ce6e3edd74570172aadf8718c2b8cb24e506b7d</t>
        </is>
      </c>
      <c r="C6384" t="inlineStr">
        <is>
          <t>2013-07-01 22:51:54+00:00</t>
        </is>
      </c>
      <c r="D6384" t="inlineStr">
        <is>
          <t>add</t>
        </is>
      </c>
      <c r="E6384" t="inlineStr">
        <is>
          <t>keyring</t>
        </is>
      </c>
      <c r="F6384">
        <f>=1.5</f>
        <v/>
      </c>
      <c r="G6384" t="inlineStr"/>
      <c r="H6384" t="inlineStr"/>
    </row>
    <row r="6385">
      <c r="A6385" t="inlineStr">
        <is>
          <t>anaconda-client</t>
        </is>
      </c>
      <c r="B6385" t="inlineStr">
        <is>
          <t>d475bebdb53c0237a7845ef02a86dea1092e88b2</t>
        </is>
      </c>
      <c r="C6385" t="inlineStr">
        <is>
          <t>2013-08-26 15:13:50+00:00</t>
        </is>
      </c>
      <c r="D6385" t="inlineStr">
        <is>
          <t>add</t>
        </is>
      </c>
      <c r="E6385" t="inlineStr">
        <is>
          <t>python-dateutil</t>
        </is>
      </c>
      <c r="F6385">
        <f>=2.1</f>
        <v/>
      </c>
      <c r="G6385" t="inlineStr"/>
      <c r="H6385" t="inlineStr"/>
    </row>
    <row r="6386">
      <c r="A6386" t="inlineStr">
        <is>
          <t>anaconda-client</t>
        </is>
      </c>
      <c r="B6386" t="inlineStr">
        <is>
          <t>cace5a6e4eb238a1b9295243e9865660a80730ad</t>
        </is>
      </c>
      <c r="C6386" t="inlineStr">
        <is>
          <t>2013-09-05 17:54:43+00:00</t>
        </is>
      </c>
      <c r="D6386" t="inlineStr">
        <is>
          <t>rem</t>
        </is>
      </c>
      <c r="E6386" t="inlineStr"/>
      <c r="F6386" t="inlineStr"/>
      <c r="G6386" t="inlineStr">
        <is>
          <t>Jinja2</t>
        </is>
      </c>
      <c r="H6386">
        <f>=2.7</f>
        <v/>
      </c>
    </row>
    <row r="6387">
      <c r="A6387" t="inlineStr">
        <is>
          <t>anaconda-client</t>
        </is>
      </c>
      <c r="B6387" t="inlineStr">
        <is>
          <t>cace5a6e4eb238a1b9295243e9865660a80730ad</t>
        </is>
      </c>
      <c r="C6387" t="inlineStr">
        <is>
          <t>2013-09-05 17:54:43+00:00</t>
        </is>
      </c>
      <c r="D6387" t="inlineStr">
        <is>
          <t>rem</t>
        </is>
      </c>
      <c r="E6387" t="inlineStr"/>
      <c r="F6387" t="inlineStr"/>
      <c r="G6387" t="inlineStr">
        <is>
          <t>MarkupSafe</t>
        </is>
      </c>
      <c r="H6387">
        <f>=0.18</f>
        <v/>
      </c>
    </row>
    <row r="6388">
      <c r="A6388" t="inlineStr">
        <is>
          <t>anaconda-client</t>
        </is>
      </c>
      <c r="B6388" t="inlineStr">
        <is>
          <t>cace5a6e4eb238a1b9295243e9865660a80730ad</t>
        </is>
      </c>
      <c r="C6388" t="inlineStr">
        <is>
          <t>2013-09-05 17:54:43+00:00</t>
        </is>
      </c>
      <c r="D6388" t="inlineStr">
        <is>
          <t>rem</t>
        </is>
      </c>
      <c r="E6388" t="inlineStr"/>
      <c r="F6388" t="inlineStr"/>
      <c r="G6388" t="inlineStr">
        <is>
          <t>binstar-client</t>
        </is>
      </c>
      <c r="H6388">
        <f>=0.1.0</f>
        <v/>
      </c>
    </row>
    <row r="6389">
      <c r="A6389" t="inlineStr">
        <is>
          <t>anaconda-client</t>
        </is>
      </c>
      <c r="B6389" t="inlineStr">
        <is>
          <t>cace5a6e4eb238a1b9295243e9865660a80730ad</t>
        </is>
      </c>
      <c r="C6389" t="inlineStr">
        <is>
          <t>2013-09-05 17:54:43+00:00</t>
        </is>
      </c>
      <c r="D6389" t="inlineStr">
        <is>
          <t>rem</t>
        </is>
      </c>
      <c r="E6389" t="inlineStr"/>
      <c r="F6389" t="inlineStr"/>
      <c r="G6389" t="inlineStr">
        <is>
          <t>distribute</t>
        </is>
      </c>
      <c r="H6389">
        <f>=0.6.31</f>
        <v/>
      </c>
    </row>
    <row r="6390">
      <c r="A6390" t="inlineStr">
        <is>
          <t>anaconda-client</t>
        </is>
      </c>
      <c r="B6390" t="inlineStr">
        <is>
          <t>cace5a6e4eb238a1b9295243e9865660a80730ad</t>
        </is>
      </c>
      <c r="C6390" t="inlineStr">
        <is>
          <t>2013-09-05 17:54:43+00:00</t>
        </is>
      </c>
      <c r="D6390" t="inlineStr">
        <is>
          <t>rem</t>
        </is>
      </c>
      <c r="E6390" t="inlineStr"/>
      <c r="F6390" t="inlineStr"/>
      <c r="G6390" t="inlineStr">
        <is>
          <t>docutils</t>
        </is>
      </c>
      <c r="H6390">
        <f>=0.10</f>
        <v/>
      </c>
    </row>
    <row r="6391">
      <c r="A6391" t="inlineStr">
        <is>
          <t>anaconda-client</t>
        </is>
      </c>
      <c r="B6391" t="inlineStr">
        <is>
          <t>cace5a6e4eb238a1b9295243e9865660a80730ad</t>
        </is>
      </c>
      <c r="C6391" t="inlineStr">
        <is>
          <t>2013-09-05 17:54:43+00:00</t>
        </is>
      </c>
      <c r="D6391" t="inlineStr">
        <is>
          <t>rem</t>
        </is>
      </c>
      <c r="E6391" t="inlineStr"/>
      <c r="F6391" t="inlineStr"/>
      <c r="G6391" t="inlineStr">
        <is>
          <t>wsgiref</t>
        </is>
      </c>
      <c r="H6391">
        <f>=0.1.2</f>
        <v/>
      </c>
    </row>
    <row r="6392">
      <c r="A6392" t="inlineStr">
        <is>
          <t>anaconda-client</t>
        </is>
      </c>
      <c r="B6392" t="inlineStr">
        <is>
          <t>cace5a6e4eb238a1b9295243e9865660a80730ad</t>
        </is>
      </c>
      <c r="C6392" t="inlineStr">
        <is>
          <t>2013-09-05 17:54:43+00:00</t>
        </is>
      </c>
      <c r="D6392" t="inlineStr">
        <is>
          <t>rem</t>
        </is>
      </c>
      <c r="E6392" t="inlineStr"/>
      <c r="F6392" t="inlineStr"/>
      <c r="G6392" t="inlineStr">
        <is>
          <t>python-dateutil</t>
        </is>
      </c>
      <c r="H6392">
        <f>=2.1</f>
        <v/>
      </c>
    </row>
    <row r="6393">
      <c r="A6393" t="inlineStr">
        <is>
          <t>anaconda-client</t>
        </is>
      </c>
      <c r="B6393" t="inlineStr">
        <is>
          <t>367892368d4d4681db421d42e7d7711085ac3e89</t>
        </is>
      </c>
      <c r="C6393" t="inlineStr">
        <is>
          <t>2014-04-14 18:24:42+00:00</t>
        </is>
      </c>
      <c r="D6393" t="inlineStr">
        <is>
          <t>verchange</t>
        </is>
      </c>
      <c r="E6393" t="inlineStr">
        <is>
          <t>PyYAML</t>
        </is>
      </c>
      <c r="F6393" t="inlineStr"/>
      <c r="G6393" t="inlineStr">
        <is>
          <t>PyYAML</t>
        </is>
      </c>
      <c r="H6393">
        <f>=3.10</f>
        <v/>
      </c>
    </row>
    <row r="6394">
      <c r="A6394" t="inlineStr">
        <is>
          <t>anaconda-client</t>
        </is>
      </c>
      <c r="B6394" t="inlineStr">
        <is>
          <t>367892368d4d4681db421d42e7d7711085ac3e89</t>
        </is>
      </c>
      <c r="C6394" t="inlineStr">
        <is>
          <t>2014-04-14 18:24:42+00:00</t>
        </is>
      </c>
      <c r="D6394" t="inlineStr">
        <is>
          <t>verchange</t>
        </is>
      </c>
      <c r="E6394" t="inlineStr">
        <is>
          <t>requests</t>
        </is>
      </c>
      <c r="F6394" t="inlineStr"/>
      <c r="G6394" t="inlineStr">
        <is>
          <t>requests</t>
        </is>
      </c>
      <c r="H6394">
        <f>=1.2.3</f>
        <v/>
      </c>
    </row>
    <row r="6395">
      <c r="A6395" t="inlineStr">
        <is>
          <t>anaconda-client</t>
        </is>
      </c>
      <c r="B6395" t="inlineStr">
        <is>
          <t>367892368d4d4681db421d42e7d7711085ac3e89</t>
        </is>
      </c>
      <c r="C6395" t="inlineStr">
        <is>
          <t>2014-04-14 18:24:42+00:00</t>
        </is>
      </c>
      <c r="D6395" t="inlineStr">
        <is>
          <t>add</t>
        </is>
      </c>
      <c r="E6395" t="inlineStr">
        <is>
          <t>python-dateutil</t>
        </is>
      </c>
      <c r="F6395" t="inlineStr"/>
      <c r="G6395" t="inlineStr"/>
      <c r="H6395" t="inlineStr"/>
    </row>
    <row r="6396">
      <c r="A6396" t="inlineStr">
        <is>
          <t>anaconda-client</t>
        </is>
      </c>
      <c r="B6396" t="inlineStr">
        <is>
          <t>367892368d4d4681db421d42e7d7711085ac3e89</t>
        </is>
      </c>
      <c r="C6396" t="inlineStr">
        <is>
          <t>2014-04-14 18:24:42+00:00</t>
        </is>
      </c>
      <c r="D6396" t="inlineStr">
        <is>
          <t>add</t>
        </is>
      </c>
      <c r="E6396" t="inlineStr">
        <is>
          <t>pytz</t>
        </is>
      </c>
      <c r="F6396" t="inlineStr"/>
      <c r="G6396" t="inlineStr"/>
      <c r="H6396" t="inlineStr"/>
    </row>
    <row r="6397">
      <c r="A6397" t="inlineStr">
        <is>
          <t>anaconda-client</t>
        </is>
      </c>
      <c r="B6397" t="inlineStr">
        <is>
          <t>367892368d4d4681db421d42e7d7711085ac3e89</t>
        </is>
      </c>
      <c r="C6397" t="inlineStr">
        <is>
          <t>2014-04-14 18:24:42+00:00</t>
        </is>
      </c>
      <c r="D6397" t="inlineStr">
        <is>
          <t>rem</t>
        </is>
      </c>
      <c r="E6397" t="inlineStr"/>
      <c r="F6397" t="inlineStr"/>
      <c r="G6397" t="inlineStr">
        <is>
          <t>Pygments</t>
        </is>
      </c>
      <c r="H6397">
        <f>=1.6</f>
        <v/>
      </c>
    </row>
    <row r="6398">
      <c r="A6398" t="inlineStr">
        <is>
          <t>anaconda-client</t>
        </is>
      </c>
      <c r="B6398" t="inlineStr">
        <is>
          <t>367892368d4d4681db421d42e7d7711085ac3e89</t>
        </is>
      </c>
      <c r="C6398" t="inlineStr">
        <is>
          <t>2014-04-14 18:24:42+00:00</t>
        </is>
      </c>
      <c r="D6398" t="inlineStr">
        <is>
          <t>rem</t>
        </is>
      </c>
      <c r="E6398" t="inlineStr"/>
      <c r="F6398" t="inlineStr"/>
      <c r="G6398" t="inlineStr">
        <is>
          <t>Sphinx</t>
        </is>
      </c>
      <c r="H6398">
        <f>=1.2b1</f>
        <v/>
      </c>
    </row>
    <row r="6399">
      <c r="A6399" t="inlineStr">
        <is>
          <t>anaconda-client</t>
        </is>
      </c>
      <c r="B6399" t="inlineStr">
        <is>
          <t>367892368d4d4681db421d42e7d7711085ac3e89</t>
        </is>
      </c>
      <c r="C6399" t="inlineStr">
        <is>
          <t>2014-04-14 18:24:42+00:00</t>
        </is>
      </c>
      <c r="D6399" t="inlineStr">
        <is>
          <t>rem</t>
        </is>
      </c>
      <c r="E6399" t="inlineStr"/>
      <c r="F6399" t="inlineStr"/>
      <c r="G6399" t="inlineStr">
        <is>
          <t>keyring</t>
        </is>
      </c>
      <c r="H6399">
        <f>=1.5</f>
        <v/>
      </c>
    </row>
    <row r="6400">
      <c r="A6400" t="inlineStr">
        <is>
          <t>anaconda-client</t>
        </is>
      </c>
      <c r="B6400" t="inlineStr">
        <is>
          <t>cd553517026910cb1f5e2a9a01bf10616f50d551</t>
        </is>
      </c>
      <c r="C6400" t="inlineStr">
        <is>
          <t>2015-07-15 20:11:09+00:00</t>
        </is>
      </c>
      <c r="D6400" t="inlineStr">
        <is>
          <t>add</t>
        </is>
      </c>
      <c r="E6400" t="inlineStr">
        <is>
          <t>pillow</t>
        </is>
      </c>
      <c r="F6400" t="inlineStr"/>
      <c r="G6400" t="inlineStr"/>
      <c r="H6400" t="inlineStr"/>
    </row>
    <row r="6401">
      <c r="A6401" t="inlineStr">
        <is>
          <t>anaconda-client</t>
        </is>
      </c>
      <c r="B6401" t="inlineStr">
        <is>
          <t>713be95f54ea06974abdaefe40e108c3ca4bb4e9</t>
        </is>
      </c>
      <c r="C6401" t="inlineStr">
        <is>
          <t>2015-08-17 19:01:16+00:00</t>
        </is>
      </c>
      <c r="D6401" t="inlineStr">
        <is>
          <t>add</t>
        </is>
      </c>
      <c r="E6401" t="inlineStr">
        <is>
          <t>jupyter</t>
        </is>
      </c>
      <c r="F6401" t="inlineStr"/>
      <c r="G6401" t="inlineStr"/>
      <c r="H6401" t="inlineStr"/>
    </row>
    <row r="6402">
      <c r="A6402" t="inlineStr">
        <is>
          <t>anaconda-client</t>
        </is>
      </c>
      <c r="B6402" t="inlineStr">
        <is>
          <t>3f50a8ba1554a037f6d29728aebc1567f4193620</t>
        </is>
      </c>
      <c r="C6402" t="inlineStr">
        <is>
          <t>2015-10-26 18:42:04+00:00</t>
        </is>
      </c>
      <c r="D6402" t="inlineStr">
        <is>
          <t>add</t>
        </is>
      </c>
      <c r="E6402" t="inlineStr">
        <is>
          <t>nbformat</t>
        </is>
      </c>
      <c r="F6402" t="inlineStr"/>
      <c r="G6402" t="inlineStr"/>
      <c r="H6402" t="inlineStr"/>
    </row>
    <row r="6403">
      <c r="A6403" t="inlineStr">
        <is>
          <t>anaconda-client</t>
        </is>
      </c>
      <c r="B6403" t="inlineStr">
        <is>
          <t>3f50a8ba1554a037f6d29728aebc1567f4193620</t>
        </is>
      </c>
      <c r="C6403" t="inlineStr">
        <is>
          <t>2015-10-26 18:42:04+00:00</t>
        </is>
      </c>
      <c r="D6403" t="inlineStr">
        <is>
          <t>rem</t>
        </is>
      </c>
      <c r="E6403" t="inlineStr"/>
      <c r="F6403" t="inlineStr"/>
      <c r="G6403" t="inlineStr">
        <is>
          <t>jupyter</t>
        </is>
      </c>
      <c r="H6403" t="inlineStr"/>
    </row>
    <row r="6404">
      <c r="A6404" t="inlineStr">
        <is>
          <t>anaconda-client</t>
        </is>
      </c>
      <c r="B6404" t="inlineStr">
        <is>
          <t>5cdafa3b5b5cca96df668b85f6299820e3ab5a3f</t>
        </is>
      </c>
      <c r="C6404" t="inlineStr">
        <is>
          <t>2015-12-01 21:34:32+00:00</t>
        </is>
      </c>
      <c r="D6404" t="inlineStr">
        <is>
          <t>verchange</t>
        </is>
      </c>
      <c r="E6404" t="inlineStr">
        <is>
          <t>requests</t>
        </is>
      </c>
      <c r="F6404" t="inlineStr">
        <is>
          <t>&lt;2.8</t>
        </is>
      </c>
      <c r="G6404" t="inlineStr">
        <is>
          <t>requests</t>
        </is>
      </c>
      <c r="H6404" t="inlineStr"/>
    </row>
    <row r="6405">
      <c r="A6405" t="inlineStr">
        <is>
          <t>anaconda-client</t>
        </is>
      </c>
      <c r="B6405" t="inlineStr">
        <is>
          <t>5ac678e385a66280f2cd4729e58c0383e0f1766d</t>
        </is>
      </c>
      <c r="C6405" t="inlineStr">
        <is>
          <t>2015-12-03 22:03:42+00:00</t>
        </is>
      </c>
      <c r="D6405" t="inlineStr">
        <is>
          <t>verchange</t>
        </is>
      </c>
      <c r="E6405" t="inlineStr">
        <is>
          <t>requests</t>
        </is>
      </c>
      <c r="F6405" t="inlineStr"/>
      <c r="G6405" t="inlineStr">
        <is>
          <t>requests</t>
        </is>
      </c>
      <c r="H6405" t="inlineStr">
        <is>
          <t>&lt;2.8</t>
        </is>
      </c>
    </row>
    <row r="6406">
      <c r="A6406" t="inlineStr">
        <is>
          <t>anaconda-client</t>
        </is>
      </c>
      <c r="B6406" t="inlineStr">
        <is>
          <t>2c11c8831903c8a8abb774a0be188757274d6673</t>
        </is>
      </c>
      <c r="C6406" t="inlineStr">
        <is>
          <t>2016-10-21 01:11:18+00:00</t>
        </is>
      </c>
      <c r="D6406" t="inlineStr">
        <is>
          <t>verchange</t>
        </is>
      </c>
      <c r="E6406" t="inlineStr">
        <is>
          <t>requests</t>
        </is>
      </c>
      <c r="F6406" t="inlineStr">
        <is>
          <t>&gt;=2.9.1</t>
        </is>
      </c>
      <c r="G6406" t="inlineStr">
        <is>
          <t>requests</t>
        </is>
      </c>
      <c r="H6406" t="inlineStr"/>
    </row>
    <row r="6407">
      <c r="A6407" t="inlineStr">
        <is>
          <t>anaconda-client</t>
        </is>
      </c>
      <c r="B6407" t="inlineStr">
        <is>
          <t>96868ca7f720f96fcd88cb2301df1282adad7cf7</t>
        </is>
      </c>
      <c r="C6407" t="inlineStr">
        <is>
          <t>2017-09-08 13:07:47+00:00</t>
        </is>
      </c>
      <c r="D6407" t="inlineStr">
        <is>
          <t>verchange</t>
        </is>
      </c>
      <c r="E6407" t="inlineStr">
        <is>
          <t>PyYAML</t>
        </is>
      </c>
      <c r="F6407" t="inlineStr"/>
      <c r="G6407" t="inlineStr">
        <is>
          <t>PyYAML</t>
        </is>
      </c>
      <c r="H6407" t="inlineStr"/>
    </row>
    <row r="6408">
      <c r="A6408" t="inlineStr">
        <is>
          <t>anaconda-client</t>
        </is>
      </c>
      <c r="B6408" t="inlineStr">
        <is>
          <t>96868ca7f720f96fcd88cb2301df1282adad7cf7</t>
        </is>
      </c>
      <c r="C6408" t="inlineStr">
        <is>
          <t>2017-09-08 13:07:47+00:00</t>
        </is>
      </c>
      <c r="D6408" t="inlineStr">
        <is>
          <t>add</t>
        </is>
      </c>
      <c r="E6408" t="inlineStr">
        <is>
          <t>clyent</t>
        </is>
      </c>
      <c r="F6408" t="inlineStr"/>
      <c r="G6408" t="inlineStr"/>
      <c r="H6408" t="inlineStr"/>
    </row>
    <row r="6409">
      <c r="A6409" t="inlineStr">
        <is>
          <t>anaconda-client</t>
        </is>
      </c>
      <c r="B6409" t="inlineStr">
        <is>
          <t>4018d7a82d74ae09fc4e9ed51657091bbbda4cd4</t>
        </is>
      </c>
      <c r="C6409" t="inlineStr">
        <is>
          <t>2017-09-08 13:57:47+00:00</t>
        </is>
      </c>
      <c r="D6409" t="inlineStr">
        <is>
          <t>rem</t>
        </is>
      </c>
      <c r="E6409" t="inlineStr"/>
      <c r="F6409" t="inlineStr"/>
      <c r="G6409" t="inlineStr">
        <is>
          <t>pillow</t>
        </is>
      </c>
      <c r="H6409" t="inlineStr"/>
    </row>
    <row r="6410">
      <c r="A6410" t="inlineStr">
        <is>
          <t>anaconda-client</t>
        </is>
      </c>
      <c r="B6410" t="inlineStr">
        <is>
          <t>ce0e02c3aec63092d44e75829a7b326a6864e619</t>
        </is>
      </c>
      <c r="C6410" t="inlineStr">
        <is>
          <t>2018-01-18 19:20:29+00:00</t>
        </is>
      </c>
      <c r="D6410" t="inlineStr">
        <is>
          <t>verchange</t>
        </is>
      </c>
      <c r="E6410" t="inlineStr">
        <is>
          <t>requests</t>
        </is>
      </c>
      <c r="F6410" t="inlineStr">
        <is>
          <t>&gt;=2.9.1</t>
        </is>
      </c>
      <c r="G6410" t="inlineStr">
        <is>
          <t>requests</t>
        </is>
      </c>
      <c r="H6410" t="inlineStr">
        <is>
          <t>&gt;=2.9.1</t>
        </is>
      </c>
    </row>
    <row r="6411">
      <c r="A6411" t="inlineStr">
        <is>
          <t>anaconda-client</t>
        </is>
      </c>
      <c r="B6411" t="inlineStr">
        <is>
          <t>ce0e02c3aec63092d44e75829a7b326a6864e619</t>
        </is>
      </c>
      <c r="C6411" t="inlineStr">
        <is>
          <t>2018-01-18 19:20:29+00:00</t>
        </is>
      </c>
      <c r="D6411" t="inlineStr">
        <is>
          <t>verchange</t>
        </is>
      </c>
      <c r="E6411" t="inlineStr">
        <is>
          <t>clyent</t>
        </is>
      </c>
      <c r="F6411" t="inlineStr">
        <is>
          <t>&gt;=1.2.0</t>
        </is>
      </c>
      <c r="G6411" t="inlineStr">
        <is>
          <t>clyent</t>
        </is>
      </c>
      <c r="H6411" t="inlineStr"/>
    </row>
    <row r="6412">
      <c r="A6412" t="inlineStr">
        <is>
          <t>anaconda-client</t>
        </is>
      </c>
      <c r="B6412" t="inlineStr">
        <is>
          <t>ce0e02c3aec63092d44e75829a7b326a6864e619</t>
        </is>
      </c>
      <c r="C6412" t="inlineStr">
        <is>
          <t>2018-01-18 19:20:29+00:00</t>
        </is>
      </c>
      <c r="D6412" t="inlineStr">
        <is>
          <t>verchange</t>
        </is>
      </c>
      <c r="E6412" t="inlineStr">
        <is>
          <t>nbformat</t>
        </is>
      </c>
      <c r="F6412" t="inlineStr">
        <is>
          <t>&gt;=4.4.0</t>
        </is>
      </c>
      <c r="G6412" t="inlineStr">
        <is>
          <t>nbformat</t>
        </is>
      </c>
      <c r="H6412" t="inlineStr"/>
    </row>
    <row r="6413">
      <c r="A6413" t="inlineStr">
        <is>
          <t>anaconda-client</t>
        </is>
      </c>
      <c r="B6413" t="inlineStr">
        <is>
          <t>ce0e02c3aec63092d44e75829a7b326a6864e619</t>
        </is>
      </c>
      <c r="C6413" t="inlineStr">
        <is>
          <t>2018-01-18 19:20:29+00:00</t>
        </is>
      </c>
      <c r="D6413" t="inlineStr">
        <is>
          <t>verchange</t>
        </is>
      </c>
      <c r="E6413" t="inlineStr">
        <is>
          <t>python-dateutil</t>
        </is>
      </c>
      <c r="F6413" t="inlineStr">
        <is>
          <t>&gt;=2.6.1</t>
        </is>
      </c>
      <c r="G6413" t="inlineStr">
        <is>
          <t>python-dateutil</t>
        </is>
      </c>
      <c r="H6413" t="inlineStr"/>
    </row>
    <row r="6414">
      <c r="A6414" t="inlineStr">
        <is>
          <t>anaconda-client</t>
        </is>
      </c>
      <c r="B6414" t="inlineStr">
        <is>
          <t>ce0e02c3aec63092d44e75829a7b326a6864e619</t>
        </is>
      </c>
      <c r="C6414" t="inlineStr">
        <is>
          <t>2018-01-18 19:20:29+00:00</t>
        </is>
      </c>
      <c r="D6414" t="inlineStr">
        <is>
          <t>add</t>
        </is>
      </c>
      <c r="E6414" t="inlineStr">
        <is>
          <t>setuptools</t>
        </is>
      </c>
      <c r="F6414" t="inlineStr"/>
      <c r="G6414" t="inlineStr"/>
      <c r="H6414" t="inlineStr"/>
    </row>
    <row r="6415">
      <c r="A6415" t="inlineStr">
        <is>
          <t>anaconda-client</t>
        </is>
      </c>
      <c r="B6415" t="inlineStr">
        <is>
          <t>ce0e02c3aec63092d44e75829a7b326a6864e619</t>
        </is>
      </c>
      <c r="C6415" t="inlineStr">
        <is>
          <t>2018-01-18 19:20:29+00:00</t>
        </is>
      </c>
      <c r="D6415" t="inlineStr">
        <is>
          <t>add</t>
        </is>
      </c>
      <c r="E6415" t="inlineStr">
        <is>
          <t>six</t>
        </is>
      </c>
      <c r="F6415" t="inlineStr"/>
      <c r="G6415" t="inlineStr"/>
      <c r="H6415" t="inlineStr"/>
    </row>
    <row r="6416">
      <c r="A6416" t="inlineStr">
        <is>
          <t>anaconda-client</t>
        </is>
      </c>
      <c r="B6416" t="inlineStr">
        <is>
          <t>ce0e02c3aec63092d44e75829a7b326a6864e619</t>
        </is>
      </c>
      <c r="C6416" t="inlineStr">
        <is>
          <t>2018-01-18 19:20:29+00:00</t>
        </is>
      </c>
      <c r="D6416" t="inlineStr">
        <is>
          <t>add</t>
        </is>
      </c>
      <c r="E6416" t="inlineStr">
        <is>
          <t>ruamel.yaml</t>
        </is>
      </c>
      <c r="F6416" t="inlineStr">
        <is>
          <t>&lt;0.15</t>
        </is>
      </c>
      <c r="G6416" t="inlineStr"/>
      <c r="H6416" t="inlineStr"/>
    </row>
    <row r="6417">
      <c r="A6417" t="inlineStr">
        <is>
          <t>anaconda-client</t>
        </is>
      </c>
      <c r="B6417" t="inlineStr">
        <is>
          <t>ce0e02c3aec63092d44e75829a7b326a6864e619</t>
        </is>
      </c>
      <c r="C6417" t="inlineStr">
        <is>
          <t>2018-01-18 19:20:29+00:00</t>
        </is>
      </c>
      <c r="D6417" t="inlineStr">
        <is>
          <t>rem</t>
        </is>
      </c>
      <c r="E6417" t="inlineStr"/>
      <c r="F6417" t="inlineStr"/>
      <c r="G6417" t="inlineStr">
        <is>
          <t>PyYAML</t>
        </is>
      </c>
      <c r="H6417" t="inlineStr"/>
    </row>
    <row r="6418">
      <c r="A6418" t="inlineStr">
        <is>
          <t>anaconda-client</t>
        </is>
      </c>
      <c r="B6418" t="inlineStr">
        <is>
          <t>f280e186720e78761645b4ecc82b1c21bb1c209a</t>
        </is>
      </c>
      <c r="C6418" t="inlineStr">
        <is>
          <t>2018-01-24 16:38:45+00:00</t>
        </is>
      </c>
      <c r="D6418" t="inlineStr">
        <is>
          <t>verchange</t>
        </is>
      </c>
      <c r="E6418" t="inlineStr">
        <is>
          <t>ruamel.yaml</t>
        </is>
      </c>
      <c r="F6418" t="inlineStr">
        <is>
          <t>&gt;=0.11.14</t>
        </is>
      </c>
      <c r="G6418" t="inlineStr">
        <is>
          <t>ruamel.yaml</t>
        </is>
      </c>
      <c r="H6418" t="inlineStr">
        <is>
          <t>&lt;0.15</t>
        </is>
      </c>
    </row>
    <row r="6419">
      <c r="A6419" t="inlineStr">
        <is>
          <t>anaconda-client</t>
        </is>
      </c>
      <c r="B6419" t="inlineStr">
        <is>
          <t>a9bd3be69c233e1de73c280f643b78c4ee8e6e52</t>
        </is>
      </c>
      <c r="C6419" t="inlineStr">
        <is>
          <t>2018-01-31 15:41:23+00:00</t>
        </is>
      </c>
      <c r="D6419" t="inlineStr">
        <is>
          <t>add</t>
        </is>
      </c>
      <c r="E6419" t="inlineStr">
        <is>
          <t>PyYAML</t>
        </is>
      </c>
      <c r="F6419" t="inlineStr">
        <is>
          <t>&gt;=3.12</t>
        </is>
      </c>
      <c r="G6419" t="inlineStr"/>
      <c r="H6419" t="inlineStr"/>
    </row>
    <row r="6420">
      <c r="A6420" t="inlineStr">
        <is>
          <t>anaconda-client</t>
        </is>
      </c>
      <c r="B6420" t="inlineStr">
        <is>
          <t>a9bd3be69c233e1de73c280f643b78c4ee8e6e52</t>
        </is>
      </c>
      <c r="C6420" t="inlineStr">
        <is>
          <t>2018-01-31 15:41:23+00:00</t>
        </is>
      </c>
      <c r="D6420" t="inlineStr">
        <is>
          <t>rem</t>
        </is>
      </c>
      <c r="E6420" t="inlineStr"/>
      <c r="F6420" t="inlineStr"/>
      <c r="G6420" t="inlineStr">
        <is>
          <t>ruamel.yaml</t>
        </is>
      </c>
      <c r="H6420" t="inlineStr">
        <is>
          <t>&gt;=0.11.14</t>
        </is>
      </c>
    </row>
    <row r="6421">
      <c r="A6421" t="inlineStr">
        <is>
          <t>anaconda-client</t>
        </is>
      </c>
      <c r="B6421" t="inlineStr">
        <is>
          <t>b276f0572744c73c184a8b43a897cfa7fc1dc523</t>
        </is>
      </c>
      <c r="C6421" t="inlineStr">
        <is>
          <t>2018-08-29 19:08:57+00:00</t>
        </is>
      </c>
      <c r="D6421" t="inlineStr">
        <is>
          <t>verchange</t>
        </is>
      </c>
      <c r="E6421" t="inlineStr">
        <is>
          <t>pytz</t>
        </is>
      </c>
      <c r="F6421" t="inlineStr"/>
      <c r="G6421" t="inlineStr">
        <is>
          <t>pytz</t>
        </is>
      </c>
      <c r="H6421" t="inlineStr"/>
    </row>
    <row r="6422">
      <c r="A6422" t="inlineStr">
        <is>
          <t>anaconda-client</t>
        </is>
      </c>
      <c r="B6422" t="inlineStr">
        <is>
          <t>b276f0572744c73c184a8b43a897cfa7fc1dc523</t>
        </is>
      </c>
      <c r="C6422" t="inlineStr">
        <is>
          <t>2018-08-29 19:08:57+00:00</t>
        </is>
      </c>
      <c r="D6422" t="inlineStr">
        <is>
          <t>verchange</t>
        </is>
      </c>
      <c r="E6422" t="inlineStr">
        <is>
          <t>six</t>
        </is>
      </c>
      <c r="F6422" t="inlineStr"/>
      <c r="G6422" t="inlineStr">
        <is>
          <t>six</t>
        </is>
      </c>
      <c r="H6422" t="inlineStr"/>
    </row>
    <row r="6423">
      <c r="A6423" t="inlineStr">
        <is>
          <t>anaconda-client</t>
        </is>
      </c>
      <c r="B6423" t="inlineStr">
        <is>
          <t>b276f0572744c73c184a8b43a897cfa7fc1dc523</t>
        </is>
      </c>
      <c r="C6423" t="inlineStr">
        <is>
          <t>2018-08-29 19:08:57+00:00</t>
        </is>
      </c>
      <c r="D6423" t="inlineStr">
        <is>
          <t>verchange</t>
        </is>
      </c>
      <c r="E6423" t="inlineStr">
        <is>
          <t>setuptools</t>
        </is>
      </c>
      <c r="F6423" t="inlineStr"/>
      <c r="G6423" t="inlineStr">
        <is>
          <t>setuptools</t>
        </is>
      </c>
      <c r="H6423" t="inlineStr"/>
    </row>
    <row r="6424">
      <c r="A6424" t="inlineStr">
        <is>
          <t>anaconda-client</t>
        </is>
      </c>
      <c r="B6424" t="inlineStr">
        <is>
          <t>b276f0572744c73c184a8b43a897cfa7fc1dc523</t>
        </is>
      </c>
      <c r="C6424" t="inlineStr">
        <is>
          <t>2018-08-29 19:08:57+00:00</t>
        </is>
      </c>
      <c r="D6424" t="inlineStr">
        <is>
          <t>verchange</t>
        </is>
      </c>
      <c r="E6424" t="inlineStr">
        <is>
          <t>python-dateutil</t>
        </is>
      </c>
      <c r="F6424" t="inlineStr">
        <is>
          <t>&gt;=2.6.1</t>
        </is>
      </c>
      <c r="G6424" t="inlineStr">
        <is>
          <t>python-dateutil</t>
        </is>
      </c>
      <c r="H6424" t="inlineStr">
        <is>
          <t>&gt;=2.6.1</t>
        </is>
      </c>
    </row>
    <row r="6425">
      <c r="A6425" t="inlineStr">
        <is>
          <t>anaconda-client</t>
        </is>
      </c>
      <c r="B6425" t="inlineStr">
        <is>
          <t>b276f0572744c73c184a8b43a897cfa7fc1dc523</t>
        </is>
      </c>
      <c r="C6425" t="inlineStr">
        <is>
          <t>2018-08-29 19:08:57+00:00</t>
        </is>
      </c>
      <c r="D6425" t="inlineStr">
        <is>
          <t>verchange</t>
        </is>
      </c>
      <c r="E6425" t="inlineStr">
        <is>
          <t>requests</t>
        </is>
      </c>
      <c r="F6425" t="inlineStr">
        <is>
          <t>&gt;=2.9.1</t>
        </is>
      </c>
      <c r="G6425" t="inlineStr">
        <is>
          <t>requests</t>
        </is>
      </c>
      <c r="H6425" t="inlineStr">
        <is>
          <t>&gt;=2.9.1</t>
        </is>
      </c>
    </row>
    <row r="6426">
      <c r="A6426" t="inlineStr">
        <is>
          <t>anaconda-client</t>
        </is>
      </c>
      <c r="B6426" t="inlineStr">
        <is>
          <t>b276f0572744c73c184a8b43a897cfa7fc1dc523</t>
        </is>
      </c>
      <c r="C6426" t="inlineStr">
        <is>
          <t>2018-08-29 19:08:57+00:00</t>
        </is>
      </c>
      <c r="D6426" t="inlineStr">
        <is>
          <t>verchange</t>
        </is>
      </c>
      <c r="E6426" t="inlineStr">
        <is>
          <t>nbformat</t>
        </is>
      </c>
      <c r="F6426" t="inlineStr">
        <is>
          <t>&gt;=4.4.0</t>
        </is>
      </c>
      <c r="G6426" t="inlineStr">
        <is>
          <t>nbformat</t>
        </is>
      </c>
      <c r="H6426" t="inlineStr">
        <is>
          <t>&gt;=4.4.0</t>
        </is>
      </c>
    </row>
    <row r="6427">
      <c r="A6427" t="inlineStr">
        <is>
          <t>InSpy</t>
        </is>
      </c>
      <c r="B6427" t="inlineStr">
        <is>
          <t>c7776b3dc9a895a48e5465af5a851486d8331fd1</t>
        </is>
      </c>
      <c r="C6427" t="inlineStr">
        <is>
          <t>2016-02-16 15:44:21+00:00</t>
        </is>
      </c>
      <c r="D6427" t="inlineStr">
        <is>
          <t>add</t>
        </is>
      </c>
      <c r="E6427" t="inlineStr">
        <is>
          <t>requests</t>
        </is>
      </c>
      <c r="F6427">
        <f>=2.7.0</f>
        <v/>
      </c>
      <c r="G6427" t="inlineStr"/>
      <c r="H6427" t="inlineStr"/>
    </row>
    <row r="6428">
      <c r="A6428" t="inlineStr">
        <is>
          <t>InSpy</t>
        </is>
      </c>
      <c r="B6428" t="inlineStr">
        <is>
          <t>c7776b3dc9a895a48e5465af5a851486d8331fd1</t>
        </is>
      </c>
      <c r="C6428" t="inlineStr">
        <is>
          <t>2016-02-16 15:44:21+00:00</t>
        </is>
      </c>
      <c r="D6428" t="inlineStr">
        <is>
          <t>add</t>
        </is>
      </c>
      <c r="E6428" t="inlineStr">
        <is>
          <t>BeautifulSoup</t>
        </is>
      </c>
      <c r="F6428">
        <f>=3.2.1</f>
        <v/>
      </c>
      <c r="G6428" t="inlineStr"/>
      <c r="H6428" t="inlineStr"/>
    </row>
    <row r="6429">
      <c r="A6429" t="inlineStr">
        <is>
          <t>InSpy</t>
        </is>
      </c>
      <c r="B6429" t="inlineStr">
        <is>
          <t>161ca95384c1aa17639fcd3c40a12a57efb9e530</t>
        </is>
      </c>
      <c r="C6429" t="inlineStr">
        <is>
          <t>2018-08-14 21:18:07+00:00</t>
        </is>
      </c>
      <c r="D6429" t="inlineStr">
        <is>
          <t>verchange</t>
        </is>
      </c>
      <c r="E6429" t="inlineStr">
        <is>
          <t>requests</t>
        </is>
      </c>
      <c r="F6429">
        <f>=2.7.0</f>
        <v/>
      </c>
      <c r="G6429" t="inlineStr">
        <is>
          <t>requests</t>
        </is>
      </c>
      <c r="H6429">
        <f>=2.7.0</f>
        <v/>
      </c>
    </row>
    <row r="6430">
      <c r="A6430" t="inlineStr">
        <is>
          <t>InSpy</t>
        </is>
      </c>
      <c r="B6430" t="inlineStr">
        <is>
          <t>161ca95384c1aa17639fcd3c40a12a57efb9e530</t>
        </is>
      </c>
      <c r="C6430" t="inlineStr">
        <is>
          <t>2018-08-14 21:18:07+00:00</t>
        </is>
      </c>
      <c r="D6430" t="inlineStr">
        <is>
          <t>verchange</t>
        </is>
      </c>
      <c r="E6430" t="inlineStr">
        <is>
          <t>BeautifulSoup</t>
        </is>
      </c>
      <c r="F6430">
        <f>=3.2.1</f>
        <v/>
      </c>
      <c r="G6430" t="inlineStr">
        <is>
          <t>BeautifulSoup</t>
        </is>
      </c>
      <c r="H6430">
        <f>=3.2.1</f>
        <v/>
      </c>
    </row>
    <row r="6431">
      <c r="A6431" t="inlineStr">
        <is>
          <t>cyaron</t>
        </is>
      </c>
      <c r="B6431" t="inlineStr">
        <is>
          <t>454d6b93b8171962d44d4319df282d8ce15d95f2</t>
        </is>
      </c>
      <c r="C6431" t="inlineStr">
        <is>
          <t>2017-07-18 16:33:15+00:00</t>
        </is>
      </c>
      <c r="D6431" t="inlineStr">
        <is>
          <t>add</t>
        </is>
      </c>
      <c r="E6431" t="inlineStr">
        <is>
          <t>pygraphviz</t>
        </is>
      </c>
      <c r="F6431" t="inlineStr"/>
      <c r="G6431" t="inlineStr"/>
      <c r="H6431" t="inlineStr"/>
    </row>
    <row r="6432">
      <c r="A6432" t="inlineStr">
        <is>
          <t>cyaron</t>
        </is>
      </c>
      <c r="B6432" t="inlineStr">
        <is>
          <t>825f2ffdc67d7d44fc278d5d636bc114f14e1610</t>
        </is>
      </c>
      <c r="C6432" t="inlineStr">
        <is>
          <t>2019-12-17 17:56:41+00:00</t>
        </is>
      </c>
      <c r="D6432" t="inlineStr">
        <is>
          <t>add</t>
        </is>
      </c>
      <c r="E6432" t="inlineStr">
        <is>
          <t>xeger</t>
        </is>
      </c>
      <c r="F6432" t="inlineStr"/>
      <c r="G6432" t="inlineStr"/>
      <c r="H6432" t="inlineStr"/>
    </row>
    <row r="6433">
      <c r="A6433" t="inlineStr">
        <is>
          <t>cyaron</t>
        </is>
      </c>
      <c r="B6433" t="inlineStr">
        <is>
          <t>825f2ffdc67d7d44fc278d5d636bc114f14e1610</t>
        </is>
      </c>
      <c r="C6433" t="inlineStr">
        <is>
          <t>2019-12-17 17:56:41+00:00</t>
        </is>
      </c>
      <c r="D6433" t="inlineStr">
        <is>
          <t>add</t>
        </is>
      </c>
      <c r="E6433" t="inlineStr">
        <is>
          <t>colorful</t>
        </is>
      </c>
      <c r="F6433" t="inlineStr"/>
      <c r="G6433" t="inlineStr"/>
      <c r="H6433" t="inlineStr"/>
    </row>
    <row r="6434">
      <c r="A6434" t="inlineStr">
        <is>
          <t>cyaron</t>
        </is>
      </c>
      <c r="B6434" t="inlineStr">
        <is>
          <t>825f2ffdc67d7d44fc278d5d636bc114f14e1610</t>
        </is>
      </c>
      <c r="C6434" t="inlineStr">
        <is>
          <t>2019-12-17 17:56:41+00:00</t>
        </is>
      </c>
      <c r="D6434" t="inlineStr">
        <is>
          <t>rem</t>
        </is>
      </c>
      <c r="E6434" t="inlineStr"/>
      <c r="F6434" t="inlineStr"/>
      <c r="G6434" t="inlineStr">
        <is>
          <t>pygraphviz</t>
        </is>
      </c>
      <c r="H6434" t="inlineStr"/>
    </row>
    <row r="6435">
      <c r="A6435" t="inlineStr">
        <is>
          <t>autologin</t>
        </is>
      </c>
      <c r="B6435" t="inlineStr">
        <is>
          <t>b8dfa77033286430d7c0c48264a38377fd99100d</t>
        </is>
      </c>
      <c r="C6435" t="inlineStr">
        <is>
          <t>2016-08-31 10:02:30+00:00</t>
        </is>
      </c>
      <c r="D6435" t="inlineStr">
        <is>
          <t>verchange</t>
        </is>
      </c>
      <c r="E6435" t="inlineStr">
        <is>
          <t>numpy</t>
        </is>
      </c>
      <c r="F6435">
        <f>=1.11.0</f>
        <v/>
      </c>
      <c r="G6435" t="inlineStr">
        <is>
          <t>numpy</t>
        </is>
      </c>
      <c r="H6435" t="inlineStr"/>
    </row>
    <row r="6436">
      <c r="A6436" t="inlineStr">
        <is>
          <t>autologin</t>
        </is>
      </c>
      <c r="B6436" t="inlineStr">
        <is>
          <t>b8dfa77033286430d7c0c48264a38377fd99100d</t>
        </is>
      </c>
      <c r="C6436" t="inlineStr">
        <is>
          <t>2016-08-31 10:02:30+00:00</t>
        </is>
      </c>
      <c r="D6436" t="inlineStr">
        <is>
          <t>verchange</t>
        </is>
      </c>
      <c r="E6436" t="inlineStr">
        <is>
          <t>requests</t>
        </is>
      </c>
      <c r="F6436">
        <f>=2.10.0</f>
        <v/>
      </c>
      <c r="G6436" t="inlineStr">
        <is>
          <t>requests</t>
        </is>
      </c>
      <c r="H6436" t="inlineStr"/>
    </row>
    <row r="6437">
      <c r="A6437" t="inlineStr">
        <is>
          <t>autologin</t>
        </is>
      </c>
      <c r="B6437" t="inlineStr">
        <is>
          <t>b8dfa77033286430d7c0c48264a38377fd99100d</t>
        </is>
      </c>
      <c r="C6437" t="inlineStr">
        <is>
          <t>2016-08-31 10:02:30+00:00</t>
        </is>
      </c>
      <c r="D6437" t="inlineStr">
        <is>
          <t>verchange</t>
        </is>
      </c>
      <c r="E6437" t="inlineStr">
        <is>
          <t>lxml</t>
        </is>
      </c>
      <c r="F6437">
        <f>=3.6.0</f>
        <v/>
      </c>
      <c r="G6437" t="inlineStr">
        <is>
          <t>lxml</t>
        </is>
      </c>
      <c r="H6437" t="inlineStr"/>
    </row>
    <row r="6438">
      <c r="A6438" t="inlineStr">
        <is>
          <t>autologin</t>
        </is>
      </c>
      <c r="B6438" t="inlineStr">
        <is>
          <t>b8dfa77033286430d7c0c48264a38377fd99100d</t>
        </is>
      </c>
      <c r="C6438" t="inlineStr">
        <is>
          <t>2016-08-31 10:02:30+00:00</t>
        </is>
      </c>
      <c r="D6438" t="inlineStr">
        <is>
          <t>verchange</t>
        </is>
      </c>
      <c r="E6438" t="inlineStr">
        <is>
          <t>scrapy-splash</t>
        </is>
      </c>
      <c r="F6438">
        <f>=0.7</f>
        <v/>
      </c>
      <c r="G6438" t="inlineStr">
        <is>
          <t>scrapy-splash</t>
        </is>
      </c>
      <c r="H6438" t="inlineStr">
        <is>
          <t>&gt;=0.4</t>
        </is>
      </c>
    </row>
    <row r="6439">
      <c r="A6439" t="inlineStr">
        <is>
          <t>autologin</t>
        </is>
      </c>
      <c r="B6439" t="inlineStr">
        <is>
          <t>b8dfa77033286430d7c0c48264a38377fd99100d</t>
        </is>
      </c>
      <c r="C6439" t="inlineStr">
        <is>
          <t>2016-08-31 10:02:30+00:00</t>
        </is>
      </c>
      <c r="D6439" t="inlineStr">
        <is>
          <t>verchange</t>
        </is>
      </c>
      <c r="E6439" t="inlineStr">
        <is>
          <t>scipy</t>
        </is>
      </c>
      <c r="F6439">
        <f>=0.17.0</f>
        <v/>
      </c>
      <c r="G6439" t="inlineStr">
        <is>
          <t>scipy</t>
        </is>
      </c>
      <c r="H6439" t="inlineStr"/>
    </row>
    <row r="6440">
      <c r="A6440" t="inlineStr">
        <is>
          <t>autologin</t>
        </is>
      </c>
      <c r="B6440" t="inlineStr">
        <is>
          <t>b8dfa77033286430d7c0c48264a38377fd99100d</t>
        </is>
      </c>
      <c r="C6440" t="inlineStr">
        <is>
          <t>2016-08-31 10:02:30+00:00</t>
        </is>
      </c>
      <c r="D6440" t="inlineStr">
        <is>
          <t>verchange</t>
        </is>
      </c>
      <c r="E6440" t="inlineStr">
        <is>
          <t>formasaurus</t>
        </is>
      </c>
      <c r="F6440">
        <f>=0.8.0</f>
        <v/>
      </c>
      <c r="G6440" t="inlineStr">
        <is>
          <t>formasaurus</t>
        </is>
      </c>
      <c r="H6440">
        <f>=0.7.2</f>
        <v/>
      </c>
    </row>
    <row r="6441">
      <c r="A6441" t="inlineStr">
        <is>
          <t>autologin</t>
        </is>
      </c>
      <c r="B6441" t="inlineStr">
        <is>
          <t>b8dfa77033286430d7c0c48264a38377fd99100d</t>
        </is>
      </c>
      <c r="C6441" t="inlineStr">
        <is>
          <t>2016-08-31 10:02:30+00:00</t>
        </is>
      </c>
      <c r="D6441" t="inlineStr">
        <is>
          <t>verchange</t>
        </is>
      </c>
      <c r="E6441" t="inlineStr">
        <is>
          <t>crochet</t>
        </is>
      </c>
      <c r="F6441">
        <f>=1.5.0</f>
        <v/>
      </c>
      <c r="G6441" t="inlineStr">
        <is>
          <t>crochet</t>
        </is>
      </c>
      <c r="H6441" t="inlineStr"/>
    </row>
    <row r="6442">
      <c r="A6442" t="inlineStr">
        <is>
          <t>autologin</t>
        </is>
      </c>
      <c r="B6442" t="inlineStr">
        <is>
          <t>b8dfa77033286430d7c0c48264a38377fd99100d</t>
        </is>
      </c>
      <c r="C6442" t="inlineStr">
        <is>
          <t>2016-08-31 10:02:30+00:00</t>
        </is>
      </c>
      <c r="D6442" t="inlineStr">
        <is>
          <t>verchange</t>
        </is>
      </c>
      <c r="E6442" t="inlineStr">
        <is>
          <t>scikit-learn</t>
        </is>
      </c>
      <c r="F6442">
        <f>=0.17.1</f>
        <v/>
      </c>
      <c r="G6442" t="inlineStr">
        <is>
          <t>scikit-learn</t>
        </is>
      </c>
      <c r="H6442" t="inlineStr"/>
    </row>
    <row r="6443">
      <c r="A6443" t="inlineStr">
        <is>
          <t>autologin</t>
        </is>
      </c>
      <c r="B6443" t="inlineStr">
        <is>
          <t>33d382971336e1628212bdc89c189200dfd87c9d</t>
        </is>
      </c>
      <c r="C6443" t="inlineStr">
        <is>
          <t>2017-05-24 08:49:33+00:00</t>
        </is>
      </c>
      <c r="D6443" t="inlineStr">
        <is>
          <t>verchange</t>
        </is>
      </c>
      <c r="E6443" t="inlineStr">
        <is>
          <t>Flask-Admin</t>
        </is>
      </c>
      <c r="F6443">
        <f>=1.4.2</f>
        <v/>
      </c>
      <c r="G6443" t="inlineStr">
        <is>
          <t>Flask-Admin</t>
        </is>
      </c>
      <c r="H6443">
        <f>=1.4.0</f>
        <v/>
      </c>
    </row>
    <row r="6444">
      <c r="A6444" t="inlineStr">
        <is>
          <t>octavia</t>
        </is>
      </c>
      <c r="B6444" t="inlineStr">
        <is>
          <t>ecfca348904560c341e84644137b9c0aa09b3949</t>
        </is>
      </c>
      <c r="C6444" t="inlineStr">
        <is>
          <t>2016-03-15 18:33:10+00:00</t>
        </is>
      </c>
      <c r="D6444" t="inlineStr">
        <is>
          <t>verchange</t>
        </is>
      </c>
      <c r="E6444" t="inlineStr">
        <is>
          <t>keystonemiddleware</t>
        </is>
      </c>
      <c r="F6444" t="inlineStr">
        <is>
          <t>&gt;=4.0.0;!=4.1.0</t>
        </is>
      </c>
      <c r="G6444" t="inlineStr">
        <is>
          <t>keystonemiddleware</t>
        </is>
      </c>
      <c r="H6444" t="inlineStr">
        <is>
          <t>&gt;=2.0.0</t>
        </is>
      </c>
    </row>
    <row r="6445">
      <c r="A6445" t="inlineStr">
        <is>
          <t>octavia</t>
        </is>
      </c>
      <c r="B6445" t="inlineStr">
        <is>
          <t>ecfca348904560c341e84644137b9c0aa09b3949</t>
        </is>
      </c>
      <c r="C6445" t="inlineStr">
        <is>
          <t>2016-03-15 18:33:10+00:00</t>
        </is>
      </c>
      <c r="D6445" t="inlineStr">
        <is>
          <t>verchange</t>
        </is>
      </c>
      <c r="E6445" t="inlineStr">
        <is>
          <t>taskflow</t>
        </is>
      </c>
      <c r="F6445" t="inlineStr">
        <is>
          <t>&gt;=1.26.0</t>
        </is>
      </c>
      <c r="G6445" t="inlineStr">
        <is>
          <t>taskflow</t>
        </is>
      </c>
      <c r="H6445" t="inlineStr">
        <is>
          <t>&gt;=1.16.0</t>
        </is>
      </c>
    </row>
    <row r="6446">
      <c r="A6446" t="inlineStr">
        <is>
          <t>octavia</t>
        </is>
      </c>
      <c r="B6446" t="inlineStr">
        <is>
          <t>ecfca348904560c341e84644137b9c0aa09b3949</t>
        </is>
      </c>
      <c r="C6446" t="inlineStr">
        <is>
          <t>2016-03-15 18:33:10+00:00</t>
        </is>
      </c>
      <c r="D6446" t="inlineStr">
        <is>
          <t>verchange</t>
        </is>
      </c>
      <c r="E6446" t="inlineStr">
        <is>
          <t>requests</t>
        </is>
      </c>
      <c r="F6446" t="inlineStr">
        <is>
          <t>&gt;=2.8.1;!=2.9.0</t>
        </is>
      </c>
      <c r="G6446" t="inlineStr">
        <is>
          <t>requests</t>
        </is>
      </c>
      <c r="H6446" t="inlineStr">
        <is>
          <t>&gt;=2.5.2</t>
        </is>
      </c>
    </row>
    <row r="6447">
      <c r="A6447" t="inlineStr">
        <is>
          <t>octavia</t>
        </is>
      </c>
      <c r="B6447" t="inlineStr">
        <is>
          <t>ecfca348904560c341e84644137b9c0aa09b3949</t>
        </is>
      </c>
      <c r="C6447" t="inlineStr">
        <is>
          <t>2016-03-15 18:33:10+00:00</t>
        </is>
      </c>
      <c r="D6447" t="inlineStr">
        <is>
          <t>verchange</t>
        </is>
      </c>
      <c r="E6447" t="inlineStr">
        <is>
          <t>WSME</t>
        </is>
      </c>
      <c r="F6447" t="inlineStr">
        <is>
          <t>&gt;=0.8</t>
        </is>
      </c>
      <c r="G6447" t="inlineStr">
        <is>
          <t>WSME</t>
        </is>
      </c>
      <c r="H6447" t="inlineStr">
        <is>
          <t>&gt;=0.7</t>
        </is>
      </c>
    </row>
    <row r="6448">
      <c r="A6448" t="inlineStr">
        <is>
          <t>octavia</t>
        </is>
      </c>
      <c r="B6448" t="inlineStr">
        <is>
          <t>ecfca348904560c341e84644137b9c0aa09b3949</t>
        </is>
      </c>
      <c r="C6448" t="inlineStr">
        <is>
          <t>2016-03-15 18:33:10+00:00</t>
        </is>
      </c>
      <c r="D6448" t="inlineStr">
        <is>
          <t>verchange</t>
        </is>
      </c>
      <c r="E6448" t="inlineStr">
        <is>
          <t>SQLAlchemy</t>
        </is>
      </c>
      <c r="F6448" t="inlineStr">
        <is>
          <t>&lt;1.1.0;&gt;=1.0.10</t>
        </is>
      </c>
      <c r="G6448" t="inlineStr">
        <is>
          <t>SQLAlchemy</t>
        </is>
      </c>
      <c r="H6448" t="inlineStr">
        <is>
          <t>&gt;=0.9.9;&lt;1.1.0</t>
        </is>
      </c>
    </row>
    <row r="6449">
      <c r="A6449" t="inlineStr">
        <is>
          <t>octavia</t>
        </is>
      </c>
      <c r="B6449" t="inlineStr">
        <is>
          <t>ecfca348904560c341e84644137b9c0aa09b3949</t>
        </is>
      </c>
      <c r="C6449" t="inlineStr">
        <is>
          <t>2016-03-15 18:33:10+00:00</t>
        </is>
      </c>
      <c r="D6449" t="inlineStr">
        <is>
          <t>verchange</t>
        </is>
      </c>
      <c r="E6449" t="inlineStr">
        <is>
          <t>six</t>
        </is>
      </c>
      <c r="F6449" t="inlineStr">
        <is>
          <t>&gt;=1.9.0</t>
        </is>
      </c>
      <c r="G6449" t="inlineStr">
        <is>
          <t>six</t>
        </is>
      </c>
      <c r="H6449" t="inlineStr">
        <is>
          <t>&gt;=1.9.0</t>
        </is>
      </c>
    </row>
    <row r="6450">
      <c r="A6450" t="inlineStr">
        <is>
          <t>octavia</t>
        </is>
      </c>
      <c r="B6450" t="inlineStr">
        <is>
          <t>ecfca348904560c341e84644137b9c0aa09b3949</t>
        </is>
      </c>
      <c r="C6450" t="inlineStr">
        <is>
          <t>2016-03-15 18:33:10+00:00</t>
        </is>
      </c>
      <c r="D6450" t="inlineStr">
        <is>
          <t>verchange</t>
        </is>
      </c>
      <c r="E6450" t="inlineStr">
        <is>
          <t>netifaces</t>
        </is>
      </c>
      <c r="F6450" t="inlineStr">
        <is>
          <t>&gt;=0.10.4</t>
        </is>
      </c>
      <c r="G6450" t="inlineStr">
        <is>
          <t>netifaces</t>
        </is>
      </c>
      <c r="H6450" t="inlineStr">
        <is>
          <t>&gt;=0.10.4</t>
        </is>
      </c>
    </row>
    <row r="6451">
      <c r="A6451" t="inlineStr">
        <is>
          <t>octavia</t>
        </is>
      </c>
      <c r="B6451" t="inlineStr">
        <is>
          <t>ecfca348904560c341e84644137b9c0aa09b3949</t>
        </is>
      </c>
      <c r="C6451" t="inlineStr">
        <is>
          <t>2016-03-15 18:33:10+00:00</t>
        </is>
      </c>
      <c r="D6451" t="inlineStr">
        <is>
          <t>verchange</t>
        </is>
      </c>
      <c r="E6451" t="inlineStr">
        <is>
          <t>WebOb</t>
        </is>
      </c>
      <c r="F6451" t="inlineStr">
        <is>
          <t>&gt;=1.2.3</t>
        </is>
      </c>
      <c r="G6451" t="inlineStr">
        <is>
          <t>WebOb</t>
        </is>
      </c>
      <c r="H6451" t="inlineStr">
        <is>
          <t>&gt;=1.2.3</t>
        </is>
      </c>
    </row>
    <row r="6452">
      <c r="A6452" t="inlineStr">
        <is>
          <t>octavia</t>
        </is>
      </c>
      <c r="B6452" t="inlineStr">
        <is>
          <t>ecfca348904560c341e84644137b9c0aa09b3949</t>
        </is>
      </c>
      <c r="C6452" t="inlineStr">
        <is>
          <t>2016-03-15 18:33:10+00:00</t>
        </is>
      </c>
      <c r="D6452" t="inlineStr">
        <is>
          <t>verchange</t>
        </is>
      </c>
      <c r="E6452" t="inlineStr">
        <is>
          <t>pecan</t>
        </is>
      </c>
      <c r="F6452" t="inlineStr">
        <is>
          <t>&gt;=1.0.0</t>
        </is>
      </c>
      <c r="G6452" t="inlineStr">
        <is>
          <t>pecan</t>
        </is>
      </c>
      <c r="H6452" t="inlineStr">
        <is>
          <t>&gt;=1.0.0</t>
        </is>
      </c>
    </row>
    <row r="6453">
      <c r="A6453" t="inlineStr">
        <is>
          <t>octavia</t>
        </is>
      </c>
      <c r="B6453" t="inlineStr">
        <is>
          <t>ecfca348904560c341e84644137b9c0aa09b3949</t>
        </is>
      </c>
      <c r="C6453" t="inlineStr">
        <is>
          <t>2016-03-15 18:33:10+00:00</t>
        </is>
      </c>
      <c r="D6453" t="inlineStr">
        <is>
          <t>verchange</t>
        </is>
      </c>
      <c r="E6453" t="inlineStr">
        <is>
          <t>oslo.middleware</t>
        </is>
      </c>
      <c r="F6453" t="inlineStr">
        <is>
          <t>&gt;=3.0.0</t>
        </is>
      </c>
      <c r="G6453" t="inlineStr">
        <is>
          <t>oslo.middleware</t>
        </is>
      </c>
      <c r="H6453" t="inlineStr">
        <is>
          <t>&gt;=2.8.0</t>
        </is>
      </c>
    </row>
    <row r="6454">
      <c r="A6454" t="inlineStr">
        <is>
          <t>octavia</t>
        </is>
      </c>
      <c r="B6454" t="inlineStr">
        <is>
          <t>ecfca348904560c341e84644137b9c0aa09b3949</t>
        </is>
      </c>
      <c r="C6454" t="inlineStr">
        <is>
          <t>2016-03-15 18:33:10+00:00</t>
        </is>
      </c>
      <c r="D6454" t="inlineStr">
        <is>
          <t>verchange</t>
        </is>
      </c>
      <c r="E6454" t="inlineStr">
        <is>
          <t>cryptography</t>
        </is>
      </c>
      <c r="F6454" t="inlineStr">
        <is>
          <t>&gt;=1.0</t>
        </is>
      </c>
      <c r="G6454" t="inlineStr">
        <is>
          <t>cryptography</t>
        </is>
      </c>
      <c r="H6454" t="inlineStr">
        <is>
          <t>&gt;=1.0</t>
        </is>
      </c>
    </row>
    <row r="6455">
      <c r="A6455" t="inlineStr">
        <is>
          <t>octavia</t>
        </is>
      </c>
      <c r="B6455" t="inlineStr">
        <is>
          <t>ecfca348904560c341e84644137b9c0aa09b3949</t>
        </is>
      </c>
      <c r="C6455" t="inlineStr">
        <is>
          <t>2016-03-15 18:33:10+00:00</t>
        </is>
      </c>
      <c r="D6455" t="inlineStr">
        <is>
          <t>verchange</t>
        </is>
      </c>
      <c r="E6455" t="inlineStr">
        <is>
          <t>eventlet</t>
        </is>
      </c>
      <c r="F6455" t="inlineStr">
        <is>
          <t>&gt;=0.18.2;!=0.18.3</t>
        </is>
      </c>
      <c r="G6455" t="inlineStr">
        <is>
          <t>eventlet</t>
        </is>
      </c>
      <c r="H6455" t="inlineStr">
        <is>
          <t>&gt;=0.17.4</t>
        </is>
      </c>
    </row>
    <row r="6456">
      <c r="A6456" t="inlineStr">
        <is>
          <t>octavia</t>
        </is>
      </c>
      <c r="B6456" t="inlineStr">
        <is>
          <t>ecfca348904560c341e84644137b9c0aa09b3949</t>
        </is>
      </c>
      <c r="C6456" t="inlineStr">
        <is>
          <t>2016-03-15 18:33:10+00:00</t>
        </is>
      </c>
      <c r="D6456" t="inlineStr">
        <is>
          <t>verchange</t>
        </is>
      </c>
      <c r="E6456" t="inlineStr">
        <is>
          <t>oslo.config</t>
        </is>
      </c>
      <c r="F6456" t="inlineStr">
        <is>
          <t>&gt;=3.7.0</t>
        </is>
      </c>
      <c r="G6456" t="inlineStr">
        <is>
          <t>oslo.config</t>
        </is>
      </c>
      <c r="H6456" t="inlineStr">
        <is>
          <t>&gt;=2.3.0</t>
        </is>
      </c>
    </row>
    <row r="6457">
      <c r="A6457" t="inlineStr">
        <is>
          <t>octavia</t>
        </is>
      </c>
      <c r="B6457" t="inlineStr">
        <is>
          <t>ecfca348904560c341e84644137b9c0aa09b3949</t>
        </is>
      </c>
      <c r="C6457" t="inlineStr">
        <is>
          <t>2016-03-15 18:33:10+00:00</t>
        </is>
      </c>
      <c r="D6457" t="inlineStr">
        <is>
          <t>verchange</t>
        </is>
      </c>
      <c r="E6457" t="inlineStr">
        <is>
          <t>python-novaclient</t>
        </is>
      </c>
      <c r="F6457" t="inlineStr">
        <is>
          <t>!=2.33.0;&gt;=2.29.0</t>
        </is>
      </c>
      <c r="G6457" t="inlineStr">
        <is>
          <t>python-novaclient</t>
        </is>
      </c>
      <c r="H6457" t="inlineStr">
        <is>
          <t>&gt;=2.28.1</t>
        </is>
      </c>
    </row>
    <row r="6458">
      <c r="A6458" t="inlineStr">
        <is>
          <t>octavia</t>
        </is>
      </c>
      <c r="B6458" t="inlineStr">
        <is>
          <t>ecfca348904560c341e84644137b9c0aa09b3949</t>
        </is>
      </c>
      <c r="C6458" t="inlineStr">
        <is>
          <t>2016-03-15 18:33:10+00:00</t>
        </is>
      </c>
      <c r="D6458" t="inlineStr">
        <is>
          <t>verchange</t>
        </is>
      </c>
      <c r="E6458" t="inlineStr">
        <is>
          <t>oslo.db</t>
        </is>
      </c>
      <c r="F6458" t="inlineStr">
        <is>
          <t>&gt;=4.1.0</t>
        </is>
      </c>
      <c r="G6458" t="inlineStr">
        <is>
          <t>oslo.db</t>
        </is>
      </c>
      <c r="H6458" t="inlineStr">
        <is>
          <t>&gt;=2.4.1</t>
        </is>
      </c>
    </row>
    <row r="6459">
      <c r="A6459" t="inlineStr">
        <is>
          <t>octavia</t>
        </is>
      </c>
      <c r="B6459" t="inlineStr">
        <is>
          <t>ecfca348904560c341e84644137b9c0aa09b3949</t>
        </is>
      </c>
      <c r="C6459" t="inlineStr">
        <is>
          <t>2016-03-15 18:33:10+00:00</t>
        </is>
      </c>
      <c r="D6459" t="inlineStr">
        <is>
          <t>verchange</t>
        </is>
      </c>
      <c r="E6459" t="inlineStr">
        <is>
          <t>oslo.messaging</t>
        </is>
      </c>
      <c r="F6459" t="inlineStr">
        <is>
          <t>&gt;=4.0.0</t>
        </is>
      </c>
      <c r="G6459" t="inlineStr">
        <is>
          <t>oslo.messaging</t>
        </is>
      </c>
      <c r="H6459" t="inlineStr">
        <is>
          <t>!=1.17.0;&gt;=1.16.0;!=1.17.1</t>
        </is>
      </c>
    </row>
    <row r="6460">
      <c r="A6460" t="inlineStr">
        <is>
          <t>octavia</t>
        </is>
      </c>
      <c r="B6460" t="inlineStr">
        <is>
          <t>ecfca348904560c341e84644137b9c0aa09b3949</t>
        </is>
      </c>
      <c r="C6460" t="inlineStr">
        <is>
          <t>2016-03-15 18:33:10+00:00</t>
        </is>
      </c>
      <c r="D6460" t="inlineStr">
        <is>
          <t>verchange</t>
        </is>
      </c>
      <c r="E6460" t="inlineStr">
        <is>
          <t>Babel</t>
        </is>
      </c>
      <c r="F6460" t="inlineStr">
        <is>
          <t>&gt;=1.3</t>
        </is>
      </c>
      <c r="G6460" t="inlineStr">
        <is>
          <t>Babel</t>
        </is>
      </c>
      <c r="H6460" t="inlineStr">
        <is>
          <t>&gt;=1.3</t>
        </is>
      </c>
    </row>
    <row r="6461">
      <c r="A6461" t="inlineStr">
        <is>
          <t>octavia</t>
        </is>
      </c>
      <c r="B6461" t="inlineStr">
        <is>
          <t>ecfca348904560c341e84644137b9c0aa09b3949</t>
        </is>
      </c>
      <c r="C6461" t="inlineStr">
        <is>
          <t>2016-03-15 18:33:10+00:00</t>
        </is>
      </c>
      <c r="D6461" t="inlineStr">
        <is>
          <t>verchange</t>
        </is>
      </c>
      <c r="E6461" t="inlineStr">
        <is>
          <t>alembic</t>
        </is>
      </c>
      <c r="F6461" t="inlineStr">
        <is>
          <t>&gt;=0.8.0</t>
        </is>
      </c>
      <c r="G6461" t="inlineStr">
        <is>
          <t>alembic</t>
        </is>
      </c>
      <c r="H6461" t="inlineStr">
        <is>
          <t>&gt;=0.8.0</t>
        </is>
      </c>
    </row>
    <row r="6462">
      <c r="A6462" t="inlineStr">
        <is>
          <t>octavia</t>
        </is>
      </c>
      <c r="B6462" t="inlineStr">
        <is>
          <t>ecfca348904560c341e84644137b9c0aa09b3949</t>
        </is>
      </c>
      <c r="C6462" t="inlineStr">
        <is>
          <t>2016-03-15 18:33:10+00:00</t>
        </is>
      </c>
      <c r="D6462" t="inlineStr">
        <is>
          <t>verchange</t>
        </is>
      </c>
      <c r="E6462" t="inlineStr">
        <is>
          <t>python-barbicanclient</t>
        </is>
      </c>
      <c r="F6462" t="inlineStr">
        <is>
          <t>&gt;=3.3.0</t>
        </is>
      </c>
      <c r="G6462" t="inlineStr">
        <is>
          <t>python-barbicanclient</t>
        </is>
      </c>
      <c r="H6462" t="inlineStr">
        <is>
          <t>&gt;=3.3.0</t>
        </is>
      </c>
    </row>
    <row r="6463">
      <c r="A6463" t="inlineStr">
        <is>
          <t>octavia</t>
        </is>
      </c>
      <c r="B6463" t="inlineStr">
        <is>
          <t>ecfca348904560c341e84644137b9c0aa09b3949</t>
        </is>
      </c>
      <c r="C6463" t="inlineStr">
        <is>
          <t>2016-03-15 18:33:10+00:00</t>
        </is>
      </c>
      <c r="D6463" t="inlineStr">
        <is>
          <t>verchange</t>
        </is>
      </c>
      <c r="E6463" t="inlineStr">
        <is>
          <t>oslo.log</t>
        </is>
      </c>
      <c r="F6463" t="inlineStr">
        <is>
          <t>&gt;=1.14.0</t>
        </is>
      </c>
      <c r="G6463" t="inlineStr">
        <is>
          <t>oslo.log</t>
        </is>
      </c>
      <c r="H6463" t="inlineStr">
        <is>
          <t>&gt;=1.8.0</t>
        </is>
      </c>
    </row>
    <row r="6464">
      <c r="A6464" t="inlineStr">
        <is>
          <t>octavia</t>
        </is>
      </c>
      <c r="B6464" t="inlineStr">
        <is>
          <t>ecfca348904560c341e84644137b9c0aa09b3949</t>
        </is>
      </c>
      <c r="C6464" t="inlineStr">
        <is>
          <t>2016-03-15 18:33:10+00:00</t>
        </is>
      </c>
      <c r="D6464" t="inlineStr">
        <is>
          <t>verchange</t>
        </is>
      </c>
      <c r="E6464" t="inlineStr">
        <is>
          <t>oslo.utils</t>
        </is>
      </c>
      <c r="F6464" t="inlineStr">
        <is>
          <t>&gt;=3.5.0</t>
        </is>
      </c>
      <c r="G6464" t="inlineStr">
        <is>
          <t>oslo.utils</t>
        </is>
      </c>
      <c r="H6464" t="inlineStr">
        <is>
          <t>&gt;=2.0.0</t>
        </is>
      </c>
    </row>
    <row r="6465">
      <c r="A6465" t="inlineStr">
        <is>
          <t>octavia</t>
        </is>
      </c>
      <c r="B6465" t="inlineStr">
        <is>
          <t>ecfca348904560c341e84644137b9c0aa09b3949</t>
        </is>
      </c>
      <c r="C6465" t="inlineStr">
        <is>
          <t>2016-03-15 18:33:10+00:00</t>
        </is>
      </c>
      <c r="D6465" t="inlineStr">
        <is>
          <t>verchange</t>
        </is>
      </c>
      <c r="E6465" t="inlineStr">
        <is>
          <t>pyOpenSSL</t>
        </is>
      </c>
      <c r="F6465" t="inlineStr">
        <is>
          <t>&gt;=0.14</t>
        </is>
      </c>
      <c r="G6465" t="inlineStr">
        <is>
          <t>pyOpenSSL</t>
        </is>
      </c>
      <c r="H6465" t="inlineStr">
        <is>
          <t>&gt;=0.14</t>
        </is>
      </c>
    </row>
    <row r="6466">
      <c r="A6466" t="inlineStr">
        <is>
          <t>octavia</t>
        </is>
      </c>
      <c r="B6466" t="inlineStr">
        <is>
          <t>ecfca348904560c341e84644137b9c0aa09b3949</t>
        </is>
      </c>
      <c r="C6466" t="inlineStr">
        <is>
          <t>2016-03-15 18:33:10+00:00</t>
        </is>
      </c>
      <c r="D6466" t="inlineStr">
        <is>
          <t>verchange</t>
        </is>
      </c>
      <c r="E6466" t="inlineStr">
        <is>
          <t>python-neutronclient</t>
        </is>
      </c>
      <c r="F6466" t="inlineStr">
        <is>
          <t>&gt;=2.6.0;!=4.1.0</t>
        </is>
      </c>
      <c r="G6466" t="inlineStr">
        <is>
          <t>python-neutronclient</t>
        </is>
      </c>
      <c r="H6466" t="inlineStr">
        <is>
          <t>&gt;=2.6.0</t>
        </is>
      </c>
    </row>
    <row r="6467">
      <c r="A6467" t="inlineStr">
        <is>
          <t>octavia</t>
        </is>
      </c>
      <c r="B6467" t="inlineStr">
        <is>
          <t>ecfca348904560c341e84644137b9c0aa09b3949</t>
        </is>
      </c>
      <c r="C6467" t="inlineStr">
        <is>
          <t>2016-03-15 18:33:10+00:00</t>
        </is>
      </c>
      <c r="D6467" t="inlineStr">
        <is>
          <t>verchange</t>
        </is>
      </c>
      <c r="E6467" t="inlineStr">
        <is>
          <t>Flask</t>
        </is>
      </c>
      <c r="F6467" t="inlineStr">
        <is>
          <t>&lt;1.0;&gt;=0.10</t>
        </is>
      </c>
      <c r="G6467" t="inlineStr">
        <is>
          <t>Flask</t>
        </is>
      </c>
      <c r="H6467" t="inlineStr">
        <is>
          <t>&lt;1.0;&gt;=0.10</t>
        </is>
      </c>
    </row>
    <row r="6468">
      <c r="A6468" t="inlineStr">
        <is>
          <t>octavia</t>
        </is>
      </c>
      <c r="B6468" t="inlineStr">
        <is>
          <t>ecfca348904560c341e84644137b9c0aa09b3949</t>
        </is>
      </c>
      <c r="C6468" t="inlineStr">
        <is>
          <t>2016-03-15 18:33:10+00:00</t>
        </is>
      </c>
      <c r="D6468" t="inlineStr">
        <is>
          <t>verchange</t>
        </is>
      </c>
      <c r="E6468" t="inlineStr">
        <is>
          <t>pbr</t>
        </is>
      </c>
      <c r="F6468" t="inlineStr">
        <is>
          <t>&gt;=1.6</t>
        </is>
      </c>
      <c r="G6468" t="inlineStr">
        <is>
          <t>pbr</t>
        </is>
      </c>
      <c r="H6468" t="inlineStr">
        <is>
          <t>&gt;=1.6</t>
        </is>
      </c>
    </row>
    <row r="6469">
      <c r="A6469" t="inlineStr">
        <is>
          <t>octavia</t>
        </is>
      </c>
      <c r="B6469" t="inlineStr">
        <is>
          <t>ecfca348904560c341e84644137b9c0aa09b3949</t>
        </is>
      </c>
      <c r="C6469" t="inlineStr">
        <is>
          <t>2016-03-15 18:33:10+00:00</t>
        </is>
      </c>
      <c r="D6469" t="inlineStr">
        <is>
          <t>verchange</t>
        </is>
      </c>
      <c r="E6469" t="inlineStr">
        <is>
          <t>Jinja2</t>
        </is>
      </c>
      <c r="F6469" t="inlineStr">
        <is>
          <t>&gt;=2.8</t>
        </is>
      </c>
      <c r="G6469" t="inlineStr">
        <is>
          <t>Jinja2</t>
        </is>
      </c>
      <c r="H6469" t="inlineStr">
        <is>
          <t>&gt;=2.6</t>
        </is>
      </c>
    </row>
    <row r="6470">
      <c r="A6470" t="inlineStr">
        <is>
          <t>octavia</t>
        </is>
      </c>
      <c r="B6470" t="inlineStr">
        <is>
          <t>ecfca348904560c341e84644137b9c0aa09b3949</t>
        </is>
      </c>
      <c r="C6470" t="inlineStr">
        <is>
          <t>2016-03-15 18:33:10+00:00</t>
        </is>
      </c>
      <c r="D6470" t="inlineStr">
        <is>
          <t>verchange</t>
        </is>
      </c>
      <c r="E6470" t="inlineStr">
        <is>
          <t>oslo.serialization</t>
        </is>
      </c>
      <c r="F6470" t="inlineStr">
        <is>
          <t>&gt;=1.10.0</t>
        </is>
      </c>
      <c r="G6470" t="inlineStr">
        <is>
          <t>oslo.serialization</t>
        </is>
      </c>
      <c r="H6470" t="inlineStr">
        <is>
          <t>&gt;=1.4.0</t>
        </is>
      </c>
    </row>
    <row r="6471">
      <c r="A6471" t="inlineStr">
        <is>
          <t>octavia</t>
        </is>
      </c>
      <c r="B6471" t="inlineStr">
        <is>
          <t>ecfca348904560c341e84644137b9c0aa09b3949</t>
        </is>
      </c>
      <c r="C6471" t="inlineStr">
        <is>
          <t>2016-03-15 18:33:10+00:00</t>
        </is>
      </c>
      <c r="D6471" t="inlineStr">
        <is>
          <t>verchange</t>
        </is>
      </c>
      <c r="E6471" t="inlineStr">
        <is>
          <t>oslo.i18n</t>
        </is>
      </c>
      <c r="F6471" t="inlineStr">
        <is>
          <t>&gt;=2.1.0</t>
        </is>
      </c>
      <c r="G6471" t="inlineStr">
        <is>
          <t>oslo.i18n</t>
        </is>
      </c>
      <c r="H6471" t="inlineStr">
        <is>
          <t>&gt;=1.5.0</t>
        </is>
      </c>
    </row>
    <row r="6472">
      <c r="A6472" t="inlineStr">
        <is>
          <t>octavia</t>
        </is>
      </c>
      <c r="B6472" t="inlineStr">
        <is>
          <t>ecfca348904560c341e84644137b9c0aa09b3949</t>
        </is>
      </c>
      <c r="C6472" t="inlineStr">
        <is>
          <t>2016-03-15 18:33:10+00:00</t>
        </is>
      </c>
      <c r="D6472" t="inlineStr">
        <is>
          <t>add</t>
        </is>
      </c>
      <c r="E6472" t="inlineStr">
        <is>
          <t>rfc3986</t>
        </is>
      </c>
      <c r="F6472" t="inlineStr">
        <is>
          <t>&gt;=0.2.0</t>
        </is>
      </c>
      <c r="G6472" t="inlineStr"/>
      <c r="H6472" t="inlineStr"/>
    </row>
    <row r="6473">
      <c r="A6473" t="inlineStr">
        <is>
          <t>octavia</t>
        </is>
      </c>
      <c r="B6473" t="inlineStr">
        <is>
          <t>ecfca348904560c341e84644137b9c0aa09b3949</t>
        </is>
      </c>
      <c r="C6473" t="inlineStr">
        <is>
          <t>2016-03-15 18:33:10+00:00</t>
        </is>
      </c>
      <c r="D6473" t="inlineStr">
        <is>
          <t>add</t>
        </is>
      </c>
      <c r="E6473" t="inlineStr">
        <is>
          <t>keystoneauth1</t>
        </is>
      </c>
      <c r="F6473" t="inlineStr">
        <is>
          <t>&gt;=2.1.0</t>
        </is>
      </c>
      <c r="G6473" t="inlineStr"/>
      <c r="H6473" t="inlineStr"/>
    </row>
    <row r="6474">
      <c r="A6474" t="inlineStr">
        <is>
          <t>octavia</t>
        </is>
      </c>
      <c r="B6474" t="inlineStr">
        <is>
          <t>ecfca348904560c341e84644137b9c0aa09b3949</t>
        </is>
      </c>
      <c r="C6474" t="inlineStr">
        <is>
          <t>2016-03-15 18:33:10+00:00</t>
        </is>
      </c>
      <c r="D6474" t="inlineStr">
        <is>
          <t>add</t>
        </is>
      </c>
      <c r="E6474" t="inlineStr">
        <is>
          <t>oslo.reports</t>
        </is>
      </c>
      <c r="F6474" t="inlineStr">
        <is>
          <t>&gt;=0.6.0</t>
        </is>
      </c>
      <c r="G6474" t="inlineStr"/>
      <c r="H6474" t="inlineStr"/>
    </row>
    <row r="6475">
      <c r="A6475" t="inlineStr">
        <is>
          <t>octavia</t>
        </is>
      </c>
      <c r="B6475" t="inlineStr">
        <is>
          <t>ecfca348904560c341e84644137b9c0aa09b3949</t>
        </is>
      </c>
      <c r="C6475" t="inlineStr">
        <is>
          <t>2016-03-15 18:33:10+00:00</t>
        </is>
      </c>
      <c r="D6475" t="inlineStr">
        <is>
          <t>add</t>
        </is>
      </c>
      <c r="E6475" t="inlineStr">
        <is>
          <t>oslo.service</t>
        </is>
      </c>
      <c r="F6475" t="inlineStr">
        <is>
          <t>&gt;=1.0.0</t>
        </is>
      </c>
      <c r="G6475" t="inlineStr"/>
      <c r="H6475" t="inlineStr"/>
    </row>
    <row r="6476">
      <c r="A6476" t="inlineStr">
        <is>
          <t>octavia</t>
        </is>
      </c>
      <c r="B6476" t="inlineStr">
        <is>
          <t>ecfca348904560c341e84644137b9c0aa09b3949</t>
        </is>
      </c>
      <c r="C6476" t="inlineStr">
        <is>
          <t>2016-03-15 18:33:10+00:00</t>
        </is>
      </c>
      <c r="D6476" t="inlineStr">
        <is>
          <t>add</t>
        </is>
      </c>
      <c r="E6476" t="inlineStr">
        <is>
          <t>python-glanceclient</t>
        </is>
      </c>
      <c r="F6476" t="inlineStr">
        <is>
          <t>&gt;=2.0.0</t>
        </is>
      </c>
      <c r="G6476" t="inlineStr"/>
      <c r="H6476" t="inlineStr"/>
    </row>
    <row r="6477">
      <c r="A6477" t="inlineStr">
        <is>
          <t>octavia</t>
        </is>
      </c>
      <c r="B6477" t="inlineStr">
        <is>
          <t>ecfca348904560c341e84644137b9c0aa09b3949</t>
        </is>
      </c>
      <c r="C6477" t="inlineStr">
        <is>
          <t>2016-03-15 18:33:10+00:00</t>
        </is>
      </c>
      <c r="D6477" t="inlineStr">
        <is>
          <t>rem</t>
        </is>
      </c>
      <c r="E6477" t="inlineStr"/>
      <c r="F6477" t="inlineStr"/>
      <c r="G6477" t="inlineStr">
        <is>
          <t>anyjson</t>
        </is>
      </c>
      <c r="H6477" t="inlineStr">
        <is>
          <t>&gt;=0.3.3</t>
        </is>
      </c>
    </row>
    <row r="6478">
      <c r="A6478" t="inlineStr">
        <is>
          <t>octavia</t>
        </is>
      </c>
      <c r="B6478" t="inlineStr">
        <is>
          <t>ecfca348904560c341e84644137b9c0aa09b3949</t>
        </is>
      </c>
      <c r="C6478" t="inlineStr">
        <is>
          <t>2016-03-15 18:33:10+00:00</t>
        </is>
      </c>
      <c r="D6478" t="inlineStr">
        <is>
          <t>rem</t>
        </is>
      </c>
      <c r="E6478" t="inlineStr"/>
      <c r="F6478" t="inlineStr"/>
      <c r="G6478" t="inlineStr">
        <is>
          <t>iso8601</t>
        </is>
      </c>
      <c r="H6478" t="inlineStr">
        <is>
          <t>&gt;=0.1.9</t>
        </is>
      </c>
    </row>
    <row r="6479">
      <c r="A6479" t="inlineStr">
        <is>
          <t>octavia</t>
        </is>
      </c>
      <c r="B6479" t="inlineStr">
        <is>
          <t>ecfca348904560c341e84644137b9c0aa09b3949</t>
        </is>
      </c>
      <c r="C6479" t="inlineStr">
        <is>
          <t>2016-03-15 18:33:10+00:00</t>
        </is>
      </c>
      <c r="D6479" t="inlineStr">
        <is>
          <t>rem</t>
        </is>
      </c>
      <c r="E6479" t="inlineStr"/>
      <c r="F6479" t="inlineStr"/>
      <c r="G6479" t="inlineStr">
        <is>
          <t>jsonrpclib</t>
        </is>
      </c>
      <c r="H6479" t="inlineStr"/>
    </row>
    <row r="6480">
      <c r="A6480" t="inlineStr">
        <is>
          <t>octavia</t>
        </is>
      </c>
      <c r="B6480" t="inlineStr">
        <is>
          <t>ecfca348904560c341e84644137b9c0aa09b3949</t>
        </is>
      </c>
      <c r="C6480" t="inlineStr">
        <is>
          <t>2016-03-15 18:33:10+00:00</t>
        </is>
      </c>
      <c r="D6480" t="inlineStr">
        <is>
          <t>rem</t>
        </is>
      </c>
      <c r="E6480" t="inlineStr"/>
      <c r="F6480" t="inlineStr"/>
      <c r="G6480" t="inlineStr">
        <is>
          <t>netaddr</t>
        </is>
      </c>
      <c r="H6480" t="inlineStr">
        <is>
          <t>!=0.7.16;&gt;=0.7.12</t>
        </is>
      </c>
    </row>
    <row r="6481">
      <c r="A6481" t="inlineStr">
        <is>
          <t>octavia</t>
        </is>
      </c>
      <c r="B6481" t="inlineStr">
        <is>
          <t>ecfca348904560c341e84644137b9c0aa09b3949</t>
        </is>
      </c>
      <c r="C6481" t="inlineStr">
        <is>
          <t>2016-03-15 18:33:10+00:00</t>
        </is>
      </c>
      <c r="D6481" t="inlineStr">
        <is>
          <t>rem</t>
        </is>
      </c>
      <c r="E6481" t="inlineStr"/>
      <c r="F6481" t="inlineStr"/>
      <c r="G6481" t="inlineStr">
        <is>
          <t>python-keystoneclient</t>
        </is>
      </c>
      <c r="H6481" t="inlineStr">
        <is>
          <t>&gt;=1.6.0</t>
        </is>
      </c>
    </row>
    <row r="6482">
      <c r="A6482" t="inlineStr">
        <is>
          <t>octavia</t>
        </is>
      </c>
      <c r="B6482" t="inlineStr">
        <is>
          <t>ecfca348904560c341e84644137b9c0aa09b3949</t>
        </is>
      </c>
      <c r="C6482" t="inlineStr">
        <is>
          <t>2016-03-15 18:33:10+00:00</t>
        </is>
      </c>
      <c r="D6482" t="inlineStr">
        <is>
          <t>rem</t>
        </is>
      </c>
      <c r="E6482" t="inlineStr"/>
      <c r="F6482" t="inlineStr"/>
      <c r="G6482" t="inlineStr">
        <is>
          <t>pyasn1</t>
        </is>
      </c>
      <c r="H6482" t="inlineStr"/>
    </row>
    <row r="6483">
      <c r="A6483" t="inlineStr">
        <is>
          <t>octavia</t>
        </is>
      </c>
      <c r="B6483" t="inlineStr">
        <is>
          <t>ecfca348904560c341e84644137b9c0aa09b3949</t>
        </is>
      </c>
      <c r="C6483" t="inlineStr">
        <is>
          <t>2016-03-15 18:33:10+00:00</t>
        </is>
      </c>
      <c r="D6483" t="inlineStr">
        <is>
          <t>rem</t>
        </is>
      </c>
      <c r="E6483" t="inlineStr"/>
      <c r="F6483" t="inlineStr"/>
      <c r="G6483" t="inlineStr">
        <is>
          <t>pyasn1-modules</t>
        </is>
      </c>
      <c r="H6483" t="inlineStr"/>
    </row>
    <row r="6484">
      <c r="A6484" t="inlineStr">
        <is>
          <t>octavia</t>
        </is>
      </c>
      <c r="B6484" t="inlineStr">
        <is>
          <t>ecfca348904560c341e84644137b9c0aa09b3949</t>
        </is>
      </c>
      <c r="C6484" t="inlineStr">
        <is>
          <t>2016-03-15 18:33:10+00:00</t>
        </is>
      </c>
      <c r="D6484" t="inlineStr">
        <is>
          <t>rem</t>
        </is>
      </c>
      <c r="E6484" t="inlineStr"/>
      <c r="F6484" t="inlineStr"/>
      <c r="G6484" t="inlineStr">
        <is>
          <t>paramiko</t>
        </is>
      </c>
      <c r="H6484" t="inlineStr">
        <is>
          <t>&gt;=1.13.0</t>
        </is>
      </c>
    </row>
    <row r="6485">
      <c r="A6485" t="inlineStr">
        <is>
          <t>octavia</t>
        </is>
      </c>
      <c r="B6485" t="inlineStr">
        <is>
          <t>ecfca348904560c341e84644137b9c0aa09b3949</t>
        </is>
      </c>
      <c r="C6485" t="inlineStr">
        <is>
          <t>2016-03-15 18:33:10+00:00</t>
        </is>
      </c>
      <c r="D6485" t="inlineStr">
        <is>
          <t>rem</t>
        </is>
      </c>
      <c r="E6485" t="inlineStr"/>
      <c r="F6485" t="inlineStr"/>
      <c r="G6485" t="inlineStr">
        <is>
          <t>networkx</t>
        </is>
      </c>
      <c r="H6485" t="inlineStr">
        <is>
          <t>&gt;=1.10</t>
        </is>
      </c>
    </row>
    <row r="6486">
      <c r="A6486" t="inlineStr">
        <is>
          <t>octavia</t>
        </is>
      </c>
      <c r="B6486" t="inlineStr">
        <is>
          <t>fc51b73e981d31fc3b5a4d44824116c68904a87d</t>
        </is>
      </c>
      <c r="C6486" t="inlineStr">
        <is>
          <t>2016-09-27 19:16:14+00:00</t>
        </is>
      </c>
      <c r="D6486" t="inlineStr">
        <is>
          <t>verchange</t>
        </is>
      </c>
      <c r="E6486" t="inlineStr">
        <is>
          <t>keystonemiddleware</t>
        </is>
      </c>
      <c r="F6486" t="inlineStr">
        <is>
          <t>!=4.5.0;&gt;=4.2.0</t>
        </is>
      </c>
      <c r="G6486" t="inlineStr">
        <is>
          <t>keystonemiddleware</t>
        </is>
      </c>
      <c r="H6486" t="inlineStr">
        <is>
          <t>&gt;=4.0.0;!=4.1.0</t>
        </is>
      </c>
    </row>
    <row r="6487">
      <c r="A6487" t="inlineStr">
        <is>
          <t>octavia</t>
        </is>
      </c>
      <c r="B6487" t="inlineStr">
        <is>
          <t>fc51b73e981d31fc3b5a4d44824116c68904a87d</t>
        </is>
      </c>
      <c r="C6487" t="inlineStr">
        <is>
          <t>2016-09-27 19:16:14+00:00</t>
        </is>
      </c>
      <c r="D6487" t="inlineStr">
        <is>
          <t>verchange</t>
        </is>
      </c>
      <c r="E6487" t="inlineStr">
        <is>
          <t>python-glanceclient</t>
        </is>
      </c>
      <c r="F6487" t="inlineStr">
        <is>
          <t>&gt;=2.5.0</t>
        </is>
      </c>
      <c r="G6487" t="inlineStr">
        <is>
          <t>python-glanceclient</t>
        </is>
      </c>
      <c r="H6487" t="inlineStr">
        <is>
          <t>&gt;=2.0.0</t>
        </is>
      </c>
    </row>
    <row r="6488">
      <c r="A6488" t="inlineStr">
        <is>
          <t>octavia</t>
        </is>
      </c>
      <c r="B6488" t="inlineStr">
        <is>
          <t>fc51b73e981d31fc3b5a4d44824116c68904a87d</t>
        </is>
      </c>
      <c r="C6488" t="inlineStr">
        <is>
          <t>2016-09-27 19:16:14+00:00</t>
        </is>
      </c>
      <c r="D6488" t="inlineStr">
        <is>
          <t>verchange</t>
        </is>
      </c>
      <c r="E6488" t="inlineStr">
        <is>
          <t>requests</t>
        </is>
      </c>
      <c r="F6488" t="inlineStr">
        <is>
          <t>&gt;=2.10.0</t>
        </is>
      </c>
      <c r="G6488" t="inlineStr">
        <is>
          <t>requests</t>
        </is>
      </c>
      <c r="H6488" t="inlineStr">
        <is>
          <t>&gt;=2.8.1;!=2.9.0</t>
        </is>
      </c>
    </row>
    <row r="6489">
      <c r="A6489" t="inlineStr">
        <is>
          <t>octavia</t>
        </is>
      </c>
      <c r="B6489" t="inlineStr">
        <is>
          <t>fc51b73e981d31fc3b5a4d44824116c68904a87d</t>
        </is>
      </c>
      <c r="C6489" t="inlineStr">
        <is>
          <t>2016-09-27 19:16:14+00:00</t>
        </is>
      </c>
      <c r="D6489" t="inlineStr">
        <is>
          <t>verchange</t>
        </is>
      </c>
      <c r="E6489" t="inlineStr">
        <is>
          <t>stevedore</t>
        </is>
      </c>
      <c r="F6489" t="inlineStr">
        <is>
          <t>&gt;=1.16.0</t>
        </is>
      </c>
      <c r="G6489" t="inlineStr">
        <is>
          <t>stevedore</t>
        </is>
      </c>
      <c r="H6489" t="inlineStr">
        <is>
          <t>&gt;=1.5.0</t>
        </is>
      </c>
    </row>
    <row r="6490">
      <c r="A6490" t="inlineStr">
        <is>
          <t>octavia</t>
        </is>
      </c>
      <c r="B6490" t="inlineStr">
        <is>
          <t>fc51b73e981d31fc3b5a4d44824116c68904a87d</t>
        </is>
      </c>
      <c r="C6490" t="inlineStr">
        <is>
          <t>2016-09-27 19:16:14+00:00</t>
        </is>
      </c>
      <c r="D6490" t="inlineStr">
        <is>
          <t>verchange</t>
        </is>
      </c>
      <c r="E6490" t="inlineStr">
        <is>
          <t>rfc3986</t>
        </is>
      </c>
      <c r="F6490" t="inlineStr">
        <is>
          <t>&gt;=0.2.2</t>
        </is>
      </c>
      <c r="G6490" t="inlineStr">
        <is>
          <t>rfc3986</t>
        </is>
      </c>
      <c r="H6490" t="inlineStr">
        <is>
          <t>&gt;=0.2.0</t>
        </is>
      </c>
    </row>
    <row r="6491">
      <c r="A6491" t="inlineStr">
        <is>
          <t>octavia</t>
        </is>
      </c>
      <c r="B6491" t="inlineStr">
        <is>
          <t>fc51b73e981d31fc3b5a4d44824116c68904a87d</t>
        </is>
      </c>
      <c r="C6491" t="inlineStr">
        <is>
          <t>2016-09-27 19:16:14+00:00</t>
        </is>
      </c>
      <c r="D6491" t="inlineStr">
        <is>
          <t>verchange</t>
        </is>
      </c>
      <c r="E6491" t="inlineStr">
        <is>
          <t>oslo.context</t>
        </is>
      </c>
      <c r="F6491" t="inlineStr">
        <is>
          <t>&gt;=2.9.0</t>
        </is>
      </c>
      <c r="G6491" t="inlineStr">
        <is>
          <t>oslo.context</t>
        </is>
      </c>
      <c r="H6491" t="inlineStr">
        <is>
          <t>&gt;=0.2.0</t>
        </is>
      </c>
    </row>
    <row r="6492">
      <c r="A6492" t="inlineStr">
        <is>
          <t>octavia</t>
        </is>
      </c>
      <c r="B6492" t="inlineStr">
        <is>
          <t>fc51b73e981d31fc3b5a4d44824116c68904a87d</t>
        </is>
      </c>
      <c r="C6492" t="inlineStr">
        <is>
          <t>2016-09-27 19:16:14+00:00</t>
        </is>
      </c>
      <c r="D6492" t="inlineStr">
        <is>
          <t>verchange</t>
        </is>
      </c>
      <c r="E6492" t="inlineStr">
        <is>
          <t>keystoneauth1</t>
        </is>
      </c>
      <c r="F6492" t="inlineStr">
        <is>
          <t>&gt;=2.10.0</t>
        </is>
      </c>
      <c r="G6492" t="inlineStr">
        <is>
          <t>keystoneauth1</t>
        </is>
      </c>
      <c r="H6492" t="inlineStr">
        <is>
          <t>&gt;=2.1.0</t>
        </is>
      </c>
    </row>
    <row r="6493">
      <c r="A6493" t="inlineStr">
        <is>
          <t>octavia</t>
        </is>
      </c>
      <c r="B6493" t="inlineStr">
        <is>
          <t>fc51b73e981d31fc3b5a4d44824116c68904a87d</t>
        </is>
      </c>
      <c r="C6493" t="inlineStr">
        <is>
          <t>2016-09-27 19:16:14+00:00</t>
        </is>
      </c>
      <c r="D6493" t="inlineStr">
        <is>
          <t>verchange</t>
        </is>
      </c>
      <c r="E6493" t="inlineStr">
        <is>
          <t>pecan</t>
        </is>
      </c>
      <c r="F6493" t="inlineStr">
        <is>
          <t>&gt;=1.0.0;!=1.0.3;!=1.0.2;!=1.0.4</t>
        </is>
      </c>
      <c r="G6493" t="inlineStr">
        <is>
          <t>pecan</t>
        </is>
      </c>
      <c r="H6493" t="inlineStr">
        <is>
          <t>&gt;=1.0.0</t>
        </is>
      </c>
    </row>
    <row r="6494">
      <c r="A6494" t="inlineStr">
        <is>
          <t>octavia</t>
        </is>
      </c>
      <c r="B6494" t="inlineStr">
        <is>
          <t>fc51b73e981d31fc3b5a4d44824116c68904a87d</t>
        </is>
      </c>
      <c r="C6494" t="inlineStr">
        <is>
          <t>2016-09-27 19:16:14+00:00</t>
        </is>
      </c>
      <c r="D6494" t="inlineStr">
        <is>
          <t>verchange</t>
        </is>
      </c>
      <c r="E6494" t="inlineStr">
        <is>
          <t>cryptography</t>
        </is>
      </c>
      <c r="F6494" t="inlineStr">
        <is>
          <t>&gt;=1.0;!=1.3.0</t>
        </is>
      </c>
      <c r="G6494" t="inlineStr">
        <is>
          <t>cryptography</t>
        </is>
      </c>
      <c r="H6494" t="inlineStr">
        <is>
          <t>&gt;=1.0</t>
        </is>
      </c>
    </row>
    <row r="6495">
      <c r="A6495" t="inlineStr">
        <is>
          <t>octavia</t>
        </is>
      </c>
      <c r="B6495" t="inlineStr">
        <is>
          <t>fc51b73e981d31fc3b5a4d44824116c68904a87d</t>
        </is>
      </c>
      <c r="C6495" t="inlineStr">
        <is>
          <t>2016-09-27 19:16:14+00:00</t>
        </is>
      </c>
      <c r="D6495" t="inlineStr">
        <is>
          <t>verchange</t>
        </is>
      </c>
      <c r="E6495" t="inlineStr">
        <is>
          <t>oslo.config</t>
        </is>
      </c>
      <c r="F6495" t="inlineStr">
        <is>
          <t>&gt;=3.14.0</t>
        </is>
      </c>
      <c r="G6495" t="inlineStr">
        <is>
          <t>oslo.config</t>
        </is>
      </c>
      <c r="H6495" t="inlineStr">
        <is>
          <t>&gt;=3.7.0</t>
        </is>
      </c>
    </row>
    <row r="6496">
      <c r="A6496" t="inlineStr">
        <is>
          <t>octavia</t>
        </is>
      </c>
      <c r="B6496" t="inlineStr">
        <is>
          <t>fc51b73e981d31fc3b5a4d44824116c68904a87d</t>
        </is>
      </c>
      <c r="C6496" t="inlineStr">
        <is>
          <t>2016-09-27 19:16:14+00:00</t>
        </is>
      </c>
      <c r="D6496" t="inlineStr">
        <is>
          <t>verchange</t>
        </is>
      </c>
      <c r="E6496" t="inlineStr">
        <is>
          <t>oslo.db</t>
        </is>
      </c>
      <c r="F6496" t="inlineStr">
        <is>
          <t>&gt;=4.10.0;!=4.13.2;!=4.13.1</t>
        </is>
      </c>
      <c r="G6496" t="inlineStr">
        <is>
          <t>oslo.db</t>
        </is>
      </c>
      <c r="H6496" t="inlineStr">
        <is>
          <t>&gt;=4.1.0</t>
        </is>
      </c>
    </row>
    <row r="6497">
      <c r="A6497" t="inlineStr">
        <is>
          <t>octavia</t>
        </is>
      </c>
      <c r="B6497" t="inlineStr">
        <is>
          <t>fc51b73e981d31fc3b5a4d44824116c68904a87d</t>
        </is>
      </c>
      <c r="C6497" t="inlineStr">
        <is>
          <t>2016-09-27 19:16:14+00:00</t>
        </is>
      </c>
      <c r="D6497" t="inlineStr">
        <is>
          <t>verchange</t>
        </is>
      </c>
      <c r="E6497" t="inlineStr">
        <is>
          <t>oslo.messaging</t>
        </is>
      </c>
      <c r="F6497" t="inlineStr">
        <is>
          <t>&gt;=5.2.0</t>
        </is>
      </c>
      <c r="G6497" t="inlineStr">
        <is>
          <t>oslo.messaging</t>
        </is>
      </c>
      <c r="H6497" t="inlineStr">
        <is>
          <t>&gt;=4.0.0</t>
        </is>
      </c>
    </row>
    <row r="6498">
      <c r="A6498" t="inlineStr">
        <is>
          <t>octavia</t>
        </is>
      </c>
      <c r="B6498" t="inlineStr">
        <is>
          <t>fc51b73e981d31fc3b5a4d44824116c68904a87d</t>
        </is>
      </c>
      <c r="C6498" t="inlineStr">
        <is>
          <t>2016-09-27 19:16:14+00:00</t>
        </is>
      </c>
      <c r="D6498" t="inlineStr">
        <is>
          <t>verchange</t>
        </is>
      </c>
      <c r="E6498" t="inlineStr">
        <is>
          <t>Babel</t>
        </is>
      </c>
      <c r="F6498" t="inlineStr">
        <is>
          <t>&gt;=2.3.4</t>
        </is>
      </c>
      <c r="G6498" t="inlineStr">
        <is>
          <t>Babel</t>
        </is>
      </c>
      <c r="H6498" t="inlineStr">
        <is>
          <t>&gt;=1.3</t>
        </is>
      </c>
    </row>
    <row r="6499">
      <c r="A6499" t="inlineStr">
        <is>
          <t>octavia</t>
        </is>
      </c>
      <c r="B6499" t="inlineStr">
        <is>
          <t>fc51b73e981d31fc3b5a4d44824116c68904a87d</t>
        </is>
      </c>
      <c r="C6499" t="inlineStr">
        <is>
          <t>2016-09-27 19:16:14+00:00</t>
        </is>
      </c>
      <c r="D6499" t="inlineStr">
        <is>
          <t>verchange</t>
        </is>
      </c>
      <c r="E6499" t="inlineStr">
        <is>
          <t>PyMySQL</t>
        </is>
      </c>
      <c r="F6499" t="inlineStr">
        <is>
          <t>!=0.7.7;&gt;=0.6.2</t>
        </is>
      </c>
      <c r="G6499" t="inlineStr">
        <is>
          <t>PyMySQL</t>
        </is>
      </c>
      <c r="H6499" t="inlineStr">
        <is>
          <t>&gt;=0.6.2</t>
        </is>
      </c>
    </row>
    <row r="6500">
      <c r="A6500" t="inlineStr">
        <is>
          <t>octavia</t>
        </is>
      </c>
      <c r="B6500" t="inlineStr">
        <is>
          <t>fc51b73e981d31fc3b5a4d44824116c68904a87d</t>
        </is>
      </c>
      <c r="C6500" t="inlineStr">
        <is>
          <t>2016-09-27 19:16:14+00:00</t>
        </is>
      </c>
      <c r="D6500" t="inlineStr">
        <is>
          <t>verchange</t>
        </is>
      </c>
      <c r="E6500" t="inlineStr">
        <is>
          <t>alembic</t>
        </is>
      </c>
      <c r="F6500" t="inlineStr">
        <is>
          <t>&gt;=0.8.4</t>
        </is>
      </c>
      <c r="G6500" t="inlineStr">
        <is>
          <t>alembic</t>
        </is>
      </c>
      <c r="H6500" t="inlineStr">
        <is>
          <t>&gt;=0.8.0</t>
        </is>
      </c>
    </row>
    <row r="6501">
      <c r="A6501" t="inlineStr">
        <is>
          <t>octavia</t>
        </is>
      </c>
      <c r="B6501" t="inlineStr">
        <is>
          <t>fc51b73e981d31fc3b5a4d44824116c68904a87d</t>
        </is>
      </c>
      <c r="C6501" t="inlineStr">
        <is>
          <t>2016-09-27 19:16:14+00:00</t>
        </is>
      </c>
      <c r="D6501" t="inlineStr">
        <is>
          <t>verchange</t>
        </is>
      </c>
      <c r="E6501" t="inlineStr">
        <is>
          <t>python-barbicanclient</t>
        </is>
      </c>
      <c r="F6501" t="inlineStr">
        <is>
          <t>&gt;=4.0.0</t>
        </is>
      </c>
      <c r="G6501" t="inlineStr">
        <is>
          <t>python-barbicanclient</t>
        </is>
      </c>
      <c r="H6501" t="inlineStr">
        <is>
          <t>&gt;=3.3.0</t>
        </is>
      </c>
    </row>
    <row r="6502">
      <c r="A6502" t="inlineStr">
        <is>
          <t>octavia</t>
        </is>
      </c>
      <c r="B6502" t="inlineStr">
        <is>
          <t>fc51b73e981d31fc3b5a4d44824116c68904a87d</t>
        </is>
      </c>
      <c r="C6502" t="inlineStr">
        <is>
          <t>2016-09-27 19:16:14+00:00</t>
        </is>
      </c>
      <c r="D6502" t="inlineStr">
        <is>
          <t>verchange</t>
        </is>
      </c>
      <c r="E6502" t="inlineStr">
        <is>
          <t>oslo.log</t>
        </is>
      </c>
      <c r="F6502" t="inlineStr">
        <is>
          <t>&gt;=3.11.0</t>
        </is>
      </c>
      <c r="G6502" t="inlineStr">
        <is>
          <t>oslo.log</t>
        </is>
      </c>
      <c r="H6502" t="inlineStr">
        <is>
          <t>&gt;=1.14.0</t>
        </is>
      </c>
    </row>
    <row r="6503">
      <c r="A6503" t="inlineStr">
        <is>
          <t>octavia</t>
        </is>
      </c>
      <c r="B6503" t="inlineStr">
        <is>
          <t>fc51b73e981d31fc3b5a4d44824116c68904a87d</t>
        </is>
      </c>
      <c r="C6503" t="inlineStr">
        <is>
          <t>2016-09-27 19:16:14+00:00</t>
        </is>
      </c>
      <c r="D6503" t="inlineStr">
        <is>
          <t>verchange</t>
        </is>
      </c>
      <c r="E6503" t="inlineStr">
        <is>
          <t>oslo.utils</t>
        </is>
      </c>
      <c r="F6503" t="inlineStr">
        <is>
          <t>&gt;=3.16.0</t>
        </is>
      </c>
      <c r="G6503" t="inlineStr">
        <is>
          <t>oslo.utils</t>
        </is>
      </c>
      <c r="H6503" t="inlineStr">
        <is>
          <t>&gt;=3.5.0</t>
        </is>
      </c>
    </row>
    <row r="6504">
      <c r="A6504" t="inlineStr">
        <is>
          <t>octavia</t>
        </is>
      </c>
      <c r="B6504" t="inlineStr">
        <is>
          <t>fc51b73e981d31fc3b5a4d44824116c68904a87d</t>
        </is>
      </c>
      <c r="C6504" t="inlineStr">
        <is>
          <t>2016-09-27 19:16:14+00:00</t>
        </is>
      </c>
      <c r="D6504" t="inlineStr">
        <is>
          <t>verchange</t>
        </is>
      </c>
      <c r="E6504" t="inlineStr">
        <is>
          <t>python-neutronclient</t>
        </is>
      </c>
      <c r="F6504" t="inlineStr">
        <is>
          <t>&gt;=5.1.0</t>
        </is>
      </c>
      <c r="G6504" t="inlineStr">
        <is>
          <t>python-neutronclient</t>
        </is>
      </c>
      <c r="H6504" t="inlineStr">
        <is>
          <t>&gt;=2.6.0;!=4.1.0</t>
        </is>
      </c>
    </row>
    <row r="6505">
      <c r="A6505" t="inlineStr">
        <is>
          <t>octavia</t>
        </is>
      </c>
      <c r="B6505" t="inlineStr">
        <is>
          <t>fc51b73e981d31fc3b5a4d44824116c68904a87d</t>
        </is>
      </c>
      <c r="C6505" t="inlineStr">
        <is>
          <t>2016-09-27 19:16:14+00:00</t>
        </is>
      </c>
      <c r="D6505" t="inlineStr">
        <is>
          <t>verchange</t>
        </is>
      </c>
      <c r="E6505" t="inlineStr">
        <is>
          <t>Flask</t>
        </is>
      </c>
      <c r="F6505" t="inlineStr">
        <is>
          <t>!=0.11;&lt;1.0;&gt;=0.10</t>
        </is>
      </c>
      <c r="G6505" t="inlineStr">
        <is>
          <t>Flask</t>
        </is>
      </c>
      <c r="H6505" t="inlineStr">
        <is>
          <t>&lt;1.0;&gt;=0.10</t>
        </is>
      </c>
    </row>
    <row r="6506">
      <c r="A6506" t="inlineStr">
        <is>
          <t>octavia</t>
        </is>
      </c>
      <c r="B6506" t="inlineStr">
        <is>
          <t>fc51b73e981d31fc3b5a4d44824116c68904a87d</t>
        </is>
      </c>
      <c r="C6506" t="inlineStr">
        <is>
          <t>2016-09-27 19:16:14+00:00</t>
        </is>
      </c>
      <c r="D6506" t="inlineStr">
        <is>
          <t>verchange</t>
        </is>
      </c>
      <c r="E6506" t="inlineStr">
        <is>
          <t>oslo.service</t>
        </is>
      </c>
      <c r="F6506" t="inlineStr">
        <is>
          <t>&gt;=1.10.0</t>
        </is>
      </c>
      <c r="G6506" t="inlineStr">
        <is>
          <t>oslo.service</t>
        </is>
      </c>
      <c r="H6506" t="inlineStr">
        <is>
          <t>&gt;=1.0.0</t>
        </is>
      </c>
    </row>
    <row r="6507">
      <c r="A6507" t="inlineStr">
        <is>
          <t>octavia</t>
        </is>
      </c>
      <c r="B6507" t="inlineStr">
        <is>
          <t>fc51b73e981d31fc3b5a4d44824116c68904a87d</t>
        </is>
      </c>
      <c r="C6507" t="inlineStr">
        <is>
          <t>2016-09-27 19:16:14+00:00</t>
        </is>
      </c>
      <c r="D6507" t="inlineStr">
        <is>
          <t>add</t>
        </is>
      </c>
      <c r="E6507" t="inlineStr">
        <is>
          <t>ipaddress</t>
        </is>
      </c>
      <c r="F6507" t="inlineStr">
        <is>
          <t>&gt;=1.0.7</t>
        </is>
      </c>
      <c r="G6507" t="inlineStr"/>
      <c r="H6507" t="inlineStr"/>
    </row>
    <row r="6508">
      <c r="A6508" t="inlineStr">
        <is>
          <t>octavia</t>
        </is>
      </c>
      <c r="B6508" t="inlineStr">
        <is>
          <t>fc51b73e981d31fc3b5a4d44824116c68904a87d</t>
        </is>
      </c>
      <c r="C6508" t="inlineStr">
        <is>
          <t>2016-09-27 19:16:14+00:00</t>
        </is>
      </c>
      <c r="D6508" t="inlineStr">
        <is>
          <t>add</t>
        </is>
      </c>
      <c r="E6508" t="inlineStr">
        <is>
          <t>pyroute2</t>
        </is>
      </c>
      <c r="F6508" t="inlineStr">
        <is>
          <t>&gt;=0.4.3</t>
        </is>
      </c>
      <c r="G6508" t="inlineStr"/>
      <c r="H6508" t="inlineStr"/>
    </row>
    <row r="6509">
      <c r="A6509" t="inlineStr">
        <is>
          <t>octavia</t>
        </is>
      </c>
      <c r="B6509" t="inlineStr">
        <is>
          <t>fc51b73e981d31fc3b5a4d44824116c68904a87d</t>
        </is>
      </c>
      <c r="C6509" t="inlineStr">
        <is>
          <t>2016-09-27 19:16:14+00:00</t>
        </is>
      </c>
      <c r="D6509" t="inlineStr">
        <is>
          <t>rem</t>
        </is>
      </c>
      <c r="E6509" t="inlineStr"/>
      <c r="F6509" t="inlineStr"/>
      <c r="G6509" t="inlineStr">
        <is>
          <t>oslo.rootwrap</t>
        </is>
      </c>
      <c r="H6509" t="inlineStr">
        <is>
          <t>&gt;=2.0.0</t>
        </is>
      </c>
    </row>
    <row r="6510">
      <c r="A6510" t="inlineStr">
        <is>
          <t>octavia</t>
        </is>
      </c>
      <c r="B6510" t="inlineStr">
        <is>
          <t>fc51b73e981d31fc3b5a4d44824116c68904a87d</t>
        </is>
      </c>
      <c r="C6510" t="inlineStr">
        <is>
          <t>2016-09-27 19:16:14+00:00</t>
        </is>
      </c>
      <c r="D6510" t="inlineStr">
        <is>
          <t>rem</t>
        </is>
      </c>
      <c r="E6510" t="inlineStr"/>
      <c r="F6510" t="inlineStr"/>
      <c r="G6510" t="inlineStr">
        <is>
          <t>oslo.serialization</t>
        </is>
      </c>
      <c r="H6510" t="inlineStr">
        <is>
          <t>&gt;=1.10.0</t>
        </is>
      </c>
    </row>
    <row r="6511">
      <c r="A6511" t="inlineStr">
        <is>
          <t>octavia</t>
        </is>
      </c>
      <c r="B6511" t="inlineStr">
        <is>
          <t>414b4ac80aa7e8e35d70c79411900e80778a2f3e</t>
        </is>
      </c>
      <c r="C6511" t="inlineStr">
        <is>
          <t>2016-12-19 12:04:17+00:00</t>
        </is>
      </c>
      <c r="D6511" t="inlineStr">
        <is>
          <t>verchange</t>
        </is>
      </c>
      <c r="E6511" t="inlineStr">
        <is>
          <t>python-glanceclient</t>
        </is>
      </c>
      <c r="F6511" t="inlineStr">
        <is>
          <t>&gt;=2.3.0;!=2.4.0</t>
        </is>
      </c>
      <c r="G6511" t="inlineStr">
        <is>
          <t>python-glanceclient</t>
        </is>
      </c>
      <c r="H6511" t="inlineStr">
        <is>
          <t>&gt;=2.5.0</t>
        </is>
      </c>
    </row>
    <row r="6512">
      <c r="A6512" t="inlineStr">
        <is>
          <t>octavia</t>
        </is>
      </c>
      <c r="B6512" t="inlineStr">
        <is>
          <t>414b4ac80aa7e8e35d70c79411900e80778a2f3e</t>
        </is>
      </c>
      <c r="C6512" t="inlineStr">
        <is>
          <t>2016-12-19 12:04:17+00:00</t>
        </is>
      </c>
      <c r="D6512" t="inlineStr">
        <is>
          <t>verchange</t>
        </is>
      </c>
      <c r="E6512" t="inlineStr">
        <is>
          <t>oslo.log</t>
        </is>
      </c>
      <c r="F6512" t="inlineStr">
        <is>
          <t>&gt;=1.14.0</t>
        </is>
      </c>
      <c r="G6512" t="inlineStr">
        <is>
          <t>oslo.log</t>
        </is>
      </c>
      <c r="H6512" t="inlineStr">
        <is>
          <t>&gt;=3.11.0</t>
        </is>
      </c>
    </row>
    <row r="6513">
      <c r="A6513" t="inlineStr">
        <is>
          <t>octavia</t>
        </is>
      </c>
      <c r="B6513" t="inlineStr">
        <is>
          <t>414b4ac80aa7e8e35d70c79411900e80778a2f3e</t>
        </is>
      </c>
      <c r="C6513" t="inlineStr">
        <is>
          <t>2016-12-19 12:04:17+00:00</t>
        </is>
      </c>
      <c r="D6513" t="inlineStr">
        <is>
          <t>verchange</t>
        </is>
      </c>
      <c r="E6513" t="inlineStr">
        <is>
          <t>keystonemiddleware</t>
        </is>
      </c>
      <c r="F6513" t="inlineStr">
        <is>
          <t>!=4.5.0;&gt;=4.0.0;!=4.1.0</t>
        </is>
      </c>
      <c r="G6513" t="inlineStr">
        <is>
          <t>keystonemiddleware</t>
        </is>
      </c>
      <c r="H6513" t="inlineStr">
        <is>
          <t>!=4.5.0;&gt;=4.2.0</t>
        </is>
      </c>
    </row>
    <row r="6514">
      <c r="A6514" t="inlineStr">
        <is>
          <t>octavia</t>
        </is>
      </c>
      <c r="B6514" t="inlineStr">
        <is>
          <t>0181f972082c56c449b22a1de0c00de891249e4c</t>
        </is>
      </c>
      <c r="C6514" t="inlineStr">
        <is>
          <t>2016-12-19 12:04:38+00:00</t>
        </is>
      </c>
      <c r="D6514" t="inlineStr">
        <is>
          <t>verchange</t>
        </is>
      </c>
      <c r="E6514" t="inlineStr">
        <is>
          <t>Flask</t>
        </is>
      </c>
      <c r="F6514" t="inlineStr">
        <is>
          <t>!=0.11;&lt;1.0;&gt;=0.10</t>
        </is>
      </c>
      <c r="G6514" t="inlineStr">
        <is>
          <t>Flask</t>
        </is>
      </c>
      <c r="H6514" t="inlineStr">
        <is>
          <t>&lt;1.0;&gt;=0.10</t>
        </is>
      </c>
    </row>
    <row r="6515">
      <c r="A6515" t="inlineStr">
        <is>
          <t>octavia</t>
        </is>
      </c>
      <c r="B6515" t="inlineStr">
        <is>
          <t>0181f972082c56c449b22a1de0c00de891249e4c</t>
        </is>
      </c>
      <c r="C6515" t="inlineStr">
        <is>
          <t>2016-12-19 12:04:38+00:00</t>
        </is>
      </c>
      <c r="D6515" t="inlineStr">
        <is>
          <t>verchange</t>
        </is>
      </c>
      <c r="E6515" t="inlineStr">
        <is>
          <t>Babel</t>
        </is>
      </c>
      <c r="F6515" t="inlineStr">
        <is>
          <t>!=2.3.3;!=2.3.2;!=2.3.0;!=2.3.1;&gt;=1.3</t>
        </is>
      </c>
      <c r="G6515" t="inlineStr">
        <is>
          <t>Babel</t>
        </is>
      </c>
      <c r="H6515" t="inlineStr">
        <is>
          <t>&gt;=1.3</t>
        </is>
      </c>
    </row>
    <row r="6516">
      <c r="A6516" t="inlineStr">
        <is>
          <t>octavia</t>
        </is>
      </c>
      <c r="B6516" t="inlineStr">
        <is>
          <t>0181f972082c56c449b22a1de0c00de891249e4c</t>
        </is>
      </c>
      <c r="C6516" t="inlineStr">
        <is>
          <t>2016-12-19 12:04:38+00:00</t>
        </is>
      </c>
      <c r="D6516" t="inlineStr">
        <is>
          <t>verchange</t>
        </is>
      </c>
      <c r="E6516" t="inlineStr">
        <is>
          <t>PyMySQL</t>
        </is>
      </c>
      <c r="F6516" t="inlineStr">
        <is>
          <t>!=0.7.7;&gt;=0.6.2</t>
        </is>
      </c>
      <c r="G6516" t="inlineStr">
        <is>
          <t>PyMySQL</t>
        </is>
      </c>
      <c r="H6516" t="inlineStr">
        <is>
          <t>&gt;=0.6.2</t>
        </is>
      </c>
    </row>
    <row r="6517">
      <c r="A6517" t="inlineStr">
        <is>
          <t>octavia</t>
        </is>
      </c>
      <c r="B6517" t="inlineStr">
        <is>
          <t>0181f972082c56c449b22a1de0c00de891249e4c</t>
        </is>
      </c>
      <c r="C6517" t="inlineStr">
        <is>
          <t>2016-12-19 12:04:38+00:00</t>
        </is>
      </c>
      <c r="D6517" t="inlineStr">
        <is>
          <t>verchange</t>
        </is>
      </c>
      <c r="E6517" t="inlineStr">
        <is>
          <t>cryptography</t>
        </is>
      </c>
      <c r="F6517" t="inlineStr">
        <is>
          <t>&gt;=1.0;!=1.3.0</t>
        </is>
      </c>
      <c r="G6517" t="inlineStr">
        <is>
          <t>cryptography</t>
        </is>
      </c>
      <c r="H6517" t="inlineStr">
        <is>
          <t>&gt;=1.0</t>
        </is>
      </c>
    </row>
    <row r="6518">
      <c r="A6518" t="inlineStr">
        <is>
          <t>octavia</t>
        </is>
      </c>
      <c r="B6518" t="inlineStr">
        <is>
          <t>c3345e46573cb6c618cb9447fade2e255b6f5589</t>
        </is>
      </c>
      <c r="C6518" t="inlineStr">
        <is>
          <t>2017-02-03 17:54:48+00:00</t>
        </is>
      </c>
      <c r="D6518" t="inlineStr">
        <is>
          <t>verchange</t>
        </is>
      </c>
      <c r="E6518" t="inlineStr">
        <is>
          <t>keystonemiddleware</t>
        </is>
      </c>
      <c r="F6518" t="inlineStr">
        <is>
          <t>&gt;=4.12.0</t>
        </is>
      </c>
      <c r="G6518" t="inlineStr">
        <is>
          <t>keystonemiddleware</t>
        </is>
      </c>
      <c r="H6518" t="inlineStr">
        <is>
          <t>!=4.5.0;&gt;=4.0.0;!=4.1.0</t>
        </is>
      </c>
    </row>
    <row r="6519">
      <c r="A6519" t="inlineStr">
        <is>
          <t>octavia</t>
        </is>
      </c>
      <c r="B6519" t="inlineStr">
        <is>
          <t>c3345e46573cb6c618cb9447fade2e255b6f5589</t>
        </is>
      </c>
      <c r="C6519" t="inlineStr">
        <is>
          <t>2017-02-03 17:54:48+00:00</t>
        </is>
      </c>
      <c r="D6519" t="inlineStr">
        <is>
          <t>verchange</t>
        </is>
      </c>
      <c r="E6519" t="inlineStr">
        <is>
          <t>python-glanceclient</t>
        </is>
      </c>
      <c r="F6519" t="inlineStr">
        <is>
          <t>&gt;=2.5.0</t>
        </is>
      </c>
      <c r="G6519" t="inlineStr">
        <is>
          <t>python-glanceclient</t>
        </is>
      </c>
      <c r="H6519" t="inlineStr">
        <is>
          <t>&gt;=2.3.0;!=2.4.0</t>
        </is>
      </c>
    </row>
    <row r="6520">
      <c r="A6520" t="inlineStr">
        <is>
          <t>octavia</t>
        </is>
      </c>
      <c r="B6520" t="inlineStr">
        <is>
          <t>c3345e46573cb6c618cb9447fade2e255b6f5589</t>
        </is>
      </c>
      <c r="C6520" t="inlineStr">
        <is>
          <t>2017-02-03 17:54:48+00:00</t>
        </is>
      </c>
      <c r="D6520" t="inlineStr">
        <is>
          <t>verchange</t>
        </is>
      </c>
      <c r="E6520" t="inlineStr">
        <is>
          <t>taskflow</t>
        </is>
      </c>
      <c r="F6520" t="inlineStr">
        <is>
          <t>&gt;=2.7.0</t>
        </is>
      </c>
      <c r="G6520" t="inlineStr">
        <is>
          <t>taskflow</t>
        </is>
      </c>
      <c r="H6520" t="inlineStr">
        <is>
          <t>&gt;=1.26.0</t>
        </is>
      </c>
    </row>
    <row r="6521">
      <c r="A6521" t="inlineStr">
        <is>
          <t>octavia</t>
        </is>
      </c>
      <c r="B6521" t="inlineStr">
        <is>
          <t>c3345e46573cb6c618cb9447fade2e255b6f5589</t>
        </is>
      </c>
      <c r="C6521" t="inlineStr">
        <is>
          <t>2017-02-03 17:54:48+00:00</t>
        </is>
      </c>
      <c r="D6521" t="inlineStr">
        <is>
          <t>verchange</t>
        </is>
      </c>
      <c r="E6521" t="inlineStr">
        <is>
          <t>requests</t>
        </is>
      </c>
      <c r="F6521" t="inlineStr">
        <is>
          <t>&gt;=2.10.0;!=2.12.2</t>
        </is>
      </c>
      <c r="G6521" t="inlineStr">
        <is>
          <t>requests</t>
        </is>
      </c>
      <c r="H6521" t="inlineStr">
        <is>
          <t>&gt;=2.10.0</t>
        </is>
      </c>
    </row>
    <row r="6522">
      <c r="A6522" t="inlineStr">
        <is>
          <t>octavia</t>
        </is>
      </c>
      <c r="B6522" t="inlineStr">
        <is>
          <t>c3345e46573cb6c618cb9447fade2e255b6f5589</t>
        </is>
      </c>
      <c r="C6522" t="inlineStr">
        <is>
          <t>2017-02-03 17:54:48+00:00</t>
        </is>
      </c>
      <c r="D6522" t="inlineStr">
        <is>
          <t>verchange</t>
        </is>
      </c>
      <c r="E6522" t="inlineStr">
        <is>
          <t>stevedore</t>
        </is>
      </c>
      <c r="F6522" t="inlineStr">
        <is>
          <t>&gt;=1.17.1</t>
        </is>
      </c>
      <c r="G6522" t="inlineStr">
        <is>
          <t>stevedore</t>
        </is>
      </c>
      <c r="H6522" t="inlineStr">
        <is>
          <t>&gt;=1.16.0</t>
        </is>
      </c>
    </row>
    <row r="6523">
      <c r="A6523" t="inlineStr">
        <is>
          <t>octavia</t>
        </is>
      </c>
      <c r="B6523" t="inlineStr">
        <is>
          <t>c3345e46573cb6c618cb9447fade2e255b6f5589</t>
        </is>
      </c>
      <c r="C6523" t="inlineStr">
        <is>
          <t>2017-02-03 17:54:48+00:00</t>
        </is>
      </c>
      <c r="D6523" t="inlineStr">
        <is>
          <t>verchange</t>
        </is>
      </c>
      <c r="E6523" t="inlineStr">
        <is>
          <t>rfc3986</t>
        </is>
      </c>
      <c r="F6523" t="inlineStr">
        <is>
          <t>&gt;=0.3.1</t>
        </is>
      </c>
      <c r="G6523" t="inlineStr">
        <is>
          <t>rfc3986</t>
        </is>
      </c>
      <c r="H6523" t="inlineStr">
        <is>
          <t>&gt;=0.2.2</t>
        </is>
      </c>
    </row>
    <row r="6524">
      <c r="A6524" t="inlineStr">
        <is>
          <t>octavia</t>
        </is>
      </c>
      <c r="B6524" t="inlineStr">
        <is>
          <t>c3345e46573cb6c618cb9447fade2e255b6f5589</t>
        </is>
      </c>
      <c r="C6524" t="inlineStr">
        <is>
          <t>2017-02-03 17:54:48+00:00</t>
        </is>
      </c>
      <c r="D6524" t="inlineStr">
        <is>
          <t>verchange</t>
        </is>
      </c>
      <c r="E6524" t="inlineStr">
        <is>
          <t>WebOb</t>
        </is>
      </c>
      <c r="F6524" t="inlineStr">
        <is>
          <t>&gt;=1.6.0</t>
        </is>
      </c>
      <c r="G6524" t="inlineStr">
        <is>
          <t>WebOb</t>
        </is>
      </c>
      <c r="H6524" t="inlineStr">
        <is>
          <t>&gt;=1.2.3</t>
        </is>
      </c>
    </row>
    <row r="6525">
      <c r="A6525" t="inlineStr">
        <is>
          <t>octavia</t>
        </is>
      </c>
      <c r="B6525" t="inlineStr">
        <is>
          <t>c3345e46573cb6c618cb9447fade2e255b6f5589</t>
        </is>
      </c>
      <c r="C6525" t="inlineStr">
        <is>
          <t>2017-02-03 17:54:48+00:00</t>
        </is>
      </c>
      <c r="D6525" t="inlineStr">
        <is>
          <t>verchange</t>
        </is>
      </c>
      <c r="E6525" t="inlineStr">
        <is>
          <t>keystoneauth1</t>
        </is>
      </c>
      <c r="F6525" t="inlineStr">
        <is>
          <t>&gt;=2.18.0</t>
        </is>
      </c>
      <c r="G6525" t="inlineStr">
        <is>
          <t>keystoneauth1</t>
        </is>
      </c>
      <c r="H6525" t="inlineStr">
        <is>
          <t>&gt;=2.10.0</t>
        </is>
      </c>
    </row>
    <row r="6526">
      <c r="A6526" t="inlineStr">
        <is>
          <t>octavia</t>
        </is>
      </c>
      <c r="B6526" t="inlineStr">
        <is>
          <t>c3345e46573cb6c618cb9447fade2e255b6f5589</t>
        </is>
      </c>
      <c r="C6526" t="inlineStr">
        <is>
          <t>2017-02-03 17:54:48+00:00</t>
        </is>
      </c>
      <c r="D6526" t="inlineStr">
        <is>
          <t>verchange</t>
        </is>
      </c>
      <c r="E6526" t="inlineStr">
        <is>
          <t>pecan</t>
        </is>
      </c>
      <c r="F6526" t="inlineStr">
        <is>
          <t>!=1.0.3;!=1.0.4;!=1.0.2;!=1.2;&gt;=1.0.0</t>
        </is>
      </c>
      <c r="G6526" t="inlineStr">
        <is>
          <t>pecan</t>
        </is>
      </c>
      <c r="H6526" t="inlineStr">
        <is>
          <t>&gt;=1.0.0;!=1.0.3;!=1.0.2;!=1.0.4</t>
        </is>
      </c>
    </row>
    <row r="6527">
      <c r="A6527" t="inlineStr">
        <is>
          <t>octavia</t>
        </is>
      </c>
      <c r="B6527" t="inlineStr">
        <is>
          <t>c3345e46573cb6c618cb9447fade2e255b6f5589</t>
        </is>
      </c>
      <c r="C6527" t="inlineStr">
        <is>
          <t>2017-02-03 17:54:48+00:00</t>
        </is>
      </c>
      <c r="D6527" t="inlineStr">
        <is>
          <t>verchange</t>
        </is>
      </c>
      <c r="E6527" t="inlineStr">
        <is>
          <t>pyroute2</t>
        </is>
      </c>
      <c r="F6527" t="inlineStr">
        <is>
          <t>&gt;=0.4.12</t>
        </is>
      </c>
      <c r="G6527" t="inlineStr">
        <is>
          <t>pyroute2</t>
        </is>
      </c>
      <c r="H6527" t="inlineStr">
        <is>
          <t>&gt;=0.4.3</t>
        </is>
      </c>
    </row>
    <row r="6528">
      <c r="A6528" t="inlineStr">
        <is>
          <t>octavia</t>
        </is>
      </c>
      <c r="B6528" t="inlineStr">
        <is>
          <t>c3345e46573cb6c618cb9447fade2e255b6f5589</t>
        </is>
      </c>
      <c r="C6528" t="inlineStr">
        <is>
          <t>2017-02-03 17:54:48+00:00</t>
        </is>
      </c>
      <c r="D6528" t="inlineStr">
        <is>
          <t>verchange</t>
        </is>
      </c>
      <c r="E6528" t="inlineStr">
        <is>
          <t>oslo.config</t>
        </is>
      </c>
      <c r="F6528" t="inlineStr">
        <is>
          <t>&gt;=3.14.0;!=3.18.0</t>
        </is>
      </c>
      <c r="G6528" t="inlineStr">
        <is>
          <t>oslo.config</t>
        </is>
      </c>
      <c r="H6528" t="inlineStr">
        <is>
          <t>&gt;=3.14.0</t>
        </is>
      </c>
    </row>
    <row r="6529">
      <c r="A6529" t="inlineStr">
        <is>
          <t>octavia</t>
        </is>
      </c>
      <c r="B6529" t="inlineStr">
        <is>
          <t>c3345e46573cb6c618cb9447fade2e255b6f5589</t>
        </is>
      </c>
      <c r="C6529" t="inlineStr">
        <is>
          <t>2017-02-03 17:54:48+00:00</t>
        </is>
      </c>
      <c r="D6529" t="inlineStr">
        <is>
          <t>verchange</t>
        </is>
      </c>
      <c r="E6529" t="inlineStr">
        <is>
          <t>python-novaclient</t>
        </is>
      </c>
      <c r="F6529" t="inlineStr">
        <is>
          <t>!=7.0.0;&gt;=6.0.0</t>
        </is>
      </c>
      <c r="G6529" t="inlineStr">
        <is>
          <t>python-novaclient</t>
        </is>
      </c>
      <c r="H6529" t="inlineStr">
        <is>
          <t>!=2.33.0;&gt;=2.29.0</t>
        </is>
      </c>
    </row>
    <row r="6530">
      <c r="A6530" t="inlineStr">
        <is>
          <t>octavia</t>
        </is>
      </c>
      <c r="B6530" t="inlineStr">
        <is>
          <t>c3345e46573cb6c618cb9447fade2e255b6f5589</t>
        </is>
      </c>
      <c r="C6530" t="inlineStr">
        <is>
          <t>2017-02-03 17:54:48+00:00</t>
        </is>
      </c>
      <c r="D6530" t="inlineStr">
        <is>
          <t>verchange</t>
        </is>
      </c>
      <c r="E6530" t="inlineStr">
        <is>
          <t>oslo.db</t>
        </is>
      </c>
      <c r="F6530" t="inlineStr">
        <is>
          <t>&gt;=4.15.0</t>
        </is>
      </c>
      <c r="G6530" t="inlineStr">
        <is>
          <t>oslo.db</t>
        </is>
      </c>
      <c r="H6530" t="inlineStr">
        <is>
          <t>&gt;=4.10.0;!=4.13.2;!=4.13.1</t>
        </is>
      </c>
    </row>
    <row r="6531">
      <c r="A6531" t="inlineStr">
        <is>
          <t>octavia</t>
        </is>
      </c>
      <c r="B6531" t="inlineStr">
        <is>
          <t>c3345e46573cb6c618cb9447fade2e255b6f5589</t>
        </is>
      </c>
      <c r="C6531" t="inlineStr">
        <is>
          <t>2017-02-03 17:54:48+00:00</t>
        </is>
      </c>
      <c r="D6531" t="inlineStr">
        <is>
          <t>verchange</t>
        </is>
      </c>
      <c r="E6531" t="inlineStr">
        <is>
          <t>oslo.messaging</t>
        </is>
      </c>
      <c r="F6531" t="inlineStr">
        <is>
          <t>&gt;=5.14.0</t>
        </is>
      </c>
      <c r="G6531" t="inlineStr">
        <is>
          <t>oslo.messaging</t>
        </is>
      </c>
      <c r="H6531" t="inlineStr">
        <is>
          <t>&gt;=5.2.0</t>
        </is>
      </c>
    </row>
    <row r="6532">
      <c r="A6532" t="inlineStr">
        <is>
          <t>octavia</t>
        </is>
      </c>
      <c r="B6532" t="inlineStr">
        <is>
          <t>c3345e46573cb6c618cb9447fade2e255b6f5589</t>
        </is>
      </c>
      <c r="C6532" t="inlineStr">
        <is>
          <t>2017-02-03 17:54:48+00:00</t>
        </is>
      </c>
      <c r="D6532" t="inlineStr">
        <is>
          <t>verchange</t>
        </is>
      </c>
      <c r="E6532" t="inlineStr">
        <is>
          <t>PyMySQL</t>
        </is>
      </c>
      <c r="F6532" t="inlineStr">
        <is>
          <t>&gt;=0.7.6</t>
        </is>
      </c>
      <c r="G6532" t="inlineStr">
        <is>
          <t>PyMySQL</t>
        </is>
      </c>
      <c r="H6532" t="inlineStr">
        <is>
          <t>!=0.7.7;&gt;=0.6.2</t>
        </is>
      </c>
    </row>
    <row r="6533">
      <c r="A6533" t="inlineStr">
        <is>
          <t>octavia</t>
        </is>
      </c>
      <c r="B6533" t="inlineStr">
        <is>
          <t>c3345e46573cb6c618cb9447fade2e255b6f5589</t>
        </is>
      </c>
      <c r="C6533" t="inlineStr">
        <is>
          <t>2017-02-03 17:54:48+00:00</t>
        </is>
      </c>
      <c r="D6533" t="inlineStr">
        <is>
          <t>verchange</t>
        </is>
      </c>
      <c r="E6533" t="inlineStr">
        <is>
          <t>alembic</t>
        </is>
      </c>
      <c r="F6533" t="inlineStr">
        <is>
          <t>&gt;=0.8.10</t>
        </is>
      </c>
      <c r="G6533" t="inlineStr">
        <is>
          <t>alembic</t>
        </is>
      </c>
      <c r="H6533" t="inlineStr">
        <is>
          <t>&gt;=0.8.4</t>
        </is>
      </c>
    </row>
    <row r="6534">
      <c r="A6534" t="inlineStr">
        <is>
          <t>octavia</t>
        </is>
      </c>
      <c r="B6534" t="inlineStr">
        <is>
          <t>c3345e46573cb6c618cb9447fade2e255b6f5589</t>
        </is>
      </c>
      <c r="C6534" t="inlineStr">
        <is>
          <t>2017-02-03 17:54:48+00:00</t>
        </is>
      </c>
      <c r="D6534" t="inlineStr">
        <is>
          <t>verchange</t>
        </is>
      </c>
      <c r="E6534" t="inlineStr">
        <is>
          <t>oslo.log</t>
        </is>
      </c>
      <c r="F6534" t="inlineStr">
        <is>
          <t>&gt;=3.11.0</t>
        </is>
      </c>
      <c r="G6534" t="inlineStr">
        <is>
          <t>oslo.log</t>
        </is>
      </c>
      <c r="H6534" t="inlineStr">
        <is>
          <t>&gt;=1.14.0</t>
        </is>
      </c>
    </row>
    <row r="6535">
      <c r="A6535" t="inlineStr">
        <is>
          <t>octavia</t>
        </is>
      </c>
      <c r="B6535" t="inlineStr">
        <is>
          <t>c3345e46573cb6c618cb9447fade2e255b6f5589</t>
        </is>
      </c>
      <c r="C6535" t="inlineStr">
        <is>
          <t>2017-02-03 17:54:48+00:00</t>
        </is>
      </c>
      <c r="D6535" t="inlineStr">
        <is>
          <t>verchange</t>
        </is>
      </c>
      <c r="E6535" t="inlineStr">
        <is>
          <t>oslo.utils</t>
        </is>
      </c>
      <c r="F6535" t="inlineStr">
        <is>
          <t>&gt;=3.18.0</t>
        </is>
      </c>
      <c r="G6535" t="inlineStr">
        <is>
          <t>oslo.utils</t>
        </is>
      </c>
      <c r="H6535" t="inlineStr">
        <is>
          <t>&gt;=3.16.0</t>
        </is>
      </c>
    </row>
    <row r="6536">
      <c r="A6536" t="inlineStr">
        <is>
          <t>octavia</t>
        </is>
      </c>
      <c r="B6536" t="inlineStr">
        <is>
          <t>c3345e46573cb6c618cb9447fade2e255b6f5589</t>
        </is>
      </c>
      <c r="C6536" t="inlineStr">
        <is>
          <t>2017-02-03 17:54:48+00:00</t>
        </is>
      </c>
      <c r="D6536" t="inlineStr">
        <is>
          <t>verchange</t>
        </is>
      </c>
      <c r="E6536" t="inlineStr">
        <is>
          <t>pbr</t>
        </is>
      </c>
      <c r="F6536" t="inlineStr">
        <is>
          <t>&gt;=1.8</t>
        </is>
      </c>
      <c r="G6536" t="inlineStr">
        <is>
          <t>pbr</t>
        </is>
      </c>
      <c r="H6536" t="inlineStr">
        <is>
          <t>&gt;=1.6</t>
        </is>
      </c>
    </row>
    <row r="6537">
      <c r="A6537" t="inlineStr">
        <is>
          <t>octavia</t>
        </is>
      </c>
      <c r="B6537" t="inlineStr">
        <is>
          <t>c3345e46573cb6c618cb9447fade2e255b6f5589</t>
        </is>
      </c>
      <c r="C6537" t="inlineStr">
        <is>
          <t>2017-02-03 17:54:48+00:00</t>
        </is>
      </c>
      <c r="D6537" t="inlineStr">
        <is>
          <t>verchange</t>
        </is>
      </c>
      <c r="E6537" t="inlineStr">
        <is>
          <t>Jinja2</t>
        </is>
      </c>
      <c r="F6537" t="inlineStr">
        <is>
          <t>!=2.9.3;&gt;=2.8;!=2.9.2;!=2.9.1;!=2.9.4;!=2.9.0</t>
        </is>
      </c>
      <c r="G6537" t="inlineStr">
        <is>
          <t>Jinja2</t>
        </is>
      </c>
      <c r="H6537" t="inlineStr">
        <is>
          <t>&gt;=2.8</t>
        </is>
      </c>
    </row>
    <row r="6538">
      <c r="A6538" t="inlineStr">
        <is>
          <t>octavia</t>
        </is>
      </c>
      <c r="B6538" t="inlineStr">
        <is>
          <t>c3345e46573cb6c618cb9447fade2e255b6f5589</t>
        </is>
      </c>
      <c r="C6538" t="inlineStr">
        <is>
          <t>2017-02-03 17:54:48+00:00</t>
        </is>
      </c>
      <c r="D6538" t="inlineStr">
        <is>
          <t>add</t>
        </is>
      </c>
      <c r="E6538" t="inlineStr">
        <is>
          <t>oslo.policy</t>
        </is>
      </c>
      <c r="F6538" t="inlineStr">
        <is>
          <t>&gt;=1.17.0</t>
        </is>
      </c>
      <c r="G6538" t="inlineStr"/>
      <c r="H6538" t="inlineStr"/>
    </row>
    <row r="6539">
      <c r="A6539" t="inlineStr">
        <is>
          <t>octavia</t>
        </is>
      </c>
      <c r="B6539" t="inlineStr">
        <is>
          <t>c3345e46573cb6c618cb9447fade2e255b6f5589</t>
        </is>
      </c>
      <c r="C6539" t="inlineStr">
        <is>
          <t>2017-02-03 17:54:48+00:00</t>
        </is>
      </c>
      <c r="D6539" t="inlineStr">
        <is>
          <t>add</t>
        </is>
      </c>
      <c r="E6539" t="inlineStr">
        <is>
          <t>pyasn1</t>
        </is>
      </c>
      <c r="F6539" t="inlineStr"/>
      <c r="G6539" t="inlineStr"/>
      <c r="H6539" t="inlineStr"/>
    </row>
    <row r="6540">
      <c r="A6540" t="inlineStr">
        <is>
          <t>octavia</t>
        </is>
      </c>
      <c r="B6540" t="inlineStr">
        <is>
          <t>c3345e46573cb6c618cb9447fade2e255b6f5589</t>
        </is>
      </c>
      <c r="C6540" t="inlineStr">
        <is>
          <t>2017-02-03 17:54:48+00:00</t>
        </is>
      </c>
      <c r="D6540" t="inlineStr">
        <is>
          <t>add</t>
        </is>
      </c>
      <c r="E6540" t="inlineStr">
        <is>
          <t>pyasn1-modules</t>
        </is>
      </c>
      <c r="F6540" t="inlineStr"/>
      <c r="G6540" t="inlineStr"/>
      <c r="H6540" t="inlineStr"/>
    </row>
    <row r="6541">
      <c r="A6541" t="inlineStr">
        <is>
          <t>octavia</t>
        </is>
      </c>
      <c r="B6541" t="inlineStr">
        <is>
          <t>c3345e46573cb6c618cb9447fade2e255b6f5589</t>
        </is>
      </c>
      <c r="C6541" t="inlineStr">
        <is>
          <t>2017-02-03 17:54:48+00:00</t>
        </is>
      </c>
      <c r="D6541" t="inlineStr">
        <is>
          <t>add</t>
        </is>
      </c>
      <c r="E6541" t="inlineStr">
        <is>
          <t>gunicorn</t>
        </is>
      </c>
      <c r="F6541" t="inlineStr">
        <is>
          <t>&gt;=19.0</t>
        </is>
      </c>
      <c r="G6541" t="inlineStr"/>
      <c r="H6541" t="inlineStr"/>
    </row>
    <row r="6542">
      <c r="A6542" t="inlineStr">
        <is>
          <t>octavia</t>
        </is>
      </c>
      <c r="B6542" t="inlineStr">
        <is>
          <t>2c8cc57156dfec5329aa2f8410f396308b5dea5e</t>
        </is>
      </c>
      <c r="C6542" t="inlineStr">
        <is>
          <t>2017-08-30 11:10:26+00:00</t>
        </is>
      </c>
      <c r="D6542" t="inlineStr">
        <is>
          <t>verchange</t>
        </is>
      </c>
      <c r="E6542" t="inlineStr">
        <is>
          <t>pyasn1</t>
        </is>
      </c>
      <c r="F6542" t="inlineStr">
        <is>
          <t>!=0.2.3</t>
        </is>
      </c>
      <c r="G6542" t="inlineStr">
        <is>
          <t>pyasn1</t>
        </is>
      </c>
      <c r="H6542" t="inlineStr"/>
    </row>
    <row r="6543">
      <c r="A6543" t="inlineStr">
        <is>
          <t>octavia</t>
        </is>
      </c>
      <c r="B6543" t="inlineStr">
        <is>
          <t>2c8cc57156dfec5329aa2f8410f396308b5dea5e</t>
        </is>
      </c>
      <c r="C6543" t="inlineStr">
        <is>
          <t>2017-08-30 11:10:26+00:00</t>
        </is>
      </c>
      <c r="D6543" t="inlineStr">
        <is>
          <t>verchange</t>
        </is>
      </c>
      <c r="E6543" t="inlineStr">
        <is>
          <t>python-glanceclient</t>
        </is>
      </c>
      <c r="F6543" t="inlineStr">
        <is>
          <t>&gt;=2.8.0</t>
        </is>
      </c>
      <c r="G6543" t="inlineStr">
        <is>
          <t>python-glanceclient</t>
        </is>
      </c>
      <c r="H6543" t="inlineStr">
        <is>
          <t>&gt;=2.5.0</t>
        </is>
      </c>
    </row>
    <row r="6544">
      <c r="A6544" t="inlineStr">
        <is>
          <t>octavia</t>
        </is>
      </c>
      <c r="B6544" t="inlineStr">
        <is>
          <t>2c8cc57156dfec5329aa2f8410f396308b5dea5e</t>
        </is>
      </c>
      <c r="C6544" t="inlineStr">
        <is>
          <t>2017-08-30 11:10:26+00:00</t>
        </is>
      </c>
      <c r="D6544" t="inlineStr">
        <is>
          <t>verchange</t>
        </is>
      </c>
      <c r="E6544" t="inlineStr">
        <is>
          <t>oslo.policy</t>
        </is>
      </c>
      <c r="F6544" t="inlineStr">
        <is>
          <t>&gt;=1.23.0</t>
        </is>
      </c>
      <c r="G6544" t="inlineStr">
        <is>
          <t>oslo.policy</t>
        </is>
      </c>
      <c r="H6544" t="inlineStr">
        <is>
          <t>&gt;=1.17.0</t>
        </is>
      </c>
    </row>
    <row r="6545">
      <c r="A6545" t="inlineStr">
        <is>
          <t>octavia</t>
        </is>
      </c>
      <c r="B6545" t="inlineStr">
        <is>
          <t>2c8cc57156dfec5329aa2f8410f396308b5dea5e</t>
        </is>
      </c>
      <c r="C6545" t="inlineStr">
        <is>
          <t>2017-08-30 11:10:26+00:00</t>
        </is>
      </c>
      <c r="D6545" t="inlineStr">
        <is>
          <t>verchange</t>
        </is>
      </c>
      <c r="E6545" t="inlineStr">
        <is>
          <t>requests</t>
        </is>
      </c>
      <c r="F6545" t="inlineStr">
        <is>
          <t>&gt;=2.14.2</t>
        </is>
      </c>
      <c r="G6545" t="inlineStr">
        <is>
          <t>requests</t>
        </is>
      </c>
      <c r="H6545" t="inlineStr">
        <is>
          <t>&gt;=2.10.0;!=2.12.2</t>
        </is>
      </c>
    </row>
    <row r="6546">
      <c r="A6546" t="inlineStr">
        <is>
          <t>octavia</t>
        </is>
      </c>
      <c r="B6546" t="inlineStr">
        <is>
          <t>2c8cc57156dfec5329aa2f8410f396308b5dea5e</t>
        </is>
      </c>
      <c r="C6546" t="inlineStr">
        <is>
          <t>2017-08-30 11:10:26+00:00</t>
        </is>
      </c>
      <c r="D6546" t="inlineStr">
        <is>
          <t>verchange</t>
        </is>
      </c>
      <c r="E6546" t="inlineStr">
        <is>
          <t>SQLAlchemy</t>
        </is>
      </c>
      <c r="F6546" t="inlineStr">
        <is>
          <t>&gt;=1.0.10;!=1.1.5;!=1.1.8;!=1.1.6;!=1.1.7</t>
        </is>
      </c>
      <c r="G6546" t="inlineStr">
        <is>
          <t>SQLAlchemy</t>
        </is>
      </c>
      <c r="H6546" t="inlineStr">
        <is>
          <t>&lt;1.1.0;&gt;=1.0.10</t>
        </is>
      </c>
    </row>
    <row r="6547">
      <c r="A6547" t="inlineStr">
        <is>
          <t>octavia</t>
        </is>
      </c>
      <c r="B6547" t="inlineStr">
        <is>
          <t>2c8cc57156dfec5329aa2f8410f396308b5dea5e</t>
        </is>
      </c>
      <c r="C6547" t="inlineStr">
        <is>
          <t>2017-08-30 11:10:26+00:00</t>
        </is>
      </c>
      <c r="D6547" t="inlineStr">
        <is>
          <t>verchange</t>
        </is>
      </c>
      <c r="E6547" t="inlineStr">
        <is>
          <t>stevedore</t>
        </is>
      </c>
      <c r="F6547" t="inlineStr">
        <is>
          <t>&gt;=1.20.0</t>
        </is>
      </c>
      <c r="G6547" t="inlineStr">
        <is>
          <t>stevedore</t>
        </is>
      </c>
      <c r="H6547" t="inlineStr">
        <is>
          <t>&gt;=1.17.1</t>
        </is>
      </c>
    </row>
    <row r="6548">
      <c r="A6548" t="inlineStr">
        <is>
          <t>octavia</t>
        </is>
      </c>
      <c r="B6548" t="inlineStr">
        <is>
          <t>2c8cc57156dfec5329aa2f8410f396308b5dea5e</t>
        </is>
      </c>
      <c r="C6548" t="inlineStr">
        <is>
          <t>2017-08-30 11:10:26+00:00</t>
        </is>
      </c>
      <c r="D6548" t="inlineStr">
        <is>
          <t>verchange</t>
        </is>
      </c>
      <c r="E6548" t="inlineStr">
        <is>
          <t>oslo.context</t>
        </is>
      </c>
      <c r="F6548" t="inlineStr">
        <is>
          <t>&gt;=2.14.0</t>
        </is>
      </c>
      <c r="G6548" t="inlineStr">
        <is>
          <t>oslo.context</t>
        </is>
      </c>
      <c r="H6548" t="inlineStr">
        <is>
          <t>&gt;=2.9.0</t>
        </is>
      </c>
    </row>
    <row r="6549">
      <c r="A6549" t="inlineStr">
        <is>
          <t>octavia</t>
        </is>
      </c>
      <c r="B6549" t="inlineStr">
        <is>
          <t>2c8cc57156dfec5329aa2f8410f396308b5dea5e</t>
        </is>
      </c>
      <c r="C6549" t="inlineStr">
        <is>
          <t>2017-08-30 11:10:26+00:00</t>
        </is>
      </c>
      <c r="D6549" t="inlineStr">
        <is>
          <t>verchange</t>
        </is>
      </c>
      <c r="E6549" t="inlineStr">
        <is>
          <t>WebOb</t>
        </is>
      </c>
      <c r="F6549" t="inlineStr">
        <is>
          <t>&gt;=1.7.1</t>
        </is>
      </c>
      <c r="G6549" t="inlineStr">
        <is>
          <t>WebOb</t>
        </is>
      </c>
      <c r="H6549" t="inlineStr">
        <is>
          <t>&gt;=1.6.0</t>
        </is>
      </c>
    </row>
    <row r="6550">
      <c r="A6550" t="inlineStr">
        <is>
          <t>octavia</t>
        </is>
      </c>
      <c r="B6550" t="inlineStr">
        <is>
          <t>2c8cc57156dfec5329aa2f8410f396308b5dea5e</t>
        </is>
      </c>
      <c r="C6550" t="inlineStr">
        <is>
          <t>2017-08-30 11:10:26+00:00</t>
        </is>
      </c>
      <c r="D6550" t="inlineStr">
        <is>
          <t>verchange</t>
        </is>
      </c>
      <c r="E6550" t="inlineStr">
        <is>
          <t>keystoneauth1</t>
        </is>
      </c>
      <c r="F6550" t="inlineStr">
        <is>
          <t>&gt;=3.1.0</t>
        </is>
      </c>
      <c r="G6550" t="inlineStr">
        <is>
          <t>keystoneauth1</t>
        </is>
      </c>
      <c r="H6550" t="inlineStr">
        <is>
          <t>&gt;=2.18.0</t>
        </is>
      </c>
    </row>
    <row r="6551">
      <c r="A6551" t="inlineStr">
        <is>
          <t>octavia</t>
        </is>
      </c>
      <c r="B6551" t="inlineStr">
        <is>
          <t>2c8cc57156dfec5329aa2f8410f396308b5dea5e</t>
        </is>
      </c>
      <c r="C6551" t="inlineStr">
        <is>
          <t>2017-08-30 11:10:26+00:00</t>
        </is>
      </c>
      <c r="D6551" t="inlineStr">
        <is>
          <t>verchange</t>
        </is>
      </c>
      <c r="E6551" t="inlineStr">
        <is>
          <t>oslo.middleware</t>
        </is>
      </c>
      <c r="F6551" t="inlineStr">
        <is>
          <t>&gt;=3.27.0</t>
        </is>
      </c>
      <c r="G6551" t="inlineStr">
        <is>
          <t>oslo.middleware</t>
        </is>
      </c>
      <c r="H6551" t="inlineStr">
        <is>
          <t>&gt;=3.0.0</t>
        </is>
      </c>
    </row>
    <row r="6552">
      <c r="A6552" t="inlineStr">
        <is>
          <t>octavia</t>
        </is>
      </c>
      <c r="B6552" t="inlineStr">
        <is>
          <t>2c8cc57156dfec5329aa2f8410f396308b5dea5e</t>
        </is>
      </c>
      <c r="C6552" t="inlineStr">
        <is>
          <t>2017-08-30 11:10:26+00:00</t>
        </is>
      </c>
      <c r="D6552" t="inlineStr">
        <is>
          <t>verchange</t>
        </is>
      </c>
      <c r="E6552" t="inlineStr">
        <is>
          <t>pyroute2</t>
        </is>
      </c>
      <c r="F6552" t="inlineStr">
        <is>
          <t>&gt;=0.4.17</t>
        </is>
      </c>
      <c r="G6552" t="inlineStr">
        <is>
          <t>pyroute2</t>
        </is>
      </c>
      <c r="H6552" t="inlineStr">
        <is>
          <t>&gt;=0.4.12</t>
        </is>
      </c>
    </row>
    <row r="6553">
      <c r="A6553" t="inlineStr">
        <is>
          <t>octavia</t>
        </is>
      </c>
      <c r="B6553" t="inlineStr">
        <is>
          <t>2c8cc57156dfec5329aa2f8410f396308b5dea5e</t>
        </is>
      </c>
      <c r="C6553" t="inlineStr">
        <is>
          <t>2017-08-30 11:10:26+00:00</t>
        </is>
      </c>
      <c r="D6553" t="inlineStr">
        <is>
          <t>verchange</t>
        </is>
      </c>
      <c r="E6553" t="inlineStr">
        <is>
          <t>cryptography</t>
        </is>
      </c>
      <c r="F6553" t="inlineStr">
        <is>
          <t>&gt;=1.6;!=2.0</t>
        </is>
      </c>
      <c r="G6553" t="inlineStr">
        <is>
          <t>cryptography</t>
        </is>
      </c>
      <c r="H6553" t="inlineStr">
        <is>
          <t>&gt;=1.0;!=1.3.0</t>
        </is>
      </c>
    </row>
    <row r="6554">
      <c r="A6554" t="inlineStr">
        <is>
          <t>octavia</t>
        </is>
      </c>
      <c r="B6554" t="inlineStr">
        <is>
          <t>2c8cc57156dfec5329aa2f8410f396308b5dea5e</t>
        </is>
      </c>
      <c r="C6554" t="inlineStr">
        <is>
          <t>2017-08-30 11:10:26+00:00</t>
        </is>
      </c>
      <c r="D6554" t="inlineStr">
        <is>
          <t>verchange</t>
        </is>
      </c>
      <c r="E6554" t="inlineStr">
        <is>
          <t>oslo.config</t>
        </is>
      </c>
      <c r="F6554" t="inlineStr">
        <is>
          <t>!=4.3.0;&gt;=4.0.0;!=4.4.0</t>
        </is>
      </c>
      <c r="G6554" t="inlineStr">
        <is>
          <t>oslo.config</t>
        </is>
      </c>
      <c r="H6554" t="inlineStr">
        <is>
          <t>&gt;=3.14.0;!=3.18.0</t>
        </is>
      </c>
    </row>
    <row r="6555">
      <c r="A6555" t="inlineStr">
        <is>
          <t>octavia</t>
        </is>
      </c>
      <c r="B6555" t="inlineStr">
        <is>
          <t>2c8cc57156dfec5329aa2f8410f396308b5dea5e</t>
        </is>
      </c>
      <c r="C6555" t="inlineStr">
        <is>
          <t>2017-08-30 11:10:26+00:00</t>
        </is>
      </c>
      <c r="D6555" t="inlineStr">
        <is>
          <t>verchange</t>
        </is>
      </c>
      <c r="E6555" t="inlineStr">
        <is>
          <t>python-novaclient</t>
        </is>
      </c>
      <c r="F6555" t="inlineStr">
        <is>
          <t>&gt;=9.0.0</t>
        </is>
      </c>
      <c r="G6555" t="inlineStr">
        <is>
          <t>python-novaclient</t>
        </is>
      </c>
      <c r="H6555" t="inlineStr">
        <is>
          <t>!=7.0.0;&gt;=6.0.0</t>
        </is>
      </c>
    </row>
    <row r="6556">
      <c r="A6556" t="inlineStr">
        <is>
          <t>octavia</t>
        </is>
      </c>
      <c r="B6556" t="inlineStr">
        <is>
          <t>2c8cc57156dfec5329aa2f8410f396308b5dea5e</t>
        </is>
      </c>
      <c r="C6556" t="inlineStr">
        <is>
          <t>2017-08-30 11:10:26+00:00</t>
        </is>
      </c>
      <c r="D6556" t="inlineStr">
        <is>
          <t>verchange</t>
        </is>
      </c>
      <c r="E6556" t="inlineStr">
        <is>
          <t>oslo.db</t>
        </is>
      </c>
      <c r="F6556" t="inlineStr">
        <is>
          <t>&gt;=4.24.0</t>
        </is>
      </c>
      <c r="G6556" t="inlineStr">
        <is>
          <t>oslo.db</t>
        </is>
      </c>
      <c r="H6556" t="inlineStr">
        <is>
          <t>&gt;=4.15.0</t>
        </is>
      </c>
    </row>
    <row r="6557">
      <c r="A6557" t="inlineStr">
        <is>
          <t>octavia</t>
        </is>
      </c>
      <c r="B6557" t="inlineStr">
        <is>
          <t>2c8cc57156dfec5329aa2f8410f396308b5dea5e</t>
        </is>
      </c>
      <c r="C6557" t="inlineStr">
        <is>
          <t>2017-08-30 11:10:26+00:00</t>
        </is>
      </c>
      <c r="D6557" t="inlineStr">
        <is>
          <t>verchange</t>
        </is>
      </c>
      <c r="E6557" t="inlineStr">
        <is>
          <t>oslo.messaging</t>
        </is>
      </c>
      <c r="F6557" t="inlineStr">
        <is>
          <t>!=5.25.0;&gt;=5.24.2</t>
        </is>
      </c>
      <c r="G6557" t="inlineStr">
        <is>
          <t>oslo.messaging</t>
        </is>
      </c>
      <c r="H6557" t="inlineStr">
        <is>
          <t>&gt;=5.14.0</t>
        </is>
      </c>
    </row>
    <row r="6558">
      <c r="A6558" t="inlineStr">
        <is>
          <t>octavia</t>
        </is>
      </c>
      <c r="B6558" t="inlineStr">
        <is>
          <t>2c8cc57156dfec5329aa2f8410f396308b5dea5e</t>
        </is>
      </c>
      <c r="C6558" t="inlineStr">
        <is>
          <t>2017-08-30 11:10:26+00:00</t>
        </is>
      </c>
      <c r="D6558" t="inlineStr">
        <is>
          <t>verchange</t>
        </is>
      </c>
      <c r="E6558" t="inlineStr">
        <is>
          <t>Babel</t>
        </is>
      </c>
      <c r="F6558" t="inlineStr">
        <is>
          <t>&gt;=2.3.4;!=2.4.0</t>
        </is>
      </c>
      <c r="G6558" t="inlineStr">
        <is>
          <t>Babel</t>
        </is>
      </c>
      <c r="H6558" t="inlineStr">
        <is>
          <t>&gt;=2.3.4</t>
        </is>
      </c>
    </row>
    <row r="6559">
      <c r="A6559" t="inlineStr">
        <is>
          <t>octavia</t>
        </is>
      </c>
      <c r="B6559" t="inlineStr">
        <is>
          <t>2c8cc57156dfec5329aa2f8410f396308b5dea5e</t>
        </is>
      </c>
      <c r="C6559" t="inlineStr">
        <is>
          <t>2017-08-30 11:10:26+00:00</t>
        </is>
      </c>
      <c r="D6559" t="inlineStr">
        <is>
          <t>verchange</t>
        </is>
      </c>
      <c r="E6559" t="inlineStr">
        <is>
          <t>python-barbicanclient</t>
        </is>
      </c>
      <c r="F6559" t="inlineStr">
        <is>
          <t>!=4.5.0;!=4.5.1;&gt;=4.0.0</t>
        </is>
      </c>
      <c r="G6559" t="inlineStr">
        <is>
          <t>python-barbicanclient</t>
        </is>
      </c>
      <c r="H6559" t="inlineStr">
        <is>
          <t>&gt;=4.0.0</t>
        </is>
      </c>
    </row>
    <row r="6560">
      <c r="A6560" t="inlineStr">
        <is>
          <t>octavia</t>
        </is>
      </c>
      <c r="B6560" t="inlineStr">
        <is>
          <t>2c8cc57156dfec5329aa2f8410f396308b5dea5e</t>
        </is>
      </c>
      <c r="C6560" t="inlineStr">
        <is>
          <t>2017-08-30 11:10:26+00:00</t>
        </is>
      </c>
      <c r="D6560" t="inlineStr">
        <is>
          <t>verchange</t>
        </is>
      </c>
      <c r="E6560" t="inlineStr">
        <is>
          <t>oslo.log</t>
        </is>
      </c>
      <c r="F6560" t="inlineStr">
        <is>
          <t>&gt;=3.22.0</t>
        </is>
      </c>
      <c r="G6560" t="inlineStr">
        <is>
          <t>oslo.log</t>
        </is>
      </c>
      <c r="H6560" t="inlineStr">
        <is>
          <t>&gt;=3.11.0</t>
        </is>
      </c>
    </row>
    <row r="6561">
      <c r="A6561" t="inlineStr">
        <is>
          <t>octavia</t>
        </is>
      </c>
      <c r="B6561" t="inlineStr">
        <is>
          <t>2c8cc57156dfec5329aa2f8410f396308b5dea5e</t>
        </is>
      </c>
      <c r="C6561" t="inlineStr">
        <is>
          <t>2017-08-30 11:10:26+00:00</t>
        </is>
      </c>
      <c r="D6561" t="inlineStr">
        <is>
          <t>verchange</t>
        </is>
      </c>
      <c r="E6561" t="inlineStr">
        <is>
          <t>oslo.utils</t>
        </is>
      </c>
      <c r="F6561" t="inlineStr">
        <is>
          <t>&gt;=3.20.0</t>
        </is>
      </c>
      <c r="G6561" t="inlineStr">
        <is>
          <t>oslo.utils</t>
        </is>
      </c>
      <c r="H6561" t="inlineStr">
        <is>
          <t>&gt;=3.18.0</t>
        </is>
      </c>
    </row>
    <row r="6562">
      <c r="A6562" t="inlineStr">
        <is>
          <t>octavia</t>
        </is>
      </c>
      <c r="B6562" t="inlineStr">
        <is>
          <t>2c8cc57156dfec5329aa2f8410f396308b5dea5e</t>
        </is>
      </c>
      <c r="C6562" t="inlineStr">
        <is>
          <t>2017-08-30 11:10:26+00:00</t>
        </is>
      </c>
      <c r="D6562" t="inlineStr">
        <is>
          <t>verchange</t>
        </is>
      </c>
      <c r="E6562" t="inlineStr">
        <is>
          <t>python-neutronclient</t>
        </is>
      </c>
      <c r="F6562" t="inlineStr">
        <is>
          <t>&gt;=6.3.0</t>
        </is>
      </c>
      <c r="G6562" t="inlineStr">
        <is>
          <t>python-neutronclient</t>
        </is>
      </c>
      <c r="H6562" t="inlineStr">
        <is>
          <t>&gt;=5.1.0</t>
        </is>
      </c>
    </row>
    <row r="6563">
      <c r="A6563" t="inlineStr">
        <is>
          <t>octavia</t>
        </is>
      </c>
      <c r="B6563" t="inlineStr">
        <is>
          <t>2c8cc57156dfec5329aa2f8410f396308b5dea5e</t>
        </is>
      </c>
      <c r="C6563" t="inlineStr">
        <is>
          <t>2017-08-30 11:10:26+00:00</t>
        </is>
      </c>
      <c r="D6563" t="inlineStr">
        <is>
          <t>verchange</t>
        </is>
      </c>
      <c r="E6563" t="inlineStr">
        <is>
          <t>pbr</t>
        </is>
      </c>
      <c r="F6563" t="inlineStr">
        <is>
          <t>&gt;=2.0.0;!=2.1.0</t>
        </is>
      </c>
      <c r="G6563" t="inlineStr">
        <is>
          <t>pbr</t>
        </is>
      </c>
      <c r="H6563" t="inlineStr">
        <is>
          <t>&gt;=1.8</t>
        </is>
      </c>
    </row>
    <row r="6564">
      <c r="A6564" t="inlineStr">
        <is>
          <t>octavia</t>
        </is>
      </c>
      <c r="B6564" t="inlineStr">
        <is>
          <t>2c8cc57156dfec5329aa2f8410f396308b5dea5e</t>
        </is>
      </c>
      <c r="C6564" t="inlineStr">
        <is>
          <t>2017-08-30 11:10:26+00:00</t>
        </is>
      </c>
      <c r="D6564" t="inlineStr">
        <is>
          <t>verchange</t>
        </is>
      </c>
      <c r="E6564" t="inlineStr">
        <is>
          <t>oslo.i18n</t>
        </is>
      </c>
      <c r="F6564" t="inlineStr">
        <is>
          <t>&gt;=2.1.0;!=3.15.2</t>
        </is>
      </c>
      <c r="G6564" t="inlineStr">
        <is>
          <t>oslo.i18n</t>
        </is>
      </c>
      <c r="H6564" t="inlineStr">
        <is>
          <t>&gt;=2.1.0</t>
        </is>
      </c>
    </row>
    <row r="6565">
      <c r="A6565" t="inlineStr">
        <is>
          <t>octavia</t>
        </is>
      </c>
      <c r="B6565" t="inlineStr">
        <is>
          <t>2c8cc57156dfec5329aa2f8410f396308b5dea5e</t>
        </is>
      </c>
      <c r="C6565" t="inlineStr">
        <is>
          <t>2017-08-30 11:10:26+00:00</t>
        </is>
      </c>
      <c r="D6565" t="inlineStr">
        <is>
          <t>add</t>
        </is>
      </c>
      <c r="E6565" t="inlineStr">
        <is>
          <t>cotyledon</t>
        </is>
      </c>
      <c r="F6565" t="inlineStr">
        <is>
          <t>&gt;=1.3.0</t>
        </is>
      </c>
      <c r="G6565" t="inlineStr"/>
      <c r="H6565" t="inlineStr"/>
    </row>
    <row r="6566">
      <c r="A6566" t="inlineStr">
        <is>
          <t>octavia</t>
        </is>
      </c>
      <c r="B6566" t="inlineStr">
        <is>
          <t>2c8cc57156dfec5329aa2f8410f396308b5dea5e</t>
        </is>
      </c>
      <c r="C6566" t="inlineStr">
        <is>
          <t>2017-08-30 11:10:26+00:00</t>
        </is>
      </c>
      <c r="D6566" t="inlineStr">
        <is>
          <t>add</t>
        </is>
      </c>
      <c r="E6566" t="inlineStr">
        <is>
          <t>diskimage-builder</t>
        </is>
      </c>
      <c r="F6566" t="inlineStr">
        <is>
          <t>!=1.6.0;!=1.7.1;&gt;=1.1.2;!=1.7.0</t>
        </is>
      </c>
      <c r="G6566" t="inlineStr"/>
      <c r="H6566" t="inlineStr"/>
    </row>
    <row r="6567">
      <c r="A6567" t="inlineStr">
        <is>
          <t>octavia</t>
        </is>
      </c>
      <c r="B6567" t="inlineStr">
        <is>
          <t>2c8cc57156dfec5329aa2f8410f396308b5dea5e</t>
        </is>
      </c>
      <c r="C6567" t="inlineStr">
        <is>
          <t>2017-08-30 11:10:26+00:00</t>
        </is>
      </c>
      <c r="D6567" t="inlineStr">
        <is>
          <t>rem</t>
        </is>
      </c>
      <c r="E6567" t="inlineStr"/>
      <c r="F6567" t="inlineStr"/>
      <c r="G6567" t="inlineStr">
        <is>
          <t>eventlet</t>
        </is>
      </c>
      <c r="H6567" t="inlineStr">
        <is>
          <t>&gt;=0.18.2;!=0.18.3</t>
        </is>
      </c>
    </row>
    <row r="6568">
      <c r="A6568" t="inlineStr">
        <is>
          <t>octavia</t>
        </is>
      </c>
      <c r="B6568" t="inlineStr">
        <is>
          <t>2c8cc57156dfec5329aa2f8410f396308b5dea5e</t>
        </is>
      </c>
      <c r="C6568" t="inlineStr">
        <is>
          <t>2017-08-30 11:10:26+00:00</t>
        </is>
      </c>
      <c r="D6568" t="inlineStr">
        <is>
          <t>rem</t>
        </is>
      </c>
      <c r="E6568" t="inlineStr"/>
      <c r="F6568" t="inlineStr"/>
      <c r="G6568" t="inlineStr">
        <is>
          <t>oslo.service</t>
        </is>
      </c>
      <c r="H6568" t="inlineStr">
        <is>
          <t>&gt;=1.10.0</t>
        </is>
      </c>
    </row>
    <row r="6569">
      <c r="A6569" t="inlineStr">
        <is>
          <t>octavia</t>
        </is>
      </c>
      <c r="B6569" t="inlineStr">
        <is>
          <t>a74008c9a4c166cf9c87a445d0c8bab49fe1badb</t>
        </is>
      </c>
      <c r="C6569" t="inlineStr">
        <is>
          <t>2017-10-10 15:44:14+00:00</t>
        </is>
      </c>
      <c r="D6569" t="inlineStr">
        <is>
          <t>add</t>
        </is>
      </c>
      <c r="E6569" t="inlineStr">
        <is>
          <t>diskimage-builder</t>
        </is>
      </c>
      <c r="F6569" t="inlineStr">
        <is>
          <t>!=1.6.0;!=1.7.1;&gt;=1.1.2;!=1.7.0</t>
        </is>
      </c>
      <c r="G6569" t="inlineStr"/>
      <c r="H6569" t="inlineStr"/>
    </row>
    <row r="6570">
      <c r="A6570" t="inlineStr">
        <is>
          <t>octavia</t>
        </is>
      </c>
      <c r="B6570" t="inlineStr">
        <is>
          <t>08387c78c897c97aad72f3eb6ae0702fbc9a3058</t>
        </is>
      </c>
      <c r="C6570" t="inlineStr">
        <is>
          <t>2018-02-28 11:29:04+00:00</t>
        </is>
      </c>
      <c r="D6570" t="inlineStr">
        <is>
          <t>verchange</t>
        </is>
      </c>
      <c r="E6570" t="inlineStr">
        <is>
          <t>keystonemiddleware</t>
        </is>
      </c>
      <c r="F6570" t="inlineStr">
        <is>
          <t>&gt;=4.17.0</t>
        </is>
      </c>
      <c r="G6570" t="inlineStr">
        <is>
          <t>keystonemiddleware</t>
        </is>
      </c>
      <c r="H6570" t="inlineStr">
        <is>
          <t>&gt;=4.12.0</t>
        </is>
      </c>
    </row>
    <row r="6571">
      <c r="A6571" t="inlineStr">
        <is>
          <t>octavia</t>
        </is>
      </c>
      <c r="B6571" t="inlineStr">
        <is>
          <t>08387c78c897c97aad72f3eb6ae0702fbc9a3058</t>
        </is>
      </c>
      <c r="C6571" t="inlineStr">
        <is>
          <t>2018-02-28 11:29:04+00:00</t>
        </is>
      </c>
      <c r="D6571" t="inlineStr">
        <is>
          <t>verchange</t>
        </is>
      </c>
      <c r="E6571" t="inlineStr">
        <is>
          <t>pyasn1</t>
        </is>
      </c>
      <c r="F6571" t="inlineStr">
        <is>
          <t>!=0.2.3;&gt;=0.1.8</t>
        </is>
      </c>
      <c r="G6571" t="inlineStr">
        <is>
          <t>pyasn1</t>
        </is>
      </c>
      <c r="H6571" t="inlineStr">
        <is>
          <t>!=0.2.3</t>
        </is>
      </c>
    </row>
    <row r="6572">
      <c r="A6572" t="inlineStr">
        <is>
          <t>octavia</t>
        </is>
      </c>
      <c r="B6572" t="inlineStr">
        <is>
          <t>08387c78c897c97aad72f3eb6ae0702fbc9a3058</t>
        </is>
      </c>
      <c r="C6572" t="inlineStr">
        <is>
          <t>2018-02-28 11:29:04+00:00</t>
        </is>
      </c>
      <c r="D6572" t="inlineStr">
        <is>
          <t>verchange</t>
        </is>
      </c>
      <c r="E6572" t="inlineStr">
        <is>
          <t>ipaddress</t>
        </is>
      </c>
      <c r="F6572" t="inlineStr">
        <is>
          <t>&gt;=1.0.16</t>
        </is>
      </c>
      <c r="G6572" t="inlineStr">
        <is>
          <t>ipaddress</t>
        </is>
      </c>
      <c r="H6572" t="inlineStr">
        <is>
          <t>&gt;=1.0.7</t>
        </is>
      </c>
    </row>
    <row r="6573">
      <c r="A6573" t="inlineStr">
        <is>
          <t>octavia</t>
        </is>
      </c>
      <c r="B6573" t="inlineStr">
        <is>
          <t>08387c78c897c97aad72f3eb6ae0702fbc9a3058</t>
        </is>
      </c>
      <c r="C6573" t="inlineStr">
        <is>
          <t>2018-02-28 11:29:04+00:00</t>
        </is>
      </c>
      <c r="D6573" t="inlineStr">
        <is>
          <t>verchange</t>
        </is>
      </c>
      <c r="E6573" t="inlineStr">
        <is>
          <t>taskflow</t>
        </is>
      </c>
      <c r="F6573" t="inlineStr">
        <is>
          <t>&gt;=2.16.0</t>
        </is>
      </c>
      <c r="G6573" t="inlineStr">
        <is>
          <t>taskflow</t>
        </is>
      </c>
      <c r="H6573" t="inlineStr">
        <is>
          <t>&gt;=2.7.0</t>
        </is>
      </c>
    </row>
    <row r="6574">
      <c r="A6574" t="inlineStr">
        <is>
          <t>octavia</t>
        </is>
      </c>
      <c r="B6574" t="inlineStr">
        <is>
          <t>08387c78c897c97aad72f3eb6ae0702fbc9a3058</t>
        </is>
      </c>
      <c r="C6574" t="inlineStr">
        <is>
          <t>2018-02-28 11:29:04+00:00</t>
        </is>
      </c>
      <c r="D6574" t="inlineStr">
        <is>
          <t>verchange</t>
        </is>
      </c>
      <c r="E6574" t="inlineStr">
        <is>
          <t>oslo.policy</t>
        </is>
      </c>
      <c r="F6574" t="inlineStr">
        <is>
          <t>&gt;=1.30.0</t>
        </is>
      </c>
      <c r="G6574" t="inlineStr">
        <is>
          <t>oslo.policy</t>
        </is>
      </c>
      <c r="H6574" t="inlineStr">
        <is>
          <t>&gt;=1.23.0</t>
        </is>
      </c>
    </row>
    <row r="6575">
      <c r="A6575" t="inlineStr">
        <is>
          <t>octavia</t>
        </is>
      </c>
      <c r="B6575" t="inlineStr">
        <is>
          <t>08387c78c897c97aad72f3eb6ae0702fbc9a3058</t>
        </is>
      </c>
      <c r="C6575" t="inlineStr">
        <is>
          <t>2018-02-28 11:29:04+00:00</t>
        </is>
      </c>
      <c r="D6575" t="inlineStr">
        <is>
          <t>verchange</t>
        </is>
      </c>
      <c r="E6575" t="inlineStr">
        <is>
          <t>WSME</t>
        </is>
      </c>
      <c r="F6575" t="inlineStr">
        <is>
          <t>&gt;=0.8.0</t>
        </is>
      </c>
      <c r="G6575" t="inlineStr">
        <is>
          <t>WSME</t>
        </is>
      </c>
      <c r="H6575" t="inlineStr">
        <is>
          <t>&gt;=0.8</t>
        </is>
      </c>
    </row>
    <row r="6576">
      <c r="A6576" t="inlineStr">
        <is>
          <t>octavia</t>
        </is>
      </c>
      <c r="B6576" t="inlineStr">
        <is>
          <t>08387c78c897c97aad72f3eb6ae0702fbc9a3058</t>
        </is>
      </c>
      <c r="C6576" t="inlineStr">
        <is>
          <t>2018-02-28 11:29:04+00:00</t>
        </is>
      </c>
      <c r="D6576" t="inlineStr">
        <is>
          <t>verchange</t>
        </is>
      </c>
      <c r="E6576" t="inlineStr">
        <is>
          <t>six</t>
        </is>
      </c>
      <c r="F6576" t="inlineStr">
        <is>
          <t>&gt;=1.10.0</t>
        </is>
      </c>
      <c r="G6576" t="inlineStr">
        <is>
          <t>six</t>
        </is>
      </c>
      <c r="H6576" t="inlineStr">
        <is>
          <t>&gt;=1.9.0</t>
        </is>
      </c>
    </row>
    <row r="6577">
      <c r="A6577" t="inlineStr">
        <is>
          <t>octavia</t>
        </is>
      </c>
      <c r="B6577" t="inlineStr">
        <is>
          <t>08387c78c897c97aad72f3eb6ae0702fbc9a3058</t>
        </is>
      </c>
      <c r="C6577" t="inlineStr">
        <is>
          <t>2018-02-28 11:29:04+00:00</t>
        </is>
      </c>
      <c r="D6577" t="inlineStr">
        <is>
          <t>verchange</t>
        </is>
      </c>
      <c r="E6577" t="inlineStr">
        <is>
          <t>oslo.context</t>
        </is>
      </c>
      <c r="F6577" t="inlineStr">
        <is>
          <t>&gt;=2.19.2</t>
        </is>
      </c>
      <c r="G6577" t="inlineStr">
        <is>
          <t>oslo.context</t>
        </is>
      </c>
      <c r="H6577" t="inlineStr">
        <is>
          <t>&gt;=2.14.0</t>
        </is>
      </c>
    </row>
    <row r="6578">
      <c r="A6578" t="inlineStr">
        <is>
          <t>octavia</t>
        </is>
      </c>
      <c r="B6578" t="inlineStr">
        <is>
          <t>08387c78c897c97aad72f3eb6ae0702fbc9a3058</t>
        </is>
      </c>
      <c r="C6578" t="inlineStr">
        <is>
          <t>2018-02-28 11:29:04+00:00</t>
        </is>
      </c>
      <c r="D6578" t="inlineStr">
        <is>
          <t>verchange</t>
        </is>
      </c>
      <c r="E6578" t="inlineStr">
        <is>
          <t>oslo.reports</t>
        </is>
      </c>
      <c r="F6578" t="inlineStr">
        <is>
          <t>&gt;=1.18.0</t>
        </is>
      </c>
      <c r="G6578" t="inlineStr">
        <is>
          <t>oslo.reports</t>
        </is>
      </c>
      <c r="H6578" t="inlineStr">
        <is>
          <t>&gt;=0.6.0</t>
        </is>
      </c>
    </row>
    <row r="6579">
      <c r="A6579" t="inlineStr">
        <is>
          <t>octavia</t>
        </is>
      </c>
      <c r="B6579" t="inlineStr">
        <is>
          <t>08387c78c897c97aad72f3eb6ae0702fbc9a3058</t>
        </is>
      </c>
      <c r="C6579" t="inlineStr">
        <is>
          <t>2018-02-28 11:29:04+00:00</t>
        </is>
      </c>
      <c r="D6579" t="inlineStr">
        <is>
          <t>verchange</t>
        </is>
      </c>
      <c r="E6579" t="inlineStr">
        <is>
          <t>keystoneauth1</t>
        </is>
      </c>
      <c r="F6579" t="inlineStr">
        <is>
          <t>&gt;=3.3.0</t>
        </is>
      </c>
      <c r="G6579" t="inlineStr">
        <is>
          <t>keystoneauth1</t>
        </is>
      </c>
      <c r="H6579" t="inlineStr">
        <is>
          <t>&gt;=3.1.0</t>
        </is>
      </c>
    </row>
    <row r="6580">
      <c r="A6580" t="inlineStr">
        <is>
          <t>octavia</t>
        </is>
      </c>
      <c r="B6580" t="inlineStr">
        <is>
          <t>08387c78c897c97aad72f3eb6ae0702fbc9a3058</t>
        </is>
      </c>
      <c r="C6580" t="inlineStr">
        <is>
          <t>2018-02-28 11:29:04+00:00</t>
        </is>
      </c>
      <c r="D6580" t="inlineStr">
        <is>
          <t>verchange</t>
        </is>
      </c>
      <c r="E6580" t="inlineStr">
        <is>
          <t>oslo.middleware</t>
        </is>
      </c>
      <c r="F6580" t="inlineStr">
        <is>
          <t>&gt;=3.31.0</t>
        </is>
      </c>
      <c r="G6580" t="inlineStr">
        <is>
          <t>oslo.middleware</t>
        </is>
      </c>
      <c r="H6580" t="inlineStr">
        <is>
          <t>&gt;=3.27.0</t>
        </is>
      </c>
    </row>
    <row r="6581">
      <c r="A6581" t="inlineStr">
        <is>
          <t>octavia</t>
        </is>
      </c>
      <c r="B6581" t="inlineStr">
        <is>
          <t>08387c78c897c97aad72f3eb6ae0702fbc9a3058</t>
        </is>
      </c>
      <c r="C6581" t="inlineStr">
        <is>
          <t>2018-02-28 11:29:04+00:00</t>
        </is>
      </c>
      <c r="D6581" t="inlineStr">
        <is>
          <t>verchange</t>
        </is>
      </c>
      <c r="E6581" t="inlineStr">
        <is>
          <t>pyroute2</t>
        </is>
      </c>
      <c r="F6581" t="inlineStr">
        <is>
          <t>&gt;=0.4.21</t>
        </is>
      </c>
      <c r="G6581" t="inlineStr">
        <is>
          <t>pyroute2</t>
        </is>
      </c>
      <c r="H6581" t="inlineStr">
        <is>
          <t>&gt;=0.4.17</t>
        </is>
      </c>
    </row>
    <row r="6582">
      <c r="A6582" t="inlineStr">
        <is>
          <t>octavia</t>
        </is>
      </c>
      <c r="B6582" t="inlineStr">
        <is>
          <t>08387c78c897c97aad72f3eb6ae0702fbc9a3058</t>
        </is>
      </c>
      <c r="C6582" t="inlineStr">
        <is>
          <t>2018-02-28 11:29:04+00:00</t>
        </is>
      </c>
      <c r="D6582" t="inlineStr">
        <is>
          <t>verchange</t>
        </is>
      </c>
      <c r="E6582" t="inlineStr">
        <is>
          <t>cryptography</t>
        </is>
      </c>
      <c r="F6582" t="inlineStr">
        <is>
          <t>!=2.0;&gt;=1.9</t>
        </is>
      </c>
      <c r="G6582" t="inlineStr">
        <is>
          <t>cryptography</t>
        </is>
      </c>
      <c r="H6582" t="inlineStr">
        <is>
          <t>&gt;=1.6;!=2.0</t>
        </is>
      </c>
    </row>
    <row r="6583">
      <c r="A6583" t="inlineStr">
        <is>
          <t>octavia</t>
        </is>
      </c>
      <c r="B6583" t="inlineStr">
        <is>
          <t>08387c78c897c97aad72f3eb6ae0702fbc9a3058</t>
        </is>
      </c>
      <c r="C6583" t="inlineStr">
        <is>
          <t>2018-02-28 11:29:04+00:00</t>
        </is>
      </c>
      <c r="D6583" t="inlineStr">
        <is>
          <t>verchange</t>
        </is>
      </c>
      <c r="E6583" t="inlineStr">
        <is>
          <t>pyasn1-modules</t>
        </is>
      </c>
      <c r="F6583" t="inlineStr">
        <is>
          <t>&gt;=0.0.6</t>
        </is>
      </c>
      <c r="G6583" t="inlineStr">
        <is>
          <t>pyasn1-modules</t>
        </is>
      </c>
      <c r="H6583" t="inlineStr"/>
    </row>
    <row r="6584">
      <c r="A6584" t="inlineStr">
        <is>
          <t>octavia</t>
        </is>
      </c>
      <c r="B6584" t="inlineStr">
        <is>
          <t>08387c78c897c97aad72f3eb6ae0702fbc9a3058</t>
        </is>
      </c>
      <c r="C6584" t="inlineStr">
        <is>
          <t>2018-02-28 11:29:04+00:00</t>
        </is>
      </c>
      <c r="D6584" t="inlineStr">
        <is>
          <t>verchange</t>
        </is>
      </c>
      <c r="E6584" t="inlineStr">
        <is>
          <t>oslo.config</t>
        </is>
      </c>
      <c r="F6584" t="inlineStr">
        <is>
          <t>&gt;=5.1.0</t>
        </is>
      </c>
      <c r="G6584" t="inlineStr">
        <is>
          <t>oslo.config</t>
        </is>
      </c>
      <c r="H6584" t="inlineStr">
        <is>
          <t>!=4.3.0;&gt;=4.0.0;!=4.4.0</t>
        </is>
      </c>
    </row>
    <row r="6585">
      <c r="A6585" t="inlineStr">
        <is>
          <t>octavia</t>
        </is>
      </c>
      <c r="B6585" t="inlineStr">
        <is>
          <t>08387c78c897c97aad72f3eb6ae0702fbc9a3058</t>
        </is>
      </c>
      <c r="C6585" t="inlineStr">
        <is>
          <t>2018-02-28 11:29:04+00:00</t>
        </is>
      </c>
      <c r="D6585" t="inlineStr">
        <is>
          <t>verchange</t>
        </is>
      </c>
      <c r="E6585" t="inlineStr">
        <is>
          <t>python-novaclient</t>
        </is>
      </c>
      <c r="F6585" t="inlineStr">
        <is>
          <t>&gt;=9.1.0</t>
        </is>
      </c>
      <c r="G6585" t="inlineStr">
        <is>
          <t>python-novaclient</t>
        </is>
      </c>
      <c r="H6585" t="inlineStr">
        <is>
          <t>&gt;=9.0.0</t>
        </is>
      </c>
    </row>
    <row r="6586">
      <c r="A6586" t="inlineStr">
        <is>
          <t>octavia</t>
        </is>
      </c>
      <c r="B6586" t="inlineStr">
        <is>
          <t>08387c78c897c97aad72f3eb6ae0702fbc9a3058</t>
        </is>
      </c>
      <c r="C6586" t="inlineStr">
        <is>
          <t>2018-02-28 11:29:04+00:00</t>
        </is>
      </c>
      <c r="D6586" t="inlineStr">
        <is>
          <t>verchange</t>
        </is>
      </c>
      <c r="E6586" t="inlineStr">
        <is>
          <t>oslo.db</t>
        </is>
      </c>
      <c r="F6586" t="inlineStr">
        <is>
          <t>&gt;=4.27.0</t>
        </is>
      </c>
      <c r="G6586" t="inlineStr">
        <is>
          <t>oslo.db</t>
        </is>
      </c>
      <c r="H6586" t="inlineStr">
        <is>
          <t>&gt;=4.24.0</t>
        </is>
      </c>
    </row>
    <row r="6587">
      <c r="A6587" t="inlineStr">
        <is>
          <t>octavia</t>
        </is>
      </c>
      <c r="B6587" t="inlineStr">
        <is>
          <t>08387c78c897c97aad72f3eb6ae0702fbc9a3058</t>
        </is>
      </c>
      <c r="C6587" t="inlineStr">
        <is>
          <t>2018-02-28 11:29:04+00:00</t>
        </is>
      </c>
      <c r="D6587" t="inlineStr">
        <is>
          <t>verchange</t>
        </is>
      </c>
      <c r="E6587" t="inlineStr">
        <is>
          <t>oslo.messaging</t>
        </is>
      </c>
      <c r="F6587" t="inlineStr">
        <is>
          <t>&gt;=5.29.0</t>
        </is>
      </c>
      <c r="G6587" t="inlineStr">
        <is>
          <t>oslo.messaging</t>
        </is>
      </c>
      <c r="H6587" t="inlineStr">
        <is>
          <t>!=5.25.0;&gt;=5.24.2</t>
        </is>
      </c>
    </row>
    <row r="6588">
      <c r="A6588" t="inlineStr">
        <is>
          <t>octavia</t>
        </is>
      </c>
      <c r="B6588" t="inlineStr">
        <is>
          <t>08387c78c897c97aad72f3eb6ae0702fbc9a3058</t>
        </is>
      </c>
      <c r="C6588" t="inlineStr">
        <is>
          <t>2018-02-28 11:29:04+00:00</t>
        </is>
      </c>
      <c r="D6588" t="inlineStr">
        <is>
          <t>verchange</t>
        </is>
      </c>
      <c r="E6588" t="inlineStr">
        <is>
          <t>oslo.log</t>
        </is>
      </c>
      <c r="F6588" t="inlineStr">
        <is>
          <t>&gt;=3.36.0</t>
        </is>
      </c>
      <c r="G6588" t="inlineStr">
        <is>
          <t>oslo.log</t>
        </is>
      </c>
      <c r="H6588" t="inlineStr">
        <is>
          <t>&gt;=3.22.0</t>
        </is>
      </c>
    </row>
    <row r="6589">
      <c r="A6589" t="inlineStr">
        <is>
          <t>octavia</t>
        </is>
      </c>
      <c r="B6589" t="inlineStr">
        <is>
          <t>08387c78c897c97aad72f3eb6ae0702fbc9a3058</t>
        </is>
      </c>
      <c r="C6589" t="inlineStr">
        <is>
          <t>2018-02-28 11:29:04+00:00</t>
        </is>
      </c>
      <c r="D6589" t="inlineStr">
        <is>
          <t>verchange</t>
        </is>
      </c>
      <c r="E6589" t="inlineStr">
        <is>
          <t>gunicorn</t>
        </is>
      </c>
      <c r="F6589" t="inlineStr">
        <is>
          <t>&gt;=19.0.0</t>
        </is>
      </c>
      <c r="G6589" t="inlineStr">
        <is>
          <t>gunicorn</t>
        </is>
      </c>
      <c r="H6589" t="inlineStr">
        <is>
          <t>&gt;=19.0</t>
        </is>
      </c>
    </row>
    <row r="6590">
      <c r="A6590" t="inlineStr">
        <is>
          <t>octavia</t>
        </is>
      </c>
      <c r="B6590" t="inlineStr">
        <is>
          <t>08387c78c897c97aad72f3eb6ae0702fbc9a3058</t>
        </is>
      </c>
      <c r="C6590" t="inlineStr">
        <is>
          <t>2018-02-28 11:29:04+00:00</t>
        </is>
      </c>
      <c r="D6590" t="inlineStr">
        <is>
          <t>verchange</t>
        </is>
      </c>
      <c r="E6590" t="inlineStr">
        <is>
          <t>oslo.utils</t>
        </is>
      </c>
      <c r="F6590" t="inlineStr">
        <is>
          <t>&gt;=3.33.0</t>
        </is>
      </c>
      <c r="G6590" t="inlineStr">
        <is>
          <t>oslo.utils</t>
        </is>
      </c>
      <c r="H6590" t="inlineStr">
        <is>
          <t>&gt;=3.20.0</t>
        </is>
      </c>
    </row>
    <row r="6591">
      <c r="A6591" t="inlineStr">
        <is>
          <t>octavia</t>
        </is>
      </c>
      <c r="B6591" t="inlineStr">
        <is>
          <t>08387c78c897c97aad72f3eb6ae0702fbc9a3058</t>
        </is>
      </c>
      <c r="C6591" t="inlineStr">
        <is>
          <t>2018-02-28 11:29:04+00:00</t>
        </is>
      </c>
      <c r="D6591" t="inlineStr">
        <is>
          <t>verchange</t>
        </is>
      </c>
      <c r="E6591" t="inlineStr">
        <is>
          <t>pyOpenSSL</t>
        </is>
      </c>
      <c r="F6591" t="inlineStr">
        <is>
          <t>&gt;=16.2.0</t>
        </is>
      </c>
      <c r="G6591" t="inlineStr">
        <is>
          <t>pyOpenSSL</t>
        </is>
      </c>
      <c r="H6591" t="inlineStr">
        <is>
          <t>&gt;=0.14</t>
        </is>
      </c>
    </row>
    <row r="6592">
      <c r="A6592" t="inlineStr">
        <is>
          <t>octavia</t>
        </is>
      </c>
      <c r="B6592" t="inlineStr">
        <is>
          <t>08387c78c897c97aad72f3eb6ae0702fbc9a3058</t>
        </is>
      </c>
      <c r="C6592" t="inlineStr">
        <is>
          <t>2018-02-28 11:29:04+00:00</t>
        </is>
      </c>
      <c r="D6592" t="inlineStr">
        <is>
          <t>verchange</t>
        </is>
      </c>
      <c r="E6592" t="inlineStr">
        <is>
          <t>oslo.i18n</t>
        </is>
      </c>
      <c r="F6592" t="inlineStr">
        <is>
          <t>&gt;=3.15.3</t>
        </is>
      </c>
      <c r="G6592" t="inlineStr">
        <is>
          <t>oslo.i18n</t>
        </is>
      </c>
      <c r="H6592" t="inlineStr">
        <is>
          <t>&gt;=2.1.0;!=3.15.2</t>
        </is>
      </c>
    </row>
    <row r="6593">
      <c r="A6593" t="inlineStr">
        <is>
          <t>octavia</t>
        </is>
      </c>
      <c r="B6593" t="inlineStr">
        <is>
          <t>08387c78c897c97aad72f3eb6ae0702fbc9a3058</t>
        </is>
      </c>
      <c r="C6593" t="inlineStr">
        <is>
          <t>2018-02-28 11:29:04+00:00</t>
        </is>
      </c>
      <c r="D6593" t="inlineStr">
        <is>
          <t>add</t>
        </is>
      </c>
      <c r="E6593" t="inlineStr">
        <is>
          <t>futurist</t>
        </is>
      </c>
      <c r="F6593" t="inlineStr">
        <is>
          <t>&gt;=1.2.0</t>
        </is>
      </c>
      <c r="G6593" t="inlineStr"/>
      <c r="H6593" t="inlineStr"/>
    </row>
    <row r="6594">
      <c r="A6594" t="inlineStr">
        <is>
          <t>octavia</t>
        </is>
      </c>
      <c r="B6594" t="inlineStr">
        <is>
          <t>08387c78c897c97aad72f3eb6ae0702fbc9a3058</t>
        </is>
      </c>
      <c r="C6594" t="inlineStr">
        <is>
          <t>2018-02-28 11:29:04+00:00</t>
        </is>
      </c>
      <c r="D6594" t="inlineStr">
        <is>
          <t>add</t>
        </is>
      </c>
      <c r="E6594" t="inlineStr">
        <is>
          <t>futures</t>
        </is>
      </c>
      <c r="F6594" t="inlineStr">
        <is>
          <t>&gt;=3.0.0</t>
        </is>
      </c>
      <c r="G6594" t="inlineStr"/>
      <c r="H6594" t="inlineStr"/>
    </row>
    <row r="6595">
      <c r="A6595" t="inlineStr">
        <is>
          <t>octavia</t>
        </is>
      </c>
      <c r="B6595" t="inlineStr">
        <is>
          <t>08387c78c897c97aad72f3eb6ae0702fbc9a3058</t>
        </is>
      </c>
      <c r="C6595" t="inlineStr">
        <is>
          <t>2018-02-28 11:29:04+00:00</t>
        </is>
      </c>
      <c r="D6595" t="inlineStr">
        <is>
          <t>add</t>
        </is>
      </c>
      <c r="E6595" t="inlineStr">
        <is>
          <t>castellan</t>
        </is>
      </c>
      <c r="F6595" t="inlineStr">
        <is>
          <t>&gt;=0.16.0</t>
        </is>
      </c>
      <c r="G6595" t="inlineStr"/>
      <c r="H6595" t="inlineStr"/>
    </row>
    <row r="6596">
      <c r="A6596" t="inlineStr">
        <is>
          <t>octavia</t>
        </is>
      </c>
      <c r="B6596" t="inlineStr">
        <is>
          <t>5c2d2d2e5c665312f380061ddaead6d7d47d9737</t>
        </is>
      </c>
      <c r="C6596" t="inlineStr">
        <is>
          <t>2018-04-09 20:38:43+00:00</t>
        </is>
      </c>
      <c r="D6596" t="inlineStr">
        <is>
          <t>verchange</t>
        </is>
      </c>
      <c r="E6596" t="inlineStr">
        <is>
          <t>pyroute2</t>
        </is>
      </c>
      <c r="F6596" t="inlineStr">
        <is>
          <t>!=0.4.18;!=0.4.19;&gt;=0.4.17;!=0.4.20</t>
        </is>
      </c>
      <c r="G6596" t="inlineStr">
        <is>
          <t>pyroute2</t>
        </is>
      </c>
      <c r="H6596" t="inlineStr">
        <is>
          <t>&gt;=0.4.17</t>
        </is>
      </c>
    </row>
    <row r="6597">
      <c r="A6597" t="inlineStr">
        <is>
          <t>octavia</t>
        </is>
      </c>
      <c r="B6597" t="inlineStr">
        <is>
          <t>8d74497cf6fd22620d0881ad2549acd69a537776</t>
        </is>
      </c>
      <c r="C6597" t="inlineStr">
        <is>
          <t>2018-08-30 14:13:32+00:00</t>
        </is>
      </c>
      <c r="D6597" t="inlineStr">
        <is>
          <t>verchange</t>
        </is>
      </c>
      <c r="E6597" t="inlineStr">
        <is>
          <t>oslo.config</t>
        </is>
      </c>
      <c r="F6597" t="inlineStr">
        <is>
          <t>&gt;=5.2.0</t>
        </is>
      </c>
      <c r="G6597" t="inlineStr">
        <is>
          <t>oslo.config</t>
        </is>
      </c>
      <c r="H6597" t="inlineStr">
        <is>
          <t>&gt;=5.1.0</t>
        </is>
      </c>
    </row>
    <row r="6598">
      <c r="A6598" t="inlineStr">
        <is>
          <t>octavia</t>
        </is>
      </c>
      <c r="B6598" t="inlineStr">
        <is>
          <t>8d74497cf6fd22620d0881ad2549acd69a537776</t>
        </is>
      </c>
      <c r="C6598" t="inlineStr">
        <is>
          <t>2018-08-30 14:13:32+00:00</t>
        </is>
      </c>
      <c r="D6598" t="inlineStr">
        <is>
          <t>verchange</t>
        </is>
      </c>
      <c r="E6598" t="inlineStr">
        <is>
          <t>ipaddress</t>
        </is>
      </c>
      <c r="F6598" t="inlineStr">
        <is>
          <t>&gt;=1.0.17</t>
        </is>
      </c>
      <c r="G6598" t="inlineStr">
        <is>
          <t>ipaddress</t>
        </is>
      </c>
      <c r="H6598" t="inlineStr">
        <is>
          <t>&gt;=1.0.16</t>
        </is>
      </c>
    </row>
    <row r="6599">
      <c r="A6599" t="inlineStr">
        <is>
          <t>octavia</t>
        </is>
      </c>
      <c r="B6599" t="inlineStr">
        <is>
          <t>8d74497cf6fd22620d0881ad2549acd69a537776</t>
        </is>
      </c>
      <c r="C6599" t="inlineStr">
        <is>
          <t>2018-08-30 14:13:32+00:00</t>
        </is>
      </c>
      <c r="D6599" t="inlineStr">
        <is>
          <t>verchange</t>
        </is>
      </c>
      <c r="E6599" t="inlineStr">
        <is>
          <t>keystoneauth1</t>
        </is>
      </c>
      <c r="F6599" t="inlineStr">
        <is>
          <t>&gt;=3.4.0</t>
        </is>
      </c>
      <c r="G6599" t="inlineStr">
        <is>
          <t>keystoneauth1</t>
        </is>
      </c>
      <c r="H6599" t="inlineStr">
        <is>
          <t>&gt;=3.3.0</t>
        </is>
      </c>
    </row>
    <row r="6600">
      <c r="A6600" t="inlineStr">
        <is>
          <t>octavia</t>
        </is>
      </c>
      <c r="B6600" t="inlineStr">
        <is>
          <t>8d74497cf6fd22620d0881ad2549acd69a537776</t>
        </is>
      </c>
      <c r="C6600" t="inlineStr">
        <is>
          <t>2018-08-30 14:13:32+00:00</t>
        </is>
      </c>
      <c r="D6600" t="inlineStr">
        <is>
          <t>verchange</t>
        </is>
      </c>
      <c r="E6600" t="inlineStr">
        <is>
          <t>pyOpenSSL</t>
        </is>
      </c>
      <c r="F6600" t="inlineStr">
        <is>
          <t>&gt;=17.1.0</t>
        </is>
      </c>
      <c r="G6600" t="inlineStr">
        <is>
          <t>pyOpenSSL</t>
        </is>
      </c>
      <c r="H6600" t="inlineStr">
        <is>
          <t>&gt;=16.2.0</t>
        </is>
      </c>
    </row>
    <row r="6601">
      <c r="A6601" t="inlineStr">
        <is>
          <t>octavia</t>
        </is>
      </c>
      <c r="B6601" t="inlineStr">
        <is>
          <t>8d74497cf6fd22620d0881ad2549acd69a537776</t>
        </is>
      </c>
      <c r="C6601" t="inlineStr">
        <is>
          <t>2018-08-30 14:13:32+00:00</t>
        </is>
      </c>
      <c r="D6601" t="inlineStr">
        <is>
          <t>verchange</t>
        </is>
      </c>
      <c r="E6601" t="inlineStr">
        <is>
          <t>python-neutronclient</t>
        </is>
      </c>
      <c r="F6601" t="inlineStr">
        <is>
          <t>&gt;=6.7.0</t>
        </is>
      </c>
      <c r="G6601" t="inlineStr">
        <is>
          <t>python-neutronclient</t>
        </is>
      </c>
      <c r="H6601" t="inlineStr">
        <is>
          <t>&gt;=6.3.0</t>
        </is>
      </c>
    </row>
    <row r="6602">
      <c r="A6602" t="inlineStr">
        <is>
          <t>octavia</t>
        </is>
      </c>
      <c r="B6602" t="inlineStr">
        <is>
          <t>8d74497cf6fd22620d0881ad2549acd69a537776</t>
        </is>
      </c>
      <c r="C6602" t="inlineStr">
        <is>
          <t>2018-08-30 14:13:32+00:00</t>
        </is>
      </c>
      <c r="D6602" t="inlineStr">
        <is>
          <t>verchange</t>
        </is>
      </c>
      <c r="E6602" t="inlineStr">
        <is>
          <t>Flask</t>
        </is>
      </c>
      <c r="F6602" t="inlineStr">
        <is>
          <t>!=0.11;&gt;=0.10</t>
        </is>
      </c>
      <c r="G6602" t="inlineStr">
        <is>
          <t>Flask</t>
        </is>
      </c>
      <c r="H6602" t="inlineStr">
        <is>
          <t>!=0.11;&lt;1.0;&gt;=0.10</t>
        </is>
      </c>
    </row>
    <row r="6603">
      <c r="A6603" t="inlineStr">
        <is>
          <t>octavia</t>
        </is>
      </c>
      <c r="B6603" t="inlineStr">
        <is>
          <t>8d74497cf6fd22620d0881ad2549acd69a537776</t>
        </is>
      </c>
      <c r="C6603" t="inlineStr">
        <is>
          <t>2018-08-30 14:13:32+00:00</t>
        </is>
      </c>
      <c r="D6603" t="inlineStr">
        <is>
          <t>verchange</t>
        </is>
      </c>
      <c r="E6603" t="inlineStr">
        <is>
          <t>Jinja2</t>
        </is>
      </c>
      <c r="F6603" t="inlineStr">
        <is>
          <t>&gt;=2.10</t>
        </is>
      </c>
      <c r="G6603" t="inlineStr">
        <is>
          <t>Jinja2</t>
        </is>
      </c>
      <c r="H6603" t="inlineStr">
        <is>
          <t>!=2.9.3;&gt;=2.8;!=2.9.2;!=2.9.1;!=2.9.4;!=2.9.0</t>
        </is>
      </c>
    </row>
    <row r="6604">
      <c r="A6604" t="inlineStr">
        <is>
          <t>octavia</t>
        </is>
      </c>
      <c r="B6604" t="inlineStr">
        <is>
          <t>8d74497cf6fd22620d0881ad2549acd69a537776</t>
        </is>
      </c>
      <c r="C6604" t="inlineStr">
        <is>
          <t>2018-08-30 14:13:32+00:00</t>
        </is>
      </c>
      <c r="D6604" t="inlineStr">
        <is>
          <t>verchange</t>
        </is>
      </c>
      <c r="E6604" t="inlineStr">
        <is>
          <t>python-barbicanclient</t>
        </is>
      </c>
      <c r="F6604" t="inlineStr">
        <is>
          <t>&gt;=4.5.2</t>
        </is>
      </c>
      <c r="G6604" t="inlineStr">
        <is>
          <t>python-barbicanclient</t>
        </is>
      </c>
      <c r="H6604" t="inlineStr">
        <is>
          <t>!=4.5.0;!=4.5.1;&gt;=4.0.0</t>
        </is>
      </c>
    </row>
    <row r="6605">
      <c r="A6605" t="inlineStr">
        <is>
          <t>octavia</t>
        </is>
      </c>
      <c r="B6605" t="inlineStr">
        <is>
          <t>8d74497cf6fd22620d0881ad2549acd69a537776</t>
        </is>
      </c>
      <c r="C6605" t="inlineStr">
        <is>
          <t>2018-08-30 14:13:32+00:00</t>
        </is>
      </c>
      <c r="D6605" t="inlineStr">
        <is>
          <t>verchange</t>
        </is>
      </c>
      <c r="E6605" t="inlineStr">
        <is>
          <t>cryptography</t>
        </is>
      </c>
      <c r="F6605" t="inlineStr">
        <is>
          <t>&gt;=2.1</t>
        </is>
      </c>
      <c r="G6605" t="inlineStr">
        <is>
          <t>cryptography</t>
        </is>
      </c>
      <c r="H6605" t="inlineStr">
        <is>
          <t>!=2.0;&gt;=1.9</t>
        </is>
      </c>
    </row>
    <row r="6606">
      <c r="A6606" t="inlineStr">
        <is>
          <t>octavia</t>
        </is>
      </c>
      <c r="B6606" t="inlineStr">
        <is>
          <t>8d74497cf6fd22620d0881ad2549acd69a537776</t>
        </is>
      </c>
      <c r="C6606" t="inlineStr">
        <is>
          <t>2018-08-30 14:13:32+00:00</t>
        </is>
      </c>
      <c r="D6606" t="inlineStr">
        <is>
          <t>add</t>
        </is>
      </c>
      <c r="E6606" t="inlineStr">
        <is>
          <t>tenacity</t>
        </is>
      </c>
      <c r="F6606" t="inlineStr">
        <is>
          <t>&gt;=4.9.0</t>
        </is>
      </c>
      <c r="G6606" t="inlineStr"/>
      <c r="H6606" t="inlineStr"/>
    </row>
    <row r="6607">
      <c r="A6607" t="inlineStr">
        <is>
          <t>octavia</t>
        </is>
      </c>
      <c r="B6607" t="inlineStr">
        <is>
          <t>8d74497cf6fd22620d0881ad2549acd69a537776</t>
        </is>
      </c>
      <c r="C6607" t="inlineStr">
        <is>
          <t>2018-08-30 14:13:32+00:00</t>
        </is>
      </c>
      <c r="D6607" t="inlineStr">
        <is>
          <t>add</t>
        </is>
      </c>
      <c r="E6607" t="inlineStr">
        <is>
          <t>distro</t>
        </is>
      </c>
      <c r="F6607" t="inlineStr">
        <is>
          <t>&gt;=1.2.0</t>
        </is>
      </c>
      <c r="G6607" t="inlineStr"/>
      <c r="H6607" t="inlineStr"/>
    </row>
    <row r="6608">
      <c r="A6608" t="inlineStr">
        <is>
          <t>octavia</t>
        </is>
      </c>
      <c r="B6608" t="inlineStr">
        <is>
          <t>feb640d99d392167ca37e1c7c02d895a03f32172</t>
        </is>
      </c>
      <c r="C6608" t="inlineStr">
        <is>
          <t>2019-04-10 12:17:26+00:00</t>
        </is>
      </c>
      <c r="D6608" t="inlineStr">
        <is>
          <t>add</t>
        </is>
      </c>
      <c r="E6608" t="inlineStr">
        <is>
          <t>oslo.serialization</t>
        </is>
      </c>
      <c r="F6608" t="inlineStr">
        <is>
          <t>!=2.19.1;&gt;=2.18.0</t>
        </is>
      </c>
      <c r="G6608" t="inlineStr"/>
      <c r="H6608" t="inlineStr"/>
    </row>
    <row r="6609">
      <c r="A6609" t="inlineStr">
        <is>
          <t>octavia</t>
        </is>
      </c>
      <c r="B6609" t="inlineStr">
        <is>
          <t>feb640d99d392167ca37e1c7c02d895a03f32172</t>
        </is>
      </c>
      <c r="C6609" t="inlineStr">
        <is>
          <t>2019-04-10 12:17:26+00:00</t>
        </is>
      </c>
      <c r="D6609" t="inlineStr">
        <is>
          <t>add</t>
        </is>
      </c>
      <c r="E6609" t="inlineStr">
        <is>
          <t>oslo.upgradecheck</t>
        </is>
      </c>
      <c r="F6609" t="inlineStr">
        <is>
          <t>&gt;=0.1.0</t>
        </is>
      </c>
      <c r="G6609" t="inlineStr"/>
      <c r="H6609" t="inlineStr"/>
    </row>
    <row r="6610">
      <c r="A6610" t="inlineStr">
        <is>
          <t>octavia</t>
        </is>
      </c>
      <c r="B6610" t="inlineStr">
        <is>
          <t>feb640d99d392167ca37e1c7c02d895a03f32172</t>
        </is>
      </c>
      <c r="C6610" t="inlineStr">
        <is>
          <t>2019-04-10 12:17:26+00:00</t>
        </is>
      </c>
      <c r="D6610" t="inlineStr">
        <is>
          <t>add</t>
        </is>
      </c>
      <c r="E6610" t="inlineStr">
        <is>
          <t>jsonschema</t>
        </is>
      </c>
      <c r="F6610" t="inlineStr">
        <is>
          <t>&gt;=2.6.0</t>
        </is>
      </c>
      <c r="G6610" t="inlineStr"/>
      <c r="H6610" t="inlineStr"/>
    </row>
    <row r="6611">
      <c r="A6611" t="inlineStr">
        <is>
          <t>octavia</t>
        </is>
      </c>
      <c r="B6611" t="inlineStr">
        <is>
          <t>feb640d99d392167ca37e1c7c02d895a03f32172</t>
        </is>
      </c>
      <c r="C6611" t="inlineStr">
        <is>
          <t>2019-04-10 12:17:26+00:00</t>
        </is>
      </c>
      <c r="D6611" t="inlineStr">
        <is>
          <t>add</t>
        </is>
      </c>
      <c r="E6611" t="inlineStr">
        <is>
          <t>debtcollector</t>
        </is>
      </c>
      <c r="F6611" t="inlineStr">
        <is>
          <t>&gt;=1.19.0</t>
        </is>
      </c>
      <c r="G6611" t="inlineStr"/>
      <c r="H6611" t="inlineStr"/>
    </row>
    <row r="6612">
      <c r="A6612" t="inlineStr">
        <is>
          <t>octavia</t>
        </is>
      </c>
      <c r="B6612" t="inlineStr">
        <is>
          <t>feb640d99d392167ca37e1c7c02d895a03f32172</t>
        </is>
      </c>
      <c r="C6612" t="inlineStr">
        <is>
          <t>2019-04-10 12:17:26+00:00</t>
        </is>
      </c>
      <c r="D6612" t="inlineStr">
        <is>
          <t>add</t>
        </is>
      </c>
      <c r="E6612" t="inlineStr">
        <is>
          <t>octavia-lib</t>
        </is>
      </c>
      <c r="F6612" t="inlineStr">
        <is>
          <t>&gt;=1.1.1</t>
        </is>
      </c>
      <c r="G6612" t="inlineStr"/>
      <c r="H6612" t="inlineStr"/>
    </row>
    <row r="6613">
      <c r="A6613" t="inlineStr">
        <is>
          <t>octavia</t>
        </is>
      </c>
      <c r="B6613" t="inlineStr">
        <is>
          <t>624ff08f27bcb73788663cbe6d35cbe29c537844</t>
        </is>
      </c>
      <c r="C6613" t="inlineStr">
        <is>
          <t>2019-10-07 11:53:39+00:00</t>
        </is>
      </c>
      <c r="D6613" t="inlineStr">
        <is>
          <t>verchange</t>
        </is>
      </c>
      <c r="E6613" t="inlineStr">
        <is>
          <t>oslo.messaging</t>
        </is>
      </c>
      <c r="F6613" t="inlineStr">
        <is>
          <t>&gt;=6.3.0</t>
        </is>
      </c>
      <c r="G6613" t="inlineStr">
        <is>
          <t>oslo.messaging</t>
        </is>
      </c>
      <c r="H6613" t="inlineStr">
        <is>
          <t>&gt;=5.29.0</t>
        </is>
      </c>
    </row>
    <row r="6614">
      <c r="A6614" t="inlineStr">
        <is>
          <t>octavia</t>
        </is>
      </c>
      <c r="B6614" t="inlineStr">
        <is>
          <t>1725517d1d209f26b2275306d83e49c099dcbe1a</t>
        </is>
      </c>
      <c r="C6614" t="inlineStr">
        <is>
          <t>2019-10-07 11:53:49+00:00</t>
        </is>
      </c>
      <c r="D6614" t="inlineStr">
        <is>
          <t>verchange</t>
        </is>
      </c>
      <c r="E6614" t="inlineStr">
        <is>
          <t>oslo.messaging</t>
        </is>
      </c>
      <c r="F6614" t="inlineStr">
        <is>
          <t>&gt;=6.3.0</t>
        </is>
      </c>
      <c r="G6614" t="inlineStr">
        <is>
          <t>oslo.messaging</t>
        </is>
      </c>
      <c r="H6614" t="inlineStr">
        <is>
          <t>&gt;=5.29.0</t>
        </is>
      </c>
    </row>
    <row r="6615">
      <c r="A6615" t="inlineStr">
        <is>
          <t>octavia</t>
        </is>
      </c>
      <c r="B6615" t="inlineStr">
        <is>
          <t>6f54167b05cab1ef2721d63ddee99f92d61ea14f</t>
        </is>
      </c>
      <c r="C6615" t="inlineStr">
        <is>
          <t>2019-10-16 12:39:09+00:00</t>
        </is>
      </c>
      <c r="D6615" t="inlineStr">
        <is>
          <t>verchange</t>
        </is>
      </c>
      <c r="E6615" t="inlineStr">
        <is>
          <t>tenacity</t>
        </is>
      </c>
      <c r="F6615" t="inlineStr">
        <is>
          <t>&gt;=5.0.4</t>
        </is>
      </c>
      <c r="G6615" t="inlineStr">
        <is>
          <t>tenacity</t>
        </is>
      </c>
      <c r="H6615" t="inlineStr">
        <is>
          <t>&gt;=4.9.0</t>
        </is>
      </c>
    </row>
    <row r="6616">
      <c r="A6616" t="inlineStr">
        <is>
          <t>octavia</t>
        </is>
      </c>
      <c r="B6616" t="inlineStr">
        <is>
          <t>6f54167b05cab1ef2721d63ddee99f92d61ea14f</t>
        </is>
      </c>
      <c r="C6616" t="inlineStr">
        <is>
          <t>2019-10-16 12:39:09+00:00</t>
        </is>
      </c>
      <c r="D6616" t="inlineStr">
        <is>
          <t>verchange</t>
        </is>
      </c>
      <c r="E6616" t="inlineStr">
        <is>
          <t>octavia-lib</t>
        </is>
      </c>
      <c r="F6616" t="inlineStr">
        <is>
          <t>&gt;=1.3.1</t>
        </is>
      </c>
      <c r="G6616" t="inlineStr">
        <is>
          <t>octavia-lib</t>
        </is>
      </c>
      <c r="H6616" t="inlineStr">
        <is>
          <t>&gt;=1.1.1</t>
        </is>
      </c>
    </row>
    <row r="6617">
      <c r="A6617" t="inlineStr">
        <is>
          <t>octavia</t>
        </is>
      </c>
      <c r="B6617" t="inlineStr">
        <is>
          <t>6f54167b05cab1ef2721d63ddee99f92d61ea14f</t>
        </is>
      </c>
      <c r="C6617" t="inlineStr">
        <is>
          <t>2019-10-16 12:39:09+00:00</t>
        </is>
      </c>
      <c r="D6617" t="inlineStr">
        <is>
          <t>verchange</t>
        </is>
      </c>
      <c r="E6617" t="inlineStr">
        <is>
          <t>gunicorn</t>
        </is>
      </c>
      <c r="F6617" t="inlineStr">
        <is>
          <t>&gt;=19.9.0</t>
        </is>
      </c>
      <c r="G6617" t="inlineStr">
        <is>
          <t>gunicorn</t>
        </is>
      </c>
      <c r="H6617" t="inlineStr">
        <is>
          <t>&gt;=19.0.0</t>
        </is>
      </c>
    </row>
    <row r="6618">
      <c r="A6618" t="inlineStr">
        <is>
          <t>octavia</t>
        </is>
      </c>
      <c r="B6618" t="inlineStr">
        <is>
          <t>6f54167b05cab1ef2721d63ddee99f92d61ea14f</t>
        </is>
      </c>
      <c r="C6618" t="inlineStr">
        <is>
          <t>2019-10-16 12:39:09+00:00</t>
        </is>
      </c>
      <c r="D6618" t="inlineStr">
        <is>
          <t>add</t>
        </is>
      </c>
      <c r="E6618" t="inlineStr">
        <is>
          <t>python-cinderclient</t>
        </is>
      </c>
      <c r="F6618" t="inlineStr">
        <is>
          <t>&gt;=3.3.0</t>
        </is>
      </c>
      <c r="G6618" t="inlineStr"/>
      <c r="H6618" t="inlineStr"/>
    </row>
    <row r="6619">
      <c r="A6619" t="inlineStr">
        <is>
          <t>octavia</t>
        </is>
      </c>
      <c r="B6619" t="inlineStr">
        <is>
          <t>6f54167b05cab1ef2721d63ddee99f92d61ea14f</t>
        </is>
      </c>
      <c r="C6619" t="inlineStr">
        <is>
          <t>2019-10-16 12:39:09+00:00</t>
        </is>
      </c>
      <c r="D6619" t="inlineStr">
        <is>
          <t>add</t>
        </is>
      </c>
      <c r="E6619" t="inlineStr">
        <is>
          <t>netaddr</t>
        </is>
      </c>
      <c r="F6619" t="inlineStr">
        <is>
          <t>&gt;=0.7.19</t>
        </is>
      </c>
      <c r="G6619" t="inlineStr"/>
      <c r="H6619" t="inlineStr"/>
    </row>
    <row r="6620">
      <c r="A6620" t="inlineStr">
        <is>
          <t>octavia</t>
        </is>
      </c>
      <c r="B6620" t="inlineStr">
        <is>
          <t>6f54167b05cab1ef2721d63ddee99f92d61ea14f</t>
        </is>
      </c>
      <c r="C6620" t="inlineStr">
        <is>
          <t>2019-10-16 12:39:09+00:00</t>
        </is>
      </c>
      <c r="D6620" t="inlineStr">
        <is>
          <t>add</t>
        </is>
      </c>
      <c r="E6620" t="inlineStr">
        <is>
          <t>simplejson</t>
        </is>
      </c>
      <c r="F6620" t="inlineStr">
        <is>
          <t>&gt;=3.13.2</t>
        </is>
      </c>
      <c r="G6620" t="inlineStr"/>
      <c r="H6620" t="inlineStr"/>
    </row>
    <row r="6621">
      <c r="A6621" t="inlineStr">
        <is>
          <t>octavia</t>
        </is>
      </c>
      <c r="B6621" t="inlineStr">
        <is>
          <t>6f54167b05cab1ef2721d63ddee99f92d61ea14f</t>
        </is>
      </c>
      <c r="C6621" t="inlineStr">
        <is>
          <t>2019-10-16 12:39:09+00:00</t>
        </is>
      </c>
      <c r="D6621" t="inlineStr">
        <is>
          <t>add</t>
        </is>
      </c>
      <c r="E6621" t="inlineStr">
        <is>
          <t>setproctitle</t>
        </is>
      </c>
      <c r="F6621" t="inlineStr">
        <is>
          <t>&gt;=1.1.10</t>
        </is>
      </c>
      <c r="G6621" t="inlineStr"/>
      <c r="H6621" t="inlineStr"/>
    </row>
    <row r="6622">
      <c r="A6622" t="inlineStr">
        <is>
          <t>octavia</t>
        </is>
      </c>
      <c r="B6622" t="inlineStr">
        <is>
          <t>6f54167b05cab1ef2721d63ddee99f92d61ea14f</t>
        </is>
      </c>
      <c r="C6622" t="inlineStr">
        <is>
          <t>2019-10-16 12:39:09+00:00</t>
        </is>
      </c>
      <c r="D6622" t="inlineStr">
        <is>
          <t>add</t>
        </is>
      </c>
      <c r="E6622" t="inlineStr">
        <is>
          <t>Werkzeug</t>
        </is>
      </c>
      <c r="F6622" t="inlineStr">
        <is>
          <t>&gt;=0.14.1</t>
        </is>
      </c>
      <c r="G6622" t="inlineStr"/>
      <c r="H6622" t="inlineStr"/>
    </row>
    <row r="6623">
      <c r="A6623" t="inlineStr">
        <is>
          <t>octavia</t>
        </is>
      </c>
      <c r="B6623" t="inlineStr">
        <is>
          <t>0f0e594e179091e1632cb0f80849bb5f8a6b4158</t>
        </is>
      </c>
      <c r="C6623" t="inlineStr">
        <is>
          <t>2020-05-13 10:53:56+00:00</t>
        </is>
      </c>
      <c r="D6623" t="inlineStr">
        <is>
          <t>verchange</t>
        </is>
      </c>
      <c r="E6623" t="inlineStr">
        <is>
          <t>diskimage-builder</t>
        </is>
      </c>
      <c r="F6623" t="inlineStr">
        <is>
          <t>&gt;=2.24.0</t>
        </is>
      </c>
      <c r="G6623" t="inlineStr">
        <is>
          <t>diskimage-builder</t>
        </is>
      </c>
      <c r="H6623" t="inlineStr">
        <is>
          <t>!=1.6.0;!=1.7.1;&gt;=1.1.2;!=1.7.0</t>
        </is>
      </c>
    </row>
    <row r="6624">
      <c r="A6624" t="inlineStr">
        <is>
          <t>octavia</t>
        </is>
      </c>
      <c r="B6624" t="inlineStr">
        <is>
          <t>0f0e594e179091e1632cb0f80849bb5f8a6b4158</t>
        </is>
      </c>
      <c r="C6624" t="inlineStr">
        <is>
          <t>2020-05-13 10:53:56+00:00</t>
        </is>
      </c>
      <c r="D6624" t="inlineStr">
        <is>
          <t>verchange</t>
        </is>
      </c>
      <c r="E6624" t="inlineStr">
        <is>
          <t>WebOb</t>
        </is>
      </c>
      <c r="F6624" t="inlineStr">
        <is>
          <t>&gt;=1.8.2</t>
        </is>
      </c>
      <c r="G6624" t="inlineStr">
        <is>
          <t>WebOb</t>
        </is>
      </c>
      <c r="H6624" t="inlineStr">
        <is>
          <t>&gt;=1.7.1</t>
        </is>
      </c>
    </row>
    <row r="6625">
      <c r="A6625" t="inlineStr">
        <is>
          <t>octavia</t>
        </is>
      </c>
      <c r="B6625" t="inlineStr">
        <is>
          <t>0f0e594e179091e1632cb0f80849bb5f8a6b4158</t>
        </is>
      </c>
      <c r="C6625" t="inlineStr">
        <is>
          <t>2020-05-13 10:53:56+00:00</t>
        </is>
      </c>
      <c r="D6625" t="inlineStr">
        <is>
          <t>verchange</t>
        </is>
      </c>
      <c r="E6625" t="inlineStr">
        <is>
          <t>taskflow</t>
        </is>
      </c>
      <c r="F6625" t="inlineStr">
        <is>
          <t>&gt;=4.1.0</t>
        </is>
      </c>
      <c r="G6625" t="inlineStr">
        <is>
          <t>taskflow</t>
        </is>
      </c>
      <c r="H6625" t="inlineStr">
        <is>
          <t>&gt;=2.16.0</t>
        </is>
      </c>
    </row>
    <row r="6626">
      <c r="A6626" t="inlineStr">
        <is>
          <t>octavia</t>
        </is>
      </c>
      <c r="B6626" t="inlineStr">
        <is>
          <t>0f0e594e179091e1632cb0f80849bb5f8a6b4158</t>
        </is>
      </c>
      <c r="C6626" t="inlineStr">
        <is>
          <t>2020-05-13 10:53:56+00:00</t>
        </is>
      </c>
      <c r="D6626" t="inlineStr">
        <is>
          <t>verchange</t>
        </is>
      </c>
      <c r="E6626" t="inlineStr">
        <is>
          <t>pecan</t>
        </is>
      </c>
      <c r="F6626" t="inlineStr">
        <is>
          <t>&gt;=1.3.2</t>
        </is>
      </c>
      <c r="G6626" t="inlineStr">
        <is>
          <t>pecan</t>
        </is>
      </c>
      <c r="H6626" t="inlineStr">
        <is>
          <t>!=1.0.3;!=1.0.4;!=1.0.2;!=1.2;&gt;=1.0.0</t>
        </is>
      </c>
    </row>
    <row r="6627">
      <c r="A6627" t="inlineStr">
        <is>
          <t>octavia</t>
        </is>
      </c>
      <c r="B6627" t="inlineStr">
        <is>
          <t>0f0e594e179091e1632cb0f80849bb5f8a6b4158</t>
        </is>
      </c>
      <c r="C6627" t="inlineStr">
        <is>
          <t>2020-05-13 10:53:56+00:00</t>
        </is>
      </c>
      <c r="D6627" t="inlineStr">
        <is>
          <t>verchange</t>
        </is>
      </c>
      <c r="E6627" t="inlineStr">
        <is>
          <t>oslo.middleware</t>
        </is>
      </c>
      <c r="F6627" t="inlineStr">
        <is>
          <t>&gt;=4.0.1</t>
        </is>
      </c>
      <c r="G6627" t="inlineStr">
        <is>
          <t>oslo.middleware</t>
        </is>
      </c>
      <c r="H6627" t="inlineStr">
        <is>
          <t>&gt;=3.31.0</t>
        </is>
      </c>
    </row>
    <row r="6628">
      <c r="A6628" t="inlineStr">
        <is>
          <t>octavia</t>
        </is>
      </c>
      <c r="B6628" t="inlineStr">
        <is>
          <t>0f0e594e179091e1632cb0f80849bb5f8a6b4158</t>
        </is>
      </c>
      <c r="C6628" t="inlineStr">
        <is>
          <t>2020-05-13 10:53:56+00:00</t>
        </is>
      </c>
      <c r="D6628" t="inlineStr">
        <is>
          <t>verchange</t>
        </is>
      </c>
      <c r="E6628" t="inlineStr">
        <is>
          <t>octavia-lib</t>
        </is>
      </c>
      <c r="F6628" t="inlineStr">
        <is>
          <t>&gt;=2.0.0</t>
        </is>
      </c>
      <c r="G6628" t="inlineStr">
        <is>
          <t>octavia-lib</t>
        </is>
      </c>
      <c r="H6628" t="inlineStr">
        <is>
          <t>&gt;=1.3.1</t>
        </is>
      </c>
    </row>
    <row r="6629">
      <c r="A6629" t="inlineStr">
        <is>
          <t>octavia</t>
        </is>
      </c>
      <c r="B6629" t="inlineStr">
        <is>
          <t>0f0e594e179091e1632cb0f80849bb5f8a6b4158</t>
        </is>
      </c>
      <c r="C6629" t="inlineStr">
        <is>
          <t>2020-05-13 10:53:56+00:00</t>
        </is>
      </c>
      <c r="D6629" t="inlineStr">
        <is>
          <t>add</t>
        </is>
      </c>
      <c r="E6629" t="inlineStr">
        <is>
          <t>SQLAlchemy-Utils</t>
        </is>
      </c>
      <c r="F6629" t="inlineStr">
        <is>
          <t>&gt;=0.30.11</t>
        </is>
      </c>
      <c r="G6629" t="inlineStr"/>
      <c r="H6629" t="inlineStr"/>
    </row>
    <row r="6630">
      <c r="A6630" t="inlineStr">
        <is>
          <t>octavia</t>
        </is>
      </c>
      <c r="B6630" t="inlineStr">
        <is>
          <t>0f0e594e179091e1632cb0f80849bb5f8a6b4158</t>
        </is>
      </c>
      <c r="C6630" t="inlineStr">
        <is>
          <t>2020-05-13 10:53:56+00:00</t>
        </is>
      </c>
      <c r="D6630" t="inlineStr">
        <is>
          <t>rem</t>
        </is>
      </c>
      <c r="E6630" t="inlineStr"/>
      <c r="F6630" t="inlineStr"/>
      <c r="G6630" t="inlineStr">
        <is>
          <t>six</t>
        </is>
      </c>
      <c r="H6630" t="inlineStr">
        <is>
          <t>&gt;=1.10.0</t>
        </is>
      </c>
    </row>
    <row r="6631">
      <c r="A6631" t="inlineStr">
        <is>
          <t>octavia</t>
        </is>
      </c>
      <c r="B6631" t="inlineStr">
        <is>
          <t>0f0e594e179091e1632cb0f80849bb5f8a6b4158</t>
        </is>
      </c>
      <c r="C6631" t="inlineStr">
        <is>
          <t>2020-05-13 10:53:56+00:00</t>
        </is>
      </c>
      <c r="D6631" t="inlineStr">
        <is>
          <t>rem</t>
        </is>
      </c>
      <c r="E6631" t="inlineStr"/>
      <c r="F6631" t="inlineStr"/>
      <c r="G6631" t="inlineStr">
        <is>
          <t>futures</t>
        </is>
      </c>
      <c r="H6631" t="inlineStr">
        <is>
          <t>&gt;=3.0.0</t>
        </is>
      </c>
    </row>
    <row r="6632">
      <c r="A6632" t="inlineStr">
        <is>
          <t>octavia</t>
        </is>
      </c>
      <c r="B6632" t="inlineStr">
        <is>
          <t>0f0e594e179091e1632cb0f80849bb5f8a6b4158</t>
        </is>
      </c>
      <c r="C6632" t="inlineStr">
        <is>
          <t>2020-05-13 10:53:56+00:00</t>
        </is>
      </c>
      <c r="D6632" t="inlineStr">
        <is>
          <t>rem</t>
        </is>
      </c>
      <c r="E6632" t="inlineStr"/>
      <c r="F6632" t="inlineStr"/>
      <c r="G6632" t="inlineStr">
        <is>
          <t>ipaddress</t>
        </is>
      </c>
      <c r="H6632" t="inlineStr">
        <is>
          <t>&gt;=1.0.17</t>
        </is>
      </c>
    </row>
    <row r="6633">
      <c r="A6633" t="inlineStr">
        <is>
          <t>octavia</t>
        </is>
      </c>
      <c r="B6633" t="inlineStr">
        <is>
          <t>2a18b6cc996e4c64d650c516071c57358681af3b</t>
        </is>
      </c>
      <c r="C6633" t="inlineStr">
        <is>
          <t>2020-06-29 12:01:43+00:00</t>
        </is>
      </c>
      <c r="D6633" t="inlineStr">
        <is>
          <t>verchange</t>
        </is>
      </c>
      <c r="E6633" t="inlineStr">
        <is>
          <t>gunicorn</t>
        </is>
      </c>
      <c r="F6633" t="inlineStr">
        <is>
          <t>&lt;20.0.0;&gt;=19.9.0</t>
        </is>
      </c>
      <c r="G6633" t="inlineStr">
        <is>
          <t>gunicorn</t>
        </is>
      </c>
      <c r="H6633" t="inlineStr">
        <is>
          <t>&gt;=19.9.0</t>
        </is>
      </c>
    </row>
    <row r="6634">
      <c r="A6634" t="inlineStr">
        <is>
          <t>octavia</t>
        </is>
      </c>
      <c r="B6634" t="inlineStr">
        <is>
          <t>afe9ac3cfc60c598e647a7b25f74ffeff1d1333b</t>
        </is>
      </c>
      <c r="C6634" t="inlineStr">
        <is>
          <t>2020-10-14 10:21:13+00:00</t>
        </is>
      </c>
      <c r="D6634" t="inlineStr">
        <is>
          <t>verchange</t>
        </is>
      </c>
      <c r="E6634" t="inlineStr">
        <is>
          <t>jsonschema</t>
        </is>
      </c>
      <c r="F6634" t="inlineStr">
        <is>
          <t>&gt;=3.2.0</t>
        </is>
      </c>
      <c r="G6634" t="inlineStr">
        <is>
          <t>jsonschema</t>
        </is>
      </c>
      <c r="H6634" t="inlineStr">
        <is>
          <t>&gt;=2.6.0</t>
        </is>
      </c>
    </row>
    <row r="6635">
      <c r="A6635" t="inlineStr">
        <is>
          <t>octavia</t>
        </is>
      </c>
      <c r="B6635" t="inlineStr">
        <is>
          <t>afe9ac3cfc60c598e647a7b25f74ffeff1d1333b</t>
        </is>
      </c>
      <c r="C6635" t="inlineStr">
        <is>
          <t>2020-10-14 10:21:13+00:00</t>
        </is>
      </c>
      <c r="D6635" t="inlineStr">
        <is>
          <t>verchange</t>
        </is>
      </c>
      <c r="E6635" t="inlineStr">
        <is>
          <t>pyOpenSSL</t>
        </is>
      </c>
      <c r="F6635" t="inlineStr">
        <is>
          <t>&gt;=19.1.0</t>
        </is>
      </c>
      <c r="G6635" t="inlineStr">
        <is>
          <t>pyOpenSSL</t>
        </is>
      </c>
      <c r="H6635" t="inlineStr">
        <is>
          <t>&gt;=17.1.0</t>
        </is>
      </c>
    </row>
    <row r="6636">
      <c r="A6636" t="inlineStr">
        <is>
          <t>octavia</t>
        </is>
      </c>
      <c r="B6636" t="inlineStr">
        <is>
          <t>afe9ac3cfc60c598e647a7b25f74ffeff1d1333b</t>
        </is>
      </c>
      <c r="C6636" t="inlineStr">
        <is>
          <t>2020-10-14 10:21:13+00:00</t>
        </is>
      </c>
      <c r="D6636" t="inlineStr">
        <is>
          <t>verchange</t>
        </is>
      </c>
      <c r="E6636" t="inlineStr">
        <is>
          <t>taskflow</t>
        </is>
      </c>
      <c r="F6636" t="inlineStr">
        <is>
          <t>&gt;=4.4.0</t>
        </is>
      </c>
      <c r="G6636" t="inlineStr">
        <is>
          <t>taskflow</t>
        </is>
      </c>
      <c r="H6636" t="inlineStr">
        <is>
          <t>&gt;=4.1.0</t>
        </is>
      </c>
    </row>
    <row r="6637">
      <c r="A6637" t="inlineStr">
        <is>
          <t>octavia</t>
        </is>
      </c>
      <c r="B6637" t="inlineStr">
        <is>
          <t>afe9ac3cfc60c598e647a7b25f74ffeff1d1333b</t>
        </is>
      </c>
      <c r="C6637" t="inlineStr">
        <is>
          <t>2020-10-14 10:21:13+00:00</t>
        </is>
      </c>
      <c r="D6637" t="inlineStr">
        <is>
          <t>verchange</t>
        </is>
      </c>
      <c r="E6637" t="inlineStr">
        <is>
          <t>oslo.db</t>
        </is>
      </c>
      <c r="F6637" t="inlineStr">
        <is>
          <t>&gt;=8.3.0</t>
        </is>
      </c>
      <c r="G6637" t="inlineStr">
        <is>
          <t>oslo.db</t>
        </is>
      </c>
      <c r="H6637" t="inlineStr">
        <is>
          <t>&gt;=4.27.0</t>
        </is>
      </c>
    </row>
    <row r="6638">
      <c r="A6638" t="inlineStr">
        <is>
          <t>octavia</t>
        </is>
      </c>
      <c r="B6638" t="inlineStr">
        <is>
          <t>afe9ac3cfc60c598e647a7b25f74ffeff1d1333b</t>
        </is>
      </c>
      <c r="C6638" t="inlineStr">
        <is>
          <t>2020-10-14 10:21:13+00:00</t>
        </is>
      </c>
      <c r="D6638" t="inlineStr">
        <is>
          <t>verchange</t>
        </is>
      </c>
      <c r="E6638" t="inlineStr">
        <is>
          <t>oslo.messaging</t>
        </is>
      </c>
      <c r="F6638" t="inlineStr">
        <is>
          <t>&gt;=12.4.0</t>
        </is>
      </c>
      <c r="G6638" t="inlineStr">
        <is>
          <t>oslo.messaging</t>
        </is>
      </c>
      <c r="H6638" t="inlineStr">
        <is>
          <t>&gt;=6.3.0</t>
        </is>
      </c>
    </row>
    <row r="6639">
      <c r="A6639" t="inlineStr">
        <is>
          <t>octavia</t>
        </is>
      </c>
      <c r="B6639" t="inlineStr">
        <is>
          <t>afe9ac3cfc60c598e647a7b25f74ffeff1d1333b</t>
        </is>
      </c>
      <c r="C6639" t="inlineStr">
        <is>
          <t>2020-10-14 10:21:13+00:00</t>
        </is>
      </c>
      <c r="D6639" t="inlineStr">
        <is>
          <t>verchange</t>
        </is>
      </c>
      <c r="E6639" t="inlineStr">
        <is>
          <t>pyroute2</t>
        </is>
      </c>
      <c r="F6639" t="inlineStr">
        <is>
          <t>&gt;=0.5.14</t>
        </is>
      </c>
      <c r="G6639" t="inlineStr">
        <is>
          <t>pyroute2</t>
        </is>
      </c>
      <c r="H6639" t="inlineStr">
        <is>
          <t>&gt;=0.4.21</t>
        </is>
      </c>
    </row>
    <row r="6640">
      <c r="A6640" t="inlineStr">
        <is>
          <t>octavia</t>
        </is>
      </c>
      <c r="B6640" t="inlineStr">
        <is>
          <t>afe9ac3cfc60c598e647a7b25f74ffeff1d1333b</t>
        </is>
      </c>
      <c r="C6640" t="inlineStr">
        <is>
          <t>2020-10-14 10:21:13+00:00</t>
        </is>
      </c>
      <c r="D6640" t="inlineStr">
        <is>
          <t>verchange</t>
        </is>
      </c>
      <c r="E6640" t="inlineStr">
        <is>
          <t>SQLAlchemy</t>
        </is>
      </c>
      <c r="F6640" t="inlineStr">
        <is>
          <t>&gt;=1.2.19</t>
        </is>
      </c>
      <c r="G6640" t="inlineStr">
        <is>
          <t>SQLAlchemy</t>
        </is>
      </c>
      <c r="H6640" t="inlineStr">
        <is>
          <t>&gt;=1.0.10;!=1.1.5;!=1.1.8;!=1.1.6;!=1.1.7</t>
        </is>
      </c>
    </row>
    <row r="6641">
      <c r="A6641" t="inlineStr">
        <is>
          <t>octavia</t>
        </is>
      </c>
      <c r="B6641" t="inlineStr">
        <is>
          <t>afe9ac3cfc60c598e647a7b25f74ffeff1d1333b</t>
        </is>
      </c>
      <c r="C6641" t="inlineStr">
        <is>
          <t>2020-10-14 10:21:13+00:00</t>
        </is>
      </c>
      <c r="D6641" t="inlineStr">
        <is>
          <t>verchange</t>
        </is>
      </c>
      <c r="E6641" t="inlineStr">
        <is>
          <t>cryptography</t>
        </is>
      </c>
      <c r="F6641" t="inlineStr">
        <is>
          <t>&gt;=3.0</t>
        </is>
      </c>
      <c r="G6641" t="inlineStr">
        <is>
          <t>cryptography</t>
        </is>
      </c>
      <c r="H6641" t="inlineStr">
        <is>
          <t>&gt;=2.1</t>
        </is>
      </c>
    </row>
    <row r="6642">
      <c r="A6642" t="inlineStr">
        <is>
          <t>octavia</t>
        </is>
      </c>
      <c r="B6642" t="inlineStr">
        <is>
          <t>afe9ac3cfc60c598e647a7b25f74ffeff1d1333b</t>
        </is>
      </c>
      <c r="C6642" t="inlineStr">
        <is>
          <t>2020-10-14 10:21:13+00:00</t>
        </is>
      </c>
      <c r="D6642" t="inlineStr">
        <is>
          <t>verchange</t>
        </is>
      </c>
      <c r="E6642" t="inlineStr">
        <is>
          <t>octavia-lib</t>
        </is>
      </c>
      <c r="F6642" t="inlineStr">
        <is>
          <t>&gt;=2.2.0</t>
        </is>
      </c>
      <c r="G6642" t="inlineStr">
        <is>
          <t>octavia-lib</t>
        </is>
      </c>
      <c r="H6642" t="inlineStr">
        <is>
          <t>&gt;=2.0.0</t>
        </is>
      </c>
    </row>
    <row r="6643">
      <c r="A6643" t="inlineStr">
        <is>
          <t>octavia</t>
        </is>
      </c>
      <c r="B6643" t="inlineStr">
        <is>
          <t>afe9ac3cfc60c598e647a7b25f74ffeff1d1333b</t>
        </is>
      </c>
      <c r="C6643" t="inlineStr">
        <is>
          <t>2020-10-14 10:21:13+00:00</t>
        </is>
      </c>
      <c r="D6643" t="inlineStr">
        <is>
          <t>add</t>
        </is>
      </c>
      <c r="E6643" t="inlineStr">
        <is>
          <t>python-dateutil</t>
        </is>
      </c>
      <c r="F6643" t="inlineStr">
        <is>
          <t>&gt;=2.7.0</t>
        </is>
      </c>
      <c r="G6643" t="inlineStr"/>
      <c r="H6643" t="inlineStr"/>
    </row>
    <row r="6644">
      <c r="A6644" t="inlineStr">
        <is>
          <t>octavia</t>
        </is>
      </c>
      <c r="B6644" t="inlineStr">
        <is>
          <t>afe9ac3cfc60c598e647a7b25f74ffeff1d1333b</t>
        </is>
      </c>
      <c r="C6644" t="inlineStr">
        <is>
          <t>2020-10-14 10:21:13+00:00</t>
        </is>
      </c>
      <c r="D6644" t="inlineStr">
        <is>
          <t>rem</t>
        </is>
      </c>
      <c r="E6644" t="inlineStr"/>
      <c r="F6644" t="inlineStr"/>
      <c r="G6644" t="inlineStr">
        <is>
          <t>Babel</t>
        </is>
      </c>
      <c r="H6644" t="inlineStr">
        <is>
          <t>&gt;=2.3.4;!=2.4.0</t>
        </is>
      </c>
    </row>
    <row r="6645">
      <c r="A6645" t="inlineStr">
        <is>
          <t>octavia</t>
        </is>
      </c>
      <c r="B6645" t="inlineStr">
        <is>
          <t>afe9ac3cfc60c598e647a7b25f74ffeff1d1333b</t>
        </is>
      </c>
      <c r="C6645" t="inlineStr">
        <is>
          <t>2020-10-14 10:21:13+00:00</t>
        </is>
      </c>
      <c r="D6645" t="inlineStr">
        <is>
          <t>rem</t>
        </is>
      </c>
      <c r="E6645" t="inlineStr"/>
      <c r="F6645" t="inlineStr"/>
      <c r="G6645" t="inlineStr">
        <is>
          <t>PyMySQL</t>
        </is>
      </c>
      <c r="H6645" t="inlineStr">
        <is>
          <t>&gt;=0.7.6</t>
        </is>
      </c>
    </row>
    <row r="6646">
      <c r="A6646" t="inlineStr">
        <is>
          <t>octavia</t>
        </is>
      </c>
      <c r="B6646" t="inlineStr">
        <is>
          <t>afe9ac3cfc60c598e647a7b25f74ffeff1d1333b</t>
        </is>
      </c>
      <c r="C6646" t="inlineStr">
        <is>
          <t>2020-10-14 10:21:13+00:00</t>
        </is>
      </c>
      <c r="D6646" t="inlineStr">
        <is>
          <t>rem</t>
        </is>
      </c>
      <c r="E6646" t="inlineStr"/>
      <c r="F6646" t="inlineStr"/>
      <c r="G6646" t="inlineStr">
        <is>
          <t>diskimage-builder</t>
        </is>
      </c>
      <c r="H6646" t="inlineStr">
        <is>
          <t>&gt;=2.24.0</t>
        </is>
      </c>
    </row>
    <row r="6647">
      <c r="A6647" t="inlineStr">
        <is>
          <t>octavia</t>
        </is>
      </c>
      <c r="B6647" t="inlineStr">
        <is>
          <t>afe9ac3cfc60c598e647a7b25f74ffeff1d1333b</t>
        </is>
      </c>
      <c r="C6647" t="inlineStr">
        <is>
          <t>2020-10-14 10:21:13+00:00</t>
        </is>
      </c>
      <c r="D6647" t="inlineStr">
        <is>
          <t>rem</t>
        </is>
      </c>
      <c r="E6647" t="inlineStr"/>
      <c r="F6647" t="inlineStr"/>
      <c r="G6647" t="inlineStr">
        <is>
          <t>debtcollector</t>
        </is>
      </c>
      <c r="H6647" t="inlineStr">
        <is>
          <t>&gt;=1.19.0</t>
        </is>
      </c>
    </row>
    <row r="6648">
      <c r="A6648" t="inlineStr">
        <is>
          <t>octavia</t>
        </is>
      </c>
      <c r="B6648" t="inlineStr">
        <is>
          <t>afe9ac3cfc60c598e647a7b25f74ffeff1d1333b</t>
        </is>
      </c>
      <c r="C6648" t="inlineStr">
        <is>
          <t>2020-10-14 10:21:13+00:00</t>
        </is>
      </c>
      <c r="D6648" t="inlineStr">
        <is>
          <t>rem</t>
        </is>
      </c>
      <c r="E6648" t="inlineStr"/>
      <c r="F6648" t="inlineStr"/>
      <c r="G6648" t="inlineStr">
        <is>
          <t>netifaces</t>
        </is>
      </c>
      <c r="H6648" t="inlineStr">
        <is>
          <t>&gt;=0.10.4</t>
        </is>
      </c>
    </row>
    <row r="6649">
      <c r="A6649" t="inlineStr">
        <is>
          <t>octavia</t>
        </is>
      </c>
      <c r="B6649" t="inlineStr">
        <is>
          <t>8c32d2e6024d9cfa3e6ab8bff43f2a261aaee82d</t>
        </is>
      </c>
      <c r="C6649" t="inlineStr">
        <is>
          <t>2020-10-19 16:25:30+00:00</t>
        </is>
      </c>
      <c r="D6649" t="inlineStr">
        <is>
          <t>verchange</t>
        </is>
      </c>
      <c r="E6649" t="inlineStr">
        <is>
          <t>diskimage-builder</t>
        </is>
      </c>
      <c r="F6649" t="inlineStr">
        <is>
          <t>&lt;3.0.0;!=1.7.0;!=1.6.0;&gt;=1.1.2;!=1.7.1</t>
        </is>
      </c>
      <c r="G6649" t="inlineStr">
        <is>
          <t>diskimage-builder</t>
        </is>
      </c>
      <c r="H6649" t="inlineStr">
        <is>
          <t>!=1.6.0;!=1.7.1;&gt;=1.1.2;!=1.7.0</t>
        </is>
      </c>
    </row>
    <row r="6650">
      <c r="A6650" t="inlineStr">
        <is>
          <t>octavia</t>
        </is>
      </c>
      <c r="B6650" t="inlineStr">
        <is>
          <t>fd622009e6641e8b9d04fc66f1e878ef452d8d9f</t>
        </is>
      </c>
      <c r="C6650" t="inlineStr">
        <is>
          <t>2021-01-28 15:54:25+00:00</t>
        </is>
      </c>
      <c r="D6650" t="inlineStr">
        <is>
          <t>verchange</t>
        </is>
      </c>
      <c r="E6650" t="inlineStr">
        <is>
          <t>diskimage-builder</t>
        </is>
      </c>
      <c r="F6650" t="inlineStr">
        <is>
          <t>&gt;=2.27.0</t>
        </is>
      </c>
      <c r="G6650" t="inlineStr">
        <is>
          <t>diskimage-builder</t>
        </is>
      </c>
      <c r="H6650" t="inlineStr">
        <is>
          <t>&gt;=1.26.0</t>
        </is>
      </c>
    </row>
    <row r="6651">
      <c r="A6651" t="inlineStr">
        <is>
          <t>octavia</t>
        </is>
      </c>
      <c r="B6651" t="inlineStr">
        <is>
          <t>fd622009e6641e8b9d04fc66f1e878ef452d8d9f</t>
        </is>
      </c>
      <c r="C6651" t="inlineStr">
        <is>
          <t>2021-01-28 15:54:25+00:00</t>
        </is>
      </c>
      <c r="D6651" t="inlineStr">
        <is>
          <t>verchange</t>
        </is>
      </c>
      <c r="E6651" t="inlineStr">
        <is>
          <t>oslo.serialization</t>
        </is>
      </c>
      <c r="F6651" t="inlineStr">
        <is>
          <t>&gt;=2.28.1</t>
        </is>
      </c>
      <c r="G6651" t="inlineStr">
        <is>
          <t>oslo.serialization</t>
        </is>
      </c>
      <c r="H6651" t="inlineStr">
        <is>
          <t>!=2.19.1;&gt;=2.18.0</t>
        </is>
      </c>
    </row>
    <row r="6652">
      <c r="A6652" t="inlineStr">
        <is>
          <t>octavia</t>
        </is>
      </c>
      <c r="B6652" t="inlineStr">
        <is>
          <t>b5c6c884a4a4de48eea7ea08ba865f08fbfcf972</t>
        </is>
      </c>
      <c r="C6652" t="inlineStr">
        <is>
          <t>2021-01-28 16:09:50+00:00</t>
        </is>
      </c>
      <c r="D6652" t="inlineStr">
        <is>
          <t>verchange</t>
        </is>
      </c>
      <c r="E6652" t="inlineStr">
        <is>
          <t>oslo.utils</t>
        </is>
      </c>
      <c r="F6652" t="inlineStr">
        <is>
          <t>&gt;=3.37.0</t>
        </is>
      </c>
      <c r="G6652" t="inlineStr">
        <is>
          <t>oslo.utils</t>
        </is>
      </c>
      <c r="H6652" t="inlineStr">
        <is>
          <t>&gt;=3.33.0</t>
        </is>
      </c>
    </row>
    <row r="6653">
      <c r="A6653" t="inlineStr">
        <is>
          <t>octavia</t>
        </is>
      </c>
      <c r="B6653" t="inlineStr">
        <is>
          <t>b5c6c884a4a4de48eea7ea08ba865f08fbfcf972</t>
        </is>
      </c>
      <c r="C6653" t="inlineStr">
        <is>
          <t>2021-01-28 16:09:50+00:00</t>
        </is>
      </c>
      <c r="D6653" t="inlineStr">
        <is>
          <t>verchange</t>
        </is>
      </c>
      <c r="E6653" t="inlineStr">
        <is>
          <t>oslo.serialization</t>
        </is>
      </c>
      <c r="F6653" t="inlineStr">
        <is>
          <t>&gt;=2.28.1</t>
        </is>
      </c>
      <c r="G6653" t="inlineStr">
        <is>
          <t>oslo.serialization</t>
        </is>
      </c>
      <c r="H6653" t="inlineStr">
        <is>
          <t>!=2.19.1;&gt;=2.18.0</t>
        </is>
      </c>
    </row>
    <row r="6654">
      <c r="A6654" t="inlineStr">
        <is>
          <t>octavia</t>
        </is>
      </c>
      <c r="B6654" t="inlineStr">
        <is>
          <t>b5c6c884a4a4de48eea7ea08ba865f08fbfcf972</t>
        </is>
      </c>
      <c r="C6654" t="inlineStr">
        <is>
          <t>2021-01-28 16:09:50+00:00</t>
        </is>
      </c>
      <c r="D6654" t="inlineStr">
        <is>
          <t>verchange</t>
        </is>
      </c>
      <c r="E6654" t="inlineStr">
        <is>
          <t>alembic</t>
        </is>
      </c>
      <c r="F6654" t="inlineStr">
        <is>
          <t>&gt;=0.9.6</t>
        </is>
      </c>
      <c r="G6654" t="inlineStr">
        <is>
          <t>alembic</t>
        </is>
      </c>
      <c r="H6654" t="inlineStr">
        <is>
          <t>&gt;=0.8.10</t>
        </is>
      </c>
    </row>
    <row r="6655">
      <c r="A6655" t="inlineStr">
        <is>
          <t>octavia</t>
        </is>
      </c>
      <c r="B6655" t="inlineStr">
        <is>
          <t>198c7d9658e5852b910f61b1eaa753cf63f9e554</t>
        </is>
      </c>
      <c r="C6655" t="inlineStr">
        <is>
          <t>2021-03-15 09:24:19+00:00</t>
        </is>
      </c>
      <c r="D6655" t="inlineStr">
        <is>
          <t>verchange</t>
        </is>
      </c>
      <c r="E6655" t="inlineStr">
        <is>
          <t>diskimage-builder</t>
        </is>
      </c>
      <c r="F6655" t="inlineStr">
        <is>
          <t>&gt;=2.27.0</t>
        </is>
      </c>
      <c r="G6655" t="inlineStr">
        <is>
          <t>diskimage-builder</t>
        </is>
      </c>
      <c r="H6655" t="inlineStr">
        <is>
          <t>&gt;=2.24.0</t>
        </is>
      </c>
    </row>
    <row r="6656">
      <c r="A6656" t="inlineStr">
        <is>
          <t>octavia</t>
        </is>
      </c>
      <c r="B6656" t="inlineStr">
        <is>
          <t>198c7d9658e5852b910f61b1eaa753cf63f9e554</t>
        </is>
      </c>
      <c r="C6656" t="inlineStr">
        <is>
          <t>2021-03-15 09:24:19+00:00</t>
        </is>
      </c>
      <c r="D6656" t="inlineStr">
        <is>
          <t>verchange</t>
        </is>
      </c>
      <c r="E6656" t="inlineStr">
        <is>
          <t>oslo.serialization</t>
        </is>
      </c>
      <c r="F6656" t="inlineStr">
        <is>
          <t>&gt;=2.28.1</t>
        </is>
      </c>
      <c r="G6656" t="inlineStr">
        <is>
          <t>oslo.serialization</t>
        </is>
      </c>
      <c r="H6656" t="inlineStr">
        <is>
          <t>!=2.19.1;&gt;=2.18.0</t>
        </is>
      </c>
    </row>
    <row r="6657">
      <c r="A6657" t="inlineStr">
        <is>
          <t>networking-odl</t>
        </is>
      </c>
      <c r="B6657" t="inlineStr">
        <is>
          <t>8cb9d895675f2a89c6b741da4b594f416fbeee5a</t>
        </is>
      </c>
      <c r="C6657" t="inlineStr">
        <is>
          <t>2014-04-03 18:38:15+00:00</t>
        </is>
      </c>
      <c r="D6657" t="inlineStr">
        <is>
          <t>verchange</t>
        </is>
      </c>
      <c r="E6657" t="inlineStr">
        <is>
          <t>python-neutronclient</t>
        </is>
      </c>
      <c r="F6657" t="inlineStr">
        <is>
          <t>&gt;=2.3.4;&lt;3</t>
        </is>
      </c>
      <c r="G6657" t="inlineStr">
        <is>
          <t>python-neutronclient</t>
        </is>
      </c>
      <c r="H6657" t="inlineStr">
        <is>
          <t>&gt;=2.3.0;&lt;3</t>
        </is>
      </c>
    </row>
    <row r="6658">
      <c r="A6658" t="inlineStr">
        <is>
          <t>networking-odl</t>
        </is>
      </c>
      <c r="B6658" t="inlineStr">
        <is>
          <t>3f10716719454cf42eba618aca14f1c9df68822f</t>
        </is>
      </c>
      <c r="C6658" t="inlineStr">
        <is>
          <t>2014-08-07 22:55:48+00:00</t>
        </is>
      </c>
      <c r="D6658" t="inlineStr">
        <is>
          <t>verchange</t>
        </is>
      </c>
      <c r="E6658" t="inlineStr">
        <is>
          <t>six</t>
        </is>
      </c>
      <c r="F6658" t="inlineStr">
        <is>
          <t>&gt;=1.6.0</t>
        </is>
      </c>
      <c r="G6658" t="inlineStr">
        <is>
          <t>six</t>
        </is>
      </c>
      <c r="H6658" t="inlineStr">
        <is>
          <t>&gt;=1.5.2</t>
        </is>
      </c>
    </row>
    <row r="6659">
      <c r="A6659" t="inlineStr">
        <is>
          <t>networking-odl</t>
        </is>
      </c>
      <c r="B6659" t="inlineStr">
        <is>
          <t>3f10716719454cf42eba618aca14f1c9df68822f</t>
        </is>
      </c>
      <c r="C6659" t="inlineStr">
        <is>
          <t>2014-08-07 22:55:48+00:00</t>
        </is>
      </c>
      <c r="D6659" t="inlineStr">
        <is>
          <t>verchange</t>
        </is>
      </c>
      <c r="E6659" t="inlineStr">
        <is>
          <t>Routes</t>
        </is>
      </c>
      <c r="F6659" t="inlineStr">
        <is>
          <t>&gt;=1.12.3;!=2.0</t>
        </is>
      </c>
      <c r="G6659" t="inlineStr">
        <is>
          <t>Routes</t>
        </is>
      </c>
      <c r="H6659" t="inlineStr">
        <is>
          <t>&gt;=1.12.3</t>
        </is>
      </c>
    </row>
    <row r="6660">
      <c r="A6660" t="inlineStr">
        <is>
          <t>networking-odl</t>
        </is>
      </c>
      <c r="B6660" t="inlineStr">
        <is>
          <t>3f10716719454cf42eba618aca14f1c9df68822f</t>
        </is>
      </c>
      <c r="C6660" t="inlineStr">
        <is>
          <t>2014-08-07 22:55:48+00:00</t>
        </is>
      </c>
      <c r="D6660" t="inlineStr">
        <is>
          <t>verchange</t>
        </is>
      </c>
      <c r="E6660" t="inlineStr">
        <is>
          <t>SQLAlchemy</t>
        </is>
      </c>
      <c r="F6660" t="inlineStr">
        <is>
          <t>&lt;=0.9.99;!=0.9.5;&gt;=0.7.8</t>
        </is>
      </c>
      <c r="G6660" t="inlineStr">
        <is>
          <t>SQLAlchemy</t>
        </is>
      </c>
      <c r="H6660" t="inlineStr">
        <is>
          <t>&lt;=0.9.99;&gt;=0.7.8</t>
        </is>
      </c>
    </row>
    <row r="6661">
      <c r="A6661" t="inlineStr">
        <is>
          <t>networking-odl</t>
        </is>
      </c>
      <c r="B6661" t="inlineStr">
        <is>
          <t>501e498c60eac6133cea3ee400fa3d74c5d89502</t>
        </is>
      </c>
      <c r="C6661" t="inlineStr">
        <is>
          <t>2014-09-20 14:44:38+00:00</t>
        </is>
      </c>
      <c r="D6661" t="inlineStr">
        <is>
          <t>verchange</t>
        </is>
      </c>
      <c r="E6661" t="inlineStr">
        <is>
          <t>Routes</t>
        </is>
      </c>
      <c r="F6661" t="inlineStr">
        <is>
          <t>&gt;=1.12.3;!=2.0</t>
        </is>
      </c>
      <c r="G6661" t="inlineStr">
        <is>
          <t>Routes</t>
        </is>
      </c>
      <c r="H6661" t="inlineStr">
        <is>
          <t>&gt;=1.12.3</t>
        </is>
      </c>
    </row>
    <row r="6662">
      <c r="A6662" t="inlineStr">
        <is>
          <t>networking-odl</t>
        </is>
      </c>
      <c r="B6662" t="inlineStr">
        <is>
          <t>501e498c60eac6133cea3ee400fa3d74c5d89502</t>
        </is>
      </c>
      <c r="C6662" t="inlineStr">
        <is>
          <t>2014-09-20 14:44:38+00:00</t>
        </is>
      </c>
      <c r="D6662" t="inlineStr">
        <is>
          <t>verchange</t>
        </is>
      </c>
      <c r="E6662" t="inlineStr">
        <is>
          <t>alembic</t>
        </is>
      </c>
      <c r="F6662" t="inlineStr">
        <is>
          <t>&gt;=0.4.1;&lt;0.6.4</t>
        </is>
      </c>
      <c r="G6662" t="inlineStr">
        <is>
          <t>alembic</t>
        </is>
      </c>
      <c r="H6662" t="inlineStr">
        <is>
          <t>&gt;=0.4.1</t>
        </is>
      </c>
    </row>
    <row r="6663">
      <c r="A6663" t="inlineStr">
        <is>
          <t>networking-odl</t>
        </is>
      </c>
      <c r="B6663" t="inlineStr">
        <is>
          <t>2e9756c7f1c358e59887797b0809cc0a4a621841</t>
        </is>
      </c>
      <c r="C6663" t="inlineStr">
        <is>
          <t>2014-10-02 23:25:26+00:00</t>
        </is>
      </c>
      <c r="D6663" t="inlineStr">
        <is>
          <t>rem</t>
        </is>
      </c>
      <c r="E6663" t="inlineStr"/>
      <c r="F6663" t="inlineStr"/>
      <c r="G6663" t="inlineStr">
        <is>
          <t>amqplib</t>
        </is>
      </c>
      <c r="H6663" t="inlineStr">
        <is>
          <t>&gt;=0.6.1</t>
        </is>
      </c>
    </row>
    <row r="6664">
      <c r="A6664" t="inlineStr">
        <is>
          <t>networking-odl</t>
        </is>
      </c>
      <c r="B6664" t="inlineStr">
        <is>
          <t>cb3ebce8de2c423a8e28265fde1cdf6dec2d492a</t>
        </is>
      </c>
      <c r="C6664" t="inlineStr">
        <is>
          <t>2015-04-02 06:47:02+00:00</t>
        </is>
      </c>
      <c r="D6664" t="inlineStr">
        <is>
          <t>verchange</t>
        </is>
      </c>
      <c r="E6664" t="inlineStr">
        <is>
          <t>pbr</t>
        </is>
      </c>
      <c r="F6664" t="inlineStr">
        <is>
          <t>&lt;1.0;&gt;=0.6;!=0.7</t>
        </is>
      </c>
      <c r="G6664" t="inlineStr">
        <is>
          <t>pbr</t>
        </is>
      </c>
      <c r="H6664" t="inlineStr">
        <is>
          <t>&lt;1.0;&gt;=0.6;!=0.7</t>
        </is>
      </c>
    </row>
    <row r="6665">
      <c r="A6665" t="inlineStr">
        <is>
          <t>networking-odl</t>
        </is>
      </c>
      <c r="B6665" t="inlineStr">
        <is>
          <t>cb3ebce8de2c423a8e28265fde1cdf6dec2d492a</t>
        </is>
      </c>
      <c r="C6665" t="inlineStr">
        <is>
          <t>2015-04-02 06:47:02+00:00</t>
        </is>
      </c>
      <c r="D6665" t="inlineStr">
        <is>
          <t>rem</t>
        </is>
      </c>
      <c r="E6665" t="inlineStr"/>
      <c r="F6665" t="inlineStr"/>
      <c r="G6665" t="inlineStr">
        <is>
          <t>Paste</t>
        </is>
      </c>
      <c r="H6665" t="inlineStr"/>
    </row>
    <row r="6666">
      <c r="A6666" t="inlineStr">
        <is>
          <t>networking-odl</t>
        </is>
      </c>
      <c r="B6666" t="inlineStr">
        <is>
          <t>cb3ebce8de2c423a8e28265fde1cdf6dec2d492a</t>
        </is>
      </c>
      <c r="C6666" t="inlineStr">
        <is>
          <t>2015-04-02 06:47:02+00:00</t>
        </is>
      </c>
      <c r="D6666" t="inlineStr">
        <is>
          <t>rem</t>
        </is>
      </c>
      <c r="E6666" t="inlineStr"/>
      <c r="F6666" t="inlineStr"/>
      <c r="G6666" t="inlineStr">
        <is>
          <t>PasteDeploy</t>
        </is>
      </c>
      <c r="H6666" t="inlineStr">
        <is>
          <t>&gt;=1.5.0</t>
        </is>
      </c>
    </row>
    <row r="6667">
      <c r="A6667" t="inlineStr">
        <is>
          <t>networking-odl</t>
        </is>
      </c>
      <c r="B6667" t="inlineStr">
        <is>
          <t>cb3ebce8de2c423a8e28265fde1cdf6dec2d492a</t>
        </is>
      </c>
      <c r="C6667" t="inlineStr">
        <is>
          <t>2015-04-02 06:47:02+00:00</t>
        </is>
      </c>
      <c r="D6667" t="inlineStr">
        <is>
          <t>rem</t>
        </is>
      </c>
      <c r="E6667" t="inlineStr"/>
      <c r="F6667" t="inlineStr"/>
      <c r="G6667" t="inlineStr">
        <is>
          <t>Routes</t>
        </is>
      </c>
      <c r="H6667" t="inlineStr">
        <is>
          <t>&gt;=1.12.3;!=2.0</t>
        </is>
      </c>
    </row>
    <row r="6668">
      <c r="A6668" t="inlineStr">
        <is>
          <t>networking-odl</t>
        </is>
      </c>
      <c r="B6668" t="inlineStr">
        <is>
          <t>cb3ebce8de2c423a8e28265fde1cdf6dec2d492a</t>
        </is>
      </c>
      <c r="C6668" t="inlineStr">
        <is>
          <t>2015-04-02 06:47:02+00:00</t>
        </is>
      </c>
      <c r="D6668" t="inlineStr">
        <is>
          <t>rem</t>
        </is>
      </c>
      <c r="E6668" t="inlineStr"/>
      <c r="F6668" t="inlineStr"/>
      <c r="G6668" t="inlineStr">
        <is>
          <t>anyjson</t>
        </is>
      </c>
      <c r="H6668" t="inlineStr">
        <is>
          <t>&gt;=0.3.3</t>
        </is>
      </c>
    </row>
    <row r="6669">
      <c r="A6669" t="inlineStr">
        <is>
          <t>networking-odl</t>
        </is>
      </c>
      <c r="B6669" t="inlineStr">
        <is>
          <t>cb3ebce8de2c423a8e28265fde1cdf6dec2d492a</t>
        </is>
      </c>
      <c r="C6669" t="inlineStr">
        <is>
          <t>2015-04-02 06:47:02+00:00</t>
        </is>
      </c>
      <c r="D6669" t="inlineStr">
        <is>
          <t>rem</t>
        </is>
      </c>
      <c r="E6669" t="inlineStr"/>
      <c r="F6669" t="inlineStr"/>
      <c r="G6669" t="inlineStr">
        <is>
          <t>argparse</t>
        </is>
      </c>
      <c r="H6669" t="inlineStr"/>
    </row>
    <row r="6670">
      <c r="A6670" t="inlineStr">
        <is>
          <t>networking-odl</t>
        </is>
      </c>
      <c r="B6670" t="inlineStr">
        <is>
          <t>cb3ebce8de2c423a8e28265fde1cdf6dec2d492a</t>
        </is>
      </c>
      <c r="C6670" t="inlineStr">
        <is>
          <t>2015-04-02 06:47:02+00:00</t>
        </is>
      </c>
      <c r="D6670" t="inlineStr">
        <is>
          <t>rem</t>
        </is>
      </c>
      <c r="E6670" t="inlineStr"/>
      <c r="F6670" t="inlineStr"/>
      <c r="G6670" t="inlineStr">
        <is>
          <t>eventlet</t>
        </is>
      </c>
      <c r="H6670" t="inlineStr">
        <is>
          <t>&gt;=0.15.1</t>
        </is>
      </c>
    </row>
    <row r="6671">
      <c r="A6671" t="inlineStr">
        <is>
          <t>networking-odl</t>
        </is>
      </c>
      <c r="B6671" t="inlineStr">
        <is>
          <t>cb3ebce8de2c423a8e28265fde1cdf6dec2d492a</t>
        </is>
      </c>
      <c r="C6671" t="inlineStr">
        <is>
          <t>2015-04-02 06:47:02+00:00</t>
        </is>
      </c>
      <c r="D6671" t="inlineStr">
        <is>
          <t>rem</t>
        </is>
      </c>
      <c r="E6671" t="inlineStr"/>
      <c r="F6671" t="inlineStr"/>
      <c r="G6671" t="inlineStr">
        <is>
          <t>greenlet</t>
        </is>
      </c>
      <c r="H6671" t="inlineStr">
        <is>
          <t>&gt;=0.3.2</t>
        </is>
      </c>
    </row>
    <row r="6672">
      <c r="A6672" t="inlineStr">
        <is>
          <t>networking-odl</t>
        </is>
      </c>
      <c r="B6672" t="inlineStr">
        <is>
          <t>cb3ebce8de2c423a8e28265fde1cdf6dec2d492a</t>
        </is>
      </c>
      <c r="C6672" t="inlineStr">
        <is>
          <t>2015-04-02 06:47:02+00:00</t>
        </is>
      </c>
      <c r="D6672" t="inlineStr">
        <is>
          <t>rem</t>
        </is>
      </c>
      <c r="E6672" t="inlineStr"/>
      <c r="F6672" t="inlineStr"/>
      <c r="G6672" t="inlineStr">
        <is>
          <t>httplib2</t>
        </is>
      </c>
      <c r="H6672" t="inlineStr">
        <is>
          <t>&gt;=0.7.5</t>
        </is>
      </c>
    </row>
    <row r="6673">
      <c r="A6673" t="inlineStr">
        <is>
          <t>networking-odl</t>
        </is>
      </c>
      <c r="B6673" t="inlineStr">
        <is>
          <t>cb3ebce8de2c423a8e28265fde1cdf6dec2d492a</t>
        </is>
      </c>
      <c r="C6673" t="inlineStr">
        <is>
          <t>2015-04-02 06:47:02+00:00</t>
        </is>
      </c>
      <c r="D6673" t="inlineStr">
        <is>
          <t>rem</t>
        </is>
      </c>
      <c r="E6673" t="inlineStr"/>
      <c r="F6673" t="inlineStr"/>
      <c r="G6673" t="inlineStr">
        <is>
          <t>requests</t>
        </is>
      </c>
      <c r="H6673" t="inlineStr">
        <is>
          <t>&gt;=1.2.1;!=2.4.0</t>
        </is>
      </c>
    </row>
    <row r="6674">
      <c r="A6674" t="inlineStr">
        <is>
          <t>networking-odl</t>
        </is>
      </c>
      <c r="B6674" t="inlineStr">
        <is>
          <t>cb3ebce8de2c423a8e28265fde1cdf6dec2d492a</t>
        </is>
      </c>
      <c r="C6674" t="inlineStr">
        <is>
          <t>2015-04-02 06:47:02+00:00</t>
        </is>
      </c>
      <c r="D6674" t="inlineStr">
        <is>
          <t>rem</t>
        </is>
      </c>
      <c r="E6674" t="inlineStr"/>
      <c r="F6674" t="inlineStr"/>
      <c r="G6674" t="inlineStr">
        <is>
          <t>iso8601</t>
        </is>
      </c>
      <c r="H6674" t="inlineStr">
        <is>
          <t>&gt;=0.1.9</t>
        </is>
      </c>
    </row>
    <row r="6675">
      <c r="A6675" t="inlineStr">
        <is>
          <t>networking-odl</t>
        </is>
      </c>
      <c r="B6675" t="inlineStr">
        <is>
          <t>cb3ebce8de2c423a8e28265fde1cdf6dec2d492a</t>
        </is>
      </c>
      <c r="C6675" t="inlineStr">
        <is>
          <t>2015-04-02 06:47:02+00:00</t>
        </is>
      </c>
      <c r="D6675" t="inlineStr">
        <is>
          <t>rem</t>
        </is>
      </c>
      <c r="E6675" t="inlineStr"/>
      <c r="F6675" t="inlineStr"/>
      <c r="G6675" t="inlineStr">
        <is>
          <t>jsonrpclib</t>
        </is>
      </c>
      <c r="H6675" t="inlineStr"/>
    </row>
    <row r="6676">
      <c r="A6676" t="inlineStr">
        <is>
          <t>networking-odl</t>
        </is>
      </c>
      <c r="B6676" t="inlineStr">
        <is>
          <t>cb3ebce8de2c423a8e28265fde1cdf6dec2d492a</t>
        </is>
      </c>
      <c r="C6676" t="inlineStr">
        <is>
          <t>2015-04-02 06:47:02+00:00</t>
        </is>
      </c>
      <c r="D6676" t="inlineStr">
        <is>
          <t>rem</t>
        </is>
      </c>
      <c r="E6676" t="inlineStr"/>
      <c r="F6676" t="inlineStr"/>
      <c r="G6676" t="inlineStr">
        <is>
          <t>Jinja2</t>
        </is>
      </c>
      <c r="H6676" t="inlineStr"/>
    </row>
    <row r="6677">
      <c r="A6677" t="inlineStr">
        <is>
          <t>networking-odl</t>
        </is>
      </c>
      <c r="B6677" t="inlineStr">
        <is>
          <t>cb3ebce8de2c423a8e28265fde1cdf6dec2d492a</t>
        </is>
      </c>
      <c r="C6677" t="inlineStr">
        <is>
          <t>2015-04-02 06:47:02+00:00</t>
        </is>
      </c>
      <c r="D6677" t="inlineStr">
        <is>
          <t>rem</t>
        </is>
      </c>
      <c r="E6677" t="inlineStr"/>
      <c r="F6677" t="inlineStr"/>
      <c r="G6677" t="inlineStr">
        <is>
          <t>keystonemiddleware</t>
        </is>
      </c>
      <c r="H6677" t="inlineStr">
        <is>
          <t>&gt;=1.0.0</t>
        </is>
      </c>
    </row>
    <row r="6678">
      <c r="A6678" t="inlineStr">
        <is>
          <t>networking-odl</t>
        </is>
      </c>
      <c r="B6678" t="inlineStr">
        <is>
          <t>cb3ebce8de2c423a8e28265fde1cdf6dec2d492a</t>
        </is>
      </c>
      <c r="C6678" t="inlineStr">
        <is>
          <t>2015-04-02 06:47:02+00:00</t>
        </is>
      </c>
      <c r="D6678" t="inlineStr">
        <is>
          <t>rem</t>
        </is>
      </c>
      <c r="E6678" t="inlineStr"/>
      <c r="F6678" t="inlineStr"/>
      <c r="G6678" t="inlineStr">
        <is>
          <t>netaddr</t>
        </is>
      </c>
      <c r="H6678" t="inlineStr">
        <is>
          <t>&gt;=0.7.12</t>
        </is>
      </c>
    </row>
    <row r="6679">
      <c r="A6679" t="inlineStr">
        <is>
          <t>networking-odl</t>
        </is>
      </c>
      <c r="B6679" t="inlineStr">
        <is>
          <t>cb3ebce8de2c423a8e28265fde1cdf6dec2d492a</t>
        </is>
      </c>
      <c r="C6679" t="inlineStr">
        <is>
          <t>2015-04-02 06:47:02+00:00</t>
        </is>
      </c>
      <c r="D6679" t="inlineStr">
        <is>
          <t>rem</t>
        </is>
      </c>
      <c r="E6679" t="inlineStr"/>
      <c r="F6679" t="inlineStr"/>
      <c r="G6679" t="inlineStr">
        <is>
          <t>python-neutronclient</t>
        </is>
      </c>
      <c r="H6679" t="inlineStr">
        <is>
          <t>&lt;3;&gt;=2.3.6</t>
        </is>
      </c>
    </row>
    <row r="6680">
      <c r="A6680" t="inlineStr">
        <is>
          <t>networking-odl</t>
        </is>
      </c>
      <c r="B6680" t="inlineStr">
        <is>
          <t>cb3ebce8de2c423a8e28265fde1cdf6dec2d492a</t>
        </is>
      </c>
      <c r="C6680" t="inlineStr">
        <is>
          <t>2015-04-02 06:47:02+00:00</t>
        </is>
      </c>
      <c r="D6680" t="inlineStr">
        <is>
          <t>rem</t>
        </is>
      </c>
      <c r="E6680" t="inlineStr"/>
      <c r="F6680" t="inlineStr"/>
      <c r="G6680" t="inlineStr">
        <is>
          <t>SQLAlchemy</t>
        </is>
      </c>
      <c r="H6680" t="inlineStr">
        <is>
          <t>&gt;=0.9.7;&lt;=0.9.99;&lt;=0.8.99;&gt;=0.8.4</t>
        </is>
      </c>
    </row>
    <row r="6681">
      <c r="A6681" t="inlineStr">
        <is>
          <t>networking-odl</t>
        </is>
      </c>
      <c r="B6681" t="inlineStr">
        <is>
          <t>cb3ebce8de2c423a8e28265fde1cdf6dec2d492a</t>
        </is>
      </c>
      <c r="C6681" t="inlineStr">
        <is>
          <t>2015-04-02 06:47:02+00:00</t>
        </is>
      </c>
      <c r="D6681" t="inlineStr">
        <is>
          <t>rem</t>
        </is>
      </c>
      <c r="E6681" t="inlineStr"/>
      <c r="F6681" t="inlineStr"/>
      <c r="G6681" t="inlineStr">
        <is>
          <t>WebOb</t>
        </is>
      </c>
      <c r="H6681" t="inlineStr">
        <is>
          <t>&gt;=1.2.3</t>
        </is>
      </c>
    </row>
    <row r="6682">
      <c r="A6682" t="inlineStr">
        <is>
          <t>networking-odl</t>
        </is>
      </c>
      <c r="B6682" t="inlineStr">
        <is>
          <t>cb3ebce8de2c423a8e28265fde1cdf6dec2d492a</t>
        </is>
      </c>
      <c r="C6682" t="inlineStr">
        <is>
          <t>2015-04-02 06:47:02+00:00</t>
        </is>
      </c>
      <c r="D6682" t="inlineStr">
        <is>
          <t>rem</t>
        </is>
      </c>
      <c r="E6682" t="inlineStr"/>
      <c r="F6682" t="inlineStr"/>
      <c r="G6682" t="inlineStr">
        <is>
          <t>python-keystoneclient</t>
        </is>
      </c>
      <c r="H6682" t="inlineStr">
        <is>
          <t>&gt;=0.10.0</t>
        </is>
      </c>
    </row>
    <row r="6683">
      <c r="A6683" t="inlineStr">
        <is>
          <t>networking-odl</t>
        </is>
      </c>
      <c r="B6683" t="inlineStr">
        <is>
          <t>cb3ebce8de2c423a8e28265fde1cdf6dec2d492a</t>
        </is>
      </c>
      <c r="C6683" t="inlineStr">
        <is>
          <t>2015-04-02 06:47:02+00:00</t>
        </is>
      </c>
      <c r="D6683" t="inlineStr">
        <is>
          <t>rem</t>
        </is>
      </c>
      <c r="E6683" t="inlineStr"/>
      <c r="F6683" t="inlineStr"/>
      <c r="G6683" t="inlineStr">
        <is>
          <t>alembic</t>
        </is>
      </c>
      <c r="H6683" t="inlineStr">
        <is>
          <t>&gt;=0.6.4</t>
        </is>
      </c>
    </row>
    <row r="6684">
      <c r="A6684" t="inlineStr">
        <is>
          <t>networking-odl</t>
        </is>
      </c>
      <c r="B6684" t="inlineStr">
        <is>
          <t>cb3ebce8de2c423a8e28265fde1cdf6dec2d492a</t>
        </is>
      </c>
      <c r="C6684" t="inlineStr">
        <is>
          <t>2015-04-02 06:47:02+00:00</t>
        </is>
      </c>
      <c r="D6684" t="inlineStr">
        <is>
          <t>rem</t>
        </is>
      </c>
      <c r="E6684" t="inlineStr"/>
      <c r="F6684" t="inlineStr"/>
      <c r="G6684" t="inlineStr">
        <is>
          <t>six</t>
        </is>
      </c>
      <c r="H6684" t="inlineStr">
        <is>
          <t>&gt;=1.7.0</t>
        </is>
      </c>
    </row>
    <row r="6685">
      <c r="A6685" t="inlineStr">
        <is>
          <t>networking-odl</t>
        </is>
      </c>
      <c r="B6685" t="inlineStr">
        <is>
          <t>cb3ebce8de2c423a8e28265fde1cdf6dec2d492a</t>
        </is>
      </c>
      <c r="C6685" t="inlineStr">
        <is>
          <t>2015-04-02 06:47:02+00:00</t>
        </is>
      </c>
      <c r="D6685" t="inlineStr">
        <is>
          <t>rem</t>
        </is>
      </c>
      <c r="E6685" t="inlineStr"/>
      <c r="F6685" t="inlineStr"/>
      <c r="G6685" t="inlineStr">
        <is>
          <t>stevedore</t>
        </is>
      </c>
      <c r="H6685" t="inlineStr">
        <is>
          <t>&gt;=1.0.0</t>
        </is>
      </c>
    </row>
    <row r="6686">
      <c r="A6686" t="inlineStr">
        <is>
          <t>networking-odl</t>
        </is>
      </c>
      <c r="B6686" t="inlineStr">
        <is>
          <t>cb3ebce8de2c423a8e28265fde1cdf6dec2d492a</t>
        </is>
      </c>
      <c r="C6686" t="inlineStr">
        <is>
          <t>2015-04-02 06:47:02+00:00</t>
        </is>
      </c>
      <c r="D6686" t="inlineStr">
        <is>
          <t>rem</t>
        </is>
      </c>
      <c r="E6686" t="inlineStr"/>
      <c r="F6686" t="inlineStr"/>
      <c r="G6686" t="inlineStr">
        <is>
          <t>oslo.config</t>
        </is>
      </c>
      <c r="H6686" t="inlineStr">
        <is>
          <t>&gt;=1.4.0</t>
        </is>
      </c>
    </row>
    <row r="6687">
      <c r="A6687" t="inlineStr">
        <is>
          <t>networking-odl</t>
        </is>
      </c>
      <c r="B6687" t="inlineStr">
        <is>
          <t>cb3ebce8de2c423a8e28265fde1cdf6dec2d492a</t>
        </is>
      </c>
      <c r="C6687" t="inlineStr">
        <is>
          <t>2015-04-02 06:47:02+00:00</t>
        </is>
      </c>
      <c r="D6687" t="inlineStr">
        <is>
          <t>rem</t>
        </is>
      </c>
      <c r="E6687" t="inlineStr"/>
      <c r="F6687" t="inlineStr"/>
      <c r="G6687" t="inlineStr">
        <is>
          <t>oslo.db</t>
        </is>
      </c>
      <c r="H6687" t="inlineStr">
        <is>
          <t>&gt;=1.0.0</t>
        </is>
      </c>
    </row>
    <row r="6688">
      <c r="A6688" t="inlineStr">
        <is>
          <t>networking-odl</t>
        </is>
      </c>
      <c r="B6688" t="inlineStr">
        <is>
          <t>cb3ebce8de2c423a8e28265fde1cdf6dec2d492a</t>
        </is>
      </c>
      <c r="C6688" t="inlineStr">
        <is>
          <t>2015-04-02 06:47:02+00:00</t>
        </is>
      </c>
      <c r="D6688" t="inlineStr">
        <is>
          <t>rem</t>
        </is>
      </c>
      <c r="E6688" t="inlineStr"/>
      <c r="F6688" t="inlineStr"/>
      <c r="G6688" t="inlineStr">
        <is>
          <t>oslo.messaging</t>
        </is>
      </c>
      <c r="H6688" t="inlineStr">
        <is>
          <t>&gt;=1.4.0;!=1.5.0</t>
        </is>
      </c>
    </row>
    <row r="6689">
      <c r="A6689" t="inlineStr">
        <is>
          <t>networking-odl</t>
        </is>
      </c>
      <c r="B6689" t="inlineStr">
        <is>
          <t>cb3ebce8de2c423a8e28265fde1cdf6dec2d492a</t>
        </is>
      </c>
      <c r="C6689" t="inlineStr">
        <is>
          <t>2015-04-02 06:47:02+00:00</t>
        </is>
      </c>
      <c r="D6689" t="inlineStr">
        <is>
          <t>rem</t>
        </is>
      </c>
      <c r="E6689" t="inlineStr"/>
      <c r="F6689" t="inlineStr"/>
      <c r="G6689" t="inlineStr">
        <is>
          <t>oslo.rootwrap</t>
        </is>
      </c>
      <c r="H6689" t="inlineStr">
        <is>
          <t>&gt;=1.3.0</t>
        </is>
      </c>
    </row>
    <row r="6690">
      <c r="A6690" t="inlineStr">
        <is>
          <t>networking-odl</t>
        </is>
      </c>
      <c r="B6690" t="inlineStr">
        <is>
          <t>cb3ebce8de2c423a8e28265fde1cdf6dec2d492a</t>
        </is>
      </c>
      <c r="C6690" t="inlineStr">
        <is>
          <t>2015-04-02 06:47:02+00:00</t>
        </is>
      </c>
      <c r="D6690" t="inlineStr">
        <is>
          <t>rem</t>
        </is>
      </c>
      <c r="E6690" t="inlineStr"/>
      <c r="F6690" t="inlineStr"/>
      <c r="G6690" t="inlineStr">
        <is>
          <t>python-novaclient</t>
        </is>
      </c>
      <c r="H6690" t="inlineStr">
        <is>
          <t>&gt;=2.18.0</t>
        </is>
      </c>
    </row>
    <row r="6691">
      <c r="A6691" t="inlineStr">
        <is>
          <t>networking-odl</t>
        </is>
      </c>
      <c r="B6691" t="inlineStr">
        <is>
          <t>d81e8e1ed9b2f53cc418f76874fffdb24286f789</t>
        </is>
      </c>
      <c r="C6691" t="inlineStr">
        <is>
          <t>2016-05-09 18:34:47+00:00</t>
        </is>
      </c>
      <c r="D6691" t="inlineStr">
        <is>
          <t>verchange</t>
        </is>
      </c>
      <c r="E6691" t="inlineStr">
        <is>
          <t>Babel</t>
        </is>
      </c>
      <c r="F6691" t="inlineStr">
        <is>
          <t>!=2.3.3;!=2.3.2;!=2.3.0;!=2.3.1;&gt;=1.3</t>
        </is>
      </c>
      <c r="G6691" t="inlineStr">
        <is>
          <t>Babel</t>
        </is>
      </c>
      <c r="H6691" t="inlineStr">
        <is>
          <t>&gt;=1.3</t>
        </is>
      </c>
    </row>
    <row r="6692">
      <c r="A6692" t="inlineStr">
        <is>
          <t>networking-odl</t>
        </is>
      </c>
      <c r="B6692" t="inlineStr">
        <is>
          <t>d81e8e1ed9b2f53cc418f76874fffdb24286f789</t>
        </is>
      </c>
      <c r="C6692" t="inlineStr">
        <is>
          <t>2016-05-09 18:34:47+00:00</t>
        </is>
      </c>
      <c r="D6692" t="inlineStr">
        <is>
          <t>verchange</t>
        </is>
      </c>
      <c r="E6692" t="inlineStr">
        <is>
          <t>pbr</t>
        </is>
      </c>
      <c r="F6692" t="inlineStr">
        <is>
          <t>&gt;=1.6</t>
        </is>
      </c>
      <c r="G6692" t="inlineStr">
        <is>
          <t>pbr</t>
        </is>
      </c>
      <c r="H6692" t="inlineStr">
        <is>
          <t>&gt;=1.6</t>
        </is>
      </c>
    </row>
    <row r="6693">
      <c r="A6693" t="inlineStr">
        <is>
          <t>networking-odl</t>
        </is>
      </c>
      <c r="B6693" t="inlineStr">
        <is>
          <t>d81e8e1ed9b2f53cc418f76874fffdb24286f789</t>
        </is>
      </c>
      <c r="C6693" t="inlineStr">
        <is>
          <t>2016-05-09 18:34:47+00:00</t>
        </is>
      </c>
      <c r="D6693" t="inlineStr">
        <is>
          <t>add</t>
        </is>
      </c>
      <c r="E6693" t="inlineStr">
        <is>
          <t>stevedore</t>
        </is>
      </c>
      <c r="F6693" t="inlineStr">
        <is>
          <t>&gt;=1.5.0</t>
        </is>
      </c>
      <c r="G6693" t="inlineStr"/>
      <c r="H6693" t="inlineStr"/>
    </row>
    <row r="6694">
      <c r="A6694" t="inlineStr">
        <is>
          <t>networking-odl</t>
        </is>
      </c>
      <c r="B6694" t="inlineStr">
        <is>
          <t>d81e8e1ed9b2f53cc418f76874fffdb24286f789</t>
        </is>
      </c>
      <c r="C6694" t="inlineStr">
        <is>
          <t>2016-05-09 18:34:47+00:00</t>
        </is>
      </c>
      <c r="D6694" t="inlineStr">
        <is>
          <t>add</t>
        </is>
      </c>
      <c r="E6694" t="inlineStr">
        <is>
          <t>neutron-lib</t>
        </is>
      </c>
      <c r="F6694" t="inlineStr">
        <is>
          <t>&gt;=0.1.0</t>
        </is>
      </c>
      <c r="G6694" t="inlineStr"/>
      <c r="H6694" t="inlineStr"/>
    </row>
    <row r="6695">
      <c r="A6695" t="inlineStr">
        <is>
          <t>networking-odl</t>
        </is>
      </c>
      <c r="B6695" t="inlineStr">
        <is>
          <t>f313b7f5b3ebba5bd6f7e8e855315e1570c71f54</t>
        </is>
      </c>
      <c r="C6695" t="inlineStr">
        <is>
          <t>2016-11-09 11:16:24+00:00</t>
        </is>
      </c>
      <c r="D6695" t="inlineStr">
        <is>
          <t>verchange</t>
        </is>
      </c>
      <c r="E6695" t="inlineStr">
        <is>
          <t>stevedore</t>
        </is>
      </c>
      <c r="F6695" t="inlineStr">
        <is>
          <t>&gt;=1.17.1</t>
        </is>
      </c>
      <c r="G6695" t="inlineStr">
        <is>
          <t>stevedore</t>
        </is>
      </c>
      <c r="H6695" t="inlineStr">
        <is>
          <t>&gt;=1.5.0</t>
        </is>
      </c>
    </row>
    <row r="6696">
      <c r="A6696" t="inlineStr">
        <is>
          <t>networking-odl</t>
        </is>
      </c>
      <c r="B6696" t="inlineStr">
        <is>
          <t>f313b7f5b3ebba5bd6f7e8e855315e1570c71f54</t>
        </is>
      </c>
      <c r="C6696" t="inlineStr">
        <is>
          <t>2016-11-09 11:16:24+00:00</t>
        </is>
      </c>
      <c r="D6696" t="inlineStr">
        <is>
          <t>verchange</t>
        </is>
      </c>
      <c r="E6696" t="inlineStr">
        <is>
          <t>neutron-lib</t>
        </is>
      </c>
      <c r="F6696" t="inlineStr">
        <is>
          <t>&gt;=1.0.0</t>
        </is>
      </c>
      <c r="G6696" t="inlineStr">
        <is>
          <t>neutron-lib</t>
        </is>
      </c>
      <c r="H6696" t="inlineStr">
        <is>
          <t>&gt;=0.1.0</t>
        </is>
      </c>
    </row>
    <row r="6697">
      <c r="A6697" t="inlineStr">
        <is>
          <t>networking-odl</t>
        </is>
      </c>
      <c r="B6697" t="inlineStr">
        <is>
          <t>f313b7f5b3ebba5bd6f7e8e855315e1570c71f54</t>
        </is>
      </c>
      <c r="C6697" t="inlineStr">
        <is>
          <t>2016-11-09 11:16:24+00:00</t>
        </is>
      </c>
      <c r="D6697" t="inlineStr">
        <is>
          <t>verchange</t>
        </is>
      </c>
      <c r="E6697" t="inlineStr">
        <is>
          <t>Babel</t>
        </is>
      </c>
      <c r="F6697" t="inlineStr">
        <is>
          <t>&gt;=2.3.4</t>
        </is>
      </c>
      <c r="G6697" t="inlineStr">
        <is>
          <t>Babel</t>
        </is>
      </c>
      <c r="H6697" t="inlineStr">
        <is>
          <t>!=2.3.3;!=2.3.2;!=2.3.0;!=2.3.1;&gt;=1.3</t>
        </is>
      </c>
    </row>
    <row r="6698">
      <c r="A6698" t="inlineStr">
        <is>
          <t>networking-odl</t>
        </is>
      </c>
      <c r="B6698" t="inlineStr">
        <is>
          <t>02a39c402277f62301938031124114a1b0286534</t>
        </is>
      </c>
      <c r="C6698" t="inlineStr">
        <is>
          <t>2016-11-21 20:51:17+00:00</t>
        </is>
      </c>
      <c r="D6698" t="inlineStr">
        <is>
          <t>verchange</t>
        </is>
      </c>
      <c r="E6698" t="inlineStr">
        <is>
          <t>pbr</t>
        </is>
      </c>
      <c r="F6698" t="inlineStr">
        <is>
          <t>&gt;=1.8</t>
        </is>
      </c>
      <c r="G6698" t="inlineStr">
        <is>
          <t>pbr</t>
        </is>
      </c>
      <c r="H6698" t="inlineStr">
        <is>
          <t>&gt;=1.6</t>
        </is>
      </c>
    </row>
    <row r="6699">
      <c r="A6699" t="inlineStr">
        <is>
          <t>networking-odl</t>
        </is>
      </c>
      <c r="B6699" t="inlineStr">
        <is>
          <t>bf223e972780e29968f4beedb290378b1b1cc887</t>
        </is>
      </c>
      <c r="C6699" t="inlineStr">
        <is>
          <t>2016-12-08 11:54:00+00:00</t>
        </is>
      </c>
      <c r="D6699" t="inlineStr">
        <is>
          <t>verchange</t>
        </is>
      </c>
      <c r="E6699" t="inlineStr">
        <is>
          <t>stevedore</t>
        </is>
      </c>
      <c r="F6699" t="inlineStr">
        <is>
          <t>&gt;=1.16.0</t>
        </is>
      </c>
      <c r="G6699" t="inlineStr">
        <is>
          <t>stevedore</t>
        </is>
      </c>
      <c r="H6699" t="inlineStr">
        <is>
          <t>&gt;=1.17.1</t>
        </is>
      </c>
    </row>
    <row r="6700">
      <c r="A6700" t="inlineStr">
        <is>
          <t>networking-odl</t>
        </is>
      </c>
      <c r="B6700" t="inlineStr">
        <is>
          <t>bf223e972780e29968f4beedb290378b1b1cc887</t>
        </is>
      </c>
      <c r="C6700" t="inlineStr">
        <is>
          <t>2016-12-08 11:54:00+00:00</t>
        </is>
      </c>
      <c r="D6700" t="inlineStr">
        <is>
          <t>verchange</t>
        </is>
      </c>
      <c r="E6700" t="inlineStr">
        <is>
          <t>neutron-lib</t>
        </is>
      </c>
      <c r="F6700" t="inlineStr">
        <is>
          <t>&gt;=0.4.0</t>
        </is>
      </c>
      <c r="G6700" t="inlineStr">
        <is>
          <t>neutron-lib</t>
        </is>
      </c>
      <c r="H6700" t="inlineStr">
        <is>
          <t>&gt;=1.0.0</t>
        </is>
      </c>
    </row>
    <row r="6701">
      <c r="A6701" t="inlineStr">
        <is>
          <t>networking-odl</t>
        </is>
      </c>
      <c r="B6701" t="inlineStr">
        <is>
          <t>bf223e972780e29968f4beedb290378b1b1cc887</t>
        </is>
      </c>
      <c r="C6701" t="inlineStr">
        <is>
          <t>2016-12-08 11:54:00+00:00</t>
        </is>
      </c>
      <c r="D6701" t="inlineStr">
        <is>
          <t>verchange</t>
        </is>
      </c>
      <c r="E6701" t="inlineStr">
        <is>
          <t>pbr</t>
        </is>
      </c>
      <c r="F6701" t="inlineStr">
        <is>
          <t>&gt;=1.6</t>
        </is>
      </c>
      <c r="G6701" t="inlineStr">
        <is>
          <t>pbr</t>
        </is>
      </c>
      <c r="H6701" t="inlineStr">
        <is>
          <t>&gt;=1.8</t>
        </is>
      </c>
    </row>
    <row r="6702">
      <c r="A6702" t="inlineStr">
        <is>
          <t>networking-odl</t>
        </is>
      </c>
      <c r="B6702" t="inlineStr">
        <is>
          <t>9b03645da7546d3b769a26ea6e374853ef7374c3</t>
        </is>
      </c>
      <c r="C6702" t="inlineStr">
        <is>
          <t>2017-02-16 04:02:48+00:00</t>
        </is>
      </c>
      <c r="D6702" t="inlineStr">
        <is>
          <t>verchange</t>
        </is>
      </c>
      <c r="E6702" t="inlineStr">
        <is>
          <t>stevedore</t>
        </is>
      </c>
      <c r="F6702" t="inlineStr">
        <is>
          <t>&gt;=1.17.1</t>
        </is>
      </c>
      <c r="G6702" t="inlineStr">
        <is>
          <t>stevedore</t>
        </is>
      </c>
      <c r="H6702" t="inlineStr">
        <is>
          <t>&gt;=1.16.0</t>
        </is>
      </c>
    </row>
    <row r="6703">
      <c r="A6703" t="inlineStr">
        <is>
          <t>networking-odl</t>
        </is>
      </c>
      <c r="B6703" t="inlineStr">
        <is>
          <t>9b03645da7546d3b769a26ea6e374853ef7374c3</t>
        </is>
      </c>
      <c r="C6703" t="inlineStr">
        <is>
          <t>2017-02-16 04:02:48+00:00</t>
        </is>
      </c>
      <c r="D6703" t="inlineStr">
        <is>
          <t>verchange</t>
        </is>
      </c>
      <c r="E6703" t="inlineStr">
        <is>
          <t>neutron-lib</t>
        </is>
      </c>
      <c r="F6703" t="inlineStr">
        <is>
          <t>&gt;=1.1.0</t>
        </is>
      </c>
      <c r="G6703" t="inlineStr">
        <is>
          <t>neutron-lib</t>
        </is>
      </c>
      <c r="H6703" t="inlineStr">
        <is>
          <t>&gt;=0.4.0</t>
        </is>
      </c>
    </row>
    <row r="6704">
      <c r="A6704" t="inlineStr">
        <is>
          <t>networking-odl</t>
        </is>
      </c>
      <c r="B6704" t="inlineStr">
        <is>
          <t>9b03645da7546d3b769a26ea6e374853ef7374c3</t>
        </is>
      </c>
      <c r="C6704" t="inlineStr">
        <is>
          <t>2017-02-16 04:02:48+00:00</t>
        </is>
      </c>
      <c r="D6704" t="inlineStr">
        <is>
          <t>verchange</t>
        </is>
      </c>
      <c r="E6704" t="inlineStr">
        <is>
          <t>pbr</t>
        </is>
      </c>
      <c r="F6704" t="inlineStr">
        <is>
          <t>&gt;=1.8</t>
        </is>
      </c>
      <c r="G6704" t="inlineStr">
        <is>
          <t>pbr</t>
        </is>
      </c>
      <c r="H6704" t="inlineStr">
        <is>
          <t>&gt;=1.6</t>
        </is>
      </c>
    </row>
    <row r="6705">
      <c r="A6705" t="inlineStr">
        <is>
          <t>networking-odl</t>
        </is>
      </c>
      <c r="B6705" t="inlineStr">
        <is>
          <t>f2229850aa53834d0d1192646a59ed5bd68d7835</t>
        </is>
      </c>
      <c r="C6705" t="inlineStr">
        <is>
          <t>2017-08-30 11:07:43+00:00</t>
        </is>
      </c>
      <c r="D6705" t="inlineStr">
        <is>
          <t>verchange</t>
        </is>
      </c>
      <c r="E6705" t="inlineStr">
        <is>
          <t>stevedore</t>
        </is>
      </c>
      <c r="F6705" t="inlineStr">
        <is>
          <t>&gt;=1.20.0</t>
        </is>
      </c>
      <c r="G6705" t="inlineStr">
        <is>
          <t>stevedore</t>
        </is>
      </c>
      <c r="H6705" t="inlineStr">
        <is>
          <t>&gt;=1.17.1</t>
        </is>
      </c>
    </row>
    <row r="6706">
      <c r="A6706" t="inlineStr">
        <is>
          <t>networking-odl</t>
        </is>
      </c>
      <c r="B6706" t="inlineStr">
        <is>
          <t>f2229850aa53834d0d1192646a59ed5bd68d7835</t>
        </is>
      </c>
      <c r="C6706" t="inlineStr">
        <is>
          <t>2017-08-30 11:07:43+00:00</t>
        </is>
      </c>
      <c r="D6706" t="inlineStr">
        <is>
          <t>verchange</t>
        </is>
      </c>
      <c r="E6706" t="inlineStr">
        <is>
          <t>neutron-lib</t>
        </is>
      </c>
      <c r="F6706" t="inlineStr">
        <is>
          <t>&gt;=1.9.0</t>
        </is>
      </c>
      <c r="G6706" t="inlineStr">
        <is>
          <t>neutron-lib</t>
        </is>
      </c>
      <c r="H6706" t="inlineStr">
        <is>
          <t>&gt;=1.1.0</t>
        </is>
      </c>
    </row>
    <row r="6707">
      <c r="A6707" t="inlineStr">
        <is>
          <t>networking-odl</t>
        </is>
      </c>
      <c r="B6707" t="inlineStr">
        <is>
          <t>f2229850aa53834d0d1192646a59ed5bd68d7835</t>
        </is>
      </c>
      <c r="C6707" t="inlineStr">
        <is>
          <t>2017-08-30 11:07:43+00:00</t>
        </is>
      </c>
      <c r="D6707" t="inlineStr">
        <is>
          <t>verchange</t>
        </is>
      </c>
      <c r="E6707" t="inlineStr">
        <is>
          <t>Babel</t>
        </is>
      </c>
      <c r="F6707" t="inlineStr">
        <is>
          <t>&gt;=2.3.4;!=2.4.0</t>
        </is>
      </c>
      <c r="G6707" t="inlineStr">
        <is>
          <t>Babel</t>
        </is>
      </c>
      <c r="H6707" t="inlineStr">
        <is>
          <t>&gt;=2.3.4</t>
        </is>
      </c>
    </row>
    <row r="6708">
      <c r="A6708" t="inlineStr">
        <is>
          <t>networking-odl</t>
        </is>
      </c>
      <c r="B6708" t="inlineStr">
        <is>
          <t>f2229850aa53834d0d1192646a59ed5bd68d7835</t>
        </is>
      </c>
      <c r="C6708" t="inlineStr">
        <is>
          <t>2017-08-30 11:07:43+00:00</t>
        </is>
      </c>
      <c r="D6708" t="inlineStr">
        <is>
          <t>verchange</t>
        </is>
      </c>
      <c r="E6708" t="inlineStr">
        <is>
          <t>pbr</t>
        </is>
      </c>
      <c r="F6708" t="inlineStr">
        <is>
          <t>&gt;=2.0.0;!=2.1.0</t>
        </is>
      </c>
      <c r="G6708" t="inlineStr">
        <is>
          <t>pbr</t>
        </is>
      </c>
      <c r="H6708" t="inlineStr">
        <is>
          <t>&gt;=1.8</t>
        </is>
      </c>
    </row>
    <row r="6709">
      <c r="A6709" t="inlineStr">
        <is>
          <t>networking-odl</t>
        </is>
      </c>
      <c r="B6709" t="inlineStr">
        <is>
          <t>f2229850aa53834d0d1192646a59ed5bd68d7835</t>
        </is>
      </c>
      <c r="C6709" t="inlineStr">
        <is>
          <t>2017-08-30 11:07:43+00:00</t>
        </is>
      </c>
      <c r="D6709" t="inlineStr">
        <is>
          <t>add</t>
        </is>
      </c>
      <c r="E6709" t="inlineStr">
        <is>
          <t>debtcollector</t>
        </is>
      </c>
      <c r="F6709" t="inlineStr">
        <is>
          <t>&gt;=1.2.0</t>
        </is>
      </c>
      <c r="G6709" t="inlineStr"/>
      <c r="H6709" t="inlineStr"/>
    </row>
    <row r="6710">
      <c r="A6710" t="inlineStr">
        <is>
          <t>networking-odl</t>
        </is>
      </c>
      <c r="B6710" t="inlineStr">
        <is>
          <t>f2229850aa53834d0d1192646a59ed5bd68d7835</t>
        </is>
      </c>
      <c r="C6710" t="inlineStr">
        <is>
          <t>2017-08-30 11:07:43+00:00</t>
        </is>
      </c>
      <c r="D6710" t="inlineStr">
        <is>
          <t>add</t>
        </is>
      </c>
      <c r="E6710" t="inlineStr">
        <is>
          <t>websocket-client</t>
        </is>
      </c>
      <c r="F6710" t="inlineStr">
        <is>
          <t>&gt;=0.32.0</t>
        </is>
      </c>
      <c r="G6710" t="inlineStr"/>
      <c r="H6710" t="inlineStr"/>
    </row>
    <row r="6711">
      <c r="A6711" t="inlineStr">
        <is>
          <t>networking-odl</t>
        </is>
      </c>
      <c r="B6711" t="inlineStr">
        <is>
          <t>ff80c7decc196cae5d7940aabbf14e5c37a94335</t>
        </is>
      </c>
      <c r="C6711" t="inlineStr">
        <is>
          <t>2018-02-28 11:27:23+00:00</t>
        </is>
      </c>
      <c r="D6711" t="inlineStr">
        <is>
          <t>verchange</t>
        </is>
      </c>
      <c r="E6711" t="inlineStr">
        <is>
          <t>neutron-lib</t>
        </is>
      </c>
      <c r="F6711" t="inlineStr">
        <is>
          <t>&gt;=1.12.0</t>
        </is>
      </c>
      <c r="G6711" t="inlineStr">
        <is>
          <t>neutron-lib</t>
        </is>
      </c>
      <c r="H6711" t="inlineStr">
        <is>
          <t>&gt;=1.9.0</t>
        </is>
      </c>
    </row>
    <row r="6712">
      <c r="A6712" t="inlineStr">
        <is>
          <t>networking-odl</t>
        </is>
      </c>
      <c r="B6712" t="inlineStr">
        <is>
          <t>ff80c7decc196cae5d7940aabbf14e5c37a94335</t>
        </is>
      </c>
      <c r="C6712" t="inlineStr">
        <is>
          <t>2018-02-28 11:27:23+00:00</t>
        </is>
      </c>
      <c r="D6712" t="inlineStr">
        <is>
          <t>verchange</t>
        </is>
      </c>
      <c r="E6712" t="inlineStr">
        <is>
          <t>websocket-client</t>
        </is>
      </c>
      <c r="F6712" t="inlineStr">
        <is>
          <t>&gt;=0.33.0;&lt;=0.40.0</t>
        </is>
      </c>
      <c r="G6712" t="inlineStr">
        <is>
          <t>websocket-client</t>
        </is>
      </c>
      <c r="H6712" t="inlineStr">
        <is>
          <t>&gt;=0.32.0</t>
        </is>
      </c>
    </row>
    <row r="6713">
      <c r="A6713" t="inlineStr">
        <is>
          <t>networking-odl</t>
        </is>
      </c>
      <c r="B6713" t="inlineStr">
        <is>
          <t>ecde0a165f6145d8257fd52d50ee6f417b0b6ff0</t>
        </is>
      </c>
      <c r="C6713" t="inlineStr">
        <is>
          <t>2018-08-30 14:10:16+00:00</t>
        </is>
      </c>
      <c r="D6713" t="inlineStr">
        <is>
          <t>verchange</t>
        </is>
      </c>
      <c r="E6713" t="inlineStr">
        <is>
          <t>websocket-client</t>
        </is>
      </c>
      <c r="F6713" t="inlineStr">
        <is>
          <t>&gt;=0.47.0</t>
        </is>
      </c>
      <c r="G6713" t="inlineStr">
        <is>
          <t>websocket-client</t>
        </is>
      </c>
      <c r="H6713" t="inlineStr">
        <is>
          <t>&gt;=0.33.0;&lt;=0.40.0</t>
        </is>
      </c>
    </row>
    <row r="6714">
      <c r="A6714" t="inlineStr">
        <is>
          <t>networking-odl</t>
        </is>
      </c>
      <c r="B6714" t="inlineStr">
        <is>
          <t>ecde0a165f6145d8257fd52d50ee6f417b0b6ff0</t>
        </is>
      </c>
      <c r="C6714" t="inlineStr">
        <is>
          <t>2018-08-30 14:10:16+00:00</t>
        </is>
      </c>
      <c r="D6714" t="inlineStr">
        <is>
          <t>verchange</t>
        </is>
      </c>
      <c r="E6714" t="inlineStr">
        <is>
          <t>debtcollector</t>
        </is>
      </c>
      <c r="F6714" t="inlineStr">
        <is>
          <t>&gt;=1.19.0</t>
        </is>
      </c>
      <c r="G6714" t="inlineStr">
        <is>
          <t>debtcollector</t>
        </is>
      </c>
      <c r="H6714" t="inlineStr">
        <is>
          <t>&gt;=1.2.0</t>
        </is>
      </c>
    </row>
    <row r="6715">
      <c r="A6715" t="inlineStr">
        <is>
          <t>networking-odl</t>
        </is>
      </c>
      <c r="B6715" t="inlineStr">
        <is>
          <t>ecde0a165f6145d8257fd52d50ee6f417b0b6ff0</t>
        </is>
      </c>
      <c r="C6715" t="inlineStr">
        <is>
          <t>2018-08-30 14:10:16+00:00</t>
        </is>
      </c>
      <c r="D6715" t="inlineStr">
        <is>
          <t>verchange</t>
        </is>
      </c>
      <c r="E6715" t="inlineStr">
        <is>
          <t>neutron-lib</t>
        </is>
      </c>
      <c r="F6715" t="inlineStr">
        <is>
          <t>&gt;=1.18.0</t>
        </is>
      </c>
      <c r="G6715" t="inlineStr">
        <is>
          <t>neutron-lib</t>
        </is>
      </c>
      <c r="H6715" t="inlineStr">
        <is>
          <t>&gt;=1.12.0</t>
        </is>
      </c>
    </row>
    <row r="6716">
      <c r="A6716" t="inlineStr">
        <is>
          <t>networking-odl</t>
        </is>
      </c>
      <c r="B6716" t="inlineStr">
        <is>
          <t>ecde0a165f6145d8257fd52d50ee6f417b0b6ff0</t>
        </is>
      </c>
      <c r="C6716" t="inlineStr">
        <is>
          <t>2018-08-30 14:10:16+00:00</t>
        </is>
      </c>
      <c r="D6716" t="inlineStr">
        <is>
          <t>verchange</t>
        </is>
      </c>
      <c r="E6716" t="inlineStr">
        <is>
          <t>Babel</t>
        </is>
      </c>
      <c r="F6716" t="inlineStr">
        <is>
          <t>&gt;=2.5.3</t>
        </is>
      </c>
      <c r="G6716" t="inlineStr">
        <is>
          <t>Babel</t>
        </is>
      </c>
      <c r="H6716" t="inlineStr">
        <is>
          <t>&gt;=2.3.4;!=2.4.0</t>
        </is>
      </c>
    </row>
    <row r="6717">
      <c r="A6717" t="inlineStr">
        <is>
          <t>networking-odl</t>
        </is>
      </c>
      <c r="B6717" t="inlineStr">
        <is>
          <t>ecde0a165f6145d8257fd52d50ee6f417b0b6ff0</t>
        </is>
      </c>
      <c r="C6717" t="inlineStr">
        <is>
          <t>2018-08-30 14:10:16+00:00</t>
        </is>
      </c>
      <c r="D6717" t="inlineStr">
        <is>
          <t>verchange</t>
        </is>
      </c>
      <c r="E6717" t="inlineStr">
        <is>
          <t>pbr</t>
        </is>
      </c>
      <c r="F6717" t="inlineStr">
        <is>
          <t>&gt;=3.1.1</t>
        </is>
      </c>
      <c r="G6717" t="inlineStr">
        <is>
          <t>pbr</t>
        </is>
      </c>
      <c r="H6717" t="inlineStr">
        <is>
          <t>&gt;=2.0.0;!=2.1.0</t>
        </is>
      </c>
    </row>
    <row r="6718">
      <c r="A6718" t="inlineStr">
        <is>
          <t>networking-odl</t>
        </is>
      </c>
      <c r="B6718" t="inlineStr">
        <is>
          <t>ecde0a165f6145d8257fd52d50ee6f417b0b6ff0</t>
        </is>
      </c>
      <c r="C6718" t="inlineStr">
        <is>
          <t>2018-08-30 14:10:16+00:00</t>
        </is>
      </c>
      <c r="D6718" t="inlineStr">
        <is>
          <t>verchange</t>
        </is>
      </c>
      <c r="E6718" t="inlineStr">
        <is>
          <t>stevedore</t>
        </is>
      </c>
      <c r="F6718" t="inlineStr">
        <is>
          <t>&gt;=1.28.0</t>
        </is>
      </c>
      <c r="G6718" t="inlineStr">
        <is>
          <t>stevedore</t>
        </is>
      </c>
      <c r="H6718" t="inlineStr">
        <is>
          <t>&gt;=1.20.0</t>
        </is>
      </c>
    </row>
    <row r="6719">
      <c r="A6719" t="inlineStr">
        <is>
          <t>networking-odl</t>
        </is>
      </c>
      <c r="B6719" t="inlineStr">
        <is>
          <t>ecde0a165f6145d8257fd52d50ee6f417b0b6ff0</t>
        </is>
      </c>
      <c r="C6719" t="inlineStr">
        <is>
          <t>2018-08-30 14:10:16+00:00</t>
        </is>
      </c>
      <c r="D6719" t="inlineStr">
        <is>
          <t>add</t>
        </is>
      </c>
      <c r="E6719" t="inlineStr">
        <is>
          <t>neutron</t>
        </is>
      </c>
      <c r="F6719" t="inlineStr">
        <is>
          <t>&gt;=13.0.0.0b1</t>
        </is>
      </c>
      <c r="G6719" t="inlineStr"/>
      <c r="H6719" t="inlineStr"/>
    </row>
    <row r="6720">
      <c r="A6720" t="inlineStr">
        <is>
          <t>networking-odl</t>
        </is>
      </c>
      <c r="B6720" t="inlineStr">
        <is>
          <t>ecde0a165f6145d8257fd52d50ee6f417b0b6ff0</t>
        </is>
      </c>
      <c r="C6720" t="inlineStr">
        <is>
          <t>2018-08-30 14:10:16+00:00</t>
        </is>
      </c>
      <c r="D6720" t="inlineStr">
        <is>
          <t>add</t>
        </is>
      </c>
      <c r="E6720" t="inlineStr">
        <is>
          <t>neutron-lbaas</t>
        </is>
      </c>
      <c r="F6720" t="inlineStr">
        <is>
          <t>&gt;=13.0.0.0b1</t>
        </is>
      </c>
      <c r="G6720" t="inlineStr"/>
      <c r="H6720" t="inlineStr"/>
    </row>
    <row r="6721">
      <c r="A6721" t="inlineStr">
        <is>
          <t>networking-odl</t>
        </is>
      </c>
      <c r="B6721" t="inlineStr">
        <is>
          <t>ecde0a165f6145d8257fd52d50ee6f417b0b6ff0</t>
        </is>
      </c>
      <c r="C6721" t="inlineStr">
        <is>
          <t>2018-08-30 14:10:16+00:00</t>
        </is>
      </c>
      <c r="D6721" t="inlineStr">
        <is>
          <t>add</t>
        </is>
      </c>
      <c r="E6721" t="inlineStr">
        <is>
          <t>networking-l2gw</t>
        </is>
      </c>
      <c r="F6721" t="inlineStr">
        <is>
          <t>&gt;=12.0.0</t>
        </is>
      </c>
      <c r="G6721" t="inlineStr"/>
      <c r="H6721" t="inlineStr"/>
    </row>
    <row r="6722">
      <c r="A6722" t="inlineStr">
        <is>
          <t>networking-odl</t>
        </is>
      </c>
      <c r="B6722" t="inlineStr">
        <is>
          <t>ecde0a165f6145d8257fd52d50ee6f417b0b6ff0</t>
        </is>
      </c>
      <c r="C6722" t="inlineStr">
        <is>
          <t>2018-08-30 14:10:16+00:00</t>
        </is>
      </c>
      <c r="D6722" t="inlineStr">
        <is>
          <t>add</t>
        </is>
      </c>
      <c r="E6722" t="inlineStr">
        <is>
          <t>networking-sfc</t>
        </is>
      </c>
      <c r="F6722" t="inlineStr">
        <is>
          <t>&gt;=6.0.0</t>
        </is>
      </c>
      <c r="G6722" t="inlineStr"/>
      <c r="H6722" t="inlineStr"/>
    </row>
    <row r="6723">
      <c r="A6723" t="inlineStr">
        <is>
          <t>networking-odl</t>
        </is>
      </c>
      <c r="B6723" t="inlineStr">
        <is>
          <t>ecde0a165f6145d8257fd52d50ee6f417b0b6ff0</t>
        </is>
      </c>
      <c r="C6723" t="inlineStr">
        <is>
          <t>2018-08-30 14:10:16+00:00</t>
        </is>
      </c>
      <c r="D6723" t="inlineStr">
        <is>
          <t>add</t>
        </is>
      </c>
      <c r="E6723" t="inlineStr">
        <is>
          <t>networking-bgpvpn</t>
        </is>
      </c>
      <c r="F6723" t="inlineStr">
        <is>
          <t>&gt;=8.0.0</t>
        </is>
      </c>
      <c r="G6723" t="inlineStr"/>
      <c r="H6723" t="inlineStr"/>
    </row>
    <row r="6724">
      <c r="A6724" t="inlineStr">
        <is>
          <t>networking-odl</t>
        </is>
      </c>
      <c r="B6724" t="inlineStr">
        <is>
          <t>d4373026e9be1bccd70369b806d9ccba8a500eaf</t>
        </is>
      </c>
      <c r="C6724" t="inlineStr">
        <is>
          <t>2019-04-10 12:15:05+00:00</t>
        </is>
      </c>
      <c r="D6724" t="inlineStr">
        <is>
          <t>verchange</t>
        </is>
      </c>
      <c r="E6724" t="inlineStr">
        <is>
          <t>networking-sfc</t>
        </is>
      </c>
      <c r="F6724" t="inlineStr">
        <is>
          <t>&gt;=8.0.0.0b1</t>
        </is>
      </c>
      <c r="G6724" t="inlineStr">
        <is>
          <t>networking-sfc</t>
        </is>
      </c>
      <c r="H6724" t="inlineStr">
        <is>
          <t>&gt;=6.0.0</t>
        </is>
      </c>
    </row>
    <row r="6725">
      <c r="A6725" t="inlineStr">
        <is>
          <t>networking-odl</t>
        </is>
      </c>
      <c r="B6725" t="inlineStr">
        <is>
          <t>d4373026e9be1bccd70369b806d9ccba8a500eaf</t>
        </is>
      </c>
      <c r="C6725" t="inlineStr">
        <is>
          <t>2019-04-10 12:15:05+00:00</t>
        </is>
      </c>
      <c r="D6725" t="inlineStr">
        <is>
          <t>verchange</t>
        </is>
      </c>
      <c r="E6725" t="inlineStr">
        <is>
          <t>neutron</t>
        </is>
      </c>
      <c r="F6725" t="inlineStr">
        <is>
          <t>&gt;=13.0.0.0b2</t>
        </is>
      </c>
      <c r="G6725" t="inlineStr">
        <is>
          <t>neutron</t>
        </is>
      </c>
      <c r="H6725" t="inlineStr">
        <is>
          <t>&gt;=13.0.0.0b1</t>
        </is>
      </c>
    </row>
    <row r="6726">
      <c r="A6726" t="inlineStr">
        <is>
          <t>networking-odl</t>
        </is>
      </c>
      <c r="B6726" t="inlineStr">
        <is>
          <t>d4373026e9be1bccd70369b806d9ccba8a500eaf</t>
        </is>
      </c>
      <c r="C6726" t="inlineStr">
        <is>
          <t>2019-04-10 12:15:05+00:00</t>
        </is>
      </c>
      <c r="D6726" t="inlineStr">
        <is>
          <t>add</t>
        </is>
      </c>
      <c r="E6726" t="inlineStr">
        <is>
          <t>ceilometer</t>
        </is>
      </c>
      <c r="F6726" t="inlineStr">
        <is>
          <t>&gt;=11.0.0</t>
        </is>
      </c>
      <c r="G6726" t="inlineStr"/>
      <c r="H6726" t="inlineStr"/>
    </row>
    <row r="6727">
      <c r="A6727" t="inlineStr">
        <is>
          <t>networking-odl</t>
        </is>
      </c>
      <c r="B6727" t="inlineStr">
        <is>
          <t>8f1360d543462dba6bc67e2dacdf2e3e968a0524</t>
        </is>
      </c>
      <c r="C6727" t="inlineStr">
        <is>
          <t>2019-10-16 12:37:19+00:00</t>
        </is>
      </c>
      <c r="D6727" t="inlineStr">
        <is>
          <t>verchange</t>
        </is>
      </c>
      <c r="E6727" t="inlineStr">
        <is>
          <t>neutron-lib</t>
        </is>
      </c>
      <c r="F6727" t="inlineStr">
        <is>
          <t>&gt;=1.25.0</t>
        </is>
      </c>
      <c r="G6727" t="inlineStr">
        <is>
          <t>neutron-lib</t>
        </is>
      </c>
      <c r="H6727" t="inlineStr">
        <is>
          <t>&gt;=1.18.0</t>
        </is>
      </c>
    </row>
    <row r="6728">
      <c r="A6728" t="inlineStr">
        <is>
          <t>networking-odl</t>
        </is>
      </c>
      <c r="B6728" t="inlineStr">
        <is>
          <t>8f1360d543462dba6bc67e2dacdf2e3e968a0524</t>
        </is>
      </c>
      <c r="C6728" t="inlineStr">
        <is>
          <t>2019-10-16 12:37:19+00:00</t>
        </is>
      </c>
      <c r="D6728" t="inlineStr">
        <is>
          <t>rem</t>
        </is>
      </c>
      <c r="E6728" t="inlineStr"/>
      <c r="F6728" t="inlineStr"/>
      <c r="G6728" t="inlineStr">
        <is>
          <t>neutron-lbaas</t>
        </is>
      </c>
      <c r="H6728" t="inlineStr">
        <is>
          <t>&gt;=13.0.0.0b1</t>
        </is>
      </c>
    </row>
    <row r="6729">
      <c r="A6729" t="inlineStr">
        <is>
          <t>networking-odl</t>
        </is>
      </c>
      <c r="B6729" t="inlineStr">
        <is>
          <t>8f1360d543462dba6bc67e2dacdf2e3e968a0524</t>
        </is>
      </c>
      <c r="C6729" t="inlineStr">
        <is>
          <t>2019-10-16 12:37:19+00:00</t>
        </is>
      </c>
      <c r="D6729" t="inlineStr">
        <is>
          <t>rem</t>
        </is>
      </c>
      <c r="E6729" t="inlineStr"/>
      <c r="F6729" t="inlineStr"/>
      <c r="G6729" t="inlineStr">
        <is>
          <t>ceilometer</t>
        </is>
      </c>
      <c r="H6729" t="inlineStr">
        <is>
          <t>&gt;=11.0.0</t>
        </is>
      </c>
    </row>
    <row r="6730">
      <c r="A6730" t="inlineStr">
        <is>
          <t>networking-odl</t>
        </is>
      </c>
      <c r="B6730" t="inlineStr">
        <is>
          <t>692dd5fc143e2a63b993ac8992706b20f97e54a3</t>
        </is>
      </c>
      <c r="C6730" t="inlineStr">
        <is>
          <t>2019-10-28 14:45:03+00:00</t>
        </is>
      </c>
      <c r="D6730" t="inlineStr">
        <is>
          <t>verchange</t>
        </is>
      </c>
      <c r="E6730" t="inlineStr">
        <is>
          <t>neutron-lib</t>
        </is>
      </c>
      <c r="F6730" t="inlineStr">
        <is>
          <t>&gt;=1.13.0</t>
        </is>
      </c>
      <c r="G6730" t="inlineStr">
        <is>
          <t>neutron-lib</t>
        </is>
      </c>
      <c r="H6730" t="inlineStr">
        <is>
          <t>&gt;=1.12.0</t>
        </is>
      </c>
    </row>
    <row r="6731">
      <c r="A6731" t="inlineStr">
        <is>
          <t>networking-odl</t>
        </is>
      </c>
      <c r="B6731" t="inlineStr">
        <is>
          <t>5b062f03e795809760b706d7700b53c8ef038a7f</t>
        </is>
      </c>
      <c r="C6731" t="inlineStr">
        <is>
          <t>2020-02-18 14:08:31+00:00</t>
        </is>
      </c>
      <c r="D6731" t="inlineStr">
        <is>
          <t>verchange</t>
        </is>
      </c>
      <c r="E6731" t="inlineStr">
        <is>
          <t>networking-l2gw</t>
        </is>
      </c>
      <c r="F6731" t="inlineStr">
        <is>
          <t>&gt;=12.0.0;&lt;15.0.0</t>
        </is>
      </c>
      <c r="G6731" t="inlineStr">
        <is>
          <t>networking-l2gw</t>
        </is>
      </c>
      <c r="H6731" t="inlineStr">
        <is>
          <t>&gt;=12.0.0</t>
        </is>
      </c>
    </row>
    <row r="6732">
      <c r="A6732" t="inlineStr">
        <is>
          <t>networking-odl</t>
        </is>
      </c>
      <c r="B6732" t="inlineStr">
        <is>
          <t>5b062f03e795809760b706d7700b53c8ef038a7f</t>
        </is>
      </c>
      <c r="C6732" t="inlineStr">
        <is>
          <t>2020-02-18 14:08:31+00:00</t>
        </is>
      </c>
      <c r="D6732" t="inlineStr">
        <is>
          <t>verchange</t>
        </is>
      </c>
      <c r="E6732" t="inlineStr">
        <is>
          <t>neutron</t>
        </is>
      </c>
      <c r="F6732" t="inlineStr">
        <is>
          <t>&lt;15.0.0.0b1;&gt;=13.0.0.0b2</t>
        </is>
      </c>
      <c r="G6732" t="inlineStr">
        <is>
          <t>neutron</t>
        </is>
      </c>
      <c r="H6732" t="inlineStr">
        <is>
          <t>&gt;=13.0.0.0b2</t>
        </is>
      </c>
    </row>
    <row r="6733">
      <c r="A6733" t="inlineStr">
        <is>
          <t>networking-odl</t>
        </is>
      </c>
      <c r="B6733" t="inlineStr">
        <is>
          <t>9ef63ea47bf64150878920444fb059349af5fef0</t>
        </is>
      </c>
      <c r="C6733" t="inlineStr">
        <is>
          <t>2020-02-28 15:25:53+00:00</t>
        </is>
      </c>
      <c r="D6733" t="inlineStr">
        <is>
          <t>verchange</t>
        </is>
      </c>
      <c r="E6733" t="inlineStr">
        <is>
          <t>neutron</t>
        </is>
      </c>
      <c r="F6733" t="inlineStr">
        <is>
          <t>&lt;14.0.0.0b1;&gt;=13.0.0.0b1</t>
        </is>
      </c>
      <c r="G6733" t="inlineStr">
        <is>
          <t>neutron</t>
        </is>
      </c>
      <c r="H6733" t="inlineStr">
        <is>
          <t>&gt;=13.0.0.0b1</t>
        </is>
      </c>
    </row>
    <row r="6734">
      <c r="A6734" t="inlineStr">
        <is>
          <t>networking-odl</t>
        </is>
      </c>
      <c r="B6734" t="inlineStr">
        <is>
          <t>9ef63ea47bf64150878920444fb059349af5fef0</t>
        </is>
      </c>
      <c r="C6734" t="inlineStr">
        <is>
          <t>2020-02-28 15:25:53+00:00</t>
        </is>
      </c>
      <c r="D6734" t="inlineStr">
        <is>
          <t>verchange</t>
        </is>
      </c>
      <c r="E6734" t="inlineStr">
        <is>
          <t>networking-l2gw</t>
        </is>
      </c>
      <c r="F6734" t="inlineStr">
        <is>
          <t>&gt;=12.0.0;&lt;14.0.0</t>
        </is>
      </c>
      <c r="G6734" t="inlineStr">
        <is>
          <t>networking-l2gw</t>
        </is>
      </c>
      <c r="H6734" t="inlineStr">
        <is>
          <t>&gt;=12.0.0</t>
        </is>
      </c>
    </row>
    <row r="6735">
      <c r="A6735" t="inlineStr">
        <is>
          <t>networking-odl</t>
        </is>
      </c>
      <c r="B6735" t="inlineStr">
        <is>
          <t>9ef63ea47bf64150878920444fb059349af5fef0</t>
        </is>
      </c>
      <c r="C6735" t="inlineStr">
        <is>
          <t>2020-02-28 15:25:53+00:00</t>
        </is>
      </c>
      <c r="D6735" t="inlineStr">
        <is>
          <t>verchange</t>
        </is>
      </c>
      <c r="E6735" t="inlineStr">
        <is>
          <t>neutron-lbaas</t>
        </is>
      </c>
      <c r="F6735" t="inlineStr">
        <is>
          <t>&lt;14.0.0.0rc1;&gt;=13.0.0.0b1</t>
        </is>
      </c>
      <c r="G6735" t="inlineStr">
        <is>
          <t>neutron-lbaas</t>
        </is>
      </c>
      <c r="H6735" t="inlineStr">
        <is>
          <t>&gt;=13.0.0.0b1</t>
        </is>
      </c>
    </row>
    <row r="6736">
      <c r="A6736" t="inlineStr">
        <is>
          <t>networking-odl</t>
        </is>
      </c>
      <c r="B6736" t="inlineStr">
        <is>
          <t>9ef63ea47bf64150878920444fb059349af5fef0</t>
        </is>
      </c>
      <c r="C6736" t="inlineStr">
        <is>
          <t>2020-02-28 15:25:53+00:00</t>
        </is>
      </c>
      <c r="D6736" t="inlineStr">
        <is>
          <t>add</t>
        </is>
      </c>
      <c r="E6736" t="inlineStr">
        <is>
          <t>ceilometer</t>
        </is>
      </c>
      <c r="F6736" t="inlineStr">
        <is>
          <t>&gt;=11.0.0</t>
        </is>
      </c>
      <c r="G6736" t="inlineStr"/>
      <c r="H6736" t="inlineStr"/>
    </row>
    <row r="6737">
      <c r="A6737" t="inlineStr">
        <is>
          <t>networking-odl</t>
        </is>
      </c>
      <c r="B6737" t="inlineStr">
        <is>
          <t>56d5d9594f1254b313670ba73e1b4ac13f021f1a</t>
        </is>
      </c>
      <c r="C6737" t="inlineStr">
        <is>
          <t>2020-05-13 10:46:35+00:00</t>
        </is>
      </c>
      <c r="D6737" t="inlineStr">
        <is>
          <t>verchange</t>
        </is>
      </c>
      <c r="E6737" t="inlineStr">
        <is>
          <t>neutron</t>
        </is>
      </c>
      <c r="F6737" t="inlineStr">
        <is>
          <t>&gt;=16.0.0.0b1</t>
        </is>
      </c>
      <c r="G6737" t="inlineStr">
        <is>
          <t>neutron</t>
        </is>
      </c>
      <c r="H6737" t="inlineStr">
        <is>
          <t>&gt;=13.0.0.0b2</t>
        </is>
      </c>
    </row>
    <row r="6738">
      <c r="A6738" t="inlineStr">
        <is>
          <t>networking-odl</t>
        </is>
      </c>
      <c r="B6738" t="inlineStr">
        <is>
          <t>56d5d9594f1254b313670ba73e1b4ac13f021f1a</t>
        </is>
      </c>
      <c r="C6738" t="inlineStr">
        <is>
          <t>2020-05-13 10:46:35+00:00</t>
        </is>
      </c>
      <c r="D6738" t="inlineStr">
        <is>
          <t>verchange</t>
        </is>
      </c>
      <c r="E6738" t="inlineStr">
        <is>
          <t>neutron-lib</t>
        </is>
      </c>
      <c r="F6738" t="inlineStr">
        <is>
          <t>&gt;=2.0.0</t>
        </is>
      </c>
      <c r="G6738" t="inlineStr">
        <is>
          <t>neutron-lib</t>
        </is>
      </c>
      <c r="H6738" t="inlineStr">
        <is>
          <t>&gt;=1.25.0</t>
        </is>
      </c>
    </row>
    <row r="6739">
      <c r="A6739" t="inlineStr">
        <is>
          <t>networking-odl</t>
        </is>
      </c>
      <c r="B6739" t="inlineStr">
        <is>
          <t>56d5d9594f1254b313670ba73e1b4ac13f021f1a</t>
        </is>
      </c>
      <c r="C6739" t="inlineStr">
        <is>
          <t>2020-05-13 10:46:35+00:00</t>
        </is>
      </c>
      <c r="D6739" t="inlineStr">
        <is>
          <t>verchange</t>
        </is>
      </c>
      <c r="E6739" t="inlineStr">
        <is>
          <t>networking-bgpvpn</t>
        </is>
      </c>
      <c r="F6739" t="inlineStr">
        <is>
          <t>&gt;=10.0.0b1</t>
        </is>
      </c>
      <c r="G6739" t="inlineStr">
        <is>
          <t>networking-bgpvpn</t>
        </is>
      </c>
      <c r="H6739" t="inlineStr">
        <is>
          <t>&gt;=8.0.0</t>
        </is>
      </c>
    </row>
    <row r="6740">
      <c r="A6740" t="inlineStr">
        <is>
          <t>networking-odl</t>
        </is>
      </c>
      <c r="B6740" t="inlineStr">
        <is>
          <t>56d5d9594f1254b313670ba73e1b4ac13f021f1a</t>
        </is>
      </c>
      <c r="C6740" t="inlineStr">
        <is>
          <t>2020-05-13 10:46:35+00:00</t>
        </is>
      </c>
      <c r="D6740" t="inlineStr">
        <is>
          <t>verchange</t>
        </is>
      </c>
      <c r="E6740" t="inlineStr">
        <is>
          <t>pbr</t>
        </is>
      </c>
      <c r="F6740" t="inlineStr">
        <is>
          <t>&gt;=4.0.0</t>
        </is>
      </c>
      <c r="G6740" t="inlineStr">
        <is>
          <t>pbr</t>
        </is>
      </c>
      <c r="H6740" t="inlineStr">
        <is>
          <t>&gt;=3.1.1</t>
        </is>
      </c>
    </row>
    <row r="6741">
      <c r="A6741" t="inlineStr">
        <is>
          <t>networking-odl</t>
        </is>
      </c>
      <c r="B6741" t="inlineStr">
        <is>
          <t>56d5d9594f1254b313670ba73e1b4ac13f021f1a</t>
        </is>
      </c>
      <c r="C6741" t="inlineStr">
        <is>
          <t>2020-05-13 10:46:35+00:00</t>
        </is>
      </c>
      <c r="D6741" t="inlineStr">
        <is>
          <t>verchange</t>
        </is>
      </c>
      <c r="E6741" t="inlineStr">
        <is>
          <t>networking-sfc</t>
        </is>
      </c>
      <c r="F6741" t="inlineStr">
        <is>
          <t>&gt;=10.0.0.0b1</t>
        </is>
      </c>
      <c r="G6741" t="inlineStr">
        <is>
          <t>networking-sfc</t>
        </is>
      </c>
      <c r="H6741" t="inlineStr">
        <is>
          <t>&gt;=8.0.0.0b1</t>
        </is>
      </c>
    </row>
    <row r="6742">
      <c r="A6742" t="inlineStr">
        <is>
          <t>cloudwatch-fluent-metrics</t>
        </is>
      </c>
      <c r="B6742" t="inlineStr">
        <is>
          <t>40ed345001276ce062314c694eecd6806119b6a0</t>
        </is>
      </c>
      <c r="C6742" t="inlineStr">
        <is>
          <t>2019-08-31 20:37:38+00:00</t>
        </is>
      </c>
      <c r="D6742" t="inlineStr">
        <is>
          <t>rem</t>
        </is>
      </c>
      <c r="E6742" t="inlineStr"/>
      <c r="F6742" t="inlineStr"/>
      <c r="G6742" t="inlineStr">
        <is>
          <t>asn1crypto</t>
        </is>
      </c>
      <c r="H6742">
        <f>=0.24.0</f>
        <v/>
      </c>
    </row>
    <row r="6743">
      <c r="A6743" t="inlineStr">
        <is>
          <t>cloudwatch-fluent-metrics</t>
        </is>
      </c>
      <c r="B6743" t="inlineStr">
        <is>
          <t>40ed345001276ce062314c694eecd6806119b6a0</t>
        </is>
      </c>
      <c r="C6743" t="inlineStr">
        <is>
          <t>2019-08-31 20:37:38+00:00</t>
        </is>
      </c>
      <c r="D6743" t="inlineStr">
        <is>
          <t>rem</t>
        </is>
      </c>
      <c r="E6743" t="inlineStr"/>
      <c r="F6743" t="inlineStr"/>
      <c r="G6743" t="inlineStr">
        <is>
          <t>attrs</t>
        </is>
      </c>
      <c r="H6743">
        <f>=19.1.0</f>
        <v/>
      </c>
    </row>
    <row r="6744">
      <c r="A6744" t="inlineStr">
        <is>
          <t>cloudwatch-fluent-metrics</t>
        </is>
      </c>
      <c r="B6744" t="inlineStr">
        <is>
          <t>40ed345001276ce062314c694eecd6806119b6a0</t>
        </is>
      </c>
      <c r="C6744" t="inlineStr">
        <is>
          <t>2019-08-31 20:37:38+00:00</t>
        </is>
      </c>
      <c r="D6744" t="inlineStr">
        <is>
          <t>rem</t>
        </is>
      </c>
      <c r="E6744" t="inlineStr"/>
      <c r="F6744" t="inlineStr"/>
      <c r="G6744" t="inlineStr">
        <is>
          <t>aws-sam-translator</t>
        </is>
      </c>
      <c r="H6744">
        <f>=1.14.0</f>
        <v/>
      </c>
    </row>
    <row r="6745">
      <c r="A6745" t="inlineStr">
        <is>
          <t>cloudwatch-fluent-metrics</t>
        </is>
      </c>
      <c r="B6745" t="inlineStr">
        <is>
          <t>40ed345001276ce062314c694eecd6806119b6a0</t>
        </is>
      </c>
      <c r="C6745" t="inlineStr">
        <is>
          <t>2019-08-31 20:37:38+00:00</t>
        </is>
      </c>
      <c r="D6745" t="inlineStr">
        <is>
          <t>rem</t>
        </is>
      </c>
      <c r="E6745" t="inlineStr"/>
      <c r="F6745" t="inlineStr"/>
      <c r="G6745" t="inlineStr">
        <is>
          <t>aws-xray-sdk</t>
        </is>
      </c>
      <c r="H6745">
        <f>=2.4.2</f>
        <v/>
      </c>
    </row>
    <row r="6746">
      <c r="A6746" t="inlineStr">
        <is>
          <t>cloudwatch-fluent-metrics</t>
        </is>
      </c>
      <c r="B6746" t="inlineStr">
        <is>
          <t>40ed345001276ce062314c694eecd6806119b6a0</t>
        </is>
      </c>
      <c r="C6746" t="inlineStr">
        <is>
          <t>2019-08-31 20:37:38+00:00</t>
        </is>
      </c>
      <c r="D6746" t="inlineStr">
        <is>
          <t>rem</t>
        </is>
      </c>
      <c r="E6746" t="inlineStr"/>
      <c r="F6746" t="inlineStr"/>
      <c r="G6746" t="inlineStr">
        <is>
          <t>bleach</t>
        </is>
      </c>
      <c r="H6746">
        <f>=3.1.0</f>
        <v/>
      </c>
    </row>
    <row r="6747">
      <c r="A6747" t="inlineStr">
        <is>
          <t>cloudwatch-fluent-metrics</t>
        </is>
      </c>
      <c r="B6747" t="inlineStr">
        <is>
          <t>40ed345001276ce062314c694eecd6806119b6a0</t>
        </is>
      </c>
      <c r="C6747" t="inlineStr">
        <is>
          <t>2019-08-31 20:37:38+00:00</t>
        </is>
      </c>
      <c r="D6747" t="inlineStr">
        <is>
          <t>rem</t>
        </is>
      </c>
      <c r="E6747" t="inlineStr"/>
      <c r="F6747" t="inlineStr"/>
      <c r="G6747" t="inlineStr">
        <is>
          <t>boto</t>
        </is>
      </c>
      <c r="H6747">
        <f>=2.49.0</f>
        <v/>
      </c>
    </row>
    <row r="6748">
      <c r="A6748" t="inlineStr">
        <is>
          <t>cloudwatch-fluent-metrics</t>
        </is>
      </c>
      <c r="B6748" t="inlineStr">
        <is>
          <t>40ed345001276ce062314c694eecd6806119b6a0</t>
        </is>
      </c>
      <c r="C6748" t="inlineStr">
        <is>
          <t>2019-08-31 20:37:38+00:00</t>
        </is>
      </c>
      <c r="D6748" t="inlineStr">
        <is>
          <t>rem</t>
        </is>
      </c>
      <c r="E6748" t="inlineStr"/>
      <c r="F6748" t="inlineStr"/>
      <c r="G6748" t="inlineStr">
        <is>
          <t>botocore</t>
        </is>
      </c>
      <c r="H6748">
        <f>=1.12.220</f>
        <v/>
      </c>
    </row>
    <row r="6749">
      <c r="A6749" t="inlineStr">
        <is>
          <t>cloudwatch-fluent-metrics</t>
        </is>
      </c>
      <c r="B6749" t="inlineStr">
        <is>
          <t>40ed345001276ce062314c694eecd6806119b6a0</t>
        </is>
      </c>
      <c r="C6749" t="inlineStr">
        <is>
          <t>2019-08-31 20:37:38+00:00</t>
        </is>
      </c>
      <c r="D6749" t="inlineStr">
        <is>
          <t>rem</t>
        </is>
      </c>
      <c r="E6749" t="inlineStr"/>
      <c r="F6749" t="inlineStr"/>
      <c r="G6749" t="inlineStr">
        <is>
          <t>certifi</t>
        </is>
      </c>
      <c r="H6749">
        <f>=2019.6.16</f>
        <v/>
      </c>
    </row>
    <row r="6750">
      <c r="A6750" t="inlineStr">
        <is>
          <t>cloudwatch-fluent-metrics</t>
        </is>
      </c>
      <c r="B6750" t="inlineStr">
        <is>
          <t>40ed345001276ce062314c694eecd6806119b6a0</t>
        </is>
      </c>
      <c r="C6750" t="inlineStr">
        <is>
          <t>2019-08-31 20:37:38+00:00</t>
        </is>
      </c>
      <c r="D6750" t="inlineStr">
        <is>
          <t>rem</t>
        </is>
      </c>
      <c r="E6750" t="inlineStr"/>
      <c r="F6750" t="inlineStr"/>
      <c r="G6750" t="inlineStr">
        <is>
          <t>cffi</t>
        </is>
      </c>
      <c r="H6750">
        <f>=1.12.3</f>
        <v/>
      </c>
    </row>
    <row r="6751">
      <c r="A6751" t="inlineStr">
        <is>
          <t>cloudwatch-fluent-metrics</t>
        </is>
      </c>
      <c r="B6751" t="inlineStr">
        <is>
          <t>40ed345001276ce062314c694eecd6806119b6a0</t>
        </is>
      </c>
      <c r="C6751" t="inlineStr">
        <is>
          <t>2019-08-31 20:37:38+00:00</t>
        </is>
      </c>
      <c r="D6751" t="inlineStr">
        <is>
          <t>rem</t>
        </is>
      </c>
      <c r="E6751" t="inlineStr"/>
      <c r="F6751" t="inlineStr"/>
      <c r="G6751" t="inlineStr">
        <is>
          <t>cfn-lint</t>
        </is>
      </c>
      <c r="H6751">
        <f>=0.23.5</f>
        <v/>
      </c>
    </row>
    <row r="6752">
      <c r="A6752" t="inlineStr">
        <is>
          <t>cloudwatch-fluent-metrics</t>
        </is>
      </c>
      <c r="B6752" t="inlineStr">
        <is>
          <t>40ed345001276ce062314c694eecd6806119b6a0</t>
        </is>
      </c>
      <c r="C6752" t="inlineStr">
        <is>
          <t>2019-08-31 20:37:38+00:00</t>
        </is>
      </c>
      <c r="D6752" t="inlineStr">
        <is>
          <t>rem</t>
        </is>
      </c>
      <c r="E6752" t="inlineStr"/>
      <c r="F6752" t="inlineStr"/>
      <c r="G6752" t="inlineStr">
        <is>
          <t>chardet</t>
        </is>
      </c>
      <c r="H6752">
        <f>=3.0.4</f>
        <v/>
      </c>
    </row>
    <row r="6753">
      <c r="A6753" t="inlineStr">
        <is>
          <t>cloudwatch-fluent-metrics</t>
        </is>
      </c>
      <c r="B6753" t="inlineStr">
        <is>
          <t>40ed345001276ce062314c694eecd6806119b6a0</t>
        </is>
      </c>
      <c r="C6753" t="inlineStr">
        <is>
          <t>2019-08-31 20:37:38+00:00</t>
        </is>
      </c>
      <c r="D6753" t="inlineStr">
        <is>
          <t>rem</t>
        </is>
      </c>
      <c r="E6753" t="inlineStr"/>
      <c r="F6753" t="inlineStr"/>
      <c r="G6753" t="inlineStr">
        <is>
          <t>colorama</t>
        </is>
      </c>
      <c r="H6753">
        <f>=0.4.1</f>
        <v/>
      </c>
    </row>
    <row r="6754">
      <c r="A6754" t="inlineStr">
        <is>
          <t>cloudwatch-fluent-metrics</t>
        </is>
      </c>
      <c r="B6754" t="inlineStr">
        <is>
          <t>40ed345001276ce062314c694eecd6806119b6a0</t>
        </is>
      </c>
      <c r="C6754" t="inlineStr">
        <is>
          <t>2019-08-31 20:37:38+00:00</t>
        </is>
      </c>
      <c r="D6754" t="inlineStr">
        <is>
          <t>rem</t>
        </is>
      </c>
      <c r="E6754" t="inlineStr"/>
      <c r="F6754" t="inlineStr"/>
      <c r="G6754" t="inlineStr">
        <is>
          <t>cookies</t>
        </is>
      </c>
      <c r="H6754">
        <f>=2.2.1</f>
        <v/>
      </c>
    </row>
    <row r="6755">
      <c r="A6755" t="inlineStr">
        <is>
          <t>cloudwatch-fluent-metrics</t>
        </is>
      </c>
      <c r="B6755" t="inlineStr">
        <is>
          <t>40ed345001276ce062314c694eecd6806119b6a0</t>
        </is>
      </c>
      <c r="C6755" t="inlineStr">
        <is>
          <t>2019-08-31 20:37:38+00:00</t>
        </is>
      </c>
      <c r="D6755" t="inlineStr">
        <is>
          <t>rem</t>
        </is>
      </c>
      <c r="E6755" t="inlineStr"/>
      <c r="F6755" t="inlineStr"/>
      <c r="G6755" t="inlineStr">
        <is>
          <t>cryptography</t>
        </is>
      </c>
      <c r="H6755">
        <f>=2.7</f>
        <v/>
      </c>
    </row>
    <row r="6756">
      <c r="A6756" t="inlineStr">
        <is>
          <t>cloudwatch-fluent-metrics</t>
        </is>
      </c>
      <c r="B6756" t="inlineStr">
        <is>
          <t>40ed345001276ce062314c694eecd6806119b6a0</t>
        </is>
      </c>
      <c r="C6756" t="inlineStr">
        <is>
          <t>2019-08-31 20:37:38+00:00</t>
        </is>
      </c>
      <c r="D6756" t="inlineStr">
        <is>
          <t>rem</t>
        </is>
      </c>
      <c r="E6756" t="inlineStr"/>
      <c r="F6756" t="inlineStr"/>
      <c r="G6756" t="inlineStr">
        <is>
          <t>DateTime</t>
        </is>
      </c>
      <c r="H6756">
        <f>=4.3</f>
        <v/>
      </c>
    </row>
    <row r="6757">
      <c r="A6757" t="inlineStr">
        <is>
          <t>cloudwatch-fluent-metrics</t>
        </is>
      </c>
      <c r="B6757" t="inlineStr">
        <is>
          <t>40ed345001276ce062314c694eecd6806119b6a0</t>
        </is>
      </c>
      <c r="C6757" t="inlineStr">
        <is>
          <t>2019-08-31 20:37:38+00:00</t>
        </is>
      </c>
      <c r="D6757" t="inlineStr">
        <is>
          <t>rem</t>
        </is>
      </c>
      <c r="E6757" t="inlineStr"/>
      <c r="F6757" t="inlineStr"/>
      <c r="G6757" t="inlineStr">
        <is>
          <t>docker</t>
        </is>
      </c>
      <c r="H6757">
        <f>=4.0.2</f>
        <v/>
      </c>
    </row>
    <row r="6758">
      <c r="A6758" t="inlineStr">
        <is>
          <t>cloudwatch-fluent-metrics</t>
        </is>
      </c>
      <c r="B6758" t="inlineStr">
        <is>
          <t>40ed345001276ce062314c694eecd6806119b6a0</t>
        </is>
      </c>
      <c r="C6758" t="inlineStr">
        <is>
          <t>2019-08-31 20:37:38+00:00</t>
        </is>
      </c>
      <c r="D6758" t="inlineStr">
        <is>
          <t>rem</t>
        </is>
      </c>
      <c r="E6758" t="inlineStr"/>
      <c r="F6758" t="inlineStr"/>
      <c r="G6758" t="inlineStr">
        <is>
          <t>docutils</t>
        </is>
      </c>
      <c r="H6758">
        <f>=0.15.2</f>
        <v/>
      </c>
    </row>
    <row r="6759">
      <c r="A6759" t="inlineStr">
        <is>
          <t>cloudwatch-fluent-metrics</t>
        </is>
      </c>
      <c r="B6759" t="inlineStr">
        <is>
          <t>40ed345001276ce062314c694eecd6806119b6a0</t>
        </is>
      </c>
      <c r="C6759" t="inlineStr">
        <is>
          <t>2019-08-31 20:37:38+00:00</t>
        </is>
      </c>
      <c r="D6759" t="inlineStr">
        <is>
          <t>rem</t>
        </is>
      </c>
      <c r="E6759" t="inlineStr"/>
      <c r="F6759" t="inlineStr"/>
      <c r="G6759" t="inlineStr">
        <is>
          <t>ecdsa</t>
        </is>
      </c>
      <c r="H6759">
        <f>=0.13.2</f>
        <v/>
      </c>
    </row>
    <row r="6760">
      <c r="A6760" t="inlineStr">
        <is>
          <t>cloudwatch-fluent-metrics</t>
        </is>
      </c>
      <c r="B6760" t="inlineStr">
        <is>
          <t>40ed345001276ce062314c694eecd6806119b6a0</t>
        </is>
      </c>
      <c r="C6760" t="inlineStr">
        <is>
          <t>2019-08-31 20:37:38+00:00</t>
        </is>
      </c>
      <c r="D6760" t="inlineStr">
        <is>
          <t>rem</t>
        </is>
      </c>
      <c r="E6760" t="inlineStr"/>
      <c r="F6760" t="inlineStr"/>
      <c r="G6760" t="inlineStr">
        <is>
          <t>future</t>
        </is>
      </c>
      <c r="H6760">
        <f>=0.17.1</f>
        <v/>
      </c>
    </row>
    <row r="6761">
      <c r="A6761" t="inlineStr">
        <is>
          <t>cloudwatch-fluent-metrics</t>
        </is>
      </c>
      <c r="B6761" t="inlineStr">
        <is>
          <t>40ed345001276ce062314c694eecd6806119b6a0</t>
        </is>
      </c>
      <c r="C6761" t="inlineStr">
        <is>
          <t>2019-08-31 20:37:38+00:00</t>
        </is>
      </c>
      <c r="D6761" t="inlineStr">
        <is>
          <t>rem</t>
        </is>
      </c>
      <c r="E6761" t="inlineStr"/>
      <c r="F6761" t="inlineStr"/>
      <c r="G6761" t="inlineStr">
        <is>
          <t>idna</t>
        </is>
      </c>
      <c r="H6761">
        <f>=2.8</f>
        <v/>
      </c>
    </row>
    <row r="6762">
      <c r="A6762" t="inlineStr">
        <is>
          <t>cloudwatch-fluent-metrics</t>
        </is>
      </c>
      <c r="B6762" t="inlineStr">
        <is>
          <t>40ed345001276ce062314c694eecd6806119b6a0</t>
        </is>
      </c>
      <c r="C6762" t="inlineStr">
        <is>
          <t>2019-08-31 20:37:38+00:00</t>
        </is>
      </c>
      <c r="D6762" t="inlineStr">
        <is>
          <t>rem</t>
        </is>
      </c>
      <c r="E6762" t="inlineStr"/>
      <c r="F6762" t="inlineStr"/>
      <c r="G6762" t="inlineStr">
        <is>
          <t>Jinja2</t>
        </is>
      </c>
      <c r="H6762">
        <f>=2.10.1</f>
        <v/>
      </c>
    </row>
    <row r="6763">
      <c r="A6763" t="inlineStr">
        <is>
          <t>cloudwatch-fluent-metrics</t>
        </is>
      </c>
      <c r="B6763" t="inlineStr">
        <is>
          <t>40ed345001276ce062314c694eecd6806119b6a0</t>
        </is>
      </c>
      <c r="C6763" t="inlineStr">
        <is>
          <t>2019-08-31 20:37:38+00:00</t>
        </is>
      </c>
      <c r="D6763" t="inlineStr">
        <is>
          <t>rem</t>
        </is>
      </c>
      <c r="E6763" t="inlineStr"/>
      <c r="F6763" t="inlineStr"/>
      <c r="G6763" t="inlineStr">
        <is>
          <t>jmespath</t>
        </is>
      </c>
      <c r="H6763">
        <f>=0.9.4</f>
        <v/>
      </c>
    </row>
    <row r="6764">
      <c r="A6764" t="inlineStr">
        <is>
          <t>cloudwatch-fluent-metrics</t>
        </is>
      </c>
      <c r="B6764" t="inlineStr">
        <is>
          <t>40ed345001276ce062314c694eecd6806119b6a0</t>
        </is>
      </c>
      <c r="C6764" t="inlineStr">
        <is>
          <t>2019-08-31 20:37:38+00:00</t>
        </is>
      </c>
      <c r="D6764" t="inlineStr">
        <is>
          <t>rem</t>
        </is>
      </c>
      <c r="E6764" t="inlineStr"/>
      <c r="F6764" t="inlineStr"/>
      <c r="G6764" t="inlineStr">
        <is>
          <t>jsondiff</t>
        </is>
      </c>
      <c r="H6764">
        <f>=1.1.2</f>
        <v/>
      </c>
    </row>
    <row r="6765">
      <c r="A6765" t="inlineStr">
        <is>
          <t>cloudwatch-fluent-metrics</t>
        </is>
      </c>
      <c r="B6765" t="inlineStr">
        <is>
          <t>40ed345001276ce062314c694eecd6806119b6a0</t>
        </is>
      </c>
      <c r="C6765" t="inlineStr">
        <is>
          <t>2019-08-31 20:37:38+00:00</t>
        </is>
      </c>
      <c r="D6765" t="inlineStr">
        <is>
          <t>rem</t>
        </is>
      </c>
      <c r="E6765" t="inlineStr"/>
      <c r="F6765" t="inlineStr"/>
      <c r="G6765" t="inlineStr">
        <is>
          <t>jsonpatch</t>
        </is>
      </c>
      <c r="H6765">
        <f>=1.24</f>
        <v/>
      </c>
    </row>
    <row r="6766">
      <c r="A6766" t="inlineStr">
        <is>
          <t>cloudwatch-fluent-metrics</t>
        </is>
      </c>
      <c r="B6766" t="inlineStr">
        <is>
          <t>40ed345001276ce062314c694eecd6806119b6a0</t>
        </is>
      </c>
      <c r="C6766" t="inlineStr">
        <is>
          <t>2019-08-31 20:37:38+00:00</t>
        </is>
      </c>
      <c r="D6766" t="inlineStr">
        <is>
          <t>rem</t>
        </is>
      </c>
      <c r="E6766" t="inlineStr"/>
      <c r="F6766" t="inlineStr"/>
      <c r="G6766" t="inlineStr">
        <is>
          <t>jsonpickle</t>
        </is>
      </c>
      <c r="H6766">
        <f>=1.2</f>
        <v/>
      </c>
    </row>
    <row r="6767">
      <c r="A6767" t="inlineStr">
        <is>
          <t>cloudwatch-fluent-metrics</t>
        </is>
      </c>
      <c r="B6767" t="inlineStr">
        <is>
          <t>40ed345001276ce062314c694eecd6806119b6a0</t>
        </is>
      </c>
      <c r="C6767" t="inlineStr">
        <is>
          <t>2019-08-31 20:37:38+00:00</t>
        </is>
      </c>
      <c r="D6767" t="inlineStr">
        <is>
          <t>rem</t>
        </is>
      </c>
      <c r="E6767" t="inlineStr"/>
      <c r="F6767" t="inlineStr"/>
      <c r="G6767" t="inlineStr">
        <is>
          <t>jsonpointer</t>
        </is>
      </c>
      <c r="H6767">
        <f>=2.0</f>
        <v/>
      </c>
    </row>
    <row r="6768">
      <c r="A6768" t="inlineStr">
        <is>
          <t>cloudwatch-fluent-metrics</t>
        </is>
      </c>
      <c r="B6768" t="inlineStr">
        <is>
          <t>40ed345001276ce062314c694eecd6806119b6a0</t>
        </is>
      </c>
      <c r="C6768" t="inlineStr">
        <is>
          <t>2019-08-31 20:37:38+00:00</t>
        </is>
      </c>
      <c r="D6768" t="inlineStr">
        <is>
          <t>rem</t>
        </is>
      </c>
      <c r="E6768" t="inlineStr"/>
      <c r="F6768" t="inlineStr"/>
      <c r="G6768" t="inlineStr">
        <is>
          <t>jsonschema</t>
        </is>
      </c>
      <c r="H6768">
        <f>=3.0.2</f>
        <v/>
      </c>
    </row>
    <row r="6769">
      <c r="A6769" t="inlineStr">
        <is>
          <t>cloudwatch-fluent-metrics</t>
        </is>
      </c>
      <c r="B6769" t="inlineStr">
        <is>
          <t>40ed345001276ce062314c694eecd6806119b6a0</t>
        </is>
      </c>
      <c r="C6769" t="inlineStr">
        <is>
          <t>2019-08-31 20:37:38+00:00</t>
        </is>
      </c>
      <c r="D6769" t="inlineStr">
        <is>
          <t>rem</t>
        </is>
      </c>
      <c r="E6769" t="inlineStr"/>
      <c r="F6769" t="inlineStr"/>
      <c r="G6769" t="inlineStr">
        <is>
          <t>MarkupSafe</t>
        </is>
      </c>
      <c r="H6769">
        <f>=1.1.1</f>
        <v/>
      </c>
    </row>
    <row r="6770">
      <c r="A6770" t="inlineStr">
        <is>
          <t>cloudwatch-fluent-metrics</t>
        </is>
      </c>
      <c r="B6770" t="inlineStr">
        <is>
          <t>40ed345001276ce062314c694eecd6806119b6a0</t>
        </is>
      </c>
      <c r="C6770" t="inlineStr">
        <is>
          <t>2019-08-31 20:37:38+00:00</t>
        </is>
      </c>
      <c r="D6770" t="inlineStr">
        <is>
          <t>rem</t>
        </is>
      </c>
      <c r="E6770" t="inlineStr"/>
      <c r="F6770" t="inlineStr"/>
      <c r="G6770" t="inlineStr">
        <is>
          <t>pbr</t>
        </is>
      </c>
      <c r="H6770">
        <f>=5.4.2</f>
        <v/>
      </c>
    </row>
    <row r="6771">
      <c r="A6771" t="inlineStr">
        <is>
          <t>cloudwatch-fluent-metrics</t>
        </is>
      </c>
      <c r="B6771" t="inlineStr">
        <is>
          <t>40ed345001276ce062314c694eecd6806119b6a0</t>
        </is>
      </c>
      <c r="C6771" t="inlineStr">
        <is>
          <t>2019-08-31 20:37:38+00:00</t>
        </is>
      </c>
      <c r="D6771" t="inlineStr">
        <is>
          <t>rem</t>
        </is>
      </c>
      <c r="E6771" t="inlineStr"/>
      <c r="F6771" t="inlineStr"/>
      <c r="G6771" t="inlineStr">
        <is>
          <t>pkginfo</t>
        </is>
      </c>
      <c r="H6771">
        <f>=1.5.0.1</f>
        <v/>
      </c>
    </row>
    <row r="6772">
      <c r="A6772" t="inlineStr">
        <is>
          <t>cloudwatch-fluent-metrics</t>
        </is>
      </c>
      <c r="B6772" t="inlineStr">
        <is>
          <t>40ed345001276ce062314c694eecd6806119b6a0</t>
        </is>
      </c>
      <c r="C6772" t="inlineStr">
        <is>
          <t>2019-08-31 20:37:38+00:00</t>
        </is>
      </c>
      <c r="D6772" t="inlineStr">
        <is>
          <t>rem</t>
        </is>
      </c>
      <c r="E6772" t="inlineStr"/>
      <c r="F6772" t="inlineStr"/>
      <c r="G6772" t="inlineStr">
        <is>
          <t>pyaml</t>
        </is>
      </c>
      <c r="H6772">
        <f>=19.4.1</f>
        <v/>
      </c>
    </row>
    <row r="6773">
      <c r="A6773" t="inlineStr">
        <is>
          <t>cloudwatch-fluent-metrics</t>
        </is>
      </c>
      <c r="B6773" t="inlineStr">
        <is>
          <t>40ed345001276ce062314c694eecd6806119b6a0</t>
        </is>
      </c>
      <c r="C6773" t="inlineStr">
        <is>
          <t>2019-08-31 20:37:38+00:00</t>
        </is>
      </c>
      <c r="D6773" t="inlineStr">
        <is>
          <t>rem</t>
        </is>
      </c>
      <c r="E6773" t="inlineStr"/>
      <c r="F6773" t="inlineStr"/>
      <c r="G6773" t="inlineStr">
        <is>
          <t>pyasn1</t>
        </is>
      </c>
      <c r="H6773">
        <f>=0.4.6</f>
        <v/>
      </c>
    </row>
    <row r="6774">
      <c r="A6774" t="inlineStr">
        <is>
          <t>cloudwatch-fluent-metrics</t>
        </is>
      </c>
      <c r="B6774" t="inlineStr">
        <is>
          <t>40ed345001276ce062314c694eecd6806119b6a0</t>
        </is>
      </c>
      <c r="C6774" t="inlineStr">
        <is>
          <t>2019-08-31 20:37:38+00:00</t>
        </is>
      </c>
      <c r="D6774" t="inlineStr">
        <is>
          <t>rem</t>
        </is>
      </c>
      <c r="E6774" t="inlineStr"/>
      <c r="F6774" t="inlineStr"/>
      <c r="G6774" t="inlineStr">
        <is>
          <t>pycparser</t>
        </is>
      </c>
      <c r="H6774">
        <f>=2.19</f>
        <v/>
      </c>
    </row>
    <row r="6775">
      <c r="A6775" t="inlineStr">
        <is>
          <t>cloudwatch-fluent-metrics</t>
        </is>
      </c>
      <c r="B6775" t="inlineStr">
        <is>
          <t>40ed345001276ce062314c694eecd6806119b6a0</t>
        </is>
      </c>
      <c r="C6775" t="inlineStr">
        <is>
          <t>2019-08-31 20:37:38+00:00</t>
        </is>
      </c>
      <c r="D6775" t="inlineStr">
        <is>
          <t>rem</t>
        </is>
      </c>
      <c r="E6775" t="inlineStr"/>
      <c r="F6775" t="inlineStr"/>
      <c r="G6775" t="inlineStr">
        <is>
          <t>Pygments</t>
        </is>
      </c>
      <c r="H6775">
        <f>=2.4.2</f>
        <v/>
      </c>
    </row>
    <row r="6776">
      <c r="A6776" t="inlineStr">
        <is>
          <t>cloudwatch-fluent-metrics</t>
        </is>
      </c>
      <c r="B6776" t="inlineStr">
        <is>
          <t>40ed345001276ce062314c694eecd6806119b6a0</t>
        </is>
      </c>
      <c r="C6776" t="inlineStr">
        <is>
          <t>2019-08-31 20:37:38+00:00</t>
        </is>
      </c>
      <c r="D6776" t="inlineStr">
        <is>
          <t>rem</t>
        </is>
      </c>
      <c r="E6776" t="inlineStr"/>
      <c r="F6776" t="inlineStr"/>
      <c r="G6776" t="inlineStr">
        <is>
          <t>pyrsistent</t>
        </is>
      </c>
      <c r="H6776">
        <f>=0.15.4</f>
        <v/>
      </c>
    </row>
    <row r="6777">
      <c r="A6777" t="inlineStr">
        <is>
          <t>cloudwatch-fluent-metrics</t>
        </is>
      </c>
      <c r="B6777" t="inlineStr">
        <is>
          <t>40ed345001276ce062314c694eecd6806119b6a0</t>
        </is>
      </c>
      <c r="C6777" t="inlineStr">
        <is>
          <t>2019-08-31 20:37:38+00:00</t>
        </is>
      </c>
      <c r="D6777" t="inlineStr">
        <is>
          <t>rem</t>
        </is>
      </c>
      <c r="E6777" t="inlineStr"/>
      <c r="F6777" t="inlineStr"/>
      <c r="G6777" t="inlineStr">
        <is>
          <t>python-dateutil</t>
        </is>
      </c>
      <c r="H6777">
        <f>=2.8.0</f>
        <v/>
      </c>
    </row>
    <row r="6778">
      <c r="A6778" t="inlineStr">
        <is>
          <t>cloudwatch-fluent-metrics</t>
        </is>
      </c>
      <c r="B6778" t="inlineStr">
        <is>
          <t>40ed345001276ce062314c694eecd6806119b6a0</t>
        </is>
      </c>
      <c r="C6778" t="inlineStr">
        <is>
          <t>2019-08-31 20:37:38+00:00</t>
        </is>
      </c>
      <c r="D6778" t="inlineStr">
        <is>
          <t>rem</t>
        </is>
      </c>
      <c r="E6778" t="inlineStr"/>
      <c r="F6778" t="inlineStr"/>
      <c r="G6778" t="inlineStr">
        <is>
          <t>python-jose</t>
        </is>
      </c>
      <c r="H6778">
        <f>=3.0.1</f>
        <v/>
      </c>
    </row>
    <row r="6779">
      <c r="A6779" t="inlineStr">
        <is>
          <t>cloudwatch-fluent-metrics</t>
        </is>
      </c>
      <c r="B6779" t="inlineStr">
        <is>
          <t>40ed345001276ce062314c694eecd6806119b6a0</t>
        </is>
      </c>
      <c r="C6779" t="inlineStr">
        <is>
          <t>2019-08-31 20:37:38+00:00</t>
        </is>
      </c>
      <c r="D6779" t="inlineStr">
        <is>
          <t>rem</t>
        </is>
      </c>
      <c r="E6779" t="inlineStr"/>
      <c r="F6779" t="inlineStr"/>
      <c r="G6779" t="inlineStr">
        <is>
          <t>pytz</t>
        </is>
      </c>
      <c r="H6779">
        <f>=2019.2</f>
        <v/>
      </c>
    </row>
    <row r="6780">
      <c r="A6780" t="inlineStr">
        <is>
          <t>cloudwatch-fluent-metrics</t>
        </is>
      </c>
      <c r="B6780" t="inlineStr">
        <is>
          <t>40ed345001276ce062314c694eecd6806119b6a0</t>
        </is>
      </c>
      <c r="C6780" t="inlineStr">
        <is>
          <t>2019-08-31 20:37:38+00:00</t>
        </is>
      </c>
      <c r="D6780" t="inlineStr">
        <is>
          <t>rem</t>
        </is>
      </c>
      <c r="E6780" t="inlineStr"/>
      <c r="F6780" t="inlineStr"/>
      <c r="G6780" t="inlineStr">
        <is>
          <t>PyYAML</t>
        </is>
      </c>
      <c r="H6780">
        <f>=5.1.2</f>
        <v/>
      </c>
    </row>
    <row r="6781">
      <c r="A6781" t="inlineStr">
        <is>
          <t>cloudwatch-fluent-metrics</t>
        </is>
      </c>
      <c r="B6781" t="inlineStr">
        <is>
          <t>40ed345001276ce062314c694eecd6806119b6a0</t>
        </is>
      </c>
      <c r="C6781" t="inlineStr">
        <is>
          <t>2019-08-31 20:37:38+00:00</t>
        </is>
      </c>
      <c r="D6781" t="inlineStr">
        <is>
          <t>rem</t>
        </is>
      </c>
      <c r="E6781" t="inlineStr"/>
      <c r="F6781" t="inlineStr"/>
      <c r="G6781" t="inlineStr">
        <is>
          <t>readme-renderer</t>
        </is>
      </c>
      <c r="H6781">
        <f>=24.0</f>
        <v/>
      </c>
    </row>
    <row r="6782">
      <c r="A6782" t="inlineStr">
        <is>
          <t>cloudwatch-fluent-metrics</t>
        </is>
      </c>
      <c r="B6782" t="inlineStr">
        <is>
          <t>40ed345001276ce062314c694eecd6806119b6a0</t>
        </is>
      </c>
      <c r="C6782" t="inlineStr">
        <is>
          <t>2019-08-31 20:37:38+00:00</t>
        </is>
      </c>
      <c r="D6782" t="inlineStr">
        <is>
          <t>rem</t>
        </is>
      </c>
      <c r="E6782" t="inlineStr"/>
      <c r="F6782" t="inlineStr"/>
      <c r="G6782" t="inlineStr">
        <is>
          <t>requests</t>
        </is>
      </c>
      <c r="H6782">
        <f>=2.22.0</f>
        <v/>
      </c>
    </row>
    <row r="6783">
      <c r="A6783" t="inlineStr">
        <is>
          <t>cloudwatch-fluent-metrics</t>
        </is>
      </c>
      <c r="B6783" t="inlineStr">
        <is>
          <t>40ed345001276ce062314c694eecd6806119b6a0</t>
        </is>
      </c>
      <c r="C6783" t="inlineStr">
        <is>
          <t>2019-08-31 20:37:38+00:00</t>
        </is>
      </c>
      <c r="D6783" t="inlineStr">
        <is>
          <t>rem</t>
        </is>
      </c>
      <c r="E6783" t="inlineStr"/>
      <c r="F6783" t="inlineStr"/>
      <c r="G6783" t="inlineStr">
        <is>
          <t>requests-toolbelt</t>
        </is>
      </c>
      <c r="H6783">
        <f>=0.9.1</f>
        <v/>
      </c>
    </row>
    <row r="6784">
      <c r="A6784" t="inlineStr">
        <is>
          <t>cloudwatch-fluent-metrics</t>
        </is>
      </c>
      <c r="B6784" t="inlineStr">
        <is>
          <t>40ed345001276ce062314c694eecd6806119b6a0</t>
        </is>
      </c>
      <c r="C6784" t="inlineStr">
        <is>
          <t>2019-08-31 20:37:38+00:00</t>
        </is>
      </c>
      <c r="D6784" t="inlineStr">
        <is>
          <t>rem</t>
        </is>
      </c>
      <c r="E6784" t="inlineStr"/>
      <c r="F6784" t="inlineStr"/>
      <c r="G6784" t="inlineStr">
        <is>
          <t>responses</t>
        </is>
      </c>
      <c r="H6784">
        <f>=0.10.6</f>
        <v/>
      </c>
    </row>
    <row r="6785">
      <c r="A6785" t="inlineStr">
        <is>
          <t>cloudwatch-fluent-metrics</t>
        </is>
      </c>
      <c r="B6785" t="inlineStr">
        <is>
          <t>40ed345001276ce062314c694eecd6806119b6a0</t>
        </is>
      </c>
      <c r="C6785" t="inlineStr">
        <is>
          <t>2019-08-31 20:37:38+00:00</t>
        </is>
      </c>
      <c r="D6785" t="inlineStr">
        <is>
          <t>rem</t>
        </is>
      </c>
      <c r="E6785" t="inlineStr"/>
      <c r="F6785" t="inlineStr"/>
      <c r="G6785" t="inlineStr">
        <is>
          <t>rsa</t>
        </is>
      </c>
      <c r="H6785">
        <f>=4.0</f>
        <v/>
      </c>
    </row>
    <row r="6786">
      <c r="A6786" t="inlineStr">
        <is>
          <t>cloudwatch-fluent-metrics</t>
        </is>
      </c>
      <c r="B6786" t="inlineStr">
        <is>
          <t>40ed345001276ce062314c694eecd6806119b6a0</t>
        </is>
      </c>
      <c r="C6786" t="inlineStr">
        <is>
          <t>2019-08-31 20:37:38+00:00</t>
        </is>
      </c>
      <c r="D6786" t="inlineStr">
        <is>
          <t>rem</t>
        </is>
      </c>
      <c r="E6786" t="inlineStr"/>
      <c r="F6786" t="inlineStr"/>
      <c r="G6786" t="inlineStr">
        <is>
          <t>s3transfer</t>
        </is>
      </c>
      <c r="H6786">
        <f>=0.2.1</f>
        <v/>
      </c>
    </row>
    <row r="6787">
      <c r="A6787" t="inlineStr">
        <is>
          <t>cloudwatch-fluent-metrics</t>
        </is>
      </c>
      <c r="B6787" t="inlineStr">
        <is>
          <t>40ed345001276ce062314c694eecd6806119b6a0</t>
        </is>
      </c>
      <c r="C6787" t="inlineStr">
        <is>
          <t>2019-08-31 20:37:38+00:00</t>
        </is>
      </c>
      <c r="D6787" t="inlineStr">
        <is>
          <t>rem</t>
        </is>
      </c>
      <c r="E6787" t="inlineStr"/>
      <c r="F6787" t="inlineStr"/>
      <c r="G6787" t="inlineStr">
        <is>
          <t>six</t>
        </is>
      </c>
      <c r="H6787">
        <f>=1.12.0</f>
        <v/>
      </c>
    </row>
    <row r="6788">
      <c r="A6788" t="inlineStr">
        <is>
          <t>cloudwatch-fluent-metrics</t>
        </is>
      </c>
      <c r="B6788" t="inlineStr">
        <is>
          <t>40ed345001276ce062314c694eecd6806119b6a0</t>
        </is>
      </c>
      <c r="C6788" t="inlineStr">
        <is>
          <t>2019-08-31 20:37:38+00:00</t>
        </is>
      </c>
      <c r="D6788" t="inlineStr">
        <is>
          <t>rem</t>
        </is>
      </c>
      <c r="E6788" t="inlineStr"/>
      <c r="F6788" t="inlineStr"/>
      <c r="G6788" t="inlineStr">
        <is>
          <t>sshpubkeys</t>
        </is>
      </c>
      <c r="H6788">
        <f>=3.1.0</f>
        <v/>
      </c>
    </row>
    <row r="6789">
      <c r="A6789" t="inlineStr">
        <is>
          <t>cloudwatch-fluent-metrics</t>
        </is>
      </c>
      <c r="B6789" t="inlineStr">
        <is>
          <t>40ed345001276ce062314c694eecd6806119b6a0</t>
        </is>
      </c>
      <c r="C6789" t="inlineStr">
        <is>
          <t>2019-08-31 20:37:38+00:00</t>
        </is>
      </c>
      <c r="D6789" t="inlineStr">
        <is>
          <t>rem</t>
        </is>
      </c>
      <c r="E6789" t="inlineStr"/>
      <c r="F6789" t="inlineStr"/>
      <c r="G6789" t="inlineStr">
        <is>
          <t>tqdm</t>
        </is>
      </c>
      <c r="H6789">
        <f>=4.35.0</f>
        <v/>
      </c>
    </row>
    <row r="6790">
      <c r="A6790" t="inlineStr">
        <is>
          <t>cloudwatch-fluent-metrics</t>
        </is>
      </c>
      <c r="B6790" t="inlineStr">
        <is>
          <t>40ed345001276ce062314c694eecd6806119b6a0</t>
        </is>
      </c>
      <c r="C6790" t="inlineStr">
        <is>
          <t>2019-08-31 20:37:38+00:00</t>
        </is>
      </c>
      <c r="D6790" t="inlineStr">
        <is>
          <t>rem</t>
        </is>
      </c>
      <c r="E6790" t="inlineStr"/>
      <c r="F6790" t="inlineStr"/>
      <c r="G6790" t="inlineStr">
        <is>
          <t>twine</t>
        </is>
      </c>
      <c r="H6790">
        <f>=1.13.0</f>
        <v/>
      </c>
    </row>
    <row r="6791">
      <c r="A6791" t="inlineStr">
        <is>
          <t>cloudwatch-fluent-metrics</t>
        </is>
      </c>
      <c r="B6791" t="inlineStr">
        <is>
          <t>40ed345001276ce062314c694eecd6806119b6a0</t>
        </is>
      </c>
      <c r="C6791" t="inlineStr">
        <is>
          <t>2019-08-31 20:37:38+00:00</t>
        </is>
      </c>
      <c r="D6791" t="inlineStr">
        <is>
          <t>rem</t>
        </is>
      </c>
      <c r="E6791" t="inlineStr"/>
      <c r="F6791" t="inlineStr"/>
      <c r="G6791" t="inlineStr">
        <is>
          <t>urllib3</t>
        </is>
      </c>
      <c r="H6791">
        <f>=1.25.3</f>
        <v/>
      </c>
    </row>
    <row r="6792">
      <c r="A6792" t="inlineStr">
        <is>
          <t>cloudwatch-fluent-metrics</t>
        </is>
      </c>
      <c r="B6792" t="inlineStr">
        <is>
          <t>40ed345001276ce062314c694eecd6806119b6a0</t>
        </is>
      </c>
      <c r="C6792" t="inlineStr">
        <is>
          <t>2019-08-31 20:37:38+00:00</t>
        </is>
      </c>
      <c r="D6792" t="inlineStr">
        <is>
          <t>rem</t>
        </is>
      </c>
      <c r="E6792" t="inlineStr"/>
      <c r="F6792" t="inlineStr"/>
      <c r="G6792" t="inlineStr">
        <is>
          <t>webencodings</t>
        </is>
      </c>
      <c r="H6792">
        <f>=0.5.1</f>
        <v/>
      </c>
    </row>
    <row r="6793">
      <c r="A6793" t="inlineStr">
        <is>
          <t>cloudwatch-fluent-metrics</t>
        </is>
      </c>
      <c r="B6793" t="inlineStr">
        <is>
          <t>40ed345001276ce062314c694eecd6806119b6a0</t>
        </is>
      </c>
      <c r="C6793" t="inlineStr">
        <is>
          <t>2019-08-31 20:37:38+00:00</t>
        </is>
      </c>
      <c r="D6793" t="inlineStr">
        <is>
          <t>rem</t>
        </is>
      </c>
      <c r="E6793" t="inlineStr"/>
      <c r="F6793" t="inlineStr"/>
      <c r="G6793" t="inlineStr">
        <is>
          <t>websocket-client</t>
        </is>
      </c>
      <c r="H6793">
        <f>=0.56.0</f>
        <v/>
      </c>
    </row>
    <row r="6794">
      <c r="A6794" t="inlineStr">
        <is>
          <t>cloudwatch-fluent-metrics</t>
        </is>
      </c>
      <c r="B6794" t="inlineStr">
        <is>
          <t>40ed345001276ce062314c694eecd6806119b6a0</t>
        </is>
      </c>
      <c r="C6794" t="inlineStr">
        <is>
          <t>2019-08-31 20:37:38+00:00</t>
        </is>
      </c>
      <c r="D6794" t="inlineStr">
        <is>
          <t>rem</t>
        </is>
      </c>
      <c r="E6794" t="inlineStr"/>
      <c r="F6794" t="inlineStr"/>
      <c r="G6794" t="inlineStr">
        <is>
          <t>Werkzeug</t>
        </is>
      </c>
      <c r="H6794">
        <f>=0.15.5</f>
        <v/>
      </c>
    </row>
    <row r="6795">
      <c r="A6795" t="inlineStr">
        <is>
          <t>cloudwatch-fluent-metrics</t>
        </is>
      </c>
      <c r="B6795" t="inlineStr">
        <is>
          <t>40ed345001276ce062314c694eecd6806119b6a0</t>
        </is>
      </c>
      <c r="C6795" t="inlineStr">
        <is>
          <t>2019-08-31 20:37:38+00:00</t>
        </is>
      </c>
      <c r="D6795" t="inlineStr">
        <is>
          <t>rem</t>
        </is>
      </c>
      <c r="E6795" t="inlineStr"/>
      <c r="F6795" t="inlineStr"/>
      <c r="G6795" t="inlineStr">
        <is>
          <t>wrapt</t>
        </is>
      </c>
      <c r="H6795">
        <f>=1.11.2</f>
        <v/>
      </c>
    </row>
    <row r="6796">
      <c r="A6796" t="inlineStr">
        <is>
          <t>cloudwatch-fluent-metrics</t>
        </is>
      </c>
      <c r="B6796" t="inlineStr">
        <is>
          <t>40ed345001276ce062314c694eecd6806119b6a0</t>
        </is>
      </c>
      <c r="C6796" t="inlineStr">
        <is>
          <t>2019-08-31 20:37:38+00:00</t>
        </is>
      </c>
      <c r="D6796" t="inlineStr">
        <is>
          <t>rem</t>
        </is>
      </c>
      <c r="E6796" t="inlineStr"/>
      <c r="F6796" t="inlineStr"/>
      <c r="G6796" t="inlineStr">
        <is>
          <t>xmltodict</t>
        </is>
      </c>
      <c r="H6796">
        <f>=0.12.0</f>
        <v/>
      </c>
    </row>
    <row r="6797">
      <c r="A6797" t="inlineStr">
        <is>
          <t>cloudwatch-fluent-metrics</t>
        </is>
      </c>
      <c r="B6797" t="inlineStr">
        <is>
          <t>40ed345001276ce062314c694eecd6806119b6a0</t>
        </is>
      </c>
      <c r="C6797" t="inlineStr">
        <is>
          <t>2019-08-31 20:37:38+00:00</t>
        </is>
      </c>
      <c r="D6797" t="inlineStr">
        <is>
          <t>rem</t>
        </is>
      </c>
      <c r="E6797" t="inlineStr"/>
      <c r="F6797" t="inlineStr"/>
      <c r="G6797" t="inlineStr">
        <is>
          <t>zope.interface</t>
        </is>
      </c>
      <c r="H6797">
        <f>=4.6.0</f>
        <v/>
      </c>
    </row>
    <row r="6798">
      <c r="A6798" t="inlineStr">
        <is>
          <t>newsapi-python</t>
        </is>
      </c>
      <c r="B6798" t="inlineStr">
        <is>
          <t>9e557892049e60624b653181a192b3e3092f53b0</t>
        </is>
      </c>
      <c r="C6798" t="inlineStr">
        <is>
          <t>2019-12-04 13:54:39+00:00</t>
        </is>
      </c>
      <c r="D6798" t="inlineStr">
        <is>
          <t>add</t>
        </is>
      </c>
      <c r="E6798" t="inlineStr">
        <is>
          <t>requests</t>
        </is>
      </c>
      <c r="F6798">
        <f>=2.21.0</f>
        <v/>
      </c>
      <c r="G6798" t="inlineStr"/>
      <c r="H6798" t="inlineStr"/>
    </row>
    <row r="6799">
      <c r="A6799" t="inlineStr">
        <is>
          <t>IPpy</t>
        </is>
      </c>
      <c r="B6799" t="inlineStr">
        <is>
          <t>b0827617a68433334e0164e05a00ab3fc97e1c15</t>
        </is>
      </c>
      <c r="C6799" t="inlineStr">
        <is>
          <t>2017-05-19 03:16:14+00:00</t>
        </is>
      </c>
      <c r="D6799" t="inlineStr">
        <is>
          <t>verchange</t>
        </is>
      </c>
      <c r="E6799" t="inlineStr">
        <is>
          <t>pingparsing</t>
        </is>
      </c>
      <c r="F6799" t="inlineStr">
        <is>
          <t>&gt;=0.6.0</t>
        </is>
      </c>
      <c r="G6799" t="inlineStr">
        <is>
          <t>pingparsing</t>
        </is>
      </c>
      <c r="H6799">
        <f>=0.6.0</f>
        <v/>
      </c>
    </row>
    <row r="6800">
      <c r="A6800" t="inlineStr">
        <is>
          <t>IPpy</t>
        </is>
      </c>
      <c r="B6800" t="inlineStr">
        <is>
          <t>b0827617a68433334e0164e05a00ab3fc97e1c15</t>
        </is>
      </c>
      <c r="C6800" t="inlineStr">
        <is>
          <t>2017-05-19 03:16:14+00:00</t>
        </is>
      </c>
      <c r="D6800" t="inlineStr">
        <is>
          <t>add</t>
        </is>
      </c>
      <c r="E6800" t="inlineStr">
        <is>
          <t>future</t>
        </is>
      </c>
      <c r="F6800" t="inlineStr">
        <is>
          <t>&gt;=0.16.0</t>
        </is>
      </c>
      <c r="G6800" t="inlineStr"/>
      <c r="H6800" t="inlineStr"/>
    </row>
    <row r="6801">
      <c r="A6801" t="inlineStr">
        <is>
          <t>heat-translator</t>
        </is>
      </c>
      <c r="B6801" t="inlineStr">
        <is>
          <t>50b747d76ad867b79c4c3798d1c21e55e8841112</t>
        </is>
      </c>
      <c r="C6801" t="inlineStr">
        <is>
          <t>2015-10-04 01:14:39+00:00</t>
        </is>
      </c>
      <c r="D6801" t="inlineStr">
        <is>
          <t>verchange</t>
        </is>
      </c>
      <c r="E6801" t="inlineStr">
        <is>
          <t>cliff</t>
        </is>
      </c>
      <c r="F6801" t="inlineStr">
        <is>
          <t>&gt;=1.14.0</t>
        </is>
      </c>
      <c r="G6801" t="inlineStr">
        <is>
          <t>cliff</t>
        </is>
      </c>
      <c r="H6801" t="inlineStr">
        <is>
          <t>&gt;=1.13.0</t>
        </is>
      </c>
    </row>
    <row r="6802">
      <c r="A6802" t="inlineStr">
        <is>
          <t>heat-translator</t>
        </is>
      </c>
      <c r="B6802" t="inlineStr">
        <is>
          <t>50b747d76ad867b79c4c3798d1c21e55e8841112</t>
        </is>
      </c>
      <c r="C6802" t="inlineStr">
        <is>
          <t>2015-10-04 01:14:39+00:00</t>
        </is>
      </c>
      <c r="D6802" t="inlineStr">
        <is>
          <t>verchange</t>
        </is>
      </c>
      <c r="E6802" t="inlineStr">
        <is>
          <t>pbr</t>
        </is>
      </c>
      <c r="F6802" t="inlineStr">
        <is>
          <t>&gt;=1.6</t>
        </is>
      </c>
      <c r="G6802" t="inlineStr">
        <is>
          <t>pbr</t>
        </is>
      </c>
      <c r="H6802" t="inlineStr">
        <is>
          <t>&lt;2.0;&gt;=1.3</t>
        </is>
      </c>
    </row>
    <row r="6803">
      <c r="A6803" t="inlineStr">
        <is>
          <t>heat-translator</t>
        </is>
      </c>
      <c r="B6803" t="inlineStr">
        <is>
          <t>50b747d76ad867b79c4c3798d1c21e55e8841112</t>
        </is>
      </c>
      <c r="C6803" t="inlineStr">
        <is>
          <t>2015-10-04 01:14:39+00:00</t>
        </is>
      </c>
      <c r="D6803" t="inlineStr">
        <is>
          <t>add</t>
        </is>
      </c>
      <c r="E6803" t="inlineStr">
        <is>
          <t>tosca-parser</t>
        </is>
      </c>
      <c r="F6803" t="inlineStr">
        <is>
          <t>&gt;=0.1.0</t>
        </is>
      </c>
      <c r="G6803" t="inlineStr"/>
      <c r="H6803" t="inlineStr"/>
    </row>
    <row r="6804">
      <c r="A6804" t="inlineStr">
        <is>
          <t>heat-translator</t>
        </is>
      </c>
      <c r="B6804" t="inlineStr">
        <is>
          <t>ab4979a8160a3fd9e66f75323eff947c8b68ab65</t>
        </is>
      </c>
      <c r="C6804" t="inlineStr">
        <is>
          <t>2015-12-17 11:29:28+00:00</t>
        </is>
      </c>
      <c r="D6804" t="inlineStr">
        <is>
          <t>verchange</t>
        </is>
      </c>
      <c r="E6804" t="inlineStr">
        <is>
          <t>cliff</t>
        </is>
      </c>
      <c r="F6804" t="inlineStr">
        <is>
          <t>&gt;=1.15.0</t>
        </is>
      </c>
      <c r="G6804" t="inlineStr">
        <is>
          <t>cliff</t>
        </is>
      </c>
      <c r="H6804" t="inlineStr">
        <is>
          <t>&gt;=1.14.0</t>
        </is>
      </c>
    </row>
    <row r="6805">
      <c r="A6805" t="inlineStr">
        <is>
          <t>heat-translator</t>
        </is>
      </c>
      <c r="B6805" t="inlineStr">
        <is>
          <t>ab4979a8160a3fd9e66f75323eff947c8b68ab65</t>
        </is>
      </c>
      <c r="C6805" t="inlineStr">
        <is>
          <t>2015-12-17 11:29:28+00:00</t>
        </is>
      </c>
      <c r="D6805" t="inlineStr">
        <is>
          <t>verchange</t>
        </is>
      </c>
      <c r="E6805" t="inlineStr">
        <is>
          <t>tosca-parser</t>
        </is>
      </c>
      <c r="F6805" t="inlineStr">
        <is>
          <t>&gt;=0.3.0</t>
        </is>
      </c>
      <c r="G6805" t="inlineStr">
        <is>
          <t>tosca-parser</t>
        </is>
      </c>
      <c r="H6805" t="inlineStr">
        <is>
          <t>&gt;=0.1.0</t>
        </is>
      </c>
    </row>
    <row r="6806">
      <c r="A6806" t="inlineStr">
        <is>
          <t>heat-translator</t>
        </is>
      </c>
      <c r="B6806" t="inlineStr">
        <is>
          <t>0d284ea77a38bdca8f9bb8023888a0403dae602e</t>
        </is>
      </c>
      <c r="C6806" t="inlineStr">
        <is>
          <t>2016-02-04 01:49:34+00:00</t>
        </is>
      </c>
      <c r="D6806" t="inlineStr">
        <is>
          <t>verchange</t>
        </is>
      </c>
      <c r="E6806" t="inlineStr">
        <is>
          <t>six</t>
        </is>
      </c>
      <c r="F6806" t="inlineStr">
        <is>
          <t>&gt;=1.9.0</t>
        </is>
      </c>
      <c r="G6806" t="inlineStr">
        <is>
          <t>six</t>
        </is>
      </c>
      <c r="H6806" t="inlineStr">
        <is>
          <t>&gt;=1.9.0</t>
        </is>
      </c>
    </row>
    <row r="6807">
      <c r="A6807" t="inlineStr">
        <is>
          <t>heat-translator</t>
        </is>
      </c>
      <c r="B6807" t="inlineStr">
        <is>
          <t>0d284ea77a38bdca8f9bb8023888a0403dae602e</t>
        </is>
      </c>
      <c r="C6807" t="inlineStr">
        <is>
          <t>2016-02-04 01:49:34+00:00</t>
        </is>
      </c>
      <c r="D6807" t="inlineStr">
        <is>
          <t>verchange</t>
        </is>
      </c>
      <c r="E6807" t="inlineStr">
        <is>
          <t>cliff</t>
        </is>
      </c>
      <c r="F6807" t="inlineStr">
        <is>
          <t>&gt;=1.15.0;!=1.16.0</t>
        </is>
      </c>
      <c r="G6807" t="inlineStr">
        <is>
          <t>cliff</t>
        </is>
      </c>
      <c r="H6807" t="inlineStr">
        <is>
          <t>&gt;=1.15.0</t>
        </is>
      </c>
    </row>
    <row r="6808">
      <c r="A6808" t="inlineStr">
        <is>
          <t>heat-translator</t>
        </is>
      </c>
      <c r="B6808" t="inlineStr">
        <is>
          <t>0d284ea77a38bdca8f9bb8023888a0403dae602e</t>
        </is>
      </c>
      <c r="C6808" t="inlineStr">
        <is>
          <t>2016-02-04 01:49:34+00:00</t>
        </is>
      </c>
      <c r="D6808" t="inlineStr">
        <is>
          <t>verchange</t>
        </is>
      </c>
      <c r="E6808" t="inlineStr">
        <is>
          <t>Babel</t>
        </is>
      </c>
      <c r="F6808" t="inlineStr">
        <is>
          <t>&gt;=1.3</t>
        </is>
      </c>
      <c r="G6808" t="inlineStr">
        <is>
          <t>Babel</t>
        </is>
      </c>
      <c r="H6808" t="inlineStr">
        <is>
          <t>&gt;=1.3</t>
        </is>
      </c>
    </row>
    <row r="6809">
      <c r="A6809" t="inlineStr">
        <is>
          <t>heat-translator</t>
        </is>
      </c>
      <c r="B6809" t="inlineStr">
        <is>
          <t>0d284ea77a38bdca8f9bb8023888a0403dae602e</t>
        </is>
      </c>
      <c r="C6809" t="inlineStr">
        <is>
          <t>2016-02-04 01:49:34+00:00</t>
        </is>
      </c>
      <c r="D6809" t="inlineStr">
        <is>
          <t>verchange</t>
        </is>
      </c>
      <c r="E6809" t="inlineStr">
        <is>
          <t>python-dateutil</t>
        </is>
      </c>
      <c r="F6809" t="inlineStr">
        <is>
          <t>&gt;=2.4.2</t>
        </is>
      </c>
      <c r="G6809" t="inlineStr">
        <is>
          <t>python-dateutil</t>
        </is>
      </c>
      <c r="H6809" t="inlineStr">
        <is>
          <t>&gt;=2.4.2</t>
        </is>
      </c>
    </row>
    <row r="6810">
      <c r="A6810" t="inlineStr">
        <is>
          <t>heat-translator</t>
        </is>
      </c>
      <c r="B6810" t="inlineStr">
        <is>
          <t>0d284ea77a38bdca8f9bb8023888a0403dae602e</t>
        </is>
      </c>
      <c r="C6810" t="inlineStr">
        <is>
          <t>2016-02-04 01:49:34+00:00</t>
        </is>
      </c>
      <c r="D6810" t="inlineStr">
        <is>
          <t>verchange</t>
        </is>
      </c>
      <c r="E6810" t="inlineStr">
        <is>
          <t>tosca-parser</t>
        </is>
      </c>
      <c r="F6810" t="inlineStr">
        <is>
          <t>&gt;=0.4.0</t>
        </is>
      </c>
      <c r="G6810" t="inlineStr">
        <is>
          <t>tosca-parser</t>
        </is>
      </c>
      <c r="H6810" t="inlineStr">
        <is>
          <t>&gt;=0.3.0</t>
        </is>
      </c>
    </row>
    <row r="6811">
      <c r="A6811" t="inlineStr">
        <is>
          <t>heat-translator</t>
        </is>
      </c>
      <c r="B6811" t="inlineStr">
        <is>
          <t>0d284ea77a38bdca8f9bb8023888a0403dae602e</t>
        </is>
      </c>
      <c r="C6811" t="inlineStr">
        <is>
          <t>2016-02-04 01:49:34+00:00</t>
        </is>
      </c>
      <c r="D6811" t="inlineStr">
        <is>
          <t>verchange</t>
        </is>
      </c>
      <c r="E6811" t="inlineStr">
        <is>
          <t>pbr</t>
        </is>
      </c>
      <c r="F6811" t="inlineStr">
        <is>
          <t>&gt;=1.6</t>
        </is>
      </c>
      <c r="G6811" t="inlineStr">
        <is>
          <t>pbr</t>
        </is>
      </c>
      <c r="H6811" t="inlineStr">
        <is>
          <t>&gt;=1.6</t>
        </is>
      </c>
    </row>
    <row r="6812">
      <c r="A6812" t="inlineStr">
        <is>
          <t>heat-translator</t>
        </is>
      </c>
      <c r="B6812" t="inlineStr">
        <is>
          <t>0d284ea77a38bdca8f9bb8023888a0403dae602e</t>
        </is>
      </c>
      <c r="C6812" t="inlineStr">
        <is>
          <t>2016-02-04 01:49:34+00:00</t>
        </is>
      </c>
      <c r="D6812" t="inlineStr">
        <is>
          <t>verchange</t>
        </is>
      </c>
      <c r="E6812" t="inlineStr">
        <is>
          <t>PyYAML</t>
        </is>
      </c>
      <c r="F6812" t="inlineStr">
        <is>
          <t>&gt;=3.1.0</t>
        </is>
      </c>
      <c r="G6812" t="inlineStr">
        <is>
          <t>PyYAML</t>
        </is>
      </c>
      <c r="H6812" t="inlineStr">
        <is>
          <t>&gt;=3.1.0</t>
        </is>
      </c>
    </row>
    <row r="6813">
      <c r="A6813" t="inlineStr">
        <is>
          <t>heat-translator</t>
        </is>
      </c>
      <c r="B6813" t="inlineStr">
        <is>
          <t>65a8873f587fc036e94065d669eb20b85283403e</t>
        </is>
      </c>
      <c r="C6813" t="inlineStr">
        <is>
          <t>2016-05-13 18:18:19+00:00</t>
        </is>
      </c>
      <c r="D6813" t="inlineStr">
        <is>
          <t>verchange</t>
        </is>
      </c>
      <c r="E6813" t="inlineStr">
        <is>
          <t>cliff</t>
        </is>
      </c>
      <c r="F6813" t="inlineStr">
        <is>
          <t>&gt;=1.15.0;!=1.17.0;!=1.16.0</t>
        </is>
      </c>
      <c r="G6813" t="inlineStr">
        <is>
          <t>cliff</t>
        </is>
      </c>
      <c r="H6813" t="inlineStr">
        <is>
          <t>&gt;=1.15.0;!=1.16.0</t>
        </is>
      </c>
    </row>
    <row r="6814">
      <c r="A6814" t="inlineStr">
        <is>
          <t>heat-translator</t>
        </is>
      </c>
      <c r="B6814" t="inlineStr">
        <is>
          <t>65a8873f587fc036e94065d669eb20b85283403e</t>
        </is>
      </c>
      <c r="C6814" t="inlineStr">
        <is>
          <t>2016-05-13 18:18:19+00:00</t>
        </is>
      </c>
      <c r="D6814" t="inlineStr">
        <is>
          <t>verchange</t>
        </is>
      </c>
      <c r="E6814" t="inlineStr">
        <is>
          <t>Babel</t>
        </is>
      </c>
      <c r="F6814" t="inlineStr">
        <is>
          <t>&gt;=2.3.4</t>
        </is>
      </c>
      <c r="G6814" t="inlineStr">
        <is>
          <t>Babel</t>
        </is>
      </c>
      <c r="H6814" t="inlineStr">
        <is>
          <t>&gt;=1.3</t>
        </is>
      </c>
    </row>
    <row r="6815">
      <c r="A6815" t="inlineStr">
        <is>
          <t>heat-translator</t>
        </is>
      </c>
      <c r="B6815" t="inlineStr">
        <is>
          <t>65a8873f587fc036e94065d669eb20b85283403e</t>
        </is>
      </c>
      <c r="C6815" t="inlineStr">
        <is>
          <t>2016-05-13 18:18:19+00:00</t>
        </is>
      </c>
      <c r="D6815" t="inlineStr">
        <is>
          <t>verchange</t>
        </is>
      </c>
      <c r="E6815" t="inlineStr">
        <is>
          <t>tosca-parser</t>
        </is>
      </c>
      <c r="F6815" t="inlineStr">
        <is>
          <t>&gt;=0.5.0</t>
        </is>
      </c>
      <c r="G6815" t="inlineStr">
        <is>
          <t>tosca-parser</t>
        </is>
      </c>
      <c r="H6815" t="inlineStr">
        <is>
          <t>&gt;=0.4.0</t>
        </is>
      </c>
    </row>
    <row r="6816">
      <c r="A6816" t="inlineStr">
        <is>
          <t>heat-translator</t>
        </is>
      </c>
      <c r="B6816" t="inlineStr">
        <is>
          <t>0a4c1e82f519841d1a3fc07729d0351868a88bae</t>
        </is>
      </c>
      <c r="C6816" t="inlineStr">
        <is>
          <t>2016-08-08 20:52:53+00:00</t>
        </is>
      </c>
      <c r="D6816" t="inlineStr">
        <is>
          <t>add</t>
        </is>
      </c>
      <c r="E6816" t="inlineStr">
        <is>
          <t>keystoneauth1</t>
        </is>
      </c>
      <c r="F6816" t="inlineStr">
        <is>
          <t>&gt;=2.10.0</t>
        </is>
      </c>
      <c r="G6816" t="inlineStr"/>
      <c r="H6816" t="inlineStr"/>
    </row>
    <row r="6817">
      <c r="A6817" t="inlineStr">
        <is>
          <t>heat-translator</t>
        </is>
      </c>
      <c r="B6817" t="inlineStr">
        <is>
          <t>0a4c1e82f519841d1a3fc07729d0351868a88bae</t>
        </is>
      </c>
      <c r="C6817" t="inlineStr">
        <is>
          <t>2016-08-08 20:52:53+00:00</t>
        </is>
      </c>
      <c r="D6817" t="inlineStr">
        <is>
          <t>add</t>
        </is>
      </c>
      <c r="E6817" t="inlineStr">
        <is>
          <t>python-novaclient</t>
        </is>
      </c>
      <c r="F6817" t="inlineStr">
        <is>
          <t>!=2.33.0;&gt;=2.29.0</t>
        </is>
      </c>
      <c r="G6817" t="inlineStr"/>
      <c r="H6817" t="inlineStr"/>
    </row>
    <row r="6818">
      <c r="A6818" t="inlineStr">
        <is>
          <t>heat-translator</t>
        </is>
      </c>
      <c r="B6818" t="inlineStr">
        <is>
          <t>0a4c1e82f519841d1a3fc07729d0351868a88bae</t>
        </is>
      </c>
      <c r="C6818" t="inlineStr">
        <is>
          <t>2016-08-08 20:52:53+00:00</t>
        </is>
      </c>
      <c r="D6818" t="inlineStr">
        <is>
          <t>add</t>
        </is>
      </c>
      <c r="E6818" t="inlineStr">
        <is>
          <t>python-heatclient</t>
        </is>
      </c>
      <c r="F6818" t="inlineStr">
        <is>
          <t>&gt;=1.4.0</t>
        </is>
      </c>
      <c r="G6818" t="inlineStr"/>
      <c r="H6818" t="inlineStr"/>
    </row>
    <row r="6819">
      <c r="A6819" t="inlineStr">
        <is>
          <t>heat-translator</t>
        </is>
      </c>
      <c r="B6819" t="inlineStr">
        <is>
          <t>0a4c1e82f519841d1a3fc07729d0351868a88bae</t>
        </is>
      </c>
      <c r="C6819" t="inlineStr">
        <is>
          <t>2016-08-08 20:52:53+00:00</t>
        </is>
      </c>
      <c r="D6819" t="inlineStr">
        <is>
          <t>add</t>
        </is>
      </c>
      <c r="E6819" t="inlineStr">
        <is>
          <t>python-glanceclient</t>
        </is>
      </c>
      <c r="F6819" t="inlineStr">
        <is>
          <t>&gt;=2.5.0</t>
        </is>
      </c>
      <c r="G6819" t="inlineStr"/>
      <c r="H6819" t="inlineStr"/>
    </row>
    <row r="6820">
      <c r="A6820" t="inlineStr">
        <is>
          <t>heat-translator</t>
        </is>
      </c>
      <c r="B6820" t="inlineStr">
        <is>
          <t>0a4c1e82f519841d1a3fc07729d0351868a88bae</t>
        </is>
      </c>
      <c r="C6820" t="inlineStr">
        <is>
          <t>2016-08-08 20:52:53+00:00</t>
        </is>
      </c>
      <c r="D6820" t="inlineStr">
        <is>
          <t>add</t>
        </is>
      </c>
      <c r="E6820" t="inlineStr">
        <is>
          <t>requests</t>
        </is>
      </c>
      <c r="F6820" t="inlineStr">
        <is>
          <t>&gt;=2.10.0</t>
        </is>
      </c>
      <c r="G6820" t="inlineStr"/>
      <c r="H6820" t="inlineStr"/>
    </row>
    <row r="6821">
      <c r="A6821" t="inlineStr">
        <is>
          <t>heat-translator</t>
        </is>
      </c>
      <c r="B6821" t="inlineStr">
        <is>
          <t>9620d091b9f4b7e730ffcf1987fc8b2a0e52fa9e</t>
        </is>
      </c>
      <c r="C6821" t="inlineStr">
        <is>
          <t>2016-08-08 23:20:56+00:00</t>
        </is>
      </c>
      <c r="D6821" t="inlineStr">
        <is>
          <t>verchange</t>
        </is>
      </c>
      <c r="E6821" t="inlineStr">
        <is>
          <t>cliff</t>
        </is>
      </c>
      <c r="F6821" t="inlineStr">
        <is>
          <t>&gt;=2.3.0</t>
        </is>
      </c>
      <c r="G6821" t="inlineStr">
        <is>
          <t>cliff</t>
        </is>
      </c>
      <c r="H6821" t="inlineStr">
        <is>
          <t>&gt;=1.15.0;!=1.17.0;!=1.16.0</t>
        </is>
      </c>
    </row>
    <row r="6822">
      <c r="A6822" t="inlineStr">
        <is>
          <t>heat-translator</t>
        </is>
      </c>
      <c r="B6822" t="inlineStr">
        <is>
          <t>9620d091b9f4b7e730ffcf1987fc8b2a0e52fa9e</t>
        </is>
      </c>
      <c r="C6822" t="inlineStr">
        <is>
          <t>2016-08-08 23:20:56+00:00</t>
        </is>
      </c>
      <c r="D6822" t="inlineStr">
        <is>
          <t>verchange</t>
        </is>
      </c>
      <c r="E6822" t="inlineStr">
        <is>
          <t>keystoneauth1</t>
        </is>
      </c>
      <c r="F6822" t="inlineStr">
        <is>
          <t>&gt;=2.16.0</t>
        </is>
      </c>
      <c r="G6822" t="inlineStr">
        <is>
          <t>keystoneauth1</t>
        </is>
      </c>
      <c r="H6822" t="inlineStr">
        <is>
          <t>&gt;=2.10.0</t>
        </is>
      </c>
    </row>
    <row r="6823">
      <c r="A6823" t="inlineStr">
        <is>
          <t>heat-translator</t>
        </is>
      </c>
      <c r="B6823" t="inlineStr">
        <is>
          <t>9620d091b9f4b7e730ffcf1987fc8b2a0e52fa9e</t>
        </is>
      </c>
      <c r="C6823" t="inlineStr">
        <is>
          <t>2016-08-08 23:20:56+00:00</t>
        </is>
      </c>
      <c r="D6823" t="inlineStr">
        <is>
          <t>verchange</t>
        </is>
      </c>
      <c r="E6823" t="inlineStr">
        <is>
          <t>python-heatclient</t>
        </is>
      </c>
      <c r="F6823" t="inlineStr">
        <is>
          <t>&gt;=1.6.1</t>
        </is>
      </c>
      <c r="G6823" t="inlineStr">
        <is>
          <t>python-heatclient</t>
        </is>
      </c>
      <c r="H6823" t="inlineStr">
        <is>
          <t>&gt;=1.4.0</t>
        </is>
      </c>
    </row>
    <row r="6824">
      <c r="A6824" t="inlineStr">
        <is>
          <t>heat-translator</t>
        </is>
      </c>
      <c r="B6824" t="inlineStr">
        <is>
          <t>9620d091b9f4b7e730ffcf1987fc8b2a0e52fa9e</t>
        </is>
      </c>
      <c r="C6824" t="inlineStr">
        <is>
          <t>2016-08-08 23:20:56+00:00</t>
        </is>
      </c>
      <c r="D6824" t="inlineStr">
        <is>
          <t>verchange</t>
        </is>
      </c>
      <c r="E6824" t="inlineStr">
        <is>
          <t>tosca-parser</t>
        </is>
      </c>
      <c r="F6824" t="inlineStr">
        <is>
          <t>&gt;=0.7.0</t>
        </is>
      </c>
      <c r="G6824" t="inlineStr">
        <is>
          <t>tosca-parser</t>
        </is>
      </c>
      <c r="H6824" t="inlineStr">
        <is>
          <t>&gt;=0.5.0</t>
        </is>
      </c>
    </row>
    <row r="6825">
      <c r="A6825" t="inlineStr">
        <is>
          <t>heat-translator</t>
        </is>
      </c>
      <c r="B6825" t="inlineStr">
        <is>
          <t>9620d091b9f4b7e730ffcf1987fc8b2a0e52fa9e</t>
        </is>
      </c>
      <c r="C6825" t="inlineStr">
        <is>
          <t>2016-08-08 23:20:56+00:00</t>
        </is>
      </c>
      <c r="D6825" t="inlineStr">
        <is>
          <t>verchange</t>
        </is>
      </c>
      <c r="E6825" t="inlineStr">
        <is>
          <t>requests</t>
        </is>
      </c>
      <c r="F6825" t="inlineStr">
        <is>
          <t>&gt;=2.10.0;!=2.12.2</t>
        </is>
      </c>
      <c r="G6825" t="inlineStr">
        <is>
          <t>requests</t>
        </is>
      </c>
      <c r="H6825" t="inlineStr">
        <is>
          <t>&gt;=2.10.0</t>
        </is>
      </c>
    </row>
    <row r="6826">
      <c r="A6826" t="inlineStr">
        <is>
          <t>heat-translator</t>
        </is>
      </c>
      <c r="B6826" t="inlineStr">
        <is>
          <t>9620d091b9f4b7e730ffcf1987fc8b2a0e52fa9e</t>
        </is>
      </c>
      <c r="C6826" t="inlineStr">
        <is>
          <t>2016-08-08 23:20:56+00:00</t>
        </is>
      </c>
      <c r="D6826" t="inlineStr">
        <is>
          <t>verchange</t>
        </is>
      </c>
      <c r="E6826" t="inlineStr">
        <is>
          <t>pbr</t>
        </is>
      </c>
      <c r="F6826" t="inlineStr">
        <is>
          <t>&gt;=1.8</t>
        </is>
      </c>
      <c r="G6826" t="inlineStr">
        <is>
          <t>pbr</t>
        </is>
      </c>
      <c r="H6826" t="inlineStr">
        <is>
          <t>&gt;=1.6</t>
        </is>
      </c>
    </row>
    <row r="6827">
      <c r="A6827" t="inlineStr">
        <is>
          <t>heat-translator</t>
        </is>
      </c>
      <c r="B6827" t="inlineStr">
        <is>
          <t>9620d091b9f4b7e730ffcf1987fc8b2a0e52fa9e</t>
        </is>
      </c>
      <c r="C6827" t="inlineStr">
        <is>
          <t>2016-08-08 23:20:56+00:00</t>
        </is>
      </c>
      <c r="D6827" t="inlineStr">
        <is>
          <t>verchange</t>
        </is>
      </c>
      <c r="E6827" t="inlineStr">
        <is>
          <t>PyYAML</t>
        </is>
      </c>
      <c r="F6827" t="inlineStr">
        <is>
          <t>&gt;=3.10.0</t>
        </is>
      </c>
      <c r="G6827" t="inlineStr">
        <is>
          <t>PyYAML</t>
        </is>
      </c>
      <c r="H6827" t="inlineStr">
        <is>
          <t>&gt;=3.1.0</t>
        </is>
      </c>
    </row>
    <row r="6828">
      <c r="A6828" t="inlineStr">
        <is>
          <t>heat-translator</t>
        </is>
      </c>
      <c r="B6828" t="inlineStr">
        <is>
          <t>eddcaad0775521a19721964f745bf3e003072279</t>
        </is>
      </c>
      <c r="C6828" t="inlineStr">
        <is>
          <t>2017-05-02 17:27:07+00:00</t>
        </is>
      </c>
      <c r="D6828" t="inlineStr">
        <is>
          <t>verchange</t>
        </is>
      </c>
      <c r="E6828" t="inlineStr">
        <is>
          <t>cliff</t>
        </is>
      </c>
      <c r="F6828" t="inlineStr">
        <is>
          <t>&gt;=2.6.0</t>
        </is>
      </c>
      <c r="G6828" t="inlineStr">
        <is>
          <t>cliff</t>
        </is>
      </c>
      <c r="H6828" t="inlineStr">
        <is>
          <t>&gt;=2.3.0</t>
        </is>
      </c>
    </row>
    <row r="6829">
      <c r="A6829" t="inlineStr">
        <is>
          <t>heat-translator</t>
        </is>
      </c>
      <c r="B6829" t="inlineStr">
        <is>
          <t>eddcaad0775521a19721964f745bf3e003072279</t>
        </is>
      </c>
      <c r="C6829" t="inlineStr">
        <is>
          <t>2017-05-02 17:27:07+00:00</t>
        </is>
      </c>
      <c r="D6829" t="inlineStr">
        <is>
          <t>verchange</t>
        </is>
      </c>
      <c r="E6829" t="inlineStr">
        <is>
          <t>python-novaclient</t>
        </is>
      </c>
      <c r="F6829" t="inlineStr">
        <is>
          <t>&gt;=7.1.0</t>
        </is>
      </c>
      <c r="G6829" t="inlineStr">
        <is>
          <t>python-novaclient</t>
        </is>
      </c>
      <c r="H6829" t="inlineStr">
        <is>
          <t>!=2.33.0;&gt;=2.29.0</t>
        </is>
      </c>
    </row>
    <row r="6830">
      <c r="A6830" t="inlineStr">
        <is>
          <t>heat-translator</t>
        </is>
      </c>
      <c r="B6830" t="inlineStr">
        <is>
          <t>eddcaad0775521a19721964f745bf3e003072279</t>
        </is>
      </c>
      <c r="C6830" t="inlineStr">
        <is>
          <t>2017-05-02 17:27:07+00:00</t>
        </is>
      </c>
      <c r="D6830" t="inlineStr">
        <is>
          <t>verchange</t>
        </is>
      </c>
      <c r="E6830" t="inlineStr">
        <is>
          <t>keystoneauth1</t>
        </is>
      </c>
      <c r="F6830" t="inlineStr">
        <is>
          <t>&gt;=2.18.0</t>
        </is>
      </c>
      <c r="G6830" t="inlineStr">
        <is>
          <t>keystoneauth1</t>
        </is>
      </c>
      <c r="H6830" t="inlineStr">
        <is>
          <t>&gt;=2.16.0</t>
        </is>
      </c>
    </row>
    <row r="6831">
      <c r="A6831" t="inlineStr">
        <is>
          <t>heat-translator</t>
        </is>
      </c>
      <c r="B6831" t="inlineStr">
        <is>
          <t>eddcaad0775521a19721964f745bf3e003072279</t>
        </is>
      </c>
      <c r="C6831" t="inlineStr">
        <is>
          <t>2017-05-02 17:27:07+00:00</t>
        </is>
      </c>
      <c r="D6831" t="inlineStr">
        <is>
          <t>verchange</t>
        </is>
      </c>
      <c r="E6831" t="inlineStr">
        <is>
          <t>Babel</t>
        </is>
      </c>
      <c r="F6831" t="inlineStr">
        <is>
          <t>&gt;=2.3.4;!=2.4.0</t>
        </is>
      </c>
      <c r="G6831" t="inlineStr">
        <is>
          <t>Babel</t>
        </is>
      </c>
      <c r="H6831" t="inlineStr">
        <is>
          <t>&gt;=2.3.4</t>
        </is>
      </c>
    </row>
    <row r="6832">
      <c r="A6832" t="inlineStr">
        <is>
          <t>heat-translator</t>
        </is>
      </c>
      <c r="B6832" t="inlineStr">
        <is>
          <t>eddcaad0775521a19721964f745bf3e003072279</t>
        </is>
      </c>
      <c r="C6832" t="inlineStr">
        <is>
          <t>2017-05-02 17:27:07+00:00</t>
        </is>
      </c>
      <c r="D6832" t="inlineStr">
        <is>
          <t>verchange</t>
        </is>
      </c>
      <c r="E6832" t="inlineStr">
        <is>
          <t>tosca-parser</t>
        </is>
      </c>
      <c r="F6832" t="inlineStr">
        <is>
          <t>&gt;=0.8.1</t>
        </is>
      </c>
      <c r="G6832" t="inlineStr">
        <is>
          <t>tosca-parser</t>
        </is>
      </c>
      <c r="H6832" t="inlineStr">
        <is>
          <t>&gt;=0.7.0</t>
        </is>
      </c>
    </row>
    <row r="6833">
      <c r="A6833" t="inlineStr">
        <is>
          <t>heat-translator</t>
        </is>
      </c>
      <c r="B6833" t="inlineStr">
        <is>
          <t>eddcaad0775521a19721964f745bf3e003072279</t>
        </is>
      </c>
      <c r="C6833" t="inlineStr">
        <is>
          <t>2017-05-02 17:27:07+00:00</t>
        </is>
      </c>
      <c r="D6833" t="inlineStr">
        <is>
          <t>verchange</t>
        </is>
      </c>
      <c r="E6833" t="inlineStr">
        <is>
          <t>requests</t>
        </is>
      </c>
      <c r="F6833" t="inlineStr">
        <is>
          <t>!=2.13.0;&gt;=2.10.0;!=2.12.2</t>
        </is>
      </c>
      <c r="G6833" t="inlineStr">
        <is>
          <t>requests</t>
        </is>
      </c>
      <c r="H6833" t="inlineStr">
        <is>
          <t>&gt;=2.10.0;!=2.12.2</t>
        </is>
      </c>
    </row>
    <row r="6834">
      <c r="A6834" t="inlineStr">
        <is>
          <t>heat-translator</t>
        </is>
      </c>
      <c r="B6834" t="inlineStr">
        <is>
          <t>eddcaad0775521a19721964f745bf3e003072279</t>
        </is>
      </c>
      <c r="C6834" t="inlineStr">
        <is>
          <t>2017-05-02 17:27:07+00:00</t>
        </is>
      </c>
      <c r="D6834" t="inlineStr">
        <is>
          <t>verchange</t>
        </is>
      </c>
      <c r="E6834" t="inlineStr">
        <is>
          <t>pbr</t>
        </is>
      </c>
      <c r="F6834" t="inlineStr">
        <is>
          <t>&gt;=2.0.0;!=2.1.0</t>
        </is>
      </c>
      <c r="G6834" t="inlineStr">
        <is>
          <t>pbr</t>
        </is>
      </c>
      <c r="H6834" t="inlineStr">
        <is>
          <t>&gt;=1.8</t>
        </is>
      </c>
    </row>
    <row r="6835">
      <c r="A6835" t="inlineStr">
        <is>
          <t>heat-translator</t>
        </is>
      </c>
      <c r="B6835" t="inlineStr">
        <is>
          <t>4973b0ccc5a236f43f436b5765a1cb301fb5f9fb</t>
        </is>
      </c>
      <c r="C6835" t="inlineStr">
        <is>
          <t>2017-06-26 01:05:59+00:00</t>
        </is>
      </c>
      <c r="D6835" t="inlineStr">
        <is>
          <t>verchange</t>
        </is>
      </c>
      <c r="E6835" t="inlineStr">
        <is>
          <t>python-glanceclient</t>
        </is>
      </c>
      <c r="F6835" t="inlineStr">
        <is>
          <t>&gt;=2.7.0</t>
        </is>
      </c>
      <c r="G6835" t="inlineStr">
        <is>
          <t>python-glanceclient</t>
        </is>
      </c>
      <c r="H6835" t="inlineStr">
        <is>
          <t>&gt;=2.5.0</t>
        </is>
      </c>
    </row>
    <row r="6836">
      <c r="A6836" t="inlineStr">
        <is>
          <t>heat-translator</t>
        </is>
      </c>
      <c r="B6836" t="inlineStr">
        <is>
          <t>4973b0ccc5a236f43f436b5765a1cb301fb5f9fb</t>
        </is>
      </c>
      <c r="C6836" t="inlineStr">
        <is>
          <t>2017-06-26 01:05:59+00:00</t>
        </is>
      </c>
      <c r="D6836" t="inlineStr">
        <is>
          <t>verchange</t>
        </is>
      </c>
      <c r="E6836" t="inlineStr">
        <is>
          <t>requests</t>
        </is>
      </c>
      <c r="F6836" t="inlineStr">
        <is>
          <t>&gt;=2.14.2</t>
        </is>
      </c>
      <c r="G6836" t="inlineStr">
        <is>
          <t>requests</t>
        </is>
      </c>
      <c r="H6836" t="inlineStr">
        <is>
          <t>!=2.13.0;&gt;=2.10.0;!=2.12.2</t>
        </is>
      </c>
    </row>
    <row r="6837">
      <c r="A6837" t="inlineStr">
        <is>
          <t>heat-translator</t>
        </is>
      </c>
      <c r="B6837" t="inlineStr">
        <is>
          <t>4973b0ccc5a236f43f436b5765a1cb301fb5f9fb</t>
        </is>
      </c>
      <c r="C6837" t="inlineStr">
        <is>
          <t>2017-06-26 01:05:59+00:00</t>
        </is>
      </c>
      <c r="D6837" t="inlineStr">
        <is>
          <t>verchange</t>
        </is>
      </c>
      <c r="E6837" t="inlineStr">
        <is>
          <t>keystoneauth1</t>
        </is>
      </c>
      <c r="F6837" t="inlineStr">
        <is>
          <t>&gt;=2.21.0</t>
        </is>
      </c>
      <c r="G6837" t="inlineStr">
        <is>
          <t>keystoneauth1</t>
        </is>
      </c>
      <c r="H6837" t="inlineStr">
        <is>
          <t>&gt;=2.18.0</t>
        </is>
      </c>
    </row>
    <row r="6838">
      <c r="A6838" t="inlineStr">
        <is>
          <t>heat-translator</t>
        </is>
      </c>
      <c r="B6838" t="inlineStr">
        <is>
          <t>4973b0ccc5a236f43f436b5765a1cb301fb5f9fb</t>
        </is>
      </c>
      <c r="C6838" t="inlineStr">
        <is>
          <t>2017-06-26 01:05:59+00:00</t>
        </is>
      </c>
      <c r="D6838" t="inlineStr">
        <is>
          <t>verchange</t>
        </is>
      </c>
      <c r="E6838" t="inlineStr">
        <is>
          <t>python-novaclient</t>
        </is>
      </c>
      <c r="F6838" t="inlineStr">
        <is>
          <t>&gt;=9.0.0</t>
        </is>
      </c>
      <c r="G6838" t="inlineStr">
        <is>
          <t>python-novaclient</t>
        </is>
      </c>
      <c r="H6838" t="inlineStr">
        <is>
          <t>&gt;=7.1.0</t>
        </is>
      </c>
    </row>
    <row r="6839">
      <c r="A6839" t="inlineStr">
        <is>
          <t>heat-translator</t>
        </is>
      </c>
      <c r="B6839" t="inlineStr">
        <is>
          <t>db60b7e8312c8051b8814aa10318b97e48a69e6a</t>
        </is>
      </c>
      <c r="C6839" t="inlineStr">
        <is>
          <t>2018-02-09 11:16:43+00:00</t>
        </is>
      </c>
      <c r="D6839" t="inlineStr">
        <is>
          <t>verchange</t>
        </is>
      </c>
      <c r="E6839" t="inlineStr">
        <is>
          <t>six</t>
        </is>
      </c>
      <c r="F6839" t="inlineStr">
        <is>
          <t>&gt;=1.10.0</t>
        </is>
      </c>
      <c r="G6839" t="inlineStr">
        <is>
          <t>six</t>
        </is>
      </c>
      <c r="H6839" t="inlineStr">
        <is>
          <t>&gt;=1.9.0</t>
        </is>
      </c>
    </row>
    <row r="6840">
      <c r="A6840" t="inlineStr">
        <is>
          <t>heat-translator</t>
        </is>
      </c>
      <c r="B6840" t="inlineStr">
        <is>
          <t>db60b7e8312c8051b8814aa10318b97e48a69e6a</t>
        </is>
      </c>
      <c r="C6840" t="inlineStr">
        <is>
          <t>2018-02-09 11:16:43+00:00</t>
        </is>
      </c>
      <c r="D6840" t="inlineStr">
        <is>
          <t>verchange</t>
        </is>
      </c>
      <c r="E6840" t="inlineStr">
        <is>
          <t>cliff</t>
        </is>
      </c>
      <c r="F6840" t="inlineStr">
        <is>
          <t>&gt;=2.8.0;!=2.9.0</t>
        </is>
      </c>
      <c r="G6840" t="inlineStr">
        <is>
          <t>cliff</t>
        </is>
      </c>
      <c r="H6840" t="inlineStr">
        <is>
          <t>&gt;=2.6.0</t>
        </is>
      </c>
    </row>
    <row r="6841">
      <c r="A6841" t="inlineStr">
        <is>
          <t>heat-translator</t>
        </is>
      </c>
      <c r="B6841" t="inlineStr">
        <is>
          <t>db60b7e8312c8051b8814aa10318b97e48a69e6a</t>
        </is>
      </c>
      <c r="C6841" t="inlineStr">
        <is>
          <t>2018-02-09 11:16:43+00:00</t>
        </is>
      </c>
      <c r="D6841" t="inlineStr">
        <is>
          <t>verchange</t>
        </is>
      </c>
      <c r="E6841" t="inlineStr">
        <is>
          <t>keystoneauth1</t>
        </is>
      </c>
      <c r="F6841" t="inlineStr">
        <is>
          <t>&gt;=3.3.0</t>
        </is>
      </c>
      <c r="G6841" t="inlineStr">
        <is>
          <t>keystoneauth1</t>
        </is>
      </c>
      <c r="H6841" t="inlineStr">
        <is>
          <t>&gt;=2.21.0</t>
        </is>
      </c>
    </row>
    <row r="6842">
      <c r="A6842" t="inlineStr">
        <is>
          <t>heat-translator</t>
        </is>
      </c>
      <c r="B6842" t="inlineStr">
        <is>
          <t>db60b7e8312c8051b8814aa10318b97e48a69e6a</t>
        </is>
      </c>
      <c r="C6842" t="inlineStr">
        <is>
          <t>2018-02-09 11:16:43+00:00</t>
        </is>
      </c>
      <c r="D6842" t="inlineStr">
        <is>
          <t>verchange</t>
        </is>
      </c>
      <c r="E6842" t="inlineStr">
        <is>
          <t>python-novaclient</t>
        </is>
      </c>
      <c r="F6842" t="inlineStr">
        <is>
          <t>&gt;=9.1.0</t>
        </is>
      </c>
      <c r="G6842" t="inlineStr">
        <is>
          <t>python-novaclient</t>
        </is>
      </c>
      <c r="H6842" t="inlineStr">
        <is>
          <t>&gt;=9.0.0</t>
        </is>
      </c>
    </row>
    <row r="6843">
      <c r="A6843" t="inlineStr">
        <is>
          <t>heat-translator</t>
        </is>
      </c>
      <c r="B6843" t="inlineStr">
        <is>
          <t>db60b7e8312c8051b8814aa10318b97e48a69e6a</t>
        </is>
      </c>
      <c r="C6843" t="inlineStr">
        <is>
          <t>2018-02-09 11:16:43+00:00</t>
        </is>
      </c>
      <c r="D6843" t="inlineStr">
        <is>
          <t>verchange</t>
        </is>
      </c>
      <c r="E6843" t="inlineStr">
        <is>
          <t>python-glanceclient</t>
        </is>
      </c>
      <c r="F6843" t="inlineStr">
        <is>
          <t>&gt;=2.8.0</t>
        </is>
      </c>
      <c r="G6843" t="inlineStr">
        <is>
          <t>python-glanceclient</t>
        </is>
      </c>
      <c r="H6843" t="inlineStr">
        <is>
          <t>&gt;=2.7.0</t>
        </is>
      </c>
    </row>
    <row r="6844">
      <c r="A6844" t="inlineStr">
        <is>
          <t>heat-translator</t>
        </is>
      </c>
      <c r="B6844" t="inlineStr">
        <is>
          <t>db60b7e8312c8051b8814aa10318b97e48a69e6a</t>
        </is>
      </c>
      <c r="C6844" t="inlineStr">
        <is>
          <t>2018-02-09 11:16:43+00:00</t>
        </is>
      </c>
      <c r="D6844" t="inlineStr">
        <is>
          <t>verchange</t>
        </is>
      </c>
      <c r="E6844" t="inlineStr">
        <is>
          <t>python-heatclient</t>
        </is>
      </c>
      <c r="F6844" t="inlineStr">
        <is>
          <t>&gt;=1.10.0</t>
        </is>
      </c>
      <c r="G6844" t="inlineStr">
        <is>
          <t>python-heatclient</t>
        </is>
      </c>
      <c r="H6844" t="inlineStr">
        <is>
          <t>&gt;=1.6.1</t>
        </is>
      </c>
    </row>
    <row r="6845">
      <c r="A6845" t="inlineStr">
        <is>
          <t>heat-translator</t>
        </is>
      </c>
      <c r="B6845" t="inlineStr">
        <is>
          <t>db60b7e8312c8051b8814aa10318b97e48a69e6a</t>
        </is>
      </c>
      <c r="C6845" t="inlineStr">
        <is>
          <t>2018-02-09 11:16:43+00:00</t>
        </is>
      </c>
      <c r="D6845" t="inlineStr">
        <is>
          <t>verchange</t>
        </is>
      </c>
      <c r="E6845" t="inlineStr">
        <is>
          <t>PyYAML</t>
        </is>
      </c>
      <c r="F6845" t="inlineStr">
        <is>
          <t>&gt;=3.10</t>
        </is>
      </c>
      <c r="G6845" t="inlineStr">
        <is>
          <t>PyYAML</t>
        </is>
      </c>
      <c r="H6845" t="inlineStr">
        <is>
          <t>&gt;=3.10.0</t>
        </is>
      </c>
    </row>
    <row r="6846">
      <c r="A6846" t="inlineStr">
        <is>
          <t>heat-translator</t>
        </is>
      </c>
      <c r="B6846" t="inlineStr">
        <is>
          <t>74f6c5bbef26f0aafc78aff499ff428ba6a3d5be</t>
        </is>
      </c>
      <c r="C6846" t="inlineStr">
        <is>
          <t>2018-06-20 16:21:32+00:00</t>
        </is>
      </c>
      <c r="D6846" t="inlineStr">
        <is>
          <t>verchange</t>
        </is>
      </c>
      <c r="E6846" t="inlineStr">
        <is>
          <t>PyYAML</t>
        </is>
      </c>
      <c r="F6846" t="inlineStr">
        <is>
          <t>&gt;=3.12</t>
        </is>
      </c>
      <c r="G6846" t="inlineStr">
        <is>
          <t>PyYAML</t>
        </is>
      </c>
      <c r="H6846" t="inlineStr">
        <is>
          <t>&gt;=3.10</t>
        </is>
      </c>
    </row>
    <row r="6847">
      <c r="A6847" t="inlineStr">
        <is>
          <t>heat-translator</t>
        </is>
      </c>
      <c r="B6847" t="inlineStr">
        <is>
          <t>74f6c5bbef26f0aafc78aff499ff428ba6a3d5be</t>
        </is>
      </c>
      <c r="C6847" t="inlineStr">
        <is>
          <t>2018-06-20 16:21:32+00:00</t>
        </is>
      </c>
      <c r="D6847" t="inlineStr">
        <is>
          <t>verchange</t>
        </is>
      </c>
      <c r="E6847" t="inlineStr">
        <is>
          <t>python-dateutil</t>
        </is>
      </c>
      <c r="F6847" t="inlineStr">
        <is>
          <t>&gt;=2.5.3</t>
        </is>
      </c>
      <c r="G6847" t="inlineStr">
        <is>
          <t>python-dateutil</t>
        </is>
      </c>
      <c r="H6847" t="inlineStr">
        <is>
          <t>&gt;=2.4.2</t>
        </is>
      </c>
    </row>
    <row r="6848">
      <c r="A6848" t="inlineStr">
        <is>
          <t>heat-translator</t>
        </is>
      </c>
      <c r="B6848" t="inlineStr">
        <is>
          <t>74f6c5bbef26f0aafc78aff499ff428ba6a3d5be</t>
        </is>
      </c>
      <c r="C6848" t="inlineStr">
        <is>
          <t>2018-06-20 16:21:32+00:00</t>
        </is>
      </c>
      <c r="D6848" t="inlineStr">
        <is>
          <t>verchange</t>
        </is>
      </c>
      <c r="E6848" t="inlineStr">
        <is>
          <t>keystoneauth1</t>
        </is>
      </c>
      <c r="F6848" t="inlineStr">
        <is>
          <t>&gt;=3.4.0</t>
        </is>
      </c>
      <c r="G6848" t="inlineStr">
        <is>
          <t>keystoneauth1</t>
        </is>
      </c>
      <c r="H6848" t="inlineStr">
        <is>
          <t>&gt;=3.3.0</t>
        </is>
      </c>
    </row>
    <row r="6849">
      <c r="A6849" t="inlineStr">
        <is>
          <t>heat-translator</t>
        </is>
      </c>
      <c r="B6849" t="inlineStr">
        <is>
          <t>74f6c5bbef26f0aafc78aff499ff428ba6a3d5be</t>
        </is>
      </c>
      <c r="C6849" t="inlineStr">
        <is>
          <t>2018-06-20 16:21:32+00:00</t>
        </is>
      </c>
      <c r="D6849" t="inlineStr">
        <is>
          <t>verchange</t>
        </is>
      </c>
      <c r="E6849" t="inlineStr">
        <is>
          <t>tosca-parser</t>
        </is>
      </c>
      <c r="F6849" t="inlineStr">
        <is>
          <t>&gt;=1.0.0</t>
        </is>
      </c>
      <c r="G6849" t="inlineStr">
        <is>
          <t>tosca-parser</t>
        </is>
      </c>
      <c r="H6849" t="inlineStr">
        <is>
          <t>&gt;=0.8.1</t>
        </is>
      </c>
    </row>
    <row r="6850">
      <c r="A6850" t="inlineStr">
        <is>
          <t>heat-translator</t>
        </is>
      </c>
      <c r="B6850" t="inlineStr">
        <is>
          <t>c1c09eef75020a07d538efff57ffeefd0b2c42bb</t>
        </is>
      </c>
      <c r="C6850" t="inlineStr">
        <is>
          <t>2019-01-15 01:29:42+00:00</t>
        </is>
      </c>
      <c r="D6850" t="inlineStr">
        <is>
          <t>add</t>
        </is>
      </c>
      <c r="E6850" t="inlineStr">
        <is>
          <t>oslo.log</t>
        </is>
      </c>
      <c r="F6850" t="inlineStr">
        <is>
          <t>&gt;=3.36.0</t>
        </is>
      </c>
      <c r="G6850" t="inlineStr"/>
      <c r="H6850" t="inlineStr"/>
    </row>
    <row r="6851">
      <c r="A6851" t="inlineStr">
        <is>
          <t>heat-translator</t>
        </is>
      </c>
      <c r="B6851" t="inlineStr">
        <is>
          <t>66ce5cf926bea86a174e8bb9600a6fa5f25e4a8d</t>
        </is>
      </c>
      <c r="C6851" t="inlineStr">
        <is>
          <t>2019-02-15 15:41:17+00:00</t>
        </is>
      </c>
      <c r="D6851" t="inlineStr">
        <is>
          <t>verchange</t>
        </is>
      </c>
      <c r="E6851" t="inlineStr">
        <is>
          <t>tosca-parser</t>
        </is>
      </c>
      <c r="F6851" t="inlineStr">
        <is>
          <t>&gt;=1.4.0</t>
        </is>
      </c>
      <c r="G6851" t="inlineStr">
        <is>
          <t>tosca-parser</t>
        </is>
      </c>
      <c r="H6851" t="inlineStr">
        <is>
          <t>&gt;=1.0.0</t>
        </is>
      </c>
    </row>
    <row r="6852">
      <c r="A6852" t="inlineStr">
        <is>
          <t>heat-translator</t>
        </is>
      </c>
      <c r="B6852" t="inlineStr">
        <is>
          <t>2f927cefcd39e1ac1ee49c45f3a0f0749b7aebf3</t>
        </is>
      </c>
      <c r="C6852" t="inlineStr">
        <is>
          <t>2019-05-10 16:41:23+00:00</t>
        </is>
      </c>
      <c r="D6852" t="inlineStr">
        <is>
          <t>verchange</t>
        </is>
      </c>
      <c r="E6852" t="inlineStr">
        <is>
          <t>python-glanceclient</t>
        </is>
      </c>
      <c r="F6852" t="inlineStr">
        <is>
          <t>&gt;=2.8.0</t>
        </is>
      </c>
      <c r="G6852" t="inlineStr">
        <is>
          <t>python-glanceclient</t>
        </is>
      </c>
      <c r="H6852" t="inlineStr">
        <is>
          <t>&gt;=2.7.0</t>
        </is>
      </c>
    </row>
    <row r="6853">
      <c r="A6853" t="inlineStr">
        <is>
          <t>heat-translator</t>
        </is>
      </c>
      <c r="B6853" t="inlineStr">
        <is>
          <t>2f927cefcd39e1ac1ee49c45f3a0f0749b7aebf3</t>
        </is>
      </c>
      <c r="C6853" t="inlineStr">
        <is>
          <t>2019-05-10 16:41:23+00:00</t>
        </is>
      </c>
      <c r="D6853" t="inlineStr">
        <is>
          <t>verchange</t>
        </is>
      </c>
      <c r="E6853" t="inlineStr">
        <is>
          <t>cliff</t>
        </is>
      </c>
      <c r="F6853" t="inlineStr">
        <is>
          <t>&gt;=2.8.0</t>
        </is>
      </c>
      <c r="G6853" t="inlineStr">
        <is>
          <t>cliff</t>
        </is>
      </c>
      <c r="H6853" t="inlineStr">
        <is>
          <t>&gt;=2.6.0</t>
        </is>
      </c>
    </row>
    <row r="6854">
      <c r="A6854" t="inlineStr">
        <is>
          <t>heat-translator</t>
        </is>
      </c>
      <c r="B6854" t="inlineStr">
        <is>
          <t>2f927cefcd39e1ac1ee49c45f3a0f0749b7aebf3</t>
        </is>
      </c>
      <c r="C6854" t="inlineStr">
        <is>
          <t>2019-05-10 16:41:23+00:00</t>
        </is>
      </c>
      <c r="D6854" t="inlineStr">
        <is>
          <t>verchange</t>
        </is>
      </c>
      <c r="E6854" t="inlineStr">
        <is>
          <t>keystoneauth1</t>
        </is>
      </c>
      <c r="F6854" t="inlineStr">
        <is>
          <t>&gt;=3.1.0</t>
        </is>
      </c>
      <c r="G6854" t="inlineStr">
        <is>
          <t>keystoneauth1</t>
        </is>
      </c>
      <c r="H6854" t="inlineStr">
        <is>
          <t>&gt;=2.21.0</t>
        </is>
      </c>
    </row>
    <row r="6855">
      <c r="A6855" t="inlineStr">
        <is>
          <t>heat-translator</t>
        </is>
      </c>
      <c r="B6855" t="inlineStr">
        <is>
          <t>2a57298dced28b913aaf6af0d1222d71b32df3b6</t>
        </is>
      </c>
      <c r="C6855" t="inlineStr">
        <is>
          <t>2020-04-02 10:53:28+00:00</t>
        </is>
      </c>
      <c r="D6855" t="inlineStr">
        <is>
          <t>verchange</t>
        </is>
      </c>
      <c r="E6855" t="inlineStr">
        <is>
          <t>requests</t>
        </is>
      </c>
      <c r="F6855" t="inlineStr">
        <is>
          <t>&gt;=2.18.0</t>
        </is>
      </c>
      <c r="G6855" t="inlineStr">
        <is>
          <t>requests</t>
        </is>
      </c>
      <c r="H6855" t="inlineStr">
        <is>
          <t>&gt;=2.14.2</t>
        </is>
      </c>
    </row>
    <row r="6856">
      <c r="A6856" t="inlineStr">
        <is>
          <t>heat-translator</t>
        </is>
      </c>
      <c r="B6856" t="inlineStr">
        <is>
          <t>2a57298dced28b913aaf6af0d1222d71b32df3b6</t>
        </is>
      </c>
      <c r="C6856" t="inlineStr">
        <is>
          <t>2020-04-02 10:53:28+00:00</t>
        </is>
      </c>
      <c r="D6856" t="inlineStr">
        <is>
          <t>verchange</t>
        </is>
      </c>
      <c r="E6856" t="inlineStr">
        <is>
          <t>tosca-parser</t>
        </is>
      </c>
      <c r="F6856" t="inlineStr">
        <is>
          <t>&gt;=1.6.1</t>
        </is>
      </c>
      <c r="G6856" t="inlineStr">
        <is>
          <t>tosca-parser</t>
        </is>
      </c>
      <c r="H6856" t="inlineStr">
        <is>
          <t>&gt;=1.4.0</t>
        </is>
      </c>
    </row>
    <row r="6857">
      <c r="A6857" t="inlineStr">
        <is>
          <t>heat-translator</t>
        </is>
      </c>
      <c r="B6857" t="inlineStr">
        <is>
          <t>7109d4cd52784ad110a202b54540417510bc0e91</t>
        </is>
      </c>
      <c r="C6857" t="inlineStr">
        <is>
          <t>2021-03-05 09:43:24+00:00</t>
        </is>
      </c>
      <c r="D6857" t="inlineStr">
        <is>
          <t>verchange</t>
        </is>
      </c>
      <c r="E6857" t="inlineStr">
        <is>
          <t>PyYAML</t>
        </is>
      </c>
      <c r="F6857" t="inlineStr">
        <is>
          <t>&gt;=3.13</t>
        </is>
      </c>
      <c r="G6857" t="inlineStr">
        <is>
          <t>PyYAML</t>
        </is>
      </c>
      <c r="H6857" t="inlineStr">
        <is>
          <t>&gt;=3.12</t>
        </is>
      </c>
    </row>
    <row r="6858">
      <c r="A6858" t="inlineStr">
        <is>
          <t>heat-translator</t>
        </is>
      </c>
      <c r="B6858" t="inlineStr">
        <is>
          <t>7109d4cd52784ad110a202b54540417510bc0e91</t>
        </is>
      </c>
      <c r="C6858" t="inlineStr">
        <is>
          <t>2021-03-05 09:43:24+00:00</t>
        </is>
      </c>
      <c r="D6858" t="inlineStr">
        <is>
          <t>rem</t>
        </is>
      </c>
      <c r="E6858" t="inlineStr"/>
      <c r="F6858" t="inlineStr"/>
      <c r="G6858" t="inlineStr">
        <is>
          <t>Babel</t>
        </is>
      </c>
      <c r="H6858" t="inlineStr">
        <is>
          <t>&gt;=2.3.4;!=2.4.0</t>
        </is>
      </c>
    </row>
    <row r="6859">
      <c r="A6859" t="inlineStr">
        <is>
          <t>heat-translator</t>
        </is>
      </c>
      <c r="B6859" t="inlineStr">
        <is>
          <t>7109d4cd52784ad110a202b54540417510bc0e91</t>
        </is>
      </c>
      <c r="C6859" t="inlineStr">
        <is>
          <t>2021-03-05 09:43:24+00:00</t>
        </is>
      </c>
      <c r="D6859" t="inlineStr">
        <is>
          <t>rem</t>
        </is>
      </c>
      <c r="E6859" t="inlineStr"/>
      <c r="F6859" t="inlineStr"/>
      <c r="G6859" t="inlineStr">
        <is>
          <t>six</t>
        </is>
      </c>
      <c r="H6859" t="inlineStr">
        <is>
          <t>&gt;=1.10.0</t>
        </is>
      </c>
    </row>
    <row r="6860">
      <c r="A6860" t="inlineStr">
        <is>
          <t>modoboa</t>
        </is>
      </c>
      <c r="B6860" t="inlineStr">
        <is>
          <t>2b849f799a8c1264194216e7ebc6f66918f07650</t>
        </is>
      </c>
      <c r="C6860" t="inlineStr">
        <is>
          <t>2012-10-14 17:57:26+00:00</t>
        </is>
      </c>
      <c r="D6860" t="inlineStr">
        <is>
          <t>verchange</t>
        </is>
      </c>
      <c r="E6860" t="inlineStr">
        <is>
          <t>django</t>
        </is>
      </c>
      <c r="F6860" t="inlineStr"/>
      <c r="G6860" t="inlineStr">
        <is>
          <t>django</t>
        </is>
      </c>
      <c r="H6860">
        <f>=1.3.1</f>
        <v/>
      </c>
    </row>
    <row r="6861">
      <c r="A6861" t="inlineStr">
        <is>
          <t>modoboa</t>
        </is>
      </c>
      <c r="B6861" t="inlineStr">
        <is>
          <t>2b849f799a8c1264194216e7ebc6f66918f07650</t>
        </is>
      </c>
      <c r="C6861" t="inlineStr">
        <is>
          <t>2012-10-14 17:57:26+00:00</t>
        </is>
      </c>
      <c r="D6861" t="inlineStr">
        <is>
          <t>add</t>
        </is>
      </c>
      <c r="E6861" t="inlineStr">
        <is>
          <t>chardet</t>
        </is>
      </c>
      <c r="F6861" t="inlineStr"/>
      <c r="G6861" t="inlineStr"/>
      <c r="H6861" t="inlineStr"/>
    </row>
    <row r="6862">
      <c r="A6862" t="inlineStr">
        <is>
          <t>modoboa</t>
        </is>
      </c>
      <c r="B6862" t="inlineStr">
        <is>
          <t>2b849f799a8c1264194216e7ebc6f66918f07650</t>
        </is>
      </c>
      <c r="C6862" t="inlineStr">
        <is>
          <t>2012-10-14 17:57:26+00:00</t>
        </is>
      </c>
      <c r="D6862" t="inlineStr">
        <is>
          <t>add</t>
        </is>
      </c>
      <c r="E6862" t="inlineStr">
        <is>
          <t>argparse</t>
        </is>
      </c>
      <c r="F6862" t="inlineStr"/>
      <c r="G6862" t="inlineStr"/>
      <c r="H6862" t="inlineStr"/>
    </row>
    <row r="6863">
      <c r="A6863" t="inlineStr">
        <is>
          <t>modoboa</t>
        </is>
      </c>
      <c r="B6863" t="inlineStr">
        <is>
          <t>50f0014f782f0699edce1ebdd98ab8a7e52ebc93</t>
        </is>
      </c>
      <c r="C6863" t="inlineStr">
        <is>
          <t>2013-06-25 20:51:45+00:00</t>
        </is>
      </c>
      <c r="D6863" t="inlineStr">
        <is>
          <t>add</t>
        </is>
      </c>
      <c r="E6863" t="inlineStr">
        <is>
          <t>django-reversion</t>
        </is>
      </c>
      <c r="F6863" t="inlineStr"/>
      <c r="G6863" t="inlineStr"/>
      <c r="H6863" t="inlineStr"/>
    </row>
    <row r="6864">
      <c r="A6864" t="inlineStr">
        <is>
          <t>modoboa</t>
        </is>
      </c>
      <c r="B6864" t="inlineStr">
        <is>
          <t>671618b8c8fbcc686b01028e47ad122ef9527a17</t>
        </is>
      </c>
      <c r="C6864" t="inlineStr">
        <is>
          <t>2013-10-05 12:52:55+00:00</t>
        </is>
      </c>
      <c r="D6864" t="inlineStr">
        <is>
          <t>add</t>
        </is>
      </c>
      <c r="E6864" t="inlineStr">
        <is>
          <t>rfc6266</t>
        </is>
      </c>
      <c r="F6864" t="inlineStr"/>
      <c r="G6864" t="inlineStr"/>
      <c r="H6864" t="inlineStr"/>
    </row>
    <row r="6865">
      <c r="A6865" t="inlineStr">
        <is>
          <t>modoboa</t>
        </is>
      </c>
      <c r="B6865" t="inlineStr">
        <is>
          <t>671618b8c8fbcc686b01028e47ad122ef9527a17</t>
        </is>
      </c>
      <c r="C6865" t="inlineStr">
        <is>
          <t>2013-10-05 12:52:55+00:00</t>
        </is>
      </c>
      <c r="D6865" t="inlineStr">
        <is>
          <t>add</t>
        </is>
      </c>
      <c r="E6865" t="inlineStr">
        <is>
          <t>factory-boy</t>
        </is>
      </c>
      <c r="F6865" t="inlineStr"/>
      <c r="G6865" t="inlineStr"/>
      <c r="H6865" t="inlineStr"/>
    </row>
    <row r="6866">
      <c r="A6866" t="inlineStr">
        <is>
          <t>modoboa</t>
        </is>
      </c>
      <c r="B6866" t="inlineStr">
        <is>
          <t>a9611eb01788187d82f54e37421c52997f7d312c</t>
        </is>
      </c>
      <c r="C6866" t="inlineStr">
        <is>
          <t>2014-01-03 08:53:38+00:00</t>
        </is>
      </c>
      <c r="D6866" t="inlineStr">
        <is>
          <t>verchange</t>
        </is>
      </c>
      <c r="E6866" t="inlineStr">
        <is>
          <t>django-reversion</t>
        </is>
      </c>
      <c r="F6866" t="inlineStr">
        <is>
          <t>&gt;=1.8.0</t>
        </is>
      </c>
      <c r="G6866" t="inlineStr">
        <is>
          <t>django-reversion</t>
        </is>
      </c>
      <c r="H6866" t="inlineStr"/>
    </row>
    <row r="6867">
      <c r="A6867" t="inlineStr">
        <is>
          <t>modoboa</t>
        </is>
      </c>
      <c r="B6867" t="inlineStr">
        <is>
          <t>a9611eb01788187d82f54e37421c52997f7d312c</t>
        </is>
      </c>
      <c r="C6867" t="inlineStr">
        <is>
          <t>2014-01-03 08:53:38+00:00</t>
        </is>
      </c>
      <c r="D6867" t="inlineStr">
        <is>
          <t>verchange</t>
        </is>
      </c>
      <c r="E6867" t="inlineStr">
        <is>
          <t>django</t>
        </is>
      </c>
      <c r="F6867" t="inlineStr">
        <is>
          <t>&lt;1.6;&gt;=1.5</t>
        </is>
      </c>
      <c r="G6867" t="inlineStr">
        <is>
          <t>django</t>
        </is>
      </c>
      <c r="H6867" t="inlineStr"/>
    </row>
    <row r="6868">
      <c r="A6868" t="inlineStr">
        <is>
          <t>modoboa</t>
        </is>
      </c>
      <c r="B6868" t="inlineStr">
        <is>
          <t>a9611eb01788187d82f54e37421c52997f7d312c</t>
        </is>
      </c>
      <c r="C6868" t="inlineStr">
        <is>
          <t>2014-01-03 08:53:38+00:00</t>
        </is>
      </c>
      <c r="D6868" t="inlineStr">
        <is>
          <t>add</t>
        </is>
      </c>
      <c r="E6868" t="inlineStr">
        <is>
          <t>dj-database-url</t>
        </is>
      </c>
      <c r="F6868" t="inlineStr"/>
      <c r="G6868" t="inlineStr"/>
      <c r="H6868" t="inlineStr"/>
    </row>
    <row r="6869">
      <c r="A6869" t="inlineStr">
        <is>
          <t>modoboa</t>
        </is>
      </c>
      <c r="B6869" t="inlineStr">
        <is>
          <t>a9611eb01788187d82f54e37421c52997f7d312c</t>
        </is>
      </c>
      <c r="C6869" t="inlineStr">
        <is>
          <t>2014-01-03 08:53:38+00:00</t>
        </is>
      </c>
      <c r="D6869" t="inlineStr">
        <is>
          <t>add</t>
        </is>
      </c>
      <c r="E6869" t="inlineStr">
        <is>
          <t>passlib</t>
        </is>
      </c>
      <c r="F6869" t="inlineStr"/>
      <c r="G6869" t="inlineStr"/>
      <c r="H6869" t="inlineStr"/>
    </row>
    <row r="6870">
      <c r="A6870" t="inlineStr">
        <is>
          <t>modoboa</t>
        </is>
      </c>
      <c r="B6870" t="inlineStr">
        <is>
          <t>8979ec96d66378119deda966a234d3ede79f4876</t>
        </is>
      </c>
      <c r="C6870" t="inlineStr">
        <is>
          <t>2014-06-06 08:01:48+00:00</t>
        </is>
      </c>
      <c r="D6870" t="inlineStr">
        <is>
          <t>verchange</t>
        </is>
      </c>
      <c r="E6870" t="inlineStr">
        <is>
          <t>django-reversion</t>
        </is>
      </c>
      <c r="F6870">
        <f>=1.8.0</f>
        <v/>
      </c>
      <c r="G6870" t="inlineStr">
        <is>
          <t>django-reversion</t>
        </is>
      </c>
      <c r="H6870" t="inlineStr">
        <is>
          <t>&gt;=1.8.0</t>
        </is>
      </c>
    </row>
    <row r="6871">
      <c r="A6871" t="inlineStr">
        <is>
          <t>modoboa</t>
        </is>
      </c>
      <c r="B6871" t="inlineStr">
        <is>
          <t>cfce433e42421d4f9087651d6370cf5b8a80f642</t>
        </is>
      </c>
      <c r="C6871" t="inlineStr">
        <is>
          <t>2014-12-31 11:48:58+00:00</t>
        </is>
      </c>
      <c r="D6871" t="inlineStr">
        <is>
          <t>verchange</t>
        </is>
      </c>
      <c r="E6871" t="inlineStr">
        <is>
          <t>south</t>
        </is>
      </c>
      <c r="F6871" t="inlineStr">
        <is>
          <t>&gt;=1.0</t>
        </is>
      </c>
      <c r="G6871" t="inlineStr">
        <is>
          <t>south</t>
        </is>
      </c>
      <c r="H6871" t="inlineStr"/>
    </row>
    <row r="6872">
      <c r="A6872" t="inlineStr">
        <is>
          <t>modoboa</t>
        </is>
      </c>
      <c r="B6872" t="inlineStr">
        <is>
          <t>cfce433e42421d4f9087651d6370cf5b8a80f642</t>
        </is>
      </c>
      <c r="C6872" t="inlineStr">
        <is>
          <t>2014-12-31 11:48:58+00:00</t>
        </is>
      </c>
      <c r="D6872" t="inlineStr">
        <is>
          <t>verchange</t>
        </is>
      </c>
      <c r="E6872" t="inlineStr">
        <is>
          <t>factory-boy</t>
        </is>
      </c>
      <c r="F6872" t="inlineStr">
        <is>
          <t>&lt;2.4</t>
        </is>
      </c>
      <c r="G6872" t="inlineStr">
        <is>
          <t>factory-boy</t>
        </is>
      </c>
      <c r="H6872" t="inlineStr"/>
    </row>
    <row r="6873">
      <c r="A6873" t="inlineStr">
        <is>
          <t>modoboa</t>
        </is>
      </c>
      <c r="B6873" t="inlineStr">
        <is>
          <t>cfce433e42421d4f9087651d6370cf5b8a80f642</t>
        </is>
      </c>
      <c r="C6873" t="inlineStr">
        <is>
          <t>2014-12-31 11:48:58+00:00</t>
        </is>
      </c>
      <c r="D6873" t="inlineStr">
        <is>
          <t>verchange</t>
        </is>
      </c>
      <c r="E6873" t="inlineStr">
        <is>
          <t>django-reversion</t>
        </is>
      </c>
      <c r="F6873">
        <f>=1.8.5</f>
        <v/>
      </c>
      <c r="G6873" t="inlineStr">
        <is>
          <t>django-reversion</t>
        </is>
      </c>
      <c r="H6873">
        <f>=1.8.0</f>
        <v/>
      </c>
    </row>
    <row r="6874">
      <c r="A6874" t="inlineStr">
        <is>
          <t>modoboa</t>
        </is>
      </c>
      <c r="B6874" t="inlineStr">
        <is>
          <t>cfce433e42421d4f9087651d6370cf5b8a80f642</t>
        </is>
      </c>
      <c r="C6874" t="inlineStr">
        <is>
          <t>2014-12-31 11:48:58+00:00</t>
        </is>
      </c>
      <c r="D6874" t="inlineStr">
        <is>
          <t>verchange</t>
        </is>
      </c>
      <c r="E6874" t="inlineStr">
        <is>
          <t>django</t>
        </is>
      </c>
      <c r="F6874" t="inlineStr">
        <is>
          <t>&gt;=1.6;&lt;1.7</t>
        </is>
      </c>
      <c r="G6874" t="inlineStr">
        <is>
          <t>django</t>
        </is>
      </c>
      <c r="H6874" t="inlineStr">
        <is>
          <t>&lt;1.6;&gt;=1.5</t>
        </is>
      </c>
    </row>
    <row r="6875">
      <c r="A6875" t="inlineStr">
        <is>
          <t>modoboa</t>
        </is>
      </c>
      <c r="B6875" t="inlineStr">
        <is>
          <t>cfce433e42421d4f9087651d6370cf5b8a80f642</t>
        </is>
      </c>
      <c r="C6875" t="inlineStr">
        <is>
          <t>2014-12-31 11:48:58+00:00</t>
        </is>
      </c>
      <c r="D6875" t="inlineStr">
        <is>
          <t>add</t>
        </is>
      </c>
      <c r="E6875" t="inlineStr">
        <is>
          <t>django-versionfield2</t>
        </is>
      </c>
      <c r="F6875" t="inlineStr">
        <is>
          <t>&gt;=0.3.3</t>
        </is>
      </c>
      <c r="G6875" t="inlineStr"/>
      <c r="H6875" t="inlineStr"/>
    </row>
    <row r="6876">
      <c r="A6876" t="inlineStr">
        <is>
          <t>modoboa</t>
        </is>
      </c>
      <c r="B6876" t="inlineStr">
        <is>
          <t>cfce433e42421d4f9087651d6370cf5b8a80f642</t>
        </is>
      </c>
      <c r="C6876" t="inlineStr">
        <is>
          <t>2014-12-31 11:48:58+00:00</t>
        </is>
      </c>
      <c r="D6876" t="inlineStr">
        <is>
          <t>add</t>
        </is>
      </c>
      <c r="E6876" t="inlineStr">
        <is>
          <t>requests</t>
        </is>
      </c>
      <c r="F6876" t="inlineStr"/>
      <c r="G6876" t="inlineStr"/>
      <c r="H6876" t="inlineStr"/>
    </row>
    <row r="6877">
      <c r="A6877" t="inlineStr">
        <is>
          <t>modoboa</t>
        </is>
      </c>
      <c r="B6877" t="inlineStr">
        <is>
          <t>7841d8454b592b2069d02cbe406c2362600a86e1</t>
        </is>
      </c>
      <c r="C6877" t="inlineStr">
        <is>
          <t>2015-04-30 12:59:14+00:00</t>
        </is>
      </c>
      <c r="D6877" t="inlineStr">
        <is>
          <t>verchange</t>
        </is>
      </c>
      <c r="E6877" t="inlineStr">
        <is>
          <t>factory-boy</t>
        </is>
      </c>
      <c r="F6877" t="inlineStr">
        <is>
          <t>&gt;=2.4</t>
        </is>
      </c>
      <c r="G6877" t="inlineStr">
        <is>
          <t>factory-boy</t>
        </is>
      </c>
      <c r="H6877" t="inlineStr">
        <is>
          <t>&lt;2.4</t>
        </is>
      </c>
    </row>
    <row r="6878">
      <c r="A6878" t="inlineStr">
        <is>
          <t>modoboa</t>
        </is>
      </c>
      <c r="B6878" t="inlineStr">
        <is>
          <t>7841d8454b592b2069d02cbe406c2362600a86e1</t>
        </is>
      </c>
      <c r="C6878" t="inlineStr">
        <is>
          <t>2015-04-30 12:59:14+00:00</t>
        </is>
      </c>
      <c r="D6878" t="inlineStr">
        <is>
          <t>verchange</t>
        </is>
      </c>
      <c r="E6878" t="inlineStr">
        <is>
          <t>django</t>
        </is>
      </c>
      <c r="F6878" t="inlineStr">
        <is>
          <t>&gt;=1.7;&lt;1.8</t>
        </is>
      </c>
      <c r="G6878" t="inlineStr">
        <is>
          <t>django</t>
        </is>
      </c>
      <c r="H6878" t="inlineStr">
        <is>
          <t>&gt;=1.6;&lt;1.7</t>
        </is>
      </c>
    </row>
    <row r="6879">
      <c r="A6879" t="inlineStr">
        <is>
          <t>modoboa</t>
        </is>
      </c>
      <c r="B6879" t="inlineStr">
        <is>
          <t>7841d8454b592b2069d02cbe406c2362600a86e1</t>
        </is>
      </c>
      <c r="C6879" t="inlineStr">
        <is>
          <t>2015-04-30 12:59:14+00:00</t>
        </is>
      </c>
      <c r="D6879" t="inlineStr">
        <is>
          <t>rem</t>
        </is>
      </c>
      <c r="E6879" t="inlineStr"/>
      <c r="F6879" t="inlineStr"/>
      <c r="G6879" t="inlineStr">
        <is>
          <t>south</t>
        </is>
      </c>
      <c r="H6879" t="inlineStr">
        <is>
          <t>&gt;=1.0</t>
        </is>
      </c>
    </row>
    <row r="6880">
      <c r="A6880" t="inlineStr">
        <is>
          <t>modoboa</t>
        </is>
      </c>
      <c r="B6880" t="inlineStr">
        <is>
          <t>7841d8454b592b2069d02cbe406c2362600a86e1</t>
        </is>
      </c>
      <c r="C6880" t="inlineStr">
        <is>
          <t>2015-04-30 12:59:14+00:00</t>
        </is>
      </c>
      <c r="D6880" t="inlineStr">
        <is>
          <t>rem</t>
        </is>
      </c>
      <c r="E6880" t="inlineStr"/>
      <c r="F6880" t="inlineStr"/>
      <c r="G6880" t="inlineStr">
        <is>
          <t>lxml</t>
        </is>
      </c>
      <c r="H6880" t="inlineStr"/>
    </row>
    <row r="6881">
      <c r="A6881" t="inlineStr">
        <is>
          <t>modoboa</t>
        </is>
      </c>
      <c r="B6881" t="inlineStr">
        <is>
          <t>7841d8454b592b2069d02cbe406c2362600a86e1</t>
        </is>
      </c>
      <c r="C6881" t="inlineStr">
        <is>
          <t>2015-04-30 12:59:14+00:00</t>
        </is>
      </c>
      <c r="D6881" t="inlineStr">
        <is>
          <t>rem</t>
        </is>
      </c>
      <c r="E6881" t="inlineStr"/>
      <c r="F6881" t="inlineStr"/>
      <c r="G6881" t="inlineStr">
        <is>
          <t>sievelib</t>
        </is>
      </c>
      <c r="H6881" t="inlineStr"/>
    </row>
    <row r="6882">
      <c r="A6882" t="inlineStr">
        <is>
          <t>modoboa</t>
        </is>
      </c>
      <c r="B6882" t="inlineStr">
        <is>
          <t>7841d8454b592b2069d02cbe406c2362600a86e1</t>
        </is>
      </c>
      <c r="C6882" t="inlineStr">
        <is>
          <t>2015-04-30 12:59:14+00:00</t>
        </is>
      </c>
      <c r="D6882" t="inlineStr">
        <is>
          <t>rem</t>
        </is>
      </c>
      <c r="E6882" t="inlineStr"/>
      <c r="F6882" t="inlineStr"/>
      <c r="G6882" t="inlineStr">
        <is>
          <t>chardet</t>
        </is>
      </c>
      <c r="H6882" t="inlineStr"/>
    </row>
    <row r="6883">
      <c r="A6883" t="inlineStr">
        <is>
          <t>modoboa</t>
        </is>
      </c>
      <c r="B6883" t="inlineStr">
        <is>
          <t>7841d8454b592b2069d02cbe406c2362600a86e1</t>
        </is>
      </c>
      <c r="C6883" t="inlineStr">
        <is>
          <t>2015-04-30 12:59:14+00:00</t>
        </is>
      </c>
      <c r="D6883" t="inlineStr">
        <is>
          <t>rem</t>
        </is>
      </c>
      <c r="E6883" t="inlineStr"/>
      <c r="F6883" t="inlineStr"/>
      <c r="G6883" t="inlineStr">
        <is>
          <t>rfc6266</t>
        </is>
      </c>
      <c r="H6883" t="inlineStr"/>
    </row>
    <row r="6884">
      <c r="A6884" t="inlineStr">
        <is>
          <t>modoboa</t>
        </is>
      </c>
      <c r="B6884" t="inlineStr">
        <is>
          <t>24ece682de9e4b1b2aad2662f31858ed1c07e5c3</t>
        </is>
      </c>
      <c r="C6884" t="inlineStr">
        <is>
          <t>2015-06-11 17:43:52+00:00</t>
        </is>
      </c>
      <c r="D6884" t="inlineStr">
        <is>
          <t>add</t>
        </is>
      </c>
      <c r="E6884" t="inlineStr">
        <is>
          <t>django-xforwardedfor-middleware</t>
        </is>
      </c>
      <c r="F6884" t="inlineStr"/>
      <c r="G6884" t="inlineStr"/>
      <c r="H6884" t="inlineStr"/>
    </row>
    <row r="6885">
      <c r="A6885" t="inlineStr">
        <is>
          <t>modoboa</t>
        </is>
      </c>
      <c r="B6885" t="inlineStr">
        <is>
          <t>68e9310654f795d7da2a0f3a46d3e6a97af614cc</t>
        </is>
      </c>
      <c r="C6885" t="inlineStr">
        <is>
          <t>2015-06-18 19:05:42+00:00</t>
        </is>
      </c>
      <c r="D6885" t="inlineStr">
        <is>
          <t>add</t>
        </is>
      </c>
      <c r="E6885" t="inlineStr">
        <is>
          <t>django-xforwardedfor-middleware</t>
        </is>
      </c>
      <c r="F6885" t="inlineStr"/>
      <c r="G6885" t="inlineStr"/>
      <c r="H6885" t="inlineStr"/>
    </row>
    <row r="6886">
      <c r="A6886" t="inlineStr">
        <is>
          <t>modoboa</t>
        </is>
      </c>
      <c r="B6886" t="inlineStr">
        <is>
          <t>8d270a05dfe08a11d690545639362e0be0f90f84</t>
        </is>
      </c>
      <c r="C6886" t="inlineStr">
        <is>
          <t>2015-10-21 08:33:17+00:00</t>
        </is>
      </c>
      <c r="D6886" t="inlineStr">
        <is>
          <t>add</t>
        </is>
      </c>
      <c r="E6886" t="inlineStr">
        <is>
          <t>django-passwords</t>
        </is>
      </c>
      <c r="F6886">
        <f>=0.3.4</f>
        <v/>
      </c>
      <c r="G6886" t="inlineStr"/>
      <c r="H6886" t="inlineStr"/>
    </row>
    <row r="6887">
      <c r="A6887" t="inlineStr">
        <is>
          <t>modoboa</t>
        </is>
      </c>
      <c r="B6887" t="inlineStr">
        <is>
          <t>f081275a61e6f76b49c2acbddc9b418f24cb364a</t>
        </is>
      </c>
      <c r="C6887" t="inlineStr">
        <is>
          <t>2015-12-02 14:41:46+00:00</t>
        </is>
      </c>
      <c r="D6887" t="inlineStr">
        <is>
          <t>verchange</t>
        </is>
      </c>
      <c r="E6887" t="inlineStr">
        <is>
          <t>django-reversion</t>
        </is>
      </c>
      <c r="F6887">
        <f>=1.9.3</f>
        <v/>
      </c>
      <c r="G6887" t="inlineStr">
        <is>
          <t>django-reversion</t>
        </is>
      </c>
      <c r="H6887">
        <f>=1.8.5</f>
        <v/>
      </c>
    </row>
    <row r="6888">
      <c r="A6888" t="inlineStr">
        <is>
          <t>modoboa</t>
        </is>
      </c>
      <c r="B6888" t="inlineStr">
        <is>
          <t>f081275a61e6f76b49c2acbddc9b418f24cb364a</t>
        </is>
      </c>
      <c r="C6888" t="inlineStr">
        <is>
          <t>2015-12-02 14:41:46+00:00</t>
        </is>
      </c>
      <c r="D6888" t="inlineStr">
        <is>
          <t>verchange</t>
        </is>
      </c>
      <c r="E6888" t="inlineStr">
        <is>
          <t>django</t>
        </is>
      </c>
      <c r="F6888" t="inlineStr">
        <is>
          <t>&lt;1.9;&gt;=1.8</t>
        </is>
      </c>
      <c r="G6888" t="inlineStr">
        <is>
          <t>django</t>
        </is>
      </c>
      <c r="H6888" t="inlineStr">
        <is>
          <t>&gt;=1.7;&lt;1.8</t>
        </is>
      </c>
    </row>
    <row r="6889">
      <c r="A6889" t="inlineStr">
        <is>
          <t>modoboa</t>
        </is>
      </c>
      <c r="B6889" t="inlineStr">
        <is>
          <t>f081275a61e6f76b49c2acbddc9b418f24cb364a</t>
        </is>
      </c>
      <c r="C6889" t="inlineStr">
        <is>
          <t>2015-12-02 14:41:46+00:00</t>
        </is>
      </c>
      <c r="D6889" t="inlineStr">
        <is>
          <t>add</t>
        </is>
      </c>
      <c r="E6889" t="inlineStr">
        <is>
          <t>rfc6266</t>
        </is>
      </c>
      <c r="F6889" t="inlineStr"/>
      <c r="G6889" t="inlineStr"/>
      <c r="H6889" t="inlineStr"/>
    </row>
    <row r="6890">
      <c r="A6890" t="inlineStr">
        <is>
          <t>modoboa</t>
        </is>
      </c>
      <c r="B6890" t="inlineStr">
        <is>
          <t>f081275a61e6f76b49c2acbddc9b418f24cb364a</t>
        </is>
      </c>
      <c r="C6890" t="inlineStr">
        <is>
          <t>2015-12-02 14:41:46+00:00</t>
        </is>
      </c>
      <c r="D6890" t="inlineStr">
        <is>
          <t>add</t>
        </is>
      </c>
      <c r="E6890" t="inlineStr">
        <is>
          <t>progressbar</t>
        </is>
      </c>
      <c r="F6890">
        <f>=2.3</f>
        <v/>
      </c>
      <c r="G6890" t="inlineStr"/>
      <c r="H6890" t="inlineStr"/>
    </row>
    <row r="6891">
      <c r="A6891" t="inlineStr">
        <is>
          <t>modoboa</t>
        </is>
      </c>
      <c r="B6891" t="inlineStr">
        <is>
          <t>f081275a61e6f76b49c2acbddc9b418f24cb364a</t>
        </is>
      </c>
      <c r="C6891" t="inlineStr">
        <is>
          <t>2015-12-02 14:41:46+00:00</t>
        </is>
      </c>
      <c r="D6891" t="inlineStr">
        <is>
          <t>add</t>
        </is>
      </c>
      <c r="E6891" t="inlineStr">
        <is>
          <t>djangorestframework</t>
        </is>
      </c>
      <c r="F6891">
        <f>=3.3.1</f>
        <v/>
      </c>
      <c r="G6891" t="inlineStr"/>
      <c r="H6891" t="inlineStr"/>
    </row>
    <row r="6892">
      <c r="A6892" t="inlineStr">
        <is>
          <t>modoboa</t>
        </is>
      </c>
      <c r="B6892" t="inlineStr">
        <is>
          <t>cb63ea6404ee499a1e13a1b77dff20d5267ff941</t>
        </is>
      </c>
      <c r="C6892" t="inlineStr">
        <is>
          <t>2015-12-04 20:34:40+00:00</t>
        </is>
      </c>
      <c r="D6892" t="inlineStr">
        <is>
          <t>verchange</t>
        </is>
      </c>
      <c r="E6892" t="inlineStr">
        <is>
          <t>django</t>
        </is>
      </c>
      <c r="F6892">
        <f>=1.8.7</f>
        <v/>
      </c>
      <c r="G6892" t="inlineStr">
        <is>
          <t>django</t>
        </is>
      </c>
      <c r="H6892" t="inlineStr">
        <is>
          <t>&lt;1.9;&gt;=1.8</t>
        </is>
      </c>
    </row>
    <row r="6893">
      <c r="A6893" t="inlineStr">
        <is>
          <t>modoboa</t>
        </is>
      </c>
      <c r="B6893" t="inlineStr">
        <is>
          <t>1b00e979c0a9e664b3d46390f1745d51f0ee674d</t>
        </is>
      </c>
      <c r="C6893" t="inlineStr">
        <is>
          <t>2016-01-28 08:12:24+00:00</t>
        </is>
      </c>
      <c r="D6893" t="inlineStr">
        <is>
          <t>verchange</t>
        </is>
      </c>
      <c r="E6893" t="inlineStr">
        <is>
          <t>django</t>
        </is>
      </c>
      <c r="F6893" t="inlineStr">
        <is>
          <t>&lt;=1.8.99</t>
        </is>
      </c>
      <c r="G6893" t="inlineStr">
        <is>
          <t>django</t>
        </is>
      </c>
      <c r="H6893">
        <f>=1.8.7</f>
        <v/>
      </c>
    </row>
    <row r="6894">
      <c r="A6894" t="inlineStr">
        <is>
          <t>modoboa</t>
        </is>
      </c>
      <c r="B6894" t="inlineStr">
        <is>
          <t>1b00e979c0a9e664b3d46390f1745d51f0ee674d</t>
        </is>
      </c>
      <c r="C6894" t="inlineStr">
        <is>
          <t>2016-01-28 08:12:24+00:00</t>
        </is>
      </c>
      <c r="D6894" t="inlineStr">
        <is>
          <t>add</t>
        </is>
      </c>
      <c r="E6894" t="inlineStr">
        <is>
          <t>django-subcommand2</t>
        </is>
      </c>
      <c r="F6894">
        <f>=0.1.1</f>
        <v/>
      </c>
      <c r="G6894" t="inlineStr"/>
      <c r="H6894" t="inlineStr"/>
    </row>
    <row r="6895">
      <c r="A6895" t="inlineStr">
        <is>
          <t>modoboa</t>
        </is>
      </c>
      <c r="B6895" t="inlineStr">
        <is>
          <t>56edc89c968e16cdb1c6f5527241bc0d3619699c</t>
        </is>
      </c>
      <c r="C6895" t="inlineStr">
        <is>
          <t>2016-05-02 13:23:46+00:00</t>
        </is>
      </c>
      <c r="D6895" t="inlineStr">
        <is>
          <t>verchange</t>
        </is>
      </c>
      <c r="E6895" t="inlineStr">
        <is>
          <t>passlib</t>
        </is>
      </c>
      <c r="F6895">
        <f>=1.6.5</f>
        <v/>
      </c>
      <c r="G6895" t="inlineStr">
        <is>
          <t>passlib</t>
        </is>
      </c>
      <c r="H6895" t="inlineStr"/>
    </row>
    <row r="6896">
      <c r="A6896" t="inlineStr">
        <is>
          <t>modoboa</t>
        </is>
      </c>
      <c r="B6896" t="inlineStr">
        <is>
          <t>56edc89c968e16cdb1c6f5527241bc0d3619699c</t>
        </is>
      </c>
      <c r="C6896" t="inlineStr">
        <is>
          <t>2016-05-02 13:23:46+00:00</t>
        </is>
      </c>
      <c r="D6896" t="inlineStr">
        <is>
          <t>verchange</t>
        </is>
      </c>
      <c r="E6896" t="inlineStr">
        <is>
          <t>django-passwords</t>
        </is>
      </c>
      <c r="F6896">
        <f>=0.3.10</f>
        <v/>
      </c>
      <c r="G6896" t="inlineStr">
        <is>
          <t>django-passwords</t>
        </is>
      </c>
      <c r="H6896">
        <f>=0.3.4</f>
        <v/>
      </c>
    </row>
    <row r="6897">
      <c r="A6897" t="inlineStr">
        <is>
          <t>modoboa</t>
        </is>
      </c>
      <c r="B6897" t="inlineStr">
        <is>
          <t>56edc89c968e16cdb1c6f5527241bc0d3619699c</t>
        </is>
      </c>
      <c r="C6897" t="inlineStr">
        <is>
          <t>2016-05-02 13:23:46+00:00</t>
        </is>
      </c>
      <c r="D6897" t="inlineStr">
        <is>
          <t>verchange</t>
        </is>
      </c>
      <c r="E6897" t="inlineStr">
        <is>
          <t>django-reversion</t>
        </is>
      </c>
      <c r="F6897">
        <f>=1.10.2</f>
        <v/>
      </c>
      <c r="G6897" t="inlineStr">
        <is>
          <t>django-reversion</t>
        </is>
      </c>
      <c r="H6897">
        <f>=1.9.3</f>
        <v/>
      </c>
    </row>
    <row r="6898">
      <c r="A6898" t="inlineStr">
        <is>
          <t>modoboa</t>
        </is>
      </c>
      <c r="B6898" t="inlineStr">
        <is>
          <t>56edc89c968e16cdb1c6f5527241bc0d3619699c</t>
        </is>
      </c>
      <c r="C6898" t="inlineStr">
        <is>
          <t>2016-05-02 13:23:46+00:00</t>
        </is>
      </c>
      <c r="D6898" t="inlineStr">
        <is>
          <t>verchange</t>
        </is>
      </c>
      <c r="E6898" t="inlineStr">
        <is>
          <t>django</t>
        </is>
      </c>
      <c r="F6898" t="inlineStr">
        <is>
          <t>&lt;=1.9.99;&gt;=1.9</t>
        </is>
      </c>
      <c r="G6898" t="inlineStr">
        <is>
          <t>django</t>
        </is>
      </c>
      <c r="H6898" t="inlineStr">
        <is>
          <t>&lt;=1.8.99</t>
        </is>
      </c>
    </row>
    <row r="6899">
      <c r="A6899" t="inlineStr">
        <is>
          <t>modoboa</t>
        </is>
      </c>
      <c r="B6899" t="inlineStr">
        <is>
          <t>56edc89c968e16cdb1c6f5527241bc0d3619699c</t>
        </is>
      </c>
      <c r="C6899" t="inlineStr">
        <is>
          <t>2016-05-02 13:23:46+00:00</t>
        </is>
      </c>
      <c r="D6899" t="inlineStr">
        <is>
          <t>add</t>
        </is>
      </c>
      <c r="E6899" t="inlineStr">
        <is>
          <t>bcrypt</t>
        </is>
      </c>
      <c r="F6899">
        <f>=2.0.0</f>
        <v/>
      </c>
      <c r="G6899" t="inlineStr"/>
      <c r="H6899" t="inlineStr"/>
    </row>
    <row r="6900">
      <c r="A6900" t="inlineStr">
        <is>
          <t>modoboa</t>
        </is>
      </c>
      <c r="B6900" t="inlineStr">
        <is>
          <t>56edc89c968e16cdb1c6f5527241bc0d3619699c</t>
        </is>
      </c>
      <c r="C6900" t="inlineStr">
        <is>
          <t>2016-05-02 13:23:46+00:00</t>
        </is>
      </c>
      <c r="D6900" t="inlineStr">
        <is>
          <t>add</t>
        </is>
      </c>
      <c r="E6900" t="inlineStr">
        <is>
          <t>django-rest-swagger</t>
        </is>
      </c>
      <c r="F6900">
        <f>=0.3.5</f>
        <v/>
      </c>
      <c r="G6900" t="inlineStr"/>
      <c r="H6900" t="inlineStr"/>
    </row>
    <row r="6901">
      <c r="A6901" t="inlineStr">
        <is>
          <t>modoboa</t>
        </is>
      </c>
      <c r="B6901" t="inlineStr">
        <is>
          <t>56edc89c968e16cdb1c6f5527241bc0d3619699c</t>
        </is>
      </c>
      <c r="C6901" t="inlineStr">
        <is>
          <t>2016-05-02 13:23:46+00:00</t>
        </is>
      </c>
      <c r="D6901" t="inlineStr">
        <is>
          <t>rem</t>
        </is>
      </c>
      <c r="E6901" t="inlineStr"/>
      <c r="F6901" t="inlineStr"/>
      <c r="G6901" t="inlineStr">
        <is>
          <t>factory-boy</t>
        </is>
      </c>
      <c r="H6901" t="inlineStr">
        <is>
          <t>&gt;=2.4</t>
        </is>
      </c>
    </row>
    <row r="6902">
      <c r="A6902" t="inlineStr">
        <is>
          <t>modoboa</t>
        </is>
      </c>
      <c r="B6902" t="inlineStr">
        <is>
          <t>4b016e679c0cbd86dbb9799dd3b271c45353e1b5</t>
        </is>
      </c>
      <c r="C6902" t="inlineStr">
        <is>
          <t>2016-09-16 15:19:10+00:00</t>
        </is>
      </c>
      <c r="D6902" t="inlineStr">
        <is>
          <t>add</t>
        </is>
      </c>
      <c r="E6902" t="inlineStr">
        <is>
          <t>gevent</t>
        </is>
      </c>
      <c r="F6902">
        <f>=1.1.1</f>
        <v/>
      </c>
      <c r="G6902" t="inlineStr"/>
      <c r="H6902" t="inlineStr"/>
    </row>
    <row r="6903">
      <c r="A6903" t="inlineStr">
        <is>
          <t>modoboa</t>
        </is>
      </c>
      <c r="B6903" t="inlineStr">
        <is>
          <t>4b016e679c0cbd86dbb9799dd3b271c45353e1b5</t>
        </is>
      </c>
      <c r="C6903" t="inlineStr">
        <is>
          <t>2016-09-16 15:19:10+00:00</t>
        </is>
      </c>
      <c r="D6903" t="inlineStr">
        <is>
          <t>add</t>
        </is>
      </c>
      <c r="E6903" t="inlineStr">
        <is>
          <t>ipaddress</t>
        </is>
      </c>
      <c r="F6903" t="inlineStr"/>
      <c r="G6903" t="inlineStr"/>
      <c r="H6903" t="inlineStr"/>
    </row>
    <row r="6904">
      <c r="A6904" t="inlineStr">
        <is>
          <t>modoboa</t>
        </is>
      </c>
      <c r="B6904" t="inlineStr">
        <is>
          <t>4b016e679c0cbd86dbb9799dd3b271c45353e1b5</t>
        </is>
      </c>
      <c r="C6904" t="inlineStr">
        <is>
          <t>2016-09-16 15:19:10+00:00</t>
        </is>
      </c>
      <c r="D6904" t="inlineStr">
        <is>
          <t>add</t>
        </is>
      </c>
      <c r="E6904" t="inlineStr">
        <is>
          <t>dnspython</t>
        </is>
      </c>
      <c r="F6904">
        <f>=1.12.0</f>
        <v/>
      </c>
      <c r="G6904" t="inlineStr"/>
      <c r="H6904" t="inlineStr"/>
    </row>
    <row r="6905">
      <c r="A6905" t="inlineStr">
        <is>
          <t>modoboa</t>
        </is>
      </c>
      <c r="B6905" t="inlineStr">
        <is>
          <t>4b016e679c0cbd86dbb9799dd3b271c45353e1b5</t>
        </is>
      </c>
      <c r="C6905" t="inlineStr">
        <is>
          <t>2016-09-16 15:19:10+00:00</t>
        </is>
      </c>
      <c r="D6905" t="inlineStr">
        <is>
          <t>add</t>
        </is>
      </c>
      <c r="E6905" t="inlineStr">
        <is>
          <t>jsonfield</t>
        </is>
      </c>
      <c r="F6905">
        <f>=1.0.3</f>
        <v/>
      </c>
      <c r="G6905" t="inlineStr"/>
      <c r="H6905" t="inlineStr"/>
    </row>
    <row r="6906">
      <c r="A6906" t="inlineStr">
        <is>
          <t>modoboa</t>
        </is>
      </c>
      <c r="B6906" t="inlineStr">
        <is>
          <t>4b016e679c0cbd86dbb9799dd3b271c45353e1b5</t>
        </is>
      </c>
      <c r="C6906" t="inlineStr">
        <is>
          <t>2016-09-16 15:19:10+00:00</t>
        </is>
      </c>
      <c r="D6906" t="inlineStr">
        <is>
          <t>add</t>
        </is>
      </c>
      <c r="E6906" t="inlineStr">
        <is>
          <t>py-dateutil</t>
        </is>
      </c>
      <c r="F6906">
        <f>=2.2</f>
        <v/>
      </c>
      <c r="G6906" t="inlineStr"/>
      <c r="H6906" t="inlineStr"/>
    </row>
    <row r="6907">
      <c r="A6907" t="inlineStr">
        <is>
          <t>modoboa</t>
        </is>
      </c>
      <c r="B6907" t="inlineStr">
        <is>
          <t>4b016e679c0cbd86dbb9799dd3b271c45353e1b5</t>
        </is>
      </c>
      <c r="C6907" t="inlineStr">
        <is>
          <t>2016-09-16 15:19:10+00:00</t>
        </is>
      </c>
      <c r="D6907" t="inlineStr">
        <is>
          <t>add</t>
        </is>
      </c>
      <c r="E6907" t="inlineStr">
        <is>
          <t>feedparser</t>
        </is>
      </c>
      <c r="F6907">
        <f>=5.2.1</f>
        <v/>
      </c>
      <c r="G6907" t="inlineStr"/>
      <c r="H6907" t="inlineStr"/>
    </row>
    <row r="6908">
      <c r="A6908" t="inlineStr">
        <is>
          <t>modoboa</t>
        </is>
      </c>
      <c r="B6908" t="inlineStr">
        <is>
          <t>6104aa11dfabda6cb6215f14510c05ececc195d9</t>
        </is>
      </c>
      <c r="C6908" t="inlineStr">
        <is>
          <t>2016-12-13 17:54:00+00:00</t>
        </is>
      </c>
      <c r="D6908" t="inlineStr">
        <is>
          <t>verchange</t>
        </is>
      </c>
      <c r="E6908" t="inlineStr">
        <is>
          <t>djangorestframework</t>
        </is>
      </c>
      <c r="F6908">
        <f>=3.3.3</f>
        <v/>
      </c>
      <c r="G6908" t="inlineStr">
        <is>
          <t>djangorestframework</t>
        </is>
      </c>
      <c r="H6908">
        <f>=3.3.1</f>
        <v/>
      </c>
    </row>
    <row r="6909">
      <c r="A6909" t="inlineStr">
        <is>
          <t>modoboa</t>
        </is>
      </c>
      <c r="B6909" t="inlineStr">
        <is>
          <t>540858b077f7a9175e57f42bbc5c8e8b1f6ee09f</t>
        </is>
      </c>
      <c r="C6909" t="inlineStr">
        <is>
          <t>2017-03-03 12:18:33+00:00</t>
        </is>
      </c>
      <c r="D6909" t="inlineStr">
        <is>
          <t>verchange</t>
        </is>
      </c>
      <c r="E6909" t="inlineStr">
        <is>
          <t>django-rest-swagger</t>
        </is>
      </c>
      <c r="F6909">
        <f>=0.3.10</f>
        <v/>
      </c>
      <c r="G6909" t="inlineStr">
        <is>
          <t>django-rest-swagger</t>
        </is>
      </c>
      <c r="H6909">
        <f>=0.3.5</f>
        <v/>
      </c>
    </row>
    <row r="6910">
      <c r="A6910" t="inlineStr">
        <is>
          <t>modoboa</t>
        </is>
      </c>
      <c r="B6910" t="inlineStr">
        <is>
          <t>540858b077f7a9175e57f42bbc5c8e8b1f6ee09f</t>
        </is>
      </c>
      <c r="C6910" t="inlineStr">
        <is>
          <t>2017-03-03 12:18:33+00:00</t>
        </is>
      </c>
      <c r="D6910" t="inlineStr">
        <is>
          <t>verchange</t>
        </is>
      </c>
      <c r="E6910" t="inlineStr">
        <is>
          <t>django-passwords</t>
        </is>
      </c>
      <c r="F6910">
        <f>=0.3.12</f>
        <v/>
      </c>
      <c r="G6910" t="inlineStr">
        <is>
          <t>django-passwords</t>
        </is>
      </c>
      <c r="H6910">
        <f>=0.3.10</f>
        <v/>
      </c>
    </row>
    <row r="6911">
      <c r="A6911" t="inlineStr">
        <is>
          <t>modoboa</t>
        </is>
      </c>
      <c r="B6911" t="inlineStr">
        <is>
          <t>540858b077f7a9175e57f42bbc5c8e8b1f6ee09f</t>
        </is>
      </c>
      <c r="C6911" t="inlineStr">
        <is>
          <t>2017-03-03 12:18:33+00:00</t>
        </is>
      </c>
      <c r="D6911" t="inlineStr">
        <is>
          <t>verchange</t>
        </is>
      </c>
      <c r="E6911" t="inlineStr">
        <is>
          <t>djangorestframework</t>
        </is>
      </c>
      <c r="F6911">
        <f>=3.5.3</f>
        <v/>
      </c>
      <c r="G6911" t="inlineStr">
        <is>
          <t>djangorestframework</t>
        </is>
      </c>
      <c r="H6911">
        <f>=3.3.3</f>
        <v/>
      </c>
    </row>
    <row r="6912">
      <c r="A6912" t="inlineStr">
        <is>
          <t>modoboa</t>
        </is>
      </c>
      <c r="B6912" t="inlineStr">
        <is>
          <t>540858b077f7a9175e57f42bbc5c8e8b1f6ee09f</t>
        </is>
      </c>
      <c r="C6912" t="inlineStr">
        <is>
          <t>2017-03-03 12:18:33+00:00</t>
        </is>
      </c>
      <c r="D6912" t="inlineStr">
        <is>
          <t>verchange</t>
        </is>
      </c>
      <c r="E6912" t="inlineStr">
        <is>
          <t>django</t>
        </is>
      </c>
      <c r="F6912" t="inlineStr">
        <is>
          <t>&gt;=1.10;&lt;=1.10.99</t>
        </is>
      </c>
      <c r="G6912" t="inlineStr">
        <is>
          <t>django</t>
        </is>
      </c>
      <c r="H6912" t="inlineStr">
        <is>
          <t>&lt;=1.9.99;&gt;=1.9</t>
        </is>
      </c>
    </row>
    <row r="6913">
      <c r="A6913" t="inlineStr">
        <is>
          <t>modoboa</t>
        </is>
      </c>
      <c r="B6913" t="inlineStr">
        <is>
          <t>1bca629c7038a10bd9b632918e4e063544ca4d94</t>
        </is>
      </c>
      <c r="C6913" t="inlineStr">
        <is>
          <t>2017-03-08 09:02:19+00:00</t>
        </is>
      </c>
      <c r="D6913" t="inlineStr">
        <is>
          <t>verchange</t>
        </is>
      </c>
      <c r="E6913" t="inlineStr">
        <is>
          <t>gevent</t>
        </is>
      </c>
      <c r="F6913">
        <f>=1.2.1</f>
        <v/>
      </c>
      <c r="G6913" t="inlineStr">
        <is>
          <t>gevent</t>
        </is>
      </c>
      <c r="H6913">
        <f>=1.1.1</f>
        <v/>
      </c>
    </row>
    <row r="6914">
      <c r="A6914" t="inlineStr">
        <is>
          <t>modoboa</t>
        </is>
      </c>
      <c r="B6914" t="inlineStr">
        <is>
          <t>1bca629c7038a10bd9b632918e4e063544ca4d94</t>
        </is>
      </c>
      <c r="C6914" t="inlineStr">
        <is>
          <t>2017-03-08 09:02:19+00:00</t>
        </is>
      </c>
      <c r="D6914" t="inlineStr">
        <is>
          <t>verchange</t>
        </is>
      </c>
      <c r="E6914" t="inlineStr">
        <is>
          <t>django-versionfield2</t>
        </is>
      </c>
      <c r="F6914" t="inlineStr">
        <is>
          <t>&gt;=0.5.0</t>
        </is>
      </c>
      <c r="G6914" t="inlineStr">
        <is>
          <t>django-versionfield2</t>
        </is>
      </c>
      <c r="H6914" t="inlineStr">
        <is>
          <t>&gt;=0.3.3</t>
        </is>
      </c>
    </row>
    <row r="6915">
      <c r="A6915" t="inlineStr">
        <is>
          <t>modoboa</t>
        </is>
      </c>
      <c r="B6915" t="inlineStr">
        <is>
          <t>c468019943738d7ee3738035341ed0e098f179de</t>
        </is>
      </c>
      <c r="C6915" t="inlineStr">
        <is>
          <t>2017-03-16 16:24:09+00:00</t>
        </is>
      </c>
      <c r="D6915" t="inlineStr">
        <is>
          <t>verchange</t>
        </is>
      </c>
      <c r="E6915" t="inlineStr">
        <is>
          <t>feedparser</t>
        </is>
      </c>
      <c r="F6915">
        <f>=5.2.1</f>
        <v/>
      </c>
      <c r="G6915" t="inlineStr">
        <is>
          <t>feedparser</t>
        </is>
      </c>
      <c r="H6915">
        <f>=5.2.1</f>
        <v/>
      </c>
    </row>
    <row r="6916">
      <c r="A6916" t="inlineStr">
        <is>
          <t>modoboa</t>
        </is>
      </c>
      <c r="B6916" t="inlineStr">
        <is>
          <t>c468019943738d7ee3738035341ed0e098f179de</t>
        </is>
      </c>
      <c r="C6916" t="inlineStr">
        <is>
          <t>2017-03-16 16:24:09+00:00</t>
        </is>
      </c>
      <c r="D6916" t="inlineStr">
        <is>
          <t>verchange</t>
        </is>
      </c>
      <c r="E6916" t="inlineStr">
        <is>
          <t>progressbar</t>
        </is>
      </c>
      <c r="F6916">
        <f>=2.3</f>
        <v/>
      </c>
      <c r="G6916" t="inlineStr">
        <is>
          <t>progressbar</t>
        </is>
      </c>
      <c r="H6916">
        <f>=2.3</f>
        <v/>
      </c>
    </row>
    <row r="6917">
      <c r="A6917" t="inlineStr">
        <is>
          <t>modoboa</t>
        </is>
      </c>
      <c r="B6917" t="inlineStr">
        <is>
          <t>c468019943738d7ee3738035341ed0e098f179de</t>
        </is>
      </c>
      <c r="C6917" t="inlineStr">
        <is>
          <t>2017-03-16 16:24:09+00:00</t>
        </is>
      </c>
      <c r="D6917" t="inlineStr">
        <is>
          <t>verchange</t>
        </is>
      </c>
      <c r="E6917" t="inlineStr">
        <is>
          <t>django-passwords</t>
        </is>
      </c>
      <c r="F6917">
        <f>=0.3.12</f>
        <v/>
      </c>
      <c r="G6917" t="inlineStr">
        <is>
          <t>django-passwords</t>
        </is>
      </c>
      <c r="H6917">
        <f>=0.3.12</f>
        <v/>
      </c>
    </row>
    <row r="6918">
      <c r="A6918" t="inlineStr">
        <is>
          <t>modoboa</t>
        </is>
      </c>
      <c r="B6918" t="inlineStr">
        <is>
          <t>c468019943738d7ee3738035341ed0e098f179de</t>
        </is>
      </c>
      <c r="C6918" t="inlineStr">
        <is>
          <t>2017-03-16 16:24:09+00:00</t>
        </is>
      </c>
      <c r="D6918" t="inlineStr">
        <is>
          <t>verchange</t>
        </is>
      </c>
      <c r="E6918" t="inlineStr">
        <is>
          <t>pycrypto</t>
        </is>
      </c>
      <c r="F6918" t="inlineStr"/>
      <c r="G6918" t="inlineStr">
        <is>
          <t>pycrypto</t>
        </is>
      </c>
      <c r="H6918" t="inlineStr"/>
    </row>
    <row r="6919">
      <c r="A6919" t="inlineStr">
        <is>
          <t>modoboa</t>
        </is>
      </c>
      <c r="B6919" t="inlineStr">
        <is>
          <t>c468019943738d7ee3738035341ed0e098f179de</t>
        </is>
      </c>
      <c r="C6919" t="inlineStr">
        <is>
          <t>2017-03-16 16:24:09+00:00</t>
        </is>
      </c>
      <c r="D6919" t="inlineStr">
        <is>
          <t>verchange</t>
        </is>
      </c>
      <c r="E6919" t="inlineStr">
        <is>
          <t>djangorestframework</t>
        </is>
      </c>
      <c r="F6919">
        <f>=3.6.2</f>
        <v/>
      </c>
      <c r="G6919" t="inlineStr">
        <is>
          <t>djangorestframework</t>
        </is>
      </c>
      <c r="H6919">
        <f>=3.5.3</f>
        <v/>
      </c>
    </row>
    <row r="6920">
      <c r="A6920" t="inlineStr">
        <is>
          <t>modoboa</t>
        </is>
      </c>
      <c r="B6920" t="inlineStr">
        <is>
          <t>c468019943738d7ee3738035341ed0e098f179de</t>
        </is>
      </c>
      <c r="C6920" t="inlineStr">
        <is>
          <t>2017-03-16 16:24:09+00:00</t>
        </is>
      </c>
      <c r="D6920" t="inlineStr">
        <is>
          <t>verchange</t>
        </is>
      </c>
      <c r="E6920" t="inlineStr">
        <is>
          <t>requests</t>
        </is>
      </c>
      <c r="F6920" t="inlineStr"/>
      <c r="G6920" t="inlineStr">
        <is>
          <t>requests</t>
        </is>
      </c>
      <c r="H6920" t="inlineStr"/>
    </row>
    <row r="6921">
      <c r="A6921" t="inlineStr">
        <is>
          <t>modoboa</t>
        </is>
      </c>
      <c r="B6921" t="inlineStr">
        <is>
          <t>c468019943738d7ee3738035341ed0e098f179de</t>
        </is>
      </c>
      <c r="C6921" t="inlineStr">
        <is>
          <t>2017-03-16 16:24:09+00:00</t>
        </is>
      </c>
      <c r="D6921" t="inlineStr">
        <is>
          <t>verchange</t>
        </is>
      </c>
      <c r="E6921" t="inlineStr">
        <is>
          <t>rfc6266</t>
        </is>
      </c>
      <c r="F6921" t="inlineStr"/>
      <c r="G6921" t="inlineStr">
        <is>
          <t>rfc6266</t>
        </is>
      </c>
      <c r="H6921" t="inlineStr"/>
    </row>
    <row r="6922">
      <c r="A6922" t="inlineStr">
        <is>
          <t>modoboa</t>
        </is>
      </c>
      <c r="B6922" t="inlineStr">
        <is>
          <t>c468019943738d7ee3738035341ed0e098f179de</t>
        </is>
      </c>
      <c r="C6922" t="inlineStr">
        <is>
          <t>2017-03-16 16:24:09+00:00</t>
        </is>
      </c>
      <c r="D6922" t="inlineStr">
        <is>
          <t>verchange</t>
        </is>
      </c>
      <c r="E6922" t="inlineStr">
        <is>
          <t>dnspython</t>
        </is>
      </c>
      <c r="F6922">
        <f>=1.12.0</f>
        <v/>
      </c>
      <c r="G6922" t="inlineStr">
        <is>
          <t>dnspython</t>
        </is>
      </c>
      <c r="H6922">
        <f>=1.12.0</f>
        <v/>
      </c>
    </row>
    <row r="6923">
      <c r="A6923" t="inlineStr">
        <is>
          <t>modoboa</t>
        </is>
      </c>
      <c r="B6923" t="inlineStr">
        <is>
          <t>c468019943738d7ee3738035341ed0e098f179de</t>
        </is>
      </c>
      <c r="C6923" t="inlineStr">
        <is>
          <t>2017-03-16 16:24:09+00:00</t>
        </is>
      </c>
      <c r="D6923" t="inlineStr">
        <is>
          <t>verchange</t>
        </is>
      </c>
      <c r="E6923" t="inlineStr">
        <is>
          <t>passlib</t>
        </is>
      </c>
      <c r="F6923">
        <f>=1.6.5</f>
        <v/>
      </c>
      <c r="G6923" t="inlineStr">
        <is>
          <t>passlib</t>
        </is>
      </c>
      <c r="H6923">
        <f>=1.6.5</f>
        <v/>
      </c>
    </row>
    <row r="6924">
      <c r="A6924" t="inlineStr">
        <is>
          <t>modoboa</t>
        </is>
      </c>
      <c r="B6924" t="inlineStr">
        <is>
          <t>c468019943738d7ee3738035341ed0e098f179de</t>
        </is>
      </c>
      <c r="C6924" t="inlineStr">
        <is>
          <t>2017-03-16 16:24:09+00:00</t>
        </is>
      </c>
      <c r="D6924" t="inlineStr">
        <is>
          <t>verchange</t>
        </is>
      </c>
      <c r="E6924" t="inlineStr">
        <is>
          <t>django-subcommand2</t>
        </is>
      </c>
      <c r="F6924">
        <f>=0.1.1</f>
        <v/>
      </c>
      <c r="G6924" t="inlineStr">
        <is>
          <t>django-subcommand2</t>
        </is>
      </c>
      <c r="H6924">
        <f>=0.1.1</f>
        <v/>
      </c>
    </row>
    <row r="6925">
      <c r="A6925" t="inlineStr">
        <is>
          <t>modoboa</t>
        </is>
      </c>
      <c r="B6925" t="inlineStr">
        <is>
          <t>c468019943738d7ee3738035341ed0e098f179de</t>
        </is>
      </c>
      <c r="C6925" t="inlineStr">
        <is>
          <t>2017-03-16 16:24:09+00:00</t>
        </is>
      </c>
      <c r="D6925" t="inlineStr">
        <is>
          <t>verchange</t>
        </is>
      </c>
      <c r="E6925" t="inlineStr">
        <is>
          <t>django-xforwardedfor-middleware</t>
        </is>
      </c>
      <c r="F6925" t="inlineStr"/>
      <c r="G6925" t="inlineStr">
        <is>
          <t>django-xforwardedfor-middleware</t>
        </is>
      </c>
      <c r="H6925" t="inlineStr"/>
    </row>
    <row r="6926">
      <c r="A6926" t="inlineStr">
        <is>
          <t>modoboa</t>
        </is>
      </c>
      <c r="B6926" t="inlineStr">
        <is>
          <t>c468019943738d7ee3738035341ed0e098f179de</t>
        </is>
      </c>
      <c r="C6926" t="inlineStr">
        <is>
          <t>2017-03-16 16:24:09+00:00</t>
        </is>
      </c>
      <c r="D6926" t="inlineStr">
        <is>
          <t>verchange</t>
        </is>
      </c>
      <c r="E6926" t="inlineStr">
        <is>
          <t>django-versionfield2</t>
        </is>
      </c>
      <c r="F6926" t="inlineStr">
        <is>
          <t>&gt;=0.5.0</t>
        </is>
      </c>
      <c r="G6926" t="inlineStr">
        <is>
          <t>django-versionfield2</t>
        </is>
      </c>
      <c r="H6926" t="inlineStr">
        <is>
          <t>&gt;=0.5.0</t>
        </is>
      </c>
    </row>
    <row r="6927">
      <c r="A6927" t="inlineStr">
        <is>
          <t>modoboa</t>
        </is>
      </c>
      <c r="B6927" t="inlineStr">
        <is>
          <t>c468019943738d7ee3738035341ed0e098f179de</t>
        </is>
      </c>
      <c r="C6927" t="inlineStr">
        <is>
          <t>2017-03-16 16:24:09+00:00</t>
        </is>
      </c>
      <c r="D6927" t="inlineStr">
        <is>
          <t>add</t>
        </is>
      </c>
      <c r="E6927" t="inlineStr">
        <is>
          <t>django-ckeditor</t>
        </is>
      </c>
      <c r="F6927">
        <f>=5.2.1</f>
        <v/>
      </c>
      <c r="G6927" t="inlineStr"/>
      <c r="H6927" t="inlineStr"/>
    </row>
    <row r="6928">
      <c r="A6928" t="inlineStr">
        <is>
          <t>modoboa</t>
        </is>
      </c>
      <c r="B6928" t="inlineStr">
        <is>
          <t>c468019943738d7ee3738035341ed0e098f179de</t>
        </is>
      </c>
      <c r="C6928" t="inlineStr">
        <is>
          <t>2017-03-16 16:24:09+00:00</t>
        </is>
      </c>
      <c r="D6928" t="inlineStr">
        <is>
          <t>add</t>
        </is>
      </c>
      <c r="E6928" t="inlineStr">
        <is>
          <t>coreapi</t>
        </is>
      </c>
      <c r="F6928">
        <f>=2.3.0</f>
        <v/>
      </c>
      <c r="G6928" t="inlineStr"/>
      <c r="H6928" t="inlineStr"/>
    </row>
    <row r="6929">
      <c r="A6929" t="inlineStr">
        <is>
          <t>modoboa</t>
        </is>
      </c>
      <c r="B6929" t="inlineStr">
        <is>
          <t>c468019943738d7ee3738035341ed0e098f179de</t>
        </is>
      </c>
      <c r="C6929" t="inlineStr">
        <is>
          <t>2017-03-16 16:24:09+00:00</t>
        </is>
      </c>
      <c r="D6929" t="inlineStr">
        <is>
          <t>add</t>
        </is>
      </c>
      <c r="E6929" t="inlineStr">
        <is>
          <t>coreapi-cli</t>
        </is>
      </c>
      <c r="F6929">
        <f>=1.0.6</f>
        <v/>
      </c>
      <c r="G6929" t="inlineStr"/>
      <c r="H6929" t="inlineStr"/>
    </row>
    <row r="6930">
      <c r="A6930" t="inlineStr">
        <is>
          <t>modoboa</t>
        </is>
      </c>
      <c r="B6930" t="inlineStr">
        <is>
          <t>c468019943738d7ee3738035341ed0e098f179de</t>
        </is>
      </c>
      <c r="C6930" t="inlineStr">
        <is>
          <t>2017-03-16 16:24:09+00:00</t>
        </is>
      </c>
      <c r="D6930" t="inlineStr">
        <is>
          <t>rem</t>
        </is>
      </c>
      <c r="E6930" t="inlineStr"/>
      <c r="F6930" t="inlineStr"/>
      <c r="G6930" t="inlineStr">
        <is>
          <t>django-rest-swagger</t>
        </is>
      </c>
      <c r="H6930">
        <f>=0.3.10</f>
        <v/>
      </c>
    </row>
    <row r="6931">
      <c r="A6931" t="inlineStr">
        <is>
          <t>modoboa</t>
        </is>
      </c>
      <c r="B6931" t="inlineStr">
        <is>
          <t>006848b93ee34717978f956a43d9546dc7cbfc69</t>
        </is>
      </c>
      <c r="C6931" t="inlineStr">
        <is>
          <t>2017-04-20 16:22:32+00:00</t>
        </is>
      </c>
      <c r="D6931" t="inlineStr">
        <is>
          <t>add</t>
        </is>
      </c>
      <c r="E6931" t="inlineStr">
        <is>
          <t>pytz</t>
        </is>
      </c>
      <c r="F6931" t="inlineStr"/>
      <c r="G6931" t="inlineStr"/>
      <c r="H6931" t="inlineStr"/>
    </row>
    <row r="6932">
      <c r="A6932" t="inlineStr">
        <is>
          <t>modoboa</t>
        </is>
      </c>
      <c r="B6932" t="inlineStr">
        <is>
          <t>8a3bc03b73a20ae28ad7d8a945f20fa96fe5a925</t>
        </is>
      </c>
      <c r="C6932" t="inlineStr">
        <is>
          <t>2017-06-30 07:44:38+00:00</t>
        </is>
      </c>
      <c r="D6932" t="inlineStr">
        <is>
          <t>verchange</t>
        </is>
      </c>
      <c r="E6932" t="inlineStr">
        <is>
          <t>dnspython</t>
        </is>
      </c>
      <c r="F6932">
        <f>=1.15.0</f>
        <v/>
      </c>
      <c r="G6932" t="inlineStr">
        <is>
          <t>dnspython</t>
        </is>
      </c>
      <c r="H6932">
        <f>=1.12.0</f>
        <v/>
      </c>
    </row>
    <row r="6933">
      <c r="A6933" t="inlineStr">
        <is>
          <t>modoboa</t>
        </is>
      </c>
      <c r="B6933" t="inlineStr">
        <is>
          <t>8a3bc03b73a20ae28ad7d8a945f20fa96fe5a925</t>
        </is>
      </c>
      <c r="C6933" t="inlineStr">
        <is>
          <t>2017-06-30 07:44:38+00:00</t>
        </is>
      </c>
      <c r="D6933" t="inlineStr">
        <is>
          <t>add</t>
        </is>
      </c>
      <c r="E6933" t="inlineStr">
        <is>
          <t>progressbar33</t>
        </is>
      </c>
      <c r="F6933">
        <f>=2.4</f>
        <v/>
      </c>
      <c r="G6933" t="inlineStr"/>
      <c r="H6933" t="inlineStr"/>
    </row>
    <row r="6934">
      <c r="A6934" t="inlineStr">
        <is>
          <t>modoboa</t>
        </is>
      </c>
      <c r="B6934" t="inlineStr">
        <is>
          <t>8a3bc03b73a20ae28ad7d8a945f20fa96fe5a925</t>
        </is>
      </c>
      <c r="C6934" t="inlineStr">
        <is>
          <t>2017-06-30 07:44:38+00:00</t>
        </is>
      </c>
      <c r="D6934" t="inlineStr">
        <is>
          <t>rem</t>
        </is>
      </c>
      <c r="E6934" t="inlineStr"/>
      <c r="F6934" t="inlineStr"/>
      <c r="G6934" t="inlineStr">
        <is>
          <t>django-passwords</t>
        </is>
      </c>
      <c r="H6934">
        <f>=0.3.12</f>
        <v/>
      </c>
    </row>
    <row r="6935">
      <c r="A6935" t="inlineStr">
        <is>
          <t>modoboa</t>
        </is>
      </c>
      <c r="B6935" t="inlineStr">
        <is>
          <t>8a3bc03b73a20ae28ad7d8a945f20fa96fe5a925</t>
        </is>
      </c>
      <c r="C6935" t="inlineStr">
        <is>
          <t>2017-06-30 07:44:38+00:00</t>
        </is>
      </c>
      <c r="D6935" t="inlineStr">
        <is>
          <t>rem</t>
        </is>
      </c>
      <c r="E6935" t="inlineStr"/>
      <c r="F6935" t="inlineStr"/>
      <c r="G6935" t="inlineStr">
        <is>
          <t>progressbar</t>
        </is>
      </c>
      <c r="H6935">
        <f>=2.3</f>
        <v/>
      </c>
    </row>
    <row r="6936">
      <c r="A6936" t="inlineStr">
        <is>
          <t>modoboa</t>
        </is>
      </c>
      <c r="B6936" t="inlineStr">
        <is>
          <t>215fdc6dcfec5c626586bd91149b5399f2a133a1</t>
        </is>
      </c>
      <c r="C6936" t="inlineStr">
        <is>
          <t>2017-07-28 13:40:15+00:00</t>
        </is>
      </c>
      <c r="D6936" t="inlineStr">
        <is>
          <t>verchange</t>
        </is>
      </c>
      <c r="E6936" t="inlineStr">
        <is>
          <t>passlib</t>
        </is>
      </c>
      <c r="F6936">
        <f>=1.7.1</f>
        <v/>
      </c>
      <c r="G6936" t="inlineStr">
        <is>
          <t>passlib</t>
        </is>
      </c>
      <c r="H6936">
        <f>=1.6.5</f>
        <v/>
      </c>
    </row>
    <row r="6937">
      <c r="A6937" t="inlineStr">
        <is>
          <t>modoboa</t>
        </is>
      </c>
      <c r="B6937" t="inlineStr">
        <is>
          <t>215fdc6dcfec5c626586bd91149b5399f2a133a1</t>
        </is>
      </c>
      <c r="C6937" t="inlineStr">
        <is>
          <t>2017-07-28 13:40:15+00:00</t>
        </is>
      </c>
      <c r="D6937" t="inlineStr">
        <is>
          <t>verchange</t>
        </is>
      </c>
      <c r="E6937" t="inlineStr">
        <is>
          <t>coreapi</t>
        </is>
      </c>
      <c r="F6937">
        <f>=2.3.1</f>
        <v/>
      </c>
      <c r="G6937" t="inlineStr">
        <is>
          <t>coreapi</t>
        </is>
      </c>
      <c r="H6937">
        <f>=2.3.0</f>
        <v/>
      </c>
    </row>
    <row r="6938">
      <c r="A6938" t="inlineStr">
        <is>
          <t>modoboa</t>
        </is>
      </c>
      <c r="B6938" t="inlineStr">
        <is>
          <t>215fdc6dcfec5c626586bd91149b5399f2a133a1</t>
        </is>
      </c>
      <c r="C6938" t="inlineStr">
        <is>
          <t>2017-07-28 13:40:15+00:00</t>
        </is>
      </c>
      <c r="D6938" t="inlineStr">
        <is>
          <t>verchange</t>
        </is>
      </c>
      <c r="E6938" t="inlineStr">
        <is>
          <t>djangorestframework</t>
        </is>
      </c>
      <c r="F6938">
        <f>=3.6.3</f>
        <v/>
      </c>
      <c r="G6938" t="inlineStr">
        <is>
          <t>djangorestframework</t>
        </is>
      </c>
      <c r="H6938">
        <f>=3.6.2</f>
        <v/>
      </c>
    </row>
    <row r="6939">
      <c r="A6939" t="inlineStr">
        <is>
          <t>modoboa</t>
        </is>
      </c>
      <c r="B6939" t="inlineStr">
        <is>
          <t>215fdc6dcfec5c626586bd91149b5399f2a133a1</t>
        </is>
      </c>
      <c r="C6939" t="inlineStr">
        <is>
          <t>2017-07-28 13:40:15+00:00</t>
        </is>
      </c>
      <c r="D6939" t="inlineStr">
        <is>
          <t>verchange</t>
        </is>
      </c>
      <c r="E6939" t="inlineStr">
        <is>
          <t>bcrypt</t>
        </is>
      </c>
      <c r="F6939">
        <f>=3.1.3</f>
        <v/>
      </c>
      <c r="G6939" t="inlineStr">
        <is>
          <t>bcrypt</t>
        </is>
      </c>
      <c r="H6939">
        <f>=2.0.0</f>
        <v/>
      </c>
    </row>
    <row r="6940">
      <c r="A6940" t="inlineStr">
        <is>
          <t>modoboa</t>
        </is>
      </c>
      <c r="B6940" t="inlineStr">
        <is>
          <t>215fdc6dcfec5c626586bd91149b5399f2a133a1</t>
        </is>
      </c>
      <c r="C6940" t="inlineStr">
        <is>
          <t>2017-07-28 13:40:15+00:00</t>
        </is>
      </c>
      <c r="D6940" t="inlineStr">
        <is>
          <t>add</t>
        </is>
      </c>
      <c r="E6940" t="inlineStr">
        <is>
          <t>cryptography</t>
        </is>
      </c>
      <c r="F6940" t="inlineStr"/>
      <c r="G6940" t="inlineStr"/>
      <c r="H6940" t="inlineStr"/>
    </row>
    <row r="6941">
      <c r="A6941" t="inlineStr">
        <is>
          <t>modoboa</t>
        </is>
      </c>
      <c r="B6941" t="inlineStr">
        <is>
          <t>215fdc6dcfec5c626586bd91149b5399f2a133a1</t>
        </is>
      </c>
      <c r="C6941" t="inlineStr">
        <is>
          <t>2017-07-28 13:40:15+00:00</t>
        </is>
      </c>
      <c r="D6941" t="inlineStr">
        <is>
          <t>rem</t>
        </is>
      </c>
      <c r="E6941" t="inlineStr"/>
      <c r="F6941" t="inlineStr"/>
      <c r="G6941" t="inlineStr">
        <is>
          <t>pycrypto</t>
        </is>
      </c>
      <c r="H6941" t="inlineStr"/>
    </row>
    <row r="6942">
      <c r="A6942" t="inlineStr">
        <is>
          <t>modoboa</t>
        </is>
      </c>
      <c r="B6942" t="inlineStr">
        <is>
          <t>363c91d9f3e03b4d6ecf17192a37d546a4b6af8d</t>
        </is>
      </c>
      <c r="C6942" t="inlineStr">
        <is>
          <t>2018-01-25 09:35:14+00:00</t>
        </is>
      </c>
      <c r="D6942" t="inlineStr">
        <is>
          <t>verchange</t>
        </is>
      </c>
      <c r="E6942" t="inlineStr">
        <is>
          <t>gevent</t>
        </is>
      </c>
      <c r="F6942">
        <f>=1.2.2</f>
        <v/>
      </c>
      <c r="G6942" t="inlineStr">
        <is>
          <t>gevent</t>
        </is>
      </c>
      <c r="H6942">
        <f>=1.2.1</f>
        <v/>
      </c>
    </row>
    <row r="6943">
      <c r="A6943" t="inlineStr">
        <is>
          <t>modoboa</t>
        </is>
      </c>
      <c r="B6943" t="inlineStr">
        <is>
          <t>363c91d9f3e03b4d6ecf17192a37d546a4b6af8d</t>
        </is>
      </c>
      <c r="C6943" t="inlineStr">
        <is>
          <t>2018-01-25 09:35:14+00:00</t>
        </is>
      </c>
      <c r="D6943" t="inlineStr">
        <is>
          <t>verchange</t>
        </is>
      </c>
      <c r="E6943" t="inlineStr">
        <is>
          <t>djangorestframework</t>
        </is>
      </c>
      <c r="F6943">
        <f>=3.7.3</f>
        <v/>
      </c>
      <c r="G6943" t="inlineStr">
        <is>
          <t>djangorestframework</t>
        </is>
      </c>
      <c r="H6943">
        <f>=3.6.3</f>
        <v/>
      </c>
    </row>
    <row r="6944">
      <c r="A6944" t="inlineStr">
        <is>
          <t>modoboa</t>
        </is>
      </c>
      <c r="B6944" t="inlineStr">
        <is>
          <t>363c91d9f3e03b4d6ecf17192a37d546a4b6af8d</t>
        </is>
      </c>
      <c r="C6944" t="inlineStr">
        <is>
          <t>2018-01-25 09:35:14+00:00</t>
        </is>
      </c>
      <c r="D6944" t="inlineStr">
        <is>
          <t>verchange</t>
        </is>
      </c>
      <c r="E6944" t="inlineStr">
        <is>
          <t>django-reversion</t>
        </is>
      </c>
      <c r="F6944">
        <f>=2.0.12</f>
        <v/>
      </c>
      <c r="G6944" t="inlineStr">
        <is>
          <t>django-reversion</t>
        </is>
      </c>
      <c r="H6944">
        <f>=1.10.2</f>
        <v/>
      </c>
    </row>
    <row r="6945">
      <c r="A6945" t="inlineStr">
        <is>
          <t>modoboa</t>
        </is>
      </c>
      <c r="B6945" t="inlineStr">
        <is>
          <t>363c91d9f3e03b4d6ecf17192a37d546a4b6af8d</t>
        </is>
      </c>
      <c r="C6945" t="inlineStr">
        <is>
          <t>2018-01-25 09:35:14+00:00</t>
        </is>
      </c>
      <c r="D6945" t="inlineStr">
        <is>
          <t>verchange</t>
        </is>
      </c>
      <c r="E6945" t="inlineStr">
        <is>
          <t>django-ckeditor</t>
        </is>
      </c>
      <c r="F6945">
        <f>=5.2.2</f>
        <v/>
      </c>
      <c r="G6945" t="inlineStr">
        <is>
          <t>django-ckeditor</t>
        </is>
      </c>
      <c r="H6945">
        <f>=5.2.1</f>
        <v/>
      </c>
    </row>
    <row r="6946">
      <c r="A6946" t="inlineStr">
        <is>
          <t>modoboa</t>
        </is>
      </c>
      <c r="B6946" t="inlineStr">
        <is>
          <t>363c91d9f3e03b4d6ecf17192a37d546a4b6af8d</t>
        </is>
      </c>
      <c r="C6946" t="inlineStr">
        <is>
          <t>2018-01-25 09:35:14+00:00</t>
        </is>
      </c>
      <c r="D6946" t="inlineStr">
        <is>
          <t>verchange</t>
        </is>
      </c>
      <c r="E6946" t="inlineStr">
        <is>
          <t>django-xforwardedfor-middleware</t>
        </is>
      </c>
      <c r="F6946">
        <f>=2.0</f>
        <v/>
      </c>
      <c r="G6946" t="inlineStr">
        <is>
          <t>django-xforwardedfor-middleware</t>
        </is>
      </c>
      <c r="H6946" t="inlineStr"/>
    </row>
    <row r="6947">
      <c r="A6947" t="inlineStr">
        <is>
          <t>modoboa</t>
        </is>
      </c>
      <c r="B6947" t="inlineStr">
        <is>
          <t>363c91d9f3e03b4d6ecf17192a37d546a4b6af8d</t>
        </is>
      </c>
      <c r="C6947" t="inlineStr">
        <is>
          <t>2018-01-25 09:35:14+00:00</t>
        </is>
      </c>
      <c r="D6947" t="inlineStr">
        <is>
          <t>verchange</t>
        </is>
      </c>
      <c r="E6947" t="inlineStr">
        <is>
          <t>bcrypt</t>
        </is>
      </c>
      <c r="F6947">
        <f>=3.1.4</f>
        <v/>
      </c>
      <c r="G6947" t="inlineStr">
        <is>
          <t>bcrypt</t>
        </is>
      </c>
      <c r="H6947">
        <f>=3.1.3</f>
        <v/>
      </c>
    </row>
    <row r="6948">
      <c r="A6948" t="inlineStr">
        <is>
          <t>modoboa</t>
        </is>
      </c>
      <c r="B6948" t="inlineStr">
        <is>
          <t>363c91d9f3e03b4d6ecf17192a37d546a4b6af8d</t>
        </is>
      </c>
      <c r="C6948" t="inlineStr">
        <is>
          <t>2018-01-25 09:35:14+00:00</t>
        </is>
      </c>
      <c r="D6948" t="inlineStr">
        <is>
          <t>verchange</t>
        </is>
      </c>
      <c r="E6948" t="inlineStr">
        <is>
          <t>coreapi</t>
        </is>
      </c>
      <c r="F6948">
        <f>=2.3.3</f>
        <v/>
      </c>
      <c r="G6948" t="inlineStr">
        <is>
          <t>coreapi</t>
        </is>
      </c>
      <c r="H6948">
        <f>=2.3.1</f>
        <v/>
      </c>
    </row>
    <row r="6949">
      <c r="A6949" t="inlineStr">
        <is>
          <t>modoboa</t>
        </is>
      </c>
      <c r="B6949" t="inlineStr">
        <is>
          <t>363c91d9f3e03b4d6ecf17192a37d546a4b6af8d</t>
        </is>
      </c>
      <c r="C6949" t="inlineStr">
        <is>
          <t>2018-01-25 09:35:14+00:00</t>
        </is>
      </c>
      <c r="D6949" t="inlineStr">
        <is>
          <t>verchange</t>
        </is>
      </c>
      <c r="E6949" t="inlineStr">
        <is>
          <t>jsonfield</t>
        </is>
      </c>
      <c r="F6949">
        <f>=2.0.2</f>
        <v/>
      </c>
      <c r="G6949" t="inlineStr">
        <is>
          <t>jsonfield</t>
        </is>
      </c>
      <c r="H6949">
        <f>=1.0.3</f>
        <v/>
      </c>
    </row>
    <row r="6950">
      <c r="A6950" t="inlineStr">
        <is>
          <t>modoboa</t>
        </is>
      </c>
      <c r="B6950" t="inlineStr">
        <is>
          <t>363c91d9f3e03b4d6ecf17192a37d546a4b6af8d</t>
        </is>
      </c>
      <c r="C6950" t="inlineStr">
        <is>
          <t>2018-01-25 09:35:14+00:00</t>
        </is>
      </c>
      <c r="D6950" t="inlineStr">
        <is>
          <t>verchange</t>
        </is>
      </c>
      <c r="E6950" t="inlineStr">
        <is>
          <t>django</t>
        </is>
      </c>
      <c r="F6950" t="inlineStr">
        <is>
          <t>&lt;=1.11.99;&gt;=1.11.8</t>
        </is>
      </c>
      <c r="G6950" t="inlineStr">
        <is>
          <t>django</t>
        </is>
      </c>
      <c r="H6950" t="inlineStr">
        <is>
          <t>&gt;=1.10;&lt;=1.10.99</t>
        </is>
      </c>
    </row>
    <row r="6951">
      <c r="A6951" t="inlineStr">
        <is>
          <t>modoboa</t>
        </is>
      </c>
      <c r="B6951" t="inlineStr">
        <is>
          <t>363c91d9f3e03b4d6ecf17192a37d546a4b6af8d</t>
        </is>
      </c>
      <c r="C6951" t="inlineStr">
        <is>
          <t>2018-01-25 09:35:14+00:00</t>
        </is>
      </c>
      <c r="D6951" t="inlineStr">
        <is>
          <t>add</t>
        </is>
      </c>
      <c r="E6951" t="inlineStr">
        <is>
          <t>django-braces</t>
        </is>
      </c>
      <c r="F6951">
        <f>=1.11.0</f>
        <v/>
      </c>
      <c r="G6951" t="inlineStr"/>
      <c r="H6951" t="inlineStr"/>
    </row>
    <row r="6952">
      <c r="A6952" t="inlineStr">
        <is>
          <t>modoboa</t>
        </is>
      </c>
      <c r="B6952" t="inlineStr">
        <is>
          <t>363c91d9f3e03b4d6ecf17192a37d546a4b6af8d</t>
        </is>
      </c>
      <c r="C6952" t="inlineStr">
        <is>
          <t>2018-01-25 09:35:14+00:00</t>
        </is>
      </c>
      <c r="D6952" t="inlineStr">
        <is>
          <t>add</t>
        </is>
      </c>
      <c r="E6952" t="inlineStr">
        <is>
          <t>lxml</t>
        </is>
      </c>
      <c r="F6952" t="inlineStr"/>
      <c r="G6952" t="inlineStr"/>
      <c r="H6952" t="inlineStr"/>
    </row>
    <row r="6953">
      <c r="A6953" t="inlineStr">
        <is>
          <t>modoboa</t>
        </is>
      </c>
      <c r="B6953" t="inlineStr">
        <is>
          <t>363c91d9f3e03b4d6ecf17192a37d546a4b6af8d</t>
        </is>
      </c>
      <c r="C6953" t="inlineStr">
        <is>
          <t>2018-01-25 09:35:14+00:00</t>
        </is>
      </c>
      <c r="D6953" t="inlineStr">
        <is>
          <t>add</t>
        </is>
      </c>
      <c r="E6953" t="inlineStr">
        <is>
          <t>backports.csv</t>
        </is>
      </c>
      <c r="F6953" t="inlineStr"/>
      <c r="G6953" t="inlineStr"/>
      <c r="H6953" t="inlineStr"/>
    </row>
    <row r="6954">
      <c r="A6954" t="inlineStr">
        <is>
          <t>modoboa</t>
        </is>
      </c>
      <c r="B6954" t="inlineStr">
        <is>
          <t>363c91d9f3e03b4d6ecf17192a37d546a4b6af8d</t>
        </is>
      </c>
      <c r="C6954" t="inlineStr">
        <is>
          <t>2018-01-25 09:35:14+00:00</t>
        </is>
      </c>
      <c r="D6954" t="inlineStr">
        <is>
          <t>rem</t>
        </is>
      </c>
      <c r="E6954" t="inlineStr"/>
      <c r="F6954" t="inlineStr"/>
      <c r="G6954" t="inlineStr">
        <is>
          <t>django-versionfield2</t>
        </is>
      </c>
      <c r="H6954" t="inlineStr">
        <is>
          <t>&gt;=0.5.0</t>
        </is>
      </c>
    </row>
    <row r="6955">
      <c r="A6955" t="inlineStr">
        <is>
          <t>modoboa</t>
        </is>
      </c>
      <c r="B6955" t="inlineStr">
        <is>
          <t>83d0564c27fa1e016f011b50f94a07278532cd6c</t>
        </is>
      </c>
      <c r="C6955" t="inlineStr">
        <is>
          <t>2018-02-09 13:37:07+00:00</t>
        </is>
      </c>
      <c r="D6955" t="inlineStr">
        <is>
          <t>add</t>
        </is>
      </c>
      <c r="E6955" t="inlineStr">
        <is>
          <t>chardet</t>
        </is>
      </c>
      <c r="F6955" t="inlineStr"/>
      <c r="G6955" t="inlineStr"/>
      <c r="H6955" t="inlineStr"/>
    </row>
    <row r="6956">
      <c r="A6956" t="inlineStr">
        <is>
          <t>modoboa</t>
        </is>
      </c>
      <c r="B6956" t="inlineStr">
        <is>
          <t>075096ce7eaf4820978c599729c050146e3c35f1</t>
        </is>
      </c>
      <c r="C6956" t="inlineStr">
        <is>
          <t>2018-04-06 10:08:00+00:00</t>
        </is>
      </c>
      <c r="D6956" t="inlineStr">
        <is>
          <t>verchange</t>
        </is>
      </c>
      <c r="E6956" t="inlineStr">
        <is>
          <t>ipaddress</t>
        </is>
      </c>
      <c r="F6956" t="inlineStr"/>
      <c r="G6956" t="inlineStr">
        <is>
          <t>ipaddress</t>
        </is>
      </c>
      <c r="H6956" t="inlineStr"/>
    </row>
    <row r="6957">
      <c r="A6957" t="inlineStr">
        <is>
          <t>modoboa</t>
        </is>
      </c>
      <c r="B6957" t="inlineStr">
        <is>
          <t>075096ce7eaf4820978c599729c050146e3c35f1</t>
        </is>
      </c>
      <c r="C6957" t="inlineStr">
        <is>
          <t>2018-04-06 10:08:00+00:00</t>
        </is>
      </c>
      <c r="D6957" t="inlineStr">
        <is>
          <t>verchange</t>
        </is>
      </c>
      <c r="E6957" t="inlineStr">
        <is>
          <t>backports.csv</t>
        </is>
      </c>
      <c r="F6957" t="inlineStr"/>
      <c r="G6957" t="inlineStr">
        <is>
          <t>backports.csv</t>
        </is>
      </c>
      <c r="H6957" t="inlineStr"/>
    </row>
    <row r="6958">
      <c r="A6958" t="inlineStr">
        <is>
          <t>modoboa</t>
        </is>
      </c>
      <c r="B6958" t="inlineStr">
        <is>
          <t>075096ce7eaf4820978c599729c050146e3c35f1</t>
        </is>
      </c>
      <c r="C6958" t="inlineStr">
        <is>
          <t>2018-04-06 10:08:00+00:00</t>
        </is>
      </c>
      <c r="D6958" t="inlineStr">
        <is>
          <t>rem</t>
        </is>
      </c>
      <c r="E6958" t="inlineStr"/>
      <c r="F6958" t="inlineStr"/>
      <c r="G6958" t="inlineStr">
        <is>
          <t>argparse</t>
        </is>
      </c>
      <c r="H6958" t="inlineStr"/>
    </row>
    <row r="6959">
      <c r="A6959" t="inlineStr">
        <is>
          <t>modoboa</t>
        </is>
      </c>
      <c r="B6959" t="inlineStr">
        <is>
          <t>5c40da695b506344927589594202c46586022336</t>
        </is>
      </c>
      <c r="C6959" t="inlineStr">
        <is>
          <t>2018-05-12 16:32:28+00:00</t>
        </is>
      </c>
      <c r="D6959" t="inlineStr">
        <is>
          <t>add</t>
        </is>
      </c>
      <c r="E6959" t="inlineStr">
        <is>
          <t>Pillow</t>
        </is>
      </c>
      <c r="F6959" t="inlineStr"/>
      <c r="G6959" t="inlineStr"/>
      <c r="H6959" t="inlineStr"/>
    </row>
    <row r="6960">
      <c r="A6960" t="inlineStr">
        <is>
          <t>modoboa</t>
        </is>
      </c>
      <c r="B6960" t="inlineStr">
        <is>
          <t>3cfdcff53ea5f98b79891a0f970d93e4fdeacbcb</t>
        </is>
      </c>
      <c r="C6960" t="inlineStr">
        <is>
          <t>2019-01-31 18:16:39+00:00</t>
        </is>
      </c>
      <c r="D6960" t="inlineStr">
        <is>
          <t>verchange</t>
        </is>
      </c>
      <c r="E6960" t="inlineStr">
        <is>
          <t>gevent</t>
        </is>
      </c>
      <c r="F6960">
        <f>=1.4.0</f>
        <v/>
      </c>
      <c r="G6960" t="inlineStr">
        <is>
          <t>gevent</t>
        </is>
      </c>
      <c r="H6960">
        <f>=1.2.2</f>
        <v/>
      </c>
    </row>
    <row r="6961">
      <c r="A6961" t="inlineStr">
        <is>
          <t>modoboa</t>
        </is>
      </c>
      <c r="B6961" t="inlineStr">
        <is>
          <t>e27912e1aa2c5eaa74e85b137e8848780969084e</t>
        </is>
      </c>
      <c r="C6961" t="inlineStr">
        <is>
          <t>2020-05-06 12:53:40+00:00</t>
        </is>
      </c>
      <c r="D6961" t="inlineStr">
        <is>
          <t>verchange</t>
        </is>
      </c>
      <c r="E6961" t="inlineStr">
        <is>
          <t>django-braces</t>
        </is>
      </c>
      <c r="F6961">
        <f>=1.14.0</f>
        <v/>
      </c>
      <c r="G6961" t="inlineStr">
        <is>
          <t>django-braces</t>
        </is>
      </c>
      <c r="H6961">
        <f>=1.11.0</f>
        <v/>
      </c>
    </row>
    <row r="6962">
      <c r="A6962" t="inlineStr">
        <is>
          <t>modoboa</t>
        </is>
      </c>
      <c r="B6962" t="inlineStr">
        <is>
          <t>e27912e1aa2c5eaa74e85b137e8848780969084e</t>
        </is>
      </c>
      <c r="C6962" t="inlineStr">
        <is>
          <t>2020-05-06 12:53:40+00:00</t>
        </is>
      </c>
      <c r="D6962" t="inlineStr">
        <is>
          <t>verchange</t>
        </is>
      </c>
      <c r="E6962" t="inlineStr">
        <is>
          <t>djangorestframework</t>
        </is>
      </c>
      <c r="F6962" t="inlineStr">
        <is>
          <t>&gt;=3.11;&lt;3.12</t>
        </is>
      </c>
      <c r="G6962" t="inlineStr">
        <is>
          <t>djangorestframework</t>
        </is>
      </c>
      <c r="H6962">
        <f>=3.7.3</f>
        <v/>
      </c>
    </row>
    <row r="6963">
      <c r="A6963" t="inlineStr">
        <is>
          <t>modoboa</t>
        </is>
      </c>
      <c r="B6963" t="inlineStr">
        <is>
          <t>e27912e1aa2c5eaa74e85b137e8848780969084e</t>
        </is>
      </c>
      <c r="C6963" t="inlineStr">
        <is>
          <t>2020-05-06 12:53:40+00:00</t>
        </is>
      </c>
      <c r="D6963" t="inlineStr">
        <is>
          <t>verchange</t>
        </is>
      </c>
      <c r="E6963" t="inlineStr">
        <is>
          <t>django-reversion</t>
        </is>
      </c>
      <c r="F6963">
        <f>=3.0.5</f>
        <v/>
      </c>
      <c r="G6963" t="inlineStr">
        <is>
          <t>django-reversion</t>
        </is>
      </c>
      <c r="H6963">
        <f>=2.0.12</f>
        <v/>
      </c>
    </row>
    <row r="6964">
      <c r="A6964" t="inlineStr">
        <is>
          <t>modoboa</t>
        </is>
      </c>
      <c r="B6964" t="inlineStr">
        <is>
          <t>e27912e1aa2c5eaa74e85b137e8848780969084e</t>
        </is>
      </c>
      <c r="C6964" t="inlineStr">
        <is>
          <t>2020-05-06 12:53:40+00:00</t>
        </is>
      </c>
      <c r="D6964" t="inlineStr">
        <is>
          <t>verchange</t>
        </is>
      </c>
      <c r="E6964" t="inlineStr">
        <is>
          <t>django-ckeditor</t>
        </is>
      </c>
      <c r="F6964">
        <f>=5.8.0</f>
        <v/>
      </c>
      <c r="G6964" t="inlineStr">
        <is>
          <t>django-ckeditor</t>
        </is>
      </c>
      <c r="H6964">
        <f>=5.2.2</f>
        <v/>
      </c>
    </row>
    <row r="6965">
      <c r="A6965" t="inlineStr">
        <is>
          <t>modoboa</t>
        </is>
      </c>
      <c r="B6965" t="inlineStr">
        <is>
          <t>e27912e1aa2c5eaa74e85b137e8848780969084e</t>
        </is>
      </c>
      <c r="C6965" t="inlineStr">
        <is>
          <t>2020-05-06 12:53:40+00:00</t>
        </is>
      </c>
      <c r="D6965" t="inlineStr">
        <is>
          <t>verchange</t>
        </is>
      </c>
      <c r="E6965" t="inlineStr">
        <is>
          <t>bcrypt</t>
        </is>
      </c>
      <c r="F6965" t="inlineStr"/>
      <c r="G6965" t="inlineStr">
        <is>
          <t>bcrypt</t>
        </is>
      </c>
      <c r="H6965">
        <f>=3.1.4</f>
        <v/>
      </c>
    </row>
    <row r="6966">
      <c r="A6966" t="inlineStr">
        <is>
          <t>modoboa</t>
        </is>
      </c>
      <c r="B6966" t="inlineStr">
        <is>
          <t>e27912e1aa2c5eaa74e85b137e8848780969084e</t>
        </is>
      </c>
      <c r="C6966" t="inlineStr">
        <is>
          <t>2020-05-06 12:53:40+00:00</t>
        </is>
      </c>
      <c r="D6966" t="inlineStr">
        <is>
          <t>verchange</t>
        </is>
      </c>
      <c r="E6966" t="inlineStr">
        <is>
          <t>dnspython</t>
        </is>
      </c>
      <c r="F6966">
        <f>=1.16.0</f>
        <v/>
      </c>
      <c r="G6966" t="inlineStr">
        <is>
          <t>dnspython</t>
        </is>
      </c>
      <c r="H6966">
        <f>=1.15.0</f>
        <v/>
      </c>
    </row>
    <row r="6967">
      <c r="A6967" t="inlineStr">
        <is>
          <t>modoboa</t>
        </is>
      </c>
      <c r="B6967" t="inlineStr">
        <is>
          <t>e27912e1aa2c5eaa74e85b137e8848780969084e</t>
        </is>
      </c>
      <c r="C6967" t="inlineStr">
        <is>
          <t>2020-05-06 12:53:40+00:00</t>
        </is>
      </c>
      <c r="D6967" t="inlineStr">
        <is>
          <t>verchange</t>
        </is>
      </c>
      <c r="E6967" t="inlineStr">
        <is>
          <t>passlib</t>
        </is>
      </c>
      <c r="F6967">
        <f>=1.7.2</f>
        <v/>
      </c>
      <c r="G6967" t="inlineStr">
        <is>
          <t>passlib</t>
        </is>
      </c>
      <c r="H6967">
        <f>=1.7.1</f>
        <v/>
      </c>
    </row>
    <row r="6968">
      <c r="A6968" t="inlineStr">
        <is>
          <t>modoboa</t>
        </is>
      </c>
      <c r="B6968" t="inlineStr">
        <is>
          <t>e27912e1aa2c5eaa74e85b137e8848780969084e</t>
        </is>
      </c>
      <c r="C6968" t="inlineStr">
        <is>
          <t>2020-05-06 12:53:40+00:00</t>
        </is>
      </c>
      <c r="D6968" t="inlineStr">
        <is>
          <t>verchange</t>
        </is>
      </c>
      <c r="E6968" t="inlineStr">
        <is>
          <t>django</t>
        </is>
      </c>
      <c r="F6968" t="inlineStr">
        <is>
          <t>&lt;2.3;&gt;=2.2</t>
        </is>
      </c>
      <c r="G6968" t="inlineStr">
        <is>
          <t>django</t>
        </is>
      </c>
      <c r="H6968" t="inlineStr">
        <is>
          <t>&lt;=1.11.99;&gt;=1.11.8</t>
        </is>
      </c>
    </row>
    <row r="6969">
      <c r="A6969" t="inlineStr">
        <is>
          <t>modoboa</t>
        </is>
      </c>
      <c r="B6969" t="inlineStr">
        <is>
          <t>e27912e1aa2c5eaa74e85b137e8848780969084e</t>
        </is>
      </c>
      <c r="C6969" t="inlineStr">
        <is>
          <t>2020-05-06 12:53:40+00:00</t>
        </is>
      </c>
      <c r="D6969" t="inlineStr">
        <is>
          <t>add</t>
        </is>
      </c>
      <c r="E6969" t="inlineStr">
        <is>
          <t>django-phonenumber-field</t>
        </is>
      </c>
      <c r="F6969">
        <f>=4.0.0</f>
        <v/>
      </c>
      <c r="G6969" t="inlineStr"/>
      <c r="H6969" t="inlineStr"/>
    </row>
    <row r="6970">
      <c r="A6970" t="inlineStr">
        <is>
          <t>modoboa</t>
        </is>
      </c>
      <c r="B6970" t="inlineStr">
        <is>
          <t>e27912e1aa2c5eaa74e85b137e8848780969084e</t>
        </is>
      </c>
      <c r="C6970" t="inlineStr">
        <is>
          <t>2020-05-06 12:53:40+00:00</t>
        </is>
      </c>
      <c r="D6970" t="inlineStr">
        <is>
          <t>add</t>
        </is>
      </c>
      <c r="E6970" t="inlineStr">
        <is>
          <t>uritemplate</t>
        </is>
      </c>
      <c r="F6970" t="inlineStr"/>
      <c r="G6970" t="inlineStr"/>
      <c r="H6970" t="inlineStr"/>
    </row>
    <row r="6971">
      <c r="A6971" t="inlineStr">
        <is>
          <t>modoboa</t>
        </is>
      </c>
      <c r="B6971" t="inlineStr">
        <is>
          <t>e27912e1aa2c5eaa74e85b137e8848780969084e</t>
        </is>
      </c>
      <c r="C6971" t="inlineStr">
        <is>
          <t>2020-05-06 12:53:40+00:00</t>
        </is>
      </c>
      <c r="D6971" t="inlineStr">
        <is>
          <t>add</t>
        </is>
      </c>
      <c r="E6971" t="inlineStr">
        <is>
          <t>ovh</t>
        </is>
      </c>
      <c r="F6971" t="inlineStr"/>
      <c r="G6971" t="inlineStr"/>
      <c r="H6971" t="inlineStr"/>
    </row>
    <row r="6972">
      <c r="A6972" t="inlineStr">
        <is>
          <t>modoboa</t>
        </is>
      </c>
      <c r="B6972" t="inlineStr">
        <is>
          <t>e27912e1aa2c5eaa74e85b137e8848780969084e</t>
        </is>
      </c>
      <c r="C6972" t="inlineStr">
        <is>
          <t>2020-05-06 12:53:40+00:00</t>
        </is>
      </c>
      <c r="D6972" t="inlineStr">
        <is>
          <t>add</t>
        </is>
      </c>
      <c r="E6972" t="inlineStr">
        <is>
          <t>oath</t>
        </is>
      </c>
      <c r="F6972" t="inlineStr"/>
      <c r="G6972" t="inlineStr"/>
      <c r="H6972" t="inlineStr"/>
    </row>
    <row r="6973">
      <c r="A6973" t="inlineStr">
        <is>
          <t>modoboa</t>
        </is>
      </c>
      <c r="B6973" t="inlineStr">
        <is>
          <t>e27912e1aa2c5eaa74e85b137e8848780969084e</t>
        </is>
      </c>
      <c r="C6973" t="inlineStr">
        <is>
          <t>2020-05-06 12:53:40+00:00</t>
        </is>
      </c>
      <c r="D6973" t="inlineStr">
        <is>
          <t>rem</t>
        </is>
      </c>
      <c r="E6973" t="inlineStr"/>
      <c r="F6973" t="inlineStr"/>
      <c r="G6973" t="inlineStr">
        <is>
          <t>django-subcommand2</t>
        </is>
      </c>
      <c r="H6973">
        <f>=0.1.1</f>
        <v/>
      </c>
    </row>
    <row r="6974">
      <c r="A6974" t="inlineStr">
        <is>
          <t>modoboa</t>
        </is>
      </c>
      <c r="B6974" t="inlineStr">
        <is>
          <t>e27912e1aa2c5eaa74e85b137e8848780969084e</t>
        </is>
      </c>
      <c r="C6974" t="inlineStr">
        <is>
          <t>2020-05-06 12:53:40+00:00</t>
        </is>
      </c>
      <c r="D6974" t="inlineStr">
        <is>
          <t>rem</t>
        </is>
      </c>
      <c r="E6974" t="inlineStr"/>
      <c r="F6974" t="inlineStr"/>
      <c r="G6974" t="inlineStr">
        <is>
          <t>coreapi</t>
        </is>
      </c>
      <c r="H6974">
        <f>=2.3.3</f>
        <v/>
      </c>
    </row>
    <row r="6975">
      <c r="A6975" t="inlineStr">
        <is>
          <t>modoboa</t>
        </is>
      </c>
      <c r="B6975" t="inlineStr">
        <is>
          <t>e27912e1aa2c5eaa74e85b137e8848780969084e</t>
        </is>
      </c>
      <c r="C6975" t="inlineStr">
        <is>
          <t>2020-05-06 12:53:40+00:00</t>
        </is>
      </c>
      <c r="D6975" t="inlineStr">
        <is>
          <t>rem</t>
        </is>
      </c>
      <c r="E6975" t="inlineStr"/>
      <c r="F6975" t="inlineStr"/>
      <c r="G6975" t="inlineStr">
        <is>
          <t>coreapi-cli</t>
        </is>
      </c>
      <c r="H6975">
        <f>=1.0.6</f>
        <v/>
      </c>
    </row>
    <row r="6976">
      <c r="A6976" t="inlineStr">
        <is>
          <t>modoboa</t>
        </is>
      </c>
      <c r="B6976" t="inlineStr">
        <is>
          <t>e27912e1aa2c5eaa74e85b137e8848780969084e</t>
        </is>
      </c>
      <c r="C6976" t="inlineStr">
        <is>
          <t>2020-05-06 12:53:40+00:00</t>
        </is>
      </c>
      <c r="D6976" t="inlineStr">
        <is>
          <t>rem</t>
        </is>
      </c>
      <c r="E6976" t="inlineStr"/>
      <c r="F6976" t="inlineStr"/>
      <c r="G6976" t="inlineStr">
        <is>
          <t>ipaddress</t>
        </is>
      </c>
      <c r="H6976" t="inlineStr"/>
    </row>
    <row r="6977">
      <c r="A6977" t="inlineStr">
        <is>
          <t>modoboa</t>
        </is>
      </c>
      <c r="B6977" t="inlineStr">
        <is>
          <t>e27912e1aa2c5eaa74e85b137e8848780969084e</t>
        </is>
      </c>
      <c r="C6977" t="inlineStr">
        <is>
          <t>2020-05-06 12:53:40+00:00</t>
        </is>
      </c>
      <c r="D6977" t="inlineStr">
        <is>
          <t>rem</t>
        </is>
      </c>
      <c r="E6977" t="inlineStr"/>
      <c r="F6977" t="inlineStr"/>
      <c r="G6977" t="inlineStr">
        <is>
          <t>rfc6266</t>
        </is>
      </c>
      <c r="H6977" t="inlineStr"/>
    </row>
    <row r="6978">
      <c r="A6978" t="inlineStr">
        <is>
          <t>modoboa</t>
        </is>
      </c>
      <c r="B6978" t="inlineStr">
        <is>
          <t>e27912e1aa2c5eaa74e85b137e8848780969084e</t>
        </is>
      </c>
      <c r="C6978" t="inlineStr">
        <is>
          <t>2020-05-06 12:53:40+00:00</t>
        </is>
      </c>
      <c r="D6978" t="inlineStr">
        <is>
          <t>rem</t>
        </is>
      </c>
      <c r="E6978" t="inlineStr"/>
      <c r="F6978" t="inlineStr"/>
      <c r="G6978" t="inlineStr">
        <is>
          <t>backports.csv</t>
        </is>
      </c>
      <c r="H6978" t="inlineStr"/>
    </row>
    <row r="6979">
      <c r="A6979" t="inlineStr">
        <is>
          <t>modoboa</t>
        </is>
      </c>
      <c r="B6979" t="inlineStr">
        <is>
          <t>c71b3b0b051a28e3cb1904abbd9c36a98cfd1d79</t>
        </is>
      </c>
      <c r="C6979" t="inlineStr">
        <is>
          <t>2020-10-02 13:49:03+00:00</t>
        </is>
      </c>
      <c r="D6979" t="inlineStr">
        <is>
          <t>verchange</t>
        </is>
      </c>
      <c r="E6979" t="inlineStr">
        <is>
          <t>gevent</t>
        </is>
      </c>
      <c r="F6979">
        <f>=1.5.0</f>
        <v/>
      </c>
      <c r="G6979" t="inlineStr">
        <is>
          <t>gevent</t>
        </is>
      </c>
      <c r="H6979">
        <f>=1.4.0</f>
        <v/>
      </c>
    </row>
    <row r="6980">
      <c r="A6980" t="inlineStr">
        <is>
          <t>modoboa</t>
        </is>
      </c>
      <c r="B6980" t="inlineStr">
        <is>
          <t>c71b3b0b051a28e3cb1904abbd9c36a98cfd1d79</t>
        </is>
      </c>
      <c r="C6980" t="inlineStr">
        <is>
          <t>2020-10-02 13:49:03+00:00</t>
        </is>
      </c>
      <c r="D6980" t="inlineStr">
        <is>
          <t>add</t>
        </is>
      </c>
      <c r="E6980" t="inlineStr">
        <is>
          <t>greenlet</t>
        </is>
      </c>
      <c r="F6980">
        <f>=0.4.16</f>
        <v/>
      </c>
      <c r="G6980" t="inlineStr"/>
      <c r="H6980" t="inlineStr"/>
    </row>
    <row r="6981">
      <c r="A6981" t="inlineStr">
        <is>
          <t>modoboa</t>
        </is>
      </c>
      <c r="B6981" t="inlineStr">
        <is>
          <t>c71b3b0b051a28e3cb1904abbd9c36a98cfd1d79</t>
        </is>
      </c>
      <c r="C6981" t="inlineStr">
        <is>
          <t>2020-10-02 13:49:03+00:00</t>
        </is>
      </c>
      <c r="D6981" t="inlineStr">
        <is>
          <t>add</t>
        </is>
      </c>
      <c r="E6981" t="inlineStr">
        <is>
          <t>redis</t>
        </is>
      </c>
      <c r="F6981" t="inlineStr"/>
      <c r="G6981" t="inlineStr"/>
      <c r="H6981" t="inlineStr"/>
    </row>
    <row r="6982">
      <c r="A6982" t="inlineStr">
        <is>
          <t>modoboa</t>
        </is>
      </c>
      <c r="B6982" t="inlineStr">
        <is>
          <t>c71b3b0b051a28e3cb1904abbd9c36a98cfd1d79</t>
        </is>
      </c>
      <c r="C6982" t="inlineStr">
        <is>
          <t>2020-10-02 13:49:03+00:00</t>
        </is>
      </c>
      <c r="D6982" t="inlineStr">
        <is>
          <t>add</t>
        </is>
      </c>
      <c r="E6982" t="inlineStr">
        <is>
          <t>rrdtool</t>
        </is>
      </c>
      <c r="F6982" t="inlineStr">
        <is>
          <t>&gt;=0.1.11</t>
        </is>
      </c>
      <c r="G6982" t="inlineStr"/>
      <c r="H6982" t="inlineStr"/>
    </row>
    <row r="6983">
      <c r="A6983" t="inlineStr">
        <is>
          <t>modoboa</t>
        </is>
      </c>
      <c r="B6983" t="inlineStr">
        <is>
          <t>c71b3b0b051a28e3cb1904abbd9c36a98cfd1d79</t>
        </is>
      </c>
      <c r="C6983" t="inlineStr">
        <is>
          <t>2020-10-02 13:49:03+00:00</t>
        </is>
      </c>
      <c r="D6983" t="inlineStr">
        <is>
          <t>add</t>
        </is>
      </c>
      <c r="E6983" t="inlineStr">
        <is>
          <t>aiosmtplib</t>
        </is>
      </c>
      <c r="F6983" t="inlineStr"/>
      <c r="G6983" t="inlineStr"/>
      <c r="H6983" t="inlineStr"/>
    </row>
    <row r="6984">
      <c r="A6984" t="inlineStr">
        <is>
          <t>modoboa</t>
        </is>
      </c>
      <c r="B6984" t="inlineStr">
        <is>
          <t>c71b3b0b051a28e3cb1904abbd9c36a98cfd1d79</t>
        </is>
      </c>
      <c r="C6984" t="inlineStr">
        <is>
          <t>2020-10-02 13:49:03+00:00</t>
        </is>
      </c>
      <c r="D6984" t="inlineStr">
        <is>
          <t>add</t>
        </is>
      </c>
      <c r="E6984" t="inlineStr">
        <is>
          <t>aioredis</t>
        </is>
      </c>
      <c r="F6984" t="inlineStr"/>
      <c r="G6984" t="inlineStr"/>
      <c r="H6984" t="inlineStr"/>
    </row>
    <row r="6985">
      <c r="A6985" t="inlineStr">
        <is>
          <t>modoboa</t>
        </is>
      </c>
      <c r="B6985" t="inlineStr">
        <is>
          <t>b6b07f2d15b14f21e71ec2c26f083b184a8dc040</t>
        </is>
      </c>
      <c r="C6985" t="inlineStr">
        <is>
          <t>2020-11-05 14:57:54+00:00</t>
        </is>
      </c>
      <c r="D6985" t="inlineStr">
        <is>
          <t>verchange</t>
        </is>
      </c>
      <c r="E6985" t="inlineStr">
        <is>
          <t>django-phonenumber-field</t>
        </is>
      </c>
      <c r="F6985">
        <f>=5.0.0</f>
        <v/>
      </c>
      <c r="G6985" t="inlineStr">
        <is>
          <t>django-phonenumber-field</t>
        </is>
      </c>
      <c r="H6985">
        <f>=4.0.0</f>
        <v/>
      </c>
    </row>
    <row r="6986">
      <c r="A6986" t="inlineStr">
        <is>
          <t>modoboa</t>
        </is>
      </c>
      <c r="B6986" t="inlineStr">
        <is>
          <t>b6b07f2d15b14f21e71ec2c26f083b184a8dc040</t>
        </is>
      </c>
      <c r="C6986" t="inlineStr">
        <is>
          <t>2020-11-05 14:57:54+00:00</t>
        </is>
      </c>
      <c r="D6986" t="inlineStr">
        <is>
          <t>verchange</t>
        </is>
      </c>
      <c r="E6986" t="inlineStr">
        <is>
          <t>greenlet</t>
        </is>
      </c>
      <c r="F6986">
        <f>=0.4.17</f>
        <v/>
      </c>
      <c r="G6986" t="inlineStr">
        <is>
          <t>greenlet</t>
        </is>
      </c>
      <c r="H6986">
        <f>=0.4.16</f>
        <v/>
      </c>
    </row>
    <row r="6987">
      <c r="A6987" t="inlineStr">
        <is>
          <t>modoboa</t>
        </is>
      </c>
      <c r="B6987" t="inlineStr">
        <is>
          <t>b6b07f2d15b14f21e71ec2c26f083b184a8dc040</t>
        </is>
      </c>
      <c r="C6987" t="inlineStr">
        <is>
          <t>2020-11-05 14:57:54+00:00</t>
        </is>
      </c>
      <c r="D6987" t="inlineStr">
        <is>
          <t>verchange</t>
        </is>
      </c>
      <c r="E6987" t="inlineStr">
        <is>
          <t>gevent</t>
        </is>
      </c>
      <c r="F6987">
        <f>=20.9.0</f>
        <v/>
      </c>
      <c r="G6987" t="inlineStr">
        <is>
          <t>gevent</t>
        </is>
      </c>
      <c r="H6987">
        <f>=1.5.0</f>
        <v/>
      </c>
    </row>
    <row r="6988">
      <c r="A6988" t="inlineStr">
        <is>
          <t>modoboa</t>
        </is>
      </c>
      <c r="B6988" t="inlineStr">
        <is>
          <t>b6b07f2d15b14f21e71ec2c26f083b184a8dc040</t>
        </is>
      </c>
      <c r="C6988" t="inlineStr">
        <is>
          <t>2020-11-05 14:57:54+00:00</t>
        </is>
      </c>
      <c r="D6988" t="inlineStr">
        <is>
          <t>verchange</t>
        </is>
      </c>
      <c r="E6988" t="inlineStr">
        <is>
          <t>django-ckeditor</t>
        </is>
      </c>
      <c r="F6988">
        <f>=6.0.0</f>
        <v/>
      </c>
      <c r="G6988" t="inlineStr">
        <is>
          <t>django-ckeditor</t>
        </is>
      </c>
      <c r="H6988">
        <f>=5.8.0</f>
        <v/>
      </c>
    </row>
    <row r="6989">
      <c r="A6989" t="inlineStr">
        <is>
          <t>modoboa</t>
        </is>
      </c>
      <c r="B6989" t="inlineStr">
        <is>
          <t>b6b07f2d15b14f21e71ec2c26f083b184a8dc040</t>
        </is>
      </c>
      <c r="C6989" t="inlineStr">
        <is>
          <t>2020-11-05 14:57:54+00:00</t>
        </is>
      </c>
      <c r="D6989" t="inlineStr">
        <is>
          <t>verchange</t>
        </is>
      </c>
      <c r="E6989" t="inlineStr">
        <is>
          <t>passlib</t>
        </is>
      </c>
      <c r="F6989" t="inlineStr">
        <is>
          <t>~=1.7.4</t>
        </is>
      </c>
      <c r="G6989" t="inlineStr">
        <is>
          <t>passlib</t>
        </is>
      </c>
      <c r="H6989">
        <f>=1.7.2</f>
        <v/>
      </c>
    </row>
    <row r="6990">
      <c r="A6990" t="inlineStr">
        <is>
          <t>modoboa</t>
        </is>
      </c>
      <c r="B6990" t="inlineStr">
        <is>
          <t>b6b07f2d15b14f21e71ec2c26f083b184a8dc040</t>
        </is>
      </c>
      <c r="C6990" t="inlineStr">
        <is>
          <t>2020-11-05 14:57:54+00:00</t>
        </is>
      </c>
      <c r="D6990" t="inlineStr">
        <is>
          <t>add</t>
        </is>
      </c>
      <c r="E6990" t="inlineStr">
        <is>
          <t>django-otp</t>
        </is>
      </c>
      <c r="F6990">
        <f>=1.0.2</f>
        <v/>
      </c>
      <c r="G6990" t="inlineStr"/>
      <c r="H6990" t="inlineStr"/>
    </row>
    <row r="6991">
      <c r="A6991" t="inlineStr">
        <is>
          <t>modoboa</t>
        </is>
      </c>
      <c r="B6991" t="inlineStr">
        <is>
          <t>b6b07f2d15b14f21e71ec2c26f083b184a8dc040</t>
        </is>
      </c>
      <c r="C6991" t="inlineStr">
        <is>
          <t>2020-11-05 14:57:54+00:00</t>
        </is>
      </c>
      <c r="D6991" t="inlineStr">
        <is>
          <t>add</t>
        </is>
      </c>
      <c r="E6991" t="inlineStr">
        <is>
          <t>qrcode</t>
        </is>
      </c>
      <c r="F6991" t="inlineStr"/>
      <c r="G6991" t="inlineStr"/>
      <c r="H6991" t="inlineStr"/>
    </row>
    <row r="6992">
      <c r="A6992" t="inlineStr">
        <is>
          <t>punch-q</t>
        </is>
      </c>
      <c r="B6992" t="inlineStr">
        <is>
          <t>196cf9a1a651589cb8f0e917bbb1e80b8b90cdeb</t>
        </is>
      </c>
      <c r="C6992" t="inlineStr">
        <is>
          <t>2019-09-09 07:34:39+00:00</t>
        </is>
      </c>
      <c r="D6992" t="inlineStr">
        <is>
          <t>add</t>
        </is>
      </c>
      <c r="E6992" t="inlineStr">
        <is>
          <t>PyYaml</t>
        </is>
      </c>
      <c r="F6992">
        <f>=4.2b1</f>
        <v/>
      </c>
      <c r="G6992" t="inlineStr"/>
      <c r="H6992" t="inlineStr"/>
    </row>
    <row r="6993">
      <c r="A6993" t="inlineStr">
        <is>
          <t>punch-q</t>
        </is>
      </c>
      <c r="B6993" t="inlineStr">
        <is>
          <t>196cf9a1a651589cb8f0e917bbb1e80b8b90cdeb</t>
        </is>
      </c>
      <c r="C6993" t="inlineStr">
        <is>
          <t>2019-09-09 07:34:39+00:00</t>
        </is>
      </c>
      <c r="D6993" t="inlineStr">
        <is>
          <t>rem</t>
        </is>
      </c>
      <c r="E6993" t="inlineStr"/>
      <c r="F6993" t="inlineStr"/>
      <c r="G6993" t="inlineStr">
        <is>
          <t>PyYAML</t>
        </is>
      </c>
      <c r="H6993">
        <f>=3.12</f>
        <v/>
      </c>
    </row>
    <row r="6994">
      <c r="A6994" t="inlineStr">
        <is>
          <t>punch-q</t>
        </is>
      </c>
      <c r="B6994" t="inlineStr">
        <is>
          <t>bccf0255e4d7e49c18639f93c0ab1bca420ef3cc</t>
        </is>
      </c>
      <c r="C6994" t="inlineStr">
        <is>
          <t>2020-01-24 11:57:20+00:00</t>
        </is>
      </c>
      <c r="D6994" t="inlineStr">
        <is>
          <t>verchange</t>
        </is>
      </c>
      <c r="E6994" t="inlineStr">
        <is>
          <t>pymqi</t>
        </is>
      </c>
      <c r="F6994">
        <f>=1.9.3</f>
        <v/>
      </c>
      <c r="G6994" t="inlineStr">
        <is>
          <t>pymqi</t>
        </is>
      </c>
      <c r="H6994">
        <f>=1.7.2</f>
        <v/>
      </c>
    </row>
    <row r="6995">
      <c r="A6995" t="inlineStr">
        <is>
          <t>punch-q</t>
        </is>
      </c>
      <c r="B6995" t="inlineStr">
        <is>
          <t>3b76768ce8415eae3e0d1f4e93814086f239d54b</t>
        </is>
      </c>
      <c r="C6995" t="inlineStr">
        <is>
          <t>2020-02-11 20:21:01+00:00</t>
        </is>
      </c>
      <c r="D6995" t="inlineStr">
        <is>
          <t>verchange</t>
        </is>
      </c>
      <c r="E6995" t="inlineStr">
        <is>
          <t>click</t>
        </is>
      </c>
      <c r="F6995" t="inlineStr"/>
      <c r="G6995" t="inlineStr">
        <is>
          <t>click</t>
        </is>
      </c>
      <c r="H6995">
        <f>=6.7</f>
        <v/>
      </c>
    </row>
    <row r="6996">
      <c r="A6996" t="inlineStr">
        <is>
          <t>punch-q</t>
        </is>
      </c>
      <c r="B6996" t="inlineStr">
        <is>
          <t>3b76768ce8415eae3e0d1f4e93814086f239d54b</t>
        </is>
      </c>
      <c r="C6996" t="inlineStr">
        <is>
          <t>2020-02-11 20:21:01+00:00</t>
        </is>
      </c>
      <c r="D6996" t="inlineStr">
        <is>
          <t>verchange</t>
        </is>
      </c>
      <c r="E6996" t="inlineStr">
        <is>
          <t>PyYaml</t>
        </is>
      </c>
      <c r="F6996" t="inlineStr">
        <is>
          <t>&gt;=5.0.0</t>
        </is>
      </c>
      <c r="G6996" t="inlineStr">
        <is>
          <t>PyYaml</t>
        </is>
      </c>
      <c r="H6996">
        <f>=4.2b1</f>
        <v/>
      </c>
    </row>
    <row r="6997">
      <c r="A6997" t="inlineStr">
        <is>
          <t>punch-q</t>
        </is>
      </c>
      <c r="B6997" t="inlineStr">
        <is>
          <t>3b76768ce8415eae3e0d1f4e93814086f239d54b</t>
        </is>
      </c>
      <c r="C6997" t="inlineStr">
        <is>
          <t>2020-02-11 20:21:01+00:00</t>
        </is>
      </c>
      <c r="D6997" t="inlineStr">
        <is>
          <t>verchange</t>
        </is>
      </c>
      <c r="E6997" t="inlineStr">
        <is>
          <t>beautifultable</t>
        </is>
      </c>
      <c r="F6997">
        <f>=0.8.0</f>
        <v/>
      </c>
      <c r="G6997" t="inlineStr">
        <is>
          <t>beautifultable</t>
        </is>
      </c>
      <c r="H6997">
        <f>=0.5.0</f>
        <v/>
      </c>
    </row>
    <row r="6998">
      <c r="A6998" t="inlineStr">
        <is>
          <t>punch-q</t>
        </is>
      </c>
      <c r="B6998" t="inlineStr">
        <is>
          <t>3b76768ce8415eae3e0d1f4e93814086f239d54b</t>
        </is>
      </c>
      <c r="C6998" t="inlineStr">
        <is>
          <t>2020-02-11 20:21:01+00:00</t>
        </is>
      </c>
      <c r="D6998" t="inlineStr">
        <is>
          <t>add</t>
        </is>
      </c>
      <c r="E6998" t="inlineStr">
        <is>
          <t>python-slugify</t>
        </is>
      </c>
      <c r="F6998" t="inlineStr">
        <is>
          <t>&gt;=4.0.0</t>
        </is>
      </c>
      <c r="G6998" t="inlineStr"/>
      <c r="H6998" t="inlineStr"/>
    </row>
    <row r="6999">
      <c r="A6999" t="inlineStr">
        <is>
          <t>punch-q</t>
        </is>
      </c>
      <c r="B6999" t="inlineStr">
        <is>
          <t>029006936f346fd209df6335e420cf107953c253</t>
        </is>
      </c>
      <c r="C6999" t="inlineStr">
        <is>
          <t>2020-02-15 18:24:27+00:00</t>
        </is>
      </c>
      <c r="D6999" t="inlineStr">
        <is>
          <t>verchange</t>
        </is>
      </c>
      <c r="E6999" t="inlineStr">
        <is>
          <t>pymqi</t>
        </is>
      </c>
      <c r="F6999">
        <f>=1.10.1</f>
        <v/>
      </c>
      <c r="G6999" t="inlineStr">
        <is>
          <t>pymqi</t>
        </is>
      </c>
      <c r="H6999">
        <f>=1.9.3</f>
        <v/>
      </c>
    </row>
    <row r="7000">
      <c r="A7000" t="inlineStr">
        <is>
          <t>flask-security</t>
        </is>
      </c>
      <c r="B7000" t="inlineStr">
        <is>
          <t>0ddbcdca06435d83188c5f8ba16c0c6f72940671</t>
        </is>
      </c>
      <c r="C7000" t="inlineStr">
        <is>
          <t>2012-10-11 21:02:35+00:00</t>
        </is>
      </c>
      <c r="D7000" t="inlineStr">
        <is>
          <t>add</t>
        </is>
      </c>
      <c r="E7000" t="inlineStr">
        <is>
          <t>Flask</t>
        </is>
      </c>
      <c r="F7000">
        <f>=0.8</f>
        <v/>
      </c>
      <c r="G7000" t="inlineStr"/>
      <c r="H7000" t="inlineStr"/>
    </row>
    <row r="7001">
      <c r="A7001" t="inlineStr">
        <is>
          <t>flask-security</t>
        </is>
      </c>
      <c r="B7001" t="inlineStr">
        <is>
          <t>0ddbcdca06435d83188c5f8ba16c0c6f72940671</t>
        </is>
      </c>
      <c r="C7001" t="inlineStr">
        <is>
          <t>2012-10-11 21:02:35+00:00</t>
        </is>
      </c>
      <c r="D7001" t="inlineStr">
        <is>
          <t>add</t>
        </is>
      </c>
      <c r="E7001" t="inlineStr">
        <is>
          <t>Flask-Login</t>
        </is>
      </c>
      <c r="F7001">
        <f>=0.1</f>
        <v/>
      </c>
      <c r="G7001" t="inlineStr"/>
      <c r="H7001" t="inlineStr"/>
    </row>
    <row r="7002">
      <c r="A7002" t="inlineStr">
        <is>
          <t>flask-security</t>
        </is>
      </c>
      <c r="B7002" t="inlineStr">
        <is>
          <t>0ddbcdca06435d83188c5f8ba16c0c6f72940671</t>
        </is>
      </c>
      <c r="C7002" t="inlineStr">
        <is>
          <t>2012-10-11 21:02:35+00:00</t>
        </is>
      </c>
      <c r="D7002" t="inlineStr">
        <is>
          <t>add</t>
        </is>
      </c>
      <c r="E7002" t="inlineStr">
        <is>
          <t>Flask-Principal</t>
        </is>
      </c>
      <c r="F7002">
        <f>=0.2</f>
        <v/>
      </c>
      <c r="G7002" t="inlineStr"/>
      <c r="H7002" t="inlineStr"/>
    </row>
    <row r="7003">
      <c r="A7003" t="inlineStr">
        <is>
          <t>flask-security</t>
        </is>
      </c>
      <c r="B7003" t="inlineStr">
        <is>
          <t>0ddbcdca06435d83188c5f8ba16c0c6f72940671</t>
        </is>
      </c>
      <c r="C7003" t="inlineStr">
        <is>
          <t>2012-10-11 21:02:35+00:00</t>
        </is>
      </c>
      <c r="D7003" t="inlineStr">
        <is>
          <t>add</t>
        </is>
      </c>
      <c r="E7003" t="inlineStr">
        <is>
          <t>Flask-Script</t>
        </is>
      </c>
      <c r="F7003">
        <f>=0.3.2</f>
        <v/>
      </c>
      <c r="G7003" t="inlineStr"/>
      <c r="H7003" t="inlineStr"/>
    </row>
    <row r="7004">
      <c r="A7004" t="inlineStr">
        <is>
          <t>flask-security</t>
        </is>
      </c>
      <c r="B7004" t="inlineStr">
        <is>
          <t>0ddbcdca06435d83188c5f8ba16c0c6f72940671</t>
        </is>
      </c>
      <c r="C7004" t="inlineStr">
        <is>
          <t>2012-10-11 21:02:35+00:00</t>
        </is>
      </c>
      <c r="D7004" t="inlineStr">
        <is>
          <t>add</t>
        </is>
      </c>
      <c r="E7004" t="inlineStr">
        <is>
          <t>Flask-WTF</t>
        </is>
      </c>
      <c r="F7004">
        <f>=0.5.4</f>
        <v/>
      </c>
      <c r="G7004" t="inlineStr"/>
      <c r="H7004" t="inlineStr"/>
    </row>
    <row r="7005">
      <c r="A7005" t="inlineStr">
        <is>
          <t>flask-security</t>
        </is>
      </c>
      <c r="B7005" t="inlineStr">
        <is>
          <t>0ddbcdca06435d83188c5f8ba16c0c6f72940671</t>
        </is>
      </c>
      <c r="C7005" t="inlineStr">
        <is>
          <t>2012-10-11 21:02:35+00:00</t>
        </is>
      </c>
      <c r="D7005" t="inlineStr">
        <is>
          <t>add</t>
        </is>
      </c>
      <c r="E7005" t="inlineStr">
        <is>
          <t>passlib</t>
        </is>
      </c>
      <c r="F7005">
        <f>=1.5.3</f>
        <v/>
      </c>
      <c r="G7005" t="inlineStr"/>
      <c r="H7005" t="inlineStr"/>
    </row>
    <row r="7006">
      <c r="A7006" t="inlineStr">
        <is>
          <t>flask-security</t>
        </is>
      </c>
      <c r="B7006" t="inlineStr">
        <is>
          <t>ba1758e5c72c1ba571d03e14dd1d85fc2f1ae3e8</t>
        </is>
      </c>
      <c r="C7006" t="inlineStr">
        <is>
          <t>2013-03-13 18:06:34+00:00</t>
        </is>
      </c>
      <c r="D7006" t="inlineStr">
        <is>
          <t>verchange</t>
        </is>
      </c>
      <c r="E7006" t="inlineStr">
        <is>
          <t>Flask-Login</t>
        </is>
      </c>
      <c r="F7006" t="inlineStr">
        <is>
          <t>&gt;=0.1.3</t>
        </is>
      </c>
      <c r="G7006" t="inlineStr">
        <is>
          <t>Flask-Login</t>
        </is>
      </c>
      <c r="H7006">
        <f>=0.1</f>
        <v/>
      </c>
    </row>
    <row r="7007">
      <c r="A7007" t="inlineStr">
        <is>
          <t>flask-security</t>
        </is>
      </c>
      <c r="B7007" t="inlineStr">
        <is>
          <t>ba1758e5c72c1ba571d03e14dd1d85fc2f1ae3e8</t>
        </is>
      </c>
      <c r="C7007" t="inlineStr">
        <is>
          <t>2013-03-13 18:06:34+00:00</t>
        </is>
      </c>
      <c r="D7007" t="inlineStr">
        <is>
          <t>verchange</t>
        </is>
      </c>
      <c r="E7007" t="inlineStr">
        <is>
          <t>Flask-Principal</t>
        </is>
      </c>
      <c r="F7007" t="inlineStr">
        <is>
          <t>&gt;=0.3.3</t>
        </is>
      </c>
      <c r="G7007" t="inlineStr">
        <is>
          <t>Flask-Principal</t>
        </is>
      </c>
      <c r="H7007">
        <f>=0.2</f>
        <v/>
      </c>
    </row>
    <row r="7008">
      <c r="A7008" t="inlineStr">
        <is>
          <t>flask-security</t>
        </is>
      </c>
      <c r="B7008" t="inlineStr">
        <is>
          <t>ba1758e5c72c1ba571d03e14dd1d85fc2f1ae3e8</t>
        </is>
      </c>
      <c r="C7008" t="inlineStr">
        <is>
          <t>2013-03-13 18:06:34+00:00</t>
        </is>
      </c>
      <c r="D7008" t="inlineStr">
        <is>
          <t>verchange</t>
        </is>
      </c>
      <c r="E7008" t="inlineStr">
        <is>
          <t>Flask-WTF</t>
        </is>
      </c>
      <c r="F7008" t="inlineStr">
        <is>
          <t>&gt;=0.8</t>
        </is>
      </c>
      <c r="G7008" t="inlineStr">
        <is>
          <t>Flask-WTF</t>
        </is>
      </c>
      <c r="H7008">
        <f>=0.5.4</f>
        <v/>
      </c>
    </row>
    <row r="7009">
      <c r="A7009" t="inlineStr">
        <is>
          <t>flask-security</t>
        </is>
      </c>
      <c r="B7009" t="inlineStr">
        <is>
          <t>ba1758e5c72c1ba571d03e14dd1d85fc2f1ae3e8</t>
        </is>
      </c>
      <c r="C7009" t="inlineStr">
        <is>
          <t>2013-03-13 18:06:34+00:00</t>
        </is>
      </c>
      <c r="D7009" t="inlineStr">
        <is>
          <t>verchange</t>
        </is>
      </c>
      <c r="E7009" t="inlineStr">
        <is>
          <t>Flask</t>
        </is>
      </c>
      <c r="F7009" t="inlineStr">
        <is>
          <t>&gt;=0.9</t>
        </is>
      </c>
      <c r="G7009" t="inlineStr">
        <is>
          <t>Flask</t>
        </is>
      </c>
      <c r="H7009">
        <f>=0.8</f>
        <v/>
      </c>
    </row>
    <row r="7010">
      <c r="A7010" t="inlineStr">
        <is>
          <t>flask-security</t>
        </is>
      </c>
      <c r="B7010" t="inlineStr">
        <is>
          <t>ba1758e5c72c1ba571d03e14dd1d85fc2f1ae3e8</t>
        </is>
      </c>
      <c r="C7010" t="inlineStr">
        <is>
          <t>2013-03-13 18:06:34+00:00</t>
        </is>
      </c>
      <c r="D7010" t="inlineStr">
        <is>
          <t>verchange</t>
        </is>
      </c>
      <c r="E7010" t="inlineStr">
        <is>
          <t>passlib</t>
        </is>
      </c>
      <c r="F7010" t="inlineStr">
        <is>
          <t>&gt;=1.6.1</t>
        </is>
      </c>
      <c r="G7010" t="inlineStr">
        <is>
          <t>passlib</t>
        </is>
      </c>
      <c r="H7010">
        <f>=1.5.3</f>
        <v/>
      </c>
    </row>
    <row r="7011">
      <c r="A7011" t="inlineStr">
        <is>
          <t>flask-security</t>
        </is>
      </c>
      <c r="B7011" t="inlineStr">
        <is>
          <t>ba1758e5c72c1ba571d03e14dd1d85fc2f1ae3e8</t>
        </is>
      </c>
      <c r="C7011" t="inlineStr">
        <is>
          <t>2013-03-13 18:06:34+00:00</t>
        </is>
      </c>
      <c r="D7011" t="inlineStr">
        <is>
          <t>add</t>
        </is>
      </c>
      <c r="E7011" t="inlineStr">
        <is>
          <t>Flask-Mail</t>
        </is>
      </c>
      <c r="F7011" t="inlineStr">
        <is>
          <t>&gt;=0.7.3</t>
        </is>
      </c>
      <c r="G7011" t="inlineStr"/>
      <c r="H7011" t="inlineStr"/>
    </row>
    <row r="7012">
      <c r="A7012" t="inlineStr">
        <is>
          <t>flask-security</t>
        </is>
      </c>
      <c r="B7012" t="inlineStr">
        <is>
          <t>ba1758e5c72c1ba571d03e14dd1d85fc2f1ae3e8</t>
        </is>
      </c>
      <c r="C7012" t="inlineStr">
        <is>
          <t>2013-03-13 18:06:34+00:00</t>
        </is>
      </c>
      <c r="D7012" t="inlineStr">
        <is>
          <t>add</t>
        </is>
      </c>
      <c r="E7012" t="inlineStr">
        <is>
          <t>itsdangerous</t>
        </is>
      </c>
      <c r="F7012" t="inlineStr">
        <is>
          <t>&gt;=0.17</t>
        </is>
      </c>
      <c r="G7012" t="inlineStr"/>
      <c r="H7012" t="inlineStr"/>
    </row>
    <row r="7013">
      <c r="A7013" t="inlineStr">
        <is>
          <t>flask-security</t>
        </is>
      </c>
      <c r="B7013" t="inlineStr">
        <is>
          <t>ba1758e5c72c1ba571d03e14dd1d85fc2f1ae3e8</t>
        </is>
      </c>
      <c r="C7013" t="inlineStr">
        <is>
          <t>2013-03-13 18:06:34+00:00</t>
        </is>
      </c>
      <c r="D7013" t="inlineStr">
        <is>
          <t>rem</t>
        </is>
      </c>
      <c r="E7013" t="inlineStr"/>
      <c r="F7013" t="inlineStr"/>
      <c r="G7013" t="inlineStr">
        <is>
          <t>Flask-Script</t>
        </is>
      </c>
      <c r="H7013">
        <f>=0.3.2</f>
        <v/>
      </c>
    </row>
    <row r="7014">
      <c r="A7014" t="inlineStr">
        <is>
          <t>flask-security</t>
        </is>
      </c>
      <c r="B7014" t="inlineStr">
        <is>
          <t>8b1ab24341b0b4cd008ab19c76717fd8b482e81f</t>
        </is>
      </c>
      <c r="C7014" t="inlineStr">
        <is>
          <t>2015-12-02 22:20:46+00:00</t>
        </is>
      </c>
      <c r="D7014" t="inlineStr">
        <is>
          <t>verchange</t>
        </is>
      </c>
      <c r="E7014" t="inlineStr">
        <is>
          <t>Flask-Login</t>
        </is>
      </c>
      <c r="F7014" t="inlineStr">
        <is>
          <t>&lt;0.4;&gt;=0.3.0</t>
        </is>
      </c>
      <c r="G7014" t="inlineStr">
        <is>
          <t>Flask-Login</t>
        </is>
      </c>
      <c r="H7014" t="inlineStr">
        <is>
          <t>&gt;=0.1.3</t>
        </is>
      </c>
    </row>
    <row r="7015">
      <c r="A7015" t="inlineStr">
        <is>
          <t>flask-security</t>
        </is>
      </c>
      <c r="B7015" t="inlineStr">
        <is>
          <t>4376a1ef136ffdfe5e0f0031a1c7a5c6812dfbca</t>
        </is>
      </c>
      <c r="C7015" t="inlineStr">
        <is>
          <t>2017-05-29 13:02:49+00:00</t>
        </is>
      </c>
      <c r="D7015" t="inlineStr">
        <is>
          <t>rem</t>
        </is>
      </c>
      <c r="E7015" t="inlineStr"/>
      <c r="F7015" t="inlineStr"/>
      <c r="G7015" t="inlineStr">
        <is>
          <t>Flask</t>
        </is>
      </c>
      <c r="H7015" t="inlineStr">
        <is>
          <t>&gt;=0.9</t>
        </is>
      </c>
    </row>
    <row r="7016">
      <c r="A7016" t="inlineStr">
        <is>
          <t>flask-security</t>
        </is>
      </c>
      <c r="B7016" t="inlineStr">
        <is>
          <t>4376a1ef136ffdfe5e0f0031a1c7a5c6812dfbca</t>
        </is>
      </c>
      <c r="C7016" t="inlineStr">
        <is>
          <t>2017-05-29 13:02:49+00:00</t>
        </is>
      </c>
      <c r="D7016" t="inlineStr">
        <is>
          <t>rem</t>
        </is>
      </c>
      <c r="E7016" t="inlineStr"/>
      <c r="F7016" t="inlineStr"/>
      <c r="G7016" t="inlineStr">
        <is>
          <t>Flask-Login</t>
        </is>
      </c>
      <c r="H7016" t="inlineStr">
        <is>
          <t>&lt;0.4;&gt;=0.3.0</t>
        </is>
      </c>
    </row>
    <row r="7017">
      <c r="A7017" t="inlineStr">
        <is>
          <t>flask-security</t>
        </is>
      </c>
      <c r="B7017" t="inlineStr">
        <is>
          <t>4376a1ef136ffdfe5e0f0031a1c7a5c6812dfbca</t>
        </is>
      </c>
      <c r="C7017" t="inlineStr">
        <is>
          <t>2017-05-29 13:02:49+00:00</t>
        </is>
      </c>
      <c r="D7017" t="inlineStr">
        <is>
          <t>rem</t>
        </is>
      </c>
      <c r="E7017" t="inlineStr"/>
      <c r="F7017" t="inlineStr"/>
      <c r="G7017" t="inlineStr">
        <is>
          <t>Flask-Mail</t>
        </is>
      </c>
      <c r="H7017" t="inlineStr">
        <is>
          <t>&gt;=0.7.3</t>
        </is>
      </c>
    </row>
    <row r="7018">
      <c r="A7018" t="inlineStr">
        <is>
          <t>flask-security</t>
        </is>
      </c>
      <c r="B7018" t="inlineStr">
        <is>
          <t>4376a1ef136ffdfe5e0f0031a1c7a5c6812dfbca</t>
        </is>
      </c>
      <c r="C7018" t="inlineStr">
        <is>
          <t>2017-05-29 13:02:49+00:00</t>
        </is>
      </c>
      <c r="D7018" t="inlineStr">
        <is>
          <t>rem</t>
        </is>
      </c>
      <c r="E7018" t="inlineStr"/>
      <c r="F7018" t="inlineStr"/>
      <c r="G7018" t="inlineStr">
        <is>
          <t>Flask-Principal</t>
        </is>
      </c>
      <c r="H7018" t="inlineStr">
        <is>
          <t>&gt;=0.3.3</t>
        </is>
      </c>
    </row>
    <row r="7019">
      <c r="A7019" t="inlineStr">
        <is>
          <t>flask-security</t>
        </is>
      </c>
      <c r="B7019" t="inlineStr">
        <is>
          <t>4376a1ef136ffdfe5e0f0031a1c7a5c6812dfbca</t>
        </is>
      </c>
      <c r="C7019" t="inlineStr">
        <is>
          <t>2017-05-29 13:02:49+00:00</t>
        </is>
      </c>
      <c r="D7019" t="inlineStr">
        <is>
          <t>rem</t>
        </is>
      </c>
      <c r="E7019" t="inlineStr"/>
      <c r="F7019" t="inlineStr"/>
      <c r="G7019" t="inlineStr">
        <is>
          <t>Flask-WTF</t>
        </is>
      </c>
      <c r="H7019" t="inlineStr">
        <is>
          <t>&gt;=0.8</t>
        </is>
      </c>
    </row>
    <row r="7020">
      <c r="A7020" t="inlineStr">
        <is>
          <t>flask-security</t>
        </is>
      </c>
      <c r="B7020" t="inlineStr">
        <is>
          <t>4376a1ef136ffdfe5e0f0031a1c7a5c6812dfbca</t>
        </is>
      </c>
      <c r="C7020" t="inlineStr">
        <is>
          <t>2017-05-29 13:02:49+00:00</t>
        </is>
      </c>
      <c r="D7020" t="inlineStr">
        <is>
          <t>rem</t>
        </is>
      </c>
      <c r="E7020" t="inlineStr"/>
      <c r="F7020" t="inlineStr"/>
      <c r="G7020" t="inlineStr">
        <is>
          <t>itsdangerous</t>
        </is>
      </c>
      <c r="H7020" t="inlineStr">
        <is>
          <t>&gt;=0.17</t>
        </is>
      </c>
    </row>
    <row r="7021">
      <c r="A7021" t="inlineStr">
        <is>
          <t>flask-security</t>
        </is>
      </c>
      <c r="B7021" t="inlineStr">
        <is>
          <t>4376a1ef136ffdfe5e0f0031a1c7a5c6812dfbca</t>
        </is>
      </c>
      <c r="C7021" t="inlineStr">
        <is>
          <t>2017-05-29 13:02:49+00:00</t>
        </is>
      </c>
      <c r="D7021" t="inlineStr">
        <is>
          <t>rem</t>
        </is>
      </c>
      <c r="E7021" t="inlineStr"/>
      <c r="F7021" t="inlineStr"/>
      <c r="G7021" t="inlineStr">
        <is>
          <t>passlib</t>
        </is>
      </c>
      <c r="H7021" t="inlineStr">
        <is>
          <t>&gt;=1.6.1</t>
        </is>
      </c>
    </row>
    <row r="7022">
      <c r="A7022" t="inlineStr">
        <is>
          <t>coinbase-python</t>
        </is>
      </c>
      <c r="B7022" t="inlineStr">
        <is>
          <t>672acb6ce4df0d107817898ad1c0b4f01f3465ac</t>
        </is>
      </c>
      <c r="C7022" t="inlineStr">
        <is>
          <t>2015-09-22 18:47:04+00:00</t>
        </is>
      </c>
      <c r="D7022" t="inlineStr">
        <is>
          <t>add</t>
        </is>
      </c>
      <c r="E7022" t="inlineStr">
        <is>
          <t>pycrypto</t>
        </is>
      </c>
      <c r="F7022" t="inlineStr">
        <is>
          <t>&gt;=2.6.1</t>
        </is>
      </c>
      <c r="G7022" t="inlineStr"/>
      <c r="H7022" t="inlineStr"/>
    </row>
    <row r="7023">
      <c r="A7023" t="inlineStr">
        <is>
          <t>coinbase-python</t>
        </is>
      </c>
      <c r="B7023" t="inlineStr">
        <is>
          <t>c9ab9d0f7f232849cee64f4d3c2bdc338c2394f9</t>
        </is>
      </c>
      <c r="C7023" t="inlineStr">
        <is>
          <t>2018-03-05 17:18:02+00:00</t>
        </is>
      </c>
      <c r="D7023" t="inlineStr">
        <is>
          <t>add</t>
        </is>
      </c>
      <c r="E7023" t="inlineStr">
        <is>
          <t>pycryptodome</t>
        </is>
      </c>
      <c r="F7023" t="inlineStr">
        <is>
          <t>&gt;=3.4.11</t>
        </is>
      </c>
      <c r="G7023" t="inlineStr"/>
      <c r="H7023" t="inlineStr"/>
    </row>
    <row r="7024">
      <c r="A7024" t="inlineStr">
        <is>
          <t>coinbase-python</t>
        </is>
      </c>
      <c r="B7024" t="inlineStr">
        <is>
          <t>c9ab9d0f7f232849cee64f4d3c2bdc338c2394f9</t>
        </is>
      </c>
      <c r="C7024" t="inlineStr">
        <is>
          <t>2018-03-05 17:18:02+00:00</t>
        </is>
      </c>
      <c r="D7024" t="inlineStr">
        <is>
          <t>rem</t>
        </is>
      </c>
      <c r="E7024" t="inlineStr"/>
      <c r="F7024" t="inlineStr"/>
      <c r="G7024" t="inlineStr">
        <is>
          <t>pycrypto</t>
        </is>
      </c>
      <c r="H7024" t="inlineStr">
        <is>
          <t>&gt;=2.6.1</t>
        </is>
      </c>
    </row>
    <row r="7025">
      <c r="A7025" t="inlineStr">
        <is>
          <t>assimilator</t>
        </is>
      </c>
      <c r="B7025" t="inlineStr">
        <is>
          <t>76b9e287abf6fe1a22db33070eef19ab427f012c</t>
        </is>
      </c>
      <c r="C7025" t="inlineStr">
        <is>
          <t>2017-07-21 18:43:30+00:00</t>
        </is>
      </c>
      <c r="D7025" t="inlineStr">
        <is>
          <t>add</t>
        </is>
      </c>
      <c r="E7025" t="inlineStr">
        <is>
          <t>lxml</t>
        </is>
      </c>
      <c r="F7025">
        <f>=3.6.1</f>
        <v/>
      </c>
      <c r="G7025" t="inlineStr"/>
      <c r="H7025" t="inlineStr"/>
    </row>
    <row r="7026">
      <c r="A7026" t="inlineStr">
        <is>
          <t>assimilator</t>
        </is>
      </c>
      <c r="B7026" t="inlineStr">
        <is>
          <t>76b9e287abf6fe1a22db33070eef19ab427f012c</t>
        </is>
      </c>
      <c r="C7026" t="inlineStr">
        <is>
          <t>2017-07-21 18:43:30+00:00</t>
        </is>
      </c>
      <c r="D7026" t="inlineStr">
        <is>
          <t>add</t>
        </is>
      </c>
      <c r="E7026" t="inlineStr">
        <is>
          <t>junos-eznc</t>
        </is>
      </c>
      <c r="F7026">
        <f>=2.0.1</f>
        <v/>
      </c>
      <c r="G7026" t="inlineStr"/>
      <c r="H7026" t="inlineStr"/>
    </row>
    <row r="7027">
      <c r="A7027" t="inlineStr">
        <is>
          <t>assimilator</t>
        </is>
      </c>
      <c r="B7027" t="inlineStr">
        <is>
          <t>76b9e287abf6fe1a22db33070eef19ab427f012c</t>
        </is>
      </c>
      <c r="C7027" t="inlineStr">
        <is>
          <t>2017-07-21 18:43:30+00:00</t>
        </is>
      </c>
      <c r="D7027" t="inlineStr">
        <is>
          <t>add</t>
        </is>
      </c>
      <c r="E7027" t="inlineStr">
        <is>
          <t>werkzeug</t>
        </is>
      </c>
      <c r="F7027">
        <f>=0.11.10</f>
        <v/>
      </c>
      <c r="G7027" t="inlineStr"/>
      <c r="H7027" t="inlineStr"/>
    </row>
    <row r="7028">
      <c r="A7028" t="inlineStr">
        <is>
          <t>assimilator</t>
        </is>
      </c>
      <c r="B7028" t="inlineStr">
        <is>
          <t>76b9e287abf6fe1a22db33070eef19ab427f012c</t>
        </is>
      </c>
      <c r="C7028" t="inlineStr">
        <is>
          <t>2017-07-21 18:43:30+00:00</t>
        </is>
      </c>
      <c r="D7028" t="inlineStr">
        <is>
          <t>add</t>
        </is>
      </c>
      <c r="E7028" t="inlineStr">
        <is>
          <t>flask</t>
        </is>
      </c>
      <c r="F7028">
        <f>=0.11.1</f>
        <v/>
      </c>
      <c r="G7028" t="inlineStr"/>
      <c r="H7028" t="inlineStr"/>
    </row>
    <row r="7029">
      <c r="A7029" t="inlineStr">
        <is>
          <t>assimilator</t>
        </is>
      </c>
      <c r="B7029" t="inlineStr">
        <is>
          <t>76b9e287abf6fe1a22db33070eef19ab427f012c</t>
        </is>
      </c>
      <c r="C7029" t="inlineStr">
        <is>
          <t>2017-07-21 18:43:30+00:00</t>
        </is>
      </c>
      <c r="D7029" t="inlineStr">
        <is>
          <t>add</t>
        </is>
      </c>
      <c r="E7029" t="inlineStr">
        <is>
          <t>flask_restful</t>
        </is>
      </c>
      <c r="F7029">
        <f>=0.3.5</f>
        <v/>
      </c>
      <c r="G7029" t="inlineStr"/>
      <c r="H7029" t="inlineStr"/>
    </row>
    <row r="7030">
      <c r="A7030" t="inlineStr">
        <is>
          <t>assimilator</t>
        </is>
      </c>
      <c r="B7030" t="inlineStr">
        <is>
          <t>76b9e287abf6fe1a22db33070eef19ab427f012c</t>
        </is>
      </c>
      <c r="C7030" t="inlineStr">
        <is>
          <t>2017-07-21 18:43:30+00:00</t>
        </is>
      </c>
      <c r="D7030" t="inlineStr">
        <is>
          <t>add</t>
        </is>
      </c>
      <c r="E7030" t="inlineStr">
        <is>
          <t>bs4</t>
        </is>
      </c>
      <c r="F7030">
        <f>=0.0.1</f>
        <v/>
      </c>
      <c r="G7030" t="inlineStr"/>
      <c r="H7030" t="inlineStr"/>
    </row>
    <row r="7031">
      <c r="A7031" t="inlineStr">
        <is>
          <t>assimilator</t>
        </is>
      </c>
      <c r="B7031" t="inlineStr">
        <is>
          <t>76b9e287abf6fe1a22db33070eef19ab427f012c</t>
        </is>
      </c>
      <c r="C7031" t="inlineStr">
        <is>
          <t>2017-07-21 18:43:30+00:00</t>
        </is>
      </c>
      <c r="D7031" t="inlineStr">
        <is>
          <t>add</t>
        </is>
      </c>
      <c r="E7031" t="inlineStr">
        <is>
          <t>requests</t>
        </is>
      </c>
      <c r="F7031">
        <f>=2.10.0</f>
        <v/>
      </c>
      <c r="G7031" t="inlineStr"/>
      <c r="H7031" t="inlineStr"/>
    </row>
    <row r="7032">
      <c r="A7032" t="inlineStr">
        <is>
          <t>ScrapeMeAgain</t>
        </is>
      </c>
      <c r="B7032" t="inlineStr">
        <is>
          <t>666de0882574f555d6e639c57f8b51b470594b30</t>
        </is>
      </c>
      <c r="C7032" t="inlineStr">
        <is>
          <t>2019-02-17 14:24:30+00:00</t>
        </is>
      </c>
      <c r="D7032" t="inlineStr">
        <is>
          <t>rem</t>
        </is>
      </c>
      <c r="E7032" t="inlineStr"/>
      <c r="F7032" t="inlineStr"/>
      <c r="G7032" t="inlineStr">
        <is>
          <t>pyyaml</t>
        </is>
      </c>
      <c r="H7032" t="inlineStr"/>
    </row>
    <row r="7033">
      <c r="A7033" t="inlineStr">
        <is>
          <t>toolium</t>
        </is>
      </c>
      <c r="B7033" t="inlineStr">
        <is>
          <t>e3a96b0b84e5e94e576c8f49c83d63a429bcc2bc</t>
        </is>
      </c>
      <c r="C7033" t="inlineStr">
        <is>
          <t>2015-11-02 11:03:47+00:00</t>
        </is>
      </c>
      <c r="D7033" t="inlineStr">
        <is>
          <t>verchange</t>
        </is>
      </c>
      <c r="E7033" t="inlineStr">
        <is>
          <t>requests</t>
        </is>
      </c>
      <c r="F7033">
        <f>=2.8.1</f>
        <v/>
      </c>
      <c r="G7033" t="inlineStr">
        <is>
          <t>requests</t>
        </is>
      </c>
      <c r="H7033" t="inlineStr"/>
    </row>
    <row r="7034">
      <c r="A7034" t="inlineStr">
        <is>
          <t>toolium</t>
        </is>
      </c>
      <c r="B7034" t="inlineStr">
        <is>
          <t>e3a96b0b84e5e94e576c8f49c83d63a429bcc2bc</t>
        </is>
      </c>
      <c r="C7034" t="inlineStr">
        <is>
          <t>2015-11-02 11:03:47+00:00</t>
        </is>
      </c>
      <c r="D7034" t="inlineStr">
        <is>
          <t>verchange</t>
        </is>
      </c>
      <c r="E7034" t="inlineStr">
        <is>
          <t>Appium-Python-Client</t>
        </is>
      </c>
      <c r="F7034">
        <f>=0.20</f>
        <v/>
      </c>
      <c r="G7034" t="inlineStr">
        <is>
          <t>Appium-Python-Client</t>
        </is>
      </c>
      <c r="H7034" t="inlineStr"/>
    </row>
    <row r="7035">
      <c r="A7035" t="inlineStr">
        <is>
          <t>toolium</t>
        </is>
      </c>
      <c r="B7035" t="inlineStr">
        <is>
          <t>e3a96b0b84e5e94e576c8f49c83d63a429bcc2bc</t>
        </is>
      </c>
      <c r="C7035" t="inlineStr">
        <is>
          <t>2015-11-02 11:03:47+00:00</t>
        </is>
      </c>
      <c r="D7035" t="inlineStr">
        <is>
          <t>verchange</t>
        </is>
      </c>
      <c r="E7035" t="inlineStr">
        <is>
          <t>selenium</t>
        </is>
      </c>
      <c r="F7035">
        <f>=2.48.0</f>
        <v/>
      </c>
      <c r="G7035" t="inlineStr">
        <is>
          <t>selenium</t>
        </is>
      </c>
      <c r="H7035" t="inlineStr"/>
    </row>
    <row r="7036">
      <c r="A7036" t="inlineStr">
        <is>
          <t>toolium</t>
        </is>
      </c>
      <c r="B7036" t="inlineStr">
        <is>
          <t>8012dab3f96d1df8d320e146ff4bf42af00e98d8</t>
        </is>
      </c>
      <c r="C7036" t="inlineStr">
        <is>
          <t>2015-11-24 17:58:06+00:00</t>
        </is>
      </c>
      <c r="D7036" t="inlineStr">
        <is>
          <t>add</t>
        </is>
      </c>
      <c r="E7036" t="inlineStr">
        <is>
          <t>needle</t>
        </is>
      </c>
      <c r="F7036">
        <f>=0.3</f>
        <v/>
      </c>
      <c r="G7036" t="inlineStr"/>
      <c r="H7036" t="inlineStr"/>
    </row>
    <row r="7037">
      <c r="A7037" t="inlineStr">
        <is>
          <t>toolium</t>
        </is>
      </c>
      <c r="B7037" t="inlineStr">
        <is>
          <t>d3b898e6911678d3f83ce2d94aa7a30e9fac9d3d</t>
        </is>
      </c>
      <c r="C7037" t="inlineStr">
        <is>
          <t>2016-01-07 17:11:33+00:00</t>
        </is>
      </c>
      <c r="D7037" t="inlineStr">
        <is>
          <t>add</t>
        </is>
      </c>
      <c r="E7037" t="inlineStr">
        <is>
          <t>Pillow</t>
        </is>
      </c>
      <c r="F7037">
        <f>=3.0.0</f>
        <v/>
      </c>
      <c r="G7037" t="inlineStr"/>
      <c r="H7037" t="inlineStr"/>
    </row>
    <row r="7038">
      <c r="A7038" t="inlineStr">
        <is>
          <t>toolium</t>
        </is>
      </c>
      <c r="B7038" t="inlineStr">
        <is>
          <t>6e1cdb993a8fb8b38992c58a1d4c8e98207e9567</t>
        </is>
      </c>
      <c r="C7038" t="inlineStr">
        <is>
          <t>2016-04-12 10:09:29+00:00</t>
        </is>
      </c>
      <c r="D7038" t="inlineStr">
        <is>
          <t>verchange</t>
        </is>
      </c>
      <c r="E7038" t="inlineStr">
        <is>
          <t>requests</t>
        </is>
      </c>
      <c r="F7038" t="inlineStr">
        <is>
          <t>&gt;=2.9.1</t>
        </is>
      </c>
      <c r="G7038" t="inlineStr">
        <is>
          <t>requests</t>
        </is>
      </c>
      <c r="H7038">
        <f>=2.8.1</f>
        <v/>
      </c>
    </row>
    <row r="7039">
      <c r="A7039" t="inlineStr">
        <is>
          <t>toolium</t>
        </is>
      </c>
      <c r="B7039" t="inlineStr">
        <is>
          <t>6e1cdb993a8fb8b38992c58a1d4c8e98207e9567</t>
        </is>
      </c>
      <c r="C7039" t="inlineStr">
        <is>
          <t>2016-04-12 10:09:29+00:00</t>
        </is>
      </c>
      <c r="D7039" t="inlineStr">
        <is>
          <t>verchange</t>
        </is>
      </c>
      <c r="E7039" t="inlineStr">
        <is>
          <t>Appium-Python-Client</t>
        </is>
      </c>
      <c r="F7039" t="inlineStr">
        <is>
          <t>&gt;=0.22</t>
        </is>
      </c>
      <c r="G7039" t="inlineStr">
        <is>
          <t>Appium-Python-Client</t>
        </is>
      </c>
      <c r="H7039">
        <f>=0.20</f>
        <v/>
      </c>
    </row>
    <row r="7040">
      <c r="A7040" t="inlineStr">
        <is>
          <t>toolium</t>
        </is>
      </c>
      <c r="B7040" t="inlineStr">
        <is>
          <t>6e1cdb993a8fb8b38992c58a1d4c8e98207e9567</t>
        </is>
      </c>
      <c r="C7040" t="inlineStr">
        <is>
          <t>2016-04-12 10:09:29+00:00</t>
        </is>
      </c>
      <c r="D7040" t="inlineStr">
        <is>
          <t>verchange</t>
        </is>
      </c>
      <c r="E7040" t="inlineStr">
        <is>
          <t>selenium</t>
        </is>
      </c>
      <c r="F7040" t="inlineStr">
        <is>
          <t>&gt;=2.53.1</t>
        </is>
      </c>
      <c r="G7040" t="inlineStr">
        <is>
          <t>selenium</t>
        </is>
      </c>
      <c r="H7040">
        <f>=2.48.0</f>
        <v/>
      </c>
    </row>
    <row r="7041">
      <c r="A7041" t="inlineStr">
        <is>
          <t>toolium</t>
        </is>
      </c>
      <c r="B7041" t="inlineStr">
        <is>
          <t>6e1cdb993a8fb8b38992c58a1d4c8e98207e9567</t>
        </is>
      </c>
      <c r="C7041" t="inlineStr">
        <is>
          <t>2016-04-12 10:09:29+00:00</t>
        </is>
      </c>
      <c r="D7041" t="inlineStr">
        <is>
          <t>add</t>
        </is>
      </c>
      <c r="E7041" t="inlineStr">
        <is>
          <t>six</t>
        </is>
      </c>
      <c r="F7041" t="inlineStr">
        <is>
          <t>&gt;=1.10.0</t>
        </is>
      </c>
      <c r="G7041" t="inlineStr"/>
      <c r="H7041" t="inlineStr"/>
    </row>
    <row r="7042">
      <c r="A7042" t="inlineStr">
        <is>
          <t>toolium</t>
        </is>
      </c>
      <c r="B7042" t="inlineStr">
        <is>
          <t>6e1cdb993a8fb8b38992c58a1d4c8e98207e9567</t>
        </is>
      </c>
      <c r="C7042" t="inlineStr">
        <is>
          <t>2016-04-12 10:09:29+00:00</t>
        </is>
      </c>
      <c r="D7042" t="inlineStr">
        <is>
          <t>rem</t>
        </is>
      </c>
      <c r="E7042" t="inlineStr"/>
      <c r="F7042" t="inlineStr"/>
      <c r="G7042" t="inlineStr">
        <is>
          <t>needle</t>
        </is>
      </c>
      <c r="H7042">
        <f>=0.3</f>
        <v/>
      </c>
    </row>
    <row r="7043">
      <c r="A7043" t="inlineStr">
        <is>
          <t>toolium</t>
        </is>
      </c>
      <c r="B7043" t="inlineStr">
        <is>
          <t>6e1cdb993a8fb8b38992c58a1d4c8e98207e9567</t>
        </is>
      </c>
      <c r="C7043" t="inlineStr">
        <is>
          <t>2016-04-12 10:09:29+00:00</t>
        </is>
      </c>
      <c r="D7043" t="inlineStr">
        <is>
          <t>rem</t>
        </is>
      </c>
      <c r="E7043" t="inlineStr"/>
      <c r="F7043" t="inlineStr"/>
      <c r="G7043" t="inlineStr">
        <is>
          <t>Pillow</t>
        </is>
      </c>
      <c r="H7043">
        <f>=3.0.0</f>
        <v/>
      </c>
    </row>
    <row r="7044">
      <c r="A7044" t="inlineStr">
        <is>
          <t>toolium</t>
        </is>
      </c>
      <c r="B7044" t="inlineStr">
        <is>
          <t>a856add47e443d63ecd9aa58dd057490d7514491</t>
        </is>
      </c>
      <c r="C7044" t="inlineStr">
        <is>
          <t>2017-01-17 15:39:33+00:00</t>
        </is>
      </c>
      <c r="D7044" t="inlineStr">
        <is>
          <t>verchange</t>
        </is>
      </c>
      <c r="E7044" t="inlineStr">
        <is>
          <t>requests</t>
        </is>
      </c>
      <c r="F7044" t="inlineStr">
        <is>
          <t>&gt;=2.12.4</t>
        </is>
      </c>
      <c r="G7044" t="inlineStr">
        <is>
          <t>requests</t>
        </is>
      </c>
      <c r="H7044" t="inlineStr">
        <is>
          <t>&gt;=2.9.1</t>
        </is>
      </c>
    </row>
    <row r="7045">
      <c r="A7045" t="inlineStr">
        <is>
          <t>toolium</t>
        </is>
      </c>
      <c r="B7045" t="inlineStr">
        <is>
          <t>a856add47e443d63ecd9aa58dd057490d7514491</t>
        </is>
      </c>
      <c r="C7045" t="inlineStr">
        <is>
          <t>2017-01-17 15:39:33+00:00</t>
        </is>
      </c>
      <c r="D7045" t="inlineStr">
        <is>
          <t>verchange</t>
        </is>
      </c>
      <c r="E7045" t="inlineStr">
        <is>
          <t>Appium-Python-Client</t>
        </is>
      </c>
      <c r="F7045" t="inlineStr">
        <is>
          <t>&gt;=0.24</t>
        </is>
      </c>
      <c r="G7045" t="inlineStr">
        <is>
          <t>Appium-Python-Client</t>
        </is>
      </c>
      <c r="H7045" t="inlineStr">
        <is>
          <t>&gt;=0.22</t>
        </is>
      </c>
    </row>
    <row r="7046">
      <c r="A7046" t="inlineStr">
        <is>
          <t>toolium</t>
        </is>
      </c>
      <c r="B7046" t="inlineStr">
        <is>
          <t>a856add47e443d63ecd9aa58dd057490d7514491</t>
        </is>
      </c>
      <c r="C7046" t="inlineStr">
        <is>
          <t>2017-01-17 15:39:33+00:00</t>
        </is>
      </c>
      <c r="D7046" t="inlineStr">
        <is>
          <t>verchange</t>
        </is>
      </c>
      <c r="E7046" t="inlineStr">
        <is>
          <t>selenium</t>
        </is>
      </c>
      <c r="F7046" t="inlineStr">
        <is>
          <t>&gt;=2.53.6</t>
        </is>
      </c>
      <c r="G7046" t="inlineStr">
        <is>
          <t>selenium</t>
        </is>
      </c>
      <c r="H7046" t="inlineStr">
        <is>
          <t>&gt;=2.53.1</t>
        </is>
      </c>
    </row>
    <row r="7047">
      <c r="A7047" t="inlineStr">
        <is>
          <t>toolium</t>
        </is>
      </c>
      <c r="B7047" t="inlineStr">
        <is>
          <t>3ecb0247f4607deb3730e08600ac6cb02282c6d6</t>
        </is>
      </c>
      <c r="C7047" t="inlineStr">
        <is>
          <t>2018-02-26 11:49:55+00:00</t>
        </is>
      </c>
      <c r="D7047" t="inlineStr">
        <is>
          <t>add</t>
        </is>
      </c>
      <c r="E7047" t="inlineStr">
        <is>
          <t>screeninfo</t>
        </is>
      </c>
      <c r="F7047" t="inlineStr"/>
      <c r="G7047" t="inlineStr"/>
      <c r="H7047" t="inlineStr"/>
    </row>
    <row r="7048">
      <c r="A7048" t="inlineStr">
        <is>
          <t>toolium</t>
        </is>
      </c>
      <c r="B7048" t="inlineStr">
        <is>
          <t>9637b18c7edad3d4ae11385f401ec0595d1d5a56</t>
        </is>
      </c>
      <c r="C7048" t="inlineStr">
        <is>
          <t>2018-12-18 08:53:46+00:00</t>
        </is>
      </c>
      <c r="D7048" t="inlineStr">
        <is>
          <t>verchange</t>
        </is>
      </c>
      <c r="E7048" t="inlineStr">
        <is>
          <t>Appium-Python-Client</t>
        </is>
      </c>
      <c r="F7048" t="inlineStr">
        <is>
          <t>&gt;=0.24;&lt;=0.31</t>
        </is>
      </c>
      <c r="G7048" t="inlineStr">
        <is>
          <t>Appium-Python-Client</t>
        </is>
      </c>
      <c r="H7048" t="inlineStr">
        <is>
          <t>&gt;=0.24</t>
        </is>
      </c>
    </row>
    <row r="7049">
      <c r="A7049" t="inlineStr">
        <is>
          <t>toolium</t>
        </is>
      </c>
      <c r="B7049" t="inlineStr">
        <is>
          <t>1c33b98701e865151a71d2d4024dbfa09de8cdf2</t>
        </is>
      </c>
      <c r="C7049" t="inlineStr">
        <is>
          <t>2019-02-26 08:14:50+00:00</t>
        </is>
      </c>
      <c r="D7049" t="inlineStr">
        <is>
          <t>verchange</t>
        </is>
      </c>
      <c r="E7049" t="inlineStr">
        <is>
          <t>Appium-Python-Client</t>
        </is>
      </c>
      <c r="F7049" t="inlineStr">
        <is>
          <t>&gt;=0.24</t>
        </is>
      </c>
      <c r="G7049" t="inlineStr">
        <is>
          <t>Appium-Python-Client</t>
        </is>
      </c>
      <c r="H7049" t="inlineStr">
        <is>
          <t>&gt;=0.24;&lt;=0.31</t>
        </is>
      </c>
    </row>
    <row r="7050">
      <c r="A7050" t="inlineStr">
        <is>
          <t>toolium</t>
        </is>
      </c>
      <c r="B7050" t="inlineStr">
        <is>
          <t>1127c4e5697cd6c81269f389717762801a9ac941</t>
        </is>
      </c>
      <c r="C7050" t="inlineStr">
        <is>
          <t>2019-07-22 10:55:37+00:00</t>
        </is>
      </c>
      <c r="D7050" t="inlineStr">
        <is>
          <t>verchange</t>
        </is>
      </c>
      <c r="E7050" t="inlineStr">
        <is>
          <t>selenium</t>
        </is>
      </c>
      <c r="F7050" t="inlineStr">
        <is>
          <t>&lt;4;&gt;=2.53.6</t>
        </is>
      </c>
      <c r="G7050" t="inlineStr">
        <is>
          <t>selenium</t>
        </is>
      </c>
      <c r="H7050" t="inlineStr">
        <is>
          <t>&gt;=2.53.6</t>
        </is>
      </c>
    </row>
    <row r="7051">
      <c r="A7051" t="inlineStr">
        <is>
          <t>toolium</t>
        </is>
      </c>
      <c r="B7051" t="inlineStr">
        <is>
          <t>cc8ef0e4f724d89f9b508cc1be59dc6ad4043e23</t>
        </is>
      </c>
      <c r="C7051" t="inlineStr">
        <is>
          <t>2019-07-29 07:47:24+00:00</t>
        </is>
      </c>
      <c r="D7051" t="inlineStr">
        <is>
          <t>verchange</t>
        </is>
      </c>
      <c r="E7051" t="inlineStr">
        <is>
          <t>screeninfo</t>
        </is>
      </c>
      <c r="F7051">
        <f>=0.3.1</f>
        <v/>
      </c>
      <c r="G7051" t="inlineStr">
        <is>
          <t>screeninfo</t>
        </is>
      </c>
      <c r="H7051" t="inlineStr"/>
    </row>
    <row r="7052">
      <c r="A7052" t="inlineStr">
        <is>
          <t>toolium</t>
        </is>
      </c>
      <c r="B7052" t="inlineStr">
        <is>
          <t>ed255e4fa943c235066ebb11a45137b5ccb50f2b</t>
        </is>
      </c>
      <c r="C7052" t="inlineStr">
        <is>
          <t>2020-05-11 14:51:56+00:00</t>
        </is>
      </c>
      <c r="D7052" t="inlineStr">
        <is>
          <t>add</t>
        </is>
      </c>
      <c r="E7052" t="inlineStr">
        <is>
          <t>typing</t>
        </is>
      </c>
      <c r="F7052">
        <f>=3.7.4.1</f>
        <v/>
      </c>
      <c r="G7052" t="inlineStr"/>
      <c r="H7052" t="inlineStr"/>
    </row>
    <row r="7053">
      <c r="A7053" t="inlineStr">
        <is>
          <t>toolium</t>
        </is>
      </c>
      <c r="B7053" t="inlineStr">
        <is>
          <t>b2a3528556661db81fd6b7697e9fb7786209d8f5</t>
        </is>
      </c>
      <c r="C7053" t="inlineStr">
        <is>
          <t>2020-05-18 08:29:32+00:00</t>
        </is>
      </c>
      <c r="D7053" t="inlineStr">
        <is>
          <t>verchange</t>
        </is>
      </c>
      <c r="E7053" t="inlineStr">
        <is>
          <t>requests</t>
        </is>
      </c>
      <c r="F7053" t="inlineStr">
        <is>
          <t>&gt;=2.12.4</t>
        </is>
      </c>
      <c r="G7053" t="inlineStr">
        <is>
          <t>requests</t>
        </is>
      </c>
      <c r="H7053" t="inlineStr">
        <is>
          <t>&gt;=2.12.4</t>
        </is>
      </c>
    </row>
    <row r="7054">
      <c r="A7054" t="inlineStr">
        <is>
          <t>toolium</t>
        </is>
      </c>
      <c r="B7054" t="inlineStr">
        <is>
          <t>b2a3528556661db81fd6b7697e9fb7786209d8f5</t>
        </is>
      </c>
      <c r="C7054" t="inlineStr">
        <is>
          <t>2020-05-18 08:29:32+00:00</t>
        </is>
      </c>
      <c r="D7054" t="inlineStr">
        <is>
          <t>verchange</t>
        </is>
      </c>
      <c r="E7054" t="inlineStr">
        <is>
          <t>Appium-Python-Client</t>
        </is>
      </c>
      <c r="F7054" t="inlineStr">
        <is>
          <t>&gt;=0.24;&lt;1</t>
        </is>
      </c>
      <c r="G7054" t="inlineStr">
        <is>
          <t>Appium-Python-Client</t>
        </is>
      </c>
      <c r="H7054" t="inlineStr">
        <is>
          <t>&gt;=0.24</t>
        </is>
      </c>
    </row>
    <row r="7055">
      <c r="A7055" t="inlineStr">
        <is>
          <t>toolium</t>
        </is>
      </c>
      <c r="B7055" t="inlineStr">
        <is>
          <t>b2a3528556661db81fd6b7697e9fb7786209d8f5</t>
        </is>
      </c>
      <c r="C7055" t="inlineStr">
        <is>
          <t>2020-05-18 08:29:32+00:00</t>
        </is>
      </c>
      <c r="D7055" t="inlineStr">
        <is>
          <t>verchange</t>
        </is>
      </c>
      <c r="E7055" t="inlineStr">
        <is>
          <t>selenium</t>
        </is>
      </c>
      <c r="F7055" t="inlineStr">
        <is>
          <t>&lt;4;&gt;=2.53.6</t>
        </is>
      </c>
      <c r="G7055" t="inlineStr">
        <is>
          <t>selenium</t>
        </is>
      </c>
      <c r="H7055" t="inlineStr">
        <is>
          <t>&lt;4;&gt;=2.53.6</t>
        </is>
      </c>
    </row>
    <row r="7056">
      <c r="A7056" t="inlineStr">
        <is>
          <t>toolium</t>
        </is>
      </c>
      <c r="B7056" t="inlineStr">
        <is>
          <t>ceea07ae2e2d114a3b6e22eaf302fec9c3378f25</t>
        </is>
      </c>
      <c r="C7056" t="inlineStr">
        <is>
          <t>2021-03-02 10:08:09+00:00</t>
        </is>
      </c>
      <c r="D7056" t="inlineStr">
        <is>
          <t>add</t>
        </is>
      </c>
      <c r="E7056" t="inlineStr">
        <is>
          <t>lxml</t>
        </is>
      </c>
      <c r="F7056">
        <f>=4.6.2</f>
        <v/>
      </c>
      <c r="G7056" t="inlineStr"/>
      <c r="H7056" t="inlineStr"/>
    </row>
    <row r="7057">
      <c r="A7057" t="inlineStr">
        <is>
          <t>CIRCexplorer</t>
        </is>
      </c>
      <c r="B7057" t="inlineStr">
        <is>
          <t>11d4cff909bdd35a197bd747d54f2b496b752046</t>
        </is>
      </c>
      <c r="C7057" t="inlineStr">
        <is>
          <t>2016-01-20 13:17:14+00:00</t>
        </is>
      </c>
      <c r="D7057" t="inlineStr">
        <is>
          <t>add</t>
        </is>
      </c>
      <c r="E7057" t="inlineStr">
        <is>
          <t>pysam</t>
        </is>
      </c>
      <c r="F7057" t="inlineStr">
        <is>
          <t>&gt;=0.8.2</t>
        </is>
      </c>
      <c r="G7057" t="inlineStr"/>
      <c r="H7057" t="inlineStr"/>
    </row>
    <row r="7058">
      <c r="A7058" t="inlineStr">
        <is>
          <t>CIRCexplorer</t>
        </is>
      </c>
      <c r="B7058" t="inlineStr">
        <is>
          <t>11d4cff909bdd35a197bd747d54f2b496b752046</t>
        </is>
      </c>
      <c r="C7058" t="inlineStr">
        <is>
          <t>2016-01-20 13:17:14+00:00</t>
        </is>
      </c>
      <c r="D7058" t="inlineStr">
        <is>
          <t>add</t>
        </is>
      </c>
      <c r="E7058" t="inlineStr">
        <is>
          <t>docopt</t>
        </is>
      </c>
      <c r="F7058" t="inlineStr"/>
      <c r="G7058" t="inlineStr"/>
      <c r="H7058" t="inlineStr"/>
    </row>
    <row r="7059">
      <c r="A7059" t="inlineStr">
        <is>
          <t>tensorrec</t>
        </is>
      </c>
      <c r="B7059" t="inlineStr">
        <is>
          <t>a5a8772ad0b980704cbb43db507682c247384c1f</t>
        </is>
      </c>
      <c r="C7059" t="inlineStr">
        <is>
          <t>2018-02-26 02:38:25+00:00</t>
        </is>
      </c>
      <c r="D7059" t="inlineStr">
        <is>
          <t>verchange</t>
        </is>
      </c>
      <c r="E7059" t="inlineStr">
        <is>
          <t>tensorflow</t>
        </is>
      </c>
      <c r="F7059">
        <f>=1.5.0</f>
        <v/>
      </c>
      <c r="G7059" t="inlineStr">
        <is>
          <t>tensorflow</t>
        </is>
      </c>
      <c r="H7059">
        <f>=1.3.0</f>
        <v/>
      </c>
    </row>
    <row r="7060">
      <c r="A7060" t="inlineStr">
        <is>
          <t>tensorrec</t>
        </is>
      </c>
      <c r="B7060" t="inlineStr">
        <is>
          <t>a5a8772ad0b980704cbb43db507682c247384c1f</t>
        </is>
      </c>
      <c r="C7060" t="inlineStr">
        <is>
          <t>2018-02-26 02:38:25+00:00</t>
        </is>
      </c>
      <c r="D7060" t="inlineStr">
        <is>
          <t>add</t>
        </is>
      </c>
      <c r="E7060" t="inlineStr">
        <is>
          <t>numpy</t>
        </is>
      </c>
      <c r="F7060">
        <f>=1.14.1</f>
        <v/>
      </c>
      <c r="G7060" t="inlineStr"/>
      <c r="H7060" t="inlineStr"/>
    </row>
    <row r="7061">
      <c r="A7061" t="inlineStr">
        <is>
          <t>tensorrec</t>
        </is>
      </c>
      <c r="B7061" t="inlineStr">
        <is>
          <t>a5656219c1dd499eb6ff91ac5b9d04b48bd40d65</t>
        </is>
      </c>
      <c r="C7061" t="inlineStr">
        <is>
          <t>2018-10-18 14:26:40+00:00</t>
        </is>
      </c>
      <c r="D7061" t="inlineStr">
        <is>
          <t>rem</t>
        </is>
      </c>
      <c r="E7061" t="inlineStr"/>
      <c r="F7061" t="inlineStr"/>
      <c r="G7061" t="inlineStr">
        <is>
          <t>flake8</t>
        </is>
      </c>
      <c r="H7061">
        <f>=3.3.0</f>
        <v/>
      </c>
    </row>
    <row r="7062">
      <c r="A7062" t="inlineStr">
        <is>
          <t>tensorrec</t>
        </is>
      </c>
      <c r="B7062" t="inlineStr">
        <is>
          <t>d1470369fec1e770ad38a98afa2da530f1923478</t>
        </is>
      </c>
      <c r="C7062" t="inlineStr">
        <is>
          <t>2018-10-18 14:51:55+00:00</t>
        </is>
      </c>
      <c r="D7062" t="inlineStr">
        <is>
          <t>rem</t>
        </is>
      </c>
      <c r="E7062" t="inlineStr"/>
      <c r="F7062" t="inlineStr"/>
      <c r="G7062" t="inlineStr">
        <is>
          <t>numpy</t>
        </is>
      </c>
      <c r="H7062">
        <f>=1.14.1</f>
        <v/>
      </c>
    </row>
    <row r="7063">
      <c r="A7063" t="inlineStr">
        <is>
          <t>tensorrec</t>
        </is>
      </c>
      <c r="B7063" t="inlineStr">
        <is>
          <t>d1470369fec1e770ad38a98afa2da530f1923478</t>
        </is>
      </c>
      <c r="C7063" t="inlineStr">
        <is>
          <t>2018-10-18 14:51:55+00:00</t>
        </is>
      </c>
      <c r="D7063" t="inlineStr">
        <is>
          <t>rem</t>
        </is>
      </c>
      <c r="E7063" t="inlineStr"/>
      <c r="F7063" t="inlineStr"/>
      <c r="G7063" t="inlineStr">
        <is>
          <t>scipy</t>
        </is>
      </c>
      <c r="H7063">
        <f>=0.19.1</f>
        <v/>
      </c>
    </row>
    <row r="7064">
      <c r="A7064" t="inlineStr">
        <is>
          <t>tensorrec</t>
        </is>
      </c>
      <c r="B7064" t="inlineStr">
        <is>
          <t>d1470369fec1e770ad38a98afa2da530f1923478</t>
        </is>
      </c>
      <c r="C7064" t="inlineStr">
        <is>
          <t>2018-10-18 14:51:55+00:00</t>
        </is>
      </c>
      <c r="D7064" t="inlineStr">
        <is>
          <t>rem</t>
        </is>
      </c>
      <c r="E7064" t="inlineStr"/>
      <c r="F7064" t="inlineStr"/>
      <c r="G7064" t="inlineStr">
        <is>
          <t>six</t>
        </is>
      </c>
      <c r="H7064">
        <f>=1.11.0</f>
        <v/>
      </c>
    </row>
    <row r="7065">
      <c r="A7065" t="inlineStr">
        <is>
          <t>tensorrec</t>
        </is>
      </c>
      <c r="B7065" t="inlineStr">
        <is>
          <t>d1470369fec1e770ad38a98afa2da530f1923478</t>
        </is>
      </c>
      <c r="C7065" t="inlineStr">
        <is>
          <t>2018-10-18 14:51:55+00:00</t>
        </is>
      </c>
      <c r="D7065" t="inlineStr">
        <is>
          <t>rem</t>
        </is>
      </c>
      <c r="E7065" t="inlineStr"/>
      <c r="F7065" t="inlineStr"/>
      <c r="G7065" t="inlineStr">
        <is>
          <t>tensorflow</t>
        </is>
      </c>
      <c r="H7065">
        <f>=1.7.0</f>
        <v/>
      </c>
    </row>
    <row r="7066">
      <c r="A7066" t="inlineStr">
        <is>
          <t>harmony</t>
        </is>
      </c>
      <c r="B7066" t="inlineStr">
        <is>
          <t>6d5f77e1b4e81cb0d9b158cd3ae9a2b1809044b4</t>
        </is>
      </c>
      <c r="C7066" t="inlineStr">
        <is>
          <t>2019-04-05 08:56:42+00:00</t>
        </is>
      </c>
      <c r="D7066" t="inlineStr">
        <is>
          <t>add</t>
        </is>
      </c>
      <c r="E7066" t="inlineStr">
        <is>
          <t>librecaptcha</t>
        </is>
      </c>
      <c r="F7066" t="inlineStr">
        <is>
          <t>&gt;=0.6.0</t>
        </is>
      </c>
      <c r="G7066" t="inlineStr"/>
      <c r="H7066" t="inlineStr"/>
    </row>
    <row r="7067">
      <c r="A7067" t="inlineStr">
        <is>
          <t>harmony</t>
        </is>
      </c>
      <c r="B7067" t="inlineStr">
        <is>
          <t>6d5f77e1b4e81cb0d9b158cd3ae9a2b1809044b4</t>
        </is>
      </c>
      <c r="C7067" t="inlineStr">
        <is>
          <t>2019-04-05 08:56:42+00:00</t>
        </is>
      </c>
      <c r="D7067" t="inlineStr">
        <is>
          <t>rem</t>
        </is>
      </c>
      <c r="E7067" t="inlineStr"/>
      <c r="F7067" t="inlineStr"/>
      <c r="G7067" t="inlineStr">
        <is>
          <t>slimit</t>
        </is>
      </c>
      <c r="H7067" t="inlineStr">
        <is>
          <t>&gt;=0.8.1</t>
        </is>
      </c>
    </row>
    <row r="7068">
      <c r="A7068" t="inlineStr">
        <is>
          <t>harmony</t>
        </is>
      </c>
      <c r="B7068" t="inlineStr">
        <is>
          <t>53ddb321040d9f9b5a9e4128e63d0a0ed13e1e1c</t>
        </is>
      </c>
      <c r="C7068" t="inlineStr">
        <is>
          <t>2021-02-04 13:06:09+00:00</t>
        </is>
      </c>
      <c r="D7068" t="inlineStr">
        <is>
          <t>verchange</t>
        </is>
      </c>
      <c r="E7068" t="inlineStr">
        <is>
          <t>requests</t>
        </is>
      </c>
      <c r="F7068" t="inlineStr">
        <is>
          <t>&gt;=2.18.1;&lt;3</t>
        </is>
      </c>
      <c r="G7068" t="inlineStr">
        <is>
          <t>requests</t>
        </is>
      </c>
      <c r="H7068" t="inlineStr">
        <is>
          <t>&gt;=2.18.1</t>
        </is>
      </c>
    </row>
    <row r="7069">
      <c r="A7069" t="inlineStr">
        <is>
          <t>harmony</t>
        </is>
      </c>
      <c r="B7069" t="inlineStr">
        <is>
          <t>53ddb321040d9f9b5a9e4128e63d0a0ed13e1e1c</t>
        </is>
      </c>
      <c r="C7069" t="inlineStr">
        <is>
          <t>2021-02-04 13:06:09+00:00</t>
        </is>
      </c>
      <c r="D7069" t="inlineStr">
        <is>
          <t>verchange</t>
        </is>
      </c>
      <c r="E7069" t="inlineStr">
        <is>
          <t>librecaptcha</t>
        </is>
      </c>
      <c r="F7069" t="inlineStr">
        <is>
          <t>&lt;0.7;&gt;=0.6.3</t>
        </is>
      </c>
      <c r="G7069" t="inlineStr">
        <is>
          <t>librecaptcha</t>
        </is>
      </c>
      <c r="H7069" t="inlineStr">
        <is>
          <t>&gt;=0.6.0</t>
        </is>
      </c>
    </row>
    <row r="7070">
      <c r="A7070" t="inlineStr">
        <is>
          <t>harmony</t>
        </is>
      </c>
      <c r="B7070" t="inlineStr">
        <is>
          <t>a1d6ed14d75cc1e58082abf2a9053a463db06903</t>
        </is>
      </c>
      <c r="C7070" t="inlineStr">
        <is>
          <t>2021-03-03 08:28:04+00:00</t>
        </is>
      </c>
      <c r="D7070" t="inlineStr">
        <is>
          <t>verchange</t>
        </is>
      </c>
      <c r="E7070" t="inlineStr">
        <is>
          <t>librecaptcha</t>
        </is>
      </c>
      <c r="F7070" t="inlineStr">
        <is>
          <t>&lt;1;&gt;=0.6.3</t>
        </is>
      </c>
      <c r="G7070" t="inlineStr">
        <is>
          <t>librecaptcha</t>
        </is>
      </c>
      <c r="H7070" t="inlineStr">
        <is>
          <t>&lt;0.7;&gt;=0.6.3</t>
        </is>
      </c>
    </row>
    <row r="7071">
      <c r="A7071" t="inlineStr">
        <is>
          <t>harmony</t>
        </is>
      </c>
      <c r="B7071" t="inlineStr">
        <is>
          <t>a1d6ed14d75cc1e58082abf2a9053a463db06903</t>
        </is>
      </c>
      <c r="C7071" t="inlineStr">
        <is>
          <t>2021-03-03 08:28:04+00:00</t>
        </is>
      </c>
      <c r="D7071" t="inlineStr">
        <is>
          <t>add</t>
        </is>
      </c>
      <c r="E7071" t="inlineStr">
        <is>
          <t>keyring</t>
        </is>
      </c>
      <c r="F7071" t="inlineStr">
        <is>
          <t>&gt;=17.0.0</t>
        </is>
      </c>
      <c r="G7071" t="inlineStr"/>
      <c r="H7071" t="inlineStr"/>
    </row>
    <row r="7072">
      <c r="A7072" t="inlineStr">
        <is>
          <t>python-hubstorage</t>
        </is>
      </c>
      <c r="B7072" t="inlineStr">
        <is>
          <t>e6b5090a0ec2b61a1bdaba49c6fea6f783995926</t>
        </is>
      </c>
      <c r="C7072" t="inlineStr">
        <is>
          <t>2015-11-24 13:16:43+00:00</t>
        </is>
      </c>
      <c r="D7072" t="inlineStr">
        <is>
          <t>add</t>
        </is>
      </c>
      <c r="E7072" t="inlineStr">
        <is>
          <t>retrying</t>
        </is>
      </c>
      <c r="F7072" t="inlineStr">
        <is>
          <t>&gt;=1.3.3</t>
        </is>
      </c>
      <c r="G7072" t="inlineStr"/>
      <c r="H7072" t="inlineStr"/>
    </row>
    <row r="7073">
      <c r="A7073" t="inlineStr">
        <is>
          <t>python-hubstorage</t>
        </is>
      </c>
      <c r="B7073" t="inlineStr">
        <is>
          <t>be5ec58cde196fb6d08bad4391342d09028cc387</t>
        </is>
      </c>
      <c r="C7073" t="inlineStr">
        <is>
          <t>2016-05-27 14:46:59+00:00</t>
        </is>
      </c>
      <c r="D7073" t="inlineStr">
        <is>
          <t>verchange</t>
        </is>
      </c>
      <c r="E7073" t="inlineStr">
        <is>
          <t>retrying</t>
        </is>
      </c>
      <c r="F7073" t="inlineStr">
        <is>
          <t>&gt;=1.3.3</t>
        </is>
      </c>
      <c r="G7073" t="inlineStr">
        <is>
          <t>retrying</t>
        </is>
      </c>
      <c r="H7073" t="inlineStr">
        <is>
          <t>&gt;=1.3.3</t>
        </is>
      </c>
    </row>
    <row r="7074">
      <c r="A7074" t="inlineStr">
        <is>
          <t>python-hubstorage</t>
        </is>
      </c>
      <c r="B7074" t="inlineStr">
        <is>
          <t>be5ec58cde196fb6d08bad4391342d09028cc387</t>
        </is>
      </c>
      <c r="C7074" t="inlineStr">
        <is>
          <t>2016-05-27 14:46:59+00:00</t>
        </is>
      </c>
      <c r="D7074" t="inlineStr">
        <is>
          <t>add</t>
        </is>
      </c>
      <c r="E7074" t="inlineStr">
        <is>
          <t>six</t>
        </is>
      </c>
      <c r="F7074" t="inlineStr">
        <is>
          <t>&gt;=1.10.0</t>
        </is>
      </c>
      <c r="G7074" t="inlineStr"/>
      <c r="H7074" t="inlineStr"/>
    </row>
    <row r="7075">
      <c r="A7075" t="inlineStr">
        <is>
          <t>python-hubstorage</t>
        </is>
      </c>
      <c r="B7075" t="inlineStr">
        <is>
          <t>620611e077ac4c3a56b0c0244888ef3dbe9b6042</t>
        </is>
      </c>
      <c r="C7075" t="inlineStr">
        <is>
          <t>2016-09-29 08:36:28+00:00</t>
        </is>
      </c>
      <c r="D7075" t="inlineStr">
        <is>
          <t>add</t>
        </is>
      </c>
      <c r="E7075" t="inlineStr">
        <is>
          <t>msgpack-python</t>
        </is>
      </c>
      <c r="F7075" t="inlineStr">
        <is>
          <t>&gt;=0.4.7</t>
        </is>
      </c>
      <c r="G7075" t="inlineStr"/>
      <c r="H7075" t="inlineStr"/>
    </row>
    <row r="7076">
      <c r="A7076" t="inlineStr">
        <is>
          <t>python-senlinclient</t>
        </is>
      </c>
      <c r="B7076" t="inlineStr">
        <is>
          <t>32401586d8b87485364bbabb02da7084518b05d0</t>
        </is>
      </c>
      <c r="C7076" t="inlineStr">
        <is>
          <t>2015-09-24 04:55:09+00:00</t>
        </is>
      </c>
      <c r="D7076" t="inlineStr">
        <is>
          <t>verchange</t>
        </is>
      </c>
      <c r="E7076" t="inlineStr">
        <is>
          <t>pbr</t>
        </is>
      </c>
      <c r="F7076" t="inlineStr">
        <is>
          <t>&gt;=1.6</t>
        </is>
      </c>
      <c r="G7076" t="inlineStr">
        <is>
          <t>pbr</t>
        </is>
      </c>
      <c r="H7076" t="inlineStr">
        <is>
          <t>&gt;=1.6;&lt;2.0</t>
        </is>
      </c>
    </row>
    <row r="7077">
      <c r="A7077" t="inlineStr">
        <is>
          <t>python-senlinclient</t>
        </is>
      </c>
      <c r="B7077" t="inlineStr">
        <is>
          <t>286a8b138de6673d0396a362f26958179be6c4e3</t>
        </is>
      </c>
      <c r="C7077" t="inlineStr">
        <is>
          <t>2015-09-24 08:34:06+00:00</t>
        </is>
      </c>
      <c r="D7077" t="inlineStr">
        <is>
          <t>add</t>
        </is>
      </c>
      <c r="E7077" t="inlineStr">
        <is>
          <t>openstacksdk</t>
        </is>
      </c>
      <c r="F7077" t="inlineStr"/>
      <c r="G7077" t="inlineStr"/>
      <c r="H7077" t="inlineStr"/>
    </row>
    <row r="7078">
      <c r="A7078" t="inlineStr">
        <is>
          <t>python-senlinclient</t>
        </is>
      </c>
      <c r="B7078" t="inlineStr">
        <is>
          <t>286a8b138de6673d0396a362f26958179be6c4e3</t>
        </is>
      </c>
      <c r="C7078" t="inlineStr">
        <is>
          <t>2015-09-24 08:34:06+00:00</t>
        </is>
      </c>
      <c r="D7078" t="inlineStr">
        <is>
          <t>rem</t>
        </is>
      </c>
      <c r="E7078" t="inlineStr"/>
      <c r="F7078" t="inlineStr"/>
      <c r="G7078" t="inlineStr">
        <is>
          <t>iso8601</t>
        </is>
      </c>
      <c r="H7078" t="inlineStr">
        <is>
          <t>&gt;=0.1.9</t>
        </is>
      </c>
    </row>
    <row r="7079">
      <c r="A7079" t="inlineStr">
        <is>
          <t>python-senlinclient</t>
        </is>
      </c>
      <c r="B7079" t="inlineStr">
        <is>
          <t>286a8b138de6673d0396a362f26958179be6c4e3</t>
        </is>
      </c>
      <c r="C7079" t="inlineStr">
        <is>
          <t>2015-09-24 08:34:06+00:00</t>
        </is>
      </c>
      <c r="D7079" t="inlineStr">
        <is>
          <t>rem</t>
        </is>
      </c>
      <c r="E7079" t="inlineStr"/>
      <c r="F7079" t="inlineStr"/>
      <c r="G7079" t="inlineStr">
        <is>
          <t>python-openstacksdk</t>
        </is>
      </c>
      <c r="H7079" t="inlineStr">
        <is>
          <t>&gt;=0.4.1</t>
        </is>
      </c>
    </row>
    <row r="7080">
      <c r="A7080" t="inlineStr">
        <is>
          <t>python-senlinclient</t>
        </is>
      </c>
      <c r="B7080" t="inlineStr">
        <is>
          <t>286a8b138de6673d0396a362f26958179be6c4e3</t>
        </is>
      </c>
      <c r="C7080" t="inlineStr">
        <is>
          <t>2015-09-24 08:34:06+00:00</t>
        </is>
      </c>
      <c r="D7080" t="inlineStr">
        <is>
          <t>rem</t>
        </is>
      </c>
      <c r="E7080" t="inlineStr"/>
      <c r="F7080" t="inlineStr"/>
      <c r="G7080" t="inlineStr">
        <is>
          <t>python-keystoneclient</t>
        </is>
      </c>
      <c r="H7080" t="inlineStr">
        <is>
          <t>&gt;=1.6.0</t>
        </is>
      </c>
    </row>
    <row r="7081">
      <c r="A7081" t="inlineStr">
        <is>
          <t>python-senlinclient</t>
        </is>
      </c>
      <c r="B7081" t="inlineStr">
        <is>
          <t>f6935eacc798487481f9794e560e4e4280223979</t>
        </is>
      </c>
      <c r="C7081" t="inlineStr">
        <is>
          <t>2015-11-16 08:50:06+00:00</t>
        </is>
      </c>
      <c r="D7081" t="inlineStr">
        <is>
          <t>verchange</t>
        </is>
      </c>
      <c r="E7081" t="inlineStr">
        <is>
          <t>requests</t>
        </is>
      </c>
      <c r="F7081" t="inlineStr">
        <is>
          <t>&gt;=2.5.2;!=2.8.0</t>
        </is>
      </c>
      <c r="G7081" t="inlineStr">
        <is>
          <t>requests</t>
        </is>
      </c>
      <c r="H7081" t="inlineStr">
        <is>
          <t>&gt;=2.5.2</t>
        </is>
      </c>
    </row>
    <row r="7082">
      <c r="A7082" t="inlineStr">
        <is>
          <t>python-senlinclient</t>
        </is>
      </c>
      <c r="B7082" t="inlineStr">
        <is>
          <t>f6935eacc798487481f9794e560e4e4280223979</t>
        </is>
      </c>
      <c r="C7082" t="inlineStr">
        <is>
          <t>2015-11-16 08:50:06+00:00</t>
        </is>
      </c>
      <c r="D7082" t="inlineStr">
        <is>
          <t>verchange</t>
        </is>
      </c>
      <c r="E7082" t="inlineStr">
        <is>
          <t>oslo.utils</t>
        </is>
      </c>
      <c r="F7082" t="inlineStr">
        <is>
          <t>&gt;=2.4.0;!=2.6.0</t>
        </is>
      </c>
      <c r="G7082" t="inlineStr">
        <is>
          <t>oslo.utils</t>
        </is>
      </c>
      <c r="H7082" t="inlineStr">
        <is>
          <t>&gt;=2.0.0</t>
        </is>
      </c>
    </row>
    <row r="7083">
      <c r="A7083" t="inlineStr">
        <is>
          <t>python-senlinclient</t>
        </is>
      </c>
      <c r="B7083" t="inlineStr">
        <is>
          <t>f6935eacc798487481f9794e560e4e4280223979</t>
        </is>
      </c>
      <c r="C7083" t="inlineStr">
        <is>
          <t>2015-11-16 08:50:06+00:00</t>
        </is>
      </c>
      <c r="D7083" t="inlineStr">
        <is>
          <t>verchange</t>
        </is>
      </c>
      <c r="E7083" t="inlineStr">
        <is>
          <t>python-heatclient</t>
        </is>
      </c>
      <c r="F7083" t="inlineStr">
        <is>
          <t>&gt;=0.6.0</t>
        </is>
      </c>
      <c r="G7083" t="inlineStr">
        <is>
          <t>python-heatclient</t>
        </is>
      </c>
      <c r="H7083" t="inlineStr">
        <is>
          <t>&gt;=0.3.0</t>
        </is>
      </c>
    </row>
    <row r="7084">
      <c r="A7084" t="inlineStr">
        <is>
          <t>python-senlinclient</t>
        </is>
      </c>
      <c r="B7084" t="inlineStr">
        <is>
          <t>f6935eacc798487481f9794e560e4e4280223979</t>
        </is>
      </c>
      <c r="C7084" t="inlineStr">
        <is>
          <t>2015-11-16 08:50:06+00:00</t>
        </is>
      </c>
      <c r="D7084" t="inlineStr">
        <is>
          <t>verchange</t>
        </is>
      </c>
      <c r="E7084" t="inlineStr">
        <is>
          <t>oslo.serialization</t>
        </is>
      </c>
      <c r="F7084" t="inlineStr">
        <is>
          <t>&gt;=1.10.0</t>
        </is>
      </c>
      <c r="G7084" t="inlineStr">
        <is>
          <t>oslo.serialization</t>
        </is>
      </c>
      <c r="H7084" t="inlineStr">
        <is>
          <t>&gt;=1.4.0</t>
        </is>
      </c>
    </row>
    <row r="7085">
      <c r="A7085" t="inlineStr">
        <is>
          <t>python-senlinclient</t>
        </is>
      </c>
      <c r="B7085" t="inlineStr">
        <is>
          <t>0e1e4857f631223f17e895b2d2c3a0bcad680865</t>
        </is>
      </c>
      <c r="C7085" t="inlineStr">
        <is>
          <t>2015-11-25 03:00:09+00:00</t>
        </is>
      </c>
      <c r="D7085" t="inlineStr">
        <is>
          <t>verchange</t>
        </is>
      </c>
      <c r="E7085" t="inlineStr">
        <is>
          <t>oslo.utils</t>
        </is>
      </c>
      <c r="F7085" t="inlineStr">
        <is>
          <t>&gt;=2.8.0</t>
        </is>
      </c>
      <c r="G7085" t="inlineStr">
        <is>
          <t>oslo.utils</t>
        </is>
      </c>
      <c r="H7085" t="inlineStr">
        <is>
          <t>&gt;=2.4.0;!=2.6.0</t>
        </is>
      </c>
    </row>
    <row r="7086">
      <c r="A7086" t="inlineStr">
        <is>
          <t>python-senlinclient</t>
        </is>
      </c>
      <c r="B7086" t="inlineStr">
        <is>
          <t>9ca308304ece8ad3ba65d4e6b9f19e0800a1e6c7</t>
        </is>
      </c>
      <c r="C7086" t="inlineStr">
        <is>
          <t>2016-01-22 04:45:37+00:00</t>
        </is>
      </c>
      <c r="D7086" t="inlineStr">
        <is>
          <t>verchange</t>
        </is>
      </c>
      <c r="E7086" t="inlineStr">
        <is>
          <t>six</t>
        </is>
      </c>
      <c r="F7086" t="inlineStr">
        <is>
          <t>&gt;=1.9.0</t>
        </is>
      </c>
      <c r="G7086" t="inlineStr">
        <is>
          <t>six</t>
        </is>
      </c>
      <c r="H7086" t="inlineStr">
        <is>
          <t>&gt;=1.9.0</t>
        </is>
      </c>
    </row>
    <row r="7087">
      <c r="A7087" t="inlineStr">
        <is>
          <t>python-senlinclient</t>
        </is>
      </c>
      <c r="B7087" t="inlineStr">
        <is>
          <t>9ca308304ece8ad3ba65d4e6b9f19e0800a1e6c7</t>
        </is>
      </c>
      <c r="C7087" t="inlineStr">
        <is>
          <t>2016-01-22 04:45:37+00:00</t>
        </is>
      </c>
      <c r="D7087" t="inlineStr">
        <is>
          <t>verchange</t>
        </is>
      </c>
      <c r="E7087" t="inlineStr">
        <is>
          <t>oslo.utils</t>
        </is>
      </c>
      <c r="F7087" t="inlineStr">
        <is>
          <t>&gt;=3.4.0</t>
        </is>
      </c>
      <c r="G7087" t="inlineStr">
        <is>
          <t>oslo.utils</t>
        </is>
      </c>
      <c r="H7087" t="inlineStr">
        <is>
          <t>&gt;=3.2.0</t>
        </is>
      </c>
    </row>
    <row r="7088">
      <c r="A7088" t="inlineStr">
        <is>
          <t>python-senlinclient</t>
        </is>
      </c>
      <c r="B7088" t="inlineStr">
        <is>
          <t>9ca308304ece8ad3ba65d4e6b9f19e0800a1e6c7</t>
        </is>
      </c>
      <c r="C7088" t="inlineStr">
        <is>
          <t>2016-01-22 04:45:37+00:00</t>
        </is>
      </c>
      <c r="D7088" t="inlineStr">
        <is>
          <t>verchange</t>
        </is>
      </c>
      <c r="E7088" t="inlineStr">
        <is>
          <t>openstacksdk</t>
        </is>
      </c>
      <c r="F7088" t="inlineStr"/>
      <c r="G7088" t="inlineStr">
        <is>
          <t>openstacksdk</t>
        </is>
      </c>
      <c r="H7088" t="inlineStr"/>
    </row>
    <row r="7089">
      <c r="A7089" t="inlineStr">
        <is>
          <t>python-senlinclient</t>
        </is>
      </c>
      <c r="B7089" t="inlineStr">
        <is>
          <t>9ca308304ece8ad3ba65d4e6b9f19e0800a1e6c7</t>
        </is>
      </c>
      <c r="C7089" t="inlineStr">
        <is>
          <t>2016-01-22 04:45:37+00:00</t>
        </is>
      </c>
      <c r="D7089" t="inlineStr">
        <is>
          <t>verchange</t>
        </is>
      </c>
      <c r="E7089" t="inlineStr">
        <is>
          <t>python-heatclient</t>
        </is>
      </c>
      <c r="F7089" t="inlineStr">
        <is>
          <t>&gt;=0.6.0</t>
        </is>
      </c>
      <c r="G7089" t="inlineStr">
        <is>
          <t>python-heatclient</t>
        </is>
      </c>
      <c r="H7089" t="inlineStr">
        <is>
          <t>&gt;=0.6.0</t>
        </is>
      </c>
    </row>
    <row r="7090">
      <c r="A7090" t="inlineStr">
        <is>
          <t>python-senlinclient</t>
        </is>
      </c>
      <c r="B7090" t="inlineStr">
        <is>
          <t>9ca308304ece8ad3ba65d4e6b9f19e0800a1e6c7</t>
        </is>
      </c>
      <c r="C7090" t="inlineStr">
        <is>
          <t>2016-01-22 04:45:37+00:00</t>
        </is>
      </c>
      <c r="D7090" t="inlineStr">
        <is>
          <t>verchange</t>
        </is>
      </c>
      <c r="E7090" t="inlineStr">
        <is>
          <t>Babel</t>
        </is>
      </c>
      <c r="F7090" t="inlineStr">
        <is>
          <t>&gt;=1.3</t>
        </is>
      </c>
      <c r="G7090" t="inlineStr">
        <is>
          <t>Babel</t>
        </is>
      </c>
      <c r="H7090" t="inlineStr">
        <is>
          <t>&gt;=1.3</t>
        </is>
      </c>
    </row>
    <row r="7091">
      <c r="A7091" t="inlineStr">
        <is>
          <t>python-senlinclient</t>
        </is>
      </c>
      <c r="B7091" t="inlineStr">
        <is>
          <t>9ca308304ece8ad3ba65d4e6b9f19e0800a1e6c7</t>
        </is>
      </c>
      <c r="C7091" t="inlineStr">
        <is>
          <t>2016-01-22 04:45:37+00:00</t>
        </is>
      </c>
      <c r="D7091" t="inlineStr">
        <is>
          <t>verchange</t>
        </is>
      </c>
      <c r="E7091" t="inlineStr">
        <is>
          <t>PrettyTable</t>
        </is>
      </c>
      <c r="F7091" t="inlineStr">
        <is>
          <t>&gt;=0.7;&lt;0.8</t>
        </is>
      </c>
      <c r="G7091" t="inlineStr">
        <is>
          <t>PrettyTable</t>
        </is>
      </c>
      <c r="H7091" t="inlineStr">
        <is>
          <t>&gt;=0.7;&lt;0.8</t>
        </is>
      </c>
    </row>
    <row r="7092">
      <c r="A7092" t="inlineStr">
        <is>
          <t>python-senlinclient</t>
        </is>
      </c>
      <c r="B7092" t="inlineStr">
        <is>
          <t>9ca308304ece8ad3ba65d4e6b9f19e0800a1e6c7</t>
        </is>
      </c>
      <c r="C7092" t="inlineStr">
        <is>
          <t>2016-01-22 04:45:37+00:00</t>
        </is>
      </c>
      <c r="D7092" t="inlineStr">
        <is>
          <t>verchange</t>
        </is>
      </c>
      <c r="E7092" t="inlineStr">
        <is>
          <t>requests</t>
        </is>
      </c>
      <c r="F7092" t="inlineStr">
        <is>
          <t>&gt;=2.8.1;!=2.9.0</t>
        </is>
      </c>
      <c r="G7092" t="inlineStr">
        <is>
          <t>requests</t>
        </is>
      </c>
      <c r="H7092" t="inlineStr">
        <is>
          <t>&gt;=2.8.1;!=2.9.0</t>
        </is>
      </c>
    </row>
    <row r="7093">
      <c r="A7093" t="inlineStr">
        <is>
          <t>python-senlinclient</t>
        </is>
      </c>
      <c r="B7093" t="inlineStr">
        <is>
          <t>9ca308304ece8ad3ba65d4e6b9f19e0800a1e6c7</t>
        </is>
      </c>
      <c r="C7093" t="inlineStr">
        <is>
          <t>2016-01-22 04:45:37+00:00</t>
        </is>
      </c>
      <c r="D7093" t="inlineStr">
        <is>
          <t>verchange</t>
        </is>
      </c>
      <c r="E7093" t="inlineStr">
        <is>
          <t>pbr</t>
        </is>
      </c>
      <c r="F7093" t="inlineStr">
        <is>
          <t>&gt;=1.6</t>
        </is>
      </c>
      <c r="G7093" t="inlineStr">
        <is>
          <t>pbr</t>
        </is>
      </c>
      <c r="H7093" t="inlineStr">
        <is>
          <t>&gt;=1.6</t>
        </is>
      </c>
    </row>
    <row r="7094">
      <c r="A7094" t="inlineStr">
        <is>
          <t>python-senlinclient</t>
        </is>
      </c>
      <c r="B7094" t="inlineStr">
        <is>
          <t>9ca308304ece8ad3ba65d4e6b9f19e0800a1e6c7</t>
        </is>
      </c>
      <c r="C7094" t="inlineStr">
        <is>
          <t>2016-01-22 04:45:37+00:00</t>
        </is>
      </c>
      <c r="D7094" t="inlineStr">
        <is>
          <t>verchange</t>
        </is>
      </c>
      <c r="E7094" t="inlineStr">
        <is>
          <t>PyYAML</t>
        </is>
      </c>
      <c r="F7094" t="inlineStr">
        <is>
          <t>&gt;=3.1.0</t>
        </is>
      </c>
      <c r="G7094" t="inlineStr">
        <is>
          <t>PyYAML</t>
        </is>
      </c>
      <c r="H7094" t="inlineStr">
        <is>
          <t>&gt;=3.1.0</t>
        </is>
      </c>
    </row>
    <row r="7095">
      <c r="A7095" t="inlineStr">
        <is>
          <t>python-senlinclient</t>
        </is>
      </c>
      <c r="B7095" t="inlineStr">
        <is>
          <t>9ca308304ece8ad3ba65d4e6b9f19e0800a1e6c7</t>
        </is>
      </c>
      <c r="C7095" t="inlineStr">
        <is>
          <t>2016-01-22 04:45:37+00:00</t>
        </is>
      </c>
      <c r="D7095" t="inlineStr">
        <is>
          <t>rem</t>
        </is>
      </c>
      <c r="E7095" t="inlineStr"/>
      <c r="F7095" t="inlineStr"/>
      <c r="G7095" t="inlineStr">
        <is>
          <t>argparse</t>
        </is>
      </c>
      <c r="H7095" t="inlineStr"/>
    </row>
    <row r="7096">
      <c r="A7096" t="inlineStr">
        <is>
          <t>python-senlinclient</t>
        </is>
      </c>
      <c r="B7096" t="inlineStr">
        <is>
          <t>9ca308304ece8ad3ba65d4e6b9f19e0800a1e6c7</t>
        </is>
      </c>
      <c r="C7096" t="inlineStr">
        <is>
          <t>2016-01-22 05:30:57+00:00</t>
        </is>
      </c>
      <c r="D7096" t="inlineStr">
        <is>
          <t>verchange</t>
        </is>
      </c>
      <c r="E7096" t="inlineStr">
        <is>
          <t>six</t>
        </is>
      </c>
      <c r="F7096" t="inlineStr">
        <is>
          <t>&gt;=1.9.0</t>
        </is>
      </c>
      <c r="G7096" t="inlineStr">
        <is>
          <t>six</t>
        </is>
      </c>
      <c r="H7096" t="inlineStr">
        <is>
          <t>&gt;=1.9.0</t>
        </is>
      </c>
    </row>
    <row r="7097">
      <c r="A7097" t="inlineStr">
        <is>
          <t>python-senlinclient</t>
        </is>
      </c>
      <c r="B7097" t="inlineStr">
        <is>
          <t>9ca308304ece8ad3ba65d4e6b9f19e0800a1e6c7</t>
        </is>
      </c>
      <c r="C7097" t="inlineStr">
        <is>
          <t>2016-01-22 05:30:57+00:00</t>
        </is>
      </c>
      <c r="D7097" t="inlineStr">
        <is>
          <t>verchange</t>
        </is>
      </c>
      <c r="E7097" t="inlineStr">
        <is>
          <t>oslo.utils</t>
        </is>
      </c>
      <c r="F7097" t="inlineStr">
        <is>
          <t>&gt;=3.4.0</t>
        </is>
      </c>
      <c r="G7097" t="inlineStr">
        <is>
          <t>oslo.utils</t>
        </is>
      </c>
      <c r="H7097" t="inlineStr">
        <is>
          <t>&gt;=3.2.0</t>
        </is>
      </c>
    </row>
    <row r="7098">
      <c r="A7098" t="inlineStr">
        <is>
          <t>python-senlinclient</t>
        </is>
      </c>
      <c r="B7098" t="inlineStr">
        <is>
          <t>9ca308304ece8ad3ba65d4e6b9f19e0800a1e6c7</t>
        </is>
      </c>
      <c r="C7098" t="inlineStr">
        <is>
          <t>2016-01-22 05:30:57+00:00</t>
        </is>
      </c>
      <c r="D7098" t="inlineStr">
        <is>
          <t>verchange</t>
        </is>
      </c>
      <c r="E7098" t="inlineStr">
        <is>
          <t>openstacksdk</t>
        </is>
      </c>
      <c r="F7098" t="inlineStr"/>
      <c r="G7098" t="inlineStr">
        <is>
          <t>openstacksdk</t>
        </is>
      </c>
      <c r="H7098" t="inlineStr"/>
    </row>
    <row r="7099">
      <c r="A7099" t="inlineStr">
        <is>
          <t>python-senlinclient</t>
        </is>
      </c>
      <c r="B7099" t="inlineStr">
        <is>
          <t>9ca308304ece8ad3ba65d4e6b9f19e0800a1e6c7</t>
        </is>
      </c>
      <c r="C7099" t="inlineStr">
        <is>
          <t>2016-01-22 05:30:57+00:00</t>
        </is>
      </c>
      <c r="D7099" t="inlineStr">
        <is>
          <t>verchange</t>
        </is>
      </c>
      <c r="E7099" t="inlineStr">
        <is>
          <t>python-heatclient</t>
        </is>
      </c>
      <c r="F7099" t="inlineStr">
        <is>
          <t>&gt;=0.6.0</t>
        </is>
      </c>
      <c r="G7099" t="inlineStr">
        <is>
          <t>python-heatclient</t>
        </is>
      </c>
      <c r="H7099" t="inlineStr">
        <is>
          <t>&gt;=0.6.0</t>
        </is>
      </c>
    </row>
    <row r="7100">
      <c r="A7100" t="inlineStr">
        <is>
          <t>python-senlinclient</t>
        </is>
      </c>
      <c r="B7100" t="inlineStr">
        <is>
          <t>9ca308304ece8ad3ba65d4e6b9f19e0800a1e6c7</t>
        </is>
      </c>
      <c r="C7100" t="inlineStr">
        <is>
          <t>2016-01-22 05:30:57+00:00</t>
        </is>
      </c>
      <c r="D7100" t="inlineStr">
        <is>
          <t>verchange</t>
        </is>
      </c>
      <c r="E7100" t="inlineStr">
        <is>
          <t>Babel</t>
        </is>
      </c>
      <c r="F7100" t="inlineStr">
        <is>
          <t>&gt;=1.3</t>
        </is>
      </c>
      <c r="G7100" t="inlineStr">
        <is>
          <t>Babel</t>
        </is>
      </c>
      <c r="H7100" t="inlineStr">
        <is>
          <t>&gt;=1.3</t>
        </is>
      </c>
    </row>
    <row r="7101">
      <c r="A7101" t="inlineStr">
        <is>
          <t>python-senlinclient</t>
        </is>
      </c>
      <c r="B7101" t="inlineStr">
        <is>
          <t>9ca308304ece8ad3ba65d4e6b9f19e0800a1e6c7</t>
        </is>
      </c>
      <c r="C7101" t="inlineStr">
        <is>
          <t>2016-01-22 05:30:57+00:00</t>
        </is>
      </c>
      <c r="D7101" t="inlineStr">
        <is>
          <t>verchange</t>
        </is>
      </c>
      <c r="E7101" t="inlineStr">
        <is>
          <t>PrettyTable</t>
        </is>
      </c>
      <c r="F7101" t="inlineStr">
        <is>
          <t>&gt;=0.7;&lt;0.8</t>
        </is>
      </c>
      <c r="G7101" t="inlineStr">
        <is>
          <t>PrettyTable</t>
        </is>
      </c>
      <c r="H7101" t="inlineStr">
        <is>
          <t>&gt;=0.7;&lt;0.8</t>
        </is>
      </c>
    </row>
    <row r="7102">
      <c r="A7102" t="inlineStr">
        <is>
          <t>python-senlinclient</t>
        </is>
      </c>
      <c r="B7102" t="inlineStr">
        <is>
          <t>9ca308304ece8ad3ba65d4e6b9f19e0800a1e6c7</t>
        </is>
      </c>
      <c r="C7102" t="inlineStr">
        <is>
          <t>2016-01-22 05:30:57+00:00</t>
        </is>
      </c>
      <c r="D7102" t="inlineStr">
        <is>
          <t>verchange</t>
        </is>
      </c>
      <c r="E7102" t="inlineStr">
        <is>
          <t>requests</t>
        </is>
      </c>
      <c r="F7102" t="inlineStr">
        <is>
          <t>&gt;=2.8.1;!=2.9.0</t>
        </is>
      </c>
      <c r="G7102" t="inlineStr">
        <is>
          <t>requests</t>
        </is>
      </c>
      <c r="H7102" t="inlineStr">
        <is>
          <t>&gt;=2.8.1;!=2.9.0</t>
        </is>
      </c>
    </row>
    <row r="7103">
      <c r="A7103" t="inlineStr">
        <is>
          <t>python-senlinclient</t>
        </is>
      </c>
      <c r="B7103" t="inlineStr">
        <is>
          <t>9ca308304ece8ad3ba65d4e6b9f19e0800a1e6c7</t>
        </is>
      </c>
      <c r="C7103" t="inlineStr">
        <is>
          <t>2016-01-22 05:30:57+00:00</t>
        </is>
      </c>
      <c r="D7103" t="inlineStr">
        <is>
          <t>verchange</t>
        </is>
      </c>
      <c r="E7103" t="inlineStr">
        <is>
          <t>pbr</t>
        </is>
      </c>
      <c r="F7103" t="inlineStr">
        <is>
          <t>&gt;=1.6</t>
        </is>
      </c>
      <c r="G7103" t="inlineStr">
        <is>
          <t>pbr</t>
        </is>
      </c>
      <c r="H7103" t="inlineStr">
        <is>
          <t>&gt;=1.6</t>
        </is>
      </c>
    </row>
    <row r="7104">
      <c r="A7104" t="inlineStr">
        <is>
          <t>python-senlinclient</t>
        </is>
      </c>
      <c r="B7104" t="inlineStr">
        <is>
          <t>9ca308304ece8ad3ba65d4e6b9f19e0800a1e6c7</t>
        </is>
      </c>
      <c r="C7104" t="inlineStr">
        <is>
          <t>2016-01-22 05:30:57+00:00</t>
        </is>
      </c>
      <c r="D7104" t="inlineStr">
        <is>
          <t>verchange</t>
        </is>
      </c>
      <c r="E7104" t="inlineStr">
        <is>
          <t>PyYAML</t>
        </is>
      </c>
      <c r="F7104" t="inlineStr">
        <is>
          <t>&gt;=3.1.0</t>
        </is>
      </c>
      <c r="G7104" t="inlineStr">
        <is>
          <t>PyYAML</t>
        </is>
      </c>
      <c r="H7104" t="inlineStr">
        <is>
          <t>&gt;=3.1.0</t>
        </is>
      </c>
    </row>
    <row r="7105">
      <c r="A7105" t="inlineStr">
        <is>
          <t>python-senlinclient</t>
        </is>
      </c>
      <c r="B7105" t="inlineStr">
        <is>
          <t>9ca308304ece8ad3ba65d4e6b9f19e0800a1e6c7</t>
        </is>
      </c>
      <c r="C7105" t="inlineStr">
        <is>
          <t>2016-01-22 05:30:57+00:00</t>
        </is>
      </c>
      <c r="D7105" t="inlineStr">
        <is>
          <t>rem</t>
        </is>
      </c>
      <c r="E7105" t="inlineStr"/>
      <c r="F7105" t="inlineStr"/>
      <c r="G7105" t="inlineStr">
        <is>
          <t>argparse</t>
        </is>
      </c>
      <c r="H7105" t="inlineStr"/>
    </row>
    <row r="7106">
      <c r="A7106" t="inlineStr">
        <is>
          <t>python-senlinclient</t>
        </is>
      </c>
      <c r="B7106" t="inlineStr">
        <is>
          <t>f07084f5d41349653ad7a942d0e5d58d7a3d9c8c</t>
        </is>
      </c>
      <c r="C7106" t="inlineStr">
        <is>
          <t>2016-03-03 08:53:51+00:00</t>
        </is>
      </c>
      <c r="D7106" t="inlineStr">
        <is>
          <t>verchange</t>
        </is>
      </c>
      <c r="E7106" t="inlineStr">
        <is>
          <t>oslo.utils</t>
        </is>
      </c>
      <c r="F7106" t="inlineStr">
        <is>
          <t>&gt;=3.5.0</t>
        </is>
      </c>
      <c r="G7106" t="inlineStr">
        <is>
          <t>oslo.utils</t>
        </is>
      </c>
      <c r="H7106" t="inlineStr">
        <is>
          <t>&gt;=3.4.0</t>
        </is>
      </c>
    </row>
    <row r="7107">
      <c r="A7107" t="inlineStr">
        <is>
          <t>python-senlinclient</t>
        </is>
      </c>
      <c r="B7107" t="inlineStr">
        <is>
          <t>f07084f5d41349653ad7a942d0e5d58d7a3d9c8c</t>
        </is>
      </c>
      <c r="C7107" t="inlineStr">
        <is>
          <t>2016-03-03 08:53:51+00:00</t>
        </is>
      </c>
      <c r="D7107" t="inlineStr">
        <is>
          <t>verchange</t>
        </is>
      </c>
      <c r="E7107" t="inlineStr">
        <is>
          <t>oslo.i18n</t>
        </is>
      </c>
      <c r="F7107" t="inlineStr">
        <is>
          <t>&gt;=2.1.0</t>
        </is>
      </c>
      <c r="G7107" t="inlineStr">
        <is>
          <t>oslo.i18n</t>
        </is>
      </c>
      <c r="H7107" t="inlineStr">
        <is>
          <t>&gt;=1.5.0</t>
        </is>
      </c>
    </row>
    <row r="7108">
      <c r="A7108" t="inlineStr">
        <is>
          <t>python-senlinclient</t>
        </is>
      </c>
      <c r="B7108" t="inlineStr">
        <is>
          <t>f07084f5d41349653ad7a942d0e5d58d7a3d9c8c</t>
        </is>
      </c>
      <c r="C7108" t="inlineStr">
        <is>
          <t>2016-03-03 08:53:51+00:00</t>
        </is>
      </c>
      <c r="D7108" t="inlineStr">
        <is>
          <t>verchange</t>
        </is>
      </c>
      <c r="E7108" t="inlineStr">
        <is>
          <t>openstacksdk</t>
        </is>
      </c>
      <c r="F7108" t="inlineStr">
        <is>
          <t>&gt;=0.7.4</t>
        </is>
      </c>
      <c r="G7108" t="inlineStr">
        <is>
          <t>openstacksdk</t>
        </is>
      </c>
      <c r="H7108" t="inlineStr"/>
    </row>
    <row r="7109">
      <c r="A7109" t="inlineStr">
        <is>
          <t>python-senlinclient</t>
        </is>
      </c>
      <c r="B7109" t="inlineStr">
        <is>
          <t>f07084f5d41349653ad7a942d0e5d58d7a3d9c8c</t>
        </is>
      </c>
      <c r="C7109" t="inlineStr">
        <is>
          <t>2016-03-03 08:53:51+00:00</t>
        </is>
      </c>
      <c r="D7109" t="inlineStr">
        <is>
          <t>add</t>
        </is>
      </c>
      <c r="E7109" t="inlineStr">
        <is>
          <t>cliff</t>
        </is>
      </c>
      <c r="F7109" t="inlineStr">
        <is>
          <t>&gt;=1.15.0;!=1.16.0</t>
        </is>
      </c>
      <c r="G7109" t="inlineStr"/>
      <c r="H7109" t="inlineStr"/>
    </row>
    <row r="7110">
      <c r="A7110" t="inlineStr">
        <is>
          <t>python-senlinclient</t>
        </is>
      </c>
      <c r="B7110" t="inlineStr">
        <is>
          <t>f07084f5d41349653ad7a942d0e5d58d7a3d9c8c</t>
        </is>
      </c>
      <c r="C7110" t="inlineStr">
        <is>
          <t>2016-03-03 08:53:51+00:00</t>
        </is>
      </c>
      <c r="D7110" t="inlineStr">
        <is>
          <t>add</t>
        </is>
      </c>
      <c r="E7110" t="inlineStr">
        <is>
          <t>python-openstackclient</t>
        </is>
      </c>
      <c r="F7110" t="inlineStr">
        <is>
          <t>&gt;=2.1.0</t>
        </is>
      </c>
      <c r="G7110" t="inlineStr"/>
      <c r="H7110" t="inlineStr"/>
    </row>
    <row r="7111">
      <c r="A7111" t="inlineStr">
        <is>
          <t>python-senlinclient</t>
        </is>
      </c>
      <c r="B7111" t="inlineStr">
        <is>
          <t>25494ac29be0272e7d612e48a1d76f14b36c7db7</t>
        </is>
      </c>
      <c r="C7111" t="inlineStr">
        <is>
          <t>2016-03-18 11:25:27+00:00</t>
        </is>
      </c>
      <c r="D7111" t="inlineStr">
        <is>
          <t>verchange</t>
        </is>
      </c>
      <c r="E7111" t="inlineStr">
        <is>
          <t>cliff</t>
        </is>
      </c>
      <c r="F7111" t="inlineStr">
        <is>
          <t>&gt;=1.15.0;!=1.17.0;!=1.16.0</t>
        </is>
      </c>
      <c r="G7111" t="inlineStr">
        <is>
          <t>cliff</t>
        </is>
      </c>
      <c r="H7111" t="inlineStr">
        <is>
          <t>&gt;=1.15.0;!=1.16.0</t>
        </is>
      </c>
    </row>
    <row r="7112">
      <c r="A7112" t="inlineStr">
        <is>
          <t>python-senlinclient</t>
        </is>
      </c>
      <c r="B7112" t="inlineStr">
        <is>
          <t>25494ac29be0272e7d612e48a1d76f14b36c7db7</t>
        </is>
      </c>
      <c r="C7112" t="inlineStr">
        <is>
          <t>2016-03-18 11:25:27+00:00</t>
        </is>
      </c>
      <c r="D7112" t="inlineStr">
        <is>
          <t>verchange</t>
        </is>
      </c>
      <c r="E7112" t="inlineStr">
        <is>
          <t>openstacksdk</t>
        </is>
      </c>
      <c r="F7112" t="inlineStr">
        <is>
          <t>&gt;=0.8.1</t>
        </is>
      </c>
      <c r="G7112" t="inlineStr">
        <is>
          <t>openstacksdk</t>
        </is>
      </c>
      <c r="H7112" t="inlineStr">
        <is>
          <t>&gt;=0.7.4</t>
        </is>
      </c>
    </row>
    <row r="7113">
      <c r="A7113" t="inlineStr">
        <is>
          <t>python-senlinclient</t>
        </is>
      </c>
      <c r="B7113" t="inlineStr">
        <is>
          <t>685ab4d317745811254b7e1eb347cffaafc26f8b</t>
        </is>
      </c>
      <c r="C7113" t="inlineStr">
        <is>
          <t>2016-06-06 15:45:49+00:00</t>
        </is>
      </c>
      <c r="D7113" t="inlineStr">
        <is>
          <t>verchange</t>
        </is>
      </c>
      <c r="E7113" t="inlineStr">
        <is>
          <t>oslo.utils</t>
        </is>
      </c>
      <c r="F7113" t="inlineStr">
        <is>
          <t>&gt;=3.11.0</t>
        </is>
      </c>
      <c r="G7113" t="inlineStr">
        <is>
          <t>oslo.utils</t>
        </is>
      </c>
      <c r="H7113" t="inlineStr">
        <is>
          <t>&gt;=3.5.0</t>
        </is>
      </c>
    </row>
    <row r="7114">
      <c r="A7114" t="inlineStr">
        <is>
          <t>python-senlinclient</t>
        </is>
      </c>
      <c r="B7114" t="inlineStr">
        <is>
          <t>685ab4d317745811254b7e1eb347cffaafc26f8b</t>
        </is>
      </c>
      <c r="C7114" t="inlineStr">
        <is>
          <t>2016-06-06 15:45:49+00:00</t>
        </is>
      </c>
      <c r="D7114" t="inlineStr">
        <is>
          <t>verchange</t>
        </is>
      </c>
      <c r="E7114" t="inlineStr">
        <is>
          <t>openstacksdk</t>
        </is>
      </c>
      <c r="F7114" t="inlineStr">
        <is>
          <t>&gt;=0.8.6</t>
        </is>
      </c>
      <c r="G7114" t="inlineStr">
        <is>
          <t>openstacksdk</t>
        </is>
      </c>
      <c r="H7114" t="inlineStr">
        <is>
          <t>&gt;=0.8.1</t>
        </is>
      </c>
    </row>
    <row r="7115">
      <c r="A7115" t="inlineStr">
        <is>
          <t>python-senlinclient</t>
        </is>
      </c>
      <c r="B7115" t="inlineStr">
        <is>
          <t>685ab4d317745811254b7e1eb347cffaafc26f8b</t>
        </is>
      </c>
      <c r="C7115" t="inlineStr">
        <is>
          <t>2016-06-06 15:45:49+00:00</t>
        </is>
      </c>
      <c r="D7115" t="inlineStr">
        <is>
          <t>verchange</t>
        </is>
      </c>
      <c r="E7115" t="inlineStr">
        <is>
          <t>python-heatclient</t>
        </is>
      </c>
      <c r="F7115" t="inlineStr">
        <is>
          <t>&gt;=1.1.0</t>
        </is>
      </c>
      <c r="G7115" t="inlineStr">
        <is>
          <t>python-heatclient</t>
        </is>
      </c>
      <c r="H7115" t="inlineStr">
        <is>
          <t>&gt;=0.6.0</t>
        </is>
      </c>
    </row>
    <row r="7116">
      <c r="A7116" t="inlineStr">
        <is>
          <t>python-senlinclient</t>
        </is>
      </c>
      <c r="B7116" t="inlineStr">
        <is>
          <t>685ab4d317745811254b7e1eb347cffaafc26f8b</t>
        </is>
      </c>
      <c r="C7116" t="inlineStr">
        <is>
          <t>2016-06-06 15:45:49+00:00</t>
        </is>
      </c>
      <c r="D7116" t="inlineStr">
        <is>
          <t>verchange</t>
        </is>
      </c>
      <c r="E7116" t="inlineStr">
        <is>
          <t>Babel</t>
        </is>
      </c>
      <c r="F7116" t="inlineStr">
        <is>
          <t>&gt;=2.3.4</t>
        </is>
      </c>
      <c r="G7116" t="inlineStr">
        <is>
          <t>Babel</t>
        </is>
      </c>
      <c r="H7116" t="inlineStr">
        <is>
          <t>&gt;=1.3</t>
        </is>
      </c>
    </row>
    <row r="7117">
      <c r="A7117" t="inlineStr">
        <is>
          <t>python-senlinclient</t>
        </is>
      </c>
      <c r="B7117" t="inlineStr">
        <is>
          <t>685ab4d317745811254b7e1eb347cffaafc26f8b</t>
        </is>
      </c>
      <c r="C7117" t="inlineStr">
        <is>
          <t>2016-06-06 15:45:49+00:00</t>
        </is>
      </c>
      <c r="D7117" t="inlineStr">
        <is>
          <t>verchange</t>
        </is>
      </c>
      <c r="E7117" t="inlineStr">
        <is>
          <t>requests</t>
        </is>
      </c>
      <c r="F7117" t="inlineStr">
        <is>
          <t>&gt;=2.10.0</t>
        </is>
      </c>
      <c r="G7117" t="inlineStr">
        <is>
          <t>requests</t>
        </is>
      </c>
      <c r="H7117" t="inlineStr">
        <is>
          <t>&gt;=2.8.1;!=2.9.0</t>
        </is>
      </c>
    </row>
    <row r="7118">
      <c r="A7118" t="inlineStr">
        <is>
          <t>python-senlinclient</t>
        </is>
      </c>
      <c r="B7118" t="inlineStr">
        <is>
          <t>df8b93767d9e31919246ead40a52be34e57122f2</t>
        </is>
      </c>
      <c r="C7118" t="inlineStr">
        <is>
          <t>2016-08-31 10:11:24+00:00</t>
        </is>
      </c>
      <c r="D7118" t="inlineStr">
        <is>
          <t>verchange</t>
        </is>
      </c>
      <c r="E7118" t="inlineStr">
        <is>
          <t>oslo.utils</t>
        </is>
      </c>
      <c r="F7118" t="inlineStr">
        <is>
          <t>&gt;=3.16.0</t>
        </is>
      </c>
      <c r="G7118" t="inlineStr">
        <is>
          <t>oslo.utils</t>
        </is>
      </c>
      <c r="H7118" t="inlineStr">
        <is>
          <t>&gt;=3.11.0</t>
        </is>
      </c>
    </row>
    <row r="7119">
      <c r="A7119" t="inlineStr">
        <is>
          <t>python-senlinclient</t>
        </is>
      </c>
      <c r="B7119" t="inlineStr">
        <is>
          <t>df8b93767d9e31919246ead40a52be34e57122f2</t>
        </is>
      </c>
      <c r="C7119" t="inlineStr">
        <is>
          <t>2016-08-31 10:11:24+00:00</t>
        </is>
      </c>
      <c r="D7119" t="inlineStr">
        <is>
          <t>verchange</t>
        </is>
      </c>
      <c r="E7119" t="inlineStr">
        <is>
          <t>python-heatclient</t>
        </is>
      </c>
      <c r="F7119" t="inlineStr">
        <is>
          <t>&gt;=1.4.0</t>
        </is>
      </c>
      <c r="G7119" t="inlineStr">
        <is>
          <t>python-heatclient</t>
        </is>
      </c>
      <c r="H7119" t="inlineStr">
        <is>
          <t>&gt;=1.1.0</t>
        </is>
      </c>
    </row>
    <row r="7120">
      <c r="A7120" t="inlineStr">
        <is>
          <t>python-senlinclient</t>
        </is>
      </c>
      <c r="B7120" t="inlineStr">
        <is>
          <t>df8b93767d9e31919246ead40a52be34e57122f2</t>
        </is>
      </c>
      <c r="C7120" t="inlineStr">
        <is>
          <t>2016-08-31 10:11:24+00:00</t>
        </is>
      </c>
      <c r="D7120" t="inlineStr">
        <is>
          <t>verchange</t>
        </is>
      </c>
      <c r="E7120" t="inlineStr">
        <is>
          <t>openstacksdk</t>
        </is>
      </c>
      <c r="F7120" t="inlineStr">
        <is>
          <t>&gt;=0.9.4</t>
        </is>
      </c>
      <c r="G7120" t="inlineStr">
        <is>
          <t>openstacksdk</t>
        </is>
      </c>
      <c r="H7120" t="inlineStr">
        <is>
          <t>&gt;=0.8.6</t>
        </is>
      </c>
    </row>
    <row r="7121">
      <c r="A7121" t="inlineStr">
        <is>
          <t>python-senlinclient</t>
        </is>
      </c>
      <c r="B7121" t="inlineStr">
        <is>
          <t>df8b93767d9e31919246ead40a52be34e57122f2</t>
        </is>
      </c>
      <c r="C7121" t="inlineStr">
        <is>
          <t>2016-08-31 10:11:24+00:00</t>
        </is>
      </c>
      <c r="D7121" t="inlineStr">
        <is>
          <t>add</t>
        </is>
      </c>
      <c r="E7121" t="inlineStr">
        <is>
          <t>osc-lib</t>
        </is>
      </c>
      <c r="F7121" t="inlineStr">
        <is>
          <t>&gt;=1.0.2</t>
        </is>
      </c>
      <c r="G7121" t="inlineStr"/>
      <c r="H7121" t="inlineStr"/>
    </row>
    <row r="7122">
      <c r="A7122" t="inlineStr">
        <is>
          <t>python-senlinclient</t>
        </is>
      </c>
      <c r="B7122" t="inlineStr">
        <is>
          <t>df8b93767d9e31919246ead40a52be34e57122f2</t>
        </is>
      </c>
      <c r="C7122" t="inlineStr">
        <is>
          <t>2016-08-31 10:11:24+00:00</t>
        </is>
      </c>
      <c r="D7122" t="inlineStr">
        <is>
          <t>rem</t>
        </is>
      </c>
      <c r="E7122" t="inlineStr"/>
      <c r="F7122" t="inlineStr"/>
      <c r="G7122" t="inlineStr">
        <is>
          <t>cliff</t>
        </is>
      </c>
      <c r="H7122" t="inlineStr">
        <is>
          <t>&gt;=1.15.0;!=1.17.0;!=1.16.0</t>
        </is>
      </c>
    </row>
    <row r="7123">
      <c r="A7123" t="inlineStr">
        <is>
          <t>python-senlinclient</t>
        </is>
      </c>
      <c r="B7123" t="inlineStr">
        <is>
          <t>df8b93767d9e31919246ead40a52be34e57122f2</t>
        </is>
      </c>
      <c r="C7123" t="inlineStr">
        <is>
          <t>2016-08-31 10:11:24+00:00</t>
        </is>
      </c>
      <c r="D7123" t="inlineStr">
        <is>
          <t>rem</t>
        </is>
      </c>
      <c r="E7123" t="inlineStr"/>
      <c r="F7123" t="inlineStr"/>
      <c r="G7123" t="inlineStr">
        <is>
          <t>python-openstackclient</t>
        </is>
      </c>
      <c r="H7123" t="inlineStr">
        <is>
          <t>&gt;=2.1.0</t>
        </is>
      </c>
    </row>
    <row r="7124">
      <c r="A7124" t="inlineStr">
        <is>
          <t>python-senlinclient</t>
        </is>
      </c>
      <c r="B7124" t="inlineStr">
        <is>
          <t>6ac75fc72d83c78c888f0b7e214afd04f4ae3c64</t>
        </is>
      </c>
      <c r="C7124" t="inlineStr">
        <is>
          <t>2016-12-05 14:22:30+00:00</t>
        </is>
      </c>
      <c r="D7124" t="inlineStr">
        <is>
          <t>verchange</t>
        </is>
      </c>
      <c r="E7124" t="inlineStr">
        <is>
          <t>oslo.utils</t>
        </is>
      </c>
      <c r="F7124" t="inlineStr">
        <is>
          <t>&gt;=3.18.0</t>
        </is>
      </c>
      <c r="G7124" t="inlineStr">
        <is>
          <t>oslo.utils</t>
        </is>
      </c>
      <c r="H7124" t="inlineStr">
        <is>
          <t>&gt;=3.16.0</t>
        </is>
      </c>
    </row>
    <row r="7125">
      <c r="A7125" t="inlineStr">
        <is>
          <t>python-senlinclient</t>
        </is>
      </c>
      <c r="B7125" t="inlineStr">
        <is>
          <t>6ac75fc72d83c78c888f0b7e214afd04f4ae3c64</t>
        </is>
      </c>
      <c r="C7125" t="inlineStr">
        <is>
          <t>2016-12-05 14:22:30+00:00</t>
        </is>
      </c>
      <c r="D7125" t="inlineStr">
        <is>
          <t>verchange</t>
        </is>
      </c>
      <c r="E7125" t="inlineStr">
        <is>
          <t>openstacksdk</t>
        </is>
      </c>
      <c r="F7125" t="inlineStr">
        <is>
          <t>&gt;=0.9.10</t>
        </is>
      </c>
      <c r="G7125" t="inlineStr">
        <is>
          <t>openstacksdk</t>
        </is>
      </c>
      <c r="H7125" t="inlineStr">
        <is>
          <t>&gt;=0.9.4</t>
        </is>
      </c>
    </row>
    <row r="7126">
      <c r="A7126" t="inlineStr">
        <is>
          <t>python-senlinclient</t>
        </is>
      </c>
      <c r="B7126" t="inlineStr">
        <is>
          <t>6ac75fc72d83c78c888f0b7e214afd04f4ae3c64</t>
        </is>
      </c>
      <c r="C7126" t="inlineStr">
        <is>
          <t>2016-12-05 14:22:30+00:00</t>
        </is>
      </c>
      <c r="D7126" t="inlineStr">
        <is>
          <t>verchange</t>
        </is>
      </c>
      <c r="E7126" t="inlineStr">
        <is>
          <t>osc-lib</t>
        </is>
      </c>
      <c r="F7126" t="inlineStr">
        <is>
          <t>&gt;=1.2.0</t>
        </is>
      </c>
      <c r="G7126" t="inlineStr">
        <is>
          <t>osc-lib</t>
        </is>
      </c>
      <c r="H7126" t="inlineStr">
        <is>
          <t>&gt;=1.0.2</t>
        </is>
      </c>
    </row>
    <row r="7127">
      <c r="A7127" t="inlineStr">
        <is>
          <t>python-senlinclient</t>
        </is>
      </c>
      <c r="B7127" t="inlineStr">
        <is>
          <t>6ac75fc72d83c78c888f0b7e214afd04f4ae3c64</t>
        </is>
      </c>
      <c r="C7127" t="inlineStr">
        <is>
          <t>2016-12-05 14:22:30+00:00</t>
        </is>
      </c>
      <c r="D7127" t="inlineStr">
        <is>
          <t>verchange</t>
        </is>
      </c>
      <c r="E7127" t="inlineStr">
        <is>
          <t>python-heatclient</t>
        </is>
      </c>
      <c r="F7127" t="inlineStr">
        <is>
          <t>&gt;=1.6.1</t>
        </is>
      </c>
      <c r="G7127" t="inlineStr">
        <is>
          <t>python-heatclient</t>
        </is>
      </c>
      <c r="H7127" t="inlineStr">
        <is>
          <t>&gt;=1.4.0</t>
        </is>
      </c>
    </row>
    <row r="7128">
      <c r="A7128" t="inlineStr">
        <is>
          <t>python-senlinclient</t>
        </is>
      </c>
      <c r="B7128" t="inlineStr">
        <is>
          <t>6ac75fc72d83c78c888f0b7e214afd04f4ae3c64</t>
        </is>
      </c>
      <c r="C7128" t="inlineStr">
        <is>
          <t>2016-12-05 14:22:30+00:00</t>
        </is>
      </c>
      <c r="D7128" t="inlineStr">
        <is>
          <t>verchange</t>
        </is>
      </c>
      <c r="E7128" t="inlineStr">
        <is>
          <t>PrettyTable</t>
        </is>
      </c>
      <c r="F7128" t="inlineStr">
        <is>
          <t>&gt;=0.7.1;&lt;0.8</t>
        </is>
      </c>
      <c r="G7128" t="inlineStr">
        <is>
          <t>PrettyTable</t>
        </is>
      </c>
      <c r="H7128" t="inlineStr">
        <is>
          <t>&gt;=0.7;&lt;0.8</t>
        </is>
      </c>
    </row>
    <row r="7129">
      <c r="A7129" t="inlineStr">
        <is>
          <t>python-senlinclient</t>
        </is>
      </c>
      <c r="B7129" t="inlineStr">
        <is>
          <t>6ac75fc72d83c78c888f0b7e214afd04f4ae3c64</t>
        </is>
      </c>
      <c r="C7129" t="inlineStr">
        <is>
          <t>2016-12-05 14:22:30+00:00</t>
        </is>
      </c>
      <c r="D7129" t="inlineStr">
        <is>
          <t>verchange</t>
        </is>
      </c>
      <c r="E7129" t="inlineStr">
        <is>
          <t>pbr</t>
        </is>
      </c>
      <c r="F7129" t="inlineStr">
        <is>
          <t>&gt;=1.8</t>
        </is>
      </c>
      <c r="G7129" t="inlineStr">
        <is>
          <t>pbr</t>
        </is>
      </c>
      <c r="H7129" t="inlineStr">
        <is>
          <t>&gt;=1.6</t>
        </is>
      </c>
    </row>
    <row r="7130">
      <c r="A7130" t="inlineStr">
        <is>
          <t>python-senlinclient</t>
        </is>
      </c>
      <c r="B7130" t="inlineStr">
        <is>
          <t>6ac75fc72d83c78c888f0b7e214afd04f4ae3c64</t>
        </is>
      </c>
      <c r="C7130" t="inlineStr">
        <is>
          <t>2016-12-05 14:22:30+00:00</t>
        </is>
      </c>
      <c r="D7130" t="inlineStr">
        <is>
          <t>verchange</t>
        </is>
      </c>
      <c r="E7130" t="inlineStr">
        <is>
          <t>PyYAML</t>
        </is>
      </c>
      <c r="F7130" t="inlineStr">
        <is>
          <t>&gt;=3.10.0</t>
        </is>
      </c>
      <c r="G7130" t="inlineStr">
        <is>
          <t>PyYAML</t>
        </is>
      </c>
      <c r="H7130" t="inlineStr">
        <is>
          <t>&gt;=3.1.0</t>
        </is>
      </c>
    </row>
    <row r="7131">
      <c r="A7131" t="inlineStr">
        <is>
          <t>python-senlinclient</t>
        </is>
      </c>
      <c r="B7131" t="inlineStr">
        <is>
          <t>9df5282567b67225ad3407dbfff2783c7bd75bff</t>
        </is>
      </c>
      <c r="C7131" t="inlineStr">
        <is>
          <t>2017-01-26 10:22:24+00:00</t>
        </is>
      </c>
      <c r="D7131" t="inlineStr">
        <is>
          <t>verchange</t>
        </is>
      </c>
      <c r="E7131" t="inlineStr">
        <is>
          <t>requests</t>
        </is>
      </c>
      <c r="F7131" t="inlineStr">
        <is>
          <t>&gt;=2.10.0;!=2.12.2</t>
        </is>
      </c>
      <c r="G7131" t="inlineStr">
        <is>
          <t>requests</t>
        </is>
      </c>
      <c r="H7131" t="inlineStr">
        <is>
          <t>&gt;=2.10.0</t>
        </is>
      </c>
    </row>
    <row r="7132">
      <c r="A7132" t="inlineStr">
        <is>
          <t>python-senlinclient</t>
        </is>
      </c>
      <c r="B7132" t="inlineStr">
        <is>
          <t>9df5282567b67225ad3407dbfff2783c7bd75bff</t>
        </is>
      </c>
      <c r="C7132" t="inlineStr">
        <is>
          <t>2017-01-26 10:22:24+00:00</t>
        </is>
      </c>
      <c r="D7132" t="inlineStr">
        <is>
          <t>verchange</t>
        </is>
      </c>
      <c r="E7132" t="inlineStr">
        <is>
          <t>openstacksdk</t>
        </is>
      </c>
      <c r="F7132" t="inlineStr">
        <is>
          <t>&gt;=0.9.10;!=0.9.12;!=0.9.11</t>
        </is>
      </c>
      <c r="G7132" t="inlineStr">
        <is>
          <t>openstacksdk</t>
        </is>
      </c>
      <c r="H7132" t="inlineStr">
        <is>
          <t>&gt;=0.9.10</t>
        </is>
      </c>
    </row>
    <row r="7133">
      <c r="A7133" t="inlineStr">
        <is>
          <t>python-senlinclient</t>
        </is>
      </c>
      <c r="B7133" t="inlineStr">
        <is>
          <t>9df5282567b67225ad3407dbfff2783c7bd75bff</t>
        </is>
      </c>
      <c r="C7133" t="inlineStr">
        <is>
          <t>2017-01-26 10:22:24+00:00</t>
        </is>
      </c>
      <c r="D7133" t="inlineStr">
        <is>
          <t>add</t>
        </is>
      </c>
      <c r="E7133" t="inlineStr">
        <is>
          <t>keystoneauth1</t>
        </is>
      </c>
      <c r="F7133" t="inlineStr">
        <is>
          <t>&gt;=2.18.0</t>
        </is>
      </c>
      <c r="G7133" t="inlineStr"/>
      <c r="H7133" t="inlineStr"/>
    </row>
    <row r="7134">
      <c r="A7134" t="inlineStr">
        <is>
          <t>python-senlinclient</t>
        </is>
      </c>
      <c r="B7134" t="inlineStr">
        <is>
          <t>2c6dce877e3d1c74b63f9c9a4a1a7d842ec9bcd5</t>
        </is>
      </c>
      <c r="C7134" t="inlineStr">
        <is>
          <t>2017-04-13 11:33:42+00:00</t>
        </is>
      </c>
      <c r="D7134" t="inlineStr">
        <is>
          <t>verchange</t>
        </is>
      </c>
      <c r="E7134" t="inlineStr">
        <is>
          <t>oslo.utils</t>
        </is>
      </c>
      <c r="F7134" t="inlineStr">
        <is>
          <t>&gt;=3.20.0</t>
        </is>
      </c>
      <c r="G7134" t="inlineStr">
        <is>
          <t>oslo.utils</t>
        </is>
      </c>
      <c r="H7134" t="inlineStr">
        <is>
          <t>&gt;=3.18.0</t>
        </is>
      </c>
    </row>
    <row r="7135">
      <c r="A7135" t="inlineStr">
        <is>
          <t>python-senlinclient</t>
        </is>
      </c>
      <c r="B7135" t="inlineStr">
        <is>
          <t>2c6dce877e3d1c74b63f9c9a4a1a7d842ec9bcd5</t>
        </is>
      </c>
      <c r="C7135" t="inlineStr">
        <is>
          <t>2017-04-13 11:33:42+00:00</t>
        </is>
      </c>
      <c r="D7135" t="inlineStr">
        <is>
          <t>verchange</t>
        </is>
      </c>
      <c r="E7135" t="inlineStr">
        <is>
          <t>openstacksdk</t>
        </is>
      </c>
      <c r="F7135" t="inlineStr">
        <is>
          <t>&gt;=0.9.14</t>
        </is>
      </c>
      <c r="G7135" t="inlineStr">
        <is>
          <t>openstacksdk</t>
        </is>
      </c>
      <c r="H7135" t="inlineStr">
        <is>
          <t>&gt;=0.9.10;!=0.9.12;!=0.9.11</t>
        </is>
      </c>
    </row>
    <row r="7136">
      <c r="A7136" t="inlineStr">
        <is>
          <t>python-senlinclient</t>
        </is>
      </c>
      <c r="B7136" t="inlineStr">
        <is>
          <t>2c6dce877e3d1c74b63f9c9a4a1a7d842ec9bcd5</t>
        </is>
      </c>
      <c r="C7136" t="inlineStr">
        <is>
          <t>2017-04-13 11:33:42+00:00</t>
        </is>
      </c>
      <c r="D7136" t="inlineStr">
        <is>
          <t>verchange</t>
        </is>
      </c>
      <c r="E7136" t="inlineStr">
        <is>
          <t>Babel</t>
        </is>
      </c>
      <c r="F7136" t="inlineStr">
        <is>
          <t>&gt;=2.3.4;!=2.4.0</t>
        </is>
      </c>
      <c r="G7136" t="inlineStr">
        <is>
          <t>Babel</t>
        </is>
      </c>
      <c r="H7136" t="inlineStr">
        <is>
          <t>&gt;=2.3.4</t>
        </is>
      </c>
    </row>
    <row r="7137">
      <c r="A7137" t="inlineStr">
        <is>
          <t>python-senlinclient</t>
        </is>
      </c>
      <c r="B7137" t="inlineStr">
        <is>
          <t>2c6dce877e3d1c74b63f9c9a4a1a7d842ec9bcd5</t>
        </is>
      </c>
      <c r="C7137" t="inlineStr">
        <is>
          <t>2017-04-13 11:33:42+00:00</t>
        </is>
      </c>
      <c r="D7137" t="inlineStr">
        <is>
          <t>verchange</t>
        </is>
      </c>
      <c r="E7137" t="inlineStr">
        <is>
          <t>requests</t>
        </is>
      </c>
      <c r="F7137" t="inlineStr">
        <is>
          <t>!=2.13.0;&gt;=2.10.0;!=2.12.2</t>
        </is>
      </c>
      <c r="G7137" t="inlineStr">
        <is>
          <t>requests</t>
        </is>
      </c>
      <c r="H7137" t="inlineStr">
        <is>
          <t>&gt;=2.10.0;!=2.12.2</t>
        </is>
      </c>
    </row>
    <row r="7138">
      <c r="A7138" t="inlineStr">
        <is>
          <t>python-senlinclient</t>
        </is>
      </c>
      <c r="B7138" t="inlineStr">
        <is>
          <t>2c6dce877e3d1c74b63f9c9a4a1a7d842ec9bcd5</t>
        </is>
      </c>
      <c r="C7138" t="inlineStr">
        <is>
          <t>2017-04-13 11:33:42+00:00</t>
        </is>
      </c>
      <c r="D7138" t="inlineStr">
        <is>
          <t>verchange</t>
        </is>
      </c>
      <c r="E7138" t="inlineStr">
        <is>
          <t>pbr</t>
        </is>
      </c>
      <c r="F7138" t="inlineStr">
        <is>
          <t>&gt;=2.0.0;!=2.1.0</t>
        </is>
      </c>
      <c r="G7138" t="inlineStr">
        <is>
          <t>pbr</t>
        </is>
      </c>
      <c r="H7138" t="inlineStr">
        <is>
          <t>&gt;=1.8</t>
        </is>
      </c>
    </row>
    <row r="7139">
      <c r="A7139" t="inlineStr">
        <is>
          <t>python-senlinclient</t>
        </is>
      </c>
      <c r="B7139" t="inlineStr">
        <is>
          <t>cfdf62a47031d6ad3a8bc88ea3c25c08e04865c8</t>
        </is>
      </c>
      <c r="C7139" t="inlineStr">
        <is>
          <t>2017-07-26 13:30:08+00:00</t>
        </is>
      </c>
      <c r="D7139" t="inlineStr">
        <is>
          <t>verchange</t>
        </is>
      </c>
      <c r="E7139" t="inlineStr">
        <is>
          <t>keystoneauth1</t>
        </is>
      </c>
      <c r="F7139" t="inlineStr">
        <is>
          <t>&gt;=3.0.1</t>
        </is>
      </c>
      <c r="G7139" t="inlineStr">
        <is>
          <t>keystoneauth1</t>
        </is>
      </c>
      <c r="H7139" t="inlineStr">
        <is>
          <t>&gt;=2.18.0</t>
        </is>
      </c>
    </row>
    <row r="7140">
      <c r="A7140" t="inlineStr">
        <is>
          <t>python-senlinclient</t>
        </is>
      </c>
      <c r="B7140" t="inlineStr">
        <is>
          <t>cfdf62a47031d6ad3a8bc88ea3c25c08e04865c8</t>
        </is>
      </c>
      <c r="C7140" t="inlineStr">
        <is>
          <t>2017-07-26 13:30:08+00:00</t>
        </is>
      </c>
      <c r="D7140" t="inlineStr">
        <is>
          <t>verchange</t>
        </is>
      </c>
      <c r="E7140" t="inlineStr">
        <is>
          <t>openstacksdk</t>
        </is>
      </c>
      <c r="F7140" t="inlineStr">
        <is>
          <t>&gt;=0.9.17</t>
        </is>
      </c>
      <c r="G7140" t="inlineStr">
        <is>
          <t>openstacksdk</t>
        </is>
      </c>
      <c r="H7140" t="inlineStr">
        <is>
          <t>&gt;=0.9.14</t>
        </is>
      </c>
    </row>
    <row r="7141">
      <c r="A7141" t="inlineStr">
        <is>
          <t>python-senlinclient</t>
        </is>
      </c>
      <c r="B7141" t="inlineStr">
        <is>
          <t>cfdf62a47031d6ad3a8bc88ea3c25c08e04865c8</t>
        </is>
      </c>
      <c r="C7141" t="inlineStr">
        <is>
          <t>2017-07-26 13:30:08+00:00</t>
        </is>
      </c>
      <c r="D7141" t="inlineStr">
        <is>
          <t>verchange</t>
        </is>
      </c>
      <c r="E7141" t="inlineStr">
        <is>
          <t>osc-lib</t>
        </is>
      </c>
      <c r="F7141" t="inlineStr">
        <is>
          <t>&gt;=1.7.0</t>
        </is>
      </c>
      <c r="G7141" t="inlineStr">
        <is>
          <t>osc-lib</t>
        </is>
      </c>
      <c r="H7141" t="inlineStr">
        <is>
          <t>&gt;=1.2.0</t>
        </is>
      </c>
    </row>
    <row r="7142">
      <c r="A7142" t="inlineStr">
        <is>
          <t>python-senlinclient</t>
        </is>
      </c>
      <c r="B7142" t="inlineStr">
        <is>
          <t>cfdf62a47031d6ad3a8bc88ea3c25c08e04865c8</t>
        </is>
      </c>
      <c r="C7142" t="inlineStr">
        <is>
          <t>2017-07-26 13:30:08+00:00</t>
        </is>
      </c>
      <c r="D7142" t="inlineStr">
        <is>
          <t>verchange</t>
        </is>
      </c>
      <c r="E7142" t="inlineStr">
        <is>
          <t>requests</t>
        </is>
      </c>
      <c r="F7142" t="inlineStr">
        <is>
          <t>&gt;=2.14.2</t>
        </is>
      </c>
      <c r="G7142" t="inlineStr">
        <is>
          <t>requests</t>
        </is>
      </c>
      <c r="H7142" t="inlineStr">
        <is>
          <t>!=2.13.0;&gt;=2.10.0;!=2.12.2</t>
        </is>
      </c>
    </row>
    <row r="7143">
      <c r="A7143" t="inlineStr">
        <is>
          <t>python-senlinclient</t>
        </is>
      </c>
      <c r="B7143" t="inlineStr">
        <is>
          <t>cfdf62a47031d6ad3a8bc88ea3c25c08e04865c8</t>
        </is>
      </c>
      <c r="C7143" t="inlineStr">
        <is>
          <t>2017-07-26 13:30:08+00:00</t>
        </is>
      </c>
      <c r="D7143" t="inlineStr">
        <is>
          <t>verchange</t>
        </is>
      </c>
      <c r="E7143" t="inlineStr">
        <is>
          <t>oslo.serialization</t>
        </is>
      </c>
      <c r="F7143" t="inlineStr">
        <is>
          <t>&gt;=1.10.0;!=2.19.1</t>
        </is>
      </c>
      <c r="G7143" t="inlineStr">
        <is>
          <t>oslo.serialization</t>
        </is>
      </c>
      <c r="H7143" t="inlineStr">
        <is>
          <t>&gt;=1.10.0</t>
        </is>
      </c>
    </row>
    <row r="7144">
      <c r="A7144" t="inlineStr">
        <is>
          <t>python-senlinclient</t>
        </is>
      </c>
      <c r="B7144" t="inlineStr">
        <is>
          <t>cfdf62a47031d6ad3a8bc88ea3c25c08e04865c8</t>
        </is>
      </c>
      <c r="C7144" t="inlineStr">
        <is>
          <t>2017-07-26 13:30:08+00:00</t>
        </is>
      </c>
      <c r="D7144" t="inlineStr">
        <is>
          <t>verchange</t>
        </is>
      </c>
      <c r="E7144" t="inlineStr">
        <is>
          <t>oslo.i18n</t>
        </is>
      </c>
      <c r="F7144" t="inlineStr">
        <is>
          <t>&gt;=2.1.0;!=3.15.2</t>
        </is>
      </c>
      <c r="G7144" t="inlineStr">
        <is>
          <t>oslo.i18n</t>
        </is>
      </c>
      <c r="H7144" t="inlineStr">
        <is>
          <t>&gt;=2.1.0</t>
        </is>
      </c>
    </row>
    <row r="7145">
      <c r="A7145" t="inlineStr">
        <is>
          <t>python-senlinclient</t>
        </is>
      </c>
      <c r="B7145" t="inlineStr">
        <is>
          <t>703f41ad5bb4d201401f2455e3370b3b568f7c75</t>
        </is>
      </c>
      <c r="C7145" t="inlineStr">
        <is>
          <t>2017-12-07 14:31:07+00:00</t>
        </is>
      </c>
      <c r="D7145" t="inlineStr">
        <is>
          <t>verchange</t>
        </is>
      </c>
      <c r="E7145" t="inlineStr">
        <is>
          <t>six</t>
        </is>
      </c>
      <c r="F7145" t="inlineStr">
        <is>
          <t>&gt;=1.10.0</t>
        </is>
      </c>
      <c r="G7145" t="inlineStr">
        <is>
          <t>six</t>
        </is>
      </c>
      <c r="H7145" t="inlineStr">
        <is>
          <t>&gt;=1.9.0</t>
        </is>
      </c>
    </row>
    <row r="7146">
      <c r="A7146" t="inlineStr">
        <is>
          <t>python-senlinclient</t>
        </is>
      </c>
      <c r="B7146" t="inlineStr">
        <is>
          <t>703f41ad5bb4d201401f2455e3370b3b568f7c75</t>
        </is>
      </c>
      <c r="C7146" t="inlineStr">
        <is>
          <t>2017-12-07 14:31:07+00:00</t>
        </is>
      </c>
      <c r="D7146" t="inlineStr">
        <is>
          <t>verchange</t>
        </is>
      </c>
      <c r="E7146" t="inlineStr">
        <is>
          <t>oslo.utils</t>
        </is>
      </c>
      <c r="F7146" t="inlineStr">
        <is>
          <t>&gt;=3.31.0</t>
        </is>
      </c>
      <c r="G7146" t="inlineStr">
        <is>
          <t>oslo.utils</t>
        </is>
      </c>
      <c r="H7146" t="inlineStr">
        <is>
          <t>&gt;=3.20.0</t>
        </is>
      </c>
    </row>
    <row r="7147">
      <c r="A7147" t="inlineStr">
        <is>
          <t>python-senlinclient</t>
        </is>
      </c>
      <c r="B7147" t="inlineStr">
        <is>
          <t>703f41ad5bb4d201401f2455e3370b3b568f7c75</t>
        </is>
      </c>
      <c r="C7147" t="inlineStr">
        <is>
          <t>2017-12-07 14:31:07+00:00</t>
        </is>
      </c>
      <c r="D7147" t="inlineStr">
        <is>
          <t>verchange</t>
        </is>
      </c>
      <c r="E7147" t="inlineStr">
        <is>
          <t>keystoneauth1</t>
        </is>
      </c>
      <c r="F7147" t="inlineStr">
        <is>
          <t>&gt;=3.3.0</t>
        </is>
      </c>
      <c r="G7147" t="inlineStr">
        <is>
          <t>keystoneauth1</t>
        </is>
      </c>
      <c r="H7147" t="inlineStr">
        <is>
          <t>&gt;=3.0.1</t>
        </is>
      </c>
    </row>
    <row r="7148">
      <c r="A7148" t="inlineStr">
        <is>
          <t>python-senlinclient</t>
        </is>
      </c>
      <c r="B7148" t="inlineStr">
        <is>
          <t>703f41ad5bb4d201401f2455e3370b3b568f7c75</t>
        </is>
      </c>
      <c r="C7148" t="inlineStr">
        <is>
          <t>2017-12-07 14:31:07+00:00</t>
        </is>
      </c>
      <c r="D7148" t="inlineStr">
        <is>
          <t>verchange</t>
        </is>
      </c>
      <c r="E7148" t="inlineStr">
        <is>
          <t>openstacksdk</t>
        </is>
      </c>
      <c r="F7148" t="inlineStr">
        <is>
          <t>&gt;=0.9.19</t>
        </is>
      </c>
      <c r="G7148" t="inlineStr">
        <is>
          <t>openstacksdk</t>
        </is>
      </c>
      <c r="H7148" t="inlineStr">
        <is>
          <t>&gt;=0.9.17</t>
        </is>
      </c>
    </row>
    <row r="7149">
      <c r="A7149" t="inlineStr">
        <is>
          <t>python-senlinclient</t>
        </is>
      </c>
      <c r="B7149" t="inlineStr">
        <is>
          <t>703f41ad5bb4d201401f2455e3370b3b568f7c75</t>
        </is>
      </c>
      <c r="C7149" t="inlineStr">
        <is>
          <t>2017-12-07 14:31:07+00:00</t>
        </is>
      </c>
      <c r="D7149" t="inlineStr">
        <is>
          <t>verchange</t>
        </is>
      </c>
      <c r="E7149" t="inlineStr">
        <is>
          <t>python-heatclient</t>
        </is>
      </c>
      <c r="F7149" t="inlineStr">
        <is>
          <t>&gt;=1.10.0</t>
        </is>
      </c>
      <c r="G7149" t="inlineStr">
        <is>
          <t>python-heatclient</t>
        </is>
      </c>
      <c r="H7149" t="inlineStr">
        <is>
          <t>&gt;=1.6.1</t>
        </is>
      </c>
    </row>
    <row r="7150">
      <c r="A7150" t="inlineStr">
        <is>
          <t>python-senlinclient</t>
        </is>
      </c>
      <c r="B7150" t="inlineStr">
        <is>
          <t>703f41ad5bb4d201401f2455e3370b3b568f7c75</t>
        </is>
      </c>
      <c r="C7150" t="inlineStr">
        <is>
          <t>2017-12-07 14:31:07+00:00</t>
        </is>
      </c>
      <c r="D7150" t="inlineStr">
        <is>
          <t>verchange</t>
        </is>
      </c>
      <c r="E7150" t="inlineStr">
        <is>
          <t>PyYAML</t>
        </is>
      </c>
      <c r="F7150" t="inlineStr">
        <is>
          <t>&gt;=3.10</t>
        </is>
      </c>
      <c r="G7150" t="inlineStr">
        <is>
          <t>PyYAML</t>
        </is>
      </c>
      <c r="H7150" t="inlineStr">
        <is>
          <t>&gt;=3.10.0</t>
        </is>
      </c>
    </row>
    <row r="7151">
      <c r="A7151" t="inlineStr">
        <is>
          <t>python-senlinclient</t>
        </is>
      </c>
      <c r="B7151" t="inlineStr">
        <is>
          <t>703f41ad5bb4d201401f2455e3370b3b568f7c75</t>
        </is>
      </c>
      <c r="C7151" t="inlineStr">
        <is>
          <t>2017-12-07 14:31:07+00:00</t>
        </is>
      </c>
      <c r="D7151" t="inlineStr">
        <is>
          <t>verchange</t>
        </is>
      </c>
      <c r="E7151" t="inlineStr">
        <is>
          <t>oslo.serialization</t>
        </is>
      </c>
      <c r="F7151" t="inlineStr">
        <is>
          <t>!=2.19.1;&gt;=2.18.0</t>
        </is>
      </c>
      <c r="G7151" t="inlineStr">
        <is>
          <t>oslo.serialization</t>
        </is>
      </c>
      <c r="H7151" t="inlineStr">
        <is>
          <t>&gt;=1.10.0;!=2.19.1</t>
        </is>
      </c>
    </row>
    <row r="7152">
      <c r="A7152" t="inlineStr">
        <is>
          <t>python-senlinclient</t>
        </is>
      </c>
      <c r="B7152" t="inlineStr">
        <is>
          <t>703f41ad5bb4d201401f2455e3370b3b568f7c75</t>
        </is>
      </c>
      <c r="C7152" t="inlineStr">
        <is>
          <t>2017-12-07 14:31:07+00:00</t>
        </is>
      </c>
      <c r="D7152" t="inlineStr">
        <is>
          <t>verchange</t>
        </is>
      </c>
      <c r="E7152" t="inlineStr">
        <is>
          <t>oslo.i18n</t>
        </is>
      </c>
      <c r="F7152" t="inlineStr">
        <is>
          <t>&gt;=3.15.3</t>
        </is>
      </c>
      <c r="G7152" t="inlineStr">
        <is>
          <t>oslo.i18n</t>
        </is>
      </c>
      <c r="H7152" t="inlineStr">
        <is>
          <t>&gt;=2.1.0;!=3.15.2</t>
        </is>
      </c>
    </row>
    <row r="7153">
      <c r="A7153" t="inlineStr">
        <is>
          <t>python-senlinclient</t>
        </is>
      </c>
      <c r="B7153" t="inlineStr">
        <is>
          <t>96a4e0fb0ff15bf74d15a92eaa04c83842f520f3</t>
        </is>
      </c>
      <c r="C7153" t="inlineStr">
        <is>
          <t>2018-01-25 23:53:18+00:00</t>
        </is>
      </c>
      <c r="D7153" t="inlineStr">
        <is>
          <t>verchange</t>
        </is>
      </c>
      <c r="E7153" t="inlineStr">
        <is>
          <t>osc-lib</t>
        </is>
      </c>
      <c r="F7153" t="inlineStr">
        <is>
          <t>&gt;=1.8.0</t>
        </is>
      </c>
      <c r="G7153" t="inlineStr">
        <is>
          <t>osc-lib</t>
        </is>
      </c>
      <c r="H7153" t="inlineStr">
        <is>
          <t>&gt;=1.7.0</t>
        </is>
      </c>
    </row>
    <row r="7154">
      <c r="A7154" t="inlineStr">
        <is>
          <t>python-senlinclient</t>
        </is>
      </c>
      <c r="B7154" t="inlineStr">
        <is>
          <t>96a4e0fb0ff15bf74d15a92eaa04c83842f520f3</t>
        </is>
      </c>
      <c r="C7154" t="inlineStr">
        <is>
          <t>2018-01-25 23:53:18+00:00</t>
        </is>
      </c>
      <c r="D7154" t="inlineStr">
        <is>
          <t>verchange</t>
        </is>
      </c>
      <c r="E7154" t="inlineStr">
        <is>
          <t>oslo.utils</t>
        </is>
      </c>
      <c r="F7154" t="inlineStr">
        <is>
          <t>&gt;=3.33.0</t>
        </is>
      </c>
      <c r="G7154" t="inlineStr">
        <is>
          <t>oslo.utils</t>
        </is>
      </c>
      <c r="H7154" t="inlineStr">
        <is>
          <t>&gt;=3.31.0</t>
        </is>
      </c>
    </row>
    <row r="7155">
      <c r="A7155" t="inlineStr">
        <is>
          <t>python-senlinclient</t>
        </is>
      </c>
      <c r="B7155" t="inlineStr">
        <is>
          <t>08649a0a858b359164990d0e7418eb3f676d4394</t>
        </is>
      </c>
      <c r="C7155" t="inlineStr">
        <is>
          <t>2018-08-08 18:12:02+00:00</t>
        </is>
      </c>
      <c r="D7155" t="inlineStr">
        <is>
          <t>verchange</t>
        </is>
      </c>
      <c r="E7155" t="inlineStr">
        <is>
          <t>PyYAML</t>
        </is>
      </c>
      <c r="F7155" t="inlineStr">
        <is>
          <t>&gt;=3.12</t>
        </is>
      </c>
      <c r="G7155" t="inlineStr">
        <is>
          <t>PyYAML</t>
        </is>
      </c>
      <c r="H7155" t="inlineStr">
        <is>
          <t>&gt;=3.10</t>
        </is>
      </c>
    </row>
    <row r="7156">
      <c r="A7156" t="inlineStr">
        <is>
          <t>python-senlinclient</t>
        </is>
      </c>
      <c r="B7156" t="inlineStr">
        <is>
          <t>08649a0a858b359164990d0e7418eb3f676d4394</t>
        </is>
      </c>
      <c r="C7156" t="inlineStr">
        <is>
          <t>2018-08-08 18:12:02+00:00</t>
        </is>
      </c>
      <c r="D7156" t="inlineStr">
        <is>
          <t>verchange</t>
        </is>
      </c>
      <c r="E7156" t="inlineStr">
        <is>
          <t>PrettyTable</t>
        </is>
      </c>
      <c r="F7156" t="inlineStr">
        <is>
          <t>&gt;=0.7.2;&lt;0.8</t>
        </is>
      </c>
      <c r="G7156" t="inlineStr">
        <is>
          <t>PrettyTable</t>
        </is>
      </c>
      <c r="H7156" t="inlineStr">
        <is>
          <t>&gt;=0.7.1;&lt;0.8</t>
        </is>
      </c>
    </row>
    <row r="7157">
      <c r="A7157" t="inlineStr">
        <is>
          <t>python-senlinclient</t>
        </is>
      </c>
      <c r="B7157" t="inlineStr">
        <is>
          <t>08649a0a858b359164990d0e7418eb3f676d4394</t>
        </is>
      </c>
      <c r="C7157" t="inlineStr">
        <is>
          <t>2018-08-08 18:12:02+00:00</t>
        </is>
      </c>
      <c r="D7157" t="inlineStr">
        <is>
          <t>verchange</t>
        </is>
      </c>
      <c r="E7157" t="inlineStr">
        <is>
          <t>keystoneauth1</t>
        </is>
      </c>
      <c r="F7157" t="inlineStr">
        <is>
          <t>&gt;=3.4.0</t>
        </is>
      </c>
      <c r="G7157" t="inlineStr">
        <is>
          <t>keystoneauth1</t>
        </is>
      </c>
      <c r="H7157" t="inlineStr">
        <is>
          <t>&gt;=3.3.0</t>
        </is>
      </c>
    </row>
    <row r="7158">
      <c r="A7158" t="inlineStr">
        <is>
          <t>python-senlinclient</t>
        </is>
      </c>
      <c r="B7158" t="inlineStr">
        <is>
          <t>08649a0a858b359164990d0e7418eb3f676d4394</t>
        </is>
      </c>
      <c r="C7158" t="inlineStr">
        <is>
          <t>2018-08-08 18:12:02+00:00</t>
        </is>
      </c>
      <c r="D7158" t="inlineStr">
        <is>
          <t>verchange</t>
        </is>
      </c>
      <c r="E7158" t="inlineStr">
        <is>
          <t>openstacksdk</t>
        </is>
      </c>
      <c r="F7158" t="inlineStr">
        <is>
          <t>&gt;=0.11.2</t>
        </is>
      </c>
      <c r="G7158" t="inlineStr">
        <is>
          <t>openstacksdk</t>
        </is>
      </c>
      <c r="H7158" t="inlineStr">
        <is>
          <t>&gt;=0.9.19</t>
        </is>
      </c>
    </row>
    <row r="7159">
      <c r="A7159" t="inlineStr">
        <is>
          <t>python-senlinclient</t>
        </is>
      </c>
      <c r="B7159" t="inlineStr">
        <is>
          <t>5deedab653bfa1bf36a989e47e5f7fc288f5bb3d</t>
        </is>
      </c>
      <c r="C7159" t="inlineStr">
        <is>
          <t>2018-10-24 18:30:38+00:00</t>
        </is>
      </c>
      <c r="D7159" t="inlineStr">
        <is>
          <t>verchange</t>
        </is>
      </c>
      <c r="E7159" t="inlineStr">
        <is>
          <t>openstacksdk</t>
        </is>
      </c>
      <c r="F7159" t="inlineStr">
        <is>
          <t>&gt;=0.12.0</t>
        </is>
      </c>
      <c r="G7159" t="inlineStr">
        <is>
          <t>openstacksdk</t>
        </is>
      </c>
      <c r="H7159" t="inlineStr">
        <is>
          <t>&gt;=0.11.2</t>
        </is>
      </c>
    </row>
    <row r="7160">
      <c r="A7160" t="inlineStr">
        <is>
          <t>python-senlinclient</t>
        </is>
      </c>
      <c r="B7160" t="inlineStr">
        <is>
          <t>aeb47baf7da6b0430b37003cac7881f81f7d0a2e</t>
        </is>
      </c>
      <c r="C7160" t="inlineStr">
        <is>
          <t>2019-02-28 14:17:37+00:00</t>
        </is>
      </c>
      <c r="D7160" t="inlineStr">
        <is>
          <t>verchange</t>
        </is>
      </c>
      <c r="E7160" t="inlineStr">
        <is>
          <t>openstacksdk</t>
        </is>
      </c>
      <c r="F7160" t="inlineStr">
        <is>
          <t>&gt;=0.24.0</t>
        </is>
      </c>
      <c r="G7160" t="inlineStr">
        <is>
          <t>openstacksdk</t>
        </is>
      </c>
      <c r="H7160" t="inlineStr">
        <is>
          <t>&gt;=0.12.0</t>
        </is>
      </c>
    </row>
    <row r="7161">
      <c r="A7161" t="inlineStr">
        <is>
          <t>python-senlinclient</t>
        </is>
      </c>
      <c r="B7161" t="inlineStr">
        <is>
          <t>52bce9d14566c8e0d22832c472a341e09ab67910</t>
        </is>
      </c>
      <c r="C7161" t="inlineStr">
        <is>
          <t>2019-04-17 07:13:56+00:00</t>
        </is>
      </c>
      <c r="D7161" t="inlineStr">
        <is>
          <t>verchange</t>
        </is>
      </c>
      <c r="E7161" t="inlineStr">
        <is>
          <t>keystoneauth1</t>
        </is>
      </c>
      <c r="F7161" t="inlineStr">
        <is>
          <t>&gt;=3.1.0</t>
        </is>
      </c>
      <c r="G7161" t="inlineStr">
        <is>
          <t>keystoneauth1</t>
        </is>
      </c>
      <c r="H7161" t="inlineStr">
        <is>
          <t>&gt;=3.0.1</t>
        </is>
      </c>
    </row>
    <row r="7162">
      <c r="A7162" t="inlineStr">
        <is>
          <t>python-senlinclient</t>
        </is>
      </c>
      <c r="B7162" t="inlineStr">
        <is>
          <t>3b5ceb2386bdd410f7a09ef40ca71976f059560f</t>
        </is>
      </c>
      <c r="C7162" t="inlineStr">
        <is>
          <t>2020-06-20 13:28:22+00:00</t>
        </is>
      </c>
      <c r="D7162" t="inlineStr">
        <is>
          <t>rem</t>
        </is>
      </c>
      <c r="E7162" t="inlineStr"/>
      <c r="F7162" t="inlineStr"/>
      <c r="G7162" t="inlineStr">
        <is>
          <t>six</t>
        </is>
      </c>
      <c r="H7162" t="inlineStr">
        <is>
          <t>&gt;=1.10.0</t>
        </is>
      </c>
    </row>
    <row r="7163">
      <c r="A7163" t="inlineStr">
        <is>
          <t>python-senlinclient</t>
        </is>
      </c>
      <c r="B7163" t="inlineStr">
        <is>
          <t>13530356a8a26a8f59627de8c8790bc3a9d9fbfd</t>
        </is>
      </c>
      <c r="C7163" t="inlineStr">
        <is>
          <t>2020-09-14 14:13:18+00:00</t>
        </is>
      </c>
      <c r="D7163" t="inlineStr">
        <is>
          <t>verchange</t>
        </is>
      </c>
      <c r="E7163" t="inlineStr">
        <is>
          <t>osc-lib</t>
        </is>
      </c>
      <c r="F7163" t="inlineStr">
        <is>
          <t>&gt;=1.11.0</t>
        </is>
      </c>
      <c r="G7163" t="inlineStr">
        <is>
          <t>osc-lib</t>
        </is>
      </c>
      <c r="H7163" t="inlineStr">
        <is>
          <t>&gt;=1.8.0</t>
        </is>
      </c>
    </row>
    <row r="7164">
      <c r="A7164" t="inlineStr">
        <is>
          <t>python-senlinclient</t>
        </is>
      </c>
      <c r="B7164" t="inlineStr">
        <is>
          <t>13530356a8a26a8f59627de8c8790bc3a9d9fbfd</t>
        </is>
      </c>
      <c r="C7164" t="inlineStr">
        <is>
          <t>2020-09-14 14:13:18+00:00</t>
        </is>
      </c>
      <c r="D7164" t="inlineStr">
        <is>
          <t>verchange</t>
        </is>
      </c>
      <c r="E7164" t="inlineStr">
        <is>
          <t>PyYAML</t>
        </is>
      </c>
      <c r="F7164" t="inlineStr">
        <is>
          <t>&gt;=3.13</t>
        </is>
      </c>
      <c r="G7164" t="inlineStr">
        <is>
          <t>PyYAML</t>
        </is>
      </c>
      <c r="H7164" t="inlineStr">
        <is>
          <t>&gt;=3.12</t>
        </is>
      </c>
    </row>
    <row r="7165">
      <c r="A7165" t="inlineStr">
        <is>
          <t>python-senlinclient</t>
        </is>
      </c>
      <c r="B7165" t="inlineStr">
        <is>
          <t>13530356a8a26a8f59627de8c8790bc3a9d9fbfd</t>
        </is>
      </c>
      <c r="C7165" t="inlineStr">
        <is>
          <t>2020-09-14 14:13:18+00:00</t>
        </is>
      </c>
      <c r="D7165" t="inlineStr">
        <is>
          <t>rem</t>
        </is>
      </c>
      <c r="E7165" t="inlineStr"/>
      <c r="F7165" t="inlineStr"/>
      <c r="G7165" t="inlineStr">
        <is>
          <t>Babel</t>
        </is>
      </c>
      <c r="H7165" t="inlineStr">
        <is>
          <t>&gt;=2.3.4;!=2.4.0</t>
        </is>
      </c>
    </row>
    <row r="7166">
      <c r="A7166" t="inlineStr">
        <is>
          <t>blockcheck</t>
        </is>
      </c>
      <c r="B7166" t="inlineStr">
        <is>
          <t>f1d72c5aaf6c4e27a1f281a88d41d4bce752df45</t>
        </is>
      </c>
      <c r="C7166" t="inlineStr">
        <is>
          <t>2014-10-04 05:01:04+00:00</t>
        </is>
      </c>
      <c r="D7166" t="inlineStr">
        <is>
          <t>add</t>
        </is>
      </c>
      <c r="E7166" t="inlineStr">
        <is>
          <t>dnspython3</t>
        </is>
      </c>
      <c r="F7166" t="inlineStr"/>
      <c r="G7166" t="inlineStr"/>
      <c r="H7166" t="inlineStr"/>
    </row>
    <row r="7167">
      <c r="A7167" t="inlineStr">
        <is>
          <t>blockcheck</t>
        </is>
      </c>
      <c r="B7167" t="inlineStr">
        <is>
          <t>54b3523bb33f1b49978602160f8c4ab79470e215</t>
        </is>
      </c>
      <c r="C7167" t="inlineStr">
        <is>
          <t>2015-08-09 11:09:44+00:00</t>
        </is>
      </c>
      <c r="D7167" t="inlineStr">
        <is>
          <t>add</t>
        </is>
      </c>
      <c r="E7167" t="inlineStr">
        <is>
          <t>dnspython3</t>
        </is>
      </c>
      <c r="F7167" t="inlineStr"/>
      <c r="G7167" t="inlineStr"/>
      <c r="H7167" t="inlineStr"/>
    </row>
    <row r="7168">
      <c r="A7168" t="inlineStr">
        <is>
          <t>blockcheck</t>
        </is>
      </c>
      <c r="B7168" t="inlineStr">
        <is>
          <t>a1bd59c12cdb88c093eb5527f701fed21c4ac8c8</t>
        </is>
      </c>
      <c r="C7168" t="inlineStr">
        <is>
          <t>2015-08-13 11:52:25+00:00</t>
        </is>
      </c>
      <c r="D7168" t="inlineStr">
        <is>
          <t>add</t>
        </is>
      </c>
      <c r="E7168" t="inlineStr">
        <is>
          <t>dnspython3</t>
        </is>
      </c>
      <c r="F7168" t="inlineStr"/>
      <c r="G7168" t="inlineStr"/>
      <c r="H7168" t="inlineStr"/>
    </row>
    <row r="7169">
      <c r="A7169" t="inlineStr">
        <is>
          <t>blockcheck</t>
        </is>
      </c>
      <c r="B7169" t="inlineStr">
        <is>
          <t>28ca0122caa19989257c2087a9e513215c5a7eb9</t>
        </is>
      </c>
      <c r="C7169" t="inlineStr">
        <is>
          <t>2015-11-17 14:07:43+00:00</t>
        </is>
      </c>
      <c r="D7169" t="inlineStr">
        <is>
          <t>add</t>
        </is>
      </c>
      <c r="E7169" t="inlineStr">
        <is>
          <t>dnspython3</t>
        </is>
      </c>
      <c r="F7169" t="inlineStr"/>
      <c r="G7169" t="inlineStr"/>
      <c r="H7169" t="inlineStr"/>
    </row>
    <row r="7170">
      <c r="A7170" t="inlineStr">
        <is>
          <t>blockcheck</t>
        </is>
      </c>
      <c r="B7170" t="inlineStr">
        <is>
          <t>8b55550f84a17fa2bb2e9ae9a2c31644c6c235ea</t>
        </is>
      </c>
      <c r="C7170" t="inlineStr">
        <is>
          <t>2015-12-08 22:34:49+00:00</t>
        </is>
      </c>
      <c r="D7170" t="inlineStr">
        <is>
          <t>add</t>
        </is>
      </c>
      <c r="E7170" t="inlineStr">
        <is>
          <t>dnspython3</t>
        </is>
      </c>
      <c r="F7170" t="inlineStr"/>
      <c r="G7170" t="inlineStr"/>
      <c r="H7170" t="inlineStr"/>
    </row>
    <row r="7171">
      <c r="A7171" t="inlineStr">
        <is>
          <t>blockcheck</t>
        </is>
      </c>
      <c r="B7171" t="inlineStr">
        <is>
          <t>672abf742011d8a6373b55a5d54765a2709ec46a</t>
        </is>
      </c>
      <c r="C7171" t="inlineStr">
        <is>
          <t>2017-05-07 12:10:45+00:00</t>
        </is>
      </c>
      <c r="D7171" t="inlineStr">
        <is>
          <t>add</t>
        </is>
      </c>
      <c r="E7171" t="inlineStr">
        <is>
          <t>dnspython</t>
        </is>
      </c>
      <c r="F7171" t="inlineStr"/>
      <c r="G7171" t="inlineStr"/>
      <c r="H7171" t="inlineStr"/>
    </row>
    <row r="7172">
      <c r="A7172" t="inlineStr">
        <is>
          <t>blockcheck</t>
        </is>
      </c>
      <c r="B7172" t="inlineStr">
        <is>
          <t>672abf742011d8a6373b55a5d54765a2709ec46a</t>
        </is>
      </c>
      <c r="C7172" t="inlineStr">
        <is>
          <t>2017-05-07 12:10:45+00:00</t>
        </is>
      </c>
      <c r="D7172" t="inlineStr">
        <is>
          <t>rem</t>
        </is>
      </c>
      <c r="E7172" t="inlineStr"/>
      <c r="F7172" t="inlineStr"/>
      <c r="G7172" t="inlineStr">
        <is>
          <t>dnspython3</t>
        </is>
      </c>
      <c r="H7172" t="inlineStr"/>
    </row>
    <row r="7173">
      <c r="A7173" t="inlineStr">
        <is>
          <t>blockcheck</t>
        </is>
      </c>
      <c r="B7173" t="inlineStr">
        <is>
          <t>a4e67d31b2cb2c194d33275c684e9a451a263489</t>
        </is>
      </c>
      <c r="C7173" t="inlineStr">
        <is>
          <t>2017-05-07 14:43:30+00:00</t>
        </is>
      </c>
      <c r="D7173" t="inlineStr">
        <is>
          <t>add</t>
        </is>
      </c>
      <c r="E7173" t="inlineStr">
        <is>
          <t>dnspython</t>
        </is>
      </c>
      <c r="F7173" t="inlineStr"/>
      <c r="G7173" t="inlineStr"/>
      <c r="H7173" t="inlineStr"/>
    </row>
    <row r="7174">
      <c r="A7174" t="inlineStr">
        <is>
          <t>blockcheck</t>
        </is>
      </c>
      <c r="B7174" t="inlineStr">
        <is>
          <t>a4e67d31b2cb2c194d33275c684e9a451a263489</t>
        </is>
      </c>
      <c r="C7174" t="inlineStr">
        <is>
          <t>2017-05-07 14:43:30+00:00</t>
        </is>
      </c>
      <c r="D7174" t="inlineStr">
        <is>
          <t>rem</t>
        </is>
      </c>
      <c r="E7174" t="inlineStr"/>
      <c r="F7174" t="inlineStr"/>
      <c r="G7174" t="inlineStr">
        <is>
          <t>dnspython3</t>
        </is>
      </c>
      <c r="H7174" t="inlineStr"/>
    </row>
    <row r="7175">
      <c r="A7175" t="inlineStr">
        <is>
          <t>blockcheck</t>
        </is>
      </c>
      <c r="B7175" t="inlineStr">
        <is>
          <t>d5fbdafba29a43df578f3a5140e6ff33250b636f</t>
        </is>
      </c>
      <c r="C7175" t="inlineStr">
        <is>
          <t>2017-05-07 21:24:54+00:00</t>
        </is>
      </c>
      <c r="D7175" t="inlineStr">
        <is>
          <t>add</t>
        </is>
      </c>
      <c r="E7175" t="inlineStr">
        <is>
          <t>dnspython</t>
        </is>
      </c>
      <c r="F7175" t="inlineStr"/>
      <c r="G7175" t="inlineStr"/>
      <c r="H7175" t="inlineStr"/>
    </row>
    <row r="7176">
      <c r="A7176" t="inlineStr">
        <is>
          <t>blockcheck</t>
        </is>
      </c>
      <c r="B7176" t="inlineStr">
        <is>
          <t>d5fbdafba29a43df578f3a5140e6ff33250b636f</t>
        </is>
      </c>
      <c r="C7176" t="inlineStr">
        <is>
          <t>2017-05-07 21:24:54+00:00</t>
        </is>
      </c>
      <c r="D7176" t="inlineStr">
        <is>
          <t>rem</t>
        </is>
      </c>
      <c r="E7176" t="inlineStr"/>
      <c r="F7176" t="inlineStr"/>
      <c r="G7176" t="inlineStr">
        <is>
          <t>dnspython3</t>
        </is>
      </c>
      <c r="H7176" t="inlineStr"/>
    </row>
    <row r="7177">
      <c r="A7177" t="inlineStr">
        <is>
          <t>blockcheck</t>
        </is>
      </c>
      <c r="B7177" t="inlineStr">
        <is>
          <t>fb88cfb4e8dcfbb99c3ceae95a8e37dab81c3a0d</t>
        </is>
      </c>
      <c r="C7177" t="inlineStr">
        <is>
          <t>2017-05-14 13:25:30+00:00</t>
        </is>
      </c>
      <c r="D7177" t="inlineStr">
        <is>
          <t>add</t>
        </is>
      </c>
      <c r="E7177" t="inlineStr">
        <is>
          <t>dnspython</t>
        </is>
      </c>
      <c r="F7177" t="inlineStr"/>
      <c r="G7177" t="inlineStr"/>
      <c r="H7177" t="inlineStr"/>
    </row>
    <row r="7178">
      <c r="A7178" t="inlineStr">
        <is>
          <t>blockcheck</t>
        </is>
      </c>
      <c r="B7178" t="inlineStr">
        <is>
          <t>fb88cfb4e8dcfbb99c3ceae95a8e37dab81c3a0d</t>
        </is>
      </c>
      <c r="C7178" t="inlineStr">
        <is>
          <t>2017-05-14 13:25:30+00:00</t>
        </is>
      </c>
      <c r="D7178" t="inlineStr">
        <is>
          <t>rem</t>
        </is>
      </c>
      <c r="E7178" t="inlineStr"/>
      <c r="F7178" t="inlineStr"/>
      <c r="G7178" t="inlineStr">
        <is>
          <t>dnspython3</t>
        </is>
      </c>
      <c r="H7178" t="inlineStr"/>
    </row>
    <row r="7179">
      <c r="A7179" t="inlineStr">
        <is>
          <t>blockcheck</t>
        </is>
      </c>
      <c r="B7179" t="inlineStr">
        <is>
          <t>61dd7228b97f45e6661674f4c6be585bbbdc0146</t>
        </is>
      </c>
      <c r="C7179" t="inlineStr">
        <is>
          <t>2017-06-03 09:53:39+00:00</t>
        </is>
      </c>
      <c r="D7179" t="inlineStr">
        <is>
          <t>add</t>
        </is>
      </c>
      <c r="E7179" t="inlineStr">
        <is>
          <t>dnspython</t>
        </is>
      </c>
      <c r="F7179" t="inlineStr"/>
      <c r="G7179" t="inlineStr"/>
      <c r="H7179" t="inlineStr"/>
    </row>
    <row r="7180">
      <c r="A7180" t="inlineStr">
        <is>
          <t>blockcheck</t>
        </is>
      </c>
      <c r="B7180" t="inlineStr">
        <is>
          <t>61dd7228b97f45e6661674f4c6be585bbbdc0146</t>
        </is>
      </c>
      <c r="C7180" t="inlineStr">
        <is>
          <t>2017-06-03 09:53:39+00:00</t>
        </is>
      </c>
      <c r="D7180" t="inlineStr">
        <is>
          <t>rem</t>
        </is>
      </c>
      <c r="E7180" t="inlineStr"/>
      <c r="F7180" t="inlineStr"/>
      <c r="G7180" t="inlineStr">
        <is>
          <t>dnspython3</t>
        </is>
      </c>
      <c r="H7180" t="inlineStr"/>
    </row>
    <row r="7181">
      <c r="A7181" t="inlineStr">
        <is>
          <t>blockcheck</t>
        </is>
      </c>
      <c r="B7181" t="inlineStr">
        <is>
          <t>badd486d361279070b3ce2b1478549415b3c2829</t>
        </is>
      </c>
      <c r="C7181" t="inlineStr">
        <is>
          <t>2017-06-03 18:19:44+00:00</t>
        </is>
      </c>
      <c r="D7181" t="inlineStr">
        <is>
          <t>add</t>
        </is>
      </c>
      <c r="E7181" t="inlineStr">
        <is>
          <t>dnspython</t>
        </is>
      </c>
      <c r="F7181" t="inlineStr"/>
      <c r="G7181" t="inlineStr"/>
      <c r="H7181" t="inlineStr"/>
    </row>
    <row r="7182">
      <c r="A7182" t="inlineStr">
        <is>
          <t>blockcheck</t>
        </is>
      </c>
      <c r="B7182" t="inlineStr">
        <is>
          <t>badd486d361279070b3ce2b1478549415b3c2829</t>
        </is>
      </c>
      <c r="C7182" t="inlineStr">
        <is>
          <t>2017-06-03 18:19:44+00:00</t>
        </is>
      </c>
      <c r="D7182" t="inlineStr">
        <is>
          <t>rem</t>
        </is>
      </c>
      <c r="E7182" t="inlineStr"/>
      <c r="F7182" t="inlineStr"/>
      <c r="G7182" t="inlineStr">
        <is>
          <t>dnspython3</t>
        </is>
      </c>
      <c r="H7182" t="inlineStr"/>
    </row>
    <row r="7183">
      <c r="A7183" t="inlineStr">
        <is>
          <t>blockcheck</t>
        </is>
      </c>
      <c r="B7183" t="inlineStr">
        <is>
          <t>65296609c6fa49d5314dfdf149696e146b754b6a</t>
        </is>
      </c>
      <c r="C7183" t="inlineStr">
        <is>
          <t>2017-09-29 10:06:06+00:00</t>
        </is>
      </c>
      <c r="D7183" t="inlineStr">
        <is>
          <t>add</t>
        </is>
      </c>
      <c r="E7183" t="inlineStr">
        <is>
          <t>dnspython</t>
        </is>
      </c>
      <c r="F7183" t="inlineStr"/>
      <c r="G7183" t="inlineStr"/>
      <c r="H7183" t="inlineStr"/>
    </row>
    <row r="7184">
      <c r="A7184" t="inlineStr">
        <is>
          <t>blockcheck</t>
        </is>
      </c>
      <c r="B7184" t="inlineStr">
        <is>
          <t>65296609c6fa49d5314dfdf149696e146b754b6a</t>
        </is>
      </c>
      <c r="C7184" t="inlineStr">
        <is>
          <t>2017-09-29 10:06:06+00:00</t>
        </is>
      </c>
      <c r="D7184" t="inlineStr">
        <is>
          <t>rem</t>
        </is>
      </c>
      <c r="E7184" t="inlineStr"/>
      <c r="F7184" t="inlineStr"/>
      <c r="G7184" t="inlineStr">
        <is>
          <t>dnspython3</t>
        </is>
      </c>
      <c r="H7184" t="inlineStr"/>
    </row>
    <row r="7185">
      <c r="A7185" t="inlineStr">
        <is>
          <t>blockcheck</t>
        </is>
      </c>
      <c r="B7185" t="inlineStr">
        <is>
          <t>10b4a694bf096409a75d53760a564c8a28024ec5</t>
        </is>
      </c>
      <c r="C7185" t="inlineStr">
        <is>
          <t>2019-09-07 17:16:43+00:00</t>
        </is>
      </c>
      <c r="D7185" t="inlineStr">
        <is>
          <t>add</t>
        </is>
      </c>
      <c r="E7185" t="inlineStr">
        <is>
          <t>dnspython</t>
        </is>
      </c>
      <c r="F7185" t="inlineStr"/>
      <c r="G7185" t="inlineStr"/>
      <c r="H7185" t="inlineStr"/>
    </row>
    <row r="7186">
      <c r="A7186" t="inlineStr">
        <is>
          <t>blockcheck</t>
        </is>
      </c>
      <c r="B7186" t="inlineStr">
        <is>
          <t>10b4a694bf096409a75d53760a564c8a28024ec5</t>
        </is>
      </c>
      <c r="C7186" t="inlineStr">
        <is>
          <t>2019-09-07 17:16:43+00:00</t>
        </is>
      </c>
      <c r="D7186" t="inlineStr">
        <is>
          <t>rem</t>
        </is>
      </c>
      <c r="E7186" t="inlineStr"/>
      <c r="F7186" t="inlineStr"/>
      <c r="G7186" t="inlineStr">
        <is>
          <t>dnspython3</t>
        </is>
      </c>
      <c r="H7186" t="inlineStr"/>
    </row>
    <row r="7187">
      <c r="A7187" t="inlineStr">
        <is>
          <t>blockcheck</t>
        </is>
      </c>
      <c r="B7187" t="inlineStr">
        <is>
          <t>311e8719bf7f1e124982c372fcc68ac3e418bd8a</t>
        </is>
      </c>
      <c r="C7187" t="inlineStr">
        <is>
          <t>2019-09-17 22:40:13+00:00</t>
        </is>
      </c>
      <c r="D7187" t="inlineStr">
        <is>
          <t>add</t>
        </is>
      </c>
      <c r="E7187" t="inlineStr">
        <is>
          <t>dnspython</t>
        </is>
      </c>
      <c r="F7187" t="inlineStr"/>
      <c r="G7187" t="inlineStr"/>
      <c r="H7187" t="inlineStr"/>
    </row>
    <row r="7188">
      <c r="A7188" t="inlineStr">
        <is>
          <t>blockcheck</t>
        </is>
      </c>
      <c r="B7188" t="inlineStr">
        <is>
          <t>311e8719bf7f1e124982c372fcc68ac3e418bd8a</t>
        </is>
      </c>
      <c r="C7188" t="inlineStr">
        <is>
          <t>2019-09-17 22:40:13+00:00</t>
        </is>
      </c>
      <c r="D7188" t="inlineStr">
        <is>
          <t>rem</t>
        </is>
      </c>
      <c r="E7188" t="inlineStr"/>
      <c r="F7188" t="inlineStr"/>
      <c r="G7188" t="inlineStr">
        <is>
          <t>dnspython3</t>
        </is>
      </c>
      <c r="H7188" t="inlineStr"/>
    </row>
    <row r="7189">
      <c r="A7189" t="inlineStr">
        <is>
          <t>sacrud</t>
        </is>
      </c>
      <c r="B7189" t="inlineStr">
        <is>
          <t>542086ab45d4be28e2b323af3dc4844205cc8e52</t>
        </is>
      </c>
      <c r="C7189" t="inlineStr">
        <is>
          <t>2014-12-12 11:47:53+00:00</t>
        </is>
      </c>
      <c r="D7189" t="inlineStr">
        <is>
          <t>add</t>
        </is>
      </c>
      <c r="E7189" t="inlineStr">
        <is>
          <t>six</t>
        </is>
      </c>
      <c r="F7189" t="inlineStr"/>
      <c r="G7189" t="inlineStr"/>
      <c r="H7189" t="inlineStr"/>
    </row>
    <row r="7190">
      <c r="A7190" t="inlineStr">
        <is>
          <t>sacrud</t>
        </is>
      </c>
      <c r="B7190" t="inlineStr">
        <is>
          <t>542086ab45d4be28e2b323af3dc4844205cc8e52</t>
        </is>
      </c>
      <c r="C7190" t="inlineStr">
        <is>
          <t>2014-12-12 11:47:53+00:00</t>
        </is>
      </c>
      <c r="D7190" t="inlineStr">
        <is>
          <t>rem</t>
        </is>
      </c>
      <c r="E7190" t="inlineStr"/>
      <c r="F7190" t="inlineStr"/>
      <c r="G7190" t="inlineStr">
        <is>
          <t>webhelpers</t>
        </is>
      </c>
      <c r="H7190" t="inlineStr"/>
    </row>
    <row r="7191">
      <c r="A7191" t="inlineStr">
        <is>
          <t>sacrud</t>
        </is>
      </c>
      <c r="B7191" t="inlineStr">
        <is>
          <t>542086ab45d4be28e2b323af3dc4844205cc8e52</t>
        </is>
      </c>
      <c r="C7191" t="inlineStr">
        <is>
          <t>2014-12-12 11:47:53+00:00</t>
        </is>
      </c>
      <c r="D7191" t="inlineStr">
        <is>
          <t>rem</t>
        </is>
      </c>
      <c r="E7191" t="inlineStr"/>
      <c r="F7191" t="inlineStr"/>
      <c r="G7191" t="inlineStr">
        <is>
          <t>webtest</t>
        </is>
      </c>
      <c r="H7191" t="inlineStr"/>
    </row>
    <row r="7192">
      <c r="A7192" t="inlineStr">
        <is>
          <t>sacrud</t>
        </is>
      </c>
      <c r="B7192" t="inlineStr">
        <is>
          <t>f5f9a87b8fe8113b98204aee3f741e57e2d899d0</t>
        </is>
      </c>
      <c r="C7192" t="inlineStr">
        <is>
          <t>2015-03-09 09:53:26+00:00</t>
        </is>
      </c>
      <c r="D7192" t="inlineStr">
        <is>
          <t>rem</t>
        </is>
      </c>
      <c r="E7192" t="inlineStr"/>
      <c r="F7192" t="inlineStr"/>
      <c r="G7192" t="inlineStr">
        <is>
          <t>zope.sqlalchemy</t>
        </is>
      </c>
      <c r="H7192" t="inlineStr"/>
    </row>
    <row r="7193">
      <c r="A7193" t="inlineStr">
        <is>
          <t>sacrud</t>
        </is>
      </c>
      <c r="B7193" t="inlineStr">
        <is>
          <t>3ce50401fb47abb568dadc178fc39b28fa2fc5d3</t>
        </is>
      </c>
      <c r="C7193" t="inlineStr">
        <is>
          <t>2015-04-05 10:48:52+00:00</t>
        </is>
      </c>
      <c r="D7193" t="inlineStr">
        <is>
          <t>verchange</t>
        </is>
      </c>
      <c r="E7193" t="inlineStr">
        <is>
          <t>SQLAlchemy</t>
        </is>
      </c>
      <c r="F7193" t="inlineStr">
        <is>
          <t>&gt;=0.9.0</t>
        </is>
      </c>
      <c r="G7193" t="inlineStr">
        <is>
          <t>SQLAlchemy</t>
        </is>
      </c>
      <c r="H7193" t="inlineStr">
        <is>
          <t>&gt;=0.8.0b1</t>
        </is>
      </c>
    </row>
    <row r="7194">
      <c r="A7194" t="inlineStr">
        <is>
          <t>manila-ui</t>
        </is>
      </c>
      <c r="B7194" t="inlineStr">
        <is>
          <t>973223f87335e522b46ddce9ff89981364efde0b</t>
        </is>
      </c>
      <c r="C7194" t="inlineStr">
        <is>
          <t>2015-09-25 00:23:19+00:00</t>
        </is>
      </c>
      <c r="D7194" t="inlineStr">
        <is>
          <t>verchange</t>
        </is>
      </c>
      <c r="E7194" t="inlineStr">
        <is>
          <t>python-keystoneclient</t>
        </is>
      </c>
      <c r="F7194" t="inlineStr">
        <is>
          <t>&gt;=1.6.0</t>
        </is>
      </c>
      <c r="G7194" t="inlineStr">
        <is>
          <t>python-keystoneclient</t>
        </is>
      </c>
      <c r="H7194" t="inlineStr">
        <is>
          <t>&gt;=1.1.0</t>
        </is>
      </c>
    </row>
    <row r="7195">
      <c r="A7195" t="inlineStr">
        <is>
          <t>manila-ui</t>
        </is>
      </c>
      <c r="B7195" t="inlineStr">
        <is>
          <t>973223f87335e522b46ddce9ff89981364efde0b</t>
        </is>
      </c>
      <c r="C7195" t="inlineStr">
        <is>
          <t>2015-09-25 00:23:19+00:00</t>
        </is>
      </c>
      <c r="D7195" t="inlineStr">
        <is>
          <t>verchange</t>
        </is>
      </c>
      <c r="E7195" t="inlineStr">
        <is>
          <t>python-manilaclient</t>
        </is>
      </c>
      <c r="F7195" t="inlineStr">
        <is>
          <t>&gt;=1.3.0</t>
        </is>
      </c>
      <c r="G7195" t="inlineStr">
        <is>
          <t>python-manilaclient</t>
        </is>
      </c>
      <c r="H7195" t="inlineStr">
        <is>
          <t>&gt;=1.0.4</t>
        </is>
      </c>
    </row>
    <row r="7196">
      <c r="A7196" t="inlineStr">
        <is>
          <t>manila-ui</t>
        </is>
      </c>
      <c r="B7196" t="inlineStr">
        <is>
          <t>973223f87335e522b46ddce9ff89981364efde0b</t>
        </is>
      </c>
      <c r="C7196" t="inlineStr">
        <is>
          <t>2015-09-25 00:23:19+00:00</t>
        </is>
      </c>
      <c r="D7196" t="inlineStr">
        <is>
          <t>verchange</t>
        </is>
      </c>
      <c r="E7196" t="inlineStr">
        <is>
          <t>Django</t>
        </is>
      </c>
      <c r="F7196" t="inlineStr">
        <is>
          <t>&lt;1.9;&gt;=1.7</t>
        </is>
      </c>
      <c r="G7196" t="inlineStr">
        <is>
          <t>Django</t>
        </is>
      </c>
      <c r="H7196" t="inlineStr">
        <is>
          <t>&gt;=1.4.2;&lt;1.8</t>
        </is>
      </c>
    </row>
    <row r="7197">
      <c r="A7197" t="inlineStr">
        <is>
          <t>manila-ui</t>
        </is>
      </c>
      <c r="B7197" t="inlineStr">
        <is>
          <t>973223f87335e522b46ddce9ff89981364efde0b</t>
        </is>
      </c>
      <c r="C7197" t="inlineStr">
        <is>
          <t>2015-09-25 00:23:19+00:00</t>
        </is>
      </c>
      <c r="D7197" t="inlineStr">
        <is>
          <t>verchange</t>
        </is>
      </c>
      <c r="E7197" t="inlineStr">
        <is>
          <t>pbr</t>
        </is>
      </c>
      <c r="F7197" t="inlineStr">
        <is>
          <t>&gt;=1.6;&lt;2.0</t>
        </is>
      </c>
      <c r="G7197" t="inlineStr">
        <is>
          <t>pbr</t>
        </is>
      </c>
      <c r="H7197" t="inlineStr">
        <is>
          <t>&lt;1.0;&gt;=0.6;!=0.7</t>
        </is>
      </c>
    </row>
    <row r="7198">
      <c r="A7198" t="inlineStr">
        <is>
          <t>manila-ui</t>
        </is>
      </c>
      <c r="B7198" t="inlineStr">
        <is>
          <t>973223f87335e522b46ddce9ff89981364efde0b</t>
        </is>
      </c>
      <c r="C7198" t="inlineStr">
        <is>
          <t>2015-09-25 00:23:19+00:00</t>
        </is>
      </c>
      <c r="D7198" t="inlineStr">
        <is>
          <t>verchange</t>
        </is>
      </c>
      <c r="E7198" t="inlineStr">
        <is>
          <t>django_openstack_auth</t>
        </is>
      </c>
      <c r="F7198" t="inlineStr">
        <is>
          <t>&gt;=1.4.0</t>
        </is>
      </c>
      <c r="G7198" t="inlineStr">
        <is>
          <t>django_openstack_auth</t>
        </is>
      </c>
      <c r="H7198" t="inlineStr">
        <is>
          <t>!=1.1.8;&gt;=1.1.7</t>
        </is>
      </c>
    </row>
    <row r="7199">
      <c r="A7199" t="inlineStr">
        <is>
          <t>manila-ui</t>
        </is>
      </c>
      <c r="B7199" t="inlineStr">
        <is>
          <t>bf382083b281a77f77df9e0bd51376df49d53b2e</t>
        </is>
      </c>
      <c r="C7199" t="inlineStr">
        <is>
          <t>2016-02-16 18:13:18+00:00</t>
        </is>
      </c>
      <c r="D7199" t="inlineStr">
        <is>
          <t>verchange</t>
        </is>
      </c>
      <c r="E7199" t="inlineStr">
        <is>
          <t>python-keystoneclient</t>
        </is>
      </c>
      <c r="F7199" t="inlineStr">
        <is>
          <t>&gt;=1.6.0;!=2.1.0;!=1.8.0</t>
        </is>
      </c>
      <c r="G7199" t="inlineStr">
        <is>
          <t>python-keystoneclient</t>
        </is>
      </c>
      <c r="H7199" t="inlineStr">
        <is>
          <t>&gt;=1.6.0</t>
        </is>
      </c>
    </row>
    <row r="7200">
      <c r="A7200" t="inlineStr">
        <is>
          <t>manila-ui</t>
        </is>
      </c>
      <c r="B7200" t="inlineStr">
        <is>
          <t>bf382083b281a77f77df9e0bd51376df49d53b2e</t>
        </is>
      </c>
      <c r="C7200" t="inlineStr">
        <is>
          <t>2016-02-16 18:13:18+00:00</t>
        </is>
      </c>
      <c r="D7200" t="inlineStr">
        <is>
          <t>verchange</t>
        </is>
      </c>
      <c r="E7200" t="inlineStr">
        <is>
          <t>Babel</t>
        </is>
      </c>
      <c r="F7200" t="inlineStr">
        <is>
          <t>&gt;=1.3</t>
        </is>
      </c>
      <c r="G7200" t="inlineStr">
        <is>
          <t>Babel</t>
        </is>
      </c>
      <c r="H7200" t="inlineStr">
        <is>
          <t>&gt;=1.3</t>
        </is>
      </c>
    </row>
    <row r="7201">
      <c r="A7201" t="inlineStr">
        <is>
          <t>manila-ui</t>
        </is>
      </c>
      <c r="B7201" t="inlineStr">
        <is>
          <t>bf382083b281a77f77df9e0bd51376df49d53b2e</t>
        </is>
      </c>
      <c r="C7201" t="inlineStr">
        <is>
          <t>2016-02-16 18:13:18+00:00</t>
        </is>
      </c>
      <c r="D7201" t="inlineStr">
        <is>
          <t>verchange</t>
        </is>
      </c>
      <c r="E7201" t="inlineStr">
        <is>
          <t>python-manilaclient</t>
        </is>
      </c>
      <c r="F7201" t="inlineStr">
        <is>
          <t>&gt;=1.3.0</t>
        </is>
      </c>
      <c r="G7201" t="inlineStr">
        <is>
          <t>python-manilaclient</t>
        </is>
      </c>
      <c r="H7201" t="inlineStr">
        <is>
          <t>&gt;=1.3.0</t>
        </is>
      </c>
    </row>
    <row r="7202">
      <c r="A7202" t="inlineStr">
        <is>
          <t>manila-ui</t>
        </is>
      </c>
      <c r="B7202" t="inlineStr">
        <is>
          <t>bf382083b281a77f77df9e0bd51376df49d53b2e</t>
        </is>
      </c>
      <c r="C7202" t="inlineStr">
        <is>
          <t>2016-02-16 18:13:18+00:00</t>
        </is>
      </c>
      <c r="D7202" t="inlineStr">
        <is>
          <t>verchange</t>
        </is>
      </c>
      <c r="E7202" t="inlineStr">
        <is>
          <t>iso8601</t>
        </is>
      </c>
      <c r="F7202" t="inlineStr">
        <is>
          <t>&gt;=0.1.9</t>
        </is>
      </c>
      <c r="G7202" t="inlineStr">
        <is>
          <t>iso8601</t>
        </is>
      </c>
      <c r="H7202" t="inlineStr">
        <is>
          <t>&gt;=0.1.9</t>
        </is>
      </c>
    </row>
    <row r="7203">
      <c r="A7203" t="inlineStr">
        <is>
          <t>manila-ui</t>
        </is>
      </c>
      <c r="B7203" t="inlineStr">
        <is>
          <t>bf382083b281a77f77df9e0bd51376df49d53b2e</t>
        </is>
      </c>
      <c r="C7203" t="inlineStr">
        <is>
          <t>2016-02-16 18:13:18+00:00</t>
        </is>
      </c>
      <c r="D7203" t="inlineStr">
        <is>
          <t>verchange</t>
        </is>
      </c>
      <c r="E7203" t="inlineStr">
        <is>
          <t>Django</t>
        </is>
      </c>
      <c r="F7203" t="inlineStr">
        <is>
          <t>&lt;1.9;&gt;=1.8</t>
        </is>
      </c>
      <c r="G7203" t="inlineStr">
        <is>
          <t>Django</t>
        </is>
      </c>
      <c r="H7203" t="inlineStr">
        <is>
          <t>&lt;1.9;&gt;=1.7</t>
        </is>
      </c>
    </row>
    <row r="7204">
      <c r="A7204" t="inlineStr">
        <is>
          <t>manila-ui</t>
        </is>
      </c>
      <c r="B7204" t="inlineStr">
        <is>
          <t>bf382083b281a77f77df9e0bd51376df49d53b2e</t>
        </is>
      </c>
      <c r="C7204" t="inlineStr">
        <is>
          <t>2016-02-16 18:13:18+00:00</t>
        </is>
      </c>
      <c r="D7204" t="inlineStr">
        <is>
          <t>verchange</t>
        </is>
      </c>
      <c r="E7204" t="inlineStr">
        <is>
          <t>pbr</t>
        </is>
      </c>
      <c r="F7204" t="inlineStr">
        <is>
          <t>&gt;=1.6</t>
        </is>
      </c>
      <c r="G7204" t="inlineStr">
        <is>
          <t>pbr</t>
        </is>
      </c>
      <c r="H7204" t="inlineStr">
        <is>
          <t>&gt;=1.6;&lt;2.0</t>
        </is>
      </c>
    </row>
    <row r="7205">
      <c r="A7205" t="inlineStr">
        <is>
          <t>manila-ui</t>
        </is>
      </c>
      <c r="B7205" t="inlineStr">
        <is>
          <t>bf382083b281a77f77df9e0bd51376df49d53b2e</t>
        </is>
      </c>
      <c r="C7205" t="inlineStr">
        <is>
          <t>2016-02-16 18:13:18+00:00</t>
        </is>
      </c>
      <c r="D7205" t="inlineStr">
        <is>
          <t>add</t>
        </is>
      </c>
      <c r="E7205" t="inlineStr">
        <is>
          <t>django-compressor</t>
        </is>
      </c>
      <c r="F7205" t="inlineStr">
        <is>
          <t>&gt;=1.4</t>
        </is>
      </c>
      <c r="G7205" t="inlineStr"/>
      <c r="H7205" t="inlineStr"/>
    </row>
    <row r="7206">
      <c r="A7206" t="inlineStr">
        <is>
          <t>manila-ui</t>
        </is>
      </c>
      <c r="B7206" t="inlineStr">
        <is>
          <t>bf382083b281a77f77df9e0bd51376df49d53b2e</t>
        </is>
      </c>
      <c r="C7206" t="inlineStr">
        <is>
          <t>2016-02-16 18:13:18+00:00</t>
        </is>
      </c>
      <c r="D7206" t="inlineStr">
        <is>
          <t>add</t>
        </is>
      </c>
      <c r="E7206" t="inlineStr">
        <is>
          <t>django-openstack-auth</t>
        </is>
      </c>
      <c r="F7206" t="inlineStr">
        <is>
          <t>&gt;=2.0.0</t>
        </is>
      </c>
      <c r="G7206" t="inlineStr"/>
      <c r="H7206" t="inlineStr"/>
    </row>
    <row r="7207">
      <c r="A7207" t="inlineStr">
        <is>
          <t>manila-ui</t>
        </is>
      </c>
      <c r="B7207" t="inlineStr">
        <is>
          <t>bf382083b281a77f77df9e0bd51376df49d53b2e</t>
        </is>
      </c>
      <c r="C7207" t="inlineStr">
        <is>
          <t>2016-02-16 18:13:18+00:00</t>
        </is>
      </c>
      <c r="D7207" t="inlineStr">
        <is>
          <t>rem</t>
        </is>
      </c>
      <c r="E7207" t="inlineStr"/>
      <c r="F7207" t="inlineStr"/>
      <c r="G7207" t="inlineStr">
        <is>
          <t>django_compressor</t>
        </is>
      </c>
      <c r="H7207" t="inlineStr">
        <is>
          <t>&gt;=1.4</t>
        </is>
      </c>
    </row>
    <row r="7208">
      <c r="A7208" t="inlineStr">
        <is>
          <t>manila-ui</t>
        </is>
      </c>
      <c r="B7208" t="inlineStr">
        <is>
          <t>bf382083b281a77f77df9e0bd51376df49d53b2e</t>
        </is>
      </c>
      <c r="C7208" t="inlineStr">
        <is>
          <t>2016-02-16 18:13:18+00:00</t>
        </is>
      </c>
      <c r="D7208" t="inlineStr">
        <is>
          <t>rem</t>
        </is>
      </c>
      <c r="E7208" t="inlineStr"/>
      <c r="F7208" t="inlineStr"/>
      <c r="G7208" t="inlineStr">
        <is>
          <t>django_openstack_auth</t>
        </is>
      </c>
      <c r="H7208" t="inlineStr">
        <is>
          <t>&gt;=1.4.0</t>
        </is>
      </c>
    </row>
    <row r="7209">
      <c r="A7209" t="inlineStr">
        <is>
          <t>manila-ui</t>
        </is>
      </c>
      <c r="B7209" t="inlineStr">
        <is>
          <t>d5fe23e4ba30846acdd09fa1dc61a415016a7e26</t>
        </is>
      </c>
      <c r="C7209" t="inlineStr">
        <is>
          <t>2016-03-28 21:22:46+00:00</t>
        </is>
      </c>
      <c r="D7209" t="inlineStr">
        <is>
          <t>verchange</t>
        </is>
      </c>
      <c r="E7209" t="inlineStr">
        <is>
          <t>django-compressor</t>
        </is>
      </c>
      <c r="F7209" t="inlineStr">
        <is>
          <t>&gt;=2.0</t>
        </is>
      </c>
      <c r="G7209" t="inlineStr">
        <is>
          <t>django-compressor</t>
        </is>
      </c>
      <c r="H7209" t="inlineStr">
        <is>
          <t>&gt;=1.4</t>
        </is>
      </c>
    </row>
    <row r="7210">
      <c r="A7210" t="inlineStr">
        <is>
          <t>manila-ui</t>
        </is>
      </c>
      <c r="B7210" t="inlineStr">
        <is>
          <t>92907bc41bd49feecd3794b3c77592f1bc3f7478</t>
        </is>
      </c>
      <c r="C7210" t="inlineStr">
        <is>
          <t>2016-06-06 15:03:47+00:00</t>
        </is>
      </c>
      <c r="D7210" t="inlineStr">
        <is>
          <t>verchange</t>
        </is>
      </c>
      <c r="E7210" t="inlineStr">
        <is>
          <t>iso8601</t>
        </is>
      </c>
      <c r="F7210" t="inlineStr">
        <is>
          <t>&gt;=0.1.11</t>
        </is>
      </c>
      <c r="G7210" t="inlineStr">
        <is>
          <t>iso8601</t>
        </is>
      </c>
      <c r="H7210" t="inlineStr">
        <is>
          <t>&gt;=0.1.9</t>
        </is>
      </c>
    </row>
    <row r="7211">
      <c r="A7211" t="inlineStr">
        <is>
          <t>manila-ui</t>
        </is>
      </c>
      <c r="B7211" t="inlineStr">
        <is>
          <t>92907bc41bd49feecd3794b3c77592f1bc3f7478</t>
        </is>
      </c>
      <c r="C7211" t="inlineStr">
        <is>
          <t>2016-06-06 15:03:47+00:00</t>
        </is>
      </c>
      <c r="D7211" t="inlineStr">
        <is>
          <t>verchange</t>
        </is>
      </c>
      <c r="E7211" t="inlineStr">
        <is>
          <t>Babel</t>
        </is>
      </c>
      <c r="F7211" t="inlineStr">
        <is>
          <t>&gt;=2.3.4</t>
        </is>
      </c>
      <c r="G7211" t="inlineStr">
        <is>
          <t>Babel</t>
        </is>
      </c>
      <c r="H7211" t="inlineStr">
        <is>
          <t>&gt;=1.3</t>
        </is>
      </c>
    </row>
    <row r="7212">
      <c r="A7212" t="inlineStr">
        <is>
          <t>manila-ui</t>
        </is>
      </c>
      <c r="B7212" t="inlineStr">
        <is>
          <t>92907bc41bd49feecd3794b3c77592f1bc3f7478</t>
        </is>
      </c>
      <c r="C7212" t="inlineStr">
        <is>
          <t>2016-06-06 15:03:47+00:00</t>
        </is>
      </c>
      <c r="D7212" t="inlineStr">
        <is>
          <t>verchange</t>
        </is>
      </c>
      <c r="E7212" t="inlineStr">
        <is>
          <t>django-openstack-auth</t>
        </is>
      </c>
      <c r="F7212" t="inlineStr">
        <is>
          <t>&gt;=2.3.0</t>
        </is>
      </c>
      <c r="G7212" t="inlineStr">
        <is>
          <t>django-openstack-auth</t>
        </is>
      </c>
      <c r="H7212" t="inlineStr">
        <is>
          <t>&gt;=2.0.0</t>
        </is>
      </c>
    </row>
    <row r="7213">
      <c r="A7213" t="inlineStr">
        <is>
          <t>manila-ui</t>
        </is>
      </c>
      <c r="B7213" t="inlineStr">
        <is>
          <t>92907bc41bd49feecd3794b3c77592f1bc3f7478</t>
        </is>
      </c>
      <c r="C7213" t="inlineStr">
        <is>
          <t>2016-06-06 15:03:47+00:00</t>
        </is>
      </c>
      <c r="D7213" t="inlineStr">
        <is>
          <t>verchange</t>
        </is>
      </c>
      <c r="E7213" t="inlineStr">
        <is>
          <t>python-keystoneclient</t>
        </is>
      </c>
      <c r="F7213" t="inlineStr">
        <is>
          <t>&gt;=1.7.0;!=2.1.0;!=1.8.0</t>
        </is>
      </c>
      <c r="G7213" t="inlineStr">
        <is>
          <t>python-keystoneclient</t>
        </is>
      </c>
      <c r="H7213" t="inlineStr">
        <is>
          <t>&gt;=1.6.0;!=2.1.0;!=1.8.0</t>
        </is>
      </c>
    </row>
    <row r="7214">
      <c r="A7214" t="inlineStr">
        <is>
          <t>manila-ui</t>
        </is>
      </c>
      <c r="B7214" t="inlineStr">
        <is>
          <t>92907bc41bd49feecd3794b3c77592f1bc3f7478</t>
        </is>
      </c>
      <c r="C7214" t="inlineStr">
        <is>
          <t>2016-06-06 15:03:47+00:00</t>
        </is>
      </c>
      <c r="D7214" t="inlineStr">
        <is>
          <t>add</t>
        </is>
      </c>
      <c r="E7214" t="inlineStr">
        <is>
          <t>oslo.utils</t>
        </is>
      </c>
      <c r="F7214" t="inlineStr">
        <is>
          <t>&gt;=3.9.0</t>
        </is>
      </c>
      <c r="G7214" t="inlineStr"/>
      <c r="H7214" t="inlineStr"/>
    </row>
    <row r="7215">
      <c r="A7215" t="inlineStr">
        <is>
          <t>manila-ui</t>
        </is>
      </c>
      <c r="B7215" t="inlineStr">
        <is>
          <t>92907bc41bd49feecd3794b3c77592f1bc3f7478</t>
        </is>
      </c>
      <c r="C7215" t="inlineStr">
        <is>
          <t>2016-06-06 15:03:47+00:00</t>
        </is>
      </c>
      <c r="D7215" t="inlineStr">
        <is>
          <t>add</t>
        </is>
      </c>
      <c r="E7215" t="inlineStr">
        <is>
          <t>six</t>
        </is>
      </c>
      <c r="F7215" t="inlineStr">
        <is>
          <t>&gt;=1.9.0</t>
        </is>
      </c>
      <c r="G7215" t="inlineStr"/>
      <c r="H7215" t="inlineStr"/>
    </row>
    <row r="7216">
      <c r="A7216" t="inlineStr">
        <is>
          <t>manila-ui</t>
        </is>
      </c>
      <c r="B7216" t="inlineStr">
        <is>
          <t>aae086aed6381a02674b3464f2d0ffe00665120a</t>
        </is>
      </c>
      <c r="C7216" t="inlineStr">
        <is>
          <t>2016-07-14 22:23:12+00:00</t>
        </is>
      </c>
      <c r="D7216" t="inlineStr">
        <is>
          <t>verchange</t>
        </is>
      </c>
      <c r="E7216" t="inlineStr">
        <is>
          <t>oslo.utils</t>
        </is>
      </c>
      <c r="F7216" t="inlineStr">
        <is>
          <t>&gt;=3.15.0</t>
        </is>
      </c>
      <c r="G7216" t="inlineStr">
        <is>
          <t>oslo.utils</t>
        </is>
      </c>
      <c r="H7216" t="inlineStr">
        <is>
          <t>&gt;=3.9.0</t>
        </is>
      </c>
    </row>
    <row r="7217">
      <c r="A7217" t="inlineStr">
        <is>
          <t>manila-ui</t>
        </is>
      </c>
      <c r="B7217" t="inlineStr">
        <is>
          <t>12eab95a6a613afaf0df75447069a06b6af31184</t>
        </is>
      </c>
      <c r="C7217" t="inlineStr">
        <is>
          <t>2016-08-26 17:47:23+00:00</t>
        </is>
      </c>
      <c r="D7217" t="inlineStr">
        <is>
          <t>verchange</t>
        </is>
      </c>
      <c r="E7217" t="inlineStr">
        <is>
          <t>oslo.utils</t>
        </is>
      </c>
      <c r="F7217" t="inlineStr">
        <is>
          <t>&gt;=3.16.0</t>
        </is>
      </c>
      <c r="G7217" t="inlineStr">
        <is>
          <t>oslo.utils</t>
        </is>
      </c>
      <c r="H7217" t="inlineStr">
        <is>
          <t>&gt;=3.15.0</t>
        </is>
      </c>
    </row>
    <row r="7218">
      <c r="A7218" t="inlineStr">
        <is>
          <t>manila-ui</t>
        </is>
      </c>
      <c r="B7218" t="inlineStr">
        <is>
          <t>12eab95a6a613afaf0df75447069a06b6af31184</t>
        </is>
      </c>
      <c r="C7218" t="inlineStr">
        <is>
          <t>2016-08-26 17:47:23+00:00</t>
        </is>
      </c>
      <c r="D7218" t="inlineStr">
        <is>
          <t>verchange</t>
        </is>
      </c>
      <c r="E7218" t="inlineStr">
        <is>
          <t>python-manilaclient</t>
        </is>
      </c>
      <c r="F7218" t="inlineStr">
        <is>
          <t>&gt;=1.10.0</t>
        </is>
      </c>
      <c r="G7218" t="inlineStr">
        <is>
          <t>python-manilaclient</t>
        </is>
      </c>
      <c r="H7218" t="inlineStr">
        <is>
          <t>&gt;=1.3.0</t>
        </is>
      </c>
    </row>
    <row r="7219">
      <c r="A7219" t="inlineStr">
        <is>
          <t>manila-ui</t>
        </is>
      </c>
      <c r="B7219" t="inlineStr">
        <is>
          <t>12eab95a6a613afaf0df75447069a06b6af31184</t>
        </is>
      </c>
      <c r="C7219" t="inlineStr">
        <is>
          <t>2016-08-26 17:47:23+00:00</t>
        </is>
      </c>
      <c r="D7219" t="inlineStr">
        <is>
          <t>verchange</t>
        </is>
      </c>
      <c r="E7219" t="inlineStr">
        <is>
          <t>django-openstack-auth</t>
        </is>
      </c>
      <c r="F7219" t="inlineStr">
        <is>
          <t>&gt;=2.4.0</t>
        </is>
      </c>
      <c r="G7219" t="inlineStr">
        <is>
          <t>django-openstack-auth</t>
        </is>
      </c>
      <c r="H7219" t="inlineStr">
        <is>
          <t>&gt;=2.3.0</t>
        </is>
      </c>
    </row>
    <row r="7220">
      <c r="A7220" t="inlineStr">
        <is>
          <t>manila-ui</t>
        </is>
      </c>
      <c r="B7220" t="inlineStr">
        <is>
          <t>12eab95a6a613afaf0df75447069a06b6af31184</t>
        </is>
      </c>
      <c r="C7220" t="inlineStr">
        <is>
          <t>2016-08-26 17:47:23+00:00</t>
        </is>
      </c>
      <c r="D7220" t="inlineStr">
        <is>
          <t>verchange</t>
        </is>
      </c>
      <c r="E7220" t="inlineStr">
        <is>
          <t>python-keystoneclient</t>
        </is>
      </c>
      <c r="F7220" t="inlineStr">
        <is>
          <t>&gt;=2.0.0;!=2.1.0</t>
        </is>
      </c>
      <c r="G7220" t="inlineStr">
        <is>
          <t>python-keystoneclient</t>
        </is>
      </c>
      <c r="H7220" t="inlineStr">
        <is>
          <t>&gt;=1.7.0;!=2.1.0;!=1.8.0</t>
        </is>
      </c>
    </row>
    <row r="7221">
      <c r="A7221" t="inlineStr">
        <is>
          <t>manila-ui</t>
        </is>
      </c>
      <c r="B7221" t="inlineStr">
        <is>
          <t>5be13b0c1bb54eab565d9a44b6f51ea5d91d8160</t>
        </is>
      </c>
      <c r="C7221" t="inlineStr">
        <is>
          <t>2017-01-23 19:35:24+00:00</t>
        </is>
      </c>
      <c r="D7221" t="inlineStr">
        <is>
          <t>verchange</t>
        </is>
      </c>
      <c r="E7221" t="inlineStr">
        <is>
          <t>oslo.utils</t>
        </is>
      </c>
      <c r="F7221" t="inlineStr">
        <is>
          <t>&gt;=3.18.0</t>
        </is>
      </c>
      <c r="G7221" t="inlineStr">
        <is>
          <t>oslo.utils</t>
        </is>
      </c>
      <c r="H7221" t="inlineStr">
        <is>
          <t>&gt;=3.16.0</t>
        </is>
      </c>
    </row>
    <row r="7222">
      <c r="A7222" t="inlineStr">
        <is>
          <t>manila-ui</t>
        </is>
      </c>
      <c r="B7222" t="inlineStr">
        <is>
          <t>5be13b0c1bb54eab565d9a44b6f51ea5d91d8160</t>
        </is>
      </c>
      <c r="C7222" t="inlineStr">
        <is>
          <t>2017-01-23 19:35:24+00:00</t>
        </is>
      </c>
      <c r="D7222" t="inlineStr">
        <is>
          <t>verchange</t>
        </is>
      </c>
      <c r="E7222" t="inlineStr">
        <is>
          <t>pbr</t>
        </is>
      </c>
      <c r="F7222" t="inlineStr">
        <is>
          <t>&gt;=1.8</t>
        </is>
      </c>
      <c r="G7222" t="inlineStr">
        <is>
          <t>pbr</t>
        </is>
      </c>
      <c r="H7222" t="inlineStr">
        <is>
          <t>&gt;=1.6</t>
        </is>
      </c>
    </row>
    <row r="7223">
      <c r="A7223" t="inlineStr">
        <is>
          <t>manila-ui</t>
        </is>
      </c>
      <c r="B7223" t="inlineStr">
        <is>
          <t>5be13b0c1bb54eab565d9a44b6f51ea5d91d8160</t>
        </is>
      </c>
      <c r="C7223" t="inlineStr">
        <is>
          <t>2017-01-23 19:35:24+00:00</t>
        </is>
      </c>
      <c r="D7223" t="inlineStr">
        <is>
          <t>verchange</t>
        </is>
      </c>
      <c r="E7223" t="inlineStr">
        <is>
          <t>python-keystoneclient</t>
        </is>
      </c>
      <c r="F7223" t="inlineStr">
        <is>
          <t>&gt;=3.8.0</t>
        </is>
      </c>
      <c r="G7223" t="inlineStr">
        <is>
          <t>python-keystoneclient</t>
        </is>
      </c>
      <c r="H7223" t="inlineStr">
        <is>
          <t>&gt;=2.0.0;!=2.1.0</t>
        </is>
      </c>
    </row>
    <row r="7224">
      <c r="A7224" t="inlineStr">
        <is>
          <t>manila-ui</t>
        </is>
      </c>
      <c r="B7224" t="inlineStr">
        <is>
          <t>863e927b3cce31afbb5b2d313d648bd7e2b3fcf9</t>
        </is>
      </c>
      <c r="C7224" t="inlineStr">
        <is>
          <t>2017-01-26 20:28:36+00:00</t>
        </is>
      </c>
      <c r="D7224" t="inlineStr">
        <is>
          <t>verchange</t>
        </is>
      </c>
      <c r="E7224" t="inlineStr">
        <is>
          <t>python-manilaclient</t>
        </is>
      </c>
      <c r="F7224" t="inlineStr">
        <is>
          <t>&gt;=1.12.0</t>
        </is>
      </c>
      <c r="G7224" t="inlineStr">
        <is>
          <t>python-manilaclient</t>
        </is>
      </c>
      <c r="H7224" t="inlineStr">
        <is>
          <t>&gt;=1.10.0</t>
        </is>
      </c>
    </row>
    <row r="7225">
      <c r="A7225" t="inlineStr">
        <is>
          <t>manila-ui</t>
        </is>
      </c>
      <c r="B7225" t="inlineStr">
        <is>
          <t>863e927b3cce31afbb5b2d313d648bd7e2b3fcf9</t>
        </is>
      </c>
      <c r="C7225" t="inlineStr">
        <is>
          <t>2017-01-26 20:28:36+00:00</t>
        </is>
      </c>
      <c r="D7225" t="inlineStr">
        <is>
          <t>verchange</t>
        </is>
      </c>
      <c r="E7225" t="inlineStr">
        <is>
          <t>django-openstack-auth</t>
        </is>
      </c>
      <c r="F7225" t="inlineStr">
        <is>
          <t>&gt;=3.1.0</t>
        </is>
      </c>
      <c r="G7225" t="inlineStr">
        <is>
          <t>django-openstack-auth</t>
        </is>
      </c>
      <c r="H7225" t="inlineStr">
        <is>
          <t>&gt;=2.4.0</t>
        </is>
      </c>
    </row>
    <row r="7226">
      <c r="A7226" t="inlineStr">
        <is>
          <t>manila-ui</t>
        </is>
      </c>
      <c r="B7226" t="inlineStr">
        <is>
          <t>fe08a0f4942fe015f1ad559e36b0b3474439c6a1</t>
        </is>
      </c>
      <c r="C7226" t="inlineStr">
        <is>
          <t>2017-04-13 21:04:19+00:00</t>
        </is>
      </c>
      <c r="D7226" t="inlineStr">
        <is>
          <t>verchange</t>
        </is>
      </c>
      <c r="E7226" t="inlineStr">
        <is>
          <t>oslo.utils</t>
        </is>
      </c>
      <c r="F7226" t="inlineStr">
        <is>
          <t>&gt;=3.20.0</t>
        </is>
      </c>
      <c r="G7226" t="inlineStr">
        <is>
          <t>oslo.utils</t>
        </is>
      </c>
      <c r="H7226" t="inlineStr">
        <is>
          <t>&gt;=3.18.0</t>
        </is>
      </c>
    </row>
    <row r="7227">
      <c r="A7227" t="inlineStr">
        <is>
          <t>manila-ui</t>
        </is>
      </c>
      <c r="B7227" t="inlineStr">
        <is>
          <t>fe08a0f4942fe015f1ad559e36b0b3474439c6a1</t>
        </is>
      </c>
      <c r="C7227" t="inlineStr">
        <is>
          <t>2017-04-13 21:04:19+00:00</t>
        </is>
      </c>
      <c r="D7227" t="inlineStr">
        <is>
          <t>verchange</t>
        </is>
      </c>
      <c r="E7227" t="inlineStr">
        <is>
          <t>Babel</t>
        </is>
      </c>
      <c r="F7227" t="inlineStr">
        <is>
          <t>&gt;=2.3.4;!=2.4.0</t>
        </is>
      </c>
      <c r="G7227" t="inlineStr">
        <is>
          <t>Babel</t>
        </is>
      </c>
      <c r="H7227" t="inlineStr">
        <is>
          <t>&gt;=2.3.4</t>
        </is>
      </c>
    </row>
    <row r="7228">
      <c r="A7228" t="inlineStr">
        <is>
          <t>manila-ui</t>
        </is>
      </c>
      <c r="B7228" t="inlineStr">
        <is>
          <t>fe08a0f4942fe015f1ad559e36b0b3474439c6a1</t>
        </is>
      </c>
      <c r="C7228" t="inlineStr">
        <is>
          <t>2017-04-13 21:04:19+00:00</t>
        </is>
      </c>
      <c r="D7228" t="inlineStr">
        <is>
          <t>verchange</t>
        </is>
      </c>
      <c r="E7228" t="inlineStr">
        <is>
          <t>pbr</t>
        </is>
      </c>
      <c r="F7228" t="inlineStr">
        <is>
          <t>&gt;=2.0.0</t>
        </is>
      </c>
      <c r="G7228" t="inlineStr">
        <is>
          <t>pbr</t>
        </is>
      </c>
      <c r="H7228" t="inlineStr">
        <is>
          <t>&gt;=1.8</t>
        </is>
      </c>
    </row>
    <row r="7229">
      <c r="A7229" t="inlineStr">
        <is>
          <t>manila-ui</t>
        </is>
      </c>
      <c r="B7229" t="inlineStr">
        <is>
          <t>eabfe06f116f574a9aa36e9a218d8df3fd322f98</t>
        </is>
      </c>
      <c r="C7229" t="inlineStr">
        <is>
          <t>2017-06-08 19:52:01+00:00</t>
        </is>
      </c>
      <c r="D7229" t="inlineStr">
        <is>
          <t>verchange</t>
        </is>
      </c>
      <c r="E7229" t="inlineStr">
        <is>
          <t>Django</t>
        </is>
      </c>
      <c r="F7229" t="inlineStr">
        <is>
          <t>&lt;1.10;&gt;=1.8</t>
        </is>
      </c>
      <c r="G7229" t="inlineStr">
        <is>
          <t>Django</t>
        </is>
      </c>
      <c r="H7229" t="inlineStr">
        <is>
          <t>&lt;1.9;&gt;=1.8</t>
        </is>
      </c>
    </row>
    <row r="7230">
      <c r="A7230" t="inlineStr">
        <is>
          <t>manila-ui</t>
        </is>
      </c>
      <c r="B7230" t="inlineStr">
        <is>
          <t>eabfe06f116f574a9aa36e9a218d8df3fd322f98</t>
        </is>
      </c>
      <c r="C7230" t="inlineStr">
        <is>
          <t>2017-06-08 19:52:01+00:00</t>
        </is>
      </c>
      <c r="D7230" t="inlineStr">
        <is>
          <t>verchange</t>
        </is>
      </c>
      <c r="E7230" t="inlineStr">
        <is>
          <t>pbr</t>
        </is>
      </c>
      <c r="F7230" t="inlineStr">
        <is>
          <t>&gt;=2.0.0;!=2.1.0</t>
        </is>
      </c>
      <c r="G7230" t="inlineStr">
        <is>
          <t>pbr</t>
        </is>
      </c>
      <c r="H7230" t="inlineStr">
        <is>
          <t>&gt;=2.0.0</t>
        </is>
      </c>
    </row>
    <row r="7231">
      <c r="A7231" t="inlineStr">
        <is>
          <t>manila-ui</t>
        </is>
      </c>
      <c r="B7231" t="inlineStr">
        <is>
          <t>087948ae1a1e47c97d75437259c8b3577bfdf7ad</t>
        </is>
      </c>
      <c r="C7231" t="inlineStr">
        <is>
          <t>2017-07-27 21:05:00+00:00</t>
        </is>
      </c>
      <c r="D7231" t="inlineStr">
        <is>
          <t>verchange</t>
        </is>
      </c>
      <c r="E7231" t="inlineStr">
        <is>
          <t>Django</t>
        </is>
      </c>
      <c r="F7231" t="inlineStr">
        <is>
          <t>&lt;2.0;&gt;=1.8</t>
        </is>
      </c>
      <c r="G7231" t="inlineStr">
        <is>
          <t>Django</t>
        </is>
      </c>
      <c r="H7231" t="inlineStr">
        <is>
          <t>&lt;1.10;&gt;=1.8</t>
        </is>
      </c>
    </row>
    <row r="7232">
      <c r="A7232" t="inlineStr">
        <is>
          <t>manila-ui</t>
        </is>
      </c>
      <c r="B7232" t="inlineStr">
        <is>
          <t>019f6b4e630232d398a595990d29524d8295028f</t>
        </is>
      </c>
      <c r="C7232" t="inlineStr">
        <is>
          <t>2017-08-21 13:48:44+00:00</t>
        </is>
      </c>
      <c r="D7232" t="inlineStr">
        <is>
          <t>verchange</t>
        </is>
      </c>
      <c r="E7232" t="inlineStr">
        <is>
          <t>django-openstack-auth</t>
        </is>
      </c>
      <c r="F7232" t="inlineStr">
        <is>
          <t>&gt;=3.5.0</t>
        </is>
      </c>
      <c r="G7232" t="inlineStr">
        <is>
          <t>django-openstack-auth</t>
        </is>
      </c>
      <c r="H7232" t="inlineStr">
        <is>
          <t>&gt;=3.1.0</t>
        </is>
      </c>
    </row>
    <row r="7233">
      <c r="A7233" t="inlineStr">
        <is>
          <t>manila-ui</t>
        </is>
      </c>
      <c r="B7233" t="inlineStr">
        <is>
          <t>b844e49872ec48ac862d0efcc00ae6b5f4b5aff3</t>
        </is>
      </c>
      <c r="C7233" t="inlineStr">
        <is>
          <t>2017-11-14 20:06:29+00:00</t>
        </is>
      </c>
      <c r="D7233" t="inlineStr">
        <is>
          <t>verchange</t>
        </is>
      </c>
      <c r="E7233" t="inlineStr">
        <is>
          <t>oslo.utils</t>
        </is>
      </c>
      <c r="F7233" t="inlineStr">
        <is>
          <t>&gt;=3.28.0</t>
        </is>
      </c>
      <c r="G7233" t="inlineStr">
        <is>
          <t>oslo.utils</t>
        </is>
      </c>
      <c r="H7233" t="inlineStr">
        <is>
          <t>&gt;=3.20.0</t>
        </is>
      </c>
    </row>
    <row r="7234">
      <c r="A7234" t="inlineStr">
        <is>
          <t>manila-ui</t>
        </is>
      </c>
      <c r="B7234" t="inlineStr">
        <is>
          <t>b844e49872ec48ac862d0efcc00ae6b5f4b5aff3</t>
        </is>
      </c>
      <c r="C7234" t="inlineStr">
        <is>
          <t>2017-11-14 20:06:29+00:00</t>
        </is>
      </c>
      <c r="D7234" t="inlineStr">
        <is>
          <t>verchange</t>
        </is>
      </c>
      <c r="E7234" t="inlineStr">
        <is>
          <t>python-manilaclient</t>
        </is>
      </c>
      <c r="F7234" t="inlineStr">
        <is>
          <t>&gt;=1.16.0</t>
        </is>
      </c>
      <c r="G7234" t="inlineStr">
        <is>
          <t>python-manilaclient</t>
        </is>
      </c>
      <c r="H7234" t="inlineStr">
        <is>
          <t>&gt;=1.12.0</t>
        </is>
      </c>
    </row>
    <row r="7235">
      <c r="A7235" t="inlineStr">
        <is>
          <t>manila-ui</t>
        </is>
      </c>
      <c r="B7235" t="inlineStr">
        <is>
          <t>0102041340e83ad71ac02ae367e3d130a06cca86</t>
        </is>
      </c>
      <c r="C7235" t="inlineStr">
        <is>
          <t>2017-12-08 15:36:08+00:00</t>
        </is>
      </c>
      <c r="D7235" t="inlineStr">
        <is>
          <t>verchange</t>
        </is>
      </c>
      <c r="E7235" t="inlineStr">
        <is>
          <t>six</t>
        </is>
      </c>
      <c r="F7235" t="inlineStr">
        <is>
          <t>&gt;=1.10.0</t>
        </is>
      </c>
      <c r="G7235" t="inlineStr">
        <is>
          <t>six</t>
        </is>
      </c>
      <c r="H7235" t="inlineStr">
        <is>
          <t>&gt;=1.9.0</t>
        </is>
      </c>
    </row>
    <row r="7236">
      <c r="A7236" t="inlineStr">
        <is>
          <t>manila-ui</t>
        </is>
      </c>
      <c r="B7236" t="inlineStr">
        <is>
          <t>0102041340e83ad71ac02ae367e3d130a06cca86</t>
        </is>
      </c>
      <c r="C7236" t="inlineStr">
        <is>
          <t>2017-12-08 15:36:08+00:00</t>
        </is>
      </c>
      <c r="D7236" t="inlineStr">
        <is>
          <t>verchange</t>
        </is>
      </c>
      <c r="E7236" t="inlineStr">
        <is>
          <t>oslo.utils</t>
        </is>
      </c>
      <c r="F7236" t="inlineStr">
        <is>
          <t>&gt;=3.31.0</t>
        </is>
      </c>
      <c r="G7236" t="inlineStr">
        <is>
          <t>oslo.utils</t>
        </is>
      </c>
      <c r="H7236" t="inlineStr">
        <is>
          <t>&gt;=3.28.0</t>
        </is>
      </c>
    </row>
    <row r="7237">
      <c r="A7237" t="inlineStr">
        <is>
          <t>manila-ui</t>
        </is>
      </c>
      <c r="B7237" t="inlineStr">
        <is>
          <t>0102041340e83ad71ac02ae367e3d130a06cca86</t>
        </is>
      </c>
      <c r="C7237" t="inlineStr">
        <is>
          <t>2017-12-08 15:36:08+00:00</t>
        </is>
      </c>
      <c r="D7237" t="inlineStr">
        <is>
          <t>rem</t>
        </is>
      </c>
      <c r="E7237" t="inlineStr"/>
      <c r="F7237" t="inlineStr"/>
      <c r="G7237" t="inlineStr">
        <is>
          <t>django-openstack-auth</t>
        </is>
      </c>
      <c r="H7237" t="inlineStr">
        <is>
          <t>&gt;=3.5.0</t>
        </is>
      </c>
    </row>
    <row r="7238">
      <c r="A7238" t="inlineStr">
        <is>
          <t>manila-ui</t>
        </is>
      </c>
      <c r="B7238" t="inlineStr">
        <is>
          <t>da1ac1ec03352332616849de8d947d2f9de20ce5</t>
        </is>
      </c>
      <c r="C7238" t="inlineStr">
        <is>
          <t>2018-01-26 00:19:22+00:00</t>
        </is>
      </c>
      <c r="D7238" t="inlineStr">
        <is>
          <t>verchange</t>
        </is>
      </c>
      <c r="E7238" t="inlineStr">
        <is>
          <t>oslo.utils</t>
        </is>
      </c>
      <c r="F7238" t="inlineStr">
        <is>
          <t>&gt;=3.33.0</t>
        </is>
      </c>
      <c r="G7238" t="inlineStr">
        <is>
          <t>oslo.utils</t>
        </is>
      </c>
      <c r="H7238" t="inlineStr">
        <is>
          <t>&gt;=3.31.0</t>
        </is>
      </c>
    </row>
    <row r="7239">
      <c r="A7239" t="inlineStr">
        <is>
          <t>manila-ui</t>
        </is>
      </c>
      <c r="B7239" t="inlineStr">
        <is>
          <t>2203bf41348e314b71abf5efdcd1374a329a17a4</t>
        </is>
      </c>
      <c r="C7239" t="inlineStr">
        <is>
          <t>2018-04-19 20:05:56+00:00</t>
        </is>
      </c>
      <c r="D7239" t="inlineStr">
        <is>
          <t>verchange</t>
        </is>
      </c>
      <c r="E7239" t="inlineStr">
        <is>
          <t>Django</t>
        </is>
      </c>
      <c r="F7239" t="inlineStr">
        <is>
          <t>&lt;2.0;&gt;=1.11</t>
        </is>
      </c>
      <c r="G7239" t="inlineStr">
        <is>
          <t>Django</t>
        </is>
      </c>
      <c r="H7239" t="inlineStr">
        <is>
          <t>&lt;2.0;&gt;=1.8</t>
        </is>
      </c>
    </row>
    <row r="7240">
      <c r="A7240" t="inlineStr">
        <is>
          <t>manila-ui</t>
        </is>
      </c>
      <c r="B7240" t="inlineStr">
        <is>
          <t>2203bf41348e314b71abf5efdcd1374a329a17a4</t>
        </is>
      </c>
      <c r="C7240" t="inlineStr">
        <is>
          <t>2018-04-19 20:05:56+00:00</t>
        </is>
      </c>
      <c r="D7240" t="inlineStr">
        <is>
          <t>add</t>
        </is>
      </c>
      <c r="E7240" t="inlineStr">
        <is>
          <t>horizon</t>
        </is>
      </c>
      <c r="F7240" t="inlineStr">
        <is>
          <t>&gt;=13.0.0</t>
        </is>
      </c>
      <c r="G7240" t="inlineStr"/>
      <c r="H7240" t="inlineStr"/>
    </row>
    <row r="7241">
      <c r="A7241" t="inlineStr">
        <is>
          <t>manila-ui</t>
        </is>
      </c>
      <c r="B7241" t="inlineStr">
        <is>
          <t>0f2a2a20ed630bd934366a252c9f361452881485</t>
        </is>
      </c>
      <c r="C7241" t="inlineStr">
        <is>
          <t>2018-06-08 14:51:18+00:00</t>
        </is>
      </c>
      <c r="D7241" t="inlineStr">
        <is>
          <t>verchange</t>
        </is>
      </c>
      <c r="E7241" t="inlineStr">
        <is>
          <t>horizon</t>
        </is>
      </c>
      <c r="F7241" t="inlineStr">
        <is>
          <t>&gt;=14.0.0.0b1</t>
        </is>
      </c>
      <c r="G7241" t="inlineStr">
        <is>
          <t>horizon</t>
        </is>
      </c>
      <c r="H7241" t="inlineStr">
        <is>
          <t>&gt;=13.0.0</t>
        </is>
      </c>
    </row>
    <row r="7242">
      <c r="A7242" t="inlineStr">
        <is>
          <t>manila-ui</t>
        </is>
      </c>
      <c r="B7242" t="inlineStr">
        <is>
          <t>3764cc3fc540f0436723815844a8a56d98975b4a</t>
        </is>
      </c>
      <c r="C7242" t="inlineStr">
        <is>
          <t>2018-08-09 15:27:39+00:00</t>
        </is>
      </c>
      <c r="D7242" t="inlineStr">
        <is>
          <t>verchange</t>
        </is>
      </c>
      <c r="E7242" t="inlineStr">
        <is>
          <t>horizon</t>
        </is>
      </c>
      <c r="F7242" t="inlineStr">
        <is>
          <t>&gt;=14.0.0.0b2</t>
        </is>
      </c>
      <c r="G7242" t="inlineStr">
        <is>
          <t>horizon</t>
        </is>
      </c>
      <c r="H7242" t="inlineStr">
        <is>
          <t>&gt;=14.0.0.0b1</t>
        </is>
      </c>
    </row>
    <row r="7243">
      <c r="A7243" t="inlineStr">
        <is>
          <t>manila-ui</t>
        </is>
      </c>
      <c r="B7243" t="inlineStr">
        <is>
          <t>3764cc3fc540f0436723815844a8a56d98975b4a</t>
        </is>
      </c>
      <c r="C7243" t="inlineStr">
        <is>
          <t>2018-08-09 15:27:39+00:00</t>
        </is>
      </c>
      <c r="D7243" t="inlineStr">
        <is>
          <t>rem</t>
        </is>
      </c>
      <c r="E7243" t="inlineStr"/>
      <c r="F7243" t="inlineStr"/>
      <c r="G7243" t="inlineStr">
        <is>
          <t>Django</t>
        </is>
      </c>
      <c r="H7243" t="inlineStr">
        <is>
          <t>&lt;2.0;&gt;=1.11</t>
        </is>
      </c>
    </row>
    <row r="7244">
      <c r="A7244" t="inlineStr">
        <is>
          <t>manila-ui</t>
        </is>
      </c>
      <c r="B7244" t="inlineStr">
        <is>
          <t>13d0c11966972c484e739a84885e8ad95221b62b</t>
        </is>
      </c>
      <c r="C7244" t="inlineStr">
        <is>
          <t>2019-01-21 18:38:34+00:00</t>
        </is>
      </c>
      <c r="D7244" t="inlineStr">
        <is>
          <t>verchange</t>
        </is>
      </c>
      <c r="E7244" t="inlineStr">
        <is>
          <t>horizon</t>
        </is>
      </c>
      <c r="F7244" t="inlineStr">
        <is>
          <t>&gt;=14.0.0.0b3</t>
        </is>
      </c>
      <c r="G7244" t="inlineStr">
        <is>
          <t>horizon</t>
        </is>
      </c>
      <c r="H7244" t="inlineStr">
        <is>
          <t>&gt;=14.0.0.0b2</t>
        </is>
      </c>
    </row>
    <row r="7245">
      <c r="A7245" t="inlineStr">
        <is>
          <t>manila-ui</t>
        </is>
      </c>
      <c r="B7245" t="inlineStr">
        <is>
          <t>3382ce81f6932964dd175dd3aed2dd1d3ca23b76</t>
        </is>
      </c>
      <c r="C7245" t="inlineStr">
        <is>
          <t>2020-04-20 09:57:45+00:00</t>
        </is>
      </c>
      <c r="D7245" t="inlineStr">
        <is>
          <t>verchange</t>
        </is>
      </c>
      <c r="E7245" t="inlineStr">
        <is>
          <t>python-manilaclient</t>
        </is>
      </c>
      <c r="F7245" t="inlineStr">
        <is>
          <t>&gt;=1.29.0</t>
        </is>
      </c>
      <c r="G7245" t="inlineStr">
        <is>
          <t>python-manilaclient</t>
        </is>
      </c>
      <c r="H7245" t="inlineStr">
        <is>
          <t>&gt;=1.16.0</t>
        </is>
      </c>
    </row>
    <row r="7246">
      <c r="A7246" t="inlineStr">
        <is>
          <t>manila-ui</t>
        </is>
      </c>
      <c r="B7246" t="inlineStr">
        <is>
          <t>3382ce81f6932964dd175dd3aed2dd1d3ca23b76</t>
        </is>
      </c>
      <c r="C7246" t="inlineStr">
        <is>
          <t>2020-04-20 09:57:45+00:00</t>
        </is>
      </c>
      <c r="D7246" t="inlineStr">
        <is>
          <t>verchange</t>
        </is>
      </c>
      <c r="E7246" t="inlineStr">
        <is>
          <t>horizon</t>
        </is>
      </c>
      <c r="F7246" t="inlineStr">
        <is>
          <t>&gt;=17.1.0</t>
        </is>
      </c>
      <c r="G7246" t="inlineStr">
        <is>
          <t>horizon</t>
        </is>
      </c>
      <c r="H7246" t="inlineStr">
        <is>
          <t>&gt;=14.0.0.0b3</t>
        </is>
      </c>
    </row>
    <row r="7247">
      <c r="A7247" t="inlineStr">
        <is>
          <t>manila-ui</t>
        </is>
      </c>
      <c r="B7247" t="inlineStr">
        <is>
          <t>3382ce81f6932964dd175dd3aed2dd1d3ca23b76</t>
        </is>
      </c>
      <c r="C7247" t="inlineStr">
        <is>
          <t>2020-04-20 09:57:45+00:00</t>
        </is>
      </c>
      <c r="D7247" t="inlineStr">
        <is>
          <t>rem</t>
        </is>
      </c>
      <c r="E7247" t="inlineStr"/>
      <c r="F7247" t="inlineStr"/>
      <c r="G7247" t="inlineStr">
        <is>
          <t>Babel</t>
        </is>
      </c>
      <c r="H7247" t="inlineStr">
        <is>
          <t>&gt;=2.3.4;!=2.4.0</t>
        </is>
      </c>
    </row>
    <row r="7248">
      <c r="A7248" t="inlineStr">
        <is>
          <t>manila-ui</t>
        </is>
      </c>
      <c r="B7248" t="inlineStr">
        <is>
          <t>3382ce81f6932964dd175dd3aed2dd1d3ca23b76</t>
        </is>
      </c>
      <c r="C7248" t="inlineStr">
        <is>
          <t>2020-04-20 09:57:45+00:00</t>
        </is>
      </c>
      <c r="D7248" t="inlineStr">
        <is>
          <t>rem</t>
        </is>
      </c>
      <c r="E7248" t="inlineStr"/>
      <c r="F7248" t="inlineStr"/>
      <c r="G7248" t="inlineStr">
        <is>
          <t>six</t>
        </is>
      </c>
      <c r="H7248" t="inlineStr">
        <is>
          <t>&gt;=1.10.0</t>
        </is>
      </c>
    </row>
    <row r="7249">
      <c r="A7249" t="inlineStr">
        <is>
          <t>manila-ui</t>
        </is>
      </c>
      <c r="B7249" t="inlineStr">
        <is>
          <t>db826c3fbb28b7732d1b54707ccf752ede5c59b8</t>
        </is>
      </c>
      <c r="C7249" t="inlineStr">
        <is>
          <t>2020-10-14 10:05:40+00:00</t>
        </is>
      </c>
      <c r="D7249" t="inlineStr">
        <is>
          <t>verchange</t>
        </is>
      </c>
      <c r="E7249" t="inlineStr">
        <is>
          <t>python-keystoneclient</t>
        </is>
      </c>
      <c r="F7249" t="inlineStr">
        <is>
          <t>&gt;=3.22.0</t>
        </is>
      </c>
      <c r="G7249" t="inlineStr">
        <is>
          <t>python-keystoneclient</t>
        </is>
      </c>
      <c r="H7249" t="inlineStr">
        <is>
          <t>&gt;=3.8.0</t>
        </is>
      </c>
    </row>
    <row r="7250">
      <c r="A7250" t="inlineStr">
        <is>
          <t>zdesk</t>
        </is>
      </c>
      <c r="B7250" t="inlineStr">
        <is>
          <t>cd72026a5d9b94a7cd5479c1cd47a49015e84451</t>
        </is>
      </c>
      <c r="C7250" t="inlineStr">
        <is>
          <t>2015-02-09 18:49:27+00:00</t>
        </is>
      </c>
      <c r="D7250" t="inlineStr">
        <is>
          <t>add</t>
        </is>
      </c>
      <c r="E7250" t="inlineStr">
        <is>
          <t>httplib2</t>
        </is>
      </c>
      <c r="F7250" t="inlineStr"/>
      <c r="G7250" t="inlineStr"/>
      <c r="H7250" t="inlineStr"/>
    </row>
    <row r="7251">
      <c r="A7251" t="inlineStr">
        <is>
          <t>zdesk</t>
        </is>
      </c>
      <c r="B7251" t="inlineStr">
        <is>
          <t>cd72026a5d9b94a7cd5479c1cd47a49015e84451</t>
        </is>
      </c>
      <c r="C7251" t="inlineStr">
        <is>
          <t>2015-02-09 18:49:27+00:00</t>
        </is>
      </c>
      <c r="D7251" t="inlineStr">
        <is>
          <t>add</t>
        </is>
      </c>
      <c r="E7251" t="inlineStr">
        <is>
          <t>simplejson</t>
        </is>
      </c>
      <c r="F7251" t="inlineStr"/>
      <c r="G7251" t="inlineStr"/>
      <c r="H7251" t="inlineStr"/>
    </row>
    <row r="7252">
      <c r="A7252" t="inlineStr">
        <is>
          <t>zdesk</t>
        </is>
      </c>
      <c r="B7252" t="inlineStr">
        <is>
          <t>4036f0109da9cc3e877f8c81b0377b1d1b23a540</t>
        </is>
      </c>
      <c r="C7252" t="inlineStr">
        <is>
          <t>2015-10-14 17:52:07+00:00</t>
        </is>
      </c>
      <c r="D7252" t="inlineStr">
        <is>
          <t>add</t>
        </is>
      </c>
      <c r="E7252" t="inlineStr">
        <is>
          <t>requests</t>
        </is>
      </c>
      <c r="F7252" t="inlineStr"/>
      <c r="G7252" t="inlineStr"/>
      <c r="H7252" t="inlineStr"/>
    </row>
    <row r="7253">
      <c r="A7253" t="inlineStr">
        <is>
          <t>zdesk</t>
        </is>
      </c>
      <c r="B7253" t="inlineStr">
        <is>
          <t>4036f0109da9cc3e877f8c81b0377b1d1b23a540</t>
        </is>
      </c>
      <c r="C7253" t="inlineStr">
        <is>
          <t>2015-10-14 17:52:07+00:00</t>
        </is>
      </c>
      <c r="D7253" t="inlineStr">
        <is>
          <t>rem</t>
        </is>
      </c>
      <c r="E7253" t="inlineStr"/>
      <c r="F7253" t="inlineStr"/>
      <c r="G7253" t="inlineStr">
        <is>
          <t>httplib2</t>
        </is>
      </c>
      <c r="H7253" t="inlineStr"/>
    </row>
    <row r="7254">
      <c r="A7254" t="inlineStr">
        <is>
          <t>zdesk</t>
        </is>
      </c>
      <c r="B7254" t="inlineStr">
        <is>
          <t>4036f0109da9cc3e877f8c81b0377b1d1b23a540</t>
        </is>
      </c>
      <c r="C7254" t="inlineStr">
        <is>
          <t>2015-10-14 17:52:07+00:00</t>
        </is>
      </c>
      <c r="D7254" t="inlineStr">
        <is>
          <t>rem</t>
        </is>
      </c>
      <c r="E7254" t="inlineStr"/>
      <c r="F7254" t="inlineStr"/>
      <c r="G7254" t="inlineStr">
        <is>
          <t>simplejson</t>
        </is>
      </c>
      <c r="H7254" t="inlineStr"/>
    </row>
    <row r="7255">
      <c r="A7255" t="inlineStr">
        <is>
          <t>zdesk</t>
        </is>
      </c>
      <c r="B7255" t="inlineStr">
        <is>
          <t>6300cdc88333968b0379555be98374d7d2642410</t>
        </is>
      </c>
      <c r="C7255" t="inlineStr">
        <is>
          <t>2016-10-20 14:43:21+00:00</t>
        </is>
      </c>
      <c r="D7255" t="inlineStr">
        <is>
          <t>add</t>
        </is>
      </c>
      <c r="E7255" t="inlineStr">
        <is>
          <t>six</t>
        </is>
      </c>
      <c r="F7255" t="inlineStr"/>
      <c r="G7255" t="inlineStr"/>
      <c r="H7255" t="inlineStr"/>
    </row>
    <row r="7256">
      <c r="A7256" t="inlineStr">
        <is>
          <t>django-categories</t>
        </is>
      </c>
      <c r="B7256" t="inlineStr">
        <is>
          <t>50bf7e189616938a8220e310378c9398531be6fa</t>
        </is>
      </c>
      <c r="C7256" t="inlineStr">
        <is>
          <t>2010-04-08 10:48:32+00:00</t>
        </is>
      </c>
      <c r="D7256" t="inlineStr">
        <is>
          <t>add</t>
        </is>
      </c>
      <c r="E7256" t="inlineStr">
        <is>
          <t>django-mptt</t>
        </is>
      </c>
      <c r="F7256" t="inlineStr">
        <is>
          <t>&gt;=0.2</t>
        </is>
      </c>
      <c r="G7256" t="inlineStr"/>
      <c r="H7256" t="inlineStr"/>
    </row>
    <row r="7257">
      <c r="A7257" t="inlineStr">
        <is>
          <t>django-categories</t>
        </is>
      </c>
      <c r="B7257" t="inlineStr">
        <is>
          <t>b9e54d45f38ecd4935f442980f773e4a59f905de</t>
        </is>
      </c>
      <c r="C7257" t="inlineStr">
        <is>
          <t>2010-12-10 11:57:07+00:00</t>
        </is>
      </c>
      <c r="D7257" t="inlineStr">
        <is>
          <t>add</t>
        </is>
      </c>
      <c r="E7257" t="inlineStr">
        <is>
          <t>django-mptt</t>
        </is>
      </c>
      <c r="F7257">
        <f>=0.4.2</f>
        <v/>
      </c>
      <c r="G7257" t="inlineStr"/>
      <c r="H7257" t="inlineStr"/>
    </row>
    <row r="7258">
      <c r="A7258" t="inlineStr">
        <is>
          <t>django-categories</t>
        </is>
      </c>
      <c r="B7258" t="inlineStr">
        <is>
          <t>b9e54d45f38ecd4935f442980f773e4a59f905de</t>
        </is>
      </c>
      <c r="C7258" t="inlineStr">
        <is>
          <t>2010-12-10 11:57:07+00:00</t>
        </is>
      </c>
      <c r="D7258" t="inlineStr">
        <is>
          <t>rem</t>
        </is>
      </c>
      <c r="E7258" t="inlineStr"/>
      <c r="F7258" t="inlineStr"/>
      <c r="G7258" t="inlineStr">
        <is>
          <t>django-mptt-2</t>
        </is>
      </c>
      <c r="H7258">
        <f>=0.3.0</f>
        <v/>
      </c>
    </row>
    <row r="7259">
      <c r="A7259" t="inlineStr">
        <is>
          <t>django-categories</t>
        </is>
      </c>
      <c r="B7259" t="inlineStr">
        <is>
          <t>b75f11213cd19598dd40b5f16a000c2a0a0be4b5</t>
        </is>
      </c>
      <c r="C7259" t="inlineStr">
        <is>
          <t>2015-05-05 23:05:37+00:00</t>
        </is>
      </c>
      <c r="D7259" t="inlineStr">
        <is>
          <t>add</t>
        </is>
      </c>
      <c r="E7259" t="inlineStr">
        <is>
          <t>unicode-slugify</t>
        </is>
      </c>
      <c r="F7259">
        <f>=0.1.1</f>
        <v/>
      </c>
      <c r="G7259" t="inlineStr"/>
      <c r="H7259" t="inlineStr"/>
    </row>
    <row r="7260">
      <c r="A7260" t="inlineStr">
        <is>
          <t>django-categories</t>
        </is>
      </c>
      <c r="B7260" t="inlineStr">
        <is>
          <t>58ec14f99bea32e0b279500f0528aa84f370678c</t>
        </is>
      </c>
      <c r="C7260" t="inlineStr">
        <is>
          <t>2018-02-27 17:36:02+00:00</t>
        </is>
      </c>
      <c r="D7260" t="inlineStr">
        <is>
          <t>verchange</t>
        </is>
      </c>
      <c r="E7260" t="inlineStr">
        <is>
          <t>django-mptt</t>
        </is>
      </c>
      <c r="F7260" t="inlineStr">
        <is>
          <t>&lt;0.10;&gt;=0.9.0</t>
        </is>
      </c>
      <c r="G7260" t="inlineStr">
        <is>
          <t>django-mptt</t>
        </is>
      </c>
      <c r="H7260" t="inlineStr">
        <is>
          <t>&lt;0.9;&gt;=0.8.6</t>
        </is>
      </c>
    </row>
    <row r="7261">
      <c r="A7261" t="inlineStr">
        <is>
          <t>django-categories</t>
        </is>
      </c>
      <c r="B7261" t="inlineStr">
        <is>
          <t>cd405f4ba18dcacd08bd6cf0da3a36530907978c</t>
        </is>
      </c>
      <c r="C7261" t="inlineStr">
        <is>
          <t>2020-02-04 14:09:23+00:00</t>
        </is>
      </c>
      <c r="D7261" t="inlineStr">
        <is>
          <t>verchange</t>
        </is>
      </c>
      <c r="E7261" t="inlineStr">
        <is>
          <t>django-mptt</t>
        </is>
      </c>
      <c r="F7261" t="inlineStr">
        <is>
          <t>&lt;0.11;&gt;=0.9.0</t>
        </is>
      </c>
      <c r="G7261" t="inlineStr">
        <is>
          <t>django-mptt</t>
        </is>
      </c>
      <c r="H7261" t="inlineStr">
        <is>
          <t>&lt;0.10;&gt;=0.9.0</t>
        </is>
      </c>
    </row>
    <row r="7262">
      <c r="A7262" t="inlineStr">
        <is>
          <t>django-categories</t>
        </is>
      </c>
      <c r="B7262" t="inlineStr">
        <is>
          <t>3f9109ffe040ca062930388e86b2c5c8c0ba2d45</t>
        </is>
      </c>
      <c r="C7262" t="inlineStr">
        <is>
          <t>2020-08-31 14:23:24+00:00</t>
        </is>
      </c>
      <c r="D7262" t="inlineStr">
        <is>
          <t>verchange</t>
        </is>
      </c>
      <c r="E7262" t="inlineStr">
        <is>
          <t>django-mptt</t>
        </is>
      </c>
      <c r="F7262">
        <f>=0.11.0</f>
        <v/>
      </c>
      <c r="G7262" t="inlineStr">
        <is>
          <t>django-mptt</t>
        </is>
      </c>
      <c r="H7262" t="inlineStr">
        <is>
          <t>&lt;0.11;&gt;=0.9.0</t>
        </is>
      </c>
    </row>
    <row r="7263">
      <c r="A7263" t="inlineStr">
        <is>
          <t>metalearn</t>
        </is>
      </c>
      <c r="B7263" t="inlineStr">
        <is>
          <t>e7f3ee28437141ef86bcabf93366c7b41e0cec6d</t>
        </is>
      </c>
      <c r="C7263" t="inlineStr">
        <is>
          <t>2017-12-28 21:24:05+00:00</t>
        </is>
      </c>
      <c r="D7263" t="inlineStr">
        <is>
          <t>add</t>
        </is>
      </c>
      <c r="E7263" t="inlineStr">
        <is>
          <t>h5py</t>
        </is>
      </c>
      <c r="F7263">
        <f>=2.7.1</f>
        <v/>
      </c>
      <c r="G7263" t="inlineStr"/>
      <c r="H7263" t="inlineStr"/>
    </row>
    <row r="7264">
      <c r="A7264" t="inlineStr">
        <is>
          <t>metalearn</t>
        </is>
      </c>
      <c r="B7264" t="inlineStr">
        <is>
          <t>e7f3ee28437141ef86bcabf93366c7b41e0cec6d</t>
        </is>
      </c>
      <c r="C7264" t="inlineStr">
        <is>
          <t>2017-12-28 21:24:05+00:00</t>
        </is>
      </c>
      <c r="D7264" t="inlineStr">
        <is>
          <t>add</t>
        </is>
      </c>
      <c r="E7264" t="inlineStr">
        <is>
          <t>liac-arff</t>
        </is>
      </c>
      <c r="F7264">
        <f>=2.1.1</f>
        <v/>
      </c>
      <c r="G7264" t="inlineStr"/>
      <c r="H7264" t="inlineStr"/>
    </row>
    <row r="7265">
      <c r="A7265" t="inlineStr">
        <is>
          <t>metalearn</t>
        </is>
      </c>
      <c r="B7265" t="inlineStr">
        <is>
          <t>e7f3ee28437141ef86bcabf93366c7b41e0cec6d</t>
        </is>
      </c>
      <c r="C7265" t="inlineStr">
        <is>
          <t>2017-12-28 21:24:05+00:00</t>
        </is>
      </c>
      <c r="D7265" t="inlineStr">
        <is>
          <t>add</t>
        </is>
      </c>
      <c r="E7265" t="inlineStr">
        <is>
          <t>numpy</t>
        </is>
      </c>
      <c r="F7265">
        <f>=1.13.3</f>
        <v/>
      </c>
      <c r="G7265" t="inlineStr"/>
      <c r="H7265" t="inlineStr"/>
    </row>
    <row r="7266">
      <c r="A7266" t="inlineStr">
        <is>
          <t>metalearn</t>
        </is>
      </c>
      <c r="B7266" t="inlineStr">
        <is>
          <t>e7f3ee28437141ef86bcabf93366c7b41e0cec6d</t>
        </is>
      </c>
      <c r="C7266" t="inlineStr">
        <is>
          <t>2017-12-28 21:24:05+00:00</t>
        </is>
      </c>
      <c r="D7266" t="inlineStr">
        <is>
          <t>add</t>
        </is>
      </c>
      <c r="E7266" t="inlineStr">
        <is>
          <t>pandas</t>
        </is>
      </c>
      <c r="F7266">
        <f>=0.21.1</f>
        <v/>
      </c>
      <c r="G7266" t="inlineStr"/>
      <c r="H7266" t="inlineStr"/>
    </row>
    <row r="7267">
      <c r="A7267" t="inlineStr">
        <is>
          <t>metalearn</t>
        </is>
      </c>
      <c r="B7267" t="inlineStr">
        <is>
          <t>e7f3ee28437141ef86bcabf93366c7b41e0cec6d</t>
        </is>
      </c>
      <c r="C7267" t="inlineStr">
        <is>
          <t>2017-12-28 21:24:05+00:00</t>
        </is>
      </c>
      <c r="D7267" t="inlineStr">
        <is>
          <t>add</t>
        </is>
      </c>
      <c r="E7267" t="inlineStr">
        <is>
          <t>python-dateutil</t>
        </is>
      </c>
      <c r="F7267">
        <f>=2.6.1</f>
        <v/>
      </c>
      <c r="G7267" t="inlineStr"/>
      <c r="H7267" t="inlineStr"/>
    </row>
    <row r="7268">
      <c r="A7268" t="inlineStr">
        <is>
          <t>metalearn</t>
        </is>
      </c>
      <c r="B7268" t="inlineStr">
        <is>
          <t>e7f3ee28437141ef86bcabf93366c7b41e0cec6d</t>
        </is>
      </c>
      <c r="C7268" t="inlineStr">
        <is>
          <t>2017-12-28 21:24:05+00:00</t>
        </is>
      </c>
      <c r="D7268" t="inlineStr">
        <is>
          <t>add</t>
        </is>
      </c>
      <c r="E7268" t="inlineStr">
        <is>
          <t>pytz</t>
        </is>
      </c>
      <c r="F7268">
        <f>=2017.3</f>
        <v/>
      </c>
      <c r="G7268" t="inlineStr"/>
      <c r="H7268" t="inlineStr"/>
    </row>
    <row r="7269">
      <c r="A7269" t="inlineStr">
        <is>
          <t>metalearn</t>
        </is>
      </c>
      <c r="B7269" t="inlineStr">
        <is>
          <t>e7f3ee28437141ef86bcabf93366c7b41e0cec6d</t>
        </is>
      </c>
      <c r="C7269" t="inlineStr">
        <is>
          <t>2017-12-28 21:24:05+00:00</t>
        </is>
      </c>
      <c r="D7269" t="inlineStr">
        <is>
          <t>add</t>
        </is>
      </c>
      <c r="E7269" t="inlineStr">
        <is>
          <t>scikit-learn</t>
        </is>
      </c>
      <c r="F7269">
        <f>=0.19.1</f>
        <v/>
      </c>
      <c r="G7269" t="inlineStr"/>
      <c r="H7269" t="inlineStr"/>
    </row>
    <row r="7270">
      <c r="A7270" t="inlineStr">
        <is>
          <t>metalearn</t>
        </is>
      </c>
      <c r="B7270" t="inlineStr">
        <is>
          <t>e7f3ee28437141ef86bcabf93366c7b41e0cec6d</t>
        </is>
      </c>
      <c r="C7270" t="inlineStr">
        <is>
          <t>2017-12-28 21:24:05+00:00</t>
        </is>
      </c>
      <c r="D7270" t="inlineStr">
        <is>
          <t>add</t>
        </is>
      </c>
      <c r="E7270" t="inlineStr">
        <is>
          <t>scipy</t>
        </is>
      </c>
      <c r="F7270">
        <f>=1.0.0</f>
        <v/>
      </c>
      <c r="G7270" t="inlineStr"/>
      <c r="H7270" t="inlineStr"/>
    </row>
    <row r="7271">
      <c r="A7271" t="inlineStr">
        <is>
          <t>metalearn</t>
        </is>
      </c>
      <c r="B7271" t="inlineStr">
        <is>
          <t>e7f3ee28437141ef86bcabf93366c7b41e0cec6d</t>
        </is>
      </c>
      <c r="C7271" t="inlineStr">
        <is>
          <t>2017-12-28 21:24:05+00:00</t>
        </is>
      </c>
      <c r="D7271" t="inlineStr">
        <is>
          <t>add</t>
        </is>
      </c>
      <c r="E7271" t="inlineStr">
        <is>
          <t>six</t>
        </is>
      </c>
      <c r="F7271">
        <f>=1.11.0</f>
        <v/>
      </c>
      <c r="G7271" t="inlineStr"/>
      <c r="H7271" t="inlineStr"/>
    </row>
    <row r="7272">
      <c r="A7272" t="inlineStr">
        <is>
          <t>metalearn</t>
        </is>
      </c>
      <c r="B7272" t="inlineStr">
        <is>
          <t>e7f3ee28437141ef86bcabf93366c7b41e0cec6d</t>
        </is>
      </c>
      <c r="C7272" t="inlineStr">
        <is>
          <t>2017-12-28 21:24:05+00:00</t>
        </is>
      </c>
      <c r="D7272" t="inlineStr">
        <is>
          <t>add</t>
        </is>
      </c>
      <c r="E7272" t="inlineStr">
        <is>
          <t>sklearn</t>
        </is>
      </c>
      <c r="F7272">
        <f>=0.0</f>
        <v/>
      </c>
      <c r="G7272" t="inlineStr"/>
      <c r="H7272" t="inlineStr"/>
    </row>
    <row r="7273">
      <c r="A7273" t="inlineStr">
        <is>
          <t>metalearn</t>
        </is>
      </c>
      <c r="B7273" t="inlineStr">
        <is>
          <t>83d479db8b4ae6b91ecc91e17764d0b5f7460e0f</t>
        </is>
      </c>
      <c r="C7273" t="inlineStr">
        <is>
          <t>2018-01-27 22:34:05+00:00</t>
        </is>
      </c>
      <c r="D7273" t="inlineStr">
        <is>
          <t>verchange</t>
        </is>
      </c>
      <c r="E7273" t="inlineStr">
        <is>
          <t>pandas</t>
        </is>
      </c>
      <c r="F7273">
        <f>=0.22.0</f>
        <v/>
      </c>
      <c r="G7273" t="inlineStr">
        <is>
          <t>pandas</t>
        </is>
      </c>
      <c r="H7273">
        <f>=0.21.1</f>
        <v/>
      </c>
    </row>
    <row r="7274">
      <c r="A7274" t="inlineStr">
        <is>
          <t>metalearn</t>
        </is>
      </c>
      <c r="B7274" t="inlineStr">
        <is>
          <t>83d479db8b4ae6b91ecc91e17764d0b5f7460e0f</t>
        </is>
      </c>
      <c r="C7274" t="inlineStr">
        <is>
          <t>2018-01-27 22:34:05+00:00</t>
        </is>
      </c>
      <c r="D7274" t="inlineStr">
        <is>
          <t>verchange</t>
        </is>
      </c>
      <c r="E7274" t="inlineStr">
        <is>
          <t>numpy</t>
        </is>
      </c>
      <c r="F7274">
        <f>=1.14.0</f>
        <v/>
      </c>
      <c r="G7274" t="inlineStr">
        <is>
          <t>numpy</t>
        </is>
      </c>
      <c r="H7274">
        <f>=1.13.3</f>
        <v/>
      </c>
    </row>
    <row r="7275">
      <c r="A7275" t="inlineStr">
        <is>
          <t>metalearn</t>
        </is>
      </c>
      <c r="B7275" t="inlineStr">
        <is>
          <t>83d479db8b4ae6b91ecc91e17764d0b5f7460e0f</t>
        </is>
      </c>
      <c r="C7275" t="inlineStr">
        <is>
          <t>2018-01-27 22:34:05+00:00</t>
        </is>
      </c>
      <c r="D7275" t="inlineStr">
        <is>
          <t>add</t>
        </is>
      </c>
      <c r="E7275" t="inlineStr">
        <is>
          <t>pkg-resources</t>
        </is>
      </c>
      <c r="F7275">
        <f>=0.0.0</f>
        <v/>
      </c>
      <c r="G7275" t="inlineStr"/>
      <c r="H7275" t="inlineStr"/>
    </row>
    <row r="7276">
      <c r="A7276" t="inlineStr">
        <is>
          <t>metalearn</t>
        </is>
      </c>
      <c r="B7276" t="inlineStr">
        <is>
          <t>83d479db8b4ae6b91ecc91e17764d0b5f7460e0f</t>
        </is>
      </c>
      <c r="C7276" t="inlineStr">
        <is>
          <t>2018-01-27 22:34:05+00:00</t>
        </is>
      </c>
      <c r="D7276" t="inlineStr">
        <is>
          <t>rem</t>
        </is>
      </c>
      <c r="E7276" t="inlineStr"/>
      <c r="F7276" t="inlineStr"/>
      <c r="G7276" t="inlineStr">
        <is>
          <t>h5py</t>
        </is>
      </c>
      <c r="H7276">
        <f>=2.7.1</f>
        <v/>
      </c>
    </row>
    <row r="7277">
      <c r="A7277" t="inlineStr">
        <is>
          <t>metalearn</t>
        </is>
      </c>
      <c r="B7277" t="inlineStr">
        <is>
          <t>83d479db8b4ae6b91ecc91e17764d0b5f7460e0f</t>
        </is>
      </c>
      <c r="C7277" t="inlineStr">
        <is>
          <t>2018-01-27 22:34:05+00:00</t>
        </is>
      </c>
      <c r="D7277" t="inlineStr">
        <is>
          <t>rem</t>
        </is>
      </c>
      <c r="E7277" t="inlineStr"/>
      <c r="F7277" t="inlineStr"/>
      <c r="G7277" t="inlineStr">
        <is>
          <t>liac-arff</t>
        </is>
      </c>
      <c r="H7277">
        <f>=2.1.1</f>
        <v/>
      </c>
    </row>
    <row r="7278">
      <c r="A7278" t="inlineStr">
        <is>
          <t>metalearn</t>
        </is>
      </c>
      <c r="B7278" t="inlineStr">
        <is>
          <t>531ee94343089724f057e0cf632cd2d4806b8283</t>
        </is>
      </c>
      <c r="C7278" t="inlineStr">
        <is>
          <t>2018-04-24 20:04:39+00:00</t>
        </is>
      </c>
      <c r="D7278" t="inlineStr">
        <is>
          <t>verchange</t>
        </is>
      </c>
      <c r="E7278" t="inlineStr">
        <is>
          <t>pytz</t>
        </is>
      </c>
      <c r="F7278">
        <f>=2018.4</f>
        <v/>
      </c>
      <c r="G7278" t="inlineStr">
        <is>
          <t>pytz</t>
        </is>
      </c>
      <c r="H7278">
        <f>=2017.3</f>
        <v/>
      </c>
    </row>
    <row r="7279">
      <c r="A7279" t="inlineStr">
        <is>
          <t>metalearn</t>
        </is>
      </c>
      <c r="B7279" t="inlineStr">
        <is>
          <t>531ee94343089724f057e0cf632cd2d4806b8283</t>
        </is>
      </c>
      <c r="C7279" t="inlineStr">
        <is>
          <t>2018-04-24 20:04:39+00:00</t>
        </is>
      </c>
      <c r="D7279" t="inlineStr">
        <is>
          <t>verchange</t>
        </is>
      </c>
      <c r="E7279" t="inlineStr">
        <is>
          <t>scipy</t>
        </is>
      </c>
      <c r="F7279">
        <f>=1.0.1</f>
        <v/>
      </c>
      <c r="G7279" t="inlineStr">
        <is>
          <t>scipy</t>
        </is>
      </c>
      <c r="H7279">
        <f>=1.0.0</f>
        <v/>
      </c>
    </row>
    <row r="7280">
      <c r="A7280" t="inlineStr">
        <is>
          <t>metalearn</t>
        </is>
      </c>
      <c r="B7280" t="inlineStr">
        <is>
          <t>531ee94343089724f057e0cf632cd2d4806b8283</t>
        </is>
      </c>
      <c r="C7280" t="inlineStr">
        <is>
          <t>2018-04-24 20:04:39+00:00</t>
        </is>
      </c>
      <c r="D7280" t="inlineStr">
        <is>
          <t>verchange</t>
        </is>
      </c>
      <c r="E7280" t="inlineStr">
        <is>
          <t>numpy</t>
        </is>
      </c>
      <c r="F7280">
        <f>=1.14.2</f>
        <v/>
      </c>
      <c r="G7280" t="inlineStr">
        <is>
          <t>numpy</t>
        </is>
      </c>
      <c r="H7280">
        <f>=1.14.0</f>
        <v/>
      </c>
    </row>
    <row r="7281">
      <c r="A7281" t="inlineStr">
        <is>
          <t>metalearn</t>
        </is>
      </c>
      <c r="B7281" t="inlineStr">
        <is>
          <t>531ee94343089724f057e0cf632cd2d4806b8283</t>
        </is>
      </c>
      <c r="C7281" t="inlineStr">
        <is>
          <t>2018-04-24 20:04:39+00:00</t>
        </is>
      </c>
      <c r="D7281" t="inlineStr">
        <is>
          <t>verchange</t>
        </is>
      </c>
      <c r="E7281" t="inlineStr">
        <is>
          <t>python-dateutil</t>
        </is>
      </c>
      <c r="F7281">
        <f>=2.7.2</f>
        <v/>
      </c>
      <c r="G7281" t="inlineStr">
        <is>
          <t>python-dateutil</t>
        </is>
      </c>
      <c r="H7281">
        <f>=2.6.1</f>
        <v/>
      </c>
    </row>
    <row r="7282">
      <c r="A7282" t="inlineStr">
        <is>
          <t>metalearn</t>
        </is>
      </c>
      <c r="B7282" t="inlineStr">
        <is>
          <t>531ee94343089724f057e0cf632cd2d4806b8283</t>
        </is>
      </c>
      <c r="C7282" t="inlineStr">
        <is>
          <t>2018-04-24 20:04:39+00:00</t>
        </is>
      </c>
      <c r="D7282" t="inlineStr">
        <is>
          <t>add</t>
        </is>
      </c>
      <c r="E7282" t="inlineStr">
        <is>
          <t>arff2pandas</t>
        </is>
      </c>
      <c r="F7282">
        <f>=1.0.1</f>
        <v/>
      </c>
      <c r="G7282" t="inlineStr"/>
      <c r="H7282" t="inlineStr"/>
    </row>
    <row r="7283">
      <c r="A7283" t="inlineStr">
        <is>
          <t>metalearn</t>
        </is>
      </c>
      <c r="B7283" t="inlineStr">
        <is>
          <t>531ee94343089724f057e0cf632cd2d4806b8283</t>
        </is>
      </c>
      <c r="C7283" t="inlineStr">
        <is>
          <t>2018-04-24 20:04:39+00:00</t>
        </is>
      </c>
      <c r="D7283" t="inlineStr">
        <is>
          <t>add</t>
        </is>
      </c>
      <c r="E7283" t="inlineStr">
        <is>
          <t>liac-arff</t>
        </is>
      </c>
      <c r="F7283">
        <f>=2.2.1</f>
        <v/>
      </c>
      <c r="G7283" t="inlineStr"/>
      <c r="H7283" t="inlineStr"/>
    </row>
    <row r="7284">
      <c r="A7284" t="inlineStr">
        <is>
          <t>metalearn</t>
        </is>
      </c>
      <c r="B7284" t="inlineStr">
        <is>
          <t>531ee94343089724f057e0cf632cd2d4806b8283</t>
        </is>
      </c>
      <c r="C7284" t="inlineStr">
        <is>
          <t>2018-04-24 20:04:39+00:00</t>
        </is>
      </c>
      <c r="D7284" t="inlineStr">
        <is>
          <t>rem</t>
        </is>
      </c>
      <c r="E7284" t="inlineStr"/>
      <c r="F7284" t="inlineStr"/>
      <c r="G7284" t="inlineStr">
        <is>
          <t>pkg-resources</t>
        </is>
      </c>
      <c r="H7284">
        <f>=0.0.0</f>
        <v/>
      </c>
    </row>
    <row r="7285">
      <c r="A7285" t="inlineStr">
        <is>
          <t>metalearn</t>
        </is>
      </c>
      <c r="B7285" t="inlineStr">
        <is>
          <t>531ee94343089724f057e0cf632cd2d4806b8283</t>
        </is>
      </c>
      <c r="C7285" t="inlineStr">
        <is>
          <t>2018-04-24 20:04:39+00:00</t>
        </is>
      </c>
      <c r="D7285" t="inlineStr">
        <is>
          <t>rem</t>
        </is>
      </c>
      <c r="E7285" t="inlineStr"/>
      <c r="F7285" t="inlineStr"/>
      <c r="G7285" t="inlineStr">
        <is>
          <t>sklearn</t>
        </is>
      </c>
      <c r="H7285">
        <f>=0.0</f>
        <v/>
      </c>
    </row>
    <row r="7286">
      <c r="A7286" t="inlineStr">
        <is>
          <t>metalearn</t>
        </is>
      </c>
      <c r="B7286" t="inlineStr">
        <is>
          <t>be06dcd539abefb56c5041553562948ec918a0e8</t>
        </is>
      </c>
      <c r="C7286" t="inlineStr">
        <is>
          <t>2018-06-08 23:32:16+00:00</t>
        </is>
      </c>
      <c r="D7286" t="inlineStr">
        <is>
          <t>verchange</t>
        </is>
      </c>
      <c r="E7286" t="inlineStr">
        <is>
          <t>scipy</t>
        </is>
      </c>
      <c r="F7286">
        <f>=1.1.0</f>
        <v/>
      </c>
      <c r="G7286" t="inlineStr">
        <is>
          <t>scipy</t>
        </is>
      </c>
      <c r="H7286">
        <f>=1.0.1</f>
        <v/>
      </c>
    </row>
    <row r="7287">
      <c r="A7287" t="inlineStr">
        <is>
          <t>metalearn</t>
        </is>
      </c>
      <c r="B7287" t="inlineStr">
        <is>
          <t>be06dcd539abefb56c5041553562948ec918a0e8</t>
        </is>
      </c>
      <c r="C7287" t="inlineStr">
        <is>
          <t>2018-06-08 23:32:16+00:00</t>
        </is>
      </c>
      <c r="D7287" t="inlineStr">
        <is>
          <t>verchange</t>
        </is>
      </c>
      <c r="E7287" t="inlineStr">
        <is>
          <t>pandas</t>
        </is>
      </c>
      <c r="F7287">
        <f>=0.23.0</f>
        <v/>
      </c>
      <c r="G7287" t="inlineStr">
        <is>
          <t>pandas</t>
        </is>
      </c>
      <c r="H7287">
        <f>=0.22.0</f>
        <v/>
      </c>
    </row>
    <row r="7288">
      <c r="A7288" t="inlineStr">
        <is>
          <t>metalearn</t>
        </is>
      </c>
      <c r="B7288" t="inlineStr">
        <is>
          <t>be06dcd539abefb56c5041553562948ec918a0e8</t>
        </is>
      </c>
      <c r="C7288" t="inlineStr">
        <is>
          <t>2018-06-08 23:32:16+00:00</t>
        </is>
      </c>
      <c r="D7288" t="inlineStr">
        <is>
          <t>verchange</t>
        </is>
      </c>
      <c r="E7288" t="inlineStr">
        <is>
          <t>numpy</t>
        </is>
      </c>
      <c r="F7288">
        <f>=1.14.4</f>
        <v/>
      </c>
      <c r="G7288" t="inlineStr">
        <is>
          <t>numpy</t>
        </is>
      </c>
      <c r="H7288">
        <f>=1.14.2</f>
        <v/>
      </c>
    </row>
    <row r="7289">
      <c r="A7289" t="inlineStr">
        <is>
          <t>metalearn</t>
        </is>
      </c>
      <c r="B7289" t="inlineStr">
        <is>
          <t>be06dcd539abefb56c5041553562948ec918a0e8</t>
        </is>
      </c>
      <c r="C7289" t="inlineStr">
        <is>
          <t>2018-06-08 23:32:16+00:00</t>
        </is>
      </c>
      <c r="D7289" t="inlineStr">
        <is>
          <t>verchange</t>
        </is>
      </c>
      <c r="E7289" t="inlineStr">
        <is>
          <t>python-dateutil</t>
        </is>
      </c>
      <c r="F7289">
        <f>=2.7.3</f>
        <v/>
      </c>
      <c r="G7289" t="inlineStr">
        <is>
          <t>python-dateutil</t>
        </is>
      </c>
      <c r="H7289">
        <f>=2.7.2</f>
        <v/>
      </c>
    </row>
    <row r="7290">
      <c r="A7290" t="inlineStr">
        <is>
          <t>metalearn</t>
        </is>
      </c>
      <c r="B7290" t="inlineStr">
        <is>
          <t>be06dcd539abefb56c5041553562948ec918a0e8</t>
        </is>
      </c>
      <c r="C7290" t="inlineStr">
        <is>
          <t>2018-06-08 23:32:16+00:00</t>
        </is>
      </c>
      <c r="D7290" t="inlineStr">
        <is>
          <t>rem</t>
        </is>
      </c>
      <c r="E7290" t="inlineStr"/>
      <c r="F7290" t="inlineStr"/>
      <c r="G7290" t="inlineStr">
        <is>
          <t>arff2pandas</t>
        </is>
      </c>
      <c r="H7290">
        <f>=1.0.1</f>
        <v/>
      </c>
    </row>
    <row r="7291">
      <c r="A7291" t="inlineStr">
        <is>
          <t>metalearn</t>
        </is>
      </c>
      <c r="B7291" t="inlineStr">
        <is>
          <t>be06dcd539abefb56c5041553562948ec918a0e8</t>
        </is>
      </c>
      <c r="C7291" t="inlineStr">
        <is>
          <t>2018-06-08 23:32:16+00:00</t>
        </is>
      </c>
      <c r="D7291" t="inlineStr">
        <is>
          <t>rem</t>
        </is>
      </c>
      <c r="E7291" t="inlineStr"/>
      <c r="F7291" t="inlineStr"/>
      <c r="G7291" t="inlineStr">
        <is>
          <t>liac-arff</t>
        </is>
      </c>
      <c r="H7291">
        <f>=2.2.1</f>
        <v/>
      </c>
    </row>
    <row r="7292">
      <c r="A7292" t="inlineStr">
        <is>
          <t>metalearn</t>
        </is>
      </c>
      <c r="B7292" t="inlineStr">
        <is>
          <t>4c276fa1016132906ca3362bef656a24197365a1</t>
        </is>
      </c>
      <c r="C7292" t="inlineStr">
        <is>
          <t>2019-01-25 16:22:33+00:00</t>
        </is>
      </c>
      <c r="D7292" t="inlineStr">
        <is>
          <t>verchange</t>
        </is>
      </c>
      <c r="E7292" t="inlineStr">
        <is>
          <t>pytz</t>
        </is>
      </c>
      <c r="F7292">
        <f>=2018.5</f>
        <v/>
      </c>
      <c r="G7292" t="inlineStr">
        <is>
          <t>pytz</t>
        </is>
      </c>
      <c r="H7292">
        <f>=2018.4</f>
        <v/>
      </c>
    </row>
    <row r="7293">
      <c r="A7293" t="inlineStr">
        <is>
          <t>metalearn</t>
        </is>
      </c>
      <c r="B7293" t="inlineStr">
        <is>
          <t>4c276fa1016132906ca3362bef656a24197365a1</t>
        </is>
      </c>
      <c r="C7293" t="inlineStr">
        <is>
          <t>2019-01-25 16:22:33+00:00</t>
        </is>
      </c>
      <c r="D7293" t="inlineStr">
        <is>
          <t>verchange</t>
        </is>
      </c>
      <c r="E7293" t="inlineStr">
        <is>
          <t>pandas</t>
        </is>
      </c>
      <c r="F7293">
        <f>=0.23.4</f>
        <v/>
      </c>
      <c r="G7293" t="inlineStr">
        <is>
          <t>pandas</t>
        </is>
      </c>
      <c r="H7293">
        <f>=0.23.0</f>
        <v/>
      </c>
    </row>
    <row r="7294">
      <c r="A7294" t="inlineStr">
        <is>
          <t>metalearn</t>
        </is>
      </c>
      <c r="B7294" t="inlineStr">
        <is>
          <t>4c276fa1016132906ca3362bef656a24197365a1</t>
        </is>
      </c>
      <c r="C7294" t="inlineStr">
        <is>
          <t>2019-01-25 16:22:33+00:00</t>
        </is>
      </c>
      <c r="D7294" t="inlineStr">
        <is>
          <t>verchange</t>
        </is>
      </c>
      <c r="E7294" t="inlineStr">
        <is>
          <t>numpy</t>
        </is>
      </c>
      <c r="F7294">
        <f>=1.15.2</f>
        <v/>
      </c>
      <c r="G7294" t="inlineStr">
        <is>
          <t>numpy</t>
        </is>
      </c>
      <c r="H7294">
        <f>=1.14.4</f>
        <v/>
      </c>
    </row>
    <row r="7295">
      <c r="A7295" t="inlineStr">
        <is>
          <t>metalearn</t>
        </is>
      </c>
      <c r="B7295" t="inlineStr">
        <is>
          <t>4c276fa1016132906ca3362bef656a24197365a1</t>
        </is>
      </c>
      <c r="C7295" t="inlineStr">
        <is>
          <t>2019-01-25 16:22:33+00:00</t>
        </is>
      </c>
      <c r="D7295" t="inlineStr">
        <is>
          <t>verchange</t>
        </is>
      </c>
      <c r="E7295" t="inlineStr">
        <is>
          <t>scikit-learn</t>
        </is>
      </c>
      <c r="F7295">
        <f>=0.20.0</f>
        <v/>
      </c>
      <c r="G7295" t="inlineStr">
        <is>
          <t>scikit-learn</t>
        </is>
      </c>
      <c r="H7295">
        <f>=0.19.1</f>
        <v/>
      </c>
    </row>
    <row r="7296">
      <c r="A7296" t="inlineStr">
        <is>
          <t>metalearn</t>
        </is>
      </c>
      <c r="B7296" t="inlineStr">
        <is>
          <t>4c276fa1016132906ca3362bef656a24197365a1</t>
        </is>
      </c>
      <c r="C7296" t="inlineStr">
        <is>
          <t>2019-01-25 16:22:33+00:00</t>
        </is>
      </c>
      <c r="D7296" t="inlineStr">
        <is>
          <t>add</t>
        </is>
      </c>
      <c r="E7296" t="inlineStr">
        <is>
          <t>arff2pandas</t>
        </is>
      </c>
      <c r="F7296">
        <f>=1.0.1</f>
        <v/>
      </c>
      <c r="G7296" t="inlineStr"/>
      <c r="H7296" t="inlineStr"/>
    </row>
    <row r="7297">
      <c r="A7297" t="inlineStr">
        <is>
          <t>metalearn</t>
        </is>
      </c>
      <c r="B7297" t="inlineStr">
        <is>
          <t>4c276fa1016132906ca3362bef656a24197365a1</t>
        </is>
      </c>
      <c r="C7297" t="inlineStr">
        <is>
          <t>2019-01-25 16:22:33+00:00</t>
        </is>
      </c>
      <c r="D7297" t="inlineStr">
        <is>
          <t>add</t>
        </is>
      </c>
      <c r="E7297" t="inlineStr">
        <is>
          <t>jsonschema</t>
        </is>
      </c>
      <c r="F7297">
        <f>=2.6.0</f>
        <v/>
      </c>
      <c r="G7297" t="inlineStr"/>
      <c r="H7297" t="inlineStr"/>
    </row>
    <row r="7298">
      <c r="A7298" t="inlineStr">
        <is>
          <t>metalearn</t>
        </is>
      </c>
      <c r="B7298" t="inlineStr">
        <is>
          <t>4c276fa1016132906ca3362bef656a24197365a1</t>
        </is>
      </c>
      <c r="C7298" t="inlineStr">
        <is>
          <t>2019-01-25 16:22:33+00:00</t>
        </is>
      </c>
      <c r="D7298" t="inlineStr">
        <is>
          <t>add</t>
        </is>
      </c>
      <c r="E7298" t="inlineStr">
        <is>
          <t>liac-arff</t>
        </is>
      </c>
      <c r="F7298">
        <f>=2.3</f>
        <v/>
      </c>
      <c r="G7298" t="inlineStr"/>
      <c r="H7298" t="inlineStr"/>
    </row>
    <row r="7299">
      <c r="A7299" t="inlineStr">
        <is>
          <t>metalearn</t>
        </is>
      </c>
      <c r="B7299" t="inlineStr">
        <is>
          <t>7af1d8f814ef61d766e51a3159909d17908c8a42</t>
        </is>
      </c>
      <c r="C7299" t="inlineStr">
        <is>
          <t>2019-01-28 13:09:22+00:00</t>
        </is>
      </c>
      <c r="D7299" t="inlineStr">
        <is>
          <t>verchange</t>
        </is>
      </c>
      <c r="E7299" t="inlineStr">
        <is>
          <t>scikit-learn</t>
        </is>
      </c>
      <c r="F7299">
        <f>=0.20.2</f>
        <v/>
      </c>
      <c r="G7299" t="inlineStr">
        <is>
          <t>scikit-learn</t>
        </is>
      </c>
      <c r="H7299">
        <f>=0.20.0</f>
        <v/>
      </c>
    </row>
    <row r="7300">
      <c r="A7300" t="inlineStr">
        <is>
          <t>metalearn</t>
        </is>
      </c>
      <c r="B7300" t="inlineStr">
        <is>
          <t>ba23cd660c83480b1b6583da098188e42f25ed73</t>
        </is>
      </c>
      <c r="C7300" t="inlineStr">
        <is>
          <t>2019-01-28 23:33:00+00:00</t>
        </is>
      </c>
      <c r="D7300" t="inlineStr">
        <is>
          <t>verchange</t>
        </is>
      </c>
      <c r="E7300" t="inlineStr">
        <is>
          <t>numpy</t>
        </is>
      </c>
      <c r="F7300">
        <f>=1.15.4</f>
        <v/>
      </c>
      <c r="G7300" t="inlineStr">
        <is>
          <t>numpy</t>
        </is>
      </c>
      <c r="H7300">
        <f>=1.15.2</f>
        <v/>
      </c>
    </row>
    <row r="7301">
      <c r="A7301" t="inlineStr">
        <is>
          <t>metalearn</t>
        </is>
      </c>
      <c r="B7301" t="inlineStr">
        <is>
          <t>d28f2891e9f968e0b86bc1d10ed20ff0cccf4215</t>
        </is>
      </c>
      <c r="C7301" t="inlineStr">
        <is>
          <t>2019-05-31 21:02:02+00:00</t>
        </is>
      </c>
      <c r="D7301" t="inlineStr">
        <is>
          <t>verchange</t>
        </is>
      </c>
      <c r="E7301" t="inlineStr">
        <is>
          <t>scikit-learn</t>
        </is>
      </c>
      <c r="F7301">
        <f>=0.20.3</f>
        <v/>
      </c>
      <c r="G7301" t="inlineStr">
        <is>
          <t>scikit-learn</t>
        </is>
      </c>
      <c r="H7301">
        <f>=0.20.2</f>
        <v/>
      </c>
    </row>
    <row r="7302">
      <c r="A7302" t="inlineStr">
        <is>
          <t>metalearn</t>
        </is>
      </c>
      <c r="B7302" t="inlineStr">
        <is>
          <t>63c362e28115ce5dcd9b0a1d048a3be97e103819</t>
        </is>
      </c>
      <c r="C7302" t="inlineStr">
        <is>
          <t>2019-11-25 22:12:55+00:00</t>
        </is>
      </c>
      <c r="D7302" t="inlineStr">
        <is>
          <t>verchange</t>
        </is>
      </c>
      <c r="E7302" t="inlineStr">
        <is>
          <t>pytz</t>
        </is>
      </c>
      <c r="F7302">
        <f>=2019.3</f>
        <v/>
      </c>
      <c r="G7302" t="inlineStr">
        <is>
          <t>pytz</t>
        </is>
      </c>
      <c r="H7302">
        <f>=2018.5</f>
        <v/>
      </c>
    </row>
    <row r="7303">
      <c r="A7303" t="inlineStr">
        <is>
          <t>metalearn</t>
        </is>
      </c>
      <c r="B7303" t="inlineStr">
        <is>
          <t>63c362e28115ce5dcd9b0a1d048a3be97e103819</t>
        </is>
      </c>
      <c r="C7303" t="inlineStr">
        <is>
          <t>2019-11-25 22:12:55+00:00</t>
        </is>
      </c>
      <c r="D7303" t="inlineStr">
        <is>
          <t>verchange</t>
        </is>
      </c>
      <c r="E7303" t="inlineStr">
        <is>
          <t>six</t>
        </is>
      </c>
      <c r="F7303">
        <f>=1.13.0</f>
        <v/>
      </c>
      <c r="G7303" t="inlineStr">
        <is>
          <t>six</t>
        </is>
      </c>
      <c r="H7303">
        <f>=1.11.0</f>
        <v/>
      </c>
    </row>
    <row r="7304">
      <c r="A7304" t="inlineStr">
        <is>
          <t>metalearn</t>
        </is>
      </c>
      <c r="B7304" t="inlineStr">
        <is>
          <t>63c362e28115ce5dcd9b0a1d048a3be97e103819</t>
        </is>
      </c>
      <c r="C7304" t="inlineStr">
        <is>
          <t>2019-11-25 22:12:55+00:00</t>
        </is>
      </c>
      <c r="D7304" t="inlineStr">
        <is>
          <t>verchange</t>
        </is>
      </c>
      <c r="E7304" t="inlineStr">
        <is>
          <t>jsonschema</t>
        </is>
      </c>
      <c r="F7304">
        <f>=3.2.0</f>
        <v/>
      </c>
      <c r="G7304" t="inlineStr">
        <is>
          <t>jsonschema</t>
        </is>
      </c>
      <c r="H7304">
        <f>=2.6.0</f>
        <v/>
      </c>
    </row>
    <row r="7305">
      <c r="A7305" t="inlineStr">
        <is>
          <t>metalearn</t>
        </is>
      </c>
      <c r="B7305" t="inlineStr">
        <is>
          <t>63c362e28115ce5dcd9b0a1d048a3be97e103819</t>
        </is>
      </c>
      <c r="C7305" t="inlineStr">
        <is>
          <t>2019-11-25 22:12:55+00:00</t>
        </is>
      </c>
      <c r="D7305" t="inlineStr">
        <is>
          <t>verchange</t>
        </is>
      </c>
      <c r="E7305" t="inlineStr">
        <is>
          <t>liac-arff</t>
        </is>
      </c>
      <c r="F7305">
        <f>=2.4.0</f>
        <v/>
      </c>
      <c r="G7305" t="inlineStr">
        <is>
          <t>liac-arff</t>
        </is>
      </c>
      <c r="H7305">
        <f>=2.3</f>
        <v/>
      </c>
    </row>
    <row r="7306">
      <c r="A7306" t="inlineStr">
        <is>
          <t>metalearn</t>
        </is>
      </c>
      <c r="B7306" t="inlineStr">
        <is>
          <t>63c362e28115ce5dcd9b0a1d048a3be97e103819</t>
        </is>
      </c>
      <c r="C7306" t="inlineStr">
        <is>
          <t>2019-11-25 22:12:55+00:00</t>
        </is>
      </c>
      <c r="D7306" t="inlineStr">
        <is>
          <t>verchange</t>
        </is>
      </c>
      <c r="E7306" t="inlineStr">
        <is>
          <t>numpy</t>
        </is>
      </c>
      <c r="F7306">
        <f>=1.17.3</f>
        <v/>
      </c>
      <c r="G7306" t="inlineStr">
        <is>
          <t>numpy</t>
        </is>
      </c>
      <c r="H7306">
        <f>=1.15.4</f>
        <v/>
      </c>
    </row>
    <row r="7307">
      <c r="A7307" t="inlineStr">
        <is>
          <t>metalearn</t>
        </is>
      </c>
      <c r="B7307" t="inlineStr">
        <is>
          <t>63c362e28115ce5dcd9b0a1d048a3be97e103819</t>
        </is>
      </c>
      <c r="C7307" t="inlineStr">
        <is>
          <t>2019-11-25 22:12:55+00:00</t>
        </is>
      </c>
      <c r="D7307" t="inlineStr">
        <is>
          <t>verchange</t>
        </is>
      </c>
      <c r="E7307" t="inlineStr">
        <is>
          <t>python-dateutil</t>
        </is>
      </c>
      <c r="F7307">
        <f>=2.8.1</f>
        <v/>
      </c>
      <c r="G7307" t="inlineStr">
        <is>
          <t>python-dateutil</t>
        </is>
      </c>
      <c r="H7307">
        <f>=2.7.3</f>
        <v/>
      </c>
    </row>
    <row r="7308">
      <c r="A7308" t="inlineStr">
        <is>
          <t>metalearn</t>
        </is>
      </c>
      <c r="B7308" t="inlineStr">
        <is>
          <t>63c362e28115ce5dcd9b0a1d048a3be97e103819</t>
        </is>
      </c>
      <c r="C7308" t="inlineStr">
        <is>
          <t>2019-11-25 22:12:55+00:00</t>
        </is>
      </c>
      <c r="D7308" t="inlineStr">
        <is>
          <t>verchange</t>
        </is>
      </c>
      <c r="E7308" t="inlineStr">
        <is>
          <t>pandas</t>
        </is>
      </c>
      <c r="F7308">
        <f>=0.25.2</f>
        <v/>
      </c>
      <c r="G7308" t="inlineStr">
        <is>
          <t>pandas</t>
        </is>
      </c>
      <c r="H7308">
        <f>=0.23.4</f>
        <v/>
      </c>
    </row>
    <row r="7309">
      <c r="A7309" t="inlineStr">
        <is>
          <t>metalearn</t>
        </is>
      </c>
      <c r="B7309" t="inlineStr">
        <is>
          <t>63c362e28115ce5dcd9b0a1d048a3be97e103819</t>
        </is>
      </c>
      <c r="C7309" t="inlineStr">
        <is>
          <t>2019-11-25 22:12:55+00:00</t>
        </is>
      </c>
      <c r="D7309" t="inlineStr">
        <is>
          <t>verchange</t>
        </is>
      </c>
      <c r="E7309" t="inlineStr">
        <is>
          <t>scipy</t>
        </is>
      </c>
      <c r="F7309">
        <f>=1.3.3</f>
        <v/>
      </c>
      <c r="G7309" t="inlineStr">
        <is>
          <t>scipy</t>
        </is>
      </c>
      <c r="H7309">
        <f>=1.1.0</f>
        <v/>
      </c>
    </row>
    <row r="7310">
      <c r="A7310" t="inlineStr">
        <is>
          <t>metalearn</t>
        </is>
      </c>
      <c r="B7310" t="inlineStr">
        <is>
          <t>63c362e28115ce5dcd9b0a1d048a3be97e103819</t>
        </is>
      </c>
      <c r="C7310" t="inlineStr">
        <is>
          <t>2019-11-25 22:12:55+00:00</t>
        </is>
      </c>
      <c r="D7310" t="inlineStr">
        <is>
          <t>verchange</t>
        </is>
      </c>
      <c r="E7310" t="inlineStr">
        <is>
          <t>scikit-learn</t>
        </is>
      </c>
      <c r="F7310">
        <f>=0.21.3</f>
        <v/>
      </c>
      <c r="G7310" t="inlineStr">
        <is>
          <t>scikit-learn</t>
        </is>
      </c>
      <c r="H7310">
        <f>=0.20.3</f>
        <v/>
      </c>
    </row>
    <row r="7311">
      <c r="A7311" t="inlineStr">
        <is>
          <t>metalearn</t>
        </is>
      </c>
      <c r="B7311" t="inlineStr">
        <is>
          <t>63c362e28115ce5dcd9b0a1d048a3be97e103819</t>
        </is>
      </c>
      <c r="C7311" t="inlineStr">
        <is>
          <t>2019-11-25 22:12:55+00:00</t>
        </is>
      </c>
      <c r="D7311" t="inlineStr">
        <is>
          <t>add</t>
        </is>
      </c>
      <c r="E7311" t="inlineStr">
        <is>
          <t>attrs</t>
        </is>
      </c>
      <c r="F7311">
        <f>=19.3.0</f>
        <v/>
      </c>
      <c r="G7311" t="inlineStr"/>
      <c r="H7311" t="inlineStr"/>
    </row>
    <row r="7312">
      <c r="A7312" t="inlineStr">
        <is>
          <t>metalearn</t>
        </is>
      </c>
      <c r="B7312" t="inlineStr">
        <is>
          <t>63c362e28115ce5dcd9b0a1d048a3be97e103819</t>
        </is>
      </c>
      <c r="C7312" t="inlineStr">
        <is>
          <t>2019-11-25 22:12:55+00:00</t>
        </is>
      </c>
      <c r="D7312" t="inlineStr">
        <is>
          <t>add</t>
        </is>
      </c>
      <c r="E7312" t="inlineStr">
        <is>
          <t>importlib-metadata</t>
        </is>
      </c>
      <c r="F7312">
        <f>=0.23</f>
        <v/>
      </c>
      <c r="G7312" t="inlineStr"/>
      <c r="H7312" t="inlineStr"/>
    </row>
    <row r="7313">
      <c r="A7313" t="inlineStr">
        <is>
          <t>metalearn</t>
        </is>
      </c>
      <c r="B7313" t="inlineStr">
        <is>
          <t>63c362e28115ce5dcd9b0a1d048a3be97e103819</t>
        </is>
      </c>
      <c r="C7313" t="inlineStr">
        <is>
          <t>2019-11-25 22:12:55+00:00</t>
        </is>
      </c>
      <c r="D7313" t="inlineStr">
        <is>
          <t>add</t>
        </is>
      </c>
      <c r="E7313" t="inlineStr">
        <is>
          <t>joblib</t>
        </is>
      </c>
      <c r="F7313">
        <f>=0.14.0</f>
        <v/>
      </c>
      <c r="G7313" t="inlineStr"/>
      <c r="H7313" t="inlineStr"/>
    </row>
    <row r="7314">
      <c r="A7314" t="inlineStr">
        <is>
          <t>metalearn</t>
        </is>
      </c>
      <c r="B7314" t="inlineStr">
        <is>
          <t>63c362e28115ce5dcd9b0a1d048a3be97e103819</t>
        </is>
      </c>
      <c r="C7314" t="inlineStr">
        <is>
          <t>2019-11-25 22:12:55+00:00</t>
        </is>
      </c>
      <c r="D7314" t="inlineStr">
        <is>
          <t>add</t>
        </is>
      </c>
      <c r="E7314" t="inlineStr">
        <is>
          <t>more-itertools</t>
        </is>
      </c>
      <c r="F7314">
        <f>=7.2.0</f>
        <v/>
      </c>
      <c r="G7314" t="inlineStr"/>
      <c r="H7314" t="inlineStr"/>
    </row>
    <row r="7315">
      <c r="A7315" t="inlineStr">
        <is>
          <t>metalearn</t>
        </is>
      </c>
      <c r="B7315" t="inlineStr">
        <is>
          <t>63c362e28115ce5dcd9b0a1d048a3be97e103819</t>
        </is>
      </c>
      <c r="C7315" t="inlineStr">
        <is>
          <t>2019-11-25 22:12:55+00:00</t>
        </is>
      </c>
      <c r="D7315" t="inlineStr">
        <is>
          <t>add</t>
        </is>
      </c>
      <c r="E7315" t="inlineStr">
        <is>
          <t>pyrsistent</t>
        </is>
      </c>
      <c r="F7315">
        <f>=0.15.6</f>
        <v/>
      </c>
      <c r="G7315" t="inlineStr"/>
      <c r="H7315" t="inlineStr"/>
    </row>
    <row r="7316">
      <c r="A7316" t="inlineStr">
        <is>
          <t>metalearn</t>
        </is>
      </c>
      <c r="B7316" t="inlineStr">
        <is>
          <t>63c362e28115ce5dcd9b0a1d048a3be97e103819</t>
        </is>
      </c>
      <c r="C7316" t="inlineStr">
        <is>
          <t>2019-11-25 22:12:55+00:00</t>
        </is>
      </c>
      <c r="D7316" t="inlineStr">
        <is>
          <t>add</t>
        </is>
      </c>
      <c r="E7316" t="inlineStr">
        <is>
          <t>zipp</t>
        </is>
      </c>
      <c r="F7316">
        <f>=0.6.0</f>
        <v/>
      </c>
      <c r="G7316" t="inlineStr"/>
      <c r="H7316" t="inlineStr"/>
    </row>
    <row r="7317">
      <c r="A7317" t="inlineStr">
        <is>
          <t>shorten</t>
        </is>
      </c>
      <c r="B7317" t="inlineStr">
        <is>
          <t>8a61732073f915bd08a9fa4a84330f5e76f28c25</t>
        </is>
      </c>
      <c r="C7317" t="inlineStr">
        <is>
          <t>2013-07-07 09:51:15+00:00</t>
        </is>
      </c>
      <c r="D7317" t="inlineStr">
        <is>
          <t>add</t>
        </is>
      </c>
      <c r="E7317" t="inlineStr">
        <is>
          <t>redis</t>
        </is>
      </c>
      <c r="F7317" t="inlineStr"/>
      <c r="G7317" t="inlineStr"/>
      <c r="H7317" t="inlineStr"/>
    </row>
    <row r="7318">
      <c r="A7318" t="inlineStr">
        <is>
          <t>shorten</t>
        </is>
      </c>
      <c r="B7318" t="inlineStr">
        <is>
          <t>8a61732073f915bd08a9fa4a84330f5e76f28c25</t>
        </is>
      </c>
      <c r="C7318" t="inlineStr">
        <is>
          <t>2013-07-07 09:51:15+00:00</t>
        </is>
      </c>
      <c r="D7318" t="inlineStr">
        <is>
          <t>add</t>
        </is>
      </c>
      <c r="E7318" t="inlineStr">
        <is>
          <t>pylibmc</t>
        </is>
      </c>
      <c r="F7318" t="inlineStr"/>
      <c r="G7318" t="inlineStr"/>
      <c r="H7318" t="inlineStr"/>
    </row>
    <row r="7319">
      <c r="A7319" t="inlineStr">
        <is>
          <t>shorten</t>
        </is>
      </c>
      <c r="B7319" t="inlineStr">
        <is>
          <t>8a61732073f915bd08a9fa4a84330f5e76f28c25</t>
        </is>
      </c>
      <c r="C7319" t="inlineStr">
        <is>
          <t>2013-07-07 09:51:15+00:00</t>
        </is>
      </c>
      <c r="D7319" t="inlineStr">
        <is>
          <t>add</t>
        </is>
      </c>
      <c r="E7319" t="inlineStr">
        <is>
          <t>gevent</t>
        </is>
      </c>
      <c r="F7319">
        <f>=0.13</f>
        <v/>
      </c>
      <c r="G7319" t="inlineStr"/>
      <c r="H7319" t="inlineStr"/>
    </row>
    <row r="7320">
      <c r="A7320" t="inlineStr">
        <is>
          <t>shorten</t>
        </is>
      </c>
      <c r="B7320" t="inlineStr">
        <is>
          <t>8a61732073f915bd08a9fa4a84330f5e76f28c25</t>
        </is>
      </c>
      <c r="C7320" t="inlineStr">
        <is>
          <t>2013-07-07 09:51:15+00:00</t>
        </is>
      </c>
      <c r="D7320" t="inlineStr">
        <is>
          <t>add</t>
        </is>
      </c>
      <c r="E7320" t="inlineStr">
        <is>
          <t>sphinx</t>
        </is>
      </c>
      <c r="F7320" t="inlineStr"/>
      <c r="G7320" t="inlineStr"/>
      <c r="H7320" t="inlineStr"/>
    </row>
    <row r="7321">
      <c r="A7321" t="inlineStr">
        <is>
          <t>shorten</t>
        </is>
      </c>
      <c r="B7321" t="inlineStr">
        <is>
          <t>8a61732073f915bd08a9fa4a84330f5e76f28c25</t>
        </is>
      </c>
      <c r="C7321" t="inlineStr">
        <is>
          <t>2013-07-07 09:51:15+00:00</t>
        </is>
      </c>
      <c r="D7321" t="inlineStr">
        <is>
          <t>add</t>
        </is>
      </c>
      <c r="E7321" t="inlineStr">
        <is>
          <t>nose</t>
        </is>
      </c>
      <c r="F7321" t="inlineStr"/>
      <c r="G7321" t="inlineStr"/>
      <c r="H7321" t="inlineStr"/>
    </row>
    <row r="7322">
      <c r="A7322" t="inlineStr">
        <is>
          <t>tableone</t>
        </is>
      </c>
      <c r="B7322" t="inlineStr">
        <is>
          <t>f9fb95c43613e8bdf7b48c2c26cc837e83f0cfdc</t>
        </is>
      </c>
      <c r="C7322" t="inlineStr">
        <is>
          <t>2018-03-08 20:17:30+00:00</t>
        </is>
      </c>
      <c r="D7322" t="inlineStr">
        <is>
          <t>add</t>
        </is>
      </c>
      <c r="E7322" t="inlineStr">
        <is>
          <t>pandas</t>
        </is>
      </c>
      <c r="F7322" t="inlineStr">
        <is>
          <t>&gt;=0.18.1</t>
        </is>
      </c>
      <c r="G7322" t="inlineStr"/>
      <c r="H7322" t="inlineStr"/>
    </row>
    <row r="7323">
      <c r="A7323" t="inlineStr">
        <is>
          <t>tableone</t>
        </is>
      </c>
      <c r="B7323" t="inlineStr">
        <is>
          <t>f9fb95c43613e8bdf7b48c2c26cc837e83f0cfdc</t>
        </is>
      </c>
      <c r="C7323" t="inlineStr">
        <is>
          <t>2018-03-08 20:17:30+00:00</t>
        </is>
      </c>
      <c r="D7323" t="inlineStr">
        <is>
          <t>add</t>
        </is>
      </c>
      <c r="E7323" t="inlineStr">
        <is>
          <t>numpy</t>
        </is>
      </c>
      <c r="F7323" t="inlineStr">
        <is>
          <t>&gt;=1.12.1</t>
        </is>
      </c>
      <c r="G7323" t="inlineStr"/>
      <c r="H7323" t="inlineStr"/>
    </row>
    <row r="7324">
      <c r="A7324" t="inlineStr">
        <is>
          <t>tableone</t>
        </is>
      </c>
      <c r="B7324" t="inlineStr">
        <is>
          <t>f9fb95c43613e8bdf7b48c2c26cc837e83f0cfdc</t>
        </is>
      </c>
      <c r="C7324" t="inlineStr">
        <is>
          <t>2018-03-08 20:17:30+00:00</t>
        </is>
      </c>
      <c r="D7324" t="inlineStr">
        <is>
          <t>add</t>
        </is>
      </c>
      <c r="E7324" t="inlineStr">
        <is>
          <t>scipy</t>
        </is>
      </c>
      <c r="F7324" t="inlineStr">
        <is>
          <t>&gt;=0.18.1</t>
        </is>
      </c>
      <c r="G7324" t="inlineStr"/>
      <c r="H7324" t="inlineStr"/>
    </row>
    <row r="7325">
      <c r="A7325" t="inlineStr">
        <is>
          <t>tableone</t>
        </is>
      </c>
      <c r="B7325" t="inlineStr">
        <is>
          <t>f9fb95c43613e8bdf7b48c2c26cc837e83f0cfdc</t>
        </is>
      </c>
      <c r="C7325" t="inlineStr">
        <is>
          <t>2018-03-08 20:17:30+00:00</t>
        </is>
      </c>
      <c r="D7325" t="inlineStr">
        <is>
          <t>add</t>
        </is>
      </c>
      <c r="E7325" t="inlineStr">
        <is>
          <t>statsmodels</t>
        </is>
      </c>
      <c r="F7325" t="inlineStr">
        <is>
          <t>&gt;=0.8.0</t>
        </is>
      </c>
      <c r="G7325" t="inlineStr"/>
      <c r="H7325" t="inlineStr"/>
    </row>
    <row r="7326">
      <c r="A7326" t="inlineStr">
        <is>
          <t>tableone</t>
        </is>
      </c>
      <c r="B7326" t="inlineStr">
        <is>
          <t>af7be6497798dbdcc096161115925999e37da194</t>
        </is>
      </c>
      <c r="C7326" t="inlineStr">
        <is>
          <t>2018-03-20 15:17:04+00:00</t>
        </is>
      </c>
      <c r="D7326" t="inlineStr">
        <is>
          <t>add</t>
        </is>
      </c>
      <c r="E7326" t="inlineStr">
        <is>
          <t>nose</t>
        </is>
      </c>
      <c r="F7326" t="inlineStr">
        <is>
          <t>&gt;=1.3.8</t>
        </is>
      </c>
      <c r="G7326" t="inlineStr"/>
      <c r="H7326" t="inlineStr"/>
    </row>
    <row r="7327">
      <c r="A7327" t="inlineStr">
        <is>
          <t>tableone</t>
        </is>
      </c>
      <c r="B7327" t="inlineStr">
        <is>
          <t>4d1eff02412113058b2fb97a3891feedadcabdfc</t>
        </is>
      </c>
      <c r="C7327" t="inlineStr">
        <is>
          <t>2018-05-23 18:59:11+00:00</t>
        </is>
      </c>
      <c r="D7327" t="inlineStr">
        <is>
          <t>verchange</t>
        </is>
      </c>
      <c r="E7327" t="inlineStr">
        <is>
          <t>pandas</t>
        </is>
      </c>
      <c r="F7327" t="inlineStr">
        <is>
          <t>&gt;=0.21.0</t>
        </is>
      </c>
      <c r="G7327" t="inlineStr">
        <is>
          <t>pandas</t>
        </is>
      </c>
      <c r="H7327" t="inlineStr">
        <is>
          <t>&gt;=0.18.1</t>
        </is>
      </c>
    </row>
    <row r="7328">
      <c r="A7328" t="inlineStr">
        <is>
          <t>tableone</t>
        </is>
      </c>
      <c r="B7328" t="inlineStr">
        <is>
          <t>4d1eff02412113058b2fb97a3891feedadcabdfc</t>
        </is>
      </c>
      <c r="C7328" t="inlineStr">
        <is>
          <t>2018-05-23 18:59:11+00:00</t>
        </is>
      </c>
      <c r="D7328" t="inlineStr">
        <is>
          <t>verchange</t>
        </is>
      </c>
      <c r="E7328" t="inlineStr">
        <is>
          <t>nose</t>
        </is>
      </c>
      <c r="F7328" t="inlineStr"/>
      <c r="G7328" t="inlineStr">
        <is>
          <t>nose</t>
        </is>
      </c>
      <c r="H7328" t="inlineStr">
        <is>
          <t>&gt;=1.3.8</t>
        </is>
      </c>
    </row>
    <row r="7329">
      <c r="A7329" t="inlineStr">
        <is>
          <t>python-troveclient</t>
        </is>
      </c>
      <c r="B7329" t="inlineStr">
        <is>
          <t>aa024468a85904838e0e7d9537eeaf7801d1d5d5</t>
        </is>
      </c>
      <c r="C7329" t="inlineStr">
        <is>
          <t>2013-08-06 19:09:24+00:00</t>
        </is>
      </c>
      <c r="D7329" t="inlineStr">
        <is>
          <t>verchange</t>
        </is>
      </c>
      <c r="E7329" t="inlineStr">
        <is>
          <t>lxml</t>
        </is>
      </c>
      <c r="F7329" t="inlineStr">
        <is>
          <t>&gt;=2.3</t>
        </is>
      </c>
      <c r="G7329" t="inlineStr">
        <is>
          <t>lxml</t>
        </is>
      </c>
      <c r="H7329" t="inlineStr">
        <is>
          <t>&gt;=3.0.1</t>
        </is>
      </c>
    </row>
    <row r="7330">
      <c r="A7330" t="inlineStr">
        <is>
          <t>python-troveclient</t>
        </is>
      </c>
      <c r="B7330" t="inlineStr">
        <is>
          <t>aa024468a85904838e0e7d9537eeaf7801d1d5d5</t>
        </is>
      </c>
      <c r="C7330" t="inlineStr">
        <is>
          <t>2013-08-06 19:09:24+00:00</t>
        </is>
      </c>
      <c r="D7330" t="inlineStr">
        <is>
          <t>verchange</t>
        </is>
      </c>
      <c r="E7330" t="inlineStr">
        <is>
          <t>httplib2</t>
        </is>
      </c>
      <c r="F7330" t="inlineStr"/>
      <c r="G7330" t="inlineStr">
        <is>
          <t>httplib2</t>
        </is>
      </c>
      <c r="H7330" t="inlineStr">
        <is>
          <t>&gt;=0.7.7</t>
        </is>
      </c>
    </row>
    <row r="7331">
      <c r="A7331" t="inlineStr">
        <is>
          <t>python-troveclient</t>
        </is>
      </c>
      <c r="B7331" t="inlineStr">
        <is>
          <t>aa024468a85904838e0e7d9537eeaf7801d1d5d5</t>
        </is>
      </c>
      <c r="C7331" t="inlineStr">
        <is>
          <t>2013-08-06 19:09:24+00:00</t>
        </is>
      </c>
      <c r="D7331" t="inlineStr">
        <is>
          <t>verchange</t>
        </is>
      </c>
      <c r="E7331" t="inlineStr">
        <is>
          <t>argparse</t>
        </is>
      </c>
      <c r="F7331" t="inlineStr"/>
      <c r="G7331" t="inlineStr">
        <is>
          <t>argparse</t>
        </is>
      </c>
      <c r="H7331" t="inlineStr">
        <is>
          <t>&gt;=1.2.1</t>
        </is>
      </c>
    </row>
    <row r="7332">
      <c r="A7332" t="inlineStr">
        <is>
          <t>python-troveclient</t>
        </is>
      </c>
      <c r="B7332" t="inlineStr">
        <is>
          <t>aa024468a85904838e0e7d9537eeaf7801d1d5d5</t>
        </is>
      </c>
      <c r="C7332" t="inlineStr">
        <is>
          <t>2013-08-06 19:09:24+00:00</t>
        </is>
      </c>
      <c r="D7332" t="inlineStr">
        <is>
          <t>add</t>
        </is>
      </c>
      <c r="E7332" t="inlineStr">
        <is>
          <t>PrettyTable</t>
        </is>
      </c>
      <c r="F7332" t="inlineStr">
        <is>
          <t>&gt;=0.6;&lt;0.8</t>
        </is>
      </c>
      <c r="G7332" t="inlineStr"/>
      <c r="H7332" t="inlineStr"/>
    </row>
    <row r="7333">
      <c r="A7333" t="inlineStr">
        <is>
          <t>python-troveclient</t>
        </is>
      </c>
      <c r="B7333" t="inlineStr">
        <is>
          <t>aa024468a85904838e0e7d9537eeaf7801d1d5d5</t>
        </is>
      </c>
      <c r="C7333" t="inlineStr">
        <is>
          <t>2013-08-06 19:09:24+00:00</t>
        </is>
      </c>
      <c r="D7333" t="inlineStr">
        <is>
          <t>rem</t>
        </is>
      </c>
      <c r="E7333" t="inlineStr"/>
      <c r="F7333" t="inlineStr"/>
      <c r="G7333" t="inlineStr">
        <is>
          <t>d2to1</t>
        </is>
      </c>
      <c r="H7333" t="inlineStr">
        <is>
          <t>&lt;0.3;&gt;=0.2.10</t>
        </is>
      </c>
    </row>
    <row r="7334">
      <c r="A7334" t="inlineStr">
        <is>
          <t>python-troveclient</t>
        </is>
      </c>
      <c r="B7334" t="inlineStr">
        <is>
          <t>aa024468a85904838e0e7d9537eeaf7801d1d5d5</t>
        </is>
      </c>
      <c r="C7334" t="inlineStr">
        <is>
          <t>2013-08-06 19:09:24+00:00</t>
        </is>
      </c>
      <c r="D7334" t="inlineStr">
        <is>
          <t>rem</t>
        </is>
      </c>
      <c r="E7334" t="inlineStr"/>
      <c r="F7334" t="inlineStr"/>
      <c r="G7334" t="inlineStr">
        <is>
          <t>prettytable</t>
        </is>
      </c>
      <c r="H7334" t="inlineStr">
        <is>
          <t>&gt;=0.6;&lt;0.8</t>
        </is>
      </c>
    </row>
    <row r="7335">
      <c r="A7335" t="inlineStr">
        <is>
          <t>python-troveclient</t>
        </is>
      </c>
      <c r="B7335" t="inlineStr">
        <is>
          <t>06e7ba45863517fe1bd270c93508057c4a3bad1b</t>
        </is>
      </c>
      <c r="C7335" t="inlineStr">
        <is>
          <t>2013-10-10 03:10:52+00:00</t>
        </is>
      </c>
      <c r="D7335" t="inlineStr">
        <is>
          <t>verchange</t>
        </is>
      </c>
      <c r="E7335" t="inlineStr">
        <is>
          <t>httplib2</t>
        </is>
      </c>
      <c r="F7335" t="inlineStr"/>
      <c r="G7335" t="inlineStr">
        <is>
          <t>httplib2</t>
        </is>
      </c>
      <c r="H7335" t="inlineStr"/>
    </row>
    <row r="7336">
      <c r="A7336" t="inlineStr">
        <is>
          <t>python-troveclient</t>
        </is>
      </c>
      <c r="B7336" t="inlineStr">
        <is>
          <t>06e7ba45863517fe1bd270c93508057c4a3bad1b</t>
        </is>
      </c>
      <c r="C7336" t="inlineStr">
        <is>
          <t>2013-10-10 03:10:52+00:00</t>
        </is>
      </c>
      <c r="D7336" t="inlineStr">
        <is>
          <t>verchange</t>
        </is>
      </c>
      <c r="E7336" t="inlineStr">
        <is>
          <t>pbr</t>
        </is>
      </c>
      <c r="F7336" t="inlineStr">
        <is>
          <t>&lt;1.0;&gt;=0.5.21</t>
        </is>
      </c>
      <c r="G7336" t="inlineStr">
        <is>
          <t>pbr</t>
        </is>
      </c>
      <c r="H7336" t="inlineStr">
        <is>
          <t>&lt;0.6;&gt;=0.5.16</t>
        </is>
      </c>
    </row>
    <row r="7337">
      <c r="A7337" t="inlineStr">
        <is>
          <t>python-troveclient</t>
        </is>
      </c>
      <c r="B7337" t="inlineStr">
        <is>
          <t>06e7ba45863517fe1bd270c93508057c4a3bad1b</t>
        </is>
      </c>
      <c r="C7337" t="inlineStr">
        <is>
          <t>2013-10-10 03:10:52+00:00</t>
        </is>
      </c>
      <c r="D7337" t="inlineStr">
        <is>
          <t>add</t>
        </is>
      </c>
      <c r="E7337" t="inlineStr">
        <is>
          <t>requests</t>
        </is>
      </c>
      <c r="F7337" t="inlineStr">
        <is>
          <t>&gt;=1.1</t>
        </is>
      </c>
      <c r="G7337" t="inlineStr"/>
      <c r="H7337" t="inlineStr"/>
    </row>
    <row r="7338">
      <c r="A7338" t="inlineStr">
        <is>
          <t>python-troveclient</t>
        </is>
      </c>
      <c r="B7338" t="inlineStr">
        <is>
          <t>06e7ba45863517fe1bd270c93508057c4a3bad1b</t>
        </is>
      </c>
      <c r="C7338" t="inlineStr">
        <is>
          <t>2013-10-10 03:10:52+00:00</t>
        </is>
      </c>
      <c r="D7338" t="inlineStr">
        <is>
          <t>add</t>
        </is>
      </c>
      <c r="E7338" t="inlineStr">
        <is>
          <t>simplejson</t>
        </is>
      </c>
      <c r="F7338" t="inlineStr">
        <is>
          <t>&gt;=2.0.9</t>
        </is>
      </c>
      <c r="G7338" t="inlineStr"/>
      <c r="H7338" t="inlineStr"/>
    </row>
    <row r="7339">
      <c r="A7339" t="inlineStr">
        <is>
          <t>python-troveclient</t>
        </is>
      </c>
      <c r="B7339" t="inlineStr">
        <is>
          <t>06e7ba45863517fe1bd270c93508057c4a3bad1b</t>
        </is>
      </c>
      <c r="C7339" t="inlineStr">
        <is>
          <t>2013-10-10 03:10:52+00:00</t>
        </is>
      </c>
      <c r="D7339" t="inlineStr">
        <is>
          <t>add</t>
        </is>
      </c>
      <c r="E7339" t="inlineStr">
        <is>
          <t>Babel</t>
        </is>
      </c>
      <c r="F7339" t="inlineStr">
        <is>
          <t>&gt;=1.3</t>
        </is>
      </c>
      <c r="G7339" t="inlineStr"/>
      <c r="H7339" t="inlineStr"/>
    </row>
    <row r="7340">
      <c r="A7340" t="inlineStr">
        <is>
          <t>python-troveclient</t>
        </is>
      </c>
      <c r="B7340" t="inlineStr">
        <is>
          <t>06e7ba45863517fe1bd270c93508057c4a3bad1b</t>
        </is>
      </c>
      <c r="C7340" t="inlineStr">
        <is>
          <t>2013-10-10 03:10:52+00:00</t>
        </is>
      </c>
      <c r="D7340" t="inlineStr">
        <is>
          <t>add</t>
        </is>
      </c>
      <c r="E7340" t="inlineStr">
        <is>
          <t>six</t>
        </is>
      </c>
      <c r="F7340" t="inlineStr">
        <is>
          <t>&gt;=1.4.1</t>
        </is>
      </c>
      <c r="G7340" t="inlineStr"/>
      <c r="H7340" t="inlineStr"/>
    </row>
    <row r="7341">
      <c r="A7341" t="inlineStr">
        <is>
          <t>python-troveclient</t>
        </is>
      </c>
      <c r="B7341" t="inlineStr">
        <is>
          <t>802802c02f1cee63ee4f578641a83cbd293b7be2</t>
        </is>
      </c>
      <c r="C7341" t="inlineStr">
        <is>
          <t>2013-10-10 22:01:37+00:00</t>
        </is>
      </c>
      <c r="D7341" t="inlineStr">
        <is>
          <t>rem</t>
        </is>
      </c>
      <c r="E7341" t="inlineStr"/>
      <c r="F7341" t="inlineStr"/>
      <c r="G7341" t="inlineStr">
        <is>
          <t>lxml</t>
        </is>
      </c>
      <c r="H7341" t="inlineStr">
        <is>
          <t>&gt;=2.3</t>
        </is>
      </c>
    </row>
    <row r="7342">
      <c r="A7342" t="inlineStr">
        <is>
          <t>python-troveclient</t>
        </is>
      </c>
      <c r="B7342" t="inlineStr">
        <is>
          <t>802802c02f1cee63ee4f578641a83cbd293b7be2</t>
        </is>
      </c>
      <c r="C7342" t="inlineStr">
        <is>
          <t>2013-10-10 22:01:37+00:00</t>
        </is>
      </c>
      <c r="D7342" t="inlineStr">
        <is>
          <t>rem</t>
        </is>
      </c>
      <c r="E7342" t="inlineStr"/>
      <c r="F7342" t="inlineStr"/>
      <c r="G7342" t="inlineStr">
        <is>
          <t>httplib2</t>
        </is>
      </c>
      <c r="H7342" t="inlineStr"/>
    </row>
    <row r="7343">
      <c r="A7343" t="inlineStr">
        <is>
          <t>python-troveclient</t>
        </is>
      </c>
      <c r="B7343" t="inlineStr">
        <is>
          <t>5b713c009bfa783fbfcc0e693e73c9d637e677f3</t>
        </is>
      </c>
      <c r="C7343" t="inlineStr">
        <is>
          <t>2014-03-31 14:09:28+00:00</t>
        </is>
      </c>
      <c r="D7343" t="inlineStr">
        <is>
          <t>verchange</t>
        </is>
      </c>
      <c r="E7343" t="inlineStr">
        <is>
          <t>PrettyTable</t>
        </is>
      </c>
      <c r="F7343" t="inlineStr">
        <is>
          <t>&gt;=0.7;&lt;0.8</t>
        </is>
      </c>
      <c r="G7343" t="inlineStr">
        <is>
          <t>PrettyTable</t>
        </is>
      </c>
      <c r="H7343" t="inlineStr">
        <is>
          <t>&gt;=0.6;&lt;0.8</t>
        </is>
      </c>
    </row>
    <row r="7344">
      <c r="A7344" t="inlineStr">
        <is>
          <t>python-troveclient</t>
        </is>
      </c>
      <c r="B7344" t="inlineStr">
        <is>
          <t>33c76fab16b80f32a04f83e1653d4f809c22d3bd</t>
        </is>
      </c>
      <c r="C7344" t="inlineStr">
        <is>
          <t>2014-09-02 17:59:59+00:00</t>
        </is>
      </c>
      <c r="D7344" t="inlineStr">
        <is>
          <t>verchange</t>
        </is>
      </c>
      <c r="E7344" t="inlineStr">
        <is>
          <t>requests</t>
        </is>
      </c>
      <c r="F7344" t="inlineStr">
        <is>
          <t>&gt;=1.2.1</t>
        </is>
      </c>
      <c r="G7344" t="inlineStr">
        <is>
          <t>requests</t>
        </is>
      </c>
      <c r="H7344" t="inlineStr">
        <is>
          <t>&gt;=1.1</t>
        </is>
      </c>
    </row>
    <row r="7345">
      <c r="A7345" t="inlineStr">
        <is>
          <t>python-troveclient</t>
        </is>
      </c>
      <c r="B7345" t="inlineStr">
        <is>
          <t>33c76fab16b80f32a04f83e1653d4f809c22d3bd</t>
        </is>
      </c>
      <c r="C7345" t="inlineStr">
        <is>
          <t>2014-09-02 17:59:59+00:00</t>
        </is>
      </c>
      <c r="D7345" t="inlineStr">
        <is>
          <t>verchange</t>
        </is>
      </c>
      <c r="E7345" t="inlineStr">
        <is>
          <t>six</t>
        </is>
      </c>
      <c r="F7345" t="inlineStr">
        <is>
          <t>&gt;=1.7.0</t>
        </is>
      </c>
      <c r="G7345" t="inlineStr">
        <is>
          <t>six</t>
        </is>
      </c>
      <c r="H7345" t="inlineStr">
        <is>
          <t>&gt;=1.4.1</t>
        </is>
      </c>
    </row>
    <row r="7346">
      <c r="A7346" t="inlineStr">
        <is>
          <t>python-troveclient</t>
        </is>
      </c>
      <c r="B7346" t="inlineStr">
        <is>
          <t>33c76fab16b80f32a04f83e1653d4f809c22d3bd</t>
        </is>
      </c>
      <c r="C7346" t="inlineStr">
        <is>
          <t>2014-09-02 17:59:59+00:00</t>
        </is>
      </c>
      <c r="D7346" t="inlineStr">
        <is>
          <t>verchange</t>
        </is>
      </c>
      <c r="E7346" t="inlineStr">
        <is>
          <t>simplejson</t>
        </is>
      </c>
      <c r="F7346" t="inlineStr">
        <is>
          <t>&gt;=2.2.0</t>
        </is>
      </c>
      <c r="G7346" t="inlineStr">
        <is>
          <t>simplejson</t>
        </is>
      </c>
      <c r="H7346" t="inlineStr">
        <is>
          <t>&gt;=2.0.9</t>
        </is>
      </c>
    </row>
    <row r="7347">
      <c r="A7347" t="inlineStr">
        <is>
          <t>python-troveclient</t>
        </is>
      </c>
      <c r="B7347" t="inlineStr">
        <is>
          <t>33c76fab16b80f32a04f83e1653d4f809c22d3bd</t>
        </is>
      </c>
      <c r="C7347" t="inlineStr">
        <is>
          <t>2014-09-02 17:59:59+00:00</t>
        </is>
      </c>
      <c r="D7347" t="inlineStr">
        <is>
          <t>verchange</t>
        </is>
      </c>
      <c r="E7347" t="inlineStr">
        <is>
          <t>pbr</t>
        </is>
      </c>
      <c r="F7347" t="inlineStr">
        <is>
          <t>&lt;1.0;&gt;=0.6;!=0.7</t>
        </is>
      </c>
      <c r="G7347" t="inlineStr">
        <is>
          <t>pbr</t>
        </is>
      </c>
      <c r="H7347" t="inlineStr">
        <is>
          <t>&lt;1.0;&gt;=0.5.21</t>
        </is>
      </c>
    </row>
    <row r="7348">
      <c r="A7348" t="inlineStr">
        <is>
          <t>python-troveclient</t>
        </is>
      </c>
      <c r="B7348" t="inlineStr">
        <is>
          <t>3ba7e9b8313cfccef0c07e408719c102b0639eeb</t>
        </is>
      </c>
      <c r="C7348" t="inlineStr">
        <is>
          <t>2014-12-02 23:59:57+00:00</t>
        </is>
      </c>
      <c r="D7348" t="inlineStr">
        <is>
          <t>verchange</t>
        </is>
      </c>
      <c r="E7348" t="inlineStr">
        <is>
          <t>requests</t>
        </is>
      </c>
      <c r="F7348" t="inlineStr">
        <is>
          <t>&gt;=2.2.0;!=2.4.0</t>
        </is>
      </c>
      <c r="G7348" t="inlineStr">
        <is>
          <t>requests</t>
        </is>
      </c>
      <c r="H7348" t="inlineStr">
        <is>
          <t>&gt;=1.2.1</t>
        </is>
      </c>
    </row>
    <row r="7349">
      <c r="A7349" t="inlineStr">
        <is>
          <t>python-troveclient</t>
        </is>
      </c>
      <c r="B7349" t="inlineStr">
        <is>
          <t>3ba7e9b8313cfccef0c07e408719c102b0639eeb</t>
        </is>
      </c>
      <c r="C7349" t="inlineStr">
        <is>
          <t>2014-12-02 23:59:57+00:00</t>
        </is>
      </c>
      <c r="D7349" t="inlineStr">
        <is>
          <t>add</t>
        </is>
      </c>
      <c r="E7349" t="inlineStr">
        <is>
          <t>python-keystoneclient</t>
        </is>
      </c>
      <c r="F7349" t="inlineStr">
        <is>
          <t>&gt;=0.11.1</t>
        </is>
      </c>
      <c r="G7349" t="inlineStr"/>
      <c r="H7349" t="inlineStr"/>
    </row>
    <row r="7350">
      <c r="A7350" t="inlineStr">
        <is>
          <t>python-troveclient</t>
        </is>
      </c>
      <c r="B7350" t="inlineStr">
        <is>
          <t>a36ebe539ce0affef5388b7edd7a6a230a0fde6c</t>
        </is>
      </c>
      <c r="C7350" t="inlineStr">
        <is>
          <t>2015-03-18 03:45:55+00:00</t>
        </is>
      </c>
      <c r="D7350" t="inlineStr">
        <is>
          <t>verchange</t>
        </is>
      </c>
      <c r="E7350" t="inlineStr">
        <is>
          <t>six</t>
        </is>
      </c>
      <c r="F7350" t="inlineStr">
        <is>
          <t>&gt;=1.9.0</t>
        </is>
      </c>
      <c r="G7350" t="inlineStr">
        <is>
          <t>six</t>
        </is>
      </c>
      <c r="H7350" t="inlineStr">
        <is>
          <t>&gt;=1.7.0</t>
        </is>
      </c>
    </row>
    <row r="7351">
      <c r="A7351" t="inlineStr">
        <is>
          <t>python-troveclient</t>
        </is>
      </c>
      <c r="B7351" t="inlineStr">
        <is>
          <t>a36ebe539ce0affef5388b7edd7a6a230a0fde6c</t>
        </is>
      </c>
      <c r="C7351" t="inlineStr">
        <is>
          <t>2015-03-18 03:45:55+00:00</t>
        </is>
      </c>
      <c r="D7351" t="inlineStr">
        <is>
          <t>verchange</t>
        </is>
      </c>
      <c r="E7351" t="inlineStr">
        <is>
          <t>python-keystoneclient</t>
        </is>
      </c>
      <c r="F7351" t="inlineStr">
        <is>
          <t>&gt;=1.1.0</t>
        </is>
      </c>
      <c r="G7351" t="inlineStr">
        <is>
          <t>python-keystoneclient</t>
        </is>
      </c>
      <c r="H7351" t="inlineStr">
        <is>
          <t>&gt;=0.11.1</t>
        </is>
      </c>
    </row>
    <row r="7352">
      <c r="A7352" t="inlineStr">
        <is>
          <t>python-troveclient</t>
        </is>
      </c>
      <c r="B7352" t="inlineStr">
        <is>
          <t>a36ebe539ce0affef5388b7edd7a6a230a0fde6c</t>
        </is>
      </c>
      <c r="C7352" t="inlineStr">
        <is>
          <t>2015-03-18 03:45:55+00:00</t>
        </is>
      </c>
      <c r="D7352" t="inlineStr">
        <is>
          <t>add</t>
        </is>
      </c>
      <c r="E7352" t="inlineStr">
        <is>
          <t>oslo.utils</t>
        </is>
      </c>
      <c r="F7352" t="inlineStr">
        <is>
          <t>&gt;=1.2.0</t>
        </is>
      </c>
      <c r="G7352" t="inlineStr"/>
      <c r="H7352" t="inlineStr"/>
    </row>
    <row r="7353">
      <c r="A7353" t="inlineStr">
        <is>
          <t>python-troveclient</t>
        </is>
      </c>
      <c r="B7353" t="inlineStr">
        <is>
          <t>f2f1ddf66758964eb8b6b286ca74655c3b6d2559</t>
        </is>
      </c>
      <c r="C7353" t="inlineStr">
        <is>
          <t>2015-04-21 17:25:53+00:00</t>
        </is>
      </c>
      <c r="D7353" t="inlineStr">
        <is>
          <t>verchange</t>
        </is>
      </c>
      <c r="E7353" t="inlineStr">
        <is>
          <t>oslo.utils</t>
        </is>
      </c>
      <c r="F7353" t="inlineStr">
        <is>
          <t>&gt;=1.4.0</t>
        </is>
      </c>
      <c r="G7353" t="inlineStr">
        <is>
          <t>oslo.utils</t>
        </is>
      </c>
      <c r="H7353" t="inlineStr">
        <is>
          <t>&gt;=1.2.0</t>
        </is>
      </c>
    </row>
    <row r="7354">
      <c r="A7354" t="inlineStr">
        <is>
          <t>python-troveclient</t>
        </is>
      </c>
      <c r="B7354" t="inlineStr">
        <is>
          <t>025191af5068a853e527faeb826bd3fec40677ae</t>
        </is>
      </c>
      <c r="C7354" t="inlineStr">
        <is>
          <t>2015-06-01 14:32:06+00:00</t>
        </is>
      </c>
      <c r="D7354" t="inlineStr">
        <is>
          <t>verchange</t>
        </is>
      </c>
      <c r="E7354" t="inlineStr">
        <is>
          <t>requests</t>
        </is>
      </c>
      <c r="F7354" t="inlineStr">
        <is>
          <t>&gt;=2.5.2</t>
        </is>
      </c>
      <c r="G7354" t="inlineStr">
        <is>
          <t>requests</t>
        </is>
      </c>
      <c r="H7354" t="inlineStr">
        <is>
          <t>&gt;=2.2.0;!=2.4.0</t>
        </is>
      </c>
    </row>
    <row r="7355">
      <c r="A7355" t="inlineStr">
        <is>
          <t>python-troveclient</t>
        </is>
      </c>
      <c r="B7355" t="inlineStr">
        <is>
          <t>025191af5068a853e527faeb826bd3fec40677ae</t>
        </is>
      </c>
      <c r="C7355" t="inlineStr">
        <is>
          <t>2015-06-01 14:32:06+00:00</t>
        </is>
      </c>
      <c r="D7355" t="inlineStr">
        <is>
          <t>verchange</t>
        </is>
      </c>
      <c r="E7355" t="inlineStr">
        <is>
          <t>pbr</t>
        </is>
      </c>
      <c r="F7355" t="inlineStr">
        <is>
          <t>&gt;=0.11;&lt;2.0</t>
        </is>
      </c>
      <c r="G7355" t="inlineStr">
        <is>
          <t>pbr</t>
        </is>
      </c>
      <c r="H7355" t="inlineStr">
        <is>
          <t>&lt;1.0;&gt;=0.6;!=0.7</t>
        </is>
      </c>
    </row>
    <row r="7356">
      <c r="A7356" t="inlineStr">
        <is>
          <t>python-troveclient</t>
        </is>
      </c>
      <c r="B7356" t="inlineStr">
        <is>
          <t>025191af5068a853e527faeb826bd3fec40677ae</t>
        </is>
      </c>
      <c r="C7356" t="inlineStr">
        <is>
          <t>2015-06-01 14:32:06+00:00</t>
        </is>
      </c>
      <c r="D7356" t="inlineStr">
        <is>
          <t>verchange</t>
        </is>
      </c>
      <c r="E7356" t="inlineStr">
        <is>
          <t>python-keystoneclient</t>
        </is>
      </c>
      <c r="F7356" t="inlineStr">
        <is>
          <t>&gt;=1.3.0</t>
        </is>
      </c>
      <c r="G7356" t="inlineStr">
        <is>
          <t>python-keystoneclient</t>
        </is>
      </c>
      <c r="H7356" t="inlineStr">
        <is>
          <t>&gt;=1.1.0</t>
        </is>
      </c>
    </row>
    <row r="7357">
      <c r="A7357" t="inlineStr">
        <is>
          <t>python-troveclient</t>
        </is>
      </c>
      <c r="B7357" t="inlineStr">
        <is>
          <t>7132f5ff78af75645c3430d35094b3c9aba49200</t>
        </is>
      </c>
      <c r="C7357" t="inlineStr">
        <is>
          <t>2015-09-14 14:17:01+00:00</t>
        </is>
      </c>
      <c r="D7357" t="inlineStr">
        <is>
          <t>verchange</t>
        </is>
      </c>
      <c r="E7357" t="inlineStr">
        <is>
          <t>oslo.utils</t>
        </is>
      </c>
      <c r="F7357" t="inlineStr">
        <is>
          <t>&gt;=2.0.0</t>
        </is>
      </c>
      <c r="G7357" t="inlineStr">
        <is>
          <t>oslo.utils</t>
        </is>
      </c>
      <c r="H7357" t="inlineStr">
        <is>
          <t>&gt;=1.4.0</t>
        </is>
      </c>
    </row>
    <row r="7358">
      <c r="A7358" t="inlineStr">
        <is>
          <t>python-troveclient</t>
        </is>
      </c>
      <c r="B7358" t="inlineStr">
        <is>
          <t>7132f5ff78af75645c3430d35094b3c9aba49200</t>
        </is>
      </c>
      <c r="C7358" t="inlineStr">
        <is>
          <t>2015-09-14 14:17:01+00:00</t>
        </is>
      </c>
      <c r="D7358" t="inlineStr">
        <is>
          <t>verchange</t>
        </is>
      </c>
      <c r="E7358" t="inlineStr">
        <is>
          <t>PrettyTable</t>
        </is>
      </c>
      <c r="F7358" t="inlineStr">
        <is>
          <t>&gt;=0.7;&lt;0.8</t>
        </is>
      </c>
      <c r="G7358" t="inlineStr">
        <is>
          <t>PrettyTable</t>
        </is>
      </c>
      <c r="H7358" t="inlineStr">
        <is>
          <t>&gt;=0.7;&lt;0.8</t>
        </is>
      </c>
    </row>
    <row r="7359">
      <c r="A7359" t="inlineStr">
        <is>
          <t>python-troveclient</t>
        </is>
      </c>
      <c r="B7359" t="inlineStr">
        <is>
          <t>7132f5ff78af75645c3430d35094b3c9aba49200</t>
        </is>
      </c>
      <c r="C7359" t="inlineStr">
        <is>
          <t>2015-09-14 14:17:01+00:00</t>
        </is>
      </c>
      <c r="D7359" t="inlineStr">
        <is>
          <t>verchange</t>
        </is>
      </c>
      <c r="E7359" t="inlineStr">
        <is>
          <t>pbr</t>
        </is>
      </c>
      <c r="F7359" t="inlineStr">
        <is>
          <t>&gt;=1.6;&lt;2.0</t>
        </is>
      </c>
      <c r="G7359" t="inlineStr">
        <is>
          <t>pbr</t>
        </is>
      </c>
      <c r="H7359" t="inlineStr">
        <is>
          <t>&gt;=0.11;&lt;2.0</t>
        </is>
      </c>
    </row>
    <row r="7360">
      <c r="A7360" t="inlineStr">
        <is>
          <t>python-troveclient</t>
        </is>
      </c>
      <c r="B7360" t="inlineStr">
        <is>
          <t>7132f5ff78af75645c3430d35094b3c9aba49200</t>
        </is>
      </c>
      <c r="C7360" t="inlineStr">
        <is>
          <t>2015-09-14 14:17:01+00:00</t>
        </is>
      </c>
      <c r="D7360" t="inlineStr">
        <is>
          <t>verchange</t>
        </is>
      </c>
      <c r="E7360" t="inlineStr">
        <is>
          <t>python-keystoneclient</t>
        </is>
      </c>
      <c r="F7360" t="inlineStr">
        <is>
          <t>&gt;=1.6.0</t>
        </is>
      </c>
      <c r="G7360" t="inlineStr">
        <is>
          <t>python-keystoneclient</t>
        </is>
      </c>
      <c r="H7360" t="inlineStr">
        <is>
          <t>&gt;=1.3.0</t>
        </is>
      </c>
    </row>
    <row r="7361">
      <c r="A7361" t="inlineStr">
        <is>
          <t>python-troveclient</t>
        </is>
      </c>
      <c r="B7361" t="inlineStr">
        <is>
          <t>cfa8e5702a2b453034393ac153575275c4c81066</t>
        </is>
      </c>
      <c r="C7361" t="inlineStr">
        <is>
          <t>2015-11-04 22:05:44+00:00</t>
        </is>
      </c>
      <c r="D7361" t="inlineStr">
        <is>
          <t>verchange</t>
        </is>
      </c>
      <c r="E7361" t="inlineStr">
        <is>
          <t>requests</t>
        </is>
      </c>
      <c r="F7361" t="inlineStr">
        <is>
          <t>&gt;=2.5.2;!=2.8.0</t>
        </is>
      </c>
      <c r="G7361" t="inlineStr">
        <is>
          <t>requests</t>
        </is>
      </c>
      <c r="H7361" t="inlineStr">
        <is>
          <t>&gt;=2.5.2</t>
        </is>
      </c>
    </row>
    <row r="7362">
      <c r="A7362" t="inlineStr">
        <is>
          <t>python-troveclient</t>
        </is>
      </c>
      <c r="B7362" t="inlineStr">
        <is>
          <t>cfa8e5702a2b453034393ac153575275c4c81066</t>
        </is>
      </c>
      <c r="C7362" t="inlineStr">
        <is>
          <t>2015-11-04 22:05:44+00:00</t>
        </is>
      </c>
      <c r="D7362" t="inlineStr">
        <is>
          <t>verchange</t>
        </is>
      </c>
      <c r="E7362" t="inlineStr">
        <is>
          <t>oslo.utils</t>
        </is>
      </c>
      <c r="F7362" t="inlineStr">
        <is>
          <t>&gt;=2.4.0</t>
        </is>
      </c>
      <c r="G7362" t="inlineStr">
        <is>
          <t>oslo.utils</t>
        </is>
      </c>
      <c r="H7362" t="inlineStr">
        <is>
          <t>&gt;=2.0.0</t>
        </is>
      </c>
    </row>
    <row r="7363">
      <c r="A7363" t="inlineStr">
        <is>
          <t>python-troveclient</t>
        </is>
      </c>
      <c r="B7363" t="inlineStr">
        <is>
          <t>cfa8e5702a2b453034393ac153575275c4c81066</t>
        </is>
      </c>
      <c r="C7363" t="inlineStr">
        <is>
          <t>2015-11-04 22:05:44+00:00</t>
        </is>
      </c>
      <c r="D7363" t="inlineStr">
        <is>
          <t>verchange</t>
        </is>
      </c>
      <c r="E7363" t="inlineStr">
        <is>
          <t>pbr</t>
        </is>
      </c>
      <c r="F7363" t="inlineStr">
        <is>
          <t>&gt;=1.6</t>
        </is>
      </c>
      <c r="G7363" t="inlineStr">
        <is>
          <t>pbr</t>
        </is>
      </c>
      <c r="H7363" t="inlineStr">
        <is>
          <t>&gt;=1.6;&lt;2.0</t>
        </is>
      </c>
    </row>
    <row r="7364">
      <c r="A7364" t="inlineStr">
        <is>
          <t>python-troveclient</t>
        </is>
      </c>
      <c r="B7364" t="inlineStr">
        <is>
          <t>cfa8e5702a2b453034393ac153575275c4c81066</t>
        </is>
      </c>
      <c r="C7364" t="inlineStr">
        <is>
          <t>2015-11-04 22:05:44+00:00</t>
        </is>
      </c>
      <c r="D7364" t="inlineStr">
        <is>
          <t>verchange</t>
        </is>
      </c>
      <c r="E7364" t="inlineStr">
        <is>
          <t>python-keystoneclient</t>
        </is>
      </c>
      <c r="F7364" t="inlineStr">
        <is>
          <t>&gt;=1.6.0;!=1.8.0</t>
        </is>
      </c>
      <c r="G7364" t="inlineStr">
        <is>
          <t>python-keystoneclient</t>
        </is>
      </c>
      <c r="H7364" t="inlineStr">
        <is>
          <t>&gt;=1.6.0</t>
        </is>
      </c>
    </row>
    <row r="7365">
      <c r="A7365" t="inlineStr">
        <is>
          <t>python-troveclient</t>
        </is>
      </c>
      <c r="B7365" t="inlineStr">
        <is>
          <t>c0cd9d7f72fb35e0f6e797a6b0555239f7ee56ab</t>
        </is>
      </c>
      <c r="C7365" t="inlineStr">
        <is>
          <t>2016-01-27 16:49:34+00:00</t>
        </is>
      </c>
      <c r="D7365" t="inlineStr">
        <is>
          <t>verchange</t>
        </is>
      </c>
      <c r="E7365" t="inlineStr">
        <is>
          <t>requests</t>
        </is>
      </c>
      <c r="F7365" t="inlineStr">
        <is>
          <t>&gt;=2.8.1;!=2.9.0</t>
        </is>
      </c>
      <c r="G7365" t="inlineStr">
        <is>
          <t>requests</t>
        </is>
      </c>
      <c r="H7365" t="inlineStr">
        <is>
          <t>&gt;=2.5.2;!=2.8.0</t>
        </is>
      </c>
    </row>
    <row r="7366">
      <c r="A7366" t="inlineStr">
        <is>
          <t>python-troveclient</t>
        </is>
      </c>
      <c r="B7366" t="inlineStr">
        <is>
          <t>c0cd9d7f72fb35e0f6e797a6b0555239f7ee56ab</t>
        </is>
      </c>
      <c r="C7366" t="inlineStr">
        <is>
          <t>2016-01-27 16:49:34+00:00</t>
        </is>
      </c>
      <c r="D7366" t="inlineStr">
        <is>
          <t>verchange</t>
        </is>
      </c>
      <c r="E7366" t="inlineStr">
        <is>
          <t>oslo.utils</t>
        </is>
      </c>
      <c r="F7366" t="inlineStr">
        <is>
          <t>&gt;=3.2.0</t>
        </is>
      </c>
      <c r="G7366" t="inlineStr">
        <is>
          <t>oslo.utils</t>
        </is>
      </c>
      <c r="H7366" t="inlineStr">
        <is>
          <t>&gt;=2.4.0</t>
        </is>
      </c>
    </row>
    <row r="7367">
      <c r="A7367" t="inlineStr">
        <is>
          <t>python-troveclient</t>
        </is>
      </c>
      <c r="B7367" t="inlineStr">
        <is>
          <t>9165c47123255fc76e86901117d9591226d5f992</t>
        </is>
      </c>
      <c r="C7367" t="inlineStr">
        <is>
          <t>2016-03-04 01:04:58+00:00</t>
        </is>
      </c>
      <c r="D7367" t="inlineStr">
        <is>
          <t>verchange</t>
        </is>
      </c>
      <c r="E7367" t="inlineStr">
        <is>
          <t>six</t>
        </is>
      </c>
      <c r="F7367" t="inlineStr">
        <is>
          <t>&gt;=1.9.0</t>
        </is>
      </c>
      <c r="G7367" t="inlineStr">
        <is>
          <t>six</t>
        </is>
      </c>
      <c r="H7367" t="inlineStr">
        <is>
          <t>&gt;=1.9.0</t>
        </is>
      </c>
    </row>
    <row r="7368">
      <c r="A7368" t="inlineStr">
        <is>
          <t>python-troveclient</t>
        </is>
      </c>
      <c r="B7368" t="inlineStr">
        <is>
          <t>9165c47123255fc76e86901117d9591226d5f992</t>
        </is>
      </c>
      <c r="C7368" t="inlineStr">
        <is>
          <t>2016-03-04 01:04:58+00:00</t>
        </is>
      </c>
      <c r="D7368" t="inlineStr">
        <is>
          <t>verchange</t>
        </is>
      </c>
      <c r="E7368" t="inlineStr">
        <is>
          <t>oslo.utils</t>
        </is>
      </c>
      <c r="F7368" t="inlineStr">
        <is>
          <t>&gt;=3.5.0</t>
        </is>
      </c>
      <c r="G7368" t="inlineStr">
        <is>
          <t>oslo.utils</t>
        </is>
      </c>
      <c r="H7368" t="inlineStr">
        <is>
          <t>&gt;=3.2.0</t>
        </is>
      </c>
    </row>
    <row r="7369">
      <c r="A7369" t="inlineStr">
        <is>
          <t>python-troveclient</t>
        </is>
      </c>
      <c r="B7369" t="inlineStr">
        <is>
          <t>9165c47123255fc76e86901117d9591226d5f992</t>
        </is>
      </c>
      <c r="C7369" t="inlineStr">
        <is>
          <t>2016-03-04 01:04:58+00:00</t>
        </is>
      </c>
      <c r="D7369" t="inlineStr">
        <is>
          <t>verchange</t>
        </is>
      </c>
      <c r="E7369" t="inlineStr">
        <is>
          <t>python-keystoneclient</t>
        </is>
      </c>
      <c r="F7369" t="inlineStr">
        <is>
          <t>&gt;=1.6.0;!=2.1.0;!=1.8.0</t>
        </is>
      </c>
      <c r="G7369" t="inlineStr">
        <is>
          <t>python-keystoneclient</t>
        </is>
      </c>
      <c r="H7369" t="inlineStr">
        <is>
          <t>&gt;=1.6.0;!=1.8.0</t>
        </is>
      </c>
    </row>
    <row r="7370">
      <c r="A7370" t="inlineStr">
        <is>
          <t>python-troveclient</t>
        </is>
      </c>
      <c r="B7370" t="inlineStr">
        <is>
          <t>9165c47123255fc76e86901117d9591226d5f992</t>
        </is>
      </c>
      <c r="C7370" t="inlineStr">
        <is>
          <t>2016-03-04 01:04:58+00:00</t>
        </is>
      </c>
      <c r="D7370" t="inlineStr">
        <is>
          <t>verchange</t>
        </is>
      </c>
      <c r="E7370" t="inlineStr">
        <is>
          <t>Babel</t>
        </is>
      </c>
      <c r="F7370" t="inlineStr">
        <is>
          <t>&gt;=1.3</t>
        </is>
      </c>
      <c r="G7370" t="inlineStr">
        <is>
          <t>Babel</t>
        </is>
      </c>
      <c r="H7370" t="inlineStr">
        <is>
          <t>&gt;=1.3</t>
        </is>
      </c>
    </row>
    <row r="7371">
      <c r="A7371" t="inlineStr">
        <is>
          <t>python-troveclient</t>
        </is>
      </c>
      <c r="B7371" t="inlineStr">
        <is>
          <t>9165c47123255fc76e86901117d9591226d5f992</t>
        </is>
      </c>
      <c r="C7371" t="inlineStr">
        <is>
          <t>2016-03-04 01:04:58+00:00</t>
        </is>
      </c>
      <c r="D7371" t="inlineStr">
        <is>
          <t>verchange</t>
        </is>
      </c>
      <c r="E7371" t="inlineStr">
        <is>
          <t>simplejson</t>
        </is>
      </c>
      <c r="F7371" t="inlineStr">
        <is>
          <t>&gt;=2.2.0</t>
        </is>
      </c>
      <c r="G7371" t="inlineStr">
        <is>
          <t>simplejson</t>
        </is>
      </c>
      <c r="H7371" t="inlineStr">
        <is>
          <t>&gt;=2.2.0</t>
        </is>
      </c>
    </row>
    <row r="7372">
      <c r="A7372" t="inlineStr">
        <is>
          <t>python-troveclient</t>
        </is>
      </c>
      <c r="B7372" t="inlineStr">
        <is>
          <t>9165c47123255fc76e86901117d9591226d5f992</t>
        </is>
      </c>
      <c r="C7372" t="inlineStr">
        <is>
          <t>2016-03-04 01:04:58+00:00</t>
        </is>
      </c>
      <c r="D7372" t="inlineStr">
        <is>
          <t>verchange</t>
        </is>
      </c>
      <c r="E7372" t="inlineStr">
        <is>
          <t>PrettyTable</t>
        </is>
      </c>
      <c r="F7372" t="inlineStr">
        <is>
          <t>&gt;=0.7;&lt;0.8</t>
        </is>
      </c>
      <c r="G7372" t="inlineStr">
        <is>
          <t>PrettyTable</t>
        </is>
      </c>
      <c r="H7372" t="inlineStr">
        <is>
          <t>&gt;=0.7;&lt;0.8</t>
        </is>
      </c>
    </row>
    <row r="7373">
      <c r="A7373" t="inlineStr">
        <is>
          <t>python-troveclient</t>
        </is>
      </c>
      <c r="B7373" t="inlineStr">
        <is>
          <t>9165c47123255fc76e86901117d9591226d5f992</t>
        </is>
      </c>
      <c r="C7373" t="inlineStr">
        <is>
          <t>2016-03-04 01:04:58+00:00</t>
        </is>
      </c>
      <c r="D7373" t="inlineStr">
        <is>
          <t>verchange</t>
        </is>
      </c>
      <c r="E7373" t="inlineStr">
        <is>
          <t>requests</t>
        </is>
      </c>
      <c r="F7373" t="inlineStr">
        <is>
          <t>&gt;=2.8.1;!=2.9.0</t>
        </is>
      </c>
      <c r="G7373" t="inlineStr">
        <is>
          <t>requests</t>
        </is>
      </c>
      <c r="H7373" t="inlineStr">
        <is>
          <t>&gt;=2.8.1;!=2.9.0</t>
        </is>
      </c>
    </row>
    <row r="7374">
      <c r="A7374" t="inlineStr">
        <is>
          <t>python-troveclient</t>
        </is>
      </c>
      <c r="B7374" t="inlineStr">
        <is>
          <t>9165c47123255fc76e86901117d9591226d5f992</t>
        </is>
      </c>
      <c r="C7374" t="inlineStr">
        <is>
          <t>2016-03-04 01:04:58+00:00</t>
        </is>
      </c>
      <c r="D7374" t="inlineStr">
        <is>
          <t>verchange</t>
        </is>
      </c>
      <c r="E7374" t="inlineStr">
        <is>
          <t>pbr</t>
        </is>
      </c>
      <c r="F7374" t="inlineStr">
        <is>
          <t>&gt;=1.6</t>
        </is>
      </c>
      <c r="G7374" t="inlineStr">
        <is>
          <t>pbr</t>
        </is>
      </c>
      <c r="H7374" t="inlineStr">
        <is>
          <t>&gt;=1.6</t>
        </is>
      </c>
    </row>
    <row r="7375">
      <c r="A7375" t="inlineStr">
        <is>
          <t>python-troveclient</t>
        </is>
      </c>
      <c r="B7375" t="inlineStr">
        <is>
          <t>9165c47123255fc76e86901117d9591226d5f992</t>
        </is>
      </c>
      <c r="C7375" t="inlineStr">
        <is>
          <t>2016-03-04 01:04:58+00:00</t>
        </is>
      </c>
      <c r="D7375" t="inlineStr">
        <is>
          <t>add</t>
        </is>
      </c>
      <c r="E7375" t="inlineStr">
        <is>
          <t>python-swiftclient</t>
        </is>
      </c>
      <c r="F7375" t="inlineStr">
        <is>
          <t>&gt;=2.2.0</t>
        </is>
      </c>
      <c r="G7375" t="inlineStr"/>
      <c r="H7375" t="inlineStr"/>
    </row>
    <row r="7376">
      <c r="A7376" t="inlineStr">
        <is>
          <t>python-troveclient</t>
        </is>
      </c>
      <c r="B7376" t="inlineStr">
        <is>
          <t>9165c47123255fc76e86901117d9591226d5f992</t>
        </is>
      </c>
      <c r="C7376" t="inlineStr">
        <is>
          <t>2016-03-04 01:04:58+00:00</t>
        </is>
      </c>
      <c r="D7376" t="inlineStr">
        <is>
          <t>rem</t>
        </is>
      </c>
      <c r="E7376" t="inlineStr"/>
      <c r="F7376" t="inlineStr"/>
      <c r="G7376" t="inlineStr">
        <is>
          <t>argparse</t>
        </is>
      </c>
      <c r="H7376" t="inlineStr"/>
    </row>
    <row r="7377">
      <c r="A7377" t="inlineStr">
        <is>
          <t>python-troveclient</t>
        </is>
      </c>
      <c r="B7377" t="inlineStr">
        <is>
          <t>c758721ea2813a5c926ab22fe97e6ac64078e577</t>
        </is>
      </c>
      <c r="C7377" t="inlineStr">
        <is>
          <t>2016-05-23 18:01:25+00:00</t>
        </is>
      </c>
      <c r="D7377" t="inlineStr">
        <is>
          <t>verchange</t>
        </is>
      </c>
      <c r="E7377" t="inlineStr">
        <is>
          <t>Babel</t>
        </is>
      </c>
      <c r="F7377" t="inlineStr">
        <is>
          <t>!=2.3.3;!=2.3.2;!=2.3.0;!=2.3.1;&gt;=1.3</t>
        </is>
      </c>
      <c r="G7377" t="inlineStr">
        <is>
          <t>Babel</t>
        </is>
      </c>
      <c r="H7377" t="inlineStr">
        <is>
          <t>&gt;=1.3</t>
        </is>
      </c>
    </row>
    <row r="7378">
      <c r="A7378" t="inlineStr">
        <is>
          <t>python-troveclient</t>
        </is>
      </c>
      <c r="B7378" t="inlineStr">
        <is>
          <t>c758721ea2813a5c926ab22fe97e6ac64078e577</t>
        </is>
      </c>
      <c r="C7378" t="inlineStr">
        <is>
          <t>2016-05-23 18:01:25+00:00</t>
        </is>
      </c>
      <c r="D7378" t="inlineStr">
        <is>
          <t>verchange</t>
        </is>
      </c>
      <c r="E7378" t="inlineStr">
        <is>
          <t>python-keystoneclient</t>
        </is>
      </c>
      <c r="F7378" t="inlineStr">
        <is>
          <t>&gt;=1.6.0;!=2.1.0;&lt;3.0.0;!=1.8.0</t>
        </is>
      </c>
      <c r="G7378" t="inlineStr">
        <is>
          <t>python-keystoneclient</t>
        </is>
      </c>
      <c r="H7378" t="inlineStr">
        <is>
          <t>&gt;=1.6.0;!=2.1.0;!=1.8.0</t>
        </is>
      </c>
    </row>
    <row r="7379">
      <c r="A7379" t="inlineStr">
        <is>
          <t>python-troveclient</t>
        </is>
      </c>
      <c r="B7379" t="inlineStr">
        <is>
          <t>107b60147586209d67748a2a0fe4ea15bce832bb</t>
        </is>
      </c>
      <c r="C7379" t="inlineStr">
        <is>
          <t>2016-07-11 16:22:22+00:00</t>
        </is>
      </c>
      <c r="D7379" t="inlineStr">
        <is>
          <t>verchange</t>
        </is>
      </c>
      <c r="E7379" t="inlineStr">
        <is>
          <t>requests</t>
        </is>
      </c>
      <c r="F7379" t="inlineStr">
        <is>
          <t>&gt;=2.10.0</t>
        </is>
      </c>
      <c r="G7379" t="inlineStr">
        <is>
          <t>requests</t>
        </is>
      </c>
      <c r="H7379" t="inlineStr">
        <is>
          <t>&gt;=2.8.1;!=2.9.0</t>
        </is>
      </c>
    </row>
    <row r="7380">
      <c r="A7380" t="inlineStr">
        <is>
          <t>python-troveclient</t>
        </is>
      </c>
      <c r="B7380" t="inlineStr">
        <is>
          <t>107b60147586209d67748a2a0fe4ea15bce832bb</t>
        </is>
      </c>
      <c r="C7380" t="inlineStr">
        <is>
          <t>2016-07-11 16:22:22+00:00</t>
        </is>
      </c>
      <c r="D7380" t="inlineStr">
        <is>
          <t>verchange</t>
        </is>
      </c>
      <c r="E7380" t="inlineStr">
        <is>
          <t>oslo.utils</t>
        </is>
      </c>
      <c r="F7380" t="inlineStr">
        <is>
          <t>&gt;=3.14.0</t>
        </is>
      </c>
      <c r="G7380" t="inlineStr">
        <is>
          <t>oslo.utils</t>
        </is>
      </c>
      <c r="H7380" t="inlineStr">
        <is>
          <t>&gt;=3.5.0</t>
        </is>
      </c>
    </row>
    <row r="7381">
      <c r="A7381" t="inlineStr">
        <is>
          <t>python-troveclient</t>
        </is>
      </c>
      <c r="B7381" t="inlineStr">
        <is>
          <t>107b60147586209d67748a2a0fe4ea15bce832bb</t>
        </is>
      </c>
      <c r="C7381" t="inlineStr">
        <is>
          <t>2016-07-11 16:22:22+00:00</t>
        </is>
      </c>
      <c r="D7381" t="inlineStr">
        <is>
          <t>verchange</t>
        </is>
      </c>
      <c r="E7381" t="inlineStr">
        <is>
          <t>Babel</t>
        </is>
      </c>
      <c r="F7381" t="inlineStr">
        <is>
          <t>&gt;=2.3.4</t>
        </is>
      </c>
      <c r="G7381" t="inlineStr">
        <is>
          <t>Babel</t>
        </is>
      </c>
      <c r="H7381" t="inlineStr">
        <is>
          <t>&gt;=1.3</t>
        </is>
      </c>
    </row>
    <row r="7382">
      <c r="A7382" t="inlineStr">
        <is>
          <t>python-troveclient</t>
        </is>
      </c>
      <c r="B7382" t="inlineStr">
        <is>
          <t>107b60147586209d67748a2a0fe4ea15bce832bb</t>
        </is>
      </c>
      <c r="C7382" t="inlineStr">
        <is>
          <t>2016-07-11 16:22:22+00:00</t>
        </is>
      </c>
      <c r="D7382" t="inlineStr">
        <is>
          <t>add</t>
        </is>
      </c>
      <c r="E7382" t="inlineStr">
        <is>
          <t>oslo.i18n</t>
        </is>
      </c>
      <c r="F7382" t="inlineStr">
        <is>
          <t>&gt;=2.1.0</t>
        </is>
      </c>
      <c r="G7382" t="inlineStr"/>
      <c r="H7382" t="inlineStr"/>
    </row>
    <row r="7383">
      <c r="A7383" t="inlineStr">
        <is>
          <t>python-troveclient</t>
        </is>
      </c>
      <c r="B7383" t="inlineStr">
        <is>
          <t>107b60147586209d67748a2a0fe4ea15bce832bb</t>
        </is>
      </c>
      <c r="C7383" t="inlineStr">
        <is>
          <t>2016-07-11 16:22:22+00:00</t>
        </is>
      </c>
      <c r="D7383" t="inlineStr">
        <is>
          <t>add</t>
        </is>
      </c>
      <c r="E7383" t="inlineStr">
        <is>
          <t>keystoneauth1</t>
        </is>
      </c>
      <c r="F7383" t="inlineStr">
        <is>
          <t>&gt;=2.7.0</t>
        </is>
      </c>
      <c r="G7383" t="inlineStr"/>
      <c r="H7383" t="inlineStr"/>
    </row>
    <row r="7384">
      <c r="A7384" t="inlineStr">
        <is>
          <t>python-troveclient</t>
        </is>
      </c>
      <c r="B7384" t="inlineStr">
        <is>
          <t>107b60147586209d67748a2a0fe4ea15bce832bb</t>
        </is>
      </c>
      <c r="C7384" t="inlineStr">
        <is>
          <t>2016-07-11 16:22:22+00:00</t>
        </is>
      </c>
      <c r="D7384" t="inlineStr">
        <is>
          <t>rem</t>
        </is>
      </c>
      <c r="E7384" t="inlineStr"/>
      <c r="F7384" t="inlineStr"/>
      <c r="G7384" t="inlineStr">
        <is>
          <t>python-keystoneclient</t>
        </is>
      </c>
      <c r="H7384" t="inlineStr">
        <is>
          <t>&gt;=1.6.0;!=2.1.0;!=1.8.0</t>
        </is>
      </c>
    </row>
    <row r="7385">
      <c r="A7385" t="inlineStr">
        <is>
          <t>python-troveclient</t>
        </is>
      </c>
      <c r="B7385" t="inlineStr">
        <is>
          <t>0affaf80cbde2f18904932844cb7d4ca456ce172</t>
        </is>
      </c>
      <c r="C7385" t="inlineStr">
        <is>
          <t>2016-08-25 13:22:36+00:00</t>
        </is>
      </c>
      <c r="D7385" t="inlineStr">
        <is>
          <t>verchange</t>
        </is>
      </c>
      <c r="E7385" t="inlineStr">
        <is>
          <t>oslo.utils</t>
        </is>
      </c>
      <c r="F7385" t="inlineStr">
        <is>
          <t>&gt;=3.16.0</t>
        </is>
      </c>
      <c r="G7385" t="inlineStr">
        <is>
          <t>oslo.utils</t>
        </is>
      </c>
      <c r="H7385" t="inlineStr">
        <is>
          <t>&gt;=3.14.0</t>
        </is>
      </c>
    </row>
    <row r="7386">
      <c r="A7386" t="inlineStr">
        <is>
          <t>python-troveclient</t>
        </is>
      </c>
      <c r="B7386" t="inlineStr">
        <is>
          <t>0affaf80cbde2f18904932844cb7d4ca456ce172</t>
        </is>
      </c>
      <c r="C7386" t="inlineStr">
        <is>
          <t>2016-08-25 13:22:36+00:00</t>
        </is>
      </c>
      <c r="D7386" t="inlineStr">
        <is>
          <t>verchange</t>
        </is>
      </c>
      <c r="E7386" t="inlineStr">
        <is>
          <t>keystoneauth1</t>
        </is>
      </c>
      <c r="F7386" t="inlineStr">
        <is>
          <t>&gt;=2.10.0</t>
        </is>
      </c>
      <c r="G7386" t="inlineStr">
        <is>
          <t>keystoneauth1</t>
        </is>
      </c>
      <c r="H7386" t="inlineStr">
        <is>
          <t>&gt;=2.7.0</t>
        </is>
      </c>
    </row>
    <row r="7387">
      <c r="A7387" t="inlineStr">
        <is>
          <t>python-troveclient</t>
        </is>
      </c>
      <c r="B7387" t="inlineStr">
        <is>
          <t>599171ade4475709ddd8544e7dfd7ee4ba4ba2a2</t>
        </is>
      </c>
      <c r="C7387" t="inlineStr">
        <is>
          <t>2016-08-30 17:33:00+00:00</t>
        </is>
      </c>
      <c r="D7387" t="inlineStr">
        <is>
          <t>add</t>
        </is>
      </c>
      <c r="E7387" t="inlineStr">
        <is>
          <t>python-mistralclient</t>
        </is>
      </c>
      <c r="F7387" t="inlineStr">
        <is>
          <t>&gt;=2.0.0</t>
        </is>
      </c>
      <c r="G7387" t="inlineStr"/>
      <c r="H7387" t="inlineStr"/>
    </row>
    <row r="7388">
      <c r="A7388" t="inlineStr">
        <is>
          <t>python-troveclient</t>
        </is>
      </c>
      <c r="B7388" t="inlineStr">
        <is>
          <t>f2435453f38210cd758d616c1bba5490cfb3ca99</t>
        </is>
      </c>
      <c r="C7388" t="inlineStr">
        <is>
          <t>2016-11-17 20:49:44+00:00</t>
        </is>
      </c>
      <c r="D7388" t="inlineStr">
        <is>
          <t>verchange</t>
        </is>
      </c>
      <c r="E7388" t="inlineStr">
        <is>
          <t>oslo.utils</t>
        </is>
      </c>
      <c r="F7388" t="inlineStr">
        <is>
          <t>&gt;=3.18.0</t>
        </is>
      </c>
      <c r="G7388" t="inlineStr">
        <is>
          <t>oslo.utils</t>
        </is>
      </c>
      <c r="H7388" t="inlineStr">
        <is>
          <t>&gt;=3.16.0</t>
        </is>
      </c>
    </row>
    <row r="7389">
      <c r="A7389" t="inlineStr">
        <is>
          <t>python-troveclient</t>
        </is>
      </c>
      <c r="B7389" t="inlineStr">
        <is>
          <t>f2435453f38210cd758d616c1bba5490cfb3ca99</t>
        </is>
      </c>
      <c r="C7389" t="inlineStr">
        <is>
          <t>2016-11-17 20:49:44+00:00</t>
        </is>
      </c>
      <c r="D7389" t="inlineStr">
        <is>
          <t>verchange</t>
        </is>
      </c>
      <c r="E7389" t="inlineStr">
        <is>
          <t>pbr</t>
        </is>
      </c>
      <c r="F7389" t="inlineStr">
        <is>
          <t>&gt;=1.8</t>
        </is>
      </c>
      <c r="G7389" t="inlineStr">
        <is>
          <t>pbr</t>
        </is>
      </c>
      <c r="H7389" t="inlineStr">
        <is>
          <t>&gt;=1.6</t>
        </is>
      </c>
    </row>
    <row r="7390">
      <c r="A7390" t="inlineStr">
        <is>
          <t>python-troveclient</t>
        </is>
      </c>
      <c r="B7390" t="inlineStr">
        <is>
          <t>f2435453f38210cd758d616c1bba5490cfb3ca99</t>
        </is>
      </c>
      <c r="C7390" t="inlineStr">
        <is>
          <t>2016-11-17 20:49:44+00:00</t>
        </is>
      </c>
      <c r="D7390" t="inlineStr">
        <is>
          <t>verchange</t>
        </is>
      </c>
      <c r="E7390" t="inlineStr">
        <is>
          <t>keystoneauth1</t>
        </is>
      </c>
      <c r="F7390" t="inlineStr">
        <is>
          <t>&gt;=2.14.0</t>
        </is>
      </c>
      <c r="G7390" t="inlineStr">
        <is>
          <t>keystoneauth1</t>
        </is>
      </c>
      <c r="H7390" t="inlineStr">
        <is>
          <t>&gt;=2.10.0</t>
        </is>
      </c>
    </row>
    <row r="7391">
      <c r="A7391" t="inlineStr">
        <is>
          <t>python-troveclient</t>
        </is>
      </c>
      <c r="B7391" t="inlineStr">
        <is>
          <t>f2435453f38210cd758d616c1bba5490cfb3ca99</t>
        </is>
      </c>
      <c r="C7391" t="inlineStr">
        <is>
          <t>2016-11-17 20:49:44+00:00</t>
        </is>
      </c>
      <c r="D7391" t="inlineStr">
        <is>
          <t>verchange</t>
        </is>
      </c>
      <c r="E7391" t="inlineStr">
        <is>
          <t>PrettyTable</t>
        </is>
      </c>
      <c r="F7391" t="inlineStr">
        <is>
          <t>&gt;=0.7.1;&lt;0.8</t>
        </is>
      </c>
      <c r="G7391" t="inlineStr">
        <is>
          <t>PrettyTable</t>
        </is>
      </c>
      <c r="H7391" t="inlineStr">
        <is>
          <t>&gt;=0.7;&lt;0.8</t>
        </is>
      </c>
    </row>
    <row r="7392">
      <c r="A7392" t="inlineStr">
        <is>
          <t>python-troveclient</t>
        </is>
      </c>
      <c r="B7392" t="inlineStr">
        <is>
          <t>f3d669600d885fdd2554110f8bebd03316333660</t>
        </is>
      </c>
      <c r="C7392" t="inlineStr">
        <is>
          <t>2016-11-28 00:42:38+00:00</t>
        </is>
      </c>
      <c r="D7392" t="inlineStr">
        <is>
          <t>verchange</t>
        </is>
      </c>
      <c r="E7392" t="inlineStr">
        <is>
          <t>oslo.utils</t>
        </is>
      </c>
      <c r="F7392" t="inlineStr">
        <is>
          <t>&gt;=2.0.0;!=2.6.0</t>
        </is>
      </c>
      <c r="G7392" t="inlineStr">
        <is>
          <t>oslo.utils</t>
        </is>
      </c>
      <c r="H7392" t="inlineStr">
        <is>
          <t>&gt;=2.0.0</t>
        </is>
      </c>
    </row>
    <row r="7393">
      <c r="A7393" t="inlineStr">
        <is>
          <t>python-troveclient</t>
        </is>
      </c>
      <c r="B7393" t="inlineStr">
        <is>
          <t>f3d669600d885fdd2554110f8bebd03316333660</t>
        </is>
      </c>
      <c r="C7393" t="inlineStr">
        <is>
          <t>2016-11-28 00:42:38+00:00</t>
        </is>
      </c>
      <c r="D7393" t="inlineStr">
        <is>
          <t>verchange</t>
        </is>
      </c>
      <c r="E7393" t="inlineStr">
        <is>
          <t>python-keystoneclient</t>
        </is>
      </c>
      <c r="F7393" t="inlineStr">
        <is>
          <t>&gt;=1.6.0;&lt;3.0.0;!=1.8.0</t>
        </is>
      </c>
      <c r="G7393" t="inlineStr">
        <is>
          <t>python-keystoneclient</t>
        </is>
      </c>
      <c r="H7393" t="inlineStr">
        <is>
          <t>&gt;=1.6.0</t>
        </is>
      </c>
    </row>
    <row r="7394">
      <c r="A7394" t="inlineStr">
        <is>
          <t>python-troveclient</t>
        </is>
      </c>
      <c r="B7394" t="inlineStr">
        <is>
          <t>f3d669600d885fdd2554110f8bebd03316333660</t>
        </is>
      </c>
      <c r="C7394" t="inlineStr">
        <is>
          <t>2016-11-28 00:42:38+00:00</t>
        </is>
      </c>
      <c r="D7394" t="inlineStr">
        <is>
          <t>verchange</t>
        </is>
      </c>
      <c r="E7394" t="inlineStr">
        <is>
          <t>Babel</t>
        </is>
      </c>
      <c r="F7394" t="inlineStr">
        <is>
          <t>!=2.3.3;!=2.3.2;!=2.3.0;!=2.3.1;&gt;=1.3</t>
        </is>
      </c>
      <c r="G7394" t="inlineStr">
        <is>
          <t>Babel</t>
        </is>
      </c>
      <c r="H7394" t="inlineStr">
        <is>
          <t>&gt;=1.3</t>
        </is>
      </c>
    </row>
    <row r="7395">
      <c r="A7395" t="inlineStr">
        <is>
          <t>python-troveclient</t>
        </is>
      </c>
      <c r="B7395" t="inlineStr">
        <is>
          <t>f3d669600d885fdd2554110f8bebd03316333660</t>
        </is>
      </c>
      <c r="C7395" t="inlineStr">
        <is>
          <t>2016-11-28 00:42:38+00:00</t>
        </is>
      </c>
      <c r="D7395" t="inlineStr">
        <is>
          <t>verchange</t>
        </is>
      </c>
      <c r="E7395" t="inlineStr">
        <is>
          <t>requests</t>
        </is>
      </c>
      <c r="F7395" t="inlineStr">
        <is>
          <t>&gt;=2.5.2;!=2.9.0;!=2.8.0</t>
        </is>
      </c>
      <c r="G7395" t="inlineStr">
        <is>
          <t>requests</t>
        </is>
      </c>
      <c r="H7395" t="inlineStr">
        <is>
          <t>&gt;=2.5.2</t>
        </is>
      </c>
    </row>
    <row r="7396">
      <c r="A7396" t="inlineStr">
        <is>
          <t>python-troveclient</t>
        </is>
      </c>
      <c r="B7396" t="inlineStr">
        <is>
          <t>f3d669600d885fdd2554110f8bebd03316333660</t>
        </is>
      </c>
      <c r="C7396" t="inlineStr">
        <is>
          <t>2016-11-28 00:42:38+00:00</t>
        </is>
      </c>
      <c r="D7396" t="inlineStr">
        <is>
          <t>verchange</t>
        </is>
      </c>
      <c r="E7396" t="inlineStr">
        <is>
          <t>pbr</t>
        </is>
      </c>
      <c r="F7396" t="inlineStr">
        <is>
          <t>&gt;=1.6</t>
        </is>
      </c>
      <c r="G7396" t="inlineStr">
        <is>
          <t>pbr</t>
        </is>
      </c>
      <c r="H7396" t="inlineStr">
        <is>
          <t>&gt;=1.6;&lt;2.0</t>
        </is>
      </c>
    </row>
    <row r="7397">
      <c r="A7397" t="inlineStr">
        <is>
          <t>python-troveclient</t>
        </is>
      </c>
      <c r="B7397" t="inlineStr">
        <is>
          <t>20eb0a4bd180d3137c7986cfb8065412746eed80</t>
        </is>
      </c>
      <c r="C7397" t="inlineStr">
        <is>
          <t>2016-12-15 20:06:54+00:00</t>
        </is>
      </c>
      <c r="D7397" t="inlineStr">
        <is>
          <t>verchange</t>
        </is>
      </c>
      <c r="E7397" t="inlineStr">
        <is>
          <t>requests</t>
        </is>
      </c>
      <c r="F7397" t="inlineStr">
        <is>
          <t>&gt;=2.10.0;!=2.12.2</t>
        </is>
      </c>
      <c r="G7397" t="inlineStr">
        <is>
          <t>requests</t>
        </is>
      </c>
      <c r="H7397" t="inlineStr">
        <is>
          <t>&gt;=2.10.0</t>
        </is>
      </c>
    </row>
    <row r="7398">
      <c r="A7398" t="inlineStr">
        <is>
          <t>python-troveclient</t>
        </is>
      </c>
      <c r="B7398" t="inlineStr">
        <is>
          <t>20eb0a4bd180d3137c7986cfb8065412746eed80</t>
        </is>
      </c>
      <c r="C7398" t="inlineStr">
        <is>
          <t>2016-12-15 20:06:54+00:00</t>
        </is>
      </c>
      <c r="D7398" t="inlineStr">
        <is>
          <t>verchange</t>
        </is>
      </c>
      <c r="E7398" t="inlineStr">
        <is>
          <t>python-swiftclient</t>
        </is>
      </c>
      <c r="F7398" t="inlineStr">
        <is>
          <t>&gt;=3.2.0</t>
        </is>
      </c>
      <c r="G7398" t="inlineStr">
        <is>
          <t>python-swiftclient</t>
        </is>
      </c>
      <c r="H7398" t="inlineStr">
        <is>
          <t>&gt;=2.2.0</t>
        </is>
      </c>
    </row>
    <row r="7399">
      <c r="A7399" t="inlineStr">
        <is>
          <t>python-troveclient</t>
        </is>
      </c>
      <c r="B7399" t="inlineStr">
        <is>
          <t>1ac7647c6f9ccf6b31bbc74f76d1d79eddd1b2ce</t>
        </is>
      </c>
      <c r="C7399" t="inlineStr">
        <is>
          <t>2017-01-26 13:53:48+00:00</t>
        </is>
      </c>
      <c r="D7399" t="inlineStr">
        <is>
          <t>verchange</t>
        </is>
      </c>
      <c r="E7399" t="inlineStr">
        <is>
          <t>keystoneauth1</t>
        </is>
      </c>
      <c r="F7399" t="inlineStr">
        <is>
          <t>&gt;=2.17.0</t>
        </is>
      </c>
      <c r="G7399" t="inlineStr">
        <is>
          <t>keystoneauth1</t>
        </is>
      </c>
      <c r="H7399" t="inlineStr">
        <is>
          <t>&gt;=2.14.0</t>
        </is>
      </c>
    </row>
    <row r="7400">
      <c r="A7400" t="inlineStr">
        <is>
          <t>python-troveclient</t>
        </is>
      </c>
      <c r="B7400" t="inlineStr">
        <is>
          <t>1ac7647c6f9ccf6b31bbc74f76d1d79eddd1b2ce</t>
        </is>
      </c>
      <c r="C7400" t="inlineStr">
        <is>
          <t>2017-01-26 13:53:48+00:00</t>
        </is>
      </c>
      <c r="D7400" t="inlineStr">
        <is>
          <t>add</t>
        </is>
      </c>
      <c r="E7400" t="inlineStr">
        <is>
          <t>osc-lib</t>
        </is>
      </c>
      <c r="F7400" t="inlineStr">
        <is>
          <t>&gt;=1.2.0</t>
        </is>
      </c>
      <c r="G7400" t="inlineStr"/>
      <c r="H7400" t="inlineStr"/>
    </row>
    <row r="7401">
      <c r="A7401" t="inlineStr">
        <is>
          <t>python-troveclient</t>
        </is>
      </c>
      <c r="B7401" t="inlineStr">
        <is>
          <t>d3bb6c32297bd72d9983b24e6a847360f88031fc</t>
        </is>
      </c>
      <c r="C7401" t="inlineStr">
        <is>
          <t>2017-04-13 14:23:00+00:00</t>
        </is>
      </c>
      <c r="D7401" t="inlineStr">
        <is>
          <t>verchange</t>
        </is>
      </c>
      <c r="E7401" t="inlineStr">
        <is>
          <t>oslo.utils</t>
        </is>
      </c>
      <c r="F7401" t="inlineStr">
        <is>
          <t>&gt;=3.20.0</t>
        </is>
      </c>
      <c r="G7401" t="inlineStr">
        <is>
          <t>oslo.utils</t>
        </is>
      </c>
      <c r="H7401" t="inlineStr">
        <is>
          <t>&gt;=3.18.0</t>
        </is>
      </c>
    </row>
    <row r="7402">
      <c r="A7402" t="inlineStr">
        <is>
          <t>python-troveclient</t>
        </is>
      </c>
      <c r="B7402" t="inlineStr">
        <is>
          <t>d3bb6c32297bd72d9983b24e6a847360f88031fc</t>
        </is>
      </c>
      <c r="C7402" t="inlineStr">
        <is>
          <t>2017-04-13 14:23:00+00:00</t>
        </is>
      </c>
      <c r="D7402" t="inlineStr">
        <is>
          <t>verchange</t>
        </is>
      </c>
      <c r="E7402" t="inlineStr">
        <is>
          <t>keystoneauth1</t>
        </is>
      </c>
      <c r="F7402" t="inlineStr">
        <is>
          <t>&gt;=2.18.0</t>
        </is>
      </c>
      <c r="G7402" t="inlineStr">
        <is>
          <t>keystoneauth1</t>
        </is>
      </c>
      <c r="H7402" t="inlineStr">
        <is>
          <t>&gt;=2.17.0</t>
        </is>
      </c>
    </row>
    <row r="7403">
      <c r="A7403" t="inlineStr">
        <is>
          <t>python-troveclient</t>
        </is>
      </c>
      <c r="B7403" t="inlineStr">
        <is>
          <t>d3bb6c32297bd72d9983b24e6a847360f88031fc</t>
        </is>
      </c>
      <c r="C7403" t="inlineStr">
        <is>
          <t>2017-04-13 14:23:00+00:00</t>
        </is>
      </c>
      <c r="D7403" t="inlineStr">
        <is>
          <t>verchange</t>
        </is>
      </c>
      <c r="E7403" t="inlineStr">
        <is>
          <t>Babel</t>
        </is>
      </c>
      <c r="F7403" t="inlineStr">
        <is>
          <t>&gt;=2.3.4;!=2.4.0</t>
        </is>
      </c>
      <c r="G7403" t="inlineStr">
        <is>
          <t>Babel</t>
        </is>
      </c>
      <c r="H7403" t="inlineStr">
        <is>
          <t>&gt;=2.3.4</t>
        </is>
      </c>
    </row>
    <row r="7404">
      <c r="A7404" t="inlineStr">
        <is>
          <t>python-troveclient</t>
        </is>
      </c>
      <c r="B7404" t="inlineStr">
        <is>
          <t>d3bb6c32297bd72d9983b24e6a847360f88031fc</t>
        </is>
      </c>
      <c r="C7404" t="inlineStr">
        <is>
          <t>2017-04-13 14:23:00+00:00</t>
        </is>
      </c>
      <c r="D7404" t="inlineStr">
        <is>
          <t>verchange</t>
        </is>
      </c>
      <c r="E7404" t="inlineStr">
        <is>
          <t>requests</t>
        </is>
      </c>
      <c r="F7404" t="inlineStr">
        <is>
          <t>!=2.13.0;&gt;=2.10.0;!=2.12.2</t>
        </is>
      </c>
      <c r="G7404" t="inlineStr">
        <is>
          <t>requests</t>
        </is>
      </c>
      <c r="H7404" t="inlineStr">
        <is>
          <t>&gt;=2.10.0;!=2.12.2</t>
        </is>
      </c>
    </row>
    <row r="7405">
      <c r="A7405" t="inlineStr">
        <is>
          <t>python-troveclient</t>
        </is>
      </c>
      <c r="B7405" t="inlineStr">
        <is>
          <t>d3bb6c32297bd72d9983b24e6a847360f88031fc</t>
        </is>
      </c>
      <c r="C7405" t="inlineStr">
        <is>
          <t>2017-04-13 14:23:00+00:00</t>
        </is>
      </c>
      <c r="D7405" t="inlineStr">
        <is>
          <t>verchange</t>
        </is>
      </c>
      <c r="E7405" t="inlineStr">
        <is>
          <t>pbr</t>
        </is>
      </c>
      <c r="F7405" t="inlineStr">
        <is>
          <t>&gt;=2.0.0;!=2.1.0</t>
        </is>
      </c>
      <c r="G7405" t="inlineStr">
        <is>
          <t>pbr</t>
        </is>
      </c>
      <c r="H7405" t="inlineStr">
        <is>
          <t>&gt;=1.8</t>
        </is>
      </c>
    </row>
    <row r="7406">
      <c r="A7406" t="inlineStr">
        <is>
          <t>python-troveclient</t>
        </is>
      </c>
      <c r="B7406" t="inlineStr">
        <is>
          <t>70da3725f4653084697d2fbbe42a997e87e0ed45</t>
        </is>
      </c>
      <c r="C7406" t="inlineStr">
        <is>
          <t>2017-06-07 22:00:43+00:00</t>
        </is>
      </c>
      <c r="D7406" t="inlineStr">
        <is>
          <t>verchange</t>
        </is>
      </c>
      <c r="E7406" t="inlineStr">
        <is>
          <t>osc-lib</t>
        </is>
      </c>
      <c r="F7406" t="inlineStr">
        <is>
          <t>&gt;=1.5.1</t>
        </is>
      </c>
      <c r="G7406" t="inlineStr">
        <is>
          <t>osc-lib</t>
        </is>
      </c>
      <c r="H7406" t="inlineStr">
        <is>
          <t>&gt;=1.2.0</t>
        </is>
      </c>
    </row>
    <row r="7407">
      <c r="A7407" t="inlineStr">
        <is>
          <t>python-troveclient</t>
        </is>
      </c>
      <c r="B7407" t="inlineStr">
        <is>
          <t>70da3725f4653084697d2fbbe42a997e87e0ed45</t>
        </is>
      </c>
      <c r="C7407" t="inlineStr">
        <is>
          <t>2017-06-07 22:00:43+00:00</t>
        </is>
      </c>
      <c r="D7407" t="inlineStr">
        <is>
          <t>verchange</t>
        </is>
      </c>
      <c r="E7407" t="inlineStr">
        <is>
          <t>oslo.i18n</t>
        </is>
      </c>
      <c r="F7407" t="inlineStr">
        <is>
          <t>&gt;=2.1.0;!=3.15.2</t>
        </is>
      </c>
      <c r="G7407" t="inlineStr">
        <is>
          <t>oslo.i18n</t>
        </is>
      </c>
      <c r="H7407" t="inlineStr">
        <is>
          <t>&gt;=2.1.0</t>
        </is>
      </c>
    </row>
    <row r="7408">
      <c r="A7408" t="inlineStr">
        <is>
          <t>python-troveclient</t>
        </is>
      </c>
      <c r="B7408" t="inlineStr">
        <is>
          <t>70da3725f4653084697d2fbbe42a997e87e0ed45</t>
        </is>
      </c>
      <c r="C7408" t="inlineStr">
        <is>
          <t>2017-06-07 22:00:43+00:00</t>
        </is>
      </c>
      <c r="D7408" t="inlineStr">
        <is>
          <t>verchange</t>
        </is>
      </c>
      <c r="E7408" t="inlineStr">
        <is>
          <t>python-mistralclient</t>
        </is>
      </c>
      <c r="F7408" t="inlineStr">
        <is>
          <t>&gt;=3.1.0</t>
        </is>
      </c>
      <c r="G7408" t="inlineStr">
        <is>
          <t>python-mistralclient</t>
        </is>
      </c>
      <c r="H7408" t="inlineStr">
        <is>
          <t>&gt;=2.0.0</t>
        </is>
      </c>
    </row>
    <row r="7409">
      <c r="A7409" t="inlineStr">
        <is>
          <t>python-troveclient</t>
        </is>
      </c>
      <c r="B7409" t="inlineStr">
        <is>
          <t>70da3725f4653084697d2fbbe42a997e87e0ed45</t>
        </is>
      </c>
      <c r="C7409" t="inlineStr">
        <is>
          <t>2017-06-07 22:00:43+00:00</t>
        </is>
      </c>
      <c r="D7409" t="inlineStr">
        <is>
          <t>verchange</t>
        </is>
      </c>
      <c r="E7409" t="inlineStr">
        <is>
          <t>keystoneauth1</t>
        </is>
      </c>
      <c r="F7409" t="inlineStr">
        <is>
          <t>&gt;=2.20.0</t>
        </is>
      </c>
      <c r="G7409" t="inlineStr">
        <is>
          <t>keystoneauth1</t>
        </is>
      </c>
      <c r="H7409" t="inlineStr">
        <is>
          <t>&gt;=2.18.0</t>
        </is>
      </c>
    </row>
    <row r="7410">
      <c r="A7410" t="inlineStr">
        <is>
          <t>python-troveclient</t>
        </is>
      </c>
      <c r="B7410" t="inlineStr">
        <is>
          <t>555ba5ed690027088358288c9b0252d5a58bdc0d</t>
        </is>
      </c>
      <c r="C7410" t="inlineStr">
        <is>
          <t>2017-07-26 01:40:30+00:00</t>
        </is>
      </c>
      <c r="D7410" t="inlineStr">
        <is>
          <t>verchange</t>
        </is>
      </c>
      <c r="E7410" t="inlineStr">
        <is>
          <t>requests</t>
        </is>
      </c>
      <c r="F7410" t="inlineStr">
        <is>
          <t>&gt;=2.14.2</t>
        </is>
      </c>
      <c r="G7410" t="inlineStr">
        <is>
          <t>requests</t>
        </is>
      </c>
      <c r="H7410" t="inlineStr">
        <is>
          <t>!=2.13.0;&gt;=2.10.0;!=2.12.2</t>
        </is>
      </c>
    </row>
    <row r="7411">
      <c r="A7411" t="inlineStr">
        <is>
          <t>python-troveclient</t>
        </is>
      </c>
      <c r="B7411" t="inlineStr">
        <is>
          <t>555ba5ed690027088358288c9b0252d5a58bdc0d</t>
        </is>
      </c>
      <c r="C7411" t="inlineStr">
        <is>
          <t>2017-07-26 01:40:30+00:00</t>
        </is>
      </c>
      <c r="D7411" t="inlineStr">
        <is>
          <t>verchange</t>
        </is>
      </c>
      <c r="E7411" t="inlineStr">
        <is>
          <t>keystoneauth1</t>
        </is>
      </c>
      <c r="F7411" t="inlineStr">
        <is>
          <t>&gt;=2.21.0</t>
        </is>
      </c>
      <c r="G7411" t="inlineStr">
        <is>
          <t>keystoneauth1</t>
        </is>
      </c>
      <c r="H7411" t="inlineStr">
        <is>
          <t>&gt;=2.20.0</t>
        </is>
      </c>
    </row>
    <row r="7412">
      <c r="A7412" t="inlineStr">
        <is>
          <t>python-troveclient</t>
        </is>
      </c>
      <c r="B7412" t="inlineStr">
        <is>
          <t>97dd5908f80ab7bb4b2e36c8bbf0c37739938439</t>
        </is>
      </c>
      <c r="C7412" t="inlineStr">
        <is>
          <t>2017-07-28 13:18:07+00:00</t>
        </is>
      </c>
      <c r="D7412" t="inlineStr">
        <is>
          <t>verchange</t>
        </is>
      </c>
      <c r="E7412" t="inlineStr">
        <is>
          <t>osc-lib</t>
        </is>
      </c>
      <c r="F7412" t="inlineStr">
        <is>
          <t>&gt;=1.7.0</t>
        </is>
      </c>
      <c r="G7412" t="inlineStr">
        <is>
          <t>osc-lib</t>
        </is>
      </c>
      <c r="H7412" t="inlineStr">
        <is>
          <t>&gt;=1.5.1</t>
        </is>
      </c>
    </row>
    <row r="7413">
      <c r="A7413" t="inlineStr">
        <is>
          <t>python-troveclient</t>
        </is>
      </c>
      <c r="B7413" t="inlineStr">
        <is>
          <t>97dd5908f80ab7bb4b2e36c8bbf0c37739938439</t>
        </is>
      </c>
      <c r="C7413" t="inlineStr">
        <is>
          <t>2017-07-28 13:18:07+00:00</t>
        </is>
      </c>
      <c r="D7413" t="inlineStr">
        <is>
          <t>verchange</t>
        </is>
      </c>
      <c r="E7413" t="inlineStr">
        <is>
          <t>keystoneauth1</t>
        </is>
      </c>
      <c r="F7413" t="inlineStr">
        <is>
          <t>&gt;=3.1.0</t>
        </is>
      </c>
      <c r="G7413" t="inlineStr">
        <is>
          <t>keystoneauth1</t>
        </is>
      </c>
      <c r="H7413" t="inlineStr">
        <is>
          <t>&gt;=2.21.0</t>
        </is>
      </c>
    </row>
    <row r="7414">
      <c r="A7414" t="inlineStr">
        <is>
          <t>python-troveclient</t>
        </is>
      </c>
      <c r="B7414" t="inlineStr">
        <is>
          <t>e30e8db7e7e79e6409c22d4ea8c80e0ff5cc4672</t>
        </is>
      </c>
      <c r="C7414" t="inlineStr">
        <is>
          <t>2018-01-23 20:19:52+00:00</t>
        </is>
      </c>
      <c r="D7414" t="inlineStr">
        <is>
          <t>verchange</t>
        </is>
      </c>
      <c r="E7414" t="inlineStr">
        <is>
          <t>six</t>
        </is>
      </c>
      <c r="F7414" t="inlineStr">
        <is>
          <t>&gt;=1.10.0</t>
        </is>
      </c>
      <c r="G7414" t="inlineStr">
        <is>
          <t>six</t>
        </is>
      </c>
      <c r="H7414" t="inlineStr">
        <is>
          <t>&gt;=1.9.0</t>
        </is>
      </c>
    </row>
    <row r="7415">
      <c r="A7415" t="inlineStr">
        <is>
          <t>python-troveclient</t>
        </is>
      </c>
      <c r="B7415" t="inlineStr">
        <is>
          <t>e30e8db7e7e79e6409c22d4ea8c80e0ff5cc4672</t>
        </is>
      </c>
      <c r="C7415" t="inlineStr">
        <is>
          <t>2018-01-23 20:19:52+00:00</t>
        </is>
      </c>
      <c r="D7415" t="inlineStr">
        <is>
          <t>verchange</t>
        </is>
      </c>
      <c r="E7415" t="inlineStr">
        <is>
          <t>oslo.utils</t>
        </is>
      </c>
      <c r="F7415" t="inlineStr">
        <is>
          <t>&gt;=3.33.0</t>
        </is>
      </c>
      <c r="G7415" t="inlineStr">
        <is>
          <t>oslo.utils</t>
        </is>
      </c>
      <c r="H7415" t="inlineStr">
        <is>
          <t>&gt;=3.20.0</t>
        </is>
      </c>
    </row>
    <row r="7416">
      <c r="A7416" t="inlineStr">
        <is>
          <t>python-troveclient</t>
        </is>
      </c>
      <c r="B7416" t="inlineStr">
        <is>
          <t>e30e8db7e7e79e6409c22d4ea8c80e0ff5cc4672</t>
        </is>
      </c>
      <c r="C7416" t="inlineStr">
        <is>
          <t>2018-01-23 20:19:52+00:00</t>
        </is>
      </c>
      <c r="D7416" t="inlineStr">
        <is>
          <t>verchange</t>
        </is>
      </c>
      <c r="E7416" t="inlineStr">
        <is>
          <t>keystoneauth1</t>
        </is>
      </c>
      <c r="F7416" t="inlineStr">
        <is>
          <t>&gt;=3.3.0</t>
        </is>
      </c>
      <c r="G7416" t="inlineStr">
        <is>
          <t>keystoneauth1</t>
        </is>
      </c>
      <c r="H7416" t="inlineStr">
        <is>
          <t>&gt;=3.1.0</t>
        </is>
      </c>
    </row>
    <row r="7417">
      <c r="A7417" t="inlineStr">
        <is>
          <t>python-troveclient</t>
        </is>
      </c>
      <c r="B7417" t="inlineStr">
        <is>
          <t>e30e8db7e7e79e6409c22d4ea8c80e0ff5cc4672</t>
        </is>
      </c>
      <c r="C7417" t="inlineStr">
        <is>
          <t>2018-01-23 20:19:52+00:00</t>
        </is>
      </c>
      <c r="D7417" t="inlineStr">
        <is>
          <t>verchange</t>
        </is>
      </c>
      <c r="E7417" t="inlineStr">
        <is>
          <t>osc-lib</t>
        </is>
      </c>
      <c r="F7417" t="inlineStr">
        <is>
          <t>&gt;=1.8.0</t>
        </is>
      </c>
      <c r="G7417" t="inlineStr">
        <is>
          <t>osc-lib</t>
        </is>
      </c>
      <c r="H7417" t="inlineStr">
        <is>
          <t>&gt;=1.7.0</t>
        </is>
      </c>
    </row>
    <row r="7418">
      <c r="A7418" t="inlineStr">
        <is>
          <t>python-troveclient</t>
        </is>
      </c>
      <c r="B7418" t="inlineStr">
        <is>
          <t>e30e8db7e7e79e6409c22d4ea8c80e0ff5cc4672</t>
        </is>
      </c>
      <c r="C7418" t="inlineStr">
        <is>
          <t>2018-01-23 20:19:52+00:00</t>
        </is>
      </c>
      <c r="D7418" t="inlineStr">
        <is>
          <t>verchange</t>
        </is>
      </c>
      <c r="E7418" t="inlineStr">
        <is>
          <t>simplejson</t>
        </is>
      </c>
      <c r="F7418" t="inlineStr">
        <is>
          <t>&gt;=3.5.1</t>
        </is>
      </c>
      <c r="G7418" t="inlineStr">
        <is>
          <t>simplejson</t>
        </is>
      </c>
      <c r="H7418" t="inlineStr">
        <is>
          <t>&gt;=2.2.0</t>
        </is>
      </c>
    </row>
    <row r="7419">
      <c r="A7419" t="inlineStr">
        <is>
          <t>python-troveclient</t>
        </is>
      </c>
      <c r="B7419" t="inlineStr">
        <is>
          <t>e30e8db7e7e79e6409c22d4ea8c80e0ff5cc4672</t>
        </is>
      </c>
      <c r="C7419" t="inlineStr">
        <is>
          <t>2018-01-23 20:19:52+00:00</t>
        </is>
      </c>
      <c r="D7419" t="inlineStr">
        <is>
          <t>verchange</t>
        </is>
      </c>
      <c r="E7419" t="inlineStr">
        <is>
          <t>oslo.i18n</t>
        </is>
      </c>
      <c r="F7419" t="inlineStr">
        <is>
          <t>&gt;=3.15.3</t>
        </is>
      </c>
      <c r="G7419" t="inlineStr">
        <is>
          <t>oslo.i18n</t>
        </is>
      </c>
      <c r="H7419" t="inlineStr">
        <is>
          <t>&gt;=2.1.0;!=3.15.2</t>
        </is>
      </c>
    </row>
    <row r="7420">
      <c r="A7420" t="inlineStr">
        <is>
          <t>python-troveclient</t>
        </is>
      </c>
      <c r="B7420" t="inlineStr">
        <is>
          <t>1dd0c2e26f426f05a9efc7110f359ba9554a7bf9</t>
        </is>
      </c>
      <c r="C7420" t="inlineStr">
        <is>
          <t>2018-04-19 14:27:36+00:00</t>
        </is>
      </c>
      <c r="D7420" t="inlineStr">
        <is>
          <t>verchange</t>
        </is>
      </c>
      <c r="E7420" t="inlineStr">
        <is>
          <t>python-mistralclient</t>
        </is>
      </c>
      <c r="F7420" t="inlineStr">
        <is>
          <t>&gt;=3.1.0;!=3.2.0</t>
        </is>
      </c>
      <c r="G7420" t="inlineStr">
        <is>
          <t>python-mistralclient</t>
        </is>
      </c>
      <c r="H7420" t="inlineStr">
        <is>
          <t>&gt;=3.1.0</t>
        </is>
      </c>
    </row>
    <row r="7421">
      <c r="A7421" t="inlineStr">
        <is>
          <t>python-troveclient</t>
        </is>
      </c>
      <c r="B7421" t="inlineStr">
        <is>
          <t>1dd0c2e26f426f05a9efc7110f359ba9554a7bf9</t>
        </is>
      </c>
      <c r="C7421" t="inlineStr">
        <is>
          <t>2018-04-19 14:27:36+00:00</t>
        </is>
      </c>
      <c r="D7421" t="inlineStr">
        <is>
          <t>verchange</t>
        </is>
      </c>
      <c r="E7421" t="inlineStr">
        <is>
          <t>keystoneauth1</t>
        </is>
      </c>
      <c r="F7421" t="inlineStr">
        <is>
          <t>&gt;=3.4.0</t>
        </is>
      </c>
      <c r="G7421" t="inlineStr">
        <is>
          <t>keystoneauth1</t>
        </is>
      </c>
      <c r="H7421" t="inlineStr">
        <is>
          <t>&gt;=3.3.0</t>
        </is>
      </c>
    </row>
    <row r="7422">
      <c r="A7422" t="inlineStr">
        <is>
          <t>python-troveclient</t>
        </is>
      </c>
      <c r="B7422" t="inlineStr">
        <is>
          <t>1dd0c2e26f426f05a9efc7110f359ba9554a7bf9</t>
        </is>
      </c>
      <c r="C7422" t="inlineStr">
        <is>
          <t>2018-04-19 14:27:36+00:00</t>
        </is>
      </c>
      <c r="D7422" t="inlineStr">
        <is>
          <t>verchange</t>
        </is>
      </c>
      <c r="E7422" t="inlineStr">
        <is>
          <t>PrettyTable</t>
        </is>
      </c>
      <c r="F7422" t="inlineStr">
        <is>
          <t>&gt;=0.7.2;&lt;0.8</t>
        </is>
      </c>
      <c r="G7422" t="inlineStr">
        <is>
          <t>PrettyTable</t>
        </is>
      </c>
      <c r="H7422" t="inlineStr">
        <is>
          <t>&gt;=0.7.1;&lt;0.8</t>
        </is>
      </c>
    </row>
    <row r="7423">
      <c r="A7423" t="inlineStr">
        <is>
          <t>python-troveclient</t>
        </is>
      </c>
      <c r="B7423" t="inlineStr">
        <is>
          <t>8b892239dcc012d833ea4fb95d4bfd7db6ae7869</t>
        </is>
      </c>
      <c r="C7423" t="inlineStr">
        <is>
          <t>2020-11-30 11:01:16+00:00</t>
        </is>
      </c>
      <c r="D7423" t="inlineStr">
        <is>
          <t>rem</t>
        </is>
      </c>
      <c r="E7423" t="inlineStr"/>
      <c r="F7423" t="inlineStr"/>
      <c r="G7423" t="inlineStr">
        <is>
          <t>Babel</t>
        </is>
      </c>
      <c r="H7423" t="inlineStr">
        <is>
          <t>&gt;=2.3.4;!=2.4.0</t>
        </is>
      </c>
    </row>
    <row r="7424">
      <c r="A7424" t="inlineStr">
        <is>
          <t>python-troveclient</t>
        </is>
      </c>
      <c r="B7424" t="inlineStr">
        <is>
          <t>8b892239dcc012d833ea4fb95d4bfd7db6ae7869</t>
        </is>
      </c>
      <c r="C7424" t="inlineStr">
        <is>
          <t>2020-11-30 11:01:16+00:00</t>
        </is>
      </c>
      <c r="D7424" t="inlineStr">
        <is>
          <t>rem</t>
        </is>
      </c>
      <c r="E7424" t="inlineStr"/>
      <c r="F7424" t="inlineStr"/>
      <c r="G7424" t="inlineStr">
        <is>
          <t>six</t>
        </is>
      </c>
      <c r="H7424" t="inlineStr">
        <is>
          <t>&gt;=1.10.0</t>
        </is>
      </c>
    </row>
    <row r="7425">
      <c r="A7425" t="inlineStr">
        <is>
          <t>Trimmer</t>
        </is>
      </c>
      <c r="B7425" t="inlineStr">
        <is>
          <t>ba3db4f045eb47d1e67910c0253abf5babfd02d4</t>
        </is>
      </c>
      <c r="C7425" t="inlineStr">
        <is>
          <t>2017-03-08 23:51:40+00:00</t>
        </is>
      </c>
      <c r="D7425" t="inlineStr">
        <is>
          <t>add</t>
        </is>
      </c>
      <c r="E7425" t="inlineStr">
        <is>
          <t>flake8</t>
        </is>
      </c>
      <c r="F7425" t="inlineStr"/>
      <c r="G7425" t="inlineStr"/>
      <c r="H7425" t="inlineStr"/>
    </row>
    <row r="7426">
      <c r="A7426" t="inlineStr">
        <is>
          <t>Trimmer</t>
        </is>
      </c>
      <c r="B7426" t="inlineStr">
        <is>
          <t>ba3db4f045eb47d1e67910c0253abf5babfd02d4</t>
        </is>
      </c>
      <c r="C7426" t="inlineStr">
        <is>
          <t>2017-03-08 23:51:40+00:00</t>
        </is>
      </c>
      <c r="D7426" t="inlineStr">
        <is>
          <t>add</t>
        </is>
      </c>
      <c r="E7426" t="inlineStr">
        <is>
          <t>flake8_docstrings</t>
        </is>
      </c>
      <c r="F7426" t="inlineStr"/>
      <c r="G7426" t="inlineStr"/>
      <c r="H7426" t="inlineStr"/>
    </row>
    <row r="7427">
      <c r="A7427" t="inlineStr">
        <is>
          <t>Trimmer</t>
        </is>
      </c>
      <c r="B7427" t="inlineStr">
        <is>
          <t>64d521608cad972188d509266fb81d83bdfb6e29</t>
        </is>
      </c>
      <c r="C7427" t="inlineStr">
        <is>
          <t>2017-03-09 01:45:44+00:00</t>
        </is>
      </c>
      <c r="D7427" t="inlineStr">
        <is>
          <t>add</t>
        </is>
      </c>
      <c r="E7427" t="inlineStr">
        <is>
          <t>pytest</t>
        </is>
      </c>
      <c r="F7427" t="inlineStr"/>
      <c r="G7427" t="inlineStr"/>
      <c r="H7427" t="inlineStr"/>
    </row>
    <row r="7428">
      <c r="A7428" t="inlineStr">
        <is>
          <t>Trimmer</t>
        </is>
      </c>
      <c r="B7428" t="inlineStr">
        <is>
          <t>ad61194eff4877f13f17d15231e8416646bfcb0d</t>
        </is>
      </c>
      <c r="C7428" t="inlineStr">
        <is>
          <t>2017-05-02 21:20:35+00:00</t>
        </is>
      </c>
      <c r="D7428" t="inlineStr">
        <is>
          <t>rem</t>
        </is>
      </c>
      <c r="E7428" t="inlineStr"/>
      <c r="F7428" t="inlineStr"/>
      <c r="G7428" t="inlineStr">
        <is>
          <t>flake8_docstrings</t>
        </is>
      </c>
      <c r="H7428" t="inlineStr"/>
    </row>
    <row r="7429">
      <c r="A7429" t="inlineStr">
        <is>
          <t>Trimmer</t>
        </is>
      </c>
      <c r="B7429" t="inlineStr">
        <is>
          <t>ed0d0c65cb9a3d7f38c566e7eb8868cab22c0d8b</t>
        </is>
      </c>
      <c r="C7429" t="inlineStr">
        <is>
          <t>2017-12-24 22:17:14+00:00</t>
        </is>
      </c>
      <c r="D7429" t="inlineStr">
        <is>
          <t>verchange</t>
        </is>
      </c>
      <c r="E7429" t="inlineStr">
        <is>
          <t>pytest</t>
        </is>
      </c>
      <c r="F7429">
        <f>=3.2.3</f>
        <v/>
      </c>
      <c r="G7429" t="inlineStr">
        <is>
          <t>pytest</t>
        </is>
      </c>
      <c r="H7429" t="inlineStr"/>
    </row>
    <row r="7430">
      <c r="A7430" t="inlineStr">
        <is>
          <t>Trimmer</t>
        </is>
      </c>
      <c r="B7430" t="inlineStr">
        <is>
          <t>599049339a7fa12c37c4189ed6e894d84f96b025</t>
        </is>
      </c>
      <c r="C7430" t="inlineStr">
        <is>
          <t>2018-10-26 20:04:50+00:00</t>
        </is>
      </c>
      <c r="D7430" t="inlineStr">
        <is>
          <t>verchange</t>
        </is>
      </c>
      <c r="E7430" t="inlineStr">
        <is>
          <t>pytest</t>
        </is>
      </c>
      <c r="F7430">
        <f>=3.6.4</f>
        <v/>
      </c>
      <c r="G7430" t="inlineStr">
        <is>
          <t>pytest</t>
        </is>
      </c>
      <c r="H7430">
        <f>=3.2.3</f>
        <v/>
      </c>
    </row>
    <row r="7431">
      <c r="A7431" t="inlineStr">
        <is>
          <t>Trimmer</t>
        </is>
      </c>
      <c r="B7431" t="inlineStr">
        <is>
          <t>599049339a7fa12c37c4189ed6e894d84f96b025</t>
        </is>
      </c>
      <c r="C7431" t="inlineStr">
        <is>
          <t>2018-10-26 20:04:50+00:00</t>
        </is>
      </c>
      <c r="D7431" t="inlineStr">
        <is>
          <t>verchange</t>
        </is>
      </c>
      <c r="E7431" t="inlineStr">
        <is>
          <t>flake8</t>
        </is>
      </c>
      <c r="F7431">
        <f>=3.4.1</f>
        <v/>
      </c>
      <c r="G7431" t="inlineStr">
        <is>
          <t>flake8</t>
        </is>
      </c>
      <c r="H7431" t="inlineStr"/>
    </row>
    <row r="7432">
      <c r="A7432" t="inlineStr">
        <is>
          <t>pyhydroquebec</t>
        </is>
      </c>
      <c r="B7432" t="inlineStr">
        <is>
          <t>e42babf446925991a9b9ddb8a041748ff64de171</t>
        </is>
      </c>
      <c r="C7432" t="inlineStr">
        <is>
          <t>2017-11-21 22:21:33+00:00</t>
        </is>
      </c>
      <c r="D7432" t="inlineStr">
        <is>
          <t>add</t>
        </is>
      </c>
      <c r="E7432" t="inlineStr">
        <is>
          <t>aiohttp</t>
        </is>
      </c>
      <c r="F7432" t="inlineStr"/>
      <c r="G7432" t="inlineStr"/>
      <c r="H7432" t="inlineStr"/>
    </row>
    <row r="7433">
      <c r="A7433" t="inlineStr">
        <is>
          <t>pyhydroquebec</t>
        </is>
      </c>
      <c r="B7433" t="inlineStr">
        <is>
          <t>e42babf446925991a9b9ddb8a041748ff64de171</t>
        </is>
      </c>
      <c r="C7433" t="inlineStr">
        <is>
          <t>2017-11-21 22:21:33+00:00</t>
        </is>
      </c>
      <c r="D7433" t="inlineStr">
        <is>
          <t>rem</t>
        </is>
      </c>
      <c r="E7433" t="inlineStr"/>
      <c r="F7433" t="inlineStr"/>
      <c r="G7433" t="inlineStr">
        <is>
          <t>requests</t>
        </is>
      </c>
      <c r="H7433" t="inlineStr"/>
    </row>
    <row r="7434">
      <c r="A7434" t="inlineStr">
        <is>
          <t>pyhydroquebec</t>
        </is>
      </c>
      <c r="B7434" t="inlineStr">
        <is>
          <t>4ea1374a63944413889c147d91961eda0605d4fd</t>
        </is>
      </c>
      <c r="C7434" t="inlineStr">
        <is>
          <t>2018-12-01 21:55:56+00:00</t>
        </is>
      </c>
      <c r="D7434" t="inlineStr">
        <is>
          <t>add</t>
        </is>
      </c>
      <c r="E7434" t="inlineStr">
        <is>
          <t>python-dateutil</t>
        </is>
      </c>
      <c r="F7434" t="inlineStr"/>
      <c r="G7434" t="inlineStr"/>
      <c r="H7434" t="inlineStr"/>
    </row>
    <row r="7435">
      <c r="A7435" t="inlineStr">
        <is>
          <t>automated-ebs-snapshots</t>
        </is>
      </c>
      <c r="B7435" t="inlineStr">
        <is>
          <t>10c8af49cd323ba82d55b246e701788f95a7f501</t>
        </is>
      </c>
      <c r="C7435" t="inlineStr">
        <is>
          <t>2014-06-25 06:28:51+00:00</t>
        </is>
      </c>
      <c r="D7435" t="inlineStr">
        <is>
          <t>verchange</t>
        </is>
      </c>
      <c r="E7435" t="inlineStr">
        <is>
          <t>boto</t>
        </is>
      </c>
      <c r="F7435" t="inlineStr">
        <is>
          <t>&gt;=2.29.1</t>
        </is>
      </c>
      <c r="G7435" t="inlineStr">
        <is>
          <t>boto</t>
        </is>
      </c>
      <c r="H7435" t="inlineStr">
        <is>
          <t>&gt;=2.23.0</t>
        </is>
      </c>
    </row>
    <row r="7436">
      <c r="A7436" t="inlineStr">
        <is>
          <t>freezer-dr</t>
        </is>
      </c>
      <c r="B7436" t="inlineStr">
        <is>
          <t>170d63ae764aa44845aec08013e7d7c6a2b08053</t>
        </is>
      </c>
      <c r="C7436" t="inlineStr">
        <is>
          <t>2017-02-22 13:39:10+00:00</t>
        </is>
      </c>
      <c r="D7436" t="inlineStr">
        <is>
          <t>verchange</t>
        </is>
      </c>
      <c r="E7436" t="inlineStr">
        <is>
          <t>oslo.utils</t>
        </is>
      </c>
      <c r="F7436" t="inlineStr">
        <is>
          <t>&gt;=3.18.0</t>
        </is>
      </c>
      <c r="G7436" t="inlineStr">
        <is>
          <t>oslo.utils</t>
        </is>
      </c>
      <c r="H7436" t="inlineStr">
        <is>
          <t>&gt;=3.16.0</t>
        </is>
      </c>
    </row>
    <row r="7437">
      <c r="A7437" t="inlineStr">
        <is>
          <t>freezer-dr</t>
        </is>
      </c>
      <c r="B7437" t="inlineStr">
        <is>
          <t>170d63ae764aa44845aec08013e7d7c6a2b08053</t>
        </is>
      </c>
      <c r="C7437" t="inlineStr">
        <is>
          <t>2017-02-22 13:39:10+00:00</t>
        </is>
      </c>
      <c r="D7437" t="inlineStr">
        <is>
          <t>verchange</t>
        </is>
      </c>
      <c r="E7437" t="inlineStr">
        <is>
          <t>oslo.config</t>
        </is>
      </c>
      <c r="F7437" t="inlineStr">
        <is>
          <t>&gt;=3.14.0;!=3.18.0</t>
        </is>
      </c>
      <c r="G7437" t="inlineStr">
        <is>
          <t>oslo.config</t>
        </is>
      </c>
      <c r="H7437" t="inlineStr">
        <is>
          <t>&gt;=3.14.0</t>
        </is>
      </c>
    </row>
    <row r="7438">
      <c r="A7438" t="inlineStr">
        <is>
          <t>freezer-dr</t>
        </is>
      </c>
      <c r="B7438" t="inlineStr">
        <is>
          <t>170d63ae764aa44845aec08013e7d7c6a2b08053</t>
        </is>
      </c>
      <c r="C7438" t="inlineStr">
        <is>
          <t>2017-02-22 13:39:10+00:00</t>
        </is>
      </c>
      <c r="D7438" t="inlineStr">
        <is>
          <t>verchange</t>
        </is>
      </c>
      <c r="E7438" t="inlineStr">
        <is>
          <t>python-novaclient</t>
        </is>
      </c>
      <c r="F7438" t="inlineStr">
        <is>
          <t>!=7.0.0;&gt;=6.0.0</t>
        </is>
      </c>
      <c r="G7438" t="inlineStr">
        <is>
          <t>python-novaclient</t>
        </is>
      </c>
      <c r="H7438" t="inlineStr">
        <is>
          <t>!=2.33.0;&gt;=2.29.0</t>
        </is>
      </c>
    </row>
    <row r="7439">
      <c r="A7439" t="inlineStr">
        <is>
          <t>freezer-dr</t>
        </is>
      </c>
      <c r="B7439" t="inlineStr">
        <is>
          <t>170d63ae764aa44845aec08013e7d7c6a2b08053</t>
        </is>
      </c>
      <c r="C7439" t="inlineStr">
        <is>
          <t>2017-02-22 13:39:10+00:00</t>
        </is>
      </c>
      <c r="D7439" t="inlineStr">
        <is>
          <t>verchange</t>
        </is>
      </c>
      <c r="E7439" t="inlineStr">
        <is>
          <t>python-keystoneclient</t>
        </is>
      </c>
      <c r="F7439" t="inlineStr">
        <is>
          <t>&gt;=3.8.0</t>
        </is>
      </c>
      <c r="G7439" t="inlineStr">
        <is>
          <t>python-keystoneclient</t>
        </is>
      </c>
      <c r="H7439" t="inlineStr">
        <is>
          <t>&gt;=2.0.0;!=2.1.0</t>
        </is>
      </c>
    </row>
    <row r="7440">
      <c r="A7440" t="inlineStr">
        <is>
          <t>freezer-dr</t>
        </is>
      </c>
      <c r="B7440" t="inlineStr">
        <is>
          <t>170d63ae764aa44845aec08013e7d7c6a2b08053</t>
        </is>
      </c>
      <c r="C7440" t="inlineStr">
        <is>
          <t>2017-02-22 13:39:10+00:00</t>
        </is>
      </c>
      <c r="D7440" t="inlineStr">
        <is>
          <t>verchange</t>
        </is>
      </c>
      <c r="E7440" t="inlineStr">
        <is>
          <t>pbr</t>
        </is>
      </c>
      <c r="F7440" t="inlineStr">
        <is>
          <t>&gt;=1.8</t>
        </is>
      </c>
      <c r="G7440" t="inlineStr">
        <is>
          <t>pbr</t>
        </is>
      </c>
      <c r="H7440" t="inlineStr">
        <is>
          <t>&gt;=1.6</t>
        </is>
      </c>
    </row>
    <row r="7441">
      <c r="A7441" t="inlineStr">
        <is>
          <t>freezer-dr</t>
        </is>
      </c>
      <c r="B7441" t="inlineStr">
        <is>
          <t>170d63ae764aa44845aec08013e7d7c6a2b08053</t>
        </is>
      </c>
      <c r="C7441" t="inlineStr">
        <is>
          <t>2017-02-22 13:39:10+00:00</t>
        </is>
      </c>
      <c r="D7441" t="inlineStr">
        <is>
          <t>verchange</t>
        </is>
      </c>
      <c r="E7441" t="inlineStr">
        <is>
          <t>Jinja2</t>
        </is>
      </c>
      <c r="F7441" t="inlineStr">
        <is>
          <t>!=2.9.3;&gt;=2.8;!=2.9.2;!=2.9.1;!=2.9.4;!=2.9.0</t>
        </is>
      </c>
      <c r="G7441" t="inlineStr">
        <is>
          <t>Jinja2</t>
        </is>
      </c>
      <c r="H7441" t="inlineStr">
        <is>
          <t>&gt;=2.8</t>
        </is>
      </c>
    </row>
    <row r="7442">
      <c r="A7442" t="inlineStr">
        <is>
          <t>freezer-dr</t>
        </is>
      </c>
      <c r="B7442" t="inlineStr">
        <is>
          <t>170d63ae764aa44845aec08013e7d7c6a2b08053</t>
        </is>
      </c>
      <c r="C7442" t="inlineStr">
        <is>
          <t>2017-02-22 13:39:10+00:00</t>
        </is>
      </c>
      <c r="D7442" t="inlineStr">
        <is>
          <t>verchange</t>
        </is>
      </c>
      <c r="E7442" t="inlineStr">
        <is>
          <t>PyYAML</t>
        </is>
      </c>
      <c r="F7442" t="inlineStr">
        <is>
          <t>&gt;=3.10.0</t>
        </is>
      </c>
      <c r="G7442" t="inlineStr">
        <is>
          <t>PyYAML</t>
        </is>
      </c>
      <c r="H7442" t="inlineStr">
        <is>
          <t>&gt;=3.1.0</t>
        </is>
      </c>
    </row>
    <row r="7443">
      <c r="A7443" t="inlineStr">
        <is>
          <t>freezer-dr</t>
        </is>
      </c>
      <c r="B7443" t="inlineStr">
        <is>
          <t>170d63ae764aa44845aec08013e7d7c6a2b08053</t>
        </is>
      </c>
      <c r="C7443" t="inlineStr">
        <is>
          <t>2017-02-22 13:39:10+00:00</t>
        </is>
      </c>
      <c r="D7443" t="inlineStr">
        <is>
          <t>verchange</t>
        </is>
      </c>
      <c r="E7443" t="inlineStr">
        <is>
          <t>oslo.log</t>
        </is>
      </c>
      <c r="F7443" t="inlineStr">
        <is>
          <t>&gt;=3.11.0</t>
        </is>
      </c>
      <c r="G7443" t="inlineStr">
        <is>
          <t>oslo.log</t>
        </is>
      </c>
      <c r="H7443" t="inlineStr">
        <is>
          <t>&gt;=1.14.0</t>
        </is>
      </c>
    </row>
    <row r="7444">
      <c r="A7444" t="inlineStr">
        <is>
          <t>freezer-dr</t>
        </is>
      </c>
      <c r="B7444" t="inlineStr">
        <is>
          <t>170d63ae764aa44845aec08013e7d7c6a2b08053</t>
        </is>
      </c>
      <c r="C7444" t="inlineStr">
        <is>
          <t>2017-02-22 13:39:10+00:00</t>
        </is>
      </c>
      <c r="D7444" t="inlineStr">
        <is>
          <t>add</t>
        </is>
      </c>
      <c r="E7444" t="inlineStr">
        <is>
          <t>python-monascaclient</t>
        </is>
      </c>
      <c r="F7444" t="inlineStr">
        <is>
          <t>&gt;=1.1.0</t>
        </is>
      </c>
      <c r="G7444" t="inlineStr"/>
      <c r="H7444" t="inlineStr"/>
    </row>
    <row r="7445">
      <c r="A7445" t="inlineStr">
        <is>
          <t>freezer-dr</t>
        </is>
      </c>
      <c r="B7445" t="inlineStr">
        <is>
          <t>44e6f2be51db4edea96b77f3e622caee7f79e269</t>
        </is>
      </c>
      <c r="C7445" t="inlineStr">
        <is>
          <t>2017-08-30 11:06:00+00:00</t>
        </is>
      </c>
      <c r="D7445" t="inlineStr">
        <is>
          <t>verchange</t>
        </is>
      </c>
      <c r="E7445" t="inlineStr">
        <is>
          <t>Jinja2</t>
        </is>
      </c>
      <c r="F7445" t="inlineStr">
        <is>
          <t>!=2.9.3;&gt;=2.8;!=2.9.2;!=2.9.1;!=2.9.4;!=2.9.0</t>
        </is>
      </c>
      <c r="G7445" t="inlineStr">
        <is>
          <t>Jinja2</t>
        </is>
      </c>
      <c r="H7445" t="inlineStr">
        <is>
          <t>!=2.9.3;&gt;=2.8;!=2.9.2;!=2.9.1;!=2.9.4;!=2.9.0</t>
        </is>
      </c>
    </row>
    <row r="7446">
      <c r="A7446" t="inlineStr">
        <is>
          <t>freezer-dr</t>
        </is>
      </c>
      <c r="B7446" t="inlineStr">
        <is>
          <t>44e6f2be51db4edea96b77f3e622caee7f79e269</t>
        </is>
      </c>
      <c r="C7446" t="inlineStr">
        <is>
          <t>2017-08-30 11:06:00+00:00</t>
        </is>
      </c>
      <c r="D7446" t="inlineStr">
        <is>
          <t>rem</t>
        </is>
      </c>
      <c r="E7446" t="inlineStr"/>
      <c r="F7446" t="inlineStr"/>
      <c r="G7446" t="inlineStr">
        <is>
          <t>oslo.i18n</t>
        </is>
      </c>
      <c r="H7446" t="inlineStr">
        <is>
          <t>&gt;=2.1.0</t>
        </is>
      </c>
    </row>
    <row r="7447">
      <c r="A7447" t="inlineStr">
        <is>
          <t>freezer-dr</t>
        </is>
      </c>
      <c r="B7447" t="inlineStr">
        <is>
          <t>6af94a5610e9a678d891ea0420a2a61ceaacd6fd</t>
        </is>
      </c>
      <c r="C7447" t="inlineStr">
        <is>
          <t>2018-12-10 04:46:52+00:00</t>
        </is>
      </c>
      <c r="D7447" t="inlineStr">
        <is>
          <t>verchange</t>
        </is>
      </c>
      <c r="E7447" t="inlineStr">
        <is>
          <t>oslo.utils</t>
        </is>
      </c>
      <c r="F7447" t="inlineStr">
        <is>
          <t>&gt;=3.33.0</t>
        </is>
      </c>
      <c r="G7447" t="inlineStr">
        <is>
          <t>oslo.utils</t>
        </is>
      </c>
      <c r="H7447" t="inlineStr">
        <is>
          <t>&gt;=3.18.0</t>
        </is>
      </c>
    </row>
    <row r="7448">
      <c r="A7448" t="inlineStr">
        <is>
          <t>freezer-dr</t>
        </is>
      </c>
      <c r="B7448" t="inlineStr">
        <is>
          <t>6af94a5610e9a678d891ea0420a2a61ceaacd6fd</t>
        </is>
      </c>
      <c r="C7448" t="inlineStr">
        <is>
          <t>2018-12-10 04:46:52+00:00</t>
        </is>
      </c>
      <c r="D7448" t="inlineStr">
        <is>
          <t>verchange</t>
        </is>
      </c>
      <c r="E7448" t="inlineStr">
        <is>
          <t>oslo.config</t>
        </is>
      </c>
      <c r="F7448" t="inlineStr">
        <is>
          <t>&gt;=5.2.0</t>
        </is>
      </c>
      <c r="G7448" t="inlineStr">
        <is>
          <t>oslo.config</t>
        </is>
      </c>
      <c r="H7448" t="inlineStr">
        <is>
          <t>&gt;=3.14.0;!=3.18.0</t>
        </is>
      </c>
    </row>
    <row r="7449">
      <c r="A7449" t="inlineStr">
        <is>
          <t>freezer-dr</t>
        </is>
      </c>
      <c r="B7449" t="inlineStr">
        <is>
          <t>6af94a5610e9a678d891ea0420a2a61ceaacd6fd</t>
        </is>
      </c>
      <c r="C7449" t="inlineStr">
        <is>
          <t>2018-12-10 04:46:52+00:00</t>
        </is>
      </c>
      <c r="D7449" t="inlineStr">
        <is>
          <t>verchange</t>
        </is>
      </c>
      <c r="E7449" t="inlineStr">
        <is>
          <t>python-novaclient</t>
        </is>
      </c>
      <c r="F7449" t="inlineStr">
        <is>
          <t>&gt;=9.1.0</t>
        </is>
      </c>
      <c r="G7449" t="inlineStr">
        <is>
          <t>python-novaclient</t>
        </is>
      </c>
      <c r="H7449" t="inlineStr">
        <is>
          <t>!=7.0.0;&gt;=6.0.0</t>
        </is>
      </c>
    </row>
    <row r="7450">
      <c r="A7450" t="inlineStr">
        <is>
          <t>freezer-dr</t>
        </is>
      </c>
      <c r="B7450" t="inlineStr">
        <is>
          <t>6af94a5610e9a678d891ea0420a2a61ceaacd6fd</t>
        </is>
      </c>
      <c r="C7450" t="inlineStr">
        <is>
          <t>2018-12-10 04:46:52+00:00</t>
        </is>
      </c>
      <c r="D7450" t="inlineStr">
        <is>
          <t>verchange</t>
        </is>
      </c>
      <c r="E7450" t="inlineStr">
        <is>
          <t>python-neutronclient</t>
        </is>
      </c>
      <c r="F7450" t="inlineStr">
        <is>
          <t>&gt;=6.7.0</t>
        </is>
      </c>
      <c r="G7450" t="inlineStr">
        <is>
          <t>python-neutronclient</t>
        </is>
      </c>
      <c r="H7450" t="inlineStr">
        <is>
          <t>&gt;=5.1.0</t>
        </is>
      </c>
    </row>
    <row r="7451">
      <c r="A7451" t="inlineStr">
        <is>
          <t>freezer-dr</t>
        </is>
      </c>
      <c r="B7451" t="inlineStr">
        <is>
          <t>6af94a5610e9a678d891ea0420a2a61ceaacd6fd</t>
        </is>
      </c>
      <c r="C7451" t="inlineStr">
        <is>
          <t>2018-12-10 04:46:52+00:00</t>
        </is>
      </c>
      <c r="D7451" t="inlineStr">
        <is>
          <t>verchange</t>
        </is>
      </c>
      <c r="E7451" t="inlineStr">
        <is>
          <t>pbr</t>
        </is>
      </c>
      <c r="F7451" t="inlineStr">
        <is>
          <t>&gt;=2.0.0</t>
        </is>
      </c>
      <c r="G7451" t="inlineStr">
        <is>
          <t>pbr</t>
        </is>
      </c>
      <c r="H7451" t="inlineStr">
        <is>
          <t>&gt;=1.8</t>
        </is>
      </c>
    </row>
    <row r="7452">
      <c r="A7452" t="inlineStr">
        <is>
          <t>freezer-dr</t>
        </is>
      </c>
      <c r="B7452" t="inlineStr">
        <is>
          <t>6af94a5610e9a678d891ea0420a2a61ceaacd6fd</t>
        </is>
      </c>
      <c r="C7452" t="inlineStr">
        <is>
          <t>2018-12-10 04:46:52+00:00</t>
        </is>
      </c>
      <c r="D7452" t="inlineStr">
        <is>
          <t>verchange</t>
        </is>
      </c>
      <c r="E7452" t="inlineStr">
        <is>
          <t>Jinja2</t>
        </is>
      </c>
      <c r="F7452" t="inlineStr">
        <is>
          <t>&gt;=2.10</t>
        </is>
      </c>
      <c r="G7452" t="inlineStr">
        <is>
          <t>Jinja2</t>
        </is>
      </c>
      <c r="H7452" t="inlineStr">
        <is>
          <t>!=2.9.3;&gt;=2.8;!=2.9.2;!=2.9.1;!=2.9.4;!=2.9.0</t>
        </is>
      </c>
    </row>
    <row r="7453">
      <c r="A7453" t="inlineStr">
        <is>
          <t>freezer-dr</t>
        </is>
      </c>
      <c r="B7453" t="inlineStr">
        <is>
          <t>6af94a5610e9a678d891ea0420a2a61ceaacd6fd</t>
        </is>
      </c>
      <c r="C7453" t="inlineStr">
        <is>
          <t>2018-12-10 04:46:52+00:00</t>
        </is>
      </c>
      <c r="D7453" t="inlineStr">
        <is>
          <t>verchange</t>
        </is>
      </c>
      <c r="E7453" t="inlineStr">
        <is>
          <t>PyYAML</t>
        </is>
      </c>
      <c r="F7453" t="inlineStr">
        <is>
          <t>&gt;=3.12.0</t>
        </is>
      </c>
      <c r="G7453" t="inlineStr">
        <is>
          <t>PyYAML</t>
        </is>
      </c>
      <c r="H7453" t="inlineStr">
        <is>
          <t>&gt;=3.10.0</t>
        </is>
      </c>
    </row>
    <row r="7454">
      <c r="A7454" t="inlineStr">
        <is>
          <t>freezer-dr</t>
        </is>
      </c>
      <c r="B7454" t="inlineStr">
        <is>
          <t>6af94a5610e9a678d891ea0420a2a61ceaacd6fd</t>
        </is>
      </c>
      <c r="C7454" t="inlineStr">
        <is>
          <t>2018-12-10 04:46:52+00:00</t>
        </is>
      </c>
      <c r="D7454" t="inlineStr">
        <is>
          <t>verchange</t>
        </is>
      </c>
      <c r="E7454" t="inlineStr">
        <is>
          <t>oslo.log</t>
        </is>
      </c>
      <c r="F7454" t="inlineStr">
        <is>
          <t>&gt;=3.36.0</t>
        </is>
      </c>
      <c r="G7454" t="inlineStr">
        <is>
          <t>oslo.log</t>
        </is>
      </c>
      <c r="H7454" t="inlineStr">
        <is>
          <t>&gt;=3.11.0</t>
        </is>
      </c>
    </row>
    <row r="7455">
      <c r="A7455" t="inlineStr">
        <is>
          <t>coding-night-live</t>
        </is>
      </c>
      <c r="B7455" t="inlineStr">
        <is>
          <t>011ddeead7a9e481e06f505bcd640a8df39b8d7e</t>
        </is>
      </c>
      <c r="C7455" t="inlineStr">
        <is>
          <t>2017-08-16 18:51:33+00:00</t>
        </is>
      </c>
      <c r="D7455" t="inlineStr">
        <is>
          <t>verchange</t>
        </is>
      </c>
      <c r="E7455" t="inlineStr">
        <is>
          <t>Django</t>
        </is>
      </c>
      <c r="F7455">
        <f>=1.11</f>
        <v/>
      </c>
      <c r="G7455" t="inlineStr">
        <is>
          <t>Django</t>
        </is>
      </c>
      <c r="H7455">
        <f>=1.10.4</f>
        <v/>
      </c>
    </row>
    <row r="7456">
      <c r="A7456" t="inlineStr">
        <is>
          <t>coding-night-live</t>
        </is>
      </c>
      <c r="B7456" t="inlineStr">
        <is>
          <t>011ddeead7a9e481e06f505bcd640a8df39b8d7e</t>
        </is>
      </c>
      <c r="C7456" t="inlineStr">
        <is>
          <t>2017-08-16 18:51:33+00:00</t>
        </is>
      </c>
      <c r="D7456" t="inlineStr">
        <is>
          <t>verchange</t>
        </is>
      </c>
      <c r="E7456" t="inlineStr">
        <is>
          <t>Twisted</t>
        </is>
      </c>
      <c r="F7456" t="inlineStr"/>
      <c r="G7456" t="inlineStr">
        <is>
          <t>Twisted</t>
        </is>
      </c>
      <c r="H7456">
        <f>=16.0.0</f>
        <v/>
      </c>
    </row>
    <row r="7457">
      <c r="A7457" t="inlineStr">
        <is>
          <t>coding-night-live</t>
        </is>
      </c>
      <c r="B7457" t="inlineStr">
        <is>
          <t>011ddeead7a9e481e06f505bcd640a8df39b8d7e</t>
        </is>
      </c>
      <c r="C7457" t="inlineStr">
        <is>
          <t>2017-08-16 18:51:33+00:00</t>
        </is>
      </c>
      <c r="D7457" t="inlineStr">
        <is>
          <t>add</t>
        </is>
      </c>
      <c r="E7457" t="inlineStr">
        <is>
          <t>psycopg2</t>
        </is>
      </c>
      <c r="F7457" t="inlineStr"/>
      <c r="G7457" t="inlineStr"/>
      <c r="H7457" t="inlineStr"/>
    </row>
    <row r="7458">
      <c r="A7458" t="inlineStr">
        <is>
          <t>atlassian-python-api</t>
        </is>
      </c>
      <c r="B7458" t="inlineStr">
        <is>
          <t>06b4cbfeccf7b0b5cc4829e0a84d65fd50762989</t>
        </is>
      </c>
      <c r="C7458" t="inlineStr">
        <is>
          <t>2018-01-30 16:37:44+00:00</t>
        </is>
      </c>
      <c r="D7458" t="inlineStr">
        <is>
          <t>add</t>
        </is>
      </c>
      <c r="E7458" t="inlineStr">
        <is>
          <t>requests</t>
        </is>
      </c>
      <c r="F7458" t="inlineStr"/>
      <c r="G7458" t="inlineStr"/>
      <c r="H7458" t="inlineStr"/>
    </row>
    <row r="7459">
      <c r="A7459" t="inlineStr">
        <is>
          <t>atlassian-python-api</t>
        </is>
      </c>
      <c r="B7459" t="inlineStr">
        <is>
          <t>fb44644aa58c75dae5df5e8a3438d0ce03e6e7c0</t>
        </is>
      </c>
      <c r="C7459" t="inlineStr">
        <is>
          <t>2019-10-28 19:23:13+00:00</t>
        </is>
      </c>
      <c r="D7459" t="inlineStr">
        <is>
          <t>add</t>
        </is>
      </c>
      <c r="E7459" t="inlineStr">
        <is>
          <t>six</t>
        </is>
      </c>
      <c r="F7459" t="inlineStr"/>
      <c r="G7459" t="inlineStr"/>
      <c r="H7459" t="inlineStr"/>
    </row>
    <row r="7460">
      <c r="A7460" t="inlineStr">
        <is>
          <t>atlassian-python-api</t>
        </is>
      </c>
      <c r="B7460" t="inlineStr">
        <is>
          <t>fb44644aa58c75dae5df5e8a3438d0ce03e6e7c0</t>
        </is>
      </c>
      <c r="C7460" t="inlineStr">
        <is>
          <t>2019-10-28 19:23:13+00:00</t>
        </is>
      </c>
      <c r="D7460" t="inlineStr">
        <is>
          <t>add</t>
        </is>
      </c>
      <c r="E7460" t="inlineStr">
        <is>
          <t>oauthlib</t>
        </is>
      </c>
      <c r="F7460" t="inlineStr"/>
      <c r="G7460" t="inlineStr"/>
      <c r="H7460" t="inlineStr"/>
    </row>
    <row r="7461">
      <c r="A7461" t="inlineStr">
        <is>
          <t>atlassian-python-api</t>
        </is>
      </c>
      <c r="B7461" t="inlineStr">
        <is>
          <t>fb44644aa58c75dae5df5e8a3438d0ce03e6e7c0</t>
        </is>
      </c>
      <c r="C7461" t="inlineStr">
        <is>
          <t>2019-10-28 19:23:13+00:00</t>
        </is>
      </c>
      <c r="D7461" t="inlineStr">
        <is>
          <t>add</t>
        </is>
      </c>
      <c r="E7461" t="inlineStr">
        <is>
          <t>requests_oauthlib</t>
        </is>
      </c>
      <c r="F7461" t="inlineStr"/>
      <c r="G7461" t="inlineStr"/>
      <c r="H7461" t="inlineStr"/>
    </row>
    <row r="7462">
      <c r="A7462" t="inlineStr">
        <is>
          <t>atlassian-python-api</t>
        </is>
      </c>
      <c r="B7462" t="inlineStr">
        <is>
          <t>fb44644aa58c75dae5df5e8a3438d0ce03e6e7c0</t>
        </is>
      </c>
      <c r="C7462" t="inlineStr">
        <is>
          <t>2019-10-28 19:23:13+00:00</t>
        </is>
      </c>
      <c r="D7462" t="inlineStr">
        <is>
          <t>add</t>
        </is>
      </c>
      <c r="E7462" t="inlineStr">
        <is>
          <t>kerberos</t>
        </is>
      </c>
      <c r="F7462" t="inlineStr"/>
      <c r="G7462" t="inlineStr"/>
      <c r="H7462" t="inlineStr"/>
    </row>
    <row r="7463">
      <c r="A7463" t="inlineStr">
        <is>
          <t>atlassian-python-api</t>
        </is>
      </c>
      <c r="B7463" t="inlineStr">
        <is>
          <t>fb44644aa58c75dae5df5e8a3438d0ce03e6e7c0</t>
        </is>
      </c>
      <c r="C7463" t="inlineStr">
        <is>
          <t>2019-10-28 19:23:13+00:00</t>
        </is>
      </c>
      <c r="D7463" t="inlineStr">
        <is>
          <t>add</t>
        </is>
      </c>
      <c r="E7463" t="inlineStr">
        <is>
          <t>kerberos-sspi</t>
        </is>
      </c>
      <c r="F7463" t="inlineStr"/>
      <c r="G7463" t="inlineStr"/>
      <c r="H7463" t="inlineStr"/>
    </row>
    <row r="7464">
      <c r="A7464" t="inlineStr">
        <is>
          <t>atlassian-python-api</t>
        </is>
      </c>
      <c r="B7464" t="inlineStr">
        <is>
          <t>642c3cb2b48696152d67e1877c94e5fdb4754d68</t>
        </is>
      </c>
      <c r="C7464" t="inlineStr">
        <is>
          <t>2020-01-27 20:04:46+00:00</t>
        </is>
      </c>
      <c r="D7464" t="inlineStr">
        <is>
          <t>verchange</t>
        </is>
      </c>
      <c r="E7464" t="inlineStr">
        <is>
          <t>kerberos-sspi</t>
        </is>
      </c>
      <c r="F7464" t="inlineStr"/>
      <c r="G7464" t="inlineStr">
        <is>
          <t>kerberos-sspi</t>
        </is>
      </c>
      <c r="H7464" t="inlineStr"/>
    </row>
    <row r="7465">
      <c r="A7465" t="inlineStr">
        <is>
          <t>atlassian-python-api</t>
        </is>
      </c>
      <c r="B7465" t="inlineStr">
        <is>
          <t>dc38d0fa3d9f425eecf4c51e77487cdf56d8a8c3</t>
        </is>
      </c>
      <c r="C7465" t="inlineStr">
        <is>
          <t>2020-11-02 13:04:52+00:00</t>
        </is>
      </c>
      <c r="D7465" t="inlineStr">
        <is>
          <t>verchange</t>
        </is>
      </c>
      <c r="E7465" t="inlineStr">
        <is>
          <t>kerberos-sspi</t>
        </is>
      </c>
      <c r="F7465" t="inlineStr"/>
      <c r="G7465" t="inlineStr">
        <is>
          <t>kerberos-sspi</t>
        </is>
      </c>
      <c r="H7465" t="inlineStr"/>
    </row>
    <row r="7466">
      <c r="A7466" t="inlineStr">
        <is>
          <t>atlassian-python-api</t>
        </is>
      </c>
      <c r="B7466" t="inlineStr">
        <is>
          <t>1f58dfc2547db177e9cedc9f15bea7df6582daf8</t>
        </is>
      </c>
      <c r="C7466" t="inlineStr">
        <is>
          <t>2020-11-28 16:43:38+00:00</t>
        </is>
      </c>
      <c r="D7466" t="inlineStr">
        <is>
          <t>verchange</t>
        </is>
      </c>
      <c r="E7466" t="inlineStr">
        <is>
          <t>six</t>
        </is>
      </c>
      <c r="F7466" t="inlineStr"/>
      <c r="G7466" t="inlineStr">
        <is>
          <t>six</t>
        </is>
      </c>
      <c r="H7466" t="inlineStr"/>
    </row>
    <row r="7467">
      <c r="A7467" t="inlineStr">
        <is>
          <t>atlassian-python-api</t>
        </is>
      </c>
      <c r="B7467" t="inlineStr">
        <is>
          <t>1f58dfc2547db177e9cedc9f15bea7df6582daf8</t>
        </is>
      </c>
      <c r="C7467" t="inlineStr">
        <is>
          <t>2020-11-28 16:43:38+00:00</t>
        </is>
      </c>
      <c r="D7467" t="inlineStr">
        <is>
          <t>add</t>
        </is>
      </c>
      <c r="E7467" t="inlineStr">
        <is>
          <t>deprecated</t>
        </is>
      </c>
      <c r="F7467" t="inlineStr"/>
      <c r="G7467" t="inlineStr"/>
      <c r="H7467" t="inlineStr"/>
    </row>
    <row r="7468">
      <c r="A7468" t="inlineStr">
        <is>
          <t>atlassian-python-api</t>
        </is>
      </c>
      <c r="B7468" t="inlineStr">
        <is>
          <t>c261d73f35c2bbda3e7d2f2acccdfca630f2a86d</t>
        </is>
      </c>
      <c r="C7468" t="inlineStr">
        <is>
          <t>2021-01-27 19:25:07+00:00</t>
        </is>
      </c>
      <c r="D7468" t="inlineStr">
        <is>
          <t>add</t>
        </is>
      </c>
      <c r="E7468" t="inlineStr">
        <is>
          <t>requests-kerberos</t>
        </is>
      </c>
      <c r="F7468" t="inlineStr"/>
      <c r="G7468" t="inlineStr"/>
      <c r="H7468" t="inlineStr"/>
    </row>
    <row r="7469">
      <c r="A7469" t="inlineStr">
        <is>
          <t>atlassian-python-api</t>
        </is>
      </c>
      <c r="B7469" t="inlineStr">
        <is>
          <t>c261d73f35c2bbda3e7d2f2acccdfca630f2a86d</t>
        </is>
      </c>
      <c r="C7469" t="inlineStr">
        <is>
          <t>2021-01-27 19:25:07+00:00</t>
        </is>
      </c>
      <c r="D7469" t="inlineStr">
        <is>
          <t>rem</t>
        </is>
      </c>
      <c r="E7469" t="inlineStr"/>
      <c r="F7469" t="inlineStr"/>
      <c r="G7469" t="inlineStr">
        <is>
          <t>kerberos</t>
        </is>
      </c>
      <c r="H7469" t="inlineStr"/>
    </row>
    <row r="7470">
      <c r="A7470" t="inlineStr">
        <is>
          <t>atlassian-python-api</t>
        </is>
      </c>
      <c r="B7470" t="inlineStr">
        <is>
          <t>c261d73f35c2bbda3e7d2f2acccdfca630f2a86d</t>
        </is>
      </c>
      <c r="C7470" t="inlineStr">
        <is>
          <t>2021-01-27 19:25:07+00:00</t>
        </is>
      </c>
      <c r="D7470" t="inlineStr">
        <is>
          <t>rem</t>
        </is>
      </c>
      <c r="E7470" t="inlineStr"/>
      <c r="F7470" t="inlineStr"/>
      <c r="G7470" t="inlineStr">
        <is>
          <t>kerberos-sspi</t>
        </is>
      </c>
      <c r="H7470" t="inlineStr"/>
    </row>
    <row r="7471">
      <c r="A7471" t="inlineStr">
        <is>
          <t>django-location</t>
        </is>
      </c>
      <c r="B7471" t="inlineStr">
        <is>
          <t>ac4bc428f8079c1f8cd3de56be4cc6dc4a9882eb</t>
        </is>
      </c>
      <c r="C7471" t="inlineStr">
        <is>
          <t>2013-09-15 04:15:15+00:00</t>
        </is>
      </c>
      <c r="D7471" t="inlineStr">
        <is>
          <t>verchange</t>
        </is>
      </c>
      <c r="E7471" t="inlineStr">
        <is>
          <t>requests</t>
        </is>
      </c>
      <c r="F7471" t="inlineStr">
        <is>
          <t>&gt;=1.2.3</t>
        </is>
      </c>
      <c r="G7471" t="inlineStr">
        <is>
          <t>requests</t>
        </is>
      </c>
      <c r="H7471" t="inlineStr">
        <is>
          <t>&gt;=1.2</t>
        </is>
      </c>
    </row>
    <row r="7472">
      <c r="A7472" t="inlineStr">
        <is>
          <t>django-location</t>
        </is>
      </c>
      <c r="B7472" t="inlineStr">
        <is>
          <t>668c1e029101f8e98183a2d5302bdf81dc3756de</t>
        </is>
      </c>
      <c r="C7472" t="inlineStr">
        <is>
          <t>2013-10-10 16:13:11+00:00</t>
        </is>
      </c>
      <c r="D7472" t="inlineStr">
        <is>
          <t>verchange</t>
        </is>
      </c>
      <c r="E7472" t="inlineStr">
        <is>
          <t>pyicloud_dwoh</t>
        </is>
      </c>
      <c r="F7472" t="inlineStr">
        <is>
          <t>&gt;=0.4.1</t>
        </is>
      </c>
      <c r="G7472" t="inlineStr">
        <is>
          <t>pyicloud_dwoh</t>
        </is>
      </c>
      <c r="H7472" t="inlineStr">
        <is>
          <t>&gt;=0.3</t>
        </is>
      </c>
    </row>
    <row r="7473">
      <c r="A7473" t="inlineStr">
        <is>
          <t>boatd</t>
        </is>
      </c>
      <c r="B7473" t="inlineStr">
        <is>
          <t>e684d83cd54a4786ecfd26dc58004bd0ec1cef0d</t>
        </is>
      </c>
      <c r="C7473" t="inlineStr">
        <is>
          <t>2016-05-17 05:48:00+00:00</t>
        </is>
      </c>
      <c r="D7473" t="inlineStr">
        <is>
          <t>add</t>
        </is>
      </c>
      <c r="E7473" t="inlineStr">
        <is>
          <t>six</t>
        </is>
      </c>
      <c r="F7473" t="inlineStr"/>
      <c r="G7473" t="inlineStr"/>
      <c r="H7473" t="inlineStr"/>
    </row>
    <row r="7474">
      <c r="A7474" t="inlineStr">
        <is>
          <t>boatd</t>
        </is>
      </c>
      <c r="B7474" t="inlineStr">
        <is>
          <t>78600a8664b612b2a804b174cf23d513994bbf87</t>
        </is>
      </c>
      <c r="C7474" t="inlineStr">
        <is>
          <t>2016-05-26 06:18:41+00:00</t>
        </is>
      </c>
      <c r="D7474" t="inlineStr">
        <is>
          <t>verchange</t>
        </is>
      </c>
      <c r="E7474" t="inlineStr">
        <is>
          <t>PyYAML</t>
        </is>
      </c>
      <c r="F7474">
        <f>=3.10</f>
        <v/>
      </c>
      <c r="G7474" t="inlineStr">
        <is>
          <t>PyYAML</t>
        </is>
      </c>
      <c r="H7474" t="inlineStr">
        <is>
          <t>&gt;=3.10</t>
        </is>
      </c>
    </row>
    <row r="7475">
      <c r="A7475" t="inlineStr">
        <is>
          <t>boatd</t>
        </is>
      </c>
      <c r="B7475" t="inlineStr">
        <is>
          <t>78600a8664b612b2a804b174cf23d513994bbf87</t>
        </is>
      </c>
      <c r="C7475" t="inlineStr">
        <is>
          <t>2016-05-26 06:18:41+00:00</t>
        </is>
      </c>
      <c r="D7475" t="inlineStr">
        <is>
          <t>verchange</t>
        </is>
      </c>
      <c r="E7475" t="inlineStr">
        <is>
          <t>six</t>
        </is>
      </c>
      <c r="F7475">
        <f>=1.10.0</f>
        <v/>
      </c>
      <c r="G7475" t="inlineStr">
        <is>
          <t>six</t>
        </is>
      </c>
      <c r="H7475" t="inlineStr"/>
    </row>
    <row r="7476">
      <c r="A7476" t="inlineStr">
        <is>
          <t>boatd</t>
        </is>
      </c>
      <c r="B7476" t="inlineStr">
        <is>
          <t>78600a8664b612b2a804b174cf23d513994bbf87</t>
        </is>
      </c>
      <c r="C7476" t="inlineStr">
        <is>
          <t>2016-05-26 06:18:41+00:00</t>
        </is>
      </c>
      <c r="D7476" t="inlineStr">
        <is>
          <t>add</t>
        </is>
      </c>
      <c r="E7476" t="inlineStr">
        <is>
          <t>pyserial</t>
        </is>
      </c>
      <c r="F7476">
        <f>=3.0.0</f>
        <v/>
      </c>
      <c r="G7476" t="inlineStr"/>
      <c r="H7476" t="inlineStr"/>
    </row>
    <row r="7477">
      <c r="A7477" t="inlineStr">
        <is>
          <t>boatd</t>
        </is>
      </c>
      <c r="B7477" t="inlineStr">
        <is>
          <t>a29f2c1ba602997535ba07fd197f4e469650cd64</t>
        </is>
      </c>
      <c r="C7477" t="inlineStr">
        <is>
          <t>2017-04-14 16:59:40+00:00</t>
        </is>
      </c>
      <c r="D7477" t="inlineStr">
        <is>
          <t>verchange</t>
        </is>
      </c>
      <c r="E7477" t="inlineStr">
        <is>
          <t>PyYAML</t>
        </is>
      </c>
      <c r="F7477">
        <f>=3.12</f>
        <v/>
      </c>
      <c r="G7477" t="inlineStr">
        <is>
          <t>PyYAML</t>
        </is>
      </c>
      <c r="H7477">
        <f>=3.10</f>
        <v/>
      </c>
    </row>
    <row r="7478">
      <c r="A7478" t="inlineStr">
        <is>
          <t>boatd</t>
        </is>
      </c>
      <c r="B7478" t="inlineStr">
        <is>
          <t>a29f2c1ba602997535ba07fd197f4e469650cd64</t>
        </is>
      </c>
      <c r="C7478" t="inlineStr">
        <is>
          <t>2017-04-14 16:59:40+00:00</t>
        </is>
      </c>
      <c r="D7478" t="inlineStr">
        <is>
          <t>verchange</t>
        </is>
      </c>
      <c r="E7478" t="inlineStr">
        <is>
          <t>pyserial</t>
        </is>
      </c>
      <c r="F7478">
        <f>=3.3</f>
        <v/>
      </c>
      <c r="G7478" t="inlineStr">
        <is>
          <t>pyserial</t>
        </is>
      </c>
      <c r="H7478">
        <f>=3.0.0</f>
        <v/>
      </c>
    </row>
    <row r="7479">
      <c r="A7479" t="inlineStr">
        <is>
          <t>django-traffic</t>
        </is>
      </c>
      <c r="B7479" t="inlineStr">
        <is>
          <t>8a1712165329daa73141b2c6a27af64a38374369</t>
        </is>
      </c>
      <c r="C7479" t="inlineStr">
        <is>
          <t>2016-11-22 19:57:13+00:00</t>
        </is>
      </c>
      <c r="D7479" t="inlineStr">
        <is>
          <t>verchange</t>
        </is>
      </c>
      <c r="E7479" t="inlineStr">
        <is>
          <t>Django</t>
        </is>
      </c>
      <c r="F7479" t="inlineStr">
        <is>
          <t>&gt;=1.9</t>
        </is>
      </c>
      <c r="G7479" t="inlineStr">
        <is>
          <t>Django</t>
        </is>
      </c>
      <c r="H7479" t="inlineStr">
        <is>
          <t>&gt;=1.9</t>
        </is>
      </c>
    </row>
    <row r="7480">
      <c r="A7480" t="inlineStr">
        <is>
          <t>flask-mongoalchemy</t>
        </is>
      </c>
      <c r="B7480" t="inlineStr">
        <is>
          <t>639be2eb1c7155ebfd5cb25dce111d4617485136</t>
        </is>
      </c>
      <c r="C7480" t="inlineStr">
        <is>
          <t>2011-06-29 05:35:09+00:00</t>
        </is>
      </c>
      <c r="D7480" t="inlineStr">
        <is>
          <t>verchange</t>
        </is>
      </c>
      <c r="E7480" t="inlineStr">
        <is>
          <t>mongoalchemy</t>
        </is>
      </c>
      <c r="F7480" t="inlineStr">
        <is>
          <t>&gt;=0.8</t>
        </is>
      </c>
      <c r="G7480" t="inlineStr">
        <is>
          <t>mongoalchemy</t>
        </is>
      </c>
      <c r="H7480" t="inlineStr">
        <is>
          <t>&gt;=0.7</t>
        </is>
      </c>
    </row>
    <row r="7481">
      <c r="A7481" t="inlineStr">
        <is>
          <t>flask-mongoalchemy</t>
        </is>
      </c>
      <c r="B7481" t="inlineStr">
        <is>
          <t>639be2eb1c7155ebfd5cb25dce111d4617485136</t>
        </is>
      </c>
      <c r="C7481" t="inlineStr">
        <is>
          <t>2011-06-29 05:35:09+00:00</t>
        </is>
      </c>
      <c r="D7481" t="inlineStr">
        <is>
          <t>verchange</t>
        </is>
      </c>
      <c r="E7481" t="inlineStr">
        <is>
          <t>flask</t>
        </is>
      </c>
      <c r="F7481" t="inlineStr">
        <is>
          <t>&gt;=0.7</t>
        </is>
      </c>
      <c r="G7481" t="inlineStr">
        <is>
          <t>flask</t>
        </is>
      </c>
      <c r="H7481" t="inlineStr">
        <is>
          <t>&gt;=0.6</t>
        </is>
      </c>
    </row>
    <row r="7482">
      <c r="A7482" t="inlineStr">
        <is>
          <t>flask-mongoalchemy</t>
        </is>
      </c>
      <c r="B7482" t="inlineStr">
        <is>
          <t>9abe9818af9cbe4ac71db5b90875f8bc95d9e39e</t>
        </is>
      </c>
      <c r="C7482" t="inlineStr">
        <is>
          <t>2012-05-22 14:52:49+00:00</t>
        </is>
      </c>
      <c r="D7482" t="inlineStr">
        <is>
          <t>rem</t>
        </is>
      </c>
      <c r="E7482" t="inlineStr"/>
      <c r="F7482" t="inlineStr"/>
      <c r="G7482" t="inlineStr">
        <is>
          <t>specloud</t>
        </is>
      </c>
      <c r="H7482" t="inlineStr">
        <is>
          <t>&gt;=0.4</t>
        </is>
      </c>
    </row>
    <row r="7483">
      <c r="A7483" t="inlineStr">
        <is>
          <t>flask-mongoalchemy</t>
        </is>
      </c>
      <c r="B7483" t="inlineStr">
        <is>
          <t>eb6fbbd4a8ed7ab393d65ae5832a58c5338808d6</t>
        </is>
      </c>
      <c r="C7483" t="inlineStr">
        <is>
          <t>2014-04-23 00:16:08+00:00</t>
        </is>
      </c>
      <c r="D7483" t="inlineStr">
        <is>
          <t>verchange</t>
        </is>
      </c>
      <c r="E7483" t="inlineStr">
        <is>
          <t>mongoalchemy</t>
        </is>
      </c>
      <c r="F7483">
        <f>=0.15</f>
        <v/>
      </c>
      <c r="G7483" t="inlineStr">
        <is>
          <t>mongoalchemy</t>
        </is>
      </c>
      <c r="H7483" t="inlineStr">
        <is>
          <t>&gt;=0.9</t>
        </is>
      </c>
    </row>
    <row r="7484">
      <c r="A7484" t="inlineStr">
        <is>
          <t>flask-mongoalchemy</t>
        </is>
      </c>
      <c r="B7484" t="inlineStr">
        <is>
          <t>eb6fbbd4a8ed7ab393d65ae5832a58c5338808d6</t>
        </is>
      </c>
      <c r="C7484" t="inlineStr">
        <is>
          <t>2014-04-23 00:16:08+00:00</t>
        </is>
      </c>
      <c r="D7484" t="inlineStr">
        <is>
          <t>verchange</t>
        </is>
      </c>
      <c r="E7484" t="inlineStr">
        <is>
          <t>coverage</t>
        </is>
      </c>
      <c r="F7484">
        <f>=3.7.1</f>
        <v/>
      </c>
      <c r="G7484" t="inlineStr">
        <is>
          <t>coverage</t>
        </is>
      </c>
      <c r="H7484" t="inlineStr">
        <is>
          <t>&gt;=3.4</t>
        </is>
      </c>
    </row>
    <row r="7485">
      <c r="A7485" t="inlineStr">
        <is>
          <t>flask-mongoalchemy</t>
        </is>
      </c>
      <c r="B7485" t="inlineStr">
        <is>
          <t>eb6fbbd4a8ed7ab393d65ae5832a58c5338808d6</t>
        </is>
      </c>
      <c r="C7485" t="inlineStr">
        <is>
          <t>2014-04-23 00:16:08+00:00</t>
        </is>
      </c>
      <c r="D7485" t="inlineStr">
        <is>
          <t>verchange</t>
        </is>
      </c>
      <c r="E7485" t="inlineStr">
        <is>
          <t>mocker</t>
        </is>
      </c>
      <c r="F7485">
        <f>=1.1.1</f>
        <v/>
      </c>
      <c r="G7485" t="inlineStr">
        <is>
          <t>mocker</t>
        </is>
      </c>
      <c r="H7485" t="inlineStr">
        <is>
          <t>&gt;=1.0</t>
        </is>
      </c>
    </row>
    <row r="7486">
      <c r="A7486" t="inlineStr">
        <is>
          <t>flask-mongoalchemy</t>
        </is>
      </c>
      <c r="B7486" t="inlineStr">
        <is>
          <t>eb6fbbd4a8ed7ab393d65ae5832a58c5338808d6</t>
        </is>
      </c>
      <c r="C7486" t="inlineStr">
        <is>
          <t>2014-04-23 00:16:08+00:00</t>
        </is>
      </c>
      <c r="D7486" t="inlineStr">
        <is>
          <t>verchange</t>
        </is>
      </c>
      <c r="E7486" t="inlineStr">
        <is>
          <t>pymongo</t>
        </is>
      </c>
      <c r="F7486">
        <f>=2.7</f>
        <v/>
      </c>
      <c r="G7486" t="inlineStr">
        <is>
          <t>pymongo</t>
        </is>
      </c>
      <c r="H7486" t="inlineStr">
        <is>
          <t>&gt;=1.9</t>
        </is>
      </c>
    </row>
    <row r="7487">
      <c r="A7487" t="inlineStr">
        <is>
          <t>flask-mongoalchemy</t>
        </is>
      </c>
      <c r="B7487" t="inlineStr">
        <is>
          <t>eb6fbbd4a8ed7ab393d65ae5832a58c5338808d6</t>
        </is>
      </c>
      <c r="C7487" t="inlineStr">
        <is>
          <t>2014-04-23 00:16:08+00:00</t>
        </is>
      </c>
      <c r="D7487" t="inlineStr">
        <is>
          <t>verchange</t>
        </is>
      </c>
      <c r="E7487" t="inlineStr">
        <is>
          <t>flask</t>
        </is>
      </c>
      <c r="F7487">
        <f>=0.10.1</f>
        <v/>
      </c>
      <c r="G7487" t="inlineStr">
        <is>
          <t>flask</t>
        </is>
      </c>
      <c r="H7487" t="inlineStr">
        <is>
          <t>&gt;=0.7</t>
        </is>
      </c>
    </row>
    <row r="7488">
      <c r="A7488" t="inlineStr">
        <is>
          <t>flask-mongoalchemy</t>
        </is>
      </c>
      <c r="B7488" t="inlineStr">
        <is>
          <t>eb6fbbd4a8ed7ab393d65ae5832a58c5338808d6</t>
        </is>
      </c>
      <c r="C7488" t="inlineStr">
        <is>
          <t>2014-04-23 00:16:08+00:00</t>
        </is>
      </c>
      <c r="D7488" t="inlineStr">
        <is>
          <t>rem</t>
        </is>
      </c>
      <c r="E7488" t="inlineStr"/>
      <c r="F7488" t="inlineStr"/>
      <c r="G7488" t="inlineStr">
        <is>
          <t>nose</t>
        </is>
      </c>
      <c r="H7488" t="inlineStr">
        <is>
          <t>&gt;=1.0</t>
        </is>
      </c>
    </row>
    <row r="7489">
      <c r="A7489" t="inlineStr">
        <is>
          <t>flask-mongoalchemy</t>
        </is>
      </c>
      <c r="B7489" t="inlineStr">
        <is>
          <t>5f4bb8d3f12890a8319ff7494775c61c065a6219</t>
        </is>
      </c>
      <c r="C7489" t="inlineStr">
        <is>
          <t>2015-06-03 13:55:10+00:00</t>
        </is>
      </c>
      <c r="D7489" t="inlineStr">
        <is>
          <t>verchange</t>
        </is>
      </c>
      <c r="E7489" t="inlineStr">
        <is>
          <t>mongoalchemy</t>
        </is>
      </c>
      <c r="F7489">
        <f>=0.19</f>
        <v/>
      </c>
      <c r="G7489" t="inlineStr">
        <is>
          <t>mongoalchemy</t>
        </is>
      </c>
      <c r="H7489">
        <f>=0.15</f>
        <v/>
      </c>
    </row>
    <row r="7490">
      <c r="A7490" t="inlineStr">
        <is>
          <t>flask-mongoalchemy</t>
        </is>
      </c>
      <c r="B7490" t="inlineStr">
        <is>
          <t>5f4bb8d3f12890a8319ff7494775c61c065a6219</t>
        </is>
      </c>
      <c r="C7490" t="inlineStr">
        <is>
          <t>2015-06-03 13:55:10+00:00</t>
        </is>
      </c>
      <c r="D7490" t="inlineStr">
        <is>
          <t>verchange</t>
        </is>
      </c>
      <c r="E7490" t="inlineStr">
        <is>
          <t>pymongo</t>
        </is>
      </c>
      <c r="F7490">
        <f>=2.8.1</f>
        <v/>
      </c>
      <c r="G7490" t="inlineStr">
        <is>
          <t>pymongo</t>
        </is>
      </c>
      <c r="H7490">
        <f>=2.7</f>
        <v/>
      </c>
    </row>
    <row r="7491">
      <c r="A7491" t="inlineStr">
        <is>
          <t>django-smart-selects</t>
        </is>
      </c>
      <c r="B7491" t="inlineStr">
        <is>
          <t>0326871261b6ff593888d0fb2807404cd46a46b1</t>
        </is>
      </c>
      <c r="C7491" t="inlineStr">
        <is>
          <t>2020-08-28 05:34:45+00:00</t>
        </is>
      </c>
      <c r="D7491" t="inlineStr">
        <is>
          <t>add</t>
        </is>
      </c>
      <c r="E7491" t="inlineStr">
        <is>
          <t>pytest</t>
        </is>
      </c>
      <c r="F7491">
        <f>=4.6.8</f>
        <v/>
      </c>
      <c r="G7491" t="inlineStr"/>
      <c r="H7491" t="inlineStr"/>
    </row>
    <row r="7492">
      <c r="A7492" t="inlineStr">
        <is>
          <t>django-smart-selects</t>
        </is>
      </c>
      <c r="B7492" t="inlineStr">
        <is>
          <t>0326871261b6ff593888d0fb2807404cd46a46b1</t>
        </is>
      </c>
      <c r="C7492" t="inlineStr">
        <is>
          <t>2020-08-28 05:34:45+00:00</t>
        </is>
      </c>
      <c r="D7492" t="inlineStr">
        <is>
          <t>add</t>
        </is>
      </c>
      <c r="E7492" t="inlineStr">
        <is>
          <t>pytest-cov</t>
        </is>
      </c>
      <c r="F7492">
        <f>=2.8.1</f>
        <v/>
      </c>
      <c r="G7492" t="inlineStr"/>
      <c r="H7492" t="inlineStr"/>
    </row>
    <row r="7493">
      <c r="A7493" t="inlineStr">
        <is>
          <t>django-smart-selects</t>
        </is>
      </c>
      <c r="B7493" t="inlineStr">
        <is>
          <t>0326871261b6ff593888d0fb2807404cd46a46b1</t>
        </is>
      </c>
      <c r="C7493" t="inlineStr">
        <is>
          <t>2020-08-28 05:34:45+00:00</t>
        </is>
      </c>
      <c r="D7493" t="inlineStr">
        <is>
          <t>add</t>
        </is>
      </c>
      <c r="E7493" t="inlineStr">
        <is>
          <t>pytest-django</t>
        </is>
      </c>
      <c r="F7493">
        <f>=3.7.0</f>
        <v/>
      </c>
      <c r="G7493" t="inlineStr"/>
      <c r="H7493" t="inlineStr"/>
    </row>
    <row r="7494">
      <c r="A7494" t="inlineStr">
        <is>
          <t>django-smart-selects</t>
        </is>
      </c>
      <c r="B7494" t="inlineStr">
        <is>
          <t>0326871261b6ff593888d0fb2807404cd46a46b1</t>
        </is>
      </c>
      <c r="C7494" t="inlineStr">
        <is>
          <t>2020-08-28 05:34:45+00:00</t>
        </is>
      </c>
      <c r="D7494" t="inlineStr">
        <is>
          <t>add</t>
        </is>
      </c>
      <c r="E7494" t="inlineStr">
        <is>
          <t>pytest-pythonpath</t>
        </is>
      </c>
      <c r="F7494">
        <f>=0.7.3</f>
        <v/>
      </c>
      <c r="G7494" t="inlineStr"/>
      <c r="H7494" t="inlineStr"/>
    </row>
    <row r="7495">
      <c r="A7495" t="inlineStr">
        <is>
          <t>django-smart-selects</t>
        </is>
      </c>
      <c r="B7495" t="inlineStr">
        <is>
          <t>0326871261b6ff593888d0fb2807404cd46a46b1</t>
        </is>
      </c>
      <c r="C7495" t="inlineStr">
        <is>
          <t>2020-08-28 05:34:45+00:00</t>
        </is>
      </c>
      <c r="D7495" t="inlineStr">
        <is>
          <t>add</t>
        </is>
      </c>
      <c r="E7495" t="inlineStr">
        <is>
          <t>pytest-sugar</t>
        </is>
      </c>
      <c r="F7495">
        <f>=0.9.2</f>
        <v/>
      </c>
      <c r="G7495" t="inlineStr"/>
      <c r="H7495" t="inlineStr"/>
    </row>
    <row r="7496">
      <c r="A7496" t="inlineStr">
        <is>
          <t>django-smart-selects</t>
        </is>
      </c>
      <c r="B7496" t="inlineStr">
        <is>
          <t>0326871261b6ff593888d0fb2807404cd46a46b1</t>
        </is>
      </c>
      <c r="C7496" t="inlineStr">
        <is>
          <t>2020-08-28 05:34:45+00:00</t>
        </is>
      </c>
      <c r="D7496" t="inlineStr">
        <is>
          <t>add</t>
        </is>
      </c>
      <c r="E7496" t="inlineStr">
        <is>
          <t>recommonmark</t>
        </is>
      </c>
      <c r="F7496">
        <f>=0.6.0</f>
        <v/>
      </c>
      <c r="G7496" t="inlineStr"/>
      <c r="H7496" t="inlineStr"/>
    </row>
    <row r="7497">
      <c r="A7497" t="inlineStr">
        <is>
          <t>django-smart-selects</t>
        </is>
      </c>
      <c r="B7497" t="inlineStr">
        <is>
          <t>0326871261b6ff593888d0fb2807404cd46a46b1</t>
        </is>
      </c>
      <c r="C7497" t="inlineStr">
        <is>
          <t>2020-08-28 05:34:45+00:00</t>
        </is>
      </c>
      <c r="D7497" t="inlineStr">
        <is>
          <t>add</t>
        </is>
      </c>
      <c r="E7497" t="inlineStr">
        <is>
          <t>sphinx_rtd_theme</t>
        </is>
      </c>
      <c r="F7497">
        <f>=0.4.3</f>
        <v/>
      </c>
      <c r="G7497" t="inlineStr"/>
      <c r="H7497" t="inlineStr"/>
    </row>
    <row r="7498">
      <c r="A7498" t="inlineStr">
        <is>
          <t>dbapi</t>
        </is>
      </c>
      <c r="B7498" t="inlineStr">
        <is>
          <t>17de63c9c72adee9dbf3e1b1a31b7ad3bfb3dfd0</t>
        </is>
      </c>
      <c r="C7498" t="inlineStr">
        <is>
          <t>2017-04-28 07:48:10+00:00</t>
        </is>
      </c>
      <c r="D7498" t="inlineStr">
        <is>
          <t>add</t>
        </is>
      </c>
      <c r="E7498" t="inlineStr">
        <is>
          <t>lxml</t>
        </is>
      </c>
      <c r="F7498">
        <f>=3.7.3</f>
        <v/>
      </c>
      <c r="G7498" t="inlineStr"/>
      <c r="H7498" t="inlineStr"/>
    </row>
    <row r="7499">
      <c r="A7499" t="inlineStr">
        <is>
          <t>dbapi</t>
        </is>
      </c>
      <c r="B7499" t="inlineStr">
        <is>
          <t>17de63c9c72adee9dbf3e1b1a31b7ad3bfb3dfd0</t>
        </is>
      </c>
      <c r="C7499" t="inlineStr">
        <is>
          <t>2017-04-28 07:48:10+00:00</t>
        </is>
      </c>
      <c r="D7499" t="inlineStr">
        <is>
          <t>add</t>
        </is>
      </c>
      <c r="E7499" t="inlineStr">
        <is>
          <t>requests</t>
        </is>
      </c>
      <c r="F7499">
        <f>=2.13.0</f>
        <v/>
      </c>
      <c r="G7499" t="inlineStr"/>
      <c r="H7499" t="inlineStr"/>
    </row>
    <row r="7500">
      <c r="A7500" t="inlineStr">
        <is>
          <t>oauthlib</t>
        </is>
      </c>
      <c r="B7500" t="inlineStr">
        <is>
          <t>c8a63500581644a184df782b19e3a5b7dec32702</t>
        </is>
      </c>
      <c r="C7500" t="inlineStr">
        <is>
          <t>2012-05-02 22:02:47+00:00</t>
        </is>
      </c>
      <c r="D7500" t="inlineStr">
        <is>
          <t>add</t>
        </is>
      </c>
      <c r="E7500" t="inlineStr">
        <is>
          <t>docutils</t>
        </is>
      </c>
      <c r="F7500" t="inlineStr"/>
      <c r="G7500" t="inlineStr"/>
      <c r="H7500" t="inlineStr"/>
    </row>
    <row r="7501">
      <c r="A7501" t="inlineStr">
        <is>
          <t>oauthlib</t>
        </is>
      </c>
      <c r="B7501" t="inlineStr">
        <is>
          <t>c8a63500581644a184df782b19e3a5b7dec32702</t>
        </is>
      </c>
      <c r="C7501" t="inlineStr">
        <is>
          <t>2012-05-02 22:02:47+00:00</t>
        </is>
      </c>
      <c r="D7501" t="inlineStr">
        <is>
          <t>add</t>
        </is>
      </c>
      <c r="E7501" t="inlineStr">
        <is>
          <t>python-creole</t>
        </is>
      </c>
      <c r="F7501" t="inlineStr"/>
      <c r="G7501" t="inlineStr"/>
      <c r="H7501" t="inlineStr"/>
    </row>
    <row r="7502">
      <c r="A7502" t="inlineStr">
        <is>
          <t>oauthlib</t>
        </is>
      </c>
      <c r="B7502" t="inlineStr">
        <is>
          <t>0e9f5e504fad3ecfcdbcba301e72160844fcc18e</t>
        </is>
      </c>
      <c r="C7502" t="inlineStr">
        <is>
          <t>2013-02-11 23:34:39+00:00</t>
        </is>
      </c>
      <c r="D7502" t="inlineStr">
        <is>
          <t>add</t>
        </is>
      </c>
      <c r="E7502" t="inlineStr">
        <is>
          <t>pycrypto</t>
        </is>
      </c>
      <c r="F7502" t="inlineStr"/>
      <c r="G7502" t="inlineStr"/>
      <c r="H7502" t="inlineStr"/>
    </row>
    <row r="7503">
      <c r="A7503" t="inlineStr">
        <is>
          <t>oauthlib</t>
        </is>
      </c>
      <c r="B7503" t="inlineStr">
        <is>
          <t>0e9f5e504fad3ecfcdbcba301e72160844fcc18e</t>
        </is>
      </c>
      <c r="C7503" t="inlineStr">
        <is>
          <t>2013-02-11 23:34:39+00:00</t>
        </is>
      </c>
      <c r="D7503" t="inlineStr">
        <is>
          <t>add</t>
        </is>
      </c>
      <c r="E7503" t="inlineStr">
        <is>
          <t>mock</t>
        </is>
      </c>
      <c r="F7503" t="inlineStr"/>
      <c r="G7503" t="inlineStr"/>
      <c r="H7503" t="inlineStr"/>
    </row>
    <row r="7504">
      <c r="A7504" t="inlineStr">
        <is>
          <t>oauthlib</t>
        </is>
      </c>
      <c r="B7504" t="inlineStr">
        <is>
          <t>0e9f5e504fad3ecfcdbcba301e72160844fcc18e</t>
        </is>
      </c>
      <c r="C7504" t="inlineStr">
        <is>
          <t>2013-02-11 23:34:39+00:00</t>
        </is>
      </c>
      <c r="D7504" t="inlineStr">
        <is>
          <t>add</t>
        </is>
      </c>
      <c r="E7504" t="inlineStr">
        <is>
          <t>nose</t>
        </is>
      </c>
      <c r="F7504" t="inlineStr"/>
      <c r="G7504" t="inlineStr"/>
      <c r="H7504" t="inlineStr"/>
    </row>
    <row r="7505">
      <c r="A7505" t="inlineStr">
        <is>
          <t>oauthlib</t>
        </is>
      </c>
      <c r="B7505" t="inlineStr">
        <is>
          <t>1da50150c508ae96c7f05cdf4ab987cb5611034c</t>
        </is>
      </c>
      <c r="C7505" t="inlineStr">
        <is>
          <t>2013-02-23 15:38:55+00:00</t>
        </is>
      </c>
      <c r="D7505" t="inlineStr">
        <is>
          <t>add</t>
        </is>
      </c>
      <c r="E7505" t="inlineStr">
        <is>
          <t>sphinx</t>
        </is>
      </c>
      <c r="F7505" t="inlineStr"/>
      <c r="G7505" t="inlineStr"/>
      <c r="H7505" t="inlineStr"/>
    </row>
    <row r="7506">
      <c r="A7506" t="inlineStr">
        <is>
          <t>oauthlib</t>
        </is>
      </c>
      <c r="B7506" t="inlineStr">
        <is>
          <t>969d0994234454b05a7b310b8dd40e66e900eede</t>
        </is>
      </c>
      <c r="C7506" t="inlineStr">
        <is>
          <t>2014-06-06 11:00:21+00:00</t>
        </is>
      </c>
      <c r="D7506" t="inlineStr">
        <is>
          <t>verchange</t>
        </is>
      </c>
      <c r="E7506" t="inlineStr">
        <is>
          <t>sphinx</t>
        </is>
      </c>
      <c r="F7506" t="inlineStr"/>
      <c r="G7506" t="inlineStr">
        <is>
          <t>sphinx</t>
        </is>
      </c>
      <c r="H7506" t="inlineStr"/>
    </row>
    <row r="7507">
      <c r="A7507" t="inlineStr">
        <is>
          <t>oauthlib</t>
        </is>
      </c>
      <c r="B7507" t="inlineStr">
        <is>
          <t>969d0994234454b05a7b310b8dd40e66e900eede</t>
        </is>
      </c>
      <c r="C7507" t="inlineStr">
        <is>
          <t>2014-06-06 11:00:21+00:00</t>
        </is>
      </c>
      <c r="D7507" t="inlineStr">
        <is>
          <t>add</t>
        </is>
      </c>
      <c r="E7507" t="inlineStr">
        <is>
          <t>pyjwt</t>
        </is>
      </c>
      <c r="F7507" t="inlineStr"/>
      <c r="G7507" t="inlineStr"/>
      <c r="H7507" t="inlineStr"/>
    </row>
    <row r="7508">
      <c r="A7508" t="inlineStr">
        <is>
          <t>oauthlib</t>
        </is>
      </c>
      <c r="B7508" t="inlineStr">
        <is>
          <t>933711ecdb4f1235307dc5815eac1828d523f4e1</t>
        </is>
      </c>
      <c r="C7508" t="inlineStr">
        <is>
          <t>2015-07-19 13:28:39+00:00</t>
        </is>
      </c>
      <c r="D7508" t="inlineStr">
        <is>
          <t>verchange</t>
        </is>
      </c>
      <c r="E7508" t="inlineStr">
        <is>
          <t>pyjwt</t>
        </is>
      </c>
      <c r="F7508">
        <f>=1.0.0</f>
        <v/>
      </c>
      <c r="G7508" t="inlineStr">
        <is>
          <t>pyjwt</t>
        </is>
      </c>
      <c r="H7508" t="inlineStr"/>
    </row>
    <row r="7509">
      <c r="A7509" t="inlineStr">
        <is>
          <t>oauthlib</t>
        </is>
      </c>
      <c r="B7509" t="inlineStr">
        <is>
          <t>933711ecdb4f1235307dc5815eac1828d523f4e1</t>
        </is>
      </c>
      <c r="C7509" t="inlineStr">
        <is>
          <t>2015-07-19 13:28:39+00:00</t>
        </is>
      </c>
      <c r="D7509" t="inlineStr">
        <is>
          <t>add</t>
        </is>
      </c>
      <c r="E7509" t="inlineStr">
        <is>
          <t>blinker</t>
        </is>
      </c>
      <c r="F7509">
        <f>=1.3</f>
        <v/>
      </c>
      <c r="G7509" t="inlineStr"/>
      <c r="H7509" t="inlineStr"/>
    </row>
    <row r="7510">
      <c r="A7510" t="inlineStr">
        <is>
          <t>oauthlib</t>
        </is>
      </c>
      <c r="B7510" t="inlineStr">
        <is>
          <t>933711ecdb4f1235307dc5815eac1828d523f4e1</t>
        </is>
      </c>
      <c r="C7510" t="inlineStr">
        <is>
          <t>2015-07-19 13:28:39+00:00</t>
        </is>
      </c>
      <c r="D7510" t="inlineStr">
        <is>
          <t>add</t>
        </is>
      </c>
      <c r="E7510" t="inlineStr">
        <is>
          <t>cryptography</t>
        </is>
      </c>
      <c r="F7510">
        <f>=0.8.1</f>
        <v/>
      </c>
      <c r="G7510" t="inlineStr"/>
      <c r="H7510" t="inlineStr"/>
    </row>
    <row r="7511">
      <c r="A7511" t="inlineStr">
        <is>
          <t>oauthlib</t>
        </is>
      </c>
      <c r="B7511" t="inlineStr">
        <is>
          <t>933711ecdb4f1235307dc5815eac1828d523f4e1</t>
        </is>
      </c>
      <c r="C7511" t="inlineStr">
        <is>
          <t>2015-07-19 13:28:39+00:00</t>
        </is>
      </c>
      <c r="D7511" t="inlineStr">
        <is>
          <t>rem</t>
        </is>
      </c>
      <c r="E7511" t="inlineStr"/>
      <c r="F7511" t="inlineStr"/>
      <c r="G7511" t="inlineStr">
        <is>
          <t>docutils</t>
        </is>
      </c>
      <c r="H7511" t="inlineStr"/>
    </row>
    <row r="7512">
      <c r="A7512" t="inlineStr">
        <is>
          <t>oauthlib</t>
        </is>
      </c>
      <c r="B7512" t="inlineStr">
        <is>
          <t>933711ecdb4f1235307dc5815eac1828d523f4e1</t>
        </is>
      </c>
      <c r="C7512" t="inlineStr">
        <is>
          <t>2015-07-19 13:28:39+00:00</t>
        </is>
      </c>
      <c r="D7512" t="inlineStr">
        <is>
          <t>rem</t>
        </is>
      </c>
      <c r="E7512" t="inlineStr"/>
      <c r="F7512" t="inlineStr"/>
      <c r="G7512" t="inlineStr">
        <is>
          <t>python-creole</t>
        </is>
      </c>
      <c r="H7512" t="inlineStr"/>
    </row>
    <row r="7513">
      <c r="A7513" t="inlineStr">
        <is>
          <t>oauthlib</t>
        </is>
      </c>
      <c r="B7513" t="inlineStr">
        <is>
          <t>933711ecdb4f1235307dc5815eac1828d523f4e1</t>
        </is>
      </c>
      <c r="C7513" t="inlineStr">
        <is>
          <t>2015-07-19 13:28:39+00:00</t>
        </is>
      </c>
      <c r="D7513" t="inlineStr">
        <is>
          <t>rem</t>
        </is>
      </c>
      <c r="E7513" t="inlineStr"/>
      <c r="F7513" t="inlineStr"/>
      <c r="G7513" t="inlineStr">
        <is>
          <t>pycrypto</t>
        </is>
      </c>
      <c r="H7513" t="inlineStr"/>
    </row>
    <row r="7514">
      <c r="A7514" t="inlineStr">
        <is>
          <t>oauthlib</t>
        </is>
      </c>
      <c r="B7514" t="inlineStr">
        <is>
          <t>933711ecdb4f1235307dc5815eac1828d523f4e1</t>
        </is>
      </c>
      <c r="C7514" t="inlineStr">
        <is>
          <t>2015-07-19 13:28:39+00:00</t>
        </is>
      </c>
      <c r="D7514" t="inlineStr">
        <is>
          <t>rem</t>
        </is>
      </c>
      <c r="E7514" t="inlineStr"/>
      <c r="F7514" t="inlineStr"/>
      <c r="G7514" t="inlineStr">
        <is>
          <t>mock</t>
        </is>
      </c>
      <c r="H7514" t="inlineStr"/>
    </row>
    <row r="7515">
      <c r="A7515" t="inlineStr">
        <is>
          <t>oauthlib</t>
        </is>
      </c>
      <c r="B7515" t="inlineStr">
        <is>
          <t>933711ecdb4f1235307dc5815eac1828d523f4e1</t>
        </is>
      </c>
      <c r="C7515" t="inlineStr">
        <is>
          <t>2015-07-19 13:28:39+00:00</t>
        </is>
      </c>
      <c r="D7515" t="inlineStr">
        <is>
          <t>rem</t>
        </is>
      </c>
      <c r="E7515" t="inlineStr"/>
      <c r="F7515" t="inlineStr"/>
      <c r="G7515" t="inlineStr">
        <is>
          <t>nose</t>
        </is>
      </c>
      <c r="H7515" t="inlineStr"/>
    </row>
    <row r="7516">
      <c r="A7516" t="inlineStr">
        <is>
          <t>oauthlib</t>
        </is>
      </c>
      <c r="B7516" t="inlineStr">
        <is>
          <t>933711ecdb4f1235307dc5815eac1828d523f4e1</t>
        </is>
      </c>
      <c r="C7516" t="inlineStr">
        <is>
          <t>2015-07-19 13:28:39+00:00</t>
        </is>
      </c>
      <c r="D7516" t="inlineStr">
        <is>
          <t>rem</t>
        </is>
      </c>
      <c r="E7516" t="inlineStr"/>
      <c r="F7516" t="inlineStr"/>
      <c r="G7516" t="inlineStr">
        <is>
          <t>sphinx</t>
        </is>
      </c>
      <c r="H7516" t="inlineStr"/>
    </row>
    <row r="7517">
      <c r="A7517" t="inlineStr">
        <is>
          <t>oauthlib</t>
        </is>
      </c>
      <c r="B7517" t="inlineStr">
        <is>
          <t>8d35dc007fea413b37ec96e90a6380746ec39773</t>
        </is>
      </c>
      <c r="C7517" t="inlineStr">
        <is>
          <t>2016-04-11 09:49:02+00:00</t>
        </is>
      </c>
      <c r="D7517" t="inlineStr">
        <is>
          <t>verchange</t>
        </is>
      </c>
      <c r="E7517" t="inlineStr">
        <is>
          <t>cryptography</t>
        </is>
      </c>
      <c r="F7517" t="inlineStr">
        <is>
          <t>&gt;=0.8.1</t>
        </is>
      </c>
      <c r="G7517" t="inlineStr">
        <is>
          <t>cryptography</t>
        </is>
      </c>
      <c r="H7517">
        <f>=0.8.1</f>
        <v/>
      </c>
    </row>
    <row r="7518">
      <c r="A7518" t="inlineStr">
        <is>
          <t>pdsa</t>
        </is>
      </c>
      <c r="B7518" t="inlineStr">
        <is>
          <t>f291f34a4c5d8b3341d68dda391ff9b4a41e0d45</t>
        </is>
      </c>
      <c r="C7518" t="inlineStr">
        <is>
          <t>2019-05-07 14:44:21+00:00</t>
        </is>
      </c>
      <c r="D7518" t="inlineStr">
        <is>
          <t>verchange</t>
        </is>
      </c>
      <c r="E7518" t="inlineStr">
        <is>
          <t>cython</t>
        </is>
      </c>
      <c r="F7518" t="inlineStr">
        <is>
          <t>&gt;=0.28;&lt;1.0</t>
        </is>
      </c>
      <c r="G7518" t="inlineStr">
        <is>
          <t>cython</t>
        </is>
      </c>
      <c r="H7518" t="inlineStr">
        <is>
          <t>&lt;0.27;&gt;=0.25</t>
        </is>
      </c>
    </row>
    <row r="7519">
      <c r="A7519" t="inlineStr">
        <is>
          <t>seesaw-kit</t>
        </is>
      </c>
      <c r="B7519" t="inlineStr">
        <is>
          <t>0a56ac8bad3036dd3e7c53c75364afe4d19286bd</t>
        </is>
      </c>
      <c r="C7519" t="inlineStr">
        <is>
          <t>2016-04-12 23:54:45+00:00</t>
        </is>
      </c>
      <c r="D7519" t="inlineStr">
        <is>
          <t>verchange</t>
        </is>
      </c>
      <c r="E7519" t="inlineStr">
        <is>
          <t>Tornado</t>
        </is>
      </c>
      <c r="F7519" t="inlineStr">
        <is>
          <t>&lt;4.5;&gt;=4.0</t>
        </is>
      </c>
      <c r="G7519" t="inlineStr">
        <is>
          <t>Tornado</t>
        </is>
      </c>
      <c r="H7519" t="inlineStr">
        <is>
          <t>&gt;=3.0</t>
        </is>
      </c>
    </row>
    <row r="7520">
      <c r="A7520" t="inlineStr">
        <is>
          <t>seesaw-kit</t>
        </is>
      </c>
      <c r="B7520" t="inlineStr">
        <is>
          <t>5f9280cabd4cdbaf8579088f7d8e208065dec938</t>
        </is>
      </c>
      <c r="C7520" t="inlineStr">
        <is>
          <t>2017-04-15 15:55:36+00:00</t>
        </is>
      </c>
      <c r="D7520" t="inlineStr">
        <is>
          <t>verchange</t>
        </is>
      </c>
      <c r="E7520" t="inlineStr">
        <is>
          <t>Tornado</t>
        </is>
      </c>
      <c r="F7520" t="inlineStr">
        <is>
          <t>&gt;=4.0;&lt;4.4.99999</t>
        </is>
      </c>
      <c r="G7520" t="inlineStr">
        <is>
          <t>Tornado</t>
        </is>
      </c>
      <c r="H7520" t="inlineStr">
        <is>
          <t>&lt;4.5;&gt;=4.0</t>
        </is>
      </c>
    </row>
    <row r="7521">
      <c r="A7521" t="inlineStr">
        <is>
          <t>ndd</t>
        </is>
      </c>
      <c r="B7521" t="inlineStr">
        <is>
          <t>f632f5635a9c0ebfefcf20968dd39dd48cee391d</t>
        </is>
      </c>
      <c r="C7521" t="inlineStr">
        <is>
          <t>2016-09-08 16:36:06+00:00</t>
        </is>
      </c>
      <c r="D7521" t="inlineStr">
        <is>
          <t>verchange</t>
        </is>
      </c>
      <c r="E7521" t="inlineStr">
        <is>
          <t>numpy</t>
        </is>
      </c>
      <c r="F7521" t="inlineStr">
        <is>
          <t>&gt;=1.11.1</t>
        </is>
      </c>
      <c r="G7521" t="inlineStr">
        <is>
          <t>numpy</t>
        </is>
      </c>
      <c r="H7521">
        <f>=1.11.1</f>
        <v/>
      </c>
    </row>
    <row r="7522">
      <c r="A7522" t="inlineStr">
        <is>
          <t>xadmin</t>
        </is>
      </c>
      <c r="B7522" t="inlineStr">
        <is>
          <t>c18083494f4cdbb00eb3162c0d2a9fd737d96651</t>
        </is>
      </c>
      <c r="C7522" t="inlineStr">
        <is>
          <t>2013-08-29 10:00:07+00:00</t>
        </is>
      </c>
      <c r="D7522" t="inlineStr">
        <is>
          <t>verchange</t>
        </is>
      </c>
      <c r="E7522" t="inlineStr">
        <is>
          <t>django-crispy-forms</t>
        </is>
      </c>
      <c r="F7522" t="inlineStr">
        <is>
          <t>&gt;=1.2.3</t>
        </is>
      </c>
      <c r="G7522" t="inlineStr">
        <is>
          <t>django-crispy-forms</t>
        </is>
      </c>
      <c r="H7522" t="inlineStr">
        <is>
          <t>&gt;=1.2.3</t>
        </is>
      </c>
    </row>
    <row r="7523">
      <c r="A7523" t="inlineStr">
        <is>
          <t>xadmin</t>
        </is>
      </c>
      <c r="B7523" t="inlineStr">
        <is>
          <t>c18083494f4cdbb00eb3162c0d2a9fd737d96651</t>
        </is>
      </c>
      <c r="C7523" t="inlineStr">
        <is>
          <t>2013-08-29 10:00:07+00:00</t>
        </is>
      </c>
      <c r="D7523" t="inlineStr">
        <is>
          <t>rem</t>
        </is>
      </c>
      <c r="E7523" t="inlineStr"/>
      <c r="F7523" t="inlineStr"/>
      <c r="G7523" t="inlineStr">
        <is>
          <t>xlwt</t>
        </is>
      </c>
      <c r="H7523" t="inlineStr"/>
    </row>
    <row r="7524">
      <c r="A7524" t="inlineStr">
        <is>
          <t>xadmin</t>
        </is>
      </c>
      <c r="B7524" t="inlineStr">
        <is>
          <t>c18083494f4cdbb00eb3162c0d2a9fd737d96651</t>
        </is>
      </c>
      <c r="C7524" t="inlineStr">
        <is>
          <t>2013-08-29 10:00:07+00:00</t>
        </is>
      </c>
      <c r="D7524" t="inlineStr">
        <is>
          <t>rem</t>
        </is>
      </c>
      <c r="E7524" t="inlineStr"/>
      <c r="F7524" t="inlineStr"/>
      <c r="G7524" t="inlineStr">
        <is>
          <t>django-reversion</t>
        </is>
      </c>
      <c r="H7524" t="inlineStr"/>
    </row>
    <row r="7525">
      <c r="A7525" t="inlineStr">
        <is>
          <t>xadmin</t>
        </is>
      </c>
      <c r="B7525" t="inlineStr">
        <is>
          <t>c18083494f4cdbb00eb3162c0d2a9fd737d96651</t>
        </is>
      </c>
      <c r="C7525" t="inlineStr">
        <is>
          <t>2013-08-29 10:00:07+00:00</t>
        </is>
      </c>
      <c r="D7525" t="inlineStr">
        <is>
          <t>rem</t>
        </is>
      </c>
      <c r="E7525" t="inlineStr"/>
      <c r="F7525" t="inlineStr"/>
      <c r="G7525" t="inlineStr">
        <is>
          <t>psycopg2</t>
        </is>
      </c>
      <c r="H7525">
        <f>=2.4.5</f>
        <v/>
      </c>
    </row>
    <row r="7526">
      <c r="A7526" t="inlineStr">
        <is>
          <t>xadmin</t>
        </is>
      </c>
      <c r="B7526" t="inlineStr">
        <is>
          <t>c18083494f4cdbb00eb3162c0d2a9fd737d96651</t>
        </is>
      </c>
      <c r="C7526" t="inlineStr">
        <is>
          <t>2013-08-29 10:00:07+00:00</t>
        </is>
      </c>
      <c r="D7526" t="inlineStr">
        <is>
          <t>rem</t>
        </is>
      </c>
      <c r="E7526" t="inlineStr"/>
      <c r="F7526" t="inlineStr"/>
      <c r="G7526" t="inlineStr">
        <is>
          <t>dj-database-url</t>
        </is>
      </c>
      <c r="H7526">
        <f>=0.2.0</f>
        <v/>
      </c>
    </row>
    <row r="7527">
      <c r="A7527" t="inlineStr">
        <is>
          <t>xadmin</t>
        </is>
      </c>
      <c r="B7527" t="inlineStr">
        <is>
          <t>d5cfeb9bd12208486cdc07f2747c1756b4d3eeda</t>
        </is>
      </c>
      <c r="C7527" t="inlineStr">
        <is>
          <t>2013-09-05 08:00:40+00:00</t>
        </is>
      </c>
      <c r="D7527" t="inlineStr">
        <is>
          <t>verchange</t>
        </is>
      </c>
      <c r="E7527" t="inlineStr">
        <is>
          <t>django-crispy-forms</t>
        </is>
      </c>
      <c r="F7527" t="inlineStr">
        <is>
          <t>&gt;=1.4.0</t>
        </is>
      </c>
      <c r="G7527" t="inlineStr">
        <is>
          <t>django-crispy-forms</t>
        </is>
      </c>
      <c r="H7527" t="inlineStr">
        <is>
          <t>&gt;=1.2.3</t>
        </is>
      </c>
    </row>
    <row r="7528">
      <c r="A7528" t="inlineStr">
        <is>
          <t>cheshire3</t>
        </is>
      </c>
      <c r="B7528" t="inlineStr">
        <is>
          <t>a7112ed12ea4a9fc955b1669dc44ac988df694ce</t>
        </is>
      </c>
      <c r="C7528" t="inlineStr">
        <is>
          <t>2014-03-17 14:15:04+00:00</t>
        </is>
      </c>
      <c r="D7528" t="inlineStr">
        <is>
          <t>add</t>
        </is>
      </c>
      <c r="E7528" t="inlineStr">
        <is>
          <t>docutils</t>
        </is>
      </c>
      <c r="F7528" t="inlineStr">
        <is>
          <t>&gt;=0.9</t>
        </is>
      </c>
      <c r="G7528" t="inlineStr"/>
      <c r="H7528" t="inlineStr"/>
    </row>
    <row r="7529">
      <c r="A7529" t="inlineStr">
        <is>
          <t>cheshire3</t>
        </is>
      </c>
      <c r="B7529" t="inlineStr">
        <is>
          <t>a7112ed12ea4a9fc955b1669dc44ac988df694ce</t>
        </is>
      </c>
      <c r="C7529" t="inlineStr">
        <is>
          <t>2014-03-17 14:15:04+00:00</t>
        </is>
      </c>
      <c r="D7529" t="inlineStr">
        <is>
          <t>add</t>
        </is>
      </c>
      <c r="E7529" t="inlineStr">
        <is>
          <t>lxml</t>
        </is>
      </c>
      <c r="F7529" t="inlineStr">
        <is>
          <t>&gt;=2.1</t>
        </is>
      </c>
      <c r="G7529" t="inlineStr"/>
      <c r="H7529" t="inlineStr"/>
    </row>
    <row r="7530">
      <c r="A7530" t="inlineStr">
        <is>
          <t>cheshire3</t>
        </is>
      </c>
      <c r="B7530" t="inlineStr">
        <is>
          <t>a7112ed12ea4a9fc955b1669dc44ac988df694ce</t>
        </is>
      </c>
      <c r="C7530" t="inlineStr">
        <is>
          <t>2014-03-17 14:15:04+00:00</t>
        </is>
      </c>
      <c r="D7530" t="inlineStr">
        <is>
          <t>add</t>
        </is>
      </c>
      <c r="E7530" t="inlineStr">
        <is>
          <t>zopyx.txng3.ext</t>
        </is>
      </c>
      <c r="F7530" t="inlineStr">
        <is>
          <t>&gt;=3.3.1</t>
        </is>
      </c>
      <c r="G7530" t="inlineStr"/>
      <c r="H7530" t="inlineStr"/>
    </row>
    <row r="7531">
      <c r="A7531" t="inlineStr">
        <is>
          <t>cheshire3</t>
        </is>
      </c>
      <c r="B7531" t="inlineStr">
        <is>
          <t>a7112ed12ea4a9fc955b1669dc44ac988df694ce</t>
        </is>
      </c>
      <c r="C7531" t="inlineStr">
        <is>
          <t>2014-03-17 14:15:04+00:00</t>
        </is>
      </c>
      <c r="D7531" t="inlineStr">
        <is>
          <t>add</t>
        </is>
      </c>
      <c r="E7531" t="inlineStr">
        <is>
          <t>lz4</t>
        </is>
      </c>
      <c r="F7531" t="inlineStr">
        <is>
          <t>&gt;=0.4</t>
        </is>
      </c>
      <c r="G7531" t="inlineStr"/>
      <c r="H7531" t="inlineStr"/>
    </row>
    <row r="7532">
      <c r="A7532" t="inlineStr">
        <is>
          <t>cheshire3</t>
        </is>
      </c>
      <c r="B7532" t="inlineStr">
        <is>
          <t>a7112ed12ea4a9fc955b1669dc44ac988df694ce</t>
        </is>
      </c>
      <c r="C7532" t="inlineStr">
        <is>
          <t>2014-03-17 14:15:04+00:00</t>
        </is>
      </c>
      <c r="D7532" t="inlineStr">
        <is>
          <t>add</t>
        </is>
      </c>
      <c r="E7532" t="inlineStr">
        <is>
          <t>Paste</t>
        </is>
      </c>
      <c r="F7532" t="inlineStr">
        <is>
          <t>&gt;=1.7.5</t>
        </is>
      </c>
      <c r="G7532" t="inlineStr"/>
      <c r="H7532" t="inlineStr"/>
    </row>
    <row r="7533">
      <c r="A7533" t="inlineStr">
        <is>
          <t>postgres-elasticsearch-fdw</t>
        </is>
      </c>
      <c r="B7533" t="inlineStr">
        <is>
          <t>f88852d2242452ed5535699cf7e5d1cad5425064</t>
        </is>
      </c>
      <c r="C7533" t="inlineStr">
        <is>
          <t>2017-04-17 18:45:45+00:00</t>
        </is>
      </c>
      <c r="D7533" t="inlineStr">
        <is>
          <t>add</t>
        </is>
      </c>
      <c r="E7533" t="inlineStr">
        <is>
          <t>elasticsearch</t>
        </is>
      </c>
      <c r="F7533" t="inlineStr"/>
      <c r="G7533" t="inlineStr"/>
      <c r="H7533" t="inlineStr"/>
    </row>
    <row r="7534">
      <c r="A7534" t="inlineStr">
        <is>
          <t>hickle</t>
        </is>
      </c>
      <c r="B7534" t="inlineStr">
        <is>
          <t>0edadfdd32ef26385482ac5e4ae5d8424e02278c</t>
        </is>
      </c>
      <c r="C7534" t="inlineStr">
        <is>
          <t>2016-02-06 00:46:30+00:00</t>
        </is>
      </c>
      <c r="D7534" t="inlineStr">
        <is>
          <t>add</t>
        </is>
      </c>
      <c r="E7534" t="inlineStr">
        <is>
          <t>h5py</t>
        </is>
      </c>
      <c r="F7534" t="inlineStr"/>
      <c r="G7534" t="inlineStr"/>
      <c r="H7534" t="inlineStr"/>
    </row>
    <row r="7535">
      <c r="A7535" t="inlineStr">
        <is>
          <t>hickle</t>
        </is>
      </c>
      <c r="B7535" t="inlineStr">
        <is>
          <t>0edadfdd32ef26385482ac5e4ae5d8424e02278c</t>
        </is>
      </c>
      <c r="C7535" t="inlineStr">
        <is>
          <t>2016-02-06 00:46:30+00:00</t>
        </is>
      </c>
      <c r="D7535" t="inlineStr">
        <is>
          <t>add</t>
        </is>
      </c>
      <c r="E7535" t="inlineStr">
        <is>
          <t>numpy</t>
        </is>
      </c>
      <c r="F7535" t="inlineStr"/>
      <c r="G7535" t="inlineStr"/>
      <c r="H7535" t="inlineStr"/>
    </row>
    <row r="7536">
      <c r="A7536" t="inlineStr">
        <is>
          <t>hickle</t>
        </is>
      </c>
      <c r="B7536" t="inlineStr">
        <is>
          <t>8aa986795d6323e1ed87e3e8badccd086beb39e7</t>
        </is>
      </c>
      <c r="C7536" t="inlineStr">
        <is>
          <t>2018-06-12 02:12:05+00:00</t>
        </is>
      </c>
      <c r="D7536" t="inlineStr">
        <is>
          <t>verchange</t>
        </is>
      </c>
      <c r="E7536" t="inlineStr">
        <is>
          <t>numpy</t>
        </is>
      </c>
      <c r="F7536" t="inlineStr"/>
      <c r="G7536" t="inlineStr">
        <is>
          <t>numpy</t>
        </is>
      </c>
      <c r="H7536" t="inlineStr"/>
    </row>
    <row r="7537">
      <c r="A7537" t="inlineStr">
        <is>
          <t>hickle</t>
        </is>
      </c>
      <c r="B7537" t="inlineStr">
        <is>
          <t>8aa986795d6323e1ed87e3e8badccd086beb39e7</t>
        </is>
      </c>
      <c r="C7537" t="inlineStr">
        <is>
          <t>2018-06-12 02:12:05+00:00</t>
        </is>
      </c>
      <c r="D7537" t="inlineStr">
        <is>
          <t>add</t>
        </is>
      </c>
      <c r="E7537" t="inlineStr">
        <is>
          <t>dill</t>
        </is>
      </c>
      <c r="F7537" t="inlineStr"/>
      <c r="G7537" t="inlineStr"/>
      <c r="H7537" t="inlineStr"/>
    </row>
    <row r="7538">
      <c r="A7538" t="inlineStr">
        <is>
          <t>hickle</t>
        </is>
      </c>
      <c r="B7538" t="inlineStr">
        <is>
          <t>1419babeb57c84d0b6ff4a8f89b193defe45629e</t>
        </is>
      </c>
      <c r="C7538" t="inlineStr">
        <is>
          <t>2020-03-12 08:31:51+00:00</t>
        </is>
      </c>
      <c r="D7538" t="inlineStr">
        <is>
          <t>verchange</t>
        </is>
      </c>
      <c r="E7538" t="inlineStr">
        <is>
          <t>h5py</t>
        </is>
      </c>
      <c r="F7538" t="inlineStr">
        <is>
          <t>&gt;=2.8.0</t>
        </is>
      </c>
      <c r="G7538" t="inlineStr">
        <is>
          <t>h5py</t>
        </is>
      </c>
      <c r="H7538" t="inlineStr"/>
    </row>
    <row r="7539">
      <c r="A7539" t="inlineStr">
        <is>
          <t>hickle</t>
        </is>
      </c>
      <c r="B7539" t="inlineStr">
        <is>
          <t>1419babeb57c84d0b6ff4a8f89b193defe45629e</t>
        </is>
      </c>
      <c r="C7539" t="inlineStr">
        <is>
          <t>2020-03-12 08:31:51+00:00</t>
        </is>
      </c>
      <c r="D7539" t="inlineStr">
        <is>
          <t>verchange</t>
        </is>
      </c>
      <c r="E7539" t="inlineStr">
        <is>
          <t>numpy</t>
        </is>
      </c>
      <c r="F7539" t="inlineStr">
        <is>
          <t>&gt;=1.8</t>
        </is>
      </c>
      <c r="G7539" t="inlineStr">
        <is>
          <t>numpy</t>
        </is>
      </c>
      <c r="H7539" t="inlineStr"/>
    </row>
    <row r="7540">
      <c r="A7540" t="inlineStr">
        <is>
          <t>hickle</t>
        </is>
      </c>
      <c r="B7540" t="inlineStr">
        <is>
          <t>1419babeb57c84d0b6ff4a8f89b193defe45629e</t>
        </is>
      </c>
      <c r="C7540" t="inlineStr">
        <is>
          <t>2020-03-12 08:31:51+00:00</t>
        </is>
      </c>
      <c r="D7540" t="inlineStr">
        <is>
          <t>verchange</t>
        </is>
      </c>
      <c r="E7540" t="inlineStr">
        <is>
          <t>dill</t>
        </is>
      </c>
      <c r="F7540" t="inlineStr">
        <is>
          <t>&gt;=0.3.0</t>
        </is>
      </c>
      <c r="G7540" t="inlineStr">
        <is>
          <t>dill</t>
        </is>
      </c>
      <c r="H7540" t="inlineStr"/>
    </row>
    <row r="7541">
      <c r="A7541" t="inlineStr">
        <is>
          <t>hickle</t>
        </is>
      </c>
      <c r="B7541" t="inlineStr">
        <is>
          <t>1419babeb57c84d0b6ff4a8f89b193defe45629e</t>
        </is>
      </c>
      <c r="C7541" t="inlineStr">
        <is>
          <t>2020-03-12 08:31:51+00:00</t>
        </is>
      </c>
      <c r="D7541" t="inlineStr">
        <is>
          <t>add</t>
        </is>
      </c>
      <c r="E7541" t="inlineStr">
        <is>
          <t>six</t>
        </is>
      </c>
      <c r="F7541" t="inlineStr">
        <is>
          <t>&gt;=1.11.0</t>
        </is>
      </c>
      <c r="G7541" t="inlineStr"/>
      <c r="H7541" t="inlineStr"/>
    </row>
    <row r="7542">
      <c r="A7542" t="inlineStr">
        <is>
          <t>marge-bot</t>
        </is>
      </c>
      <c r="B7542" t="inlineStr">
        <is>
          <t>ff273d560062ce3e32657ae4ce24a66943cab207</t>
        </is>
      </c>
      <c r="C7542" t="inlineStr">
        <is>
          <t>2017-12-04 15:10:19+00:00</t>
        </is>
      </c>
      <c r="D7542" t="inlineStr">
        <is>
          <t>add</t>
        </is>
      </c>
      <c r="E7542" t="inlineStr">
        <is>
          <t>pytest-pylint</t>
        </is>
      </c>
      <c r="F7542" t="inlineStr"/>
      <c r="G7542" t="inlineStr"/>
      <c r="H7542" t="inlineStr"/>
    </row>
    <row r="7543">
      <c r="A7543" t="inlineStr">
        <is>
          <t>marge-bot</t>
        </is>
      </c>
      <c r="B7543" t="inlineStr">
        <is>
          <t>ff273d560062ce3e32657ae4ce24a66943cab207</t>
        </is>
      </c>
      <c r="C7543" t="inlineStr">
        <is>
          <t>2017-12-04 15:10:19+00:00</t>
        </is>
      </c>
      <c r="D7543" t="inlineStr">
        <is>
          <t>add</t>
        </is>
      </c>
      <c r="E7543" t="inlineStr">
        <is>
          <t>pytest-runner</t>
        </is>
      </c>
      <c r="F7543" t="inlineStr"/>
      <c r="G7543" t="inlineStr"/>
      <c r="H7543" t="inlineStr"/>
    </row>
    <row r="7544">
      <c r="A7544" t="inlineStr">
        <is>
          <t>marge-bot</t>
        </is>
      </c>
      <c r="B7544" t="inlineStr">
        <is>
          <t>ff273d560062ce3e32657ae4ce24a66943cab207</t>
        </is>
      </c>
      <c r="C7544" t="inlineStr">
        <is>
          <t>2017-12-04 15:10:19+00:00</t>
        </is>
      </c>
      <c r="D7544" t="inlineStr">
        <is>
          <t>rem</t>
        </is>
      </c>
      <c r="E7544" t="inlineStr"/>
      <c r="F7544" t="inlineStr"/>
      <c r="G7544" t="inlineStr">
        <is>
          <t>pylint</t>
        </is>
      </c>
      <c r="H7544" t="inlineStr"/>
    </row>
    <row r="7545">
      <c r="A7545" t="inlineStr">
        <is>
          <t>marge-bot</t>
        </is>
      </c>
      <c r="B7545" t="inlineStr">
        <is>
          <t>d5e588ce69791c75cb201d80ffafa875046c053c</t>
        </is>
      </c>
      <c r="C7545" t="inlineStr">
        <is>
          <t>2017-12-04 15:10:19+00:00</t>
        </is>
      </c>
      <c r="D7545" t="inlineStr">
        <is>
          <t>add</t>
        </is>
      </c>
      <c r="E7545" t="inlineStr">
        <is>
          <t>ConfigArgParse</t>
        </is>
      </c>
      <c r="F7545" t="inlineStr"/>
      <c r="G7545" t="inlineStr"/>
      <c r="H7545" t="inlineStr"/>
    </row>
    <row r="7546">
      <c r="A7546" t="inlineStr">
        <is>
          <t>marge-bot</t>
        </is>
      </c>
      <c r="B7546" t="inlineStr">
        <is>
          <t>d5e588ce69791c75cb201d80ffafa875046c053c</t>
        </is>
      </c>
      <c r="C7546" t="inlineStr">
        <is>
          <t>2017-12-04 15:10:19+00:00</t>
        </is>
      </c>
      <c r="D7546" t="inlineStr">
        <is>
          <t>add</t>
        </is>
      </c>
      <c r="E7546" t="inlineStr">
        <is>
          <t>PyYAML</t>
        </is>
      </c>
      <c r="F7546" t="inlineStr"/>
      <c r="G7546" t="inlineStr"/>
      <c r="H7546" t="inlineStr"/>
    </row>
    <row r="7547">
      <c r="A7547" t="inlineStr">
        <is>
          <t>marge-bot</t>
        </is>
      </c>
      <c r="B7547" t="inlineStr">
        <is>
          <t>d5e588ce69791c75cb201d80ffafa875046c053c</t>
        </is>
      </c>
      <c r="C7547" t="inlineStr">
        <is>
          <t>2017-12-04 15:10:19+00:00</t>
        </is>
      </c>
      <c r="D7547" t="inlineStr">
        <is>
          <t>add</t>
        </is>
      </c>
      <c r="E7547" t="inlineStr">
        <is>
          <t>pytest-pylint</t>
        </is>
      </c>
      <c r="F7547" t="inlineStr"/>
      <c r="G7547" t="inlineStr"/>
      <c r="H7547" t="inlineStr"/>
    </row>
    <row r="7548">
      <c r="A7548" t="inlineStr">
        <is>
          <t>marge-bot</t>
        </is>
      </c>
      <c r="B7548" t="inlineStr">
        <is>
          <t>d5e588ce69791c75cb201d80ffafa875046c053c</t>
        </is>
      </c>
      <c r="C7548" t="inlineStr">
        <is>
          <t>2017-12-04 15:10:19+00:00</t>
        </is>
      </c>
      <c r="D7548" t="inlineStr">
        <is>
          <t>add</t>
        </is>
      </c>
      <c r="E7548" t="inlineStr">
        <is>
          <t>pytest-runner</t>
        </is>
      </c>
      <c r="F7548" t="inlineStr"/>
      <c r="G7548" t="inlineStr"/>
      <c r="H7548" t="inlineStr"/>
    </row>
    <row r="7549">
      <c r="A7549" t="inlineStr">
        <is>
          <t>marge-bot</t>
        </is>
      </c>
      <c r="B7549" t="inlineStr">
        <is>
          <t>d5e588ce69791c75cb201d80ffafa875046c053c</t>
        </is>
      </c>
      <c r="C7549" t="inlineStr">
        <is>
          <t>2017-12-04 15:10:19+00:00</t>
        </is>
      </c>
      <c r="D7549" t="inlineStr">
        <is>
          <t>rem</t>
        </is>
      </c>
      <c r="E7549" t="inlineStr"/>
      <c r="F7549" t="inlineStr"/>
      <c r="G7549" t="inlineStr">
        <is>
          <t>pylint</t>
        </is>
      </c>
      <c r="H7549" t="inlineStr"/>
    </row>
    <row r="7550">
      <c r="A7550" t="inlineStr">
        <is>
          <t>marge-bot</t>
        </is>
      </c>
      <c r="B7550" t="inlineStr">
        <is>
          <t>6d30194f0ee034015fd7c90e10e4fd4a6e7a5cd5</t>
        </is>
      </c>
      <c r="C7550" t="inlineStr">
        <is>
          <t>2018-03-03 15:40:32+00:00</t>
        </is>
      </c>
      <c r="D7550" t="inlineStr">
        <is>
          <t>add</t>
        </is>
      </c>
      <c r="E7550" t="inlineStr">
        <is>
          <t>pytest-flake8</t>
        </is>
      </c>
      <c r="F7550" t="inlineStr"/>
      <c r="G7550" t="inlineStr"/>
      <c r="H7550" t="inlineStr"/>
    </row>
    <row r="7551">
      <c r="A7551" t="inlineStr">
        <is>
          <t>nexpose-client-python</t>
        </is>
      </c>
      <c r="B7551" t="inlineStr">
        <is>
          <t>ff973a384c6ac15ab5b13dda0c45d16c8113e578</t>
        </is>
      </c>
      <c r="C7551" t="inlineStr">
        <is>
          <t>2017-08-21 23:10:39+00:00</t>
        </is>
      </c>
      <c r="D7551" t="inlineStr">
        <is>
          <t>verchange</t>
        </is>
      </c>
      <c r="E7551" t="inlineStr">
        <is>
          <t>lxml</t>
        </is>
      </c>
      <c r="F7551" t="inlineStr">
        <is>
          <t>&gt;=3.6.0</t>
        </is>
      </c>
      <c r="G7551" t="inlineStr">
        <is>
          <t>lxml</t>
        </is>
      </c>
      <c r="H7551">
        <f>=3.6.0</f>
        <v/>
      </c>
    </row>
    <row r="7552">
      <c r="A7552" t="inlineStr">
        <is>
          <t>nexpose-client-python</t>
        </is>
      </c>
      <c r="B7552" t="inlineStr">
        <is>
          <t>ff973a384c6ac15ab5b13dda0c45d16c8113e578</t>
        </is>
      </c>
      <c r="C7552" t="inlineStr">
        <is>
          <t>2017-08-21 23:10:39+00:00</t>
        </is>
      </c>
      <c r="D7552" t="inlineStr">
        <is>
          <t>add</t>
        </is>
      </c>
      <c r="E7552" t="inlineStr">
        <is>
          <t>future</t>
        </is>
      </c>
      <c r="F7552" t="inlineStr">
        <is>
          <t>&gt;=0.16.0</t>
        </is>
      </c>
      <c r="G7552" t="inlineStr"/>
      <c r="H7552" t="inlineStr"/>
    </row>
    <row r="7553">
      <c r="A7553" t="inlineStr">
        <is>
          <t>nexpose-client-python</t>
        </is>
      </c>
      <c r="B7553" t="inlineStr">
        <is>
          <t>47b0f727ab9572e08a8b5604db55336ebd16bffa</t>
        </is>
      </c>
      <c r="C7553" t="inlineStr">
        <is>
          <t>2017-08-25 03:03:04+00:00</t>
        </is>
      </c>
      <c r="D7553" t="inlineStr">
        <is>
          <t>verchange</t>
        </is>
      </c>
      <c r="E7553" t="inlineStr">
        <is>
          <t>lxml</t>
        </is>
      </c>
      <c r="F7553">
        <f>=3.6.0</f>
        <v/>
      </c>
      <c r="G7553" t="inlineStr">
        <is>
          <t>lxml</t>
        </is>
      </c>
      <c r="H7553" t="inlineStr">
        <is>
          <t>&gt;=3.6.0</t>
        </is>
      </c>
    </row>
    <row r="7554">
      <c r="A7554" t="inlineStr">
        <is>
          <t>nexpose-client-python</t>
        </is>
      </c>
      <c r="B7554" t="inlineStr">
        <is>
          <t>47b0f727ab9572e08a8b5604db55336ebd16bffa</t>
        </is>
      </c>
      <c r="C7554" t="inlineStr">
        <is>
          <t>2017-08-25 03:03:04+00:00</t>
        </is>
      </c>
      <c r="D7554" t="inlineStr">
        <is>
          <t>rem</t>
        </is>
      </c>
      <c r="E7554" t="inlineStr"/>
      <c r="F7554" t="inlineStr"/>
      <c r="G7554" t="inlineStr">
        <is>
          <t>future</t>
        </is>
      </c>
      <c r="H7554" t="inlineStr">
        <is>
          <t>&gt;=0.16.0</t>
        </is>
      </c>
    </row>
    <row r="7555">
      <c r="A7555" t="inlineStr">
        <is>
          <t>nexpose-client-python</t>
        </is>
      </c>
      <c r="B7555" t="inlineStr">
        <is>
          <t>0a454bbb7d6a97030862d70f836f83d23b06ed34</t>
        </is>
      </c>
      <c r="C7555" t="inlineStr">
        <is>
          <t>2017-10-02 22:34:01+00:00</t>
        </is>
      </c>
      <c r="D7555" t="inlineStr">
        <is>
          <t>verchange</t>
        </is>
      </c>
      <c r="E7555" t="inlineStr">
        <is>
          <t>lxml</t>
        </is>
      </c>
      <c r="F7555" t="inlineStr">
        <is>
          <t>&gt;=3.6.0</t>
        </is>
      </c>
      <c r="G7555" t="inlineStr">
        <is>
          <t>lxml</t>
        </is>
      </c>
      <c r="H7555">
        <f>=3.6.0</f>
        <v/>
      </c>
    </row>
    <row r="7556">
      <c r="A7556" t="inlineStr">
        <is>
          <t>nexpose-client-python</t>
        </is>
      </c>
      <c r="B7556" t="inlineStr">
        <is>
          <t>0a454bbb7d6a97030862d70f836f83d23b06ed34</t>
        </is>
      </c>
      <c r="C7556" t="inlineStr">
        <is>
          <t>2017-10-02 22:34:01+00:00</t>
        </is>
      </c>
      <c r="D7556" t="inlineStr">
        <is>
          <t>add</t>
        </is>
      </c>
      <c r="E7556" t="inlineStr">
        <is>
          <t>future</t>
        </is>
      </c>
      <c r="F7556" t="inlineStr">
        <is>
          <t>&gt;=0.16.0</t>
        </is>
      </c>
      <c r="G7556" t="inlineStr"/>
      <c r="H7556" t="inlineStr"/>
    </row>
    <row r="7557">
      <c r="A7557" t="inlineStr">
        <is>
          <t>pystatsd</t>
        </is>
      </c>
      <c r="B7557" t="inlineStr">
        <is>
          <t>443aa0638d6174af678926bc973d9b26334a15c6</t>
        </is>
      </c>
      <c r="C7557" t="inlineStr">
        <is>
          <t>2013-06-14 20:09:05+00:00</t>
        </is>
      </c>
      <c r="D7557" t="inlineStr">
        <is>
          <t>add</t>
        </is>
      </c>
      <c r="E7557" t="inlineStr">
        <is>
          <t>unittest2</t>
        </is>
      </c>
      <c r="F7557" t="inlineStr"/>
      <c r="G7557" t="inlineStr"/>
      <c r="H7557" t="inlineStr"/>
    </row>
    <row r="7558">
      <c r="A7558" t="inlineStr">
        <is>
          <t>pystatsd</t>
        </is>
      </c>
      <c r="B7558" t="inlineStr">
        <is>
          <t>443aa0638d6174af678926bc973d9b26334a15c6</t>
        </is>
      </c>
      <c r="C7558" t="inlineStr">
        <is>
          <t>2013-06-14 20:09:05+00:00</t>
        </is>
      </c>
      <c r="D7558" t="inlineStr">
        <is>
          <t>add</t>
        </is>
      </c>
      <c r="E7558" t="inlineStr">
        <is>
          <t>nose</t>
        </is>
      </c>
      <c r="F7558" t="inlineStr"/>
      <c r="G7558" t="inlineStr"/>
      <c r="H7558" t="inlineStr"/>
    </row>
    <row r="7559">
      <c r="A7559" t="inlineStr">
        <is>
          <t>pystatsd</t>
        </is>
      </c>
      <c r="B7559" t="inlineStr">
        <is>
          <t>443aa0638d6174af678926bc973d9b26334a15c6</t>
        </is>
      </c>
      <c r="C7559" t="inlineStr">
        <is>
          <t>2013-06-14 20:09:05+00:00</t>
        </is>
      </c>
      <c r="D7559" t="inlineStr">
        <is>
          <t>add</t>
        </is>
      </c>
      <c r="E7559" t="inlineStr">
        <is>
          <t>mock</t>
        </is>
      </c>
      <c r="F7559" t="inlineStr"/>
      <c r="G7559" t="inlineStr"/>
      <c r="H7559" t="inlineStr"/>
    </row>
    <row r="7560">
      <c r="A7560" t="inlineStr">
        <is>
          <t>pystatsd</t>
        </is>
      </c>
      <c r="B7560" t="inlineStr">
        <is>
          <t>69e362654c37df28582b12b964901334326620a7</t>
        </is>
      </c>
      <c r="C7560" t="inlineStr">
        <is>
          <t>2017-09-18 20:48:56+00:00</t>
        </is>
      </c>
      <c r="D7560" t="inlineStr">
        <is>
          <t>verchange</t>
        </is>
      </c>
      <c r="E7560" t="inlineStr">
        <is>
          <t>mock</t>
        </is>
      </c>
      <c r="F7560" t="inlineStr"/>
      <c r="G7560" t="inlineStr">
        <is>
          <t>mock</t>
        </is>
      </c>
      <c r="H7560" t="inlineStr"/>
    </row>
    <row r="7561">
      <c r="A7561" t="inlineStr">
        <is>
          <t>pystatsd</t>
        </is>
      </c>
      <c r="B7561" t="inlineStr">
        <is>
          <t>69e362654c37df28582b12b964901334326620a7</t>
        </is>
      </c>
      <c r="C7561" t="inlineStr">
        <is>
          <t>2017-09-18 20:48:56+00:00</t>
        </is>
      </c>
      <c r="D7561" t="inlineStr">
        <is>
          <t>rem</t>
        </is>
      </c>
      <c r="E7561" t="inlineStr"/>
      <c r="F7561" t="inlineStr"/>
      <c r="G7561" t="inlineStr">
        <is>
          <t>unittest2</t>
        </is>
      </c>
      <c r="H7561" t="inlineStr"/>
    </row>
    <row r="7562">
      <c r="A7562" t="inlineStr">
        <is>
          <t>nav</t>
        </is>
      </c>
      <c r="B7562" t="inlineStr">
        <is>
          <t>17214c35eda1c130b4836230da2677e9a18fbbda</t>
        </is>
      </c>
      <c r="C7562" t="inlineStr">
        <is>
          <t>2013-09-19 12:04:26+00:00</t>
        </is>
      </c>
      <c r="D7562" t="inlineStr">
        <is>
          <t>add</t>
        </is>
      </c>
      <c r="E7562" t="inlineStr">
        <is>
          <t>psycopg2</t>
        </is>
      </c>
      <c r="F7562">
        <f>=2.4.5</f>
        <v/>
      </c>
      <c r="G7562" t="inlineStr"/>
      <c r="H7562" t="inlineStr"/>
    </row>
    <row r="7563">
      <c r="A7563" t="inlineStr">
        <is>
          <t>nav</t>
        </is>
      </c>
      <c r="B7563" t="inlineStr">
        <is>
          <t>17214c35eda1c130b4836230da2677e9a18fbbda</t>
        </is>
      </c>
      <c r="C7563" t="inlineStr">
        <is>
          <t>2013-09-19 12:04:26+00:00</t>
        </is>
      </c>
      <c r="D7563" t="inlineStr">
        <is>
          <t>add</t>
        </is>
      </c>
      <c r="E7563" t="inlineStr">
        <is>
          <t>django</t>
        </is>
      </c>
      <c r="F7563" t="inlineStr">
        <is>
          <t>&lt;1.5;&gt;=1.4</t>
        </is>
      </c>
      <c r="G7563" t="inlineStr"/>
      <c r="H7563" t="inlineStr"/>
    </row>
    <row r="7564">
      <c r="A7564" t="inlineStr">
        <is>
          <t>nav</t>
        </is>
      </c>
      <c r="B7564" t="inlineStr">
        <is>
          <t>17214c35eda1c130b4836230da2677e9a18fbbda</t>
        </is>
      </c>
      <c r="C7564" t="inlineStr">
        <is>
          <t>2013-09-19 12:04:26+00:00</t>
        </is>
      </c>
      <c r="D7564" t="inlineStr">
        <is>
          <t>add</t>
        </is>
      </c>
      <c r="E7564" t="inlineStr">
        <is>
          <t>IPy</t>
        </is>
      </c>
      <c r="F7564">
        <f>=0.75</f>
        <v/>
      </c>
      <c r="G7564" t="inlineStr"/>
      <c r="H7564" t="inlineStr"/>
    </row>
    <row r="7565">
      <c r="A7565" t="inlineStr">
        <is>
          <t>nav</t>
        </is>
      </c>
      <c r="B7565" t="inlineStr">
        <is>
          <t>17214c35eda1c130b4836230da2677e9a18fbbda</t>
        </is>
      </c>
      <c r="C7565" t="inlineStr">
        <is>
          <t>2013-09-19 12:04:26+00:00</t>
        </is>
      </c>
      <c r="D7565" t="inlineStr">
        <is>
          <t>add</t>
        </is>
      </c>
      <c r="E7565" t="inlineStr">
        <is>
          <t>twisted</t>
        </is>
      </c>
      <c r="F7565" t="inlineStr">
        <is>
          <t>&gt;=12;&lt;13</t>
        </is>
      </c>
      <c r="G7565" t="inlineStr"/>
      <c r="H7565" t="inlineStr"/>
    </row>
    <row r="7566">
      <c r="A7566" t="inlineStr">
        <is>
          <t>nav</t>
        </is>
      </c>
      <c r="B7566" t="inlineStr">
        <is>
          <t>17214c35eda1c130b4836230da2677e9a18fbbda</t>
        </is>
      </c>
      <c r="C7566" t="inlineStr">
        <is>
          <t>2013-09-19 12:04:26+00:00</t>
        </is>
      </c>
      <c r="D7566" t="inlineStr">
        <is>
          <t>add</t>
        </is>
      </c>
      <c r="E7566" t="inlineStr">
        <is>
          <t>simplejson</t>
        </is>
      </c>
      <c r="F7566">
        <f>=2.0.6</f>
        <v/>
      </c>
      <c r="G7566" t="inlineStr"/>
      <c r="H7566" t="inlineStr"/>
    </row>
    <row r="7567">
      <c r="A7567" t="inlineStr">
        <is>
          <t>nav</t>
        </is>
      </c>
      <c r="B7567" t="inlineStr">
        <is>
          <t>17214c35eda1c130b4836230da2677e9a18fbbda</t>
        </is>
      </c>
      <c r="C7567" t="inlineStr">
        <is>
          <t>2013-09-19 12:04:26+00:00</t>
        </is>
      </c>
      <c r="D7567" t="inlineStr">
        <is>
          <t>add</t>
        </is>
      </c>
      <c r="E7567" t="inlineStr">
        <is>
          <t>networkx</t>
        </is>
      </c>
      <c r="F7567" t="inlineStr">
        <is>
          <t>&gt;=1.7;&lt;1.8</t>
        </is>
      </c>
      <c r="G7567" t="inlineStr"/>
      <c r="H7567" t="inlineStr"/>
    </row>
    <row r="7568">
      <c r="A7568" t="inlineStr">
        <is>
          <t>nav</t>
        </is>
      </c>
      <c r="B7568" t="inlineStr">
        <is>
          <t>17214c35eda1c130b4836230da2677e9a18fbbda</t>
        </is>
      </c>
      <c r="C7568" t="inlineStr">
        <is>
          <t>2013-09-19 12:04:26+00:00</t>
        </is>
      </c>
      <c r="D7568" t="inlineStr">
        <is>
          <t>add</t>
        </is>
      </c>
      <c r="E7568" t="inlineStr">
        <is>
          <t>python-rrdtool</t>
        </is>
      </c>
      <c r="F7568">
        <f>=1.4.7</f>
        <v/>
      </c>
      <c r="G7568" t="inlineStr"/>
      <c r="H7568" t="inlineStr"/>
    </row>
    <row r="7569">
      <c r="A7569" t="inlineStr">
        <is>
          <t>nav</t>
        </is>
      </c>
      <c r="B7569" t="inlineStr">
        <is>
          <t>17214c35eda1c130b4836230da2677e9a18fbbda</t>
        </is>
      </c>
      <c r="C7569" t="inlineStr">
        <is>
          <t>2013-09-19 12:04:26+00:00</t>
        </is>
      </c>
      <c r="D7569" t="inlineStr">
        <is>
          <t>add</t>
        </is>
      </c>
      <c r="E7569" t="inlineStr">
        <is>
          <t>xmpppy</t>
        </is>
      </c>
      <c r="F7569" t="inlineStr"/>
      <c r="G7569" t="inlineStr"/>
      <c r="H7569" t="inlineStr"/>
    </row>
    <row r="7570">
      <c r="A7570" t="inlineStr">
        <is>
          <t>nav</t>
        </is>
      </c>
      <c r="B7570" t="inlineStr">
        <is>
          <t>17214c35eda1c130b4836230da2677e9a18fbbda</t>
        </is>
      </c>
      <c r="C7570" t="inlineStr">
        <is>
          <t>2013-09-19 12:04:26+00:00</t>
        </is>
      </c>
      <c r="D7570" t="inlineStr">
        <is>
          <t>add</t>
        </is>
      </c>
      <c r="E7570" t="inlineStr">
        <is>
          <t>PIL</t>
        </is>
      </c>
      <c r="F7570">
        <f>=1.1.7</f>
        <v/>
      </c>
      <c r="G7570" t="inlineStr"/>
      <c r="H7570" t="inlineStr"/>
    </row>
    <row r="7571">
      <c r="A7571" t="inlineStr">
        <is>
          <t>nav</t>
        </is>
      </c>
      <c r="B7571" t="inlineStr">
        <is>
          <t>17214c35eda1c130b4836230da2677e9a18fbbda</t>
        </is>
      </c>
      <c r="C7571" t="inlineStr">
        <is>
          <t>2013-09-19 12:04:26+00:00</t>
        </is>
      </c>
      <c r="D7571" t="inlineStr">
        <is>
          <t>add</t>
        </is>
      </c>
      <c r="E7571" t="inlineStr">
        <is>
          <t>pyrad</t>
        </is>
      </c>
      <c r="F7571">
        <f>=1.2</f>
        <v/>
      </c>
      <c r="G7571" t="inlineStr"/>
      <c r="H7571" t="inlineStr"/>
    </row>
    <row r="7572">
      <c r="A7572" t="inlineStr">
        <is>
          <t>nav</t>
        </is>
      </c>
      <c r="B7572" t="inlineStr">
        <is>
          <t>17214c35eda1c130b4836230da2677e9a18fbbda</t>
        </is>
      </c>
      <c r="C7572" t="inlineStr">
        <is>
          <t>2013-09-19 12:04:26+00:00</t>
        </is>
      </c>
      <c r="D7572" t="inlineStr">
        <is>
          <t>add</t>
        </is>
      </c>
      <c r="E7572" t="inlineStr">
        <is>
          <t>python-ldap</t>
        </is>
      </c>
      <c r="F7572">
        <f>=2.4.10</f>
        <v/>
      </c>
      <c r="G7572" t="inlineStr"/>
      <c r="H7572" t="inlineStr"/>
    </row>
    <row r="7573">
      <c r="A7573" t="inlineStr">
        <is>
          <t>nav</t>
        </is>
      </c>
      <c r="B7573" t="inlineStr">
        <is>
          <t>17214c35eda1c130b4836230da2677e9a18fbbda</t>
        </is>
      </c>
      <c r="C7573" t="inlineStr">
        <is>
          <t>2013-09-19 12:04:26+00:00</t>
        </is>
      </c>
      <c r="D7573" t="inlineStr">
        <is>
          <t>add</t>
        </is>
      </c>
      <c r="E7573" t="inlineStr">
        <is>
          <t>sphinx</t>
        </is>
      </c>
      <c r="F7573" t="inlineStr">
        <is>
          <t>&gt;=1.0</t>
        </is>
      </c>
      <c r="G7573" t="inlineStr"/>
      <c r="H7573" t="inlineStr"/>
    </row>
    <row r="7574">
      <c r="A7574" t="inlineStr">
        <is>
          <t>nav</t>
        </is>
      </c>
      <c r="B7574" t="inlineStr">
        <is>
          <t>17214c35eda1c130b4836230da2677e9a18fbbda</t>
        </is>
      </c>
      <c r="C7574" t="inlineStr">
        <is>
          <t>2013-09-19 12:04:26+00:00</t>
        </is>
      </c>
      <c r="D7574" t="inlineStr">
        <is>
          <t>add</t>
        </is>
      </c>
      <c r="E7574" t="inlineStr">
        <is>
          <t>django-oauth2-provider</t>
        </is>
      </c>
      <c r="F7574" t="inlineStr">
        <is>
          <t>&gt;=0.2.6</t>
        </is>
      </c>
      <c r="G7574" t="inlineStr"/>
      <c r="H7574" t="inlineStr"/>
    </row>
    <row r="7575">
      <c r="A7575" t="inlineStr">
        <is>
          <t>nav</t>
        </is>
      </c>
      <c r="B7575" t="inlineStr">
        <is>
          <t>17214c35eda1c130b4836230da2677e9a18fbbda</t>
        </is>
      </c>
      <c r="C7575" t="inlineStr">
        <is>
          <t>2013-09-19 12:04:26+00:00</t>
        </is>
      </c>
      <c r="D7575" t="inlineStr">
        <is>
          <t>add</t>
        </is>
      </c>
      <c r="E7575" t="inlineStr">
        <is>
          <t>djangorestframework</t>
        </is>
      </c>
      <c r="F7575" t="inlineStr">
        <is>
          <t>&gt;=2.3.7</t>
        </is>
      </c>
      <c r="G7575" t="inlineStr"/>
      <c r="H7575" t="inlineStr"/>
    </row>
    <row r="7576">
      <c r="A7576" t="inlineStr">
        <is>
          <t>nav</t>
        </is>
      </c>
      <c r="B7576" t="inlineStr">
        <is>
          <t>17214c35eda1c130b4836230da2677e9a18fbbda</t>
        </is>
      </c>
      <c r="C7576" t="inlineStr">
        <is>
          <t>2013-09-19 12:04:26+00:00</t>
        </is>
      </c>
      <c r="D7576" t="inlineStr">
        <is>
          <t>add</t>
        </is>
      </c>
      <c r="E7576" t="inlineStr">
        <is>
          <t>iso8601</t>
        </is>
      </c>
      <c r="F7576" t="inlineStr"/>
      <c r="G7576" t="inlineStr"/>
      <c r="H7576" t="inlineStr"/>
    </row>
    <row r="7577">
      <c r="A7577" t="inlineStr">
        <is>
          <t>nav</t>
        </is>
      </c>
      <c r="B7577" t="inlineStr">
        <is>
          <t>400e35ab9da4978a1baeb25460ff24c3da018cfd</t>
        </is>
      </c>
      <c r="C7577" t="inlineStr">
        <is>
          <t>2014-03-27 12:37:09+00:00</t>
        </is>
      </c>
      <c r="D7577" t="inlineStr">
        <is>
          <t>add</t>
        </is>
      </c>
      <c r="E7577" t="inlineStr">
        <is>
          <t>django-crispy-forms</t>
        </is>
      </c>
      <c r="F7577">
        <f>=1.3.2</f>
        <v/>
      </c>
      <c r="G7577" t="inlineStr"/>
      <c r="H7577" t="inlineStr"/>
    </row>
    <row r="7578">
      <c r="A7578" t="inlineStr">
        <is>
          <t>nav</t>
        </is>
      </c>
      <c r="B7578" t="inlineStr">
        <is>
          <t>400e35ab9da4978a1baeb25460ff24c3da018cfd</t>
        </is>
      </c>
      <c r="C7578" t="inlineStr">
        <is>
          <t>2014-03-27 12:37:09+00:00</t>
        </is>
      </c>
      <c r="D7578" t="inlineStr">
        <is>
          <t>add</t>
        </is>
      </c>
      <c r="E7578" t="inlineStr">
        <is>
          <t>crispy-forms-foundation</t>
        </is>
      </c>
      <c r="F7578">
        <f>=0.2.3</f>
        <v/>
      </c>
      <c r="G7578" t="inlineStr"/>
      <c r="H7578" t="inlineStr"/>
    </row>
    <row r="7579">
      <c r="A7579" t="inlineStr">
        <is>
          <t>nav</t>
        </is>
      </c>
      <c r="B7579" t="inlineStr">
        <is>
          <t>400e35ab9da4978a1baeb25460ff24c3da018cfd</t>
        </is>
      </c>
      <c r="C7579" t="inlineStr">
        <is>
          <t>2014-03-27 12:37:09+00:00</t>
        </is>
      </c>
      <c r="D7579" t="inlineStr">
        <is>
          <t>add</t>
        </is>
      </c>
      <c r="E7579" t="inlineStr">
        <is>
          <t>feedparser</t>
        </is>
      </c>
      <c r="F7579" t="inlineStr">
        <is>
          <t>&gt;=5.1.2;&lt;5.2</t>
        </is>
      </c>
      <c r="G7579" t="inlineStr"/>
      <c r="H7579" t="inlineStr"/>
    </row>
    <row r="7580">
      <c r="A7580" t="inlineStr">
        <is>
          <t>nav</t>
        </is>
      </c>
      <c r="B7580" t="inlineStr">
        <is>
          <t>400e35ab9da4978a1baeb25460ff24c3da018cfd</t>
        </is>
      </c>
      <c r="C7580" t="inlineStr">
        <is>
          <t>2014-03-27 12:37:09+00:00</t>
        </is>
      </c>
      <c r="D7580" t="inlineStr">
        <is>
          <t>rem</t>
        </is>
      </c>
      <c r="E7580" t="inlineStr"/>
      <c r="F7580" t="inlineStr"/>
      <c r="G7580" t="inlineStr">
        <is>
          <t>python-rrdtool</t>
        </is>
      </c>
      <c r="H7580">
        <f>=1.4.7</f>
        <v/>
      </c>
    </row>
    <row r="7581">
      <c r="A7581" t="inlineStr">
        <is>
          <t>nav</t>
        </is>
      </c>
      <c r="B7581" t="inlineStr">
        <is>
          <t>f07ab64b8d231748b4ce70f27e778eb1bdf1c11d</t>
        </is>
      </c>
      <c r="C7581" t="inlineStr">
        <is>
          <t>2014-06-26 12:16:25+00:00</t>
        </is>
      </c>
      <c r="D7581" t="inlineStr">
        <is>
          <t>add</t>
        </is>
      </c>
      <c r="E7581" t="inlineStr">
        <is>
          <t>django-filter</t>
        </is>
      </c>
      <c r="F7581" t="inlineStr">
        <is>
          <t>&gt;=0.5.3</t>
        </is>
      </c>
      <c r="G7581" t="inlineStr"/>
      <c r="H7581" t="inlineStr"/>
    </row>
    <row r="7582">
      <c r="A7582" t="inlineStr">
        <is>
          <t>nav</t>
        </is>
      </c>
      <c r="B7582" t="inlineStr">
        <is>
          <t>f07ab64b8d231748b4ce70f27e778eb1bdf1c11d</t>
        </is>
      </c>
      <c r="C7582" t="inlineStr">
        <is>
          <t>2014-06-26 12:16:25+00:00</t>
        </is>
      </c>
      <c r="D7582" t="inlineStr">
        <is>
          <t>add</t>
        </is>
      </c>
      <c r="E7582" t="inlineStr">
        <is>
          <t>django-hstore</t>
        </is>
      </c>
      <c r="F7582" t="inlineStr">
        <is>
          <t>&gt;=1.2.4;&lt;1.3</t>
        </is>
      </c>
      <c r="G7582" t="inlineStr"/>
      <c r="H7582" t="inlineStr"/>
    </row>
    <row r="7583">
      <c r="A7583" t="inlineStr">
        <is>
          <t>nav</t>
        </is>
      </c>
      <c r="B7583" t="inlineStr">
        <is>
          <t>e5ede16e32ff117c9ad54f9787eb29bace0fa794</t>
        </is>
      </c>
      <c r="C7583" t="inlineStr">
        <is>
          <t>2014-10-30 13:18:12+00:00</t>
        </is>
      </c>
      <c r="D7583" t="inlineStr">
        <is>
          <t>verchange</t>
        </is>
      </c>
      <c r="E7583" t="inlineStr">
        <is>
          <t>feedparser</t>
        </is>
      </c>
      <c r="F7583" t="inlineStr">
        <is>
          <t>&gt;=5.1.2;&lt;5.2</t>
        </is>
      </c>
      <c r="G7583" t="inlineStr">
        <is>
          <t>feedparser</t>
        </is>
      </c>
      <c r="H7583" t="inlineStr">
        <is>
          <t>&gt;=5.1.2;&lt;5.2</t>
        </is>
      </c>
    </row>
    <row r="7584">
      <c r="A7584" t="inlineStr">
        <is>
          <t>nav</t>
        </is>
      </c>
      <c r="B7584" t="inlineStr">
        <is>
          <t>e5ede16e32ff117c9ad54f9787eb29bace0fa794</t>
        </is>
      </c>
      <c r="C7584" t="inlineStr">
        <is>
          <t>2014-10-30 13:18:12+00:00</t>
        </is>
      </c>
      <c r="D7584" t="inlineStr">
        <is>
          <t>verchange</t>
        </is>
      </c>
      <c r="E7584" t="inlineStr">
        <is>
          <t>python-ldap</t>
        </is>
      </c>
      <c r="F7584">
        <f>=2.4.10</f>
        <v/>
      </c>
      <c r="G7584" t="inlineStr">
        <is>
          <t>python-ldap</t>
        </is>
      </c>
      <c r="H7584">
        <f>=2.4.10</f>
        <v/>
      </c>
    </row>
    <row r="7585">
      <c r="A7585" t="inlineStr">
        <is>
          <t>nav</t>
        </is>
      </c>
      <c r="B7585" t="inlineStr">
        <is>
          <t>e5ede16e32ff117c9ad54f9787eb29bace0fa794</t>
        </is>
      </c>
      <c r="C7585" t="inlineStr">
        <is>
          <t>2014-10-30 13:18:12+00:00</t>
        </is>
      </c>
      <c r="D7585" t="inlineStr">
        <is>
          <t>verchange</t>
        </is>
      </c>
      <c r="E7585" t="inlineStr">
        <is>
          <t>simplejson</t>
        </is>
      </c>
      <c r="F7585">
        <f>=2.0.6</f>
        <v/>
      </c>
      <c r="G7585" t="inlineStr">
        <is>
          <t>simplejson</t>
        </is>
      </c>
      <c r="H7585">
        <f>=2.0.6</f>
        <v/>
      </c>
    </row>
    <row r="7586">
      <c r="A7586" t="inlineStr">
        <is>
          <t>nav</t>
        </is>
      </c>
      <c r="B7586" t="inlineStr">
        <is>
          <t>e5ede16e32ff117c9ad54f9787eb29bace0fa794</t>
        </is>
      </c>
      <c r="C7586" t="inlineStr">
        <is>
          <t>2014-10-30 13:18:12+00:00</t>
        </is>
      </c>
      <c r="D7586" t="inlineStr">
        <is>
          <t>verchange</t>
        </is>
      </c>
      <c r="E7586" t="inlineStr">
        <is>
          <t>psycopg2</t>
        </is>
      </c>
      <c r="F7586">
        <f>=2.4.5</f>
        <v/>
      </c>
      <c r="G7586" t="inlineStr">
        <is>
          <t>psycopg2</t>
        </is>
      </c>
      <c r="H7586">
        <f>=2.4.5</f>
        <v/>
      </c>
    </row>
    <row r="7587">
      <c r="A7587" t="inlineStr">
        <is>
          <t>nav</t>
        </is>
      </c>
      <c r="B7587" t="inlineStr">
        <is>
          <t>e5ede16e32ff117c9ad54f9787eb29bace0fa794</t>
        </is>
      </c>
      <c r="C7587" t="inlineStr">
        <is>
          <t>2014-10-30 13:18:12+00:00</t>
        </is>
      </c>
      <c r="D7587" t="inlineStr">
        <is>
          <t>verchange</t>
        </is>
      </c>
      <c r="E7587" t="inlineStr">
        <is>
          <t>xmpppy</t>
        </is>
      </c>
      <c r="F7587" t="inlineStr"/>
      <c r="G7587" t="inlineStr">
        <is>
          <t>xmpppy</t>
        </is>
      </c>
      <c r="H7587" t="inlineStr"/>
    </row>
    <row r="7588">
      <c r="A7588" t="inlineStr">
        <is>
          <t>nav</t>
        </is>
      </c>
      <c r="B7588" t="inlineStr">
        <is>
          <t>e5ede16e32ff117c9ad54f9787eb29bace0fa794</t>
        </is>
      </c>
      <c r="C7588" t="inlineStr">
        <is>
          <t>2014-10-30 13:18:12+00:00</t>
        </is>
      </c>
      <c r="D7588" t="inlineStr">
        <is>
          <t>verchange</t>
        </is>
      </c>
      <c r="E7588" t="inlineStr">
        <is>
          <t>django-hstore</t>
        </is>
      </c>
      <c r="F7588" t="inlineStr">
        <is>
          <t>&gt;=1.2.4;&lt;1.3</t>
        </is>
      </c>
      <c r="G7588" t="inlineStr">
        <is>
          <t>django-hstore</t>
        </is>
      </c>
      <c r="H7588" t="inlineStr">
        <is>
          <t>&gt;=1.2.4;&lt;1.3</t>
        </is>
      </c>
    </row>
    <row r="7589">
      <c r="A7589" t="inlineStr">
        <is>
          <t>nav</t>
        </is>
      </c>
      <c r="B7589" t="inlineStr">
        <is>
          <t>3db2ecb6e7e668d35a0b347bd10178e9af42d3d5</t>
        </is>
      </c>
      <c r="C7589" t="inlineStr">
        <is>
          <t>2014-11-20 10:23:21+00:00</t>
        </is>
      </c>
      <c r="D7589" t="inlineStr">
        <is>
          <t>verchange</t>
        </is>
      </c>
      <c r="E7589" t="inlineStr">
        <is>
          <t>djangorestframework</t>
        </is>
      </c>
      <c r="F7589" t="inlineStr">
        <is>
          <t>&gt;=2.3.7;&lt;2.4</t>
        </is>
      </c>
      <c r="G7589" t="inlineStr">
        <is>
          <t>djangorestframework</t>
        </is>
      </c>
      <c r="H7589" t="inlineStr">
        <is>
          <t>&gt;=2.3.7</t>
        </is>
      </c>
    </row>
    <row r="7590">
      <c r="A7590" t="inlineStr">
        <is>
          <t>nav</t>
        </is>
      </c>
      <c r="B7590" t="inlineStr">
        <is>
          <t>317994702deca36a183620840d7a5b6216c2e4c0</t>
        </is>
      </c>
      <c r="C7590" t="inlineStr">
        <is>
          <t>2015-08-20 09:30:14+00:00</t>
        </is>
      </c>
      <c r="D7590" t="inlineStr">
        <is>
          <t>add</t>
        </is>
      </c>
      <c r="E7590" t="inlineStr">
        <is>
          <t>ipaddr</t>
        </is>
      </c>
      <c r="F7590">
        <f>=2.1.11</f>
        <v/>
      </c>
      <c r="G7590" t="inlineStr"/>
      <c r="H7590" t="inlineStr"/>
    </row>
    <row r="7591">
      <c r="A7591" t="inlineStr">
        <is>
          <t>nav</t>
        </is>
      </c>
      <c r="B7591" t="inlineStr">
        <is>
          <t>37e1d3d4dfc819935f8bf64ab0225c1fd111d300</t>
        </is>
      </c>
      <c r="C7591" t="inlineStr">
        <is>
          <t>2016-01-14 12:41:39+00:00</t>
        </is>
      </c>
      <c r="D7591" t="inlineStr">
        <is>
          <t>verchange</t>
        </is>
      </c>
      <c r="E7591" t="inlineStr">
        <is>
          <t>django-filter</t>
        </is>
      </c>
      <c r="F7591" t="inlineStr">
        <is>
          <t>&gt;=0.7;&lt;0.8</t>
        </is>
      </c>
      <c r="G7591" t="inlineStr">
        <is>
          <t>django-filter</t>
        </is>
      </c>
      <c r="H7591" t="inlineStr">
        <is>
          <t>&gt;=0.5.3</t>
        </is>
      </c>
    </row>
    <row r="7592">
      <c r="A7592" t="inlineStr">
        <is>
          <t>nav</t>
        </is>
      </c>
      <c r="B7592" t="inlineStr">
        <is>
          <t>37e1d3d4dfc819935f8bf64ab0225c1fd111d300</t>
        </is>
      </c>
      <c r="C7592" t="inlineStr">
        <is>
          <t>2016-01-14 12:41:39+00:00</t>
        </is>
      </c>
      <c r="D7592" t="inlineStr">
        <is>
          <t>verchange</t>
        </is>
      </c>
      <c r="E7592" t="inlineStr">
        <is>
          <t>djangorestframework</t>
        </is>
      </c>
      <c r="F7592">
        <f>=2.4.4</f>
        <v/>
      </c>
      <c r="G7592" t="inlineStr">
        <is>
          <t>djangorestframework</t>
        </is>
      </c>
      <c r="H7592" t="inlineStr">
        <is>
          <t>&gt;=2.3.7;&lt;2.4</t>
        </is>
      </c>
    </row>
    <row r="7593">
      <c r="A7593" t="inlineStr">
        <is>
          <t>nav</t>
        </is>
      </c>
      <c r="B7593" t="inlineStr">
        <is>
          <t>37e1d3d4dfc819935f8bf64ab0225c1fd111d300</t>
        </is>
      </c>
      <c r="C7593" t="inlineStr">
        <is>
          <t>2016-01-14 12:41:39+00:00</t>
        </is>
      </c>
      <c r="D7593" t="inlineStr">
        <is>
          <t>verchange</t>
        </is>
      </c>
      <c r="E7593" t="inlineStr">
        <is>
          <t>xmpppy</t>
        </is>
      </c>
      <c r="F7593">
        <f>=0.5.0rc1</f>
        <v/>
      </c>
      <c r="G7593" t="inlineStr">
        <is>
          <t>xmpppy</t>
        </is>
      </c>
      <c r="H7593" t="inlineStr"/>
    </row>
    <row r="7594">
      <c r="A7594" t="inlineStr">
        <is>
          <t>nav</t>
        </is>
      </c>
      <c r="B7594" t="inlineStr">
        <is>
          <t>37e1d3d4dfc819935f8bf64ab0225c1fd111d300</t>
        </is>
      </c>
      <c r="C7594" t="inlineStr">
        <is>
          <t>2016-01-14 12:41:39+00:00</t>
        </is>
      </c>
      <c r="D7594" t="inlineStr">
        <is>
          <t>add</t>
        </is>
      </c>
      <c r="E7594" t="inlineStr">
        <is>
          <t>Django</t>
        </is>
      </c>
      <c r="F7594">
        <f>=1.7.1</f>
        <v/>
      </c>
      <c r="G7594" t="inlineStr"/>
      <c r="H7594" t="inlineStr"/>
    </row>
    <row r="7595">
      <c r="A7595" t="inlineStr">
        <is>
          <t>nav</t>
        </is>
      </c>
      <c r="B7595" t="inlineStr">
        <is>
          <t>37e1d3d4dfc819935f8bf64ab0225c1fd111d300</t>
        </is>
      </c>
      <c r="C7595" t="inlineStr">
        <is>
          <t>2016-01-14 12:41:39+00:00</t>
        </is>
      </c>
      <c r="D7595" t="inlineStr">
        <is>
          <t>add</t>
        </is>
      </c>
      <c r="E7595" t="inlineStr">
        <is>
          <t>Pillow</t>
        </is>
      </c>
      <c r="F7595">
        <f>=3.0.0</f>
        <v/>
      </c>
      <c r="G7595" t="inlineStr"/>
      <c r="H7595" t="inlineStr"/>
    </row>
    <row r="7596">
      <c r="A7596" t="inlineStr">
        <is>
          <t>nav</t>
        </is>
      </c>
      <c r="B7596" t="inlineStr">
        <is>
          <t>37e1d3d4dfc819935f8bf64ab0225c1fd111d300</t>
        </is>
      </c>
      <c r="C7596" t="inlineStr">
        <is>
          <t>2016-01-14 12:41:39+00:00</t>
        </is>
      </c>
      <c r="D7596" t="inlineStr">
        <is>
          <t>rem</t>
        </is>
      </c>
      <c r="E7596" t="inlineStr"/>
      <c r="F7596" t="inlineStr"/>
      <c r="G7596" t="inlineStr">
        <is>
          <t>django</t>
        </is>
      </c>
      <c r="H7596" t="inlineStr">
        <is>
          <t>&lt;1.5;&gt;=1.4</t>
        </is>
      </c>
    </row>
    <row r="7597">
      <c r="A7597" t="inlineStr">
        <is>
          <t>nav</t>
        </is>
      </c>
      <c r="B7597" t="inlineStr">
        <is>
          <t>37e1d3d4dfc819935f8bf64ab0225c1fd111d300</t>
        </is>
      </c>
      <c r="C7597" t="inlineStr">
        <is>
          <t>2016-01-14 12:41:39+00:00</t>
        </is>
      </c>
      <c r="D7597" t="inlineStr">
        <is>
          <t>rem</t>
        </is>
      </c>
      <c r="E7597" t="inlineStr"/>
      <c r="F7597" t="inlineStr"/>
      <c r="G7597" t="inlineStr">
        <is>
          <t>PIL</t>
        </is>
      </c>
      <c r="H7597">
        <f>=1.1.7</f>
        <v/>
      </c>
    </row>
    <row r="7598">
      <c r="A7598" t="inlineStr">
        <is>
          <t>nav</t>
        </is>
      </c>
      <c r="B7598" t="inlineStr">
        <is>
          <t>194ce5e1f2b76a13401919aec436ae020261d7b3</t>
        </is>
      </c>
      <c r="C7598" t="inlineStr">
        <is>
          <t>2016-12-01 12:54:14+00:00</t>
        </is>
      </c>
      <c r="D7598" t="inlineStr">
        <is>
          <t>verchange</t>
        </is>
      </c>
      <c r="E7598" t="inlineStr">
        <is>
          <t>IPy</t>
        </is>
      </c>
      <c r="F7598">
        <f>=0.81</f>
        <v/>
      </c>
      <c r="G7598" t="inlineStr">
        <is>
          <t>IPy</t>
        </is>
      </c>
      <c r="H7598">
        <f>=0.75</f>
        <v/>
      </c>
    </row>
    <row r="7599">
      <c r="A7599" t="inlineStr">
        <is>
          <t>nav</t>
        </is>
      </c>
      <c r="B7599" t="inlineStr">
        <is>
          <t>194ce5e1f2b76a13401919aec436ae020261d7b3</t>
        </is>
      </c>
      <c r="C7599" t="inlineStr">
        <is>
          <t>2016-12-01 12:54:14+00:00</t>
        </is>
      </c>
      <c r="D7599" t="inlineStr">
        <is>
          <t>add</t>
        </is>
      </c>
      <c r="E7599" t="inlineStr">
        <is>
          <t>markdown</t>
        </is>
      </c>
      <c r="F7599">
        <f>=2.5.1</f>
        <v/>
      </c>
      <c r="G7599" t="inlineStr"/>
      <c r="H7599" t="inlineStr"/>
    </row>
    <row r="7600">
      <c r="A7600" t="inlineStr">
        <is>
          <t>nav</t>
        </is>
      </c>
      <c r="B7600" t="inlineStr">
        <is>
          <t>5ac801b2e2ba21e47585af1eab43ca1aaefc2370</t>
        </is>
      </c>
      <c r="C7600" t="inlineStr">
        <is>
          <t>2017-01-26 10:06:46+00:00</t>
        </is>
      </c>
      <c r="D7600" t="inlineStr">
        <is>
          <t>verchange</t>
        </is>
      </c>
      <c r="E7600" t="inlineStr">
        <is>
          <t>twisted</t>
        </is>
      </c>
      <c r="F7600" t="inlineStr">
        <is>
          <t>&gt;=12;&lt;15</t>
        </is>
      </c>
      <c r="G7600" t="inlineStr">
        <is>
          <t>twisted</t>
        </is>
      </c>
      <c r="H7600" t="inlineStr">
        <is>
          <t>&gt;=12;&lt;13</t>
        </is>
      </c>
    </row>
    <row r="7601">
      <c r="A7601" t="inlineStr">
        <is>
          <t>nav</t>
        </is>
      </c>
      <c r="B7601" t="inlineStr">
        <is>
          <t>9c7e3e36404045b2c6f9f050e5a3519fedc67d17</t>
        </is>
      </c>
      <c r="C7601" t="inlineStr">
        <is>
          <t>2017-06-08 12:45:21+00:00</t>
        </is>
      </c>
      <c r="D7601" t="inlineStr">
        <is>
          <t>rem</t>
        </is>
      </c>
      <c r="E7601" t="inlineStr"/>
      <c r="F7601" t="inlineStr"/>
      <c r="G7601" t="inlineStr">
        <is>
          <t>psycopg2</t>
        </is>
      </c>
      <c r="H7601">
        <f>=2.4.5</f>
        <v/>
      </c>
    </row>
    <row r="7602">
      <c r="A7602" t="inlineStr">
        <is>
          <t>nav</t>
        </is>
      </c>
      <c r="B7602" t="inlineStr">
        <is>
          <t>9c7e3e36404045b2c6f9f050e5a3519fedc67d17</t>
        </is>
      </c>
      <c r="C7602" t="inlineStr">
        <is>
          <t>2017-06-08 12:45:21+00:00</t>
        </is>
      </c>
      <c r="D7602" t="inlineStr">
        <is>
          <t>rem</t>
        </is>
      </c>
      <c r="E7602" t="inlineStr"/>
      <c r="F7602" t="inlineStr"/>
      <c r="G7602" t="inlineStr">
        <is>
          <t>Django</t>
        </is>
      </c>
      <c r="H7602">
        <f>=1.7.1</f>
        <v/>
      </c>
    </row>
    <row r="7603">
      <c r="A7603" t="inlineStr">
        <is>
          <t>nav</t>
        </is>
      </c>
      <c r="B7603" t="inlineStr">
        <is>
          <t>9c7e3e36404045b2c6f9f050e5a3519fedc67d17</t>
        </is>
      </c>
      <c r="C7603" t="inlineStr">
        <is>
          <t>2017-06-08 12:45:21+00:00</t>
        </is>
      </c>
      <c r="D7603" t="inlineStr">
        <is>
          <t>rem</t>
        </is>
      </c>
      <c r="E7603" t="inlineStr"/>
      <c r="F7603" t="inlineStr"/>
      <c r="G7603" t="inlineStr">
        <is>
          <t>IPy</t>
        </is>
      </c>
      <c r="H7603">
        <f>=0.81</f>
        <v/>
      </c>
    </row>
    <row r="7604">
      <c r="A7604" t="inlineStr">
        <is>
          <t>nav</t>
        </is>
      </c>
      <c r="B7604" t="inlineStr">
        <is>
          <t>9c7e3e36404045b2c6f9f050e5a3519fedc67d17</t>
        </is>
      </c>
      <c r="C7604" t="inlineStr">
        <is>
          <t>2017-06-08 12:45:21+00:00</t>
        </is>
      </c>
      <c r="D7604" t="inlineStr">
        <is>
          <t>rem</t>
        </is>
      </c>
      <c r="E7604" t="inlineStr"/>
      <c r="F7604" t="inlineStr"/>
      <c r="G7604" t="inlineStr">
        <is>
          <t>twisted</t>
        </is>
      </c>
      <c r="H7604" t="inlineStr">
        <is>
          <t>&gt;=12;&lt;15</t>
        </is>
      </c>
    </row>
    <row r="7605">
      <c r="A7605" t="inlineStr">
        <is>
          <t>nav</t>
        </is>
      </c>
      <c r="B7605" t="inlineStr">
        <is>
          <t>9c7e3e36404045b2c6f9f050e5a3519fedc67d17</t>
        </is>
      </c>
      <c r="C7605" t="inlineStr">
        <is>
          <t>2017-06-08 12:45:21+00:00</t>
        </is>
      </c>
      <c r="D7605" t="inlineStr">
        <is>
          <t>rem</t>
        </is>
      </c>
      <c r="E7605" t="inlineStr"/>
      <c r="F7605" t="inlineStr"/>
      <c r="G7605" t="inlineStr">
        <is>
          <t>simplejson</t>
        </is>
      </c>
      <c r="H7605">
        <f>=2.0.6</f>
        <v/>
      </c>
    </row>
    <row r="7606">
      <c r="A7606" t="inlineStr">
        <is>
          <t>nav</t>
        </is>
      </c>
      <c r="B7606" t="inlineStr">
        <is>
          <t>9c7e3e36404045b2c6f9f050e5a3519fedc67d17</t>
        </is>
      </c>
      <c r="C7606" t="inlineStr">
        <is>
          <t>2017-06-08 12:45:21+00:00</t>
        </is>
      </c>
      <c r="D7606" t="inlineStr">
        <is>
          <t>rem</t>
        </is>
      </c>
      <c r="E7606" t="inlineStr"/>
      <c r="F7606" t="inlineStr"/>
      <c r="G7606" t="inlineStr">
        <is>
          <t>networkx</t>
        </is>
      </c>
      <c r="H7606" t="inlineStr">
        <is>
          <t>&gt;=1.7;&lt;1.8</t>
        </is>
      </c>
    </row>
    <row r="7607">
      <c r="A7607" t="inlineStr">
        <is>
          <t>nav</t>
        </is>
      </c>
      <c r="B7607" t="inlineStr">
        <is>
          <t>9c7e3e36404045b2c6f9f050e5a3519fedc67d17</t>
        </is>
      </c>
      <c r="C7607" t="inlineStr">
        <is>
          <t>2017-06-08 12:45:21+00:00</t>
        </is>
      </c>
      <c r="D7607" t="inlineStr">
        <is>
          <t>rem</t>
        </is>
      </c>
      <c r="E7607" t="inlineStr"/>
      <c r="F7607" t="inlineStr"/>
      <c r="G7607" t="inlineStr">
        <is>
          <t>xmpppy</t>
        </is>
      </c>
      <c r="H7607">
        <f>=0.5.0rc1</f>
        <v/>
      </c>
    </row>
    <row r="7608">
      <c r="A7608" t="inlineStr">
        <is>
          <t>nav</t>
        </is>
      </c>
      <c r="B7608" t="inlineStr">
        <is>
          <t>9c7e3e36404045b2c6f9f050e5a3519fedc67d17</t>
        </is>
      </c>
      <c r="C7608" t="inlineStr">
        <is>
          <t>2017-06-08 12:45:21+00:00</t>
        </is>
      </c>
      <c r="D7608" t="inlineStr">
        <is>
          <t>rem</t>
        </is>
      </c>
      <c r="E7608" t="inlineStr"/>
      <c r="F7608" t="inlineStr"/>
      <c r="G7608" t="inlineStr">
        <is>
          <t>Pillow</t>
        </is>
      </c>
      <c r="H7608">
        <f>=3.0.0</f>
        <v/>
      </c>
    </row>
    <row r="7609">
      <c r="A7609" t="inlineStr">
        <is>
          <t>nav</t>
        </is>
      </c>
      <c r="B7609" t="inlineStr">
        <is>
          <t>9c7e3e36404045b2c6f9f050e5a3519fedc67d17</t>
        </is>
      </c>
      <c r="C7609" t="inlineStr">
        <is>
          <t>2017-06-08 12:45:21+00:00</t>
        </is>
      </c>
      <c r="D7609" t="inlineStr">
        <is>
          <t>rem</t>
        </is>
      </c>
      <c r="E7609" t="inlineStr"/>
      <c r="F7609" t="inlineStr"/>
      <c r="G7609" t="inlineStr">
        <is>
          <t>pyrad</t>
        </is>
      </c>
      <c r="H7609">
        <f>=1.2</f>
        <v/>
      </c>
    </row>
    <row r="7610">
      <c r="A7610" t="inlineStr">
        <is>
          <t>nav</t>
        </is>
      </c>
      <c r="B7610" t="inlineStr">
        <is>
          <t>9c7e3e36404045b2c6f9f050e5a3519fedc67d17</t>
        </is>
      </c>
      <c r="C7610" t="inlineStr">
        <is>
          <t>2017-06-08 12:45:21+00:00</t>
        </is>
      </c>
      <c r="D7610" t="inlineStr">
        <is>
          <t>rem</t>
        </is>
      </c>
      <c r="E7610" t="inlineStr"/>
      <c r="F7610" t="inlineStr"/>
      <c r="G7610" t="inlineStr">
        <is>
          <t>python-ldap</t>
        </is>
      </c>
      <c r="H7610">
        <f>=2.4.10</f>
        <v/>
      </c>
    </row>
    <row r="7611">
      <c r="A7611" t="inlineStr">
        <is>
          <t>nav</t>
        </is>
      </c>
      <c r="B7611" t="inlineStr">
        <is>
          <t>9c7e3e36404045b2c6f9f050e5a3519fedc67d17</t>
        </is>
      </c>
      <c r="C7611" t="inlineStr">
        <is>
          <t>2017-06-08 12:45:21+00:00</t>
        </is>
      </c>
      <c r="D7611" t="inlineStr">
        <is>
          <t>rem</t>
        </is>
      </c>
      <c r="E7611" t="inlineStr"/>
      <c r="F7611" t="inlineStr"/>
      <c r="G7611" t="inlineStr">
        <is>
          <t>sphinx</t>
        </is>
      </c>
      <c r="H7611" t="inlineStr">
        <is>
          <t>&gt;=1.0</t>
        </is>
      </c>
    </row>
    <row r="7612">
      <c r="A7612" t="inlineStr">
        <is>
          <t>nav</t>
        </is>
      </c>
      <c r="B7612" t="inlineStr">
        <is>
          <t>9c7e3e36404045b2c6f9f050e5a3519fedc67d17</t>
        </is>
      </c>
      <c r="C7612" t="inlineStr">
        <is>
          <t>2017-06-08 12:45:21+00:00</t>
        </is>
      </c>
      <c r="D7612" t="inlineStr">
        <is>
          <t>rem</t>
        </is>
      </c>
      <c r="E7612" t="inlineStr"/>
      <c r="F7612" t="inlineStr"/>
      <c r="G7612" t="inlineStr">
        <is>
          <t>django-crispy-forms</t>
        </is>
      </c>
      <c r="H7612">
        <f>=1.3.2</f>
        <v/>
      </c>
    </row>
    <row r="7613">
      <c r="A7613" t="inlineStr">
        <is>
          <t>nav</t>
        </is>
      </c>
      <c r="B7613" t="inlineStr">
        <is>
          <t>9c7e3e36404045b2c6f9f050e5a3519fedc67d17</t>
        </is>
      </c>
      <c r="C7613" t="inlineStr">
        <is>
          <t>2017-06-08 12:45:21+00:00</t>
        </is>
      </c>
      <c r="D7613" t="inlineStr">
        <is>
          <t>rem</t>
        </is>
      </c>
      <c r="E7613" t="inlineStr"/>
      <c r="F7613" t="inlineStr"/>
      <c r="G7613" t="inlineStr">
        <is>
          <t>crispy-forms-foundation</t>
        </is>
      </c>
      <c r="H7613">
        <f>=0.2.3</f>
        <v/>
      </c>
    </row>
    <row r="7614">
      <c r="A7614" t="inlineStr">
        <is>
          <t>nav</t>
        </is>
      </c>
      <c r="B7614" t="inlineStr">
        <is>
          <t>9c7e3e36404045b2c6f9f050e5a3519fedc67d17</t>
        </is>
      </c>
      <c r="C7614" t="inlineStr">
        <is>
          <t>2017-06-08 12:45:21+00:00</t>
        </is>
      </c>
      <c r="D7614" t="inlineStr">
        <is>
          <t>rem</t>
        </is>
      </c>
      <c r="E7614" t="inlineStr"/>
      <c r="F7614" t="inlineStr"/>
      <c r="G7614" t="inlineStr">
        <is>
          <t>django-hstore</t>
        </is>
      </c>
      <c r="H7614" t="inlineStr">
        <is>
          <t>&gt;=1.2.4;&lt;1.3</t>
        </is>
      </c>
    </row>
    <row r="7615">
      <c r="A7615" t="inlineStr">
        <is>
          <t>nav</t>
        </is>
      </c>
      <c r="B7615" t="inlineStr">
        <is>
          <t>9c7e3e36404045b2c6f9f050e5a3519fedc67d17</t>
        </is>
      </c>
      <c r="C7615" t="inlineStr">
        <is>
          <t>2017-06-08 12:45:21+00:00</t>
        </is>
      </c>
      <c r="D7615" t="inlineStr">
        <is>
          <t>rem</t>
        </is>
      </c>
      <c r="E7615" t="inlineStr"/>
      <c r="F7615" t="inlineStr"/>
      <c r="G7615" t="inlineStr">
        <is>
          <t>feedparser</t>
        </is>
      </c>
      <c r="H7615" t="inlineStr">
        <is>
          <t>&gt;=5.1.2;&lt;5.2</t>
        </is>
      </c>
    </row>
    <row r="7616">
      <c r="A7616" t="inlineStr">
        <is>
          <t>nav</t>
        </is>
      </c>
      <c r="B7616" t="inlineStr">
        <is>
          <t>9c7e3e36404045b2c6f9f050e5a3519fedc67d17</t>
        </is>
      </c>
      <c r="C7616" t="inlineStr">
        <is>
          <t>2017-06-08 12:45:21+00:00</t>
        </is>
      </c>
      <c r="D7616" t="inlineStr">
        <is>
          <t>rem</t>
        </is>
      </c>
      <c r="E7616" t="inlineStr"/>
      <c r="F7616" t="inlineStr"/>
      <c r="G7616" t="inlineStr">
        <is>
          <t>markdown</t>
        </is>
      </c>
      <c r="H7616">
        <f>=2.5.1</f>
        <v/>
      </c>
    </row>
    <row r="7617">
      <c r="A7617" t="inlineStr">
        <is>
          <t>nav</t>
        </is>
      </c>
      <c r="B7617" t="inlineStr">
        <is>
          <t>9c7e3e36404045b2c6f9f050e5a3519fedc67d17</t>
        </is>
      </c>
      <c r="C7617" t="inlineStr">
        <is>
          <t>2017-06-08 12:45:21+00:00</t>
        </is>
      </c>
      <c r="D7617" t="inlineStr">
        <is>
          <t>rem</t>
        </is>
      </c>
      <c r="E7617" t="inlineStr"/>
      <c r="F7617" t="inlineStr"/>
      <c r="G7617" t="inlineStr">
        <is>
          <t>django-oauth2-provider</t>
        </is>
      </c>
      <c r="H7617" t="inlineStr">
        <is>
          <t>&gt;=0.2.6</t>
        </is>
      </c>
    </row>
    <row r="7618">
      <c r="A7618" t="inlineStr">
        <is>
          <t>nav</t>
        </is>
      </c>
      <c r="B7618" t="inlineStr">
        <is>
          <t>9c7e3e36404045b2c6f9f050e5a3519fedc67d17</t>
        </is>
      </c>
      <c r="C7618" t="inlineStr">
        <is>
          <t>2017-06-08 12:45:21+00:00</t>
        </is>
      </c>
      <c r="D7618" t="inlineStr">
        <is>
          <t>rem</t>
        </is>
      </c>
      <c r="E7618" t="inlineStr"/>
      <c r="F7618" t="inlineStr"/>
      <c r="G7618" t="inlineStr">
        <is>
          <t>djangorestframework</t>
        </is>
      </c>
      <c r="H7618">
        <f>=2.4.4</f>
        <v/>
      </c>
    </row>
    <row r="7619">
      <c r="A7619" t="inlineStr">
        <is>
          <t>nav</t>
        </is>
      </c>
      <c r="B7619" t="inlineStr">
        <is>
          <t>9c7e3e36404045b2c6f9f050e5a3519fedc67d17</t>
        </is>
      </c>
      <c r="C7619" t="inlineStr">
        <is>
          <t>2017-06-08 12:45:21+00:00</t>
        </is>
      </c>
      <c r="D7619" t="inlineStr">
        <is>
          <t>rem</t>
        </is>
      </c>
      <c r="E7619" t="inlineStr"/>
      <c r="F7619" t="inlineStr"/>
      <c r="G7619" t="inlineStr">
        <is>
          <t>django-filter</t>
        </is>
      </c>
      <c r="H7619" t="inlineStr">
        <is>
          <t>&gt;=0.7;&lt;0.8</t>
        </is>
      </c>
    </row>
    <row r="7620">
      <c r="A7620" t="inlineStr">
        <is>
          <t>nav</t>
        </is>
      </c>
      <c r="B7620" t="inlineStr">
        <is>
          <t>9c7e3e36404045b2c6f9f050e5a3519fedc67d17</t>
        </is>
      </c>
      <c r="C7620" t="inlineStr">
        <is>
          <t>2017-06-08 12:45:21+00:00</t>
        </is>
      </c>
      <c r="D7620" t="inlineStr">
        <is>
          <t>rem</t>
        </is>
      </c>
      <c r="E7620" t="inlineStr"/>
      <c r="F7620" t="inlineStr"/>
      <c r="G7620" t="inlineStr">
        <is>
          <t>iso8601</t>
        </is>
      </c>
      <c r="H7620" t="inlineStr"/>
    </row>
    <row r="7621">
      <c r="A7621" t="inlineStr">
        <is>
          <t>nav</t>
        </is>
      </c>
      <c r="B7621" t="inlineStr">
        <is>
          <t>9c7e3e36404045b2c6f9f050e5a3519fedc67d17</t>
        </is>
      </c>
      <c r="C7621" t="inlineStr">
        <is>
          <t>2017-06-08 12:45:21+00:00</t>
        </is>
      </c>
      <c r="D7621" t="inlineStr">
        <is>
          <t>rem</t>
        </is>
      </c>
      <c r="E7621" t="inlineStr"/>
      <c r="F7621" t="inlineStr"/>
      <c r="G7621" t="inlineStr">
        <is>
          <t>ipaddr</t>
        </is>
      </c>
      <c r="H7621">
        <f>=2.1.11</f>
        <v/>
      </c>
    </row>
    <row r="7622">
      <c r="A7622" t="inlineStr">
        <is>
          <t>pytorch-crf</t>
        </is>
      </c>
      <c r="B7622" t="inlineStr">
        <is>
          <t>0127d5f34b15e1f9eb21c7288e1df4822737e7b9</t>
        </is>
      </c>
      <c r="C7622" t="inlineStr">
        <is>
          <t>2017-12-07 12:47:36+00:00</t>
        </is>
      </c>
      <c r="D7622" t="inlineStr">
        <is>
          <t>verchange</t>
        </is>
      </c>
      <c r="E7622" t="inlineStr">
        <is>
          <t>torch</t>
        </is>
      </c>
      <c r="F7622">
        <f>=0.3.0.post4</f>
        <v/>
      </c>
      <c r="G7622" t="inlineStr">
        <is>
          <t>torch</t>
        </is>
      </c>
      <c r="H7622">
        <f>=0.2.0.post4</f>
        <v/>
      </c>
    </row>
    <row r="7623">
      <c r="A7623" t="inlineStr">
        <is>
          <t>pytorch-crf</t>
        </is>
      </c>
      <c r="B7623" t="inlineStr">
        <is>
          <t>0127d5f34b15e1f9eb21c7288e1df4822737e7b9</t>
        </is>
      </c>
      <c r="C7623" t="inlineStr">
        <is>
          <t>2017-12-07 12:47:36+00:00</t>
        </is>
      </c>
      <c r="D7623" t="inlineStr">
        <is>
          <t>add</t>
        </is>
      </c>
      <c r="E7623" t="inlineStr">
        <is>
          <t>PyYAML</t>
        </is>
      </c>
      <c r="F7623">
        <f>=3.12</f>
        <v/>
      </c>
      <c r="G7623" t="inlineStr"/>
      <c r="H7623" t="inlineStr"/>
    </row>
    <row r="7624">
      <c r="A7624" t="inlineStr">
        <is>
          <t>lighter</t>
        </is>
      </c>
      <c r="B7624" t="inlineStr">
        <is>
          <t>a0233ad9f6539858d45e3e46834f4fd930a3bb3b</t>
        </is>
      </c>
      <c r="C7624" t="inlineStr">
        <is>
          <t>2015-11-19 21:29:08+00:00</t>
        </is>
      </c>
      <c r="D7624" t="inlineStr">
        <is>
          <t>add</t>
        </is>
      </c>
      <c r="E7624" t="inlineStr">
        <is>
          <t>requests</t>
        </is>
      </c>
      <c r="F7624" t="inlineStr"/>
      <c r="G7624" t="inlineStr"/>
      <c r="H7624" t="inlineStr"/>
    </row>
    <row r="7625">
      <c r="A7625" t="inlineStr">
        <is>
          <t>lighter</t>
        </is>
      </c>
      <c r="B7625" t="inlineStr">
        <is>
          <t>dbc1ee59d094c0a528d7432366bdc2825ce18347</t>
        </is>
      </c>
      <c r="C7625" t="inlineStr">
        <is>
          <t>2015-12-03 12:17:29+00:00</t>
        </is>
      </c>
      <c r="D7625" t="inlineStr">
        <is>
          <t>add</t>
        </is>
      </c>
      <c r="E7625" t="inlineStr">
        <is>
          <t>joblib</t>
        </is>
      </c>
      <c r="F7625" t="inlineStr"/>
      <c r="G7625" t="inlineStr"/>
      <c r="H7625" t="inlineStr"/>
    </row>
    <row r="7626">
      <c r="A7626" t="inlineStr">
        <is>
          <t>lighter</t>
        </is>
      </c>
      <c r="B7626" t="inlineStr">
        <is>
          <t>fce6905f86f4821351894d2d5b421389c990ea40</t>
        </is>
      </c>
      <c r="C7626" t="inlineStr">
        <is>
          <t>2015-12-14 14:33:58+00:00</t>
        </is>
      </c>
      <c r="D7626" t="inlineStr">
        <is>
          <t>add</t>
        </is>
      </c>
      <c r="E7626" t="inlineStr">
        <is>
          <t>pynacl</t>
        </is>
      </c>
      <c r="F7626" t="inlineStr"/>
      <c r="G7626" t="inlineStr"/>
      <c r="H7626" t="inlineStr"/>
    </row>
    <row r="7627">
      <c r="A7627" t="inlineStr">
        <is>
          <t>lighter</t>
        </is>
      </c>
      <c r="B7627" t="inlineStr">
        <is>
          <t>c2677cde0737eaeea1c61341cbb8cef52dc8d5c5</t>
        </is>
      </c>
      <c r="C7627" t="inlineStr">
        <is>
          <t>2016-01-15 14:24:42+00:00</t>
        </is>
      </c>
      <c r="D7627" t="inlineStr">
        <is>
          <t>verchange</t>
        </is>
      </c>
      <c r="E7627" t="inlineStr">
        <is>
          <t>requests</t>
        </is>
      </c>
      <c r="F7627" t="inlineStr"/>
      <c r="G7627" t="inlineStr">
        <is>
          <t>requests</t>
        </is>
      </c>
      <c r="H7627" t="inlineStr"/>
    </row>
    <row r="7628">
      <c r="A7628" t="inlineStr">
        <is>
          <t>lighter</t>
        </is>
      </c>
      <c r="B7628" t="inlineStr">
        <is>
          <t>c2677cde0737eaeea1c61341cbb8cef52dc8d5c5</t>
        </is>
      </c>
      <c r="C7628" t="inlineStr">
        <is>
          <t>2016-01-15 14:24:42+00:00</t>
        </is>
      </c>
      <c r="D7628" t="inlineStr">
        <is>
          <t>verchange</t>
        </is>
      </c>
      <c r="E7628" t="inlineStr">
        <is>
          <t>joblib</t>
        </is>
      </c>
      <c r="F7628" t="inlineStr"/>
      <c r="G7628" t="inlineStr">
        <is>
          <t>joblib</t>
        </is>
      </c>
      <c r="H7628" t="inlineStr"/>
    </row>
    <row r="7629">
      <c r="A7629" t="inlineStr">
        <is>
          <t>lighter</t>
        </is>
      </c>
      <c r="B7629" t="inlineStr">
        <is>
          <t>c2677cde0737eaeea1c61341cbb8cef52dc8d5c5</t>
        </is>
      </c>
      <c r="C7629" t="inlineStr">
        <is>
          <t>2016-01-15 14:24:42+00:00</t>
        </is>
      </c>
      <c r="D7629" t="inlineStr">
        <is>
          <t>verchange</t>
        </is>
      </c>
      <c r="E7629" t="inlineStr">
        <is>
          <t>pyyaml</t>
        </is>
      </c>
      <c r="F7629" t="inlineStr"/>
      <c r="G7629" t="inlineStr">
        <is>
          <t>pyyaml</t>
        </is>
      </c>
      <c r="H7629" t="inlineStr"/>
    </row>
    <row r="7630">
      <c r="A7630" t="inlineStr">
        <is>
          <t>lighter</t>
        </is>
      </c>
      <c r="B7630" t="inlineStr">
        <is>
          <t>c2677cde0737eaeea1c61341cbb8cef52dc8d5c5</t>
        </is>
      </c>
      <c r="C7630" t="inlineStr">
        <is>
          <t>2016-01-15 14:24:42+00:00</t>
        </is>
      </c>
      <c r="D7630" t="inlineStr">
        <is>
          <t>add</t>
        </is>
      </c>
      <c r="E7630" t="inlineStr">
        <is>
          <t>autopep8</t>
        </is>
      </c>
      <c r="F7630" t="inlineStr"/>
      <c r="G7630" t="inlineStr"/>
      <c r="H7630" t="inlineStr"/>
    </row>
    <row r="7631">
      <c r="A7631" t="inlineStr">
        <is>
          <t>lighter</t>
        </is>
      </c>
      <c r="B7631" t="inlineStr">
        <is>
          <t>c2677cde0737eaeea1c61341cbb8cef52dc8d5c5</t>
        </is>
      </c>
      <c r="C7631" t="inlineStr">
        <is>
          <t>2016-01-15 14:24:42+00:00</t>
        </is>
      </c>
      <c r="D7631" t="inlineStr">
        <is>
          <t>add</t>
        </is>
      </c>
      <c r="E7631" t="inlineStr">
        <is>
          <t>flake8</t>
        </is>
      </c>
      <c r="F7631" t="inlineStr"/>
      <c r="G7631" t="inlineStr"/>
      <c r="H7631" t="inlineStr"/>
    </row>
    <row r="7632">
      <c r="A7632" t="inlineStr">
        <is>
          <t>lighter</t>
        </is>
      </c>
      <c r="B7632" t="inlineStr">
        <is>
          <t>0108fe3cb40c6b629890bfea2df8b6f1ef3a6f48</t>
        </is>
      </c>
      <c r="C7632" t="inlineStr">
        <is>
          <t>2016-01-21 09:14:38+00:00</t>
        </is>
      </c>
      <c r="D7632" t="inlineStr">
        <is>
          <t>add</t>
        </is>
      </c>
      <c r="E7632" t="inlineStr">
        <is>
          <t>packaging</t>
        </is>
      </c>
      <c r="F7632" t="inlineStr"/>
      <c r="G7632" t="inlineStr"/>
      <c r="H7632" t="inlineStr"/>
    </row>
    <row r="7633">
      <c r="A7633" t="inlineStr">
        <is>
          <t>lighter</t>
        </is>
      </c>
      <c r="B7633" t="inlineStr">
        <is>
          <t>4cdc93cb5b801b05a31a855b1ce20c4897cd0c0e</t>
        </is>
      </c>
      <c r="C7633" t="inlineStr">
        <is>
          <t>2016-01-27 12:36:18+00:00</t>
        </is>
      </c>
      <c r="D7633" t="inlineStr">
        <is>
          <t>add</t>
        </is>
      </c>
      <c r="E7633" t="inlineStr">
        <is>
          <t>cffi</t>
        </is>
      </c>
      <c r="F7633" t="inlineStr"/>
      <c r="G7633" t="inlineStr"/>
      <c r="H7633" t="inlineStr"/>
    </row>
    <row r="7634">
      <c r="A7634" t="inlineStr">
        <is>
          <t>lighter</t>
        </is>
      </c>
      <c r="B7634" t="inlineStr">
        <is>
          <t>08d03154edd028e20d55dcabdf2091d0e194b91a</t>
        </is>
      </c>
      <c r="C7634" t="inlineStr">
        <is>
          <t>2017-06-28 16:42:13+00:00</t>
        </is>
      </c>
      <c r="D7634" t="inlineStr">
        <is>
          <t>add</t>
        </is>
      </c>
      <c r="E7634" t="inlineStr">
        <is>
          <t>setuptools</t>
        </is>
      </c>
      <c r="F7634">
        <f>=33.1.1</f>
        <v/>
      </c>
      <c r="G7634" t="inlineStr"/>
      <c r="H7634" t="inlineStr"/>
    </row>
    <row r="7635">
      <c r="A7635" t="inlineStr">
        <is>
          <t>lighter</t>
        </is>
      </c>
      <c r="B7635" t="inlineStr">
        <is>
          <t>b961ac4d22264792f6b0f63003f7ac36fae2c510</t>
        </is>
      </c>
      <c r="C7635" t="inlineStr">
        <is>
          <t>2018-07-05 12:35:05+00:00</t>
        </is>
      </c>
      <c r="D7635" t="inlineStr">
        <is>
          <t>add</t>
        </is>
      </c>
      <c r="E7635" t="inlineStr">
        <is>
          <t>pycodestyle</t>
        </is>
      </c>
      <c r="F7635" t="inlineStr">
        <is>
          <t>&gt;=2.0.0;&lt;2.4.0</t>
        </is>
      </c>
      <c r="G7635" t="inlineStr"/>
      <c r="H7635" t="inlineStr"/>
    </row>
    <row r="7636">
      <c r="A7636" t="inlineStr">
        <is>
          <t>ironic-python-agent</t>
        </is>
      </c>
      <c r="B7636" t="inlineStr">
        <is>
          <t>43a149d5eaff672e1755d683864d0acbd43bfa8c</t>
        </is>
      </c>
      <c r="C7636" t="inlineStr">
        <is>
          <t>2016-01-11 20:59:36+00:00</t>
        </is>
      </c>
      <c r="D7636" t="inlineStr">
        <is>
          <t>verchange</t>
        </is>
      </c>
      <c r="E7636" t="inlineStr">
        <is>
          <t>oslo.utils</t>
        </is>
      </c>
      <c r="F7636" t="inlineStr">
        <is>
          <t>&gt;=3.2.0</t>
        </is>
      </c>
      <c r="G7636" t="inlineStr">
        <is>
          <t>oslo.utils</t>
        </is>
      </c>
      <c r="H7636" t="inlineStr">
        <is>
          <t>&gt;=2.0.0</t>
        </is>
      </c>
    </row>
    <row r="7637">
      <c r="A7637" t="inlineStr">
        <is>
          <t>ironic-python-agent</t>
        </is>
      </c>
      <c r="B7637" t="inlineStr">
        <is>
          <t>43a149d5eaff672e1755d683864d0acbd43bfa8c</t>
        </is>
      </c>
      <c r="C7637" t="inlineStr">
        <is>
          <t>2016-01-11 20:59:36+00:00</t>
        </is>
      </c>
      <c r="D7637" t="inlineStr">
        <is>
          <t>verchange</t>
        </is>
      </c>
      <c r="E7637" t="inlineStr">
        <is>
          <t>oslo.config</t>
        </is>
      </c>
      <c r="F7637" t="inlineStr">
        <is>
          <t>&gt;=3.2.0</t>
        </is>
      </c>
      <c r="G7637" t="inlineStr">
        <is>
          <t>oslo.config</t>
        </is>
      </c>
      <c r="H7637" t="inlineStr">
        <is>
          <t>&gt;=2.3.0</t>
        </is>
      </c>
    </row>
    <row r="7638">
      <c r="A7638" t="inlineStr">
        <is>
          <t>ironic-python-agent</t>
        </is>
      </c>
      <c r="B7638" t="inlineStr">
        <is>
          <t>43a149d5eaff672e1755d683864d0acbd43bfa8c</t>
        </is>
      </c>
      <c r="C7638" t="inlineStr">
        <is>
          <t>2016-01-11 20:59:36+00:00</t>
        </is>
      </c>
      <c r="D7638" t="inlineStr">
        <is>
          <t>verchange</t>
        </is>
      </c>
      <c r="E7638" t="inlineStr">
        <is>
          <t>requests</t>
        </is>
      </c>
      <c r="F7638" t="inlineStr">
        <is>
          <t>&gt;=2.8.1;!=2.9.0</t>
        </is>
      </c>
      <c r="G7638" t="inlineStr">
        <is>
          <t>requests</t>
        </is>
      </c>
      <c r="H7638" t="inlineStr">
        <is>
          <t>&gt;=2.5.2</t>
        </is>
      </c>
    </row>
    <row r="7639">
      <c r="A7639" t="inlineStr">
        <is>
          <t>ironic-python-agent</t>
        </is>
      </c>
      <c r="B7639" t="inlineStr">
        <is>
          <t>43a149d5eaff672e1755d683864d0acbd43bfa8c</t>
        </is>
      </c>
      <c r="C7639" t="inlineStr">
        <is>
          <t>2016-01-11 20:59:36+00:00</t>
        </is>
      </c>
      <c r="D7639" t="inlineStr">
        <is>
          <t>verchange</t>
        </is>
      </c>
      <c r="E7639" t="inlineStr">
        <is>
          <t>WSME</t>
        </is>
      </c>
      <c r="F7639" t="inlineStr">
        <is>
          <t>&gt;=0.8</t>
        </is>
      </c>
      <c r="G7639" t="inlineStr">
        <is>
          <t>WSME</t>
        </is>
      </c>
      <c r="H7639" t="inlineStr">
        <is>
          <t>&gt;=0.7</t>
        </is>
      </c>
    </row>
    <row r="7640">
      <c r="A7640" t="inlineStr">
        <is>
          <t>ironic-python-agent</t>
        </is>
      </c>
      <c r="B7640" t="inlineStr">
        <is>
          <t>43a149d5eaff672e1755d683864d0acbd43bfa8c</t>
        </is>
      </c>
      <c r="C7640" t="inlineStr">
        <is>
          <t>2016-01-11 20:59:36+00:00</t>
        </is>
      </c>
      <c r="D7640" t="inlineStr">
        <is>
          <t>verchange</t>
        </is>
      </c>
      <c r="E7640" t="inlineStr">
        <is>
          <t>oslo.service</t>
        </is>
      </c>
      <c r="F7640" t="inlineStr">
        <is>
          <t>&gt;=1.0.0</t>
        </is>
      </c>
      <c r="G7640" t="inlineStr">
        <is>
          <t>oslo.service</t>
        </is>
      </c>
      <c r="H7640" t="inlineStr">
        <is>
          <t>&gt;=0.7.0</t>
        </is>
      </c>
    </row>
    <row r="7641">
      <c r="A7641" t="inlineStr">
        <is>
          <t>ironic-python-agent</t>
        </is>
      </c>
      <c r="B7641" t="inlineStr">
        <is>
          <t>43a149d5eaff672e1755d683864d0acbd43bfa8c</t>
        </is>
      </c>
      <c r="C7641" t="inlineStr">
        <is>
          <t>2016-01-11 20:59:36+00:00</t>
        </is>
      </c>
      <c r="D7641" t="inlineStr">
        <is>
          <t>verchange</t>
        </is>
      </c>
      <c r="E7641" t="inlineStr">
        <is>
          <t>oslo.log</t>
        </is>
      </c>
      <c r="F7641" t="inlineStr">
        <is>
          <t>&gt;=1.14.0</t>
        </is>
      </c>
      <c r="G7641" t="inlineStr">
        <is>
          <t>oslo.log</t>
        </is>
      </c>
      <c r="H7641" t="inlineStr">
        <is>
          <t>&gt;=1.8.0</t>
        </is>
      </c>
    </row>
    <row r="7642">
      <c r="A7642" t="inlineStr">
        <is>
          <t>ironic-python-agent</t>
        </is>
      </c>
      <c r="B7642" t="inlineStr">
        <is>
          <t>43a149d5eaff672e1755d683864d0acbd43bfa8c</t>
        </is>
      </c>
      <c r="C7642" t="inlineStr">
        <is>
          <t>2016-01-11 20:59:36+00:00</t>
        </is>
      </c>
      <c r="D7642" t="inlineStr">
        <is>
          <t>verchange</t>
        </is>
      </c>
      <c r="E7642" t="inlineStr">
        <is>
          <t>oslo.serialization</t>
        </is>
      </c>
      <c r="F7642" t="inlineStr">
        <is>
          <t>&gt;=1.10.0</t>
        </is>
      </c>
      <c r="G7642" t="inlineStr">
        <is>
          <t>oslo.serialization</t>
        </is>
      </c>
      <c r="H7642" t="inlineStr">
        <is>
          <t>&gt;=1.4.0</t>
        </is>
      </c>
    </row>
    <row r="7643">
      <c r="A7643" t="inlineStr">
        <is>
          <t>ironic-python-agent</t>
        </is>
      </c>
      <c r="B7643" t="inlineStr">
        <is>
          <t>43a149d5eaff672e1755d683864d0acbd43bfa8c</t>
        </is>
      </c>
      <c r="C7643" t="inlineStr">
        <is>
          <t>2016-01-11 20:59:36+00:00</t>
        </is>
      </c>
      <c r="D7643" t="inlineStr">
        <is>
          <t>add</t>
        </is>
      </c>
      <c r="E7643" t="inlineStr">
        <is>
          <t>rtslib-fb</t>
        </is>
      </c>
      <c r="F7643" t="inlineStr">
        <is>
          <t>&gt;=2.1.41</t>
        </is>
      </c>
      <c r="G7643" t="inlineStr"/>
      <c r="H7643" t="inlineStr"/>
    </row>
    <row r="7644">
      <c r="A7644" t="inlineStr">
        <is>
          <t>ironic-python-agent</t>
        </is>
      </c>
      <c r="B7644" t="inlineStr">
        <is>
          <t>43a149d5eaff672e1755d683864d0acbd43bfa8c</t>
        </is>
      </c>
      <c r="C7644" t="inlineStr">
        <is>
          <t>2016-01-11 20:59:36+00:00</t>
        </is>
      </c>
      <c r="D7644" t="inlineStr">
        <is>
          <t>rem</t>
        </is>
      </c>
      <c r="E7644" t="inlineStr"/>
      <c r="F7644" t="inlineStr"/>
      <c r="G7644" t="inlineStr">
        <is>
          <t>Babel</t>
        </is>
      </c>
      <c r="H7644" t="inlineStr">
        <is>
          <t>&gt;=1.3</t>
        </is>
      </c>
    </row>
    <row r="7645">
      <c r="A7645" t="inlineStr">
        <is>
          <t>ironic-python-agent</t>
        </is>
      </c>
      <c r="B7645" t="inlineStr">
        <is>
          <t>43a149d5eaff672e1755d683864d0acbd43bfa8c</t>
        </is>
      </c>
      <c r="C7645" t="inlineStr">
        <is>
          <t>2016-01-11 20:59:36+00:00</t>
        </is>
      </c>
      <c r="D7645" t="inlineStr">
        <is>
          <t>rem</t>
        </is>
      </c>
      <c r="E7645" t="inlineStr"/>
      <c r="F7645" t="inlineStr"/>
      <c r="G7645" t="inlineStr">
        <is>
          <t>oslotest</t>
        </is>
      </c>
      <c r="H7645" t="inlineStr">
        <is>
          <t>&gt;=1.10.0</t>
        </is>
      </c>
    </row>
    <row r="7646">
      <c r="A7646" t="inlineStr">
        <is>
          <t>ironic-python-agent</t>
        </is>
      </c>
      <c r="B7646" t="inlineStr">
        <is>
          <t>844ecfc5dfb2d038bda6173ebb445be58bfb7d7c</t>
        </is>
      </c>
      <c r="C7646" t="inlineStr">
        <is>
          <t>2016-01-11 21:05:23+00:00</t>
        </is>
      </c>
      <c r="D7646" t="inlineStr">
        <is>
          <t>verchange</t>
        </is>
      </c>
      <c r="E7646" t="inlineStr">
        <is>
          <t>requests</t>
        </is>
      </c>
      <c r="F7646" t="inlineStr">
        <is>
          <t>&gt;=2.5.2;!=2.9.0;!=2.8.0</t>
        </is>
      </c>
      <c r="G7646" t="inlineStr">
        <is>
          <t>requests</t>
        </is>
      </c>
      <c r="H7646" t="inlineStr">
        <is>
          <t>&gt;=2.5.2</t>
        </is>
      </c>
    </row>
    <row r="7647">
      <c r="A7647" t="inlineStr">
        <is>
          <t>ironic-python-agent</t>
        </is>
      </c>
      <c r="B7647" t="inlineStr">
        <is>
          <t>844ecfc5dfb2d038bda6173ebb445be58bfb7d7c</t>
        </is>
      </c>
      <c r="C7647" t="inlineStr">
        <is>
          <t>2016-01-11 21:05:23+00:00</t>
        </is>
      </c>
      <c r="D7647" t="inlineStr">
        <is>
          <t>verchange</t>
        </is>
      </c>
      <c r="E7647" t="inlineStr">
        <is>
          <t>oslo.utils</t>
        </is>
      </c>
      <c r="F7647" t="inlineStr">
        <is>
          <t>&gt;=2.0.0;!=2.6.0</t>
        </is>
      </c>
      <c r="G7647" t="inlineStr">
        <is>
          <t>oslo.utils</t>
        </is>
      </c>
      <c r="H7647" t="inlineStr">
        <is>
          <t>&gt;=2.0.0</t>
        </is>
      </c>
    </row>
    <row r="7648">
      <c r="A7648" t="inlineStr">
        <is>
          <t>ironic-python-agent</t>
        </is>
      </c>
      <c r="B7648" t="inlineStr">
        <is>
          <t>32d9ff951853d4cb7b9f3d560e8cd049d26807aa</t>
        </is>
      </c>
      <c r="C7648" t="inlineStr">
        <is>
          <t>2016-03-22 01:34:59+00:00</t>
        </is>
      </c>
      <c r="D7648" t="inlineStr">
        <is>
          <t>verchange</t>
        </is>
      </c>
      <c r="E7648" t="inlineStr">
        <is>
          <t>six</t>
        </is>
      </c>
      <c r="F7648" t="inlineStr">
        <is>
          <t>&gt;=1.9.0</t>
        </is>
      </c>
      <c r="G7648" t="inlineStr">
        <is>
          <t>six</t>
        </is>
      </c>
      <c r="H7648" t="inlineStr">
        <is>
          <t>&gt;=1.9.0</t>
        </is>
      </c>
    </row>
    <row r="7649">
      <c r="A7649" t="inlineStr">
        <is>
          <t>ironic-python-agent</t>
        </is>
      </c>
      <c r="B7649" t="inlineStr">
        <is>
          <t>32d9ff951853d4cb7b9f3d560e8cd049d26807aa</t>
        </is>
      </c>
      <c r="C7649" t="inlineStr">
        <is>
          <t>2016-03-22 01:34:59+00:00</t>
        </is>
      </c>
      <c r="D7649" t="inlineStr">
        <is>
          <t>verchange</t>
        </is>
      </c>
      <c r="E7649" t="inlineStr">
        <is>
          <t>netifaces</t>
        </is>
      </c>
      <c r="F7649" t="inlineStr">
        <is>
          <t>&gt;=0.10.4</t>
        </is>
      </c>
      <c r="G7649" t="inlineStr">
        <is>
          <t>netifaces</t>
        </is>
      </c>
      <c r="H7649" t="inlineStr">
        <is>
          <t>&gt;=0.10.4</t>
        </is>
      </c>
    </row>
    <row r="7650">
      <c r="A7650" t="inlineStr">
        <is>
          <t>ironic-python-agent</t>
        </is>
      </c>
      <c r="B7650" t="inlineStr">
        <is>
          <t>32d9ff951853d4cb7b9f3d560e8cd049d26807aa</t>
        </is>
      </c>
      <c r="C7650" t="inlineStr">
        <is>
          <t>2016-03-22 01:34:59+00:00</t>
        </is>
      </c>
      <c r="D7650" t="inlineStr">
        <is>
          <t>verchange</t>
        </is>
      </c>
      <c r="E7650" t="inlineStr">
        <is>
          <t>psutil</t>
        </is>
      </c>
      <c r="F7650" t="inlineStr">
        <is>
          <t>&gt;=1.1.1;&lt;2.0.0</t>
        </is>
      </c>
      <c r="G7650" t="inlineStr">
        <is>
          <t>psutil</t>
        </is>
      </c>
      <c r="H7650" t="inlineStr">
        <is>
          <t>&gt;=1.1.1;&lt;2.0.0</t>
        </is>
      </c>
    </row>
    <row r="7651">
      <c r="A7651" t="inlineStr">
        <is>
          <t>ironic-python-agent</t>
        </is>
      </c>
      <c r="B7651" t="inlineStr">
        <is>
          <t>32d9ff951853d4cb7b9f3d560e8cd049d26807aa</t>
        </is>
      </c>
      <c r="C7651" t="inlineStr">
        <is>
          <t>2016-03-22 01:34:59+00:00</t>
        </is>
      </c>
      <c r="D7651" t="inlineStr">
        <is>
          <t>verchange</t>
        </is>
      </c>
      <c r="E7651" t="inlineStr">
        <is>
          <t>oslo.utils</t>
        </is>
      </c>
      <c r="F7651" t="inlineStr">
        <is>
          <t>&gt;=3.5.0</t>
        </is>
      </c>
      <c r="G7651" t="inlineStr">
        <is>
          <t>oslo.utils</t>
        </is>
      </c>
      <c r="H7651" t="inlineStr">
        <is>
          <t>&gt;=3.2.0</t>
        </is>
      </c>
    </row>
    <row r="7652">
      <c r="A7652" t="inlineStr">
        <is>
          <t>ironic-python-agent</t>
        </is>
      </c>
      <c r="B7652" t="inlineStr">
        <is>
          <t>32d9ff951853d4cb7b9f3d560e8cd049d26807aa</t>
        </is>
      </c>
      <c r="C7652" t="inlineStr">
        <is>
          <t>2016-03-22 01:34:59+00:00</t>
        </is>
      </c>
      <c r="D7652" t="inlineStr">
        <is>
          <t>verchange</t>
        </is>
      </c>
      <c r="E7652" t="inlineStr">
        <is>
          <t>oslo.config</t>
        </is>
      </c>
      <c r="F7652" t="inlineStr">
        <is>
          <t>&gt;=3.7.0</t>
        </is>
      </c>
      <c r="G7652" t="inlineStr">
        <is>
          <t>oslo.config</t>
        </is>
      </c>
      <c r="H7652" t="inlineStr">
        <is>
          <t>&gt;=3.2.0</t>
        </is>
      </c>
    </row>
    <row r="7653">
      <c r="A7653" t="inlineStr">
        <is>
          <t>ironic-python-agent</t>
        </is>
      </c>
      <c r="B7653" t="inlineStr">
        <is>
          <t>32d9ff951853d4cb7b9f3d560e8cd049d26807aa</t>
        </is>
      </c>
      <c r="C7653" t="inlineStr">
        <is>
          <t>2016-03-22 01:34:59+00:00</t>
        </is>
      </c>
      <c r="D7653" t="inlineStr">
        <is>
          <t>verchange</t>
        </is>
      </c>
      <c r="E7653" t="inlineStr">
        <is>
          <t>pecan</t>
        </is>
      </c>
      <c r="F7653" t="inlineStr">
        <is>
          <t>&gt;=1.0.0</t>
        </is>
      </c>
      <c r="G7653" t="inlineStr">
        <is>
          <t>pecan</t>
        </is>
      </c>
      <c r="H7653" t="inlineStr">
        <is>
          <t>&gt;=1.0.0</t>
        </is>
      </c>
    </row>
    <row r="7654">
      <c r="A7654" t="inlineStr">
        <is>
          <t>ironic-python-agent</t>
        </is>
      </c>
      <c r="B7654" t="inlineStr">
        <is>
          <t>32d9ff951853d4cb7b9f3d560e8cd049d26807aa</t>
        </is>
      </c>
      <c r="C7654" t="inlineStr">
        <is>
          <t>2016-03-22 01:34:59+00:00</t>
        </is>
      </c>
      <c r="D7654" t="inlineStr">
        <is>
          <t>verchange</t>
        </is>
      </c>
      <c r="E7654" t="inlineStr">
        <is>
          <t>netaddr</t>
        </is>
      </c>
      <c r="F7654" t="inlineStr">
        <is>
          <t>!=0.7.16;&gt;=0.7.12</t>
        </is>
      </c>
      <c r="G7654" t="inlineStr">
        <is>
          <t>netaddr</t>
        </is>
      </c>
      <c r="H7654" t="inlineStr">
        <is>
          <t>!=0.7.16;&gt;=0.7.12</t>
        </is>
      </c>
    </row>
    <row r="7655">
      <c r="A7655" t="inlineStr">
        <is>
          <t>ironic-python-agent</t>
        </is>
      </c>
      <c r="B7655" t="inlineStr">
        <is>
          <t>32d9ff951853d4cb7b9f3d560e8cd049d26807aa</t>
        </is>
      </c>
      <c r="C7655" t="inlineStr">
        <is>
          <t>2016-03-22 01:34:59+00:00</t>
        </is>
      </c>
      <c r="D7655" t="inlineStr">
        <is>
          <t>verchange</t>
        </is>
      </c>
      <c r="E7655" t="inlineStr">
        <is>
          <t>requests</t>
        </is>
      </c>
      <c r="F7655" t="inlineStr">
        <is>
          <t>&gt;=2.8.1;!=2.9.0</t>
        </is>
      </c>
      <c r="G7655" t="inlineStr">
        <is>
          <t>requests</t>
        </is>
      </c>
      <c r="H7655" t="inlineStr">
        <is>
          <t>&gt;=2.8.1;!=2.9.0</t>
        </is>
      </c>
    </row>
    <row r="7656">
      <c r="A7656" t="inlineStr">
        <is>
          <t>ironic-python-agent</t>
        </is>
      </c>
      <c r="B7656" t="inlineStr">
        <is>
          <t>32d9ff951853d4cb7b9f3d560e8cd049d26807aa</t>
        </is>
      </c>
      <c r="C7656" t="inlineStr">
        <is>
          <t>2016-03-22 01:34:59+00:00</t>
        </is>
      </c>
      <c r="D7656" t="inlineStr">
        <is>
          <t>verchange</t>
        </is>
      </c>
      <c r="E7656" t="inlineStr">
        <is>
          <t>rtslib-fb</t>
        </is>
      </c>
      <c r="F7656" t="inlineStr">
        <is>
          <t>&gt;=2.1.41</t>
        </is>
      </c>
      <c r="G7656" t="inlineStr">
        <is>
          <t>rtslib-fb</t>
        </is>
      </c>
      <c r="H7656" t="inlineStr">
        <is>
          <t>&gt;=2.1.41</t>
        </is>
      </c>
    </row>
    <row r="7657">
      <c r="A7657" t="inlineStr">
        <is>
          <t>ironic-python-agent</t>
        </is>
      </c>
      <c r="B7657" t="inlineStr">
        <is>
          <t>32d9ff951853d4cb7b9f3d560e8cd049d26807aa</t>
        </is>
      </c>
      <c r="C7657" t="inlineStr">
        <is>
          <t>2016-03-22 01:34:59+00:00</t>
        </is>
      </c>
      <c r="D7657" t="inlineStr">
        <is>
          <t>verchange</t>
        </is>
      </c>
      <c r="E7657" t="inlineStr">
        <is>
          <t>iso8601</t>
        </is>
      </c>
      <c r="F7657" t="inlineStr">
        <is>
          <t>&gt;=0.1.9</t>
        </is>
      </c>
      <c r="G7657" t="inlineStr">
        <is>
          <t>iso8601</t>
        </is>
      </c>
      <c r="H7657" t="inlineStr">
        <is>
          <t>&gt;=0.1.9</t>
        </is>
      </c>
    </row>
    <row r="7658">
      <c r="A7658" t="inlineStr">
        <is>
          <t>ironic-python-agent</t>
        </is>
      </c>
      <c r="B7658" t="inlineStr">
        <is>
          <t>32d9ff951853d4cb7b9f3d560e8cd049d26807aa</t>
        </is>
      </c>
      <c r="C7658" t="inlineStr">
        <is>
          <t>2016-03-22 01:34:59+00:00</t>
        </is>
      </c>
      <c r="D7658" t="inlineStr">
        <is>
          <t>verchange</t>
        </is>
      </c>
      <c r="E7658" t="inlineStr">
        <is>
          <t>oslo.concurrency</t>
        </is>
      </c>
      <c r="F7658" t="inlineStr">
        <is>
          <t>&gt;=3.5.0</t>
        </is>
      </c>
      <c r="G7658" t="inlineStr">
        <is>
          <t>oslo.concurrency</t>
        </is>
      </c>
      <c r="H7658" t="inlineStr">
        <is>
          <t>&gt;=2.3.0</t>
        </is>
      </c>
    </row>
    <row r="7659">
      <c r="A7659" t="inlineStr">
        <is>
          <t>ironic-python-agent</t>
        </is>
      </c>
      <c r="B7659" t="inlineStr">
        <is>
          <t>32d9ff951853d4cb7b9f3d560e8cd049d26807aa</t>
        </is>
      </c>
      <c r="C7659" t="inlineStr">
        <is>
          <t>2016-03-22 01:34:59+00:00</t>
        </is>
      </c>
      <c r="D7659" t="inlineStr">
        <is>
          <t>verchange</t>
        </is>
      </c>
      <c r="E7659" t="inlineStr">
        <is>
          <t>WSME</t>
        </is>
      </c>
      <c r="F7659" t="inlineStr">
        <is>
          <t>&gt;=0.8</t>
        </is>
      </c>
      <c r="G7659" t="inlineStr">
        <is>
          <t>WSME</t>
        </is>
      </c>
      <c r="H7659" t="inlineStr">
        <is>
          <t>&gt;=0.8</t>
        </is>
      </c>
    </row>
    <row r="7660">
      <c r="A7660" t="inlineStr">
        <is>
          <t>ironic-python-agent</t>
        </is>
      </c>
      <c r="B7660" t="inlineStr">
        <is>
          <t>32d9ff951853d4cb7b9f3d560e8cd049d26807aa</t>
        </is>
      </c>
      <c r="C7660" t="inlineStr">
        <is>
          <t>2016-03-22 01:34:59+00:00</t>
        </is>
      </c>
      <c r="D7660" t="inlineStr">
        <is>
          <t>verchange</t>
        </is>
      </c>
      <c r="E7660" t="inlineStr">
        <is>
          <t>pbr</t>
        </is>
      </c>
      <c r="F7660" t="inlineStr">
        <is>
          <t>&gt;=1.6</t>
        </is>
      </c>
      <c r="G7660" t="inlineStr">
        <is>
          <t>pbr</t>
        </is>
      </c>
      <c r="H7660" t="inlineStr">
        <is>
          <t>&gt;=1.6</t>
        </is>
      </c>
    </row>
    <row r="7661">
      <c r="A7661" t="inlineStr">
        <is>
          <t>ironic-python-agent</t>
        </is>
      </c>
      <c r="B7661" t="inlineStr">
        <is>
          <t>32d9ff951853d4cb7b9f3d560e8cd049d26807aa</t>
        </is>
      </c>
      <c r="C7661" t="inlineStr">
        <is>
          <t>2016-03-22 01:34:59+00:00</t>
        </is>
      </c>
      <c r="D7661" t="inlineStr">
        <is>
          <t>verchange</t>
        </is>
      </c>
      <c r="E7661" t="inlineStr">
        <is>
          <t>pyudev</t>
        </is>
      </c>
      <c r="F7661" t="inlineStr"/>
      <c r="G7661" t="inlineStr">
        <is>
          <t>pyudev</t>
        </is>
      </c>
      <c r="H7661" t="inlineStr"/>
    </row>
    <row r="7662">
      <c r="A7662" t="inlineStr">
        <is>
          <t>ironic-python-agent</t>
        </is>
      </c>
      <c r="B7662" t="inlineStr">
        <is>
          <t>32d9ff951853d4cb7b9f3d560e8cd049d26807aa</t>
        </is>
      </c>
      <c r="C7662" t="inlineStr">
        <is>
          <t>2016-03-22 01:34:59+00:00</t>
        </is>
      </c>
      <c r="D7662" t="inlineStr">
        <is>
          <t>verchange</t>
        </is>
      </c>
      <c r="E7662" t="inlineStr">
        <is>
          <t>eventlet</t>
        </is>
      </c>
      <c r="F7662" t="inlineStr">
        <is>
          <t>&gt;=0.18.2;!=0.18.3</t>
        </is>
      </c>
      <c r="G7662" t="inlineStr">
        <is>
          <t>eventlet</t>
        </is>
      </c>
      <c r="H7662" t="inlineStr">
        <is>
          <t>&gt;=0.17.4</t>
        </is>
      </c>
    </row>
    <row r="7663">
      <c r="A7663" t="inlineStr">
        <is>
          <t>ironic-python-agent</t>
        </is>
      </c>
      <c r="B7663" t="inlineStr">
        <is>
          <t>32d9ff951853d4cb7b9f3d560e8cd049d26807aa</t>
        </is>
      </c>
      <c r="C7663" t="inlineStr">
        <is>
          <t>2016-03-22 01:34:59+00:00</t>
        </is>
      </c>
      <c r="D7663" t="inlineStr">
        <is>
          <t>verchange</t>
        </is>
      </c>
      <c r="E7663" t="inlineStr">
        <is>
          <t>oslo.i18n</t>
        </is>
      </c>
      <c r="F7663" t="inlineStr">
        <is>
          <t>&gt;=2.1.0</t>
        </is>
      </c>
      <c r="G7663" t="inlineStr">
        <is>
          <t>oslo.i18n</t>
        </is>
      </c>
      <c r="H7663" t="inlineStr">
        <is>
          <t>&gt;=1.5.0</t>
        </is>
      </c>
    </row>
    <row r="7664">
      <c r="A7664" t="inlineStr">
        <is>
          <t>ironic-python-agent</t>
        </is>
      </c>
      <c r="B7664" t="inlineStr">
        <is>
          <t>32d9ff951853d4cb7b9f3d560e8cd049d26807aa</t>
        </is>
      </c>
      <c r="C7664" t="inlineStr">
        <is>
          <t>2016-03-22 01:34:59+00:00</t>
        </is>
      </c>
      <c r="D7664" t="inlineStr">
        <is>
          <t>add</t>
        </is>
      </c>
      <c r="E7664" t="inlineStr">
        <is>
          <t>ironic-lib</t>
        </is>
      </c>
      <c r="F7664" t="inlineStr">
        <is>
          <t>&gt;=1.1.0</t>
        </is>
      </c>
      <c r="G7664" t="inlineStr"/>
      <c r="H7664" t="inlineStr"/>
    </row>
    <row r="7665">
      <c r="A7665" t="inlineStr">
        <is>
          <t>ironic-python-agent</t>
        </is>
      </c>
      <c r="B7665" t="inlineStr">
        <is>
          <t>f47876a0ad0686e8f98ea6198b0454167e96fdb4</t>
        </is>
      </c>
      <c r="C7665" t="inlineStr">
        <is>
          <t>2016-06-08 20:47:30+00:00</t>
        </is>
      </c>
      <c r="D7665" t="inlineStr">
        <is>
          <t>verchange</t>
        </is>
      </c>
      <c r="E7665" t="inlineStr">
        <is>
          <t>Babel</t>
        </is>
      </c>
      <c r="F7665" t="inlineStr">
        <is>
          <t>!=2.3.3;!=2.3.2;!=2.3.0;!=2.3.1;&gt;=1.3</t>
        </is>
      </c>
      <c r="G7665" t="inlineStr">
        <is>
          <t>Babel</t>
        </is>
      </c>
      <c r="H7665" t="inlineStr">
        <is>
          <t>&gt;=1.3</t>
        </is>
      </c>
    </row>
    <row r="7666">
      <c r="A7666" t="inlineStr">
        <is>
          <t>ironic-python-agent</t>
        </is>
      </c>
      <c r="B7666" t="inlineStr">
        <is>
          <t>d63820af12dcf4850d867aad20d31a274655013e</t>
        </is>
      </c>
      <c r="C7666" t="inlineStr">
        <is>
          <t>2016-06-22 09:18:54+00:00</t>
        </is>
      </c>
      <c r="D7666" t="inlineStr">
        <is>
          <t>verchange</t>
        </is>
      </c>
      <c r="E7666" t="inlineStr">
        <is>
          <t>oslo.utils</t>
        </is>
      </c>
      <c r="F7666" t="inlineStr">
        <is>
          <t>&gt;=3.11.0</t>
        </is>
      </c>
      <c r="G7666" t="inlineStr">
        <is>
          <t>oslo.utils</t>
        </is>
      </c>
      <c r="H7666" t="inlineStr">
        <is>
          <t>&gt;=3.5.0</t>
        </is>
      </c>
    </row>
    <row r="7667">
      <c r="A7667" t="inlineStr">
        <is>
          <t>ironic-python-agent</t>
        </is>
      </c>
      <c r="B7667" t="inlineStr">
        <is>
          <t>d63820af12dcf4850d867aad20d31a274655013e</t>
        </is>
      </c>
      <c r="C7667" t="inlineStr">
        <is>
          <t>2016-06-22 09:18:54+00:00</t>
        </is>
      </c>
      <c r="D7667" t="inlineStr">
        <is>
          <t>verchange</t>
        </is>
      </c>
      <c r="E7667" t="inlineStr">
        <is>
          <t>oslo.config</t>
        </is>
      </c>
      <c r="F7667" t="inlineStr">
        <is>
          <t>&gt;=3.10.0</t>
        </is>
      </c>
      <c r="G7667" t="inlineStr">
        <is>
          <t>oslo.config</t>
        </is>
      </c>
      <c r="H7667" t="inlineStr">
        <is>
          <t>&gt;=3.7.0</t>
        </is>
      </c>
    </row>
    <row r="7668">
      <c r="A7668" t="inlineStr">
        <is>
          <t>ironic-python-agent</t>
        </is>
      </c>
      <c r="B7668" t="inlineStr">
        <is>
          <t>d63820af12dcf4850d867aad20d31a274655013e</t>
        </is>
      </c>
      <c r="C7668" t="inlineStr">
        <is>
          <t>2016-06-22 09:18:54+00:00</t>
        </is>
      </c>
      <c r="D7668" t="inlineStr">
        <is>
          <t>verchange</t>
        </is>
      </c>
      <c r="E7668" t="inlineStr">
        <is>
          <t>requests</t>
        </is>
      </c>
      <c r="F7668" t="inlineStr">
        <is>
          <t>&gt;=2.10.0</t>
        </is>
      </c>
      <c r="G7668" t="inlineStr">
        <is>
          <t>requests</t>
        </is>
      </c>
      <c r="H7668" t="inlineStr">
        <is>
          <t>&gt;=2.8.1;!=2.9.0</t>
        </is>
      </c>
    </row>
    <row r="7669">
      <c r="A7669" t="inlineStr">
        <is>
          <t>ironic-python-agent</t>
        </is>
      </c>
      <c r="B7669" t="inlineStr">
        <is>
          <t>d63820af12dcf4850d867aad20d31a274655013e</t>
        </is>
      </c>
      <c r="C7669" t="inlineStr">
        <is>
          <t>2016-06-22 09:18:54+00:00</t>
        </is>
      </c>
      <c r="D7669" t="inlineStr">
        <is>
          <t>verchange</t>
        </is>
      </c>
      <c r="E7669" t="inlineStr">
        <is>
          <t>iso8601</t>
        </is>
      </c>
      <c r="F7669" t="inlineStr">
        <is>
          <t>&gt;=0.1.11</t>
        </is>
      </c>
      <c r="G7669" t="inlineStr">
        <is>
          <t>iso8601</t>
        </is>
      </c>
      <c r="H7669" t="inlineStr">
        <is>
          <t>&gt;=0.1.9</t>
        </is>
      </c>
    </row>
    <row r="7670">
      <c r="A7670" t="inlineStr">
        <is>
          <t>ironic-python-agent</t>
        </is>
      </c>
      <c r="B7670" t="inlineStr">
        <is>
          <t>d63820af12dcf4850d867aad20d31a274655013e</t>
        </is>
      </c>
      <c r="C7670" t="inlineStr">
        <is>
          <t>2016-06-22 09:18:54+00:00</t>
        </is>
      </c>
      <c r="D7670" t="inlineStr">
        <is>
          <t>verchange</t>
        </is>
      </c>
      <c r="E7670" t="inlineStr">
        <is>
          <t>oslo.concurrency</t>
        </is>
      </c>
      <c r="F7670" t="inlineStr">
        <is>
          <t>&gt;=3.8.0</t>
        </is>
      </c>
      <c r="G7670" t="inlineStr">
        <is>
          <t>oslo.concurrency</t>
        </is>
      </c>
      <c r="H7670" t="inlineStr">
        <is>
          <t>&gt;=3.5.0</t>
        </is>
      </c>
    </row>
    <row r="7671">
      <c r="A7671" t="inlineStr">
        <is>
          <t>ironic-python-agent</t>
        </is>
      </c>
      <c r="B7671" t="inlineStr">
        <is>
          <t>d63820af12dcf4850d867aad20d31a274655013e</t>
        </is>
      </c>
      <c r="C7671" t="inlineStr">
        <is>
          <t>2016-06-22 09:18:54+00:00</t>
        </is>
      </c>
      <c r="D7671" t="inlineStr">
        <is>
          <t>verchange</t>
        </is>
      </c>
      <c r="E7671" t="inlineStr">
        <is>
          <t>ironic-lib</t>
        </is>
      </c>
      <c r="F7671" t="inlineStr">
        <is>
          <t>&gt;=1.3.0</t>
        </is>
      </c>
      <c r="G7671" t="inlineStr">
        <is>
          <t>ironic-lib</t>
        </is>
      </c>
      <c r="H7671" t="inlineStr">
        <is>
          <t>&gt;=1.1.0</t>
        </is>
      </c>
    </row>
    <row r="7672">
      <c r="A7672" t="inlineStr">
        <is>
          <t>ironic-python-agent</t>
        </is>
      </c>
      <c r="B7672" t="inlineStr">
        <is>
          <t>d63820af12dcf4850d867aad20d31a274655013e</t>
        </is>
      </c>
      <c r="C7672" t="inlineStr">
        <is>
          <t>2016-06-22 09:18:54+00:00</t>
        </is>
      </c>
      <c r="D7672" t="inlineStr">
        <is>
          <t>verchange</t>
        </is>
      </c>
      <c r="E7672" t="inlineStr">
        <is>
          <t>oslo.service</t>
        </is>
      </c>
      <c r="F7672" t="inlineStr">
        <is>
          <t>&gt;=1.10.0</t>
        </is>
      </c>
      <c r="G7672" t="inlineStr">
        <is>
          <t>oslo.service</t>
        </is>
      </c>
      <c r="H7672" t="inlineStr">
        <is>
          <t>&gt;=1.0.0</t>
        </is>
      </c>
    </row>
    <row r="7673">
      <c r="A7673" t="inlineStr">
        <is>
          <t>ironic-python-agent</t>
        </is>
      </c>
      <c r="B7673" t="inlineStr">
        <is>
          <t>d63820af12dcf4850d867aad20d31a274655013e</t>
        </is>
      </c>
      <c r="C7673" t="inlineStr">
        <is>
          <t>2016-06-22 09:18:54+00:00</t>
        </is>
      </c>
      <c r="D7673" t="inlineStr">
        <is>
          <t>verchange</t>
        </is>
      </c>
      <c r="E7673" t="inlineStr">
        <is>
          <t>stevedore</t>
        </is>
      </c>
      <c r="F7673" t="inlineStr">
        <is>
          <t>&gt;=1.10.0</t>
        </is>
      </c>
      <c r="G7673" t="inlineStr">
        <is>
          <t>stevedore</t>
        </is>
      </c>
      <c r="H7673" t="inlineStr">
        <is>
          <t>&gt;=1.5.0</t>
        </is>
      </c>
    </row>
    <row r="7674">
      <c r="A7674" t="inlineStr">
        <is>
          <t>ironic-python-agent</t>
        </is>
      </c>
      <c r="B7674" t="inlineStr">
        <is>
          <t>d63820af12dcf4850d867aad20d31a274655013e</t>
        </is>
      </c>
      <c r="C7674" t="inlineStr">
        <is>
          <t>2016-06-22 09:18:54+00:00</t>
        </is>
      </c>
      <c r="D7674" t="inlineStr">
        <is>
          <t>rem</t>
        </is>
      </c>
      <c r="E7674" t="inlineStr"/>
      <c r="F7674" t="inlineStr"/>
      <c r="G7674" t="inlineStr">
        <is>
          <t>oslo.i18n</t>
        </is>
      </c>
      <c r="H7674" t="inlineStr">
        <is>
          <t>&gt;=2.1.0</t>
        </is>
      </c>
    </row>
    <row r="7675">
      <c r="A7675" t="inlineStr">
        <is>
          <t>ironic-python-agent</t>
        </is>
      </c>
      <c r="B7675" t="inlineStr">
        <is>
          <t>185780822f38603aec93653a75f7161bfc8b2931</t>
        </is>
      </c>
      <c r="C7675" t="inlineStr">
        <is>
          <t>2016-07-11 14:50:13+00:00</t>
        </is>
      </c>
      <c r="D7675" t="inlineStr">
        <is>
          <t>verchange</t>
        </is>
      </c>
      <c r="E7675" t="inlineStr">
        <is>
          <t>oslo.utils</t>
        </is>
      </c>
      <c r="F7675" t="inlineStr">
        <is>
          <t>&gt;=3.14.0</t>
        </is>
      </c>
      <c r="G7675" t="inlineStr">
        <is>
          <t>oslo.utils</t>
        </is>
      </c>
      <c r="H7675" t="inlineStr">
        <is>
          <t>&gt;=3.11.0</t>
        </is>
      </c>
    </row>
    <row r="7676">
      <c r="A7676" t="inlineStr">
        <is>
          <t>ironic-python-agent</t>
        </is>
      </c>
      <c r="B7676" t="inlineStr">
        <is>
          <t>6f98e534f52336cf04fc648987edb15e43e3f9f5</t>
        </is>
      </c>
      <c r="C7676" t="inlineStr">
        <is>
          <t>2016-09-22 12:04:50+00:00</t>
        </is>
      </c>
      <c r="D7676" t="inlineStr">
        <is>
          <t>verchange</t>
        </is>
      </c>
      <c r="E7676" t="inlineStr">
        <is>
          <t>oslo.utils</t>
        </is>
      </c>
      <c r="F7676" t="inlineStr">
        <is>
          <t>&gt;=3.16.0</t>
        </is>
      </c>
      <c r="G7676" t="inlineStr">
        <is>
          <t>oslo.utils</t>
        </is>
      </c>
      <c r="H7676" t="inlineStr">
        <is>
          <t>&gt;=3.14.0</t>
        </is>
      </c>
    </row>
    <row r="7677">
      <c r="A7677" t="inlineStr">
        <is>
          <t>ironic-python-agent</t>
        </is>
      </c>
      <c r="B7677" t="inlineStr">
        <is>
          <t>6f98e534f52336cf04fc648987edb15e43e3f9f5</t>
        </is>
      </c>
      <c r="C7677" t="inlineStr">
        <is>
          <t>2016-09-22 12:04:50+00:00</t>
        </is>
      </c>
      <c r="D7677" t="inlineStr">
        <is>
          <t>verchange</t>
        </is>
      </c>
      <c r="E7677" t="inlineStr">
        <is>
          <t>oslo.config</t>
        </is>
      </c>
      <c r="F7677" t="inlineStr">
        <is>
          <t>&gt;=3.14.0</t>
        </is>
      </c>
      <c r="G7677" t="inlineStr">
        <is>
          <t>oslo.config</t>
        </is>
      </c>
      <c r="H7677" t="inlineStr">
        <is>
          <t>&gt;=3.10.0</t>
        </is>
      </c>
    </row>
    <row r="7678">
      <c r="A7678" t="inlineStr">
        <is>
          <t>ironic-python-agent</t>
        </is>
      </c>
      <c r="B7678" t="inlineStr">
        <is>
          <t>6f98e534f52336cf04fc648987edb15e43e3f9f5</t>
        </is>
      </c>
      <c r="C7678" t="inlineStr">
        <is>
          <t>2016-09-22 12:04:50+00:00</t>
        </is>
      </c>
      <c r="D7678" t="inlineStr">
        <is>
          <t>verchange</t>
        </is>
      </c>
      <c r="E7678" t="inlineStr">
        <is>
          <t>pecan</t>
        </is>
      </c>
      <c r="F7678" t="inlineStr">
        <is>
          <t>&gt;=1.0.0;!=1.0.3;!=1.0.2;!=1.0.4</t>
        </is>
      </c>
      <c r="G7678" t="inlineStr">
        <is>
          <t>pecan</t>
        </is>
      </c>
      <c r="H7678" t="inlineStr">
        <is>
          <t>&gt;=1.0.0</t>
        </is>
      </c>
    </row>
    <row r="7679">
      <c r="A7679" t="inlineStr">
        <is>
          <t>ironic-python-agent</t>
        </is>
      </c>
      <c r="B7679" t="inlineStr">
        <is>
          <t>6f98e534f52336cf04fc648987edb15e43e3f9f5</t>
        </is>
      </c>
      <c r="C7679" t="inlineStr">
        <is>
          <t>2016-09-22 12:04:50+00:00</t>
        </is>
      </c>
      <c r="D7679" t="inlineStr">
        <is>
          <t>verchange</t>
        </is>
      </c>
      <c r="E7679" t="inlineStr">
        <is>
          <t>ironic-lib</t>
        </is>
      </c>
      <c r="F7679" t="inlineStr">
        <is>
          <t>&gt;=2.0.0</t>
        </is>
      </c>
      <c r="G7679" t="inlineStr">
        <is>
          <t>ironic-lib</t>
        </is>
      </c>
      <c r="H7679" t="inlineStr">
        <is>
          <t>&gt;=1.3.0</t>
        </is>
      </c>
    </row>
    <row r="7680">
      <c r="A7680" t="inlineStr">
        <is>
          <t>ironic-python-agent</t>
        </is>
      </c>
      <c r="B7680" t="inlineStr">
        <is>
          <t>6f98e534f52336cf04fc648987edb15e43e3f9f5</t>
        </is>
      </c>
      <c r="C7680" t="inlineStr">
        <is>
          <t>2016-09-22 12:04:50+00:00</t>
        </is>
      </c>
      <c r="D7680" t="inlineStr">
        <is>
          <t>verchange</t>
        </is>
      </c>
      <c r="E7680" t="inlineStr">
        <is>
          <t>stevedore</t>
        </is>
      </c>
      <c r="F7680" t="inlineStr">
        <is>
          <t>&gt;=1.16.0</t>
        </is>
      </c>
      <c r="G7680" t="inlineStr">
        <is>
          <t>stevedore</t>
        </is>
      </c>
      <c r="H7680" t="inlineStr">
        <is>
          <t>&gt;=1.10.0</t>
        </is>
      </c>
    </row>
    <row r="7681">
      <c r="A7681" t="inlineStr">
        <is>
          <t>ironic-python-agent</t>
        </is>
      </c>
      <c r="B7681" t="inlineStr">
        <is>
          <t>6f98e534f52336cf04fc648987edb15e43e3f9f5</t>
        </is>
      </c>
      <c r="C7681" t="inlineStr">
        <is>
          <t>2016-09-22 12:04:50+00:00</t>
        </is>
      </c>
      <c r="D7681" t="inlineStr">
        <is>
          <t>verchange</t>
        </is>
      </c>
      <c r="E7681" t="inlineStr">
        <is>
          <t>netaddr</t>
        </is>
      </c>
      <c r="F7681" t="inlineStr">
        <is>
          <t>!=0.7.16;&gt;=0.7.13</t>
        </is>
      </c>
      <c r="G7681" t="inlineStr">
        <is>
          <t>netaddr</t>
        </is>
      </c>
      <c r="H7681" t="inlineStr">
        <is>
          <t>!=0.7.16;&gt;=0.7.12</t>
        </is>
      </c>
    </row>
    <row r="7682">
      <c r="A7682" t="inlineStr">
        <is>
          <t>ironic-python-agent</t>
        </is>
      </c>
      <c r="B7682" t="inlineStr">
        <is>
          <t>6f98e534f52336cf04fc648987edb15e43e3f9f5</t>
        </is>
      </c>
      <c r="C7682" t="inlineStr">
        <is>
          <t>2016-09-22 12:04:50+00:00</t>
        </is>
      </c>
      <c r="D7682" t="inlineStr">
        <is>
          <t>rem</t>
        </is>
      </c>
      <c r="E7682" t="inlineStr"/>
      <c r="F7682" t="inlineStr"/>
      <c r="G7682" t="inlineStr">
        <is>
          <t>oslo.serialization</t>
        </is>
      </c>
      <c r="H7682" t="inlineStr">
        <is>
          <t>&gt;=1.10.0</t>
        </is>
      </c>
    </row>
    <row r="7683">
      <c r="A7683" t="inlineStr">
        <is>
          <t>ironic-python-agent</t>
        </is>
      </c>
      <c r="B7683" t="inlineStr">
        <is>
          <t>87a363979c9c7d8f67f8df67eb7616ff8b56f84d</t>
        </is>
      </c>
      <c r="C7683" t="inlineStr">
        <is>
          <t>2016-11-22 03:26:43+00:00</t>
        </is>
      </c>
      <c r="D7683" t="inlineStr">
        <is>
          <t>verchange</t>
        </is>
      </c>
      <c r="E7683" t="inlineStr">
        <is>
          <t>rtslib-fb</t>
        </is>
      </c>
      <c r="F7683" t="inlineStr">
        <is>
          <t>!=2.1.60;&gt;=2.1.41;!=2.1.61</t>
        </is>
      </c>
      <c r="G7683" t="inlineStr">
        <is>
          <t>rtslib-fb</t>
        </is>
      </c>
      <c r="H7683" t="inlineStr">
        <is>
          <t>&gt;=2.1.41</t>
        </is>
      </c>
    </row>
    <row r="7684">
      <c r="A7684" t="inlineStr">
        <is>
          <t>ironic-python-agent</t>
        </is>
      </c>
      <c r="B7684" t="inlineStr">
        <is>
          <t>47376816753ecb81cba4c3f18356c2e161f4b6c7</t>
        </is>
      </c>
      <c r="C7684" t="inlineStr">
        <is>
          <t>2017-02-13 22:24:24+00:00</t>
        </is>
      </c>
      <c r="D7684" t="inlineStr">
        <is>
          <t>verchange</t>
        </is>
      </c>
      <c r="E7684" t="inlineStr">
        <is>
          <t>oslo.utils</t>
        </is>
      </c>
      <c r="F7684" t="inlineStr">
        <is>
          <t>&gt;=3.18.0</t>
        </is>
      </c>
      <c r="G7684" t="inlineStr">
        <is>
          <t>oslo.utils</t>
        </is>
      </c>
      <c r="H7684" t="inlineStr">
        <is>
          <t>&gt;=3.16.0</t>
        </is>
      </c>
    </row>
    <row r="7685">
      <c r="A7685" t="inlineStr">
        <is>
          <t>ironic-python-agent</t>
        </is>
      </c>
      <c r="B7685" t="inlineStr">
        <is>
          <t>47376816753ecb81cba4c3f18356c2e161f4b6c7</t>
        </is>
      </c>
      <c r="C7685" t="inlineStr">
        <is>
          <t>2017-02-13 22:24:24+00:00</t>
        </is>
      </c>
      <c r="D7685" t="inlineStr">
        <is>
          <t>verchange</t>
        </is>
      </c>
      <c r="E7685" t="inlineStr">
        <is>
          <t>psutil</t>
        </is>
      </c>
      <c r="F7685" t="inlineStr">
        <is>
          <t>&gt;=3.0.1</t>
        </is>
      </c>
      <c r="G7685" t="inlineStr">
        <is>
          <t>psutil</t>
        </is>
      </c>
      <c r="H7685" t="inlineStr">
        <is>
          <t>&gt;=1.1.1;&lt;2.0.0</t>
        </is>
      </c>
    </row>
    <row r="7686">
      <c r="A7686" t="inlineStr">
        <is>
          <t>ironic-python-agent</t>
        </is>
      </c>
      <c r="B7686" t="inlineStr">
        <is>
          <t>47376816753ecb81cba4c3f18356c2e161f4b6c7</t>
        </is>
      </c>
      <c r="C7686" t="inlineStr">
        <is>
          <t>2017-02-13 22:24:24+00:00</t>
        </is>
      </c>
      <c r="D7686" t="inlineStr">
        <is>
          <t>verchange</t>
        </is>
      </c>
      <c r="E7686" t="inlineStr">
        <is>
          <t>oslo.config</t>
        </is>
      </c>
      <c r="F7686" t="inlineStr">
        <is>
          <t>&gt;=3.14.0;!=3.18.0</t>
        </is>
      </c>
      <c r="G7686" t="inlineStr">
        <is>
          <t>oslo.config</t>
        </is>
      </c>
      <c r="H7686" t="inlineStr">
        <is>
          <t>&gt;=3.14.0</t>
        </is>
      </c>
    </row>
    <row r="7687">
      <c r="A7687" t="inlineStr">
        <is>
          <t>ironic-python-agent</t>
        </is>
      </c>
      <c r="B7687" t="inlineStr">
        <is>
          <t>47376816753ecb81cba4c3f18356c2e161f4b6c7</t>
        </is>
      </c>
      <c r="C7687" t="inlineStr">
        <is>
          <t>2017-02-13 22:24:24+00:00</t>
        </is>
      </c>
      <c r="D7687" t="inlineStr">
        <is>
          <t>verchange</t>
        </is>
      </c>
      <c r="E7687" t="inlineStr">
        <is>
          <t>pecan</t>
        </is>
      </c>
      <c r="F7687" t="inlineStr">
        <is>
          <t>!=1.0.3;!=1.0.4;!=1.0.2;!=1.2;&gt;=1.0.0</t>
        </is>
      </c>
      <c r="G7687" t="inlineStr">
        <is>
          <t>pecan</t>
        </is>
      </c>
      <c r="H7687" t="inlineStr">
        <is>
          <t>&gt;=1.0.0;!=1.0.3;!=1.0.2;!=1.0.4</t>
        </is>
      </c>
    </row>
    <row r="7688">
      <c r="A7688" t="inlineStr">
        <is>
          <t>ironic-python-agent</t>
        </is>
      </c>
      <c r="B7688" t="inlineStr">
        <is>
          <t>47376816753ecb81cba4c3f18356c2e161f4b6c7</t>
        </is>
      </c>
      <c r="C7688" t="inlineStr">
        <is>
          <t>2017-02-13 22:24:24+00:00</t>
        </is>
      </c>
      <c r="D7688" t="inlineStr">
        <is>
          <t>verchange</t>
        </is>
      </c>
      <c r="E7688" t="inlineStr">
        <is>
          <t>requests</t>
        </is>
      </c>
      <c r="F7688" t="inlineStr">
        <is>
          <t>&gt;=2.10.0;!=2.12.2</t>
        </is>
      </c>
      <c r="G7688" t="inlineStr">
        <is>
          <t>requests</t>
        </is>
      </c>
      <c r="H7688" t="inlineStr">
        <is>
          <t>&gt;=2.10.0</t>
        </is>
      </c>
    </row>
    <row r="7689">
      <c r="A7689" t="inlineStr">
        <is>
          <t>ironic-python-agent</t>
        </is>
      </c>
      <c r="B7689" t="inlineStr">
        <is>
          <t>47376816753ecb81cba4c3f18356c2e161f4b6c7</t>
        </is>
      </c>
      <c r="C7689" t="inlineStr">
        <is>
          <t>2017-02-13 22:24:24+00:00</t>
        </is>
      </c>
      <c r="D7689" t="inlineStr">
        <is>
          <t>verchange</t>
        </is>
      </c>
      <c r="E7689" t="inlineStr">
        <is>
          <t>rtslib-fb</t>
        </is>
      </c>
      <c r="F7689" t="inlineStr">
        <is>
          <t>!=2.1.60;&gt;=2.1.43;!=2.1.61</t>
        </is>
      </c>
      <c r="G7689" t="inlineStr">
        <is>
          <t>rtslib-fb</t>
        </is>
      </c>
      <c r="H7689" t="inlineStr">
        <is>
          <t>!=2.1.60;&gt;=2.1.41;!=2.1.61</t>
        </is>
      </c>
    </row>
    <row r="7690">
      <c r="A7690" t="inlineStr">
        <is>
          <t>ironic-python-agent</t>
        </is>
      </c>
      <c r="B7690" t="inlineStr">
        <is>
          <t>47376816753ecb81cba4c3f18356c2e161f4b6c7</t>
        </is>
      </c>
      <c r="C7690" t="inlineStr">
        <is>
          <t>2017-02-13 22:24:24+00:00</t>
        </is>
      </c>
      <c r="D7690" t="inlineStr">
        <is>
          <t>verchange</t>
        </is>
      </c>
      <c r="E7690" t="inlineStr">
        <is>
          <t>pbr</t>
        </is>
      </c>
      <c r="F7690" t="inlineStr">
        <is>
          <t>&gt;=1.8</t>
        </is>
      </c>
      <c r="G7690" t="inlineStr">
        <is>
          <t>pbr</t>
        </is>
      </c>
      <c r="H7690" t="inlineStr">
        <is>
          <t>&gt;=1.6</t>
        </is>
      </c>
    </row>
    <row r="7691">
      <c r="A7691" t="inlineStr">
        <is>
          <t>ironic-python-agent</t>
        </is>
      </c>
      <c r="B7691" t="inlineStr">
        <is>
          <t>47376816753ecb81cba4c3f18356c2e161f4b6c7</t>
        </is>
      </c>
      <c r="C7691" t="inlineStr">
        <is>
          <t>2017-02-13 22:24:24+00:00</t>
        </is>
      </c>
      <c r="D7691" t="inlineStr">
        <is>
          <t>verchange</t>
        </is>
      </c>
      <c r="E7691" t="inlineStr">
        <is>
          <t>ironic-lib</t>
        </is>
      </c>
      <c r="F7691" t="inlineStr">
        <is>
          <t>&gt;=2.5.0</t>
        </is>
      </c>
      <c r="G7691" t="inlineStr">
        <is>
          <t>ironic-lib</t>
        </is>
      </c>
      <c r="H7691" t="inlineStr">
        <is>
          <t>&gt;=2.0.0</t>
        </is>
      </c>
    </row>
    <row r="7692">
      <c r="A7692" t="inlineStr">
        <is>
          <t>ironic-python-agent</t>
        </is>
      </c>
      <c r="B7692" t="inlineStr">
        <is>
          <t>47376816753ecb81cba4c3f18356c2e161f4b6c7</t>
        </is>
      </c>
      <c r="C7692" t="inlineStr">
        <is>
          <t>2017-02-13 22:24:24+00:00</t>
        </is>
      </c>
      <c r="D7692" t="inlineStr">
        <is>
          <t>verchange</t>
        </is>
      </c>
      <c r="E7692" t="inlineStr">
        <is>
          <t>stevedore</t>
        </is>
      </c>
      <c r="F7692" t="inlineStr">
        <is>
          <t>&gt;=1.17.1</t>
        </is>
      </c>
      <c r="G7692" t="inlineStr">
        <is>
          <t>stevedore</t>
        </is>
      </c>
      <c r="H7692" t="inlineStr">
        <is>
          <t>&gt;=1.16.0</t>
        </is>
      </c>
    </row>
    <row r="7693">
      <c r="A7693" t="inlineStr">
        <is>
          <t>ironic-python-agent</t>
        </is>
      </c>
      <c r="B7693" t="inlineStr">
        <is>
          <t>47376816753ecb81cba4c3f18356c2e161f4b6c7</t>
        </is>
      </c>
      <c r="C7693" t="inlineStr">
        <is>
          <t>2017-02-13 22:24:24+00:00</t>
        </is>
      </c>
      <c r="D7693" t="inlineStr">
        <is>
          <t>verchange</t>
        </is>
      </c>
      <c r="E7693" t="inlineStr">
        <is>
          <t>oslo.log</t>
        </is>
      </c>
      <c r="F7693" t="inlineStr">
        <is>
          <t>&gt;=3.11.0</t>
        </is>
      </c>
      <c r="G7693" t="inlineStr">
        <is>
          <t>oslo.log</t>
        </is>
      </c>
      <c r="H7693" t="inlineStr">
        <is>
          <t>&gt;=1.14.0</t>
        </is>
      </c>
    </row>
    <row r="7694">
      <c r="A7694" t="inlineStr">
        <is>
          <t>ironic-python-agent</t>
        </is>
      </c>
      <c r="B7694" t="inlineStr">
        <is>
          <t>47376816753ecb81cba4c3f18356c2e161f4b6c7</t>
        </is>
      </c>
      <c r="C7694" t="inlineStr">
        <is>
          <t>2017-02-13 22:24:24+00:00</t>
        </is>
      </c>
      <c r="D7694" t="inlineStr">
        <is>
          <t>add</t>
        </is>
      </c>
      <c r="E7694" t="inlineStr">
        <is>
          <t>oslo.serialization</t>
        </is>
      </c>
      <c r="F7694" t="inlineStr">
        <is>
          <t>&gt;=1.10.0</t>
        </is>
      </c>
      <c r="G7694" t="inlineStr"/>
      <c r="H7694" t="inlineStr"/>
    </row>
    <row r="7695">
      <c r="A7695" t="inlineStr">
        <is>
          <t>ironic-python-agent</t>
        </is>
      </c>
      <c r="B7695" t="inlineStr">
        <is>
          <t>73a884fc41c3d28f56006db6f186bcdb1c2c97df</t>
        </is>
      </c>
      <c r="C7695" t="inlineStr">
        <is>
          <t>2017-05-30 12:10:00+00:00</t>
        </is>
      </c>
      <c r="D7695" t="inlineStr">
        <is>
          <t>verchange</t>
        </is>
      </c>
      <c r="E7695" t="inlineStr">
        <is>
          <t>oslo.utils</t>
        </is>
      </c>
      <c r="F7695" t="inlineStr">
        <is>
          <t>&gt;=3.20.0</t>
        </is>
      </c>
      <c r="G7695" t="inlineStr">
        <is>
          <t>oslo.utils</t>
        </is>
      </c>
      <c r="H7695" t="inlineStr">
        <is>
          <t>&gt;=3.18.0</t>
        </is>
      </c>
    </row>
    <row r="7696">
      <c r="A7696" t="inlineStr">
        <is>
          <t>ironic-python-agent</t>
        </is>
      </c>
      <c r="B7696" t="inlineStr">
        <is>
          <t>73a884fc41c3d28f56006db6f186bcdb1c2c97df</t>
        </is>
      </c>
      <c r="C7696" t="inlineStr">
        <is>
          <t>2017-05-30 12:10:00+00:00</t>
        </is>
      </c>
      <c r="D7696" t="inlineStr">
        <is>
          <t>verchange</t>
        </is>
      </c>
      <c r="E7696" t="inlineStr">
        <is>
          <t>psutil</t>
        </is>
      </c>
      <c r="F7696" t="inlineStr">
        <is>
          <t>&gt;=3.2.2</t>
        </is>
      </c>
      <c r="G7696" t="inlineStr">
        <is>
          <t>psutil</t>
        </is>
      </c>
      <c r="H7696" t="inlineStr">
        <is>
          <t>&gt;=3.0.1</t>
        </is>
      </c>
    </row>
    <row r="7697">
      <c r="A7697" t="inlineStr">
        <is>
          <t>ironic-python-agent</t>
        </is>
      </c>
      <c r="B7697" t="inlineStr">
        <is>
          <t>73a884fc41c3d28f56006db6f186bcdb1c2c97df</t>
        </is>
      </c>
      <c r="C7697" t="inlineStr">
        <is>
          <t>2017-05-30 12:10:00+00:00</t>
        </is>
      </c>
      <c r="D7697" t="inlineStr">
        <is>
          <t>verchange</t>
        </is>
      </c>
      <c r="E7697" t="inlineStr">
        <is>
          <t>oslo.config</t>
        </is>
      </c>
      <c r="F7697" t="inlineStr">
        <is>
          <t>&gt;=3.22.0</t>
        </is>
      </c>
      <c r="G7697" t="inlineStr">
        <is>
          <t>oslo.config</t>
        </is>
      </c>
      <c r="H7697" t="inlineStr">
        <is>
          <t>&gt;=3.14.0;!=3.18.0</t>
        </is>
      </c>
    </row>
    <row r="7698">
      <c r="A7698" t="inlineStr">
        <is>
          <t>ironic-python-agent</t>
        </is>
      </c>
      <c r="B7698" t="inlineStr">
        <is>
          <t>73a884fc41c3d28f56006db6f186bcdb1c2c97df</t>
        </is>
      </c>
      <c r="C7698" t="inlineStr">
        <is>
          <t>2017-05-30 12:10:00+00:00</t>
        </is>
      </c>
      <c r="D7698" t="inlineStr">
        <is>
          <t>verchange</t>
        </is>
      </c>
      <c r="E7698" t="inlineStr">
        <is>
          <t>requests</t>
        </is>
      </c>
      <c r="F7698" t="inlineStr">
        <is>
          <t>!=2.13.0;&gt;=2.10.0;!=2.12.2</t>
        </is>
      </c>
      <c r="G7698" t="inlineStr">
        <is>
          <t>requests</t>
        </is>
      </c>
      <c r="H7698" t="inlineStr">
        <is>
          <t>&gt;=2.10.0;!=2.12.2</t>
        </is>
      </c>
    </row>
    <row r="7699">
      <c r="A7699" t="inlineStr">
        <is>
          <t>ironic-python-agent</t>
        </is>
      </c>
      <c r="B7699" t="inlineStr">
        <is>
          <t>73a884fc41c3d28f56006db6f186bcdb1c2c97df</t>
        </is>
      </c>
      <c r="C7699" t="inlineStr">
        <is>
          <t>2017-05-30 12:10:00+00:00</t>
        </is>
      </c>
      <c r="D7699" t="inlineStr">
        <is>
          <t>verchange</t>
        </is>
      </c>
      <c r="E7699" t="inlineStr">
        <is>
          <t>pbr</t>
        </is>
      </c>
      <c r="F7699" t="inlineStr">
        <is>
          <t>&gt;=2.0.0;!=2.1.0</t>
        </is>
      </c>
      <c r="G7699" t="inlineStr">
        <is>
          <t>pbr</t>
        </is>
      </c>
      <c r="H7699" t="inlineStr">
        <is>
          <t>&gt;=1.8</t>
        </is>
      </c>
    </row>
    <row r="7700">
      <c r="A7700" t="inlineStr">
        <is>
          <t>ironic-python-agent</t>
        </is>
      </c>
      <c r="B7700" t="inlineStr">
        <is>
          <t>73a884fc41c3d28f56006db6f186bcdb1c2c97df</t>
        </is>
      </c>
      <c r="C7700" t="inlineStr">
        <is>
          <t>2017-05-30 12:10:00+00:00</t>
        </is>
      </c>
      <c r="D7700" t="inlineStr">
        <is>
          <t>verchange</t>
        </is>
      </c>
      <c r="E7700" t="inlineStr">
        <is>
          <t>eventlet</t>
        </is>
      </c>
      <c r="F7700" t="inlineStr">
        <is>
          <t>&lt;0.21.0;&gt;=0.18.2;!=0.18.3</t>
        </is>
      </c>
      <c r="G7700" t="inlineStr">
        <is>
          <t>eventlet</t>
        </is>
      </c>
      <c r="H7700" t="inlineStr">
        <is>
          <t>&gt;=0.18.2;!=0.18.3</t>
        </is>
      </c>
    </row>
    <row r="7701">
      <c r="A7701" t="inlineStr">
        <is>
          <t>ironic-python-agent</t>
        </is>
      </c>
      <c r="B7701" t="inlineStr">
        <is>
          <t>73a884fc41c3d28f56006db6f186bcdb1c2c97df</t>
        </is>
      </c>
      <c r="C7701" t="inlineStr">
        <is>
          <t>2017-05-30 12:10:00+00:00</t>
        </is>
      </c>
      <c r="D7701" t="inlineStr">
        <is>
          <t>verchange</t>
        </is>
      </c>
      <c r="E7701" t="inlineStr">
        <is>
          <t>stevedore</t>
        </is>
      </c>
      <c r="F7701" t="inlineStr">
        <is>
          <t>&gt;=1.20.0</t>
        </is>
      </c>
      <c r="G7701" t="inlineStr">
        <is>
          <t>stevedore</t>
        </is>
      </c>
      <c r="H7701" t="inlineStr">
        <is>
          <t>&gt;=1.17.1</t>
        </is>
      </c>
    </row>
    <row r="7702">
      <c r="A7702" t="inlineStr">
        <is>
          <t>ironic-python-agent</t>
        </is>
      </c>
      <c r="B7702" t="inlineStr">
        <is>
          <t>73a884fc41c3d28f56006db6f186bcdb1c2c97df</t>
        </is>
      </c>
      <c r="C7702" t="inlineStr">
        <is>
          <t>2017-05-30 12:10:00+00:00</t>
        </is>
      </c>
      <c r="D7702" t="inlineStr">
        <is>
          <t>verchange</t>
        </is>
      </c>
      <c r="E7702" t="inlineStr">
        <is>
          <t>oslo.log</t>
        </is>
      </c>
      <c r="F7702" t="inlineStr">
        <is>
          <t>&gt;=3.22.0</t>
        </is>
      </c>
      <c r="G7702" t="inlineStr">
        <is>
          <t>oslo.log</t>
        </is>
      </c>
      <c r="H7702" t="inlineStr">
        <is>
          <t>&gt;=3.11.0</t>
        </is>
      </c>
    </row>
    <row r="7703">
      <c r="A7703" t="inlineStr">
        <is>
          <t>ironic-python-agent</t>
        </is>
      </c>
      <c r="B7703" t="inlineStr">
        <is>
          <t>81d366dca66eaf6c5f1356a3df19b4ea364b4ab8</t>
        </is>
      </c>
      <c r="C7703" t="inlineStr">
        <is>
          <t>2017-08-16 08:53:28+00:00</t>
        </is>
      </c>
      <c r="D7703" t="inlineStr">
        <is>
          <t>verchange</t>
        </is>
      </c>
      <c r="E7703" t="inlineStr">
        <is>
          <t>eventlet</t>
        </is>
      </c>
      <c r="F7703" t="inlineStr">
        <is>
          <t>&lt;0.21.0;&gt;=0.18.2;!=0.18.3;!=0.20.1</t>
        </is>
      </c>
      <c r="G7703" t="inlineStr">
        <is>
          <t>eventlet</t>
        </is>
      </c>
      <c r="H7703" t="inlineStr">
        <is>
          <t>&lt;0.21.0;&gt;=0.18.2;!=0.18.3</t>
        </is>
      </c>
    </row>
    <row r="7704">
      <c r="A7704" t="inlineStr">
        <is>
          <t>ironic-python-agent</t>
        </is>
      </c>
      <c r="B7704" t="inlineStr">
        <is>
          <t>81d366dca66eaf6c5f1356a3df19b4ea364b4ab8</t>
        </is>
      </c>
      <c r="C7704" t="inlineStr">
        <is>
          <t>2017-08-16 08:53:28+00:00</t>
        </is>
      </c>
      <c r="D7704" t="inlineStr">
        <is>
          <t>verchange</t>
        </is>
      </c>
      <c r="E7704" t="inlineStr">
        <is>
          <t>requests</t>
        </is>
      </c>
      <c r="F7704" t="inlineStr">
        <is>
          <t>&gt;=2.14.2</t>
        </is>
      </c>
      <c r="G7704" t="inlineStr">
        <is>
          <t>requests</t>
        </is>
      </c>
      <c r="H7704" t="inlineStr">
        <is>
          <t>!=2.13.0;&gt;=2.10.0;!=2.12.2</t>
        </is>
      </c>
    </row>
    <row r="7705">
      <c r="A7705" t="inlineStr">
        <is>
          <t>ironic-python-agent</t>
        </is>
      </c>
      <c r="B7705" t="inlineStr">
        <is>
          <t>81d366dca66eaf6c5f1356a3df19b4ea364b4ab8</t>
        </is>
      </c>
      <c r="C7705" t="inlineStr">
        <is>
          <t>2017-08-16 08:53:28+00:00</t>
        </is>
      </c>
      <c r="D7705" t="inlineStr">
        <is>
          <t>verchange</t>
        </is>
      </c>
      <c r="E7705" t="inlineStr">
        <is>
          <t>oslo.config</t>
        </is>
      </c>
      <c r="F7705" t="inlineStr">
        <is>
          <t>!=4.3.0;&gt;=4.0.0;!=4.4.0</t>
        </is>
      </c>
      <c r="G7705" t="inlineStr">
        <is>
          <t>oslo.config</t>
        </is>
      </c>
      <c r="H7705" t="inlineStr">
        <is>
          <t>&gt;=3.22.0</t>
        </is>
      </c>
    </row>
    <row r="7706">
      <c r="A7706" t="inlineStr">
        <is>
          <t>ironic-python-agent</t>
        </is>
      </c>
      <c r="B7706" t="inlineStr">
        <is>
          <t>81d366dca66eaf6c5f1356a3df19b4ea364b4ab8</t>
        </is>
      </c>
      <c r="C7706" t="inlineStr">
        <is>
          <t>2017-08-16 08:53:28+00:00</t>
        </is>
      </c>
      <c r="D7706" t="inlineStr">
        <is>
          <t>verchange</t>
        </is>
      </c>
      <c r="E7706" t="inlineStr">
        <is>
          <t>oslo.serialization</t>
        </is>
      </c>
      <c r="F7706" t="inlineStr">
        <is>
          <t>&gt;=1.10.0;!=2.19.1</t>
        </is>
      </c>
      <c r="G7706" t="inlineStr">
        <is>
          <t>oslo.serialization</t>
        </is>
      </c>
      <c r="H7706" t="inlineStr">
        <is>
          <t>&gt;=1.10.0</t>
        </is>
      </c>
    </row>
    <row r="7707">
      <c r="A7707" t="inlineStr">
        <is>
          <t>ironic-python-agent</t>
        </is>
      </c>
      <c r="B7707" t="inlineStr">
        <is>
          <t>79568eecbf2237e0b35cee03370fc7bb94687d4c</t>
        </is>
      </c>
      <c r="C7707" t="inlineStr">
        <is>
          <t>2017-10-27 00:39:49+00:00</t>
        </is>
      </c>
      <c r="D7707" t="inlineStr">
        <is>
          <t>verchange</t>
        </is>
      </c>
      <c r="E7707" t="inlineStr">
        <is>
          <t>oslo.utils</t>
        </is>
      </c>
      <c r="F7707" t="inlineStr">
        <is>
          <t>&gt;=3.28.0</t>
        </is>
      </c>
      <c r="G7707" t="inlineStr">
        <is>
          <t>oslo.utils</t>
        </is>
      </c>
      <c r="H7707" t="inlineStr">
        <is>
          <t>&gt;=3.20.0</t>
        </is>
      </c>
    </row>
    <row r="7708">
      <c r="A7708" t="inlineStr">
        <is>
          <t>ironic-python-agent</t>
        </is>
      </c>
      <c r="B7708" t="inlineStr">
        <is>
          <t>79568eecbf2237e0b35cee03370fc7bb94687d4c</t>
        </is>
      </c>
      <c r="C7708" t="inlineStr">
        <is>
          <t>2017-10-27 00:39:49+00:00</t>
        </is>
      </c>
      <c r="D7708" t="inlineStr">
        <is>
          <t>verchange</t>
        </is>
      </c>
      <c r="E7708" t="inlineStr">
        <is>
          <t>oslo.config</t>
        </is>
      </c>
      <c r="F7708" t="inlineStr">
        <is>
          <t>&gt;=4.6.0</t>
        </is>
      </c>
      <c r="G7708" t="inlineStr">
        <is>
          <t>oslo.config</t>
        </is>
      </c>
      <c r="H7708" t="inlineStr">
        <is>
          <t>!=4.3.0;&gt;=4.0.0;!=4.4.0</t>
        </is>
      </c>
    </row>
    <row r="7709">
      <c r="A7709" t="inlineStr">
        <is>
          <t>ironic-python-agent</t>
        </is>
      </c>
      <c r="B7709" t="inlineStr">
        <is>
          <t>79568eecbf2237e0b35cee03370fc7bb94687d4c</t>
        </is>
      </c>
      <c r="C7709" t="inlineStr">
        <is>
          <t>2017-10-27 00:39:49+00:00</t>
        </is>
      </c>
      <c r="D7709" t="inlineStr">
        <is>
          <t>verchange</t>
        </is>
      </c>
      <c r="E7709" t="inlineStr">
        <is>
          <t>oslo.concurrency</t>
        </is>
      </c>
      <c r="F7709" t="inlineStr">
        <is>
          <t>&gt;=3.20.0</t>
        </is>
      </c>
      <c r="G7709" t="inlineStr">
        <is>
          <t>oslo.concurrency</t>
        </is>
      </c>
      <c r="H7709" t="inlineStr">
        <is>
          <t>&gt;=3.8.0</t>
        </is>
      </c>
    </row>
    <row r="7710">
      <c r="A7710" t="inlineStr">
        <is>
          <t>ironic-python-agent</t>
        </is>
      </c>
      <c r="B7710" t="inlineStr">
        <is>
          <t>79568eecbf2237e0b35cee03370fc7bb94687d4c</t>
        </is>
      </c>
      <c r="C7710" t="inlineStr">
        <is>
          <t>2017-10-27 00:39:49+00:00</t>
        </is>
      </c>
      <c r="D7710" t="inlineStr">
        <is>
          <t>verchange</t>
        </is>
      </c>
      <c r="E7710" t="inlineStr">
        <is>
          <t>WSME</t>
        </is>
      </c>
      <c r="F7710" t="inlineStr">
        <is>
          <t>&gt;=0.8.0</t>
        </is>
      </c>
      <c r="G7710" t="inlineStr">
        <is>
          <t>WSME</t>
        </is>
      </c>
      <c r="H7710" t="inlineStr">
        <is>
          <t>&gt;=0.8</t>
        </is>
      </c>
    </row>
    <row r="7711">
      <c r="A7711" t="inlineStr">
        <is>
          <t>ironic-python-agent</t>
        </is>
      </c>
      <c r="B7711" t="inlineStr">
        <is>
          <t>79568eecbf2237e0b35cee03370fc7bb94687d4c</t>
        </is>
      </c>
      <c r="C7711" t="inlineStr">
        <is>
          <t>2017-10-27 00:39:49+00:00</t>
        </is>
      </c>
      <c r="D7711" t="inlineStr">
        <is>
          <t>verchange</t>
        </is>
      </c>
      <c r="E7711" t="inlineStr">
        <is>
          <t>pyudev</t>
        </is>
      </c>
      <c r="F7711" t="inlineStr">
        <is>
          <t>&gt;=0.16.1</t>
        </is>
      </c>
      <c r="G7711" t="inlineStr">
        <is>
          <t>pyudev</t>
        </is>
      </c>
      <c r="H7711" t="inlineStr"/>
    </row>
    <row r="7712">
      <c r="A7712" t="inlineStr">
        <is>
          <t>ironic-python-agent</t>
        </is>
      </c>
      <c r="B7712" t="inlineStr">
        <is>
          <t>79568eecbf2237e0b35cee03370fc7bb94687d4c</t>
        </is>
      </c>
      <c r="C7712" t="inlineStr">
        <is>
          <t>2017-10-27 00:39:49+00:00</t>
        </is>
      </c>
      <c r="D7712" t="inlineStr">
        <is>
          <t>verchange</t>
        </is>
      </c>
      <c r="E7712" t="inlineStr">
        <is>
          <t>oslo.service</t>
        </is>
      </c>
      <c r="F7712" t="inlineStr">
        <is>
          <t>&gt;=1.24.0</t>
        </is>
      </c>
      <c r="G7712" t="inlineStr">
        <is>
          <t>oslo.service</t>
        </is>
      </c>
      <c r="H7712" t="inlineStr">
        <is>
          <t>&gt;=1.10.0</t>
        </is>
      </c>
    </row>
    <row r="7713">
      <c r="A7713" t="inlineStr">
        <is>
          <t>ironic-python-agent</t>
        </is>
      </c>
      <c r="B7713" t="inlineStr">
        <is>
          <t>79568eecbf2237e0b35cee03370fc7bb94687d4c</t>
        </is>
      </c>
      <c r="C7713" t="inlineStr">
        <is>
          <t>2017-10-27 00:39:49+00:00</t>
        </is>
      </c>
      <c r="D7713" t="inlineStr">
        <is>
          <t>verchange</t>
        </is>
      </c>
      <c r="E7713" t="inlineStr">
        <is>
          <t>oslo.log</t>
        </is>
      </c>
      <c r="F7713" t="inlineStr">
        <is>
          <t>&gt;=3.30.0</t>
        </is>
      </c>
      <c r="G7713" t="inlineStr">
        <is>
          <t>oslo.log</t>
        </is>
      </c>
      <c r="H7713" t="inlineStr">
        <is>
          <t>&gt;=3.22.0</t>
        </is>
      </c>
    </row>
    <row r="7714">
      <c r="A7714" t="inlineStr">
        <is>
          <t>ironic-python-agent</t>
        </is>
      </c>
      <c r="B7714" t="inlineStr">
        <is>
          <t>79568eecbf2237e0b35cee03370fc7bb94687d4c</t>
        </is>
      </c>
      <c r="C7714" t="inlineStr">
        <is>
          <t>2017-10-27 00:39:49+00:00</t>
        </is>
      </c>
      <c r="D7714" t="inlineStr">
        <is>
          <t>verchange</t>
        </is>
      </c>
      <c r="E7714" t="inlineStr">
        <is>
          <t>oslo.serialization</t>
        </is>
      </c>
      <c r="F7714" t="inlineStr">
        <is>
          <t>!=2.19.1;&gt;=2.18.0</t>
        </is>
      </c>
      <c r="G7714" t="inlineStr">
        <is>
          <t>oslo.serialization</t>
        </is>
      </c>
      <c r="H7714" t="inlineStr">
        <is>
          <t>&gt;=1.10.0;!=2.19.1</t>
        </is>
      </c>
    </row>
    <row r="7715">
      <c r="A7715" t="inlineStr">
        <is>
          <t>ironic-python-agent</t>
        </is>
      </c>
      <c r="B7715" t="inlineStr">
        <is>
          <t>79568eecbf2237e0b35cee03370fc7bb94687d4c</t>
        </is>
      </c>
      <c r="C7715" t="inlineStr">
        <is>
          <t>2017-10-27 00:39:49+00:00</t>
        </is>
      </c>
      <c r="D7715" t="inlineStr">
        <is>
          <t>verchange</t>
        </is>
      </c>
      <c r="E7715" t="inlineStr">
        <is>
          <t>netaddr</t>
        </is>
      </c>
      <c r="F7715" t="inlineStr">
        <is>
          <t>&gt;=0.7.18</t>
        </is>
      </c>
      <c r="G7715" t="inlineStr">
        <is>
          <t>netaddr</t>
        </is>
      </c>
      <c r="H7715" t="inlineStr">
        <is>
          <t>!=0.7.16;&gt;=0.7.13</t>
        </is>
      </c>
    </row>
    <row r="7716">
      <c r="A7716" t="inlineStr">
        <is>
          <t>ironic-python-agent</t>
        </is>
      </c>
      <c r="B7716" t="inlineStr">
        <is>
          <t>e21f19808bede895526ae37e9b23b5ed457f4fe8</t>
        </is>
      </c>
      <c r="C7716" t="inlineStr">
        <is>
          <t>2018-01-16 20:17:12+00:00</t>
        </is>
      </c>
      <c r="D7716" t="inlineStr">
        <is>
          <t>verchange</t>
        </is>
      </c>
      <c r="E7716" t="inlineStr">
        <is>
          <t>six</t>
        </is>
      </c>
      <c r="F7716" t="inlineStr">
        <is>
          <t>&gt;=1.10.0</t>
        </is>
      </c>
      <c r="G7716" t="inlineStr">
        <is>
          <t>six</t>
        </is>
      </c>
      <c r="H7716" t="inlineStr">
        <is>
          <t>&gt;=1.9.0</t>
        </is>
      </c>
    </row>
    <row r="7717">
      <c r="A7717" t="inlineStr">
        <is>
          <t>ironic-python-agent</t>
        </is>
      </c>
      <c r="B7717" t="inlineStr">
        <is>
          <t>e21f19808bede895526ae37e9b23b5ed457f4fe8</t>
        </is>
      </c>
      <c r="C7717" t="inlineStr">
        <is>
          <t>2018-01-16 20:17:12+00:00</t>
        </is>
      </c>
      <c r="D7717" t="inlineStr">
        <is>
          <t>verchange</t>
        </is>
      </c>
      <c r="E7717" t="inlineStr">
        <is>
          <t>oslo.utils</t>
        </is>
      </c>
      <c r="F7717" t="inlineStr">
        <is>
          <t>&gt;=3.33.0</t>
        </is>
      </c>
      <c r="G7717" t="inlineStr">
        <is>
          <t>oslo.utils</t>
        </is>
      </c>
      <c r="H7717" t="inlineStr">
        <is>
          <t>&gt;=3.28.0</t>
        </is>
      </c>
    </row>
    <row r="7718">
      <c r="A7718" t="inlineStr">
        <is>
          <t>ironic-python-agent</t>
        </is>
      </c>
      <c r="B7718" t="inlineStr">
        <is>
          <t>e21f19808bede895526ae37e9b23b5ed457f4fe8</t>
        </is>
      </c>
      <c r="C7718" t="inlineStr">
        <is>
          <t>2018-01-16 20:17:12+00:00</t>
        </is>
      </c>
      <c r="D7718" t="inlineStr">
        <is>
          <t>verchange</t>
        </is>
      </c>
      <c r="E7718" t="inlineStr">
        <is>
          <t>oslo.config</t>
        </is>
      </c>
      <c r="F7718" t="inlineStr">
        <is>
          <t>&gt;=5.1.0</t>
        </is>
      </c>
      <c r="G7718" t="inlineStr">
        <is>
          <t>oslo.config</t>
        </is>
      </c>
      <c r="H7718" t="inlineStr">
        <is>
          <t>&gt;=4.6.0</t>
        </is>
      </c>
    </row>
    <row r="7719">
      <c r="A7719" t="inlineStr">
        <is>
          <t>ironic-python-agent</t>
        </is>
      </c>
      <c r="B7719" t="inlineStr">
        <is>
          <t>e21f19808bede895526ae37e9b23b5ed457f4fe8</t>
        </is>
      </c>
      <c r="C7719" t="inlineStr">
        <is>
          <t>2018-01-16 20:17:12+00:00</t>
        </is>
      </c>
      <c r="D7719" t="inlineStr">
        <is>
          <t>verchange</t>
        </is>
      </c>
      <c r="E7719" t="inlineStr">
        <is>
          <t>rtslib-fb</t>
        </is>
      </c>
      <c r="F7719" t="inlineStr">
        <is>
          <t>!=2.1.60;!=2.1.64;&gt;=2.1.43;!=2.1.61</t>
        </is>
      </c>
      <c r="G7719" t="inlineStr">
        <is>
          <t>rtslib-fb</t>
        </is>
      </c>
      <c r="H7719" t="inlineStr">
        <is>
          <t>!=2.1.60;&gt;=2.1.43;!=2.1.61</t>
        </is>
      </c>
    </row>
    <row r="7720">
      <c r="A7720" t="inlineStr">
        <is>
          <t>ironic-python-agent</t>
        </is>
      </c>
      <c r="B7720" t="inlineStr">
        <is>
          <t>e21f19808bede895526ae37e9b23b5ed457f4fe8</t>
        </is>
      </c>
      <c r="C7720" t="inlineStr">
        <is>
          <t>2018-01-16 20:17:12+00:00</t>
        </is>
      </c>
      <c r="D7720" t="inlineStr">
        <is>
          <t>verchange</t>
        </is>
      </c>
      <c r="E7720" t="inlineStr">
        <is>
          <t>oslo.service</t>
        </is>
      </c>
      <c r="F7720" t="inlineStr">
        <is>
          <t>&gt;=1.24.0;!=1.28.1</t>
        </is>
      </c>
      <c r="G7720" t="inlineStr">
        <is>
          <t>oslo.service</t>
        </is>
      </c>
      <c r="H7720" t="inlineStr">
        <is>
          <t>&gt;=1.24.0</t>
        </is>
      </c>
    </row>
    <row r="7721">
      <c r="A7721" t="inlineStr">
        <is>
          <t>ironic-python-agent</t>
        </is>
      </c>
      <c r="B7721" t="inlineStr">
        <is>
          <t>de32d66ce3d633c44b85a42563906ac018fd410a</t>
        </is>
      </c>
      <c r="C7721" t="inlineStr">
        <is>
          <t>2018-02-08 12:57:06+00:00</t>
        </is>
      </c>
      <c r="D7721" t="inlineStr">
        <is>
          <t>verchange</t>
        </is>
      </c>
      <c r="E7721" t="inlineStr">
        <is>
          <t>oslo.log</t>
        </is>
      </c>
      <c r="F7721" t="inlineStr">
        <is>
          <t>&gt;=3.36.0</t>
        </is>
      </c>
      <c r="G7721" t="inlineStr">
        <is>
          <t>oslo.log</t>
        </is>
      </c>
      <c r="H7721" t="inlineStr">
        <is>
          <t>&gt;=3.30.0</t>
        </is>
      </c>
    </row>
    <row r="7722">
      <c r="A7722" t="inlineStr">
        <is>
          <t>ironic-python-agent</t>
        </is>
      </c>
      <c r="B7722" t="inlineStr">
        <is>
          <t>de32d66ce3d633c44b85a42563906ac018fd410a</t>
        </is>
      </c>
      <c r="C7722" t="inlineStr">
        <is>
          <t>2018-02-08 12:57:06+00:00</t>
        </is>
      </c>
      <c r="D7722" t="inlineStr">
        <is>
          <t>verchange</t>
        </is>
      </c>
      <c r="E7722" t="inlineStr">
        <is>
          <t>oslo.concurrency</t>
        </is>
      </c>
      <c r="F7722" t="inlineStr">
        <is>
          <t>&gt;=3.25.0</t>
        </is>
      </c>
      <c r="G7722" t="inlineStr">
        <is>
          <t>oslo.concurrency</t>
        </is>
      </c>
      <c r="H7722" t="inlineStr">
        <is>
          <t>&gt;=3.20.0</t>
        </is>
      </c>
    </row>
    <row r="7723">
      <c r="A7723" t="inlineStr">
        <is>
          <t>ironic-python-agent</t>
        </is>
      </c>
      <c r="B7723" t="inlineStr">
        <is>
          <t>667589bb007e144e37136e706c0b8196422b0344</t>
        </is>
      </c>
      <c r="C7723" t="inlineStr">
        <is>
          <t>2018-08-09 13:15:23+00:00</t>
        </is>
      </c>
      <c r="D7723" t="inlineStr">
        <is>
          <t>verchange</t>
        </is>
      </c>
      <c r="E7723" t="inlineStr">
        <is>
          <t>oslo.config</t>
        </is>
      </c>
      <c r="F7723" t="inlineStr">
        <is>
          <t>&gt;=5.2.0</t>
        </is>
      </c>
      <c r="G7723" t="inlineStr">
        <is>
          <t>oslo.config</t>
        </is>
      </c>
      <c r="H7723" t="inlineStr">
        <is>
          <t>&gt;=5.1.0</t>
        </is>
      </c>
    </row>
    <row r="7724">
      <c r="A7724" t="inlineStr">
        <is>
          <t>ironic-python-agent</t>
        </is>
      </c>
      <c r="B7724" t="inlineStr">
        <is>
          <t>667589bb007e144e37136e706c0b8196422b0344</t>
        </is>
      </c>
      <c r="C7724" t="inlineStr">
        <is>
          <t>2018-08-09 13:15:23+00:00</t>
        </is>
      </c>
      <c r="D7724" t="inlineStr">
        <is>
          <t>verchange</t>
        </is>
      </c>
      <c r="E7724" t="inlineStr">
        <is>
          <t>rtslib-fb</t>
        </is>
      </c>
      <c r="F7724" t="inlineStr">
        <is>
          <t>&gt;=2.1.65</t>
        </is>
      </c>
      <c r="G7724" t="inlineStr">
        <is>
          <t>rtslib-fb</t>
        </is>
      </c>
      <c r="H7724" t="inlineStr">
        <is>
          <t>!=2.1.60;!=2.1.64;&gt;=2.1.43;!=2.1.61</t>
        </is>
      </c>
    </row>
    <row r="7725">
      <c r="A7725" t="inlineStr">
        <is>
          <t>ironic-python-agent</t>
        </is>
      </c>
      <c r="B7725" t="inlineStr">
        <is>
          <t>667589bb007e144e37136e706c0b8196422b0344</t>
        </is>
      </c>
      <c r="C7725" t="inlineStr">
        <is>
          <t>2018-08-09 13:15:23+00:00</t>
        </is>
      </c>
      <c r="D7725" t="inlineStr">
        <is>
          <t>verchange</t>
        </is>
      </c>
      <c r="E7725" t="inlineStr">
        <is>
          <t>oslo.concurrency</t>
        </is>
      </c>
      <c r="F7725" t="inlineStr">
        <is>
          <t>&gt;=3.26.0</t>
        </is>
      </c>
      <c r="G7725" t="inlineStr">
        <is>
          <t>oslo.concurrency</t>
        </is>
      </c>
      <c r="H7725" t="inlineStr">
        <is>
          <t>&gt;=3.25.0</t>
        </is>
      </c>
    </row>
    <row r="7726">
      <c r="A7726" t="inlineStr">
        <is>
          <t>ironic-python-agent</t>
        </is>
      </c>
      <c r="B7726" t="inlineStr">
        <is>
          <t>667589bb007e144e37136e706c0b8196422b0344</t>
        </is>
      </c>
      <c r="C7726" t="inlineStr">
        <is>
          <t>2018-08-09 13:15:23+00:00</t>
        </is>
      </c>
      <c r="D7726" t="inlineStr">
        <is>
          <t>verchange</t>
        </is>
      </c>
      <c r="E7726" t="inlineStr">
        <is>
          <t>ironic-lib</t>
        </is>
      </c>
      <c r="F7726" t="inlineStr">
        <is>
          <t>&gt;=2.14.0</t>
        </is>
      </c>
      <c r="G7726" t="inlineStr">
        <is>
          <t>ironic-lib</t>
        </is>
      </c>
      <c r="H7726" t="inlineStr">
        <is>
          <t>&gt;=2.5.0</t>
        </is>
      </c>
    </row>
    <row r="7727">
      <c r="A7727" t="inlineStr">
        <is>
          <t>ironic-python-agent</t>
        </is>
      </c>
      <c r="B7727" t="inlineStr">
        <is>
          <t>667589bb007e144e37136e706c0b8196422b0344</t>
        </is>
      </c>
      <c r="C7727" t="inlineStr">
        <is>
          <t>2018-08-09 13:15:23+00:00</t>
        </is>
      </c>
      <c r="D7727" t="inlineStr">
        <is>
          <t>verchange</t>
        </is>
      </c>
      <c r="E7727" t="inlineStr">
        <is>
          <t>eventlet</t>
        </is>
      </c>
      <c r="F7727" t="inlineStr">
        <is>
          <t>&gt;=0.18.2;!=0.18.3;!=0.20.1</t>
        </is>
      </c>
      <c r="G7727" t="inlineStr">
        <is>
          <t>eventlet</t>
        </is>
      </c>
      <c r="H7727" t="inlineStr">
        <is>
          <t>&lt;0.21.0;&gt;=0.18.2;!=0.18.3;!=0.20.1</t>
        </is>
      </c>
    </row>
    <row r="7728">
      <c r="A7728" t="inlineStr">
        <is>
          <t>ironic-python-agent</t>
        </is>
      </c>
      <c r="B7728" t="inlineStr">
        <is>
          <t>f63099ebb68e3a29afc3fd923259aada2feb7074</t>
        </is>
      </c>
      <c r="C7728" t="inlineStr">
        <is>
          <t>2018-10-29 15:10:21+00:00</t>
        </is>
      </c>
      <c r="D7728" t="inlineStr">
        <is>
          <t>verchange</t>
        </is>
      </c>
      <c r="E7728" t="inlineStr">
        <is>
          <t>ironic-lib</t>
        </is>
      </c>
      <c r="F7728" t="inlineStr">
        <is>
          <t>&gt;=2.16.0</t>
        </is>
      </c>
      <c r="G7728" t="inlineStr">
        <is>
          <t>ironic-lib</t>
        </is>
      </c>
      <c r="H7728" t="inlineStr">
        <is>
          <t>&gt;=2.14.0</t>
        </is>
      </c>
    </row>
    <row r="7729">
      <c r="A7729" t="inlineStr">
        <is>
          <t>ironic-python-agent</t>
        </is>
      </c>
      <c r="B7729" t="inlineStr">
        <is>
          <t>b1e5c4b645a7bf25d7592dd9c9553d754766f88d</t>
        </is>
      </c>
      <c r="C7729" t="inlineStr">
        <is>
          <t>2019-06-14 01:18:09+00:00</t>
        </is>
      </c>
      <c r="D7729" t="inlineStr">
        <is>
          <t>verchange</t>
        </is>
      </c>
      <c r="E7729" t="inlineStr">
        <is>
          <t>ironic-lib</t>
        </is>
      </c>
      <c r="F7729" t="inlineStr">
        <is>
          <t>&gt;=2.17.0</t>
        </is>
      </c>
      <c r="G7729" t="inlineStr">
        <is>
          <t>ironic-lib</t>
        </is>
      </c>
      <c r="H7729" t="inlineStr">
        <is>
          <t>&gt;=2.16.0</t>
        </is>
      </c>
    </row>
    <row r="7730">
      <c r="A7730" t="inlineStr">
        <is>
          <t>ironic-python-agent</t>
        </is>
      </c>
      <c r="B7730" t="inlineStr">
        <is>
          <t>74c8cd581bee2da059845bb95de5160774b5f191</t>
        </is>
      </c>
      <c r="C7730" t="inlineStr">
        <is>
          <t>2019-09-25 09:01:51+00:00</t>
        </is>
      </c>
      <c r="D7730" t="inlineStr">
        <is>
          <t>verchange</t>
        </is>
      </c>
      <c r="E7730" t="inlineStr">
        <is>
          <t>pyudev</t>
        </is>
      </c>
      <c r="F7730" t="inlineStr">
        <is>
          <t>&gt;=0.18</t>
        </is>
      </c>
      <c r="G7730" t="inlineStr">
        <is>
          <t>pyudev</t>
        </is>
      </c>
      <c r="H7730" t="inlineStr">
        <is>
          <t>&gt;=0.16.1</t>
        </is>
      </c>
    </row>
    <row r="7731">
      <c r="A7731" t="inlineStr">
        <is>
          <t>ironic-python-agent</t>
        </is>
      </c>
      <c r="B7731" t="inlineStr">
        <is>
          <t>06d65e4bff5df3b436876addcbff6d625b172bb5</t>
        </is>
      </c>
      <c r="C7731" t="inlineStr">
        <is>
          <t>2020-02-10 15:23:15+00:00</t>
        </is>
      </c>
      <c r="D7731" t="inlineStr">
        <is>
          <t>add</t>
        </is>
      </c>
      <c r="E7731" t="inlineStr">
        <is>
          <t>Werkzeug</t>
        </is>
      </c>
      <c r="F7731" t="inlineStr">
        <is>
          <t>&gt;=0.15.0</t>
        </is>
      </c>
      <c r="G7731" t="inlineStr"/>
      <c r="H7731" t="inlineStr"/>
    </row>
    <row r="7732">
      <c r="A7732" t="inlineStr">
        <is>
          <t>ironic-python-agent</t>
        </is>
      </c>
      <c r="B7732" t="inlineStr">
        <is>
          <t>06d65e4bff5df3b436876addcbff6d625b172bb5</t>
        </is>
      </c>
      <c r="C7732" t="inlineStr">
        <is>
          <t>2020-02-10 15:23:15+00:00</t>
        </is>
      </c>
      <c r="D7732" t="inlineStr">
        <is>
          <t>rem</t>
        </is>
      </c>
      <c r="E7732" t="inlineStr"/>
      <c r="F7732" t="inlineStr"/>
      <c r="G7732" t="inlineStr">
        <is>
          <t>iso8601</t>
        </is>
      </c>
      <c r="H7732" t="inlineStr">
        <is>
          <t>&gt;=0.1.11</t>
        </is>
      </c>
    </row>
    <row r="7733">
      <c r="A7733" t="inlineStr">
        <is>
          <t>ironic-python-agent</t>
        </is>
      </c>
      <c r="B7733" t="inlineStr">
        <is>
          <t>06d65e4bff5df3b436876addcbff6d625b172bb5</t>
        </is>
      </c>
      <c r="C7733" t="inlineStr">
        <is>
          <t>2020-02-10 15:23:15+00:00</t>
        </is>
      </c>
      <c r="D7733" t="inlineStr">
        <is>
          <t>rem</t>
        </is>
      </c>
      <c r="E7733" t="inlineStr"/>
      <c r="F7733" t="inlineStr"/>
      <c r="G7733" t="inlineStr">
        <is>
          <t>netaddr</t>
        </is>
      </c>
      <c r="H7733" t="inlineStr">
        <is>
          <t>&gt;=0.7.18</t>
        </is>
      </c>
    </row>
    <row r="7734">
      <c r="A7734" t="inlineStr">
        <is>
          <t>ironic-python-agent</t>
        </is>
      </c>
      <c r="B7734" t="inlineStr">
        <is>
          <t>06d65e4bff5df3b436876addcbff6d625b172bb5</t>
        </is>
      </c>
      <c r="C7734" t="inlineStr">
        <is>
          <t>2020-02-10 15:23:15+00:00</t>
        </is>
      </c>
      <c r="D7734" t="inlineStr">
        <is>
          <t>rem</t>
        </is>
      </c>
      <c r="E7734" t="inlineStr"/>
      <c r="F7734" t="inlineStr"/>
      <c r="G7734" t="inlineStr">
        <is>
          <t>pecan</t>
        </is>
      </c>
      <c r="H7734" t="inlineStr">
        <is>
          <t>!=1.0.3;!=1.0.4;!=1.0.2;!=1.2;&gt;=1.0.0</t>
        </is>
      </c>
    </row>
    <row r="7735">
      <c r="A7735" t="inlineStr">
        <is>
          <t>ironic-python-agent</t>
        </is>
      </c>
      <c r="B7735" t="inlineStr">
        <is>
          <t>06d65e4bff5df3b436876addcbff6d625b172bb5</t>
        </is>
      </c>
      <c r="C7735" t="inlineStr">
        <is>
          <t>2020-02-10 15:23:15+00:00</t>
        </is>
      </c>
      <c r="D7735" t="inlineStr">
        <is>
          <t>rem</t>
        </is>
      </c>
      <c r="E7735" t="inlineStr"/>
      <c r="F7735" t="inlineStr"/>
      <c r="G7735" t="inlineStr">
        <is>
          <t>six</t>
        </is>
      </c>
      <c r="H7735" t="inlineStr">
        <is>
          <t>&gt;=1.10.0</t>
        </is>
      </c>
    </row>
    <row r="7736">
      <c r="A7736" t="inlineStr">
        <is>
          <t>ironic-python-agent</t>
        </is>
      </c>
      <c r="B7736" t="inlineStr">
        <is>
          <t>06d65e4bff5df3b436876addcbff6d625b172bb5</t>
        </is>
      </c>
      <c r="C7736" t="inlineStr">
        <is>
          <t>2020-02-10 15:23:15+00:00</t>
        </is>
      </c>
      <c r="D7736" t="inlineStr">
        <is>
          <t>rem</t>
        </is>
      </c>
      <c r="E7736" t="inlineStr"/>
      <c r="F7736" t="inlineStr"/>
      <c r="G7736" t="inlineStr">
        <is>
          <t>WSME</t>
        </is>
      </c>
      <c r="H7736" t="inlineStr">
        <is>
          <t>&gt;=0.8.0</t>
        </is>
      </c>
    </row>
    <row r="7737">
      <c r="A7737" t="inlineStr">
        <is>
          <t>ironic-python-agent</t>
        </is>
      </c>
      <c r="B7737" t="inlineStr">
        <is>
          <t>8adb7e1a045c667dd97456d06bd74d74a4da2787</t>
        </is>
      </c>
      <c r="C7737" t="inlineStr">
        <is>
          <t>2020-04-27 14:25:32+00:00</t>
        </is>
      </c>
      <c r="D7737" t="inlineStr">
        <is>
          <t>verchange</t>
        </is>
      </c>
      <c r="E7737" t="inlineStr">
        <is>
          <t>ironic-lib</t>
        </is>
      </c>
      <c r="F7737" t="inlineStr">
        <is>
          <t>&gt;=4.1.0</t>
        </is>
      </c>
      <c r="G7737" t="inlineStr">
        <is>
          <t>ironic-lib</t>
        </is>
      </c>
      <c r="H7737" t="inlineStr">
        <is>
          <t>&gt;=2.17.0</t>
        </is>
      </c>
    </row>
    <row r="7738">
      <c r="A7738" t="inlineStr">
        <is>
          <t>ironic-python-agent</t>
        </is>
      </c>
      <c r="B7738" t="inlineStr">
        <is>
          <t>99dee5067ea4f06d3083170d801e600f46842170</t>
        </is>
      </c>
      <c r="C7738" t="inlineStr">
        <is>
          <t>2020-10-01 18:42:14+00:00</t>
        </is>
      </c>
      <c r="D7738" t="inlineStr">
        <is>
          <t>verchange</t>
        </is>
      </c>
      <c r="E7738" t="inlineStr">
        <is>
          <t>Werkzeug</t>
        </is>
      </c>
      <c r="F7738" t="inlineStr">
        <is>
          <t>&gt;=1.0.1</t>
        </is>
      </c>
      <c r="G7738" t="inlineStr">
        <is>
          <t>Werkzeug</t>
        </is>
      </c>
      <c r="H7738" t="inlineStr">
        <is>
          <t>&gt;=0.15.0</t>
        </is>
      </c>
    </row>
    <row r="7739">
      <c r="A7739" t="inlineStr">
        <is>
          <t>ironic-python-agent</t>
        </is>
      </c>
      <c r="B7739" t="inlineStr">
        <is>
          <t>99dee5067ea4f06d3083170d801e600f46842170</t>
        </is>
      </c>
      <c r="C7739" t="inlineStr">
        <is>
          <t>2020-10-01 18:42:14+00:00</t>
        </is>
      </c>
      <c r="D7739" t="inlineStr">
        <is>
          <t>add</t>
        </is>
      </c>
      <c r="E7739" t="inlineStr">
        <is>
          <t>tenacity</t>
        </is>
      </c>
      <c r="F7739" t="inlineStr">
        <is>
          <t>&gt;=6.2.0</t>
        </is>
      </c>
      <c r="G7739" t="inlineStr"/>
      <c r="H7739" t="inlineStr"/>
    </row>
    <row r="7740">
      <c r="A7740" t="inlineStr">
        <is>
          <t>ironic-python-agent</t>
        </is>
      </c>
      <c r="B7740" t="inlineStr">
        <is>
          <t>99dee5067ea4f06d3083170d801e600f46842170</t>
        </is>
      </c>
      <c r="C7740" t="inlineStr">
        <is>
          <t>2020-10-01 18:42:14+00:00</t>
        </is>
      </c>
      <c r="D7740" t="inlineStr">
        <is>
          <t>add</t>
        </is>
      </c>
      <c r="E7740" t="inlineStr">
        <is>
          <t>cryptography</t>
        </is>
      </c>
      <c r="F7740" t="inlineStr">
        <is>
          <t>&gt;=2.3</t>
        </is>
      </c>
      <c r="G7740" t="inlineStr"/>
      <c r="H7740" t="inlineStr"/>
    </row>
    <row r="7741">
      <c r="A7741" t="inlineStr">
        <is>
          <t>ironic-python-agent</t>
        </is>
      </c>
      <c r="B7741" t="inlineStr">
        <is>
          <t>993f9a0ceb7a731677fccdce176f4faaea6ec116</t>
        </is>
      </c>
      <c r="C7741" t="inlineStr">
        <is>
          <t>2021-03-31 16:52:57+00:00</t>
        </is>
      </c>
      <c r="D7741" t="inlineStr">
        <is>
          <t>verchange</t>
        </is>
      </c>
      <c r="E7741" t="inlineStr">
        <is>
          <t>ironic-lib</t>
        </is>
      </c>
      <c r="F7741" t="inlineStr">
        <is>
          <t>&gt;=4.5.0</t>
        </is>
      </c>
      <c r="G7741" t="inlineStr">
        <is>
          <t>ironic-lib</t>
        </is>
      </c>
      <c r="H7741" t="inlineStr">
        <is>
          <t>&gt;=4.1.0</t>
        </is>
      </c>
    </row>
    <row r="7742">
      <c r="A7742" t="inlineStr">
        <is>
          <t>prodigyqa</t>
        </is>
      </c>
      <c r="B7742" t="inlineStr">
        <is>
          <t>d36846e77881048511dec5aa30179ad0e1eec77a</t>
        </is>
      </c>
      <c r="C7742" t="inlineStr">
        <is>
          <t>2019-02-04 08:01:06+00:00</t>
        </is>
      </c>
      <c r="D7742" t="inlineStr">
        <is>
          <t>verchange</t>
        </is>
      </c>
      <c r="E7742" t="inlineStr">
        <is>
          <t>selenium</t>
        </is>
      </c>
      <c r="F7742">
        <f>=3.141.0</f>
        <v/>
      </c>
      <c r="G7742" t="inlineStr">
        <is>
          <t>selenium</t>
        </is>
      </c>
      <c r="H7742" t="inlineStr"/>
    </row>
    <row r="7743">
      <c r="A7743" t="inlineStr">
        <is>
          <t>prodigyqa</t>
        </is>
      </c>
      <c r="B7743" t="inlineStr">
        <is>
          <t>d36846e77881048511dec5aa30179ad0e1eec77a</t>
        </is>
      </c>
      <c r="C7743" t="inlineStr">
        <is>
          <t>2019-02-04 08:01:06+00:00</t>
        </is>
      </c>
      <c r="D7743" t="inlineStr">
        <is>
          <t>verchange</t>
        </is>
      </c>
      <c r="E7743" t="inlineStr">
        <is>
          <t>flake8</t>
        </is>
      </c>
      <c r="F7743">
        <f>=3.7.4</f>
        <v/>
      </c>
      <c r="G7743" t="inlineStr">
        <is>
          <t>flake8</t>
        </is>
      </c>
      <c r="H7743">
        <f>=3.6.0</f>
        <v/>
      </c>
    </row>
    <row r="7744">
      <c r="A7744" t="inlineStr">
        <is>
          <t>prodigyqa</t>
        </is>
      </c>
      <c r="B7744" t="inlineStr">
        <is>
          <t>d36846e77881048511dec5aa30179ad0e1eec77a</t>
        </is>
      </c>
      <c r="C7744" t="inlineStr">
        <is>
          <t>2019-02-04 08:01:06+00:00</t>
        </is>
      </c>
      <c r="D7744" t="inlineStr">
        <is>
          <t>add</t>
        </is>
      </c>
      <c r="E7744" t="inlineStr">
        <is>
          <t>pycodestyle</t>
        </is>
      </c>
      <c r="F7744" t="inlineStr"/>
      <c r="G7744" t="inlineStr"/>
      <c r="H7744" t="inlineStr"/>
    </row>
    <row r="7745">
      <c r="A7745" t="inlineStr">
        <is>
          <t>prodigyqa</t>
        </is>
      </c>
      <c r="B7745" t="inlineStr">
        <is>
          <t>d36846e77881048511dec5aa30179ad0e1eec77a</t>
        </is>
      </c>
      <c r="C7745" t="inlineStr">
        <is>
          <t>2019-02-04 08:01:06+00:00</t>
        </is>
      </c>
      <c r="D7745" t="inlineStr">
        <is>
          <t>add</t>
        </is>
      </c>
      <c r="E7745" t="inlineStr">
        <is>
          <t>scikit-image</t>
        </is>
      </c>
      <c r="F7745" t="inlineStr"/>
      <c r="G7745" t="inlineStr"/>
      <c r="H7745" t="inlineStr"/>
    </row>
    <row r="7746">
      <c r="A7746" t="inlineStr">
        <is>
          <t>prodigyqa</t>
        </is>
      </c>
      <c r="B7746" t="inlineStr">
        <is>
          <t>d36846e77881048511dec5aa30179ad0e1eec77a</t>
        </is>
      </c>
      <c r="C7746" t="inlineStr">
        <is>
          <t>2019-02-04 08:01:06+00:00</t>
        </is>
      </c>
      <c r="D7746" t="inlineStr">
        <is>
          <t>add</t>
        </is>
      </c>
      <c r="E7746" t="inlineStr">
        <is>
          <t>opencv-python</t>
        </is>
      </c>
      <c r="F7746" t="inlineStr"/>
      <c r="G7746" t="inlineStr"/>
      <c r="H7746" t="inlineStr"/>
    </row>
    <row r="7747">
      <c r="A7747" t="inlineStr">
        <is>
          <t>prodigyqa</t>
        </is>
      </c>
      <c r="B7747" t="inlineStr">
        <is>
          <t>d36846e77881048511dec5aa30179ad0e1eec77a</t>
        </is>
      </c>
      <c r="C7747" t="inlineStr">
        <is>
          <t>2019-02-04 08:01:06+00:00</t>
        </is>
      </c>
      <c r="D7747" t="inlineStr">
        <is>
          <t>add</t>
        </is>
      </c>
      <c r="E7747" t="inlineStr">
        <is>
          <t>jsondiff</t>
        </is>
      </c>
      <c r="F7747" t="inlineStr"/>
      <c r="G7747" t="inlineStr"/>
      <c r="H7747" t="inlineStr"/>
    </row>
    <row r="7748">
      <c r="A7748" t="inlineStr">
        <is>
          <t>prodigyqa</t>
        </is>
      </c>
      <c r="B7748" t="inlineStr">
        <is>
          <t>d36846e77881048511dec5aa30179ad0e1eec77a</t>
        </is>
      </c>
      <c r="C7748" t="inlineStr">
        <is>
          <t>2019-02-04 08:01:06+00:00</t>
        </is>
      </c>
      <c r="D7748" t="inlineStr">
        <is>
          <t>add</t>
        </is>
      </c>
      <c r="E7748" t="inlineStr">
        <is>
          <t>pandas</t>
        </is>
      </c>
      <c r="F7748">
        <f>=0.23.4</f>
        <v/>
      </c>
      <c r="G7748" t="inlineStr"/>
      <c r="H7748" t="inlineStr"/>
    </row>
    <row r="7749">
      <c r="A7749" t="inlineStr">
        <is>
          <t>prodigyqa</t>
        </is>
      </c>
      <c r="B7749" t="inlineStr">
        <is>
          <t>32e497e44fa230b15187794cd10355e444a6d8f5</t>
        </is>
      </c>
      <c r="C7749" t="inlineStr">
        <is>
          <t>2019-02-07 07:36:16+00:00</t>
        </is>
      </c>
      <c r="D7749" t="inlineStr">
        <is>
          <t>verchange</t>
        </is>
      </c>
      <c r="E7749" t="inlineStr">
        <is>
          <t>nose</t>
        </is>
      </c>
      <c r="F7749" t="inlineStr"/>
      <c r="G7749" t="inlineStr">
        <is>
          <t>nose</t>
        </is>
      </c>
      <c r="H7749">
        <f>=1.3.7</f>
        <v/>
      </c>
    </row>
    <row r="7750">
      <c r="A7750" t="inlineStr">
        <is>
          <t>prodigyqa</t>
        </is>
      </c>
      <c r="B7750" t="inlineStr">
        <is>
          <t>32e497e44fa230b15187794cd10355e444a6d8f5</t>
        </is>
      </c>
      <c r="C7750" t="inlineStr">
        <is>
          <t>2019-02-07 07:36:16+00:00</t>
        </is>
      </c>
      <c r="D7750" t="inlineStr">
        <is>
          <t>verchange</t>
        </is>
      </c>
      <c r="E7750" t="inlineStr"/>
      <c r="F7750" t="inlineStr"/>
      <c r="G7750" t="inlineStr"/>
      <c r="H7750" t="inlineStr"/>
    </row>
    <row r="7751">
      <c r="A7751" t="inlineStr">
        <is>
          <t>prodigyqa</t>
        </is>
      </c>
      <c r="B7751" t="inlineStr">
        <is>
          <t>32e497e44fa230b15187794cd10355e444a6d8f5</t>
        </is>
      </c>
      <c r="C7751" t="inlineStr">
        <is>
          <t>2019-02-07 07:36:16+00:00</t>
        </is>
      </c>
      <c r="D7751" t="inlineStr">
        <is>
          <t>add</t>
        </is>
      </c>
      <c r="E7751" t="inlineStr">
        <is>
          <t>beautifulsoup4</t>
        </is>
      </c>
      <c r="F7751" t="inlineStr"/>
      <c r="G7751" t="inlineStr"/>
      <c r="H7751" t="inlineStr"/>
    </row>
    <row r="7752">
      <c r="A7752" t="inlineStr">
        <is>
          <t>prodigyqa</t>
        </is>
      </c>
      <c r="B7752" t="inlineStr">
        <is>
          <t>32e497e44fa230b15187794cd10355e444a6d8f5</t>
        </is>
      </c>
      <c r="C7752" t="inlineStr">
        <is>
          <t>2019-02-07 07:36:16+00:00</t>
        </is>
      </c>
      <c r="D7752" t="inlineStr">
        <is>
          <t>add</t>
        </is>
      </c>
      <c r="E7752" t="inlineStr">
        <is>
          <t>openpyxl</t>
        </is>
      </c>
      <c r="F7752" t="inlineStr"/>
      <c r="G7752" t="inlineStr"/>
      <c r="H7752" t="inlineStr"/>
    </row>
    <row r="7753">
      <c r="A7753" t="inlineStr">
        <is>
          <t>prodigyqa</t>
        </is>
      </c>
      <c r="B7753" t="inlineStr">
        <is>
          <t>32e497e44fa230b15187794cd10355e444a6d8f5</t>
        </is>
      </c>
      <c r="C7753" t="inlineStr">
        <is>
          <t>2019-02-07 07:36:16+00:00</t>
        </is>
      </c>
      <c r="D7753" t="inlineStr">
        <is>
          <t>add</t>
        </is>
      </c>
      <c r="E7753" t="inlineStr">
        <is>
          <t>xlrd</t>
        </is>
      </c>
      <c r="F7753" t="inlineStr">
        <is>
          <t>&gt;=0.9.0</t>
        </is>
      </c>
      <c r="G7753" t="inlineStr"/>
      <c r="H7753" t="inlineStr"/>
    </row>
    <row r="7754">
      <c r="A7754" t="inlineStr">
        <is>
          <t>prodigyqa</t>
        </is>
      </c>
      <c r="B7754" t="inlineStr">
        <is>
          <t>ee2ad21d0d6b594ef97c1d54df3cfab3908b0261</t>
        </is>
      </c>
      <c r="C7754" t="inlineStr">
        <is>
          <t>2019-02-07 12:14:22+00:00</t>
        </is>
      </c>
      <c r="D7754" t="inlineStr">
        <is>
          <t>verchange</t>
        </is>
      </c>
      <c r="E7754" t="inlineStr">
        <is>
          <t>pandas</t>
        </is>
      </c>
      <c r="F7754">
        <f>=0.24.1</f>
        <v/>
      </c>
      <c r="G7754" t="inlineStr">
        <is>
          <t>pandas</t>
        </is>
      </c>
      <c r="H7754">
        <f>=0.23.4</f>
        <v/>
      </c>
    </row>
    <row r="7755">
      <c r="A7755" t="inlineStr">
        <is>
          <t>prodigyqa</t>
        </is>
      </c>
      <c r="B7755" t="inlineStr">
        <is>
          <t>ee2ad21d0d6b594ef97c1d54df3cfab3908b0261</t>
        </is>
      </c>
      <c r="C7755" t="inlineStr">
        <is>
          <t>2019-02-07 12:14:22+00:00</t>
        </is>
      </c>
      <c r="D7755" t="inlineStr">
        <is>
          <t>verchange</t>
        </is>
      </c>
      <c r="E7755" t="inlineStr">
        <is>
          <t>flake8</t>
        </is>
      </c>
      <c r="F7755">
        <f>=3.7.5</f>
        <v/>
      </c>
      <c r="G7755" t="inlineStr">
        <is>
          <t>flake8</t>
        </is>
      </c>
      <c r="H7755">
        <f>=3.7.4</f>
        <v/>
      </c>
    </row>
    <row r="7756">
      <c r="A7756" t="inlineStr">
        <is>
          <t>prodigyqa</t>
        </is>
      </c>
      <c r="B7756" t="inlineStr">
        <is>
          <t>ee2ad21d0d6b594ef97c1d54df3cfab3908b0261</t>
        </is>
      </c>
      <c r="C7756" t="inlineStr">
        <is>
          <t>2019-02-07 12:14:22+00:00</t>
        </is>
      </c>
      <c r="D7756" t="inlineStr">
        <is>
          <t>add</t>
        </is>
      </c>
      <c r="E7756" t="inlineStr">
        <is>
          <t>scrapy</t>
        </is>
      </c>
      <c r="F7756" t="inlineStr"/>
      <c r="G7756" t="inlineStr"/>
      <c r="H7756" t="inlineStr"/>
    </row>
    <row r="7757">
      <c r="A7757" t="inlineStr">
        <is>
          <t>prodigyqa</t>
        </is>
      </c>
      <c r="B7757" t="inlineStr">
        <is>
          <t>7683d308598d10cc2b6971a498abd3576ae53076</t>
        </is>
      </c>
      <c r="C7757" t="inlineStr">
        <is>
          <t>2019-02-28 09:28:06+00:00</t>
        </is>
      </c>
      <c r="D7757" t="inlineStr">
        <is>
          <t>add</t>
        </is>
      </c>
      <c r="E7757" t="inlineStr">
        <is>
          <t>pytesseract</t>
        </is>
      </c>
      <c r="F7757" t="inlineStr"/>
      <c r="G7757" t="inlineStr"/>
      <c r="H7757" t="inlineStr"/>
    </row>
    <row r="7758">
      <c r="A7758" t="inlineStr">
        <is>
          <t>prodigyqa</t>
        </is>
      </c>
      <c r="B7758" t="inlineStr">
        <is>
          <t>7db86bcff5dde2b3606ff36d2ceb904b57e15044</t>
        </is>
      </c>
      <c r="C7758" t="inlineStr">
        <is>
          <t>2019-05-21 10:35:11+00:00</t>
        </is>
      </c>
      <c r="D7758" t="inlineStr">
        <is>
          <t>verchange</t>
        </is>
      </c>
      <c r="E7758" t="inlineStr">
        <is>
          <t>urllib3</t>
        </is>
      </c>
      <c r="F7758">
        <f>=1.24.3</f>
        <v/>
      </c>
      <c r="G7758" t="inlineStr">
        <is>
          <t>urllib3</t>
        </is>
      </c>
      <c r="H7758">
        <f>=1.24.1</f>
        <v/>
      </c>
    </row>
    <row r="7759">
      <c r="A7759" t="inlineStr">
        <is>
          <t>prodigyqa</t>
        </is>
      </c>
      <c r="B7759" t="inlineStr">
        <is>
          <t>7db86bcff5dde2b3606ff36d2ceb904b57e15044</t>
        </is>
      </c>
      <c r="C7759" t="inlineStr">
        <is>
          <t>2019-05-21 10:35:11+00:00</t>
        </is>
      </c>
      <c r="D7759" t="inlineStr">
        <is>
          <t>verchange</t>
        </is>
      </c>
      <c r="E7759" t="inlineStr">
        <is>
          <t>opencv-python</t>
        </is>
      </c>
      <c r="F7759" t="inlineStr"/>
      <c r="G7759" t="inlineStr">
        <is>
          <t>opencv-python</t>
        </is>
      </c>
      <c r="H7759" t="inlineStr"/>
    </row>
    <row r="7760">
      <c r="A7760" t="inlineStr">
        <is>
          <t>prodigyqa</t>
        </is>
      </c>
      <c r="B7760" t="inlineStr">
        <is>
          <t>7db86bcff5dde2b3606ff36d2ceb904b57e15044</t>
        </is>
      </c>
      <c r="C7760" t="inlineStr">
        <is>
          <t>2019-05-21 10:35:11+00:00</t>
        </is>
      </c>
      <c r="D7760" t="inlineStr">
        <is>
          <t>verchange</t>
        </is>
      </c>
      <c r="E7760" t="inlineStr">
        <is>
          <t>beautifulsoup4</t>
        </is>
      </c>
      <c r="F7760" t="inlineStr"/>
      <c r="G7760" t="inlineStr">
        <is>
          <t>beautifulsoup4</t>
        </is>
      </c>
      <c r="H7760" t="inlineStr"/>
    </row>
    <row r="7761">
      <c r="A7761" t="inlineStr">
        <is>
          <t>prodigyqa</t>
        </is>
      </c>
      <c r="B7761" t="inlineStr">
        <is>
          <t>7db86bcff5dde2b3606ff36d2ceb904b57e15044</t>
        </is>
      </c>
      <c r="C7761" t="inlineStr">
        <is>
          <t>2019-05-21 10:35:11+00:00</t>
        </is>
      </c>
      <c r="D7761" t="inlineStr">
        <is>
          <t>verchange</t>
        </is>
      </c>
      <c r="E7761" t="inlineStr">
        <is>
          <t>jsondiff</t>
        </is>
      </c>
      <c r="F7761" t="inlineStr"/>
      <c r="G7761" t="inlineStr">
        <is>
          <t>jsondiff</t>
        </is>
      </c>
      <c r="H7761" t="inlineStr"/>
    </row>
    <row r="7762">
      <c r="A7762" t="inlineStr">
        <is>
          <t>prodigyqa</t>
        </is>
      </c>
      <c r="B7762" t="inlineStr">
        <is>
          <t>7db86bcff5dde2b3606ff36d2ceb904b57e15044</t>
        </is>
      </c>
      <c r="C7762" t="inlineStr">
        <is>
          <t>2019-05-21 10:35:11+00:00</t>
        </is>
      </c>
      <c r="D7762" t="inlineStr">
        <is>
          <t>verchange</t>
        </is>
      </c>
      <c r="E7762" t="inlineStr">
        <is>
          <t>flake8</t>
        </is>
      </c>
      <c r="F7762">
        <f>=3.7.7</f>
        <v/>
      </c>
      <c r="G7762" t="inlineStr">
        <is>
          <t>flake8</t>
        </is>
      </c>
      <c r="H7762">
        <f>=3.7.5</f>
        <v/>
      </c>
    </row>
    <row r="7763">
      <c r="A7763" t="inlineStr">
        <is>
          <t>prodigyqa</t>
        </is>
      </c>
      <c r="B7763" t="inlineStr">
        <is>
          <t>7db86bcff5dde2b3606ff36d2ceb904b57e15044</t>
        </is>
      </c>
      <c r="C7763" t="inlineStr">
        <is>
          <t>2019-05-21 10:35:11+00:00</t>
        </is>
      </c>
      <c r="D7763" t="inlineStr">
        <is>
          <t>verchange</t>
        </is>
      </c>
      <c r="E7763" t="inlineStr">
        <is>
          <t>selenium</t>
        </is>
      </c>
      <c r="F7763" t="inlineStr"/>
      <c r="G7763" t="inlineStr">
        <is>
          <t>selenium</t>
        </is>
      </c>
      <c r="H7763">
        <f>=3.141.0</f>
        <v/>
      </c>
    </row>
    <row r="7764">
      <c r="A7764" t="inlineStr">
        <is>
          <t>prodigyqa</t>
        </is>
      </c>
      <c r="B7764" t="inlineStr">
        <is>
          <t>7db86bcff5dde2b3606ff36d2ceb904b57e15044</t>
        </is>
      </c>
      <c r="C7764" t="inlineStr">
        <is>
          <t>2019-05-21 10:35:11+00:00</t>
        </is>
      </c>
      <c r="D7764" t="inlineStr">
        <is>
          <t>verchange</t>
        </is>
      </c>
      <c r="E7764" t="inlineStr">
        <is>
          <t>ipdb</t>
        </is>
      </c>
      <c r="F7764">
        <f>=0.12</f>
        <v/>
      </c>
      <c r="G7764" t="inlineStr">
        <is>
          <t>ipdb</t>
        </is>
      </c>
      <c r="H7764">
        <f>=0.11</f>
        <v/>
      </c>
    </row>
    <row r="7765">
      <c r="A7765" t="inlineStr">
        <is>
          <t>prodigyqa</t>
        </is>
      </c>
      <c r="B7765" t="inlineStr">
        <is>
          <t>7db86bcff5dde2b3606ff36d2ceb904b57e15044</t>
        </is>
      </c>
      <c r="C7765" t="inlineStr">
        <is>
          <t>2019-05-21 10:35:11+00:00</t>
        </is>
      </c>
      <c r="D7765" t="inlineStr">
        <is>
          <t>verchange</t>
        </is>
      </c>
      <c r="E7765" t="inlineStr">
        <is>
          <t>requests</t>
        </is>
      </c>
      <c r="F7765" t="inlineStr">
        <is>
          <t>&gt;=2.21.0</t>
        </is>
      </c>
      <c r="G7765" t="inlineStr">
        <is>
          <t>requests</t>
        </is>
      </c>
      <c r="H7765" t="inlineStr">
        <is>
          <t>&gt;=2.19.1</t>
        </is>
      </c>
    </row>
    <row r="7766">
      <c r="A7766" t="inlineStr">
        <is>
          <t>prodigyqa</t>
        </is>
      </c>
      <c r="B7766" t="inlineStr">
        <is>
          <t>7db86bcff5dde2b3606ff36d2ceb904b57e15044</t>
        </is>
      </c>
      <c r="C7766" t="inlineStr">
        <is>
          <t>2019-05-21 10:35:11+00:00</t>
        </is>
      </c>
      <c r="D7766" t="inlineStr">
        <is>
          <t>verchange</t>
        </is>
      </c>
      <c r="E7766" t="inlineStr">
        <is>
          <t>pandas</t>
        </is>
      </c>
      <c r="F7766">
        <f>=0.24.2</f>
        <v/>
      </c>
      <c r="G7766" t="inlineStr">
        <is>
          <t>pandas</t>
        </is>
      </c>
      <c r="H7766">
        <f>=0.24.1</f>
        <v/>
      </c>
    </row>
    <row r="7767">
      <c r="A7767" t="inlineStr">
        <is>
          <t>prodigyqa</t>
        </is>
      </c>
      <c r="B7767" t="inlineStr">
        <is>
          <t>7db86bcff5dde2b3606ff36d2ceb904b57e15044</t>
        </is>
      </c>
      <c r="C7767" t="inlineStr">
        <is>
          <t>2019-05-21 10:35:11+00:00</t>
        </is>
      </c>
      <c r="D7767" t="inlineStr">
        <is>
          <t>verchange</t>
        </is>
      </c>
      <c r="E7767" t="inlineStr">
        <is>
          <t>pytest-html</t>
        </is>
      </c>
      <c r="F7767" t="inlineStr">
        <is>
          <t>&lt;1.21.0</t>
        </is>
      </c>
      <c r="G7767" t="inlineStr">
        <is>
          <t>pytest-html</t>
        </is>
      </c>
      <c r="H7767" t="inlineStr">
        <is>
          <t>&gt;=1.19.0</t>
        </is>
      </c>
    </row>
    <row r="7768">
      <c r="A7768" t="inlineStr">
        <is>
          <t>prodigyqa</t>
        </is>
      </c>
      <c r="B7768" t="inlineStr">
        <is>
          <t>7db86bcff5dde2b3606ff36d2ceb904b57e15044</t>
        </is>
      </c>
      <c r="C7768" t="inlineStr">
        <is>
          <t>2019-05-21 10:35:11+00:00</t>
        </is>
      </c>
      <c r="D7768" t="inlineStr">
        <is>
          <t>verchange</t>
        </is>
      </c>
      <c r="E7768" t="inlineStr">
        <is>
          <t>pycodestyle</t>
        </is>
      </c>
      <c r="F7768" t="inlineStr">
        <is>
          <t>&lt;2.6.0;&gt;=2.5.0</t>
        </is>
      </c>
      <c r="G7768" t="inlineStr">
        <is>
          <t>pycodestyle</t>
        </is>
      </c>
      <c r="H7768" t="inlineStr"/>
    </row>
    <row r="7769">
      <c r="A7769" t="inlineStr">
        <is>
          <t>prodigyqa</t>
        </is>
      </c>
      <c r="B7769" t="inlineStr">
        <is>
          <t>7db86bcff5dde2b3606ff36d2ceb904b57e15044</t>
        </is>
      </c>
      <c r="C7769" t="inlineStr">
        <is>
          <t>2019-05-21 10:35:11+00:00</t>
        </is>
      </c>
      <c r="D7769" t="inlineStr">
        <is>
          <t>rem</t>
        </is>
      </c>
      <c r="E7769" t="inlineStr"/>
      <c r="F7769" t="inlineStr"/>
      <c r="G7769" t="inlineStr">
        <is>
          <t>pillow</t>
        </is>
      </c>
      <c r="H7769" t="inlineStr"/>
    </row>
    <row r="7770">
      <c r="A7770" t="inlineStr">
        <is>
          <t>prodigyqa</t>
        </is>
      </c>
      <c r="B7770" t="inlineStr">
        <is>
          <t>84f4b07662e85a594ddc27631095b454bb10833f</t>
        </is>
      </c>
      <c r="C7770" t="inlineStr">
        <is>
          <t>2019-08-29 12:39:40+00:00</t>
        </is>
      </c>
      <c r="D7770" t="inlineStr">
        <is>
          <t>verchange</t>
        </is>
      </c>
      <c r="E7770" t="inlineStr">
        <is>
          <t>urllib3</t>
        </is>
      </c>
      <c r="F7770">
        <f>=1.25.3</f>
        <v/>
      </c>
      <c r="G7770" t="inlineStr">
        <is>
          <t>urllib3</t>
        </is>
      </c>
      <c r="H7770">
        <f>=1.24.3</f>
        <v/>
      </c>
    </row>
    <row r="7771">
      <c r="A7771" t="inlineStr">
        <is>
          <t>prodigyqa</t>
        </is>
      </c>
      <c r="B7771" t="inlineStr">
        <is>
          <t>84f4b07662e85a594ddc27631095b454bb10833f</t>
        </is>
      </c>
      <c r="C7771" t="inlineStr">
        <is>
          <t>2019-08-29 12:39:40+00:00</t>
        </is>
      </c>
      <c r="D7771" t="inlineStr">
        <is>
          <t>verchange</t>
        </is>
      </c>
      <c r="E7771" t="inlineStr">
        <is>
          <t>ipdb</t>
        </is>
      </c>
      <c r="F7771">
        <f>=0.12.2</f>
        <v/>
      </c>
      <c r="G7771" t="inlineStr">
        <is>
          <t>ipdb</t>
        </is>
      </c>
      <c r="H7771">
        <f>=0.12</f>
        <v/>
      </c>
    </row>
    <row r="7772">
      <c r="A7772" t="inlineStr">
        <is>
          <t>prodigyqa</t>
        </is>
      </c>
      <c r="B7772" t="inlineStr">
        <is>
          <t>84f4b07662e85a594ddc27631095b454bb10833f</t>
        </is>
      </c>
      <c r="C7772" t="inlineStr">
        <is>
          <t>2019-08-29 12:39:40+00:00</t>
        </is>
      </c>
      <c r="D7772" t="inlineStr">
        <is>
          <t>verchange</t>
        </is>
      </c>
      <c r="E7772" t="inlineStr">
        <is>
          <t>pytest-html</t>
        </is>
      </c>
      <c r="F7772" t="inlineStr">
        <is>
          <t>&lt;1.23.0</t>
        </is>
      </c>
      <c r="G7772" t="inlineStr">
        <is>
          <t>pytest-html</t>
        </is>
      </c>
      <c r="H7772" t="inlineStr">
        <is>
          <t>&lt;1.21.0</t>
        </is>
      </c>
    </row>
    <row r="7773">
      <c r="A7773" t="inlineStr">
        <is>
          <t>prodigyqa</t>
        </is>
      </c>
      <c r="B7773" t="inlineStr">
        <is>
          <t>84f4b07662e85a594ddc27631095b454bb10833f</t>
        </is>
      </c>
      <c r="C7773" t="inlineStr">
        <is>
          <t>2019-08-29 12:39:40+00:00</t>
        </is>
      </c>
      <c r="D7773" t="inlineStr">
        <is>
          <t>verchange</t>
        </is>
      </c>
      <c r="E7773" t="inlineStr">
        <is>
          <t>flake8</t>
        </is>
      </c>
      <c r="F7773">
        <f>=3.7.8</f>
        <v/>
      </c>
      <c r="G7773" t="inlineStr">
        <is>
          <t>flake8</t>
        </is>
      </c>
      <c r="H7773">
        <f>=3.7.7</f>
        <v/>
      </c>
    </row>
    <row r="7774">
      <c r="A7774" t="inlineStr">
        <is>
          <t>prodigyqa</t>
        </is>
      </c>
      <c r="B7774" t="inlineStr">
        <is>
          <t>84f4b07662e85a594ddc27631095b454bb10833f</t>
        </is>
      </c>
      <c r="C7774" t="inlineStr">
        <is>
          <t>2019-08-29 12:39:40+00:00</t>
        </is>
      </c>
      <c r="D7774" t="inlineStr">
        <is>
          <t>add</t>
        </is>
      </c>
      <c r="E7774" t="inlineStr">
        <is>
          <t>loguru</t>
        </is>
      </c>
      <c r="F7774" t="inlineStr"/>
      <c r="G7774" t="inlineStr"/>
      <c r="H7774" t="inlineStr"/>
    </row>
    <row r="7775">
      <c r="A7775" t="inlineStr">
        <is>
          <t>prodigyqa</t>
        </is>
      </c>
      <c r="B7775" t="inlineStr">
        <is>
          <t>84f4b07662e85a594ddc27631095b454bb10833f</t>
        </is>
      </c>
      <c r="C7775" t="inlineStr">
        <is>
          <t>2019-08-29 12:39:40+00:00</t>
        </is>
      </c>
      <c r="D7775" t="inlineStr">
        <is>
          <t>rem</t>
        </is>
      </c>
      <c r="E7775" t="inlineStr"/>
      <c r="F7775" t="inlineStr"/>
      <c r="G7775" t="inlineStr">
        <is>
          <t>scikit-image</t>
        </is>
      </c>
      <c r="H7775" t="inlineStr"/>
    </row>
    <row r="7776">
      <c r="A7776" t="inlineStr">
        <is>
          <t>kubernetes_asyncio</t>
        </is>
      </c>
      <c r="B7776" t="inlineStr">
        <is>
          <t>6ecacb5f1a9ea90bb5a9469dbea1a05770aa49fe</t>
        </is>
      </c>
      <c r="C7776" t="inlineStr">
        <is>
          <t>2021-03-25 00:34:15+00:00</t>
        </is>
      </c>
      <c r="D7776" t="inlineStr">
        <is>
          <t>verchange</t>
        </is>
      </c>
      <c r="E7776" t="inlineStr">
        <is>
          <t>aiohttp</t>
        </is>
      </c>
      <c r="F7776" t="inlineStr">
        <is>
          <t>&gt;=3.7.0;&lt;4.0.0</t>
        </is>
      </c>
      <c r="G7776" t="inlineStr">
        <is>
          <t>aiohttp</t>
        </is>
      </c>
      <c r="H7776" t="inlineStr">
        <is>
          <t>&gt;=2.3.10;&lt;4.0.0</t>
        </is>
      </c>
    </row>
    <row r="7777">
      <c r="A7777" t="inlineStr">
        <is>
          <t>sen</t>
        </is>
      </c>
      <c r="B7777" t="inlineStr">
        <is>
          <t>f8403adde3c990c1a5aeb684fcd5fa94c6fff3ef</t>
        </is>
      </c>
      <c r="C7777" t="inlineStr">
        <is>
          <t>2016-05-04 14:35:17+00:00</t>
        </is>
      </c>
      <c r="D7777" t="inlineStr">
        <is>
          <t>rem</t>
        </is>
      </c>
      <c r="E7777" t="inlineStr"/>
      <c r="F7777" t="inlineStr"/>
      <c r="G7777" t="inlineStr">
        <is>
          <t>humanize</t>
        </is>
      </c>
      <c r="H7777" t="inlineStr"/>
    </row>
    <row r="7778">
      <c r="A7778" t="inlineStr">
        <is>
          <t>sen</t>
        </is>
      </c>
      <c r="B7778" t="inlineStr">
        <is>
          <t>13627d19e8f577351cfcfaa52a3ee1d742539da3</t>
        </is>
      </c>
      <c r="C7778" t="inlineStr">
        <is>
          <t>2016-06-29 12:32:21+00:00</t>
        </is>
      </c>
      <c r="D7778" t="inlineStr">
        <is>
          <t>rem</t>
        </is>
      </c>
      <c r="E7778" t="inlineStr"/>
      <c r="F7778" t="inlineStr"/>
      <c r="G7778" t="inlineStr">
        <is>
          <t>urwidtrees</t>
        </is>
      </c>
      <c r="H7778" t="inlineStr"/>
    </row>
    <row r="7779">
      <c r="A7779" t="inlineStr">
        <is>
          <t>sen</t>
        </is>
      </c>
      <c r="B7779" t="inlineStr">
        <is>
          <t>900b55e4fd3dc5de905b167b4cf2225c05f30e23</t>
        </is>
      </c>
      <c r="C7779" t="inlineStr">
        <is>
          <t>2017-03-18 21:43:08+00:00</t>
        </is>
      </c>
      <c r="D7779" t="inlineStr">
        <is>
          <t>add</t>
        </is>
      </c>
      <c r="E7779" t="inlineStr">
        <is>
          <t>docker</t>
        </is>
      </c>
      <c r="F7779" t="inlineStr"/>
      <c r="G7779" t="inlineStr"/>
      <c r="H7779" t="inlineStr"/>
    </row>
    <row r="7780">
      <c r="A7780" t="inlineStr">
        <is>
          <t>sen</t>
        </is>
      </c>
      <c r="B7780" t="inlineStr">
        <is>
          <t>900b55e4fd3dc5de905b167b4cf2225c05f30e23</t>
        </is>
      </c>
      <c r="C7780" t="inlineStr">
        <is>
          <t>2017-03-18 21:43:08+00:00</t>
        </is>
      </c>
      <c r="D7780" t="inlineStr">
        <is>
          <t>rem</t>
        </is>
      </c>
      <c r="E7780" t="inlineStr"/>
      <c r="F7780" t="inlineStr"/>
      <c r="G7780" t="inlineStr">
        <is>
          <t>docker-py</t>
        </is>
      </c>
      <c r="H7780" t="inlineStr"/>
    </row>
    <row r="7781">
      <c r="A7781" t="inlineStr">
        <is>
          <t>sen</t>
        </is>
      </c>
      <c r="B7781" t="inlineStr">
        <is>
          <t>f177adad39959e4eca9510b4c2611a487bf0ca48</t>
        </is>
      </c>
      <c r="C7781" t="inlineStr">
        <is>
          <t>2018-03-22 07:33:03+00:00</t>
        </is>
      </c>
      <c r="D7781" t="inlineStr">
        <is>
          <t>verchange</t>
        </is>
      </c>
      <c r="E7781" t="inlineStr"/>
      <c r="F7781" t="inlineStr"/>
      <c r="G7781" t="inlineStr"/>
      <c r="H7781" t="inlineStr"/>
    </row>
    <row r="7782">
      <c r="A7782" t="inlineStr">
        <is>
          <t>python-nomad</t>
        </is>
      </c>
      <c r="B7782" t="inlineStr">
        <is>
          <t>9ce1450f93ddc8a443e71bee64cecba54f6e9b93</t>
        </is>
      </c>
      <c r="C7782" t="inlineStr">
        <is>
          <t>2018-10-31 14:05:54+00:00</t>
        </is>
      </c>
      <c r="D7782" t="inlineStr">
        <is>
          <t>verchange</t>
        </is>
      </c>
      <c r="E7782" t="inlineStr">
        <is>
          <t>requests</t>
        </is>
      </c>
      <c r="F7782">
        <f>=2.20.0</f>
        <v/>
      </c>
      <c r="G7782" t="inlineStr">
        <is>
          <t>requests</t>
        </is>
      </c>
      <c r="H7782">
        <f>=2.10.0</f>
        <v/>
      </c>
    </row>
    <row r="7783">
      <c r="A7783" t="inlineStr">
        <is>
          <t>aws-google-auth</t>
        </is>
      </c>
      <c r="B7783" t="inlineStr">
        <is>
          <t>5bb3702f346508cfe0b94b33bda736b51279e6e0</t>
        </is>
      </c>
      <c r="C7783" t="inlineStr">
        <is>
          <t>2017-12-04 21:10:56+00:00</t>
        </is>
      </c>
      <c r="D7783" t="inlineStr">
        <is>
          <t>add</t>
        </is>
      </c>
      <c r="E7783" t="inlineStr">
        <is>
          <t>boto3</t>
        </is>
      </c>
      <c r="F7783" t="inlineStr"/>
      <c r="G7783" t="inlineStr"/>
      <c r="H7783" t="inlineStr"/>
    </row>
    <row r="7784">
      <c r="A7784" t="inlineStr">
        <is>
          <t>aws-google-auth</t>
        </is>
      </c>
      <c r="B7784" t="inlineStr">
        <is>
          <t>5bb3702f346508cfe0b94b33bda736b51279e6e0</t>
        </is>
      </c>
      <c r="C7784" t="inlineStr">
        <is>
          <t>2017-12-04 21:10:56+00:00</t>
        </is>
      </c>
      <c r="D7784" t="inlineStr">
        <is>
          <t>add</t>
        </is>
      </c>
      <c r="E7784" t="inlineStr">
        <is>
          <t>lxml</t>
        </is>
      </c>
      <c r="F7784" t="inlineStr"/>
      <c r="G7784" t="inlineStr"/>
      <c r="H7784" t="inlineStr"/>
    </row>
    <row r="7785">
      <c r="A7785" t="inlineStr">
        <is>
          <t>aws-google-auth</t>
        </is>
      </c>
      <c r="B7785" t="inlineStr">
        <is>
          <t>5bb3702f346508cfe0b94b33bda736b51279e6e0</t>
        </is>
      </c>
      <c r="C7785" t="inlineStr">
        <is>
          <t>2017-12-04 21:10:56+00:00</t>
        </is>
      </c>
      <c r="D7785" t="inlineStr">
        <is>
          <t>add</t>
        </is>
      </c>
      <c r="E7785" t="inlineStr">
        <is>
          <t>requests</t>
        </is>
      </c>
      <c r="F7785" t="inlineStr"/>
      <c r="G7785" t="inlineStr"/>
      <c r="H7785" t="inlineStr"/>
    </row>
    <row r="7786">
      <c r="A7786" t="inlineStr">
        <is>
          <t>aws-google-auth</t>
        </is>
      </c>
      <c r="B7786" t="inlineStr">
        <is>
          <t>5bb3702f346508cfe0b94b33bda736b51279e6e0</t>
        </is>
      </c>
      <c r="C7786" t="inlineStr">
        <is>
          <t>2017-12-04 21:10:56+00:00</t>
        </is>
      </c>
      <c r="D7786" t="inlineStr">
        <is>
          <t>add</t>
        </is>
      </c>
      <c r="E7786" t="inlineStr">
        <is>
          <t>beautifulsoup4</t>
        </is>
      </c>
      <c r="F7786" t="inlineStr"/>
      <c r="G7786" t="inlineStr"/>
      <c r="H7786" t="inlineStr"/>
    </row>
    <row r="7787">
      <c r="A7787" t="inlineStr">
        <is>
          <t>aws-google-auth</t>
        </is>
      </c>
      <c r="B7787" t="inlineStr">
        <is>
          <t>5bb3702f346508cfe0b94b33bda736b51279e6e0</t>
        </is>
      </c>
      <c r="C7787" t="inlineStr">
        <is>
          <t>2017-12-04 21:10:56+00:00</t>
        </is>
      </c>
      <c r="D7787" t="inlineStr">
        <is>
          <t>add</t>
        </is>
      </c>
      <c r="E7787" t="inlineStr">
        <is>
          <t>configparser</t>
        </is>
      </c>
      <c r="F7787" t="inlineStr"/>
      <c r="G7787" t="inlineStr"/>
      <c r="H7787" t="inlineStr"/>
    </row>
    <row r="7788">
      <c r="A7788" t="inlineStr">
        <is>
          <t>aws-google-auth</t>
        </is>
      </c>
      <c r="B7788" t="inlineStr">
        <is>
          <t>6f3357a92e19f09fe13cb58775e99b2567abf22f</t>
        </is>
      </c>
      <c r="C7788" t="inlineStr">
        <is>
          <t>2018-01-17 10:46:50+00:00</t>
        </is>
      </c>
      <c r="D7788" t="inlineStr">
        <is>
          <t>verchange</t>
        </is>
      </c>
      <c r="E7788" t="inlineStr">
        <is>
          <t>configparser</t>
        </is>
      </c>
      <c r="F7788" t="inlineStr"/>
      <c r="G7788" t="inlineStr">
        <is>
          <t>configparser</t>
        </is>
      </c>
      <c r="H7788" t="inlineStr"/>
    </row>
    <row r="7789">
      <c r="A7789" t="inlineStr">
        <is>
          <t>aws-google-auth</t>
        </is>
      </c>
      <c r="B7789" t="inlineStr">
        <is>
          <t>6f3357a92e19f09fe13cb58775e99b2567abf22f</t>
        </is>
      </c>
      <c r="C7789" t="inlineStr">
        <is>
          <t>2018-01-17 10:46:50+00:00</t>
        </is>
      </c>
      <c r="D7789" t="inlineStr">
        <is>
          <t>verchange</t>
        </is>
      </c>
      <c r="E7789" t="inlineStr">
        <is>
          <t>beautifulsoup4</t>
        </is>
      </c>
      <c r="F7789" t="inlineStr"/>
      <c r="G7789" t="inlineStr">
        <is>
          <t>beautifulsoup4</t>
        </is>
      </c>
      <c r="H7789" t="inlineStr"/>
    </row>
    <row r="7790">
      <c r="A7790" t="inlineStr">
        <is>
          <t>aws-google-auth</t>
        </is>
      </c>
      <c r="B7790" t="inlineStr">
        <is>
          <t>69359aaebb3aa4f8208a9e66ba0a488a0c19d67f</t>
        </is>
      </c>
      <c r="C7790" t="inlineStr">
        <is>
          <t>2018-01-29 21:09:18+00:00</t>
        </is>
      </c>
      <c r="D7790" t="inlineStr">
        <is>
          <t>add</t>
        </is>
      </c>
      <c r="E7790" t="inlineStr">
        <is>
          <t>tabulate</t>
        </is>
      </c>
      <c r="F7790" t="inlineStr"/>
      <c r="G7790" t="inlineStr"/>
      <c r="H7790" t="inlineStr"/>
    </row>
    <row r="7791">
      <c r="A7791" t="inlineStr">
        <is>
          <t>aws-google-auth</t>
        </is>
      </c>
      <c r="B7791" t="inlineStr">
        <is>
          <t>3e3b366ab90bb81154dbf9a31a49b7d6b3489e4f</t>
        </is>
      </c>
      <c r="C7791" t="inlineStr">
        <is>
          <t>2018-07-30 22:47:28+00:00</t>
        </is>
      </c>
      <c r="D7791" t="inlineStr">
        <is>
          <t>add</t>
        </is>
      </c>
      <c r="E7791" t="inlineStr">
        <is>
          <t>six</t>
        </is>
      </c>
      <c r="F7791" t="inlineStr"/>
      <c r="G7791" t="inlineStr"/>
      <c r="H7791" t="inlineStr"/>
    </row>
    <row r="7792">
      <c r="A7792" t="inlineStr">
        <is>
          <t>aws-google-auth</t>
        </is>
      </c>
      <c r="B7792" t="inlineStr">
        <is>
          <t>7840c3201fee0558b53dab0a73f277fae2f3e363</t>
        </is>
      </c>
      <c r="C7792" t="inlineStr">
        <is>
          <t>2018-08-08 12:07:09+00:00</t>
        </is>
      </c>
      <c r="D7792" t="inlineStr">
        <is>
          <t>verchange</t>
        </is>
      </c>
      <c r="E7792" t="inlineStr">
        <is>
          <t>tabulate</t>
        </is>
      </c>
      <c r="F7792" t="inlineStr"/>
      <c r="G7792" t="inlineStr">
        <is>
          <t>tabulate</t>
        </is>
      </c>
      <c r="H7792" t="inlineStr"/>
    </row>
    <row r="7793">
      <c r="A7793" t="inlineStr">
        <is>
          <t>aws-google-auth</t>
        </is>
      </c>
      <c r="B7793" t="inlineStr">
        <is>
          <t>7840c3201fee0558b53dab0a73f277fae2f3e363</t>
        </is>
      </c>
      <c r="C7793" t="inlineStr">
        <is>
          <t>2018-08-08 12:07:09+00:00</t>
        </is>
      </c>
      <c r="D7793" t="inlineStr">
        <is>
          <t>add</t>
        </is>
      </c>
      <c r="E7793" t="inlineStr">
        <is>
          <t>Pillow</t>
        </is>
      </c>
      <c r="F7793" t="inlineStr"/>
      <c r="G7793" t="inlineStr"/>
      <c r="H7793" t="inlineStr"/>
    </row>
    <row r="7794">
      <c r="A7794" t="inlineStr">
        <is>
          <t>aws-google-auth</t>
        </is>
      </c>
      <c r="B7794" t="inlineStr">
        <is>
          <t>7f49fd91e78dcf5578edaea68ef873529320a46d</t>
        </is>
      </c>
      <c r="C7794" t="inlineStr">
        <is>
          <t>2019-01-20 20:56:17+00:00</t>
        </is>
      </c>
      <c r="D7794" t="inlineStr">
        <is>
          <t>add</t>
        </is>
      </c>
      <c r="E7794" t="inlineStr">
        <is>
          <t>keyring</t>
        </is>
      </c>
      <c r="F7794" t="inlineStr"/>
      <c r="G7794" t="inlineStr"/>
      <c r="H7794" t="inlineStr"/>
    </row>
    <row r="7795">
      <c r="A7795" t="inlineStr">
        <is>
          <t>aws-google-auth</t>
        </is>
      </c>
      <c r="B7795" t="inlineStr">
        <is>
          <t>7f49fd91e78dcf5578edaea68ef873529320a46d</t>
        </is>
      </c>
      <c r="C7795" t="inlineStr">
        <is>
          <t>2019-01-20 20:56:17+00:00</t>
        </is>
      </c>
      <c r="D7795" t="inlineStr">
        <is>
          <t>add</t>
        </is>
      </c>
      <c r="E7795" t="inlineStr">
        <is>
          <t>tzlocal</t>
        </is>
      </c>
      <c r="F7795" t="inlineStr"/>
      <c r="G7795" t="inlineStr"/>
      <c r="H7795" t="inlineStr"/>
    </row>
    <row r="7796">
      <c r="A7796" t="inlineStr">
        <is>
          <t>aws-google-auth</t>
        </is>
      </c>
      <c r="B7796" t="inlineStr">
        <is>
          <t>e4fa5c6633b564ebc02718f577fc61f37d6e10f5</t>
        </is>
      </c>
      <c r="C7796" t="inlineStr">
        <is>
          <t>2020-04-13 10:44:08+00:00</t>
        </is>
      </c>
      <c r="D7796" t="inlineStr">
        <is>
          <t>add</t>
        </is>
      </c>
      <c r="E7796" t="inlineStr">
        <is>
          <t>filelock</t>
        </is>
      </c>
      <c r="F7796" t="inlineStr"/>
      <c r="G7796" t="inlineStr"/>
      <c r="H7796" t="inlineStr"/>
    </row>
    <row r="7797">
      <c r="A7797" t="inlineStr">
        <is>
          <t>snuba</t>
        </is>
      </c>
      <c r="B7797" t="inlineStr">
        <is>
          <t>17479abddcb0f8e748b2a9bfa3f75efd6237da62</t>
        </is>
      </c>
      <c r="C7797" t="inlineStr">
        <is>
          <t>2020-06-15 23:11:01+00:00</t>
        </is>
      </c>
      <c r="D7797" t="inlineStr">
        <is>
          <t>verchange</t>
        </is>
      </c>
      <c r="E7797" t="inlineStr">
        <is>
          <t>MarkupSafe</t>
        </is>
      </c>
      <c r="F7797">
        <f>=1.1.1</f>
        <v/>
      </c>
      <c r="G7797" t="inlineStr">
        <is>
          <t>MarkupSafe</t>
        </is>
      </c>
      <c r="H7797">
        <f>=1.0</f>
        <v/>
      </c>
    </row>
    <row r="7798">
      <c r="A7798" t="inlineStr">
        <is>
          <t>snuba</t>
        </is>
      </c>
      <c r="B7798" t="inlineStr">
        <is>
          <t>17479abddcb0f8e748b2a9bfa3f75efd6237da62</t>
        </is>
      </c>
      <c r="C7798" t="inlineStr">
        <is>
          <t>2020-06-15 23:11:01+00:00</t>
        </is>
      </c>
      <c r="D7798" t="inlineStr">
        <is>
          <t>verchange</t>
        </is>
      </c>
      <c r="E7798" t="inlineStr">
        <is>
          <t>black</t>
        </is>
      </c>
      <c r="F7798">
        <f>=19.10b0</f>
        <v/>
      </c>
      <c r="G7798" t="inlineStr">
        <is>
          <t>black</t>
        </is>
      </c>
      <c r="H7798">
        <f>=19.10b0</f>
        <v/>
      </c>
    </row>
    <row r="7799">
      <c r="A7799" t="inlineStr">
        <is>
          <t>snuba</t>
        </is>
      </c>
      <c r="B7799" t="inlineStr">
        <is>
          <t>17479abddcb0f8e748b2a9bfa3f75efd6237da62</t>
        </is>
      </c>
      <c r="C7799" t="inlineStr">
        <is>
          <t>2020-06-15 23:11:01+00:00</t>
        </is>
      </c>
      <c r="D7799" t="inlineStr">
        <is>
          <t>verchange</t>
        </is>
      </c>
      <c r="E7799" t="inlineStr">
        <is>
          <t>uWSGI</t>
        </is>
      </c>
      <c r="F7799">
        <f>=2.0.18</f>
        <v/>
      </c>
      <c r="G7799" t="inlineStr">
        <is>
          <t>uWSGI</t>
        </is>
      </c>
      <c r="H7799">
        <f>=2.0.17</f>
        <v/>
      </c>
    </row>
    <row r="7800">
      <c r="A7800" t="inlineStr">
        <is>
          <t>snuba</t>
        </is>
      </c>
      <c r="B7800" t="inlineStr">
        <is>
          <t>17479abddcb0f8e748b2a9bfa3f75efd6237da62</t>
        </is>
      </c>
      <c r="C7800" t="inlineStr">
        <is>
          <t>2020-06-15 23:11:01+00:00</t>
        </is>
      </c>
      <c r="D7800" t="inlineStr">
        <is>
          <t>verchange</t>
        </is>
      </c>
      <c r="E7800" t="inlineStr">
        <is>
          <t>pluggy</t>
        </is>
      </c>
      <c r="F7800">
        <f>=0.13.0</f>
        <v/>
      </c>
      <c r="G7800" t="inlineStr">
        <is>
          <t>pluggy</t>
        </is>
      </c>
      <c r="H7800">
        <f>=0.13.0</f>
        <v/>
      </c>
    </row>
    <row r="7801">
      <c r="A7801" t="inlineStr">
        <is>
          <t>snuba</t>
        </is>
      </c>
      <c r="B7801" t="inlineStr">
        <is>
          <t>17479abddcb0f8e748b2a9bfa3f75efd6237da62</t>
        </is>
      </c>
      <c r="C7801" t="inlineStr">
        <is>
          <t>2020-06-15 23:11:01+00:00</t>
        </is>
      </c>
      <c r="D7801" t="inlineStr">
        <is>
          <t>verchange</t>
        </is>
      </c>
      <c r="E7801" t="inlineStr">
        <is>
          <t>pathtools</t>
        </is>
      </c>
      <c r="F7801">
        <f>=0.1.2</f>
        <v/>
      </c>
      <c r="G7801" t="inlineStr">
        <is>
          <t>pathtools</t>
        </is>
      </c>
      <c r="H7801">
        <f>=0.1.2</f>
        <v/>
      </c>
    </row>
    <row r="7802">
      <c r="A7802" t="inlineStr">
        <is>
          <t>snuba</t>
        </is>
      </c>
      <c r="B7802" t="inlineStr">
        <is>
          <t>17479abddcb0f8e748b2a9bfa3f75efd6237da62</t>
        </is>
      </c>
      <c r="C7802" t="inlineStr">
        <is>
          <t>2020-06-15 23:11:01+00:00</t>
        </is>
      </c>
      <c r="D7802" t="inlineStr">
        <is>
          <t>add</t>
        </is>
      </c>
      <c r="E7802" t="inlineStr">
        <is>
          <t>mywsgi</t>
        </is>
      </c>
      <c r="F7802">
        <f>=1.0.3</f>
        <v/>
      </c>
      <c r="G7802" t="inlineStr"/>
      <c r="H7802" t="inlineStr"/>
    </row>
    <row r="7803">
      <c r="A7803" t="inlineStr">
        <is>
          <t>snuba</t>
        </is>
      </c>
      <c r="B7803" t="inlineStr">
        <is>
          <t>17479abddcb0f8e748b2a9bfa3f75efd6237da62</t>
        </is>
      </c>
      <c r="C7803" t="inlineStr">
        <is>
          <t>2020-06-15 23:11:01+00:00</t>
        </is>
      </c>
      <c r="D7803" t="inlineStr">
        <is>
          <t>add</t>
        </is>
      </c>
      <c r="E7803" t="inlineStr">
        <is>
          <t>mypy</t>
        </is>
      </c>
      <c r="F7803" t="inlineStr">
        <is>
          <t>&gt;=0.761</t>
        </is>
      </c>
      <c r="G7803" t="inlineStr"/>
      <c r="H7803" t="inlineStr"/>
    </row>
    <row r="7804">
      <c r="A7804" t="inlineStr">
        <is>
          <t>snuba</t>
        </is>
      </c>
      <c r="B7804" t="inlineStr">
        <is>
          <t>17479abddcb0f8e748b2a9bfa3f75efd6237da62</t>
        </is>
      </c>
      <c r="C7804" t="inlineStr">
        <is>
          <t>2020-06-15 23:11:01+00:00</t>
        </is>
      </c>
      <c r="D7804" t="inlineStr">
        <is>
          <t>add</t>
        </is>
      </c>
      <c r="E7804" t="inlineStr">
        <is>
          <t>sentry-relay</t>
        </is>
      </c>
      <c r="F7804" t="inlineStr">
        <is>
          <t>&gt;=0.5.7;&lt;0.6.0</t>
        </is>
      </c>
      <c r="G7804" t="inlineStr"/>
      <c r="H7804" t="inlineStr"/>
    </row>
    <row r="7805">
      <c r="A7805" t="inlineStr">
        <is>
          <t>snuba</t>
        </is>
      </c>
      <c r="B7805" t="inlineStr">
        <is>
          <t>17479abddcb0f8e748b2a9bfa3f75efd6237da62</t>
        </is>
      </c>
      <c r="C7805" t="inlineStr">
        <is>
          <t>2020-06-15 23:11:01+00:00</t>
        </is>
      </c>
      <c r="D7805" t="inlineStr">
        <is>
          <t>rem</t>
        </is>
      </c>
      <c r="E7805" t="inlineStr"/>
      <c r="F7805" t="inlineStr"/>
      <c r="G7805" t="inlineStr">
        <is>
          <t>appnope</t>
        </is>
      </c>
      <c r="H7805">
        <f>=0.1.0</f>
        <v/>
      </c>
    </row>
    <row r="7806">
      <c r="A7806" t="inlineStr">
        <is>
          <t>snuba</t>
        </is>
      </c>
      <c r="B7806" t="inlineStr">
        <is>
          <t>17479abddcb0f8e748b2a9bfa3f75efd6237da62</t>
        </is>
      </c>
      <c r="C7806" t="inlineStr">
        <is>
          <t>2020-06-15 23:11:01+00:00</t>
        </is>
      </c>
      <c r="D7806" t="inlineStr">
        <is>
          <t>rem</t>
        </is>
      </c>
      <c r="E7806" t="inlineStr"/>
      <c r="F7806" t="inlineStr"/>
      <c r="G7806" t="inlineStr">
        <is>
          <t>argh</t>
        </is>
      </c>
      <c r="H7806">
        <f>=0.26.2</f>
        <v/>
      </c>
    </row>
    <row r="7807">
      <c r="A7807" t="inlineStr">
        <is>
          <t>snuba</t>
        </is>
      </c>
      <c r="B7807" t="inlineStr">
        <is>
          <t>17479abddcb0f8e748b2a9bfa3f75efd6237da62</t>
        </is>
      </c>
      <c r="C7807" t="inlineStr">
        <is>
          <t>2020-06-15 23:11:01+00:00</t>
        </is>
      </c>
      <c r="D7807" t="inlineStr">
        <is>
          <t>rem</t>
        </is>
      </c>
      <c r="E7807" t="inlineStr"/>
      <c r="F7807" t="inlineStr"/>
      <c r="G7807" t="inlineStr">
        <is>
          <t>astroid</t>
        </is>
      </c>
      <c r="H7807">
        <f>=1.6.5</f>
        <v/>
      </c>
    </row>
    <row r="7808">
      <c r="A7808" t="inlineStr">
        <is>
          <t>snuba</t>
        </is>
      </c>
      <c r="B7808" t="inlineStr">
        <is>
          <t>17479abddcb0f8e748b2a9bfa3f75efd6237da62</t>
        </is>
      </c>
      <c r="C7808" t="inlineStr">
        <is>
          <t>2020-06-15 23:11:01+00:00</t>
        </is>
      </c>
      <c r="D7808" t="inlineStr">
        <is>
          <t>rem</t>
        </is>
      </c>
      <c r="E7808" t="inlineStr"/>
      <c r="F7808" t="inlineStr"/>
      <c r="G7808" t="inlineStr">
        <is>
          <t>autopep8</t>
        </is>
      </c>
      <c r="H7808">
        <f>=1.3.5</f>
        <v/>
      </c>
    </row>
    <row r="7809">
      <c r="A7809" t="inlineStr">
        <is>
          <t>snuba</t>
        </is>
      </c>
      <c r="B7809" t="inlineStr">
        <is>
          <t>17479abddcb0f8e748b2a9bfa3f75efd6237da62</t>
        </is>
      </c>
      <c r="C7809" t="inlineStr">
        <is>
          <t>2020-06-15 23:11:01+00:00</t>
        </is>
      </c>
      <c r="D7809" t="inlineStr">
        <is>
          <t>rem</t>
        </is>
      </c>
      <c r="E7809" t="inlineStr"/>
      <c r="F7809" t="inlineStr"/>
      <c r="G7809" t="inlineStr">
        <is>
          <t>backcall</t>
        </is>
      </c>
      <c r="H7809">
        <f>=0.1.0</f>
        <v/>
      </c>
    </row>
    <row r="7810">
      <c r="A7810" t="inlineStr">
        <is>
          <t>snuba</t>
        </is>
      </c>
      <c r="B7810" t="inlineStr">
        <is>
          <t>17479abddcb0f8e748b2a9bfa3f75efd6237da62</t>
        </is>
      </c>
      <c r="C7810" t="inlineStr">
        <is>
          <t>2020-06-15 23:11:01+00:00</t>
        </is>
      </c>
      <c r="D7810" t="inlineStr">
        <is>
          <t>rem</t>
        </is>
      </c>
      <c r="E7810" t="inlineStr"/>
      <c r="F7810" t="inlineStr"/>
      <c r="G7810" t="inlineStr">
        <is>
          <t>configparser</t>
        </is>
      </c>
      <c r="H7810">
        <f>=3.5.0</f>
        <v/>
      </c>
    </row>
    <row r="7811">
      <c r="A7811" t="inlineStr">
        <is>
          <t>snuba</t>
        </is>
      </c>
      <c r="B7811" t="inlineStr">
        <is>
          <t>17479abddcb0f8e748b2a9bfa3f75efd6237da62</t>
        </is>
      </c>
      <c r="C7811" t="inlineStr">
        <is>
          <t>2020-06-15 23:11:01+00:00</t>
        </is>
      </c>
      <c r="D7811" t="inlineStr">
        <is>
          <t>rem</t>
        </is>
      </c>
      <c r="E7811" t="inlineStr"/>
      <c r="F7811" t="inlineStr"/>
      <c r="G7811" t="inlineStr">
        <is>
          <t>contextlib2</t>
        </is>
      </c>
      <c r="H7811">
        <f>=0.5.5</f>
        <v/>
      </c>
    </row>
    <row r="7812">
      <c r="A7812" t="inlineStr">
        <is>
          <t>snuba</t>
        </is>
      </c>
      <c r="B7812" t="inlineStr">
        <is>
          <t>17479abddcb0f8e748b2a9bfa3f75efd6237da62</t>
        </is>
      </c>
      <c r="C7812" t="inlineStr">
        <is>
          <t>2020-06-15 23:11:01+00:00</t>
        </is>
      </c>
      <c r="D7812" t="inlineStr">
        <is>
          <t>rem</t>
        </is>
      </c>
      <c r="E7812" t="inlineStr"/>
      <c r="F7812" t="inlineStr"/>
      <c r="G7812" t="inlineStr">
        <is>
          <t>decorator</t>
        </is>
      </c>
      <c r="H7812">
        <f>=4.3.0</f>
        <v/>
      </c>
    </row>
    <row r="7813">
      <c r="A7813" t="inlineStr">
        <is>
          <t>snuba</t>
        </is>
      </c>
      <c r="B7813" t="inlineStr">
        <is>
          <t>17479abddcb0f8e748b2a9bfa3f75efd6237da62</t>
        </is>
      </c>
      <c r="C7813" t="inlineStr">
        <is>
          <t>2020-06-15 23:11:01+00:00</t>
        </is>
      </c>
      <c r="D7813" t="inlineStr">
        <is>
          <t>rem</t>
        </is>
      </c>
      <c r="E7813" t="inlineStr"/>
      <c r="F7813" t="inlineStr"/>
      <c r="G7813" t="inlineStr">
        <is>
          <t>enum34</t>
        </is>
      </c>
      <c r="H7813">
        <f>=1.1.6</f>
        <v/>
      </c>
    </row>
    <row r="7814">
      <c r="A7814" t="inlineStr">
        <is>
          <t>snuba</t>
        </is>
      </c>
      <c r="B7814" t="inlineStr">
        <is>
          <t>17479abddcb0f8e748b2a9bfa3f75efd6237da62</t>
        </is>
      </c>
      <c r="C7814" t="inlineStr">
        <is>
          <t>2020-06-15 23:11:01+00:00</t>
        </is>
      </c>
      <c r="D7814" t="inlineStr">
        <is>
          <t>rem</t>
        </is>
      </c>
      <c r="E7814" t="inlineStr"/>
      <c r="F7814" t="inlineStr"/>
      <c r="G7814" t="inlineStr">
        <is>
          <t>funcsigs</t>
        </is>
      </c>
      <c r="H7814">
        <f>=1.0.2</f>
        <v/>
      </c>
    </row>
    <row r="7815">
      <c r="A7815" t="inlineStr">
        <is>
          <t>snuba</t>
        </is>
      </c>
      <c r="B7815" t="inlineStr">
        <is>
          <t>17479abddcb0f8e748b2a9bfa3f75efd6237da62</t>
        </is>
      </c>
      <c r="C7815" t="inlineStr">
        <is>
          <t>2020-06-15 23:11:01+00:00</t>
        </is>
      </c>
      <c r="D7815" t="inlineStr">
        <is>
          <t>rem</t>
        </is>
      </c>
      <c r="E7815" t="inlineStr"/>
      <c r="F7815" t="inlineStr"/>
      <c r="G7815" t="inlineStr">
        <is>
          <t>ipdb</t>
        </is>
      </c>
      <c r="H7815">
        <f>=0.11</f>
        <v/>
      </c>
    </row>
    <row r="7816">
      <c r="A7816" t="inlineStr">
        <is>
          <t>snuba</t>
        </is>
      </c>
      <c r="B7816" t="inlineStr">
        <is>
          <t>17479abddcb0f8e748b2a9bfa3f75efd6237da62</t>
        </is>
      </c>
      <c r="C7816" t="inlineStr">
        <is>
          <t>2020-06-15 23:11:01+00:00</t>
        </is>
      </c>
      <c r="D7816" t="inlineStr">
        <is>
          <t>rem</t>
        </is>
      </c>
      <c r="E7816" t="inlineStr"/>
      <c r="F7816" t="inlineStr"/>
      <c r="G7816" t="inlineStr">
        <is>
          <t>ipython</t>
        </is>
      </c>
      <c r="H7816">
        <f>=6.4.0</f>
        <v/>
      </c>
    </row>
    <row r="7817">
      <c r="A7817" t="inlineStr">
        <is>
          <t>snuba</t>
        </is>
      </c>
      <c r="B7817" t="inlineStr">
        <is>
          <t>17479abddcb0f8e748b2a9bfa3f75efd6237da62</t>
        </is>
      </c>
      <c r="C7817" t="inlineStr">
        <is>
          <t>2020-06-15 23:11:01+00:00</t>
        </is>
      </c>
      <c r="D7817" t="inlineStr">
        <is>
          <t>rem</t>
        </is>
      </c>
      <c r="E7817" t="inlineStr"/>
      <c r="F7817" t="inlineStr"/>
      <c r="G7817" t="inlineStr">
        <is>
          <t>ipython-genutils</t>
        </is>
      </c>
      <c r="H7817">
        <f>=0.2.0</f>
        <v/>
      </c>
    </row>
    <row r="7818">
      <c r="A7818" t="inlineStr">
        <is>
          <t>snuba</t>
        </is>
      </c>
      <c r="B7818" t="inlineStr">
        <is>
          <t>17479abddcb0f8e748b2a9bfa3f75efd6237da62</t>
        </is>
      </c>
      <c r="C7818" t="inlineStr">
        <is>
          <t>2020-06-15 23:11:01+00:00</t>
        </is>
      </c>
      <c r="D7818" t="inlineStr">
        <is>
          <t>rem</t>
        </is>
      </c>
      <c r="E7818" t="inlineStr"/>
      <c r="F7818" t="inlineStr"/>
      <c r="G7818" t="inlineStr">
        <is>
          <t>isodate</t>
        </is>
      </c>
      <c r="H7818">
        <f>=0.6.0</f>
        <v/>
      </c>
    </row>
    <row r="7819">
      <c r="A7819" t="inlineStr">
        <is>
          <t>snuba</t>
        </is>
      </c>
      <c r="B7819" t="inlineStr">
        <is>
          <t>17479abddcb0f8e748b2a9bfa3f75efd6237da62</t>
        </is>
      </c>
      <c r="C7819" t="inlineStr">
        <is>
          <t>2020-06-15 23:11:01+00:00</t>
        </is>
      </c>
      <c r="D7819" t="inlineStr">
        <is>
          <t>rem</t>
        </is>
      </c>
      <c r="E7819" t="inlineStr"/>
      <c r="F7819" t="inlineStr"/>
      <c r="G7819" t="inlineStr">
        <is>
          <t>isort</t>
        </is>
      </c>
      <c r="H7819">
        <f>=4.3.4</f>
        <v/>
      </c>
    </row>
    <row r="7820">
      <c r="A7820" t="inlineStr">
        <is>
          <t>snuba</t>
        </is>
      </c>
      <c r="B7820" t="inlineStr">
        <is>
          <t>17479abddcb0f8e748b2a9bfa3f75efd6237da62</t>
        </is>
      </c>
      <c r="C7820" t="inlineStr">
        <is>
          <t>2020-06-15 23:11:01+00:00</t>
        </is>
      </c>
      <c r="D7820" t="inlineStr">
        <is>
          <t>rem</t>
        </is>
      </c>
      <c r="E7820" t="inlineStr"/>
      <c r="F7820" t="inlineStr"/>
      <c r="G7820" t="inlineStr">
        <is>
          <t>jedi</t>
        </is>
      </c>
      <c r="H7820">
        <f>=0.12.0</f>
        <v/>
      </c>
    </row>
    <row r="7821">
      <c r="A7821" t="inlineStr">
        <is>
          <t>snuba</t>
        </is>
      </c>
      <c r="B7821" t="inlineStr">
        <is>
          <t>17479abddcb0f8e748b2a9bfa3f75efd6237da62</t>
        </is>
      </c>
      <c r="C7821" t="inlineStr">
        <is>
          <t>2020-06-15 23:11:01+00:00</t>
        </is>
      </c>
      <c r="D7821" t="inlineStr">
        <is>
          <t>rem</t>
        </is>
      </c>
      <c r="E7821" t="inlineStr"/>
      <c r="F7821" t="inlineStr"/>
      <c r="G7821" t="inlineStr">
        <is>
          <t>lazy-object-proxy</t>
        </is>
      </c>
      <c r="H7821">
        <f>=1.3.1</f>
        <v/>
      </c>
    </row>
    <row r="7822">
      <c r="A7822" t="inlineStr">
        <is>
          <t>snuba</t>
        </is>
      </c>
      <c r="B7822" t="inlineStr">
        <is>
          <t>17479abddcb0f8e748b2a9bfa3f75efd6237da62</t>
        </is>
      </c>
      <c r="C7822" t="inlineStr">
        <is>
          <t>2020-06-15 23:11:01+00:00</t>
        </is>
      </c>
      <c r="D7822" t="inlineStr">
        <is>
          <t>rem</t>
        </is>
      </c>
      <c r="E7822" t="inlineStr"/>
      <c r="F7822" t="inlineStr"/>
      <c r="G7822" t="inlineStr">
        <is>
          <t>linecache2</t>
        </is>
      </c>
      <c r="H7822">
        <f>=1.0.0</f>
        <v/>
      </c>
    </row>
    <row r="7823">
      <c r="A7823" t="inlineStr">
        <is>
          <t>snuba</t>
        </is>
      </c>
      <c r="B7823" t="inlineStr">
        <is>
          <t>17479abddcb0f8e748b2a9bfa3f75efd6237da62</t>
        </is>
      </c>
      <c r="C7823" t="inlineStr">
        <is>
          <t>2020-06-15 23:11:01+00:00</t>
        </is>
      </c>
      <c r="D7823" t="inlineStr">
        <is>
          <t>rem</t>
        </is>
      </c>
      <c r="E7823" t="inlineStr"/>
      <c r="F7823" t="inlineStr"/>
      <c r="G7823" t="inlineStr">
        <is>
          <t>mccabe</t>
        </is>
      </c>
      <c r="H7823">
        <f>=0.6.1</f>
        <v/>
      </c>
    </row>
    <row r="7824">
      <c r="A7824" t="inlineStr">
        <is>
          <t>snuba</t>
        </is>
      </c>
      <c r="B7824" t="inlineStr">
        <is>
          <t>17479abddcb0f8e748b2a9bfa3f75efd6237da62</t>
        </is>
      </c>
      <c r="C7824" t="inlineStr">
        <is>
          <t>2020-06-15 23:11:01+00:00</t>
        </is>
      </c>
      <c r="D7824" t="inlineStr">
        <is>
          <t>rem</t>
        </is>
      </c>
      <c r="E7824" t="inlineStr"/>
      <c r="F7824" t="inlineStr"/>
      <c r="G7824" t="inlineStr">
        <is>
          <t>parso</t>
        </is>
      </c>
      <c r="H7824">
        <f>=0.2.1</f>
        <v/>
      </c>
    </row>
    <row r="7825">
      <c r="A7825" t="inlineStr">
        <is>
          <t>snuba</t>
        </is>
      </c>
      <c r="B7825" t="inlineStr">
        <is>
          <t>17479abddcb0f8e748b2a9bfa3f75efd6237da62</t>
        </is>
      </c>
      <c r="C7825" t="inlineStr">
        <is>
          <t>2020-06-15 23:11:01+00:00</t>
        </is>
      </c>
      <c r="D7825" t="inlineStr">
        <is>
          <t>rem</t>
        </is>
      </c>
      <c r="E7825" t="inlineStr"/>
      <c r="F7825" t="inlineStr"/>
      <c r="G7825" t="inlineStr">
        <is>
          <t>pathlib2</t>
        </is>
      </c>
      <c r="H7825">
        <f>=2.3.2</f>
        <v/>
      </c>
    </row>
    <row r="7826">
      <c r="A7826" t="inlineStr">
        <is>
          <t>snuba</t>
        </is>
      </c>
      <c r="B7826" t="inlineStr">
        <is>
          <t>17479abddcb0f8e748b2a9bfa3f75efd6237da62</t>
        </is>
      </c>
      <c r="C7826" t="inlineStr">
        <is>
          <t>2020-06-15 23:11:01+00:00</t>
        </is>
      </c>
      <c r="D7826" t="inlineStr">
        <is>
          <t>rem</t>
        </is>
      </c>
      <c r="E7826" t="inlineStr"/>
      <c r="F7826" t="inlineStr"/>
      <c r="G7826" t="inlineStr">
        <is>
          <t>pbr</t>
        </is>
      </c>
      <c r="H7826">
        <f>=4.0.4</f>
        <v/>
      </c>
    </row>
    <row r="7827">
      <c r="A7827" t="inlineStr">
        <is>
          <t>snuba</t>
        </is>
      </c>
      <c r="B7827" t="inlineStr">
        <is>
          <t>17479abddcb0f8e748b2a9bfa3f75efd6237da62</t>
        </is>
      </c>
      <c r="C7827" t="inlineStr">
        <is>
          <t>2020-06-15 23:11:01+00:00</t>
        </is>
      </c>
      <c r="D7827" t="inlineStr">
        <is>
          <t>rem</t>
        </is>
      </c>
      <c r="E7827" t="inlineStr"/>
      <c r="F7827" t="inlineStr"/>
      <c r="G7827" t="inlineStr">
        <is>
          <t>petname</t>
        </is>
      </c>
      <c r="H7827">
        <f>=2.2</f>
        <v/>
      </c>
    </row>
    <row r="7828">
      <c r="A7828" t="inlineStr">
        <is>
          <t>snuba</t>
        </is>
      </c>
      <c r="B7828" t="inlineStr">
        <is>
          <t>17479abddcb0f8e748b2a9bfa3f75efd6237da62</t>
        </is>
      </c>
      <c r="C7828" t="inlineStr">
        <is>
          <t>2020-06-15 23:11:01+00:00</t>
        </is>
      </c>
      <c r="D7828" t="inlineStr">
        <is>
          <t>rem</t>
        </is>
      </c>
      <c r="E7828" t="inlineStr"/>
      <c r="F7828" t="inlineStr"/>
      <c r="G7828" t="inlineStr">
        <is>
          <t>pexpect</t>
        </is>
      </c>
      <c r="H7828">
        <f>=4.6.0</f>
        <v/>
      </c>
    </row>
    <row r="7829">
      <c r="A7829" t="inlineStr">
        <is>
          <t>snuba</t>
        </is>
      </c>
      <c r="B7829" t="inlineStr">
        <is>
          <t>17479abddcb0f8e748b2a9bfa3f75efd6237da62</t>
        </is>
      </c>
      <c r="C7829" t="inlineStr">
        <is>
          <t>2020-06-15 23:11:01+00:00</t>
        </is>
      </c>
      <c r="D7829" t="inlineStr">
        <is>
          <t>rem</t>
        </is>
      </c>
      <c r="E7829" t="inlineStr"/>
      <c r="F7829" t="inlineStr"/>
      <c r="G7829" t="inlineStr">
        <is>
          <t>pickleshare</t>
        </is>
      </c>
      <c r="H7829">
        <f>=0.7.4</f>
        <v/>
      </c>
    </row>
    <row r="7830">
      <c r="A7830" t="inlineStr">
        <is>
          <t>snuba</t>
        </is>
      </c>
      <c r="B7830" t="inlineStr">
        <is>
          <t>17479abddcb0f8e748b2a9bfa3f75efd6237da62</t>
        </is>
      </c>
      <c r="C7830" t="inlineStr">
        <is>
          <t>2020-06-15 23:11:01+00:00</t>
        </is>
      </c>
      <c r="D7830" t="inlineStr">
        <is>
          <t>rem</t>
        </is>
      </c>
      <c r="E7830" t="inlineStr"/>
      <c r="F7830" t="inlineStr"/>
      <c r="G7830" t="inlineStr">
        <is>
          <t>prompt-toolkit</t>
        </is>
      </c>
      <c r="H7830">
        <f>=1.0.15</f>
        <v/>
      </c>
    </row>
    <row r="7831">
      <c r="A7831" t="inlineStr">
        <is>
          <t>snuba</t>
        </is>
      </c>
      <c r="B7831" t="inlineStr">
        <is>
          <t>17479abddcb0f8e748b2a9bfa3f75efd6237da62</t>
        </is>
      </c>
      <c r="C7831" t="inlineStr">
        <is>
          <t>2020-06-15 23:11:01+00:00</t>
        </is>
      </c>
      <c r="D7831" t="inlineStr">
        <is>
          <t>rem</t>
        </is>
      </c>
      <c r="E7831" t="inlineStr"/>
      <c r="F7831" t="inlineStr"/>
      <c r="G7831" t="inlineStr">
        <is>
          <t>ptyprocess</t>
        </is>
      </c>
      <c r="H7831">
        <f>=0.5.2</f>
        <v/>
      </c>
    </row>
    <row r="7832">
      <c r="A7832" t="inlineStr">
        <is>
          <t>snuba</t>
        </is>
      </c>
      <c r="B7832" t="inlineStr">
        <is>
          <t>17479abddcb0f8e748b2a9bfa3f75efd6237da62</t>
        </is>
      </c>
      <c r="C7832" t="inlineStr">
        <is>
          <t>2020-06-15 23:11:01+00:00</t>
        </is>
      </c>
      <c r="D7832" t="inlineStr">
        <is>
          <t>rem</t>
        </is>
      </c>
      <c r="E7832" t="inlineStr"/>
      <c r="F7832" t="inlineStr"/>
      <c r="G7832" t="inlineStr">
        <is>
          <t>Pygments</t>
        </is>
      </c>
      <c r="H7832">
        <f>=2.2.0</f>
        <v/>
      </c>
    </row>
    <row r="7833">
      <c r="A7833" t="inlineStr">
        <is>
          <t>snuba</t>
        </is>
      </c>
      <c r="B7833" t="inlineStr">
        <is>
          <t>17479abddcb0f8e748b2a9bfa3f75efd6237da62</t>
        </is>
      </c>
      <c r="C7833" t="inlineStr">
        <is>
          <t>2020-06-15 23:11:01+00:00</t>
        </is>
      </c>
      <c r="D7833" t="inlineStr">
        <is>
          <t>rem</t>
        </is>
      </c>
      <c r="E7833" t="inlineStr"/>
      <c r="F7833" t="inlineStr"/>
      <c r="G7833" t="inlineStr">
        <is>
          <t>pylint</t>
        </is>
      </c>
      <c r="H7833">
        <f>=1.9.2</f>
        <v/>
      </c>
    </row>
    <row r="7834">
      <c r="A7834" t="inlineStr">
        <is>
          <t>snuba</t>
        </is>
      </c>
      <c r="B7834" t="inlineStr">
        <is>
          <t>17479abddcb0f8e748b2a9bfa3f75efd6237da62</t>
        </is>
      </c>
      <c r="C7834" t="inlineStr">
        <is>
          <t>2020-06-15 23:11:01+00:00</t>
        </is>
      </c>
      <c r="D7834" t="inlineStr">
        <is>
          <t>rem</t>
        </is>
      </c>
      <c r="E7834" t="inlineStr"/>
      <c r="F7834" t="inlineStr"/>
      <c r="G7834" t="inlineStr">
        <is>
          <t>pytest-forked</t>
        </is>
      </c>
      <c r="H7834">
        <f>=1.1.3</f>
        <v/>
      </c>
    </row>
    <row r="7835">
      <c r="A7835" t="inlineStr">
        <is>
          <t>snuba</t>
        </is>
      </c>
      <c r="B7835" t="inlineStr">
        <is>
          <t>17479abddcb0f8e748b2a9bfa3f75efd6237da62</t>
        </is>
      </c>
      <c r="C7835" t="inlineStr">
        <is>
          <t>2020-06-15 23:11:01+00:00</t>
        </is>
      </c>
      <c r="D7835" t="inlineStr">
        <is>
          <t>rem</t>
        </is>
      </c>
      <c r="E7835" t="inlineStr"/>
      <c r="F7835" t="inlineStr"/>
      <c r="G7835" t="inlineStr">
        <is>
          <t>pytest-xdist</t>
        </is>
      </c>
      <c r="H7835">
        <f>=1.30.0</f>
        <v/>
      </c>
    </row>
    <row r="7836">
      <c r="A7836" t="inlineStr">
        <is>
          <t>snuba</t>
        </is>
      </c>
      <c r="B7836" t="inlineStr">
        <is>
          <t>17479abddcb0f8e748b2a9bfa3f75efd6237da62</t>
        </is>
      </c>
      <c r="C7836" t="inlineStr">
        <is>
          <t>2020-06-15 23:11:01+00:00</t>
        </is>
      </c>
      <c r="D7836" t="inlineStr">
        <is>
          <t>rem</t>
        </is>
      </c>
      <c r="E7836" t="inlineStr"/>
      <c r="F7836" t="inlineStr"/>
      <c r="G7836" t="inlineStr">
        <is>
          <t>semaphore</t>
        </is>
      </c>
      <c r="H7836" t="inlineStr">
        <is>
          <t>&lt;0.5.0;&gt;=0.4.64</t>
        </is>
      </c>
    </row>
    <row r="7837">
      <c r="A7837" t="inlineStr">
        <is>
          <t>snuba</t>
        </is>
      </c>
      <c r="B7837" t="inlineStr">
        <is>
          <t>17479abddcb0f8e748b2a9bfa3f75efd6237da62</t>
        </is>
      </c>
      <c r="C7837" t="inlineStr">
        <is>
          <t>2020-06-15 23:11:01+00:00</t>
        </is>
      </c>
      <c r="D7837" t="inlineStr">
        <is>
          <t>rem</t>
        </is>
      </c>
      <c r="E7837" t="inlineStr"/>
      <c r="F7837" t="inlineStr"/>
      <c r="G7837" t="inlineStr">
        <is>
          <t>simplegeneric</t>
        </is>
      </c>
      <c r="H7837">
        <f>=0.8.1</f>
        <v/>
      </c>
    </row>
    <row r="7838">
      <c r="A7838" t="inlineStr">
        <is>
          <t>snuba</t>
        </is>
      </c>
      <c r="B7838" t="inlineStr">
        <is>
          <t>17479abddcb0f8e748b2a9bfa3f75efd6237da62</t>
        </is>
      </c>
      <c r="C7838" t="inlineStr">
        <is>
          <t>2020-06-15 23:11:01+00:00</t>
        </is>
      </c>
      <c r="D7838" t="inlineStr">
        <is>
          <t>rem</t>
        </is>
      </c>
      <c r="E7838" t="inlineStr"/>
      <c r="F7838" t="inlineStr"/>
      <c r="G7838" t="inlineStr">
        <is>
          <t>singledispatch</t>
        </is>
      </c>
      <c r="H7838">
        <f>=3.4.0.3</f>
        <v/>
      </c>
    </row>
    <row r="7839">
      <c r="A7839" t="inlineStr">
        <is>
          <t>snuba</t>
        </is>
      </c>
      <c r="B7839" t="inlineStr">
        <is>
          <t>17479abddcb0f8e748b2a9bfa3f75efd6237da62</t>
        </is>
      </c>
      <c r="C7839" t="inlineStr">
        <is>
          <t>2020-06-15 23:11:01+00:00</t>
        </is>
      </c>
      <c r="D7839" t="inlineStr">
        <is>
          <t>rem</t>
        </is>
      </c>
      <c r="E7839" t="inlineStr"/>
      <c r="F7839" t="inlineStr"/>
      <c r="G7839" t="inlineStr">
        <is>
          <t>traceback2</t>
        </is>
      </c>
      <c r="H7839">
        <f>=1.4.0</f>
        <v/>
      </c>
    </row>
    <row r="7840">
      <c r="A7840" t="inlineStr">
        <is>
          <t>snuba</t>
        </is>
      </c>
      <c r="B7840" t="inlineStr">
        <is>
          <t>17479abddcb0f8e748b2a9bfa3f75efd6237da62</t>
        </is>
      </c>
      <c r="C7840" t="inlineStr">
        <is>
          <t>2020-06-15 23:11:01+00:00</t>
        </is>
      </c>
      <c r="D7840" t="inlineStr">
        <is>
          <t>rem</t>
        </is>
      </c>
      <c r="E7840" t="inlineStr"/>
      <c r="F7840" t="inlineStr"/>
      <c r="G7840" t="inlineStr">
        <is>
          <t>traitlets</t>
        </is>
      </c>
      <c r="H7840">
        <f>=4.3.2</f>
        <v/>
      </c>
    </row>
    <row r="7841">
      <c r="A7841" t="inlineStr">
        <is>
          <t>snuba</t>
        </is>
      </c>
      <c r="B7841" t="inlineStr">
        <is>
          <t>17479abddcb0f8e748b2a9bfa3f75efd6237da62</t>
        </is>
      </c>
      <c r="C7841" t="inlineStr">
        <is>
          <t>2020-06-15 23:11:01+00:00</t>
        </is>
      </c>
      <c r="D7841" t="inlineStr">
        <is>
          <t>rem</t>
        </is>
      </c>
      <c r="E7841" t="inlineStr"/>
      <c r="F7841" t="inlineStr"/>
      <c r="G7841" t="inlineStr">
        <is>
          <t>unittest2</t>
        </is>
      </c>
      <c r="H7841">
        <f>=1.1.0</f>
        <v/>
      </c>
    </row>
    <row r="7842">
      <c r="A7842" t="inlineStr">
        <is>
          <t>snuba</t>
        </is>
      </c>
      <c r="B7842" t="inlineStr">
        <is>
          <t>17479abddcb0f8e748b2a9bfa3f75efd6237da62</t>
        </is>
      </c>
      <c r="C7842" t="inlineStr">
        <is>
          <t>2020-06-15 23:11:01+00:00</t>
        </is>
      </c>
      <c r="D7842" t="inlineStr">
        <is>
          <t>rem</t>
        </is>
      </c>
      <c r="E7842" t="inlineStr"/>
      <c r="F7842" t="inlineStr"/>
      <c r="G7842" t="inlineStr">
        <is>
          <t>wrapt</t>
        </is>
      </c>
      <c r="H7842">
        <f>=1.10.11</f>
        <v/>
      </c>
    </row>
    <row r="7843">
      <c r="A7843" t="inlineStr">
        <is>
          <t>snuba</t>
        </is>
      </c>
      <c r="B7843" t="inlineStr">
        <is>
          <t>0f668703aeb2f1c7e574119757f2a69730b0ac6c</t>
        </is>
      </c>
      <c r="C7843" t="inlineStr">
        <is>
          <t>2020-07-15 19:34:18+00:00</t>
        </is>
      </c>
      <c r="D7843" t="inlineStr">
        <is>
          <t>verchange</t>
        </is>
      </c>
      <c r="E7843" t="inlineStr">
        <is>
          <t>sentry-relay</t>
        </is>
      </c>
      <c r="F7843" t="inlineStr">
        <is>
          <t>&lt;0.6.0;&gt;=0.5.11</t>
        </is>
      </c>
      <c r="G7843" t="inlineStr">
        <is>
          <t>sentry-relay</t>
        </is>
      </c>
      <c r="H7843" t="inlineStr">
        <is>
          <t>&gt;=0.5.7;&lt;0.6.0</t>
        </is>
      </c>
    </row>
    <row r="7844">
      <c r="A7844" t="inlineStr">
        <is>
          <t>snuba</t>
        </is>
      </c>
      <c r="B7844" t="inlineStr">
        <is>
          <t>07a3346f3e75a535d120bd1d9aef2ead0a423e22</t>
        </is>
      </c>
      <c r="C7844" t="inlineStr">
        <is>
          <t>2020-08-15 17:18:34+00:00</t>
        </is>
      </c>
      <c r="D7844" t="inlineStr">
        <is>
          <t>verchange</t>
        </is>
      </c>
      <c r="E7844" t="inlineStr">
        <is>
          <t>sentry-sdk</t>
        </is>
      </c>
      <c r="F7844">
        <f>=0.16.4</f>
        <v/>
      </c>
      <c r="G7844" t="inlineStr">
        <is>
          <t>sentry-sdk</t>
        </is>
      </c>
      <c r="H7844">
        <f>=0.13.5</f>
        <v/>
      </c>
    </row>
    <row r="7845">
      <c r="A7845" t="inlineStr">
        <is>
          <t>snuba</t>
        </is>
      </c>
      <c r="B7845" t="inlineStr">
        <is>
          <t>07a3346f3e75a535d120bd1d9aef2ead0a423e22</t>
        </is>
      </c>
      <c r="C7845" t="inlineStr">
        <is>
          <t>2020-08-15 17:18:34+00:00</t>
        </is>
      </c>
      <c r="D7845" t="inlineStr">
        <is>
          <t>verchange</t>
        </is>
      </c>
      <c r="E7845" t="inlineStr">
        <is>
          <t>Werkzeug</t>
        </is>
      </c>
      <c r="F7845">
        <f>=0.16.1</f>
        <v/>
      </c>
      <c r="G7845" t="inlineStr">
        <is>
          <t>Werkzeug</t>
        </is>
      </c>
      <c r="H7845">
        <f>=0.15.3</f>
        <v/>
      </c>
    </row>
    <row r="7846">
      <c r="A7846" t="inlineStr">
        <is>
          <t>snuba</t>
        </is>
      </c>
      <c r="B7846" t="inlineStr">
        <is>
          <t>07a3346f3e75a535d120bd1d9aef2ead0a423e22</t>
        </is>
      </c>
      <c r="C7846" t="inlineStr">
        <is>
          <t>2020-08-15 17:18:34+00:00</t>
        </is>
      </c>
      <c r="D7846" t="inlineStr">
        <is>
          <t>verchange</t>
        </is>
      </c>
      <c r="E7846" t="inlineStr">
        <is>
          <t>python-rapidjson</t>
        </is>
      </c>
      <c r="F7846">
        <f>=0.9.1</f>
        <v/>
      </c>
      <c r="G7846" t="inlineStr">
        <is>
          <t>python-rapidjson</t>
        </is>
      </c>
      <c r="H7846">
        <f>=0.8.0</f>
        <v/>
      </c>
    </row>
    <row r="7847">
      <c r="A7847" t="inlineStr">
        <is>
          <t>snuba</t>
        </is>
      </c>
      <c r="B7847" t="inlineStr">
        <is>
          <t>07a3346f3e75a535d120bd1d9aef2ead0a423e22</t>
        </is>
      </c>
      <c r="C7847" t="inlineStr">
        <is>
          <t>2020-08-15 17:18:34+00:00</t>
        </is>
      </c>
      <c r="D7847" t="inlineStr">
        <is>
          <t>verchange</t>
        </is>
      </c>
      <c r="E7847" t="inlineStr">
        <is>
          <t>confluent-kafka</t>
        </is>
      </c>
      <c r="F7847">
        <f>=1.5.0</f>
        <v/>
      </c>
      <c r="G7847" t="inlineStr">
        <is>
          <t>confluent-kafka</t>
        </is>
      </c>
      <c r="H7847">
        <f>=1.2.0</f>
        <v/>
      </c>
    </row>
    <row r="7848">
      <c r="A7848" t="inlineStr">
        <is>
          <t>snuba</t>
        </is>
      </c>
      <c r="B7848" t="inlineStr">
        <is>
          <t>a9afce7c562d620b39d3c0443be0514f315751f4</t>
        </is>
      </c>
      <c r="C7848" t="inlineStr">
        <is>
          <t>2021-01-15 18:29:50+00:00</t>
        </is>
      </c>
      <c r="D7848" t="inlineStr">
        <is>
          <t>verchange</t>
        </is>
      </c>
      <c r="E7848" t="inlineStr">
        <is>
          <t>click</t>
        </is>
      </c>
      <c r="F7848">
        <f>=7.1.2</f>
        <v/>
      </c>
      <c r="G7848" t="inlineStr">
        <is>
          <t>click</t>
        </is>
      </c>
      <c r="H7848">
        <f>=6.7</f>
        <v/>
      </c>
    </row>
    <row r="7849">
      <c r="A7849" t="inlineStr">
        <is>
          <t>snuba</t>
        </is>
      </c>
      <c r="B7849" t="inlineStr">
        <is>
          <t>a9afce7c562d620b39d3c0443be0514f315751f4</t>
        </is>
      </c>
      <c r="C7849" t="inlineStr">
        <is>
          <t>2021-01-15 18:29:50+00:00</t>
        </is>
      </c>
      <c r="D7849" t="inlineStr">
        <is>
          <t>verchange</t>
        </is>
      </c>
      <c r="E7849" t="inlineStr">
        <is>
          <t>coverage</t>
        </is>
      </c>
      <c r="F7849">
        <f>=5.0</f>
        <v/>
      </c>
      <c r="G7849" t="inlineStr">
        <is>
          <t>coverage</t>
        </is>
      </c>
      <c r="H7849">
        <f>=4.5.1</f>
        <v/>
      </c>
    </row>
    <row r="7850">
      <c r="A7850" t="inlineStr">
        <is>
          <t>snuba</t>
        </is>
      </c>
      <c r="B7850" t="inlineStr">
        <is>
          <t>a9afce7c562d620b39d3c0443be0514f315751f4</t>
        </is>
      </c>
      <c r="C7850" t="inlineStr">
        <is>
          <t>2021-01-15 18:29:50+00:00</t>
        </is>
      </c>
      <c r="D7850" t="inlineStr">
        <is>
          <t>verchange</t>
        </is>
      </c>
      <c r="E7850" t="inlineStr">
        <is>
          <t>clickhouse-driver</t>
        </is>
      </c>
      <c r="F7850">
        <f>=0.1.3</f>
        <v/>
      </c>
      <c r="G7850" t="inlineStr">
        <is>
          <t>clickhouse-driver</t>
        </is>
      </c>
      <c r="H7850">
        <f>=0.1.1</f>
        <v/>
      </c>
    </row>
    <row r="7851">
      <c r="A7851" t="inlineStr">
        <is>
          <t>snuba</t>
        </is>
      </c>
      <c r="B7851" t="inlineStr">
        <is>
          <t>a9afce7c562d620b39d3c0443be0514f315751f4</t>
        </is>
      </c>
      <c r="C7851" t="inlineStr">
        <is>
          <t>2021-01-15 18:29:50+00:00</t>
        </is>
      </c>
      <c r="D7851" t="inlineStr">
        <is>
          <t>verchange</t>
        </is>
      </c>
      <c r="E7851" t="inlineStr">
        <is>
          <t>pytest-cov</t>
        </is>
      </c>
      <c r="F7851">
        <f>=2.10.1</f>
        <v/>
      </c>
      <c r="G7851" t="inlineStr">
        <is>
          <t>pytest-cov</t>
        </is>
      </c>
      <c r="H7851">
        <f>=2.5.1</f>
        <v/>
      </c>
    </row>
    <row r="7852">
      <c r="A7852" t="inlineStr">
        <is>
          <t>snuba</t>
        </is>
      </c>
      <c r="B7852" t="inlineStr">
        <is>
          <t>0627f08e193bc16cff64f1e4524b667efdf1bb53</t>
        </is>
      </c>
      <c r="C7852" t="inlineStr">
        <is>
          <t>2021-02-15 17:31:52+00:00</t>
        </is>
      </c>
      <c r="D7852" t="inlineStr">
        <is>
          <t>verchange</t>
        </is>
      </c>
      <c r="E7852" t="inlineStr">
        <is>
          <t>mypy</t>
        </is>
      </c>
      <c r="F7852" t="inlineStr">
        <is>
          <t>&gt;=0.800</t>
        </is>
      </c>
      <c r="G7852" t="inlineStr">
        <is>
          <t>mypy</t>
        </is>
      </c>
      <c r="H7852" t="inlineStr">
        <is>
          <t>&gt;=0.761</t>
        </is>
      </c>
    </row>
    <row r="7853">
      <c r="A7853" t="inlineStr">
        <is>
          <t>enstop</t>
        </is>
      </c>
      <c r="B7853" t="inlineStr">
        <is>
          <t>41331a69e9f995e74b8a7c1ca80c04e0a414a98d</t>
        </is>
      </c>
      <c r="C7853" t="inlineStr">
        <is>
          <t>2020-06-13 01:43:38+00:00</t>
        </is>
      </c>
      <c r="D7853" t="inlineStr">
        <is>
          <t>verchange</t>
        </is>
      </c>
      <c r="E7853" t="inlineStr">
        <is>
          <t>dask</t>
        </is>
      </c>
      <c r="F7853" t="inlineStr">
        <is>
          <t>&gt;=1.2</t>
        </is>
      </c>
      <c r="G7853" t="inlineStr">
        <is>
          <t>dask</t>
        </is>
      </c>
      <c r="H7853" t="inlineStr">
        <is>
          <t>&gt;=1.2</t>
        </is>
      </c>
    </row>
    <row r="7854">
      <c r="A7854" t="inlineStr">
        <is>
          <t>enstop</t>
        </is>
      </c>
      <c r="B7854" t="inlineStr">
        <is>
          <t>41331a69e9f995e74b8a7c1ca80c04e0a414a98d</t>
        </is>
      </c>
      <c r="C7854" t="inlineStr">
        <is>
          <t>2020-06-13 01:43:38+00:00</t>
        </is>
      </c>
      <c r="D7854" t="inlineStr">
        <is>
          <t>verchange</t>
        </is>
      </c>
      <c r="E7854" t="inlineStr">
        <is>
          <t>numba</t>
        </is>
      </c>
      <c r="F7854" t="inlineStr">
        <is>
          <t>&gt;=0.48</t>
        </is>
      </c>
      <c r="G7854" t="inlineStr">
        <is>
          <t>numba</t>
        </is>
      </c>
      <c r="H7854" t="inlineStr">
        <is>
          <t>&gt;=0.43</t>
        </is>
      </c>
    </row>
    <row r="7855">
      <c r="A7855" t="inlineStr">
        <is>
          <t>enstop</t>
        </is>
      </c>
      <c r="B7855" t="inlineStr">
        <is>
          <t>41331a69e9f995e74b8a7c1ca80c04e0a414a98d</t>
        </is>
      </c>
      <c r="C7855" t="inlineStr">
        <is>
          <t>2020-06-13 01:43:38+00:00</t>
        </is>
      </c>
      <c r="D7855" t="inlineStr">
        <is>
          <t>verchange</t>
        </is>
      </c>
      <c r="E7855" t="inlineStr">
        <is>
          <t>scikit-learn</t>
        </is>
      </c>
      <c r="F7855" t="inlineStr">
        <is>
          <t>&gt;=0.23</t>
        </is>
      </c>
      <c r="G7855" t="inlineStr">
        <is>
          <t>scikit-learn</t>
        </is>
      </c>
      <c r="H7855" t="inlineStr">
        <is>
          <t>&gt;=0.21</t>
        </is>
      </c>
    </row>
    <row r="7856">
      <c r="A7856" t="inlineStr">
        <is>
          <t>docker-compose-wait</t>
        </is>
      </c>
      <c r="B7856" t="inlineStr">
        <is>
          <t>f27e60eb3f84e1084e58a171b94d8c111348b829</t>
        </is>
      </c>
      <c r="C7856" t="inlineStr">
        <is>
          <t>2018-06-19 14:41:44+00:00</t>
        </is>
      </c>
      <c r="D7856" t="inlineStr">
        <is>
          <t>add</t>
        </is>
      </c>
      <c r="E7856" t="inlineStr">
        <is>
          <t>PyYAML</t>
        </is>
      </c>
      <c r="F7856" t="inlineStr">
        <is>
          <t>&gt;=3.12</t>
        </is>
      </c>
      <c r="G7856" t="inlineStr"/>
      <c r="H7856" t="inlineStr"/>
    </row>
    <row r="7857">
      <c r="A7857" t="inlineStr">
        <is>
          <t>uoft-scrapers</t>
        </is>
      </c>
      <c r="B7857" t="inlineStr">
        <is>
          <t>7e5fd2edbf992915afea37f395ebc144cbe1b141</t>
        </is>
      </c>
      <c r="C7857" t="inlineStr">
        <is>
          <t>2016-04-17 04:08:39+00:00</t>
        </is>
      </c>
      <c r="D7857" t="inlineStr">
        <is>
          <t>add</t>
        </is>
      </c>
      <c r="E7857" t="inlineStr">
        <is>
          <t>lxml</t>
        </is>
      </c>
      <c r="F7857" t="inlineStr"/>
      <c r="G7857" t="inlineStr"/>
      <c r="H7857" t="inlineStr"/>
    </row>
    <row r="7858">
      <c r="A7858" t="inlineStr">
        <is>
          <t>uoft-scrapers</t>
        </is>
      </c>
      <c r="B7858" t="inlineStr">
        <is>
          <t>7e5fd2edbf992915afea37f395ebc144cbe1b141</t>
        </is>
      </c>
      <c r="C7858" t="inlineStr">
        <is>
          <t>2016-04-17 04:08:39+00:00</t>
        </is>
      </c>
      <c r="D7858" t="inlineStr">
        <is>
          <t>add</t>
        </is>
      </c>
      <c r="E7858" t="inlineStr">
        <is>
          <t>pytz</t>
        </is>
      </c>
      <c r="F7858" t="inlineStr"/>
      <c r="G7858" t="inlineStr"/>
      <c r="H7858" t="inlineStr"/>
    </row>
    <row r="7859">
      <c r="A7859" t="inlineStr">
        <is>
          <t>django-mediasync</t>
        </is>
      </c>
      <c r="B7859" t="inlineStr">
        <is>
          <t>17623a4c88236b5949a9a11b1c1d40499b89c133</t>
        </is>
      </c>
      <c r="C7859" t="inlineStr">
        <is>
          <t>2011-01-20 16:57:47+00:00</t>
        </is>
      </c>
      <c r="D7859" t="inlineStr">
        <is>
          <t>verchange</t>
        </is>
      </c>
      <c r="E7859" t="inlineStr">
        <is>
          <t>boto</t>
        </is>
      </c>
      <c r="F7859" t="inlineStr">
        <is>
          <t>&gt;=1.8d;&lt;2.0b1</t>
        </is>
      </c>
      <c r="G7859" t="inlineStr">
        <is>
          <t>boto</t>
        </is>
      </c>
      <c r="H7859" t="inlineStr">
        <is>
          <t>&gt;=1.8d</t>
        </is>
      </c>
    </row>
    <row r="7860">
      <c r="A7860" t="inlineStr">
        <is>
          <t>django-mediasync</t>
        </is>
      </c>
      <c r="B7860" t="inlineStr">
        <is>
          <t>17623a4c88236b5949a9a11b1c1d40499b89c133</t>
        </is>
      </c>
      <c r="C7860" t="inlineStr">
        <is>
          <t>2011-01-20 16:57:47+00:00</t>
        </is>
      </c>
      <c r="D7860" t="inlineStr">
        <is>
          <t>add</t>
        </is>
      </c>
      <c r="E7860" t="inlineStr">
        <is>
          <t>slimmer</t>
        </is>
      </c>
      <c r="F7860">
        <f>=0.1.30</f>
        <v/>
      </c>
      <c r="G7860" t="inlineStr"/>
      <c r="H7860" t="inlineStr"/>
    </row>
    <row r="7861">
      <c r="A7861" t="inlineStr">
        <is>
          <t>django-mediasync</t>
        </is>
      </c>
      <c r="B7861" t="inlineStr">
        <is>
          <t>17623a4c88236b5949a9a11b1c1d40499b89c133</t>
        </is>
      </c>
      <c r="C7861" t="inlineStr">
        <is>
          <t>2011-01-20 16:57:47+00:00</t>
        </is>
      </c>
      <c r="D7861" t="inlineStr">
        <is>
          <t>add</t>
        </is>
      </c>
      <c r="E7861" t="inlineStr">
        <is>
          <t>python-cloudfiles</t>
        </is>
      </c>
      <c r="F7861">
        <f>=1.7.5</f>
        <v/>
      </c>
      <c r="G7861" t="inlineStr"/>
      <c r="H7861" t="inlineStr"/>
    </row>
    <row r="7862">
      <c r="A7862" t="inlineStr">
        <is>
          <t>django-useraudit</t>
        </is>
      </c>
      <c r="B7862" t="inlineStr">
        <is>
          <t>3061a9f0e28ef4c6caad498c59f4fed58c4f4666</t>
        </is>
      </c>
      <c r="C7862" t="inlineStr">
        <is>
          <t>2017-01-13 11:01:06+00:00</t>
        </is>
      </c>
      <c r="D7862" t="inlineStr">
        <is>
          <t>verchange</t>
        </is>
      </c>
      <c r="E7862" t="inlineStr">
        <is>
          <t>Django</t>
        </is>
      </c>
      <c r="F7862">
        <f>=1.8.0</f>
        <v/>
      </c>
      <c r="G7862" t="inlineStr">
        <is>
          <t>Django</t>
        </is>
      </c>
      <c r="H7862">
        <f>=1.8.8</f>
        <v/>
      </c>
    </row>
    <row r="7863">
      <c r="A7863" t="inlineStr">
        <is>
          <t>django-useraudit</t>
        </is>
      </c>
      <c r="B7863" t="inlineStr">
        <is>
          <t>3061a9f0e28ef4c6caad498c59f4fed58c4f4666</t>
        </is>
      </c>
      <c r="C7863" t="inlineStr">
        <is>
          <t>2017-01-13 11:01:06+00:00</t>
        </is>
      </c>
      <c r="D7863" t="inlineStr">
        <is>
          <t>rem</t>
        </is>
      </c>
      <c r="E7863" t="inlineStr"/>
      <c r="F7863" t="inlineStr"/>
      <c r="G7863" t="inlineStr">
        <is>
          <t>South</t>
        </is>
      </c>
      <c r="H7863">
        <f>=1.0.2</f>
        <v/>
      </c>
    </row>
    <row r="7864">
      <c r="A7864" t="inlineStr">
        <is>
          <t>scrapy_rss</t>
        </is>
      </c>
      <c r="B7864" t="inlineStr">
        <is>
          <t>31f3486dabfc548079e0dc6e3da057767a0c25a7</t>
        </is>
      </c>
      <c r="C7864" t="inlineStr">
        <is>
          <t>2017-02-15 08:06:05+00:00</t>
        </is>
      </c>
      <c r="D7864" t="inlineStr">
        <is>
          <t>verchange</t>
        </is>
      </c>
      <c r="E7864" t="inlineStr">
        <is>
          <t>scrapy</t>
        </is>
      </c>
      <c r="F7864" t="inlineStr">
        <is>
          <t>&gt;=1.1</t>
        </is>
      </c>
      <c r="G7864" t="inlineStr">
        <is>
          <t>scrapy</t>
        </is>
      </c>
      <c r="H7864" t="inlineStr"/>
    </row>
    <row r="7865">
      <c r="A7865" t="inlineStr">
        <is>
          <t>PVGeo</t>
        </is>
      </c>
      <c r="B7865" t="inlineStr">
        <is>
          <t>ee43eedc8bc0120f7d01f5f456bddf1dcd330b7b</t>
        </is>
      </c>
      <c r="C7865" t="inlineStr">
        <is>
          <t>2018-06-26 20:15:27+00:00</t>
        </is>
      </c>
      <c r="D7865" t="inlineStr">
        <is>
          <t>add</t>
        </is>
      </c>
      <c r="E7865" t="inlineStr">
        <is>
          <t>certifi</t>
        </is>
      </c>
      <c r="F7865">
        <f>=2018.4.16</f>
        <v/>
      </c>
      <c r="G7865" t="inlineStr"/>
      <c r="H7865" t="inlineStr"/>
    </row>
    <row r="7866">
      <c r="A7866" t="inlineStr">
        <is>
          <t>PVGeo</t>
        </is>
      </c>
      <c r="B7866" t="inlineStr">
        <is>
          <t>ee43eedc8bc0120f7d01f5f456bddf1dcd330b7b</t>
        </is>
      </c>
      <c r="C7866" t="inlineStr">
        <is>
          <t>2018-06-26 20:15:27+00:00</t>
        </is>
      </c>
      <c r="D7866" t="inlineStr">
        <is>
          <t>add</t>
        </is>
      </c>
      <c r="E7866" t="inlineStr">
        <is>
          <t>numpy</t>
        </is>
      </c>
      <c r="F7866">
        <f>=1.13.0</f>
        <v/>
      </c>
      <c r="G7866" t="inlineStr"/>
      <c r="H7866" t="inlineStr"/>
    </row>
    <row r="7867">
      <c r="A7867" t="inlineStr">
        <is>
          <t>PVGeo</t>
        </is>
      </c>
      <c r="B7867" t="inlineStr">
        <is>
          <t>ee43eedc8bc0120f7d01f5f456bddf1dcd330b7b</t>
        </is>
      </c>
      <c r="C7867" t="inlineStr">
        <is>
          <t>2018-06-26 20:15:27+00:00</t>
        </is>
      </c>
      <c r="D7867" t="inlineStr">
        <is>
          <t>add</t>
        </is>
      </c>
      <c r="E7867" t="inlineStr">
        <is>
          <t>scipy</t>
        </is>
      </c>
      <c r="F7867">
        <f>=1.1.0</f>
        <v/>
      </c>
      <c r="G7867" t="inlineStr"/>
      <c r="H7867" t="inlineStr"/>
    </row>
    <row r="7868">
      <c r="A7868" t="inlineStr">
        <is>
          <t>PVGeo</t>
        </is>
      </c>
      <c r="B7868" t="inlineStr">
        <is>
          <t>ee43eedc8bc0120f7d01f5f456bddf1dcd330b7b</t>
        </is>
      </c>
      <c r="C7868" t="inlineStr">
        <is>
          <t>2018-06-26 20:15:27+00:00</t>
        </is>
      </c>
      <c r="D7868" t="inlineStr">
        <is>
          <t>add</t>
        </is>
      </c>
      <c r="E7868" t="inlineStr">
        <is>
          <t>vtk</t>
        </is>
      </c>
      <c r="F7868">
        <f>=8.1.0</f>
        <v/>
      </c>
      <c r="G7868" t="inlineStr"/>
      <c r="H7868" t="inlineStr"/>
    </row>
    <row r="7869">
      <c r="A7869" t="inlineStr">
        <is>
          <t>DLRN</t>
        </is>
      </c>
      <c r="B7869" t="inlineStr">
        <is>
          <t>3dc027663ebab6c0d0da80174473d22356ac7413</t>
        </is>
      </c>
      <c r="C7869" t="inlineStr">
        <is>
          <t>2017-06-23 13:08:24+00:00</t>
        </is>
      </c>
      <c r="D7869" t="inlineStr">
        <is>
          <t>rem</t>
        </is>
      </c>
      <c r="E7869" t="inlineStr"/>
      <c r="F7869" t="inlineStr"/>
      <c r="G7869" t="inlineStr">
        <is>
          <t>Babel</t>
        </is>
      </c>
      <c r="H7869" t="inlineStr">
        <is>
          <t>&gt;=0.9.6</t>
        </is>
      </c>
    </row>
    <row r="7870">
      <c r="A7870" t="inlineStr">
        <is>
          <t>DLRN</t>
        </is>
      </c>
      <c r="B7870" t="inlineStr">
        <is>
          <t>bfd86b1e27031f6b455b360765cb121a4b6ffa15</t>
        </is>
      </c>
      <c r="C7870" t="inlineStr">
        <is>
          <t>2017-08-17 14:23:38+00:00</t>
        </is>
      </c>
      <c r="D7870" t="inlineStr">
        <is>
          <t>verchange</t>
        </is>
      </c>
      <c r="E7870" t="inlineStr">
        <is>
          <t>rdopkg</t>
        </is>
      </c>
      <c r="F7870" t="inlineStr">
        <is>
          <t>&lt;0.44.0;&gt;=0.42</t>
        </is>
      </c>
      <c r="G7870" t="inlineStr">
        <is>
          <t>rdopkg</t>
        </is>
      </c>
      <c r="H7870" t="inlineStr">
        <is>
          <t>&gt;=0.42</t>
        </is>
      </c>
    </row>
    <row r="7871">
      <c r="A7871" t="inlineStr">
        <is>
          <t>DLRN</t>
        </is>
      </c>
      <c r="B7871" t="inlineStr">
        <is>
          <t>0eb209b1481a530cb651f3e3e7375e38fc0f791d</t>
        </is>
      </c>
      <c r="C7871" t="inlineStr">
        <is>
          <t>2017-09-11 09:51:48+00:00</t>
        </is>
      </c>
      <c r="D7871" t="inlineStr">
        <is>
          <t>verchange</t>
        </is>
      </c>
      <c r="E7871" t="inlineStr">
        <is>
          <t>rdopkg</t>
        </is>
      </c>
      <c r="F7871" t="inlineStr">
        <is>
          <t>&gt;=0.45.0</t>
        </is>
      </c>
      <c r="G7871" t="inlineStr">
        <is>
          <t>rdopkg</t>
        </is>
      </c>
      <c r="H7871" t="inlineStr">
        <is>
          <t>&lt;0.44.0;&gt;=0.42</t>
        </is>
      </c>
    </row>
    <row r="7872">
      <c r="A7872" t="inlineStr">
        <is>
          <t>DLRN</t>
        </is>
      </c>
      <c r="B7872" t="inlineStr">
        <is>
          <t>9c4c7d49a94c756a5e446f727bd29da654c9212e</t>
        </is>
      </c>
      <c r="C7872" t="inlineStr">
        <is>
          <t>2018-08-16 13:02:18+00:00</t>
        </is>
      </c>
      <c r="D7872" t="inlineStr">
        <is>
          <t>add</t>
        </is>
      </c>
      <c r="E7872" t="inlineStr">
        <is>
          <t>distroinfo</t>
        </is>
      </c>
      <c r="F7872" t="inlineStr"/>
      <c r="G7872" t="inlineStr"/>
      <c r="H7872" t="inlineStr"/>
    </row>
    <row r="7873">
      <c r="A7873" t="inlineStr">
        <is>
          <t>DLRN</t>
        </is>
      </c>
      <c r="B7873" t="inlineStr">
        <is>
          <t>9c4c7d49a94c756a5e446f727bd29da654c9212e</t>
        </is>
      </c>
      <c r="C7873" t="inlineStr">
        <is>
          <t>2018-08-16 13:02:18+00:00</t>
        </is>
      </c>
      <c r="D7873" t="inlineStr">
        <is>
          <t>add</t>
        </is>
      </c>
      <c r="E7873" t="inlineStr">
        <is>
          <t>distroinfo</t>
        </is>
      </c>
      <c r="F7873" t="inlineStr"/>
      <c r="G7873" t="inlineStr"/>
      <c r="H7873" t="inlineStr"/>
    </row>
    <row r="7874">
      <c r="A7874" t="inlineStr">
        <is>
          <t>DLRN</t>
        </is>
      </c>
      <c r="B7874" t="inlineStr">
        <is>
          <t>8a22d00dbd089c4160dbdf6e22ba2a6a962d73a4</t>
        </is>
      </c>
      <c r="C7874" t="inlineStr">
        <is>
          <t>2019-07-30 13:36:26+00:00</t>
        </is>
      </c>
      <c r="D7874" t="inlineStr">
        <is>
          <t>rem</t>
        </is>
      </c>
      <c r="E7874" t="inlineStr"/>
      <c r="F7874" t="inlineStr"/>
      <c r="G7874" t="inlineStr">
        <is>
          <t>distroinfo</t>
        </is>
      </c>
      <c r="H7874" t="inlineStr"/>
    </row>
    <row r="7875">
      <c r="A7875" t="inlineStr">
        <is>
          <t>DLRN</t>
        </is>
      </c>
      <c r="B7875" t="inlineStr">
        <is>
          <t>41415dc9d64703fd8e842f29856950e0e5516805</t>
        </is>
      </c>
      <c r="C7875" t="inlineStr">
        <is>
          <t>2020-03-27 10:06:32+00:00</t>
        </is>
      </c>
      <c r="D7875" t="inlineStr">
        <is>
          <t>verchange</t>
        </is>
      </c>
      <c r="E7875" t="inlineStr">
        <is>
          <t>renderspec</t>
        </is>
      </c>
      <c r="F7875" t="inlineStr">
        <is>
          <t>&lt;2.0.0</t>
        </is>
      </c>
      <c r="G7875" t="inlineStr">
        <is>
          <t>renderspec</t>
        </is>
      </c>
      <c r="H7875" t="inlineStr"/>
    </row>
    <row r="7876">
      <c r="A7876" t="inlineStr">
        <is>
          <t>DLRN</t>
        </is>
      </c>
      <c r="B7876" t="inlineStr">
        <is>
          <t>41415dc9d64703fd8e842f29856950e0e5516805</t>
        </is>
      </c>
      <c r="C7876" t="inlineStr">
        <is>
          <t>2020-03-27 10:06:32+00:00</t>
        </is>
      </c>
      <c r="D7876" t="inlineStr">
        <is>
          <t>rem</t>
        </is>
      </c>
      <c r="E7876" t="inlineStr"/>
      <c r="F7876" t="inlineStr"/>
      <c r="G7876" t="inlineStr">
        <is>
          <t>oslo.config</t>
        </is>
      </c>
      <c r="H7876" t="inlineStr"/>
    </row>
    <row r="7877">
      <c r="A7877" t="inlineStr">
        <is>
          <t>DLRN</t>
        </is>
      </c>
      <c r="B7877" t="inlineStr">
        <is>
          <t>ae8293ee8bba49d26473d0c2e7217db54132f940</t>
        </is>
      </c>
      <c r="C7877" t="inlineStr">
        <is>
          <t>2020-05-07 09:27:47+00:00</t>
        </is>
      </c>
      <c r="D7877" t="inlineStr">
        <is>
          <t>verchange</t>
        </is>
      </c>
      <c r="E7877" t="inlineStr">
        <is>
          <t>alembic</t>
        </is>
      </c>
      <c r="F7877" t="inlineStr">
        <is>
          <t>&gt;=0.7.0;!=1.4.2</t>
        </is>
      </c>
      <c r="G7877" t="inlineStr">
        <is>
          <t>alembic</t>
        </is>
      </c>
      <c r="H7877" t="inlineStr">
        <is>
          <t>&gt;=0.7.0</t>
        </is>
      </c>
    </row>
    <row r="7878">
      <c r="A7878" t="inlineStr">
        <is>
          <t>DLRN</t>
        </is>
      </c>
      <c r="B7878" t="inlineStr">
        <is>
          <t>10c7568bac03b88008397616fd8c86a9b76beaa9</t>
        </is>
      </c>
      <c r="C7878" t="inlineStr">
        <is>
          <t>2020-12-04 14:10:27+00:00</t>
        </is>
      </c>
      <c r="D7878" t="inlineStr">
        <is>
          <t>add</t>
        </is>
      </c>
      <c r="E7878" t="inlineStr">
        <is>
          <t>graphene</t>
        </is>
      </c>
      <c r="F7878" t="inlineStr"/>
      <c r="G7878" t="inlineStr"/>
      <c r="H7878" t="inlineStr"/>
    </row>
    <row r="7879">
      <c r="A7879" t="inlineStr">
        <is>
          <t>DLRN</t>
        </is>
      </c>
      <c r="B7879" t="inlineStr">
        <is>
          <t>10c7568bac03b88008397616fd8c86a9b76beaa9</t>
        </is>
      </c>
      <c r="C7879" t="inlineStr">
        <is>
          <t>2020-12-04 14:10:27+00:00</t>
        </is>
      </c>
      <c r="D7879" t="inlineStr">
        <is>
          <t>add</t>
        </is>
      </c>
      <c r="E7879" t="inlineStr">
        <is>
          <t>graphene-sqlalchemy</t>
        </is>
      </c>
      <c r="F7879" t="inlineStr"/>
      <c r="G7879" t="inlineStr"/>
      <c r="H7879" t="inlineStr"/>
    </row>
    <row r="7880">
      <c r="A7880" t="inlineStr">
        <is>
          <t>DLRN</t>
        </is>
      </c>
      <c r="B7880" t="inlineStr">
        <is>
          <t>10c7568bac03b88008397616fd8c86a9b76beaa9</t>
        </is>
      </c>
      <c r="C7880" t="inlineStr">
        <is>
          <t>2020-12-04 14:10:27+00:00</t>
        </is>
      </c>
      <c r="D7880" t="inlineStr">
        <is>
          <t>add</t>
        </is>
      </c>
      <c r="E7880" t="inlineStr">
        <is>
          <t>flask-sqlalchemy</t>
        </is>
      </c>
      <c r="F7880" t="inlineStr"/>
      <c r="G7880" t="inlineStr"/>
      <c r="H7880" t="inlineStr"/>
    </row>
    <row r="7881">
      <c r="A7881" t="inlineStr">
        <is>
          <t>DLRN</t>
        </is>
      </c>
      <c r="B7881" t="inlineStr">
        <is>
          <t>10c7568bac03b88008397616fd8c86a9b76beaa9</t>
        </is>
      </c>
      <c r="C7881" t="inlineStr">
        <is>
          <t>2020-12-04 14:10:27+00:00</t>
        </is>
      </c>
      <c r="D7881" t="inlineStr">
        <is>
          <t>add</t>
        </is>
      </c>
      <c r="E7881" t="inlineStr">
        <is>
          <t>flask-graphql</t>
        </is>
      </c>
      <c r="F7881" t="inlineStr"/>
      <c r="G7881" t="inlineStr"/>
      <c r="H7881" t="inlineStr"/>
    </row>
    <row r="7882">
      <c r="A7882" t="inlineStr">
        <is>
          <t>DLRN</t>
        </is>
      </c>
      <c r="B7882" t="inlineStr">
        <is>
          <t>db5025a8c382d99225d3eded1e20d03e0b50da13</t>
        </is>
      </c>
      <c r="C7882" t="inlineStr">
        <is>
          <t>2020-12-15 10:58:10+00:00</t>
        </is>
      </c>
      <c r="D7882" t="inlineStr">
        <is>
          <t>verchange</t>
        </is>
      </c>
      <c r="E7882" t="inlineStr">
        <is>
          <t>graphene</t>
        </is>
      </c>
      <c r="F7882" t="inlineStr">
        <is>
          <t>&gt;=2.1.3</t>
        </is>
      </c>
      <c r="G7882" t="inlineStr">
        <is>
          <t>graphene</t>
        </is>
      </c>
      <c r="H7882" t="inlineStr"/>
    </row>
    <row r="7883">
      <c r="A7883" t="inlineStr">
        <is>
          <t>DLRN</t>
        </is>
      </c>
      <c r="B7883" t="inlineStr">
        <is>
          <t>db5025a8c382d99225d3eded1e20d03e0b50da13</t>
        </is>
      </c>
      <c r="C7883" t="inlineStr">
        <is>
          <t>2020-12-15 10:58:10+00:00</t>
        </is>
      </c>
      <c r="D7883" t="inlineStr">
        <is>
          <t>verchange</t>
        </is>
      </c>
      <c r="E7883" t="inlineStr">
        <is>
          <t>graphene-sqlalchemy</t>
        </is>
      </c>
      <c r="F7883" t="inlineStr">
        <is>
          <t>&gt;=2.0</t>
        </is>
      </c>
      <c r="G7883" t="inlineStr">
        <is>
          <t>graphene-sqlalchemy</t>
        </is>
      </c>
      <c r="H7883" t="inlineStr"/>
    </row>
    <row r="7884">
      <c r="A7884" t="inlineStr">
        <is>
          <t>DLRN</t>
        </is>
      </c>
      <c r="B7884" t="inlineStr">
        <is>
          <t>8289dbe00e8883f42e71e278d61c6a51165d8d12</t>
        </is>
      </c>
      <c r="C7884" t="inlineStr">
        <is>
          <t>2021-01-08 08:47:25+00:00</t>
        </is>
      </c>
      <c r="D7884" t="inlineStr">
        <is>
          <t>verchange</t>
        </is>
      </c>
      <c r="E7884" t="inlineStr">
        <is>
          <t>PyMySQL</t>
        </is>
      </c>
      <c r="F7884" t="inlineStr">
        <is>
          <t>!=1.0.0</t>
        </is>
      </c>
      <c r="G7884" t="inlineStr">
        <is>
          <t>PyMySQL</t>
        </is>
      </c>
      <c r="H7884" t="inlineStr"/>
    </row>
    <row r="7885">
      <c r="A7885" t="inlineStr">
        <is>
          <t>pyforce</t>
        </is>
      </c>
      <c r="B7885" t="inlineStr">
        <is>
          <t>d69a73c62725f411aa7c7588f3b231249935c068</t>
        </is>
      </c>
      <c r="C7885" t="inlineStr">
        <is>
          <t>2017-11-22 00:25:29+00:00</t>
        </is>
      </c>
      <c r="D7885" t="inlineStr">
        <is>
          <t>add</t>
        </is>
      </c>
      <c r="E7885" t="inlineStr">
        <is>
          <t>defusedxml</t>
        </is>
      </c>
      <c r="F7885" t="inlineStr">
        <is>
          <t>&gt;=0.5.0</t>
        </is>
      </c>
      <c r="G7885" t="inlineStr"/>
      <c r="H7885" t="inlineStr"/>
    </row>
    <row r="7886">
      <c r="A7886" t="inlineStr">
        <is>
          <t>pyforce</t>
        </is>
      </c>
      <c r="B7886" t="inlineStr">
        <is>
          <t>f126179df2ac3647ec4d4a785eadd61b7a852ae3</t>
        </is>
      </c>
      <c r="C7886" t="inlineStr">
        <is>
          <t>2020-03-13 21:56:09+00:00</t>
        </is>
      </c>
      <c r="D7886" t="inlineStr">
        <is>
          <t>rem</t>
        </is>
      </c>
      <c r="E7886" t="inlineStr"/>
      <c r="F7886" t="inlineStr"/>
      <c r="G7886" t="inlineStr">
        <is>
          <t>defusedxml</t>
        </is>
      </c>
      <c r="H7886" t="inlineStr">
        <is>
          <t>&gt;=0.5.0</t>
        </is>
      </c>
    </row>
    <row r="7887">
      <c r="A7887" t="inlineStr">
        <is>
          <t>tornado_pyvows</t>
        </is>
      </c>
      <c r="B7887" t="inlineStr">
        <is>
          <t>d7838ee4cbc46e0129ec932872b856d3729e7082</t>
        </is>
      </c>
      <c r="C7887" t="inlineStr">
        <is>
          <t>2013-02-14 20:31:17+00:00</t>
        </is>
      </c>
      <c r="D7887" t="inlineStr">
        <is>
          <t>add</t>
        </is>
      </c>
      <c r="E7887" t="inlineStr">
        <is>
          <t>pyvows</t>
        </is>
      </c>
      <c r="F7887" t="inlineStr"/>
      <c r="G7887" t="inlineStr"/>
      <c r="H7887" t="inlineStr"/>
    </row>
    <row r="7888">
      <c r="A7888" t="inlineStr">
        <is>
          <t>tornado_pyvows</t>
        </is>
      </c>
      <c r="B7888" t="inlineStr">
        <is>
          <t>d7838ee4cbc46e0129ec932872b856d3729e7082</t>
        </is>
      </c>
      <c r="C7888" t="inlineStr">
        <is>
          <t>2013-02-14 20:31:17+00:00</t>
        </is>
      </c>
      <c r="D7888" t="inlineStr">
        <is>
          <t>add</t>
        </is>
      </c>
      <c r="E7888" t="inlineStr">
        <is>
          <t>tornado</t>
        </is>
      </c>
      <c r="F7888" t="inlineStr"/>
      <c r="G7888" t="inlineStr"/>
      <c r="H7888" t="inlineStr"/>
    </row>
    <row r="7889">
      <c r="A7889" t="inlineStr">
        <is>
          <t>tornado_pyvows</t>
        </is>
      </c>
      <c r="B7889" t="inlineStr">
        <is>
          <t>d7838ee4cbc46e0129ec932872b856d3729e7082</t>
        </is>
      </c>
      <c r="C7889" t="inlineStr">
        <is>
          <t>2013-02-14 20:31:17+00:00</t>
        </is>
      </c>
      <c r="D7889" t="inlineStr">
        <is>
          <t>add</t>
        </is>
      </c>
      <c r="E7889" t="inlineStr">
        <is>
          <t>pycurl</t>
        </is>
      </c>
      <c r="F7889" t="inlineStr"/>
      <c r="G7889" t="inlineStr"/>
      <c r="H7889" t="inlineStr"/>
    </row>
    <row r="7890">
      <c r="A7890" t="inlineStr">
        <is>
          <t>tornado_pyvows</t>
        </is>
      </c>
      <c r="B7890" t="inlineStr">
        <is>
          <t>d7838ee4cbc46e0129ec932872b856d3729e7082</t>
        </is>
      </c>
      <c r="C7890" t="inlineStr">
        <is>
          <t>2013-02-14 20:31:17+00:00</t>
        </is>
      </c>
      <c r="D7890" t="inlineStr">
        <is>
          <t>add</t>
        </is>
      </c>
      <c r="E7890" t="inlineStr">
        <is>
          <t>urllib3</t>
        </is>
      </c>
      <c r="F7890" t="inlineStr"/>
      <c r="G7890" t="inlineStr"/>
      <c r="H7890" t="inlineStr"/>
    </row>
    <row r="7891">
      <c r="A7891" t="inlineStr">
        <is>
          <t>tornado_pyvows</t>
        </is>
      </c>
      <c r="B7891" t="inlineStr">
        <is>
          <t>c75075dcf79208f2537e89148f21447a2e5e6c62</t>
        </is>
      </c>
      <c r="C7891" t="inlineStr">
        <is>
          <t>2013-08-30 20:58:21+00:00</t>
        </is>
      </c>
      <c r="D7891" t="inlineStr">
        <is>
          <t>add</t>
        </is>
      </c>
      <c r="E7891" t="inlineStr">
        <is>
          <t>mock</t>
        </is>
      </c>
      <c r="F7891" t="inlineStr"/>
      <c r="G7891" t="inlineStr"/>
      <c r="H7891" t="inlineStr"/>
    </row>
    <row r="7892">
      <c r="A7892" t="inlineStr">
        <is>
          <t>django-twilio</t>
        </is>
      </c>
      <c r="B7892" t="inlineStr">
        <is>
          <t>fa6f0d4a228de250c289c21719bb1428192411ed</t>
        </is>
      </c>
      <c r="C7892" t="inlineStr">
        <is>
          <t>2014-09-22 15:00:35+00:00</t>
        </is>
      </c>
      <c r="D7892" t="inlineStr">
        <is>
          <t>verchange</t>
        </is>
      </c>
      <c r="E7892" t="inlineStr">
        <is>
          <t>Django</t>
        </is>
      </c>
      <c r="F7892">
        <f>=1.6.6</f>
        <v/>
      </c>
      <c r="G7892" t="inlineStr">
        <is>
          <t>Django</t>
        </is>
      </c>
      <c r="H7892" t="inlineStr">
        <is>
          <t>&gt;=1.4</t>
        </is>
      </c>
    </row>
    <row r="7893">
      <c r="A7893" t="inlineStr">
        <is>
          <t>django-twilio</t>
        </is>
      </c>
      <c r="B7893" t="inlineStr">
        <is>
          <t>d50ead89ca0996f6fe7e1b9359d877637627594e</t>
        </is>
      </c>
      <c r="C7893" t="inlineStr">
        <is>
          <t>2018-08-16 00:52:22+00:00</t>
        </is>
      </c>
      <c r="D7893" t="inlineStr">
        <is>
          <t>verchange</t>
        </is>
      </c>
      <c r="E7893" t="inlineStr">
        <is>
          <t>Django</t>
        </is>
      </c>
      <c r="F7893" t="inlineStr">
        <is>
          <t>&gt;=1.8;&lt;2.2</t>
        </is>
      </c>
      <c r="G7893" t="inlineStr">
        <is>
          <t>Django</t>
        </is>
      </c>
      <c r="H7893" t="inlineStr">
        <is>
          <t>&lt;2.1;&gt;=1.8</t>
        </is>
      </c>
    </row>
    <row r="7894">
      <c r="A7894" t="inlineStr">
        <is>
          <t>django-twilio</t>
        </is>
      </c>
      <c r="B7894" t="inlineStr">
        <is>
          <t>87165f39c71920e093d2c4f919e926d4eb5bbcbc</t>
        </is>
      </c>
      <c r="C7894" t="inlineStr">
        <is>
          <t>2019-10-24 00:50:14+00:00</t>
        </is>
      </c>
      <c r="D7894" t="inlineStr">
        <is>
          <t>verchange</t>
        </is>
      </c>
      <c r="E7894" t="inlineStr">
        <is>
          <t>Django</t>
        </is>
      </c>
      <c r="F7894" t="inlineStr">
        <is>
          <t>&gt;=1.8;&lt;3.0</t>
        </is>
      </c>
      <c r="G7894" t="inlineStr">
        <is>
          <t>Django</t>
        </is>
      </c>
      <c r="H7894" t="inlineStr">
        <is>
          <t>&gt;=1.8;&lt;2.2</t>
        </is>
      </c>
    </row>
    <row r="7895">
      <c r="A7895" t="inlineStr">
        <is>
          <t>django-twilio</t>
        </is>
      </c>
      <c r="B7895" t="inlineStr">
        <is>
          <t>8b1ae3759f7160c0c11a40cf81aeaf8a8fa713be</t>
        </is>
      </c>
      <c r="C7895" t="inlineStr">
        <is>
          <t>2020-01-25 23:19:56+00:00</t>
        </is>
      </c>
      <c r="D7895" t="inlineStr">
        <is>
          <t>verchange</t>
        </is>
      </c>
      <c r="E7895" t="inlineStr">
        <is>
          <t>django-phonenumber-field</t>
        </is>
      </c>
      <c r="F7895">
        <f>=2.4.0</f>
        <v/>
      </c>
      <c r="G7895" t="inlineStr">
        <is>
          <t>django-phonenumber-field</t>
        </is>
      </c>
      <c r="H7895">
        <f>=0.6</f>
        <v/>
      </c>
    </row>
    <row r="7896">
      <c r="A7896" t="inlineStr">
        <is>
          <t>django-twilio</t>
        </is>
      </c>
      <c r="B7896" t="inlineStr">
        <is>
          <t>8b1ae3759f7160c0c11a40cf81aeaf8a8fa713be</t>
        </is>
      </c>
      <c r="C7896" t="inlineStr">
        <is>
          <t>2020-01-25 23:19:56+00:00</t>
        </is>
      </c>
      <c r="D7896" t="inlineStr">
        <is>
          <t>verchange</t>
        </is>
      </c>
      <c r="E7896" t="inlineStr">
        <is>
          <t>Django</t>
        </is>
      </c>
      <c r="F7896" t="inlineStr">
        <is>
          <t>&lt;3.1;&gt;=1.11</t>
        </is>
      </c>
      <c r="G7896" t="inlineStr">
        <is>
          <t>Django</t>
        </is>
      </c>
      <c r="H7896" t="inlineStr">
        <is>
          <t>&gt;=1.8;&lt;3.0</t>
        </is>
      </c>
    </row>
    <row r="7897">
      <c r="A7897" t="inlineStr">
        <is>
          <t>django-twilio</t>
        </is>
      </c>
      <c r="B7897" t="inlineStr">
        <is>
          <t>8b1ae3759f7160c0c11a40cf81aeaf8a8fa713be</t>
        </is>
      </c>
      <c r="C7897" t="inlineStr">
        <is>
          <t>2020-01-25 23:19:56+00:00</t>
        </is>
      </c>
      <c r="D7897" t="inlineStr">
        <is>
          <t>add</t>
        </is>
      </c>
      <c r="E7897" t="inlineStr">
        <is>
          <t>phonenumbers</t>
        </is>
      </c>
      <c r="F7897" t="inlineStr">
        <is>
          <t>&gt;=7.0.2</t>
        </is>
      </c>
      <c r="G7897" t="inlineStr"/>
      <c r="H7897" t="inlineStr"/>
    </row>
    <row r="7898">
      <c r="A7898" t="inlineStr">
        <is>
          <t>django-twilio</t>
        </is>
      </c>
      <c r="B7898" t="inlineStr">
        <is>
          <t>e121a175ed54d0a63fa81f54eeaf710692936d73</t>
        </is>
      </c>
      <c r="C7898" t="inlineStr">
        <is>
          <t>2020-03-03 01:07:51+00:00</t>
        </is>
      </c>
      <c r="D7898" t="inlineStr">
        <is>
          <t>verchange</t>
        </is>
      </c>
      <c r="E7898" t="inlineStr">
        <is>
          <t>Django</t>
        </is>
      </c>
      <c r="F7898" t="inlineStr">
        <is>
          <t>&lt;3.1;&gt;=2.2</t>
        </is>
      </c>
      <c r="G7898" t="inlineStr">
        <is>
          <t>Django</t>
        </is>
      </c>
      <c r="H7898" t="inlineStr">
        <is>
          <t>&lt;3.1;&gt;=1.11</t>
        </is>
      </c>
    </row>
    <row r="7899">
      <c r="A7899" t="inlineStr">
        <is>
          <t>django-twilio</t>
        </is>
      </c>
      <c r="B7899" t="inlineStr">
        <is>
          <t>e121a175ed54d0a63fa81f54eeaf710692936d73</t>
        </is>
      </c>
      <c r="C7899" t="inlineStr">
        <is>
          <t>2020-03-03 01:07:51+00:00</t>
        </is>
      </c>
      <c r="D7899" t="inlineStr">
        <is>
          <t>rem</t>
        </is>
      </c>
      <c r="E7899" t="inlineStr"/>
      <c r="F7899" t="inlineStr"/>
      <c r="G7899" t="inlineStr">
        <is>
          <t>South</t>
        </is>
      </c>
      <c r="H7899" t="inlineStr">
        <is>
          <t>&gt;=1.0</t>
        </is>
      </c>
    </row>
    <row r="7900">
      <c r="A7900" t="inlineStr">
        <is>
          <t>django-twilio</t>
        </is>
      </c>
      <c r="B7900" t="inlineStr">
        <is>
          <t>bdc72a40d179d088ef73c35368a072a011c44ed5</t>
        </is>
      </c>
      <c r="C7900" t="inlineStr">
        <is>
          <t>2020-03-03 01:39:25+00:00</t>
        </is>
      </c>
      <c r="D7900" t="inlineStr">
        <is>
          <t>verchange</t>
        </is>
      </c>
      <c r="E7900" t="inlineStr">
        <is>
          <t>Django</t>
        </is>
      </c>
      <c r="F7900" t="inlineStr">
        <is>
          <t>&lt;3.1;&gt;=2.2</t>
        </is>
      </c>
      <c r="G7900" t="inlineStr">
        <is>
          <t>Django</t>
        </is>
      </c>
      <c r="H7900" t="inlineStr">
        <is>
          <t>&lt;3.1;&gt;=1.11</t>
        </is>
      </c>
    </row>
    <row r="7901">
      <c r="A7901" t="inlineStr">
        <is>
          <t>django-twilio</t>
        </is>
      </c>
      <c r="B7901" t="inlineStr">
        <is>
          <t>bdc72a40d179d088ef73c35368a072a011c44ed5</t>
        </is>
      </c>
      <c r="C7901" t="inlineStr">
        <is>
          <t>2020-03-03 01:39:25+00:00</t>
        </is>
      </c>
      <c r="D7901" t="inlineStr">
        <is>
          <t>rem</t>
        </is>
      </c>
      <c r="E7901" t="inlineStr"/>
      <c r="F7901" t="inlineStr"/>
      <c r="G7901" t="inlineStr">
        <is>
          <t>South</t>
        </is>
      </c>
      <c r="H7901" t="inlineStr">
        <is>
          <t>&gt;=1.0</t>
        </is>
      </c>
    </row>
    <row r="7902">
      <c r="A7902" t="inlineStr">
        <is>
          <t>asyncmongo-orm</t>
        </is>
      </c>
      <c r="B7902" t="inlineStr">
        <is>
          <t>46b178982565df6eed9800526f4b7ec252ead9d8</t>
        </is>
      </c>
      <c r="C7902" t="inlineStr">
        <is>
          <t>2012-01-06 17:28:55+00:00</t>
        </is>
      </c>
      <c r="D7902" t="inlineStr">
        <is>
          <t>add</t>
        </is>
      </c>
      <c r="E7902" t="inlineStr">
        <is>
          <t>coverage</t>
        </is>
      </c>
      <c r="F7902">
        <f>=3.5.1</f>
        <v/>
      </c>
      <c r="G7902" t="inlineStr"/>
      <c r="H7902" t="inlineStr"/>
    </row>
    <row r="7903">
      <c r="A7903" t="inlineStr">
        <is>
          <t>asyncmongo-orm</t>
        </is>
      </c>
      <c r="B7903" t="inlineStr">
        <is>
          <t>46b178982565df6eed9800526f4b7ec252ead9d8</t>
        </is>
      </c>
      <c r="C7903" t="inlineStr">
        <is>
          <t>2012-01-06 17:28:55+00:00</t>
        </is>
      </c>
      <c r="D7903" t="inlineStr">
        <is>
          <t>add</t>
        </is>
      </c>
      <c r="E7903" t="inlineStr">
        <is>
          <t>fudge</t>
        </is>
      </c>
      <c r="F7903">
        <f>=1.0.3</f>
        <v/>
      </c>
      <c r="G7903" t="inlineStr"/>
      <c r="H7903" t="inlineStr"/>
    </row>
    <row r="7904">
      <c r="A7904" t="inlineStr">
        <is>
          <t>asyncmongo-orm</t>
        </is>
      </c>
      <c r="B7904" t="inlineStr">
        <is>
          <t>46b178982565df6eed9800526f4b7ec252ead9d8</t>
        </is>
      </c>
      <c r="C7904" t="inlineStr">
        <is>
          <t>2012-01-06 17:28:55+00:00</t>
        </is>
      </c>
      <c r="D7904" t="inlineStr">
        <is>
          <t>add</t>
        </is>
      </c>
      <c r="E7904" t="inlineStr">
        <is>
          <t>nose</t>
        </is>
      </c>
      <c r="F7904">
        <f>=1.1.2</f>
        <v/>
      </c>
      <c r="G7904" t="inlineStr"/>
      <c r="H7904" t="inlineStr"/>
    </row>
    <row r="7905">
      <c r="A7905" t="inlineStr">
        <is>
          <t>asyncmongo-orm</t>
        </is>
      </c>
      <c r="B7905" t="inlineStr">
        <is>
          <t>46b178982565df6eed9800526f4b7ec252ead9d8</t>
        </is>
      </c>
      <c r="C7905" t="inlineStr">
        <is>
          <t>2012-01-06 17:28:55+00:00</t>
        </is>
      </c>
      <c r="D7905" t="inlineStr">
        <is>
          <t>add</t>
        </is>
      </c>
      <c r="E7905" t="inlineStr">
        <is>
          <t>pymongo</t>
        </is>
      </c>
      <c r="F7905">
        <f>=2.1</f>
        <v/>
      </c>
      <c r="G7905" t="inlineStr"/>
      <c r="H7905" t="inlineStr"/>
    </row>
    <row r="7906">
      <c r="A7906" t="inlineStr">
        <is>
          <t>asyncmongo-orm</t>
        </is>
      </c>
      <c r="B7906" t="inlineStr">
        <is>
          <t>46b178982565df6eed9800526f4b7ec252ead9d8</t>
        </is>
      </c>
      <c r="C7906" t="inlineStr">
        <is>
          <t>2012-01-06 17:28:55+00:00</t>
        </is>
      </c>
      <c r="D7906" t="inlineStr">
        <is>
          <t>add</t>
        </is>
      </c>
      <c r="E7906" t="inlineStr">
        <is>
          <t>tornado</t>
        </is>
      </c>
      <c r="F7906">
        <f>=2.1.1</f>
        <v/>
      </c>
      <c r="G7906" t="inlineStr"/>
      <c r="H7906" t="inlineStr"/>
    </row>
    <row r="7907">
      <c r="A7907" t="inlineStr">
        <is>
          <t>asyncmongo-orm</t>
        </is>
      </c>
      <c r="B7907" t="inlineStr">
        <is>
          <t>46b178982565df6eed9800526f4b7ec252ead9d8</t>
        </is>
      </c>
      <c r="C7907" t="inlineStr">
        <is>
          <t>2012-01-06 17:28:55+00:00</t>
        </is>
      </c>
      <c r="D7907" t="inlineStr">
        <is>
          <t>add</t>
        </is>
      </c>
      <c r="E7907" t="inlineStr">
        <is>
          <t>unittest2</t>
        </is>
      </c>
      <c r="F7907">
        <f>=0.5.1</f>
        <v/>
      </c>
      <c r="G7907" t="inlineStr"/>
      <c r="H7907" t="inlineStr"/>
    </row>
    <row r="7908">
      <c r="A7908" t="inlineStr">
        <is>
          <t>asyncmongo-orm</t>
        </is>
      </c>
      <c r="B7908" t="inlineStr">
        <is>
          <t>46b178982565df6eed9800526f4b7ec252ead9d8</t>
        </is>
      </c>
      <c r="C7908" t="inlineStr">
        <is>
          <t>2012-01-06 17:28:55+00:00</t>
        </is>
      </c>
      <c r="D7908" t="inlineStr">
        <is>
          <t>add</t>
        </is>
      </c>
      <c r="E7908" t="inlineStr">
        <is>
          <t>wsgiref</t>
        </is>
      </c>
      <c r="F7908">
        <f>=0.1.2</f>
        <v/>
      </c>
      <c r="G7908" t="inlineStr"/>
      <c r="H7908" t="inlineStr"/>
    </row>
    <row r="7909">
      <c r="A7909" t="inlineStr">
        <is>
          <t>proxysql-tools</t>
        </is>
      </c>
      <c r="B7909" t="inlineStr">
        <is>
          <t>519b1e75cc8fdf1009c2746abfba82a3f9655a6d</t>
        </is>
      </c>
      <c r="C7909" t="inlineStr">
        <is>
          <t>2017-06-20 04:18:06+00:00</t>
        </is>
      </c>
      <c r="D7909" t="inlineStr">
        <is>
          <t>verchange</t>
        </is>
      </c>
      <c r="E7909" t="inlineStr">
        <is>
          <t>six</t>
        </is>
      </c>
      <c r="F7909">
        <f>=1.10.0</f>
        <v/>
      </c>
      <c r="G7909" t="inlineStr">
        <is>
          <t>six</t>
        </is>
      </c>
      <c r="H7909">
        <f>=1.10.0</f>
        <v/>
      </c>
    </row>
    <row r="7910">
      <c r="A7910" t="inlineStr">
        <is>
          <t>proxysql-tools</t>
        </is>
      </c>
      <c r="B7910" t="inlineStr">
        <is>
          <t>519b1e75cc8fdf1009c2746abfba82a3f9655a6d</t>
        </is>
      </c>
      <c r="C7910" t="inlineStr">
        <is>
          <t>2017-06-20 04:18:06+00:00</t>
        </is>
      </c>
      <c r="D7910" t="inlineStr">
        <is>
          <t>verchange</t>
        </is>
      </c>
      <c r="E7910" t="inlineStr">
        <is>
          <t>netifaces</t>
        </is>
      </c>
      <c r="F7910">
        <f>=0.10.6</f>
        <v/>
      </c>
      <c r="G7910" t="inlineStr">
        <is>
          <t>netifaces</t>
        </is>
      </c>
      <c r="H7910">
        <f>=0.10.5</f>
        <v/>
      </c>
    </row>
    <row r="7911">
      <c r="A7911" t="inlineStr">
        <is>
          <t>proxysql-tools</t>
        </is>
      </c>
      <c r="B7911" t="inlineStr">
        <is>
          <t>519b1e75cc8fdf1009c2746abfba82a3f9655a6d</t>
        </is>
      </c>
      <c r="C7911" t="inlineStr">
        <is>
          <t>2017-06-20 04:18:06+00:00</t>
        </is>
      </c>
      <c r="D7911" t="inlineStr">
        <is>
          <t>verchange</t>
        </is>
      </c>
      <c r="E7911" t="inlineStr">
        <is>
          <t>pymysql</t>
        </is>
      </c>
      <c r="F7911">
        <f>=0.7.11</f>
        <v/>
      </c>
      <c r="G7911" t="inlineStr">
        <is>
          <t>pymysql</t>
        </is>
      </c>
      <c r="H7911">
        <f>=0.7.9</f>
        <v/>
      </c>
    </row>
    <row r="7912">
      <c r="A7912" t="inlineStr">
        <is>
          <t>proxysql-tools</t>
        </is>
      </c>
      <c r="B7912" t="inlineStr">
        <is>
          <t>519b1e75cc8fdf1009c2746abfba82a3f9655a6d</t>
        </is>
      </c>
      <c r="C7912" t="inlineStr">
        <is>
          <t>2017-06-20 04:18:06+00:00</t>
        </is>
      </c>
      <c r="D7912" t="inlineStr">
        <is>
          <t>verchange</t>
        </is>
      </c>
      <c r="E7912" t="inlineStr">
        <is>
          <t>jmespath</t>
        </is>
      </c>
      <c r="F7912">
        <f>=0.9.3</f>
        <v/>
      </c>
      <c r="G7912" t="inlineStr">
        <is>
          <t>jmespath</t>
        </is>
      </c>
      <c r="H7912">
        <f>=0.9.0</f>
        <v/>
      </c>
    </row>
    <row r="7913">
      <c r="A7913" t="inlineStr">
        <is>
          <t>proxysql-tools</t>
        </is>
      </c>
      <c r="B7913" t="inlineStr">
        <is>
          <t>519b1e75cc8fdf1009c2746abfba82a3f9655a6d</t>
        </is>
      </c>
      <c r="C7913" t="inlineStr">
        <is>
          <t>2017-06-20 04:18:06+00:00</t>
        </is>
      </c>
      <c r="D7913" t="inlineStr">
        <is>
          <t>verchange</t>
        </is>
      </c>
      <c r="E7913" t="inlineStr">
        <is>
          <t>requests</t>
        </is>
      </c>
      <c r="F7913">
        <f>=2.17.3</f>
        <v/>
      </c>
      <c r="G7913" t="inlineStr">
        <is>
          <t>requests</t>
        </is>
      </c>
      <c r="H7913">
        <f>=2.12.4</f>
        <v/>
      </c>
    </row>
    <row r="7914">
      <c r="A7914" t="inlineStr">
        <is>
          <t>proxysql-tools</t>
        </is>
      </c>
      <c r="B7914" t="inlineStr">
        <is>
          <t>519b1e75cc8fdf1009c2746abfba82a3f9655a6d</t>
        </is>
      </c>
      <c r="C7914" t="inlineStr">
        <is>
          <t>2017-06-20 04:18:06+00:00</t>
        </is>
      </c>
      <c r="D7914" t="inlineStr">
        <is>
          <t>verchange</t>
        </is>
      </c>
      <c r="E7914" t="inlineStr">
        <is>
          <t>botocore</t>
        </is>
      </c>
      <c r="F7914">
        <f>=1.5.64</f>
        <v/>
      </c>
      <c r="G7914" t="inlineStr">
        <is>
          <t>botocore</t>
        </is>
      </c>
      <c r="H7914">
        <f>=1.4.93</f>
        <v/>
      </c>
    </row>
    <row r="7915">
      <c r="A7915" t="inlineStr">
        <is>
          <t>proxysql-tools</t>
        </is>
      </c>
      <c r="B7915" t="inlineStr">
        <is>
          <t>519b1e75cc8fdf1009c2746abfba82a3f9655a6d</t>
        </is>
      </c>
      <c r="C7915" t="inlineStr">
        <is>
          <t>2017-06-20 04:18:06+00:00</t>
        </is>
      </c>
      <c r="D7915" t="inlineStr">
        <is>
          <t>verchange</t>
        </is>
      </c>
      <c r="E7915" t="inlineStr">
        <is>
          <t>futures</t>
        </is>
      </c>
      <c r="F7915">
        <f>=3.1.1</f>
        <v/>
      </c>
      <c r="G7915" t="inlineStr">
        <is>
          <t>futures</t>
        </is>
      </c>
      <c r="H7915">
        <f>=3.0.5</f>
        <v/>
      </c>
    </row>
    <row r="7916">
      <c r="A7916" t="inlineStr">
        <is>
          <t>proxysql-tools</t>
        </is>
      </c>
      <c r="B7916" t="inlineStr">
        <is>
          <t>519b1e75cc8fdf1009c2746abfba82a3f9655a6d</t>
        </is>
      </c>
      <c r="C7916" t="inlineStr">
        <is>
          <t>2017-06-20 04:18:06+00:00</t>
        </is>
      </c>
      <c r="D7916" t="inlineStr">
        <is>
          <t>verchange</t>
        </is>
      </c>
      <c r="E7916" t="inlineStr">
        <is>
          <t>boto3</t>
        </is>
      </c>
      <c r="F7916">
        <f>=1.4.4</f>
        <v/>
      </c>
      <c r="G7916" t="inlineStr">
        <is>
          <t>boto3</t>
        </is>
      </c>
      <c r="H7916">
        <f>=1.4.3</f>
        <v/>
      </c>
    </row>
    <row r="7917">
      <c r="A7917" t="inlineStr">
        <is>
          <t>proxysql-tools</t>
        </is>
      </c>
      <c r="B7917" t="inlineStr">
        <is>
          <t>519b1e75cc8fdf1009c2746abfba82a3f9655a6d</t>
        </is>
      </c>
      <c r="C7917" t="inlineStr">
        <is>
          <t>2017-06-20 04:18:06+00:00</t>
        </is>
      </c>
      <c r="D7917" t="inlineStr">
        <is>
          <t>add</t>
        </is>
      </c>
      <c r="E7917" t="inlineStr">
        <is>
          <t>certifi</t>
        </is>
      </c>
      <c r="F7917">
        <f>=2017.4.17</f>
        <v/>
      </c>
      <c r="G7917" t="inlineStr"/>
      <c r="H7917" t="inlineStr"/>
    </row>
    <row r="7918">
      <c r="A7918" t="inlineStr">
        <is>
          <t>proxysql-tools</t>
        </is>
      </c>
      <c r="B7918" t="inlineStr">
        <is>
          <t>519b1e75cc8fdf1009c2746abfba82a3f9655a6d</t>
        </is>
      </c>
      <c r="C7918" t="inlineStr">
        <is>
          <t>2017-06-20 04:18:06+00:00</t>
        </is>
      </c>
      <c r="D7918" t="inlineStr">
        <is>
          <t>add</t>
        </is>
      </c>
      <c r="E7918" t="inlineStr">
        <is>
          <t>chardet</t>
        </is>
      </c>
      <c r="F7918">
        <f>=3.0.4</f>
        <v/>
      </c>
      <c r="G7918" t="inlineStr"/>
      <c r="H7918" t="inlineStr"/>
    </row>
    <row r="7919">
      <c r="A7919" t="inlineStr">
        <is>
          <t>proxysql-tools</t>
        </is>
      </c>
      <c r="B7919" t="inlineStr">
        <is>
          <t>519b1e75cc8fdf1009c2746abfba82a3f9655a6d</t>
        </is>
      </c>
      <c r="C7919" t="inlineStr">
        <is>
          <t>2017-06-20 04:18:06+00:00</t>
        </is>
      </c>
      <c r="D7919" t="inlineStr">
        <is>
          <t>add</t>
        </is>
      </c>
      <c r="E7919" t="inlineStr">
        <is>
          <t>idna</t>
        </is>
      </c>
      <c r="F7919">
        <f>=2.5</f>
        <v/>
      </c>
      <c r="G7919" t="inlineStr"/>
      <c r="H7919" t="inlineStr"/>
    </row>
    <row r="7920">
      <c r="A7920" t="inlineStr">
        <is>
          <t>proxysql-tools</t>
        </is>
      </c>
      <c r="B7920" t="inlineStr">
        <is>
          <t>519b1e75cc8fdf1009c2746abfba82a3f9655a6d</t>
        </is>
      </c>
      <c r="C7920" t="inlineStr">
        <is>
          <t>2017-06-20 04:18:06+00:00</t>
        </is>
      </c>
      <c r="D7920" t="inlineStr">
        <is>
          <t>add</t>
        </is>
      </c>
      <c r="E7920" t="inlineStr">
        <is>
          <t>urllib3</t>
        </is>
      </c>
      <c r="F7920">
        <f>=1.21.1</f>
        <v/>
      </c>
      <c r="G7920" t="inlineStr"/>
      <c r="H7920" t="inlineStr"/>
    </row>
    <row r="7921">
      <c r="A7921" t="inlineStr">
        <is>
          <t>proxysql-tools</t>
        </is>
      </c>
      <c r="B7921" t="inlineStr">
        <is>
          <t>519b1e75cc8fdf1009c2746abfba82a3f9655a6d</t>
        </is>
      </c>
      <c r="C7921" t="inlineStr">
        <is>
          <t>2017-06-20 04:18:06+00:00</t>
        </is>
      </c>
      <c r="D7921" t="inlineStr">
        <is>
          <t>rem</t>
        </is>
      </c>
      <c r="E7921" t="inlineStr"/>
      <c r="F7921" t="inlineStr"/>
      <c r="G7921" t="inlineStr">
        <is>
          <t>decorator</t>
        </is>
      </c>
      <c r="H7921">
        <f>=4.0.11</f>
        <v/>
      </c>
    </row>
    <row r="7922">
      <c r="A7922" t="inlineStr">
        <is>
          <t>proxysql-tools</t>
        </is>
      </c>
      <c r="B7922" t="inlineStr">
        <is>
          <t>519b1e75cc8fdf1009c2746abfba82a3f9655a6d</t>
        </is>
      </c>
      <c r="C7922" t="inlineStr">
        <is>
          <t>2017-06-20 04:18:06+00:00</t>
        </is>
      </c>
      <c r="D7922" t="inlineStr">
        <is>
          <t>rem</t>
        </is>
      </c>
      <c r="E7922" t="inlineStr"/>
      <c r="F7922" t="inlineStr"/>
      <c r="G7922" t="inlineStr">
        <is>
          <t>py</t>
        </is>
      </c>
      <c r="H7922">
        <f>=1.4.32</f>
        <v/>
      </c>
    </row>
    <row r="7923">
      <c r="A7923" t="inlineStr">
        <is>
          <t>proxysql-tools</t>
        </is>
      </c>
      <c r="B7923" t="inlineStr">
        <is>
          <t>519b1e75cc8fdf1009c2746abfba82a3f9655a6d</t>
        </is>
      </c>
      <c r="C7923" t="inlineStr">
        <is>
          <t>2017-06-20 04:18:06+00:00</t>
        </is>
      </c>
      <c r="D7923" t="inlineStr">
        <is>
          <t>rem</t>
        </is>
      </c>
      <c r="E7923" t="inlineStr"/>
      <c r="F7923" t="inlineStr"/>
      <c r="G7923" t="inlineStr">
        <is>
          <t>retry</t>
        </is>
      </c>
      <c r="H7923">
        <f>=0.9.2</f>
        <v/>
      </c>
    </row>
    <row r="7924">
      <c r="A7924" t="inlineStr">
        <is>
          <t>proxysql-tools</t>
        </is>
      </c>
      <c r="B7924" t="inlineStr">
        <is>
          <t>519b1e75cc8fdf1009c2746abfba82a3f9655a6d</t>
        </is>
      </c>
      <c r="C7924" t="inlineStr">
        <is>
          <t>2017-06-20 04:18:06+00:00</t>
        </is>
      </c>
      <c r="D7924" t="inlineStr">
        <is>
          <t>rem</t>
        </is>
      </c>
      <c r="E7924" t="inlineStr"/>
      <c r="F7924" t="inlineStr"/>
      <c r="G7924" t="inlineStr">
        <is>
          <t>schematics</t>
        </is>
      </c>
      <c r="H7924">
        <f>=1.1.1</f>
        <v/>
      </c>
    </row>
    <row r="7925">
      <c r="A7925" t="inlineStr">
        <is>
          <t>proxysql-tools</t>
        </is>
      </c>
      <c r="B7925" t="inlineStr">
        <is>
          <t>5241f4dc9d2a96b5b727256c4e3f4bcca809d1ae</t>
        </is>
      </c>
      <c r="C7925" t="inlineStr">
        <is>
          <t>2017-07-04 04:13:41+00:00</t>
        </is>
      </c>
      <c r="D7925" t="inlineStr">
        <is>
          <t>verchange</t>
        </is>
      </c>
      <c r="E7925" t="inlineStr">
        <is>
          <t>requests</t>
        </is>
      </c>
      <c r="F7925">
        <f>=2.18.1</f>
        <v/>
      </c>
      <c r="G7925" t="inlineStr">
        <is>
          <t>requests</t>
        </is>
      </c>
      <c r="H7925">
        <f>=2.17.3</f>
        <v/>
      </c>
    </row>
    <row r="7926">
      <c r="A7926" t="inlineStr">
        <is>
          <t>proxysql-tools</t>
        </is>
      </c>
      <c r="B7926" t="inlineStr">
        <is>
          <t>5241f4dc9d2a96b5b727256c4e3f4bcca809d1ae</t>
        </is>
      </c>
      <c r="C7926" t="inlineStr">
        <is>
          <t>2017-07-04 04:13:41+00:00</t>
        </is>
      </c>
      <c r="D7926" t="inlineStr">
        <is>
          <t>verchange</t>
        </is>
      </c>
      <c r="E7926" t="inlineStr">
        <is>
          <t>botocore</t>
        </is>
      </c>
      <c r="F7926">
        <f>=1.5.78</f>
        <v/>
      </c>
      <c r="G7926" t="inlineStr">
        <is>
          <t>botocore</t>
        </is>
      </c>
      <c r="H7926">
        <f>=1.5.64</f>
        <v/>
      </c>
    </row>
    <row r="7927">
      <c r="A7927" t="inlineStr">
        <is>
          <t>proxysql-tools</t>
        </is>
      </c>
      <c r="B7927" t="inlineStr">
        <is>
          <t>5241f4dc9d2a96b5b727256c4e3f4bcca809d1ae</t>
        </is>
      </c>
      <c r="C7927" t="inlineStr">
        <is>
          <t>2017-07-04 04:13:41+00:00</t>
        </is>
      </c>
      <c r="D7927" t="inlineStr">
        <is>
          <t>add</t>
        </is>
      </c>
      <c r="E7927" t="inlineStr">
        <is>
          <t>prettytable</t>
        </is>
      </c>
      <c r="F7927">
        <f>=0.7.2</f>
        <v/>
      </c>
      <c r="G7927" t="inlineStr"/>
      <c r="H7927" t="inlineStr"/>
    </row>
    <row r="7928">
      <c r="A7928" t="inlineStr">
        <is>
          <t>git-semver</t>
        </is>
      </c>
      <c r="B7928" t="inlineStr">
        <is>
          <t>3beedaafd2557d5c8ba19e7db3810da07fb07d9d</t>
        </is>
      </c>
      <c r="C7928" t="inlineStr">
        <is>
          <t>2017-11-01 11:17:02+00:00</t>
        </is>
      </c>
      <c r="D7928" t="inlineStr">
        <is>
          <t>add</t>
        </is>
      </c>
      <c r="E7928" t="inlineStr">
        <is>
          <t>gitdb2</t>
        </is>
      </c>
      <c r="F7928">
        <f>=2.0.3</f>
        <v/>
      </c>
      <c r="G7928" t="inlineStr"/>
      <c r="H7928" t="inlineStr"/>
    </row>
    <row r="7929">
      <c r="A7929" t="inlineStr">
        <is>
          <t>git-semver</t>
        </is>
      </c>
      <c r="B7929" t="inlineStr">
        <is>
          <t>3beedaafd2557d5c8ba19e7db3810da07fb07d9d</t>
        </is>
      </c>
      <c r="C7929" t="inlineStr">
        <is>
          <t>2017-11-01 11:17:02+00:00</t>
        </is>
      </c>
      <c r="D7929" t="inlineStr">
        <is>
          <t>add</t>
        </is>
      </c>
      <c r="E7929" t="inlineStr">
        <is>
          <t>gitpython</t>
        </is>
      </c>
      <c r="F7929">
        <f>=2.1.7</f>
        <v/>
      </c>
      <c r="G7929" t="inlineStr"/>
      <c r="H7929" t="inlineStr"/>
    </row>
    <row r="7930">
      <c r="A7930" t="inlineStr">
        <is>
          <t>git-semver</t>
        </is>
      </c>
      <c r="B7930" t="inlineStr">
        <is>
          <t>3beedaafd2557d5c8ba19e7db3810da07fb07d9d</t>
        </is>
      </c>
      <c r="C7930" t="inlineStr">
        <is>
          <t>2017-11-01 11:17:02+00:00</t>
        </is>
      </c>
      <c r="D7930" t="inlineStr">
        <is>
          <t>add</t>
        </is>
      </c>
      <c r="E7930" t="inlineStr">
        <is>
          <t>semantic-version</t>
        </is>
      </c>
      <c r="F7930">
        <f>=2.6.0</f>
        <v/>
      </c>
      <c r="G7930" t="inlineStr"/>
      <c r="H7930" t="inlineStr"/>
    </row>
    <row r="7931">
      <c r="A7931" t="inlineStr">
        <is>
          <t>git-semver</t>
        </is>
      </c>
      <c r="B7931" t="inlineStr">
        <is>
          <t>3beedaafd2557d5c8ba19e7db3810da07fb07d9d</t>
        </is>
      </c>
      <c r="C7931" t="inlineStr">
        <is>
          <t>2017-11-01 11:17:02+00:00</t>
        </is>
      </c>
      <c r="D7931" t="inlineStr">
        <is>
          <t>add</t>
        </is>
      </c>
      <c r="E7931" t="inlineStr">
        <is>
          <t>smmap2</t>
        </is>
      </c>
      <c r="F7931">
        <f>=2.0.3</f>
        <v/>
      </c>
      <c r="G7931" t="inlineStr"/>
      <c r="H7931" t="inlineStr"/>
    </row>
    <row r="7932">
      <c r="A7932" t="inlineStr">
        <is>
          <t>git-semver</t>
        </is>
      </c>
      <c r="B7932" t="inlineStr">
        <is>
          <t>4187a2fec8de8db0c5b240984e7bca0c23edf948</t>
        </is>
      </c>
      <c r="C7932" t="inlineStr">
        <is>
          <t>2018-03-28 06:52:25+00:00</t>
        </is>
      </c>
      <c r="D7932" t="inlineStr">
        <is>
          <t>verchange</t>
        </is>
      </c>
      <c r="E7932" t="inlineStr">
        <is>
          <t>gitpython</t>
        </is>
      </c>
      <c r="F7932">
        <f>=2.1.9</f>
        <v/>
      </c>
      <c r="G7932" t="inlineStr">
        <is>
          <t>gitpython</t>
        </is>
      </c>
      <c r="H7932">
        <f>=2.1.7</f>
        <v/>
      </c>
    </row>
    <row r="7933">
      <c r="A7933" t="inlineStr">
        <is>
          <t>git-semver</t>
        </is>
      </c>
      <c r="B7933" t="inlineStr">
        <is>
          <t>bf979d6802247e12ed38b05ebdb89834b3d9347a</t>
        </is>
      </c>
      <c r="C7933" t="inlineStr">
        <is>
          <t>2019-06-30 07:21:56+00:00</t>
        </is>
      </c>
      <c r="D7933" t="inlineStr">
        <is>
          <t>verchange</t>
        </is>
      </c>
      <c r="E7933" t="inlineStr">
        <is>
          <t>gitpython</t>
        </is>
      </c>
      <c r="F7933">
        <f>=2.1.11</f>
        <v/>
      </c>
      <c r="G7933" t="inlineStr">
        <is>
          <t>gitpython</t>
        </is>
      </c>
      <c r="H7933">
        <f>=2.1.9</f>
        <v/>
      </c>
    </row>
    <row r="7934">
      <c r="A7934" t="inlineStr">
        <is>
          <t>git-semver</t>
        </is>
      </c>
      <c r="B7934" t="inlineStr">
        <is>
          <t>bf979d6802247e12ed38b05ebdb89834b3d9347a</t>
        </is>
      </c>
      <c r="C7934" t="inlineStr">
        <is>
          <t>2019-06-30 07:21:56+00:00</t>
        </is>
      </c>
      <c r="D7934" t="inlineStr">
        <is>
          <t>verchange</t>
        </is>
      </c>
      <c r="E7934" t="inlineStr">
        <is>
          <t>gitdb2</t>
        </is>
      </c>
      <c r="F7934">
        <f>=2.0.5</f>
        <v/>
      </c>
      <c r="G7934" t="inlineStr">
        <is>
          <t>gitdb2</t>
        </is>
      </c>
      <c r="H7934">
        <f>=2.0.3</f>
        <v/>
      </c>
    </row>
    <row r="7935">
      <c r="A7935" t="inlineStr">
        <is>
          <t>git-semver</t>
        </is>
      </c>
      <c r="B7935" t="inlineStr">
        <is>
          <t>bf979d6802247e12ed38b05ebdb89834b3d9347a</t>
        </is>
      </c>
      <c r="C7935" t="inlineStr">
        <is>
          <t>2019-06-30 07:21:56+00:00</t>
        </is>
      </c>
      <c r="D7935" t="inlineStr">
        <is>
          <t>verchange</t>
        </is>
      </c>
      <c r="E7935" t="inlineStr">
        <is>
          <t>smmap2</t>
        </is>
      </c>
      <c r="F7935">
        <f>=2.0.5</f>
        <v/>
      </c>
      <c r="G7935" t="inlineStr">
        <is>
          <t>smmap2</t>
        </is>
      </c>
      <c r="H7935">
        <f>=2.0.3</f>
        <v/>
      </c>
    </row>
    <row r="7936">
      <c r="A7936" t="inlineStr">
        <is>
          <t>git-semver</t>
        </is>
      </c>
      <c r="B7936" t="inlineStr">
        <is>
          <t>3bdcfef1b83ff1ac9ce3322f0cddf21906a41fef</t>
        </is>
      </c>
      <c r="C7936" t="inlineStr">
        <is>
          <t>2019-09-10 14:40:55+00:00</t>
        </is>
      </c>
      <c r="D7936" t="inlineStr">
        <is>
          <t>verchange</t>
        </is>
      </c>
      <c r="E7936" t="inlineStr">
        <is>
          <t>gitpython</t>
        </is>
      </c>
      <c r="F7936">
        <f>=2.1.14</f>
        <v/>
      </c>
      <c r="G7936" t="inlineStr">
        <is>
          <t>gitpython</t>
        </is>
      </c>
      <c r="H7936">
        <f>=2.1.11</f>
        <v/>
      </c>
    </row>
    <row r="7937">
      <c r="A7937" t="inlineStr">
        <is>
          <t>git-semver</t>
        </is>
      </c>
      <c r="B7937" t="inlineStr">
        <is>
          <t>3bdcfef1b83ff1ac9ce3322f0cddf21906a41fef</t>
        </is>
      </c>
      <c r="C7937" t="inlineStr">
        <is>
          <t>2019-09-10 14:40:55+00:00</t>
        </is>
      </c>
      <c r="D7937" t="inlineStr">
        <is>
          <t>verchange</t>
        </is>
      </c>
      <c r="E7937" t="inlineStr">
        <is>
          <t>semantic-version</t>
        </is>
      </c>
      <c r="F7937">
        <f>=2.8.2</f>
        <v/>
      </c>
      <c r="G7937" t="inlineStr">
        <is>
          <t>semantic-version</t>
        </is>
      </c>
      <c r="H7937">
        <f>=2.6.0</f>
        <v/>
      </c>
    </row>
    <row r="7938">
      <c r="A7938" t="inlineStr">
        <is>
          <t>git-semver</t>
        </is>
      </c>
      <c r="B7938" t="inlineStr">
        <is>
          <t>59140dcaa9390ec03ca30f5a75181056ee8d5e6a</t>
        </is>
      </c>
      <c r="C7938" t="inlineStr">
        <is>
          <t>2020-04-04 17:31:03+00:00</t>
        </is>
      </c>
      <c r="D7938" t="inlineStr">
        <is>
          <t>verchange</t>
        </is>
      </c>
      <c r="E7938" t="inlineStr">
        <is>
          <t>gitpython</t>
        </is>
      </c>
      <c r="F7938">
        <f>=3.1.0</f>
        <v/>
      </c>
      <c r="G7938" t="inlineStr">
        <is>
          <t>gitpython</t>
        </is>
      </c>
      <c r="H7938">
        <f>=2.1.14</f>
        <v/>
      </c>
    </row>
    <row r="7939">
      <c r="A7939" t="inlineStr">
        <is>
          <t>git-semver</t>
        </is>
      </c>
      <c r="B7939" t="inlineStr">
        <is>
          <t>59140dcaa9390ec03ca30f5a75181056ee8d5e6a</t>
        </is>
      </c>
      <c r="C7939" t="inlineStr">
        <is>
          <t>2020-04-04 17:31:03+00:00</t>
        </is>
      </c>
      <c r="D7939" t="inlineStr">
        <is>
          <t>verchange</t>
        </is>
      </c>
      <c r="E7939" t="inlineStr">
        <is>
          <t>semantic-version</t>
        </is>
      </c>
      <c r="F7939">
        <f>=2.6.0</f>
        <v/>
      </c>
      <c r="G7939" t="inlineStr">
        <is>
          <t>semantic-version</t>
        </is>
      </c>
      <c r="H7939">
        <f>=2.8.2</f>
        <v/>
      </c>
    </row>
    <row r="7940">
      <c r="A7940" t="inlineStr">
        <is>
          <t>git-semver</t>
        </is>
      </c>
      <c r="B7940" t="inlineStr">
        <is>
          <t>59140dcaa9390ec03ca30f5a75181056ee8d5e6a</t>
        </is>
      </c>
      <c r="C7940" t="inlineStr">
        <is>
          <t>2020-04-04 17:31:03+00:00</t>
        </is>
      </c>
      <c r="D7940" t="inlineStr">
        <is>
          <t>add</t>
        </is>
      </c>
      <c r="E7940" t="inlineStr">
        <is>
          <t>gitdb</t>
        </is>
      </c>
      <c r="F7940">
        <f>=4.0.2</f>
        <v/>
      </c>
      <c r="G7940" t="inlineStr"/>
      <c r="H7940" t="inlineStr"/>
    </row>
    <row r="7941">
      <c r="A7941" t="inlineStr">
        <is>
          <t>git-semver</t>
        </is>
      </c>
      <c r="B7941" t="inlineStr">
        <is>
          <t>59140dcaa9390ec03ca30f5a75181056ee8d5e6a</t>
        </is>
      </c>
      <c r="C7941" t="inlineStr">
        <is>
          <t>2020-04-04 17:31:03+00:00</t>
        </is>
      </c>
      <c r="D7941" t="inlineStr">
        <is>
          <t>add</t>
        </is>
      </c>
      <c r="E7941" t="inlineStr">
        <is>
          <t>smmap</t>
        </is>
      </c>
      <c r="F7941">
        <f>=3.0.1</f>
        <v/>
      </c>
      <c r="G7941" t="inlineStr"/>
      <c r="H7941" t="inlineStr"/>
    </row>
    <row r="7942">
      <c r="A7942" t="inlineStr">
        <is>
          <t>git-semver</t>
        </is>
      </c>
      <c r="B7942" t="inlineStr">
        <is>
          <t>59140dcaa9390ec03ca30f5a75181056ee8d5e6a</t>
        </is>
      </c>
      <c r="C7942" t="inlineStr">
        <is>
          <t>2020-04-04 17:31:03+00:00</t>
        </is>
      </c>
      <c r="D7942" t="inlineStr">
        <is>
          <t>rem</t>
        </is>
      </c>
      <c r="E7942" t="inlineStr"/>
      <c r="F7942" t="inlineStr"/>
      <c r="G7942" t="inlineStr">
        <is>
          <t>gitdb2</t>
        </is>
      </c>
      <c r="H7942">
        <f>=2.0.5</f>
        <v/>
      </c>
    </row>
    <row r="7943">
      <c r="A7943" t="inlineStr">
        <is>
          <t>git-semver</t>
        </is>
      </c>
      <c r="B7943" t="inlineStr">
        <is>
          <t>59140dcaa9390ec03ca30f5a75181056ee8d5e6a</t>
        </is>
      </c>
      <c r="C7943" t="inlineStr">
        <is>
          <t>2020-04-04 17:31:03+00:00</t>
        </is>
      </c>
      <c r="D7943" t="inlineStr">
        <is>
          <t>rem</t>
        </is>
      </c>
      <c r="E7943" t="inlineStr"/>
      <c r="F7943" t="inlineStr"/>
      <c r="G7943" t="inlineStr">
        <is>
          <t>smmap2</t>
        </is>
      </c>
      <c r="H7943">
        <f>=2.0.5</f>
        <v/>
      </c>
    </row>
    <row r="7944">
      <c r="A7944" t="inlineStr">
        <is>
          <t>gsh</t>
        </is>
      </c>
      <c r="B7944" t="inlineStr">
        <is>
          <t>35009d5e6ec35cbbccf48a3416933c64864ed151</t>
        </is>
      </c>
      <c r="C7944" t="inlineStr">
        <is>
          <t>2014-01-13 22:30:42+00:00</t>
        </is>
      </c>
      <c r="D7944" t="inlineStr">
        <is>
          <t>rem</t>
        </is>
      </c>
      <c r="E7944" t="inlineStr"/>
      <c r="F7944" t="inlineStr"/>
      <c r="G7944" t="inlineStr">
        <is>
          <t>argparse</t>
        </is>
      </c>
      <c r="H7944">
        <f>=1.2.1</f>
        <v/>
      </c>
    </row>
    <row r="7945">
      <c r="A7945" t="inlineStr">
        <is>
          <t>scylla</t>
        </is>
      </c>
      <c r="B7945" t="inlineStr">
        <is>
          <t>50a7a60656acdc5303dff308cc14fdd07133a01e</t>
        </is>
      </c>
      <c r="C7945" t="inlineStr">
        <is>
          <t>2018-05-22 18:09:05+00:00</t>
        </is>
      </c>
      <c r="D7945" t="inlineStr">
        <is>
          <t>verchange</t>
        </is>
      </c>
      <c r="E7945" t="inlineStr">
        <is>
          <t>six</t>
        </is>
      </c>
      <c r="F7945">
        <f>=1.11.0</f>
        <v/>
      </c>
      <c r="G7945" t="inlineStr">
        <is>
          <t>six</t>
        </is>
      </c>
      <c r="H7945">
        <f>=1.11.0</f>
        <v/>
      </c>
    </row>
    <row r="7946">
      <c r="A7946" t="inlineStr">
        <is>
          <t>scylla</t>
        </is>
      </c>
      <c r="B7946" t="inlineStr">
        <is>
          <t>50a7a60656acdc5303dff308cc14fdd07133a01e</t>
        </is>
      </c>
      <c r="C7946" t="inlineStr">
        <is>
          <t>2018-05-22 18:09:05+00:00</t>
        </is>
      </c>
      <c r="D7946" t="inlineStr">
        <is>
          <t>verchange</t>
        </is>
      </c>
      <c r="E7946" t="inlineStr">
        <is>
          <t>sanic</t>
        </is>
      </c>
      <c r="F7946">
        <f>=0.7.0</f>
        <v/>
      </c>
      <c r="G7946" t="inlineStr">
        <is>
          <t>sanic</t>
        </is>
      </c>
      <c r="H7946">
        <f>=0.7.0</f>
        <v/>
      </c>
    </row>
    <row r="7947">
      <c r="A7947" t="inlineStr">
        <is>
          <t>scylla</t>
        </is>
      </c>
      <c r="B7947" t="inlineStr">
        <is>
          <t>50a7a60656acdc5303dff308cc14fdd07133a01e</t>
        </is>
      </c>
      <c r="C7947" t="inlineStr">
        <is>
          <t>2018-05-22 18:09:05+00:00</t>
        </is>
      </c>
      <c r="D7947" t="inlineStr">
        <is>
          <t>verchange</t>
        </is>
      </c>
      <c r="E7947" t="inlineStr">
        <is>
          <t>peewee</t>
        </is>
      </c>
      <c r="F7947">
        <f>=3.2.2</f>
        <v/>
      </c>
      <c r="G7947" t="inlineStr">
        <is>
          <t>peewee</t>
        </is>
      </c>
      <c r="H7947">
        <f>=3.2.2</f>
        <v/>
      </c>
    </row>
    <row r="7948">
      <c r="A7948" t="inlineStr">
        <is>
          <t>scylla</t>
        </is>
      </c>
      <c r="B7948" t="inlineStr">
        <is>
          <t>50a7a60656acdc5303dff308cc14fdd07133a01e</t>
        </is>
      </c>
      <c r="C7948" t="inlineStr">
        <is>
          <t>2018-05-22 18:09:05+00:00</t>
        </is>
      </c>
      <c r="D7948" t="inlineStr">
        <is>
          <t>add</t>
        </is>
      </c>
      <c r="E7948" t="inlineStr">
        <is>
          <t>sanic-cors</t>
        </is>
      </c>
      <c r="F7948">
        <f>=0.9.3</f>
        <v/>
      </c>
      <c r="G7948" t="inlineStr"/>
      <c r="H7948" t="inlineStr"/>
    </row>
    <row r="7949">
      <c r="A7949" t="inlineStr">
        <is>
          <t>scylla</t>
        </is>
      </c>
      <c r="B7949" t="inlineStr">
        <is>
          <t>50a7a60656acdc5303dff308cc14fdd07133a01e</t>
        </is>
      </c>
      <c r="C7949" t="inlineStr">
        <is>
          <t>2018-05-22 18:09:05+00:00</t>
        </is>
      </c>
      <c r="D7949" t="inlineStr">
        <is>
          <t>add</t>
        </is>
      </c>
      <c r="E7949" t="inlineStr">
        <is>
          <t>schedule</t>
        </is>
      </c>
      <c r="F7949">
        <f>=0.5.0</f>
        <v/>
      </c>
      <c r="G7949" t="inlineStr"/>
      <c r="H7949" t="inlineStr"/>
    </row>
    <row r="7950">
      <c r="A7950" t="inlineStr">
        <is>
          <t>scylla</t>
        </is>
      </c>
      <c r="B7950" t="inlineStr">
        <is>
          <t>9fec6f349aaf10c0682b3d0886e034f1569dccdb</t>
        </is>
      </c>
      <c r="C7950" t="inlineStr">
        <is>
          <t>2018-05-25 18:17:47+00:00</t>
        </is>
      </c>
      <c r="D7950" t="inlineStr">
        <is>
          <t>add</t>
        </is>
      </c>
      <c r="E7950" t="inlineStr">
        <is>
          <t>pyppeteer</t>
        </is>
      </c>
      <c r="F7950">
        <f>=0.0.17</f>
        <v/>
      </c>
      <c r="G7950" t="inlineStr"/>
      <c r="H7950" t="inlineStr"/>
    </row>
    <row r="7951">
      <c r="A7951" t="inlineStr">
        <is>
          <t>scylla</t>
        </is>
      </c>
      <c r="B7951" t="inlineStr">
        <is>
          <t>aa5133d7c6d565c95651fc75b26ad605da0982cd</t>
        </is>
      </c>
      <c r="C7951" t="inlineStr">
        <is>
          <t>2018-12-26 13:26:43+00:00</t>
        </is>
      </c>
      <c r="D7951" t="inlineStr">
        <is>
          <t>verchange</t>
        </is>
      </c>
      <c r="E7951" t="inlineStr">
        <is>
          <t>requests</t>
        </is>
      </c>
      <c r="F7951">
        <f>=2.21.0</f>
        <v/>
      </c>
      <c r="G7951" t="inlineStr">
        <is>
          <t>requests</t>
        </is>
      </c>
      <c r="H7951">
        <f>=2.18.4</f>
        <v/>
      </c>
    </row>
    <row r="7952">
      <c r="A7952" t="inlineStr">
        <is>
          <t>scylla</t>
        </is>
      </c>
      <c r="B7952" t="inlineStr">
        <is>
          <t>aa5133d7c6d565c95651fc75b26ad605da0982cd</t>
        </is>
      </c>
      <c r="C7952" t="inlineStr">
        <is>
          <t>2018-12-26 13:26:43+00:00</t>
        </is>
      </c>
      <c r="D7952" t="inlineStr">
        <is>
          <t>verchange</t>
        </is>
      </c>
      <c r="E7952" t="inlineStr">
        <is>
          <t>pyppeteer</t>
        </is>
      </c>
      <c r="F7952">
        <f>=0.0.25</f>
        <v/>
      </c>
      <c r="G7952" t="inlineStr">
        <is>
          <t>pyppeteer</t>
        </is>
      </c>
      <c r="H7952">
        <f>=0.0.17</f>
        <v/>
      </c>
    </row>
    <row r="7953">
      <c r="A7953" t="inlineStr">
        <is>
          <t>scylla</t>
        </is>
      </c>
      <c r="B7953" t="inlineStr">
        <is>
          <t>aa5133d7c6d565c95651fc75b26ad605da0982cd</t>
        </is>
      </c>
      <c r="C7953" t="inlineStr">
        <is>
          <t>2018-12-26 13:26:43+00:00</t>
        </is>
      </c>
      <c r="D7953" t="inlineStr">
        <is>
          <t>verchange</t>
        </is>
      </c>
      <c r="E7953" t="inlineStr">
        <is>
          <t>sanic</t>
        </is>
      </c>
      <c r="F7953">
        <f>=0.8.1</f>
        <v/>
      </c>
      <c r="G7953" t="inlineStr">
        <is>
          <t>sanic</t>
        </is>
      </c>
      <c r="H7953">
        <f>=0.7.0</f>
        <v/>
      </c>
    </row>
    <row r="7954">
      <c r="A7954" t="inlineStr">
        <is>
          <t>scylla</t>
        </is>
      </c>
      <c r="B7954" t="inlineStr">
        <is>
          <t>aa5133d7c6d565c95651fc75b26ad605da0982cd</t>
        </is>
      </c>
      <c r="C7954" t="inlineStr">
        <is>
          <t>2018-12-26 13:26:43+00:00</t>
        </is>
      </c>
      <c r="D7954" t="inlineStr">
        <is>
          <t>verchange</t>
        </is>
      </c>
      <c r="E7954" t="inlineStr">
        <is>
          <t>sanic-cors</t>
        </is>
      </c>
      <c r="F7954">
        <f>=0.9.5</f>
        <v/>
      </c>
      <c r="G7954" t="inlineStr">
        <is>
          <t>sanic-cors</t>
        </is>
      </c>
      <c r="H7954">
        <f>=0.9.3</f>
        <v/>
      </c>
    </row>
    <row r="7955">
      <c r="A7955" t="inlineStr">
        <is>
          <t>scylla</t>
        </is>
      </c>
      <c r="B7955" t="inlineStr">
        <is>
          <t>62b933e5bf0410547ed4a657a983f6157b363a97</t>
        </is>
      </c>
      <c r="C7955" t="inlineStr">
        <is>
          <t>2019-08-09 11:31:13+00:00</t>
        </is>
      </c>
      <c r="D7955" t="inlineStr">
        <is>
          <t>verchange</t>
        </is>
      </c>
      <c r="E7955" t="inlineStr">
        <is>
          <t>six</t>
        </is>
      </c>
      <c r="F7955">
        <f>=1.11.0</f>
        <v/>
      </c>
      <c r="G7955" t="inlineStr">
        <is>
          <t>six</t>
        </is>
      </c>
      <c r="H7955">
        <f>=1.11.0</f>
        <v/>
      </c>
    </row>
    <row r="7956">
      <c r="A7956" t="inlineStr">
        <is>
          <t>scylla</t>
        </is>
      </c>
      <c r="B7956" t="inlineStr">
        <is>
          <t>62b933e5bf0410547ed4a657a983f6157b363a97</t>
        </is>
      </c>
      <c r="C7956" t="inlineStr">
        <is>
          <t>2019-08-09 11:31:13+00:00</t>
        </is>
      </c>
      <c r="D7956" t="inlineStr">
        <is>
          <t>verchange</t>
        </is>
      </c>
      <c r="E7956" t="inlineStr">
        <is>
          <t>pyppeteer</t>
        </is>
      </c>
      <c r="F7956">
        <f>=0.0.25</f>
        <v/>
      </c>
      <c r="G7956" t="inlineStr">
        <is>
          <t>pyppeteer</t>
        </is>
      </c>
      <c r="H7956">
        <f>=0.0.25</f>
        <v/>
      </c>
    </row>
    <row r="7957">
      <c r="A7957" t="inlineStr">
        <is>
          <t>scylla</t>
        </is>
      </c>
      <c r="B7957" t="inlineStr">
        <is>
          <t>62b933e5bf0410547ed4a657a983f6157b363a97</t>
        </is>
      </c>
      <c r="C7957" t="inlineStr">
        <is>
          <t>2019-08-09 11:31:13+00:00</t>
        </is>
      </c>
      <c r="D7957" t="inlineStr">
        <is>
          <t>verchange</t>
        </is>
      </c>
      <c r="E7957" t="inlineStr">
        <is>
          <t>sanic-cors</t>
        </is>
      </c>
      <c r="F7957">
        <f>=0.9.7</f>
        <v/>
      </c>
      <c r="G7957" t="inlineStr">
        <is>
          <t>sanic-cors</t>
        </is>
      </c>
      <c r="H7957">
        <f>=0.9.5</f>
        <v/>
      </c>
    </row>
    <row r="7958">
      <c r="A7958" t="inlineStr">
        <is>
          <t>scylla</t>
        </is>
      </c>
      <c r="B7958" t="inlineStr">
        <is>
          <t>62b933e5bf0410547ed4a657a983f6157b363a97</t>
        </is>
      </c>
      <c r="C7958" t="inlineStr">
        <is>
          <t>2019-08-09 11:31:13+00:00</t>
        </is>
      </c>
      <c r="D7958" t="inlineStr">
        <is>
          <t>verchange</t>
        </is>
      </c>
      <c r="E7958" t="inlineStr">
        <is>
          <t>requests</t>
        </is>
      </c>
      <c r="F7958">
        <f>=2.22.0</f>
        <v/>
      </c>
      <c r="G7958" t="inlineStr">
        <is>
          <t>requests</t>
        </is>
      </c>
      <c r="H7958">
        <f>=2.21.0</f>
        <v/>
      </c>
    </row>
    <row r="7959">
      <c r="A7959" t="inlineStr">
        <is>
          <t>scylla</t>
        </is>
      </c>
      <c r="B7959" t="inlineStr">
        <is>
          <t>62b933e5bf0410547ed4a657a983f6157b363a97</t>
        </is>
      </c>
      <c r="C7959" t="inlineStr">
        <is>
          <t>2019-08-09 11:31:13+00:00</t>
        </is>
      </c>
      <c r="D7959" t="inlineStr">
        <is>
          <t>verchange</t>
        </is>
      </c>
      <c r="E7959" t="inlineStr">
        <is>
          <t>sanic</t>
        </is>
      </c>
      <c r="F7959">
        <f>=18.12.0</f>
        <v/>
      </c>
      <c r="G7959" t="inlineStr">
        <is>
          <t>sanic</t>
        </is>
      </c>
      <c r="H7959">
        <f>=0.8.1</f>
        <v/>
      </c>
    </row>
    <row r="7960">
      <c r="A7960" t="inlineStr">
        <is>
          <t>scylla</t>
        </is>
      </c>
      <c r="B7960" t="inlineStr">
        <is>
          <t>aa64d89703ff2d4772dc2d433ed24ded2b42b024</t>
        </is>
      </c>
      <c r="C7960" t="inlineStr">
        <is>
          <t>2019-08-25 06:15:22+00:00</t>
        </is>
      </c>
      <c r="D7960" t="inlineStr">
        <is>
          <t>verchange</t>
        </is>
      </c>
      <c r="E7960" t="inlineStr">
        <is>
          <t>sanic</t>
        </is>
      </c>
      <c r="F7960">
        <f>=19.6.3</f>
        <v/>
      </c>
      <c r="G7960" t="inlineStr">
        <is>
          <t>sanic</t>
        </is>
      </c>
      <c r="H7960">
        <f>=18.12.0</f>
        <v/>
      </c>
    </row>
    <row r="7961">
      <c r="A7961" t="inlineStr">
        <is>
          <t>scylla</t>
        </is>
      </c>
      <c r="B7961" t="inlineStr">
        <is>
          <t>aa64d89703ff2d4772dc2d433ed24ded2b42b024</t>
        </is>
      </c>
      <c r="C7961" t="inlineStr">
        <is>
          <t>2019-08-25 06:15:22+00:00</t>
        </is>
      </c>
      <c r="D7961" t="inlineStr">
        <is>
          <t>verchange</t>
        </is>
      </c>
      <c r="E7961" t="inlineStr">
        <is>
          <t>sanic-cors</t>
        </is>
      </c>
      <c r="F7961">
        <f>=0.9.9</f>
        <v/>
      </c>
      <c r="G7961" t="inlineStr">
        <is>
          <t>sanic-cors</t>
        </is>
      </c>
      <c r="H7961">
        <f>=0.9.7</f>
        <v/>
      </c>
    </row>
    <row r="7962">
      <c r="A7962" t="inlineStr">
        <is>
          <t>icon-sdk-python</t>
        </is>
      </c>
      <c r="B7962" t="inlineStr">
        <is>
          <t>bcd7f4d75e8a3f7d18ed8d40efddc2086af83c1e</t>
        </is>
      </c>
      <c r="C7962" t="inlineStr">
        <is>
          <t>2019-06-25 08:33:13+00:00</t>
        </is>
      </c>
      <c r="D7962" t="inlineStr">
        <is>
          <t>verchange</t>
        </is>
      </c>
      <c r="E7962" t="inlineStr">
        <is>
          <t>requests</t>
        </is>
      </c>
      <c r="F7962" t="inlineStr">
        <is>
          <t>&gt;=2.20.0</t>
        </is>
      </c>
      <c r="G7962" t="inlineStr">
        <is>
          <t>requests</t>
        </is>
      </c>
      <c r="H7962">
        <f>=2.19.1</f>
        <v/>
      </c>
    </row>
    <row r="7963">
      <c r="A7963" t="inlineStr">
        <is>
          <t>icon-sdk-python</t>
        </is>
      </c>
      <c r="B7963" t="inlineStr">
        <is>
          <t>5435ec2fc44eb486fcae6ded0735c6e8b190bf36</t>
        </is>
      </c>
      <c r="C7963" t="inlineStr">
        <is>
          <t>2019-06-25 09:26:38+00:00</t>
        </is>
      </c>
      <c r="D7963" t="inlineStr">
        <is>
          <t>verchange</t>
        </is>
      </c>
      <c r="E7963" t="inlineStr">
        <is>
          <t>requests</t>
        </is>
      </c>
      <c r="F7963" t="inlineStr">
        <is>
          <t>&gt;=2.20.0</t>
        </is>
      </c>
      <c r="G7963" t="inlineStr">
        <is>
          <t>requests</t>
        </is>
      </c>
      <c r="H7963">
        <f>=2.19.1</f>
        <v/>
      </c>
    </row>
    <row r="7964">
      <c r="A7964" t="inlineStr">
        <is>
          <t>icon-sdk-python</t>
        </is>
      </c>
      <c r="B7964" t="inlineStr">
        <is>
          <t>9118e44cf9f59077a04c984009dc239a98531e96</t>
        </is>
      </c>
      <c r="C7964" t="inlineStr">
        <is>
          <t>2019-06-25 09:27:36+00:00</t>
        </is>
      </c>
      <c r="D7964" t="inlineStr">
        <is>
          <t>verchange</t>
        </is>
      </c>
      <c r="E7964" t="inlineStr">
        <is>
          <t>requests</t>
        </is>
      </c>
      <c r="F7964" t="inlineStr">
        <is>
          <t>&gt;=2.20.0</t>
        </is>
      </c>
      <c r="G7964" t="inlineStr">
        <is>
          <t>requests</t>
        </is>
      </c>
      <c r="H7964">
        <f>=2.19.1</f>
        <v/>
      </c>
    </row>
    <row r="7965">
      <c r="A7965" t="inlineStr">
        <is>
          <t>icon-sdk-python</t>
        </is>
      </c>
      <c r="B7965" t="inlineStr">
        <is>
          <t>33c7cf158f28e378b4b9f4168695a149b21d23fc</t>
        </is>
      </c>
      <c r="C7965" t="inlineStr">
        <is>
          <t>2019-06-25 09:29:27+00:00</t>
        </is>
      </c>
      <c r="D7965" t="inlineStr">
        <is>
          <t>verchange</t>
        </is>
      </c>
      <c r="E7965" t="inlineStr">
        <is>
          <t>requests</t>
        </is>
      </c>
      <c r="F7965" t="inlineStr">
        <is>
          <t>&gt;=2.20.0</t>
        </is>
      </c>
      <c r="G7965" t="inlineStr">
        <is>
          <t>requests</t>
        </is>
      </c>
      <c r="H7965">
        <f>=2.19.1</f>
        <v/>
      </c>
    </row>
    <row r="7966">
      <c r="A7966" t="inlineStr">
        <is>
          <t>icon-sdk-python</t>
        </is>
      </c>
      <c r="B7966" t="inlineStr">
        <is>
          <t>f10c650ffeaed0f7c3bad8c24452154b2902ccb5</t>
        </is>
      </c>
      <c r="C7966" t="inlineStr">
        <is>
          <t>2019-06-25 09:30:49+00:00</t>
        </is>
      </c>
      <c r="D7966" t="inlineStr">
        <is>
          <t>verchange</t>
        </is>
      </c>
      <c r="E7966" t="inlineStr">
        <is>
          <t>requests</t>
        </is>
      </c>
      <c r="F7966" t="inlineStr">
        <is>
          <t>&gt;=2.20.0</t>
        </is>
      </c>
      <c r="G7966" t="inlineStr">
        <is>
          <t>requests</t>
        </is>
      </c>
      <c r="H7966">
        <f>=2.19.1</f>
        <v/>
      </c>
    </row>
    <row r="7967">
      <c r="A7967" t="inlineStr">
        <is>
          <t>icon-sdk-python</t>
        </is>
      </c>
      <c r="B7967" t="inlineStr">
        <is>
          <t>2b674fa24ec6044bda81ddee73375c112970b1df</t>
        </is>
      </c>
      <c r="C7967" t="inlineStr">
        <is>
          <t>2019-06-25 09:32:58+00:00</t>
        </is>
      </c>
      <c r="D7967" t="inlineStr">
        <is>
          <t>verchange</t>
        </is>
      </c>
      <c r="E7967" t="inlineStr">
        <is>
          <t>requests</t>
        </is>
      </c>
      <c r="F7967" t="inlineStr">
        <is>
          <t>&gt;=2.20.0</t>
        </is>
      </c>
      <c r="G7967" t="inlineStr">
        <is>
          <t>requests</t>
        </is>
      </c>
      <c r="H7967">
        <f>=2.19.1</f>
        <v/>
      </c>
    </row>
    <row r="7968">
      <c r="A7968" t="inlineStr">
        <is>
          <t>icon-sdk-python</t>
        </is>
      </c>
      <c r="B7968" t="inlineStr">
        <is>
          <t>03bd3ae53f1aa287e893a79af341656a7d02fdcc</t>
        </is>
      </c>
      <c r="C7968" t="inlineStr">
        <is>
          <t>2020-04-07 07:51:31+00:00</t>
        </is>
      </c>
      <c r="D7968" t="inlineStr">
        <is>
          <t>verchange</t>
        </is>
      </c>
      <c r="E7968" t="inlineStr">
        <is>
          <t>requests</t>
        </is>
      </c>
      <c r="F7968" t="inlineStr">
        <is>
          <t>~=2.23.0</t>
        </is>
      </c>
      <c r="G7968" t="inlineStr">
        <is>
          <t>requests</t>
        </is>
      </c>
      <c r="H7968" t="inlineStr">
        <is>
          <t>&gt;=2.20.0</t>
        </is>
      </c>
    </row>
    <row r="7969">
      <c r="A7969" t="inlineStr">
        <is>
          <t>icon-sdk-python</t>
        </is>
      </c>
      <c r="B7969" t="inlineStr">
        <is>
          <t>03bd3ae53f1aa287e893a79af341656a7d02fdcc</t>
        </is>
      </c>
      <c r="C7969" t="inlineStr">
        <is>
          <t>2020-04-07 07:51:31+00:00</t>
        </is>
      </c>
      <c r="D7969" t="inlineStr">
        <is>
          <t>verchange</t>
        </is>
      </c>
      <c r="E7969" t="inlineStr">
        <is>
          <t>multipledispatch</t>
        </is>
      </c>
      <c r="F7969" t="inlineStr">
        <is>
          <t>~=0.6.0</t>
        </is>
      </c>
      <c r="G7969" t="inlineStr">
        <is>
          <t>multipledispatch</t>
        </is>
      </c>
      <c r="H7969">
        <f>=0.5.0</f>
        <v/>
      </c>
    </row>
    <row r="7970">
      <c r="A7970" t="inlineStr">
        <is>
          <t>icon-sdk-python</t>
        </is>
      </c>
      <c r="B7970" t="inlineStr">
        <is>
          <t>03bd3ae53f1aa287e893a79af341656a7d02fdcc</t>
        </is>
      </c>
      <c r="C7970" t="inlineStr">
        <is>
          <t>2020-04-07 07:51:31+00:00</t>
        </is>
      </c>
      <c r="D7970" t="inlineStr">
        <is>
          <t>verchange</t>
        </is>
      </c>
      <c r="E7970" t="inlineStr">
        <is>
          <t>eth-keyfile</t>
        </is>
      </c>
      <c r="F7970" t="inlineStr">
        <is>
          <t>~=0.5.1</t>
        </is>
      </c>
      <c r="G7970" t="inlineStr">
        <is>
          <t>eth-keyfile</t>
        </is>
      </c>
      <c r="H7970">
        <f>=0.5.1</f>
        <v/>
      </c>
    </row>
    <row r="7971">
      <c r="A7971" t="inlineStr">
        <is>
          <t>icon-sdk-python</t>
        </is>
      </c>
      <c r="B7971" t="inlineStr">
        <is>
          <t>03bd3ae53f1aa287e893a79af341656a7d02fdcc</t>
        </is>
      </c>
      <c r="C7971" t="inlineStr">
        <is>
          <t>2020-04-07 07:51:31+00:00</t>
        </is>
      </c>
      <c r="D7971" t="inlineStr">
        <is>
          <t>add</t>
        </is>
      </c>
      <c r="E7971" t="inlineStr">
        <is>
          <t>coincurve</t>
        </is>
      </c>
      <c r="F7971" t="inlineStr">
        <is>
          <t>~=13.0.0</t>
        </is>
      </c>
      <c r="G7971" t="inlineStr"/>
      <c r="H7971" t="inlineStr"/>
    </row>
    <row r="7972">
      <c r="A7972" t="inlineStr">
        <is>
          <t>icon-sdk-python</t>
        </is>
      </c>
      <c r="B7972" t="inlineStr">
        <is>
          <t>03bd3ae53f1aa287e893a79af341656a7d02fdcc</t>
        </is>
      </c>
      <c r="C7972" t="inlineStr">
        <is>
          <t>2020-04-07 07:51:31+00:00</t>
        </is>
      </c>
      <c r="D7972" t="inlineStr">
        <is>
          <t>rem</t>
        </is>
      </c>
      <c r="E7972" t="inlineStr"/>
      <c r="F7972" t="inlineStr"/>
      <c r="G7972" t="inlineStr">
        <is>
          <t>secp256k1</t>
        </is>
      </c>
      <c r="H7972">
        <f>=0.13.2</f>
        <v/>
      </c>
    </row>
    <row r="7973">
      <c r="A7973" t="inlineStr">
        <is>
          <t>icon-sdk-python</t>
        </is>
      </c>
      <c r="B7973" t="inlineStr">
        <is>
          <t>c1f0e77b1779fa554bb1aa5778cf48305471cf93</t>
        </is>
      </c>
      <c r="C7973" t="inlineStr">
        <is>
          <t>2020-04-08 09:52:42+00:00</t>
        </is>
      </c>
      <c r="D7973" t="inlineStr">
        <is>
          <t>verchange</t>
        </is>
      </c>
      <c r="E7973" t="inlineStr">
        <is>
          <t>requests</t>
        </is>
      </c>
      <c r="F7973" t="inlineStr">
        <is>
          <t>&gt;=2.20.0</t>
        </is>
      </c>
      <c r="G7973" t="inlineStr">
        <is>
          <t>requests</t>
        </is>
      </c>
      <c r="H7973" t="inlineStr">
        <is>
          <t>~=2.23.0</t>
        </is>
      </c>
    </row>
    <row r="7974">
      <c r="A7974" t="inlineStr">
        <is>
          <t>kenchi</t>
        </is>
      </c>
      <c r="B7974" t="inlineStr">
        <is>
          <t>562a1e4ef88837af6aec8c397e8df0c29ff2d0de</t>
        </is>
      </c>
      <c r="C7974" t="inlineStr">
        <is>
          <t>2017-07-02 12:52:29+00:00</t>
        </is>
      </c>
      <c r="D7974" t="inlineStr">
        <is>
          <t>add</t>
        </is>
      </c>
      <c r="E7974" t="inlineStr">
        <is>
          <t>numpy</t>
        </is>
      </c>
      <c r="F7974" t="inlineStr">
        <is>
          <t>&gt;=1.12.1</t>
        </is>
      </c>
      <c r="G7974" t="inlineStr"/>
      <c r="H7974" t="inlineStr"/>
    </row>
    <row r="7975">
      <c r="A7975" t="inlineStr">
        <is>
          <t>kenchi</t>
        </is>
      </c>
      <c r="B7975" t="inlineStr">
        <is>
          <t>562a1e4ef88837af6aec8c397e8df0c29ff2d0de</t>
        </is>
      </c>
      <c r="C7975" t="inlineStr">
        <is>
          <t>2017-07-02 12:52:29+00:00</t>
        </is>
      </c>
      <c r="D7975" t="inlineStr">
        <is>
          <t>add</t>
        </is>
      </c>
      <c r="E7975" t="inlineStr">
        <is>
          <t>scipy</t>
        </is>
      </c>
      <c r="F7975" t="inlineStr">
        <is>
          <t>&gt;=0.19.1</t>
        </is>
      </c>
      <c r="G7975" t="inlineStr"/>
      <c r="H7975" t="inlineStr"/>
    </row>
    <row r="7976">
      <c r="A7976" t="inlineStr">
        <is>
          <t>kenchi</t>
        </is>
      </c>
      <c r="B7976" t="inlineStr">
        <is>
          <t>562a1e4ef88837af6aec8c397e8df0c29ff2d0de</t>
        </is>
      </c>
      <c r="C7976" t="inlineStr">
        <is>
          <t>2017-07-02 12:52:29+00:00</t>
        </is>
      </c>
      <c r="D7976" t="inlineStr">
        <is>
          <t>add</t>
        </is>
      </c>
      <c r="E7976" t="inlineStr">
        <is>
          <t>scikit-learn</t>
        </is>
      </c>
      <c r="F7976" t="inlineStr">
        <is>
          <t>&gt;=0.18.1</t>
        </is>
      </c>
      <c r="G7976" t="inlineStr"/>
      <c r="H7976" t="inlineStr"/>
    </row>
    <row r="7977">
      <c r="A7977" t="inlineStr">
        <is>
          <t>kenchi</t>
        </is>
      </c>
      <c r="B7977" t="inlineStr">
        <is>
          <t>a2fcb5ab50008de0b7c40c182d773d5a9a3b278e</t>
        </is>
      </c>
      <c r="C7977" t="inlineStr">
        <is>
          <t>2017-08-21 14:35:46+00:00</t>
        </is>
      </c>
      <c r="D7977" t="inlineStr">
        <is>
          <t>verchange</t>
        </is>
      </c>
      <c r="E7977" t="inlineStr">
        <is>
          <t>scipy</t>
        </is>
      </c>
      <c r="F7977" t="inlineStr">
        <is>
          <t>&gt;=0.18.1</t>
        </is>
      </c>
      <c r="G7977" t="inlineStr">
        <is>
          <t>scipy</t>
        </is>
      </c>
      <c r="H7977" t="inlineStr">
        <is>
          <t>&gt;=0.19.1</t>
        </is>
      </c>
    </row>
    <row r="7978">
      <c r="A7978" t="inlineStr">
        <is>
          <t>kenchi</t>
        </is>
      </c>
      <c r="B7978" t="inlineStr">
        <is>
          <t>a2fcb5ab50008de0b7c40c182d773d5a9a3b278e</t>
        </is>
      </c>
      <c r="C7978" t="inlineStr">
        <is>
          <t>2017-08-21 14:35:46+00:00</t>
        </is>
      </c>
      <c r="D7978" t="inlineStr">
        <is>
          <t>verchange</t>
        </is>
      </c>
      <c r="E7978" t="inlineStr">
        <is>
          <t>numpy</t>
        </is>
      </c>
      <c r="F7978" t="inlineStr">
        <is>
          <t>&gt;=1.11.2</t>
        </is>
      </c>
      <c r="G7978" t="inlineStr">
        <is>
          <t>numpy</t>
        </is>
      </c>
      <c r="H7978" t="inlineStr">
        <is>
          <t>&gt;=1.12.1</t>
        </is>
      </c>
    </row>
    <row r="7979">
      <c r="A7979" t="inlineStr">
        <is>
          <t>kenchi</t>
        </is>
      </c>
      <c r="B7979" t="inlineStr">
        <is>
          <t>a2fcb5ab50008de0b7c40c182d773d5a9a3b278e</t>
        </is>
      </c>
      <c r="C7979" t="inlineStr">
        <is>
          <t>2017-08-21 14:35:46+00:00</t>
        </is>
      </c>
      <c r="D7979" t="inlineStr">
        <is>
          <t>verchange</t>
        </is>
      </c>
      <c r="E7979" t="inlineStr">
        <is>
          <t>scikit-learn</t>
        </is>
      </c>
      <c r="F7979" t="inlineStr">
        <is>
          <t>&gt;=0.18.0</t>
        </is>
      </c>
      <c r="G7979" t="inlineStr">
        <is>
          <t>scikit-learn</t>
        </is>
      </c>
      <c r="H7979" t="inlineStr">
        <is>
          <t>&gt;=0.18.1</t>
        </is>
      </c>
    </row>
    <row r="7980">
      <c r="A7980" t="inlineStr">
        <is>
          <t>kenchi</t>
        </is>
      </c>
      <c r="B7980" t="inlineStr">
        <is>
          <t>fc26adf3df5cdd359ffbed75dd36415cb3c9dc5e</t>
        </is>
      </c>
      <c r="C7980" t="inlineStr">
        <is>
          <t>2017-09-12 16:40:32+00:00</t>
        </is>
      </c>
      <c r="D7980" t="inlineStr">
        <is>
          <t>add</t>
        </is>
      </c>
      <c r="E7980" t="inlineStr">
        <is>
          <t>pandas</t>
        </is>
      </c>
      <c r="F7980" t="inlineStr">
        <is>
          <t>&gt;=0.20.3</t>
        </is>
      </c>
      <c r="G7980" t="inlineStr"/>
      <c r="H7980" t="inlineStr"/>
    </row>
    <row r="7981">
      <c r="A7981" t="inlineStr">
        <is>
          <t>kenchi</t>
        </is>
      </c>
      <c r="B7981" t="inlineStr">
        <is>
          <t>78b1553bd39b393e9271f7dbf0019e84873dfb7d</t>
        </is>
      </c>
      <c r="C7981" t="inlineStr">
        <is>
          <t>2017-10-03 16:14:47+00:00</t>
        </is>
      </c>
      <c r="D7981" t="inlineStr">
        <is>
          <t>add</t>
        </is>
      </c>
      <c r="E7981" t="inlineStr">
        <is>
          <t>matplotlib</t>
        </is>
      </c>
      <c r="F7981" t="inlineStr">
        <is>
          <t>&gt;=2.0.2</t>
        </is>
      </c>
      <c r="G7981" t="inlineStr"/>
      <c r="H7981" t="inlineStr"/>
    </row>
    <row r="7982">
      <c r="A7982" t="inlineStr">
        <is>
          <t>kenchi</t>
        </is>
      </c>
      <c r="B7982" t="inlineStr">
        <is>
          <t>c19b10dbfcf11f8463b11bfb034396c1d183adfe</t>
        </is>
      </c>
      <c r="C7982" t="inlineStr">
        <is>
          <t>2018-01-24 19:33:10+00:00</t>
        </is>
      </c>
      <c r="D7982" t="inlineStr">
        <is>
          <t>verchange</t>
        </is>
      </c>
      <c r="E7982" t="inlineStr">
        <is>
          <t>numpy</t>
        </is>
      </c>
      <c r="F7982" t="inlineStr">
        <is>
          <t>&gt;=1.14.0</t>
        </is>
      </c>
      <c r="G7982" t="inlineStr">
        <is>
          <t>numpy</t>
        </is>
      </c>
      <c r="H7982" t="inlineStr">
        <is>
          <t>&gt;=1.11.2</t>
        </is>
      </c>
    </row>
    <row r="7983">
      <c r="A7983" t="inlineStr">
        <is>
          <t>kenchi</t>
        </is>
      </c>
      <c r="B7983" t="inlineStr">
        <is>
          <t>c19b10dbfcf11f8463b11bfb034396c1d183adfe</t>
        </is>
      </c>
      <c r="C7983" t="inlineStr">
        <is>
          <t>2018-01-24 19:33:10+00:00</t>
        </is>
      </c>
      <c r="D7983" t="inlineStr">
        <is>
          <t>verchange</t>
        </is>
      </c>
      <c r="E7983" t="inlineStr">
        <is>
          <t>matplotlib</t>
        </is>
      </c>
      <c r="F7983" t="inlineStr">
        <is>
          <t>&gt;=2.1.1</t>
        </is>
      </c>
      <c r="G7983" t="inlineStr">
        <is>
          <t>matplotlib</t>
        </is>
      </c>
      <c r="H7983" t="inlineStr">
        <is>
          <t>&gt;=2.0.2</t>
        </is>
      </c>
    </row>
    <row r="7984">
      <c r="A7984" t="inlineStr">
        <is>
          <t>kenchi</t>
        </is>
      </c>
      <c r="B7984" t="inlineStr">
        <is>
          <t>c19b10dbfcf11f8463b11bfb034396c1d183adfe</t>
        </is>
      </c>
      <c r="C7984" t="inlineStr">
        <is>
          <t>2018-01-24 19:33:10+00:00</t>
        </is>
      </c>
      <c r="D7984" t="inlineStr">
        <is>
          <t>verchange</t>
        </is>
      </c>
      <c r="E7984" t="inlineStr">
        <is>
          <t>pandas</t>
        </is>
      </c>
      <c r="F7984" t="inlineStr">
        <is>
          <t>&gt;=0.22.0</t>
        </is>
      </c>
      <c r="G7984" t="inlineStr">
        <is>
          <t>pandas</t>
        </is>
      </c>
      <c r="H7984" t="inlineStr">
        <is>
          <t>&gt;=0.20.3</t>
        </is>
      </c>
    </row>
    <row r="7985">
      <c r="A7985" t="inlineStr">
        <is>
          <t>kenchi</t>
        </is>
      </c>
      <c r="B7985" t="inlineStr">
        <is>
          <t>c19b10dbfcf11f8463b11bfb034396c1d183adfe</t>
        </is>
      </c>
      <c r="C7985" t="inlineStr">
        <is>
          <t>2018-01-24 19:33:10+00:00</t>
        </is>
      </c>
      <c r="D7985" t="inlineStr">
        <is>
          <t>verchange</t>
        </is>
      </c>
      <c r="E7985" t="inlineStr">
        <is>
          <t>scipy</t>
        </is>
      </c>
      <c r="F7985" t="inlineStr">
        <is>
          <t>&gt;=1.0.0</t>
        </is>
      </c>
      <c r="G7985" t="inlineStr">
        <is>
          <t>scipy</t>
        </is>
      </c>
      <c r="H7985" t="inlineStr">
        <is>
          <t>&gt;=0.18.1</t>
        </is>
      </c>
    </row>
    <row r="7986">
      <c r="A7986" t="inlineStr">
        <is>
          <t>kenchi</t>
        </is>
      </c>
      <c r="B7986" t="inlineStr">
        <is>
          <t>c19b10dbfcf11f8463b11bfb034396c1d183adfe</t>
        </is>
      </c>
      <c r="C7986" t="inlineStr">
        <is>
          <t>2018-01-24 19:33:10+00:00</t>
        </is>
      </c>
      <c r="D7986" t="inlineStr">
        <is>
          <t>verchange</t>
        </is>
      </c>
      <c r="E7986" t="inlineStr">
        <is>
          <t>scikit-learn</t>
        </is>
      </c>
      <c r="F7986" t="inlineStr">
        <is>
          <t>&gt;=0.19.1</t>
        </is>
      </c>
      <c r="G7986" t="inlineStr">
        <is>
          <t>scikit-learn</t>
        </is>
      </c>
      <c r="H7986" t="inlineStr">
        <is>
          <t>&gt;=0.18.0</t>
        </is>
      </c>
    </row>
    <row r="7987">
      <c r="A7987" t="inlineStr">
        <is>
          <t>kenchi</t>
        </is>
      </c>
      <c r="B7987" t="inlineStr">
        <is>
          <t>c19b10dbfcf11f8463b11bfb034396c1d183adfe</t>
        </is>
      </c>
      <c r="C7987" t="inlineStr">
        <is>
          <t>2018-01-24 19:33:10+00:00</t>
        </is>
      </c>
      <c r="D7987" t="inlineStr">
        <is>
          <t>add</t>
        </is>
      </c>
      <c r="E7987" t="inlineStr">
        <is>
          <t>networkx</t>
        </is>
      </c>
      <c r="F7987" t="inlineStr">
        <is>
          <t>&gt;=2.0</t>
        </is>
      </c>
      <c r="G7987" t="inlineStr"/>
      <c r="H7987" t="inlineStr"/>
    </row>
    <row r="7988">
      <c r="A7988" t="inlineStr">
        <is>
          <t>kenchi</t>
        </is>
      </c>
      <c r="B7988" t="inlineStr">
        <is>
          <t>c19b10dbfcf11f8463b11bfb034396c1d183adfe</t>
        </is>
      </c>
      <c r="C7988" t="inlineStr">
        <is>
          <t>2018-01-24 19:33:10+00:00</t>
        </is>
      </c>
      <c r="D7988" t="inlineStr">
        <is>
          <t>add</t>
        </is>
      </c>
      <c r="E7988" t="inlineStr">
        <is>
          <t>nose</t>
        </is>
      </c>
      <c r="F7988" t="inlineStr">
        <is>
          <t>&gt;=1.3.7</t>
        </is>
      </c>
      <c r="G7988" t="inlineStr"/>
      <c r="H7988" t="inlineStr"/>
    </row>
    <row r="7989">
      <c r="A7989" t="inlineStr">
        <is>
          <t>kenchi</t>
        </is>
      </c>
      <c r="B7989" t="inlineStr">
        <is>
          <t>6429390c4cf317c99faa2047d6185ad9d01e7e36</t>
        </is>
      </c>
      <c r="C7989" t="inlineStr">
        <is>
          <t>2018-03-11 19:11:01+00:00</t>
        </is>
      </c>
      <c r="D7989" t="inlineStr">
        <is>
          <t>verchange</t>
        </is>
      </c>
      <c r="E7989" t="inlineStr">
        <is>
          <t>networkx</t>
        </is>
      </c>
      <c r="F7989" t="inlineStr">
        <is>
          <t>&gt;=2.1</t>
        </is>
      </c>
      <c r="G7989" t="inlineStr">
        <is>
          <t>networkx</t>
        </is>
      </c>
      <c r="H7989" t="inlineStr">
        <is>
          <t>&gt;=2.0</t>
        </is>
      </c>
    </row>
    <row r="7990">
      <c r="A7990" t="inlineStr">
        <is>
          <t>kenchi</t>
        </is>
      </c>
      <c r="B7990" t="inlineStr">
        <is>
          <t>728007e66b2b1227e611a25dbd2bfc3ff2410810</t>
        </is>
      </c>
      <c r="C7990" t="inlineStr">
        <is>
          <t>2018-04-01 16:56:51+00:00</t>
        </is>
      </c>
      <c r="D7990" t="inlineStr">
        <is>
          <t>rem</t>
        </is>
      </c>
      <c r="E7990" t="inlineStr"/>
      <c r="F7990" t="inlineStr"/>
      <c r="G7990" t="inlineStr">
        <is>
          <t>pandas</t>
        </is>
      </c>
      <c r="H7990" t="inlineStr">
        <is>
          <t>&gt;=0.22.0</t>
        </is>
      </c>
    </row>
    <row r="7991">
      <c r="A7991" t="inlineStr">
        <is>
          <t>kenchi</t>
        </is>
      </c>
      <c r="B7991" t="inlineStr">
        <is>
          <t>b8bad3601ac402bb1a16658c9e8b7a30770a64d7</t>
        </is>
      </c>
      <c r="C7991" t="inlineStr">
        <is>
          <t>2018-10-07 03:41:19+00:00</t>
        </is>
      </c>
      <c r="D7991" t="inlineStr">
        <is>
          <t>verchange</t>
        </is>
      </c>
      <c r="E7991" t="inlineStr">
        <is>
          <t>scipy</t>
        </is>
      </c>
      <c r="F7991" t="inlineStr">
        <is>
          <t>&gt;=0.19.1</t>
        </is>
      </c>
      <c r="G7991" t="inlineStr">
        <is>
          <t>scipy</t>
        </is>
      </c>
      <c r="H7991" t="inlineStr">
        <is>
          <t>&gt;=1.0.0</t>
        </is>
      </c>
    </row>
    <row r="7992">
      <c r="A7992" t="inlineStr">
        <is>
          <t>kenchi</t>
        </is>
      </c>
      <c r="B7992" t="inlineStr">
        <is>
          <t>b8bad3601ac402bb1a16658c9e8b7a30770a64d7</t>
        </is>
      </c>
      <c r="C7992" t="inlineStr">
        <is>
          <t>2018-10-07 03:41:19+00:00</t>
        </is>
      </c>
      <c r="D7992" t="inlineStr">
        <is>
          <t>verchange</t>
        </is>
      </c>
      <c r="E7992" t="inlineStr">
        <is>
          <t>matplotlib</t>
        </is>
      </c>
      <c r="F7992" t="inlineStr">
        <is>
          <t>&gt;=2.1.2</t>
        </is>
      </c>
      <c r="G7992" t="inlineStr">
        <is>
          <t>matplotlib</t>
        </is>
      </c>
      <c r="H7992" t="inlineStr">
        <is>
          <t>&gt;=2.1.1</t>
        </is>
      </c>
    </row>
    <row r="7993">
      <c r="A7993" t="inlineStr">
        <is>
          <t>kenchi</t>
        </is>
      </c>
      <c r="B7993" t="inlineStr">
        <is>
          <t>b8bad3601ac402bb1a16658c9e8b7a30770a64d7</t>
        </is>
      </c>
      <c r="C7993" t="inlineStr">
        <is>
          <t>2018-10-07 03:41:19+00:00</t>
        </is>
      </c>
      <c r="D7993" t="inlineStr">
        <is>
          <t>verchange</t>
        </is>
      </c>
      <c r="E7993" t="inlineStr">
        <is>
          <t>numpy</t>
        </is>
      </c>
      <c r="F7993" t="inlineStr">
        <is>
          <t>&gt;=1.13.3</t>
        </is>
      </c>
      <c r="G7993" t="inlineStr">
        <is>
          <t>numpy</t>
        </is>
      </c>
      <c r="H7993" t="inlineStr">
        <is>
          <t>&gt;=1.14.0</t>
        </is>
      </c>
    </row>
    <row r="7994">
      <c r="A7994" t="inlineStr">
        <is>
          <t>kenchi</t>
        </is>
      </c>
      <c r="B7994" t="inlineStr">
        <is>
          <t>b8bad3601ac402bb1a16658c9e8b7a30770a64d7</t>
        </is>
      </c>
      <c r="C7994" t="inlineStr">
        <is>
          <t>2018-10-07 03:41:19+00:00</t>
        </is>
      </c>
      <c r="D7994" t="inlineStr">
        <is>
          <t>verchange</t>
        </is>
      </c>
      <c r="E7994" t="inlineStr">
        <is>
          <t>scikit-learn</t>
        </is>
      </c>
      <c r="F7994" t="inlineStr">
        <is>
          <t>&gt;=0.20.0</t>
        </is>
      </c>
      <c r="G7994" t="inlineStr">
        <is>
          <t>scikit-learn</t>
        </is>
      </c>
      <c r="H7994" t="inlineStr">
        <is>
          <t>&gt;=0.19.1</t>
        </is>
      </c>
    </row>
    <row r="7995">
      <c r="A7995" t="inlineStr">
        <is>
          <t>kenchi</t>
        </is>
      </c>
      <c r="B7995" t="inlineStr">
        <is>
          <t>b8bad3601ac402bb1a16658c9e8b7a30770a64d7</t>
        </is>
      </c>
      <c r="C7995" t="inlineStr">
        <is>
          <t>2018-10-07 03:41:19+00:00</t>
        </is>
      </c>
      <c r="D7995" t="inlineStr">
        <is>
          <t>rem</t>
        </is>
      </c>
      <c r="E7995" t="inlineStr"/>
      <c r="F7995" t="inlineStr"/>
      <c r="G7995" t="inlineStr">
        <is>
          <t>networkx</t>
        </is>
      </c>
      <c r="H7995" t="inlineStr">
        <is>
          <t>&gt;=2.1</t>
        </is>
      </c>
    </row>
    <row r="7996">
      <c r="A7996" t="inlineStr">
        <is>
          <t>kenchi</t>
        </is>
      </c>
      <c r="B7996" t="inlineStr">
        <is>
          <t>b8bad3601ac402bb1a16658c9e8b7a30770a64d7</t>
        </is>
      </c>
      <c r="C7996" t="inlineStr">
        <is>
          <t>2018-10-07 03:41:19+00:00</t>
        </is>
      </c>
      <c r="D7996" t="inlineStr">
        <is>
          <t>rem</t>
        </is>
      </c>
      <c r="E7996" t="inlineStr"/>
      <c r="F7996" t="inlineStr"/>
      <c r="G7996" t="inlineStr">
        <is>
          <t>nose</t>
        </is>
      </c>
      <c r="H7996" t="inlineStr">
        <is>
          <t>&gt;=1.3.7</t>
        </is>
      </c>
    </row>
    <row r="7997">
      <c r="A7997" t="inlineStr">
        <is>
          <t>Adafruit_CircuitPython_CCS811</t>
        </is>
      </c>
      <c r="B7997" t="inlineStr">
        <is>
          <t>ae781aea4cffa9c6881c74c1f6c3ec92558c5d72</t>
        </is>
      </c>
      <c r="C7997" t="inlineStr">
        <is>
          <t>2018-08-02 21:32:48+00:00</t>
        </is>
      </c>
      <c r="D7997" t="inlineStr">
        <is>
          <t>add</t>
        </is>
      </c>
      <c r="E7997" t="inlineStr">
        <is>
          <t>Adafruit-Blinka</t>
        </is>
      </c>
      <c r="F7997" t="inlineStr"/>
      <c r="G7997" t="inlineStr"/>
      <c r="H7997" t="inlineStr"/>
    </row>
    <row r="7998">
      <c r="A7998" t="inlineStr">
        <is>
          <t>Adafruit_CircuitPython_CCS811</t>
        </is>
      </c>
      <c r="B7998" t="inlineStr">
        <is>
          <t>ae781aea4cffa9c6881c74c1f6c3ec92558c5d72</t>
        </is>
      </c>
      <c r="C7998" t="inlineStr">
        <is>
          <t>2018-08-02 21:32:48+00:00</t>
        </is>
      </c>
      <c r="D7998" t="inlineStr">
        <is>
          <t>add</t>
        </is>
      </c>
      <c r="E7998" t="inlineStr">
        <is>
          <t>adafruit-circuitpython-busdevice</t>
        </is>
      </c>
      <c r="F7998" t="inlineStr"/>
      <c r="G7998" t="inlineStr"/>
      <c r="H7998" t="inlineStr"/>
    </row>
    <row r="7999">
      <c r="A7999" t="inlineStr">
        <is>
          <t>Adafruit_CircuitPython_CCS811</t>
        </is>
      </c>
      <c r="B7999" t="inlineStr">
        <is>
          <t>ae781aea4cffa9c6881c74c1f6c3ec92558c5d72</t>
        </is>
      </c>
      <c r="C7999" t="inlineStr">
        <is>
          <t>2018-08-02 21:32:48+00:00</t>
        </is>
      </c>
      <c r="D7999" t="inlineStr">
        <is>
          <t>rem</t>
        </is>
      </c>
      <c r="E7999" t="inlineStr"/>
      <c r="F7999" t="inlineStr"/>
      <c r="G7999" t="inlineStr">
        <is>
          <t>adafruit-circuitpython-bus-device</t>
        </is>
      </c>
      <c r="H7999" t="inlineStr">
        <is>
          <t>&gt;=0.2.0</t>
        </is>
      </c>
    </row>
    <row r="8000">
      <c r="A8000" t="inlineStr">
        <is>
          <t>kerberoast</t>
        </is>
      </c>
      <c r="B8000" t="inlineStr">
        <is>
          <t>b5ef8f89bb523a8270f9b512cfd15f60a856758c</t>
        </is>
      </c>
      <c r="C8000" t="inlineStr">
        <is>
          <t>2018-09-29 18:51:11+00:00</t>
        </is>
      </c>
      <c r="D8000" t="inlineStr">
        <is>
          <t>add</t>
        </is>
      </c>
      <c r="E8000" t="inlineStr">
        <is>
          <t>msldap</t>
        </is>
      </c>
      <c r="F8000" t="inlineStr">
        <is>
          <t>&gt;=0.0.2</t>
        </is>
      </c>
      <c r="G8000" t="inlineStr"/>
      <c r="H8000" t="inlineStr"/>
    </row>
    <row r="8001">
      <c r="A8001" t="inlineStr">
        <is>
          <t>kerberoast</t>
        </is>
      </c>
      <c r="B8001" t="inlineStr">
        <is>
          <t>b5ef8f89bb523a8270f9b512cfd15f60a856758c</t>
        </is>
      </c>
      <c r="C8001" t="inlineStr">
        <is>
          <t>2018-09-29 18:51:11+00:00</t>
        </is>
      </c>
      <c r="D8001" t="inlineStr">
        <is>
          <t>add</t>
        </is>
      </c>
      <c r="E8001" t="inlineStr">
        <is>
          <t>minikerberos</t>
        </is>
      </c>
      <c r="F8001" t="inlineStr">
        <is>
          <t>&gt;=0.0.6</t>
        </is>
      </c>
      <c r="G8001" t="inlineStr"/>
      <c r="H8001" t="inlineStr"/>
    </row>
    <row r="8002">
      <c r="A8002" t="inlineStr">
        <is>
          <t>kerberoast</t>
        </is>
      </c>
      <c r="B8002" t="inlineStr">
        <is>
          <t>ef76d0850f7b0aae80ac83f963f73c79f1f042d3</t>
        </is>
      </c>
      <c r="C8002" t="inlineStr">
        <is>
          <t>2018-10-07 23:07:51+00:00</t>
        </is>
      </c>
      <c r="D8002" t="inlineStr">
        <is>
          <t>verchange</t>
        </is>
      </c>
      <c r="E8002" t="inlineStr">
        <is>
          <t>msldap</t>
        </is>
      </c>
      <c r="F8002" t="inlineStr">
        <is>
          <t>&gt;=0.0.3</t>
        </is>
      </c>
      <c r="G8002" t="inlineStr">
        <is>
          <t>msldap</t>
        </is>
      </c>
      <c r="H8002" t="inlineStr">
        <is>
          <t>&gt;=0.0.2</t>
        </is>
      </c>
    </row>
    <row r="8003">
      <c r="A8003" t="inlineStr">
        <is>
          <t>kerberoast</t>
        </is>
      </c>
      <c r="B8003" t="inlineStr">
        <is>
          <t>ef76d0850f7b0aae80ac83f963f73c79f1f042d3</t>
        </is>
      </c>
      <c r="C8003" t="inlineStr">
        <is>
          <t>2018-10-07 23:07:51+00:00</t>
        </is>
      </c>
      <c r="D8003" t="inlineStr">
        <is>
          <t>verchange</t>
        </is>
      </c>
      <c r="E8003" t="inlineStr">
        <is>
          <t>minikerberos</t>
        </is>
      </c>
      <c r="F8003" t="inlineStr">
        <is>
          <t>&gt;=0.0.7</t>
        </is>
      </c>
      <c r="G8003" t="inlineStr">
        <is>
          <t>minikerberos</t>
        </is>
      </c>
      <c r="H8003" t="inlineStr">
        <is>
          <t>&gt;=0.0.6</t>
        </is>
      </c>
    </row>
    <row r="8004">
      <c r="A8004" t="inlineStr">
        <is>
          <t>kerberoast</t>
        </is>
      </c>
      <c r="B8004" t="inlineStr">
        <is>
          <t>8e5341c76668cb79d612a959fb29df2589246168</t>
        </is>
      </c>
      <c r="C8004" t="inlineStr">
        <is>
          <t>2020-06-10 17:40:59+00:00</t>
        </is>
      </c>
      <c r="D8004" t="inlineStr">
        <is>
          <t>verchange</t>
        </is>
      </c>
      <c r="E8004" t="inlineStr">
        <is>
          <t>msldap</t>
        </is>
      </c>
      <c r="F8004" t="inlineStr">
        <is>
          <t>&gt;=0.3.1</t>
        </is>
      </c>
      <c r="G8004" t="inlineStr">
        <is>
          <t>msldap</t>
        </is>
      </c>
      <c r="H8004" t="inlineStr">
        <is>
          <t>&gt;=0.0.3</t>
        </is>
      </c>
    </row>
    <row r="8005">
      <c r="A8005" t="inlineStr">
        <is>
          <t>kerberoast</t>
        </is>
      </c>
      <c r="B8005" t="inlineStr">
        <is>
          <t>8e5341c76668cb79d612a959fb29df2589246168</t>
        </is>
      </c>
      <c r="C8005" t="inlineStr">
        <is>
          <t>2020-06-10 17:40:59+00:00</t>
        </is>
      </c>
      <c r="D8005" t="inlineStr">
        <is>
          <t>verchange</t>
        </is>
      </c>
      <c r="E8005" t="inlineStr">
        <is>
          <t>minikerberos</t>
        </is>
      </c>
      <c r="F8005" t="inlineStr">
        <is>
          <t>&gt;=0.2.0</t>
        </is>
      </c>
      <c r="G8005" t="inlineStr">
        <is>
          <t>minikerberos</t>
        </is>
      </c>
      <c r="H8005" t="inlineStr">
        <is>
          <t>&gt;=0.0.7</t>
        </is>
      </c>
    </row>
    <row r="8006">
      <c r="A8006" t="inlineStr">
        <is>
          <t>kerberoast</t>
        </is>
      </c>
      <c r="B8006" t="inlineStr">
        <is>
          <t>8e5341c76668cb79d612a959fb29df2589246168</t>
        </is>
      </c>
      <c r="C8006" t="inlineStr">
        <is>
          <t>2020-06-10 17:40:59+00:00</t>
        </is>
      </c>
      <c r="D8006" t="inlineStr">
        <is>
          <t>add</t>
        </is>
      </c>
      <c r="E8006" t="inlineStr">
        <is>
          <t>winsspi</t>
        </is>
      </c>
      <c r="F8006" t="inlineStr"/>
      <c r="G8006" t="inlineStr"/>
      <c r="H8006" t="inlineStr"/>
    </row>
    <row r="8007">
      <c r="A8007" t="inlineStr">
        <is>
          <t>kerberoast</t>
        </is>
      </c>
      <c r="B8007" t="inlineStr">
        <is>
          <t>8e5341c76668cb79d612a959fb29df2589246168</t>
        </is>
      </c>
      <c r="C8007" t="inlineStr">
        <is>
          <t>2020-06-10 17:40:59+00:00</t>
        </is>
      </c>
      <c r="D8007" t="inlineStr">
        <is>
          <t>add</t>
        </is>
      </c>
      <c r="E8007" t="inlineStr">
        <is>
          <t>winacl</t>
        </is>
      </c>
      <c r="F8007" t="inlineStr">
        <is>
          <t>&gt;=0.0.4</t>
        </is>
      </c>
      <c r="G8007" t="inlineStr"/>
      <c r="H8007" t="inlineStr"/>
    </row>
    <row r="8008">
      <c r="A8008" t="inlineStr">
        <is>
          <t>kerberoast</t>
        </is>
      </c>
      <c r="B8008" t="inlineStr">
        <is>
          <t>b90e93161d09f8756891fdcce3098dd6c6807135</t>
        </is>
      </c>
      <c r="C8008" t="inlineStr">
        <is>
          <t>2021-03-27 13:03:50+00:00</t>
        </is>
      </c>
      <c r="D8008" t="inlineStr">
        <is>
          <t>verchange</t>
        </is>
      </c>
      <c r="E8008" t="inlineStr">
        <is>
          <t>minikerberos</t>
        </is>
      </c>
      <c r="F8008" t="inlineStr">
        <is>
          <t>&gt;=0.2.10</t>
        </is>
      </c>
      <c r="G8008" t="inlineStr">
        <is>
          <t>minikerberos</t>
        </is>
      </c>
      <c r="H8008" t="inlineStr">
        <is>
          <t>&gt;=0.2.0</t>
        </is>
      </c>
    </row>
    <row r="8009">
      <c r="A8009" t="inlineStr">
        <is>
          <t>kerberoast</t>
        </is>
      </c>
      <c r="B8009" t="inlineStr">
        <is>
          <t>b90e93161d09f8756891fdcce3098dd6c6807135</t>
        </is>
      </c>
      <c r="C8009" t="inlineStr">
        <is>
          <t>2021-03-27 13:03:50+00:00</t>
        </is>
      </c>
      <c r="D8009" t="inlineStr">
        <is>
          <t>verchange</t>
        </is>
      </c>
      <c r="E8009" t="inlineStr">
        <is>
          <t>winacl</t>
        </is>
      </c>
      <c r="F8009" t="inlineStr">
        <is>
          <t>&gt;=0.1.1</t>
        </is>
      </c>
      <c r="G8009" t="inlineStr">
        <is>
          <t>winacl</t>
        </is>
      </c>
      <c r="H8009" t="inlineStr">
        <is>
          <t>&gt;=0.0.4</t>
        </is>
      </c>
    </row>
    <row r="8010">
      <c r="A8010" t="inlineStr">
        <is>
          <t>sevenbridges-python</t>
        </is>
      </c>
      <c r="B8010" t="inlineStr">
        <is>
          <t>107417decfd99baaecce2cef9d78116bae955f87</t>
        </is>
      </c>
      <c r="C8010" t="inlineStr">
        <is>
          <t>2017-07-07 14:24:13+00:00</t>
        </is>
      </c>
      <c r="D8010" t="inlineStr">
        <is>
          <t>add</t>
        </is>
      </c>
      <c r="E8010" t="inlineStr">
        <is>
          <t>six</t>
        </is>
      </c>
      <c r="F8010">
        <f>=1.10.0</f>
        <v/>
      </c>
      <c r="G8010" t="inlineStr"/>
      <c r="H8010" t="inlineStr"/>
    </row>
    <row r="8011">
      <c r="A8011" t="inlineStr">
        <is>
          <t>sevenbridges-python</t>
        </is>
      </c>
      <c r="B8011" t="inlineStr">
        <is>
          <t>107417decfd99baaecce2cef9d78116bae955f87</t>
        </is>
      </c>
      <c r="C8011" t="inlineStr">
        <is>
          <t>2017-07-07 14:24:13+00:00</t>
        </is>
      </c>
      <c r="D8011" t="inlineStr">
        <is>
          <t>add</t>
        </is>
      </c>
      <c r="E8011" t="inlineStr">
        <is>
          <t>requests</t>
        </is>
      </c>
      <c r="F8011">
        <f>=2.9.1</f>
        <v/>
      </c>
      <c r="G8011" t="inlineStr"/>
      <c r="H8011" t="inlineStr"/>
    </row>
    <row r="8012">
      <c r="A8012" t="inlineStr">
        <is>
          <t>sevenbridges-python</t>
        </is>
      </c>
      <c r="B8012" t="inlineStr">
        <is>
          <t>107417decfd99baaecce2cef9d78116bae955f87</t>
        </is>
      </c>
      <c r="C8012" t="inlineStr">
        <is>
          <t>2017-07-07 14:24:13+00:00</t>
        </is>
      </c>
      <c r="D8012" t="inlineStr">
        <is>
          <t>add</t>
        </is>
      </c>
      <c r="E8012" t="inlineStr">
        <is>
          <t>futures</t>
        </is>
      </c>
      <c r="F8012">
        <f>=3.0.4</f>
        <v/>
      </c>
      <c r="G8012" t="inlineStr"/>
      <c r="H8012" t="inlineStr"/>
    </row>
    <row r="8013">
      <c r="A8013" t="inlineStr">
        <is>
          <t>sevenbridges-python</t>
        </is>
      </c>
      <c r="B8013" t="inlineStr">
        <is>
          <t>7a98aa786965546299983956f4ec556967f8f121</t>
        </is>
      </c>
      <c r="C8013" t="inlineStr">
        <is>
          <t>2017-08-22 08:42:21+00:00</t>
        </is>
      </c>
      <c r="D8013" t="inlineStr">
        <is>
          <t>verchange</t>
        </is>
      </c>
      <c r="E8013" t="inlineStr">
        <is>
          <t>requests</t>
        </is>
      </c>
      <c r="F8013">
        <f>=2.18.3</f>
        <v/>
      </c>
      <c r="G8013" t="inlineStr">
        <is>
          <t>requests</t>
        </is>
      </c>
      <c r="H8013">
        <f>=2.9.1</f>
        <v/>
      </c>
    </row>
    <row r="8014">
      <c r="A8014" t="inlineStr">
        <is>
          <t>sevenbridges-python</t>
        </is>
      </c>
      <c r="B8014" t="inlineStr">
        <is>
          <t>a571e6524e195b6b1c171be54feb414b0671430a</t>
        </is>
      </c>
      <c r="C8014" t="inlineStr">
        <is>
          <t>2017-09-04 13:59:53+00:00</t>
        </is>
      </c>
      <c r="D8014" t="inlineStr">
        <is>
          <t>add</t>
        </is>
      </c>
      <c r="E8014" t="inlineStr">
        <is>
          <t>flake8</t>
        </is>
      </c>
      <c r="F8014">
        <f>=3.3.0</f>
        <v/>
      </c>
      <c r="G8014" t="inlineStr"/>
      <c r="H8014" t="inlineStr"/>
    </row>
    <row r="8015">
      <c r="A8015" t="inlineStr">
        <is>
          <t>sevenbridges-python</t>
        </is>
      </c>
      <c r="B8015" t="inlineStr">
        <is>
          <t>a571e6524e195b6b1c171be54feb414b0671430a</t>
        </is>
      </c>
      <c r="C8015" t="inlineStr">
        <is>
          <t>2017-09-04 13:59:53+00:00</t>
        </is>
      </c>
      <c r="D8015" t="inlineStr">
        <is>
          <t>add</t>
        </is>
      </c>
      <c r="E8015" t="inlineStr">
        <is>
          <t>pytest</t>
        </is>
      </c>
      <c r="F8015">
        <f>=2.9.1</f>
        <v/>
      </c>
      <c r="G8015" t="inlineStr"/>
      <c r="H8015" t="inlineStr"/>
    </row>
    <row r="8016">
      <c r="A8016" t="inlineStr">
        <is>
          <t>sevenbridges-python</t>
        </is>
      </c>
      <c r="B8016" t="inlineStr">
        <is>
          <t>a571e6524e195b6b1c171be54feb414b0671430a</t>
        </is>
      </c>
      <c r="C8016" t="inlineStr">
        <is>
          <t>2017-09-04 13:59:53+00:00</t>
        </is>
      </c>
      <c r="D8016" t="inlineStr">
        <is>
          <t>add</t>
        </is>
      </c>
      <c r="E8016" t="inlineStr">
        <is>
          <t>pytest-cov</t>
        </is>
      </c>
      <c r="F8016">
        <f>=2.3.1</f>
        <v/>
      </c>
      <c r="G8016" t="inlineStr"/>
      <c r="H8016" t="inlineStr"/>
    </row>
    <row r="8017">
      <c r="A8017" t="inlineStr">
        <is>
          <t>sevenbridges-python</t>
        </is>
      </c>
      <c r="B8017" t="inlineStr">
        <is>
          <t>a571e6524e195b6b1c171be54feb414b0671430a</t>
        </is>
      </c>
      <c r="C8017" t="inlineStr">
        <is>
          <t>2017-09-04 13:59:53+00:00</t>
        </is>
      </c>
      <c r="D8017" t="inlineStr">
        <is>
          <t>add</t>
        </is>
      </c>
      <c r="E8017" t="inlineStr">
        <is>
          <t>pytest-pep8</t>
        </is>
      </c>
      <c r="F8017">
        <f>=1.0.6</f>
        <v/>
      </c>
      <c r="G8017" t="inlineStr"/>
      <c r="H8017" t="inlineStr"/>
    </row>
    <row r="8018">
      <c r="A8018" t="inlineStr">
        <is>
          <t>sevenbridges-python</t>
        </is>
      </c>
      <c r="B8018" t="inlineStr">
        <is>
          <t>a571e6524e195b6b1c171be54feb414b0671430a</t>
        </is>
      </c>
      <c r="C8018" t="inlineStr">
        <is>
          <t>2017-09-04 13:59:53+00:00</t>
        </is>
      </c>
      <c r="D8018" t="inlineStr">
        <is>
          <t>add</t>
        </is>
      </c>
      <c r="E8018" t="inlineStr">
        <is>
          <t>requests_mock</t>
        </is>
      </c>
      <c r="F8018">
        <f>=1.3.0</f>
        <v/>
      </c>
      <c r="G8018" t="inlineStr"/>
      <c r="H8018" t="inlineStr"/>
    </row>
    <row r="8019">
      <c r="A8019" t="inlineStr">
        <is>
          <t>sevenbridges-python</t>
        </is>
      </c>
      <c r="B8019" t="inlineStr">
        <is>
          <t>a571e6524e195b6b1c171be54feb414b0671430a</t>
        </is>
      </c>
      <c r="C8019" t="inlineStr">
        <is>
          <t>2017-09-04 13:59:53+00:00</t>
        </is>
      </c>
      <c r="D8019" t="inlineStr">
        <is>
          <t>add</t>
        </is>
      </c>
      <c r="E8019" t="inlineStr">
        <is>
          <t>faker</t>
        </is>
      </c>
      <c r="F8019">
        <f>=0.7.10</f>
        <v/>
      </c>
      <c r="G8019" t="inlineStr"/>
      <c r="H8019" t="inlineStr"/>
    </row>
    <row r="8020">
      <c r="A8020" t="inlineStr">
        <is>
          <t>sevenbridges-python</t>
        </is>
      </c>
      <c r="B8020" t="inlineStr">
        <is>
          <t>a571e6524e195b6b1c171be54feb414b0671430a</t>
        </is>
      </c>
      <c r="C8020" t="inlineStr">
        <is>
          <t>2017-09-04 13:59:53+00:00</t>
        </is>
      </c>
      <c r="D8020" t="inlineStr">
        <is>
          <t>add</t>
        </is>
      </c>
      <c r="E8020" t="inlineStr">
        <is>
          <t>sphinx</t>
        </is>
      </c>
      <c r="F8020">
        <f>=1.5.1</f>
        <v/>
      </c>
      <c r="G8020" t="inlineStr"/>
      <c r="H8020" t="inlineStr"/>
    </row>
    <row r="8021">
      <c r="A8021" t="inlineStr">
        <is>
          <t>sevenbridges-python</t>
        </is>
      </c>
      <c r="B8021" t="inlineStr">
        <is>
          <t>a571e6524e195b6b1c171be54feb414b0671430a</t>
        </is>
      </c>
      <c r="C8021" t="inlineStr">
        <is>
          <t>2017-09-04 13:59:53+00:00</t>
        </is>
      </c>
      <c r="D8021" t="inlineStr">
        <is>
          <t>add</t>
        </is>
      </c>
      <c r="E8021" t="inlineStr">
        <is>
          <t>sphinx_rtd_theme</t>
        </is>
      </c>
      <c r="F8021">
        <f>=0.1.9</f>
        <v/>
      </c>
      <c r="G8021" t="inlineStr"/>
      <c r="H8021" t="inlineStr"/>
    </row>
    <row r="8022">
      <c r="A8022" t="inlineStr">
        <is>
          <t>sevenbridges-python</t>
        </is>
      </c>
      <c r="B8022" t="inlineStr">
        <is>
          <t>a571e6524e195b6b1c171be54feb414b0671430a</t>
        </is>
      </c>
      <c r="C8022" t="inlineStr">
        <is>
          <t>2017-09-04 13:59:53+00:00</t>
        </is>
      </c>
      <c r="D8022" t="inlineStr">
        <is>
          <t>rem</t>
        </is>
      </c>
      <c r="E8022" t="inlineStr"/>
      <c r="F8022" t="inlineStr"/>
      <c r="G8022" t="inlineStr">
        <is>
          <t>six</t>
        </is>
      </c>
      <c r="H8022">
        <f>=1.10.0</f>
        <v/>
      </c>
    </row>
    <row r="8023">
      <c r="A8023" t="inlineStr">
        <is>
          <t>sevenbridges-python</t>
        </is>
      </c>
      <c r="B8023" t="inlineStr">
        <is>
          <t>a571e6524e195b6b1c171be54feb414b0671430a</t>
        </is>
      </c>
      <c r="C8023" t="inlineStr">
        <is>
          <t>2017-09-04 13:59:53+00:00</t>
        </is>
      </c>
      <c r="D8023" t="inlineStr">
        <is>
          <t>rem</t>
        </is>
      </c>
      <c r="E8023" t="inlineStr"/>
      <c r="F8023" t="inlineStr"/>
      <c r="G8023" t="inlineStr">
        <is>
          <t>requests</t>
        </is>
      </c>
      <c r="H8023">
        <f>=2.18.3</f>
        <v/>
      </c>
    </row>
    <row r="8024">
      <c r="A8024" t="inlineStr">
        <is>
          <t>sevenbridges-python</t>
        </is>
      </c>
      <c r="B8024" t="inlineStr">
        <is>
          <t>a571e6524e195b6b1c171be54feb414b0671430a</t>
        </is>
      </c>
      <c r="C8024" t="inlineStr">
        <is>
          <t>2017-09-04 13:59:53+00:00</t>
        </is>
      </c>
      <c r="D8024" t="inlineStr">
        <is>
          <t>rem</t>
        </is>
      </c>
      <c r="E8024" t="inlineStr"/>
      <c r="F8024" t="inlineStr"/>
      <c r="G8024" t="inlineStr">
        <is>
          <t>futures</t>
        </is>
      </c>
      <c r="H8024">
        <f>=3.0.4</f>
        <v/>
      </c>
    </row>
    <row r="8025">
      <c r="A8025" t="inlineStr">
        <is>
          <t>sevenbridges-python</t>
        </is>
      </c>
      <c r="B8025" t="inlineStr">
        <is>
          <t>1cdacf62519f57a7ce1dadd91416d00ade399646</t>
        </is>
      </c>
      <c r="C8025" t="inlineStr">
        <is>
          <t>2017-09-29 14:14:49+00:00</t>
        </is>
      </c>
      <c r="D8025" t="inlineStr">
        <is>
          <t>add</t>
        </is>
      </c>
      <c r="E8025" t="inlineStr">
        <is>
          <t>futures</t>
        </is>
      </c>
      <c r="F8025">
        <f>=3.0.4</f>
        <v/>
      </c>
      <c r="G8025" t="inlineStr"/>
      <c r="H8025" t="inlineStr"/>
    </row>
    <row r="8026">
      <c r="A8026" t="inlineStr">
        <is>
          <t>sevenbridges-python</t>
        </is>
      </c>
      <c r="B8026" t="inlineStr">
        <is>
          <t>1cdacf62519f57a7ce1dadd91416d00ade399646</t>
        </is>
      </c>
      <c r="C8026" t="inlineStr">
        <is>
          <t>2017-09-29 14:14:49+00:00</t>
        </is>
      </c>
      <c r="D8026" t="inlineStr">
        <is>
          <t>add</t>
        </is>
      </c>
      <c r="E8026" t="inlineStr">
        <is>
          <t>six</t>
        </is>
      </c>
      <c r="F8026">
        <f>=1.10.0</f>
        <v/>
      </c>
      <c r="G8026" t="inlineStr"/>
      <c r="H8026" t="inlineStr"/>
    </row>
    <row r="8027">
      <c r="A8027" t="inlineStr">
        <is>
          <t>sevenbridges-python</t>
        </is>
      </c>
      <c r="B8027" t="inlineStr">
        <is>
          <t>1cdacf62519f57a7ce1dadd91416d00ade399646</t>
        </is>
      </c>
      <c r="C8027" t="inlineStr">
        <is>
          <t>2017-09-29 14:14:49+00:00</t>
        </is>
      </c>
      <c r="D8027" t="inlineStr">
        <is>
          <t>add</t>
        </is>
      </c>
      <c r="E8027" t="inlineStr">
        <is>
          <t>requests</t>
        </is>
      </c>
      <c r="F8027">
        <f>=2.18.3</f>
        <v/>
      </c>
      <c r="G8027" t="inlineStr"/>
      <c r="H8027" t="inlineStr"/>
    </row>
    <row r="8028">
      <c r="A8028" t="inlineStr">
        <is>
          <t>sevenbridges-python</t>
        </is>
      </c>
      <c r="B8028" t="inlineStr">
        <is>
          <t>da4c6dc8b6f2eac235bd79c88743f2dbb6a3af42</t>
        </is>
      </c>
      <c r="C8028" t="inlineStr">
        <is>
          <t>2017-12-01 15:24:20+00:00</t>
        </is>
      </c>
      <c r="D8028" t="inlineStr">
        <is>
          <t>add</t>
        </is>
      </c>
      <c r="E8028" t="inlineStr">
        <is>
          <t>tox</t>
        </is>
      </c>
      <c r="F8028">
        <f>=2.9.1</f>
        <v/>
      </c>
      <c r="G8028" t="inlineStr"/>
      <c r="H8028" t="inlineStr"/>
    </row>
    <row r="8029">
      <c r="A8029" t="inlineStr">
        <is>
          <t>sevenbridges-python</t>
        </is>
      </c>
      <c r="B8029" t="inlineStr">
        <is>
          <t>dc8cde964ab1541a9b031e84167d17eb8ea683de</t>
        </is>
      </c>
      <c r="C8029" t="inlineStr">
        <is>
          <t>2018-05-18 10:10:53+00:00</t>
        </is>
      </c>
      <c r="D8029" t="inlineStr">
        <is>
          <t>verchange</t>
        </is>
      </c>
      <c r="E8029" t="inlineStr">
        <is>
          <t>requests</t>
        </is>
      </c>
      <c r="F8029">
        <f>=2.18.4</f>
        <v/>
      </c>
      <c r="G8029" t="inlineStr">
        <is>
          <t>requests</t>
        </is>
      </c>
      <c r="H8029">
        <f>=2.18.3</f>
        <v/>
      </c>
    </row>
    <row r="8030">
      <c r="A8030" t="inlineStr">
        <is>
          <t>sevenbridges-python</t>
        </is>
      </c>
      <c r="B8030" t="inlineStr">
        <is>
          <t>28b85a4aed7574e1bc8c14ebcb9f3098034d049f</t>
        </is>
      </c>
      <c r="C8030" t="inlineStr">
        <is>
          <t>2018-07-13 14:10:19+00:00</t>
        </is>
      </c>
      <c r="D8030" t="inlineStr">
        <is>
          <t>verchange</t>
        </is>
      </c>
      <c r="E8030" t="inlineStr">
        <is>
          <t>six</t>
        </is>
      </c>
      <c r="F8030" t="inlineStr">
        <is>
          <t>&gt;=1.10.0</t>
        </is>
      </c>
      <c r="G8030" t="inlineStr">
        <is>
          <t>six</t>
        </is>
      </c>
      <c r="H8030">
        <f>=1.10.0</f>
        <v/>
      </c>
    </row>
    <row r="8031">
      <c r="A8031" t="inlineStr">
        <is>
          <t>sevenbridges-python</t>
        </is>
      </c>
      <c r="B8031" t="inlineStr">
        <is>
          <t>28b85a4aed7574e1bc8c14ebcb9f3098034d049f</t>
        </is>
      </c>
      <c r="C8031" t="inlineStr">
        <is>
          <t>2018-07-13 14:10:19+00:00</t>
        </is>
      </c>
      <c r="D8031" t="inlineStr">
        <is>
          <t>verchange</t>
        </is>
      </c>
      <c r="E8031" t="inlineStr">
        <is>
          <t>requests</t>
        </is>
      </c>
      <c r="F8031" t="inlineStr">
        <is>
          <t>&gt;=2.18.4</t>
        </is>
      </c>
      <c r="G8031" t="inlineStr">
        <is>
          <t>requests</t>
        </is>
      </c>
      <c r="H8031">
        <f>=2.18.4</f>
        <v/>
      </c>
    </row>
    <row r="8032">
      <c r="A8032" t="inlineStr">
        <is>
          <t>sevenbridges-python</t>
        </is>
      </c>
      <c r="B8032" t="inlineStr">
        <is>
          <t>28b85a4aed7574e1bc8c14ebcb9f3098034d049f</t>
        </is>
      </c>
      <c r="C8032" t="inlineStr">
        <is>
          <t>2018-07-13 14:10:19+00:00</t>
        </is>
      </c>
      <c r="D8032" t="inlineStr">
        <is>
          <t>verchange</t>
        </is>
      </c>
      <c r="E8032" t="inlineStr">
        <is>
          <t>futures</t>
        </is>
      </c>
      <c r="F8032" t="inlineStr">
        <is>
          <t>&gt;=3.0.4</t>
        </is>
      </c>
      <c r="G8032" t="inlineStr">
        <is>
          <t>futures</t>
        </is>
      </c>
      <c r="H8032">
        <f>=3.0.4</f>
        <v/>
      </c>
    </row>
    <row r="8033">
      <c r="A8033" t="inlineStr">
        <is>
          <t>sevenbridges-python</t>
        </is>
      </c>
      <c r="B8033" t="inlineStr">
        <is>
          <t>22585e479283dac88b4cb9fd97b4711b995516b4</t>
        </is>
      </c>
      <c r="C8033" t="inlineStr">
        <is>
          <t>2018-09-28 15:48:41+00:00</t>
        </is>
      </c>
      <c r="D8033" t="inlineStr">
        <is>
          <t>verchange</t>
        </is>
      </c>
      <c r="E8033" t="inlineStr">
        <is>
          <t>tox</t>
        </is>
      </c>
      <c r="F8033">
        <f>=3.3.0</f>
        <v/>
      </c>
      <c r="G8033" t="inlineStr">
        <is>
          <t>tox</t>
        </is>
      </c>
      <c r="H8033">
        <f>=2.9.1</f>
        <v/>
      </c>
    </row>
    <row r="8034">
      <c r="A8034" t="inlineStr">
        <is>
          <t>sevenbridges-python</t>
        </is>
      </c>
      <c r="B8034" t="inlineStr">
        <is>
          <t>22585e479283dac88b4cb9fd97b4711b995516b4</t>
        </is>
      </c>
      <c r="C8034" t="inlineStr">
        <is>
          <t>2018-09-28 15:48:41+00:00</t>
        </is>
      </c>
      <c r="D8034" t="inlineStr">
        <is>
          <t>verchange</t>
        </is>
      </c>
      <c r="E8034" t="inlineStr">
        <is>
          <t>flake8</t>
        </is>
      </c>
      <c r="F8034">
        <f>=3.5.0</f>
        <v/>
      </c>
      <c r="G8034" t="inlineStr">
        <is>
          <t>flake8</t>
        </is>
      </c>
      <c r="H8034">
        <f>=3.3.0</f>
        <v/>
      </c>
    </row>
    <row r="8035">
      <c r="A8035" t="inlineStr">
        <is>
          <t>sevenbridges-python</t>
        </is>
      </c>
      <c r="B8035" t="inlineStr">
        <is>
          <t>22585e479283dac88b4cb9fd97b4711b995516b4</t>
        </is>
      </c>
      <c r="C8035" t="inlineStr">
        <is>
          <t>2018-09-28 15:48:41+00:00</t>
        </is>
      </c>
      <c r="D8035" t="inlineStr">
        <is>
          <t>verchange</t>
        </is>
      </c>
      <c r="E8035" t="inlineStr">
        <is>
          <t>pytest-cov</t>
        </is>
      </c>
      <c r="F8035">
        <f>=2.6.0</f>
        <v/>
      </c>
      <c r="G8035" t="inlineStr">
        <is>
          <t>pytest-cov</t>
        </is>
      </c>
      <c r="H8035">
        <f>=2.3.1</f>
        <v/>
      </c>
    </row>
    <row r="8036">
      <c r="A8036" t="inlineStr">
        <is>
          <t>sevenbridges-python</t>
        </is>
      </c>
      <c r="B8036" t="inlineStr">
        <is>
          <t>22585e479283dac88b4cb9fd97b4711b995516b4</t>
        </is>
      </c>
      <c r="C8036" t="inlineStr">
        <is>
          <t>2018-09-28 15:48:41+00:00</t>
        </is>
      </c>
      <c r="D8036" t="inlineStr">
        <is>
          <t>verchange</t>
        </is>
      </c>
      <c r="E8036" t="inlineStr">
        <is>
          <t>faker</t>
        </is>
      </c>
      <c r="F8036">
        <f>=0.9.0</f>
        <v/>
      </c>
      <c r="G8036" t="inlineStr">
        <is>
          <t>faker</t>
        </is>
      </c>
      <c r="H8036">
        <f>=0.7.10</f>
        <v/>
      </c>
    </row>
    <row r="8037">
      <c r="A8037" t="inlineStr">
        <is>
          <t>sevenbridges-python</t>
        </is>
      </c>
      <c r="B8037" t="inlineStr">
        <is>
          <t>22585e479283dac88b4cb9fd97b4711b995516b4</t>
        </is>
      </c>
      <c r="C8037" t="inlineStr">
        <is>
          <t>2018-09-28 15:48:41+00:00</t>
        </is>
      </c>
      <c r="D8037" t="inlineStr">
        <is>
          <t>verchange</t>
        </is>
      </c>
      <c r="E8037" t="inlineStr">
        <is>
          <t>pytest</t>
        </is>
      </c>
      <c r="F8037">
        <f>=3.8.0</f>
        <v/>
      </c>
      <c r="G8037" t="inlineStr">
        <is>
          <t>pytest</t>
        </is>
      </c>
      <c r="H8037">
        <f>=2.9.1</f>
        <v/>
      </c>
    </row>
    <row r="8038">
      <c r="A8038" t="inlineStr">
        <is>
          <t>sevenbridges-python</t>
        </is>
      </c>
      <c r="B8038" t="inlineStr">
        <is>
          <t>22585e479283dac88b4cb9fd97b4711b995516b4</t>
        </is>
      </c>
      <c r="C8038" t="inlineStr">
        <is>
          <t>2018-09-28 15:48:41+00:00</t>
        </is>
      </c>
      <c r="D8038" t="inlineStr">
        <is>
          <t>verchange</t>
        </is>
      </c>
      <c r="E8038" t="inlineStr">
        <is>
          <t>requests_mock</t>
        </is>
      </c>
      <c r="F8038">
        <f>=1.5.2</f>
        <v/>
      </c>
      <c r="G8038" t="inlineStr">
        <is>
          <t>requests_mock</t>
        </is>
      </c>
      <c r="H8038">
        <f>=1.3.0</f>
        <v/>
      </c>
    </row>
    <row r="8039">
      <c r="A8039" t="inlineStr">
        <is>
          <t>sevenbridges-python</t>
        </is>
      </c>
      <c r="B8039" t="inlineStr">
        <is>
          <t>22585e479283dac88b4cb9fd97b4711b995516b4</t>
        </is>
      </c>
      <c r="C8039" t="inlineStr">
        <is>
          <t>2018-09-28 15:48:41+00:00</t>
        </is>
      </c>
      <c r="D8039" t="inlineStr">
        <is>
          <t>rem</t>
        </is>
      </c>
      <c r="E8039" t="inlineStr"/>
      <c r="F8039" t="inlineStr"/>
      <c r="G8039" t="inlineStr">
        <is>
          <t>pytest-pep8</t>
        </is>
      </c>
      <c r="H8039">
        <f>=1.0.6</f>
        <v/>
      </c>
    </row>
    <row r="8040">
      <c r="A8040" t="inlineStr">
        <is>
          <t>sevenbridges-python</t>
        </is>
      </c>
      <c r="B8040" t="inlineStr">
        <is>
          <t>b6b78f51298a7c0aaa775a87271057cb00fa43ec</t>
        </is>
      </c>
      <c r="C8040" t="inlineStr">
        <is>
          <t>2018-10-30 14:55:53+00:00</t>
        </is>
      </c>
      <c r="D8040" t="inlineStr">
        <is>
          <t>verchange</t>
        </is>
      </c>
      <c r="E8040" t="inlineStr">
        <is>
          <t>requests</t>
        </is>
      </c>
      <c r="F8040" t="inlineStr">
        <is>
          <t>&gt;=2.20.0</t>
        </is>
      </c>
      <c r="G8040" t="inlineStr">
        <is>
          <t>requests</t>
        </is>
      </c>
      <c r="H8040" t="inlineStr">
        <is>
          <t>&gt;=2.18.4</t>
        </is>
      </c>
    </row>
    <row r="8041">
      <c r="A8041" t="inlineStr">
        <is>
          <t>sevenbridges-python</t>
        </is>
      </c>
      <c r="B8041" t="inlineStr">
        <is>
          <t>b6b78f51298a7c0aaa775a87271057cb00fa43ec</t>
        </is>
      </c>
      <c r="C8041" t="inlineStr">
        <is>
          <t>2018-10-30 14:55:53+00:00</t>
        </is>
      </c>
      <c r="D8041" t="inlineStr">
        <is>
          <t>rem</t>
        </is>
      </c>
      <c r="E8041" t="inlineStr"/>
      <c r="F8041" t="inlineStr"/>
      <c r="G8041" t="inlineStr">
        <is>
          <t>futures</t>
        </is>
      </c>
      <c r="H8041" t="inlineStr">
        <is>
          <t>&gt;=3.0.4</t>
        </is>
      </c>
    </row>
    <row r="8042">
      <c r="A8042" t="inlineStr">
        <is>
          <t>sevenbridges-python</t>
        </is>
      </c>
      <c r="B8042" t="inlineStr">
        <is>
          <t>77da458cc0f5e0f29b90aab69254dcef50059c61</t>
        </is>
      </c>
      <c r="C8042" t="inlineStr">
        <is>
          <t>2019-03-05 10:19:39+00:00</t>
        </is>
      </c>
      <c r="D8042" t="inlineStr">
        <is>
          <t>verchange</t>
        </is>
      </c>
      <c r="E8042" t="inlineStr">
        <is>
          <t>tox</t>
        </is>
      </c>
      <c r="F8042">
        <f>=3.7.0</f>
        <v/>
      </c>
      <c r="G8042" t="inlineStr">
        <is>
          <t>tox</t>
        </is>
      </c>
      <c r="H8042">
        <f>=3.3.0</f>
        <v/>
      </c>
    </row>
    <row r="8043">
      <c r="A8043" t="inlineStr">
        <is>
          <t>sevenbridges-python</t>
        </is>
      </c>
      <c r="B8043" t="inlineStr">
        <is>
          <t>77da458cc0f5e0f29b90aab69254dcef50059c61</t>
        </is>
      </c>
      <c r="C8043" t="inlineStr">
        <is>
          <t>2019-03-05 10:19:39+00:00</t>
        </is>
      </c>
      <c r="D8043" t="inlineStr">
        <is>
          <t>verchange</t>
        </is>
      </c>
      <c r="E8043" t="inlineStr">
        <is>
          <t>flake8</t>
        </is>
      </c>
      <c r="F8043">
        <f>=3.7.7</f>
        <v/>
      </c>
      <c r="G8043" t="inlineStr">
        <is>
          <t>flake8</t>
        </is>
      </c>
      <c r="H8043">
        <f>=3.5.0</f>
        <v/>
      </c>
    </row>
    <row r="8044">
      <c r="A8044" t="inlineStr">
        <is>
          <t>sevenbridges-python</t>
        </is>
      </c>
      <c r="B8044" t="inlineStr">
        <is>
          <t>77da458cc0f5e0f29b90aab69254dcef50059c61</t>
        </is>
      </c>
      <c r="C8044" t="inlineStr">
        <is>
          <t>2019-03-05 10:19:39+00:00</t>
        </is>
      </c>
      <c r="D8044" t="inlineStr">
        <is>
          <t>verchange</t>
        </is>
      </c>
      <c r="E8044" t="inlineStr">
        <is>
          <t>pytest-cov</t>
        </is>
      </c>
      <c r="F8044">
        <f>=2.6.1</f>
        <v/>
      </c>
      <c r="G8044" t="inlineStr">
        <is>
          <t>pytest-cov</t>
        </is>
      </c>
      <c r="H8044">
        <f>=2.6.0</f>
        <v/>
      </c>
    </row>
    <row r="8045">
      <c r="A8045" t="inlineStr">
        <is>
          <t>sevenbridges-python</t>
        </is>
      </c>
      <c r="B8045" t="inlineStr">
        <is>
          <t>77da458cc0f5e0f29b90aab69254dcef50059c61</t>
        </is>
      </c>
      <c r="C8045" t="inlineStr">
        <is>
          <t>2019-03-05 10:19:39+00:00</t>
        </is>
      </c>
      <c r="D8045" t="inlineStr">
        <is>
          <t>verchange</t>
        </is>
      </c>
      <c r="E8045" t="inlineStr">
        <is>
          <t>faker</t>
        </is>
      </c>
      <c r="F8045">
        <f>=1.0.2</f>
        <v/>
      </c>
      <c r="G8045" t="inlineStr">
        <is>
          <t>faker</t>
        </is>
      </c>
      <c r="H8045">
        <f>=0.9.0</f>
        <v/>
      </c>
    </row>
    <row r="8046">
      <c r="A8046" t="inlineStr">
        <is>
          <t>sevenbridges-python</t>
        </is>
      </c>
      <c r="B8046" t="inlineStr">
        <is>
          <t>77da458cc0f5e0f29b90aab69254dcef50059c61</t>
        </is>
      </c>
      <c r="C8046" t="inlineStr">
        <is>
          <t>2019-03-05 10:19:39+00:00</t>
        </is>
      </c>
      <c r="D8046" t="inlineStr">
        <is>
          <t>verchange</t>
        </is>
      </c>
      <c r="E8046" t="inlineStr">
        <is>
          <t>pytest</t>
        </is>
      </c>
      <c r="F8046">
        <f>=4.3.0</f>
        <v/>
      </c>
      <c r="G8046" t="inlineStr">
        <is>
          <t>pytest</t>
        </is>
      </c>
      <c r="H8046">
        <f>=3.8.0</f>
        <v/>
      </c>
    </row>
    <row r="8047">
      <c r="A8047" t="inlineStr">
        <is>
          <t>sevenbridges-python</t>
        </is>
      </c>
      <c r="B8047" t="inlineStr">
        <is>
          <t>77da458cc0f5e0f29b90aab69254dcef50059c61</t>
        </is>
      </c>
      <c r="C8047" t="inlineStr">
        <is>
          <t>2019-03-05 10:19:39+00:00</t>
        </is>
      </c>
      <c r="D8047" t="inlineStr">
        <is>
          <t>add</t>
        </is>
      </c>
      <c r="E8047" t="inlineStr">
        <is>
          <t>requests-mock</t>
        </is>
      </c>
      <c r="F8047">
        <f>=1.5.2</f>
        <v/>
      </c>
      <c r="G8047" t="inlineStr"/>
      <c r="H8047" t="inlineStr"/>
    </row>
    <row r="8048">
      <c r="A8048" t="inlineStr">
        <is>
          <t>sevenbridges-python</t>
        </is>
      </c>
      <c r="B8048" t="inlineStr">
        <is>
          <t>77da458cc0f5e0f29b90aab69254dcef50059c61</t>
        </is>
      </c>
      <c r="C8048" t="inlineStr">
        <is>
          <t>2019-03-05 10:19:39+00:00</t>
        </is>
      </c>
      <c r="D8048" t="inlineStr">
        <is>
          <t>rem</t>
        </is>
      </c>
      <c r="E8048" t="inlineStr"/>
      <c r="F8048" t="inlineStr"/>
      <c r="G8048" t="inlineStr">
        <is>
          <t>requests_mock</t>
        </is>
      </c>
      <c r="H8048">
        <f>=1.5.2</f>
        <v/>
      </c>
    </row>
    <row r="8049">
      <c r="A8049" t="inlineStr">
        <is>
          <t>sevenbridges-python</t>
        </is>
      </c>
      <c r="B8049" t="inlineStr">
        <is>
          <t>903d3d3d8874defead6c6d3bc59c6a1081f0aec0</t>
        </is>
      </c>
      <c r="C8049" t="inlineStr">
        <is>
          <t>2020-08-25 12:49:26+00:00</t>
        </is>
      </c>
      <c r="D8049" t="inlineStr">
        <is>
          <t>verchange</t>
        </is>
      </c>
      <c r="E8049" t="inlineStr">
        <is>
          <t>requests-mock</t>
        </is>
      </c>
      <c r="F8049">
        <f>=1.8.0</f>
        <v/>
      </c>
      <c r="G8049" t="inlineStr">
        <is>
          <t>requests-mock</t>
        </is>
      </c>
      <c r="H8049">
        <f>=1.5.2</f>
        <v/>
      </c>
    </row>
    <row r="8050">
      <c r="A8050" t="inlineStr">
        <is>
          <t>sevenbridges-python</t>
        </is>
      </c>
      <c r="B8050" t="inlineStr">
        <is>
          <t>903d3d3d8874defead6c6d3bc59c6a1081f0aec0</t>
        </is>
      </c>
      <c r="C8050" t="inlineStr">
        <is>
          <t>2020-08-25 12:49:26+00:00</t>
        </is>
      </c>
      <c r="D8050" t="inlineStr">
        <is>
          <t>verchange</t>
        </is>
      </c>
      <c r="E8050" t="inlineStr">
        <is>
          <t>flake8</t>
        </is>
      </c>
      <c r="F8050">
        <f>=3.8.3</f>
        <v/>
      </c>
      <c r="G8050" t="inlineStr">
        <is>
          <t>flake8</t>
        </is>
      </c>
      <c r="H8050">
        <f>=3.7.7</f>
        <v/>
      </c>
    </row>
    <row r="8051">
      <c r="A8051" t="inlineStr">
        <is>
          <t>sevenbridges-python</t>
        </is>
      </c>
      <c r="B8051" t="inlineStr">
        <is>
          <t>903d3d3d8874defead6c6d3bc59c6a1081f0aec0</t>
        </is>
      </c>
      <c r="C8051" t="inlineStr">
        <is>
          <t>2020-08-25 12:49:26+00:00</t>
        </is>
      </c>
      <c r="D8051" t="inlineStr">
        <is>
          <t>verchange</t>
        </is>
      </c>
      <c r="E8051" t="inlineStr">
        <is>
          <t>pytest-cov</t>
        </is>
      </c>
      <c r="F8051">
        <f>=2.10.0</f>
        <v/>
      </c>
      <c r="G8051" t="inlineStr">
        <is>
          <t>pytest-cov</t>
        </is>
      </c>
      <c r="H8051">
        <f>=2.6.1</f>
        <v/>
      </c>
    </row>
    <row r="8052">
      <c r="A8052" t="inlineStr">
        <is>
          <t>sevenbridges-python</t>
        </is>
      </c>
      <c r="B8052" t="inlineStr">
        <is>
          <t>903d3d3d8874defead6c6d3bc59c6a1081f0aec0</t>
        </is>
      </c>
      <c r="C8052" t="inlineStr">
        <is>
          <t>2020-08-25 12:49:26+00:00</t>
        </is>
      </c>
      <c r="D8052" t="inlineStr">
        <is>
          <t>verchange</t>
        </is>
      </c>
      <c r="E8052" t="inlineStr">
        <is>
          <t>sphinx</t>
        </is>
      </c>
      <c r="F8052">
        <f>=3.1.2</f>
        <v/>
      </c>
      <c r="G8052" t="inlineStr">
        <is>
          <t>sphinx</t>
        </is>
      </c>
      <c r="H8052">
        <f>=1.5.1</f>
        <v/>
      </c>
    </row>
    <row r="8053">
      <c r="A8053" t="inlineStr">
        <is>
          <t>sevenbridges-python</t>
        </is>
      </c>
      <c r="B8053" t="inlineStr">
        <is>
          <t>903d3d3d8874defead6c6d3bc59c6a1081f0aec0</t>
        </is>
      </c>
      <c r="C8053" t="inlineStr">
        <is>
          <t>2020-08-25 12:49:26+00:00</t>
        </is>
      </c>
      <c r="D8053" t="inlineStr">
        <is>
          <t>verchange</t>
        </is>
      </c>
      <c r="E8053" t="inlineStr">
        <is>
          <t>faker</t>
        </is>
      </c>
      <c r="F8053">
        <f>=4.1.1</f>
        <v/>
      </c>
      <c r="G8053" t="inlineStr">
        <is>
          <t>faker</t>
        </is>
      </c>
      <c r="H8053">
        <f>=1.0.2</f>
        <v/>
      </c>
    </row>
    <row r="8054">
      <c r="A8054" t="inlineStr">
        <is>
          <t>sevenbridges-python</t>
        </is>
      </c>
      <c r="B8054" t="inlineStr">
        <is>
          <t>903d3d3d8874defead6c6d3bc59c6a1081f0aec0</t>
        </is>
      </c>
      <c r="C8054" t="inlineStr">
        <is>
          <t>2020-08-25 12:49:26+00:00</t>
        </is>
      </c>
      <c r="D8054" t="inlineStr">
        <is>
          <t>verchange</t>
        </is>
      </c>
      <c r="E8054" t="inlineStr">
        <is>
          <t>pytest</t>
        </is>
      </c>
      <c r="F8054">
        <f>=6.0.1</f>
        <v/>
      </c>
      <c r="G8054" t="inlineStr">
        <is>
          <t>pytest</t>
        </is>
      </c>
      <c r="H8054">
        <f>=4.3.0</f>
        <v/>
      </c>
    </row>
    <row r="8055">
      <c r="A8055" t="inlineStr">
        <is>
          <t>sevenbridges-python</t>
        </is>
      </c>
      <c r="B8055" t="inlineStr">
        <is>
          <t>903d3d3d8874defead6c6d3bc59c6a1081f0aec0</t>
        </is>
      </c>
      <c r="C8055" t="inlineStr">
        <is>
          <t>2020-08-25 12:49:26+00:00</t>
        </is>
      </c>
      <c r="D8055" t="inlineStr">
        <is>
          <t>rem</t>
        </is>
      </c>
      <c r="E8055" t="inlineStr"/>
      <c r="F8055" t="inlineStr"/>
      <c r="G8055" t="inlineStr">
        <is>
          <t>tox</t>
        </is>
      </c>
      <c r="H8055">
        <f>=3.7.0</f>
        <v/>
      </c>
    </row>
    <row r="8056">
      <c r="A8056" t="inlineStr">
        <is>
          <t>sevenbridges-python</t>
        </is>
      </c>
      <c r="B8056" t="inlineStr">
        <is>
          <t>618fdb51a18e7fc10f32bc24272c484e0d71217a</t>
        </is>
      </c>
      <c r="C8056" t="inlineStr">
        <is>
          <t>2020-11-18 09:24:48+00:00</t>
        </is>
      </c>
      <c r="D8056" t="inlineStr">
        <is>
          <t>verchange</t>
        </is>
      </c>
      <c r="E8056" t="inlineStr">
        <is>
          <t>flake8</t>
        </is>
      </c>
      <c r="F8056">
        <f>=3.8.4</f>
        <v/>
      </c>
      <c r="G8056" t="inlineStr">
        <is>
          <t>flake8</t>
        </is>
      </c>
      <c r="H8056">
        <f>=3.8.3</f>
        <v/>
      </c>
    </row>
    <row r="8057">
      <c r="A8057" t="inlineStr">
        <is>
          <t>sevenbridges-python</t>
        </is>
      </c>
      <c r="B8057" t="inlineStr">
        <is>
          <t>618fdb51a18e7fc10f32bc24272c484e0d71217a</t>
        </is>
      </c>
      <c r="C8057" t="inlineStr">
        <is>
          <t>2020-11-18 09:24:48+00:00</t>
        </is>
      </c>
      <c r="D8057" t="inlineStr">
        <is>
          <t>verchange</t>
        </is>
      </c>
      <c r="E8057" t="inlineStr">
        <is>
          <t>pytest-cov</t>
        </is>
      </c>
      <c r="F8057">
        <f>=2.10.1</f>
        <v/>
      </c>
      <c r="G8057" t="inlineStr">
        <is>
          <t>pytest-cov</t>
        </is>
      </c>
      <c r="H8057">
        <f>=2.10.0</f>
        <v/>
      </c>
    </row>
    <row r="8058">
      <c r="A8058" t="inlineStr">
        <is>
          <t>sevenbridges-python</t>
        </is>
      </c>
      <c r="B8058" t="inlineStr">
        <is>
          <t>618fdb51a18e7fc10f32bc24272c484e0d71217a</t>
        </is>
      </c>
      <c r="C8058" t="inlineStr">
        <is>
          <t>2020-11-18 09:24:48+00:00</t>
        </is>
      </c>
      <c r="D8058" t="inlineStr">
        <is>
          <t>verchange</t>
        </is>
      </c>
      <c r="E8058" t="inlineStr">
        <is>
          <t>sphinx</t>
        </is>
      </c>
      <c r="F8058">
        <f>=3.3.0</f>
        <v/>
      </c>
      <c r="G8058" t="inlineStr">
        <is>
          <t>sphinx</t>
        </is>
      </c>
      <c r="H8058">
        <f>=3.1.2</f>
        <v/>
      </c>
    </row>
    <row r="8059">
      <c r="A8059" t="inlineStr">
        <is>
          <t>sevenbridges-python</t>
        </is>
      </c>
      <c r="B8059" t="inlineStr">
        <is>
          <t>618fdb51a18e7fc10f32bc24272c484e0d71217a</t>
        </is>
      </c>
      <c r="C8059" t="inlineStr">
        <is>
          <t>2020-11-18 09:24:48+00:00</t>
        </is>
      </c>
      <c r="D8059" t="inlineStr">
        <is>
          <t>verchange</t>
        </is>
      </c>
      <c r="E8059" t="inlineStr">
        <is>
          <t>faker</t>
        </is>
      </c>
      <c r="F8059">
        <f>=4.14.2</f>
        <v/>
      </c>
      <c r="G8059" t="inlineStr">
        <is>
          <t>faker</t>
        </is>
      </c>
      <c r="H8059">
        <f>=4.1.1</f>
        <v/>
      </c>
    </row>
    <row r="8060">
      <c r="A8060" t="inlineStr">
        <is>
          <t>sevenbridges-python</t>
        </is>
      </c>
      <c r="B8060" t="inlineStr">
        <is>
          <t>618fdb51a18e7fc10f32bc24272c484e0d71217a</t>
        </is>
      </c>
      <c r="C8060" t="inlineStr">
        <is>
          <t>2020-11-18 09:24:48+00:00</t>
        </is>
      </c>
      <c r="D8060" t="inlineStr">
        <is>
          <t>verchange</t>
        </is>
      </c>
      <c r="E8060" t="inlineStr">
        <is>
          <t>pytest</t>
        </is>
      </c>
      <c r="F8060">
        <f>=6.1.2</f>
        <v/>
      </c>
      <c r="G8060" t="inlineStr">
        <is>
          <t>pytest</t>
        </is>
      </c>
      <c r="H8060">
        <f>=6.0.1</f>
        <v/>
      </c>
    </row>
    <row r="8061">
      <c r="A8061" t="inlineStr">
        <is>
          <t>sevenbridges-python</t>
        </is>
      </c>
      <c r="B8061" t="inlineStr">
        <is>
          <t>0fe8fbda9ea1ce15c179e92eb09bea48a4043bfb</t>
        </is>
      </c>
      <c r="C8061" t="inlineStr">
        <is>
          <t>2020-12-23 09:57:46+00:00</t>
        </is>
      </c>
      <c r="D8061" t="inlineStr">
        <is>
          <t>verchange</t>
        </is>
      </c>
      <c r="E8061" t="inlineStr">
        <is>
          <t>requests</t>
        </is>
      </c>
      <c r="F8061" t="inlineStr">
        <is>
          <t>&gt;=2.25.1</t>
        </is>
      </c>
      <c r="G8061" t="inlineStr">
        <is>
          <t>requests</t>
        </is>
      </c>
      <c r="H8061" t="inlineStr">
        <is>
          <t>&gt;=2.20.0</t>
        </is>
      </c>
    </row>
    <row r="8062">
      <c r="A8062" t="inlineStr">
        <is>
          <t>sevenbridges-python</t>
        </is>
      </c>
      <c r="B8062" t="inlineStr">
        <is>
          <t>0fe8fbda9ea1ce15c179e92eb09bea48a4043bfb</t>
        </is>
      </c>
      <c r="C8062" t="inlineStr">
        <is>
          <t>2020-12-23 09:57:46+00:00</t>
        </is>
      </c>
      <c r="D8062" t="inlineStr">
        <is>
          <t>add</t>
        </is>
      </c>
      <c r="E8062" t="inlineStr">
        <is>
          <t>urllib3</t>
        </is>
      </c>
      <c r="F8062" t="inlineStr">
        <is>
          <t>&gt;=1.26.2</t>
        </is>
      </c>
      <c r="G8062" t="inlineStr"/>
      <c r="H8062" t="inlineStr"/>
    </row>
    <row r="8063">
      <c r="A8063" t="inlineStr">
        <is>
          <t>sevenbridges-python</t>
        </is>
      </c>
      <c r="B8063" t="inlineStr">
        <is>
          <t>0fe8fbda9ea1ce15c179e92eb09bea48a4043bfb</t>
        </is>
      </c>
      <c r="C8063" t="inlineStr">
        <is>
          <t>2020-12-23 09:57:46+00:00</t>
        </is>
      </c>
      <c r="D8063" t="inlineStr">
        <is>
          <t>rem</t>
        </is>
      </c>
      <c r="E8063" t="inlineStr"/>
      <c r="F8063" t="inlineStr"/>
      <c r="G8063" t="inlineStr">
        <is>
          <t>six</t>
        </is>
      </c>
      <c r="H8063" t="inlineStr">
        <is>
          <t>&gt;=1.10.0</t>
        </is>
      </c>
    </row>
    <row r="8064">
      <c r="A8064" t="inlineStr">
        <is>
          <t>sevenbridges-python</t>
        </is>
      </c>
      <c r="B8064" t="inlineStr">
        <is>
          <t>0fe8fbda9ea1ce15c179e92eb09bea48a4043bfb</t>
        </is>
      </c>
      <c r="C8064" t="inlineStr">
        <is>
          <t>2020-12-23 09:57:46+00:00</t>
        </is>
      </c>
      <c r="D8064" t="inlineStr">
        <is>
          <t>rem</t>
        </is>
      </c>
      <c r="E8064" t="inlineStr"/>
      <c r="F8064" t="inlineStr"/>
      <c r="G8064" t="inlineStr">
        <is>
          <t>flake8</t>
        </is>
      </c>
      <c r="H8064">
        <f>=3.8.4</f>
        <v/>
      </c>
    </row>
    <row r="8065">
      <c r="A8065" t="inlineStr">
        <is>
          <t>sevenbridges-python</t>
        </is>
      </c>
      <c r="B8065" t="inlineStr">
        <is>
          <t>0fe8fbda9ea1ce15c179e92eb09bea48a4043bfb</t>
        </is>
      </c>
      <c r="C8065" t="inlineStr">
        <is>
          <t>2020-12-23 09:57:46+00:00</t>
        </is>
      </c>
      <c r="D8065" t="inlineStr">
        <is>
          <t>rem</t>
        </is>
      </c>
      <c r="E8065" t="inlineStr"/>
      <c r="F8065" t="inlineStr"/>
      <c r="G8065" t="inlineStr">
        <is>
          <t>pytest</t>
        </is>
      </c>
      <c r="H8065">
        <f>=6.1.2</f>
        <v/>
      </c>
    </row>
    <row r="8066">
      <c r="A8066" t="inlineStr">
        <is>
          <t>sevenbridges-python</t>
        </is>
      </c>
      <c r="B8066" t="inlineStr">
        <is>
          <t>0fe8fbda9ea1ce15c179e92eb09bea48a4043bfb</t>
        </is>
      </c>
      <c r="C8066" t="inlineStr">
        <is>
          <t>2020-12-23 09:57:46+00:00</t>
        </is>
      </c>
      <c r="D8066" t="inlineStr">
        <is>
          <t>rem</t>
        </is>
      </c>
      <c r="E8066" t="inlineStr"/>
      <c r="F8066" t="inlineStr"/>
      <c r="G8066" t="inlineStr">
        <is>
          <t>pytest-cov</t>
        </is>
      </c>
      <c r="H8066">
        <f>=2.10.1</f>
        <v/>
      </c>
    </row>
    <row r="8067">
      <c r="A8067" t="inlineStr">
        <is>
          <t>sevenbridges-python</t>
        </is>
      </c>
      <c r="B8067" t="inlineStr">
        <is>
          <t>0fe8fbda9ea1ce15c179e92eb09bea48a4043bfb</t>
        </is>
      </c>
      <c r="C8067" t="inlineStr">
        <is>
          <t>2020-12-23 09:57:46+00:00</t>
        </is>
      </c>
      <c r="D8067" t="inlineStr">
        <is>
          <t>rem</t>
        </is>
      </c>
      <c r="E8067" t="inlineStr"/>
      <c r="F8067" t="inlineStr"/>
      <c r="G8067" t="inlineStr">
        <is>
          <t>requests-mock</t>
        </is>
      </c>
      <c r="H8067">
        <f>=1.8.0</f>
        <v/>
      </c>
    </row>
    <row r="8068">
      <c r="A8068" t="inlineStr">
        <is>
          <t>sevenbridges-python</t>
        </is>
      </c>
      <c r="B8068" t="inlineStr">
        <is>
          <t>0fe8fbda9ea1ce15c179e92eb09bea48a4043bfb</t>
        </is>
      </c>
      <c r="C8068" t="inlineStr">
        <is>
          <t>2020-12-23 09:57:46+00:00</t>
        </is>
      </c>
      <c r="D8068" t="inlineStr">
        <is>
          <t>rem</t>
        </is>
      </c>
      <c r="E8068" t="inlineStr"/>
      <c r="F8068" t="inlineStr"/>
      <c r="G8068" t="inlineStr">
        <is>
          <t>faker</t>
        </is>
      </c>
      <c r="H8068">
        <f>=4.14.2</f>
        <v/>
      </c>
    </row>
    <row r="8069">
      <c r="A8069" t="inlineStr">
        <is>
          <t>sevenbridges-python</t>
        </is>
      </c>
      <c r="B8069" t="inlineStr">
        <is>
          <t>0fe8fbda9ea1ce15c179e92eb09bea48a4043bfb</t>
        </is>
      </c>
      <c r="C8069" t="inlineStr">
        <is>
          <t>2020-12-23 09:57:46+00:00</t>
        </is>
      </c>
      <c r="D8069" t="inlineStr">
        <is>
          <t>rem</t>
        </is>
      </c>
      <c r="E8069" t="inlineStr"/>
      <c r="F8069" t="inlineStr"/>
      <c r="G8069" t="inlineStr">
        <is>
          <t>sphinx</t>
        </is>
      </c>
      <c r="H8069">
        <f>=3.3.0</f>
        <v/>
      </c>
    </row>
    <row r="8070">
      <c r="A8070" t="inlineStr">
        <is>
          <t>sevenbridges-python</t>
        </is>
      </c>
      <c r="B8070" t="inlineStr">
        <is>
          <t>0fe8fbda9ea1ce15c179e92eb09bea48a4043bfb</t>
        </is>
      </c>
      <c r="C8070" t="inlineStr">
        <is>
          <t>2020-12-23 09:57:46+00:00</t>
        </is>
      </c>
      <c r="D8070" t="inlineStr">
        <is>
          <t>rem</t>
        </is>
      </c>
      <c r="E8070" t="inlineStr"/>
      <c r="F8070" t="inlineStr"/>
      <c r="G8070" t="inlineStr">
        <is>
          <t>sphinx_rtd_theme</t>
        </is>
      </c>
      <c r="H8070">
        <f>=0.1.9</f>
        <v/>
      </c>
    </row>
    <row r="8071">
      <c r="A8071" t="inlineStr">
        <is>
          <t>finam-export</t>
        </is>
      </c>
      <c r="B8071" t="inlineStr">
        <is>
          <t>4315fa6700bf8e8afa0ff23b28238ce82803acce</t>
        </is>
      </c>
      <c r="C8071" t="inlineStr">
        <is>
          <t>2020-09-12 20:32:16+00:00</t>
        </is>
      </c>
      <c r="D8071" t="inlineStr">
        <is>
          <t>verchange</t>
        </is>
      </c>
      <c r="E8071" t="inlineStr">
        <is>
          <t>requests</t>
        </is>
      </c>
      <c r="F8071">
        <f>=2.24.0</f>
        <v/>
      </c>
      <c r="G8071" t="inlineStr">
        <is>
          <t>requests</t>
        </is>
      </c>
      <c r="H8071">
        <f>=2.20.0</f>
        <v/>
      </c>
    </row>
    <row r="8072">
      <c r="A8072" t="inlineStr">
        <is>
          <t>finam-export</t>
        </is>
      </c>
      <c r="B8072" t="inlineStr">
        <is>
          <t>4315fa6700bf8e8afa0ff23b28238ce82803acce</t>
        </is>
      </c>
      <c r="C8072" t="inlineStr">
        <is>
          <t>2020-09-12 20:32:16+00:00</t>
        </is>
      </c>
      <c r="D8072" t="inlineStr">
        <is>
          <t>verchange</t>
        </is>
      </c>
      <c r="E8072" t="inlineStr">
        <is>
          <t>pandas</t>
        </is>
      </c>
      <c r="F8072">
        <f>=1.1.2</f>
        <v/>
      </c>
      <c r="G8072" t="inlineStr">
        <is>
          <t>pandas</t>
        </is>
      </c>
      <c r="H8072">
        <f>=0.24.2</f>
        <v/>
      </c>
    </row>
    <row r="8073">
      <c r="A8073" t="inlineStr">
        <is>
          <t>finam-export</t>
        </is>
      </c>
      <c r="B8073" t="inlineStr">
        <is>
          <t>4315fa6700bf8e8afa0ff23b28238ce82803acce</t>
        </is>
      </c>
      <c r="C8073" t="inlineStr">
        <is>
          <t>2020-09-12 20:32:16+00:00</t>
        </is>
      </c>
      <c r="D8073" t="inlineStr">
        <is>
          <t>verchange</t>
        </is>
      </c>
      <c r="E8073" t="inlineStr">
        <is>
          <t>click</t>
        </is>
      </c>
      <c r="F8073">
        <f>=7.1.2</f>
        <v/>
      </c>
      <c r="G8073" t="inlineStr">
        <is>
          <t>click</t>
        </is>
      </c>
      <c r="H8073">
        <f>=6.7</f>
        <v/>
      </c>
    </row>
    <row r="8074">
      <c r="A8074" t="inlineStr">
        <is>
          <t>finam-export</t>
        </is>
      </c>
      <c r="B8074" t="inlineStr">
        <is>
          <t>4315fa6700bf8e8afa0ff23b28238ce82803acce</t>
        </is>
      </c>
      <c r="C8074" t="inlineStr">
        <is>
          <t>2020-09-12 20:32:16+00:00</t>
        </is>
      </c>
      <c r="D8074" t="inlineStr">
        <is>
          <t>verchange</t>
        </is>
      </c>
      <c r="E8074" t="inlineStr">
        <is>
          <t>urltools</t>
        </is>
      </c>
      <c r="F8074" t="inlineStr"/>
      <c r="G8074" t="inlineStr">
        <is>
          <t>urltools</t>
        </is>
      </c>
      <c r="H8074">
        <f>=0.3.2</f>
        <v/>
      </c>
    </row>
    <row r="8075">
      <c r="A8075" t="inlineStr">
        <is>
          <t>finam-export</t>
        </is>
      </c>
      <c r="B8075" t="inlineStr">
        <is>
          <t>944a960482706c5978de6f99902fb8bb9bd8f77a</t>
        </is>
      </c>
      <c r="C8075" t="inlineStr">
        <is>
          <t>2020-09-12 20:47:47+00:00</t>
        </is>
      </c>
      <c r="D8075" t="inlineStr">
        <is>
          <t>rem</t>
        </is>
      </c>
      <c r="E8075" t="inlineStr"/>
      <c r="F8075" t="inlineStr"/>
      <c r="G8075" t="inlineStr">
        <is>
          <t>enum34</t>
        </is>
      </c>
      <c r="H8075" t="inlineStr"/>
    </row>
    <row r="8076">
      <c r="A8076" t="inlineStr">
        <is>
          <t>finam-export</t>
        </is>
      </c>
      <c r="B8076" t="inlineStr">
        <is>
          <t>b59862a0b69f0c23f2626766ce362b932eaadca2</t>
        </is>
      </c>
      <c r="C8076" t="inlineStr">
        <is>
          <t>2020-10-04 19:44:43+00:00</t>
        </is>
      </c>
      <c r="D8076" t="inlineStr">
        <is>
          <t>add</t>
        </is>
      </c>
      <c r="E8076" t="inlineStr">
        <is>
          <t>parameterized</t>
        </is>
      </c>
      <c r="F8076" t="inlineStr"/>
      <c r="G8076" t="inlineStr"/>
      <c r="H8076" t="inlineStr"/>
    </row>
    <row r="8077">
      <c r="A8077" t="inlineStr">
        <is>
          <t>Geotrek-admin</t>
        </is>
      </c>
      <c r="B8077" t="inlineStr">
        <is>
          <t>7a3bb3353e289185e868608de30a259d092befe0</t>
        </is>
      </c>
      <c r="C8077" t="inlineStr">
        <is>
          <t>2020-04-28 08:30:49+00:00</t>
        </is>
      </c>
      <c r="D8077" t="inlineStr">
        <is>
          <t>add</t>
        </is>
      </c>
      <c r="E8077" t="inlineStr">
        <is>
          <t>amqp</t>
        </is>
      </c>
      <c r="F8077">
        <f>=2.5.2</f>
        <v/>
      </c>
      <c r="G8077" t="inlineStr"/>
      <c r="H8077" t="inlineStr"/>
    </row>
    <row r="8078">
      <c r="A8078" t="inlineStr">
        <is>
          <t>Geotrek-admin</t>
        </is>
      </c>
      <c r="B8078" t="inlineStr">
        <is>
          <t>7a3bb3353e289185e868608de30a259d092befe0</t>
        </is>
      </c>
      <c r="C8078" t="inlineStr">
        <is>
          <t>2020-04-28 08:30:49+00:00</t>
        </is>
      </c>
      <c r="D8078" t="inlineStr">
        <is>
          <t>add</t>
        </is>
      </c>
      <c r="E8078" t="inlineStr">
        <is>
          <t>appy-python-3</t>
        </is>
      </c>
      <c r="F8078">
        <f>=2019.11.19</f>
        <v/>
      </c>
      <c r="G8078" t="inlineStr"/>
      <c r="H8078" t="inlineStr"/>
    </row>
    <row r="8079">
      <c r="A8079" t="inlineStr">
        <is>
          <t>Geotrek-admin</t>
        </is>
      </c>
      <c r="B8079" t="inlineStr">
        <is>
          <t>7a3bb3353e289185e868608de30a259d092befe0</t>
        </is>
      </c>
      <c r="C8079" t="inlineStr">
        <is>
          <t>2020-04-28 08:30:49+00:00</t>
        </is>
      </c>
      <c r="D8079" t="inlineStr">
        <is>
          <t>add</t>
        </is>
      </c>
      <c r="E8079" t="inlineStr">
        <is>
          <t>beautifulsoup4</t>
        </is>
      </c>
      <c r="F8079">
        <f>=4.6.0</f>
        <v/>
      </c>
      <c r="G8079" t="inlineStr"/>
      <c r="H8079" t="inlineStr"/>
    </row>
    <row r="8080">
      <c r="A8080" t="inlineStr">
        <is>
          <t>Geotrek-admin</t>
        </is>
      </c>
      <c r="B8080" t="inlineStr">
        <is>
          <t>7a3bb3353e289185e868608de30a259d092befe0</t>
        </is>
      </c>
      <c r="C8080" t="inlineStr">
        <is>
          <t>2020-04-28 08:30:49+00:00</t>
        </is>
      </c>
      <c r="D8080" t="inlineStr">
        <is>
          <t>add</t>
        </is>
      </c>
      <c r="E8080" t="inlineStr">
        <is>
          <t>billiard</t>
        </is>
      </c>
      <c r="F8080">
        <f>=3.6.2.0</f>
        <v/>
      </c>
      <c r="G8080" t="inlineStr"/>
      <c r="H8080" t="inlineStr"/>
    </row>
    <row r="8081">
      <c r="A8081" t="inlineStr">
        <is>
          <t>Geotrek-admin</t>
        </is>
      </c>
      <c r="B8081" t="inlineStr">
        <is>
          <t>7a3bb3353e289185e868608de30a259d092befe0</t>
        </is>
      </c>
      <c r="C8081" t="inlineStr">
        <is>
          <t>2020-04-28 08:30:49+00:00</t>
        </is>
      </c>
      <c r="D8081" t="inlineStr">
        <is>
          <t>add</t>
        </is>
      </c>
      <c r="E8081" t="inlineStr">
        <is>
          <t>cairocffi</t>
        </is>
      </c>
      <c r="F8081">
        <f>=0.9.0</f>
        <v/>
      </c>
      <c r="G8081" t="inlineStr"/>
      <c r="H8081" t="inlineStr"/>
    </row>
    <row r="8082">
      <c r="A8082" t="inlineStr">
        <is>
          <t>Geotrek-admin</t>
        </is>
      </c>
      <c r="B8082" t="inlineStr">
        <is>
          <t>7a3bb3353e289185e868608de30a259d092befe0</t>
        </is>
      </c>
      <c r="C8082" t="inlineStr">
        <is>
          <t>2020-04-28 08:30:49+00:00</t>
        </is>
      </c>
      <c r="D8082" t="inlineStr">
        <is>
          <t>add</t>
        </is>
      </c>
      <c r="E8082" t="inlineStr">
        <is>
          <t>CairoSVG</t>
        </is>
      </c>
      <c r="F8082">
        <f>=2.4.2</f>
        <v/>
      </c>
      <c r="G8082" t="inlineStr"/>
      <c r="H8082" t="inlineStr"/>
    </row>
    <row r="8083">
      <c r="A8083" t="inlineStr">
        <is>
          <t>Geotrek-admin</t>
        </is>
      </c>
      <c r="B8083" t="inlineStr">
        <is>
          <t>7a3bb3353e289185e868608de30a259d092befe0</t>
        </is>
      </c>
      <c r="C8083" t="inlineStr">
        <is>
          <t>2020-04-28 08:30:49+00:00</t>
        </is>
      </c>
      <c r="D8083" t="inlineStr">
        <is>
          <t>add</t>
        </is>
      </c>
      <c r="E8083" t="inlineStr">
        <is>
          <t>celery</t>
        </is>
      </c>
      <c r="F8083">
        <f>=4.3.0</f>
        <v/>
      </c>
      <c r="G8083" t="inlineStr"/>
      <c r="H8083" t="inlineStr"/>
    </row>
    <row r="8084">
      <c r="A8084" t="inlineStr">
        <is>
          <t>Geotrek-admin</t>
        </is>
      </c>
      <c r="B8084" t="inlineStr">
        <is>
          <t>7a3bb3353e289185e868608de30a259d092befe0</t>
        </is>
      </c>
      <c r="C8084" t="inlineStr">
        <is>
          <t>2020-04-28 08:30:49+00:00</t>
        </is>
      </c>
      <c r="D8084" t="inlineStr">
        <is>
          <t>add</t>
        </is>
      </c>
      <c r="E8084" t="inlineStr">
        <is>
          <t>certifi</t>
        </is>
      </c>
      <c r="F8084">
        <f>=2019.11.28</f>
        <v/>
      </c>
      <c r="G8084" t="inlineStr"/>
      <c r="H8084" t="inlineStr"/>
    </row>
    <row r="8085">
      <c r="A8085" t="inlineStr">
        <is>
          <t>Geotrek-admin</t>
        </is>
      </c>
      <c r="B8085" t="inlineStr">
        <is>
          <t>7a3bb3353e289185e868608de30a259d092befe0</t>
        </is>
      </c>
      <c r="C8085" t="inlineStr">
        <is>
          <t>2020-04-28 08:30:49+00:00</t>
        </is>
      </c>
      <c r="D8085" t="inlineStr">
        <is>
          <t>add</t>
        </is>
      </c>
      <c r="E8085" t="inlineStr">
        <is>
          <t>cffi</t>
        </is>
      </c>
      <c r="F8085">
        <f>=1.14.0</f>
        <v/>
      </c>
      <c r="G8085" t="inlineStr"/>
      <c r="H8085" t="inlineStr"/>
    </row>
    <row r="8086">
      <c r="A8086" t="inlineStr">
        <is>
          <t>Geotrek-admin</t>
        </is>
      </c>
      <c r="B8086" t="inlineStr">
        <is>
          <t>7a3bb3353e289185e868608de30a259d092befe0</t>
        </is>
      </c>
      <c r="C8086" t="inlineStr">
        <is>
          <t>2020-04-28 08:30:49+00:00</t>
        </is>
      </c>
      <c r="D8086" t="inlineStr">
        <is>
          <t>add</t>
        </is>
      </c>
      <c r="E8086" t="inlineStr">
        <is>
          <t>chardet</t>
        </is>
      </c>
      <c r="F8086">
        <f>=3.0.4</f>
        <v/>
      </c>
      <c r="G8086" t="inlineStr"/>
      <c r="H8086" t="inlineStr"/>
    </row>
    <row r="8087">
      <c r="A8087" t="inlineStr">
        <is>
          <t>Geotrek-admin</t>
        </is>
      </c>
      <c r="B8087" t="inlineStr">
        <is>
          <t>7a3bb3353e289185e868608de30a259d092befe0</t>
        </is>
      </c>
      <c r="C8087" t="inlineStr">
        <is>
          <t>2020-04-28 08:30:49+00:00</t>
        </is>
      </c>
      <c r="D8087" t="inlineStr">
        <is>
          <t>add</t>
        </is>
      </c>
      <c r="E8087" t="inlineStr">
        <is>
          <t>coreapi</t>
        </is>
      </c>
      <c r="F8087">
        <f>=2.3.3</f>
        <v/>
      </c>
      <c r="G8087" t="inlineStr"/>
      <c r="H8087" t="inlineStr"/>
    </row>
    <row r="8088">
      <c r="A8088" t="inlineStr">
        <is>
          <t>Geotrek-admin</t>
        </is>
      </c>
      <c r="B8088" t="inlineStr">
        <is>
          <t>7a3bb3353e289185e868608de30a259d092befe0</t>
        </is>
      </c>
      <c r="C8088" t="inlineStr">
        <is>
          <t>2020-04-28 08:30:49+00:00</t>
        </is>
      </c>
      <c r="D8088" t="inlineStr">
        <is>
          <t>add</t>
        </is>
      </c>
      <c r="E8088" t="inlineStr">
        <is>
          <t>coreschema</t>
        </is>
      </c>
      <c r="F8088">
        <f>=0.0.4</f>
        <v/>
      </c>
      <c r="G8088" t="inlineStr"/>
      <c r="H8088" t="inlineStr"/>
    </row>
    <row r="8089">
      <c r="A8089" t="inlineStr">
        <is>
          <t>Geotrek-admin</t>
        </is>
      </c>
      <c r="B8089" t="inlineStr">
        <is>
          <t>7a3bb3353e289185e868608de30a259d092befe0</t>
        </is>
      </c>
      <c r="C8089" t="inlineStr">
        <is>
          <t>2020-04-28 08:30:49+00:00</t>
        </is>
      </c>
      <c r="D8089" t="inlineStr">
        <is>
          <t>add</t>
        </is>
      </c>
      <c r="E8089" t="inlineStr">
        <is>
          <t>coverage</t>
        </is>
      </c>
      <c r="F8089">
        <f>=4.5.3</f>
        <v/>
      </c>
      <c r="G8089" t="inlineStr"/>
      <c r="H8089" t="inlineStr"/>
    </row>
    <row r="8090">
      <c r="A8090" t="inlineStr">
        <is>
          <t>Geotrek-admin</t>
        </is>
      </c>
      <c r="B8090" t="inlineStr">
        <is>
          <t>7a3bb3353e289185e868608de30a259d092befe0</t>
        </is>
      </c>
      <c r="C8090" t="inlineStr">
        <is>
          <t>2020-04-28 08:30:49+00:00</t>
        </is>
      </c>
      <c r="D8090" t="inlineStr">
        <is>
          <t>add</t>
        </is>
      </c>
      <c r="E8090" t="inlineStr">
        <is>
          <t>cryptography</t>
        </is>
      </c>
      <c r="F8090">
        <f>=2.8</f>
        <v/>
      </c>
      <c r="G8090" t="inlineStr"/>
      <c r="H8090" t="inlineStr"/>
    </row>
    <row r="8091">
      <c r="A8091" t="inlineStr">
        <is>
          <t>Geotrek-admin</t>
        </is>
      </c>
      <c r="B8091" t="inlineStr">
        <is>
          <t>7a3bb3353e289185e868608de30a259d092befe0</t>
        </is>
      </c>
      <c r="C8091" t="inlineStr">
        <is>
          <t>2020-04-28 08:30:49+00:00</t>
        </is>
      </c>
      <c r="D8091" t="inlineStr">
        <is>
          <t>add</t>
        </is>
      </c>
      <c r="E8091" t="inlineStr">
        <is>
          <t>cssselect2</t>
        </is>
      </c>
      <c r="F8091">
        <f>=0.2.2</f>
        <v/>
      </c>
      <c r="G8091" t="inlineStr"/>
      <c r="H8091" t="inlineStr"/>
    </row>
    <row r="8092">
      <c r="A8092" t="inlineStr">
        <is>
          <t>Geotrek-admin</t>
        </is>
      </c>
      <c r="B8092" t="inlineStr">
        <is>
          <t>7a3bb3353e289185e868608de30a259d092befe0</t>
        </is>
      </c>
      <c r="C8092" t="inlineStr">
        <is>
          <t>2020-04-28 08:30:49+00:00</t>
        </is>
      </c>
      <c r="D8092" t="inlineStr">
        <is>
          <t>add</t>
        </is>
      </c>
      <c r="E8092" t="inlineStr">
        <is>
          <t>defusedxml</t>
        </is>
      </c>
      <c r="F8092">
        <f>=0.6.0</f>
        <v/>
      </c>
      <c r="G8092" t="inlineStr"/>
      <c r="H8092" t="inlineStr"/>
    </row>
    <row r="8093">
      <c r="A8093" t="inlineStr">
        <is>
          <t>Geotrek-admin</t>
        </is>
      </c>
      <c r="B8093" t="inlineStr">
        <is>
          <t>7a3bb3353e289185e868608de30a259d092befe0</t>
        </is>
      </c>
      <c r="C8093" t="inlineStr">
        <is>
          <t>2020-04-28 08:30:49+00:00</t>
        </is>
      </c>
      <c r="D8093" t="inlineStr">
        <is>
          <t>add</t>
        </is>
      </c>
      <c r="E8093" t="inlineStr">
        <is>
          <t>Django</t>
        </is>
      </c>
      <c r="F8093">
        <f>=2.0.*</f>
        <v/>
      </c>
      <c r="G8093" t="inlineStr"/>
      <c r="H8093" t="inlineStr"/>
    </row>
    <row r="8094">
      <c r="A8094" t="inlineStr">
        <is>
          <t>Geotrek-admin</t>
        </is>
      </c>
      <c r="B8094" t="inlineStr">
        <is>
          <t>7a3bb3353e289185e868608de30a259d092befe0</t>
        </is>
      </c>
      <c r="C8094" t="inlineStr">
        <is>
          <t>2020-04-28 08:30:49+00:00</t>
        </is>
      </c>
      <c r="D8094" t="inlineStr">
        <is>
          <t>add</t>
        </is>
      </c>
      <c r="E8094" t="inlineStr">
        <is>
          <t>django-appconf</t>
        </is>
      </c>
      <c r="F8094">
        <f>=1.0.3</f>
        <v/>
      </c>
      <c r="G8094" t="inlineStr"/>
      <c r="H8094" t="inlineStr"/>
    </row>
    <row r="8095">
      <c r="A8095" t="inlineStr">
        <is>
          <t>Geotrek-admin</t>
        </is>
      </c>
      <c r="B8095" t="inlineStr">
        <is>
          <t>7a3bb3353e289185e868608de30a259d092befe0</t>
        </is>
      </c>
      <c r="C8095" t="inlineStr">
        <is>
          <t>2020-04-28 08:30:49+00:00</t>
        </is>
      </c>
      <c r="D8095" t="inlineStr">
        <is>
          <t>add</t>
        </is>
      </c>
      <c r="E8095" t="inlineStr">
        <is>
          <t>django-appypod</t>
        </is>
      </c>
      <c r="F8095">
        <f>=2.0.4</f>
        <v/>
      </c>
      <c r="G8095" t="inlineStr"/>
      <c r="H8095" t="inlineStr"/>
    </row>
    <row r="8096">
      <c r="A8096" t="inlineStr">
        <is>
          <t>Geotrek-admin</t>
        </is>
      </c>
      <c r="B8096" t="inlineStr">
        <is>
          <t>7a3bb3353e289185e868608de30a259d092befe0</t>
        </is>
      </c>
      <c r="C8096" t="inlineStr">
        <is>
          <t>2020-04-28 08:30:49+00:00</t>
        </is>
      </c>
      <c r="D8096" t="inlineStr">
        <is>
          <t>add</t>
        </is>
      </c>
      <c r="E8096" t="inlineStr">
        <is>
          <t>django-celery-results</t>
        </is>
      </c>
      <c r="F8096">
        <f>=1.0.1</f>
        <v/>
      </c>
      <c r="G8096" t="inlineStr"/>
      <c r="H8096" t="inlineStr"/>
    </row>
    <row r="8097">
      <c r="A8097" t="inlineStr">
        <is>
          <t>Geotrek-admin</t>
        </is>
      </c>
      <c r="B8097" t="inlineStr">
        <is>
          <t>7a3bb3353e289185e868608de30a259d092befe0</t>
        </is>
      </c>
      <c r="C8097" t="inlineStr">
        <is>
          <t>2020-04-28 08:30:49+00:00</t>
        </is>
      </c>
      <c r="D8097" t="inlineStr">
        <is>
          <t>add</t>
        </is>
      </c>
      <c r="E8097" t="inlineStr">
        <is>
          <t>django-colorfield</t>
        </is>
      </c>
      <c r="F8097">
        <f>=0.1.15</f>
        <v/>
      </c>
      <c r="G8097" t="inlineStr"/>
      <c r="H8097" t="inlineStr"/>
    </row>
    <row r="8098">
      <c r="A8098" t="inlineStr">
        <is>
          <t>Geotrek-admin</t>
        </is>
      </c>
      <c r="B8098" t="inlineStr">
        <is>
          <t>7a3bb3353e289185e868608de30a259d092befe0</t>
        </is>
      </c>
      <c r="C8098" t="inlineStr">
        <is>
          <t>2020-04-28 08:30:49+00:00</t>
        </is>
      </c>
      <c r="D8098" t="inlineStr">
        <is>
          <t>add</t>
        </is>
      </c>
      <c r="E8098" t="inlineStr">
        <is>
          <t>django-compressor</t>
        </is>
      </c>
      <c r="F8098">
        <f>=2.4</f>
        <v/>
      </c>
      <c r="G8098" t="inlineStr"/>
      <c r="H8098" t="inlineStr"/>
    </row>
    <row r="8099">
      <c r="A8099" t="inlineStr">
        <is>
          <t>Geotrek-admin</t>
        </is>
      </c>
      <c r="B8099" t="inlineStr">
        <is>
          <t>7a3bb3353e289185e868608de30a259d092befe0</t>
        </is>
      </c>
      <c r="C8099" t="inlineStr">
        <is>
          <t>2020-04-28 08:30:49+00:00</t>
        </is>
      </c>
      <c r="D8099" t="inlineStr">
        <is>
          <t>add</t>
        </is>
      </c>
      <c r="E8099" t="inlineStr">
        <is>
          <t>django-crispy-forms</t>
        </is>
      </c>
      <c r="F8099">
        <f>=1.7.2</f>
        <v/>
      </c>
      <c r="G8099" t="inlineStr"/>
      <c r="H8099" t="inlineStr"/>
    </row>
    <row r="8100">
      <c r="A8100" t="inlineStr">
        <is>
          <t>Geotrek-admin</t>
        </is>
      </c>
      <c r="B8100" t="inlineStr">
        <is>
          <t>7a3bb3353e289185e868608de30a259d092befe0</t>
        </is>
      </c>
      <c r="C8100" t="inlineStr">
        <is>
          <t>2020-04-28 08:30:49+00:00</t>
        </is>
      </c>
      <c r="D8100" t="inlineStr">
        <is>
          <t>add</t>
        </is>
      </c>
      <c r="E8100" t="inlineStr">
        <is>
          <t>django-debug-toolbar</t>
        </is>
      </c>
      <c r="F8100">
        <f>=1.10.1</f>
        <v/>
      </c>
      <c r="G8100" t="inlineStr"/>
      <c r="H8100" t="inlineStr"/>
    </row>
    <row r="8101">
      <c r="A8101" t="inlineStr">
        <is>
          <t>Geotrek-admin</t>
        </is>
      </c>
      <c r="B8101" t="inlineStr">
        <is>
          <t>7a3bb3353e289185e868608de30a259d092befe0</t>
        </is>
      </c>
      <c r="C8101" t="inlineStr">
        <is>
          <t>2020-04-28 08:30:49+00:00</t>
        </is>
      </c>
      <c r="D8101" t="inlineStr">
        <is>
          <t>add</t>
        </is>
      </c>
      <c r="E8101" t="inlineStr">
        <is>
          <t>django-embed-video</t>
        </is>
      </c>
      <c r="F8101">
        <f>=1.3.1</f>
        <v/>
      </c>
      <c r="G8101" t="inlineStr"/>
      <c r="H8101" t="inlineStr"/>
    </row>
    <row r="8102">
      <c r="A8102" t="inlineStr">
        <is>
          <t>Geotrek-admin</t>
        </is>
      </c>
      <c r="B8102" t="inlineStr">
        <is>
          <t>7a3bb3353e289185e868608de30a259d092befe0</t>
        </is>
      </c>
      <c r="C8102" t="inlineStr">
        <is>
          <t>2020-04-28 08:30:49+00:00</t>
        </is>
      </c>
      <c r="D8102" t="inlineStr">
        <is>
          <t>add</t>
        </is>
      </c>
      <c r="E8102" t="inlineStr">
        <is>
          <t>django-extended-choices</t>
        </is>
      </c>
      <c r="F8102">
        <f>=1.3</f>
        <v/>
      </c>
      <c r="G8102" t="inlineStr"/>
      <c r="H8102" t="inlineStr"/>
    </row>
    <row r="8103">
      <c r="A8103" t="inlineStr">
        <is>
          <t>Geotrek-admin</t>
        </is>
      </c>
      <c r="B8103" t="inlineStr">
        <is>
          <t>7a3bb3353e289185e868608de30a259d092befe0</t>
        </is>
      </c>
      <c r="C8103" t="inlineStr">
        <is>
          <t>2020-04-28 08:30:49+00:00</t>
        </is>
      </c>
      <c r="D8103" t="inlineStr">
        <is>
          <t>add</t>
        </is>
      </c>
      <c r="E8103" t="inlineStr">
        <is>
          <t>django-extensions</t>
        </is>
      </c>
      <c r="F8103">
        <f>=2.1.9</f>
        <v/>
      </c>
      <c r="G8103" t="inlineStr"/>
      <c r="H8103" t="inlineStr"/>
    </row>
    <row r="8104">
      <c r="A8104" t="inlineStr">
        <is>
          <t>Geotrek-admin</t>
        </is>
      </c>
      <c r="B8104" t="inlineStr">
        <is>
          <t>7a3bb3353e289185e868608de30a259d092befe0</t>
        </is>
      </c>
      <c r="C8104" t="inlineStr">
        <is>
          <t>2020-04-28 08:30:49+00:00</t>
        </is>
      </c>
      <c r="D8104" t="inlineStr">
        <is>
          <t>add</t>
        </is>
      </c>
      <c r="E8104" t="inlineStr">
        <is>
          <t>django-filter</t>
        </is>
      </c>
      <c r="F8104">
        <f>=2.2.0</f>
        <v/>
      </c>
      <c r="G8104" t="inlineStr"/>
      <c r="H8104" t="inlineStr"/>
    </row>
    <row r="8105">
      <c r="A8105" t="inlineStr">
        <is>
          <t>Geotrek-admin</t>
        </is>
      </c>
      <c r="B8105" t="inlineStr">
        <is>
          <t>7a3bb3353e289185e868608de30a259d092befe0</t>
        </is>
      </c>
      <c r="C8105" t="inlineStr">
        <is>
          <t>2020-04-28 08:30:49+00:00</t>
        </is>
      </c>
      <c r="D8105" t="inlineStr">
        <is>
          <t>add</t>
        </is>
      </c>
      <c r="E8105" t="inlineStr">
        <is>
          <t>django-geojson</t>
        </is>
      </c>
      <c r="F8105">
        <f>=2.11.0</f>
        <v/>
      </c>
      <c r="G8105" t="inlineStr"/>
      <c r="H8105" t="inlineStr"/>
    </row>
    <row r="8106">
      <c r="A8106" t="inlineStr">
        <is>
          <t>Geotrek-admin</t>
        </is>
      </c>
      <c r="B8106" t="inlineStr">
        <is>
          <t>7a3bb3353e289185e868608de30a259d092befe0</t>
        </is>
      </c>
      <c r="C8106" t="inlineStr">
        <is>
          <t>2020-04-28 08:30:49+00:00</t>
        </is>
      </c>
      <c r="D8106" t="inlineStr">
        <is>
          <t>add</t>
        </is>
      </c>
      <c r="E8106" t="inlineStr">
        <is>
          <t>django-modeltranslation</t>
        </is>
      </c>
      <c r="F8106">
        <f>=0.13.4</f>
        <v/>
      </c>
      <c r="G8106" t="inlineStr"/>
      <c r="H8106" t="inlineStr"/>
    </row>
    <row r="8107">
      <c r="A8107" t="inlineStr">
        <is>
          <t>Geotrek-admin</t>
        </is>
      </c>
      <c r="B8107" t="inlineStr">
        <is>
          <t>7a3bb3353e289185e868608de30a259d092befe0</t>
        </is>
      </c>
      <c r="C8107" t="inlineStr">
        <is>
          <t>2020-04-28 08:30:49+00:00</t>
        </is>
      </c>
      <c r="D8107" t="inlineStr">
        <is>
          <t>add</t>
        </is>
      </c>
      <c r="E8107" t="inlineStr">
        <is>
          <t>django-multiselectfield</t>
        </is>
      </c>
      <c r="F8107">
        <f>=0.1.5</f>
        <v/>
      </c>
      <c r="G8107" t="inlineStr"/>
      <c r="H8107" t="inlineStr"/>
    </row>
    <row r="8108">
      <c r="A8108" t="inlineStr">
        <is>
          <t>Geotrek-admin</t>
        </is>
      </c>
      <c r="B8108" t="inlineStr">
        <is>
          <t>7a3bb3353e289185e868608de30a259d092befe0</t>
        </is>
      </c>
      <c r="C8108" t="inlineStr">
        <is>
          <t>2020-04-28 08:30:49+00:00</t>
        </is>
      </c>
      <c r="D8108" t="inlineStr">
        <is>
          <t>add</t>
        </is>
      </c>
      <c r="E8108" t="inlineStr">
        <is>
          <t>django-rest-swagger</t>
        </is>
      </c>
      <c r="F8108">
        <f>=2.2.0</f>
        <v/>
      </c>
      <c r="G8108" t="inlineStr"/>
      <c r="H8108" t="inlineStr"/>
    </row>
    <row r="8109">
      <c r="A8109" t="inlineStr">
        <is>
          <t>Geotrek-admin</t>
        </is>
      </c>
      <c r="B8109" t="inlineStr">
        <is>
          <t>7a3bb3353e289185e868608de30a259d092befe0</t>
        </is>
      </c>
      <c r="C8109" t="inlineStr">
        <is>
          <t>2020-04-28 08:30:49+00:00</t>
        </is>
      </c>
      <c r="D8109" t="inlineStr">
        <is>
          <t>add</t>
        </is>
      </c>
      <c r="E8109" t="inlineStr">
        <is>
          <t>django-tinymce</t>
        </is>
      </c>
      <c r="F8109">
        <f>=2.8.0</f>
        <v/>
      </c>
      <c r="G8109" t="inlineStr"/>
      <c r="H8109" t="inlineStr"/>
    </row>
    <row r="8110">
      <c r="A8110" t="inlineStr">
        <is>
          <t>Geotrek-admin</t>
        </is>
      </c>
      <c r="B8110" t="inlineStr">
        <is>
          <t>7a3bb3353e289185e868608de30a259d092befe0</t>
        </is>
      </c>
      <c r="C8110" t="inlineStr">
        <is>
          <t>2020-04-28 08:30:49+00:00</t>
        </is>
      </c>
      <c r="D8110" t="inlineStr">
        <is>
          <t>add</t>
        </is>
      </c>
      <c r="E8110" t="inlineStr">
        <is>
          <t>django-weasyprint</t>
        </is>
      </c>
      <c r="F8110">
        <f>=0.5.4</f>
        <v/>
      </c>
      <c r="G8110" t="inlineStr"/>
      <c r="H8110" t="inlineStr"/>
    </row>
    <row r="8111">
      <c r="A8111" t="inlineStr">
        <is>
          <t>Geotrek-admin</t>
        </is>
      </c>
      <c r="B8111" t="inlineStr">
        <is>
          <t>7a3bb3353e289185e868608de30a259d092befe0</t>
        </is>
      </c>
      <c r="C8111" t="inlineStr">
        <is>
          <t>2020-04-28 08:30:49+00:00</t>
        </is>
      </c>
      <c r="D8111" t="inlineStr">
        <is>
          <t>add</t>
        </is>
      </c>
      <c r="E8111" t="inlineStr">
        <is>
          <t>djangorestframework</t>
        </is>
      </c>
      <c r="F8111">
        <f>=3.8.2</f>
        <v/>
      </c>
      <c r="G8111" t="inlineStr"/>
      <c r="H8111" t="inlineStr"/>
    </row>
    <row r="8112">
      <c r="A8112" t="inlineStr">
        <is>
          <t>Geotrek-admin</t>
        </is>
      </c>
      <c r="B8112" t="inlineStr">
        <is>
          <t>7a3bb3353e289185e868608de30a259d092befe0</t>
        </is>
      </c>
      <c r="C8112" t="inlineStr">
        <is>
          <t>2020-04-28 08:30:49+00:00</t>
        </is>
      </c>
      <c r="D8112" t="inlineStr">
        <is>
          <t>add</t>
        </is>
      </c>
      <c r="E8112" t="inlineStr">
        <is>
          <t>djangorestframework-gis</t>
        </is>
      </c>
      <c r="F8112">
        <f>=0.13</f>
        <v/>
      </c>
      <c r="G8112" t="inlineStr"/>
      <c r="H8112" t="inlineStr"/>
    </row>
    <row r="8113">
      <c r="A8113" t="inlineStr">
        <is>
          <t>Geotrek-admin</t>
        </is>
      </c>
      <c r="B8113" t="inlineStr">
        <is>
          <t>7a3bb3353e289185e868608de30a259d092befe0</t>
        </is>
      </c>
      <c r="C8113" t="inlineStr">
        <is>
          <t>2020-04-28 08:30:49+00:00</t>
        </is>
      </c>
      <c r="D8113" t="inlineStr">
        <is>
          <t>add</t>
        </is>
      </c>
      <c r="E8113" t="inlineStr">
        <is>
          <t>docutils</t>
        </is>
      </c>
      <c r="F8113">
        <f>=0.16</f>
        <v/>
      </c>
      <c r="G8113" t="inlineStr"/>
      <c r="H8113" t="inlineStr"/>
    </row>
    <row r="8114">
      <c r="A8114" t="inlineStr">
        <is>
          <t>Geotrek-admin</t>
        </is>
      </c>
      <c r="B8114" t="inlineStr">
        <is>
          <t>7a3bb3353e289185e868608de30a259d092befe0</t>
        </is>
      </c>
      <c r="C8114" t="inlineStr">
        <is>
          <t>2020-04-28 08:30:49+00:00</t>
        </is>
      </c>
      <c r="D8114" t="inlineStr">
        <is>
          <t>add</t>
        </is>
      </c>
      <c r="E8114" t="inlineStr">
        <is>
          <t>drf-dynamic-fields</t>
        </is>
      </c>
      <c r="F8114">
        <f>=0.3.0</f>
        <v/>
      </c>
      <c r="G8114" t="inlineStr"/>
      <c r="H8114" t="inlineStr"/>
    </row>
    <row r="8115">
      <c r="A8115" t="inlineStr">
        <is>
          <t>Geotrek-admin</t>
        </is>
      </c>
      <c r="B8115" t="inlineStr">
        <is>
          <t>7a3bb3353e289185e868608de30a259d092befe0</t>
        </is>
      </c>
      <c r="C8115" t="inlineStr">
        <is>
          <t>2020-04-28 08:30:49+00:00</t>
        </is>
      </c>
      <c r="D8115" t="inlineStr">
        <is>
          <t>add</t>
        </is>
      </c>
      <c r="E8115" t="inlineStr">
        <is>
          <t>drf-extensions</t>
        </is>
      </c>
      <c r="F8115">
        <f>=0.4.0</f>
        <v/>
      </c>
      <c r="G8115" t="inlineStr"/>
      <c r="H8115" t="inlineStr"/>
    </row>
    <row r="8116">
      <c r="A8116" t="inlineStr">
        <is>
          <t>Geotrek-admin</t>
        </is>
      </c>
      <c r="B8116" t="inlineStr">
        <is>
          <t>7a3bb3353e289185e868608de30a259d092befe0</t>
        </is>
      </c>
      <c r="C8116" t="inlineStr">
        <is>
          <t>2020-04-28 08:30:49+00:00</t>
        </is>
      </c>
      <c r="D8116" t="inlineStr">
        <is>
          <t>add</t>
        </is>
      </c>
      <c r="E8116" t="inlineStr">
        <is>
          <t>easy-thumbnails</t>
        </is>
      </c>
      <c r="F8116">
        <f>=2.7</f>
        <v/>
      </c>
      <c r="G8116" t="inlineStr"/>
      <c r="H8116" t="inlineStr"/>
    </row>
    <row r="8117">
      <c r="A8117" t="inlineStr">
        <is>
          <t>Geotrek-admin</t>
        </is>
      </c>
      <c r="B8117" t="inlineStr">
        <is>
          <t>7a3bb3353e289185e868608de30a259d092befe0</t>
        </is>
      </c>
      <c r="C8117" t="inlineStr">
        <is>
          <t>2020-04-28 08:30:49+00:00</t>
        </is>
      </c>
      <c r="D8117" t="inlineStr">
        <is>
          <t>add</t>
        </is>
      </c>
      <c r="E8117" t="inlineStr">
        <is>
          <t>entrypoints</t>
        </is>
      </c>
      <c r="F8117">
        <f>=0.3</f>
        <v/>
      </c>
      <c r="G8117" t="inlineStr"/>
      <c r="H8117" t="inlineStr"/>
    </row>
    <row r="8118">
      <c r="A8118" t="inlineStr">
        <is>
          <t>Geotrek-admin</t>
        </is>
      </c>
      <c r="B8118" t="inlineStr">
        <is>
          <t>7a3bb3353e289185e868608de30a259d092befe0</t>
        </is>
      </c>
      <c r="C8118" t="inlineStr">
        <is>
          <t>2020-04-28 08:30:49+00:00</t>
        </is>
      </c>
      <c r="D8118" t="inlineStr">
        <is>
          <t>add</t>
        </is>
      </c>
      <c r="E8118" t="inlineStr">
        <is>
          <t>env-file</t>
        </is>
      </c>
      <c r="F8118">
        <f>=2019.4.13</f>
        <v/>
      </c>
      <c r="G8118" t="inlineStr"/>
      <c r="H8118" t="inlineStr"/>
    </row>
    <row r="8119">
      <c r="A8119" t="inlineStr">
        <is>
          <t>Geotrek-admin</t>
        </is>
      </c>
      <c r="B8119" t="inlineStr">
        <is>
          <t>7a3bb3353e289185e868608de30a259d092befe0</t>
        </is>
      </c>
      <c r="C8119" t="inlineStr">
        <is>
          <t>2020-04-28 08:30:49+00:00</t>
        </is>
      </c>
      <c r="D8119" t="inlineStr">
        <is>
          <t>add</t>
        </is>
      </c>
      <c r="E8119" t="inlineStr">
        <is>
          <t>factory-boy</t>
        </is>
      </c>
      <c r="F8119">
        <f>=2.8.1</f>
        <v/>
      </c>
      <c r="G8119" t="inlineStr"/>
      <c r="H8119" t="inlineStr"/>
    </row>
    <row r="8120">
      <c r="A8120" t="inlineStr">
        <is>
          <t>Geotrek-admin</t>
        </is>
      </c>
      <c r="B8120" t="inlineStr">
        <is>
          <t>7a3bb3353e289185e868608de30a259d092befe0</t>
        </is>
      </c>
      <c r="C8120" t="inlineStr">
        <is>
          <t>2020-04-28 08:30:49+00:00</t>
        </is>
      </c>
      <c r="D8120" t="inlineStr">
        <is>
          <t>add</t>
        </is>
      </c>
      <c r="E8120" t="inlineStr">
        <is>
          <t>Faker</t>
        </is>
      </c>
      <c r="F8120">
        <f>=4.0.1</f>
        <v/>
      </c>
      <c r="G8120" t="inlineStr"/>
      <c r="H8120" t="inlineStr"/>
    </row>
    <row r="8121">
      <c r="A8121" t="inlineStr">
        <is>
          <t>Geotrek-admin</t>
        </is>
      </c>
      <c r="B8121" t="inlineStr">
        <is>
          <t>7a3bb3353e289185e868608de30a259d092befe0</t>
        </is>
      </c>
      <c r="C8121" t="inlineStr">
        <is>
          <t>2020-04-28 08:30:49+00:00</t>
        </is>
      </c>
      <c r="D8121" t="inlineStr">
        <is>
          <t>add</t>
        </is>
      </c>
      <c r="E8121" t="inlineStr">
        <is>
          <t>flake8</t>
        </is>
      </c>
      <c r="F8121">
        <f>=3.7.9</f>
        <v/>
      </c>
      <c r="G8121" t="inlineStr"/>
      <c r="H8121" t="inlineStr"/>
    </row>
    <row r="8122">
      <c r="A8122" t="inlineStr">
        <is>
          <t>Geotrek-admin</t>
        </is>
      </c>
      <c r="B8122" t="inlineStr">
        <is>
          <t>7a3bb3353e289185e868608de30a259d092befe0</t>
        </is>
      </c>
      <c r="C8122" t="inlineStr">
        <is>
          <t>2020-04-28 08:30:49+00:00</t>
        </is>
      </c>
      <c r="D8122" t="inlineStr">
        <is>
          <t>add</t>
        </is>
      </c>
      <c r="E8122" t="inlineStr">
        <is>
          <t>freezegun</t>
        </is>
      </c>
      <c r="F8122">
        <f>=0.3.15</f>
        <v/>
      </c>
      <c r="G8122" t="inlineStr"/>
      <c r="H8122" t="inlineStr"/>
    </row>
    <row r="8123">
      <c r="A8123" t="inlineStr">
        <is>
          <t>Geotrek-admin</t>
        </is>
      </c>
      <c r="B8123" t="inlineStr">
        <is>
          <t>7a3bb3353e289185e868608de30a259d092befe0</t>
        </is>
      </c>
      <c r="C8123" t="inlineStr">
        <is>
          <t>2020-04-28 08:30:49+00:00</t>
        </is>
      </c>
      <c r="D8123" t="inlineStr">
        <is>
          <t>add</t>
        </is>
      </c>
      <c r="E8123" t="inlineStr">
        <is>
          <t>future</t>
        </is>
      </c>
      <c r="F8123">
        <f>=0.18.2</f>
        <v/>
      </c>
      <c r="G8123" t="inlineStr"/>
      <c r="H8123" t="inlineStr"/>
    </row>
    <row r="8124">
      <c r="A8124" t="inlineStr">
        <is>
          <t>Geotrek-admin</t>
        </is>
      </c>
      <c r="B8124" t="inlineStr">
        <is>
          <t>7a3bb3353e289185e868608de30a259d092befe0</t>
        </is>
      </c>
      <c r="C8124" t="inlineStr">
        <is>
          <t>2020-04-28 08:30:49+00:00</t>
        </is>
      </c>
      <c r="D8124" t="inlineStr">
        <is>
          <t>add</t>
        </is>
      </c>
      <c r="E8124" t="inlineStr">
        <is>
          <t>GDAL</t>
        </is>
      </c>
      <c r="F8124">
        <f>=2.2.4</f>
        <v/>
      </c>
      <c r="G8124" t="inlineStr"/>
      <c r="H8124" t="inlineStr"/>
    </row>
    <row r="8125">
      <c r="A8125" t="inlineStr">
        <is>
          <t>Geotrek-admin</t>
        </is>
      </c>
      <c r="B8125" t="inlineStr">
        <is>
          <t>7a3bb3353e289185e868608de30a259d092befe0</t>
        </is>
      </c>
      <c r="C8125" t="inlineStr">
        <is>
          <t>2020-04-28 08:30:49+00:00</t>
        </is>
      </c>
      <c r="D8125" t="inlineStr">
        <is>
          <t>add</t>
        </is>
      </c>
      <c r="E8125" t="inlineStr">
        <is>
          <t>geojson</t>
        </is>
      </c>
      <c r="F8125">
        <f>=2.3.0</f>
        <v/>
      </c>
      <c r="G8125" t="inlineStr"/>
      <c r="H8125" t="inlineStr"/>
    </row>
    <row r="8126">
      <c r="A8126" t="inlineStr">
        <is>
          <t>Geotrek-admin</t>
        </is>
      </c>
      <c r="B8126" t="inlineStr">
        <is>
          <t>7a3bb3353e289185e868608de30a259d092befe0</t>
        </is>
      </c>
      <c r="C8126" t="inlineStr">
        <is>
          <t>2020-04-28 08:30:49+00:00</t>
        </is>
      </c>
      <c r="D8126" t="inlineStr">
        <is>
          <t>add</t>
        </is>
      </c>
      <c r="E8126" t="inlineStr">
        <is>
          <t>gpxpy</t>
        </is>
      </c>
      <c r="F8126">
        <f>=1.4.0</f>
        <v/>
      </c>
      <c r="G8126" t="inlineStr"/>
      <c r="H8126" t="inlineStr"/>
    </row>
    <row r="8127">
      <c r="A8127" t="inlineStr">
        <is>
          <t>Geotrek-admin</t>
        </is>
      </c>
      <c r="B8127" t="inlineStr">
        <is>
          <t>7a3bb3353e289185e868608de30a259d092befe0</t>
        </is>
      </c>
      <c r="C8127" t="inlineStr">
        <is>
          <t>2020-04-28 08:30:49+00:00</t>
        </is>
      </c>
      <c r="D8127" t="inlineStr">
        <is>
          <t>add</t>
        </is>
      </c>
      <c r="E8127" t="inlineStr">
        <is>
          <t>gunicorn</t>
        </is>
      </c>
      <c r="F8127">
        <f>=20.0.4</f>
        <v/>
      </c>
      <c r="G8127" t="inlineStr"/>
      <c r="H8127" t="inlineStr"/>
    </row>
    <row r="8128">
      <c r="A8128" t="inlineStr">
        <is>
          <t>Geotrek-admin</t>
        </is>
      </c>
      <c r="B8128" t="inlineStr">
        <is>
          <t>7a3bb3353e289185e868608de30a259d092befe0</t>
        </is>
      </c>
      <c r="C8128" t="inlineStr">
        <is>
          <t>2020-04-28 08:30:49+00:00</t>
        </is>
      </c>
      <c r="D8128" t="inlineStr">
        <is>
          <t>add</t>
        </is>
      </c>
      <c r="E8128" t="inlineStr">
        <is>
          <t>html5lib</t>
        </is>
      </c>
      <c r="F8128">
        <f>=1.0.1</f>
        <v/>
      </c>
      <c r="G8128" t="inlineStr"/>
      <c r="H8128" t="inlineStr"/>
    </row>
    <row r="8129">
      <c r="A8129" t="inlineStr">
        <is>
          <t>Geotrek-admin</t>
        </is>
      </c>
      <c r="B8129" t="inlineStr">
        <is>
          <t>7a3bb3353e289185e868608de30a259d092befe0</t>
        </is>
      </c>
      <c r="C8129" t="inlineStr">
        <is>
          <t>2020-04-28 08:30:49+00:00</t>
        </is>
      </c>
      <c r="D8129" t="inlineStr">
        <is>
          <t>add</t>
        </is>
      </c>
      <c r="E8129" t="inlineStr">
        <is>
          <t>idna</t>
        </is>
      </c>
      <c r="F8129">
        <f>=2.8</f>
        <v/>
      </c>
      <c r="G8129" t="inlineStr"/>
      <c r="H8129" t="inlineStr"/>
    </row>
    <row r="8130">
      <c r="A8130" t="inlineStr">
        <is>
          <t>Geotrek-admin</t>
        </is>
      </c>
      <c r="B8130" t="inlineStr">
        <is>
          <t>7a3bb3353e289185e868608de30a259d092befe0</t>
        </is>
      </c>
      <c r="C8130" t="inlineStr">
        <is>
          <t>2020-04-28 08:30:49+00:00</t>
        </is>
      </c>
      <c r="D8130" t="inlineStr">
        <is>
          <t>add</t>
        </is>
      </c>
      <c r="E8130" t="inlineStr">
        <is>
          <t>importlib-metadata</t>
        </is>
      </c>
      <c r="F8130">
        <f>=1.5.0</f>
        <v/>
      </c>
      <c r="G8130" t="inlineStr"/>
      <c r="H8130" t="inlineStr"/>
    </row>
    <row r="8131">
      <c r="A8131" t="inlineStr">
        <is>
          <t>Geotrek-admin</t>
        </is>
      </c>
      <c r="B8131" t="inlineStr">
        <is>
          <t>7a3bb3353e289185e868608de30a259d092befe0</t>
        </is>
      </c>
      <c r="C8131" t="inlineStr">
        <is>
          <t>2020-04-28 08:30:49+00:00</t>
        </is>
      </c>
      <c r="D8131" t="inlineStr">
        <is>
          <t>add</t>
        </is>
      </c>
      <c r="E8131" t="inlineStr">
        <is>
          <t>itypes</t>
        </is>
      </c>
      <c r="F8131">
        <f>=1.1.0</f>
        <v/>
      </c>
      <c r="G8131" t="inlineStr"/>
      <c r="H8131" t="inlineStr"/>
    </row>
    <row r="8132">
      <c r="A8132" t="inlineStr">
        <is>
          <t>Geotrek-admin</t>
        </is>
      </c>
      <c r="B8132" t="inlineStr">
        <is>
          <t>7a3bb3353e289185e868608de30a259d092befe0</t>
        </is>
      </c>
      <c r="C8132" t="inlineStr">
        <is>
          <t>2020-04-28 08:30:49+00:00</t>
        </is>
      </c>
      <c r="D8132" t="inlineStr">
        <is>
          <t>add</t>
        </is>
      </c>
      <c r="E8132" t="inlineStr">
        <is>
          <t>Jinja2</t>
        </is>
      </c>
      <c r="F8132">
        <f>=2.11.1</f>
        <v/>
      </c>
      <c r="G8132" t="inlineStr"/>
      <c r="H8132" t="inlineStr"/>
    </row>
    <row r="8133">
      <c r="A8133" t="inlineStr">
        <is>
          <t>Geotrek-admin</t>
        </is>
      </c>
      <c r="B8133" t="inlineStr">
        <is>
          <t>7a3bb3353e289185e868608de30a259d092befe0</t>
        </is>
      </c>
      <c r="C8133" t="inlineStr">
        <is>
          <t>2020-04-28 08:30:49+00:00</t>
        </is>
      </c>
      <c r="D8133" t="inlineStr">
        <is>
          <t>add</t>
        </is>
      </c>
      <c r="E8133" t="inlineStr">
        <is>
          <t>kombu</t>
        </is>
      </c>
      <c r="F8133">
        <f>=4.6.7</f>
        <v/>
      </c>
      <c r="G8133" t="inlineStr"/>
      <c r="H8133" t="inlineStr"/>
    </row>
    <row r="8134">
      <c r="A8134" t="inlineStr">
        <is>
          <t>Geotrek-admin</t>
        </is>
      </c>
      <c r="B8134" t="inlineStr">
        <is>
          <t>7a3bb3353e289185e868608de30a259d092befe0</t>
        </is>
      </c>
      <c r="C8134" t="inlineStr">
        <is>
          <t>2020-04-28 08:30:49+00:00</t>
        </is>
      </c>
      <c r="D8134" t="inlineStr">
        <is>
          <t>add</t>
        </is>
      </c>
      <c r="E8134" t="inlineStr">
        <is>
          <t>landez</t>
        </is>
      </c>
      <c r="F8134">
        <f>=2.5.0</f>
        <v/>
      </c>
      <c r="G8134" t="inlineStr"/>
      <c r="H8134" t="inlineStr"/>
    </row>
    <row r="8135">
      <c r="A8135" t="inlineStr">
        <is>
          <t>Geotrek-admin</t>
        </is>
      </c>
      <c r="B8135" t="inlineStr">
        <is>
          <t>7a3bb3353e289185e868608de30a259d092befe0</t>
        </is>
      </c>
      <c r="C8135" t="inlineStr">
        <is>
          <t>2020-04-28 08:30:49+00:00</t>
        </is>
      </c>
      <c r="D8135" t="inlineStr">
        <is>
          <t>add</t>
        </is>
      </c>
      <c r="E8135" t="inlineStr">
        <is>
          <t>lxml</t>
        </is>
      </c>
      <c r="F8135">
        <f>=4.2.1</f>
        <v/>
      </c>
      <c r="G8135" t="inlineStr"/>
      <c r="H8135" t="inlineStr"/>
    </row>
    <row r="8136">
      <c r="A8136" t="inlineStr">
        <is>
          <t>Geotrek-admin</t>
        </is>
      </c>
      <c r="B8136" t="inlineStr">
        <is>
          <t>7a3bb3353e289185e868608de30a259d092befe0</t>
        </is>
      </c>
      <c r="C8136" t="inlineStr">
        <is>
          <t>2020-04-28 08:30:49+00:00</t>
        </is>
      </c>
      <c r="D8136" t="inlineStr">
        <is>
          <t>add</t>
        </is>
      </c>
      <c r="E8136" t="inlineStr">
        <is>
          <t>MarkupSafe</t>
        </is>
      </c>
      <c r="F8136">
        <f>=1.1.1</f>
        <v/>
      </c>
      <c r="G8136" t="inlineStr"/>
      <c r="H8136" t="inlineStr"/>
    </row>
    <row r="8137">
      <c r="A8137" t="inlineStr">
        <is>
          <t>Geotrek-admin</t>
        </is>
      </c>
      <c r="B8137" t="inlineStr">
        <is>
          <t>7a3bb3353e289185e868608de30a259d092befe0</t>
        </is>
      </c>
      <c r="C8137" t="inlineStr">
        <is>
          <t>2020-04-28 08:30:49+00:00</t>
        </is>
      </c>
      <c r="D8137" t="inlineStr">
        <is>
          <t>add</t>
        </is>
      </c>
      <c r="E8137" t="inlineStr">
        <is>
          <t>mbutil</t>
        </is>
      </c>
      <c r="F8137">
        <f>=0.3.0</f>
        <v/>
      </c>
      <c r="G8137" t="inlineStr"/>
      <c r="H8137" t="inlineStr"/>
    </row>
    <row r="8138">
      <c r="A8138" t="inlineStr">
        <is>
          <t>Geotrek-admin</t>
        </is>
      </c>
      <c r="B8138" t="inlineStr">
        <is>
          <t>7a3bb3353e289185e868608de30a259d092befe0</t>
        </is>
      </c>
      <c r="C8138" t="inlineStr">
        <is>
          <t>2020-04-28 08:30:49+00:00</t>
        </is>
      </c>
      <c r="D8138" t="inlineStr">
        <is>
          <t>add</t>
        </is>
      </c>
      <c r="E8138" t="inlineStr">
        <is>
          <t>mccabe</t>
        </is>
      </c>
      <c r="F8138">
        <f>=0.6.1</f>
        <v/>
      </c>
      <c r="G8138" t="inlineStr"/>
      <c r="H8138" t="inlineStr"/>
    </row>
    <row r="8139">
      <c r="A8139" t="inlineStr">
        <is>
          <t>Geotrek-admin</t>
        </is>
      </c>
      <c r="B8139" t="inlineStr">
        <is>
          <t>7a3bb3353e289185e868608de30a259d092befe0</t>
        </is>
      </c>
      <c r="C8139" t="inlineStr">
        <is>
          <t>2020-04-28 08:30:49+00:00</t>
        </is>
      </c>
      <c r="D8139" t="inlineStr">
        <is>
          <t>add</t>
        </is>
      </c>
      <c r="E8139" t="inlineStr">
        <is>
          <t>netifaces</t>
        </is>
      </c>
      <c r="F8139">
        <f>=0.10.9</f>
        <v/>
      </c>
      <c r="G8139" t="inlineStr"/>
      <c r="H8139" t="inlineStr"/>
    </row>
    <row r="8140">
      <c r="A8140" t="inlineStr">
        <is>
          <t>Geotrek-admin</t>
        </is>
      </c>
      <c r="B8140" t="inlineStr">
        <is>
          <t>7a3bb3353e289185e868608de30a259d092befe0</t>
        </is>
      </c>
      <c r="C8140" t="inlineStr">
        <is>
          <t>2020-04-28 08:30:49+00:00</t>
        </is>
      </c>
      <c r="D8140" t="inlineStr">
        <is>
          <t>add</t>
        </is>
      </c>
      <c r="E8140" t="inlineStr">
        <is>
          <t>openapi-codec</t>
        </is>
      </c>
      <c r="F8140">
        <f>=1.3.2</f>
        <v/>
      </c>
      <c r="G8140" t="inlineStr"/>
      <c r="H8140" t="inlineStr"/>
    </row>
    <row r="8141">
      <c r="A8141" t="inlineStr">
        <is>
          <t>Geotrek-admin</t>
        </is>
      </c>
      <c r="B8141" t="inlineStr">
        <is>
          <t>7a3bb3353e289185e868608de30a259d092befe0</t>
        </is>
      </c>
      <c r="C8141" t="inlineStr">
        <is>
          <t>2020-04-28 08:30:49+00:00</t>
        </is>
      </c>
      <c r="D8141" t="inlineStr">
        <is>
          <t>add</t>
        </is>
      </c>
      <c r="E8141" t="inlineStr">
        <is>
          <t>paperclip</t>
        </is>
      </c>
      <c r="F8141">
        <f>=2.2.4</f>
        <v/>
      </c>
      <c r="G8141" t="inlineStr"/>
      <c r="H8141" t="inlineStr"/>
    </row>
    <row r="8142">
      <c r="A8142" t="inlineStr">
        <is>
          <t>Geotrek-admin</t>
        </is>
      </c>
      <c r="B8142" t="inlineStr">
        <is>
          <t>7a3bb3353e289185e868608de30a259d092befe0</t>
        </is>
      </c>
      <c r="C8142" t="inlineStr">
        <is>
          <t>2020-04-28 08:30:49+00:00</t>
        </is>
      </c>
      <c r="D8142" t="inlineStr">
        <is>
          <t>add</t>
        </is>
      </c>
      <c r="E8142" t="inlineStr">
        <is>
          <t>Pillow</t>
        </is>
      </c>
      <c r="F8142">
        <f>=6.2.0</f>
        <v/>
      </c>
      <c r="G8142" t="inlineStr"/>
      <c r="H8142" t="inlineStr"/>
    </row>
    <row r="8143">
      <c r="A8143" t="inlineStr">
        <is>
          <t>Geotrek-admin</t>
        </is>
      </c>
      <c r="B8143" t="inlineStr">
        <is>
          <t>7a3bb3353e289185e868608de30a259d092befe0</t>
        </is>
      </c>
      <c r="C8143" t="inlineStr">
        <is>
          <t>2020-04-28 08:30:49+00:00</t>
        </is>
      </c>
      <c r="D8143" t="inlineStr">
        <is>
          <t>add</t>
        </is>
      </c>
      <c r="E8143" t="inlineStr">
        <is>
          <t>pkg-resources</t>
        </is>
      </c>
      <c r="F8143">
        <f>=0.0.0</f>
        <v/>
      </c>
      <c r="G8143" t="inlineStr"/>
      <c r="H8143" t="inlineStr"/>
    </row>
    <row r="8144">
      <c r="A8144" t="inlineStr">
        <is>
          <t>Geotrek-admin</t>
        </is>
      </c>
      <c r="B8144" t="inlineStr">
        <is>
          <t>7a3bb3353e289185e868608de30a259d092befe0</t>
        </is>
      </c>
      <c r="C8144" t="inlineStr">
        <is>
          <t>2020-04-28 08:30:49+00:00</t>
        </is>
      </c>
      <c r="D8144" t="inlineStr">
        <is>
          <t>add</t>
        </is>
      </c>
      <c r="E8144" t="inlineStr">
        <is>
          <t>psycopg2</t>
        </is>
      </c>
      <c r="F8144">
        <f>=2.7.7</f>
        <v/>
      </c>
      <c r="G8144" t="inlineStr"/>
      <c r="H8144" t="inlineStr"/>
    </row>
    <row r="8145">
      <c r="A8145" t="inlineStr">
        <is>
          <t>Geotrek-admin</t>
        </is>
      </c>
      <c r="B8145" t="inlineStr">
        <is>
          <t>7a3bb3353e289185e868608de30a259d092befe0</t>
        </is>
      </c>
      <c r="C8145" t="inlineStr">
        <is>
          <t>2020-04-28 08:30:49+00:00</t>
        </is>
      </c>
      <c r="D8145" t="inlineStr">
        <is>
          <t>add</t>
        </is>
      </c>
      <c r="E8145" t="inlineStr">
        <is>
          <t>public</t>
        </is>
      </c>
      <c r="F8145">
        <f>=2019.4.13</f>
        <v/>
      </c>
      <c r="G8145" t="inlineStr"/>
      <c r="H8145" t="inlineStr"/>
    </row>
    <row r="8146">
      <c r="A8146" t="inlineStr">
        <is>
          <t>Geotrek-admin</t>
        </is>
      </c>
      <c r="B8146" t="inlineStr">
        <is>
          <t>7a3bb3353e289185e868608de30a259d092befe0</t>
        </is>
      </c>
      <c r="C8146" t="inlineStr">
        <is>
          <t>2020-04-28 08:30:49+00:00</t>
        </is>
      </c>
      <c r="D8146" t="inlineStr">
        <is>
          <t>add</t>
        </is>
      </c>
      <c r="E8146" t="inlineStr">
        <is>
          <t>pycodestyle</t>
        </is>
      </c>
      <c r="F8146">
        <f>=2.5.0</f>
        <v/>
      </c>
      <c r="G8146" t="inlineStr"/>
      <c r="H8146" t="inlineStr"/>
    </row>
    <row r="8147">
      <c r="A8147" t="inlineStr">
        <is>
          <t>Geotrek-admin</t>
        </is>
      </c>
      <c r="B8147" t="inlineStr">
        <is>
          <t>7a3bb3353e289185e868608de30a259d092befe0</t>
        </is>
      </c>
      <c r="C8147" t="inlineStr">
        <is>
          <t>2020-04-28 08:30:49+00:00</t>
        </is>
      </c>
      <c r="D8147" t="inlineStr">
        <is>
          <t>add</t>
        </is>
      </c>
      <c r="E8147" t="inlineStr">
        <is>
          <t>pycparser</t>
        </is>
      </c>
      <c r="F8147">
        <f>=2.19</f>
        <v/>
      </c>
      <c r="G8147" t="inlineStr"/>
      <c r="H8147" t="inlineStr"/>
    </row>
    <row r="8148">
      <c r="A8148" t="inlineStr">
        <is>
          <t>Geotrek-admin</t>
        </is>
      </c>
      <c r="B8148" t="inlineStr">
        <is>
          <t>7a3bb3353e289185e868608de30a259d092befe0</t>
        </is>
      </c>
      <c r="C8148" t="inlineStr">
        <is>
          <t>2020-04-28 08:30:49+00:00</t>
        </is>
      </c>
      <c r="D8148" t="inlineStr">
        <is>
          <t>add</t>
        </is>
      </c>
      <c r="E8148" t="inlineStr">
        <is>
          <t>pyflakes</t>
        </is>
      </c>
      <c r="F8148">
        <f>=2.1.1</f>
        <v/>
      </c>
      <c r="G8148" t="inlineStr"/>
      <c r="H8148" t="inlineStr"/>
    </row>
    <row r="8149">
      <c r="A8149" t="inlineStr">
        <is>
          <t>Geotrek-admin</t>
        </is>
      </c>
      <c r="B8149" t="inlineStr">
        <is>
          <t>7a3bb3353e289185e868608de30a259d092befe0</t>
        </is>
      </c>
      <c r="C8149" t="inlineStr">
        <is>
          <t>2020-04-28 08:30:49+00:00</t>
        </is>
      </c>
      <c r="D8149" t="inlineStr">
        <is>
          <t>add</t>
        </is>
      </c>
      <c r="E8149" t="inlineStr">
        <is>
          <t>pygal</t>
        </is>
      </c>
      <c r="F8149">
        <f>=2.4.0</f>
        <v/>
      </c>
      <c r="G8149" t="inlineStr"/>
      <c r="H8149" t="inlineStr"/>
    </row>
    <row r="8150">
      <c r="A8150" t="inlineStr">
        <is>
          <t>Geotrek-admin</t>
        </is>
      </c>
      <c r="B8150" t="inlineStr">
        <is>
          <t>7a3bb3353e289185e868608de30a259d092befe0</t>
        </is>
      </c>
      <c r="C8150" t="inlineStr">
        <is>
          <t>2020-04-28 08:30:49+00:00</t>
        </is>
      </c>
      <c r="D8150" t="inlineStr">
        <is>
          <t>add</t>
        </is>
      </c>
      <c r="E8150" t="inlineStr">
        <is>
          <t>pyOpenSSL</t>
        </is>
      </c>
      <c r="F8150">
        <f>=19.1.0</f>
        <v/>
      </c>
      <c r="G8150" t="inlineStr"/>
      <c r="H8150" t="inlineStr"/>
    </row>
    <row r="8151">
      <c r="A8151" t="inlineStr">
        <is>
          <t>Geotrek-admin</t>
        </is>
      </c>
      <c r="B8151" t="inlineStr">
        <is>
          <t>7a3bb3353e289185e868608de30a259d092befe0</t>
        </is>
      </c>
      <c r="C8151" t="inlineStr">
        <is>
          <t>2020-04-28 08:30:49+00:00</t>
        </is>
      </c>
      <c r="D8151" t="inlineStr">
        <is>
          <t>add</t>
        </is>
      </c>
      <c r="E8151" t="inlineStr">
        <is>
          <t>Pyphen</t>
        </is>
      </c>
      <c r="F8151">
        <f>=0.9.5</f>
        <v/>
      </c>
      <c r="G8151" t="inlineStr"/>
      <c r="H8151" t="inlineStr"/>
    </row>
    <row r="8152">
      <c r="A8152" t="inlineStr">
        <is>
          <t>Geotrek-admin</t>
        </is>
      </c>
      <c r="B8152" t="inlineStr">
        <is>
          <t>7a3bb3353e289185e868608de30a259d092befe0</t>
        </is>
      </c>
      <c r="C8152" t="inlineStr">
        <is>
          <t>2020-04-28 08:30:49+00:00</t>
        </is>
      </c>
      <c r="D8152" t="inlineStr">
        <is>
          <t>add</t>
        </is>
      </c>
      <c r="E8152" t="inlineStr">
        <is>
          <t>python-dateutil</t>
        </is>
      </c>
      <c r="F8152">
        <f>=2.8.1</f>
        <v/>
      </c>
      <c r="G8152" t="inlineStr"/>
      <c r="H8152" t="inlineStr"/>
    </row>
    <row r="8153">
      <c r="A8153" t="inlineStr">
        <is>
          <t>Geotrek-admin</t>
        </is>
      </c>
      <c r="B8153" t="inlineStr">
        <is>
          <t>7a3bb3353e289185e868608de30a259d092befe0</t>
        </is>
      </c>
      <c r="C8153" t="inlineStr">
        <is>
          <t>2020-04-28 08:30:49+00:00</t>
        </is>
      </c>
      <c r="D8153" t="inlineStr">
        <is>
          <t>add</t>
        </is>
      </c>
      <c r="E8153" t="inlineStr">
        <is>
          <t>python-memcached</t>
        </is>
      </c>
      <c r="F8153">
        <f>=1.59</f>
        <v/>
      </c>
      <c r="G8153" t="inlineStr"/>
      <c r="H8153" t="inlineStr"/>
    </row>
    <row r="8154">
      <c r="A8154" t="inlineStr">
        <is>
          <t>Geotrek-admin</t>
        </is>
      </c>
      <c r="B8154" t="inlineStr">
        <is>
          <t>7a3bb3353e289185e868608de30a259d092befe0</t>
        </is>
      </c>
      <c r="C8154" t="inlineStr">
        <is>
          <t>2020-04-28 08:30:49+00:00</t>
        </is>
      </c>
      <c r="D8154" t="inlineStr">
        <is>
          <t>add</t>
        </is>
      </c>
      <c r="E8154" t="inlineStr">
        <is>
          <t>pytz</t>
        </is>
      </c>
      <c r="F8154">
        <f>=2019.3</f>
        <v/>
      </c>
      <c r="G8154" t="inlineStr"/>
      <c r="H8154" t="inlineStr"/>
    </row>
    <row r="8155">
      <c r="A8155" t="inlineStr">
        <is>
          <t>Geotrek-admin</t>
        </is>
      </c>
      <c r="B8155" t="inlineStr">
        <is>
          <t>7a3bb3353e289185e868608de30a259d092befe0</t>
        </is>
      </c>
      <c r="C8155" t="inlineStr">
        <is>
          <t>2020-04-28 08:30:49+00:00</t>
        </is>
      </c>
      <c r="D8155" t="inlineStr">
        <is>
          <t>add</t>
        </is>
      </c>
      <c r="E8155" t="inlineStr">
        <is>
          <t>raven</t>
        </is>
      </c>
      <c r="F8155">
        <f>=6.10.0</f>
        <v/>
      </c>
      <c r="G8155" t="inlineStr"/>
      <c r="H8155" t="inlineStr"/>
    </row>
    <row r="8156">
      <c r="A8156" t="inlineStr">
        <is>
          <t>Geotrek-admin</t>
        </is>
      </c>
      <c r="B8156" t="inlineStr">
        <is>
          <t>7a3bb3353e289185e868608de30a259d092befe0</t>
        </is>
      </c>
      <c r="C8156" t="inlineStr">
        <is>
          <t>2020-04-28 08:30:49+00:00</t>
        </is>
      </c>
      <c r="D8156" t="inlineStr">
        <is>
          <t>add</t>
        </is>
      </c>
      <c r="E8156" t="inlineStr">
        <is>
          <t>rcssmin</t>
        </is>
      </c>
      <c r="F8156">
        <f>=1.0.6</f>
        <v/>
      </c>
      <c r="G8156" t="inlineStr"/>
      <c r="H8156" t="inlineStr"/>
    </row>
    <row r="8157">
      <c r="A8157" t="inlineStr">
        <is>
          <t>Geotrek-admin</t>
        </is>
      </c>
      <c r="B8157" t="inlineStr">
        <is>
          <t>7a3bb3353e289185e868608de30a259d092befe0</t>
        </is>
      </c>
      <c r="C8157" t="inlineStr">
        <is>
          <t>2020-04-28 08:30:49+00:00</t>
        </is>
      </c>
      <c r="D8157" t="inlineStr">
        <is>
          <t>add</t>
        </is>
      </c>
      <c r="E8157" t="inlineStr">
        <is>
          <t>redis</t>
        </is>
      </c>
      <c r="F8157">
        <f>=3.2.0</f>
        <v/>
      </c>
      <c r="G8157" t="inlineStr"/>
      <c r="H8157" t="inlineStr"/>
    </row>
    <row r="8158">
      <c r="A8158" t="inlineStr">
        <is>
          <t>Geotrek-admin</t>
        </is>
      </c>
      <c r="B8158" t="inlineStr">
        <is>
          <t>7a3bb3353e289185e868608de30a259d092befe0</t>
        </is>
      </c>
      <c r="C8158" t="inlineStr">
        <is>
          <t>2020-04-28 08:30:49+00:00</t>
        </is>
      </c>
      <c r="D8158" t="inlineStr">
        <is>
          <t>add</t>
        </is>
      </c>
      <c r="E8158" t="inlineStr">
        <is>
          <t>requests</t>
        </is>
      </c>
      <c r="F8158">
        <f>=2.22.0</f>
        <v/>
      </c>
      <c r="G8158" t="inlineStr"/>
      <c r="H8158" t="inlineStr"/>
    </row>
    <row r="8159">
      <c r="A8159" t="inlineStr">
        <is>
          <t>Geotrek-admin</t>
        </is>
      </c>
      <c r="B8159" t="inlineStr">
        <is>
          <t>7a3bb3353e289185e868608de30a259d092befe0</t>
        </is>
      </c>
      <c r="C8159" t="inlineStr">
        <is>
          <t>2020-04-28 08:30:49+00:00</t>
        </is>
      </c>
      <c r="D8159" t="inlineStr">
        <is>
          <t>add</t>
        </is>
      </c>
      <c r="E8159" t="inlineStr">
        <is>
          <t>rjsmin</t>
        </is>
      </c>
      <c r="F8159">
        <f>=1.1.0</f>
        <v/>
      </c>
      <c r="G8159" t="inlineStr"/>
      <c r="H8159" t="inlineStr"/>
    </row>
    <row r="8160">
      <c r="A8160" t="inlineStr">
        <is>
          <t>Geotrek-admin</t>
        </is>
      </c>
      <c r="B8160" t="inlineStr">
        <is>
          <t>7a3bb3353e289185e868608de30a259d092befe0</t>
        </is>
      </c>
      <c r="C8160" t="inlineStr">
        <is>
          <t>2020-04-28 08:30:49+00:00</t>
        </is>
      </c>
      <c r="D8160" t="inlineStr">
        <is>
          <t>add</t>
        </is>
      </c>
      <c r="E8160" t="inlineStr">
        <is>
          <t>simplejson</t>
        </is>
      </c>
      <c r="F8160">
        <f>=3.17.0</f>
        <v/>
      </c>
      <c r="G8160" t="inlineStr"/>
      <c r="H8160" t="inlineStr"/>
    </row>
    <row r="8161">
      <c r="A8161" t="inlineStr">
        <is>
          <t>Geotrek-admin</t>
        </is>
      </c>
      <c r="B8161" t="inlineStr">
        <is>
          <t>7a3bb3353e289185e868608de30a259d092befe0</t>
        </is>
      </c>
      <c r="C8161" t="inlineStr">
        <is>
          <t>2020-04-28 08:30:49+00:00</t>
        </is>
      </c>
      <c r="D8161" t="inlineStr">
        <is>
          <t>add</t>
        </is>
      </c>
      <c r="E8161" t="inlineStr">
        <is>
          <t>simplekml</t>
        </is>
      </c>
      <c r="F8161">
        <f>=1.3.0</f>
        <v/>
      </c>
      <c r="G8161" t="inlineStr"/>
      <c r="H8161" t="inlineStr"/>
    </row>
    <row r="8162">
      <c r="A8162" t="inlineStr">
        <is>
          <t>Geotrek-admin</t>
        </is>
      </c>
      <c r="B8162" t="inlineStr">
        <is>
          <t>7a3bb3353e289185e868608de30a259d092befe0</t>
        </is>
      </c>
      <c r="C8162" t="inlineStr">
        <is>
          <t>2020-04-28 08:30:49+00:00</t>
        </is>
      </c>
      <c r="D8162" t="inlineStr">
        <is>
          <t>add</t>
        </is>
      </c>
      <c r="E8162" t="inlineStr">
        <is>
          <t>six</t>
        </is>
      </c>
      <c r="F8162">
        <f>=1.14.0</f>
        <v/>
      </c>
      <c r="G8162" t="inlineStr"/>
      <c r="H8162" t="inlineStr"/>
    </row>
    <row r="8163">
      <c r="A8163" t="inlineStr">
        <is>
          <t>Geotrek-admin</t>
        </is>
      </c>
      <c r="B8163" t="inlineStr">
        <is>
          <t>7a3bb3353e289185e868608de30a259d092befe0</t>
        </is>
      </c>
      <c r="C8163" t="inlineStr">
        <is>
          <t>2020-04-28 08:30:49+00:00</t>
        </is>
      </c>
      <c r="D8163" t="inlineStr">
        <is>
          <t>add</t>
        </is>
      </c>
      <c r="E8163" t="inlineStr">
        <is>
          <t>sqlparse</t>
        </is>
      </c>
      <c r="F8163">
        <f>=0.3.0</f>
        <v/>
      </c>
      <c r="G8163" t="inlineStr"/>
      <c r="H8163" t="inlineStr"/>
    </row>
    <row r="8164">
      <c r="A8164" t="inlineStr">
        <is>
          <t>Geotrek-admin</t>
        </is>
      </c>
      <c r="B8164" t="inlineStr">
        <is>
          <t>7a3bb3353e289185e868608de30a259d092befe0</t>
        </is>
      </c>
      <c r="C8164" t="inlineStr">
        <is>
          <t>2020-04-28 08:30:49+00:00</t>
        </is>
      </c>
      <c r="D8164" t="inlineStr">
        <is>
          <t>add</t>
        </is>
      </c>
      <c r="E8164" t="inlineStr">
        <is>
          <t>text-unidecode</t>
        </is>
      </c>
      <c r="F8164">
        <f>=1.3</f>
        <v/>
      </c>
      <c r="G8164" t="inlineStr"/>
      <c r="H8164" t="inlineStr"/>
    </row>
    <row r="8165">
      <c r="A8165" t="inlineStr">
        <is>
          <t>Geotrek-admin</t>
        </is>
      </c>
      <c r="B8165" t="inlineStr">
        <is>
          <t>7a3bb3353e289185e868608de30a259d092befe0</t>
        </is>
      </c>
      <c r="C8165" t="inlineStr">
        <is>
          <t>2020-04-28 08:30:49+00:00</t>
        </is>
      </c>
      <c r="D8165" t="inlineStr">
        <is>
          <t>add</t>
        </is>
      </c>
      <c r="E8165" t="inlineStr">
        <is>
          <t>tif2geojson</t>
        </is>
      </c>
      <c r="F8165">
        <f>=0.1.3</f>
        <v/>
      </c>
      <c r="G8165" t="inlineStr"/>
      <c r="H8165" t="inlineStr"/>
    </row>
    <row r="8166">
      <c r="A8166" t="inlineStr">
        <is>
          <t>Geotrek-admin</t>
        </is>
      </c>
      <c r="B8166" t="inlineStr">
        <is>
          <t>7a3bb3353e289185e868608de30a259d092befe0</t>
        </is>
      </c>
      <c r="C8166" t="inlineStr">
        <is>
          <t>2020-04-28 08:30:49+00:00</t>
        </is>
      </c>
      <c r="D8166" t="inlineStr">
        <is>
          <t>add</t>
        </is>
      </c>
      <c r="E8166" t="inlineStr">
        <is>
          <t>tinycss2</t>
        </is>
      </c>
      <c r="F8166">
        <f>=1.0.2</f>
        <v/>
      </c>
      <c r="G8166" t="inlineStr"/>
      <c r="H8166" t="inlineStr"/>
    </row>
    <row r="8167">
      <c r="A8167" t="inlineStr">
        <is>
          <t>Geotrek-admin</t>
        </is>
      </c>
      <c r="B8167" t="inlineStr">
        <is>
          <t>7a3bb3353e289185e868608de30a259d092befe0</t>
        </is>
      </c>
      <c r="C8167" t="inlineStr">
        <is>
          <t>2020-04-28 08:30:49+00:00</t>
        </is>
      </c>
      <c r="D8167" t="inlineStr">
        <is>
          <t>add</t>
        </is>
      </c>
      <c r="E8167" t="inlineStr">
        <is>
          <t>uritemplate</t>
        </is>
      </c>
      <c r="F8167">
        <f>=3.0.1</f>
        <v/>
      </c>
      <c r="G8167" t="inlineStr"/>
      <c r="H8167" t="inlineStr"/>
    </row>
    <row r="8168">
      <c r="A8168" t="inlineStr">
        <is>
          <t>Geotrek-admin</t>
        </is>
      </c>
      <c r="B8168" t="inlineStr">
        <is>
          <t>7a3bb3353e289185e868608de30a259d092befe0</t>
        </is>
      </c>
      <c r="C8168" t="inlineStr">
        <is>
          <t>2020-04-28 08:30:49+00:00</t>
        </is>
      </c>
      <c r="D8168" t="inlineStr">
        <is>
          <t>add</t>
        </is>
      </c>
      <c r="E8168" t="inlineStr">
        <is>
          <t>urllib3</t>
        </is>
      </c>
      <c r="F8168">
        <f>=1.25.8</f>
        <v/>
      </c>
      <c r="G8168" t="inlineStr"/>
      <c r="H8168" t="inlineStr"/>
    </row>
    <row r="8169">
      <c r="A8169" t="inlineStr">
        <is>
          <t>Geotrek-admin</t>
        </is>
      </c>
      <c r="B8169" t="inlineStr">
        <is>
          <t>7a3bb3353e289185e868608de30a259d092befe0</t>
        </is>
      </c>
      <c r="C8169" t="inlineStr">
        <is>
          <t>2020-04-28 08:30:49+00:00</t>
        </is>
      </c>
      <c r="D8169" t="inlineStr">
        <is>
          <t>add</t>
        </is>
      </c>
      <c r="E8169" t="inlineStr">
        <is>
          <t>values</t>
        </is>
      </c>
      <c r="F8169">
        <f>=2019.4.13</f>
        <v/>
      </c>
      <c r="G8169" t="inlineStr"/>
      <c r="H8169" t="inlineStr"/>
    </row>
    <row r="8170">
      <c r="A8170" t="inlineStr">
        <is>
          <t>Geotrek-admin</t>
        </is>
      </c>
      <c r="B8170" t="inlineStr">
        <is>
          <t>7a3bb3353e289185e868608de30a259d092befe0</t>
        </is>
      </c>
      <c r="C8170" t="inlineStr">
        <is>
          <t>2020-04-28 08:30:49+00:00</t>
        </is>
      </c>
      <c r="D8170" t="inlineStr">
        <is>
          <t>add</t>
        </is>
      </c>
      <c r="E8170" t="inlineStr">
        <is>
          <t>venusian</t>
        </is>
      </c>
      <c r="F8170">
        <f>=1.2.0</f>
        <v/>
      </c>
      <c r="G8170" t="inlineStr"/>
      <c r="H8170" t="inlineStr"/>
    </row>
    <row r="8171">
      <c r="A8171" t="inlineStr">
        <is>
          <t>Geotrek-admin</t>
        </is>
      </c>
      <c r="B8171" t="inlineStr">
        <is>
          <t>7a3bb3353e289185e868608de30a259d092befe0</t>
        </is>
      </c>
      <c r="C8171" t="inlineStr">
        <is>
          <t>2020-04-28 08:30:49+00:00</t>
        </is>
      </c>
      <c r="D8171" t="inlineStr">
        <is>
          <t>add</t>
        </is>
      </c>
      <c r="E8171" t="inlineStr">
        <is>
          <t>vine</t>
        </is>
      </c>
      <c r="F8171">
        <f>=1.3.0</f>
        <v/>
      </c>
      <c r="G8171" t="inlineStr"/>
      <c r="H8171" t="inlineStr"/>
    </row>
    <row r="8172">
      <c r="A8172" t="inlineStr">
        <is>
          <t>Geotrek-admin</t>
        </is>
      </c>
      <c r="B8172" t="inlineStr">
        <is>
          <t>7a3bb3353e289185e868608de30a259d092befe0</t>
        </is>
      </c>
      <c r="C8172" t="inlineStr">
        <is>
          <t>2020-04-28 08:30:49+00:00</t>
        </is>
      </c>
      <c r="D8172" t="inlineStr">
        <is>
          <t>add</t>
        </is>
      </c>
      <c r="E8172" t="inlineStr">
        <is>
          <t>WeasyPrint</t>
        </is>
      </c>
      <c r="F8172">
        <f>=51</f>
        <v/>
      </c>
      <c r="G8172" t="inlineStr"/>
      <c r="H8172" t="inlineStr"/>
    </row>
    <row r="8173">
      <c r="A8173" t="inlineStr">
        <is>
          <t>Geotrek-admin</t>
        </is>
      </c>
      <c r="B8173" t="inlineStr">
        <is>
          <t>7a3bb3353e289185e868608de30a259d092befe0</t>
        </is>
      </c>
      <c r="C8173" t="inlineStr">
        <is>
          <t>2020-04-28 08:30:49+00:00</t>
        </is>
      </c>
      <c r="D8173" t="inlineStr">
        <is>
          <t>add</t>
        </is>
      </c>
      <c r="E8173" t="inlineStr">
        <is>
          <t>webencodings</t>
        </is>
      </c>
      <c r="F8173">
        <f>=0.5.1</f>
        <v/>
      </c>
      <c r="G8173" t="inlineStr"/>
      <c r="H8173" t="inlineStr"/>
    </row>
    <row r="8174">
      <c r="A8174" t="inlineStr">
        <is>
          <t>Geotrek-admin</t>
        </is>
      </c>
      <c r="B8174" t="inlineStr">
        <is>
          <t>7a3bb3353e289185e868608de30a259d092befe0</t>
        </is>
      </c>
      <c r="C8174" t="inlineStr">
        <is>
          <t>2020-04-28 08:30:49+00:00</t>
        </is>
      </c>
      <c r="D8174" t="inlineStr">
        <is>
          <t>add</t>
        </is>
      </c>
      <c r="E8174" t="inlineStr">
        <is>
          <t>xlrd</t>
        </is>
      </c>
      <c r="F8174">
        <f>=1.1.0</f>
        <v/>
      </c>
      <c r="G8174" t="inlineStr"/>
      <c r="H8174" t="inlineStr"/>
    </row>
    <row r="8175">
      <c r="A8175" t="inlineStr">
        <is>
          <t>Geotrek-admin</t>
        </is>
      </c>
      <c r="B8175" t="inlineStr">
        <is>
          <t>7a3bb3353e289185e868608de30a259d092befe0</t>
        </is>
      </c>
      <c r="C8175" t="inlineStr">
        <is>
          <t>2020-04-28 08:30:49+00:00</t>
        </is>
      </c>
      <c r="D8175" t="inlineStr">
        <is>
          <t>add</t>
        </is>
      </c>
      <c r="E8175" t="inlineStr">
        <is>
          <t>xmltodict</t>
        </is>
      </c>
      <c r="F8175">
        <f>=0.12.0</f>
        <v/>
      </c>
      <c r="G8175" t="inlineStr"/>
      <c r="H8175" t="inlineStr"/>
    </row>
    <row r="8176">
      <c r="A8176" t="inlineStr">
        <is>
          <t>Geotrek-admin</t>
        </is>
      </c>
      <c r="B8176" t="inlineStr">
        <is>
          <t>7a3bb3353e289185e868608de30a259d092befe0</t>
        </is>
      </c>
      <c r="C8176" t="inlineStr">
        <is>
          <t>2020-04-28 08:30:49+00:00</t>
        </is>
      </c>
      <c r="D8176" t="inlineStr">
        <is>
          <t>add</t>
        </is>
      </c>
      <c r="E8176" t="inlineStr">
        <is>
          <t>zipp</t>
        </is>
      </c>
      <c r="F8176">
        <f>=3.0.0</f>
        <v/>
      </c>
      <c r="G8176" t="inlineStr"/>
      <c r="H8176" t="inlineStr"/>
    </row>
    <row r="8177">
      <c r="A8177" t="inlineStr">
        <is>
          <t>Geotrek-admin</t>
        </is>
      </c>
      <c r="B8177" t="inlineStr">
        <is>
          <t>18f7454184f3caeec3bc0dded2ca8e477afec1f3</t>
        </is>
      </c>
      <c r="C8177" t="inlineStr">
        <is>
          <t>2020-05-05 06:28:11+00:00</t>
        </is>
      </c>
      <c r="D8177" t="inlineStr">
        <is>
          <t>verchange</t>
        </is>
      </c>
      <c r="E8177" t="inlineStr">
        <is>
          <t>djangorestframework-gis</t>
        </is>
      </c>
      <c r="F8177">
        <f>=0.15</f>
        <v/>
      </c>
      <c r="G8177" t="inlineStr">
        <is>
          <t>djangorestframework-gis</t>
        </is>
      </c>
      <c r="H8177">
        <f>=0.13</f>
        <v/>
      </c>
    </row>
    <row r="8178">
      <c r="A8178" t="inlineStr">
        <is>
          <t>Geotrek-admin</t>
        </is>
      </c>
      <c r="B8178" t="inlineStr">
        <is>
          <t>18f7454184f3caeec3bc0dded2ca8e477afec1f3</t>
        </is>
      </c>
      <c r="C8178" t="inlineStr">
        <is>
          <t>2020-05-05 06:28:11+00:00</t>
        </is>
      </c>
      <c r="D8178" t="inlineStr">
        <is>
          <t>verchange</t>
        </is>
      </c>
      <c r="E8178" t="inlineStr">
        <is>
          <t>django-rest-swagger</t>
        </is>
      </c>
      <c r="F8178">
        <f>=2.2.0</f>
        <v/>
      </c>
      <c r="G8178" t="inlineStr">
        <is>
          <t>django-rest-swagger</t>
        </is>
      </c>
      <c r="H8178">
        <f>=2.2.0</f>
        <v/>
      </c>
    </row>
    <row r="8179">
      <c r="A8179" t="inlineStr">
        <is>
          <t>Geotrek-admin</t>
        </is>
      </c>
      <c r="B8179" t="inlineStr">
        <is>
          <t>18f7454184f3caeec3bc0dded2ca8e477afec1f3</t>
        </is>
      </c>
      <c r="C8179" t="inlineStr">
        <is>
          <t>2020-05-05 06:28:11+00:00</t>
        </is>
      </c>
      <c r="D8179" t="inlineStr">
        <is>
          <t>verchange</t>
        </is>
      </c>
      <c r="E8179" t="inlineStr">
        <is>
          <t>beautifulsoup4</t>
        </is>
      </c>
      <c r="F8179">
        <f>=4.9.0</f>
        <v/>
      </c>
      <c r="G8179" t="inlineStr">
        <is>
          <t>beautifulsoup4</t>
        </is>
      </c>
      <c r="H8179">
        <f>=4.6.0</f>
        <v/>
      </c>
    </row>
    <row r="8180">
      <c r="A8180" t="inlineStr">
        <is>
          <t>Geotrek-admin</t>
        </is>
      </c>
      <c r="B8180" t="inlineStr">
        <is>
          <t>18f7454184f3caeec3bc0dded2ca8e477afec1f3</t>
        </is>
      </c>
      <c r="C8180" t="inlineStr">
        <is>
          <t>2020-05-05 06:28:11+00:00</t>
        </is>
      </c>
      <c r="D8180" t="inlineStr">
        <is>
          <t>verchange</t>
        </is>
      </c>
      <c r="E8180" t="inlineStr">
        <is>
          <t>kombu</t>
        </is>
      </c>
      <c r="F8180">
        <f>=4.6.8</f>
        <v/>
      </c>
      <c r="G8180" t="inlineStr">
        <is>
          <t>kombu</t>
        </is>
      </c>
      <c r="H8180">
        <f>=4.6.7</f>
        <v/>
      </c>
    </row>
    <row r="8181">
      <c r="A8181" t="inlineStr">
        <is>
          <t>Geotrek-admin</t>
        </is>
      </c>
      <c r="B8181" t="inlineStr">
        <is>
          <t>18f7454184f3caeec3bc0dded2ca8e477afec1f3</t>
        </is>
      </c>
      <c r="C8181" t="inlineStr">
        <is>
          <t>2020-05-05 06:28:11+00:00</t>
        </is>
      </c>
      <c r="D8181" t="inlineStr">
        <is>
          <t>verchange</t>
        </is>
      </c>
      <c r="E8181" t="inlineStr">
        <is>
          <t>djangorestframework</t>
        </is>
      </c>
      <c r="F8181">
        <f>=3.11.0</f>
        <v/>
      </c>
      <c r="G8181" t="inlineStr">
        <is>
          <t>djangorestframework</t>
        </is>
      </c>
      <c r="H8181">
        <f>=3.8.2</f>
        <v/>
      </c>
    </row>
    <row r="8182">
      <c r="A8182" t="inlineStr">
        <is>
          <t>Geotrek-admin</t>
        </is>
      </c>
      <c r="B8182" t="inlineStr">
        <is>
          <t>18f7454184f3caeec3bc0dded2ca8e477afec1f3</t>
        </is>
      </c>
      <c r="C8182" t="inlineStr">
        <is>
          <t>2020-05-05 06:28:11+00:00</t>
        </is>
      </c>
      <c r="D8182" t="inlineStr">
        <is>
          <t>verchange</t>
        </is>
      </c>
      <c r="E8182" t="inlineStr">
        <is>
          <t>django-colorfield</t>
        </is>
      </c>
      <c r="F8182">
        <f>=0.3.0</f>
        <v/>
      </c>
      <c r="G8182" t="inlineStr">
        <is>
          <t>django-colorfield</t>
        </is>
      </c>
      <c r="H8182">
        <f>=0.1.15</f>
        <v/>
      </c>
    </row>
    <row r="8183">
      <c r="A8183" t="inlineStr">
        <is>
          <t>Geotrek-admin</t>
        </is>
      </c>
      <c r="B8183" t="inlineStr">
        <is>
          <t>18f7454184f3caeec3bc0dded2ca8e477afec1f3</t>
        </is>
      </c>
      <c r="C8183" t="inlineStr">
        <is>
          <t>2020-05-05 06:28:11+00:00</t>
        </is>
      </c>
      <c r="D8183" t="inlineStr">
        <is>
          <t>verchange</t>
        </is>
      </c>
      <c r="E8183" t="inlineStr">
        <is>
          <t>celery</t>
        </is>
      </c>
      <c r="F8183">
        <f>=4.4.2</f>
        <v/>
      </c>
      <c r="G8183" t="inlineStr">
        <is>
          <t>celery</t>
        </is>
      </c>
      <c r="H8183">
        <f>=4.3.0</f>
        <v/>
      </c>
    </row>
    <row r="8184">
      <c r="A8184" t="inlineStr">
        <is>
          <t>Geotrek-admin</t>
        </is>
      </c>
      <c r="B8184" t="inlineStr">
        <is>
          <t>18f7454184f3caeec3bc0dded2ca8e477afec1f3</t>
        </is>
      </c>
      <c r="C8184" t="inlineStr">
        <is>
          <t>2020-05-05 06:28:11+00:00</t>
        </is>
      </c>
      <c r="D8184" t="inlineStr">
        <is>
          <t>verchange</t>
        </is>
      </c>
      <c r="E8184" t="inlineStr">
        <is>
          <t>django-crispy-forms</t>
        </is>
      </c>
      <c r="F8184">
        <f>=1.9.0</f>
        <v/>
      </c>
      <c r="G8184" t="inlineStr">
        <is>
          <t>django-crispy-forms</t>
        </is>
      </c>
      <c r="H8184">
        <f>=1.7.2</f>
        <v/>
      </c>
    </row>
    <row r="8185">
      <c r="A8185" t="inlineStr">
        <is>
          <t>Geotrek-admin</t>
        </is>
      </c>
      <c r="B8185" t="inlineStr">
        <is>
          <t>18f7454184f3caeec3bc0dded2ca8e477afec1f3</t>
        </is>
      </c>
      <c r="C8185" t="inlineStr">
        <is>
          <t>2020-05-05 06:28:11+00:00</t>
        </is>
      </c>
      <c r="D8185" t="inlineStr">
        <is>
          <t>verchange</t>
        </is>
      </c>
      <c r="E8185" t="inlineStr">
        <is>
          <t>Django</t>
        </is>
      </c>
      <c r="F8185">
        <f>=2.2.*</f>
        <v/>
      </c>
      <c r="G8185" t="inlineStr">
        <is>
          <t>Django</t>
        </is>
      </c>
      <c r="H8185">
        <f>=2.0.*</f>
        <v/>
      </c>
    </row>
    <row r="8186">
      <c r="A8186" t="inlineStr">
        <is>
          <t>Geotrek-admin</t>
        </is>
      </c>
      <c r="B8186" t="inlineStr">
        <is>
          <t>18f7454184f3caeec3bc0dded2ca8e477afec1f3</t>
        </is>
      </c>
      <c r="C8186" t="inlineStr">
        <is>
          <t>2020-05-05 06:28:11+00:00</t>
        </is>
      </c>
      <c r="D8186" t="inlineStr">
        <is>
          <t>verchange</t>
        </is>
      </c>
      <c r="E8186" t="inlineStr">
        <is>
          <t>drf-dynamic-fields</t>
        </is>
      </c>
      <c r="F8186">
        <f>=0.3.1</f>
        <v/>
      </c>
      <c r="G8186" t="inlineStr">
        <is>
          <t>drf-dynamic-fields</t>
        </is>
      </c>
      <c r="H8186">
        <f>=0.3.0</f>
        <v/>
      </c>
    </row>
    <row r="8187">
      <c r="A8187" t="inlineStr">
        <is>
          <t>Geotrek-admin</t>
        </is>
      </c>
      <c r="B8187" t="inlineStr">
        <is>
          <t>18f7454184f3caeec3bc0dded2ca8e477afec1f3</t>
        </is>
      </c>
      <c r="C8187" t="inlineStr">
        <is>
          <t>2020-05-05 06:28:11+00:00</t>
        </is>
      </c>
      <c r="D8187" t="inlineStr">
        <is>
          <t>verchange</t>
        </is>
      </c>
      <c r="E8187" t="inlineStr">
        <is>
          <t>Pillow</t>
        </is>
      </c>
      <c r="F8187">
        <f>=7.1.2</f>
        <v/>
      </c>
      <c r="G8187" t="inlineStr">
        <is>
          <t>Pillow</t>
        </is>
      </c>
      <c r="H8187">
        <f>=6.2.0</f>
        <v/>
      </c>
    </row>
    <row r="8188">
      <c r="A8188" t="inlineStr">
        <is>
          <t>Geotrek-admin</t>
        </is>
      </c>
      <c r="B8188" t="inlineStr">
        <is>
          <t>18f7454184f3caeec3bc0dded2ca8e477afec1f3</t>
        </is>
      </c>
      <c r="C8188" t="inlineStr">
        <is>
          <t>2020-05-05 06:28:11+00:00</t>
        </is>
      </c>
      <c r="D8188" t="inlineStr">
        <is>
          <t>verchange</t>
        </is>
      </c>
      <c r="E8188" t="inlineStr">
        <is>
          <t>drf-extensions</t>
        </is>
      </c>
      <c r="F8188">
        <f>=0.5.0</f>
        <v/>
      </c>
      <c r="G8188" t="inlineStr">
        <is>
          <t>drf-extensions</t>
        </is>
      </c>
      <c r="H8188">
        <f>=0.4.0</f>
        <v/>
      </c>
    </row>
    <row r="8189">
      <c r="A8189" t="inlineStr">
        <is>
          <t>Geotrek-admin</t>
        </is>
      </c>
      <c r="B8189" t="inlineStr">
        <is>
          <t>18f7454184f3caeec3bc0dded2ca8e477afec1f3</t>
        </is>
      </c>
      <c r="C8189" t="inlineStr">
        <is>
          <t>2020-05-05 06:28:11+00:00</t>
        </is>
      </c>
      <c r="D8189" t="inlineStr">
        <is>
          <t>verchange</t>
        </is>
      </c>
      <c r="E8189" t="inlineStr">
        <is>
          <t>billiard</t>
        </is>
      </c>
      <c r="F8189">
        <f>=3.6.3.0</f>
        <v/>
      </c>
      <c r="G8189" t="inlineStr">
        <is>
          <t>billiard</t>
        </is>
      </c>
      <c r="H8189">
        <f>=3.6.2.0</f>
        <v/>
      </c>
    </row>
    <row r="8190">
      <c r="A8190" t="inlineStr">
        <is>
          <t>Geotrek-admin</t>
        </is>
      </c>
      <c r="B8190" t="inlineStr">
        <is>
          <t>18f7454184f3caeec3bc0dded2ca8e477afec1f3</t>
        </is>
      </c>
      <c r="C8190" t="inlineStr">
        <is>
          <t>2020-05-05 06:28:11+00:00</t>
        </is>
      </c>
      <c r="D8190" t="inlineStr">
        <is>
          <t>verchange</t>
        </is>
      </c>
      <c r="E8190" t="inlineStr">
        <is>
          <t>psycopg2</t>
        </is>
      </c>
      <c r="F8190">
        <f>=2.8.5</f>
        <v/>
      </c>
      <c r="G8190" t="inlineStr">
        <is>
          <t>psycopg2</t>
        </is>
      </c>
      <c r="H8190">
        <f>=2.7.7</f>
        <v/>
      </c>
    </row>
    <row r="8191">
      <c r="A8191" t="inlineStr">
        <is>
          <t>Geotrek-admin</t>
        </is>
      </c>
      <c r="B8191" t="inlineStr">
        <is>
          <t>18f7454184f3caeec3bc0dded2ca8e477afec1f3</t>
        </is>
      </c>
      <c r="C8191" t="inlineStr">
        <is>
          <t>2020-05-05 06:28:11+00:00</t>
        </is>
      </c>
      <c r="D8191" t="inlineStr">
        <is>
          <t>verchange</t>
        </is>
      </c>
      <c r="E8191" t="inlineStr">
        <is>
          <t>django-extensions</t>
        </is>
      </c>
      <c r="F8191">
        <f>=2.2.9</f>
        <v/>
      </c>
      <c r="G8191" t="inlineStr">
        <is>
          <t>django-extensions</t>
        </is>
      </c>
      <c r="H8191">
        <f>=2.1.9</f>
        <v/>
      </c>
    </row>
    <row r="8192">
      <c r="A8192" t="inlineStr">
        <is>
          <t>Geotrek-admin</t>
        </is>
      </c>
      <c r="B8192" t="inlineStr">
        <is>
          <t>18f7454184f3caeec3bc0dded2ca8e477afec1f3</t>
        </is>
      </c>
      <c r="C8192" t="inlineStr">
        <is>
          <t>2020-05-05 06:28:11+00:00</t>
        </is>
      </c>
      <c r="D8192" t="inlineStr">
        <is>
          <t>verchange</t>
        </is>
      </c>
      <c r="E8192" t="inlineStr">
        <is>
          <t>requests</t>
        </is>
      </c>
      <c r="F8192">
        <f>=2.23.0</f>
        <v/>
      </c>
      <c r="G8192" t="inlineStr">
        <is>
          <t>requests</t>
        </is>
      </c>
      <c r="H8192">
        <f>=2.22.0</f>
        <v/>
      </c>
    </row>
    <row r="8193">
      <c r="A8193" t="inlineStr">
        <is>
          <t>Geotrek-admin</t>
        </is>
      </c>
      <c r="B8193" t="inlineStr">
        <is>
          <t>18f7454184f3caeec3bc0dded2ca8e477afec1f3</t>
        </is>
      </c>
      <c r="C8193" t="inlineStr">
        <is>
          <t>2020-05-05 06:28:11+00:00</t>
        </is>
      </c>
      <c r="D8193" t="inlineStr">
        <is>
          <t>verchange</t>
        </is>
      </c>
      <c r="E8193" t="inlineStr">
        <is>
          <t>redis</t>
        </is>
      </c>
      <c r="F8193">
        <f>=3.4.1</f>
        <v/>
      </c>
      <c r="G8193" t="inlineStr">
        <is>
          <t>redis</t>
        </is>
      </c>
      <c r="H8193">
        <f>=3.2.0</f>
        <v/>
      </c>
    </row>
    <row r="8194">
      <c r="A8194" t="inlineStr">
        <is>
          <t>Geotrek-admin</t>
        </is>
      </c>
      <c r="B8194" t="inlineStr">
        <is>
          <t>18f7454184f3caeec3bc0dded2ca8e477afec1f3</t>
        </is>
      </c>
      <c r="C8194" t="inlineStr">
        <is>
          <t>2020-05-05 06:28:11+00:00</t>
        </is>
      </c>
      <c r="D8194" t="inlineStr">
        <is>
          <t>verchange</t>
        </is>
      </c>
      <c r="E8194" t="inlineStr">
        <is>
          <t>django-debug-toolbar</t>
        </is>
      </c>
      <c r="F8194">
        <f>=2.2</f>
        <v/>
      </c>
      <c r="G8194" t="inlineStr">
        <is>
          <t>django-debug-toolbar</t>
        </is>
      </c>
      <c r="H8194">
        <f>=1.10.1</f>
        <v/>
      </c>
    </row>
    <row r="8195">
      <c r="A8195" t="inlineStr">
        <is>
          <t>Geotrek-admin</t>
        </is>
      </c>
      <c r="B8195" t="inlineStr">
        <is>
          <t>016623ebe84d0aed72bd5c2758994046d6b1b5e7</t>
        </is>
      </c>
      <c r="C8195" t="inlineStr">
        <is>
          <t>2020-05-18 09:02:01+00:00</t>
        </is>
      </c>
      <c r="D8195" t="inlineStr">
        <is>
          <t>verchange</t>
        </is>
      </c>
      <c r="E8195" t="inlineStr">
        <is>
          <t>paperclip</t>
        </is>
      </c>
      <c r="F8195">
        <f>=2.2.5</f>
        <v/>
      </c>
      <c r="G8195" t="inlineStr">
        <is>
          <t>paperclip</t>
        </is>
      </c>
      <c r="H8195">
        <f>=2.2.4</f>
        <v/>
      </c>
    </row>
    <row r="8196">
      <c r="A8196" t="inlineStr">
        <is>
          <t>Geotrek-admin</t>
        </is>
      </c>
      <c r="B8196" t="inlineStr">
        <is>
          <t>5d054ebda92e74609567c5a25ea5b51f4d3186c6</t>
        </is>
      </c>
      <c r="C8196" t="inlineStr">
        <is>
          <t>2020-09-21 17:17:54+00:00</t>
        </is>
      </c>
      <c r="D8196" t="inlineStr">
        <is>
          <t>add</t>
        </is>
      </c>
      <c r="E8196" t="inlineStr">
        <is>
          <t>pdfimpose</t>
        </is>
      </c>
      <c r="F8196">
        <f>=1.1.0</f>
        <v/>
      </c>
      <c r="G8196" t="inlineStr"/>
      <c r="H8196" t="inlineStr"/>
    </row>
    <row r="8197">
      <c r="A8197" t="inlineStr">
        <is>
          <t>Geotrek-admin</t>
        </is>
      </c>
      <c r="B8197" t="inlineStr">
        <is>
          <t>812c996b4ce5063def4d4ee59869ec1bacbed7d1</t>
        </is>
      </c>
      <c r="C8197" t="inlineStr">
        <is>
          <t>2020-11-18 15:56:54+00:00</t>
        </is>
      </c>
      <c r="D8197" t="inlineStr">
        <is>
          <t>verchange</t>
        </is>
      </c>
      <c r="E8197" t="inlineStr">
        <is>
          <t>WeasyPrint</t>
        </is>
      </c>
      <c r="F8197">
        <f>=52.1</f>
        <v/>
      </c>
      <c r="G8197" t="inlineStr">
        <is>
          <t>WeasyPrint</t>
        </is>
      </c>
      <c r="H8197">
        <f>=51</f>
        <v/>
      </c>
    </row>
    <row r="8198">
      <c r="A8198" t="inlineStr">
        <is>
          <t>Geotrek-admin</t>
        </is>
      </c>
      <c r="B8198" t="inlineStr">
        <is>
          <t>812c996b4ce5063def4d4ee59869ec1bacbed7d1</t>
        </is>
      </c>
      <c r="C8198" t="inlineStr">
        <is>
          <t>2020-11-18 15:56:54+00:00</t>
        </is>
      </c>
      <c r="D8198" t="inlineStr">
        <is>
          <t>verchange</t>
        </is>
      </c>
      <c r="E8198" t="inlineStr">
        <is>
          <t>cryptography</t>
        </is>
      </c>
      <c r="F8198">
        <f>=3.2</f>
        <v/>
      </c>
      <c r="G8198" t="inlineStr">
        <is>
          <t>cryptography</t>
        </is>
      </c>
      <c r="H8198">
        <f>=2.8</f>
        <v/>
      </c>
    </row>
    <row r="8199">
      <c r="A8199" t="inlineStr">
        <is>
          <t>Geotrek-admin</t>
        </is>
      </c>
      <c r="B8199" t="inlineStr">
        <is>
          <t>87c81fc813fafba08bead90b244f562ffc06d800</t>
        </is>
      </c>
      <c r="C8199" t="inlineStr">
        <is>
          <t>2020-11-25 11:02:40+00:00</t>
        </is>
      </c>
      <c r="D8199" t="inlineStr">
        <is>
          <t>verchange</t>
        </is>
      </c>
      <c r="E8199" t="inlineStr">
        <is>
          <t>djangorestframework-gis</t>
        </is>
      </c>
      <c r="F8199">
        <f>=0.16</f>
        <v/>
      </c>
      <c r="G8199" t="inlineStr">
        <is>
          <t>djangorestframework-gis</t>
        </is>
      </c>
      <c r="H8199">
        <f>=0.15</f>
        <v/>
      </c>
    </row>
    <row r="8200">
      <c r="A8200" t="inlineStr">
        <is>
          <t>Geotrek-admin</t>
        </is>
      </c>
      <c r="B8200" t="inlineStr">
        <is>
          <t>87c81fc813fafba08bead90b244f562ffc06d800</t>
        </is>
      </c>
      <c r="C8200" t="inlineStr">
        <is>
          <t>2020-11-25 11:02:40+00:00</t>
        </is>
      </c>
      <c r="D8200" t="inlineStr">
        <is>
          <t>verchange</t>
        </is>
      </c>
      <c r="E8200" t="inlineStr">
        <is>
          <t>paperclip</t>
        </is>
      </c>
      <c r="F8200">
        <f>=2.2.6</f>
        <v/>
      </c>
      <c r="G8200" t="inlineStr">
        <is>
          <t>paperclip</t>
        </is>
      </c>
      <c r="H8200">
        <f>=2.2.5</f>
        <v/>
      </c>
    </row>
    <row r="8201">
      <c r="A8201" t="inlineStr">
        <is>
          <t>Geotrek-admin</t>
        </is>
      </c>
      <c r="B8201" t="inlineStr">
        <is>
          <t>87c81fc813fafba08bead90b244f562ffc06d800</t>
        </is>
      </c>
      <c r="C8201" t="inlineStr">
        <is>
          <t>2020-11-25 11:02:40+00:00</t>
        </is>
      </c>
      <c r="D8201" t="inlineStr">
        <is>
          <t>verchange</t>
        </is>
      </c>
      <c r="E8201" t="inlineStr">
        <is>
          <t>django-modeltranslation</t>
        </is>
      </c>
      <c r="F8201">
        <f>=0.15.2</f>
        <v/>
      </c>
      <c r="G8201" t="inlineStr">
        <is>
          <t>django-modeltranslation</t>
        </is>
      </c>
      <c r="H8201">
        <f>=0.13.4</f>
        <v/>
      </c>
    </row>
    <row r="8202">
      <c r="A8202" t="inlineStr">
        <is>
          <t>Geotrek-admin</t>
        </is>
      </c>
      <c r="B8202" t="inlineStr">
        <is>
          <t>87c81fc813fafba08bead90b244f562ffc06d800</t>
        </is>
      </c>
      <c r="C8202" t="inlineStr">
        <is>
          <t>2020-11-25 11:02:40+00:00</t>
        </is>
      </c>
      <c r="D8202" t="inlineStr">
        <is>
          <t>verchange</t>
        </is>
      </c>
      <c r="E8202" t="inlineStr">
        <is>
          <t>django-geojson</t>
        </is>
      </c>
      <c r="F8202">
        <f>=3.1.0</f>
        <v/>
      </c>
      <c r="G8202" t="inlineStr">
        <is>
          <t>django-geojson</t>
        </is>
      </c>
      <c r="H8202">
        <f>=2.11.0</f>
        <v/>
      </c>
    </row>
    <row r="8203">
      <c r="A8203" t="inlineStr">
        <is>
          <t>Geotrek-admin</t>
        </is>
      </c>
      <c r="B8203" t="inlineStr">
        <is>
          <t>87c81fc813fafba08bead90b244f562ffc06d800</t>
        </is>
      </c>
      <c r="C8203" t="inlineStr">
        <is>
          <t>2020-11-25 11:02:40+00:00</t>
        </is>
      </c>
      <c r="D8203" t="inlineStr">
        <is>
          <t>verchange</t>
        </is>
      </c>
      <c r="E8203" t="inlineStr">
        <is>
          <t>djangorestframework</t>
        </is>
      </c>
      <c r="F8203">
        <f>=3.12.2</f>
        <v/>
      </c>
      <c r="G8203" t="inlineStr">
        <is>
          <t>djangorestframework</t>
        </is>
      </c>
      <c r="H8203">
        <f>=3.11.0</f>
        <v/>
      </c>
    </row>
    <row r="8204">
      <c r="A8204" t="inlineStr">
        <is>
          <t>Geotrek-admin</t>
        </is>
      </c>
      <c r="B8204" t="inlineStr">
        <is>
          <t>87c81fc813fafba08bead90b244f562ffc06d800</t>
        </is>
      </c>
      <c r="C8204" t="inlineStr">
        <is>
          <t>2020-11-25 11:02:40+00:00</t>
        </is>
      </c>
      <c r="D8204" t="inlineStr">
        <is>
          <t>verchange</t>
        </is>
      </c>
      <c r="E8204" t="inlineStr">
        <is>
          <t>cffi</t>
        </is>
      </c>
      <c r="F8204">
        <f>=1.14.3</f>
        <v/>
      </c>
      <c r="G8204" t="inlineStr">
        <is>
          <t>cffi</t>
        </is>
      </c>
      <c r="H8204">
        <f>=1.14.0</f>
        <v/>
      </c>
    </row>
    <row r="8205">
      <c r="A8205" t="inlineStr">
        <is>
          <t>Geotrek-admin</t>
        </is>
      </c>
      <c r="B8205" t="inlineStr">
        <is>
          <t>87c81fc813fafba08bead90b244f562ffc06d800</t>
        </is>
      </c>
      <c r="C8205" t="inlineStr">
        <is>
          <t>2020-11-25 11:02:40+00:00</t>
        </is>
      </c>
      <c r="D8205" t="inlineStr">
        <is>
          <t>verchange</t>
        </is>
      </c>
      <c r="E8205" t="inlineStr">
        <is>
          <t>django-appypod</t>
        </is>
      </c>
      <c r="F8205">
        <f>=2.0.6</f>
        <v/>
      </c>
      <c r="G8205" t="inlineStr">
        <is>
          <t>django-appypod</t>
        </is>
      </c>
      <c r="H8205">
        <f>=2.0.4</f>
        <v/>
      </c>
    </row>
    <row r="8206">
      <c r="A8206" t="inlineStr">
        <is>
          <t>Geotrek-admin</t>
        </is>
      </c>
      <c r="B8206" t="inlineStr">
        <is>
          <t>87c81fc813fafba08bead90b244f562ffc06d800</t>
        </is>
      </c>
      <c r="C8206" t="inlineStr">
        <is>
          <t>2020-11-25 11:02:40+00:00</t>
        </is>
      </c>
      <c r="D8206" t="inlineStr">
        <is>
          <t>verchange</t>
        </is>
      </c>
      <c r="E8206" t="inlineStr">
        <is>
          <t>appy-python-3</t>
        </is>
      </c>
      <c r="F8206">
        <f>=2020.11.24</f>
        <v/>
      </c>
      <c r="G8206" t="inlineStr">
        <is>
          <t>appy-python-3</t>
        </is>
      </c>
      <c r="H8206">
        <f>=2019.11.19</f>
        <v/>
      </c>
    </row>
    <row r="8207">
      <c r="A8207" t="inlineStr">
        <is>
          <t>Geotrek-admin</t>
        </is>
      </c>
      <c r="B8207" t="inlineStr">
        <is>
          <t>87c81fc813fafba08bead90b244f562ffc06d800</t>
        </is>
      </c>
      <c r="C8207" t="inlineStr">
        <is>
          <t>2020-11-25 11:02:40+00:00</t>
        </is>
      </c>
      <c r="D8207" t="inlineStr">
        <is>
          <t>verchange</t>
        </is>
      </c>
      <c r="E8207" t="inlineStr">
        <is>
          <t>Django</t>
        </is>
      </c>
      <c r="F8207">
        <f>=3.1.*</f>
        <v/>
      </c>
      <c r="G8207" t="inlineStr">
        <is>
          <t>Django</t>
        </is>
      </c>
      <c r="H8207">
        <f>=2.2.*</f>
        <v/>
      </c>
    </row>
    <row r="8208">
      <c r="A8208" t="inlineStr">
        <is>
          <t>Geotrek-admin</t>
        </is>
      </c>
      <c r="B8208" t="inlineStr">
        <is>
          <t>87c81fc813fafba08bead90b244f562ffc06d800</t>
        </is>
      </c>
      <c r="C8208" t="inlineStr">
        <is>
          <t>2020-11-25 11:02:40+00:00</t>
        </is>
      </c>
      <c r="D8208" t="inlineStr">
        <is>
          <t>verchange</t>
        </is>
      </c>
      <c r="E8208" t="inlineStr">
        <is>
          <t>django-weasyprint</t>
        </is>
      </c>
      <c r="F8208">
        <f>=0.5.5</f>
        <v/>
      </c>
      <c r="G8208" t="inlineStr">
        <is>
          <t>django-weasyprint</t>
        </is>
      </c>
      <c r="H8208">
        <f>=0.5.4</f>
        <v/>
      </c>
    </row>
    <row r="8209">
      <c r="A8209" t="inlineStr">
        <is>
          <t>Geotrek-admin</t>
        </is>
      </c>
      <c r="B8209" t="inlineStr">
        <is>
          <t>87c81fc813fafba08bead90b244f562ffc06d800</t>
        </is>
      </c>
      <c r="C8209" t="inlineStr">
        <is>
          <t>2020-11-25 11:02:40+00:00</t>
        </is>
      </c>
      <c r="D8209" t="inlineStr">
        <is>
          <t>verchange</t>
        </is>
      </c>
      <c r="E8209" t="inlineStr">
        <is>
          <t>django-debug-toolbar</t>
        </is>
      </c>
      <c r="F8209">
        <f>=3.1.1</f>
        <v/>
      </c>
      <c r="G8209" t="inlineStr">
        <is>
          <t>django-debug-toolbar</t>
        </is>
      </c>
      <c r="H8209">
        <f>=2.2</f>
        <v/>
      </c>
    </row>
    <row r="8210">
      <c r="A8210" t="inlineStr">
        <is>
          <t>Geotrek-admin</t>
        </is>
      </c>
      <c r="B8210" t="inlineStr">
        <is>
          <t>87c81fc813fafba08bead90b244f562ffc06d800</t>
        </is>
      </c>
      <c r="C8210" t="inlineStr">
        <is>
          <t>2020-11-25 11:02:40+00:00</t>
        </is>
      </c>
      <c r="D8210" t="inlineStr">
        <is>
          <t>verchange</t>
        </is>
      </c>
      <c r="E8210" t="inlineStr">
        <is>
          <t>xlrd</t>
        </is>
      </c>
      <c r="F8210">
        <f>=1.2.0</f>
        <v/>
      </c>
      <c r="G8210" t="inlineStr">
        <is>
          <t>xlrd</t>
        </is>
      </c>
      <c r="H8210">
        <f>=1.1.0</f>
        <v/>
      </c>
    </row>
    <row r="8211">
      <c r="A8211" t="inlineStr">
        <is>
          <t>Geotrek-admin</t>
        </is>
      </c>
      <c r="B8211" t="inlineStr">
        <is>
          <t>87c81fc813fafba08bead90b244f562ffc06d800</t>
        </is>
      </c>
      <c r="C8211" t="inlineStr">
        <is>
          <t>2020-11-25 11:02:40+00:00</t>
        </is>
      </c>
      <c r="D8211" t="inlineStr">
        <is>
          <t>verchange</t>
        </is>
      </c>
      <c r="E8211" t="inlineStr">
        <is>
          <t>simplekml</t>
        </is>
      </c>
      <c r="F8211">
        <f>=1.3.5</f>
        <v/>
      </c>
      <c r="G8211" t="inlineStr">
        <is>
          <t>simplekml</t>
        </is>
      </c>
      <c r="H8211">
        <f>=1.3.0</f>
        <v/>
      </c>
    </row>
    <row r="8212">
      <c r="A8212" t="inlineStr">
        <is>
          <t>Geotrek-admin</t>
        </is>
      </c>
      <c r="B8212" t="inlineStr">
        <is>
          <t>87c81fc813fafba08bead90b244f562ffc06d800</t>
        </is>
      </c>
      <c r="C8212" t="inlineStr">
        <is>
          <t>2020-11-25 11:02:40+00:00</t>
        </is>
      </c>
      <c r="D8212" t="inlineStr">
        <is>
          <t>verchange</t>
        </is>
      </c>
      <c r="E8212" t="inlineStr">
        <is>
          <t>django-filter</t>
        </is>
      </c>
      <c r="F8212">
        <f>=2.4.0</f>
        <v/>
      </c>
      <c r="G8212" t="inlineStr">
        <is>
          <t>django-filter</t>
        </is>
      </c>
      <c r="H8212">
        <f>=2.2.0</f>
        <v/>
      </c>
    </row>
    <row r="8213">
      <c r="A8213" t="inlineStr">
        <is>
          <t>Geotrek-admin</t>
        </is>
      </c>
      <c r="B8213" t="inlineStr">
        <is>
          <t>87c81fc813fafba08bead90b244f562ffc06d800</t>
        </is>
      </c>
      <c r="C8213" t="inlineStr">
        <is>
          <t>2020-11-25 11:02:40+00:00</t>
        </is>
      </c>
      <c r="D8213" t="inlineStr">
        <is>
          <t>add</t>
        </is>
      </c>
      <c r="E8213" t="inlineStr">
        <is>
          <t>Fiona</t>
        </is>
      </c>
      <c r="F8213">
        <f>=1.8.17</f>
        <v/>
      </c>
      <c r="G8213" t="inlineStr"/>
      <c r="H8213" t="inlineStr"/>
    </row>
    <row r="8214">
      <c r="A8214" t="inlineStr">
        <is>
          <t>Geotrek-admin</t>
        </is>
      </c>
      <c r="B8214" t="inlineStr">
        <is>
          <t>87c81fc813fafba08bead90b244f562ffc06d800</t>
        </is>
      </c>
      <c r="C8214" t="inlineStr">
        <is>
          <t>2020-11-25 11:02:40+00:00</t>
        </is>
      </c>
      <c r="D8214" t="inlineStr">
        <is>
          <t>rem</t>
        </is>
      </c>
      <c r="E8214" t="inlineStr"/>
      <c r="F8214" t="inlineStr"/>
      <c r="G8214" t="inlineStr">
        <is>
          <t>drf-extensions</t>
        </is>
      </c>
      <c r="H8214">
        <f>=0.5.0</f>
        <v/>
      </c>
    </row>
    <row r="8215">
      <c r="A8215" t="inlineStr">
        <is>
          <t>Geotrek-admin</t>
        </is>
      </c>
      <c r="B8215" t="inlineStr">
        <is>
          <t>87c81fc813fafba08bead90b244f562ffc06d800</t>
        </is>
      </c>
      <c r="C8215" t="inlineStr">
        <is>
          <t>2020-11-25 11:02:40+00:00</t>
        </is>
      </c>
      <c r="D8215" t="inlineStr">
        <is>
          <t>rem</t>
        </is>
      </c>
      <c r="E8215" t="inlineStr"/>
      <c r="F8215" t="inlineStr"/>
      <c r="G8215" t="inlineStr">
        <is>
          <t>GDAL</t>
        </is>
      </c>
      <c r="H8215">
        <f>=2.2.4</f>
        <v/>
      </c>
    </row>
    <row r="8216">
      <c r="A8216" t="inlineStr">
        <is>
          <t>Geotrek-admin</t>
        </is>
      </c>
      <c r="B8216" t="inlineStr">
        <is>
          <t>81b0e08c54969de6c6e098389d481cf99ef2ca3f</t>
        </is>
      </c>
      <c r="C8216" t="inlineStr">
        <is>
          <t>2020-12-04 17:24:37+00:00</t>
        </is>
      </c>
      <c r="D8216" t="inlineStr">
        <is>
          <t>add</t>
        </is>
      </c>
      <c r="E8216" t="inlineStr">
        <is>
          <t>drf-yasg</t>
        </is>
      </c>
      <c r="F8216">
        <f>=1.20.0</f>
        <v/>
      </c>
      <c r="G8216" t="inlineStr"/>
      <c r="H8216" t="inlineStr"/>
    </row>
    <row r="8217">
      <c r="A8217" t="inlineStr">
        <is>
          <t>Geotrek-admin</t>
        </is>
      </c>
      <c r="B8217" t="inlineStr">
        <is>
          <t>81b0e08c54969de6c6e098389d481cf99ef2ca3f</t>
        </is>
      </c>
      <c r="C8217" t="inlineStr">
        <is>
          <t>2020-12-04 17:24:37+00:00</t>
        </is>
      </c>
      <c r="D8217" t="inlineStr">
        <is>
          <t>add</t>
        </is>
      </c>
      <c r="E8217" t="inlineStr">
        <is>
          <t>pyparsing</t>
        </is>
      </c>
      <c r="F8217">
        <f>=2.4.7</f>
        <v/>
      </c>
      <c r="G8217" t="inlineStr"/>
      <c r="H8217" t="inlineStr"/>
    </row>
    <row r="8218">
      <c r="A8218" t="inlineStr">
        <is>
          <t>Geotrek-admin</t>
        </is>
      </c>
      <c r="B8218" t="inlineStr">
        <is>
          <t>81b0e08c54969de6c6e098389d481cf99ef2ca3f</t>
        </is>
      </c>
      <c r="C8218" t="inlineStr">
        <is>
          <t>2020-12-04 17:24:37+00:00</t>
        </is>
      </c>
      <c r="D8218" t="inlineStr">
        <is>
          <t>add</t>
        </is>
      </c>
      <c r="E8218" t="inlineStr">
        <is>
          <t>ruamel.yaml</t>
        </is>
      </c>
      <c r="F8218">
        <f>=0.16.12</f>
        <v/>
      </c>
      <c r="G8218" t="inlineStr"/>
      <c r="H8218" t="inlineStr"/>
    </row>
    <row r="8219">
      <c r="A8219" t="inlineStr">
        <is>
          <t>Geotrek-admin</t>
        </is>
      </c>
      <c r="B8219" t="inlineStr">
        <is>
          <t>81b0e08c54969de6c6e098389d481cf99ef2ca3f</t>
        </is>
      </c>
      <c r="C8219" t="inlineStr">
        <is>
          <t>2020-12-04 17:24:37+00:00</t>
        </is>
      </c>
      <c r="D8219" t="inlineStr">
        <is>
          <t>add</t>
        </is>
      </c>
      <c r="E8219" t="inlineStr">
        <is>
          <t>ruamel.yaml.clib</t>
        </is>
      </c>
      <c r="F8219">
        <f>=0.2.2</f>
        <v/>
      </c>
      <c r="G8219" t="inlineStr"/>
      <c r="H8219" t="inlineStr"/>
    </row>
    <row r="8220">
      <c r="A8220" t="inlineStr">
        <is>
          <t>Geotrek-admin</t>
        </is>
      </c>
      <c r="B8220" t="inlineStr">
        <is>
          <t>81b0e08c54969de6c6e098389d481cf99ef2ca3f</t>
        </is>
      </c>
      <c r="C8220" t="inlineStr">
        <is>
          <t>2020-12-04 17:24:37+00:00</t>
        </is>
      </c>
      <c r="D8220" t="inlineStr">
        <is>
          <t>rem</t>
        </is>
      </c>
      <c r="E8220" t="inlineStr"/>
      <c r="F8220" t="inlineStr"/>
      <c r="G8220" t="inlineStr">
        <is>
          <t>django-rest-swagger</t>
        </is>
      </c>
      <c r="H8220">
        <f>=2.2.0</f>
        <v/>
      </c>
    </row>
    <row r="8221">
      <c r="A8221" t="inlineStr">
        <is>
          <t>Geotrek-admin</t>
        </is>
      </c>
      <c r="B8221" t="inlineStr">
        <is>
          <t>2ff4d3ac89ee4ffb3c1f5e101ac158610e996093</t>
        </is>
      </c>
      <c r="C8221" t="inlineStr">
        <is>
          <t>2020-12-18 16:00:40+00:00</t>
        </is>
      </c>
      <c r="D8221" t="inlineStr">
        <is>
          <t>add</t>
        </is>
      </c>
      <c r="E8221" t="inlineStr">
        <is>
          <t>django-js-asset</t>
        </is>
      </c>
      <c r="F8221">
        <f>=1.2.2</f>
        <v/>
      </c>
      <c r="G8221" t="inlineStr"/>
      <c r="H8221" t="inlineStr"/>
    </row>
    <row r="8222">
      <c r="A8222" t="inlineStr">
        <is>
          <t>Geotrek-admin</t>
        </is>
      </c>
      <c r="B8222" t="inlineStr">
        <is>
          <t>2ff4d3ac89ee4ffb3c1f5e101ac158610e996093</t>
        </is>
      </c>
      <c r="C8222" t="inlineStr">
        <is>
          <t>2020-12-18 16:00:40+00:00</t>
        </is>
      </c>
      <c r="D8222" t="inlineStr">
        <is>
          <t>add</t>
        </is>
      </c>
      <c r="E8222" t="inlineStr">
        <is>
          <t>django-mptt</t>
        </is>
      </c>
      <c r="F8222">
        <f>=0.11.0</f>
        <v/>
      </c>
      <c r="G8222" t="inlineStr"/>
      <c r="H8222" t="inlineStr"/>
    </row>
    <row r="8223">
      <c r="A8223" t="inlineStr">
        <is>
          <t>Geotrek-admin</t>
        </is>
      </c>
      <c r="B8223" t="inlineStr">
        <is>
          <t>bfdf18cbdb099834cea9fcda773c644e3586a570</t>
        </is>
      </c>
      <c r="C8223" t="inlineStr">
        <is>
          <t>2021-01-10 21:06:19+00:00</t>
        </is>
      </c>
      <c r="D8223" t="inlineStr">
        <is>
          <t>verchange</t>
        </is>
      </c>
      <c r="E8223" t="inlineStr">
        <is>
          <t>lxml</t>
        </is>
      </c>
      <c r="F8223">
        <f>=4.6.2</f>
        <v/>
      </c>
      <c r="G8223" t="inlineStr">
        <is>
          <t>lxml</t>
        </is>
      </c>
      <c r="H8223">
        <f>=4.2.1</f>
        <v/>
      </c>
    </row>
    <row r="8224">
      <c r="A8224" t="inlineStr">
        <is>
          <t>Geotrek-admin</t>
        </is>
      </c>
      <c r="B8224" t="inlineStr">
        <is>
          <t>bfdf18cbdb099834cea9fcda773c644e3586a570</t>
        </is>
      </c>
      <c r="C8224" t="inlineStr">
        <is>
          <t>2021-01-10 21:06:19+00:00</t>
        </is>
      </c>
      <c r="D8224" t="inlineStr">
        <is>
          <t>verchange</t>
        </is>
      </c>
      <c r="E8224" t="inlineStr">
        <is>
          <t>CairoSVG</t>
        </is>
      </c>
      <c r="F8224">
        <f>=2.5.1</f>
        <v/>
      </c>
      <c r="G8224" t="inlineStr">
        <is>
          <t>CairoSVG</t>
        </is>
      </c>
      <c r="H8224">
        <f>=2.4.2</f>
        <v/>
      </c>
    </row>
    <row r="8225">
      <c r="A8225" t="inlineStr">
        <is>
          <t>Geotrek-admin</t>
        </is>
      </c>
      <c r="B8225" t="inlineStr">
        <is>
          <t>1e345e3c66517a2ae0e2d72e1599f571318ea768</t>
        </is>
      </c>
      <c r="C8225" t="inlineStr">
        <is>
          <t>2021-01-25 10:41:00+00:00</t>
        </is>
      </c>
      <c r="D8225" t="inlineStr">
        <is>
          <t>verchange</t>
        </is>
      </c>
      <c r="E8225" t="inlineStr">
        <is>
          <t>django-multiselectfield</t>
        </is>
      </c>
      <c r="F8225">
        <f>=0.1.12</f>
        <v/>
      </c>
      <c r="G8225" t="inlineStr">
        <is>
          <t>django-multiselectfield</t>
        </is>
      </c>
      <c r="H8225">
        <f>=0.1.5</f>
        <v/>
      </c>
    </row>
    <row r="8226">
      <c r="A8226" t="inlineStr">
        <is>
          <t>Geotrek-admin</t>
        </is>
      </c>
      <c r="B8226" t="inlineStr">
        <is>
          <t>c1060db05e43651dbc29390a8bb8ab9cf87fd43c</t>
        </is>
      </c>
      <c r="C8226" t="inlineStr">
        <is>
          <t>2021-02-03 13:40:07+00:00</t>
        </is>
      </c>
      <c r="D8226" t="inlineStr">
        <is>
          <t>add</t>
        </is>
      </c>
      <c r="E8226" t="inlineStr">
        <is>
          <t>django-modelcluster</t>
        </is>
      </c>
      <c r="F8226">
        <f>=5.1</f>
        <v/>
      </c>
      <c r="G8226" t="inlineStr"/>
      <c r="H8226" t="inlineStr"/>
    </row>
    <row r="8227">
      <c r="A8227" t="inlineStr">
        <is>
          <t>Geotrek-admin</t>
        </is>
      </c>
      <c r="B8227" t="inlineStr">
        <is>
          <t>b6a87339921fd238a662063dca1b22dca2e39b2a</t>
        </is>
      </c>
      <c r="C8227" t="inlineStr">
        <is>
          <t>2021-02-09 17:31:34+00:00</t>
        </is>
      </c>
      <c r="D8227" t="inlineStr">
        <is>
          <t>verchange</t>
        </is>
      </c>
      <c r="E8227" t="inlineStr">
        <is>
          <t>Faker</t>
        </is>
      </c>
      <c r="F8227">
        <f>=6.0.0</f>
        <v/>
      </c>
      <c r="G8227" t="inlineStr">
        <is>
          <t>Faker</t>
        </is>
      </c>
      <c r="H8227">
        <f>=4.0.1</f>
        <v/>
      </c>
    </row>
    <row r="8228">
      <c r="A8228" t="inlineStr">
        <is>
          <t>Geotrek-admin</t>
        </is>
      </c>
      <c r="B8228" t="inlineStr">
        <is>
          <t>b6a87339921fd238a662063dca1b22dca2e39b2a</t>
        </is>
      </c>
      <c r="C8228" t="inlineStr">
        <is>
          <t>2021-02-09 17:31:34+00:00</t>
        </is>
      </c>
      <c r="D8228" t="inlineStr">
        <is>
          <t>verchange</t>
        </is>
      </c>
      <c r="E8228" t="inlineStr">
        <is>
          <t>factory-boy</t>
        </is>
      </c>
      <c r="F8228">
        <f>=3.2.0</f>
        <v/>
      </c>
      <c r="G8228" t="inlineStr">
        <is>
          <t>factory-boy</t>
        </is>
      </c>
      <c r="H8228">
        <f>=2.8.1</f>
        <v/>
      </c>
    </row>
    <row r="8229">
      <c r="A8229" t="inlineStr">
        <is>
          <t>Geotrek-admin</t>
        </is>
      </c>
      <c r="B8229" t="inlineStr">
        <is>
          <t>55b4bc9eb5fd7bae101e2adc84ceabd24663aa07</t>
        </is>
      </c>
      <c r="C8229" t="inlineStr">
        <is>
          <t>2021-02-19 16:45:09+00:00</t>
        </is>
      </c>
      <c r="D8229" t="inlineStr">
        <is>
          <t>verchange</t>
        </is>
      </c>
      <c r="E8229" t="inlineStr">
        <is>
          <t>cryptography</t>
        </is>
      </c>
      <c r="F8229">
        <f>=3.3.2</f>
        <v/>
      </c>
      <c r="G8229" t="inlineStr">
        <is>
          <t>cryptography</t>
        </is>
      </c>
      <c r="H8229">
        <f>=3.2</f>
        <v/>
      </c>
    </row>
    <row r="8230">
      <c r="A8230" t="inlineStr">
        <is>
          <t>Geotrek-admin</t>
        </is>
      </c>
      <c r="B8230" t="inlineStr">
        <is>
          <t>30d5b3adc6c51c00d4440d8762f4b0598d77ec8b</t>
        </is>
      </c>
      <c r="C8230" t="inlineStr">
        <is>
          <t>2021-03-25 12:15:03+00:00</t>
        </is>
      </c>
      <c r="D8230" t="inlineStr">
        <is>
          <t>verchange</t>
        </is>
      </c>
      <c r="E8230" t="inlineStr">
        <is>
          <t>Pillow</t>
        </is>
      </c>
      <c r="F8230">
        <f>=8.1.1</f>
        <v/>
      </c>
      <c r="G8230" t="inlineStr">
        <is>
          <t>Pillow</t>
        </is>
      </c>
      <c r="H8230">
        <f>=7.1.2</f>
        <v/>
      </c>
    </row>
    <row r="8231">
      <c r="A8231" t="inlineStr">
        <is>
          <t>Geotrek-admin</t>
        </is>
      </c>
      <c r="B8231" t="inlineStr">
        <is>
          <t>30d5b3adc6c51c00d4440d8762f4b0598d77ec8b</t>
        </is>
      </c>
      <c r="C8231" t="inlineStr">
        <is>
          <t>2021-03-25 12:15:03+00:00</t>
        </is>
      </c>
      <c r="D8231" t="inlineStr">
        <is>
          <t>verchange</t>
        </is>
      </c>
      <c r="E8231" t="inlineStr">
        <is>
          <t>Jinja2</t>
        </is>
      </c>
      <c r="F8231">
        <f>=2.11.3</f>
        <v/>
      </c>
      <c r="G8231" t="inlineStr">
        <is>
          <t>Jinja2</t>
        </is>
      </c>
      <c r="H8231">
        <f>=2.11.1</f>
        <v/>
      </c>
    </row>
    <row r="8232">
      <c r="A8232" t="inlineStr">
        <is>
          <t>Geotrek-admin</t>
        </is>
      </c>
      <c r="B8232" t="inlineStr">
        <is>
          <t>30d5b3adc6c51c00d4440d8762f4b0598d77ec8b</t>
        </is>
      </c>
      <c r="C8232" t="inlineStr">
        <is>
          <t>2021-03-25 12:15:03+00:00</t>
        </is>
      </c>
      <c r="D8232" t="inlineStr">
        <is>
          <t>rem</t>
        </is>
      </c>
      <c r="E8232" t="inlineStr"/>
      <c r="F8232" t="inlineStr"/>
      <c r="G8232" t="inlineStr">
        <is>
          <t>django-multiselectfield</t>
        </is>
      </c>
      <c r="H8232">
        <f>=0.1.12</f>
        <v/>
      </c>
    </row>
    <row r="8233">
      <c r="A8233" t="inlineStr">
        <is>
          <t>Geotrek-admin</t>
        </is>
      </c>
      <c r="B8233" t="inlineStr">
        <is>
          <t>aad6a58a4573f79ddf6c6a76c8d2ef650cc71948</t>
        </is>
      </c>
      <c r="C8233" t="inlineStr">
        <is>
          <t>2021-04-01 08:08:02+00:00</t>
        </is>
      </c>
      <c r="D8233" t="inlineStr">
        <is>
          <t>verchange</t>
        </is>
      </c>
      <c r="E8233" t="inlineStr">
        <is>
          <t>lxml</t>
        </is>
      </c>
      <c r="F8233">
        <f>=4.6.3</f>
        <v/>
      </c>
      <c r="G8233" t="inlineStr">
        <is>
          <t>lxml</t>
        </is>
      </c>
      <c r="H8233">
        <f>=4.6.2</f>
        <v/>
      </c>
    </row>
    <row r="8234">
      <c r="A8234" t="inlineStr">
        <is>
          <t>Geotrek-admin</t>
        </is>
      </c>
      <c r="B8234" t="inlineStr">
        <is>
          <t>aad6a58a4573f79ddf6c6a76c8d2ef650cc71948</t>
        </is>
      </c>
      <c r="C8234" t="inlineStr">
        <is>
          <t>2021-04-01 08:08:02+00:00</t>
        </is>
      </c>
      <c r="D8234" t="inlineStr">
        <is>
          <t>add</t>
        </is>
      </c>
      <c r="E8234" t="inlineStr">
        <is>
          <t>sentry-sdk</t>
        </is>
      </c>
      <c r="F8234">
        <f>=1.0.0</f>
        <v/>
      </c>
      <c r="G8234" t="inlineStr"/>
      <c r="H8234" t="inlineStr"/>
    </row>
    <row r="8235">
      <c r="A8235" t="inlineStr">
        <is>
          <t>Geotrek-admin</t>
        </is>
      </c>
      <c r="B8235" t="inlineStr">
        <is>
          <t>aad6a58a4573f79ddf6c6a76c8d2ef650cc71948</t>
        </is>
      </c>
      <c r="C8235" t="inlineStr">
        <is>
          <t>2021-04-01 08:08:02+00:00</t>
        </is>
      </c>
      <c r="D8235" t="inlineStr">
        <is>
          <t>rem</t>
        </is>
      </c>
      <c r="E8235" t="inlineStr"/>
      <c r="F8235" t="inlineStr"/>
      <c r="G8235" t="inlineStr">
        <is>
          <t>future</t>
        </is>
      </c>
      <c r="H8235">
        <f>=0.18.2</f>
        <v/>
      </c>
    </row>
    <row r="8236">
      <c r="A8236" t="inlineStr">
        <is>
          <t>Geotrek-admin</t>
        </is>
      </c>
      <c r="B8236" t="inlineStr">
        <is>
          <t>aad6a58a4573f79ddf6c6a76c8d2ef650cc71948</t>
        </is>
      </c>
      <c r="C8236" t="inlineStr">
        <is>
          <t>2021-04-01 08:08:02+00:00</t>
        </is>
      </c>
      <c r="D8236" t="inlineStr">
        <is>
          <t>rem</t>
        </is>
      </c>
      <c r="E8236" t="inlineStr"/>
      <c r="F8236" t="inlineStr"/>
      <c r="G8236" t="inlineStr">
        <is>
          <t>pkg-resources</t>
        </is>
      </c>
      <c r="H8236">
        <f>=0.0.0</f>
        <v/>
      </c>
    </row>
    <row r="8237">
      <c r="A8237" t="inlineStr">
        <is>
          <t>Geotrek-admin</t>
        </is>
      </c>
      <c r="B8237" t="inlineStr">
        <is>
          <t>aad6a58a4573f79ddf6c6a76c8d2ef650cc71948</t>
        </is>
      </c>
      <c r="C8237" t="inlineStr">
        <is>
          <t>2021-04-01 08:08:02+00:00</t>
        </is>
      </c>
      <c r="D8237" t="inlineStr">
        <is>
          <t>rem</t>
        </is>
      </c>
      <c r="E8237" t="inlineStr"/>
      <c r="F8237" t="inlineStr"/>
      <c r="G8237" t="inlineStr">
        <is>
          <t>six</t>
        </is>
      </c>
      <c r="H8237">
        <f>=1.14.0</f>
        <v/>
      </c>
    </row>
    <row r="8238">
      <c r="A8238" t="inlineStr">
        <is>
          <t>kubetest</t>
        </is>
      </c>
      <c r="B8238" t="inlineStr">
        <is>
          <t>1192370443f1d6316adb59e91b5c6b78937efa2a</t>
        </is>
      </c>
      <c r="C8238" t="inlineStr">
        <is>
          <t>2018-10-30 13:46:22+00:00</t>
        </is>
      </c>
      <c r="D8238" t="inlineStr">
        <is>
          <t>verchange</t>
        </is>
      </c>
      <c r="E8238" t="inlineStr">
        <is>
          <t>requests</t>
        </is>
      </c>
      <c r="F8238">
        <f>=2.20.0</f>
        <v/>
      </c>
      <c r="G8238" t="inlineStr">
        <is>
          <t>requests</t>
        </is>
      </c>
      <c r="H8238">
        <f>=2.19.1</f>
        <v/>
      </c>
    </row>
    <row r="8239">
      <c r="A8239" t="inlineStr">
        <is>
          <t>kubetest</t>
        </is>
      </c>
      <c r="B8239" t="inlineStr">
        <is>
          <t>cc3691077967387afee110baef96fc7eff184469</t>
        </is>
      </c>
      <c r="C8239" t="inlineStr">
        <is>
          <t>2019-04-19 00:28:47+00:00</t>
        </is>
      </c>
      <c r="D8239" t="inlineStr">
        <is>
          <t>verchange</t>
        </is>
      </c>
      <c r="E8239" t="inlineStr">
        <is>
          <t>pyasn1</t>
        </is>
      </c>
      <c r="F8239">
        <f>=0.4.5</f>
        <v/>
      </c>
      <c r="G8239" t="inlineStr">
        <is>
          <t>pyasn1</t>
        </is>
      </c>
      <c r="H8239">
        <f>=0.4.4</f>
        <v/>
      </c>
    </row>
    <row r="8240">
      <c r="A8240" t="inlineStr">
        <is>
          <t>kubetest</t>
        </is>
      </c>
      <c r="B8240" t="inlineStr">
        <is>
          <t>cc3691077967387afee110baef96fc7eff184469</t>
        </is>
      </c>
      <c r="C8240" t="inlineStr">
        <is>
          <t>2019-04-19 00:28:47+00:00</t>
        </is>
      </c>
      <c r="D8240" t="inlineStr">
        <is>
          <t>verchange</t>
        </is>
      </c>
      <c r="E8240" t="inlineStr">
        <is>
          <t>requests</t>
        </is>
      </c>
      <c r="F8240">
        <f>=2.21.0</f>
        <v/>
      </c>
      <c r="G8240" t="inlineStr">
        <is>
          <t>requests</t>
        </is>
      </c>
      <c r="H8240">
        <f>=2.20.0</f>
        <v/>
      </c>
    </row>
    <row r="8241">
      <c r="A8241" t="inlineStr">
        <is>
          <t>kubetest</t>
        </is>
      </c>
      <c r="B8241" t="inlineStr">
        <is>
          <t>cc3691077967387afee110baef96fc7eff184469</t>
        </is>
      </c>
      <c r="C8241" t="inlineStr">
        <is>
          <t>2019-04-19 00:28:47+00:00</t>
        </is>
      </c>
      <c r="D8241" t="inlineStr">
        <is>
          <t>verchange</t>
        </is>
      </c>
      <c r="E8241" t="inlineStr">
        <is>
          <t>pytest</t>
        </is>
      </c>
      <c r="F8241">
        <f>=4.4.0</f>
        <v/>
      </c>
      <c r="G8241" t="inlineStr">
        <is>
          <t>pytest</t>
        </is>
      </c>
      <c r="H8241">
        <f>=3.8.0</f>
        <v/>
      </c>
    </row>
    <row r="8242">
      <c r="A8242" t="inlineStr">
        <is>
          <t>kubetest</t>
        </is>
      </c>
      <c r="B8242" t="inlineStr">
        <is>
          <t>cc3691077967387afee110baef96fc7eff184469</t>
        </is>
      </c>
      <c r="C8242" t="inlineStr">
        <is>
          <t>2019-04-19 00:28:47+00:00</t>
        </is>
      </c>
      <c r="D8242" t="inlineStr">
        <is>
          <t>verchange</t>
        </is>
      </c>
      <c r="E8242" t="inlineStr">
        <is>
          <t>oauthlib</t>
        </is>
      </c>
      <c r="F8242">
        <f>=3.0.1</f>
        <v/>
      </c>
      <c r="G8242" t="inlineStr">
        <is>
          <t>oauthlib</t>
        </is>
      </c>
      <c r="H8242">
        <f>=2.1.0</f>
        <v/>
      </c>
    </row>
    <row r="8243">
      <c r="A8243" t="inlineStr">
        <is>
          <t>kubetest</t>
        </is>
      </c>
      <c r="B8243" t="inlineStr">
        <is>
          <t>cc3691077967387afee110baef96fc7eff184469</t>
        </is>
      </c>
      <c r="C8243" t="inlineStr">
        <is>
          <t>2019-04-19 00:28:47+00:00</t>
        </is>
      </c>
      <c r="D8243" t="inlineStr">
        <is>
          <t>verchange</t>
        </is>
      </c>
      <c r="E8243" t="inlineStr">
        <is>
          <t>requests-oauthlib</t>
        </is>
      </c>
      <c r="F8243">
        <f>=1.2.0</f>
        <v/>
      </c>
      <c r="G8243" t="inlineStr">
        <is>
          <t>requests-oauthlib</t>
        </is>
      </c>
      <c r="H8243">
        <f>=1.0.0</f>
        <v/>
      </c>
    </row>
    <row r="8244">
      <c r="A8244" t="inlineStr">
        <is>
          <t>kubetest</t>
        </is>
      </c>
      <c r="B8244" t="inlineStr">
        <is>
          <t>cc3691077967387afee110baef96fc7eff184469</t>
        </is>
      </c>
      <c r="C8244" t="inlineStr">
        <is>
          <t>2019-04-19 00:28:47+00:00</t>
        </is>
      </c>
      <c r="D8244" t="inlineStr">
        <is>
          <t>verchange</t>
        </is>
      </c>
      <c r="E8244" t="inlineStr">
        <is>
          <t>six</t>
        </is>
      </c>
      <c r="F8244">
        <f>=1.12.0</f>
        <v/>
      </c>
      <c r="G8244" t="inlineStr">
        <is>
          <t>six</t>
        </is>
      </c>
      <c r="H8244">
        <f>=1.11.0</f>
        <v/>
      </c>
    </row>
    <row r="8245">
      <c r="A8245" t="inlineStr">
        <is>
          <t>kubetest</t>
        </is>
      </c>
      <c r="B8245" t="inlineStr">
        <is>
          <t>cc3691077967387afee110baef96fc7eff184469</t>
        </is>
      </c>
      <c r="C8245" t="inlineStr">
        <is>
          <t>2019-04-19 00:28:47+00:00</t>
        </is>
      </c>
      <c r="D8245" t="inlineStr">
        <is>
          <t>verchange</t>
        </is>
      </c>
      <c r="E8245" t="inlineStr">
        <is>
          <t>py</t>
        </is>
      </c>
      <c r="F8245">
        <f>=1.8.0</f>
        <v/>
      </c>
      <c r="G8245" t="inlineStr">
        <is>
          <t>py</t>
        </is>
      </c>
      <c r="H8245">
        <f>=1.6.0</f>
        <v/>
      </c>
    </row>
    <row r="8246">
      <c r="A8246" t="inlineStr">
        <is>
          <t>kubetest</t>
        </is>
      </c>
      <c r="B8246" t="inlineStr">
        <is>
          <t>cc3691077967387afee110baef96fc7eff184469</t>
        </is>
      </c>
      <c r="C8246" t="inlineStr">
        <is>
          <t>2019-04-19 00:28:47+00:00</t>
        </is>
      </c>
      <c r="D8246" t="inlineStr">
        <is>
          <t>verchange</t>
        </is>
      </c>
      <c r="E8246" t="inlineStr">
        <is>
          <t>idna</t>
        </is>
      </c>
      <c r="F8246">
        <f>=2.8</f>
        <v/>
      </c>
      <c r="G8246" t="inlineStr">
        <is>
          <t>idna</t>
        </is>
      </c>
      <c r="H8246">
        <f>=2.7</f>
        <v/>
      </c>
    </row>
    <row r="8247">
      <c r="A8247" t="inlineStr">
        <is>
          <t>kubetest</t>
        </is>
      </c>
      <c r="B8247" t="inlineStr">
        <is>
          <t>cc3691077967387afee110baef96fc7eff184469</t>
        </is>
      </c>
      <c r="C8247" t="inlineStr">
        <is>
          <t>2019-04-19 00:28:47+00:00</t>
        </is>
      </c>
      <c r="D8247" t="inlineStr">
        <is>
          <t>verchange</t>
        </is>
      </c>
      <c r="E8247" t="inlineStr">
        <is>
          <t>pluggy</t>
        </is>
      </c>
      <c r="F8247">
        <f>=0.9.0</f>
        <v/>
      </c>
      <c r="G8247" t="inlineStr">
        <is>
          <t>pluggy</t>
        </is>
      </c>
      <c r="H8247">
        <f>=0.7.1</f>
        <v/>
      </c>
    </row>
    <row r="8248">
      <c r="A8248" t="inlineStr">
        <is>
          <t>kubetest</t>
        </is>
      </c>
      <c r="B8248" t="inlineStr">
        <is>
          <t>cc3691077967387afee110baef96fc7eff184469</t>
        </is>
      </c>
      <c r="C8248" t="inlineStr">
        <is>
          <t>2019-04-19 00:28:47+00:00</t>
        </is>
      </c>
      <c r="D8248" t="inlineStr">
        <is>
          <t>verchange</t>
        </is>
      </c>
      <c r="E8248" t="inlineStr">
        <is>
          <t>pyyaml</t>
        </is>
      </c>
      <c r="F8248">
        <f>=5.1</f>
        <v/>
      </c>
      <c r="G8248" t="inlineStr">
        <is>
          <t>pyyaml</t>
        </is>
      </c>
      <c r="H8248">
        <f>=3.13</f>
        <v/>
      </c>
    </row>
    <row r="8249">
      <c r="A8249" t="inlineStr">
        <is>
          <t>kubetest</t>
        </is>
      </c>
      <c r="B8249" t="inlineStr">
        <is>
          <t>cc3691077967387afee110baef96fc7eff184469</t>
        </is>
      </c>
      <c r="C8249" t="inlineStr">
        <is>
          <t>2019-04-19 00:28:47+00:00</t>
        </is>
      </c>
      <c r="D8249" t="inlineStr">
        <is>
          <t>verchange</t>
        </is>
      </c>
      <c r="E8249" t="inlineStr">
        <is>
          <t>google-auth</t>
        </is>
      </c>
      <c r="F8249">
        <f>=1.6.3</f>
        <v/>
      </c>
      <c r="G8249" t="inlineStr">
        <is>
          <t>google-auth</t>
        </is>
      </c>
      <c r="H8249">
        <f>=1.5.1</f>
        <v/>
      </c>
    </row>
    <row r="8250">
      <c r="A8250" t="inlineStr">
        <is>
          <t>kubetest</t>
        </is>
      </c>
      <c r="B8250" t="inlineStr">
        <is>
          <t>cc3691077967387afee110baef96fc7eff184469</t>
        </is>
      </c>
      <c r="C8250" t="inlineStr">
        <is>
          <t>2019-04-19 00:28:47+00:00</t>
        </is>
      </c>
      <c r="D8250" t="inlineStr">
        <is>
          <t>verchange</t>
        </is>
      </c>
      <c r="E8250" t="inlineStr">
        <is>
          <t>pyasn1-modules</t>
        </is>
      </c>
      <c r="F8250">
        <f>=0.2.4</f>
        <v/>
      </c>
      <c r="G8250" t="inlineStr">
        <is>
          <t>pyasn1-modules</t>
        </is>
      </c>
      <c r="H8250">
        <f>=0.2.2</f>
        <v/>
      </c>
    </row>
    <row r="8251">
      <c r="A8251" t="inlineStr">
        <is>
          <t>kubetest</t>
        </is>
      </c>
      <c r="B8251" t="inlineStr">
        <is>
          <t>cc3691077967387afee110baef96fc7eff184469</t>
        </is>
      </c>
      <c r="C8251" t="inlineStr">
        <is>
          <t>2019-04-19 00:28:47+00:00</t>
        </is>
      </c>
      <c r="D8251" t="inlineStr">
        <is>
          <t>verchange</t>
        </is>
      </c>
      <c r="E8251" t="inlineStr">
        <is>
          <t>more-itertools</t>
        </is>
      </c>
      <c r="F8251">
        <f>=7.0.0</f>
        <v/>
      </c>
      <c r="G8251" t="inlineStr">
        <is>
          <t>more-itertools</t>
        </is>
      </c>
      <c r="H8251">
        <f>=4.3.0</f>
        <v/>
      </c>
    </row>
    <row r="8252">
      <c r="A8252" t="inlineStr">
        <is>
          <t>kubetest</t>
        </is>
      </c>
      <c r="B8252" t="inlineStr">
        <is>
          <t>cc3691077967387afee110baef96fc7eff184469</t>
        </is>
      </c>
      <c r="C8252" t="inlineStr">
        <is>
          <t>2019-04-19 00:28:47+00:00</t>
        </is>
      </c>
      <c r="D8252" t="inlineStr">
        <is>
          <t>verchange</t>
        </is>
      </c>
      <c r="E8252" t="inlineStr">
        <is>
          <t>cachetools</t>
        </is>
      </c>
      <c r="F8252">
        <f>=3.1.0</f>
        <v/>
      </c>
      <c r="G8252" t="inlineStr">
        <is>
          <t>cachetools</t>
        </is>
      </c>
      <c r="H8252">
        <f>=2.1.0</f>
        <v/>
      </c>
    </row>
    <row r="8253">
      <c r="A8253" t="inlineStr">
        <is>
          <t>kubetest</t>
        </is>
      </c>
      <c r="B8253" t="inlineStr">
        <is>
          <t>cc3691077967387afee110baef96fc7eff184469</t>
        </is>
      </c>
      <c r="C8253" t="inlineStr">
        <is>
          <t>2019-04-19 00:28:47+00:00</t>
        </is>
      </c>
      <c r="D8253" t="inlineStr">
        <is>
          <t>verchange</t>
        </is>
      </c>
      <c r="E8253" t="inlineStr">
        <is>
          <t>urllib3</t>
        </is>
      </c>
      <c r="F8253">
        <f>=1.24.1</f>
        <v/>
      </c>
      <c r="G8253" t="inlineStr">
        <is>
          <t>urllib3</t>
        </is>
      </c>
      <c r="H8253">
        <f>=1.23</f>
        <v/>
      </c>
    </row>
    <row r="8254">
      <c r="A8254" t="inlineStr">
        <is>
          <t>kubetest</t>
        </is>
      </c>
      <c r="B8254" t="inlineStr">
        <is>
          <t>cc3691077967387afee110baef96fc7eff184469</t>
        </is>
      </c>
      <c r="C8254" t="inlineStr">
        <is>
          <t>2019-04-19 00:28:47+00:00</t>
        </is>
      </c>
      <c r="D8254" t="inlineStr">
        <is>
          <t>verchange</t>
        </is>
      </c>
      <c r="E8254" t="inlineStr">
        <is>
          <t>attrs</t>
        </is>
      </c>
      <c r="F8254">
        <f>=19.1.0</f>
        <v/>
      </c>
      <c r="G8254" t="inlineStr">
        <is>
          <t>attrs</t>
        </is>
      </c>
      <c r="H8254">
        <f>=18.2.0</f>
        <v/>
      </c>
    </row>
    <row r="8255">
      <c r="A8255" t="inlineStr">
        <is>
          <t>kubetest</t>
        </is>
      </c>
      <c r="B8255" t="inlineStr">
        <is>
          <t>cc3691077967387afee110baef96fc7eff184469</t>
        </is>
      </c>
      <c r="C8255" t="inlineStr">
        <is>
          <t>2019-04-19 00:28:47+00:00</t>
        </is>
      </c>
      <c r="D8255" t="inlineStr">
        <is>
          <t>verchange</t>
        </is>
      </c>
      <c r="E8255" t="inlineStr">
        <is>
          <t>python-dateutil</t>
        </is>
      </c>
      <c r="F8255">
        <f>=2.8.0</f>
        <v/>
      </c>
      <c r="G8255" t="inlineStr">
        <is>
          <t>python-dateutil</t>
        </is>
      </c>
      <c r="H8255">
        <f>=2.7.3</f>
        <v/>
      </c>
    </row>
    <row r="8256">
      <c r="A8256" t="inlineStr">
        <is>
          <t>kubetest</t>
        </is>
      </c>
      <c r="B8256" t="inlineStr">
        <is>
          <t>cc3691077967387afee110baef96fc7eff184469</t>
        </is>
      </c>
      <c r="C8256" t="inlineStr">
        <is>
          <t>2019-04-19 00:28:47+00:00</t>
        </is>
      </c>
      <c r="D8256" t="inlineStr">
        <is>
          <t>verchange</t>
        </is>
      </c>
      <c r="E8256" t="inlineStr">
        <is>
          <t>rsa</t>
        </is>
      </c>
      <c r="F8256">
        <f>=4.0</f>
        <v/>
      </c>
      <c r="G8256" t="inlineStr">
        <is>
          <t>rsa</t>
        </is>
      </c>
      <c r="H8256">
        <f>=3.4.2</f>
        <v/>
      </c>
    </row>
    <row r="8257">
      <c r="A8257" t="inlineStr">
        <is>
          <t>kubetest</t>
        </is>
      </c>
      <c r="B8257" t="inlineStr">
        <is>
          <t>cc3691077967387afee110baef96fc7eff184469</t>
        </is>
      </c>
      <c r="C8257" t="inlineStr">
        <is>
          <t>2019-04-19 00:28:47+00:00</t>
        </is>
      </c>
      <c r="D8257" t="inlineStr">
        <is>
          <t>verchange</t>
        </is>
      </c>
      <c r="E8257" t="inlineStr">
        <is>
          <t>certifi</t>
        </is>
      </c>
      <c r="F8257">
        <f>=2019.3.9</f>
        <v/>
      </c>
      <c r="G8257" t="inlineStr">
        <is>
          <t>certifi</t>
        </is>
      </c>
      <c r="H8257">
        <f>=2018.8.24</f>
        <v/>
      </c>
    </row>
    <row r="8258">
      <c r="A8258" t="inlineStr">
        <is>
          <t>kubetest</t>
        </is>
      </c>
      <c r="B8258" t="inlineStr">
        <is>
          <t>cc3691077967387afee110baef96fc7eff184469</t>
        </is>
      </c>
      <c r="C8258" t="inlineStr">
        <is>
          <t>2019-04-19 00:28:47+00:00</t>
        </is>
      </c>
      <c r="D8258" t="inlineStr">
        <is>
          <t>verchange</t>
        </is>
      </c>
      <c r="E8258" t="inlineStr">
        <is>
          <t>atomicwrites</t>
        </is>
      </c>
      <c r="F8258">
        <f>=1.3.0</f>
        <v/>
      </c>
      <c r="G8258" t="inlineStr">
        <is>
          <t>atomicwrites</t>
        </is>
      </c>
      <c r="H8258">
        <f>=1.2.1</f>
        <v/>
      </c>
    </row>
    <row r="8259">
      <c r="A8259" t="inlineStr">
        <is>
          <t>kubetest</t>
        </is>
      </c>
      <c r="B8259" t="inlineStr">
        <is>
          <t>cc3691077967387afee110baef96fc7eff184469</t>
        </is>
      </c>
      <c r="C8259" t="inlineStr">
        <is>
          <t>2019-04-19 00:28:47+00:00</t>
        </is>
      </c>
      <c r="D8259" t="inlineStr">
        <is>
          <t>verchange</t>
        </is>
      </c>
      <c r="E8259" t="inlineStr">
        <is>
          <t>websocket-client</t>
        </is>
      </c>
      <c r="F8259">
        <f>=0.56.0</f>
        <v/>
      </c>
      <c r="G8259" t="inlineStr">
        <is>
          <t>websocket-client</t>
        </is>
      </c>
      <c r="H8259">
        <f>=0.53.0</f>
        <v/>
      </c>
    </row>
    <row r="8260">
      <c r="A8260" t="inlineStr">
        <is>
          <t>kubetest</t>
        </is>
      </c>
      <c r="B8260" t="inlineStr">
        <is>
          <t>cc3691077967387afee110baef96fc7eff184469</t>
        </is>
      </c>
      <c r="C8260" t="inlineStr">
        <is>
          <t>2019-04-19 00:28:47+00:00</t>
        </is>
      </c>
      <c r="D8260" t="inlineStr">
        <is>
          <t>verchange</t>
        </is>
      </c>
      <c r="E8260" t="inlineStr">
        <is>
          <t>kubernetes</t>
        </is>
      </c>
      <c r="F8260">
        <f>=9.0.0</f>
        <v/>
      </c>
      <c r="G8260" t="inlineStr">
        <is>
          <t>kubernetes</t>
        </is>
      </c>
      <c r="H8260">
        <f>=7.0.0</f>
        <v/>
      </c>
    </row>
    <row r="8261">
      <c r="A8261" t="inlineStr">
        <is>
          <t>kubetest</t>
        </is>
      </c>
      <c r="B8261" t="inlineStr">
        <is>
          <t>cc3691077967387afee110baef96fc7eff184469</t>
        </is>
      </c>
      <c r="C8261" t="inlineStr">
        <is>
          <t>2019-04-19 00:28:47+00:00</t>
        </is>
      </c>
      <c r="D8261" t="inlineStr">
        <is>
          <t>rem</t>
        </is>
      </c>
      <c r="E8261" t="inlineStr"/>
      <c r="F8261" t="inlineStr"/>
      <c r="G8261" t="inlineStr">
        <is>
          <t>adal</t>
        </is>
      </c>
      <c r="H8261">
        <f>=1.1.0</f>
        <v/>
      </c>
    </row>
    <row r="8262">
      <c r="A8262" t="inlineStr">
        <is>
          <t>kubetest</t>
        </is>
      </c>
      <c r="B8262" t="inlineStr">
        <is>
          <t>cc3691077967387afee110baef96fc7eff184469</t>
        </is>
      </c>
      <c r="C8262" t="inlineStr">
        <is>
          <t>2019-04-19 00:28:47+00:00</t>
        </is>
      </c>
      <c r="D8262" t="inlineStr">
        <is>
          <t>rem</t>
        </is>
      </c>
      <c r="E8262" t="inlineStr"/>
      <c r="F8262" t="inlineStr"/>
      <c r="G8262" t="inlineStr">
        <is>
          <t>asn1crypto</t>
        </is>
      </c>
      <c r="H8262">
        <f>=0.24.0</f>
        <v/>
      </c>
    </row>
    <row r="8263">
      <c r="A8263" t="inlineStr">
        <is>
          <t>kubetest</t>
        </is>
      </c>
      <c r="B8263" t="inlineStr">
        <is>
          <t>cc3691077967387afee110baef96fc7eff184469</t>
        </is>
      </c>
      <c r="C8263" t="inlineStr">
        <is>
          <t>2019-04-19 00:28:47+00:00</t>
        </is>
      </c>
      <c r="D8263" t="inlineStr">
        <is>
          <t>rem</t>
        </is>
      </c>
      <c r="E8263" t="inlineStr"/>
      <c r="F8263" t="inlineStr"/>
      <c r="G8263" t="inlineStr">
        <is>
          <t>cffi</t>
        </is>
      </c>
      <c r="H8263">
        <f>=1.11.5</f>
        <v/>
      </c>
    </row>
    <row r="8264">
      <c r="A8264" t="inlineStr">
        <is>
          <t>kubetest</t>
        </is>
      </c>
      <c r="B8264" t="inlineStr">
        <is>
          <t>cc3691077967387afee110baef96fc7eff184469</t>
        </is>
      </c>
      <c r="C8264" t="inlineStr">
        <is>
          <t>2019-04-19 00:28:47+00:00</t>
        </is>
      </c>
      <c r="D8264" t="inlineStr">
        <is>
          <t>rem</t>
        </is>
      </c>
      <c r="E8264" t="inlineStr"/>
      <c r="F8264" t="inlineStr"/>
      <c r="G8264" t="inlineStr">
        <is>
          <t>cryptography</t>
        </is>
      </c>
      <c r="H8264">
        <f>=2.3.1</f>
        <v/>
      </c>
    </row>
    <row r="8265">
      <c r="A8265" t="inlineStr">
        <is>
          <t>kubetest</t>
        </is>
      </c>
      <c r="B8265" t="inlineStr">
        <is>
          <t>cc3691077967387afee110baef96fc7eff184469</t>
        </is>
      </c>
      <c r="C8265" t="inlineStr">
        <is>
          <t>2019-04-19 00:28:47+00:00</t>
        </is>
      </c>
      <c r="D8265" t="inlineStr">
        <is>
          <t>rem</t>
        </is>
      </c>
      <c r="E8265" t="inlineStr"/>
      <c r="F8265" t="inlineStr"/>
      <c r="G8265" t="inlineStr">
        <is>
          <t>pycparser</t>
        </is>
      </c>
      <c r="H8265">
        <f>=2.18</f>
        <v/>
      </c>
    </row>
    <row r="8266">
      <c r="A8266" t="inlineStr">
        <is>
          <t>kubetest</t>
        </is>
      </c>
      <c r="B8266" t="inlineStr">
        <is>
          <t>cc3691077967387afee110baef96fc7eff184469</t>
        </is>
      </c>
      <c r="C8266" t="inlineStr">
        <is>
          <t>2019-04-19 00:28:47+00:00</t>
        </is>
      </c>
      <c r="D8266" t="inlineStr">
        <is>
          <t>rem</t>
        </is>
      </c>
      <c r="E8266" t="inlineStr"/>
      <c r="F8266" t="inlineStr"/>
      <c r="G8266" t="inlineStr">
        <is>
          <t>pyjwt</t>
        </is>
      </c>
      <c r="H8266">
        <f>=1.6.4</f>
        <v/>
      </c>
    </row>
    <row r="8267">
      <c r="A8267" t="inlineStr">
        <is>
          <t>kubetest</t>
        </is>
      </c>
      <c r="B8267" t="inlineStr">
        <is>
          <t>4db0c9959440be55e50081bb64ea2bdc2fbb473e</t>
        </is>
      </c>
      <c r="C8267" t="inlineStr">
        <is>
          <t>2019-07-09 13:23:57+00:00</t>
        </is>
      </c>
      <c r="D8267" t="inlineStr">
        <is>
          <t>verchange</t>
        </is>
      </c>
      <c r="E8267" t="inlineStr">
        <is>
          <t>urllib3</t>
        </is>
      </c>
      <c r="F8267">
        <f>=1.24.2</f>
        <v/>
      </c>
      <c r="G8267" t="inlineStr">
        <is>
          <t>urllib3</t>
        </is>
      </c>
      <c r="H8267">
        <f>=1.24.1</f>
        <v/>
      </c>
    </row>
    <row r="8268">
      <c r="A8268" t="inlineStr">
        <is>
          <t>kubetest</t>
        </is>
      </c>
      <c r="B8268" t="inlineStr">
        <is>
          <t>4db0c9959440be55e50081bb64ea2bdc2fbb473e</t>
        </is>
      </c>
      <c r="C8268" t="inlineStr">
        <is>
          <t>2019-07-09 13:23:57+00:00</t>
        </is>
      </c>
      <c r="D8268" t="inlineStr">
        <is>
          <t>verchange</t>
        </is>
      </c>
      <c r="E8268" t="inlineStr">
        <is>
          <t>pytest</t>
        </is>
      </c>
      <c r="F8268">
        <f>=4.4.1</f>
        <v/>
      </c>
      <c r="G8268" t="inlineStr">
        <is>
          <t>pytest</t>
        </is>
      </c>
      <c r="H8268">
        <f>=4.4.0</f>
        <v/>
      </c>
    </row>
    <row r="8269">
      <c r="A8269" t="inlineStr">
        <is>
          <t>kubetest</t>
        </is>
      </c>
      <c r="B8269" t="inlineStr">
        <is>
          <t>9fa18228e6c5a9af612269e9a54aae3196e9de65</t>
        </is>
      </c>
      <c r="C8269" t="inlineStr">
        <is>
          <t>2020-02-28 13:50:06+00:00</t>
        </is>
      </c>
      <c r="D8269" t="inlineStr">
        <is>
          <t>verchange</t>
        </is>
      </c>
      <c r="E8269" t="inlineStr">
        <is>
          <t>pyasn1</t>
        </is>
      </c>
      <c r="F8269">
        <f>=0.4.8</f>
        <v/>
      </c>
      <c r="G8269" t="inlineStr">
        <is>
          <t>pyasn1</t>
        </is>
      </c>
      <c r="H8269">
        <f>=0.4.5</f>
        <v/>
      </c>
    </row>
    <row r="8270">
      <c r="A8270" t="inlineStr">
        <is>
          <t>kubetest</t>
        </is>
      </c>
      <c r="B8270" t="inlineStr">
        <is>
          <t>9fa18228e6c5a9af612269e9a54aae3196e9de65</t>
        </is>
      </c>
      <c r="C8270" t="inlineStr">
        <is>
          <t>2020-02-28 13:50:06+00:00</t>
        </is>
      </c>
      <c r="D8270" t="inlineStr">
        <is>
          <t>verchange</t>
        </is>
      </c>
      <c r="E8270" t="inlineStr">
        <is>
          <t>requests</t>
        </is>
      </c>
      <c r="F8270">
        <f>=2.22.0</f>
        <v/>
      </c>
      <c r="G8270" t="inlineStr">
        <is>
          <t>requests</t>
        </is>
      </c>
      <c r="H8270">
        <f>=2.21.0</f>
        <v/>
      </c>
    </row>
    <row r="8271">
      <c r="A8271" t="inlineStr">
        <is>
          <t>kubetest</t>
        </is>
      </c>
      <c r="B8271" t="inlineStr">
        <is>
          <t>9fa18228e6c5a9af612269e9a54aae3196e9de65</t>
        </is>
      </c>
      <c r="C8271" t="inlineStr">
        <is>
          <t>2020-02-28 13:50:06+00:00</t>
        </is>
      </c>
      <c r="D8271" t="inlineStr">
        <is>
          <t>verchange</t>
        </is>
      </c>
      <c r="E8271" t="inlineStr">
        <is>
          <t>pytest</t>
        </is>
      </c>
      <c r="F8271">
        <f>=5.3.2</f>
        <v/>
      </c>
      <c r="G8271" t="inlineStr">
        <is>
          <t>pytest</t>
        </is>
      </c>
      <c r="H8271">
        <f>=4.4.1</f>
        <v/>
      </c>
    </row>
    <row r="8272">
      <c r="A8272" t="inlineStr">
        <is>
          <t>kubetest</t>
        </is>
      </c>
      <c r="B8272" t="inlineStr">
        <is>
          <t>9fa18228e6c5a9af612269e9a54aae3196e9de65</t>
        </is>
      </c>
      <c r="C8272" t="inlineStr">
        <is>
          <t>2020-02-28 13:50:06+00:00</t>
        </is>
      </c>
      <c r="D8272" t="inlineStr">
        <is>
          <t>verchange</t>
        </is>
      </c>
      <c r="E8272" t="inlineStr">
        <is>
          <t>oauthlib</t>
        </is>
      </c>
      <c r="F8272">
        <f>=3.1.0</f>
        <v/>
      </c>
      <c r="G8272" t="inlineStr">
        <is>
          <t>oauthlib</t>
        </is>
      </c>
      <c r="H8272">
        <f>=3.0.1</f>
        <v/>
      </c>
    </row>
    <row r="8273">
      <c r="A8273" t="inlineStr">
        <is>
          <t>kubetest</t>
        </is>
      </c>
      <c r="B8273" t="inlineStr">
        <is>
          <t>9fa18228e6c5a9af612269e9a54aae3196e9de65</t>
        </is>
      </c>
      <c r="C8273" t="inlineStr">
        <is>
          <t>2020-02-28 13:50:06+00:00</t>
        </is>
      </c>
      <c r="D8273" t="inlineStr">
        <is>
          <t>verchange</t>
        </is>
      </c>
      <c r="E8273" t="inlineStr">
        <is>
          <t>requests-oauthlib</t>
        </is>
      </c>
      <c r="F8273">
        <f>=1.3.0</f>
        <v/>
      </c>
      <c r="G8273" t="inlineStr">
        <is>
          <t>requests-oauthlib</t>
        </is>
      </c>
      <c r="H8273">
        <f>=1.2.0</f>
        <v/>
      </c>
    </row>
    <row r="8274">
      <c r="A8274" t="inlineStr">
        <is>
          <t>kubetest</t>
        </is>
      </c>
      <c r="B8274" t="inlineStr">
        <is>
          <t>9fa18228e6c5a9af612269e9a54aae3196e9de65</t>
        </is>
      </c>
      <c r="C8274" t="inlineStr">
        <is>
          <t>2020-02-28 13:50:06+00:00</t>
        </is>
      </c>
      <c r="D8274" t="inlineStr">
        <is>
          <t>verchange</t>
        </is>
      </c>
      <c r="E8274" t="inlineStr">
        <is>
          <t>six</t>
        </is>
      </c>
      <c r="F8274">
        <f>=1.13.0</f>
        <v/>
      </c>
      <c r="G8274" t="inlineStr">
        <is>
          <t>six</t>
        </is>
      </c>
      <c r="H8274">
        <f>=1.12.0</f>
        <v/>
      </c>
    </row>
    <row r="8275">
      <c r="A8275" t="inlineStr">
        <is>
          <t>kubetest</t>
        </is>
      </c>
      <c r="B8275" t="inlineStr">
        <is>
          <t>9fa18228e6c5a9af612269e9a54aae3196e9de65</t>
        </is>
      </c>
      <c r="C8275" t="inlineStr">
        <is>
          <t>2020-02-28 13:50:06+00:00</t>
        </is>
      </c>
      <c r="D8275" t="inlineStr">
        <is>
          <t>verchange</t>
        </is>
      </c>
      <c r="E8275" t="inlineStr">
        <is>
          <t>py</t>
        </is>
      </c>
      <c r="F8275">
        <f>=1.8.1</f>
        <v/>
      </c>
      <c r="G8275" t="inlineStr">
        <is>
          <t>py</t>
        </is>
      </c>
      <c r="H8275">
        <f>=1.8.0</f>
        <v/>
      </c>
    </row>
    <row r="8276">
      <c r="A8276" t="inlineStr">
        <is>
          <t>kubetest</t>
        </is>
      </c>
      <c r="B8276" t="inlineStr">
        <is>
          <t>9fa18228e6c5a9af612269e9a54aae3196e9de65</t>
        </is>
      </c>
      <c r="C8276" t="inlineStr">
        <is>
          <t>2020-02-28 13:50:06+00:00</t>
        </is>
      </c>
      <c r="D8276" t="inlineStr">
        <is>
          <t>verchange</t>
        </is>
      </c>
      <c r="E8276" t="inlineStr">
        <is>
          <t>pluggy</t>
        </is>
      </c>
      <c r="F8276">
        <f>=0.13.1</f>
        <v/>
      </c>
      <c r="G8276" t="inlineStr">
        <is>
          <t>pluggy</t>
        </is>
      </c>
      <c r="H8276">
        <f>=0.9.0</f>
        <v/>
      </c>
    </row>
    <row r="8277">
      <c r="A8277" t="inlineStr">
        <is>
          <t>kubetest</t>
        </is>
      </c>
      <c r="B8277" t="inlineStr">
        <is>
          <t>9fa18228e6c5a9af612269e9a54aae3196e9de65</t>
        </is>
      </c>
      <c r="C8277" t="inlineStr">
        <is>
          <t>2020-02-28 13:50:06+00:00</t>
        </is>
      </c>
      <c r="D8277" t="inlineStr">
        <is>
          <t>verchange</t>
        </is>
      </c>
      <c r="E8277" t="inlineStr">
        <is>
          <t>pyyaml</t>
        </is>
      </c>
      <c r="F8277">
        <f>=5.3b1</f>
        <v/>
      </c>
      <c r="G8277" t="inlineStr">
        <is>
          <t>pyyaml</t>
        </is>
      </c>
      <c r="H8277">
        <f>=5.1</f>
        <v/>
      </c>
    </row>
    <row r="8278">
      <c r="A8278" t="inlineStr">
        <is>
          <t>kubetest</t>
        </is>
      </c>
      <c r="B8278" t="inlineStr">
        <is>
          <t>9fa18228e6c5a9af612269e9a54aae3196e9de65</t>
        </is>
      </c>
      <c r="C8278" t="inlineStr">
        <is>
          <t>2020-02-28 13:50:06+00:00</t>
        </is>
      </c>
      <c r="D8278" t="inlineStr">
        <is>
          <t>verchange</t>
        </is>
      </c>
      <c r="E8278" t="inlineStr">
        <is>
          <t>google-auth</t>
        </is>
      </c>
      <c r="F8278">
        <f>=1.10.0</f>
        <v/>
      </c>
      <c r="G8278" t="inlineStr">
        <is>
          <t>google-auth</t>
        </is>
      </c>
      <c r="H8278">
        <f>=1.6.3</f>
        <v/>
      </c>
    </row>
    <row r="8279">
      <c r="A8279" t="inlineStr">
        <is>
          <t>kubetest</t>
        </is>
      </c>
      <c r="B8279" t="inlineStr">
        <is>
          <t>9fa18228e6c5a9af612269e9a54aae3196e9de65</t>
        </is>
      </c>
      <c r="C8279" t="inlineStr">
        <is>
          <t>2020-02-28 13:50:06+00:00</t>
        </is>
      </c>
      <c r="D8279" t="inlineStr">
        <is>
          <t>verchange</t>
        </is>
      </c>
      <c r="E8279" t="inlineStr">
        <is>
          <t>pyasn1-modules</t>
        </is>
      </c>
      <c r="F8279">
        <f>=0.2.7</f>
        <v/>
      </c>
      <c r="G8279" t="inlineStr">
        <is>
          <t>pyasn1-modules</t>
        </is>
      </c>
      <c r="H8279">
        <f>=0.2.4</f>
        <v/>
      </c>
    </row>
    <row r="8280">
      <c r="A8280" t="inlineStr">
        <is>
          <t>kubetest</t>
        </is>
      </c>
      <c r="B8280" t="inlineStr">
        <is>
          <t>9fa18228e6c5a9af612269e9a54aae3196e9de65</t>
        </is>
      </c>
      <c r="C8280" t="inlineStr">
        <is>
          <t>2020-02-28 13:50:06+00:00</t>
        </is>
      </c>
      <c r="D8280" t="inlineStr">
        <is>
          <t>verchange</t>
        </is>
      </c>
      <c r="E8280" t="inlineStr">
        <is>
          <t>more-itertools</t>
        </is>
      </c>
      <c r="F8280">
        <f>=8.0.2</f>
        <v/>
      </c>
      <c r="G8280" t="inlineStr">
        <is>
          <t>more-itertools</t>
        </is>
      </c>
      <c r="H8280">
        <f>=7.0.0</f>
        <v/>
      </c>
    </row>
    <row r="8281">
      <c r="A8281" t="inlineStr">
        <is>
          <t>kubetest</t>
        </is>
      </c>
      <c r="B8281" t="inlineStr">
        <is>
          <t>9fa18228e6c5a9af612269e9a54aae3196e9de65</t>
        </is>
      </c>
      <c r="C8281" t="inlineStr">
        <is>
          <t>2020-02-28 13:50:06+00:00</t>
        </is>
      </c>
      <c r="D8281" t="inlineStr">
        <is>
          <t>verchange</t>
        </is>
      </c>
      <c r="E8281" t="inlineStr">
        <is>
          <t>cachetools</t>
        </is>
      </c>
      <c r="F8281">
        <f>=4.0.0</f>
        <v/>
      </c>
      <c r="G8281" t="inlineStr">
        <is>
          <t>cachetools</t>
        </is>
      </c>
      <c r="H8281">
        <f>=3.1.0</f>
        <v/>
      </c>
    </row>
    <row r="8282">
      <c r="A8282" t="inlineStr">
        <is>
          <t>kubetest</t>
        </is>
      </c>
      <c r="B8282" t="inlineStr">
        <is>
          <t>9fa18228e6c5a9af612269e9a54aae3196e9de65</t>
        </is>
      </c>
      <c r="C8282" t="inlineStr">
        <is>
          <t>2020-02-28 13:50:06+00:00</t>
        </is>
      </c>
      <c r="D8282" t="inlineStr">
        <is>
          <t>verchange</t>
        </is>
      </c>
      <c r="E8282" t="inlineStr">
        <is>
          <t>urllib3</t>
        </is>
      </c>
      <c r="F8282">
        <f>=1.25.7</f>
        <v/>
      </c>
      <c r="G8282" t="inlineStr">
        <is>
          <t>urllib3</t>
        </is>
      </c>
      <c r="H8282">
        <f>=1.24.2</f>
        <v/>
      </c>
    </row>
    <row r="8283">
      <c r="A8283" t="inlineStr">
        <is>
          <t>kubetest</t>
        </is>
      </c>
      <c r="B8283" t="inlineStr">
        <is>
          <t>9fa18228e6c5a9af612269e9a54aae3196e9de65</t>
        </is>
      </c>
      <c r="C8283" t="inlineStr">
        <is>
          <t>2020-02-28 13:50:06+00:00</t>
        </is>
      </c>
      <c r="D8283" t="inlineStr">
        <is>
          <t>verchange</t>
        </is>
      </c>
      <c r="E8283" t="inlineStr">
        <is>
          <t>attrs</t>
        </is>
      </c>
      <c r="F8283">
        <f>=19.3.0</f>
        <v/>
      </c>
      <c r="G8283" t="inlineStr">
        <is>
          <t>attrs</t>
        </is>
      </c>
      <c r="H8283">
        <f>=19.1.0</f>
        <v/>
      </c>
    </row>
    <row r="8284">
      <c r="A8284" t="inlineStr">
        <is>
          <t>kubetest</t>
        </is>
      </c>
      <c r="B8284" t="inlineStr">
        <is>
          <t>9fa18228e6c5a9af612269e9a54aae3196e9de65</t>
        </is>
      </c>
      <c r="C8284" t="inlineStr">
        <is>
          <t>2020-02-28 13:50:06+00:00</t>
        </is>
      </c>
      <c r="D8284" t="inlineStr">
        <is>
          <t>verchange</t>
        </is>
      </c>
      <c r="E8284" t="inlineStr">
        <is>
          <t>python-dateutil</t>
        </is>
      </c>
      <c r="F8284">
        <f>=2.8.1</f>
        <v/>
      </c>
      <c r="G8284" t="inlineStr">
        <is>
          <t>python-dateutil</t>
        </is>
      </c>
      <c r="H8284">
        <f>=2.8.0</f>
        <v/>
      </c>
    </row>
    <row r="8285">
      <c r="A8285" t="inlineStr">
        <is>
          <t>kubetest</t>
        </is>
      </c>
      <c r="B8285" t="inlineStr">
        <is>
          <t>9fa18228e6c5a9af612269e9a54aae3196e9de65</t>
        </is>
      </c>
      <c r="C8285" t="inlineStr">
        <is>
          <t>2020-02-28 13:50:06+00:00</t>
        </is>
      </c>
      <c r="D8285" t="inlineStr">
        <is>
          <t>verchange</t>
        </is>
      </c>
      <c r="E8285" t="inlineStr">
        <is>
          <t>certifi</t>
        </is>
      </c>
      <c r="F8285">
        <f>=2019.11.28</f>
        <v/>
      </c>
      <c r="G8285" t="inlineStr">
        <is>
          <t>certifi</t>
        </is>
      </c>
      <c r="H8285">
        <f>=2019.3.9</f>
        <v/>
      </c>
    </row>
    <row r="8286">
      <c r="A8286" t="inlineStr">
        <is>
          <t>kubetest</t>
        </is>
      </c>
      <c r="B8286" t="inlineStr">
        <is>
          <t>9fa18228e6c5a9af612269e9a54aae3196e9de65</t>
        </is>
      </c>
      <c r="C8286" t="inlineStr">
        <is>
          <t>2020-02-28 13:50:06+00:00</t>
        </is>
      </c>
      <c r="D8286" t="inlineStr">
        <is>
          <t>verchange</t>
        </is>
      </c>
      <c r="E8286" t="inlineStr">
        <is>
          <t>websocket-client</t>
        </is>
      </c>
      <c r="F8286">
        <f>=0.57.0</f>
        <v/>
      </c>
      <c r="G8286" t="inlineStr">
        <is>
          <t>websocket-client</t>
        </is>
      </c>
      <c r="H8286">
        <f>=0.56.0</f>
        <v/>
      </c>
    </row>
    <row r="8287">
      <c r="A8287" t="inlineStr">
        <is>
          <t>kubetest</t>
        </is>
      </c>
      <c r="B8287" t="inlineStr">
        <is>
          <t>9fa18228e6c5a9af612269e9a54aae3196e9de65</t>
        </is>
      </c>
      <c r="C8287" t="inlineStr">
        <is>
          <t>2020-02-28 13:50:06+00:00</t>
        </is>
      </c>
      <c r="D8287" t="inlineStr">
        <is>
          <t>verchange</t>
        </is>
      </c>
      <c r="E8287" t="inlineStr">
        <is>
          <t>kubernetes</t>
        </is>
      </c>
      <c r="F8287">
        <f>=10.0.1</f>
        <v/>
      </c>
      <c r="G8287" t="inlineStr">
        <is>
          <t>kubernetes</t>
        </is>
      </c>
      <c r="H8287">
        <f>=9.0.0</f>
        <v/>
      </c>
    </row>
    <row r="8288">
      <c r="A8288" t="inlineStr">
        <is>
          <t>kubetest</t>
        </is>
      </c>
      <c r="B8288" t="inlineStr">
        <is>
          <t>9fa18228e6c5a9af612269e9a54aae3196e9de65</t>
        </is>
      </c>
      <c r="C8288" t="inlineStr">
        <is>
          <t>2020-02-28 13:50:06+00:00</t>
        </is>
      </c>
      <c r="D8288" t="inlineStr">
        <is>
          <t>add</t>
        </is>
      </c>
      <c r="E8288" t="inlineStr">
        <is>
          <t>importlib-metadata</t>
        </is>
      </c>
      <c r="F8288">
        <f>=1.3.0</f>
        <v/>
      </c>
      <c r="G8288" t="inlineStr"/>
      <c r="H8288" t="inlineStr"/>
    </row>
    <row r="8289">
      <c r="A8289" t="inlineStr">
        <is>
          <t>kubetest</t>
        </is>
      </c>
      <c r="B8289" t="inlineStr">
        <is>
          <t>9fa18228e6c5a9af612269e9a54aae3196e9de65</t>
        </is>
      </c>
      <c r="C8289" t="inlineStr">
        <is>
          <t>2020-02-28 13:50:06+00:00</t>
        </is>
      </c>
      <c r="D8289" t="inlineStr">
        <is>
          <t>add</t>
        </is>
      </c>
      <c r="E8289" t="inlineStr">
        <is>
          <t>packaging</t>
        </is>
      </c>
      <c r="F8289">
        <f>=19.2</f>
        <v/>
      </c>
      <c r="G8289" t="inlineStr"/>
      <c r="H8289" t="inlineStr"/>
    </row>
    <row r="8290">
      <c r="A8290" t="inlineStr">
        <is>
          <t>kubetest</t>
        </is>
      </c>
      <c r="B8290" t="inlineStr">
        <is>
          <t>9fa18228e6c5a9af612269e9a54aae3196e9de65</t>
        </is>
      </c>
      <c r="C8290" t="inlineStr">
        <is>
          <t>2020-02-28 13:50:06+00:00</t>
        </is>
      </c>
      <c r="D8290" t="inlineStr">
        <is>
          <t>add</t>
        </is>
      </c>
      <c r="E8290" t="inlineStr">
        <is>
          <t>pyparsing</t>
        </is>
      </c>
      <c r="F8290">
        <f>=2.4.6</f>
        <v/>
      </c>
      <c r="G8290" t="inlineStr"/>
      <c r="H8290" t="inlineStr"/>
    </row>
    <row r="8291">
      <c r="A8291" t="inlineStr">
        <is>
          <t>kubetest</t>
        </is>
      </c>
      <c r="B8291" t="inlineStr">
        <is>
          <t>9fa18228e6c5a9af612269e9a54aae3196e9de65</t>
        </is>
      </c>
      <c r="C8291" t="inlineStr">
        <is>
          <t>2020-02-28 13:50:06+00:00</t>
        </is>
      </c>
      <c r="D8291" t="inlineStr">
        <is>
          <t>add</t>
        </is>
      </c>
      <c r="E8291" t="inlineStr">
        <is>
          <t>wcwidth</t>
        </is>
      </c>
      <c r="F8291">
        <f>=0.1.7</f>
        <v/>
      </c>
      <c r="G8291" t="inlineStr"/>
      <c r="H8291" t="inlineStr"/>
    </row>
    <row r="8292">
      <c r="A8292" t="inlineStr">
        <is>
          <t>kubetest</t>
        </is>
      </c>
      <c r="B8292" t="inlineStr">
        <is>
          <t>9fa18228e6c5a9af612269e9a54aae3196e9de65</t>
        </is>
      </c>
      <c r="C8292" t="inlineStr">
        <is>
          <t>2020-02-28 13:50:06+00:00</t>
        </is>
      </c>
      <c r="D8292" t="inlineStr">
        <is>
          <t>add</t>
        </is>
      </c>
      <c r="E8292" t="inlineStr">
        <is>
          <t>zipp</t>
        </is>
      </c>
      <c r="F8292">
        <f>=0.6.0</f>
        <v/>
      </c>
      <c r="G8292" t="inlineStr"/>
      <c r="H8292" t="inlineStr"/>
    </row>
    <row r="8293">
      <c r="A8293" t="inlineStr">
        <is>
          <t>kubetest</t>
        </is>
      </c>
      <c r="B8293" t="inlineStr">
        <is>
          <t>9fa18228e6c5a9af612269e9a54aae3196e9de65</t>
        </is>
      </c>
      <c r="C8293" t="inlineStr">
        <is>
          <t>2020-02-28 13:50:06+00:00</t>
        </is>
      </c>
      <c r="D8293" t="inlineStr">
        <is>
          <t>rem</t>
        </is>
      </c>
      <c r="E8293" t="inlineStr"/>
      <c r="F8293" t="inlineStr"/>
      <c r="G8293" t="inlineStr">
        <is>
          <t>atomicwrites</t>
        </is>
      </c>
      <c r="H8293">
        <f>=1.3.0</f>
        <v/>
      </c>
    </row>
    <row r="8294">
      <c r="A8294" t="inlineStr">
        <is>
          <t>kubetest</t>
        </is>
      </c>
      <c r="B8294" t="inlineStr">
        <is>
          <t>7f536a860747668d068692468fba6459a4b943ab</t>
        </is>
      </c>
      <c r="C8294" t="inlineStr">
        <is>
          <t>2021-03-24 19:22:19+00:00</t>
        </is>
      </c>
      <c r="D8294" t="inlineStr">
        <is>
          <t>verchange</t>
        </is>
      </c>
      <c r="E8294" t="inlineStr">
        <is>
          <t>pyasn1</t>
        </is>
      </c>
      <c r="F8294">
        <f>=0.4.8</f>
        <v/>
      </c>
      <c r="G8294" t="inlineStr">
        <is>
          <t>pyasn1</t>
        </is>
      </c>
      <c r="H8294">
        <f>=0.4.8</f>
        <v/>
      </c>
    </row>
    <row r="8295">
      <c r="A8295" t="inlineStr">
        <is>
          <t>kubetest</t>
        </is>
      </c>
      <c r="B8295" t="inlineStr">
        <is>
          <t>7f536a860747668d068692468fba6459a4b943ab</t>
        </is>
      </c>
      <c r="C8295" t="inlineStr">
        <is>
          <t>2021-03-24 19:22:19+00:00</t>
        </is>
      </c>
      <c r="D8295" t="inlineStr">
        <is>
          <t>verchange</t>
        </is>
      </c>
      <c r="E8295" t="inlineStr">
        <is>
          <t>requests</t>
        </is>
      </c>
      <c r="F8295">
        <f>=2.25.1</f>
        <v/>
      </c>
      <c r="G8295" t="inlineStr">
        <is>
          <t>requests</t>
        </is>
      </c>
      <c r="H8295">
        <f>=2.22.0</f>
        <v/>
      </c>
    </row>
    <row r="8296">
      <c r="A8296" t="inlineStr">
        <is>
          <t>kubetest</t>
        </is>
      </c>
      <c r="B8296" t="inlineStr">
        <is>
          <t>7f536a860747668d068692468fba6459a4b943ab</t>
        </is>
      </c>
      <c r="C8296" t="inlineStr">
        <is>
          <t>2021-03-24 19:22:19+00:00</t>
        </is>
      </c>
      <c r="D8296" t="inlineStr">
        <is>
          <t>verchange</t>
        </is>
      </c>
      <c r="E8296" t="inlineStr">
        <is>
          <t>pytest</t>
        </is>
      </c>
      <c r="F8296">
        <f>=6.2.2</f>
        <v/>
      </c>
      <c r="G8296" t="inlineStr">
        <is>
          <t>pytest</t>
        </is>
      </c>
      <c r="H8296">
        <f>=5.3.2</f>
        <v/>
      </c>
    </row>
    <row r="8297">
      <c r="A8297" t="inlineStr">
        <is>
          <t>kubetest</t>
        </is>
      </c>
      <c r="B8297" t="inlineStr">
        <is>
          <t>7f536a860747668d068692468fba6459a4b943ab</t>
        </is>
      </c>
      <c r="C8297" t="inlineStr">
        <is>
          <t>2021-03-24 19:22:19+00:00</t>
        </is>
      </c>
      <c r="D8297" t="inlineStr">
        <is>
          <t>verchange</t>
        </is>
      </c>
      <c r="E8297" t="inlineStr">
        <is>
          <t>oauthlib</t>
        </is>
      </c>
      <c r="F8297">
        <f>=3.1.0</f>
        <v/>
      </c>
      <c r="G8297" t="inlineStr">
        <is>
          <t>oauthlib</t>
        </is>
      </c>
      <c r="H8297">
        <f>=3.1.0</f>
        <v/>
      </c>
    </row>
    <row r="8298">
      <c r="A8298" t="inlineStr">
        <is>
          <t>kubetest</t>
        </is>
      </c>
      <c r="B8298" t="inlineStr">
        <is>
          <t>7f536a860747668d068692468fba6459a4b943ab</t>
        </is>
      </c>
      <c r="C8298" t="inlineStr">
        <is>
          <t>2021-03-24 19:22:19+00:00</t>
        </is>
      </c>
      <c r="D8298" t="inlineStr">
        <is>
          <t>verchange</t>
        </is>
      </c>
      <c r="E8298" t="inlineStr">
        <is>
          <t>requests-oauthlib</t>
        </is>
      </c>
      <c r="F8298">
        <f>=1.3.0</f>
        <v/>
      </c>
      <c r="G8298" t="inlineStr">
        <is>
          <t>requests-oauthlib</t>
        </is>
      </c>
      <c r="H8298">
        <f>=1.3.0</f>
        <v/>
      </c>
    </row>
    <row r="8299">
      <c r="A8299" t="inlineStr">
        <is>
          <t>kubetest</t>
        </is>
      </c>
      <c r="B8299" t="inlineStr">
        <is>
          <t>7f536a860747668d068692468fba6459a4b943ab</t>
        </is>
      </c>
      <c r="C8299" t="inlineStr">
        <is>
          <t>2021-03-24 19:22:19+00:00</t>
        </is>
      </c>
      <c r="D8299" t="inlineStr">
        <is>
          <t>verchange</t>
        </is>
      </c>
      <c r="E8299" t="inlineStr">
        <is>
          <t>pyparsing</t>
        </is>
      </c>
      <c r="F8299">
        <f>=2.4.7</f>
        <v/>
      </c>
      <c r="G8299" t="inlineStr">
        <is>
          <t>pyparsing</t>
        </is>
      </c>
      <c r="H8299">
        <f>=2.4.6</f>
        <v/>
      </c>
    </row>
    <row r="8300">
      <c r="A8300" t="inlineStr">
        <is>
          <t>kubetest</t>
        </is>
      </c>
      <c r="B8300" t="inlineStr">
        <is>
          <t>7f536a860747668d068692468fba6459a4b943ab</t>
        </is>
      </c>
      <c r="C8300" t="inlineStr">
        <is>
          <t>2021-03-24 19:22:19+00:00</t>
        </is>
      </c>
      <c r="D8300" t="inlineStr">
        <is>
          <t>verchange</t>
        </is>
      </c>
      <c r="E8300" t="inlineStr">
        <is>
          <t>six</t>
        </is>
      </c>
      <c r="F8300">
        <f>=1.15.0</f>
        <v/>
      </c>
      <c r="G8300" t="inlineStr">
        <is>
          <t>six</t>
        </is>
      </c>
      <c r="H8300">
        <f>=1.13.0</f>
        <v/>
      </c>
    </row>
    <row r="8301">
      <c r="A8301" t="inlineStr">
        <is>
          <t>kubetest</t>
        </is>
      </c>
      <c r="B8301" t="inlineStr">
        <is>
          <t>7f536a860747668d068692468fba6459a4b943ab</t>
        </is>
      </c>
      <c r="C8301" t="inlineStr">
        <is>
          <t>2021-03-24 19:22:19+00:00</t>
        </is>
      </c>
      <c r="D8301" t="inlineStr">
        <is>
          <t>verchange</t>
        </is>
      </c>
      <c r="E8301" t="inlineStr">
        <is>
          <t>py</t>
        </is>
      </c>
      <c r="F8301">
        <f>=1.10.0</f>
        <v/>
      </c>
      <c r="G8301" t="inlineStr">
        <is>
          <t>py</t>
        </is>
      </c>
      <c r="H8301">
        <f>=1.8.1</f>
        <v/>
      </c>
    </row>
    <row r="8302">
      <c r="A8302" t="inlineStr">
        <is>
          <t>kubetest</t>
        </is>
      </c>
      <c r="B8302" t="inlineStr">
        <is>
          <t>7f536a860747668d068692468fba6459a4b943ab</t>
        </is>
      </c>
      <c r="C8302" t="inlineStr">
        <is>
          <t>2021-03-24 19:22:19+00:00</t>
        </is>
      </c>
      <c r="D8302" t="inlineStr">
        <is>
          <t>verchange</t>
        </is>
      </c>
      <c r="E8302" t="inlineStr">
        <is>
          <t>chardet</t>
        </is>
      </c>
      <c r="F8302">
        <f>=4.0.0</f>
        <v/>
      </c>
      <c r="G8302" t="inlineStr">
        <is>
          <t>chardet</t>
        </is>
      </c>
      <c r="H8302">
        <f>=3.0.4</f>
        <v/>
      </c>
    </row>
    <row r="8303">
      <c r="A8303" t="inlineStr">
        <is>
          <t>kubetest</t>
        </is>
      </c>
      <c r="B8303" t="inlineStr">
        <is>
          <t>7f536a860747668d068692468fba6459a4b943ab</t>
        </is>
      </c>
      <c r="C8303" t="inlineStr">
        <is>
          <t>2021-03-24 19:22:19+00:00</t>
        </is>
      </c>
      <c r="D8303" t="inlineStr">
        <is>
          <t>verchange</t>
        </is>
      </c>
      <c r="E8303" t="inlineStr">
        <is>
          <t>idna</t>
        </is>
      </c>
      <c r="F8303">
        <f>=2.10</f>
        <v/>
      </c>
      <c r="G8303" t="inlineStr">
        <is>
          <t>idna</t>
        </is>
      </c>
      <c r="H8303">
        <f>=2.8</f>
        <v/>
      </c>
    </row>
    <row r="8304">
      <c r="A8304" t="inlineStr">
        <is>
          <t>kubetest</t>
        </is>
      </c>
      <c r="B8304" t="inlineStr">
        <is>
          <t>7f536a860747668d068692468fba6459a4b943ab</t>
        </is>
      </c>
      <c r="C8304" t="inlineStr">
        <is>
          <t>2021-03-24 19:22:19+00:00</t>
        </is>
      </c>
      <c r="D8304" t="inlineStr">
        <is>
          <t>verchange</t>
        </is>
      </c>
      <c r="E8304" t="inlineStr">
        <is>
          <t>pluggy</t>
        </is>
      </c>
      <c r="F8304">
        <f>=0.13.1</f>
        <v/>
      </c>
      <c r="G8304" t="inlineStr">
        <is>
          <t>pluggy</t>
        </is>
      </c>
      <c r="H8304">
        <f>=0.13.1</f>
        <v/>
      </c>
    </row>
    <row r="8305">
      <c r="A8305" t="inlineStr">
        <is>
          <t>kubetest</t>
        </is>
      </c>
      <c r="B8305" t="inlineStr">
        <is>
          <t>7f536a860747668d068692468fba6459a4b943ab</t>
        </is>
      </c>
      <c r="C8305" t="inlineStr">
        <is>
          <t>2021-03-24 19:22:19+00:00</t>
        </is>
      </c>
      <c r="D8305" t="inlineStr">
        <is>
          <t>verchange</t>
        </is>
      </c>
      <c r="E8305" t="inlineStr">
        <is>
          <t>packaging</t>
        </is>
      </c>
      <c r="F8305">
        <f>=20.9</f>
        <v/>
      </c>
      <c r="G8305" t="inlineStr">
        <is>
          <t>packaging</t>
        </is>
      </c>
      <c r="H8305">
        <f>=19.2</f>
        <v/>
      </c>
    </row>
    <row r="8306">
      <c r="A8306" t="inlineStr">
        <is>
          <t>kubetest</t>
        </is>
      </c>
      <c r="B8306" t="inlineStr">
        <is>
          <t>7f536a860747668d068692468fba6459a4b943ab</t>
        </is>
      </c>
      <c r="C8306" t="inlineStr">
        <is>
          <t>2021-03-24 19:22:19+00:00</t>
        </is>
      </c>
      <c r="D8306" t="inlineStr">
        <is>
          <t>verchange</t>
        </is>
      </c>
      <c r="E8306" t="inlineStr">
        <is>
          <t>google-auth</t>
        </is>
      </c>
      <c r="F8306">
        <f>=1.28.0</f>
        <v/>
      </c>
      <c r="G8306" t="inlineStr">
        <is>
          <t>google-auth</t>
        </is>
      </c>
      <c r="H8306">
        <f>=1.10.0</f>
        <v/>
      </c>
    </row>
    <row r="8307">
      <c r="A8307" t="inlineStr">
        <is>
          <t>kubetest</t>
        </is>
      </c>
      <c r="B8307" t="inlineStr">
        <is>
          <t>7f536a860747668d068692468fba6459a4b943ab</t>
        </is>
      </c>
      <c r="C8307" t="inlineStr">
        <is>
          <t>2021-03-24 19:22:19+00:00</t>
        </is>
      </c>
      <c r="D8307" t="inlineStr">
        <is>
          <t>verchange</t>
        </is>
      </c>
      <c r="E8307" t="inlineStr">
        <is>
          <t>pyyaml</t>
        </is>
      </c>
      <c r="F8307">
        <f>=5.4.1</f>
        <v/>
      </c>
      <c r="G8307" t="inlineStr">
        <is>
          <t>pyyaml</t>
        </is>
      </c>
      <c r="H8307">
        <f>=5.3b1</f>
        <v/>
      </c>
    </row>
    <row r="8308">
      <c r="A8308" t="inlineStr">
        <is>
          <t>kubetest</t>
        </is>
      </c>
      <c r="B8308" t="inlineStr">
        <is>
          <t>7f536a860747668d068692468fba6459a4b943ab</t>
        </is>
      </c>
      <c r="C8308" t="inlineStr">
        <is>
          <t>2021-03-24 19:22:19+00:00</t>
        </is>
      </c>
      <c r="D8308" t="inlineStr">
        <is>
          <t>verchange</t>
        </is>
      </c>
      <c r="E8308" t="inlineStr">
        <is>
          <t>pyasn1-modules</t>
        </is>
      </c>
      <c r="F8308">
        <f>=0.2.8</f>
        <v/>
      </c>
      <c r="G8308" t="inlineStr">
        <is>
          <t>pyasn1-modules</t>
        </is>
      </c>
      <c r="H8308">
        <f>=0.2.7</f>
        <v/>
      </c>
    </row>
    <row r="8309">
      <c r="A8309" t="inlineStr">
        <is>
          <t>kubetest</t>
        </is>
      </c>
      <c r="B8309" t="inlineStr">
        <is>
          <t>7f536a860747668d068692468fba6459a4b943ab</t>
        </is>
      </c>
      <c r="C8309" t="inlineStr">
        <is>
          <t>2021-03-24 19:22:19+00:00</t>
        </is>
      </c>
      <c r="D8309" t="inlineStr">
        <is>
          <t>verchange</t>
        </is>
      </c>
      <c r="E8309" t="inlineStr">
        <is>
          <t>urllib3</t>
        </is>
      </c>
      <c r="F8309">
        <f>=1.26.4</f>
        <v/>
      </c>
      <c r="G8309" t="inlineStr">
        <is>
          <t>urllib3</t>
        </is>
      </c>
      <c r="H8309">
        <f>=1.25.7</f>
        <v/>
      </c>
    </row>
    <row r="8310">
      <c r="A8310" t="inlineStr">
        <is>
          <t>kubetest</t>
        </is>
      </c>
      <c r="B8310" t="inlineStr">
        <is>
          <t>7f536a860747668d068692468fba6459a4b943ab</t>
        </is>
      </c>
      <c r="C8310" t="inlineStr">
        <is>
          <t>2021-03-24 19:22:19+00:00</t>
        </is>
      </c>
      <c r="D8310" t="inlineStr">
        <is>
          <t>verchange</t>
        </is>
      </c>
      <c r="E8310" t="inlineStr">
        <is>
          <t>cachetools</t>
        </is>
      </c>
      <c r="F8310">
        <f>=4.2.1</f>
        <v/>
      </c>
      <c r="G8310" t="inlineStr">
        <is>
          <t>cachetools</t>
        </is>
      </c>
      <c r="H8310">
        <f>=4.0.0</f>
        <v/>
      </c>
    </row>
    <row r="8311">
      <c r="A8311" t="inlineStr">
        <is>
          <t>kubetest</t>
        </is>
      </c>
      <c r="B8311" t="inlineStr">
        <is>
          <t>7f536a860747668d068692468fba6459a4b943ab</t>
        </is>
      </c>
      <c r="C8311" t="inlineStr">
        <is>
          <t>2021-03-24 19:22:19+00:00</t>
        </is>
      </c>
      <c r="D8311" t="inlineStr">
        <is>
          <t>verchange</t>
        </is>
      </c>
      <c r="E8311" t="inlineStr">
        <is>
          <t>zipp</t>
        </is>
      </c>
      <c r="F8311">
        <f>=3.4.1</f>
        <v/>
      </c>
      <c r="G8311" t="inlineStr">
        <is>
          <t>zipp</t>
        </is>
      </c>
      <c r="H8311">
        <f>=0.6.0</f>
        <v/>
      </c>
    </row>
    <row r="8312">
      <c r="A8312" t="inlineStr">
        <is>
          <t>kubetest</t>
        </is>
      </c>
      <c r="B8312" t="inlineStr">
        <is>
          <t>7f536a860747668d068692468fba6459a4b943ab</t>
        </is>
      </c>
      <c r="C8312" t="inlineStr">
        <is>
          <t>2021-03-24 19:22:19+00:00</t>
        </is>
      </c>
      <c r="D8312" t="inlineStr">
        <is>
          <t>verchange</t>
        </is>
      </c>
      <c r="E8312" t="inlineStr">
        <is>
          <t>attrs</t>
        </is>
      </c>
      <c r="F8312">
        <f>=20.3.0</f>
        <v/>
      </c>
      <c r="G8312" t="inlineStr">
        <is>
          <t>attrs</t>
        </is>
      </c>
      <c r="H8312">
        <f>=19.3.0</f>
        <v/>
      </c>
    </row>
    <row r="8313">
      <c r="A8313" t="inlineStr">
        <is>
          <t>kubetest</t>
        </is>
      </c>
      <c r="B8313" t="inlineStr">
        <is>
          <t>7f536a860747668d068692468fba6459a4b943ab</t>
        </is>
      </c>
      <c r="C8313" t="inlineStr">
        <is>
          <t>2021-03-24 19:22:19+00:00</t>
        </is>
      </c>
      <c r="D8313" t="inlineStr">
        <is>
          <t>verchange</t>
        </is>
      </c>
      <c r="E8313" t="inlineStr">
        <is>
          <t>python-dateutil</t>
        </is>
      </c>
      <c r="F8313">
        <f>=2.8.1</f>
        <v/>
      </c>
      <c r="G8313" t="inlineStr">
        <is>
          <t>python-dateutil</t>
        </is>
      </c>
      <c r="H8313">
        <f>=2.8.1</f>
        <v/>
      </c>
    </row>
    <row r="8314">
      <c r="A8314" t="inlineStr">
        <is>
          <t>kubetest</t>
        </is>
      </c>
      <c r="B8314" t="inlineStr">
        <is>
          <t>7f536a860747668d068692468fba6459a4b943ab</t>
        </is>
      </c>
      <c r="C8314" t="inlineStr">
        <is>
          <t>2021-03-24 19:22:19+00:00</t>
        </is>
      </c>
      <c r="D8314" t="inlineStr">
        <is>
          <t>verchange</t>
        </is>
      </c>
      <c r="E8314" t="inlineStr">
        <is>
          <t>rsa</t>
        </is>
      </c>
      <c r="F8314">
        <f>=4.7.2</f>
        <v/>
      </c>
      <c r="G8314" t="inlineStr">
        <is>
          <t>rsa</t>
        </is>
      </c>
      <c r="H8314">
        <f>=4.0</f>
        <v/>
      </c>
    </row>
    <row r="8315">
      <c r="A8315" t="inlineStr">
        <is>
          <t>kubetest</t>
        </is>
      </c>
      <c r="B8315" t="inlineStr">
        <is>
          <t>7f536a860747668d068692468fba6459a4b943ab</t>
        </is>
      </c>
      <c r="C8315" t="inlineStr">
        <is>
          <t>2021-03-24 19:22:19+00:00</t>
        </is>
      </c>
      <c r="D8315" t="inlineStr">
        <is>
          <t>verchange</t>
        </is>
      </c>
      <c r="E8315" t="inlineStr">
        <is>
          <t>certifi</t>
        </is>
      </c>
      <c r="F8315">
        <f>=2020.12.5</f>
        <v/>
      </c>
      <c r="G8315" t="inlineStr">
        <is>
          <t>certifi</t>
        </is>
      </c>
      <c r="H8315">
        <f>=2019.11.28</f>
        <v/>
      </c>
    </row>
    <row r="8316">
      <c r="A8316" t="inlineStr">
        <is>
          <t>kubetest</t>
        </is>
      </c>
      <c r="B8316" t="inlineStr">
        <is>
          <t>7f536a860747668d068692468fba6459a4b943ab</t>
        </is>
      </c>
      <c r="C8316" t="inlineStr">
        <is>
          <t>2021-03-24 19:22:19+00:00</t>
        </is>
      </c>
      <c r="D8316" t="inlineStr">
        <is>
          <t>verchange</t>
        </is>
      </c>
      <c r="E8316" t="inlineStr">
        <is>
          <t>websocket-client</t>
        </is>
      </c>
      <c r="F8316">
        <f>=0.58.0</f>
        <v/>
      </c>
      <c r="G8316" t="inlineStr">
        <is>
          <t>websocket-client</t>
        </is>
      </c>
      <c r="H8316">
        <f>=0.57.0</f>
        <v/>
      </c>
    </row>
    <row r="8317">
      <c r="A8317" t="inlineStr">
        <is>
          <t>kubetest</t>
        </is>
      </c>
      <c r="B8317" t="inlineStr">
        <is>
          <t>7f536a860747668d068692468fba6459a4b943ab</t>
        </is>
      </c>
      <c r="C8317" t="inlineStr">
        <is>
          <t>2021-03-24 19:22:19+00:00</t>
        </is>
      </c>
      <c r="D8317" t="inlineStr">
        <is>
          <t>verchange</t>
        </is>
      </c>
      <c r="E8317" t="inlineStr">
        <is>
          <t>importlib-metadata</t>
        </is>
      </c>
      <c r="F8317">
        <f>=3.7.3</f>
        <v/>
      </c>
      <c r="G8317" t="inlineStr">
        <is>
          <t>importlib-metadata</t>
        </is>
      </c>
      <c r="H8317">
        <f>=1.3.0</f>
        <v/>
      </c>
    </row>
    <row r="8318">
      <c r="A8318" t="inlineStr">
        <is>
          <t>kubetest</t>
        </is>
      </c>
      <c r="B8318" t="inlineStr">
        <is>
          <t>7f536a860747668d068692468fba6459a4b943ab</t>
        </is>
      </c>
      <c r="C8318" t="inlineStr">
        <is>
          <t>2021-03-24 19:22:19+00:00</t>
        </is>
      </c>
      <c r="D8318" t="inlineStr">
        <is>
          <t>verchange</t>
        </is>
      </c>
      <c r="E8318" t="inlineStr">
        <is>
          <t>kubernetes</t>
        </is>
      </c>
      <c r="F8318">
        <f>=12.0.1</f>
        <v/>
      </c>
      <c r="G8318" t="inlineStr">
        <is>
          <t>kubernetes</t>
        </is>
      </c>
      <c r="H8318">
        <f>=10.0.1</f>
        <v/>
      </c>
    </row>
    <row r="8319">
      <c r="A8319" t="inlineStr">
        <is>
          <t>kubetest</t>
        </is>
      </c>
      <c r="B8319" t="inlineStr">
        <is>
          <t>7f536a860747668d068692468fba6459a4b943ab</t>
        </is>
      </c>
      <c r="C8319" t="inlineStr">
        <is>
          <t>2021-03-24 19:22:19+00:00</t>
        </is>
      </c>
      <c r="D8319" t="inlineStr">
        <is>
          <t>add</t>
        </is>
      </c>
      <c r="E8319" t="inlineStr">
        <is>
          <t>iniconfig</t>
        </is>
      </c>
      <c r="F8319">
        <f>=1.1.1</f>
        <v/>
      </c>
      <c r="G8319" t="inlineStr"/>
      <c r="H8319" t="inlineStr"/>
    </row>
    <row r="8320">
      <c r="A8320" t="inlineStr">
        <is>
          <t>kubetest</t>
        </is>
      </c>
      <c r="B8320" t="inlineStr">
        <is>
          <t>7f536a860747668d068692468fba6459a4b943ab</t>
        </is>
      </c>
      <c r="C8320" t="inlineStr">
        <is>
          <t>2021-03-24 19:22:19+00:00</t>
        </is>
      </c>
      <c r="D8320" t="inlineStr">
        <is>
          <t>add</t>
        </is>
      </c>
      <c r="E8320" t="inlineStr">
        <is>
          <t>toml</t>
        </is>
      </c>
      <c r="F8320">
        <f>=0.10.2</f>
        <v/>
      </c>
      <c r="G8320" t="inlineStr"/>
      <c r="H8320" t="inlineStr"/>
    </row>
    <row r="8321">
      <c r="A8321" t="inlineStr">
        <is>
          <t>kubetest</t>
        </is>
      </c>
      <c r="B8321" t="inlineStr">
        <is>
          <t>7f536a860747668d068692468fba6459a4b943ab</t>
        </is>
      </c>
      <c r="C8321" t="inlineStr">
        <is>
          <t>2021-03-24 19:22:19+00:00</t>
        </is>
      </c>
      <c r="D8321" t="inlineStr">
        <is>
          <t>add</t>
        </is>
      </c>
      <c r="E8321" t="inlineStr">
        <is>
          <t>typing-extensions</t>
        </is>
      </c>
      <c r="F8321">
        <f>=3.7.4.3</f>
        <v/>
      </c>
      <c r="G8321" t="inlineStr"/>
      <c r="H8321" t="inlineStr"/>
    </row>
    <row r="8322">
      <c r="A8322" t="inlineStr">
        <is>
          <t>kubetest</t>
        </is>
      </c>
      <c r="B8322" t="inlineStr">
        <is>
          <t>7f536a860747668d068692468fba6459a4b943ab</t>
        </is>
      </c>
      <c r="C8322" t="inlineStr">
        <is>
          <t>2021-03-24 19:22:19+00:00</t>
        </is>
      </c>
      <c r="D8322" t="inlineStr">
        <is>
          <t>rem</t>
        </is>
      </c>
      <c r="E8322" t="inlineStr"/>
      <c r="F8322" t="inlineStr"/>
      <c r="G8322" t="inlineStr">
        <is>
          <t>more-itertools</t>
        </is>
      </c>
      <c r="H8322">
        <f>=8.0.2</f>
        <v/>
      </c>
    </row>
    <row r="8323">
      <c r="A8323" t="inlineStr">
        <is>
          <t>kubetest</t>
        </is>
      </c>
      <c r="B8323" t="inlineStr">
        <is>
          <t>7f536a860747668d068692468fba6459a4b943ab</t>
        </is>
      </c>
      <c r="C8323" t="inlineStr">
        <is>
          <t>2021-03-24 19:22:19+00:00</t>
        </is>
      </c>
      <c r="D8323" t="inlineStr">
        <is>
          <t>rem</t>
        </is>
      </c>
      <c r="E8323" t="inlineStr"/>
      <c r="F8323" t="inlineStr"/>
      <c r="G8323" t="inlineStr">
        <is>
          <t>wcwidth</t>
        </is>
      </c>
      <c r="H8323">
        <f>=0.1.7</f>
        <v/>
      </c>
    </row>
    <row r="8324">
      <c r="A8324" t="inlineStr">
        <is>
          <t>django-rest-framework</t>
        </is>
      </c>
      <c r="B8324" t="inlineStr">
        <is>
          <t>3cf6fab3d9b21ad50d7a115a0c917c0e23a1a738</t>
        </is>
      </c>
      <c r="C8324" t="inlineStr">
        <is>
          <t>2011-12-29 13:59:19+00:00</t>
        </is>
      </c>
      <c r="D8324" t="inlineStr">
        <is>
          <t>verchange</t>
        </is>
      </c>
      <c r="E8324" t="inlineStr">
        <is>
          <t>Django</t>
        </is>
      </c>
      <c r="F8324" t="inlineStr">
        <is>
          <t>&gt;=1.2</t>
        </is>
      </c>
      <c r="G8324" t="inlineStr">
        <is>
          <t>Django</t>
        </is>
      </c>
      <c r="H8324">
        <f>=1.2.4</f>
        <v/>
      </c>
    </row>
    <row r="8325">
      <c r="A8325" t="inlineStr">
        <is>
          <t>django-rest-framework</t>
        </is>
      </c>
      <c r="B8325" t="inlineStr">
        <is>
          <t>3cf6fab3d9b21ad50d7a115a0c917c0e23a1a738</t>
        </is>
      </c>
      <c r="C8325" t="inlineStr">
        <is>
          <t>2011-12-29 13:59:19+00:00</t>
        </is>
      </c>
      <c r="D8325" t="inlineStr">
        <is>
          <t>verchange</t>
        </is>
      </c>
      <c r="E8325" t="inlineStr">
        <is>
          <t>coverage</t>
        </is>
      </c>
      <c r="F8325" t="inlineStr">
        <is>
          <t>&gt;=3.4</t>
        </is>
      </c>
      <c r="G8325" t="inlineStr">
        <is>
          <t>coverage</t>
        </is>
      </c>
      <c r="H8325">
        <f>=3.4</f>
        <v/>
      </c>
    </row>
    <row r="8326">
      <c r="A8326" t="inlineStr">
        <is>
          <t>django-rest-framework</t>
        </is>
      </c>
      <c r="B8326" t="inlineStr">
        <is>
          <t>3cf6fab3d9b21ad50d7a115a0c917c0e23a1a738</t>
        </is>
      </c>
      <c r="C8326" t="inlineStr">
        <is>
          <t>2011-12-29 13:59:19+00:00</t>
        </is>
      </c>
      <c r="D8326" t="inlineStr">
        <is>
          <t>rem</t>
        </is>
      </c>
      <c r="E8326" t="inlineStr"/>
      <c r="F8326" t="inlineStr"/>
      <c r="G8326" t="inlineStr">
        <is>
          <t>wsgiref</t>
        </is>
      </c>
      <c r="H8326">
        <f>=0.1.2</f>
        <v/>
      </c>
    </row>
    <row r="8327">
      <c r="A8327" t="inlineStr">
        <is>
          <t>django-rest-framework</t>
        </is>
      </c>
      <c r="B8327" t="inlineStr">
        <is>
          <t>a9e0159481a1b52e396bb0edee5f03563226e6da</t>
        </is>
      </c>
      <c r="C8327" t="inlineStr">
        <is>
          <t>2012-01-28 12:45:26+00:00</t>
        </is>
      </c>
      <c r="D8327" t="inlineStr">
        <is>
          <t>add</t>
        </is>
      </c>
      <c r="E8327" t="inlineStr">
        <is>
          <t>URLObject</t>
        </is>
      </c>
      <c r="F8327" t="inlineStr">
        <is>
          <t>&gt;=0.6.0</t>
        </is>
      </c>
      <c r="G8327" t="inlineStr"/>
      <c r="H8327" t="inlineStr"/>
    </row>
    <row r="8328">
      <c r="A8328" t="inlineStr">
        <is>
          <t>django-rest-framework</t>
        </is>
      </c>
      <c r="B8328" t="inlineStr">
        <is>
          <t>9b30dab4f772f67a626e176dc4fae0a3ef9c2c81</t>
        </is>
      </c>
      <c r="C8328" t="inlineStr">
        <is>
          <t>2012-10-30 14:47:25+00:00</t>
        </is>
      </c>
      <c r="D8328" t="inlineStr">
        <is>
          <t>verchange</t>
        </is>
      </c>
      <c r="E8328" t="inlineStr">
        <is>
          <t>Django</t>
        </is>
      </c>
      <c r="F8328" t="inlineStr">
        <is>
          <t>&gt;=1.3</t>
        </is>
      </c>
      <c r="G8328" t="inlineStr">
        <is>
          <t>Django</t>
        </is>
      </c>
      <c r="H8328" t="inlineStr">
        <is>
          <t>&gt;=1.2</t>
        </is>
      </c>
    </row>
    <row r="8329">
      <c r="A8329" t="inlineStr">
        <is>
          <t>django-rest-framework</t>
        </is>
      </c>
      <c r="B8329" t="inlineStr">
        <is>
          <t>9b30dab4f772f67a626e176dc4fae0a3ef9c2c81</t>
        </is>
      </c>
      <c r="C8329" t="inlineStr">
        <is>
          <t>2012-10-30 14:47:25+00:00</t>
        </is>
      </c>
      <c r="D8329" t="inlineStr">
        <is>
          <t>rem</t>
        </is>
      </c>
      <c r="E8329" t="inlineStr"/>
      <c r="F8329" t="inlineStr"/>
      <c r="G8329" t="inlineStr">
        <is>
          <t>coverage</t>
        </is>
      </c>
      <c r="H8329" t="inlineStr">
        <is>
          <t>&gt;=3.4</t>
        </is>
      </c>
    </row>
    <row r="8330">
      <c r="A8330" t="inlineStr">
        <is>
          <t>django-rest-framework</t>
        </is>
      </c>
      <c r="B8330" t="inlineStr">
        <is>
          <t>9b30dab4f772f67a626e176dc4fae0a3ef9c2c81</t>
        </is>
      </c>
      <c r="C8330" t="inlineStr">
        <is>
          <t>2012-10-30 14:47:25+00:00</t>
        </is>
      </c>
      <c r="D8330" t="inlineStr">
        <is>
          <t>rem</t>
        </is>
      </c>
      <c r="E8330" t="inlineStr"/>
      <c r="F8330" t="inlineStr"/>
      <c r="G8330" t="inlineStr">
        <is>
          <t>URLObject</t>
        </is>
      </c>
      <c r="H8330" t="inlineStr">
        <is>
          <t>&gt;=0.6.0</t>
        </is>
      </c>
    </row>
    <row r="8331">
      <c r="A8331" t="inlineStr">
        <is>
          <t>django-rest-framework</t>
        </is>
      </c>
      <c r="B8331" t="inlineStr">
        <is>
          <t>20424251a3da82681fee04c66b7be0c7d3a40fec</t>
        </is>
      </c>
      <c r="C8331" t="inlineStr">
        <is>
          <t>2014-09-19 13:27:08+00:00</t>
        </is>
      </c>
      <c r="D8331" t="inlineStr">
        <is>
          <t>verchange</t>
        </is>
      </c>
      <c r="E8331" t="inlineStr">
        <is>
          <t>Django</t>
        </is>
      </c>
      <c r="F8331" t="inlineStr">
        <is>
          <t>&gt;=1.4.2</t>
        </is>
      </c>
      <c r="G8331" t="inlineStr">
        <is>
          <t>Django</t>
        </is>
      </c>
      <c r="H8331" t="inlineStr">
        <is>
          <t>&gt;=1.3</t>
        </is>
      </c>
    </row>
    <row r="8332">
      <c r="A8332" t="inlineStr">
        <is>
          <t>django-rest-framework</t>
        </is>
      </c>
      <c r="B8332" t="inlineStr">
        <is>
          <t>73a80564e235e761dd59936b23fa6a973cc346de</t>
        </is>
      </c>
      <c r="C8332" t="inlineStr">
        <is>
          <t>2014-12-11 21:00:19+00:00</t>
        </is>
      </c>
      <c r="D8332" t="inlineStr">
        <is>
          <t>verchange</t>
        </is>
      </c>
      <c r="E8332" t="inlineStr">
        <is>
          <t>Django</t>
        </is>
      </c>
      <c r="F8332" t="inlineStr">
        <is>
          <t>&gt;=1.4.11</t>
        </is>
      </c>
      <c r="G8332" t="inlineStr">
        <is>
          <t>Django</t>
        </is>
      </c>
      <c r="H8332" t="inlineStr">
        <is>
          <t>&gt;=1.4.2</t>
        </is>
      </c>
    </row>
    <row r="8333">
      <c r="A8333" t="inlineStr">
        <is>
          <t>django-rest-framework</t>
        </is>
      </c>
      <c r="B8333" t="inlineStr">
        <is>
          <t>73a80564e235e761dd59936b23fa6a973cc346de</t>
        </is>
      </c>
      <c r="C8333" t="inlineStr">
        <is>
          <t>2014-12-11 21:00:19+00:00</t>
        </is>
      </c>
      <c r="D8333" t="inlineStr">
        <is>
          <t>add</t>
        </is>
      </c>
      <c r="E8333" t="inlineStr">
        <is>
          <t>pytest-django</t>
        </is>
      </c>
      <c r="F8333">
        <f>=2.6</f>
        <v/>
      </c>
      <c r="G8333" t="inlineStr"/>
      <c r="H8333" t="inlineStr"/>
    </row>
    <row r="8334">
      <c r="A8334" t="inlineStr">
        <is>
          <t>django-rest-framework</t>
        </is>
      </c>
      <c r="B8334" t="inlineStr">
        <is>
          <t>73a80564e235e761dd59936b23fa6a973cc346de</t>
        </is>
      </c>
      <c r="C8334" t="inlineStr">
        <is>
          <t>2014-12-11 21:00:19+00:00</t>
        </is>
      </c>
      <c r="D8334" t="inlineStr">
        <is>
          <t>add</t>
        </is>
      </c>
      <c r="E8334" t="inlineStr">
        <is>
          <t>pytest</t>
        </is>
      </c>
      <c r="F8334">
        <f>=2.5.2</f>
        <v/>
      </c>
      <c r="G8334" t="inlineStr"/>
      <c r="H8334" t="inlineStr"/>
    </row>
    <row r="8335">
      <c r="A8335" t="inlineStr">
        <is>
          <t>django-rest-framework</t>
        </is>
      </c>
      <c r="B8335" t="inlineStr">
        <is>
          <t>73a80564e235e761dd59936b23fa6a973cc346de</t>
        </is>
      </c>
      <c r="C8335" t="inlineStr">
        <is>
          <t>2014-12-11 21:00:19+00:00</t>
        </is>
      </c>
      <c r="D8335" t="inlineStr">
        <is>
          <t>add</t>
        </is>
      </c>
      <c r="E8335" t="inlineStr">
        <is>
          <t>pytest-cov</t>
        </is>
      </c>
      <c r="F8335">
        <f>=1.6</f>
        <v/>
      </c>
      <c r="G8335" t="inlineStr"/>
      <c r="H8335" t="inlineStr"/>
    </row>
    <row r="8336">
      <c r="A8336" t="inlineStr">
        <is>
          <t>django-rest-framework</t>
        </is>
      </c>
      <c r="B8336" t="inlineStr">
        <is>
          <t>73a80564e235e761dd59936b23fa6a973cc346de</t>
        </is>
      </c>
      <c r="C8336" t="inlineStr">
        <is>
          <t>2014-12-11 21:00:19+00:00</t>
        </is>
      </c>
      <c r="D8336" t="inlineStr">
        <is>
          <t>add</t>
        </is>
      </c>
      <c r="E8336" t="inlineStr">
        <is>
          <t>flake8</t>
        </is>
      </c>
      <c r="F8336">
        <f>=2.2.2</f>
        <v/>
      </c>
      <c r="G8336" t="inlineStr"/>
      <c r="H8336" t="inlineStr"/>
    </row>
    <row r="8337">
      <c r="A8337" t="inlineStr">
        <is>
          <t>django-rest-framework</t>
        </is>
      </c>
      <c r="B8337" t="inlineStr">
        <is>
          <t>73a80564e235e761dd59936b23fa6a973cc346de</t>
        </is>
      </c>
      <c r="C8337" t="inlineStr">
        <is>
          <t>2014-12-11 21:00:19+00:00</t>
        </is>
      </c>
      <c r="D8337" t="inlineStr">
        <is>
          <t>add</t>
        </is>
      </c>
      <c r="E8337" t="inlineStr">
        <is>
          <t>markdown</t>
        </is>
      </c>
      <c r="F8337" t="inlineStr">
        <is>
          <t>&gt;=2.1.0</t>
        </is>
      </c>
      <c r="G8337" t="inlineStr"/>
      <c r="H8337" t="inlineStr"/>
    </row>
    <row r="8338">
      <c r="A8338" t="inlineStr">
        <is>
          <t>django-rest-framework</t>
        </is>
      </c>
      <c r="B8338" t="inlineStr">
        <is>
          <t>73a80564e235e761dd59936b23fa6a973cc346de</t>
        </is>
      </c>
      <c r="C8338" t="inlineStr">
        <is>
          <t>2014-12-11 21:00:19+00:00</t>
        </is>
      </c>
      <c r="D8338" t="inlineStr">
        <is>
          <t>add</t>
        </is>
      </c>
      <c r="E8338" t="inlineStr">
        <is>
          <t>PyYAML</t>
        </is>
      </c>
      <c r="F8338" t="inlineStr">
        <is>
          <t>&gt;=3.10</t>
        </is>
      </c>
      <c r="G8338" t="inlineStr"/>
      <c r="H8338" t="inlineStr"/>
    </row>
    <row r="8339">
      <c r="A8339" t="inlineStr">
        <is>
          <t>django-rest-framework</t>
        </is>
      </c>
      <c r="B8339" t="inlineStr">
        <is>
          <t>73a80564e235e761dd59936b23fa6a973cc346de</t>
        </is>
      </c>
      <c r="C8339" t="inlineStr">
        <is>
          <t>2014-12-11 21:00:19+00:00</t>
        </is>
      </c>
      <c r="D8339" t="inlineStr">
        <is>
          <t>add</t>
        </is>
      </c>
      <c r="E8339" t="inlineStr">
        <is>
          <t>defusedxml</t>
        </is>
      </c>
      <c r="F8339" t="inlineStr">
        <is>
          <t>&gt;=0.3</t>
        </is>
      </c>
      <c r="G8339" t="inlineStr"/>
      <c r="H8339" t="inlineStr"/>
    </row>
    <row r="8340">
      <c r="A8340" t="inlineStr">
        <is>
          <t>django-rest-framework</t>
        </is>
      </c>
      <c r="B8340" t="inlineStr">
        <is>
          <t>73a80564e235e761dd59936b23fa6a973cc346de</t>
        </is>
      </c>
      <c r="C8340" t="inlineStr">
        <is>
          <t>2014-12-11 21:00:19+00:00</t>
        </is>
      </c>
      <c r="D8340" t="inlineStr">
        <is>
          <t>add</t>
        </is>
      </c>
      <c r="E8340" t="inlineStr">
        <is>
          <t>django-guardian</t>
        </is>
      </c>
      <c r="F8340">
        <f>=1.2.4</f>
        <v/>
      </c>
      <c r="G8340" t="inlineStr"/>
      <c r="H8340" t="inlineStr"/>
    </row>
    <row r="8341">
      <c r="A8341" t="inlineStr">
        <is>
          <t>django-rest-framework</t>
        </is>
      </c>
      <c r="B8341" t="inlineStr">
        <is>
          <t>73a80564e235e761dd59936b23fa6a973cc346de</t>
        </is>
      </c>
      <c r="C8341" t="inlineStr">
        <is>
          <t>2014-12-11 21:00:19+00:00</t>
        </is>
      </c>
      <c r="D8341" t="inlineStr">
        <is>
          <t>add</t>
        </is>
      </c>
      <c r="E8341" t="inlineStr">
        <is>
          <t>django-filter</t>
        </is>
      </c>
      <c r="F8341" t="inlineStr">
        <is>
          <t>&gt;=0.5.4</t>
        </is>
      </c>
      <c r="G8341" t="inlineStr"/>
      <c r="H8341" t="inlineStr"/>
    </row>
    <row r="8342">
      <c r="A8342" t="inlineStr">
        <is>
          <t>django-rest-framework</t>
        </is>
      </c>
      <c r="B8342" t="inlineStr">
        <is>
          <t>73a80564e235e761dd59936b23fa6a973cc346de</t>
        </is>
      </c>
      <c r="C8342" t="inlineStr">
        <is>
          <t>2014-12-11 21:00:19+00:00</t>
        </is>
      </c>
      <c r="D8342" t="inlineStr">
        <is>
          <t>add</t>
        </is>
      </c>
      <c r="E8342" t="inlineStr">
        <is>
          <t>django-oauth-plus</t>
        </is>
      </c>
      <c r="F8342" t="inlineStr">
        <is>
          <t>&gt;=2.2.1</t>
        </is>
      </c>
      <c r="G8342" t="inlineStr"/>
      <c r="H8342" t="inlineStr"/>
    </row>
    <row r="8343">
      <c r="A8343" t="inlineStr">
        <is>
          <t>django-rest-framework</t>
        </is>
      </c>
      <c r="B8343" t="inlineStr">
        <is>
          <t>73a80564e235e761dd59936b23fa6a973cc346de</t>
        </is>
      </c>
      <c r="C8343" t="inlineStr">
        <is>
          <t>2014-12-11 21:00:19+00:00</t>
        </is>
      </c>
      <c r="D8343" t="inlineStr">
        <is>
          <t>add</t>
        </is>
      </c>
      <c r="E8343" t="inlineStr">
        <is>
          <t>oauth2</t>
        </is>
      </c>
      <c r="F8343" t="inlineStr">
        <is>
          <t>&gt;=1.5.211</t>
        </is>
      </c>
      <c r="G8343" t="inlineStr"/>
      <c r="H8343" t="inlineStr"/>
    </row>
    <row r="8344">
      <c r="A8344" t="inlineStr">
        <is>
          <t>django-rest-framework</t>
        </is>
      </c>
      <c r="B8344" t="inlineStr">
        <is>
          <t>73a80564e235e761dd59936b23fa6a973cc346de</t>
        </is>
      </c>
      <c r="C8344" t="inlineStr">
        <is>
          <t>2014-12-11 21:00:19+00:00</t>
        </is>
      </c>
      <c r="D8344" t="inlineStr">
        <is>
          <t>add</t>
        </is>
      </c>
      <c r="E8344" t="inlineStr">
        <is>
          <t>django-oauth2-provider</t>
        </is>
      </c>
      <c r="F8344" t="inlineStr">
        <is>
          <t>&gt;=0.2.4</t>
        </is>
      </c>
      <c r="G8344" t="inlineStr"/>
      <c r="H8344" t="inlineStr"/>
    </row>
    <row r="8345">
      <c r="A8345" t="inlineStr">
        <is>
          <t>django-rest-framework</t>
        </is>
      </c>
      <c r="B8345" t="inlineStr">
        <is>
          <t>7e921caf4b9079a676735d1e7df09e502da31c37</t>
        </is>
      </c>
      <c r="C8345" t="inlineStr">
        <is>
          <t>2015-01-10 09:39:23+00:00</t>
        </is>
      </c>
      <c r="D8345" t="inlineStr">
        <is>
          <t>add</t>
        </is>
      </c>
      <c r="E8345" t="inlineStr">
        <is>
          <t>wheel</t>
        </is>
      </c>
      <c r="F8345">
        <f>=0.24.0</f>
        <v/>
      </c>
      <c r="G8345" t="inlineStr"/>
      <c r="H8345" t="inlineStr"/>
    </row>
    <row r="8346">
      <c r="A8346" t="inlineStr">
        <is>
          <t>django-rest-framework</t>
        </is>
      </c>
      <c r="B8346" t="inlineStr">
        <is>
          <t>7e921caf4b9079a676735d1e7df09e502da31c37</t>
        </is>
      </c>
      <c r="C8346" t="inlineStr">
        <is>
          <t>2015-01-10 09:39:23+00:00</t>
        </is>
      </c>
      <c r="D8346" t="inlineStr">
        <is>
          <t>add</t>
        </is>
      </c>
      <c r="E8346" t="inlineStr">
        <is>
          <t>mkdocs</t>
        </is>
      </c>
      <c r="F8346">
        <f>=0.11.1</f>
        <v/>
      </c>
      <c r="G8346" t="inlineStr"/>
      <c r="H8346" t="inlineStr"/>
    </row>
    <row r="8347">
      <c r="A8347" t="inlineStr">
        <is>
          <t>django-rest-framework</t>
        </is>
      </c>
      <c r="B8347" t="inlineStr">
        <is>
          <t>cf8a09993fb2b9b3ce66a40e2d9a38c16caa6842</t>
        </is>
      </c>
      <c r="C8347" t="inlineStr">
        <is>
          <t>2015-01-27 22:13:55+00:00</t>
        </is>
      </c>
      <c r="D8347" t="inlineStr">
        <is>
          <t>verchange</t>
        </is>
      </c>
      <c r="E8347" t="inlineStr">
        <is>
          <t>pytest</t>
        </is>
      </c>
      <c r="F8347">
        <f>=2.6.4</f>
        <v/>
      </c>
      <c r="G8347" t="inlineStr">
        <is>
          <t>pytest</t>
        </is>
      </c>
      <c r="H8347">
        <f>=2.5.2</f>
        <v/>
      </c>
    </row>
    <row r="8348">
      <c r="A8348" t="inlineStr">
        <is>
          <t>django-rest-framework</t>
        </is>
      </c>
      <c r="B8348" t="inlineStr">
        <is>
          <t>cf8a09993fb2b9b3ce66a40e2d9a38c16caa6842</t>
        </is>
      </c>
      <c r="C8348" t="inlineStr">
        <is>
          <t>2015-01-27 22:13:55+00:00</t>
        </is>
      </c>
      <c r="D8348" t="inlineStr">
        <is>
          <t>verchange</t>
        </is>
      </c>
      <c r="E8348" t="inlineStr">
        <is>
          <t>pytest-django</t>
        </is>
      </c>
      <c r="F8348">
        <f>=2.8.0</f>
        <v/>
      </c>
      <c r="G8348" t="inlineStr">
        <is>
          <t>pytest-django</t>
        </is>
      </c>
      <c r="H8348">
        <f>=2.6</f>
        <v/>
      </c>
    </row>
    <row r="8349">
      <c r="A8349" t="inlineStr">
        <is>
          <t>django-rest-framework</t>
        </is>
      </c>
      <c r="B8349" t="inlineStr">
        <is>
          <t>cf8a09993fb2b9b3ce66a40e2d9a38c16caa6842</t>
        </is>
      </c>
      <c r="C8349" t="inlineStr">
        <is>
          <t>2015-01-27 22:13:55+00:00</t>
        </is>
      </c>
      <c r="D8349" t="inlineStr">
        <is>
          <t>verchange</t>
        </is>
      </c>
      <c r="E8349" t="inlineStr">
        <is>
          <t>django-filter</t>
        </is>
      </c>
      <c r="F8349" t="inlineStr">
        <is>
          <t>&gt;=0.9.2</t>
        </is>
      </c>
      <c r="G8349" t="inlineStr">
        <is>
          <t>django-filter</t>
        </is>
      </c>
      <c r="H8349" t="inlineStr">
        <is>
          <t>&gt;=0.5.4</t>
        </is>
      </c>
    </row>
    <row r="8350">
      <c r="A8350" t="inlineStr">
        <is>
          <t>django-rest-framework</t>
        </is>
      </c>
      <c r="B8350" t="inlineStr">
        <is>
          <t>637af1fc142af8e16d475c81004b73dbbe0b443b</t>
        </is>
      </c>
      <c r="C8350" t="inlineStr">
        <is>
          <t>2015-02-10 22:53:20+00:00</t>
        </is>
      </c>
      <c r="D8350" t="inlineStr">
        <is>
          <t>add</t>
        </is>
      </c>
      <c r="E8350" t="inlineStr">
        <is>
          <t>twine</t>
        </is>
      </c>
      <c r="F8350">
        <f>=1.4.0</f>
        <v/>
      </c>
      <c r="G8350" t="inlineStr"/>
      <c r="H8350" t="inlineStr"/>
    </row>
    <row r="8351">
      <c r="A8351" t="inlineStr">
        <is>
          <t>django-rest-framework</t>
        </is>
      </c>
      <c r="B8351" t="inlineStr">
        <is>
          <t>c511342047f9eea01335fec0ac9ff7f4c823b696</t>
        </is>
      </c>
      <c r="C8351" t="inlineStr">
        <is>
          <t>2015-03-06 12:02:27+00:00</t>
        </is>
      </c>
      <c r="D8351" t="inlineStr">
        <is>
          <t>rem</t>
        </is>
      </c>
      <c r="E8351" t="inlineStr"/>
      <c r="F8351" t="inlineStr"/>
      <c r="G8351" t="inlineStr">
        <is>
          <t>Django</t>
        </is>
      </c>
      <c r="H8351" t="inlineStr">
        <is>
          <t>&gt;=1.4.11</t>
        </is>
      </c>
    </row>
    <row r="8352">
      <c r="A8352" t="inlineStr">
        <is>
          <t>django-rest-framework</t>
        </is>
      </c>
      <c r="B8352" t="inlineStr">
        <is>
          <t>c511342047f9eea01335fec0ac9ff7f4c823b696</t>
        </is>
      </c>
      <c r="C8352" t="inlineStr">
        <is>
          <t>2015-03-06 12:02:27+00:00</t>
        </is>
      </c>
      <c r="D8352" t="inlineStr">
        <is>
          <t>rem</t>
        </is>
      </c>
      <c r="E8352" t="inlineStr"/>
      <c r="F8352" t="inlineStr"/>
      <c r="G8352" t="inlineStr">
        <is>
          <t>pytest-django</t>
        </is>
      </c>
      <c r="H8352">
        <f>=2.8.0</f>
        <v/>
      </c>
    </row>
    <row r="8353">
      <c r="A8353" t="inlineStr">
        <is>
          <t>django-rest-framework</t>
        </is>
      </c>
      <c r="B8353" t="inlineStr">
        <is>
          <t>c511342047f9eea01335fec0ac9ff7f4c823b696</t>
        </is>
      </c>
      <c r="C8353" t="inlineStr">
        <is>
          <t>2015-03-06 12:02:27+00:00</t>
        </is>
      </c>
      <c r="D8353" t="inlineStr">
        <is>
          <t>rem</t>
        </is>
      </c>
      <c r="E8353" t="inlineStr"/>
      <c r="F8353" t="inlineStr"/>
      <c r="G8353" t="inlineStr">
        <is>
          <t>pytest</t>
        </is>
      </c>
      <c r="H8353">
        <f>=2.6.4</f>
        <v/>
      </c>
    </row>
    <row r="8354">
      <c r="A8354" t="inlineStr">
        <is>
          <t>django-rest-framework</t>
        </is>
      </c>
      <c r="B8354" t="inlineStr">
        <is>
          <t>c511342047f9eea01335fec0ac9ff7f4c823b696</t>
        </is>
      </c>
      <c r="C8354" t="inlineStr">
        <is>
          <t>2015-03-06 12:02:27+00:00</t>
        </is>
      </c>
      <c r="D8354" t="inlineStr">
        <is>
          <t>rem</t>
        </is>
      </c>
      <c r="E8354" t="inlineStr"/>
      <c r="F8354" t="inlineStr"/>
      <c r="G8354" t="inlineStr">
        <is>
          <t>pytest-cov</t>
        </is>
      </c>
      <c r="H8354">
        <f>=1.6</f>
        <v/>
      </c>
    </row>
    <row r="8355">
      <c r="A8355" t="inlineStr">
        <is>
          <t>django-rest-framework</t>
        </is>
      </c>
      <c r="B8355" t="inlineStr">
        <is>
          <t>c511342047f9eea01335fec0ac9ff7f4c823b696</t>
        </is>
      </c>
      <c r="C8355" t="inlineStr">
        <is>
          <t>2015-03-06 12:02:27+00:00</t>
        </is>
      </c>
      <c r="D8355" t="inlineStr">
        <is>
          <t>rem</t>
        </is>
      </c>
      <c r="E8355" t="inlineStr"/>
      <c r="F8355" t="inlineStr"/>
      <c r="G8355" t="inlineStr">
        <is>
          <t>flake8</t>
        </is>
      </c>
      <c r="H8355">
        <f>=2.2.2</f>
        <v/>
      </c>
    </row>
    <row r="8356">
      <c r="A8356" t="inlineStr">
        <is>
          <t>django-rest-framework</t>
        </is>
      </c>
      <c r="B8356" t="inlineStr">
        <is>
          <t>c511342047f9eea01335fec0ac9ff7f4c823b696</t>
        </is>
      </c>
      <c r="C8356" t="inlineStr">
        <is>
          <t>2015-03-06 12:02:27+00:00</t>
        </is>
      </c>
      <c r="D8356" t="inlineStr">
        <is>
          <t>rem</t>
        </is>
      </c>
      <c r="E8356" t="inlineStr"/>
      <c r="F8356" t="inlineStr"/>
      <c r="G8356" t="inlineStr">
        <is>
          <t>markdown</t>
        </is>
      </c>
      <c r="H8356" t="inlineStr">
        <is>
          <t>&gt;=2.1.0</t>
        </is>
      </c>
    </row>
    <row r="8357">
      <c r="A8357" t="inlineStr">
        <is>
          <t>django-rest-framework</t>
        </is>
      </c>
      <c r="B8357" t="inlineStr">
        <is>
          <t>c511342047f9eea01335fec0ac9ff7f4c823b696</t>
        </is>
      </c>
      <c r="C8357" t="inlineStr">
        <is>
          <t>2015-03-06 12:02:27+00:00</t>
        </is>
      </c>
      <c r="D8357" t="inlineStr">
        <is>
          <t>rem</t>
        </is>
      </c>
      <c r="E8357" t="inlineStr"/>
      <c r="F8357" t="inlineStr"/>
      <c r="G8357" t="inlineStr">
        <is>
          <t>PyYAML</t>
        </is>
      </c>
      <c r="H8357" t="inlineStr">
        <is>
          <t>&gt;=3.10</t>
        </is>
      </c>
    </row>
    <row r="8358">
      <c r="A8358" t="inlineStr">
        <is>
          <t>django-rest-framework</t>
        </is>
      </c>
      <c r="B8358" t="inlineStr">
        <is>
          <t>c511342047f9eea01335fec0ac9ff7f4c823b696</t>
        </is>
      </c>
      <c r="C8358" t="inlineStr">
        <is>
          <t>2015-03-06 12:02:27+00:00</t>
        </is>
      </c>
      <c r="D8358" t="inlineStr">
        <is>
          <t>rem</t>
        </is>
      </c>
      <c r="E8358" t="inlineStr"/>
      <c r="F8358" t="inlineStr"/>
      <c r="G8358" t="inlineStr">
        <is>
          <t>defusedxml</t>
        </is>
      </c>
      <c r="H8358" t="inlineStr">
        <is>
          <t>&gt;=0.3</t>
        </is>
      </c>
    </row>
    <row r="8359">
      <c r="A8359" t="inlineStr">
        <is>
          <t>django-rest-framework</t>
        </is>
      </c>
      <c r="B8359" t="inlineStr">
        <is>
          <t>c511342047f9eea01335fec0ac9ff7f4c823b696</t>
        </is>
      </c>
      <c r="C8359" t="inlineStr">
        <is>
          <t>2015-03-06 12:02:27+00:00</t>
        </is>
      </c>
      <c r="D8359" t="inlineStr">
        <is>
          <t>rem</t>
        </is>
      </c>
      <c r="E8359" t="inlineStr"/>
      <c r="F8359" t="inlineStr"/>
      <c r="G8359" t="inlineStr">
        <is>
          <t>django-guardian</t>
        </is>
      </c>
      <c r="H8359">
        <f>=1.2.4</f>
        <v/>
      </c>
    </row>
    <row r="8360">
      <c r="A8360" t="inlineStr">
        <is>
          <t>django-rest-framework</t>
        </is>
      </c>
      <c r="B8360" t="inlineStr">
        <is>
          <t>c511342047f9eea01335fec0ac9ff7f4c823b696</t>
        </is>
      </c>
      <c r="C8360" t="inlineStr">
        <is>
          <t>2015-03-06 12:02:27+00:00</t>
        </is>
      </c>
      <c r="D8360" t="inlineStr">
        <is>
          <t>rem</t>
        </is>
      </c>
      <c r="E8360" t="inlineStr"/>
      <c r="F8360" t="inlineStr"/>
      <c r="G8360" t="inlineStr">
        <is>
          <t>django-filter</t>
        </is>
      </c>
      <c r="H8360" t="inlineStr">
        <is>
          <t>&gt;=0.9.2</t>
        </is>
      </c>
    </row>
    <row r="8361">
      <c r="A8361" t="inlineStr">
        <is>
          <t>django-rest-framework</t>
        </is>
      </c>
      <c r="B8361" t="inlineStr">
        <is>
          <t>c511342047f9eea01335fec0ac9ff7f4c823b696</t>
        </is>
      </c>
      <c r="C8361" t="inlineStr">
        <is>
          <t>2015-03-06 12:02:27+00:00</t>
        </is>
      </c>
      <c r="D8361" t="inlineStr">
        <is>
          <t>rem</t>
        </is>
      </c>
      <c r="E8361" t="inlineStr"/>
      <c r="F8361" t="inlineStr"/>
      <c r="G8361" t="inlineStr">
        <is>
          <t>django-oauth-plus</t>
        </is>
      </c>
      <c r="H8361" t="inlineStr">
        <is>
          <t>&gt;=2.2.1</t>
        </is>
      </c>
    </row>
    <row r="8362">
      <c r="A8362" t="inlineStr">
        <is>
          <t>django-rest-framework</t>
        </is>
      </c>
      <c r="B8362" t="inlineStr">
        <is>
          <t>c511342047f9eea01335fec0ac9ff7f4c823b696</t>
        </is>
      </c>
      <c r="C8362" t="inlineStr">
        <is>
          <t>2015-03-06 12:02:27+00:00</t>
        </is>
      </c>
      <c r="D8362" t="inlineStr">
        <is>
          <t>rem</t>
        </is>
      </c>
      <c r="E8362" t="inlineStr"/>
      <c r="F8362" t="inlineStr"/>
      <c r="G8362" t="inlineStr">
        <is>
          <t>oauth2</t>
        </is>
      </c>
      <c r="H8362" t="inlineStr">
        <is>
          <t>&gt;=1.5.211</t>
        </is>
      </c>
    </row>
    <row r="8363">
      <c r="A8363" t="inlineStr">
        <is>
          <t>django-rest-framework</t>
        </is>
      </c>
      <c r="B8363" t="inlineStr">
        <is>
          <t>c511342047f9eea01335fec0ac9ff7f4c823b696</t>
        </is>
      </c>
      <c r="C8363" t="inlineStr">
        <is>
          <t>2015-03-06 12:02:27+00:00</t>
        </is>
      </c>
      <c r="D8363" t="inlineStr">
        <is>
          <t>rem</t>
        </is>
      </c>
      <c r="E8363" t="inlineStr"/>
      <c r="F8363" t="inlineStr"/>
      <c r="G8363" t="inlineStr">
        <is>
          <t>django-oauth2-provider</t>
        </is>
      </c>
      <c r="H8363" t="inlineStr">
        <is>
          <t>&gt;=0.2.4</t>
        </is>
      </c>
    </row>
    <row r="8364">
      <c r="A8364" t="inlineStr">
        <is>
          <t>django-rest-framework</t>
        </is>
      </c>
      <c r="B8364" t="inlineStr">
        <is>
          <t>c511342047f9eea01335fec0ac9ff7f4c823b696</t>
        </is>
      </c>
      <c r="C8364" t="inlineStr">
        <is>
          <t>2015-03-06 12:02:27+00:00</t>
        </is>
      </c>
      <c r="D8364" t="inlineStr">
        <is>
          <t>rem</t>
        </is>
      </c>
      <c r="E8364" t="inlineStr"/>
      <c r="F8364" t="inlineStr"/>
      <c r="G8364" t="inlineStr">
        <is>
          <t>wheel</t>
        </is>
      </c>
      <c r="H8364">
        <f>=0.24.0</f>
        <v/>
      </c>
    </row>
    <row r="8365">
      <c r="A8365" t="inlineStr">
        <is>
          <t>django-rest-framework</t>
        </is>
      </c>
      <c r="B8365" t="inlineStr">
        <is>
          <t>c511342047f9eea01335fec0ac9ff7f4c823b696</t>
        </is>
      </c>
      <c r="C8365" t="inlineStr">
        <is>
          <t>2015-03-06 12:02:27+00:00</t>
        </is>
      </c>
      <c r="D8365" t="inlineStr">
        <is>
          <t>rem</t>
        </is>
      </c>
      <c r="E8365" t="inlineStr"/>
      <c r="F8365" t="inlineStr"/>
      <c r="G8365" t="inlineStr">
        <is>
          <t>twine</t>
        </is>
      </c>
      <c r="H8365">
        <f>=1.4.0</f>
        <v/>
      </c>
    </row>
    <row r="8366">
      <c r="A8366" t="inlineStr">
        <is>
          <t>django-rest-framework</t>
        </is>
      </c>
      <c r="B8366" t="inlineStr">
        <is>
          <t>c511342047f9eea01335fec0ac9ff7f4c823b696</t>
        </is>
      </c>
      <c r="C8366" t="inlineStr">
        <is>
          <t>2015-03-06 12:02:27+00:00</t>
        </is>
      </c>
      <c r="D8366" t="inlineStr">
        <is>
          <t>rem</t>
        </is>
      </c>
      <c r="E8366" t="inlineStr"/>
      <c r="F8366" t="inlineStr"/>
      <c r="G8366" t="inlineStr">
        <is>
          <t>mkdocs</t>
        </is>
      </c>
      <c r="H8366">
        <f>=0.11.1</f>
        <v/>
      </c>
    </row>
    <row r="8367">
      <c r="A8367" t="inlineStr">
        <is>
          <t>audio_degrader</t>
        </is>
      </c>
      <c r="B8367" t="inlineStr">
        <is>
          <t>945f959d3a06bc1bcf7b3126f07dc740b63f405e</t>
        </is>
      </c>
      <c r="C8367" t="inlineStr">
        <is>
          <t>2021-01-31 01:07:09+00:00</t>
        </is>
      </c>
      <c r="D8367" t="inlineStr">
        <is>
          <t>verchange</t>
        </is>
      </c>
      <c r="E8367" t="inlineStr">
        <is>
          <t>pytest</t>
        </is>
      </c>
      <c r="F8367">
        <f>=6.2.2</f>
        <v/>
      </c>
      <c r="G8367" t="inlineStr">
        <is>
          <t>pytest</t>
        </is>
      </c>
      <c r="H8367">
        <f>=3.6.1</f>
        <v/>
      </c>
    </row>
    <row r="8368">
      <c r="A8368" t="inlineStr">
        <is>
          <t>audio_degrader</t>
        </is>
      </c>
      <c r="B8368" t="inlineStr">
        <is>
          <t>945f959d3a06bc1bcf7b3126f07dc740b63f405e</t>
        </is>
      </c>
      <c r="C8368" t="inlineStr">
        <is>
          <t>2021-01-31 01:07:09+00:00</t>
        </is>
      </c>
      <c r="D8368" t="inlineStr">
        <is>
          <t>add</t>
        </is>
      </c>
      <c r="E8368" t="inlineStr">
        <is>
          <t>scipy</t>
        </is>
      </c>
      <c r="F8368">
        <f>=1.6.0</f>
        <v/>
      </c>
      <c r="G8368" t="inlineStr"/>
      <c r="H8368" t="inlineStr"/>
    </row>
    <row r="8369">
      <c r="A8369" t="inlineStr">
        <is>
          <t>audio_degrader</t>
        </is>
      </c>
      <c r="B8369" t="inlineStr">
        <is>
          <t>945f959d3a06bc1bcf7b3126f07dc740b63f405e</t>
        </is>
      </c>
      <c r="C8369" t="inlineStr">
        <is>
          <t>2021-01-31 01:07:09+00:00</t>
        </is>
      </c>
      <c r="D8369" t="inlineStr">
        <is>
          <t>add</t>
        </is>
      </c>
      <c r="E8369" t="inlineStr">
        <is>
          <t>sox</t>
        </is>
      </c>
      <c r="F8369">
        <f>=1.4.1</f>
        <v/>
      </c>
      <c r="G8369" t="inlineStr"/>
      <c r="H8369" t="inlineStr"/>
    </row>
    <row r="8370">
      <c r="A8370" t="inlineStr">
        <is>
          <t>audio_degrader</t>
        </is>
      </c>
      <c r="B8370" t="inlineStr">
        <is>
          <t>945f959d3a06bc1bcf7b3126f07dc740b63f405e</t>
        </is>
      </c>
      <c r="C8370" t="inlineStr">
        <is>
          <t>2021-01-31 01:07:09+00:00</t>
        </is>
      </c>
      <c r="D8370" t="inlineStr">
        <is>
          <t>add</t>
        </is>
      </c>
      <c r="E8370" t="inlineStr">
        <is>
          <t>SoundFile</t>
        </is>
      </c>
      <c r="F8370">
        <f>=0.10.3.post1</f>
        <v/>
      </c>
      <c r="G8370" t="inlineStr"/>
      <c r="H8370" t="inlineStr"/>
    </row>
    <row r="8371">
      <c r="A8371" t="inlineStr">
        <is>
          <t>audio_degrader</t>
        </is>
      </c>
      <c r="B8371" t="inlineStr">
        <is>
          <t>945f959d3a06bc1bcf7b3126f07dc740b63f405e</t>
        </is>
      </c>
      <c r="C8371" t="inlineStr">
        <is>
          <t>2021-01-31 01:07:09+00:00</t>
        </is>
      </c>
      <c r="D8371" t="inlineStr">
        <is>
          <t>rem</t>
        </is>
      </c>
      <c r="E8371" t="inlineStr"/>
      <c r="F8371" t="inlineStr"/>
      <c r="G8371" t="inlineStr">
        <is>
          <t>librosa</t>
        </is>
      </c>
      <c r="H8371">
        <f>=0.6.2</f>
        <v/>
      </c>
    </row>
    <row r="8372">
      <c r="A8372" t="inlineStr">
        <is>
          <t>audio_degrader</t>
        </is>
      </c>
      <c r="B8372" t="inlineStr">
        <is>
          <t>945f959d3a06bc1bcf7b3126f07dc740b63f405e</t>
        </is>
      </c>
      <c r="C8372" t="inlineStr">
        <is>
          <t>2021-01-31 01:07:09+00:00</t>
        </is>
      </c>
      <c r="D8372" t="inlineStr">
        <is>
          <t>rem</t>
        </is>
      </c>
      <c r="E8372" t="inlineStr"/>
      <c r="F8372" t="inlineStr"/>
      <c r="G8372" t="inlineStr">
        <is>
          <t>flake8</t>
        </is>
      </c>
      <c r="H8372">
        <f>=3.5.0</f>
        <v/>
      </c>
    </row>
    <row r="8373">
      <c r="A8373" t="inlineStr">
        <is>
          <t>audio_degrader</t>
        </is>
      </c>
      <c r="B8373" t="inlineStr">
        <is>
          <t>732530ef67abb93a7c9521cde6d77c3c9c7fa95a</t>
        </is>
      </c>
      <c r="C8373" t="inlineStr">
        <is>
          <t>2021-01-31 01:30:50+00:00</t>
        </is>
      </c>
      <c r="D8373" t="inlineStr">
        <is>
          <t>verchange</t>
        </is>
      </c>
      <c r="E8373" t="inlineStr">
        <is>
          <t>scipy</t>
        </is>
      </c>
      <c r="F8373" t="inlineStr">
        <is>
          <t>&gt;=1.4.1</t>
        </is>
      </c>
      <c r="G8373" t="inlineStr">
        <is>
          <t>scipy</t>
        </is>
      </c>
      <c r="H8373">
        <f>=1.6.0</f>
        <v/>
      </c>
    </row>
    <row r="8374">
      <c r="A8374" t="inlineStr">
        <is>
          <t>audio_degrader</t>
        </is>
      </c>
      <c r="B8374" t="inlineStr">
        <is>
          <t>732530ef67abb93a7c9521cde6d77c3c9c7fa95a</t>
        </is>
      </c>
      <c r="C8374" t="inlineStr">
        <is>
          <t>2021-01-31 01:30:50+00:00</t>
        </is>
      </c>
      <c r="D8374" t="inlineStr">
        <is>
          <t>verchange</t>
        </is>
      </c>
      <c r="E8374" t="inlineStr">
        <is>
          <t>pytest</t>
        </is>
      </c>
      <c r="F8374" t="inlineStr">
        <is>
          <t>&gt;=6.1.2</t>
        </is>
      </c>
      <c r="G8374" t="inlineStr">
        <is>
          <t>pytest</t>
        </is>
      </c>
      <c r="H8374">
        <f>=6.2.2</f>
        <v/>
      </c>
    </row>
    <row r="8375">
      <c r="A8375" t="inlineStr">
        <is>
          <t>os-vif</t>
        </is>
      </c>
      <c r="B8375" t="inlineStr">
        <is>
          <t>c16a74b96223cfb7bf3b6277b8c0b46c18f671fe</t>
        </is>
      </c>
      <c r="C8375" t="inlineStr">
        <is>
          <t>2016-08-09 14:04:10+00:00</t>
        </is>
      </c>
      <c r="D8375" t="inlineStr">
        <is>
          <t>verchange</t>
        </is>
      </c>
      <c r="E8375" t="inlineStr">
        <is>
          <t>six</t>
        </is>
      </c>
      <c r="F8375" t="inlineStr">
        <is>
          <t>&gt;=1.9.0</t>
        </is>
      </c>
      <c r="G8375" t="inlineStr">
        <is>
          <t>six</t>
        </is>
      </c>
      <c r="H8375" t="inlineStr">
        <is>
          <t>&gt;=1.9.0</t>
        </is>
      </c>
    </row>
    <row r="8376">
      <c r="A8376" t="inlineStr">
        <is>
          <t>os-vif</t>
        </is>
      </c>
      <c r="B8376" t="inlineStr">
        <is>
          <t>c16a74b96223cfb7bf3b6277b8c0b46c18f671fe</t>
        </is>
      </c>
      <c r="C8376" t="inlineStr">
        <is>
          <t>2016-08-09 14:04:10+00:00</t>
        </is>
      </c>
      <c r="D8376" t="inlineStr">
        <is>
          <t>verchange</t>
        </is>
      </c>
      <c r="E8376" t="inlineStr">
        <is>
          <t>oslo.config</t>
        </is>
      </c>
      <c r="F8376" t="inlineStr">
        <is>
          <t>&gt;=3.10.0</t>
        </is>
      </c>
      <c r="G8376" t="inlineStr">
        <is>
          <t>oslo.config</t>
        </is>
      </c>
      <c r="H8376" t="inlineStr">
        <is>
          <t>&gt;=3.4.0</t>
        </is>
      </c>
    </row>
    <row r="8377">
      <c r="A8377" t="inlineStr">
        <is>
          <t>os-vif</t>
        </is>
      </c>
      <c r="B8377" t="inlineStr">
        <is>
          <t>c16a74b96223cfb7bf3b6277b8c0b46c18f671fe</t>
        </is>
      </c>
      <c r="C8377" t="inlineStr">
        <is>
          <t>2016-08-09 14:04:10+00:00</t>
        </is>
      </c>
      <c r="D8377" t="inlineStr">
        <is>
          <t>verchange</t>
        </is>
      </c>
      <c r="E8377" t="inlineStr">
        <is>
          <t>oslo.privsep</t>
        </is>
      </c>
      <c r="F8377" t="inlineStr">
        <is>
          <t>&gt;=1.9.0</t>
        </is>
      </c>
      <c r="G8377" t="inlineStr">
        <is>
          <t>oslo.privsep</t>
        </is>
      </c>
      <c r="H8377" t="inlineStr">
        <is>
          <t>&gt;=1.3.0</t>
        </is>
      </c>
    </row>
    <row r="8378">
      <c r="A8378" t="inlineStr">
        <is>
          <t>os-vif</t>
        </is>
      </c>
      <c r="B8378" t="inlineStr">
        <is>
          <t>c16a74b96223cfb7bf3b6277b8c0b46c18f671fe</t>
        </is>
      </c>
      <c r="C8378" t="inlineStr">
        <is>
          <t>2016-08-09 14:04:10+00:00</t>
        </is>
      </c>
      <c r="D8378" t="inlineStr">
        <is>
          <t>verchange</t>
        </is>
      </c>
      <c r="E8378" t="inlineStr">
        <is>
          <t>oslo.versionedobjects</t>
        </is>
      </c>
      <c r="F8378" t="inlineStr">
        <is>
          <t>&gt;=1.9.1</t>
        </is>
      </c>
      <c r="G8378" t="inlineStr">
        <is>
          <t>oslo.versionedobjects</t>
        </is>
      </c>
      <c r="H8378" t="inlineStr">
        <is>
          <t>&gt;=0.13.0</t>
        </is>
      </c>
    </row>
    <row r="8379">
      <c r="A8379" t="inlineStr">
        <is>
          <t>os-vif</t>
        </is>
      </c>
      <c r="B8379" t="inlineStr">
        <is>
          <t>c16a74b96223cfb7bf3b6277b8c0b46c18f671fe</t>
        </is>
      </c>
      <c r="C8379" t="inlineStr">
        <is>
          <t>2016-08-09 14:04:10+00:00</t>
        </is>
      </c>
      <c r="D8379" t="inlineStr">
        <is>
          <t>verchange</t>
        </is>
      </c>
      <c r="E8379" t="inlineStr">
        <is>
          <t>oslo.i18n</t>
        </is>
      </c>
      <c r="F8379" t="inlineStr">
        <is>
          <t>&gt;=2.1.0</t>
        </is>
      </c>
      <c r="G8379" t="inlineStr">
        <is>
          <t>oslo.i18n</t>
        </is>
      </c>
      <c r="H8379" t="inlineStr">
        <is>
          <t>&gt;=1.5.0</t>
        </is>
      </c>
    </row>
    <row r="8380">
      <c r="A8380" t="inlineStr">
        <is>
          <t>os-vif</t>
        </is>
      </c>
      <c r="B8380" t="inlineStr">
        <is>
          <t>c16a74b96223cfb7bf3b6277b8c0b46c18f671fe</t>
        </is>
      </c>
      <c r="C8380" t="inlineStr">
        <is>
          <t>2016-08-09 14:04:10+00:00</t>
        </is>
      </c>
      <c r="D8380" t="inlineStr">
        <is>
          <t>verchange</t>
        </is>
      </c>
      <c r="E8380" t="inlineStr">
        <is>
          <t>pbr</t>
        </is>
      </c>
      <c r="F8380" t="inlineStr">
        <is>
          <t>&gt;=1.6</t>
        </is>
      </c>
      <c r="G8380" t="inlineStr">
        <is>
          <t>pbr</t>
        </is>
      </c>
      <c r="H8380" t="inlineStr">
        <is>
          <t>&gt;=1.6</t>
        </is>
      </c>
    </row>
    <row r="8381">
      <c r="A8381" t="inlineStr">
        <is>
          <t>os-vif</t>
        </is>
      </c>
      <c r="B8381" t="inlineStr">
        <is>
          <t>c16a74b96223cfb7bf3b6277b8c0b46c18f671fe</t>
        </is>
      </c>
      <c r="C8381" t="inlineStr">
        <is>
          <t>2016-08-09 14:04:10+00:00</t>
        </is>
      </c>
      <c r="D8381" t="inlineStr">
        <is>
          <t>verchange</t>
        </is>
      </c>
      <c r="E8381" t="inlineStr">
        <is>
          <t>stevedore</t>
        </is>
      </c>
      <c r="F8381" t="inlineStr">
        <is>
          <t>&gt;=1.10.0</t>
        </is>
      </c>
      <c r="G8381" t="inlineStr">
        <is>
          <t>stevedore</t>
        </is>
      </c>
      <c r="H8381" t="inlineStr">
        <is>
          <t>&gt;=1.5.0</t>
        </is>
      </c>
    </row>
    <row r="8382">
      <c r="A8382" t="inlineStr">
        <is>
          <t>os-vif</t>
        </is>
      </c>
      <c r="B8382" t="inlineStr">
        <is>
          <t>c16a74b96223cfb7bf3b6277b8c0b46c18f671fe</t>
        </is>
      </c>
      <c r="C8382" t="inlineStr">
        <is>
          <t>2016-08-09 14:04:10+00:00</t>
        </is>
      </c>
      <c r="D8382" t="inlineStr">
        <is>
          <t>verchange</t>
        </is>
      </c>
      <c r="E8382" t="inlineStr">
        <is>
          <t>oslo.log</t>
        </is>
      </c>
      <c r="F8382" t="inlineStr">
        <is>
          <t>&gt;=1.14.0</t>
        </is>
      </c>
      <c r="G8382" t="inlineStr">
        <is>
          <t>oslo.log</t>
        </is>
      </c>
      <c r="H8382" t="inlineStr">
        <is>
          <t>&gt;=1.14.0</t>
        </is>
      </c>
    </row>
    <row r="8383">
      <c r="A8383" t="inlineStr">
        <is>
          <t>os-vif</t>
        </is>
      </c>
      <c r="B8383" t="inlineStr">
        <is>
          <t>c16a74b96223cfb7bf3b6277b8c0b46c18f671fe</t>
        </is>
      </c>
      <c r="C8383" t="inlineStr">
        <is>
          <t>2016-08-09 14:04:10+00:00</t>
        </is>
      </c>
      <c r="D8383" t="inlineStr">
        <is>
          <t>verchange</t>
        </is>
      </c>
      <c r="E8383" t="inlineStr">
        <is>
          <t>netaddr</t>
        </is>
      </c>
      <c r="F8383" t="inlineStr">
        <is>
          <t>!=0.7.16;&gt;=0.7.12</t>
        </is>
      </c>
      <c r="G8383" t="inlineStr">
        <is>
          <t>netaddr</t>
        </is>
      </c>
      <c r="H8383" t="inlineStr">
        <is>
          <t>!=0.7.16;&gt;=0.7.12</t>
        </is>
      </c>
    </row>
    <row r="8384">
      <c r="A8384" t="inlineStr">
        <is>
          <t>os-vif</t>
        </is>
      </c>
      <c r="B8384" t="inlineStr">
        <is>
          <t>b088d21b91dbfda0f18b1e4886f6aa01f2c72cbe</t>
        </is>
      </c>
      <c r="C8384" t="inlineStr">
        <is>
          <t>2016-08-30 17:23:24+00:00</t>
        </is>
      </c>
      <c r="D8384" t="inlineStr">
        <is>
          <t>verchange</t>
        </is>
      </c>
      <c r="E8384" t="inlineStr">
        <is>
          <t>stevedore</t>
        </is>
      </c>
      <c r="F8384" t="inlineStr">
        <is>
          <t>&gt;=1.16.0</t>
        </is>
      </c>
      <c r="G8384" t="inlineStr">
        <is>
          <t>stevedore</t>
        </is>
      </c>
      <c r="H8384" t="inlineStr">
        <is>
          <t>&gt;=1.10.0</t>
        </is>
      </c>
    </row>
    <row r="8385">
      <c r="A8385" t="inlineStr">
        <is>
          <t>os-vif</t>
        </is>
      </c>
      <c r="B8385" t="inlineStr">
        <is>
          <t>b088d21b91dbfda0f18b1e4886f6aa01f2c72cbe</t>
        </is>
      </c>
      <c r="C8385" t="inlineStr">
        <is>
          <t>2016-08-30 17:23:24+00:00</t>
        </is>
      </c>
      <c r="D8385" t="inlineStr">
        <is>
          <t>verchange</t>
        </is>
      </c>
      <c r="E8385" t="inlineStr">
        <is>
          <t>oslo.versionedobjects</t>
        </is>
      </c>
      <c r="F8385" t="inlineStr">
        <is>
          <t>&gt;=1.13.0</t>
        </is>
      </c>
      <c r="G8385" t="inlineStr">
        <is>
          <t>oslo.versionedobjects</t>
        </is>
      </c>
      <c r="H8385" t="inlineStr">
        <is>
          <t>&gt;=1.9.1</t>
        </is>
      </c>
    </row>
    <row r="8386">
      <c r="A8386" t="inlineStr">
        <is>
          <t>os-vif</t>
        </is>
      </c>
      <c r="B8386" t="inlineStr">
        <is>
          <t>b088d21b91dbfda0f18b1e4886f6aa01f2c72cbe</t>
        </is>
      </c>
      <c r="C8386" t="inlineStr">
        <is>
          <t>2016-08-30 17:23:24+00:00</t>
        </is>
      </c>
      <c r="D8386" t="inlineStr">
        <is>
          <t>verchange</t>
        </is>
      </c>
      <c r="E8386" t="inlineStr">
        <is>
          <t>oslo.config</t>
        </is>
      </c>
      <c r="F8386" t="inlineStr">
        <is>
          <t>&gt;=3.14.0</t>
        </is>
      </c>
      <c r="G8386" t="inlineStr">
        <is>
          <t>oslo.config</t>
        </is>
      </c>
      <c r="H8386" t="inlineStr">
        <is>
          <t>&gt;=3.10.0</t>
        </is>
      </c>
    </row>
    <row r="8387">
      <c r="A8387" t="inlineStr">
        <is>
          <t>os-vif</t>
        </is>
      </c>
      <c r="B8387" t="inlineStr">
        <is>
          <t>88c21d7d69905308f021c7546609b9c30b761806</t>
        </is>
      </c>
      <c r="C8387" t="inlineStr">
        <is>
          <t>2016-11-01 17:20:27+00:00</t>
        </is>
      </c>
      <c r="D8387" t="inlineStr">
        <is>
          <t>verchange</t>
        </is>
      </c>
      <c r="E8387" t="inlineStr">
        <is>
          <t>oslo.log</t>
        </is>
      </c>
      <c r="F8387" t="inlineStr">
        <is>
          <t>&gt;=3.11.0</t>
        </is>
      </c>
      <c r="G8387" t="inlineStr">
        <is>
          <t>oslo.log</t>
        </is>
      </c>
      <c r="H8387" t="inlineStr">
        <is>
          <t>&gt;=1.14.0</t>
        </is>
      </c>
    </row>
    <row r="8388">
      <c r="A8388" t="inlineStr">
        <is>
          <t>os-vif</t>
        </is>
      </c>
      <c r="B8388" t="inlineStr">
        <is>
          <t>88c21d7d69905308f021c7546609b9c30b761806</t>
        </is>
      </c>
      <c r="C8388" t="inlineStr">
        <is>
          <t>2016-11-01 17:20:27+00:00</t>
        </is>
      </c>
      <c r="D8388" t="inlineStr">
        <is>
          <t>verchange</t>
        </is>
      </c>
      <c r="E8388" t="inlineStr">
        <is>
          <t>netaddr</t>
        </is>
      </c>
      <c r="F8388" t="inlineStr">
        <is>
          <t>!=0.7.16;&gt;=0.7.13</t>
        </is>
      </c>
      <c r="G8388" t="inlineStr">
        <is>
          <t>netaddr</t>
        </is>
      </c>
      <c r="H8388" t="inlineStr">
        <is>
          <t>!=0.7.16;&gt;=0.7.12</t>
        </is>
      </c>
    </row>
    <row r="8389">
      <c r="A8389" t="inlineStr">
        <is>
          <t>os-vif</t>
        </is>
      </c>
      <c r="B8389" t="inlineStr">
        <is>
          <t>88c21d7d69905308f021c7546609b9c30b761806</t>
        </is>
      </c>
      <c r="C8389" t="inlineStr">
        <is>
          <t>2016-11-01 17:20:27+00:00</t>
        </is>
      </c>
      <c r="D8389" t="inlineStr">
        <is>
          <t>add</t>
        </is>
      </c>
      <c r="E8389" t="inlineStr">
        <is>
          <t>oslo.concurrency</t>
        </is>
      </c>
      <c r="F8389" t="inlineStr">
        <is>
          <t>&gt;=3.8.0</t>
        </is>
      </c>
      <c r="G8389" t="inlineStr"/>
      <c r="H8389" t="inlineStr"/>
    </row>
    <row r="8390">
      <c r="A8390" t="inlineStr">
        <is>
          <t>os-vif</t>
        </is>
      </c>
      <c r="B8390" t="inlineStr">
        <is>
          <t>9a14c18c2163f8f90c797150d12e11b2aad8c1ee</t>
        </is>
      </c>
      <c r="C8390" t="inlineStr">
        <is>
          <t>2017-01-10 14:19:12+00:00</t>
        </is>
      </c>
      <c r="D8390" t="inlineStr">
        <is>
          <t>verchange</t>
        </is>
      </c>
      <c r="E8390" t="inlineStr">
        <is>
          <t>stevedore</t>
        </is>
      </c>
      <c r="F8390" t="inlineStr">
        <is>
          <t>&gt;=1.17.1</t>
        </is>
      </c>
      <c r="G8390" t="inlineStr">
        <is>
          <t>stevedore</t>
        </is>
      </c>
      <c r="H8390" t="inlineStr">
        <is>
          <t>&gt;=1.16.0</t>
        </is>
      </c>
    </row>
    <row r="8391">
      <c r="A8391" t="inlineStr">
        <is>
          <t>os-vif</t>
        </is>
      </c>
      <c r="B8391" t="inlineStr">
        <is>
          <t>9a14c18c2163f8f90c797150d12e11b2aad8c1ee</t>
        </is>
      </c>
      <c r="C8391" t="inlineStr">
        <is>
          <t>2017-01-10 14:19:12+00:00</t>
        </is>
      </c>
      <c r="D8391" t="inlineStr">
        <is>
          <t>verchange</t>
        </is>
      </c>
      <c r="E8391" t="inlineStr">
        <is>
          <t>oslo.config</t>
        </is>
      </c>
      <c r="F8391" t="inlineStr">
        <is>
          <t>&gt;=3.14.0;!=3.18.0</t>
        </is>
      </c>
      <c r="G8391" t="inlineStr">
        <is>
          <t>oslo.config</t>
        </is>
      </c>
      <c r="H8391" t="inlineStr">
        <is>
          <t>&gt;=3.14.0</t>
        </is>
      </c>
    </row>
    <row r="8392">
      <c r="A8392" t="inlineStr">
        <is>
          <t>os-vif</t>
        </is>
      </c>
      <c r="B8392" t="inlineStr">
        <is>
          <t>f5f2071fe551c127e9ecafb8a44baf44b9b92d9b</t>
        </is>
      </c>
      <c r="C8392" t="inlineStr">
        <is>
          <t>2017-04-27 23:25:14+00:00</t>
        </is>
      </c>
      <c r="D8392" t="inlineStr">
        <is>
          <t>verchange</t>
        </is>
      </c>
      <c r="E8392" t="inlineStr">
        <is>
          <t>pbr</t>
        </is>
      </c>
      <c r="F8392" t="inlineStr">
        <is>
          <t>&lt;2.0.0;&gt;=1.8</t>
        </is>
      </c>
      <c r="G8392" t="inlineStr">
        <is>
          <t>pbr</t>
        </is>
      </c>
      <c r="H8392" t="inlineStr">
        <is>
          <t>&gt;=1.6</t>
        </is>
      </c>
    </row>
    <row r="8393">
      <c r="A8393" t="inlineStr">
        <is>
          <t>os-vif</t>
        </is>
      </c>
      <c r="B8393" t="inlineStr">
        <is>
          <t>19af4386dec2eca06592c433210232cbab479633</t>
        </is>
      </c>
      <c r="C8393" t="inlineStr">
        <is>
          <t>2017-06-01 01:02:14+00:00</t>
        </is>
      </c>
      <c r="D8393" t="inlineStr">
        <is>
          <t>verchange</t>
        </is>
      </c>
      <c r="E8393" t="inlineStr">
        <is>
          <t>oslo.config</t>
        </is>
      </c>
      <c r="F8393" t="inlineStr">
        <is>
          <t>&gt;=3.22.0</t>
        </is>
      </c>
      <c r="G8393" t="inlineStr">
        <is>
          <t>oslo.config</t>
        </is>
      </c>
      <c r="H8393" t="inlineStr">
        <is>
          <t>&gt;=3.14.0;!=3.18.0</t>
        </is>
      </c>
    </row>
    <row r="8394">
      <c r="A8394" t="inlineStr">
        <is>
          <t>os-vif</t>
        </is>
      </c>
      <c r="B8394" t="inlineStr">
        <is>
          <t>19af4386dec2eca06592c433210232cbab479633</t>
        </is>
      </c>
      <c r="C8394" t="inlineStr">
        <is>
          <t>2017-06-01 01:02:14+00:00</t>
        </is>
      </c>
      <c r="D8394" t="inlineStr">
        <is>
          <t>verchange</t>
        </is>
      </c>
      <c r="E8394" t="inlineStr">
        <is>
          <t>oslo.privsep</t>
        </is>
      </c>
      <c r="F8394" t="inlineStr">
        <is>
          <t>!=1.17.0;&gt;=1.9.0</t>
        </is>
      </c>
      <c r="G8394" t="inlineStr">
        <is>
          <t>oslo.privsep</t>
        </is>
      </c>
      <c r="H8394" t="inlineStr">
        <is>
          <t>&gt;=1.9.0</t>
        </is>
      </c>
    </row>
    <row r="8395">
      <c r="A8395" t="inlineStr">
        <is>
          <t>os-vif</t>
        </is>
      </c>
      <c r="B8395" t="inlineStr">
        <is>
          <t>19af4386dec2eca06592c433210232cbab479633</t>
        </is>
      </c>
      <c r="C8395" t="inlineStr">
        <is>
          <t>2017-06-01 01:02:14+00:00</t>
        </is>
      </c>
      <c r="D8395" t="inlineStr">
        <is>
          <t>verchange</t>
        </is>
      </c>
      <c r="E8395" t="inlineStr">
        <is>
          <t>oslo.versionedobjects</t>
        </is>
      </c>
      <c r="F8395" t="inlineStr">
        <is>
          <t>&gt;=1.17.0</t>
        </is>
      </c>
      <c r="G8395" t="inlineStr">
        <is>
          <t>oslo.versionedobjects</t>
        </is>
      </c>
      <c r="H8395" t="inlineStr">
        <is>
          <t>&gt;=1.13.0</t>
        </is>
      </c>
    </row>
    <row r="8396">
      <c r="A8396" t="inlineStr">
        <is>
          <t>os-vif</t>
        </is>
      </c>
      <c r="B8396" t="inlineStr">
        <is>
          <t>19af4386dec2eca06592c433210232cbab479633</t>
        </is>
      </c>
      <c r="C8396" t="inlineStr">
        <is>
          <t>2017-06-01 01:02:14+00:00</t>
        </is>
      </c>
      <c r="D8396" t="inlineStr">
        <is>
          <t>verchange</t>
        </is>
      </c>
      <c r="E8396" t="inlineStr">
        <is>
          <t>pbr</t>
        </is>
      </c>
      <c r="F8396" t="inlineStr">
        <is>
          <t>&gt;=2.0.0;!=2.1.0</t>
        </is>
      </c>
      <c r="G8396" t="inlineStr">
        <is>
          <t>pbr</t>
        </is>
      </c>
      <c r="H8396" t="inlineStr">
        <is>
          <t>&lt;2.0.0;&gt;=1.8</t>
        </is>
      </c>
    </row>
    <row r="8397">
      <c r="A8397" t="inlineStr">
        <is>
          <t>os-vif</t>
        </is>
      </c>
      <c r="B8397" t="inlineStr">
        <is>
          <t>19af4386dec2eca06592c433210232cbab479633</t>
        </is>
      </c>
      <c r="C8397" t="inlineStr">
        <is>
          <t>2017-06-01 01:02:14+00:00</t>
        </is>
      </c>
      <c r="D8397" t="inlineStr">
        <is>
          <t>verchange</t>
        </is>
      </c>
      <c r="E8397" t="inlineStr">
        <is>
          <t>stevedore</t>
        </is>
      </c>
      <c r="F8397" t="inlineStr">
        <is>
          <t>&gt;=1.20.0</t>
        </is>
      </c>
      <c r="G8397" t="inlineStr">
        <is>
          <t>stevedore</t>
        </is>
      </c>
      <c r="H8397" t="inlineStr">
        <is>
          <t>&gt;=1.17.1</t>
        </is>
      </c>
    </row>
    <row r="8398">
      <c r="A8398" t="inlineStr">
        <is>
          <t>os-vif</t>
        </is>
      </c>
      <c r="B8398" t="inlineStr">
        <is>
          <t>19af4386dec2eca06592c433210232cbab479633</t>
        </is>
      </c>
      <c r="C8398" t="inlineStr">
        <is>
          <t>2017-06-01 01:02:14+00:00</t>
        </is>
      </c>
      <c r="D8398" t="inlineStr">
        <is>
          <t>verchange</t>
        </is>
      </c>
      <c r="E8398" t="inlineStr">
        <is>
          <t>oslo.log</t>
        </is>
      </c>
      <c r="F8398" t="inlineStr">
        <is>
          <t>&gt;=3.22.0</t>
        </is>
      </c>
      <c r="G8398" t="inlineStr">
        <is>
          <t>oslo.log</t>
        </is>
      </c>
      <c r="H8398" t="inlineStr">
        <is>
          <t>&gt;=3.11.0</t>
        </is>
      </c>
    </row>
    <row r="8399">
      <c r="A8399" t="inlineStr">
        <is>
          <t>os-vif</t>
        </is>
      </c>
      <c r="B8399" t="inlineStr">
        <is>
          <t>f4329ffe1805452a790f6116d10164c3658562fa</t>
        </is>
      </c>
      <c r="C8399" t="inlineStr">
        <is>
          <t>2017-07-20 00:14:24+00:00</t>
        </is>
      </c>
      <c r="D8399" t="inlineStr">
        <is>
          <t>verchange</t>
        </is>
      </c>
      <c r="E8399" t="inlineStr">
        <is>
          <t>oslo.config</t>
        </is>
      </c>
      <c r="F8399" t="inlineStr">
        <is>
          <t>!=4.3.0;&gt;=4.0.0;!=4.4.0</t>
        </is>
      </c>
      <c r="G8399" t="inlineStr">
        <is>
          <t>oslo.config</t>
        </is>
      </c>
      <c r="H8399" t="inlineStr">
        <is>
          <t>&gt;=3.22.0</t>
        </is>
      </c>
    </row>
    <row r="8400">
      <c r="A8400" t="inlineStr">
        <is>
          <t>os-vif</t>
        </is>
      </c>
      <c r="B8400" t="inlineStr">
        <is>
          <t>f4329ffe1805452a790f6116d10164c3658562fa</t>
        </is>
      </c>
      <c r="C8400" t="inlineStr">
        <is>
          <t>2017-07-20 00:14:24+00:00</t>
        </is>
      </c>
      <c r="D8400" t="inlineStr">
        <is>
          <t>verchange</t>
        </is>
      </c>
      <c r="E8400" t="inlineStr">
        <is>
          <t>oslo.i18n</t>
        </is>
      </c>
      <c r="F8400" t="inlineStr">
        <is>
          <t>&gt;=2.1.0;!=3.15.2</t>
        </is>
      </c>
      <c r="G8400" t="inlineStr">
        <is>
          <t>oslo.i18n</t>
        </is>
      </c>
      <c r="H8400" t="inlineStr">
        <is>
          <t>&gt;=2.1.0</t>
        </is>
      </c>
    </row>
    <row r="8401">
      <c r="A8401" t="inlineStr">
        <is>
          <t>os-vif</t>
        </is>
      </c>
      <c r="B8401" t="inlineStr">
        <is>
          <t>dff9093ab682d798e6165840cfae234f2a5372f5</t>
        </is>
      </c>
      <c r="C8401" t="inlineStr">
        <is>
          <t>2018-01-11 21:37:37+00:00</t>
        </is>
      </c>
      <c r="D8401" t="inlineStr">
        <is>
          <t>verchange</t>
        </is>
      </c>
      <c r="E8401" t="inlineStr">
        <is>
          <t>six</t>
        </is>
      </c>
      <c r="F8401" t="inlineStr">
        <is>
          <t>&gt;=1.10.0</t>
        </is>
      </c>
      <c r="G8401" t="inlineStr">
        <is>
          <t>six</t>
        </is>
      </c>
      <c r="H8401" t="inlineStr">
        <is>
          <t>&gt;=1.9.0</t>
        </is>
      </c>
    </row>
    <row r="8402">
      <c r="A8402" t="inlineStr">
        <is>
          <t>os-vif</t>
        </is>
      </c>
      <c r="B8402" t="inlineStr">
        <is>
          <t>dff9093ab682d798e6165840cfae234f2a5372f5</t>
        </is>
      </c>
      <c r="C8402" t="inlineStr">
        <is>
          <t>2018-01-11 21:37:37+00:00</t>
        </is>
      </c>
      <c r="D8402" t="inlineStr">
        <is>
          <t>verchange</t>
        </is>
      </c>
      <c r="E8402" t="inlineStr">
        <is>
          <t>oslo.config</t>
        </is>
      </c>
      <c r="F8402" t="inlineStr">
        <is>
          <t>&gt;=5.1.0</t>
        </is>
      </c>
      <c r="G8402" t="inlineStr">
        <is>
          <t>oslo.config</t>
        </is>
      </c>
      <c r="H8402" t="inlineStr">
        <is>
          <t>!=4.3.0;&gt;=4.0.0;!=4.4.0</t>
        </is>
      </c>
    </row>
    <row r="8403">
      <c r="A8403" t="inlineStr">
        <is>
          <t>os-vif</t>
        </is>
      </c>
      <c r="B8403" t="inlineStr">
        <is>
          <t>dff9093ab682d798e6165840cfae234f2a5372f5</t>
        </is>
      </c>
      <c r="C8403" t="inlineStr">
        <is>
          <t>2018-01-11 21:37:37+00:00</t>
        </is>
      </c>
      <c r="D8403" t="inlineStr">
        <is>
          <t>verchange</t>
        </is>
      </c>
      <c r="E8403" t="inlineStr">
        <is>
          <t>oslo.privsep</t>
        </is>
      </c>
      <c r="F8403" t="inlineStr">
        <is>
          <t>&gt;=1.23.0</t>
        </is>
      </c>
      <c r="G8403" t="inlineStr">
        <is>
          <t>oslo.privsep</t>
        </is>
      </c>
      <c r="H8403" t="inlineStr">
        <is>
          <t>!=1.17.0;&gt;=1.9.0</t>
        </is>
      </c>
    </row>
    <row r="8404">
      <c r="A8404" t="inlineStr">
        <is>
          <t>os-vif</t>
        </is>
      </c>
      <c r="B8404" t="inlineStr">
        <is>
          <t>dff9093ab682d798e6165840cfae234f2a5372f5</t>
        </is>
      </c>
      <c r="C8404" t="inlineStr">
        <is>
          <t>2018-01-11 21:37:37+00:00</t>
        </is>
      </c>
      <c r="D8404" t="inlineStr">
        <is>
          <t>verchange</t>
        </is>
      </c>
      <c r="E8404" t="inlineStr">
        <is>
          <t>oslo.versionedobjects</t>
        </is>
      </c>
      <c r="F8404" t="inlineStr">
        <is>
          <t>&gt;=1.28.0</t>
        </is>
      </c>
      <c r="G8404" t="inlineStr">
        <is>
          <t>oslo.versionedobjects</t>
        </is>
      </c>
      <c r="H8404" t="inlineStr">
        <is>
          <t>&gt;=1.17.0</t>
        </is>
      </c>
    </row>
    <row r="8405">
      <c r="A8405" t="inlineStr">
        <is>
          <t>os-vif</t>
        </is>
      </c>
      <c r="B8405" t="inlineStr">
        <is>
          <t>dff9093ab682d798e6165840cfae234f2a5372f5</t>
        </is>
      </c>
      <c r="C8405" t="inlineStr">
        <is>
          <t>2018-01-11 21:37:37+00:00</t>
        </is>
      </c>
      <c r="D8405" t="inlineStr">
        <is>
          <t>verchange</t>
        </is>
      </c>
      <c r="E8405" t="inlineStr">
        <is>
          <t>oslo.i18n</t>
        </is>
      </c>
      <c r="F8405" t="inlineStr">
        <is>
          <t>&gt;=3.15.3</t>
        </is>
      </c>
      <c r="G8405" t="inlineStr">
        <is>
          <t>oslo.i18n</t>
        </is>
      </c>
      <c r="H8405" t="inlineStr">
        <is>
          <t>&gt;=2.1.0;!=3.15.2</t>
        </is>
      </c>
    </row>
    <row r="8406">
      <c r="A8406" t="inlineStr">
        <is>
          <t>os-vif</t>
        </is>
      </c>
      <c r="B8406" t="inlineStr">
        <is>
          <t>dff9093ab682d798e6165840cfae234f2a5372f5</t>
        </is>
      </c>
      <c r="C8406" t="inlineStr">
        <is>
          <t>2018-01-11 21:37:37+00:00</t>
        </is>
      </c>
      <c r="D8406" t="inlineStr">
        <is>
          <t>verchange</t>
        </is>
      </c>
      <c r="E8406" t="inlineStr">
        <is>
          <t>oslo.concurrency</t>
        </is>
      </c>
      <c r="F8406" t="inlineStr">
        <is>
          <t>&gt;=3.20.0</t>
        </is>
      </c>
      <c r="G8406" t="inlineStr">
        <is>
          <t>oslo.concurrency</t>
        </is>
      </c>
      <c r="H8406" t="inlineStr">
        <is>
          <t>&gt;=3.8.0</t>
        </is>
      </c>
    </row>
    <row r="8407">
      <c r="A8407" t="inlineStr">
        <is>
          <t>os-vif</t>
        </is>
      </c>
      <c r="B8407" t="inlineStr">
        <is>
          <t>dff9093ab682d798e6165840cfae234f2a5372f5</t>
        </is>
      </c>
      <c r="C8407" t="inlineStr">
        <is>
          <t>2018-01-11 21:37:37+00:00</t>
        </is>
      </c>
      <c r="D8407" t="inlineStr">
        <is>
          <t>verchange</t>
        </is>
      </c>
      <c r="E8407" t="inlineStr">
        <is>
          <t>oslo.log</t>
        </is>
      </c>
      <c r="F8407" t="inlineStr">
        <is>
          <t>&gt;=3.30.0</t>
        </is>
      </c>
      <c r="G8407" t="inlineStr">
        <is>
          <t>oslo.log</t>
        </is>
      </c>
      <c r="H8407" t="inlineStr">
        <is>
          <t>&gt;=3.22.0</t>
        </is>
      </c>
    </row>
    <row r="8408">
      <c r="A8408" t="inlineStr">
        <is>
          <t>os-vif</t>
        </is>
      </c>
      <c r="B8408" t="inlineStr">
        <is>
          <t>dff9093ab682d798e6165840cfae234f2a5372f5</t>
        </is>
      </c>
      <c r="C8408" t="inlineStr">
        <is>
          <t>2018-01-11 21:37:37+00:00</t>
        </is>
      </c>
      <c r="D8408" t="inlineStr">
        <is>
          <t>verchange</t>
        </is>
      </c>
      <c r="E8408" t="inlineStr">
        <is>
          <t>netaddr</t>
        </is>
      </c>
      <c r="F8408" t="inlineStr">
        <is>
          <t>&gt;=0.7.18</t>
        </is>
      </c>
      <c r="G8408" t="inlineStr">
        <is>
          <t>netaddr</t>
        </is>
      </c>
      <c r="H8408" t="inlineStr">
        <is>
          <t>!=0.7.16;&gt;=0.7.13</t>
        </is>
      </c>
    </row>
    <row r="8409">
      <c r="A8409" t="inlineStr">
        <is>
          <t>os-vif</t>
        </is>
      </c>
      <c r="B8409" t="inlineStr">
        <is>
          <t>dff9093ab682d798e6165840cfae234f2a5372f5</t>
        </is>
      </c>
      <c r="C8409" t="inlineStr">
        <is>
          <t>2018-01-11 21:37:37+00:00</t>
        </is>
      </c>
      <c r="D8409" t="inlineStr">
        <is>
          <t>add</t>
        </is>
      </c>
      <c r="E8409" t="inlineStr">
        <is>
          <t>pyroute2</t>
        </is>
      </c>
      <c r="F8409" t="inlineStr">
        <is>
          <t>&gt;=0.4.21</t>
        </is>
      </c>
      <c r="G8409" t="inlineStr"/>
      <c r="H8409" t="inlineStr"/>
    </row>
    <row r="8410">
      <c r="A8410" t="inlineStr">
        <is>
          <t>os-vif</t>
        </is>
      </c>
      <c r="B8410" t="inlineStr">
        <is>
          <t>c5fda08d4010f91487d1336852ec94b275fdbd8d</t>
        </is>
      </c>
      <c r="C8410" t="inlineStr">
        <is>
          <t>2018-10-31 16:23:47+00:00</t>
        </is>
      </c>
      <c r="D8410" t="inlineStr">
        <is>
          <t>verchange</t>
        </is>
      </c>
      <c r="E8410" t="inlineStr">
        <is>
          <t>pyroute2</t>
        </is>
      </c>
      <c r="F8410" t="inlineStr">
        <is>
          <t>&gt;=0.5.2</t>
        </is>
      </c>
      <c r="G8410" t="inlineStr">
        <is>
          <t>pyroute2</t>
        </is>
      </c>
      <c r="H8410" t="inlineStr">
        <is>
          <t>&gt;=0.4.21</t>
        </is>
      </c>
    </row>
    <row r="8411">
      <c r="A8411" t="inlineStr">
        <is>
          <t>os-vif</t>
        </is>
      </c>
      <c r="B8411" t="inlineStr">
        <is>
          <t>c5fda08d4010f91487d1336852ec94b275fdbd8d</t>
        </is>
      </c>
      <c r="C8411" t="inlineStr">
        <is>
          <t>2018-10-31 16:23:47+00:00</t>
        </is>
      </c>
      <c r="D8411" t="inlineStr">
        <is>
          <t>add</t>
        </is>
      </c>
      <c r="E8411" t="inlineStr">
        <is>
          <t>ovsdbapp</t>
        </is>
      </c>
      <c r="F8411" t="inlineStr">
        <is>
          <t>&gt;=0.12.1</t>
        </is>
      </c>
      <c r="G8411" t="inlineStr"/>
      <c r="H8411" t="inlineStr"/>
    </row>
    <row r="8412">
      <c r="A8412" t="inlineStr">
        <is>
          <t>os-vif</t>
        </is>
      </c>
      <c r="B8412" t="inlineStr">
        <is>
          <t>192d6fd1149e56bd14f9e0f9fab54c056ab02373</t>
        </is>
      </c>
      <c r="C8412" t="inlineStr">
        <is>
          <t>2019-01-23 15:53:13+00:00</t>
        </is>
      </c>
      <c r="D8412" t="inlineStr">
        <is>
          <t>add</t>
        </is>
      </c>
      <c r="E8412" t="inlineStr">
        <is>
          <t>debtcollector</t>
        </is>
      </c>
      <c r="F8412" t="inlineStr">
        <is>
          <t>&gt;=1.19.0</t>
        </is>
      </c>
      <c r="G8412" t="inlineStr"/>
      <c r="H8412" t="inlineStr"/>
    </row>
    <row r="8413">
      <c r="A8413" t="inlineStr">
        <is>
          <t>os-vif</t>
        </is>
      </c>
      <c r="B8413" t="inlineStr">
        <is>
          <t>989f5a7d92b2459444e6956facb332f19e7c6537</t>
        </is>
      </c>
      <c r="C8413" t="inlineStr">
        <is>
          <t>2020-06-22 11:53:14+00:00</t>
        </is>
      </c>
      <c r="D8413" t="inlineStr">
        <is>
          <t>rem</t>
        </is>
      </c>
      <c r="E8413" t="inlineStr"/>
      <c r="F8413" t="inlineStr"/>
      <c r="G8413" t="inlineStr">
        <is>
          <t>six</t>
        </is>
      </c>
      <c r="H8413" t="inlineStr">
        <is>
          <t>&gt;=1.10.0</t>
        </is>
      </c>
    </row>
    <row r="8414">
      <c r="A8414" t="inlineStr">
        <is>
          <t>nsfw_model</t>
        </is>
      </c>
      <c r="B8414" t="inlineStr">
        <is>
          <t>1e7da368ec7da244b6f078ac565d5f5a560f07c8</t>
        </is>
      </c>
      <c r="C8414" t="inlineStr">
        <is>
          <t>2020-05-15 21:31:26+00:00</t>
        </is>
      </c>
      <c r="D8414" t="inlineStr">
        <is>
          <t>verchange</t>
        </is>
      </c>
      <c r="E8414" t="inlineStr">
        <is>
          <t>tensorflow-hub</t>
        </is>
      </c>
      <c r="F8414">
        <f>=0.7.0</f>
        <v/>
      </c>
      <c r="G8414" t="inlineStr">
        <is>
          <t>tensorflow-hub</t>
        </is>
      </c>
      <c r="H8414">
        <f>=0.7.0</f>
        <v/>
      </c>
    </row>
    <row r="8415">
      <c r="A8415" t="inlineStr">
        <is>
          <t>nsfw_model</t>
        </is>
      </c>
      <c r="B8415" t="inlineStr">
        <is>
          <t>1e7da368ec7da244b6f078ac565d5f5a560f07c8</t>
        </is>
      </c>
      <c r="C8415" t="inlineStr">
        <is>
          <t>2020-05-15 21:31:26+00:00</t>
        </is>
      </c>
      <c r="D8415" t="inlineStr">
        <is>
          <t>verchange</t>
        </is>
      </c>
      <c r="E8415" t="inlineStr">
        <is>
          <t>tensorflow</t>
        </is>
      </c>
      <c r="F8415" t="inlineStr">
        <is>
          <t>&gt;=2.1.0</t>
        </is>
      </c>
      <c r="G8415" t="inlineStr">
        <is>
          <t>tensorflow</t>
        </is>
      </c>
      <c r="H8415">
        <f>=2.1.0</f>
        <v/>
      </c>
    </row>
    <row r="8416">
      <c r="A8416" t="inlineStr">
        <is>
          <t>nsfw_model</t>
        </is>
      </c>
      <c r="B8416" t="inlineStr">
        <is>
          <t>1e7da368ec7da244b6f078ac565d5f5a560f07c8</t>
        </is>
      </c>
      <c r="C8416" t="inlineStr">
        <is>
          <t>2020-05-15 21:31:26+00:00</t>
        </is>
      </c>
      <c r="D8416" t="inlineStr">
        <is>
          <t>add</t>
        </is>
      </c>
      <c r="E8416" t="inlineStr">
        <is>
          <t>pillow</t>
        </is>
      </c>
      <c r="F8416" t="inlineStr"/>
      <c r="G8416" t="inlineStr"/>
      <c r="H8416" t="inlineStr"/>
    </row>
    <row r="8417">
      <c r="A8417" t="inlineStr">
        <is>
          <t>cifar2png</t>
        </is>
      </c>
      <c r="B8417" t="inlineStr">
        <is>
          <t>1c9420a44d600517d0f03ced757acd2325a74a8f</t>
        </is>
      </c>
      <c r="C8417" t="inlineStr">
        <is>
          <t>2018-08-18 05:23:00+00:00</t>
        </is>
      </c>
      <c r="D8417" t="inlineStr">
        <is>
          <t>verchange</t>
        </is>
      </c>
      <c r="E8417" t="inlineStr">
        <is>
          <t>requests</t>
        </is>
      </c>
      <c r="F8417">
        <f>=2.19.1</f>
        <v/>
      </c>
      <c r="G8417" t="inlineStr">
        <is>
          <t>requests</t>
        </is>
      </c>
      <c r="H8417">
        <f>=2.19.0</f>
        <v/>
      </c>
    </row>
    <row r="8418">
      <c r="A8418" t="inlineStr">
        <is>
          <t>cifar2png</t>
        </is>
      </c>
      <c r="B8418" t="inlineStr">
        <is>
          <t>1c9420a44d600517d0f03ced757acd2325a74a8f</t>
        </is>
      </c>
      <c r="C8418" t="inlineStr">
        <is>
          <t>2018-08-18 05:23:00+00:00</t>
        </is>
      </c>
      <c r="D8418" t="inlineStr">
        <is>
          <t>verchange</t>
        </is>
      </c>
      <c r="E8418" t="inlineStr">
        <is>
          <t>Pillow</t>
        </is>
      </c>
      <c r="F8418">
        <f>=5.2.0</f>
        <v/>
      </c>
      <c r="G8418" t="inlineStr">
        <is>
          <t>Pillow</t>
        </is>
      </c>
      <c r="H8418">
        <f>=5.1.0</f>
        <v/>
      </c>
    </row>
    <row r="8419">
      <c r="A8419" t="inlineStr">
        <is>
          <t>cifar2png</t>
        </is>
      </c>
      <c r="B8419" t="inlineStr">
        <is>
          <t>1c9420a44d600517d0f03ced757acd2325a74a8f</t>
        </is>
      </c>
      <c r="C8419" t="inlineStr">
        <is>
          <t>2018-08-18 05:23:00+00:00</t>
        </is>
      </c>
      <c r="D8419" t="inlineStr">
        <is>
          <t>verchange</t>
        </is>
      </c>
      <c r="E8419" t="inlineStr">
        <is>
          <t>numpy</t>
        </is>
      </c>
      <c r="F8419">
        <f>=1.15.0</f>
        <v/>
      </c>
      <c r="G8419" t="inlineStr">
        <is>
          <t>numpy</t>
        </is>
      </c>
      <c r="H8419">
        <f>=1.14.5</f>
        <v/>
      </c>
    </row>
    <row r="8420">
      <c r="A8420" t="inlineStr">
        <is>
          <t>cifar2png</t>
        </is>
      </c>
      <c r="B8420" t="inlineStr">
        <is>
          <t>1c9420a44d600517d0f03ced757acd2325a74a8f</t>
        </is>
      </c>
      <c r="C8420" t="inlineStr">
        <is>
          <t>2018-08-18 05:23:00+00:00</t>
        </is>
      </c>
      <c r="D8420" t="inlineStr">
        <is>
          <t>verchange</t>
        </is>
      </c>
      <c r="E8420" t="inlineStr">
        <is>
          <t>tqdm</t>
        </is>
      </c>
      <c r="F8420">
        <f>=4.24.0</f>
        <v/>
      </c>
      <c r="G8420" t="inlineStr">
        <is>
          <t>tqdm</t>
        </is>
      </c>
      <c r="H8420">
        <f>=4.23.4</f>
        <v/>
      </c>
    </row>
    <row r="8421">
      <c r="A8421" t="inlineStr">
        <is>
          <t>cifar2png</t>
        </is>
      </c>
      <c r="B8421" t="inlineStr">
        <is>
          <t>141fb36a1b42d6590a87fbab9f5b35be8f91789b</t>
        </is>
      </c>
      <c r="C8421" t="inlineStr">
        <is>
          <t>2019-11-14 12:51:27+00:00</t>
        </is>
      </c>
      <c r="D8421" t="inlineStr">
        <is>
          <t>verchange</t>
        </is>
      </c>
      <c r="E8421" t="inlineStr">
        <is>
          <t>six</t>
        </is>
      </c>
      <c r="F8421">
        <f>=1.13.0</f>
        <v/>
      </c>
      <c r="G8421" t="inlineStr">
        <is>
          <t>six</t>
        </is>
      </c>
      <c r="H8421">
        <f>=1.11.0</f>
        <v/>
      </c>
    </row>
    <row r="8422">
      <c r="A8422" t="inlineStr">
        <is>
          <t>cifar2png</t>
        </is>
      </c>
      <c r="B8422" t="inlineStr">
        <is>
          <t>141fb36a1b42d6590a87fbab9f5b35be8f91789b</t>
        </is>
      </c>
      <c r="C8422" t="inlineStr">
        <is>
          <t>2019-11-14 12:51:27+00:00</t>
        </is>
      </c>
      <c r="D8422" t="inlineStr">
        <is>
          <t>verchange</t>
        </is>
      </c>
      <c r="E8422" t="inlineStr">
        <is>
          <t>numpy</t>
        </is>
      </c>
      <c r="F8422">
        <f>=1.17.4</f>
        <v/>
      </c>
      <c r="G8422" t="inlineStr">
        <is>
          <t>numpy</t>
        </is>
      </c>
      <c r="H8422">
        <f>=1.15.0</f>
        <v/>
      </c>
    </row>
    <row r="8423">
      <c r="A8423" t="inlineStr">
        <is>
          <t>cifar2png</t>
        </is>
      </c>
      <c r="B8423" t="inlineStr">
        <is>
          <t>141fb36a1b42d6590a87fbab9f5b35be8f91789b</t>
        </is>
      </c>
      <c r="C8423" t="inlineStr">
        <is>
          <t>2019-11-14 12:51:27+00:00</t>
        </is>
      </c>
      <c r="D8423" t="inlineStr">
        <is>
          <t>verchange</t>
        </is>
      </c>
      <c r="E8423" t="inlineStr">
        <is>
          <t>requests</t>
        </is>
      </c>
      <c r="F8423">
        <f>=2.22.0</f>
        <v/>
      </c>
      <c r="G8423" t="inlineStr">
        <is>
          <t>requests</t>
        </is>
      </c>
      <c r="H8423">
        <f>=2.19.1</f>
        <v/>
      </c>
    </row>
    <row r="8424">
      <c r="A8424" t="inlineStr">
        <is>
          <t>cifar2png</t>
        </is>
      </c>
      <c r="B8424" t="inlineStr">
        <is>
          <t>141fb36a1b42d6590a87fbab9f5b35be8f91789b</t>
        </is>
      </c>
      <c r="C8424" t="inlineStr">
        <is>
          <t>2019-11-14 12:51:27+00:00</t>
        </is>
      </c>
      <c r="D8424" t="inlineStr">
        <is>
          <t>verchange</t>
        </is>
      </c>
      <c r="E8424" t="inlineStr">
        <is>
          <t>Pillow</t>
        </is>
      </c>
      <c r="F8424">
        <f>=6.2.1</f>
        <v/>
      </c>
      <c r="G8424" t="inlineStr">
        <is>
          <t>Pillow</t>
        </is>
      </c>
      <c r="H8424">
        <f>=5.2.0</f>
        <v/>
      </c>
    </row>
    <row r="8425">
      <c r="A8425" t="inlineStr">
        <is>
          <t>cifar2png</t>
        </is>
      </c>
      <c r="B8425" t="inlineStr">
        <is>
          <t>141fb36a1b42d6590a87fbab9f5b35be8f91789b</t>
        </is>
      </c>
      <c r="C8425" t="inlineStr">
        <is>
          <t>2019-11-14 12:51:27+00:00</t>
        </is>
      </c>
      <c r="D8425" t="inlineStr">
        <is>
          <t>verchange</t>
        </is>
      </c>
      <c r="E8425" t="inlineStr">
        <is>
          <t>tqdm</t>
        </is>
      </c>
      <c r="F8425">
        <f>=4.38.0</f>
        <v/>
      </c>
      <c r="G8425" t="inlineStr">
        <is>
          <t>tqdm</t>
        </is>
      </c>
      <c r="H8425">
        <f>=4.24.0</f>
        <v/>
      </c>
    </row>
    <row r="8426">
      <c r="A8426" t="inlineStr">
        <is>
          <t>docker-registry-driver-swift</t>
        </is>
      </c>
      <c r="B8426" t="inlineStr">
        <is>
          <t>ffef333f322dfbc5fd1009ae3dcd1f3920e7fc78</t>
        </is>
      </c>
      <c r="C8426" t="inlineStr">
        <is>
          <t>2014-07-26 19:41:17+00:00</t>
        </is>
      </c>
      <c r="D8426" t="inlineStr">
        <is>
          <t>verchange</t>
        </is>
      </c>
      <c r="E8426" t="inlineStr">
        <is>
          <t>python-swiftclient</t>
        </is>
      </c>
      <c r="F8426">
        <f>=2.2.0</f>
        <v/>
      </c>
      <c r="G8426" t="inlineStr">
        <is>
          <t>python-swiftclient</t>
        </is>
      </c>
      <c r="H8426" t="inlineStr">
        <is>
          <t>&gt;=2.0</t>
        </is>
      </c>
    </row>
    <row r="8427">
      <c r="A8427" t="inlineStr">
        <is>
          <t>docker-registry-driver-swift</t>
        </is>
      </c>
      <c r="B8427" t="inlineStr">
        <is>
          <t>ffef333f322dfbc5fd1009ae3dcd1f3920e7fc78</t>
        </is>
      </c>
      <c r="C8427" t="inlineStr">
        <is>
          <t>2014-07-26 19:41:17+00:00</t>
        </is>
      </c>
      <c r="D8427" t="inlineStr">
        <is>
          <t>add</t>
        </is>
      </c>
      <c r="E8427" t="inlineStr">
        <is>
          <t>python-keystoneclient</t>
        </is>
      </c>
      <c r="F8427">
        <f>=0.10.0</f>
        <v/>
      </c>
      <c r="G8427" t="inlineStr"/>
      <c r="H8427" t="inlineStr"/>
    </row>
    <row r="8428">
      <c r="A8428" t="inlineStr">
        <is>
          <t>docker-registry-driver-swift</t>
        </is>
      </c>
      <c r="B8428" t="inlineStr">
        <is>
          <t>72692e2a3c3c63ba7d271f1f2295cde54c4cd738</t>
        </is>
      </c>
      <c r="C8428" t="inlineStr">
        <is>
          <t>2014-08-27 03:20:21+00:00</t>
        </is>
      </c>
      <c r="D8428" t="inlineStr">
        <is>
          <t>verchange</t>
        </is>
      </c>
      <c r="E8428" t="inlineStr">
        <is>
          <t>docker-registry-core</t>
        </is>
      </c>
      <c r="F8428" t="inlineStr">
        <is>
          <t>&gt;=2;&lt;3</t>
        </is>
      </c>
      <c r="G8428" t="inlineStr">
        <is>
          <t>docker-registry-core</t>
        </is>
      </c>
      <c r="H8428" t="inlineStr">
        <is>
          <t>&lt;2;&gt;=1</t>
        </is>
      </c>
    </row>
    <row r="8429">
      <c r="A8429" t="inlineStr">
        <is>
          <t>django-music-publisher</t>
        </is>
      </c>
      <c r="B8429" t="inlineStr">
        <is>
          <t>4db3e6ee51b11e548d5e6a2632add64d63909fb9</t>
        </is>
      </c>
      <c r="C8429" t="inlineStr">
        <is>
          <t>2018-10-24 17:20:00+00:00</t>
        </is>
      </c>
      <c r="D8429" t="inlineStr">
        <is>
          <t>add</t>
        </is>
      </c>
      <c r="E8429" t="inlineStr">
        <is>
          <t>dj_database_url</t>
        </is>
      </c>
      <c r="F8429" t="inlineStr"/>
      <c r="G8429" t="inlineStr"/>
      <c r="H8429" t="inlineStr"/>
    </row>
    <row r="8430">
      <c r="A8430" t="inlineStr">
        <is>
          <t>django-music-publisher</t>
        </is>
      </c>
      <c r="B8430" t="inlineStr">
        <is>
          <t>4db3e6ee51b11e548d5e6a2632add64d63909fb9</t>
        </is>
      </c>
      <c r="C8430" t="inlineStr">
        <is>
          <t>2018-10-24 17:20:00+00:00</t>
        </is>
      </c>
      <c r="D8430" t="inlineStr">
        <is>
          <t>add</t>
        </is>
      </c>
      <c r="E8430" t="inlineStr">
        <is>
          <t>psycopg2</t>
        </is>
      </c>
      <c r="F8430" t="inlineStr"/>
      <c r="G8430" t="inlineStr"/>
      <c r="H8430" t="inlineStr"/>
    </row>
    <row r="8431">
      <c r="A8431" t="inlineStr">
        <is>
          <t>django-music-publisher</t>
        </is>
      </c>
      <c r="B8431" t="inlineStr">
        <is>
          <t>4db3e6ee51b11e548d5e6a2632add64d63909fb9</t>
        </is>
      </c>
      <c r="C8431" t="inlineStr">
        <is>
          <t>2018-10-24 17:20:00+00:00</t>
        </is>
      </c>
      <c r="D8431" t="inlineStr">
        <is>
          <t>add</t>
        </is>
      </c>
      <c r="E8431" t="inlineStr">
        <is>
          <t>waitress</t>
        </is>
      </c>
      <c r="F8431" t="inlineStr"/>
      <c r="G8431" t="inlineStr"/>
      <c r="H8431" t="inlineStr"/>
    </row>
    <row r="8432">
      <c r="A8432" t="inlineStr">
        <is>
          <t>django-music-publisher</t>
        </is>
      </c>
      <c r="B8432" t="inlineStr">
        <is>
          <t>4db3e6ee51b11e548d5e6a2632add64d63909fb9</t>
        </is>
      </c>
      <c r="C8432" t="inlineStr">
        <is>
          <t>2018-10-24 17:20:00+00:00</t>
        </is>
      </c>
      <c r="D8432" t="inlineStr">
        <is>
          <t>add</t>
        </is>
      </c>
      <c r="E8432" t="inlineStr">
        <is>
          <t>whitenoise</t>
        </is>
      </c>
      <c r="F8432" t="inlineStr"/>
      <c r="G8432" t="inlineStr"/>
      <c r="H8432" t="inlineStr"/>
    </row>
    <row r="8433">
      <c r="A8433" t="inlineStr">
        <is>
          <t>django-music-publisher</t>
        </is>
      </c>
      <c r="B8433" t="inlineStr">
        <is>
          <t>415724e0e75e57943daff7a83947d7deb587a9fd</t>
        </is>
      </c>
      <c r="C8433" t="inlineStr">
        <is>
          <t>2018-11-01 21:10:56+00:00</t>
        </is>
      </c>
      <c r="D8433" t="inlineStr">
        <is>
          <t>verchange</t>
        </is>
      </c>
      <c r="E8433" t="inlineStr">
        <is>
          <t>requests</t>
        </is>
      </c>
      <c r="F8433">
        <f>=2.20.0</f>
        <v/>
      </c>
      <c r="G8433" t="inlineStr">
        <is>
          <t>requests</t>
        </is>
      </c>
      <c r="H8433">
        <f>=2.19.1</f>
        <v/>
      </c>
    </row>
    <row r="8434">
      <c r="A8434" t="inlineStr">
        <is>
          <t>django-music-publisher</t>
        </is>
      </c>
      <c r="B8434" t="inlineStr">
        <is>
          <t>8065ed8b566a25befb020a7b4173e328f3a9cce8</t>
        </is>
      </c>
      <c r="C8434" t="inlineStr">
        <is>
          <t>2019-07-21 10:20:57+00:00</t>
        </is>
      </c>
      <c r="D8434" t="inlineStr">
        <is>
          <t>verchange</t>
        </is>
      </c>
      <c r="E8434" t="inlineStr">
        <is>
          <t>pytz</t>
        </is>
      </c>
      <c r="F8434" t="inlineStr"/>
      <c r="G8434" t="inlineStr">
        <is>
          <t>pytz</t>
        </is>
      </c>
      <c r="H8434">
        <f>=2018.5</f>
        <v/>
      </c>
    </row>
    <row r="8435">
      <c r="A8435" t="inlineStr">
        <is>
          <t>django-music-publisher</t>
        </is>
      </c>
      <c r="B8435" t="inlineStr">
        <is>
          <t>8065ed8b566a25befb020a7b4173e328f3a9cce8</t>
        </is>
      </c>
      <c r="C8435" t="inlineStr">
        <is>
          <t>2019-07-21 10:20:57+00:00</t>
        </is>
      </c>
      <c r="D8435" t="inlineStr">
        <is>
          <t>verchange</t>
        </is>
      </c>
      <c r="E8435" t="inlineStr">
        <is>
          <t>urllib3</t>
        </is>
      </c>
      <c r="F8435" t="inlineStr"/>
      <c r="G8435" t="inlineStr">
        <is>
          <t>urllib3</t>
        </is>
      </c>
      <c r="H8435">
        <f>=1.23</f>
        <v/>
      </c>
    </row>
    <row r="8436">
      <c r="A8436" t="inlineStr">
        <is>
          <t>django-music-publisher</t>
        </is>
      </c>
      <c r="B8436" t="inlineStr">
        <is>
          <t>8065ed8b566a25befb020a7b4173e328f3a9cce8</t>
        </is>
      </c>
      <c r="C8436" t="inlineStr">
        <is>
          <t>2019-07-21 10:20:57+00:00</t>
        </is>
      </c>
      <c r="D8436" t="inlineStr">
        <is>
          <t>verchange</t>
        </is>
      </c>
      <c r="E8436" t="inlineStr">
        <is>
          <t>coverage</t>
        </is>
      </c>
      <c r="F8436" t="inlineStr"/>
      <c r="G8436" t="inlineStr">
        <is>
          <t>coverage</t>
        </is>
      </c>
      <c r="H8436">
        <f>=4.5.1</f>
        <v/>
      </c>
    </row>
    <row r="8437">
      <c r="A8437" t="inlineStr">
        <is>
          <t>django-music-publisher</t>
        </is>
      </c>
      <c r="B8437" t="inlineStr">
        <is>
          <t>8065ed8b566a25befb020a7b4173e328f3a9cce8</t>
        </is>
      </c>
      <c r="C8437" t="inlineStr">
        <is>
          <t>2019-07-21 10:20:57+00:00</t>
        </is>
      </c>
      <c r="D8437" t="inlineStr">
        <is>
          <t>verchange</t>
        </is>
      </c>
      <c r="E8437" t="inlineStr">
        <is>
          <t>coveralls</t>
        </is>
      </c>
      <c r="F8437" t="inlineStr"/>
      <c r="G8437" t="inlineStr">
        <is>
          <t>coveralls</t>
        </is>
      </c>
      <c r="H8437">
        <f>=1.3.0</f>
        <v/>
      </c>
    </row>
    <row r="8438">
      <c r="A8438" t="inlineStr">
        <is>
          <t>django-music-publisher</t>
        </is>
      </c>
      <c r="B8438" t="inlineStr">
        <is>
          <t>8065ed8b566a25befb020a7b4173e328f3a9cce8</t>
        </is>
      </c>
      <c r="C8438" t="inlineStr">
        <is>
          <t>2019-07-21 10:20:57+00:00</t>
        </is>
      </c>
      <c r="D8438" t="inlineStr">
        <is>
          <t>verchange</t>
        </is>
      </c>
      <c r="E8438" t="inlineStr">
        <is>
          <t>requests-toolbelt</t>
        </is>
      </c>
      <c r="F8438" t="inlineStr"/>
      <c r="G8438" t="inlineStr">
        <is>
          <t>requests-toolbelt</t>
        </is>
      </c>
      <c r="H8438">
        <f>=0.8.0</f>
        <v/>
      </c>
    </row>
    <row r="8439">
      <c r="A8439" t="inlineStr">
        <is>
          <t>django-music-publisher</t>
        </is>
      </c>
      <c r="B8439" t="inlineStr">
        <is>
          <t>8065ed8b566a25befb020a7b4173e328f3a9cce8</t>
        </is>
      </c>
      <c r="C8439" t="inlineStr">
        <is>
          <t>2019-07-21 10:20:57+00:00</t>
        </is>
      </c>
      <c r="D8439" t="inlineStr">
        <is>
          <t>verchange</t>
        </is>
      </c>
      <c r="E8439" t="inlineStr">
        <is>
          <t>chardet</t>
        </is>
      </c>
      <c r="F8439" t="inlineStr"/>
      <c r="G8439" t="inlineStr">
        <is>
          <t>chardet</t>
        </is>
      </c>
      <c r="H8439">
        <f>=3.0.4</f>
        <v/>
      </c>
    </row>
    <row r="8440">
      <c r="A8440" t="inlineStr">
        <is>
          <t>django-music-publisher</t>
        </is>
      </c>
      <c r="B8440" t="inlineStr">
        <is>
          <t>8065ed8b566a25befb020a7b4173e328f3a9cce8</t>
        </is>
      </c>
      <c r="C8440" t="inlineStr">
        <is>
          <t>2019-07-21 10:20:57+00:00</t>
        </is>
      </c>
      <c r="D8440" t="inlineStr">
        <is>
          <t>verchange</t>
        </is>
      </c>
      <c r="E8440" t="inlineStr">
        <is>
          <t>requests</t>
        </is>
      </c>
      <c r="F8440" t="inlineStr"/>
      <c r="G8440" t="inlineStr">
        <is>
          <t>requests</t>
        </is>
      </c>
      <c r="H8440">
        <f>=2.20.0</f>
        <v/>
      </c>
    </row>
    <row r="8441">
      <c r="A8441" t="inlineStr">
        <is>
          <t>django-music-publisher</t>
        </is>
      </c>
      <c r="B8441" t="inlineStr">
        <is>
          <t>8065ed8b566a25befb020a7b4173e328f3a9cce8</t>
        </is>
      </c>
      <c r="C8441" t="inlineStr">
        <is>
          <t>2019-07-21 10:20:57+00:00</t>
        </is>
      </c>
      <c r="D8441" t="inlineStr">
        <is>
          <t>verchange</t>
        </is>
      </c>
      <c r="E8441" t="inlineStr">
        <is>
          <t>idna</t>
        </is>
      </c>
      <c r="F8441" t="inlineStr"/>
      <c r="G8441" t="inlineStr">
        <is>
          <t>idna</t>
        </is>
      </c>
      <c r="H8441">
        <f>=2.7</f>
        <v/>
      </c>
    </row>
    <row r="8442">
      <c r="A8442" t="inlineStr">
        <is>
          <t>django-music-publisher</t>
        </is>
      </c>
      <c r="B8442" t="inlineStr">
        <is>
          <t>8065ed8b566a25befb020a7b4173e328f3a9cce8</t>
        </is>
      </c>
      <c r="C8442" t="inlineStr">
        <is>
          <t>2019-07-21 10:20:57+00:00</t>
        </is>
      </c>
      <c r="D8442" t="inlineStr">
        <is>
          <t>verchange</t>
        </is>
      </c>
      <c r="E8442" t="inlineStr">
        <is>
          <t>Django</t>
        </is>
      </c>
      <c r="F8442">
        <f>=2.2.*</f>
        <v/>
      </c>
      <c r="G8442" t="inlineStr">
        <is>
          <t>Django</t>
        </is>
      </c>
      <c r="H8442" t="inlineStr">
        <is>
          <t>&gt;=2.1.5</t>
        </is>
      </c>
    </row>
    <row r="8443">
      <c r="A8443" t="inlineStr">
        <is>
          <t>django-music-publisher</t>
        </is>
      </c>
      <c r="B8443" t="inlineStr">
        <is>
          <t>8065ed8b566a25befb020a7b4173e328f3a9cce8</t>
        </is>
      </c>
      <c r="C8443" t="inlineStr">
        <is>
          <t>2019-07-21 10:20:57+00:00</t>
        </is>
      </c>
      <c r="D8443" t="inlineStr">
        <is>
          <t>verchange</t>
        </is>
      </c>
      <c r="E8443" t="inlineStr">
        <is>
          <t>certifi</t>
        </is>
      </c>
      <c r="F8443" t="inlineStr"/>
      <c r="G8443" t="inlineStr">
        <is>
          <t>certifi</t>
        </is>
      </c>
      <c r="H8443">
        <f>=2018.4.16</f>
        <v/>
      </c>
    </row>
    <row r="8444">
      <c r="A8444" t="inlineStr">
        <is>
          <t>django-music-publisher</t>
        </is>
      </c>
      <c r="B8444" t="inlineStr">
        <is>
          <t>8065ed8b566a25befb020a7b4173e328f3a9cce8</t>
        </is>
      </c>
      <c r="C8444" t="inlineStr">
        <is>
          <t>2019-07-21 10:20:57+00:00</t>
        </is>
      </c>
      <c r="D8444" t="inlineStr">
        <is>
          <t>verchange</t>
        </is>
      </c>
      <c r="E8444" t="inlineStr">
        <is>
          <t>tqdm</t>
        </is>
      </c>
      <c r="F8444" t="inlineStr"/>
      <c r="G8444" t="inlineStr">
        <is>
          <t>tqdm</t>
        </is>
      </c>
      <c r="H8444">
        <f>=4.23.4</f>
        <v/>
      </c>
    </row>
    <row r="8445">
      <c r="A8445" t="inlineStr">
        <is>
          <t>django-music-publisher</t>
        </is>
      </c>
      <c r="B8445" t="inlineStr">
        <is>
          <t>247a72b59461ef717ca6fbaa4c5eeef71754fba4</t>
        </is>
      </c>
      <c r="C8445" t="inlineStr">
        <is>
          <t>2020-04-09 12:01:57+00:00</t>
        </is>
      </c>
      <c r="D8445" t="inlineStr">
        <is>
          <t>verchange</t>
        </is>
      </c>
      <c r="E8445" t="inlineStr">
        <is>
          <t>Django</t>
        </is>
      </c>
      <c r="F8445" t="inlineStr">
        <is>
          <t>&lt;3.1;&gt;=3.0.5</t>
        </is>
      </c>
      <c r="G8445" t="inlineStr">
        <is>
          <t>Django</t>
        </is>
      </c>
      <c r="H8445" t="inlineStr">
        <is>
          <t>&gt;=3.0.3;&lt;3.1</t>
        </is>
      </c>
    </row>
    <row r="8446">
      <c r="A8446" t="inlineStr">
        <is>
          <t>django-htmlmin</t>
        </is>
      </c>
      <c r="B8446" t="inlineStr">
        <is>
          <t>526bd25ec68fa7add38c06ecbaf52242bfba90a9</t>
        </is>
      </c>
      <c r="C8446" t="inlineStr">
        <is>
          <t>2013-04-14 22:52:52+00:00</t>
        </is>
      </c>
      <c r="D8446" t="inlineStr">
        <is>
          <t>add</t>
        </is>
      </c>
      <c r="E8446" t="inlineStr">
        <is>
          <t>argparse</t>
        </is>
      </c>
      <c r="F8446" t="inlineStr"/>
      <c r="G8446" t="inlineStr"/>
      <c r="H8446" t="inlineStr"/>
    </row>
    <row r="8447">
      <c r="A8447" t="inlineStr">
        <is>
          <t>django-htmlmin</t>
        </is>
      </c>
      <c r="B8447" t="inlineStr">
        <is>
          <t>526bd25ec68fa7add38c06ecbaf52242bfba90a9</t>
        </is>
      </c>
      <c r="C8447" t="inlineStr">
        <is>
          <t>2013-04-14 22:52:52+00:00</t>
        </is>
      </c>
      <c r="D8447" t="inlineStr">
        <is>
          <t>add</t>
        </is>
      </c>
      <c r="E8447" t="inlineStr">
        <is>
          <t>django</t>
        </is>
      </c>
      <c r="F8447" t="inlineStr"/>
      <c r="G8447" t="inlineStr"/>
      <c r="H8447" t="inlineStr"/>
    </row>
    <row r="8448">
      <c r="A8448" t="inlineStr">
        <is>
          <t>django-htmlmin</t>
        </is>
      </c>
      <c r="B8448" t="inlineStr">
        <is>
          <t>526bd25ec68fa7add38c06ecbaf52242bfba90a9</t>
        </is>
      </c>
      <c r="C8448" t="inlineStr">
        <is>
          <t>2013-04-14 22:52:52+00:00</t>
        </is>
      </c>
      <c r="D8448" t="inlineStr">
        <is>
          <t>add</t>
        </is>
      </c>
      <c r="E8448" t="inlineStr">
        <is>
          <t>beautifulsoup4</t>
        </is>
      </c>
      <c r="F8448" t="inlineStr"/>
      <c r="G8448" t="inlineStr"/>
      <c r="H8448" t="inlineStr"/>
    </row>
    <row r="8449">
      <c r="A8449" t="inlineStr">
        <is>
          <t>django-htmlmin</t>
        </is>
      </c>
      <c r="B8449" t="inlineStr">
        <is>
          <t>526bd25ec68fa7add38c06ecbaf52242bfba90a9</t>
        </is>
      </c>
      <c r="C8449" t="inlineStr">
        <is>
          <t>2013-04-14 22:52:52+00:00</t>
        </is>
      </c>
      <c r="D8449" t="inlineStr">
        <is>
          <t>add</t>
        </is>
      </c>
      <c r="E8449" t="inlineStr">
        <is>
          <t>html5lib</t>
        </is>
      </c>
      <c r="F8449" t="inlineStr"/>
      <c r="G8449" t="inlineStr"/>
      <c r="H8449" t="inlineStr"/>
    </row>
    <row r="8450">
      <c r="A8450" t="inlineStr">
        <is>
          <t>django-htmlmin</t>
        </is>
      </c>
      <c r="B8450" t="inlineStr">
        <is>
          <t>af03a40bd8e36e2e34c68db6308abafdcff9059b</t>
        </is>
      </c>
      <c r="C8450" t="inlineStr">
        <is>
          <t>2014-03-14 16:47:56+00:00</t>
        </is>
      </c>
      <c r="D8450" t="inlineStr">
        <is>
          <t>verchange</t>
        </is>
      </c>
      <c r="E8450" t="inlineStr">
        <is>
          <t>django</t>
        </is>
      </c>
      <c r="F8450">
        <f>=1.5.5</f>
        <v/>
      </c>
      <c r="G8450" t="inlineStr">
        <is>
          <t>django</t>
        </is>
      </c>
      <c r="H8450" t="inlineStr"/>
    </row>
    <row r="8451">
      <c r="A8451" t="inlineStr">
        <is>
          <t>django-htmlmin</t>
        </is>
      </c>
      <c r="B8451" t="inlineStr">
        <is>
          <t>dd44c9ced4310fc0100358d982896dd279a10739</t>
        </is>
      </c>
      <c r="C8451" t="inlineStr">
        <is>
          <t>2015-10-04 00:38:17+00:00</t>
        </is>
      </c>
      <c r="D8451" t="inlineStr">
        <is>
          <t>verchange</t>
        </is>
      </c>
      <c r="E8451" t="inlineStr">
        <is>
          <t>django</t>
        </is>
      </c>
      <c r="F8451">
        <f>=1.8.4</f>
        <v/>
      </c>
      <c r="G8451" t="inlineStr">
        <is>
          <t>django</t>
        </is>
      </c>
      <c r="H8451">
        <f>=1.5.5</f>
        <v/>
      </c>
    </row>
    <row r="8452">
      <c r="A8452" t="inlineStr">
        <is>
          <t>django-htmlmin</t>
        </is>
      </c>
      <c r="B8452" t="inlineStr">
        <is>
          <t>dd44c9ced4310fc0100358d982896dd279a10739</t>
        </is>
      </c>
      <c r="C8452" t="inlineStr">
        <is>
          <t>2015-10-04 00:38:17+00:00</t>
        </is>
      </c>
      <c r="D8452" t="inlineStr">
        <is>
          <t>add</t>
        </is>
      </c>
      <c r="E8452" t="inlineStr">
        <is>
          <t>six</t>
        </is>
      </c>
      <c r="F8452" t="inlineStr"/>
      <c r="G8452" t="inlineStr"/>
      <c r="H8452" t="inlineStr"/>
    </row>
    <row r="8453">
      <c r="A8453" t="inlineStr">
        <is>
          <t>django-htmlmin</t>
        </is>
      </c>
      <c r="B8453" t="inlineStr">
        <is>
          <t>3cb2e190bf06a1eb0c9909f6ff58ac0cc7ced0e4</t>
        </is>
      </c>
      <c r="C8453" t="inlineStr">
        <is>
          <t>2016-01-30 03:30:29+00:00</t>
        </is>
      </c>
      <c r="D8453" t="inlineStr">
        <is>
          <t>verchange</t>
        </is>
      </c>
      <c r="E8453" t="inlineStr">
        <is>
          <t>django</t>
        </is>
      </c>
      <c r="F8453">
        <f>=1.9.1</f>
        <v/>
      </c>
      <c r="G8453" t="inlineStr">
        <is>
          <t>django</t>
        </is>
      </c>
      <c r="H8453">
        <f>=1.8.4</f>
        <v/>
      </c>
    </row>
    <row r="8454">
      <c r="A8454" t="inlineStr">
        <is>
          <t>django-htmlmin</t>
        </is>
      </c>
      <c r="B8454" t="inlineStr">
        <is>
          <t>a2c5b925c5a2ffb9476a5545f01a10704d8a1f3e</t>
        </is>
      </c>
      <c r="C8454" t="inlineStr">
        <is>
          <t>2016-03-21 03:33:52+00:00</t>
        </is>
      </c>
      <c r="D8454" t="inlineStr">
        <is>
          <t>verchange</t>
        </is>
      </c>
      <c r="E8454" t="inlineStr">
        <is>
          <t>django</t>
        </is>
      </c>
      <c r="F8454">
        <f>=1.9.4</f>
        <v/>
      </c>
      <c r="G8454" t="inlineStr">
        <is>
          <t>django</t>
        </is>
      </c>
      <c r="H8454">
        <f>=1.9.1</f>
        <v/>
      </c>
    </row>
    <row r="8455">
      <c r="A8455" t="inlineStr">
        <is>
          <t>django-htmlmin</t>
        </is>
      </c>
      <c r="B8455" t="inlineStr">
        <is>
          <t>c103006efba8f9745f9f3c640e5dc9dea14bdee3</t>
        </is>
      </c>
      <c r="C8455" t="inlineStr">
        <is>
          <t>2016-10-15 01:39:25+00:00</t>
        </is>
      </c>
      <c r="D8455" t="inlineStr">
        <is>
          <t>verchange</t>
        </is>
      </c>
      <c r="E8455" t="inlineStr">
        <is>
          <t>django</t>
        </is>
      </c>
      <c r="F8455">
        <f>=1.9.6</f>
        <v/>
      </c>
      <c r="G8455" t="inlineStr">
        <is>
          <t>django</t>
        </is>
      </c>
      <c r="H8455">
        <f>=1.9.4</f>
        <v/>
      </c>
    </row>
    <row r="8456">
      <c r="A8456" t="inlineStr">
        <is>
          <t>django-htmlmin</t>
        </is>
      </c>
      <c r="B8456" t="inlineStr">
        <is>
          <t>e4699b2d4b08f62812fea3ffa2bb8f2807b94f0f</t>
        </is>
      </c>
      <c r="C8456" t="inlineStr">
        <is>
          <t>2019-03-18 01:13:36+00:00</t>
        </is>
      </c>
      <c r="D8456" t="inlineStr">
        <is>
          <t>verchange</t>
        </is>
      </c>
      <c r="E8456" t="inlineStr">
        <is>
          <t>six</t>
        </is>
      </c>
      <c r="F8456">
        <f>=1.12.0</f>
        <v/>
      </c>
      <c r="G8456" t="inlineStr">
        <is>
          <t>six</t>
        </is>
      </c>
      <c r="H8456" t="inlineStr"/>
    </row>
    <row r="8457">
      <c r="A8457" t="inlineStr">
        <is>
          <t>django-htmlmin</t>
        </is>
      </c>
      <c r="B8457" t="inlineStr">
        <is>
          <t>e4699b2d4b08f62812fea3ffa2bb8f2807b94f0f</t>
        </is>
      </c>
      <c r="C8457" t="inlineStr">
        <is>
          <t>2019-03-18 01:13:36+00:00</t>
        </is>
      </c>
      <c r="D8457" t="inlineStr">
        <is>
          <t>verchange</t>
        </is>
      </c>
      <c r="E8457" t="inlineStr">
        <is>
          <t>html5lib</t>
        </is>
      </c>
      <c r="F8457">
        <f>=1.0.1</f>
        <v/>
      </c>
      <c r="G8457" t="inlineStr">
        <is>
          <t>html5lib</t>
        </is>
      </c>
      <c r="H8457" t="inlineStr"/>
    </row>
    <row r="8458">
      <c r="A8458" t="inlineStr">
        <is>
          <t>django-htmlmin</t>
        </is>
      </c>
      <c r="B8458" t="inlineStr">
        <is>
          <t>e4699b2d4b08f62812fea3ffa2bb8f2807b94f0f</t>
        </is>
      </c>
      <c r="C8458" t="inlineStr">
        <is>
          <t>2019-03-18 01:13:36+00:00</t>
        </is>
      </c>
      <c r="D8458" t="inlineStr">
        <is>
          <t>verchange</t>
        </is>
      </c>
      <c r="E8458" t="inlineStr">
        <is>
          <t>beautifulsoup4</t>
        </is>
      </c>
      <c r="F8458">
        <f>=4.7.1</f>
        <v/>
      </c>
      <c r="G8458" t="inlineStr">
        <is>
          <t>beautifulsoup4</t>
        </is>
      </c>
      <c r="H8458" t="inlineStr"/>
    </row>
    <row r="8459">
      <c r="A8459" t="inlineStr">
        <is>
          <t>django-htmlmin</t>
        </is>
      </c>
      <c r="B8459" t="inlineStr">
        <is>
          <t>e4699b2d4b08f62812fea3ffa2bb8f2807b94f0f</t>
        </is>
      </c>
      <c r="C8459" t="inlineStr">
        <is>
          <t>2019-03-18 01:13:36+00:00</t>
        </is>
      </c>
      <c r="D8459" t="inlineStr">
        <is>
          <t>verchange</t>
        </is>
      </c>
      <c r="E8459" t="inlineStr">
        <is>
          <t>django</t>
        </is>
      </c>
      <c r="F8459">
        <f>=1.11.20</f>
        <v/>
      </c>
      <c r="G8459" t="inlineStr">
        <is>
          <t>django</t>
        </is>
      </c>
      <c r="H8459">
        <f>=1.9.6</f>
        <v/>
      </c>
    </row>
    <row r="8460">
      <c r="A8460" t="inlineStr">
        <is>
          <t>TheHive4py</t>
        </is>
      </c>
      <c r="B8460" t="inlineStr">
        <is>
          <t>426f858f70e5f3f16eb1084d1b45d90fe0a760f3</t>
        </is>
      </c>
      <c r="C8460" t="inlineStr">
        <is>
          <t>2017-03-23 16:46:19+00:00</t>
        </is>
      </c>
      <c r="D8460" t="inlineStr">
        <is>
          <t>add</t>
        </is>
      </c>
      <c r="E8460" t="inlineStr">
        <is>
          <t>python-magic</t>
        </is>
      </c>
      <c r="F8460" t="inlineStr"/>
      <c r="G8460" t="inlineStr"/>
      <c r="H8460" t="inlineStr"/>
    </row>
    <row r="8461">
      <c r="A8461" t="inlineStr">
        <is>
          <t>TheHive4py</t>
        </is>
      </c>
      <c r="B8461" t="inlineStr">
        <is>
          <t>b4c85f1efcdc2defae78f397024acac4cb2a0466</t>
        </is>
      </c>
      <c r="C8461" t="inlineStr">
        <is>
          <t>2018-10-10 15:15:06+00:00</t>
        </is>
      </c>
      <c r="D8461" t="inlineStr">
        <is>
          <t>add</t>
        </is>
      </c>
      <c r="E8461" t="inlineStr">
        <is>
          <t>pypandoc</t>
        </is>
      </c>
      <c r="F8461" t="inlineStr"/>
      <c r="G8461" t="inlineStr"/>
      <c r="H8461" t="inlineStr"/>
    </row>
    <row r="8462">
      <c r="A8462" t="inlineStr">
        <is>
          <t>TheHive4py</t>
        </is>
      </c>
      <c r="B8462" t="inlineStr">
        <is>
          <t>b4c85f1efcdc2defae78f397024acac4cb2a0466</t>
        </is>
      </c>
      <c r="C8462" t="inlineStr">
        <is>
          <t>2018-10-10 15:15:06+00:00</t>
        </is>
      </c>
      <c r="D8462" t="inlineStr">
        <is>
          <t>add</t>
        </is>
      </c>
      <c r="E8462" t="inlineStr">
        <is>
          <t>future</t>
        </is>
      </c>
      <c r="F8462" t="inlineStr"/>
      <c r="G8462" t="inlineStr"/>
      <c r="H8462" t="inlineStr"/>
    </row>
    <row r="8463">
      <c r="A8463" t="inlineStr">
        <is>
          <t>TheHive4py</t>
        </is>
      </c>
      <c r="B8463" t="inlineStr">
        <is>
          <t>b4c85f1efcdc2defae78f397024acac4cb2a0466</t>
        </is>
      </c>
      <c r="C8463" t="inlineStr">
        <is>
          <t>2018-10-10 15:15:06+00:00</t>
        </is>
      </c>
      <c r="D8463" t="inlineStr">
        <is>
          <t>add</t>
        </is>
      </c>
      <c r="E8463" t="inlineStr">
        <is>
          <t>pytest</t>
        </is>
      </c>
      <c r="F8463" t="inlineStr"/>
      <c r="G8463" t="inlineStr"/>
      <c r="H8463" t="inlineStr"/>
    </row>
    <row r="8464">
      <c r="A8464" t="inlineStr">
        <is>
          <t>TheHive4py</t>
        </is>
      </c>
      <c r="B8464" t="inlineStr">
        <is>
          <t>b4c85f1efcdc2defae78f397024acac4cb2a0466</t>
        </is>
      </c>
      <c r="C8464" t="inlineStr">
        <is>
          <t>2018-10-10 15:15:06+00:00</t>
        </is>
      </c>
      <c r="D8464" t="inlineStr">
        <is>
          <t>add</t>
        </is>
      </c>
      <c r="E8464" t="inlineStr">
        <is>
          <t>mock</t>
        </is>
      </c>
      <c r="F8464" t="inlineStr"/>
      <c r="G8464" t="inlineStr"/>
      <c r="H8464" t="inlineStr"/>
    </row>
    <row r="8465">
      <c r="A8465" t="inlineStr">
        <is>
          <t>toot</t>
        </is>
      </c>
      <c r="B8465" t="inlineStr">
        <is>
          <t>a57cb5d2519923c48763de31a1edbb81104f2845</t>
        </is>
      </c>
      <c r="C8465" t="inlineStr">
        <is>
          <t>2017-04-26 09:52:34+00:00</t>
        </is>
      </c>
      <c r="D8465" t="inlineStr">
        <is>
          <t>add</t>
        </is>
      </c>
      <c r="E8465" t="inlineStr">
        <is>
          <t>requests</t>
        </is>
      </c>
      <c r="F8465" t="inlineStr">
        <is>
          <t>&gt;=2.13;&lt;3.0</t>
        </is>
      </c>
      <c r="G8465" t="inlineStr"/>
      <c r="H8465" t="inlineStr"/>
    </row>
    <row r="8466">
      <c r="A8466" t="inlineStr">
        <is>
          <t>toot</t>
        </is>
      </c>
      <c r="B8466" t="inlineStr">
        <is>
          <t>a57cb5d2519923c48763de31a1edbb81104f2845</t>
        </is>
      </c>
      <c r="C8466" t="inlineStr">
        <is>
          <t>2017-04-26 09:52:34+00:00</t>
        </is>
      </c>
      <c r="D8466" t="inlineStr">
        <is>
          <t>add</t>
        </is>
      </c>
      <c r="E8466" t="inlineStr">
        <is>
          <t>beautifulsoup4</t>
        </is>
      </c>
      <c r="F8466" t="inlineStr">
        <is>
          <t>&gt;=4.5.0;&lt;5.0</t>
        </is>
      </c>
      <c r="G8466" t="inlineStr"/>
      <c r="H8466" t="inlineStr"/>
    </row>
    <row r="8467">
      <c r="A8467" t="inlineStr">
        <is>
          <t>toot</t>
        </is>
      </c>
      <c r="B8467" t="inlineStr">
        <is>
          <t>a57cb5d2519923c48763de31a1edbb81104f2845</t>
        </is>
      </c>
      <c r="C8467" t="inlineStr">
        <is>
          <t>2017-04-26 09:52:34+00:00</t>
        </is>
      </c>
      <c r="D8467" t="inlineStr">
        <is>
          <t>add</t>
        </is>
      </c>
      <c r="E8467" t="inlineStr">
        <is>
          <t>future</t>
        </is>
      </c>
      <c r="F8467" t="inlineStr">
        <is>
          <t>&gt;=0.16</t>
        </is>
      </c>
      <c r="G8467" t="inlineStr"/>
      <c r="H8467" t="inlineStr"/>
    </row>
    <row r="8468">
      <c r="A8468" t="inlineStr">
        <is>
          <t>toot</t>
        </is>
      </c>
      <c r="B8468" t="inlineStr">
        <is>
          <t>9787954a3287ea2cf9a7c1a1c975953d00d52af0</t>
        </is>
      </c>
      <c r="C8468" t="inlineStr">
        <is>
          <t>2017-12-30 15:44:29+00:00</t>
        </is>
      </c>
      <c r="D8468" t="inlineStr">
        <is>
          <t>rem</t>
        </is>
      </c>
      <c r="E8468" t="inlineStr"/>
      <c r="F8468" t="inlineStr"/>
      <c r="G8468" t="inlineStr">
        <is>
          <t>future</t>
        </is>
      </c>
      <c r="H8468" t="inlineStr">
        <is>
          <t>&gt;=0.16</t>
        </is>
      </c>
    </row>
    <row r="8469">
      <c r="A8469" t="inlineStr">
        <is>
          <t>toot</t>
        </is>
      </c>
      <c r="B8469" t="inlineStr">
        <is>
          <t>8abb6a0d8c780f553c12e3b82b1c85df431dc0a7</t>
        </is>
      </c>
      <c r="C8469" t="inlineStr">
        <is>
          <t>2019-02-15 13:21:06+00:00</t>
        </is>
      </c>
      <c r="D8469" t="inlineStr">
        <is>
          <t>add</t>
        </is>
      </c>
      <c r="E8469" t="inlineStr">
        <is>
          <t>wcwidth</t>
        </is>
      </c>
      <c r="F8469" t="inlineStr">
        <is>
          <t>&lt;2.0;&gt;=0.1.7</t>
        </is>
      </c>
      <c r="G8469" t="inlineStr"/>
      <c r="H8469" t="inlineStr"/>
    </row>
    <row r="8470">
      <c r="A8470" t="inlineStr">
        <is>
          <t>toot</t>
        </is>
      </c>
      <c r="B8470" t="inlineStr">
        <is>
          <t>bc6e43376a964bfa9db3f6633c411e533541a8ed</t>
        </is>
      </c>
      <c r="C8470" t="inlineStr">
        <is>
          <t>2019-09-18 19:58:12+00:00</t>
        </is>
      </c>
      <c r="D8470" t="inlineStr">
        <is>
          <t>add</t>
        </is>
      </c>
      <c r="E8470" t="inlineStr">
        <is>
          <t>urwid</t>
        </is>
      </c>
      <c r="F8470" t="inlineStr">
        <is>
          <t>&gt;=2.0.0;&lt;3.0</t>
        </is>
      </c>
      <c r="G8470" t="inlineStr"/>
      <c r="H8470" t="inlineStr"/>
    </row>
    <row r="8471">
      <c r="A8471" t="inlineStr">
        <is>
          <t>spikeextractors</t>
        </is>
      </c>
      <c r="B8471" t="inlineStr">
        <is>
          <t>814821da19e5d958dc22e1c821ff754ad1808769</t>
        </is>
      </c>
      <c r="C8471" t="inlineStr">
        <is>
          <t>2021-03-11 17:25:30+00:00</t>
        </is>
      </c>
      <c r="D8471" t="inlineStr">
        <is>
          <t>add</t>
        </is>
      </c>
      <c r="E8471" t="inlineStr">
        <is>
          <t>numpy</t>
        </is>
      </c>
      <c r="F8471">
        <f>=1.20</f>
        <v/>
      </c>
      <c r="G8471" t="inlineStr"/>
      <c r="H8471" t="inlineStr"/>
    </row>
    <row r="8472">
      <c r="A8472" t="inlineStr">
        <is>
          <t>spikeextractors</t>
        </is>
      </c>
      <c r="B8472" t="inlineStr">
        <is>
          <t>814821da19e5d958dc22e1c821ff754ad1808769</t>
        </is>
      </c>
      <c r="C8472" t="inlineStr">
        <is>
          <t>2021-03-11 17:25:30+00:00</t>
        </is>
      </c>
      <c r="D8472" t="inlineStr">
        <is>
          <t>add</t>
        </is>
      </c>
      <c r="E8472" t="inlineStr">
        <is>
          <t>tqdm</t>
        </is>
      </c>
      <c r="F8472" t="inlineStr"/>
      <c r="G8472" t="inlineStr"/>
      <c r="H8472" t="inlineStr"/>
    </row>
    <row r="8473">
      <c r="A8473" t="inlineStr">
        <is>
          <t>bitmex-websocket</t>
        </is>
      </c>
      <c r="B8473" t="inlineStr">
        <is>
          <t>b62c498a0dbfc8286814dc9c1c7e404703ab9836</t>
        </is>
      </c>
      <c r="C8473" t="inlineStr">
        <is>
          <t>2017-05-15 20:13:29+00:00</t>
        </is>
      </c>
      <c r="D8473" t="inlineStr">
        <is>
          <t>verchange</t>
        </is>
      </c>
      <c r="E8473" t="inlineStr">
        <is>
          <t>pyee</t>
        </is>
      </c>
      <c r="F8473" t="inlineStr">
        <is>
          <t>~=3.0.3</t>
        </is>
      </c>
      <c r="G8473" t="inlineStr">
        <is>
          <t>pyee</t>
        </is>
      </c>
      <c r="H8473">
        <f>=3.0.3</f>
        <v/>
      </c>
    </row>
    <row r="8474">
      <c r="A8474" t="inlineStr">
        <is>
          <t>bitmex-websocket</t>
        </is>
      </c>
      <c r="B8474" t="inlineStr">
        <is>
          <t>b62c498a0dbfc8286814dc9c1c7e404703ab9836</t>
        </is>
      </c>
      <c r="C8474" t="inlineStr">
        <is>
          <t>2017-05-15 20:13:29+00:00</t>
        </is>
      </c>
      <c r="D8474" t="inlineStr">
        <is>
          <t>verchange</t>
        </is>
      </c>
      <c r="E8474" t="inlineStr">
        <is>
          <t>requests</t>
        </is>
      </c>
      <c r="F8474" t="inlineStr">
        <is>
          <t>~=2.13.0</t>
        </is>
      </c>
      <c r="G8474" t="inlineStr">
        <is>
          <t>requests</t>
        </is>
      </c>
      <c r="H8474">
        <f>=2.13.0</f>
        <v/>
      </c>
    </row>
    <row r="8475">
      <c r="A8475" t="inlineStr">
        <is>
          <t>bitmex-websocket</t>
        </is>
      </c>
      <c r="B8475" t="inlineStr">
        <is>
          <t>b62c498a0dbfc8286814dc9c1c7e404703ab9836</t>
        </is>
      </c>
      <c r="C8475" t="inlineStr">
        <is>
          <t>2017-05-15 20:13:29+00:00</t>
        </is>
      </c>
      <c r="D8475" t="inlineStr">
        <is>
          <t>verchange</t>
        </is>
      </c>
      <c r="E8475" t="inlineStr">
        <is>
          <t>websocket-client</t>
        </is>
      </c>
      <c r="F8475" t="inlineStr">
        <is>
          <t>~=0.40.0</t>
        </is>
      </c>
      <c r="G8475" t="inlineStr">
        <is>
          <t>websocket-client</t>
        </is>
      </c>
      <c r="H8475">
        <f>=0.40.0</f>
        <v/>
      </c>
    </row>
    <row r="8476">
      <c r="A8476" t="inlineStr">
        <is>
          <t>bitmex-websocket</t>
        </is>
      </c>
      <c r="B8476" t="inlineStr">
        <is>
          <t>b62c498a0dbfc8286814dc9c1c7e404703ab9836</t>
        </is>
      </c>
      <c r="C8476" t="inlineStr">
        <is>
          <t>2017-05-15 20:13:29+00:00</t>
        </is>
      </c>
      <c r="D8476" t="inlineStr">
        <is>
          <t>verchange</t>
        </is>
      </c>
      <c r="E8476" t="inlineStr">
        <is>
          <t>future</t>
        </is>
      </c>
      <c r="F8476" t="inlineStr">
        <is>
          <t>~=0.16.0</t>
        </is>
      </c>
      <c r="G8476" t="inlineStr">
        <is>
          <t>future</t>
        </is>
      </c>
      <c r="H8476">
        <f>=0.16.0</f>
        <v/>
      </c>
    </row>
    <row r="8477">
      <c r="A8477" t="inlineStr">
        <is>
          <t>bitmex-websocket</t>
        </is>
      </c>
      <c r="B8477" t="inlineStr">
        <is>
          <t>b62c498a0dbfc8286814dc9c1c7e404703ab9836</t>
        </is>
      </c>
      <c r="C8477" t="inlineStr">
        <is>
          <t>2017-05-15 20:13:29+00:00</t>
        </is>
      </c>
      <c r="D8477" t="inlineStr">
        <is>
          <t>add</t>
        </is>
      </c>
      <c r="E8477" t="inlineStr">
        <is>
          <t>alog</t>
        </is>
      </c>
      <c r="F8477" t="inlineStr">
        <is>
          <t>~=0.9.11</t>
        </is>
      </c>
      <c r="G8477" t="inlineStr"/>
      <c r="H8477" t="inlineStr"/>
    </row>
    <row r="8478">
      <c r="A8478" t="inlineStr">
        <is>
          <t>bitmex-websocket</t>
        </is>
      </c>
      <c r="B8478" t="inlineStr">
        <is>
          <t>b62c498a0dbfc8286814dc9c1c7e404703ab9836</t>
        </is>
      </c>
      <c r="C8478" t="inlineStr">
        <is>
          <t>2017-05-15 20:13:29+00:00</t>
        </is>
      </c>
      <c r="D8478" t="inlineStr">
        <is>
          <t>rem</t>
        </is>
      </c>
      <c r="E8478" t="inlineStr"/>
      <c r="F8478" t="inlineStr"/>
      <c r="G8478" t="inlineStr">
        <is>
          <t>appdirs</t>
        </is>
      </c>
      <c r="H8478">
        <f>=1.4.3</f>
        <v/>
      </c>
    </row>
    <row r="8479">
      <c r="A8479" t="inlineStr">
        <is>
          <t>bitmex-websocket</t>
        </is>
      </c>
      <c r="B8479" t="inlineStr">
        <is>
          <t>b62c498a0dbfc8286814dc9c1c7e404703ab9836</t>
        </is>
      </c>
      <c r="C8479" t="inlineStr">
        <is>
          <t>2017-05-15 20:13:29+00:00</t>
        </is>
      </c>
      <c r="D8479" t="inlineStr">
        <is>
          <t>rem</t>
        </is>
      </c>
      <c r="E8479" t="inlineStr"/>
      <c r="F8479" t="inlineStr"/>
      <c r="G8479" t="inlineStr">
        <is>
          <t>argh</t>
        </is>
      </c>
      <c r="H8479">
        <f>=0.26.2</f>
        <v/>
      </c>
    </row>
    <row r="8480">
      <c r="A8480" t="inlineStr">
        <is>
          <t>bitmex-websocket</t>
        </is>
      </c>
      <c r="B8480" t="inlineStr">
        <is>
          <t>b62c498a0dbfc8286814dc9c1c7e404703ab9836</t>
        </is>
      </c>
      <c r="C8480" t="inlineStr">
        <is>
          <t>2017-05-15 20:13:29+00:00</t>
        </is>
      </c>
      <c r="D8480" t="inlineStr">
        <is>
          <t>rem</t>
        </is>
      </c>
      <c r="E8480" t="inlineStr"/>
      <c r="F8480" t="inlineStr"/>
      <c r="G8480" t="inlineStr">
        <is>
          <t>colorama</t>
        </is>
      </c>
      <c r="H8480">
        <f>=0.3.7</f>
        <v/>
      </c>
    </row>
    <row r="8481">
      <c r="A8481" t="inlineStr">
        <is>
          <t>bitmex-websocket</t>
        </is>
      </c>
      <c r="B8481" t="inlineStr">
        <is>
          <t>b62c498a0dbfc8286814dc9c1c7e404703ab9836</t>
        </is>
      </c>
      <c r="C8481" t="inlineStr">
        <is>
          <t>2017-05-15 20:13:29+00:00</t>
        </is>
      </c>
      <c r="D8481" t="inlineStr">
        <is>
          <t>rem</t>
        </is>
      </c>
      <c r="E8481" t="inlineStr"/>
      <c r="F8481" t="inlineStr"/>
      <c r="G8481" t="inlineStr">
        <is>
          <t>coverage</t>
        </is>
      </c>
      <c r="H8481">
        <f>=4.3.4</f>
        <v/>
      </c>
    </row>
    <row r="8482">
      <c r="A8482" t="inlineStr">
        <is>
          <t>bitmex-websocket</t>
        </is>
      </c>
      <c r="B8482" t="inlineStr">
        <is>
          <t>b62c498a0dbfc8286814dc9c1c7e404703ab9836</t>
        </is>
      </c>
      <c r="C8482" t="inlineStr">
        <is>
          <t>2017-05-15 20:13:29+00:00</t>
        </is>
      </c>
      <c r="D8482" t="inlineStr">
        <is>
          <t>rem</t>
        </is>
      </c>
      <c r="E8482" t="inlineStr"/>
      <c r="F8482" t="inlineStr"/>
      <c r="G8482" t="inlineStr">
        <is>
          <t>coveralls</t>
        </is>
      </c>
      <c r="H8482">
        <f>=1.1</f>
        <v/>
      </c>
    </row>
    <row r="8483">
      <c r="A8483" t="inlineStr">
        <is>
          <t>bitmex-websocket</t>
        </is>
      </c>
      <c r="B8483" t="inlineStr">
        <is>
          <t>b62c498a0dbfc8286814dc9c1c7e404703ab9836</t>
        </is>
      </c>
      <c r="C8483" t="inlineStr">
        <is>
          <t>2017-05-15 20:13:29+00:00</t>
        </is>
      </c>
      <c r="D8483" t="inlineStr">
        <is>
          <t>rem</t>
        </is>
      </c>
      <c r="E8483" t="inlineStr"/>
      <c r="F8483" t="inlineStr"/>
      <c r="G8483" t="inlineStr">
        <is>
          <t>docopt</t>
        </is>
      </c>
      <c r="H8483">
        <f>=0.6.2</f>
        <v/>
      </c>
    </row>
    <row r="8484">
      <c r="A8484" t="inlineStr">
        <is>
          <t>bitmex-websocket</t>
        </is>
      </c>
      <c r="B8484" t="inlineStr">
        <is>
          <t>b62c498a0dbfc8286814dc9c1c7e404703ab9836</t>
        </is>
      </c>
      <c r="C8484" t="inlineStr">
        <is>
          <t>2017-05-15 20:13:29+00:00</t>
        </is>
      </c>
      <c r="D8484" t="inlineStr">
        <is>
          <t>rem</t>
        </is>
      </c>
      <c r="E8484" t="inlineStr"/>
      <c r="F8484" t="inlineStr"/>
      <c r="G8484" t="inlineStr">
        <is>
          <t>flake8</t>
        </is>
      </c>
      <c r="H8484">
        <f>=3.3.0</f>
        <v/>
      </c>
    </row>
    <row r="8485">
      <c r="A8485" t="inlineStr">
        <is>
          <t>bitmex-websocket</t>
        </is>
      </c>
      <c r="B8485" t="inlineStr">
        <is>
          <t>b62c498a0dbfc8286814dc9c1c7e404703ab9836</t>
        </is>
      </c>
      <c r="C8485" t="inlineStr">
        <is>
          <t>2017-05-15 20:13:29+00:00</t>
        </is>
      </c>
      <c r="D8485" t="inlineStr">
        <is>
          <t>rem</t>
        </is>
      </c>
      <c r="E8485" t="inlineStr"/>
      <c r="F8485" t="inlineStr"/>
      <c r="G8485" t="inlineStr">
        <is>
          <t>flake8-single-quotes</t>
        </is>
      </c>
      <c r="H8485">
        <f>=0.1.0</f>
        <v/>
      </c>
    </row>
    <row r="8486">
      <c r="A8486" t="inlineStr">
        <is>
          <t>bitmex-websocket</t>
        </is>
      </c>
      <c r="B8486" t="inlineStr">
        <is>
          <t>b62c498a0dbfc8286814dc9c1c7e404703ab9836</t>
        </is>
      </c>
      <c r="C8486" t="inlineStr">
        <is>
          <t>2017-05-15 20:13:29+00:00</t>
        </is>
      </c>
      <c r="D8486" t="inlineStr">
        <is>
          <t>rem</t>
        </is>
      </c>
      <c r="E8486" t="inlineStr"/>
      <c r="F8486" t="inlineStr"/>
      <c r="G8486" t="inlineStr">
        <is>
          <t>gevent</t>
        </is>
      </c>
      <c r="H8486">
        <f>=1.2.1</f>
        <v/>
      </c>
    </row>
    <row r="8487">
      <c r="A8487" t="inlineStr">
        <is>
          <t>bitmex-websocket</t>
        </is>
      </c>
      <c r="B8487" t="inlineStr">
        <is>
          <t>b62c498a0dbfc8286814dc9c1c7e404703ab9836</t>
        </is>
      </c>
      <c r="C8487" t="inlineStr">
        <is>
          <t>2017-05-15 20:13:29+00:00</t>
        </is>
      </c>
      <c r="D8487" t="inlineStr">
        <is>
          <t>rem</t>
        </is>
      </c>
      <c r="E8487" t="inlineStr"/>
      <c r="F8487" t="inlineStr"/>
      <c r="G8487" t="inlineStr">
        <is>
          <t>greenlet</t>
        </is>
      </c>
      <c r="H8487">
        <f>=0.4.12</f>
        <v/>
      </c>
    </row>
    <row r="8488">
      <c r="A8488" t="inlineStr">
        <is>
          <t>bitmex-websocket</t>
        </is>
      </c>
      <c r="B8488" t="inlineStr">
        <is>
          <t>b62c498a0dbfc8286814dc9c1c7e404703ab9836</t>
        </is>
      </c>
      <c r="C8488" t="inlineStr">
        <is>
          <t>2017-05-15 20:13:29+00:00</t>
        </is>
      </c>
      <c r="D8488" t="inlineStr">
        <is>
          <t>rem</t>
        </is>
      </c>
      <c r="E8488" t="inlineStr"/>
      <c r="F8488" t="inlineStr"/>
      <c r="G8488" t="inlineStr">
        <is>
          <t>mccabe</t>
        </is>
      </c>
      <c r="H8488">
        <f>=0.6.1</f>
        <v/>
      </c>
    </row>
    <row r="8489">
      <c r="A8489" t="inlineStr">
        <is>
          <t>bitmex-websocket</t>
        </is>
      </c>
      <c r="B8489" t="inlineStr">
        <is>
          <t>b62c498a0dbfc8286814dc9c1c7e404703ab9836</t>
        </is>
      </c>
      <c r="C8489" t="inlineStr">
        <is>
          <t>2017-05-15 20:13:29+00:00</t>
        </is>
      </c>
      <c r="D8489" t="inlineStr">
        <is>
          <t>rem</t>
        </is>
      </c>
      <c r="E8489" t="inlineStr"/>
      <c r="F8489" t="inlineStr"/>
      <c r="G8489" t="inlineStr">
        <is>
          <t>mock</t>
        </is>
      </c>
      <c r="H8489">
        <f>=2.0.0</f>
        <v/>
      </c>
    </row>
    <row r="8490">
      <c r="A8490" t="inlineStr">
        <is>
          <t>bitmex-websocket</t>
        </is>
      </c>
      <c r="B8490" t="inlineStr">
        <is>
          <t>b62c498a0dbfc8286814dc9c1c7e404703ab9836</t>
        </is>
      </c>
      <c r="C8490" t="inlineStr">
        <is>
          <t>2017-05-15 20:13:29+00:00</t>
        </is>
      </c>
      <c r="D8490" t="inlineStr">
        <is>
          <t>rem</t>
        </is>
      </c>
      <c r="E8490" t="inlineStr"/>
      <c r="F8490" t="inlineStr"/>
      <c r="G8490" t="inlineStr">
        <is>
          <t>packaging</t>
        </is>
      </c>
      <c r="H8490">
        <f>=16.8</f>
        <v/>
      </c>
    </row>
    <row r="8491">
      <c r="A8491" t="inlineStr">
        <is>
          <t>bitmex-websocket</t>
        </is>
      </c>
      <c r="B8491" t="inlineStr">
        <is>
          <t>b62c498a0dbfc8286814dc9c1c7e404703ab9836</t>
        </is>
      </c>
      <c r="C8491" t="inlineStr">
        <is>
          <t>2017-05-15 20:13:29+00:00</t>
        </is>
      </c>
      <c r="D8491" t="inlineStr">
        <is>
          <t>rem</t>
        </is>
      </c>
      <c r="E8491" t="inlineStr"/>
      <c r="F8491" t="inlineStr"/>
      <c r="G8491" t="inlineStr">
        <is>
          <t>pathtools</t>
        </is>
      </c>
      <c r="H8491">
        <f>=0.1.2</f>
        <v/>
      </c>
    </row>
    <row r="8492">
      <c r="A8492" t="inlineStr">
        <is>
          <t>bitmex-websocket</t>
        </is>
      </c>
      <c r="B8492" t="inlineStr">
        <is>
          <t>b62c498a0dbfc8286814dc9c1c7e404703ab9836</t>
        </is>
      </c>
      <c r="C8492" t="inlineStr">
        <is>
          <t>2017-05-15 20:13:29+00:00</t>
        </is>
      </c>
      <c r="D8492" t="inlineStr">
        <is>
          <t>rem</t>
        </is>
      </c>
      <c r="E8492" t="inlineStr"/>
      <c r="F8492" t="inlineStr"/>
      <c r="G8492" t="inlineStr">
        <is>
          <t>pbr</t>
        </is>
      </c>
      <c r="H8492">
        <f>=2.0.0</f>
        <v/>
      </c>
    </row>
    <row r="8493">
      <c r="A8493" t="inlineStr">
        <is>
          <t>bitmex-websocket</t>
        </is>
      </c>
      <c r="B8493" t="inlineStr">
        <is>
          <t>b62c498a0dbfc8286814dc9c1c7e404703ab9836</t>
        </is>
      </c>
      <c r="C8493" t="inlineStr">
        <is>
          <t>2017-05-15 20:13:29+00:00</t>
        </is>
      </c>
      <c r="D8493" t="inlineStr">
        <is>
          <t>rem</t>
        </is>
      </c>
      <c r="E8493" t="inlineStr"/>
      <c r="F8493" t="inlineStr"/>
      <c r="G8493" t="inlineStr">
        <is>
          <t>pluggy</t>
        </is>
      </c>
      <c r="H8493">
        <f>=0.4.0</f>
        <v/>
      </c>
    </row>
    <row r="8494">
      <c r="A8494" t="inlineStr">
        <is>
          <t>bitmex-websocket</t>
        </is>
      </c>
      <c r="B8494" t="inlineStr">
        <is>
          <t>b62c498a0dbfc8286814dc9c1c7e404703ab9836</t>
        </is>
      </c>
      <c r="C8494" t="inlineStr">
        <is>
          <t>2017-05-15 20:13:29+00:00</t>
        </is>
      </c>
      <c r="D8494" t="inlineStr">
        <is>
          <t>rem</t>
        </is>
      </c>
      <c r="E8494" t="inlineStr"/>
      <c r="F8494" t="inlineStr"/>
      <c r="G8494" t="inlineStr">
        <is>
          <t>py</t>
        </is>
      </c>
      <c r="H8494">
        <f>=1.4.32</f>
        <v/>
      </c>
    </row>
    <row r="8495">
      <c r="A8495" t="inlineStr">
        <is>
          <t>bitmex-websocket</t>
        </is>
      </c>
      <c r="B8495" t="inlineStr">
        <is>
          <t>b62c498a0dbfc8286814dc9c1c7e404703ab9836</t>
        </is>
      </c>
      <c r="C8495" t="inlineStr">
        <is>
          <t>2017-05-15 20:13:29+00:00</t>
        </is>
      </c>
      <c r="D8495" t="inlineStr">
        <is>
          <t>rem</t>
        </is>
      </c>
      <c r="E8495" t="inlineStr"/>
      <c r="F8495" t="inlineStr"/>
      <c r="G8495" t="inlineStr">
        <is>
          <t>pycodestyle</t>
        </is>
      </c>
      <c r="H8495">
        <f>=2.3.1</f>
        <v/>
      </c>
    </row>
    <row r="8496">
      <c r="A8496" t="inlineStr">
        <is>
          <t>bitmex-websocket</t>
        </is>
      </c>
      <c r="B8496" t="inlineStr">
        <is>
          <t>b62c498a0dbfc8286814dc9c1c7e404703ab9836</t>
        </is>
      </c>
      <c r="C8496" t="inlineStr">
        <is>
          <t>2017-05-15 20:13:29+00:00</t>
        </is>
      </c>
      <c r="D8496" t="inlineStr">
        <is>
          <t>rem</t>
        </is>
      </c>
      <c r="E8496" t="inlineStr"/>
      <c r="F8496" t="inlineStr"/>
      <c r="G8496" t="inlineStr">
        <is>
          <t>pyflakes</t>
        </is>
      </c>
      <c r="H8496">
        <f>=1.5.0</f>
        <v/>
      </c>
    </row>
    <row r="8497">
      <c r="A8497" t="inlineStr">
        <is>
          <t>bitmex-websocket</t>
        </is>
      </c>
      <c r="B8497" t="inlineStr">
        <is>
          <t>b62c498a0dbfc8286814dc9c1c7e404703ab9836</t>
        </is>
      </c>
      <c r="C8497" t="inlineStr">
        <is>
          <t>2017-05-15 20:13:29+00:00</t>
        </is>
      </c>
      <c r="D8497" t="inlineStr">
        <is>
          <t>rem</t>
        </is>
      </c>
      <c r="E8497" t="inlineStr"/>
      <c r="F8497" t="inlineStr"/>
      <c r="G8497" t="inlineStr">
        <is>
          <t>pyparsing</t>
        </is>
      </c>
      <c r="H8497">
        <f>=2.2.0</f>
        <v/>
      </c>
    </row>
    <row r="8498">
      <c r="A8498" t="inlineStr">
        <is>
          <t>bitmex-websocket</t>
        </is>
      </c>
      <c r="B8498" t="inlineStr">
        <is>
          <t>b62c498a0dbfc8286814dc9c1c7e404703ab9836</t>
        </is>
      </c>
      <c r="C8498" t="inlineStr">
        <is>
          <t>2017-05-15 20:13:29+00:00</t>
        </is>
      </c>
      <c r="D8498" t="inlineStr">
        <is>
          <t>rem</t>
        </is>
      </c>
      <c r="E8498" t="inlineStr"/>
      <c r="F8498" t="inlineStr"/>
      <c r="G8498" t="inlineStr">
        <is>
          <t>pytest</t>
        </is>
      </c>
      <c r="H8498">
        <f>=3.0.6</f>
        <v/>
      </c>
    </row>
    <row r="8499">
      <c r="A8499" t="inlineStr">
        <is>
          <t>bitmex-websocket</t>
        </is>
      </c>
      <c r="B8499" t="inlineStr">
        <is>
          <t>b62c498a0dbfc8286814dc9c1c7e404703ab9836</t>
        </is>
      </c>
      <c r="C8499" t="inlineStr">
        <is>
          <t>2017-05-15 20:13:29+00:00</t>
        </is>
      </c>
      <c r="D8499" t="inlineStr">
        <is>
          <t>rem</t>
        </is>
      </c>
      <c r="E8499" t="inlineStr"/>
      <c r="F8499" t="inlineStr"/>
      <c r="G8499" t="inlineStr">
        <is>
          <t>pytest-cov</t>
        </is>
      </c>
      <c r="H8499">
        <f>=2.4.0</f>
        <v/>
      </c>
    </row>
    <row r="8500">
      <c r="A8500" t="inlineStr">
        <is>
          <t>bitmex-websocket</t>
        </is>
      </c>
      <c r="B8500" t="inlineStr">
        <is>
          <t>b62c498a0dbfc8286814dc9c1c7e404703ab9836</t>
        </is>
      </c>
      <c r="C8500" t="inlineStr">
        <is>
          <t>2017-05-15 20:13:29+00:00</t>
        </is>
      </c>
      <c r="D8500" t="inlineStr">
        <is>
          <t>rem</t>
        </is>
      </c>
      <c r="E8500" t="inlineStr"/>
      <c r="F8500" t="inlineStr"/>
      <c r="G8500" t="inlineStr">
        <is>
          <t>pytest-env</t>
        </is>
      </c>
      <c r="H8500">
        <f>=0.6.0</f>
        <v/>
      </c>
    </row>
    <row r="8501">
      <c r="A8501" t="inlineStr">
        <is>
          <t>bitmex-websocket</t>
        </is>
      </c>
      <c r="B8501" t="inlineStr">
        <is>
          <t>b62c498a0dbfc8286814dc9c1c7e404703ab9836</t>
        </is>
      </c>
      <c r="C8501" t="inlineStr">
        <is>
          <t>2017-05-15 20:13:29+00:00</t>
        </is>
      </c>
      <c r="D8501" t="inlineStr">
        <is>
          <t>rem</t>
        </is>
      </c>
      <c r="E8501" t="inlineStr"/>
      <c r="F8501" t="inlineStr"/>
      <c r="G8501" t="inlineStr">
        <is>
          <t>pytest-mock</t>
        </is>
      </c>
      <c r="H8501">
        <f>=1.5.0</f>
        <v/>
      </c>
    </row>
    <row r="8502">
      <c r="A8502" t="inlineStr">
        <is>
          <t>bitmex-websocket</t>
        </is>
      </c>
      <c r="B8502" t="inlineStr">
        <is>
          <t>b62c498a0dbfc8286814dc9c1c7e404703ab9836</t>
        </is>
      </c>
      <c r="C8502" t="inlineStr">
        <is>
          <t>2017-05-15 20:13:29+00:00</t>
        </is>
      </c>
      <c r="D8502" t="inlineStr">
        <is>
          <t>rem</t>
        </is>
      </c>
      <c r="E8502" t="inlineStr"/>
      <c r="F8502" t="inlineStr"/>
      <c r="G8502" t="inlineStr">
        <is>
          <t>pytest-watch</t>
        </is>
      </c>
      <c r="H8502">
        <f>=4.1.0</f>
        <v/>
      </c>
    </row>
    <row r="8503">
      <c r="A8503" t="inlineStr">
        <is>
          <t>bitmex-websocket</t>
        </is>
      </c>
      <c r="B8503" t="inlineStr">
        <is>
          <t>b62c498a0dbfc8286814dc9c1c7e404703ab9836</t>
        </is>
      </c>
      <c r="C8503" t="inlineStr">
        <is>
          <t>2017-05-15 20:13:29+00:00</t>
        </is>
      </c>
      <c r="D8503" t="inlineStr">
        <is>
          <t>rem</t>
        </is>
      </c>
      <c r="E8503" t="inlineStr"/>
      <c r="F8503" t="inlineStr"/>
      <c r="G8503" t="inlineStr">
        <is>
          <t>PyYAML</t>
        </is>
      </c>
      <c r="H8503">
        <f>=3.12</f>
        <v/>
      </c>
    </row>
    <row r="8504">
      <c r="A8504" t="inlineStr">
        <is>
          <t>bitmex-websocket</t>
        </is>
      </c>
      <c r="B8504" t="inlineStr">
        <is>
          <t>b62c498a0dbfc8286814dc9c1c7e404703ab9836</t>
        </is>
      </c>
      <c r="C8504" t="inlineStr">
        <is>
          <t>2017-05-15 20:13:29+00:00</t>
        </is>
      </c>
      <c r="D8504" t="inlineStr">
        <is>
          <t>rem</t>
        </is>
      </c>
      <c r="E8504" t="inlineStr"/>
      <c r="F8504" t="inlineStr"/>
      <c r="G8504" t="inlineStr">
        <is>
          <t>six</t>
        </is>
      </c>
      <c r="H8504">
        <f>=1.10.0</f>
        <v/>
      </c>
    </row>
    <row r="8505">
      <c r="A8505" t="inlineStr">
        <is>
          <t>bitmex-websocket</t>
        </is>
      </c>
      <c r="B8505" t="inlineStr">
        <is>
          <t>b62c498a0dbfc8286814dc9c1c7e404703ab9836</t>
        </is>
      </c>
      <c r="C8505" t="inlineStr">
        <is>
          <t>2017-05-15 20:13:29+00:00</t>
        </is>
      </c>
      <c r="D8505" t="inlineStr">
        <is>
          <t>rem</t>
        </is>
      </c>
      <c r="E8505" t="inlineStr"/>
      <c r="F8505" t="inlineStr"/>
      <c r="G8505" t="inlineStr">
        <is>
          <t>tox</t>
        </is>
      </c>
      <c r="H8505">
        <f>=2.6.0</f>
        <v/>
      </c>
    </row>
    <row r="8506">
      <c r="A8506" t="inlineStr">
        <is>
          <t>bitmex-websocket</t>
        </is>
      </c>
      <c r="B8506" t="inlineStr">
        <is>
          <t>b62c498a0dbfc8286814dc9c1c7e404703ab9836</t>
        </is>
      </c>
      <c r="C8506" t="inlineStr">
        <is>
          <t>2017-05-15 20:13:29+00:00</t>
        </is>
      </c>
      <c r="D8506" t="inlineStr">
        <is>
          <t>rem</t>
        </is>
      </c>
      <c r="E8506" t="inlineStr"/>
      <c r="F8506" t="inlineStr"/>
      <c r="G8506" t="inlineStr">
        <is>
          <t>virtualenv</t>
        </is>
      </c>
      <c r="H8506">
        <f>=15.1.0</f>
        <v/>
      </c>
    </row>
    <row r="8507">
      <c r="A8507" t="inlineStr">
        <is>
          <t>bitmex-websocket</t>
        </is>
      </c>
      <c r="B8507" t="inlineStr">
        <is>
          <t>b62c498a0dbfc8286814dc9c1c7e404703ab9836</t>
        </is>
      </c>
      <c r="C8507" t="inlineStr">
        <is>
          <t>2017-05-15 20:13:29+00:00</t>
        </is>
      </c>
      <c r="D8507" t="inlineStr">
        <is>
          <t>rem</t>
        </is>
      </c>
      <c r="E8507" t="inlineStr"/>
      <c r="F8507" t="inlineStr"/>
      <c r="G8507" t="inlineStr">
        <is>
          <t>watchdog</t>
        </is>
      </c>
      <c r="H8507">
        <f>=0.8.3</f>
        <v/>
      </c>
    </row>
    <row r="8508">
      <c r="A8508" t="inlineStr">
        <is>
          <t>bitmex-websocket</t>
        </is>
      </c>
      <c r="B8508" t="inlineStr">
        <is>
          <t>ac757759f50f7b3b6df792f66647f9fb9f67a7a4</t>
        </is>
      </c>
      <c r="C8508" t="inlineStr">
        <is>
          <t>2017-05-16 03:11:10+00:00</t>
        </is>
      </c>
      <c r="D8508" t="inlineStr">
        <is>
          <t>verchange</t>
        </is>
      </c>
      <c r="E8508" t="inlineStr">
        <is>
          <t>requests</t>
        </is>
      </c>
      <c r="F8508" t="inlineStr">
        <is>
          <t>~=2.14.0</t>
        </is>
      </c>
      <c r="G8508" t="inlineStr">
        <is>
          <t>requests</t>
        </is>
      </c>
      <c r="H8508" t="inlineStr">
        <is>
          <t>~=2.13.0</t>
        </is>
      </c>
    </row>
    <row r="8509">
      <c r="A8509" t="inlineStr">
        <is>
          <t>bitmex-websocket</t>
        </is>
      </c>
      <c r="B8509" t="inlineStr">
        <is>
          <t>4809c8a2c962997003336a6a9538ebb8a000e1aa</t>
        </is>
      </c>
      <c r="C8509" t="inlineStr">
        <is>
          <t>2017-06-18 20:02:48+00:00</t>
        </is>
      </c>
      <c r="D8509" t="inlineStr">
        <is>
          <t>add</t>
        </is>
      </c>
      <c r="E8509" t="inlineStr">
        <is>
          <t>semver</t>
        </is>
      </c>
      <c r="F8509" t="inlineStr">
        <is>
          <t>~=2.7.7</t>
        </is>
      </c>
      <c r="G8509" t="inlineStr"/>
      <c r="H8509" t="inlineStr"/>
    </row>
    <row r="8510">
      <c r="A8510" t="inlineStr">
        <is>
          <t>fklearn</t>
        </is>
      </c>
      <c r="B8510" t="inlineStr">
        <is>
          <t>d16a0b6c81a2e30b8086be799288e25a381f4bc1</t>
        </is>
      </c>
      <c r="C8510" t="inlineStr">
        <is>
          <t>2019-04-30 21:37:20+00:00</t>
        </is>
      </c>
      <c r="D8510" t="inlineStr">
        <is>
          <t>add</t>
        </is>
      </c>
      <c r="E8510" t="inlineStr">
        <is>
          <t>catboost</t>
        </is>
      </c>
      <c r="F8510" t="inlineStr">
        <is>
          <t>&lt;1;&gt;=0.14.2</t>
        </is>
      </c>
      <c r="G8510" t="inlineStr"/>
      <c r="H8510" t="inlineStr"/>
    </row>
    <row r="8511">
      <c r="A8511" t="inlineStr">
        <is>
          <t>fklearn</t>
        </is>
      </c>
      <c r="B8511" t="inlineStr">
        <is>
          <t>3a6e919585bdb3a58d723287f27e0baa306c1b23</t>
        </is>
      </c>
      <c r="C8511" t="inlineStr">
        <is>
          <t>2019-05-29 21:20:35+00:00</t>
        </is>
      </c>
      <c r="D8511" t="inlineStr">
        <is>
          <t>verchange</t>
        </is>
      </c>
      <c r="E8511" t="inlineStr">
        <is>
          <t>scikit-image</t>
        </is>
      </c>
      <c r="F8511" t="inlineStr">
        <is>
          <t>&gt;=0.14.2;&lt;0.15.0</t>
        </is>
      </c>
      <c r="G8511" t="inlineStr">
        <is>
          <t>scikit-image</t>
        </is>
      </c>
      <c r="H8511" t="inlineStr">
        <is>
          <t>&lt;1;&gt;=0.14.2</t>
        </is>
      </c>
    </row>
    <row r="8512">
      <c r="A8512" t="inlineStr">
        <is>
          <t>fklearn</t>
        </is>
      </c>
      <c r="B8512" t="inlineStr">
        <is>
          <t>3a6e919585bdb3a58d723287f27e0baa306c1b23</t>
        </is>
      </c>
      <c r="C8512" t="inlineStr">
        <is>
          <t>2019-05-29 21:20:35+00:00</t>
        </is>
      </c>
      <c r="D8512" t="inlineStr">
        <is>
          <t>verchange</t>
        </is>
      </c>
      <c r="E8512" t="inlineStr">
        <is>
          <t>shap</t>
        </is>
      </c>
      <c r="F8512" t="inlineStr">
        <is>
          <t>&gt;=0.28.5;&lt;0.29.0</t>
        </is>
      </c>
      <c r="G8512" t="inlineStr">
        <is>
          <t>shap</t>
        </is>
      </c>
      <c r="H8512" t="inlineStr">
        <is>
          <t>&gt;=0.28.5;&lt;1</t>
        </is>
      </c>
    </row>
    <row r="8513">
      <c r="A8513" t="inlineStr">
        <is>
          <t>fklearn</t>
        </is>
      </c>
      <c r="B8513" t="inlineStr">
        <is>
          <t>3a6e919585bdb3a58d723287f27e0baa306c1b23</t>
        </is>
      </c>
      <c r="C8513" t="inlineStr">
        <is>
          <t>2019-05-29 21:20:35+00:00</t>
        </is>
      </c>
      <c r="D8513" t="inlineStr">
        <is>
          <t>verchange</t>
        </is>
      </c>
      <c r="E8513" t="inlineStr">
        <is>
          <t>joblib</t>
        </is>
      </c>
      <c r="F8513" t="inlineStr">
        <is>
          <t>&lt;0.14.0;&gt;=0.13.2</t>
        </is>
      </c>
      <c r="G8513" t="inlineStr">
        <is>
          <t>joblib</t>
        </is>
      </c>
      <c r="H8513" t="inlineStr">
        <is>
          <t>&lt;1;&gt;=0.13.2</t>
        </is>
      </c>
    </row>
    <row r="8514">
      <c r="A8514" t="inlineStr">
        <is>
          <t>fklearn</t>
        </is>
      </c>
      <c r="B8514" t="inlineStr">
        <is>
          <t>3a6e919585bdb3a58d723287f27e0baa306c1b23</t>
        </is>
      </c>
      <c r="C8514" t="inlineStr">
        <is>
          <t>2019-05-29 21:20:35+00:00</t>
        </is>
      </c>
      <c r="D8514" t="inlineStr">
        <is>
          <t>verchange</t>
        </is>
      </c>
      <c r="E8514" t="inlineStr">
        <is>
          <t>boto3</t>
        </is>
      </c>
      <c r="F8514" t="inlineStr">
        <is>
          <t>&lt;2;&gt;=1.9.158</t>
        </is>
      </c>
      <c r="G8514" t="inlineStr">
        <is>
          <t>boto3</t>
        </is>
      </c>
      <c r="H8514" t="inlineStr">
        <is>
          <t>&lt;2;&gt;=1.7.24</t>
        </is>
      </c>
    </row>
    <row r="8515">
      <c r="A8515" t="inlineStr">
        <is>
          <t>fklearn</t>
        </is>
      </c>
      <c r="B8515" t="inlineStr">
        <is>
          <t>3a6e919585bdb3a58d723287f27e0baa306c1b23</t>
        </is>
      </c>
      <c r="C8515" t="inlineStr">
        <is>
          <t>2019-05-29 21:20:35+00:00</t>
        </is>
      </c>
      <c r="D8515" t="inlineStr">
        <is>
          <t>verchange</t>
        </is>
      </c>
      <c r="E8515" t="inlineStr">
        <is>
          <t>xgboost</t>
        </is>
      </c>
      <c r="F8515" t="inlineStr">
        <is>
          <t>&lt;0.90;&gt;=0.81</t>
        </is>
      </c>
      <c r="G8515" t="inlineStr">
        <is>
          <t>xgboost</t>
        </is>
      </c>
      <c r="H8515" t="inlineStr">
        <is>
          <t>&lt;1;&gt;=0.81</t>
        </is>
      </c>
    </row>
    <row r="8516">
      <c r="A8516" t="inlineStr">
        <is>
          <t>fklearn</t>
        </is>
      </c>
      <c r="B8516" t="inlineStr">
        <is>
          <t>3a6e919585bdb3a58d723287f27e0baa306c1b23</t>
        </is>
      </c>
      <c r="C8516" t="inlineStr">
        <is>
          <t>2019-05-29 21:20:35+00:00</t>
        </is>
      </c>
      <c r="D8516" t="inlineStr">
        <is>
          <t>verchange</t>
        </is>
      </c>
      <c r="E8516" t="inlineStr">
        <is>
          <t>lightgbm</t>
        </is>
      </c>
      <c r="F8516" t="inlineStr">
        <is>
          <t>&gt;=2.2.2;&lt;2.3.0</t>
        </is>
      </c>
      <c r="G8516" t="inlineStr">
        <is>
          <t>lightgbm</t>
        </is>
      </c>
      <c r="H8516" t="inlineStr">
        <is>
          <t>&gt;=2.2.2;&lt;3</t>
        </is>
      </c>
    </row>
    <row r="8517">
      <c r="A8517" t="inlineStr">
        <is>
          <t>fklearn</t>
        </is>
      </c>
      <c r="B8517" t="inlineStr">
        <is>
          <t>3a6e919585bdb3a58d723287f27e0baa306c1b23</t>
        </is>
      </c>
      <c r="C8517" t="inlineStr">
        <is>
          <t>2019-05-29 21:20:35+00:00</t>
        </is>
      </c>
      <c r="D8517" t="inlineStr">
        <is>
          <t>verchange</t>
        </is>
      </c>
      <c r="E8517" t="inlineStr">
        <is>
          <t>numpy</t>
        </is>
      </c>
      <c r="F8517" t="inlineStr">
        <is>
          <t>&lt;1.17.0;&gt;=1.16.4</t>
        </is>
      </c>
      <c r="G8517" t="inlineStr">
        <is>
          <t>numpy</t>
        </is>
      </c>
      <c r="H8517" t="inlineStr">
        <is>
          <t>&lt;2;&gt;=1.15.4</t>
        </is>
      </c>
    </row>
    <row r="8518">
      <c r="A8518" t="inlineStr">
        <is>
          <t>fklearn</t>
        </is>
      </c>
      <c r="B8518" t="inlineStr">
        <is>
          <t>3a6e919585bdb3a58d723287f27e0baa306c1b23</t>
        </is>
      </c>
      <c r="C8518" t="inlineStr">
        <is>
          <t>2019-05-29 21:20:35+00:00</t>
        </is>
      </c>
      <c r="D8518" t="inlineStr">
        <is>
          <t>verchange</t>
        </is>
      </c>
      <c r="E8518" t="inlineStr">
        <is>
          <t>matplotlib</t>
        </is>
      </c>
      <c r="F8518" t="inlineStr">
        <is>
          <t>&gt;=3.0.2;&lt;3.1.0</t>
        </is>
      </c>
      <c r="G8518" t="inlineStr">
        <is>
          <t>matplotlib</t>
        </is>
      </c>
      <c r="H8518" t="inlineStr">
        <is>
          <t>&gt;=3.0.2;&lt;4</t>
        </is>
      </c>
    </row>
    <row r="8519">
      <c r="A8519" t="inlineStr">
        <is>
          <t>fklearn</t>
        </is>
      </c>
      <c r="B8519" t="inlineStr">
        <is>
          <t>3a6e919585bdb3a58d723287f27e0baa306c1b23</t>
        </is>
      </c>
      <c r="C8519" t="inlineStr">
        <is>
          <t>2019-05-29 21:20:35+00:00</t>
        </is>
      </c>
      <c r="D8519" t="inlineStr">
        <is>
          <t>verchange</t>
        </is>
      </c>
      <c r="E8519" t="inlineStr">
        <is>
          <t>schema</t>
        </is>
      </c>
      <c r="F8519" t="inlineStr">
        <is>
          <t>&lt;0.7.0;&gt;=0.6.2</t>
        </is>
      </c>
      <c r="G8519" t="inlineStr">
        <is>
          <t>schema</t>
        </is>
      </c>
      <c r="H8519" t="inlineStr">
        <is>
          <t>&lt;1;&gt;=0.6.2</t>
        </is>
      </c>
    </row>
    <row r="8520">
      <c r="A8520" t="inlineStr">
        <is>
          <t>fklearn</t>
        </is>
      </c>
      <c r="B8520" t="inlineStr">
        <is>
          <t>3a6e919585bdb3a58d723287f27e0baa306c1b23</t>
        </is>
      </c>
      <c r="C8520" t="inlineStr">
        <is>
          <t>2019-05-29 21:20:35+00:00</t>
        </is>
      </c>
      <c r="D8520" t="inlineStr">
        <is>
          <t>verchange</t>
        </is>
      </c>
      <c r="E8520" t="inlineStr">
        <is>
          <t>pyarrow</t>
        </is>
      </c>
      <c r="F8520" t="inlineStr">
        <is>
          <t>&lt;0.14.0;&gt;=0.13.0</t>
        </is>
      </c>
      <c r="G8520" t="inlineStr">
        <is>
          <t>pyarrow</t>
        </is>
      </c>
      <c r="H8520" t="inlineStr">
        <is>
          <t>&lt;1;&gt;=0.12.0</t>
        </is>
      </c>
    </row>
    <row r="8521">
      <c r="A8521" t="inlineStr">
        <is>
          <t>fklearn</t>
        </is>
      </c>
      <c r="B8521" t="inlineStr">
        <is>
          <t>3a6e919585bdb3a58d723287f27e0baa306c1b23</t>
        </is>
      </c>
      <c r="C8521" t="inlineStr">
        <is>
          <t>2019-05-29 21:20:35+00:00</t>
        </is>
      </c>
      <c r="D8521" t="inlineStr">
        <is>
          <t>verchange</t>
        </is>
      </c>
      <c r="E8521" t="inlineStr">
        <is>
          <t>cloudpickle</t>
        </is>
      </c>
      <c r="F8521" t="inlineStr">
        <is>
          <t>&gt;=0.8.0;&lt;0.9.0</t>
        </is>
      </c>
      <c r="G8521" t="inlineStr">
        <is>
          <t>cloudpickle</t>
        </is>
      </c>
      <c r="H8521" t="inlineStr">
        <is>
          <t>&lt;1;&gt;=0.8.0</t>
        </is>
      </c>
    </row>
    <row r="8522">
      <c r="A8522" t="inlineStr">
        <is>
          <t>fklearn</t>
        </is>
      </c>
      <c r="B8522" t="inlineStr">
        <is>
          <t>3a6e919585bdb3a58d723287f27e0baa306c1b23</t>
        </is>
      </c>
      <c r="C8522" t="inlineStr">
        <is>
          <t>2019-05-29 21:20:35+00:00</t>
        </is>
      </c>
      <c r="D8522" t="inlineStr">
        <is>
          <t>verchange</t>
        </is>
      </c>
      <c r="E8522" t="inlineStr">
        <is>
          <t>catboost</t>
        </is>
      </c>
      <c r="F8522" t="inlineStr">
        <is>
          <t>&gt;=0.14.2;&lt;0.15.0</t>
        </is>
      </c>
      <c r="G8522" t="inlineStr">
        <is>
          <t>catboost</t>
        </is>
      </c>
      <c r="H8522" t="inlineStr">
        <is>
          <t>&lt;1;&gt;=0.14.2</t>
        </is>
      </c>
    </row>
    <row r="8523">
      <c r="A8523" t="inlineStr">
        <is>
          <t>fklearn</t>
        </is>
      </c>
      <c r="B8523" t="inlineStr">
        <is>
          <t>3a6e919585bdb3a58d723287f27e0baa306c1b23</t>
        </is>
      </c>
      <c r="C8523" t="inlineStr">
        <is>
          <t>2019-05-29 21:20:35+00:00</t>
        </is>
      </c>
      <c r="D8523" t="inlineStr">
        <is>
          <t>verchange</t>
        </is>
      </c>
      <c r="E8523" t="inlineStr">
        <is>
          <t>s3fs</t>
        </is>
      </c>
      <c r="F8523" t="inlineStr">
        <is>
          <t>&gt;=0.2.0;&lt;0.3.0</t>
        </is>
      </c>
      <c r="G8523" t="inlineStr">
        <is>
          <t>s3fs</t>
        </is>
      </c>
      <c r="H8523" t="inlineStr">
        <is>
          <t>&lt;1;&gt;=0.2.0</t>
        </is>
      </c>
    </row>
    <row r="8524">
      <c r="A8524" t="inlineStr">
        <is>
          <t>fklearn</t>
        </is>
      </c>
      <c r="B8524" t="inlineStr">
        <is>
          <t>3a6e919585bdb3a58d723287f27e0baa306c1b23</t>
        </is>
      </c>
      <c r="C8524" t="inlineStr">
        <is>
          <t>2019-05-29 21:20:35+00:00</t>
        </is>
      </c>
      <c r="D8524" t="inlineStr">
        <is>
          <t>verchange</t>
        </is>
      </c>
      <c r="E8524" t="inlineStr">
        <is>
          <t>tqdm</t>
        </is>
      </c>
      <c r="F8524" t="inlineStr">
        <is>
          <t>&gt;=4.32.1;&lt;4.33.0</t>
        </is>
      </c>
      <c r="G8524" t="inlineStr">
        <is>
          <t>tqdm</t>
        </is>
      </c>
      <c r="H8524" t="inlineStr">
        <is>
          <t>&gt;=4.31.1;&lt;5</t>
        </is>
      </c>
    </row>
    <row r="8525">
      <c r="A8525" t="inlineStr">
        <is>
          <t>fklearn</t>
        </is>
      </c>
      <c r="B8525" t="inlineStr">
        <is>
          <t>3a6e919585bdb3a58d723287f27e0baa306c1b23</t>
        </is>
      </c>
      <c r="C8525" t="inlineStr">
        <is>
          <t>2019-05-29 21:20:35+00:00</t>
        </is>
      </c>
      <c r="D8525" t="inlineStr">
        <is>
          <t>verchange</t>
        </is>
      </c>
      <c r="E8525" t="inlineStr">
        <is>
          <t>scikit-learn</t>
        </is>
      </c>
      <c r="F8525" t="inlineStr">
        <is>
          <t>&gt;=0.21.2;&lt;0.22.0</t>
        </is>
      </c>
      <c r="G8525" t="inlineStr">
        <is>
          <t>scikit-learn</t>
        </is>
      </c>
      <c r="H8525" t="inlineStr">
        <is>
          <t>&gt;=0.20.2;&lt;1</t>
        </is>
      </c>
    </row>
    <row r="8526">
      <c r="A8526" t="inlineStr">
        <is>
          <t>fklearn</t>
        </is>
      </c>
      <c r="B8526" t="inlineStr">
        <is>
          <t>3a6e919585bdb3a58d723287f27e0baa306c1b23</t>
        </is>
      </c>
      <c r="C8526" t="inlineStr">
        <is>
          <t>2019-05-29 21:20:35+00:00</t>
        </is>
      </c>
      <c r="D8526" t="inlineStr">
        <is>
          <t>add</t>
        </is>
      </c>
      <c r="E8526" t="inlineStr">
        <is>
          <t>scipy</t>
        </is>
      </c>
      <c r="F8526" t="inlineStr">
        <is>
          <t>&gt;=1.2.1;&lt;1.3.0</t>
        </is>
      </c>
      <c r="G8526" t="inlineStr"/>
      <c r="H8526" t="inlineStr"/>
    </row>
    <row r="8527">
      <c r="A8527" t="inlineStr">
        <is>
          <t>fklearn</t>
        </is>
      </c>
      <c r="B8527" t="inlineStr">
        <is>
          <t>168938e6b8a5bfc58491fbb565644cc630538181</t>
        </is>
      </c>
      <c r="C8527" t="inlineStr">
        <is>
          <t>2019-05-29 21:21:49+00:00</t>
        </is>
      </c>
      <c r="D8527" t="inlineStr">
        <is>
          <t>verchange</t>
        </is>
      </c>
      <c r="E8527" t="inlineStr">
        <is>
          <t>scikit-image</t>
        </is>
      </c>
      <c r="F8527" t="inlineStr">
        <is>
          <t>&gt;=0.14.2;&lt;0.15.0</t>
        </is>
      </c>
      <c r="G8527" t="inlineStr">
        <is>
          <t>scikit-image</t>
        </is>
      </c>
      <c r="H8527" t="inlineStr">
        <is>
          <t>&lt;1;&gt;=0.14.2</t>
        </is>
      </c>
    </row>
    <row r="8528">
      <c r="A8528" t="inlineStr">
        <is>
          <t>fklearn</t>
        </is>
      </c>
      <c r="B8528" t="inlineStr">
        <is>
          <t>168938e6b8a5bfc58491fbb565644cc630538181</t>
        </is>
      </c>
      <c r="C8528" t="inlineStr">
        <is>
          <t>2019-05-29 21:21:49+00:00</t>
        </is>
      </c>
      <c r="D8528" t="inlineStr">
        <is>
          <t>verchange</t>
        </is>
      </c>
      <c r="E8528" t="inlineStr">
        <is>
          <t>shap</t>
        </is>
      </c>
      <c r="F8528" t="inlineStr">
        <is>
          <t>&gt;=0.28.5;&lt;0.29.0</t>
        </is>
      </c>
      <c r="G8528" t="inlineStr">
        <is>
          <t>shap</t>
        </is>
      </c>
      <c r="H8528" t="inlineStr">
        <is>
          <t>&gt;=0.28.5;&lt;1</t>
        </is>
      </c>
    </row>
    <row r="8529">
      <c r="A8529" t="inlineStr">
        <is>
          <t>fklearn</t>
        </is>
      </c>
      <c r="B8529" t="inlineStr">
        <is>
          <t>168938e6b8a5bfc58491fbb565644cc630538181</t>
        </is>
      </c>
      <c r="C8529" t="inlineStr">
        <is>
          <t>2019-05-29 21:21:49+00:00</t>
        </is>
      </c>
      <c r="D8529" t="inlineStr">
        <is>
          <t>verchange</t>
        </is>
      </c>
      <c r="E8529" t="inlineStr">
        <is>
          <t>joblib</t>
        </is>
      </c>
      <c r="F8529" t="inlineStr">
        <is>
          <t>&lt;0.14.0;&gt;=0.13.2</t>
        </is>
      </c>
      <c r="G8529" t="inlineStr">
        <is>
          <t>joblib</t>
        </is>
      </c>
      <c r="H8529" t="inlineStr">
        <is>
          <t>&lt;1;&gt;=0.13.2</t>
        </is>
      </c>
    </row>
    <row r="8530">
      <c r="A8530" t="inlineStr">
        <is>
          <t>fklearn</t>
        </is>
      </c>
      <c r="B8530" t="inlineStr">
        <is>
          <t>168938e6b8a5bfc58491fbb565644cc630538181</t>
        </is>
      </c>
      <c r="C8530" t="inlineStr">
        <is>
          <t>2019-05-29 21:21:49+00:00</t>
        </is>
      </c>
      <c r="D8530" t="inlineStr">
        <is>
          <t>verchange</t>
        </is>
      </c>
      <c r="E8530" t="inlineStr">
        <is>
          <t>boto3</t>
        </is>
      </c>
      <c r="F8530" t="inlineStr">
        <is>
          <t>&lt;2;&gt;=1.9.158</t>
        </is>
      </c>
      <c r="G8530" t="inlineStr">
        <is>
          <t>boto3</t>
        </is>
      </c>
      <c r="H8530" t="inlineStr">
        <is>
          <t>&lt;2;&gt;=1.7.24</t>
        </is>
      </c>
    </row>
    <row r="8531">
      <c r="A8531" t="inlineStr">
        <is>
          <t>fklearn</t>
        </is>
      </c>
      <c r="B8531" t="inlineStr">
        <is>
          <t>168938e6b8a5bfc58491fbb565644cc630538181</t>
        </is>
      </c>
      <c r="C8531" t="inlineStr">
        <is>
          <t>2019-05-29 21:21:49+00:00</t>
        </is>
      </c>
      <c r="D8531" t="inlineStr">
        <is>
          <t>verchange</t>
        </is>
      </c>
      <c r="E8531" t="inlineStr">
        <is>
          <t>xgboost</t>
        </is>
      </c>
      <c r="F8531" t="inlineStr">
        <is>
          <t>&lt;0.90;&gt;=0.81</t>
        </is>
      </c>
      <c r="G8531" t="inlineStr">
        <is>
          <t>xgboost</t>
        </is>
      </c>
      <c r="H8531" t="inlineStr">
        <is>
          <t>&lt;1;&gt;=0.81</t>
        </is>
      </c>
    </row>
    <row r="8532">
      <c r="A8532" t="inlineStr">
        <is>
          <t>fklearn</t>
        </is>
      </c>
      <c r="B8532" t="inlineStr">
        <is>
          <t>168938e6b8a5bfc58491fbb565644cc630538181</t>
        </is>
      </c>
      <c r="C8532" t="inlineStr">
        <is>
          <t>2019-05-29 21:21:49+00:00</t>
        </is>
      </c>
      <c r="D8532" t="inlineStr">
        <is>
          <t>verchange</t>
        </is>
      </c>
      <c r="E8532" t="inlineStr">
        <is>
          <t>lightgbm</t>
        </is>
      </c>
      <c r="F8532" t="inlineStr">
        <is>
          <t>&gt;=2.2.2;&lt;2.3.0</t>
        </is>
      </c>
      <c r="G8532" t="inlineStr">
        <is>
          <t>lightgbm</t>
        </is>
      </c>
      <c r="H8532" t="inlineStr">
        <is>
          <t>&gt;=2.2.2;&lt;3</t>
        </is>
      </c>
    </row>
    <row r="8533">
      <c r="A8533" t="inlineStr">
        <is>
          <t>fklearn</t>
        </is>
      </c>
      <c r="B8533" t="inlineStr">
        <is>
          <t>168938e6b8a5bfc58491fbb565644cc630538181</t>
        </is>
      </c>
      <c r="C8533" t="inlineStr">
        <is>
          <t>2019-05-29 21:21:49+00:00</t>
        </is>
      </c>
      <c r="D8533" t="inlineStr">
        <is>
          <t>verchange</t>
        </is>
      </c>
      <c r="E8533" t="inlineStr">
        <is>
          <t>numpy</t>
        </is>
      </c>
      <c r="F8533" t="inlineStr">
        <is>
          <t>&lt;1.17.0;&gt;=1.16.4</t>
        </is>
      </c>
      <c r="G8533" t="inlineStr">
        <is>
          <t>numpy</t>
        </is>
      </c>
      <c r="H8533" t="inlineStr">
        <is>
          <t>&lt;2;&gt;=1.15.4</t>
        </is>
      </c>
    </row>
    <row r="8534">
      <c r="A8534" t="inlineStr">
        <is>
          <t>fklearn</t>
        </is>
      </c>
      <c r="B8534" t="inlineStr">
        <is>
          <t>168938e6b8a5bfc58491fbb565644cc630538181</t>
        </is>
      </c>
      <c r="C8534" t="inlineStr">
        <is>
          <t>2019-05-29 21:21:49+00:00</t>
        </is>
      </c>
      <c r="D8534" t="inlineStr">
        <is>
          <t>verchange</t>
        </is>
      </c>
      <c r="E8534" t="inlineStr">
        <is>
          <t>matplotlib</t>
        </is>
      </c>
      <c r="F8534" t="inlineStr">
        <is>
          <t>&gt;=3.0.2;&lt;3.1.0</t>
        </is>
      </c>
      <c r="G8534" t="inlineStr">
        <is>
          <t>matplotlib</t>
        </is>
      </c>
      <c r="H8534" t="inlineStr">
        <is>
          <t>&gt;=3.0.2;&lt;4</t>
        </is>
      </c>
    </row>
    <row r="8535">
      <c r="A8535" t="inlineStr">
        <is>
          <t>fklearn</t>
        </is>
      </c>
      <c r="B8535" t="inlineStr">
        <is>
          <t>168938e6b8a5bfc58491fbb565644cc630538181</t>
        </is>
      </c>
      <c r="C8535" t="inlineStr">
        <is>
          <t>2019-05-29 21:21:49+00:00</t>
        </is>
      </c>
      <c r="D8535" t="inlineStr">
        <is>
          <t>verchange</t>
        </is>
      </c>
      <c r="E8535" t="inlineStr">
        <is>
          <t>schema</t>
        </is>
      </c>
      <c r="F8535" t="inlineStr">
        <is>
          <t>&lt;0.7.0;&gt;=0.6.2</t>
        </is>
      </c>
      <c r="G8535" t="inlineStr">
        <is>
          <t>schema</t>
        </is>
      </c>
      <c r="H8535" t="inlineStr">
        <is>
          <t>&lt;1;&gt;=0.6.2</t>
        </is>
      </c>
    </row>
    <row r="8536">
      <c r="A8536" t="inlineStr">
        <is>
          <t>fklearn</t>
        </is>
      </c>
      <c r="B8536" t="inlineStr">
        <is>
          <t>168938e6b8a5bfc58491fbb565644cc630538181</t>
        </is>
      </c>
      <c r="C8536" t="inlineStr">
        <is>
          <t>2019-05-29 21:21:49+00:00</t>
        </is>
      </c>
      <c r="D8536" t="inlineStr">
        <is>
          <t>verchange</t>
        </is>
      </c>
      <c r="E8536" t="inlineStr">
        <is>
          <t>pyarrow</t>
        </is>
      </c>
      <c r="F8536" t="inlineStr">
        <is>
          <t>&lt;0.14.0;&gt;=0.13.0</t>
        </is>
      </c>
      <c r="G8536" t="inlineStr">
        <is>
          <t>pyarrow</t>
        </is>
      </c>
      <c r="H8536" t="inlineStr">
        <is>
          <t>&lt;1;&gt;=0.12.0</t>
        </is>
      </c>
    </row>
    <row r="8537">
      <c r="A8537" t="inlineStr">
        <is>
          <t>fklearn</t>
        </is>
      </c>
      <c r="B8537" t="inlineStr">
        <is>
          <t>168938e6b8a5bfc58491fbb565644cc630538181</t>
        </is>
      </c>
      <c r="C8537" t="inlineStr">
        <is>
          <t>2019-05-29 21:21:49+00:00</t>
        </is>
      </c>
      <c r="D8537" t="inlineStr">
        <is>
          <t>verchange</t>
        </is>
      </c>
      <c r="E8537" t="inlineStr">
        <is>
          <t>cloudpickle</t>
        </is>
      </c>
      <c r="F8537" t="inlineStr">
        <is>
          <t>&gt;=0.8.0;&lt;0.9.0</t>
        </is>
      </c>
      <c r="G8537" t="inlineStr">
        <is>
          <t>cloudpickle</t>
        </is>
      </c>
      <c r="H8537" t="inlineStr">
        <is>
          <t>&lt;1;&gt;=0.8.0</t>
        </is>
      </c>
    </row>
    <row r="8538">
      <c r="A8538" t="inlineStr">
        <is>
          <t>fklearn</t>
        </is>
      </c>
      <c r="B8538" t="inlineStr">
        <is>
          <t>168938e6b8a5bfc58491fbb565644cc630538181</t>
        </is>
      </c>
      <c r="C8538" t="inlineStr">
        <is>
          <t>2019-05-29 21:21:49+00:00</t>
        </is>
      </c>
      <c r="D8538" t="inlineStr">
        <is>
          <t>verchange</t>
        </is>
      </c>
      <c r="E8538" t="inlineStr">
        <is>
          <t>s3fs</t>
        </is>
      </c>
      <c r="F8538" t="inlineStr">
        <is>
          <t>&gt;=0.2.0;&lt;0.3.0</t>
        </is>
      </c>
      <c r="G8538" t="inlineStr">
        <is>
          <t>s3fs</t>
        </is>
      </c>
      <c r="H8538" t="inlineStr">
        <is>
          <t>&lt;1;&gt;=0.2.0</t>
        </is>
      </c>
    </row>
    <row r="8539">
      <c r="A8539" t="inlineStr">
        <is>
          <t>fklearn</t>
        </is>
      </c>
      <c r="B8539" t="inlineStr">
        <is>
          <t>168938e6b8a5bfc58491fbb565644cc630538181</t>
        </is>
      </c>
      <c r="C8539" t="inlineStr">
        <is>
          <t>2019-05-29 21:21:49+00:00</t>
        </is>
      </c>
      <c r="D8539" t="inlineStr">
        <is>
          <t>verchange</t>
        </is>
      </c>
      <c r="E8539" t="inlineStr">
        <is>
          <t>tqdm</t>
        </is>
      </c>
      <c r="F8539" t="inlineStr">
        <is>
          <t>&gt;=4.32.1;&lt;4.33.0</t>
        </is>
      </c>
      <c r="G8539" t="inlineStr">
        <is>
          <t>tqdm</t>
        </is>
      </c>
      <c r="H8539" t="inlineStr">
        <is>
          <t>&gt;=4.31.1;&lt;5</t>
        </is>
      </c>
    </row>
    <row r="8540">
      <c r="A8540" t="inlineStr">
        <is>
          <t>fklearn</t>
        </is>
      </c>
      <c r="B8540" t="inlineStr">
        <is>
          <t>168938e6b8a5bfc58491fbb565644cc630538181</t>
        </is>
      </c>
      <c r="C8540" t="inlineStr">
        <is>
          <t>2019-05-29 21:21:49+00:00</t>
        </is>
      </c>
      <c r="D8540" t="inlineStr">
        <is>
          <t>verchange</t>
        </is>
      </c>
      <c r="E8540" t="inlineStr">
        <is>
          <t>scikit-learn</t>
        </is>
      </c>
      <c r="F8540" t="inlineStr">
        <is>
          <t>&gt;=0.21.2;&lt;0.22.0</t>
        </is>
      </c>
      <c r="G8540" t="inlineStr">
        <is>
          <t>scikit-learn</t>
        </is>
      </c>
      <c r="H8540" t="inlineStr">
        <is>
          <t>&gt;=0.20.2;&lt;1</t>
        </is>
      </c>
    </row>
    <row r="8541">
      <c r="A8541" t="inlineStr">
        <is>
          <t>fklearn</t>
        </is>
      </c>
      <c r="B8541" t="inlineStr">
        <is>
          <t>168938e6b8a5bfc58491fbb565644cc630538181</t>
        </is>
      </c>
      <c r="C8541" t="inlineStr">
        <is>
          <t>2019-05-29 21:21:49+00:00</t>
        </is>
      </c>
      <c r="D8541" t="inlineStr">
        <is>
          <t>add</t>
        </is>
      </c>
      <c r="E8541" t="inlineStr">
        <is>
          <t>scipy</t>
        </is>
      </c>
      <c r="F8541" t="inlineStr">
        <is>
          <t>&gt;=1.2.1;&lt;1.3.0</t>
        </is>
      </c>
      <c r="G8541" t="inlineStr"/>
      <c r="H8541" t="inlineStr"/>
    </row>
    <row r="8542">
      <c r="A8542" t="inlineStr">
        <is>
          <t>fklearn</t>
        </is>
      </c>
      <c r="B8542" t="inlineStr">
        <is>
          <t>5a4429c62d9f49a55d8a83a955cfee52680f48cd</t>
        </is>
      </c>
      <c r="C8542" t="inlineStr">
        <is>
          <t>2019-08-02 14:03:08+00:00</t>
        </is>
      </c>
      <c r="D8542" t="inlineStr">
        <is>
          <t>rem</t>
        </is>
      </c>
      <c r="E8542" t="inlineStr"/>
      <c r="F8542" t="inlineStr"/>
      <c r="G8542" t="inlineStr">
        <is>
          <t>scikit-image</t>
        </is>
      </c>
      <c r="H8542" t="inlineStr">
        <is>
          <t>&gt;=0.14.2;&lt;0.15.0</t>
        </is>
      </c>
    </row>
    <row r="8543">
      <c r="A8543" t="inlineStr">
        <is>
          <t>fklearn</t>
        </is>
      </c>
      <c r="B8543" t="inlineStr">
        <is>
          <t>3818cae5c4ec4702b74e3f6479e84d804a68e862</t>
        </is>
      </c>
      <c r="C8543" t="inlineStr">
        <is>
          <t>2019-08-02 14:03:50+00:00</t>
        </is>
      </c>
      <c r="D8543" t="inlineStr">
        <is>
          <t>rem</t>
        </is>
      </c>
      <c r="E8543" t="inlineStr"/>
      <c r="F8543" t="inlineStr"/>
      <c r="G8543" t="inlineStr">
        <is>
          <t>scikit-image</t>
        </is>
      </c>
      <c r="H8543" t="inlineStr">
        <is>
          <t>&gt;=0.14.2;&lt;0.15.0</t>
        </is>
      </c>
    </row>
    <row r="8544">
      <c r="A8544" t="inlineStr">
        <is>
          <t>fklearn</t>
        </is>
      </c>
      <c r="B8544" t="inlineStr">
        <is>
          <t>9ffe6a6c8e40161133f884cec6a94e0976b225d6</t>
        </is>
      </c>
      <c r="C8544" t="inlineStr">
        <is>
          <t>2019-10-07 20:12:28+00:00</t>
        </is>
      </c>
      <c r="D8544" t="inlineStr">
        <is>
          <t>rem</t>
        </is>
      </c>
      <c r="E8544" t="inlineStr"/>
      <c r="F8544" t="inlineStr"/>
      <c r="G8544" t="inlineStr">
        <is>
          <t>boto3</t>
        </is>
      </c>
      <c r="H8544" t="inlineStr">
        <is>
          <t>&lt;2;&gt;=1.9.158</t>
        </is>
      </c>
    </row>
    <row r="8545">
      <c r="A8545" t="inlineStr">
        <is>
          <t>fklearn</t>
        </is>
      </c>
      <c r="B8545" t="inlineStr">
        <is>
          <t>9ffe6a6c8e40161133f884cec6a94e0976b225d6</t>
        </is>
      </c>
      <c r="C8545" t="inlineStr">
        <is>
          <t>2019-10-07 20:12:28+00:00</t>
        </is>
      </c>
      <c r="D8545" t="inlineStr">
        <is>
          <t>rem</t>
        </is>
      </c>
      <c r="E8545" t="inlineStr"/>
      <c r="F8545" t="inlineStr"/>
      <c r="G8545" t="inlineStr">
        <is>
          <t>lightgbm</t>
        </is>
      </c>
      <c r="H8545" t="inlineStr">
        <is>
          <t>&gt;=2.2.2;&lt;2.3.0</t>
        </is>
      </c>
    </row>
    <row r="8546">
      <c r="A8546" t="inlineStr">
        <is>
          <t>fklearn</t>
        </is>
      </c>
      <c r="B8546" t="inlineStr">
        <is>
          <t>9ffe6a6c8e40161133f884cec6a94e0976b225d6</t>
        </is>
      </c>
      <c r="C8546" t="inlineStr">
        <is>
          <t>2019-10-07 20:12:28+00:00</t>
        </is>
      </c>
      <c r="D8546" t="inlineStr">
        <is>
          <t>rem</t>
        </is>
      </c>
      <c r="E8546" t="inlineStr"/>
      <c r="F8546" t="inlineStr"/>
      <c r="G8546" t="inlineStr">
        <is>
          <t>matplotlib</t>
        </is>
      </c>
      <c r="H8546" t="inlineStr">
        <is>
          <t>&gt;=3.0.2;&lt;3.1.0</t>
        </is>
      </c>
    </row>
    <row r="8547">
      <c r="A8547" t="inlineStr">
        <is>
          <t>fklearn</t>
        </is>
      </c>
      <c r="B8547" t="inlineStr">
        <is>
          <t>9ffe6a6c8e40161133f884cec6a94e0976b225d6</t>
        </is>
      </c>
      <c r="C8547" t="inlineStr">
        <is>
          <t>2019-10-07 20:12:28+00:00</t>
        </is>
      </c>
      <c r="D8547" t="inlineStr">
        <is>
          <t>rem</t>
        </is>
      </c>
      <c r="E8547" t="inlineStr"/>
      <c r="F8547" t="inlineStr"/>
      <c r="G8547" t="inlineStr">
        <is>
          <t>pyarrow</t>
        </is>
      </c>
      <c r="H8547" t="inlineStr">
        <is>
          <t>&lt;0.14.0;&gt;=0.13.0</t>
        </is>
      </c>
    </row>
    <row r="8548">
      <c r="A8548" t="inlineStr">
        <is>
          <t>fklearn</t>
        </is>
      </c>
      <c r="B8548" t="inlineStr">
        <is>
          <t>9ffe6a6c8e40161133f884cec6a94e0976b225d6</t>
        </is>
      </c>
      <c r="C8548" t="inlineStr">
        <is>
          <t>2019-10-07 20:12:28+00:00</t>
        </is>
      </c>
      <c r="D8548" t="inlineStr">
        <is>
          <t>rem</t>
        </is>
      </c>
      <c r="E8548" t="inlineStr"/>
      <c r="F8548" t="inlineStr"/>
      <c r="G8548" t="inlineStr">
        <is>
          <t>s3fs</t>
        </is>
      </c>
      <c r="H8548" t="inlineStr">
        <is>
          <t>&gt;=0.2.0;&lt;0.3.0</t>
        </is>
      </c>
    </row>
    <row r="8549">
      <c r="A8549" t="inlineStr">
        <is>
          <t>fklearn</t>
        </is>
      </c>
      <c r="B8549" t="inlineStr">
        <is>
          <t>9ffe6a6c8e40161133f884cec6a94e0976b225d6</t>
        </is>
      </c>
      <c r="C8549" t="inlineStr">
        <is>
          <t>2019-10-07 20:12:28+00:00</t>
        </is>
      </c>
      <c r="D8549" t="inlineStr">
        <is>
          <t>rem</t>
        </is>
      </c>
      <c r="E8549" t="inlineStr"/>
      <c r="F8549" t="inlineStr"/>
      <c r="G8549" t="inlineStr">
        <is>
          <t>schema</t>
        </is>
      </c>
      <c r="H8549" t="inlineStr">
        <is>
          <t>&lt;0.7.0;&gt;=0.6.2</t>
        </is>
      </c>
    </row>
    <row r="8550">
      <c r="A8550" t="inlineStr">
        <is>
          <t>fklearn</t>
        </is>
      </c>
      <c r="B8550" t="inlineStr">
        <is>
          <t>9ffe6a6c8e40161133f884cec6a94e0976b225d6</t>
        </is>
      </c>
      <c r="C8550" t="inlineStr">
        <is>
          <t>2019-10-07 20:12:28+00:00</t>
        </is>
      </c>
      <c r="D8550" t="inlineStr">
        <is>
          <t>rem</t>
        </is>
      </c>
      <c r="E8550" t="inlineStr"/>
      <c r="F8550" t="inlineStr"/>
      <c r="G8550" t="inlineStr">
        <is>
          <t>shap</t>
        </is>
      </c>
      <c r="H8550" t="inlineStr">
        <is>
          <t>&gt;=0.28.5;&lt;0.29.0</t>
        </is>
      </c>
    </row>
    <row r="8551">
      <c r="A8551" t="inlineStr">
        <is>
          <t>fklearn</t>
        </is>
      </c>
      <c r="B8551" t="inlineStr">
        <is>
          <t>9ffe6a6c8e40161133f884cec6a94e0976b225d6</t>
        </is>
      </c>
      <c r="C8551" t="inlineStr">
        <is>
          <t>2019-10-07 20:12:28+00:00</t>
        </is>
      </c>
      <c r="D8551" t="inlineStr">
        <is>
          <t>rem</t>
        </is>
      </c>
      <c r="E8551" t="inlineStr"/>
      <c r="F8551" t="inlineStr"/>
      <c r="G8551" t="inlineStr">
        <is>
          <t>tqdm</t>
        </is>
      </c>
      <c r="H8551" t="inlineStr">
        <is>
          <t>&gt;=4.32.1;&lt;4.33.0</t>
        </is>
      </c>
    </row>
    <row r="8552">
      <c r="A8552" t="inlineStr">
        <is>
          <t>fklearn</t>
        </is>
      </c>
      <c r="B8552" t="inlineStr">
        <is>
          <t>9ffe6a6c8e40161133f884cec6a94e0976b225d6</t>
        </is>
      </c>
      <c r="C8552" t="inlineStr">
        <is>
          <t>2019-10-07 20:12:28+00:00</t>
        </is>
      </c>
      <c r="D8552" t="inlineStr">
        <is>
          <t>rem</t>
        </is>
      </c>
      <c r="E8552" t="inlineStr"/>
      <c r="F8552" t="inlineStr"/>
      <c r="G8552" t="inlineStr">
        <is>
          <t>xgboost</t>
        </is>
      </c>
      <c r="H8552" t="inlineStr">
        <is>
          <t>&lt;0.90;&gt;=0.81</t>
        </is>
      </c>
    </row>
    <row r="8553">
      <c r="A8553" t="inlineStr">
        <is>
          <t>fklearn</t>
        </is>
      </c>
      <c r="B8553" t="inlineStr">
        <is>
          <t>9ffe6a6c8e40161133f884cec6a94e0976b225d6</t>
        </is>
      </c>
      <c r="C8553" t="inlineStr">
        <is>
          <t>2019-10-07 20:12:28+00:00</t>
        </is>
      </c>
      <c r="D8553" t="inlineStr">
        <is>
          <t>rem</t>
        </is>
      </c>
      <c r="E8553" t="inlineStr"/>
      <c r="F8553" t="inlineStr"/>
      <c r="G8553" t="inlineStr">
        <is>
          <t>swifter</t>
        </is>
      </c>
      <c r="H8553" t="inlineStr">
        <is>
          <t>&lt;0.300;&gt;=0.284</t>
        </is>
      </c>
    </row>
    <row r="8554">
      <c r="A8554" t="inlineStr">
        <is>
          <t>fklearn</t>
        </is>
      </c>
      <c r="B8554" t="inlineStr">
        <is>
          <t>9ffe6a6c8e40161133f884cec6a94e0976b225d6</t>
        </is>
      </c>
      <c r="C8554" t="inlineStr">
        <is>
          <t>2019-10-07 20:12:28+00:00</t>
        </is>
      </c>
      <c r="D8554" t="inlineStr">
        <is>
          <t>rem</t>
        </is>
      </c>
      <c r="E8554" t="inlineStr"/>
      <c r="F8554" t="inlineStr"/>
      <c r="G8554" t="inlineStr">
        <is>
          <t>catboost</t>
        </is>
      </c>
      <c r="H8554" t="inlineStr">
        <is>
          <t>&gt;=0.14.2;&lt;0.15.0</t>
        </is>
      </c>
    </row>
    <row r="8555">
      <c r="A8555" t="inlineStr">
        <is>
          <t>fklearn</t>
        </is>
      </c>
      <c r="B8555" t="inlineStr">
        <is>
          <t>9ffe6a6c8e40161133f884cec6a94e0976b225d6</t>
        </is>
      </c>
      <c r="C8555" t="inlineStr">
        <is>
          <t>2019-10-07 20:12:28+00:00</t>
        </is>
      </c>
      <c r="D8555" t="inlineStr">
        <is>
          <t>rem</t>
        </is>
      </c>
      <c r="E8555" t="inlineStr"/>
      <c r="F8555" t="inlineStr"/>
      <c r="G8555" t="inlineStr">
        <is>
          <t>scipy</t>
        </is>
      </c>
      <c r="H8555" t="inlineStr">
        <is>
          <t>&gt;=1.2.1;&lt;1.3.0</t>
        </is>
      </c>
    </row>
    <row r="8556">
      <c r="A8556" t="inlineStr">
        <is>
          <t>fklearn</t>
        </is>
      </c>
      <c r="B8556" t="inlineStr">
        <is>
          <t>11fa607859ab87567b608175079342466a95b1fb</t>
        </is>
      </c>
      <c r="C8556" t="inlineStr">
        <is>
          <t>2020-06-17 22:47:32+00:00</t>
        </is>
      </c>
      <c r="D8556" t="inlineStr">
        <is>
          <t>add</t>
        </is>
      </c>
      <c r="E8556" t="inlineStr">
        <is>
          <t>numba</t>
        </is>
      </c>
      <c r="F8556">
        <f>=0.48.0</f>
        <v/>
      </c>
      <c r="G8556" t="inlineStr"/>
      <c r="H8556" t="inlineStr"/>
    </row>
    <row r="8557">
      <c r="A8557" t="inlineStr">
        <is>
          <t>fklearn</t>
        </is>
      </c>
      <c r="B8557" t="inlineStr">
        <is>
          <t>1777a4cdf18b01d6a241e2fe9387c3afee747477</t>
        </is>
      </c>
      <c r="C8557" t="inlineStr">
        <is>
          <t>2020-07-13 20:26:12+00:00</t>
        </is>
      </c>
      <c r="D8557" t="inlineStr">
        <is>
          <t>verchange</t>
        </is>
      </c>
      <c r="E8557" t="inlineStr">
        <is>
          <t>numba</t>
        </is>
      </c>
      <c r="F8557" t="inlineStr">
        <is>
          <t>&gt;=0.48.0;&lt;0.50</t>
        </is>
      </c>
      <c r="G8557" t="inlineStr">
        <is>
          <t>numba</t>
        </is>
      </c>
      <c r="H8557">
        <f>=0.48.0</f>
        <v/>
      </c>
    </row>
    <row r="8558">
      <c r="A8558" t="inlineStr">
        <is>
          <t>fklearn</t>
        </is>
      </c>
      <c r="B8558" t="inlineStr">
        <is>
          <t>5cc182fd7b329bcca7d13234f8f174584e3a8cbf</t>
        </is>
      </c>
      <c r="C8558" t="inlineStr">
        <is>
          <t>2020-10-02 15:08:55+00:00</t>
        </is>
      </c>
      <c r="D8558" t="inlineStr">
        <is>
          <t>verchange</t>
        </is>
      </c>
      <c r="E8558" t="inlineStr">
        <is>
          <t>pandas</t>
        </is>
      </c>
      <c r="F8558" t="inlineStr">
        <is>
          <t>&gt;=0.24.1;&lt;1.2.0</t>
        </is>
      </c>
      <c r="G8558" t="inlineStr">
        <is>
          <t>pandas</t>
        </is>
      </c>
      <c r="H8558" t="inlineStr">
        <is>
          <t>&gt;=0.24.1;&lt;0.25</t>
        </is>
      </c>
    </row>
    <row r="8559">
      <c r="A8559" t="inlineStr">
        <is>
          <t>fklearn</t>
        </is>
      </c>
      <c r="B8559" t="inlineStr">
        <is>
          <t>5cc182fd7b329bcca7d13234f8f174584e3a8cbf</t>
        </is>
      </c>
      <c r="C8559" t="inlineStr">
        <is>
          <t>2020-10-02 15:08:55+00:00</t>
        </is>
      </c>
      <c r="D8559" t="inlineStr">
        <is>
          <t>verchange</t>
        </is>
      </c>
      <c r="E8559" t="inlineStr">
        <is>
          <t>numpy</t>
        </is>
      </c>
      <c r="F8559" t="inlineStr">
        <is>
          <t>&lt;1.20.0;&gt;=1.16.4</t>
        </is>
      </c>
      <c r="G8559" t="inlineStr">
        <is>
          <t>numpy</t>
        </is>
      </c>
      <c r="H8559" t="inlineStr">
        <is>
          <t>&lt;1.17.0;&gt;=1.16.4</t>
        </is>
      </c>
    </row>
    <row r="8560">
      <c r="A8560" t="inlineStr">
        <is>
          <t>fklearn</t>
        </is>
      </c>
      <c r="B8560" t="inlineStr">
        <is>
          <t>5cc182fd7b329bcca7d13234f8f174584e3a8cbf</t>
        </is>
      </c>
      <c r="C8560" t="inlineStr">
        <is>
          <t>2020-10-02 15:08:55+00:00</t>
        </is>
      </c>
      <c r="D8560" t="inlineStr">
        <is>
          <t>verchange</t>
        </is>
      </c>
      <c r="E8560" t="inlineStr">
        <is>
          <t>scikit-learn</t>
        </is>
      </c>
      <c r="F8560" t="inlineStr">
        <is>
          <t>&gt;=0.21.2;&lt;0.24.0</t>
        </is>
      </c>
      <c r="G8560" t="inlineStr">
        <is>
          <t>scikit-learn</t>
        </is>
      </c>
      <c r="H8560" t="inlineStr">
        <is>
          <t>&gt;=0.21.2;&lt;0.22.0</t>
        </is>
      </c>
    </row>
    <row r="8561">
      <c r="A8561" t="inlineStr">
        <is>
          <t>storm</t>
        </is>
      </c>
      <c r="B8561" t="inlineStr">
        <is>
          <t>c1bf7a54e60156e9af8ac6f97a3554af4b9410cb</t>
        </is>
      </c>
      <c r="C8561" t="inlineStr">
        <is>
          <t>2014-04-16 11:23:40+00:00</t>
        </is>
      </c>
      <c r="D8561" t="inlineStr">
        <is>
          <t>verchange</t>
        </is>
      </c>
      <c r="E8561" t="inlineStr">
        <is>
          <t>paramiko</t>
        </is>
      </c>
      <c r="F8561">
        <f>=1.13.0</f>
        <v/>
      </c>
      <c r="G8561" t="inlineStr">
        <is>
          <t>paramiko</t>
        </is>
      </c>
      <c r="H8561">
        <f>=1.10.1</f>
        <v/>
      </c>
    </row>
    <row r="8562">
      <c r="A8562" t="inlineStr">
        <is>
          <t>storm</t>
        </is>
      </c>
      <c r="B8562" t="inlineStr">
        <is>
          <t>c1bf7a54e60156e9af8ac6f97a3554af4b9410cb</t>
        </is>
      </c>
      <c r="C8562" t="inlineStr">
        <is>
          <t>2014-04-16 11:23:40+00:00</t>
        </is>
      </c>
      <c r="D8562" t="inlineStr">
        <is>
          <t>add</t>
        </is>
      </c>
      <c r="E8562" t="inlineStr">
        <is>
          <t>six</t>
        </is>
      </c>
      <c r="F8562" t="inlineStr"/>
      <c r="G8562" t="inlineStr"/>
      <c r="H8562" t="inlineStr"/>
    </row>
    <row r="8563">
      <c r="A8563" t="inlineStr">
        <is>
          <t>addon-check</t>
        </is>
      </c>
      <c r="B8563" t="inlineStr">
        <is>
          <t>9b9b26e5e78825b241fc3329b9b781185a4de391</t>
        </is>
      </c>
      <c r="C8563" t="inlineStr">
        <is>
          <t>2018-06-11 22:16:20+00:00</t>
        </is>
      </c>
      <c r="D8563" t="inlineStr">
        <is>
          <t>add</t>
        </is>
      </c>
      <c r="E8563" t="inlineStr">
        <is>
          <t>pillow</t>
        </is>
      </c>
      <c r="F8563" t="inlineStr"/>
      <c r="G8563" t="inlineStr"/>
      <c r="H8563" t="inlineStr"/>
    </row>
    <row r="8564">
      <c r="A8564" t="inlineStr">
        <is>
          <t>addon-check</t>
        </is>
      </c>
      <c r="B8564" t="inlineStr">
        <is>
          <t>9b9b26e5e78825b241fc3329b9b781185a4de391</t>
        </is>
      </c>
      <c r="C8564" t="inlineStr">
        <is>
          <t>2018-06-11 22:16:20+00:00</t>
        </is>
      </c>
      <c r="D8564" t="inlineStr">
        <is>
          <t>add</t>
        </is>
      </c>
      <c r="E8564" t="inlineStr">
        <is>
          <t>requests</t>
        </is>
      </c>
      <c r="F8564" t="inlineStr"/>
      <c r="G8564" t="inlineStr"/>
      <c r="H8564" t="inlineStr"/>
    </row>
    <row r="8565">
      <c r="A8565" t="inlineStr">
        <is>
          <t>addon-check</t>
        </is>
      </c>
      <c r="B8565" t="inlineStr">
        <is>
          <t>9b9b26e5e78825b241fc3329b9b781185a4de391</t>
        </is>
      </c>
      <c r="C8565" t="inlineStr">
        <is>
          <t>2018-06-11 22:16:20+00:00</t>
        </is>
      </c>
      <c r="D8565" t="inlineStr">
        <is>
          <t>add</t>
        </is>
      </c>
      <c r="E8565" t="inlineStr">
        <is>
          <t>radon</t>
        </is>
      </c>
      <c r="F8565" t="inlineStr"/>
      <c r="G8565" t="inlineStr"/>
      <c r="H8565" t="inlineStr"/>
    </row>
    <row r="8566">
      <c r="A8566" t="inlineStr">
        <is>
          <t>addon-check</t>
        </is>
      </c>
      <c r="B8566" t="inlineStr">
        <is>
          <t>a8e1976a7a88d3b32aa2bb5dfc168fba32fef2be</t>
        </is>
      </c>
      <c r="C8566" t="inlineStr">
        <is>
          <t>2018-07-18 15:52:30+00:00</t>
        </is>
      </c>
      <c r="D8566" t="inlineStr">
        <is>
          <t>add</t>
        </is>
      </c>
      <c r="E8566" t="inlineStr">
        <is>
          <t>tabulate</t>
        </is>
      </c>
      <c r="F8566" t="inlineStr"/>
      <c r="G8566" t="inlineStr"/>
      <c r="H8566" t="inlineStr"/>
    </row>
    <row r="8567">
      <c r="A8567" t="inlineStr">
        <is>
          <t>addon-check</t>
        </is>
      </c>
      <c r="B8567" t="inlineStr">
        <is>
          <t>e8cc85f84a5b1926c1ef68dbbf1d80d2a9de7476</t>
        </is>
      </c>
      <c r="C8567" t="inlineStr">
        <is>
          <t>2018-08-26 21:18:10+00:00</t>
        </is>
      </c>
      <c r="D8567" t="inlineStr">
        <is>
          <t>add</t>
        </is>
      </c>
      <c r="E8567" t="inlineStr">
        <is>
          <t>xmlschema</t>
        </is>
      </c>
      <c r="F8567" t="inlineStr"/>
      <c r="G8567" t="inlineStr"/>
      <c r="H8567" t="inlineStr"/>
    </row>
    <row r="8568">
      <c r="A8568" t="inlineStr">
        <is>
          <t>addon-check</t>
        </is>
      </c>
      <c r="B8568" t="inlineStr">
        <is>
          <t>8a224ab72db79c02db30e7e6937359089899147b</t>
        </is>
      </c>
      <c r="C8568" t="inlineStr">
        <is>
          <t>2019-01-31 22:04:11+00:00</t>
        </is>
      </c>
      <c r="D8568" t="inlineStr">
        <is>
          <t>add</t>
        </is>
      </c>
      <c r="E8568" t="inlineStr">
        <is>
          <t>urllib3</t>
        </is>
      </c>
      <c r="F8568" t="inlineStr"/>
      <c r="G8568" t="inlineStr"/>
      <c r="H8568" t="inlineStr"/>
    </row>
    <row r="8569">
      <c r="A8569" t="inlineStr">
        <is>
          <t>addon-check</t>
        </is>
      </c>
      <c r="B8569" t="inlineStr">
        <is>
          <t>f7c3f08fd36e2d958b2038702b2115b70b2b30a3</t>
        </is>
      </c>
      <c r="C8569" t="inlineStr">
        <is>
          <t>2019-05-09 17:34:25+00:00</t>
        </is>
      </c>
      <c r="D8569" t="inlineStr">
        <is>
          <t>add</t>
        </is>
      </c>
      <c r="E8569" t="inlineStr">
        <is>
          <t>polib</t>
        </is>
      </c>
      <c r="F8569" t="inlineStr"/>
      <c r="G8569" t="inlineStr"/>
      <c r="H8569" t="inlineStr"/>
    </row>
    <row r="8570">
      <c r="A8570" t="inlineStr">
        <is>
          <t>addon-check</t>
        </is>
      </c>
      <c r="B8570" t="inlineStr">
        <is>
          <t>f7c3f08fd36e2d958b2038702b2115b70b2b30a3</t>
        </is>
      </c>
      <c r="C8570" t="inlineStr">
        <is>
          <t>2019-05-09 17:34:25+00:00</t>
        </is>
      </c>
      <c r="D8570" t="inlineStr">
        <is>
          <t>rem</t>
        </is>
      </c>
      <c r="E8570" t="inlineStr"/>
      <c r="F8570" t="inlineStr"/>
      <c r="G8570" t="inlineStr">
        <is>
          <t>tabulate</t>
        </is>
      </c>
      <c r="H8570" t="inlineStr"/>
    </row>
    <row r="8571">
      <c r="A8571" t="inlineStr">
        <is>
          <t>addon-check</t>
        </is>
      </c>
      <c r="B8571" t="inlineStr">
        <is>
          <t>83b7b6a7ef5eb1ef724bd308e35cd919c9a17bb3</t>
        </is>
      </c>
      <c r="C8571" t="inlineStr">
        <is>
          <t>2020-04-19 21:48:35+00:00</t>
        </is>
      </c>
      <c r="D8571" t="inlineStr">
        <is>
          <t>add</t>
        </is>
      </c>
      <c r="E8571" t="inlineStr">
        <is>
          <t>packaging</t>
        </is>
      </c>
      <c r="F8571" t="inlineStr"/>
      <c r="G8571" t="inlineStr"/>
      <c r="H8571" t="inlineStr"/>
    </row>
    <row r="8572">
      <c r="A8572" t="inlineStr">
        <is>
          <t>mrivis</t>
        </is>
      </c>
      <c r="B8572" t="inlineStr">
        <is>
          <t>139b18ce22f229a61f6d1a251bd8911fd38625fc</t>
        </is>
      </c>
      <c r="C8572" t="inlineStr">
        <is>
          <t>2018-10-03 14:13:51+00:00</t>
        </is>
      </c>
      <c r="D8572" t="inlineStr">
        <is>
          <t>add</t>
        </is>
      </c>
      <c r="E8572" t="inlineStr">
        <is>
          <t>scipy</t>
        </is>
      </c>
      <c r="F8572" t="inlineStr"/>
      <c r="G8572" t="inlineStr"/>
      <c r="H8572" t="inlineStr"/>
    </row>
    <row r="8573">
      <c r="A8573" t="inlineStr">
        <is>
          <t>tripleo-validations</t>
        </is>
      </c>
      <c r="B8573" t="inlineStr">
        <is>
          <t>3c031c68e63d584079ed6195a8516d6b2fe5d9c7</t>
        </is>
      </c>
      <c r="C8573" t="inlineStr">
        <is>
          <t>2016-09-01 15:28:42+00:00</t>
        </is>
      </c>
      <c r="D8573" t="inlineStr">
        <is>
          <t>verchange</t>
        </is>
      </c>
      <c r="E8573" t="inlineStr">
        <is>
          <t>python-heatclient</t>
        </is>
      </c>
      <c r="F8573" t="inlineStr">
        <is>
          <t>&gt;=1.4.0</t>
        </is>
      </c>
      <c r="G8573" t="inlineStr">
        <is>
          <t>python-heatclient</t>
        </is>
      </c>
      <c r="H8573" t="inlineStr">
        <is>
          <t>&gt;=1.1.0</t>
        </is>
      </c>
    </row>
    <row r="8574">
      <c r="A8574" t="inlineStr">
        <is>
          <t>tripleo-validations</t>
        </is>
      </c>
      <c r="B8574" t="inlineStr">
        <is>
          <t>e7192c38d1dcb6e94866057526dd106b00a9749d</t>
        </is>
      </c>
      <c r="C8574" t="inlineStr">
        <is>
          <t>2016-11-17 20:46:58+00:00</t>
        </is>
      </c>
      <c r="D8574" t="inlineStr">
        <is>
          <t>verchange</t>
        </is>
      </c>
      <c r="E8574" t="inlineStr">
        <is>
          <t>pbr</t>
        </is>
      </c>
      <c r="F8574" t="inlineStr">
        <is>
          <t>&gt;=1.8</t>
        </is>
      </c>
      <c r="G8574" t="inlineStr">
        <is>
          <t>pbr</t>
        </is>
      </c>
      <c r="H8574" t="inlineStr">
        <is>
          <t>&gt;=1.6</t>
        </is>
      </c>
    </row>
    <row r="8575">
      <c r="A8575" t="inlineStr">
        <is>
          <t>tripleo-validations</t>
        </is>
      </c>
      <c r="B8575" t="inlineStr">
        <is>
          <t>e7192c38d1dcb6e94866057526dd106b00a9749d</t>
        </is>
      </c>
      <c r="C8575" t="inlineStr">
        <is>
          <t>2016-11-17 20:46:58+00:00</t>
        </is>
      </c>
      <c r="D8575" t="inlineStr">
        <is>
          <t>verchange</t>
        </is>
      </c>
      <c r="E8575" t="inlineStr">
        <is>
          <t>python-heatclient</t>
        </is>
      </c>
      <c r="F8575" t="inlineStr">
        <is>
          <t>&gt;=1.5.0</t>
        </is>
      </c>
      <c r="G8575" t="inlineStr">
        <is>
          <t>python-heatclient</t>
        </is>
      </c>
      <c r="H8575" t="inlineStr">
        <is>
          <t>&gt;=1.4.0</t>
        </is>
      </c>
    </row>
    <row r="8576">
      <c r="A8576" t="inlineStr">
        <is>
          <t>tripleo-validations</t>
        </is>
      </c>
      <c r="B8576" t="inlineStr">
        <is>
          <t>e7192c38d1dcb6e94866057526dd106b00a9749d</t>
        </is>
      </c>
      <c r="C8576" t="inlineStr">
        <is>
          <t>2016-11-17 20:46:58+00:00</t>
        </is>
      </c>
      <c r="D8576" t="inlineStr">
        <is>
          <t>verchange</t>
        </is>
      </c>
      <c r="E8576" t="inlineStr">
        <is>
          <t>oslo.config</t>
        </is>
      </c>
      <c r="F8576" t="inlineStr">
        <is>
          <t>&gt;=3.14.0;!=3.18.0</t>
        </is>
      </c>
      <c r="G8576" t="inlineStr">
        <is>
          <t>oslo.config</t>
        </is>
      </c>
      <c r="H8576" t="inlineStr">
        <is>
          <t>&gt;=3.14.0</t>
        </is>
      </c>
    </row>
    <row r="8577">
      <c r="A8577" t="inlineStr">
        <is>
          <t>tripleo-validations</t>
        </is>
      </c>
      <c r="B8577" t="inlineStr">
        <is>
          <t>e7192c38d1dcb6e94866057526dd106b00a9749d</t>
        </is>
      </c>
      <c r="C8577" t="inlineStr">
        <is>
          <t>2016-11-17 20:46:58+00:00</t>
        </is>
      </c>
      <c r="D8577" t="inlineStr">
        <is>
          <t>verchange</t>
        </is>
      </c>
      <c r="E8577" t="inlineStr">
        <is>
          <t>python-keystoneclient</t>
        </is>
      </c>
      <c r="F8577" t="inlineStr">
        <is>
          <t>&gt;=3.6.0</t>
        </is>
      </c>
      <c r="G8577" t="inlineStr">
        <is>
          <t>python-keystoneclient</t>
        </is>
      </c>
      <c r="H8577" t="inlineStr">
        <is>
          <t>&gt;=2.0.0;!=2.1.0</t>
        </is>
      </c>
    </row>
    <row r="8578">
      <c r="A8578" t="inlineStr">
        <is>
          <t>tripleo-validations</t>
        </is>
      </c>
      <c r="B8578" t="inlineStr">
        <is>
          <t>2a92f61346cb28e9d7b88b779f9c6e92bf3817dd</t>
        </is>
      </c>
      <c r="C8578" t="inlineStr">
        <is>
          <t>2016-12-15 09:34:51+00:00</t>
        </is>
      </c>
      <c r="D8578" t="inlineStr">
        <is>
          <t>verchange</t>
        </is>
      </c>
      <c r="E8578" t="inlineStr">
        <is>
          <t>python-heatclient</t>
        </is>
      </c>
      <c r="F8578" t="inlineStr">
        <is>
          <t>&gt;=1.6.1</t>
        </is>
      </c>
      <c r="G8578" t="inlineStr">
        <is>
          <t>python-heatclient</t>
        </is>
      </c>
      <c r="H8578" t="inlineStr">
        <is>
          <t>&gt;=1.5.0</t>
        </is>
      </c>
    </row>
    <row r="8579">
      <c r="A8579" t="inlineStr">
        <is>
          <t>tripleo-validations</t>
        </is>
      </c>
      <c r="B8579" t="inlineStr">
        <is>
          <t>2a92f61346cb28e9d7b88b779f9c6e92bf3817dd</t>
        </is>
      </c>
      <c r="C8579" t="inlineStr">
        <is>
          <t>2016-12-15 09:34:51+00:00</t>
        </is>
      </c>
      <c r="D8579" t="inlineStr">
        <is>
          <t>verchange</t>
        </is>
      </c>
      <c r="E8579" t="inlineStr">
        <is>
          <t>python-keystoneclient</t>
        </is>
      </c>
      <c r="F8579" t="inlineStr">
        <is>
          <t>&gt;=3.8.0</t>
        </is>
      </c>
      <c r="G8579" t="inlineStr">
        <is>
          <t>python-keystoneclient</t>
        </is>
      </c>
      <c r="H8579" t="inlineStr">
        <is>
          <t>&gt;=3.6.0</t>
        </is>
      </c>
    </row>
    <row r="8580">
      <c r="A8580" t="inlineStr">
        <is>
          <t>tripleo-validations</t>
        </is>
      </c>
      <c r="B8580" t="inlineStr">
        <is>
          <t>65a52d662abc5cab1fbd2ce6248421a22c2b6d76</t>
        </is>
      </c>
      <c r="C8580" t="inlineStr">
        <is>
          <t>2017-04-11 08:41:00+00:00</t>
        </is>
      </c>
      <c r="D8580" t="inlineStr">
        <is>
          <t>verchange</t>
        </is>
      </c>
      <c r="E8580" t="inlineStr">
        <is>
          <t>pbr</t>
        </is>
      </c>
      <c r="F8580" t="inlineStr">
        <is>
          <t>&gt;=2.0.0</t>
        </is>
      </c>
      <c r="G8580" t="inlineStr">
        <is>
          <t>pbr</t>
        </is>
      </c>
      <c r="H8580" t="inlineStr">
        <is>
          <t>&gt;=1.8</t>
        </is>
      </c>
    </row>
    <row r="8581">
      <c r="A8581" t="inlineStr">
        <is>
          <t>tripleo-validations</t>
        </is>
      </c>
      <c r="B8581" t="inlineStr">
        <is>
          <t>65a52d662abc5cab1fbd2ce6248421a22c2b6d76</t>
        </is>
      </c>
      <c r="C8581" t="inlineStr">
        <is>
          <t>2017-04-11 08:41:00+00:00</t>
        </is>
      </c>
      <c r="D8581" t="inlineStr">
        <is>
          <t>verchange</t>
        </is>
      </c>
      <c r="E8581" t="inlineStr">
        <is>
          <t>oslo.config</t>
        </is>
      </c>
      <c r="F8581" t="inlineStr">
        <is>
          <t>&gt;=3.22.0</t>
        </is>
      </c>
      <c r="G8581" t="inlineStr">
        <is>
          <t>oslo.config</t>
        </is>
      </c>
      <c r="H8581" t="inlineStr">
        <is>
          <t>&gt;=3.14.0;!=3.18.0</t>
        </is>
      </c>
    </row>
    <row r="8582">
      <c r="A8582" t="inlineStr">
        <is>
          <t>tripleo-validations</t>
        </is>
      </c>
      <c r="B8582" t="inlineStr">
        <is>
          <t>65a52d662abc5cab1fbd2ce6248421a22c2b6d76</t>
        </is>
      </c>
      <c r="C8582" t="inlineStr">
        <is>
          <t>2017-04-11 08:41:00+00:00</t>
        </is>
      </c>
      <c r="D8582" t="inlineStr">
        <is>
          <t>verchange</t>
        </is>
      </c>
      <c r="E8582" t="inlineStr">
        <is>
          <t>python-novaclient</t>
        </is>
      </c>
      <c r="F8582" t="inlineStr">
        <is>
          <t>&gt;=7.1.0</t>
        </is>
      </c>
      <c r="G8582" t="inlineStr">
        <is>
          <t>python-novaclient</t>
        </is>
      </c>
      <c r="H8582" t="inlineStr">
        <is>
          <t>!=2.33.0;&gt;=2.29.0</t>
        </is>
      </c>
    </row>
    <row r="8583">
      <c r="A8583" t="inlineStr">
        <is>
          <t>tripleo-validations</t>
        </is>
      </c>
      <c r="B8583" t="inlineStr">
        <is>
          <t>65a52d662abc5cab1fbd2ce6248421a22c2b6d76</t>
        </is>
      </c>
      <c r="C8583" t="inlineStr">
        <is>
          <t>2017-04-11 08:41:00+00:00</t>
        </is>
      </c>
      <c r="D8583" t="inlineStr">
        <is>
          <t>add</t>
        </is>
      </c>
      <c r="E8583" t="inlineStr">
        <is>
          <t>keystoneauth1</t>
        </is>
      </c>
      <c r="F8583" t="inlineStr">
        <is>
          <t>&gt;=2.18.0</t>
        </is>
      </c>
      <c r="G8583" t="inlineStr"/>
      <c r="H8583" t="inlineStr"/>
    </row>
    <row r="8584">
      <c r="A8584" t="inlineStr">
        <is>
          <t>tripleo-validations</t>
        </is>
      </c>
      <c r="B8584" t="inlineStr">
        <is>
          <t>65a52d662abc5cab1fbd2ce6248421a22c2b6d76</t>
        </is>
      </c>
      <c r="C8584" t="inlineStr">
        <is>
          <t>2017-04-11 08:41:00+00:00</t>
        </is>
      </c>
      <c r="D8584" t="inlineStr">
        <is>
          <t>add</t>
        </is>
      </c>
      <c r="E8584" t="inlineStr">
        <is>
          <t>python-mistralclient</t>
        </is>
      </c>
      <c r="F8584" t="inlineStr">
        <is>
          <t>&gt;=2.0.0</t>
        </is>
      </c>
      <c r="G8584" t="inlineStr"/>
      <c r="H8584" t="inlineStr"/>
    </row>
    <row r="8585">
      <c r="A8585" t="inlineStr">
        <is>
          <t>tripleo-validations</t>
        </is>
      </c>
      <c r="B8585" t="inlineStr">
        <is>
          <t>65a52d662abc5cab1fbd2ce6248421a22c2b6d76</t>
        </is>
      </c>
      <c r="C8585" t="inlineStr">
        <is>
          <t>2017-04-11 08:41:00+00:00</t>
        </is>
      </c>
      <c r="D8585" t="inlineStr">
        <is>
          <t>rem</t>
        </is>
      </c>
      <c r="E8585" t="inlineStr"/>
      <c r="F8585" t="inlineStr"/>
      <c r="G8585" t="inlineStr">
        <is>
          <t>python-keystoneclient</t>
        </is>
      </c>
      <c r="H8585" t="inlineStr">
        <is>
          <t>&gt;=3.8.0</t>
        </is>
      </c>
    </row>
    <row r="8586">
      <c r="A8586" t="inlineStr">
        <is>
          <t>tripleo-validations</t>
        </is>
      </c>
      <c r="B8586" t="inlineStr">
        <is>
          <t>bb22b760da9ceb5b54a802ee84370fdd260f5680</t>
        </is>
      </c>
      <c r="C8586" t="inlineStr">
        <is>
          <t>2017-04-19 16:16:07+00:00</t>
        </is>
      </c>
      <c r="D8586" t="inlineStr">
        <is>
          <t>verchange</t>
        </is>
      </c>
      <c r="E8586" t="inlineStr">
        <is>
          <t>pbr</t>
        </is>
      </c>
      <c r="F8586" t="inlineStr">
        <is>
          <t>&lt;2.0.0;&gt;=1.8</t>
        </is>
      </c>
      <c r="G8586" t="inlineStr">
        <is>
          <t>pbr</t>
        </is>
      </c>
      <c r="H8586" t="inlineStr">
        <is>
          <t>&gt;=1.8</t>
        </is>
      </c>
    </row>
    <row r="8587">
      <c r="A8587" t="inlineStr">
        <is>
          <t>tripleo-validations</t>
        </is>
      </c>
      <c r="B8587" t="inlineStr">
        <is>
          <t>bb22b760da9ceb5b54a802ee84370fdd260f5680</t>
        </is>
      </c>
      <c r="C8587" t="inlineStr">
        <is>
          <t>2017-04-19 16:16:07+00:00</t>
        </is>
      </c>
      <c r="D8587" t="inlineStr">
        <is>
          <t>verchange</t>
        </is>
      </c>
      <c r="E8587" t="inlineStr">
        <is>
          <t>python-novaclient</t>
        </is>
      </c>
      <c r="F8587" t="inlineStr">
        <is>
          <t>!=7.0.0;&gt;=6.0.0</t>
        </is>
      </c>
      <c r="G8587" t="inlineStr">
        <is>
          <t>python-novaclient</t>
        </is>
      </c>
      <c r="H8587" t="inlineStr">
        <is>
          <t>!=2.33.0;&gt;=2.29.0</t>
        </is>
      </c>
    </row>
    <row r="8588">
      <c r="A8588" t="inlineStr">
        <is>
          <t>tripleo-validations</t>
        </is>
      </c>
      <c r="B8588" t="inlineStr">
        <is>
          <t>bb22b760da9ceb5b54a802ee84370fdd260f5680</t>
        </is>
      </c>
      <c r="C8588" t="inlineStr">
        <is>
          <t>2017-04-19 16:16:07+00:00</t>
        </is>
      </c>
      <c r="D8588" t="inlineStr">
        <is>
          <t>add</t>
        </is>
      </c>
      <c r="E8588" t="inlineStr">
        <is>
          <t>keystoneauth1</t>
        </is>
      </c>
      <c r="F8588" t="inlineStr">
        <is>
          <t>&gt;=2.18.0</t>
        </is>
      </c>
      <c r="G8588" t="inlineStr"/>
      <c r="H8588" t="inlineStr"/>
    </row>
    <row r="8589">
      <c r="A8589" t="inlineStr">
        <is>
          <t>tripleo-validations</t>
        </is>
      </c>
      <c r="B8589" t="inlineStr">
        <is>
          <t>bb22b760da9ceb5b54a802ee84370fdd260f5680</t>
        </is>
      </c>
      <c r="C8589" t="inlineStr">
        <is>
          <t>2017-04-19 16:16:07+00:00</t>
        </is>
      </c>
      <c r="D8589" t="inlineStr">
        <is>
          <t>add</t>
        </is>
      </c>
      <c r="E8589" t="inlineStr">
        <is>
          <t>python-mistralclient</t>
        </is>
      </c>
      <c r="F8589" t="inlineStr">
        <is>
          <t>&gt;=2.0.0</t>
        </is>
      </c>
      <c r="G8589" t="inlineStr"/>
      <c r="H8589" t="inlineStr"/>
    </row>
    <row r="8590">
      <c r="A8590" t="inlineStr">
        <is>
          <t>tripleo-validations</t>
        </is>
      </c>
      <c r="B8590" t="inlineStr">
        <is>
          <t>bb22b760da9ceb5b54a802ee84370fdd260f5680</t>
        </is>
      </c>
      <c r="C8590" t="inlineStr">
        <is>
          <t>2017-04-19 16:16:07+00:00</t>
        </is>
      </c>
      <c r="D8590" t="inlineStr">
        <is>
          <t>rem</t>
        </is>
      </c>
      <c r="E8590" t="inlineStr"/>
      <c r="F8590" t="inlineStr"/>
      <c r="G8590" t="inlineStr">
        <is>
          <t>python-keystoneclient</t>
        </is>
      </c>
      <c r="H8590" t="inlineStr">
        <is>
          <t>&gt;=3.8.0</t>
        </is>
      </c>
    </row>
    <row r="8591">
      <c r="A8591" t="inlineStr">
        <is>
          <t>tripleo-validations</t>
        </is>
      </c>
      <c r="B8591" t="inlineStr">
        <is>
          <t>f3b1e39f9443dfdc068f46273f921f3e8e5c1662</t>
        </is>
      </c>
      <c r="C8591" t="inlineStr">
        <is>
          <t>2017-06-08 20:16:24+00:00</t>
        </is>
      </c>
      <c r="D8591" t="inlineStr">
        <is>
          <t>verchange</t>
        </is>
      </c>
      <c r="E8591" t="inlineStr">
        <is>
          <t>pbr</t>
        </is>
      </c>
      <c r="F8591" t="inlineStr">
        <is>
          <t>&gt;=2.0.0;!=2.1.0</t>
        </is>
      </c>
      <c r="G8591" t="inlineStr">
        <is>
          <t>pbr</t>
        </is>
      </c>
      <c r="H8591" t="inlineStr">
        <is>
          <t>&gt;=2.0.0</t>
        </is>
      </c>
    </row>
    <row r="8592">
      <c r="A8592" t="inlineStr">
        <is>
          <t>tripleo-validations</t>
        </is>
      </c>
      <c r="B8592" t="inlineStr">
        <is>
          <t>f3b1e39f9443dfdc068f46273f921f3e8e5c1662</t>
        </is>
      </c>
      <c r="C8592" t="inlineStr">
        <is>
          <t>2017-06-08 20:16:24+00:00</t>
        </is>
      </c>
      <c r="D8592" t="inlineStr">
        <is>
          <t>verchange</t>
        </is>
      </c>
      <c r="E8592" t="inlineStr">
        <is>
          <t>oslo.config</t>
        </is>
      </c>
      <c r="F8592" t="inlineStr">
        <is>
          <t>&gt;=4.0.0</t>
        </is>
      </c>
      <c r="G8592" t="inlineStr">
        <is>
          <t>oslo.config</t>
        </is>
      </c>
      <c r="H8592" t="inlineStr">
        <is>
          <t>&gt;=3.22.0</t>
        </is>
      </c>
    </row>
    <row r="8593">
      <c r="A8593" t="inlineStr">
        <is>
          <t>tripleo-validations</t>
        </is>
      </c>
      <c r="B8593" t="inlineStr">
        <is>
          <t>f3b1e39f9443dfdc068f46273f921f3e8e5c1662</t>
        </is>
      </c>
      <c r="C8593" t="inlineStr">
        <is>
          <t>2017-06-08 20:16:24+00:00</t>
        </is>
      </c>
      <c r="D8593" t="inlineStr">
        <is>
          <t>verchange</t>
        </is>
      </c>
      <c r="E8593" t="inlineStr">
        <is>
          <t>keystoneauth1</t>
        </is>
      </c>
      <c r="F8593" t="inlineStr">
        <is>
          <t>&gt;=2.20.0</t>
        </is>
      </c>
      <c r="G8593" t="inlineStr">
        <is>
          <t>keystoneauth1</t>
        </is>
      </c>
      <c r="H8593" t="inlineStr">
        <is>
          <t>&gt;=2.18.0</t>
        </is>
      </c>
    </row>
    <row r="8594">
      <c r="A8594" t="inlineStr">
        <is>
          <t>tripleo-validations</t>
        </is>
      </c>
      <c r="B8594" t="inlineStr">
        <is>
          <t>f3b1e39f9443dfdc068f46273f921f3e8e5c1662</t>
        </is>
      </c>
      <c r="C8594" t="inlineStr">
        <is>
          <t>2017-06-08 20:16:24+00:00</t>
        </is>
      </c>
      <c r="D8594" t="inlineStr">
        <is>
          <t>rem</t>
        </is>
      </c>
      <c r="E8594" t="inlineStr"/>
      <c r="F8594" t="inlineStr"/>
      <c r="G8594" t="inlineStr">
        <is>
          <t>python-mistralclient</t>
        </is>
      </c>
      <c r="H8594" t="inlineStr">
        <is>
          <t>&gt;=2.0.0</t>
        </is>
      </c>
    </row>
    <row r="8595">
      <c r="A8595" t="inlineStr">
        <is>
          <t>tripleo-validations</t>
        </is>
      </c>
      <c r="B8595" t="inlineStr">
        <is>
          <t>f3b1e39f9443dfdc068f46273f921f3e8e5c1662</t>
        </is>
      </c>
      <c r="C8595" t="inlineStr">
        <is>
          <t>2017-06-08 20:16:24+00:00</t>
        </is>
      </c>
      <c r="D8595" t="inlineStr">
        <is>
          <t>rem</t>
        </is>
      </c>
      <c r="E8595" t="inlineStr"/>
      <c r="F8595" t="inlineStr"/>
      <c r="G8595" t="inlineStr">
        <is>
          <t>python-novaclient</t>
        </is>
      </c>
      <c r="H8595" t="inlineStr">
        <is>
          <t>&gt;=7.1.0</t>
        </is>
      </c>
    </row>
    <row r="8596">
      <c r="A8596" t="inlineStr">
        <is>
          <t>tripleo-validations</t>
        </is>
      </c>
      <c r="B8596" t="inlineStr">
        <is>
          <t>7c28e26de45453454aad5b3d9eeb101f1e2608f8</t>
        </is>
      </c>
      <c r="C8596" t="inlineStr">
        <is>
          <t>2017-07-27 14:56:41+00:00</t>
        </is>
      </c>
      <c r="D8596" t="inlineStr">
        <is>
          <t>verchange</t>
        </is>
      </c>
      <c r="E8596" t="inlineStr">
        <is>
          <t>oslo.config</t>
        </is>
      </c>
      <c r="F8596" t="inlineStr">
        <is>
          <t>!=4.3.0;&gt;=4.0.0;!=4.4.0</t>
        </is>
      </c>
      <c r="G8596" t="inlineStr">
        <is>
          <t>oslo.config</t>
        </is>
      </c>
      <c r="H8596" t="inlineStr">
        <is>
          <t>&gt;=4.0.0</t>
        </is>
      </c>
    </row>
    <row r="8597">
      <c r="A8597" t="inlineStr">
        <is>
          <t>tripleo-validations</t>
        </is>
      </c>
      <c r="B8597" t="inlineStr">
        <is>
          <t>7c28e26de45453454aad5b3d9eeb101f1e2608f8</t>
        </is>
      </c>
      <c r="C8597" t="inlineStr">
        <is>
          <t>2017-07-27 14:56:41+00:00</t>
        </is>
      </c>
      <c r="D8597" t="inlineStr">
        <is>
          <t>verchange</t>
        </is>
      </c>
      <c r="E8597" t="inlineStr">
        <is>
          <t>keystoneauth1</t>
        </is>
      </c>
      <c r="F8597" t="inlineStr">
        <is>
          <t>&gt;=3.0.1</t>
        </is>
      </c>
      <c r="G8597" t="inlineStr">
        <is>
          <t>keystoneauth1</t>
        </is>
      </c>
      <c r="H8597" t="inlineStr">
        <is>
          <t>&gt;=2.20.0</t>
        </is>
      </c>
    </row>
    <row r="8598">
      <c r="A8598" t="inlineStr">
        <is>
          <t>tripleo-validations</t>
        </is>
      </c>
      <c r="B8598" t="inlineStr">
        <is>
          <t>7c28e26de45453454aad5b3d9eeb101f1e2608f8</t>
        </is>
      </c>
      <c r="C8598" t="inlineStr">
        <is>
          <t>2017-07-27 14:56:41+00:00</t>
        </is>
      </c>
      <c r="D8598" t="inlineStr">
        <is>
          <t>add</t>
        </is>
      </c>
      <c r="E8598" t="inlineStr">
        <is>
          <t>os-net-config</t>
        </is>
      </c>
      <c r="F8598" t="inlineStr">
        <is>
          <t>&gt;=7.1.0</t>
        </is>
      </c>
      <c r="G8598" t="inlineStr"/>
      <c r="H8598" t="inlineStr"/>
    </row>
    <row r="8599">
      <c r="A8599" t="inlineStr">
        <is>
          <t>tripleo-validations</t>
        </is>
      </c>
      <c r="B8599" t="inlineStr">
        <is>
          <t>ddc025d4720e9d4fe276b6a82a91c08e4d3e5e46</t>
        </is>
      </c>
      <c r="C8599" t="inlineStr">
        <is>
          <t>2017-08-24 21:04:36+00:00</t>
        </is>
      </c>
      <c r="D8599" t="inlineStr">
        <is>
          <t>verchange</t>
        </is>
      </c>
      <c r="E8599" t="inlineStr">
        <is>
          <t>keystoneauth1</t>
        </is>
      </c>
      <c r="F8599" t="inlineStr">
        <is>
          <t>&gt;=3.1.0</t>
        </is>
      </c>
      <c r="G8599" t="inlineStr">
        <is>
          <t>keystoneauth1</t>
        </is>
      </c>
      <c r="H8599" t="inlineStr">
        <is>
          <t>&gt;=3.0.1</t>
        </is>
      </c>
    </row>
    <row r="8600">
      <c r="A8600" t="inlineStr">
        <is>
          <t>tripleo-validations</t>
        </is>
      </c>
      <c r="B8600" t="inlineStr">
        <is>
          <t>0a2641ada05d796aaa98e9246153764e0937a451</t>
        </is>
      </c>
      <c r="C8600" t="inlineStr">
        <is>
          <t>2017-09-05 16:10:50+00:00</t>
        </is>
      </c>
      <c r="D8600" t="inlineStr">
        <is>
          <t>verchange</t>
        </is>
      </c>
      <c r="E8600" t="inlineStr">
        <is>
          <t>pbr</t>
        </is>
      </c>
      <c r="F8600" t="inlineStr">
        <is>
          <t>&gt;=1.8</t>
        </is>
      </c>
      <c r="G8600" t="inlineStr">
        <is>
          <t>pbr</t>
        </is>
      </c>
      <c r="H8600" t="inlineStr">
        <is>
          <t>&lt;2.0.0;&gt;=1.8</t>
        </is>
      </c>
    </row>
    <row r="8601">
      <c r="A8601" t="inlineStr">
        <is>
          <t>tripleo-validations</t>
        </is>
      </c>
      <c r="B8601" t="inlineStr">
        <is>
          <t>27193e01a42aa00c2058d49c6ae7cf9cdd659aa7</t>
        </is>
      </c>
      <c r="C8601" t="inlineStr">
        <is>
          <t>2017-10-27 16:08:37+00:00</t>
        </is>
      </c>
      <c r="D8601" t="inlineStr">
        <is>
          <t>verchange</t>
        </is>
      </c>
      <c r="E8601" t="inlineStr">
        <is>
          <t>python-heatclient</t>
        </is>
      </c>
      <c r="F8601" t="inlineStr">
        <is>
          <t>&gt;=1.10.0</t>
        </is>
      </c>
      <c r="G8601" t="inlineStr">
        <is>
          <t>python-heatclient</t>
        </is>
      </c>
      <c r="H8601" t="inlineStr">
        <is>
          <t>&gt;=1.6.1</t>
        </is>
      </c>
    </row>
    <row r="8602">
      <c r="A8602" t="inlineStr">
        <is>
          <t>tripleo-validations</t>
        </is>
      </c>
      <c r="B8602" t="inlineStr">
        <is>
          <t>27193e01a42aa00c2058d49c6ae7cf9cdd659aa7</t>
        </is>
      </c>
      <c r="C8602" t="inlineStr">
        <is>
          <t>2017-10-27 16:08:37+00:00</t>
        </is>
      </c>
      <c r="D8602" t="inlineStr">
        <is>
          <t>verchange</t>
        </is>
      </c>
      <c r="E8602" t="inlineStr">
        <is>
          <t>oslo.config</t>
        </is>
      </c>
      <c r="F8602" t="inlineStr">
        <is>
          <t>&gt;=4.6.0</t>
        </is>
      </c>
      <c r="G8602" t="inlineStr">
        <is>
          <t>oslo.config</t>
        </is>
      </c>
      <c r="H8602" t="inlineStr">
        <is>
          <t>!=4.3.0;&gt;=4.0.0;!=4.4.0</t>
        </is>
      </c>
    </row>
    <row r="8603">
      <c r="A8603" t="inlineStr">
        <is>
          <t>tripleo-validations</t>
        </is>
      </c>
      <c r="B8603" t="inlineStr">
        <is>
          <t>27193e01a42aa00c2058d49c6ae7cf9cdd659aa7</t>
        </is>
      </c>
      <c r="C8603" t="inlineStr">
        <is>
          <t>2017-10-27 16:08:37+00:00</t>
        </is>
      </c>
      <c r="D8603" t="inlineStr">
        <is>
          <t>verchange</t>
        </is>
      </c>
      <c r="E8603" t="inlineStr">
        <is>
          <t>keystoneauth1</t>
        </is>
      </c>
      <c r="F8603" t="inlineStr">
        <is>
          <t>&gt;=3.2.0</t>
        </is>
      </c>
      <c r="G8603" t="inlineStr">
        <is>
          <t>keystoneauth1</t>
        </is>
      </c>
      <c r="H8603" t="inlineStr">
        <is>
          <t>&gt;=3.1.0</t>
        </is>
      </c>
    </row>
    <row r="8604">
      <c r="A8604" t="inlineStr">
        <is>
          <t>tripleo-validations</t>
        </is>
      </c>
      <c r="B8604" t="inlineStr">
        <is>
          <t>6406ef8bd8b99bc7764aed28db55ccbb0ce984ce</t>
        </is>
      </c>
      <c r="C8604" t="inlineStr">
        <is>
          <t>2017-12-04 21:05:52+00:00</t>
        </is>
      </c>
      <c r="D8604" t="inlineStr">
        <is>
          <t>verchange</t>
        </is>
      </c>
      <c r="E8604" t="inlineStr">
        <is>
          <t>oslo.config</t>
        </is>
      </c>
      <c r="F8604" t="inlineStr">
        <is>
          <t>&gt;=5.1.0</t>
        </is>
      </c>
      <c r="G8604" t="inlineStr">
        <is>
          <t>oslo.config</t>
        </is>
      </c>
      <c r="H8604" t="inlineStr">
        <is>
          <t>&gt;=4.6.0</t>
        </is>
      </c>
    </row>
    <row r="8605">
      <c r="A8605" t="inlineStr">
        <is>
          <t>tripleo-validations</t>
        </is>
      </c>
      <c r="B8605" t="inlineStr">
        <is>
          <t>8b3a8eb3b393f618d7a2539a06916ffc9d46afb1</t>
        </is>
      </c>
      <c r="C8605" t="inlineStr">
        <is>
          <t>2018-01-30 01:04:35+00:00</t>
        </is>
      </c>
      <c r="D8605" t="inlineStr">
        <is>
          <t>verchange</t>
        </is>
      </c>
      <c r="E8605" t="inlineStr">
        <is>
          <t>keystoneauth1</t>
        </is>
      </c>
      <c r="F8605" t="inlineStr">
        <is>
          <t>&gt;=3.3.0</t>
        </is>
      </c>
      <c r="G8605" t="inlineStr">
        <is>
          <t>keystoneauth1</t>
        </is>
      </c>
      <c r="H8605" t="inlineStr">
        <is>
          <t>&gt;=3.2.0</t>
        </is>
      </c>
    </row>
    <row r="8606">
      <c r="A8606" t="inlineStr">
        <is>
          <t>tripleo-validations</t>
        </is>
      </c>
      <c r="B8606" t="inlineStr">
        <is>
          <t>8b3a8eb3b393f618d7a2539a06916ffc9d46afb1</t>
        </is>
      </c>
      <c r="C8606" t="inlineStr">
        <is>
          <t>2018-01-30 01:04:35+00:00</t>
        </is>
      </c>
      <c r="D8606" t="inlineStr">
        <is>
          <t>add</t>
        </is>
      </c>
      <c r="E8606" t="inlineStr">
        <is>
          <t>tripleo-common</t>
        </is>
      </c>
      <c r="F8606" t="inlineStr">
        <is>
          <t>&gt;=7.1.0</t>
        </is>
      </c>
      <c r="G8606" t="inlineStr"/>
      <c r="H8606" t="inlineStr"/>
    </row>
    <row r="8607">
      <c r="A8607" t="inlineStr">
        <is>
          <t>tripleo-validations</t>
        </is>
      </c>
      <c r="B8607" t="inlineStr">
        <is>
          <t>6dc1ba3c1fc6776a7232f0b6c949a7a7fa43b06f</t>
        </is>
      </c>
      <c r="C8607" t="inlineStr">
        <is>
          <t>2018-03-03 11:44:51+00:00</t>
        </is>
      </c>
      <c r="D8607" t="inlineStr">
        <is>
          <t>verchange</t>
        </is>
      </c>
      <c r="E8607" t="inlineStr">
        <is>
          <t>keystoneauth1</t>
        </is>
      </c>
      <c r="F8607" t="inlineStr">
        <is>
          <t>&gt;=3.4.0</t>
        </is>
      </c>
      <c r="G8607" t="inlineStr">
        <is>
          <t>keystoneauth1</t>
        </is>
      </c>
      <c r="H8607" t="inlineStr">
        <is>
          <t>&gt;=3.3.0</t>
        </is>
      </c>
    </row>
    <row r="8608">
      <c r="A8608" t="inlineStr">
        <is>
          <t>tripleo-validations</t>
        </is>
      </c>
      <c r="B8608" t="inlineStr">
        <is>
          <t>6dc1ba3c1fc6776a7232f0b6c949a7a7fa43b06f</t>
        </is>
      </c>
      <c r="C8608" t="inlineStr">
        <is>
          <t>2018-03-03 11:44:51+00:00</t>
        </is>
      </c>
      <c r="D8608" t="inlineStr">
        <is>
          <t>add</t>
        </is>
      </c>
      <c r="E8608" t="inlineStr">
        <is>
          <t>python-novaclient</t>
        </is>
      </c>
      <c r="F8608" t="inlineStr">
        <is>
          <t>&gt;=9.1.0</t>
        </is>
      </c>
      <c r="G8608" t="inlineStr"/>
      <c r="H8608" t="inlineStr"/>
    </row>
    <row r="8609">
      <c r="A8609" t="inlineStr">
        <is>
          <t>tripleo-validations</t>
        </is>
      </c>
      <c r="B8609" t="inlineStr">
        <is>
          <t>6dc1ba3c1fc6776a7232f0b6c949a7a7fa43b06f</t>
        </is>
      </c>
      <c r="C8609" t="inlineStr">
        <is>
          <t>2018-03-03 11:44:51+00:00</t>
        </is>
      </c>
      <c r="D8609" t="inlineStr">
        <is>
          <t>add</t>
        </is>
      </c>
      <c r="E8609" t="inlineStr">
        <is>
          <t>python-ironicclient</t>
        </is>
      </c>
      <c r="F8609" t="inlineStr">
        <is>
          <t>&gt;=2.2.0</t>
        </is>
      </c>
      <c r="G8609" t="inlineStr"/>
      <c r="H8609" t="inlineStr"/>
    </row>
    <row r="8610">
      <c r="A8610" t="inlineStr">
        <is>
          <t>tripleo-validations</t>
        </is>
      </c>
      <c r="B8610" t="inlineStr">
        <is>
          <t>6dc1ba3c1fc6776a7232f0b6c949a7a7fa43b06f</t>
        </is>
      </c>
      <c r="C8610" t="inlineStr">
        <is>
          <t>2018-03-03 11:44:51+00:00</t>
        </is>
      </c>
      <c r="D8610" t="inlineStr">
        <is>
          <t>add</t>
        </is>
      </c>
      <c r="E8610" t="inlineStr">
        <is>
          <t>six</t>
        </is>
      </c>
      <c r="F8610" t="inlineStr">
        <is>
          <t>&gt;=1.10.0</t>
        </is>
      </c>
      <c r="G8610" t="inlineStr"/>
      <c r="H8610" t="inlineStr"/>
    </row>
    <row r="8611">
      <c r="A8611" t="inlineStr">
        <is>
          <t>tripleo-validations</t>
        </is>
      </c>
      <c r="B8611" t="inlineStr">
        <is>
          <t>0744e1b801300d962ea5d8524edf6357442cd3d7</t>
        </is>
      </c>
      <c r="C8611" t="inlineStr">
        <is>
          <t>2018-03-26 18:55:28+00:00</t>
        </is>
      </c>
      <c r="D8611" t="inlineStr">
        <is>
          <t>verchange</t>
        </is>
      </c>
      <c r="E8611" t="inlineStr">
        <is>
          <t>keystoneauth1</t>
        </is>
      </c>
      <c r="F8611" t="inlineStr">
        <is>
          <t>&gt;=3.3.0</t>
        </is>
      </c>
      <c r="G8611" t="inlineStr">
        <is>
          <t>keystoneauth1</t>
        </is>
      </c>
      <c r="H8611" t="inlineStr">
        <is>
          <t>&gt;=3.4.0</t>
        </is>
      </c>
    </row>
    <row r="8612">
      <c r="A8612" t="inlineStr">
        <is>
          <t>tripleo-validations</t>
        </is>
      </c>
      <c r="B8612" t="inlineStr">
        <is>
          <t>70ba8b5cb64c74da66da2425ad7bd4f48d0c3dec</t>
        </is>
      </c>
      <c r="C8612" t="inlineStr">
        <is>
          <t>2018-04-19 13:34:07+00:00</t>
        </is>
      </c>
      <c r="D8612" t="inlineStr">
        <is>
          <t>verchange</t>
        </is>
      </c>
      <c r="E8612" t="inlineStr">
        <is>
          <t>python-ironicclient</t>
        </is>
      </c>
      <c r="F8612" t="inlineStr">
        <is>
          <t>&gt;=2.3.0</t>
        </is>
      </c>
      <c r="G8612" t="inlineStr">
        <is>
          <t>python-ironicclient</t>
        </is>
      </c>
      <c r="H8612" t="inlineStr">
        <is>
          <t>&gt;=2.2.0</t>
        </is>
      </c>
    </row>
    <row r="8613">
      <c r="A8613" t="inlineStr">
        <is>
          <t>tripleo-validations</t>
        </is>
      </c>
      <c r="B8613" t="inlineStr">
        <is>
          <t>70ba8b5cb64c74da66da2425ad7bd4f48d0c3dec</t>
        </is>
      </c>
      <c r="C8613" t="inlineStr">
        <is>
          <t>2018-04-19 13:34:07+00:00</t>
        </is>
      </c>
      <c r="D8613" t="inlineStr">
        <is>
          <t>verchange</t>
        </is>
      </c>
      <c r="E8613" t="inlineStr">
        <is>
          <t>oslo.config</t>
        </is>
      </c>
      <c r="F8613" t="inlineStr">
        <is>
          <t>&gt;=5.2.0</t>
        </is>
      </c>
      <c r="G8613" t="inlineStr">
        <is>
          <t>oslo.config</t>
        </is>
      </c>
      <c r="H8613" t="inlineStr">
        <is>
          <t>&gt;=5.1.0</t>
        </is>
      </c>
    </row>
    <row r="8614">
      <c r="A8614" t="inlineStr">
        <is>
          <t>tripleo-validations</t>
        </is>
      </c>
      <c r="B8614" t="inlineStr">
        <is>
          <t>70ba8b5cb64c74da66da2425ad7bd4f48d0c3dec</t>
        </is>
      </c>
      <c r="C8614" t="inlineStr">
        <is>
          <t>2018-04-19 13:34:07+00:00</t>
        </is>
      </c>
      <c r="D8614" t="inlineStr">
        <is>
          <t>verchange</t>
        </is>
      </c>
      <c r="E8614" t="inlineStr">
        <is>
          <t>keystoneauth1</t>
        </is>
      </c>
      <c r="F8614" t="inlineStr">
        <is>
          <t>&gt;=3.4.0</t>
        </is>
      </c>
      <c r="G8614" t="inlineStr">
        <is>
          <t>keystoneauth1</t>
        </is>
      </c>
      <c r="H8614" t="inlineStr">
        <is>
          <t>&gt;=3.3.0</t>
        </is>
      </c>
    </row>
    <row r="8615">
      <c r="A8615" t="inlineStr">
        <is>
          <t>tripleo-validations</t>
        </is>
      </c>
      <c r="B8615" t="inlineStr">
        <is>
          <t>6cffa203170b2c200b4bc40e45c787e895a8eb7d</t>
        </is>
      </c>
      <c r="C8615" t="inlineStr">
        <is>
          <t>2018-10-08 18:16:53+00:00</t>
        </is>
      </c>
      <c r="D8615" t="inlineStr">
        <is>
          <t>add</t>
        </is>
      </c>
      <c r="E8615" t="inlineStr">
        <is>
          <t>python-glanceclient</t>
        </is>
      </c>
      <c r="F8615" t="inlineStr">
        <is>
          <t>&gt;=2.9.1</t>
        </is>
      </c>
      <c r="G8615" t="inlineStr"/>
      <c r="H8615" t="inlineStr"/>
    </row>
    <row r="8616">
      <c r="A8616" t="inlineStr">
        <is>
          <t>tripleo-validations</t>
        </is>
      </c>
      <c r="B8616" t="inlineStr">
        <is>
          <t>e6490b3e364765ee09b1634d948de9aaa9875402</t>
        </is>
      </c>
      <c r="C8616" t="inlineStr">
        <is>
          <t>2019-03-14 10:36:37+00:00</t>
        </is>
      </c>
      <c r="D8616" t="inlineStr">
        <is>
          <t>add</t>
        </is>
      </c>
      <c r="E8616" t="inlineStr">
        <is>
          <t>python-ironic-inspector-client</t>
        </is>
      </c>
      <c r="F8616" t="inlineStr">
        <is>
          <t>&gt;=3.1.1</t>
        </is>
      </c>
      <c r="G8616" t="inlineStr"/>
      <c r="H8616" t="inlineStr"/>
    </row>
    <row r="8617">
      <c r="A8617" t="inlineStr">
        <is>
          <t>tripleo-validations</t>
        </is>
      </c>
      <c r="B8617" t="inlineStr">
        <is>
          <t>8a84c011e692611249eddced636fec484c10bd24</t>
        </is>
      </c>
      <c r="C8617" t="inlineStr">
        <is>
          <t>2019-06-21 13:49:00+00:00</t>
        </is>
      </c>
      <c r="D8617" t="inlineStr">
        <is>
          <t>add</t>
        </is>
      </c>
      <c r="E8617" t="inlineStr">
        <is>
          <t>python-ironic-inspector-client</t>
        </is>
      </c>
      <c r="F8617" t="inlineStr">
        <is>
          <t>&gt;=3.1.1</t>
        </is>
      </c>
      <c r="G8617" t="inlineStr"/>
      <c r="H8617" t="inlineStr"/>
    </row>
    <row r="8618">
      <c r="A8618" t="inlineStr">
        <is>
          <t>tripleo-validations</t>
        </is>
      </c>
      <c r="B8618" t="inlineStr">
        <is>
          <t>8657467d74ad4ff6b684f39944607c21f5888dfb</t>
        </is>
      </c>
      <c r="C8618" t="inlineStr">
        <is>
          <t>2019-09-18 19:30:29+00:00</t>
        </is>
      </c>
      <c r="D8618" t="inlineStr">
        <is>
          <t>add</t>
        </is>
      </c>
      <c r="E8618" t="inlineStr">
        <is>
          <t>oslo.utils</t>
        </is>
      </c>
      <c r="F8618" t="inlineStr">
        <is>
          <t>&gt;=3.36.0</t>
        </is>
      </c>
      <c r="G8618" t="inlineStr"/>
      <c r="H8618" t="inlineStr"/>
    </row>
    <row r="8619">
      <c r="A8619" t="inlineStr">
        <is>
          <t>tripleo-validations</t>
        </is>
      </c>
      <c r="B8619" t="inlineStr">
        <is>
          <t>f1963a4e8396c9b833619e57d4b9509af887c2b0</t>
        </is>
      </c>
      <c r="C8619" t="inlineStr">
        <is>
          <t>2020-02-18 11:09:47+00:00</t>
        </is>
      </c>
      <c r="D8619" t="inlineStr">
        <is>
          <t>verchange</t>
        </is>
      </c>
      <c r="E8619" t="inlineStr">
        <is>
          <t>six</t>
        </is>
      </c>
      <c r="F8619" t="inlineStr">
        <is>
          <t>&gt;=1.11.0</t>
        </is>
      </c>
      <c r="G8619" t="inlineStr">
        <is>
          <t>six</t>
        </is>
      </c>
      <c r="H8619" t="inlineStr">
        <is>
          <t>&gt;=1.10.0</t>
        </is>
      </c>
    </row>
    <row r="8620">
      <c r="A8620" t="inlineStr">
        <is>
          <t>tripleo-validations</t>
        </is>
      </c>
      <c r="B8620" t="inlineStr">
        <is>
          <t>f1963a4e8396c9b833619e57d4b9509af887c2b0</t>
        </is>
      </c>
      <c r="C8620" t="inlineStr">
        <is>
          <t>2020-02-18 11:09:47+00:00</t>
        </is>
      </c>
      <c r="D8620" t="inlineStr">
        <is>
          <t>verchange</t>
        </is>
      </c>
      <c r="E8620" t="inlineStr">
        <is>
          <t>oslo.utils</t>
        </is>
      </c>
      <c r="F8620" t="inlineStr">
        <is>
          <t>&gt;=3.40.2</t>
        </is>
      </c>
      <c r="G8620" t="inlineStr">
        <is>
          <t>oslo.utils</t>
        </is>
      </c>
      <c r="H8620" t="inlineStr">
        <is>
          <t>&gt;=3.36.0</t>
        </is>
      </c>
    </row>
    <row r="8621">
      <c r="A8621" t="inlineStr">
        <is>
          <t>tripleo-validations</t>
        </is>
      </c>
      <c r="B8621" t="inlineStr">
        <is>
          <t>f1963a4e8396c9b833619e57d4b9509af887c2b0</t>
        </is>
      </c>
      <c r="C8621" t="inlineStr">
        <is>
          <t>2020-02-18 11:09:47+00:00</t>
        </is>
      </c>
      <c r="D8621" t="inlineStr">
        <is>
          <t>verchange</t>
        </is>
      </c>
      <c r="E8621" t="inlineStr">
        <is>
          <t>python-ironicclient</t>
        </is>
      </c>
      <c r="F8621" t="inlineStr">
        <is>
          <t>&gt;=2.7.0</t>
        </is>
      </c>
      <c r="G8621" t="inlineStr">
        <is>
          <t>python-ironicclient</t>
        </is>
      </c>
      <c r="H8621" t="inlineStr">
        <is>
          <t>&gt;=2.3.0</t>
        </is>
      </c>
    </row>
    <row r="8622">
      <c r="A8622" t="inlineStr">
        <is>
          <t>tripleo-validations</t>
        </is>
      </c>
      <c r="B8622" t="inlineStr">
        <is>
          <t>f1963a4e8396c9b833619e57d4b9509af887c2b0</t>
        </is>
      </c>
      <c r="C8622" t="inlineStr">
        <is>
          <t>2020-02-18 11:09:47+00:00</t>
        </is>
      </c>
      <c r="D8622" t="inlineStr">
        <is>
          <t>verchange</t>
        </is>
      </c>
      <c r="E8622" t="inlineStr">
        <is>
          <t>keystoneauth1</t>
        </is>
      </c>
      <c r="F8622" t="inlineStr">
        <is>
          <t>&gt;=3.12.0</t>
        </is>
      </c>
      <c r="G8622" t="inlineStr">
        <is>
          <t>keystoneauth1</t>
        </is>
      </c>
      <c r="H8622" t="inlineStr">
        <is>
          <t>&gt;=3.4.0</t>
        </is>
      </c>
    </row>
    <row r="8623">
      <c r="A8623" t="inlineStr">
        <is>
          <t>tripleo-validations</t>
        </is>
      </c>
      <c r="B8623" t="inlineStr">
        <is>
          <t>f1963a4e8396c9b833619e57d4b9509af887c2b0</t>
        </is>
      </c>
      <c r="C8623" t="inlineStr">
        <is>
          <t>2020-02-18 11:09:47+00:00</t>
        </is>
      </c>
      <c r="D8623" t="inlineStr">
        <is>
          <t>verchange</t>
        </is>
      </c>
      <c r="E8623" t="inlineStr">
        <is>
          <t>python-novaclient</t>
        </is>
      </c>
      <c r="F8623" t="inlineStr">
        <is>
          <t>&gt;=15.0.0</t>
        </is>
      </c>
      <c r="G8623" t="inlineStr">
        <is>
          <t>python-novaclient</t>
        </is>
      </c>
      <c r="H8623" t="inlineStr">
        <is>
          <t>&gt;=9.1.0</t>
        </is>
      </c>
    </row>
    <row r="8624">
      <c r="A8624" t="inlineStr">
        <is>
          <t>tripleo-validations</t>
        </is>
      </c>
      <c r="B8624" t="inlineStr">
        <is>
          <t>9972cf40f28782da7dc64fc5d84acef659cf69a6</t>
        </is>
      </c>
      <c r="C8624" t="inlineStr">
        <is>
          <t>2020-04-09 21:02:34+00:00</t>
        </is>
      </c>
      <c r="D8624" t="inlineStr">
        <is>
          <t>verchange</t>
        </is>
      </c>
      <c r="E8624" t="inlineStr">
        <is>
          <t>keystoneauth1</t>
        </is>
      </c>
      <c r="F8624" t="inlineStr">
        <is>
          <t>&gt;=3.16.0</t>
        </is>
      </c>
      <c r="G8624" t="inlineStr">
        <is>
          <t>keystoneauth1</t>
        </is>
      </c>
      <c r="H8624" t="inlineStr">
        <is>
          <t>&gt;=3.12.0</t>
        </is>
      </c>
    </row>
    <row r="8625">
      <c r="A8625" t="inlineStr">
        <is>
          <t>tripleo-validations</t>
        </is>
      </c>
      <c r="B8625" t="inlineStr">
        <is>
          <t>9972cf40f28782da7dc64fc5d84acef659cf69a6</t>
        </is>
      </c>
      <c r="C8625" t="inlineStr">
        <is>
          <t>2020-04-09 21:02:34+00:00</t>
        </is>
      </c>
      <c r="D8625" t="inlineStr">
        <is>
          <t>verchange</t>
        </is>
      </c>
      <c r="E8625" t="inlineStr">
        <is>
          <t>pbr</t>
        </is>
      </c>
      <c r="F8625" t="inlineStr">
        <is>
          <t>&gt;=3.1.1</t>
        </is>
      </c>
      <c r="G8625" t="inlineStr">
        <is>
          <t>pbr</t>
        </is>
      </c>
      <c r="H8625" t="inlineStr">
        <is>
          <t>&gt;=2.0.0;!=2.1.0</t>
        </is>
      </c>
    </row>
    <row r="8626">
      <c r="A8626" t="inlineStr">
        <is>
          <t>tripleo-validations</t>
        </is>
      </c>
      <c r="B8626" t="inlineStr">
        <is>
          <t>9972cf40f28782da7dc64fc5d84acef659cf69a6</t>
        </is>
      </c>
      <c r="C8626" t="inlineStr">
        <is>
          <t>2020-04-09 21:02:34+00:00</t>
        </is>
      </c>
      <c r="D8626" t="inlineStr">
        <is>
          <t>verchange</t>
        </is>
      </c>
      <c r="E8626" t="inlineStr">
        <is>
          <t>python-novaclient</t>
        </is>
      </c>
      <c r="F8626" t="inlineStr">
        <is>
          <t>&gt;=15.1.0</t>
        </is>
      </c>
      <c r="G8626" t="inlineStr">
        <is>
          <t>python-novaclient</t>
        </is>
      </c>
      <c r="H8626" t="inlineStr">
        <is>
          <t>&gt;=15.0.0</t>
        </is>
      </c>
    </row>
    <row r="8627">
      <c r="A8627" t="inlineStr">
        <is>
          <t>tripleo-validations</t>
        </is>
      </c>
      <c r="B8627" t="inlineStr">
        <is>
          <t>949cc1c18ea7c166b999fd0375f61b62f7e02340</t>
        </is>
      </c>
      <c r="C8627" t="inlineStr">
        <is>
          <t>2021-01-28 11:00:21+00:00</t>
        </is>
      </c>
      <c r="D8627" t="inlineStr">
        <is>
          <t>add</t>
        </is>
      </c>
      <c r="E8627" t="inlineStr">
        <is>
          <t>setuptools</t>
        </is>
      </c>
      <c r="F8627" t="inlineStr">
        <is>
          <t>&gt;=50.3.0</t>
        </is>
      </c>
      <c r="G8627" t="inlineStr"/>
      <c r="H8627" t="inlineStr"/>
    </row>
    <row r="8628">
      <c r="A8628" t="inlineStr">
        <is>
          <t>tripleo-validations</t>
        </is>
      </c>
      <c r="B8628" t="inlineStr">
        <is>
          <t>5179c2a9f961a4e0e68998588e52cb8660e47289</t>
        </is>
      </c>
      <c r="C8628" t="inlineStr">
        <is>
          <t>2021-02-08 13:51:02+00:00</t>
        </is>
      </c>
      <c r="D8628" t="inlineStr">
        <is>
          <t>verchange</t>
        </is>
      </c>
      <c r="E8628" t="inlineStr">
        <is>
          <t>six</t>
        </is>
      </c>
      <c r="F8628" t="inlineStr">
        <is>
          <t>&gt;=1.11.0</t>
        </is>
      </c>
      <c r="G8628" t="inlineStr">
        <is>
          <t>six</t>
        </is>
      </c>
      <c r="H8628" t="inlineStr">
        <is>
          <t>&gt;=1.10.0</t>
        </is>
      </c>
    </row>
    <row r="8629">
      <c r="A8629" t="inlineStr">
        <is>
          <t>tripleo-validations</t>
        </is>
      </c>
      <c r="B8629" t="inlineStr">
        <is>
          <t>5179c2a9f961a4e0e68998588e52cb8660e47289</t>
        </is>
      </c>
      <c r="C8629" t="inlineStr">
        <is>
          <t>2021-02-08 13:51:02+00:00</t>
        </is>
      </c>
      <c r="D8629" t="inlineStr">
        <is>
          <t>verchange</t>
        </is>
      </c>
      <c r="E8629" t="inlineStr">
        <is>
          <t>oslo.utils</t>
        </is>
      </c>
      <c r="F8629" t="inlineStr">
        <is>
          <t>&gt;=3.40.2</t>
        </is>
      </c>
      <c r="G8629" t="inlineStr">
        <is>
          <t>oslo.utils</t>
        </is>
      </c>
      <c r="H8629" t="inlineStr">
        <is>
          <t>&gt;=3.36.0</t>
        </is>
      </c>
    </row>
    <row r="8630">
      <c r="A8630" t="inlineStr">
        <is>
          <t>tripleo-validations</t>
        </is>
      </c>
      <c r="B8630" t="inlineStr">
        <is>
          <t>5179c2a9f961a4e0e68998588e52cb8660e47289</t>
        </is>
      </c>
      <c r="C8630" t="inlineStr">
        <is>
          <t>2021-02-08 13:51:02+00:00</t>
        </is>
      </c>
      <c r="D8630" t="inlineStr">
        <is>
          <t>verchange</t>
        </is>
      </c>
      <c r="E8630" t="inlineStr">
        <is>
          <t>python-ironicclient</t>
        </is>
      </c>
      <c r="F8630" t="inlineStr">
        <is>
          <t>&gt;=2.7.0</t>
        </is>
      </c>
      <c r="G8630" t="inlineStr">
        <is>
          <t>python-ironicclient</t>
        </is>
      </c>
      <c r="H8630" t="inlineStr">
        <is>
          <t>&gt;=2.3.0</t>
        </is>
      </c>
    </row>
    <row r="8631">
      <c r="A8631" t="inlineStr">
        <is>
          <t>tripleo-validations</t>
        </is>
      </c>
      <c r="B8631" t="inlineStr">
        <is>
          <t>5179c2a9f961a4e0e68998588e52cb8660e47289</t>
        </is>
      </c>
      <c r="C8631" t="inlineStr">
        <is>
          <t>2021-02-08 13:51:02+00:00</t>
        </is>
      </c>
      <c r="D8631" t="inlineStr">
        <is>
          <t>verchange</t>
        </is>
      </c>
      <c r="E8631" t="inlineStr">
        <is>
          <t>keystoneauth1</t>
        </is>
      </c>
      <c r="F8631" t="inlineStr">
        <is>
          <t>&gt;=3.13.0</t>
        </is>
      </c>
      <c r="G8631" t="inlineStr">
        <is>
          <t>keystoneauth1</t>
        </is>
      </c>
      <c r="H8631" t="inlineStr">
        <is>
          <t>&gt;=3.4.0</t>
        </is>
      </c>
    </row>
    <row r="8632">
      <c r="A8632" t="inlineStr">
        <is>
          <t>tripleo-validations</t>
        </is>
      </c>
      <c r="B8632" t="inlineStr">
        <is>
          <t>5179c2a9f961a4e0e68998588e52cb8660e47289</t>
        </is>
      </c>
      <c r="C8632" t="inlineStr">
        <is>
          <t>2021-02-08 13:51:02+00:00</t>
        </is>
      </c>
      <c r="D8632" t="inlineStr">
        <is>
          <t>verchange</t>
        </is>
      </c>
      <c r="E8632" t="inlineStr">
        <is>
          <t>python-novaclient</t>
        </is>
      </c>
      <c r="F8632" t="inlineStr">
        <is>
          <t>&gt;=15.1.0</t>
        </is>
      </c>
      <c r="G8632" t="inlineStr">
        <is>
          <t>python-novaclient</t>
        </is>
      </c>
      <c r="H8632" t="inlineStr">
        <is>
          <t>&gt;=9.1.0</t>
        </is>
      </c>
    </row>
    <row r="8633">
      <c r="A8633" t="inlineStr">
        <is>
          <t>tripleo-validations</t>
        </is>
      </c>
      <c r="B8633" t="inlineStr">
        <is>
          <t>5179c2a9f961a4e0e68998588e52cb8660e47289</t>
        </is>
      </c>
      <c r="C8633" t="inlineStr">
        <is>
          <t>2021-02-08 13:51:02+00:00</t>
        </is>
      </c>
      <c r="D8633" t="inlineStr">
        <is>
          <t>verchange</t>
        </is>
      </c>
      <c r="E8633" t="inlineStr">
        <is>
          <t>pbr</t>
        </is>
      </c>
      <c r="F8633" t="inlineStr">
        <is>
          <t>&gt;=3.1.1</t>
        </is>
      </c>
      <c r="G8633" t="inlineStr">
        <is>
          <t>pbr</t>
        </is>
      </c>
      <c r="H8633" t="inlineStr">
        <is>
          <t>&gt;=2.0.0;!=2.1.0</t>
        </is>
      </c>
    </row>
    <row r="8634">
      <c r="A8634" t="inlineStr">
        <is>
          <t>tripleo-validations</t>
        </is>
      </c>
      <c r="B8634" t="inlineStr">
        <is>
          <t>5179c2a9f961a4e0e68998588e52cb8660e47289</t>
        </is>
      </c>
      <c r="C8634" t="inlineStr">
        <is>
          <t>2021-02-08 13:51:02+00:00</t>
        </is>
      </c>
      <c r="D8634" t="inlineStr">
        <is>
          <t>verchange</t>
        </is>
      </c>
      <c r="E8634" t="inlineStr">
        <is>
          <t>tripleo-common</t>
        </is>
      </c>
      <c r="F8634" t="inlineStr">
        <is>
          <t>&gt;=11.3.2</t>
        </is>
      </c>
      <c r="G8634" t="inlineStr">
        <is>
          <t>tripleo-common</t>
        </is>
      </c>
      <c r="H8634" t="inlineStr">
        <is>
          <t>&gt;=7.1.0</t>
        </is>
      </c>
    </row>
    <row r="8635">
      <c r="A8635" t="inlineStr">
        <is>
          <t>ls.joyous</t>
        </is>
      </c>
      <c r="B8635" t="inlineStr">
        <is>
          <t>6eb163a02b0fabd9f26edca2888e24a2f458863f</t>
        </is>
      </c>
      <c r="C8635" t="inlineStr">
        <is>
          <t>2018-04-05 22:49:11+00:00</t>
        </is>
      </c>
      <c r="D8635" t="inlineStr">
        <is>
          <t>verchange</t>
        </is>
      </c>
      <c r="E8635" t="inlineStr">
        <is>
          <t>wagtail</t>
        </is>
      </c>
      <c r="F8635" t="inlineStr"/>
      <c r="G8635" t="inlineStr">
        <is>
          <t>wagtail</t>
        </is>
      </c>
      <c r="H8635" t="inlineStr">
        <is>
          <t>&gt;=2.0;&lt;2.1</t>
        </is>
      </c>
    </row>
    <row r="8636">
      <c r="A8636" t="inlineStr">
        <is>
          <t>ls.joyous</t>
        </is>
      </c>
      <c r="B8636" t="inlineStr">
        <is>
          <t>6eb163a02b0fabd9f26edca2888e24a2f458863f</t>
        </is>
      </c>
      <c r="C8636" t="inlineStr">
        <is>
          <t>2018-04-05 22:49:11+00:00</t>
        </is>
      </c>
      <c r="D8636" t="inlineStr">
        <is>
          <t>verchange</t>
        </is>
      </c>
      <c r="E8636" t="inlineStr">
        <is>
          <t>Django</t>
        </is>
      </c>
      <c r="F8636" t="inlineStr"/>
      <c r="G8636" t="inlineStr">
        <is>
          <t>Django</t>
        </is>
      </c>
      <c r="H8636" t="inlineStr">
        <is>
          <t>&gt;=2.0;&lt;2.1</t>
        </is>
      </c>
    </row>
    <row r="8637">
      <c r="A8637" t="inlineStr">
        <is>
          <t>ls.joyous</t>
        </is>
      </c>
      <c r="B8637" t="inlineStr">
        <is>
          <t>6eb163a02b0fabd9f26edca2888e24a2f458863f</t>
        </is>
      </c>
      <c r="C8637" t="inlineStr">
        <is>
          <t>2018-04-05 22:49:11+00:00</t>
        </is>
      </c>
      <c r="D8637" t="inlineStr">
        <is>
          <t>verchange</t>
        </is>
      </c>
      <c r="E8637" t="inlineStr">
        <is>
          <t>python-dateutil</t>
        </is>
      </c>
      <c r="F8637" t="inlineStr"/>
      <c r="G8637" t="inlineStr">
        <is>
          <t>python-dateutil</t>
        </is>
      </c>
      <c r="H8637" t="inlineStr"/>
    </row>
    <row r="8638">
      <c r="A8638" t="inlineStr">
        <is>
          <t>ls.joyous</t>
        </is>
      </c>
      <c r="B8638" t="inlineStr">
        <is>
          <t>6eb163a02b0fabd9f26edca2888e24a2f458863f</t>
        </is>
      </c>
      <c r="C8638" t="inlineStr">
        <is>
          <t>2018-04-05 22:49:11+00:00</t>
        </is>
      </c>
      <c r="D8638" t="inlineStr">
        <is>
          <t>add</t>
        </is>
      </c>
      <c r="E8638" t="inlineStr">
        <is>
          <t>django-timezone-field</t>
        </is>
      </c>
      <c r="F8638" t="inlineStr"/>
      <c r="G8638" t="inlineStr"/>
      <c r="H8638" t="inlineStr"/>
    </row>
    <row r="8639">
      <c r="A8639" t="inlineStr">
        <is>
          <t>ls.joyous</t>
        </is>
      </c>
      <c r="B8639" t="inlineStr">
        <is>
          <t>6eb163a02b0fabd9f26edca2888e24a2f458863f</t>
        </is>
      </c>
      <c r="C8639" t="inlineStr">
        <is>
          <t>2018-04-05 22:49:11+00:00</t>
        </is>
      </c>
      <c r="D8639" t="inlineStr">
        <is>
          <t>add</t>
        </is>
      </c>
      <c r="E8639" t="inlineStr">
        <is>
          <t>icalendar</t>
        </is>
      </c>
      <c r="F8639" t="inlineStr"/>
      <c r="G8639" t="inlineStr"/>
      <c r="H8639" t="inlineStr"/>
    </row>
    <row r="8640">
      <c r="A8640" t="inlineStr">
        <is>
          <t>ls.joyous</t>
        </is>
      </c>
      <c r="B8640" t="inlineStr">
        <is>
          <t>6eb163a02b0fabd9f26edca2888e24a2f458863f</t>
        </is>
      </c>
      <c r="C8640" t="inlineStr">
        <is>
          <t>2018-04-05 22:49:11+00:00</t>
        </is>
      </c>
      <c r="D8640" t="inlineStr">
        <is>
          <t>add</t>
        </is>
      </c>
      <c r="E8640" t="inlineStr">
        <is>
          <t>freezegun</t>
        </is>
      </c>
      <c r="F8640" t="inlineStr"/>
      <c r="G8640" t="inlineStr"/>
      <c r="H8640" t="inlineStr"/>
    </row>
    <row r="8641">
      <c r="A8641" t="inlineStr">
        <is>
          <t>ls.joyous</t>
        </is>
      </c>
      <c r="B8641" t="inlineStr">
        <is>
          <t>bc1d41198e415e449c0b15a2bb6c1d2fd9c3f15e</t>
        </is>
      </c>
      <c r="C8641" t="inlineStr">
        <is>
          <t>2018-05-03 10:28:05+00:00</t>
        </is>
      </c>
      <c r="D8641" t="inlineStr">
        <is>
          <t>verchange</t>
        </is>
      </c>
      <c r="E8641" t="inlineStr">
        <is>
          <t>wagtail</t>
        </is>
      </c>
      <c r="F8641" t="inlineStr"/>
      <c r="G8641" t="inlineStr">
        <is>
          <t>wagtail</t>
        </is>
      </c>
      <c r="H8641" t="inlineStr">
        <is>
          <t>&gt;=2.0;&lt;2.1</t>
        </is>
      </c>
    </row>
    <row r="8642">
      <c r="A8642" t="inlineStr">
        <is>
          <t>ls.joyous</t>
        </is>
      </c>
      <c r="B8642" t="inlineStr">
        <is>
          <t>bc1d41198e415e449c0b15a2bb6c1d2fd9c3f15e</t>
        </is>
      </c>
      <c r="C8642" t="inlineStr">
        <is>
          <t>2018-05-03 10:28:05+00:00</t>
        </is>
      </c>
      <c r="D8642" t="inlineStr">
        <is>
          <t>verchange</t>
        </is>
      </c>
      <c r="E8642" t="inlineStr">
        <is>
          <t>Django</t>
        </is>
      </c>
      <c r="F8642" t="inlineStr"/>
      <c r="G8642" t="inlineStr">
        <is>
          <t>Django</t>
        </is>
      </c>
      <c r="H8642" t="inlineStr">
        <is>
          <t>&gt;=2.0;&lt;2.1</t>
        </is>
      </c>
    </row>
    <row r="8643">
      <c r="A8643" t="inlineStr">
        <is>
          <t>ls.joyous</t>
        </is>
      </c>
      <c r="B8643" t="inlineStr">
        <is>
          <t>bc1d41198e415e449c0b15a2bb6c1d2fd9c3f15e</t>
        </is>
      </c>
      <c r="C8643" t="inlineStr">
        <is>
          <t>2018-05-03 10:28:05+00:00</t>
        </is>
      </c>
      <c r="D8643" t="inlineStr">
        <is>
          <t>verchange</t>
        </is>
      </c>
      <c r="E8643" t="inlineStr">
        <is>
          <t>python-dateutil</t>
        </is>
      </c>
      <c r="F8643" t="inlineStr"/>
      <c r="G8643" t="inlineStr">
        <is>
          <t>python-dateutil</t>
        </is>
      </c>
      <c r="H8643" t="inlineStr"/>
    </row>
    <row r="8644">
      <c r="A8644" t="inlineStr">
        <is>
          <t>ls.joyous</t>
        </is>
      </c>
      <c r="B8644" t="inlineStr">
        <is>
          <t>bc1d41198e415e449c0b15a2bb6c1d2fd9c3f15e</t>
        </is>
      </c>
      <c r="C8644" t="inlineStr">
        <is>
          <t>2018-05-03 10:28:05+00:00</t>
        </is>
      </c>
      <c r="D8644" t="inlineStr">
        <is>
          <t>add</t>
        </is>
      </c>
      <c r="E8644" t="inlineStr">
        <is>
          <t>django-timezone-field</t>
        </is>
      </c>
      <c r="F8644" t="inlineStr"/>
      <c r="G8644" t="inlineStr"/>
      <c r="H8644" t="inlineStr"/>
    </row>
    <row r="8645">
      <c r="A8645" t="inlineStr">
        <is>
          <t>ls.joyous</t>
        </is>
      </c>
      <c r="B8645" t="inlineStr">
        <is>
          <t>ef6c3fabfa7fcce540bc9e93cdc06f0c46c0765d</t>
        </is>
      </c>
      <c r="C8645" t="inlineStr">
        <is>
          <t>2019-01-31 22:42:03+00:00</t>
        </is>
      </c>
      <c r="D8645" t="inlineStr">
        <is>
          <t>add</t>
        </is>
      </c>
      <c r="E8645" t="inlineStr">
        <is>
          <t>coveralls</t>
        </is>
      </c>
      <c r="F8645" t="inlineStr"/>
      <c r="G8645" t="inlineStr"/>
      <c r="H8645" t="inlineStr"/>
    </row>
    <row r="8646">
      <c r="A8646" t="inlineStr">
        <is>
          <t>ls.joyous</t>
        </is>
      </c>
      <c r="B8646" t="inlineStr">
        <is>
          <t>b2936e1c44a0cde9c1cb7f04094cce217a85052b</t>
        </is>
      </c>
      <c r="C8646" t="inlineStr">
        <is>
          <t>2019-04-11 08:17:59+00:00</t>
        </is>
      </c>
      <c r="D8646" t="inlineStr">
        <is>
          <t>add</t>
        </is>
      </c>
      <c r="E8646" t="inlineStr">
        <is>
          <t>num2words</t>
        </is>
      </c>
      <c r="F8646" t="inlineStr"/>
      <c r="G8646" t="inlineStr"/>
      <c r="H8646" t="inlineStr"/>
    </row>
    <row r="8647">
      <c r="A8647" t="inlineStr">
        <is>
          <t>ls.joyous</t>
        </is>
      </c>
      <c r="B8647" t="inlineStr">
        <is>
          <t>b2936e1c44a0cde9c1cb7f04094cce217a85052b</t>
        </is>
      </c>
      <c r="C8647" t="inlineStr">
        <is>
          <t>2019-04-11 08:17:59+00:00</t>
        </is>
      </c>
      <c r="D8647" t="inlineStr">
        <is>
          <t>add</t>
        </is>
      </c>
      <c r="E8647" t="inlineStr">
        <is>
          <t>Sphinx</t>
        </is>
      </c>
      <c r="F8647" t="inlineStr"/>
      <c r="G8647" t="inlineStr"/>
      <c r="H8647" t="inlineStr"/>
    </row>
    <row r="8648">
      <c r="A8648" t="inlineStr">
        <is>
          <t>ls.joyous</t>
        </is>
      </c>
      <c r="B8648" t="inlineStr">
        <is>
          <t>b2936e1c44a0cde9c1cb7f04094cce217a85052b</t>
        </is>
      </c>
      <c r="C8648" t="inlineStr">
        <is>
          <t>2019-04-11 08:17:59+00:00</t>
        </is>
      </c>
      <c r="D8648" t="inlineStr">
        <is>
          <t>add</t>
        </is>
      </c>
      <c r="E8648" t="inlineStr">
        <is>
          <t>sphinx_rtd_theme</t>
        </is>
      </c>
      <c r="F8648" t="inlineStr"/>
      <c r="G8648" t="inlineStr"/>
      <c r="H8648" t="inlineStr"/>
    </row>
    <row r="8649">
      <c r="A8649" t="inlineStr">
        <is>
          <t>ls.joyous</t>
        </is>
      </c>
      <c r="B8649" t="inlineStr">
        <is>
          <t>b2936e1c44a0cde9c1cb7f04094cce217a85052b</t>
        </is>
      </c>
      <c r="C8649" t="inlineStr">
        <is>
          <t>2019-04-11 08:17:59+00:00</t>
        </is>
      </c>
      <c r="D8649" t="inlineStr">
        <is>
          <t>rem</t>
        </is>
      </c>
      <c r="E8649" t="inlineStr"/>
      <c r="F8649" t="inlineStr"/>
      <c r="G8649" t="inlineStr">
        <is>
          <t>inflect</t>
        </is>
      </c>
      <c r="H8649" t="inlineStr"/>
    </row>
    <row r="8650">
      <c r="A8650" t="inlineStr">
        <is>
          <t>ls.joyous</t>
        </is>
      </c>
      <c r="B8650" t="inlineStr">
        <is>
          <t>a58e1534be3ad318c4cdfb8c7df76dddf7802cf1</t>
        </is>
      </c>
      <c r="C8650" t="inlineStr">
        <is>
          <t>2019-06-03 13:31:57+00:00</t>
        </is>
      </c>
      <c r="D8650" t="inlineStr">
        <is>
          <t>verchange</t>
        </is>
      </c>
      <c r="E8650" t="inlineStr">
        <is>
          <t>num2words</t>
        </is>
      </c>
      <c r="F8650" t="inlineStr">
        <is>
          <t>&gt;=0.5.10</t>
        </is>
      </c>
      <c r="G8650" t="inlineStr">
        <is>
          <t>num2words</t>
        </is>
      </c>
      <c r="H8650" t="inlineStr"/>
    </row>
    <row r="8651">
      <c r="A8651" t="inlineStr">
        <is>
          <t>ls.joyous</t>
        </is>
      </c>
      <c r="B8651" t="inlineStr">
        <is>
          <t>20dbbdb7158ca0bfe287eb41909f3aa75d3a6413</t>
        </is>
      </c>
      <c r="C8651" t="inlineStr">
        <is>
          <t>2019-08-24 05:40:01+00:00</t>
        </is>
      </c>
      <c r="D8651" t="inlineStr">
        <is>
          <t>add</t>
        </is>
      </c>
      <c r="E8651" t="inlineStr">
        <is>
          <t>feedgen</t>
        </is>
      </c>
      <c r="F8651" t="inlineStr"/>
      <c r="G8651" t="inlineStr"/>
      <c r="H8651" t="inlineStr"/>
    </row>
    <row r="8652">
      <c r="A8652" t="inlineStr">
        <is>
          <t>ls.joyous</t>
        </is>
      </c>
      <c r="B8652" t="inlineStr">
        <is>
          <t>41b7e06992acb08ef7da41efc13892b81ab28147</t>
        </is>
      </c>
      <c r="C8652" t="inlineStr">
        <is>
          <t>2019-10-02 20:30:43+00:00</t>
        </is>
      </c>
      <c r="D8652" t="inlineStr">
        <is>
          <t>add</t>
        </is>
      </c>
      <c r="E8652" t="inlineStr">
        <is>
          <t>wagtailgmaps</t>
        </is>
      </c>
      <c r="F8652" t="inlineStr"/>
      <c r="G8652" t="inlineStr"/>
      <c r="H8652" t="inlineStr"/>
    </row>
    <row r="8653">
      <c r="A8653" t="inlineStr">
        <is>
          <t>ls.joyous</t>
        </is>
      </c>
      <c r="B8653" t="inlineStr">
        <is>
          <t>e532669c1b3377726e19cb7984a830c6ac568c38</t>
        </is>
      </c>
      <c r="C8653" t="inlineStr">
        <is>
          <t>2019-12-09 02:03:14+00:00</t>
        </is>
      </c>
      <c r="D8653" t="inlineStr">
        <is>
          <t>add</t>
        </is>
      </c>
      <c r="E8653" t="inlineStr">
        <is>
          <t>pip</t>
        </is>
      </c>
      <c r="F8653" t="inlineStr"/>
      <c r="G8653" t="inlineStr"/>
      <c r="H8653" t="inlineStr"/>
    </row>
    <row r="8654">
      <c r="A8654" t="inlineStr">
        <is>
          <t>ls.joyous</t>
        </is>
      </c>
      <c r="B8654" t="inlineStr">
        <is>
          <t>e532669c1b3377726e19cb7984a830c6ac568c38</t>
        </is>
      </c>
      <c r="C8654" t="inlineStr">
        <is>
          <t>2019-12-09 02:03:14+00:00</t>
        </is>
      </c>
      <c r="D8654" t="inlineStr">
        <is>
          <t>add</t>
        </is>
      </c>
      <c r="E8654" t="inlineStr">
        <is>
          <t>pytest</t>
        </is>
      </c>
      <c r="F8654" t="inlineStr">
        <is>
          <t>&gt;=4.4.0</t>
        </is>
      </c>
      <c r="G8654" t="inlineStr"/>
      <c r="H8654" t="inlineStr"/>
    </row>
    <row r="8655">
      <c r="A8655" t="inlineStr">
        <is>
          <t>ls.joyous</t>
        </is>
      </c>
      <c r="B8655" t="inlineStr">
        <is>
          <t>e532669c1b3377726e19cb7984a830c6ac568c38</t>
        </is>
      </c>
      <c r="C8655" t="inlineStr">
        <is>
          <t>2019-12-09 02:03:14+00:00</t>
        </is>
      </c>
      <c r="D8655" t="inlineStr">
        <is>
          <t>add</t>
        </is>
      </c>
      <c r="E8655" t="inlineStr">
        <is>
          <t>pytest-pythonpath</t>
        </is>
      </c>
      <c r="F8655" t="inlineStr"/>
      <c r="G8655" t="inlineStr"/>
      <c r="H8655" t="inlineStr"/>
    </row>
    <row r="8656">
      <c r="A8656" t="inlineStr">
        <is>
          <t>ls.joyous</t>
        </is>
      </c>
      <c r="B8656" t="inlineStr">
        <is>
          <t>e532669c1b3377726e19cb7984a830c6ac568c38</t>
        </is>
      </c>
      <c r="C8656" t="inlineStr">
        <is>
          <t>2019-12-09 02:03:14+00:00</t>
        </is>
      </c>
      <c r="D8656" t="inlineStr">
        <is>
          <t>add</t>
        </is>
      </c>
      <c r="E8656" t="inlineStr">
        <is>
          <t>pytest-django</t>
        </is>
      </c>
      <c r="F8656" t="inlineStr"/>
      <c r="G8656" t="inlineStr"/>
      <c r="H8656" t="inlineStr"/>
    </row>
    <row r="8657">
      <c r="A8657" t="inlineStr">
        <is>
          <t>ls.joyous</t>
        </is>
      </c>
      <c r="B8657" t="inlineStr">
        <is>
          <t>e532669c1b3377726e19cb7984a830c6ac568c38</t>
        </is>
      </c>
      <c r="C8657" t="inlineStr">
        <is>
          <t>2019-12-09 02:03:14+00:00</t>
        </is>
      </c>
      <c r="D8657" t="inlineStr">
        <is>
          <t>add</t>
        </is>
      </c>
      <c r="E8657" t="inlineStr">
        <is>
          <t>pytest-cov</t>
        </is>
      </c>
      <c r="F8657" t="inlineStr"/>
      <c r="G8657" t="inlineStr"/>
      <c r="H8657" t="inlineStr"/>
    </row>
    <row r="8658">
      <c r="A8658" t="inlineStr">
        <is>
          <t>ls.joyous</t>
        </is>
      </c>
      <c r="B8658" t="inlineStr">
        <is>
          <t>e532669c1b3377726e19cb7984a830c6ac568c38</t>
        </is>
      </c>
      <c r="C8658" t="inlineStr">
        <is>
          <t>2019-12-09 02:03:14+00:00</t>
        </is>
      </c>
      <c r="D8658" t="inlineStr">
        <is>
          <t>add</t>
        </is>
      </c>
      <c r="E8658" t="inlineStr">
        <is>
          <t>pytest-xdist</t>
        </is>
      </c>
      <c r="F8658" t="inlineStr"/>
      <c r="G8658" t="inlineStr"/>
      <c r="H8658" t="inlineStr"/>
    </row>
    <row r="8659">
      <c r="A8659" t="inlineStr">
        <is>
          <t>ls.joyous</t>
        </is>
      </c>
      <c r="B8659" t="inlineStr">
        <is>
          <t>e532669c1b3377726e19cb7984a830c6ac568c38</t>
        </is>
      </c>
      <c r="C8659" t="inlineStr">
        <is>
          <t>2019-12-09 02:03:14+00:00</t>
        </is>
      </c>
      <c r="D8659" t="inlineStr">
        <is>
          <t>add</t>
        </is>
      </c>
      <c r="E8659" t="inlineStr">
        <is>
          <t>pytest-subtests</t>
        </is>
      </c>
      <c r="F8659" t="inlineStr"/>
      <c r="G8659" t="inlineStr"/>
      <c r="H8659" t="inlineStr"/>
    </row>
    <row r="8660">
      <c r="A8660" t="inlineStr">
        <is>
          <t>ls.joyous</t>
        </is>
      </c>
      <c r="B8660" t="inlineStr">
        <is>
          <t>0291ad2d8b3b1c7151ab9c363bdbfb10bd6bcaa5</t>
        </is>
      </c>
      <c r="C8660" t="inlineStr">
        <is>
          <t>2020-01-05 19:23:17+00:00</t>
        </is>
      </c>
      <c r="D8660" t="inlineStr">
        <is>
          <t>verchange</t>
        </is>
      </c>
      <c r="E8660" t="inlineStr">
        <is>
          <t>coverage</t>
        </is>
      </c>
      <c r="F8660" t="inlineStr">
        <is>
          <t>&lt;5.0</t>
        </is>
      </c>
      <c r="G8660" t="inlineStr">
        <is>
          <t>coverage</t>
        </is>
      </c>
      <c r="H8660" t="inlineStr"/>
    </row>
    <row r="8661">
      <c r="A8661" t="inlineStr">
        <is>
          <t>ls.joyous</t>
        </is>
      </c>
      <c r="B8661" t="inlineStr">
        <is>
          <t>243574a37e58c3203e611dc05670a5f81e5850f0</t>
        </is>
      </c>
      <c r="C8661" t="inlineStr">
        <is>
          <t>2021-02-12 09:54:04+00:00</t>
        </is>
      </c>
      <c r="D8661" t="inlineStr">
        <is>
          <t>verchange</t>
        </is>
      </c>
      <c r="E8661" t="inlineStr">
        <is>
          <t>coverage</t>
        </is>
      </c>
      <c r="F8661" t="inlineStr"/>
      <c r="G8661" t="inlineStr">
        <is>
          <t>coverage</t>
        </is>
      </c>
      <c r="H8661" t="inlineStr">
        <is>
          <t>&lt;5.0</t>
        </is>
      </c>
    </row>
    <row r="8662">
      <c r="A8662" t="inlineStr">
        <is>
          <t>python-asana</t>
        </is>
      </c>
      <c r="B8662" t="inlineStr">
        <is>
          <t>343560207cdf41ffefe0c36f6910d67b13849c89</t>
        </is>
      </c>
      <c r="C8662" t="inlineStr">
        <is>
          <t>2015-03-05 23:42:24+00:00</t>
        </is>
      </c>
      <c r="D8662" t="inlineStr">
        <is>
          <t>verchange</t>
        </is>
      </c>
      <c r="E8662" t="inlineStr">
        <is>
          <t>responses</t>
        </is>
      </c>
      <c r="F8662">
        <f>=0.3.0</f>
        <v/>
      </c>
      <c r="G8662" t="inlineStr">
        <is>
          <t>responses</t>
        </is>
      </c>
      <c r="H8662" t="inlineStr"/>
    </row>
    <row r="8663">
      <c r="A8663" t="inlineStr">
        <is>
          <t>integration_tests</t>
        </is>
      </c>
      <c r="B8663" t="inlineStr">
        <is>
          <t>d1315e23d81bc4d1374175e8ee20225f6cf11a05</t>
        </is>
      </c>
      <c r="C8663" t="inlineStr">
        <is>
          <t>2018-08-17 16:05:17+00:00</t>
        </is>
      </c>
      <c r="D8663" t="inlineStr">
        <is>
          <t>verchange</t>
        </is>
      </c>
      <c r="E8663" t="inlineStr"/>
      <c r="F8663" t="inlineStr"/>
      <c r="G8663" t="inlineStr"/>
      <c r="H8663" t="inlineStr"/>
    </row>
    <row r="8664">
      <c r="A8664" t="inlineStr">
        <is>
          <t>pyrpl</t>
        </is>
      </c>
      <c r="B8664" t="inlineStr">
        <is>
          <t>bbcd312331f934e6404c6c8f755611d8d9facc9d</t>
        </is>
      </c>
      <c r="C8664" t="inlineStr">
        <is>
          <t>2017-06-30 06:44:17+00:00</t>
        </is>
      </c>
      <c r="D8664" t="inlineStr">
        <is>
          <t>rem</t>
        </is>
      </c>
      <c r="E8664" t="inlineStr"/>
      <c r="F8664" t="inlineStr"/>
      <c r="G8664" t="inlineStr">
        <is>
          <t>scp</t>
        </is>
      </c>
      <c r="H8664" t="inlineStr"/>
    </row>
    <row r="8665">
      <c r="A8665" t="inlineStr">
        <is>
          <t>pyrpl</t>
        </is>
      </c>
      <c r="B8665" t="inlineStr">
        <is>
          <t>bbcd312331f934e6404c6c8f755611d8d9facc9d</t>
        </is>
      </c>
      <c r="C8665" t="inlineStr">
        <is>
          <t>2017-06-30 06:44:17+00:00</t>
        </is>
      </c>
      <c r="D8665" t="inlineStr">
        <is>
          <t>rem</t>
        </is>
      </c>
      <c r="E8665" t="inlineStr"/>
      <c r="F8665" t="inlineStr"/>
      <c r="G8665" t="inlineStr">
        <is>
          <t>matplotlib</t>
        </is>
      </c>
      <c r="H8665" t="inlineStr"/>
    </row>
    <row r="8666">
      <c r="A8666" t="inlineStr">
        <is>
          <t>pyrpl</t>
        </is>
      </c>
      <c r="B8666" t="inlineStr">
        <is>
          <t>bbcd312331f934e6404c6c8f755611d8d9facc9d</t>
        </is>
      </c>
      <c r="C8666" t="inlineStr">
        <is>
          <t>2017-06-30 06:44:17+00:00</t>
        </is>
      </c>
      <c r="D8666" t="inlineStr">
        <is>
          <t>rem</t>
        </is>
      </c>
      <c r="E8666" t="inlineStr"/>
      <c r="F8666" t="inlineStr"/>
      <c r="G8666" t="inlineStr">
        <is>
          <t>scipy</t>
        </is>
      </c>
      <c r="H8666" t="inlineStr"/>
    </row>
    <row r="8667">
      <c r="A8667" t="inlineStr">
        <is>
          <t>pyrpl</t>
        </is>
      </c>
      <c r="B8667" t="inlineStr">
        <is>
          <t>bbcd312331f934e6404c6c8f755611d8d9facc9d</t>
        </is>
      </c>
      <c r="C8667" t="inlineStr">
        <is>
          <t>2017-06-30 06:44:17+00:00</t>
        </is>
      </c>
      <c r="D8667" t="inlineStr">
        <is>
          <t>rem</t>
        </is>
      </c>
      <c r="E8667" t="inlineStr"/>
      <c r="F8667" t="inlineStr"/>
      <c r="G8667" t="inlineStr">
        <is>
          <t>pandas</t>
        </is>
      </c>
      <c r="H8667" t="inlineStr"/>
    </row>
    <row r="8668">
      <c r="A8668" t="inlineStr">
        <is>
          <t>pyrpl</t>
        </is>
      </c>
      <c r="B8668" t="inlineStr">
        <is>
          <t>bbcd312331f934e6404c6c8f755611d8d9facc9d</t>
        </is>
      </c>
      <c r="C8668" t="inlineStr">
        <is>
          <t>2017-06-30 06:44:17+00:00</t>
        </is>
      </c>
      <c r="D8668" t="inlineStr">
        <is>
          <t>rem</t>
        </is>
      </c>
      <c r="E8668" t="inlineStr"/>
      <c r="F8668" t="inlineStr"/>
      <c r="G8668" t="inlineStr">
        <is>
          <t>nose</t>
        </is>
      </c>
      <c r="H8668" t="inlineStr"/>
    </row>
    <row r="8669">
      <c r="A8669" t="inlineStr">
        <is>
          <t>pyrpl</t>
        </is>
      </c>
      <c r="B8669" t="inlineStr">
        <is>
          <t>bbcd312331f934e6404c6c8f755611d8d9facc9d</t>
        </is>
      </c>
      <c r="C8669" t="inlineStr">
        <is>
          <t>2017-06-30 06:44:17+00:00</t>
        </is>
      </c>
      <c r="D8669" t="inlineStr">
        <is>
          <t>rem</t>
        </is>
      </c>
      <c r="E8669" t="inlineStr"/>
      <c r="F8669" t="inlineStr"/>
      <c r="G8669" t="inlineStr">
        <is>
          <t>pyyaml</t>
        </is>
      </c>
      <c r="H8669" t="inlineStr"/>
    </row>
    <row r="8670">
      <c r="A8670" t="inlineStr">
        <is>
          <t>pyrpl</t>
        </is>
      </c>
      <c r="B8670" t="inlineStr">
        <is>
          <t>bbcd312331f934e6404c6c8f755611d8d9facc9d</t>
        </is>
      </c>
      <c r="C8670" t="inlineStr">
        <is>
          <t>2017-06-30 06:44:17+00:00</t>
        </is>
      </c>
      <c r="D8670" t="inlineStr">
        <is>
          <t>rem</t>
        </is>
      </c>
      <c r="E8670" t="inlineStr"/>
      <c r="F8670" t="inlineStr"/>
      <c r="G8670" t="inlineStr">
        <is>
          <t>ruamel.yaml</t>
        </is>
      </c>
      <c r="H8670" t="inlineStr"/>
    </row>
    <row r="8671">
      <c r="A8671" t="inlineStr">
        <is>
          <t>pyrpl</t>
        </is>
      </c>
      <c r="B8671" t="inlineStr">
        <is>
          <t>bbcd312331f934e6404c6c8f755611d8d9facc9d</t>
        </is>
      </c>
      <c r="C8671" t="inlineStr">
        <is>
          <t>2017-06-30 06:44:17+00:00</t>
        </is>
      </c>
      <c r="D8671" t="inlineStr">
        <is>
          <t>rem</t>
        </is>
      </c>
      <c r="E8671" t="inlineStr"/>
      <c r="F8671" t="inlineStr"/>
      <c r="G8671" t="inlineStr">
        <is>
          <t>pyqtgraph</t>
        </is>
      </c>
      <c r="H8671" t="inlineStr"/>
    </row>
    <row r="8672">
      <c r="A8672" t="inlineStr">
        <is>
          <t>pyrpl</t>
        </is>
      </c>
      <c r="B8672" t="inlineStr">
        <is>
          <t>bbcd312331f934e6404c6c8f755611d8d9facc9d</t>
        </is>
      </c>
      <c r="C8672" t="inlineStr">
        <is>
          <t>2017-06-30 06:44:17+00:00</t>
        </is>
      </c>
      <c r="D8672" t="inlineStr">
        <is>
          <t>rem</t>
        </is>
      </c>
      <c r="E8672" t="inlineStr"/>
      <c r="F8672" t="inlineStr"/>
      <c r="G8672" t="inlineStr">
        <is>
          <t>numpy</t>
        </is>
      </c>
      <c r="H8672" t="inlineStr"/>
    </row>
    <row r="8673">
      <c r="A8673" t="inlineStr">
        <is>
          <t>pyrpl</t>
        </is>
      </c>
      <c r="B8673" t="inlineStr">
        <is>
          <t>bbcd312331f934e6404c6c8f755611d8d9facc9d</t>
        </is>
      </c>
      <c r="C8673" t="inlineStr">
        <is>
          <t>2017-06-30 06:44:17+00:00</t>
        </is>
      </c>
      <c r="D8673" t="inlineStr">
        <is>
          <t>rem</t>
        </is>
      </c>
      <c r="E8673" t="inlineStr"/>
      <c r="F8673" t="inlineStr"/>
      <c r="G8673" t="inlineStr">
        <is>
          <t>paramiko</t>
        </is>
      </c>
      <c r="H8673" t="inlineStr"/>
    </row>
    <row r="8674">
      <c r="A8674" t="inlineStr">
        <is>
          <t>pyrpl</t>
        </is>
      </c>
      <c r="B8674" t="inlineStr">
        <is>
          <t>e27449c1a396095fc19331d3ce70d905f3248b3b</t>
        </is>
      </c>
      <c r="C8674" t="inlineStr">
        <is>
          <t>2017-07-05 09:21:11+00:00</t>
        </is>
      </c>
      <c r="D8674" t="inlineStr">
        <is>
          <t>rem</t>
        </is>
      </c>
      <c r="E8674" t="inlineStr"/>
      <c r="F8674" t="inlineStr"/>
      <c r="G8674" t="inlineStr">
        <is>
          <t>scp</t>
        </is>
      </c>
      <c r="H8674" t="inlineStr"/>
    </row>
    <row r="8675">
      <c r="A8675" t="inlineStr">
        <is>
          <t>pyrpl</t>
        </is>
      </c>
      <c r="B8675" t="inlineStr">
        <is>
          <t>e27449c1a396095fc19331d3ce70d905f3248b3b</t>
        </is>
      </c>
      <c r="C8675" t="inlineStr">
        <is>
          <t>2017-07-05 09:21:11+00:00</t>
        </is>
      </c>
      <c r="D8675" t="inlineStr">
        <is>
          <t>rem</t>
        </is>
      </c>
      <c r="E8675" t="inlineStr"/>
      <c r="F8675" t="inlineStr"/>
      <c r="G8675" t="inlineStr">
        <is>
          <t>matplotlib</t>
        </is>
      </c>
      <c r="H8675" t="inlineStr"/>
    </row>
    <row r="8676">
      <c r="A8676" t="inlineStr">
        <is>
          <t>pyrpl</t>
        </is>
      </c>
      <c r="B8676" t="inlineStr">
        <is>
          <t>e27449c1a396095fc19331d3ce70d905f3248b3b</t>
        </is>
      </c>
      <c r="C8676" t="inlineStr">
        <is>
          <t>2017-07-05 09:21:11+00:00</t>
        </is>
      </c>
      <c r="D8676" t="inlineStr">
        <is>
          <t>rem</t>
        </is>
      </c>
      <c r="E8676" t="inlineStr"/>
      <c r="F8676" t="inlineStr"/>
      <c r="G8676" t="inlineStr">
        <is>
          <t>scipy</t>
        </is>
      </c>
      <c r="H8676" t="inlineStr"/>
    </row>
    <row r="8677">
      <c r="A8677" t="inlineStr">
        <is>
          <t>pyrpl</t>
        </is>
      </c>
      <c r="B8677" t="inlineStr">
        <is>
          <t>e27449c1a396095fc19331d3ce70d905f3248b3b</t>
        </is>
      </c>
      <c r="C8677" t="inlineStr">
        <is>
          <t>2017-07-05 09:21:11+00:00</t>
        </is>
      </c>
      <c r="D8677" t="inlineStr">
        <is>
          <t>rem</t>
        </is>
      </c>
      <c r="E8677" t="inlineStr"/>
      <c r="F8677" t="inlineStr"/>
      <c r="G8677" t="inlineStr">
        <is>
          <t>pandas</t>
        </is>
      </c>
      <c r="H8677" t="inlineStr"/>
    </row>
    <row r="8678">
      <c r="A8678" t="inlineStr">
        <is>
          <t>pyrpl</t>
        </is>
      </c>
      <c r="B8678" t="inlineStr">
        <is>
          <t>e27449c1a396095fc19331d3ce70d905f3248b3b</t>
        </is>
      </c>
      <c r="C8678" t="inlineStr">
        <is>
          <t>2017-07-05 09:21:11+00:00</t>
        </is>
      </c>
      <c r="D8678" t="inlineStr">
        <is>
          <t>rem</t>
        </is>
      </c>
      <c r="E8678" t="inlineStr"/>
      <c r="F8678" t="inlineStr"/>
      <c r="G8678" t="inlineStr">
        <is>
          <t>nose</t>
        </is>
      </c>
      <c r="H8678" t="inlineStr"/>
    </row>
    <row r="8679">
      <c r="A8679" t="inlineStr">
        <is>
          <t>pyrpl</t>
        </is>
      </c>
      <c r="B8679" t="inlineStr">
        <is>
          <t>e27449c1a396095fc19331d3ce70d905f3248b3b</t>
        </is>
      </c>
      <c r="C8679" t="inlineStr">
        <is>
          <t>2017-07-05 09:21:11+00:00</t>
        </is>
      </c>
      <c r="D8679" t="inlineStr">
        <is>
          <t>rem</t>
        </is>
      </c>
      <c r="E8679" t="inlineStr"/>
      <c r="F8679" t="inlineStr"/>
      <c r="G8679" t="inlineStr">
        <is>
          <t>pyyaml</t>
        </is>
      </c>
      <c r="H8679" t="inlineStr"/>
    </row>
    <row r="8680">
      <c r="A8680" t="inlineStr">
        <is>
          <t>pyrpl</t>
        </is>
      </c>
      <c r="B8680" t="inlineStr">
        <is>
          <t>e27449c1a396095fc19331d3ce70d905f3248b3b</t>
        </is>
      </c>
      <c r="C8680" t="inlineStr">
        <is>
          <t>2017-07-05 09:21:11+00:00</t>
        </is>
      </c>
      <c r="D8680" t="inlineStr">
        <is>
          <t>rem</t>
        </is>
      </c>
      <c r="E8680" t="inlineStr"/>
      <c r="F8680" t="inlineStr"/>
      <c r="G8680" t="inlineStr">
        <is>
          <t>ruamel.yaml</t>
        </is>
      </c>
      <c r="H8680" t="inlineStr"/>
    </row>
    <row r="8681">
      <c r="A8681" t="inlineStr">
        <is>
          <t>pyrpl</t>
        </is>
      </c>
      <c r="B8681" t="inlineStr">
        <is>
          <t>e27449c1a396095fc19331d3ce70d905f3248b3b</t>
        </is>
      </c>
      <c r="C8681" t="inlineStr">
        <is>
          <t>2017-07-05 09:21:11+00:00</t>
        </is>
      </c>
      <c r="D8681" t="inlineStr">
        <is>
          <t>rem</t>
        </is>
      </c>
      <c r="E8681" t="inlineStr"/>
      <c r="F8681" t="inlineStr"/>
      <c r="G8681" t="inlineStr">
        <is>
          <t>pyqtgraph</t>
        </is>
      </c>
      <c r="H8681" t="inlineStr"/>
    </row>
    <row r="8682">
      <c r="A8682" t="inlineStr">
        <is>
          <t>pyrpl</t>
        </is>
      </c>
      <c r="B8682" t="inlineStr">
        <is>
          <t>e27449c1a396095fc19331d3ce70d905f3248b3b</t>
        </is>
      </c>
      <c r="C8682" t="inlineStr">
        <is>
          <t>2017-07-05 09:21:11+00:00</t>
        </is>
      </c>
      <c r="D8682" t="inlineStr">
        <is>
          <t>rem</t>
        </is>
      </c>
      <c r="E8682" t="inlineStr"/>
      <c r="F8682" t="inlineStr"/>
      <c r="G8682" t="inlineStr">
        <is>
          <t>numpy</t>
        </is>
      </c>
      <c r="H8682" t="inlineStr"/>
    </row>
    <row r="8683">
      <c r="A8683" t="inlineStr">
        <is>
          <t>pyrpl</t>
        </is>
      </c>
      <c r="B8683" t="inlineStr">
        <is>
          <t>e27449c1a396095fc19331d3ce70d905f3248b3b</t>
        </is>
      </c>
      <c r="C8683" t="inlineStr">
        <is>
          <t>2017-07-05 09:21:11+00:00</t>
        </is>
      </c>
      <c r="D8683" t="inlineStr">
        <is>
          <t>rem</t>
        </is>
      </c>
      <c r="E8683" t="inlineStr"/>
      <c r="F8683" t="inlineStr"/>
      <c r="G8683" t="inlineStr">
        <is>
          <t>paramiko</t>
        </is>
      </c>
      <c r="H8683" t="inlineStr"/>
    </row>
    <row r="8684">
      <c r="A8684" t="inlineStr">
        <is>
          <t>pyrpl</t>
        </is>
      </c>
      <c r="B8684" t="inlineStr">
        <is>
          <t>ad9c3c0a38b3946cd143b73b3e4d3d52bc83e637</t>
        </is>
      </c>
      <c r="C8684" t="inlineStr">
        <is>
          <t>2017-07-18 22:44:56+00:00</t>
        </is>
      </c>
      <c r="D8684" t="inlineStr">
        <is>
          <t>rem</t>
        </is>
      </c>
      <c r="E8684" t="inlineStr"/>
      <c r="F8684" t="inlineStr"/>
      <c r="G8684" t="inlineStr">
        <is>
          <t>scp</t>
        </is>
      </c>
      <c r="H8684" t="inlineStr"/>
    </row>
    <row r="8685">
      <c r="A8685" t="inlineStr">
        <is>
          <t>pyrpl</t>
        </is>
      </c>
      <c r="B8685" t="inlineStr">
        <is>
          <t>ad9c3c0a38b3946cd143b73b3e4d3d52bc83e637</t>
        </is>
      </c>
      <c r="C8685" t="inlineStr">
        <is>
          <t>2017-07-18 22:44:56+00:00</t>
        </is>
      </c>
      <c r="D8685" t="inlineStr">
        <is>
          <t>rem</t>
        </is>
      </c>
      <c r="E8685" t="inlineStr"/>
      <c r="F8685" t="inlineStr"/>
      <c r="G8685" t="inlineStr">
        <is>
          <t>matplotlib</t>
        </is>
      </c>
      <c r="H8685" t="inlineStr"/>
    </row>
    <row r="8686">
      <c r="A8686" t="inlineStr">
        <is>
          <t>pyrpl</t>
        </is>
      </c>
      <c r="B8686" t="inlineStr">
        <is>
          <t>ad9c3c0a38b3946cd143b73b3e4d3d52bc83e637</t>
        </is>
      </c>
      <c r="C8686" t="inlineStr">
        <is>
          <t>2017-07-18 22:44:56+00:00</t>
        </is>
      </c>
      <c r="D8686" t="inlineStr">
        <is>
          <t>rem</t>
        </is>
      </c>
      <c r="E8686" t="inlineStr"/>
      <c r="F8686" t="inlineStr"/>
      <c r="G8686" t="inlineStr">
        <is>
          <t>scipy</t>
        </is>
      </c>
      <c r="H8686" t="inlineStr"/>
    </row>
    <row r="8687">
      <c r="A8687" t="inlineStr">
        <is>
          <t>pyrpl</t>
        </is>
      </c>
      <c r="B8687" t="inlineStr">
        <is>
          <t>ad9c3c0a38b3946cd143b73b3e4d3d52bc83e637</t>
        </is>
      </c>
      <c r="C8687" t="inlineStr">
        <is>
          <t>2017-07-18 22:44:56+00:00</t>
        </is>
      </c>
      <c r="D8687" t="inlineStr">
        <is>
          <t>rem</t>
        </is>
      </c>
      <c r="E8687" t="inlineStr"/>
      <c r="F8687" t="inlineStr"/>
      <c r="G8687" t="inlineStr">
        <is>
          <t>pandas</t>
        </is>
      </c>
      <c r="H8687" t="inlineStr"/>
    </row>
    <row r="8688">
      <c r="A8688" t="inlineStr">
        <is>
          <t>pyrpl</t>
        </is>
      </c>
      <c r="B8688" t="inlineStr">
        <is>
          <t>ad9c3c0a38b3946cd143b73b3e4d3d52bc83e637</t>
        </is>
      </c>
      <c r="C8688" t="inlineStr">
        <is>
          <t>2017-07-18 22:44:56+00:00</t>
        </is>
      </c>
      <c r="D8688" t="inlineStr">
        <is>
          <t>rem</t>
        </is>
      </c>
      <c r="E8688" t="inlineStr"/>
      <c r="F8688" t="inlineStr"/>
      <c r="G8688" t="inlineStr">
        <is>
          <t>nose</t>
        </is>
      </c>
      <c r="H8688" t="inlineStr"/>
    </row>
    <row r="8689">
      <c r="A8689" t="inlineStr">
        <is>
          <t>pyrpl</t>
        </is>
      </c>
      <c r="B8689" t="inlineStr">
        <is>
          <t>ad9c3c0a38b3946cd143b73b3e4d3d52bc83e637</t>
        </is>
      </c>
      <c r="C8689" t="inlineStr">
        <is>
          <t>2017-07-18 22:44:56+00:00</t>
        </is>
      </c>
      <c r="D8689" t="inlineStr">
        <is>
          <t>rem</t>
        </is>
      </c>
      <c r="E8689" t="inlineStr"/>
      <c r="F8689" t="inlineStr"/>
      <c r="G8689" t="inlineStr">
        <is>
          <t>pyyaml</t>
        </is>
      </c>
      <c r="H8689" t="inlineStr"/>
    </row>
    <row r="8690">
      <c r="A8690" t="inlineStr">
        <is>
          <t>pyrpl</t>
        </is>
      </c>
      <c r="B8690" t="inlineStr">
        <is>
          <t>ad9c3c0a38b3946cd143b73b3e4d3d52bc83e637</t>
        </is>
      </c>
      <c r="C8690" t="inlineStr">
        <is>
          <t>2017-07-18 22:44:56+00:00</t>
        </is>
      </c>
      <c r="D8690" t="inlineStr">
        <is>
          <t>rem</t>
        </is>
      </c>
      <c r="E8690" t="inlineStr"/>
      <c r="F8690" t="inlineStr"/>
      <c r="G8690" t="inlineStr">
        <is>
          <t>ruamel.yaml</t>
        </is>
      </c>
      <c r="H8690" t="inlineStr"/>
    </row>
    <row r="8691">
      <c r="A8691" t="inlineStr">
        <is>
          <t>pyrpl</t>
        </is>
      </c>
      <c r="B8691" t="inlineStr">
        <is>
          <t>ad9c3c0a38b3946cd143b73b3e4d3d52bc83e637</t>
        </is>
      </c>
      <c r="C8691" t="inlineStr">
        <is>
          <t>2017-07-18 22:44:56+00:00</t>
        </is>
      </c>
      <c r="D8691" t="inlineStr">
        <is>
          <t>rem</t>
        </is>
      </c>
      <c r="E8691" t="inlineStr"/>
      <c r="F8691" t="inlineStr"/>
      <c r="G8691" t="inlineStr">
        <is>
          <t>pyqtgraph</t>
        </is>
      </c>
      <c r="H8691" t="inlineStr"/>
    </row>
    <row r="8692">
      <c r="A8692" t="inlineStr">
        <is>
          <t>pyrpl</t>
        </is>
      </c>
      <c r="B8692" t="inlineStr">
        <is>
          <t>ad9c3c0a38b3946cd143b73b3e4d3d52bc83e637</t>
        </is>
      </c>
      <c r="C8692" t="inlineStr">
        <is>
          <t>2017-07-18 22:44:56+00:00</t>
        </is>
      </c>
      <c r="D8692" t="inlineStr">
        <is>
          <t>rem</t>
        </is>
      </c>
      <c r="E8692" t="inlineStr"/>
      <c r="F8692" t="inlineStr"/>
      <c r="G8692" t="inlineStr">
        <is>
          <t>numpy</t>
        </is>
      </c>
      <c r="H8692" t="inlineStr"/>
    </row>
    <row r="8693">
      <c r="A8693" t="inlineStr">
        <is>
          <t>pyrpl</t>
        </is>
      </c>
      <c r="B8693" t="inlineStr">
        <is>
          <t>ad9c3c0a38b3946cd143b73b3e4d3d52bc83e637</t>
        </is>
      </c>
      <c r="C8693" t="inlineStr">
        <is>
          <t>2017-07-18 22:44:56+00:00</t>
        </is>
      </c>
      <c r="D8693" t="inlineStr">
        <is>
          <t>rem</t>
        </is>
      </c>
      <c r="E8693" t="inlineStr"/>
      <c r="F8693" t="inlineStr"/>
      <c r="G8693" t="inlineStr">
        <is>
          <t>paramiko</t>
        </is>
      </c>
      <c r="H8693" t="inlineStr"/>
    </row>
    <row r="8694">
      <c r="A8694" t="inlineStr">
        <is>
          <t>pyrpl</t>
        </is>
      </c>
      <c r="B8694" t="inlineStr">
        <is>
          <t>8cbbe559504012b247b6a500e2cadbaf94f62a72</t>
        </is>
      </c>
      <c r="C8694" t="inlineStr">
        <is>
          <t>2017-08-29 09:33:34+00:00</t>
        </is>
      </c>
      <c r="D8694" t="inlineStr">
        <is>
          <t>rem</t>
        </is>
      </c>
      <c r="E8694" t="inlineStr"/>
      <c r="F8694" t="inlineStr"/>
      <c r="G8694" t="inlineStr">
        <is>
          <t>scp</t>
        </is>
      </c>
      <c r="H8694" t="inlineStr"/>
    </row>
    <row r="8695">
      <c r="A8695" t="inlineStr">
        <is>
          <t>pyrpl</t>
        </is>
      </c>
      <c r="B8695" t="inlineStr">
        <is>
          <t>8cbbe559504012b247b6a500e2cadbaf94f62a72</t>
        </is>
      </c>
      <c r="C8695" t="inlineStr">
        <is>
          <t>2017-08-29 09:33:34+00:00</t>
        </is>
      </c>
      <c r="D8695" t="inlineStr">
        <is>
          <t>rem</t>
        </is>
      </c>
      <c r="E8695" t="inlineStr"/>
      <c r="F8695" t="inlineStr"/>
      <c r="G8695" t="inlineStr">
        <is>
          <t>matplotlib</t>
        </is>
      </c>
      <c r="H8695" t="inlineStr"/>
    </row>
    <row r="8696">
      <c r="A8696" t="inlineStr">
        <is>
          <t>pyrpl</t>
        </is>
      </c>
      <c r="B8696" t="inlineStr">
        <is>
          <t>8cbbe559504012b247b6a500e2cadbaf94f62a72</t>
        </is>
      </c>
      <c r="C8696" t="inlineStr">
        <is>
          <t>2017-08-29 09:33:34+00:00</t>
        </is>
      </c>
      <c r="D8696" t="inlineStr">
        <is>
          <t>rem</t>
        </is>
      </c>
      <c r="E8696" t="inlineStr"/>
      <c r="F8696" t="inlineStr"/>
      <c r="G8696" t="inlineStr">
        <is>
          <t>scipy</t>
        </is>
      </c>
      <c r="H8696" t="inlineStr"/>
    </row>
    <row r="8697">
      <c r="A8697" t="inlineStr">
        <is>
          <t>pyrpl</t>
        </is>
      </c>
      <c r="B8697" t="inlineStr">
        <is>
          <t>8cbbe559504012b247b6a500e2cadbaf94f62a72</t>
        </is>
      </c>
      <c r="C8697" t="inlineStr">
        <is>
          <t>2017-08-29 09:33:34+00:00</t>
        </is>
      </c>
      <c r="D8697" t="inlineStr">
        <is>
          <t>rem</t>
        </is>
      </c>
      <c r="E8697" t="inlineStr"/>
      <c r="F8697" t="inlineStr"/>
      <c r="G8697" t="inlineStr">
        <is>
          <t>pandas</t>
        </is>
      </c>
      <c r="H8697" t="inlineStr"/>
    </row>
    <row r="8698">
      <c r="A8698" t="inlineStr">
        <is>
          <t>pyrpl</t>
        </is>
      </c>
      <c r="B8698" t="inlineStr">
        <is>
          <t>8cbbe559504012b247b6a500e2cadbaf94f62a72</t>
        </is>
      </c>
      <c r="C8698" t="inlineStr">
        <is>
          <t>2017-08-29 09:33:34+00:00</t>
        </is>
      </c>
      <c r="D8698" t="inlineStr">
        <is>
          <t>rem</t>
        </is>
      </c>
      <c r="E8698" t="inlineStr"/>
      <c r="F8698" t="inlineStr"/>
      <c r="G8698" t="inlineStr">
        <is>
          <t>nose</t>
        </is>
      </c>
      <c r="H8698" t="inlineStr"/>
    </row>
    <row r="8699">
      <c r="A8699" t="inlineStr">
        <is>
          <t>pyrpl</t>
        </is>
      </c>
      <c r="B8699" t="inlineStr">
        <is>
          <t>8cbbe559504012b247b6a500e2cadbaf94f62a72</t>
        </is>
      </c>
      <c r="C8699" t="inlineStr">
        <is>
          <t>2017-08-29 09:33:34+00:00</t>
        </is>
      </c>
      <c r="D8699" t="inlineStr">
        <is>
          <t>rem</t>
        </is>
      </c>
      <c r="E8699" t="inlineStr"/>
      <c r="F8699" t="inlineStr"/>
      <c r="G8699" t="inlineStr">
        <is>
          <t>pyyaml</t>
        </is>
      </c>
      <c r="H8699" t="inlineStr"/>
    </row>
    <row r="8700">
      <c r="A8700" t="inlineStr">
        <is>
          <t>pyrpl</t>
        </is>
      </c>
      <c r="B8700" t="inlineStr">
        <is>
          <t>8cbbe559504012b247b6a500e2cadbaf94f62a72</t>
        </is>
      </c>
      <c r="C8700" t="inlineStr">
        <is>
          <t>2017-08-29 09:33:34+00:00</t>
        </is>
      </c>
      <c r="D8700" t="inlineStr">
        <is>
          <t>rem</t>
        </is>
      </c>
      <c r="E8700" t="inlineStr"/>
      <c r="F8700" t="inlineStr"/>
      <c r="G8700" t="inlineStr">
        <is>
          <t>ruamel.yaml</t>
        </is>
      </c>
      <c r="H8700" t="inlineStr"/>
    </row>
    <row r="8701">
      <c r="A8701" t="inlineStr">
        <is>
          <t>pyrpl</t>
        </is>
      </c>
      <c r="B8701" t="inlineStr">
        <is>
          <t>8cbbe559504012b247b6a500e2cadbaf94f62a72</t>
        </is>
      </c>
      <c r="C8701" t="inlineStr">
        <is>
          <t>2017-08-29 09:33:34+00:00</t>
        </is>
      </c>
      <c r="D8701" t="inlineStr">
        <is>
          <t>rem</t>
        </is>
      </c>
      <c r="E8701" t="inlineStr"/>
      <c r="F8701" t="inlineStr"/>
      <c r="G8701" t="inlineStr">
        <is>
          <t>pyqtgraph</t>
        </is>
      </c>
      <c r="H8701" t="inlineStr"/>
    </row>
    <row r="8702">
      <c r="A8702" t="inlineStr">
        <is>
          <t>pyrpl</t>
        </is>
      </c>
      <c r="B8702" t="inlineStr">
        <is>
          <t>8cbbe559504012b247b6a500e2cadbaf94f62a72</t>
        </is>
      </c>
      <c r="C8702" t="inlineStr">
        <is>
          <t>2017-08-29 09:33:34+00:00</t>
        </is>
      </c>
      <c r="D8702" t="inlineStr">
        <is>
          <t>rem</t>
        </is>
      </c>
      <c r="E8702" t="inlineStr"/>
      <c r="F8702" t="inlineStr"/>
      <c r="G8702" t="inlineStr">
        <is>
          <t>numpy</t>
        </is>
      </c>
      <c r="H8702" t="inlineStr"/>
    </row>
    <row r="8703">
      <c r="A8703" t="inlineStr">
        <is>
          <t>pyrpl</t>
        </is>
      </c>
      <c r="B8703" t="inlineStr">
        <is>
          <t>8cbbe559504012b247b6a500e2cadbaf94f62a72</t>
        </is>
      </c>
      <c r="C8703" t="inlineStr">
        <is>
          <t>2017-08-29 09:33:34+00:00</t>
        </is>
      </c>
      <c r="D8703" t="inlineStr">
        <is>
          <t>rem</t>
        </is>
      </c>
      <c r="E8703" t="inlineStr"/>
      <c r="F8703" t="inlineStr"/>
      <c r="G8703" t="inlineStr">
        <is>
          <t>paramiko</t>
        </is>
      </c>
      <c r="H8703" t="inlineStr"/>
    </row>
    <row r="8704">
      <c r="A8704" t="inlineStr">
        <is>
          <t>duecredit</t>
        </is>
      </c>
      <c r="B8704" t="inlineStr">
        <is>
          <t>866444867a070d1abf08d75a4a2f438e08b14535</t>
        </is>
      </c>
      <c r="C8704" t="inlineStr">
        <is>
          <t>2015-06-21 03:35:12+00:00</t>
        </is>
      </c>
      <c r="D8704" t="inlineStr">
        <is>
          <t>add</t>
        </is>
      </c>
      <c r="E8704" t="inlineStr">
        <is>
          <t>mock</t>
        </is>
      </c>
      <c r="F8704" t="inlineStr"/>
      <c r="G8704" t="inlineStr"/>
      <c r="H8704" t="inlineStr"/>
    </row>
    <row r="8705">
      <c r="A8705" t="inlineStr">
        <is>
          <t>duecredit</t>
        </is>
      </c>
      <c r="B8705" t="inlineStr">
        <is>
          <t>866444867a070d1abf08d75a4a2f438e08b14535</t>
        </is>
      </c>
      <c r="C8705" t="inlineStr">
        <is>
          <t>2015-06-21 03:35:12+00:00</t>
        </is>
      </c>
      <c r="D8705" t="inlineStr">
        <is>
          <t>add</t>
        </is>
      </c>
      <c r="E8705" t="inlineStr">
        <is>
          <t>nose</t>
        </is>
      </c>
      <c r="F8705" t="inlineStr">
        <is>
          <t>&gt;=1.3.4</t>
        </is>
      </c>
      <c r="G8705" t="inlineStr"/>
      <c r="H8705" t="inlineStr"/>
    </row>
    <row r="8706">
      <c r="A8706" t="inlineStr">
        <is>
          <t>duecredit</t>
        </is>
      </c>
      <c r="B8706" t="inlineStr">
        <is>
          <t>866444867a070d1abf08d75a4a2f438e08b14535</t>
        </is>
      </c>
      <c r="C8706" t="inlineStr">
        <is>
          <t>2015-06-21 03:35:12+00:00</t>
        </is>
      </c>
      <c r="D8706" t="inlineStr">
        <is>
          <t>add</t>
        </is>
      </c>
      <c r="E8706" t="inlineStr">
        <is>
          <t>vcrpy</t>
        </is>
      </c>
      <c r="F8706" t="inlineStr"/>
      <c r="G8706" t="inlineStr"/>
      <c r="H8706" t="inlineStr"/>
    </row>
    <row r="8707">
      <c r="A8707" t="inlineStr">
        <is>
          <t>duecredit</t>
        </is>
      </c>
      <c r="B8707" t="inlineStr">
        <is>
          <t>866444867a070d1abf08d75a4a2f438e08b14535</t>
        </is>
      </c>
      <c r="C8707" t="inlineStr">
        <is>
          <t>2015-06-21 03:35:12+00:00</t>
        </is>
      </c>
      <c r="D8707" t="inlineStr">
        <is>
          <t>add</t>
        </is>
      </c>
      <c r="E8707" t="inlineStr">
        <is>
          <t>requests</t>
        </is>
      </c>
      <c r="F8707" t="inlineStr"/>
      <c r="G8707" t="inlineStr"/>
      <c r="H8707" t="inlineStr"/>
    </row>
    <row r="8708">
      <c r="A8708" t="inlineStr">
        <is>
          <t>duecredit</t>
        </is>
      </c>
      <c r="B8708" t="inlineStr">
        <is>
          <t>866444867a070d1abf08d75a4a2f438e08b14535</t>
        </is>
      </c>
      <c r="C8708" t="inlineStr">
        <is>
          <t>2015-06-21 03:35:12+00:00</t>
        </is>
      </c>
      <c r="D8708" t="inlineStr">
        <is>
          <t>add</t>
        </is>
      </c>
      <c r="E8708" t="inlineStr">
        <is>
          <t>citeproc-py</t>
        </is>
      </c>
      <c r="F8708" t="inlineStr"/>
      <c r="G8708" t="inlineStr"/>
      <c r="H8708" t="inlineStr"/>
    </row>
    <row r="8709">
      <c r="A8709" t="inlineStr">
        <is>
          <t>duecredit</t>
        </is>
      </c>
      <c r="B8709" t="inlineStr">
        <is>
          <t>f70fb8b3c2db461369496521ca484e8fa7d1eb27</t>
        </is>
      </c>
      <c r="C8709" t="inlineStr">
        <is>
          <t>2015-07-27 04:18:30+00:00</t>
        </is>
      </c>
      <c r="D8709" t="inlineStr">
        <is>
          <t>add</t>
        </is>
      </c>
      <c r="E8709" t="inlineStr">
        <is>
          <t>contextlib2</t>
        </is>
      </c>
      <c r="F8709" t="inlineStr"/>
      <c r="G8709" t="inlineStr"/>
      <c r="H8709" t="inlineStr"/>
    </row>
    <row r="8710">
      <c r="A8710" t="inlineStr">
        <is>
          <t>duecredit</t>
        </is>
      </c>
      <c r="B8710" t="inlineStr">
        <is>
          <t>f70fb8b3c2db461369496521ca484e8fa7d1eb27</t>
        </is>
      </c>
      <c r="C8710" t="inlineStr">
        <is>
          <t>2015-07-27 04:18:30+00:00</t>
        </is>
      </c>
      <c r="D8710" t="inlineStr">
        <is>
          <t>add</t>
        </is>
      </c>
      <c r="E8710" t="inlineStr">
        <is>
          <t>six</t>
        </is>
      </c>
      <c r="F8710" t="inlineStr"/>
      <c r="G8710" t="inlineStr"/>
      <c r="H8710" t="inlineStr"/>
    </row>
    <row r="8711">
      <c r="A8711" t="inlineStr">
        <is>
          <t>duecredit</t>
        </is>
      </c>
      <c r="B8711" t="inlineStr">
        <is>
          <t>e0d698c357f81f58371d087aa36d17f86137eb9c</t>
        </is>
      </c>
      <c r="C8711" t="inlineStr">
        <is>
          <t>2016-04-21 14:14:16+00:00</t>
        </is>
      </c>
      <c r="D8711" t="inlineStr">
        <is>
          <t>rem</t>
        </is>
      </c>
      <c r="E8711" t="inlineStr"/>
      <c r="F8711" t="inlineStr"/>
      <c r="G8711" t="inlineStr">
        <is>
          <t>mock</t>
        </is>
      </c>
      <c r="H8711" t="inlineStr"/>
    </row>
    <row r="8712">
      <c r="A8712" t="inlineStr">
        <is>
          <t>duecredit</t>
        </is>
      </c>
      <c r="B8712" t="inlineStr">
        <is>
          <t>e0d698c357f81f58371d087aa36d17f86137eb9c</t>
        </is>
      </c>
      <c r="C8712" t="inlineStr">
        <is>
          <t>2016-04-21 14:14:16+00:00</t>
        </is>
      </c>
      <c r="D8712" t="inlineStr">
        <is>
          <t>rem</t>
        </is>
      </c>
      <c r="E8712" t="inlineStr"/>
      <c r="F8712" t="inlineStr"/>
      <c r="G8712" t="inlineStr">
        <is>
          <t>nose</t>
        </is>
      </c>
      <c r="H8712" t="inlineStr">
        <is>
          <t>&gt;=1.3.4</t>
        </is>
      </c>
    </row>
    <row r="8713">
      <c r="A8713" t="inlineStr">
        <is>
          <t>duecredit</t>
        </is>
      </c>
      <c r="B8713" t="inlineStr">
        <is>
          <t>e0d698c357f81f58371d087aa36d17f86137eb9c</t>
        </is>
      </c>
      <c r="C8713" t="inlineStr">
        <is>
          <t>2016-04-21 14:14:16+00:00</t>
        </is>
      </c>
      <c r="D8713" t="inlineStr">
        <is>
          <t>rem</t>
        </is>
      </c>
      <c r="E8713" t="inlineStr"/>
      <c r="F8713" t="inlineStr"/>
      <c r="G8713" t="inlineStr">
        <is>
          <t>vcrpy</t>
        </is>
      </c>
      <c r="H8713" t="inlineStr"/>
    </row>
    <row r="8714">
      <c r="A8714" t="inlineStr">
        <is>
          <t>duecredit</t>
        </is>
      </c>
      <c r="B8714" t="inlineStr">
        <is>
          <t>e0d698c357f81f58371d087aa36d17f86137eb9c</t>
        </is>
      </c>
      <c r="C8714" t="inlineStr">
        <is>
          <t>2016-04-21 14:14:16+00:00</t>
        </is>
      </c>
      <c r="D8714" t="inlineStr">
        <is>
          <t>rem</t>
        </is>
      </c>
      <c r="E8714" t="inlineStr"/>
      <c r="F8714" t="inlineStr"/>
      <c r="G8714" t="inlineStr">
        <is>
          <t>contextlib2</t>
        </is>
      </c>
      <c r="H8714" t="inlineStr"/>
    </row>
    <row r="8715">
      <c r="A8715" t="inlineStr">
        <is>
          <t>duecredit</t>
        </is>
      </c>
      <c r="B8715" t="inlineStr">
        <is>
          <t>e0d698c357f81f58371d087aa36d17f86137eb9c</t>
        </is>
      </c>
      <c r="C8715" t="inlineStr">
        <is>
          <t>2016-04-21 14:14:16+00:00</t>
        </is>
      </c>
      <c r="D8715" t="inlineStr">
        <is>
          <t>rem</t>
        </is>
      </c>
      <c r="E8715" t="inlineStr"/>
      <c r="F8715" t="inlineStr"/>
      <c r="G8715" t="inlineStr">
        <is>
          <t>requests</t>
        </is>
      </c>
      <c r="H8715" t="inlineStr"/>
    </row>
    <row r="8716">
      <c r="A8716" t="inlineStr">
        <is>
          <t>duecredit</t>
        </is>
      </c>
      <c r="B8716" t="inlineStr">
        <is>
          <t>e0d698c357f81f58371d087aa36d17f86137eb9c</t>
        </is>
      </c>
      <c r="C8716" t="inlineStr">
        <is>
          <t>2016-04-21 14:14:16+00:00</t>
        </is>
      </c>
      <c r="D8716" t="inlineStr">
        <is>
          <t>rem</t>
        </is>
      </c>
      <c r="E8716" t="inlineStr"/>
      <c r="F8716" t="inlineStr"/>
      <c r="G8716" t="inlineStr">
        <is>
          <t>citeproc-py</t>
        </is>
      </c>
      <c r="H8716" t="inlineStr"/>
    </row>
    <row r="8717">
      <c r="A8717" t="inlineStr">
        <is>
          <t>duecredit</t>
        </is>
      </c>
      <c r="B8717" t="inlineStr">
        <is>
          <t>e0d698c357f81f58371d087aa36d17f86137eb9c</t>
        </is>
      </c>
      <c r="C8717" t="inlineStr">
        <is>
          <t>2016-04-21 14:14:16+00:00</t>
        </is>
      </c>
      <c r="D8717" t="inlineStr">
        <is>
          <t>rem</t>
        </is>
      </c>
      <c r="E8717" t="inlineStr"/>
      <c r="F8717" t="inlineStr"/>
      <c r="G8717" t="inlineStr">
        <is>
          <t>six</t>
        </is>
      </c>
      <c r="H8717" t="inlineStr"/>
    </row>
    <row r="8718">
      <c r="A8718" t="inlineStr">
        <is>
          <t>python-gnupg</t>
        </is>
      </c>
      <c r="B8718" t="inlineStr">
        <is>
          <t>0108587534827125cb98492f4c3d4040c80aa42b</t>
        </is>
      </c>
      <c r="C8718" t="inlineStr">
        <is>
          <t>2013-07-02 07:23:55+00:00</t>
        </is>
      </c>
      <c r="D8718" t="inlineStr">
        <is>
          <t>rem</t>
        </is>
      </c>
      <c r="E8718" t="inlineStr"/>
      <c r="F8718" t="inlineStr"/>
      <c r="G8718" t="inlineStr">
        <is>
          <t>Sphinx</t>
        </is>
      </c>
      <c r="H8718" t="inlineStr">
        <is>
          <t>&gt;=1.1</t>
        </is>
      </c>
    </row>
    <row r="8719">
      <c r="A8719" t="inlineStr">
        <is>
          <t>python-gnupg</t>
        </is>
      </c>
      <c r="B8719" t="inlineStr">
        <is>
          <t>5006cd95e554c95aabc00fe1631ac07c0c775541</t>
        </is>
      </c>
      <c r="C8719" t="inlineStr">
        <is>
          <t>2013-12-03 11:25:02+00:00</t>
        </is>
      </c>
      <c r="D8719" t="inlineStr">
        <is>
          <t>verchange</t>
        </is>
      </c>
      <c r="E8719" t="inlineStr">
        <is>
          <t>psutil</t>
        </is>
      </c>
      <c r="F8719">
        <f>=1.2.1</f>
        <v/>
      </c>
      <c r="G8719" t="inlineStr">
        <is>
          <t>psutil</t>
        </is>
      </c>
      <c r="H8719" t="inlineStr">
        <is>
          <t>&gt;=0.5.1</t>
        </is>
      </c>
    </row>
    <row r="8720">
      <c r="A8720" t="inlineStr">
        <is>
          <t>python-gnupg</t>
        </is>
      </c>
      <c r="B8720" t="inlineStr">
        <is>
          <t>ea9363a4663d7051b9a5b3c5a1b09b698b4fba8e</t>
        </is>
      </c>
      <c r="C8720" t="inlineStr">
        <is>
          <t>2014-07-09 13:51:39+00:00</t>
        </is>
      </c>
      <c r="D8720" t="inlineStr">
        <is>
          <t>verchange</t>
        </is>
      </c>
      <c r="E8720" t="inlineStr">
        <is>
          <t>psutil</t>
        </is>
      </c>
      <c r="F8720" t="inlineStr">
        <is>
          <t>&gt;=1.2.1</t>
        </is>
      </c>
      <c r="G8720" t="inlineStr">
        <is>
          <t>psutil</t>
        </is>
      </c>
      <c r="H8720">
        <f>=1.2.1</f>
        <v/>
      </c>
    </row>
    <row r="8721">
      <c r="A8721" t="inlineStr">
        <is>
          <t>cassiopeia</t>
        </is>
      </c>
      <c r="B8721" t="inlineStr">
        <is>
          <t>5eb24c3ac9dfb074bd4fc176660883bfbb7ccf7e</t>
        </is>
      </c>
      <c r="C8721" t="inlineStr">
        <is>
          <t>2018-02-10 23:57:45+00:00</t>
        </is>
      </c>
      <c r="D8721" t="inlineStr">
        <is>
          <t>verchange</t>
        </is>
      </c>
      <c r="E8721" t="inlineStr">
        <is>
          <t>Pillow</t>
        </is>
      </c>
      <c r="F8721" t="inlineStr"/>
      <c r="G8721" t="inlineStr">
        <is>
          <t>Pillow</t>
        </is>
      </c>
      <c r="H8721" t="inlineStr"/>
    </row>
    <row r="8722">
      <c r="A8722" t="inlineStr">
        <is>
          <t>cassiopeia</t>
        </is>
      </c>
      <c r="B8722" t="inlineStr">
        <is>
          <t>5eb24c3ac9dfb074bd4fc176660883bfbb7ccf7e</t>
        </is>
      </c>
      <c r="C8722" t="inlineStr">
        <is>
          <t>2018-02-10 23:57:45+00:00</t>
        </is>
      </c>
      <c r="D8722" t="inlineStr">
        <is>
          <t>add</t>
        </is>
      </c>
      <c r="E8722" t="inlineStr">
        <is>
          <t>arrow</t>
        </is>
      </c>
      <c r="F8722" t="inlineStr"/>
      <c r="G8722" t="inlineStr"/>
      <c r="H8722" t="inlineStr"/>
    </row>
    <row r="8723">
      <c r="A8723" t="inlineStr">
        <is>
          <t>cassiopeia</t>
        </is>
      </c>
      <c r="B8723" t="inlineStr">
        <is>
          <t>74003ce7958833e13ea1f606ecf1b56180d6ff1d</t>
        </is>
      </c>
      <c r="C8723" t="inlineStr">
        <is>
          <t>2019-03-06 00:35:10+00:00</t>
        </is>
      </c>
      <c r="D8723" t="inlineStr">
        <is>
          <t>verchange</t>
        </is>
      </c>
      <c r="E8723" t="inlineStr">
        <is>
          <t>merakicommons</t>
        </is>
      </c>
      <c r="F8723" t="inlineStr">
        <is>
          <t>&gt;=1.0.7</t>
        </is>
      </c>
      <c r="G8723" t="inlineStr">
        <is>
          <t>merakicommons</t>
        </is>
      </c>
      <c r="H8723" t="inlineStr">
        <is>
          <t>&gt;=1.0.6</t>
        </is>
      </c>
    </row>
    <row r="8724">
      <c r="A8724" t="inlineStr">
        <is>
          <t>guiscrcpy</t>
        </is>
      </c>
      <c r="B8724" t="inlineStr">
        <is>
          <t>3de0b3970bf78445d6681e535642137c6241aef5</t>
        </is>
      </c>
      <c r="C8724" t="inlineStr">
        <is>
          <t>2019-10-31 19:59:38+00:00</t>
        </is>
      </c>
      <c r="D8724" t="inlineStr">
        <is>
          <t>add</t>
        </is>
      </c>
      <c r="E8724" t="inlineStr">
        <is>
          <t>gitpython</t>
        </is>
      </c>
      <c r="F8724" t="inlineStr"/>
      <c r="G8724" t="inlineStr"/>
      <c r="H8724" t="inlineStr"/>
    </row>
    <row r="8725">
      <c r="A8725" t="inlineStr">
        <is>
          <t>xdoctest</t>
        </is>
      </c>
      <c r="B8725" t="inlineStr">
        <is>
          <t>d8463d74bd83934d9c6e55f98498e720ea343bfe</t>
        </is>
      </c>
      <c r="C8725" t="inlineStr">
        <is>
          <t>2017-10-18 19:25:07+00:00</t>
        </is>
      </c>
      <c r="D8725" t="inlineStr">
        <is>
          <t>add</t>
        </is>
      </c>
      <c r="E8725" t="inlineStr">
        <is>
          <t>six</t>
        </is>
      </c>
      <c r="F8725" t="inlineStr">
        <is>
          <t>&gt;=1.10.0</t>
        </is>
      </c>
      <c r="G8725" t="inlineStr"/>
      <c r="H8725" t="inlineStr"/>
    </row>
    <row r="8726">
      <c r="A8726" t="inlineStr">
        <is>
          <t>xdoctest</t>
        </is>
      </c>
      <c r="B8726" t="inlineStr">
        <is>
          <t>9c7bf4e68df5c2a710768c0935a50351d065083c</t>
        </is>
      </c>
      <c r="C8726" t="inlineStr">
        <is>
          <t>2019-07-14 20:45:30+00:00</t>
        </is>
      </c>
      <c r="D8726" t="inlineStr">
        <is>
          <t>rem</t>
        </is>
      </c>
      <c r="E8726" t="inlineStr"/>
      <c r="F8726" t="inlineStr"/>
      <c r="G8726" t="inlineStr">
        <is>
          <t>six</t>
        </is>
      </c>
      <c r="H8726" t="inlineStr">
        <is>
          <t>&gt;=1.10.0</t>
        </is>
      </c>
    </row>
    <row r="8727">
      <c r="A8727" t="inlineStr">
        <is>
          <t>gimmemotifs</t>
        </is>
      </c>
      <c r="B8727" t="inlineStr">
        <is>
          <t>c9fd476ba5520feb0e2640e45e05f1496ec52a5d</t>
        </is>
      </c>
      <c r="C8727" t="inlineStr">
        <is>
          <t>2017-07-20 08:20:03+00:00</t>
        </is>
      </c>
      <c r="D8727" t="inlineStr">
        <is>
          <t>add</t>
        </is>
      </c>
      <c r="E8727" t="inlineStr">
        <is>
          <t>sphinx_bootstrap_theme</t>
        </is>
      </c>
      <c r="F8727" t="inlineStr"/>
      <c r="G8727" t="inlineStr"/>
      <c r="H8727" t="inlineStr"/>
    </row>
    <row r="8728">
      <c r="A8728" t="inlineStr">
        <is>
          <t>gimmemotifs</t>
        </is>
      </c>
      <c r="B8728" t="inlineStr">
        <is>
          <t>c9fd476ba5520feb0e2640e45e05f1496ec52a5d</t>
        </is>
      </c>
      <c r="C8728" t="inlineStr">
        <is>
          <t>2017-07-20 08:20:03+00:00</t>
        </is>
      </c>
      <c r="D8728" t="inlineStr">
        <is>
          <t>add</t>
        </is>
      </c>
      <c r="E8728" t="inlineStr">
        <is>
          <t>configparser</t>
        </is>
      </c>
      <c r="F8728" t="inlineStr"/>
      <c r="G8728" t="inlineStr"/>
      <c r="H8728" t="inlineStr"/>
    </row>
    <row r="8729">
      <c r="A8729" t="inlineStr">
        <is>
          <t>gimmemotifs</t>
        </is>
      </c>
      <c r="B8729" t="inlineStr">
        <is>
          <t>c9fd476ba5520feb0e2640e45e05f1496ec52a5d</t>
        </is>
      </c>
      <c r="C8729" t="inlineStr">
        <is>
          <t>2017-07-20 08:20:03+00:00</t>
        </is>
      </c>
      <c r="D8729" t="inlineStr">
        <is>
          <t>add</t>
        </is>
      </c>
      <c r="E8729" t="inlineStr">
        <is>
          <t>xdg</t>
        </is>
      </c>
      <c r="F8729" t="inlineStr"/>
      <c r="G8729" t="inlineStr"/>
      <c r="H8729" t="inlineStr"/>
    </row>
    <row r="8730">
      <c r="A8730" t="inlineStr">
        <is>
          <t>gimmemotifs</t>
        </is>
      </c>
      <c r="B8730" t="inlineStr">
        <is>
          <t>c9fd476ba5520feb0e2640e45e05f1496ec52a5d</t>
        </is>
      </c>
      <c r="C8730" t="inlineStr">
        <is>
          <t>2017-07-20 08:20:03+00:00</t>
        </is>
      </c>
      <c r="D8730" t="inlineStr">
        <is>
          <t>add</t>
        </is>
      </c>
      <c r="E8730" t="inlineStr">
        <is>
          <t>numpydoc</t>
        </is>
      </c>
      <c r="F8730" t="inlineStr"/>
      <c r="G8730" t="inlineStr"/>
      <c r="H8730" t="inlineStr"/>
    </row>
    <row r="8731">
      <c r="A8731" t="inlineStr">
        <is>
          <t>gimmemotifs</t>
        </is>
      </c>
      <c r="B8731" t="inlineStr">
        <is>
          <t>c9fd476ba5520feb0e2640e45e05f1496ec52a5d</t>
        </is>
      </c>
      <c r="C8731" t="inlineStr">
        <is>
          <t>2017-07-20 08:20:03+00:00</t>
        </is>
      </c>
      <c r="D8731" t="inlineStr">
        <is>
          <t>add</t>
        </is>
      </c>
      <c r="E8731" t="inlineStr">
        <is>
          <t>numpy</t>
        </is>
      </c>
      <c r="F8731" t="inlineStr">
        <is>
          <t>&gt;=1.6.0</t>
        </is>
      </c>
      <c r="G8731" t="inlineStr"/>
      <c r="H8731" t="inlineStr"/>
    </row>
    <row r="8732">
      <c r="A8732" t="inlineStr">
        <is>
          <t>gimmemotifs</t>
        </is>
      </c>
      <c r="B8732" t="inlineStr">
        <is>
          <t>c9fd476ba5520feb0e2640e45e05f1496ec52a5d</t>
        </is>
      </c>
      <c r="C8732" t="inlineStr">
        <is>
          <t>2017-07-20 08:20:03+00:00</t>
        </is>
      </c>
      <c r="D8732" t="inlineStr">
        <is>
          <t>add</t>
        </is>
      </c>
      <c r="E8732" t="inlineStr">
        <is>
          <t>scipy</t>
        </is>
      </c>
      <c r="F8732" t="inlineStr">
        <is>
          <t>&gt;=0.9.0</t>
        </is>
      </c>
      <c r="G8732" t="inlineStr"/>
      <c r="H8732" t="inlineStr"/>
    </row>
    <row r="8733">
      <c r="A8733" t="inlineStr">
        <is>
          <t>gimmemotifs</t>
        </is>
      </c>
      <c r="B8733" t="inlineStr">
        <is>
          <t>c9fd476ba5520feb0e2640e45e05f1496ec52a5d</t>
        </is>
      </c>
      <c r="C8733" t="inlineStr">
        <is>
          <t>2017-07-20 08:20:03+00:00</t>
        </is>
      </c>
      <c r="D8733" t="inlineStr">
        <is>
          <t>add</t>
        </is>
      </c>
      <c r="E8733" t="inlineStr">
        <is>
          <t>matplotlib</t>
        </is>
      </c>
      <c r="F8733" t="inlineStr">
        <is>
          <t>&gt;=2</t>
        </is>
      </c>
      <c r="G8733" t="inlineStr"/>
      <c r="H8733" t="inlineStr"/>
    </row>
    <row r="8734">
      <c r="A8734" t="inlineStr">
        <is>
          <t>gimmemotifs</t>
        </is>
      </c>
      <c r="B8734" t="inlineStr">
        <is>
          <t>c9fd476ba5520feb0e2640e45e05f1496ec52a5d</t>
        </is>
      </c>
      <c r="C8734" t="inlineStr">
        <is>
          <t>2017-07-20 08:20:03+00:00</t>
        </is>
      </c>
      <c r="D8734" t="inlineStr">
        <is>
          <t>add</t>
        </is>
      </c>
      <c r="E8734" t="inlineStr">
        <is>
          <t>jinja2</t>
        </is>
      </c>
      <c r="F8734" t="inlineStr"/>
      <c r="G8734" t="inlineStr"/>
      <c r="H8734" t="inlineStr"/>
    </row>
    <row r="8735">
      <c r="A8735" t="inlineStr">
        <is>
          <t>gimmemotifs</t>
        </is>
      </c>
      <c r="B8735" t="inlineStr">
        <is>
          <t>c9fd476ba5520feb0e2640e45e05f1496ec52a5d</t>
        </is>
      </c>
      <c r="C8735" t="inlineStr">
        <is>
          <t>2017-07-20 08:20:03+00:00</t>
        </is>
      </c>
      <c r="D8735" t="inlineStr">
        <is>
          <t>add</t>
        </is>
      </c>
      <c r="E8735" t="inlineStr">
        <is>
          <t>pyyaml</t>
        </is>
      </c>
      <c r="F8735" t="inlineStr">
        <is>
          <t>&gt;=3.10</t>
        </is>
      </c>
      <c r="G8735" t="inlineStr"/>
      <c r="H8735" t="inlineStr"/>
    </row>
    <row r="8736">
      <c r="A8736" t="inlineStr">
        <is>
          <t>gimmemotifs</t>
        </is>
      </c>
      <c r="B8736" t="inlineStr">
        <is>
          <t>c9fd476ba5520feb0e2640e45e05f1496ec52a5d</t>
        </is>
      </c>
      <c r="C8736" t="inlineStr">
        <is>
          <t>2017-07-20 08:20:03+00:00</t>
        </is>
      </c>
      <c r="D8736" t="inlineStr">
        <is>
          <t>add</t>
        </is>
      </c>
      <c r="E8736" t="inlineStr">
        <is>
          <t>pybedtools</t>
        </is>
      </c>
      <c r="F8736" t="inlineStr"/>
      <c r="G8736" t="inlineStr"/>
      <c r="H8736" t="inlineStr"/>
    </row>
    <row r="8737">
      <c r="A8737" t="inlineStr">
        <is>
          <t>gimmemotifs</t>
        </is>
      </c>
      <c r="B8737" t="inlineStr">
        <is>
          <t>c9fd476ba5520feb0e2640e45e05f1496ec52a5d</t>
        </is>
      </c>
      <c r="C8737" t="inlineStr">
        <is>
          <t>2017-07-20 08:20:03+00:00</t>
        </is>
      </c>
      <c r="D8737" t="inlineStr">
        <is>
          <t>add</t>
        </is>
      </c>
      <c r="E8737" t="inlineStr">
        <is>
          <t>statsmodels</t>
        </is>
      </c>
      <c r="F8737" t="inlineStr"/>
      <c r="G8737" t="inlineStr"/>
      <c r="H8737" t="inlineStr"/>
    </row>
    <row r="8738">
      <c r="A8738" t="inlineStr">
        <is>
          <t>gimmemotifs</t>
        </is>
      </c>
      <c r="B8738" t="inlineStr">
        <is>
          <t>c9fd476ba5520feb0e2640e45e05f1496ec52a5d</t>
        </is>
      </c>
      <c r="C8738" t="inlineStr">
        <is>
          <t>2017-07-20 08:20:03+00:00</t>
        </is>
      </c>
      <c r="D8738" t="inlineStr">
        <is>
          <t>add</t>
        </is>
      </c>
      <c r="E8738" t="inlineStr">
        <is>
          <t>scikit-learn</t>
        </is>
      </c>
      <c r="F8738" t="inlineStr"/>
      <c r="G8738" t="inlineStr"/>
      <c r="H8738" t="inlineStr"/>
    </row>
    <row r="8739">
      <c r="A8739" t="inlineStr">
        <is>
          <t>gimmemotifs</t>
        </is>
      </c>
      <c r="B8739" t="inlineStr">
        <is>
          <t>c9fd476ba5520feb0e2640e45e05f1496ec52a5d</t>
        </is>
      </c>
      <c r="C8739" t="inlineStr">
        <is>
          <t>2017-07-20 08:20:03+00:00</t>
        </is>
      </c>
      <c r="D8739" t="inlineStr">
        <is>
          <t>add</t>
        </is>
      </c>
      <c r="E8739" t="inlineStr">
        <is>
          <t>sklearn-contrib-lightning</t>
        </is>
      </c>
      <c r="F8739" t="inlineStr"/>
      <c r="G8739" t="inlineStr"/>
      <c r="H8739" t="inlineStr"/>
    </row>
    <row r="8740">
      <c r="A8740" t="inlineStr">
        <is>
          <t>gimmemotifs</t>
        </is>
      </c>
      <c r="B8740" t="inlineStr">
        <is>
          <t>c9fd476ba5520feb0e2640e45e05f1496ec52a5d</t>
        </is>
      </c>
      <c r="C8740" t="inlineStr">
        <is>
          <t>2017-07-20 08:20:03+00:00</t>
        </is>
      </c>
      <c r="D8740" t="inlineStr">
        <is>
          <t>add</t>
        </is>
      </c>
      <c r="E8740" t="inlineStr">
        <is>
          <t>seaborn</t>
        </is>
      </c>
      <c r="F8740" t="inlineStr"/>
      <c r="G8740" t="inlineStr"/>
      <c r="H8740" t="inlineStr"/>
    </row>
    <row r="8741">
      <c r="A8741" t="inlineStr">
        <is>
          <t>gimmemotifs</t>
        </is>
      </c>
      <c r="B8741" t="inlineStr">
        <is>
          <t>c9fd476ba5520feb0e2640e45e05f1496ec52a5d</t>
        </is>
      </c>
      <c r="C8741" t="inlineStr">
        <is>
          <t>2017-07-20 08:20:03+00:00</t>
        </is>
      </c>
      <c r="D8741" t="inlineStr">
        <is>
          <t>add</t>
        </is>
      </c>
      <c r="E8741" t="inlineStr">
        <is>
          <t>pysam</t>
        </is>
      </c>
      <c r="F8741" t="inlineStr"/>
      <c r="G8741" t="inlineStr"/>
      <c r="H8741" t="inlineStr"/>
    </row>
    <row r="8742">
      <c r="A8742" t="inlineStr">
        <is>
          <t>gimmemotifs</t>
        </is>
      </c>
      <c r="B8742" t="inlineStr">
        <is>
          <t>c9fd476ba5520feb0e2640e45e05f1496ec52a5d</t>
        </is>
      </c>
      <c r="C8742" t="inlineStr">
        <is>
          <t>2017-07-20 08:20:03+00:00</t>
        </is>
      </c>
      <c r="D8742" t="inlineStr">
        <is>
          <t>add</t>
        </is>
      </c>
      <c r="E8742" t="inlineStr">
        <is>
          <t>xgboost</t>
        </is>
      </c>
      <c r="F8742" t="inlineStr"/>
      <c r="G8742" t="inlineStr"/>
      <c r="H8742" t="inlineStr"/>
    </row>
    <row r="8743">
      <c r="A8743" t="inlineStr">
        <is>
          <t>gimmemotifs</t>
        </is>
      </c>
      <c r="B8743" t="inlineStr">
        <is>
          <t>c9fd476ba5520feb0e2640e45e05f1496ec52a5d</t>
        </is>
      </c>
      <c r="C8743" t="inlineStr">
        <is>
          <t>2017-07-20 08:20:03+00:00</t>
        </is>
      </c>
      <c r="D8743" t="inlineStr">
        <is>
          <t>add</t>
        </is>
      </c>
      <c r="E8743" t="inlineStr">
        <is>
          <t>diskcache</t>
        </is>
      </c>
      <c r="F8743" t="inlineStr"/>
      <c r="G8743" t="inlineStr"/>
      <c r="H8743" t="inlineStr"/>
    </row>
    <row r="8744">
      <c r="A8744" t="inlineStr">
        <is>
          <t>gimmemotifs</t>
        </is>
      </c>
      <c r="B8744" t="inlineStr">
        <is>
          <t>c9fd476ba5520feb0e2640e45e05f1496ec52a5d</t>
        </is>
      </c>
      <c r="C8744" t="inlineStr">
        <is>
          <t>2017-07-20 08:20:03+00:00</t>
        </is>
      </c>
      <c r="D8744" t="inlineStr">
        <is>
          <t>add</t>
        </is>
      </c>
      <c r="E8744" t="inlineStr">
        <is>
          <t>xxhash</t>
        </is>
      </c>
      <c r="F8744" t="inlineStr"/>
      <c r="G8744" t="inlineStr"/>
      <c r="H8744" t="inlineStr"/>
    </row>
    <row r="8745">
      <c r="A8745" t="inlineStr">
        <is>
          <t>gimmemotifs</t>
        </is>
      </c>
      <c r="B8745" t="inlineStr">
        <is>
          <t>c9fd476ba5520feb0e2640e45e05f1496ec52a5d</t>
        </is>
      </c>
      <c r="C8745" t="inlineStr">
        <is>
          <t>2017-07-20 08:20:03+00:00</t>
        </is>
      </c>
      <c r="D8745" t="inlineStr">
        <is>
          <t>add</t>
        </is>
      </c>
      <c r="E8745" t="inlineStr">
        <is>
          <t>six</t>
        </is>
      </c>
      <c r="F8745" t="inlineStr"/>
      <c r="G8745" t="inlineStr"/>
      <c r="H8745" t="inlineStr"/>
    </row>
    <row r="8746">
      <c r="A8746" t="inlineStr">
        <is>
          <t>gimmemotifs</t>
        </is>
      </c>
      <c r="B8746" t="inlineStr">
        <is>
          <t>c9fd476ba5520feb0e2640e45e05f1496ec52a5d</t>
        </is>
      </c>
      <c r="C8746" t="inlineStr">
        <is>
          <t>2017-07-20 08:20:03+00:00</t>
        </is>
      </c>
      <c r="D8746" t="inlineStr">
        <is>
          <t>add</t>
        </is>
      </c>
      <c r="E8746" t="inlineStr">
        <is>
          <t>future</t>
        </is>
      </c>
      <c r="F8746" t="inlineStr"/>
      <c r="G8746" t="inlineStr"/>
      <c r="H8746" t="inlineStr"/>
    </row>
    <row r="8747">
      <c r="A8747" t="inlineStr">
        <is>
          <t>gimmemotifs</t>
        </is>
      </c>
      <c r="B8747" t="inlineStr">
        <is>
          <t>b7e00b9f6efe855f59547434b0ae0234bc0b7e03</t>
        </is>
      </c>
      <c r="C8747" t="inlineStr">
        <is>
          <t>2018-11-19 20:19:59+00:00</t>
        </is>
      </c>
      <c r="D8747" t="inlineStr">
        <is>
          <t>add</t>
        </is>
      </c>
      <c r="E8747" t="inlineStr">
        <is>
          <t>pillow</t>
        </is>
      </c>
      <c r="F8747" t="inlineStr"/>
      <c r="G8747" t="inlineStr"/>
      <c r="H8747" t="inlineStr"/>
    </row>
    <row r="8748">
      <c r="A8748" t="inlineStr">
        <is>
          <t>gimmemotifs</t>
        </is>
      </c>
      <c r="B8748" t="inlineStr">
        <is>
          <t>2e0918264bc376ed4e10e95f1e34a38ede2f0954</t>
        </is>
      </c>
      <c r="C8748" t="inlineStr">
        <is>
          <t>2020-09-29 13:41:10+00:00</t>
        </is>
      </c>
      <c r="D8748" t="inlineStr">
        <is>
          <t>rem</t>
        </is>
      </c>
      <c r="E8748" t="inlineStr"/>
      <c r="F8748" t="inlineStr"/>
      <c r="G8748" t="inlineStr">
        <is>
          <t>sklearn-contrib-lightning</t>
        </is>
      </c>
      <c r="H8748" t="inlineStr"/>
    </row>
    <row r="8749">
      <c r="A8749" t="inlineStr">
        <is>
          <t>gimmemotifs</t>
        </is>
      </c>
      <c r="B8749" t="inlineStr">
        <is>
          <t>2e0918264bc376ed4e10e95f1e34a38ede2f0954</t>
        </is>
      </c>
      <c r="C8749" t="inlineStr">
        <is>
          <t>2020-09-29 13:41:10+00:00</t>
        </is>
      </c>
      <c r="D8749" t="inlineStr">
        <is>
          <t>rem</t>
        </is>
      </c>
      <c r="E8749" t="inlineStr"/>
      <c r="F8749" t="inlineStr"/>
      <c r="G8749" t="inlineStr">
        <is>
          <t>six</t>
        </is>
      </c>
      <c r="H8749" t="inlineStr"/>
    </row>
    <row r="8750">
      <c r="A8750" t="inlineStr">
        <is>
          <t>gimmemotifs</t>
        </is>
      </c>
      <c r="B8750" t="inlineStr">
        <is>
          <t>2e0918264bc376ed4e10e95f1e34a38ede2f0954</t>
        </is>
      </c>
      <c r="C8750" t="inlineStr">
        <is>
          <t>2020-09-29 13:41:10+00:00</t>
        </is>
      </c>
      <c r="D8750" t="inlineStr">
        <is>
          <t>rem</t>
        </is>
      </c>
      <c r="E8750" t="inlineStr"/>
      <c r="F8750" t="inlineStr"/>
      <c r="G8750" t="inlineStr">
        <is>
          <t>future</t>
        </is>
      </c>
      <c r="H8750" t="inlineStr"/>
    </row>
    <row r="8751">
      <c r="A8751" t="inlineStr">
        <is>
          <t>prefect</t>
        </is>
      </c>
      <c r="B8751" t="inlineStr">
        <is>
          <t>976b2053c0770cf6596c81809513d4328720f2b0</t>
        </is>
      </c>
      <c r="C8751" t="inlineStr">
        <is>
          <t>2019-01-31 19:56:15+00:00</t>
        </is>
      </c>
      <c r="D8751" t="inlineStr">
        <is>
          <t>add</t>
        </is>
      </c>
      <c r="E8751" t="inlineStr">
        <is>
          <t>click</t>
        </is>
      </c>
      <c r="F8751" t="inlineStr">
        <is>
          <t>&gt;=7.0;&lt;8.0</t>
        </is>
      </c>
      <c r="G8751" t="inlineStr"/>
      <c r="H8751" t="inlineStr"/>
    </row>
    <row r="8752">
      <c r="A8752" t="inlineStr">
        <is>
          <t>prefect</t>
        </is>
      </c>
      <c r="B8752" t="inlineStr">
        <is>
          <t>976b2053c0770cf6596c81809513d4328720f2b0</t>
        </is>
      </c>
      <c r="C8752" t="inlineStr">
        <is>
          <t>2019-01-31 19:56:15+00:00</t>
        </is>
      </c>
      <c r="D8752" t="inlineStr">
        <is>
          <t>add</t>
        </is>
      </c>
      <c r="E8752" t="inlineStr">
        <is>
          <t>cloudpickle</t>
        </is>
      </c>
      <c r="F8752" t="inlineStr">
        <is>
          <t>&lt;0.7;&gt;=0.6.0</t>
        </is>
      </c>
      <c r="G8752" t="inlineStr"/>
      <c r="H8752" t="inlineStr"/>
    </row>
    <row r="8753">
      <c r="A8753" t="inlineStr">
        <is>
          <t>prefect</t>
        </is>
      </c>
      <c r="B8753" t="inlineStr">
        <is>
          <t>976b2053c0770cf6596c81809513d4328720f2b0</t>
        </is>
      </c>
      <c r="C8753" t="inlineStr">
        <is>
          <t>2019-01-31 19:56:15+00:00</t>
        </is>
      </c>
      <c r="D8753" t="inlineStr">
        <is>
          <t>add</t>
        </is>
      </c>
      <c r="E8753" t="inlineStr">
        <is>
          <t>croniter</t>
        </is>
      </c>
      <c r="F8753" t="inlineStr">
        <is>
          <t>&lt;0.4;&gt;=0.3</t>
        </is>
      </c>
      <c r="G8753" t="inlineStr"/>
      <c r="H8753" t="inlineStr"/>
    </row>
    <row r="8754">
      <c r="A8754" t="inlineStr">
        <is>
          <t>prefect</t>
        </is>
      </c>
      <c r="B8754" t="inlineStr">
        <is>
          <t>976b2053c0770cf6596c81809513d4328720f2b0</t>
        </is>
      </c>
      <c r="C8754" t="inlineStr">
        <is>
          <t>2019-01-31 19:56:15+00:00</t>
        </is>
      </c>
      <c r="D8754" t="inlineStr">
        <is>
          <t>add</t>
        </is>
      </c>
      <c r="E8754" t="inlineStr">
        <is>
          <t>cryptography</t>
        </is>
      </c>
      <c r="F8754" t="inlineStr">
        <is>
          <t>&gt;=2.2.2;&lt;3.0</t>
        </is>
      </c>
      <c r="G8754" t="inlineStr"/>
      <c r="H8754" t="inlineStr"/>
    </row>
    <row r="8755">
      <c r="A8755" t="inlineStr">
        <is>
          <t>prefect</t>
        </is>
      </c>
      <c r="B8755" t="inlineStr">
        <is>
          <t>976b2053c0770cf6596c81809513d4328720f2b0</t>
        </is>
      </c>
      <c r="C8755" t="inlineStr">
        <is>
          <t>2019-01-31 19:56:15+00:00</t>
        </is>
      </c>
      <c r="D8755" t="inlineStr">
        <is>
          <t>add</t>
        </is>
      </c>
      <c r="E8755" t="inlineStr">
        <is>
          <t>dask</t>
        </is>
      </c>
      <c r="F8755" t="inlineStr">
        <is>
          <t>&lt;2.0;&gt;=0.18</t>
        </is>
      </c>
      <c r="G8755" t="inlineStr"/>
      <c r="H8755" t="inlineStr"/>
    </row>
    <row r="8756">
      <c r="A8756" t="inlineStr">
        <is>
          <t>prefect</t>
        </is>
      </c>
      <c r="B8756" t="inlineStr">
        <is>
          <t>976b2053c0770cf6596c81809513d4328720f2b0</t>
        </is>
      </c>
      <c r="C8756" t="inlineStr">
        <is>
          <t>2019-01-31 19:56:15+00:00</t>
        </is>
      </c>
      <c r="D8756" t="inlineStr">
        <is>
          <t>add</t>
        </is>
      </c>
      <c r="E8756" t="inlineStr">
        <is>
          <t>distributed</t>
        </is>
      </c>
      <c r="F8756" t="inlineStr">
        <is>
          <t>&lt;2.0;&gt;=1.21.8</t>
        </is>
      </c>
      <c r="G8756" t="inlineStr"/>
      <c r="H8756" t="inlineStr"/>
    </row>
    <row r="8757">
      <c r="A8757" t="inlineStr">
        <is>
          <t>prefect</t>
        </is>
      </c>
      <c r="B8757" t="inlineStr">
        <is>
          <t>976b2053c0770cf6596c81809513d4328720f2b0</t>
        </is>
      </c>
      <c r="C8757" t="inlineStr">
        <is>
          <t>2019-01-31 19:56:15+00:00</t>
        </is>
      </c>
      <c r="D8757" t="inlineStr">
        <is>
          <t>add</t>
        </is>
      </c>
      <c r="E8757" t="inlineStr">
        <is>
          <t>docker</t>
        </is>
      </c>
      <c r="F8757" t="inlineStr">
        <is>
          <t>&lt;4.0;&gt;=3.4.1</t>
        </is>
      </c>
      <c r="G8757" t="inlineStr"/>
      <c r="H8757" t="inlineStr"/>
    </row>
    <row r="8758">
      <c r="A8758" t="inlineStr">
        <is>
          <t>prefect</t>
        </is>
      </c>
      <c r="B8758" t="inlineStr">
        <is>
          <t>976b2053c0770cf6596c81809513d4328720f2b0</t>
        </is>
      </c>
      <c r="C8758" t="inlineStr">
        <is>
          <t>2019-01-31 19:56:15+00:00</t>
        </is>
      </c>
      <c r="D8758" t="inlineStr">
        <is>
          <t>add</t>
        </is>
      </c>
      <c r="E8758" t="inlineStr">
        <is>
          <t>idna</t>
        </is>
      </c>
      <c r="F8758" t="inlineStr">
        <is>
          <t>&lt;2.8;&gt;=2.5</t>
        </is>
      </c>
      <c r="G8758" t="inlineStr"/>
      <c r="H8758" t="inlineStr"/>
    </row>
    <row r="8759">
      <c r="A8759" t="inlineStr">
        <is>
          <t>prefect</t>
        </is>
      </c>
      <c r="B8759" t="inlineStr">
        <is>
          <t>976b2053c0770cf6596c81809513d4328720f2b0</t>
        </is>
      </c>
      <c r="C8759" t="inlineStr">
        <is>
          <t>2019-01-31 19:56:15+00:00</t>
        </is>
      </c>
      <c r="D8759" t="inlineStr">
        <is>
          <t>add</t>
        </is>
      </c>
      <c r="E8759" t="inlineStr">
        <is>
          <t>marshmallow</t>
        </is>
      </c>
      <c r="F8759">
        <f>=3.0.0b19</f>
        <v/>
      </c>
      <c r="G8759" t="inlineStr"/>
      <c r="H8759" t="inlineStr"/>
    </row>
    <row r="8760">
      <c r="A8760" t="inlineStr">
        <is>
          <t>prefect</t>
        </is>
      </c>
      <c r="B8760" t="inlineStr">
        <is>
          <t>976b2053c0770cf6596c81809513d4328720f2b0</t>
        </is>
      </c>
      <c r="C8760" t="inlineStr">
        <is>
          <t>2019-01-31 19:56:15+00:00</t>
        </is>
      </c>
      <c r="D8760" t="inlineStr">
        <is>
          <t>add</t>
        </is>
      </c>
      <c r="E8760" t="inlineStr">
        <is>
          <t>marshmallow-oneofschema</t>
        </is>
      </c>
      <c r="F8760" t="inlineStr">
        <is>
          <t>&gt;=2.0.0b2;&lt;3.0</t>
        </is>
      </c>
      <c r="G8760" t="inlineStr"/>
      <c r="H8760" t="inlineStr"/>
    </row>
    <row r="8761">
      <c r="A8761" t="inlineStr">
        <is>
          <t>prefect</t>
        </is>
      </c>
      <c r="B8761" t="inlineStr">
        <is>
          <t>976b2053c0770cf6596c81809513d4328720f2b0</t>
        </is>
      </c>
      <c r="C8761" t="inlineStr">
        <is>
          <t>2019-01-31 19:56:15+00:00</t>
        </is>
      </c>
      <c r="D8761" t="inlineStr">
        <is>
          <t>add</t>
        </is>
      </c>
      <c r="E8761" t="inlineStr">
        <is>
          <t>mypy</t>
        </is>
      </c>
      <c r="F8761" t="inlineStr">
        <is>
          <t>&gt;=0.600;&lt;0.700</t>
        </is>
      </c>
      <c r="G8761" t="inlineStr"/>
      <c r="H8761" t="inlineStr"/>
    </row>
    <row r="8762">
      <c r="A8762" t="inlineStr">
        <is>
          <t>prefect</t>
        </is>
      </c>
      <c r="B8762" t="inlineStr">
        <is>
          <t>976b2053c0770cf6596c81809513d4328720f2b0</t>
        </is>
      </c>
      <c r="C8762" t="inlineStr">
        <is>
          <t>2019-01-31 19:56:15+00:00</t>
        </is>
      </c>
      <c r="D8762" t="inlineStr">
        <is>
          <t>add</t>
        </is>
      </c>
      <c r="E8762" t="inlineStr">
        <is>
          <t>mypy_extensions</t>
        </is>
      </c>
      <c r="F8762" t="inlineStr">
        <is>
          <t>&gt;=0.4.0;&lt;0.5</t>
        </is>
      </c>
      <c r="G8762" t="inlineStr"/>
      <c r="H8762" t="inlineStr"/>
    </row>
    <row r="8763">
      <c r="A8763" t="inlineStr">
        <is>
          <t>prefect</t>
        </is>
      </c>
      <c r="B8763" t="inlineStr">
        <is>
          <t>976b2053c0770cf6596c81809513d4328720f2b0</t>
        </is>
      </c>
      <c r="C8763" t="inlineStr">
        <is>
          <t>2019-01-31 19:56:15+00:00</t>
        </is>
      </c>
      <c r="D8763" t="inlineStr">
        <is>
          <t>add</t>
        </is>
      </c>
      <c r="E8763" t="inlineStr">
        <is>
          <t>pendulum</t>
        </is>
      </c>
      <c r="F8763" t="inlineStr">
        <is>
          <t>&gt;=2.0.4;&lt;3.0</t>
        </is>
      </c>
      <c r="G8763" t="inlineStr"/>
      <c r="H8763" t="inlineStr"/>
    </row>
    <row r="8764">
      <c r="A8764" t="inlineStr">
        <is>
          <t>prefect</t>
        </is>
      </c>
      <c r="B8764" t="inlineStr">
        <is>
          <t>976b2053c0770cf6596c81809513d4328720f2b0</t>
        </is>
      </c>
      <c r="C8764" t="inlineStr">
        <is>
          <t>2019-01-31 19:56:15+00:00</t>
        </is>
      </c>
      <c r="D8764" t="inlineStr">
        <is>
          <t>add</t>
        </is>
      </c>
      <c r="E8764" t="inlineStr">
        <is>
          <t>python-dateutil</t>
        </is>
      </c>
      <c r="F8764" t="inlineStr">
        <is>
          <t>&gt;2.7.3;&lt;3.0</t>
        </is>
      </c>
      <c r="G8764" t="inlineStr"/>
      <c r="H8764" t="inlineStr"/>
    </row>
    <row r="8765">
      <c r="A8765" t="inlineStr">
        <is>
          <t>prefect</t>
        </is>
      </c>
      <c r="B8765" t="inlineStr">
        <is>
          <t>976b2053c0770cf6596c81809513d4328720f2b0</t>
        </is>
      </c>
      <c r="C8765" t="inlineStr">
        <is>
          <t>2019-01-31 19:56:15+00:00</t>
        </is>
      </c>
      <c r="D8765" t="inlineStr">
        <is>
          <t>add</t>
        </is>
      </c>
      <c r="E8765" t="inlineStr">
        <is>
          <t>requests</t>
        </is>
      </c>
      <c r="F8765" t="inlineStr">
        <is>
          <t>&lt;3.0;&gt;=2.20</t>
        </is>
      </c>
      <c r="G8765" t="inlineStr"/>
      <c r="H8765" t="inlineStr"/>
    </row>
    <row r="8766">
      <c r="A8766" t="inlineStr">
        <is>
          <t>prefect</t>
        </is>
      </c>
      <c r="B8766" t="inlineStr">
        <is>
          <t>976b2053c0770cf6596c81809513d4328720f2b0</t>
        </is>
      </c>
      <c r="C8766" t="inlineStr">
        <is>
          <t>2019-01-31 19:56:15+00:00</t>
        </is>
      </c>
      <c r="D8766" t="inlineStr">
        <is>
          <t>add</t>
        </is>
      </c>
      <c r="E8766" t="inlineStr">
        <is>
          <t>toml</t>
        </is>
      </c>
      <c r="F8766" t="inlineStr">
        <is>
          <t>&gt;=0.9.4;&lt;1.0</t>
        </is>
      </c>
      <c r="G8766" t="inlineStr"/>
      <c r="H8766" t="inlineStr"/>
    </row>
    <row r="8767">
      <c r="A8767" t="inlineStr">
        <is>
          <t>prefect</t>
        </is>
      </c>
      <c r="B8767" t="inlineStr">
        <is>
          <t>976b2053c0770cf6596c81809513d4328720f2b0</t>
        </is>
      </c>
      <c r="C8767" t="inlineStr">
        <is>
          <t>2019-01-31 19:56:15+00:00</t>
        </is>
      </c>
      <c r="D8767" t="inlineStr">
        <is>
          <t>add</t>
        </is>
      </c>
      <c r="E8767" t="inlineStr">
        <is>
          <t>typing</t>
        </is>
      </c>
      <c r="F8767" t="inlineStr">
        <is>
          <t>&gt;=3.6.4;&lt;4.0</t>
        </is>
      </c>
      <c r="G8767" t="inlineStr"/>
      <c r="H8767" t="inlineStr"/>
    </row>
    <row r="8768">
      <c r="A8768" t="inlineStr">
        <is>
          <t>prefect</t>
        </is>
      </c>
      <c r="B8768" t="inlineStr">
        <is>
          <t>976b2053c0770cf6596c81809513d4328720f2b0</t>
        </is>
      </c>
      <c r="C8768" t="inlineStr">
        <is>
          <t>2019-01-31 19:56:15+00:00</t>
        </is>
      </c>
      <c r="D8768" t="inlineStr">
        <is>
          <t>add</t>
        </is>
      </c>
      <c r="E8768" t="inlineStr">
        <is>
          <t>typing_extensions</t>
        </is>
      </c>
      <c r="F8768" t="inlineStr">
        <is>
          <t>&gt;=3.6.4;&lt;4.0</t>
        </is>
      </c>
      <c r="G8768" t="inlineStr"/>
      <c r="H8768" t="inlineStr"/>
    </row>
    <row r="8769">
      <c r="A8769" t="inlineStr">
        <is>
          <t>prefect</t>
        </is>
      </c>
      <c r="B8769" t="inlineStr">
        <is>
          <t>976b2053c0770cf6596c81809513d4328720f2b0</t>
        </is>
      </c>
      <c r="C8769" t="inlineStr">
        <is>
          <t>2019-01-31 19:56:15+00:00</t>
        </is>
      </c>
      <c r="D8769" t="inlineStr">
        <is>
          <t>add</t>
        </is>
      </c>
      <c r="E8769" t="inlineStr">
        <is>
          <t>xxhash</t>
        </is>
      </c>
      <c r="F8769" t="inlineStr">
        <is>
          <t>&lt;2.0;&gt;=1.2.0</t>
        </is>
      </c>
      <c r="G8769" t="inlineStr"/>
      <c r="H8769" t="inlineStr"/>
    </row>
    <row r="8770">
      <c r="A8770" t="inlineStr">
        <is>
          <t>prefect</t>
        </is>
      </c>
      <c r="B8770" t="inlineStr">
        <is>
          <t>d1bd1367accce80ee6826d681820e46428cbaf84</t>
        </is>
      </c>
      <c r="C8770" t="inlineStr">
        <is>
          <t>2019-03-24 16:36:39+00:00</t>
        </is>
      </c>
      <c r="D8770" t="inlineStr">
        <is>
          <t>add</t>
        </is>
      </c>
      <c r="E8770" t="inlineStr">
        <is>
          <t>pyyaml</t>
        </is>
      </c>
      <c r="F8770" t="inlineStr">
        <is>
          <t>&gt;=3.13;&lt;4.3</t>
        </is>
      </c>
      <c r="G8770" t="inlineStr"/>
      <c r="H8770" t="inlineStr"/>
    </row>
    <row r="8771">
      <c r="A8771" t="inlineStr">
        <is>
          <t>prefect</t>
        </is>
      </c>
      <c r="B8771" t="inlineStr">
        <is>
          <t>d1bd1367accce80ee6826d681820e46428cbaf84</t>
        </is>
      </c>
      <c r="C8771" t="inlineStr">
        <is>
          <t>2019-03-24 16:36:39+00:00</t>
        </is>
      </c>
      <c r="D8771" t="inlineStr">
        <is>
          <t>add</t>
        </is>
      </c>
      <c r="E8771" t="inlineStr">
        <is>
          <t>pytz</t>
        </is>
      </c>
      <c r="F8771" t="inlineStr">
        <is>
          <t>&gt;=2018.7</t>
        </is>
      </c>
      <c r="G8771" t="inlineStr"/>
      <c r="H8771" t="inlineStr"/>
    </row>
    <row r="8772">
      <c r="A8772" t="inlineStr">
        <is>
          <t>prefect</t>
        </is>
      </c>
      <c r="B8772" t="inlineStr">
        <is>
          <t>71829f4ed8624964311d1f6a1a58ecb07acb8453</t>
        </is>
      </c>
      <c r="C8772" t="inlineStr">
        <is>
          <t>2019-04-04 20:22:34+00:00</t>
        </is>
      </c>
      <c r="D8772" t="inlineStr">
        <is>
          <t>verchange</t>
        </is>
      </c>
      <c r="E8772" t="inlineStr">
        <is>
          <t>distributed</t>
        </is>
      </c>
      <c r="F8772" t="inlineStr">
        <is>
          <t>&lt;2.0;&gt;=1.26.1</t>
        </is>
      </c>
      <c r="G8772" t="inlineStr">
        <is>
          <t>distributed</t>
        </is>
      </c>
      <c r="H8772" t="inlineStr">
        <is>
          <t>&lt;2.0;&gt;=1.21.8</t>
        </is>
      </c>
    </row>
    <row r="8773">
      <c r="A8773" t="inlineStr">
        <is>
          <t>prefect</t>
        </is>
      </c>
      <c r="B8773" t="inlineStr">
        <is>
          <t>c39aa112d5a40c6bcd3027f7affc4942968d783d</t>
        </is>
      </c>
      <c r="C8773" t="inlineStr">
        <is>
          <t>2019-05-07 20:28:44+00:00</t>
        </is>
      </c>
      <c r="D8773" t="inlineStr">
        <is>
          <t>add</t>
        </is>
      </c>
      <c r="E8773" t="inlineStr">
        <is>
          <t>python-slugify</t>
        </is>
      </c>
      <c r="F8773" t="inlineStr">
        <is>
          <t>&gt;=1.2.6;&lt;2.0</t>
        </is>
      </c>
      <c r="G8773" t="inlineStr"/>
      <c r="H8773" t="inlineStr"/>
    </row>
    <row r="8774">
      <c r="A8774" t="inlineStr">
        <is>
          <t>prefect</t>
        </is>
      </c>
      <c r="B8774" t="inlineStr">
        <is>
          <t>e304be9b44f97ce03429864dd4354d40b472be36</t>
        </is>
      </c>
      <c r="C8774" t="inlineStr">
        <is>
          <t>2019-05-28 20:55:58+00:00</t>
        </is>
      </c>
      <c r="D8774" t="inlineStr">
        <is>
          <t>verchange</t>
        </is>
      </c>
      <c r="E8774" t="inlineStr">
        <is>
          <t>python-slugify</t>
        </is>
      </c>
      <c r="F8774" t="inlineStr">
        <is>
          <t>&gt;=1.2.6;&lt;4.0</t>
        </is>
      </c>
      <c r="G8774" t="inlineStr">
        <is>
          <t>python-slugify</t>
        </is>
      </c>
      <c r="H8774" t="inlineStr">
        <is>
          <t>&gt;=1.2.6;&lt;2.0</t>
        </is>
      </c>
    </row>
    <row r="8775">
      <c r="A8775" t="inlineStr">
        <is>
          <t>prefect</t>
        </is>
      </c>
      <c r="B8775" t="inlineStr">
        <is>
          <t>e304be9b44f97ce03429864dd4354d40b472be36</t>
        </is>
      </c>
      <c r="C8775" t="inlineStr">
        <is>
          <t>2019-05-28 20:55:58+00:00</t>
        </is>
      </c>
      <c r="D8775" t="inlineStr">
        <is>
          <t>verchange</t>
        </is>
      </c>
      <c r="E8775" t="inlineStr">
        <is>
          <t>dask</t>
        </is>
      </c>
      <c r="F8775" t="inlineStr">
        <is>
          <t>&lt;1.2.3;&gt;=0.18</t>
        </is>
      </c>
      <c r="G8775" t="inlineStr">
        <is>
          <t>dask</t>
        </is>
      </c>
      <c r="H8775" t="inlineStr">
        <is>
          <t>&lt;2.0;&gt;=0.18</t>
        </is>
      </c>
    </row>
    <row r="8776">
      <c r="A8776" t="inlineStr">
        <is>
          <t>prefect</t>
        </is>
      </c>
      <c r="B8776" t="inlineStr">
        <is>
          <t>e304be9b44f97ce03429864dd4354d40b472be36</t>
        </is>
      </c>
      <c r="C8776" t="inlineStr">
        <is>
          <t>2019-05-28 20:55:58+00:00</t>
        </is>
      </c>
      <c r="D8776" t="inlineStr">
        <is>
          <t>verchange</t>
        </is>
      </c>
      <c r="E8776" t="inlineStr">
        <is>
          <t>mypy</t>
        </is>
      </c>
      <c r="F8776" t="inlineStr">
        <is>
          <t>&gt;=0.600;&lt;0.800</t>
        </is>
      </c>
      <c r="G8776" t="inlineStr">
        <is>
          <t>mypy</t>
        </is>
      </c>
      <c r="H8776" t="inlineStr">
        <is>
          <t>&gt;=0.600;&lt;0.700</t>
        </is>
      </c>
    </row>
    <row r="8777">
      <c r="A8777" t="inlineStr">
        <is>
          <t>prefect</t>
        </is>
      </c>
      <c r="B8777" t="inlineStr">
        <is>
          <t>e304be9b44f97ce03429864dd4354d40b472be36</t>
        </is>
      </c>
      <c r="C8777" t="inlineStr">
        <is>
          <t>2019-05-28 20:55:58+00:00</t>
        </is>
      </c>
      <c r="D8777" t="inlineStr">
        <is>
          <t>verchange</t>
        </is>
      </c>
      <c r="E8777" t="inlineStr">
        <is>
          <t>docker</t>
        </is>
      </c>
      <c r="F8777" t="inlineStr">
        <is>
          <t>&lt;5.0;&gt;=3.4.1</t>
        </is>
      </c>
      <c r="G8777" t="inlineStr">
        <is>
          <t>docker</t>
        </is>
      </c>
      <c r="H8777" t="inlineStr">
        <is>
          <t>&lt;4.0;&gt;=3.4.1</t>
        </is>
      </c>
    </row>
    <row r="8778">
      <c r="A8778" t="inlineStr">
        <is>
          <t>prefect</t>
        </is>
      </c>
      <c r="B8778" t="inlineStr">
        <is>
          <t>e304be9b44f97ce03429864dd4354d40b472be36</t>
        </is>
      </c>
      <c r="C8778" t="inlineStr">
        <is>
          <t>2019-05-28 20:55:58+00:00</t>
        </is>
      </c>
      <c r="D8778" t="inlineStr">
        <is>
          <t>verchange</t>
        </is>
      </c>
      <c r="E8778" t="inlineStr">
        <is>
          <t>pendulum</t>
        </is>
      </c>
      <c r="F8778" t="inlineStr">
        <is>
          <t>&lt;3.0;&gt;=2.0.2</t>
        </is>
      </c>
      <c r="G8778" t="inlineStr">
        <is>
          <t>pendulum</t>
        </is>
      </c>
      <c r="H8778" t="inlineStr">
        <is>
          <t>&gt;=2.0.4;&lt;3.0</t>
        </is>
      </c>
    </row>
    <row r="8779">
      <c r="A8779" t="inlineStr">
        <is>
          <t>prefect</t>
        </is>
      </c>
      <c r="B8779" t="inlineStr">
        <is>
          <t>e304be9b44f97ce03429864dd4354d40b472be36</t>
        </is>
      </c>
      <c r="C8779" t="inlineStr">
        <is>
          <t>2019-05-28 20:55:58+00:00</t>
        </is>
      </c>
      <c r="D8779" t="inlineStr">
        <is>
          <t>verchange</t>
        </is>
      </c>
      <c r="E8779" t="inlineStr">
        <is>
          <t>cloudpickle</t>
        </is>
      </c>
      <c r="F8779" t="inlineStr">
        <is>
          <t>&gt;=0.6.0;&lt;1.2</t>
        </is>
      </c>
      <c r="G8779" t="inlineStr">
        <is>
          <t>cloudpickle</t>
        </is>
      </c>
      <c r="H8779" t="inlineStr">
        <is>
          <t>&lt;0.7;&gt;=0.6.0</t>
        </is>
      </c>
    </row>
    <row r="8780">
      <c r="A8780" t="inlineStr">
        <is>
          <t>prefect</t>
        </is>
      </c>
      <c r="B8780" t="inlineStr">
        <is>
          <t>e304be9b44f97ce03429864dd4354d40b472be36</t>
        </is>
      </c>
      <c r="C8780" t="inlineStr">
        <is>
          <t>2019-05-28 20:55:58+00:00</t>
        </is>
      </c>
      <c r="D8780" t="inlineStr">
        <is>
          <t>verchange</t>
        </is>
      </c>
      <c r="E8780" t="inlineStr">
        <is>
          <t>pyyaml</t>
        </is>
      </c>
      <c r="F8780" t="inlineStr">
        <is>
          <t>&lt;5.2;&gt;=3.13</t>
        </is>
      </c>
      <c r="G8780" t="inlineStr">
        <is>
          <t>pyyaml</t>
        </is>
      </c>
      <c r="H8780" t="inlineStr">
        <is>
          <t>&gt;=3.13;&lt;4.3</t>
        </is>
      </c>
    </row>
    <row r="8781">
      <c r="A8781" t="inlineStr">
        <is>
          <t>prefect</t>
        </is>
      </c>
      <c r="B8781" t="inlineStr">
        <is>
          <t>e304be9b44f97ce03429864dd4354d40b472be36</t>
        </is>
      </c>
      <c r="C8781" t="inlineStr">
        <is>
          <t>2019-05-28 20:55:58+00:00</t>
        </is>
      </c>
      <c r="D8781" t="inlineStr">
        <is>
          <t>rem</t>
        </is>
      </c>
      <c r="E8781" t="inlineStr"/>
      <c r="F8781" t="inlineStr"/>
      <c r="G8781" t="inlineStr">
        <is>
          <t>idna</t>
        </is>
      </c>
      <c r="H8781" t="inlineStr">
        <is>
          <t>&lt;2.8;&gt;=2.5</t>
        </is>
      </c>
    </row>
    <row r="8782">
      <c r="A8782" t="inlineStr">
        <is>
          <t>prefect</t>
        </is>
      </c>
      <c r="B8782" t="inlineStr">
        <is>
          <t>375047edc71686580f343b1560b7c6540daf537c</t>
        </is>
      </c>
      <c r="C8782" t="inlineStr">
        <is>
          <t>2019-05-30 15:12:38+00:00</t>
        </is>
      </c>
      <c r="D8782" t="inlineStr">
        <is>
          <t>verchange</t>
        </is>
      </c>
      <c r="E8782" t="inlineStr">
        <is>
          <t>marshmallow</t>
        </is>
      </c>
      <c r="F8782" t="inlineStr">
        <is>
          <t>&lt;4.0.0;&gt;=3.0.0rc6</t>
        </is>
      </c>
      <c r="G8782" t="inlineStr">
        <is>
          <t>marshmallow</t>
        </is>
      </c>
      <c r="H8782">
        <f>=3.0.0b19</f>
        <v/>
      </c>
    </row>
    <row r="8783">
      <c r="A8783" t="inlineStr">
        <is>
          <t>prefect</t>
        </is>
      </c>
      <c r="B8783" t="inlineStr">
        <is>
          <t>470a8f0c5dbe6f366ef0b98bf25575af32b8abce</t>
        </is>
      </c>
      <c r="C8783" t="inlineStr">
        <is>
          <t>2019-07-16 16:47:01+00:00</t>
        </is>
      </c>
      <c r="D8783" t="inlineStr">
        <is>
          <t>verchange</t>
        </is>
      </c>
      <c r="E8783" t="inlineStr">
        <is>
          <t>python-slugify</t>
        </is>
      </c>
      <c r="F8783" t="inlineStr">
        <is>
          <t>&gt;=1.2.6;&lt;4.0</t>
        </is>
      </c>
      <c r="G8783" t="inlineStr">
        <is>
          <t>python-slugify</t>
        </is>
      </c>
      <c r="H8783" t="inlineStr">
        <is>
          <t>&gt;=1.2.6;&lt;4.0</t>
        </is>
      </c>
    </row>
    <row r="8784">
      <c r="A8784" t="inlineStr">
        <is>
          <t>prefect</t>
        </is>
      </c>
      <c r="B8784" t="inlineStr">
        <is>
          <t>470a8f0c5dbe6f366ef0b98bf25575af32b8abce</t>
        </is>
      </c>
      <c r="C8784" t="inlineStr">
        <is>
          <t>2019-07-16 16:47:01+00:00</t>
        </is>
      </c>
      <c r="D8784" t="inlineStr">
        <is>
          <t>verchange</t>
        </is>
      </c>
      <c r="E8784" t="inlineStr">
        <is>
          <t>dask</t>
        </is>
      </c>
      <c r="F8784" t="inlineStr">
        <is>
          <t>&gt;=0.18;&lt;3.0</t>
        </is>
      </c>
      <c r="G8784" t="inlineStr">
        <is>
          <t>dask</t>
        </is>
      </c>
      <c r="H8784" t="inlineStr">
        <is>
          <t>&lt;1.2.3;&gt;=0.18</t>
        </is>
      </c>
    </row>
    <row r="8785">
      <c r="A8785" t="inlineStr">
        <is>
          <t>prefect</t>
        </is>
      </c>
      <c r="B8785" t="inlineStr">
        <is>
          <t>470a8f0c5dbe6f366ef0b98bf25575af32b8abce</t>
        </is>
      </c>
      <c r="C8785" t="inlineStr">
        <is>
          <t>2019-07-16 16:47:01+00:00</t>
        </is>
      </c>
      <c r="D8785" t="inlineStr">
        <is>
          <t>verchange</t>
        </is>
      </c>
      <c r="E8785" t="inlineStr">
        <is>
          <t>docker</t>
        </is>
      </c>
      <c r="F8785" t="inlineStr">
        <is>
          <t>&lt;5.0;&gt;=3.4.1</t>
        </is>
      </c>
      <c r="G8785" t="inlineStr">
        <is>
          <t>docker</t>
        </is>
      </c>
      <c r="H8785" t="inlineStr">
        <is>
          <t>&lt;5.0;&gt;=3.4.1</t>
        </is>
      </c>
    </row>
    <row r="8786">
      <c r="A8786" t="inlineStr">
        <is>
          <t>prefect</t>
        </is>
      </c>
      <c r="B8786" t="inlineStr">
        <is>
          <t>470a8f0c5dbe6f366ef0b98bf25575af32b8abce</t>
        </is>
      </c>
      <c r="C8786" t="inlineStr">
        <is>
          <t>2019-07-16 16:47:01+00:00</t>
        </is>
      </c>
      <c r="D8786" t="inlineStr">
        <is>
          <t>verchange</t>
        </is>
      </c>
      <c r="E8786" t="inlineStr">
        <is>
          <t>cloudpickle</t>
        </is>
      </c>
      <c r="F8786" t="inlineStr">
        <is>
          <t>&gt;=0.6.0;&lt;1.3</t>
        </is>
      </c>
      <c r="G8786" t="inlineStr">
        <is>
          <t>cloudpickle</t>
        </is>
      </c>
      <c r="H8786" t="inlineStr">
        <is>
          <t>&gt;=0.6.0;&lt;1.2</t>
        </is>
      </c>
    </row>
    <row r="8787">
      <c r="A8787" t="inlineStr">
        <is>
          <t>prefect</t>
        </is>
      </c>
      <c r="B8787" t="inlineStr">
        <is>
          <t>470a8f0c5dbe6f366ef0b98bf25575af32b8abce</t>
        </is>
      </c>
      <c r="C8787" t="inlineStr">
        <is>
          <t>2019-07-16 16:47:01+00:00</t>
        </is>
      </c>
      <c r="D8787" t="inlineStr">
        <is>
          <t>verchange</t>
        </is>
      </c>
      <c r="E8787" t="inlineStr">
        <is>
          <t>marshmallow</t>
        </is>
      </c>
      <c r="F8787" t="inlineStr">
        <is>
          <t>&lt;4.0.0;&gt;=3.0.0b19</t>
        </is>
      </c>
      <c r="G8787" t="inlineStr">
        <is>
          <t>marshmallow</t>
        </is>
      </c>
      <c r="H8787" t="inlineStr">
        <is>
          <t>&lt;4.0.0;&gt;=3.0.0rc6</t>
        </is>
      </c>
    </row>
    <row r="8788">
      <c r="A8788" t="inlineStr">
        <is>
          <t>prefect</t>
        </is>
      </c>
      <c r="B8788" t="inlineStr">
        <is>
          <t>470a8f0c5dbe6f366ef0b98bf25575af32b8abce</t>
        </is>
      </c>
      <c r="C8788" t="inlineStr">
        <is>
          <t>2019-07-16 16:47:01+00:00</t>
        </is>
      </c>
      <c r="D8788" t="inlineStr">
        <is>
          <t>verchange</t>
        </is>
      </c>
      <c r="E8788" t="inlineStr">
        <is>
          <t>distributed</t>
        </is>
      </c>
      <c r="F8788" t="inlineStr">
        <is>
          <t>&gt;=1.26.1;&lt;3.0</t>
        </is>
      </c>
      <c r="G8788" t="inlineStr">
        <is>
          <t>distributed</t>
        </is>
      </c>
      <c r="H8788" t="inlineStr">
        <is>
          <t>&lt;2.0;&gt;=1.26.1</t>
        </is>
      </c>
    </row>
    <row r="8789">
      <c r="A8789" t="inlineStr">
        <is>
          <t>prefect</t>
        </is>
      </c>
      <c r="B8789" t="inlineStr">
        <is>
          <t>470a8f0c5dbe6f366ef0b98bf25575af32b8abce</t>
        </is>
      </c>
      <c r="C8789" t="inlineStr">
        <is>
          <t>2019-07-16 16:47:01+00:00</t>
        </is>
      </c>
      <c r="D8789" t="inlineStr">
        <is>
          <t>verchange</t>
        </is>
      </c>
      <c r="E8789" t="inlineStr">
        <is>
          <t>pyyaml</t>
        </is>
      </c>
      <c r="F8789" t="inlineStr">
        <is>
          <t>&lt;5.2;&gt;=3.13</t>
        </is>
      </c>
      <c r="G8789" t="inlineStr">
        <is>
          <t>pyyaml</t>
        </is>
      </c>
      <c r="H8789" t="inlineStr">
        <is>
          <t>&lt;5.2;&gt;=3.13</t>
        </is>
      </c>
    </row>
    <row r="8790">
      <c r="A8790" t="inlineStr">
        <is>
          <t>prefect</t>
        </is>
      </c>
      <c r="B8790" t="inlineStr">
        <is>
          <t>470a8f0c5dbe6f366ef0b98bf25575af32b8abce</t>
        </is>
      </c>
      <c r="C8790" t="inlineStr">
        <is>
          <t>2019-07-16 16:47:01+00:00</t>
        </is>
      </c>
      <c r="D8790" t="inlineStr">
        <is>
          <t>add</t>
        </is>
      </c>
      <c r="E8790" t="inlineStr">
        <is>
          <t>tabulate</t>
        </is>
      </c>
      <c r="F8790" t="inlineStr">
        <is>
          <t>&gt;=0.8.0;&lt;0.9.0</t>
        </is>
      </c>
      <c r="G8790" t="inlineStr"/>
      <c r="H8790" t="inlineStr"/>
    </row>
    <row r="8791">
      <c r="A8791" t="inlineStr">
        <is>
          <t>prefect</t>
        </is>
      </c>
      <c r="B8791" t="inlineStr">
        <is>
          <t>470a8f0c5dbe6f366ef0b98bf25575af32b8abce</t>
        </is>
      </c>
      <c r="C8791" t="inlineStr">
        <is>
          <t>2019-07-16 16:47:01+00:00</t>
        </is>
      </c>
      <c r="D8791" t="inlineStr">
        <is>
          <t>rem</t>
        </is>
      </c>
      <c r="E8791" t="inlineStr"/>
      <c r="F8791" t="inlineStr"/>
      <c r="G8791" t="inlineStr">
        <is>
          <t>cryptography</t>
        </is>
      </c>
      <c r="H8791" t="inlineStr">
        <is>
          <t>&gt;=2.2.2;&lt;3.0</t>
        </is>
      </c>
    </row>
    <row r="8792">
      <c r="A8792" t="inlineStr">
        <is>
          <t>prefect</t>
        </is>
      </c>
      <c r="B8792" t="inlineStr">
        <is>
          <t>470a8f0c5dbe6f366ef0b98bf25575af32b8abce</t>
        </is>
      </c>
      <c r="C8792" t="inlineStr">
        <is>
          <t>2019-07-16 16:47:01+00:00</t>
        </is>
      </c>
      <c r="D8792" t="inlineStr">
        <is>
          <t>rem</t>
        </is>
      </c>
      <c r="E8792" t="inlineStr"/>
      <c r="F8792" t="inlineStr"/>
      <c r="G8792" t="inlineStr">
        <is>
          <t>mypy</t>
        </is>
      </c>
      <c r="H8792" t="inlineStr">
        <is>
          <t>&gt;=0.600;&lt;0.800</t>
        </is>
      </c>
    </row>
    <row r="8793">
      <c r="A8793" t="inlineStr">
        <is>
          <t>prefect</t>
        </is>
      </c>
      <c r="B8793" t="inlineStr">
        <is>
          <t>470a8f0c5dbe6f366ef0b98bf25575af32b8abce</t>
        </is>
      </c>
      <c r="C8793" t="inlineStr">
        <is>
          <t>2019-07-16 16:47:01+00:00</t>
        </is>
      </c>
      <c r="D8793" t="inlineStr">
        <is>
          <t>rem</t>
        </is>
      </c>
      <c r="E8793" t="inlineStr"/>
      <c r="F8793" t="inlineStr"/>
      <c r="G8793" t="inlineStr">
        <is>
          <t>xxhash</t>
        </is>
      </c>
      <c r="H8793" t="inlineStr">
        <is>
          <t>&lt;2.0;&gt;=1.2.0</t>
        </is>
      </c>
    </row>
    <row r="8794">
      <c r="A8794" t="inlineStr">
        <is>
          <t>prefect</t>
        </is>
      </c>
      <c r="B8794" t="inlineStr">
        <is>
          <t>d49dff152f3101949fa8d29ca6cf2ddc652e92bb</t>
        </is>
      </c>
      <c r="C8794" t="inlineStr">
        <is>
          <t>2019-08-08 14:41:02+00:00</t>
        </is>
      </c>
      <c r="D8794" t="inlineStr">
        <is>
          <t>verchange</t>
        </is>
      </c>
      <c r="E8794" t="inlineStr">
        <is>
          <t>tabulate</t>
        </is>
      </c>
      <c r="F8794" t="inlineStr">
        <is>
          <t>&lt;1.0;&gt;=0.8.0</t>
        </is>
      </c>
      <c r="G8794" t="inlineStr">
        <is>
          <t>tabulate</t>
        </is>
      </c>
      <c r="H8794" t="inlineStr">
        <is>
          <t>&gt;=0.8.0;&lt;0.9.0</t>
        </is>
      </c>
    </row>
    <row r="8795">
      <c r="A8795" t="inlineStr">
        <is>
          <t>prefect</t>
        </is>
      </c>
      <c r="B8795" t="inlineStr">
        <is>
          <t>d49dff152f3101949fa8d29ca6cf2ddc652e92bb</t>
        </is>
      </c>
      <c r="C8795" t="inlineStr">
        <is>
          <t>2019-08-08 14:41:02+00:00</t>
        </is>
      </c>
      <c r="D8795" t="inlineStr">
        <is>
          <t>verchange</t>
        </is>
      </c>
      <c r="E8795" t="inlineStr">
        <is>
          <t>typing</t>
        </is>
      </c>
      <c r="F8795" t="inlineStr">
        <is>
          <t>&gt;=3.6.1;&lt;4.0</t>
        </is>
      </c>
      <c r="G8795" t="inlineStr">
        <is>
          <t>typing</t>
        </is>
      </c>
      <c r="H8795" t="inlineStr">
        <is>
          <t>&gt;=3.6.4;&lt;4.0</t>
        </is>
      </c>
    </row>
    <row r="8796">
      <c r="A8796" t="inlineStr">
        <is>
          <t>prefect</t>
        </is>
      </c>
      <c r="B8796" t="inlineStr">
        <is>
          <t>d49dff152f3101949fa8d29ca6cf2ddc652e92bb</t>
        </is>
      </c>
      <c r="C8796" t="inlineStr">
        <is>
          <t>2019-08-08 14:41:02+00:00</t>
        </is>
      </c>
      <c r="D8796" t="inlineStr">
        <is>
          <t>verchange</t>
        </is>
      </c>
      <c r="E8796" t="inlineStr">
        <is>
          <t>mypy_extensions</t>
        </is>
      </c>
      <c r="F8796" t="inlineStr">
        <is>
          <t>&gt;=0.4.0;&lt;1.0</t>
        </is>
      </c>
      <c r="G8796" t="inlineStr">
        <is>
          <t>mypy_extensions</t>
        </is>
      </c>
      <c r="H8796" t="inlineStr">
        <is>
          <t>&gt;=0.4.0;&lt;0.5</t>
        </is>
      </c>
    </row>
    <row r="8797">
      <c r="A8797" t="inlineStr">
        <is>
          <t>prefect</t>
        </is>
      </c>
      <c r="B8797" t="inlineStr">
        <is>
          <t>d49dff152f3101949fa8d29ca6cf2ddc652e92bb</t>
        </is>
      </c>
      <c r="C8797" t="inlineStr">
        <is>
          <t>2019-08-08 14:41:02+00:00</t>
        </is>
      </c>
      <c r="D8797" t="inlineStr">
        <is>
          <t>verchange</t>
        </is>
      </c>
      <c r="E8797" t="inlineStr">
        <is>
          <t>python-slugify</t>
        </is>
      </c>
      <c r="F8797" t="inlineStr">
        <is>
          <t>&gt;=1.2.6;&lt;4.0</t>
        </is>
      </c>
      <c r="G8797" t="inlineStr">
        <is>
          <t>python-slugify</t>
        </is>
      </c>
      <c r="H8797" t="inlineStr">
        <is>
          <t>&gt;=1.2.6;&lt;4.0</t>
        </is>
      </c>
    </row>
    <row r="8798">
      <c r="A8798" t="inlineStr">
        <is>
          <t>prefect</t>
        </is>
      </c>
      <c r="B8798" t="inlineStr">
        <is>
          <t>d49dff152f3101949fa8d29ca6cf2ddc652e92bb</t>
        </is>
      </c>
      <c r="C8798" t="inlineStr">
        <is>
          <t>2019-08-08 14:41:02+00:00</t>
        </is>
      </c>
      <c r="D8798" t="inlineStr">
        <is>
          <t>verchange</t>
        </is>
      </c>
      <c r="E8798" t="inlineStr">
        <is>
          <t>dask</t>
        </is>
      </c>
      <c r="F8798" t="inlineStr">
        <is>
          <t>&gt;=0.19.3;&lt;3.0</t>
        </is>
      </c>
      <c r="G8798" t="inlineStr">
        <is>
          <t>dask</t>
        </is>
      </c>
      <c r="H8798" t="inlineStr">
        <is>
          <t>&gt;=0.18;&lt;3.0</t>
        </is>
      </c>
    </row>
    <row r="8799">
      <c r="A8799" t="inlineStr">
        <is>
          <t>prefect</t>
        </is>
      </c>
      <c r="B8799" t="inlineStr">
        <is>
          <t>d49dff152f3101949fa8d29ca6cf2ddc652e92bb</t>
        </is>
      </c>
      <c r="C8799" t="inlineStr">
        <is>
          <t>2019-08-08 14:41:02+00:00</t>
        </is>
      </c>
      <c r="D8799" t="inlineStr">
        <is>
          <t>verchange</t>
        </is>
      </c>
      <c r="E8799" t="inlineStr">
        <is>
          <t>python-dateutil</t>
        </is>
      </c>
      <c r="F8799" t="inlineStr">
        <is>
          <t>~=2.7</t>
        </is>
      </c>
      <c r="G8799" t="inlineStr">
        <is>
          <t>python-dateutil</t>
        </is>
      </c>
      <c r="H8799" t="inlineStr">
        <is>
          <t>&gt;2.7.3;&lt;3.0</t>
        </is>
      </c>
    </row>
    <row r="8800">
      <c r="A8800" t="inlineStr">
        <is>
          <t>prefect</t>
        </is>
      </c>
      <c r="B8800" t="inlineStr">
        <is>
          <t>d49dff152f3101949fa8d29ca6cf2ddc652e92bb</t>
        </is>
      </c>
      <c r="C8800" t="inlineStr">
        <is>
          <t>2019-08-08 14:41:02+00:00</t>
        </is>
      </c>
      <c r="D8800" t="inlineStr">
        <is>
          <t>verchange</t>
        </is>
      </c>
      <c r="E8800" t="inlineStr">
        <is>
          <t>toml</t>
        </is>
      </c>
      <c r="F8800" t="inlineStr">
        <is>
          <t>&gt;=0.9.4;&lt;1.0</t>
        </is>
      </c>
      <c r="G8800" t="inlineStr">
        <is>
          <t>toml</t>
        </is>
      </c>
      <c r="H8800" t="inlineStr">
        <is>
          <t>&gt;=0.9.4;&lt;1.0</t>
        </is>
      </c>
    </row>
    <row r="8801">
      <c r="A8801" t="inlineStr">
        <is>
          <t>prefect</t>
        </is>
      </c>
      <c r="B8801" t="inlineStr">
        <is>
          <t>d49dff152f3101949fa8d29ca6cf2ddc652e92bb</t>
        </is>
      </c>
      <c r="C8801" t="inlineStr">
        <is>
          <t>2019-08-08 14:41:02+00:00</t>
        </is>
      </c>
      <c r="D8801" t="inlineStr">
        <is>
          <t>verchange</t>
        </is>
      </c>
      <c r="E8801" t="inlineStr">
        <is>
          <t>pendulum</t>
        </is>
      </c>
      <c r="F8801" t="inlineStr">
        <is>
          <t>&gt;=2.0.4;&lt;3.0</t>
        </is>
      </c>
      <c r="G8801" t="inlineStr">
        <is>
          <t>pendulum</t>
        </is>
      </c>
      <c r="H8801" t="inlineStr">
        <is>
          <t>&lt;3.0;&gt;=2.0.2</t>
        </is>
      </c>
    </row>
    <row r="8802">
      <c r="A8802" t="inlineStr">
        <is>
          <t>prefect</t>
        </is>
      </c>
      <c r="B8802" t="inlineStr">
        <is>
          <t>d49dff152f3101949fa8d29ca6cf2ddc652e92bb</t>
        </is>
      </c>
      <c r="C8802" t="inlineStr">
        <is>
          <t>2019-08-08 14:41:02+00:00</t>
        </is>
      </c>
      <c r="D8802" t="inlineStr">
        <is>
          <t>verchange</t>
        </is>
      </c>
      <c r="E8802" t="inlineStr">
        <is>
          <t>pyyaml</t>
        </is>
      </c>
      <c r="F8802" t="inlineStr">
        <is>
          <t>&lt;5.2;&gt;=3.13</t>
        </is>
      </c>
      <c r="G8802" t="inlineStr">
        <is>
          <t>pyyaml</t>
        </is>
      </c>
      <c r="H8802" t="inlineStr">
        <is>
          <t>&lt;5.2;&gt;=3.13</t>
        </is>
      </c>
    </row>
    <row r="8803">
      <c r="A8803" t="inlineStr">
        <is>
          <t>prefect</t>
        </is>
      </c>
      <c r="B8803" t="inlineStr">
        <is>
          <t>d49dff152f3101949fa8d29ca6cf2ddc652e92bb</t>
        </is>
      </c>
      <c r="C8803" t="inlineStr">
        <is>
          <t>2019-08-08 14:41:02+00:00</t>
        </is>
      </c>
      <c r="D8803" t="inlineStr">
        <is>
          <t>verchange</t>
        </is>
      </c>
      <c r="E8803" t="inlineStr">
        <is>
          <t>typing_extensions</t>
        </is>
      </c>
      <c r="F8803" t="inlineStr">
        <is>
          <t>&lt;4.0;&gt;=3.6.2</t>
        </is>
      </c>
      <c r="G8803" t="inlineStr">
        <is>
          <t>typing_extensions</t>
        </is>
      </c>
      <c r="H8803" t="inlineStr">
        <is>
          <t>&gt;=3.6.4;&lt;4.0</t>
        </is>
      </c>
    </row>
    <row r="8804">
      <c r="A8804" t="inlineStr">
        <is>
          <t>prefect</t>
        </is>
      </c>
      <c r="B8804" t="inlineStr">
        <is>
          <t>d49dff152f3101949fa8d29ca6cf2ddc652e92bb</t>
        </is>
      </c>
      <c r="C8804" t="inlineStr">
        <is>
          <t>2019-08-08 14:41:02+00:00</t>
        </is>
      </c>
      <c r="D8804" t="inlineStr">
        <is>
          <t>verchange</t>
        </is>
      </c>
      <c r="E8804" t="inlineStr">
        <is>
          <t>croniter</t>
        </is>
      </c>
      <c r="F8804" t="inlineStr">
        <is>
          <t>&lt;1.0;&gt;=0.3.24</t>
        </is>
      </c>
      <c r="G8804" t="inlineStr">
        <is>
          <t>croniter</t>
        </is>
      </c>
      <c r="H8804" t="inlineStr">
        <is>
          <t>&lt;0.4;&gt;=0.3</t>
        </is>
      </c>
    </row>
    <row r="8805">
      <c r="A8805" t="inlineStr">
        <is>
          <t>prefect</t>
        </is>
      </c>
      <c r="B8805" t="inlineStr">
        <is>
          <t>b7107a2dd880abe47eadd5772efff32864eab8b6</t>
        </is>
      </c>
      <c r="C8805" t="inlineStr">
        <is>
          <t>2019-09-19 23:50:10+00:00</t>
        </is>
      </c>
      <c r="D8805" t="inlineStr">
        <is>
          <t>verchange</t>
        </is>
      </c>
      <c r="E8805" t="inlineStr">
        <is>
          <t>marshmallow</t>
        </is>
      </c>
      <c r="F8805" t="inlineStr">
        <is>
          <t>&lt;3.1.0;&gt;=3.0.0b19</t>
        </is>
      </c>
      <c r="G8805" t="inlineStr">
        <is>
          <t>marshmallow</t>
        </is>
      </c>
      <c r="H8805" t="inlineStr">
        <is>
          <t>&lt;4.0.0;&gt;=3.0.0b19</t>
        </is>
      </c>
    </row>
    <row r="8806">
      <c r="A8806" t="inlineStr">
        <is>
          <t>prefect</t>
        </is>
      </c>
      <c r="B8806" t="inlineStr">
        <is>
          <t>25a52c5db0fc316ca09d490dc8c124b1d6bc7ba1</t>
        </is>
      </c>
      <c r="C8806" t="inlineStr">
        <is>
          <t>2019-10-03 21:44:54+00:00</t>
        </is>
      </c>
      <c r="D8806" t="inlineStr">
        <is>
          <t>add</t>
        </is>
      </c>
      <c r="E8806" t="inlineStr">
        <is>
          <t>python-box</t>
        </is>
      </c>
      <c r="F8806" t="inlineStr">
        <is>
          <t>&gt;=3.4.4;&lt;4.0</t>
        </is>
      </c>
      <c r="G8806" t="inlineStr"/>
      <c r="H8806" t="inlineStr"/>
    </row>
    <row r="8807">
      <c r="A8807" t="inlineStr">
        <is>
          <t>prefect</t>
        </is>
      </c>
      <c r="B8807" t="inlineStr">
        <is>
          <t>784b9d1b0db5b30f6bf30313ff624c308e575404</t>
        </is>
      </c>
      <c r="C8807" t="inlineStr">
        <is>
          <t>2019-10-29 19:33:44+00:00</t>
        </is>
      </c>
      <c r="D8807" t="inlineStr">
        <is>
          <t>verchange</t>
        </is>
      </c>
      <c r="E8807" t="inlineStr">
        <is>
          <t>python-slugify</t>
        </is>
      </c>
      <c r="F8807" t="inlineStr">
        <is>
          <t>&gt;=1.2.6;&lt;5.0</t>
        </is>
      </c>
      <c r="G8807" t="inlineStr">
        <is>
          <t>python-slugify</t>
        </is>
      </c>
      <c r="H8807" t="inlineStr">
        <is>
          <t>&gt;=1.2.6;&lt;4.0</t>
        </is>
      </c>
    </row>
    <row r="8808">
      <c r="A8808" t="inlineStr">
        <is>
          <t>prefect</t>
        </is>
      </c>
      <c r="B8808" t="inlineStr">
        <is>
          <t>784b9d1b0db5b30f6bf30313ff624c308e575404</t>
        </is>
      </c>
      <c r="C8808" t="inlineStr">
        <is>
          <t>2019-10-29 19:33:44+00:00</t>
        </is>
      </c>
      <c r="D8808" t="inlineStr">
        <is>
          <t>verchange</t>
        </is>
      </c>
      <c r="E8808" t="inlineStr">
        <is>
          <t>marshmallow</t>
        </is>
      </c>
      <c r="F8808" t="inlineStr">
        <is>
          <t>&gt;=3.0.0b19;&lt;=3.2.1</t>
        </is>
      </c>
      <c r="G8808" t="inlineStr">
        <is>
          <t>marshmallow</t>
        </is>
      </c>
      <c r="H8808" t="inlineStr">
        <is>
          <t>&lt;3.1.0;&gt;=3.0.0b19</t>
        </is>
      </c>
    </row>
    <row r="8809">
      <c r="A8809" t="inlineStr">
        <is>
          <t>prefect</t>
        </is>
      </c>
      <c r="B8809" t="inlineStr">
        <is>
          <t>30791a3f529526b803a2be6a554d177da1a381b8</t>
        </is>
      </c>
      <c r="C8809" t="inlineStr">
        <is>
          <t>2019-11-26 16:29:34+00:00</t>
        </is>
      </c>
      <c r="D8809" t="inlineStr">
        <is>
          <t>add</t>
        </is>
      </c>
      <c r="E8809" t="inlineStr">
        <is>
          <t>urllib3</t>
        </is>
      </c>
      <c r="F8809" t="inlineStr">
        <is>
          <t>&gt;=1.24.3</t>
        </is>
      </c>
      <c r="G8809" t="inlineStr"/>
      <c r="H8809" t="inlineStr"/>
    </row>
    <row r="8810">
      <c r="A8810" t="inlineStr">
        <is>
          <t>prefect</t>
        </is>
      </c>
      <c r="B8810" t="inlineStr">
        <is>
          <t>86d0f972f38d3fa73311f341d04fbb99c94df819</t>
        </is>
      </c>
      <c r="C8810" t="inlineStr">
        <is>
          <t>2019-12-11 16:55:04+00:00</t>
        </is>
      </c>
      <c r="D8810" t="inlineStr">
        <is>
          <t>verchange</t>
        </is>
      </c>
      <c r="E8810" t="inlineStr">
        <is>
          <t>pyyaml</t>
        </is>
      </c>
      <c r="F8810" t="inlineStr">
        <is>
          <t>&lt;5.3;&gt;=3.13</t>
        </is>
      </c>
      <c r="G8810" t="inlineStr">
        <is>
          <t>pyyaml</t>
        </is>
      </c>
      <c r="H8810" t="inlineStr">
        <is>
          <t>&lt;5.2;&gt;=3.13</t>
        </is>
      </c>
    </row>
    <row r="8811">
      <c r="A8811" t="inlineStr">
        <is>
          <t>prefect</t>
        </is>
      </c>
      <c r="B8811" t="inlineStr">
        <is>
          <t>86d0f972f38d3fa73311f341d04fbb99c94df819</t>
        </is>
      </c>
      <c r="C8811" t="inlineStr">
        <is>
          <t>2019-12-11 16:55:04+00:00</t>
        </is>
      </c>
      <c r="D8811" t="inlineStr">
        <is>
          <t>add</t>
        </is>
      </c>
      <c r="E8811" t="inlineStr">
        <is>
          <t>supervisor</t>
        </is>
      </c>
      <c r="F8811" t="inlineStr">
        <is>
          <t>&gt;=4.0;&lt;5.0</t>
        </is>
      </c>
      <c r="G8811" t="inlineStr"/>
      <c r="H8811" t="inlineStr"/>
    </row>
    <row r="8812">
      <c r="A8812" t="inlineStr">
        <is>
          <t>prefect</t>
        </is>
      </c>
      <c r="B8812" t="inlineStr">
        <is>
          <t>87a26f2a5d9e87ae891906ed44416eab05ffb40b</t>
        </is>
      </c>
      <c r="C8812" t="inlineStr">
        <is>
          <t>2020-01-15 14:40:29+00:00</t>
        </is>
      </c>
      <c r="D8812" t="inlineStr">
        <is>
          <t>verchange</t>
        </is>
      </c>
      <c r="E8812" t="inlineStr">
        <is>
          <t>python-box</t>
        </is>
      </c>
      <c r="F8812" t="inlineStr">
        <is>
          <t>&gt;=3.4.4;&lt;5.0</t>
        </is>
      </c>
      <c r="G8812" t="inlineStr">
        <is>
          <t>python-box</t>
        </is>
      </c>
      <c r="H8812" t="inlineStr">
        <is>
          <t>&gt;=3.4.4;&lt;4.0</t>
        </is>
      </c>
    </row>
    <row r="8813">
      <c r="A8813" t="inlineStr">
        <is>
          <t>prefect</t>
        </is>
      </c>
      <c r="B8813" t="inlineStr">
        <is>
          <t>87a26f2a5d9e87ae891906ed44416eab05ffb40b</t>
        </is>
      </c>
      <c r="C8813" t="inlineStr">
        <is>
          <t>2020-01-15 14:40:29+00:00</t>
        </is>
      </c>
      <c r="D8813" t="inlineStr">
        <is>
          <t>verchange</t>
        </is>
      </c>
      <c r="E8813" t="inlineStr">
        <is>
          <t>croniter</t>
        </is>
      </c>
      <c r="F8813" t="inlineStr">
        <is>
          <t>&gt;=0.3.24;&lt;0.3.31</t>
        </is>
      </c>
      <c r="G8813" t="inlineStr">
        <is>
          <t>croniter</t>
        </is>
      </c>
      <c r="H8813" t="inlineStr">
        <is>
          <t>&lt;1.0;&gt;=0.3.24</t>
        </is>
      </c>
    </row>
    <row r="8814">
      <c r="A8814" t="inlineStr">
        <is>
          <t>prefect</t>
        </is>
      </c>
      <c r="B8814" t="inlineStr">
        <is>
          <t>88e00b334da0c8a9cc4666ef264715ccc34e7ff2</t>
        </is>
      </c>
      <c r="C8814" t="inlineStr">
        <is>
          <t>2020-01-24 19:51:27+00:00</t>
        </is>
      </c>
      <c r="D8814" t="inlineStr">
        <is>
          <t>verchange</t>
        </is>
      </c>
      <c r="E8814" t="inlineStr">
        <is>
          <t>pyyaml</t>
        </is>
      </c>
      <c r="F8814" t="inlineStr">
        <is>
          <t>&gt;=3.13;&lt;5.4</t>
        </is>
      </c>
      <c r="G8814" t="inlineStr">
        <is>
          <t>pyyaml</t>
        </is>
      </c>
      <c r="H8814" t="inlineStr">
        <is>
          <t>&lt;5.3;&gt;=3.13</t>
        </is>
      </c>
    </row>
    <row r="8815">
      <c r="A8815" t="inlineStr">
        <is>
          <t>prefect</t>
        </is>
      </c>
      <c r="B8815" t="inlineStr">
        <is>
          <t>8598f7b92b87053901d4d43862f83b6d18f4b701</t>
        </is>
      </c>
      <c r="C8815" t="inlineStr">
        <is>
          <t>2020-02-20 21:51:39+00:00</t>
        </is>
      </c>
      <c r="D8815" t="inlineStr">
        <is>
          <t>verchange</t>
        </is>
      </c>
      <c r="E8815" t="inlineStr">
        <is>
          <t>cloudpickle</t>
        </is>
      </c>
      <c r="F8815" t="inlineStr">
        <is>
          <t>&lt;1.4;&gt;=0.6.0</t>
        </is>
      </c>
      <c r="G8815" t="inlineStr">
        <is>
          <t>cloudpickle</t>
        </is>
      </c>
      <c r="H8815" t="inlineStr">
        <is>
          <t>&gt;=0.6.0;&lt;1.3</t>
        </is>
      </c>
    </row>
    <row r="8816">
      <c r="A8816" t="inlineStr">
        <is>
          <t>prefect</t>
        </is>
      </c>
      <c r="B8816" t="inlineStr">
        <is>
          <t>8598f7b92b87053901d4d43862f83b6d18f4b701</t>
        </is>
      </c>
      <c r="C8816" t="inlineStr">
        <is>
          <t>2020-02-20 21:51:39+00:00</t>
        </is>
      </c>
      <c r="D8816" t="inlineStr">
        <is>
          <t>verchange</t>
        </is>
      </c>
      <c r="E8816" t="inlineStr">
        <is>
          <t>marshmallow</t>
        </is>
      </c>
      <c r="F8816" t="inlineStr">
        <is>
          <t>&gt;=3.0.0b19;&lt;3.4.1</t>
        </is>
      </c>
      <c r="G8816" t="inlineStr">
        <is>
          <t>marshmallow</t>
        </is>
      </c>
      <c r="H8816" t="inlineStr">
        <is>
          <t>&gt;=3.0.0b19;&lt;=3.2.1</t>
        </is>
      </c>
    </row>
    <row r="8817">
      <c r="A8817" t="inlineStr">
        <is>
          <t>prefect</t>
        </is>
      </c>
      <c r="B8817" t="inlineStr">
        <is>
          <t>8598f7b92b87053901d4d43862f83b6d18f4b701</t>
        </is>
      </c>
      <c r="C8817" t="inlineStr">
        <is>
          <t>2020-02-20 21:51:39+00:00</t>
        </is>
      </c>
      <c r="D8817" t="inlineStr">
        <is>
          <t>verchange</t>
        </is>
      </c>
      <c r="E8817" t="inlineStr">
        <is>
          <t>croniter</t>
        </is>
      </c>
      <c r="F8817" t="inlineStr">
        <is>
          <t>&lt;1.0;&gt;=0.3.24</t>
        </is>
      </c>
      <c r="G8817" t="inlineStr">
        <is>
          <t>croniter</t>
        </is>
      </c>
      <c r="H8817" t="inlineStr">
        <is>
          <t>&gt;=0.3.24;&lt;0.3.31</t>
        </is>
      </c>
    </row>
    <row r="8818">
      <c r="A8818" t="inlineStr">
        <is>
          <t>prefect</t>
        </is>
      </c>
      <c r="B8818" t="inlineStr">
        <is>
          <t>8598f7b92b87053901d4d43862f83b6d18f4b701</t>
        </is>
      </c>
      <c r="C8818" t="inlineStr">
        <is>
          <t>2020-02-20 21:51:39+00:00</t>
        </is>
      </c>
      <c r="D8818" t="inlineStr">
        <is>
          <t>add</t>
        </is>
      </c>
      <c r="E8818" t="inlineStr">
        <is>
          <t>msgpack</t>
        </is>
      </c>
      <c r="F8818" t="inlineStr">
        <is>
          <t>&lt;1.0;&gt;=0.6.0</t>
        </is>
      </c>
      <c r="G8818" t="inlineStr"/>
      <c r="H8818" t="inlineStr"/>
    </row>
    <row r="8819">
      <c r="A8819" t="inlineStr">
        <is>
          <t>prefect</t>
        </is>
      </c>
      <c r="B8819" t="inlineStr">
        <is>
          <t>78e745365460d8b62480940c33e5433c0a54290b</t>
        </is>
      </c>
      <c r="C8819" t="inlineStr">
        <is>
          <t>2020-03-04 15:58:56+00:00</t>
        </is>
      </c>
      <c r="D8819" t="inlineStr">
        <is>
          <t>verchange</t>
        </is>
      </c>
      <c r="E8819" t="inlineStr">
        <is>
          <t>msgpack</t>
        </is>
      </c>
      <c r="F8819" t="inlineStr">
        <is>
          <t>&lt;1.0;&gt;=0.6.0</t>
        </is>
      </c>
      <c r="G8819" t="inlineStr">
        <is>
          <t>msgpack</t>
        </is>
      </c>
      <c r="H8819" t="inlineStr">
        <is>
          <t>&lt;1.0;&gt;=0.6.0</t>
        </is>
      </c>
    </row>
    <row r="8820">
      <c r="A8820" t="inlineStr">
        <is>
          <t>prefect</t>
        </is>
      </c>
      <c r="B8820" t="inlineStr">
        <is>
          <t>78e745365460d8b62480940c33e5433c0a54290b</t>
        </is>
      </c>
      <c r="C8820" t="inlineStr">
        <is>
          <t>2020-03-04 15:58:56+00:00</t>
        </is>
      </c>
      <c r="D8820" t="inlineStr">
        <is>
          <t>verchange</t>
        </is>
      </c>
      <c r="E8820" t="inlineStr">
        <is>
          <t>marshmallow</t>
        </is>
      </c>
      <c r="F8820" t="inlineStr">
        <is>
          <t>&lt;3.5.1;&gt;=3.0.0b19</t>
        </is>
      </c>
      <c r="G8820" t="inlineStr">
        <is>
          <t>marshmallow</t>
        </is>
      </c>
      <c r="H8820" t="inlineStr">
        <is>
          <t>&gt;=3.0.0b19;&lt;3.4.1</t>
        </is>
      </c>
    </row>
    <row r="8821">
      <c r="A8821" t="inlineStr">
        <is>
          <t>prefect</t>
        </is>
      </c>
      <c r="B8821" t="inlineStr">
        <is>
          <t>536494c07aa1f58ddcb266039bcbed8b47cdea8e</t>
        </is>
      </c>
      <c r="C8821" t="inlineStr">
        <is>
          <t>2020-03-18 14:38:14+00:00</t>
        </is>
      </c>
      <c r="D8821" t="inlineStr">
        <is>
          <t>verchange</t>
        </is>
      </c>
      <c r="E8821" t="inlineStr">
        <is>
          <t>marshmallow</t>
        </is>
      </c>
      <c r="F8821" t="inlineStr">
        <is>
          <t>&gt;=3.0.0b19;&lt;3.5.2</t>
        </is>
      </c>
      <c r="G8821" t="inlineStr">
        <is>
          <t>marshmallow</t>
        </is>
      </c>
      <c r="H8821" t="inlineStr">
        <is>
          <t>&lt;3.5.1;&gt;=3.0.0b19</t>
        </is>
      </c>
    </row>
    <row r="8822">
      <c r="A8822" t="inlineStr">
        <is>
          <t>prefect</t>
        </is>
      </c>
      <c r="B8822" t="inlineStr">
        <is>
          <t>4cdf5fa2725e31c2f972b5ace819baee6217f329</t>
        </is>
      </c>
      <c r="C8822" t="inlineStr">
        <is>
          <t>2020-04-21 14:01:06+00:00</t>
        </is>
      </c>
      <c r="D8822" t="inlineStr">
        <is>
          <t>rem</t>
        </is>
      </c>
      <c r="E8822" t="inlineStr"/>
      <c r="F8822" t="inlineStr"/>
      <c r="G8822" t="inlineStr">
        <is>
          <t>supervisor</t>
        </is>
      </c>
      <c r="H8822" t="inlineStr">
        <is>
          <t>&gt;=4.0;&lt;5.0</t>
        </is>
      </c>
    </row>
    <row r="8823">
      <c r="A8823" t="inlineStr">
        <is>
          <t>prefect</t>
        </is>
      </c>
      <c r="B8823" t="inlineStr">
        <is>
          <t>4cdf5fa2725e31c2f972b5ace819baee6217f329</t>
        </is>
      </c>
      <c r="C8823" t="inlineStr">
        <is>
          <t>2020-04-21 14:01:06+00:00</t>
        </is>
      </c>
      <c r="D8823" t="inlineStr">
        <is>
          <t>rem</t>
        </is>
      </c>
      <c r="E8823" t="inlineStr"/>
      <c r="F8823" t="inlineStr"/>
      <c r="G8823" t="inlineStr">
        <is>
          <t>typing</t>
        </is>
      </c>
      <c r="H8823" t="inlineStr">
        <is>
          <t>&gt;=3.6.1;&lt;4.0</t>
        </is>
      </c>
    </row>
    <row r="8824">
      <c r="A8824" t="inlineStr">
        <is>
          <t>prefect</t>
        </is>
      </c>
      <c r="B8824" t="inlineStr">
        <is>
          <t>4cdf5fa2725e31c2f972b5ace819baee6217f329</t>
        </is>
      </c>
      <c r="C8824" t="inlineStr">
        <is>
          <t>2020-04-21 14:01:06+00:00</t>
        </is>
      </c>
      <c r="D8824" t="inlineStr">
        <is>
          <t>rem</t>
        </is>
      </c>
      <c r="E8824" t="inlineStr"/>
      <c r="F8824" t="inlineStr"/>
      <c r="G8824" t="inlineStr">
        <is>
          <t>typing_extensions</t>
        </is>
      </c>
      <c r="H8824" t="inlineStr">
        <is>
          <t>&lt;4.0;&gt;=3.6.2</t>
        </is>
      </c>
    </row>
    <row r="8825">
      <c r="A8825" t="inlineStr">
        <is>
          <t>prefect</t>
        </is>
      </c>
      <c r="B8825" t="inlineStr">
        <is>
          <t>3d9058afd4481ab505083bf7d5970148f9085ca0</t>
        </is>
      </c>
      <c r="C8825" t="inlineStr">
        <is>
          <t>2020-05-04 18:47:16+00:00</t>
        </is>
      </c>
      <c r="D8825" t="inlineStr">
        <is>
          <t>verchange</t>
        </is>
      </c>
      <c r="E8825" t="inlineStr">
        <is>
          <t>cloudpickle</t>
        </is>
      </c>
      <c r="F8825" t="inlineStr">
        <is>
          <t>&lt;1.5;&gt;=0.6.0</t>
        </is>
      </c>
      <c r="G8825" t="inlineStr">
        <is>
          <t>cloudpickle</t>
        </is>
      </c>
      <c r="H8825" t="inlineStr">
        <is>
          <t>&lt;1.4;&gt;=0.6.0</t>
        </is>
      </c>
    </row>
    <row r="8826">
      <c r="A8826" t="inlineStr">
        <is>
          <t>prefect</t>
        </is>
      </c>
      <c r="B8826" t="inlineStr">
        <is>
          <t>3d9058afd4481ab505083bf7d5970148f9085ca0</t>
        </is>
      </c>
      <c r="C8826" t="inlineStr">
        <is>
          <t>2020-05-04 18:47:16+00:00</t>
        </is>
      </c>
      <c r="D8826" t="inlineStr">
        <is>
          <t>verchange</t>
        </is>
      </c>
      <c r="E8826" t="inlineStr">
        <is>
          <t>marshmallow</t>
        </is>
      </c>
      <c r="F8826" t="inlineStr">
        <is>
          <t>&lt;3.5.3;&gt;=3.0.0b19</t>
        </is>
      </c>
      <c r="G8826" t="inlineStr">
        <is>
          <t>marshmallow</t>
        </is>
      </c>
      <c r="H8826" t="inlineStr">
        <is>
          <t>&gt;=3.0.0b19;&lt;3.5.2</t>
        </is>
      </c>
    </row>
    <row r="8827">
      <c r="A8827" t="inlineStr">
        <is>
          <t>prefect</t>
        </is>
      </c>
      <c r="B8827" t="inlineStr">
        <is>
          <t>8ff5a9aba2d59c2d22ae5851f17bdfb514535708</t>
        </is>
      </c>
      <c r="C8827" t="inlineStr">
        <is>
          <t>2020-05-14 20:58:09+00:00</t>
        </is>
      </c>
      <c r="D8827" t="inlineStr">
        <is>
          <t>verchange</t>
        </is>
      </c>
      <c r="E8827" t="inlineStr">
        <is>
          <t>marshmallow</t>
        </is>
      </c>
      <c r="F8827" t="inlineStr">
        <is>
          <t>&lt;3.6.1;&gt;=3.0.0b19</t>
        </is>
      </c>
      <c r="G8827" t="inlineStr">
        <is>
          <t>marshmallow</t>
        </is>
      </c>
      <c r="H8827" t="inlineStr">
        <is>
          <t>&lt;3.5.3;&gt;=3.0.0b19</t>
        </is>
      </c>
    </row>
    <row r="8828">
      <c r="A8828" t="inlineStr">
        <is>
          <t>prefect</t>
        </is>
      </c>
      <c r="B8828" t="inlineStr">
        <is>
          <t>f6c7eaa7859584b361bacba03802d60021e8348e</t>
        </is>
      </c>
      <c r="C8828" t="inlineStr">
        <is>
          <t>2020-06-17 16:37:41+00:00</t>
        </is>
      </c>
      <c r="D8828" t="inlineStr">
        <is>
          <t>verchange</t>
        </is>
      </c>
      <c r="E8828" t="inlineStr">
        <is>
          <t>marshmallow</t>
        </is>
      </c>
      <c r="F8828" t="inlineStr">
        <is>
          <t>&lt;3.6.2;&gt;=3.0.0b19</t>
        </is>
      </c>
      <c r="G8828" t="inlineStr">
        <is>
          <t>marshmallow</t>
        </is>
      </c>
      <c r="H8828" t="inlineStr">
        <is>
          <t>&lt;3.6.1;&gt;=3.0.0b19</t>
        </is>
      </c>
    </row>
    <row r="8829">
      <c r="A8829" t="inlineStr">
        <is>
          <t>prefect</t>
        </is>
      </c>
      <c r="B8829" t="inlineStr">
        <is>
          <t>30c88b315c83748b114228703d42bfe3e7d6a763</t>
        </is>
      </c>
      <c r="C8829" t="inlineStr">
        <is>
          <t>2020-07-08 02:57:03+00:00</t>
        </is>
      </c>
      <c r="D8829" t="inlineStr">
        <is>
          <t>verchange</t>
        </is>
      </c>
      <c r="E8829" t="inlineStr">
        <is>
          <t>dask</t>
        </is>
      </c>
      <c r="F8829" t="inlineStr">
        <is>
          <t>&gt;=2.8.0;&lt;3.0</t>
        </is>
      </c>
      <c r="G8829" t="inlineStr">
        <is>
          <t>dask</t>
        </is>
      </c>
      <c r="H8829" t="inlineStr">
        <is>
          <t>&gt;=0.19.3;&lt;3.0</t>
        </is>
      </c>
    </row>
    <row r="8830">
      <c r="A8830" t="inlineStr">
        <is>
          <t>prefect</t>
        </is>
      </c>
      <c r="B8830" t="inlineStr">
        <is>
          <t>30c88b315c83748b114228703d42bfe3e7d6a763</t>
        </is>
      </c>
      <c r="C8830" t="inlineStr">
        <is>
          <t>2020-07-08 02:57:03+00:00</t>
        </is>
      </c>
      <c r="D8830" t="inlineStr">
        <is>
          <t>verchange</t>
        </is>
      </c>
      <c r="E8830" t="inlineStr">
        <is>
          <t>distributed</t>
        </is>
      </c>
      <c r="F8830" t="inlineStr">
        <is>
          <t>&gt;=2.8.0;&lt;3.0</t>
        </is>
      </c>
      <c r="G8830" t="inlineStr">
        <is>
          <t>distributed</t>
        </is>
      </c>
      <c r="H8830" t="inlineStr">
        <is>
          <t>&gt;=1.26.1;&lt;3.0</t>
        </is>
      </c>
    </row>
    <row r="8831">
      <c r="A8831" t="inlineStr">
        <is>
          <t>prefect</t>
        </is>
      </c>
      <c r="B8831" t="inlineStr">
        <is>
          <t>30c88b315c83748b114228703d42bfe3e7d6a763</t>
        </is>
      </c>
      <c r="C8831" t="inlineStr">
        <is>
          <t>2020-07-08 02:57:03+00:00</t>
        </is>
      </c>
      <c r="D8831" t="inlineStr">
        <is>
          <t>verchange</t>
        </is>
      </c>
      <c r="E8831" t="inlineStr">
        <is>
          <t>cloudpickle</t>
        </is>
      </c>
      <c r="F8831" t="inlineStr">
        <is>
          <t>&lt;2.0;&gt;=0.6.0</t>
        </is>
      </c>
      <c r="G8831" t="inlineStr">
        <is>
          <t>cloudpickle</t>
        </is>
      </c>
      <c r="H8831" t="inlineStr">
        <is>
          <t>&lt;1.5;&gt;=0.6.0</t>
        </is>
      </c>
    </row>
    <row r="8832">
      <c r="A8832" t="inlineStr">
        <is>
          <t>prefect</t>
        </is>
      </c>
      <c r="B8832" t="inlineStr">
        <is>
          <t>e00a318a4c04f147953bef2d7eb67af7933847cb</t>
        </is>
      </c>
      <c r="C8832" t="inlineStr">
        <is>
          <t>2020-07-14 22:27:17+00:00</t>
        </is>
      </c>
      <c r="D8832" t="inlineStr">
        <is>
          <t>verchange</t>
        </is>
      </c>
      <c r="E8832" t="inlineStr">
        <is>
          <t>tabulate</t>
        </is>
      </c>
      <c r="F8832" t="inlineStr">
        <is>
          <t>&gt;=0.8.0</t>
        </is>
      </c>
      <c r="G8832" t="inlineStr">
        <is>
          <t>tabulate</t>
        </is>
      </c>
      <c r="H8832" t="inlineStr">
        <is>
          <t>&lt;1.0;&gt;=0.8.0</t>
        </is>
      </c>
    </row>
    <row r="8833">
      <c r="A8833" t="inlineStr">
        <is>
          <t>prefect</t>
        </is>
      </c>
      <c r="B8833" t="inlineStr">
        <is>
          <t>e00a318a4c04f147953bef2d7eb67af7933847cb</t>
        </is>
      </c>
      <c r="C8833" t="inlineStr">
        <is>
          <t>2020-07-14 22:27:17+00:00</t>
        </is>
      </c>
      <c r="D8833" t="inlineStr">
        <is>
          <t>verchange</t>
        </is>
      </c>
      <c r="E8833" t="inlineStr">
        <is>
          <t>mypy_extensions</t>
        </is>
      </c>
      <c r="F8833" t="inlineStr">
        <is>
          <t>&gt;=0.4.0</t>
        </is>
      </c>
      <c r="G8833" t="inlineStr">
        <is>
          <t>mypy_extensions</t>
        </is>
      </c>
      <c r="H8833" t="inlineStr">
        <is>
          <t>&gt;=0.4.0;&lt;1.0</t>
        </is>
      </c>
    </row>
    <row r="8834">
      <c r="A8834" t="inlineStr">
        <is>
          <t>prefect</t>
        </is>
      </c>
      <c r="B8834" t="inlineStr">
        <is>
          <t>e00a318a4c04f147953bef2d7eb67af7933847cb</t>
        </is>
      </c>
      <c r="C8834" t="inlineStr">
        <is>
          <t>2020-07-14 22:27:17+00:00</t>
        </is>
      </c>
      <c r="D8834" t="inlineStr">
        <is>
          <t>verchange</t>
        </is>
      </c>
      <c r="E8834" t="inlineStr">
        <is>
          <t>msgpack</t>
        </is>
      </c>
      <c r="F8834" t="inlineStr">
        <is>
          <t>&gt;=0.6.0</t>
        </is>
      </c>
      <c r="G8834" t="inlineStr">
        <is>
          <t>msgpack</t>
        </is>
      </c>
      <c r="H8834" t="inlineStr">
        <is>
          <t>&lt;1.0;&gt;=0.6.0</t>
        </is>
      </c>
    </row>
    <row r="8835">
      <c r="A8835" t="inlineStr">
        <is>
          <t>prefect</t>
        </is>
      </c>
      <c r="B8835" t="inlineStr">
        <is>
          <t>e00a318a4c04f147953bef2d7eb67af7933847cb</t>
        </is>
      </c>
      <c r="C8835" t="inlineStr">
        <is>
          <t>2020-07-14 22:27:17+00:00</t>
        </is>
      </c>
      <c r="D8835" t="inlineStr">
        <is>
          <t>verchange</t>
        </is>
      </c>
      <c r="E8835" t="inlineStr">
        <is>
          <t>python-slugify</t>
        </is>
      </c>
      <c r="F8835" t="inlineStr">
        <is>
          <t>&gt;=1.2.6</t>
        </is>
      </c>
      <c r="G8835" t="inlineStr">
        <is>
          <t>python-slugify</t>
        </is>
      </c>
      <c r="H8835" t="inlineStr">
        <is>
          <t>&gt;=1.2.6;&lt;5.0</t>
        </is>
      </c>
    </row>
    <row r="8836">
      <c r="A8836" t="inlineStr">
        <is>
          <t>prefect</t>
        </is>
      </c>
      <c r="B8836" t="inlineStr">
        <is>
          <t>e00a318a4c04f147953bef2d7eb67af7933847cb</t>
        </is>
      </c>
      <c r="C8836" t="inlineStr">
        <is>
          <t>2020-07-14 22:27:17+00:00</t>
        </is>
      </c>
      <c r="D8836" t="inlineStr">
        <is>
          <t>verchange</t>
        </is>
      </c>
      <c r="E8836" t="inlineStr">
        <is>
          <t>dask</t>
        </is>
      </c>
      <c r="F8836" t="inlineStr">
        <is>
          <t>&gt;=2.8.0</t>
        </is>
      </c>
      <c r="G8836" t="inlineStr">
        <is>
          <t>dask</t>
        </is>
      </c>
      <c r="H8836" t="inlineStr">
        <is>
          <t>&gt;=2.8.0;&lt;3.0</t>
        </is>
      </c>
    </row>
    <row r="8837">
      <c r="A8837" t="inlineStr">
        <is>
          <t>prefect</t>
        </is>
      </c>
      <c r="B8837" t="inlineStr">
        <is>
          <t>e00a318a4c04f147953bef2d7eb67af7933847cb</t>
        </is>
      </c>
      <c r="C8837" t="inlineStr">
        <is>
          <t>2020-07-14 22:27:17+00:00</t>
        </is>
      </c>
      <c r="D8837" t="inlineStr">
        <is>
          <t>verchange</t>
        </is>
      </c>
      <c r="E8837" t="inlineStr">
        <is>
          <t>python-dateutil</t>
        </is>
      </c>
      <c r="F8837" t="inlineStr">
        <is>
          <t>&gt;=2.7.0</t>
        </is>
      </c>
      <c r="G8837" t="inlineStr">
        <is>
          <t>python-dateutil</t>
        </is>
      </c>
      <c r="H8837" t="inlineStr">
        <is>
          <t>~=2.7</t>
        </is>
      </c>
    </row>
    <row r="8838">
      <c r="A8838" t="inlineStr">
        <is>
          <t>prefect</t>
        </is>
      </c>
      <c r="B8838" t="inlineStr">
        <is>
          <t>e00a318a4c04f147953bef2d7eb67af7933847cb</t>
        </is>
      </c>
      <c r="C8838" t="inlineStr">
        <is>
          <t>2020-07-14 22:27:17+00:00</t>
        </is>
      </c>
      <c r="D8838" t="inlineStr">
        <is>
          <t>verchange</t>
        </is>
      </c>
      <c r="E8838" t="inlineStr">
        <is>
          <t>docker</t>
        </is>
      </c>
      <c r="F8838" t="inlineStr">
        <is>
          <t>&gt;=3.4.1</t>
        </is>
      </c>
      <c r="G8838" t="inlineStr">
        <is>
          <t>docker</t>
        </is>
      </c>
      <c r="H8838" t="inlineStr">
        <is>
          <t>&lt;5.0;&gt;=3.4.1</t>
        </is>
      </c>
    </row>
    <row r="8839">
      <c r="A8839" t="inlineStr">
        <is>
          <t>prefect</t>
        </is>
      </c>
      <c r="B8839" t="inlineStr">
        <is>
          <t>e00a318a4c04f147953bef2d7eb67af7933847cb</t>
        </is>
      </c>
      <c r="C8839" t="inlineStr">
        <is>
          <t>2020-07-14 22:27:17+00:00</t>
        </is>
      </c>
      <c r="D8839" t="inlineStr">
        <is>
          <t>verchange</t>
        </is>
      </c>
      <c r="E8839" t="inlineStr">
        <is>
          <t>requests</t>
        </is>
      </c>
      <c r="F8839" t="inlineStr">
        <is>
          <t>&gt;=2.20</t>
        </is>
      </c>
      <c r="G8839" t="inlineStr">
        <is>
          <t>requests</t>
        </is>
      </c>
      <c r="H8839" t="inlineStr">
        <is>
          <t>&lt;3.0;&gt;=2.20</t>
        </is>
      </c>
    </row>
    <row r="8840">
      <c r="A8840" t="inlineStr">
        <is>
          <t>prefect</t>
        </is>
      </c>
      <c r="B8840" t="inlineStr">
        <is>
          <t>e00a318a4c04f147953bef2d7eb67af7933847cb</t>
        </is>
      </c>
      <c r="C8840" t="inlineStr">
        <is>
          <t>2020-07-14 22:27:17+00:00</t>
        </is>
      </c>
      <c r="D8840" t="inlineStr">
        <is>
          <t>verchange</t>
        </is>
      </c>
      <c r="E8840" t="inlineStr">
        <is>
          <t>toml</t>
        </is>
      </c>
      <c r="F8840" t="inlineStr">
        <is>
          <t>&gt;=0.9.4</t>
        </is>
      </c>
      <c r="G8840" t="inlineStr">
        <is>
          <t>toml</t>
        </is>
      </c>
      <c r="H8840" t="inlineStr">
        <is>
          <t>&gt;=0.9.4;&lt;1.0</t>
        </is>
      </c>
    </row>
    <row r="8841">
      <c r="A8841" t="inlineStr">
        <is>
          <t>prefect</t>
        </is>
      </c>
      <c r="B8841" t="inlineStr">
        <is>
          <t>e00a318a4c04f147953bef2d7eb67af7933847cb</t>
        </is>
      </c>
      <c r="C8841" t="inlineStr">
        <is>
          <t>2020-07-14 22:27:17+00:00</t>
        </is>
      </c>
      <c r="D8841" t="inlineStr">
        <is>
          <t>verchange</t>
        </is>
      </c>
      <c r="E8841" t="inlineStr">
        <is>
          <t>click</t>
        </is>
      </c>
      <c r="F8841" t="inlineStr">
        <is>
          <t>&gt;=7.0</t>
        </is>
      </c>
      <c r="G8841" t="inlineStr">
        <is>
          <t>click</t>
        </is>
      </c>
      <c r="H8841" t="inlineStr">
        <is>
          <t>&gt;=7.0;&lt;8.0</t>
        </is>
      </c>
    </row>
    <row r="8842">
      <c r="A8842" t="inlineStr">
        <is>
          <t>prefect</t>
        </is>
      </c>
      <c r="B8842" t="inlineStr">
        <is>
          <t>e00a318a4c04f147953bef2d7eb67af7933847cb</t>
        </is>
      </c>
      <c r="C8842" t="inlineStr">
        <is>
          <t>2020-07-14 22:27:17+00:00</t>
        </is>
      </c>
      <c r="D8842" t="inlineStr">
        <is>
          <t>verchange</t>
        </is>
      </c>
      <c r="E8842" t="inlineStr">
        <is>
          <t>marshmallow-oneofschema</t>
        </is>
      </c>
      <c r="F8842" t="inlineStr">
        <is>
          <t>&gt;=2.0.0b2</t>
        </is>
      </c>
      <c r="G8842" t="inlineStr">
        <is>
          <t>marshmallow-oneofschema</t>
        </is>
      </c>
      <c r="H8842" t="inlineStr">
        <is>
          <t>&gt;=2.0.0b2;&lt;3.0</t>
        </is>
      </c>
    </row>
    <row r="8843">
      <c r="A8843" t="inlineStr">
        <is>
          <t>prefect</t>
        </is>
      </c>
      <c r="B8843" t="inlineStr">
        <is>
          <t>e00a318a4c04f147953bef2d7eb67af7933847cb</t>
        </is>
      </c>
      <c r="C8843" t="inlineStr">
        <is>
          <t>2020-07-14 22:27:17+00:00</t>
        </is>
      </c>
      <c r="D8843" t="inlineStr">
        <is>
          <t>verchange</t>
        </is>
      </c>
      <c r="E8843" t="inlineStr">
        <is>
          <t>cloudpickle</t>
        </is>
      </c>
      <c r="F8843" t="inlineStr">
        <is>
          <t>&gt;=0.6.0</t>
        </is>
      </c>
      <c r="G8843" t="inlineStr">
        <is>
          <t>cloudpickle</t>
        </is>
      </c>
      <c r="H8843" t="inlineStr">
        <is>
          <t>&lt;2.0;&gt;=0.6.0</t>
        </is>
      </c>
    </row>
    <row r="8844">
      <c r="A8844" t="inlineStr">
        <is>
          <t>prefect</t>
        </is>
      </c>
      <c r="B8844" t="inlineStr">
        <is>
          <t>e00a318a4c04f147953bef2d7eb67af7933847cb</t>
        </is>
      </c>
      <c r="C8844" t="inlineStr">
        <is>
          <t>2020-07-14 22:27:17+00:00</t>
        </is>
      </c>
      <c r="D8844" t="inlineStr">
        <is>
          <t>verchange</t>
        </is>
      </c>
      <c r="E8844" t="inlineStr">
        <is>
          <t>pendulum</t>
        </is>
      </c>
      <c r="F8844" t="inlineStr">
        <is>
          <t>&gt;=2.0.4</t>
        </is>
      </c>
      <c r="G8844" t="inlineStr">
        <is>
          <t>pendulum</t>
        </is>
      </c>
      <c r="H8844" t="inlineStr">
        <is>
          <t>&gt;=2.0.4;&lt;3.0</t>
        </is>
      </c>
    </row>
    <row r="8845">
      <c r="A8845" t="inlineStr">
        <is>
          <t>prefect</t>
        </is>
      </c>
      <c r="B8845" t="inlineStr">
        <is>
          <t>e00a318a4c04f147953bef2d7eb67af7933847cb</t>
        </is>
      </c>
      <c r="C8845" t="inlineStr">
        <is>
          <t>2020-07-14 22:27:17+00:00</t>
        </is>
      </c>
      <c r="D8845" t="inlineStr">
        <is>
          <t>verchange</t>
        </is>
      </c>
      <c r="E8845" t="inlineStr">
        <is>
          <t>marshmallow</t>
        </is>
      </c>
      <c r="F8845" t="inlineStr">
        <is>
          <t>&gt;=3.0.0b19</t>
        </is>
      </c>
      <c r="G8845" t="inlineStr">
        <is>
          <t>marshmallow</t>
        </is>
      </c>
      <c r="H8845" t="inlineStr">
        <is>
          <t>&lt;3.6.2;&gt;=3.0.0b19</t>
        </is>
      </c>
    </row>
    <row r="8846">
      <c r="A8846" t="inlineStr">
        <is>
          <t>prefect</t>
        </is>
      </c>
      <c r="B8846" t="inlineStr">
        <is>
          <t>e00a318a4c04f147953bef2d7eb67af7933847cb</t>
        </is>
      </c>
      <c r="C8846" t="inlineStr">
        <is>
          <t>2020-07-14 22:27:17+00:00</t>
        </is>
      </c>
      <c r="D8846" t="inlineStr">
        <is>
          <t>verchange</t>
        </is>
      </c>
      <c r="E8846" t="inlineStr">
        <is>
          <t>distributed</t>
        </is>
      </c>
      <c r="F8846" t="inlineStr">
        <is>
          <t>&gt;=2.8.0</t>
        </is>
      </c>
      <c r="G8846" t="inlineStr">
        <is>
          <t>distributed</t>
        </is>
      </c>
      <c r="H8846" t="inlineStr">
        <is>
          <t>&gt;=2.8.0;&lt;3.0</t>
        </is>
      </c>
    </row>
    <row r="8847">
      <c r="A8847" t="inlineStr">
        <is>
          <t>prefect</t>
        </is>
      </c>
      <c r="B8847" t="inlineStr">
        <is>
          <t>e00a318a4c04f147953bef2d7eb67af7933847cb</t>
        </is>
      </c>
      <c r="C8847" t="inlineStr">
        <is>
          <t>2020-07-14 22:27:17+00:00</t>
        </is>
      </c>
      <c r="D8847" t="inlineStr">
        <is>
          <t>verchange</t>
        </is>
      </c>
      <c r="E8847" t="inlineStr">
        <is>
          <t>pyyaml</t>
        </is>
      </c>
      <c r="F8847" t="inlineStr">
        <is>
          <t>&gt;=3.13</t>
        </is>
      </c>
      <c r="G8847" t="inlineStr">
        <is>
          <t>pyyaml</t>
        </is>
      </c>
      <c r="H8847" t="inlineStr">
        <is>
          <t>&gt;=3.13;&lt;5.4</t>
        </is>
      </c>
    </row>
    <row r="8848">
      <c r="A8848" t="inlineStr">
        <is>
          <t>prefect</t>
        </is>
      </c>
      <c r="B8848" t="inlineStr">
        <is>
          <t>cbdffe4969555ac87b3a719038181c973a9bf491</t>
        </is>
      </c>
      <c r="C8848" t="inlineStr">
        <is>
          <t>2020-08-11 21:55:57+00:00</t>
        </is>
      </c>
      <c r="D8848" t="inlineStr">
        <is>
          <t>verchange</t>
        </is>
      </c>
      <c r="E8848" t="inlineStr">
        <is>
          <t>dask</t>
        </is>
      </c>
      <c r="F8848" t="inlineStr">
        <is>
          <t>&gt;=2.15.0</t>
        </is>
      </c>
      <c r="G8848" t="inlineStr">
        <is>
          <t>dask</t>
        </is>
      </c>
      <c r="H8848" t="inlineStr">
        <is>
          <t>&gt;=2.8.0</t>
        </is>
      </c>
    </row>
    <row r="8849">
      <c r="A8849" t="inlineStr">
        <is>
          <t>prefect</t>
        </is>
      </c>
      <c r="B8849" t="inlineStr">
        <is>
          <t>6191731d46fcaf846f33a839bfcfd7a437e51fa4</t>
        </is>
      </c>
      <c r="C8849" t="inlineStr">
        <is>
          <t>2020-09-01 22:57:18+00:00</t>
        </is>
      </c>
      <c r="D8849" t="inlineStr">
        <is>
          <t>verchange</t>
        </is>
      </c>
      <c r="E8849" t="inlineStr">
        <is>
          <t>distributed</t>
        </is>
      </c>
      <c r="F8849" t="inlineStr">
        <is>
          <t>&gt;=2.15.0</t>
        </is>
      </c>
      <c r="G8849" t="inlineStr">
        <is>
          <t>distributed</t>
        </is>
      </c>
      <c r="H8849" t="inlineStr">
        <is>
          <t>&gt;=2.8.0</t>
        </is>
      </c>
    </row>
    <row r="8850">
      <c r="A8850" t="inlineStr">
        <is>
          <t>prefect</t>
        </is>
      </c>
      <c r="B8850" t="inlineStr">
        <is>
          <t>4d65753882b0646433fcadb1030f90b3f829300a</t>
        </is>
      </c>
      <c r="C8850" t="inlineStr">
        <is>
          <t>2020-09-22 23:03:10+00:00</t>
        </is>
      </c>
      <c r="D8850" t="inlineStr">
        <is>
          <t>verchange</t>
        </is>
      </c>
      <c r="E8850" t="inlineStr">
        <is>
          <t>python-box</t>
        </is>
      </c>
      <c r="F8850" t="inlineStr">
        <is>
          <t>&gt;=5.1.0</t>
        </is>
      </c>
      <c r="G8850" t="inlineStr">
        <is>
          <t>python-box</t>
        </is>
      </c>
      <c r="H8850" t="inlineStr">
        <is>
          <t>&gt;=3.4.4;&lt;5.0</t>
        </is>
      </c>
    </row>
    <row r="8851">
      <c r="A8851" t="inlineStr">
        <is>
          <t>prefect</t>
        </is>
      </c>
      <c r="B8851" t="inlineStr">
        <is>
          <t>25ac43f1ac973c023b1a48432a98ab203e9df31f</t>
        </is>
      </c>
      <c r="C8851" t="inlineStr">
        <is>
          <t>2020-10-14 19:56:45+00:00</t>
        </is>
      </c>
      <c r="D8851" t="inlineStr">
        <is>
          <t>add</t>
        </is>
      </c>
      <c r="E8851" t="inlineStr">
        <is>
          <t>importlib_resources</t>
        </is>
      </c>
      <c r="F8851" t="inlineStr">
        <is>
          <t>&gt;=3.0.0</t>
        </is>
      </c>
      <c r="G8851" t="inlineStr"/>
      <c r="H8851" t="inlineStr"/>
    </row>
    <row r="8852">
      <c r="A8852" t="inlineStr">
        <is>
          <t>prefect</t>
        </is>
      </c>
      <c r="B8852" t="inlineStr">
        <is>
          <t>9d78841eea41c1c61bd2ce7c2291103b80e63762</t>
        </is>
      </c>
      <c r="C8852" t="inlineStr">
        <is>
          <t>2020-12-08 16:54:18+00:00</t>
        </is>
      </c>
      <c r="D8852" t="inlineStr">
        <is>
          <t>verchange</t>
        </is>
      </c>
      <c r="E8852" t="inlineStr">
        <is>
          <t>dask</t>
        </is>
      </c>
      <c r="F8852" t="inlineStr">
        <is>
          <t>&gt;=2.17.0</t>
        </is>
      </c>
      <c r="G8852" t="inlineStr">
        <is>
          <t>dask</t>
        </is>
      </c>
      <c r="H8852" t="inlineStr">
        <is>
          <t>&gt;=2.15.0</t>
        </is>
      </c>
    </row>
    <row r="8853">
      <c r="A8853" t="inlineStr">
        <is>
          <t>prefect</t>
        </is>
      </c>
      <c r="B8853" t="inlineStr">
        <is>
          <t>9d78841eea41c1c61bd2ce7c2291103b80e63762</t>
        </is>
      </c>
      <c r="C8853" t="inlineStr">
        <is>
          <t>2020-12-08 16:54:18+00:00</t>
        </is>
      </c>
      <c r="D8853" t="inlineStr">
        <is>
          <t>verchange</t>
        </is>
      </c>
      <c r="E8853" t="inlineStr">
        <is>
          <t>distributed</t>
        </is>
      </c>
      <c r="F8853" t="inlineStr">
        <is>
          <t>&gt;=2.17.0</t>
        </is>
      </c>
      <c r="G8853" t="inlineStr">
        <is>
          <t>distributed</t>
        </is>
      </c>
      <c r="H8853" t="inlineStr">
        <is>
          <t>&gt;=2.15.0</t>
        </is>
      </c>
    </row>
    <row r="8854">
      <c r="A8854" t="inlineStr">
        <is>
          <t>prefect</t>
        </is>
      </c>
      <c r="B8854" t="inlineStr">
        <is>
          <t>9d78841eea41c1c61bd2ce7c2291103b80e63762</t>
        </is>
      </c>
      <c r="C8854" t="inlineStr">
        <is>
          <t>2020-12-08 16:54:18+00:00</t>
        </is>
      </c>
      <c r="D8854" t="inlineStr">
        <is>
          <t>verchange</t>
        </is>
      </c>
      <c r="E8854" t="inlineStr">
        <is>
          <t>cloudpickle</t>
        </is>
      </c>
      <c r="F8854" t="inlineStr">
        <is>
          <t>&gt;=1.3.0</t>
        </is>
      </c>
      <c r="G8854" t="inlineStr">
        <is>
          <t>cloudpickle</t>
        </is>
      </c>
      <c r="H8854" t="inlineStr">
        <is>
          <t>&gt;=0.6.0</t>
        </is>
      </c>
    </row>
    <row r="8855">
      <c r="A8855" t="inlineStr">
        <is>
          <t>prefect</t>
        </is>
      </c>
      <c r="B8855" t="inlineStr">
        <is>
          <t>4cba29bd8e0fe00cd0d267e056e594909823e944</t>
        </is>
      </c>
      <c r="C8855" t="inlineStr">
        <is>
          <t>2021-02-10 16:19:18+00:00</t>
        </is>
      </c>
      <c r="D8855" t="inlineStr">
        <is>
          <t>verchange</t>
        </is>
      </c>
      <c r="E8855" t="inlineStr">
        <is>
          <t>importlib_resources</t>
        </is>
      </c>
      <c r="F8855" t="inlineStr">
        <is>
          <t>&gt;=3.0.0</t>
        </is>
      </c>
      <c r="G8855" t="inlineStr">
        <is>
          <t>importlib_resources</t>
        </is>
      </c>
      <c r="H8855" t="inlineStr">
        <is>
          <t>&gt;=3.0.0</t>
        </is>
      </c>
    </row>
    <row r="8856">
      <c r="A8856" t="inlineStr">
        <is>
          <t>tredis</t>
        </is>
      </c>
      <c r="B8856" t="inlineStr">
        <is>
          <t>65da2336eccd4fd68390d43bcff4461ce100d48a</t>
        </is>
      </c>
      <c r="C8856" t="inlineStr">
        <is>
          <t>2018-07-20 19:12:54+00:00</t>
        </is>
      </c>
      <c r="D8856" t="inlineStr">
        <is>
          <t>verchange</t>
        </is>
      </c>
      <c r="E8856" t="inlineStr">
        <is>
          <t>tornado</t>
        </is>
      </c>
      <c r="F8856" t="inlineStr">
        <is>
          <t>&gt;4.0;&lt;5</t>
        </is>
      </c>
      <c r="G8856" t="inlineStr">
        <is>
          <t>tornado</t>
        </is>
      </c>
      <c r="H8856" t="inlineStr">
        <is>
          <t>&gt;4.0</t>
        </is>
      </c>
    </row>
    <row r="8857">
      <c r="A8857" t="inlineStr">
        <is>
          <t>doc-kurento</t>
        </is>
      </c>
      <c r="B8857" t="inlineStr">
        <is>
          <t>9618465ee59b130ac8dbd69944f09835a2f20857</t>
        </is>
      </c>
      <c r="C8857" t="inlineStr">
        <is>
          <t>2021-03-05 12:30:04+00:00</t>
        </is>
      </c>
      <c r="D8857" t="inlineStr">
        <is>
          <t>add</t>
        </is>
      </c>
      <c r="E8857" t="inlineStr">
        <is>
          <t>sphinx</t>
        </is>
      </c>
      <c r="F8857">
        <f>=3.3.0</f>
        <v/>
      </c>
      <c r="G8857" t="inlineStr"/>
      <c r="H8857" t="inlineStr"/>
    </row>
    <row r="8858">
      <c r="A8858" t="inlineStr">
        <is>
          <t>doc-kurento</t>
        </is>
      </c>
      <c r="B8858" t="inlineStr">
        <is>
          <t>9618465ee59b130ac8dbd69944f09835a2f20857</t>
        </is>
      </c>
      <c r="C8858" t="inlineStr">
        <is>
          <t>2021-03-05 12:30:04+00:00</t>
        </is>
      </c>
      <c r="D8858" t="inlineStr">
        <is>
          <t>add</t>
        </is>
      </c>
      <c r="E8858" t="inlineStr">
        <is>
          <t>sphinx-rtd-theme</t>
        </is>
      </c>
      <c r="F8858">
        <f>=0.5.0</f>
        <v/>
      </c>
      <c r="G8858" t="inlineStr"/>
      <c r="H8858" t="inlineStr"/>
    </row>
    <row r="8859">
      <c r="A8859" t="inlineStr">
        <is>
          <t>mushroom-rl</t>
        </is>
      </c>
      <c r="B8859" t="inlineStr">
        <is>
          <t>e04880fc904aa5b010261e1f5d81da9ab9520b6c</t>
        </is>
      </c>
      <c r="C8859" t="inlineStr">
        <is>
          <t>2020-08-24 09:33:12+00:00</t>
        </is>
      </c>
      <c r="D8859" t="inlineStr">
        <is>
          <t>add</t>
        </is>
      </c>
      <c r="E8859" t="inlineStr">
        <is>
          <t>Cython</t>
        </is>
      </c>
      <c r="F8859" t="inlineStr"/>
      <c r="G8859" t="inlineStr"/>
      <c r="H8859" t="inlineStr"/>
    </row>
    <row r="8860">
      <c r="A8860" t="inlineStr">
        <is>
          <t>mushroom-rl</t>
        </is>
      </c>
      <c r="B8860" t="inlineStr">
        <is>
          <t>988f79273c2e878e91840fd69e0bad3764991a54</t>
        </is>
      </c>
      <c r="C8860" t="inlineStr">
        <is>
          <t>2020-12-09 15:24:29+00:00</t>
        </is>
      </c>
      <c r="D8860" t="inlineStr">
        <is>
          <t>add</t>
        </is>
      </c>
      <c r="E8860" t="inlineStr">
        <is>
          <t>numpy_ml</t>
        </is>
      </c>
      <c r="F8860" t="inlineStr"/>
      <c r="G8860" t="inlineStr"/>
      <c r="H8860" t="inlineStr"/>
    </row>
    <row r="8861">
      <c r="A8861" t="inlineStr">
        <is>
          <t>huobi</t>
        </is>
      </c>
      <c r="B8861" t="inlineStr">
        <is>
          <t>bbfa2036703ee84a76d5d8e9f89c25fc8a55f2c7</t>
        </is>
      </c>
      <c r="C8861" t="inlineStr">
        <is>
          <t>2018-11-07 04:28:03+00:00</t>
        </is>
      </c>
      <c r="D8861" t="inlineStr">
        <is>
          <t>verchange</t>
        </is>
      </c>
      <c r="E8861" t="inlineStr">
        <is>
          <t>ecdsa</t>
        </is>
      </c>
      <c r="F8861" t="inlineStr"/>
      <c r="G8861" t="inlineStr">
        <is>
          <t>ecdsa</t>
        </is>
      </c>
      <c r="H8861" t="inlineStr"/>
    </row>
    <row r="8862">
      <c r="A8862" t="inlineStr">
        <is>
          <t>huobi</t>
        </is>
      </c>
      <c r="B8862" t="inlineStr">
        <is>
          <t>bbfa2036703ee84a76d5d8e9f89c25fc8a55f2c7</t>
        </is>
      </c>
      <c r="C8862" t="inlineStr">
        <is>
          <t>2018-11-07 04:28:03+00:00</t>
        </is>
      </c>
      <c r="D8862" t="inlineStr">
        <is>
          <t>add</t>
        </is>
      </c>
      <c r="E8862" t="inlineStr">
        <is>
          <t>requests-futures</t>
        </is>
      </c>
      <c r="F8862" t="inlineStr"/>
      <c r="G8862" t="inlineStr"/>
      <c r="H8862" t="inlineStr"/>
    </row>
    <row r="8863">
      <c r="A8863" t="inlineStr">
        <is>
          <t>huobi</t>
        </is>
      </c>
      <c r="B8863" t="inlineStr">
        <is>
          <t>bbfa2036703ee84a76d5d8e9f89c25fc8a55f2c7</t>
        </is>
      </c>
      <c r="C8863" t="inlineStr">
        <is>
          <t>2018-11-07 04:28:03+00:00</t>
        </is>
      </c>
      <c r="D8863" t="inlineStr">
        <is>
          <t>add</t>
        </is>
      </c>
      <c r="E8863" t="inlineStr">
        <is>
          <t>click</t>
        </is>
      </c>
      <c r="F8863" t="inlineStr"/>
      <c r="G8863" t="inlineStr"/>
      <c r="H8863" t="inlineStr"/>
    </row>
    <row r="8864">
      <c r="A8864" t="inlineStr">
        <is>
          <t>tweep</t>
        </is>
      </c>
      <c r="B8864" t="inlineStr">
        <is>
          <t>90b28f5a73ef9ff57bfca6ca1f76b8af017db68b</t>
        </is>
      </c>
      <c r="C8864" t="inlineStr">
        <is>
          <t>2018-05-28 21:09:38+00:00</t>
        </is>
      </c>
      <c r="D8864" t="inlineStr">
        <is>
          <t>add</t>
        </is>
      </c>
      <c r="E8864" t="inlineStr">
        <is>
          <t>pysocks</t>
        </is>
      </c>
      <c r="F8864" t="inlineStr"/>
      <c r="G8864" t="inlineStr"/>
      <c r="H8864" t="inlineStr"/>
    </row>
    <row r="8865">
      <c r="A8865" t="inlineStr">
        <is>
          <t>tweep</t>
        </is>
      </c>
      <c r="B8865" t="inlineStr">
        <is>
          <t>0cf4f92eec0324703a621366a5b4ee8fd3d2ecf9</t>
        </is>
      </c>
      <c r="C8865" t="inlineStr">
        <is>
          <t>2018-05-30 16:42:06+00:00</t>
        </is>
      </c>
      <c r="D8865" t="inlineStr">
        <is>
          <t>add</t>
        </is>
      </c>
      <c r="E8865" t="inlineStr">
        <is>
          <t>pysocks</t>
        </is>
      </c>
      <c r="F8865" t="inlineStr"/>
      <c r="G8865" t="inlineStr"/>
      <c r="H8865" t="inlineStr"/>
    </row>
    <row r="8866">
      <c r="A8866" t="inlineStr">
        <is>
          <t>pyprocar</t>
        </is>
      </c>
      <c r="B8866" t="inlineStr">
        <is>
          <t>205b2c2f6ccb87db4a9a6ec9635357a995ed756e</t>
        </is>
      </c>
      <c r="C8866" t="inlineStr">
        <is>
          <t>2020-02-28 03:49:09+00:00</t>
        </is>
      </c>
      <c r="D8866" t="inlineStr">
        <is>
          <t>add</t>
        </is>
      </c>
      <c r="E8866" t="inlineStr">
        <is>
          <t>numpy</t>
        </is>
      </c>
      <c r="F8866" t="inlineStr"/>
      <c r="G8866" t="inlineStr"/>
      <c r="H8866" t="inlineStr"/>
    </row>
    <row r="8867">
      <c r="A8867" t="inlineStr">
        <is>
          <t>pyprocar</t>
        </is>
      </c>
      <c r="B8867" t="inlineStr">
        <is>
          <t>205b2c2f6ccb87db4a9a6ec9635357a995ed756e</t>
        </is>
      </c>
      <c r="C8867" t="inlineStr">
        <is>
          <t>2020-02-28 03:49:09+00:00</t>
        </is>
      </c>
      <c r="D8867" t="inlineStr">
        <is>
          <t>add</t>
        </is>
      </c>
      <c r="E8867" t="inlineStr">
        <is>
          <t>scipy</t>
        </is>
      </c>
      <c r="F8867" t="inlineStr"/>
      <c r="G8867" t="inlineStr"/>
      <c r="H8867" t="inlineStr"/>
    </row>
    <row r="8868">
      <c r="A8868" t="inlineStr">
        <is>
          <t>pyprocar</t>
        </is>
      </c>
      <c r="B8868" t="inlineStr">
        <is>
          <t>205b2c2f6ccb87db4a9a6ec9635357a995ed756e</t>
        </is>
      </c>
      <c r="C8868" t="inlineStr">
        <is>
          <t>2020-02-28 03:49:09+00:00</t>
        </is>
      </c>
      <c r="D8868" t="inlineStr">
        <is>
          <t>add</t>
        </is>
      </c>
      <c r="E8868" t="inlineStr">
        <is>
          <t>matplotlib</t>
        </is>
      </c>
      <c r="F8868" t="inlineStr"/>
      <c r="G8868" t="inlineStr"/>
      <c r="H8868" t="inlineStr"/>
    </row>
    <row r="8869">
      <c r="A8869" t="inlineStr">
        <is>
          <t>pyprocar</t>
        </is>
      </c>
      <c r="B8869" t="inlineStr">
        <is>
          <t>205b2c2f6ccb87db4a9a6ec9635357a995ed756e</t>
        </is>
      </c>
      <c r="C8869" t="inlineStr">
        <is>
          <t>2020-02-28 03:49:09+00:00</t>
        </is>
      </c>
      <c r="D8869" t="inlineStr">
        <is>
          <t>add</t>
        </is>
      </c>
      <c r="E8869" t="inlineStr">
        <is>
          <t>seekpath</t>
        </is>
      </c>
      <c r="F8869" t="inlineStr"/>
      <c r="G8869" t="inlineStr"/>
      <c r="H8869" t="inlineStr"/>
    </row>
    <row r="8870">
      <c r="A8870" t="inlineStr">
        <is>
          <t>pyprocar</t>
        </is>
      </c>
      <c r="B8870" t="inlineStr">
        <is>
          <t>205b2c2f6ccb87db4a9a6ec9635357a995ed756e</t>
        </is>
      </c>
      <c r="C8870" t="inlineStr">
        <is>
          <t>2020-02-28 03:49:09+00:00</t>
        </is>
      </c>
      <c r="D8870" t="inlineStr">
        <is>
          <t>add</t>
        </is>
      </c>
      <c r="E8870" t="inlineStr">
        <is>
          <t>ase</t>
        </is>
      </c>
      <c r="F8870" t="inlineStr"/>
      <c r="G8870" t="inlineStr"/>
      <c r="H8870" t="inlineStr"/>
    </row>
    <row r="8871">
      <c r="A8871" t="inlineStr">
        <is>
          <t>pyprocar</t>
        </is>
      </c>
      <c r="B8871" t="inlineStr">
        <is>
          <t>205b2c2f6ccb87db4a9a6ec9635357a995ed756e</t>
        </is>
      </c>
      <c r="C8871" t="inlineStr">
        <is>
          <t>2020-02-28 03:49:09+00:00</t>
        </is>
      </c>
      <c r="D8871" t="inlineStr">
        <is>
          <t>add</t>
        </is>
      </c>
      <c r="E8871" t="inlineStr">
        <is>
          <t>mayavi</t>
        </is>
      </c>
      <c r="F8871">
        <f>=4.6.2</f>
        <v/>
      </c>
      <c r="G8871" t="inlineStr"/>
      <c r="H8871" t="inlineStr"/>
    </row>
    <row r="8872">
      <c r="A8872" t="inlineStr">
        <is>
          <t>pyprocar</t>
        </is>
      </c>
      <c r="B8872" t="inlineStr">
        <is>
          <t>205b2c2f6ccb87db4a9a6ec9635357a995ed756e</t>
        </is>
      </c>
      <c r="C8872" t="inlineStr">
        <is>
          <t>2020-02-28 03:49:09+00:00</t>
        </is>
      </c>
      <c r="D8872" t="inlineStr">
        <is>
          <t>add</t>
        </is>
      </c>
      <c r="E8872" t="inlineStr">
        <is>
          <t>scikit-image</t>
        </is>
      </c>
      <c r="F8872" t="inlineStr"/>
      <c r="G8872" t="inlineStr"/>
      <c r="H8872" t="inlineStr"/>
    </row>
    <row r="8873">
      <c r="A8873" t="inlineStr">
        <is>
          <t>pyprocar</t>
        </is>
      </c>
      <c r="B8873" t="inlineStr">
        <is>
          <t>db33ad0cf21089c2e0dd8f511852e035626825b5</t>
        </is>
      </c>
      <c r="C8873" t="inlineStr">
        <is>
          <t>2020-02-28 21:15:22+00:00</t>
        </is>
      </c>
      <c r="D8873" t="inlineStr">
        <is>
          <t>verchange</t>
        </is>
      </c>
      <c r="E8873" t="inlineStr">
        <is>
          <t>scikit-image</t>
        </is>
      </c>
      <c r="F8873" t="inlineStr"/>
      <c r="G8873" t="inlineStr">
        <is>
          <t>scikit-image</t>
        </is>
      </c>
      <c r="H8873" t="inlineStr"/>
    </row>
    <row r="8874">
      <c r="A8874" t="inlineStr">
        <is>
          <t>pyprocar</t>
        </is>
      </c>
      <c r="B8874" t="inlineStr">
        <is>
          <t>db33ad0cf21089c2e0dd8f511852e035626825b5</t>
        </is>
      </c>
      <c r="C8874" t="inlineStr">
        <is>
          <t>2020-02-28 21:15:22+00:00</t>
        </is>
      </c>
      <c r="D8874" t="inlineStr">
        <is>
          <t>add</t>
        </is>
      </c>
      <c r="E8874" t="inlineStr">
        <is>
          <t>pyfiglet</t>
        </is>
      </c>
      <c r="F8874" t="inlineStr"/>
      <c r="G8874" t="inlineStr"/>
      <c r="H8874" t="inlineStr"/>
    </row>
    <row r="8875">
      <c r="A8875" t="inlineStr">
        <is>
          <t>pyprocar</t>
        </is>
      </c>
      <c r="B8875" t="inlineStr">
        <is>
          <t>889ee130f1608d3233ca2076504c03c8d77c3c75</t>
        </is>
      </c>
      <c r="C8875" t="inlineStr">
        <is>
          <t>2020-03-05 22:43:50+00:00</t>
        </is>
      </c>
      <c r="D8875" t="inlineStr">
        <is>
          <t>verchange</t>
        </is>
      </c>
      <c r="E8875" t="inlineStr">
        <is>
          <t>pyfiglet</t>
        </is>
      </c>
      <c r="F8875" t="inlineStr"/>
      <c r="G8875" t="inlineStr">
        <is>
          <t>pyfiglet</t>
        </is>
      </c>
      <c r="H8875" t="inlineStr"/>
    </row>
    <row r="8876">
      <c r="A8876" t="inlineStr">
        <is>
          <t>pyprocar</t>
        </is>
      </c>
      <c r="B8876" t="inlineStr">
        <is>
          <t>889ee130f1608d3233ca2076504c03c8d77c3c75</t>
        </is>
      </c>
      <c r="C8876" t="inlineStr">
        <is>
          <t>2020-03-05 22:43:50+00:00</t>
        </is>
      </c>
      <c r="D8876" t="inlineStr">
        <is>
          <t>add</t>
        </is>
      </c>
      <c r="E8876" t="inlineStr">
        <is>
          <t>black</t>
        </is>
      </c>
      <c r="F8876" t="inlineStr"/>
      <c r="G8876" t="inlineStr"/>
      <c r="H8876" t="inlineStr"/>
    </row>
    <row r="8877">
      <c r="A8877" t="inlineStr">
        <is>
          <t>pyprocar</t>
        </is>
      </c>
      <c r="B8877" t="inlineStr">
        <is>
          <t>a3a5e7758e3f0b115baf0593fc473251beb114cc</t>
        </is>
      </c>
      <c r="C8877" t="inlineStr">
        <is>
          <t>2020-03-05 22:53:02+00:00</t>
        </is>
      </c>
      <c r="D8877" t="inlineStr">
        <is>
          <t>rem</t>
        </is>
      </c>
      <c r="E8877" t="inlineStr"/>
      <c r="F8877" t="inlineStr"/>
      <c r="G8877" t="inlineStr">
        <is>
          <t>black</t>
        </is>
      </c>
      <c r="H8877" t="inlineStr"/>
    </row>
    <row r="8878">
      <c r="A8878" t="inlineStr">
        <is>
          <t>pyprocar</t>
        </is>
      </c>
      <c r="B8878" t="inlineStr">
        <is>
          <t>9df128945aeacab512ae623501a50264ce69579e</t>
        </is>
      </c>
      <c r="C8878" t="inlineStr">
        <is>
          <t>2020-04-21 14:22:34+00:00</t>
        </is>
      </c>
      <c r="D8878" t="inlineStr">
        <is>
          <t>verchange</t>
        </is>
      </c>
      <c r="E8878" t="inlineStr">
        <is>
          <t>mayavi</t>
        </is>
      </c>
      <c r="F8878">
        <f>=4.6.0</f>
        <v/>
      </c>
      <c r="G8878" t="inlineStr">
        <is>
          <t>mayavi</t>
        </is>
      </c>
      <c r="H8878">
        <f>=4.6.2</f>
        <v/>
      </c>
    </row>
    <row r="8879">
      <c r="A8879" t="inlineStr">
        <is>
          <t>pyprocar</t>
        </is>
      </c>
      <c r="B8879" t="inlineStr">
        <is>
          <t>fd35fbdd35e15078700ffe27926ae0a9f2c600bf</t>
        </is>
      </c>
      <c r="C8879" t="inlineStr">
        <is>
          <t>2020-06-17 21:16:14+00:00</t>
        </is>
      </c>
      <c r="D8879" t="inlineStr">
        <is>
          <t>verchange</t>
        </is>
      </c>
      <c r="E8879" t="inlineStr">
        <is>
          <t>mayavi</t>
        </is>
      </c>
      <c r="F8879" t="inlineStr"/>
      <c r="G8879" t="inlineStr">
        <is>
          <t>mayavi</t>
        </is>
      </c>
      <c r="H8879">
        <f>=4.6.0</f>
        <v/>
      </c>
    </row>
    <row r="8880">
      <c r="A8880" t="inlineStr">
        <is>
          <t>pyprocar</t>
        </is>
      </c>
      <c r="B8880" t="inlineStr">
        <is>
          <t>fd35fbdd35e15078700ffe27926ae0a9f2c600bf</t>
        </is>
      </c>
      <c r="C8880" t="inlineStr">
        <is>
          <t>2020-06-17 21:16:14+00:00</t>
        </is>
      </c>
      <c r="D8880" t="inlineStr">
        <is>
          <t>add</t>
        </is>
      </c>
      <c r="E8880" t="inlineStr">
        <is>
          <t>pychemia</t>
        </is>
      </c>
      <c r="F8880" t="inlineStr"/>
      <c r="G8880" t="inlineStr"/>
      <c r="H8880" t="inlineStr"/>
    </row>
    <row r="8881">
      <c r="A8881" t="inlineStr">
        <is>
          <t>pyprocar</t>
        </is>
      </c>
      <c r="B8881" t="inlineStr">
        <is>
          <t>fd35fbdd35e15078700ffe27926ae0a9f2c600bf</t>
        </is>
      </c>
      <c r="C8881" t="inlineStr">
        <is>
          <t>2020-06-17 21:16:14+00:00</t>
        </is>
      </c>
      <c r="D8881" t="inlineStr">
        <is>
          <t>add</t>
        </is>
      </c>
      <c r="E8881" t="inlineStr">
        <is>
          <t>pyvista</t>
        </is>
      </c>
      <c r="F8881" t="inlineStr"/>
      <c r="G8881" t="inlineStr"/>
      <c r="H8881" t="inlineStr"/>
    </row>
    <row r="8882">
      <c r="A8882" t="inlineStr">
        <is>
          <t>pyprocar</t>
        </is>
      </c>
      <c r="B8882" t="inlineStr">
        <is>
          <t>fd35fbdd35e15078700ffe27926ae0a9f2c600bf</t>
        </is>
      </c>
      <c r="C8882" t="inlineStr">
        <is>
          <t>2020-06-17 21:16:14+00:00</t>
        </is>
      </c>
      <c r="D8882" t="inlineStr">
        <is>
          <t>add</t>
        </is>
      </c>
      <c r="E8882" t="inlineStr">
        <is>
          <t>trimesh</t>
        </is>
      </c>
      <c r="F8882" t="inlineStr"/>
      <c r="G8882" t="inlineStr"/>
      <c r="H8882" t="inlineStr"/>
    </row>
    <row r="8883">
      <c r="A8883" t="inlineStr">
        <is>
          <t>pyprocar</t>
        </is>
      </c>
      <c r="B8883" t="inlineStr">
        <is>
          <t>fd35fbdd35e15078700ffe27926ae0a9f2c600bf</t>
        </is>
      </c>
      <c r="C8883" t="inlineStr">
        <is>
          <t>2020-06-17 21:16:14+00:00</t>
        </is>
      </c>
      <c r="D8883" t="inlineStr">
        <is>
          <t>rem</t>
        </is>
      </c>
      <c r="E8883" t="inlineStr"/>
      <c r="F8883" t="inlineStr"/>
      <c r="G8883" t="inlineStr">
        <is>
          <t>numpy</t>
        </is>
      </c>
      <c r="H8883" t="inlineStr"/>
    </row>
    <row r="8884">
      <c r="A8884" t="inlineStr">
        <is>
          <t>pyprocar</t>
        </is>
      </c>
      <c r="B8884" t="inlineStr">
        <is>
          <t>fd35fbdd35e15078700ffe27926ae0a9f2c600bf</t>
        </is>
      </c>
      <c r="C8884" t="inlineStr">
        <is>
          <t>2020-06-17 21:16:14+00:00</t>
        </is>
      </c>
      <c r="D8884" t="inlineStr">
        <is>
          <t>rem</t>
        </is>
      </c>
      <c r="E8884" t="inlineStr"/>
      <c r="F8884" t="inlineStr"/>
      <c r="G8884" t="inlineStr">
        <is>
          <t>pyfiglet</t>
        </is>
      </c>
      <c r="H8884" t="inlineStr"/>
    </row>
    <row r="8885">
      <c r="A8885" t="inlineStr">
        <is>
          <t>pyprocar</t>
        </is>
      </c>
      <c r="B8885" t="inlineStr">
        <is>
          <t>b0826f60146c0159ef8c6ac545cb9aa28b3be3d8</t>
        </is>
      </c>
      <c r="C8885" t="inlineStr">
        <is>
          <t>2020-07-28 08:27:58+00:00</t>
        </is>
      </c>
      <c r="D8885" t="inlineStr">
        <is>
          <t>rem</t>
        </is>
      </c>
      <c r="E8885" t="inlineStr"/>
      <c r="F8885" t="inlineStr"/>
      <c r="G8885" t="inlineStr">
        <is>
          <t>mayavi</t>
        </is>
      </c>
      <c r="H8885" t="inlineStr"/>
    </row>
    <row r="8886">
      <c r="A8886" t="inlineStr">
        <is>
          <t>pyprocar</t>
        </is>
      </c>
      <c r="B8886" t="inlineStr">
        <is>
          <t>b0826f60146c0159ef8c6ac545cb9aa28b3be3d8</t>
        </is>
      </c>
      <c r="C8886" t="inlineStr">
        <is>
          <t>2020-07-28 08:27:58+00:00</t>
        </is>
      </c>
      <c r="D8886" t="inlineStr">
        <is>
          <t>rem</t>
        </is>
      </c>
      <c r="E8886" t="inlineStr"/>
      <c r="F8886" t="inlineStr"/>
      <c r="G8886" t="inlineStr">
        <is>
          <t>mayavi</t>
        </is>
      </c>
      <c r="H8886" t="inlineStr"/>
    </row>
    <row r="8887">
      <c r="A8887" t="inlineStr">
        <is>
          <t>chopper</t>
        </is>
      </c>
      <c r="B8887" t="inlineStr">
        <is>
          <t>691142d92b6359c578b18653a49493353777d56c</t>
        </is>
      </c>
      <c r="C8887" t="inlineStr">
        <is>
          <t>2014-07-21 15:02:38+00:00</t>
        </is>
      </c>
      <c r="D8887" t="inlineStr">
        <is>
          <t>add</t>
        </is>
      </c>
      <c r="E8887" t="inlineStr">
        <is>
          <t>six</t>
        </is>
      </c>
      <c r="F8887">
        <f>=1.7.3</f>
        <v/>
      </c>
      <c r="G8887" t="inlineStr"/>
      <c r="H8887" t="inlineStr"/>
    </row>
    <row r="8888">
      <c r="A8888" t="inlineStr">
        <is>
          <t>chopper</t>
        </is>
      </c>
      <c r="B8888" t="inlineStr">
        <is>
          <t>8312d28a9fee5cab47922a0cef9d12ccd672a272</t>
        </is>
      </c>
      <c r="C8888" t="inlineStr">
        <is>
          <t>2014-08-01 14:51:34+00:00</t>
        </is>
      </c>
      <c r="D8888" t="inlineStr">
        <is>
          <t>add</t>
        </is>
      </c>
      <c r="E8888" t="inlineStr">
        <is>
          <t>Sphinx</t>
        </is>
      </c>
      <c r="F8888">
        <f>=1.2.2</f>
        <v/>
      </c>
      <c r="G8888" t="inlineStr"/>
      <c r="H8888" t="inlineStr"/>
    </row>
    <row r="8889">
      <c r="A8889" t="inlineStr">
        <is>
          <t>chopper</t>
        </is>
      </c>
      <c r="B8889" t="inlineStr">
        <is>
          <t>8312d28a9fee5cab47922a0cef9d12ccd672a272</t>
        </is>
      </c>
      <c r="C8889" t="inlineStr">
        <is>
          <t>2014-08-01 14:51:34+00:00</t>
        </is>
      </c>
      <c r="D8889" t="inlineStr">
        <is>
          <t>add</t>
        </is>
      </c>
      <c r="E8889" t="inlineStr">
        <is>
          <t>nose</t>
        </is>
      </c>
      <c r="F8889">
        <f>=1.3.3</f>
        <v/>
      </c>
      <c r="G8889" t="inlineStr"/>
      <c r="H8889" t="inlineStr"/>
    </row>
    <row r="8890">
      <c r="A8890" t="inlineStr">
        <is>
          <t>chopper</t>
        </is>
      </c>
      <c r="B8890" t="inlineStr">
        <is>
          <t>8312d28a9fee5cab47922a0cef9d12ccd672a272</t>
        </is>
      </c>
      <c r="C8890" t="inlineStr">
        <is>
          <t>2014-08-01 14:51:34+00:00</t>
        </is>
      </c>
      <c r="D8890" t="inlineStr">
        <is>
          <t>rem</t>
        </is>
      </c>
      <c r="E8890" t="inlineStr"/>
      <c r="F8890" t="inlineStr"/>
      <c r="G8890" t="inlineStr">
        <is>
          <t>cssselect</t>
        </is>
      </c>
      <c r="H8890">
        <f>=0.9.1</f>
        <v/>
      </c>
    </row>
    <row r="8891">
      <c r="A8891" t="inlineStr">
        <is>
          <t>chopper</t>
        </is>
      </c>
      <c r="B8891" t="inlineStr">
        <is>
          <t>8312d28a9fee5cab47922a0cef9d12ccd672a272</t>
        </is>
      </c>
      <c r="C8891" t="inlineStr">
        <is>
          <t>2014-08-01 14:51:34+00:00</t>
        </is>
      </c>
      <c r="D8891" t="inlineStr">
        <is>
          <t>rem</t>
        </is>
      </c>
      <c r="E8891" t="inlineStr"/>
      <c r="F8891" t="inlineStr"/>
      <c r="G8891" t="inlineStr">
        <is>
          <t>lxml</t>
        </is>
      </c>
      <c r="H8891">
        <f>=3.3.5</f>
        <v/>
      </c>
    </row>
    <row r="8892">
      <c r="A8892" t="inlineStr">
        <is>
          <t>chopper</t>
        </is>
      </c>
      <c r="B8892" t="inlineStr">
        <is>
          <t>8312d28a9fee5cab47922a0cef9d12ccd672a272</t>
        </is>
      </c>
      <c r="C8892" t="inlineStr">
        <is>
          <t>2014-08-01 14:51:34+00:00</t>
        </is>
      </c>
      <c r="D8892" t="inlineStr">
        <is>
          <t>rem</t>
        </is>
      </c>
      <c r="E8892" t="inlineStr"/>
      <c r="F8892" t="inlineStr"/>
      <c r="G8892" t="inlineStr">
        <is>
          <t>tinycss</t>
        </is>
      </c>
      <c r="H8892">
        <f>=0.3</f>
        <v/>
      </c>
    </row>
    <row r="8893">
      <c r="A8893" t="inlineStr">
        <is>
          <t>chopper</t>
        </is>
      </c>
      <c r="B8893" t="inlineStr">
        <is>
          <t>8312d28a9fee5cab47922a0cef9d12ccd672a272</t>
        </is>
      </c>
      <c r="C8893" t="inlineStr">
        <is>
          <t>2014-08-01 14:51:34+00:00</t>
        </is>
      </c>
      <c r="D8893" t="inlineStr">
        <is>
          <t>rem</t>
        </is>
      </c>
      <c r="E8893" t="inlineStr"/>
      <c r="F8893" t="inlineStr"/>
      <c r="G8893" t="inlineStr">
        <is>
          <t>six</t>
        </is>
      </c>
      <c r="H8893">
        <f>=1.7.3</f>
        <v/>
      </c>
    </row>
    <row r="8894">
      <c r="A8894" t="inlineStr">
        <is>
          <t>coala-bears</t>
        </is>
      </c>
      <c r="B8894" t="inlineStr">
        <is>
          <t>ebd2cbe39cd57646fb64cf7dc234c5a57eed7a96</t>
        </is>
      </c>
      <c r="C8894" t="inlineStr">
        <is>
          <t>2016-03-18 08:49:01+00:00</t>
        </is>
      </c>
      <c r="D8894" t="inlineStr">
        <is>
          <t>verchange</t>
        </is>
      </c>
      <c r="E8894" t="inlineStr">
        <is>
          <t>radon</t>
        </is>
      </c>
      <c r="F8894" t="inlineStr">
        <is>
          <t>~=1.3.1</t>
        </is>
      </c>
      <c r="G8894" t="inlineStr">
        <is>
          <t>radon</t>
        </is>
      </c>
      <c r="H8894" t="inlineStr">
        <is>
          <t>~=1.2.2</t>
        </is>
      </c>
    </row>
    <row r="8895">
      <c r="A8895" t="inlineStr">
        <is>
          <t>coala-bears</t>
        </is>
      </c>
      <c r="B8895" t="inlineStr">
        <is>
          <t>594b57c29159810e792dd6b30d4b60514fe00ed7</t>
        </is>
      </c>
      <c r="C8895" t="inlineStr">
        <is>
          <t>2016-04-28 17:02:46+00:00</t>
        </is>
      </c>
      <c r="D8895" t="inlineStr">
        <is>
          <t>verchange</t>
        </is>
      </c>
      <c r="E8895" t="inlineStr">
        <is>
          <t>coala</t>
        </is>
      </c>
      <c r="F8895" t="inlineStr">
        <is>
          <t>~=0.6.0</t>
        </is>
      </c>
      <c r="G8895" t="inlineStr">
        <is>
          <t>coala</t>
        </is>
      </c>
      <c r="H8895" t="inlineStr">
        <is>
          <t>~=0.5.0</t>
        </is>
      </c>
    </row>
    <row r="8896">
      <c r="A8896" t="inlineStr">
        <is>
          <t>coala-bears</t>
        </is>
      </c>
      <c r="B8896" t="inlineStr">
        <is>
          <t>594b57c29159810e792dd6b30d4b60514fe00ed7</t>
        </is>
      </c>
      <c r="C8896" t="inlineStr">
        <is>
          <t>2016-04-28 17:02:46+00:00</t>
        </is>
      </c>
      <c r="D8896" t="inlineStr">
        <is>
          <t>add</t>
        </is>
      </c>
      <c r="E8896" t="inlineStr">
        <is>
          <t>nltk</t>
        </is>
      </c>
      <c r="F8896" t="inlineStr">
        <is>
          <t>~=3.1.0</t>
        </is>
      </c>
      <c r="G8896" t="inlineStr"/>
      <c r="H8896" t="inlineStr"/>
    </row>
    <row r="8897">
      <c r="A8897" t="inlineStr">
        <is>
          <t>coala-bears</t>
        </is>
      </c>
      <c r="B8897" t="inlineStr">
        <is>
          <t>594b57c29159810e792dd6b30d4b60514fe00ed7</t>
        </is>
      </c>
      <c r="C8897" t="inlineStr">
        <is>
          <t>2016-04-28 17:02:46+00:00</t>
        </is>
      </c>
      <c r="D8897" t="inlineStr">
        <is>
          <t>add</t>
        </is>
      </c>
      <c r="E8897" t="inlineStr">
        <is>
          <t>appdirs</t>
        </is>
      </c>
      <c r="F8897" t="inlineStr">
        <is>
          <t>~=1.4.0</t>
        </is>
      </c>
      <c r="G8897" t="inlineStr"/>
      <c r="H8897" t="inlineStr"/>
    </row>
    <row r="8898">
      <c r="A8898" t="inlineStr">
        <is>
          <t>coala-bears</t>
        </is>
      </c>
      <c r="B8898" t="inlineStr">
        <is>
          <t>563c830fdb06be9995a20d826d35c625bd48e2b5</t>
        </is>
      </c>
      <c r="C8898" t="inlineStr">
        <is>
          <t>2016-06-22 12:22:38+00:00</t>
        </is>
      </c>
      <c r="D8898" t="inlineStr">
        <is>
          <t>verchange</t>
        </is>
      </c>
      <c r="E8898" t="inlineStr">
        <is>
          <t>eradicate</t>
        </is>
      </c>
      <c r="F8898">
        <f>=0.1.*</f>
        <v/>
      </c>
      <c r="G8898" t="inlineStr">
        <is>
          <t>eradicate</t>
        </is>
      </c>
      <c r="H8898" t="inlineStr">
        <is>
          <t>~=0.1.6</t>
        </is>
      </c>
    </row>
    <row r="8899">
      <c r="A8899" t="inlineStr">
        <is>
          <t>coala-bears</t>
        </is>
      </c>
      <c r="B8899" t="inlineStr">
        <is>
          <t>563c830fdb06be9995a20d826d35c625bd48e2b5</t>
        </is>
      </c>
      <c r="C8899" t="inlineStr">
        <is>
          <t>2016-06-22 12:22:38+00:00</t>
        </is>
      </c>
      <c r="D8899" t="inlineStr">
        <is>
          <t>verchange</t>
        </is>
      </c>
      <c r="E8899" t="inlineStr">
        <is>
          <t>guess-language-spirit</t>
        </is>
      </c>
      <c r="F8899">
        <f>=0.5.*</f>
        <v/>
      </c>
      <c r="G8899" t="inlineStr">
        <is>
          <t>guess-language-spirit</t>
        </is>
      </c>
      <c r="H8899" t="inlineStr">
        <is>
          <t>~=0.5.2</t>
        </is>
      </c>
    </row>
    <row r="8900">
      <c r="A8900" t="inlineStr">
        <is>
          <t>coala-bears</t>
        </is>
      </c>
      <c r="B8900" t="inlineStr">
        <is>
          <t>563c830fdb06be9995a20d826d35c625bd48e2b5</t>
        </is>
      </c>
      <c r="C8900" t="inlineStr">
        <is>
          <t>2016-06-22 12:22:38+00:00</t>
        </is>
      </c>
      <c r="D8900" t="inlineStr">
        <is>
          <t>verchange</t>
        </is>
      </c>
      <c r="E8900" t="inlineStr">
        <is>
          <t>cpplint</t>
        </is>
      </c>
      <c r="F8900">
        <f>=1.*</f>
        <v/>
      </c>
      <c r="G8900" t="inlineStr">
        <is>
          <t>cpplint</t>
        </is>
      </c>
      <c r="H8900" t="inlineStr">
        <is>
          <t>~=0.0.7</t>
        </is>
      </c>
    </row>
    <row r="8901">
      <c r="A8901" t="inlineStr">
        <is>
          <t>coala-bears</t>
        </is>
      </c>
      <c r="B8901" t="inlineStr">
        <is>
          <t>563c830fdb06be9995a20d826d35c625bd48e2b5</t>
        </is>
      </c>
      <c r="C8901" t="inlineStr">
        <is>
          <t>2016-06-22 12:22:38+00:00</t>
        </is>
      </c>
      <c r="D8901" t="inlineStr">
        <is>
          <t>verchange</t>
        </is>
      </c>
      <c r="E8901" t="inlineStr">
        <is>
          <t>requests</t>
        </is>
      </c>
      <c r="F8901">
        <f>=2.*</f>
        <v/>
      </c>
      <c r="G8901" t="inlineStr">
        <is>
          <t>requests</t>
        </is>
      </c>
      <c r="H8901" t="inlineStr">
        <is>
          <t>~=2.9.1</t>
        </is>
      </c>
    </row>
    <row r="8902">
      <c r="A8902" t="inlineStr">
        <is>
          <t>coala-bears</t>
        </is>
      </c>
      <c r="B8902" t="inlineStr">
        <is>
          <t>563c830fdb06be9995a20d826d35c625bd48e2b5</t>
        </is>
      </c>
      <c r="C8902" t="inlineStr">
        <is>
          <t>2016-06-22 12:22:38+00:00</t>
        </is>
      </c>
      <c r="D8902" t="inlineStr">
        <is>
          <t>verchange</t>
        </is>
      </c>
      <c r="E8902" t="inlineStr">
        <is>
          <t>proselint</t>
        </is>
      </c>
      <c r="F8902">
        <f>=0.3.*</f>
        <v/>
      </c>
      <c r="G8902" t="inlineStr">
        <is>
          <t>proselint</t>
        </is>
      </c>
      <c r="H8902" t="inlineStr">
        <is>
          <t>~=0.3.5</t>
        </is>
      </c>
    </row>
    <row r="8903">
      <c r="A8903" t="inlineStr">
        <is>
          <t>coala-bears</t>
        </is>
      </c>
      <c r="B8903" t="inlineStr">
        <is>
          <t>563c830fdb06be9995a20d826d35c625bd48e2b5</t>
        </is>
      </c>
      <c r="C8903" t="inlineStr">
        <is>
          <t>2016-06-22 12:22:38+00:00</t>
        </is>
      </c>
      <c r="D8903" t="inlineStr">
        <is>
          <t>verchange</t>
        </is>
      </c>
      <c r="E8903" t="inlineStr">
        <is>
          <t>munkres3</t>
        </is>
      </c>
      <c r="F8903">
        <f>=1.*</f>
        <v/>
      </c>
      <c r="G8903" t="inlineStr">
        <is>
          <t>munkres3</t>
        </is>
      </c>
      <c r="H8903" t="inlineStr">
        <is>
          <t>~=1.0.5.5</t>
        </is>
      </c>
    </row>
    <row r="8904">
      <c r="A8904" t="inlineStr">
        <is>
          <t>coala-bears</t>
        </is>
      </c>
      <c r="B8904" t="inlineStr">
        <is>
          <t>563c830fdb06be9995a20d826d35c625bd48e2b5</t>
        </is>
      </c>
      <c r="C8904" t="inlineStr">
        <is>
          <t>2016-06-22 12:22:38+00:00</t>
        </is>
      </c>
      <c r="D8904" t="inlineStr">
        <is>
          <t>verchange</t>
        </is>
      </c>
      <c r="E8904" t="inlineStr">
        <is>
          <t>nltk</t>
        </is>
      </c>
      <c r="F8904">
        <f>=3.1.*</f>
        <v/>
      </c>
      <c r="G8904" t="inlineStr">
        <is>
          <t>nltk</t>
        </is>
      </c>
      <c r="H8904" t="inlineStr">
        <is>
          <t>~=3.1.0</t>
        </is>
      </c>
    </row>
    <row r="8905">
      <c r="A8905" t="inlineStr">
        <is>
          <t>coala-bears</t>
        </is>
      </c>
      <c r="B8905" t="inlineStr">
        <is>
          <t>563c830fdb06be9995a20d826d35c625bd48e2b5</t>
        </is>
      </c>
      <c r="C8905" t="inlineStr">
        <is>
          <t>2016-06-22 12:22:38+00:00</t>
        </is>
      </c>
      <c r="D8905" t="inlineStr">
        <is>
          <t>verchange</t>
        </is>
      </c>
      <c r="E8905" t="inlineStr">
        <is>
          <t>vim-vint</t>
        </is>
      </c>
      <c r="F8905">
        <f>=0.3.*</f>
        <v/>
      </c>
      <c r="G8905" t="inlineStr">
        <is>
          <t>vim-vint</t>
        </is>
      </c>
      <c r="H8905" t="inlineStr">
        <is>
          <t>~=0.3.6</t>
        </is>
      </c>
    </row>
    <row r="8906">
      <c r="A8906" t="inlineStr">
        <is>
          <t>coala-bears</t>
        </is>
      </c>
      <c r="B8906" t="inlineStr">
        <is>
          <t>563c830fdb06be9995a20d826d35c625bd48e2b5</t>
        </is>
      </c>
      <c r="C8906" t="inlineStr">
        <is>
          <t>2016-06-22 12:22:38+00:00</t>
        </is>
      </c>
      <c r="D8906" t="inlineStr">
        <is>
          <t>verchange</t>
        </is>
      </c>
      <c r="E8906" t="inlineStr">
        <is>
          <t>yamllint</t>
        </is>
      </c>
      <c r="F8906">
        <f>=1.*</f>
        <v/>
      </c>
      <c r="G8906" t="inlineStr">
        <is>
          <t>yamllint</t>
        </is>
      </c>
      <c r="H8906" t="inlineStr">
        <is>
          <t>~=1.0.1</t>
        </is>
      </c>
    </row>
    <row r="8907">
      <c r="A8907" t="inlineStr">
        <is>
          <t>coala-bears</t>
        </is>
      </c>
      <c r="B8907" t="inlineStr">
        <is>
          <t>563c830fdb06be9995a20d826d35c625bd48e2b5</t>
        </is>
      </c>
      <c r="C8907" t="inlineStr">
        <is>
          <t>2016-06-22 12:22:38+00:00</t>
        </is>
      </c>
      <c r="D8907" t="inlineStr">
        <is>
          <t>verchange</t>
        </is>
      </c>
      <c r="E8907" t="inlineStr">
        <is>
          <t>radon</t>
        </is>
      </c>
      <c r="F8907">
        <f>=1.*</f>
        <v/>
      </c>
      <c r="G8907" t="inlineStr">
        <is>
          <t>radon</t>
        </is>
      </c>
      <c r="H8907" t="inlineStr">
        <is>
          <t>~=1.3.1</t>
        </is>
      </c>
    </row>
    <row r="8908">
      <c r="A8908" t="inlineStr">
        <is>
          <t>coala-bears</t>
        </is>
      </c>
      <c r="B8908" t="inlineStr">
        <is>
          <t>563c830fdb06be9995a20d826d35c625bd48e2b5</t>
        </is>
      </c>
      <c r="C8908" t="inlineStr">
        <is>
          <t>2016-06-22 12:22:38+00:00</t>
        </is>
      </c>
      <c r="D8908" t="inlineStr">
        <is>
          <t>verchange</t>
        </is>
      </c>
      <c r="E8908" t="inlineStr">
        <is>
          <t>cppclean</t>
        </is>
      </c>
      <c r="F8908">
        <f>=0.9.*</f>
        <v/>
      </c>
      <c r="G8908" t="inlineStr">
        <is>
          <t>cppclean</t>
        </is>
      </c>
      <c r="H8908" t="inlineStr">
        <is>
          <t>~=0.9</t>
        </is>
      </c>
    </row>
    <row r="8909">
      <c r="A8909" t="inlineStr">
        <is>
          <t>coala-bears</t>
        </is>
      </c>
      <c r="B8909" t="inlineStr">
        <is>
          <t>563c830fdb06be9995a20d826d35c625bd48e2b5</t>
        </is>
      </c>
      <c r="C8909" t="inlineStr">
        <is>
          <t>2016-06-22 12:22:38+00:00</t>
        </is>
      </c>
      <c r="D8909" t="inlineStr">
        <is>
          <t>verchange</t>
        </is>
      </c>
      <c r="E8909" t="inlineStr">
        <is>
          <t>coala</t>
        </is>
      </c>
      <c r="F8909" t="inlineStr">
        <is>
          <t>&gt;=0.7</t>
        </is>
      </c>
      <c r="G8909" t="inlineStr">
        <is>
          <t>coala</t>
        </is>
      </c>
      <c r="H8909" t="inlineStr">
        <is>
          <t>~=0.6.0</t>
        </is>
      </c>
    </row>
    <row r="8910">
      <c r="A8910" t="inlineStr">
        <is>
          <t>coala-bears</t>
        </is>
      </c>
      <c r="B8910" t="inlineStr">
        <is>
          <t>563c830fdb06be9995a20d826d35c625bd48e2b5</t>
        </is>
      </c>
      <c r="C8910" t="inlineStr">
        <is>
          <t>2016-06-22 12:22:38+00:00</t>
        </is>
      </c>
      <c r="D8910" t="inlineStr">
        <is>
          <t>verchange</t>
        </is>
      </c>
      <c r="E8910" t="inlineStr">
        <is>
          <t>language-check</t>
        </is>
      </c>
      <c r="F8910">
        <f>=0.8.*</f>
        <v/>
      </c>
      <c r="G8910" t="inlineStr">
        <is>
          <t>language-check</t>
        </is>
      </c>
      <c r="H8910" t="inlineStr">
        <is>
          <t>~=0.7.5</t>
        </is>
      </c>
    </row>
    <row r="8911">
      <c r="A8911" t="inlineStr">
        <is>
          <t>coala-bears</t>
        </is>
      </c>
      <c r="B8911" t="inlineStr">
        <is>
          <t>563c830fdb06be9995a20d826d35c625bd48e2b5</t>
        </is>
      </c>
      <c r="C8911" t="inlineStr">
        <is>
          <t>2016-06-22 12:22:38+00:00</t>
        </is>
      </c>
      <c r="D8911" t="inlineStr">
        <is>
          <t>verchange</t>
        </is>
      </c>
      <c r="E8911" t="inlineStr">
        <is>
          <t>cmakelint</t>
        </is>
      </c>
      <c r="F8911">
        <f>=1.*</f>
        <v/>
      </c>
      <c r="G8911" t="inlineStr">
        <is>
          <t>cmakelint</t>
        </is>
      </c>
      <c r="H8911" t="inlineStr">
        <is>
          <t>~=1.3.4</t>
        </is>
      </c>
    </row>
    <row r="8912">
      <c r="A8912" t="inlineStr">
        <is>
          <t>coala-bears</t>
        </is>
      </c>
      <c r="B8912" t="inlineStr">
        <is>
          <t>563c830fdb06be9995a20d826d35c625bd48e2b5</t>
        </is>
      </c>
      <c r="C8912" t="inlineStr">
        <is>
          <t>2016-06-22 12:22:38+00:00</t>
        </is>
      </c>
      <c r="D8912" t="inlineStr">
        <is>
          <t>verchange</t>
        </is>
      </c>
      <c r="E8912" t="inlineStr">
        <is>
          <t>autopep8</t>
        </is>
      </c>
      <c r="F8912">
        <f>=1.*</f>
        <v/>
      </c>
      <c r="G8912" t="inlineStr">
        <is>
          <t>autopep8</t>
        </is>
      </c>
      <c r="H8912" t="inlineStr">
        <is>
          <t>~=1.2.1</t>
        </is>
      </c>
    </row>
    <row r="8913">
      <c r="A8913" t="inlineStr">
        <is>
          <t>coala-bears</t>
        </is>
      </c>
      <c r="B8913" t="inlineStr">
        <is>
          <t>563c830fdb06be9995a20d826d35c625bd48e2b5</t>
        </is>
      </c>
      <c r="C8913" t="inlineStr">
        <is>
          <t>2016-06-22 12:22:38+00:00</t>
        </is>
      </c>
      <c r="D8913" t="inlineStr">
        <is>
          <t>verchange</t>
        </is>
      </c>
      <c r="E8913" t="inlineStr">
        <is>
          <t>html-linter</t>
        </is>
      </c>
      <c r="F8913">
        <f>=0.3.*</f>
        <v/>
      </c>
      <c r="G8913" t="inlineStr">
        <is>
          <t>html-linter</t>
        </is>
      </c>
      <c r="H8913" t="inlineStr">
        <is>
          <t>~=0.3.0</t>
        </is>
      </c>
    </row>
    <row r="8914">
      <c r="A8914" t="inlineStr">
        <is>
          <t>coala-bears</t>
        </is>
      </c>
      <c r="B8914" t="inlineStr">
        <is>
          <t>563c830fdb06be9995a20d826d35c625bd48e2b5</t>
        </is>
      </c>
      <c r="C8914" t="inlineStr">
        <is>
          <t>2016-06-22 12:22:38+00:00</t>
        </is>
      </c>
      <c r="D8914" t="inlineStr">
        <is>
          <t>verchange</t>
        </is>
      </c>
      <c r="E8914" t="inlineStr">
        <is>
          <t>restructuredtext_lint</t>
        </is>
      </c>
      <c r="F8914">
        <f>=0.14.*</f>
        <v/>
      </c>
      <c r="G8914" t="inlineStr">
        <is>
          <t>restructuredtext_lint</t>
        </is>
      </c>
      <c r="H8914" t="inlineStr">
        <is>
          <t>~=0.14.0</t>
        </is>
      </c>
    </row>
    <row r="8915">
      <c r="A8915" t="inlineStr">
        <is>
          <t>coala-bears</t>
        </is>
      </c>
      <c r="B8915" t="inlineStr">
        <is>
          <t>563c830fdb06be9995a20d826d35c625bd48e2b5</t>
        </is>
      </c>
      <c r="C8915" t="inlineStr">
        <is>
          <t>2016-06-22 12:22:38+00:00</t>
        </is>
      </c>
      <c r="D8915" t="inlineStr">
        <is>
          <t>verchange</t>
        </is>
      </c>
      <c r="E8915" t="inlineStr">
        <is>
          <t>pylint</t>
        </is>
      </c>
      <c r="F8915">
        <f>=1.*</f>
        <v/>
      </c>
      <c r="G8915" t="inlineStr">
        <is>
          <t>pylint</t>
        </is>
      </c>
      <c r="H8915" t="inlineStr">
        <is>
          <t>~=1.5.2</t>
        </is>
      </c>
    </row>
    <row r="8916">
      <c r="A8916" t="inlineStr">
        <is>
          <t>coala-bears</t>
        </is>
      </c>
      <c r="B8916" t="inlineStr">
        <is>
          <t>563c830fdb06be9995a20d826d35c625bd48e2b5</t>
        </is>
      </c>
      <c r="C8916" t="inlineStr">
        <is>
          <t>2016-06-22 12:22:38+00:00</t>
        </is>
      </c>
      <c r="D8916" t="inlineStr">
        <is>
          <t>verchange</t>
        </is>
      </c>
      <c r="E8916" t="inlineStr">
        <is>
          <t>isort</t>
        </is>
      </c>
      <c r="F8916">
        <f>=4.*</f>
        <v/>
      </c>
      <c r="G8916" t="inlineStr">
        <is>
          <t>isort</t>
        </is>
      </c>
      <c r="H8916" t="inlineStr">
        <is>
          <t>~=4.2.2</t>
        </is>
      </c>
    </row>
    <row r="8917">
      <c r="A8917" t="inlineStr">
        <is>
          <t>coala-bears</t>
        </is>
      </c>
      <c r="B8917" t="inlineStr">
        <is>
          <t>563c830fdb06be9995a20d826d35c625bd48e2b5</t>
        </is>
      </c>
      <c r="C8917" t="inlineStr">
        <is>
          <t>2016-06-22 12:22:38+00:00</t>
        </is>
      </c>
      <c r="D8917" t="inlineStr">
        <is>
          <t>verchange</t>
        </is>
      </c>
      <c r="E8917" t="inlineStr">
        <is>
          <t>pydocstyle</t>
        </is>
      </c>
      <c r="F8917">
        <f>=1.*</f>
        <v/>
      </c>
      <c r="G8917" t="inlineStr">
        <is>
          <t>pydocstyle</t>
        </is>
      </c>
      <c r="H8917" t="inlineStr">
        <is>
          <t>~=1.0.0</t>
        </is>
      </c>
    </row>
    <row r="8918">
      <c r="A8918" t="inlineStr">
        <is>
          <t>coala-bears</t>
        </is>
      </c>
      <c r="B8918" t="inlineStr">
        <is>
          <t>563c830fdb06be9995a20d826d35c625bd48e2b5</t>
        </is>
      </c>
      <c r="C8918" t="inlineStr">
        <is>
          <t>2016-06-22 12:22:38+00:00</t>
        </is>
      </c>
      <c r="D8918" t="inlineStr">
        <is>
          <t>verchange</t>
        </is>
      </c>
      <c r="E8918" t="inlineStr">
        <is>
          <t>appdirs</t>
        </is>
      </c>
      <c r="F8918">
        <f>=1.*</f>
        <v/>
      </c>
      <c r="G8918" t="inlineStr">
        <is>
          <t>appdirs</t>
        </is>
      </c>
      <c r="H8918" t="inlineStr">
        <is>
          <t>~=1.4.0</t>
        </is>
      </c>
    </row>
    <row r="8919">
      <c r="A8919" t="inlineStr">
        <is>
          <t>coala-bears</t>
        </is>
      </c>
      <c r="B8919" t="inlineStr">
        <is>
          <t>563c830fdb06be9995a20d826d35c625bd48e2b5</t>
        </is>
      </c>
      <c r="C8919" t="inlineStr">
        <is>
          <t>2016-06-22 12:22:38+00:00</t>
        </is>
      </c>
      <c r="D8919" t="inlineStr">
        <is>
          <t>verchange</t>
        </is>
      </c>
      <c r="E8919" t="inlineStr">
        <is>
          <t>autoflake</t>
        </is>
      </c>
      <c r="F8919">
        <f>=0.6.*</f>
        <v/>
      </c>
      <c r="G8919" t="inlineStr">
        <is>
          <t>autoflake</t>
        </is>
      </c>
      <c r="H8919" t="inlineStr">
        <is>
          <t>~=0.6.6</t>
        </is>
      </c>
    </row>
    <row r="8920">
      <c r="A8920" t="inlineStr">
        <is>
          <t>coala-bears</t>
        </is>
      </c>
      <c r="B8920" t="inlineStr">
        <is>
          <t>563c830fdb06be9995a20d826d35c625bd48e2b5</t>
        </is>
      </c>
      <c r="C8920" t="inlineStr">
        <is>
          <t>2016-06-22 12:22:38+00:00</t>
        </is>
      </c>
      <c r="D8920" t="inlineStr">
        <is>
          <t>add</t>
        </is>
      </c>
      <c r="E8920" t="inlineStr">
        <is>
          <t>pyyaml</t>
        </is>
      </c>
      <c r="F8920">
        <f>=3.*</f>
        <v/>
      </c>
      <c r="G8920" t="inlineStr"/>
      <c r="H8920" t="inlineStr"/>
    </row>
    <row r="8921">
      <c r="A8921" t="inlineStr">
        <is>
          <t>coala-bears</t>
        </is>
      </c>
      <c r="B8921" t="inlineStr">
        <is>
          <t>563c830fdb06be9995a20d826d35c625bd48e2b5</t>
        </is>
      </c>
      <c r="C8921" t="inlineStr">
        <is>
          <t>2016-06-22 12:22:38+00:00</t>
        </is>
      </c>
      <c r="D8921" t="inlineStr">
        <is>
          <t>add</t>
        </is>
      </c>
      <c r="E8921" t="inlineStr">
        <is>
          <t>coala_decorators</t>
        </is>
      </c>
      <c r="F8921" t="inlineStr">
        <is>
          <t>&gt;=0.2.1;==0.2.*</t>
        </is>
      </c>
      <c r="G8921" t="inlineStr"/>
      <c r="H8921" t="inlineStr"/>
    </row>
    <row r="8922">
      <c r="A8922" t="inlineStr">
        <is>
          <t>coala-bears</t>
        </is>
      </c>
      <c r="B8922" t="inlineStr">
        <is>
          <t>563c830fdb06be9995a20d826d35c625bd48e2b5</t>
        </is>
      </c>
      <c r="C8922" t="inlineStr">
        <is>
          <t>2016-06-22 12:22:38+00:00</t>
        </is>
      </c>
      <c r="D8922" t="inlineStr">
        <is>
          <t>rem</t>
        </is>
      </c>
      <c r="E8922" t="inlineStr"/>
      <c r="F8922" t="inlineStr"/>
      <c r="G8922" t="inlineStr">
        <is>
          <t>requests_mock</t>
        </is>
      </c>
      <c r="H8922" t="inlineStr">
        <is>
          <t>~=0.7.0</t>
        </is>
      </c>
    </row>
    <row r="8923">
      <c r="A8923" t="inlineStr">
        <is>
          <t>coala-bears</t>
        </is>
      </c>
      <c r="B8923" t="inlineStr">
        <is>
          <t>7ac06def066a32fb6f5270f29a1d4d65aac2c530</t>
        </is>
      </c>
      <c r="C8923" t="inlineStr">
        <is>
          <t>2016-08-22 11:43:07+00:00</t>
        </is>
      </c>
      <c r="D8923" t="inlineStr">
        <is>
          <t>verchange</t>
        </is>
      </c>
      <c r="E8923" t="inlineStr">
        <is>
          <t>coala</t>
        </is>
      </c>
      <c r="F8923" t="inlineStr">
        <is>
          <t>&gt;=0.8.0</t>
        </is>
      </c>
      <c r="G8923" t="inlineStr">
        <is>
          <t>coala</t>
        </is>
      </c>
      <c r="H8923" t="inlineStr">
        <is>
          <t>&gt;=0.7</t>
        </is>
      </c>
    </row>
    <row r="8924">
      <c r="A8924" t="inlineStr">
        <is>
          <t>coala-bears</t>
        </is>
      </c>
      <c r="B8924" t="inlineStr">
        <is>
          <t>7ac06def066a32fb6f5270f29a1d4d65aac2c530</t>
        </is>
      </c>
      <c r="C8924" t="inlineStr">
        <is>
          <t>2016-08-22 11:43:07+00:00</t>
        </is>
      </c>
      <c r="D8924" t="inlineStr">
        <is>
          <t>add</t>
        </is>
      </c>
      <c r="E8924" t="inlineStr">
        <is>
          <t>yapf</t>
        </is>
      </c>
      <c r="F8924">
        <f>=0.10.*</f>
        <v/>
      </c>
      <c r="G8924" t="inlineStr"/>
      <c r="H8924" t="inlineStr"/>
    </row>
    <row r="8925">
      <c r="A8925" t="inlineStr">
        <is>
          <t>coala-bears</t>
        </is>
      </c>
      <c r="B8925" t="inlineStr">
        <is>
          <t>7ac06def066a32fb6f5270f29a1d4d65aac2c530</t>
        </is>
      </c>
      <c r="C8925" t="inlineStr">
        <is>
          <t>2016-08-22 11:43:07+00:00</t>
        </is>
      </c>
      <c r="D8925" t="inlineStr">
        <is>
          <t>add</t>
        </is>
      </c>
      <c r="E8925" t="inlineStr">
        <is>
          <t>vulture</t>
        </is>
      </c>
      <c r="F8925">
        <f>=0.10.*</f>
        <v/>
      </c>
      <c r="G8925" t="inlineStr"/>
      <c r="H8925" t="inlineStr"/>
    </row>
    <row r="8926">
      <c r="A8926" t="inlineStr">
        <is>
          <t>coala-bears</t>
        </is>
      </c>
      <c r="B8926" t="inlineStr">
        <is>
          <t>7ac06def066a32fb6f5270f29a1d4d65aac2c530</t>
        </is>
      </c>
      <c r="C8926" t="inlineStr">
        <is>
          <t>2016-08-22 11:43:07+00:00</t>
        </is>
      </c>
      <c r="D8926" t="inlineStr">
        <is>
          <t>rem</t>
        </is>
      </c>
      <c r="E8926" t="inlineStr"/>
      <c r="F8926" t="inlineStr"/>
      <c r="G8926" t="inlineStr">
        <is>
          <t>coala_decorators</t>
        </is>
      </c>
      <c r="H8926" t="inlineStr">
        <is>
          <t>&gt;=0.2.1;==0.2.*</t>
        </is>
      </c>
    </row>
    <row r="8927">
      <c r="A8927" t="inlineStr">
        <is>
          <t>coala-bears</t>
        </is>
      </c>
      <c r="B8927" t="inlineStr">
        <is>
          <t>cab58061e30a590f158eb1783b260dec5a7c19d7</t>
        </is>
      </c>
      <c r="C8927" t="inlineStr">
        <is>
          <t>2016-09-02 06:40:45+00:00</t>
        </is>
      </c>
      <c r="D8927" t="inlineStr">
        <is>
          <t>add</t>
        </is>
      </c>
      <c r="E8927" t="inlineStr">
        <is>
          <t>pyflakes</t>
        </is>
      </c>
      <c r="F8927">
        <f>=1.2.*</f>
        <v/>
      </c>
      <c r="G8927" t="inlineStr"/>
      <c r="H8927" t="inlineStr"/>
    </row>
    <row r="8928">
      <c r="A8928" t="inlineStr">
        <is>
          <t>coala-bears</t>
        </is>
      </c>
      <c r="B8928" t="inlineStr">
        <is>
          <t>f25f760cef685c2bcc30175b94af4089f6d5ad62</t>
        </is>
      </c>
      <c r="C8928" t="inlineStr">
        <is>
          <t>2016-09-04 16:28:55+00:00</t>
        </is>
      </c>
      <c r="D8928" t="inlineStr">
        <is>
          <t>verchange</t>
        </is>
      </c>
      <c r="E8928" t="inlineStr">
        <is>
          <t>coala</t>
        </is>
      </c>
      <c r="F8928" t="inlineStr">
        <is>
          <t>&gt;=0.8.1</t>
        </is>
      </c>
      <c r="G8928" t="inlineStr">
        <is>
          <t>coala</t>
        </is>
      </c>
      <c r="H8928" t="inlineStr">
        <is>
          <t>&gt;=0.8.0</t>
        </is>
      </c>
    </row>
    <row r="8929">
      <c r="A8929" t="inlineStr">
        <is>
          <t>coala-bears</t>
        </is>
      </c>
      <c r="B8929" t="inlineStr">
        <is>
          <t>3231ff8ad7798c35a6ac78fa2b049f24862ccb35</t>
        </is>
      </c>
      <c r="C8929" t="inlineStr">
        <is>
          <t>2016-11-23 12:08:23+00:00</t>
        </is>
      </c>
      <c r="D8929" t="inlineStr">
        <is>
          <t>verchange</t>
        </is>
      </c>
      <c r="E8929" t="inlineStr">
        <is>
          <t>eradicate</t>
        </is>
      </c>
      <c r="F8929" t="inlineStr">
        <is>
          <t>~=0.1</t>
        </is>
      </c>
      <c r="G8929" t="inlineStr">
        <is>
          <t>eradicate</t>
        </is>
      </c>
      <c r="H8929">
        <f>=0.1.*</f>
        <v/>
      </c>
    </row>
    <row r="8930">
      <c r="A8930" t="inlineStr">
        <is>
          <t>coala-bears</t>
        </is>
      </c>
      <c r="B8930" t="inlineStr">
        <is>
          <t>3231ff8ad7798c35a6ac78fa2b049f24862ccb35</t>
        </is>
      </c>
      <c r="C8930" t="inlineStr">
        <is>
          <t>2016-11-23 12:08:23+00:00</t>
        </is>
      </c>
      <c r="D8930" t="inlineStr">
        <is>
          <t>verchange</t>
        </is>
      </c>
      <c r="E8930" t="inlineStr">
        <is>
          <t>guess-language-spirit</t>
        </is>
      </c>
      <c r="F8930" t="inlineStr">
        <is>
          <t>~=0.5</t>
        </is>
      </c>
      <c r="G8930" t="inlineStr">
        <is>
          <t>guess-language-spirit</t>
        </is>
      </c>
      <c r="H8930">
        <f>=0.5.*</f>
        <v/>
      </c>
    </row>
    <row r="8931">
      <c r="A8931" t="inlineStr">
        <is>
          <t>coala-bears</t>
        </is>
      </c>
      <c r="B8931" t="inlineStr">
        <is>
          <t>3231ff8ad7798c35a6ac78fa2b049f24862ccb35</t>
        </is>
      </c>
      <c r="C8931" t="inlineStr">
        <is>
          <t>2016-11-23 12:08:23+00:00</t>
        </is>
      </c>
      <c r="D8931" t="inlineStr">
        <is>
          <t>verchange</t>
        </is>
      </c>
      <c r="E8931" t="inlineStr">
        <is>
          <t>cpplint</t>
        </is>
      </c>
      <c r="F8931" t="inlineStr">
        <is>
          <t>~=1.3</t>
        </is>
      </c>
      <c r="G8931" t="inlineStr">
        <is>
          <t>cpplint</t>
        </is>
      </c>
      <c r="H8931">
        <f>=1.*</f>
        <v/>
      </c>
    </row>
    <row r="8932">
      <c r="A8932" t="inlineStr">
        <is>
          <t>coala-bears</t>
        </is>
      </c>
      <c r="B8932" t="inlineStr">
        <is>
          <t>3231ff8ad7798c35a6ac78fa2b049f24862ccb35</t>
        </is>
      </c>
      <c r="C8932" t="inlineStr">
        <is>
          <t>2016-11-23 12:08:23+00:00</t>
        </is>
      </c>
      <c r="D8932" t="inlineStr">
        <is>
          <t>verchange</t>
        </is>
      </c>
      <c r="E8932" t="inlineStr">
        <is>
          <t>requests</t>
        </is>
      </c>
      <c r="F8932" t="inlineStr">
        <is>
          <t>~=2.12</t>
        </is>
      </c>
      <c r="G8932" t="inlineStr">
        <is>
          <t>requests</t>
        </is>
      </c>
      <c r="H8932">
        <f>=2.*</f>
        <v/>
      </c>
    </row>
    <row r="8933">
      <c r="A8933" t="inlineStr">
        <is>
          <t>coala-bears</t>
        </is>
      </c>
      <c r="B8933" t="inlineStr">
        <is>
          <t>3231ff8ad7798c35a6ac78fa2b049f24862ccb35</t>
        </is>
      </c>
      <c r="C8933" t="inlineStr">
        <is>
          <t>2016-11-23 12:08:23+00:00</t>
        </is>
      </c>
      <c r="D8933" t="inlineStr">
        <is>
          <t>verchange</t>
        </is>
      </c>
      <c r="E8933" t="inlineStr">
        <is>
          <t>proselint</t>
        </is>
      </c>
      <c r="F8933" t="inlineStr">
        <is>
          <t>~=0.7</t>
        </is>
      </c>
      <c r="G8933" t="inlineStr">
        <is>
          <t>proselint</t>
        </is>
      </c>
      <c r="H8933">
        <f>=0.3.*</f>
        <v/>
      </c>
    </row>
    <row r="8934">
      <c r="A8934" t="inlineStr">
        <is>
          <t>coala-bears</t>
        </is>
      </c>
      <c r="B8934" t="inlineStr">
        <is>
          <t>3231ff8ad7798c35a6ac78fa2b049f24862ccb35</t>
        </is>
      </c>
      <c r="C8934" t="inlineStr">
        <is>
          <t>2016-11-23 12:08:23+00:00</t>
        </is>
      </c>
      <c r="D8934" t="inlineStr">
        <is>
          <t>verchange</t>
        </is>
      </c>
      <c r="E8934" t="inlineStr">
        <is>
          <t>munkres3</t>
        </is>
      </c>
      <c r="F8934" t="inlineStr">
        <is>
          <t>~=1.0</t>
        </is>
      </c>
      <c r="G8934" t="inlineStr">
        <is>
          <t>munkres3</t>
        </is>
      </c>
      <c r="H8934">
        <f>=1.*</f>
        <v/>
      </c>
    </row>
    <row r="8935">
      <c r="A8935" t="inlineStr">
        <is>
          <t>coala-bears</t>
        </is>
      </c>
      <c r="B8935" t="inlineStr">
        <is>
          <t>3231ff8ad7798c35a6ac78fa2b049f24862ccb35</t>
        </is>
      </c>
      <c r="C8935" t="inlineStr">
        <is>
          <t>2016-11-23 12:08:23+00:00</t>
        </is>
      </c>
      <c r="D8935" t="inlineStr">
        <is>
          <t>verchange</t>
        </is>
      </c>
      <c r="E8935" t="inlineStr">
        <is>
          <t>nltk</t>
        </is>
      </c>
      <c r="F8935" t="inlineStr">
        <is>
          <t>~=3.2</t>
        </is>
      </c>
      <c r="G8935" t="inlineStr">
        <is>
          <t>nltk</t>
        </is>
      </c>
      <c r="H8935">
        <f>=3.1.*</f>
        <v/>
      </c>
    </row>
    <row r="8936">
      <c r="A8936" t="inlineStr">
        <is>
          <t>coala-bears</t>
        </is>
      </c>
      <c r="B8936" t="inlineStr">
        <is>
          <t>3231ff8ad7798c35a6ac78fa2b049f24862ccb35</t>
        </is>
      </c>
      <c r="C8936" t="inlineStr">
        <is>
          <t>2016-11-23 12:08:23+00:00</t>
        </is>
      </c>
      <c r="D8936" t="inlineStr">
        <is>
          <t>verchange</t>
        </is>
      </c>
      <c r="E8936" t="inlineStr">
        <is>
          <t>yapf</t>
        </is>
      </c>
      <c r="F8936" t="inlineStr">
        <is>
          <t>~=0.14</t>
        </is>
      </c>
      <c r="G8936" t="inlineStr">
        <is>
          <t>yapf</t>
        </is>
      </c>
      <c r="H8936">
        <f>=0.10.*</f>
        <v/>
      </c>
    </row>
    <row r="8937">
      <c r="A8937" t="inlineStr">
        <is>
          <t>coala-bears</t>
        </is>
      </c>
      <c r="B8937" t="inlineStr">
        <is>
          <t>3231ff8ad7798c35a6ac78fa2b049f24862ccb35</t>
        </is>
      </c>
      <c r="C8937" t="inlineStr">
        <is>
          <t>2016-11-23 12:08:23+00:00</t>
        </is>
      </c>
      <c r="D8937" t="inlineStr">
        <is>
          <t>verchange</t>
        </is>
      </c>
      <c r="E8937" t="inlineStr">
        <is>
          <t>vim-vint</t>
        </is>
      </c>
      <c r="F8937" t="inlineStr">
        <is>
          <t>~=0.3</t>
        </is>
      </c>
      <c r="G8937" t="inlineStr">
        <is>
          <t>vim-vint</t>
        </is>
      </c>
      <c r="H8937">
        <f>=0.3.*</f>
        <v/>
      </c>
    </row>
    <row r="8938">
      <c r="A8938" t="inlineStr">
        <is>
          <t>coala-bears</t>
        </is>
      </c>
      <c r="B8938" t="inlineStr">
        <is>
          <t>3231ff8ad7798c35a6ac78fa2b049f24862ccb35</t>
        </is>
      </c>
      <c r="C8938" t="inlineStr">
        <is>
          <t>2016-11-23 12:08:23+00:00</t>
        </is>
      </c>
      <c r="D8938" t="inlineStr">
        <is>
          <t>verchange</t>
        </is>
      </c>
      <c r="E8938" t="inlineStr">
        <is>
          <t>yamllint</t>
        </is>
      </c>
      <c r="F8938" t="inlineStr">
        <is>
          <t>~=1.5</t>
        </is>
      </c>
      <c r="G8938" t="inlineStr">
        <is>
          <t>yamllint</t>
        </is>
      </c>
      <c r="H8938">
        <f>=1.*</f>
        <v/>
      </c>
    </row>
    <row r="8939">
      <c r="A8939" t="inlineStr">
        <is>
          <t>coala-bears</t>
        </is>
      </c>
      <c r="B8939" t="inlineStr">
        <is>
          <t>3231ff8ad7798c35a6ac78fa2b049f24862ccb35</t>
        </is>
      </c>
      <c r="C8939" t="inlineStr">
        <is>
          <t>2016-11-23 12:08:23+00:00</t>
        </is>
      </c>
      <c r="D8939" t="inlineStr">
        <is>
          <t>verchange</t>
        </is>
      </c>
      <c r="E8939" t="inlineStr">
        <is>
          <t>radon</t>
        </is>
      </c>
      <c r="F8939" t="inlineStr">
        <is>
          <t>~=1.4</t>
        </is>
      </c>
      <c r="G8939" t="inlineStr">
        <is>
          <t>radon</t>
        </is>
      </c>
      <c r="H8939">
        <f>=1.*</f>
        <v/>
      </c>
    </row>
    <row r="8940">
      <c r="A8940" t="inlineStr">
        <is>
          <t>coala-bears</t>
        </is>
      </c>
      <c r="B8940" t="inlineStr">
        <is>
          <t>3231ff8ad7798c35a6ac78fa2b049f24862ccb35</t>
        </is>
      </c>
      <c r="C8940" t="inlineStr">
        <is>
          <t>2016-11-23 12:08:23+00:00</t>
        </is>
      </c>
      <c r="D8940" t="inlineStr">
        <is>
          <t>verchange</t>
        </is>
      </c>
      <c r="E8940" t="inlineStr">
        <is>
          <t>pyyaml</t>
        </is>
      </c>
      <c r="F8940" t="inlineStr">
        <is>
          <t>~=3.12</t>
        </is>
      </c>
      <c r="G8940" t="inlineStr">
        <is>
          <t>pyyaml</t>
        </is>
      </c>
      <c r="H8940">
        <f>=3.*</f>
        <v/>
      </c>
    </row>
    <row r="8941">
      <c r="A8941" t="inlineStr">
        <is>
          <t>coala-bears</t>
        </is>
      </c>
      <c r="B8941" t="inlineStr">
        <is>
          <t>3231ff8ad7798c35a6ac78fa2b049f24862ccb35</t>
        </is>
      </c>
      <c r="C8941" t="inlineStr">
        <is>
          <t>2016-11-23 12:08:23+00:00</t>
        </is>
      </c>
      <c r="D8941" t="inlineStr">
        <is>
          <t>verchange</t>
        </is>
      </c>
      <c r="E8941" t="inlineStr">
        <is>
          <t>cppclean</t>
        </is>
      </c>
      <c r="F8941" t="inlineStr">
        <is>
          <t>~=0.12</t>
        </is>
      </c>
      <c r="G8941" t="inlineStr">
        <is>
          <t>cppclean</t>
        </is>
      </c>
      <c r="H8941">
        <f>=0.9.*</f>
        <v/>
      </c>
    </row>
    <row r="8942">
      <c r="A8942" t="inlineStr">
        <is>
          <t>coala-bears</t>
        </is>
      </c>
      <c r="B8942" t="inlineStr">
        <is>
          <t>3231ff8ad7798c35a6ac78fa2b049f24862ccb35</t>
        </is>
      </c>
      <c r="C8942" t="inlineStr">
        <is>
          <t>2016-11-23 12:08:23+00:00</t>
        </is>
      </c>
      <c r="D8942" t="inlineStr">
        <is>
          <t>verchange</t>
        </is>
      </c>
      <c r="E8942" t="inlineStr">
        <is>
          <t>coala</t>
        </is>
      </c>
      <c r="F8942" t="inlineStr">
        <is>
          <t>~=0.9</t>
        </is>
      </c>
      <c r="G8942" t="inlineStr">
        <is>
          <t>coala</t>
        </is>
      </c>
      <c r="H8942" t="inlineStr">
        <is>
          <t>&gt;=0.8.1</t>
        </is>
      </c>
    </row>
    <row r="8943">
      <c r="A8943" t="inlineStr">
        <is>
          <t>coala-bears</t>
        </is>
      </c>
      <c r="B8943" t="inlineStr">
        <is>
          <t>3231ff8ad7798c35a6ac78fa2b049f24862ccb35</t>
        </is>
      </c>
      <c r="C8943" t="inlineStr">
        <is>
          <t>2016-11-23 12:08:23+00:00</t>
        </is>
      </c>
      <c r="D8943" t="inlineStr">
        <is>
          <t>verchange</t>
        </is>
      </c>
      <c r="E8943" t="inlineStr">
        <is>
          <t>cmakelint</t>
        </is>
      </c>
      <c r="F8943" t="inlineStr">
        <is>
          <t>~=1.3</t>
        </is>
      </c>
      <c r="G8943" t="inlineStr">
        <is>
          <t>cmakelint</t>
        </is>
      </c>
      <c r="H8943">
        <f>=1.*</f>
        <v/>
      </c>
    </row>
    <row r="8944">
      <c r="A8944" t="inlineStr">
        <is>
          <t>coala-bears</t>
        </is>
      </c>
      <c r="B8944" t="inlineStr">
        <is>
          <t>3231ff8ad7798c35a6ac78fa2b049f24862ccb35</t>
        </is>
      </c>
      <c r="C8944" t="inlineStr">
        <is>
          <t>2016-11-23 12:08:23+00:00</t>
        </is>
      </c>
      <c r="D8944" t="inlineStr">
        <is>
          <t>verchange</t>
        </is>
      </c>
      <c r="E8944" t="inlineStr">
        <is>
          <t>autopep8</t>
        </is>
      </c>
      <c r="F8944" t="inlineStr">
        <is>
          <t>~=1.2</t>
        </is>
      </c>
      <c r="G8944" t="inlineStr">
        <is>
          <t>autopep8</t>
        </is>
      </c>
      <c r="H8944">
        <f>=1.*</f>
        <v/>
      </c>
    </row>
    <row r="8945">
      <c r="A8945" t="inlineStr">
        <is>
          <t>coala-bears</t>
        </is>
      </c>
      <c r="B8945" t="inlineStr">
        <is>
          <t>3231ff8ad7798c35a6ac78fa2b049f24862ccb35</t>
        </is>
      </c>
      <c r="C8945" t="inlineStr">
        <is>
          <t>2016-11-23 12:08:23+00:00</t>
        </is>
      </c>
      <c r="D8945" t="inlineStr">
        <is>
          <t>verchange</t>
        </is>
      </c>
      <c r="E8945" t="inlineStr">
        <is>
          <t>html-linter</t>
        </is>
      </c>
      <c r="F8945" t="inlineStr">
        <is>
          <t>~=0.3</t>
        </is>
      </c>
      <c r="G8945" t="inlineStr">
        <is>
          <t>html-linter</t>
        </is>
      </c>
      <c r="H8945">
        <f>=0.3.*</f>
        <v/>
      </c>
    </row>
    <row r="8946">
      <c r="A8946" t="inlineStr">
        <is>
          <t>coala-bears</t>
        </is>
      </c>
      <c r="B8946" t="inlineStr">
        <is>
          <t>3231ff8ad7798c35a6ac78fa2b049f24862ccb35</t>
        </is>
      </c>
      <c r="C8946" t="inlineStr">
        <is>
          <t>2016-11-23 12:08:23+00:00</t>
        </is>
      </c>
      <c r="D8946" t="inlineStr">
        <is>
          <t>verchange</t>
        </is>
      </c>
      <c r="E8946" t="inlineStr">
        <is>
          <t>vulture</t>
        </is>
      </c>
      <c r="F8946" t="inlineStr">
        <is>
          <t>~=0.10</t>
        </is>
      </c>
      <c r="G8946" t="inlineStr">
        <is>
          <t>vulture</t>
        </is>
      </c>
      <c r="H8946">
        <f>=0.10.*</f>
        <v/>
      </c>
    </row>
    <row r="8947">
      <c r="A8947" t="inlineStr">
        <is>
          <t>coala-bears</t>
        </is>
      </c>
      <c r="B8947" t="inlineStr">
        <is>
          <t>3231ff8ad7798c35a6ac78fa2b049f24862ccb35</t>
        </is>
      </c>
      <c r="C8947" t="inlineStr">
        <is>
          <t>2016-11-23 12:08:23+00:00</t>
        </is>
      </c>
      <c r="D8947" t="inlineStr">
        <is>
          <t>verchange</t>
        </is>
      </c>
      <c r="E8947" t="inlineStr">
        <is>
          <t>restructuredtext_lint</t>
        </is>
      </c>
      <c r="F8947" t="inlineStr">
        <is>
          <t>~=0.17</t>
        </is>
      </c>
      <c r="G8947" t="inlineStr">
        <is>
          <t>restructuredtext_lint</t>
        </is>
      </c>
      <c r="H8947">
        <f>=0.14.*</f>
        <v/>
      </c>
    </row>
    <row r="8948">
      <c r="A8948" t="inlineStr">
        <is>
          <t>coala-bears</t>
        </is>
      </c>
      <c r="B8948" t="inlineStr">
        <is>
          <t>3231ff8ad7798c35a6ac78fa2b049f24862ccb35</t>
        </is>
      </c>
      <c r="C8948" t="inlineStr">
        <is>
          <t>2016-11-23 12:08:23+00:00</t>
        </is>
      </c>
      <c r="D8948" t="inlineStr">
        <is>
          <t>verchange</t>
        </is>
      </c>
      <c r="E8948" t="inlineStr">
        <is>
          <t>pylint</t>
        </is>
      </c>
      <c r="F8948" t="inlineStr">
        <is>
          <t>~=1.6</t>
        </is>
      </c>
      <c r="G8948" t="inlineStr">
        <is>
          <t>pylint</t>
        </is>
      </c>
      <c r="H8948">
        <f>=1.*</f>
        <v/>
      </c>
    </row>
    <row r="8949">
      <c r="A8949" t="inlineStr">
        <is>
          <t>coala-bears</t>
        </is>
      </c>
      <c r="B8949" t="inlineStr">
        <is>
          <t>3231ff8ad7798c35a6ac78fa2b049f24862ccb35</t>
        </is>
      </c>
      <c r="C8949" t="inlineStr">
        <is>
          <t>2016-11-23 12:08:23+00:00</t>
        </is>
      </c>
      <c r="D8949" t="inlineStr">
        <is>
          <t>verchange</t>
        </is>
      </c>
      <c r="E8949" t="inlineStr">
        <is>
          <t>isort</t>
        </is>
      </c>
      <c r="F8949" t="inlineStr">
        <is>
          <t>~=4.2</t>
        </is>
      </c>
      <c r="G8949" t="inlineStr">
        <is>
          <t>isort</t>
        </is>
      </c>
      <c r="H8949">
        <f>=4.*</f>
        <v/>
      </c>
    </row>
    <row r="8950">
      <c r="A8950" t="inlineStr">
        <is>
          <t>coala-bears</t>
        </is>
      </c>
      <c r="B8950" t="inlineStr">
        <is>
          <t>3231ff8ad7798c35a6ac78fa2b049f24862ccb35</t>
        </is>
      </c>
      <c r="C8950" t="inlineStr">
        <is>
          <t>2016-11-23 12:08:23+00:00</t>
        </is>
      </c>
      <c r="D8950" t="inlineStr">
        <is>
          <t>verchange</t>
        </is>
      </c>
      <c r="E8950" t="inlineStr">
        <is>
          <t>pydocstyle</t>
        </is>
      </c>
      <c r="F8950" t="inlineStr">
        <is>
          <t>~=1.1</t>
        </is>
      </c>
      <c r="G8950" t="inlineStr">
        <is>
          <t>pydocstyle</t>
        </is>
      </c>
      <c r="H8950">
        <f>=1.*</f>
        <v/>
      </c>
    </row>
    <row r="8951">
      <c r="A8951" t="inlineStr">
        <is>
          <t>coala-bears</t>
        </is>
      </c>
      <c r="B8951" t="inlineStr">
        <is>
          <t>3231ff8ad7798c35a6ac78fa2b049f24862ccb35</t>
        </is>
      </c>
      <c r="C8951" t="inlineStr">
        <is>
          <t>2016-11-23 12:08:23+00:00</t>
        </is>
      </c>
      <c r="D8951" t="inlineStr">
        <is>
          <t>verchange</t>
        </is>
      </c>
      <c r="E8951" t="inlineStr">
        <is>
          <t>autoflake</t>
        </is>
      </c>
      <c r="F8951" t="inlineStr">
        <is>
          <t>~=0.6</t>
        </is>
      </c>
      <c r="G8951" t="inlineStr">
        <is>
          <t>autoflake</t>
        </is>
      </c>
      <c r="H8951">
        <f>=0.6.*</f>
        <v/>
      </c>
    </row>
    <row r="8952">
      <c r="A8952" t="inlineStr">
        <is>
          <t>coala-bears</t>
        </is>
      </c>
      <c r="B8952" t="inlineStr">
        <is>
          <t>3231ff8ad7798c35a6ac78fa2b049f24862ccb35</t>
        </is>
      </c>
      <c r="C8952" t="inlineStr">
        <is>
          <t>2016-11-23 12:08:23+00:00</t>
        </is>
      </c>
      <c r="D8952" t="inlineStr">
        <is>
          <t>add</t>
        </is>
      </c>
      <c r="E8952" t="inlineStr">
        <is>
          <t>bandit</t>
        </is>
      </c>
      <c r="F8952" t="inlineStr">
        <is>
          <t>~=1.2</t>
        </is>
      </c>
      <c r="G8952" t="inlineStr"/>
      <c r="H8952" t="inlineStr"/>
    </row>
    <row r="8953">
      <c r="A8953" t="inlineStr">
        <is>
          <t>coala-bears</t>
        </is>
      </c>
      <c r="B8953" t="inlineStr">
        <is>
          <t>3231ff8ad7798c35a6ac78fa2b049f24862ccb35</t>
        </is>
      </c>
      <c r="C8953" t="inlineStr">
        <is>
          <t>2016-11-23 12:08:23+00:00</t>
        </is>
      </c>
      <c r="D8953" t="inlineStr">
        <is>
          <t>add</t>
        </is>
      </c>
      <c r="E8953" t="inlineStr">
        <is>
          <t>nbformat</t>
        </is>
      </c>
      <c r="F8953" t="inlineStr">
        <is>
          <t>&gt;=4.1</t>
        </is>
      </c>
      <c r="G8953" t="inlineStr"/>
      <c r="H8953" t="inlineStr"/>
    </row>
    <row r="8954">
      <c r="A8954" t="inlineStr">
        <is>
          <t>coala-bears</t>
        </is>
      </c>
      <c r="B8954" t="inlineStr">
        <is>
          <t>3231ff8ad7798c35a6ac78fa2b049f24862ccb35</t>
        </is>
      </c>
      <c r="C8954" t="inlineStr">
        <is>
          <t>2016-11-23 12:08:23+00:00</t>
        </is>
      </c>
      <c r="D8954" t="inlineStr">
        <is>
          <t>add</t>
        </is>
      </c>
      <c r="E8954" t="inlineStr">
        <is>
          <t>scspell3k</t>
        </is>
      </c>
      <c r="F8954" t="inlineStr">
        <is>
          <t>~=2.0</t>
        </is>
      </c>
      <c r="G8954" t="inlineStr"/>
      <c r="H8954" t="inlineStr"/>
    </row>
    <row r="8955">
      <c r="A8955" t="inlineStr">
        <is>
          <t>coala-bears</t>
        </is>
      </c>
      <c r="B8955" t="inlineStr">
        <is>
          <t>3231ff8ad7798c35a6ac78fa2b049f24862ccb35</t>
        </is>
      </c>
      <c r="C8955" t="inlineStr">
        <is>
          <t>2016-11-23 12:08:23+00:00</t>
        </is>
      </c>
      <c r="D8955" t="inlineStr">
        <is>
          <t>add</t>
        </is>
      </c>
      <c r="E8955" t="inlineStr">
        <is>
          <t>mypy-lang</t>
        </is>
      </c>
      <c r="F8955" t="inlineStr">
        <is>
          <t>~=0.4</t>
        </is>
      </c>
      <c r="G8955" t="inlineStr"/>
      <c r="H8955" t="inlineStr"/>
    </row>
    <row r="8956">
      <c r="A8956" t="inlineStr">
        <is>
          <t>coala-bears</t>
        </is>
      </c>
      <c r="B8956" t="inlineStr">
        <is>
          <t>3231ff8ad7798c35a6ac78fa2b049f24862ccb35</t>
        </is>
      </c>
      <c r="C8956" t="inlineStr">
        <is>
          <t>2016-11-23 12:08:23+00:00</t>
        </is>
      </c>
      <c r="D8956" t="inlineStr">
        <is>
          <t>add</t>
        </is>
      </c>
      <c r="E8956" t="inlineStr">
        <is>
          <t>rstcheck</t>
        </is>
      </c>
      <c r="F8956" t="inlineStr">
        <is>
          <t>~=2.2</t>
        </is>
      </c>
      <c r="G8956" t="inlineStr"/>
      <c r="H8956" t="inlineStr"/>
    </row>
    <row r="8957">
      <c r="A8957" t="inlineStr">
        <is>
          <t>coala-bears</t>
        </is>
      </c>
      <c r="B8957" t="inlineStr">
        <is>
          <t>3231ff8ad7798c35a6ac78fa2b049f24862ccb35</t>
        </is>
      </c>
      <c r="C8957" t="inlineStr">
        <is>
          <t>2016-11-23 12:08:23+00:00</t>
        </is>
      </c>
      <c r="D8957" t="inlineStr">
        <is>
          <t>add</t>
        </is>
      </c>
      <c r="E8957" t="inlineStr">
        <is>
          <t>safety</t>
        </is>
      </c>
      <c r="F8957" t="inlineStr">
        <is>
          <t>~=0.5</t>
        </is>
      </c>
      <c r="G8957" t="inlineStr"/>
      <c r="H8957" t="inlineStr"/>
    </row>
    <row r="8958">
      <c r="A8958" t="inlineStr">
        <is>
          <t>coala-bears</t>
        </is>
      </c>
      <c r="B8958" t="inlineStr">
        <is>
          <t>3231ff8ad7798c35a6ac78fa2b049f24862ccb35</t>
        </is>
      </c>
      <c r="C8958" t="inlineStr">
        <is>
          <t>2016-11-23 12:08:23+00:00</t>
        </is>
      </c>
      <c r="D8958" t="inlineStr">
        <is>
          <t>rem</t>
        </is>
      </c>
      <c r="E8958" t="inlineStr"/>
      <c r="F8958" t="inlineStr"/>
      <c r="G8958" t="inlineStr">
        <is>
          <t>setuptools</t>
        </is>
      </c>
      <c r="H8958" t="inlineStr">
        <is>
          <t>&gt;=19.2</t>
        </is>
      </c>
    </row>
    <row r="8959">
      <c r="A8959" t="inlineStr">
        <is>
          <t>coala-bears</t>
        </is>
      </c>
      <c r="B8959" t="inlineStr">
        <is>
          <t>3231ff8ad7798c35a6ac78fa2b049f24862ccb35</t>
        </is>
      </c>
      <c r="C8959" t="inlineStr">
        <is>
          <t>2016-11-23 12:08:23+00:00</t>
        </is>
      </c>
      <c r="D8959" t="inlineStr">
        <is>
          <t>rem</t>
        </is>
      </c>
      <c r="E8959" t="inlineStr"/>
      <c r="F8959" t="inlineStr"/>
      <c r="G8959" t="inlineStr">
        <is>
          <t>language-check</t>
        </is>
      </c>
      <c r="H8959">
        <f>=0.8.*</f>
        <v/>
      </c>
    </row>
    <row r="8960">
      <c r="A8960" t="inlineStr">
        <is>
          <t>coala-bears</t>
        </is>
      </c>
      <c r="B8960" t="inlineStr">
        <is>
          <t>3231ff8ad7798c35a6ac78fa2b049f24862ccb35</t>
        </is>
      </c>
      <c r="C8960" t="inlineStr">
        <is>
          <t>2016-11-23 12:08:23+00:00</t>
        </is>
      </c>
      <c r="D8960" t="inlineStr">
        <is>
          <t>rem</t>
        </is>
      </c>
      <c r="E8960" t="inlineStr"/>
      <c r="F8960" t="inlineStr"/>
      <c r="G8960" t="inlineStr">
        <is>
          <t>appdirs</t>
        </is>
      </c>
      <c r="H8960">
        <f>=1.*</f>
        <v/>
      </c>
    </row>
    <row r="8961">
      <c r="A8961" t="inlineStr">
        <is>
          <t>coala-bears</t>
        </is>
      </c>
      <c r="B8961" t="inlineStr">
        <is>
          <t>3231ff8ad7798c35a6ac78fa2b049f24862ccb35</t>
        </is>
      </c>
      <c r="C8961" t="inlineStr">
        <is>
          <t>2016-11-23 12:08:23+00:00</t>
        </is>
      </c>
      <c r="D8961" t="inlineStr">
        <is>
          <t>rem</t>
        </is>
      </c>
      <c r="E8961" t="inlineStr"/>
      <c r="F8961" t="inlineStr"/>
      <c r="G8961" t="inlineStr">
        <is>
          <t>pyflakes</t>
        </is>
      </c>
      <c r="H8961">
        <f>=1.2.*</f>
        <v/>
      </c>
    </row>
    <row r="8962">
      <c r="A8962" t="inlineStr">
        <is>
          <t>coala-bears</t>
        </is>
      </c>
      <c r="B8962" t="inlineStr">
        <is>
          <t>53d0d9d89543878aa2b4ac777cdd18004558dcfb</t>
        </is>
      </c>
      <c r="C8962" t="inlineStr">
        <is>
          <t>2016-11-23 15:56:31+00:00</t>
        </is>
      </c>
      <c r="D8962" t="inlineStr">
        <is>
          <t>verchange</t>
        </is>
      </c>
      <c r="E8962" t="inlineStr">
        <is>
          <t>coala</t>
        </is>
      </c>
      <c r="F8962" t="inlineStr">
        <is>
          <t>&gt;=0.9</t>
        </is>
      </c>
      <c r="G8962" t="inlineStr">
        <is>
          <t>coala</t>
        </is>
      </c>
      <c r="H8962" t="inlineStr">
        <is>
          <t>~=0.9</t>
        </is>
      </c>
    </row>
    <row r="8963">
      <c r="A8963" t="inlineStr">
        <is>
          <t>coala-bears</t>
        </is>
      </c>
      <c r="B8963" t="inlineStr">
        <is>
          <t>b6b49c67ce38109d2a1020b9e5f615e4f101e423</t>
        </is>
      </c>
      <c r="C8963" t="inlineStr">
        <is>
          <t>2017-01-03 15:17:11+00:00</t>
        </is>
      </c>
      <c r="D8963" t="inlineStr">
        <is>
          <t>verchange</t>
        </is>
      </c>
      <c r="E8963" t="inlineStr">
        <is>
          <t>radon</t>
        </is>
      </c>
      <c r="F8963">
        <f>=1.4.0</f>
        <v/>
      </c>
      <c r="G8963" t="inlineStr">
        <is>
          <t>radon</t>
        </is>
      </c>
      <c r="H8963" t="inlineStr">
        <is>
          <t>~=1.4</t>
        </is>
      </c>
    </row>
    <row r="8964">
      <c r="A8964" t="inlineStr">
        <is>
          <t>coala-bears</t>
        </is>
      </c>
      <c r="B8964" t="inlineStr">
        <is>
          <t>b6b49c67ce38109d2a1020b9e5f615e4f101e423</t>
        </is>
      </c>
      <c r="C8964" t="inlineStr">
        <is>
          <t>2017-01-03 15:17:11+00:00</t>
        </is>
      </c>
      <c r="D8964" t="inlineStr">
        <is>
          <t>verchange</t>
        </is>
      </c>
      <c r="E8964" t="inlineStr">
        <is>
          <t>coala</t>
        </is>
      </c>
      <c r="F8964" t="inlineStr">
        <is>
          <t>~=0.9.1</t>
        </is>
      </c>
      <c r="G8964" t="inlineStr">
        <is>
          <t>coala</t>
        </is>
      </c>
      <c r="H8964" t="inlineStr">
        <is>
          <t>&gt;=0.9</t>
        </is>
      </c>
    </row>
    <row r="8965">
      <c r="A8965" t="inlineStr">
        <is>
          <t>coala-bears</t>
        </is>
      </c>
      <c r="B8965" t="inlineStr">
        <is>
          <t>f1737222ea6849fd4666ae0c25ff2027cf7cb94d</t>
        </is>
      </c>
      <c r="C8965" t="inlineStr">
        <is>
          <t>2017-02-05 23:00:42+00:00</t>
        </is>
      </c>
      <c r="D8965" t="inlineStr">
        <is>
          <t>verchange</t>
        </is>
      </c>
      <c r="E8965" t="inlineStr">
        <is>
          <t>coala</t>
        </is>
      </c>
      <c r="F8965" t="inlineStr">
        <is>
          <t>~=0.10.0</t>
        </is>
      </c>
      <c r="G8965" t="inlineStr">
        <is>
          <t>coala</t>
        </is>
      </c>
      <c r="H8965" t="inlineStr">
        <is>
          <t>~=0.9.1</t>
        </is>
      </c>
    </row>
    <row r="8966">
      <c r="A8966" t="inlineStr">
        <is>
          <t>coala-bears</t>
        </is>
      </c>
      <c r="B8966" t="inlineStr">
        <is>
          <t>f1737222ea6849fd4666ae0c25ff2027cf7cb94d</t>
        </is>
      </c>
      <c r="C8966" t="inlineStr">
        <is>
          <t>2017-02-05 23:00:42+00:00</t>
        </is>
      </c>
      <c r="D8966" t="inlineStr">
        <is>
          <t>rem</t>
        </is>
      </c>
      <c r="E8966" t="inlineStr"/>
      <c r="F8966" t="inlineStr"/>
      <c r="G8966" t="inlineStr">
        <is>
          <t>munkres3</t>
        </is>
      </c>
      <c r="H8966" t="inlineStr">
        <is>
          <t>~=1.0</t>
        </is>
      </c>
    </row>
    <row r="8967">
      <c r="A8967" t="inlineStr">
        <is>
          <t>coala-bears</t>
        </is>
      </c>
      <c r="B8967" t="inlineStr">
        <is>
          <t>f1737222ea6849fd4666ae0c25ff2027cf7cb94d</t>
        </is>
      </c>
      <c r="C8967" t="inlineStr">
        <is>
          <t>2017-02-05 23:00:42+00:00</t>
        </is>
      </c>
      <c r="D8967" t="inlineStr">
        <is>
          <t>rem</t>
        </is>
      </c>
      <c r="E8967" t="inlineStr"/>
      <c r="F8967" t="inlineStr"/>
      <c r="G8967" t="inlineStr">
        <is>
          <t>pylint</t>
        </is>
      </c>
      <c r="H8967" t="inlineStr">
        <is>
          <t>~=1.6</t>
        </is>
      </c>
    </row>
    <row r="8968">
      <c r="A8968" t="inlineStr">
        <is>
          <t>coala-bears</t>
        </is>
      </c>
      <c r="B8968" t="inlineStr">
        <is>
          <t>f1737222ea6849fd4666ae0c25ff2027cf7cb94d</t>
        </is>
      </c>
      <c r="C8968" t="inlineStr">
        <is>
          <t>2017-02-05 23:00:42+00:00</t>
        </is>
      </c>
      <c r="D8968" t="inlineStr">
        <is>
          <t>rem</t>
        </is>
      </c>
      <c r="E8968" t="inlineStr"/>
      <c r="F8968" t="inlineStr"/>
      <c r="G8968" t="inlineStr">
        <is>
          <t>autopep8</t>
        </is>
      </c>
      <c r="H8968" t="inlineStr">
        <is>
          <t>~=1.2</t>
        </is>
      </c>
    </row>
    <row r="8969">
      <c r="A8969" t="inlineStr">
        <is>
          <t>coala-bears</t>
        </is>
      </c>
      <c r="B8969" t="inlineStr">
        <is>
          <t>f1737222ea6849fd4666ae0c25ff2027cf7cb94d</t>
        </is>
      </c>
      <c r="C8969" t="inlineStr">
        <is>
          <t>2017-02-05 23:00:42+00:00</t>
        </is>
      </c>
      <c r="D8969" t="inlineStr">
        <is>
          <t>rem</t>
        </is>
      </c>
      <c r="E8969" t="inlineStr"/>
      <c r="F8969" t="inlineStr"/>
      <c r="G8969" t="inlineStr">
        <is>
          <t>eradicate</t>
        </is>
      </c>
      <c r="H8969" t="inlineStr">
        <is>
          <t>~=0.1</t>
        </is>
      </c>
    </row>
    <row r="8970">
      <c r="A8970" t="inlineStr">
        <is>
          <t>coala-bears</t>
        </is>
      </c>
      <c r="B8970" t="inlineStr">
        <is>
          <t>f1737222ea6849fd4666ae0c25ff2027cf7cb94d</t>
        </is>
      </c>
      <c r="C8970" t="inlineStr">
        <is>
          <t>2017-02-05 23:00:42+00:00</t>
        </is>
      </c>
      <c r="D8970" t="inlineStr">
        <is>
          <t>rem</t>
        </is>
      </c>
      <c r="E8970" t="inlineStr"/>
      <c r="F8970" t="inlineStr"/>
      <c r="G8970" t="inlineStr">
        <is>
          <t>autoflake</t>
        </is>
      </c>
      <c r="H8970" t="inlineStr">
        <is>
          <t>~=0.6</t>
        </is>
      </c>
    </row>
    <row r="8971">
      <c r="A8971" t="inlineStr">
        <is>
          <t>coala-bears</t>
        </is>
      </c>
      <c r="B8971" t="inlineStr">
        <is>
          <t>f1737222ea6849fd4666ae0c25ff2027cf7cb94d</t>
        </is>
      </c>
      <c r="C8971" t="inlineStr">
        <is>
          <t>2017-02-05 23:00:42+00:00</t>
        </is>
      </c>
      <c r="D8971" t="inlineStr">
        <is>
          <t>rem</t>
        </is>
      </c>
      <c r="E8971" t="inlineStr"/>
      <c r="F8971" t="inlineStr"/>
      <c r="G8971" t="inlineStr">
        <is>
          <t>restructuredtext_lint</t>
        </is>
      </c>
      <c r="H8971" t="inlineStr">
        <is>
          <t>~=0.17</t>
        </is>
      </c>
    </row>
    <row r="8972">
      <c r="A8972" t="inlineStr">
        <is>
          <t>coala-bears</t>
        </is>
      </c>
      <c r="B8972" t="inlineStr">
        <is>
          <t>f1737222ea6849fd4666ae0c25ff2027cf7cb94d</t>
        </is>
      </c>
      <c r="C8972" t="inlineStr">
        <is>
          <t>2017-02-05 23:00:42+00:00</t>
        </is>
      </c>
      <c r="D8972" t="inlineStr">
        <is>
          <t>rem</t>
        </is>
      </c>
      <c r="E8972" t="inlineStr"/>
      <c r="F8972" t="inlineStr"/>
      <c r="G8972" t="inlineStr">
        <is>
          <t>proselint</t>
        </is>
      </c>
      <c r="H8972" t="inlineStr">
        <is>
          <t>~=0.7</t>
        </is>
      </c>
    </row>
    <row r="8973">
      <c r="A8973" t="inlineStr">
        <is>
          <t>coala-bears</t>
        </is>
      </c>
      <c r="B8973" t="inlineStr">
        <is>
          <t>f1737222ea6849fd4666ae0c25ff2027cf7cb94d</t>
        </is>
      </c>
      <c r="C8973" t="inlineStr">
        <is>
          <t>2017-02-05 23:00:42+00:00</t>
        </is>
      </c>
      <c r="D8973" t="inlineStr">
        <is>
          <t>rem</t>
        </is>
      </c>
      <c r="E8973" t="inlineStr"/>
      <c r="F8973" t="inlineStr"/>
      <c r="G8973" t="inlineStr">
        <is>
          <t>cpplint</t>
        </is>
      </c>
      <c r="H8973" t="inlineStr">
        <is>
          <t>~=1.3</t>
        </is>
      </c>
    </row>
    <row r="8974">
      <c r="A8974" t="inlineStr">
        <is>
          <t>coala-bears</t>
        </is>
      </c>
      <c r="B8974" t="inlineStr">
        <is>
          <t>f1737222ea6849fd4666ae0c25ff2027cf7cb94d</t>
        </is>
      </c>
      <c r="C8974" t="inlineStr">
        <is>
          <t>2017-02-05 23:00:42+00:00</t>
        </is>
      </c>
      <c r="D8974" t="inlineStr">
        <is>
          <t>rem</t>
        </is>
      </c>
      <c r="E8974" t="inlineStr"/>
      <c r="F8974" t="inlineStr"/>
      <c r="G8974" t="inlineStr">
        <is>
          <t>yapf</t>
        </is>
      </c>
      <c r="H8974" t="inlineStr">
        <is>
          <t>~=0.14</t>
        </is>
      </c>
    </row>
    <row r="8975">
      <c r="A8975" t="inlineStr">
        <is>
          <t>coala-bears</t>
        </is>
      </c>
      <c r="B8975" t="inlineStr">
        <is>
          <t>f1737222ea6849fd4666ae0c25ff2027cf7cb94d</t>
        </is>
      </c>
      <c r="C8975" t="inlineStr">
        <is>
          <t>2017-02-05 23:00:42+00:00</t>
        </is>
      </c>
      <c r="D8975" t="inlineStr">
        <is>
          <t>rem</t>
        </is>
      </c>
      <c r="E8975" t="inlineStr"/>
      <c r="F8975" t="inlineStr"/>
      <c r="G8975" t="inlineStr">
        <is>
          <t>isort</t>
        </is>
      </c>
      <c r="H8975" t="inlineStr">
        <is>
          <t>~=4.2</t>
        </is>
      </c>
    </row>
    <row r="8976">
      <c r="A8976" t="inlineStr">
        <is>
          <t>coala-bears</t>
        </is>
      </c>
      <c r="B8976" t="inlineStr">
        <is>
          <t>f1737222ea6849fd4666ae0c25ff2027cf7cb94d</t>
        </is>
      </c>
      <c r="C8976" t="inlineStr">
        <is>
          <t>2017-02-05 23:00:42+00:00</t>
        </is>
      </c>
      <c r="D8976" t="inlineStr">
        <is>
          <t>rem</t>
        </is>
      </c>
      <c r="E8976" t="inlineStr"/>
      <c r="F8976" t="inlineStr"/>
      <c r="G8976" t="inlineStr">
        <is>
          <t>html-linter</t>
        </is>
      </c>
      <c r="H8976" t="inlineStr">
        <is>
          <t>~=0.3</t>
        </is>
      </c>
    </row>
    <row r="8977">
      <c r="A8977" t="inlineStr">
        <is>
          <t>coala-bears</t>
        </is>
      </c>
      <c r="B8977" t="inlineStr">
        <is>
          <t>f1737222ea6849fd4666ae0c25ff2027cf7cb94d</t>
        </is>
      </c>
      <c r="C8977" t="inlineStr">
        <is>
          <t>2017-02-05 23:00:42+00:00</t>
        </is>
      </c>
      <c r="D8977" t="inlineStr">
        <is>
          <t>rem</t>
        </is>
      </c>
      <c r="E8977" t="inlineStr"/>
      <c r="F8977" t="inlineStr"/>
      <c r="G8977" t="inlineStr">
        <is>
          <t>libclang-py3</t>
        </is>
      </c>
      <c r="H8977">
        <f>=0.2</f>
        <v/>
      </c>
    </row>
    <row r="8978">
      <c r="A8978" t="inlineStr">
        <is>
          <t>coala-bears</t>
        </is>
      </c>
      <c r="B8978" t="inlineStr">
        <is>
          <t>f1737222ea6849fd4666ae0c25ff2027cf7cb94d</t>
        </is>
      </c>
      <c r="C8978" t="inlineStr">
        <is>
          <t>2017-02-05 23:00:42+00:00</t>
        </is>
      </c>
      <c r="D8978" t="inlineStr">
        <is>
          <t>rem</t>
        </is>
      </c>
      <c r="E8978" t="inlineStr"/>
      <c r="F8978" t="inlineStr"/>
      <c r="G8978" t="inlineStr">
        <is>
          <t>guess-language-spirit</t>
        </is>
      </c>
      <c r="H8978" t="inlineStr">
        <is>
          <t>~=0.5</t>
        </is>
      </c>
    </row>
    <row r="8979">
      <c r="A8979" t="inlineStr">
        <is>
          <t>coala-bears</t>
        </is>
      </c>
      <c r="B8979" t="inlineStr">
        <is>
          <t>f1737222ea6849fd4666ae0c25ff2027cf7cb94d</t>
        </is>
      </c>
      <c r="C8979" t="inlineStr">
        <is>
          <t>2017-02-05 23:00:42+00:00</t>
        </is>
      </c>
      <c r="D8979" t="inlineStr">
        <is>
          <t>rem</t>
        </is>
      </c>
      <c r="E8979" t="inlineStr"/>
      <c r="F8979" t="inlineStr"/>
      <c r="G8979" t="inlineStr">
        <is>
          <t>radon</t>
        </is>
      </c>
      <c r="H8979">
        <f>=1.4.0</f>
        <v/>
      </c>
    </row>
    <row r="8980">
      <c r="A8980" t="inlineStr">
        <is>
          <t>coala-bears</t>
        </is>
      </c>
      <c r="B8980" t="inlineStr">
        <is>
          <t>f1737222ea6849fd4666ae0c25ff2027cf7cb94d</t>
        </is>
      </c>
      <c r="C8980" t="inlineStr">
        <is>
          <t>2017-02-05 23:00:42+00:00</t>
        </is>
      </c>
      <c r="D8980" t="inlineStr">
        <is>
          <t>rem</t>
        </is>
      </c>
      <c r="E8980" t="inlineStr"/>
      <c r="F8980" t="inlineStr"/>
      <c r="G8980" t="inlineStr">
        <is>
          <t>requests</t>
        </is>
      </c>
      <c r="H8980" t="inlineStr">
        <is>
          <t>~=2.12</t>
        </is>
      </c>
    </row>
    <row r="8981">
      <c r="A8981" t="inlineStr">
        <is>
          <t>coala-bears</t>
        </is>
      </c>
      <c r="B8981" t="inlineStr">
        <is>
          <t>f1737222ea6849fd4666ae0c25ff2027cf7cb94d</t>
        </is>
      </c>
      <c r="C8981" t="inlineStr">
        <is>
          <t>2017-02-05 23:00:42+00:00</t>
        </is>
      </c>
      <c r="D8981" t="inlineStr">
        <is>
          <t>rem</t>
        </is>
      </c>
      <c r="E8981" t="inlineStr"/>
      <c r="F8981" t="inlineStr"/>
      <c r="G8981" t="inlineStr">
        <is>
          <t>yamllint</t>
        </is>
      </c>
      <c r="H8981" t="inlineStr">
        <is>
          <t>~=1.5</t>
        </is>
      </c>
    </row>
    <row r="8982">
      <c r="A8982" t="inlineStr">
        <is>
          <t>coala-bears</t>
        </is>
      </c>
      <c r="B8982" t="inlineStr">
        <is>
          <t>f1737222ea6849fd4666ae0c25ff2027cf7cb94d</t>
        </is>
      </c>
      <c r="C8982" t="inlineStr">
        <is>
          <t>2017-02-05 23:00:42+00:00</t>
        </is>
      </c>
      <c r="D8982" t="inlineStr">
        <is>
          <t>rem</t>
        </is>
      </c>
      <c r="E8982" t="inlineStr"/>
      <c r="F8982" t="inlineStr"/>
      <c r="G8982" t="inlineStr">
        <is>
          <t>cppclean</t>
        </is>
      </c>
      <c r="H8982" t="inlineStr">
        <is>
          <t>~=0.12</t>
        </is>
      </c>
    </row>
    <row r="8983">
      <c r="A8983" t="inlineStr">
        <is>
          <t>coala-bears</t>
        </is>
      </c>
      <c r="B8983" t="inlineStr">
        <is>
          <t>f1737222ea6849fd4666ae0c25ff2027cf7cb94d</t>
        </is>
      </c>
      <c r="C8983" t="inlineStr">
        <is>
          <t>2017-02-05 23:00:42+00:00</t>
        </is>
      </c>
      <c r="D8983" t="inlineStr">
        <is>
          <t>rem</t>
        </is>
      </c>
      <c r="E8983" t="inlineStr"/>
      <c r="F8983" t="inlineStr"/>
      <c r="G8983" t="inlineStr">
        <is>
          <t>pydocstyle</t>
        </is>
      </c>
      <c r="H8983" t="inlineStr">
        <is>
          <t>~=1.1</t>
        </is>
      </c>
    </row>
    <row r="8984">
      <c r="A8984" t="inlineStr">
        <is>
          <t>coala-bears</t>
        </is>
      </c>
      <c r="B8984" t="inlineStr">
        <is>
          <t>f1737222ea6849fd4666ae0c25ff2027cf7cb94d</t>
        </is>
      </c>
      <c r="C8984" t="inlineStr">
        <is>
          <t>2017-02-05 23:00:42+00:00</t>
        </is>
      </c>
      <c r="D8984" t="inlineStr">
        <is>
          <t>rem</t>
        </is>
      </c>
      <c r="E8984" t="inlineStr"/>
      <c r="F8984" t="inlineStr"/>
      <c r="G8984" t="inlineStr">
        <is>
          <t>cmakelint</t>
        </is>
      </c>
      <c r="H8984" t="inlineStr">
        <is>
          <t>~=1.3</t>
        </is>
      </c>
    </row>
    <row r="8985">
      <c r="A8985" t="inlineStr">
        <is>
          <t>coala-bears</t>
        </is>
      </c>
      <c r="B8985" t="inlineStr">
        <is>
          <t>f1737222ea6849fd4666ae0c25ff2027cf7cb94d</t>
        </is>
      </c>
      <c r="C8985" t="inlineStr">
        <is>
          <t>2017-02-05 23:00:42+00:00</t>
        </is>
      </c>
      <c r="D8985" t="inlineStr">
        <is>
          <t>rem</t>
        </is>
      </c>
      <c r="E8985" t="inlineStr"/>
      <c r="F8985" t="inlineStr"/>
      <c r="G8985" t="inlineStr">
        <is>
          <t>vim-vint</t>
        </is>
      </c>
      <c r="H8985" t="inlineStr">
        <is>
          <t>~=0.3</t>
        </is>
      </c>
    </row>
    <row r="8986">
      <c r="A8986" t="inlineStr">
        <is>
          <t>coala-bears</t>
        </is>
      </c>
      <c r="B8986" t="inlineStr">
        <is>
          <t>f1737222ea6849fd4666ae0c25ff2027cf7cb94d</t>
        </is>
      </c>
      <c r="C8986" t="inlineStr">
        <is>
          <t>2017-02-05 23:00:42+00:00</t>
        </is>
      </c>
      <c r="D8986" t="inlineStr">
        <is>
          <t>rem</t>
        </is>
      </c>
      <c r="E8986" t="inlineStr"/>
      <c r="F8986" t="inlineStr"/>
      <c r="G8986" t="inlineStr">
        <is>
          <t>nltk</t>
        </is>
      </c>
      <c r="H8986" t="inlineStr">
        <is>
          <t>~=3.2</t>
        </is>
      </c>
    </row>
    <row r="8987">
      <c r="A8987" t="inlineStr">
        <is>
          <t>coala-bears</t>
        </is>
      </c>
      <c r="B8987" t="inlineStr">
        <is>
          <t>f1737222ea6849fd4666ae0c25ff2027cf7cb94d</t>
        </is>
      </c>
      <c r="C8987" t="inlineStr">
        <is>
          <t>2017-02-05 23:00:42+00:00</t>
        </is>
      </c>
      <c r="D8987" t="inlineStr">
        <is>
          <t>rem</t>
        </is>
      </c>
      <c r="E8987" t="inlineStr"/>
      <c r="F8987" t="inlineStr"/>
      <c r="G8987" t="inlineStr">
        <is>
          <t>pyyaml</t>
        </is>
      </c>
      <c r="H8987" t="inlineStr">
        <is>
          <t>~=3.12</t>
        </is>
      </c>
    </row>
    <row r="8988">
      <c r="A8988" t="inlineStr">
        <is>
          <t>coala-bears</t>
        </is>
      </c>
      <c r="B8988" t="inlineStr">
        <is>
          <t>f1737222ea6849fd4666ae0c25ff2027cf7cb94d</t>
        </is>
      </c>
      <c r="C8988" t="inlineStr">
        <is>
          <t>2017-02-05 23:00:42+00:00</t>
        </is>
      </c>
      <c r="D8988" t="inlineStr">
        <is>
          <t>rem</t>
        </is>
      </c>
      <c r="E8988" t="inlineStr"/>
      <c r="F8988" t="inlineStr"/>
      <c r="G8988" t="inlineStr">
        <is>
          <t>vulture</t>
        </is>
      </c>
      <c r="H8988" t="inlineStr">
        <is>
          <t>~=0.10</t>
        </is>
      </c>
    </row>
    <row r="8989">
      <c r="A8989" t="inlineStr">
        <is>
          <t>coala-bears</t>
        </is>
      </c>
      <c r="B8989" t="inlineStr">
        <is>
          <t>f1737222ea6849fd4666ae0c25ff2027cf7cb94d</t>
        </is>
      </c>
      <c r="C8989" t="inlineStr">
        <is>
          <t>2017-02-05 23:00:42+00:00</t>
        </is>
      </c>
      <c r="D8989" t="inlineStr">
        <is>
          <t>rem</t>
        </is>
      </c>
      <c r="E8989" t="inlineStr"/>
      <c r="F8989" t="inlineStr"/>
      <c r="G8989" t="inlineStr">
        <is>
          <t>bandit</t>
        </is>
      </c>
      <c r="H8989" t="inlineStr">
        <is>
          <t>~=1.2</t>
        </is>
      </c>
    </row>
    <row r="8990">
      <c r="A8990" t="inlineStr">
        <is>
          <t>coala-bears</t>
        </is>
      </c>
      <c r="B8990" t="inlineStr">
        <is>
          <t>f1737222ea6849fd4666ae0c25ff2027cf7cb94d</t>
        </is>
      </c>
      <c r="C8990" t="inlineStr">
        <is>
          <t>2017-02-05 23:00:42+00:00</t>
        </is>
      </c>
      <c r="D8990" t="inlineStr">
        <is>
          <t>rem</t>
        </is>
      </c>
      <c r="E8990" t="inlineStr"/>
      <c r="F8990" t="inlineStr"/>
      <c r="G8990" t="inlineStr">
        <is>
          <t>nbformat</t>
        </is>
      </c>
      <c r="H8990" t="inlineStr">
        <is>
          <t>&gt;=4.1</t>
        </is>
      </c>
    </row>
    <row r="8991">
      <c r="A8991" t="inlineStr">
        <is>
          <t>coala-bears</t>
        </is>
      </c>
      <c r="B8991" t="inlineStr">
        <is>
          <t>f1737222ea6849fd4666ae0c25ff2027cf7cb94d</t>
        </is>
      </c>
      <c r="C8991" t="inlineStr">
        <is>
          <t>2017-02-05 23:00:42+00:00</t>
        </is>
      </c>
      <c r="D8991" t="inlineStr">
        <is>
          <t>rem</t>
        </is>
      </c>
      <c r="E8991" t="inlineStr"/>
      <c r="F8991" t="inlineStr"/>
      <c r="G8991" t="inlineStr">
        <is>
          <t>scspell3k</t>
        </is>
      </c>
      <c r="H8991" t="inlineStr">
        <is>
          <t>~=2.0</t>
        </is>
      </c>
    </row>
    <row r="8992">
      <c r="A8992" t="inlineStr">
        <is>
          <t>coala-bears</t>
        </is>
      </c>
      <c r="B8992" t="inlineStr">
        <is>
          <t>f1737222ea6849fd4666ae0c25ff2027cf7cb94d</t>
        </is>
      </c>
      <c r="C8992" t="inlineStr">
        <is>
          <t>2017-02-05 23:00:42+00:00</t>
        </is>
      </c>
      <c r="D8992" t="inlineStr">
        <is>
          <t>rem</t>
        </is>
      </c>
      <c r="E8992" t="inlineStr"/>
      <c r="F8992" t="inlineStr"/>
      <c r="G8992" t="inlineStr">
        <is>
          <t>mypy-lang</t>
        </is>
      </c>
      <c r="H8992" t="inlineStr">
        <is>
          <t>~=0.4</t>
        </is>
      </c>
    </row>
    <row r="8993">
      <c r="A8993" t="inlineStr">
        <is>
          <t>coala-bears</t>
        </is>
      </c>
      <c r="B8993" t="inlineStr">
        <is>
          <t>f1737222ea6849fd4666ae0c25ff2027cf7cb94d</t>
        </is>
      </c>
      <c r="C8993" t="inlineStr">
        <is>
          <t>2017-02-05 23:00:42+00:00</t>
        </is>
      </c>
      <c r="D8993" t="inlineStr">
        <is>
          <t>rem</t>
        </is>
      </c>
      <c r="E8993" t="inlineStr"/>
      <c r="F8993" t="inlineStr"/>
      <c r="G8993" t="inlineStr">
        <is>
          <t>rstcheck</t>
        </is>
      </c>
      <c r="H8993" t="inlineStr">
        <is>
          <t>~=2.2</t>
        </is>
      </c>
    </row>
    <row r="8994">
      <c r="A8994" t="inlineStr">
        <is>
          <t>coala-bears</t>
        </is>
      </c>
      <c r="B8994" t="inlineStr">
        <is>
          <t>f1737222ea6849fd4666ae0c25ff2027cf7cb94d</t>
        </is>
      </c>
      <c r="C8994" t="inlineStr">
        <is>
          <t>2017-02-05 23:00:42+00:00</t>
        </is>
      </c>
      <c r="D8994" t="inlineStr">
        <is>
          <t>rem</t>
        </is>
      </c>
      <c r="E8994" t="inlineStr"/>
      <c r="F8994" t="inlineStr"/>
      <c r="G8994" t="inlineStr">
        <is>
          <t>safety</t>
        </is>
      </c>
      <c r="H8994" t="inlineStr">
        <is>
          <t>~=0.5</t>
        </is>
      </c>
    </row>
    <row r="8995">
      <c r="A8995" t="inlineStr">
        <is>
          <t>coala-bears</t>
        </is>
      </c>
      <c r="B8995" t="inlineStr">
        <is>
          <t>0e9dcf52a8d1e593e3882748a29663c71fe50ffd</t>
        </is>
      </c>
      <c r="C8995" t="inlineStr">
        <is>
          <t>2017-05-23 19:41:35+00:00</t>
        </is>
      </c>
      <c r="D8995" t="inlineStr">
        <is>
          <t>verchange</t>
        </is>
      </c>
      <c r="E8995" t="inlineStr">
        <is>
          <t>coala</t>
        </is>
      </c>
      <c r="F8995" t="inlineStr">
        <is>
          <t>~=0.11.0</t>
        </is>
      </c>
      <c r="G8995" t="inlineStr">
        <is>
          <t>coala</t>
        </is>
      </c>
      <c r="H8995" t="inlineStr">
        <is>
          <t>~=0.10.0</t>
        </is>
      </c>
    </row>
    <row r="8996">
      <c r="A8996" t="inlineStr">
        <is>
          <t>cekit</t>
        </is>
      </c>
      <c r="B8996" t="inlineStr">
        <is>
          <t>dcaec1388a36d24f84ac0f33f870eb35439f90c7</t>
        </is>
      </c>
      <c r="C8996" t="inlineStr">
        <is>
          <t>2017-10-02 08:08:14+00:00</t>
        </is>
      </c>
      <c r="D8996" t="inlineStr">
        <is>
          <t>verchange</t>
        </is>
      </c>
      <c r="E8996" t="inlineStr">
        <is>
          <t>PyYAML</t>
        </is>
      </c>
      <c r="F8996" t="inlineStr">
        <is>
          <t>&gt;=3.10</t>
        </is>
      </c>
      <c r="G8996" t="inlineStr">
        <is>
          <t>PyYAML</t>
        </is>
      </c>
      <c r="H8996" t="inlineStr">
        <is>
          <t>&gt;=3.11</t>
        </is>
      </c>
    </row>
    <row r="8997">
      <c r="A8997" t="inlineStr">
        <is>
          <t>cekit</t>
        </is>
      </c>
      <c r="B8997" t="inlineStr">
        <is>
          <t>dcaec1388a36d24f84ac0f33f870eb35439f90c7</t>
        </is>
      </c>
      <c r="C8997" t="inlineStr">
        <is>
          <t>2017-10-02 08:08:14+00:00</t>
        </is>
      </c>
      <c r="D8997" t="inlineStr">
        <is>
          <t>verchange</t>
        </is>
      </c>
      <c r="E8997" t="inlineStr">
        <is>
          <t>Jinja2</t>
        </is>
      </c>
      <c r="F8997" t="inlineStr">
        <is>
          <t>&gt;=2.7</t>
        </is>
      </c>
      <c r="G8997" t="inlineStr">
        <is>
          <t>Jinja2</t>
        </is>
      </c>
      <c r="H8997" t="inlineStr">
        <is>
          <t>&gt;=2.8</t>
        </is>
      </c>
    </row>
    <row r="8998">
      <c r="A8998" t="inlineStr">
        <is>
          <t>cekit</t>
        </is>
      </c>
      <c r="B8998" t="inlineStr">
        <is>
          <t>dcaec1388a36d24f84ac0f33f870eb35439f90c7</t>
        </is>
      </c>
      <c r="C8998" t="inlineStr">
        <is>
          <t>2017-10-02 08:08:14+00:00</t>
        </is>
      </c>
      <c r="D8998" t="inlineStr">
        <is>
          <t>rem</t>
        </is>
      </c>
      <c r="E8998" t="inlineStr"/>
      <c r="F8998" t="inlineStr"/>
      <c r="G8998" t="inlineStr">
        <is>
          <t>requests</t>
        </is>
      </c>
      <c r="H8998" t="inlineStr">
        <is>
          <t>&gt;=2.8.1</t>
        </is>
      </c>
    </row>
    <row r="8999">
      <c r="A8999" t="inlineStr">
        <is>
          <t>cekit</t>
        </is>
      </c>
      <c r="B8999" t="inlineStr">
        <is>
          <t>dcaec1388a36d24f84ac0f33f870eb35439f90c7</t>
        </is>
      </c>
      <c r="C8999" t="inlineStr">
        <is>
          <t>2017-10-02 08:08:14+00:00</t>
        </is>
      </c>
      <c r="D8999" t="inlineStr">
        <is>
          <t>rem</t>
        </is>
      </c>
      <c r="E8999" t="inlineStr"/>
      <c r="F8999" t="inlineStr"/>
      <c r="G8999" t="inlineStr">
        <is>
          <t>six</t>
        </is>
      </c>
      <c r="H8999" t="inlineStr">
        <is>
          <t>&gt;=1.10.0</t>
        </is>
      </c>
    </row>
    <row r="9000">
      <c r="A9000" t="inlineStr">
        <is>
          <t>cekit</t>
        </is>
      </c>
      <c r="B9000" t="inlineStr">
        <is>
          <t>b2d0f5c19884df0b7286e1dc25d8e45c21acd88f</t>
        </is>
      </c>
      <c r="C9000" t="inlineStr">
        <is>
          <t>2018-09-12 11:45:12+00:00</t>
        </is>
      </c>
      <c r="D9000" t="inlineStr">
        <is>
          <t>add</t>
        </is>
      </c>
      <c r="E9000" t="inlineStr">
        <is>
          <t>docker</t>
        </is>
      </c>
      <c r="F9000" t="inlineStr"/>
      <c r="G9000" t="inlineStr"/>
      <c r="H9000" t="inlineStr"/>
    </row>
    <row r="9001">
      <c r="A9001" t="inlineStr">
        <is>
          <t>cekit</t>
        </is>
      </c>
      <c r="B9001" t="inlineStr">
        <is>
          <t>4e3436167d10e894892b60ac9501e0c897b52086</t>
        </is>
      </c>
      <c r="C9001" t="inlineStr">
        <is>
          <t>2019-04-17 11:05:15+00:00</t>
        </is>
      </c>
      <c r="D9001" t="inlineStr">
        <is>
          <t>add</t>
        </is>
      </c>
      <c r="E9001" t="inlineStr">
        <is>
          <t>click</t>
        </is>
      </c>
      <c r="F9001" t="inlineStr">
        <is>
          <t>&gt;=6.7</t>
        </is>
      </c>
      <c r="G9001" t="inlineStr"/>
      <c r="H9001" t="inlineStr"/>
    </row>
    <row r="9002">
      <c r="A9002" t="inlineStr">
        <is>
          <t>cekit</t>
        </is>
      </c>
      <c r="B9002" t="inlineStr">
        <is>
          <t>4e3436167d10e894892b60ac9501e0c897b52086</t>
        </is>
      </c>
      <c r="C9002" t="inlineStr">
        <is>
          <t>2019-04-17 11:05:15+00:00</t>
        </is>
      </c>
      <c r="D9002" t="inlineStr">
        <is>
          <t>rem</t>
        </is>
      </c>
      <c r="E9002" t="inlineStr"/>
      <c r="F9002" t="inlineStr"/>
      <c r="G9002" t="inlineStr">
        <is>
          <t>docker</t>
        </is>
      </c>
      <c r="H9002" t="inlineStr"/>
    </row>
    <row r="9003">
      <c r="A9003" t="inlineStr">
        <is>
          <t>cekit</t>
        </is>
      </c>
      <c r="B9003" t="inlineStr">
        <is>
          <t>6e306daae105648df385cb5277adc0e828acc358</t>
        </is>
      </c>
      <c r="C9003" t="inlineStr">
        <is>
          <t>2019-06-26 07:07:01+00:00</t>
        </is>
      </c>
      <c r="D9003" t="inlineStr">
        <is>
          <t>verchange</t>
        </is>
      </c>
      <c r="E9003" t="inlineStr">
        <is>
          <t>click</t>
        </is>
      </c>
      <c r="F9003" t="inlineStr">
        <is>
          <t>&gt;=6.7</t>
        </is>
      </c>
      <c r="G9003" t="inlineStr">
        <is>
          <t>click</t>
        </is>
      </c>
      <c r="H9003" t="inlineStr">
        <is>
          <t>&gt;=6.7</t>
        </is>
      </c>
    </row>
    <row r="9004">
      <c r="A9004" t="inlineStr">
        <is>
          <t>cekit</t>
        </is>
      </c>
      <c r="B9004" t="inlineStr">
        <is>
          <t>dc1d10e159702ff382a0b85e6d641fc4a91c27db</t>
        </is>
      </c>
      <c r="C9004" t="inlineStr">
        <is>
          <t>2019-07-18 12:45:59+00:00</t>
        </is>
      </c>
      <c r="D9004" t="inlineStr">
        <is>
          <t>verchange</t>
        </is>
      </c>
      <c r="E9004" t="inlineStr">
        <is>
          <t>click</t>
        </is>
      </c>
      <c r="F9004" t="inlineStr">
        <is>
          <t>&gt;=6.7</t>
        </is>
      </c>
      <c r="G9004" t="inlineStr">
        <is>
          <t>click</t>
        </is>
      </c>
      <c r="H9004" t="inlineStr">
        <is>
          <t>&gt;=6.7</t>
        </is>
      </c>
    </row>
    <row r="9005">
      <c r="A9005" t="inlineStr">
        <is>
          <t>cekit</t>
        </is>
      </c>
      <c r="B9005" t="inlineStr">
        <is>
          <t>dc1d10e159702ff382a0b85e6d641fc4a91c27db</t>
        </is>
      </c>
      <c r="C9005" t="inlineStr">
        <is>
          <t>2019-07-18 12:45:59+00:00</t>
        </is>
      </c>
      <c r="D9005" t="inlineStr">
        <is>
          <t>add</t>
        </is>
      </c>
      <c r="E9005" t="inlineStr">
        <is>
          <t>packaging</t>
        </is>
      </c>
      <c r="F9005" t="inlineStr">
        <is>
          <t>&gt;=19.0</t>
        </is>
      </c>
      <c r="G9005" t="inlineStr"/>
      <c r="H9005" t="inlineStr"/>
    </row>
    <row r="9006">
      <c r="A9006" t="inlineStr">
        <is>
          <t>cekit</t>
        </is>
      </c>
      <c r="B9006" t="inlineStr">
        <is>
          <t>0313cccaf2b05da619b9c473c1ec55206a937d6e</t>
        </is>
      </c>
      <c r="C9006" t="inlineStr">
        <is>
          <t>2021-01-15 10:33:16+00:00</t>
        </is>
      </c>
      <c r="D9006" t="inlineStr">
        <is>
          <t>verchange</t>
        </is>
      </c>
      <c r="E9006" t="inlineStr">
        <is>
          <t>pykwalify</t>
        </is>
      </c>
      <c r="F9006" t="inlineStr">
        <is>
          <t>&gt;=1.6.0;&lt;1.8.0</t>
        </is>
      </c>
      <c r="G9006" t="inlineStr">
        <is>
          <t>pykwalify</t>
        </is>
      </c>
      <c r="H9006" t="inlineStr">
        <is>
          <t>&gt;=1.6.0</t>
        </is>
      </c>
    </row>
    <row r="9007">
      <c r="A9007" t="inlineStr">
        <is>
          <t>core</t>
        </is>
      </c>
      <c r="B9007" t="inlineStr">
        <is>
          <t>19bd7a3e224b81e0caee9170c0402d2025cc2017</t>
        </is>
      </c>
      <c r="C9007" t="inlineStr">
        <is>
          <t>2016-10-11 23:58:52+00:00</t>
        </is>
      </c>
      <c r="D9007" t="inlineStr">
        <is>
          <t>add</t>
        </is>
      </c>
      <c r="E9007" t="inlineStr">
        <is>
          <t>click</t>
        </is>
      </c>
      <c r="F9007" t="inlineStr"/>
      <c r="G9007" t="inlineStr"/>
      <c r="H9007" t="inlineStr"/>
    </row>
    <row r="9008">
      <c r="A9008" t="inlineStr">
        <is>
          <t>core</t>
        </is>
      </c>
      <c r="B9008" t="inlineStr">
        <is>
          <t>19bd7a3e224b81e0caee9170c0402d2025cc2017</t>
        </is>
      </c>
      <c r="C9008" t="inlineStr">
        <is>
          <t>2016-10-11 23:58:52+00:00</t>
        </is>
      </c>
      <c r="D9008" t="inlineStr">
        <is>
          <t>add</t>
        </is>
      </c>
      <c r="E9008" t="inlineStr">
        <is>
          <t>cryptography</t>
        </is>
      </c>
      <c r="F9008" t="inlineStr"/>
      <c r="G9008" t="inlineStr"/>
      <c r="H9008" t="inlineStr"/>
    </row>
    <row r="9009">
      <c r="A9009" t="inlineStr">
        <is>
          <t>core</t>
        </is>
      </c>
      <c r="B9009" t="inlineStr">
        <is>
          <t>19bd7a3e224b81e0caee9170c0402d2025cc2017</t>
        </is>
      </c>
      <c r="C9009" t="inlineStr">
        <is>
          <t>2016-10-11 23:58:52+00:00</t>
        </is>
      </c>
      <c r="D9009" t="inlineStr">
        <is>
          <t>add</t>
        </is>
      </c>
      <c r="E9009" t="inlineStr">
        <is>
          <t>dbus-python</t>
        </is>
      </c>
      <c r="F9009" t="inlineStr"/>
      <c r="G9009" t="inlineStr"/>
      <c r="H9009" t="inlineStr"/>
    </row>
    <row r="9010">
      <c r="A9010" t="inlineStr">
        <is>
          <t>core</t>
        </is>
      </c>
      <c r="B9010" t="inlineStr">
        <is>
          <t>19bd7a3e224b81e0caee9170c0402d2025cc2017</t>
        </is>
      </c>
      <c r="C9010" t="inlineStr">
        <is>
          <t>2016-10-11 23:58:52+00:00</t>
        </is>
      </c>
      <c r="D9010" t="inlineStr">
        <is>
          <t>add</t>
        </is>
      </c>
      <c r="E9010" t="inlineStr">
        <is>
          <t>free_tls_certificates</t>
        </is>
      </c>
      <c r="F9010" t="inlineStr"/>
      <c r="G9010" t="inlineStr"/>
      <c r="H9010" t="inlineStr"/>
    </row>
    <row r="9011">
      <c r="A9011" t="inlineStr">
        <is>
          <t>core</t>
        </is>
      </c>
      <c r="B9011" t="inlineStr">
        <is>
          <t>19bd7a3e224b81e0caee9170c0402d2025cc2017</t>
        </is>
      </c>
      <c r="C9011" t="inlineStr">
        <is>
          <t>2016-10-11 23:58:52+00:00</t>
        </is>
      </c>
      <c r="D9011" t="inlineStr">
        <is>
          <t>add</t>
        </is>
      </c>
      <c r="E9011" t="inlineStr">
        <is>
          <t>GitPython</t>
        </is>
      </c>
      <c r="F9011" t="inlineStr"/>
      <c r="G9011" t="inlineStr"/>
      <c r="H9011" t="inlineStr"/>
    </row>
    <row r="9012">
      <c r="A9012" t="inlineStr">
        <is>
          <t>core</t>
        </is>
      </c>
      <c r="B9012" t="inlineStr">
        <is>
          <t>19bd7a3e224b81e0caee9170c0402d2025cc2017</t>
        </is>
      </c>
      <c r="C9012" t="inlineStr">
        <is>
          <t>2016-10-11 23:58:52+00:00</t>
        </is>
      </c>
      <c r="D9012" t="inlineStr">
        <is>
          <t>add</t>
        </is>
      </c>
      <c r="E9012" t="inlineStr">
        <is>
          <t>gnupg</t>
        </is>
      </c>
      <c r="F9012" t="inlineStr"/>
      <c r="G9012" t="inlineStr"/>
      <c r="H9012" t="inlineStr"/>
    </row>
    <row r="9013">
      <c r="A9013" t="inlineStr">
        <is>
          <t>core</t>
        </is>
      </c>
      <c r="B9013" t="inlineStr">
        <is>
          <t>19bd7a3e224b81e0caee9170c0402d2025cc2017</t>
        </is>
      </c>
      <c r="C9013" t="inlineStr">
        <is>
          <t>2016-10-11 23:58:52+00:00</t>
        </is>
      </c>
      <c r="D9013" t="inlineStr">
        <is>
          <t>add</t>
        </is>
      </c>
      <c r="E9013" t="inlineStr">
        <is>
          <t>miniupnpc</t>
        </is>
      </c>
      <c r="F9013" t="inlineStr"/>
      <c r="G9013" t="inlineStr"/>
      <c r="H9013" t="inlineStr"/>
    </row>
    <row r="9014">
      <c r="A9014" t="inlineStr">
        <is>
          <t>core</t>
        </is>
      </c>
      <c r="B9014" t="inlineStr">
        <is>
          <t>19bd7a3e224b81e0caee9170c0402d2025cc2017</t>
        </is>
      </c>
      <c r="C9014" t="inlineStr">
        <is>
          <t>2016-10-11 23:58:52+00:00</t>
        </is>
      </c>
      <c r="D9014" t="inlineStr">
        <is>
          <t>add</t>
        </is>
      </c>
      <c r="E9014" t="inlineStr">
        <is>
          <t>netifaces</t>
        </is>
      </c>
      <c r="F9014" t="inlineStr"/>
      <c r="G9014" t="inlineStr"/>
      <c r="H9014" t="inlineStr"/>
    </row>
    <row r="9015">
      <c r="A9015" t="inlineStr">
        <is>
          <t>core</t>
        </is>
      </c>
      <c r="B9015" t="inlineStr">
        <is>
          <t>19bd7a3e224b81e0caee9170c0402d2025cc2017</t>
        </is>
      </c>
      <c r="C9015" t="inlineStr">
        <is>
          <t>2016-10-11 23:58:52+00:00</t>
        </is>
      </c>
      <c r="D9015" t="inlineStr">
        <is>
          <t>add</t>
        </is>
      </c>
      <c r="E9015" t="inlineStr">
        <is>
          <t>ntplib</t>
        </is>
      </c>
      <c r="F9015" t="inlineStr"/>
      <c r="G9015" t="inlineStr"/>
      <c r="H9015" t="inlineStr"/>
    </row>
    <row r="9016">
      <c r="A9016" t="inlineStr">
        <is>
          <t>core</t>
        </is>
      </c>
      <c r="B9016" t="inlineStr">
        <is>
          <t>19bd7a3e224b81e0caee9170c0402d2025cc2017</t>
        </is>
      </c>
      <c r="C9016" t="inlineStr">
        <is>
          <t>2016-10-11 23:58:52+00:00</t>
        </is>
      </c>
      <c r="D9016" t="inlineStr">
        <is>
          <t>add</t>
        </is>
      </c>
      <c r="E9016" t="inlineStr">
        <is>
          <t>psutil</t>
        </is>
      </c>
      <c r="F9016" t="inlineStr"/>
      <c r="G9016" t="inlineStr"/>
      <c r="H9016" t="inlineStr"/>
    </row>
    <row r="9017">
      <c r="A9017" t="inlineStr">
        <is>
          <t>core</t>
        </is>
      </c>
      <c r="B9017" t="inlineStr">
        <is>
          <t>19bd7a3e224b81e0caee9170c0402d2025cc2017</t>
        </is>
      </c>
      <c r="C9017" t="inlineStr">
        <is>
          <t>2016-10-11 23:58:52+00:00</t>
        </is>
      </c>
      <c r="D9017" t="inlineStr">
        <is>
          <t>add</t>
        </is>
      </c>
      <c r="E9017" t="inlineStr">
        <is>
          <t>pyldap</t>
        </is>
      </c>
      <c r="F9017" t="inlineStr"/>
      <c r="G9017" t="inlineStr"/>
      <c r="H9017" t="inlineStr"/>
    </row>
    <row r="9018">
      <c r="A9018" t="inlineStr">
        <is>
          <t>core</t>
        </is>
      </c>
      <c r="B9018" t="inlineStr">
        <is>
          <t>19bd7a3e224b81e0caee9170c0402d2025cc2017</t>
        </is>
      </c>
      <c r="C9018" t="inlineStr">
        <is>
          <t>2016-10-11 23:58:52+00:00</t>
        </is>
      </c>
      <c r="D9018" t="inlineStr">
        <is>
          <t>add</t>
        </is>
      </c>
      <c r="E9018" t="inlineStr">
        <is>
          <t>python-pacman</t>
        </is>
      </c>
      <c r="F9018" t="inlineStr"/>
      <c r="G9018" t="inlineStr"/>
      <c r="H9018" t="inlineStr"/>
    </row>
    <row r="9019">
      <c r="A9019" t="inlineStr">
        <is>
          <t>core</t>
        </is>
      </c>
      <c r="B9019" t="inlineStr">
        <is>
          <t>19bd7a3e224b81e0caee9170c0402d2025cc2017</t>
        </is>
      </c>
      <c r="C9019" t="inlineStr">
        <is>
          <t>2016-10-11 23:58:52+00:00</t>
        </is>
      </c>
      <c r="D9019" t="inlineStr">
        <is>
          <t>add</t>
        </is>
      </c>
      <c r="E9019" t="inlineStr">
        <is>
          <t>python-nginx</t>
        </is>
      </c>
      <c r="F9019" t="inlineStr"/>
      <c r="G9019" t="inlineStr"/>
      <c r="H9019" t="inlineStr"/>
    </row>
    <row r="9020">
      <c r="A9020" t="inlineStr">
        <is>
          <t>core</t>
        </is>
      </c>
      <c r="B9020" t="inlineStr">
        <is>
          <t>19bd7a3e224b81e0caee9170c0402d2025cc2017</t>
        </is>
      </c>
      <c r="C9020" t="inlineStr">
        <is>
          <t>2016-10-11 23:58:52+00:00</t>
        </is>
      </c>
      <c r="D9020" t="inlineStr">
        <is>
          <t>add</t>
        </is>
      </c>
      <c r="E9020" t="inlineStr">
        <is>
          <t>requests</t>
        </is>
      </c>
      <c r="F9020" t="inlineStr"/>
      <c r="G9020" t="inlineStr"/>
      <c r="H9020" t="inlineStr"/>
    </row>
    <row r="9021">
      <c r="A9021" t="inlineStr">
        <is>
          <t>core</t>
        </is>
      </c>
      <c r="B9021" t="inlineStr">
        <is>
          <t>19bd7a3e224b81e0caee9170c0402d2025cc2017</t>
        </is>
      </c>
      <c r="C9021" t="inlineStr">
        <is>
          <t>2016-10-11 23:58:52+00:00</t>
        </is>
      </c>
      <c r="D9021" t="inlineStr">
        <is>
          <t>add</t>
        </is>
      </c>
      <c r="E9021" t="inlineStr">
        <is>
          <t>semantic_version</t>
        </is>
      </c>
      <c r="F9021" t="inlineStr"/>
      <c r="G9021" t="inlineStr"/>
      <c r="H9021" t="inlineStr"/>
    </row>
    <row r="9022">
      <c r="A9022" t="inlineStr">
        <is>
          <t>core</t>
        </is>
      </c>
      <c r="B9022" t="inlineStr">
        <is>
          <t>bd70c072e6d5ac7a08ed9674f260fdcc1e2844df</t>
        </is>
      </c>
      <c r="C9022" t="inlineStr">
        <is>
          <t>2016-10-19 19:10:30+00:00</t>
        </is>
      </c>
      <c r="D9022" t="inlineStr">
        <is>
          <t>add</t>
        </is>
      </c>
      <c r="E9022" t="inlineStr">
        <is>
          <t>passlib</t>
        </is>
      </c>
      <c r="F9022" t="inlineStr"/>
      <c r="G9022" t="inlineStr"/>
      <c r="H9022" t="inlineStr"/>
    </row>
    <row r="9023">
      <c r="A9023" t="inlineStr">
        <is>
          <t>core</t>
        </is>
      </c>
      <c r="B9023" t="inlineStr">
        <is>
          <t>43a43ad6d46154ff9d158d36fc7c59bf7b281d87</t>
        </is>
      </c>
      <c r="C9023" t="inlineStr">
        <is>
          <t>2016-10-31 21:49:30+00:00</t>
        </is>
      </c>
      <c r="D9023" t="inlineStr">
        <is>
          <t>add</t>
        </is>
      </c>
      <c r="E9023" t="inlineStr">
        <is>
          <t>wheel</t>
        </is>
      </c>
      <c r="F9023" t="inlineStr"/>
      <c r="G9023" t="inlineStr"/>
      <c r="H9023" t="inlineStr"/>
    </row>
    <row r="9024">
      <c r="A9024" t="inlineStr">
        <is>
          <t>deepy</t>
        </is>
      </c>
      <c r="B9024" t="inlineStr">
        <is>
          <t>75bb8b276552240757a9deb3829b8de9757a53d8</t>
        </is>
      </c>
      <c r="C9024" t="inlineStr">
        <is>
          <t>2015-10-28 01:02:12+00:00</t>
        </is>
      </c>
      <c r="D9024" t="inlineStr">
        <is>
          <t>verchange</t>
        </is>
      </c>
      <c r="E9024" t="inlineStr">
        <is>
          <t>scipy</t>
        </is>
      </c>
      <c r="F9024" t="inlineStr">
        <is>
          <t>&lt;=0.16.0</t>
        </is>
      </c>
      <c r="G9024" t="inlineStr">
        <is>
          <t>scipy</t>
        </is>
      </c>
      <c r="H9024" t="inlineStr">
        <is>
          <t>&lt;=0.15.1</t>
        </is>
      </c>
    </row>
    <row r="9025">
      <c r="A9025" t="inlineStr">
        <is>
          <t>deepy</t>
        </is>
      </c>
      <c r="B9025" t="inlineStr">
        <is>
          <t>75bb8b276552240757a9deb3829b8de9757a53d8</t>
        </is>
      </c>
      <c r="C9025" t="inlineStr">
        <is>
          <t>2015-10-28 01:02:12+00:00</t>
        </is>
      </c>
      <c r="D9025" t="inlineStr">
        <is>
          <t>verchange</t>
        </is>
      </c>
      <c r="E9025" t="inlineStr">
        <is>
          <t>numpy</t>
        </is>
      </c>
      <c r="F9025" t="inlineStr">
        <is>
          <t>&lt;=1.9.3</t>
        </is>
      </c>
      <c r="G9025" t="inlineStr">
        <is>
          <t>numpy</t>
        </is>
      </c>
      <c r="H9025" t="inlineStr">
        <is>
          <t>&lt;=1.9.2</t>
        </is>
      </c>
    </row>
    <row r="9026">
      <c r="A9026" t="inlineStr">
        <is>
          <t>deepy</t>
        </is>
      </c>
      <c r="B9026" t="inlineStr">
        <is>
          <t>5a91c7feea4c84bce025e35b3725006dcdfeccf6</t>
        </is>
      </c>
      <c r="C9026" t="inlineStr">
        <is>
          <t>2016-05-27 23:55:53+00:00</t>
        </is>
      </c>
      <c r="D9026" t="inlineStr">
        <is>
          <t>verchange</t>
        </is>
      </c>
      <c r="E9026" t="inlineStr">
        <is>
          <t>scipy</t>
        </is>
      </c>
      <c r="F9026" t="inlineStr">
        <is>
          <t>&lt;=0.17.0</t>
        </is>
      </c>
      <c r="G9026" t="inlineStr">
        <is>
          <t>scipy</t>
        </is>
      </c>
      <c r="H9026" t="inlineStr">
        <is>
          <t>&lt;=0.16.0</t>
        </is>
      </c>
    </row>
    <row r="9027">
      <c r="A9027" t="inlineStr">
        <is>
          <t>deepy</t>
        </is>
      </c>
      <c r="B9027" t="inlineStr">
        <is>
          <t>5a91c7feea4c84bce025e35b3725006dcdfeccf6</t>
        </is>
      </c>
      <c r="C9027" t="inlineStr">
        <is>
          <t>2016-05-27 23:55:53+00:00</t>
        </is>
      </c>
      <c r="D9027" t="inlineStr">
        <is>
          <t>verchange</t>
        </is>
      </c>
      <c r="E9027" t="inlineStr">
        <is>
          <t>numpy</t>
        </is>
      </c>
      <c r="F9027" t="inlineStr">
        <is>
          <t>&lt;=1.10.4</t>
        </is>
      </c>
      <c r="G9027" t="inlineStr">
        <is>
          <t>numpy</t>
        </is>
      </c>
      <c r="H9027" t="inlineStr">
        <is>
          <t>&lt;=1.9.3</t>
        </is>
      </c>
    </row>
    <row r="9028">
      <c r="A9028" t="inlineStr">
        <is>
          <t>deepy</t>
        </is>
      </c>
      <c r="B9028" t="inlineStr">
        <is>
          <t>5a91c7feea4c84bce025e35b3725006dcdfeccf6</t>
        </is>
      </c>
      <c r="C9028" t="inlineStr">
        <is>
          <t>2016-05-27 23:55:53+00:00</t>
        </is>
      </c>
      <c r="D9028" t="inlineStr">
        <is>
          <t>add</t>
        </is>
      </c>
      <c r="E9028" t="inlineStr">
        <is>
          <t>filelock</t>
        </is>
      </c>
      <c r="F9028" t="inlineStr">
        <is>
          <t>&lt;=2.0.6</t>
        </is>
      </c>
      <c r="G9028" t="inlineStr"/>
      <c r="H9028" t="inlineStr"/>
    </row>
    <row r="9029">
      <c r="A9029" t="inlineStr">
        <is>
          <t>pynb</t>
        </is>
      </c>
      <c r="B9029" t="inlineStr">
        <is>
          <t>026d6e03f98953aafa5ce8be75857331993ae26f</t>
        </is>
      </c>
      <c r="C9029" t="inlineStr">
        <is>
          <t>2020-06-29 15:43:37+00:00</t>
        </is>
      </c>
      <c r="D9029" t="inlineStr">
        <is>
          <t>verchange</t>
        </is>
      </c>
      <c r="E9029" t="inlineStr">
        <is>
          <t>twine</t>
        </is>
      </c>
      <c r="F9029">
        <f>=3.2.0</f>
        <v/>
      </c>
      <c r="G9029" t="inlineStr">
        <is>
          <t>twine</t>
        </is>
      </c>
      <c r="H9029" t="inlineStr"/>
    </row>
    <row r="9030">
      <c r="A9030" t="inlineStr">
        <is>
          <t>pynb</t>
        </is>
      </c>
      <c r="B9030" t="inlineStr">
        <is>
          <t>026d6e03f98953aafa5ce8be75857331993ae26f</t>
        </is>
      </c>
      <c r="C9030" t="inlineStr">
        <is>
          <t>2020-06-29 15:43:37+00:00</t>
        </is>
      </c>
      <c r="D9030" t="inlineStr">
        <is>
          <t>verchange</t>
        </is>
      </c>
      <c r="E9030" t="inlineStr">
        <is>
          <t>autopep8</t>
        </is>
      </c>
      <c r="F9030">
        <f>=1.5.3</f>
        <v/>
      </c>
      <c r="G9030" t="inlineStr">
        <is>
          <t>autopep8</t>
        </is>
      </c>
      <c r="H9030" t="inlineStr"/>
    </row>
    <row r="9031">
      <c r="A9031" t="inlineStr">
        <is>
          <t>pynb</t>
        </is>
      </c>
      <c r="B9031" t="inlineStr">
        <is>
          <t>026d6e03f98953aafa5ce8be75857331993ae26f</t>
        </is>
      </c>
      <c r="C9031" t="inlineStr">
        <is>
          <t>2020-06-29 15:43:37+00:00</t>
        </is>
      </c>
      <c r="D9031" t="inlineStr">
        <is>
          <t>verchange</t>
        </is>
      </c>
      <c r="E9031" t="inlineStr">
        <is>
          <t>pytest</t>
        </is>
      </c>
      <c r="F9031">
        <f>=5.4.3</f>
        <v/>
      </c>
      <c r="G9031" t="inlineStr">
        <is>
          <t>pytest</t>
        </is>
      </c>
      <c r="H9031" t="inlineStr"/>
    </row>
    <row r="9032">
      <c r="A9032" t="inlineStr">
        <is>
          <t>pynb</t>
        </is>
      </c>
      <c r="B9032" t="inlineStr">
        <is>
          <t>026d6e03f98953aafa5ce8be75857331993ae26f</t>
        </is>
      </c>
      <c r="C9032" t="inlineStr">
        <is>
          <t>2020-06-29 15:43:37+00:00</t>
        </is>
      </c>
      <c r="D9032" t="inlineStr">
        <is>
          <t>add</t>
        </is>
      </c>
      <c r="E9032" t="inlineStr">
        <is>
          <t>fabric</t>
        </is>
      </c>
      <c r="F9032">
        <f>=2.5.0</f>
        <v/>
      </c>
      <c r="G9032" t="inlineStr"/>
      <c r="H9032" t="inlineStr"/>
    </row>
    <row r="9033">
      <c r="A9033" t="inlineStr">
        <is>
          <t>pynb</t>
        </is>
      </c>
      <c r="B9033" t="inlineStr">
        <is>
          <t>026d6e03f98953aafa5ce8be75857331993ae26f</t>
        </is>
      </c>
      <c r="C9033" t="inlineStr">
        <is>
          <t>2020-06-29 15:43:37+00:00</t>
        </is>
      </c>
      <c r="D9033" t="inlineStr">
        <is>
          <t>rem</t>
        </is>
      </c>
      <c r="E9033" t="inlineStr"/>
      <c r="F9033" t="inlineStr"/>
      <c r="G9033" t="inlineStr">
        <is>
          <t>pycodestyle</t>
        </is>
      </c>
      <c r="H9033" t="inlineStr"/>
    </row>
    <row r="9034">
      <c r="A9034" t="inlineStr">
        <is>
          <t>pynb</t>
        </is>
      </c>
      <c r="B9034" t="inlineStr">
        <is>
          <t>026d6e03f98953aafa5ce8be75857331993ae26f</t>
        </is>
      </c>
      <c r="C9034" t="inlineStr">
        <is>
          <t>2020-06-29 15:43:37+00:00</t>
        </is>
      </c>
      <c r="D9034" t="inlineStr">
        <is>
          <t>rem</t>
        </is>
      </c>
      <c r="E9034" t="inlineStr"/>
      <c r="F9034" t="inlineStr"/>
      <c r="G9034" t="inlineStr">
        <is>
          <t>setuptools</t>
        </is>
      </c>
      <c r="H9034" t="inlineStr"/>
    </row>
    <row r="9035">
      <c r="A9035" t="inlineStr">
        <is>
          <t>pynb</t>
        </is>
      </c>
      <c r="B9035" t="inlineStr">
        <is>
          <t>026d6e03f98953aafa5ce8be75857331993ae26f</t>
        </is>
      </c>
      <c r="C9035" t="inlineStr">
        <is>
          <t>2020-06-29 15:43:37+00:00</t>
        </is>
      </c>
      <c r="D9035" t="inlineStr">
        <is>
          <t>rem</t>
        </is>
      </c>
      <c r="E9035" t="inlineStr"/>
      <c r="F9035" t="inlineStr"/>
      <c r="G9035" t="inlineStr">
        <is>
          <t>jupyter</t>
        </is>
      </c>
      <c r="H9035" t="inlineStr"/>
    </row>
    <row r="9036">
      <c r="A9036" t="inlineStr">
        <is>
          <t>pynb</t>
        </is>
      </c>
      <c r="B9036" t="inlineStr">
        <is>
          <t>026d6e03f98953aafa5ce8be75857331993ae26f</t>
        </is>
      </c>
      <c r="C9036" t="inlineStr">
        <is>
          <t>2020-06-29 15:43:37+00:00</t>
        </is>
      </c>
      <c r="D9036" t="inlineStr">
        <is>
          <t>rem</t>
        </is>
      </c>
      <c r="E9036" t="inlineStr"/>
      <c r="F9036" t="inlineStr"/>
      <c r="G9036" t="inlineStr">
        <is>
          <t>nbconvert</t>
        </is>
      </c>
      <c r="H9036" t="inlineStr"/>
    </row>
    <row r="9037">
      <c r="A9037" t="inlineStr">
        <is>
          <t>pynb</t>
        </is>
      </c>
      <c r="B9037" t="inlineStr">
        <is>
          <t>026d6e03f98953aafa5ce8be75857331993ae26f</t>
        </is>
      </c>
      <c r="C9037" t="inlineStr">
        <is>
          <t>2020-06-29 15:43:37+00:00</t>
        </is>
      </c>
      <c r="D9037" t="inlineStr">
        <is>
          <t>rem</t>
        </is>
      </c>
      <c r="E9037" t="inlineStr"/>
      <c r="F9037" t="inlineStr"/>
      <c r="G9037" t="inlineStr">
        <is>
          <t>nbformat</t>
        </is>
      </c>
      <c r="H9037" t="inlineStr"/>
    </row>
    <row r="9038">
      <c r="A9038" t="inlineStr">
        <is>
          <t>pynb</t>
        </is>
      </c>
      <c r="B9038" t="inlineStr">
        <is>
          <t>026d6e03f98953aafa5ce8be75857331993ae26f</t>
        </is>
      </c>
      <c r="C9038" t="inlineStr">
        <is>
          <t>2020-06-29 15:43:37+00:00</t>
        </is>
      </c>
      <c r="D9038" t="inlineStr">
        <is>
          <t>rem</t>
        </is>
      </c>
      <c r="E9038" t="inlineStr"/>
      <c r="F9038" t="inlineStr"/>
      <c r="G9038" t="inlineStr">
        <is>
          <t>dill</t>
        </is>
      </c>
      <c r="H9038" t="inlineStr"/>
    </row>
    <row r="9039">
      <c r="A9039" t="inlineStr">
        <is>
          <t>pynb</t>
        </is>
      </c>
      <c r="B9039" t="inlineStr">
        <is>
          <t>026d6e03f98953aafa5ce8be75857331993ae26f</t>
        </is>
      </c>
      <c r="C9039" t="inlineStr">
        <is>
          <t>2020-06-29 15:43:37+00:00</t>
        </is>
      </c>
      <c r="D9039" t="inlineStr">
        <is>
          <t>rem</t>
        </is>
      </c>
      <c r="E9039" t="inlineStr"/>
      <c r="F9039" t="inlineStr"/>
      <c r="G9039" t="inlineStr">
        <is>
          <t>ipykernel</t>
        </is>
      </c>
      <c r="H9039" t="inlineStr"/>
    </row>
    <row r="9040">
      <c r="A9040" t="inlineStr">
        <is>
          <t>pynb</t>
        </is>
      </c>
      <c r="B9040" t="inlineStr">
        <is>
          <t>026d6e03f98953aafa5ce8be75857331993ae26f</t>
        </is>
      </c>
      <c r="C9040" t="inlineStr">
        <is>
          <t>2020-06-29 15:43:37+00:00</t>
        </is>
      </c>
      <c r="D9040" t="inlineStr">
        <is>
          <t>rem</t>
        </is>
      </c>
      <c r="E9040" t="inlineStr"/>
      <c r="F9040" t="inlineStr"/>
      <c r="G9040" t="inlineStr">
        <is>
          <t>ipython</t>
        </is>
      </c>
      <c r="H9040" t="inlineStr"/>
    </row>
    <row r="9041">
      <c r="A9041" t="inlineStr">
        <is>
          <t>pynb</t>
        </is>
      </c>
      <c r="B9041" t="inlineStr">
        <is>
          <t>026d6e03f98953aafa5ce8be75857331993ae26f</t>
        </is>
      </c>
      <c r="C9041" t="inlineStr">
        <is>
          <t>2020-06-29 15:43:37+00:00</t>
        </is>
      </c>
      <c r="D9041" t="inlineStr">
        <is>
          <t>rem</t>
        </is>
      </c>
      <c r="E9041" t="inlineStr"/>
      <c r="F9041" t="inlineStr"/>
      <c r="G9041" t="inlineStr">
        <is>
          <t>Fabric3</t>
        </is>
      </c>
      <c r="H9041" t="inlineStr"/>
    </row>
    <row r="9042">
      <c r="A9042" t="inlineStr">
        <is>
          <t>py3-pinterest</t>
        </is>
      </c>
      <c r="B9042" t="inlineStr">
        <is>
          <t>fbcdd0515738b98a6eb3ec06cec8a5e444179c24</t>
        </is>
      </c>
      <c r="C9042" t="inlineStr">
        <is>
          <t>2020-12-16 21:26:19+00:00</t>
        </is>
      </c>
      <c r="D9042" t="inlineStr">
        <is>
          <t>add</t>
        </is>
      </c>
      <c r="E9042" t="inlineStr">
        <is>
          <t>PyQt5</t>
        </is>
      </c>
      <c r="F9042" t="inlineStr"/>
      <c r="G9042" t="inlineStr"/>
      <c r="H9042" t="inlineStr"/>
    </row>
    <row r="9043">
      <c r="A9043" t="inlineStr">
        <is>
          <t>py3-pinterest</t>
        </is>
      </c>
      <c r="B9043" t="inlineStr">
        <is>
          <t>fbcdd0515738b98a6eb3ec06cec8a5e444179c24</t>
        </is>
      </c>
      <c r="C9043" t="inlineStr">
        <is>
          <t>2020-12-16 21:26:19+00:00</t>
        </is>
      </c>
      <c r="D9043" t="inlineStr">
        <is>
          <t>add</t>
        </is>
      </c>
      <c r="E9043" t="inlineStr">
        <is>
          <t>beautifulsoup4</t>
        </is>
      </c>
      <c r="F9043" t="inlineStr"/>
      <c r="G9043" t="inlineStr"/>
      <c r="H9043" t="inlineStr"/>
    </row>
    <row r="9044">
      <c r="A9044" t="inlineStr">
        <is>
          <t>py3-pinterest</t>
        </is>
      </c>
      <c r="B9044" t="inlineStr">
        <is>
          <t>fbcdd0515738b98a6eb3ec06cec8a5e444179c24</t>
        </is>
      </c>
      <c r="C9044" t="inlineStr">
        <is>
          <t>2020-12-16 21:26:19+00:00</t>
        </is>
      </c>
      <c r="D9044" t="inlineStr">
        <is>
          <t>add</t>
        </is>
      </c>
      <c r="E9044" t="inlineStr">
        <is>
          <t>requests-toolbelt</t>
        </is>
      </c>
      <c r="F9044" t="inlineStr"/>
      <c r="G9044" t="inlineStr"/>
      <c r="H9044" t="inlineStr"/>
    </row>
    <row r="9045">
      <c r="A9045" t="inlineStr">
        <is>
          <t>py3-pinterest</t>
        </is>
      </c>
      <c r="B9045" t="inlineStr">
        <is>
          <t>fbcdd0515738b98a6eb3ec06cec8a5e444179c24</t>
        </is>
      </c>
      <c r="C9045" t="inlineStr">
        <is>
          <t>2020-12-16 21:26:19+00:00</t>
        </is>
      </c>
      <c r="D9045" t="inlineStr">
        <is>
          <t>add</t>
        </is>
      </c>
      <c r="E9045" t="inlineStr">
        <is>
          <t>selenium</t>
        </is>
      </c>
      <c r="F9045" t="inlineStr"/>
      <c r="G9045" t="inlineStr"/>
      <c r="H9045" t="inlineStr"/>
    </row>
    <row r="9046">
      <c r="A9046" t="inlineStr">
        <is>
          <t>py3-pinterest</t>
        </is>
      </c>
      <c r="B9046" t="inlineStr">
        <is>
          <t>fbcdd0515738b98a6eb3ec06cec8a5e444179c24</t>
        </is>
      </c>
      <c r="C9046" t="inlineStr">
        <is>
          <t>2020-12-16 21:26:19+00:00</t>
        </is>
      </c>
      <c r="D9046" t="inlineStr">
        <is>
          <t>add</t>
        </is>
      </c>
      <c r="E9046" t="inlineStr">
        <is>
          <t>webdriver-manager</t>
        </is>
      </c>
      <c r="F9046" t="inlineStr"/>
      <c r="G9046" t="inlineStr"/>
      <c r="H9046" t="inlineStr"/>
    </row>
    <row r="9047">
      <c r="A9047" t="inlineStr">
        <is>
          <t>distributions</t>
        </is>
      </c>
      <c r="B9047" t="inlineStr">
        <is>
          <t>5e0d3a29b0b885bbd770db0468bbf9ff78b84405</t>
        </is>
      </c>
      <c r="C9047" t="inlineStr">
        <is>
          <t>2014-05-14 21:13:31+00:00</t>
        </is>
      </c>
      <c r="D9047" t="inlineStr">
        <is>
          <t>add</t>
        </is>
      </c>
      <c r="E9047" t="inlineStr">
        <is>
          <t>protobuf</t>
        </is>
      </c>
      <c r="F9047" t="inlineStr"/>
      <c r="G9047" t="inlineStr"/>
      <c r="H9047" t="inlineStr"/>
    </row>
    <row r="9048">
      <c r="A9048" t="inlineStr">
        <is>
          <t>distributions</t>
        </is>
      </c>
      <c r="B9048" t="inlineStr">
        <is>
          <t>f8de8c630a67b13a7f26e37a9833f2f73c1a62c8</t>
        </is>
      </c>
      <c r="C9048" t="inlineStr">
        <is>
          <t>2014-08-12 03:14:25+00:00</t>
        </is>
      </c>
      <c r="D9048" t="inlineStr">
        <is>
          <t>add</t>
        </is>
      </c>
      <c r="E9048" t="inlineStr">
        <is>
          <t>cpplint</t>
        </is>
      </c>
      <c r="F9048" t="inlineStr"/>
      <c r="G9048" t="inlineStr"/>
      <c r="H9048" t="inlineStr"/>
    </row>
    <row r="9049">
      <c r="A9049" t="inlineStr">
        <is>
          <t>CONCOCT</t>
        </is>
      </c>
      <c r="B9049" t="inlineStr">
        <is>
          <t>a46214dc5d75586a683d971c852ef1fe42eb6b40</t>
        </is>
      </c>
      <c r="C9049" t="inlineStr">
        <is>
          <t>2018-12-12 15:52:37+00:00</t>
        </is>
      </c>
      <c r="D9049" t="inlineStr">
        <is>
          <t>add</t>
        </is>
      </c>
      <c r="E9049" t="inlineStr">
        <is>
          <t>cython</t>
        </is>
      </c>
      <c r="F9049" t="inlineStr">
        <is>
          <t>&gt;=0.28.5</t>
        </is>
      </c>
      <c r="G9049" t="inlineStr"/>
      <c r="H9049" t="inlineStr"/>
    </row>
    <row r="9050">
      <c r="A9050" t="inlineStr">
        <is>
          <t>CONCOCT</t>
        </is>
      </c>
      <c r="B9050" t="inlineStr">
        <is>
          <t>a46214dc5d75586a683d971c852ef1fe42eb6b40</t>
        </is>
      </c>
      <c r="C9050" t="inlineStr">
        <is>
          <t>2018-12-12 15:52:37+00:00</t>
        </is>
      </c>
      <c r="D9050" t="inlineStr">
        <is>
          <t>rem</t>
        </is>
      </c>
      <c r="E9050" t="inlineStr"/>
      <c r="F9050" t="inlineStr"/>
      <c r="G9050" t="inlineStr">
        <is>
          <t>distribute</t>
        </is>
      </c>
      <c r="H9050" t="inlineStr">
        <is>
          <t>&gt;=0.6.49</t>
        </is>
      </c>
    </row>
    <row r="9051">
      <c r="A9051" t="inlineStr">
        <is>
          <t>CONCOCT</t>
        </is>
      </c>
      <c r="B9051" t="inlineStr">
        <is>
          <t>a46214dc5d75586a683d971c852ef1fe42eb6b40</t>
        </is>
      </c>
      <c r="C9051" t="inlineStr">
        <is>
          <t>2018-12-12 15:52:37+00:00</t>
        </is>
      </c>
      <c r="D9051" t="inlineStr">
        <is>
          <t>rem</t>
        </is>
      </c>
      <c r="E9051" t="inlineStr"/>
      <c r="F9051" t="inlineStr"/>
      <c r="G9051" t="inlineStr">
        <is>
          <t>pysam</t>
        </is>
      </c>
      <c r="H9051" t="inlineStr">
        <is>
          <t>&gt;=0.7.7</t>
        </is>
      </c>
    </row>
    <row r="9052">
      <c r="A9052" t="inlineStr">
        <is>
          <t>CONCOCT</t>
        </is>
      </c>
      <c r="B9052" t="inlineStr">
        <is>
          <t>c9fe807550f96b4522d92fdad675cc385ae90901</t>
        </is>
      </c>
      <c r="C9052" t="inlineStr">
        <is>
          <t>2019-08-02 08:03:28+00:00</t>
        </is>
      </c>
      <c r="D9052" t="inlineStr">
        <is>
          <t>verchange</t>
        </is>
      </c>
      <c r="E9052" t="inlineStr">
        <is>
          <t>bcbio-gff</t>
        </is>
      </c>
      <c r="F9052" t="inlineStr">
        <is>
          <t>&lt;=0.6.4;&gt;=0.4</t>
        </is>
      </c>
      <c r="G9052" t="inlineStr">
        <is>
          <t>bcbio-gff</t>
        </is>
      </c>
      <c r="H9052" t="inlineStr">
        <is>
          <t>&gt;=0.4</t>
        </is>
      </c>
    </row>
    <row r="9053">
      <c r="A9053" t="inlineStr">
        <is>
          <t>CONCOCT</t>
        </is>
      </c>
      <c r="B9053" t="inlineStr">
        <is>
          <t>c9fe807550f96b4522d92fdad675cc385ae90901</t>
        </is>
      </c>
      <c r="C9053" t="inlineStr">
        <is>
          <t>2019-08-02 08:03:28+00:00</t>
        </is>
      </c>
      <c r="D9053" t="inlineStr">
        <is>
          <t>verchange</t>
        </is>
      </c>
      <c r="E9053" t="inlineStr">
        <is>
          <t>biopython</t>
        </is>
      </c>
      <c r="F9053" t="inlineStr">
        <is>
          <t>&lt;=1.72;&gt;=1.63</t>
        </is>
      </c>
      <c r="G9053" t="inlineStr">
        <is>
          <t>biopython</t>
        </is>
      </c>
      <c r="H9053" t="inlineStr">
        <is>
          <t>&gt;=1.63</t>
        </is>
      </c>
    </row>
    <row r="9054">
      <c r="A9054" t="inlineStr">
        <is>
          <t>wstool</t>
        </is>
      </c>
      <c r="B9054" t="inlineStr">
        <is>
          <t>fbffb526e9c7f499d2bc67c76045661ae03a2338</t>
        </is>
      </c>
      <c r="C9054" t="inlineStr">
        <is>
          <t>2018-01-10 18:01:04+00:00</t>
        </is>
      </c>
      <c r="D9054" t="inlineStr">
        <is>
          <t>add</t>
        </is>
      </c>
      <c r="E9054" t="inlineStr">
        <is>
          <t>vcstools</t>
        </is>
      </c>
      <c r="F9054" t="inlineStr">
        <is>
          <t>&gt;=0.1.38</t>
        </is>
      </c>
      <c r="G9054" t="inlineStr"/>
      <c r="H9054" t="inlineStr"/>
    </row>
    <row r="9055">
      <c r="A9055" t="inlineStr">
        <is>
          <t>wstool</t>
        </is>
      </c>
      <c r="B9055" t="inlineStr">
        <is>
          <t>fbffb526e9c7f499d2bc67c76045661ae03a2338</t>
        </is>
      </c>
      <c r="C9055" t="inlineStr">
        <is>
          <t>2018-01-10 18:01:04+00:00</t>
        </is>
      </c>
      <c r="D9055" t="inlineStr">
        <is>
          <t>add</t>
        </is>
      </c>
      <c r="E9055" t="inlineStr">
        <is>
          <t>pyyaml</t>
        </is>
      </c>
      <c r="F9055" t="inlineStr"/>
      <c r="G9055" t="inlineStr"/>
      <c r="H9055" t="inlineStr"/>
    </row>
    <row r="9056">
      <c r="A9056" t="inlineStr">
        <is>
          <t>wstool</t>
        </is>
      </c>
      <c r="B9056" t="inlineStr">
        <is>
          <t>fbffb526e9c7f499d2bc67c76045661ae03a2338</t>
        </is>
      </c>
      <c r="C9056" t="inlineStr">
        <is>
          <t>2018-01-10 18:01:04+00:00</t>
        </is>
      </c>
      <c r="D9056" t="inlineStr">
        <is>
          <t>add</t>
        </is>
      </c>
      <c r="E9056" t="inlineStr">
        <is>
          <t>ordereddict</t>
        </is>
      </c>
      <c r="F9056" t="inlineStr"/>
      <c r="G9056" t="inlineStr"/>
      <c r="H9056" t="inlineStr"/>
    </row>
    <row r="9057">
      <c r="A9057" t="inlineStr">
        <is>
          <t>wstool</t>
        </is>
      </c>
      <c r="B9057" t="inlineStr">
        <is>
          <t>fdc53f0547691e469e415b18a9fcd8dd8028b5bc</t>
        </is>
      </c>
      <c r="C9057" t="inlineStr">
        <is>
          <t>2018-01-10 18:09:24+00:00</t>
        </is>
      </c>
      <c r="D9057" t="inlineStr">
        <is>
          <t>rem</t>
        </is>
      </c>
      <c r="E9057" t="inlineStr"/>
      <c r="F9057" t="inlineStr"/>
      <c r="G9057" t="inlineStr">
        <is>
          <t>ordereddict</t>
        </is>
      </c>
      <c r="H9057" t="inlineStr"/>
    </row>
    <row r="9058">
      <c r="A9058" t="inlineStr">
        <is>
          <t>wstool</t>
        </is>
      </c>
      <c r="B9058" t="inlineStr">
        <is>
          <t>42ce038de31a8d456982c2bbd1f31725484e73a5</t>
        </is>
      </c>
      <c r="C9058" t="inlineStr">
        <is>
          <t>2019-09-23 21:52:47+00:00</t>
        </is>
      </c>
      <c r="D9058" t="inlineStr">
        <is>
          <t>verchange</t>
        </is>
      </c>
      <c r="E9058" t="inlineStr">
        <is>
          <t>vcstools</t>
        </is>
      </c>
      <c r="F9058" t="inlineStr">
        <is>
          <t>&gt;=0.1.42</t>
        </is>
      </c>
      <c r="G9058" t="inlineStr">
        <is>
          <t>vcstools</t>
        </is>
      </c>
      <c r="H9058" t="inlineStr">
        <is>
          <t>&gt;=0.1.38</t>
        </is>
      </c>
    </row>
    <row r="9059">
      <c r="A9059" t="inlineStr">
        <is>
          <t>knit</t>
        </is>
      </c>
      <c r="B9059" t="inlineStr">
        <is>
          <t>1f82a94e1dc05b9612864e493cc5c2483b1f9039</t>
        </is>
      </c>
      <c r="C9059" t="inlineStr">
        <is>
          <t>2016-02-12 00:49:22+00:00</t>
        </is>
      </c>
      <c r="D9059" t="inlineStr">
        <is>
          <t>add</t>
        </is>
      </c>
      <c r="E9059" t="inlineStr">
        <is>
          <t>lxml</t>
        </is>
      </c>
      <c r="F9059" t="inlineStr"/>
      <c r="G9059" t="inlineStr"/>
      <c r="H9059" t="inlineStr"/>
    </row>
    <row r="9060">
      <c r="A9060" t="inlineStr">
        <is>
          <t>knit</t>
        </is>
      </c>
      <c r="B9060" t="inlineStr">
        <is>
          <t>1f82a94e1dc05b9612864e493cc5c2483b1f9039</t>
        </is>
      </c>
      <c r="C9060" t="inlineStr">
        <is>
          <t>2016-02-12 00:49:22+00:00</t>
        </is>
      </c>
      <c r="D9060" t="inlineStr">
        <is>
          <t>add</t>
        </is>
      </c>
      <c r="E9060" t="inlineStr">
        <is>
          <t>requests</t>
        </is>
      </c>
      <c r="F9060" t="inlineStr"/>
      <c r="G9060" t="inlineStr"/>
      <c r="H9060" t="inlineStr"/>
    </row>
    <row r="9061">
      <c r="A9061" t="inlineStr">
        <is>
          <t>knit</t>
        </is>
      </c>
      <c r="B9061" t="inlineStr">
        <is>
          <t>deb80b6cbefa580b33c701c06694fce777868805</t>
        </is>
      </c>
      <c r="C9061" t="inlineStr">
        <is>
          <t>2017-10-29 18:52:52+00:00</t>
        </is>
      </c>
      <c r="D9061" t="inlineStr">
        <is>
          <t>rem</t>
        </is>
      </c>
      <c r="E9061" t="inlineStr"/>
      <c r="F9061" t="inlineStr"/>
      <c r="G9061" t="inlineStr">
        <is>
          <t>lxml</t>
        </is>
      </c>
      <c r="H9061" t="inlineStr"/>
    </row>
    <row r="9062">
      <c r="A9062" t="inlineStr">
        <is>
          <t>webterminal</t>
        </is>
      </c>
      <c r="B9062" t="inlineStr">
        <is>
          <t>d29b2ac399545fb26299c4e817eb8dfaba57c193</t>
        </is>
      </c>
      <c r="C9062" t="inlineStr">
        <is>
          <t>2019-09-01 14:35:51+00:00</t>
        </is>
      </c>
      <c r="D9062" t="inlineStr">
        <is>
          <t>verchange</t>
        </is>
      </c>
      <c r="E9062" t="inlineStr">
        <is>
          <t>Django</t>
        </is>
      </c>
      <c r="F9062">
        <f>=1.11.21</f>
        <v/>
      </c>
      <c r="G9062" t="inlineStr">
        <is>
          <t>Django</t>
        </is>
      </c>
      <c r="H9062">
        <f>=1.11.20</f>
        <v/>
      </c>
    </row>
    <row r="9063">
      <c r="A9063" t="inlineStr">
        <is>
          <t>webterminal</t>
        </is>
      </c>
      <c r="B9063" t="inlineStr">
        <is>
          <t>d29b2ac399545fb26299c4e817eb8dfaba57c193</t>
        </is>
      </c>
      <c r="C9063" t="inlineStr">
        <is>
          <t>2019-09-01 14:35:51+00:00</t>
        </is>
      </c>
      <c r="D9063" t="inlineStr">
        <is>
          <t>verchange</t>
        </is>
      </c>
      <c r="E9063" t="inlineStr">
        <is>
          <t>djangorestframework</t>
        </is>
      </c>
      <c r="F9063">
        <f>=3.9.1</f>
        <v/>
      </c>
      <c r="G9063" t="inlineStr">
        <is>
          <t>djangorestframework</t>
        </is>
      </c>
      <c r="H9063">
        <f>=3.6.4</f>
        <v/>
      </c>
    </row>
    <row r="9064">
      <c r="A9064" t="inlineStr">
        <is>
          <t>webterminal</t>
        </is>
      </c>
      <c r="B9064" t="inlineStr">
        <is>
          <t>d29b2ac399545fb26299c4e817eb8dfaba57c193</t>
        </is>
      </c>
      <c r="C9064" t="inlineStr">
        <is>
          <t>2019-09-01 14:35:51+00:00</t>
        </is>
      </c>
      <c r="D9064" t="inlineStr">
        <is>
          <t>add</t>
        </is>
      </c>
      <c r="E9064" t="inlineStr">
        <is>
          <t>python-gssapi</t>
        </is>
      </c>
      <c r="F9064" t="inlineStr"/>
      <c r="G9064" t="inlineStr"/>
      <c r="H9064" t="inlineStr"/>
    </row>
    <row r="9065">
      <c r="A9065" t="inlineStr">
        <is>
          <t>webterminal</t>
        </is>
      </c>
      <c r="B9065" t="inlineStr">
        <is>
          <t>9e9a1813abf44dce94412a8c38931129ad56c4da</t>
        </is>
      </c>
      <c r="C9065" t="inlineStr">
        <is>
          <t>2019-09-02 00:40:48+00:00</t>
        </is>
      </c>
      <c r="D9065" t="inlineStr">
        <is>
          <t>verchange</t>
        </is>
      </c>
      <c r="E9065" t="inlineStr">
        <is>
          <t>Django</t>
        </is>
      </c>
      <c r="F9065">
        <f>=1.11.21</f>
        <v/>
      </c>
      <c r="G9065" t="inlineStr">
        <is>
          <t>Django</t>
        </is>
      </c>
      <c r="H9065">
        <f>=1.11.20</f>
        <v/>
      </c>
    </row>
    <row r="9066">
      <c r="A9066" t="inlineStr">
        <is>
          <t>webterminal</t>
        </is>
      </c>
      <c r="B9066" t="inlineStr">
        <is>
          <t>9e9a1813abf44dce94412a8c38931129ad56c4da</t>
        </is>
      </c>
      <c r="C9066" t="inlineStr">
        <is>
          <t>2019-09-02 00:40:48+00:00</t>
        </is>
      </c>
      <c r="D9066" t="inlineStr">
        <is>
          <t>verchange</t>
        </is>
      </c>
      <c r="E9066" t="inlineStr">
        <is>
          <t>djangorestframework</t>
        </is>
      </c>
      <c r="F9066">
        <f>=3.9.1</f>
        <v/>
      </c>
      <c r="G9066" t="inlineStr">
        <is>
          <t>djangorestframework</t>
        </is>
      </c>
      <c r="H9066">
        <f>=3.6.4</f>
        <v/>
      </c>
    </row>
    <row r="9067">
      <c r="A9067" t="inlineStr">
        <is>
          <t>webterminal</t>
        </is>
      </c>
      <c r="B9067" t="inlineStr">
        <is>
          <t>9e9a1813abf44dce94412a8c38931129ad56c4da</t>
        </is>
      </c>
      <c r="C9067" t="inlineStr">
        <is>
          <t>2019-09-02 00:40:48+00:00</t>
        </is>
      </c>
      <c r="D9067" t="inlineStr">
        <is>
          <t>add</t>
        </is>
      </c>
      <c r="E9067" t="inlineStr">
        <is>
          <t>python-gssapi</t>
        </is>
      </c>
      <c r="F9067" t="inlineStr"/>
      <c r="G9067" t="inlineStr"/>
      <c r="H9067" t="inlineStr"/>
    </row>
    <row r="9068">
      <c r="A9068" t="inlineStr">
        <is>
          <t>sahara-tests</t>
        </is>
      </c>
      <c r="B9068" t="inlineStr">
        <is>
          <t>54fea524ba25ce36beebf8c1f50bb096eac552ae</t>
        </is>
      </c>
      <c r="C9068" t="inlineStr">
        <is>
          <t>2016-05-09 19:33:42+00:00</t>
        </is>
      </c>
      <c r="D9068" t="inlineStr">
        <is>
          <t>verchange</t>
        </is>
      </c>
      <c r="E9068" t="inlineStr">
        <is>
          <t>python-neutronclient</t>
        </is>
      </c>
      <c r="F9068" t="inlineStr">
        <is>
          <t>&gt;=4.2.0</t>
        </is>
      </c>
      <c r="G9068" t="inlineStr">
        <is>
          <t>python-neutronclient</t>
        </is>
      </c>
      <c r="H9068" t="inlineStr">
        <is>
          <t>&gt;=4.1.1</t>
        </is>
      </c>
    </row>
    <row r="9069">
      <c r="A9069" t="inlineStr">
        <is>
          <t>sahara-tests</t>
        </is>
      </c>
      <c r="B9069" t="inlineStr">
        <is>
          <t>54fea524ba25ce36beebf8c1f50bb096eac552ae</t>
        </is>
      </c>
      <c r="C9069" t="inlineStr">
        <is>
          <t>2016-05-09 19:33:42+00:00</t>
        </is>
      </c>
      <c r="D9069" t="inlineStr">
        <is>
          <t>add</t>
        </is>
      </c>
      <c r="E9069" t="inlineStr">
        <is>
          <t>keystoneauth1</t>
        </is>
      </c>
      <c r="F9069" t="inlineStr">
        <is>
          <t>&gt;=2.1.0</t>
        </is>
      </c>
      <c r="G9069" t="inlineStr"/>
      <c r="H9069" t="inlineStr"/>
    </row>
    <row r="9070">
      <c r="A9070" t="inlineStr">
        <is>
          <t>sahara-tests</t>
        </is>
      </c>
      <c r="B9070" t="inlineStr">
        <is>
          <t>54fea524ba25ce36beebf8c1f50bb096eac552ae</t>
        </is>
      </c>
      <c r="C9070" t="inlineStr">
        <is>
          <t>2016-05-09 19:33:42+00:00</t>
        </is>
      </c>
      <c r="D9070" t="inlineStr">
        <is>
          <t>rem</t>
        </is>
      </c>
      <c r="E9070" t="inlineStr"/>
      <c r="F9070" t="inlineStr"/>
      <c r="G9070" t="inlineStr">
        <is>
          <t>python-keystoneclient</t>
        </is>
      </c>
      <c r="H9070" t="inlineStr">
        <is>
          <t>&gt;=1.6.0;!=2.1.0;!=1.8.0</t>
        </is>
      </c>
    </row>
    <row r="9071">
      <c r="A9071" t="inlineStr">
        <is>
          <t>sahara-tests</t>
        </is>
      </c>
      <c r="B9071" t="inlineStr">
        <is>
          <t>4ebba66236c943ec36a0e7c6f6e583038bb321c7</t>
        </is>
      </c>
      <c r="C9071" t="inlineStr">
        <is>
          <t>2016-10-04 17:24:29+00:00</t>
        </is>
      </c>
      <c r="D9071" t="inlineStr">
        <is>
          <t>add</t>
        </is>
      </c>
      <c r="E9071" t="inlineStr">
        <is>
          <t>os-client-config</t>
        </is>
      </c>
      <c r="F9071" t="inlineStr">
        <is>
          <t>&gt;=1.13.1</t>
        </is>
      </c>
      <c r="G9071" t="inlineStr"/>
      <c r="H9071" t="inlineStr"/>
    </row>
    <row r="9072">
      <c r="A9072" t="inlineStr">
        <is>
          <t>sahara-tests</t>
        </is>
      </c>
      <c r="B9072" t="inlineStr">
        <is>
          <t>4ebba66236c943ec36a0e7c6f6e583038bb321c7</t>
        </is>
      </c>
      <c r="C9072" t="inlineStr">
        <is>
          <t>2016-10-04 17:24:29+00:00</t>
        </is>
      </c>
      <c r="D9072" t="inlineStr">
        <is>
          <t>add</t>
        </is>
      </c>
      <c r="E9072" t="inlineStr">
        <is>
          <t>python-glanceclient</t>
        </is>
      </c>
      <c r="F9072" t="inlineStr">
        <is>
          <t>&gt;=2.0.0</t>
        </is>
      </c>
      <c r="G9072" t="inlineStr"/>
      <c r="H9072" t="inlineStr"/>
    </row>
    <row r="9073">
      <c r="A9073" t="inlineStr">
        <is>
          <t>sahara-tests</t>
        </is>
      </c>
      <c r="B9073" t="inlineStr">
        <is>
          <t>4ebba66236c943ec36a0e7c6f6e583038bb321c7</t>
        </is>
      </c>
      <c r="C9073" t="inlineStr">
        <is>
          <t>2016-10-04 17:24:29+00:00</t>
        </is>
      </c>
      <c r="D9073" t="inlineStr">
        <is>
          <t>add</t>
        </is>
      </c>
      <c r="E9073" t="inlineStr">
        <is>
          <t>tempest</t>
        </is>
      </c>
      <c r="F9073" t="inlineStr">
        <is>
          <t>&gt;=12.2.0</t>
        </is>
      </c>
      <c r="G9073" t="inlineStr"/>
      <c r="H9073" t="inlineStr"/>
    </row>
    <row r="9074">
      <c r="A9074" t="inlineStr">
        <is>
          <t>sahara-tests</t>
        </is>
      </c>
      <c r="B9074" t="inlineStr">
        <is>
          <t>4ebba66236c943ec36a0e7c6f6e583038bb321c7</t>
        </is>
      </c>
      <c r="C9074" t="inlineStr">
        <is>
          <t>2016-10-04 17:24:29+00:00</t>
        </is>
      </c>
      <c r="D9074" t="inlineStr">
        <is>
          <t>rem</t>
        </is>
      </c>
      <c r="E9074" t="inlineStr"/>
      <c r="F9074" t="inlineStr"/>
      <c r="G9074" t="inlineStr">
        <is>
          <t>tempest-lib</t>
        </is>
      </c>
      <c r="H9074" t="inlineStr">
        <is>
          <t>&gt;=0.14.0</t>
        </is>
      </c>
    </row>
    <row r="9075">
      <c r="A9075" t="inlineStr">
        <is>
          <t>sahara-tests</t>
        </is>
      </c>
      <c r="B9075" t="inlineStr">
        <is>
          <t>e638bcc351b74fab5a3be6b89f5d9b8e172cbd92</t>
        </is>
      </c>
      <c r="C9075" t="inlineStr">
        <is>
          <t>2017-09-04 15:36:14+00:00</t>
        </is>
      </c>
      <c r="D9075" t="inlineStr">
        <is>
          <t>verchange</t>
        </is>
      </c>
      <c r="E9075" t="inlineStr">
        <is>
          <t>os-testr</t>
        </is>
      </c>
      <c r="F9075" t="inlineStr">
        <is>
          <t>&gt;=0.8.0</t>
        </is>
      </c>
      <c r="G9075" t="inlineStr">
        <is>
          <t>os-testr</t>
        </is>
      </c>
      <c r="H9075" t="inlineStr">
        <is>
          <t>&gt;=0.4.1</t>
        </is>
      </c>
    </row>
    <row r="9076">
      <c r="A9076" t="inlineStr">
        <is>
          <t>sahara-tests</t>
        </is>
      </c>
      <c r="B9076" t="inlineStr">
        <is>
          <t>e638bcc351b74fab5a3be6b89f5d9b8e172cbd92</t>
        </is>
      </c>
      <c r="C9076" t="inlineStr">
        <is>
          <t>2017-09-04 15:36:14+00:00</t>
        </is>
      </c>
      <c r="D9076" t="inlineStr">
        <is>
          <t>verchange</t>
        </is>
      </c>
      <c r="E9076" t="inlineStr">
        <is>
          <t>tempest</t>
        </is>
      </c>
      <c r="F9076" t="inlineStr">
        <is>
          <t>&gt;=16.0.0</t>
        </is>
      </c>
      <c r="G9076" t="inlineStr">
        <is>
          <t>tempest</t>
        </is>
      </c>
      <c r="H9076" t="inlineStr">
        <is>
          <t>&gt;=12.2.0</t>
        </is>
      </c>
    </row>
    <row r="9077">
      <c r="A9077" t="inlineStr">
        <is>
          <t>sahara-tests</t>
        </is>
      </c>
      <c r="B9077" t="inlineStr">
        <is>
          <t>415421f2c2b9037e25f47e807ee70930178e1b01</t>
        </is>
      </c>
      <c r="C9077" t="inlineStr">
        <is>
          <t>2018-02-23 14:14:43+00:00</t>
        </is>
      </c>
      <c r="D9077" t="inlineStr">
        <is>
          <t>verchange</t>
        </is>
      </c>
      <c r="E9077" t="inlineStr">
        <is>
          <t>fixtures</t>
        </is>
      </c>
      <c r="F9077" t="inlineStr">
        <is>
          <t>&gt;=3.0.0</t>
        </is>
      </c>
      <c r="G9077" t="inlineStr">
        <is>
          <t>fixtures</t>
        </is>
      </c>
      <c r="H9077" t="inlineStr">
        <is>
          <t>&lt;2.0;&gt;=1.3.1</t>
        </is>
      </c>
    </row>
    <row r="9078">
      <c r="A9078" t="inlineStr">
        <is>
          <t>sahara-tests</t>
        </is>
      </c>
      <c r="B9078" t="inlineStr">
        <is>
          <t>bb23a5bd1998d4feefe75e207409e27d0791a5d2</t>
        </is>
      </c>
      <c r="C9078" t="inlineStr">
        <is>
          <t>2018-09-17 15:03:56+00:00</t>
        </is>
      </c>
      <c r="D9078" t="inlineStr">
        <is>
          <t>add</t>
        </is>
      </c>
      <c r="E9078" t="inlineStr">
        <is>
          <t>stestr</t>
        </is>
      </c>
      <c r="F9078" t="inlineStr">
        <is>
          <t>&gt;=1.0.0</t>
        </is>
      </c>
      <c r="G9078" t="inlineStr"/>
      <c r="H9078" t="inlineStr"/>
    </row>
    <row r="9079">
      <c r="A9079" t="inlineStr">
        <is>
          <t>sahara-tests</t>
        </is>
      </c>
      <c r="B9079" t="inlineStr">
        <is>
          <t>bb23a5bd1998d4feefe75e207409e27d0791a5d2</t>
        </is>
      </c>
      <c r="C9079" t="inlineStr">
        <is>
          <t>2018-09-17 15:03:56+00:00</t>
        </is>
      </c>
      <c r="D9079" t="inlineStr">
        <is>
          <t>rem</t>
        </is>
      </c>
      <c r="E9079" t="inlineStr"/>
      <c r="F9079" t="inlineStr"/>
      <c r="G9079" t="inlineStr">
        <is>
          <t>os-testr</t>
        </is>
      </c>
      <c r="H9079" t="inlineStr">
        <is>
          <t>&gt;=0.8.0</t>
        </is>
      </c>
    </row>
    <row r="9080">
      <c r="A9080" t="inlineStr">
        <is>
          <t>sahara-tests</t>
        </is>
      </c>
      <c r="B9080" t="inlineStr">
        <is>
          <t>bb23a5bd1998d4feefe75e207409e27d0791a5d2</t>
        </is>
      </c>
      <c r="C9080" t="inlineStr">
        <is>
          <t>2018-09-17 15:03:56+00:00</t>
        </is>
      </c>
      <c r="D9080" t="inlineStr">
        <is>
          <t>rem</t>
        </is>
      </c>
      <c r="E9080" t="inlineStr"/>
      <c r="F9080" t="inlineStr"/>
      <c r="G9080" t="inlineStr">
        <is>
          <t>testrepository</t>
        </is>
      </c>
      <c r="H9080" t="inlineStr">
        <is>
          <t>&gt;=0.0.18</t>
        </is>
      </c>
    </row>
    <row r="9081">
      <c r="A9081" t="inlineStr">
        <is>
          <t>sahara-tests</t>
        </is>
      </c>
      <c r="B9081" t="inlineStr">
        <is>
          <t>994b21aacd0d4119afbbc46b2ed0b525cf5ed64c</t>
        </is>
      </c>
      <c r="C9081" t="inlineStr">
        <is>
          <t>2019-07-04 10:15:26+00:00</t>
        </is>
      </c>
      <c r="D9081" t="inlineStr">
        <is>
          <t>add</t>
        </is>
      </c>
      <c r="E9081" t="inlineStr">
        <is>
          <t>botocore</t>
        </is>
      </c>
      <c r="F9081" t="inlineStr">
        <is>
          <t>&gt;=1.5.1</t>
        </is>
      </c>
      <c r="G9081" t="inlineStr"/>
      <c r="H9081" t="inlineStr"/>
    </row>
    <row r="9082">
      <c r="A9082" t="inlineStr">
        <is>
          <t>sahara-tests</t>
        </is>
      </c>
      <c r="B9082" t="inlineStr">
        <is>
          <t>51817cc5821363142457c7cdccb59d31de765fa0</t>
        </is>
      </c>
      <c r="C9082" t="inlineStr">
        <is>
          <t>2020-10-01 20:52:32+00:00</t>
        </is>
      </c>
      <c r="D9082" t="inlineStr">
        <is>
          <t>verchange</t>
        </is>
      </c>
      <c r="E9082" t="inlineStr">
        <is>
          <t>jsonschema</t>
        </is>
      </c>
      <c r="F9082" t="inlineStr">
        <is>
          <t>&gt;=3.2.0</t>
        </is>
      </c>
      <c r="G9082" t="inlineStr">
        <is>
          <t>jsonschema</t>
        </is>
      </c>
      <c r="H9082" t="inlineStr">
        <is>
          <t>!=2.5.0;&gt;=2.0.0;&lt;3.0.0</t>
        </is>
      </c>
    </row>
    <row r="9083">
      <c r="A9083" t="inlineStr">
        <is>
          <t>scopus</t>
        </is>
      </c>
      <c r="B9083" t="inlineStr">
        <is>
          <t>dfe72b6fdbf9fd45532b2dc010950c62532bc674</t>
        </is>
      </c>
      <c r="C9083" t="inlineStr">
        <is>
          <t>2019-02-12 17:16:52+00:00</t>
        </is>
      </c>
      <c r="D9083" t="inlineStr">
        <is>
          <t>add</t>
        </is>
      </c>
      <c r="E9083" t="inlineStr">
        <is>
          <t>matplotlib</t>
        </is>
      </c>
      <c r="F9083" t="inlineStr"/>
      <c r="G9083" t="inlineStr"/>
      <c r="H9083" t="inlineStr"/>
    </row>
    <row r="9084">
      <c r="A9084" t="inlineStr">
        <is>
          <t>OWScript</t>
        </is>
      </c>
      <c r="B9084" t="inlineStr">
        <is>
          <t>e7e8a0dade156455a472d074fc10becdd023122c</t>
        </is>
      </c>
      <c r="C9084" t="inlineStr">
        <is>
          <t>2019-06-17 01:54:55+00:00</t>
        </is>
      </c>
      <c r="D9084" t="inlineStr">
        <is>
          <t>add</t>
        </is>
      </c>
      <c r="E9084" t="inlineStr">
        <is>
          <t>pyperclip</t>
        </is>
      </c>
      <c r="F9084">
        <f>=1.7.0</f>
        <v/>
      </c>
      <c r="G9084" t="inlineStr"/>
      <c r="H9084" t="inlineStr"/>
    </row>
    <row r="9085">
      <c r="A9085" t="inlineStr">
        <is>
          <t>pyblish-maya</t>
        </is>
      </c>
      <c r="B9085" t="inlineStr">
        <is>
          <t>e37a3648017911dff439e60a3c62cdbe265bcf1c</t>
        </is>
      </c>
      <c r="C9085" t="inlineStr">
        <is>
          <t>2016-06-24 22:07:09+00:00</t>
        </is>
      </c>
      <c r="D9085" t="inlineStr">
        <is>
          <t>add</t>
        </is>
      </c>
      <c r="E9085" t="inlineStr">
        <is>
          <t>pyblish-base</t>
        </is>
      </c>
      <c r="F9085" t="inlineStr">
        <is>
          <t>&gt;=1.4</t>
        </is>
      </c>
      <c r="G9085" t="inlineStr"/>
      <c r="H9085" t="inlineStr"/>
    </row>
    <row r="9086">
      <c r="A9086" t="inlineStr">
        <is>
          <t>django-rest-framework-version-transforms</t>
        </is>
      </c>
      <c r="B9086" t="inlineStr">
        <is>
          <t>11cb309a3b444f147a71f92775d5f2a566ce432c</t>
        </is>
      </c>
      <c r="C9086" t="inlineStr">
        <is>
          <t>2015-10-28 00:13:48+00:00</t>
        </is>
      </c>
      <c r="D9086" t="inlineStr">
        <is>
          <t>verchange</t>
        </is>
      </c>
      <c r="E9086" t="inlineStr">
        <is>
          <t>mkdocs</t>
        </is>
      </c>
      <c r="F9086">
        <f>=0.14.0</f>
        <v/>
      </c>
      <c r="G9086" t="inlineStr">
        <is>
          <t>mkdocs</t>
        </is>
      </c>
      <c r="H9086">
        <f>=0.11.1</f>
        <v/>
      </c>
    </row>
    <row r="9087">
      <c r="A9087" t="inlineStr">
        <is>
          <t>django-rest-framework-version-transforms</t>
        </is>
      </c>
      <c r="B9087" t="inlineStr">
        <is>
          <t>11cb309a3b444f147a71f92775d5f2a566ce432c</t>
        </is>
      </c>
      <c r="C9087" t="inlineStr">
        <is>
          <t>2015-10-28 00:13:48+00:00</t>
        </is>
      </c>
      <c r="D9087" t="inlineStr">
        <is>
          <t>verchange</t>
        </is>
      </c>
      <c r="E9087" t="inlineStr">
        <is>
          <t>pytest-django</t>
        </is>
      </c>
      <c r="F9087">
        <f>=2.8</f>
        <v/>
      </c>
      <c r="G9087" t="inlineStr">
        <is>
          <t>pytest-django</t>
        </is>
      </c>
      <c r="H9087">
        <f>=2.6</f>
        <v/>
      </c>
    </row>
    <row r="9088">
      <c r="A9088" t="inlineStr">
        <is>
          <t>django-rest-framework-version-transforms</t>
        </is>
      </c>
      <c r="B9088" t="inlineStr">
        <is>
          <t>11cb309a3b444f147a71f92775d5f2a566ce432c</t>
        </is>
      </c>
      <c r="C9088" t="inlineStr">
        <is>
          <t>2015-10-28 00:13:48+00:00</t>
        </is>
      </c>
      <c r="D9088" t="inlineStr">
        <is>
          <t>add</t>
        </is>
      </c>
      <c r="E9088" t="inlineStr">
        <is>
          <t>mock</t>
        </is>
      </c>
      <c r="F9088">
        <f>=1.3.0</f>
        <v/>
      </c>
      <c r="G9088" t="inlineStr"/>
      <c r="H9088" t="inlineStr"/>
    </row>
    <row r="9089">
      <c r="A9089" t="inlineStr">
        <is>
          <t>GloboNetworkAPI</t>
        </is>
      </c>
      <c r="B9089" t="inlineStr">
        <is>
          <t>a81a6d84424f4e591f47a033d593470350e329d5</t>
        </is>
      </c>
      <c r="C9089" t="inlineStr">
        <is>
          <t>2015-04-03 01:07:06+00:00</t>
        </is>
      </c>
      <c r="D9089" t="inlineStr">
        <is>
          <t>verchange</t>
        </is>
      </c>
      <c r="E9089" t="inlineStr">
        <is>
          <t>Django</t>
        </is>
      </c>
      <c r="F9089">
        <f>=1.4.15</f>
        <v/>
      </c>
      <c r="G9089" t="inlineStr">
        <is>
          <t>Django</t>
        </is>
      </c>
      <c r="H9089">
        <f>=1.3.1</f>
        <v/>
      </c>
    </row>
    <row r="9090">
      <c r="A9090" t="inlineStr">
        <is>
          <t>GloboNetworkAPI</t>
        </is>
      </c>
      <c r="B9090" t="inlineStr">
        <is>
          <t>a81a6d84424f4e591f47a033d593470350e329d5</t>
        </is>
      </c>
      <c r="C9090" t="inlineStr">
        <is>
          <t>2015-04-03 01:07:06+00:00</t>
        </is>
      </c>
      <c r="D9090" t="inlineStr">
        <is>
          <t>add</t>
        </is>
      </c>
      <c r="E9090" t="inlineStr">
        <is>
          <t>djangorestframework</t>
        </is>
      </c>
      <c r="F9090">
        <f>=2.4.3</f>
        <v/>
      </c>
      <c r="G9090" t="inlineStr"/>
      <c r="H9090" t="inlineStr"/>
    </row>
    <row r="9091">
      <c r="A9091" t="inlineStr">
        <is>
          <t>GloboNetworkAPI</t>
        </is>
      </c>
      <c r="B9091" t="inlineStr">
        <is>
          <t>a81a6d84424f4e591f47a033d593470350e329d5</t>
        </is>
      </c>
      <c r="C9091" t="inlineStr">
        <is>
          <t>2015-04-03 01:07:06+00:00</t>
        </is>
      </c>
      <c r="D9091" t="inlineStr">
        <is>
          <t>add</t>
        </is>
      </c>
      <c r="E9091" t="inlineStr">
        <is>
          <t>requests</t>
        </is>
      </c>
      <c r="F9091">
        <f>=2.4.3</f>
        <v/>
      </c>
      <c r="G9091" t="inlineStr"/>
      <c r="H9091" t="inlineStr"/>
    </row>
    <row r="9092">
      <c r="A9092" t="inlineStr">
        <is>
          <t>GloboNetworkAPI</t>
        </is>
      </c>
      <c r="B9092" t="inlineStr">
        <is>
          <t>901b6a90b56c4a3ee9e84d003cfb200d2824f69f</t>
        </is>
      </c>
      <c r="C9092" t="inlineStr">
        <is>
          <t>2015-05-26 21:55:05+00:00</t>
        </is>
      </c>
      <c r="D9092" t="inlineStr">
        <is>
          <t>verchange</t>
        </is>
      </c>
      <c r="E9092" t="inlineStr">
        <is>
          <t>requests</t>
        </is>
      </c>
      <c r="F9092">
        <f>=2.4.3</f>
        <v/>
      </c>
      <c r="G9092" t="inlineStr">
        <is>
          <t>requests</t>
        </is>
      </c>
      <c r="H9092">
        <f>=2.4.3</f>
        <v/>
      </c>
    </row>
    <row r="9093">
      <c r="A9093" t="inlineStr">
        <is>
          <t>GloboNetworkAPI</t>
        </is>
      </c>
      <c r="B9093" t="inlineStr">
        <is>
          <t>901b6a90b56c4a3ee9e84d003cfb200d2824f69f</t>
        </is>
      </c>
      <c r="C9093" t="inlineStr">
        <is>
          <t>2015-05-26 21:55:05+00:00</t>
        </is>
      </c>
      <c r="D9093" t="inlineStr">
        <is>
          <t>add</t>
        </is>
      </c>
      <c r="E9093" t="inlineStr">
        <is>
          <t>netaddr</t>
        </is>
      </c>
      <c r="F9093">
        <f>=0.7.14</f>
        <v/>
      </c>
      <c r="G9093" t="inlineStr"/>
      <c r="H9093" t="inlineStr"/>
    </row>
    <row r="9094">
      <c r="A9094" t="inlineStr">
        <is>
          <t>GloboNetworkAPI</t>
        </is>
      </c>
      <c r="B9094" t="inlineStr">
        <is>
          <t>0fc157534b508d2ad37211afb0feafe27889702c</t>
        </is>
      </c>
      <c r="C9094" t="inlineStr">
        <is>
          <t>2015-05-28 21:46:34+00:00</t>
        </is>
      </c>
      <c r="D9094" t="inlineStr">
        <is>
          <t>add</t>
        </is>
      </c>
      <c r="E9094" t="inlineStr">
        <is>
          <t>stompest</t>
        </is>
      </c>
      <c r="F9094">
        <f>=2.1.6</f>
        <v/>
      </c>
      <c r="G9094" t="inlineStr"/>
      <c r="H9094" t="inlineStr"/>
    </row>
    <row r="9095">
      <c r="A9095" t="inlineStr">
        <is>
          <t>GloboNetworkAPI</t>
        </is>
      </c>
      <c r="B9095" t="inlineStr">
        <is>
          <t>a0ed5fa420920effff120adc63217166e28a0858</t>
        </is>
      </c>
      <c r="C9095" t="inlineStr">
        <is>
          <t>2015-07-28 00:43:20+00:00</t>
        </is>
      </c>
      <c r="D9095" t="inlineStr">
        <is>
          <t>verchange</t>
        </is>
      </c>
      <c r="E9095" t="inlineStr">
        <is>
          <t>stompest</t>
        </is>
      </c>
      <c r="F9095">
        <f>=2.1.6</f>
        <v/>
      </c>
      <c r="G9095" t="inlineStr">
        <is>
          <t>stompest</t>
        </is>
      </c>
      <c r="H9095">
        <f>=2.1.6</f>
        <v/>
      </c>
    </row>
    <row r="9096">
      <c r="A9096" t="inlineStr">
        <is>
          <t>GloboNetworkAPI</t>
        </is>
      </c>
      <c r="B9096" t="inlineStr">
        <is>
          <t>a0ed5fa420920effff120adc63217166e28a0858</t>
        </is>
      </c>
      <c r="C9096" t="inlineStr">
        <is>
          <t>2015-07-28 00:43:20+00:00</t>
        </is>
      </c>
      <c r="D9096" t="inlineStr">
        <is>
          <t>add</t>
        </is>
      </c>
      <c r="E9096" t="inlineStr">
        <is>
          <t>python-foreman</t>
        </is>
      </c>
      <c r="F9096">
        <f>=0.3.1</f>
        <v/>
      </c>
      <c r="G9096" t="inlineStr"/>
      <c r="H9096" t="inlineStr"/>
    </row>
    <row r="9097">
      <c r="A9097" t="inlineStr">
        <is>
          <t>GloboNetworkAPI</t>
        </is>
      </c>
      <c r="B9097" t="inlineStr">
        <is>
          <t>752a376a97f272e1452e83df50c1bbad9bbb7252</t>
        </is>
      </c>
      <c r="C9097" t="inlineStr">
        <is>
          <t>2015-08-31 11:09:41+00:00</t>
        </is>
      </c>
      <c r="D9097" t="inlineStr">
        <is>
          <t>verchange</t>
        </is>
      </c>
      <c r="E9097" t="inlineStr">
        <is>
          <t>python-foreman</t>
        </is>
      </c>
      <c r="F9097">
        <f>=0.3.1</f>
        <v/>
      </c>
      <c r="G9097" t="inlineStr">
        <is>
          <t>python-foreman</t>
        </is>
      </c>
      <c r="H9097">
        <f>=0.3.1</f>
        <v/>
      </c>
    </row>
    <row r="9098">
      <c r="A9098" t="inlineStr">
        <is>
          <t>GloboNetworkAPI</t>
        </is>
      </c>
      <c r="B9098" t="inlineStr">
        <is>
          <t>752a376a97f272e1452e83df50c1bbad9bbb7252</t>
        </is>
      </c>
      <c r="C9098" t="inlineStr">
        <is>
          <t>2015-08-31 11:09:41+00:00</t>
        </is>
      </c>
      <c r="D9098" t="inlineStr">
        <is>
          <t>add</t>
        </is>
      </c>
      <c r="E9098" t="inlineStr">
        <is>
          <t>paramiko</t>
        </is>
      </c>
      <c r="F9098">
        <f>=1.15.2</f>
        <v/>
      </c>
      <c r="G9098" t="inlineStr"/>
      <c r="H9098" t="inlineStr"/>
    </row>
    <row r="9099">
      <c r="A9099" t="inlineStr">
        <is>
          <t>GloboNetworkAPI</t>
        </is>
      </c>
      <c r="B9099" t="inlineStr">
        <is>
          <t>752a376a97f272e1452e83df50c1bbad9bbb7252</t>
        </is>
      </c>
      <c r="C9099" t="inlineStr">
        <is>
          <t>2015-08-31 11:09:41+00:00</t>
        </is>
      </c>
      <c r="D9099" t="inlineStr">
        <is>
          <t>add</t>
        </is>
      </c>
      <c r="E9099" t="inlineStr">
        <is>
          <t>ecdsa</t>
        </is>
      </c>
      <c r="F9099">
        <f>=0.13</f>
        <v/>
      </c>
      <c r="G9099" t="inlineStr"/>
      <c r="H9099" t="inlineStr"/>
    </row>
    <row r="9100">
      <c r="A9100" t="inlineStr">
        <is>
          <t>GloboNetworkAPI</t>
        </is>
      </c>
      <c r="B9100" t="inlineStr">
        <is>
          <t>4b32cd586deb96f00fef4115cdf38481b298054f</t>
        </is>
      </c>
      <c r="C9100" t="inlineStr">
        <is>
          <t>2015-09-04 21:20:20+00:00</t>
        </is>
      </c>
      <c r="D9100" t="inlineStr">
        <is>
          <t>verchange</t>
        </is>
      </c>
      <c r="E9100" t="inlineStr">
        <is>
          <t>ecdsa</t>
        </is>
      </c>
      <c r="F9100">
        <f>=0.13</f>
        <v/>
      </c>
      <c r="G9100" t="inlineStr">
        <is>
          <t>ecdsa</t>
        </is>
      </c>
      <c r="H9100">
        <f>=0.13</f>
        <v/>
      </c>
    </row>
    <row r="9101">
      <c r="A9101" t="inlineStr">
        <is>
          <t>GloboNetworkAPI</t>
        </is>
      </c>
      <c r="B9101" t="inlineStr">
        <is>
          <t>4b32cd586deb96f00fef4115cdf38481b298054f</t>
        </is>
      </c>
      <c r="C9101" t="inlineStr">
        <is>
          <t>2015-09-04 21:20:20+00:00</t>
        </is>
      </c>
      <c r="D9101" t="inlineStr">
        <is>
          <t>add</t>
        </is>
      </c>
      <c r="E9101" t="inlineStr">
        <is>
          <t>gunicorn</t>
        </is>
      </c>
      <c r="F9101">
        <f>=0.14.6</f>
        <v/>
      </c>
      <c r="G9101" t="inlineStr"/>
      <c r="H9101" t="inlineStr"/>
    </row>
    <row r="9102">
      <c r="A9102" t="inlineStr">
        <is>
          <t>GloboNetworkAPI</t>
        </is>
      </c>
      <c r="B9102" t="inlineStr">
        <is>
          <t>4b32cd586deb96f00fef4115cdf38481b298054f</t>
        </is>
      </c>
      <c r="C9102" t="inlineStr">
        <is>
          <t>2015-09-04 21:20:20+00:00</t>
        </is>
      </c>
      <c r="D9102" t="inlineStr">
        <is>
          <t>add</t>
        </is>
      </c>
      <c r="E9102" t="inlineStr">
        <is>
          <t>pycrypto</t>
        </is>
      </c>
      <c r="F9102">
        <f>=2.6</f>
        <v/>
      </c>
      <c r="G9102" t="inlineStr"/>
      <c r="H9102" t="inlineStr"/>
    </row>
    <row r="9103">
      <c r="A9103" t="inlineStr">
        <is>
          <t>GloboNetworkAPI</t>
        </is>
      </c>
      <c r="B9103" t="inlineStr">
        <is>
          <t>4b32cd586deb96f00fef4115cdf38481b298054f</t>
        </is>
      </c>
      <c r="C9103" t="inlineStr">
        <is>
          <t>2015-09-04 21:20:20+00:00</t>
        </is>
      </c>
      <c r="D9103" t="inlineStr">
        <is>
          <t>add</t>
        </is>
      </c>
      <c r="E9103" t="inlineStr">
        <is>
          <t>python-ldap</t>
        </is>
      </c>
      <c r="F9103">
        <f>=2.3.13</f>
        <v/>
      </c>
      <c r="G9103" t="inlineStr"/>
      <c r="H9103" t="inlineStr"/>
    </row>
    <row r="9104">
      <c r="A9104" t="inlineStr">
        <is>
          <t>GloboNetworkAPI</t>
        </is>
      </c>
      <c r="B9104" t="inlineStr">
        <is>
          <t>4b32cd586deb96f00fef4115cdf38481b298054f</t>
        </is>
      </c>
      <c r="C9104" t="inlineStr">
        <is>
          <t>2015-09-04 21:20:20+00:00</t>
        </is>
      </c>
      <c r="D9104" t="inlineStr">
        <is>
          <t>add</t>
        </is>
      </c>
      <c r="E9104" t="inlineStr">
        <is>
          <t>django-auth-ldap</t>
        </is>
      </c>
      <c r="F9104">
        <f>=1.1.2</f>
        <v/>
      </c>
      <c r="G9104" t="inlineStr"/>
      <c r="H9104" t="inlineStr"/>
    </row>
    <row r="9105">
      <c r="A9105" t="inlineStr">
        <is>
          <t>GloboNetworkAPI</t>
        </is>
      </c>
      <c r="B9105" t="inlineStr">
        <is>
          <t>4b32cd586deb96f00fef4115cdf38481b298054f</t>
        </is>
      </c>
      <c r="C9105" t="inlineStr">
        <is>
          <t>2015-09-04 21:20:20+00:00</t>
        </is>
      </c>
      <c r="D9105" t="inlineStr">
        <is>
          <t>add</t>
        </is>
      </c>
      <c r="E9105" t="inlineStr">
        <is>
          <t>django-extensions</t>
        </is>
      </c>
      <c r="F9105">
        <f>=1.3.9</f>
        <v/>
      </c>
      <c r="G9105" t="inlineStr"/>
      <c r="H9105" t="inlineStr"/>
    </row>
    <row r="9106">
      <c r="A9106" t="inlineStr">
        <is>
          <t>GloboNetworkAPI</t>
        </is>
      </c>
      <c r="B9106" t="inlineStr">
        <is>
          <t>4b32cd586deb96f00fef4115cdf38481b298054f</t>
        </is>
      </c>
      <c r="C9106" t="inlineStr">
        <is>
          <t>2015-09-04 21:20:20+00:00</t>
        </is>
      </c>
      <c r="D9106" t="inlineStr">
        <is>
          <t>add</t>
        </is>
      </c>
      <c r="E9106" t="inlineStr">
        <is>
          <t>newrelic</t>
        </is>
      </c>
      <c r="F9106">
        <f>=2.54.0.41</f>
        <v/>
      </c>
      <c r="G9106" t="inlineStr"/>
      <c r="H9106" t="inlineStr"/>
    </row>
    <row r="9107">
      <c r="A9107" t="inlineStr">
        <is>
          <t>GloboNetworkAPI</t>
        </is>
      </c>
      <c r="B9107" t="inlineStr">
        <is>
          <t>4b32cd586deb96f00fef4115cdf38481b298054f</t>
        </is>
      </c>
      <c r="C9107" t="inlineStr">
        <is>
          <t>2015-09-04 21:20:20+00:00</t>
        </is>
      </c>
      <c r="D9107" t="inlineStr">
        <is>
          <t>add</t>
        </is>
      </c>
      <c r="E9107" t="inlineStr">
        <is>
          <t>six</t>
        </is>
      </c>
      <c r="F9107">
        <f>=1.9.0</f>
        <v/>
      </c>
      <c r="G9107" t="inlineStr"/>
      <c r="H9107" t="inlineStr"/>
    </row>
    <row r="9108">
      <c r="A9108" t="inlineStr">
        <is>
          <t>GloboNetworkAPI</t>
        </is>
      </c>
      <c r="B9108" t="inlineStr">
        <is>
          <t>2f186aafb38621e8f45fb41cc226c90f60888b7e</t>
        </is>
      </c>
      <c r="C9108" t="inlineStr">
        <is>
          <t>2015-09-08 23:42:08+00:00</t>
        </is>
      </c>
      <c r="D9108" t="inlineStr">
        <is>
          <t>verchange</t>
        </is>
      </c>
      <c r="E9108" t="inlineStr">
        <is>
          <t>ecdsa</t>
        </is>
      </c>
      <c r="F9108">
        <f>=0.13</f>
        <v/>
      </c>
      <c r="G9108" t="inlineStr">
        <is>
          <t>ecdsa</t>
        </is>
      </c>
      <c r="H9108">
        <f>=0.13</f>
        <v/>
      </c>
    </row>
    <row r="9109">
      <c r="A9109" t="inlineStr">
        <is>
          <t>GloboNetworkAPI</t>
        </is>
      </c>
      <c r="B9109" t="inlineStr">
        <is>
          <t>2f186aafb38621e8f45fb41cc226c90f60888b7e</t>
        </is>
      </c>
      <c r="C9109" t="inlineStr">
        <is>
          <t>2015-09-08 23:42:08+00:00</t>
        </is>
      </c>
      <c r="D9109" t="inlineStr">
        <is>
          <t>add</t>
        </is>
      </c>
      <c r="E9109" t="inlineStr">
        <is>
          <t>gunicorn</t>
        </is>
      </c>
      <c r="F9109">
        <f>=0.14.6</f>
        <v/>
      </c>
      <c r="G9109" t="inlineStr"/>
      <c r="H9109" t="inlineStr"/>
    </row>
    <row r="9110">
      <c r="A9110" t="inlineStr">
        <is>
          <t>GloboNetworkAPI</t>
        </is>
      </c>
      <c r="B9110" t="inlineStr">
        <is>
          <t>2f186aafb38621e8f45fb41cc226c90f60888b7e</t>
        </is>
      </c>
      <c r="C9110" t="inlineStr">
        <is>
          <t>2015-09-08 23:42:08+00:00</t>
        </is>
      </c>
      <c r="D9110" t="inlineStr">
        <is>
          <t>add</t>
        </is>
      </c>
      <c r="E9110" t="inlineStr">
        <is>
          <t>pycrypto</t>
        </is>
      </c>
      <c r="F9110">
        <f>=2.6</f>
        <v/>
      </c>
      <c r="G9110" t="inlineStr"/>
      <c r="H9110" t="inlineStr"/>
    </row>
    <row r="9111">
      <c r="A9111" t="inlineStr">
        <is>
          <t>GloboNetworkAPI</t>
        </is>
      </c>
      <c r="B9111" t="inlineStr">
        <is>
          <t>2f186aafb38621e8f45fb41cc226c90f60888b7e</t>
        </is>
      </c>
      <c r="C9111" t="inlineStr">
        <is>
          <t>2015-09-08 23:42:08+00:00</t>
        </is>
      </c>
      <c r="D9111" t="inlineStr">
        <is>
          <t>add</t>
        </is>
      </c>
      <c r="E9111" t="inlineStr">
        <is>
          <t>python-ldap</t>
        </is>
      </c>
      <c r="F9111">
        <f>=2.3.13</f>
        <v/>
      </c>
      <c r="G9111" t="inlineStr"/>
      <c r="H9111" t="inlineStr"/>
    </row>
    <row r="9112">
      <c r="A9112" t="inlineStr">
        <is>
          <t>GloboNetworkAPI</t>
        </is>
      </c>
      <c r="B9112" t="inlineStr">
        <is>
          <t>2f186aafb38621e8f45fb41cc226c90f60888b7e</t>
        </is>
      </c>
      <c r="C9112" t="inlineStr">
        <is>
          <t>2015-09-08 23:42:08+00:00</t>
        </is>
      </c>
      <c r="D9112" t="inlineStr">
        <is>
          <t>add</t>
        </is>
      </c>
      <c r="E9112" t="inlineStr">
        <is>
          <t>django-auth-ldap</t>
        </is>
      </c>
      <c r="F9112">
        <f>=1.1.2</f>
        <v/>
      </c>
      <c r="G9112" t="inlineStr"/>
      <c r="H9112" t="inlineStr"/>
    </row>
    <row r="9113">
      <c r="A9113" t="inlineStr">
        <is>
          <t>GloboNetworkAPI</t>
        </is>
      </c>
      <c r="B9113" t="inlineStr">
        <is>
          <t>2f186aafb38621e8f45fb41cc226c90f60888b7e</t>
        </is>
      </c>
      <c r="C9113" t="inlineStr">
        <is>
          <t>2015-09-08 23:42:08+00:00</t>
        </is>
      </c>
      <c r="D9113" t="inlineStr">
        <is>
          <t>add</t>
        </is>
      </c>
      <c r="E9113" t="inlineStr">
        <is>
          <t>django-extensions</t>
        </is>
      </c>
      <c r="F9113">
        <f>=1.3.9</f>
        <v/>
      </c>
      <c r="G9113" t="inlineStr"/>
      <c r="H9113" t="inlineStr"/>
    </row>
    <row r="9114">
      <c r="A9114" t="inlineStr">
        <is>
          <t>GloboNetworkAPI</t>
        </is>
      </c>
      <c r="B9114" t="inlineStr">
        <is>
          <t>2f186aafb38621e8f45fb41cc226c90f60888b7e</t>
        </is>
      </c>
      <c r="C9114" t="inlineStr">
        <is>
          <t>2015-09-08 23:42:08+00:00</t>
        </is>
      </c>
      <c r="D9114" t="inlineStr">
        <is>
          <t>add</t>
        </is>
      </c>
      <c r="E9114" t="inlineStr">
        <is>
          <t>newrelic</t>
        </is>
      </c>
      <c r="F9114">
        <f>=2.54.0.41</f>
        <v/>
      </c>
      <c r="G9114" t="inlineStr"/>
      <c r="H9114" t="inlineStr"/>
    </row>
    <row r="9115">
      <c r="A9115" t="inlineStr">
        <is>
          <t>GloboNetworkAPI</t>
        </is>
      </c>
      <c r="B9115" t="inlineStr">
        <is>
          <t>2f186aafb38621e8f45fb41cc226c90f60888b7e</t>
        </is>
      </c>
      <c r="C9115" t="inlineStr">
        <is>
          <t>2015-09-08 23:42:08+00:00</t>
        </is>
      </c>
      <c r="D9115" t="inlineStr">
        <is>
          <t>add</t>
        </is>
      </c>
      <c r="E9115" t="inlineStr">
        <is>
          <t>six</t>
        </is>
      </c>
      <c r="F9115">
        <f>=1.9.0</f>
        <v/>
      </c>
      <c r="G9115" t="inlineStr"/>
      <c r="H9115" t="inlineStr"/>
    </row>
    <row r="9116">
      <c r="A9116" t="inlineStr">
        <is>
          <t>GloboNetworkAPI</t>
        </is>
      </c>
      <c r="B9116" t="inlineStr">
        <is>
          <t>b2665027c93abfca613b71e1dcec5efb7018b519</t>
        </is>
      </c>
      <c r="C9116" t="inlineStr">
        <is>
          <t>2015-09-09 11:33:57+00:00</t>
        </is>
      </c>
      <c r="D9116" t="inlineStr">
        <is>
          <t>verchange</t>
        </is>
      </c>
      <c r="E9116" t="inlineStr">
        <is>
          <t>ecdsa</t>
        </is>
      </c>
      <c r="F9116">
        <f>=0.13</f>
        <v/>
      </c>
      <c r="G9116" t="inlineStr">
        <is>
          <t>ecdsa</t>
        </is>
      </c>
      <c r="H9116">
        <f>=0.13</f>
        <v/>
      </c>
    </row>
    <row r="9117">
      <c r="A9117" t="inlineStr">
        <is>
          <t>GloboNetworkAPI</t>
        </is>
      </c>
      <c r="B9117" t="inlineStr">
        <is>
          <t>b2665027c93abfca613b71e1dcec5efb7018b519</t>
        </is>
      </c>
      <c r="C9117" t="inlineStr">
        <is>
          <t>2015-09-09 11:33:57+00:00</t>
        </is>
      </c>
      <c r="D9117" t="inlineStr">
        <is>
          <t>add</t>
        </is>
      </c>
      <c r="E9117" t="inlineStr">
        <is>
          <t>gunicorn</t>
        </is>
      </c>
      <c r="F9117">
        <f>=0.14.6</f>
        <v/>
      </c>
      <c r="G9117" t="inlineStr"/>
      <c r="H9117" t="inlineStr"/>
    </row>
    <row r="9118">
      <c r="A9118" t="inlineStr">
        <is>
          <t>GloboNetworkAPI</t>
        </is>
      </c>
      <c r="B9118" t="inlineStr">
        <is>
          <t>b2665027c93abfca613b71e1dcec5efb7018b519</t>
        </is>
      </c>
      <c r="C9118" t="inlineStr">
        <is>
          <t>2015-09-09 11:33:57+00:00</t>
        </is>
      </c>
      <c r="D9118" t="inlineStr">
        <is>
          <t>add</t>
        </is>
      </c>
      <c r="E9118" t="inlineStr">
        <is>
          <t>pycrypto</t>
        </is>
      </c>
      <c r="F9118">
        <f>=2.6</f>
        <v/>
      </c>
      <c r="G9118" t="inlineStr"/>
      <c r="H9118" t="inlineStr"/>
    </row>
    <row r="9119">
      <c r="A9119" t="inlineStr">
        <is>
          <t>GloboNetworkAPI</t>
        </is>
      </c>
      <c r="B9119" t="inlineStr">
        <is>
          <t>b2665027c93abfca613b71e1dcec5efb7018b519</t>
        </is>
      </c>
      <c r="C9119" t="inlineStr">
        <is>
          <t>2015-09-09 11:33:57+00:00</t>
        </is>
      </c>
      <c r="D9119" t="inlineStr">
        <is>
          <t>add</t>
        </is>
      </c>
      <c r="E9119" t="inlineStr">
        <is>
          <t>python-ldap</t>
        </is>
      </c>
      <c r="F9119">
        <f>=2.3.13</f>
        <v/>
      </c>
      <c r="G9119" t="inlineStr"/>
      <c r="H9119" t="inlineStr"/>
    </row>
    <row r="9120">
      <c r="A9120" t="inlineStr">
        <is>
          <t>GloboNetworkAPI</t>
        </is>
      </c>
      <c r="B9120" t="inlineStr">
        <is>
          <t>b2665027c93abfca613b71e1dcec5efb7018b519</t>
        </is>
      </c>
      <c r="C9120" t="inlineStr">
        <is>
          <t>2015-09-09 11:33:57+00:00</t>
        </is>
      </c>
      <c r="D9120" t="inlineStr">
        <is>
          <t>add</t>
        </is>
      </c>
      <c r="E9120" t="inlineStr">
        <is>
          <t>django-auth-ldap</t>
        </is>
      </c>
      <c r="F9120">
        <f>=1.1.2</f>
        <v/>
      </c>
      <c r="G9120" t="inlineStr"/>
      <c r="H9120" t="inlineStr"/>
    </row>
    <row r="9121">
      <c r="A9121" t="inlineStr">
        <is>
          <t>GloboNetworkAPI</t>
        </is>
      </c>
      <c r="B9121" t="inlineStr">
        <is>
          <t>b2665027c93abfca613b71e1dcec5efb7018b519</t>
        </is>
      </c>
      <c r="C9121" t="inlineStr">
        <is>
          <t>2015-09-09 11:33:57+00:00</t>
        </is>
      </c>
      <c r="D9121" t="inlineStr">
        <is>
          <t>add</t>
        </is>
      </c>
      <c r="E9121" t="inlineStr">
        <is>
          <t>django-extensions</t>
        </is>
      </c>
      <c r="F9121">
        <f>=1.3.9</f>
        <v/>
      </c>
      <c r="G9121" t="inlineStr"/>
      <c r="H9121" t="inlineStr"/>
    </row>
    <row r="9122">
      <c r="A9122" t="inlineStr">
        <is>
          <t>GloboNetworkAPI</t>
        </is>
      </c>
      <c r="B9122" t="inlineStr">
        <is>
          <t>b2665027c93abfca613b71e1dcec5efb7018b519</t>
        </is>
      </c>
      <c r="C9122" t="inlineStr">
        <is>
          <t>2015-09-09 11:33:57+00:00</t>
        </is>
      </c>
      <c r="D9122" t="inlineStr">
        <is>
          <t>add</t>
        </is>
      </c>
      <c r="E9122" t="inlineStr">
        <is>
          <t>newrelic</t>
        </is>
      </c>
      <c r="F9122">
        <f>=2.54.0.41</f>
        <v/>
      </c>
      <c r="G9122" t="inlineStr"/>
      <c r="H9122" t="inlineStr"/>
    </row>
    <row r="9123">
      <c r="A9123" t="inlineStr">
        <is>
          <t>GloboNetworkAPI</t>
        </is>
      </c>
      <c r="B9123" t="inlineStr">
        <is>
          <t>b2665027c93abfca613b71e1dcec5efb7018b519</t>
        </is>
      </c>
      <c r="C9123" t="inlineStr">
        <is>
          <t>2015-09-09 11:33:57+00:00</t>
        </is>
      </c>
      <c r="D9123" t="inlineStr">
        <is>
          <t>add</t>
        </is>
      </c>
      <c r="E9123" t="inlineStr">
        <is>
          <t>six</t>
        </is>
      </c>
      <c r="F9123">
        <f>=1.9.0</f>
        <v/>
      </c>
      <c r="G9123" t="inlineStr"/>
      <c r="H9123" t="inlineStr"/>
    </row>
    <row r="9124">
      <c r="A9124" t="inlineStr">
        <is>
          <t>GloboNetworkAPI</t>
        </is>
      </c>
      <c r="B9124" t="inlineStr">
        <is>
          <t>541cd46dd79ef96ed5b1726de1e727ddf672de15</t>
        </is>
      </c>
      <c r="C9124" t="inlineStr">
        <is>
          <t>2015-09-09 11:42:14+00:00</t>
        </is>
      </c>
      <c r="D9124" t="inlineStr">
        <is>
          <t>verchange</t>
        </is>
      </c>
      <c r="E9124" t="inlineStr">
        <is>
          <t>ecdsa</t>
        </is>
      </c>
      <c r="F9124">
        <f>=0.13</f>
        <v/>
      </c>
      <c r="G9124" t="inlineStr">
        <is>
          <t>ecdsa</t>
        </is>
      </c>
      <c r="H9124">
        <f>=0.13</f>
        <v/>
      </c>
    </row>
    <row r="9125">
      <c r="A9125" t="inlineStr">
        <is>
          <t>GloboNetworkAPI</t>
        </is>
      </c>
      <c r="B9125" t="inlineStr">
        <is>
          <t>541cd46dd79ef96ed5b1726de1e727ddf672de15</t>
        </is>
      </c>
      <c r="C9125" t="inlineStr">
        <is>
          <t>2015-09-09 11:42:14+00:00</t>
        </is>
      </c>
      <c r="D9125" t="inlineStr">
        <is>
          <t>add</t>
        </is>
      </c>
      <c r="E9125" t="inlineStr">
        <is>
          <t>gunicorn</t>
        </is>
      </c>
      <c r="F9125">
        <f>=0.14.6</f>
        <v/>
      </c>
      <c r="G9125" t="inlineStr"/>
      <c r="H9125" t="inlineStr"/>
    </row>
    <row r="9126">
      <c r="A9126" t="inlineStr">
        <is>
          <t>GloboNetworkAPI</t>
        </is>
      </c>
      <c r="B9126" t="inlineStr">
        <is>
          <t>541cd46dd79ef96ed5b1726de1e727ddf672de15</t>
        </is>
      </c>
      <c r="C9126" t="inlineStr">
        <is>
          <t>2015-09-09 11:42:14+00:00</t>
        </is>
      </c>
      <c r="D9126" t="inlineStr">
        <is>
          <t>add</t>
        </is>
      </c>
      <c r="E9126" t="inlineStr">
        <is>
          <t>pycrypto</t>
        </is>
      </c>
      <c r="F9126">
        <f>=2.6</f>
        <v/>
      </c>
      <c r="G9126" t="inlineStr"/>
      <c r="H9126" t="inlineStr"/>
    </row>
    <row r="9127">
      <c r="A9127" t="inlineStr">
        <is>
          <t>GloboNetworkAPI</t>
        </is>
      </c>
      <c r="B9127" t="inlineStr">
        <is>
          <t>541cd46dd79ef96ed5b1726de1e727ddf672de15</t>
        </is>
      </c>
      <c r="C9127" t="inlineStr">
        <is>
          <t>2015-09-09 11:42:14+00:00</t>
        </is>
      </c>
      <c r="D9127" t="inlineStr">
        <is>
          <t>add</t>
        </is>
      </c>
      <c r="E9127" t="inlineStr">
        <is>
          <t>python-ldap</t>
        </is>
      </c>
      <c r="F9127">
        <f>=2.3.13</f>
        <v/>
      </c>
      <c r="G9127" t="inlineStr"/>
      <c r="H9127" t="inlineStr"/>
    </row>
    <row r="9128">
      <c r="A9128" t="inlineStr">
        <is>
          <t>GloboNetworkAPI</t>
        </is>
      </c>
      <c r="B9128" t="inlineStr">
        <is>
          <t>541cd46dd79ef96ed5b1726de1e727ddf672de15</t>
        </is>
      </c>
      <c r="C9128" t="inlineStr">
        <is>
          <t>2015-09-09 11:42:14+00:00</t>
        </is>
      </c>
      <c r="D9128" t="inlineStr">
        <is>
          <t>add</t>
        </is>
      </c>
      <c r="E9128" t="inlineStr">
        <is>
          <t>django-auth-ldap</t>
        </is>
      </c>
      <c r="F9128">
        <f>=1.1.2</f>
        <v/>
      </c>
      <c r="G9128" t="inlineStr"/>
      <c r="H9128" t="inlineStr"/>
    </row>
    <row r="9129">
      <c r="A9129" t="inlineStr">
        <is>
          <t>GloboNetworkAPI</t>
        </is>
      </c>
      <c r="B9129" t="inlineStr">
        <is>
          <t>541cd46dd79ef96ed5b1726de1e727ddf672de15</t>
        </is>
      </c>
      <c r="C9129" t="inlineStr">
        <is>
          <t>2015-09-09 11:42:14+00:00</t>
        </is>
      </c>
      <c r="D9129" t="inlineStr">
        <is>
          <t>add</t>
        </is>
      </c>
      <c r="E9129" t="inlineStr">
        <is>
          <t>django-extensions</t>
        </is>
      </c>
      <c r="F9129">
        <f>=1.3.9</f>
        <v/>
      </c>
      <c r="G9129" t="inlineStr"/>
      <c r="H9129" t="inlineStr"/>
    </row>
    <row r="9130">
      <c r="A9130" t="inlineStr">
        <is>
          <t>GloboNetworkAPI</t>
        </is>
      </c>
      <c r="B9130" t="inlineStr">
        <is>
          <t>541cd46dd79ef96ed5b1726de1e727ddf672de15</t>
        </is>
      </c>
      <c r="C9130" t="inlineStr">
        <is>
          <t>2015-09-09 11:42:14+00:00</t>
        </is>
      </c>
      <c r="D9130" t="inlineStr">
        <is>
          <t>add</t>
        </is>
      </c>
      <c r="E9130" t="inlineStr">
        <is>
          <t>newrelic</t>
        </is>
      </c>
      <c r="F9130">
        <f>=2.54.0.41</f>
        <v/>
      </c>
      <c r="G9130" t="inlineStr"/>
      <c r="H9130" t="inlineStr"/>
    </row>
    <row r="9131">
      <c r="A9131" t="inlineStr">
        <is>
          <t>GloboNetworkAPI</t>
        </is>
      </c>
      <c r="B9131" t="inlineStr">
        <is>
          <t>541cd46dd79ef96ed5b1726de1e727ddf672de15</t>
        </is>
      </c>
      <c r="C9131" t="inlineStr">
        <is>
          <t>2015-09-09 11:42:14+00:00</t>
        </is>
      </c>
      <c r="D9131" t="inlineStr">
        <is>
          <t>add</t>
        </is>
      </c>
      <c r="E9131" t="inlineStr">
        <is>
          <t>six</t>
        </is>
      </c>
      <c r="F9131">
        <f>=1.9.0</f>
        <v/>
      </c>
      <c r="G9131" t="inlineStr"/>
      <c r="H9131" t="inlineStr"/>
    </row>
    <row r="9132">
      <c r="A9132" t="inlineStr">
        <is>
          <t>GloboNetworkAPI</t>
        </is>
      </c>
      <c r="B9132" t="inlineStr">
        <is>
          <t>23670c70bbadd27a376ae733dfe28d378118ee9e</t>
        </is>
      </c>
      <c r="C9132" t="inlineStr">
        <is>
          <t>2015-09-09 13:35:27+00:00</t>
        </is>
      </c>
      <c r="D9132" t="inlineStr">
        <is>
          <t>verchange</t>
        </is>
      </c>
      <c r="E9132" t="inlineStr">
        <is>
          <t>ecdsa</t>
        </is>
      </c>
      <c r="F9132">
        <f>=0.13</f>
        <v/>
      </c>
      <c r="G9132" t="inlineStr">
        <is>
          <t>ecdsa</t>
        </is>
      </c>
      <c r="H9132">
        <f>=0.13</f>
        <v/>
      </c>
    </row>
    <row r="9133">
      <c r="A9133" t="inlineStr">
        <is>
          <t>GloboNetworkAPI</t>
        </is>
      </c>
      <c r="B9133" t="inlineStr">
        <is>
          <t>23670c70bbadd27a376ae733dfe28d378118ee9e</t>
        </is>
      </c>
      <c r="C9133" t="inlineStr">
        <is>
          <t>2015-09-09 13:35:27+00:00</t>
        </is>
      </c>
      <c r="D9133" t="inlineStr">
        <is>
          <t>add</t>
        </is>
      </c>
      <c r="E9133" t="inlineStr">
        <is>
          <t>gunicorn</t>
        </is>
      </c>
      <c r="F9133">
        <f>=0.14.6</f>
        <v/>
      </c>
      <c r="G9133" t="inlineStr"/>
      <c r="H9133" t="inlineStr"/>
    </row>
    <row r="9134">
      <c r="A9134" t="inlineStr">
        <is>
          <t>GloboNetworkAPI</t>
        </is>
      </c>
      <c r="B9134" t="inlineStr">
        <is>
          <t>23670c70bbadd27a376ae733dfe28d378118ee9e</t>
        </is>
      </c>
      <c r="C9134" t="inlineStr">
        <is>
          <t>2015-09-09 13:35:27+00:00</t>
        </is>
      </c>
      <c r="D9134" t="inlineStr">
        <is>
          <t>add</t>
        </is>
      </c>
      <c r="E9134" t="inlineStr">
        <is>
          <t>pycrypto</t>
        </is>
      </c>
      <c r="F9134">
        <f>=2.6</f>
        <v/>
      </c>
      <c r="G9134" t="inlineStr"/>
      <c r="H9134" t="inlineStr"/>
    </row>
    <row r="9135">
      <c r="A9135" t="inlineStr">
        <is>
          <t>GloboNetworkAPI</t>
        </is>
      </c>
      <c r="B9135" t="inlineStr">
        <is>
          <t>23670c70bbadd27a376ae733dfe28d378118ee9e</t>
        </is>
      </c>
      <c r="C9135" t="inlineStr">
        <is>
          <t>2015-09-09 13:35:27+00:00</t>
        </is>
      </c>
      <c r="D9135" t="inlineStr">
        <is>
          <t>add</t>
        </is>
      </c>
      <c r="E9135" t="inlineStr">
        <is>
          <t>python-ldap</t>
        </is>
      </c>
      <c r="F9135">
        <f>=2.3.13</f>
        <v/>
      </c>
      <c r="G9135" t="inlineStr"/>
      <c r="H9135" t="inlineStr"/>
    </row>
    <row r="9136">
      <c r="A9136" t="inlineStr">
        <is>
          <t>GloboNetworkAPI</t>
        </is>
      </c>
      <c r="B9136" t="inlineStr">
        <is>
          <t>23670c70bbadd27a376ae733dfe28d378118ee9e</t>
        </is>
      </c>
      <c r="C9136" t="inlineStr">
        <is>
          <t>2015-09-09 13:35:27+00:00</t>
        </is>
      </c>
      <c r="D9136" t="inlineStr">
        <is>
          <t>add</t>
        </is>
      </c>
      <c r="E9136" t="inlineStr">
        <is>
          <t>django-auth-ldap</t>
        </is>
      </c>
      <c r="F9136">
        <f>=1.1.2</f>
        <v/>
      </c>
      <c r="G9136" t="inlineStr"/>
      <c r="H9136" t="inlineStr"/>
    </row>
    <row r="9137">
      <c r="A9137" t="inlineStr">
        <is>
          <t>GloboNetworkAPI</t>
        </is>
      </c>
      <c r="B9137" t="inlineStr">
        <is>
          <t>23670c70bbadd27a376ae733dfe28d378118ee9e</t>
        </is>
      </c>
      <c r="C9137" t="inlineStr">
        <is>
          <t>2015-09-09 13:35:27+00:00</t>
        </is>
      </c>
      <c r="D9137" t="inlineStr">
        <is>
          <t>add</t>
        </is>
      </c>
      <c r="E9137" t="inlineStr">
        <is>
          <t>django-extensions</t>
        </is>
      </c>
      <c r="F9137">
        <f>=1.3.9</f>
        <v/>
      </c>
      <c r="G9137" t="inlineStr"/>
      <c r="H9137" t="inlineStr"/>
    </row>
    <row r="9138">
      <c r="A9138" t="inlineStr">
        <is>
          <t>GloboNetworkAPI</t>
        </is>
      </c>
      <c r="B9138" t="inlineStr">
        <is>
          <t>23670c70bbadd27a376ae733dfe28d378118ee9e</t>
        </is>
      </c>
      <c r="C9138" t="inlineStr">
        <is>
          <t>2015-09-09 13:35:27+00:00</t>
        </is>
      </c>
      <c r="D9138" t="inlineStr">
        <is>
          <t>add</t>
        </is>
      </c>
      <c r="E9138" t="inlineStr">
        <is>
          <t>newrelic</t>
        </is>
      </c>
      <c r="F9138">
        <f>=2.54.0.41</f>
        <v/>
      </c>
      <c r="G9138" t="inlineStr"/>
      <c r="H9138" t="inlineStr"/>
    </row>
    <row r="9139">
      <c r="A9139" t="inlineStr">
        <is>
          <t>GloboNetworkAPI</t>
        </is>
      </c>
      <c r="B9139" t="inlineStr">
        <is>
          <t>23670c70bbadd27a376ae733dfe28d378118ee9e</t>
        </is>
      </c>
      <c r="C9139" t="inlineStr">
        <is>
          <t>2015-09-09 13:35:27+00:00</t>
        </is>
      </c>
      <c r="D9139" t="inlineStr">
        <is>
          <t>add</t>
        </is>
      </c>
      <c r="E9139" t="inlineStr">
        <is>
          <t>six</t>
        </is>
      </c>
      <c r="F9139">
        <f>=1.9.0</f>
        <v/>
      </c>
      <c r="G9139" t="inlineStr"/>
      <c r="H9139" t="inlineStr"/>
    </row>
    <row r="9140">
      <c r="A9140" t="inlineStr">
        <is>
          <t>GloboNetworkAPI</t>
        </is>
      </c>
      <c r="B9140" t="inlineStr">
        <is>
          <t>4a11c76a8543a8ce29c14d456e376d05b9349b8a</t>
        </is>
      </c>
      <c r="C9140" t="inlineStr">
        <is>
          <t>2015-09-15 17:46:27+00:00</t>
        </is>
      </c>
      <c r="D9140" t="inlineStr">
        <is>
          <t>verchange</t>
        </is>
      </c>
      <c r="E9140" t="inlineStr">
        <is>
          <t>six</t>
        </is>
      </c>
      <c r="F9140">
        <f>=1.9.0</f>
        <v/>
      </c>
      <c r="G9140" t="inlineStr">
        <is>
          <t>six</t>
        </is>
      </c>
      <c r="H9140">
        <f>=1.9.0</f>
        <v/>
      </c>
    </row>
    <row r="9141">
      <c r="A9141" t="inlineStr">
        <is>
          <t>GloboNetworkAPI</t>
        </is>
      </c>
      <c r="B9141" t="inlineStr">
        <is>
          <t>4a11c76a8543a8ce29c14d456e376d05b9349b8a</t>
        </is>
      </c>
      <c r="C9141" t="inlineStr">
        <is>
          <t>2015-09-15 17:46:27+00:00</t>
        </is>
      </c>
      <c r="D9141" t="inlineStr">
        <is>
          <t>add</t>
        </is>
      </c>
      <c r="E9141" t="inlineStr">
        <is>
          <t>simple-db-migrate</t>
        </is>
      </c>
      <c r="F9141">
        <f>=2.2.0</f>
        <v/>
      </c>
      <c r="G9141" t="inlineStr"/>
      <c r="H9141" t="inlineStr"/>
    </row>
    <row r="9142">
      <c r="A9142" t="inlineStr">
        <is>
          <t>GloboNetworkAPI</t>
        </is>
      </c>
      <c r="B9142" t="inlineStr">
        <is>
          <t>125805c8123941c68e0d9b6cde9a5b456fe341b6</t>
        </is>
      </c>
      <c r="C9142" t="inlineStr">
        <is>
          <t>2015-11-10 16:57:56+00:00</t>
        </is>
      </c>
      <c r="D9142" t="inlineStr">
        <is>
          <t>verchange</t>
        </is>
      </c>
      <c r="E9142" t="inlineStr">
        <is>
          <t>simple-db-migrate</t>
        </is>
      </c>
      <c r="F9142">
        <f>=2.2.0</f>
        <v/>
      </c>
      <c r="G9142" t="inlineStr">
        <is>
          <t>simple-db-migrate</t>
        </is>
      </c>
      <c r="H9142">
        <f>=2.2.0</f>
        <v/>
      </c>
    </row>
    <row r="9143">
      <c r="A9143" t="inlineStr">
        <is>
          <t>GloboNetworkAPI</t>
        </is>
      </c>
      <c r="B9143" t="inlineStr">
        <is>
          <t>125805c8123941c68e0d9b6cde9a5b456fe341b6</t>
        </is>
      </c>
      <c r="C9143" t="inlineStr">
        <is>
          <t>2015-11-10 16:57:56+00:00</t>
        </is>
      </c>
      <c r="D9143" t="inlineStr">
        <is>
          <t>add</t>
        </is>
      </c>
      <c r="E9143" t="inlineStr">
        <is>
          <t>suds</t>
        </is>
      </c>
      <c r="F9143">
        <f>=0.4</f>
        <v/>
      </c>
      <c r="G9143" t="inlineStr"/>
      <c r="H9143" t="inlineStr"/>
    </row>
    <row r="9144">
      <c r="A9144" t="inlineStr">
        <is>
          <t>GloboNetworkAPI</t>
        </is>
      </c>
      <c r="B9144" t="inlineStr">
        <is>
          <t>125805c8123941c68e0d9b6cde9a5b456fe341b6</t>
        </is>
      </c>
      <c r="C9144" t="inlineStr">
        <is>
          <t>2015-11-10 16:57:56+00:00</t>
        </is>
      </c>
      <c r="D9144" t="inlineStr">
        <is>
          <t>add</t>
        </is>
      </c>
      <c r="E9144" t="inlineStr">
        <is>
          <t>bigsuds</t>
        </is>
      </c>
      <c r="F9144">
        <f>=1.0.2</f>
        <v/>
      </c>
      <c r="G9144" t="inlineStr"/>
      <c r="H9144" t="inlineStr"/>
    </row>
    <row r="9145">
      <c r="A9145" t="inlineStr">
        <is>
          <t>GloboNetworkAPI</t>
        </is>
      </c>
      <c r="B9145" t="inlineStr">
        <is>
          <t>933f7d0ab962dd3050451b13f39dca7a725e0305</t>
        </is>
      </c>
      <c r="C9145" t="inlineStr">
        <is>
          <t>2016-04-28 21:01:46+00:00</t>
        </is>
      </c>
      <c r="D9145" t="inlineStr">
        <is>
          <t>verchange</t>
        </is>
      </c>
      <c r="E9145" t="inlineStr">
        <is>
          <t>bigsuds</t>
        </is>
      </c>
      <c r="F9145">
        <f>=1.0.2</f>
        <v/>
      </c>
      <c r="G9145" t="inlineStr">
        <is>
          <t>bigsuds</t>
        </is>
      </c>
      <c r="H9145">
        <f>=1.0.2</f>
        <v/>
      </c>
    </row>
    <row r="9146">
      <c r="A9146" t="inlineStr">
        <is>
          <t>GloboNetworkAPI</t>
        </is>
      </c>
      <c r="B9146" t="inlineStr">
        <is>
          <t>933f7d0ab962dd3050451b13f39dca7a725e0305</t>
        </is>
      </c>
      <c r="C9146" t="inlineStr">
        <is>
          <t>2016-04-28 21:01:46+00:00</t>
        </is>
      </c>
      <c r="D9146" t="inlineStr">
        <is>
          <t>add</t>
        </is>
      </c>
      <c r="E9146" t="inlineStr">
        <is>
          <t>json-spec</t>
        </is>
      </c>
      <c r="F9146">
        <f>=0.9.17</f>
        <v/>
      </c>
      <c r="G9146" t="inlineStr"/>
      <c r="H9146" t="inlineStr"/>
    </row>
    <row r="9147">
      <c r="A9147" t="inlineStr">
        <is>
          <t>GloboNetworkAPI</t>
        </is>
      </c>
      <c r="B9147" t="inlineStr">
        <is>
          <t>933f7d0ab962dd3050451b13f39dca7a725e0305</t>
        </is>
      </c>
      <c r="C9147" t="inlineStr">
        <is>
          <t>2016-04-28 21:01:46+00:00</t>
        </is>
      </c>
      <c r="D9147" t="inlineStr">
        <is>
          <t>add</t>
        </is>
      </c>
      <c r="E9147" t="inlineStr">
        <is>
          <t>ipaddress</t>
        </is>
      </c>
      <c r="F9147">
        <f>=1.0.16</f>
        <v/>
      </c>
      <c r="G9147" t="inlineStr"/>
      <c r="H9147" t="inlineStr"/>
    </row>
    <row r="9148">
      <c r="A9148" t="inlineStr">
        <is>
          <t>GloboNetworkAPI</t>
        </is>
      </c>
      <c r="B9148" t="inlineStr">
        <is>
          <t>11190b403411bd1c75bade574fcc6043a2c4161c</t>
        </is>
      </c>
      <c r="C9148" t="inlineStr">
        <is>
          <t>2016-06-20 23:13:11+00:00</t>
        </is>
      </c>
      <c r="D9148" t="inlineStr">
        <is>
          <t>verchange</t>
        </is>
      </c>
      <c r="E9148" t="inlineStr">
        <is>
          <t>requests</t>
        </is>
      </c>
      <c r="F9148">
        <f>=2.10.0</f>
        <v/>
      </c>
      <c r="G9148" t="inlineStr">
        <is>
          <t>requests</t>
        </is>
      </c>
      <c r="H9148">
        <f>=2.4.3</f>
        <v/>
      </c>
    </row>
    <row r="9149">
      <c r="A9149" t="inlineStr">
        <is>
          <t>GloboNetworkAPI</t>
        </is>
      </c>
      <c r="B9149" t="inlineStr">
        <is>
          <t>11190b403411bd1c75bade574fcc6043a2c4161c</t>
        </is>
      </c>
      <c r="C9149" t="inlineStr">
        <is>
          <t>2016-06-20 23:13:11+00:00</t>
        </is>
      </c>
      <c r="D9149" t="inlineStr">
        <is>
          <t>verchange</t>
        </is>
      </c>
      <c r="E9149" t="inlineStr">
        <is>
          <t>ipaddress</t>
        </is>
      </c>
      <c r="F9149">
        <f>=1.0.16</f>
        <v/>
      </c>
      <c r="G9149" t="inlineStr">
        <is>
          <t>ipaddress</t>
        </is>
      </c>
      <c r="H9149">
        <f>=1.0.16</f>
        <v/>
      </c>
    </row>
    <row r="9150">
      <c r="A9150" t="inlineStr">
        <is>
          <t>GloboNetworkAPI</t>
        </is>
      </c>
      <c r="B9150" t="inlineStr">
        <is>
          <t>11190b403411bd1c75bade574fcc6043a2c4161c</t>
        </is>
      </c>
      <c r="C9150" t="inlineStr">
        <is>
          <t>2016-06-20 23:13:11+00:00</t>
        </is>
      </c>
      <c r="D9150" t="inlineStr">
        <is>
          <t>verchange</t>
        </is>
      </c>
      <c r="E9150" t="inlineStr">
        <is>
          <t>json-spec</t>
        </is>
      </c>
      <c r="F9150">
        <f>=0.10.0</f>
        <v/>
      </c>
      <c r="G9150" t="inlineStr">
        <is>
          <t>json-spec</t>
        </is>
      </c>
      <c r="H9150">
        <f>=0.9.17</f>
        <v/>
      </c>
    </row>
    <row r="9151">
      <c r="A9151" t="inlineStr">
        <is>
          <t>GloboNetworkAPI</t>
        </is>
      </c>
      <c r="B9151" t="inlineStr">
        <is>
          <t>72ec8a60ac00d36705666ab405b5357e1c041cff</t>
        </is>
      </c>
      <c r="C9151" t="inlineStr">
        <is>
          <t>2016-06-23 23:43:21+00:00</t>
        </is>
      </c>
      <c r="D9151" t="inlineStr">
        <is>
          <t>verchange</t>
        </is>
      </c>
      <c r="E9151" t="inlineStr">
        <is>
          <t>ipaddress</t>
        </is>
      </c>
      <c r="F9151">
        <f>=1.0.16</f>
        <v/>
      </c>
      <c r="G9151" t="inlineStr">
        <is>
          <t>ipaddress</t>
        </is>
      </c>
      <c r="H9151">
        <f>=1.0.16</f>
        <v/>
      </c>
    </row>
    <row r="9152">
      <c r="A9152" t="inlineStr">
        <is>
          <t>GloboNetworkAPI</t>
        </is>
      </c>
      <c r="B9152" t="inlineStr">
        <is>
          <t>72ec8a60ac00d36705666ab405b5357e1c041cff</t>
        </is>
      </c>
      <c r="C9152" t="inlineStr">
        <is>
          <t>2016-06-23 23:43:21+00:00</t>
        </is>
      </c>
      <c r="D9152" t="inlineStr">
        <is>
          <t>add</t>
        </is>
      </c>
      <c r="E9152" t="inlineStr">
        <is>
          <t>json-delta</t>
        </is>
      </c>
      <c r="F9152">
        <f>=2.0</f>
        <v/>
      </c>
      <c r="G9152" t="inlineStr"/>
      <c r="H9152" t="inlineStr"/>
    </row>
    <row r="9153">
      <c r="A9153" t="inlineStr">
        <is>
          <t>GloboNetworkAPI</t>
        </is>
      </c>
      <c r="B9153" t="inlineStr">
        <is>
          <t>dde56b89d300aa60113e1faa317b1171a8162466</t>
        </is>
      </c>
      <c r="C9153" t="inlineStr">
        <is>
          <t>2016-08-24 02:01:42+00:00</t>
        </is>
      </c>
      <c r="D9153" t="inlineStr">
        <is>
          <t>verchange</t>
        </is>
      </c>
      <c r="E9153" t="inlineStr">
        <is>
          <t>json-delta</t>
        </is>
      </c>
      <c r="F9153">
        <f>=2.0</f>
        <v/>
      </c>
      <c r="G9153" t="inlineStr">
        <is>
          <t>json-delta</t>
        </is>
      </c>
      <c r="H9153">
        <f>=2.0</f>
        <v/>
      </c>
    </row>
    <row r="9154">
      <c r="A9154" t="inlineStr">
        <is>
          <t>GloboNetworkAPI</t>
        </is>
      </c>
      <c r="B9154" t="inlineStr">
        <is>
          <t>dde56b89d300aa60113e1faa317b1171a8162466</t>
        </is>
      </c>
      <c r="C9154" t="inlineStr">
        <is>
          <t>2016-08-24 02:01:42+00:00</t>
        </is>
      </c>
      <c r="D9154" t="inlineStr">
        <is>
          <t>add</t>
        </is>
      </c>
      <c r="E9154" t="inlineStr">
        <is>
          <t>httplib2</t>
        </is>
      </c>
      <c r="F9154">
        <f>=0.9.2</f>
        <v/>
      </c>
      <c r="G9154" t="inlineStr"/>
      <c r="H9154" t="inlineStr"/>
    </row>
    <row r="9155">
      <c r="A9155" t="inlineStr">
        <is>
          <t>GloboNetworkAPI</t>
        </is>
      </c>
      <c r="B9155" t="inlineStr">
        <is>
          <t>87052cd04fb6db55acfc54036204f82f6a94b521</t>
        </is>
      </c>
      <c r="C9155" t="inlineStr">
        <is>
          <t>2016-10-06 01:18:50+00:00</t>
        </is>
      </c>
      <c r="D9155" t="inlineStr">
        <is>
          <t>verchange</t>
        </is>
      </c>
      <c r="E9155" t="inlineStr">
        <is>
          <t>gunicorn</t>
        </is>
      </c>
      <c r="F9155">
        <f>=0.14.6</f>
        <v/>
      </c>
      <c r="G9155" t="inlineStr">
        <is>
          <t>gunicorn</t>
        </is>
      </c>
      <c r="H9155">
        <f>=0.14.6</f>
        <v/>
      </c>
    </row>
    <row r="9156">
      <c r="A9156" t="inlineStr">
        <is>
          <t>GloboNetworkAPI</t>
        </is>
      </c>
      <c r="B9156" t="inlineStr">
        <is>
          <t>87052cd04fb6db55acfc54036204f82f6a94b521</t>
        </is>
      </c>
      <c r="C9156" t="inlineStr">
        <is>
          <t>2016-10-06 01:18:50+00:00</t>
        </is>
      </c>
      <c r="D9156" t="inlineStr">
        <is>
          <t>verchange</t>
        </is>
      </c>
      <c r="E9156" t="inlineStr">
        <is>
          <t>six</t>
        </is>
      </c>
      <c r="F9156">
        <f>=1.9.0</f>
        <v/>
      </c>
      <c r="G9156" t="inlineStr">
        <is>
          <t>six</t>
        </is>
      </c>
      <c r="H9156">
        <f>=1.9.0</f>
        <v/>
      </c>
    </row>
    <row r="9157">
      <c r="A9157" t="inlineStr">
        <is>
          <t>GloboNetworkAPI</t>
        </is>
      </c>
      <c r="B9157" t="inlineStr">
        <is>
          <t>87052cd04fb6db55acfc54036204f82f6a94b521</t>
        </is>
      </c>
      <c r="C9157" t="inlineStr">
        <is>
          <t>2016-10-06 01:18:50+00:00</t>
        </is>
      </c>
      <c r="D9157" t="inlineStr">
        <is>
          <t>verchange</t>
        </is>
      </c>
      <c r="E9157" t="inlineStr">
        <is>
          <t>httplib2</t>
        </is>
      </c>
      <c r="F9157">
        <f>=0.9.2</f>
        <v/>
      </c>
      <c r="G9157" t="inlineStr">
        <is>
          <t>httplib2</t>
        </is>
      </c>
      <c r="H9157">
        <f>=0.9.2</f>
        <v/>
      </c>
    </row>
    <row r="9158">
      <c r="A9158" t="inlineStr">
        <is>
          <t>GloboNetworkAPI</t>
        </is>
      </c>
      <c r="B9158" t="inlineStr">
        <is>
          <t>87052cd04fb6db55acfc54036204f82f6a94b521</t>
        </is>
      </c>
      <c r="C9158" t="inlineStr">
        <is>
          <t>2016-10-06 01:18:50+00:00</t>
        </is>
      </c>
      <c r="D9158" t="inlineStr">
        <is>
          <t>verchange</t>
        </is>
      </c>
      <c r="E9158" t="inlineStr">
        <is>
          <t>ipaddress</t>
        </is>
      </c>
      <c r="F9158">
        <f>=1.0.16</f>
        <v/>
      </c>
      <c r="G9158" t="inlineStr">
        <is>
          <t>ipaddress</t>
        </is>
      </c>
      <c r="H9158">
        <f>=1.0.16</f>
        <v/>
      </c>
    </row>
    <row r="9159">
      <c r="A9159" t="inlineStr">
        <is>
          <t>GloboNetworkAPI</t>
        </is>
      </c>
      <c r="B9159" t="inlineStr">
        <is>
          <t>87052cd04fb6db55acfc54036204f82f6a94b521</t>
        </is>
      </c>
      <c r="C9159" t="inlineStr">
        <is>
          <t>2016-10-06 01:18:50+00:00</t>
        </is>
      </c>
      <c r="D9159" t="inlineStr">
        <is>
          <t>verchange</t>
        </is>
      </c>
      <c r="E9159" t="inlineStr">
        <is>
          <t>json-spec</t>
        </is>
      </c>
      <c r="F9159">
        <f>=0.10.0</f>
        <v/>
      </c>
      <c r="G9159" t="inlineStr">
        <is>
          <t>json-spec</t>
        </is>
      </c>
      <c r="H9159">
        <f>=0.10.0</f>
        <v/>
      </c>
    </row>
    <row r="9160">
      <c r="A9160" t="inlineStr">
        <is>
          <t>GloboNetworkAPI</t>
        </is>
      </c>
      <c r="B9160" t="inlineStr">
        <is>
          <t>87052cd04fb6db55acfc54036204f82f6a94b521</t>
        </is>
      </c>
      <c r="C9160" t="inlineStr">
        <is>
          <t>2016-10-06 01:18:50+00:00</t>
        </is>
      </c>
      <c r="D9160" t="inlineStr">
        <is>
          <t>verchange</t>
        </is>
      </c>
      <c r="E9160" t="inlineStr">
        <is>
          <t>pycrypto</t>
        </is>
      </c>
      <c r="F9160">
        <f>=2.6</f>
        <v/>
      </c>
      <c r="G9160" t="inlineStr">
        <is>
          <t>pycrypto</t>
        </is>
      </c>
      <c r="H9160">
        <f>=2.6</f>
        <v/>
      </c>
    </row>
    <row r="9161">
      <c r="A9161" t="inlineStr">
        <is>
          <t>GloboNetworkAPI</t>
        </is>
      </c>
      <c r="B9161" t="inlineStr">
        <is>
          <t>87052cd04fb6db55acfc54036204f82f6a94b521</t>
        </is>
      </c>
      <c r="C9161" t="inlineStr">
        <is>
          <t>2016-10-06 01:18:50+00:00</t>
        </is>
      </c>
      <c r="D9161" t="inlineStr">
        <is>
          <t>verchange</t>
        </is>
      </c>
      <c r="E9161" t="inlineStr">
        <is>
          <t>python-ldap</t>
        </is>
      </c>
      <c r="F9161">
        <f>=2.3.13</f>
        <v/>
      </c>
      <c r="G9161" t="inlineStr">
        <is>
          <t>python-ldap</t>
        </is>
      </c>
      <c r="H9161">
        <f>=2.3.13</f>
        <v/>
      </c>
    </row>
    <row r="9162">
      <c r="A9162" t="inlineStr">
        <is>
          <t>GloboNetworkAPI</t>
        </is>
      </c>
      <c r="B9162" t="inlineStr">
        <is>
          <t>87052cd04fb6db55acfc54036204f82f6a94b521</t>
        </is>
      </c>
      <c r="C9162" t="inlineStr">
        <is>
          <t>2016-10-06 01:18:50+00:00</t>
        </is>
      </c>
      <c r="D9162" t="inlineStr">
        <is>
          <t>verchange</t>
        </is>
      </c>
      <c r="E9162" t="inlineStr">
        <is>
          <t>python-foreman</t>
        </is>
      </c>
      <c r="F9162">
        <f>=0.3.1</f>
        <v/>
      </c>
      <c r="G9162" t="inlineStr">
        <is>
          <t>python-foreman</t>
        </is>
      </c>
      <c r="H9162">
        <f>=0.3.1</f>
        <v/>
      </c>
    </row>
    <row r="9163">
      <c r="A9163" t="inlineStr">
        <is>
          <t>GloboNetworkAPI</t>
        </is>
      </c>
      <c r="B9163" t="inlineStr">
        <is>
          <t>87052cd04fb6db55acfc54036204f82f6a94b521</t>
        </is>
      </c>
      <c r="C9163" t="inlineStr">
        <is>
          <t>2016-10-06 01:18:50+00:00</t>
        </is>
      </c>
      <c r="D9163" t="inlineStr">
        <is>
          <t>verchange</t>
        </is>
      </c>
      <c r="E9163" t="inlineStr">
        <is>
          <t>netaddr</t>
        </is>
      </c>
      <c r="F9163">
        <f>=0.7.14</f>
        <v/>
      </c>
      <c r="G9163" t="inlineStr">
        <is>
          <t>netaddr</t>
        </is>
      </c>
      <c r="H9163">
        <f>=0.7.14</f>
        <v/>
      </c>
    </row>
    <row r="9164">
      <c r="A9164" t="inlineStr">
        <is>
          <t>GloboNetworkAPI</t>
        </is>
      </c>
      <c r="B9164" t="inlineStr">
        <is>
          <t>87052cd04fb6db55acfc54036204f82f6a94b521</t>
        </is>
      </c>
      <c r="C9164" t="inlineStr">
        <is>
          <t>2016-10-06 01:18:50+00:00</t>
        </is>
      </c>
      <c r="D9164" t="inlineStr">
        <is>
          <t>verchange</t>
        </is>
      </c>
      <c r="E9164" t="inlineStr">
        <is>
          <t>djangorestframework</t>
        </is>
      </c>
      <c r="F9164">
        <f>=2.4.3</f>
        <v/>
      </c>
      <c r="G9164" t="inlineStr">
        <is>
          <t>djangorestframework</t>
        </is>
      </c>
      <c r="H9164">
        <f>=2.4.3</f>
        <v/>
      </c>
    </row>
    <row r="9165">
      <c r="A9165" t="inlineStr">
        <is>
          <t>GloboNetworkAPI</t>
        </is>
      </c>
      <c r="B9165" t="inlineStr">
        <is>
          <t>87052cd04fb6db55acfc54036204f82f6a94b521</t>
        </is>
      </c>
      <c r="C9165" t="inlineStr">
        <is>
          <t>2016-10-06 01:18:50+00:00</t>
        </is>
      </c>
      <c r="D9165" t="inlineStr">
        <is>
          <t>verchange</t>
        </is>
      </c>
      <c r="E9165" t="inlineStr">
        <is>
          <t>multiprocessing</t>
        </is>
      </c>
      <c r="F9165">
        <f>=2.6.2.1</f>
        <v/>
      </c>
      <c r="G9165" t="inlineStr">
        <is>
          <t>multiprocessing</t>
        </is>
      </c>
      <c r="H9165">
        <f>=2.6.2.1</f>
        <v/>
      </c>
    </row>
    <row r="9166">
      <c r="A9166" t="inlineStr">
        <is>
          <t>GloboNetworkAPI</t>
        </is>
      </c>
      <c r="B9166" t="inlineStr">
        <is>
          <t>87052cd04fb6db55acfc54036204f82f6a94b521</t>
        </is>
      </c>
      <c r="C9166" t="inlineStr">
        <is>
          <t>2016-10-06 01:18:50+00:00</t>
        </is>
      </c>
      <c r="D9166" t="inlineStr">
        <is>
          <t>verchange</t>
        </is>
      </c>
      <c r="E9166" t="inlineStr">
        <is>
          <t>requests</t>
        </is>
      </c>
      <c r="F9166">
        <f>=2.10.0</f>
        <v/>
      </c>
      <c r="G9166" t="inlineStr">
        <is>
          <t>requests</t>
        </is>
      </c>
      <c r="H9166">
        <f>=2.10.0</f>
        <v/>
      </c>
    </row>
    <row r="9167">
      <c r="A9167" t="inlineStr">
        <is>
          <t>GloboNetworkAPI</t>
        </is>
      </c>
      <c r="B9167" t="inlineStr">
        <is>
          <t>87052cd04fb6db55acfc54036204f82f6a94b521</t>
        </is>
      </c>
      <c r="C9167" t="inlineStr">
        <is>
          <t>2016-10-06 01:18:50+00:00</t>
        </is>
      </c>
      <c r="D9167" t="inlineStr">
        <is>
          <t>verchange</t>
        </is>
      </c>
      <c r="E9167" t="inlineStr">
        <is>
          <t>paramiko</t>
        </is>
      </c>
      <c r="F9167">
        <f>=1.15.2</f>
        <v/>
      </c>
      <c r="G9167" t="inlineStr">
        <is>
          <t>paramiko</t>
        </is>
      </c>
      <c r="H9167">
        <f>=1.15.2</f>
        <v/>
      </c>
    </row>
    <row r="9168">
      <c r="A9168" t="inlineStr">
        <is>
          <t>GloboNetworkAPI</t>
        </is>
      </c>
      <c r="B9168" t="inlineStr">
        <is>
          <t>87052cd04fb6db55acfc54036204f82f6a94b521</t>
        </is>
      </c>
      <c r="C9168" t="inlineStr">
        <is>
          <t>2016-10-06 01:18:50+00:00</t>
        </is>
      </c>
      <c r="D9168" t="inlineStr">
        <is>
          <t>verchange</t>
        </is>
      </c>
      <c r="E9168" t="inlineStr">
        <is>
          <t>bigsuds</t>
        </is>
      </c>
      <c r="F9168">
        <f>=1.0.4</f>
        <v/>
      </c>
      <c r="G9168" t="inlineStr">
        <is>
          <t>bigsuds</t>
        </is>
      </c>
      <c r="H9168">
        <f>=1.0.2</f>
        <v/>
      </c>
    </row>
    <row r="9169">
      <c r="A9169" t="inlineStr">
        <is>
          <t>GloboNetworkAPI</t>
        </is>
      </c>
      <c r="B9169" t="inlineStr">
        <is>
          <t>87052cd04fb6db55acfc54036204f82f6a94b521</t>
        </is>
      </c>
      <c r="C9169" t="inlineStr">
        <is>
          <t>2016-10-06 01:18:50+00:00</t>
        </is>
      </c>
      <c r="D9169" t="inlineStr">
        <is>
          <t>verchange</t>
        </is>
      </c>
      <c r="E9169" t="inlineStr">
        <is>
          <t>json-delta</t>
        </is>
      </c>
      <c r="F9169">
        <f>=2.0</f>
        <v/>
      </c>
      <c r="G9169" t="inlineStr">
        <is>
          <t>json-delta</t>
        </is>
      </c>
      <c r="H9169">
        <f>=2.0</f>
        <v/>
      </c>
    </row>
    <row r="9170">
      <c r="A9170" t="inlineStr">
        <is>
          <t>GloboNetworkAPI</t>
        </is>
      </c>
      <c r="B9170" t="inlineStr">
        <is>
          <t>87052cd04fb6db55acfc54036204f82f6a94b521</t>
        </is>
      </c>
      <c r="C9170" t="inlineStr">
        <is>
          <t>2016-10-06 01:18:50+00:00</t>
        </is>
      </c>
      <c r="D9170" t="inlineStr">
        <is>
          <t>verchange</t>
        </is>
      </c>
      <c r="E9170" t="inlineStr">
        <is>
          <t>stompest</t>
        </is>
      </c>
      <c r="F9170">
        <f>=2.1.6</f>
        <v/>
      </c>
      <c r="G9170" t="inlineStr">
        <is>
          <t>stompest</t>
        </is>
      </c>
      <c r="H9170">
        <f>=2.1.6</f>
        <v/>
      </c>
    </row>
    <row r="9171">
      <c r="A9171" t="inlineStr">
        <is>
          <t>GloboNetworkAPI</t>
        </is>
      </c>
      <c r="B9171" t="inlineStr">
        <is>
          <t>87052cd04fb6db55acfc54036204f82f6a94b521</t>
        </is>
      </c>
      <c r="C9171" t="inlineStr">
        <is>
          <t>2016-10-06 01:18:50+00:00</t>
        </is>
      </c>
      <c r="D9171" t="inlineStr">
        <is>
          <t>verchange</t>
        </is>
      </c>
      <c r="E9171" t="inlineStr">
        <is>
          <t>python-memcached</t>
        </is>
      </c>
      <c r="F9171">
        <f>=1.48</f>
        <v/>
      </c>
      <c r="G9171" t="inlineStr">
        <is>
          <t>python-memcached</t>
        </is>
      </c>
      <c r="H9171">
        <f>=1.48</f>
        <v/>
      </c>
    </row>
    <row r="9172">
      <c r="A9172" t="inlineStr">
        <is>
          <t>GloboNetworkAPI</t>
        </is>
      </c>
      <c r="B9172" t="inlineStr">
        <is>
          <t>87052cd04fb6db55acfc54036204f82f6a94b521</t>
        </is>
      </c>
      <c r="C9172" t="inlineStr">
        <is>
          <t>2016-10-06 01:18:50+00:00</t>
        </is>
      </c>
      <c r="D9172" t="inlineStr">
        <is>
          <t>verchange</t>
        </is>
      </c>
      <c r="E9172" t="inlineStr">
        <is>
          <t>ecdsa</t>
        </is>
      </c>
      <c r="F9172">
        <f>=0.13</f>
        <v/>
      </c>
      <c r="G9172" t="inlineStr">
        <is>
          <t>ecdsa</t>
        </is>
      </c>
      <c r="H9172">
        <f>=0.13</f>
        <v/>
      </c>
    </row>
    <row r="9173">
      <c r="A9173" t="inlineStr">
        <is>
          <t>GloboNetworkAPI</t>
        </is>
      </c>
      <c r="B9173" t="inlineStr">
        <is>
          <t>695a60d1aedf8407a10ea9619d81c1453056dc73</t>
        </is>
      </c>
      <c r="C9173" t="inlineStr">
        <is>
          <t>2017-05-30 22:20:02+00:00</t>
        </is>
      </c>
      <c r="D9173" t="inlineStr">
        <is>
          <t>verchange</t>
        </is>
      </c>
      <c r="E9173" t="inlineStr">
        <is>
          <t>Django</t>
        </is>
      </c>
      <c r="F9173">
        <f>=1.5</f>
        <v/>
      </c>
      <c r="G9173" t="inlineStr">
        <is>
          <t>Django</t>
        </is>
      </c>
      <c r="H9173">
        <f>=1.4.15</f>
        <v/>
      </c>
    </row>
    <row r="9174">
      <c r="A9174" t="inlineStr">
        <is>
          <t>GloboNetworkAPI</t>
        </is>
      </c>
      <c r="B9174" t="inlineStr">
        <is>
          <t>695a60d1aedf8407a10ea9619d81c1453056dc73</t>
        </is>
      </c>
      <c r="C9174" t="inlineStr">
        <is>
          <t>2017-05-30 22:20:02+00:00</t>
        </is>
      </c>
      <c r="D9174" t="inlineStr">
        <is>
          <t>verchange</t>
        </is>
      </c>
      <c r="E9174" t="inlineStr">
        <is>
          <t>MySQL-python</t>
        </is>
      </c>
      <c r="F9174">
        <f>=1.2.3</f>
        <v/>
      </c>
      <c r="G9174" t="inlineStr">
        <is>
          <t>MySQL-python</t>
        </is>
      </c>
      <c r="H9174">
        <f>=1.2.3</f>
        <v/>
      </c>
    </row>
    <row r="9175">
      <c r="A9175" t="inlineStr">
        <is>
          <t>GloboNetworkAPI</t>
        </is>
      </c>
      <c r="B9175" t="inlineStr">
        <is>
          <t>695a60d1aedf8407a10ea9619d81c1453056dc73</t>
        </is>
      </c>
      <c r="C9175" t="inlineStr">
        <is>
          <t>2017-05-30 22:20:02+00:00</t>
        </is>
      </c>
      <c r="D9175" t="inlineStr">
        <is>
          <t>verchange</t>
        </is>
      </c>
      <c r="E9175" t="inlineStr">
        <is>
          <t>json-spec</t>
        </is>
      </c>
      <c r="F9175">
        <f>=0.10.1</f>
        <v/>
      </c>
      <c r="G9175" t="inlineStr">
        <is>
          <t>json-spec</t>
        </is>
      </c>
      <c r="H9175">
        <f>=0.10.0</f>
        <v/>
      </c>
    </row>
    <row r="9176">
      <c r="A9176" t="inlineStr">
        <is>
          <t>GloboNetworkAPI</t>
        </is>
      </c>
      <c r="B9176" t="inlineStr">
        <is>
          <t>695a60d1aedf8407a10ea9619d81c1453056dc73</t>
        </is>
      </c>
      <c r="C9176" t="inlineStr">
        <is>
          <t>2017-05-30 22:20:02+00:00</t>
        </is>
      </c>
      <c r="D9176" t="inlineStr">
        <is>
          <t>add</t>
        </is>
      </c>
      <c r="E9176" t="inlineStr">
        <is>
          <t>amqp</t>
        </is>
      </c>
      <c r="F9176">
        <f>=1.4.9</f>
        <v/>
      </c>
      <c r="G9176" t="inlineStr"/>
      <c r="H9176" t="inlineStr"/>
    </row>
    <row r="9177">
      <c r="A9177" t="inlineStr">
        <is>
          <t>GloboNetworkAPI</t>
        </is>
      </c>
      <c r="B9177" t="inlineStr">
        <is>
          <t>695a60d1aedf8407a10ea9619d81c1453056dc73</t>
        </is>
      </c>
      <c r="C9177" t="inlineStr">
        <is>
          <t>2017-05-30 22:20:02+00:00</t>
        </is>
      </c>
      <c r="D9177" t="inlineStr">
        <is>
          <t>add</t>
        </is>
      </c>
      <c r="E9177" t="inlineStr">
        <is>
          <t>anyjson</t>
        </is>
      </c>
      <c r="F9177">
        <f>=0.3.3</f>
        <v/>
      </c>
      <c r="G9177" t="inlineStr"/>
      <c r="H9177" t="inlineStr"/>
    </row>
    <row r="9178">
      <c r="A9178" t="inlineStr">
        <is>
          <t>GloboNetworkAPI</t>
        </is>
      </c>
      <c r="B9178" t="inlineStr">
        <is>
          <t>695a60d1aedf8407a10ea9619d81c1453056dc73</t>
        </is>
      </c>
      <c r="C9178" t="inlineStr">
        <is>
          <t>2017-05-30 22:20:02+00:00</t>
        </is>
      </c>
      <c r="D9178" t="inlineStr">
        <is>
          <t>add</t>
        </is>
      </c>
      <c r="E9178" t="inlineStr">
        <is>
          <t>billiard</t>
        </is>
      </c>
      <c r="F9178">
        <f>=3.3.0.23</f>
        <v/>
      </c>
      <c r="G9178" t="inlineStr"/>
      <c r="H9178" t="inlineStr"/>
    </row>
    <row r="9179">
      <c r="A9179" t="inlineStr">
        <is>
          <t>GloboNetworkAPI</t>
        </is>
      </c>
      <c r="B9179" t="inlineStr">
        <is>
          <t>695a60d1aedf8407a10ea9619d81c1453056dc73</t>
        </is>
      </c>
      <c r="C9179" t="inlineStr">
        <is>
          <t>2017-05-30 22:20:02+00:00</t>
        </is>
      </c>
      <c r="D9179" t="inlineStr">
        <is>
          <t>add</t>
        </is>
      </c>
      <c r="E9179" t="inlineStr">
        <is>
          <t>celery</t>
        </is>
      </c>
      <c r="F9179">
        <f>=3.1.24</f>
        <v/>
      </c>
      <c r="G9179" t="inlineStr"/>
      <c r="H9179" t="inlineStr"/>
    </row>
    <row r="9180">
      <c r="A9180" t="inlineStr">
        <is>
          <t>GloboNetworkAPI</t>
        </is>
      </c>
      <c r="B9180" t="inlineStr">
        <is>
          <t>695a60d1aedf8407a10ea9619d81c1453056dc73</t>
        </is>
      </c>
      <c r="C9180" t="inlineStr">
        <is>
          <t>2017-05-30 22:20:02+00:00</t>
        </is>
      </c>
      <c r="D9180" t="inlineStr">
        <is>
          <t>add</t>
        </is>
      </c>
      <c r="E9180" t="inlineStr">
        <is>
          <t>kombu</t>
        </is>
      </c>
      <c r="F9180">
        <f>=3.0.37</f>
        <v/>
      </c>
      <c r="G9180" t="inlineStr"/>
      <c r="H9180" t="inlineStr"/>
    </row>
    <row r="9181">
      <c r="A9181" t="inlineStr">
        <is>
          <t>GloboNetworkAPI</t>
        </is>
      </c>
      <c r="B9181" t="inlineStr">
        <is>
          <t>695a60d1aedf8407a10ea9619d81c1453056dc73</t>
        </is>
      </c>
      <c r="C9181" t="inlineStr">
        <is>
          <t>2017-05-30 22:20:02+00:00</t>
        </is>
      </c>
      <c r="D9181" t="inlineStr">
        <is>
          <t>add</t>
        </is>
      </c>
      <c r="E9181" t="inlineStr">
        <is>
          <t>pytz</t>
        </is>
      </c>
      <c r="F9181">
        <f>=2017.2</f>
        <v/>
      </c>
      <c r="G9181" t="inlineStr"/>
      <c r="H9181" t="inlineStr"/>
    </row>
    <row r="9182">
      <c r="A9182" t="inlineStr">
        <is>
          <t>GloboNetworkAPI</t>
        </is>
      </c>
      <c r="B9182" t="inlineStr">
        <is>
          <t>e78a881b65ade58372f6378ee29e5e849059f95a</t>
        </is>
      </c>
      <c r="C9182" t="inlineStr">
        <is>
          <t>2017-05-31 23:23:25+00:00</t>
        </is>
      </c>
      <c r="D9182" t="inlineStr">
        <is>
          <t>add</t>
        </is>
      </c>
      <c r="E9182" t="inlineStr">
        <is>
          <t>enum</t>
        </is>
      </c>
      <c r="F9182">
        <f>=0.4.6</f>
        <v/>
      </c>
      <c r="G9182" t="inlineStr"/>
      <c r="H9182" t="inlineStr"/>
    </row>
    <row r="9183">
      <c r="A9183" t="inlineStr">
        <is>
          <t>GloboNetworkAPI</t>
        </is>
      </c>
      <c r="B9183" t="inlineStr">
        <is>
          <t>7578d3bafdd67ab423a295eb691dc5fc804f03fc</t>
        </is>
      </c>
      <c r="C9183" t="inlineStr">
        <is>
          <t>2017-06-07 21:20:42+00:00</t>
        </is>
      </c>
      <c r="D9183" t="inlineStr">
        <is>
          <t>add</t>
        </is>
      </c>
      <c r="E9183" t="inlineStr">
        <is>
          <t>graypy</t>
        </is>
      </c>
      <c r="F9183">
        <f>=0.2.14</f>
        <v/>
      </c>
      <c r="G9183" t="inlineStr"/>
      <c r="H9183" t="inlineStr"/>
    </row>
    <row r="9184">
      <c r="A9184" t="inlineStr">
        <is>
          <t>GloboNetworkAPI</t>
        </is>
      </c>
      <c r="B9184" t="inlineStr">
        <is>
          <t>088853b22c1651311ba0461f978ed32bf4bade20</t>
        </is>
      </c>
      <c r="C9184" t="inlineStr">
        <is>
          <t>2017-08-25 20:07:39+00:00</t>
        </is>
      </c>
      <c r="D9184" t="inlineStr">
        <is>
          <t>add</t>
        </is>
      </c>
      <c r="E9184" t="inlineStr">
        <is>
          <t>ipython</t>
        </is>
      </c>
      <c r="F9184">
        <f>=5.3.0</f>
        <v/>
      </c>
      <c r="G9184" t="inlineStr"/>
      <c r="H9184" t="inlineStr"/>
    </row>
    <row r="9185">
      <c r="A9185" t="inlineStr">
        <is>
          <t>GloboNetworkAPI</t>
        </is>
      </c>
      <c r="B9185" t="inlineStr">
        <is>
          <t>088853b22c1651311ba0461f978ed32bf4bade20</t>
        </is>
      </c>
      <c r="C9185" t="inlineStr">
        <is>
          <t>2017-08-25 20:07:39+00:00</t>
        </is>
      </c>
      <c r="D9185" t="inlineStr">
        <is>
          <t>add</t>
        </is>
      </c>
      <c r="E9185" t="inlineStr">
        <is>
          <t>schema</t>
        </is>
      </c>
      <c r="F9185">
        <f>=0.6.6</f>
        <v/>
      </c>
      <c r="G9185" t="inlineStr"/>
      <c r="H9185" t="inlineStr"/>
    </row>
    <row r="9186">
      <c r="A9186" t="inlineStr">
        <is>
          <t>GloboNetworkAPI</t>
        </is>
      </c>
      <c r="B9186" t="inlineStr">
        <is>
          <t>4a8fc8947a403b14b2112ea6f4dd535a853bbdca</t>
        </is>
      </c>
      <c r="C9186" t="inlineStr">
        <is>
          <t>2018-09-19 14:07:58+00:00</t>
        </is>
      </c>
      <c r="D9186" t="inlineStr">
        <is>
          <t>verchange</t>
        </is>
      </c>
      <c r="E9186" t="inlineStr">
        <is>
          <t>gunicorn</t>
        </is>
      </c>
      <c r="F9186">
        <f>=19.9.0</f>
        <v/>
      </c>
      <c r="G9186" t="inlineStr">
        <is>
          <t>gunicorn</t>
        </is>
      </c>
      <c r="H9186">
        <f>=0.14.6</f>
        <v/>
      </c>
    </row>
    <row r="9187">
      <c r="A9187" t="inlineStr">
        <is>
          <t>GloboNetworkAPI</t>
        </is>
      </c>
      <c r="B9187" t="inlineStr">
        <is>
          <t>7a7306d3150a005ae0d785f7e43abc98486457c8</t>
        </is>
      </c>
      <c r="C9187" t="inlineStr">
        <is>
          <t>2018-11-13 21:29:18+00:00</t>
        </is>
      </c>
      <c r="D9187" t="inlineStr">
        <is>
          <t>add</t>
        </is>
      </c>
      <c r="E9187" t="inlineStr">
        <is>
          <t>supervisor</t>
        </is>
      </c>
      <c r="F9187">
        <f>=3.3.4</f>
        <v/>
      </c>
      <c r="G9187" t="inlineStr"/>
      <c r="H9187" t="inlineStr"/>
    </row>
    <row r="9188">
      <c r="A9188" t="inlineStr">
        <is>
          <t>GloboNetworkAPI</t>
        </is>
      </c>
      <c r="B9188" t="inlineStr">
        <is>
          <t>2fa9740e0012ec596197add9a246d3cc884a459e</t>
        </is>
      </c>
      <c r="C9188" t="inlineStr">
        <is>
          <t>2018-12-05 17:41:01+00:00</t>
        </is>
      </c>
      <c r="D9188" t="inlineStr">
        <is>
          <t>verchange</t>
        </is>
      </c>
      <c r="E9188" t="inlineStr">
        <is>
          <t>pycrypto</t>
        </is>
      </c>
      <c r="F9188">
        <f>=2.6.1</f>
        <v/>
      </c>
      <c r="G9188" t="inlineStr">
        <is>
          <t>pycrypto</t>
        </is>
      </c>
      <c r="H9188">
        <f>=2.6</f>
        <v/>
      </c>
    </row>
    <row r="9189">
      <c r="A9189" t="inlineStr">
        <is>
          <t>GloboNetworkAPI</t>
        </is>
      </c>
      <c r="B9189" t="inlineStr">
        <is>
          <t>2fa9740e0012ec596197add9a246d3cc884a459e</t>
        </is>
      </c>
      <c r="C9189" t="inlineStr">
        <is>
          <t>2018-12-05 17:41:01+00:00</t>
        </is>
      </c>
      <c r="D9189" t="inlineStr">
        <is>
          <t>verchange</t>
        </is>
      </c>
      <c r="E9189" t="inlineStr">
        <is>
          <t>paramiko</t>
        </is>
      </c>
      <c r="F9189">
        <f>=2.4.2</f>
        <v/>
      </c>
      <c r="G9189" t="inlineStr">
        <is>
          <t>paramiko</t>
        </is>
      </c>
      <c r="H9189">
        <f>=1.15.2</f>
        <v/>
      </c>
    </row>
    <row r="9190">
      <c r="A9190" t="inlineStr">
        <is>
          <t>GloboNetworkAPI</t>
        </is>
      </c>
      <c r="B9190" t="inlineStr">
        <is>
          <t>ec65123976f584d35ba29898b86c4f49545daf11</t>
        </is>
      </c>
      <c r="C9190" t="inlineStr">
        <is>
          <t>2019-01-11 13:43:33+00:00</t>
        </is>
      </c>
      <c r="D9190" t="inlineStr">
        <is>
          <t>verchange</t>
        </is>
      </c>
      <c r="E9190" t="inlineStr">
        <is>
          <t>pycrypto</t>
        </is>
      </c>
      <c r="F9190">
        <f>=2.6</f>
        <v/>
      </c>
      <c r="G9190" t="inlineStr">
        <is>
          <t>pycrypto</t>
        </is>
      </c>
      <c r="H9190">
        <f>=2.6.1</f>
        <v/>
      </c>
    </row>
    <row r="9191">
      <c r="A9191" t="inlineStr">
        <is>
          <t>GloboNetworkAPI</t>
        </is>
      </c>
      <c r="B9191" t="inlineStr">
        <is>
          <t>ec65123976f584d35ba29898b86c4f49545daf11</t>
        </is>
      </c>
      <c r="C9191" t="inlineStr">
        <is>
          <t>2019-01-11 13:43:33+00:00</t>
        </is>
      </c>
      <c r="D9191" t="inlineStr">
        <is>
          <t>verchange</t>
        </is>
      </c>
      <c r="E9191" t="inlineStr">
        <is>
          <t>paramiko</t>
        </is>
      </c>
      <c r="F9191">
        <f>=1.15.2</f>
        <v/>
      </c>
      <c r="G9191" t="inlineStr">
        <is>
          <t>paramiko</t>
        </is>
      </c>
      <c r="H9191">
        <f>=2.4.2</f>
        <v/>
      </c>
    </row>
    <row r="9192">
      <c r="A9192" t="inlineStr">
        <is>
          <t>GloboNetworkAPI</t>
        </is>
      </c>
      <c r="B9192" t="inlineStr">
        <is>
          <t>e5070edd70a49ecab4e971a5dfa2f27eafeafb1f</t>
        </is>
      </c>
      <c r="C9192" t="inlineStr">
        <is>
          <t>2020-05-14 20:11:40+00:00</t>
        </is>
      </c>
      <c r="D9192" t="inlineStr">
        <is>
          <t>add</t>
        </is>
      </c>
      <c r="E9192" t="inlineStr">
        <is>
          <t>ipaddr</t>
        </is>
      </c>
      <c r="F9192">
        <f>=2.1.11</f>
        <v/>
      </c>
      <c r="G9192" t="inlineStr"/>
      <c r="H9192" t="inlineStr"/>
    </row>
    <row r="9193">
      <c r="A9193" t="inlineStr">
        <is>
          <t>GloboNetworkAPI</t>
        </is>
      </c>
      <c r="B9193" t="inlineStr">
        <is>
          <t>cee0722665d680593dde7aba68746e960051e149</t>
        </is>
      </c>
      <c r="C9193" t="inlineStr">
        <is>
          <t>2020-10-28 21:13:35+00:00</t>
        </is>
      </c>
      <c r="D9193" t="inlineStr">
        <is>
          <t>add</t>
        </is>
      </c>
      <c r="E9193" t="inlineStr">
        <is>
          <t>junos-eznc</t>
        </is>
      </c>
      <c r="F9193">
        <f>=2.5.3</f>
        <v/>
      </c>
      <c r="G9193" t="inlineStr"/>
      <c r="H9193" t="inlineStr"/>
    </row>
    <row r="9194">
      <c r="A9194" t="inlineStr">
        <is>
          <t>GloboNetworkAPI</t>
        </is>
      </c>
      <c r="B9194" t="inlineStr">
        <is>
          <t>cee0722665d680593dde7aba68746e960051e149</t>
        </is>
      </c>
      <c r="C9194" t="inlineStr">
        <is>
          <t>2020-10-28 21:13:35+00:00</t>
        </is>
      </c>
      <c r="D9194" t="inlineStr">
        <is>
          <t>add</t>
        </is>
      </c>
      <c r="E9194" t="inlineStr">
        <is>
          <t>Jinja2</t>
        </is>
      </c>
      <c r="F9194">
        <f>=2.9</f>
        <v/>
      </c>
      <c r="G9194" t="inlineStr"/>
      <c r="H9194" t="inlineStr"/>
    </row>
    <row r="9195">
      <c r="A9195" t="inlineStr">
        <is>
          <t>GloboNetworkAPI</t>
        </is>
      </c>
      <c r="B9195" t="inlineStr">
        <is>
          <t>cee0722665d680593dde7aba68746e960051e149</t>
        </is>
      </c>
      <c r="C9195" t="inlineStr">
        <is>
          <t>2020-10-28 21:13:35+00:00</t>
        </is>
      </c>
      <c r="D9195" t="inlineStr">
        <is>
          <t>add</t>
        </is>
      </c>
      <c r="E9195" t="inlineStr">
        <is>
          <t>MarkupSafe</t>
        </is>
      </c>
      <c r="F9195">
        <f>=1.1.1</f>
        <v/>
      </c>
      <c r="G9195" t="inlineStr"/>
      <c r="H9195" t="inlineStr"/>
    </row>
    <row r="9196">
      <c r="A9196" t="inlineStr">
        <is>
          <t>GloboNetworkAPI</t>
        </is>
      </c>
      <c r="B9196" t="inlineStr">
        <is>
          <t>cee0722665d680593dde7aba68746e960051e149</t>
        </is>
      </c>
      <c r="C9196" t="inlineStr">
        <is>
          <t>2020-10-28 21:13:35+00:00</t>
        </is>
      </c>
      <c r="D9196" t="inlineStr">
        <is>
          <t>add</t>
        </is>
      </c>
      <c r="E9196" t="inlineStr">
        <is>
          <t>PyYAML</t>
        </is>
      </c>
      <c r="F9196">
        <f>=5.3</f>
        <v/>
      </c>
      <c r="G9196" t="inlineStr"/>
      <c r="H9196" t="inlineStr"/>
    </row>
    <row r="9197">
      <c r="A9197" t="inlineStr">
        <is>
          <t>GloboNetworkAPI</t>
        </is>
      </c>
      <c r="B9197" t="inlineStr">
        <is>
          <t>cee0722665d680593dde7aba68746e960051e149</t>
        </is>
      </c>
      <c r="C9197" t="inlineStr">
        <is>
          <t>2020-10-28 21:13:35+00:00</t>
        </is>
      </c>
      <c r="D9197" t="inlineStr">
        <is>
          <t>add</t>
        </is>
      </c>
      <c r="E9197" t="inlineStr">
        <is>
          <t>certifi</t>
        </is>
      </c>
      <c r="F9197">
        <f>=2018.10.15</f>
        <v/>
      </c>
      <c r="G9197" t="inlineStr"/>
      <c r="H9197" t="inlineStr"/>
    </row>
    <row r="9198">
      <c r="A9198" t="inlineStr">
        <is>
          <t>GloboNetworkAPI</t>
        </is>
      </c>
      <c r="B9198" t="inlineStr">
        <is>
          <t>cee0722665d680593dde7aba68746e960051e149</t>
        </is>
      </c>
      <c r="C9198" t="inlineStr">
        <is>
          <t>2020-10-28 21:13:35+00:00</t>
        </is>
      </c>
      <c r="D9198" t="inlineStr">
        <is>
          <t>add</t>
        </is>
      </c>
      <c r="E9198" t="inlineStr">
        <is>
          <t>chardet</t>
        </is>
      </c>
      <c r="F9198">
        <f>=3.0.4</f>
        <v/>
      </c>
      <c r="G9198" t="inlineStr"/>
      <c r="H9198" t="inlineStr"/>
    </row>
    <row r="9199">
      <c r="A9199" t="inlineStr">
        <is>
          <t>GloboNetworkAPI</t>
        </is>
      </c>
      <c r="B9199" t="inlineStr">
        <is>
          <t>cee0722665d680593dde7aba68746e960051e149</t>
        </is>
      </c>
      <c r="C9199" t="inlineStr">
        <is>
          <t>2020-10-28 21:13:35+00:00</t>
        </is>
      </c>
      <c r="D9199" t="inlineStr">
        <is>
          <t>add</t>
        </is>
      </c>
      <c r="E9199" t="inlineStr">
        <is>
          <t>gtextfsm</t>
        </is>
      </c>
      <c r="F9199">
        <f>=0.2.1</f>
        <v/>
      </c>
      <c r="G9199" t="inlineStr"/>
      <c r="H9199" t="inlineStr"/>
    </row>
    <row r="9200">
      <c r="A9200" t="inlineStr">
        <is>
          <t>GloboNetworkAPI</t>
        </is>
      </c>
      <c r="B9200" t="inlineStr">
        <is>
          <t>cee0722665d680593dde7aba68746e960051e149</t>
        </is>
      </c>
      <c r="C9200" t="inlineStr">
        <is>
          <t>2020-10-28 21:13:35+00:00</t>
        </is>
      </c>
      <c r="D9200" t="inlineStr">
        <is>
          <t>add</t>
        </is>
      </c>
      <c r="E9200" t="inlineStr">
        <is>
          <t>lxml</t>
        </is>
      </c>
      <c r="F9200">
        <f>=4.5.2</f>
        <v/>
      </c>
      <c r="G9200" t="inlineStr"/>
      <c r="H9200" t="inlineStr"/>
    </row>
    <row r="9201">
      <c r="A9201" t="inlineStr">
        <is>
          <t>GloboNetworkAPI</t>
        </is>
      </c>
      <c r="B9201" t="inlineStr">
        <is>
          <t>cee0722665d680593dde7aba68746e960051e149</t>
        </is>
      </c>
      <c r="C9201" t="inlineStr">
        <is>
          <t>2020-10-28 21:13:35+00:00</t>
        </is>
      </c>
      <c r="D9201" t="inlineStr">
        <is>
          <t>add</t>
        </is>
      </c>
      <c r="E9201" t="inlineStr">
        <is>
          <t>ncclient</t>
        </is>
      </c>
      <c r="F9201">
        <f>=0.6.3</f>
        <v/>
      </c>
      <c r="G9201" t="inlineStr"/>
      <c r="H9201" t="inlineStr"/>
    </row>
    <row r="9202">
      <c r="A9202" t="inlineStr">
        <is>
          <t>GloboNetworkAPI</t>
        </is>
      </c>
      <c r="B9202" t="inlineStr">
        <is>
          <t>cee0722665d680593dde7aba68746e960051e149</t>
        </is>
      </c>
      <c r="C9202" t="inlineStr">
        <is>
          <t>2020-10-28 21:13:35+00:00</t>
        </is>
      </c>
      <c r="D9202" t="inlineStr">
        <is>
          <t>add</t>
        </is>
      </c>
      <c r="E9202" t="inlineStr">
        <is>
          <t>ntc-templates</t>
        </is>
      </c>
      <c r="F9202">
        <f>=1.0.0</f>
        <v/>
      </c>
      <c r="G9202" t="inlineStr"/>
      <c r="H9202" t="inlineStr"/>
    </row>
    <row r="9203">
      <c r="A9203" t="inlineStr">
        <is>
          <t>GloboNetworkAPI</t>
        </is>
      </c>
      <c r="B9203" t="inlineStr">
        <is>
          <t>cee0722665d680593dde7aba68746e960051e149</t>
        </is>
      </c>
      <c r="C9203" t="inlineStr">
        <is>
          <t>2020-10-28 21:13:35+00:00</t>
        </is>
      </c>
      <c r="D9203" t="inlineStr">
        <is>
          <t>add</t>
        </is>
      </c>
      <c r="E9203" t="inlineStr">
        <is>
          <t>pyparsing</t>
        </is>
      </c>
      <c r="F9203">
        <f>=2.4.7</f>
        <v/>
      </c>
      <c r="G9203" t="inlineStr"/>
      <c r="H9203" t="inlineStr"/>
    </row>
    <row r="9204">
      <c r="A9204" t="inlineStr">
        <is>
          <t>GloboNetworkAPI</t>
        </is>
      </c>
      <c r="B9204" t="inlineStr">
        <is>
          <t>cee0722665d680593dde7aba68746e960051e149</t>
        </is>
      </c>
      <c r="C9204" t="inlineStr">
        <is>
          <t>2020-10-28 21:13:35+00:00</t>
        </is>
      </c>
      <c r="D9204" t="inlineStr">
        <is>
          <t>add</t>
        </is>
      </c>
      <c r="E9204" t="inlineStr">
        <is>
          <t>pyserial</t>
        </is>
      </c>
      <c r="F9204">
        <f>=3.4</f>
        <v/>
      </c>
      <c r="G9204" t="inlineStr"/>
      <c r="H9204" t="inlineStr"/>
    </row>
    <row r="9205">
      <c r="A9205" t="inlineStr">
        <is>
          <t>GloboNetworkAPI</t>
        </is>
      </c>
      <c r="B9205" t="inlineStr">
        <is>
          <t>cee0722665d680593dde7aba68746e960051e149</t>
        </is>
      </c>
      <c r="C9205" t="inlineStr">
        <is>
          <t>2020-10-28 21:13:35+00:00</t>
        </is>
      </c>
      <c r="D9205" t="inlineStr">
        <is>
          <t>add</t>
        </is>
      </c>
      <c r="E9205" t="inlineStr">
        <is>
          <t>scp</t>
        </is>
      </c>
      <c r="F9205">
        <f>=0.13.2</f>
        <v/>
      </c>
      <c r="G9205" t="inlineStr"/>
      <c r="H9205" t="inlineStr"/>
    </row>
    <row r="9206">
      <c r="A9206" t="inlineStr">
        <is>
          <t>GloboNetworkAPI</t>
        </is>
      </c>
      <c r="B9206" t="inlineStr">
        <is>
          <t>cee0722665d680593dde7aba68746e960051e149</t>
        </is>
      </c>
      <c r="C9206" t="inlineStr">
        <is>
          <t>2020-10-28 21:13:35+00:00</t>
        </is>
      </c>
      <c r="D9206" t="inlineStr">
        <is>
          <t>add</t>
        </is>
      </c>
      <c r="E9206" t="inlineStr">
        <is>
          <t>selectors2</t>
        </is>
      </c>
      <c r="F9206">
        <f>=2.0.2</f>
        <v/>
      </c>
      <c r="G9206" t="inlineStr"/>
      <c r="H9206" t="inlineStr"/>
    </row>
    <row r="9207">
      <c r="A9207" t="inlineStr">
        <is>
          <t>GloboNetworkAPI</t>
        </is>
      </c>
      <c r="B9207" t="inlineStr">
        <is>
          <t>cee0722665d680593dde7aba68746e960051e149</t>
        </is>
      </c>
      <c r="C9207" t="inlineStr">
        <is>
          <t>2020-10-28 21:13:35+00:00</t>
        </is>
      </c>
      <c r="D9207" t="inlineStr">
        <is>
          <t>add</t>
        </is>
      </c>
      <c r="E9207" t="inlineStr">
        <is>
          <t>terminal</t>
        </is>
      </c>
      <c r="F9207">
        <f>=0.4.0</f>
        <v/>
      </c>
      <c r="G9207" t="inlineStr"/>
      <c r="H9207" t="inlineStr"/>
    </row>
    <row r="9208">
      <c r="A9208" t="inlineStr">
        <is>
          <t>GloboNetworkAPI</t>
        </is>
      </c>
      <c r="B9208" t="inlineStr">
        <is>
          <t>cee0722665d680593dde7aba68746e960051e149</t>
        </is>
      </c>
      <c r="C9208" t="inlineStr">
        <is>
          <t>2020-10-28 21:13:35+00:00</t>
        </is>
      </c>
      <c r="D9208" t="inlineStr">
        <is>
          <t>add</t>
        </is>
      </c>
      <c r="E9208" t="inlineStr">
        <is>
          <t>transitions</t>
        </is>
      </c>
      <c r="F9208">
        <f>=0.6.9</f>
        <v/>
      </c>
      <c r="G9208" t="inlineStr"/>
      <c r="H9208" t="inlineStr"/>
    </row>
    <row r="9209">
      <c r="A9209" t="inlineStr">
        <is>
          <t>GloboNetworkAPI</t>
        </is>
      </c>
      <c r="B9209" t="inlineStr">
        <is>
          <t>cee0722665d680593dde7aba68746e960051e149</t>
        </is>
      </c>
      <c r="C9209" t="inlineStr">
        <is>
          <t>2020-10-28 21:13:35+00:00</t>
        </is>
      </c>
      <c r="D9209" t="inlineStr">
        <is>
          <t>add</t>
        </is>
      </c>
      <c r="E9209" t="inlineStr">
        <is>
          <t>urllib3</t>
        </is>
      </c>
      <c r="F9209">
        <f>=1.24.1</f>
        <v/>
      </c>
      <c r="G9209" t="inlineStr"/>
      <c r="H9209" t="inlineStr"/>
    </row>
    <row r="9210">
      <c r="A9210" t="inlineStr">
        <is>
          <t>GloboNetworkAPI</t>
        </is>
      </c>
      <c r="B9210" t="inlineStr">
        <is>
          <t>cee0722665d680593dde7aba68746e960051e149</t>
        </is>
      </c>
      <c r="C9210" t="inlineStr">
        <is>
          <t>2020-10-28 21:13:35+00:00</t>
        </is>
      </c>
      <c r="D9210" t="inlineStr">
        <is>
          <t>add</t>
        </is>
      </c>
      <c r="E9210" t="inlineStr">
        <is>
          <t>yamlordereddictloader</t>
        </is>
      </c>
      <c r="F9210">
        <f>=0.4.0</f>
        <v/>
      </c>
      <c r="G9210" t="inlineStr"/>
      <c r="H9210" t="inlineStr"/>
    </row>
    <row r="9211">
      <c r="A9211" t="inlineStr">
        <is>
          <t>cget</t>
        </is>
      </c>
      <c r="B9211" t="inlineStr">
        <is>
          <t>b6fae830f3a5b9d6be2744fb64a0c32c0c9a48a7</t>
        </is>
      </c>
      <c r="C9211" t="inlineStr">
        <is>
          <t>2020-04-21 23:27:54+00:00</t>
        </is>
      </c>
      <c r="D9211" t="inlineStr">
        <is>
          <t>verchange</t>
        </is>
      </c>
      <c r="E9211" t="inlineStr">
        <is>
          <t>click</t>
        </is>
      </c>
      <c r="F9211" t="inlineStr">
        <is>
          <t>&gt;=6.6</t>
        </is>
      </c>
      <c r="G9211" t="inlineStr">
        <is>
          <t>click</t>
        </is>
      </c>
      <c r="H9211">
        <f>=6.6</f>
        <v/>
      </c>
    </row>
    <row r="9212">
      <c r="A9212" t="inlineStr">
        <is>
          <t>django-cassandra-engine</t>
        </is>
      </c>
      <c r="B9212" t="inlineStr">
        <is>
          <t>f5a32c29a7bfe45a9411f22d9c002e4372bb4286</t>
        </is>
      </c>
      <c r="C9212" t="inlineStr">
        <is>
          <t>2016-03-09 10:04:41+00:00</t>
        </is>
      </c>
      <c r="D9212" t="inlineStr">
        <is>
          <t>verchange</t>
        </is>
      </c>
      <c r="E9212" t="inlineStr">
        <is>
          <t>Django</t>
        </is>
      </c>
      <c r="F9212" t="inlineStr">
        <is>
          <t>&lt;1.10</t>
        </is>
      </c>
      <c r="G9212" t="inlineStr">
        <is>
          <t>Django</t>
        </is>
      </c>
      <c r="H9212" t="inlineStr">
        <is>
          <t>&lt;=1.9</t>
        </is>
      </c>
    </row>
    <row r="9213">
      <c r="A9213" t="inlineStr">
        <is>
          <t>django-cassandra-engine</t>
        </is>
      </c>
      <c r="B9213" t="inlineStr">
        <is>
          <t>2deec4e82e398eea99ec8718a5e395611870ca53</t>
        </is>
      </c>
      <c r="C9213" t="inlineStr">
        <is>
          <t>2016-03-11 08:08:36+00:00</t>
        </is>
      </c>
      <c r="D9213" t="inlineStr">
        <is>
          <t>verchange</t>
        </is>
      </c>
      <c r="E9213" t="inlineStr">
        <is>
          <t>cassandra-driver</t>
        </is>
      </c>
      <c r="F9213">
        <f>=3.1.0</f>
        <v/>
      </c>
      <c r="G9213" t="inlineStr">
        <is>
          <t>cassandra-driver</t>
        </is>
      </c>
      <c r="H9213">
        <f>=3.0.0</f>
        <v/>
      </c>
    </row>
    <row r="9214">
      <c r="A9214" t="inlineStr">
        <is>
          <t>django-cassandra-engine</t>
        </is>
      </c>
      <c r="B9214" t="inlineStr">
        <is>
          <t>10d26f263b37ce6221c9d7a490302fbf8f80081b</t>
        </is>
      </c>
      <c r="C9214" t="inlineStr">
        <is>
          <t>2016-03-21 11:00:31+00:00</t>
        </is>
      </c>
      <c r="D9214" t="inlineStr">
        <is>
          <t>verchange</t>
        </is>
      </c>
      <c r="E9214" t="inlineStr">
        <is>
          <t>cassandra-driver</t>
        </is>
      </c>
      <c r="F9214">
        <f>=3.1.1</f>
        <v/>
      </c>
      <c r="G9214" t="inlineStr">
        <is>
          <t>cassandra-driver</t>
        </is>
      </c>
      <c r="H9214">
        <f>=3.1.0</f>
        <v/>
      </c>
    </row>
    <row r="9215">
      <c r="A9215" t="inlineStr">
        <is>
          <t>django-cassandra-engine</t>
        </is>
      </c>
      <c r="B9215" t="inlineStr">
        <is>
          <t>10d26f263b37ce6221c9d7a490302fbf8f80081b</t>
        </is>
      </c>
      <c r="C9215" t="inlineStr">
        <is>
          <t>2016-03-21 11:00:31+00:00</t>
        </is>
      </c>
      <c r="D9215" t="inlineStr">
        <is>
          <t>add</t>
        </is>
      </c>
      <c r="E9215" t="inlineStr">
        <is>
          <t>six</t>
        </is>
      </c>
      <c r="F9215" t="inlineStr">
        <is>
          <t>&gt;=1.6</t>
        </is>
      </c>
      <c r="G9215" t="inlineStr"/>
      <c r="H9215" t="inlineStr"/>
    </row>
    <row r="9216">
      <c r="A9216" t="inlineStr">
        <is>
          <t>django-cassandra-engine</t>
        </is>
      </c>
      <c r="B9216" t="inlineStr">
        <is>
          <t>115bd0a91429a8ab712c5e7d7d19e5263be4bd36</t>
        </is>
      </c>
      <c r="C9216" t="inlineStr">
        <is>
          <t>2016-04-18 10:18:31+00:00</t>
        </is>
      </c>
      <c r="D9216" t="inlineStr">
        <is>
          <t>verchange</t>
        </is>
      </c>
      <c r="E9216" t="inlineStr">
        <is>
          <t>cassandra-driver</t>
        </is>
      </c>
      <c r="F9216">
        <f>=3.2.1</f>
        <v/>
      </c>
      <c r="G9216" t="inlineStr">
        <is>
          <t>cassandra-driver</t>
        </is>
      </c>
      <c r="H9216">
        <f>=3.1.1</f>
        <v/>
      </c>
    </row>
    <row r="9217">
      <c r="A9217" t="inlineStr">
        <is>
          <t>django-cassandra-engine</t>
        </is>
      </c>
      <c r="B9217" t="inlineStr">
        <is>
          <t>8122d5586991a1643df25640762397d964a2a73d</t>
        </is>
      </c>
      <c r="C9217" t="inlineStr">
        <is>
          <t>2016-04-20 06:32:44+00:00</t>
        </is>
      </c>
      <c r="D9217" t="inlineStr">
        <is>
          <t>verchange</t>
        </is>
      </c>
      <c r="E9217" t="inlineStr">
        <is>
          <t>cassandra-driver</t>
        </is>
      </c>
      <c r="F9217">
        <f>=3.2.2</f>
        <v/>
      </c>
      <c r="G9217" t="inlineStr">
        <is>
          <t>cassandra-driver</t>
        </is>
      </c>
      <c r="H9217">
        <f>=3.2.1</f>
        <v/>
      </c>
    </row>
    <row r="9218">
      <c r="A9218" t="inlineStr">
        <is>
          <t>django-cassandra-engine</t>
        </is>
      </c>
      <c r="B9218" t="inlineStr">
        <is>
          <t>f1e82d13ae8326e0ff370470090526151d23aa61</t>
        </is>
      </c>
      <c r="C9218" t="inlineStr">
        <is>
          <t>2016-05-11 07:38:50+00:00</t>
        </is>
      </c>
      <c r="D9218" t="inlineStr">
        <is>
          <t>verchange</t>
        </is>
      </c>
      <c r="E9218" t="inlineStr">
        <is>
          <t>cassandra-driver</t>
        </is>
      </c>
      <c r="F9218">
        <f>=3.3.0</f>
        <v/>
      </c>
      <c r="G9218" t="inlineStr">
        <is>
          <t>cassandra-driver</t>
        </is>
      </c>
      <c r="H9218">
        <f>=3.2.2</f>
        <v/>
      </c>
    </row>
    <row r="9219">
      <c r="A9219" t="inlineStr">
        <is>
          <t>django-cassandra-engine</t>
        </is>
      </c>
      <c r="B9219" t="inlineStr">
        <is>
          <t>5790abc276ef3fc6e88ac3064543328f9c2c428c</t>
        </is>
      </c>
      <c r="C9219" t="inlineStr">
        <is>
          <t>2016-06-10 07:46:47+00:00</t>
        </is>
      </c>
      <c r="D9219" t="inlineStr">
        <is>
          <t>verchange</t>
        </is>
      </c>
      <c r="E9219" t="inlineStr">
        <is>
          <t>cassandra-driver</t>
        </is>
      </c>
      <c r="F9219">
        <f>=3.4.1</f>
        <v/>
      </c>
      <c r="G9219" t="inlineStr">
        <is>
          <t>cassandra-driver</t>
        </is>
      </c>
      <c r="H9219">
        <f>=3.3.0</f>
        <v/>
      </c>
    </row>
    <row r="9220">
      <c r="A9220" t="inlineStr">
        <is>
          <t>django-cassandra-engine</t>
        </is>
      </c>
      <c r="B9220" t="inlineStr">
        <is>
          <t>85af7138a7ce456ce12f93fe441c45391c8f128e</t>
        </is>
      </c>
      <c r="C9220" t="inlineStr">
        <is>
          <t>2016-07-22 10:00:47+00:00</t>
        </is>
      </c>
      <c r="D9220" t="inlineStr">
        <is>
          <t>verchange</t>
        </is>
      </c>
      <c r="E9220" t="inlineStr">
        <is>
          <t>cassandra-driver</t>
        </is>
      </c>
      <c r="F9220">
        <f>=3.5.0</f>
        <v/>
      </c>
      <c r="G9220" t="inlineStr">
        <is>
          <t>cassandra-driver</t>
        </is>
      </c>
      <c r="H9220">
        <f>=3.4.1</f>
        <v/>
      </c>
    </row>
    <row r="9221">
      <c r="A9221" t="inlineStr">
        <is>
          <t>django-cassandra-engine</t>
        </is>
      </c>
      <c r="B9221" t="inlineStr">
        <is>
          <t>fefa5abafe03c850d80af570af96a238db3f7f95</t>
        </is>
      </c>
      <c r="C9221" t="inlineStr">
        <is>
          <t>2016-08-05 09:17:27+00:00</t>
        </is>
      </c>
      <c r="D9221" t="inlineStr">
        <is>
          <t>verchange</t>
        </is>
      </c>
      <c r="E9221" t="inlineStr">
        <is>
          <t>Django</t>
        </is>
      </c>
      <c r="F9221" t="inlineStr">
        <is>
          <t>&lt;1.11</t>
        </is>
      </c>
      <c r="G9221" t="inlineStr">
        <is>
          <t>Django</t>
        </is>
      </c>
      <c r="H9221" t="inlineStr">
        <is>
          <t>&lt;1.10</t>
        </is>
      </c>
    </row>
    <row r="9222">
      <c r="A9222" t="inlineStr">
        <is>
          <t>django-cassandra-engine</t>
        </is>
      </c>
      <c r="B9222" t="inlineStr">
        <is>
          <t>fefa5abafe03c850d80af570af96a238db3f7f95</t>
        </is>
      </c>
      <c r="C9222" t="inlineStr">
        <is>
          <t>2016-08-05 09:17:27+00:00</t>
        </is>
      </c>
      <c r="D9222" t="inlineStr">
        <is>
          <t>verchange</t>
        </is>
      </c>
      <c r="E9222" t="inlineStr">
        <is>
          <t>cassandra-driver</t>
        </is>
      </c>
      <c r="F9222">
        <f>=3.6.0</f>
        <v/>
      </c>
      <c r="G9222" t="inlineStr">
        <is>
          <t>cassandra-driver</t>
        </is>
      </c>
      <c r="H9222">
        <f>=3.5.0</f>
        <v/>
      </c>
    </row>
    <row r="9223">
      <c r="A9223" t="inlineStr">
        <is>
          <t>django-cassandra-engine</t>
        </is>
      </c>
      <c r="B9223" t="inlineStr">
        <is>
          <t>cb84805c3a1e68c545494e635056b1827cd402c7</t>
        </is>
      </c>
      <c r="C9223" t="inlineStr">
        <is>
          <t>2017-04-09 15:46:39+00:00</t>
        </is>
      </c>
      <c r="D9223" t="inlineStr">
        <is>
          <t>verchange</t>
        </is>
      </c>
      <c r="E9223" t="inlineStr">
        <is>
          <t>Django</t>
        </is>
      </c>
      <c r="F9223" t="inlineStr">
        <is>
          <t>&lt;1.12;&gt;=1.9</t>
        </is>
      </c>
      <c r="G9223" t="inlineStr">
        <is>
          <t>Django</t>
        </is>
      </c>
      <c r="H9223" t="inlineStr">
        <is>
          <t>&lt;1.11;&gt;=1.9</t>
        </is>
      </c>
    </row>
    <row r="9224">
      <c r="A9224" t="inlineStr">
        <is>
          <t>django-cassandra-engine</t>
        </is>
      </c>
      <c r="B9224" t="inlineStr">
        <is>
          <t>cb84805c3a1e68c545494e635056b1827cd402c7</t>
        </is>
      </c>
      <c r="C9224" t="inlineStr">
        <is>
          <t>2017-04-09 15:46:39+00:00</t>
        </is>
      </c>
      <c r="D9224" t="inlineStr">
        <is>
          <t>verchange</t>
        </is>
      </c>
      <c r="E9224" t="inlineStr">
        <is>
          <t>cassandra-driver</t>
        </is>
      </c>
      <c r="F9224">
        <f>=3.8.1</f>
        <v/>
      </c>
      <c r="G9224" t="inlineStr">
        <is>
          <t>cassandra-driver</t>
        </is>
      </c>
      <c r="H9224">
        <f>=3.7.1</f>
        <v/>
      </c>
    </row>
    <row r="9225">
      <c r="A9225" t="inlineStr">
        <is>
          <t>django-cassandra-engine</t>
        </is>
      </c>
      <c r="B9225" t="inlineStr">
        <is>
          <t>57f9260c1cd671a5195188af612df7f55f39f7fb</t>
        </is>
      </c>
      <c r="C9225" t="inlineStr">
        <is>
          <t>2017-08-01 09:48:11+00:00</t>
        </is>
      </c>
      <c r="D9225" t="inlineStr">
        <is>
          <t>verchange</t>
        </is>
      </c>
      <c r="E9225" t="inlineStr">
        <is>
          <t>cassandra-driver</t>
        </is>
      </c>
      <c r="F9225">
        <f>=3.11.0</f>
        <v/>
      </c>
      <c r="G9225" t="inlineStr">
        <is>
          <t>cassandra-driver</t>
        </is>
      </c>
      <c r="H9225">
        <f>=3.8.1</f>
        <v/>
      </c>
    </row>
    <row r="9226">
      <c r="A9226" t="inlineStr">
        <is>
          <t>django-cassandra-engine</t>
        </is>
      </c>
      <c r="B9226" t="inlineStr">
        <is>
          <t>4b5a0149f90e82bcbf0a56091bc8fa9a2609a34d</t>
        </is>
      </c>
      <c r="C9226" t="inlineStr">
        <is>
          <t>2017-11-16 09:30:44+00:00</t>
        </is>
      </c>
      <c r="D9226" t="inlineStr">
        <is>
          <t>verchange</t>
        </is>
      </c>
      <c r="E9226" t="inlineStr">
        <is>
          <t>cassandra-driver</t>
        </is>
      </c>
      <c r="F9226">
        <f>=3.12.0</f>
        <v/>
      </c>
      <c r="G9226" t="inlineStr">
        <is>
          <t>cassandra-driver</t>
        </is>
      </c>
      <c r="H9226">
        <f>=3.11.0</f>
        <v/>
      </c>
    </row>
    <row r="9227">
      <c r="A9227" t="inlineStr">
        <is>
          <t>django-cassandra-engine</t>
        </is>
      </c>
      <c r="B9227" t="inlineStr">
        <is>
          <t>2cb9046191b8485759cb4c18aeecd336c173cebe</t>
        </is>
      </c>
      <c r="C9227" t="inlineStr">
        <is>
          <t>2018-02-15 10:58:51+00:00</t>
        </is>
      </c>
      <c r="D9227" t="inlineStr">
        <is>
          <t>verchange</t>
        </is>
      </c>
      <c r="E9227" t="inlineStr">
        <is>
          <t>Django</t>
        </is>
      </c>
      <c r="F9227" t="inlineStr">
        <is>
          <t>&gt;=1.10;&lt;2.1</t>
        </is>
      </c>
      <c r="G9227" t="inlineStr">
        <is>
          <t>Django</t>
        </is>
      </c>
      <c r="H9227" t="inlineStr">
        <is>
          <t>&lt;1.12;&gt;=1.9</t>
        </is>
      </c>
    </row>
    <row r="9228">
      <c r="A9228" t="inlineStr">
        <is>
          <t>django-cassandra-engine</t>
        </is>
      </c>
      <c r="B9228" t="inlineStr">
        <is>
          <t>2cb9046191b8485759cb4c18aeecd336c173cebe</t>
        </is>
      </c>
      <c r="C9228" t="inlineStr">
        <is>
          <t>2018-02-15 10:58:51+00:00</t>
        </is>
      </c>
      <c r="D9228" t="inlineStr">
        <is>
          <t>verchange</t>
        </is>
      </c>
      <c r="E9228" t="inlineStr">
        <is>
          <t>cassandra-driver</t>
        </is>
      </c>
      <c r="F9228" t="inlineStr">
        <is>
          <t>&lt;3.14;&gt;=3.13</t>
        </is>
      </c>
      <c r="G9228" t="inlineStr">
        <is>
          <t>cassandra-driver</t>
        </is>
      </c>
      <c r="H9228">
        <f>=3.12.0</f>
        <v/>
      </c>
    </row>
    <row r="9229">
      <c r="A9229" t="inlineStr">
        <is>
          <t>django-cassandra-engine</t>
        </is>
      </c>
      <c r="B9229" t="inlineStr">
        <is>
          <t>3027c4f4a86048c64e295d438ea88a7402a916e7</t>
        </is>
      </c>
      <c r="C9229" t="inlineStr">
        <is>
          <t>2018-10-01 11:58:23+00:00</t>
        </is>
      </c>
      <c r="D9229" t="inlineStr">
        <is>
          <t>verchange</t>
        </is>
      </c>
      <c r="E9229" t="inlineStr">
        <is>
          <t>Django</t>
        </is>
      </c>
      <c r="F9229" t="inlineStr">
        <is>
          <t>&gt;=1.10;&lt;3</t>
        </is>
      </c>
      <c r="G9229" t="inlineStr">
        <is>
          <t>Django</t>
        </is>
      </c>
      <c r="H9229" t="inlineStr">
        <is>
          <t>&gt;=1.10;&lt;2.1</t>
        </is>
      </c>
    </row>
    <row r="9230">
      <c r="A9230" t="inlineStr">
        <is>
          <t>django-cassandra-engine</t>
        </is>
      </c>
      <c r="B9230" t="inlineStr">
        <is>
          <t>3027c4f4a86048c64e295d438ea88a7402a916e7</t>
        </is>
      </c>
      <c r="C9230" t="inlineStr">
        <is>
          <t>2018-10-01 11:58:23+00:00</t>
        </is>
      </c>
      <c r="D9230" t="inlineStr">
        <is>
          <t>verchange</t>
        </is>
      </c>
      <c r="E9230" t="inlineStr">
        <is>
          <t>cassandra-driver</t>
        </is>
      </c>
      <c r="F9230" t="inlineStr">
        <is>
          <t>&gt;=3.13;&lt;3.20</t>
        </is>
      </c>
      <c r="G9230" t="inlineStr">
        <is>
          <t>cassandra-driver</t>
        </is>
      </c>
      <c r="H9230" t="inlineStr">
        <is>
          <t>&lt;3.14;&gt;=3.13</t>
        </is>
      </c>
    </row>
    <row r="9231">
      <c r="A9231" t="inlineStr">
        <is>
          <t>django-cassandra-engine</t>
        </is>
      </c>
      <c r="B9231" t="inlineStr">
        <is>
          <t>cbf4f8cd569751cbe2ba41dde5b94b641bd519dc</t>
        </is>
      </c>
      <c r="C9231" t="inlineStr">
        <is>
          <t>2020-03-09 13:24:45+00:00</t>
        </is>
      </c>
      <c r="D9231" t="inlineStr">
        <is>
          <t>verchange</t>
        </is>
      </c>
      <c r="E9231" t="inlineStr">
        <is>
          <t>Django</t>
        </is>
      </c>
      <c r="F9231" t="inlineStr">
        <is>
          <t>&gt;=2.0;&lt;4</t>
        </is>
      </c>
      <c r="G9231" t="inlineStr">
        <is>
          <t>Django</t>
        </is>
      </c>
      <c r="H9231" t="inlineStr">
        <is>
          <t>&gt;=1.10;&lt;3</t>
        </is>
      </c>
    </row>
    <row r="9232">
      <c r="A9232" t="inlineStr">
        <is>
          <t>django-cassandra-engine</t>
        </is>
      </c>
      <c r="B9232" t="inlineStr">
        <is>
          <t>cbf4f8cd569751cbe2ba41dde5b94b641bd519dc</t>
        </is>
      </c>
      <c r="C9232" t="inlineStr">
        <is>
          <t>2020-03-09 13:24:45+00:00</t>
        </is>
      </c>
      <c r="D9232" t="inlineStr">
        <is>
          <t>verchange</t>
        </is>
      </c>
      <c r="E9232" t="inlineStr">
        <is>
          <t>cassandra-driver</t>
        </is>
      </c>
      <c r="F9232" t="inlineStr">
        <is>
          <t>&gt;=3.13</t>
        </is>
      </c>
      <c r="G9232" t="inlineStr">
        <is>
          <t>cassandra-driver</t>
        </is>
      </c>
      <c r="H9232" t="inlineStr">
        <is>
          <t>&gt;=3.13;&lt;3.20</t>
        </is>
      </c>
    </row>
    <row r="9233">
      <c r="A9233" t="inlineStr">
        <is>
          <t>idom</t>
        </is>
      </c>
      <c r="B9233" t="inlineStr">
        <is>
          <t>55a073f5e3917801b3af15dd47b07522970e15be</t>
        </is>
      </c>
      <c r="C9233" t="inlineStr">
        <is>
          <t>2021-01-27 02:20:18+00:00</t>
        </is>
      </c>
      <c r="D9233" t="inlineStr">
        <is>
          <t>add</t>
        </is>
      </c>
      <c r="E9233" t="inlineStr">
        <is>
          <t>pre-commit</t>
        </is>
      </c>
      <c r="F9233" t="inlineStr"/>
      <c r="G9233" t="inlineStr"/>
      <c r="H9233" t="inlineStr"/>
    </row>
    <row r="9234">
      <c r="A9234" t="inlineStr">
        <is>
          <t>idom</t>
        </is>
      </c>
      <c r="B9234" t="inlineStr">
        <is>
          <t>55a073f5e3917801b3af15dd47b07522970e15be</t>
        </is>
      </c>
      <c r="C9234" t="inlineStr">
        <is>
          <t>2021-01-27 02:20:18+00:00</t>
        </is>
      </c>
      <c r="D9234" t="inlineStr">
        <is>
          <t>add</t>
        </is>
      </c>
      <c r="E9234" t="inlineStr">
        <is>
          <t>twine</t>
        </is>
      </c>
      <c r="F9234" t="inlineStr"/>
      <c r="G9234" t="inlineStr"/>
      <c r="H9234" t="inlineStr"/>
    </row>
    <row r="9235">
      <c r="A9235" t="inlineStr">
        <is>
          <t>idom</t>
        </is>
      </c>
      <c r="B9235" t="inlineStr">
        <is>
          <t>55a073f5e3917801b3af15dd47b07522970e15be</t>
        </is>
      </c>
      <c r="C9235" t="inlineStr">
        <is>
          <t>2021-01-27 02:20:18+00:00</t>
        </is>
      </c>
      <c r="D9235" t="inlineStr">
        <is>
          <t>add</t>
        </is>
      </c>
      <c r="E9235" t="inlineStr">
        <is>
          <t>wheel</t>
        </is>
      </c>
      <c r="F9235" t="inlineStr"/>
      <c r="G9235" t="inlineStr"/>
      <c r="H9235" t="inlineStr"/>
    </row>
    <row r="9236">
      <c r="A9236" t="inlineStr">
        <is>
          <t>idom</t>
        </is>
      </c>
      <c r="B9236" t="inlineStr">
        <is>
          <t>55a073f5e3917801b3af15dd47b07522970e15be</t>
        </is>
      </c>
      <c r="C9236" t="inlineStr">
        <is>
          <t>2021-01-27 02:20:18+00:00</t>
        </is>
      </c>
      <c r="D9236" t="inlineStr">
        <is>
          <t>add</t>
        </is>
      </c>
      <c r="E9236" t="inlineStr">
        <is>
          <t>setuptools_scm</t>
        </is>
      </c>
      <c r="F9236" t="inlineStr"/>
      <c r="G9236" t="inlineStr"/>
      <c r="H9236" t="inlineStr"/>
    </row>
    <row r="9237">
      <c r="A9237" t="inlineStr">
        <is>
          <t>q</t>
        </is>
      </c>
      <c r="B9237" t="inlineStr">
        <is>
          <t>28f776ed464c8c125995485cf40f037128354061</t>
        </is>
      </c>
      <c r="C9237" t="inlineStr">
        <is>
          <t>2018-12-21 16:19:48+00:00</t>
        </is>
      </c>
      <c r="D9237" t="inlineStr">
        <is>
          <t>add</t>
        </is>
      </c>
      <c r="E9237" t="inlineStr">
        <is>
          <t>six</t>
        </is>
      </c>
      <c r="F9237">
        <f>=1.11.0</f>
        <v/>
      </c>
      <c r="G9237" t="inlineStr"/>
      <c r="H9237" t="inlineStr"/>
    </row>
    <row r="9238">
      <c r="A9238" t="inlineStr">
        <is>
          <t>q</t>
        </is>
      </c>
      <c r="B9238" t="inlineStr">
        <is>
          <t>28f776ed464c8c125995485cf40f037128354061</t>
        </is>
      </c>
      <c r="C9238" t="inlineStr">
        <is>
          <t>2018-12-21 16:19:48+00:00</t>
        </is>
      </c>
      <c r="D9238" t="inlineStr">
        <is>
          <t>add</t>
        </is>
      </c>
      <c r="E9238" t="inlineStr">
        <is>
          <t>flake8</t>
        </is>
      </c>
      <c r="F9238">
        <f>=3.6.0</f>
        <v/>
      </c>
      <c r="G9238" t="inlineStr"/>
      <c r="H9238" t="inlineStr"/>
    </row>
    <row r="9239">
      <c r="A9239" t="inlineStr">
        <is>
          <t>q</t>
        </is>
      </c>
      <c r="B9239" t="inlineStr">
        <is>
          <t>b2008ed08a6cdd2de9d8ba7d2220f4185c829548</t>
        </is>
      </c>
      <c r="C9239" t="inlineStr">
        <is>
          <t>2019-11-30 16:26:35+00:00</t>
        </is>
      </c>
      <c r="D9239" t="inlineStr">
        <is>
          <t>rem</t>
        </is>
      </c>
      <c r="E9239" t="inlineStr"/>
      <c r="F9239" t="inlineStr"/>
      <c r="G9239" t="inlineStr">
        <is>
          <t>six</t>
        </is>
      </c>
      <c r="H9239">
        <f>=1.11.0</f>
        <v/>
      </c>
    </row>
    <row r="9240">
      <c r="A9240" t="inlineStr">
        <is>
          <t>q</t>
        </is>
      </c>
      <c r="B9240" t="inlineStr">
        <is>
          <t>b2008ed08a6cdd2de9d8ba7d2220f4185c829548</t>
        </is>
      </c>
      <c r="C9240" t="inlineStr">
        <is>
          <t>2019-11-30 16:26:35+00:00</t>
        </is>
      </c>
      <c r="D9240" t="inlineStr">
        <is>
          <t>rem</t>
        </is>
      </c>
      <c r="E9240" t="inlineStr"/>
      <c r="F9240" t="inlineStr"/>
      <c r="G9240" t="inlineStr">
        <is>
          <t>flake8</t>
        </is>
      </c>
      <c r="H9240">
        <f>=3.6.0</f>
        <v/>
      </c>
    </row>
    <row r="9241">
      <c r="A9241" t="inlineStr">
        <is>
          <t>q</t>
        </is>
      </c>
      <c r="B9241" t="inlineStr">
        <is>
          <t>1f9b576bca91fd54d385f3fe8e3f55ec29a82082</t>
        </is>
      </c>
      <c r="C9241" t="inlineStr">
        <is>
          <t>2019-12-01 23:42:21+00:00</t>
        </is>
      </c>
      <c r="D9241" t="inlineStr">
        <is>
          <t>add</t>
        </is>
      </c>
      <c r="E9241" t="inlineStr">
        <is>
          <t>six</t>
        </is>
      </c>
      <c r="F9241">
        <f>=1.11.0</f>
        <v/>
      </c>
      <c r="G9241" t="inlineStr"/>
      <c r="H9241" t="inlineStr"/>
    </row>
    <row r="9242">
      <c r="A9242" t="inlineStr">
        <is>
          <t>q</t>
        </is>
      </c>
      <c r="B9242" t="inlineStr">
        <is>
          <t>1f9b576bca91fd54d385f3fe8e3f55ec29a82082</t>
        </is>
      </c>
      <c r="C9242" t="inlineStr">
        <is>
          <t>2019-12-01 23:42:21+00:00</t>
        </is>
      </c>
      <c r="D9242" t="inlineStr">
        <is>
          <t>add</t>
        </is>
      </c>
      <c r="E9242" t="inlineStr">
        <is>
          <t>flake8</t>
        </is>
      </c>
      <c r="F9242">
        <f>=3.6.0</f>
        <v/>
      </c>
      <c r="G9242" t="inlineStr"/>
      <c r="H9242" t="inlineStr"/>
    </row>
    <row r="9243">
      <c r="A9243" t="inlineStr">
        <is>
          <t>q</t>
        </is>
      </c>
      <c r="B9243" t="inlineStr">
        <is>
          <t>9b492b829a327ab1e2c8c0e5ed7ccad23ecbc9dc</t>
        </is>
      </c>
      <c r="C9243" t="inlineStr">
        <is>
          <t>2020-09-19 09:56:06+00:00</t>
        </is>
      </c>
      <c r="D9243" t="inlineStr">
        <is>
          <t>add</t>
        </is>
      </c>
      <c r="E9243" t="inlineStr">
        <is>
          <t>setuptools</t>
        </is>
      </c>
      <c r="F9243" t="inlineStr">
        <is>
          <t>&lt;45.0.0</t>
        </is>
      </c>
      <c r="G9243" t="inlineStr"/>
      <c r="H9243" t="inlineStr"/>
    </row>
    <row r="9244">
      <c r="A9244" t="inlineStr">
        <is>
          <t>pyowm</t>
        </is>
      </c>
      <c r="B9244" t="inlineStr">
        <is>
          <t>9ee1f88818d6be154865cc7447f2f6708a37227b</t>
        </is>
      </c>
      <c r="C9244" t="inlineStr">
        <is>
          <t>2017-12-23 13:01:29+00:00</t>
        </is>
      </c>
      <c r="D9244" t="inlineStr">
        <is>
          <t>add</t>
        </is>
      </c>
      <c r="E9244" t="inlineStr">
        <is>
          <t>requests</t>
        </is>
      </c>
      <c r="F9244">
        <f>=2.18.2;&lt;2.19</f>
        <v/>
      </c>
      <c r="G9244" t="inlineStr"/>
      <c r="H9244" t="inlineStr"/>
    </row>
    <row r="9245">
      <c r="A9245" t="inlineStr">
        <is>
          <t>pyowm</t>
        </is>
      </c>
      <c r="B9245" t="inlineStr">
        <is>
          <t>efabe6abb6a4f32f4498a7ca5343563c804fcaa5</t>
        </is>
      </c>
      <c r="C9245" t="inlineStr">
        <is>
          <t>2018-07-28 10:03:25+00:00</t>
        </is>
      </c>
      <c r="D9245" t="inlineStr">
        <is>
          <t>verchange</t>
        </is>
      </c>
      <c r="E9245" t="inlineStr">
        <is>
          <t>requests</t>
        </is>
      </c>
      <c r="F9245" t="inlineStr">
        <is>
          <t>&gt;=2.18.2;&lt;3</t>
        </is>
      </c>
      <c r="G9245" t="inlineStr">
        <is>
          <t>requests</t>
        </is>
      </c>
      <c r="H9245">
        <f>=2.18.2;&lt;2.19</f>
        <v/>
      </c>
    </row>
    <row r="9246">
      <c r="A9246" t="inlineStr">
        <is>
          <t>pyowm</t>
        </is>
      </c>
      <c r="B9246" t="inlineStr">
        <is>
          <t>efabe6abb6a4f32f4498a7ca5343563c804fcaa5</t>
        </is>
      </c>
      <c r="C9246" t="inlineStr">
        <is>
          <t>2018-07-28 10:03:25+00:00</t>
        </is>
      </c>
      <c r="D9246" t="inlineStr">
        <is>
          <t>add</t>
        </is>
      </c>
      <c r="E9246" t="inlineStr">
        <is>
          <t>geojson</t>
        </is>
      </c>
      <c r="F9246" t="inlineStr">
        <is>
          <t>&gt;=2.3.0;&lt;2.4</t>
        </is>
      </c>
      <c r="G9246" t="inlineStr"/>
      <c r="H9246" t="inlineStr"/>
    </row>
    <row r="9247">
      <c r="A9247" t="inlineStr">
        <is>
          <t>pyowm</t>
        </is>
      </c>
      <c r="B9247" t="inlineStr">
        <is>
          <t>769a2a44ad735b4a5b11a0d0ad01662f1d884a9c</t>
        </is>
      </c>
      <c r="C9247" t="inlineStr">
        <is>
          <t>2020-10-01 08:25:11+00:00</t>
        </is>
      </c>
      <c r="D9247" t="inlineStr">
        <is>
          <t>verchange</t>
        </is>
      </c>
      <c r="E9247" t="inlineStr">
        <is>
          <t>PySocks</t>
        </is>
      </c>
      <c r="F9247" t="inlineStr">
        <is>
          <t>&lt;2;&gt;=1.7.1</t>
        </is>
      </c>
      <c r="G9247" t="inlineStr">
        <is>
          <t>PySocks</t>
        </is>
      </c>
      <c r="H9247">
        <f>=1.7.1;&lt;2</f>
        <v/>
      </c>
    </row>
    <row r="9248">
      <c r="A9248" t="inlineStr">
        <is>
          <t>homie-python</t>
        </is>
      </c>
      <c r="B9248" t="inlineStr">
        <is>
          <t>3f1fe29e1ea5fb08a20fccb962c41c122a4f2f53</t>
        </is>
      </c>
      <c r="C9248" t="inlineStr">
        <is>
          <t>2017-08-16 19:31:13+00:00</t>
        </is>
      </c>
      <c r="D9248" t="inlineStr">
        <is>
          <t>verchange</t>
        </is>
      </c>
      <c r="E9248" t="inlineStr">
        <is>
          <t>paho-mqtt</t>
        </is>
      </c>
      <c r="F9248" t="inlineStr">
        <is>
          <t>&gt;=1.3.0</t>
        </is>
      </c>
      <c r="G9248" t="inlineStr">
        <is>
          <t>paho-mqtt</t>
        </is>
      </c>
      <c r="H9248" t="inlineStr">
        <is>
          <t>&gt;=1.2</t>
        </is>
      </c>
    </row>
    <row r="9249">
      <c r="A9249" t="inlineStr">
        <is>
          <t>homie-python</t>
        </is>
      </c>
      <c r="B9249" t="inlineStr">
        <is>
          <t>241c492b6e7dca2d5dbe6f98fa222a8bf20fbf18</t>
        </is>
      </c>
      <c r="C9249" t="inlineStr">
        <is>
          <t>2018-05-14 19:46:41+00:00</t>
        </is>
      </c>
      <c r="D9249" t="inlineStr">
        <is>
          <t>add</t>
        </is>
      </c>
      <c r="E9249" t="inlineStr">
        <is>
          <t>netifaces</t>
        </is>
      </c>
      <c r="F9249" t="inlineStr">
        <is>
          <t>&gt;=0.10.6</t>
        </is>
      </c>
      <c r="G9249" t="inlineStr"/>
      <c r="H9249" t="inlineStr"/>
    </row>
    <row r="9250">
      <c r="A9250" t="inlineStr">
        <is>
          <t>pynigma</t>
        </is>
      </c>
      <c r="B9250" t="inlineStr">
        <is>
          <t>1774cdb39254c04974dfcb0b48f5dd39cae601f6</t>
        </is>
      </c>
      <c r="C9250" t="inlineStr">
        <is>
          <t>2017-11-25 20:58:08+00:00</t>
        </is>
      </c>
      <c r="D9250" t="inlineStr">
        <is>
          <t>add</t>
        </is>
      </c>
      <c r="E9250" t="inlineStr">
        <is>
          <t>alabaster</t>
        </is>
      </c>
      <c r="F9250">
        <f>=0.7.10</f>
        <v/>
      </c>
      <c r="G9250" t="inlineStr"/>
      <c r="H9250" t="inlineStr"/>
    </row>
    <row r="9251">
      <c r="A9251" t="inlineStr">
        <is>
          <t>pynigma</t>
        </is>
      </c>
      <c r="B9251" t="inlineStr">
        <is>
          <t>1774cdb39254c04974dfcb0b48f5dd39cae601f6</t>
        </is>
      </c>
      <c r="C9251" t="inlineStr">
        <is>
          <t>2017-11-25 20:58:08+00:00</t>
        </is>
      </c>
      <c r="D9251" t="inlineStr">
        <is>
          <t>add</t>
        </is>
      </c>
      <c r="E9251" t="inlineStr">
        <is>
          <t>Babel</t>
        </is>
      </c>
      <c r="F9251">
        <f>=2.5.1</f>
        <v/>
      </c>
      <c r="G9251" t="inlineStr"/>
      <c r="H9251" t="inlineStr"/>
    </row>
    <row r="9252">
      <c r="A9252" t="inlineStr">
        <is>
          <t>pynigma</t>
        </is>
      </c>
      <c r="B9252" t="inlineStr">
        <is>
          <t>1774cdb39254c04974dfcb0b48f5dd39cae601f6</t>
        </is>
      </c>
      <c r="C9252" t="inlineStr">
        <is>
          <t>2017-11-25 20:58:08+00:00</t>
        </is>
      </c>
      <c r="D9252" t="inlineStr">
        <is>
          <t>add</t>
        </is>
      </c>
      <c r="E9252" t="inlineStr">
        <is>
          <t>certifi</t>
        </is>
      </c>
      <c r="F9252">
        <f>=2017.11.5</f>
        <v/>
      </c>
      <c r="G9252" t="inlineStr"/>
      <c r="H9252" t="inlineStr"/>
    </row>
    <row r="9253">
      <c r="A9253" t="inlineStr">
        <is>
          <t>pynigma</t>
        </is>
      </c>
      <c r="B9253" t="inlineStr">
        <is>
          <t>1774cdb39254c04974dfcb0b48f5dd39cae601f6</t>
        </is>
      </c>
      <c r="C9253" t="inlineStr">
        <is>
          <t>2017-11-25 20:58:08+00:00</t>
        </is>
      </c>
      <c r="D9253" t="inlineStr">
        <is>
          <t>add</t>
        </is>
      </c>
      <c r="E9253" t="inlineStr">
        <is>
          <t>chardet</t>
        </is>
      </c>
      <c r="F9253">
        <f>=3.0.4</f>
        <v/>
      </c>
      <c r="G9253" t="inlineStr"/>
      <c r="H9253" t="inlineStr"/>
    </row>
    <row r="9254">
      <c r="A9254" t="inlineStr">
        <is>
          <t>pynigma</t>
        </is>
      </c>
      <c r="B9254" t="inlineStr">
        <is>
          <t>1774cdb39254c04974dfcb0b48f5dd39cae601f6</t>
        </is>
      </c>
      <c r="C9254" t="inlineStr">
        <is>
          <t>2017-11-25 20:58:08+00:00</t>
        </is>
      </c>
      <c r="D9254" t="inlineStr">
        <is>
          <t>add</t>
        </is>
      </c>
      <c r="E9254" t="inlineStr">
        <is>
          <t>coverage</t>
        </is>
      </c>
      <c r="F9254">
        <f>=4.4.2</f>
        <v/>
      </c>
      <c r="G9254" t="inlineStr"/>
      <c r="H9254" t="inlineStr"/>
    </row>
    <row r="9255">
      <c r="A9255" t="inlineStr">
        <is>
          <t>pynigma</t>
        </is>
      </c>
      <c r="B9255" t="inlineStr">
        <is>
          <t>1774cdb39254c04974dfcb0b48f5dd39cae601f6</t>
        </is>
      </c>
      <c r="C9255" t="inlineStr">
        <is>
          <t>2017-11-25 20:58:08+00:00</t>
        </is>
      </c>
      <c r="D9255" t="inlineStr">
        <is>
          <t>add</t>
        </is>
      </c>
      <c r="E9255" t="inlineStr">
        <is>
          <t>docutils</t>
        </is>
      </c>
      <c r="F9255">
        <f>=0.14</f>
        <v/>
      </c>
      <c r="G9255" t="inlineStr"/>
      <c r="H9255" t="inlineStr"/>
    </row>
    <row r="9256">
      <c r="A9256" t="inlineStr">
        <is>
          <t>pynigma</t>
        </is>
      </c>
      <c r="B9256" t="inlineStr">
        <is>
          <t>1774cdb39254c04974dfcb0b48f5dd39cae601f6</t>
        </is>
      </c>
      <c r="C9256" t="inlineStr">
        <is>
          <t>2017-11-25 20:58:08+00:00</t>
        </is>
      </c>
      <c r="D9256" t="inlineStr">
        <is>
          <t>add</t>
        </is>
      </c>
      <c r="E9256" t="inlineStr">
        <is>
          <t>flake8</t>
        </is>
      </c>
      <c r="F9256">
        <f>=3.5.0</f>
        <v/>
      </c>
      <c r="G9256" t="inlineStr"/>
      <c r="H9256" t="inlineStr"/>
    </row>
    <row r="9257">
      <c r="A9257" t="inlineStr">
        <is>
          <t>pynigma</t>
        </is>
      </c>
      <c r="B9257" t="inlineStr">
        <is>
          <t>1774cdb39254c04974dfcb0b48f5dd39cae601f6</t>
        </is>
      </c>
      <c r="C9257" t="inlineStr">
        <is>
          <t>2017-11-25 20:58:08+00:00</t>
        </is>
      </c>
      <c r="D9257" t="inlineStr">
        <is>
          <t>add</t>
        </is>
      </c>
      <c r="E9257" t="inlineStr">
        <is>
          <t>idna</t>
        </is>
      </c>
      <c r="F9257">
        <f>=2.6</f>
        <v/>
      </c>
      <c r="G9257" t="inlineStr"/>
      <c r="H9257" t="inlineStr"/>
    </row>
    <row r="9258">
      <c r="A9258" t="inlineStr">
        <is>
          <t>pynigma</t>
        </is>
      </c>
      <c r="B9258" t="inlineStr">
        <is>
          <t>1774cdb39254c04974dfcb0b48f5dd39cae601f6</t>
        </is>
      </c>
      <c r="C9258" t="inlineStr">
        <is>
          <t>2017-11-25 20:58:08+00:00</t>
        </is>
      </c>
      <c r="D9258" t="inlineStr">
        <is>
          <t>add</t>
        </is>
      </c>
      <c r="E9258" t="inlineStr">
        <is>
          <t>imagesize</t>
        </is>
      </c>
      <c r="F9258">
        <f>=0.7.1</f>
        <v/>
      </c>
      <c r="G9258" t="inlineStr"/>
      <c r="H9258" t="inlineStr"/>
    </row>
    <row r="9259">
      <c r="A9259" t="inlineStr">
        <is>
          <t>pynigma</t>
        </is>
      </c>
      <c r="B9259" t="inlineStr">
        <is>
          <t>1774cdb39254c04974dfcb0b48f5dd39cae601f6</t>
        </is>
      </c>
      <c r="C9259" t="inlineStr">
        <is>
          <t>2017-11-25 20:58:08+00:00</t>
        </is>
      </c>
      <c r="D9259" t="inlineStr">
        <is>
          <t>add</t>
        </is>
      </c>
      <c r="E9259" t="inlineStr">
        <is>
          <t>Jinja2</t>
        </is>
      </c>
      <c r="F9259">
        <f>=2.10</f>
        <v/>
      </c>
      <c r="G9259" t="inlineStr"/>
      <c r="H9259" t="inlineStr"/>
    </row>
    <row r="9260">
      <c r="A9260" t="inlineStr">
        <is>
          <t>pynigma</t>
        </is>
      </c>
      <c r="B9260" t="inlineStr">
        <is>
          <t>1774cdb39254c04974dfcb0b48f5dd39cae601f6</t>
        </is>
      </c>
      <c r="C9260" t="inlineStr">
        <is>
          <t>2017-11-25 20:58:08+00:00</t>
        </is>
      </c>
      <c r="D9260" t="inlineStr">
        <is>
          <t>add</t>
        </is>
      </c>
      <c r="E9260" t="inlineStr">
        <is>
          <t>MarkupSafe</t>
        </is>
      </c>
      <c r="F9260">
        <f>=1.0</f>
        <v/>
      </c>
      <c r="G9260" t="inlineStr"/>
      <c r="H9260" t="inlineStr"/>
    </row>
    <row r="9261">
      <c r="A9261" t="inlineStr">
        <is>
          <t>pynigma</t>
        </is>
      </c>
      <c r="B9261" t="inlineStr">
        <is>
          <t>1774cdb39254c04974dfcb0b48f5dd39cae601f6</t>
        </is>
      </c>
      <c r="C9261" t="inlineStr">
        <is>
          <t>2017-11-25 20:58:08+00:00</t>
        </is>
      </c>
      <c r="D9261" t="inlineStr">
        <is>
          <t>add</t>
        </is>
      </c>
      <c r="E9261" t="inlineStr">
        <is>
          <t>mccabe</t>
        </is>
      </c>
      <c r="F9261">
        <f>=0.6.1</f>
        <v/>
      </c>
      <c r="G9261" t="inlineStr"/>
      <c r="H9261" t="inlineStr"/>
    </row>
    <row r="9262">
      <c r="A9262" t="inlineStr">
        <is>
          <t>pynigma</t>
        </is>
      </c>
      <c r="B9262" t="inlineStr">
        <is>
          <t>1774cdb39254c04974dfcb0b48f5dd39cae601f6</t>
        </is>
      </c>
      <c r="C9262" t="inlineStr">
        <is>
          <t>2017-11-25 20:58:08+00:00</t>
        </is>
      </c>
      <c r="D9262" t="inlineStr">
        <is>
          <t>add</t>
        </is>
      </c>
      <c r="E9262" t="inlineStr">
        <is>
          <t>pycodestyle</t>
        </is>
      </c>
      <c r="F9262">
        <f>=2.3.1</f>
        <v/>
      </c>
      <c r="G9262" t="inlineStr"/>
      <c r="H9262" t="inlineStr"/>
    </row>
    <row r="9263">
      <c r="A9263" t="inlineStr">
        <is>
          <t>pynigma</t>
        </is>
      </c>
      <c r="B9263" t="inlineStr">
        <is>
          <t>1774cdb39254c04974dfcb0b48f5dd39cae601f6</t>
        </is>
      </c>
      <c r="C9263" t="inlineStr">
        <is>
          <t>2017-11-25 20:58:08+00:00</t>
        </is>
      </c>
      <c r="D9263" t="inlineStr">
        <is>
          <t>add</t>
        </is>
      </c>
      <c r="E9263" t="inlineStr">
        <is>
          <t>pyflakes</t>
        </is>
      </c>
      <c r="F9263">
        <f>=1.6.0</f>
        <v/>
      </c>
      <c r="G9263" t="inlineStr"/>
      <c r="H9263" t="inlineStr"/>
    </row>
    <row r="9264">
      <c r="A9264" t="inlineStr">
        <is>
          <t>pynigma</t>
        </is>
      </c>
      <c r="B9264" t="inlineStr">
        <is>
          <t>1774cdb39254c04974dfcb0b48f5dd39cae601f6</t>
        </is>
      </c>
      <c r="C9264" t="inlineStr">
        <is>
          <t>2017-11-25 20:58:08+00:00</t>
        </is>
      </c>
      <c r="D9264" t="inlineStr">
        <is>
          <t>add</t>
        </is>
      </c>
      <c r="E9264" t="inlineStr">
        <is>
          <t>Pygments</t>
        </is>
      </c>
      <c r="F9264">
        <f>=2.2.0</f>
        <v/>
      </c>
      <c r="G9264" t="inlineStr"/>
      <c r="H9264" t="inlineStr"/>
    </row>
    <row r="9265">
      <c r="A9265" t="inlineStr">
        <is>
          <t>pynigma</t>
        </is>
      </c>
      <c r="B9265" t="inlineStr">
        <is>
          <t>1774cdb39254c04974dfcb0b48f5dd39cae601f6</t>
        </is>
      </c>
      <c r="C9265" t="inlineStr">
        <is>
          <t>2017-11-25 20:58:08+00:00</t>
        </is>
      </c>
      <c r="D9265" t="inlineStr">
        <is>
          <t>add</t>
        </is>
      </c>
      <c r="E9265" t="inlineStr">
        <is>
          <t>pytz</t>
        </is>
      </c>
      <c r="F9265">
        <f>=2017.3</f>
        <v/>
      </c>
      <c r="G9265" t="inlineStr"/>
      <c r="H9265" t="inlineStr"/>
    </row>
    <row r="9266">
      <c r="A9266" t="inlineStr">
        <is>
          <t>pynigma</t>
        </is>
      </c>
      <c r="B9266" t="inlineStr">
        <is>
          <t>1774cdb39254c04974dfcb0b48f5dd39cae601f6</t>
        </is>
      </c>
      <c r="C9266" t="inlineStr">
        <is>
          <t>2017-11-25 20:58:08+00:00</t>
        </is>
      </c>
      <c r="D9266" t="inlineStr">
        <is>
          <t>add</t>
        </is>
      </c>
      <c r="E9266" t="inlineStr">
        <is>
          <t>requests</t>
        </is>
      </c>
      <c r="F9266">
        <f>=2.18.4</f>
        <v/>
      </c>
      <c r="G9266" t="inlineStr"/>
      <c r="H9266" t="inlineStr"/>
    </row>
    <row r="9267">
      <c r="A9267" t="inlineStr">
        <is>
          <t>pynigma</t>
        </is>
      </c>
      <c r="B9267" t="inlineStr">
        <is>
          <t>1774cdb39254c04974dfcb0b48f5dd39cae601f6</t>
        </is>
      </c>
      <c r="C9267" t="inlineStr">
        <is>
          <t>2017-11-25 20:58:08+00:00</t>
        </is>
      </c>
      <c r="D9267" t="inlineStr">
        <is>
          <t>add</t>
        </is>
      </c>
      <c r="E9267" t="inlineStr">
        <is>
          <t>six</t>
        </is>
      </c>
      <c r="F9267">
        <f>=1.11.0</f>
        <v/>
      </c>
      <c r="G9267" t="inlineStr"/>
      <c r="H9267" t="inlineStr"/>
    </row>
    <row r="9268">
      <c r="A9268" t="inlineStr">
        <is>
          <t>pynigma</t>
        </is>
      </c>
      <c r="B9268" t="inlineStr">
        <is>
          <t>1774cdb39254c04974dfcb0b48f5dd39cae601f6</t>
        </is>
      </c>
      <c r="C9268" t="inlineStr">
        <is>
          <t>2017-11-25 20:58:08+00:00</t>
        </is>
      </c>
      <c r="D9268" t="inlineStr">
        <is>
          <t>add</t>
        </is>
      </c>
      <c r="E9268" t="inlineStr">
        <is>
          <t>snowballstemmer</t>
        </is>
      </c>
      <c r="F9268">
        <f>=1.2.1</f>
        <v/>
      </c>
      <c r="G9268" t="inlineStr"/>
      <c r="H9268" t="inlineStr"/>
    </row>
    <row r="9269">
      <c r="A9269" t="inlineStr">
        <is>
          <t>pynigma</t>
        </is>
      </c>
      <c r="B9269" t="inlineStr">
        <is>
          <t>1774cdb39254c04974dfcb0b48f5dd39cae601f6</t>
        </is>
      </c>
      <c r="C9269" t="inlineStr">
        <is>
          <t>2017-11-25 20:58:08+00:00</t>
        </is>
      </c>
      <c r="D9269" t="inlineStr">
        <is>
          <t>add</t>
        </is>
      </c>
      <c r="E9269" t="inlineStr">
        <is>
          <t>Sphinx</t>
        </is>
      </c>
      <c r="F9269">
        <f>=1.6.5</f>
        <v/>
      </c>
      <c r="G9269" t="inlineStr"/>
      <c r="H9269" t="inlineStr"/>
    </row>
    <row r="9270">
      <c r="A9270" t="inlineStr">
        <is>
          <t>pynigma</t>
        </is>
      </c>
      <c r="B9270" t="inlineStr">
        <is>
          <t>1774cdb39254c04974dfcb0b48f5dd39cae601f6</t>
        </is>
      </c>
      <c r="C9270" t="inlineStr">
        <is>
          <t>2017-11-25 20:58:08+00:00</t>
        </is>
      </c>
      <c r="D9270" t="inlineStr">
        <is>
          <t>add</t>
        </is>
      </c>
      <c r="E9270" t="inlineStr">
        <is>
          <t>sphinx-rtd-theme</t>
        </is>
      </c>
      <c r="F9270">
        <f>=0.2.4</f>
        <v/>
      </c>
      <c r="G9270" t="inlineStr"/>
      <c r="H9270" t="inlineStr"/>
    </row>
    <row r="9271">
      <c r="A9271" t="inlineStr">
        <is>
          <t>pynigma</t>
        </is>
      </c>
      <c r="B9271" t="inlineStr">
        <is>
          <t>1774cdb39254c04974dfcb0b48f5dd39cae601f6</t>
        </is>
      </c>
      <c r="C9271" t="inlineStr">
        <is>
          <t>2017-11-25 20:58:08+00:00</t>
        </is>
      </c>
      <c r="D9271" t="inlineStr">
        <is>
          <t>add</t>
        </is>
      </c>
      <c r="E9271" t="inlineStr">
        <is>
          <t>sphinxcontrib-websupport</t>
        </is>
      </c>
      <c r="F9271">
        <f>=1.0.1</f>
        <v/>
      </c>
      <c r="G9271" t="inlineStr"/>
      <c r="H9271" t="inlineStr"/>
    </row>
    <row r="9272">
      <c r="A9272" t="inlineStr">
        <is>
          <t>pynigma</t>
        </is>
      </c>
      <c r="B9272" t="inlineStr">
        <is>
          <t>1774cdb39254c04974dfcb0b48f5dd39cae601f6</t>
        </is>
      </c>
      <c r="C9272" t="inlineStr">
        <is>
          <t>2017-11-25 20:58:08+00:00</t>
        </is>
      </c>
      <c r="D9272" t="inlineStr">
        <is>
          <t>add</t>
        </is>
      </c>
      <c r="E9272" t="inlineStr">
        <is>
          <t>urllib3</t>
        </is>
      </c>
      <c r="F9272">
        <f>=1.22</f>
        <v/>
      </c>
      <c r="G9272" t="inlineStr"/>
      <c r="H9272" t="inlineStr"/>
    </row>
    <row r="9273">
      <c r="A9273" t="inlineStr">
        <is>
          <t>pynigma</t>
        </is>
      </c>
      <c r="B9273" t="inlineStr">
        <is>
          <t>1774cdb39254c04974dfcb0b48f5dd39cae601f6</t>
        </is>
      </c>
      <c r="C9273" t="inlineStr">
        <is>
          <t>2017-11-25 20:58:08+00:00</t>
        </is>
      </c>
      <c r="D9273" t="inlineStr">
        <is>
          <t>add</t>
        </is>
      </c>
      <c r="E9273" t="inlineStr">
        <is>
          <t>versioneer</t>
        </is>
      </c>
      <c r="F9273">
        <f>=0.18</f>
        <v/>
      </c>
      <c r="G9273" t="inlineStr"/>
      <c r="H9273" t="inlineStr"/>
    </row>
    <row r="9274">
      <c r="A9274" t="inlineStr">
        <is>
          <t>pritunl</t>
        </is>
      </c>
      <c r="B9274" t="inlineStr">
        <is>
          <t>6c72862838d8d7eb2acefddc7e287ce73e74ca25</t>
        </is>
      </c>
      <c r="C9274" t="inlineStr">
        <is>
          <t>2014-04-23 09:58:55+00:00</t>
        </is>
      </c>
      <c r="D9274" t="inlineStr">
        <is>
          <t>add</t>
        </is>
      </c>
      <c r="E9274" t="inlineStr">
        <is>
          <t>pycrypto</t>
        </is>
      </c>
      <c r="F9274" t="inlineStr">
        <is>
          <t>&gt;=2.4.1</t>
        </is>
      </c>
      <c r="G9274" t="inlineStr"/>
      <c r="H9274" t="inlineStr"/>
    </row>
    <row r="9275">
      <c r="A9275" t="inlineStr">
        <is>
          <t>pritunl</t>
        </is>
      </c>
      <c r="B9275" t="inlineStr">
        <is>
          <t>f858d54744cd543bbf60e45d2ede01652ebe3a0f</t>
        </is>
      </c>
      <c r="C9275" t="inlineStr">
        <is>
          <t>2014-07-29 17:18:24+00:00</t>
        </is>
      </c>
      <c r="D9275" t="inlineStr">
        <is>
          <t>verchange</t>
        </is>
      </c>
      <c r="E9275" t="inlineStr">
        <is>
          <t>cherrypy</t>
        </is>
      </c>
      <c r="F9275" t="inlineStr">
        <is>
          <t>&gt;=3.2.2</t>
        </is>
      </c>
      <c r="G9275" t="inlineStr">
        <is>
          <t>cherrypy</t>
        </is>
      </c>
      <c r="H9275" t="inlineStr">
        <is>
          <t>&gt;=3.2.0</t>
        </is>
      </c>
    </row>
    <row r="9276">
      <c r="A9276" t="inlineStr">
        <is>
          <t>Watson</t>
        </is>
      </c>
      <c r="B9276" t="inlineStr">
        <is>
          <t>30737852a251dc1699da3ac75e6114cecd191c16</t>
        </is>
      </c>
      <c r="C9276" t="inlineStr">
        <is>
          <t>2016-01-21 15:03:42+00:00</t>
        </is>
      </c>
      <c r="D9276" t="inlineStr">
        <is>
          <t>verchange</t>
        </is>
      </c>
      <c r="E9276" t="inlineStr">
        <is>
          <t>click</t>
        </is>
      </c>
      <c r="F9276" t="inlineStr"/>
      <c r="G9276" t="inlineStr">
        <is>
          <t>click</t>
        </is>
      </c>
      <c r="H9276" t="inlineStr"/>
    </row>
    <row r="9277">
      <c r="A9277" t="inlineStr">
        <is>
          <t>Watson</t>
        </is>
      </c>
      <c r="B9277" t="inlineStr">
        <is>
          <t>30737852a251dc1699da3ac75e6114cecd191c16</t>
        </is>
      </c>
      <c r="C9277" t="inlineStr">
        <is>
          <t>2016-01-21 15:03:42+00:00</t>
        </is>
      </c>
      <c r="D9277" t="inlineStr">
        <is>
          <t>add</t>
        </is>
      </c>
      <c r="E9277" t="inlineStr">
        <is>
          <t>pytest-runner</t>
        </is>
      </c>
      <c r="F9277" t="inlineStr"/>
      <c r="G9277" t="inlineStr"/>
      <c r="H9277" t="inlineStr"/>
    </row>
    <row r="9278">
      <c r="A9278" t="inlineStr">
        <is>
          <t>Watson</t>
        </is>
      </c>
      <c r="B9278" t="inlineStr">
        <is>
          <t>30737852a251dc1699da3ac75e6114cecd191c16</t>
        </is>
      </c>
      <c r="C9278" t="inlineStr">
        <is>
          <t>2016-01-21 15:03:42+00:00</t>
        </is>
      </c>
      <c r="D9278" t="inlineStr">
        <is>
          <t>rem</t>
        </is>
      </c>
      <c r="E9278" t="inlineStr"/>
      <c r="F9278" t="inlineStr"/>
      <c r="G9278" t="inlineStr">
        <is>
          <t>flake8</t>
        </is>
      </c>
      <c r="H9278" t="inlineStr"/>
    </row>
    <row r="9279">
      <c r="A9279" t="inlineStr">
        <is>
          <t>Watson</t>
        </is>
      </c>
      <c r="B9279" t="inlineStr">
        <is>
          <t>30737852a251dc1699da3ac75e6114cecd191c16</t>
        </is>
      </c>
      <c r="C9279" t="inlineStr">
        <is>
          <t>2016-01-21 15:03:42+00:00</t>
        </is>
      </c>
      <c r="D9279" t="inlineStr">
        <is>
          <t>rem</t>
        </is>
      </c>
      <c r="E9279" t="inlineStr"/>
      <c r="F9279" t="inlineStr"/>
      <c r="G9279" t="inlineStr">
        <is>
          <t>pytest</t>
        </is>
      </c>
      <c r="H9279" t="inlineStr"/>
    </row>
    <row r="9280">
      <c r="A9280" t="inlineStr">
        <is>
          <t>Watson</t>
        </is>
      </c>
      <c r="B9280" t="inlineStr">
        <is>
          <t>30737852a251dc1699da3ac75e6114cecd191c16</t>
        </is>
      </c>
      <c r="C9280" t="inlineStr">
        <is>
          <t>2016-01-21 15:03:42+00:00</t>
        </is>
      </c>
      <c r="D9280" t="inlineStr">
        <is>
          <t>rem</t>
        </is>
      </c>
      <c r="E9280" t="inlineStr"/>
      <c r="F9280" t="inlineStr"/>
      <c r="G9280" t="inlineStr">
        <is>
          <t>mock</t>
        </is>
      </c>
      <c r="H9280" t="inlineStr"/>
    </row>
    <row r="9281">
      <c r="A9281" t="inlineStr">
        <is>
          <t>Watson</t>
        </is>
      </c>
      <c r="B9281" t="inlineStr">
        <is>
          <t>bf04fb9e58422abc62744a926278325d55c0955b</t>
        </is>
      </c>
      <c r="C9281" t="inlineStr">
        <is>
          <t>2016-03-01 12:31:57+00:00</t>
        </is>
      </c>
      <c r="D9281" t="inlineStr">
        <is>
          <t>rem</t>
        </is>
      </c>
      <c r="E9281" t="inlineStr"/>
      <c r="F9281" t="inlineStr"/>
      <c r="G9281" t="inlineStr">
        <is>
          <t>pytest-runner</t>
        </is>
      </c>
      <c r="H9281" t="inlineStr"/>
    </row>
    <row r="9282">
      <c r="A9282" t="inlineStr">
        <is>
          <t>Watson</t>
        </is>
      </c>
      <c r="B9282" t="inlineStr">
        <is>
          <t>e1efb66b288aaa81f2e2ea253a21a9b3cf4ab526</t>
        </is>
      </c>
      <c r="C9282" t="inlineStr">
        <is>
          <t>2018-04-23 13:23:14+00:00</t>
        </is>
      </c>
      <c r="D9282" t="inlineStr">
        <is>
          <t>verchange</t>
        </is>
      </c>
      <c r="E9282" t="inlineStr">
        <is>
          <t>arrow</t>
        </is>
      </c>
      <c r="F9282" t="inlineStr">
        <is>
          <t>!=0.12;!=0.11</t>
        </is>
      </c>
      <c r="G9282" t="inlineStr">
        <is>
          <t>arrow</t>
        </is>
      </c>
      <c r="H9282" t="inlineStr"/>
    </row>
    <row r="9283">
      <c r="A9283" t="inlineStr">
        <is>
          <t>Watson</t>
        </is>
      </c>
      <c r="B9283" t="inlineStr">
        <is>
          <t>ec753352511863d84aa321f7d1ff0ccd6632aa85</t>
        </is>
      </c>
      <c r="C9283" t="inlineStr">
        <is>
          <t>2019-03-25 21:26:31+00:00</t>
        </is>
      </c>
      <c r="D9283" t="inlineStr">
        <is>
          <t>verchange</t>
        </is>
      </c>
      <c r="E9283" t="inlineStr">
        <is>
          <t>arrow</t>
        </is>
      </c>
      <c r="F9283" t="inlineStr">
        <is>
          <t>!=0.12.0;!=0.11</t>
        </is>
      </c>
      <c r="G9283" t="inlineStr">
        <is>
          <t>arrow</t>
        </is>
      </c>
      <c r="H9283" t="inlineStr">
        <is>
          <t>!=0.12;!=0.11</t>
        </is>
      </c>
    </row>
    <row r="9284">
      <c r="A9284" t="inlineStr">
        <is>
          <t>Watson</t>
        </is>
      </c>
      <c r="B9284" t="inlineStr">
        <is>
          <t>d23c507cc8d30c7c3f44179a5a68788b36237da8</t>
        </is>
      </c>
      <c r="C9284" t="inlineStr">
        <is>
          <t>2020-05-27 20:51:32+00:00</t>
        </is>
      </c>
      <c r="D9284" t="inlineStr">
        <is>
          <t>verchange</t>
        </is>
      </c>
      <c r="E9284" t="inlineStr">
        <is>
          <t>requests</t>
        </is>
      </c>
      <c r="F9284" t="inlineStr"/>
      <c r="G9284" t="inlineStr">
        <is>
          <t>requests</t>
        </is>
      </c>
      <c r="H9284" t="inlineStr"/>
    </row>
    <row r="9285">
      <c r="A9285" t="inlineStr">
        <is>
          <t>Watson</t>
        </is>
      </c>
      <c r="B9285" t="inlineStr">
        <is>
          <t>d23c507cc8d30c7c3f44179a5a68788b36237da8</t>
        </is>
      </c>
      <c r="C9285" t="inlineStr">
        <is>
          <t>2020-05-27 20:51:32+00:00</t>
        </is>
      </c>
      <c r="D9285" t="inlineStr">
        <is>
          <t>verchange</t>
        </is>
      </c>
      <c r="E9285" t="inlineStr">
        <is>
          <t>click</t>
        </is>
      </c>
      <c r="F9285" t="inlineStr">
        <is>
          <t>&gt;=7.0</t>
        </is>
      </c>
      <c r="G9285" t="inlineStr">
        <is>
          <t>click</t>
        </is>
      </c>
      <c r="H9285" t="inlineStr"/>
    </row>
    <row r="9286">
      <c r="A9286" t="inlineStr">
        <is>
          <t>Watson</t>
        </is>
      </c>
      <c r="B9286" t="inlineStr">
        <is>
          <t>d23c507cc8d30c7c3f44179a5a68788b36237da8</t>
        </is>
      </c>
      <c r="C9286" t="inlineStr">
        <is>
          <t>2020-05-27 20:51:32+00:00</t>
        </is>
      </c>
      <c r="D9286" t="inlineStr">
        <is>
          <t>verchange</t>
        </is>
      </c>
      <c r="E9286" t="inlineStr">
        <is>
          <t>arrow</t>
        </is>
      </c>
      <c r="F9286" t="inlineStr">
        <is>
          <t>!=0.12.0;!=0.11;&lt;0.15.6</t>
        </is>
      </c>
      <c r="G9286" t="inlineStr">
        <is>
          <t>arrow</t>
        </is>
      </c>
      <c r="H9286" t="inlineStr">
        <is>
          <t>!=0.12.0;!=0.11</t>
        </is>
      </c>
    </row>
    <row r="9287">
      <c r="A9287" t="inlineStr">
        <is>
          <t>Watson</t>
        </is>
      </c>
      <c r="B9287" t="inlineStr">
        <is>
          <t>d23c507cc8d30c7c3f44179a5a68788b36237da8</t>
        </is>
      </c>
      <c r="C9287" t="inlineStr">
        <is>
          <t>2020-05-27 20:51:32+00:00</t>
        </is>
      </c>
      <c r="D9287" t="inlineStr">
        <is>
          <t>add</t>
        </is>
      </c>
      <c r="E9287" t="inlineStr">
        <is>
          <t>click-didyoumean</t>
        </is>
      </c>
      <c r="F9287" t="inlineStr"/>
      <c r="G9287" t="inlineStr"/>
      <c r="H9287" t="inlineStr"/>
    </row>
    <row r="9288">
      <c r="A9288" t="inlineStr">
        <is>
          <t>Watson</t>
        </is>
      </c>
      <c r="B9288" t="inlineStr">
        <is>
          <t>d23c507cc8d30c7c3f44179a5a68788b36237da8</t>
        </is>
      </c>
      <c r="C9288" t="inlineStr">
        <is>
          <t>2020-05-27 20:51:32+00:00</t>
        </is>
      </c>
      <c r="D9288" t="inlineStr">
        <is>
          <t>add</t>
        </is>
      </c>
      <c r="E9288" t="inlineStr">
        <is>
          <t>colorama</t>
        </is>
      </c>
      <c r="F9288" t="inlineStr"/>
      <c r="G9288" t="inlineStr"/>
      <c r="H9288" t="inlineStr"/>
    </row>
    <row r="9289">
      <c r="A9289" t="inlineStr">
        <is>
          <t>Watson</t>
        </is>
      </c>
      <c r="B9289" t="inlineStr">
        <is>
          <t>dd353139b1e518b4af7e12cbe1fc3b5945a8a883</t>
        </is>
      </c>
      <c r="C9289" t="inlineStr">
        <is>
          <t>2020-07-03 10:13:01+00:00</t>
        </is>
      </c>
      <c r="D9289" t="inlineStr">
        <is>
          <t>verchange</t>
        </is>
      </c>
      <c r="E9289" t="inlineStr">
        <is>
          <t>requests</t>
        </is>
      </c>
      <c r="F9289" t="inlineStr"/>
      <c r="G9289" t="inlineStr">
        <is>
          <t>requests</t>
        </is>
      </c>
      <c r="H9289" t="inlineStr"/>
    </row>
    <row r="9290">
      <c r="A9290" t="inlineStr">
        <is>
          <t>Watson</t>
        </is>
      </c>
      <c r="B9290" t="inlineStr">
        <is>
          <t>dd353139b1e518b4af7e12cbe1fc3b5945a8a883</t>
        </is>
      </c>
      <c r="C9290" t="inlineStr">
        <is>
          <t>2020-07-03 10:13:01+00:00</t>
        </is>
      </c>
      <c r="D9290" t="inlineStr">
        <is>
          <t>verchange</t>
        </is>
      </c>
      <c r="E9290" t="inlineStr">
        <is>
          <t>arrow</t>
        </is>
      </c>
      <c r="F9290" t="inlineStr">
        <is>
          <t>&gt;=0.15.6</t>
        </is>
      </c>
      <c r="G9290" t="inlineStr">
        <is>
          <t>arrow</t>
        </is>
      </c>
      <c r="H9290" t="inlineStr">
        <is>
          <t>!=0.12.0;!=0.11;&lt;0.15.6</t>
        </is>
      </c>
    </row>
    <row r="9291">
      <c r="A9291" t="inlineStr">
        <is>
          <t>Watson</t>
        </is>
      </c>
      <c r="B9291" t="inlineStr">
        <is>
          <t>edf30f874eb983151426b658e381757eb3938a8c</t>
        </is>
      </c>
      <c r="C9291" t="inlineStr">
        <is>
          <t>2021-03-19 09:44:53+00:00</t>
        </is>
      </c>
      <c r="D9291" t="inlineStr">
        <is>
          <t>verchange</t>
        </is>
      </c>
      <c r="E9291" t="inlineStr">
        <is>
          <t>arrow</t>
        </is>
      </c>
      <c r="F9291" t="inlineStr">
        <is>
          <t>&gt;=1.0.0</t>
        </is>
      </c>
      <c r="G9291" t="inlineStr">
        <is>
          <t>arrow</t>
        </is>
      </c>
      <c r="H9291" t="inlineStr">
        <is>
          <t>&gt;=0.15.6</t>
        </is>
      </c>
    </row>
    <row r="9292">
      <c r="A9292" t="inlineStr">
        <is>
          <t>quokka</t>
        </is>
      </c>
      <c r="B9292" t="inlineStr">
        <is>
          <t>d7933835dab4180127a2ba82eeb93c607c70ffcc</t>
        </is>
      </c>
      <c r="C9292" t="inlineStr">
        <is>
          <t>2018-02-06 18:42:52+00:00</t>
        </is>
      </c>
      <c r="D9292" t="inlineStr">
        <is>
          <t>add</t>
        </is>
      </c>
      <c r="E9292" t="inlineStr">
        <is>
          <t>flask</t>
        </is>
      </c>
      <c r="F9292" t="inlineStr"/>
      <c r="G9292" t="inlineStr"/>
      <c r="H9292" t="inlineStr"/>
    </row>
    <row r="9293">
      <c r="A9293" t="inlineStr">
        <is>
          <t>quokka</t>
        </is>
      </c>
      <c r="B9293" t="inlineStr">
        <is>
          <t>d7933835dab4180127a2ba82eeb93c607c70ffcc</t>
        </is>
      </c>
      <c r="C9293" t="inlineStr">
        <is>
          <t>2018-02-06 18:42:52+00:00</t>
        </is>
      </c>
      <c r="D9293" t="inlineStr">
        <is>
          <t>add</t>
        </is>
      </c>
      <c r="E9293" t="inlineStr">
        <is>
          <t>import_string</t>
        </is>
      </c>
      <c r="F9293" t="inlineStr"/>
      <c r="G9293" t="inlineStr"/>
      <c r="H9293" t="inlineStr"/>
    </row>
    <row r="9294">
      <c r="A9294" t="inlineStr">
        <is>
          <t>quokka</t>
        </is>
      </c>
      <c r="B9294" t="inlineStr">
        <is>
          <t>d7933835dab4180127a2ba82eeb93c607c70ffcc</t>
        </is>
      </c>
      <c r="C9294" t="inlineStr">
        <is>
          <t>2018-02-06 18:42:52+00:00</t>
        </is>
      </c>
      <c r="D9294" t="inlineStr">
        <is>
          <t>add</t>
        </is>
      </c>
      <c r="E9294" t="inlineStr">
        <is>
          <t>flask_admin</t>
        </is>
      </c>
      <c r="F9294" t="inlineStr"/>
      <c r="G9294" t="inlineStr"/>
      <c r="H9294" t="inlineStr"/>
    </row>
    <row r="9295">
      <c r="A9295" t="inlineStr">
        <is>
          <t>quokka</t>
        </is>
      </c>
      <c r="B9295" t="inlineStr">
        <is>
          <t>d7933835dab4180127a2ba82eeb93c607c70ffcc</t>
        </is>
      </c>
      <c r="C9295" t="inlineStr">
        <is>
          <t>2018-02-06 18:42:52+00:00</t>
        </is>
      </c>
      <c r="D9295" t="inlineStr">
        <is>
          <t>add</t>
        </is>
      </c>
      <c r="E9295" t="inlineStr">
        <is>
          <t>wtforms_components</t>
        </is>
      </c>
      <c r="F9295" t="inlineStr"/>
      <c r="G9295" t="inlineStr"/>
      <c r="H9295" t="inlineStr"/>
    </row>
    <row r="9296">
      <c r="A9296" t="inlineStr">
        <is>
          <t>quokka</t>
        </is>
      </c>
      <c r="B9296" t="inlineStr">
        <is>
          <t>d7933835dab4180127a2ba82eeb93c607c70ffcc</t>
        </is>
      </c>
      <c r="C9296" t="inlineStr">
        <is>
          <t>2018-02-06 18:42:52+00:00</t>
        </is>
      </c>
      <c r="D9296" t="inlineStr">
        <is>
          <t>add</t>
        </is>
      </c>
      <c r="E9296" t="inlineStr">
        <is>
          <t>pymongo</t>
        </is>
      </c>
      <c r="F9296">
        <f>=2.4.1</f>
        <v/>
      </c>
      <c r="G9296" t="inlineStr"/>
      <c r="H9296" t="inlineStr"/>
    </row>
    <row r="9297">
      <c r="A9297" t="inlineStr">
        <is>
          <t>quokka</t>
        </is>
      </c>
      <c r="B9297" t="inlineStr">
        <is>
          <t>d7933835dab4180127a2ba82eeb93c607c70ffcc</t>
        </is>
      </c>
      <c r="C9297" t="inlineStr">
        <is>
          <t>2018-02-06 18:42:52+00:00</t>
        </is>
      </c>
      <c r="D9297" t="inlineStr">
        <is>
          <t>add</t>
        </is>
      </c>
      <c r="E9297" t="inlineStr">
        <is>
          <t>tinymongo</t>
        </is>
      </c>
      <c r="F9297" t="inlineStr"/>
      <c r="G9297" t="inlineStr"/>
      <c r="H9297" t="inlineStr"/>
    </row>
    <row r="9298">
      <c r="A9298" t="inlineStr">
        <is>
          <t>quokka</t>
        </is>
      </c>
      <c r="B9298" t="inlineStr">
        <is>
          <t>d7933835dab4180127a2ba82eeb93c607c70ffcc</t>
        </is>
      </c>
      <c r="C9298" t="inlineStr">
        <is>
          <t>2018-02-06 18:42:52+00:00</t>
        </is>
      </c>
      <c r="D9298" t="inlineStr">
        <is>
          <t>add</t>
        </is>
      </c>
      <c r="E9298" t="inlineStr">
        <is>
          <t>tinydb_serialization</t>
        </is>
      </c>
      <c r="F9298" t="inlineStr"/>
      <c r="G9298" t="inlineStr"/>
      <c r="H9298" t="inlineStr"/>
    </row>
    <row r="9299">
      <c r="A9299" t="inlineStr">
        <is>
          <t>quokka</t>
        </is>
      </c>
      <c r="B9299" t="inlineStr">
        <is>
          <t>d7933835dab4180127a2ba82eeb93c607c70ffcc</t>
        </is>
      </c>
      <c r="C9299" t="inlineStr">
        <is>
          <t>2018-02-06 18:42:52+00:00</t>
        </is>
      </c>
      <c r="D9299" t="inlineStr">
        <is>
          <t>add</t>
        </is>
      </c>
      <c r="E9299" t="inlineStr">
        <is>
          <t>manage</t>
        </is>
      </c>
      <c r="F9299" t="inlineStr"/>
      <c r="G9299" t="inlineStr"/>
      <c r="H9299" t="inlineStr"/>
    </row>
    <row r="9300">
      <c r="A9300" t="inlineStr">
        <is>
          <t>quokka</t>
        </is>
      </c>
      <c r="B9300" t="inlineStr">
        <is>
          <t>d7933835dab4180127a2ba82eeb93c607c70ffcc</t>
        </is>
      </c>
      <c r="C9300" t="inlineStr">
        <is>
          <t>2018-02-06 18:42:52+00:00</t>
        </is>
      </c>
      <c r="D9300" t="inlineStr">
        <is>
          <t>add</t>
        </is>
      </c>
      <c r="E9300" t="inlineStr">
        <is>
          <t>dynaconf</t>
        </is>
      </c>
      <c r="F9300" t="inlineStr"/>
      <c r="G9300" t="inlineStr"/>
      <c r="H9300" t="inlineStr"/>
    </row>
    <row r="9301">
      <c r="A9301" t="inlineStr">
        <is>
          <t>quokka</t>
        </is>
      </c>
      <c r="B9301" t="inlineStr">
        <is>
          <t>d7933835dab4180127a2ba82eeb93c607c70ffcc</t>
        </is>
      </c>
      <c r="C9301" t="inlineStr">
        <is>
          <t>2018-02-06 18:42:52+00:00</t>
        </is>
      </c>
      <c r="D9301" t="inlineStr">
        <is>
          <t>add</t>
        </is>
      </c>
      <c r="E9301" t="inlineStr">
        <is>
          <t>quokka_flask_htmlbuilder</t>
        </is>
      </c>
      <c r="F9301" t="inlineStr"/>
      <c r="G9301" t="inlineStr"/>
      <c r="H9301" t="inlineStr"/>
    </row>
    <row r="9302">
      <c r="A9302" t="inlineStr">
        <is>
          <t>quokka</t>
        </is>
      </c>
      <c r="B9302" t="inlineStr">
        <is>
          <t>d7933835dab4180127a2ba82eeb93c607c70ffcc</t>
        </is>
      </c>
      <c r="C9302" t="inlineStr">
        <is>
          <t>2018-02-06 18:42:52+00:00</t>
        </is>
      </c>
      <c r="D9302" t="inlineStr">
        <is>
          <t>add</t>
        </is>
      </c>
      <c r="E9302" t="inlineStr">
        <is>
          <t>awesome_slugify</t>
        </is>
      </c>
      <c r="F9302" t="inlineStr"/>
      <c r="G9302" t="inlineStr"/>
      <c r="H9302" t="inlineStr"/>
    </row>
    <row r="9303">
      <c r="A9303" t="inlineStr">
        <is>
          <t>quokka</t>
        </is>
      </c>
      <c r="B9303" t="inlineStr">
        <is>
          <t>d7933835dab4180127a2ba82eeb93c607c70ffcc</t>
        </is>
      </c>
      <c r="C9303" t="inlineStr">
        <is>
          <t>2018-02-06 18:42:52+00:00</t>
        </is>
      </c>
      <c r="D9303" t="inlineStr">
        <is>
          <t>add</t>
        </is>
      </c>
      <c r="E9303" t="inlineStr">
        <is>
          <t>flask_babelex</t>
        </is>
      </c>
      <c r="F9303" t="inlineStr"/>
      <c r="G9303" t="inlineStr"/>
      <c r="H9303" t="inlineStr"/>
    </row>
    <row r="9304">
      <c r="A9304" t="inlineStr">
        <is>
          <t>quokka</t>
        </is>
      </c>
      <c r="B9304" t="inlineStr">
        <is>
          <t>d7933835dab4180127a2ba82eeb93c607c70ffcc</t>
        </is>
      </c>
      <c r="C9304" t="inlineStr">
        <is>
          <t>2018-02-06 18:42:52+00:00</t>
        </is>
      </c>
      <c r="D9304" t="inlineStr">
        <is>
          <t>add</t>
        </is>
      </c>
      <c r="E9304" t="inlineStr">
        <is>
          <t>mistune</t>
        </is>
      </c>
      <c r="F9304" t="inlineStr"/>
      <c r="G9304" t="inlineStr"/>
      <c r="H9304" t="inlineStr"/>
    </row>
    <row r="9305">
      <c r="A9305" t="inlineStr">
        <is>
          <t>quokka</t>
        </is>
      </c>
      <c r="B9305" t="inlineStr">
        <is>
          <t>d7933835dab4180127a2ba82eeb93c607c70ffcc</t>
        </is>
      </c>
      <c r="C9305" t="inlineStr">
        <is>
          <t>2018-02-06 18:42:52+00:00</t>
        </is>
      </c>
      <c r="D9305" t="inlineStr">
        <is>
          <t>add</t>
        </is>
      </c>
      <c r="E9305" t="inlineStr">
        <is>
          <t>flask_simplelogin</t>
        </is>
      </c>
      <c r="F9305" t="inlineStr"/>
      <c r="G9305" t="inlineStr"/>
      <c r="H9305" t="inlineStr"/>
    </row>
    <row r="9306">
      <c r="A9306" t="inlineStr">
        <is>
          <t>quokka</t>
        </is>
      </c>
      <c r="B9306" t="inlineStr">
        <is>
          <t>d7933835dab4180127a2ba82eeb93c607c70ffcc</t>
        </is>
      </c>
      <c r="C9306" t="inlineStr">
        <is>
          <t>2018-02-06 18:42:52+00:00</t>
        </is>
      </c>
      <c r="D9306" t="inlineStr">
        <is>
          <t>add</t>
        </is>
      </c>
      <c r="E9306" t="inlineStr">
        <is>
          <t>frozen_flask</t>
        </is>
      </c>
      <c r="F9306" t="inlineStr"/>
      <c r="G9306" t="inlineStr"/>
      <c r="H9306" t="inlineStr"/>
    </row>
    <row r="9307">
      <c r="A9307" t="inlineStr">
        <is>
          <t>quokka</t>
        </is>
      </c>
      <c r="B9307" t="inlineStr">
        <is>
          <t>d7933835dab4180127a2ba82eeb93c607c70ffcc</t>
        </is>
      </c>
      <c r="C9307" t="inlineStr">
        <is>
          <t>2018-02-06 18:42:52+00:00</t>
        </is>
      </c>
      <c r="D9307" t="inlineStr">
        <is>
          <t>add</t>
        </is>
      </c>
      <c r="E9307" t="inlineStr">
        <is>
          <t>pillow</t>
        </is>
      </c>
      <c r="F9307" t="inlineStr"/>
      <c r="G9307" t="inlineStr"/>
      <c r="H9307" t="inlineStr"/>
    </row>
    <row r="9308">
      <c r="A9308" t="inlineStr">
        <is>
          <t>quokka</t>
        </is>
      </c>
      <c r="B9308" t="inlineStr">
        <is>
          <t>d7933835dab4180127a2ba82eeb93c607c70ffcc</t>
        </is>
      </c>
      <c r="C9308" t="inlineStr">
        <is>
          <t>2018-02-06 18:42:52+00:00</t>
        </is>
      </c>
      <c r="D9308" t="inlineStr">
        <is>
          <t>add</t>
        </is>
      </c>
      <c r="E9308" t="inlineStr">
        <is>
          <t>pyrss2gen</t>
        </is>
      </c>
      <c r="F9308" t="inlineStr"/>
      <c r="G9308" t="inlineStr"/>
      <c r="H9308" t="inlineStr"/>
    </row>
    <row r="9309">
      <c r="A9309" t="inlineStr">
        <is>
          <t>quokka</t>
        </is>
      </c>
      <c r="B9309" t="inlineStr">
        <is>
          <t>d7933835dab4180127a2ba82eeb93c607c70ffcc</t>
        </is>
      </c>
      <c r="C9309" t="inlineStr">
        <is>
          <t>2018-02-06 18:42:52+00:00</t>
        </is>
      </c>
      <c r="D9309" t="inlineStr">
        <is>
          <t>add</t>
        </is>
      </c>
      <c r="E9309" t="inlineStr">
        <is>
          <t>requests</t>
        </is>
      </c>
      <c r="F9309" t="inlineStr"/>
      <c r="G9309" t="inlineStr"/>
      <c r="H9309" t="inlineStr"/>
    </row>
    <row r="9310">
      <c r="A9310" t="inlineStr">
        <is>
          <t>quokka</t>
        </is>
      </c>
      <c r="B9310" t="inlineStr">
        <is>
          <t>d7933835dab4180127a2ba82eeb93c607c70ffcc</t>
        </is>
      </c>
      <c r="C9310" t="inlineStr">
        <is>
          <t>2018-02-06 18:42:52+00:00</t>
        </is>
      </c>
      <c r="D9310" t="inlineStr">
        <is>
          <t>add</t>
        </is>
      </c>
      <c r="E9310" t="inlineStr">
        <is>
          <t>pygments</t>
        </is>
      </c>
      <c r="F9310" t="inlineStr"/>
      <c r="G9310" t="inlineStr"/>
      <c r="H9310" t="inlineStr"/>
    </row>
    <row r="9311">
      <c r="A9311" t="inlineStr">
        <is>
          <t>quokka</t>
        </is>
      </c>
      <c r="B9311" t="inlineStr">
        <is>
          <t>d7933835dab4180127a2ba82eeb93c607c70ffcc</t>
        </is>
      </c>
      <c r="C9311" t="inlineStr">
        <is>
          <t>2018-02-06 18:42:52+00:00</t>
        </is>
      </c>
      <c r="D9311" t="inlineStr">
        <is>
          <t>add</t>
        </is>
      </c>
      <c r="E9311" t="inlineStr">
        <is>
          <t>six</t>
        </is>
      </c>
      <c r="F9311" t="inlineStr"/>
      <c r="G9311" t="inlineStr"/>
      <c r="H9311" t="inlineStr"/>
    </row>
    <row r="9312">
      <c r="A9312" t="inlineStr">
        <is>
          <t>trellio</t>
        </is>
      </c>
      <c r="B9312" t="inlineStr">
        <is>
          <t>5f5a093aa86efff5b5f25182fe15389f6c63c9f1</t>
        </is>
      </c>
      <c r="C9312" t="inlineStr">
        <is>
          <t>2016-11-15 12:06:43+00:00</t>
        </is>
      </c>
      <c r="D9312" t="inlineStr">
        <is>
          <t>verchange</t>
        </is>
      </c>
      <c r="E9312" t="inlineStr">
        <is>
          <t>multidict</t>
        </is>
      </c>
      <c r="F9312">
        <f>=2.1.2</f>
        <v/>
      </c>
      <c r="G9312" t="inlineStr">
        <is>
          <t>multidict</t>
        </is>
      </c>
      <c r="H9312">
        <f>=2.0.1</f>
        <v/>
      </c>
    </row>
    <row r="9313">
      <c r="A9313" t="inlineStr">
        <is>
          <t>trellio</t>
        </is>
      </c>
      <c r="B9313" t="inlineStr">
        <is>
          <t>5f5a093aa86efff5b5f25182fe15389f6c63c9f1</t>
        </is>
      </c>
      <c r="C9313" t="inlineStr">
        <is>
          <t>2016-11-15 12:06:43+00:00</t>
        </is>
      </c>
      <c r="D9313" t="inlineStr">
        <is>
          <t>verchange</t>
        </is>
      </c>
      <c r="E9313" t="inlineStr">
        <is>
          <t>setproctitle</t>
        </is>
      </c>
      <c r="F9313">
        <f>=1.1.10</f>
        <v/>
      </c>
      <c r="G9313" t="inlineStr">
        <is>
          <t>setproctitle</t>
        </is>
      </c>
      <c r="H9313">
        <f>=1.1.9</f>
        <v/>
      </c>
    </row>
    <row r="9314">
      <c r="A9314" t="inlineStr">
        <is>
          <t>trellio</t>
        </is>
      </c>
      <c r="B9314" t="inlineStr">
        <is>
          <t>5f5a093aa86efff5b5f25182fe15389f6c63c9f1</t>
        </is>
      </c>
      <c r="C9314" t="inlineStr">
        <is>
          <t>2016-11-15 12:06:43+00:00</t>
        </is>
      </c>
      <c r="D9314" t="inlineStr">
        <is>
          <t>verchange</t>
        </is>
      </c>
      <c r="E9314" t="inlineStr">
        <is>
          <t>aiohttp</t>
        </is>
      </c>
      <c r="F9314">
        <f>=1.1.4</f>
        <v/>
      </c>
      <c r="G9314" t="inlineStr">
        <is>
          <t>aiohttp</t>
        </is>
      </c>
      <c r="H9314">
        <f>=0.22.5</f>
        <v/>
      </c>
    </row>
    <row r="9315">
      <c r="A9315" t="inlineStr">
        <is>
          <t>trellio</t>
        </is>
      </c>
      <c r="B9315" t="inlineStr">
        <is>
          <t>5f5a093aa86efff5b5f25182fe15389f6c63c9f1</t>
        </is>
      </c>
      <c r="C9315" t="inlineStr">
        <is>
          <t>2016-11-15 12:06:43+00:00</t>
        </is>
      </c>
      <c r="D9315" t="inlineStr">
        <is>
          <t>add</t>
        </is>
      </c>
      <c r="E9315" t="inlineStr">
        <is>
          <t>async-timeout</t>
        </is>
      </c>
      <c r="F9315">
        <f>=1.1.0</f>
        <v/>
      </c>
      <c r="G9315" t="inlineStr"/>
      <c r="H9315" t="inlineStr"/>
    </row>
    <row r="9316">
      <c r="A9316" t="inlineStr">
        <is>
          <t>trellio</t>
        </is>
      </c>
      <c r="B9316" t="inlineStr">
        <is>
          <t>5f5a093aa86efff5b5f25182fe15389f6c63c9f1</t>
        </is>
      </c>
      <c r="C9316" t="inlineStr">
        <is>
          <t>2016-11-15 12:06:43+00:00</t>
        </is>
      </c>
      <c r="D9316" t="inlineStr">
        <is>
          <t>add</t>
        </is>
      </c>
      <c r="E9316" t="inlineStr">
        <is>
          <t>uvloop</t>
        </is>
      </c>
      <c r="F9316">
        <f>=0.6.5</f>
        <v/>
      </c>
      <c r="G9316" t="inlineStr"/>
      <c r="H9316" t="inlineStr"/>
    </row>
    <row r="9317">
      <c r="A9317" t="inlineStr">
        <is>
          <t>trellio</t>
        </is>
      </c>
      <c r="B9317" t="inlineStr">
        <is>
          <t>5f5a093aa86efff5b5f25182fe15389f6c63c9f1</t>
        </is>
      </c>
      <c r="C9317" t="inlineStr">
        <is>
          <t>2016-11-15 12:06:43+00:00</t>
        </is>
      </c>
      <c r="D9317" t="inlineStr">
        <is>
          <t>add</t>
        </is>
      </c>
      <c r="E9317" t="inlineStr">
        <is>
          <t>yarl</t>
        </is>
      </c>
      <c r="F9317">
        <f>=0.7.0</f>
        <v/>
      </c>
      <c r="G9317" t="inlineStr"/>
      <c r="H9317" t="inlineStr"/>
    </row>
    <row r="9318">
      <c r="A9318" t="inlineStr">
        <is>
          <t>trellio</t>
        </is>
      </c>
      <c r="B9318" t="inlineStr">
        <is>
          <t>5f5a093aa86efff5b5f25182fe15389f6c63c9f1</t>
        </is>
      </c>
      <c r="C9318" t="inlineStr">
        <is>
          <t>2016-11-15 12:06:43+00:00</t>
        </is>
      </c>
      <c r="D9318" t="inlineStr">
        <is>
          <t>rem</t>
        </is>
      </c>
      <c r="E9318" t="inlineStr"/>
      <c r="F9318" t="inlineStr"/>
      <c r="G9318" t="inlineStr">
        <is>
          <t>pkg-resources</t>
        </is>
      </c>
      <c r="H9318">
        <f>=0.0.0</f>
        <v/>
      </c>
    </row>
    <row r="9319">
      <c r="A9319" t="inlineStr">
        <is>
          <t>trellio</t>
        </is>
      </c>
      <c r="B9319" t="inlineStr">
        <is>
          <t>71ac80e7603c2009aed8258cb59082cc7784cbe0</t>
        </is>
      </c>
      <c r="C9319" t="inlineStr">
        <is>
          <t>2017-02-09 11:17:23+00:00</t>
        </is>
      </c>
      <c r="D9319" t="inlineStr">
        <is>
          <t>rem</t>
        </is>
      </c>
      <c r="E9319" t="inlineStr"/>
      <c r="F9319" t="inlineStr"/>
      <c r="G9319" t="inlineStr">
        <is>
          <t>again</t>
        </is>
      </c>
      <c r="H9319">
        <f>=1.2.21</f>
        <v/>
      </c>
    </row>
    <row r="9320">
      <c r="A9320" t="inlineStr">
        <is>
          <t>trellio</t>
        </is>
      </c>
      <c r="B9320" t="inlineStr">
        <is>
          <t>71ac80e7603c2009aed8258cb59082cc7784cbe0</t>
        </is>
      </c>
      <c r="C9320" t="inlineStr">
        <is>
          <t>2017-02-09 11:17:23+00:00</t>
        </is>
      </c>
      <c r="D9320" t="inlineStr">
        <is>
          <t>rem</t>
        </is>
      </c>
      <c r="E9320" t="inlineStr"/>
      <c r="F9320" t="inlineStr"/>
      <c r="G9320" t="inlineStr">
        <is>
          <t>aiohttp</t>
        </is>
      </c>
      <c r="H9320">
        <f>=1.1.4</f>
        <v/>
      </c>
    </row>
    <row r="9321">
      <c r="A9321" t="inlineStr">
        <is>
          <t>trellio</t>
        </is>
      </c>
      <c r="B9321" t="inlineStr">
        <is>
          <t>71ac80e7603c2009aed8258cb59082cc7784cbe0</t>
        </is>
      </c>
      <c r="C9321" t="inlineStr">
        <is>
          <t>2017-02-09 11:17:23+00:00</t>
        </is>
      </c>
      <c r="D9321" t="inlineStr">
        <is>
          <t>rem</t>
        </is>
      </c>
      <c r="E9321" t="inlineStr"/>
      <c r="F9321" t="inlineStr"/>
      <c r="G9321" t="inlineStr">
        <is>
          <t>async-retrial</t>
        </is>
      </c>
      <c r="H9321">
        <f>=0.7</f>
        <v/>
      </c>
    </row>
    <row r="9322">
      <c r="A9322" t="inlineStr">
        <is>
          <t>trellio</t>
        </is>
      </c>
      <c r="B9322" t="inlineStr">
        <is>
          <t>71ac80e7603c2009aed8258cb59082cc7784cbe0</t>
        </is>
      </c>
      <c r="C9322" t="inlineStr">
        <is>
          <t>2017-02-09 11:17:23+00:00</t>
        </is>
      </c>
      <c r="D9322" t="inlineStr">
        <is>
          <t>rem</t>
        </is>
      </c>
      <c r="E9322" t="inlineStr"/>
      <c r="F9322" t="inlineStr"/>
      <c r="G9322" t="inlineStr">
        <is>
          <t>async-timeout</t>
        </is>
      </c>
      <c r="H9322">
        <f>=1.1.0</f>
        <v/>
      </c>
    </row>
    <row r="9323">
      <c r="A9323" t="inlineStr">
        <is>
          <t>trellio</t>
        </is>
      </c>
      <c r="B9323" t="inlineStr">
        <is>
          <t>71ac80e7603c2009aed8258cb59082cc7784cbe0</t>
        </is>
      </c>
      <c r="C9323" t="inlineStr">
        <is>
          <t>2017-02-09 11:17:23+00:00</t>
        </is>
      </c>
      <c r="D9323" t="inlineStr">
        <is>
          <t>rem</t>
        </is>
      </c>
      <c r="E9323" t="inlineStr"/>
      <c r="F9323" t="inlineStr"/>
      <c r="G9323" t="inlineStr">
        <is>
          <t>asyncio-redis</t>
        </is>
      </c>
      <c r="H9323">
        <f>=0.14.2</f>
        <v/>
      </c>
    </row>
    <row r="9324">
      <c r="A9324" t="inlineStr">
        <is>
          <t>trellio</t>
        </is>
      </c>
      <c r="B9324" t="inlineStr">
        <is>
          <t>71ac80e7603c2009aed8258cb59082cc7784cbe0</t>
        </is>
      </c>
      <c r="C9324" t="inlineStr">
        <is>
          <t>2017-02-09 11:17:23+00:00</t>
        </is>
      </c>
      <c r="D9324" t="inlineStr">
        <is>
          <t>rem</t>
        </is>
      </c>
      <c r="E9324" t="inlineStr"/>
      <c r="F9324" t="inlineStr"/>
      <c r="G9324" t="inlineStr">
        <is>
          <t>chardet</t>
        </is>
      </c>
      <c r="H9324">
        <f>=2.3.0</f>
        <v/>
      </c>
    </row>
    <row r="9325">
      <c r="A9325" t="inlineStr">
        <is>
          <t>trellio</t>
        </is>
      </c>
      <c r="B9325" t="inlineStr">
        <is>
          <t>71ac80e7603c2009aed8258cb59082cc7784cbe0</t>
        </is>
      </c>
      <c r="C9325" t="inlineStr">
        <is>
          <t>2017-02-09 11:17:23+00:00</t>
        </is>
      </c>
      <c r="D9325" t="inlineStr">
        <is>
          <t>rem</t>
        </is>
      </c>
      <c r="E9325" t="inlineStr"/>
      <c r="F9325" t="inlineStr"/>
      <c r="G9325" t="inlineStr">
        <is>
          <t>jsonstreamer</t>
        </is>
      </c>
      <c r="H9325">
        <f>=1.3.6</f>
        <v/>
      </c>
    </row>
    <row r="9326">
      <c r="A9326" t="inlineStr">
        <is>
          <t>trellio</t>
        </is>
      </c>
      <c r="B9326" t="inlineStr">
        <is>
          <t>71ac80e7603c2009aed8258cb59082cc7784cbe0</t>
        </is>
      </c>
      <c r="C9326" t="inlineStr">
        <is>
          <t>2017-02-09 11:17:23+00:00</t>
        </is>
      </c>
      <c r="D9326" t="inlineStr">
        <is>
          <t>rem</t>
        </is>
      </c>
      <c r="E9326" t="inlineStr"/>
      <c r="F9326" t="inlineStr"/>
      <c r="G9326" t="inlineStr">
        <is>
          <t>multidict</t>
        </is>
      </c>
      <c r="H9326">
        <f>=2.1.2</f>
        <v/>
      </c>
    </row>
    <row r="9327">
      <c r="A9327" t="inlineStr">
        <is>
          <t>trellio</t>
        </is>
      </c>
      <c r="B9327" t="inlineStr">
        <is>
          <t>71ac80e7603c2009aed8258cb59082cc7784cbe0</t>
        </is>
      </c>
      <c r="C9327" t="inlineStr">
        <is>
          <t>2017-02-09 11:17:23+00:00</t>
        </is>
      </c>
      <c r="D9327" t="inlineStr">
        <is>
          <t>rem</t>
        </is>
      </c>
      <c r="E9327" t="inlineStr"/>
      <c r="F9327" t="inlineStr"/>
      <c r="G9327" t="inlineStr">
        <is>
          <t>python-json-logger</t>
        </is>
      </c>
      <c r="H9327">
        <f>=0.1.5</f>
        <v/>
      </c>
    </row>
    <row r="9328">
      <c r="A9328" t="inlineStr">
        <is>
          <t>trellio</t>
        </is>
      </c>
      <c r="B9328" t="inlineStr">
        <is>
          <t>71ac80e7603c2009aed8258cb59082cc7784cbe0</t>
        </is>
      </c>
      <c r="C9328" t="inlineStr">
        <is>
          <t>2017-02-09 11:17:23+00:00</t>
        </is>
      </c>
      <c r="D9328" t="inlineStr">
        <is>
          <t>rem</t>
        </is>
      </c>
      <c r="E9328" t="inlineStr"/>
      <c r="F9328" t="inlineStr"/>
      <c r="G9328" t="inlineStr">
        <is>
          <t>PyYAML</t>
        </is>
      </c>
      <c r="H9328">
        <f>=3.12</f>
        <v/>
      </c>
    </row>
    <row r="9329">
      <c r="A9329" t="inlineStr">
        <is>
          <t>trellio</t>
        </is>
      </c>
      <c r="B9329" t="inlineStr">
        <is>
          <t>71ac80e7603c2009aed8258cb59082cc7784cbe0</t>
        </is>
      </c>
      <c r="C9329" t="inlineStr">
        <is>
          <t>2017-02-09 11:17:23+00:00</t>
        </is>
      </c>
      <c r="D9329" t="inlineStr">
        <is>
          <t>rem</t>
        </is>
      </c>
      <c r="E9329" t="inlineStr"/>
      <c r="F9329" t="inlineStr"/>
      <c r="G9329" t="inlineStr">
        <is>
          <t>setproctitle</t>
        </is>
      </c>
      <c r="H9329">
        <f>=1.1.10</f>
        <v/>
      </c>
    </row>
    <row r="9330">
      <c r="A9330" t="inlineStr">
        <is>
          <t>trellio</t>
        </is>
      </c>
      <c r="B9330" t="inlineStr">
        <is>
          <t>71ac80e7603c2009aed8258cb59082cc7784cbe0</t>
        </is>
      </c>
      <c r="C9330" t="inlineStr">
        <is>
          <t>2017-02-09 11:17:23+00:00</t>
        </is>
      </c>
      <c r="D9330" t="inlineStr">
        <is>
          <t>rem</t>
        </is>
      </c>
      <c r="E9330" t="inlineStr"/>
      <c r="F9330" t="inlineStr"/>
      <c r="G9330" t="inlineStr">
        <is>
          <t>uvloop</t>
        </is>
      </c>
      <c r="H9330">
        <f>=0.6.5</f>
        <v/>
      </c>
    </row>
    <row r="9331">
      <c r="A9331" t="inlineStr">
        <is>
          <t>trellio</t>
        </is>
      </c>
      <c r="B9331" t="inlineStr">
        <is>
          <t>71ac80e7603c2009aed8258cb59082cc7784cbe0</t>
        </is>
      </c>
      <c r="C9331" t="inlineStr">
        <is>
          <t>2017-02-09 11:17:23+00:00</t>
        </is>
      </c>
      <c r="D9331" t="inlineStr">
        <is>
          <t>rem</t>
        </is>
      </c>
      <c r="E9331" t="inlineStr"/>
      <c r="F9331" t="inlineStr"/>
      <c r="G9331" t="inlineStr">
        <is>
          <t>yarl</t>
        </is>
      </c>
      <c r="H9331">
        <f>=0.7.0</f>
        <v/>
      </c>
    </row>
    <row r="9332">
      <c r="A9332" t="inlineStr">
        <is>
          <t>python-stdnet</t>
        </is>
      </c>
      <c r="B9332" t="inlineStr">
        <is>
          <t>48766aa69cec246fc4be06c9f7f2ac053ea0d4df</t>
        </is>
      </c>
      <c r="C9332" t="inlineStr">
        <is>
          <t>2011-02-24 07:55:42+00:00</t>
        </is>
      </c>
      <c r="D9332" t="inlineStr">
        <is>
          <t>rem</t>
        </is>
      </c>
      <c r="E9332" t="inlineStr"/>
      <c r="F9332" t="inlineStr"/>
      <c r="G9332" t="inlineStr">
        <is>
          <t>redis</t>
        </is>
      </c>
      <c r="H9332" t="inlineStr">
        <is>
          <t>&gt;=2.0</t>
        </is>
      </c>
    </row>
    <row r="9333">
      <c r="A9333" t="inlineStr">
        <is>
          <t>python-stdnet</t>
        </is>
      </c>
      <c r="B9333" t="inlineStr">
        <is>
          <t>c5e7abc36ca5839f2ee2103ec255ed62174f7f32</t>
        </is>
      </c>
      <c r="C9333" t="inlineStr">
        <is>
          <t>2013-07-02 06:25:34+00:00</t>
        </is>
      </c>
      <c r="D9333" t="inlineStr">
        <is>
          <t>add</t>
        </is>
      </c>
      <c r="E9333" t="inlineStr">
        <is>
          <t>redis</t>
        </is>
      </c>
      <c r="F9333" t="inlineStr"/>
      <c r="G9333" t="inlineStr"/>
      <c r="H9333" t="inlineStr"/>
    </row>
    <row r="9334">
      <c r="A9334" t="inlineStr">
        <is>
          <t>python-stdnet</t>
        </is>
      </c>
      <c r="B9334" t="inlineStr">
        <is>
          <t>c5e7abc36ca5839f2ee2103ec255ed62174f7f32</t>
        </is>
      </c>
      <c r="C9334" t="inlineStr">
        <is>
          <t>2013-07-02 06:25:34+00:00</t>
        </is>
      </c>
      <c r="D9334" t="inlineStr">
        <is>
          <t>add</t>
        </is>
      </c>
      <c r="E9334" t="inlineStr">
        <is>
          <t>pymongo</t>
        </is>
      </c>
      <c r="F9334" t="inlineStr"/>
      <c r="G9334" t="inlineStr"/>
      <c r="H9334" t="inlineStr"/>
    </row>
    <row r="9335">
      <c r="A9335" t="inlineStr">
        <is>
          <t>typesystem</t>
        </is>
      </c>
      <c r="B9335" t="inlineStr">
        <is>
          <t>6c3bbb03194381c4bf8c4a81495a71dd1434a9f6</t>
        </is>
      </c>
      <c r="C9335" t="inlineStr">
        <is>
          <t>2019-02-25 15:13:53+00:00</t>
        </is>
      </c>
      <c r="D9335" t="inlineStr">
        <is>
          <t>add</t>
        </is>
      </c>
      <c r="E9335" t="inlineStr">
        <is>
          <t>jinja2</t>
        </is>
      </c>
      <c r="F9335" t="inlineStr"/>
      <c r="G9335" t="inlineStr"/>
      <c r="H9335" t="inlineStr"/>
    </row>
    <row r="9336">
      <c r="A9336" t="inlineStr">
        <is>
          <t>typesystem</t>
        </is>
      </c>
      <c r="B9336" t="inlineStr">
        <is>
          <t>6c3bbb03194381c4bf8c4a81495a71dd1434a9f6</t>
        </is>
      </c>
      <c r="C9336" t="inlineStr">
        <is>
          <t>2019-02-25 15:13:53+00:00</t>
        </is>
      </c>
      <c r="D9336" t="inlineStr">
        <is>
          <t>add</t>
        </is>
      </c>
      <c r="E9336" t="inlineStr">
        <is>
          <t>autoflake</t>
        </is>
      </c>
      <c r="F9336" t="inlineStr"/>
      <c r="G9336" t="inlineStr"/>
      <c r="H9336" t="inlineStr"/>
    </row>
    <row r="9337">
      <c r="A9337" t="inlineStr">
        <is>
          <t>typesystem</t>
        </is>
      </c>
      <c r="B9337" t="inlineStr">
        <is>
          <t>6c3bbb03194381c4bf8c4a81495a71dd1434a9f6</t>
        </is>
      </c>
      <c r="C9337" t="inlineStr">
        <is>
          <t>2019-02-25 15:13:53+00:00</t>
        </is>
      </c>
      <c r="D9337" t="inlineStr">
        <is>
          <t>add</t>
        </is>
      </c>
      <c r="E9337" t="inlineStr">
        <is>
          <t>black</t>
        </is>
      </c>
      <c r="F9337" t="inlineStr"/>
      <c r="G9337" t="inlineStr"/>
      <c r="H9337" t="inlineStr"/>
    </row>
    <row r="9338">
      <c r="A9338" t="inlineStr">
        <is>
          <t>typesystem</t>
        </is>
      </c>
      <c r="B9338" t="inlineStr">
        <is>
          <t>6c3bbb03194381c4bf8c4a81495a71dd1434a9f6</t>
        </is>
      </c>
      <c r="C9338" t="inlineStr">
        <is>
          <t>2019-02-25 15:13:53+00:00</t>
        </is>
      </c>
      <c r="D9338" t="inlineStr">
        <is>
          <t>add</t>
        </is>
      </c>
      <c r="E9338" t="inlineStr">
        <is>
          <t>codecov</t>
        </is>
      </c>
      <c r="F9338" t="inlineStr"/>
      <c r="G9338" t="inlineStr"/>
      <c r="H9338" t="inlineStr"/>
    </row>
    <row r="9339">
      <c r="A9339" t="inlineStr">
        <is>
          <t>typesystem</t>
        </is>
      </c>
      <c r="B9339" t="inlineStr">
        <is>
          <t>6c3bbb03194381c4bf8c4a81495a71dd1434a9f6</t>
        </is>
      </c>
      <c r="C9339" t="inlineStr">
        <is>
          <t>2019-02-25 15:13:53+00:00</t>
        </is>
      </c>
      <c r="D9339" t="inlineStr">
        <is>
          <t>add</t>
        </is>
      </c>
      <c r="E9339" t="inlineStr">
        <is>
          <t>isort</t>
        </is>
      </c>
      <c r="F9339" t="inlineStr"/>
      <c r="G9339" t="inlineStr"/>
      <c r="H9339" t="inlineStr"/>
    </row>
    <row r="9340">
      <c r="A9340" t="inlineStr">
        <is>
          <t>typesystem</t>
        </is>
      </c>
      <c r="B9340" t="inlineStr">
        <is>
          <t>6c3bbb03194381c4bf8c4a81495a71dd1434a9f6</t>
        </is>
      </c>
      <c r="C9340" t="inlineStr">
        <is>
          <t>2019-02-25 15:13:53+00:00</t>
        </is>
      </c>
      <c r="D9340" t="inlineStr">
        <is>
          <t>add</t>
        </is>
      </c>
      <c r="E9340" t="inlineStr">
        <is>
          <t>mypy</t>
        </is>
      </c>
      <c r="F9340" t="inlineStr"/>
      <c r="G9340" t="inlineStr"/>
      <c r="H9340" t="inlineStr"/>
    </row>
    <row r="9341">
      <c r="A9341" t="inlineStr">
        <is>
          <t>typesystem</t>
        </is>
      </c>
      <c r="B9341" t="inlineStr">
        <is>
          <t>6c3bbb03194381c4bf8c4a81495a71dd1434a9f6</t>
        </is>
      </c>
      <c r="C9341" t="inlineStr">
        <is>
          <t>2019-02-25 15:13:53+00:00</t>
        </is>
      </c>
      <c r="D9341" t="inlineStr">
        <is>
          <t>add</t>
        </is>
      </c>
      <c r="E9341" t="inlineStr">
        <is>
          <t>pytest</t>
        </is>
      </c>
      <c r="F9341" t="inlineStr"/>
      <c r="G9341" t="inlineStr"/>
      <c r="H9341" t="inlineStr"/>
    </row>
    <row r="9342">
      <c r="A9342" t="inlineStr">
        <is>
          <t>typesystem</t>
        </is>
      </c>
      <c r="B9342" t="inlineStr">
        <is>
          <t>6c3bbb03194381c4bf8c4a81495a71dd1434a9f6</t>
        </is>
      </c>
      <c r="C9342" t="inlineStr">
        <is>
          <t>2019-02-25 15:13:53+00:00</t>
        </is>
      </c>
      <c r="D9342" t="inlineStr">
        <is>
          <t>add</t>
        </is>
      </c>
      <c r="E9342" t="inlineStr">
        <is>
          <t>pytest-cov</t>
        </is>
      </c>
      <c r="F9342" t="inlineStr"/>
      <c r="G9342" t="inlineStr"/>
      <c r="H9342" t="inlineStr"/>
    </row>
    <row r="9343">
      <c r="A9343" t="inlineStr">
        <is>
          <t>typesystem</t>
        </is>
      </c>
      <c r="B9343" t="inlineStr">
        <is>
          <t>d0cee3e6abeaa9a5923a13e504cd77a24ac3836d</t>
        </is>
      </c>
      <c r="C9343" t="inlineStr">
        <is>
          <t>2019-03-02 21:49:44+00:00</t>
        </is>
      </c>
      <c r="D9343" t="inlineStr">
        <is>
          <t>add</t>
        </is>
      </c>
      <c r="E9343" t="inlineStr">
        <is>
          <t>mkdocs</t>
        </is>
      </c>
      <c r="F9343" t="inlineStr"/>
      <c r="G9343" t="inlineStr"/>
      <c r="H9343" t="inlineStr"/>
    </row>
    <row r="9344">
      <c r="A9344" t="inlineStr">
        <is>
          <t>typesystem</t>
        </is>
      </c>
      <c r="B9344" t="inlineStr">
        <is>
          <t>d0cee3e6abeaa9a5923a13e504cd77a24ac3836d</t>
        </is>
      </c>
      <c r="C9344" t="inlineStr">
        <is>
          <t>2019-03-02 21:49:44+00:00</t>
        </is>
      </c>
      <c r="D9344" t="inlineStr">
        <is>
          <t>add</t>
        </is>
      </c>
      <c r="E9344" t="inlineStr">
        <is>
          <t>mkdocs-material</t>
        </is>
      </c>
      <c r="F9344" t="inlineStr"/>
      <c r="G9344" t="inlineStr"/>
      <c r="H9344" t="inlineStr"/>
    </row>
    <row r="9345">
      <c r="A9345" t="inlineStr">
        <is>
          <t>typesystem</t>
        </is>
      </c>
      <c r="B9345" t="inlineStr">
        <is>
          <t>9a7a94315d7c039a94966605f0bc2501a0c4d0ad</t>
        </is>
      </c>
      <c r="C9345" t="inlineStr">
        <is>
          <t>2019-03-06 15:39:31+00:00</t>
        </is>
      </c>
      <c r="D9345" t="inlineStr">
        <is>
          <t>add</t>
        </is>
      </c>
      <c r="E9345" t="inlineStr">
        <is>
          <t>pyyaml</t>
        </is>
      </c>
      <c r="F9345" t="inlineStr"/>
      <c r="G9345" t="inlineStr"/>
      <c r="H9345" t="inlineStr"/>
    </row>
    <row r="9346">
      <c r="A9346" t="inlineStr">
        <is>
          <t>EasyModels</t>
        </is>
      </c>
      <c r="B9346" t="inlineStr">
        <is>
          <t>35945260a1080b64792401f3c048bffe68735479</t>
        </is>
      </c>
      <c r="C9346" t="inlineStr">
        <is>
          <t>2019-08-16 05:43:07+00:00</t>
        </is>
      </c>
      <c r="D9346" t="inlineStr">
        <is>
          <t>add</t>
        </is>
      </c>
      <c r="E9346" t="inlineStr">
        <is>
          <t>PySimpleGUI</t>
        </is>
      </c>
      <c r="F9346">
        <f>=4.1.0</f>
        <v/>
      </c>
      <c r="G9346" t="inlineStr"/>
      <c r="H9346" t="inlineStr"/>
    </row>
    <row r="9347">
      <c r="A9347" t="inlineStr">
        <is>
          <t>EasyModels</t>
        </is>
      </c>
      <c r="B9347" t="inlineStr">
        <is>
          <t>e4fed5863a4dafe1d443e0f2ab55ead465a13ad8</t>
        </is>
      </c>
      <c r="C9347" t="inlineStr">
        <is>
          <t>2019-08-18 21:35:45+00:00</t>
        </is>
      </c>
      <c r="D9347" t="inlineStr">
        <is>
          <t>add</t>
        </is>
      </c>
      <c r="E9347" t="inlineStr">
        <is>
          <t>PySimpleGUIQt</t>
        </is>
      </c>
      <c r="F9347">
        <f>=0.26.0</f>
        <v/>
      </c>
      <c r="G9347" t="inlineStr"/>
      <c r="H9347" t="inlineStr"/>
    </row>
    <row r="9348">
      <c r="A9348" t="inlineStr">
        <is>
          <t>EasyModels</t>
        </is>
      </c>
      <c r="B9348" t="inlineStr">
        <is>
          <t>e4fed5863a4dafe1d443e0f2ab55ead465a13ad8</t>
        </is>
      </c>
      <c r="C9348" t="inlineStr">
        <is>
          <t>2019-08-18 21:35:45+00:00</t>
        </is>
      </c>
      <c r="D9348" t="inlineStr">
        <is>
          <t>add</t>
        </is>
      </c>
      <c r="E9348" t="inlineStr">
        <is>
          <t>PySide2</t>
        </is>
      </c>
      <c r="F9348">
        <f>=5.13.0</f>
        <v/>
      </c>
      <c r="G9348" t="inlineStr"/>
      <c r="H9348" t="inlineStr"/>
    </row>
    <row r="9349">
      <c r="A9349" t="inlineStr">
        <is>
          <t>EasyModels</t>
        </is>
      </c>
      <c r="B9349" t="inlineStr">
        <is>
          <t>e4fed5863a4dafe1d443e0f2ab55ead465a13ad8</t>
        </is>
      </c>
      <c r="C9349" t="inlineStr">
        <is>
          <t>2019-08-18 21:35:45+00:00</t>
        </is>
      </c>
      <c r="D9349" t="inlineStr">
        <is>
          <t>rem</t>
        </is>
      </c>
      <c r="E9349" t="inlineStr"/>
      <c r="F9349" t="inlineStr"/>
      <c r="G9349" t="inlineStr">
        <is>
          <t>PySimpleGUI</t>
        </is>
      </c>
      <c r="H9349">
        <f>=4.1.0</f>
        <v/>
      </c>
    </row>
    <row r="9350">
      <c r="A9350" t="inlineStr">
        <is>
          <t>gutenberg-http</t>
        </is>
      </c>
      <c r="B9350" t="inlineStr">
        <is>
          <t>f3c9881ce64c1b0fd2e8eb0c7a9d9347e494fcf5</t>
        </is>
      </c>
      <c r="C9350" t="inlineStr">
        <is>
          <t>2019-08-24 23:25:49+00:00</t>
        </is>
      </c>
      <c r="D9350" t="inlineStr">
        <is>
          <t>verchange</t>
        </is>
      </c>
      <c r="E9350" t="inlineStr">
        <is>
          <t>Gutenberg</t>
        </is>
      </c>
      <c r="F9350">
        <f>=0.8.0</f>
        <v/>
      </c>
      <c r="G9350" t="inlineStr">
        <is>
          <t>Gutenberg</t>
        </is>
      </c>
      <c r="H9350">
        <f>=0.7.0</f>
        <v/>
      </c>
    </row>
    <row r="9351">
      <c r="A9351" t="inlineStr">
        <is>
          <t>gutenberg-http</t>
        </is>
      </c>
      <c r="B9351" t="inlineStr">
        <is>
          <t>f3c9881ce64c1b0fd2e8eb0c7a9d9347e494fcf5</t>
        </is>
      </c>
      <c r="C9351" t="inlineStr">
        <is>
          <t>2019-08-24 23:25:49+00:00</t>
        </is>
      </c>
      <c r="D9351" t="inlineStr">
        <is>
          <t>verchange</t>
        </is>
      </c>
      <c r="E9351" t="inlineStr">
        <is>
          <t>Flask-Caching</t>
        </is>
      </c>
      <c r="F9351">
        <f>=1.7.2</f>
        <v/>
      </c>
      <c r="G9351" t="inlineStr">
        <is>
          <t>Flask-Caching</t>
        </is>
      </c>
      <c r="H9351">
        <f>=1.7.1</f>
        <v/>
      </c>
    </row>
    <row r="9352">
      <c r="A9352" t="inlineStr">
        <is>
          <t>gutenberg-http</t>
        </is>
      </c>
      <c r="B9352" t="inlineStr">
        <is>
          <t>f3c9881ce64c1b0fd2e8eb0c7a9d9347e494fcf5</t>
        </is>
      </c>
      <c r="C9352" t="inlineStr">
        <is>
          <t>2019-08-24 23:25:49+00:00</t>
        </is>
      </c>
      <c r="D9352" t="inlineStr">
        <is>
          <t>verchange</t>
        </is>
      </c>
      <c r="E9352" t="inlineStr">
        <is>
          <t>flask</t>
        </is>
      </c>
      <c r="F9352">
        <f>=1.1.1</f>
        <v/>
      </c>
      <c r="G9352" t="inlineStr">
        <is>
          <t>flask</t>
        </is>
      </c>
      <c r="H9352">
        <f>=1.0.2</f>
        <v/>
      </c>
    </row>
    <row r="9353">
      <c r="A9353" t="inlineStr">
        <is>
          <t>gutenberg-http</t>
        </is>
      </c>
      <c r="B9353" t="inlineStr">
        <is>
          <t>f3c9881ce64c1b0fd2e8eb0c7a9d9347e494fcf5</t>
        </is>
      </c>
      <c r="C9353" t="inlineStr">
        <is>
          <t>2019-08-24 23:25:49+00:00</t>
        </is>
      </c>
      <c r="D9353" t="inlineStr">
        <is>
          <t>verchange</t>
        </is>
      </c>
      <c r="E9353" t="inlineStr">
        <is>
          <t>flask-cors</t>
        </is>
      </c>
      <c r="F9353">
        <f>=3.0.8</f>
        <v/>
      </c>
      <c r="G9353" t="inlineStr">
        <is>
          <t>flask-cors</t>
        </is>
      </c>
      <c r="H9353">
        <f>=3.0.7</f>
        <v/>
      </c>
    </row>
    <row r="9354">
      <c r="A9354" t="inlineStr">
        <is>
          <t>python-saharaclient</t>
        </is>
      </c>
      <c r="B9354" t="inlineStr">
        <is>
          <t>c391001047813e0599d0810e17539b56b7f3c252</t>
        </is>
      </c>
      <c r="C9354" t="inlineStr">
        <is>
          <t>2014-02-25 19:54:18+00:00</t>
        </is>
      </c>
      <c r="D9354" t="inlineStr">
        <is>
          <t>verchange</t>
        </is>
      </c>
      <c r="E9354" t="inlineStr">
        <is>
          <t>pbr</t>
        </is>
      </c>
      <c r="F9354" t="inlineStr">
        <is>
          <t>&lt;1.0;&gt;=0.6</t>
        </is>
      </c>
      <c r="G9354" t="inlineStr">
        <is>
          <t>pbr</t>
        </is>
      </c>
      <c r="H9354" t="inlineStr">
        <is>
          <t>&lt;1.0;&gt;=0.5.21</t>
        </is>
      </c>
    </row>
    <row r="9355">
      <c r="A9355" t="inlineStr">
        <is>
          <t>python-saharaclient</t>
        </is>
      </c>
      <c r="B9355" t="inlineStr">
        <is>
          <t>c391001047813e0599d0810e17539b56b7f3c252</t>
        </is>
      </c>
      <c r="C9355" t="inlineStr">
        <is>
          <t>2014-02-25 19:54:18+00:00</t>
        </is>
      </c>
      <c r="D9355" t="inlineStr">
        <is>
          <t>verchange</t>
        </is>
      </c>
      <c r="E9355" t="inlineStr">
        <is>
          <t>python-keystoneclient</t>
        </is>
      </c>
      <c r="F9355" t="inlineStr">
        <is>
          <t>&gt;=0.6.0</t>
        </is>
      </c>
      <c r="G9355" t="inlineStr">
        <is>
          <t>python-keystoneclient</t>
        </is>
      </c>
      <c r="H9355" t="inlineStr">
        <is>
          <t>&gt;=0.4.1</t>
        </is>
      </c>
    </row>
    <row r="9356">
      <c r="A9356" t="inlineStr">
        <is>
          <t>python-saharaclient</t>
        </is>
      </c>
      <c r="B9356" t="inlineStr">
        <is>
          <t>184917ba795cd72726b45473ef7e951889ca370b</t>
        </is>
      </c>
      <c r="C9356" t="inlineStr">
        <is>
          <t>2014-03-17 19:00:53+00:00</t>
        </is>
      </c>
      <c r="D9356" t="inlineStr">
        <is>
          <t>verchange</t>
        </is>
      </c>
      <c r="E9356" t="inlineStr">
        <is>
          <t>six</t>
        </is>
      </c>
      <c r="F9356" t="inlineStr">
        <is>
          <t>&gt;=1.5.2</t>
        </is>
      </c>
      <c r="G9356" t="inlineStr">
        <is>
          <t>six</t>
        </is>
      </c>
      <c r="H9356" t="inlineStr">
        <is>
          <t>&gt;=1.4.1</t>
        </is>
      </c>
    </row>
    <row r="9357">
      <c r="A9357" t="inlineStr">
        <is>
          <t>python-saharaclient</t>
        </is>
      </c>
      <c r="B9357" t="inlineStr">
        <is>
          <t>184917ba795cd72726b45473ef7e951889ca370b</t>
        </is>
      </c>
      <c r="C9357" t="inlineStr">
        <is>
          <t>2014-03-17 19:00:53+00:00</t>
        </is>
      </c>
      <c r="D9357" t="inlineStr">
        <is>
          <t>add</t>
        </is>
      </c>
      <c r="E9357" t="inlineStr">
        <is>
          <t>PrettyTable</t>
        </is>
      </c>
      <c r="F9357" t="inlineStr">
        <is>
          <t>&gt;=0.7;&lt;0.8</t>
        </is>
      </c>
      <c r="G9357" t="inlineStr"/>
      <c r="H9357" t="inlineStr"/>
    </row>
    <row r="9358">
      <c r="A9358" t="inlineStr">
        <is>
          <t>python-saharaclient</t>
        </is>
      </c>
      <c r="B9358" t="inlineStr">
        <is>
          <t>1625d6851efbb3545b5915b4a87ef4948e405534</t>
        </is>
      </c>
      <c r="C9358" t="inlineStr">
        <is>
          <t>2014-08-14 20:23:29+00:00</t>
        </is>
      </c>
      <c r="D9358" t="inlineStr">
        <is>
          <t>verchange</t>
        </is>
      </c>
      <c r="E9358" t="inlineStr">
        <is>
          <t>requests</t>
        </is>
      </c>
      <c r="F9358" t="inlineStr">
        <is>
          <t>&gt;=1.2.1</t>
        </is>
      </c>
      <c r="G9358" t="inlineStr">
        <is>
          <t>requests</t>
        </is>
      </c>
      <c r="H9358" t="inlineStr">
        <is>
          <t>&gt;=1.1</t>
        </is>
      </c>
    </row>
    <row r="9359">
      <c r="A9359" t="inlineStr">
        <is>
          <t>python-saharaclient</t>
        </is>
      </c>
      <c r="B9359" t="inlineStr">
        <is>
          <t>1625d6851efbb3545b5915b4a87ef4948e405534</t>
        </is>
      </c>
      <c r="C9359" t="inlineStr">
        <is>
          <t>2014-08-14 20:23:29+00:00</t>
        </is>
      </c>
      <c r="D9359" t="inlineStr">
        <is>
          <t>verchange</t>
        </is>
      </c>
      <c r="E9359" t="inlineStr">
        <is>
          <t>six</t>
        </is>
      </c>
      <c r="F9359" t="inlineStr">
        <is>
          <t>&gt;=1.7.0</t>
        </is>
      </c>
      <c r="G9359" t="inlineStr">
        <is>
          <t>six</t>
        </is>
      </c>
      <c r="H9359" t="inlineStr">
        <is>
          <t>&gt;=1.5.2</t>
        </is>
      </c>
    </row>
    <row r="9360">
      <c r="A9360" t="inlineStr">
        <is>
          <t>python-saharaclient</t>
        </is>
      </c>
      <c r="B9360" t="inlineStr">
        <is>
          <t>1625d6851efbb3545b5915b4a87ef4948e405534</t>
        </is>
      </c>
      <c r="C9360" t="inlineStr">
        <is>
          <t>2014-08-14 20:23:29+00:00</t>
        </is>
      </c>
      <c r="D9360" t="inlineStr">
        <is>
          <t>verchange</t>
        </is>
      </c>
      <c r="E9360" t="inlineStr">
        <is>
          <t>pbr</t>
        </is>
      </c>
      <c r="F9360" t="inlineStr">
        <is>
          <t>&lt;1.0;&gt;=0.6;!=0.7</t>
        </is>
      </c>
      <c r="G9360" t="inlineStr">
        <is>
          <t>pbr</t>
        </is>
      </c>
      <c r="H9360" t="inlineStr">
        <is>
          <t>&lt;1.0;&gt;=0.6</t>
        </is>
      </c>
    </row>
    <row r="9361">
      <c r="A9361" t="inlineStr">
        <is>
          <t>python-saharaclient</t>
        </is>
      </c>
      <c r="B9361" t="inlineStr">
        <is>
          <t>1625d6851efbb3545b5915b4a87ef4948e405534</t>
        </is>
      </c>
      <c r="C9361" t="inlineStr">
        <is>
          <t>2014-08-14 20:23:29+00:00</t>
        </is>
      </c>
      <c r="D9361" t="inlineStr">
        <is>
          <t>verchange</t>
        </is>
      </c>
      <c r="E9361" t="inlineStr">
        <is>
          <t>python-keystoneclient</t>
        </is>
      </c>
      <c r="F9361" t="inlineStr">
        <is>
          <t>&gt;=0.10.0</t>
        </is>
      </c>
      <c r="G9361" t="inlineStr">
        <is>
          <t>python-keystoneclient</t>
        </is>
      </c>
      <c r="H9361" t="inlineStr">
        <is>
          <t>&gt;=0.6.0</t>
        </is>
      </c>
    </row>
    <row r="9362">
      <c r="A9362" t="inlineStr">
        <is>
          <t>python-saharaclient</t>
        </is>
      </c>
      <c r="B9362" t="inlineStr">
        <is>
          <t>1625d6851efbb3545b5915b4a87ef4948e405534</t>
        </is>
      </c>
      <c r="C9362" t="inlineStr">
        <is>
          <t>2014-08-14 20:23:29+00:00</t>
        </is>
      </c>
      <c r="D9362" t="inlineStr">
        <is>
          <t>add</t>
        </is>
      </c>
      <c r="E9362" t="inlineStr">
        <is>
          <t>oslo.i18n</t>
        </is>
      </c>
      <c r="F9362" t="inlineStr">
        <is>
          <t>&gt;=0.1.0</t>
        </is>
      </c>
      <c r="G9362" t="inlineStr"/>
      <c r="H9362" t="inlineStr"/>
    </row>
    <row r="9363">
      <c r="A9363" t="inlineStr">
        <is>
          <t>python-saharaclient</t>
        </is>
      </c>
      <c r="B9363" t="inlineStr">
        <is>
          <t>1625d6851efbb3545b5915b4a87ef4948e405534</t>
        </is>
      </c>
      <c r="C9363" t="inlineStr">
        <is>
          <t>2014-08-14 20:23:29+00:00</t>
        </is>
      </c>
      <c r="D9363" t="inlineStr">
        <is>
          <t>add</t>
        </is>
      </c>
      <c r="E9363" t="inlineStr">
        <is>
          <t>argparse</t>
        </is>
      </c>
      <c r="F9363" t="inlineStr"/>
      <c r="G9363" t="inlineStr"/>
      <c r="H9363" t="inlineStr"/>
    </row>
    <row r="9364">
      <c r="A9364" t="inlineStr">
        <is>
          <t>python-saharaclient</t>
        </is>
      </c>
      <c r="B9364" t="inlineStr">
        <is>
          <t>5be2179d8c5c1e806537849559bea52a1145028f</t>
        </is>
      </c>
      <c r="C9364" t="inlineStr">
        <is>
          <t>2014-09-16 12:27:11+00:00</t>
        </is>
      </c>
      <c r="D9364" t="inlineStr">
        <is>
          <t>verchange</t>
        </is>
      </c>
      <c r="E9364" t="inlineStr">
        <is>
          <t>requests</t>
        </is>
      </c>
      <c r="F9364" t="inlineStr">
        <is>
          <t>&gt;=1.2.1;!=2.4.0</t>
        </is>
      </c>
      <c r="G9364" t="inlineStr">
        <is>
          <t>requests</t>
        </is>
      </c>
      <c r="H9364" t="inlineStr">
        <is>
          <t>&gt;=1.2.1</t>
        </is>
      </c>
    </row>
    <row r="9365">
      <c r="A9365" t="inlineStr">
        <is>
          <t>python-saharaclient</t>
        </is>
      </c>
      <c r="B9365" t="inlineStr">
        <is>
          <t>5be2179d8c5c1e806537849559bea52a1145028f</t>
        </is>
      </c>
      <c r="C9365" t="inlineStr">
        <is>
          <t>2014-09-16 12:27:11+00:00</t>
        </is>
      </c>
      <c r="D9365" t="inlineStr">
        <is>
          <t>verchange</t>
        </is>
      </c>
      <c r="E9365" t="inlineStr">
        <is>
          <t>netaddr</t>
        </is>
      </c>
      <c r="F9365" t="inlineStr">
        <is>
          <t>&gt;=0.7.12</t>
        </is>
      </c>
      <c r="G9365" t="inlineStr">
        <is>
          <t>netaddr</t>
        </is>
      </c>
      <c r="H9365" t="inlineStr">
        <is>
          <t>&gt;=0.7.6</t>
        </is>
      </c>
    </row>
    <row r="9366">
      <c r="A9366" t="inlineStr">
        <is>
          <t>python-saharaclient</t>
        </is>
      </c>
      <c r="B9366" t="inlineStr">
        <is>
          <t>5be2179d8c5c1e806537849559bea52a1145028f</t>
        </is>
      </c>
      <c r="C9366" t="inlineStr">
        <is>
          <t>2014-09-16 12:27:11+00:00</t>
        </is>
      </c>
      <c r="D9366" t="inlineStr">
        <is>
          <t>verchange</t>
        </is>
      </c>
      <c r="E9366" t="inlineStr">
        <is>
          <t>Babel</t>
        </is>
      </c>
      <c r="F9366" t="inlineStr">
        <is>
          <t>&gt;=1.3</t>
        </is>
      </c>
      <c r="G9366" t="inlineStr">
        <is>
          <t>Babel</t>
        </is>
      </c>
      <c r="H9366" t="inlineStr">
        <is>
          <t>&gt;=1.3</t>
        </is>
      </c>
    </row>
    <row r="9367">
      <c r="A9367" t="inlineStr">
        <is>
          <t>python-saharaclient</t>
        </is>
      </c>
      <c r="B9367" t="inlineStr">
        <is>
          <t>5be2179d8c5c1e806537849559bea52a1145028f</t>
        </is>
      </c>
      <c r="C9367" t="inlineStr">
        <is>
          <t>2014-09-16 12:27:11+00:00</t>
        </is>
      </c>
      <c r="D9367" t="inlineStr">
        <is>
          <t>verchange</t>
        </is>
      </c>
      <c r="E9367" t="inlineStr">
        <is>
          <t>oslo.i18n</t>
        </is>
      </c>
      <c r="F9367" t="inlineStr">
        <is>
          <t>&gt;=0.3.0</t>
        </is>
      </c>
      <c r="G9367" t="inlineStr">
        <is>
          <t>oslo.i18n</t>
        </is>
      </c>
      <c r="H9367" t="inlineStr">
        <is>
          <t>&gt;=0.1.0</t>
        </is>
      </c>
    </row>
    <row r="9368">
      <c r="A9368" t="inlineStr">
        <is>
          <t>python-saharaclient</t>
        </is>
      </c>
      <c r="B9368" t="inlineStr">
        <is>
          <t>ccec5b71edefe27b91ea461804767b2b17bd22a3</t>
        </is>
      </c>
      <c r="C9368" t="inlineStr">
        <is>
          <t>2014-09-23 18:48:38+00:00</t>
        </is>
      </c>
      <c r="D9368" t="inlineStr">
        <is>
          <t>verchange</t>
        </is>
      </c>
      <c r="E9368" t="inlineStr">
        <is>
          <t>oslo.i18n</t>
        </is>
      </c>
      <c r="F9368" t="inlineStr">
        <is>
          <t>&gt;=1.0.0</t>
        </is>
      </c>
      <c r="G9368" t="inlineStr">
        <is>
          <t>oslo.i18n</t>
        </is>
      </c>
      <c r="H9368" t="inlineStr">
        <is>
          <t>&gt;=0.3.0</t>
        </is>
      </c>
    </row>
    <row r="9369">
      <c r="A9369" t="inlineStr">
        <is>
          <t>python-saharaclient</t>
        </is>
      </c>
      <c r="B9369" t="inlineStr">
        <is>
          <t>8cfc1d6a1fd7eda77ae3ab0407188ed28fce3210</t>
        </is>
      </c>
      <c r="C9369" t="inlineStr">
        <is>
          <t>2014-10-28 12:21:30+00:00</t>
        </is>
      </c>
      <c r="D9369" t="inlineStr">
        <is>
          <t>verchange</t>
        </is>
      </c>
      <c r="E9369" t="inlineStr">
        <is>
          <t>requests</t>
        </is>
      </c>
      <c r="F9369" t="inlineStr">
        <is>
          <t>&gt;=2.2.0;!=2.4.0</t>
        </is>
      </c>
      <c r="G9369" t="inlineStr">
        <is>
          <t>requests</t>
        </is>
      </c>
      <c r="H9369" t="inlineStr">
        <is>
          <t>&gt;=1.2.1;!=2.4.0</t>
        </is>
      </c>
    </row>
    <row r="9370">
      <c r="A9370" t="inlineStr">
        <is>
          <t>python-saharaclient</t>
        </is>
      </c>
      <c r="B9370" t="inlineStr">
        <is>
          <t>8cfc1d6a1fd7eda77ae3ab0407188ed28fce3210</t>
        </is>
      </c>
      <c r="C9370" t="inlineStr">
        <is>
          <t>2014-10-28 12:21:30+00:00</t>
        </is>
      </c>
      <c r="D9370" t="inlineStr">
        <is>
          <t>verchange</t>
        </is>
      </c>
      <c r="E9370" t="inlineStr">
        <is>
          <t>python-keystoneclient</t>
        </is>
      </c>
      <c r="F9370" t="inlineStr">
        <is>
          <t>&gt;=0.11.1</t>
        </is>
      </c>
      <c r="G9370" t="inlineStr">
        <is>
          <t>python-keystoneclient</t>
        </is>
      </c>
      <c r="H9370" t="inlineStr">
        <is>
          <t>&gt;=0.10.0</t>
        </is>
      </c>
    </row>
    <row r="9371">
      <c r="A9371" t="inlineStr">
        <is>
          <t>python-saharaclient</t>
        </is>
      </c>
      <c r="B9371" t="inlineStr">
        <is>
          <t>319ceb6acf55382218dcd971367613aecb3e4afc</t>
        </is>
      </c>
      <c r="C9371" t="inlineStr">
        <is>
          <t>2015-02-12 17:15:39+00:00</t>
        </is>
      </c>
      <c r="D9371" t="inlineStr">
        <is>
          <t>verchange</t>
        </is>
      </c>
      <c r="E9371" t="inlineStr">
        <is>
          <t>oslo.i18n</t>
        </is>
      </c>
      <c r="F9371" t="inlineStr">
        <is>
          <t>&gt;=1.3.0</t>
        </is>
      </c>
      <c r="G9371" t="inlineStr">
        <is>
          <t>oslo.i18n</t>
        </is>
      </c>
      <c r="H9371" t="inlineStr">
        <is>
          <t>&gt;=1.0.0</t>
        </is>
      </c>
    </row>
    <row r="9372">
      <c r="A9372" t="inlineStr">
        <is>
          <t>python-saharaclient</t>
        </is>
      </c>
      <c r="B9372" t="inlineStr">
        <is>
          <t>319ceb6acf55382218dcd971367613aecb3e4afc</t>
        </is>
      </c>
      <c r="C9372" t="inlineStr">
        <is>
          <t>2015-02-12 17:15:39+00:00</t>
        </is>
      </c>
      <c r="D9372" t="inlineStr">
        <is>
          <t>verchange</t>
        </is>
      </c>
      <c r="E9372" t="inlineStr">
        <is>
          <t>python-keystoneclient</t>
        </is>
      </c>
      <c r="F9372" t="inlineStr">
        <is>
          <t>&gt;=1.0.0</t>
        </is>
      </c>
      <c r="G9372" t="inlineStr">
        <is>
          <t>python-keystoneclient</t>
        </is>
      </c>
      <c r="H9372" t="inlineStr">
        <is>
          <t>&gt;=0.11.1</t>
        </is>
      </c>
    </row>
    <row r="9373">
      <c r="A9373" t="inlineStr">
        <is>
          <t>python-saharaclient</t>
        </is>
      </c>
      <c r="B9373" t="inlineStr">
        <is>
          <t>319ceb6acf55382218dcd971367613aecb3e4afc</t>
        </is>
      </c>
      <c r="C9373" t="inlineStr">
        <is>
          <t>2015-02-12 17:15:39+00:00</t>
        </is>
      </c>
      <c r="D9373" t="inlineStr">
        <is>
          <t>add</t>
        </is>
      </c>
      <c r="E9373" t="inlineStr">
        <is>
          <t>oslo.utils</t>
        </is>
      </c>
      <c r="F9373" t="inlineStr">
        <is>
          <t>&gt;=1.2.0</t>
        </is>
      </c>
      <c r="G9373" t="inlineStr"/>
      <c r="H9373" t="inlineStr"/>
    </row>
    <row r="9374">
      <c r="A9374" t="inlineStr">
        <is>
          <t>python-saharaclient</t>
        </is>
      </c>
      <c r="B9374" t="inlineStr">
        <is>
          <t>eede2e1f715a3cda9df9d70f6aec1c06de568109</t>
        </is>
      </c>
      <c r="C9374" t="inlineStr">
        <is>
          <t>2015-04-21 17:25:42+00:00</t>
        </is>
      </c>
      <c r="D9374" t="inlineStr">
        <is>
          <t>verchange</t>
        </is>
      </c>
      <c r="E9374" t="inlineStr">
        <is>
          <t>six</t>
        </is>
      </c>
      <c r="F9374" t="inlineStr">
        <is>
          <t>&gt;=1.9.0</t>
        </is>
      </c>
      <c r="G9374" t="inlineStr">
        <is>
          <t>six</t>
        </is>
      </c>
      <c r="H9374" t="inlineStr">
        <is>
          <t>&gt;=1.7.0</t>
        </is>
      </c>
    </row>
    <row r="9375">
      <c r="A9375" t="inlineStr">
        <is>
          <t>python-saharaclient</t>
        </is>
      </c>
      <c r="B9375" t="inlineStr">
        <is>
          <t>eede2e1f715a3cda9df9d70f6aec1c06de568109</t>
        </is>
      </c>
      <c r="C9375" t="inlineStr">
        <is>
          <t>2015-04-21 17:25:42+00:00</t>
        </is>
      </c>
      <c r="D9375" t="inlineStr">
        <is>
          <t>verchange</t>
        </is>
      </c>
      <c r="E9375" t="inlineStr">
        <is>
          <t>oslo.utils</t>
        </is>
      </c>
      <c r="F9375" t="inlineStr">
        <is>
          <t>&gt;=1.4.0</t>
        </is>
      </c>
      <c r="G9375" t="inlineStr">
        <is>
          <t>oslo.utils</t>
        </is>
      </c>
      <c r="H9375" t="inlineStr">
        <is>
          <t>&gt;=1.2.0</t>
        </is>
      </c>
    </row>
    <row r="9376">
      <c r="A9376" t="inlineStr">
        <is>
          <t>python-saharaclient</t>
        </is>
      </c>
      <c r="B9376" t="inlineStr">
        <is>
          <t>eede2e1f715a3cda9df9d70f6aec1c06de568109</t>
        </is>
      </c>
      <c r="C9376" t="inlineStr">
        <is>
          <t>2015-04-21 17:25:42+00:00</t>
        </is>
      </c>
      <c r="D9376" t="inlineStr">
        <is>
          <t>verchange</t>
        </is>
      </c>
      <c r="E9376" t="inlineStr">
        <is>
          <t>oslo.i18n</t>
        </is>
      </c>
      <c r="F9376" t="inlineStr">
        <is>
          <t>&gt;=1.5.0</t>
        </is>
      </c>
      <c r="G9376" t="inlineStr">
        <is>
          <t>oslo.i18n</t>
        </is>
      </c>
      <c r="H9376" t="inlineStr">
        <is>
          <t>&gt;=1.3.0</t>
        </is>
      </c>
    </row>
    <row r="9377">
      <c r="A9377" t="inlineStr">
        <is>
          <t>python-saharaclient</t>
        </is>
      </c>
      <c r="B9377" t="inlineStr">
        <is>
          <t>eede2e1f715a3cda9df9d70f6aec1c06de568109</t>
        </is>
      </c>
      <c r="C9377" t="inlineStr">
        <is>
          <t>2015-04-21 17:25:42+00:00</t>
        </is>
      </c>
      <c r="D9377" t="inlineStr">
        <is>
          <t>verchange</t>
        </is>
      </c>
      <c r="E9377" t="inlineStr">
        <is>
          <t>python-keystoneclient</t>
        </is>
      </c>
      <c r="F9377" t="inlineStr">
        <is>
          <t>&gt;=1.1.0</t>
        </is>
      </c>
      <c r="G9377" t="inlineStr">
        <is>
          <t>python-keystoneclient</t>
        </is>
      </c>
      <c r="H9377" t="inlineStr">
        <is>
          <t>&gt;=1.0.0</t>
        </is>
      </c>
    </row>
    <row r="9378">
      <c r="A9378" t="inlineStr">
        <is>
          <t>python-saharaclient</t>
        </is>
      </c>
      <c r="B9378" t="inlineStr">
        <is>
          <t>3260c2f66eb01c9519b3b8710b1a98ac40006bcf</t>
        </is>
      </c>
      <c r="C9378" t="inlineStr">
        <is>
          <t>2015-06-15 10:28:29+00:00</t>
        </is>
      </c>
      <c r="D9378" t="inlineStr">
        <is>
          <t>verchange</t>
        </is>
      </c>
      <c r="E9378" t="inlineStr">
        <is>
          <t>requests</t>
        </is>
      </c>
      <c r="F9378" t="inlineStr">
        <is>
          <t>&gt;=2.5.2</t>
        </is>
      </c>
      <c r="G9378" t="inlineStr">
        <is>
          <t>requests</t>
        </is>
      </c>
      <c r="H9378" t="inlineStr">
        <is>
          <t>&gt;=2.2.0;!=2.4.0</t>
        </is>
      </c>
    </row>
    <row r="9379">
      <c r="A9379" t="inlineStr">
        <is>
          <t>python-saharaclient</t>
        </is>
      </c>
      <c r="B9379" t="inlineStr">
        <is>
          <t>3260c2f66eb01c9519b3b8710b1a98ac40006bcf</t>
        </is>
      </c>
      <c r="C9379" t="inlineStr">
        <is>
          <t>2015-06-15 10:28:29+00:00</t>
        </is>
      </c>
      <c r="D9379" t="inlineStr">
        <is>
          <t>verchange</t>
        </is>
      </c>
      <c r="E9379" t="inlineStr">
        <is>
          <t>pbr</t>
        </is>
      </c>
      <c r="F9379" t="inlineStr">
        <is>
          <t>&gt;=0.11;&lt;2.0</t>
        </is>
      </c>
      <c r="G9379" t="inlineStr">
        <is>
          <t>pbr</t>
        </is>
      </c>
      <c r="H9379" t="inlineStr">
        <is>
          <t>&lt;1.0;&gt;=0.6;!=0.7</t>
        </is>
      </c>
    </row>
    <row r="9380">
      <c r="A9380" t="inlineStr">
        <is>
          <t>python-saharaclient</t>
        </is>
      </c>
      <c r="B9380" t="inlineStr">
        <is>
          <t>3260c2f66eb01c9519b3b8710b1a98ac40006bcf</t>
        </is>
      </c>
      <c r="C9380" t="inlineStr">
        <is>
          <t>2015-06-15 10:28:29+00:00</t>
        </is>
      </c>
      <c r="D9380" t="inlineStr">
        <is>
          <t>verchange</t>
        </is>
      </c>
      <c r="E9380" t="inlineStr">
        <is>
          <t>python-keystoneclient</t>
        </is>
      </c>
      <c r="F9380" t="inlineStr">
        <is>
          <t>&gt;=1.6.0</t>
        </is>
      </c>
      <c r="G9380" t="inlineStr">
        <is>
          <t>python-keystoneclient</t>
        </is>
      </c>
      <c r="H9380" t="inlineStr">
        <is>
          <t>&gt;=1.1.0</t>
        </is>
      </c>
    </row>
    <row r="9381">
      <c r="A9381" t="inlineStr">
        <is>
          <t>python-saharaclient</t>
        </is>
      </c>
      <c r="B9381" t="inlineStr">
        <is>
          <t>5e8b68ad48b20ecd3454ec26f2c8d8addaa31730</t>
        </is>
      </c>
      <c r="C9381" t="inlineStr">
        <is>
          <t>2015-08-11 20:08:15+00:00</t>
        </is>
      </c>
      <c r="D9381" t="inlineStr">
        <is>
          <t>verchange</t>
        </is>
      </c>
      <c r="E9381" t="inlineStr">
        <is>
          <t>oslo.utils</t>
        </is>
      </c>
      <c r="F9381" t="inlineStr">
        <is>
          <t>&gt;=1.9.0</t>
        </is>
      </c>
      <c r="G9381" t="inlineStr">
        <is>
          <t>oslo.utils</t>
        </is>
      </c>
      <c r="H9381" t="inlineStr">
        <is>
          <t>&gt;=1.4.0</t>
        </is>
      </c>
    </row>
    <row r="9382">
      <c r="A9382" t="inlineStr">
        <is>
          <t>python-saharaclient</t>
        </is>
      </c>
      <c r="B9382" t="inlineStr">
        <is>
          <t>5e8b68ad48b20ecd3454ec26f2c8d8addaa31730</t>
        </is>
      </c>
      <c r="C9382" t="inlineStr">
        <is>
          <t>2015-08-11 20:08:15+00:00</t>
        </is>
      </c>
      <c r="D9382" t="inlineStr">
        <is>
          <t>verchange</t>
        </is>
      </c>
      <c r="E9382" t="inlineStr">
        <is>
          <t>pbr</t>
        </is>
      </c>
      <c r="F9382" t="inlineStr">
        <is>
          <t>&lt;2.0;&gt;=1.4</t>
        </is>
      </c>
      <c r="G9382" t="inlineStr">
        <is>
          <t>pbr</t>
        </is>
      </c>
      <c r="H9382" t="inlineStr">
        <is>
          <t>&gt;=0.11;&lt;2.0</t>
        </is>
      </c>
    </row>
    <row r="9383">
      <c r="A9383" t="inlineStr">
        <is>
          <t>python-saharaclient</t>
        </is>
      </c>
      <c r="B9383" t="inlineStr">
        <is>
          <t>5e8b68ad48b20ecd3454ec26f2c8d8addaa31730</t>
        </is>
      </c>
      <c r="C9383" t="inlineStr">
        <is>
          <t>2015-08-11 20:08:15+00:00</t>
        </is>
      </c>
      <c r="D9383" t="inlineStr">
        <is>
          <t>verchange</t>
        </is>
      </c>
      <c r="E9383" t="inlineStr">
        <is>
          <t>oslo.i18n</t>
        </is>
      </c>
      <c r="F9383" t="inlineStr">
        <is>
          <t>&gt;=1.5.0</t>
        </is>
      </c>
      <c r="G9383" t="inlineStr">
        <is>
          <t>oslo.i18n</t>
        </is>
      </c>
      <c r="H9383" t="inlineStr">
        <is>
          <t>&gt;=1.5.0</t>
        </is>
      </c>
    </row>
    <row r="9384">
      <c r="A9384" t="inlineStr">
        <is>
          <t>python-saharaclient</t>
        </is>
      </c>
      <c r="B9384" t="inlineStr">
        <is>
          <t>5e8b68ad48b20ecd3454ec26f2c8d8addaa31730</t>
        </is>
      </c>
      <c r="C9384" t="inlineStr">
        <is>
          <t>2015-08-11 20:08:15+00:00</t>
        </is>
      </c>
      <c r="D9384" t="inlineStr">
        <is>
          <t>verchange</t>
        </is>
      </c>
      <c r="E9384" t="inlineStr">
        <is>
          <t>PrettyTable</t>
        </is>
      </c>
      <c r="F9384" t="inlineStr">
        <is>
          <t>&gt;=0.7;&lt;0.8</t>
        </is>
      </c>
      <c r="G9384" t="inlineStr">
        <is>
          <t>PrettyTable</t>
        </is>
      </c>
      <c r="H9384" t="inlineStr">
        <is>
          <t>&gt;=0.7;&lt;0.8</t>
        </is>
      </c>
    </row>
    <row r="9385">
      <c r="A9385" t="inlineStr">
        <is>
          <t>python-saharaclient</t>
        </is>
      </c>
      <c r="B9385" t="inlineStr">
        <is>
          <t>d7dae5eb954f1b659a1e1d5613efdbe1e7b096fd</t>
        </is>
      </c>
      <c r="C9385" t="inlineStr">
        <is>
          <t>2015-09-01 17:27:56+00:00</t>
        </is>
      </c>
      <c r="D9385" t="inlineStr">
        <is>
          <t>verchange</t>
        </is>
      </c>
      <c r="E9385" t="inlineStr">
        <is>
          <t>oslo.utils</t>
        </is>
      </c>
      <c r="F9385" t="inlineStr">
        <is>
          <t>&gt;=2.0.0</t>
        </is>
      </c>
      <c r="G9385" t="inlineStr">
        <is>
          <t>oslo.utils</t>
        </is>
      </c>
      <c r="H9385" t="inlineStr">
        <is>
          <t>&gt;=1.9.0</t>
        </is>
      </c>
    </row>
    <row r="9386">
      <c r="A9386" t="inlineStr">
        <is>
          <t>python-saharaclient</t>
        </is>
      </c>
      <c r="B9386" t="inlineStr">
        <is>
          <t>d7dae5eb954f1b659a1e1d5613efdbe1e7b096fd</t>
        </is>
      </c>
      <c r="C9386" t="inlineStr">
        <is>
          <t>2015-09-01 17:27:56+00:00</t>
        </is>
      </c>
      <c r="D9386" t="inlineStr">
        <is>
          <t>verchange</t>
        </is>
      </c>
      <c r="E9386" t="inlineStr">
        <is>
          <t>pbr</t>
        </is>
      </c>
      <c r="F9386" t="inlineStr">
        <is>
          <t>&gt;=1.6;&lt;2.0</t>
        </is>
      </c>
      <c r="G9386" t="inlineStr">
        <is>
          <t>pbr</t>
        </is>
      </c>
      <c r="H9386" t="inlineStr">
        <is>
          <t>&lt;2.0;&gt;=1.4</t>
        </is>
      </c>
    </row>
    <row r="9387">
      <c r="A9387" t="inlineStr">
        <is>
          <t>python-saharaclient</t>
        </is>
      </c>
      <c r="B9387" t="inlineStr">
        <is>
          <t>d7dae5eb954f1b659a1e1d5613efdbe1e7b096fd</t>
        </is>
      </c>
      <c r="C9387" t="inlineStr">
        <is>
          <t>2015-09-01 17:27:56+00:00</t>
        </is>
      </c>
      <c r="D9387" t="inlineStr">
        <is>
          <t>verchange</t>
        </is>
      </c>
      <c r="E9387" t="inlineStr">
        <is>
          <t>netaddr</t>
        </is>
      </c>
      <c r="F9387" t="inlineStr">
        <is>
          <t>!=0.7.16;&gt;=0.7.12</t>
        </is>
      </c>
      <c r="G9387" t="inlineStr">
        <is>
          <t>netaddr</t>
        </is>
      </c>
      <c r="H9387" t="inlineStr">
        <is>
          <t>&gt;=0.7.12</t>
        </is>
      </c>
    </row>
    <row r="9388">
      <c r="A9388" t="inlineStr">
        <is>
          <t>python-saharaclient</t>
        </is>
      </c>
      <c r="B9388" t="inlineStr">
        <is>
          <t>d7dae5eb954f1b659a1e1d5613efdbe1e7b096fd</t>
        </is>
      </c>
      <c r="C9388" t="inlineStr">
        <is>
          <t>2015-09-01 17:27:56+00:00</t>
        </is>
      </c>
      <c r="D9388" t="inlineStr">
        <is>
          <t>add</t>
        </is>
      </c>
      <c r="E9388" t="inlineStr">
        <is>
          <t>cliff</t>
        </is>
      </c>
      <c r="F9388" t="inlineStr">
        <is>
          <t>&gt;=1.14.0</t>
        </is>
      </c>
      <c r="G9388" t="inlineStr"/>
      <c r="H9388" t="inlineStr"/>
    </row>
    <row r="9389">
      <c r="A9389" t="inlineStr">
        <is>
          <t>python-saharaclient</t>
        </is>
      </c>
      <c r="B9389" t="inlineStr">
        <is>
          <t>d7dae5eb954f1b659a1e1d5613efdbe1e7b096fd</t>
        </is>
      </c>
      <c r="C9389" t="inlineStr">
        <is>
          <t>2015-09-01 17:27:56+00:00</t>
        </is>
      </c>
      <c r="D9389" t="inlineStr">
        <is>
          <t>add</t>
        </is>
      </c>
      <c r="E9389" t="inlineStr">
        <is>
          <t>python-openstackclient</t>
        </is>
      </c>
      <c r="F9389" t="inlineStr">
        <is>
          <t>&gt;=1.5.0</t>
        </is>
      </c>
      <c r="G9389" t="inlineStr"/>
      <c r="H9389" t="inlineStr"/>
    </row>
    <row r="9390">
      <c r="A9390" t="inlineStr">
        <is>
          <t>python-saharaclient</t>
        </is>
      </c>
      <c r="B9390" t="inlineStr">
        <is>
          <t>ec678dbacd7ecf33997ca5b736fa2ac1c393f1c2</t>
        </is>
      </c>
      <c r="C9390" t="inlineStr">
        <is>
          <t>2015-09-28 23:37:38+00:00</t>
        </is>
      </c>
      <c r="D9390" t="inlineStr">
        <is>
          <t>verchange</t>
        </is>
      </c>
      <c r="E9390" t="inlineStr">
        <is>
          <t>pbr</t>
        </is>
      </c>
      <c r="F9390" t="inlineStr">
        <is>
          <t>&gt;=1.6</t>
        </is>
      </c>
      <c r="G9390" t="inlineStr">
        <is>
          <t>pbr</t>
        </is>
      </c>
      <c r="H9390" t="inlineStr">
        <is>
          <t>&gt;=1.6;&lt;2.0</t>
        </is>
      </c>
    </row>
    <row r="9391">
      <c r="A9391" t="inlineStr">
        <is>
          <t>python-saharaclient</t>
        </is>
      </c>
      <c r="B9391" t="inlineStr">
        <is>
          <t>08ea638f56804168d58d5b16d87192b655df5b61</t>
        </is>
      </c>
      <c r="C9391" t="inlineStr">
        <is>
          <t>2016-02-23 15:02:04+00:00</t>
        </is>
      </c>
      <c r="D9391" t="inlineStr">
        <is>
          <t>verchange</t>
        </is>
      </c>
      <c r="E9391" t="inlineStr">
        <is>
          <t>six</t>
        </is>
      </c>
      <c r="F9391" t="inlineStr">
        <is>
          <t>&gt;=1.9.0</t>
        </is>
      </c>
      <c r="G9391" t="inlineStr">
        <is>
          <t>six</t>
        </is>
      </c>
      <c r="H9391" t="inlineStr">
        <is>
          <t>&gt;=1.9.0</t>
        </is>
      </c>
    </row>
    <row r="9392">
      <c r="A9392" t="inlineStr">
        <is>
          <t>python-saharaclient</t>
        </is>
      </c>
      <c r="B9392" t="inlineStr">
        <is>
          <t>08ea638f56804168d58d5b16d87192b655df5b61</t>
        </is>
      </c>
      <c r="C9392" t="inlineStr">
        <is>
          <t>2016-02-23 15:02:04+00:00</t>
        </is>
      </c>
      <c r="D9392" t="inlineStr">
        <is>
          <t>verchange</t>
        </is>
      </c>
      <c r="E9392" t="inlineStr">
        <is>
          <t>oslo.utils</t>
        </is>
      </c>
      <c r="F9392" t="inlineStr">
        <is>
          <t>&gt;=3.4.0</t>
        </is>
      </c>
      <c r="G9392" t="inlineStr">
        <is>
          <t>oslo.utils</t>
        </is>
      </c>
      <c r="H9392" t="inlineStr">
        <is>
          <t>&gt;=2.0.0</t>
        </is>
      </c>
    </row>
    <row r="9393">
      <c r="A9393" t="inlineStr">
        <is>
          <t>python-saharaclient</t>
        </is>
      </c>
      <c r="B9393" t="inlineStr">
        <is>
          <t>08ea638f56804168d58d5b16d87192b655df5b61</t>
        </is>
      </c>
      <c r="C9393" t="inlineStr">
        <is>
          <t>2016-02-23 15:02:04+00:00</t>
        </is>
      </c>
      <c r="D9393" t="inlineStr">
        <is>
          <t>verchange</t>
        </is>
      </c>
      <c r="E9393" t="inlineStr">
        <is>
          <t>cliff</t>
        </is>
      </c>
      <c r="F9393" t="inlineStr">
        <is>
          <t>&gt;=1.15.0;!=1.16.0</t>
        </is>
      </c>
      <c r="G9393" t="inlineStr">
        <is>
          <t>cliff</t>
        </is>
      </c>
      <c r="H9393" t="inlineStr">
        <is>
          <t>&gt;=1.14.0</t>
        </is>
      </c>
    </row>
    <row r="9394">
      <c r="A9394" t="inlineStr">
        <is>
          <t>python-saharaclient</t>
        </is>
      </c>
      <c r="B9394" t="inlineStr">
        <is>
          <t>08ea638f56804168d58d5b16d87192b655df5b61</t>
        </is>
      </c>
      <c r="C9394" t="inlineStr">
        <is>
          <t>2016-02-23 15:02:04+00:00</t>
        </is>
      </c>
      <c r="D9394" t="inlineStr">
        <is>
          <t>verchange</t>
        </is>
      </c>
      <c r="E9394" t="inlineStr">
        <is>
          <t>python-keystoneclient</t>
        </is>
      </c>
      <c r="F9394" t="inlineStr">
        <is>
          <t>&gt;=1.6.0;!=2.1.0;!=1.8.0</t>
        </is>
      </c>
      <c r="G9394" t="inlineStr">
        <is>
          <t>python-keystoneclient</t>
        </is>
      </c>
      <c r="H9394" t="inlineStr">
        <is>
          <t>&gt;=1.6.0</t>
        </is>
      </c>
    </row>
    <row r="9395">
      <c r="A9395" t="inlineStr">
        <is>
          <t>python-saharaclient</t>
        </is>
      </c>
      <c r="B9395" t="inlineStr">
        <is>
          <t>08ea638f56804168d58d5b16d87192b655df5b61</t>
        </is>
      </c>
      <c r="C9395" t="inlineStr">
        <is>
          <t>2016-02-23 15:02:04+00:00</t>
        </is>
      </c>
      <c r="D9395" t="inlineStr">
        <is>
          <t>verchange</t>
        </is>
      </c>
      <c r="E9395" t="inlineStr">
        <is>
          <t>Babel</t>
        </is>
      </c>
      <c r="F9395" t="inlineStr">
        <is>
          <t>&gt;=1.3</t>
        </is>
      </c>
      <c r="G9395" t="inlineStr">
        <is>
          <t>Babel</t>
        </is>
      </c>
      <c r="H9395" t="inlineStr">
        <is>
          <t>&gt;=1.3</t>
        </is>
      </c>
    </row>
    <row r="9396">
      <c r="A9396" t="inlineStr">
        <is>
          <t>python-saharaclient</t>
        </is>
      </c>
      <c r="B9396" t="inlineStr">
        <is>
          <t>08ea638f56804168d58d5b16d87192b655df5b61</t>
        </is>
      </c>
      <c r="C9396" t="inlineStr">
        <is>
          <t>2016-02-23 15:02:04+00:00</t>
        </is>
      </c>
      <c r="D9396" t="inlineStr">
        <is>
          <t>verchange</t>
        </is>
      </c>
      <c r="E9396" t="inlineStr">
        <is>
          <t>PrettyTable</t>
        </is>
      </c>
      <c r="F9396" t="inlineStr">
        <is>
          <t>&gt;=0.7;&lt;0.8</t>
        </is>
      </c>
      <c r="G9396" t="inlineStr">
        <is>
          <t>PrettyTable</t>
        </is>
      </c>
      <c r="H9396" t="inlineStr">
        <is>
          <t>&gt;=0.7;&lt;0.8</t>
        </is>
      </c>
    </row>
    <row r="9397">
      <c r="A9397" t="inlineStr">
        <is>
          <t>python-saharaclient</t>
        </is>
      </c>
      <c r="B9397" t="inlineStr">
        <is>
          <t>08ea638f56804168d58d5b16d87192b655df5b61</t>
        </is>
      </c>
      <c r="C9397" t="inlineStr">
        <is>
          <t>2016-02-23 15:02:04+00:00</t>
        </is>
      </c>
      <c r="D9397" t="inlineStr">
        <is>
          <t>verchange</t>
        </is>
      </c>
      <c r="E9397" t="inlineStr">
        <is>
          <t>requests</t>
        </is>
      </c>
      <c r="F9397" t="inlineStr">
        <is>
          <t>&gt;=2.8.1;!=2.9.0</t>
        </is>
      </c>
      <c r="G9397" t="inlineStr">
        <is>
          <t>requests</t>
        </is>
      </c>
      <c r="H9397" t="inlineStr">
        <is>
          <t>&gt;=2.5.2</t>
        </is>
      </c>
    </row>
    <row r="9398">
      <c r="A9398" t="inlineStr">
        <is>
          <t>python-saharaclient</t>
        </is>
      </c>
      <c r="B9398" t="inlineStr">
        <is>
          <t>08ea638f56804168d58d5b16d87192b655df5b61</t>
        </is>
      </c>
      <c r="C9398" t="inlineStr">
        <is>
          <t>2016-02-23 15:02:04+00:00</t>
        </is>
      </c>
      <c r="D9398" t="inlineStr">
        <is>
          <t>verchange</t>
        </is>
      </c>
      <c r="E9398" t="inlineStr">
        <is>
          <t>pbr</t>
        </is>
      </c>
      <c r="F9398" t="inlineStr">
        <is>
          <t>&gt;=1.6</t>
        </is>
      </c>
      <c r="G9398" t="inlineStr">
        <is>
          <t>pbr</t>
        </is>
      </c>
      <c r="H9398" t="inlineStr">
        <is>
          <t>&gt;=1.6</t>
        </is>
      </c>
    </row>
    <row r="9399">
      <c r="A9399" t="inlineStr">
        <is>
          <t>python-saharaclient</t>
        </is>
      </c>
      <c r="B9399" t="inlineStr">
        <is>
          <t>08ea638f56804168d58d5b16d87192b655df5b61</t>
        </is>
      </c>
      <c r="C9399" t="inlineStr">
        <is>
          <t>2016-02-23 15:02:04+00:00</t>
        </is>
      </c>
      <c r="D9399" t="inlineStr">
        <is>
          <t>verchange</t>
        </is>
      </c>
      <c r="E9399" t="inlineStr">
        <is>
          <t>python-openstackclient</t>
        </is>
      </c>
      <c r="F9399" t="inlineStr">
        <is>
          <t>&gt;=2.0.0</t>
        </is>
      </c>
      <c r="G9399" t="inlineStr">
        <is>
          <t>python-openstackclient</t>
        </is>
      </c>
      <c r="H9399" t="inlineStr">
        <is>
          <t>&gt;=1.5.0</t>
        </is>
      </c>
    </row>
    <row r="9400">
      <c r="A9400" t="inlineStr">
        <is>
          <t>python-saharaclient</t>
        </is>
      </c>
      <c r="B9400" t="inlineStr">
        <is>
          <t>08ea638f56804168d58d5b16d87192b655df5b61</t>
        </is>
      </c>
      <c r="C9400" t="inlineStr">
        <is>
          <t>2016-02-23 15:02:04+00:00</t>
        </is>
      </c>
      <c r="D9400" t="inlineStr">
        <is>
          <t>verchange</t>
        </is>
      </c>
      <c r="E9400" t="inlineStr">
        <is>
          <t>oslo.i18n</t>
        </is>
      </c>
      <c r="F9400" t="inlineStr">
        <is>
          <t>&gt;=2.1.0</t>
        </is>
      </c>
      <c r="G9400" t="inlineStr">
        <is>
          <t>oslo.i18n</t>
        </is>
      </c>
      <c r="H9400" t="inlineStr">
        <is>
          <t>&gt;=1.5.0</t>
        </is>
      </c>
    </row>
    <row r="9401">
      <c r="A9401" t="inlineStr">
        <is>
          <t>python-saharaclient</t>
        </is>
      </c>
      <c r="B9401" t="inlineStr">
        <is>
          <t>08ea638f56804168d58d5b16d87192b655df5b61</t>
        </is>
      </c>
      <c r="C9401" t="inlineStr">
        <is>
          <t>2016-02-23 15:02:04+00:00</t>
        </is>
      </c>
      <c r="D9401" t="inlineStr">
        <is>
          <t>add</t>
        </is>
      </c>
      <c r="E9401" t="inlineStr">
        <is>
          <t>keystoneauth1</t>
        </is>
      </c>
      <c r="F9401" t="inlineStr">
        <is>
          <t>&gt;=2.1.0</t>
        </is>
      </c>
      <c r="G9401" t="inlineStr"/>
      <c r="H9401" t="inlineStr"/>
    </row>
    <row r="9402">
      <c r="A9402" t="inlineStr">
        <is>
          <t>python-saharaclient</t>
        </is>
      </c>
      <c r="B9402" t="inlineStr">
        <is>
          <t>08ea638f56804168d58d5b16d87192b655df5b61</t>
        </is>
      </c>
      <c r="C9402" t="inlineStr">
        <is>
          <t>2016-02-23 15:02:04+00:00</t>
        </is>
      </c>
      <c r="D9402" t="inlineStr">
        <is>
          <t>add</t>
        </is>
      </c>
      <c r="E9402" t="inlineStr">
        <is>
          <t>oslo.log</t>
        </is>
      </c>
      <c r="F9402" t="inlineStr">
        <is>
          <t>&gt;=1.14.0</t>
        </is>
      </c>
      <c r="G9402" t="inlineStr"/>
      <c r="H9402" t="inlineStr"/>
    </row>
    <row r="9403">
      <c r="A9403" t="inlineStr">
        <is>
          <t>python-saharaclient</t>
        </is>
      </c>
      <c r="B9403" t="inlineStr">
        <is>
          <t>08ea638f56804168d58d5b16d87192b655df5b61</t>
        </is>
      </c>
      <c r="C9403" t="inlineStr">
        <is>
          <t>2016-02-23 15:02:04+00:00</t>
        </is>
      </c>
      <c r="D9403" t="inlineStr">
        <is>
          <t>add</t>
        </is>
      </c>
      <c r="E9403" t="inlineStr">
        <is>
          <t>oslo.serialization</t>
        </is>
      </c>
      <c r="F9403" t="inlineStr">
        <is>
          <t>&gt;=1.10.0</t>
        </is>
      </c>
      <c r="G9403" t="inlineStr"/>
      <c r="H9403" t="inlineStr"/>
    </row>
    <row r="9404">
      <c r="A9404" t="inlineStr">
        <is>
          <t>python-saharaclient</t>
        </is>
      </c>
      <c r="B9404" t="inlineStr">
        <is>
          <t>08ea638f56804168d58d5b16d87192b655df5b61</t>
        </is>
      </c>
      <c r="C9404" t="inlineStr">
        <is>
          <t>2016-02-23 15:02:04+00:00</t>
        </is>
      </c>
      <c r="D9404" t="inlineStr">
        <is>
          <t>rem</t>
        </is>
      </c>
      <c r="E9404" t="inlineStr"/>
      <c r="F9404" t="inlineStr"/>
      <c r="G9404" t="inlineStr">
        <is>
          <t>netaddr</t>
        </is>
      </c>
      <c r="H9404" t="inlineStr">
        <is>
          <t>!=0.7.16;&gt;=0.7.12</t>
        </is>
      </c>
    </row>
    <row r="9405">
      <c r="A9405" t="inlineStr">
        <is>
          <t>python-saharaclient</t>
        </is>
      </c>
      <c r="B9405" t="inlineStr">
        <is>
          <t>08ea638f56804168d58d5b16d87192b655df5b61</t>
        </is>
      </c>
      <c r="C9405" t="inlineStr">
        <is>
          <t>2016-02-23 15:02:04+00:00</t>
        </is>
      </c>
      <c r="D9405" t="inlineStr">
        <is>
          <t>rem</t>
        </is>
      </c>
      <c r="E9405" t="inlineStr"/>
      <c r="F9405" t="inlineStr"/>
      <c r="G9405" t="inlineStr">
        <is>
          <t>argparse</t>
        </is>
      </c>
      <c r="H9405" t="inlineStr"/>
    </row>
    <row r="9406">
      <c r="A9406" t="inlineStr">
        <is>
          <t>python-saharaclient</t>
        </is>
      </c>
      <c r="B9406" t="inlineStr">
        <is>
          <t>3ce994a63e75118a38a99b5b6e4ec4bb6a7da98c</t>
        </is>
      </c>
      <c r="C9406" t="inlineStr">
        <is>
          <t>2016-03-01 16:18:05+00:00</t>
        </is>
      </c>
      <c r="D9406" t="inlineStr">
        <is>
          <t>verchange</t>
        </is>
      </c>
      <c r="E9406" t="inlineStr">
        <is>
          <t>oslo.utils</t>
        </is>
      </c>
      <c r="F9406" t="inlineStr">
        <is>
          <t>&gt;=3.5.0</t>
        </is>
      </c>
      <c r="G9406" t="inlineStr">
        <is>
          <t>oslo.utils</t>
        </is>
      </c>
      <c r="H9406" t="inlineStr">
        <is>
          <t>&gt;=3.4.0</t>
        </is>
      </c>
    </row>
    <row r="9407">
      <c r="A9407" t="inlineStr">
        <is>
          <t>python-saharaclient</t>
        </is>
      </c>
      <c r="B9407" t="inlineStr">
        <is>
          <t>3ce994a63e75118a38a99b5b6e4ec4bb6a7da98c</t>
        </is>
      </c>
      <c r="C9407" t="inlineStr">
        <is>
          <t>2016-03-01 16:18:05+00:00</t>
        </is>
      </c>
      <c r="D9407" t="inlineStr">
        <is>
          <t>verchange</t>
        </is>
      </c>
      <c r="E9407" t="inlineStr">
        <is>
          <t>python-openstackclient</t>
        </is>
      </c>
      <c r="F9407" t="inlineStr">
        <is>
          <t>&gt;=2.1.0</t>
        </is>
      </c>
      <c r="G9407" t="inlineStr">
        <is>
          <t>python-openstackclient</t>
        </is>
      </c>
      <c r="H9407" t="inlineStr">
        <is>
          <t>&gt;=2.0.0</t>
        </is>
      </c>
    </row>
    <row r="9408">
      <c r="A9408" t="inlineStr">
        <is>
          <t>python-saharaclient</t>
        </is>
      </c>
      <c r="B9408" t="inlineStr">
        <is>
          <t>ac9868e1da321aea7caf5e7c2b459bc6e056ae92</t>
        </is>
      </c>
      <c r="C9408" t="inlineStr">
        <is>
          <t>2016-03-30 10:28:14+00:00</t>
        </is>
      </c>
      <c r="D9408" t="inlineStr">
        <is>
          <t>verchange</t>
        </is>
      </c>
      <c r="E9408" t="inlineStr">
        <is>
          <t>cliff</t>
        </is>
      </c>
      <c r="F9408" t="inlineStr">
        <is>
          <t>&gt;=1.15.0;!=1.17.0;!=1.16.0</t>
        </is>
      </c>
      <c r="G9408" t="inlineStr">
        <is>
          <t>cliff</t>
        </is>
      </c>
      <c r="H9408" t="inlineStr">
        <is>
          <t>&gt;=1.15.0;!=1.16.0</t>
        </is>
      </c>
    </row>
    <row r="9409">
      <c r="A9409" t="inlineStr">
        <is>
          <t>python-saharaclient</t>
        </is>
      </c>
      <c r="B9409" t="inlineStr">
        <is>
          <t>d7cd6cd410447c2adbc89b9e49f5cd1b5b01e81b</t>
        </is>
      </c>
      <c r="C9409" t="inlineStr">
        <is>
          <t>2016-06-02 14:42:41+00:00</t>
        </is>
      </c>
      <c r="D9409" t="inlineStr">
        <is>
          <t>verchange</t>
        </is>
      </c>
      <c r="E9409" t="inlineStr">
        <is>
          <t>requests</t>
        </is>
      </c>
      <c r="F9409" t="inlineStr">
        <is>
          <t>&gt;=2.10.0</t>
        </is>
      </c>
      <c r="G9409" t="inlineStr">
        <is>
          <t>requests</t>
        </is>
      </c>
      <c r="H9409" t="inlineStr">
        <is>
          <t>&gt;=2.8.1;!=2.9.0</t>
        </is>
      </c>
    </row>
    <row r="9410">
      <c r="A9410" t="inlineStr">
        <is>
          <t>python-saharaclient</t>
        </is>
      </c>
      <c r="B9410" t="inlineStr">
        <is>
          <t>d7cd6cd410447c2adbc89b9e49f5cd1b5b01e81b</t>
        </is>
      </c>
      <c r="C9410" t="inlineStr">
        <is>
          <t>2016-06-02 14:42:41+00:00</t>
        </is>
      </c>
      <c r="D9410" t="inlineStr">
        <is>
          <t>verchange</t>
        </is>
      </c>
      <c r="E9410" t="inlineStr">
        <is>
          <t>oslo.utils</t>
        </is>
      </c>
      <c r="F9410" t="inlineStr">
        <is>
          <t>&gt;=3.11.0</t>
        </is>
      </c>
      <c r="G9410" t="inlineStr">
        <is>
          <t>oslo.utils</t>
        </is>
      </c>
      <c r="H9410" t="inlineStr">
        <is>
          <t>&gt;=3.5.0</t>
        </is>
      </c>
    </row>
    <row r="9411">
      <c r="A9411" t="inlineStr">
        <is>
          <t>python-saharaclient</t>
        </is>
      </c>
      <c r="B9411" t="inlineStr">
        <is>
          <t>d7cd6cd410447c2adbc89b9e49f5cd1b5b01e81b</t>
        </is>
      </c>
      <c r="C9411" t="inlineStr">
        <is>
          <t>2016-06-02 14:42:41+00:00</t>
        </is>
      </c>
      <c r="D9411" t="inlineStr">
        <is>
          <t>verchange</t>
        </is>
      </c>
      <c r="E9411" t="inlineStr">
        <is>
          <t>Babel</t>
        </is>
      </c>
      <c r="F9411" t="inlineStr">
        <is>
          <t>&gt;=2.3.4</t>
        </is>
      </c>
      <c r="G9411" t="inlineStr">
        <is>
          <t>Babel</t>
        </is>
      </c>
      <c r="H9411" t="inlineStr">
        <is>
          <t>&gt;=1.3</t>
        </is>
      </c>
    </row>
    <row r="9412">
      <c r="A9412" t="inlineStr">
        <is>
          <t>python-saharaclient</t>
        </is>
      </c>
      <c r="B9412" t="inlineStr">
        <is>
          <t>d7cd6cd410447c2adbc89b9e49f5cd1b5b01e81b</t>
        </is>
      </c>
      <c r="C9412" t="inlineStr">
        <is>
          <t>2016-06-02 14:42:41+00:00</t>
        </is>
      </c>
      <c r="D9412" t="inlineStr">
        <is>
          <t>verchange</t>
        </is>
      </c>
      <c r="E9412" t="inlineStr">
        <is>
          <t>python-keystoneclient</t>
        </is>
      </c>
      <c r="F9412" t="inlineStr">
        <is>
          <t>&gt;=1.7.0;!=2.1.0;!=1.8.0</t>
        </is>
      </c>
      <c r="G9412" t="inlineStr">
        <is>
          <t>python-keystoneclient</t>
        </is>
      </c>
      <c r="H9412" t="inlineStr">
        <is>
          <t>&gt;=1.6.0;!=2.1.0;!=1.8.0</t>
        </is>
      </c>
    </row>
    <row r="9413">
      <c r="A9413" t="inlineStr">
        <is>
          <t>python-saharaclient</t>
        </is>
      </c>
      <c r="B9413" t="inlineStr">
        <is>
          <t>9ad355705e4d9deb89cd6f399c71761b3ce1149d</t>
        </is>
      </c>
      <c r="C9413" t="inlineStr">
        <is>
          <t>2016-07-15 15:38:07+00:00</t>
        </is>
      </c>
      <c r="D9413" t="inlineStr">
        <is>
          <t>verchange</t>
        </is>
      </c>
      <c r="E9413" t="inlineStr">
        <is>
          <t>Babel</t>
        </is>
      </c>
      <c r="F9413" t="inlineStr">
        <is>
          <t>!=2.3.3;!=2.3.2;!=2.3.0;!=2.3.1;&gt;=1.3</t>
        </is>
      </c>
      <c r="G9413" t="inlineStr">
        <is>
          <t>Babel</t>
        </is>
      </c>
      <c r="H9413" t="inlineStr">
        <is>
          <t>&gt;=1.3</t>
        </is>
      </c>
    </row>
    <row r="9414">
      <c r="A9414" t="inlineStr">
        <is>
          <t>python-saharaclient</t>
        </is>
      </c>
      <c r="B9414" t="inlineStr">
        <is>
          <t>9ad355705e4d9deb89cd6f399c71761b3ce1149d</t>
        </is>
      </c>
      <c r="C9414" t="inlineStr">
        <is>
          <t>2016-07-15 15:38:07+00:00</t>
        </is>
      </c>
      <c r="D9414" t="inlineStr">
        <is>
          <t>verchange</t>
        </is>
      </c>
      <c r="E9414" t="inlineStr">
        <is>
          <t>python-keystoneclient</t>
        </is>
      </c>
      <c r="F9414" t="inlineStr">
        <is>
          <t>&gt;=1.6.0;!=2.1.0;&lt;3.0.0;!=1.8.0</t>
        </is>
      </c>
      <c r="G9414" t="inlineStr">
        <is>
          <t>python-keystoneclient</t>
        </is>
      </c>
      <c r="H9414" t="inlineStr">
        <is>
          <t>&gt;=1.6.0;!=2.1.0;!=1.8.0</t>
        </is>
      </c>
    </row>
    <row r="9415">
      <c r="A9415" t="inlineStr">
        <is>
          <t>python-saharaclient</t>
        </is>
      </c>
      <c r="B9415" t="inlineStr">
        <is>
          <t>cb31c568afb2e339d36d7e90494a39b550d4d4eb</t>
        </is>
      </c>
      <c r="C9415" t="inlineStr">
        <is>
          <t>2016-07-29 10:11:12+00:00</t>
        </is>
      </c>
      <c r="D9415" t="inlineStr">
        <is>
          <t>verchange</t>
        </is>
      </c>
      <c r="E9415" t="inlineStr">
        <is>
          <t>oslo.utils</t>
        </is>
      </c>
      <c r="F9415" t="inlineStr">
        <is>
          <t>&gt;=3.16.0</t>
        </is>
      </c>
      <c r="G9415" t="inlineStr">
        <is>
          <t>oslo.utils</t>
        </is>
      </c>
      <c r="H9415" t="inlineStr">
        <is>
          <t>&gt;=3.11.0</t>
        </is>
      </c>
    </row>
    <row r="9416">
      <c r="A9416" t="inlineStr">
        <is>
          <t>python-saharaclient</t>
        </is>
      </c>
      <c r="B9416" t="inlineStr">
        <is>
          <t>cb31c568afb2e339d36d7e90494a39b550d4d4eb</t>
        </is>
      </c>
      <c r="C9416" t="inlineStr">
        <is>
          <t>2016-07-29 10:11:12+00:00</t>
        </is>
      </c>
      <c r="D9416" t="inlineStr">
        <is>
          <t>verchange</t>
        </is>
      </c>
      <c r="E9416" t="inlineStr">
        <is>
          <t>keystoneauth1</t>
        </is>
      </c>
      <c r="F9416" t="inlineStr">
        <is>
          <t>&gt;=2.7.0</t>
        </is>
      </c>
      <c r="G9416" t="inlineStr">
        <is>
          <t>keystoneauth1</t>
        </is>
      </c>
      <c r="H9416" t="inlineStr">
        <is>
          <t>&gt;=2.1.0</t>
        </is>
      </c>
    </row>
    <row r="9417">
      <c r="A9417" t="inlineStr">
        <is>
          <t>python-saharaclient</t>
        </is>
      </c>
      <c r="B9417" t="inlineStr">
        <is>
          <t>cb31c568afb2e339d36d7e90494a39b550d4d4eb</t>
        </is>
      </c>
      <c r="C9417" t="inlineStr">
        <is>
          <t>2016-07-29 10:11:12+00:00</t>
        </is>
      </c>
      <c r="D9417" t="inlineStr">
        <is>
          <t>add</t>
        </is>
      </c>
      <c r="E9417" t="inlineStr">
        <is>
          <t>osc-lib</t>
        </is>
      </c>
      <c r="F9417" t="inlineStr">
        <is>
          <t>&gt;=0.4.0</t>
        </is>
      </c>
      <c r="G9417" t="inlineStr"/>
      <c r="H9417" t="inlineStr"/>
    </row>
    <row r="9418">
      <c r="A9418" t="inlineStr">
        <is>
          <t>python-saharaclient</t>
        </is>
      </c>
      <c r="B9418" t="inlineStr">
        <is>
          <t>cb31c568afb2e339d36d7e90494a39b550d4d4eb</t>
        </is>
      </c>
      <c r="C9418" t="inlineStr">
        <is>
          <t>2016-07-29 10:11:12+00:00</t>
        </is>
      </c>
      <c r="D9418" t="inlineStr">
        <is>
          <t>rem</t>
        </is>
      </c>
      <c r="E9418" t="inlineStr"/>
      <c r="F9418" t="inlineStr"/>
      <c r="G9418" t="inlineStr">
        <is>
          <t>cliff</t>
        </is>
      </c>
      <c r="H9418" t="inlineStr">
        <is>
          <t>&gt;=1.15.0;!=1.17.0;!=1.16.0</t>
        </is>
      </c>
    </row>
    <row r="9419">
      <c r="A9419" t="inlineStr">
        <is>
          <t>python-saharaclient</t>
        </is>
      </c>
      <c r="B9419" t="inlineStr">
        <is>
          <t>9a440b9f06fb7bd2872170356969df93779c3f29</t>
        </is>
      </c>
      <c r="C9419" t="inlineStr">
        <is>
          <t>2016-08-12 02:12:21+00:00</t>
        </is>
      </c>
      <c r="D9419" t="inlineStr">
        <is>
          <t>verchange</t>
        </is>
      </c>
      <c r="E9419" t="inlineStr">
        <is>
          <t>keystoneauth1</t>
        </is>
      </c>
      <c r="F9419" t="inlineStr">
        <is>
          <t>&gt;=2.10.0</t>
        </is>
      </c>
      <c r="G9419" t="inlineStr">
        <is>
          <t>keystoneauth1</t>
        </is>
      </c>
      <c r="H9419" t="inlineStr">
        <is>
          <t>&gt;=2.7.0</t>
        </is>
      </c>
    </row>
    <row r="9420">
      <c r="A9420" t="inlineStr">
        <is>
          <t>python-saharaclient</t>
        </is>
      </c>
      <c r="B9420" t="inlineStr">
        <is>
          <t>8323dcce2bffead93d2d61daf4aaabc5eaa38088</t>
        </is>
      </c>
      <c r="C9420" t="inlineStr">
        <is>
          <t>2016-08-30 17:48:03+00:00</t>
        </is>
      </c>
      <c r="D9420" t="inlineStr">
        <is>
          <t>verchange</t>
        </is>
      </c>
      <c r="E9420" t="inlineStr">
        <is>
          <t>osc-lib</t>
        </is>
      </c>
      <c r="F9420" t="inlineStr">
        <is>
          <t>&gt;=1.0.2</t>
        </is>
      </c>
      <c r="G9420" t="inlineStr">
        <is>
          <t>osc-lib</t>
        </is>
      </c>
      <c r="H9420" t="inlineStr">
        <is>
          <t>&gt;=0.4.0</t>
        </is>
      </c>
    </row>
    <row r="9421">
      <c r="A9421" t="inlineStr">
        <is>
          <t>python-saharaclient</t>
        </is>
      </c>
      <c r="B9421" t="inlineStr">
        <is>
          <t>8323dcce2bffead93d2d61daf4aaabc5eaa38088</t>
        </is>
      </c>
      <c r="C9421" t="inlineStr">
        <is>
          <t>2016-08-30 17:48:03+00:00</t>
        </is>
      </c>
      <c r="D9421" t="inlineStr">
        <is>
          <t>verchange</t>
        </is>
      </c>
      <c r="E9421" t="inlineStr">
        <is>
          <t>python-keystoneclient</t>
        </is>
      </c>
      <c r="F9421" t="inlineStr">
        <is>
          <t>&gt;=2.0.0;!=2.1.0</t>
        </is>
      </c>
      <c r="G9421" t="inlineStr">
        <is>
          <t>python-keystoneclient</t>
        </is>
      </c>
      <c r="H9421" t="inlineStr">
        <is>
          <t>&gt;=1.7.0;!=2.1.0;!=1.8.0</t>
        </is>
      </c>
    </row>
    <row r="9422">
      <c r="A9422" t="inlineStr">
        <is>
          <t>python-saharaclient</t>
        </is>
      </c>
      <c r="B9422" t="inlineStr">
        <is>
          <t>ea15f60307c5cea6b0f2f567c9b6fa67e0723946</t>
        </is>
      </c>
      <c r="C9422" t="inlineStr">
        <is>
          <t>2016-11-07 21:38:40+00:00</t>
        </is>
      </c>
      <c r="D9422" t="inlineStr">
        <is>
          <t>verchange</t>
        </is>
      </c>
      <c r="E9422" t="inlineStr">
        <is>
          <t>oslo.utils</t>
        </is>
      </c>
      <c r="F9422" t="inlineStr">
        <is>
          <t>&gt;=3.18.0</t>
        </is>
      </c>
      <c r="G9422" t="inlineStr">
        <is>
          <t>oslo.utils</t>
        </is>
      </c>
      <c r="H9422" t="inlineStr">
        <is>
          <t>&gt;=3.16.0</t>
        </is>
      </c>
    </row>
    <row r="9423">
      <c r="A9423" t="inlineStr">
        <is>
          <t>python-saharaclient</t>
        </is>
      </c>
      <c r="B9423" t="inlineStr">
        <is>
          <t>ea15f60307c5cea6b0f2f567c9b6fa67e0723946</t>
        </is>
      </c>
      <c r="C9423" t="inlineStr">
        <is>
          <t>2016-11-07 21:38:40+00:00</t>
        </is>
      </c>
      <c r="D9423" t="inlineStr">
        <is>
          <t>verchange</t>
        </is>
      </c>
      <c r="E9423" t="inlineStr">
        <is>
          <t>keystoneauth1</t>
        </is>
      </c>
      <c r="F9423" t="inlineStr">
        <is>
          <t>&gt;=2.14.0</t>
        </is>
      </c>
      <c r="G9423" t="inlineStr">
        <is>
          <t>keystoneauth1</t>
        </is>
      </c>
      <c r="H9423" t="inlineStr">
        <is>
          <t>&gt;=2.10.0</t>
        </is>
      </c>
    </row>
    <row r="9424">
      <c r="A9424" t="inlineStr">
        <is>
          <t>python-saharaclient</t>
        </is>
      </c>
      <c r="B9424" t="inlineStr">
        <is>
          <t>ea15f60307c5cea6b0f2f567c9b6fa67e0723946</t>
        </is>
      </c>
      <c r="C9424" t="inlineStr">
        <is>
          <t>2016-11-07 21:38:40+00:00</t>
        </is>
      </c>
      <c r="D9424" t="inlineStr">
        <is>
          <t>verchange</t>
        </is>
      </c>
      <c r="E9424" t="inlineStr">
        <is>
          <t>osc-lib</t>
        </is>
      </c>
      <c r="F9424" t="inlineStr">
        <is>
          <t>&gt;=1.2.0</t>
        </is>
      </c>
      <c r="G9424" t="inlineStr">
        <is>
          <t>osc-lib</t>
        </is>
      </c>
      <c r="H9424" t="inlineStr">
        <is>
          <t>&gt;=1.0.2</t>
        </is>
      </c>
    </row>
    <row r="9425">
      <c r="A9425" t="inlineStr">
        <is>
          <t>python-saharaclient</t>
        </is>
      </c>
      <c r="B9425" t="inlineStr">
        <is>
          <t>ea15f60307c5cea6b0f2f567c9b6fa67e0723946</t>
        </is>
      </c>
      <c r="C9425" t="inlineStr">
        <is>
          <t>2016-11-07 21:38:40+00:00</t>
        </is>
      </c>
      <c r="D9425" t="inlineStr">
        <is>
          <t>verchange</t>
        </is>
      </c>
      <c r="E9425" t="inlineStr">
        <is>
          <t>oslo.log</t>
        </is>
      </c>
      <c r="F9425" t="inlineStr">
        <is>
          <t>&gt;=3.11.0</t>
        </is>
      </c>
      <c r="G9425" t="inlineStr">
        <is>
          <t>oslo.log</t>
        </is>
      </c>
      <c r="H9425" t="inlineStr">
        <is>
          <t>&gt;=1.14.0</t>
        </is>
      </c>
    </row>
    <row r="9426">
      <c r="A9426" t="inlineStr">
        <is>
          <t>python-saharaclient</t>
        </is>
      </c>
      <c r="B9426" t="inlineStr">
        <is>
          <t>ea15f60307c5cea6b0f2f567c9b6fa67e0723946</t>
        </is>
      </c>
      <c r="C9426" t="inlineStr">
        <is>
          <t>2016-11-07 21:38:40+00:00</t>
        </is>
      </c>
      <c r="D9426" t="inlineStr">
        <is>
          <t>verchange</t>
        </is>
      </c>
      <c r="E9426" t="inlineStr">
        <is>
          <t>python-openstackclient</t>
        </is>
      </c>
      <c r="F9426" t="inlineStr">
        <is>
          <t>&gt;=3.3.0</t>
        </is>
      </c>
      <c r="G9426" t="inlineStr">
        <is>
          <t>python-openstackclient</t>
        </is>
      </c>
      <c r="H9426" t="inlineStr">
        <is>
          <t>&gt;=2.1.0</t>
        </is>
      </c>
    </row>
    <row r="9427">
      <c r="A9427" t="inlineStr">
        <is>
          <t>python-saharaclient</t>
        </is>
      </c>
      <c r="B9427" t="inlineStr">
        <is>
          <t>ea15f60307c5cea6b0f2f567c9b6fa67e0723946</t>
        </is>
      </c>
      <c r="C9427" t="inlineStr">
        <is>
          <t>2016-11-07 21:38:40+00:00</t>
        </is>
      </c>
      <c r="D9427" t="inlineStr">
        <is>
          <t>rem</t>
        </is>
      </c>
      <c r="E9427" t="inlineStr"/>
      <c r="F9427" t="inlineStr"/>
      <c r="G9427" t="inlineStr">
        <is>
          <t>python-keystoneclient</t>
        </is>
      </c>
      <c r="H9427" t="inlineStr">
        <is>
          <t>&gt;=2.0.0;!=2.1.0</t>
        </is>
      </c>
    </row>
    <row r="9428">
      <c r="A9428" t="inlineStr">
        <is>
          <t>python-saharaclient</t>
        </is>
      </c>
      <c r="B9428" t="inlineStr">
        <is>
          <t>ea15f60307c5cea6b0f2f567c9b6fa67e0723946</t>
        </is>
      </c>
      <c r="C9428" t="inlineStr">
        <is>
          <t>2016-11-07 21:38:40+00:00</t>
        </is>
      </c>
      <c r="D9428" t="inlineStr">
        <is>
          <t>rem</t>
        </is>
      </c>
      <c r="E9428" t="inlineStr"/>
      <c r="F9428" t="inlineStr"/>
      <c r="G9428" t="inlineStr">
        <is>
          <t>PrettyTable</t>
        </is>
      </c>
      <c r="H9428" t="inlineStr">
        <is>
          <t>&gt;=0.7;&lt;0.8</t>
        </is>
      </c>
    </row>
    <row r="9429">
      <c r="A9429" t="inlineStr">
        <is>
          <t>python-saharaclient</t>
        </is>
      </c>
      <c r="B9429" t="inlineStr">
        <is>
          <t>6d50185c2ab3a37787d151b49b972351ea3719f3</t>
        </is>
      </c>
      <c r="C9429" t="inlineStr">
        <is>
          <t>2016-11-22 03:08:15+00:00</t>
        </is>
      </c>
      <c r="D9429" t="inlineStr">
        <is>
          <t>verchange</t>
        </is>
      </c>
      <c r="E9429" t="inlineStr">
        <is>
          <t>oslo.utils</t>
        </is>
      </c>
      <c r="F9429" t="inlineStr">
        <is>
          <t>&gt;=2.0.0;!=2.6.0</t>
        </is>
      </c>
      <c r="G9429" t="inlineStr">
        <is>
          <t>oslo.utils</t>
        </is>
      </c>
      <c r="H9429" t="inlineStr">
        <is>
          <t>&gt;=2.0.0</t>
        </is>
      </c>
    </row>
    <row r="9430">
      <c r="A9430" t="inlineStr">
        <is>
          <t>python-saharaclient</t>
        </is>
      </c>
      <c r="B9430" t="inlineStr">
        <is>
          <t>6d50185c2ab3a37787d151b49b972351ea3719f3</t>
        </is>
      </c>
      <c r="C9430" t="inlineStr">
        <is>
          <t>2016-11-22 03:08:15+00:00</t>
        </is>
      </c>
      <c r="D9430" t="inlineStr">
        <is>
          <t>verchange</t>
        </is>
      </c>
      <c r="E9430" t="inlineStr">
        <is>
          <t>cliff</t>
        </is>
      </c>
      <c r="F9430" t="inlineStr">
        <is>
          <t>!=1.17.0;&gt;=1.14.0;!=1.16.0</t>
        </is>
      </c>
      <c r="G9430" t="inlineStr">
        <is>
          <t>cliff</t>
        </is>
      </c>
      <c r="H9430" t="inlineStr">
        <is>
          <t>&gt;=1.14.0</t>
        </is>
      </c>
    </row>
    <row r="9431">
      <c r="A9431" t="inlineStr">
        <is>
          <t>python-saharaclient</t>
        </is>
      </c>
      <c r="B9431" t="inlineStr">
        <is>
          <t>6d50185c2ab3a37787d151b49b972351ea3719f3</t>
        </is>
      </c>
      <c r="C9431" t="inlineStr">
        <is>
          <t>2016-11-22 03:08:15+00:00</t>
        </is>
      </c>
      <c r="D9431" t="inlineStr">
        <is>
          <t>verchange</t>
        </is>
      </c>
      <c r="E9431" t="inlineStr">
        <is>
          <t>python-keystoneclient</t>
        </is>
      </c>
      <c r="F9431" t="inlineStr">
        <is>
          <t>&gt;=1.6.0;&lt;3.0.0;!=1.8.0</t>
        </is>
      </c>
      <c r="G9431" t="inlineStr">
        <is>
          <t>python-keystoneclient</t>
        </is>
      </c>
      <c r="H9431" t="inlineStr">
        <is>
          <t>&gt;=1.6.0</t>
        </is>
      </c>
    </row>
    <row r="9432">
      <c r="A9432" t="inlineStr">
        <is>
          <t>python-saharaclient</t>
        </is>
      </c>
      <c r="B9432" t="inlineStr">
        <is>
          <t>6d50185c2ab3a37787d151b49b972351ea3719f3</t>
        </is>
      </c>
      <c r="C9432" t="inlineStr">
        <is>
          <t>2016-11-22 03:08:15+00:00</t>
        </is>
      </c>
      <c r="D9432" t="inlineStr">
        <is>
          <t>verchange</t>
        </is>
      </c>
      <c r="E9432" t="inlineStr">
        <is>
          <t>Babel</t>
        </is>
      </c>
      <c r="F9432" t="inlineStr">
        <is>
          <t>!=2.3.3;!=2.3.2;!=2.3.0;!=2.3.1;&gt;=1.3</t>
        </is>
      </c>
      <c r="G9432" t="inlineStr">
        <is>
          <t>Babel</t>
        </is>
      </c>
      <c r="H9432" t="inlineStr">
        <is>
          <t>&gt;=1.3</t>
        </is>
      </c>
    </row>
    <row r="9433">
      <c r="A9433" t="inlineStr">
        <is>
          <t>python-saharaclient</t>
        </is>
      </c>
      <c r="B9433" t="inlineStr">
        <is>
          <t>6d50185c2ab3a37787d151b49b972351ea3719f3</t>
        </is>
      </c>
      <c r="C9433" t="inlineStr">
        <is>
          <t>2016-11-22 03:08:15+00:00</t>
        </is>
      </c>
      <c r="D9433" t="inlineStr">
        <is>
          <t>verchange</t>
        </is>
      </c>
      <c r="E9433" t="inlineStr">
        <is>
          <t>requests</t>
        </is>
      </c>
      <c r="F9433" t="inlineStr">
        <is>
          <t>&gt;=2.5.2;!=2.9.0;!=2.8.0</t>
        </is>
      </c>
      <c r="G9433" t="inlineStr">
        <is>
          <t>requests</t>
        </is>
      </c>
      <c r="H9433" t="inlineStr">
        <is>
          <t>&gt;=2.5.2</t>
        </is>
      </c>
    </row>
    <row r="9434">
      <c r="A9434" t="inlineStr">
        <is>
          <t>python-saharaclient</t>
        </is>
      </c>
      <c r="B9434" t="inlineStr">
        <is>
          <t>6865768726fafcf519ae5f986557c120d650632b</t>
        </is>
      </c>
      <c r="C9434" t="inlineStr">
        <is>
          <t>2017-01-23 14:22:08+00:00</t>
        </is>
      </c>
      <c r="D9434" t="inlineStr">
        <is>
          <t>verchange</t>
        </is>
      </c>
      <c r="E9434" t="inlineStr">
        <is>
          <t>requests</t>
        </is>
      </c>
      <c r="F9434" t="inlineStr">
        <is>
          <t>&gt;=2.10.0;!=2.12.2</t>
        </is>
      </c>
      <c r="G9434" t="inlineStr">
        <is>
          <t>requests</t>
        </is>
      </c>
      <c r="H9434" t="inlineStr">
        <is>
          <t>&gt;=2.10.0</t>
        </is>
      </c>
    </row>
    <row r="9435">
      <c r="A9435" t="inlineStr">
        <is>
          <t>python-saharaclient</t>
        </is>
      </c>
      <c r="B9435" t="inlineStr">
        <is>
          <t>6865768726fafcf519ae5f986557c120d650632b</t>
        </is>
      </c>
      <c r="C9435" t="inlineStr">
        <is>
          <t>2017-01-23 14:22:08+00:00</t>
        </is>
      </c>
      <c r="D9435" t="inlineStr">
        <is>
          <t>verchange</t>
        </is>
      </c>
      <c r="E9435" t="inlineStr">
        <is>
          <t>pbr</t>
        </is>
      </c>
      <c r="F9435" t="inlineStr">
        <is>
          <t>&gt;=1.8</t>
        </is>
      </c>
      <c r="G9435" t="inlineStr">
        <is>
          <t>pbr</t>
        </is>
      </c>
      <c r="H9435" t="inlineStr">
        <is>
          <t>&gt;=1.6</t>
        </is>
      </c>
    </row>
    <row r="9436">
      <c r="A9436" t="inlineStr">
        <is>
          <t>python-saharaclient</t>
        </is>
      </c>
      <c r="B9436" t="inlineStr">
        <is>
          <t>6865768726fafcf519ae5f986557c120d650632b</t>
        </is>
      </c>
      <c r="C9436" t="inlineStr">
        <is>
          <t>2017-01-23 14:22:08+00:00</t>
        </is>
      </c>
      <c r="D9436" t="inlineStr">
        <is>
          <t>verchange</t>
        </is>
      </c>
      <c r="E9436" t="inlineStr">
        <is>
          <t>keystoneauth1</t>
        </is>
      </c>
      <c r="F9436" t="inlineStr">
        <is>
          <t>&gt;=2.18.0</t>
        </is>
      </c>
      <c r="G9436" t="inlineStr">
        <is>
          <t>keystoneauth1</t>
        </is>
      </c>
      <c r="H9436" t="inlineStr">
        <is>
          <t>&gt;=2.14.0</t>
        </is>
      </c>
    </row>
    <row r="9437">
      <c r="A9437" t="inlineStr">
        <is>
          <t>python-saharaclient</t>
        </is>
      </c>
      <c r="B9437" t="inlineStr">
        <is>
          <t>fb2e3677036fbe90f2321330e14308d17b917964</t>
        </is>
      </c>
      <c r="C9437" t="inlineStr">
        <is>
          <t>2017-04-12 18:29:04+00:00</t>
        </is>
      </c>
      <c r="D9437" t="inlineStr">
        <is>
          <t>verchange</t>
        </is>
      </c>
      <c r="E9437" t="inlineStr">
        <is>
          <t>oslo.utils</t>
        </is>
      </c>
      <c r="F9437" t="inlineStr">
        <is>
          <t>&gt;=3.20.0</t>
        </is>
      </c>
      <c r="G9437" t="inlineStr">
        <is>
          <t>oslo.utils</t>
        </is>
      </c>
      <c r="H9437" t="inlineStr">
        <is>
          <t>&gt;=3.18.0</t>
        </is>
      </c>
    </row>
    <row r="9438">
      <c r="A9438" t="inlineStr">
        <is>
          <t>python-saharaclient</t>
        </is>
      </c>
      <c r="B9438" t="inlineStr">
        <is>
          <t>fb2e3677036fbe90f2321330e14308d17b917964</t>
        </is>
      </c>
      <c r="C9438" t="inlineStr">
        <is>
          <t>2017-04-12 18:29:04+00:00</t>
        </is>
      </c>
      <c r="D9438" t="inlineStr">
        <is>
          <t>verchange</t>
        </is>
      </c>
      <c r="E9438" t="inlineStr">
        <is>
          <t>Babel</t>
        </is>
      </c>
      <c r="F9438" t="inlineStr">
        <is>
          <t>&gt;=2.3.4;!=2.4.0</t>
        </is>
      </c>
      <c r="G9438" t="inlineStr">
        <is>
          <t>Babel</t>
        </is>
      </c>
      <c r="H9438" t="inlineStr">
        <is>
          <t>&gt;=2.3.4</t>
        </is>
      </c>
    </row>
    <row r="9439">
      <c r="A9439" t="inlineStr">
        <is>
          <t>python-saharaclient</t>
        </is>
      </c>
      <c r="B9439" t="inlineStr">
        <is>
          <t>fb2e3677036fbe90f2321330e14308d17b917964</t>
        </is>
      </c>
      <c r="C9439" t="inlineStr">
        <is>
          <t>2017-04-12 18:29:04+00:00</t>
        </is>
      </c>
      <c r="D9439" t="inlineStr">
        <is>
          <t>verchange</t>
        </is>
      </c>
      <c r="E9439" t="inlineStr">
        <is>
          <t>requests</t>
        </is>
      </c>
      <c r="F9439" t="inlineStr">
        <is>
          <t>!=2.13.0;&gt;=2.10.0;!=2.12.2</t>
        </is>
      </c>
      <c r="G9439" t="inlineStr">
        <is>
          <t>requests</t>
        </is>
      </c>
      <c r="H9439" t="inlineStr">
        <is>
          <t>&gt;=2.10.0;!=2.12.2</t>
        </is>
      </c>
    </row>
    <row r="9440">
      <c r="A9440" t="inlineStr">
        <is>
          <t>python-saharaclient</t>
        </is>
      </c>
      <c r="B9440" t="inlineStr">
        <is>
          <t>fb2e3677036fbe90f2321330e14308d17b917964</t>
        </is>
      </c>
      <c r="C9440" t="inlineStr">
        <is>
          <t>2017-04-12 18:29:04+00:00</t>
        </is>
      </c>
      <c r="D9440" t="inlineStr">
        <is>
          <t>verchange</t>
        </is>
      </c>
      <c r="E9440" t="inlineStr">
        <is>
          <t>pbr</t>
        </is>
      </c>
      <c r="F9440" t="inlineStr">
        <is>
          <t>&gt;=2.0.0</t>
        </is>
      </c>
      <c r="G9440" t="inlineStr">
        <is>
          <t>pbr</t>
        </is>
      </c>
      <c r="H9440" t="inlineStr">
        <is>
          <t>&gt;=1.8</t>
        </is>
      </c>
    </row>
    <row r="9441">
      <c r="A9441" t="inlineStr">
        <is>
          <t>python-saharaclient</t>
        </is>
      </c>
      <c r="B9441" t="inlineStr">
        <is>
          <t>fb2e3677036fbe90f2321330e14308d17b917964</t>
        </is>
      </c>
      <c r="C9441" t="inlineStr">
        <is>
          <t>2017-04-12 18:29:04+00:00</t>
        </is>
      </c>
      <c r="D9441" t="inlineStr">
        <is>
          <t>verchange</t>
        </is>
      </c>
      <c r="E9441" t="inlineStr">
        <is>
          <t>oslo.log</t>
        </is>
      </c>
      <c r="F9441" t="inlineStr">
        <is>
          <t>&gt;=3.22.0</t>
        </is>
      </c>
      <c r="G9441" t="inlineStr">
        <is>
          <t>oslo.log</t>
        </is>
      </c>
      <c r="H9441" t="inlineStr">
        <is>
          <t>&gt;=3.11.0</t>
        </is>
      </c>
    </row>
    <row r="9442">
      <c r="A9442" t="inlineStr">
        <is>
          <t>python-saharaclient</t>
        </is>
      </c>
      <c r="B9442" t="inlineStr">
        <is>
          <t>4275d17a9fbbed0126783e893aeaa821197ecafb</t>
        </is>
      </c>
      <c r="C9442" t="inlineStr">
        <is>
          <t>2017-07-28 18:54:19+00:00</t>
        </is>
      </c>
      <c r="D9442" t="inlineStr">
        <is>
          <t>verchange</t>
        </is>
      </c>
      <c r="E9442" t="inlineStr">
        <is>
          <t>keystoneauth1</t>
        </is>
      </c>
      <c r="F9442" t="inlineStr">
        <is>
          <t>&gt;=3.1.0</t>
        </is>
      </c>
      <c r="G9442" t="inlineStr">
        <is>
          <t>keystoneauth1</t>
        </is>
      </c>
      <c r="H9442" t="inlineStr">
        <is>
          <t>&gt;=2.18.0</t>
        </is>
      </c>
    </row>
    <row r="9443">
      <c r="A9443" t="inlineStr">
        <is>
          <t>python-saharaclient</t>
        </is>
      </c>
      <c r="B9443" t="inlineStr">
        <is>
          <t>4275d17a9fbbed0126783e893aeaa821197ecafb</t>
        </is>
      </c>
      <c r="C9443" t="inlineStr">
        <is>
          <t>2017-07-28 18:54:19+00:00</t>
        </is>
      </c>
      <c r="D9443" t="inlineStr">
        <is>
          <t>verchange</t>
        </is>
      </c>
      <c r="E9443" t="inlineStr">
        <is>
          <t>osc-lib</t>
        </is>
      </c>
      <c r="F9443" t="inlineStr">
        <is>
          <t>&gt;=1.7.0</t>
        </is>
      </c>
      <c r="G9443" t="inlineStr">
        <is>
          <t>osc-lib</t>
        </is>
      </c>
      <c r="H9443" t="inlineStr">
        <is>
          <t>&gt;=1.2.0</t>
        </is>
      </c>
    </row>
    <row r="9444">
      <c r="A9444" t="inlineStr">
        <is>
          <t>python-saharaclient</t>
        </is>
      </c>
      <c r="B9444" t="inlineStr">
        <is>
          <t>4275d17a9fbbed0126783e893aeaa821197ecafb</t>
        </is>
      </c>
      <c r="C9444" t="inlineStr">
        <is>
          <t>2017-07-28 18:54:19+00:00</t>
        </is>
      </c>
      <c r="D9444" t="inlineStr">
        <is>
          <t>verchange</t>
        </is>
      </c>
      <c r="E9444" t="inlineStr">
        <is>
          <t>requests</t>
        </is>
      </c>
      <c r="F9444" t="inlineStr">
        <is>
          <t>&gt;=2.14.2</t>
        </is>
      </c>
      <c r="G9444" t="inlineStr">
        <is>
          <t>requests</t>
        </is>
      </c>
      <c r="H9444" t="inlineStr">
        <is>
          <t>!=2.13.0;&gt;=2.10.0;!=2.12.2</t>
        </is>
      </c>
    </row>
    <row r="9445">
      <c r="A9445" t="inlineStr">
        <is>
          <t>python-saharaclient</t>
        </is>
      </c>
      <c r="B9445" t="inlineStr">
        <is>
          <t>4275d17a9fbbed0126783e893aeaa821197ecafb</t>
        </is>
      </c>
      <c r="C9445" t="inlineStr">
        <is>
          <t>2017-07-28 18:54:19+00:00</t>
        </is>
      </c>
      <c r="D9445" t="inlineStr">
        <is>
          <t>verchange</t>
        </is>
      </c>
      <c r="E9445" t="inlineStr">
        <is>
          <t>pbr</t>
        </is>
      </c>
      <c r="F9445" t="inlineStr">
        <is>
          <t>&gt;=2.0.0;!=2.1.0</t>
        </is>
      </c>
      <c r="G9445" t="inlineStr">
        <is>
          <t>pbr</t>
        </is>
      </c>
      <c r="H9445" t="inlineStr">
        <is>
          <t>&gt;=2.0.0</t>
        </is>
      </c>
    </row>
    <row r="9446">
      <c r="A9446" t="inlineStr">
        <is>
          <t>python-saharaclient</t>
        </is>
      </c>
      <c r="B9446" t="inlineStr">
        <is>
          <t>4275d17a9fbbed0126783e893aeaa821197ecafb</t>
        </is>
      </c>
      <c r="C9446" t="inlineStr">
        <is>
          <t>2017-07-28 18:54:19+00:00</t>
        </is>
      </c>
      <c r="D9446" t="inlineStr">
        <is>
          <t>verchange</t>
        </is>
      </c>
      <c r="E9446" t="inlineStr">
        <is>
          <t>python-openstackclient</t>
        </is>
      </c>
      <c r="F9446" t="inlineStr">
        <is>
          <t>&gt;=3.3.0;!=3.10.0</t>
        </is>
      </c>
      <c r="G9446" t="inlineStr">
        <is>
          <t>python-openstackclient</t>
        </is>
      </c>
      <c r="H9446" t="inlineStr">
        <is>
          <t>&gt;=3.3.0</t>
        </is>
      </c>
    </row>
    <row r="9447">
      <c r="A9447" t="inlineStr">
        <is>
          <t>python-saharaclient</t>
        </is>
      </c>
      <c r="B9447" t="inlineStr">
        <is>
          <t>4275d17a9fbbed0126783e893aeaa821197ecafb</t>
        </is>
      </c>
      <c r="C9447" t="inlineStr">
        <is>
          <t>2017-07-28 18:54:19+00:00</t>
        </is>
      </c>
      <c r="D9447" t="inlineStr">
        <is>
          <t>verchange</t>
        </is>
      </c>
      <c r="E9447" t="inlineStr">
        <is>
          <t>oslo.serialization</t>
        </is>
      </c>
      <c r="F9447" t="inlineStr">
        <is>
          <t>&gt;=1.10.0;!=2.19.1</t>
        </is>
      </c>
      <c r="G9447" t="inlineStr">
        <is>
          <t>oslo.serialization</t>
        </is>
      </c>
      <c r="H9447" t="inlineStr">
        <is>
          <t>&gt;=1.10.0</t>
        </is>
      </c>
    </row>
    <row r="9448">
      <c r="A9448" t="inlineStr">
        <is>
          <t>python-saharaclient</t>
        </is>
      </c>
      <c r="B9448" t="inlineStr">
        <is>
          <t>4275d17a9fbbed0126783e893aeaa821197ecafb</t>
        </is>
      </c>
      <c r="C9448" t="inlineStr">
        <is>
          <t>2017-07-28 18:54:19+00:00</t>
        </is>
      </c>
      <c r="D9448" t="inlineStr">
        <is>
          <t>verchange</t>
        </is>
      </c>
      <c r="E9448" t="inlineStr">
        <is>
          <t>oslo.i18n</t>
        </is>
      </c>
      <c r="F9448" t="inlineStr">
        <is>
          <t>&gt;=2.1.0;!=3.15.2</t>
        </is>
      </c>
      <c r="G9448" t="inlineStr">
        <is>
          <t>oslo.i18n</t>
        </is>
      </c>
      <c r="H9448" t="inlineStr">
        <is>
          <t>&gt;=2.1.0</t>
        </is>
      </c>
    </row>
    <row r="9449">
      <c r="A9449" t="inlineStr">
        <is>
          <t>python-saharaclient</t>
        </is>
      </c>
      <c r="B9449" t="inlineStr">
        <is>
          <t>4728d992080aeee1b015cfa6460571ec8f23e174</t>
        </is>
      </c>
      <c r="C9449" t="inlineStr">
        <is>
          <t>2017-11-16 23:05:10+00:00</t>
        </is>
      </c>
      <c r="D9449" t="inlineStr">
        <is>
          <t>verchange</t>
        </is>
      </c>
      <c r="E9449" t="inlineStr">
        <is>
          <t>six</t>
        </is>
      </c>
      <c r="F9449" t="inlineStr">
        <is>
          <t>&gt;=1.10.0</t>
        </is>
      </c>
      <c r="G9449" t="inlineStr">
        <is>
          <t>six</t>
        </is>
      </c>
      <c r="H9449" t="inlineStr">
        <is>
          <t>&gt;=1.9.0</t>
        </is>
      </c>
    </row>
    <row r="9450">
      <c r="A9450" t="inlineStr">
        <is>
          <t>python-saharaclient</t>
        </is>
      </c>
      <c r="B9450" t="inlineStr">
        <is>
          <t>4728d992080aeee1b015cfa6460571ec8f23e174</t>
        </is>
      </c>
      <c r="C9450" t="inlineStr">
        <is>
          <t>2017-11-16 23:05:10+00:00</t>
        </is>
      </c>
      <c r="D9450" t="inlineStr">
        <is>
          <t>verchange</t>
        </is>
      </c>
      <c r="E9450" t="inlineStr">
        <is>
          <t>oslo.utils</t>
        </is>
      </c>
      <c r="F9450" t="inlineStr">
        <is>
          <t>&gt;=3.31.0</t>
        </is>
      </c>
      <c r="G9450" t="inlineStr">
        <is>
          <t>oslo.utils</t>
        </is>
      </c>
      <c r="H9450" t="inlineStr">
        <is>
          <t>&gt;=3.20.0</t>
        </is>
      </c>
    </row>
    <row r="9451">
      <c r="A9451" t="inlineStr">
        <is>
          <t>python-saharaclient</t>
        </is>
      </c>
      <c r="B9451" t="inlineStr">
        <is>
          <t>4728d992080aeee1b015cfa6460571ec8f23e174</t>
        </is>
      </c>
      <c r="C9451" t="inlineStr">
        <is>
          <t>2017-11-16 23:05:10+00:00</t>
        </is>
      </c>
      <c r="D9451" t="inlineStr">
        <is>
          <t>verchange</t>
        </is>
      </c>
      <c r="E9451" t="inlineStr">
        <is>
          <t>keystoneauth1</t>
        </is>
      </c>
      <c r="F9451" t="inlineStr">
        <is>
          <t>&gt;=3.2.0</t>
        </is>
      </c>
      <c r="G9451" t="inlineStr">
        <is>
          <t>keystoneauth1</t>
        </is>
      </c>
      <c r="H9451" t="inlineStr">
        <is>
          <t>&gt;=3.1.0</t>
        </is>
      </c>
    </row>
    <row r="9452">
      <c r="A9452" t="inlineStr">
        <is>
          <t>python-saharaclient</t>
        </is>
      </c>
      <c r="B9452" t="inlineStr">
        <is>
          <t>4728d992080aeee1b015cfa6460571ec8f23e174</t>
        </is>
      </c>
      <c r="C9452" t="inlineStr">
        <is>
          <t>2017-11-16 23:05:10+00:00</t>
        </is>
      </c>
      <c r="D9452" t="inlineStr">
        <is>
          <t>verchange</t>
        </is>
      </c>
      <c r="E9452" t="inlineStr">
        <is>
          <t>oslo.log</t>
        </is>
      </c>
      <c r="F9452" t="inlineStr">
        <is>
          <t>&gt;=3.30.0</t>
        </is>
      </c>
      <c r="G9452" t="inlineStr">
        <is>
          <t>oslo.log</t>
        </is>
      </c>
      <c r="H9452" t="inlineStr">
        <is>
          <t>&gt;=3.22.0</t>
        </is>
      </c>
    </row>
    <row r="9453">
      <c r="A9453" t="inlineStr">
        <is>
          <t>python-saharaclient</t>
        </is>
      </c>
      <c r="B9453" t="inlineStr">
        <is>
          <t>4728d992080aeee1b015cfa6460571ec8f23e174</t>
        </is>
      </c>
      <c r="C9453" t="inlineStr">
        <is>
          <t>2017-11-16 23:05:10+00:00</t>
        </is>
      </c>
      <c r="D9453" t="inlineStr">
        <is>
          <t>verchange</t>
        </is>
      </c>
      <c r="E9453" t="inlineStr">
        <is>
          <t>python-openstackclient</t>
        </is>
      </c>
      <c r="F9453" t="inlineStr">
        <is>
          <t>&gt;=3.12.0</t>
        </is>
      </c>
      <c r="G9453" t="inlineStr">
        <is>
          <t>python-openstackclient</t>
        </is>
      </c>
      <c r="H9453" t="inlineStr">
        <is>
          <t>&gt;=3.3.0;!=3.10.0</t>
        </is>
      </c>
    </row>
    <row r="9454">
      <c r="A9454" t="inlineStr">
        <is>
          <t>python-saharaclient</t>
        </is>
      </c>
      <c r="B9454" t="inlineStr">
        <is>
          <t>4728d992080aeee1b015cfa6460571ec8f23e174</t>
        </is>
      </c>
      <c r="C9454" t="inlineStr">
        <is>
          <t>2017-11-16 23:05:10+00:00</t>
        </is>
      </c>
      <c r="D9454" t="inlineStr">
        <is>
          <t>verchange</t>
        </is>
      </c>
      <c r="E9454" t="inlineStr">
        <is>
          <t>oslo.serialization</t>
        </is>
      </c>
      <c r="F9454" t="inlineStr">
        <is>
          <t>!=2.19.1;&gt;=2.18.0</t>
        </is>
      </c>
      <c r="G9454" t="inlineStr">
        <is>
          <t>oslo.serialization</t>
        </is>
      </c>
      <c r="H9454" t="inlineStr">
        <is>
          <t>&gt;=1.10.0;!=2.19.1</t>
        </is>
      </c>
    </row>
    <row r="9455">
      <c r="A9455" t="inlineStr">
        <is>
          <t>python-saharaclient</t>
        </is>
      </c>
      <c r="B9455" t="inlineStr">
        <is>
          <t>4728d992080aeee1b015cfa6460571ec8f23e174</t>
        </is>
      </c>
      <c r="C9455" t="inlineStr">
        <is>
          <t>2017-11-16 23:05:10+00:00</t>
        </is>
      </c>
      <c r="D9455" t="inlineStr">
        <is>
          <t>verchange</t>
        </is>
      </c>
      <c r="E9455" t="inlineStr">
        <is>
          <t>oslo.i18n</t>
        </is>
      </c>
      <c r="F9455" t="inlineStr">
        <is>
          <t>&gt;=3.15.3</t>
        </is>
      </c>
      <c r="G9455" t="inlineStr">
        <is>
          <t>oslo.i18n</t>
        </is>
      </c>
      <c r="H9455" t="inlineStr">
        <is>
          <t>&gt;=2.1.0;!=3.15.2</t>
        </is>
      </c>
    </row>
    <row r="9456">
      <c r="A9456" t="inlineStr">
        <is>
          <t>python-saharaclient</t>
        </is>
      </c>
      <c r="B9456" t="inlineStr">
        <is>
          <t>ee5f17307a1d7949ce2408f22c3678966d3272c1</t>
        </is>
      </c>
      <c r="C9456" t="inlineStr">
        <is>
          <t>2018-01-29 23:24:00+00:00</t>
        </is>
      </c>
      <c r="D9456" t="inlineStr">
        <is>
          <t>verchange</t>
        </is>
      </c>
      <c r="E9456" t="inlineStr">
        <is>
          <t>osc-lib</t>
        </is>
      </c>
      <c r="F9456" t="inlineStr">
        <is>
          <t>&gt;=1.8.0</t>
        </is>
      </c>
      <c r="G9456" t="inlineStr">
        <is>
          <t>osc-lib</t>
        </is>
      </c>
      <c r="H9456" t="inlineStr">
        <is>
          <t>&gt;=1.7.0</t>
        </is>
      </c>
    </row>
    <row r="9457">
      <c r="A9457" t="inlineStr">
        <is>
          <t>python-saharaclient</t>
        </is>
      </c>
      <c r="B9457" t="inlineStr">
        <is>
          <t>ee5f17307a1d7949ce2408f22c3678966d3272c1</t>
        </is>
      </c>
      <c r="C9457" t="inlineStr">
        <is>
          <t>2018-01-29 23:24:00+00:00</t>
        </is>
      </c>
      <c r="D9457" t="inlineStr">
        <is>
          <t>verchange</t>
        </is>
      </c>
      <c r="E9457" t="inlineStr">
        <is>
          <t>oslo.log</t>
        </is>
      </c>
      <c r="F9457" t="inlineStr">
        <is>
          <t>&gt;=3.36.0</t>
        </is>
      </c>
      <c r="G9457" t="inlineStr">
        <is>
          <t>oslo.log</t>
        </is>
      </c>
      <c r="H9457" t="inlineStr">
        <is>
          <t>&gt;=3.30.0</t>
        </is>
      </c>
    </row>
    <row r="9458">
      <c r="A9458" t="inlineStr">
        <is>
          <t>python-saharaclient</t>
        </is>
      </c>
      <c r="B9458" t="inlineStr">
        <is>
          <t>ee5f17307a1d7949ce2408f22c3678966d3272c1</t>
        </is>
      </c>
      <c r="C9458" t="inlineStr">
        <is>
          <t>2018-01-29 23:24:00+00:00</t>
        </is>
      </c>
      <c r="D9458" t="inlineStr">
        <is>
          <t>verchange</t>
        </is>
      </c>
      <c r="E9458" t="inlineStr">
        <is>
          <t>oslo.utils</t>
        </is>
      </c>
      <c r="F9458" t="inlineStr">
        <is>
          <t>&gt;=3.33.0</t>
        </is>
      </c>
      <c r="G9458" t="inlineStr">
        <is>
          <t>oslo.utils</t>
        </is>
      </c>
      <c r="H9458" t="inlineStr">
        <is>
          <t>&gt;=3.31.0</t>
        </is>
      </c>
    </row>
    <row r="9459">
      <c r="A9459" t="inlineStr">
        <is>
          <t>python-saharaclient</t>
        </is>
      </c>
      <c r="B9459" t="inlineStr">
        <is>
          <t>ee5f17307a1d7949ce2408f22c3678966d3272c1</t>
        </is>
      </c>
      <c r="C9459" t="inlineStr">
        <is>
          <t>2018-01-29 23:24:00+00:00</t>
        </is>
      </c>
      <c r="D9459" t="inlineStr">
        <is>
          <t>verchange</t>
        </is>
      </c>
      <c r="E9459" t="inlineStr">
        <is>
          <t>keystoneauth1</t>
        </is>
      </c>
      <c r="F9459" t="inlineStr">
        <is>
          <t>&gt;=3.3.0</t>
        </is>
      </c>
      <c r="G9459" t="inlineStr">
        <is>
          <t>keystoneauth1</t>
        </is>
      </c>
      <c r="H9459" t="inlineStr">
        <is>
          <t>&gt;=3.2.0</t>
        </is>
      </c>
    </row>
    <row r="9460">
      <c r="A9460" t="inlineStr">
        <is>
          <t>python-saharaclient</t>
        </is>
      </c>
      <c r="B9460" t="inlineStr">
        <is>
          <t>c3fd27e49bbe286d71cc2e2e17cdf149591826eb</t>
        </is>
      </c>
      <c r="C9460" t="inlineStr">
        <is>
          <t>2018-04-19 22:12:40+00:00</t>
        </is>
      </c>
      <c r="D9460" t="inlineStr">
        <is>
          <t>verchange</t>
        </is>
      </c>
      <c r="E9460" t="inlineStr">
        <is>
          <t>keystoneauth1</t>
        </is>
      </c>
      <c r="F9460" t="inlineStr">
        <is>
          <t>&gt;=3.4.0</t>
        </is>
      </c>
      <c r="G9460" t="inlineStr">
        <is>
          <t>keystoneauth1</t>
        </is>
      </c>
      <c r="H9460" t="inlineStr">
        <is>
          <t>&gt;=3.3.0</t>
        </is>
      </c>
    </row>
    <row r="9461">
      <c r="A9461" t="inlineStr">
        <is>
          <t>python-saharaclient</t>
        </is>
      </c>
      <c r="B9461" t="inlineStr">
        <is>
          <t>2a66f9a7150cd92e45f29bb028b60863a27fa443</t>
        </is>
      </c>
      <c r="C9461" t="inlineStr">
        <is>
          <t>2018-07-26 22:31:20+00:00</t>
        </is>
      </c>
      <c r="D9461" t="inlineStr">
        <is>
          <t>verchange</t>
        </is>
      </c>
      <c r="E9461" t="inlineStr">
        <is>
          <t>osc-lib</t>
        </is>
      </c>
      <c r="F9461" t="inlineStr">
        <is>
          <t>&gt;=1.11.0</t>
        </is>
      </c>
      <c r="G9461" t="inlineStr">
        <is>
          <t>osc-lib</t>
        </is>
      </c>
      <c r="H9461" t="inlineStr">
        <is>
          <t>&gt;=1.8.0</t>
        </is>
      </c>
    </row>
    <row r="9462">
      <c r="A9462" t="inlineStr">
        <is>
          <t>python-saharaclient</t>
        </is>
      </c>
      <c r="B9462" t="inlineStr">
        <is>
          <t>e6589628165546df850ac290f74fd2680fc2b5ee</t>
        </is>
      </c>
      <c r="C9462" t="inlineStr">
        <is>
          <t>2019-03-18 19:19:19+00:00</t>
        </is>
      </c>
      <c r="D9462" t="inlineStr">
        <is>
          <t>verchange</t>
        </is>
      </c>
      <c r="E9462" t="inlineStr">
        <is>
          <t>python-openstackclient</t>
        </is>
      </c>
      <c r="F9462" t="inlineStr">
        <is>
          <t>&gt;=3.11.0</t>
        </is>
      </c>
      <c r="G9462" t="inlineStr">
        <is>
          <t>python-openstackclient</t>
        </is>
      </c>
      <c r="H9462" t="inlineStr">
        <is>
          <t>&gt;=3.3.0;!=3.10.0</t>
        </is>
      </c>
    </row>
    <row r="9463">
      <c r="A9463" t="inlineStr">
        <is>
          <t>python-saharaclient</t>
        </is>
      </c>
      <c r="B9463" t="inlineStr">
        <is>
          <t>830d4607c3f20910c5a044ab5aa4d91e6bdb042a</t>
        </is>
      </c>
      <c r="C9463" t="inlineStr">
        <is>
          <t>2020-04-09 10:47:11+00:00</t>
        </is>
      </c>
      <c r="D9463" t="inlineStr">
        <is>
          <t>verchange</t>
        </is>
      </c>
      <c r="E9463" t="inlineStr">
        <is>
          <t>osc-lib</t>
        </is>
      </c>
      <c r="F9463" t="inlineStr">
        <is>
          <t>&gt;=2.0.0</t>
        </is>
      </c>
      <c r="G9463" t="inlineStr">
        <is>
          <t>osc-lib</t>
        </is>
      </c>
      <c r="H9463" t="inlineStr">
        <is>
          <t>&gt;=1.11.0</t>
        </is>
      </c>
    </row>
    <row r="9464">
      <c r="A9464" t="inlineStr">
        <is>
          <t>python-saharaclient</t>
        </is>
      </c>
      <c r="B9464" t="inlineStr">
        <is>
          <t>830d4607c3f20910c5a044ab5aa4d91e6bdb042a</t>
        </is>
      </c>
      <c r="C9464" t="inlineStr">
        <is>
          <t>2020-04-09 10:47:11+00:00</t>
        </is>
      </c>
      <c r="D9464" t="inlineStr">
        <is>
          <t>verchange</t>
        </is>
      </c>
      <c r="E9464" t="inlineStr">
        <is>
          <t>python-openstackclient</t>
        </is>
      </c>
      <c r="F9464" t="inlineStr">
        <is>
          <t>&gt;=5.2.0</t>
        </is>
      </c>
      <c r="G9464" t="inlineStr">
        <is>
          <t>python-openstackclient</t>
        </is>
      </c>
      <c r="H9464" t="inlineStr">
        <is>
          <t>&gt;=3.12.0</t>
        </is>
      </c>
    </row>
    <row r="9465">
      <c r="A9465" t="inlineStr">
        <is>
          <t>python-saharaclient</t>
        </is>
      </c>
      <c r="B9465" t="inlineStr">
        <is>
          <t>a9fee07108c432e20a3ca7760541d4fcb4f14811</t>
        </is>
      </c>
      <c r="C9465" t="inlineStr">
        <is>
          <t>2020-09-14 13:51:18+00:00</t>
        </is>
      </c>
      <c r="D9465" t="inlineStr">
        <is>
          <t>rem</t>
        </is>
      </c>
      <c r="E9465" t="inlineStr"/>
      <c r="F9465" t="inlineStr"/>
      <c r="G9465" t="inlineStr">
        <is>
          <t>Babel</t>
        </is>
      </c>
      <c r="H9465" t="inlineStr">
        <is>
          <t>&gt;=2.3.4;!=2.4.0</t>
        </is>
      </c>
    </row>
    <row r="9466">
      <c r="A9466" t="inlineStr">
        <is>
          <t>auth0-python</t>
        </is>
      </c>
      <c r="B9466" t="inlineStr">
        <is>
          <t>e0fbb887469c143c06723abf40458a648a0b3ad4</t>
        </is>
      </c>
      <c r="C9466" t="inlineStr">
        <is>
          <t>2018-11-09 17:33:53+00:00</t>
        </is>
      </c>
      <c r="D9466" t="inlineStr">
        <is>
          <t>add</t>
        </is>
      </c>
      <c r="E9466" t="inlineStr">
        <is>
          <t>pre-commit</t>
        </is>
      </c>
      <c r="F9466" t="inlineStr"/>
      <c r="G9466" t="inlineStr"/>
      <c r="H9466" t="inlineStr"/>
    </row>
    <row r="9467">
      <c r="A9467" t="inlineStr">
        <is>
          <t>auth0-python</t>
        </is>
      </c>
      <c r="B9467" t="inlineStr">
        <is>
          <t>c4620d87be6781083f3916c6e08fe36f1e056f77</t>
        </is>
      </c>
      <c r="C9467" t="inlineStr">
        <is>
          <t>2019-06-07 18:52:22+00:00</t>
        </is>
      </c>
      <c r="D9467" t="inlineStr">
        <is>
          <t>verchange</t>
        </is>
      </c>
      <c r="E9467" t="inlineStr">
        <is>
          <t>requests</t>
        </is>
      </c>
      <c r="F9467" t="inlineStr">
        <is>
          <t>&gt;=2.22.0</t>
        </is>
      </c>
      <c r="G9467" t="inlineStr">
        <is>
          <t>requests</t>
        </is>
      </c>
      <c r="H9467">
        <f>=2.8.1</f>
        <v/>
      </c>
    </row>
    <row r="9468">
      <c r="A9468" t="inlineStr">
        <is>
          <t>auth0-python</t>
        </is>
      </c>
      <c r="B9468" t="inlineStr">
        <is>
          <t>73973e8ee5e43a40d9f1affaa064bcb99d21907d</t>
        </is>
      </c>
      <c r="C9468" t="inlineStr">
        <is>
          <t>2019-07-31 21:28:11+00:00</t>
        </is>
      </c>
      <c r="D9468" t="inlineStr">
        <is>
          <t>verchange</t>
        </is>
      </c>
      <c r="E9468" t="inlineStr">
        <is>
          <t>requests</t>
        </is>
      </c>
      <c r="F9468" t="inlineStr">
        <is>
          <t>&gt;=2.14.0</t>
        </is>
      </c>
      <c r="G9468" t="inlineStr">
        <is>
          <t>requests</t>
        </is>
      </c>
      <c r="H9468" t="inlineStr">
        <is>
          <t>&gt;=2.22.0</t>
        </is>
      </c>
    </row>
    <row r="9469">
      <c r="A9469" t="inlineStr">
        <is>
          <t>auth0-python</t>
        </is>
      </c>
      <c r="B9469" t="inlineStr">
        <is>
          <t>78668b547704af73d3e6e41d94b243b8e41439b7</t>
        </is>
      </c>
      <c r="C9469" t="inlineStr">
        <is>
          <t>2020-05-15 23:37:52+00:00</t>
        </is>
      </c>
      <c r="D9469" t="inlineStr">
        <is>
          <t>add</t>
        </is>
      </c>
      <c r="E9469" t="inlineStr">
        <is>
          <t>pyjwt</t>
        </is>
      </c>
      <c r="F9469" t="inlineStr">
        <is>
          <t>&gt;=1.7.1</t>
        </is>
      </c>
      <c r="G9469" t="inlineStr"/>
      <c r="H9469" t="inlineStr"/>
    </row>
    <row r="9470">
      <c r="A9470" t="inlineStr">
        <is>
          <t>python-swiftclient</t>
        </is>
      </c>
      <c r="B9470" t="inlineStr">
        <is>
          <t>94d7c2318100bfdcaf42ecb2fb7ecd82ebfbef69</t>
        </is>
      </c>
      <c r="C9470" t="inlineStr">
        <is>
          <t>2013-07-09 17:56:35+00:00</t>
        </is>
      </c>
      <c r="D9470" t="inlineStr">
        <is>
          <t>add</t>
        </is>
      </c>
      <c r="E9470" t="inlineStr">
        <is>
          <t>d2to1</t>
        </is>
      </c>
      <c r="F9470" t="inlineStr">
        <is>
          <t>&lt;0.3;&gt;=0.2.10</t>
        </is>
      </c>
      <c r="G9470" t="inlineStr"/>
      <c r="H9470" t="inlineStr"/>
    </row>
    <row r="9471">
      <c r="A9471" t="inlineStr">
        <is>
          <t>python-swiftclient</t>
        </is>
      </c>
      <c r="B9471" t="inlineStr">
        <is>
          <t>94d7c2318100bfdcaf42ecb2fb7ecd82ebfbef69</t>
        </is>
      </c>
      <c r="C9471" t="inlineStr">
        <is>
          <t>2013-07-09 17:56:35+00:00</t>
        </is>
      </c>
      <c r="D9471" t="inlineStr">
        <is>
          <t>add</t>
        </is>
      </c>
      <c r="E9471" t="inlineStr">
        <is>
          <t>pbr</t>
        </is>
      </c>
      <c r="F9471" t="inlineStr">
        <is>
          <t>&lt;0.6;&gt;=0.5</t>
        </is>
      </c>
      <c r="G9471" t="inlineStr"/>
      <c r="H9471" t="inlineStr"/>
    </row>
    <row r="9472">
      <c r="A9472" t="inlineStr">
        <is>
          <t>python-swiftclient</t>
        </is>
      </c>
      <c r="B9472" t="inlineStr">
        <is>
          <t>94d7c2318100bfdcaf42ecb2fb7ecd82ebfbef69</t>
        </is>
      </c>
      <c r="C9472" t="inlineStr">
        <is>
          <t>2013-07-09 17:56:35+00:00</t>
        </is>
      </c>
      <c r="D9472" t="inlineStr">
        <is>
          <t>add</t>
        </is>
      </c>
      <c r="E9472" t="inlineStr">
        <is>
          <t>simplejson</t>
        </is>
      </c>
      <c r="F9472" t="inlineStr">
        <is>
          <t>&gt;=2.0.9</t>
        </is>
      </c>
      <c r="G9472" t="inlineStr"/>
      <c r="H9472" t="inlineStr"/>
    </row>
    <row r="9473">
      <c r="A9473" t="inlineStr">
        <is>
          <t>python-swiftclient</t>
        </is>
      </c>
      <c r="B9473" t="inlineStr">
        <is>
          <t>68dde8dd514e4eef89aafa6c1c93e065045c3cbd</t>
        </is>
      </c>
      <c r="C9473" t="inlineStr">
        <is>
          <t>2013-09-30 13:29:20+00:00</t>
        </is>
      </c>
      <c r="D9473" t="inlineStr">
        <is>
          <t>verchange</t>
        </is>
      </c>
      <c r="E9473" t="inlineStr">
        <is>
          <t>pbr</t>
        </is>
      </c>
      <c r="F9473" t="inlineStr">
        <is>
          <t>&lt;1.0;&gt;=0.5.21</t>
        </is>
      </c>
      <c r="G9473" t="inlineStr">
        <is>
          <t>pbr</t>
        </is>
      </c>
      <c r="H9473" t="inlineStr">
        <is>
          <t>&lt;0.6;&gt;=0.5</t>
        </is>
      </c>
    </row>
    <row r="9474">
      <c r="A9474" t="inlineStr">
        <is>
          <t>python-swiftclient</t>
        </is>
      </c>
      <c r="B9474" t="inlineStr">
        <is>
          <t>68dde8dd514e4eef89aafa6c1c93e065045c3cbd</t>
        </is>
      </c>
      <c r="C9474" t="inlineStr">
        <is>
          <t>2013-09-30 13:29:20+00:00</t>
        </is>
      </c>
      <c r="D9474" t="inlineStr">
        <is>
          <t>rem</t>
        </is>
      </c>
      <c r="E9474" t="inlineStr"/>
      <c r="F9474" t="inlineStr"/>
      <c r="G9474" t="inlineStr">
        <is>
          <t>d2to1</t>
        </is>
      </c>
      <c r="H9474" t="inlineStr">
        <is>
          <t>&lt;0.3;&gt;=0.2.10</t>
        </is>
      </c>
    </row>
    <row r="9475">
      <c r="A9475" t="inlineStr">
        <is>
          <t>python-swiftclient</t>
        </is>
      </c>
      <c r="B9475" t="inlineStr">
        <is>
          <t>1aa85960fdbf6e570a55821c2361a0747e21a72a</t>
        </is>
      </c>
      <c r="C9475" t="inlineStr">
        <is>
          <t>2013-10-10 23:00:26+00:00</t>
        </is>
      </c>
      <c r="D9475" t="inlineStr">
        <is>
          <t>rem</t>
        </is>
      </c>
      <c r="E9475" t="inlineStr"/>
      <c r="F9475" t="inlineStr"/>
      <c r="G9475" t="inlineStr">
        <is>
          <t>pbr</t>
        </is>
      </c>
      <c r="H9475" t="inlineStr">
        <is>
          <t>&lt;1.0;&gt;=0.5.21</t>
        </is>
      </c>
    </row>
    <row r="9476">
      <c r="A9476" t="inlineStr">
        <is>
          <t>python-swiftclient</t>
        </is>
      </c>
      <c r="B9476" t="inlineStr">
        <is>
          <t>258420f41049d92fc0b59b9263c8381bfe513432</t>
        </is>
      </c>
      <c r="C9476" t="inlineStr">
        <is>
          <t>2014-05-23 16:50:03+00:00</t>
        </is>
      </c>
      <c r="D9476" t="inlineStr">
        <is>
          <t>add</t>
        </is>
      </c>
      <c r="E9476" t="inlineStr">
        <is>
          <t>six</t>
        </is>
      </c>
      <c r="F9476" t="inlineStr">
        <is>
          <t>&gt;=1.5.2</t>
        </is>
      </c>
      <c r="G9476" t="inlineStr"/>
      <c r="H9476" t="inlineStr"/>
    </row>
    <row r="9477">
      <c r="A9477" t="inlineStr">
        <is>
          <t>python-swiftclient</t>
        </is>
      </c>
      <c r="B9477" t="inlineStr">
        <is>
          <t>45465c70e31764167b43fe342c38231a3e0b825c</t>
        </is>
      </c>
      <c r="C9477" t="inlineStr">
        <is>
          <t>2014-09-18 03:42:26+00:00</t>
        </is>
      </c>
      <c r="D9477" t="inlineStr">
        <is>
          <t>add</t>
        </is>
      </c>
      <c r="E9477" t="inlineStr">
        <is>
          <t>futures</t>
        </is>
      </c>
      <c r="F9477" t="inlineStr">
        <is>
          <t>&gt;=2.1.3</t>
        </is>
      </c>
      <c r="G9477" t="inlineStr"/>
      <c r="H9477" t="inlineStr"/>
    </row>
    <row r="9478">
      <c r="A9478" t="inlineStr">
        <is>
          <t>python-swiftclient</t>
        </is>
      </c>
      <c r="B9478" t="inlineStr">
        <is>
          <t>a56eac13b123ecba07ab8ee95cc796c2e02cc529</t>
        </is>
      </c>
      <c r="C9478" t="inlineStr">
        <is>
          <t>2015-07-16 19:10:54+00:00</t>
        </is>
      </c>
      <c r="D9478" t="inlineStr">
        <is>
          <t>rem</t>
        </is>
      </c>
      <c r="E9478" t="inlineStr"/>
      <c r="F9478" t="inlineStr"/>
      <c r="G9478" t="inlineStr">
        <is>
          <t>simplejson</t>
        </is>
      </c>
      <c r="H9478" t="inlineStr">
        <is>
          <t>&gt;=2.0.9</t>
        </is>
      </c>
    </row>
    <row r="9479">
      <c r="A9479" t="inlineStr">
        <is>
          <t>python-swiftclient</t>
        </is>
      </c>
      <c r="B9479" t="inlineStr">
        <is>
          <t>0289a61f6271281f7af616faf6fbcf8ca47df0d5</t>
        </is>
      </c>
      <c r="C9479" t="inlineStr">
        <is>
          <t>2015-08-27 21:31:05+00:00</t>
        </is>
      </c>
      <c r="D9479" t="inlineStr">
        <is>
          <t>verchange</t>
        </is>
      </c>
      <c r="E9479" t="inlineStr">
        <is>
          <t>requests</t>
        </is>
      </c>
      <c r="F9479" t="inlineStr">
        <is>
          <t>&gt;=2.1.0;!=2.4.0;&lt;=2.2.1</t>
        </is>
      </c>
      <c r="G9479" t="inlineStr">
        <is>
          <t>requests</t>
        </is>
      </c>
      <c r="H9479" t="inlineStr">
        <is>
          <t>&gt;=1.1</t>
        </is>
      </c>
    </row>
    <row r="9480">
      <c r="A9480" t="inlineStr">
        <is>
          <t>python-swiftclient</t>
        </is>
      </c>
      <c r="B9480" t="inlineStr">
        <is>
          <t>0289a61f6271281f7af616faf6fbcf8ca47df0d5</t>
        </is>
      </c>
      <c r="C9480" t="inlineStr">
        <is>
          <t>2015-08-27 21:31:05+00:00</t>
        </is>
      </c>
      <c r="D9480" t="inlineStr">
        <is>
          <t>verchange</t>
        </is>
      </c>
      <c r="E9480" t="inlineStr">
        <is>
          <t>six</t>
        </is>
      </c>
      <c r="F9480" t="inlineStr">
        <is>
          <t>&lt;=1.9.0;&gt;=1.7.0</t>
        </is>
      </c>
      <c r="G9480" t="inlineStr">
        <is>
          <t>six</t>
        </is>
      </c>
      <c r="H9480" t="inlineStr">
        <is>
          <t>&gt;=1.5.2</t>
        </is>
      </c>
    </row>
    <row r="9481">
      <c r="A9481" t="inlineStr">
        <is>
          <t>python-swiftclient</t>
        </is>
      </c>
      <c r="B9481" t="inlineStr">
        <is>
          <t>0289a61f6271281f7af616faf6fbcf8ca47df0d5</t>
        </is>
      </c>
      <c r="C9481" t="inlineStr">
        <is>
          <t>2015-08-27 21:31:05+00:00</t>
        </is>
      </c>
      <c r="D9481" t="inlineStr">
        <is>
          <t>verchange</t>
        </is>
      </c>
      <c r="E9481" t="inlineStr">
        <is>
          <t>simplejson</t>
        </is>
      </c>
      <c r="F9481" t="inlineStr">
        <is>
          <t>&lt;=3.3.1;&gt;=2.2.0</t>
        </is>
      </c>
      <c r="G9481" t="inlineStr">
        <is>
          <t>simplejson</t>
        </is>
      </c>
      <c r="H9481" t="inlineStr">
        <is>
          <t>&gt;=2.0.9</t>
        </is>
      </c>
    </row>
    <row r="9482">
      <c r="A9482" t="inlineStr">
        <is>
          <t>python-swiftclient</t>
        </is>
      </c>
      <c r="B9482" t="inlineStr">
        <is>
          <t>0289a61f6271281f7af616faf6fbcf8ca47df0d5</t>
        </is>
      </c>
      <c r="C9482" t="inlineStr">
        <is>
          <t>2015-08-27 21:31:05+00:00</t>
        </is>
      </c>
      <c r="D9482" t="inlineStr">
        <is>
          <t>verchange</t>
        </is>
      </c>
      <c r="E9482" t="inlineStr">
        <is>
          <t>futures</t>
        </is>
      </c>
      <c r="F9482" t="inlineStr">
        <is>
          <t>&lt;=2.2.0;&gt;=2.1.6</t>
        </is>
      </c>
      <c r="G9482" t="inlineStr">
        <is>
          <t>futures</t>
        </is>
      </c>
      <c r="H9482" t="inlineStr">
        <is>
          <t>&gt;=2.1.3</t>
        </is>
      </c>
    </row>
    <row r="9483">
      <c r="A9483" t="inlineStr">
        <is>
          <t>python-swiftclient</t>
        </is>
      </c>
      <c r="B9483" t="inlineStr">
        <is>
          <t>5a620f83e88d1b52e013cedff4bc266bcf3c292a</t>
        </is>
      </c>
      <c r="C9483" t="inlineStr">
        <is>
          <t>2016-11-14 16:59:26+00:00</t>
        </is>
      </c>
      <c r="D9483" t="inlineStr">
        <is>
          <t>verchange</t>
        </is>
      </c>
      <c r="E9483" t="inlineStr">
        <is>
          <t>futures</t>
        </is>
      </c>
      <c r="F9483" t="inlineStr">
        <is>
          <t>&gt;=3.0</t>
        </is>
      </c>
      <c r="G9483" t="inlineStr">
        <is>
          <t>futures</t>
        </is>
      </c>
      <c r="H9483" t="inlineStr">
        <is>
          <t>&gt;=2.1.3</t>
        </is>
      </c>
    </row>
    <row r="9484">
      <c r="A9484" t="inlineStr">
        <is>
          <t>python-swiftclient</t>
        </is>
      </c>
      <c r="B9484" t="inlineStr">
        <is>
          <t>1cf074f4da62b7a42f88aef3c8571e7b6e850823</t>
        </is>
      </c>
      <c r="C9484" t="inlineStr">
        <is>
          <t>2018-07-25 15:48:31+00:00</t>
        </is>
      </c>
      <c r="D9484" t="inlineStr">
        <is>
          <t>verchange</t>
        </is>
      </c>
      <c r="E9484" t="inlineStr">
        <is>
          <t>requests</t>
        </is>
      </c>
      <c r="F9484" t="inlineStr">
        <is>
          <t>&gt;=1.1.0</t>
        </is>
      </c>
      <c r="G9484" t="inlineStr">
        <is>
          <t>requests</t>
        </is>
      </c>
      <c r="H9484" t="inlineStr">
        <is>
          <t>&gt;=1.1</t>
        </is>
      </c>
    </row>
    <row r="9485">
      <c r="A9485" t="inlineStr">
        <is>
          <t>python-swiftclient</t>
        </is>
      </c>
      <c r="B9485" t="inlineStr">
        <is>
          <t>1cf074f4da62b7a42f88aef3c8571e7b6e850823</t>
        </is>
      </c>
      <c r="C9485" t="inlineStr">
        <is>
          <t>2018-07-25 15:48:31+00:00</t>
        </is>
      </c>
      <c r="D9485" t="inlineStr">
        <is>
          <t>verchange</t>
        </is>
      </c>
      <c r="E9485" t="inlineStr">
        <is>
          <t>six</t>
        </is>
      </c>
      <c r="F9485" t="inlineStr">
        <is>
          <t>&gt;=1.9.0</t>
        </is>
      </c>
      <c r="G9485" t="inlineStr">
        <is>
          <t>six</t>
        </is>
      </c>
      <c r="H9485" t="inlineStr">
        <is>
          <t>&gt;=1.5.2</t>
        </is>
      </c>
    </row>
    <row r="9486">
      <c r="A9486" t="inlineStr">
        <is>
          <t>python-swiftclient</t>
        </is>
      </c>
      <c r="B9486" t="inlineStr">
        <is>
          <t>1cf074f4da62b7a42f88aef3c8571e7b6e850823</t>
        </is>
      </c>
      <c r="C9486" t="inlineStr">
        <is>
          <t>2018-07-25 15:48:31+00:00</t>
        </is>
      </c>
      <c r="D9486" t="inlineStr">
        <is>
          <t>verchange</t>
        </is>
      </c>
      <c r="E9486" t="inlineStr">
        <is>
          <t>futures</t>
        </is>
      </c>
      <c r="F9486" t="inlineStr">
        <is>
          <t>&gt;=3.0.0</t>
        </is>
      </c>
      <c r="G9486" t="inlineStr">
        <is>
          <t>futures</t>
        </is>
      </c>
      <c r="H9486" t="inlineStr">
        <is>
          <t>&gt;=3.0</t>
        </is>
      </c>
    </row>
    <row r="9487">
      <c r="A9487" t="inlineStr">
        <is>
          <t>python-swiftclient</t>
        </is>
      </c>
      <c r="B9487" t="inlineStr">
        <is>
          <t>903e0cb64a078c72dbadf7abc93be7e1a3b4747a</t>
        </is>
      </c>
      <c r="C9487" t="inlineStr">
        <is>
          <t>2020-12-04 17:52:44+00:00</t>
        </is>
      </c>
      <c r="D9487" t="inlineStr">
        <is>
          <t>verchange</t>
        </is>
      </c>
      <c r="E9487" t="inlineStr">
        <is>
          <t>futures</t>
        </is>
      </c>
      <c r="F9487" t="inlineStr">
        <is>
          <t>&gt;=3.0.0</t>
        </is>
      </c>
      <c r="G9487" t="inlineStr">
        <is>
          <t>futures</t>
        </is>
      </c>
      <c r="H9487" t="inlineStr">
        <is>
          <t>&gt;=3.0.0</t>
        </is>
      </c>
    </row>
    <row r="9488">
      <c r="A9488" t="inlineStr">
        <is>
          <t>adrest</t>
        </is>
      </c>
      <c r="B9488" t="inlineStr">
        <is>
          <t>e43c09360cc64ba75e050c8957bc6cf5f803af46</t>
        </is>
      </c>
      <c r="C9488" t="inlineStr">
        <is>
          <t>2013-03-22 06:20:07+00:00</t>
        </is>
      </c>
      <c r="D9488" t="inlineStr">
        <is>
          <t>add</t>
        </is>
      </c>
      <c r="E9488" t="inlineStr">
        <is>
          <t>mimeparse</t>
        </is>
      </c>
      <c r="F9488">
        <f>=0.1.3</f>
        <v/>
      </c>
      <c r="G9488" t="inlineStr"/>
      <c r="H9488" t="inlineStr"/>
    </row>
    <row r="9489">
      <c r="A9489" t="inlineStr">
        <is>
          <t>adrest</t>
        </is>
      </c>
      <c r="B9489" t="inlineStr">
        <is>
          <t>e43c09360cc64ba75e050c8957bc6cf5f803af46</t>
        </is>
      </c>
      <c r="C9489" t="inlineStr">
        <is>
          <t>2013-03-22 06:20:07+00:00</t>
        </is>
      </c>
      <c r="D9489" t="inlineStr">
        <is>
          <t>add</t>
        </is>
      </c>
      <c r="E9489" t="inlineStr">
        <is>
          <t>Django</t>
        </is>
      </c>
      <c r="F9489">
        <f>=1.4.3</f>
        <v/>
      </c>
      <c r="G9489" t="inlineStr"/>
      <c r="H9489" t="inlineStr"/>
    </row>
    <row r="9490">
      <c r="A9490" t="inlineStr">
        <is>
          <t>adrest</t>
        </is>
      </c>
      <c r="B9490" t="inlineStr">
        <is>
          <t>4f0c7ce69b18a426f82799e69804f414a24ddda7</t>
        </is>
      </c>
      <c r="C9490" t="inlineStr">
        <is>
          <t>2013-04-01 07:09:04+00:00</t>
        </is>
      </c>
      <c r="D9490" t="inlineStr">
        <is>
          <t>verchange</t>
        </is>
      </c>
      <c r="E9490" t="inlineStr">
        <is>
          <t>Django</t>
        </is>
      </c>
      <c r="F9490">
        <f>=1.4.5</f>
        <v/>
      </c>
      <c r="G9490" t="inlineStr">
        <is>
          <t>Django</t>
        </is>
      </c>
      <c r="H9490">
        <f>=1.4.3</f>
        <v/>
      </c>
    </row>
    <row r="9491">
      <c r="A9491" t="inlineStr">
        <is>
          <t>adrest</t>
        </is>
      </c>
      <c r="B9491" t="inlineStr">
        <is>
          <t>0d9da5cbd18eb06655c16989d6b3d862a4df0595</t>
        </is>
      </c>
      <c r="C9491" t="inlineStr">
        <is>
          <t>2013-04-26 08:00:47+00:00</t>
        </is>
      </c>
      <c r="D9491" t="inlineStr">
        <is>
          <t>add</t>
        </is>
      </c>
      <c r="E9491" t="inlineStr">
        <is>
          <t>django</t>
        </is>
      </c>
      <c r="F9491">
        <f>=1.4.3</f>
        <v/>
      </c>
      <c r="G9491" t="inlineStr"/>
      <c r="H9491" t="inlineStr"/>
    </row>
    <row r="9492">
      <c r="A9492" t="inlineStr">
        <is>
          <t>adrest</t>
        </is>
      </c>
      <c r="B9492" t="inlineStr">
        <is>
          <t>0d9da5cbd18eb06655c16989d6b3d862a4df0595</t>
        </is>
      </c>
      <c r="C9492" t="inlineStr">
        <is>
          <t>2013-04-26 08:00:47+00:00</t>
        </is>
      </c>
      <c r="D9492" t="inlineStr">
        <is>
          <t>add</t>
        </is>
      </c>
      <c r="E9492" t="inlineStr">
        <is>
          <t>python-mimeparse</t>
        </is>
      </c>
      <c r="F9492">
        <f>=0.1.4</f>
        <v/>
      </c>
      <c r="G9492" t="inlineStr"/>
      <c r="H9492" t="inlineStr"/>
    </row>
    <row r="9493">
      <c r="A9493" t="inlineStr">
        <is>
          <t>adrest</t>
        </is>
      </c>
      <c r="B9493" t="inlineStr">
        <is>
          <t>0d9da5cbd18eb06655c16989d6b3d862a4df0595</t>
        </is>
      </c>
      <c r="C9493" t="inlineStr">
        <is>
          <t>2013-04-26 08:00:47+00:00</t>
        </is>
      </c>
      <c r="D9493" t="inlineStr">
        <is>
          <t>rem</t>
        </is>
      </c>
      <c r="E9493" t="inlineStr"/>
      <c r="F9493" t="inlineStr"/>
      <c r="G9493" t="inlineStr">
        <is>
          <t>mimeparse</t>
        </is>
      </c>
      <c r="H9493">
        <f>=0.1.3</f>
        <v/>
      </c>
    </row>
    <row r="9494">
      <c r="A9494" t="inlineStr">
        <is>
          <t>adrest</t>
        </is>
      </c>
      <c r="B9494" t="inlineStr">
        <is>
          <t>0d9da5cbd18eb06655c16989d6b3d862a4df0595</t>
        </is>
      </c>
      <c r="C9494" t="inlineStr">
        <is>
          <t>2013-04-26 08:00:47+00:00</t>
        </is>
      </c>
      <c r="D9494" t="inlineStr">
        <is>
          <t>rem</t>
        </is>
      </c>
      <c r="E9494" t="inlineStr"/>
      <c r="F9494" t="inlineStr"/>
      <c r="G9494" t="inlineStr">
        <is>
          <t>Django</t>
        </is>
      </c>
      <c r="H9494">
        <f>=1.4.5</f>
        <v/>
      </c>
    </row>
    <row r="9495">
      <c r="A9495" t="inlineStr">
        <is>
          <t>adrest</t>
        </is>
      </c>
      <c r="B9495" t="inlineStr">
        <is>
          <t>9853a207e65bedff1a6676f16b31a60ffe488a05</t>
        </is>
      </c>
      <c r="C9495" t="inlineStr">
        <is>
          <t>2013-05-02 17:41:04+00:00</t>
        </is>
      </c>
      <c r="D9495" t="inlineStr">
        <is>
          <t>verchange</t>
        </is>
      </c>
      <c r="E9495" t="inlineStr">
        <is>
          <t>django</t>
        </is>
      </c>
      <c r="F9495" t="inlineStr">
        <is>
          <t>&gt;=1.4.3</t>
        </is>
      </c>
      <c r="G9495" t="inlineStr">
        <is>
          <t>django</t>
        </is>
      </c>
      <c r="H9495">
        <f>=1.4.3</f>
        <v/>
      </c>
    </row>
    <row r="9496">
      <c r="A9496" t="inlineStr">
        <is>
          <t>renderspec</t>
        </is>
      </c>
      <c r="B9496" t="inlineStr">
        <is>
          <t>b560536a810e68a413d09e8aad1e56ea450647fa</t>
        </is>
      </c>
      <c r="C9496" t="inlineStr">
        <is>
          <t>2016-10-10 19:24:22+00:00</t>
        </is>
      </c>
      <c r="D9496" t="inlineStr">
        <is>
          <t>verchange</t>
        </is>
      </c>
      <c r="E9496" t="inlineStr">
        <is>
          <t>pymod2pkg</t>
        </is>
      </c>
      <c r="F9496" t="inlineStr">
        <is>
          <t>&gt;=0.5.4</t>
        </is>
      </c>
      <c r="G9496" t="inlineStr">
        <is>
          <t>pymod2pkg</t>
        </is>
      </c>
      <c r="H9496" t="inlineStr">
        <is>
          <t>&gt;=0.3</t>
        </is>
      </c>
    </row>
    <row r="9497">
      <c r="A9497" t="inlineStr">
        <is>
          <t>renderspec</t>
        </is>
      </c>
      <c r="B9497" t="inlineStr">
        <is>
          <t>b560536a810e68a413d09e8aad1e56ea450647fa</t>
        </is>
      </c>
      <c r="C9497" t="inlineStr">
        <is>
          <t>2016-10-10 19:24:22+00:00</t>
        </is>
      </c>
      <c r="D9497" t="inlineStr">
        <is>
          <t>verchange</t>
        </is>
      </c>
      <c r="E9497" t="inlineStr">
        <is>
          <t>PyYAML</t>
        </is>
      </c>
      <c r="F9497" t="inlineStr">
        <is>
          <t>&gt;=3.10.0</t>
        </is>
      </c>
      <c r="G9497" t="inlineStr">
        <is>
          <t>PyYAML</t>
        </is>
      </c>
      <c r="H9497" t="inlineStr">
        <is>
          <t>&gt;=3.1.0</t>
        </is>
      </c>
    </row>
    <row r="9498">
      <c r="A9498" t="inlineStr">
        <is>
          <t>renderspec</t>
        </is>
      </c>
      <c r="B9498" t="inlineStr">
        <is>
          <t>b560536a810e68a413d09e8aad1e56ea450647fa</t>
        </is>
      </c>
      <c r="C9498" t="inlineStr">
        <is>
          <t>2016-10-10 19:24:22+00:00</t>
        </is>
      </c>
      <c r="D9498" t="inlineStr">
        <is>
          <t>verchange</t>
        </is>
      </c>
      <c r="E9498" t="inlineStr">
        <is>
          <t>packaging</t>
        </is>
      </c>
      <c r="F9498" t="inlineStr">
        <is>
          <t>&gt;=16.5</t>
        </is>
      </c>
      <c r="G9498" t="inlineStr">
        <is>
          <t>packaging</t>
        </is>
      </c>
      <c r="H9498" t="inlineStr">
        <is>
          <t>&gt;=15.2</t>
        </is>
      </c>
    </row>
    <row r="9499">
      <c r="A9499" t="inlineStr">
        <is>
          <t>renderspec</t>
        </is>
      </c>
      <c r="B9499" t="inlineStr">
        <is>
          <t>abc85adaa33ef2a6d727be7845c6936ba85c7e07</t>
        </is>
      </c>
      <c r="C9499" t="inlineStr">
        <is>
          <t>2016-12-01 11:01:41+00:00</t>
        </is>
      </c>
      <c r="D9499" t="inlineStr">
        <is>
          <t>verchange</t>
        </is>
      </c>
      <c r="E9499" t="inlineStr">
        <is>
          <t>pymod2pkg</t>
        </is>
      </c>
      <c r="F9499" t="inlineStr">
        <is>
          <t>&gt;=0.6.1</t>
        </is>
      </c>
      <c r="G9499" t="inlineStr">
        <is>
          <t>pymod2pkg</t>
        </is>
      </c>
      <c r="H9499" t="inlineStr">
        <is>
          <t>&gt;=0.5.4</t>
        </is>
      </c>
    </row>
    <row r="9500">
      <c r="A9500" t="inlineStr">
        <is>
          <t>renderspec</t>
        </is>
      </c>
      <c r="B9500" t="inlineStr">
        <is>
          <t>32ebb11f94c964203a924e9ab5213bcb68c0f4ea</t>
        </is>
      </c>
      <c r="C9500" t="inlineStr">
        <is>
          <t>2016-12-23 12:19:36+00:00</t>
        </is>
      </c>
      <c r="D9500" t="inlineStr">
        <is>
          <t>verchange</t>
        </is>
      </c>
      <c r="E9500" t="inlineStr">
        <is>
          <t>pymod2pkg</t>
        </is>
      </c>
      <c r="F9500" t="inlineStr">
        <is>
          <t>&gt;=0.7.0</t>
        </is>
      </c>
      <c r="G9500" t="inlineStr">
        <is>
          <t>pymod2pkg</t>
        </is>
      </c>
      <c r="H9500" t="inlineStr">
        <is>
          <t>&gt;=0.6.1</t>
        </is>
      </c>
    </row>
    <row r="9501">
      <c r="A9501" t="inlineStr">
        <is>
          <t>renderspec</t>
        </is>
      </c>
      <c r="B9501" t="inlineStr">
        <is>
          <t>ac48e745b134941b6fc2a48d71bb063b4126b189</t>
        </is>
      </c>
      <c r="C9501" t="inlineStr">
        <is>
          <t>2017-04-05 14:46:24+00:00</t>
        </is>
      </c>
      <c r="D9501" t="inlineStr">
        <is>
          <t>verchange</t>
        </is>
      </c>
      <c r="E9501" t="inlineStr">
        <is>
          <t>Jinja2</t>
        </is>
      </c>
      <c r="F9501" t="inlineStr">
        <is>
          <t>!=2.9.3;&gt;=2.8;!=2.9.2;!=2.9.1;!=2.9.4;!=2.9.0</t>
        </is>
      </c>
      <c r="G9501" t="inlineStr">
        <is>
          <t>Jinja2</t>
        </is>
      </c>
      <c r="H9501" t="inlineStr">
        <is>
          <t>&gt;=2.8</t>
        </is>
      </c>
    </row>
    <row r="9502">
      <c r="A9502" t="inlineStr">
        <is>
          <t>renderspec</t>
        </is>
      </c>
      <c r="B9502" t="inlineStr">
        <is>
          <t>ac48e745b134941b6fc2a48d71bb063b4126b189</t>
        </is>
      </c>
      <c r="C9502" t="inlineStr">
        <is>
          <t>2017-04-05 14:46:24+00:00</t>
        </is>
      </c>
      <c r="D9502" t="inlineStr">
        <is>
          <t>add</t>
        </is>
      </c>
      <c r="E9502" t="inlineStr">
        <is>
          <t>six</t>
        </is>
      </c>
      <c r="F9502" t="inlineStr">
        <is>
          <t>&gt;=1.9.0</t>
        </is>
      </c>
      <c r="G9502" t="inlineStr"/>
      <c r="H9502" t="inlineStr"/>
    </row>
    <row r="9503">
      <c r="A9503" t="inlineStr">
        <is>
          <t>renderspec</t>
        </is>
      </c>
      <c r="B9503" t="inlineStr">
        <is>
          <t>8301dfae735dabce13d3c80eaf661025b10656ad</t>
        </is>
      </c>
      <c r="C9503" t="inlineStr">
        <is>
          <t>2017-04-13 10:07:54+00:00</t>
        </is>
      </c>
      <c r="D9503" t="inlineStr">
        <is>
          <t>verchange</t>
        </is>
      </c>
      <c r="E9503" t="inlineStr">
        <is>
          <t>six</t>
        </is>
      </c>
      <c r="F9503" t="inlineStr">
        <is>
          <t>&gt;=1.9.0</t>
        </is>
      </c>
      <c r="G9503" t="inlineStr">
        <is>
          <t>six</t>
        </is>
      </c>
      <c r="H9503" t="inlineStr">
        <is>
          <t>&gt;=1.9.0</t>
        </is>
      </c>
    </row>
    <row r="9504">
      <c r="A9504" t="inlineStr">
        <is>
          <t>renderspec</t>
        </is>
      </c>
      <c r="B9504" t="inlineStr">
        <is>
          <t>2a0409abd6072aa9fb19869422d43652f4811f2b</t>
        </is>
      </c>
      <c r="C9504" t="inlineStr">
        <is>
          <t>2017-09-14 15:15:26+00:00</t>
        </is>
      </c>
      <c r="D9504" t="inlineStr">
        <is>
          <t>verchange</t>
        </is>
      </c>
      <c r="E9504" t="inlineStr">
        <is>
          <t>pymod2pkg</t>
        </is>
      </c>
      <c r="F9504" t="inlineStr">
        <is>
          <t>&gt;=0.7.0;!=0.8.0</t>
        </is>
      </c>
      <c r="G9504" t="inlineStr">
        <is>
          <t>pymod2pkg</t>
        </is>
      </c>
      <c r="H9504" t="inlineStr">
        <is>
          <t>&gt;=0.7.0</t>
        </is>
      </c>
    </row>
    <row r="9505">
      <c r="A9505" t="inlineStr">
        <is>
          <t>renderspec</t>
        </is>
      </c>
      <c r="B9505" t="inlineStr">
        <is>
          <t>2a0409abd6072aa9fb19869422d43652f4811f2b</t>
        </is>
      </c>
      <c r="C9505" t="inlineStr">
        <is>
          <t>2017-09-14 15:15:26+00:00</t>
        </is>
      </c>
      <c r="D9505" t="inlineStr">
        <is>
          <t>verchange</t>
        </is>
      </c>
      <c r="E9505" t="inlineStr">
        <is>
          <t>PyYAML</t>
        </is>
      </c>
      <c r="F9505" t="inlineStr">
        <is>
          <t>&gt;=3.10</t>
        </is>
      </c>
      <c r="G9505" t="inlineStr">
        <is>
          <t>PyYAML</t>
        </is>
      </c>
      <c r="H9505" t="inlineStr">
        <is>
          <t>&gt;=3.10.0</t>
        </is>
      </c>
    </row>
    <row r="9506">
      <c r="A9506" t="inlineStr">
        <is>
          <t>renderspec</t>
        </is>
      </c>
      <c r="B9506" t="inlineStr">
        <is>
          <t>dcc565f85830122bfb919efdb941576ba58f8ceb</t>
        </is>
      </c>
      <c r="C9506" t="inlineStr">
        <is>
          <t>2019-04-17 07:40:24+00:00</t>
        </is>
      </c>
      <c r="D9506" t="inlineStr">
        <is>
          <t>verchange</t>
        </is>
      </c>
      <c r="E9506" t="inlineStr">
        <is>
          <t>six</t>
        </is>
      </c>
      <c r="F9506" t="inlineStr">
        <is>
          <t>&gt;=1.10.0</t>
        </is>
      </c>
      <c r="G9506" t="inlineStr">
        <is>
          <t>six</t>
        </is>
      </c>
      <c r="H9506" t="inlineStr">
        <is>
          <t>&gt;=1.9.0</t>
        </is>
      </c>
    </row>
    <row r="9507">
      <c r="A9507" t="inlineStr">
        <is>
          <t>renderspec</t>
        </is>
      </c>
      <c r="B9507" t="inlineStr">
        <is>
          <t>dcc565f85830122bfb919efdb941576ba58f8ceb</t>
        </is>
      </c>
      <c r="C9507" t="inlineStr">
        <is>
          <t>2019-04-17 07:40:24+00:00</t>
        </is>
      </c>
      <c r="D9507" t="inlineStr">
        <is>
          <t>verchange</t>
        </is>
      </c>
      <c r="E9507" t="inlineStr">
        <is>
          <t>Jinja2</t>
        </is>
      </c>
      <c r="F9507" t="inlineStr">
        <is>
          <t>&gt;=2.10</t>
        </is>
      </c>
      <c r="G9507" t="inlineStr">
        <is>
          <t>Jinja2</t>
        </is>
      </c>
      <c r="H9507" t="inlineStr">
        <is>
          <t>!=2.9.3;&gt;=2.8;!=2.9.2;!=2.9.1;!=2.9.4;!=2.9.0</t>
        </is>
      </c>
    </row>
    <row r="9508">
      <c r="A9508" t="inlineStr">
        <is>
          <t>renderspec</t>
        </is>
      </c>
      <c r="B9508" t="inlineStr">
        <is>
          <t>50bea70bb529f2e2b93bd1961630cbff8a07e5dc</t>
        </is>
      </c>
      <c r="C9508" t="inlineStr">
        <is>
          <t>2020-03-17 09:17:18+00:00</t>
        </is>
      </c>
      <c r="D9508" t="inlineStr">
        <is>
          <t>rem</t>
        </is>
      </c>
      <c r="E9508" t="inlineStr"/>
      <c r="F9508" t="inlineStr"/>
      <c r="G9508" t="inlineStr">
        <is>
          <t>six</t>
        </is>
      </c>
      <c r="H9508" t="inlineStr">
        <is>
          <t>&gt;=1.10.0</t>
        </is>
      </c>
    </row>
    <row r="9509">
      <c r="A9509" t="inlineStr">
        <is>
          <t>Selenium-Requests</t>
        </is>
      </c>
      <c r="B9509" t="inlineStr">
        <is>
          <t>da1605f3af3013d784f88dbece2adc3cbc9ca4cb</t>
        </is>
      </c>
      <c r="C9509" t="inlineStr">
        <is>
          <t>2015-04-04 17:01:28+00:00</t>
        </is>
      </c>
      <c r="D9509" t="inlineStr">
        <is>
          <t>add</t>
        </is>
      </c>
      <c r="E9509" t="inlineStr">
        <is>
          <t>colorama</t>
        </is>
      </c>
      <c r="F9509">
        <f>=0.3.3</f>
        <v/>
      </c>
      <c r="G9509" t="inlineStr"/>
      <c r="H9509" t="inlineStr"/>
    </row>
    <row r="9510">
      <c r="A9510" t="inlineStr">
        <is>
          <t>Selenium-Requests</t>
        </is>
      </c>
      <c r="B9510" t="inlineStr">
        <is>
          <t>da1605f3af3013d784f88dbece2adc3cbc9ca4cb</t>
        </is>
      </c>
      <c r="C9510" t="inlineStr">
        <is>
          <t>2015-04-04 17:01:28+00:00</t>
        </is>
      </c>
      <c r="D9510" t="inlineStr">
        <is>
          <t>add</t>
        </is>
      </c>
      <c r="E9510" t="inlineStr">
        <is>
          <t>py</t>
        </is>
      </c>
      <c r="F9510">
        <f>=1.4.26</f>
        <v/>
      </c>
      <c r="G9510" t="inlineStr"/>
      <c r="H9510" t="inlineStr"/>
    </row>
    <row r="9511">
      <c r="A9511" t="inlineStr">
        <is>
          <t>Selenium-Requests</t>
        </is>
      </c>
      <c r="B9511" t="inlineStr">
        <is>
          <t>da1605f3af3013d784f88dbece2adc3cbc9ca4cb</t>
        </is>
      </c>
      <c r="C9511" t="inlineStr">
        <is>
          <t>2015-04-04 17:01:28+00:00</t>
        </is>
      </c>
      <c r="D9511" t="inlineStr">
        <is>
          <t>add</t>
        </is>
      </c>
      <c r="E9511" t="inlineStr">
        <is>
          <t>pypandoc</t>
        </is>
      </c>
      <c r="F9511">
        <f>=0.9.6</f>
        <v/>
      </c>
      <c r="G9511" t="inlineStr"/>
      <c r="H9511" t="inlineStr"/>
    </row>
    <row r="9512">
      <c r="A9512" t="inlineStr">
        <is>
          <t>Selenium-Requests</t>
        </is>
      </c>
      <c r="B9512" t="inlineStr">
        <is>
          <t>da1605f3af3013d784f88dbece2adc3cbc9ca4cb</t>
        </is>
      </c>
      <c r="C9512" t="inlineStr">
        <is>
          <t>2015-04-04 17:01:28+00:00</t>
        </is>
      </c>
      <c r="D9512" t="inlineStr">
        <is>
          <t>add</t>
        </is>
      </c>
      <c r="E9512" t="inlineStr">
        <is>
          <t>pytest</t>
        </is>
      </c>
      <c r="F9512">
        <f>=2.7.0</f>
        <v/>
      </c>
      <c r="G9512" t="inlineStr"/>
      <c r="H9512" t="inlineStr"/>
    </row>
    <row r="9513">
      <c r="A9513" t="inlineStr">
        <is>
          <t>Selenium-Requests</t>
        </is>
      </c>
      <c r="B9513" t="inlineStr">
        <is>
          <t>da1605f3af3013d784f88dbece2adc3cbc9ca4cb</t>
        </is>
      </c>
      <c r="C9513" t="inlineStr">
        <is>
          <t>2015-04-04 17:01:28+00:00</t>
        </is>
      </c>
      <c r="D9513" t="inlineStr">
        <is>
          <t>add</t>
        </is>
      </c>
      <c r="E9513" t="inlineStr">
        <is>
          <t>requests</t>
        </is>
      </c>
      <c r="F9513">
        <f>=2.6.0</f>
        <v/>
      </c>
      <c r="G9513" t="inlineStr"/>
      <c r="H9513" t="inlineStr"/>
    </row>
    <row r="9514">
      <c r="A9514" t="inlineStr">
        <is>
          <t>Selenium-Requests</t>
        </is>
      </c>
      <c r="B9514" t="inlineStr">
        <is>
          <t>da1605f3af3013d784f88dbece2adc3cbc9ca4cb</t>
        </is>
      </c>
      <c r="C9514" t="inlineStr">
        <is>
          <t>2015-04-04 17:01:28+00:00</t>
        </is>
      </c>
      <c r="D9514" t="inlineStr">
        <is>
          <t>add</t>
        </is>
      </c>
      <c r="E9514" t="inlineStr">
        <is>
          <t>selenium</t>
        </is>
      </c>
      <c r="F9514">
        <f>=2.45.0</f>
        <v/>
      </c>
      <c r="G9514" t="inlineStr"/>
      <c r="H9514" t="inlineStr"/>
    </row>
    <row r="9515">
      <c r="A9515" t="inlineStr">
        <is>
          <t>Selenium-Requests</t>
        </is>
      </c>
      <c r="B9515" t="inlineStr">
        <is>
          <t>da1605f3af3013d784f88dbece2adc3cbc9ca4cb</t>
        </is>
      </c>
      <c r="C9515" t="inlineStr">
        <is>
          <t>2015-04-04 17:01:28+00:00</t>
        </is>
      </c>
      <c r="D9515" t="inlineStr">
        <is>
          <t>add</t>
        </is>
      </c>
      <c r="E9515" t="inlineStr">
        <is>
          <t>six</t>
        </is>
      </c>
      <c r="F9515">
        <f>=1.9.0</f>
        <v/>
      </c>
      <c r="G9515" t="inlineStr"/>
      <c r="H9515" t="inlineStr"/>
    </row>
    <row r="9516">
      <c r="A9516" t="inlineStr">
        <is>
          <t>Selenium-Requests</t>
        </is>
      </c>
      <c r="B9516" t="inlineStr">
        <is>
          <t>da1605f3af3013d784f88dbece2adc3cbc9ca4cb</t>
        </is>
      </c>
      <c r="C9516" t="inlineStr">
        <is>
          <t>2015-04-04 17:01:28+00:00</t>
        </is>
      </c>
      <c r="D9516" t="inlineStr">
        <is>
          <t>add</t>
        </is>
      </c>
      <c r="E9516" t="inlineStr">
        <is>
          <t>tld</t>
        </is>
      </c>
      <c r="F9516">
        <f>=0.7.2</f>
        <v/>
      </c>
      <c r="G9516" t="inlineStr"/>
      <c r="H9516" t="inlineStr"/>
    </row>
    <row r="9517">
      <c r="A9517" t="inlineStr">
        <is>
          <t>kernel_gateway</t>
        </is>
      </c>
      <c r="B9517" t="inlineStr">
        <is>
          <t>8a925b8e6cc207289f4d7c1f082c2cc72a9f909f</t>
        </is>
      </c>
      <c r="C9517" t="inlineStr">
        <is>
          <t>2017-02-14 02:24:02+00:00</t>
        </is>
      </c>
      <c r="D9517" t="inlineStr">
        <is>
          <t>add</t>
        </is>
      </c>
      <c r="E9517" t="inlineStr">
        <is>
          <t>jupyter_core</t>
        </is>
      </c>
      <c r="F9517" t="inlineStr">
        <is>
          <t>&gt;=4.0;&lt;5.0</t>
        </is>
      </c>
      <c r="G9517" t="inlineStr"/>
      <c r="H9517" t="inlineStr"/>
    </row>
    <row r="9518">
      <c r="A9518" t="inlineStr">
        <is>
          <t>kernel_gateway</t>
        </is>
      </c>
      <c r="B9518" t="inlineStr">
        <is>
          <t>8a925b8e6cc207289f4d7c1f082c2cc72a9f909f</t>
        </is>
      </c>
      <c r="C9518" t="inlineStr">
        <is>
          <t>2017-02-14 02:24:02+00:00</t>
        </is>
      </c>
      <c r="D9518" t="inlineStr">
        <is>
          <t>add</t>
        </is>
      </c>
      <c r="E9518" t="inlineStr">
        <is>
          <t>jupyter_client</t>
        </is>
      </c>
      <c r="F9518" t="inlineStr">
        <is>
          <t>&lt;5.0;&gt;=4.2.0</t>
        </is>
      </c>
      <c r="G9518" t="inlineStr"/>
      <c r="H9518" t="inlineStr"/>
    </row>
    <row r="9519">
      <c r="A9519" t="inlineStr">
        <is>
          <t>kernel_gateway</t>
        </is>
      </c>
      <c r="B9519" t="inlineStr">
        <is>
          <t>8a925b8e6cc207289f4d7c1f082c2cc72a9f909f</t>
        </is>
      </c>
      <c r="C9519" t="inlineStr">
        <is>
          <t>2017-02-14 02:24:02+00:00</t>
        </is>
      </c>
      <c r="D9519" t="inlineStr">
        <is>
          <t>add</t>
        </is>
      </c>
      <c r="E9519" t="inlineStr">
        <is>
          <t>notebook</t>
        </is>
      </c>
      <c r="F9519" t="inlineStr">
        <is>
          <t>&lt;5.0;&gt;=4.1.0</t>
        </is>
      </c>
      <c r="G9519" t="inlineStr"/>
      <c r="H9519" t="inlineStr"/>
    </row>
    <row r="9520">
      <c r="A9520" t="inlineStr">
        <is>
          <t>kernel_gateway</t>
        </is>
      </c>
      <c r="B9520" t="inlineStr">
        <is>
          <t>8a925b8e6cc207289f4d7c1f082c2cc72a9f909f</t>
        </is>
      </c>
      <c r="C9520" t="inlineStr">
        <is>
          <t>2017-02-14 02:24:02+00:00</t>
        </is>
      </c>
      <c r="D9520" t="inlineStr">
        <is>
          <t>add</t>
        </is>
      </c>
      <c r="E9520" t="inlineStr">
        <is>
          <t>traitlets</t>
        </is>
      </c>
      <c r="F9520" t="inlineStr">
        <is>
          <t>&lt;5.0;&gt;=4.2.0</t>
        </is>
      </c>
      <c r="G9520" t="inlineStr"/>
      <c r="H9520" t="inlineStr"/>
    </row>
    <row r="9521">
      <c r="A9521" t="inlineStr">
        <is>
          <t>kernel_gateway</t>
        </is>
      </c>
      <c r="B9521" t="inlineStr">
        <is>
          <t>8a925b8e6cc207289f4d7c1f082c2cc72a9f909f</t>
        </is>
      </c>
      <c r="C9521" t="inlineStr">
        <is>
          <t>2017-02-14 02:24:02+00:00</t>
        </is>
      </c>
      <c r="D9521" t="inlineStr">
        <is>
          <t>add</t>
        </is>
      </c>
      <c r="E9521" t="inlineStr">
        <is>
          <t>tornado</t>
        </is>
      </c>
      <c r="F9521" t="inlineStr">
        <is>
          <t>&lt;5.0;&gt;=4.2.0</t>
        </is>
      </c>
      <c r="G9521" t="inlineStr"/>
      <c r="H9521" t="inlineStr"/>
    </row>
    <row r="9522">
      <c r="A9522" t="inlineStr">
        <is>
          <t>kernel_gateway</t>
        </is>
      </c>
      <c r="B9522" t="inlineStr">
        <is>
          <t>8a925b8e6cc207289f4d7c1f082c2cc72a9f909f</t>
        </is>
      </c>
      <c r="C9522" t="inlineStr">
        <is>
          <t>2017-02-14 02:24:02+00:00</t>
        </is>
      </c>
      <c r="D9522" t="inlineStr">
        <is>
          <t>add</t>
        </is>
      </c>
      <c r="E9522" t="inlineStr">
        <is>
          <t>requests</t>
        </is>
      </c>
      <c r="F9522" t="inlineStr">
        <is>
          <t>&gt;=2.7;&lt;3.0</t>
        </is>
      </c>
      <c r="G9522" t="inlineStr"/>
      <c r="H9522" t="inlineStr"/>
    </row>
    <row r="9523">
      <c r="A9523" t="inlineStr">
        <is>
          <t>kernel_gateway</t>
        </is>
      </c>
      <c r="B9523" t="inlineStr">
        <is>
          <t>95441400d1b274dca48a85c3c824a8153180297c</t>
        </is>
      </c>
      <c r="C9523" t="inlineStr">
        <is>
          <t>2017-05-30 02:07:45+00:00</t>
        </is>
      </c>
      <c r="D9523" t="inlineStr">
        <is>
          <t>verchange</t>
        </is>
      </c>
      <c r="E9523" t="inlineStr">
        <is>
          <t>notebook</t>
        </is>
      </c>
      <c r="F9523" t="inlineStr">
        <is>
          <t>&gt;=5.0.0</t>
        </is>
      </c>
      <c r="G9523" t="inlineStr">
        <is>
          <t>notebook</t>
        </is>
      </c>
      <c r="H9523" t="inlineStr">
        <is>
          <t>&lt;5.0;&gt;=4.1.0</t>
        </is>
      </c>
    </row>
    <row r="9524">
      <c r="A9524" t="inlineStr">
        <is>
          <t>kernel_gateway</t>
        </is>
      </c>
      <c r="B9524" t="inlineStr">
        <is>
          <t>95441400d1b274dca48a85c3c824a8153180297c</t>
        </is>
      </c>
      <c r="C9524" t="inlineStr">
        <is>
          <t>2017-05-30 02:07:45+00:00</t>
        </is>
      </c>
      <c r="D9524" t="inlineStr">
        <is>
          <t>verchange</t>
        </is>
      </c>
      <c r="E9524" t="inlineStr">
        <is>
          <t>jupyter_client</t>
        </is>
      </c>
      <c r="F9524" t="inlineStr">
        <is>
          <t>&gt;=4.2.0</t>
        </is>
      </c>
      <c r="G9524" t="inlineStr">
        <is>
          <t>jupyter_client</t>
        </is>
      </c>
      <c r="H9524" t="inlineStr">
        <is>
          <t>&lt;5.0;&gt;=4.2.0</t>
        </is>
      </c>
    </row>
    <row r="9525">
      <c r="A9525" t="inlineStr">
        <is>
          <t>kernel_gateway</t>
        </is>
      </c>
      <c r="B9525" t="inlineStr">
        <is>
          <t>95441400d1b274dca48a85c3c824a8153180297c</t>
        </is>
      </c>
      <c r="C9525" t="inlineStr">
        <is>
          <t>2017-05-30 02:07:45+00:00</t>
        </is>
      </c>
      <c r="D9525" t="inlineStr">
        <is>
          <t>verchange</t>
        </is>
      </c>
      <c r="E9525" t="inlineStr">
        <is>
          <t>traitlets</t>
        </is>
      </c>
      <c r="F9525" t="inlineStr">
        <is>
          <t>&gt;=4.2.0</t>
        </is>
      </c>
      <c r="G9525" t="inlineStr">
        <is>
          <t>traitlets</t>
        </is>
      </c>
      <c r="H9525" t="inlineStr">
        <is>
          <t>&lt;5.0;&gt;=4.2.0</t>
        </is>
      </c>
    </row>
    <row r="9526">
      <c r="A9526" t="inlineStr">
        <is>
          <t>kernel_gateway</t>
        </is>
      </c>
      <c r="B9526" t="inlineStr">
        <is>
          <t>95441400d1b274dca48a85c3c824a8153180297c</t>
        </is>
      </c>
      <c r="C9526" t="inlineStr">
        <is>
          <t>2017-05-30 02:07:45+00:00</t>
        </is>
      </c>
      <c r="D9526" t="inlineStr">
        <is>
          <t>verchange</t>
        </is>
      </c>
      <c r="E9526" t="inlineStr">
        <is>
          <t>tornado</t>
        </is>
      </c>
      <c r="F9526" t="inlineStr">
        <is>
          <t>&gt;=4.2.0</t>
        </is>
      </c>
      <c r="G9526" t="inlineStr">
        <is>
          <t>tornado</t>
        </is>
      </c>
      <c r="H9526" t="inlineStr">
        <is>
          <t>&lt;5.0;&gt;=4.2.0</t>
        </is>
      </c>
    </row>
    <row r="9527">
      <c r="A9527" t="inlineStr">
        <is>
          <t>kernel_gateway</t>
        </is>
      </c>
      <c r="B9527" t="inlineStr">
        <is>
          <t>95441400d1b274dca48a85c3c824a8153180297c</t>
        </is>
      </c>
      <c r="C9527" t="inlineStr">
        <is>
          <t>2017-05-30 02:07:45+00:00</t>
        </is>
      </c>
      <c r="D9527" t="inlineStr">
        <is>
          <t>verchange</t>
        </is>
      </c>
      <c r="E9527" t="inlineStr">
        <is>
          <t>jupyter_core</t>
        </is>
      </c>
      <c r="F9527" t="inlineStr">
        <is>
          <t>&gt;=4.0</t>
        </is>
      </c>
      <c r="G9527" t="inlineStr">
        <is>
          <t>jupyter_core</t>
        </is>
      </c>
      <c r="H9527" t="inlineStr">
        <is>
          <t>&gt;=4.0;&lt;5.0</t>
        </is>
      </c>
    </row>
    <row r="9528">
      <c r="A9528" t="inlineStr">
        <is>
          <t>kernel_gateway</t>
        </is>
      </c>
      <c r="B9528" t="inlineStr">
        <is>
          <t>92eea23cfbec8cd3e09a2c339d7d02d355c0f322</t>
        </is>
      </c>
      <c r="C9528" t="inlineStr">
        <is>
          <t>2018-08-13 16:54:13+00:00</t>
        </is>
      </c>
      <c r="D9528" t="inlineStr">
        <is>
          <t>verchange</t>
        </is>
      </c>
      <c r="E9528" t="inlineStr">
        <is>
          <t>jupyter_client</t>
        </is>
      </c>
      <c r="F9528" t="inlineStr">
        <is>
          <t>&gt;=5.2.0</t>
        </is>
      </c>
      <c r="G9528" t="inlineStr">
        <is>
          <t>jupyter_client</t>
        </is>
      </c>
      <c r="H9528" t="inlineStr">
        <is>
          <t>&gt;=4.2.0</t>
        </is>
      </c>
    </row>
    <row r="9529">
      <c r="A9529" t="inlineStr">
        <is>
          <t>kernel_gateway</t>
        </is>
      </c>
      <c r="B9529" t="inlineStr">
        <is>
          <t>92eea23cfbec8cd3e09a2c339d7d02d355c0f322</t>
        </is>
      </c>
      <c r="C9529" t="inlineStr">
        <is>
          <t>2018-08-13 16:54:13+00:00</t>
        </is>
      </c>
      <c r="D9529" t="inlineStr">
        <is>
          <t>verchange</t>
        </is>
      </c>
      <c r="E9529" t="inlineStr">
        <is>
          <t>jupyter_core</t>
        </is>
      </c>
      <c r="F9529" t="inlineStr">
        <is>
          <t>&gt;=4.4.0</t>
        </is>
      </c>
      <c r="G9529" t="inlineStr">
        <is>
          <t>jupyter_core</t>
        </is>
      </c>
      <c r="H9529" t="inlineStr">
        <is>
          <t>&gt;=4.0</t>
        </is>
      </c>
    </row>
    <row r="9530">
      <c r="A9530" t="inlineStr">
        <is>
          <t>kernel_gateway</t>
        </is>
      </c>
      <c r="B9530" t="inlineStr">
        <is>
          <t>92eea23cfbec8cd3e09a2c339d7d02d355c0f322</t>
        </is>
      </c>
      <c r="C9530" t="inlineStr">
        <is>
          <t>2018-08-13 16:54:13+00:00</t>
        </is>
      </c>
      <c r="D9530" t="inlineStr">
        <is>
          <t>verchange</t>
        </is>
      </c>
      <c r="E9530" t="inlineStr">
        <is>
          <t>notebook</t>
        </is>
      </c>
      <c r="F9530" t="inlineStr">
        <is>
          <t>&gt;=5.3.0;&lt;6.0</t>
        </is>
      </c>
      <c r="G9530" t="inlineStr">
        <is>
          <t>notebook</t>
        </is>
      </c>
      <c r="H9530" t="inlineStr">
        <is>
          <t>&gt;=5.0.0</t>
        </is>
      </c>
    </row>
    <row r="9531">
      <c r="A9531" t="inlineStr">
        <is>
          <t>kernel_gateway</t>
        </is>
      </c>
      <c r="B9531" t="inlineStr">
        <is>
          <t>4aedd1be6e2dc0677e1805dcd83392809e5a96c2</t>
        </is>
      </c>
      <c r="C9531" t="inlineStr">
        <is>
          <t>2019-03-15 16:01:41+00:00</t>
        </is>
      </c>
      <c r="D9531" t="inlineStr">
        <is>
          <t>verchange</t>
        </is>
      </c>
      <c r="E9531" t="inlineStr">
        <is>
          <t>notebook</t>
        </is>
      </c>
      <c r="F9531" t="inlineStr">
        <is>
          <t>&gt;=5.7.6;&lt;6.0</t>
        </is>
      </c>
      <c r="G9531" t="inlineStr">
        <is>
          <t>notebook</t>
        </is>
      </c>
      <c r="H9531" t="inlineStr">
        <is>
          <t>&gt;=5.3.0;&lt;6.0</t>
        </is>
      </c>
    </row>
    <row r="9532">
      <c r="A9532" t="inlineStr">
        <is>
          <t>kernel_gateway</t>
        </is>
      </c>
      <c r="B9532" t="inlineStr">
        <is>
          <t>09d1cb1c8fae2723902d5144239b65a802fe0f3e</t>
        </is>
      </c>
      <c r="C9532" t="inlineStr">
        <is>
          <t>2019-08-11 16:44:11+00:00</t>
        </is>
      </c>
      <c r="D9532" t="inlineStr">
        <is>
          <t>verchange</t>
        </is>
      </c>
      <c r="E9532" t="inlineStr">
        <is>
          <t>notebook</t>
        </is>
      </c>
      <c r="F9532" t="inlineStr">
        <is>
          <t>&lt;7.0;&gt;=5.7.6</t>
        </is>
      </c>
      <c r="G9532" t="inlineStr">
        <is>
          <t>notebook</t>
        </is>
      </c>
      <c r="H9532" t="inlineStr">
        <is>
          <t>&gt;=5.7.6;&lt;6.0</t>
        </is>
      </c>
    </row>
    <row r="9533">
      <c r="A9533" t="inlineStr">
        <is>
          <t>localshop</t>
        </is>
      </c>
      <c r="B9533" t="inlineStr">
        <is>
          <t>09251828b6a2f8edf85d7d48564236334c030ed0</t>
        </is>
      </c>
      <c r="C9533" t="inlineStr">
        <is>
          <t>2014-08-24 17:44:14+00:00</t>
        </is>
      </c>
      <c r="D9533" t="inlineStr">
        <is>
          <t>add</t>
        </is>
      </c>
      <c r="E9533" t="inlineStr">
        <is>
          <t>Django</t>
        </is>
      </c>
      <c r="F9533">
        <f>=1.6.6</f>
        <v/>
      </c>
      <c r="G9533" t="inlineStr"/>
      <c r="H9533" t="inlineStr"/>
    </row>
    <row r="9534">
      <c r="A9534" t="inlineStr">
        <is>
          <t>localshop</t>
        </is>
      </c>
      <c r="B9534" t="inlineStr">
        <is>
          <t>09251828b6a2f8edf85d7d48564236334c030ed0</t>
        </is>
      </c>
      <c r="C9534" t="inlineStr">
        <is>
          <t>2014-08-24 17:44:14+00:00</t>
        </is>
      </c>
      <c r="D9534" t="inlineStr">
        <is>
          <t>add</t>
        </is>
      </c>
      <c r="E9534" t="inlineStr">
        <is>
          <t>South</t>
        </is>
      </c>
      <c r="F9534">
        <f>=1.0.0</f>
        <v/>
      </c>
      <c r="G9534" t="inlineStr"/>
      <c r="H9534" t="inlineStr"/>
    </row>
    <row r="9535">
      <c r="A9535" t="inlineStr">
        <is>
          <t>localshop</t>
        </is>
      </c>
      <c r="B9535" t="inlineStr">
        <is>
          <t>09251828b6a2f8edf85d7d48564236334c030ed0</t>
        </is>
      </c>
      <c r="C9535" t="inlineStr">
        <is>
          <t>2014-08-24 17:44:14+00:00</t>
        </is>
      </c>
      <c r="D9535" t="inlineStr">
        <is>
          <t>add</t>
        </is>
      </c>
      <c r="E9535" t="inlineStr">
        <is>
          <t>Pillow</t>
        </is>
      </c>
      <c r="F9535">
        <f>=2.5.3</f>
        <v/>
      </c>
      <c r="G9535" t="inlineStr"/>
      <c r="H9535" t="inlineStr"/>
    </row>
    <row r="9536">
      <c r="A9536" t="inlineStr">
        <is>
          <t>localshop</t>
        </is>
      </c>
      <c r="B9536" t="inlineStr">
        <is>
          <t>09251828b6a2f8edf85d7d48564236334c030ed0</t>
        </is>
      </c>
      <c r="C9536" t="inlineStr">
        <is>
          <t>2014-08-24 17:44:14+00:00</t>
        </is>
      </c>
      <c r="D9536" t="inlineStr">
        <is>
          <t>add</t>
        </is>
      </c>
      <c r="E9536" t="inlineStr">
        <is>
          <t>celery</t>
        </is>
      </c>
      <c r="F9536">
        <f>=3.1.13</f>
        <v/>
      </c>
      <c r="G9536" t="inlineStr"/>
      <c r="H9536" t="inlineStr"/>
    </row>
    <row r="9537">
      <c r="A9537" t="inlineStr">
        <is>
          <t>localshop</t>
        </is>
      </c>
      <c r="B9537" t="inlineStr">
        <is>
          <t>09251828b6a2f8edf85d7d48564236334c030ed0</t>
        </is>
      </c>
      <c r="C9537" t="inlineStr">
        <is>
          <t>2014-08-24 17:44:14+00:00</t>
        </is>
      </c>
      <c r="D9537" t="inlineStr">
        <is>
          <t>add</t>
        </is>
      </c>
      <c r="E9537" t="inlineStr">
        <is>
          <t>kombu</t>
        </is>
      </c>
      <c r="F9537">
        <f>=3.0.21</f>
        <v/>
      </c>
      <c r="G9537" t="inlineStr"/>
      <c r="H9537" t="inlineStr"/>
    </row>
    <row r="9538">
      <c r="A9538" t="inlineStr">
        <is>
          <t>localshop</t>
        </is>
      </c>
      <c r="B9538" t="inlineStr">
        <is>
          <t>09251828b6a2f8edf85d7d48564236334c030ed0</t>
        </is>
      </c>
      <c r="C9538" t="inlineStr">
        <is>
          <t>2014-08-24 17:44:14+00:00</t>
        </is>
      </c>
      <c r="D9538" t="inlineStr">
        <is>
          <t>add</t>
        </is>
      </c>
      <c r="E9538" t="inlineStr">
        <is>
          <t>django-celery</t>
        </is>
      </c>
      <c r="F9538">
        <f>=3.1.10</f>
        <v/>
      </c>
      <c r="G9538" t="inlineStr"/>
      <c r="H9538" t="inlineStr"/>
    </row>
    <row r="9539">
      <c r="A9539" t="inlineStr">
        <is>
          <t>localshop</t>
        </is>
      </c>
      <c r="B9539" t="inlineStr">
        <is>
          <t>09251828b6a2f8edf85d7d48564236334c030ed0</t>
        </is>
      </c>
      <c r="C9539" t="inlineStr">
        <is>
          <t>2014-08-24 17:44:14+00:00</t>
        </is>
      </c>
      <c r="D9539" t="inlineStr">
        <is>
          <t>add</t>
        </is>
      </c>
      <c r="E9539" t="inlineStr">
        <is>
          <t>django-model-utils</t>
        </is>
      </c>
      <c r="F9539">
        <f>=2.2.0</f>
        <v/>
      </c>
      <c r="G9539" t="inlineStr"/>
      <c r="H9539" t="inlineStr"/>
    </row>
    <row r="9540">
      <c r="A9540" t="inlineStr">
        <is>
          <t>localshop</t>
        </is>
      </c>
      <c r="B9540" t="inlineStr">
        <is>
          <t>09251828b6a2f8edf85d7d48564236334c030ed0</t>
        </is>
      </c>
      <c r="C9540" t="inlineStr">
        <is>
          <t>2014-08-24 17:44:14+00:00</t>
        </is>
      </c>
      <c r="D9540" t="inlineStr">
        <is>
          <t>add</t>
        </is>
      </c>
      <c r="E9540" t="inlineStr">
        <is>
          <t>django-userena</t>
        </is>
      </c>
      <c r="F9540">
        <f>=1.3.0</f>
        <v/>
      </c>
      <c r="G9540" t="inlineStr"/>
      <c r="H9540" t="inlineStr"/>
    </row>
    <row r="9541">
      <c r="A9541" t="inlineStr">
        <is>
          <t>localshop</t>
        </is>
      </c>
      <c r="B9541" t="inlineStr">
        <is>
          <t>09251828b6a2f8edf85d7d48564236334c030ed0</t>
        </is>
      </c>
      <c r="C9541" t="inlineStr">
        <is>
          <t>2014-08-24 17:44:14+00:00</t>
        </is>
      </c>
      <c r="D9541" t="inlineStr">
        <is>
          <t>add</t>
        </is>
      </c>
      <c r="E9541" t="inlineStr">
        <is>
          <t>django-uuidfield</t>
        </is>
      </c>
      <c r="F9541">
        <f>=0.5.0</f>
        <v/>
      </c>
      <c r="G9541" t="inlineStr"/>
      <c r="H9541" t="inlineStr"/>
    </row>
    <row r="9542">
      <c r="A9542" t="inlineStr">
        <is>
          <t>localshop</t>
        </is>
      </c>
      <c r="B9542" t="inlineStr">
        <is>
          <t>09251828b6a2f8edf85d7d48564236334c030ed0</t>
        </is>
      </c>
      <c r="C9542" t="inlineStr">
        <is>
          <t>2014-08-24 17:44:14+00:00</t>
        </is>
      </c>
      <c r="D9542" t="inlineStr">
        <is>
          <t>add</t>
        </is>
      </c>
      <c r="E9542" t="inlineStr">
        <is>
          <t>django-storages</t>
        </is>
      </c>
      <c r="F9542">
        <f>=1.1.8</f>
        <v/>
      </c>
      <c r="G9542" t="inlineStr"/>
      <c r="H9542" t="inlineStr"/>
    </row>
    <row r="9543">
      <c r="A9543" t="inlineStr">
        <is>
          <t>localshop</t>
        </is>
      </c>
      <c r="B9543" t="inlineStr">
        <is>
          <t>09251828b6a2f8edf85d7d48564236334c030ed0</t>
        </is>
      </c>
      <c r="C9543" t="inlineStr">
        <is>
          <t>2014-08-24 17:44:14+00:00</t>
        </is>
      </c>
      <c r="D9543" t="inlineStr">
        <is>
          <t>add</t>
        </is>
      </c>
      <c r="E9543" t="inlineStr">
        <is>
          <t>django-configurations</t>
        </is>
      </c>
      <c r="F9543">
        <f>=0.8</f>
        <v/>
      </c>
      <c r="G9543" t="inlineStr"/>
      <c r="H9543" t="inlineStr"/>
    </row>
    <row r="9544">
      <c r="A9544" t="inlineStr">
        <is>
          <t>localshop</t>
        </is>
      </c>
      <c r="B9544" t="inlineStr">
        <is>
          <t>09251828b6a2f8edf85d7d48564236334c030ed0</t>
        </is>
      </c>
      <c r="C9544" t="inlineStr">
        <is>
          <t>2014-08-24 17:44:14+00:00</t>
        </is>
      </c>
      <c r="D9544" t="inlineStr">
        <is>
          <t>add</t>
        </is>
      </c>
      <c r="E9544" t="inlineStr">
        <is>
          <t>docutils</t>
        </is>
      </c>
      <c r="F9544">
        <f>=0.11</f>
        <v/>
      </c>
      <c r="G9544" t="inlineStr"/>
      <c r="H9544" t="inlineStr"/>
    </row>
    <row r="9545">
      <c r="A9545" t="inlineStr">
        <is>
          <t>localshop</t>
        </is>
      </c>
      <c r="B9545" t="inlineStr">
        <is>
          <t>09251828b6a2f8edf85d7d48564236334c030ed0</t>
        </is>
      </c>
      <c r="C9545" t="inlineStr">
        <is>
          <t>2014-08-24 17:44:14+00:00</t>
        </is>
      </c>
      <c r="D9545" t="inlineStr">
        <is>
          <t>add</t>
        </is>
      </c>
      <c r="E9545" t="inlineStr">
        <is>
          <t>gunicorn</t>
        </is>
      </c>
      <c r="F9545">
        <f>=19.1.1</f>
        <v/>
      </c>
      <c r="G9545" t="inlineStr"/>
      <c r="H9545" t="inlineStr"/>
    </row>
    <row r="9546">
      <c r="A9546" t="inlineStr">
        <is>
          <t>localshop</t>
        </is>
      </c>
      <c r="B9546" t="inlineStr">
        <is>
          <t>09251828b6a2f8edf85d7d48564236334c030ed0</t>
        </is>
      </c>
      <c r="C9546" t="inlineStr">
        <is>
          <t>2014-08-24 17:44:14+00:00</t>
        </is>
      </c>
      <c r="D9546" t="inlineStr">
        <is>
          <t>add</t>
        </is>
      </c>
      <c r="E9546" t="inlineStr">
        <is>
          <t>netaddr</t>
        </is>
      </c>
      <c r="F9546">
        <f>=0.7.12</f>
        <v/>
      </c>
      <c r="G9546" t="inlineStr"/>
      <c r="H9546" t="inlineStr"/>
    </row>
    <row r="9547">
      <c r="A9547" t="inlineStr">
        <is>
          <t>localshop</t>
        </is>
      </c>
      <c r="B9547" t="inlineStr">
        <is>
          <t>09251828b6a2f8edf85d7d48564236334c030ed0</t>
        </is>
      </c>
      <c r="C9547" t="inlineStr">
        <is>
          <t>2014-08-24 17:44:14+00:00</t>
        </is>
      </c>
      <c r="D9547" t="inlineStr">
        <is>
          <t>add</t>
        </is>
      </c>
      <c r="E9547" t="inlineStr">
        <is>
          <t>requests</t>
        </is>
      </c>
      <c r="F9547">
        <f>=2.3.0</f>
        <v/>
      </c>
      <c r="G9547" t="inlineStr"/>
      <c r="H9547" t="inlineStr"/>
    </row>
    <row r="9548">
      <c r="A9548" t="inlineStr">
        <is>
          <t>localshop</t>
        </is>
      </c>
      <c r="B9548" t="inlineStr">
        <is>
          <t>caa6681abdcd33e73a9bdf564a10f6bbf9fd0bea</t>
        </is>
      </c>
      <c r="C9548" t="inlineStr">
        <is>
          <t>2015-04-23 22:14:23+00:00</t>
        </is>
      </c>
      <c r="D9548" t="inlineStr">
        <is>
          <t>verchange</t>
        </is>
      </c>
      <c r="E9548" t="inlineStr">
        <is>
          <t>django-celery</t>
        </is>
      </c>
      <c r="F9548">
        <f>=3.1.16</f>
        <v/>
      </c>
      <c r="G9548" t="inlineStr">
        <is>
          <t>django-celery</t>
        </is>
      </c>
      <c r="H9548">
        <f>=3.1.10</f>
        <v/>
      </c>
    </row>
    <row r="9549">
      <c r="A9549" t="inlineStr">
        <is>
          <t>localshop</t>
        </is>
      </c>
      <c r="B9549" t="inlineStr">
        <is>
          <t>caa6681abdcd33e73a9bdf564a10f6bbf9fd0bea</t>
        </is>
      </c>
      <c r="C9549" t="inlineStr">
        <is>
          <t>2015-04-23 22:14:23+00:00</t>
        </is>
      </c>
      <c r="D9549" t="inlineStr">
        <is>
          <t>verchange</t>
        </is>
      </c>
      <c r="E9549" t="inlineStr">
        <is>
          <t>kombu</t>
        </is>
      </c>
      <c r="F9549">
        <f>=3.0.24</f>
        <v/>
      </c>
      <c r="G9549" t="inlineStr">
        <is>
          <t>kombu</t>
        </is>
      </c>
      <c r="H9549">
        <f>=3.0.21</f>
        <v/>
      </c>
    </row>
    <row r="9550">
      <c r="A9550" t="inlineStr">
        <is>
          <t>localshop</t>
        </is>
      </c>
      <c r="B9550" t="inlineStr">
        <is>
          <t>caa6681abdcd33e73a9bdf564a10f6bbf9fd0bea</t>
        </is>
      </c>
      <c r="C9550" t="inlineStr">
        <is>
          <t>2015-04-23 22:14:23+00:00</t>
        </is>
      </c>
      <c r="D9550" t="inlineStr">
        <is>
          <t>verchange</t>
        </is>
      </c>
      <c r="E9550" t="inlineStr">
        <is>
          <t>requests</t>
        </is>
      </c>
      <c r="F9550">
        <f>=2.5.1</f>
        <v/>
      </c>
      <c r="G9550" t="inlineStr">
        <is>
          <t>requests</t>
        </is>
      </c>
      <c r="H9550">
        <f>=2.3.0</f>
        <v/>
      </c>
    </row>
    <row r="9551">
      <c r="A9551" t="inlineStr">
        <is>
          <t>localshop</t>
        </is>
      </c>
      <c r="B9551" t="inlineStr">
        <is>
          <t>caa6681abdcd33e73a9bdf564a10f6bbf9fd0bea</t>
        </is>
      </c>
      <c r="C9551" t="inlineStr">
        <is>
          <t>2015-04-23 22:14:23+00:00</t>
        </is>
      </c>
      <c r="D9551" t="inlineStr">
        <is>
          <t>verchange</t>
        </is>
      </c>
      <c r="E9551" t="inlineStr">
        <is>
          <t>celery</t>
        </is>
      </c>
      <c r="F9551">
        <f>=3.1.17</f>
        <v/>
      </c>
      <c r="G9551" t="inlineStr">
        <is>
          <t>celery</t>
        </is>
      </c>
      <c r="H9551">
        <f>=3.1.13</f>
        <v/>
      </c>
    </row>
    <row r="9552">
      <c r="A9552" t="inlineStr">
        <is>
          <t>localshop</t>
        </is>
      </c>
      <c r="B9552" t="inlineStr">
        <is>
          <t>caa6681abdcd33e73a9bdf564a10f6bbf9fd0bea</t>
        </is>
      </c>
      <c r="C9552" t="inlineStr">
        <is>
          <t>2015-04-23 22:14:23+00:00</t>
        </is>
      </c>
      <c r="D9552" t="inlineStr">
        <is>
          <t>verchange</t>
        </is>
      </c>
      <c r="E9552" t="inlineStr">
        <is>
          <t>Pillow</t>
        </is>
      </c>
      <c r="F9552">
        <f>=2.6.1</f>
        <v/>
      </c>
      <c r="G9552" t="inlineStr">
        <is>
          <t>Pillow</t>
        </is>
      </c>
      <c r="H9552">
        <f>=2.5.3</f>
        <v/>
      </c>
    </row>
    <row r="9553">
      <c r="A9553" t="inlineStr">
        <is>
          <t>localshop</t>
        </is>
      </c>
      <c r="B9553" t="inlineStr">
        <is>
          <t>caa6681abdcd33e73a9bdf564a10f6bbf9fd0bea</t>
        </is>
      </c>
      <c r="C9553" t="inlineStr">
        <is>
          <t>2015-04-23 22:14:23+00:00</t>
        </is>
      </c>
      <c r="D9553" t="inlineStr">
        <is>
          <t>verchange</t>
        </is>
      </c>
      <c r="E9553" t="inlineStr">
        <is>
          <t>Django</t>
        </is>
      </c>
      <c r="F9553">
        <f>=1.7.1</f>
        <v/>
      </c>
      <c r="G9553" t="inlineStr">
        <is>
          <t>Django</t>
        </is>
      </c>
      <c r="H9553">
        <f>=1.6.6</f>
        <v/>
      </c>
    </row>
    <row r="9554">
      <c r="A9554" t="inlineStr">
        <is>
          <t>localshop</t>
        </is>
      </c>
      <c r="B9554" t="inlineStr">
        <is>
          <t>caa6681abdcd33e73a9bdf564a10f6bbf9fd0bea</t>
        </is>
      </c>
      <c r="C9554" t="inlineStr">
        <is>
          <t>2015-04-23 22:14:23+00:00</t>
        </is>
      </c>
      <c r="D9554" t="inlineStr">
        <is>
          <t>verchange</t>
        </is>
      </c>
      <c r="E9554" t="inlineStr">
        <is>
          <t>django-userena</t>
        </is>
      </c>
      <c r="F9554">
        <f>=1.3.1</f>
        <v/>
      </c>
      <c r="G9554" t="inlineStr">
        <is>
          <t>django-userena</t>
        </is>
      </c>
      <c r="H9554">
        <f>=1.3.0</f>
        <v/>
      </c>
    </row>
    <row r="9555">
      <c r="A9555" t="inlineStr">
        <is>
          <t>localshop</t>
        </is>
      </c>
      <c r="B9555" t="inlineStr">
        <is>
          <t>caa6681abdcd33e73a9bdf564a10f6bbf9fd0bea</t>
        </is>
      </c>
      <c r="C9555" t="inlineStr">
        <is>
          <t>2015-04-23 22:14:23+00:00</t>
        </is>
      </c>
      <c r="D9555" t="inlineStr">
        <is>
          <t>rem</t>
        </is>
      </c>
      <c r="E9555" t="inlineStr"/>
      <c r="F9555" t="inlineStr"/>
      <c r="G9555" t="inlineStr">
        <is>
          <t>South</t>
        </is>
      </c>
      <c r="H9555">
        <f>=1.0.0</f>
        <v/>
      </c>
    </row>
    <row r="9556">
      <c r="A9556" t="inlineStr">
        <is>
          <t>localshop</t>
        </is>
      </c>
      <c r="B9556" t="inlineStr">
        <is>
          <t>2b093654b4f7539e0d589656091a80d63eea742a</t>
        </is>
      </c>
      <c r="C9556" t="inlineStr">
        <is>
          <t>2015-04-29 02:36:48+00:00</t>
        </is>
      </c>
      <c r="D9556" t="inlineStr">
        <is>
          <t>add</t>
        </is>
      </c>
      <c r="E9556" t="inlineStr">
        <is>
          <t>django-environ</t>
        </is>
      </c>
      <c r="F9556">
        <f>=0.3.0</f>
        <v/>
      </c>
      <c r="G9556" t="inlineStr"/>
      <c r="H9556" t="inlineStr"/>
    </row>
    <row r="9557">
      <c r="A9557" t="inlineStr">
        <is>
          <t>localshop</t>
        </is>
      </c>
      <c r="B9557" t="inlineStr">
        <is>
          <t>2b093654b4f7539e0d589656091a80d63eea742a</t>
        </is>
      </c>
      <c r="C9557" t="inlineStr">
        <is>
          <t>2015-04-29 02:36:48+00:00</t>
        </is>
      </c>
      <c r="D9557" t="inlineStr">
        <is>
          <t>add</t>
        </is>
      </c>
      <c r="E9557" t="inlineStr">
        <is>
          <t>Versio</t>
        </is>
      </c>
      <c r="F9557">
        <f>=0.2.1</f>
        <v/>
      </c>
      <c r="G9557" t="inlineStr"/>
      <c r="H9557" t="inlineStr"/>
    </row>
    <row r="9558">
      <c r="A9558" t="inlineStr">
        <is>
          <t>h5sparse</t>
        </is>
      </c>
      <c r="B9558" t="inlineStr">
        <is>
          <t>6c2e8a3f04f8f5d956efc4f4fc928e33c32fc942</t>
        </is>
      </c>
      <c r="C9558" t="inlineStr">
        <is>
          <t>2017-02-06 08:29:43+00:00</t>
        </is>
      </c>
      <c r="D9558" t="inlineStr">
        <is>
          <t>add</t>
        </is>
      </c>
      <c r="E9558" t="inlineStr">
        <is>
          <t>six</t>
        </is>
      </c>
      <c r="F9558" t="inlineStr"/>
      <c r="G9558" t="inlineStr"/>
      <c r="H9558" t="inlineStr"/>
    </row>
    <row r="9559">
      <c r="A9559" t="inlineStr">
        <is>
          <t>h5sparse</t>
        </is>
      </c>
      <c r="B9559" t="inlineStr">
        <is>
          <t>b12ee65c624207d3020c283ce561cfcc7ab71731</t>
        </is>
      </c>
      <c r="C9559" t="inlineStr">
        <is>
          <t>2019-02-24 12:19:43+00:00</t>
        </is>
      </c>
      <c r="D9559" t="inlineStr">
        <is>
          <t>add</t>
        </is>
      </c>
      <c r="E9559" t="inlineStr">
        <is>
          <t>flake8</t>
        </is>
      </c>
      <c r="F9559" t="inlineStr"/>
      <c r="G9559" t="inlineStr"/>
      <c r="H9559" t="inlineStr"/>
    </row>
    <row r="9560">
      <c r="A9560" t="inlineStr">
        <is>
          <t>h5sparse</t>
        </is>
      </c>
      <c r="B9560" t="inlineStr">
        <is>
          <t>b12ee65c624207d3020c283ce561cfcc7ab71731</t>
        </is>
      </c>
      <c r="C9560" t="inlineStr">
        <is>
          <t>2019-02-24 12:19:43+00:00</t>
        </is>
      </c>
      <c r="D9560" t="inlineStr">
        <is>
          <t>add</t>
        </is>
      </c>
      <c r="E9560" t="inlineStr">
        <is>
          <t>nose</t>
        </is>
      </c>
      <c r="F9560" t="inlineStr"/>
      <c r="G9560" t="inlineStr"/>
      <c r="H9560" t="inlineStr"/>
    </row>
    <row r="9561">
      <c r="A9561" t="inlineStr">
        <is>
          <t>h5sparse</t>
        </is>
      </c>
      <c r="B9561" t="inlineStr">
        <is>
          <t>b12ee65c624207d3020c283ce561cfcc7ab71731</t>
        </is>
      </c>
      <c r="C9561" t="inlineStr">
        <is>
          <t>2019-02-24 12:19:43+00:00</t>
        </is>
      </c>
      <c r="D9561" t="inlineStr">
        <is>
          <t>add</t>
        </is>
      </c>
      <c r="E9561" t="inlineStr">
        <is>
          <t>coverage</t>
        </is>
      </c>
      <c r="F9561" t="inlineStr"/>
      <c r="G9561" t="inlineStr"/>
      <c r="H9561" t="inlineStr"/>
    </row>
    <row r="9562">
      <c r="A9562" t="inlineStr">
        <is>
          <t>django-uuslug</t>
        </is>
      </c>
      <c r="B9562" t="inlineStr">
        <is>
          <t>c397eda9befc1fbfc0b010589fd81a9863357f1d</t>
        </is>
      </c>
      <c r="C9562" t="inlineStr">
        <is>
          <t>2013-04-24 15:17:38+00:00</t>
        </is>
      </c>
      <c r="D9562" t="inlineStr">
        <is>
          <t>verchange</t>
        </is>
      </c>
      <c r="E9562" t="inlineStr">
        <is>
          <t>Django</t>
        </is>
      </c>
      <c r="F9562" t="inlineStr">
        <is>
          <t>&gt;=1.5.1</t>
        </is>
      </c>
      <c r="G9562" t="inlineStr">
        <is>
          <t>Django</t>
        </is>
      </c>
      <c r="H9562" t="inlineStr">
        <is>
          <t>&gt;=1.3</t>
        </is>
      </c>
    </row>
    <row r="9563">
      <c r="A9563" t="inlineStr">
        <is>
          <t>django-uuslug</t>
        </is>
      </c>
      <c r="B9563" t="inlineStr">
        <is>
          <t>c397eda9befc1fbfc0b010589fd81a9863357f1d</t>
        </is>
      </c>
      <c r="C9563" t="inlineStr">
        <is>
          <t>2013-04-24 15:17:38+00:00</t>
        </is>
      </c>
      <c r="D9563" t="inlineStr">
        <is>
          <t>verchange</t>
        </is>
      </c>
      <c r="E9563" t="inlineStr">
        <is>
          <t>python-slugify</t>
        </is>
      </c>
      <c r="F9563" t="inlineStr">
        <is>
          <t>&gt;=0.0.4</t>
        </is>
      </c>
      <c r="G9563" t="inlineStr">
        <is>
          <t>python-slugify</t>
        </is>
      </c>
      <c r="H9563" t="inlineStr">
        <is>
          <t>&gt;=0.0.3</t>
        </is>
      </c>
    </row>
    <row r="9564">
      <c r="A9564" t="inlineStr">
        <is>
          <t>django-uuslug</t>
        </is>
      </c>
      <c r="B9564" t="inlineStr">
        <is>
          <t>d4c3cab37477b40f2221ba269ae2d50a8914d373</t>
        </is>
      </c>
      <c r="C9564" t="inlineStr">
        <is>
          <t>2013-04-24 15:45:48+00:00</t>
        </is>
      </c>
      <c r="D9564" t="inlineStr">
        <is>
          <t>verchange</t>
        </is>
      </c>
      <c r="E9564" t="inlineStr">
        <is>
          <t>Django</t>
        </is>
      </c>
      <c r="F9564" t="inlineStr">
        <is>
          <t>&gt;=1.5.1</t>
        </is>
      </c>
      <c r="G9564" t="inlineStr">
        <is>
          <t>Django</t>
        </is>
      </c>
      <c r="H9564" t="inlineStr">
        <is>
          <t>&gt;=1.3</t>
        </is>
      </c>
    </row>
    <row r="9565">
      <c r="A9565" t="inlineStr">
        <is>
          <t>django-uuslug</t>
        </is>
      </c>
      <c r="B9565" t="inlineStr">
        <is>
          <t>d4c3cab37477b40f2221ba269ae2d50a8914d373</t>
        </is>
      </c>
      <c r="C9565" t="inlineStr">
        <is>
          <t>2013-04-24 15:45:48+00:00</t>
        </is>
      </c>
      <c r="D9565" t="inlineStr">
        <is>
          <t>verchange</t>
        </is>
      </c>
      <c r="E9565" t="inlineStr">
        <is>
          <t>python-slugify</t>
        </is>
      </c>
      <c r="F9565" t="inlineStr">
        <is>
          <t>&gt;=0.0.4</t>
        </is>
      </c>
      <c r="G9565" t="inlineStr">
        <is>
          <t>python-slugify</t>
        </is>
      </c>
      <c r="H9565" t="inlineStr">
        <is>
          <t>&gt;=0.0.2</t>
        </is>
      </c>
    </row>
    <row r="9566">
      <c r="A9566" t="inlineStr">
        <is>
          <t>django-uuslug</t>
        </is>
      </c>
      <c r="B9566" t="inlineStr">
        <is>
          <t>61c3bf16fe429a76f33a7abf237516a024efee23</t>
        </is>
      </c>
      <c r="C9566" t="inlineStr">
        <is>
          <t>2014-03-08 14:35:56+00:00</t>
        </is>
      </c>
      <c r="D9566" t="inlineStr">
        <is>
          <t>rem</t>
        </is>
      </c>
      <c r="E9566" t="inlineStr"/>
      <c r="F9566" t="inlineStr"/>
      <c r="G9566" t="inlineStr">
        <is>
          <t>Django</t>
        </is>
      </c>
      <c r="H9566" t="inlineStr">
        <is>
          <t>&gt;=1.5.1</t>
        </is>
      </c>
    </row>
    <row r="9567">
      <c r="A9567" t="inlineStr">
        <is>
          <t>django-uuslug</t>
        </is>
      </c>
      <c r="B9567" t="inlineStr">
        <is>
          <t>a7f1b1d9f9a86ec75175540c8785622d5b21dafb</t>
        </is>
      </c>
      <c r="C9567" t="inlineStr">
        <is>
          <t>2014-10-17 02:12:01+00:00</t>
        </is>
      </c>
      <c r="D9567" t="inlineStr">
        <is>
          <t>verchange</t>
        </is>
      </c>
      <c r="E9567" t="inlineStr">
        <is>
          <t>python-slugify</t>
        </is>
      </c>
      <c r="F9567" t="inlineStr">
        <is>
          <t>&gt;=0.1.0</t>
        </is>
      </c>
      <c r="G9567" t="inlineStr">
        <is>
          <t>python-slugify</t>
        </is>
      </c>
      <c r="H9567" t="inlineStr">
        <is>
          <t>&gt;=0.0.4</t>
        </is>
      </c>
    </row>
    <row r="9568">
      <c r="A9568" t="inlineStr">
        <is>
          <t>django-uuslug</t>
        </is>
      </c>
      <c r="B9568" t="inlineStr">
        <is>
          <t>3d65d88a6e37fb5588d8c05fd6bf90e34b0bba1e</t>
        </is>
      </c>
      <c r="C9568" t="inlineStr">
        <is>
          <t>2015-05-29 20:06:36+00:00</t>
        </is>
      </c>
      <c r="D9568" t="inlineStr">
        <is>
          <t>add</t>
        </is>
      </c>
      <c r="E9568" t="inlineStr">
        <is>
          <t>Django</t>
        </is>
      </c>
      <c r="F9568" t="inlineStr">
        <is>
          <t>&gt;=1.4.20</t>
        </is>
      </c>
      <c r="G9568" t="inlineStr"/>
      <c r="H9568" t="inlineStr"/>
    </row>
    <row r="9569">
      <c r="A9569" t="inlineStr">
        <is>
          <t>django-uuslug</t>
        </is>
      </c>
      <c r="B9569" t="inlineStr">
        <is>
          <t>3d65d88a6e37fb5588d8c05fd6bf90e34b0bba1e</t>
        </is>
      </c>
      <c r="C9569" t="inlineStr">
        <is>
          <t>2015-05-29 20:06:36+00:00</t>
        </is>
      </c>
      <c r="D9569" t="inlineStr">
        <is>
          <t>rem</t>
        </is>
      </c>
      <c r="E9569" t="inlineStr"/>
      <c r="F9569" t="inlineStr"/>
      <c r="G9569" t="inlineStr">
        <is>
          <t>python-slugify</t>
        </is>
      </c>
      <c r="H9569" t="inlineStr">
        <is>
          <t>&gt;=0.1.0</t>
        </is>
      </c>
    </row>
    <row r="9570">
      <c r="A9570" t="inlineStr">
        <is>
          <t>django-uuslug</t>
        </is>
      </c>
      <c r="B9570" t="inlineStr">
        <is>
          <t>1afde26ba065d1200dbd38a992ad32ff8f77c88a</t>
        </is>
      </c>
      <c r="C9570" t="inlineStr">
        <is>
          <t>2015-12-30 22:10:25+00:00</t>
        </is>
      </c>
      <c r="D9570" t="inlineStr">
        <is>
          <t>verchange</t>
        </is>
      </c>
      <c r="E9570" t="inlineStr">
        <is>
          <t>Django</t>
        </is>
      </c>
      <c r="F9570" t="inlineStr">
        <is>
          <t>&gt;=1.4+</t>
        </is>
      </c>
      <c r="G9570" t="inlineStr">
        <is>
          <t>Django</t>
        </is>
      </c>
      <c r="H9570" t="inlineStr">
        <is>
          <t>&gt;=1.4.20</t>
        </is>
      </c>
    </row>
    <row r="9571">
      <c r="A9571" t="inlineStr">
        <is>
          <t>django-uuslug</t>
        </is>
      </c>
      <c r="B9571" t="inlineStr">
        <is>
          <t>545e6a67b23be49e28252908172b320ee47664f0</t>
        </is>
      </c>
      <c r="C9571" t="inlineStr">
        <is>
          <t>2019-09-02 20:02:08+00:00</t>
        </is>
      </c>
      <c r="D9571" t="inlineStr">
        <is>
          <t>verchange</t>
        </is>
      </c>
      <c r="E9571" t="inlineStr">
        <is>
          <t>Django</t>
        </is>
      </c>
      <c r="F9571" t="inlineStr">
        <is>
          <t>&gt;=1.8</t>
        </is>
      </c>
      <c r="G9571" t="inlineStr">
        <is>
          <t>Django</t>
        </is>
      </c>
      <c r="H9571" t="inlineStr">
        <is>
          <t>&gt;=1.4+</t>
        </is>
      </c>
    </row>
    <row r="9572">
      <c r="A9572" t="inlineStr">
        <is>
          <t>django-uuslug</t>
        </is>
      </c>
      <c r="B9572" t="inlineStr">
        <is>
          <t>545e6a67b23be49e28252908172b320ee47664f0</t>
        </is>
      </c>
      <c r="C9572" t="inlineStr">
        <is>
          <t>2019-09-02 20:02:08+00:00</t>
        </is>
      </c>
      <c r="D9572" t="inlineStr">
        <is>
          <t>add</t>
        </is>
      </c>
      <c r="E9572" t="inlineStr">
        <is>
          <t>python-slugify</t>
        </is>
      </c>
      <c r="F9572" t="inlineStr">
        <is>
          <t>&gt;=1.2.0</t>
        </is>
      </c>
      <c r="G9572" t="inlineStr"/>
      <c r="H9572" t="inlineStr"/>
    </row>
    <row r="9573">
      <c r="A9573" t="inlineStr">
        <is>
          <t>django-uuslug</t>
        </is>
      </c>
      <c r="B9573" t="inlineStr">
        <is>
          <t>ff61da206ede07a199ec97f4fd856075662d640c</t>
        </is>
      </c>
      <c r="C9573" t="inlineStr">
        <is>
          <t>2019-12-08 22:42:51+00:00</t>
        </is>
      </c>
      <c r="D9573" t="inlineStr">
        <is>
          <t>verchange</t>
        </is>
      </c>
      <c r="E9573" t="inlineStr">
        <is>
          <t>python-slugify</t>
        </is>
      </c>
      <c r="F9573" t="inlineStr">
        <is>
          <t>&gt;=1.2.1</t>
        </is>
      </c>
      <c r="G9573" t="inlineStr">
        <is>
          <t>python-slugify</t>
        </is>
      </c>
      <c r="H9573" t="inlineStr">
        <is>
          <t>&gt;=1.2.0</t>
        </is>
      </c>
    </row>
    <row r="9574">
      <c r="A9574" t="inlineStr">
        <is>
          <t>django-uuslug</t>
        </is>
      </c>
      <c r="B9574" t="inlineStr">
        <is>
          <t>ff61da206ede07a199ec97f4fd856075662d640c</t>
        </is>
      </c>
      <c r="C9574" t="inlineStr">
        <is>
          <t>2019-12-08 22:42:51+00:00</t>
        </is>
      </c>
      <c r="D9574" t="inlineStr">
        <is>
          <t>add</t>
        </is>
      </c>
      <c r="E9574" t="inlineStr">
        <is>
          <t>six</t>
        </is>
      </c>
      <c r="F9574" t="inlineStr">
        <is>
          <t>&gt;=1.13.0</t>
        </is>
      </c>
      <c r="G9574" t="inlineStr"/>
      <c r="H9574" t="inlineStr"/>
    </row>
    <row r="9575">
      <c r="A9575" t="inlineStr">
        <is>
          <t>malort</t>
        </is>
      </c>
      <c r="B9575" t="inlineStr">
        <is>
          <t>f739137d1784886c0bd051d06eabc760859bf5b1</t>
        </is>
      </c>
      <c r="C9575" t="inlineStr">
        <is>
          <t>2015-08-14 21:11:05+00:00</t>
        </is>
      </c>
      <c r="D9575" t="inlineStr">
        <is>
          <t>add</t>
        </is>
      </c>
      <c r="E9575" t="inlineStr">
        <is>
          <t>dask</t>
        </is>
      </c>
      <c r="F9575">
        <f>=0.7.0</f>
        <v/>
      </c>
      <c r="G9575" t="inlineStr"/>
      <c r="H9575" t="inlineStr"/>
    </row>
    <row r="9576">
      <c r="A9576" t="inlineStr">
        <is>
          <t>malort</t>
        </is>
      </c>
      <c r="B9576" t="inlineStr">
        <is>
          <t>f739137d1784886c0bd051d06eabc760859bf5b1</t>
        </is>
      </c>
      <c r="C9576" t="inlineStr">
        <is>
          <t>2015-08-14 21:11:05+00:00</t>
        </is>
      </c>
      <c r="D9576" t="inlineStr">
        <is>
          <t>add</t>
        </is>
      </c>
      <c r="E9576" t="inlineStr">
        <is>
          <t>dill</t>
        </is>
      </c>
      <c r="F9576">
        <f>=0.2.4</f>
        <v/>
      </c>
      <c r="G9576" t="inlineStr"/>
      <c r="H9576" t="inlineStr"/>
    </row>
    <row r="9577">
      <c r="A9577" t="inlineStr">
        <is>
          <t>malort</t>
        </is>
      </c>
      <c r="B9577" t="inlineStr">
        <is>
          <t>f739137d1784886c0bd051d06eabc760859bf5b1</t>
        </is>
      </c>
      <c r="C9577" t="inlineStr">
        <is>
          <t>2015-08-14 21:11:05+00:00</t>
        </is>
      </c>
      <c r="D9577" t="inlineStr">
        <is>
          <t>add</t>
        </is>
      </c>
      <c r="E9577" t="inlineStr">
        <is>
          <t>numpy</t>
        </is>
      </c>
      <c r="F9577">
        <f>=1.9.2</f>
        <v/>
      </c>
      <c r="G9577" t="inlineStr"/>
      <c r="H9577" t="inlineStr"/>
    </row>
    <row r="9578">
      <c r="A9578" t="inlineStr">
        <is>
          <t>malort</t>
        </is>
      </c>
      <c r="B9578" t="inlineStr">
        <is>
          <t>f739137d1784886c0bd051d06eabc760859bf5b1</t>
        </is>
      </c>
      <c r="C9578" t="inlineStr">
        <is>
          <t>2015-08-14 21:11:05+00:00</t>
        </is>
      </c>
      <c r="D9578" t="inlineStr">
        <is>
          <t>add</t>
        </is>
      </c>
      <c r="E9578" t="inlineStr">
        <is>
          <t>pandas</t>
        </is>
      </c>
      <c r="F9578">
        <f>=0.16.2</f>
        <v/>
      </c>
      <c r="G9578" t="inlineStr"/>
      <c r="H9578" t="inlineStr"/>
    </row>
    <row r="9579">
      <c r="A9579" t="inlineStr">
        <is>
          <t>malort</t>
        </is>
      </c>
      <c r="B9579" t="inlineStr">
        <is>
          <t>f739137d1784886c0bd051d06eabc760859bf5b1</t>
        </is>
      </c>
      <c r="C9579" t="inlineStr">
        <is>
          <t>2015-08-14 21:11:05+00:00</t>
        </is>
      </c>
      <c r="D9579" t="inlineStr">
        <is>
          <t>add</t>
        </is>
      </c>
      <c r="E9579" t="inlineStr">
        <is>
          <t>python-dateutil</t>
        </is>
      </c>
      <c r="F9579">
        <f>=2.4.2</f>
        <v/>
      </c>
      <c r="G9579" t="inlineStr"/>
      <c r="H9579" t="inlineStr"/>
    </row>
    <row r="9580">
      <c r="A9580" t="inlineStr">
        <is>
          <t>malort</t>
        </is>
      </c>
      <c r="B9580" t="inlineStr">
        <is>
          <t>f739137d1784886c0bd051d06eabc760859bf5b1</t>
        </is>
      </c>
      <c r="C9580" t="inlineStr">
        <is>
          <t>2015-08-14 21:11:05+00:00</t>
        </is>
      </c>
      <c r="D9580" t="inlineStr">
        <is>
          <t>add</t>
        </is>
      </c>
      <c r="E9580" t="inlineStr">
        <is>
          <t>pytz</t>
        </is>
      </c>
      <c r="F9580">
        <f>=2015.4</f>
        <v/>
      </c>
      <c r="G9580" t="inlineStr"/>
      <c r="H9580" t="inlineStr"/>
    </row>
    <row r="9581">
      <c r="A9581" t="inlineStr">
        <is>
          <t>malort</t>
        </is>
      </c>
      <c r="B9581" t="inlineStr">
        <is>
          <t>f739137d1784886c0bd051d06eabc760859bf5b1</t>
        </is>
      </c>
      <c r="C9581" t="inlineStr">
        <is>
          <t>2015-08-14 21:11:05+00:00</t>
        </is>
      </c>
      <c r="D9581" t="inlineStr">
        <is>
          <t>add</t>
        </is>
      </c>
      <c r="E9581" t="inlineStr">
        <is>
          <t>six</t>
        </is>
      </c>
      <c r="F9581">
        <f>=1.9.0</f>
        <v/>
      </c>
      <c r="G9581" t="inlineStr"/>
      <c r="H9581" t="inlineStr"/>
    </row>
    <row r="9582">
      <c r="A9582" t="inlineStr">
        <is>
          <t>malort</t>
        </is>
      </c>
      <c r="B9582" t="inlineStr">
        <is>
          <t>f739137d1784886c0bd051d06eabc760859bf5b1</t>
        </is>
      </c>
      <c r="C9582" t="inlineStr">
        <is>
          <t>2015-08-14 21:11:05+00:00</t>
        </is>
      </c>
      <c r="D9582" t="inlineStr">
        <is>
          <t>add</t>
        </is>
      </c>
      <c r="E9582" t="inlineStr">
        <is>
          <t>toolz</t>
        </is>
      </c>
      <c r="F9582">
        <f>=0.7.2</f>
        <v/>
      </c>
      <c r="G9582" t="inlineStr"/>
      <c r="H9582" t="inlineStr"/>
    </row>
    <row r="9583">
      <c r="A9583" t="inlineStr">
        <is>
          <t>malort</t>
        </is>
      </c>
      <c r="B9583" t="inlineStr">
        <is>
          <t>f739137d1784886c0bd051d06eabc760859bf5b1</t>
        </is>
      </c>
      <c r="C9583" t="inlineStr">
        <is>
          <t>2015-08-14 21:11:05+00:00</t>
        </is>
      </c>
      <c r="D9583" t="inlineStr">
        <is>
          <t>add</t>
        </is>
      </c>
      <c r="E9583" t="inlineStr">
        <is>
          <t>wheel</t>
        </is>
      </c>
      <c r="F9583">
        <f>=0.24.0</f>
        <v/>
      </c>
      <c r="G9583" t="inlineStr"/>
      <c r="H9583" t="inlineStr"/>
    </row>
    <row r="9584">
      <c r="A9584" t="inlineStr">
        <is>
          <t>wafer_map</t>
        </is>
      </c>
      <c r="B9584" t="inlineStr">
        <is>
          <t>1a684b77f823fa35eecd745905588eeed8ca6c4c</t>
        </is>
      </c>
      <c r="C9584" t="inlineStr">
        <is>
          <t>2016-04-11 20:18:09+00:00</t>
        </is>
      </c>
      <c r="D9584" t="inlineStr">
        <is>
          <t>add</t>
        </is>
      </c>
      <c r="E9584" t="inlineStr">
        <is>
          <t>numpy</t>
        </is>
      </c>
      <c r="F9584" t="inlineStr"/>
      <c r="G9584" t="inlineStr"/>
      <c r="H9584" t="inlineStr"/>
    </row>
    <row r="9585">
      <c r="A9585" t="inlineStr">
        <is>
          <t>wafer_map</t>
        </is>
      </c>
      <c r="B9585" t="inlineStr">
        <is>
          <t>1a684b77f823fa35eecd745905588eeed8ca6c4c</t>
        </is>
      </c>
      <c r="C9585" t="inlineStr">
        <is>
          <t>2016-04-11 20:18:09+00:00</t>
        </is>
      </c>
      <c r="D9585" t="inlineStr">
        <is>
          <t>add</t>
        </is>
      </c>
      <c r="E9585" t="inlineStr">
        <is>
          <t>colour</t>
        </is>
      </c>
      <c r="F9585" t="inlineStr"/>
      <c r="G9585" t="inlineStr"/>
      <c r="H9585" t="inlineStr"/>
    </row>
    <row r="9586">
      <c r="A9586" t="inlineStr">
        <is>
          <t>python-javaobj</t>
        </is>
      </c>
      <c r="B9586" t="inlineStr">
        <is>
          <t>f162d86f4aa03b190eee977ffd2beb48636e31f5</t>
        </is>
      </c>
      <c r="C9586" t="inlineStr">
        <is>
          <t>2019-12-30 15:29:10+00:00</t>
        </is>
      </c>
      <c r="D9586" t="inlineStr">
        <is>
          <t>add</t>
        </is>
      </c>
      <c r="E9586" t="inlineStr">
        <is>
          <t>enum34</t>
        </is>
      </c>
      <c r="F9586" t="inlineStr"/>
      <c r="G9586" t="inlineStr"/>
      <c r="H9586" t="inlineStr"/>
    </row>
    <row r="9587">
      <c r="A9587" t="inlineStr">
        <is>
          <t>python-javaobj</t>
        </is>
      </c>
      <c r="B9587" t="inlineStr">
        <is>
          <t>f162d86f4aa03b190eee977ffd2beb48636e31f5</t>
        </is>
      </c>
      <c r="C9587" t="inlineStr">
        <is>
          <t>2019-12-30 15:29:10+00:00</t>
        </is>
      </c>
      <c r="D9587" t="inlineStr">
        <is>
          <t>add</t>
        </is>
      </c>
      <c r="E9587" t="inlineStr">
        <is>
          <t>typing</t>
        </is>
      </c>
      <c r="F9587" t="inlineStr"/>
      <c r="G9587" t="inlineStr"/>
      <c r="H9587" t="inlineStr"/>
    </row>
    <row r="9588">
      <c r="A9588" t="inlineStr">
        <is>
          <t>python-javaobj</t>
        </is>
      </c>
      <c r="B9588" t="inlineStr">
        <is>
          <t>93b72d7e4d4874acf175b36206dfc4da5615fd7d</t>
        </is>
      </c>
      <c r="C9588" t="inlineStr">
        <is>
          <t>2020-01-01 17:59:15+00:00</t>
        </is>
      </c>
      <c r="D9588" t="inlineStr">
        <is>
          <t>add</t>
        </is>
      </c>
      <c r="E9588" t="inlineStr">
        <is>
          <t>enum34</t>
        </is>
      </c>
      <c r="F9588" t="inlineStr"/>
      <c r="G9588" t="inlineStr"/>
      <c r="H9588" t="inlineStr"/>
    </row>
    <row r="9589">
      <c r="A9589" t="inlineStr">
        <is>
          <t>python-javaobj</t>
        </is>
      </c>
      <c r="B9589" t="inlineStr">
        <is>
          <t>93b72d7e4d4874acf175b36206dfc4da5615fd7d</t>
        </is>
      </c>
      <c r="C9589" t="inlineStr">
        <is>
          <t>2020-01-01 17:59:15+00:00</t>
        </is>
      </c>
      <c r="D9589" t="inlineStr">
        <is>
          <t>add</t>
        </is>
      </c>
      <c r="E9589" t="inlineStr">
        <is>
          <t>typing</t>
        </is>
      </c>
      <c r="F9589" t="inlineStr"/>
      <c r="G9589" t="inlineStr"/>
      <c r="H9589" t="inlineStr"/>
    </row>
    <row r="9590">
      <c r="A9590" t="inlineStr">
        <is>
          <t>rauth</t>
        </is>
      </c>
      <c r="B9590" t="inlineStr">
        <is>
          <t>c590a5247477438091df2180b212d8595eb7c5bd</t>
        </is>
      </c>
      <c r="C9590" t="inlineStr">
        <is>
          <t>2013-03-05 15:43:16+00:00</t>
        </is>
      </c>
      <c r="D9590" t="inlineStr">
        <is>
          <t>add</t>
        </is>
      </c>
      <c r="E9590" t="inlineStr">
        <is>
          <t>coverage</t>
        </is>
      </c>
      <c r="F9590">
        <f>=3.6</f>
        <v/>
      </c>
      <c r="G9590" t="inlineStr"/>
      <c r="H9590" t="inlineStr"/>
    </row>
    <row r="9591">
      <c r="A9591" t="inlineStr">
        <is>
          <t>rauth</t>
        </is>
      </c>
      <c r="B9591" t="inlineStr">
        <is>
          <t>c590a5247477438091df2180b212d8595eb7c5bd</t>
        </is>
      </c>
      <c r="C9591" t="inlineStr">
        <is>
          <t>2013-03-05 15:43:16+00:00</t>
        </is>
      </c>
      <c r="D9591" t="inlineStr">
        <is>
          <t>add</t>
        </is>
      </c>
      <c r="E9591" t="inlineStr">
        <is>
          <t>mock</t>
        </is>
      </c>
      <c r="F9591">
        <f>=1.0.1</f>
        <v/>
      </c>
      <c r="G9591" t="inlineStr"/>
      <c r="H9591" t="inlineStr"/>
    </row>
    <row r="9592">
      <c r="A9592" t="inlineStr">
        <is>
          <t>rauth</t>
        </is>
      </c>
      <c r="B9592" t="inlineStr">
        <is>
          <t>c590a5247477438091df2180b212d8595eb7c5bd</t>
        </is>
      </c>
      <c r="C9592" t="inlineStr">
        <is>
          <t>2013-03-05 15:43:16+00:00</t>
        </is>
      </c>
      <c r="D9592" t="inlineStr">
        <is>
          <t>add</t>
        </is>
      </c>
      <c r="E9592" t="inlineStr">
        <is>
          <t>nose</t>
        </is>
      </c>
      <c r="F9592">
        <f>=1.2.1</f>
        <v/>
      </c>
      <c r="G9592" t="inlineStr"/>
      <c r="H9592" t="inlineStr"/>
    </row>
    <row r="9593">
      <c r="A9593" t="inlineStr">
        <is>
          <t>rauth</t>
        </is>
      </c>
      <c r="B9593" t="inlineStr">
        <is>
          <t>c590a5247477438091df2180b212d8595eb7c5bd</t>
        </is>
      </c>
      <c r="C9593" t="inlineStr">
        <is>
          <t>2013-03-05 15:43:16+00:00</t>
        </is>
      </c>
      <c r="D9593" t="inlineStr">
        <is>
          <t>add</t>
        </is>
      </c>
      <c r="E9593" t="inlineStr">
        <is>
          <t>pep8</t>
        </is>
      </c>
      <c r="F9593">
        <f>=1.4.2</f>
        <v/>
      </c>
      <c r="G9593" t="inlineStr"/>
      <c r="H9593" t="inlineStr"/>
    </row>
    <row r="9594">
      <c r="A9594" t="inlineStr">
        <is>
          <t>rauth</t>
        </is>
      </c>
      <c r="B9594" t="inlineStr">
        <is>
          <t>c590a5247477438091df2180b212d8595eb7c5bd</t>
        </is>
      </c>
      <c r="C9594" t="inlineStr">
        <is>
          <t>2013-03-05 15:43:16+00:00</t>
        </is>
      </c>
      <c r="D9594" t="inlineStr">
        <is>
          <t>add</t>
        </is>
      </c>
      <c r="E9594" t="inlineStr">
        <is>
          <t>pyflakes</t>
        </is>
      </c>
      <c r="F9594">
        <f>=0.6.1</f>
        <v/>
      </c>
      <c r="G9594" t="inlineStr"/>
      <c r="H9594" t="inlineStr"/>
    </row>
    <row r="9595">
      <c r="A9595" t="inlineStr">
        <is>
          <t>rauth</t>
        </is>
      </c>
      <c r="B9595" t="inlineStr">
        <is>
          <t>c590a5247477438091df2180b212d8595eb7c5bd</t>
        </is>
      </c>
      <c r="C9595" t="inlineStr">
        <is>
          <t>2013-03-05 15:43:16+00:00</t>
        </is>
      </c>
      <c r="D9595" t="inlineStr">
        <is>
          <t>add</t>
        </is>
      </c>
      <c r="E9595" t="inlineStr">
        <is>
          <t>requests</t>
        </is>
      </c>
      <c r="F9595">
        <f>=1.1.0</f>
        <v/>
      </c>
      <c r="G9595" t="inlineStr"/>
      <c r="H9595" t="inlineStr"/>
    </row>
    <row r="9596">
      <c r="A9596" t="inlineStr">
        <is>
          <t>rauth</t>
        </is>
      </c>
      <c r="B9596" t="inlineStr">
        <is>
          <t>c590a5247477438091df2180b212d8595eb7c5bd</t>
        </is>
      </c>
      <c r="C9596" t="inlineStr">
        <is>
          <t>2013-03-05 15:43:16+00:00</t>
        </is>
      </c>
      <c r="D9596" t="inlineStr">
        <is>
          <t>add</t>
        </is>
      </c>
      <c r="E9596" t="inlineStr">
        <is>
          <t>unittest2</t>
        </is>
      </c>
      <c r="F9596">
        <f>=0.5.1</f>
        <v/>
      </c>
      <c r="G9596" t="inlineStr"/>
      <c r="H9596" t="inlineStr"/>
    </row>
    <row r="9597">
      <c r="A9597" t="inlineStr">
        <is>
          <t>rauth</t>
        </is>
      </c>
      <c r="B9597" t="inlineStr">
        <is>
          <t>c590a5247477438091df2180b212d8595eb7c5bd</t>
        </is>
      </c>
      <c r="C9597" t="inlineStr">
        <is>
          <t>2013-03-05 15:43:16+00:00</t>
        </is>
      </c>
      <c r="D9597" t="inlineStr">
        <is>
          <t>add</t>
        </is>
      </c>
      <c r="E9597" t="inlineStr">
        <is>
          <t>yanc</t>
        </is>
      </c>
      <c r="F9597">
        <f>=0.2.3</f>
        <v/>
      </c>
      <c r="G9597" t="inlineStr"/>
      <c r="H9597" t="inlineStr"/>
    </row>
    <row r="9598">
      <c r="A9598" t="inlineStr">
        <is>
          <t>rauth</t>
        </is>
      </c>
      <c r="B9598" t="inlineStr">
        <is>
          <t>5144fb58eed2ff5d9bfd94156a917c5c41e714c9</t>
        </is>
      </c>
      <c r="C9598" t="inlineStr">
        <is>
          <t>2013-06-18 16:45:48+00:00</t>
        </is>
      </c>
      <c r="D9598" t="inlineStr">
        <is>
          <t>verchange</t>
        </is>
      </c>
      <c r="E9598" t="inlineStr">
        <is>
          <t>requests</t>
        </is>
      </c>
      <c r="F9598">
        <f>=1.2.3</f>
        <v/>
      </c>
      <c r="G9598" t="inlineStr">
        <is>
          <t>requests</t>
        </is>
      </c>
      <c r="H9598">
        <f>=1.1.0</f>
        <v/>
      </c>
    </row>
    <row r="9599">
      <c r="A9599" t="inlineStr">
        <is>
          <t>rauth</t>
        </is>
      </c>
      <c r="B9599" t="inlineStr">
        <is>
          <t>2c0d348c7560ffe62f6012c9c6cf64e8b0be0e88</t>
        </is>
      </c>
      <c r="C9599" t="inlineStr">
        <is>
          <t>2013-07-18 21:35:03+00:00</t>
        </is>
      </c>
      <c r="D9599" t="inlineStr">
        <is>
          <t>rem</t>
        </is>
      </c>
      <c r="E9599" t="inlineStr"/>
      <c r="F9599" t="inlineStr"/>
      <c r="G9599" t="inlineStr">
        <is>
          <t>coverage</t>
        </is>
      </c>
      <c r="H9599">
        <f>=3.6</f>
        <v/>
      </c>
    </row>
    <row r="9600">
      <c r="A9600" t="inlineStr">
        <is>
          <t>rauth</t>
        </is>
      </c>
      <c r="B9600" t="inlineStr">
        <is>
          <t>2c0d348c7560ffe62f6012c9c6cf64e8b0be0e88</t>
        </is>
      </c>
      <c r="C9600" t="inlineStr">
        <is>
          <t>2013-07-18 21:35:03+00:00</t>
        </is>
      </c>
      <c r="D9600" t="inlineStr">
        <is>
          <t>rem</t>
        </is>
      </c>
      <c r="E9600" t="inlineStr"/>
      <c r="F9600" t="inlineStr"/>
      <c r="G9600" t="inlineStr">
        <is>
          <t>mock</t>
        </is>
      </c>
      <c r="H9600">
        <f>=1.0.1</f>
        <v/>
      </c>
    </row>
    <row r="9601">
      <c r="A9601" t="inlineStr">
        <is>
          <t>rauth</t>
        </is>
      </c>
      <c r="B9601" t="inlineStr">
        <is>
          <t>2c0d348c7560ffe62f6012c9c6cf64e8b0be0e88</t>
        </is>
      </c>
      <c r="C9601" t="inlineStr">
        <is>
          <t>2013-07-18 21:35:03+00:00</t>
        </is>
      </c>
      <c r="D9601" t="inlineStr">
        <is>
          <t>rem</t>
        </is>
      </c>
      <c r="E9601" t="inlineStr"/>
      <c r="F9601" t="inlineStr"/>
      <c r="G9601" t="inlineStr">
        <is>
          <t>nose</t>
        </is>
      </c>
      <c r="H9601">
        <f>=1.2.1</f>
        <v/>
      </c>
    </row>
    <row r="9602">
      <c r="A9602" t="inlineStr">
        <is>
          <t>rauth</t>
        </is>
      </c>
      <c r="B9602" t="inlineStr">
        <is>
          <t>2c0d348c7560ffe62f6012c9c6cf64e8b0be0e88</t>
        </is>
      </c>
      <c r="C9602" t="inlineStr">
        <is>
          <t>2013-07-18 21:35:03+00:00</t>
        </is>
      </c>
      <c r="D9602" t="inlineStr">
        <is>
          <t>rem</t>
        </is>
      </c>
      <c r="E9602" t="inlineStr"/>
      <c r="F9602" t="inlineStr"/>
      <c r="G9602" t="inlineStr">
        <is>
          <t>pep8</t>
        </is>
      </c>
      <c r="H9602">
        <f>=1.4.2</f>
        <v/>
      </c>
    </row>
    <row r="9603">
      <c r="A9603" t="inlineStr">
        <is>
          <t>rauth</t>
        </is>
      </c>
      <c r="B9603" t="inlineStr">
        <is>
          <t>2c0d348c7560ffe62f6012c9c6cf64e8b0be0e88</t>
        </is>
      </c>
      <c r="C9603" t="inlineStr">
        <is>
          <t>2013-07-18 21:35:03+00:00</t>
        </is>
      </c>
      <c r="D9603" t="inlineStr">
        <is>
          <t>rem</t>
        </is>
      </c>
      <c r="E9603" t="inlineStr"/>
      <c r="F9603" t="inlineStr"/>
      <c r="G9603" t="inlineStr">
        <is>
          <t>pyflakes</t>
        </is>
      </c>
      <c r="H9603">
        <f>=0.6.1</f>
        <v/>
      </c>
    </row>
    <row r="9604">
      <c r="A9604" t="inlineStr">
        <is>
          <t>rauth</t>
        </is>
      </c>
      <c r="B9604" t="inlineStr">
        <is>
          <t>2c0d348c7560ffe62f6012c9c6cf64e8b0be0e88</t>
        </is>
      </c>
      <c r="C9604" t="inlineStr">
        <is>
          <t>2013-07-18 21:35:03+00:00</t>
        </is>
      </c>
      <c r="D9604" t="inlineStr">
        <is>
          <t>rem</t>
        </is>
      </c>
      <c r="E9604" t="inlineStr"/>
      <c r="F9604" t="inlineStr"/>
      <c r="G9604" t="inlineStr">
        <is>
          <t>unittest2</t>
        </is>
      </c>
      <c r="H9604">
        <f>=0.5.1</f>
        <v/>
      </c>
    </row>
    <row r="9605">
      <c r="A9605" t="inlineStr">
        <is>
          <t>rauth</t>
        </is>
      </c>
      <c r="B9605" t="inlineStr">
        <is>
          <t>2c0d348c7560ffe62f6012c9c6cf64e8b0be0e88</t>
        </is>
      </c>
      <c r="C9605" t="inlineStr">
        <is>
          <t>2013-07-18 21:35:03+00:00</t>
        </is>
      </c>
      <c r="D9605" t="inlineStr">
        <is>
          <t>rem</t>
        </is>
      </c>
      <c r="E9605" t="inlineStr"/>
      <c r="F9605" t="inlineStr"/>
      <c r="G9605" t="inlineStr">
        <is>
          <t>yanc</t>
        </is>
      </c>
      <c r="H9605">
        <f>=0.2.3</f>
        <v/>
      </c>
    </row>
    <row r="9606">
      <c r="A9606" t="inlineStr">
        <is>
          <t>rauth</t>
        </is>
      </c>
      <c r="B9606" t="inlineStr">
        <is>
          <t>cbea695888ec6c20d9dd1a455c29863cf19da5d1</t>
        </is>
      </c>
      <c r="C9606" t="inlineStr">
        <is>
          <t>2014-12-17 00:25:20+00:00</t>
        </is>
      </c>
      <c r="D9606" t="inlineStr">
        <is>
          <t>verchange</t>
        </is>
      </c>
      <c r="E9606" t="inlineStr">
        <is>
          <t>requests</t>
        </is>
      </c>
      <c r="F9606" t="inlineStr">
        <is>
          <t>&gt;=1.2.3</t>
        </is>
      </c>
      <c r="G9606" t="inlineStr">
        <is>
          <t>requests</t>
        </is>
      </c>
      <c r="H9606">
        <f>=1.2.3</f>
        <v/>
      </c>
    </row>
    <row r="9607">
      <c r="A9607" t="inlineStr">
        <is>
          <t>python-broadlink</t>
        </is>
      </c>
      <c r="B9607" t="inlineStr">
        <is>
          <t>9ff6b2d48e58f005765088cdf3dc5cc553cdb01a</t>
        </is>
      </c>
      <c r="C9607" t="inlineStr">
        <is>
          <t>2021-03-11 21:10:04+00:00</t>
        </is>
      </c>
      <c r="D9607" t="inlineStr">
        <is>
          <t>verchange</t>
        </is>
      </c>
      <c r="E9607" t="inlineStr">
        <is>
          <t>cryptography</t>
        </is>
      </c>
      <c r="F9607">
        <f>=3.2</f>
        <v/>
      </c>
      <c r="G9607" t="inlineStr">
        <is>
          <t>cryptography</t>
        </is>
      </c>
      <c r="H9607">
        <f>=2.6.1</f>
        <v/>
      </c>
    </row>
    <row r="9608">
      <c r="A9608" t="inlineStr">
        <is>
          <t>client-python</t>
        </is>
      </c>
      <c r="B9608" t="inlineStr">
        <is>
          <t>833f5f37fadf008452690968cbe4a056b8ca3f93</t>
        </is>
      </c>
      <c r="C9608" t="inlineStr">
        <is>
          <t>2019-03-30 14:56:30+00:00</t>
        </is>
      </c>
      <c r="D9608" t="inlineStr">
        <is>
          <t>add</t>
        </is>
      </c>
      <c r="E9608" t="inlineStr">
        <is>
          <t>grpcio</t>
        </is>
      </c>
      <c r="F9608">
        <f>=1.16.0</f>
        <v/>
      </c>
      <c r="G9608" t="inlineStr"/>
      <c r="H9608" t="inlineStr"/>
    </row>
    <row r="9609">
      <c r="A9609" t="inlineStr">
        <is>
          <t>client-python</t>
        </is>
      </c>
      <c r="B9609" t="inlineStr">
        <is>
          <t>833f5f37fadf008452690968cbe4a056b8ca3f93</t>
        </is>
      </c>
      <c r="C9609" t="inlineStr">
        <is>
          <t>2019-03-30 14:56:30+00:00</t>
        </is>
      </c>
      <c r="D9609" t="inlineStr">
        <is>
          <t>add</t>
        </is>
      </c>
      <c r="E9609" t="inlineStr">
        <is>
          <t>protobuf</t>
        </is>
      </c>
      <c r="F9609">
        <f>=3.6.1</f>
        <v/>
      </c>
      <c r="G9609" t="inlineStr"/>
      <c r="H9609" t="inlineStr"/>
    </row>
    <row r="9610">
      <c r="A9610" t="inlineStr">
        <is>
          <t>client-python</t>
        </is>
      </c>
      <c r="B9610" t="inlineStr">
        <is>
          <t>833f5f37fadf008452690968cbe4a056b8ca3f93</t>
        </is>
      </c>
      <c r="C9610" t="inlineStr">
        <is>
          <t>2019-03-30 14:56:30+00:00</t>
        </is>
      </c>
      <c r="D9610" t="inlineStr">
        <is>
          <t>add</t>
        </is>
      </c>
      <c r="E9610" t="inlineStr">
        <is>
          <t>six</t>
        </is>
      </c>
      <c r="F9610">
        <f>=1.11.0</f>
        <v/>
      </c>
      <c r="G9610" t="inlineStr"/>
      <c r="H9610" t="inlineStr"/>
    </row>
    <row r="9611">
      <c r="A9611" t="inlineStr">
        <is>
          <t>client-python</t>
        </is>
      </c>
      <c r="B9611" t="inlineStr">
        <is>
          <t>833f5f37fadf008452690968cbe4a056b8ca3f93</t>
        </is>
      </c>
      <c r="C9611" t="inlineStr">
        <is>
          <t>2019-03-30 14:56:30+00:00</t>
        </is>
      </c>
      <c r="D9611" t="inlineStr">
        <is>
          <t>add</t>
        </is>
      </c>
      <c r="E9611" t="inlineStr">
        <is>
          <t>forbiddenfruit</t>
        </is>
      </c>
      <c r="F9611">
        <f>=0.1.2</f>
        <v/>
      </c>
      <c r="G9611" t="inlineStr"/>
      <c r="H9611" t="inlineStr"/>
    </row>
    <row r="9612">
      <c r="A9612" t="inlineStr">
        <is>
          <t>client-python</t>
        </is>
      </c>
      <c r="B9612" t="inlineStr">
        <is>
          <t>833f5f37fadf008452690968cbe4a056b8ca3f93</t>
        </is>
      </c>
      <c r="C9612" t="inlineStr">
        <is>
          <t>2019-03-30 14:56:30+00:00</t>
        </is>
      </c>
      <c r="D9612" t="inlineStr">
        <is>
          <t>add</t>
        </is>
      </c>
      <c r="E9612" t="inlineStr">
        <is>
          <t>enum-compat</t>
        </is>
      </c>
      <c r="F9612">
        <f>=0.0.2</f>
        <v/>
      </c>
      <c r="G9612" t="inlineStr"/>
      <c r="H9612" t="inlineStr"/>
    </row>
    <row r="9613">
      <c r="A9613" t="inlineStr">
        <is>
          <t>client-python</t>
        </is>
      </c>
      <c r="B9613" t="inlineStr">
        <is>
          <t>f92e76a6972808fd278a32d8114f8aa3f88bf48f</t>
        </is>
      </c>
      <c r="C9613" t="inlineStr">
        <is>
          <t>2020-04-14 14:51:45+00:00</t>
        </is>
      </c>
      <c r="D9613" t="inlineStr">
        <is>
          <t>verchange</t>
        </is>
      </c>
      <c r="E9613" t="inlineStr">
        <is>
          <t>six</t>
        </is>
      </c>
      <c r="F9613" t="inlineStr">
        <is>
          <t>&gt;=1.11.0</t>
        </is>
      </c>
      <c r="G9613" t="inlineStr">
        <is>
          <t>six</t>
        </is>
      </c>
      <c r="H9613">
        <f>=1.11.0</f>
        <v/>
      </c>
    </row>
    <row r="9614">
      <c r="A9614" t="inlineStr">
        <is>
          <t>client-python</t>
        </is>
      </c>
      <c r="B9614" t="inlineStr">
        <is>
          <t>f92e76a6972808fd278a32d8114f8aa3f88bf48f</t>
        </is>
      </c>
      <c r="C9614" t="inlineStr">
        <is>
          <t>2020-04-14 14:51:45+00:00</t>
        </is>
      </c>
      <c r="D9614" t="inlineStr">
        <is>
          <t>verchange</t>
        </is>
      </c>
      <c r="E9614" t="inlineStr">
        <is>
          <t>grpcio</t>
        </is>
      </c>
      <c r="F9614">
        <f>=1.24.1</f>
        <v/>
      </c>
      <c r="G9614" t="inlineStr">
        <is>
          <t>grpcio</t>
        </is>
      </c>
      <c r="H9614">
        <f>=1.16.0</f>
        <v/>
      </c>
    </row>
    <row r="9615">
      <c r="A9615" t="inlineStr">
        <is>
          <t>client-python</t>
        </is>
      </c>
      <c r="B9615" t="inlineStr">
        <is>
          <t>8de3a39ef651957526e093c667906e3991712867</t>
        </is>
      </c>
      <c r="C9615" t="inlineStr">
        <is>
          <t>2020-05-18 11:10:34+00:00</t>
        </is>
      </c>
      <c r="D9615" t="inlineStr">
        <is>
          <t>verchange</t>
        </is>
      </c>
      <c r="E9615" t="inlineStr">
        <is>
          <t>grpcio</t>
        </is>
      </c>
      <c r="F9615">
        <f>=1.24.1;&lt;2</f>
        <v/>
      </c>
      <c r="G9615" t="inlineStr">
        <is>
          <t>grpcio</t>
        </is>
      </c>
      <c r="H9615">
        <f>=1.24.1</f>
        <v/>
      </c>
    </row>
    <row r="9616">
      <c r="A9616" t="inlineStr">
        <is>
          <t>client-python</t>
        </is>
      </c>
      <c r="B9616" t="inlineStr">
        <is>
          <t>8de3a39ef651957526e093c667906e3991712867</t>
        </is>
      </c>
      <c r="C9616" t="inlineStr">
        <is>
          <t>2020-05-18 11:10:34+00:00</t>
        </is>
      </c>
      <c r="D9616" t="inlineStr">
        <is>
          <t>add</t>
        </is>
      </c>
      <c r="E9616" t="inlineStr">
        <is>
          <t>enum34</t>
        </is>
      </c>
      <c r="F9616" t="inlineStr"/>
      <c r="G9616" t="inlineStr"/>
      <c r="H9616" t="inlineStr"/>
    </row>
    <row r="9617">
      <c r="A9617" t="inlineStr">
        <is>
          <t>client-python</t>
        </is>
      </c>
      <c r="B9617" t="inlineStr">
        <is>
          <t>8de3a39ef651957526e093c667906e3991712867</t>
        </is>
      </c>
      <c r="C9617" t="inlineStr">
        <is>
          <t>2020-05-18 11:10:34+00:00</t>
        </is>
      </c>
      <c r="D9617" t="inlineStr">
        <is>
          <t>rem</t>
        </is>
      </c>
      <c r="E9617" t="inlineStr"/>
      <c r="F9617" t="inlineStr"/>
      <c r="G9617" t="inlineStr">
        <is>
          <t>enum-compat</t>
        </is>
      </c>
      <c r="H9617">
        <f>=0.0.2</f>
        <v/>
      </c>
    </row>
    <row r="9618">
      <c r="A9618" t="inlineStr">
        <is>
          <t>client-python</t>
        </is>
      </c>
      <c r="B9618" t="inlineStr">
        <is>
          <t>572dbc42bc053d4cb16b4471b719eb0c58ab041c</t>
        </is>
      </c>
      <c r="C9618" t="inlineStr">
        <is>
          <t>2020-06-17 17:33:24+00:00</t>
        </is>
      </c>
      <c r="D9618" t="inlineStr">
        <is>
          <t>rem</t>
        </is>
      </c>
      <c r="E9618" t="inlineStr"/>
      <c r="F9618" t="inlineStr"/>
      <c r="G9618" t="inlineStr">
        <is>
          <t>forbiddenfruit</t>
        </is>
      </c>
      <c r="H9618">
        <f>=0.1.2</f>
        <v/>
      </c>
    </row>
    <row r="9619">
      <c r="A9619" t="inlineStr">
        <is>
          <t>client-python</t>
        </is>
      </c>
      <c r="B9619" t="inlineStr">
        <is>
          <t>572dbc42bc053d4cb16b4471b719eb0c58ab041c</t>
        </is>
      </c>
      <c r="C9619" t="inlineStr">
        <is>
          <t>2020-06-17 17:33:24+00:00</t>
        </is>
      </c>
      <c r="D9619" t="inlineStr">
        <is>
          <t>rem</t>
        </is>
      </c>
      <c r="E9619" t="inlineStr"/>
      <c r="F9619" t="inlineStr"/>
      <c r="G9619" t="inlineStr">
        <is>
          <t>enum34</t>
        </is>
      </c>
      <c r="H9619" t="inlineStr"/>
    </row>
    <row r="9620">
      <c r="A9620" t="inlineStr">
        <is>
          <t>client-python</t>
        </is>
      </c>
      <c r="B9620" t="inlineStr">
        <is>
          <t>6c6b3645473573f81e3ea67e518a82e60d2cabcd</t>
        </is>
      </c>
      <c r="C9620" t="inlineStr">
        <is>
          <t>2021-03-31 14:50:56+00:00</t>
        </is>
      </c>
      <c r="D9620" t="inlineStr">
        <is>
          <t>verchange</t>
        </is>
      </c>
      <c r="E9620" t="inlineStr">
        <is>
          <t>grpcio</t>
        </is>
      </c>
      <c r="F9620">
        <f>=1.36.1</f>
        <v/>
      </c>
      <c r="G9620" t="inlineStr">
        <is>
          <t>grpcio</t>
        </is>
      </c>
      <c r="H9620">
        <f>=1.24.1;&lt;2</f>
        <v/>
      </c>
    </row>
    <row r="9621">
      <c r="A9621" t="inlineStr">
        <is>
          <t>client-python</t>
        </is>
      </c>
      <c r="B9621" t="inlineStr">
        <is>
          <t>6c6b3645473573f81e3ea67e518a82e60d2cabcd</t>
        </is>
      </c>
      <c r="C9621" t="inlineStr">
        <is>
          <t>2021-03-31 14:50:56+00:00</t>
        </is>
      </c>
      <c r="D9621" t="inlineStr">
        <is>
          <t>verchange</t>
        </is>
      </c>
      <c r="E9621" t="inlineStr">
        <is>
          <t>protobuf</t>
        </is>
      </c>
      <c r="F9621">
        <f>=3.15.5</f>
        <v/>
      </c>
      <c r="G9621" t="inlineStr">
        <is>
          <t>protobuf</t>
        </is>
      </c>
      <c r="H9621">
        <f>=3.6.1</f>
        <v/>
      </c>
    </row>
    <row r="9622">
      <c r="A9622" t="inlineStr">
        <is>
          <t>client-python</t>
        </is>
      </c>
      <c r="B9622" t="inlineStr">
        <is>
          <t>6c6b3645473573f81e3ea67e518a82e60d2cabcd</t>
        </is>
      </c>
      <c r="C9622" t="inlineStr">
        <is>
          <t>2021-03-31 14:50:56+00:00</t>
        </is>
      </c>
      <c r="D9622" t="inlineStr">
        <is>
          <t>add</t>
        </is>
      </c>
      <c r="E9622" t="inlineStr">
        <is>
          <t>grakn-protocol</t>
        </is>
      </c>
      <c r="F9622">
        <f>=2.0.0</f>
        <v/>
      </c>
      <c r="G9622" t="inlineStr"/>
      <c r="H9622" t="inlineStr"/>
    </row>
    <row r="9623">
      <c r="A9623" t="inlineStr">
        <is>
          <t>client-python</t>
        </is>
      </c>
      <c r="B9623" t="inlineStr">
        <is>
          <t>6c6b3645473573f81e3ea67e518a82e60d2cabcd</t>
        </is>
      </c>
      <c r="C9623" t="inlineStr">
        <is>
          <t>2021-03-31 14:50:56+00:00</t>
        </is>
      </c>
      <c r="D9623" t="inlineStr">
        <is>
          <t>rem</t>
        </is>
      </c>
      <c r="E9623" t="inlineStr"/>
      <c r="F9623" t="inlineStr"/>
      <c r="G9623" t="inlineStr">
        <is>
          <t>six</t>
        </is>
      </c>
      <c r="H9623" t="inlineStr">
        <is>
          <t>&gt;=1.11.0</t>
        </is>
      </c>
    </row>
    <row r="9624">
      <c r="A9624" t="inlineStr">
        <is>
          <t>Box</t>
        </is>
      </c>
      <c r="B9624" t="inlineStr">
        <is>
          <t>d10fb33c66c2ba8754b8798c0d17f54c82d2d6ea</t>
        </is>
      </c>
      <c r="C9624" t="inlineStr">
        <is>
          <t>2019-12-25 13:26:49+00:00</t>
        </is>
      </c>
      <c r="D9624" t="inlineStr">
        <is>
          <t>add</t>
        </is>
      </c>
      <c r="E9624" t="inlineStr">
        <is>
          <t>toml</t>
        </is>
      </c>
      <c r="F9624" t="inlineStr">
        <is>
          <t>&gt;=0.10.0</t>
        </is>
      </c>
      <c r="G9624" t="inlineStr"/>
      <c r="H9624" t="inlineStr"/>
    </row>
    <row r="9625">
      <c r="A9625" t="inlineStr">
        <is>
          <t>Box</t>
        </is>
      </c>
      <c r="B9625" t="inlineStr">
        <is>
          <t>d10fb33c66c2ba8754b8798c0d17f54c82d2d6ea</t>
        </is>
      </c>
      <c r="C9625" t="inlineStr">
        <is>
          <t>2019-12-25 13:26:49+00:00</t>
        </is>
      </c>
      <c r="D9625" t="inlineStr">
        <is>
          <t>add</t>
        </is>
      </c>
      <c r="E9625" t="inlineStr">
        <is>
          <t>ruamel.yaml</t>
        </is>
      </c>
      <c r="F9625" t="inlineStr">
        <is>
          <t>&gt;=0.16.5</t>
        </is>
      </c>
      <c r="G9625" t="inlineStr"/>
      <c r="H9625" t="inlineStr"/>
    </row>
    <row r="9626">
      <c r="A9626" t="inlineStr">
        <is>
          <t>Box</t>
        </is>
      </c>
      <c r="B9626" t="inlineStr">
        <is>
          <t>3c0197bafc8e7946860a8b3cffeea188da944b78</t>
        </is>
      </c>
      <c r="C9626" t="inlineStr">
        <is>
          <t>2020-07-13 04:24:06+00:00</t>
        </is>
      </c>
      <c r="D9626" t="inlineStr">
        <is>
          <t>verchange</t>
        </is>
      </c>
      <c r="E9626" t="inlineStr">
        <is>
          <t>toml</t>
        </is>
      </c>
      <c r="F9626" t="inlineStr">
        <is>
          <t>&gt;=0.10.1</t>
        </is>
      </c>
      <c r="G9626" t="inlineStr">
        <is>
          <t>toml</t>
        </is>
      </c>
      <c r="H9626" t="inlineStr">
        <is>
          <t>&gt;=0.10.0</t>
        </is>
      </c>
    </row>
    <row r="9627">
      <c r="A9627" t="inlineStr">
        <is>
          <t>Box</t>
        </is>
      </c>
      <c r="B9627" t="inlineStr">
        <is>
          <t>3c0197bafc8e7946860a8b3cffeea188da944b78</t>
        </is>
      </c>
      <c r="C9627" t="inlineStr">
        <is>
          <t>2020-07-13 04:24:06+00:00</t>
        </is>
      </c>
      <c r="D9627" t="inlineStr">
        <is>
          <t>verchange</t>
        </is>
      </c>
      <c r="E9627" t="inlineStr">
        <is>
          <t>ruamel.yaml</t>
        </is>
      </c>
      <c r="F9627" t="inlineStr">
        <is>
          <t>&gt;=0.16.10</t>
        </is>
      </c>
      <c r="G9627" t="inlineStr">
        <is>
          <t>ruamel.yaml</t>
        </is>
      </c>
      <c r="H9627" t="inlineStr">
        <is>
          <t>&gt;=0.16.5</t>
        </is>
      </c>
    </row>
    <row r="9628">
      <c r="A9628" t="inlineStr">
        <is>
          <t>Box</t>
        </is>
      </c>
      <c r="B9628" t="inlineStr">
        <is>
          <t>3c0197bafc8e7946860a8b3cffeea188da944b78</t>
        </is>
      </c>
      <c r="C9628" t="inlineStr">
        <is>
          <t>2020-07-13 04:24:06+00:00</t>
        </is>
      </c>
      <c r="D9628" t="inlineStr">
        <is>
          <t>add</t>
        </is>
      </c>
      <c r="E9628" t="inlineStr">
        <is>
          <t>msgpack</t>
        </is>
      </c>
      <c r="F9628" t="inlineStr">
        <is>
          <t>&gt;=1.0.0</t>
        </is>
      </c>
      <c r="G9628" t="inlineStr"/>
      <c r="H9628" t="inlineStr"/>
    </row>
    <row r="9629">
      <c r="A9629" t="inlineStr">
        <is>
          <t>social-app-django</t>
        </is>
      </c>
      <c r="B9629" t="inlineStr">
        <is>
          <t>cf0b325decf20d2e5e0f0ebed169cd5a924d8bc6</t>
        </is>
      </c>
      <c r="C9629" t="inlineStr">
        <is>
          <t>2017-01-22 13:08:19+00:00</t>
        </is>
      </c>
      <c r="D9629" t="inlineStr">
        <is>
          <t>verchange</t>
        </is>
      </c>
      <c r="E9629" t="inlineStr">
        <is>
          <t>social-auth-core</t>
        </is>
      </c>
      <c r="F9629" t="inlineStr">
        <is>
          <t>&gt;=1.0.0</t>
        </is>
      </c>
      <c r="G9629" t="inlineStr">
        <is>
          <t>social-auth-core</t>
        </is>
      </c>
      <c r="H9629" t="inlineStr"/>
    </row>
    <row r="9630">
      <c r="A9630" t="inlineStr">
        <is>
          <t>social-app-django</t>
        </is>
      </c>
      <c r="B9630" t="inlineStr">
        <is>
          <t>0a0653a092fb27aac0038c913b26ba709ec91bd1</t>
        </is>
      </c>
      <c r="C9630" t="inlineStr">
        <is>
          <t>2017-02-10 12:49:05+00:00</t>
        </is>
      </c>
      <c r="D9630" t="inlineStr">
        <is>
          <t>verchange</t>
        </is>
      </c>
      <c r="E9630" t="inlineStr">
        <is>
          <t>social-auth-core</t>
        </is>
      </c>
      <c r="F9630" t="inlineStr">
        <is>
          <t>&gt;=1.2.0</t>
        </is>
      </c>
      <c r="G9630" t="inlineStr">
        <is>
          <t>social-auth-core</t>
        </is>
      </c>
      <c r="H9630" t="inlineStr">
        <is>
          <t>&gt;=1.0.0</t>
        </is>
      </c>
    </row>
    <row r="9631">
      <c r="A9631" t="inlineStr">
        <is>
          <t>social-app-django</t>
        </is>
      </c>
      <c r="B9631" t="inlineStr">
        <is>
          <t>842f929df7c0ca54efc6692c692829539f42b17d</t>
        </is>
      </c>
      <c r="C9631" t="inlineStr">
        <is>
          <t>2020-05-30 03:21:23+00:00</t>
        </is>
      </c>
      <c r="D9631" t="inlineStr">
        <is>
          <t>verchange</t>
        </is>
      </c>
      <c r="E9631" t="inlineStr">
        <is>
          <t>social-auth-core</t>
        </is>
      </c>
      <c r="F9631" t="inlineStr">
        <is>
          <t>&gt;=3.3.0</t>
        </is>
      </c>
      <c r="G9631" t="inlineStr">
        <is>
          <t>social-auth-core</t>
        </is>
      </c>
      <c r="H9631" t="inlineStr">
        <is>
          <t>&gt;=1.2.0</t>
        </is>
      </c>
    </row>
    <row r="9632">
      <c r="A9632" t="inlineStr">
        <is>
          <t>slash</t>
        </is>
      </c>
      <c r="B9632" t="inlineStr">
        <is>
          <t>236d51992f803a3564f389db53b08587ec5f5831</t>
        </is>
      </c>
      <c r="C9632" t="inlineStr">
        <is>
          <t>2017-04-30 07:52:15+00:00</t>
        </is>
      </c>
      <c r="D9632" t="inlineStr">
        <is>
          <t>add</t>
        </is>
      </c>
      <c r="E9632" t="inlineStr">
        <is>
          <t>ptyprocess</t>
        </is>
      </c>
      <c r="F9632" t="inlineStr"/>
      <c r="G9632" t="inlineStr"/>
      <c r="H9632" t="inlineStr"/>
    </row>
    <row r="9633">
      <c r="A9633" t="inlineStr">
        <is>
          <t>slash</t>
        </is>
      </c>
      <c r="B9633" t="inlineStr">
        <is>
          <t>236d51992f803a3564f389db53b08587ec5f5831</t>
        </is>
      </c>
      <c r="C9633" t="inlineStr">
        <is>
          <t>2017-04-30 07:52:15+00:00</t>
        </is>
      </c>
      <c r="D9633" t="inlineStr">
        <is>
          <t>add</t>
        </is>
      </c>
      <c r="E9633" t="inlineStr">
        <is>
          <t>arrow</t>
        </is>
      </c>
      <c r="F9633" t="inlineStr"/>
      <c r="G9633" t="inlineStr"/>
      <c r="H9633" t="inlineStr"/>
    </row>
    <row r="9634">
      <c r="A9634" t="inlineStr">
        <is>
          <t>slash</t>
        </is>
      </c>
      <c r="B9634" t="inlineStr">
        <is>
          <t>236d51992f803a3564f389db53b08587ec5f5831</t>
        </is>
      </c>
      <c r="C9634" t="inlineStr">
        <is>
          <t>2017-04-30 07:52:15+00:00</t>
        </is>
      </c>
      <c r="D9634" t="inlineStr">
        <is>
          <t>add</t>
        </is>
      </c>
      <c r="E9634" t="inlineStr">
        <is>
          <t>colorama</t>
        </is>
      </c>
      <c r="F9634" t="inlineStr"/>
      <c r="G9634" t="inlineStr"/>
      <c r="H9634" t="inlineStr"/>
    </row>
    <row r="9635">
      <c r="A9635" t="inlineStr">
        <is>
          <t>slash</t>
        </is>
      </c>
      <c r="B9635" t="inlineStr">
        <is>
          <t>236d51992f803a3564f389db53b08587ec5f5831</t>
        </is>
      </c>
      <c r="C9635" t="inlineStr">
        <is>
          <t>2017-04-30 07:52:15+00:00</t>
        </is>
      </c>
      <c r="D9635" t="inlineStr">
        <is>
          <t>add</t>
        </is>
      </c>
      <c r="E9635" t="inlineStr">
        <is>
          <t>confetti</t>
        </is>
      </c>
      <c r="F9635" t="inlineStr">
        <is>
          <t>&gt;=2.4.1</t>
        </is>
      </c>
      <c r="G9635" t="inlineStr"/>
      <c r="H9635" t="inlineStr"/>
    </row>
    <row r="9636">
      <c r="A9636" t="inlineStr">
        <is>
          <t>slash</t>
        </is>
      </c>
      <c r="B9636" t="inlineStr">
        <is>
          <t>236d51992f803a3564f389db53b08587ec5f5831</t>
        </is>
      </c>
      <c r="C9636" t="inlineStr">
        <is>
          <t>2017-04-30 07:52:15+00:00</t>
        </is>
      </c>
      <c r="D9636" t="inlineStr">
        <is>
          <t>add</t>
        </is>
      </c>
      <c r="E9636" t="inlineStr">
        <is>
          <t>dessert</t>
        </is>
      </c>
      <c r="F9636" t="inlineStr">
        <is>
          <t>&gt;=1.0.2</t>
        </is>
      </c>
      <c r="G9636" t="inlineStr"/>
      <c r="H9636" t="inlineStr"/>
    </row>
    <row r="9637">
      <c r="A9637" t="inlineStr">
        <is>
          <t>slash</t>
        </is>
      </c>
      <c r="B9637" t="inlineStr">
        <is>
          <t>236d51992f803a3564f389db53b08587ec5f5831</t>
        </is>
      </c>
      <c r="C9637" t="inlineStr">
        <is>
          <t>2017-04-30 07:52:15+00:00</t>
        </is>
      </c>
      <c r="D9637" t="inlineStr">
        <is>
          <t>add</t>
        </is>
      </c>
      <c r="E9637" t="inlineStr">
        <is>
          <t>emport</t>
        </is>
      </c>
      <c r="F9637" t="inlineStr">
        <is>
          <t>&gt;=1.1.3</t>
        </is>
      </c>
      <c r="G9637" t="inlineStr"/>
      <c r="H9637" t="inlineStr"/>
    </row>
    <row r="9638">
      <c r="A9638" t="inlineStr">
        <is>
          <t>slash</t>
        </is>
      </c>
      <c r="B9638" t="inlineStr">
        <is>
          <t>236d51992f803a3564f389db53b08587ec5f5831</t>
        </is>
      </c>
      <c r="C9638" t="inlineStr">
        <is>
          <t>2017-04-30 07:52:15+00:00</t>
        </is>
      </c>
      <c r="D9638" t="inlineStr">
        <is>
          <t>add</t>
        </is>
      </c>
      <c r="E9638" t="inlineStr">
        <is>
          <t>gossip</t>
        </is>
      </c>
      <c r="F9638" t="inlineStr">
        <is>
          <t>&gt;=2.2.0</t>
        </is>
      </c>
      <c r="G9638" t="inlineStr"/>
      <c r="H9638" t="inlineStr"/>
    </row>
    <row r="9639">
      <c r="A9639" t="inlineStr">
        <is>
          <t>slash</t>
        </is>
      </c>
      <c r="B9639" t="inlineStr">
        <is>
          <t>236d51992f803a3564f389db53b08587ec5f5831</t>
        </is>
      </c>
      <c r="C9639" t="inlineStr">
        <is>
          <t>2017-04-30 07:52:15+00:00</t>
        </is>
      </c>
      <c r="D9639" t="inlineStr">
        <is>
          <t>add</t>
        </is>
      </c>
      <c r="E9639" t="inlineStr">
        <is>
          <t>Logbook</t>
        </is>
      </c>
      <c r="F9639" t="inlineStr">
        <is>
          <t>&gt;=0.11.2</t>
        </is>
      </c>
      <c r="G9639" t="inlineStr"/>
      <c r="H9639" t="inlineStr"/>
    </row>
    <row r="9640">
      <c r="A9640" t="inlineStr">
        <is>
          <t>slash</t>
        </is>
      </c>
      <c r="B9640" t="inlineStr">
        <is>
          <t>236d51992f803a3564f389db53b08587ec5f5831</t>
        </is>
      </c>
      <c r="C9640" t="inlineStr">
        <is>
          <t>2017-04-30 07:52:15+00:00</t>
        </is>
      </c>
      <c r="D9640" t="inlineStr">
        <is>
          <t>add</t>
        </is>
      </c>
      <c r="E9640" t="inlineStr">
        <is>
          <t>orderedset</t>
        </is>
      </c>
      <c r="F9640" t="inlineStr">
        <is>
          <t>&gt;=2.0.0</t>
        </is>
      </c>
      <c r="G9640" t="inlineStr"/>
      <c r="H9640" t="inlineStr"/>
    </row>
    <row r="9641">
      <c r="A9641" t="inlineStr">
        <is>
          <t>slash</t>
        </is>
      </c>
      <c r="B9641" t="inlineStr">
        <is>
          <t>236d51992f803a3564f389db53b08587ec5f5831</t>
        </is>
      </c>
      <c r="C9641" t="inlineStr">
        <is>
          <t>2017-04-30 07:52:15+00:00</t>
        </is>
      </c>
      <c r="D9641" t="inlineStr">
        <is>
          <t>add</t>
        </is>
      </c>
      <c r="E9641" t="inlineStr">
        <is>
          <t>requests</t>
        </is>
      </c>
      <c r="F9641" t="inlineStr">
        <is>
          <t>&gt;=1.1.0</t>
        </is>
      </c>
      <c r="G9641" t="inlineStr"/>
      <c r="H9641" t="inlineStr"/>
    </row>
    <row r="9642">
      <c r="A9642" t="inlineStr">
        <is>
          <t>slash</t>
        </is>
      </c>
      <c r="B9642" t="inlineStr">
        <is>
          <t>236d51992f803a3564f389db53b08587ec5f5831</t>
        </is>
      </c>
      <c r="C9642" t="inlineStr">
        <is>
          <t>2017-04-30 07:52:15+00:00</t>
        </is>
      </c>
      <c r="D9642" t="inlineStr">
        <is>
          <t>add</t>
        </is>
      </c>
      <c r="E9642" t="inlineStr">
        <is>
          <t>SQLAlchemy</t>
        </is>
      </c>
      <c r="F9642" t="inlineStr"/>
      <c r="G9642" t="inlineStr"/>
      <c r="H9642" t="inlineStr"/>
    </row>
    <row r="9643">
      <c r="A9643" t="inlineStr">
        <is>
          <t>slash</t>
        </is>
      </c>
      <c r="B9643" t="inlineStr">
        <is>
          <t>236d51992f803a3564f389db53b08587ec5f5831</t>
        </is>
      </c>
      <c r="C9643" t="inlineStr">
        <is>
          <t>2017-04-30 07:52:15+00:00</t>
        </is>
      </c>
      <c r="D9643" t="inlineStr">
        <is>
          <t>add</t>
        </is>
      </c>
      <c r="E9643" t="inlineStr">
        <is>
          <t>raven</t>
        </is>
      </c>
      <c r="F9643" t="inlineStr"/>
      <c r="G9643" t="inlineStr"/>
      <c r="H9643" t="inlineStr"/>
    </row>
    <row r="9644">
      <c r="A9644" t="inlineStr">
        <is>
          <t>slash</t>
        </is>
      </c>
      <c r="B9644" t="inlineStr">
        <is>
          <t>236d51992f803a3564f389db53b08587ec5f5831</t>
        </is>
      </c>
      <c r="C9644" t="inlineStr">
        <is>
          <t>2017-04-30 07:52:15+00:00</t>
        </is>
      </c>
      <c r="D9644" t="inlineStr">
        <is>
          <t>add</t>
        </is>
      </c>
      <c r="E9644" t="inlineStr">
        <is>
          <t>py</t>
        </is>
      </c>
      <c r="F9644" t="inlineStr">
        <is>
          <t>&gt;=1.4.20</t>
        </is>
      </c>
      <c r="G9644" t="inlineStr"/>
      <c r="H9644" t="inlineStr"/>
    </row>
    <row r="9645">
      <c r="A9645" t="inlineStr">
        <is>
          <t>slash</t>
        </is>
      </c>
      <c r="B9645" t="inlineStr">
        <is>
          <t>236d51992f803a3564f389db53b08587ec5f5831</t>
        </is>
      </c>
      <c r="C9645" t="inlineStr">
        <is>
          <t>2017-04-30 07:52:15+00:00</t>
        </is>
      </c>
      <c r="D9645" t="inlineStr">
        <is>
          <t>add</t>
        </is>
      </c>
      <c r="E9645" t="inlineStr">
        <is>
          <t>pyparsing</t>
        </is>
      </c>
      <c r="F9645" t="inlineStr"/>
      <c r="G9645" t="inlineStr"/>
      <c r="H9645" t="inlineStr"/>
    </row>
    <row r="9646">
      <c r="A9646" t="inlineStr">
        <is>
          <t>slash</t>
        </is>
      </c>
      <c r="B9646" t="inlineStr">
        <is>
          <t>236d51992f803a3564f389db53b08587ec5f5831</t>
        </is>
      </c>
      <c r="C9646" t="inlineStr">
        <is>
          <t>2017-04-30 07:52:15+00:00</t>
        </is>
      </c>
      <c r="D9646" t="inlineStr">
        <is>
          <t>add</t>
        </is>
      </c>
      <c r="E9646" t="inlineStr">
        <is>
          <t>IPython</t>
        </is>
      </c>
      <c r="F9646">
        <f>=1.2.1</f>
        <v/>
      </c>
      <c r="G9646" t="inlineStr"/>
      <c r="H9646" t="inlineStr"/>
    </row>
    <row r="9647">
      <c r="A9647" t="inlineStr">
        <is>
          <t>slash</t>
        </is>
      </c>
      <c r="B9647" t="inlineStr">
        <is>
          <t>236d51992f803a3564f389db53b08587ec5f5831</t>
        </is>
      </c>
      <c r="C9647" t="inlineStr">
        <is>
          <t>2017-04-30 07:52:15+00:00</t>
        </is>
      </c>
      <c r="D9647" t="inlineStr">
        <is>
          <t>add</t>
        </is>
      </c>
      <c r="E9647" t="inlineStr">
        <is>
          <t>IPython</t>
        </is>
      </c>
      <c r="F9647" t="inlineStr"/>
      <c r="G9647" t="inlineStr"/>
      <c r="H9647" t="inlineStr"/>
    </row>
    <row r="9648">
      <c r="A9648" t="inlineStr">
        <is>
          <t>slash</t>
        </is>
      </c>
      <c r="B9648" t="inlineStr">
        <is>
          <t>236d51992f803a3564f389db53b08587ec5f5831</t>
        </is>
      </c>
      <c r="C9648" t="inlineStr">
        <is>
          <t>2017-04-30 07:52:15+00:00</t>
        </is>
      </c>
      <c r="D9648" t="inlineStr">
        <is>
          <t>add</t>
        </is>
      </c>
      <c r="E9648" t="inlineStr">
        <is>
          <t>contextlib2</t>
        </is>
      </c>
      <c r="F9648" t="inlineStr"/>
      <c r="G9648" t="inlineStr"/>
      <c r="H9648" t="inlineStr"/>
    </row>
    <row r="9649">
      <c r="A9649" t="inlineStr">
        <is>
          <t>slash</t>
        </is>
      </c>
      <c r="B9649" t="inlineStr">
        <is>
          <t>8e27c61a633a3bbe8a2eb36b30add2ca5ba8b0c5</t>
        </is>
      </c>
      <c r="C9649" t="inlineStr">
        <is>
          <t>2017-07-24 09:52:04+00:00</t>
        </is>
      </c>
      <c r="D9649" t="inlineStr">
        <is>
          <t>verchange</t>
        </is>
      </c>
      <c r="E9649" t="inlineStr">
        <is>
          <t>dessert</t>
        </is>
      </c>
      <c r="F9649" t="inlineStr">
        <is>
          <t>&gt;=1.3.1</t>
        </is>
      </c>
      <c r="G9649" t="inlineStr">
        <is>
          <t>dessert</t>
        </is>
      </c>
      <c r="H9649" t="inlineStr">
        <is>
          <t>&gt;=1.0.2</t>
        </is>
      </c>
    </row>
    <row r="9650">
      <c r="A9650" t="inlineStr">
        <is>
          <t>slash</t>
        </is>
      </c>
      <c r="B9650" t="inlineStr">
        <is>
          <t>8e27c61a633a3bbe8a2eb36b30add2ca5ba8b0c5</t>
        </is>
      </c>
      <c r="C9650" t="inlineStr">
        <is>
          <t>2017-07-24 09:52:04+00:00</t>
        </is>
      </c>
      <c r="D9650" t="inlineStr">
        <is>
          <t>verchange</t>
        </is>
      </c>
      <c r="E9650" t="inlineStr">
        <is>
          <t>Logbook</t>
        </is>
      </c>
      <c r="F9650" t="inlineStr">
        <is>
          <t>&gt;=1.1.0</t>
        </is>
      </c>
      <c r="G9650" t="inlineStr">
        <is>
          <t>Logbook</t>
        </is>
      </c>
      <c r="H9650" t="inlineStr">
        <is>
          <t>&gt;=0.11.2</t>
        </is>
      </c>
    </row>
    <row r="9651">
      <c r="A9651" t="inlineStr">
        <is>
          <t>slash</t>
        </is>
      </c>
      <c r="B9651" t="inlineStr">
        <is>
          <t>8e27c61a633a3bbe8a2eb36b30add2ca5ba8b0c5</t>
        </is>
      </c>
      <c r="C9651" t="inlineStr">
        <is>
          <t>2017-07-24 09:52:04+00:00</t>
        </is>
      </c>
      <c r="D9651" t="inlineStr">
        <is>
          <t>add</t>
        </is>
      </c>
      <c r="E9651" t="inlineStr">
        <is>
          <t>tmuxp</t>
        </is>
      </c>
      <c r="F9651" t="inlineStr"/>
      <c r="G9651" t="inlineStr"/>
      <c r="H9651" t="inlineStr"/>
    </row>
    <row r="9652">
      <c r="A9652" t="inlineStr">
        <is>
          <t>slash</t>
        </is>
      </c>
      <c r="B9652" t="inlineStr">
        <is>
          <t>8e27c61a633a3bbe8a2eb36b30add2ca5ba8b0c5</t>
        </is>
      </c>
      <c r="C9652" t="inlineStr">
        <is>
          <t>2017-07-24 09:52:04+00:00</t>
        </is>
      </c>
      <c r="D9652" t="inlineStr">
        <is>
          <t>add</t>
        </is>
      </c>
      <c r="E9652" t="inlineStr">
        <is>
          <t>vintage</t>
        </is>
      </c>
      <c r="F9652" t="inlineStr">
        <is>
          <t>&gt;=0.4.0</t>
        </is>
      </c>
      <c r="G9652" t="inlineStr"/>
      <c r="H9652" t="inlineStr"/>
    </row>
    <row r="9653">
      <c r="A9653" t="inlineStr">
        <is>
          <t>slash</t>
        </is>
      </c>
      <c r="B9653" t="inlineStr">
        <is>
          <t>9074b57d87261074f98b47cd63ee5e54ddf8c78c</t>
        </is>
      </c>
      <c r="C9653" t="inlineStr">
        <is>
          <t>2017-08-05 05:27:23+00:00</t>
        </is>
      </c>
      <c r="D9653" t="inlineStr">
        <is>
          <t>verchange</t>
        </is>
      </c>
      <c r="E9653" t="inlineStr">
        <is>
          <t>IPython</t>
        </is>
      </c>
      <c r="F9653">
        <f>=5.*</f>
        <v/>
      </c>
      <c r="G9653" t="inlineStr">
        <is>
          <t>IPython</t>
        </is>
      </c>
      <c r="H9653" t="inlineStr"/>
    </row>
    <row r="9654">
      <c r="A9654" t="inlineStr">
        <is>
          <t>slash</t>
        </is>
      </c>
      <c r="B9654" t="inlineStr">
        <is>
          <t>bd02bc5f08001b268004e055b8fb1da76c4ae5c6</t>
        </is>
      </c>
      <c r="C9654" t="inlineStr">
        <is>
          <t>2017-08-08 12:44:37+00:00</t>
        </is>
      </c>
      <c r="D9654" t="inlineStr">
        <is>
          <t>add</t>
        </is>
      </c>
      <c r="E9654" t="inlineStr">
        <is>
          <t>Jinja2</t>
        </is>
      </c>
      <c r="F9654" t="inlineStr"/>
      <c r="G9654" t="inlineStr"/>
      <c r="H9654" t="inlineStr"/>
    </row>
    <row r="9655">
      <c r="A9655" t="inlineStr">
        <is>
          <t>slash</t>
        </is>
      </c>
      <c r="B9655" t="inlineStr">
        <is>
          <t>1051099b4df35a8c884fd8cbef2ec2814b504165</t>
        </is>
      </c>
      <c r="C9655" t="inlineStr">
        <is>
          <t>2018-03-07 09:11:44+00:00</t>
        </is>
      </c>
      <c r="D9655" t="inlineStr">
        <is>
          <t>verchange</t>
        </is>
      </c>
      <c r="E9655" t="inlineStr">
        <is>
          <t>gossip</t>
        </is>
      </c>
      <c r="F9655" t="inlineStr">
        <is>
          <t>&gt;=2.3.0</t>
        </is>
      </c>
      <c r="G9655" t="inlineStr">
        <is>
          <t>gossip</t>
        </is>
      </c>
      <c r="H9655" t="inlineStr">
        <is>
          <t>&gt;=2.2.0</t>
        </is>
      </c>
    </row>
    <row r="9656">
      <c r="A9656" t="inlineStr">
        <is>
          <t>slash</t>
        </is>
      </c>
      <c r="B9656" t="inlineStr">
        <is>
          <t>1051099b4df35a8c884fd8cbef2ec2814b504165</t>
        </is>
      </c>
      <c r="C9656" t="inlineStr">
        <is>
          <t>2018-03-07 09:11:44+00:00</t>
        </is>
      </c>
      <c r="D9656" t="inlineStr">
        <is>
          <t>verchange</t>
        </is>
      </c>
      <c r="E9656" t="inlineStr">
        <is>
          <t>Logbook</t>
        </is>
      </c>
      <c r="F9656" t="inlineStr">
        <is>
          <t>&gt;=1.2.0</t>
        </is>
      </c>
      <c r="G9656" t="inlineStr">
        <is>
          <t>Logbook</t>
        </is>
      </c>
      <c r="H9656" t="inlineStr">
        <is>
          <t>&gt;=1.1.0</t>
        </is>
      </c>
    </row>
    <row r="9657">
      <c r="A9657" t="inlineStr">
        <is>
          <t>slash</t>
        </is>
      </c>
      <c r="B9657" t="inlineStr">
        <is>
          <t>1051099b4df35a8c884fd8cbef2ec2814b504165</t>
        </is>
      </c>
      <c r="C9657" t="inlineStr">
        <is>
          <t>2018-03-07 09:11:44+00:00</t>
        </is>
      </c>
      <c r="D9657" t="inlineStr">
        <is>
          <t>verchange</t>
        </is>
      </c>
      <c r="E9657" t="inlineStr">
        <is>
          <t>py</t>
        </is>
      </c>
      <c r="F9657" t="inlineStr">
        <is>
          <t>&gt;=1.5.0</t>
        </is>
      </c>
      <c r="G9657" t="inlineStr">
        <is>
          <t>py</t>
        </is>
      </c>
      <c r="H9657" t="inlineStr">
        <is>
          <t>&gt;=1.4.20</t>
        </is>
      </c>
    </row>
    <row r="9658">
      <c r="A9658" t="inlineStr">
        <is>
          <t>slash</t>
        </is>
      </c>
      <c r="B9658" t="inlineStr">
        <is>
          <t>1051099b4df35a8c884fd8cbef2ec2814b504165</t>
        </is>
      </c>
      <c r="C9658" t="inlineStr">
        <is>
          <t>2018-03-07 09:11:44+00:00</t>
        </is>
      </c>
      <c r="D9658" t="inlineStr">
        <is>
          <t>add</t>
        </is>
      </c>
      <c r="E9658" t="inlineStr">
        <is>
          <t>brotli</t>
        </is>
      </c>
      <c r="F9658" t="inlineStr"/>
      <c r="G9658" t="inlineStr"/>
      <c r="H9658" t="inlineStr"/>
    </row>
    <row r="9659">
      <c r="A9659" t="inlineStr">
        <is>
          <t>slash</t>
        </is>
      </c>
      <c r="B9659" t="inlineStr">
        <is>
          <t>954981eb33a0b28f88ad76b2d15b75b224c6f552</t>
        </is>
      </c>
      <c r="C9659" t="inlineStr">
        <is>
          <t>2018-07-01 08:20:39+00:00</t>
        </is>
      </c>
      <c r="D9659" t="inlineStr">
        <is>
          <t>add</t>
        </is>
      </c>
      <c r="E9659" t="inlineStr">
        <is>
          <t>libtmux</t>
        </is>
      </c>
      <c r="F9659" t="inlineStr"/>
      <c r="G9659" t="inlineStr"/>
      <c r="H9659" t="inlineStr"/>
    </row>
    <row r="9660">
      <c r="A9660" t="inlineStr">
        <is>
          <t>slash</t>
        </is>
      </c>
      <c r="B9660" t="inlineStr">
        <is>
          <t>954981eb33a0b28f88ad76b2d15b75b224c6f552</t>
        </is>
      </c>
      <c r="C9660" t="inlineStr">
        <is>
          <t>2018-07-01 08:20:39+00:00</t>
        </is>
      </c>
      <c r="D9660" t="inlineStr">
        <is>
          <t>rem</t>
        </is>
      </c>
      <c r="E9660" t="inlineStr"/>
      <c r="F9660" t="inlineStr"/>
      <c r="G9660" t="inlineStr">
        <is>
          <t>tmuxp</t>
        </is>
      </c>
      <c r="H9660" t="inlineStr"/>
    </row>
    <row r="9661">
      <c r="A9661" t="inlineStr">
        <is>
          <t>slash</t>
        </is>
      </c>
      <c r="B9661" t="inlineStr">
        <is>
          <t>148b3df1402ea2b96752cb3a899622fdccfa8545</t>
        </is>
      </c>
      <c r="C9661" t="inlineStr">
        <is>
          <t>2018-10-07 13:51:56+00:00</t>
        </is>
      </c>
      <c r="D9661" t="inlineStr">
        <is>
          <t>verchange</t>
        </is>
      </c>
      <c r="E9661" t="inlineStr">
        <is>
          <t>confetti</t>
        </is>
      </c>
      <c r="F9661" t="inlineStr">
        <is>
          <t>&gt;=2.5.3</t>
        </is>
      </c>
      <c r="G9661" t="inlineStr">
        <is>
          <t>confetti</t>
        </is>
      </c>
      <c r="H9661" t="inlineStr">
        <is>
          <t>&gt;=2.4.1</t>
        </is>
      </c>
    </row>
    <row r="9662">
      <c r="A9662" t="inlineStr">
        <is>
          <t>slash</t>
        </is>
      </c>
      <c r="B9662" t="inlineStr">
        <is>
          <t>148b3df1402ea2b96752cb3a899622fdccfa8545</t>
        </is>
      </c>
      <c r="C9662" t="inlineStr">
        <is>
          <t>2018-10-07 13:51:56+00:00</t>
        </is>
      </c>
      <c r="D9662" t="inlineStr">
        <is>
          <t>verchange</t>
        </is>
      </c>
      <c r="E9662" t="inlineStr">
        <is>
          <t>dessert</t>
        </is>
      </c>
      <c r="F9662" t="inlineStr">
        <is>
          <t>&gt;=1.3.4</t>
        </is>
      </c>
      <c r="G9662" t="inlineStr">
        <is>
          <t>dessert</t>
        </is>
      </c>
      <c r="H9662" t="inlineStr">
        <is>
          <t>&gt;=1.3.1</t>
        </is>
      </c>
    </row>
    <row r="9663">
      <c r="A9663" t="inlineStr">
        <is>
          <t>slash</t>
        </is>
      </c>
      <c r="B9663" t="inlineStr">
        <is>
          <t>125cdce0a6832f6ebcc264af676f98f1107fbef2</t>
        </is>
      </c>
      <c r="C9663" t="inlineStr">
        <is>
          <t>2019-12-02 11:03:12+00:00</t>
        </is>
      </c>
      <c r="D9663" t="inlineStr">
        <is>
          <t>verchange</t>
        </is>
      </c>
      <c r="E9663" t="inlineStr">
        <is>
          <t>dessert</t>
        </is>
      </c>
      <c r="F9663" t="inlineStr">
        <is>
          <t>~=1.3.4</t>
        </is>
      </c>
      <c r="G9663" t="inlineStr">
        <is>
          <t>dessert</t>
        </is>
      </c>
      <c r="H9663" t="inlineStr">
        <is>
          <t>&gt;=1.3.4</t>
        </is>
      </c>
    </row>
    <row r="9664">
      <c r="A9664" t="inlineStr">
        <is>
          <t>slash</t>
        </is>
      </c>
      <c r="B9664" t="inlineStr">
        <is>
          <t>125cdce0a6832f6ebcc264af676f98f1107fbef2</t>
        </is>
      </c>
      <c r="C9664" t="inlineStr">
        <is>
          <t>2019-12-02 11:03:12+00:00</t>
        </is>
      </c>
      <c r="D9664" t="inlineStr">
        <is>
          <t>verchange</t>
        </is>
      </c>
      <c r="E9664" t="inlineStr">
        <is>
          <t>emport</t>
        </is>
      </c>
      <c r="F9664" t="inlineStr">
        <is>
          <t>~=1.2.0</t>
        </is>
      </c>
      <c r="G9664" t="inlineStr">
        <is>
          <t>emport</t>
        </is>
      </c>
      <c r="H9664" t="inlineStr">
        <is>
          <t>&gt;=1.1.3</t>
        </is>
      </c>
    </row>
    <row r="9665">
      <c r="A9665" t="inlineStr">
        <is>
          <t>slash</t>
        </is>
      </c>
      <c r="B9665" t="inlineStr">
        <is>
          <t>125cdce0a6832f6ebcc264af676f98f1107fbef2</t>
        </is>
      </c>
      <c r="C9665" t="inlineStr">
        <is>
          <t>2019-12-02 11:03:12+00:00</t>
        </is>
      </c>
      <c r="D9665" t="inlineStr">
        <is>
          <t>verchange</t>
        </is>
      </c>
      <c r="E9665" t="inlineStr">
        <is>
          <t>IPython</t>
        </is>
      </c>
      <c r="F9665" t="inlineStr"/>
      <c r="G9665" t="inlineStr">
        <is>
          <t>IPython</t>
        </is>
      </c>
      <c r="H9665">
        <f>=5.*</f>
        <v/>
      </c>
    </row>
    <row r="9666">
      <c r="A9666" t="inlineStr">
        <is>
          <t>slash</t>
        </is>
      </c>
      <c r="B9666" t="inlineStr">
        <is>
          <t>125cdce0a6832f6ebcc264af676f98f1107fbef2</t>
        </is>
      </c>
      <c r="C9666" t="inlineStr">
        <is>
          <t>2019-12-02 11:03:12+00:00</t>
        </is>
      </c>
      <c r="D9666" t="inlineStr">
        <is>
          <t>add</t>
        </is>
      </c>
      <c r="E9666" t="inlineStr">
        <is>
          <t>ordered-set</t>
        </is>
      </c>
      <c r="F9666" t="inlineStr"/>
      <c r="G9666" t="inlineStr"/>
      <c r="H9666" t="inlineStr"/>
    </row>
    <row r="9667">
      <c r="A9667" t="inlineStr">
        <is>
          <t>slash</t>
        </is>
      </c>
      <c r="B9667" t="inlineStr">
        <is>
          <t>125cdce0a6832f6ebcc264af676f98f1107fbef2</t>
        </is>
      </c>
      <c r="C9667" t="inlineStr">
        <is>
          <t>2019-12-02 11:03:12+00:00</t>
        </is>
      </c>
      <c r="D9667" t="inlineStr">
        <is>
          <t>rem</t>
        </is>
      </c>
      <c r="E9667" t="inlineStr"/>
      <c r="F9667" t="inlineStr"/>
      <c r="G9667" t="inlineStr">
        <is>
          <t>ptyprocess</t>
        </is>
      </c>
      <c r="H9667" t="inlineStr"/>
    </row>
    <row r="9668">
      <c r="A9668" t="inlineStr">
        <is>
          <t>slash</t>
        </is>
      </c>
      <c r="B9668" t="inlineStr">
        <is>
          <t>125cdce0a6832f6ebcc264af676f98f1107fbef2</t>
        </is>
      </c>
      <c r="C9668" t="inlineStr">
        <is>
          <t>2019-12-02 11:03:12+00:00</t>
        </is>
      </c>
      <c r="D9668" t="inlineStr">
        <is>
          <t>rem</t>
        </is>
      </c>
      <c r="E9668" t="inlineStr"/>
      <c r="F9668" t="inlineStr"/>
      <c r="G9668" t="inlineStr">
        <is>
          <t>orderedset</t>
        </is>
      </c>
      <c r="H9668" t="inlineStr">
        <is>
          <t>&gt;=2.0.0</t>
        </is>
      </c>
    </row>
    <row r="9669">
      <c r="A9669" t="inlineStr">
        <is>
          <t>slash</t>
        </is>
      </c>
      <c r="B9669" t="inlineStr">
        <is>
          <t>125cdce0a6832f6ebcc264af676f98f1107fbef2</t>
        </is>
      </c>
      <c r="C9669" t="inlineStr">
        <is>
          <t>2019-12-02 11:03:12+00:00</t>
        </is>
      </c>
      <c r="D9669" t="inlineStr">
        <is>
          <t>rem</t>
        </is>
      </c>
      <c r="E9669" t="inlineStr"/>
      <c r="F9669" t="inlineStr"/>
      <c r="G9669" t="inlineStr">
        <is>
          <t>contextlib2</t>
        </is>
      </c>
      <c r="H9669" t="inlineStr"/>
    </row>
    <row r="9670">
      <c r="A9670" t="inlineStr">
        <is>
          <t>slash</t>
        </is>
      </c>
      <c r="B9670" t="inlineStr">
        <is>
          <t>613ff81a34dbd03634f2f09ee7957e10895db00a</t>
        </is>
      </c>
      <c r="C9670" t="inlineStr">
        <is>
          <t>2020-04-21 12:04:16+00:00</t>
        </is>
      </c>
      <c r="D9670" t="inlineStr">
        <is>
          <t>verchange</t>
        </is>
      </c>
      <c r="E9670" t="inlineStr">
        <is>
          <t>dessert</t>
        </is>
      </c>
      <c r="F9670" t="inlineStr">
        <is>
          <t>~=1.4.0</t>
        </is>
      </c>
      <c r="G9670" t="inlineStr">
        <is>
          <t>dessert</t>
        </is>
      </c>
      <c r="H9670" t="inlineStr">
        <is>
          <t>~=1.3.4</t>
        </is>
      </c>
    </row>
    <row r="9671">
      <c r="A9671" t="inlineStr">
        <is>
          <t>slash</t>
        </is>
      </c>
      <c r="B9671" t="inlineStr">
        <is>
          <t>613ff81a34dbd03634f2f09ee7957e10895db00a</t>
        </is>
      </c>
      <c r="C9671" t="inlineStr">
        <is>
          <t>2020-04-21 12:04:16+00:00</t>
        </is>
      </c>
      <c r="D9671" t="inlineStr">
        <is>
          <t>verchange</t>
        </is>
      </c>
      <c r="E9671" t="inlineStr">
        <is>
          <t>emport</t>
        </is>
      </c>
      <c r="F9671" t="inlineStr">
        <is>
          <t>~=1.3.1</t>
        </is>
      </c>
      <c r="G9671" t="inlineStr">
        <is>
          <t>emport</t>
        </is>
      </c>
      <c r="H9671" t="inlineStr">
        <is>
          <t>~=1.2.0</t>
        </is>
      </c>
    </row>
    <row r="9672">
      <c r="A9672" t="inlineStr">
        <is>
          <t>Adafruit_CircuitPython_Register</t>
        </is>
      </c>
      <c r="B9672" t="inlineStr">
        <is>
          <t>df8775762a8daed28452d86568a46f1175a3a52d</t>
        </is>
      </c>
      <c r="C9672" t="inlineStr">
        <is>
          <t>2020-01-09 03:09:22+00:00</t>
        </is>
      </c>
      <c r="D9672" t="inlineStr">
        <is>
          <t>add</t>
        </is>
      </c>
      <c r="E9672" t="inlineStr">
        <is>
          <t>adafruit-circuitpython-busdevice</t>
        </is>
      </c>
      <c r="F9672" t="inlineStr"/>
      <c r="G9672" t="inlineStr"/>
      <c r="H9672" t="inlineStr"/>
    </row>
    <row r="9673">
      <c r="A9673" t="inlineStr">
        <is>
          <t>Adafruit_CircuitPython_Register</t>
        </is>
      </c>
      <c r="B9673" t="inlineStr">
        <is>
          <t>df8775762a8daed28452d86568a46f1175a3a52d</t>
        </is>
      </c>
      <c r="C9673" t="inlineStr">
        <is>
          <t>2020-01-09 03:09:22+00:00</t>
        </is>
      </c>
      <c r="D9673" t="inlineStr">
        <is>
          <t>add</t>
        </is>
      </c>
      <c r="E9673" t="inlineStr">
        <is>
          <t>Adafruit-Blinka</t>
        </is>
      </c>
      <c r="F9673" t="inlineStr"/>
      <c r="G9673" t="inlineStr"/>
      <c r="H9673" t="inlineStr"/>
    </row>
    <row r="9674">
      <c r="A9674" t="inlineStr">
        <is>
          <t>tokenserver</t>
        </is>
      </c>
      <c r="B9674" t="inlineStr">
        <is>
          <t>a6f6c95e11c29be85bb512a63a3bc60f34e3dec1</t>
        </is>
      </c>
      <c r="C9674" t="inlineStr">
        <is>
          <t>2014-04-13 19:49:44+00:00</t>
        </is>
      </c>
      <c r="D9674" t="inlineStr">
        <is>
          <t>add</t>
        </is>
      </c>
      <c r="E9674" t="inlineStr">
        <is>
          <t>alembic</t>
        </is>
      </c>
      <c r="F9674">
        <f>=0.6.4</f>
        <v/>
      </c>
      <c r="G9674" t="inlineStr"/>
      <c r="H9674" t="inlineStr"/>
    </row>
    <row r="9675">
      <c r="A9675" t="inlineStr">
        <is>
          <t>tokenserver</t>
        </is>
      </c>
      <c r="B9675" t="inlineStr">
        <is>
          <t>6bd520e7c7dabe074fe9ac589c824c8f74f990e4</t>
        </is>
      </c>
      <c r="C9675" t="inlineStr">
        <is>
          <t>2014-04-28 01:49:33+00:00</t>
        </is>
      </c>
      <c r="D9675" t="inlineStr">
        <is>
          <t>verchange</t>
        </is>
      </c>
      <c r="E9675" t="inlineStr"/>
      <c r="F9675" t="inlineStr"/>
      <c r="G9675" t="inlineStr"/>
      <c r="H9675" t="inlineStr"/>
    </row>
    <row r="9676">
      <c r="A9676" t="inlineStr">
        <is>
          <t>tokenserver</t>
        </is>
      </c>
      <c r="B9676" t="inlineStr">
        <is>
          <t>41171851707ecd34e04d20ade2cce06a99fe4eb7</t>
        </is>
      </c>
      <c r="C9676" t="inlineStr">
        <is>
          <t>2014-05-22 10:46:52+00:00</t>
        </is>
      </c>
      <c r="D9676" t="inlineStr">
        <is>
          <t>verchange</t>
        </is>
      </c>
      <c r="E9676" t="inlineStr"/>
      <c r="F9676" t="inlineStr"/>
      <c r="G9676" t="inlineStr"/>
      <c r="H9676" t="inlineStr"/>
    </row>
    <row r="9677">
      <c r="A9677" t="inlineStr">
        <is>
          <t>tokenserver</t>
        </is>
      </c>
      <c r="B9677" t="inlineStr">
        <is>
          <t>41171851707ecd34e04d20ade2cce06a99fe4eb7</t>
        </is>
      </c>
      <c r="C9677" t="inlineStr">
        <is>
          <t>2014-05-22 10:46:52+00:00</t>
        </is>
      </c>
      <c r="D9677" t="inlineStr">
        <is>
          <t>add</t>
        </is>
      </c>
      <c r="E9677" t="inlineStr">
        <is>
          <t>konfig</t>
        </is>
      </c>
      <c r="F9677">
        <f>=0.9</f>
        <v/>
      </c>
      <c r="G9677" t="inlineStr"/>
      <c r="H9677" t="inlineStr"/>
    </row>
    <row r="9678">
      <c r="A9678" t="inlineStr">
        <is>
          <t>tokenserver</t>
        </is>
      </c>
      <c r="B9678" t="inlineStr">
        <is>
          <t>41171851707ecd34e04d20ade2cce06a99fe4eb7</t>
        </is>
      </c>
      <c r="C9678" t="inlineStr">
        <is>
          <t>2014-05-22 10:46:52+00:00</t>
        </is>
      </c>
      <c r="D9678" t="inlineStr">
        <is>
          <t>add</t>
        </is>
      </c>
      <c r="E9678" t="inlineStr">
        <is>
          <t>testfixtures</t>
        </is>
      </c>
      <c r="F9678">
        <f>=3.0.2</f>
        <v/>
      </c>
      <c r="G9678" t="inlineStr"/>
      <c r="H9678" t="inlineStr"/>
    </row>
    <row r="9679">
      <c r="A9679" t="inlineStr">
        <is>
          <t>tokenserver</t>
        </is>
      </c>
      <c r="B9679" t="inlineStr">
        <is>
          <t>41171851707ecd34e04d20ade2cce06a99fe4eb7</t>
        </is>
      </c>
      <c r="C9679" t="inlineStr">
        <is>
          <t>2014-05-22 10:46:52+00:00</t>
        </is>
      </c>
      <c r="D9679" t="inlineStr">
        <is>
          <t>rem</t>
        </is>
      </c>
      <c r="E9679" t="inlineStr"/>
      <c r="F9679" t="inlineStr"/>
      <c r="G9679" t="inlineStr">
        <is>
          <t>psutil</t>
        </is>
      </c>
      <c r="H9679">
        <f>=1.2.1</f>
        <v/>
      </c>
    </row>
    <row r="9680">
      <c r="A9680" t="inlineStr">
        <is>
          <t>tokenserver</t>
        </is>
      </c>
      <c r="B9680" t="inlineStr">
        <is>
          <t>41171851707ecd34e04d20ade2cce06a99fe4eb7</t>
        </is>
      </c>
      <c r="C9680" t="inlineStr">
        <is>
          <t>2014-05-22 10:46:52+00:00</t>
        </is>
      </c>
      <c r="D9680" t="inlineStr">
        <is>
          <t>rem</t>
        </is>
      </c>
      <c r="E9680" t="inlineStr"/>
      <c r="F9680" t="inlineStr"/>
      <c r="G9680" t="inlineStr">
        <is>
          <t>cef</t>
        </is>
      </c>
      <c r="H9680">
        <f>=0.5</f>
        <v/>
      </c>
    </row>
    <row r="9681">
      <c r="A9681" t="inlineStr">
        <is>
          <t>tokenserver</t>
        </is>
      </c>
      <c r="B9681" t="inlineStr">
        <is>
          <t>41171851707ecd34e04d20ade2cce06a99fe4eb7</t>
        </is>
      </c>
      <c r="C9681" t="inlineStr">
        <is>
          <t>2014-05-22 10:46:52+00:00</t>
        </is>
      </c>
      <c r="D9681" t="inlineStr">
        <is>
          <t>rem</t>
        </is>
      </c>
      <c r="E9681" t="inlineStr"/>
      <c r="F9681" t="inlineStr"/>
      <c r="G9681" t="inlineStr">
        <is>
          <t>protobuf</t>
        </is>
      </c>
      <c r="H9681">
        <f>=2.5</f>
        <v/>
      </c>
    </row>
    <row r="9682">
      <c r="A9682" t="inlineStr">
        <is>
          <t>tokenserver</t>
        </is>
      </c>
      <c r="B9682" t="inlineStr">
        <is>
          <t>41171851707ecd34e04d20ade2cce06a99fe4eb7</t>
        </is>
      </c>
      <c r="C9682" t="inlineStr">
        <is>
          <t>2014-05-22 10:46:52+00:00</t>
        </is>
      </c>
      <c r="D9682" t="inlineStr">
        <is>
          <t>rem</t>
        </is>
      </c>
      <c r="E9682" t="inlineStr"/>
      <c r="F9682" t="inlineStr"/>
      <c r="G9682" t="inlineStr">
        <is>
          <t>metlog-py</t>
        </is>
      </c>
      <c r="H9682">
        <f>=0.10</f>
        <v/>
      </c>
    </row>
    <row r="9683">
      <c r="A9683" t="inlineStr">
        <is>
          <t>tokenserver</t>
        </is>
      </c>
      <c r="B9683" t="inlineStr">
        <is>
          <t>41171851707ecd34e04d20ade2cce06a99fe4eb7</t>
        </is>
      </c>
      <c r="C9683" t="inlineStr">
        <is>
          <t>2014-05-22 10:46:52+00:00</t>
        </is>
      </c>
      <c r="D9683" t="inlineStr">
        <is>
          <t>rem</t>
        </is>
      </c>
      <c r="E9683" t="inlineStr"/>
      <c r="F9683" t="inlineStr"/>
      <c r="G9683" t="inlineStr">
        <is>
          <t>powerhose</t>
        </is>
      </c>
      <c r="H9683">
        <f>=0.7</f>
        <v/>
      </c>
    </row>
    <row r="9684">
      <c r="A9684" t="inlineStr">
        <is>
          <t>tokenserver</t>
        </is>
      </c>
      <c r="B9684" t="inlineStr">
        <is>
          <t>41171851707ecd34e04d20ade2cce06a99fe4eb7</t>
        </is>
      </c>
      <c r="C9684" t="inlineStr">
        <is>
          <t>2014-05-22 10:46:52+00:00</t>
        </is>
      </c>
      <c r="D9684" t="inlineStr">
        <is>
          <t>rem</t>
        </is>
      </c>
      <c r="E9684" t="inlineStr"/>
      <c r="F9684" t="inlineStr"/>
      <c r="G9684" t="inlineStr">
        <is>
          <t>circus</t>
        </is>
      </c>
      <c r="H9684">
        <f>=0.10</f>
        <v/>
      </c>
    </row>
    <row r="9685">
      <c r="A9685" t="inlineStr">
        <is>
          <t>tokenserver</t>
        </is>
      </c>
      <c r="B9685" t="inlineStr">
        <is>
          <t>454089c96cd182e05a90c4d41fbeb4ef34e55176</t>
        </is>
      </c>
      <c r="C9685" t="inlineStr">
        <is>
          <t>2014-05-23 02:18:55+00:00</t>
        </is>
      </c>
      <c r="D9685" t="inlineStr">
        <is>
          <t>verchange</t>
        </is>
      </c>
      <c r="E9685" t="inlineStr"/>
      <c r="F9685" t="inlineStr"/>
      <c r="G9685" t="inlineStr"/>
      <c r="H9685" t="inlineStr"/>
    </row>
    <row r="9686">
      <c r="A9686" t="inlineStr">
        <is>
          <t>tokenserver</t>
        </is>
      </c>
      <c r="B9686" t="inlineStr">
        <is>
          <t>5e4249b9d82fc6d54d11abfb99173d8213069c33</t>
        </is>
      </c>
      <c r="C9686" t="inlineStr">
        <is>
          <t>2014-06-18 05:53:34+00:00</t>
        </is>
      </c>
      <c r="D9686" t="inlineStr">
        <is>
          <t>verchange</t>
        </is>
      </c>
      <c r="E9686" t="inlineStr">
        <is>
          <t>pymysql_sa</t>
        </is>
      </c>
      <c r="F9686">
        <f>=1.0</f>
        <v/>
      </c>
      <c r="G9686" t="inlineStr">
        <is>
          <t>pymysql_sa</t>
        </is>
      </c>
      <c r="H9686">
        <f>=1.0</f>
        <v/>
      </c>
    </row>
    <row r="9687">
      <c r="A9687" t="inlineStr">
        <is>
          <t>tokenserver</t>
        </is>
      </c>
      <c r="B9687" t="inlineStr">
        <is>
          <t>5e4249b9d82fc6d54d11abfb99173d8213069c33</t>
        </is>
      </c>
      <c r="C9687" t="inlineStr">
        <is>
          <t>2014-06-18 05:53:34+00:00</t>
        </is>
      </c>
      <c r="D9687" t="inlineStr">
        <is>
          <t>verchange</t>
        </is>
      </c>
      <c r="E9687" t="inlineStr">
        <is>
          <t>requests</t>
        </is>
      </c>
      <c r="F9687">
        <f>=2.3.0</f>
        <v/>
      </c>
      <c r="G9687" t="inlineStr">
        <is>
          <t>requests</t>
        </is>
      </c>
      <c r="H9687">
        <f>=2.2.1</f>
        <v/>
      </c>
    </row>
    <row r="9688">
      <c r="A9688" t="inlineStr">
        <is>
          <t>tokenserver</t>
        </is>
      </c>
      <c r="B9688" t="inlineStr">
        <is>
          <t>5e4249b9d82fc6d54d11abfb99173d8213069c33</t>
        </is>
      </c>
      <c r="C9688" t="inlineStr">
        <is>
          <t>2014-06-18 05:53:34+00:00</t>
        </is>
      </c>
      <c r="D9688" t="inlineStr">
        <is>
          <t>verchange</t>
        </is>
      </c>
      <c r="E9688" t="inlineStr">
        <is>
          <t>SQLAlchemy</t>
        </is>
      </c>
      <c r="F9688">
        <f>=0.9.1</f>
        <v/>
      </c>
      <c r="G9688" t="inlineStr">
        <is>
          <t>SQLAlchemy</t>
        </is>
      </c>
      <c r="H9688">
        <f>=0.9.1</f>
        <v/>
      </c>
    </row>
    <row r="9689">
      <c r="A9689" t="inlineStr">
        <is>
          <t>tokenserver</t>
        </is>
      </c>
      <c r="B9689" t="inlineStr">
        <is>
          <t>5e4249b9d82fc6d54d11abfb99173d8213069c33</t>
        </is>
      </c>
      <c r="C9689" t="inlineStr">
        <is>
          <t>2014-06-18 05:53:34+00:00</t>
        </is>
      </c>
      <c r="D9689" t="inlineStr">
        <is>
          <t>verchange</t>
        </is>
      </c>
      <c r="E9689" t="inlineStr">
        <is>
          <t>cornice</t>
        </is>
      </c>
      <c r="F9689">
        <f>=0.16.2</f>
        <v/>
      </c>
      <c r="G9689" t="inlineStr">
        <is>
          <t>cornice</t>
        </is>
      </c>
      <c r="H9689">
        <f>=0.16.2</f>
        <v/>
      </c>
    </row>
    <row r="9690">
      <c r="A9690" t="inlineStr">
        <is>
          <t>tokenserver</t>
        </is>
      </c>
      <c r="B9690" t="inlineStr">
        <is>
          <t>5e4249b9d82fc6d54d11abfb99173d8213069c33</t>
        </is>
      </c>
      <c r="C9690" t="inlineStr">
        <is>
          <t>2014-06-18 05:53:34+00:00</t>
        </is>
      </c>
      <c r="D9690" t="inlineStr">
        <is>
          <t>verchange</t>
        </is>
      </c>
      <c r="E9690" t="inlineStr">
        <is>
          <t>Pygments</t>
        </is>
      </c>
      <c r="F9690">
        <f>=1.6</f>
        <v/>
      </c>
      <c r="G9690" t="inlineStr">
        <is>
          <t>Pygments</t>
        </is>
      </c>
      <c r="H9690">
        <f>=1.6</f>
        <v/>
      </c>
    </row>
    <row r="9691">
      <c r="A9691" t="inlineStr">
        <is>
          <t>tokenserver</t>
        </is>
      </c>
      <c r="B9691" t="inlineStr">
        <is>
          <t>5e4249b9d82fc6d54d11abfb99173d8213069c33</t>
        </is>
      </c>
      <c r="C9691" t="inlineStr">
        <is>
          <t>2014-06-18 05:53:34+00:00</t>
        </is>
      </c>
      <c r="D9691" t="inlineStr">
        <is>
          <t>verchange</t>
        </is>
      </c>
      <c r="E9691" t="inlineStr">
        <is>
          <t>WebOb</t>
        </is>
      </c>
      <c r="F9691">
        <f>=1.4</f>
        <v/>
      </c>
      <c r="G9691" t="inlineStr">
        <is>
          <t>WebOb</t>
        </is>
      </c>
      <c r="H9691">
        <f>=1.3.1</f>
        <v/>
      </c>
    </row>
    <row r="9692">
      <c r="A9692" t="inlineStr">
        <is>
          <t>tokenserver</t>
        </is>
      </c>
      <c r="B9692" t="inlineStr">
        <is>
          <t>5e4249b9d82fc6d54d11abfb99173d8213069c33</t>
        </is>
      </c>
      <c r="C9692" t="inlineStr">
        <is>
          <t>2014-06-18 05:53:34+00:00</t>
        </is>
      </c>
      <c r="D9692" t="inlineStr">
        <is>
          <t>verchange</t>
        </is>
      </c>
      <c r="E9692" t="inlineStr">
        <is>
          <t>chardet</t>
        </is>
      </c>
      <c r="F9692">
        <f>=2.2.1</f>
        <v/>
      </c>
      <c r="G9692" t="inlineStr">
        <is>
          <t>chardet</t>
        </is>
      </c>
      <c r="H9692">
        <f>=2.2.1</f>
        <v/>
      </c>
    </row>
    <row r="9693">
      <c r="A9693" t="inlineStr">
        <is>
          <t>tokenserver</t>
        </is>
      </c>
      <c r="B9693" t="inlineStr">
        <is>
          <t>5e4249b9d82fc6d54d11abfb99173d8213069c33</t>
        </is>
      </c>
      <c r="C9693" t="inlineStr">
        <is>
          <t>2014-06-18 05:53:34+00:00</t>
        </is>
      </c>
      <c r="D9693" t="inlineStr">
        <is>
          <t>verchange</t>
        </is>
      </c>
      <c r="E9693" t="inlineStr">
        <is>
          <t>WebTest</t>
        </is>
      </c>
      <c r="F9693">
        <f>=2.0.15</f>
        <v/>
      </c>
      <c r="G9693" t="inlineStr">
        <is>
          <t>WebTest</t>
        </is>
      </c>
      <c r="H9693">
        <f>=2.0.11</f>
        <v/>
      </c>
    </row>
    <row r="9694">
      <c r="A9694" t="inlineStr">
        <is>
          <t>tokenserver</t>
        </is>
      </c>
      <c r="B9694" t="inlineStr">
        <is>
          <t>5e4249b9d82fc6d54d11abfb99173d8213069c33</t>
        </is>
      </c>
      <c r="C9694" t="inlineStr">
        <is>
          <t>2014-06-18 05:53:34+00:00</t>
        </is>
      </c>
      <c r="D9694" t="inlineStr">
        <is>
          <t>verchange</t>
        </is>
      </c>
      <c r="E9694" t="inlineStr"/>
      <c r="F9694" t="inlineStr"/>
      <c r="G9694" t="inlineStr"/>
      <c r="H9694" t="inlineStr"/>
    </row>
    <row r="9695">
      <c r="A9695" t="inlineStr">
        <is>
          <t>tokenserver</t>
        </is>
      </c>
      <c r="B9695" t="inlineStr">
        <is>
          <t>5e4249b9d82fc6d54d11abfb99173d8213069c33</t>
        </is>
      </c>
      <c r="C9695" t="inlineStr">
        <is>
          <t>2014-06-18 05:53:34+00:00</t>
        </is>
      </c>
      <c r="D9695" t="inlineStr">
        <is>
          <t>verchange</t>
        </is>
      </c>
      <c r="E9695" t="inlineStr">
        <is>
          <t>unittest2</t>
        </is>
      </c>
      <c r="F9695">
        <f>=0.5.1</f>
        <v/>
      </c>
      <c r="G9695" t="inlineStr">
        <is>
          <t>unittest2</t>
        </is>
      </c>
      <c r="H9695">
        <f>=0.5.1</f>
        <v/>
      </c>
    </row>
    <row r="9696">
      <c r="A9696" t="inlineStr">
        <is>
          <t>tokenserver</t>
        </is>
      </c>
      <c r="B9696" t="inlineStr">
        <is>
          <t>5e4249b9d82fc6d54d11abfb99173d8213069c33</t>
        </is>
      </c>
      <c r="C9696" t="inlineStr">
        <is>
          <t>2014-06-18 05:53:34+00:00</t>
        </is>
      </c>
      <c r="D9696" t="inlineStr">
        <is>
          <t>verchange</t>
        </is>
      </c>
      <c r="E9696" t="inlineStr">
        <is>
          <t>pyramid_jinja2</t>
        </is>
      </c>
      <c r="F9696">
        <f>=1.9</f>
        <v/>
      </c>
      <c r="G9696" t="inlineStr">
        <is>
          <t>pyramid_jinja2</t>
        </is>
      </c>
      <c r="H9696">
        <f>=1.9</f>
        <v/>
      </c>
    </row>
    <row r="9697">
      <c r="A9697" t="inlineStr">
        <is>
          <t>tokenserver</t>
        </is>
      </c>
      <c r="B9697" t="inlineStr">
        <is>
          <t>5e4249b9d82fc6d54d11abfb99173d8213069c33</t>
        </is>
      </c>
      <c r="C9697" t="inlineStr">
        <is>
          <t>2014-06-18 05:53:34+00:00</t>
        </is>
      </c>
      <c r="D9697" t="inlineStr">
        <is>
          <t>verchange</t>
        </is>
      </c>
      <c r="E9697" t="inlineStr">
        <is>
          <t>coverage</t>
        </is>
      </c>
      <c r="F9697">
        <f>=3.7.1</f>
        <v/>
      </c>
      <c r="G9697" t="inlineStr">
        <is>
          <t>coverage</t>
        </is>
      </c>
      <c r="H9697">
        <f>=3.7.1</f>
        <v/>
      </c>
    </row>
    <row r="9698">
      <c r="A9698" t="inlineStr">
        <is>
          <t>tokenserver</t>
        </is>
      </c>
      <c r="B9698" t="inlineStr">
        <is>
          <t>5e4249b9d82fc6d54d11abfb99173d8213069c33</t>
        </is>
      </c>
      <c r="C9698" t="inlineStr">
        <is>
          <t>2014-06-18 05:53:34+00:00</t>
        </is>
      </c>
      <c r="D9698" t="inlineStr">
        <is>
          <t>verchange</t>
        </is>
      </c>
      <c r="E9698" t="inlineStr">
        <is>
          <t>gevent</t>
        </is>
      </c>
      <c r="F9698">
        <f>=1.0.1</f>
        <v/>
      </c>
      <c r="G9698" t="inlineStr">
        <is>
          <t>gevent</t>
        </is>
      </c>
      <c r="H9698">
        <f>=1.0</f>
        <v/>
      </c>
    </row>
    <row r="9699">
      <c r="A9699" t="inlineStr">
        <is>
          <t>tokenserver</t>
        </is>
      </c>
      <c r="B9699" t="inlineStr">
        <is>
          <t>5e4249b9d82fc6d54d11abfb99173d8213069c33</t>
        </is>
      </c>
      <c r="C9699" t="inlineStr">
        <is>
          <t>2014-06-18 05:53:34+00:00</t>
        </is>
      </c>
      <c r="D9699" t="inlineStr">
        <is>
          <t>verchange</t>
        </is>
      </c>
      <c r="E9699" t="inlineStr">
        <is>
          <t>PyMySQL</t>
        </is>
      </c>
      <c r="F9699">
        <f>=0.6.2</f>
        <v/>
      </c>
      <c r="G9699" t="inlineStr">
        <is>
          <t>PyMySQL</t>
        </is>
      </c>
      <c r="H9699">
        <f>=0.6.1</f>
        <v/>
      </c>
    </row>
    <row r="9700">
      <c r="A9700" t="inlineStr">
        <is>
          <t>tokenserver</t>
        </is>
      </c>
      <c r="B9700" t="inlineStr">
        <is>
          <t>5e4249b9d82fc6d54d11abfb99173d8213069c33</t>
        </is>
      </c>
      <c r="C9700" t="inlineStr">
        <is>
          <t>2014-06-18 05:53:34+00:00</t>
        </is>
      </c>
      <c r="D9700" t="inlineStr">
        <is>
          <t>verchange</t>
        </is>
      </c>
      <c r="E9700" t="inlineStr">
        <is>
          <t>zope.deprecation</t>
        </is>
      </c>
      <c r="F9700">
        <f>=4.1.1</f>
        <v/>
      </c>
      <c r="G9700" t="inlineStr">
        <is>
          <t>zope.deprecation</t>
        </is>
      </c>
      <c r="H9700">
        <f>=4.1.0</f>
        <v/>
      </c>
    </row>
    <row r="9701">
      <c r="A9701" t="inlineStr">
        <is>
          <t>tokenserver</t>
        </is>
      </c>
      <c r="B9701" t="inlineStr">
        <is>
          <t>5e4249b9d82fc6d54d11abfb99173d8213069c33</t>
        </is>
      </c>
      <c r="C9701" t="inlineStr">
        <is>
          <t>2014-06-18 05:53:34+00:00</t>
        </is>
      </c>
      <c r="D9701" t="inlineStr">
        <is>
          <t>verchange</t>
        </is>
      </c>
      <c r="E9701" t="inlineStr">
        <is>
          <t>konfig</t>
        </is>
      </c>
      <c r="F9701">
        <f>=0.9</f>
        <v/>
      </c>
      <c r="G9701" t="inlineStr">
        <is>
          <t>konfig</t>
        </is>
      </c>
      <c r="H9701">
        <f>=0.9</f>
        <v/>
      </c>
    </row>
    <row r="9702">
      <c r="A9702" t="inlineStr">
        <is>
          <t>tokenserver</t>
        </is>
      </c>
      <c r="B9702" t="inlineStr">
        <is>
          <t>5e4249b9d82fc6d54d11abfb99173d8213069c33</t>
        </is>
      </c>
      <c r="C9702" t="inlineStr">
        <is>
          <t>2014-06-18 05:53:34+00:00</t>
        </is>
      </c>
      <c r="D9702" t="inlineStr">
        <is>
          <t>verchange</t>
        </is>
      </c>
      <c r="E9702" t="inlineStr">
        <is>
          <t>alembic</t>
        </is>
      </c>
      <c r="F9702">
        <f>=0.6.4</f>
        <v/>
      </c>
      <c r="G9702" t="inlineStr">
        <is>
          <t>alembic</t>
        </is>
      </c>
      <c r="H9702">
        <f>=0.6.4</f>
        <v/>
      </c>
    </row>
    <row r="9703">
      <c r="A9703" t="inlineStr">
        <is>
          <t>tokenserver</t>
        </is>
      </c>
      <c r="B9703" t="inlineStr">
        <is>
          <t>5e4249b9d82fc6d54d11abfb99173d8213069c33</t>
        </is>
      </c>
      <c r="C9703" t="inlineStr">
        <is>
          <t>2014-06-18 05:53:34+00:00</t>
        </is>
      </c>
      <c r="D9703" t="inlineStr">
        <is>
          <t>verchange</t>
        </is>
      </c>
      <c r="E9703" t="inlineStr">
        <is>
          <t>docutils</t>
        </is>
      </c>
      <c r="F9703">
        <f>=0.11</f>
        <v/>
      </c>
      <c r="G9703" t="inlineStr">
        <is>
          <t>docutils</t>
        </is>
      </c>
      <c r="H9703">
        <f>=0.11</f>
        <v/>
      </c>
    </row>
    <row r="9704">
      <c r="A9704" t="inlineStr">
        <is>
          <t>tokenserver</t>
        </is>
      </c>
      <c r="B9704" t="inlineStr">
        <is>
          <t>5e4249b9d82fc6d54d11abfb99173d8213069c33</t>
        </is>
      </c>
      <c r="C9704" t="inlineStr">
        <is>
          <t>2014-06-18 05:53:34+00:00</t>
        </is>
      </c>
      <c r="D9704" t="inlineStr">
        <is>
          <t>verchange</t>
        </is>
      </c>
      <c r="E9704" t="inlineStr">
        <is>
          <t>Sphinx</t>
        </is>
      </c>
      <c r="F9704">
        <f>=1.2</f>
        <v/>
      </c>
      <c r="G9704" t="inlineStr">
        <is>
          <t>Sphinx</t>
        </is>
      </c>
      <c r="H9704">
        <f>=1.2</f>
        <v/>
      </c>
    </row>
    <row r="9705">
      <c r="A9705" t="inlineStr">
        <is>
          <t>tokenserver</t>
        </is>
      </c>
      <c r="B9705" t="inlineStr">
        <is>
          <t>5e4249b9d82fc6d54d11abfb99173d8213069c33</t>
        </is>
      </c>
      <c r="C9705" t="inlineStr">
        <is>
          <t>2014-06-18 05:53:34+00:00</t>
        </is>
      </c>
      <c r="D9705" t="inlineStr">
        <is>
          <t>verchange</t>
        </is>
      </c>
      <c r="E9705" t="inlineStr">
        <is>
          <t>zope.interface</t>
        </is>
      </c>
      <c r="F9705">
        <f>=4.1.1</f>
        <v/>
      </c>
      <c r="G9705" t="inlineStr">
        <is>
          <t>zope.interface</t>
        </is>
      </c>
      <c r="H9705">
        <f>=4.0.5</f>
        <v/>
      </c>
    </row>
    <row r="9706">
      <c r="A9706" t="inlineStr">
        <is>
          <t>tokenserver</t>
        </is>
      </c>
      <c r="B9706" t="inlineStr">
        <is>
          <t>5e4249b9d82fc6d54d11abfb99173d8213069c33</t>
        </is>
      </c>
      <c r="C9706" t="inlineStr">
        <is>
          <t>2014-06-18 05:53:34+00:00</t>
        </is>
      </c>
      <c r="D9706" t="inlineStr">
        <is>
          <t>verchange</t>
        </is>
      </c>
      <c r="E9706" t="inlineStr">
        <is>
          <t>umemcache</t>
        </is>
      </c>
      <c r="F9706">
        <f>=1.6.3</f>
        <v/>
      </c>
      <c r="G9706" t="inlineStr">
        <is>
          <t>umemcache</t>
        </is>
      </c>
      <c r="H9706">
        <f>=1.6.3</f>
        <v/>
      </c>
    </row>
    <row r="9707">
      <c r="A9707" t="inlineStr">
        <is>
          <t>tokenserver</t>
        </is>
      </c>
      <c r="B9707" t="inlineStr">
        <is>
          <t>5e4249b9d82fc6d54d11abfb99173d8213069c33</t>
        </is>
      </c>
      <c r="C9707" t="inlineStr">
        <is>
          <t>2014-06-18 05:53:34+00:00</t>
        </is>
      </c>
      <c r="D9707" t="inlineStr">
        <is>
          <t>verchange</t>
        </is>
      </c>
      <c r="E9707" t="inlineStr">
        <is>
          <t>greenlet</t>
        </is>
      </c>
      <c r="F9707">
        <f>=0.4.2</f>
        <v/>
      </c>
      <c r="G9707" t="inlineStr">
        <is>
          <t>greenlet</t>
        </is>
      </c>
      <c r="H9707">
        <f>=0.4.1</f>
        <v/>
      </c>
    </row>
    <row r="9708">
      <c r="A9708" t="inlineStr">
        <is>
          <t>tokenserver</t>
        </is>
      </c>
      <c r="B9708" t="inlineStr">
        <is>
          <t>5e4249b9d82fc6d54d11abfb99173d8213069c33</t>
        </is>
      </c>
      <c r="C9708" t="inlineStr">
        <is>
          <t>2014-06-18 05:53:34+00:00</t>
        </is>
      </c>
      <c r="D9708" t="inlineStr">
        <is>
          <t>verchange</t>
        </is>
      </c>
      <c r="E9708" t="inlineStr">
        <is>
          <t>PyBrowserID</t>
        </is>
      </c>
      <c r="F9708">
        <f>=0.9.2</f>
        <v/>
      </c>
      <c r="G9708" t="inlineStr">
        <is>
          <t>PyBrowserID</t>
        </is>
      </c>
      <c r="H9708">
        <f>=0.9.1</f>
        <v/>
      </c>
    </row>
    <row r="9709">
      <c r="A9709" t="inlineStr">
        <is>
          <t>tokenserver</t>
        </is>
      </c>
      <c r="B9709" t="inlineStr">
        <is>
          <t>5e4249b9d82fc6d54d11abfb99173d8213069c33</t>
        </is>
      </c>
      <c r="C9709" t="inlineStr">
        <is>
          <t>2014-06-18 05:53:34+00:00</t>
        </is>
      </c>
      <c r="D9709" t="inlineStr">
        <is>
          <t>verchange</t>
        </is>
      </c>
      <c r="E9709" t="inlineStr">
        <is>
          <t>hawkauthlib</t>
        </is>
      </c>
      <c r="F9709">
        <f>=0.1.1</f>
        <v/>
      </c>
      <c r="G9709" t="inlineStr">
        <is>
          <t>hawkauthlib</t>
        </is>
      </c>
      <c r="H9709">
        <f>=0.1.1</f>
        <v/>
      </c>
    </row>
    <row r="9710">
      <c r="A9710" t="inlineStr">
        <is>
          <t>tokenserver</t>
        </is>
      </c>
      <c r="B9710" t="inlineStr">
        <is>
          <t>5e4249b9d82fc6d54d11abfb99173d8213069c33</t>
        </is>
      </c>
      <c r="C9710" t="inlineStr">
        <is>
          <t>2014-06-18 05:53:34+00:00</t>
        </is>
      </c>
      <c r="D9710" t="inlineStr">
        <is>
          <t>verchange</t>
        </is>
      </c>
      <c r="E9710" t="inlineStr">
        <is>
          <t>ordereddict</t>
        </is>
      </c>
      <c r="F9710">
        <f>=1.1</f>
        <v/>
      </c>
      <c r="G9710" t="inlineStr">
        <is>
          <t>ordereddict</t>
        </is>
      </c>
      <c r="H9710">
        <f>=1.1</f>
        <v/>
      </c>
    </row>
    <row r="9711">
      <c r="A9711" t="inlineStr">
        <is>
          <t>tokenserver</t>
        </is>
      </c>
      <c r="B9711" t="inlineStr">
        <is>
          <t>5e4249b9d82fc6d54d11abfb99173d8213069c33</t>
        </is>
      </c>
      <c r="C9711" t="inlineStr">
        <is>
          <t>2014-06-18 05:53:34+00:00</t>
        </is>
      </c>
      <c r="D9711" t="inlineStr">
        <is>
          <t>verchange</t>
        </is>
      </c>
      <c r="E9711" t="inlineStr">
        <is>
          <t>venusian</t>
        </is>
      </c>
      <c r="F9711">
        <f>=1.0a8</f>
        <v/>
      </c>
      <c r="G9711" t="inlineStr">
        <is>
          <t>venusian</t>
        </is>
      </c>
      <c r="H9711">
        <f>=1.0a8</f>
        <v/>
      </c>
    </row>
    <row r="9712">
      <c r="A9712" t="inlineStr">
        <is>
          <t>tokenserver</t>
        </is>
      </c>
      <c r="B9712" t="inlineStr">
        <is>
          <t>5e4249b9d82fc6d54d11abfb99173d8213069c33</t>
        </is>
      </c>
      <c r="C9712" t="inlineStr">
        <is>
          <t>2014-06-18 05:53:34+00:00</t>
        </is>
      </c>
      <c r="D9712" t="inlineStr">
        <is>
          <t>verchange</t>
        </is>
      </c>
      <c r="E9712" t="inlineStr">
        <is>
          <t>testfixtures</t>
        </is>
      </c>
      <c r="F9712">
        <f>=3.0.2</f>
        <v/>
      </c>
      <c r="G9712" t="inlineStr">
        <is>
          <t>testfixtures</t>
        </is>
      </c>
      <c r="H9712">
        <f>=3.0.2</f>
        <v/>
      </c>
    </row>
    <row r="9713">
      <c r="A9713" t="inlineStr">
        <is>
          <t>tokenserver</t>
        </is>
      </c>
      <c r="B9713" t="inlineStr">
        <is>
          <t>5e4249b9d82fc6d54d11abfb99173d8213069c33</t>
        </is>
      </c>
      <c r="C9713" t="inlineStr">
        <is>
          <t>2014-06-18 05:53:34+00:00</t>
        </is>
      </c>
      <c r="D9713" t="inlineStr">
        <is>
          <t>verchange</t>
        </is>
      </c>
      <c r="E9713" t="inlineStr">
        <is>
          <t>tokenlib</t>
        </is>
      </c>
      <c r="F9713">
        <f>=0.3.1</f>
        <v/>
      </c>
      <c r="G9713" t="inlineStr">
        <is>
          <t>tokenlib</t>
        </is>
      </c>
      <c r="H9713">
        <f>=0.3.1</f>
        <v/>
      </c>
    </row>
    <row r="9714">
      <c r="A9714" t="inlineStr">
        <is>
          <t>tokenserver</t>
        </is>
      </c>
      <c r="B9714" t="inlineStr">
        <is>
          <t>5e4249b9d82fc6d54d11abfb99173d8213069c33</t>
        </is>
      </c>
      <c r="C9714" t="inlineStr">
        <is>
          <t>2014-06-18 05:53:34+00:00</t>
        </is>
      </c>
      <c r="D9714" t="inlineStr">
        <is>
          <t>verchange</t>
        </is>
      </c>
      <c r="E9714" t="inlineStr">
        <is>
          <t>boto</t>
        </is>
      </c>
      <c r="F9714">
        <f>=2.27</f>
        <v/>
      </c>
      <c r="G9714" t="inlineStr">
        <is>
          <t>boto</t>
        </is>
      </c>
      <c r="H9714">
        <f>=2.27</f>
        <v/>
      </c>
    </row>
    <row r="9715">
      <c r="A9715" t="inlineStr">
        <is>
          <t>tokenserver</t>
        </is>
      </c>
      <c r="B9715" t="inlineStr">
        <is>
          <t>5216b6f8d55f4993efc809d42cfdd7be247ddc08</t>
        </is>
      </c>
      <c r="C9715" t="inlineStr">
        <is>
          <t>2014-07-07 07:36:53+00:00</t>
        </is>
      </c>
      <c r="D9715" t="inlineStr">
        <is>
          <t>verchange</t>
        </is>
      </c>
      <c r="E9715" t="inlineStr"/>
      <c r="F9715" t="inlineStr"/>
      <c r="G9715" t="inlineStr"/>
      <c r="H9715" t="inlineStr"/>
    </row>
    <row r="9716">
      <c r="A9716" t="inlineStr">
        <is>
          <t>tokenserver</t>
        </is>
      </c>
      <c r="B9716" t="inlineStr">
        <is>
          <t>a87b66b7dc47dc5598d77590becddedfd064ed4f</t>
        </is>
      </c>
      <c r="C9716" t="inlineStr">
        <is>
          <t>2014-10-30 00:28:29+00:00</t>
        </is>
      </c>
      <c r="D9716" t="inlineStr">
        <is>
          <t>verchange</t>
        </is>
      </c>
      <c r="E9716" t="inlineStr">
        <is>
          <t>Chameleon</t>
        </is>
      </c>
      <c r="F9716">
        <f>=2.16</f>
        <v/>
      </c>
      <c r="G9716" t="inlineStr">
        <is>
          <t>Chameleon</t>
        </is>
      </c>
      <c r="H9716">
        <f>=2.14</f>
        <v/>
      </c>
    </row>
    <row r="9717">
      <c r="A9717" t="inlineStr">
        <is>
          <t>tokenserver</t>
        </is>
      </c>
      <c r="B9717" t="inlineStr">
        <is>
          <t>a87b66b7dc47dc5598d77590becddedfd064ed4f</t>
        </is>
      </c>
      <c r="C9717" t="inlineStr">
        <is>
          <t>2014-10-30 00:28:29+00:00</t>
        </is>
      </c>
      <c r="D9717" t="inlineStr">
        <is>
          <t>verchange</t>
        </is>
      </c>
      <c r="E9717" t="inlineStr">
        <is>
          <t>pyramid</t>
        </is>
      </c>
      <c r="F9717">
        <f>=1.5.1</f>
        <v/>
      </c>
      <c r="G9717" t="inlineStr">
        <is>
          <t>pyramid</t>
        </is>
      </c>
      <c r="H9717">
        <f>=1.4.3</f>
        <v/>
      </c>
    </row>
    <row r="9718">
      <c r="A9718" t="inlineStr">
        <is>
          <t>tokenserver</t>
        </is>
      </c>
      <c r="B9718" t="inlineStr">
        <is>
          <t>a87b66b7dc47dc5598d77590becddedfd064ed4f</t>
        </is>
      </c>
      <c r="C9718" t="inlineStr">
        <is>
          <t>2014-10-30 00:28:29+00:00</t>
        </is>
      </c>
      <c r="D9718" t="inlineStr">
        <is>
          <t>verchange</t>
        </is>
      </c>
      <c r="E9718" t="inlineStr">
        <is>
          <t>requests</t>
        </is>
      </c>
      <c r="F9718">
        <f>=2.4.3</f>
        <v/>
      </c>
      <c r="G9718" t="inlineStr">
        <is>
          <t>requests</t>
        </is>
      </c>
      <c r="H9718">
        <f>=2.3.0</f>
        <v/>
      </c>
    </row>
    <row r="9719">
      <c r="A9719" t="inlineStr">
        <is>
          <t>tokenserver</t>
        </is>
      </c>
      <c r="B9719" t="inlineStr">
        <is>
          <t>a87b66b7dc47dc5598d77590becddedfd064ed4f</t>
        </is>
      </c>
      <c r="C9719" t="inlineStr">
        <is>
          <t>2014-10-30 00:28:29+00:00</t>
        </is>
      </c>
      <c r="D9719" t="inlineStr">
        <is>
          <t>verchange</t>
        </is>
      </c>
      <c r="E9719" t="inlineStr">
        <is>
          <t>SQLAlchemy</t>
        </is>
      </c>
      <c r="F9719">
        <f>=0.9.8</f>
        <v/>
      </c>
      <c r="G9719" t="inlineStr">
        <is>
          <t>SQLAlchemy</t>
        </is>
      </c>
      <c r="H9719">
        <f>=0.9.1</f>
        <v/>
      </c>
    </row>
    <row r="9720">
      <c r="A9720" t="inlineStr">
        <is>
          <t>tokenserver</t>
        </is>
      </c>
      <c r="B9720" t="inlineStr">
        <is>
          <t>a87b66b7dc47dc5598d77590becddedfd064ed4f</t>
        </is>
      </c>
      <c r="C9720" t="inlineStr">
        <is>
          <t>2014-10-30 00:28:29+00:00</t>
        </is>
      </c>
      <c r="D9720" t="inlineStr">
        <is>
          <t>verchange</t>
        </is>
      </c>
      <c r="E9720" t="inlineStr">
        <is>
          <t>cornice</t>
        </is>
      </c>
      <c r="F9720">
        <f>=0.17</f>
        <v/>
      </c>
      <c r="G9720" t="inlineStr">
        <is>
          <t>cornice</t>
        </is>
      </c>
      <c r="H9720">
        <f>=0.16.2</f>
        <v/>
      </c>
    </row>
    <row r="9721">
      <c r="A9721" t="inlineStr">
        <is>
          <t>tokenserver</t>
        </is>
      </c>
      <c r="B9721" t="inlineStr">
        <is>
          <t>a87b66b7dc47dc5598d77590becddedfd064ed4f</t>
        </is>
      </c>
      <c r="C9721" t="inlineStr">
        <is>
          <t>2014-10-30 00:28:29+00:00</t>
        </is>
      </c>
      <c r="D9721" t="inlineStr">
        <is>
          <t>verchange</t>
        </is>
      </c>
      <c r="E9721" t="inlineStr">
        <is>
          <t>Pygments</t>
        </is>
      </c>
      <c r="F9721">
        <f>=2.0rc1</f>
        <v/>
      </c>
      <c r="G9721" t="inlineStr">
        <is>
          <t>Pygments</t>
        </is>
      </c>
      <c r="H9721">
        <f>=1.6</f>
        <v/>
      </c>
    </row>
    <row r="9722">
      <c r="A9722" t="inlineStr">
        <is>
          <t>tokenserver</t>
        </is>
      </c>
      <c r="B9722" t="inlineStr">
        <is>
          <t>a87b66b7dc47dc5598d77590becddedfd064ed4f</t>
        </is>
      </c>
      <c r="C9722" t="inlineStr">
        <is>
          <t>2014-10-30 00:28:29+00:00</t>
        </is>
      </c>
      <c r="D9722" t="inlineStr">
        <is>
          <t>verchange</t>
        </is>
      </c>
      <c r="E9722" t="inlineStr">
        <is>
          <t>zope.event</t>
        </is>
      </c>
      <c r="F9722">
        <f>=4.0.3</f>
        <v/>
      </c>
      <c r="G9722" t="inlineStr">
        <is>
          <t>zope.event</t>
        </is>
      </c>
      <c r="H9722">
        <f>=4.0.2</f>
        <v/>
      </c>
    </row>
    <row r="9723">
      <c r="A9723" t="inlineStr">
        <is>
          <t>tokenserver</t>
        </is>
      </c>
      <c r="B9723" t="inlineStr">
        <is>
          <t>a87b66b7dc47dc5598d77590becddedfd064ed4f</t>
        </is>
      </c>
      <c r="C9723" t="inlineStr">
        <is>
          <t>2014-10-30 00:28:29+00:00</t>
        </is>
      </c>
      <c r="D9723" t="inlineStr">
        <is>
          <t>verchange</t>
        </is>
      </c>
      <c r="E9723" t="inlineStr">
        <is>
          <t>chardet</t>
        </is>
      </c>
      <c r="F9723">
        <f>=2.3</f>
        <v/>
      </c>
      <c r="G9723" t="inlineStr">
        <is>
          <t>chardet</t>
        </is>
      </c>
      <c r="H9723">
        <f>=2.2.1</f>
        <v/>
      </c>
    </row>
    <row r="9724">
      <c r="A9724" t="inlineStr">
        <is>
          <t>tokenserver</t>
        </is>
      </c>
      <c r="B9724" t="inlineStr">
        <is>
          <t>a87b66b7dc47dc5598d77590becddedfd064ed4f</t>
        </is>
      </c>
      <c r="C9724" t="inlineStr">
        <is>
          <t>2014-10-30 00:28:29+00:00</t>
        </is>
      </c>
      <c r="D9724" t="inlineStr">
        <is>
          <t>verchange</t>
        </is>
      </c>
      <c r="E9724" t="inlineStr">
        <is>
          <t>WebTest</t>
        </is>
      </c>
      <c r="F9724">
        <f>=2.0.16</f>
        <v/>
      </c>
      <c r="G9724" t="inlineStr">
        <is>
          <t>WebTest</t>
        </is>
      </c>
      <c r="H9724">
        <f>=2.0.15</f>
        <v/>
      </c>
    </row>
    <row r="9725">
      <c r="A9725" t="inlineStr">
        <is>
          <t>tokenserver</t>
        </is>
      </c>
      <c r="B9725" t="inlineStr">
        <is>
          <t>a87b66b7dc47dc5598d77590becddedfd064ed4f</t>
        </is>
      </c>
      <c r="C9725" t="inlineStr">
        <is>
          <t>2014-10-30 00:28:29+00:00</t>
        </is>
      </c>
      <c r="D9725" t="inlineStr">
        <is>
          <t>verchange</t>
        </is>
      </c>
      <c r="E9725" t="inlineStr">
        <is>
          <t>unittest2</t>
        </is>
      </c>
      <c r="F9725">
        <f>=0.6</f>
        <v/>
      </c>
      <c r="G9725" t="inlineStr">
        <is>
          <t>unittest2</t>
        </is>
      </c>
      <c r="H9725">
        <f>=0.5.1</f>
        <v/>
      </c>
    </row>
    <row r="9726">
      <c r="A9726" t="inlineStr">
        <is>
          <t>tokenserver</t>
        </is>
      </c>
      <c r="B9726" t="inlineStr">
        <is>
          <t>a87b66b7dc47dc5598d77590becddedfd064ed4f</t>
        </is>
      </c>
      <c r="C9726" t="inlineStr">
        <is>
          <t>2014-10-30 00:28:29+00:00</t>
        </is>
      </c>
      <c r="D9726" t="inlineStr">
        <is>
          <t>verchange</t>
        </is>
      </c>
      <c r="E9726" t="inlineStr">
        <is>
          <t>pyramid_jinja2</t>
        </is>
      </c>
      <c r="F9726">
        <f>=2.3.3</f>
        <v/>
      </c>
      <c r="G9726" t="inlineStr">
        <is>
          <t>pyramid_jinja2</t>
        </is>
      </c>
      <c r="H9726">
        <f>=1.9</f>
        <v/>
      </c>
    </row>
    <row r="9727">
      <c r="A9727" t="inlineStr">
        <is>
          <t>tokenserver</t>
        </is>
      </c>
      <c r="B9727" t="inlineStr">
        <is>
          <t>a87b66b7dc47dc5598d77590becddedfd064ed4f</t>
        </is>
      </c>
      <c r="C9727" t="inlineStr">
        <is>
          <t>2014-10-30 00:28:29+00:00</t>
        </is>
      </c>
      <c r="D9727" t="inlineStr">
        <is>
          <t>verchange</t>
        </is>
      </c>
      <c r="E9727" t="inlineStr">
        <is>
          <t>MarkupSafe</t>
        </is>
      </c>
      <c r="F9727">
        <f>=0.23</f>
        <v/>
      </c>
      <c r="G9727" t="inlineStr">
        <is>
          <t>MarkupSafe</t>
        </is>
      </c>
      <c r="H9727">
        <f>=0.18</f>
        <v/>
      </c>
    </row>
    <row r="9728">
      <c r="A9728" t="inlineStr">
        <is>
          <t>tokenserver</t>
        </is>
      </c>
      <c r="B9728" t="inlineStr">
        <is>
          <t>a87b66b7dc47dc5598d77590becddedfd064ed4f</t>
        </is>
      </c>
      <c r="C9728" t="inlineStr">
        <is>
          <t>2014-10-30 00:28:29+00:00</t>
        </is>
      </c>
      <c r="D9728" t="inlineStr">
        <is>
          <t>verchange</t>
        </is>
      </c>
      <c r="E9728" t="inlineStr">
        <is>
          <t>simplejson</t>
        </is>
      </c>
      <c r="F9728">
        <f>=3.6.5</f>
        <v/>
      </c>
      <c r="G9728" t="inlineStr">
        <is>
          <t>simplejson</t>
        </is>
      </c>
      <c r="H9728">
        <f>=3.3.1</f>
        <v/>
      </c>
    </row>
    <row r="9729">
      <c r="A9729" t="inlineStr">
        <is>
          <t>tokenserver</t>
        </is>
      </c>
      <c r="B9729" t="inlineStr">
        <is>
          <t>a87b66b7dc47dc5598d77590becddedfd064ed4f</t>
        </is>
      </c>
      <c r="C9729" t="inlineStr">
        <is>
          <t>2014-10-30 00:28:29+00:00</t>
        </is>
      </c>
      <c r="D9729" t="inlineStr">
        <is>
          <t>verchange</t>
        </is>
      </c>
      <c r="E9729" t="inlineStr">
        <is>
          <t>Mako</t>
        </is>
      </c>
      <c r="F9729">
        <f>=1.0</f>
        <v/>
      </c>
      <c r="G9729" t="inlineStr">
        <is>
          <t>Mako</t>
        </is>
      </c>
      <c r="H9729">
        <f>=0.9.1</f>
        <v/>
      </c>
    </row>
    <row r="9730">
      <c r="A9730" t="inlineStr">
        <is>
          <t>tokenserver</t>
        </is>
      </c>
      <c r="B9730" t="inlineStr">
        <is>
          <t>a87b66b7dc47dc5598d77590becddedfd064ed4f</t>
        </is>
      </c>
      <c r="C9730" t="inlineStr">
        <is>
          <t>2014-10-30 00:28:29+00:00</t>
        </is>
      </c>
      <c r="D9730" t="inlineStr">
        <is>
          <t>verchange</t>
        </is>
      </c>
      <c r="E9730" t="inlineStr">
        <is>
          <t>alembic</t>
        </is>
      </c>
      <c r="F9730">
        <f>=0.6.7</f>
        <v/>
      </c>
      <c r="G9730" t="inlineStr">
        <is>
          <t>alembic</t>
        </is>
      </c>
      <c r="H9730">
        <f>=0.6.4</f>
        <v/>
      </c>
    </row>
    <row r="9731">
      <c r="A9731" t="inlineStr">
        <is>
          <t>tokenserver</t>
        </is>
      </c>
      <c r="B9731" t="inlineStr">
        <is>
          <t>a87b66b7dc47dc5598d77590becddedfd064ed4f</t>
        </is>
      </c>
      <c r="C9731" t="inlineStr">
        <is>
          <t>2014-10-30 00:28:29+00:00</t>
        </is>
      </c>
      <c r="D9731" t="inlineStr">
        <is>
          <t>verchange</t>
        </is>
      </c>
      <c r="E9731" t="inlineStr">
        <is>
          <t>Sphinx</t>
        </is>
      </c>
      <c r="F9731">
        <f>=1.3b1</f>
        <v/>
      </c>
      <c r="G9731" t="inlineStr">
        <is>
          <t>Sphinx</t>
        </is>
      </c>
      <c r="H9731">
        <f>=1.2</f>
        <v/>
      </c>
    </row>
    <row r="9732">
      <c r="A9732" t="inlineStr">
        <is>
          <t>tokenserver</t>
        </is>
      </c>
      <c r="B9732" t="inlineStr">
        <is>
          <t>a87b66b7dc47dc5598d77590becddedfd064ed4f</t>
        </is>
      </c>
      <c r="C9732" t="inlineStr">
        <is>
          <t>2014-10-30 00:28:29+00:00</t>
        </is>
      </c>
      <c r="D9732" t="inlineStr">
        <is>
          <t>verchange</t>
        </is>
      </c>
      <c r="E9732" t="inlineStr">
        <is>
          <t>docutils</t>
        </is>
      </c>
      <c r="F9732">
        <f>=0.12</f>
        <v/>
      </c>
      <c r="G9732" t="inlineStr">
        <is>
          <t>docutils</t>
        </is>
      </c>
      <c r="H9732">
        <f>=0.11</f>
        <v/>
      </c>
    </row>
    <row r="9733">
      <c r="A9733" t="inlineStr">
        <is>
          <t>tokenserver</t>
        </is>
      </c>
      <c r="B9733" t="inlineStr">
        <is>
          <t>a87b66b7dc47dc5598d77590becddedfd064ed4f</t>
        </is>
      </c>
      <c r="C9733" t="inlineStr">
        <is>
          <t>2014-10-30 00:28:29+00:00</t>
        </is>
      </c>
      <c r="D9733" t="inlineStr">
        <is>
          <t>verchange</t>
        </is>
      </c>
      <c r="E9733" t="inlineStr">
        <is>
          <t>pyramid_debugtoolbar</t>
        </is>
      </c>
      <c r="F9733">
        <f>=2.2</f>
        <v/>
      </c>
      <c r="G9733" t="inlineStr">
        <is>
          <t>pyramid_debugtoolbar</t>
        </is>
      </c>
      <c r="H9733">
        <f>=1.0.9</f>
        <v/>
      </c>
    </row>
    <row r="9734">
      <c r="A9734" t="inlineStr">
        <is>
          <t>tokenserver</t>
        </is>
      </c>
      <c r="B9734" t="inlineStr">
        <is>
          <t>a87b66b7dc47dc5598d77590becddedfd064ed4f</t>
        </is>
      </c>
      <c r="C9734" t="inlineStr">
        <is>
          <t>2014-10-30 00:28:29+00:00</t>
        </is>
      </c>
      <c r="D9734" t="inlineStr">
        <is>
          <t>verchange</t>
        </is>
      </c>
      <c r="E9734" t="inlineStr">
        <is>
          <t>greenlet</t>
        </is>
      </c>
      <c r="F9734">
        <f>=0.4.5</f>
        <v/>
      </c>
      <c r="G9734" t="inlineStr">
        <is>
          <t>greenlet</t>
        </is>
      </c>
      <c r="H9734">
        <f>=0.4.2</f>
        <v/>
      </c>
    </row>
    <row r="9735">
      <c r="A9735" t="inlineStr">
        <is>
          <t>tokenserver</t>
        </is>
      </c>
      <c r="B9735" t="inlineStr">
        <is>
          <t>a87b66b7dc47dc5598d77590becddedfd064ed4f</t>
        </is>
      </c>
      <c r="C9735" t="inlineStr">
        <is>
          <t>2014-10-30 00:28:29+00:00</t>
        </is>
      </c>
      <c r="D9735" t="inlineStr">
        <is>
          <t>verchange</t>
        </is>
      </c>
      <c r="E9735" t="inlineStr">
        <is>
          <t>venusian</t>
        </is>
      </c>
      <c r="F9735">
        <f>=1.0</f>
        <v/>
      </c>
      <c r="G9735" t="inlineStr">
        <is>
          <t>venusian</t>
        </is>
      </c>
      <c r="H9735">
        <f>=1.0a8</f>
        <v/>
      </c>
    </row>
    <row r="9736">
      <c r="A9736" t="inlineStr">
        <is>
          <t>tokenserver</t>
        </is>
      </c>
      <c r="B9736" t="inlineStr">
        <is>
          <t>a87b66b7dc47dc5598d77590becddedfd064ed4f</t>
        </is>
      </c>
      <c r="C9736" t="inlineStr">
        <is>
          <t>2014-10-30 00:28:29+00:00</t>
        </is>
      </c>
      <c r="D9736" t="inlineStr">
        <is>
          <t>verchange</t>
        </is>
      </c>
      <c r="E9736" t="inlineStr">
        <is>
          <t>testfixtures</t>
        </is>
      </c>
      <c r="F9736">
        <f>=4.1</f>
        <v/>
      </c>
      <c r="G9736" t="inlineStr">
        <is>
          <t>testfixtures</t>
        </is>
      </c>
      <c r="H9736">
        <f>=3.0.2</f>
        <v/>
      </c>
    </row>
    <row r="9737">
      <c r="A9737" t="inlineStr">
        <is>
          <t>tokenserver</t>
        </is>
      </c>
      <c r="B9737" t="inlineStr">
        <is>
          <t>a87b66b7dc47dc5598d77590becddedfd064ed4f</t>
        </is>
      </c>
      <c r="C9737" t="inlineStr">
        <is>
          <t>2014-10-30 00:28:29+00:00</t>
        </is>
      </c>
      <c r="D9737" t="inlineStr">
        <is>
          <t>verchange</t>
        </is>
      </c>
      <c r="E9737" t="inlineStr">
        <is>
          <t>wsgi_intercept</t>
        </is>
      </c>
      <c r="F9737">
        <f>=0.8.1</f>
        <v/>
      </c>
      <c r="G9737" t="inlineStr">
        <is>
          <t>wsgi_intercept</t>
        </is>
      </c>
      <c r="H9737">
        <f>=0.6</f>
        <v/>
      </c>
    </row>
    <row r="9738">
      <c r="A9738" t="inlineStr">
        <is>
          <t>tokenserver</t>
        </is>
      </c>
      <c r="B9738" t="inlineStr">
        <is>
          <t>a87b66b7dc47dc5598d77590becddedfd064ed4f</t>
        </is>
      </c>
      <c r="C9738" t="inlineStr">
        <is>
          <t>2014-10-30 00:28:29+00:00</t>
        </is>
      </c>
      <c r="D9738" t="inlineStr">
        <is>
          <t>verchange</t>
        </is>
      </c>
      <c r="E9738" t="inlineStr">
        <is>
          <t>Jinja2</t>
        </is>
      </c>
      <c r="F9738">
        <f>=2.7.3</f>
        <v/>
      </c>
      <c r="G9738" t="inlineStr">
        <is>
          <t>Jinja2</t>
        </is>
      </c>
      <c r="H9738">
        <f>=2.7.1</f>
        <v/>
      </c>
    </row>
    <row r="9739">
      <c r="A9739" t="inlineStr">
        <is>
          <t>tokenserver</t>
        </is>
      </c>
      <c r="B9739" t="inlineStr">
        <is>
          <t>a87b66b7dc47dc5598d77590becddedfd064ed4f</t>
        </is>
      </c>
      <c r="C9739" t="inlineStr">
        <is>
          <t>2014-10-30 00:28:29+00:00</t>
        </is>
      </c>
      <c r="D9739" t="inlineStr">
        <is>
          <t>verchange</t>
        </is>
      </c>
      <c r="E9739" t="inlineStr">
        <is>
          <t>zope.component</t>
        </is>
      </c>
      <c r="F9739">
        <f>=4.2.1</f>
        <v/>
      </c>
      <c r="G9739" t="inlineStr">
        <is>
          <t>zope.component</t>
        </is>
      </c>
      <c r="H9739">
        <f>=4.1.0</f>
        <v/>
      </c>
    </row>
    <row r="9740">
      <c r="A9740" t="inlineStr">
        <is>
          <t>tokenserver</t>
        </is>
      </c>
      <c r="B9740" t="inlineStr">
        <is>
          <t>a87b66b7dc47dc5598d77590becddedfd064ed4f</t>
        </is>
      </c>
      <c r="C9740" t="inlineStr">
        <is>
          <t>2014-10-30 00:28:29+00:00</t>
        </is>
      </c>
      <c r="D9740" t="inlineStr">
        <is>
          <t>verchange</t>
        </is>
      </c>
      <c r="E9740" t="inlineStr">
        <is>
          <t>boto</t>
        </is>
      </c>
      <c r="F9740">
        <f>=2.34</f>
        <v/>
      </c>
      <c r="G9740" t="inlineStr">
        <is>
          <t>boto</t>
        </is>
      </c>
      <c r="H9740">
        <f>=2.27</f>
        <v/>
      </c>
    </row>
    <row r="9741">
      <c r="A9741" t="inlineStr">
        <is>
          <t>tokenserver</t>
        </is>
      </c>
      <c r="B9741" t="inlineStr">
        <is>
          <t>a87b66b7dc47dc5598d77590becddedfd064ed4f</t>
        </is>
      </c>
      <c r="C9741" t="inlineStr">
        <is>
          <t>2014-10-30 00:28:29+00:00</t>
        </is>
      </c>
      <c r="D9741" t="inlineStr">
        <is>
          <t>add</t>
        </is>
      </c>
      <c r="E9741" t="inlineStr">
        <is>
          <t>mozsvc</t>
        </is>
      </c>
      <c r="F9741">
        <f>=0.8</f>
        <v/>
      </c>
      <c r="G9741" t="inlineStr"/>
      <c r="H9741" t="inlineStr"/>
    </row>
    <row r="9742">
      <c r="A9742" t="inlineStr">
        <is>
          <t>tokenserver</t>
        </is>
      </c>
      <c r="B9742" t="inlineStr">
        <is>
          <t>9ab290b6bda75e5e84960e671a51355e78784894</t>
        </is>
      </c>
      <c r="C9742" t="inlineStr">
        <is>
          <t>2015-08-27 02:13:35+00:00</t>
        </is>
      </c>
      <c r="D9742" t="inlineStr">
        <is>
          <t>verchange</t>
        </is>
      </c>
      <c r="E9742" t="inlineStr">
        <is>
          <t>gevent</t>
        </is>
      </c>
      <c r="F9742">
        <f>=1.0.2</f>
        <v/>
      </c>
      <c r="G9742" t="inlineStr">
        <is>
          <t>gevent</t>
        </is>
      </c>
      <c r="H9742">
        <f>=1.0.1</f>
        <v/>
      </c>
    </row>
    <row r="9743">
      <c r="A9743" t="inlineStr">
        <is>
          <t>tokenserver</t>
        </is>
      </c>
      <c r="B9743" t="inlineStr">
        <is>
          <t>9ab290b6bda75e5e84960e671a51355e78784894</t>
        </is>
      </c>
      <c r="C9743" t="inlineStr">
        <is>
          <t>2015-08-27 02:13:35+00:00</t>
        </is>
      </c>
      <c r="D9743" t="inlineStr">
        <is>
          <t>verchange</t>
        </is>
      </c>
      <c r="E9743" t="inlineStr">
        <is>
          <t>gevent</t>
        </is>
      </c>
      <c r="F9743">
        <f>=1.0.2</f>
        <v/>
      </c>
      <c r="G9743" t="inlineStr">
        <is>
          <t>gevent</t>
        </is>
      </c>
      <c r="H9743">
        <f>=1.0.1</f>
        <v/>
      </c>
    </row>
    <row r="9744">
      <c r="A9744" t="inlineStr">
        <is>
          <t>tokenserver</t>
        </is>
      </c>
      <c r="B9744" t="inlineStr">
        <is>
          <t>2a7cd7191e0f0b7118e0e97bb7c5e28145b59829</t>
        </is>
      </c>
      <c r="C9744" t="inlineStr">
        <is>
          <t>2017-05-09 10:04:54+00:00</t>
        </is>
      </c>
      <c r="D9744" t="inlineStr">
        <is>
          <t>verchange</t>
        </is>
      </c>
      <c r="E9744" t="inlineStr">
        <is>
          <t>pyramid</t>
        </is>
      </c>
      <c r="F9744">
        <f>=1.8.2</f>
        <v/>
      </c>
      <c r="G9744" t="inlineStr">
        <is>
          <t>pyramid</t>
        </is>
      </c>
      <c r="H9744">
        <f>=1.5.1</f>
        <v/>
      </c>
    </row>
    <row r="9745">
      <c r="A9745" t="inlineStr">
        <is>
          <t>tokenserver</t>
        </is>
      </c>
      <c r="B9745" t="inlineStr">
        <is>
          <t>2a7cd7191e0f0b7118e0e97bb7c5e28145b59829</t>
        </is>
      </c>
      <c r="C9745" t="inlineStr">
        <is>
          <t>2017-05-09 10:04:54+00:00</t>
        </is>
      </c>
      <c r="D9745" t="inlineStr">
        <is>
          <t>verchange</t>
        </is>
      </c>
      <c r="E9745" t="inlineStr">
        <is>
          <t>WebOb</t>
        </is>
      </c>
      <c r="F9745">
        <f>=1.7.1</f>
        <v/>
      </c>
      <c r="G9745" t="inlineStr">
        <is>
          <t>WebOb</t>
        </is>
      </c>
      <c r="H9745">
        <f>=1.4</f>
        <v/>
      </c>
    </row>
    <row r="9746">
      <c r="A9746" t="inlineStr">
        <is>
          <t>tokenserver</t>
        </is>
      </c>
      <c r="B9746" t="inlineStr">
        <is>
          <t>2a7cd7191e0f0b7118e0e97bb7c5e28145b59829</t>
        </is>
      </c>
      <c r="C9746" t="inlineStr">
        <is>
          <t>2017-05-09 10:04:54+00:00</t>
        </is>
      </c>
      <c r="D9746" t="inlineStr">
        <is>
          <t>verchange</t>
        </is>
      </c>
      <c r="E9746" t="inlineStr">
        <is>
          <t>PyBrowserID</t>
        </is>
      </c>
      <c r="F9746">
        <f>=0.11.0</f>
        <v/>
      </c>
      <c r="G9746" t="inlineStr">
        <is>
          <t>PyBrowserID</t>
        </is>
      </c>
      <c r="H9746">
        <f>=0.9.2</f>
        <v/>
      </c>
    </row>
    <row r="9747">
      <c r="A9747" t="inlineStr">
        <is>
          <t>tokenserver</t>
        </is>
      </c>
      <c r="B9747" t="inlineStr">
        <is>
          <t>2a7cd7191e0f0b7118e0e97bb7c5e28145b59829</t>
        </is>
      </c>
      <c r="C9747" t="inlineStr">
        <is>
          <t>2017-05-09 10:04:54+00:00</t>
        </is>
      </c>
      <c r="D9747" t="inlineStr">
        <is>
          <t>verchange</t>
        </is>
      </c>
      <c r="E9747" t="inlineStr">
        <is>
          <t>mozsvc</t>
        </is>
      </c>
      <c r="F9747">
        <f>=0.9</f>
        <v/>
      </c>
      <c r="G9747" t="inlineStr">
        <is>
          <t>mozsvc</t>
        </is>
      </c>
      <c r="H9747">
        <f>=0.8</f>
        <v/>
      </c>
    </row>
    <row r="9748">
      <c r="A9748" t="inlineStr">
        <is>
          <t>tokenserver</t>
        </is>
      </c>
      <c r="B9748" t="inlineStr">
        <is>
          <t>2a7cd7191e0f0b7118e0e97bb7c5e28145b59829</t>
        </is>
      </c>
      <c r="C9748" t="inlineStr">
        <is>
          <t>2017-05-09 10:04:54+00:00</t>
        </is>
      </c>
      <c r="D9748" t="inlineStr">
        <is>
          <t>verchange</t>
        </is>
      </c>
      <c r="E9748" t="inlineStr">
        <is>
          <t>simplejson</t>
        </is>
      </c>
      <c r="F9748">
        <f>=3.10.0</f>
        <v/>
      </c>
      <c r="G9748" t="inlineStr">
        <is>
          <t>simplejson</t>
        </is>
      </c>
      <c r="H9748">
        <f>=3.6.5</f>
        <v/>
      </c>
    </row>
    <row r="9749">
      <c r="A9749" t="inlineStr">
        <is>
          <t>tokenserver</t>
        </is>
      </c>
      <c r="B9749" t="inlineStr">
        <is>
          <t>2a7cd7191e0f0b7118e0e97bb7c5e28145b59829</t>
        </is>
      </c>
      <c r="C9749" t="inlineStr">
        <is>
          <t>2017-05-09 10:04:54+00:00</t>
        </is>
      </c>
      <c r="D9749" t="inlineStr">
        <is>
          <t>verchange</t>
        </is>
      </c>
      <c r="E9749" t="inlineStr">
        <is>
          <t>requests</t>
        </is>
      </c>
      <c r="F9749">
        <f>=2.13.0</f>
        <v/>
      </c>
      <c r="G9749" t="inlineStr">
        <is>
          <t>requests</t>
        </is>
      </c>
      <c r="H9749">
        <f>=2.4.3</f>
        <v/>
      </c>
    </row>
    <row r="9750">
      <c r="A9750" t="inlineStr">
        <is>
          <t>tokenserver</t>
        </is>
      </c>
      <c r="B9750" t="inlineStr">
        <is>
          <t>2a7cd7191e0f0b7118e0e97bb7c5e28145b59829</t>
        </is>
      </c>
      <c r="C9750" t="inlineStr">
        <is>
          <t>2017-05-09 10:04:54+00:00</t>
        </is>
      </c>
      <c r="D9750" t="inlineStr">
        <is>
          <t>verchange</t>
        </is>
      </c>
      <c r="E9750" t="inlineStr">
        <is>
          <t>konfig</t>
        </is>
      </c>
      <c r="F9750">
        <f>=1.1</f>
        <v/>
      </c>
      <c r="G9750" t="inlineStr">
        <is>
          <t>konfig</t>
        </is>
      </c>
      <c r="H9750">
        <f>=0.9</f>
        <v/>
      </c>
    </row>
    <row r="9751">
      <c r="A9751" t="inlineStr">
        <is>
          <t>tokenserver</t>
        </is>
      </c>
      <c r="B9751" t="inlineStr">
        <is>
          <t>2a7cd7191e0f0b7118e0e97bb7c5e28145b59829</t>
        </is>
      </c>
      <c r="C9751" t="inlineStr">
        <is>
          <t>2017-05-09 10:04:54+00:00</t>
        </is>
      </c>
      <c r="D9751" t="inlineStr">
        <is>
          <t>verchange</t>
        </is>
      </c>
      <c r="E9751" t="inlineStr">
        <is>
          <t>zope.deprecation</t>
        </is>
      </c>
      <c r="F9751">
        <f>=4.2.0</f>
        <v/>
      </c>
      <c r="G9751" t="inlineStr">
        <is>
          <t>zope.deprecation</t>
        </is>
      </c>
      <c r="H9751">
        <f>=4.1.1</f>
        <v/>
      </c>
    </row>
    <row r="9752">
      <c r="A9752" t="inlineStr">
        <is>
          <t>tokenserver</t>
        </is>
      </c>
      <c r="B9752" t="inlineStr">
        <is>
          <t>2a7cd7191e0f0b7118e0e97bb7c5e28145b59829</t>
        </is>
      </c>
      <c r="C9752" t="inlineStr">
        <is>
          <t>2017-05-09 10:04:54+00:00</t>
        </is>
      </c>
      <c r="D9752" t="inlineStr">
        <is>
          <t>verchange</t>
        </is>
      </c>
      <c r="E9752" t="inlineStr">
        <is>
          <t>translationstring</t>
        </is>
      </c>
      <c r="F9752">
        <f>=1.3</f>
        <v/>
      </c>
      <c r="G9752" t="inlineStr">
        <is>
          <t>translationstring</t>
        </is>
      </c>
      <c r="H9752">
        <f>=1.1</f>
        <v/>
      </c>
    </row>
    <row r="9753">
      <c r="A9753" t="inlineStr">
        <is>
          <t>tokenserver</t>
        </is>
      </c>
      <c r="B9753" t="inlineStr">
        <is>
          <t>2a7cd7191e0f0b7118e0e97bb7c5e28145b59829</t>
        </is>
      </c>
      <c r="C9753" t="inlineStr">
        <is>
          <t>2017-05-09 10:04:54+00:00</t>
        </is>
      </c>
      <c r="D9753" t="inlineStr">
        <is>
          <t>verchange</t>
        </is>
      </c>
      <c r="E9753" t="inlineStr">
        <is>
          <t>testfixtures</t>
        </is>
      </c>
      <c r="F9753">
        <f>=4.13.4</f>
        <v/>
      </c>
      <c r="G9753" t="inlineStr">
        <is>
          <t>testfixtures</t>
        </is>
      </c>
      <c r="H9753">
        <f>=4.1</f>
        <v/>
      </c>
    </row>
    <row r="9754">
      <c r="A9754" t="inlineStr">
        <is>
          <t>tokenserver</t>
        </is>
      </c>
      <c r="B9754" t="inlineStr">
        <is>
          <t>2a7cd7191e0f0b7118e0e97bb7c5e28145b59829</t>
        </is>
      </c>
      <c r="C9754" t="inlineStr">
        <is>
          <t>2017-05-09 10:04:54+00:00</t>
        </is>
      </c>
      <c r="D9754" t="inlineStr">
        <is>
          <t>verchange</t>
        </is>
      </c>
      <c r="E9754" t="inlineStr">
        <is>
          <t>SQLAlchemy</t>
        </is>
      </c>
      <c r="F9754">
        <f>=1.1.5</f>
        <v/>
      </c>
      <c r="G9754" t="inlineStr">
        <is>
          <t>SQLAlchemy</t>
        </is>
      </c>
      <c r="H9754">
        <f>=0.9.8</f>
        <v/>
      </c>
    </row>
    <row r="9755">
      <c r="A9755" t="inlineStr">
        <is>
          <t>tokenserver</t>
        </is>
      </c>
      <c r="B9755" t="inlineStr">
        <is>
          <t>2a7cd7191e0f0b7118e0e97bb7c5e28145b59829</t>
        </is>
      </c>
      <c r="C9755" t="inlineStr">
        <is>
          <t>2017-05-09 10:04:54+00:00</t>
        </is>
      </c>
      <c r="D9755" t="inlineStr">
        <is>
          <t>verchange</t>
        </is>
      </c>
      <c r="E9755" t="inlineStr">
        <is>
          <t>cornice</t>
        </is>
      </c>
      <c r="F9755">
        <f>=1.2.1</f>
        <v/>
      </c>
      <c r="G9755" t="inlineStr">
        <is>
          <t>cornice</t>
        </is>
      </c>
      <c r="H9755">
        <f>=0.17</f>
        <v/>
      </c>
    </row>
    <row r="9756">
      <c r="A9756" t="inlineStr">
        <is>
          <t>tokenserver</t>
        </is>
      </c>
      <c r="B9756" t="inlineStr">
        <is>
          <t>2a7cd7191e0f0b7118e0e97bb7c5e28145b59829</t>
        </is>
      </c>
      <c r="C9756" t="inlineStr">
        <is>
          <t>2017-05-09 10:04:54+00:00</t>
        </is>
      </c>
      <c r="D9756" t="inlineStr">
        <is>
          <t>verchange</t>
        </is>
      </c>
      <c r="E9756" t="inlineStr">
        <is>
          <t>zope.interface</t>
        </is>
      </c>
      <c r="F9756">
        <f>=4.3.3</f>
        <v/>
      </c>
      <c r="G9756" t="inlineStr">
        <is>
          <t>zope.interface</t>
        </is>
      </c>
      <c r="H9756">
        <f>=4.1.1</f>
        <v/>
      </c>
    </row>
    <row r="9757">
      <c r="A9757" t="inlineStr">
        <is>
          <t>tokenserver</t>
        </is>
      </c>
      <c r="B9757" t="inlineStr">
        <is>
          <t>2a7cd7191e0f0b7118e0e97bb7c5e28145b59829</t>
        </is>
      </c>
      <c r="C9757" t="inlineStr">
        <is>
          <t>2017-05-09 10:04:54+00:00</t>
        </is>
      </c>
      <c r="D9757" t="inlineStr">
        <is>
          <t>verchange</t>
        </is>
      </c>
      <c r="E9757" t="inlineStr">
        <is>
          <t>boto</t>
        </is>
      </c>
      <c r="F9757">
        <f>=2.45.0</f>
        <v/>
      </c>
      <c r="G9757" t="inlineStr">
        <is>
          <t>boto</t>
        </is>
      </c>
      <c r="H9757">
        <f>=2.34</f>
        <v/>
      </c>
    </row>
    <row r="9758">
      <c r="A9758" t="inlineStr">
        <is>
          <t>tokenserver</t>
        </is>
      </c>
      <c r="B9758" t="inlineStr">
        <is>
          <t>2a7cd7191e0f0b7118e0e97bb7c5e28145b59829</t>
        </is>
      </c>
      <c r="C9758" t="inlineStr">
        <is>
          <t>2017-05-09 10:04:54+00:00</t>
        </is>
      </c>
      <c r="D9758" t="inlineStr">
        <is>
          <t>add</t>
        </is>
      </c>
      <c r="E9758" t="inlineStr">
        <is>
          <t>appdirs</t>
        </is>
      </c>
      <c r="F9758">
        <f>=1.4.0</f>
        <v/>
      </c>
      <c r="G9758" t="inlineStr"/>
      <c r="H9758" t="inlineStr"/>
    </row>
    <row r="9759">
      <c r="A9759" t="inlineStr">
        <is>
          <t>tokenserver</t>
        </is>
      </c>
      <c r="B9759" t="inlineStr">
        <is>
          <t>2a7cd7191e0f0b7118e0e97bb7c5e28145b59829</t>
        </is>
      </c>
      <c r="C9759" t="inlineStr">
        <is>
          <t>2017-05-09 10:04:54+00:00</t>
        </is>
      </c>
      <c r="D9759" t="inlineStr">
        <is>
          <t>add</t>
        </is>
      </c>
      <c r="E9759" t="inlineStr">
        <is>
          <t>configparser</t>
        </is>
      </c>
      <c r="F9759">
        <f>=3.5.0</f>
        <v/>
      </c>
      <c r="G9759" t="inlineStr"/>
      <c r="H9759" t="inlineStr"/>
    </row>
    <row r="9760">
      <c r="A9760" t="inlineStr">
        <is>
          <t>tokenserver</t>
        </is>
      </c>
      <c r="B9760" t="inlineStr">
        <is>
          <t>2a7cd7191e0f0b7118e0e97bb7c5e28145b59829</t>
        </is>
      </c>
      <c r="C9760" t="inlineStr">
        <is>
          <t>2017-05-09 10:04:54+00:00</t>
        </is>
      </c>
      <c r="D9760" t="inlineStr">
        <is>
          <t>add</t>
        </is>
      </c>
      <c r="E9760" t="inlineStr">
        <is>
          <t>hupper</t>
        </is>
      </c>
      <c r="F9760">
        <f>=0.4.2</f>
        <v/>
      </c>
      <c r="G9760" t="inlineStr"/>
      <c r="H9760" t="inlineStr"/>
    </row>
    <row r="9761">
      <c r="A9761" t="inlineStr">
        <is>
          <t>tokenserver</t>
        </is>
      </c>
      <c r="B9761" t="inlineStr">
        <is>
          <t>2a7cd7191e0f0b7118e0e97bb7c5e28145b59829</t>
        </is>
      </c>
      <c r="C9761" t="inlineStr">
        <is>
          <t>2017-05-09 10:04:54+00:00</t>
        </is>
      </c>
      <c r="D9761" t="inlineStr">
        <is>
          <t>add</t>
        </is>
      </c>
      <c r="E9761" t="inlineStr">
        <is>
          <t>packaging</t>
        </is>
      </c>
      <c r="F9761">
        <f>=16.8</f>
        <v/>
      </c>
      <c r="G9761" t="inlineStr"/>
      <c r="H9761" t="inlineStr"/>
    </row>
    <row r="9762">
      <c r="A9762" t="inlineStr">
        <is>
          <t>tokenserver</t>
        </is>
      </c>
      <c r="B9762" t="inlineStr">
        <is>
          <t>2a7cd7191e0f0b7118e0e97bb7c5e28145b59829</t>
        </is>
      </c>
      <c r="C9762" t="inlineStr">
        <is>
          <t>2017-05-09 10:04:54+00:00</t>
        </is>
      </c>
      <c r="D9762" t="inlineStr">
        <is>
          <t>add</t>
        </is>
      </c>
      <c r="E9762" t="inlineStr">
        <is>
          <t>pyparsing</t>
        </is>
      </c>
      <c r="F9762">
        <f>=2.1.10</f>
        <v/>
      </c>
      <c r="G9762" t="inlineStr"/>
      <c r="H9762" t="inlineStr"/>
    </row>
    <row r="9763">
      <c r="A9763" t="inlineStr">
        <is>
          <t>tokenserver</t>
        </is>
      </c>
      <c r="B9763" t="inlineStr">
        <is>
          <t>2a7cd7191e0f0b7118e0e97bb7c5e28145b59829</t>
        </is>
      </c>
      <c r="C9763" t="inlineStr">
        <is>
          <t>2017-05-09 10:04:54+00:00</t>
        </is>
      </c>
      <c r="D9763" t="inlineStr">
        <is>
          <t>add</t>
        </is>
      </c>
      <c r="E9763" t="inlineStr">
        <is>
          <t>six</t>
        </is>
      </c>
      <c r="F9763">
        <f>=1.10.0</f>
        <v/>
      </c>
      <c r="G9763" t="inlineStr"/>
      <c r="H9763" t="inlineStr"/>
    </row>
    <row r="9764">
      <c r="A9764" t="inlineStr">
        <is>
          <t>tokenserver</t>
        </is>
      </c>
      <c r="B9764" t="inlineStr">
        <is>
          <t>2a7cd7191e0f0b7118e0e97bb7c5e28145b59829</t>
        </is>
      </c>
      <c r="C9764" t="inlineStr">
        <is>
          <t>2017-05-09 10:04:54+00:00</t>
        </is>
      </c>
      <c r="D9764" t="inlineStr">
        <is>
          <t>rem</t>
        </is>
      </c>
      <c r="E9764" t="inlineStr"/>
      <c r="F9764" t="inlineStr"/>
      <c r="G9764" t="inlineStr">
        <is>
          <t>alembic</t>
        </is>
      </c>
      <c r="H9764">
        <f>=0.6.7</f>
        <v/>
      </c>
    </row>
    <row r="9765">
      <c r="A9765" t="inlineStr">
        <is>
          <t>tokenserver</t>
        </is>
      </c>
      <c r="B9765" t="inlineStr">
        <is>
          <t>2a7cd7191e0f0b7118e0e97bb7c5e28145b59829</t>
        </is>
      </c>
      <c r="C9765" t="inlineStr">
        <is>
          <t>2017-05-09 10:04:54+00:00</t>
        </is>
      </c>
      <c r="D9765" t="inlineStr">
        <is>
          <t>rem</t>
        </is>
      </c>
      <c r="E9765" t="inlineStr"/>
      <c r="F9765" t="inlineStr"/>
      <c r="G9765" t="inlineStr">
        <is>
          <t>Chameleon</t>
        </is>
      </c>
      <c r="H9765">
        <f>=2.16</f>
        <v/>
      </c>
    </row>
    <row r="9766">
      <c r="A9766" t="inlineStr">
        <is>
          <t>tokenserver</t>
        </is>
      </c>
      <c r="B9766" t="inlineStr">
        <is>
          <t>2a7cd7191e0f0b7118e0e97bb7c5e28145b59829</t>
        </is>
      </c>
      <c r="C9766" t="inlineStr">
        <is>
          <t>2017-05-09 10:04:54+00:00</t>
        </is>
      </c>
      <c r="D9766" t="inlineStr">
        <is>
          <t>rem</t>
        </is>
      </c>
      <c r="E9766" t="inlineStr"/>
      <c r="F9766" t="inlineStr"/>
      <c r="G9766" t="inlineStr">
        <is>
          <t>chardet</t>
        </is>
      </c>
      <c r="H9766">
        <f>=2.3</f>
        <v/>
      </c>
    </row>
    <row r="9767">
      <c r="A9767" t="inlineStr">
        <is>
          <t>tokenserver</t>
        </is>
      </c>
      <c r="B9767" t="inlineStr">
        <is>
          <t>2a7cd7191e0f0b7118e0e97bb7c5e28145b59829</t>
        </is>
      </c>
      <c r="C9767" t="inlineStr">
        <is>
          <t>2017-05-09 10:04:54+00:00</t>
        </is>
      </c>
      <c r="D9767" t="inlineStr">
        <is>
          <t>rem</t>
        </is>
      </c>
      <c r="E9767" t="inlineStr"/>
      <c r="F9767" t="inlineStr"/>
      <c r="G9767" t="inlineStr">
        <is>
          <t>coverage</t>
        </is>
      </c>
      <c r="H9767">
        <f>=3.7.1</f>
        <v/>
      </c>
    </row>
    <row r="9768">
      <c r="A9768" t="inlineStr">
        <is>
          <t>tokenserver</t>
        </is>
      </c>
      <c r="B9768" t="inlineStr">
        <is>
          <t>2a7cd7191e0f0b7118e0e97bb7c5e28145b59829</t>
        </is>
      </c>
      <c r="C9768" t="inlineStr">
        <is>
          <t>2017-05-09 10:04:54+00:00</t>
        </is>
      </c>
      <c r="D9768" t="inlineStr">
        <is>
          <t>rem</t>
        </is>
      </c>
      <c r="E9768" t="inlineStr"/>
      <c r="F9768" t="inlineStr"/>
      <c r="G9768" t="inlineStr">
        <is>
          <t>docutils</t>
        </is>
      </c>
      <c r="H9768">
        <f>=0.12</f>
        <v/>
      </c>
    </row>
    <row r="9769">
      <c r="A9769" t="inlineStr">
        <is>
          <t>tokenserver</t>
        </is>
      </c>
      <c r="B9769" t="inlineStr">
        <is>
          <t>2a7cd7191e0f0b7118e0e97bb7c5e28145b59829</t>
        </is>
      </c>
      <c r="C9769" t="inlineStr">
        <is>
          <t>2017-05-09 10:04:54+00:00</t>
        </is>
      </c>
      <c r="D9769" t="inlineStr">
        <is>
          <t>rem</t>
        </is>
      </c>
      <c r="E9769" t="inlineStr"/>
      <c r="F9769" t="inlineStr"/>
      <c r="G9769" t="inlineStr">
        <is>
          <t>gevent</t>
        </is>
      </c>
      <c r="H9769">
        <f>=1.0.2</f>
        <v/>
      </c>
    </row>
    <row r="9770">
      <c r="A9770" t="inlineStr">
        <is>
          <t>tokenserver</t>
        </is>
      </c>
      <c r="B9770" t="inlineStr">
        <is>
          <t>2a7cd7191e0f0b7118e0e97bb7c5e28145b59829</t>
        </is>
      </c>
      <c r="C9770" t="inlineStr">
        <is>
          <t>2017-05-09 10:04:54+00:00</t>
        </is>
      </c>
      <c r="D9770" t="inlineStr">
        <is>
          <t>rem</t>
        </is>
      </c>
      <c r="E9770" t="inlineStr"/>
      <c r="F9770" t="inlineStr"/>
      <c r="G9770" t="inlineStr">
        <is>
          <t>greenlet</t>
        </is>
      </c>
      <c r="H9770">
        <f>=0.4.5</f>
        <v/>
      </c>
    </row>
    <row r="9771">
      <c r="A9771" t="inlineStr">
        <is>
          <t>tokenserver</t>
        </is>
      </c>
      <c r="B9771" t="inlineStr">
        <is>
          <t>2a7cd7191e0f0b7118e0e97bb7c5e28145b59829</t>
        </is>
      </c>
      <c r="C9771" t="inlineStr">
        <is>
          <t>2017-05-09 10:04:54+00:00</t>
        </is>
      </c>
      <c r="D9771" t="inlineStr">
        <is>
          <t>rem</t>
        </is>
      </c>
      <c r="E9771" t="inlineStr"/>
      <c r="F9771" t="inlineStr"/>
      <c r="G9771" t="inlineStr">
        <is>
          <t>Jinja2</t>
        </is>
      </c>
      <c r="H9771">
        <f>=2.7.3</f>
        <v/>
      </c>
    </row>
    <row r="9772">
      <c r="A9772" t="inlineStr">
        <is>
          <t>tokenserver</t>
        </is>
      </c>
      <c r="B9772" t="inlineStr">
        <is>
          <t>2a7cd7191e0f0b7118e0e97bb7c5e28145b59829</t>
        </is>
      </c>
      <c r="C9772" t="inlineStr">
        <is>
          <t>2017-05-09 10:04:54+00:00</t>
        </is>
      </c>
      <c r="D9772" t="inlineStr">
        <is>
          <t>rem</t>
        </is>
      </c>
      <c r="E9772" t="inlineStr"/>
      <c r="F9772" t="inlineStr"/>
      <c r="G9772" t="inlineStr">
        <is>
          <t>Mako</t>
        </is>
      </c>
      <c r="H9772">
        <f>=1.0</f>
        <v/>
      </c>
    </row>
    <row r="9773">
      <c r="A9773" t="inlineStr">
        <is>
          <t>tokenserver</t>
        </is>
      </c>
      <c r="B9773" t="inlineStr">
        <is>
          <t>2a7cd7191e0f0b7118e0e97bb7c5e28145b59829</t>
        </is>
      </c>
      <c r="C9773" t="inlineStr">
        <is>
          <t>2017-05-09 10:04:54+00:00</t>
        </is>
      </c>
      <c r="D9773" t="inlineStr">
        <is>
          <t>rem</t>
        </is>
      </c>
      <c r="E9773" t="inlineStr"/>
      <c r="F9773" t="inlineStr"/>
      <c r="G9773" t="inlineStr">
        <is>
          <t>MarkupSafe</t>
        </is>
      </c>
      <c r="H9773">
        <f>=0.23</f>
        <v/>
      </c>
    </row>
    <row r="9774">
      <c r="A9774" t="inlineStr">
        <is>
          <t>tokenserver</t>
        </is>
      </c>
      <c r="B9774" t="inlineStr">
        <is>
          <t>2a7cd7191e0f0b7118e0e97bb7c5e28145b59829</t>
        </is>
      </c>
      <c r="C9774" t="inlineStr">
        <is>
          <t>2017-05-09 10:04:54+00:00</t>
        </is>
      </c>
      <c r="D9774" t="inlineStr">
        <is>
          <t>rem</t>
        </is>
      </c>
      <c r="E9774" t="inlineStr"/>
      <c r="F9774" t="inlineStr"/>
      <c r="G9774" t="inlineStr">
        <is>
          <t>ordereddict</t>
        </is>
      </c>
      <c r="H9774">
        <f>=1.1</f>
        <v/>
      </c>
    </row>
    <row r="9775">
      <c r="A9775" t="inlineStr">
        <is>
          <t>tokenserver</t>
        </is>
      </c>
      <c r="B9775" t="inlineStr">
        <is>
          <t>2a7cd7191e0f0b7118e0e97bb7c5e28145b59829</t>
        </is>
      </c>
      <c r="C9775" t="inlineStr">
        <is>
          <t>2017-05-09 10:04:54+00:00</t>
        </is>
      </c>
      <c r="D9775" t="inlineStr">
        <is>
          <t>rem</t>
        </is>
      </c>
      <c r="E9775" t="inlineStr"/>
      <c r="F9775" t="inlineStr"/>
      <c r="G9775" t="inlineStr">
        <is>
          <t>Paste</t>
        </is>
      </c>
      <c r="H9775">
        <f>=1.7.5.1</f>
        <v/>
      </c>
    </row>
    <row r="9776">
      <c r="A9776" t="inlineStr">
        <is>
          <t>tokenserver</t>
        </is>
      </c>
      <c r="B9776" t="inlineStr">
        <is>
          <t>2a7cd7191e0f0b7118e0e97bb7c5e28145b59829</t>
        </is>
      </c>
      <c r="C9776" t="inlineStr">
        <is>
          <t>2017-05-09 10:04:54+00:00</t>
        </is>
      </c>
      <c r="D9776" t="inlineStr">
        <is>
          <t>rem</t>
        </is>
      </c>
      <c r="E9776" t="inlineStr"/>
      <c r="F9776" t="inlineStr"/>
      <c r="G9776" t="inlineStr">
        <is>
          <t>PasteScript</t>
        </is>
      </c>
      <c r="H9776">
        <f>=1.7.5</f>
        <v/>
      </c>
    </row>
    <row r="9777">
      <c r="A9777" t="inlineStr">
        <is>
          <t>tokenserver</t>
        </is>
      </c>
      <c r="B9777" t="inlineStr">
        <is>
          <t>2a7cd7191e0f0b7118e0e97bb7c5e28145b59829</t>
        </is>
      </c>
      <c r="C9777" t="inlineStr">
        <is>
          <t>2017-05-09 10:04:54+00:00</t>
        </is>
      </c>
      <c r="D9777" t="inlineStr">
        <is>
          <t>rem</t>
        </is>
      </c>
      <c r="E9777" t="inlineStr"/>
      <c r="F9777" t="inlineStr"/>
      <c r="G9777" t="inlineStr">
        <is>
          <t>Pygments</t>
        </is>
      </c>
      <c r="H9777">
        <f>=2.0rc1</f>
        <v/>
      </c>
    </row>
    <row r="9778">
      <c r="A9778" t="inlineStr">
        <is>
          <t>tokenserver</t>
        </is>
      </c>
      <c r="B9778" t="inlineStr">
        <is>
          <t>2a7cd7191e0f0b7118e0e97bb7c5e28145b59829</t>
        </is>
      </c>
      <c r="C9778" t="inlineStr">
        <is>
          <t>2017-05-09 10:04:54+00:00</t>
        </is>
      </c>
      <c r="D9778" t="inlineStr">
        <is>
          <t>rem</t>
        </is>
      </c>
      <c r="E9778" t="inlineStr"/>
      <c r="F9778" t="inlineStr"/>
      <c r="G9778" t="inlineStr">
        <is>
          <t>PyMySQL</t>
        </is>
      </c>
      <c r="H9778">
        <f>=0.6.2</f>
        <v/>
      </c>
    </row>
    <row r="9779">
      <c r="A9779" t="inlineStr">
        <is>
          <t>tokenserver</t>
        </is>
      </c>
      <c r="B9779" t="inlineStr">
        <is>
          <t>2a7cd7191e0f0b7118e0e97bb7c5e28145b59829</t>
        </is>
      </c>
      <c r="C9779" t="inlineStr">
        <is>
          <t>2017-05-09 10:04:54+00:00</t>
        </is>
      </c>
      <c r="D9779" t="inlineStr">
        <is>
          <t>rem</t>
        </is>
      </c>
      <c r="E9779" t="inlineStr"/>
      <c r="F9779" t="inlineStr"/>
      <c r="G9779" t="inlineStr">
        <is>
          <t>pymysql_sa</t>
        </is>
      </c>
      <c r="H9779">
        <f>=1.0</f>
        <v/>
      </c>
    </row>
    <row r="9780">
      <c r="A9780" t="inlineStr">
        <is>
          <t>tokenserver</t>
        </is>
      </c>
      <c r="B9780" t="inlineStr">
        <is>
          <t>2a7cd7191e0f0b7118e0e97bb7c5e28145b59829</t>
        </is>
      </c>
      <c r="C9780" t="inlineStr">
        <is>
          <t>2017-05-09 10:04:54+00:00</t>
        </is>
      </c>
      <c r="D9780" t="inlineStr">
        <is>
          <t>rem</t>
        </is>
      </c>
      <c r="E9780" t="inlineStr"/>
      <c r="F9780" t="inlineStr"/>
      <c r="G9780" t="inlineStr">
        <is>
          <t>pyramid_debugtoolbar</t>
        </is>
      </c>
      <c r="H9780">
        <f>=2.2</f>
        <v/>
      </c>
    </row>
    <row r="9781">
      <c r="A9781" t="inlineStr">
        <is>
          <t>tokenserver</t>
        </is>
      </c>
      <c r="B9781" t="inlineStr">
        <is>
          <t>2a7cd7191e0f0b7118e0e97bb7c5e28145b59829</t>
        </is>
      </c>
      <c r="C9781" t="inlineStr">
        <is>
          <t>2017-05-09 10:04:54+00:00</t>
        </is>
      </c>
      <c r="D9781" t="inlineStr">
        <is>
          <t>rem</t>
        </is>
      </c>
      <c r="E9781" t="inlineStr"/>
      <c r="F9781" t="inlineStr"/>
      <c r="G9781" t="inlineStr">
        <is>
          <t>pyramid_jinja2</t>
        </is>
      </c>
      <c r="H9781">
        <f>=2.3.3</f>
        <v/>
      </c>
    </row>
    <row r="9782">
      <c r="A9782" t="inlineStr">
        <is>
          <t>tokenserver</t>
        </is>
      </c>
      <c r="B9782" t="inlineStr">
        <is>
          <t>2a7cd7191e0f0b7118e0e97bb7c5e28145b59829</t>
        </is>
      </c>
      <c r="C9782" t="inlineStr">
        <is>
          <t>2017-05-09 10:04:54+00:00</t>
        </is>
      </c>
      <c r="D9782" t="inlineStr">
        <is>
          <t>rem</t>
        </is>
      </c>
      <c r="E9782" t="inlineStr"/>
      <c r="F9782" t="inlineStr"/>
      <c r="G9782" t="inlineStr">
        <is>
          <t>Sphinx</t>
        </is>
      </c>
      <c r="H9782">
        <f>=1.3b1</f>
        <v/>
      </c>
    </row>
    <row r="9783">
      <c r="A9783" t="inlineStr">
        <is>
          <t>tokenserver</t>
        </is>
      </c>
      <c r="B9783" t="inlineStr">
        <is>
          <t>2a7cd7191e0f0b7118e0e97bb7c5e28145b59829</t>
        </is>
      </c>
      <c r="C9783" t="inlineStr">
        <is>
          <t>2017-05-09 10:04:54+00:00</t>
        </is>
      </c>
      <c r="D9783" t="inlineStr">
        <is>
          <t>rem</t>
        </is>
      </c>
      <c r="E9783" t="inlineStr"/>
      <c r="F9783" t="inlineStr"/>
      <c r="G9783" t="inlineStr">
        <is>
          <t>unittest2</t>
        </is>
      </c>
      <c r="H9783">
        <f>=0.6</f>
        <v/>
      </c>
    </row>
    <row r="9784">
      <c r="A9784" t="inlineStr">
        <is>
          <t>tokenserver</t>
        </is>
      </c>
      <c r="B9784" t="inlineStr">
        <is>
          <t>2a7cd7191e0f0b7118e0e97bb7c5e28145b59829</t>
        </is>
      </c>
      <c r="C9784" t="inlineStr">
        <is>
          <t>2017-05-09 10:04:54+00:00</t>
        </is>
      </c>
      <c r="D9784" t="inlineStr">
        <is>
          <t>rem</t>
        </is>
      </c>
      <c r="E9784" t="inlineStr"/>
      <c r="F9784" t="inlineStr"/>
      <c r="G9784" t="inlineStr">
        <is>
          <t>WebTest</t>
        </is>
      </c>
      <c r="H9784">
        <f>=2.0.16</f>
        <v/>
      </c>
    </row>
    <row r="9785">
      <c r="A9785" t="inlineStr">
        <is>
          <t>tokenserver</t>
        </is>
      </c>
      <c r="B9785" t="inlineStr">
        <is>
          <t>2a7cd7191e0f0b7118e0e97bb7c5e28145b59829</t>
        </is>
      </c>
      <c r="C9785" t="inlineStr">
        <is>
          <t>2017-05-09 10:04:54+00:00</t>
        </is>
      </c>
      <c r="D9785" t="inlineStr">
        <is>
          <t>rem</t>
        </is>
      </c>
      <c r="E9785" t="inlineStr"/>
      <c r="F9785" t="inlineStr"/>
      <c r="G9785" t="inlineStr">
        <is>
          <t>wsgi_intercept</t>
        </is>
      </c>
      <c r="H9785">
        <f>=0.8.1</f>
        <v/>
      </c>
    </row>
    <row r="9786">
      <c r="A9786" t="inlineStr">
        <is>
          <t>tokenserver</t>
        </is>
      </c>
      <c r="B9786" t="inlineStr">
        <is>
          <t>2a7cd7191e0f0b7118e0e97bb7c5e28145b59829</t>
        </is>
      </c>
      <c r="C9786" t="inlineStr">
        <is>
          <t>2017-05-09 10:04:54+00:00</t>
        </is>
      </c>
      <c r="D9786" t="inlineStr">
        <is>
          <t>rem</t>
        </is>
      </c>
      <c r="E9786" t="inlineStr"/>
      <c r="F9786" t="inlineStr"/>
      <c r="G9786" t="inlineStr">
        <is>
          <t>zope.component</t>
        </is>
      </c>
      <c r="H9786">
        <f>=4.2.1</f>
        <v/>
      </c>
    </row>
    <row r="9787">
      <c r="A9787" t="inlineStr">
        <is>
          <t>tokenserver</t>
        </is>
      </c>
      <c r="B9787" t="inlineStr">
        <is>
          <t>2a7cd7191e0f0b7118e0e97bb7c5e28145b59829</t>
        </is>
      </c>
      <c r="C9787" t="inlineStr">
        <is>
          <t>2017-05-09 10:04:54+00:00</t>
        </is>
      </c>
      <c r="D9787" t="inlineStr">
        <is>
          <t>rem</t>
        </is>
      </c>
      <c r="E9787" t="inlineStr"/>
      <c r="F9787" t="inlineStr"/>
      <c r="G9787" t="inlineStr">
        <is>
          <t>zope.event</t>
        </is>
      </c>
      <c r="H9787">
        <f>=4.0.3</f>
        <v/>
      </c>
    </row>
    <row r="9788">
      <c r="A9788" t="inlineStr">
        <is>
          <t>tokenserver</t>
        </is>
      </c>
      <c r="B9788" t="inlineStr">
        <is>
          <t>056ee0b6cee33ff26035151478809b338093a103</t>
        </is>
      </c>
      <c r="C9788" t="inlineStr">
        <is>
          <t>2017-05-22 03:12:09+00:00</t>
        </is>
      </c>
      <c r="D9788" t="inlineStr">
        <is>
          <t>verchange</t>
        </is>
      </c>
      <c r="E9788" t="inlineStr">
        <is>
          <t>mozsvc</t>
        </is>
      </c>
      <c r="F9788">
        <f>=0.10</f>
        <v/>
      </c>
      <c r="G9788" t="inlineStr">
        <is>
          <t>mozsvc</t>
        </is>
      </c>
      <c r="H9788">
        <f>=0.9</f>
        <v/>
      </c>
    </row>
    <row r="9789">
      <c r="A9789" t="inlineStr">
        <is>
          <t>tokenserver</t>
        </is>
      </c>
      <c r="B9789" t="inlineStr">
        <is>
          <t>b77a1c87b686fb572508436e9617e9ceafce4dc7</t>
        </is>
      </c>
      <c r="C9789" t="inlineStr">
        <is>
          <t>2017-06-12 03:53:26+00:00</t>
        </is>
      </c>
      <c r="D9789" t="inlineStr">
        <is>
          <t>verchange</t>
        </is>
      </c>
      <c r="E9789" t="inlineStr">
        <is>
          <t>WebOb</t>
        </is>
      </c>
      <c r="F9789">
        <f>=1.7.2</f>
        <v/>
      </c>
      <c r="G9789" t="inlineStr">
        <is>
          <t>WebOb</t>
        </is>
      </c>
      <c r="H9789">
        <f>=1.7.1</f>
        <v/>
      </c>
    </row>
    <row r="9790">
      <c r="A9790" t="inlineStr">
        <is>
          <t>tokenserver</t>
        </is>
      </c>
      <c r="B9790" t="inlineStr">
        <is>
          <t>b77a1c87b686fb572508436e9617e9ceafce4dc7</t>
        </is>
      </c>
      <c r="C9790" t="inlineStr">
        <is>
          <t>2017-06-12 03:53:26+00:00</t>
        </is>
      </c>
      <c r="D9790" t="inlineStr">
        <is>
          <t>verchange</t>
        </is>
      </c>
      <c r="E9790" t="inlineStr">
        <is>
          <t>pyramid</t>
        </is>
      </c>
      <c r="F9790">
        <f>=1.8.4</f>
        <v/>
      </c>
      <c r="G9790" t="inlineStr">
        <is>
          <t>pyramid</t>
        </is>
      </c>
      <c r="H9790">
        <f>=1.8.2</f>
        <v/>
      </c>
    </row>
    <row r="9791">
      <c r="A9791" t="inlineStr">
        <is>
          <t>tokenserver</t>
        </is>
      </c>
      <c r="B9791" t="inlineStr">
        <is>
          <t>b77a1c87b686fb572508436e9617e9ceafce4dc7</t>
        </is>
      </c>
      <c r="C9791" t="inlineStr">
        <is>
          <t>2017-06-12 03:53:26+00:00</t>
        </is>
      </c>
      <c r="D9791" t="inlineStr">
        <is>
          <t>verchange</t>
        </is>
      </c>
      <c r="E9791" t="inlineStr">
        <is>
          <t>PyBrowserID</t>
        </is>
      </c>
      <c r="F9791">
        <f>=0.12.0</f>
        <v/>
      </c>
      <c r="G9791" t="inlineStr">
        <is>
          <t>PyBrowserID</t>
        </is>
      </c>
      <c r="H9791">
        <f>=0.11.0</f>
        <v/>
      </c>
    </row>
    <row r="9792">
      <c r="A9792" t="inlineStr">
        <is>
          <t>tokenserver</t>
        </is>
      </c>
      <c r="B9792" t="inlineStr">
        <is>
          <t>b77a1c87b686fb572508436e9617e9ceafce4dc7</t>
        </is>
      </c>
      <c r="C9792" t="inlineStr">
        <is>
          <t>2017-06-12 03:53:26+00:00</t>
        </is>
      </c>
      <c r="D9792" t="inlineStr">
        <is>
          <t>verchange</t>
        </is>
      </c>
      <c r="E9792" t="inlineStr">
        <is>
          <t>requests</t>
        </is>
      </c>
      <c r="F9792">
        <f>=2.17.3</f>
        <v/>
      </c>
      <c r="G9792" t="inlineStr">
        <is>
          <t>requests</t>
        </is>
      </c>
      <c r="H9792">
        <f>=2.13.0</f>
        <v/>
      </c>
    </row>
    <row r="9793">
      <c r="A9793" t="inlineStr">
        <is>
          <t>tokenserver</t>
        </is>
      </c>
      <c r="B9793" t="inlineStr">
        <is>
          <t>b77a1c87b686fb572508436e9617e9ceafce4dc7</t>
        </is>
      </c>
      <c r="C9793" t="inlineStr">
        <is>
          <t>2017-06-12 03:53:26+00:00</t>
        </is>
      </c>
      <c r="D9793" t="inlineStr">
        <is>
          <t>verchange</t>
        </is>
      </c>
      <c r="E9793" t="inlineStr">
        <is>
          <t>venusian</t>
        </is>
      </c>
      <c r="F9793">
        <f>=1.1.0</f>
        <v/>
      </c>
      <c r="G9793" t="inlineStr">
        <is>
          <t>venusian</t>
        </is>
      </c>
      <c r="H9793">
        <f>=1.0</f>
        <v/>
      </c>
    </row>
    <row r="9794">
      <c r="A9794" t="inlineStr">
        <is>
          <t>tokenserver</t>
        </is>
      </c>
      <c r="B9794" t="inlineStr">
        <is>
          <t>b77a1c87b686fb572508436e9617e9ceafce4dc7</t>
        </is>
      </c>
      <c r="C9794" t="inlineStr">
        <is>
          <t>2017-06-12 03:53:26+00:00</t>
        </is>
      </c>
      <c r="D9794" t="inlineStr">
        <is>
          <t>verchange</t>
        </is>
      </c>
      <c r="E9794" t="inlineStr">
        <is>
          <t>testfixtures</t>
        </is>
      </c>
      <c r="F9794">
        <f>=5.1.1</f>
        <v/>
      </c>
      <c r="G9794" t="inlineStr">
        <is>
          <t>testfixtures</t>
        </is>
      </c>
      <c r="H9794">
        <f>=4.13.4</f>
        <v/>
      </c>
    </row>
    <row r="9795">
      <c r="A9795" t="inlineStr">
        <is>
          <t>tokenserver</t>
        </is>
      </c>
      <c r="B9795" t="inlineStr">
        <is>
          <t>b77a1c87b686fb572508436e9617e9ceafce4dc7</t>
        </is>
      </c>
      <c r="C9795" t="inlineStr">
        <is>
          <t>2017-06-12 03:53:26+00:00</t>
        </is>
      </c>
      <c r="D9795" t="inlineStr">
        <is>
          <t>verchange</t>
        </is>
      </c>
      <c r="E9795" t="inlineStr">
        <is>
          <t>SQLAlchemy</t>
        </is>
      </c>
      <c r="F9795">
        <f>=1.1.10</f>
        <v/>
      </c>
      <c r="G9795" t="inlineStr">
        <is>
          <t>SQLAlchemy</t>
        </is>
      </c>
      <c r="H9795">
        <f>=1.1.5</f>
        <v/>
      </c>
    </row>
    <row r="9796">
      <c r="A9796" t="inlineStr">
        <is>
          <t>tokenserver</t>
        </is>
      </c>
      <c r="B9796" t="inlineStr">
        <is>
          <t>b77a1c87b686fb572508436e9617e9ceafce4dc7</t>
        </is>
      </c>
      <c r="C9796" t="inlineStr">
        <is>
          <t>2017-06-12 03:53:26+00:00</t>
        </is>
      </c>
      <c r="D9796" t="inlineStr">
        <is>
          <t>verchange</t>
        </is>
      </c>
      <c r="E9796" t="inlineStr">
        <is>
          <t>hupper</t>
        </is>
      </c>
      <c r="F9796">
        <f>=1.0</f>
        <v/>
      </c>
      <c r="G9796" t="inlineStr">
        <is>
          <t>hupper</t>
        </is>
      </c>
      <c r="H9796">
        <f>=0.4.2</f>
        <v/>
      </c>
    </row>
    <row r="9797">
      <c r="A9797" t="inlineStr">
        <is>
          <t>tokenserver</t>
        </is>
      </c>
      <c r="B9797" t="inlineStr">
        <is>
          <t>b77a1c87b686fb572508436e9617e9ceafce4dc7</t>
        </is>
      </c>
      <c r="C9797" t="inlineStr">
        <is>
          <t>2017-06-12 03:53:26+00:00</t>
        </is>
      </c>
      <c r="D9797" t="inlineStr">
        <is>
          <t>verchange</t>
        </is>
      </c>
      <c r="E9797" t="inlineStr">
        <is>
          <t>cornice</t>
        </is>
      </c>
      <c r="F9797">
        <f>=2.4.0</f>
        <v/>
      </c>
      <c r="G9797" t="inlineStr">
        <is>
          <t>cornice</t>
        </is>
      </c>
      <c r="H9797">
        <f>=1.2.1</f>
        <v/>
      </c>
    </row>
    <row r="9798">
      <c r="A9798" t="inlineStr">
        <is>
          <t>tokenserver</t>
        </is>
      </c>
      <c r="B9798" t="inlineStr">
        <is>
          <t>b77a1c87b686fb572508436e9617e9ceafce4dc7</t>
        </is>
      </c>
      <c r="C9798" t="inlineStr">
        <is>
          <t>2017-06-12 03:53:26+00:00</t>
        </is>
      </c>
      <c r="D9798" t="inlineStr">
        <is>
          <t>verchange</t>
        </is>
      </c>
      <c r="E9798" t="inlineStr">
        <is>
          <t>zope.interface</t>
        </is>
      </c>
      <c r="F9798">
        <f>=4.4.1</f>
        <v/>
      </c>
      <c r="G9798" t="inlineStr">
        <is>
          <t>zope.interface</t>
        </is>
      </c>
      <c r="H9798">
        <f>=4.3.3</f>
        <v/>
      </c>
    </row>
    <row r="9799">
      <c r="A9799" t="inlineStr">
        <is>
          <t>tokenserver</t>
        </is>
      </c>
      <c r="B9799" t="inlineStr">
        <is>
          <t>b77a1c87b686fb572508436e9617e9ceafce4dc7</t>
        </is>
      </c>
      <c r="C9799" t="inlineStr">
        <is>
          <t>2017-06-12 03:53:26+00:00</t>
        </is>
      </c>
      <c r="D9799" t="inlineStr">
        <is>
          <t>verchange</t>
        </is>
      </c>
      <c r="E9799" t="inlineStr">
        <is>
          <t>boto</t>
        </is>
      </c>
      <c r="F9799">
        <f>=2.47.0</f>
        <v/>
      </c>
      <c r="G9799" t="inlineStr">
        <is>
          <t>boto</t>
        </is>
      </c>
      <c r="H9799">
        <f>=2.45.0</f>
        <v/>
      </c>
    </row>
    <row r="9800">
      <c r="A9800" t="inlineStr">
        <is>
          <t>tokenserver</t>
        </is>
      </c>
      <c r="B9800" t="inlineStr">
        <is>
          <t>b77a1c87b686fb572508436e9617e9ceafce4dc7</t>
        </is>
      </c>
      <c r="C9800" t="inlineStr">
        <is>
          <t>2017-06-12 03:53:26+00:00</t>
        </is>
      </c>
      <c r="D9800" t="inlineStr">
        <is>
          <t>add</t>
        </is>
      </c>
      <c r="E9800" t="inlineStr">
        <is>
          <t>alembic</t>
        </is>
      </c>
      <c r="F9800">
        <f>=0.9.2</f>
        <v/>
      </c>
      <c r="G9800" t="inlineStr"/>
      <c r="H9800" t="inlineStr"/>
    </row>
    <row r="9801">
      <c r="A9801" t="inlineStr">
        <is>
          <t>tokenserver</t>
        </is>
      </c>
      <c r="B9801" t="inlineStr">
        <is>
          <t>b77a1c87b686fb572508436e9617e9ceafce4dc7</t>
        </is>
      </c>
      <c r="C9801" t="inlineStr">
        <is>
          <t>2017-06-12 03:53:26+00:00</t>
        </is>
      </c>
      <c r="D9801" t="inlineStr">
        <is>
          <t>add</t>
        </is>
      </c>
      <c r="E9801" t="inlineStr">
        <is>
          <t>certifi</t>
        </is>
      </c>
      <c r="F9801">
        <f>=2017.4.17</f>
        <v/>
      </c>
      <c r="G9801" t="inlineStr"/>
      <c r="H9801" t="inlineStr"/>
    </row>
    <row r="9802">
      <c r="A9802" t="inlineStr">
        <is>
          <t>tokenserver</t>
        </is>
      </c>
      <c r="B9802" t="inlineStr">
        <is>
          <t>b77a1c87b686fb572508436e9617e9ceafce4dc7</t>
        </is>
      </c>
      <c r="C9802" t="inlineStr">
        <is>
          <t>2017-06-12 03:53:26+00:00</t>
        </is>
      </c>
      <c r="D9802" t="inlineStr">
        <is>
          <t>add</t>
        </is>
      </c>
      <c r="E9802" t="inlineStr">
        <is>
          <t>chardet</t>
        </is>
      </c>
      <c r="F9802">
        <f>=3.0.4</f>
        <v/>
      </c>
      <c r="G9802" t="inlineStr"/>
      <c r="H9802" t="inlineStr"/>
    </row>
    <row r="9803">
      <c r="A9803" t="inlineStr">
        <is>
          <t>tokenserver</t>
        </is>
      </c>
      <c r="B9803" t="inlineStr">
        <is>
          <t>b77a1c87b686fb572508436e9617e9ceafce4dc7</t>
        </is>
      </c>
      <c r="C9803" t="inlineStr">
        <is>
          <t>2017-06-12 03:53:26+00:00</t>
        </is>
      </c>
      <c r="D9803" t="inlineStr">
        <is>
          <t>add</t>
        </is>
      </c>
      <c r="E9803" t="inlineStr">
        <is>
          <t>idna</t>
        </is>
      </c>
      <c r="F9803">
        <f>=2.5</f>
        <v/>
      </c>
      <c r="G9803" t="inlineStr"/>
      <c r="H9803" t="inlineStr"/>
    </row>
    <row r="9804">
      <c r="A9804" t="inlineStr">
        <is>
          <t>tokenserver</t>
        </is>
      </c>
      <c r="B9804" t="inlineStr">
        <is>
          <t>b77a1c87b686fb572508436e9617e9ceafce4dc7</t>
        </is>
      </c>
      <c r="C9804" t="inlineStr">
        <is>
          <t>2017-06-12 03:53:26+00:00</t>
        </is>
      </c>
      <c r="D9804" t="inlineStr">
        <is>
          <t>add</t>
        </is>
      </c>
      <c r="E9804" t="inlineStr">
        <is>
          <t>Mako</t>
        </is>
      </c>
      <c r="F9804">
        <f>=1.0.6</f>
        <v/>
      </c>
      <c r="G9804" t="inlineStr"/>
      <c r="H9804" t="inlineStr"/>
    </row>
    <row r="9805">
      <c r="A9805" t="inlineStr">
        <is>
          <t>tokenserver</t>
        </is>
      </c>
      <c r="B9805" t="inlineStr">
        <is>
          <t>b77a1c87b686fb572508436e9617e9ceafce4dc7</t>
        </is>
      </c>
      <c r="C9805" t="inlineStr">
        <is>
          <t>2017-06-12 03:53:26+00:00</t>
        </is>
      </c>
      <c r="D9805" t="inlineStr">
        <is>
          <t>add</t>
        </is>
      </c>
      <c r="E9805" t="inlineStr">
        <is>
          <t>MarkupSafe</t>
        </is>
      </c>
      <c r="F9805">
        <f>=1.0</f>
        <v/>
      </c>
      <c r="G9805" t="inlineStr"/>
      <c r="H9805" t="inlineStr"/>
    </row>
    <row r="9806">
      <c r="A9806" t="inlineStr">
        <is>
          <t>tokenserver</t>
        </is>
      </c>
      <c r="B9806" t="inlineStr">
        <is>
          <t>b77a1c87b686fb572508436e9617e9ceafce4dc7</t>
        </is>
      </c>
      <c r="C9806" t="inlineStr">
        <is>
          <t>2017-06-12 03:53:26+00:00</t>
        </is>
      </c>
      <c r="D9806" t="inlineStr">
        <is>
          <t>add</t>
        </is>
      </c>
      <c r="E9806" t="inlineStr">
        <is>
          <t>Paste</t>
        </is>
      </c>
      <c r="F9806">
        <f>=2.0.3</f>
        <v/>
      </c>
      <c r="G9806" t="inlineStr"/>
      <c r="H9806" t="inlineStr"/>
    </row>
    <row r="9807">
      <c r="A9807" t="inlineStr">
        <is>
          <t>tokenserver</t>
        </is>
      </c>
      <c r="B9807" t="inlineStr">
        <is>
          <t>b77a1c87b686fb572508436e9617e9ceafce4dc7</t>
        </is>
      </c>
      <c r="C9807" t="inlineStr">
        <is>
          <t>2017-06-12 03:53:26+00:00</t>
        </is>
      </c>
      <c r="D9807" t="inlineStr">
        <is>
          <t>add</t>
        </is>
      </c>
      <c r="E9807" t="inlineStr">
        <is>
          <t>PyMySQL</t>
        </is>
      </c>
      <c r="F9807">
        <f>=0.7.11</f>
        <v/>
      </c>
      <c r="G9807" t="inlineStr"/>
      <c r="H9807" t="inlineStr"/>
    </row>
    <row r="9808">
      <c r="A9808" t="inlineStr">
        <is>
          <t>tokenserver</t>
        </is>
      </c>
      <c r="B9808" t="inlineStr">
        <is>
          <t>b77a1c87b686fb572508436e9617e9ceafce4dc7</t>
        </is>
      </c>
      <c r="C9808" t="inlineStr">
        <is>
          <t>2017-06-12 03:53:26+00:00</t>
        </is>
      </c>
      <c r="D9808" t="inlineStr">
        <is>
          <t>add</t>
        </is>
      </c>
      <c r="E9808" t="inlineStr">
        <is>
          <t>pymysql-sa</t>
        </is>
      </c>
      <c r="F9808">
        <f>=1.0</f>
        <v/>
      </c>
      <c r="G9808" t="inlineStr"/>
      <c r="H9808" t="inlineStr"/>
    </row>
    <row r="9809">
      <c r="A9809" t="inlineStr">
        <is>
          <t>tokenserver</t>
        </is>
      </c>
      <c r="B9809" t="inlineStr">
        <is>
          <t>b77a1c87b686fb572508436e9617e9ceafce4dc7</t>
        </is>
      </c>
      <c r="C9809" t="inlineStr">
        <is>
          <t>2017-06-12 03:53:26+00:00</t>
        </is>
      </c>
      <c r="D9809" t="inlineStr">
        <is>
          <t>add</t>
        </is>
      </c>
      <c r="E9809" t="inlineStr">
        <is>
          <t>python-dateutil</t>
        </is>
      </c>
      <c r="F9809">
        <f>=2.6.0</f>
        <v/>
      </c>
      <c r="G9809" t="inlineStr"/>
      <c r="H9809" t="inlineStr"/>
    </row>
    <row r="9810">
      <c r="A9810" t="inlineStr">
        <is>
          <t>tokenserver</t>
        </is>
      </c>
      <c r="B9810" t="inlineStr">
        <is>
          <t>b77a1c87b686fb572508436e9617e9ceafce4dc7</t>
        </is>
      </c>
      <c r="C9810" t="inlineStr">
        <is>
          <t>2017-06-12 03:53:26+00:00</t>
        </is>
      </c>
      <c r="D9810" t="inlineStr">
        <is>
          <t>add</t>
        </is>
      </c>
      <c r="E9810" t="inlineStr">
        <is>
          <t>python-editor</t>
        </is>
      </c>
      <c r="F9810">
        <f>=1.0.3</f>
        <v/>
      </c>
      <c r="G9810" t="inlineStr"/>
      <c r="H9810" t="inlineStr"/>
    </row>
    <row r="9811">
      <c r="A9811" t="inlineStr">
        <is>
          <t>tokenserver</t>
        </is>
      </c>
      <c r="B9811" t="inlineStr">
        <is>
          <t>b77a1c87b686fb572508436e9617e9ceafce4dc7</t>
        </is>
      </c>
      <c r="C9811" t="inlineStr">
        <is>
          <t>2017-06-12 03:53:26+00:00</t>
        </is>
      </c>
      <c r="D9811" t="inlineStr">
        <is>
          <t>add</t>
        </is>
      </c>
      <c r="E9811" t="inlineStr">
        <is>
          <t>urllib3</t>
        </is>
      </c>
      <c r="F9811">
        <f>=1.21.1</f>
        <v/>
      </c>
      <c r="G9811" t="inlineStr"/>
      <c r="H9811" t="inlineStr"/>
    </row>
    <row r="9812">
      <c r="A9812" t="inlineStr">
        <is>
          <t>tokenserver</t>
        </is>
      </c>
      <c r="B9812" t="inlineStr">
        <is>
          <t>b77a1c87b686fb572508436e9617e9ceafce4dc7</t>
        </is>
      </c>
      <c r="C9812" t="inlineStr">
        <is>
          <t>2017-06-12 03:53:26+00:00</t>
        </is>
      </c>
      <c r="D9812" t="inlineStr">
        <is>
          <t>rem</t>
        </is>
      </c>
      <c r="E9812" t="inlineStr"/>
      <c r="F9812" t="inlineStr"/>
      <c r="G9812" t="inlineStr">
        <is>
          <t>appdirs</t>
        </is>
      </c>
      <c r="H9812">
        <f>=1.4.0</f>
        <v/>
      </c>
    </row>
    <row r="9813">
      <c r="A9813" t="inlineStr">
        <is>
          <t>tokenserver</t>
        </is>
      </c>
      <c r="B9813" t="inlineStr">
        <is>
          <t>b77a1c87b686fb572508436e9617e9ceafce4dc7</t>
        </is>
      </c>
      <c r="C9813" t="inlineStr">
        <is>
          <t>2017-06-12 03:53:26+00:00</t>
        </is>
      </c>
      <c r="D9813" t="inlineStr">
        <is>
          <t>rem</t>
        </is>
      </c>
      <c r="E9813" t="inlineStr"/>
      <c r="F9813" t="inlineStr"/>
      <c r="G9813" t="inlineStr">
        <is>
          <t>packaging</t>
        </is>
      </c>
      <c r="H9813">
        <f>=16.8</f>
        <v/>
      </c>
    </row>
    <row r="9814">
      <c r="A9814" t="inlineStr">
        <is>
          <t>tokenserver</t>
        </is>
      </c>
      <c r="B9814" t="inlineStr">
        <is>
          <t>b77a1c87b686fb572508436e9617e9ceafce4dc7</t>
        </is>
      </c>
      <c r="C9814" t="inlineStr">
        <is>
          <t>2017-06-12 03:53:26+00:00</t>
        </is>
      </c>
      <c r="D9814" t="inlineStr">
        <is>
          <t>rem</t>
        </is>
      </c>
      <c r="E9814" t="inlineStr"/>
      <c r="F9814" t="inlineStr"/>
      <c r="G9814" t="inlineStr">
        <is>
          <t>pyparsing</t>
        </is>
      </c>
      <c r="H9814">
        <f>=2.1.10</f>
        <v/>
      </c>
    </row>
    <row r="9815">
      <c r="A9815" t="inlineStr">
        <is>
          <t>tokenserver</t>
        </is>
      </c>
      <c r="B9815" t="inlineStr">
        <is>
          <t>acc44047353f02b470cd35ad9b3e334c760f7d7c</t>
        </is>
      </c>
      <c r="C9815" t="inlineStr">
        <is>
          <t>2018-05-04 03:32:44+00:00</t>
        </is>
      </c>
      <c r="D9815" t="inlineStr">
        <is>
          <t>verchange</t>
        </is>
      </c>
      <c r="E9815" t="inlineStr">
        <is>
          <t>PyBrowserID</t>
        </is>
      </c>
      <c r="F9815">
        <f>=0.14.0</f>
        <v/>
      </c>
      <c r="G9815" t="inlineStr">
        <is>
          <t>PyBrowserID</t>
        </is>
      </c>
      <c r="H9815">
        <f>=0.12.0</f>
        <v/>
      </c>
    </row>
    <row r="9816">
      <c r="A9816" t="inlineStr">
        <is>
          <t>tokenserver</t>
        </is>
      </c>
      <c r="B9816" t="inlineStr">
        <is>
          <t>acc44047353f02b470cd35ad9b3e334c760f7d7c</t>
        </is>
      </c>
      <c r="C9816" t="inlineStr">
        <is>
          <t>2018-05-04 03:32:44+00:00</t>
        </is>
      </c>
      <c r="D9816" t="inlineStr">
        <is>
          <t>add</t>
        </is>
      </c>
      <c r="E9816" t="inlineStr">
        <is>
          <t>PyFxA</t>
        </is>
      </c>
      <c r="F9816">
        <f>=0.6.0</f>
        <v/>
      </c>
      <c r="G9816" t="inlineStr"/>
      <c r="H9816" t="inlineStr"/>
    </row>
    <row r="9817">
      <c r="A9817" t="inlineStr">
        <is>
          <t>tokenserver</t>
        </is>
      </c>
      <c r="B9817" t="inlineStr">
        <is>
          <t>07b7bf284ae3a8cfdd1d9c2b3acab113722bbcea</t>
        </is>
      </c>
      <c r="C9817" t="inlineStr">
        <is>
          <t>2019-02-18 19:14:41+00:00</t>
        </is>
      </c>
      <c r="D9817" t="inlineStr">
        <is>
          <t>verchange</t>
        </is>
      </c>
      <c r="E9817" t="inlineStr">
        <is>
          <t>requests</t>
        </is>
      </c>
      <c r="F9817">
        <f>=2.20.0</f>
        <v/>
      </c>
      <c r="G9817" t="inlineStr">
        <is>
          <t>requests</t>
        </is>
      </c>
      <c r="H9817">
        <f>=2.17.3</f>
        <v/>
      </c>
    </row>
    <row r="9818">
      <c r="A9818" t="inlineStr">
        <is>
          <t>tokenserver</t>
        </is>
      </c>
      <c r="B9818" t="inlineStr">
        <is>
          <t>07b7bf284ae3a8cfdd1d9c2b3acab113722bbcea</t>
        </is>
      </c>
      <c r="C9818" t="inlineStr">
        <is>
          <t>2019-02-18 19:14:41+00:00</t>
        </is>
      </c>
      <c r="D9818" t="inlineStr">
        <is>
          <t>verchange</t>
        </is>
      </c>
      <c r="E9818" t="inlineStr">
        <is>
          <t>urllib3</t>
        </is>
      </c>
      <c r="F9818">
        <f>=1.24.1</f>
        <v/>
      </c>
      <c r="G9818" t="inlineStr">
        <is>
          <t>urllib3</t>
        </is>
      </c>
      <c r="H9818">
        <f>=1.21.1</f>
        <v/>
      </c>
    </row>
    <row r="9819">
      <c r="A9819" t="inlineStr">
        <is>
          <t>tokenserver</t>
        </is>
      </c>
      <c r="B9819" t="inlineStr">
        <is>
          <t>07b7bf284ae3a8cfdd1d9c2b3acab113722bbcea</t>
        </is>
      </c>
      <c r="C9819" t="inlineStr">
        <is>
          <t>2019-02-18 19:14:41+00:00</t>
        </is>
      </c>
      <c r="D9819" t="inlineStr">
        <is>
          <t>rem</t>
        </is>
      </c>
      <c r="E9819" t="inlineStr"/>
      <c r="F9819" t="inlineStr"/>
      <c r="G9819" t="inlineStr">
        <is>
          <t>umemcache</t>
        </is>
      </c>
      <c r="H9819">
        <f>=1.6.3</f>
        <v/>
      </c>
    </row>
    <row r="9820">
      <c r="A9820" t="inlineStr">
        <is>
          <t>tokenserver</t>
        </is>
      </c>
      <c r="B9820" t="inlineStr">
        <is>
          <t>afa1069a309f110c8ffafbab8166bcd30250d295</t>
        </is>
      </c>
      <c r="C9820" t="inlineStr">
        <is>
          <t>2019-10-18 03:59:30+00:00</t>
        </is>
      </c>
      <c r="D9820" t="inlineStr">
        <is>
          <t>verchange</t>
        </is>
      </c>
      <c r="E9820" t="inlineStr">
        <is>
          <t>pyramid</t>
        </is>
      </c>
      <c r="F9820">
        <f>=1.10.4</f>
        <v/>
      </c>
      <c r="G9820" t="inlineStr">
        <is>
          <t>pyramid</t>
        </is>
      </c>
      <c r="H9820">
        <f>=1.8.4</f>
        <v/>
      </c>
    </row>
    <row r="9821">
      <c r="A9821" t="inlineStr">
        <is>
          <t>tokenserver</t>
        </is>
      </c>
      <c r="B9821" t="inlineStr">
        <is>
          <t>afa1069a309f110c8ffafbab8166bcd30250d295</t>
        </is>
      </c>
      <c r="C9821" t="inlineStr">
        <is>
          <t>2019-10-18 03:59:30+00:00</t>
        </is>
      </c>
      <c r="D9821" t="inlineStr">
        <is>
          <t>verchange</t>
        </is>
      </c>
      <c r="E9821" t="inlineStr">
        <is>
          <t>requests</t>
        </is>
      </c>
      <c r="F9821">
        <f>=2.21.0</f>
        <v/>
      </c>
      <c r="G9821" t="inlineStr">
        <is>
          <t>requests</t>
        </is>
      </c>
      <c r="H9821">
        <f>=2.20.0</f>
        <v/>
      </c>
    </row>
    <row r="9822">
      <c r="A9822" t="inlineStr">
        <is>
          <t>tokenserver</t>
        </is>
      </c>
      <c r="B9822" t="inlineStr">
        <is>
          <t>afa1069a309f110c8ffafbab8166bcd30250d295</t>
        </is>
      </c>
      <c r="C9822" t="inlineStr">
        <is>
          <t>2019-10-18 03:59:30+00:00</t>
        </is>
      </c>
      <c r="D9822" t="inlineStr">
        <is>
          <t>verchange</t>
        </is>
      </c>
      <c r="E9822" t="inlineStr">
        <is>
          <t>SQLAlchemy</t>
        </is>
      </c>
      <c r="F9822">
        <f>=1.3.3</f>
        <v/>
      </c>
      <c r="G9822" t="inlineStr">
        <is>
          <t>SQLAlchemy</t>
        </is>
      </c>
      <c r="H9822">
        <f>=1.1.10</f>
        <v/>
      </c>
    </row>
    <row r="9823">
      <c r="A9823" t="inlineStr">
        <is>
          <t>tokenserver</t>
        </is>
      </c>
      <c r="B9823" t="inlineStr">
        <is>
          <t>afa1069a309f110c8ffafbab8166bcd30250d295</t>
        </is>
      </c>
      <c r="C9823" t="inlineStr">
        <is>
          <t>2019-10-18 03:59:30+00:00</t>
        </is>
      </c>
      <c r="D9823" t="inlineStr">
        <is>
          <t>verchange</t>
        </is>
      </c>
      <c r="E9823" t="inlineStr">
        <is>
          <t>repoze.lru</t>
        </is>
      </c>
      <c r="F9823">
        <f>=0.7</f>
        <v/>
      </c>
      <c r="G9823" t="inlineStr">
        <is>
          <t>repoze.lru</t>
        </is>
      </c>
      <c r="H9823">
        <f>=0.6</f>
        <v/>
      </c>
    </row>
    <row r="9824">
      <c r="A9824" t="inlineStr">
        <is>
          <t>tokenserver</t>
        </is>
      </c>
      <c r="B9824" t="inlineStr">
        <is>
          <t>afa1069a309f110c8ffafbab8166bcd30250d295</t>
        </is>
      </c>
      <c r="C9824" t="inlineStr">
        <is>
          <t>2019-10-18 03:59:30+00:00</t>
        </is>
      </c>
      <c r="D9824" t="inlineStr">
        <is>
          <t>verchange</t>
        </is>
      </c>
      <c r="E9824" t="inlineStr">
        <is>
          <t>cornice</t>
        </is>
      </c>
      <c r="F9824">
        <f>=3.5.1</f>
        <v/>
      </c>
      <c r="G9824" t="inlineStr">
        <is>
          <t>cornice</t>
        </is>
      </c>
      <c r="H9824">
        <f>=2.4.0</f>
        <v/>
      </c>
    </row>
    <row r="9825">
      <c r="A9825" t="inlineStr">
        <is>
          <t>tokenserver</t>
        </is>
      </c>
      <c r="B9825" t="inlineStr">
        <is>
          <t>afa1069a309f110c8ffafbab8166bcd30250d295</t>
        </is>
      </c>
      <c r="C9825" t="inlineStr">
        <is>
          <t>2019-10-18 03:59:30+00:00</t>
        </is>
      </c>
      <c r="D9825" t="inlineStr">
        <is>
          <t>verchange</t>
        </is>
      </c>
      <c r="E9825" t="inlineStr">
        <is>
          <t>six</t>
        </is>
      </c>
      <c r="F9825">
        <f>=1.12.0</f>
        <v/>
      </c>
      <c r="G9825" t="inlineStr">
        <is>
          <t>six</t>
        </is>
      </c>
      <c r="H9825">
        <f>=1.10.0</f>
        <v/>
      </c>
    </row>
    <row r="9826">
      <c r="A9826" t="inlineStr">
        <is>
          <t>tokenserver</t>
        </is>
      </c>
      <c r="B9826" t="inlineStr">
        <is>
          <t>afa1069a309f110c8ffafbab8166bcd30250d295</t>
        </is>
      </c>
      <c r="C9826" t="inlineStr">
        <is>
          <t>2019-10-18 03:59:30+00:00</t>
        </is>
      </c>
      <c r="D9826" t="inlineStr">
        <is>
          <t>verchange</t>
        </is>
      </c>
      <c r="E9826" t="inlineStr">
        <is>
          <t>WebOb</t>
        </is>
      </c>
      <c r="F9826">
        <f>=1.8.5</f>
        <v/>
      </c>
      <c r="G9826" t="inlineStr">
        <is>
          <t>WebOb</t>
        </is>
      </c>
      <c r="H9826">
        <f>=1.7.2</f>
        <v/>
      </c>
    </row>
    <row r="9827">
      <c r="A9827" t="inlineStr">
        <is>
          <t>tokenserver</t>
        </is>
      </c>
      <c r="B9827" t="inlineStr">
        <is>
          <t>afa1069a309f110c8ffafbab8166bcd30250d295</t>
        </is>
      </c>
      <c r="C9827" t="inlineStr">
        <is>
          <t>2019-10-18 03:59:30+00:00</t>
        </is>
      </c>
      <c r="D9827" t="inlineStr">
        <is>
          <t>verchange</t>
        </is>
      </c>
      <c r="E9827" t="inlineStr">
        <is>
          <t>PyFxA</t>
        </is>
      </c>
      <c r="F9827">
        <f>=0.7.1</f>
        <v/>
      </c>
      <c r="G9827" t="inlineStr">
        <is>
          <t>PyFxA</t>
        </is>
      </c>
      <c r="H9827">
        <f>=0.6.0</f>
        <v/>
      </c>
    </row>
    <row r="9828">
      <c r="A9828" t="inlineStr">
        <is>
          <t>tokenserver</t>
        </is>
      </c>
      <c r="B9828" t="inlineStr">
        <is>
          <t>afa1069a309f110c8ffafbab8166bcd30250d295</t>
        </is>
      </c>
      <c r="C9828" t="inlineStr">
        <is>
          <t>2019-10-18 03:59:30+00:00</t>
        </is>
      </c>
      <c r="D9828" t="inlineStr">
        <is>
          <t>verchange</t>
        </is>
      </c>
      <c r="E9828" t="inlineStr">
        <is>
          <t>idna</t>
        </is>
      </c>
      <c r="F9828">
        <f>=2.8</f>
        <v/>
      </c>
      <c r="G9828" t="inlineStr">
        <is>
          <t>idna</t>
        </is>
      </c>
      <c r="H9828">
        <f>=2.5</f>
        <v/>
      </c>
    </row>
    <row r="9829">
      <c r="A9829" t="inlineStr">
        <is>
          <t>tokenserver</t>
        </is>
      </c>
      <c r="B9829" t="inlineStr">
        <is>
          <t>afa1069a309f110c8ffafbab8166bcd30250d295</t>
        </is>
      </c>
      <c r="C9829" t="inlineStr">
        <is>
          <t>2019-10-18 03:59:30+00:00</t>
        </is>
      </c>
      <c r="D9829" t="inlineStr">
        <is>
          <t>verchange</t>
        </is>
      </c>
      <c r="E9829" t="inlineStr">
        <is>
          <t>hupper</t>
        </is>
      </c>
      <c r="F9829">
        <f>=1.6.1</f>
        <v/>
      </c>
      <c r="G9829" t="inlineStr">
        <is>
          <t>hupper</t>
        </is>
      </c>
      <c r="H9829">
        <f>=1.0</f>
        <v/>
      </c>
    </row>
    <row r="9830">
      <c r="A9830" t="inlineStr">
        <is>
          <t>tokenserver</t>
        </is>
      </c>
      <c r="B9830" t="inlineStr">
        <is>
          <t>afa1069a309f110c8ffafbab8166bcd30250d295</t>
        </is>
      </c>
      <c r="C9830" t="inlineStr">
        <is>
          <t>2019-10-18 03:59:30+00:00</t>
        </is>
      </c>
      <c r="D9830" t="inlineStr">
        <is>
          <t>verchange</t>
        </is>
      </c>
      <c r="E9830" t="inlineStr">
        <is>
          <t>Paste</t>
        </is>
      </c>
      <c r="F9830">
        <f>=3.0.8</f>
        <v/>
      </c>
      <c r="G9830" t="inlineStr">
        <is>
          <t>Paste</t>
        </is>
      </c>
      <c r="H9830">
        <f>=2.0.3</f>
        <v/>
      </c>
    </row>
    <row r="9831">
      <c r="A9831" t="inlineStr">
        <is>
          <t>tokenserver</t>
        </is>
      </c>
      <c r="B9831" t="inlineStr">
        <is>
          <t>afa1069a309f110c8ffafbab8166bcd30250d295</t>
        </is>
      </c>
      <c r="C9831" t="inlineStr">
        <is>
          <t>2019-10-18 03:59:30+00:00</t>
        </is>
      </c>
      <c r="D9831" t="inlineStr">
        <is>
          <t>verchange</t>
        </is>
      </c>
      <c r="E9831" t="inlineStr">
        <is>
          <t>urllib3</t>
        </is>
      </c>
      <c r="F9831">
        <f>=1.25.2</f>
        <v/>
      </c>
      <c r="G9831" t="inlineStr">
        <is>
          <t>urllib3</t>
        </is>
      </c>
      <c r="H9831">
        <f>=1.24.1</f>
        <v/>
      </c>
    </row>
    <row r="9832">
      <c r="A9832" t="inlineStr">
        <is>
          <t>tokenserver</t>
        </is>
      </c>
      <c r="B9832" t="inlineStr">
        <is>
          <t>afa1069a309f110c8ffafbab8166bcd30250d295</t>
        </is>
      </c>
      <c r="C9832" t="inlineStr">
        <is>
          <t>2019-10-18 03:59:30+00:00</t>
        </is>
      </c>
      <c r="D9832" t="inlineStr">
        <is>
          <t>verchange</t>
        </is>
      </c>
      <c r="E9832" t="inlineStr">
        <is>
          <t>MarkupSafe</t>
        </is>
      </c>
      <c r="F9832">
        <f>=1.1.1</f>
        <v/>
      </c>
      <c r="G9832" t="inlineStr">
        <is>
          <t>MarkupSafe</t>
        </is>
      </c>
      <c r="H9832">
        <f>=1.0</f>
        <v/>
      </c>
    </row>
    <row r="9833">
      <c r="A9833" t="inlineStr">
        <is>
          <t>tokenserver</t>
        </is>
      </c>
      <c r="B9833" t="inlineStr">
        <is>
          <t>afa1069a309f110c8ffafbab8166bcd30250d295</t>
        </is>
      </c>
      <c r="C9833" t="inlineStr">
        <is>
          <t>2019-10-18 03:59:30+00:00</t>
        </is>
      </c>
      <c r="D9833" t="inlineStr">
        <is>
          <t>verchange</t>
        </is>
      </c>
      <c r="E9833" t="inlineStr">
        <is>
          <t>simplejson</t>
        </is>
      </c>
      <c r="F9833">
        <f>=3.16.0</f>
        <v/>
      </c>
      <c r="G9833" t="inlineStr">
        <is>
          <t>simplejson</t>
        </is>
      </c>
      <c r="H9833">
        <f>=3.10.0</f>
        <v/>
      </c>
    </row>
    <row r="9834">
      <c r="A9834" t="inlineStr">
        <is>
          <t>tokenserver</t>
        </is>
      </c>
      <c r="B9834" t="inlineStr">
        <is>
          <t>afa1069a309f110c8ffafbab8166bcd30250d295</t>
        </is>
      </c>
      <c r="C9834" t="inlineStr">
        <is>
          <t>2019-10-18 03:59:30+00:00</t>
        </is>
      </c>
      <c r="D9834" t="inlineStr">
        <is>
          <t>verchange</t>
        </is>
      </c>
      <c r="E9834" t="inlineStr">
        <is>
          <t>PyMySQL</t>
        </is>
      </c>
      <c r="F9834">
        <f>=0.9.3</f>
        <v/>
      </c>
      <c r="G9834" t="inlineStr">
        <is>
          <t>PyMySQL</t>
        </is>
      </c>
      <c r="H9834">
        <f>=0.7.11</f>
        <v/>
      </c>
    </row>
    <row r="9835">
      <c r="A9835" t="inlineStr">
        <is>
          <t>tokenserver</t>
        </is>
      </c>
      <c r="B9835" t="inlineStr">
        <is>
          <t>afa1069a309f110c8ffafbab8166bcd30250d295</t>
        </is>
      </c>
      <c r="C9835" t="inlineStr">
        <is>
          <t>2019-10-18 03:59:30+00:00</t>
        </is>
      </c>
      <c r="D9835" t="inlineStr">
        <is>
          <t>verchange</t>
        </is>
      </c>
      <c r="E9835" t="inlineStr">
        <is>
          <t>python-dateutil</t>
        </is>
      </c>
      <c r="F9835">
        <f>=2.8.0</f>
        <v/>
      </c>
      <c r="G9835" t="inlineStr">
        <is>
          <t>python-dateutil</t>
        </is>
      </c>
      <c r="H9835">
        <f>=2.6.0</f>
        <v/>
      </c>
    </row>
    <row r="9836">
      <c r="A9836" t="inlineStr">
        <is>
          <t>tokenserver</t>
        </is>
      </c>
      <c r="B9836" t="inlineStr">
        <is>
          <t>afa1069a309f110c8ffafbab8166bcd30250d295</t>
        </is>
      </c>
      <c r="C9836" t="inlineStr">
        <is>
          <t>2019-10-18 03:59:30+00:00</t>
        </is>
      </c>
      <c r="D9836" t="inlineStr">
        <is>
          <t>verchange</t>
        </is>
      </c>
      <c r="E9836" t="inlineStr">
        <is>
          <t>python-editor</t>
        </is>
      </c>
      <c r="F9836">
        <f>=1.0.4</f>
        <v/>
      </c>
      <c r="G9836" t="inlineStr">
        <is>
          <t>python-editor</t>
        </is>
      </c>
      <c r="H9836">
        <f>=1.0.3</f>
        <v/>
      </c>
    </row>
    <row r="9837">
      <c r="A9837" t="inlineStr">
        <is>
          <t>tokenserver</t>
        </is>
      </c>
      <c r="B9837" t="inlineStr">
        <is>
          <t>afa1069a309f110c8ffafbab8166bcd30250d295</t>
        </is>
      </c>
      <c r="C9837" t="inlineStr">
        <is>
          <t>2019-10-18 03:59:30+00:00</t>
        </is>
      </c>
      <c r="D9837" t="inlineStr">
        <is>
          <t>verchange</t>
        </is>
      </c>
      <c r="E9837" t="inlineStr">
        <is>
          <t>zope.deprecation</t>
        </is>
      </c>
      <c r="F9837">
        <f>=4.4.0</f>
        <v/>
      </c>
      <c r="G9837" t="inlineStr">
        <is>
          <t>zope.deprecation</t>
        </is>
      </c>
      <c r="H9837">
        <f>=4.2.0</f>
        <v/>
      </c>
    </row>
    <row r="9838">
      <c r="A9838" t="inlineStr">
        <is>
          <t>tokenserver</t>
        </is>
      </c>
      <c r="B9838" t="inlineStr">
        <is>
          <t>afa1069a309f110c8ffafbab8166bcd30250d295</t>
        </is>
      </c>
      <c r="C9838" t="inlineStr">
        <is>
          <t>2019-10-18 03:59:30+00:00</t>
        </is>
      </c>
      <c r="D9838" t="inlineStr">
        <is>
          <t>verchange</t>
        </is>
      </c>
      <c r="E9838" t="inlineStr">
        <is>
          <t>certifi</t>
        </is>
      </c>
      <c r="F9838">
        <f>=2019.3.9</f>
        <v/>
      </c>
      <c r="G9838" t="inlineStr">
        <is>
          <t>certifi</t>
        </is>
      </c>
      <c r="H9838">
        <f>=2017.4.17</f>
        <v/>
      </c>
    </row>
    <row r="9839">
      <c r="A9839" t="inlineStr">
        <is>
          <t>tokenserver</t>
        </is>
      </c>
      <c r="B9839" t="inlineStr">
        <is>
          <t>afa1069a309f110c8ffafbab8166bcd30250d295</t>
        </is>
      </c>
      <c r="C9839" t="inlineStr">
        <is>
          <t>2019-10-18 03:59:30+00:00</t>
        </is>
      </c>
      <c r="D9839" t="inlineStr">
        <is>
          <t>verchange</t>
        </is>
      </c>
      <c r="E9839" t="inlineStr">
        <is>
          <t>Mako</t>
        </is>
      </c>
      <c r="F9839">
        <f>=1.0.9</f>
        <v/>
      </c>
      <c r="G9839" t="inlineStr">
        <is>
          <t>Mako</t>
        </is>
      </c>
      <c r="H9839">
        <f>=1.0.6</f>
        <v/>
      </c>
    </row>
    <row r="9840">
      <c r="A9840" t="inlineStr">
        <is>
          <t>tokenserver</t>
        </is>
      </c>
      <c r="B9840" t="inlineStr">
        <is>
          <t>afa1069a309f110c8ffafbab8166bcd30250d295</t>
        </is>
      </c>
      <c r="C9840" t="inlineStr">
        <is>
          <t>2019-10-18 03:59:30+00:00</t>
        </is>
      </c>
      <c r="D9840" t="inlineStr">
        <is>
          <t>verchange</t>
        </is>
      </c>
      <c r="E9840" t="inlineStr">
        <is>
          <t>alembic</t>
        </is>
      </c>
      <c r="F9840">
        <f>=1.0.9</f>
        <v/>
      </c>
      <c r="G9840" t="inlineStr">
        <is>
          <t>alembic</t>
        </is>
      </c>
      <c r="H9840">
        <f>=0.9.2</f>
        <v/>
      </c>
    </row>
    <row r="9841">
      <c r="A9841" t="inlineStr">
        <is>
          <t>tokenserver</t>
        </is>
      </c>
      <c r="B9841" t="inlineStr">
        <is>
          <t>afa1069a309f110c8ffafbab8166bcd30250d295</t>
        </is>
      </c>
      <c r="C9841" t="inlineStr">
        <is>
          <t>2019-10-18 03:59:30+00:00</t>
        </is>
      </c>
      <c r="D9841" t="inlineStr">
        <is>
          <t>verchange</t>
        </is>
      </c>
      <c r="E9841" t="inlineStr">
        <is>
          <t>PasteDeploy</t>
        </is>
      </c>
      <c r="F9841">
        <f>=2.0.1</f>
        <v/>
      </c>
      <c r="G9841" t="inlineStr">
        <is>
          <t>PasteDeploy</t>
        </is>
      </c>
      <c r="H9841">
        <f>=1.5.2</f>
        <v/>
      </c>
    </row>
    <row r="9842">
      <c r="A9842" t="inlineStr">
        <is>
          <t>tokenserver</t>
        </is>
      </c>
      <c r="B9842" t="inlineStr">
        <is>
          <t>afa1069a309f110c8ffafbab8166bcd30250d295</t>
        </is>
      </c>
      <c r="C9842" t="inlineStr">
        <is>
          <t>2019-10-18 03:59:30+00:00</t>
        </is>
      </c>
      <c r="D9842" t="inlineStr">
        <is>
          <t>verchange</t>
        </is>
      </c>
      <c r="E9842" t="inlineStr">
        <is>
          <t>zope.interface</t>
        </is>
      </c>
      <c r="F9842">
        <f>=4.6.0</f>
        <v/>
      </c>
      <c r="G9842" t="inlineStr">
        <is>
          <t>zope.interface</t>
        </is>
      </c>
      <c r="H9842">
        <f>=4.4.1</f>
        <v/>
      </c>
    </row>
    <row r="9843">
      <c r="A9843" t="inlineStr">
        <is>
          <t>tokenserver</t>
        </is>
      </c>
      <c r="B9843" t="inlineStr">
        <is>
          <t>afa1069a309f110c8ffafbab8166bcd30250d295</t>
        </is>
      </c>
      <c r="C9843" t="inlineStr">
        <is>
          <t>2019-10-18 03:59:30+00:00</t>
        </is>
      </c>
      <c r="D9843" t="inlineStr">
        <is>
          <t>verchange</t>
        </is>
      </c>
      <c r="E9843" t="inlineStr">
        <is>
          <t>configparser</t>
        </is>
      </c>
      <c r="F9843">
        <f>=3.7.4</f>
        <v/>
      </c>
      <c r="G9843" t="inlineStr">
        <is>
          <t>configparser</t>
        </is>
      </c>
      <c r="H9843">
        <f>=3.5.0</f>
        <v/>
      </c>
    </row>
    <row r="9844">
      <c r="A9844" t="inlineStr">
        <is>
          <t>tokenserver</t>
        </is>
      </c>
      <c r="B9844" t="inlineStr">
        <is>
          <t>afa1069a309f110c8ffafbab8166bcd30250d295</t>
        </is>
      </c>
      <c r="C9844" t="inlineStr">
        <is>
          <t>2019-10-18 03:59:30+00:00</t>
        </is>
      </c>
      <c r="D9844" t="inlineStr">
        <is>
          <t>verchange</t>
        </is>
      </c>
      <c r="E9844" t="inlineStr">
        <is>
          <t>hawkauthlib</t>
        </is>
      </c>
      <c r="F9844">
        <f>=2.0.0</f>
        <v/>
      </c>
      <c r="G9844" t="inlineStr">
        <is>
          <t>hawkauthlib</t>
        </is>
      </c>
      <c r="H9844">
        <f>=0.1.1</f>
        <v/>
      </c>
    </row>
    <row r="9845">
      <c r="A9845" t="inlineStr">
        <is>
          <t>tokenserver</t>
        </is>
      </c>
      <c r="B9845" t="inlineStr">
        <is>
          <t>afa1069a309f110c8ffafbab8166bcd30250d295</t>
        </is>
      </c>
      <c r="C9845" t="inlineStr">
        <is>
          <t>2019-10-18 03:59:30+00:00</t>
        </is>
      </c>
      <c r="D9845" t="inlineStr">
        <is>
          <t>verchange</t>
        </is>
      </c>
      <c r="E9845" t="inlineStr">
        <is>
          <t>venusian</t>
        </is>
      </c>
      <c r="F9845">
        <f>=1.2.0</f>
        <v/>
      </c>
      <c r="G9845" t="inlineStr">
        <is>
          <t>venusian</t>
        </is>
      </c>
      <c r="H9845">
        <f>=1.1.0</f>
        <v/>
      </c>
    </row>
    <row r="9846">
      <c r="A9846" t="inlineStr">
        <is>
          <t>tokenserver</t>
        </is>
      </c>
      <c r="B9846" t="inlineStr">
        <is>
          <t>afa1069a309f110c8ffafbab8166bcd30250d295</t>
        </is>
      </c>
      <c r="C9846" t="inlineStr">
        <is>
          <t>2019-10-18 03:59:30+00:00</t>
        </is>
      </c>
      <c r="D9846" t="inlineStr">
        <is>
          <t>verchange</t>
        </is>
      </c>
      <c r="E9846" t="inlineStr">
        <is>
          <t>testfixtures</t>
        </is>
      </c>
      <c r="F9846">
        <f>=6.7.0</f>
        <v/>
      </c>
      <c r="G9846" t="inlineStr">
        <is>
          <t>testfixtures</t>
        </is>
      </c>
      <c r="H9846">
        <f>=5.1.1</f>
        <v/>
      </c>
    </row>
    <row r="9847">
      <c r="A9847" t="inlineStr">
        <is>
          <t>tokenserver</t>
        </is>
      </c>
      <c r="B9847" t="inlineStr">
        <is>
          <t>afa1069a309f110c8ffafbab8166bcd30250d295</t>
        </is>
      </c>
      <c r="C9847" t="inlineStr">
        <is>
          <t>2019-10-18 03:59:30+00:00</t>
        </is>
      </c>
      <c r="D9847" t="inlineStr">
        <is>
          <t>verchange</t>
        </is>
      </c>
      <c r="E9847" t="inlineStr">
        <is>
          <t>tokenlib</t>
        </is>
      </c>
      <c r="F9847">
        <f>=2.0.0</f>
        <v/>
      </c>
      <c r="G9847" t="inlineStr">
        <is>
          <t>tokenlib</t>
        </is>
      </c>
      <c r="H9847">
        <f>=0.3.1</f>
        <v/>
      </c>
    </row>
    <row r="9848">
      <c r="A9848" t="inlineStr">
        <is>
          <t>tokenserver</t>
        </is>
      </c>
      <c r="B9848" t="inlineStr">
        <is>
          <t>afa1069a309f110c8ffafbab8166bcd30250d295</t>
        </is>
      </c>
      <c r="C9848" t="inlineStr">
        <is>
          <t>2019-10-18 03:59:30+00:00</t>
        </is>
      </c>
      <c r="D9848" t="inlineStr">
        <is>
          <t>verchange</t>
        </is>
      </c>
      <c r="E9848" t="inlineStr">
        <is>
          <t>boto</t>
        </is>
      </c>
      <c r="F9848">
        <f>=2.49.0</f>
        <v/>
      </c>
      <c r="G9848" t="inlineStr">
        <is>
          <t>boto</t>
        </is>
      </c>
      <c r="H9848">
        <f>=2.47.0</f>
        <v/>
      </c>
    </row>
    <row r="9849">
      <c r="A9849" t="inlineStr">
        <is>
          <t>tokenserver</t>
        </is>
      </c>
      <c r="B9849" t="inlineStr">
        <is>
          <t>afa1069a309f110c8ffafbab8166bcd30250d295</t>
        </is>
      </c>
      <c r="C9849" t="inlineStr">
        <is>
          <t>2019-10-18 03:59:30+00:00</t>
        </is>
      </c>
      <c r="D9849" t="inlineStr">
        <is>
          <t>add</t>
        </is>
      </c>
      <c r="E9849" t="inlineStr">
        <is>
          <t>asn1crypto</t>
        </is>
      </c>
      <c r="F9849">
        <f>=0.24.0</f>
        <v/>
      </c>
      <c r="G9849" t="inlineStr"/>
      <c r="H9849" t="inlineStr"/>
    </row>
    <row r="9850">
      <c r="A9850" t="inlineStr">
        <is>
          <t>tokenserver</t>
        </is>
      </c>
      <c r="B9850" t="inlineStr">
        <is>
          <t>afa1069a309f110c8ffafbab8166bcd30250d295</t>
        </is>
      </c>
      <c r="C9850" t="inlineStr">
        <is>
          <t>2019-10-18 03:59:30+00:00</t>
        </is>
      </c>
      <c r="D9850" t="inlineStr">
        <is>
          <t>add</t>
        </is>
      </c>
      <c r="E9850" t="inlineStr">
        <is>
          <t>cffi</t>
        </is>
      </c>
      <c r="F9850">
        <f>=1.12.2</f>
        <v/>
      </c>
      <c r="G9850" t="inlineStr"/>
      <c r="H9850" t="inlineStr"/>
    </row>
    <row r="9851">
      <c r="A9851" t="inlineStr">
        <is>
          <t>tokenserver</t>
        </is>
      </c>
      <c r="B9851" t="inlineStr">
        <is>
          <t>afa1069a309f110c8ffafbab8166bcd30250d295</t>
        </is>
      </c>
      <c r="C9851" t="inlineStr">
        <is>
          <t>2019-10-18 03:59:30+00:00</t>
        </is>
      </c>
      <c r="D9851" t="inlineStr">
        <is>
          <t>add</t>
        </is>
      </c>
      <c r="E9851" t="inlineStr">
        <is>
          <t>cryptography</t>
        </is>
      </c>
      <c r="F9851">
        <f>=2.6.1</f>
        <v/>
      </c>
      <c r="G9851" t="inlineStr"/>
      <c r="H9851" t="inlineStr"/>
    </row>
    <row r="9852">
      <c r="A9852" t="inlineStr">
        <is>
          <t>tokenserver</t>
        </is>
      </c>
      <c r="B9852" t="inlineStr">
        <is>
          <t>afa1069a309f110c8ffafbab8166bcd30250d295</t>
        </is>
      </c>
      <c r="C9852" t="inlineStr">
        <is>
          <t>2019-10-18 03:59:30+00:00</t>
        </is>
      </c>
      <c r="D9852" t="inlineStr">
        <is>
          <t>add</t>
        </is>
      </c>
      <c r="E9852" t="inlineStr">
        <is>
          <t>enum34</t>
        </is>
      </c>
      <c r="F9852">
        <f>=1.1.6</f>
        <v/>
      </c>
      <c r="G9852" t="inlineStr"/>
      <c r="H9852" t="inlineStr"/>
    </row>
    <row r="9853">
      <c r="A9853" t="inlineStr">
        <is>
          <t>tokenserver</t>
        </is>
      </c>
      <c r="B9853" t="inlineStr">
        <is>
          <t>afa1069a309f110c8ffafbab8166bcd30250d295</t>
        </is>
      </c>
      <c r="C9853" t="inlineStr">
        <is>
          <t>2019-10-18 03:59:30+00:00</t>
        </is>
      </c>
      <c r="D9853" t="inlineStr">
        <is>
          <t>add</t>
        </is>
      </c>
      <c r="E9853" t="inlineStr">
        <is>
          <t>ipaddress</t>
        </is>
      </c>
      <c r="F9853">
        <f>=1.0.22</f>
        <v/>
      </c>
      <c r="G9853" t="inlineStr"/>
      <c r="H9853" t="inlineStr"/>
    </row>
    <row r="9854">
      <c r="A9854" t="inlineStr">
        <is>
          <t>tokenserver</t>
        </is>
      </c>
      <c r="B9854" t="inlineStr">
        <is>
          <t>afa1069a309f110c8ffafbab8166bcd30250d295</t>
        </is>
      </c>
      <c r="C9854" t="inlineStr">
        <is>
          <t>2019-10-18 03:59:30+00:00</t>
        </is>
      </c>
      <c r="D9854" t="inlineStr">
        <is>
          <t>add</t>
        </is>
      </c>
      <c r="E9854" t="inlineStr">
        <is>
          <t>plaster</t>
        </is>
      </c>
      <c r="F9854">
        <f>=1.0</f>
        <v/>
      </c>
      <c r="G9854" t="inlineStr"/>
      <c r="H9854" t="inlineStr"/>
    </row>
    <row r="9855">
      <c r="A9855" t="inlineStr">
        <is>
          <t>tokenserver</t>
        </is>
      </c>
      <c r="B9855" t="inlineStr">
        <is>
          <t>afa1069a309f110c8ffafbab8166bcd30250d295</t>
        </is>
      </c>
      <c r="C9855" t="inlineStr">
        <is>
          <t>2019-10-18 03:59:30+00:00</t>
        </is>
      </c>
      <c r="D9855" t="inlineStr">
        <is>
          <t>add</t>
        </is>
      </c>
      <c r="E9855" t="inlineStr">
        <is>
          <t>plaster-pastedeploy</t>
        </is>
      </c>
      <c r="F9855">
        <f>=0.7</f>
        <v/>
      </c>
      <c r="G9855" t="inlineStr"/>
      <c r="H9855" t="inlineStr"/>
    </row>
    <row r="9856">
      <c r="A9856" t="inlineStr">
        <is>
          <t>tokenserver</t>
        </is>
      </c>
      <c r="B9856" t="inlineStr">
        <is>
          <t>afa1069a309f110c8ffafbab8166bcd30250d295</t>
        </is>
      </c>
      <c r="C9856" t="inlineStr">
        <is>
          <t>2019-10-18 03:59:30+00:00</t>
        </is>
      </c>
      <c r="D9856" t="inlineStr">
        <is>
          <t>add</t>
        </is>
      </c>
      <c r="E9856" t="inlineStr">
        <is>
          <t>pycparser</t>
        </is>
      </c>
      <c r="F9856">
        <f>=2.19</f>
        <v/>
      </c>
      <c r="G9856" t="inlineStr"/>
      <c r="H9856" t="inlineStr"/>
    </row>
    <row r="9857">
      <c r="A9857" t="inlineStr">
        <is>
          <t>tokenserver</t>
        </is>
      </c>
      <c r="B9857" t="inlineStr">
        <is>
          <t>8d0df2b26a4a7bd3d47fa36284ee26aef9c39de2</t>
        </is>
      </c>
      <c r="C9857" t="inlineStr">
        <is>
          <t>2019-10-25 22:56:05+00:00</t>
        </is>
      </c>
      <c r="D9857" t="inlineStr">
        <is>
          <t>verchange</t>
        </is>
      </c>
      <c r="E9857" t="inlineStr">
        <is>
          <t>requests</t>
        </is>
      </c>
      <c r="F9857">
        <f>=2.22.0</f>
        <v/>
      </c>
      <c r="G9857" t="inlineStr">
        <is>
          <t>requests</t>
        </is>
      </c>
      <c r="H9857">
        <f>=2.21.0</f>
        <v/>
      </c>
    </row>
    <row r="9858">
      <c r="A9858" t="inlineStr">
        <is>
          <t>tokenserver</t>
        </is>
      </c>
      <c r="B9858" t="inlineStr">
        <is>
          <t>1642dcf1a0143f4ed258ad38b22d69123dc5e05c</t>
        </is>
      </c>
      <c r="C9858" t="inlineStr">
        <is>
          <t>2020-06-11 02:23:19+00:00</t>
        </is>
      </c>
      <c r="D9858" t="inlineStr">
        <is>
          <t>verchange</t>
        </is>
      </c>
      <c r="E9858" t="inlineStr">
        <is>
          <t>six</t>
        </is>
      </c>
      <c r="F9858">
        <f>=1.14.0</f>
        <v/>
      </c>
      <c r="G9858" t="inlineStr">
        <is>
          <t>six</t>
        </is>
      </c>
      <c r="H9858">
        <f>=1.12.0</f>
        <v/>
      </c>
    </row>
    <row r="9859">
      <c r="A9859" t="inlineStr">
        <is>
          <t>tokenserver</t>
        </is>
      </c>
      <c r="B9859" t="inlineStr">
        <is>
          <t>1642dcf1a0143f4ed258ad38b22d69123dc5e05c</t>
        </is>
      </c>
      <c r="C9859" t="inlineStr">
        <is>
          <t>2020-06-11 02:23:19+00:00</t>
        </is>
      </c>
      <c r="D9859" t="inlineStr">
        <is>
          <t>verchange</t>
        </is>
      </c>
      <c r="E9859" t="inlineStr">
        <is>
          <t>PyFxA</t>
        </is>
      </c>
      <c r="F9859">
        <f>=0.7.4</f>
        <v/>
      </c>
      <c r="G9859" t="inlineStr">
        <is>
          <t>PyFxA</t>
        </is>
      </c>
      <c r="H9859">
        <f>=0.7.1</f>
        <v/>
      </c>
    </row>
    <row r="9860">
      <c r="A9860" t="inlineStr">
        <is>
          <t>tokenserver</t>
        </is>
      </c>
      <c r="B9860" t="inlineStr">
        <is>
          <t>1642dcf1a0143f4ed258ad38b22d69123dc5e05c</t>
        </is>
      </c>
      <c r="C9860" t="inlineStr">
        <is>
          <t>2020-06-11 02:23:19+00:00</t>
        </is>
      </c>
      <c r="D9860" t="inlineStr">
        <is>
          <t>add</t>
        </is>
      </c>
      <c r="E9860" t="inlineStr">
        <is>
          <t>gevent</t>
        </is>
      </c>
      <c r="F9860">
        <f>=1.4.0</f>
        <v/>
      </c>
      <c r="G9860" t="inlineStr"/>
      <c r="H9860" t="inlineStr"/>
    </row>
    <row r="9861">
      <c r="A9861" t="inlineStr">
        <is>
          <t>tokenserver</t>
        </is>
      </c>
      <c r="B9861" t="inlineStr">
        <is>
          <t>1642dcf1a0143f4ed258ad38b22d69123dc5e05c</t>
        </is>
      </c>
      <c r="C9861" t="inlineStr">
        <is>
          <t>2020-06-11 02:23:19+00:00</t>
        </is>
      </c>
      <c r="D9861" t="inlineStr">
        <is>
          <t>add</t>
        </is>
      </c>
      <c r="E9861" t="inlineStr">
        <is>
          <t>gunicorn</t>
        </is>
      </c>
      <c r="F9861">
        <f>=19.10.0</f>
        <v/>
      </c>
      <c r="G9861" t="inlineStr"/>
      <c r="H9861" t="inlineStr"/>
    </row>
    <row r="9862">
      <c r="A9862" t="inlineStr">
        <is>
          <t>tokenserver</t>
        </is>
      </c>
      <c r="B9862" t="inlineStr">
        <is>
          <t>1642dcf1a0143f4ed258ad38b22d69123dc5e05c</t>
        </is>
      </c>
      <c r="C9862" t="inlineStr">
        <is>
          <t>2020-06-11 02:23:19+00:00</t>
        </is>
      </c>
      <c r="D9862" t="inlineStr">
        <is>
          <t>add</t>
        </is>
      </c>
      <c r="E9862" t="inlineStr">
        <is>
          <t>mysqlclient</t>
        </is>
      </c>
      <c r="F9862">
        <f>=1.4.6</f>
        <v/>
      </c>
      <c r="G9862" t="inlineStr"/>
      <c r="H9862" t="inlineStr"/>
    </row>
    <row r="9863">
      <c r="A9863" t="inlineStr">
        <is>
          <t>tokenserver</t>
        </is>
      </c>
      <c r="B9863" t="inlineStr">
        <is>
          <t>f5b939718ec38e3a17af42095310924248f8c065</t>
        </is>
      </c>
      <c r="C9863" t="inlineStr">
        <is>
          <t>2020-06-30 23:38:49+00:00</t>
        </is>
      </c>
      <c r="D9863" t="inlineStr">
        <is>
          <t>verchange</t>
        </is>
      </c>
      <c r="E9863" t="inlineStr">
        <is>
          <t>PyFxA</t>
        </is>
      </c>
      <c r="F9863">
        <f>=0.7.1</f>
        <v/>
      </c>
      <c r="G9863" t="inlineStr">
        <is>
          <t>PyFxA</t>
        </is>
      </c>
      <c r="H9863">
        <f>=0.7.4</f>
        <v/>
      </c>
    </row>
    <row r="9864">
      <c r="A9864" t="inlineStr">
        <is>
          <t>tokenserver</t>
        </is>
      </c>
      <c r="B9864" t="inlineStr">
        <is>
          <t>f5b939718ec38e3a17af42095310924248f8c065</t>
        </is>
      </c>
      <c r="C9864" t="inlineStr">
        <is>
          <t>2020-06-30 23:38:49+00:00</t>
        </is>
      </c>
      <c r="D9864" t="inlineStr">
        <is>
          <t>verchange</t>
        </is>
      </c>
      <c r="E9864" t="inlineStr">
        <is>
          <t>cffi</t>
        </is>
      </c>
      <c r="F9864">
        <f>=1.13.2</f>
        <v/>
      </c>
      <c r="G9864" t="inlineStr">
        <is>
          <t>cffi</t>
        </is>
      </c>
      <c r="H9864">
        <f>=1.12.2</f>
        <v/>
      </c>
    </row>
    <row r="9865">
      <c r="A9865" t="inlineStr">
        <is>
          <t>tokenserver</t>
        </is>
      </c>
      <c r="B9865" t="inlineStr">
        <is>
          <t>739c8d4c2b75e24e2f70a341282f5b07f003f8b2</t>
        </is>
      </c>
      <c r="C9865" t="inlineStr">
        <is>
          <t>2020-07-15 20:34:45+00:00</t>
        </is>
      </c>
      <c r="D9865" t="inlineStr">
        <is>
          <t>verchange</t>
        </is>
      </c>
      <c r="E9865" t="inlineStr">
        <is>
          <t>PyFxA</t>
        </is>
      </c>
      <c r="F9865">
        <f>=0.7.6</f>
        <v/>
      </c>
      <c r="G9865" t="inlineStr">
        <is>
          <t>PyFxA</t>
        </is>
      </c>
      <c r="H9865">
        <f>=0.7.1</f>
        <v/>
      </c>
    </row>
    <row r="9866">
      <c r="A9866" t="inlineStr">
        <is>
          <t>tokenserver</t>
        </is>
      </c>
      <c r="B9866" t="inlineStr">
        <is>
          <t>28432f6c8e277742a9cc5ca15f814eed541cf940</t>
        </is>
      </c>
      <c r="C9866" t="inlineStr">
        <is>
          <t>2020-07-16 18:08:51+00:00</t>
        </is>
      </c>
      <c r="D9866" t="inlineStr">
        <is>
          <t>verchange</t>
        </is>
      </c>
      <c r="E9866" t="inlineStr">
        <is>
          <t>cffi</t>
        </is>
      </c>
      <c r="F9866">
        <f>=1.14.0</f>
        <v/>
      </c>
      <c r="G9866" t="inlineStr">
        <is>
          <t>cffi</t>
        </is>
      </c>
      <c r="H9866">
        <f>=1.13.2</f>
        <v/>
      </c>
    </row>
    <row r="9867">
      <c r="A9867" t="inlineStr">
        <is>
          <t>tokenserver</t>
        </is>
      </c>
      <c r="B9867" t="inlineStr">
        <is>
          <t>28432f6c8e277742a9cc5ca15f814eed541cf940</t>
        </is>
      </c>
      <c r="C9867" t="inlineStr">
        <is>
          <t>2020-07-16 18:08:51+00:00</t>
        </is>
      </c>
      <c r="D9867" t="inlineStr">
        <is>
          <t>add</t>
        </is>
      </c>
      <c r="E9867" t="inlineStr">
        <is>
          <t>greenlet</t>
        </is>
      </c>
      <c r="F9867">
        <f>=0.4.13</f>
        <v/>
      </c>
      <c r="G9867" t="inlineStr"/>
      <c r="H9867" t="inlineStr"/>
    </row>
    <row r="9868">
      <c r="A9868" t="inlineStr">
        <is>
          <t>tokenserver</t>
        </is>
      </c>
      <c r="B9868" t="inlineStr">
        <is>
          <t>28432f6c8e277742a9cc5ca15f814eed541cf940</t>
        </is>
      </c>
      <c r="C9868" t="inlineStr">
        <is>
          <t>2020-07-16 18:08:51+00:00</t>
        </is>
      </c>
      <c r="D9868" t="inlineStr">
        <is>
          <t>add</t>
        </is>
      </c>
      <c r="E9868" t="inlineStr">
        <is>
          <t>PyJWT</t>
        </is>
      </c>
      <c r="F9868">
        <f>=1.7.1</f>
        <v/>
      </c>
      <c r="G9868" t="inlineStr"/>
      <c r="H9868" t="inlineStr"/>
    </row>
    <row r="9869">
      <c r="A9869" t="inlineStr">
        <is>
          <t>tokenserver</t>
        </is>
      </c>
      <c r="B9869" t="inlineStr">
        <is>
          <t>28432f6c8e277742a9cc5ca15f814eed541cf940</t>
        </is>
      </c>
      <c r="C9869" t="inlineStr">
        <is>
          <t>2020-07-16 18:08:51+00:00</t>
        </is>
      </c>
      <c r="D9869" t="inlineStr">
        <is>
          <t>add</t>
        </is>
      </c>
      <c r="E9869" t="inlineStr">
        <is>
          <t>readline</t>
        </is>
      </c>
      <c r="F9869">
        <f>=6.2.4.1</f>
        <v/>
      </c>
      <c r="G9869" t="inlineStr"/>
      <c r="H9869" t="inlineStr"/>
    </row>
    <row r="9870">
      <c r="A9870" t="inlineStr">
        <is>
          <t>tokenserver</t>
        </is>
      </c>
      <c r="B9870" t="inlineStr">
        <is>
          <t>e568fe320ea4bcd86f173c557b049420ba18d658</t>
        </is>
      </c>
      <c r="C9870" t="inlineStr">
        <is>
          <t>2020-07-17 14:34:25+00:00</t>
        </is>
      </c>
      <c r="D9870" t="inlineStr">
        <is>
          <t>verchange</t>
        </is>
      </c>
      <c r="E9870" t="inlineStr">
        <is>
          <t>PyFxA</t>
        </is>
      </c>
      <c r="F9870">
        <f>=0.7.7</f>
        <v/>
      </c>
      <c r="G9870" t="inlineStr">
        <is>
          <t>PyFxA</t>
        </is>
      </c>
      <c r="H9870">
        <f>=0.7.6</f>
        <v/>
      </c>
    </row>
    <row r="9871">
      <c r="A9871" t="inlineStr">
        <is>
          <t>email2pdf</t>
        </is>
      </c>
      <c r="B9871" t="inlineStr">
        <is>
          <t>b131d9d603966729732ec1b4242e91231526241e</t>
        </is>
      </c>
      <c r="C9871" t="inlineStr">
        <is>
          <t>2016-01-24 17:49:09+00:00</t>
        </is>
      </c>
      <c r="D9871" t="inlineStr">
        <is>
          <t>add</t>
        </is>
      </c>
      <c r="E9871" t="inlineStr">
        <is>
          <t>beautifulsoup4</t>
        </is>
      </c>
      <c r="F9871" t="inlineStr"/>
      <c r="G9871" t="inlineStr"/>
      <c r="H9871" t="inlineStr"/>
    </row>
    <row r="9872">
      <c r="A9872" t="inlineStr">
        <is>
          <t>email2pdf</t>
        </is>
      </c>
      <c r="B9872" t="inlineStr">
        <is>
          <t>b131d9d603966729732ec1b4242e91231526241e</t>
        </is>
      </c>
      <c r="C9872" t="inlineStr">
        <is>
          <t>2016-01-24 17:49:09+00:00</t>
        </is>
      </c>
      <c r="D9872" t="inlineStr">
        <is>
          <t>add</t>
        </is>
      </c>
      <c r="E9872" t="inlineStr">
        <is>
          <t>lxml</t>
        </is>
      </c>
      <c r="F9872" t="inlineStr"/>
      <c r="G9872" t="inlineStr"/>
      <c r="H9872" t="inlineStr"/>
    </row>
    <row r="9873">
      <c r="A9873" t="inlineStr">
        <is>
          <t>email2pdf</t>
        </is>
      </c>
      <c r="B9873" t="inlineStr">
        <is>
          <t>b131d9d603966729732ec1b4242e91231526241e</t>
        </is>
      </c>
      <c r="C9873" t="inlineStr">
        <is>
          <t>2016-01-24 17:49:09+00:00</t>
        </is>
      </c>
      <c r="D9873" t="inlineStr">
        <is>
          <t>add</t>
        </is>
      </c>
      <c r="E9873" t="inlineStr">
        <is>
          <t>pdfminer3k</t>
        </is>
      </c>
      <c r="F9873" t="inlineStr"/>
      <c r="G9873" t="inlineStr"/>
      <c r="H9873" t="inlineStr"/>
    </row>
    <row r="9874">
      <c r="A9874" t="inlineStr">
        <is>
          <t>email2pdf</t>
        </is>
      </c>
      <c r="B9874" t="inlineStr">
        <is>
          <t>b131d9d603966729732ec1b4242e91231526241e</t>
        </is>
      </c>
      <c r="C9874" t="inlineStr">
        <is>
          <t>2016-01-24 17:49:09+00:00</t>
        </is>
      </c>
      <c r="D9874" t="inlineStr">
        <is>
          <t>add</t>
        </is>
      </c>
      <c r="E9874" t="inlineStr">
        <is>
          <t>pypdf2</t>
        </is>
      </c>
      <c r="F9874" t="inlineStr"/>
      <c r="G9874" t="inlineStr"/>
      <c r="H9874" t="inlineStr"/>
    </row>
    <row r="9875">
      <c r="A9875" t="inlineStr">
        <is>
          <t>email2pdf</t>
        </is>
      </c>
      <c r="B9875" t="inlineStr">
        <is>
          <t>b131d9d603966729732ec1b4242e91231526241e</t>
        </is>
      </c>
      <c r="C9875" t="inlineStr">
        <is>
          <t>2016-01-24 17:49:09+00:00</t>
        </is>
      </c>
      <c r="D9875" t="inlineStr">
        <is>
          <t>add</t>
        </is>
      </c>
      <c r="E9875" t="inlineStr">
        <is>
          <t>python-magic</t>
        </is>
      </c>
      <c r="F9875" t="inlineStr"/>
      <c r="G9875" t="inlineStr"/>
      <c r="H9875" t="inlineStr"/>
    </row>
    <row r="9876">
      <c r="A9876" t="inlineStr">
        <is>
          <t>email2pdf</t>
        </is>
      </c>
      <c r="B9876" t="inlineStr">
        <is>
          <t>b131d9d603966729732ec1b4242e91231526241e</t>
        </is>
      </c>
      <c r="C9876" t="inlineStr">
        <is>
          <t>2016-01-24 17:49:09+00:00</t>
        </is>
      </c>
      <c r="D9876" t="inlineStr">
        <is>
          <t>add</t>
        </is>
      </c>
      <c r="E9876" t="inlineStr">
        <is>
          <t>reportlab</t>
        </is>
      </c>
      <c r="F9876" t="inlineStr"/>
      <c r="G9876" t="inlineStr"/>
      <c r="H9876" t="inlineStr"/>
    </row>
    <row r="9877">
      <c r="A9877" t="inlineStr">
        <is>
          <t>email2pdf</t>
        </is>
      </c>
      <c r="B9877" t="inlineStr">
        <is>
          <t>b131d9d603966729732ec1b4242e91231526241e</t>
        </is>
      </c>
      <c r="C9877" t="inlineStr">
        <is>
          <t>2016-01-24 17:49:09+00:00</t>
        </is>
      </c>
      <c r="D9877" t="inlineStr">
        <is>
          <t>add</t>
        </is>
      </c>
      <c r="E9877" t="inlineStr">
        <is>
          <t>requests</t>
        </is>
      </c>
      <c r="F9877" t="inlineStr"/>
      <c r="G9877" t="inlineStr"/>
      <c r="H9877" t="inlineStr"/>
    </row>
    <row r="9878">
      <c r="A9878" t="inlineStr">
        <is>
          <t>email2pdf</t>
        </is>
      </c>
      <c r="B9878" t="inlineStr">
        <is>
          <t>aa0fe83fb26c6738ea10f714c2d94938165a584b</t>
        </is>
      </c>
      <c r="C9878" t="inlineStr">
        <is>
          <t>2017-02-10 22:30:33+00:00</t>
        </is>
      </c>
      <c r="D9878" t="inlineStr">
        <is>
          <t>add</t>
        </is>
      </c>
      <c r="E9878" t="inlineStr">
        <is>
          <t>html5lib</t>
        </is>
      </c>
      <c r="F9878" t="inlineStr"/>
      <c r="G9878" t="inlineStr"/>
      <c r="H9878" t="inlineStr"/>
    </row>
    <row r="9879">
      <c r="A9879" t="inlineStr">
        <is>
          <t>email2pdf</t>
        </is>
      </c>
      <c r="B9879" t="inlineStr">
        <is>
          <t>c9cd053a3e9bede37f1eaeaef9756abcc352b9de</t>
        </is>
      </c>
      <c r="C9879" t="inlineStr">
        <is>
          <t>2017-08-16 09:44:40+00:00</t>
        </is>
      </c>
      <c r="D9879" t="inlineStr">
        <is>
          <t>add</t>
        </is>
      </c>
      <c r="E9879" t="inlineStr">
        <is>
          <t>html5lib</t>
        </is>
      </c>
      <c r="F9879" t="inlineStr"/>
      <c r="G9879" t="inlineStr"/>
      <c r="H9879" t="inlineStr"/>
    </row>
    <row r="9880">
      <c r="A9880" t="inlineStr">
        <is>
          <t>email2pdf</t>
        </is>
      </c>
      <c r="B9880" t="inlineStr">
        <is>
          <t>52e6158aeebfb2efd1586cbd60af72372dd26325</t>
        </is>
      </c>
      <c r="C9880" t="inlineStr">
        <is>
          <t>2018-12-11 21:00:04+00:00</t>
        </is>
      </c>
      <c r="D9880" t="inlineStr">
        <is>
          <t>verchange</t>
        </is>
      </c>
      <c r="E9880" t="inlineStr">
        <is>
          <t>beautifulsoup4</t>
        </is>
      </c>
      <c r="F9880" t="inlineStr">
        <is>
          <t>&gt;=4.6.3</t>
        </is>
      </c>
      <c r="G9880" t="inlineStr">
        <is>
          <t>beautifulsoup4</t>
        </is>
      </c>
      <c r="H9880" t="inlineStr"/>
    </row>
    <row r="9881">
      <c r="A9881" t="inlineStr">
        <is>
          <t>email2pdf</t>
        </is>
      </c>
      <c r="B9881" t="inlineStr">
        <is>
          <t>1fc5d24657f101cc69deaee2f5560c33419c2cd1</t>
        </is>
      </c>
      <c r="C9881" t="inlineStr">
        <is>
          <t>2019-11-02 18:09:48+00:00</t>
        </is>
      </c>
      <c r="D9881" t="inlineStr">
        <is>
          <t>verchange</t>
        </is>
      </c>
      <c r="E9881" t="inlineStr">
        <is>
          <t>beautifulsoup4</t>
        </is>
      </c>
      <c r="F9881" t="inlineStr">
        <is>
          <t>&gt;=4.6.3</t>
        </is>
      </c>
      <c r="G9881" t="inlineStr">
        <is>
          <t>beautifulsoup4</t>
        </is>
      </c>
      <c r="H9881" t="inlineStr"/>
    </row>
    <row r="9882">
      <c r="A9882" t="inlineStr">
        <is>
          <t>email2pdf</t>
        </is>
      </c>
      <c r="B9882" t="inlineStr">
        <is>
          <t>0316f608d2399ad63f6eabd5394fc22989698b36</t>
        </is>
      </c>
      <c r="C9882" t="inlineStr">
        <is>
          <t>2019-12-17 17:39:30+00:00</t>
        </is>
      </c>
      <c r="D9882" t="inlineStr">
        <is>
          <t>verchange</t>
        </is>
      </c>
      <c r="E9882" t="inlineStr">
        <is>
          <t>beautifulsoup4</t>
        </is>
      </c>
      <c r="F9882" t="inlineStr">
        <is>
          <t>&gt;=4.6.3</t>
        </is>
      </c>
      <c r="G9882" t="inlineStr">
        <is>
          <t>beautifulsoup4</t>
        </is>
      </c>
      <c r="H9882" t="inlineStr"/>
    </row>
    <row r="9883">
      <c r="A9883" t="inlineStr">
        <is>
          <t>email2pdf</t>
        </is>
      </c>
      <c r="B9883" t="inlineStr">
        <is>
          <t>a1bd5d249833d50aa779e47de9800c7923e07146</t>
        </is>
      </c>
      <c r="C9883" t="inlineStr">
        <is>
          <t>2020-02-07 11:04:25+00:00</t>
        </is>
      </c>
      <c r="D9883" t="inlineStr">
        <is>
          <t>verchange</t>
        </is>
      </c>
      <c r="E9883" t="inlineStr">
        <is>
          <t>beautifulsoup4</t>
        </is>
      </c>
      <c r="F9883" t="inlineStr">
        <is>
          <t>&gt;=4.6.3</t>
        </is>
      </c>
      <c r="G9883" t="inlineStr">
        <is>
          <t>beautifulsoup4</t>
        </is>
      </c>
      <c r="H9883" t="inlineStr"/>
    </row>
    <row r="9884">
      <c r="A9884" t="inlineStr">
        <is>
          <t>email2pdf</t>
        </is>
      </c>
      <c r="B9884" t="inlineStr">
        <is>
          <t>4281b74d4356a749c0a2d89301f4c28d5bf210de</t>
        </is>
      </c>
      <c r="C9884" t="inlineStr">
        <is>
          <t>2020-04-19 11:54:15+00:00</t>
        </is>
      </c>
      <c r="D9884" t="inlineStr">
        <is>
          <t>verchange</t>
        </is>
      </c>
      <c r="E9884" t="inlineStr">
        <is>
          <t>beautifulsoup4</t>
        </is>
      </c>
      <c r="F9884" t="inlineStr">
        <is>
          <t>&gt;=4.6.3</t>
        </is>
      </c>
      <c r="G9884" t="inlineStr">
        <is>
          <t>beautifulsoup4</t>
        </is>
      </c>
      <c r="H9884" t="inlineStr"/>
    </row>
    <row r="9885">
      <c r="A9885" t="inlineStr">
        <is>
          <t>email2pdf</t>
        </is>
      </c>
      <c r="B9885" t="inlineStr">
        <is>
          <t>70987ada02be20f90b28959e7da0ed5080a326bf</t>
        </is>
      </c>
      <c r="C9885" t="inlineStr">
        <is>
          <t>2020-05-25 00:06:20+00:00</t>
        </is>
      </c>
      <c r="D9885" t="inlineStr">
        <is>
          <t>rem</t>
        </is>
      </c>
      <c r="E9885" t="inlineStr"/>
      <c r="F9885" t="inlineStr"/>
      <c r="G9885" t="inlineStr">
        <is>
          <t>requests</t>
        </is>
      </c>
      <c r="H9885" t="inlineStr"/>
    </row>
    <row r="9886">
      <c r="A9886" t="inlineStr">
        <is>
          <t>scikit-multilearn</t>
        </is>
      </c>
      <c r="B9886" t="inlineStr">
        <is>
          <t>5826ac5e3cd84d7706084936cd36534315e0fe43</t>
        </is>
      </c>
      <c r="C9886" t="inlineStr">
        <is>
          <t>2016-06-03 17:18:09+00:00</t>
        </is>
      </c>
      <c r="D9886" t="inlineStr">
        <is>
          <t>verchange</t>
        </is>
      </c>
      <c r="E9886" t="inlineStr">
        <is>
          <t>liac-arff</t>
        </is>
      </c>
      <c r="F9886">
        <f>=2.1.0</f>
        <v/>
      </c>
      <c r="G9886" t="inlineStr">
        <is>
          <t>liac-arff</t>
        </is>
      </c>
      <c r="H9886" t="inlineStr"/>
    </row>
    <row r="9887">
      <c r="A9887" t="inlineStr">
        <is>
          <t>scikit-multilearn</t>
        </is>
      </c>
      <c r="B9887" t="inlineStr">
        <is>
          <t>5826ac5e3cd84d7706084936cd36534315e0fe43</t>
        </is>
      </c>
      <c r="C9887" t="inlineStr">
        <is>
          <t>2016-06-03 17:18:09+00:00</t>
        </is>
      </c>
      <c r="D9887" t="inlineStr">
        <is>
          <t>add</t>
        </is>
      </c>
      <c r="E9887" t="inlineStr">
        <is>
          <t>base64</t>
        </is>
      </c>
      <c r="F9887" t="inlineStr"/>
      <c r="G9887" t="inlineStr"/>
      <c r="H9887" t="inlineStr"/>
    </row>
    <row r="9888">
      <c r="A9888" t="inlineStr">
        <is>
          <t>scikit-multilearn</t>
        </is>
      </c>
      <c r="B9888" t="inlineStr">
        <is>
          <t>5826ac5e3cd84d7706084936cd36534315e0fe43</t>
        </is>
      </c>
      <c r="C9888" t="inlineStr">
        <is>
          <t>2016-06-03 17:18:09+00:00</t>
        </is>
      </c>
      <c r="D9888" t="inlineStr">
        <is>
          <t>add</t>
        </is>
      </c>
      <c r="E9888" t="inlineStr">
        <is>
          <t>bz2</t>
        </is>
      </c>
      <c r="F9888" t="inlineStr"/>
      <c r="G9888" t="inlineStr"/>
      <c r="H9888" t="inlineStr"/>
    </row>
    <row r="9889">
      <c r="A9889" t="inlineStr">
        <is>
          <t>scikit-multilearn</t>
        </is>
      </c>
      <c r="B9889" t="inlineStr">
        <is>
          <t>5826ac5e3cd84d7706084936cd36534315e0fe43</t>
        </is>
      </c>
      <c r="C9889" t="inlineStr">
        <is>
          <t>2016-06-03 17:18:09+00:00</t>
        </is>
      </c>
      <c r="D9889" t="inlineStr">
        <is>
          <t>add</t>
        </is>
      </c>
      <c r="E9889" t="inlineStr">
        <is>
          <t>copy</t>
        </is>
      </c>
      <c r="F9889" t="inlineStr"/>
      <c r="G9889" t="inlineStr"/>
      <c r="H9889" t="inlineStr"/>
    </row>
    <row r="9890">
      <c r="A9890" t="inlineStr">
        <is>
          <t>scikit-multilearn</t>
        </is>
      </c>
      <c r="B9890" t="inlineStr">
        <is>
          <t>5826ac5e3cd84d7706084936cd36534315e0fe43</t>
        </is>
      </c>
      <c r="C9890" t="inlineStr">
        <is>
          <t>2016-06-03 17:18:09+00:00</t>
        </is>
      </c>
      <c r="D9890" t="inlineStr">
        <is>
          <t>add</t>
        </is>
      </c>
      <c r="E9890" t="inlineStr">
        <is>
          <t>igraph</t>
        </is>
      </c>
      <c r="F9890" t="inlineStr"/>
      <c r="G9890" t="inlineStr"/>
      <c r="H9890" t="inlineStr"/>
    </row>
    <row r="9891">
      <c r="A9891" t="inlineStr">
        <is>
          <t>scikit-multilearn</t>
        </is>
      </c>
      <c r="B9891" t="inlineStr">
        <is>
          <t>5826ac5e3cd84d7706084936cd36534315e0fe43</t>
        </is>
      </c>
      <c r="C9891" t="inlineStr">
        <is>
          <t>2016-06-03 17:18:09+00:00</t>
        </is>
      </c>
      <c r="D9891" t="inlineStr">
        <is>
          <t>add</t>
        </is>
      </c>
      <c r="E9891" t="inlineStr">
        <is>
          <t>pickle</t>
        </is>
      </c>
      <c r="F9891" t="inlineStr"/>
      <c r="G9891" t="inlineStr"/>
      <c r="H9891" t="inlineStr"/>
    </row>
    <row r="9892">
      <c r="A9892" t="inlineStr">
        <is>
          <t>scikit-multilearn</t>
        </is>
      </c>
      <c r="B9892" t="inlineStr">
        <is>
          <t>5826ac5e3cd84d7706084936cd36534315e0fe43</t>
        </is>
      </c>
      <c r="C9892" t="inlineStr">
        <is>
          <t>2016-06-03 17:18:09+00:00</t>
        </is>
      </c>
      <c r="D9892" t="inlineStr">
        <is>
          <t>add</t>
        </is>
      </c>
      <c r="E9892" t="inlineStr">
        <is>
          <t>pkgutil</t>
        </is>
      </c>
      <c r="F9892" t="inlineStr"/>
      <c r="G9892" t="inlineStr"/>
      <c r="H9892" t="inlineStr"/>
    </row>
    <row r="9893">
      <c r="A9893" t="inlineStr">
        <is>
          <t>scikit-multilearn</t>
        </is>
      </c>
      <c r="B9893" t="inlineStr">
        <is>
          <t>5826ac5e3cd84d7706084936cd36534315e0fe43</t>
        </is>
      </c>
      <c r="C9893" t="inlineStr">
        <is>
          <t>2016-06-03 17:18:09+00:00</t>
        </is>
      </c>
      <c r="D9893" t="inlineStr">
        <is>
          <t>add</t>
        </is>
      </c>
      <c r="E9893" t="inlineStr">
        <is>
          <t>random</t>
        </is>
      </c>
      <c r="F9893" t="inlineStr"/>
      <c r="G9893" t="inlineStr"/>
      <c r="H9893" t="inlineStr"/>
    </row>
    <row r="9894">
      <c r="A9894" t="inlineStr">
        <is>
          <t>scikit-multilearn</t>
        </is>
      </c>
      <c r="B9894" t="inlineStr">
        <is>
          <t>5826ac5e3cd84d7706084936cd36534315e0fe43</t>
        </is>
      </c>
      <c r="C9894" t="inlineStr">
        <is>
          <t>2016-06-03 17:18:09+00:00</t>
        </is>
      </c>
      <c r="D9894" t="inlineStr">
        <is>
          <t>add</t>
        </is>
      </c>
      <c r="E9894" t="inlineStr">
        <is>
          <t>shlex</t>
        </is>
      </c>
      <c r="F9894" t="inlineStr"/>
      <c r="G9894" t="inlineStr"/>
      <c r="H9894" t="inlineStr"/>
    </row>
    <row r="9895">
      <c r="A9895" t="inlineStr">
        <is>
          <t>scikit-multilearn</t>
        </is>
      </c>
      <c r="B9895" t="inlineStr">
        <is>
          <t>5826ac5e3cd84d7706084936cd36534315e0fe43</t>
        </is>
      </c>
      <c r="C9895" t="inlineStr">
        <is>
          <t>2016-06-03 17:18:09+00:00</t>
        </is>
      </c>
      <c r="D9895" t="inlineStr">
        <is>
          <t>add</t>
        </is>
      </c>
      <c r="E9895" t="inlineStr">
        <is>
          <t>shutil</t>
        </is>
      </c>
      <c r="F9895" t="inlineStr"/>
      <c r="G9895" t="inlineStr"/>
      <c r="H9895" t="inlineStr"/>
    </row>
    <row r="9896">
      <c r="A9896" t="inlineStr">
        <is>
          <t>scikit-multilearn</t>
        </is>
      </c>
      <c r="B9896" t="inlineStr">
        <is>
          <t>5826ac5e3cd84d7706084936cd36534315e0fe43</t>
        </is>
      </c>
      <c r="C9896" t="inlineStr">
        <is>
          <t>2016-06-03 17:18:09+00:00</t>
        </is>
      </c>
      <c r="D9896" t="inlineStr">
        <is>
          <t>add</t>
        </is>
      </c>
      <c r="E9896" t="inlineStr">
        <is>
          <t>subprocess</t>
        </is>
      </c>
      <c r="F9896" t="inlineStr"/>
      <c r="G9896" t="inlineStr"/>
      <c r="H9896" t="inlineStr"/>
    </row>
    <row r="9897">
      <c r="A9897" t="inlineStr">
        <is>
          <t>scikit-multilearn</t>
        </is>
      </c>
      <c r="B9897" t="inlineStr">
        <is>
          <t>5826ac5e3cd84d7706084936cd36534315e0fe43</t>
        </is>
      </c>
      <c r="C9897" t="inlineStr">
        <is>
          <t>2016-06-03 17:18:09+00:00</t>
        </is>
      </c>
      <c r="D9897" t="inlineStr">
        <is>
          <t>add</t>
        </is>
      </c>
      <c r="E9897" t="inlineStr">
        <is>
          <t>sys</t>
        </is>
      </c>
      <c r="F9897" t="inlineStr"/>
      <c r="G9897" t="inlineStr"/>
      <c r="H9897" t="inlineStr"/>
    </row>
    <row r="9898">
      <c r="A9898" t="inlineStr">
        <is>
          <t>scikit-multilearn</t>
        </is>
      </c>
      <c r="B9898" t="inlineStr">
        <is>
          <t>5826ac5e3cd84d7706084936cd36534315e0fe43</t>
        </is>
      </c>
      <c r="C9898" t="inlineStr">
        <is>
          <t>2016-06-03 17:18:09+00:00</t>
        </is>
      </c>
      <c r="D9898" t="inlineStr">
        <is>
          <t>add</t>
        </is>
      </c>
      <c r="E9898" t="inlineStr">
        <is>
          <t>tempfile</t>
        </is>
      </c>
      <c r="F9898" t="inlineStr"/>
      <c r="G9898" t="inlineStr"/>
      <c r="H9898" t="inlineStr"/>
    </row>
    <row r="9899">
      <c r="A9899" t="inlineStr">
        <is>
          <t>scikit-multilearn</t>
        </is>
      </c>
      <c r="B9899" t="inlineStr">
        <is>
          <t>5826ac5e3cd84d7706084936cd36534315e0fe43</t>
        </is>
      </c>
      <c r="C9899" t="inlineStr">
        <is>
          <t>2016-06-03 17:18:09+00:00</t>
        </is>
      </c>
      <c r="D9899" t="inlineStr">
        <is>
          <t>add</t>
        </is>
      </c>
      <c r="E9899" t="inlineStr">
        <is>
          <t>unittest</t>
        </is>
      </c>
      <c r="F9899" t="inlineStr"/>
      <c r="G9899" t="inlineStr"/>
      <c r="H9899" t="inlineStr"/>
    </row>
    <row r="9900">
      <c r="A9900" t="inlineStr">
        <is>
          <t>scikit-multilearn</t>
        </is>
      </c>
      <c r="B9900" t="inlineStr">
        <is>
          <t>5826ac5e3cd84d7706084936cd36534315e0fe43</t>
        </is>
      </c>
      <c r="C9900" t="inlineStr">
        <is>
          <t>2016-06-03 17:18:09+00:00</t>
        </is>
      </c>
      <c r="D9900" t="inlineStr">
        <is>
          <t>add</t>
        </is>
      </c>
      <c r="E9900" t="inlineStr">
        <is>
          <t>scipy</t>
        </is>
      </c>
      <c r="F9900" t="inlineStr"/>
      <c r="G9900" t="inlineStr"/>
      <c r="H9900" t="inlineStr"/>
    </row>
    <row r="9901">
      <c r="A9901" t="inlineStr">
        <is>
          <t>scikit-multilearn</t>
        </is>
      </c>
      <c r="B9901" t="inlineStr">
        <is>
          <t>5826ac5e3cd84d7706084936cd36534315e0fe43</t>
        </is>
      </c>
      <c r="C9901" t="inlineStr">
        <is>
          <t>2016-06-03 17:18:09+00:00</t>
        </is>
      </c>
      <c r="D9901" t="inlineStr">
        <is>
          <t>add</t>
        </is>
      </c>
      <c r="E9901" t="inlineStr">
        <is>
          <t>scikit-learn</t>
        </is>
      </c>
      <c r="F9901" t="inlineStr"/>
      <c r="G9901" t="inlineStr"/>
      <c r="H9901" t="inlineStr"/>
    </row>
    <row r="9902">
      <c r="A9902" t="inlineStr">
        <is>
          <t>scikit-multilearn</t>
        </is>
      </c>
      <c r="B9902" t="inlineStr">
        <is>
          <t>5826ac5e3cd84d7706084936cd36534315e0fe43</t>
        </is>
      </c>
      <c r="C9902" t="inlineStr">
        <is>
          <t>2016-06-03 17:18:09+00:00</t>
        </is>
      </c>
      <c r="D9902" t="inlineStr">
        <is>
          <t>rem</t>
        </is>
      </c>
      <c r="E9902" t="inlineStr"/>
      <c r="F9902" t="inlineStr"/>
      <c r="G9902" t="inlineStr">
        <is>
          <t>numpydoc</t>
        </is>
      </c>
      <c r="H9902" t="inlineStr"/>
    </row>
    <row r="9903">
      <c r="A9903" t="inlineStr">
        <is>
          <t>scikit-multilearn</t>
        </is>
      </c>
      <c r="B9903" t="inlineStr">
        <is>
          <t>5826ac5e3cd84d7706084936cd36534315e0fe43</t>
        </is>
      </c>
      <c r="C9903" t="inlineStr">
        <is>
          <t>2016-06-03 17:18:09+00:00</t>
        </is>
      </c>
      <c r="D9903" t="inlineStr">
        <is>
          <t>rem</t>
        </is>
      </c>
      <c r="E9903" t="inlineStr"/>
      <c r="F9903" t="inlineStr"/>
      <c r="G9903" t="inlineStr">
        <is>
          <t>sphinx_rtd_theme</t>
        </is>
      </c>
      <c r="H9903" t="inlineStr"/>
    </row>
    <row r="9904">
      <c r="A9904" t="inlineStr">
        <is>
          <t>scikit-multilearn</t>
        </is>
      </c>
      <c r="B9904" t="inlineStr">
        <is>
          <t>5826ac5e3cd84d7706084936cd36534315e0fe43</t>
        </is>
      </c>
      <c r="C9904" t="inlineStr">
        <is>
          <t>2016-06-03 17:18:09+00:00</t>
        </is>
      </c>
      <c r="D9904" t="inlineStr">
        <is>
          <t>verchange</t>
        </is>
      </c>
      <c r="E9904" t="inlineStr">
        <is>
          <t>liac-arff</t>
        </is>
      </c>
      <c r="F9904">
        <f>=2.1.0</f>
        <v/>
      </c>
      <c r="G9904" t="inlineStr">
        <is>
          <t>liac-arff</t>
        </is>
      </c>
      <c r="H9904" t="inlineStr"/>
    </row>
    <row r="9905">
      <c r="A9905" t="inlineStr">
        <is>
          <t>scikit-multilearn</t>
        </is>
      </c>
      <c r="B9905" t="inlineStr">
        <is>
          <t>5826ac5e3cd84d7706084936cd36534315e0fe43</t>
        </is>
      </c>
      <c r="C9905" t="inlineStr">
        <is>
          <t>2016-06-03 17:18:09+00:00</t>
        </is>
      </c>
      <c r="D9905" t="inlineStr">
        <is>
          <t>add</t>
        </is>
      </c>
      <c r="E9905" t="inlineStr">
        <is>
          <t>base64</t>
        </is>
      </c>
      <c r="F9905" t="inlineStr"/>
      <c r="G9905" t="inlineStr"/>
      <c r="H9905" t="inlineStr"/>
    </row>
    <row r="9906">
      <c r="A9906" t="inlineStr">
        <is>
          <t>scikit-multilearn</t>
        </is>
      </c>
      <c r="B9906" t="inlineStr">
        <is>
          <t>5826ac5e3cd84d7706084936cd36534315e0fe43</t>
        </is>
      </c>
      <c r="C9906" t="inlineStr">
        <is>
          <t>2016-06-03 17:18:09+00:00</t>
        </is>
      </c>
      <c r="D9906" t="inlineStr">
        <is>
          <t>add</t>
        </is>
      </c>
      <c r="E9906" t="inlineStr">
        <is>
          <t>bz2</t>
        </is>
      </c>
      <c r="F9906" t="inlineStr"/>
      <c r="G9906" t="inlineStr"/>
      <c r="H9906" t="inlineStr"/>
    </row>
    <row r="9907">
      <c r="A9907" t="inlineStr">
        <is>
          <t>scikit-multilearn</t>
        </is>
      </c>
      <c r="B9907" t="inlineStr">
        <is>
          <t>5826ac5e3cd84d7706084936cd36534315e0fe43</t>
        </is>
      </c>
      <c r="C9907" t="inlineStr">
        <is>
          <t>2016-06-03 17:18:09+00:00</t>
        </is>
      </c>
      <c r="D9907" t="inlineStr">
        <is>
          <t>add</t>
        </is>
      </c>
      <c r="E9907" t="inlineStr">
        <is>
          <t>copy</t>
        </is>
      </c>
      <c r="F9907" t="inlineStr"/>
      <c r="G9907" t="inlineStr"/>
      <c r="H9907" t="inlineStr"/>
    </row>
    <row r="9908">
      <c r="A9908" t="inlineStr">
        <is>
          <t>scikit-multilearn</t>
        </is>
      </c>
      <c r="B9908" t="inlineStr">
        <is>
          <t>5826ac5e3cd84d7706084936cd36534315e0fe43</t>
        </is>
      </c>
      <c r="C9908" t="inlineStr">
        <is>
          <t>2016-06-03 17:18:09+00:00</t>
        </is>
      </c>
      <c r="D9908" t="inlineStr">
        <is>
          <t>add</t>
        </is>
      </c>
      <c r="E9908" t="inlineStr">
        <is>
          <t>igraph</t>
        </is>
      </c>
      <c r="F9908" t="inlineStr"/>
      <c r="G9908" t="inlineStr"/>
      <c r="H9908" t="inlineStr"/>
    </row>
    <row r="9909">
      <c r="A9909" t="inlineStr">
        <is>
          <t>scikit-multilearn</t>
        </is>
      </c>
      <c r="B9909" t="inlineStr">
        <is>
          <t>5826ac5e3cd84d7706084936cd36534315e0fe43</t>
        </is>
      </c>
      <c r="C9909" t="inlineStr">
        <is>
          <t>2016-06-03 17:18:09+00:00</t>
        </is>
      </c>
      <c r="D9909" t="inlineStr">
        <is>
          <t>add</t>
        </is>
      </c>
      <c r="E9909" t="inlineStr">
        <is>
          <t>pickle</t>
        </is>
      </c>
      <c r="F9909" t="inlineStr"/>
      <c r="G9909" t="inlineStr"/>
      <c r="H9909" t="inlineStr"/>
    </row>
    <row r="9910">
      <c r="A9910" t="inlineStr">
        <is>
          <t>scikit-multilearn</t>
        </is>
      </c>
      <c r="B9910" t="inlineStr">
        <is>
          <t>5826ac5e3cd84d7706084936cd36534315e0fe43</t>
        </is>
      </c>
      <c r="C9910" t="inlineStr">
        <is>
          <t>2016-06-03 17:18:09+00:00</t>
        </is>
      </c>
      <c r="D9910" t="inlineStr">
        <is>
          <t>add</t>
        </is>
      </c>
      <c r="E9910" t="inlineStr">
        <is>
          <t>pkgutil</t>
        </is>
      </c>
      <c r="F9910" t="inlineStr"/>
      <c r="G9910" t="inlineStr"/>
      <c r="H9910" t="inlineStr"/>
    </row>
    <row r="9911">
      <c r="A9911" t="inlineStr">
        <is>
          <t>scikit-multilearn</t>
        </is>
      </c>
      <c r="B9911" t="inlineStr">
        <is>
          <t>5826ac5e3cd84d7706084936cd36534315e0fe43</t>
        </is>
      </c>
      <c r="C9911" t="inlineStr">
        <is>
          <t>2016-06-03 17:18:09+00:00</t>
        </is>
      </c>
      <c r="D9911" t="inlineStr">
        <is>
          <t>add</t>
        </is>
      </c>
      <c r="E9911" t="inlineStr">
        <is>
          <t>random</t>
        </is>
      </c>
      <c r="F9911" t="inlineStr"/>
      <c r="G9911" t="inlineStr"/>
      <c r="H9911" t="inlineStr"/>
    </row>
    <row r="9912">
      <c r="A9912" t="inlineStr">
        <is>
          <t>scikit-multilearn</t>
        </is>
      </c>
      <c r="B9912" t="inlineStr">
        <is>
          <t>5826ac5e3cd84d7706084936cd36534315e0fe43</t>
        </is>
      </c>
      <c r="C9912" t="inlineStr">
        <is>
          <t>2016-06-03 17:18:09+00:00</t>
        </is>
      </c>
      <c r="D9912" t="inlineStr">
        <is>
          <t>add</t>
        </is>
      </c>
      <c r="E9912" t="inlineStr">
        <is>
          <t>shlex</t>
        </is>
      </c>
      <c r="F9912" t="inlineStr"/>
      <c r="G9912" t="inlineStr"/>
      <c r="H9912" t="inlineStr"/>
    </row>
    <row r="9913">
      <c r="A9913" t="inlineStr">
        <is>
          <t>scikit-multilearn</t>
        </is>
      </c>
      <c r="B9913" t="inlineStr">
        <is>
          <t>5826ac5e3cd84d7706084936cd36534315e0fe43</t>
        </is>
      </c>
      <c r="C9913" t="inlineStr">
        <is>
          <t>2016-06-03 17:18:09+00:00</t>
        </is>
      </c>
      <c r="D9913" t="inlineStr">
        <is>
          <t>add</t>
        </is>
      </c>
      <c r="E9913" t="inlineStr">
        <is>
          <t>shutil</t>
        </is>
      </c>
      <c r="F9913" t="inlineStr"/>
      <c r="G9913" t="inlineStr"/>
      <c r="H9913" t="inlineStr"/>
    </row>
    <row r="9914">
      <c r="A9914" t="inlineStr">
        <is>
          <t>scikit-multilearn</t>
        </is>
      </c>
      <c r="B9914" t="inlineStr">
        <is>
          <t>5826ac5e3cd84d7706084936cd36534315e0fe43</t>
        </is>
      </c>
      <c r="C9914" t="inlineStr">
        <is>
          <t>2016-06-03 17:18:09+00:00</t>
        </is>
      </c>
      <c r="D9914" t="inlineStr">
        <is>
          <t>add</t>
        </is>
      </c>
      <c r="E9914" t="inlineStr">
        <is>
          <t>subprocess</t>
        </is>
      </c>
      <c r="F9914" t="inlineStr"/>
      <c r="G9914" t="inlineStr"/>
      <c r="H9914" t="inlineStr"/>
    </row>
    <row r="9915">
      <c r="A9915" t="inlineStr">
        <is>
          <t>scikit-multilearn</t>
        </is>
      </c>
      <c r="B9915" t="inlineStr">
        <is>
          <t>5826ac5e3cd84d7706084936cd36534315e0fe43</t>
        </is>
      </c>
      <c r="C9915" t="inlineStr">
        <is>
          <t>2016-06-03 17:18:09+00:00</t>
        </is>
      </c>
      <c r="D9915" t="inlineStr">
        <is>
          <t>add</t>
        </is>
      </c>
      <c r="E9915" t="inlineStr">
        <is>
          <t>sys</t>
        </is>
      </c>
      <c r="F9915" t="inlineStr"/>
      <c r="G9915" t="inlineStr"/>
      <c r="H9915" t="inlineStr"/>
    </row>
    <row r="9916">
      <c r="A9916" t="inlineStr">
        <is>
          <t>scikit-multilearn</t>
        </is>
      </c>
      <c r="B9916" t="inlineStr">
        <is>
          <t>5826ac5e3cd84d7706084936cd36534315e0fe43</t>
        </is>
      </c>
      <c r="C9916" t="inlineStr">
        <is>
          <t>2016-06-03 17:18:09+00:00</t>
        </is>
      </c>
      <c r="D9916" t="inlineStr">
        <is>
          <t>add</t>
        </is>
      </c>
      <c r="E9916" t="inlineStr">
        <is>
          <t>tempfile</t>
        </is>
      </c>
      <c r="F9916" t="inlineStr"/>
      <c r="G9916" t="inlineStr"/>
      <c r="H9916" t="inlineStr"/>
    </row>
    <row r="9917">
      <c r="A9917" t="inlineStr">
        <is>
          <t>scikit-multilearn</t>
        </is>
      </c>
      <c r="B9917" t="inlineStr">
        <is>
          <t>5826ac5e3cd84d7706084936cd36534315e0fe43</t>
        </is>
      </c>
      <c r="C9917" t="inlineStr">
        <is>
          <t>2016-06-03 17:18:09+00:00</t>
        </is>
      </c>
      <c r="D9917" t="inlineStr">
        <is>
          <t>add</t>
        </is>
      </c>
      <c r="E9917" t="inlineStr">
        <is>
          <t>unittest</t>
        </is>
      </c>
      <c r="F9917" t="inlineStr"/>
      <c r="G9917" t="inlineStr"/>
      <c r="H9917" t="inlineStr"/>
    </row>
    <row r="9918">
      <c r="A9918" t="inlineStr">
        <is>
          <t>scikit-multilearn</t>
        </is>
      </c>
      <c r="B9918" t="inlineStr">
        <is>
          <t>5826ac5e3cd84d7706084936cd36534315e0fe43</t>
        </is>
      </c>
      <c r="C9918" t="inlineStr">
        <is>
          <t>2016-06-03 17:18:09+00:00</t>
        </is>
      </c>
      <c r="D9918" t="inlineStr">
        <is>
          <t>add</t>
        </is>
      </c>
      <c r="E9918" t="inlineStr">
        <is>
          <t>scipy</t>
        </is>
      </c>
      <c r="F9918" t="inlineStr"/>
      <c r="G9918" t="inlineStr"/>
      <c r="H9918" t="inlineStr"/>
    </row>
    <row r="9919">
      <c r="A9919" t="inlineStr">
        <is>
          <t>scikit-multilearn</t>
        </is>
      </c>
      <c r="B9919" t="inlineStr">
        <is>
          <t>5826ac5e3cd84d7706084936cd36534315e0fe43</t>
        </is>
      </c>
      <c r="C9919" t="inlineStr">
        <is>
          <t>2016-06-03 17:18:09+00:00</t>
        </is>
      </c>
      <c r="D9919" t="inlineStr">
        <is>
          <t>add</t>
        </is>
      </c>
      <c r="E9919" t="inlineStr">
        <is>
          <t>scikit-learn</t>
        </is>
      </c>
      <c r="F9919" t="inlineStr"/>
      <c r="G9919" t="inlineStr"/>
      <c r="H9919" t="inlineStr"/>
    </row>
    <row r="9920">
      <c r="A9920" t="inlineStr">
        <is>
          <t>scikit-multilearn</t>
        </is>
      </c>
      <c r="B9920" t="inlineStr">
        <is>
          <t>5826ac5e3cd84d7706084936cd36534315e0fe43</t>
        </is>
      </c>
      <c r="C9920" t="inlineStr">
        <is>
          <t>2016-06-03 17:18:09+00:00</t>
        </is>
      </c>
      <c r="D9920" t="inlineStr">
        <is>
          <t>rem</t>
        </is>
      </c>
      <c r="E9920" t="inlineStr"/>
      <c r="F9920" t="inlineStr"/>
      <c r="G9920" t="inlineStr">
        <is>
          <t>numpydoc</t>
        </is>
      </c>
      <c r="H9920" t="inlineStr"/>
    </row>
    <row r="9921">
      <c r="A9921" t="inlineStr">
        <is>
          <t>scikit-multilearn</t>
        </is>
      </c>
      <c r="B9921" t="inlineStr">
        <is>
          <t>5826ac5e3cd84d7706084936cd36534315e0fe43</t>
        </is>
      </c>
      <c r="C9921" t="inlineStr">
        <is>
          <t>2016-06-03 17:18:09+00:00</t>
        </is>
      </c>
      <c r="D9921" t="inlineStr">
        <is>
          <t>rem</t>
        </is>
      </c>
      <c r="E9921" t="inlineStr"/>
      <c r="F9921" t="inlineStr"/>
      <c r="G9921" t="inlineStr">
        <is>
          <t>sphinx_rtd_theme</t>
        </is>
      </c>
      <c r="H9921" t="inlineStr"/>
    </row>
    <row r="9922">
      <c r="A9922" t="inlineStr">
        <is>
          <t>scikit-multilearn</t>
        </is>
      </c>
      <c r="B9922" t="inlineStr">
        <is>
          <t>4b16e605b3bd6292161645f3bb1f432ad79de8fc</t>
        </is>
      </c>
      <c r="C9922" t="inlineStr">
        <is>
          <t>2018-09-03 23:36:33+00:00</t>
        </is>
      </c>
      <c r="D9922" t="inlineStr">
        <is>
          <t>rem</t>
        </is>
      </c>
      <c r="E9922" t="inlineStr"/>
      <c r="F9922" t="inlineStr"/>
      <c r="G9922" t="inlineStr">
        <is>
          <t>liac-arff</t>
        </is>
      </c>
      <c r="H9922">
        <f>=2.1.0</f>
        <v/>
      </c>
    </row>
    <row r="9923">
      <c r="A9923" t="inlineStr">
        <is>
          <t>scikit-multilearn</t>
        </is>
      </c>
      <c r="B9923" t="inlineStr">
        <is>
          <t>4b16e605b3bd6292161645f3bb1f432ad79de8fc</t>
        </is>
      </c>
      <c r="C9923" t="inlineStr">
        <is>
          <t>2018-09-03 23:36:33+00:00</t>
        </is>
      </c>
      <c r="D9923" t="inlineStr">
        <is>
          <t>rem</t>
        </is>
      </c>
      <c r="E9923" t="inlineStr"/>
      <c r="F9923" t="inlineStr"/>
      <c r="G9923" t="inlineStr">
        <is>
          <t>base64</t>
        </is>
      </c>
      <c r="H9923" t="inlineStr"/>
    </row>
    <row r="9924">
      <c r="A9924" t="inlineStr">
        <is>
          <t>scikit-multilearn</t>
        </is>
      </c>
      <c r="B9924" t="inlineStr">
        <is>
          <t>4b16e605b3bd6292161645f3bb1f432ad79de8fc</t>
        </is>
      </c>
      <c r="C9924" t="inlineStr">
        <is>
          <t>2018-09-03 23:36:33+00:00</t>
        </is>
      </c>
      <c r="D9924" t="inlineStr">
        <is>
          <t>rem</t>
        </is>
      </c>
      <c r="E9924" t="inlineStr"/>
      <c r="F9924" t="inlineStr"/>
      <c r="G9924" t="inlineStr">
        <is>
          <t>bz2</t>
        </is>
      </c>
      <c r="H9924" t="inlineStr"/>
    </row>
    <row r="9925">
      <c r="A9925" t="inlineStr">
        <is>
          <t>scikit-multilearn</t>
        </is>
      </c>
      <c r="B9925" t="inlineStr">
        <is>
          <t>4b16e605b3bd6292161645f3bb1f432ad79de8fc</t>
        </is>
      </c>
      <c r="C9925" t="inlineStr">
        <is>
          <t>2018-09-03 23:36:33+00:00</t>
        </is>
      </c>
      <c r="D9925" t="inlineStr">
        <is>
          <t>rem</t>
        </is>
      </c>
      <c r="E9925" t="inlineStr"/>
      <c r="F9925" t="inlineStr"/>
      <c r="G9925" t="inlineStr">
        <is>
          <t>copy</t>
        </is>
      </c>
      <c r="H9925" t="inlineStr"/>
    </row>
    <row r="9926">
      <c r="A9926" t="inlineStr">
        <is>
          <t>scikit-multilearn</t>
        </is>
      </c>
      <c r="B9926" t="inlineStr">
        <is>
          <t>4b16e605b3bd6292161645f3bb1f432ad79de8fc</t>
        </is>
      </c>
      <c r="C9926" t="inlineStr">
        <is>
          <t>2018-09-03 23:36:33+00:00</t>
        </is>
      </c>
      <c r="D9926" t="inlineStr">
        <is>
          <t>rem</t>
        </is>
      </c>
      <c r="E9926" t="inlineStr"/>
      <c r="F9926" t="inlineStr"/>
      <c r="G9926" t="inlineStr">
        <is>
          <t>igraph</t>
        </is>
      </c>
      <c r="H9926" t="inlineStr"/>
    </row>
    <row r="9927">
      <c r="A9927" t="inlineStr">
        <is>
          <t>scikit-multilearn</t>
        </is>
      </c>
      <c r="B9927" t="inlineStr">
        <is>
          <t>4b16e605b3bd6292161645f3bb1f432ad79de8fc</t>
        </is>
      </c>
      <c r="C9927" t="inlineStr">
        <is>
          <t>2018-09-03 23:36:33+00:00</t>
        </is>
      </c>
      <c r="D9927" t="inlineStr">
        <is>
          <t>rem</t>
        </is>
      </c>
      <c r="E9927" t="inlineStr"/>
      <c r="F9927" t="inlineStr"/>
      <c r="G9927" t="inlineStr">
        <is>
          <t>numpy</t>
        </is>
      </c>
      <c r="H9927" t="inlineStr"/>
    </row>
    <row r="9928">
      <c r="A9928" t="inlineStr">
        <is>
          <t>scikit-multilearn</t>
        </is>
      </c>
      <c r="B9928" t="inlineStr">
        <is>
          <t>4b16e605b3bd6292161645f3bb1f432ad79de8fc</t>
        </is>
      </c>
      <c r="C9928" t="inlineStr">
        <is>
          <t>2018-09-03 23:36:33+00:00</t>
        </is>
      </c>
      <c r="D9928" t="inlineStr">
        <is>
          <t>rem</t>
        </is>
      </c>
      <c r="E9928" t="inlineStr"/>
      <c r="F9928" t="inlineStr"/>
      <c r="G9928" t="inlineStr">
        <is>
          <t>pickle</t>
        </is>
      </c>
      <c r="H9928" t="inlineStr"/>
    </row>
    <row r="9929">
      <c r="A9929" t="inlineStr">
        <is>
          <t>scikit-multilearn</t>
        </is>
      </c>
      <c r="B9929" t="inlineStr">
        <is>
          <t>4b16e605b3bd6292161645f3bb1f432ad79de8fc</t>
        </is>
      </c>
      <c r="C9929" t="inlineStr">
        <is>
          <t>2018-09-03 23:36:33+00:00</t>
        </is>
      </c>
      <c r="D9929" t="inlineStr">
        <is>
          <t>rem</t>
        </is>
      </c>
      <c r="E9929" t="inlineStr"/>
      <c r="F9929" t="inlineStr"/>
      <c r="G9929" t="inlineStr">
        <is>
          <t>pkgutil</t>
        </is>
      </c>
      <c r="H9929" t="inlineStr"/>
    </row>
    <row r="9930">
      <c r="A9930" t="inlineStr">
        <is>
          <t>scikit-multilearn</t>
        </is>
      </c>
      <c r="B9930" t="inlineStr">
        <is>
          <t>4b16e605b3bd6292161645f3bb1f432ad79de8fc</t>
        </is>
      </c>
      <c r="C9930" t="inlineStr">
        <is>
          <t>2018-09-03 23:36:33+00:00</t>
        </is>
      </c>
      <c r="D9930" t="inlineStr">
        <is>
          <t>rem</t>
        </is>
      </c>
      <c r="E9930" t="inlineStr"/>
      <c r="F9930" t="inlineStr"/>
      <c r="G9930" t="inlineStr">
        <is>
          <t>random</t>
        </is>
      </c>
      <c r="H9930" t="inlineStr"/>
    </row>
    <row r="9931">
      <c r="A9931" t="inlineStr">
        <is>
          <t>scikit-multilearn</t>
        </is>
      </c>
      <c r="B9931" t="inlineStr">
        <is>
          <t>4b16e605b3bd6292161645f3bb1f432ad79de8fc</t>
        </is>
      </c>
      <c r="C9931" t="inlineStr">
        <is>
          <t>2018-09-03 23:36:33+00:00</t>
        </is>
      </c>
      <c r="D9931" t="inlineStr">
        <is>
          <t>rem</t>
        </is>
      </c>
      <c r="E9931" t="inlineStr"/>
      <c r="F9931" t="inlineStr"/>
      <c r="G9931" t="inlineStr">
        <is>
          <t>shlex</t>
        </is>
      </c>
      <c r="H9931" t="inlineStr"/>
    </row>
    <row r="9932">
      <c r="A9932" t="inlineStr">
        <is>
          <t>scikit-multilearn</t>
        </is>
      </c>
      <c r="B9932" t="inlineStr">
        <is>
          <t>4b16e605b3bd6292161645f3bb1f432ad79de8fc</t>
        </is>
      </c>
      <c r="C9932" t="inlineStr">
        <is>
          <t>2018-09-03 23:36:33+00:00</t>
        </is>
      </c>
      <c r="D9932" t="inlineStr">
        <is>
          <t>rem</t>
        </is>
      </c>
      <c r="E9932" t="inlineStr"/>
      <c r="F9932" t="inlineStr"/>
      <c r="G9932" t="inlineStr">
        <is>
          <t>shutil</t>
        </is>
      </c>
      <c r="H9932" t="inlineStr"/>
    </row>
    <row r="9933">
      <c r="A9933" t="inlineStr">
        <is>
          <t>scikit-multilearn</t>
        </is>
      </c>
      <c r="B9933" t="inlineStr">
        <is>
          <t>4b16e605b3bd6292161645f3bb1f432ad79de8fc</t>
        </is>
      </c>
      <c r="C9933" t="inlineStr">
        <is>
          <t>2018-09-03 23:36:33+00:00</t>
        </is>
      </c>
      <c r="D9933" t="inlineStr">
        <is>
          <t>rem</t>
        </is>
      </c>
      <c r="E9933" t="inlineStr"/>
      <c r="F9933" t="inlineStr"/>
      <c r="G9933" t="inlineStr">
        <is>
          <t>subprocess</t>
        </is>
      </c>
      <c r="H9933" t="inlineStr"/>
    </row>
    <row r="9934">
      <c r="A9934" t="inlineStr">
        <is>
          <t>scikit-multilearn</t>
        </is>
      </c>
      <c r="B9934" t="inlineStr">
        <is>
          <t>4b16e605b3bd6292161645f3bb1f432ad79de8fc</t>
        </is>
      </c>
      <c r="C9934" t="inlineStr">
        <is>
          <t>2018-09-03 23:36:33+00:00</t>
        </is>
      </c>
      <c r="D9934" t="inlineStr">
        <is>
          <t>rem</t>
        </is>
      </c>
      <c r="E9934" t="inlineStr"/>
      <c r="F9934" t="inlineStr"/>
      <c r="G9934" t="inlineStr">
        <is>
          <t>sys</t>
        </is>
      </c>
      <c r="H9934" t="inlineStr"/>
    </row>
    <row r="9935">
      <c r="A9935" t="inlineStr">
        <is>
          <t>scikit-multilearn</t>
        </is>
      </c>
      <c r="B9935" t="inlineStr">
        <is>
          <t>4b16e605b3bd6292161645f3bb1f432ad79de8fc</t>
        </is>
      </c>
      <c r="C9935" t="inlineStr">
        <is>
          <t>2018-09-03 23:36:33+00:00</t>
        </is>
      </c>
      <c r="D9935" t="inlineStr">
        <is>
          <t>rem</t>
        </is>
      </c>
      <c r="E9935" t="inlineStr"/>
      <c r="F9935" t="inlineStr"/>
      <c r="G9935" t="inlineStr">
        <is>
          <t>tempfile</t>
        </is>
      </c>
      <c r="H9935" t="inlineStr"/>
    </row>
    <row r="9936">
      <c r="A9936" t="inlineStr">
        <is>
          <t>scikit-multilearn</t>
        </is>
      </c>
      <c r="B9936" t="inlineStr">
        <is>
          <t>4b16e605b3bd6292161645f3bb1f432ad79de8fc</t>
        </is>
      </c>
      <c r="C9936" t="inlineStr">
        <is>
          <t>2018-09-03 23:36:33+00:00</t>
        </is>
      </c>
      <c r="D9936" t="inlineStr">
        <is>
          <t>rem</t>
        </is>
      </c>
      <c r="E9936" t="inlineStr"/>
      <c r="F9936" t="inlineStr"/>
      <c r="G9936" t="inlineStr">
        <is>
          <t>unittest</t>
        </is>
      </c>
      <c r="H9936" t="inlineStr"/>
    </row>
    <row r="9937">
      <c r="A9937" t="inlineStr">
        <is>
          <t>scikit-multilearn</t>
        </is>
      </c>
      <c r="B9937" t="inlineStr">
        <is>
          <t>4b16e605b3bd6292161645f3bb1f432ad79de8fc</t>
        </is>
      </c>
      <c r="C9937" t="inlineStr">
        <is>
          <t>2018-09-03 23:36:33+00:00</t>
        </is>
      </c>
      <c r="D9937" t="inlineStr">
        <is>
          <t>rem</t>
        </is>
      </c>
      <c r="E9937" t="inlineStr"/>
      <c r="F9937" t="inlineStr"/>
      <c r="G9937" t="inlineStr">
        <is>
          <t>scipy</t>
        </is>
      </c>
      <c r="H9937" t="inlineStr"/>
    </row>
    <row r="9938">
      <c r="A9938" t="inlineStr">
        <is>
          <t>scikit-multilearn</t>
        </is>
      </c>
      <c r="B9938" t="inlineStr">
        <is>
          <t>4b16e605b3bd6292161645f3bb1f432ad79de8fc</t>
        </is>
      </c>
      <c r="C9938" t="inlineStr">
        <is>
          <t>2018-09-03 23:36:33+00:00</t>
        </is>
      </c>
      <c r="D9938" t="inlineStr">
        <is>
          <t>rem</t>
        </is>
      </c>
      <c r="E9938" t="inlineStr"/>
      <c r="F9938" t="inlineStr"/>
      <c r="G9938" t="inlineStr">
        <is>
          <t>scikit-learn</t>
        </is>
      </c>
      <c r="H9938" t="inlineStr"/>
    </row>
    <row r="9939">
      <c r="A9939" t="inlineStr">
        <is>
          <t>pyld</t>
        </is>
      </c>
      <c r="B9939" t="inlineStr">
        <is>
          <t>9c1060a92949594ed5f1fb4b047749b8f175ad8e</t>
        </is>
      </c>
      <c r="C9939" t="inlineStr">
        <is>
          <t>2017-10-20 19:41:14+00:00</t>
        </is>
      </c>
      <c r="D9939" t="inlineStr">
        <is>
          <t>add</t>
        </is>
      </c>
      <c r="E9939" t="inlineStr">
        <is>
          <t>requests</t>
        </is>
      </c>
      <c r="F9939" t="inlineStr"/>
      <c r="G9939" t="inlineStr"/>
      <c r="H9939" t="inlineStr"/>
    </row>
    <row r="9940">
      <c r="A9940" t="inlineStr">
        <is>
          <t>pyld</t>
        </is>
      </c>
      <c r="B9940" t="inlineStr">
        <is>
          <t>230e9201e91469aef2ae2c00fb8b851da9840b1a</t>
        </is>
      </c>
      <c r="C9940" t="inlineStr">
        <is>
          <t>2018-03-07 04:49:47+00:00</t>
        </is>
      </c>
      <c r="D9940" t="inlineStr">
        <is>
          <t>add</t>
        </is>
      </c>
      <c r="E9940" t="inlineStr">
        <is>
          <t>aiohttp</t>
        </is>
      </c>
      <c r="F9940" t="inlineStr"/>
      <c r="G9940" t="inlineStr"/>
      <c r="H9940" t="inlineStr"/>
    </row>
    <row r="9941">
      <c r="A9941" t="inlineStr">
        <is>
          <t>pyld</t>
        </is>
      </c>
      <c r="B9941" t="inlineStr">
        <is>
          <t>37071c898a2b10bc695b315eeb3fa5b3b5b65412</t>
        </is>
      </c>
      <c r="C9941" t="inlineStr">
        <is>
          <t>2020-04-15 02:33:01+00:00</t>
        </is>
      </c>
      <c r="D9941" t="inlineStr">
        <is>
          <t>add</t>
        </is>
      </c>
      <c r="E9941" t="inlineStr">
        <is>
          <t>lxml</t>
        </is>
      </c>
      <c r="F9941" t="inlineStr"/>
      <c r="G9941" t="inlineStr"/>
      <c r="H9941" t="inlineStr"/>
    </row>
    <row r="9942">
      <c r="A9942" t="inlineStr">
        <is>
          <t>pyld</t>
        </is>
      </c>
      <c r="B9942" t="inlineStr">
        <is>
          <t>37071c898a2b10bc695b315eeb3fa5b3b5b65412</t>
        </is>
      </c>
      <c r="C9942" t="inlineStr">
        <is>
          <t>2020-04-15 02:33:01+00:00</t>
        </is>
      </c>
      <c r="D9942" t="inlineStr">
        <is>
          <t>add</t>
        </is>
      </c>
      <c r="E9942" t="inlineStr">
        <is>
          <t>cachetools</t>
        </is>
      </c>
      <c r="F9942" t="inlineStr"/>
      <c r="G9942" t="inlineStr"/>
      <c r="H9942" t="inlineStr"/>
    </row>
    <row r="9943">
      <c r="A9943" t="inlineStr">
        <is>
          <t>pyld</t>
        </is>
      </c>
      <c r="B9943" t="inlineStr">
        <is>
          <t>37071c898a2b10bc695b315eeb3fa5b3b5b65412</t>
        </is>
      </c>
      <c r="C9943" t="inlineStr">
        <is>
          <t>2020-04-15 02:33:01+00:00</t>
        </is>
      </c>
      <c r="D9943" t="inlineStr">
        <is>
          <t>add</t>
        </is>
      </c>
      <c r="E9943" t="inlineStr">
        <is>
          <t>frozendict</t>
        </is>
      </c>
      <c r="F9943" t="inlineStr"/>
      <c r="G9943" t="inlineStr"/>
      <c r="H9943" t="inlineStr"/>
    </row>
    <row r="9944">
      <c r="A9944" t="inlineStr">
        <is>
          <t>tecken</t>
        </is>
      </c>
      <c r="B9944" t="inlineStr">
        <is>
          <t>9fe91ef2fd64ac772dbb7d738bb98cb7bc412483</t>
        </is>
      </c>
      <c r="C9944" t="inlineStr">
        <is>
          <t>2017-10-13 15:05:46+00:00</t>
        </is>
      </c>
      <c r="D9944" t="inlineStr">
        <is>
          <t>verchange</t>
        </is>
      </c>
      <c r="E9944" t="inlineStr">
        <is>
          <t>cryptography</t>
        </is>
      </c>
      <c r="F9944">
        <f>=2.1</f>
        <v/>
      </c>
      <c r="G9944" t="inlineStr">
        <is>
          <t>cryptography</t>
        </is>
      </c>
      <c r="H9944">
        <f>=2.0.3</f>
        <v/>
      </c>
    </row>
    <row r="9945">
      <c r="A9945" t="inlineStr">
        <is>
          <t>tecken</t>
        </is>
      </c>
      <c r="B9945" t="inlineStr">
        <is>
          <t>cd3d54a1aa8af3a9ea805502c777b3c05f139800</t>
        </is>
      </c>
      <c r="C9945" t="inlineStr">
        <is>
          <t>2017-10-16 19:00:15+00:00</t>
        </is>
      </c>
      <c r="D9945" t="inlineStr">
        <is>
          <t>verchange</t>
        </is>
      </c>
      <c r="E9945" t="inlineStr">
        <is>
          <t>fakeredis</t>
        </is>
      </c>
      <c r="F9945">
        <f>=0.9.0</f>
        <v/>
      </c>
      <c r="G9945" t="inlineStr">
        <is>
          <t>fakeredis</t>
        </is>
      </c>
      <c r="H9945">
        <f>=0.8.2</f>
        <v/>
      </c>
    </row>
    <row r="9946">
      <c r="A9946" t="inlineStr">
        <is>
          <t>tecken</t>
        </is>
      </c>
      <c r="B9946" t="inlineStr">
        <is>
          <t>cd3d54a1aa8af3a9ea805502c777b3c05f139800</t>
        </is>
      </c>
      <c r="C9946" t="inlineStr">
        <is>
          <t>2017-10-16 19:00:15+00:00</t>
        </is>
      </c>
      <c r="D9946" t="inlineStr">
        <is>
          <t>verchange</t>
        </is>
      </c>
      <c r="E9946" t="inlineStr">
        <is>
          <t>cryptography</t>
        </is>
      </c>
      <c r="F9946">
        <f>=2.1.1</f>
        <v/>
      </c>
      <c r="G9946" t="inlineStr">
        <is>
          <t>cryptography</t>
        </is>
      </c>
      <c r="H9946">
        <f>=2.1</f>
        <v/>
      </c>
    </row>
    <row r="9947">
      <c r="A9947" t="inlineStr">
        <is>
          <t>tecken</t>
        </is>
      </c>
      <c r="B9947" t="inlineStr">
        <is>
          <t>af02ea0069363f620d532df33b86528ec2c80d26</t>
        </is>
      </c>
      <c r="C9947" t="inlineStr">
        <is>
          <t>2017-10-18 17:46:29+00:00</t>
        </is>
      </c>
      <c r="D9947" t="inlineStr">
        <is>
          <t>verchange</t>
        </is>
      </c>
      <c r="E9947" t="inlineStr">
        <is>
          <t>botocore</t>
        </is>
      </c>
      <c r="F9947">
        <f>=1.7.30</f>
        <v/>
      </c>
      <c r="G9947" t="inlineStr">
        <is>
          <t>botocore</t>
        </is>
      </c>
      <c r="H9947">
        <f>=1.7.23</f>
        <v/>
      </c>
    </row>
    <row r="9948">
      <c r="A9948" t="inlineStr">
        <is>
          <t>tecken</t>
        </is>
      </c>
      <c r="B9948" t="inlineStr">
        <is>
          <t>cb64bf936b874e2506229393ef6404d7d972c83a</t>
        </is>
      </c>
      <c r="C9948" t="inlineStr">
        <is>
          <t>2017-10-19 19:30:01+00:00</t>
        </is>
      </c>
      <c r="D9948" t="inlineStr">
        <is>
          <t>verchange</t>
        </is>
      </c>
      <c r="E9948" t="inlineStr">
        <is>
          <t>whitenoise</t>
        </is>
      </c>
      <c r="F9948">
        <f>=3.3.1</f>
        <v/>
      </c>
      <c r="G9948" t="inlineStr">
        <is>
          <t>whitenoise</t>
        </is>
      </c>
      <c r="H9948">
        <f>=3.3.0</f>
        <v/>
      </c>
    </row>
    <row r="9949">
      <c r="A9949" t="inlineStr">
        <is>
          <t>tecken</t>
        </is>
      </c>
      <c r="B9949" t="inlineStr">
        <is>
          <t>cb64bf936b874e2506229393ef6404d7d972c83a</t>
        </is>
      </c>
      <c r="C9949" t="inlineStr">
        <is>
          <t>2017-10-19 19:30:01+00:00</t>
        </is>
      </c>
      <c r="D9949" t="inlineStr">
        <is>
          <t>verchange</t>
        </is>
      </c>
      <c r="E9949" t="inlineStr">
        <is>
          <t>botocore</t>
        </is>
      </c>
      <c r="F9949">
        <f>=1.7.31</f>
        <v/>
      </c>
      <c r="G9949" t="inlineStr">
        <is>
          <t>botocore</t>
        </is>
      </c>
      <c r="H9949">
        <f>=1.7.30</f>
        <v/>
      </c>
    </row>
    <row r="9950">
      <c r="A9950" t="inlineStr">
        <is>
          <t>tecken</t>
        </is>
      </c>
      <c r="B9950" t="inlineStr">
        <is>
          <t>0949f908fdac9fefd6953c5500f6b3cd27768b08</t>
        </is>
      </c>
      <c r="C9950" t="inlineStr">
        <is>
          <t>2017-10-24 19:39:10+00:00</t>
        </is>
      </c>
      <c r="D9950" t="inlineStr">
        <is>
          <t>verchange</t>
        </is>
      </c>
      <c r="E9950" t="inlineStr">
        <is>
          <t>pyflakes</t>
        </is>
      </c>
      <c r="F9950">
        <f>=1.6.0</f>
        <v/>
      </c>
      <c r="G9950" t="inlineStr">
        <is>
          <t>pyflakes</t>
        </is>
      </c>
      <c r="H9950">
        <f>=1.5.0</f>
        <v/>
      </c>
    </row>
    <row r="9951">
      <c r="A9951" t="inlineStr">
        <is>
          <t>tecken</t>
        </is>
      </c>
      <c r="B9951" t="inlineStr">
        <is>
          <t>0949f908fdac9fefd6953c5500f6b3cd27768b08</t>
        </is>
      </c>
      <c r="C9951" t="inlineStr">
        <is>
          <t>2017-10-24 19:39:10+00:00</t>
        </is>
      </c>
      <c r="D9951" t="inlineStr">
        <is>
          <t>verchange</t>
        </is>
      </c>
      <c r="E9951" t="inlineStr">
        <is>
          <t>pytest-flake8</t>
        </is>
      </c>
      <c r="F9951">
        <f>=0.9</f>
        <v/>
      </c>
      <c r="G9951" t="inlineStr">
        <is>
          <t>pytest-flake8</t>
        </is>
      </c>
      <c r="H9951">
        <f>=0.8.1</f>
        <v/>
      </c>
    </row>
    <row r="9952">
      <c r="A9952" t="inlineStr">
        <is>
          <t>tecken</t>
        </is>
      </c>
      <c r="B9952" t="inlineStr">
        <is>
          <t>0949f908fdac9fefd6953c5500f6b3cd27768b08</t>
        </is>
      </c>
      <c r="C9952" t="inlineStr">
        <is>
          <t>2017-10-24 19:39:10+00:00</t>
        </is>
      </c>
      <c r="D9952" t="inlineStr">
        <is>
          <t>verchange</t>
        </is>
      </c>
      <c r="E9952" t="inlineStr">
        <is>
          <t>flake8</t>
        </is>
      </c>
      <c r="F9952">
        <f>=3.5.0</f>
        <v/>
      </c>
      <c r="G9952" t="inlineStr">
        <is>
          <t>flake8</t>
        </is>
      </c>
      <c r="H9952">
        <f>=3.4.1</f>
        <v/>
      </c>
    </row>
    <row r="9953">
      <c r="A9953" t="inlineStr">
        <is>
          <t>tecken</t>
        </is>
      </c>
      <c r="B9953" t="inlineStr">
        <is>
          <t>0949f908fdac9fefd6953c5500f6b3cd27768b08</t>
        </is>
      </c>
      <c r="C9953" t="inlineStr">
        <is>
          <t>2017-10-24 19:39:10+00:00</t>
        </is>
      </c>
      <c r="D9953" t="inlineStr">
        <is>
          <t>verchange</t>
        </is>
      </c>
      <c r="E9953" t="inlineStr">
        <is>
          <t>cryptography</t>
        </is>
      </c>
      <c r="F9953">
        <f>=2.1.2</f>
        <v/>
      </c>
      <c r="G9953" t="inlineStr">
        <is>
          <t>cryptography</t>
        </is>
      </c>
      <c r="H9953">
        <f>=2.1.1</f>
        <v/>
      </c>
    </row>
    <row r="9954">
      <c r="A9954" t="inlineStr">
        <is>
          <t>tecken</t>
        </is>
      </c>
      <c r="B9954" t="inlineStr">
        <is>
          <t>845bc9cdae63b0d14f55304bc99e44f7fdf49833</t>
        </is>
      </c>
      <c r="C9954" t="inlineStr">
        <is>
          <t>2017-10-25 19:45:58+00:00</t>
        </is>
      </c>
      <c r="D9954" t="inlineStr">
        <is>
          <t>verchange</t>
        </is>
      </c>
      <c r="E9954" t="inlineStr">
        <is>
          <t>mozilla-django-oidc</t>
        </is>
      </c>
      <c r="F9954">
        <f>=0.4.1</f>
        <v/>
      </c>
      <c r="G9954" t="inlineStr">
        <is>
          <t>mozilla-django-oidc</t>
        </is>
      </c>
      <c r="H9954">
        <f>=0.3.2</f>
        <v/>
      </c>
    </row>
    <row r="9955">
      <c r="A9955" t="inlineStr">
        <is>
          <t>tecken</t>
        </is>
      </c>
      <c r="B9955" t="inlineStr">
        <is>
          <t>845bc9cdae63b0d14f55304bc99e44f7fdf49833</t>
        </is>
      </c>
      <c r="C9955" t="inlineStr">
        <is>
          <t>2017-10-25 19:45:58+00:00</t>
        </is>
      </c>
      <c r="D9955" t="inlineStr">
        <is>
          <t>verchange</t>
        </is>
      </c>
      <c r="E9955" t="inlineStr">
        <is>
          <t>psycopg2</t>
        </is>
      </c>
      <c r="F9955">
        <f>=2.7.3.2</f>
        <v/>
      </c>
      <c r="G9955" t="inlineStr">
        <is>
          <t>psycopg2</t>
        </is>
      </c>
      <c r="H9955">
        <f>=2.7.3.1</f>
        <v/>
      </c>
    </row>
    <row r="9956">
      <c r="A9956" t="inlineStr">
        <is>
          <t>tecken</t>
        </is>
      </c>
      <c r="B9956" t="inlineStr">
        <is>
          <t>845bc9cdae63b0d14f55304bc99e44f7fdf49833</t>
        </is>
      </c>
      <c r="C9956" t="inlineStr">
        <is>
          <t>2017-10-25 19:45:58+00:00</t>
        </is>
      </c>
      <c r="D9956" t="inlineStr">
        <is>
          <t>add</t>
        </is>
      </c>
      <c r="E9956" t="inlineStr">
        <is>
          <t>josepy</t>
        </is>
      </c>
      <c r="F9956">
        <f>=1.0.0</f>
        <v/>
      </c>
      <c r="G9956" t="inlineStr"/>
      <c r="H9956" t="inlineStr"/>
    </row>
    <row r="9957">
      <c r="A9957" t="inlineStr">
        <is>
          <t>tecken</t>
        </is>
      </c>
      <c r="B9957" t="inlineStr">
        <is>
          <t>845bc9cdae63b0d14f55304bc99e44f7fdf49833</t>
        </is>
      </c>
      <c r="C9957" t="inlineStr">
        <is>
          <t>2017-10-25 19:45:58+00:00</t>
        </is>
      </c>
      <c r="D9957" t="inlineStr">
        <is>
          <t>add</t>
        </is>
      </c>
      <c r="E9957" t="inlineStr">
        <is>
          <t>pyOpenSSL</t>
        </is>
      </c>
      <c r="F9957">
        <f>=17.3.0</f>
        <v/>
      </c>
      <c r="G9957" t="inlineStr"/>
      <c r="H9957" t="inlineStr"/>
    </row>
    <row r="9958">
      <c r="A9958" t="inlineStr">
        <is>
          <t>tecken</t>
        </is>
      </c>
      <c r="B9958" t="inlineStr">
        <is>
          <t>0dd1cfeb31fdf38a04a9ffc4bdbe6fd0ad03eabf</t>
        </is>
      </c>
      <c r="C9958" t="inlineStr">
        <is>
          <t>2017-11-15 21:22:21+00:00</t>
        </is>
      </c>
      <c r="D9958" t="inlineStr">
        <is>
          <t>verchange</t>
        </is>
      </c>
      <c r="E9958" t="inlineStr">
        <is>
          <t>pytz</t>
        </is>
      </c>
      <c r="F9958">
        <f>=2017.3</f>
        <v/>
      </c>
      <c r="G9958" t="inlineStr">
        <is>
          <t>pytz</t>
        </is>
      </c>
      <c r="H9958">
        <f>=2017.2</f>
        <v/>
      </c>
    </row>
    <row r="9959">
      <c r="A9959" t="inlineStr">
        <is>
          <t>tecken</t>
        </is>
      </c>
      <c r="B9959" t="inlineStr">
        <is>
          <t>0dd1cfeb31fdf38a04a9ffc4bdbe6fd0ad03eabf</t>
        </is>
      </c>
      <c r="C9959" t="inlineStr">
        <is>
          <t>2017-11-15 21:22:21+00:00</t>
        </is>
      </c>
      <c r="D9959" t="inlineStr">
        <is>
          <t>verchange</t>
        </is>
      </c>
      <c r="E9959" t="inlineStr">
        <is>
          <t>coverage</t>
        </is>
      </c>
      <c r="F9959">
        <f>=4.4.2</f>
        <v/>
      </c>
      <c r="G9959" t="inlineStr">
        <is>
          <t>coverage</t>
        </is>
      </c>
      <c r="H9959">
        <f>=4.4.1</f>
        <v/>
      </c>
    </row>
    <row r="9960">
      <c r="A9960" t="inlineStr">
        <is>
          <t>tecken</t>
        </is>
      </c>
      <c r="B9960" t="inlineStr">
        <is>
          <t>0dd1cfeb31fdf38a04a9ffc4bdbe6fd0ad03eabf</t>
        </is>
      </c>
      <c r="C9960" t="inlineStr">
        <is>
          <t>2017-11-15 21:22:21+00:00</t>
        </is>
      </c>
      <c r="D9960" t="inlineStr">
        <is>
          <t>verchange</t>
        </is>
      </c>
      <c r="E9960" t="inlineStr">
        <is>
          <t>josepy</t>
        </is>
      </c>
      <c r="F9960">
        <f>=1.0.1</f>
        <v/>
      </c>
      <c r="G9960" t="inlineStr">
        <is>
          <t>josepy</t>
        </is>
      </c>
      <c r="H9960">
        <f>=1.0.0</f>
        <v/>
      </c>
    </row>
    <row r="9961">
      <c r="A9961" t="inlineStr">
        <is>
          <t>tecken</t>
        </is>
      </c>
      <c r="B9961" t="inlineStr">
        <is>
          <t>0dd1cfeb31fdf38a04a9ffc4bdbe6fd0ad03eabf</t>
        </is>
      </c>
      <c r="C9961" t="inlineStr">
        <is>
          <t>2017-11-15 21:22:21+00:00</t>
        </is>
      </c>
      <c r="D9961" t="inlineStr">
        <is>
          <t>verchange</t>
        </is>
      </c>
      <c r="E9961" t="inlineStr">
        <is>
          <t>datadog</t>
        </is>
      </c>
      <c r="F9961">
        <f>=0.17.0</f>
        <v/>
      </c>
      <c r="G9961" t="inlineStr">
        <is>
          <t>datadog</t>
        </is>
      </c>
      <c r="H9961">
        <f>=0.16.0</f>
        <v/>
      </c>
    </row>
    <row r="9962">
      <c r="A9962" t="inlineStr">
        <is>
          <t>tecken</t>
        </is>
      </c>
      <c r="B9962" t="inlineStr">
        <is>
          <t>0dd1cfeb31fdf38a04a9ffc4bdbe6fd0ad03eabf</t>
        </is>
      </c>
      <c r="C9962" t="inlineStr">
        <is>
          <t>2017-11-15 21:22:21+00:00</t>
        </is>
      </c>
      <c r="D9962" t="inlineStr">
        <is>
          <t>verchange</t>
        </is>
      </c>
      <c r="E9962" t="inlineStr">
        <is>
          <t>newrelic</t>
        </is>
      </c>
      <c r="F9962">
        <f>=2.96.0.80</f>
        <v/>
      </c>
      <c r="G9962" t="inlineStr">
        <is>
          <t>newrelic</t>
        </is>
      </c>
      <c r="H9962">
        <f>=2.94.0.79</f>
        <v/>
      </c>
    </row>
    <row r="9963">
      <c r="A9963" t="inlineStr">
        <is>
          <t>tecken</t>
        </is>
      </c>
      <c r="B9963" t="inlineStr">
        <is>
          <t>0dd1cfeb31fdf38a04a9ffc4bdbe6fd0ad03eabf</t>
        </is>
      </c>
      <c r="C9963" t="inlineStr">
        <is>
          <t>2017-11-15 21:22:21+00:00</t>
        </is>
      </c>
      <c r="D9963" t="inlineStr">
        <is>
          <t>verchange</t>
        </is>
      </c>
      <c r="E9963" t="inlineStr">
        <is>
          <t>pytest-flake8</t>
        </is>
      </c>
      <c r="F9963">
        <f>=0.9.1</f>
        <v/>
      </c>
      <c r="G9963" t="inlineStr">
        <is>
          <t>pytest-flake8</t>
        </is>
      </c>
      <c r="H9963">
        <f>=0.9</f>
        <v/>
      </c>
    </row>
    <row r="9964">
      <c r="A9964" t="inlineStr">
        <is>
          <t>tecken</t>
        </is>
      </c>
      <c r="B9964" t="inlineStr">
        <is>
          <t>0dd1cfeb31fdf38a04a9ffc4bdbe6fd0ad03eabf</t>
        </is>
      </c>
      <c r="C9964" t="inlineStr">
        <is>
          <t>2017-11-15 21:22:21+00:00</t>
        </is>
      </c>
      <c r="D9964" t="inlineStr">
        <is>
          <t>verchange</t>
        </is>
      </c>
      <c r="E9964" t="inlineStr">
        <is>
          <t>simplejson</t>
        </is>
      </c>
      <c r="F9964">
        <f>=3.12.0</f>
        <v/>
      </c>
      <c r="G9964" t="inlineStr">
        <is>
          <t>simplejson</t>
        </is>
      </c>
      <c r="H9964">
        <f>=3.11.1</f>
        <v/>
      </c>
    </row>
    <row r="9965">
      <c r="A9965" t="inlineStr">
        <is>
          <t>tecken</t>
        </is>
      </c>
      <c r="B9965" t="inlineStr">
        <is>
          <t>0dd1cfeb31fdf38a04a9ffc4bdbe6fd0ad03eabf</t>
        </is>
      </c>
      <c r="C9965" t="inlineStr">
        <is>
          <t>2017-11-15 21:22:21+00:00</t>
        </is>
      </c>
      <c r="D9965" t="inlineStr">
        <is>
          <t>verchange</t>
        </is>
      </c>
      <c r="E9965" t="inlineStr">
        <is>
          <t>raven</t>
        </is>
      </c>
      <c r="F9965">
        <f>=6.3.0</f>
        <v/>
      </c>
      <c r="G9965" t="inlineStr">
        <is>
          <t>raven</t>
        </is>
      </c>
      <c r="H9965">
        <f>=6.2.1</f>
        <v/>
      </c>
    </row>
    <row r="9966">
      <c r="A9966" t="inlineStr">
        <is>
          <t>tecken</t>
        </is>
      </c>
      <c r="B9966" t="inlineStr">
        <is>
          <t>0dd1cfeb31fdf38a04a9ffc4bdbe6fd0ad03eabf</t>
        </is>
      </c>
      <c r="C9966" t="inlineStr">
        <is>
          <t>2017-11-15 21:22:21+00:00</t>
        </is>
      </c>
      <c r="D9966" t="inlineStr">
        <is>
          <t>verchange</t>
        </is>
      </c>
      <c r="E9966" t="inlineStr">
        <is>
          <t>Django</t>
        </is>
      </c>
      <c r="F9966">
        <f>=1.11.7</f>
        <v/>
      </c>
      <c r="G9966" t="inlineStr">
        <is>
          <t>Django</t>
        </is>
      </c>
      <c r="H9966">
        <f>=1.11.6</f>
        <v/>
      </c>
    </row>
    <row r="9967">
      <c r="A9967" t="inlineStr">
        <is>
          <t>tecken</t>
        </is>
      </c>
      <c r="B9967" t="inlineStr">
        <is>
          <t>0dd1cfeb31fdf38a04a9ffc4bdbe6fd0ad03eabf</t>
        </is>
      </c>
      <c r="C9967" t="inlineStr">
        <is>
          <t>2017-11-15 21:22:21+00:00</t>
        </is>
      </c>
      <c r="D9967" t="inlineStr">
        <is>
          <t>verchange</t>
        </is>
      </c>
      <c r="E9967" t="inlineStr">
        <is>
          <t>markus</t>
        </is>
      </c>
      <c r="F9967">
        <f>=1.0</f>
        <v/>
      </c>
      <c r="G9967" t="inlineStr">
        <is>
          <t>markus</t>
        </is>
      </c>
      <c r="H9967">
        <f>=0.2</f>
        <v/>
      </c>
    </row>
    <row r="9968">
      <c r="A9968" t="inlineStr">
        <is>
          <t>tecken</t>
        </is>
      </c>
      <c r="B9968" t="inlineStr">
        <is>
          <t>0dd1cfeb31fdf38a04a9ffc4bdbe6fd0ad03eabf</t>
        </is>
      </c>
      <c r="C9968" t="inlineStr">
        <is>
          <t>2017-11-15 21:22:21+00:00</t>
        </is>
      </c>
      <c r="D9968" t="inlineStr">
        <is>
          <t>verchange</t>
        </is>
      </c>
      <c r="E9968" t="inlineStr">
        <is>
          <t>certifi</t>
        </is>
      </c>
      <c r="F9968">
        <f>=2017.11.5</f>
        <v/>
      </c>
      <c r="G9968" t="inlineStr">
        <is>
          <t>certifi</t>
        </is>
      </c>
      <c r="H9968">
        <f>=2017.7.27.1</f>
        <v/>
      </c>
    </row>
    <row r="9969">
      <c r="A9969" t="inlineStr">
        <is>
          <t>tecken</t>
        </is>
      </c>
      <c r="B9969" t="inlineStr">
        <is>
          <t>0dd1cfeb31fdf38a04a9ffc4bdbe6fd0ad03eabf</t>
        </is>
      </c>
      <c r="C9969" t="inlineStr">
        <is>
          <t>2017-11-15 21:22:21+00:00</t>
        </is>
      </c>
      <c r="D9969" t="inlineStr">
        <is>
          <t>verchange</t>
        </is>
      </c>
      <c r="E9969" t="inlineStr">
        <is>
          <t>cryptography</t>
        </is>
      </c>
      <c r="F9969">
        <f>=2.1.3</f>
        <v/>
      </c>
      <c r="G9969" t="inlineStr">
        <is>
          <t>cryptography</t>
        </is>
      </c>
      <c r="H9969">
        <f>=2.1.2</f>
        <v/>
      </c>
    </row>
    <row r="9970">
      <c r="A9970" t="inlineStr">
        <is>
          <t>tecken</t>
        </is>
      </c>
      <c r="B9970" t="inlineStr">
        <is>
          <t>0dd1cfeb31fdf38a04a9ffc4bdbe6fd0ad03eabf</t>
        </is>
      </c>
      <c r="C9970" t="inlineStr">
        <is>
          <t>2017-11-15 21:22:21+00:00</t>
        </is>
      </c>
      <c r="D9970" t="inlineStr">
        <is>
          <t>add</t>
        </is>
      </c>
      <c r="E9970" t="inlineStr">
        <is>
          <t>django-cache-memoize</t>
        </is>
      </c>
      <c r="F9970">
        <f>=0.1.1</f>
        <v/>
      </c>
      <c r="G9970" t="inlineStr"/>
      <c r="H9970" t="inlineStr"/>
    </row>
    <row r="9971">
      <c r="A9971" t="inlineStr">
        <is>
          <t>tecken</t>
        </is>
      </c>
      <c r="B9971" t="inlineStr">
        <is>
          <t>0dd1cfeb31fdf38a04a9ffc4bdbe6fd0ad03eabf</t>
        </is>
      </c>
      <c r="C9971" t="inlineStr">
        <is>
          <t>2017-11-15 21:22:21+00:00</t>
        </is>
      </c>
      <c r="D9971" t="inlineStr">
        <is>
          <t>add</t>
        </is>
      </c>
      <c r="E9971" t="inlineStr">
        <is>
          <t>encore</t>
        </is>
      </c>
      <c r="F9971">
        <f>=0.7.0</f>
        <v/>
      </c>
      <c r="G9971" t="inlineStr"/>
      <c r="H9971" t="inlineStr"/>
    </row>
    <row r="9972">
      <c r="A9972" t="inlineStr">
        <is>
          <t>tecken</t>
        </is>
      </c>
      <c r="B9972" t="inlineStr">
        <is>
          <t>3eff21c39c6f16b008258818ae56818ab785cf27</t>
        </is>
      </c>
      <c r="C9972" t="inlineStr">
        <is>
          <t>2018-10-29 18:00:31+00:00</t>
        </is>
      </c>
      <c r="D9972" t="inlineStr">
        <is>
          <t>verchange</t>
        </is>
      </c>
      <c r="E9972" t="inlineStr">
        <is>
          <t>pytz</t>
        </is>
      </c>
      <c r="F9972">
        <f>=2018.7</f>
        <v/>
      </c>
      <c r="G9972" t="inlineStr">
        <is>
          <t>pytz</t>
        </is>
      </c>
      <c r="H9972">
        <f>=2018.6</f>
        <v/>
      </c>
    </row>
    <row r="9973">
      <c r="A9973" t="inlineStr">
        <is>
          <t>tecken</t>
        </is>
      </c>
      <c r="B9973" t="inlineStr">
        <is>
          <t>3eff21c39c6f16b008258818ae56818ab785cf27</t>
        </is>
      </c>
      <c r="C9973" t="inlineStr">
        <is>
          <t>2018-10-29 18:00:31+00:00</t>
        </is>
      </c>
      <c r="D9973" t="inlineStr">
        <is>
          <t>verchange</t>
        </is>
      </c>
      <c r="E9973" t="inlineStr">
        <is>
          <t>python-dateutil</t>
        </is>
      </c>
      <c r="F9973">
        <f>=2.7.5</f>
        <v/>
      </c>
      <c r="G9973" t="inlineStr">
        <is>
          <t>python-dateutil</t>
        </is>
      </c>
      <c r="H9973">
        <f>=2.7.3</f>
        <v/>
      </c>
    </row>
    <row r="9974">
      <c r="A9974" t="inlineStr">
        <is>
          <t>tecken</t>
        </is>
      </c>
      <c r="B9974" t="inlineStr">
        <is>
          <t>5b013c0eefeac21ffc30aec23748c16d3e433879</t>
        </is>
      </c>
      <c r="C9974" t="inlineStr">
        <is>
          <t>2018-11-15 13:59:38+00:00</t>
        </is>
      </c>
      <c r="D9974" t="inlineStr">
        <is>
          <t>verchange</t>
        </is>
      </c>
      <c r="E9974" t="inlineStr">
        <is>
          <t>urllib3</t>
        </is>
      </c>
      <c r="F9974">
        <f>=1.24.1</f>
        <v/>
      </c>
      <c r="G9974" t="inlineStr">
        <is>
          <t>urllib3</t>
        </is>
      </c>
      <c r="H9974">
        <f>=1.23</f>
        <v/>
      </c>
    </row>
    <row r="9975">
      <c r="A9975" t="inlineStr">
        <is>
          <t>tecken</t>
        </is>
      </c>
      <c r="B9975" t="inlineStr">
        <is>
          <t>5b013c0eefeac21ffc30aec23748c16d3e433879</t>
        </is>
      </c>
      <c r="C9975" t="inlineStr">
        <is>
          <t>2018-11-15 13:59:38+00:00</t>
        </is>
      </c>
      <c r="D9975" t="inlineStr">
        <is>
          <t>verchange</t>
        </is>
      </c>
      <c r="E9975" t="inlineStr">
        <is>
          <t>coverage</t>
        </is>
      </c>
      <c r="F9975">
        <f>=4.5.2</f>
        <v/>
      </c>
      <c r="G9975" t="inlineStr">
        <is>
          <t>coverage</t>
        </is>
      </c>
      <c r="H9975">
        <f>=4.5.1</f>
        <v/>
      </c>
    </row>
    <row r="9976">
      <c r="A9976" t="inlineStr">
        <is>
          <t>tecken</t>
        </is>
      </c>
      <c r="B9976" t="inlineStr">
        <is>
          <t>5b013c0eefeac21ffc30aec23748c16d3e433879</t>
        </is>
      </c>
      <c r="C9976" t="inlineStr">
        <is>
          <t>2018-11-15 13:59:38+00:00</t>
        </is>
      </c>
      <c r="D9976" t="inlineStr">
        <is>
          <t>verchange</t>
        </is>
      </c>
      <c r="E9976" t="inlineStr">
        <is>
          <t>boto3</t>
        </is>
      </c>
      <c r="F9976">
        <f>=1.9.43</f>
        <v/>
      </c>
      <c r="G9976" t="inlineStr">
        <is>
          <t>boto3</t>
        </is>
      </c>
      <c r="H9976">
        <f>=1.9.31</f>
        <v/>
      </c>
    </row>
    <row r="9977">
      <c r="A9977" t="inlineStr">
        <is>
          <t>tecken</t>
        </is>
      </c>
      <c r="B9977" t="inlineStr">
        <is>
          <t>5b013c0eefeac21ffc30aec23748c16d3e433879</t>
        </is>
      </c>
      <c r="C9977" t="inlineStr">
        <is>
          <t>2018-11-15 13:59:38+00:00</t>
        </is>
      </c>
      <c r="D9977" t="inlineStr">
        <is>
          <t>verchange</t>
        </is>
      </c>
      <c r="E9977" t="inlineStr">
        <is>
          <t>django-cache-memoize</t>
        </is>
      </c>
      <c r="F9977">
        <f>=0.1.3</f>
        <v/>
      </c>
      <c r="G9977" t="inlineStr">
        <is>
          <t>django-cache-memoize</t>
        </is>
      </c>
      <c r="H9977">
        <f>=0.1.2</f>
        <v/>
      </c>
    </row>
    <row r="9978">
      <c r="A9978" t="inlineStr">
        <is>
          <t>tecken</t>
        </is>
      </c>
      <c r="B9978" t="inlineStr">
        <is>
          <t>5b013c0eefeac21ffc30aec23748c16d3e433879</t>
        </is>
      </c>
      <c r="C9978" t="inlineStr">
        <is>
          <t>2018-11-15 13:59:38+00:00</t>
        </is>
      </c>
      <c r="D9978" t="inlineStr">
        <is>
          <t>verchange</t>
        </is>
      </c>
      <c r="E9978" t="inlineStr">
        <is>
          <t>datadog</t>
        </is>
      </c>
      <c r="F9978">
        <f>=0.24.0</f>
        <v/>
      </c>
      <c r="G9978" t="inlineStr">
        <is>
          <t>datadog</t>
        </is>
      </c>
      <c r="H9978">
        <f>=0.23.0</f>
        <v/>
      </c>
    </row>
    <row r="9979">
      <c r="A9979" t="inlineStr">
        <is>
          <t>tecken</t>
        </is>
      </c>
      <c r="B9979" t="inlineStr">
        <is>
          <t>5b013c0eefeac21ffc30aec23748c16d3e433879</t>
        </is>
      </c>
      <c r="C9979" t="inlineStr">
        <is>
          <t>2018-11-15 13:59:38+00:00</t>
        </is>
      </c>
      <c r="D9979" t="inlineStr">
        <is>
          <t>verchange</t>
        </is>
      </c>
      <c r="E9979" t="inlineStr">
        <is>
          <t>newrelic</t>
        </is>
      </c>
      <c r="F9979">
        <f>=4.6.0.106</f>
        <v/>
      </c>
      <c r="G9979" t="inlineStr">
        <is>
          <t>newrelic</t>
        </is>
      </c>
      <c r="H9979">
        <f>=4.4.1.104</f>
        <v/>
      </c>
    </row>
    <row r="9980">
      <c r="A9980" t="inlineStr">
        <is>
          <t>tecken</t>
        </is>
      </c>
      <c r="B9980" t="inlineStr">
        <is>
          <t>5b013c0eefeac21ffc30aec23748c16d3e433879</t>
        </is>
      </c>
      <c r="C9980" t="inlineStr">
        <is>
          <t>2018-11-15 13:59:38+00:00</t>
        </is>
      </c>
      <c r="D9980" t="inlineStr">
        <is>
          <t>verchange</t>
        </is>
      </c>
      <c r="E9980" t="inlineStr">
        <is>
          <t>requests</t>
        </is>
      </c>
      <c r="F9980">
        <f>=2.20.1</f>
        <v/>
      </c>
      <c r="G9980" t="inlineStr">
        <is>
          <t>requests</t>
        </is>
      </c>
      <c r="H9980">
        <f>=2.20.0</f>
        <v/>
      </c>
    </row>
    <row r="9981">
      <c r="A9981" t="inlineStr">
        <is>
          <t>tecken</t>
        </is>
      </c>
      <c r="B9981" t="inlineStr">
        <is>
          <t>5b013c0eefeac21ffc30aec23748c16d3e433879</t>
        </is>
      </c>
      <c r="C9981" t="inlineStr">
        <is>
          <t>2018-11-15 13:59:38+00:00</t>
        </is>
      </c>
      <c r="D9981" t="inlineStr">
        <is>
          <t>verchange</t>
        </is>
      </c>
      <c r="E9981" t="inlineStr">
        <is>
          <t>whitenoise</t>
        </is>
      </c>
      <c r="F9981">
        <f>=4.1.1</f>
        <v/>
      </c>
      <c r="G9981" t="inlineStr">
        <is>
          <t>whitenoise</t>
        </is>
      </c>
      <c r="H9981">
        <f>=4.1</f>
        <v/>
      </c>
    </row>
    <row r="9982">
      <c r="A9982" t="inlineStr">
        <is>
          <t>tecken</t>
        </is>
      </c>
      <c r="B9982" t="inlineStr">
        <is>
          <t>5b013c0eefeac21ffc30aec23748c16d3e433879</t>
        </is>
      </c>
      <c r="C9982" t="inlineStr">
        <is>
          <t>2018-11-15 13:59:38+00:00</t>
        </is>
      </c>
      <c r="D9982" t="inlineStr">
        <is>
          <t>verchange</t>
        </is>
      </c>
      <c r="E9982" t="inlineStr">
        <is>
          <t>Django</t>
        </is>
      </c>
      <c r="F9982">
        <f>=2.1.3</f>
        <v/>
      </c>
      <c r="G9982" t="inlineStr">
        <is>
          <t>Django</t>
        </is>
      </c>
      <c r="H9982">
        <f>=2.1.2</f>
        <v/>
      </c>
    </row>
    <row r="9983">
      <c r="A9983" t="inlineStr">
        <is>
          <t>tecken</t>
        </is>
      </c>
      <c r="B9983" t="inlineStr">
        <is>
          <t>5b013c0eefeac21ffc30aec23748c16d3e433879</t>
        </is>
      </c>
      <c r="C9983" t="inlineStr">
        <is>
          <t>2018-11-15 13:59:38+00:00</t>
        </is>
      </c>
      <c r="D9983" t="inlineStr">
        <is>
          <t>verchange</t>
        </is>
      </c>
      <c r="E9983" t="inlineStr">
        <is>
          <t>psycopg2</t>
        </is>
      </c>
      <c r="F9983">
        <f>=2.7.6.1</f>
        <v/>
      </c>
      <c r="G9983" t="inlineStr">
        <is>
          <t>psycopg2</t>
        </is>
      </c>
      <c r="H9983">
        <f>=2.7.5</f>
        <v/>
      </c>
    </row>
    <row r="9984">
      <c r="A9984" t="inlineStr">
        <is>
          <t>tecken</t>
        </is>
      </c>
      <c r="B9984" t="inlineStr">
        <is>
          <t>5b013c0eefeac21ffc30aec23748c16d3e433879</t>
        </is>
      </c>
      <c r="C9984" t="inlineStr">
        <is>
          <t>2018-11-15 13:59:38+00:00</t>
        </is>
      </c>
      <c r="D9984" t="inlineStr">
        <is>
          <t>verchange</t>
        </is>
      </c>
      <c r="E9984" t="inlineStr">
        <is>
          <t>cryptography</t>
        </is>
      </c>
      <c r="F9984">
        <f>=2.4.1</f>
        <v/>
      </c>
      <c r="G9984" t="inlineStr">
        <is>
          <t>cryptography</t>
        </is>
      </c>
      <c r="H9984">
        <f>=2.3.1</f>
        <v/>
      </c>
    </row>
    <row r="9985">
      <c r="A9985" t="inlineStr">
        <is>
          <t>tecken</t>
        </is>
      </c>
      <c r="B9985" t="inlineStr">
        <is>
          <t>5b013c0eefeac21ffc30aec23748c16d3e433879</t>
        </is>
      </c>
      <c r="C9985" t="inlineStr">
        <is>
          <t>2018-11-15 13:59:38+00:00</t>
        </is>
      </c>
      <c r="D9985" t="inlineStr">
        <is>
          <t>verchange</t>
        </is>
      </c>
      <c r="E9985" t="inlineStr">
        <is>
          <t>pytest</t>
        </is>
      </c>
      <c r="F9985">
        <f>=4.0.0</f>
        <v/>
      </c>
      <c r="G9985" t="inlineStr">
        <is>
          <t>pytest</t>
        </is>
      </c>
      <c r="H9985">
        <f>=3.9.2</f>
        <v/>
      </c>
    </row>
    <row r="9986">
      <c r="A9986" t="inlineStr">
        <is>
          <t>tecken</t>
        </is>
      </c>
      <c r="B9986" t="inlineStr">
        <is>
          <t>5b013c0eefeac21ffc30aec23748c16d3e433879</t>
        </is>
      </c>
      <c r="C9986" t="inlineStr">
        <is>
          <t>2018-11-15 13:59:38+00:00</t>
        </is>
      </c>
      <c r="D9986" t="inlineStr">
        <is>
          <t>verchange</t>
        </is>
      </c>
      <c r="E9986" t="inlineStr">
        <is>
          <t>pytest-django</t>
        </is>
      </c>
      <c r="F9986">
        <f>=3.4.4</f>
        <v/>
      </c>
      <c r="G9986" t="inlineStr">
        <is>
          <t>pytest-django</t>
        </is>
      </c>
      <c r="H9986">
        <f>=3.4.3</f>
        <v/>
      </c>
    </row>
    <row r="9987">
      <c r="A9987" t="inlineStr">
        <is>
          <t>tecken</t>
        </is>
      </c>
      <c r="B9987" t="inlineStr">
        <is>
          <t>5b013c0eefeac21ffc30aec23748c16d3e433879</t>
        </is>
      </c>
      <c r="C9987" t="inlineStr">
        <is>
          <t>2018-11-15 13:59:38+00:00</t>
        </is>
      </c>
      <c r="D9987" t="inlineStr">
        <is>
          <t>verchange</t>
        </is>
      </c>
      <c r="E9987" t="inlineStr">
        <is>
          <t>botocore</t>
        </is>
      </c>
      <c r="F9987">
        <f>=1.12.43</f>
        <v/>
      </c>
      <c r="G9987" t="inlineStr">
        <is>
          <t>botocore</t>
        </is>
      </c>
      <c r="H9987">
        <f>=1.12.31</f>
        <v/>
      </c>
    </row>
    <row r="9988">
      <c r="A9988" t="inlineStr">
        <is>
          <t>tecken</t>
        </is>
      </c>
      <c r="B9988" t="inlineStr">
        <is>
          <t>57c03066521b504f196ad4de7af4582f0804bf28</t>
        </is>
      </c>
      <c r="C9988" t="inlineStr">
        <is>
          <t>2018-12-10 18:09:12+00:00</t>
        </is>
      </c>
      <c r="D9988" t="inlineStr">
        <is>
          <t>verchange</t>
        </is>
      </c>
      <c r="E9988" t="inlineStr">
        <is>
          <t>six</t>
        </is>
      </c>
      <c r="F9988">
        <f>=1.12.0</f>
        <v/>
      </c>
      <c r="G9988" t="inlineStr">
        <is>
          <t>six</t>
        </is>
      </c>
      <c r="H9988">
        <f>=1.11.0</f>
        <v/>
      </c>
    </row>
    <row r="9989">
      <c r="A9989" t="inlineStr">
        <is>
          <t>tecken</t>
        </is>
      </c>
      <c r="B9989" t="inlineStr">
        <is>
          <t>57c03066521b504f196ad4de7af4582f0804bf28</t>
        </is>
      </c>
      <c r="C9989" t="inlineStr">
        <is>
          <t>2018-12-10 18:09:12+00:00</t>
        </is>
      </c>
      <c r="D9989" t="inlineStr">
        <is>
          <t>verchange</t>
        </is>
      </c>
      <c r="E9989" t="inlineStr">
        <is>
          <t>django-cache-memoize</t>
        </is>
      </c>
      <c r="F9989">
        <f>=0.1.5</f>
        <v/>
      </c>
      <c r="G9989" t="inlineStr">
        <is>
          <t>django-cache-memoize</t>
        </is>
      </c>
      <c r="H9989">
        <f>=0.1.3</f>
        <v/>
      </c>
    </row>
    <row r="9990">
      <c r="A9990" t="inlineStr">
        <is>
          <t>tecken</t>
        </is>
      </c>
      <c r="B9990" t="inlineStr">
        <is>
          <t>57c03066521b504f196ad4de7af4582f0804bf28</t>
        </is>
      </c>
      <c r="C9990" t="inlineStr">
        <is>
          <t>2018-12-10 18:09:12+00:00</t>
        </is>
      </c>
      <c r="D9990" t="inlineStr">
        <is>
          <t>verchange</t>
        </is>
      </c>
      <c r="E9990" t="inlineStr">
        <is>
          <t>datadog</t>
        </is>
      </c>
      <c r="F9990">
        <f>=0.26.0</f>
        <v/>
      </c>
      <c r="G9990" t="inlineStr">
        <is>
          <t>datadog</t>
        </is>
      </c>
      <c r="H9990">
        <f>=0.24.0</f>
        <v/>
      </c>
    </row>
    <row r="9991">
      <c r="A9991" t="inlineStr">
        <is>
          <t>tecken</t>
        </is>
      </c>
      <c r="B9991" t="inlineStr">
        <is>
          <t>57c03066521b504f196ad4de7af4582f0804bf28</t>
        </is>
      </c>
      <c r="C9991" t="inlineStr">
        <is>
          <t>2018-12-10 18:09:12+00:00</t>
        </is>
      </c>
      <c r="D9991" t="inlineStr">
        <is>
          <t>verchange</t>
        </is>
      </c>
      <c r="E9991" t="inlineStr">
        <is>
          <t>django-redis</t>
        </is>
      </c>
      <c r="F9991">
        <f>=4.10.0</f>
        <v/>
      </c>
      <c r="G9991" t="inlineStr">
        <is>
          <t>django-redis</t>
        </is>
      </c>
      <c r="H9991">
        <f>=4.9.0</f>
        <v/>
      </c>
    </row>
    <row r="9992">
      <c r="A9992" t="inlineStr">
        <is>
          <t>tecken</t>
        </is>
      </c>
      <c r="B9992" t="inlineStr">
        <is>
          <t>57c03066521b504f196ad4de7af4582f0804bf28</t>
        </is>
      </c>
      <c r="C9992" t="inlineStr">
        <is>
          <t>2018-12-10 18:09:12+00:00</t>
        </is>
      </c>
      <c r="D9992" t="inlineStr">
        <is>
          <t>verchange</t>
        </is>
      </c>
      <c r="E9992" t="inlineStr">
        <is>
          <t>newrelic</t>
        </is>
      </c>
      <c r="F9992">
        <f>=4.8.0.110</f>
        <v/>
      </c>
      <c r="G9992" t="inlineStr">
        <is>
          <t>newrelic</t>
        </is>
      </c>
      <c r="H9992">
        <f>=4.6.0.106</f>
        <v/>
      </c>
    </row>
    <row r="9993">
      <c r="A9993" t="inlineStr">
        <is>
          <t>tecken</t>
        </is>
      </c>
      <c r="B9993" t="inlineStr">
        <is>
          <t>57c03066521b504f196ad4de7af4582f0804bf28</t>
        </is>
      </c>
      <c r="C9993" t="inlineStr">
        <is>
          <t>2018-12-10 18:09:12+00:00</t>
        </is>
      </c>
      <c r="D9993" t="inlineStr">
        <is>
          <t>verchange</t>
        </is>
      </c>
      <c r="E9993" t="inlineStr">
        <is>
          <t>Django</t>
        </is>
      </c>
      <c r="F9993">
        <f>=2.1.4</f>
        <v/>
      </c>
      <c r="G9993" t="inlineStr">
        <is>
          <t>Django</t>
        </is>
      </c>
      <c r="H9993">
        <f>=2.1.3</f>
        <v/>
      </c>
    </row>
    <row r="9994">
      <c r="A9994" t="inlineStr">
        <is>
          <t>tecken</t>
        </is>
      </c>
      <c r="B9994" t="inlineStr">
        <is>
          <t>57c03066521b504f196ad4de7af4582f0804bf28</t>
        </is>
      </c>
      <c r="C9994" t="inlineStr">
        <is>
          <t>2018-12-10 18:09:12+00:00</t>
        </is>
      </c>
      <c r="D9994" t="inlineStr">
        <is>
          <t>verchange</t>
        </is>
      </c>
      <c r="E9994" t="inlineStr">
        <is>
          <t>certifi</t>
        </is>
      </c>
      <c r="F9994">
        <f>=2018.11.29</f>
        <v/>
      </c>
      <c r="G9994" t="inlineStr">
        <is>
          <t>certifi</t>
        </is>
      </c>
      <c r="H9994">
        <f>=2018.10.15</f>
        <v/>
      </c>
    </row>
    <row r="9995">
      <c r="A9995" t="inlineStr">
        <is>
          <t>tecken</t>
        </is>
      </c>
      <c r="B9995" t="inlineStr">
        <is>
          <t>57c03066521b504f196ad4de7af4582f0804bf28</t>
        </is>
      </c>
      <c r="C9995" t="inlineStr">
        <is>
          <t>2018-12-10 18:09:12+00:00</t>
        </is>
      </c>
      <c r="D9995" t="inlineStr">
        <is>
          <t>verchange</t>
        </is>
      </c>
      <c r="E9995" t="inlineStr">
        <is>
          <t>cryptography</t>
        </is>
      </c>
      <c r="F9995">
        <f>=2.4.2</f>
        <v/>
      </c>
      <c r="G9995" t="inlineStr">
        <is>
          <t>cryptography</t>
        </is>
      </c>
      <c r="H9995">
        <f>=2.4.1</f>
        <v/>
      </c>
    </row>
    <row r="9996">
      <c r="A9996" t="inlineStr">
        <is>
          <t>tecken</t>
        </is>
      </c>
      <c r="B9996" t="inlineStr">
        <is>
          <t>57c03066521b504f196ad4de7af4582f0804bf28</t>
        </is>
      </c>
      <c r="C9996" t="inlineStr">
        <is>
          <t>2018-12-10 18:09:12+00:00</t>
        </is>
      </c>
      <c r="D9996" t="inlineStr">
        <is>
          <t>verchange</t>
        </is>
      </c>
      <c r="E9996" t="inlineStr">
        <is>
          <t>pytest</t>
        </is>
      </c>
      <c r="F9996">
        <f>=4.0.1</f>
        <v/>
      </c>
      <c r="G9996" t="inlineStr">
        <is>
          <t>pytest</t>
        </is>
      </c>
      <c r="H9996">
        <f>=4.0.0</f>
        <v/>
      </c>
    </row>
    <row r="9997">
      <c r="A9997" t="inlineStr">
        <is>
          <t>tecken</t>
        </is>
      </c>
      <c r="B9997" t="inlineStr">
        <is>
          <t>57c03066521b504f196ad4de7af4582f0804bf28</t>
        </is>
      </c>
      <c r="C9997" t="inlineStr">
        <is>
          <t>2018-12-10 18:09:12+00:00</t>
        </is>
      </c>
      <c r="D9997" t="inlineStr">
        <is>
          <t>verchange</t>
        </is>
      </c>
      <c r="E9997" t="inlineStr">
        <is>
          <t>redis</t>
        </is>
      </c>
      <c r="F9997">
        <f>=3.0.1</f>
        <v/>
      </c>
      <c r="G9997" t="inlineStr">
        <is>
          <t>redis</t>
        </is>
      </c>
      <c r="H9997">
        <f>=2.10.6</f>
        <v/>
      </c>
    </row>
    <row r="9998">
      <c r="A9998" t="inlineStr">
        <is>
          <t>tecken</t>
        </is>
      </c>
      <c r="B9998" t="inlineStr">
        <is>
          <t>0d17842f92eb1c77b4276ab58115b40ac23edf1c</t>
        </is>
      </c>
      <c r="C9998" t="inlineStr">
        <is>
          <t>2018-12-18 17:08:37+00:00</t>
        </is>
      </c>
      <c r="D9998" t="inlineStr">
        <is>
          <t>verchange</t>
        </is>
      </c>
      <c r="E9998" t="inlineStr">
        <is>
          <t>requests</t>
        </is>
      </c>
      <c r="F9998">
        <f>=2.21.0</f>
        <v/>
      </c>
      <c r="G9998" t="inlineStr">
        <is>
          <t>requests</t>
        </is>
      </c>
      <c r="H9998">
        <f>=2.20.1</f>
        <v/>
      </c>
    </row>
    <row r="9999">
      <c r="A9999" t="inlineStr">
        <is>
          <t>tecken</t>
        </is>
      </c>
      <c r="B9999" t="inlineStr">
        <is>
          <t>0d17842f92eb1c77b4276ab58115b40ac23edf1c</t>
        </is>
      </c>
      <c r="C9999" t="inlineStr">
        <is>
          <t>2018-12-18 17:08:37+00:00</t>
        </is>
      </c>
      <c r="D9999" t="inlineStr">
        <is>
          <t>verchange</t>
        </is>
      </c>
      <c r="E9999" t="inlineStr">
        <is>
          <t>idna</t>
        </is>
      </c>
      <c r="F9999">
        <f>=2.8</f>
        <v/>
      </c>
      <c r="G9999" t="inlineStr">
        <is>
          <t>idna</t>
        </is>
      </c>
      <c r="H9999">
        <f>=2.7</f>
        <v/>
      </c>
    </row>
    <row r="10000">
      <c r="A10000" t="inlineStr">
        <is>
          <t>tecken</t>
        </is>
      </c>
      <c r="B10000" t="inlineStr">
        <is>
          <t>0d17842f92eb1c77b4276ab58115b40ac23edf1c</t>
        </is>
      </c>
      <c r="C10000" t="inlineStr">
        <is>
          <t>2018-12-18 17:08:37+00:00</t>
        </is>
      </c>
      <c r="D10000" t="inlineStr">
        <is>
          <t>verchange</t>
        </is>
      </c>
      <c r="E10000" t="inlineStr">
        <is>
          <t>pytest</t>
        </is>
      </c>
      <c r="F10000">
        <f>=4.0.2</f>
        <v/>
      </c>
      <c r="G10000" t="inlineStr">
        <is>
          <t>pytest</t>
        </is>
      </c>
      <c r="H10000">
        <f>=4.0.1</f>
        <v/>
      </c>
    </row>
    <row r="10001">
      <c r="A10001" t="inlineStr">
        <is>
          <t>tecken</t>
        </is>
      </c>
      <c r="B10001" t="inlineStr">
        <is>
          <t>0d17842f92eb1c77b4276ab58115b40ac23edf1c</t>
        </is>
      </c>
      <c r="C10001" t="inlineStr">
        <is>
          <t>2018-12-18 17:32:44+00:00</t>
        </is>
      </c>
      <c r="D10001" t="inlineStr">
        <is>
          <t>verchange</t>
        </is>
      </c>
      <c r="E10001" t="inlineStr">
        <is>
          <t>requests</t>
        </is>
      </c>
      <c r="F10001">
        <f>=2.21.0</f>
        <v/>
      </c>
      <c r="G10001" t="inlineStr">
        <is>
          <t>requests</t>
        </is>
      </c>
      <c r="H10001">
        <f>=2.20.1</f>
        <v/>
      </c>
    </row>
    <row r="10002">
      <c r="A10002" t="inlineStr">
        <is>
          <t>tecken</t>
        </is>
      </c>
      <c r="B10002" t="inlineStr">
        <is>
          <t>0d17842f92eb1c77b4276ab58115b40ac23edf1c</t>
        </is>
      </c>
      <c r="C10002" t="inlineStr">
        <is>
          <t>2018-12-18 17:32:44+00:00</t>
        </is>
      </c>
      <c r="D10002" t="inlineStr">
        <is>
          <t>verchange</t>
        </is>
      </c>
      <c r="E10002" t="inlineStr">
        <is>
          <t>idna</t>
        </is>
      </c>
      <c r="F10002">
        <f>=2.8</f>
        <v/>
      </c>
      <c r="G10002" t="inlineStr">
        <is>
          <t>idna</t>
        </is>
      </c>
      <c r="H10002">
        <f>=2.7</f>
        <v/>
      </c>
    </row>
    <row r="10003">
      <c r="A10003" t="inlineStr">
        <is>
          <t>tecken</t>
        </is>
      </c>
      <c r="B10003" t="inlineStr">
        <is>
          <t>0d17842f92eb1c77b4276ab58115b40ac23edf1c</t>
        </is>
      </c>
      <c r="C10003" t="inlineStr">
        <is>
          <t>2018-12-18 17:32:44+00:00</t>
        </is>
      </c>
      <c r="D10003" t="inlineStr">
        <is>
          <t>verchange</t>
        </is>
      </c>
      <c r="E10003" t="inlineStr">
        <is>
          <t>pytest</t>
        </is>
      </c>
      <c r="F10003">
        <f>=4.0.2</f>
        <v/>
      </c>
      <c r="G10003" t="inlineStr">
        <is>
          <t>pytest</t>
        </is>
      </c>
      <c r="H10003">
        <f>=4.0.1</f>
        <v/>
      </c>
    </row>
    <row r="10004">
      <c r="A10004" t="inlineStr">
        <is>
          <t>tecken</t>
        </is>
      </c>
      <c r="B10004" t="inlineStr">
        <is>
          <t>94bebbb93bb7df6684ae062003649c0ff586f3aa</t>
        </is>
      </c>
      <c r="C10004" t="inlineStr">
        <is>
          <t>2019-12-11 23:20:51+00:00</t>
        </is>
      </c>
      <c r="D10004" t="inlineStr">
        <is>
          <t>verchange</t>
        </is>
      </c>
      <c r="E10004" t="inlineStr">
        <is>
          <t>Django</t>
        </is>
      </c>
      <c r="F10004">
        <f>=2.2.8</f>
        <v/>
      </c>
      <c r="G10004" t="inlineStr">
        <is>
          <t>Django</t>
        </is>
      </c>
      <c r="H10004">
        <f>=2.1.14</f>
        <v/>
      </c>
    </row>
    <row r="10005">
      <c r="A10005" t="inlineStr">
        <is>
          <t>tecken</t>
        </is>
      </c>
      <c r="B10005" t="inlineStr">
        <is>
          <t>cd72bd51b09105bcfcc6b6d2e5cb316ca22a4c66</t>
        </is>
      </c>
      <c r="C10005" t="inlineStr">
        <is>
          <t>2019-12-18 15:29:13+00:00</t>
        </is>
      </c>
      <c r="D10005" t="inlineStr">
        <is>
          <t>verchange</t>
        </is>
      </c>
      <c r="E10005" t="inlineStr">
        <is>
          <t>Django</t>
        </is>
      </c>
      <c r="F10005">
        <f>=2.2.9</f>
        <v/>
      </c>
      <c r="G10005" t="inlineStr">
        <is>
          <t>Django</t>
        </is>
      </c>
      <c r="H10005">
        <f>=2.2.8</f>
        <v/>
      </c>
    </row>
    <row r="10006">
      <c r="A10006" t="inlineStr">
        <is>
          <t>panko</t>
        </is>
      </c>
      <c r="B10006" t="inlineStr">
        <is>
          <t>7f9694f84c35ec19bc2cede5438a5ac3389cce7f</t>
        </is>
      </c>
      <c r="C10006" t="inlineStr">
        <is>
          <t>2017-02-06 13:08:00+00:00</t>
        </is>
      </c>
      <c r="D10006" t="inlineStr">
        <is>
          <t>verchange</t>
        </is>
      </c>
      <c r="E10006" t="inlineStr">
        <is>
          <t>oslo.middleware</t>
        </is>
      </c>
      <c r="F10006" t="inlineStr">
        <is>
          <t>&gt;=3.10.0</t>
        </is>
      </c>
      <c r="G10006" t="inlineStr">
        <is>
          <t>oslo.middleware</t>
        </is>
      </c>
      <c r="H10006" t="inlineStr">
        <is>
          <t>&gt;=3.0.0</t>
        </is>
      </c>
    </row>
    <row r="10007">
      <c r="A10007" t="inlineStr">
        <is>
          <t>panko</t>
        </is>
      </c>
      <c r="B10007" t="inlineStr">
        <is>
          <t>7f9694f84c35ec19bc2cede5438a5ac3389cce7f</t>
        </is>
      </c>
      <c r="C10007" t="inlineStr">
        <is>
          <t>2017-02-06 13:08:00+00:00</t>
        </is>
      </c>
      <c r="D10007" t="inlineStr">
        <is>
          <t>add</t>
        </is>
      </c>
      <c r="E10007" t="inlineStr">
        <is>
          <t>tenacity</t>
        </is>
      </c>
      <c r="F10007" t="inlineStr">
        <is>
          <t>&gt;=3.1.0</t>
        </is>
      </c>
      <c r="G10007" t="inlineStr"/>
      <c r="H10007" t="inlineStr"/>
    </row>
    <row r="10008">
      <c r="A10008" t="inlineStr">
        <is>
          <t>panko</t>
        </is>
      </c>
      <c r="B10008" t="inlineStr">
        <is>
          <t>7f9694f84c35ec19bc2cede5438a5ac3389cce7f</t>
        </is>
      </c>
      <c r="C10008" t="inlineStr">
        <is>
          <t>2017-02-06 13:08:00+00:00</t>
        </is>
      </c>
      <c r="D10008" t="inlineStr">
        <is>
          <t>rem</t>
        </is>
      </c>
      <c r="E10008" t="inlineStr"/>
      <c r="F10008" t="inlineStr"/>
      <c r="G10008" t="inlineStr">
        <is>
          <t>retrying</t>
        </is>
      </c>
      <c r="H10008" t="inlineStr">
        <is>
          <t>&gt;=1.2.3;!=1.3.0</t>
        </is>
      </c>
    </row>
    <row r="10009">
      <c r="A10009" t="inlineStr">
        <is>
          <t>panko</t>
        </is>
      </c>
      <c r="B10009" t="inlineStr">
        <is>
          <t>7f811a3fa915f1d18cbc817e892957324183761a</t>
        </is>
      </c>
      <c r="C10009" t="inlineStr">
        <is>
          <t>2017-08-21 19:06:03+00:00</t>
        </is>
      </c>
      <c r="D10009" t="inlineStr">
        <is>
          <t>verchange</t>
        </is>
      </c>
      <c r="E10009" t="inlineStr">
        <is>
          <t>pbr</t>
        </is>
      </c>
      <c r="F10009" t="inlineStr">
        <is>
          <t>&gt;=2.0.0</t>
        </is>
      </c>
      <c r="G10009" t="inlineStr">
        <is>
          <t>pbr</t>
        </is>
      </c>
      <c r="H10009" t="inlineStr">
        <is>
          <t>&gt;=1.6</t>
        </is>
      </c>
    </row>
    <row r="10010">
      <c r="A10010" t="inlineStr">
        <is>
          <t>panko</t>
        </is>
      </c>
      <c r="B10010" t="inlineStr">
        <is>
          <t>7f811a3fa915f1d18cbc817e892957324183761a</t>
        </is>
      </c>
      <c r="C10010" t="inlineStr">
        <is>
          <t>2017-08-21 19:06:03+00:00</t>
        </is>
      </c>
      <c r="D10010" t="inlineStr">
        <is>
          <t>verchange</t>
        </is>
      </c>
      <c r="E10010" t="inlineStr">
        <is>
          <t>SQLAlchemy</t>
        </is>
      </c>
      <c r="F10010" t="inlineStr">
        <is>
          <t>&gt;=1.0.10;!=1.1.5;!=1.1.8;!=1.1.6;!=1.1.7</t>
        </is>
      </c>
      <c r="G10010" t="inlineStr">
        <is>
          <t>SQLAlchemy</t>
        </is>
      </c>
      <c r="H10010" t="inlineStr">
        <is>
          <t>&lt;1.1.0;&gt;=1.0.10</t>
        </is>
      </c>
    </row>
    <row r="10011">
      <c r="A10011" t="inlineStr">
        <is>
          <t>panko</t>
        </is>
      </c>
      <c r="B10011" t="inlineStr">
        <is>
          <t>7f811a3fa915f1d18cbc817e892957324183761a</t>
        </is>
      </c>
      <c r="C10011" t="inlineStr">
        <is>
          <t>2017-08-21 19:06:03+00:00</t>
        </is>
      </c>
      <c r="D10011" t="inlineStr">
        <is>
          <t>add</t>
        </is>
      </c>
      <c r="E10011" t="inlineStr">
        <is>
          <t>Paste</t>
        </is>
      </c>
      <c r="F10011" t="inlineStr"/>
      <c r="G10011" t="inlineStr"/>
      <c r="H10011" t="inlineStr"/>
    </row>
    <row r="10012">
      <c r="A10012" t="inlineStr">
        <is>
          <t>panko</t>
        </is>
      </c>
      <c r="B10012" t="inlineStr">
        <is>
          <t>f335d59a3b2919e41594ff2499cf83e6d327ef3f</t>
        </is>
      </c>
      <c r="C10012" t="inlineStr">
        <is>
          <t>2018-01-23 12:11:51+00:00</t>
        </is>
      </c>
      <c r="D10012" t="inlineStr">
        <is>
          <t>verchange</t>
        </is>
      </c>
      <c r="E10012" t="inlineStr">
        <is>
          <t>keystonemiddleware</t>
        </is>
      </c>
      <c r="F10012" t="inlineStr">
        <is>
          <t>!=4.19.0;&gt;=4.0.0;!=4.1.0</t>
        </is>
      </c>
      <c r="G10012" t="inlineStr">
        <is>
          <t>keystonemiddleware</t>
        </is>
      </c>
      <c r="H10012" t="inlineStr">
        <is>
          <t>&gt;=4.0.0;!=4.1.0</t>
        </is>
      </c>
    </row>
    <row r="10013">
      <c r="A10013" t="inlineStr">
        <is>
          <t>panko</t>
        </is>
      </c>
      <c r="B10013" t="inlineStr">
        <is>
          <t>849a579b3a8c88da722be2a7b46514b8c0115ee8</t>
        </is>
      </c>
      <c r="C10013" t="inlineStr">
        <is>
          <t>2018-02-07 10:47:04+00:00</t>
        </is>
      </c>
      <c r="D10013" t="inlineStr">
        <is>
          <t>add</t>
        </is>
      </c>
      <c r="E10013" t="inlineStr">
        <is>
          <t>alembic</t>
        </is>
      </c>
      <c r="F10013" t="inlineStr">
        <is>
          <t>!=0.9.0;&gt;=0.7.6;!=0.8.1</t>
        </is>
      </c>
      <c r="G10013" t="inlineStr"/>
      <c r="H10013" t="inlineStr"/>
    </row>
    <row r="10014">
      <c r="A10014" t="inlineStr">
        <is>
          <t>panko</t>
        </is>
      </c>
      <c r="B10014" t="inlineStr">
        <is>
          <t>7ef01c41dc3b61f8658632535204f6b7233f7701</t>
        </is>
      </c>
      <c r="C10014" t="inlineStr">
        <is>
          <t>2018-02-26 11:27:21+00:00</t>
        </is>
      </c>
      <c r="D10014" t="inlineStr">
        <is>
          <t>verchange</t>
        </is>
      </c>
      <c r="E10014" t="inlineStr">
        <is>
          <t>keystonemiddleware</t>
        </is>
      </c>
      <c r="F10014" t="inlineStr">
        <is>
          <t>!=4.19.0;&gt;=4.0.0;!=4.1.0</t>
        </is>
      </c>
      <c r="G10014" t="inlineStr">
        <is>
          <t>keystonemiddleware</t>
        </is>
      </c>
      <c r="H10014" t="inlineStr">
        <is>
          <t>&gt;=4.0.0;!=4.1.0</t>
        </is>
      </c>
    </row>
    <row r="10015">
      <c r="A10015" t="inlineStr">
        <is>
          <t>panko</t>
        </is>
      </c>
      <c r="B10015" t="inlineStr">
        <is>
          <t>92a0a825e5771a03c81069c5a19a6fc8adfbec15</t>
        </is>
      </c>
      <c r="C10015" t="inlineStr">
        <is>
          <t>2019-10-16 12:39:17+00:00</t>
        </is>
      </c>
      <c r="D10015" t="inlineStr">
        <is>
          <t>add</t>
        </is>
      </c>
      <c r="E10015" t="inlineStr">
        <is>
          <t>oslo.serialization</t>
        </is>
      </c>
      <c r="F10015" t="inlineStr">
        <is>
          <t>&gt;=2.25.0</t>
        </is>
      </c>
      <c r="G10015" t="inlineStr"/>
      <c r="H10015" t="inlineStr"/>
    </row>
    <row r="10016">
      <c r="A10016" t="inlineStr">
        <is>
          <t>panko</t>
        </is>
      </c>
      <c r="B10016" t="inlineStr">
        <is>
          <t>92a0a825e5771a03c81069c5a19a6fc8adfbec15</t>
        </is>
      </c>
      <c r="C10016" t="inlineStr">
        <is>
          <t>2019-10-16 12:39:17+00:00</t>
        </is>
      </c>
      <c r="D10016" t="inlineStr">
        <is>
          <t>add</t>
        </is>
      </c>
      <c r="E10016" t="inlineStr">
        <is>
          <t>happybase</t>
        </is>
      </c>
      <c r="F10016" t="inlineStr">
        <is>
          <t>!=0.7;!=1.0.0</t>
        </is>
      </c>
      <c r="G10016" t="inlineStr"/>
      <c r="H10016" t="inlineStr"/>
    </row>
    <row r="10017">
      <c r="A10017" t="inlineStr">
        <is>
          <t>panko</t>
        </is>
      </c>
      <c r="B10017" t="inlineStr">
        <is>
          <t>92a0a825e5771a03c81069c5a19a6fc8adfbec15</t>
        </is>
      </c>
      <c r="C10017" t="inlineStr">
        <is>
          <t>2019-10-16 12:39:17+00:00</t>
        </is>
      </c>
      <c r="D10017" t="inlineStr">
        <is>
          <t>add</t>
        </is>
      </c>
      <c r="E10017" t="inlineStr">
        <is>
          <t>pymongo</t>
        </is>
      </c>
      <c r="F10017" t="inlineStr">
        <is>
          <t>!=3.1</t>
        </is>
      </c>
      <c r="G10017" t="inlineStr"/>
      <c r="H10017" t="inlineStr"/>
    </row>
    <row r="10018">
      <c r="A10018" t="inlineStr">
        <is>
          <t>panko</t>
        </is>
      </c>
      <c r="B10018" t="inlineStr">
        <is>
          <t>92a0a825e5771a03c81069c5a19a6fc8adfbec15</t>
        </is>
      </c>
      <c r="C10018" t="inlineStr">
        <is>
          <t>2019-10-16 12:39:17+00:00</t>
        </is>
      </c>
      <c r="D10018" t="inlineStr">
        <is>
          <t>add</t>
        </is>
      </c>
      <c r="E10018" t="inlineStr">
        <is>
          <t>elasticsearch</t>
        </is>
      </c>
      <c r="F10018" t="inlineStr">
        <is>
          <t>&lt;3.0.0</t>
        </is>
      </c>
      <c r="G10018" t="inlineStr"/>
      <c r="H10018" t="inlineStr"/>
    </row>
    <row r="10019">
      <c r="A10019" t="inlineStr">
        <is>
          <t>panko</t>
        </is>
      </c>
      <c r="B10019" t="inlineStr">
        <is>
          <t>ada2bdd041b89b9ceb06c1839f8401e7d7f62e4e</t>
        </is>
      </c>
      <c r="C10019" t="inlineStr">
        <is>
          <t>2020-05-13 10:54:12+00:00</t>
        </is>
      </c>
      <c r="D10019" t="inlineStr">
        <is>
          <t>rem</t>
        </is>
      </c>
      <c r="E10019" t="inlineStr"/>
      <c r="F10019" t="inlineStr"/>
      <c r="G10019" t="inlineStr">
        <is>
          <t>happybase</t>
        </is>
      </c>
      <c r="H10019" t="inlineStr">
        <is>
          <t>!=0.7;!=1.0.0</t>
        </is>
      </c>
    </row>
    <row r="10020">
      <c r="A10020" t="inlineStr">
        <is>
          <t>swift</t>
        </is>
      </c>
      <c r="B10020" t="inlineStr">
        <is>
          <t>e5ef2a9c5ef15a90a749f285eaf5b85db6fb0fc4</t>
        </is>
      </c>
      <c r="C10020" t="inlineStr">
        <is>
          <t>2013-07-02 08:23:02+00:00</t>
        </is>
      </c>
      <c r="D10020" t="inlineStr">
        <is>
          <t>add</t>
        </is>
      </c>
      <c r="E10020" t="inlineStr">
        <is>
          <t>dnspython</t>
        </is>
      </c>
      <c r="F10020" t="inlineStr">
        <is>
          <t>&gt;=1.10.0</t>
        </is>
      </c>
      <c r="G10020" t="inlineStr"/>
      <c r="H10020" t="inlineStr"/>
    </row>
    <row r="10021">
      <c r="A10021" t="inlineStr">
        <is>
          <t>swift</t>
        </is>
      </c>
      <c r="B10021" t="inlineStr">
        <is>
          <t>e5ef2a9c5ef15a90a749f285eaf5b85db6fb0fc4</t>
        </is>
      </c>
      <c r="C10021" t="inlineStr">
        <is>
          <t>2013-07-02 08:23:02+00:00</t>
        </is>
      </c>
      <c r="D10021" t="inlineStr">
        <is>
          <t>add</t>
        </is>
      </c>
      <c r="E10021" t="inlineStr">
        <is>
          <t>eventlet</t>
        </is>
      </c>
      <c r="F10021" t="inlineStr">
        <is>
          <t>&gt;=0.9.15</t>
        </is>
      </c>
      <c r="G10021" t="inlineStr"/>
      <c r="H10021" t="inlineStr"/>
    </row>
    <row r="10022">
      <c r="A10022" t="inlineStr">
        <is>
          <t>swift</t>
        </is>
      </c>
      <c r="B10022" t="inlineStr">
        <is>
          <t>e5ef2a9c5ef15a90a749f285eaf5b85db6fb0fc4</t>
        </is>
      </c>
      <c r="C10022" t="inlineStr">
        <is>
          <t>2013-07-02 08:23:02+00:00</t>
        </is>
      </c>
      <c r="D10022" t="inlineStr">
        <is>
          <t>add</t>
        </is>
      </c>
      <c r="E10022" t="inlineStr">
        <is>
          <t>greenlet</t>
        </is>
      </c>
      <c r="F10022" t="inlineStr">
        <is>
          <t>&gt;=0.3.1</t>
        </is>
      </c>
      <c r="G10022" t="inlineStr"/>
      <c r="H10022" t="inlineStr"/>
    </row>
    <row r="10023">
      <c r="A10023" t="inlineStr">
        <is>
          <t>swift</t>
        </is>
      </c>
      <c r="B10023" t="inlineStr">
        <is>
          <t>e5ef2a9c5ef15a90a749f285eaf5b85db6fb0fc4</t>
        </is>
      </c>
      <c r="C10023" t="inlineStr">
        <is>
          <t>2013-07-02 08:23:02+00:00</t>
        </is>
      </c>
      <c r="D10023" t="inlineStr">
        <is>
          <t>add</t>
        </is>
      </c>
      <c r="E10023" t="inlineStr">
        <is>
          <t>netifaces</t>
        </is>
      </c>
      <c r="F10023" t="inlineStr">
        <is>
          <t>&gt;=0.5</t>
        </is>
      </c>
      <c r="G10023" t="inlineStr"/>
      <c r="H10023" t="inlineStr"/>
    </row>
    <row r="10024">
      <c r="A10024" t="inlineStr">
        <is>
          <t>swift</t>
        </is>
      </c>
      <c r="B10024" t="inlineStr">
        <is>
          <t>e5ef2a9c5ef15a90a749f285eaf5b85db6fb0fc4</t>
        </is>
      </c>
      <c r="C10024" t="inlineStr">
        <is>
          <t>2013-07-02 08:23:02+00:00</t>
        </is>
      </c>
      <c r="D10024" t="inlineStr">
        <is>
          <t>add</t>
        </is>
      </c>
      <c r="E10024" t="inlineStr">
        <is>
          <t>pastedeploy</t>
        </is>
      </c>
      <c r="F10024" t="inlineStr">
        <is>
          <t>&gt;=1.3.3</t>
        </is>
      </c>
      <c r="G10024" t="inlineStr"/>
      <c r="H10024" t="inlineStr"/>
    </row>
    <row r="10025">
      <c r="A10025" t="inlineStr">
        <is>
          <t>swift</t>
        </is>
      </c>
      <c r="B10025" t="inlineStr">
        <is>
          <t>e5ef2a9c5ef15a90a749f285eaf5b85db6fb0fc4</t>
        </is>
      </c>
      <c r="C10025" t="inlineStr">
        <is>
          <t>2013-07-02 08:23:02+00:00</t>
        </is>
      </c>
      <c r="D10025" t="inlineStr">
        <is>
          <t>add</t>
        </is>
      </c>
      <c r="E10025" t="inlineStr">
        <is>
          <t>simplejson</t>
        </is>
      </c>
      <c r="F10025" t="inlineStr">
        <is>
          <t>&gt;=2.0.9</t>
        </is>
      </c>
      <c r="G10025" t="inlineStr"/>
      <c r="H10025" t="inlineStr"/>
    </row>
    <row r="10026">
      <c r="A10026" t="inlineStr">
        <is>
          <t>swift</t>
        </is>
      </c>
      <c r="B10026" t="inlineStr">
        <is>
          <t>e5ef2a9c5ef15a90a749f285eaf5b85db6fb0fc4</t>
        </is>
      </c>
      <c r="C10026" t="inlineStr">
        <is>
          <t>2013-07-02 08:23:02+00:00</t>
        </is>
      </c>
      <c r="D10026" t="inlineStr">
        <is>
          <t>add</t>
        </is>
      </c>
      <c r="E10026" t="inlineStr">
        <is>
          <t>xattr</t>
        </is>
      </c>
      <c r="F10026" t="inlineStr">
        <is>
          <t>&gt;=0.4</t>
        </is>
      </c>
      <c r="G10026" t="inlineStr"/>
      <c r="H10026" t="inlineStr"/>
    </row>
    <row r="10027">
      <c r="A10027" t="inlineStr">
        <is>
          <t>swift</t>
        </is>
      </c>
      <c r="B10027" t="inlineStr">
        <is>
          <t>e5ef2a9c5ef15a90a749f285eaf5b85db6fb0fc4</t>
        </is>
      </c>
      <c r="C10027" t="inlineStr">
        <is>
          <t>2013-07-02 08:23:02+00:00</t>
        </is>
      </c>
      <c r="D10027" t="inlineStr">
        <is>
          <t>add</t>
        </is>
      </c>
      <c r="E10027" t="inlineStr">
        <is>
          <t>python-swiftclient</t>
        </is>
      </c>
      <c r="F10027" t="inlineStr"/>
      <c r="G10027" t="inlineStr"/>
      <c r="H10027" t="inlineStr"/>
    </row>
    <row r="10028">
      <c r="A10028" t="inlineStr">
        <is>
          <t>swift</t>
        </is>
      </c>
      <c r="B10028" t="inlineStr">
        <is>
          <t>7accddf1c3f54f67cf29d6eb69e416f798af6e23</t>
        </is>
      </c>
      <c r="C10028" t="inlineStr">
        <is>
          <t>2013-10-17 14:07:14+00:00</t>
        </is>
      </c>
      <c r="D10028" t="inlineStr">
        <is>
          <t>verchange</t>
        </is>
      </c>
      <c r="E10028" t="inlineStr">
        <is>
          <t>dnspython</t>
        </is>
      </c>
      <c r="F10028" t="inlineStr">
        <is>
          <t>&gt;=1.9.4</t>
        </is>
      </c>
      <c r="G10028" t="inlineStr">
        <is>
          <t>dnspython</t>
        </is>
      </c>
      <c r="H10028" t="inlineStr">
        <is>
          <t>&gt;=1.10.0</t>
        </is>
      </c>
    </row>
    <row r="10029">
      <c r="A10029" t="inlineStr">
        <is>
          <t>swift</t>
        </is>
      </c>
      <c r="B10029" t="inlineStr">
        <is>
          <t>7accddf1c3f54f67cf29d6eb69e416f798af6e23</t>
        </is>
      </c>
      <c r="C10029" t="inlineStr">
        <is>
          <t>2013-10-17 14:07:14+00:00</t>
        </is>
      </c>
      <c r="D10029" t="inlineStr">
        <is>
          <t>add</t>
        </is>
      </c>
      <c r="E10029" t="inlineStr">
        <is>
          <t>pbr</t>
        </is>
      </c>
      <c r="F10029" t="inlineStr">
        <is>
          <t>&lt;1.0;&gt;=0.5.21</t>
        </is>
      </c>
      <c r="G10029" t="inlineStr"/>
      <c r="H10029" t="inlineStr"/>
    </row>
    <row r="10030">
      <c r="A10030" t="inlineStr">
        <is>
          <t>swift</t>
        </is>
      </c>
      <c r="B10030" t="inlineStr">
        <is>
          <t>ddd8c7358dc6ba285f2f330998f97655575a5676</t>
        </is>
      </c>
      <c r="C10030" t="inlineStr">
        <is>
          <t>2013-12-12 15:34:05+00:00</t>
        </is>
      </c>
      <c r="D10030" t="inlineStr">
        <is>
          <t>rem</t>
        </is>
      </c>
      <c r="E10030" t="inlineStr"/>
      <c r="F10030" t="inlineStr"/>
      <c r="G10030" t="inlineStr">
        <is>
          <t>pbr</t>
        </is>
      </c>
      <c r="H10030" t="inlineStr">
        <is>
          <t>&lt;1.0;&gt;=0.5.21</t>
        </is>
      </c>
    </row>
    <row r="10031">
      <c r="A10031" t="inlineStr">
        <is>
          <t>swift</t>
        </is>
      </c>
      <c r="B10031" t="inlineStr">
        <is>
          <t>58fda94736a5a1eb46a5661669afaee729c4b4ab</t>
        </is>
      </c>
      <c r="C10031" t="inlineStr">
        <is>
          <t>2014-03-03 08:18:23+00:00</t>
        </is>
      </c>
      <c r="D10031" t="inlineStr">
        <is>
          <t>rem</t>
        </is>
      </c>
      <c r="E10031" t="inlineStr"/>
      <c r="F10031" t="inlineStr"/>
      <c r="G10031" t="inlineStr">
        <is>
          <t>python-swiftclient</t>
        </is>
      </c>
      <c r="H10031" t="inlineStr"/>
    </row>
    <row r="10032">
      <c r="A10032" t="inlineStr">
        <is>
          <t>swift</t>
        </is>
      </c>
      <c r="B10032" t="inlineStr">
        <is>
          <t>bfa9139649c0ac7f75e8c9503cb04d06f7bae0b9</t>
        </is>
      </c>
      <c r="C10032" t="inlineStr">
        <is>
          <t>2014-07-07 16:07:32+00:00</t>
        </is>
      </c>
      <c r="D10032" t="inlineStr">
        <is>
          <t>verchange</t>
        </is>
      </c>
      <c r="E10032" t="inlineStr">
        <is>
          <t>netifaces</t>
        </is>
      </c>
      <c r="F10032" t="inlineStr">
        <is>
          <t>!=0.10.0;&gt;=0.5;!=0.10.1</t>
        </is>
      </c>
      <c r="G10032" t="inlineStr">
        <is>
          <t>netifaces</t>
        </is>
      </c>
      <c r="H10032" t="inlineStr">
        <is>
          <t>&gt;=0.5</t>
        </is>
      </c>
    </row>
    <row r="10033">
      <c r="A10033" t="inlineStr">
        <is>
          <t>swift</t>
        </is>
      </c>
      <c r="B10033" t="inlineStr">
        <is>
          <t>f8dee761bd36f857aa1288c27e095907032fad68</t>
        </is>
      </c>
      <c r="C10033" t="inlineStr">
        <is>
          <t>2015-04-30 13:57:12+00:00</t>
        </is>
      </c>
      <c r="D10033" t="inlineStr">
        <is>
          <t>verchange</t>
        </is>
      </c>
      <c r="E10033" t="inlineStr">
        <is>
          <t>eventlet</t>
        </is>
      </c>
      <c r="F10033" t="inlineStr">
        <is>
          <t>!=0.17.0;&gt;=0.16.1</t>
        </is>
      </c>
      <c r="G10033" t="inlineStr">
        <is>
          <t>eventlet</t>
        </is>
      </c>
      <c r="H10033" t="inlineStr">
        <is>
          <t>&gt;=0.9.15</t>
        </is>
      </c>
    </row>
    <row r="10034">
      <c r="A10034" t="inlineStr">
        <is>
          <t>swift</t>
        </is>
      </c>
      <c r="B10034" t="inlineStr">
        <is>
          <t>f8dee761bd36f857aa1288c27e095907032fad68</t>
        </is>
      </c>
      <c r="C10034" t="inlineStr">
        <is>
          <t>2015-04-30 13:57:12+00:00</t>
        </is>
      </c>
      <c r="D10034" t="inlineStr">
        <is>
          <t>add</t>
        </is>
      </c>
      <c r="E10034" t="inlineStr">
        <is>
          <t>PyECLib</t>
        </is>
      </c>
      <c r="F10034" t="inlineStr">
        <is>
          <t>&gt;=1.0.7</t>
        </is>
      </c>
      <c r="G10034" t="inlineStr"/>
      <c r="H10034" t="inlineStr"/>
    </row>
    <row r="10035">
      <c r="A10035" t="inlineStr">
        <is>
          <t>swift</t>
        </is>
      </c>
      <c r="B10035" t="inlineStr">
        <is>
          <t>51819f1179db246b3d2b9c6fd660e0f81a383db5</t>
        </is>
      </c>
      <c r="C10035" t="inlineStr">
        <is>
          <t>2015-09-01 12:18:42+00:00</t>
        </is>
      </c>
      <c r="D10035" t="inlineStr">
        <is>
          <t>verchange</t>
        </is>
      </c>
      <c r="E10035" t="inlineStr">
        <is>
          <t>PyECLib</t>
        </is>
      </c>
      <c r="F10035">
        <f>=1.0.7</f>
        <v/>
      </c>
      <c r="G10035" t="inlineStr">
        <is>
          <t>PyECLib</t>
        </is>
      </c>
      <c r="H10035" t="inlineStr">
        <is>
          <t>&gt;=1.0.7</t>
        </is>
      </c>
    </row>
    <row r="10036">
      <c r="A10036" t="inlineStr">
        <is>
          <t>swift</t>
        </is>
      </c>
      <c r="B10036" t="inlineStr">
        <is>
          <t>51819f1179db246b3d2b9c6fd660e0f81a383db5</t>
        </is>
      </c>
      <c r="C10036" t="inlineStr">
        <is>
          <t>2015-09-01 12:18:42+00:00</t>
        </is>
      </c>
      <c r="D10036" t="inlineStr">
        <is>
          <t>add</t>
        </is>
      </c>
      <c r="E10036" t="inlineStr">
        <is>
          <t>six</t>
        </is>
      </c>
      <c r="F10036" t="inlineStr">
        <is>
          <t>&gt;=1.9.0</t>
        </is>
      </c>
      <c r="G10036" t="inlineStr"/>
      <c r="H10036" t="inlineStr"/>
    </row>
    <row r="10037">
      <c r="A10037" t="inlineStr">
        <is>
          <t>swift</t>
        </is>
      </c>
      <c r="B10037" t="inlineStr">
        <is>
          <t>fcdb2fa2a15c9244c28175542fc14860b45c3a37</t>
        </is>
      </c>
      <c r="C10037" t="inlineStr">
        <is>
          <t>2016-01-25 16:28:55+00:00</t>
        </is>
      </c>
      <c r="D10037" t="inlineStr">
        <is>
          <t>verchange</t>
        </is>
      </c>
      <c r="E10037" t="inlineStr">
        <is>
          <t>eventlet</t>
        </is>
      </c>
      <c r="F10037" t="inlineStr">
        <is>
          <t>&gt;=0.17.4</t>
        </is>
      </c>
      <c r="G10037" t="inlineStr">
        <is>
          <t>eventlet</t>
        </is>
      </c>
      <c r="H10037" t="inlineStr">
        <is>
          <t>!=0.17.0;&gt;=0.16.1</t>
        </is>
      </c>
    </row>
    <row r="10038">
      <c r="A10038" t="inlineStr">
        <is>
          <t>swift</t>
        </is>
      </c>
      <c r="B10038" t="inlineStr">
        <is>
          <t>fcdb2fa2a15c9244c28175542fc14860b45c3a37</t>
        </is>
      </c>
      <c r="C10038" t="inlineStr">
        <is>
          <t>2016-01-25 16:28:55+00:00</t>
        </is>
      </c>
      <c r="D10038" t="inlineStr">
        <is>
          <t>verchange</t>
        </is>
      </c>
      <c r="E10038" t="inlineStr">
        <is>
          <t>dnspython</t>
        </is>
      </c>
      <c r="F10038" t="inlineStr">
        <is>
          <t>&gt;=1.12.0</t>
        </is>
      </c>
      <c r="G10038" t="inlineStr">
        <is>
          <t>dnspython</t>
        </is>
      </c>
      <c r="H10038" t="inlineStr">
        <is>
          <t>&gt;=1.9.4</t>
        </is>
      </c>
    </row>
    <row r="10039">
      <c r="A10039" t="inlineStr">
        <is>
          <t>swift</t>
        </is>
      </c>
      <c r="B10039" t="inlineStr">
        <is>
          <t>fcdb2fa2a15c9244c28175542fc14860b45c3a37</t>
        </is>
      </c>
      <c r="C10039" t="inlineStr">
        <is>
          <t>2016-01-25 16:28:55+00:00</t>
        </is>
      </c>
      <c r="D10039" t="inlineStr">
        <is>
          <t>verchange</t>
        </is>
      </c>
      <c r="E10039" t="inlineStr">
        <is>
          <t>PyECLib</t>
        </is>
      </c>
      <c r="F10039" t="inlineStr">
        <is>
          <t>&gt;=1.0.7</t>
        </is>
      </c>
      <c r="G10039" t="inlineStr">
        <is>
          <t>PyECLib</t>
        </is>
      </c>
      <c r="H10039">
        <f>=1.0.7</f>
        <v/>
      </c>
    </row>
    <row r="10040">
      <c r="A10040" t="inlineStr">
        <is>
          <t>swift</t>
        </is>
      </c>
      <c r="B10040" t="inlineStr">
        <is>
          <t>fcdb2fa2a15c9244c28175542fc14860b45c3a37</t>
        </is>
      </c>
      <c r="C10040" t="inlineStr">
        <is>
          <t>2016-01-25 16:28:55+00:00</t>
        </is>
      </c>
      <c r="D10040" t="inlineStr">
        <is>
          <t>add</t>
        </is>
      </c>
      <c r="E10040" t="inlineStr">
        <is>
          <t>dnspython3</t>
        </is>
      </c>
      <c r="F10040" t="inlineStr">
        <is>
          <t>&gt;=1.12.0</t>
        </is>
      </c>
      <c r="G10040" t="inlineStr"/>
      <c r="H10040" t="inlineStr"/>
    </row>
    <row r="10041">
      <c r="A10041" t="inlineStr">
        <is>
          <t>swift</t>
        </is>
      </c>
      <c r="B10041" t="inlineStr">
        <is>
          <t>fcdb2fa2a15c9244c28175542fc14860b45c3a37</t>
        </is>
      </c>
      <c r="C10041" t="inlineStr">
        <is>
          <t>2016-01-25 16:28:55+00:00</t>
        </is>
      </c>
      <c r="D10041" t="inlineStr">
        <is>
          <t>rem</t>
        </is>
      </c>
      <c r="E10041" t="inlineStr"/>
      <c r="F10041" t="inlineStr"/>
      <c r="G10041" t="inlineStr">
        <is>
          <t>simplejson</t>
        </is>
      </c>
      <c r="H10041" t="inlineStr">
        <is>
          <t>&gt;=2.0.9</t>
        </is>
      </c>
    </row>
    <row r="10042">
      <c r="A10042" t="inlineStr">
        <is>
          <t>swift</t>
        </is>
      </c>
      <c r="B10042" t="inlineStr">
        <is>
          <t>e0bac5e9e874f0dbdda3ea94f34b1922fca9ba35</t>
        </is>
      </c>
      <c r="C10042" t="inlineStr">
        <is>
          <t>2016-03-25 09:41:35+00:00</t>
        </is>
      </c>
      <c r="D10042" t="inlineStr">
        <is>
          <t>verchange</t>
        </is>
      </c>
      <c r="E10042" t="inlineStr">
        <is>
          <t>PyECLib</t>
        </is>
      </c>
      <c r="F10042" t="inlineStr">
        <is>
          <t>&gt;=1.2.0</t>
        </is>
      </c>
      <c r="G10042" t="inlineStr">
        <is>
          <t>PyECLib</t>
        </is>
      </c>
      <c r="H10042" t="inlineStr">
        <is>
          <t>&gt;=1.0.7</t>
        </is>
      </c>
    </row>
    <row r="10043">
      <c r="A10043" t="inlineStr">
        <is>
          <t>swift</t>
        </is>
      </c>
      <c r="B10043" t="inlineStr">
        <is>
          <t>88238108f824e14fca8ca6adb3ec0e72df87fdf9</t>
        </is>
      </c>
      <c r="C10043" t="inlineStr">
        <is>
          <t>2016-07-14 22:13:52+00:00</t>
        </is>
      </c>
      <c r="D10043" t="inlineStr">
        <is>
          <t>add</t>
        </is>
      </c>
      <c r="E10043" t="inlineStr">
        <is>
          <t>cryptography</t>
        </is>
      </c>
      <c r="F10043" t="inlineStr">
        <is>
          <t>&gt;=1.0;!=1.3.0</t>
        </is>
      </c>
      <c r="G10043" t="inlineStr"/>
      <c r="H10043" t="inlineStr"/>
    </row>
    <row r="10044">
      <c r="A10044" t="inlineStr">
        <is>
          <t>swift</t>
        </is>
      </c>
      <c r="B10044" t="inlineStr">
        <is>
          <t>6bf63d85a7c7c5e444a20176a6c51a7f3941c93f</t>
        </is>
      </c>
      <c r="C10044" t="inlineStr">
        <is>
          <t>2016-09-26 15:46:23+00:00</t>
        </is>
      </c>
      <c r="D10044" t="inlineStr">
        <is>
          <t>verchange</t>
        </is>
      </c>
      <c r="E10044" t="inlineStr">
        <is>
          <t>dnspython</t>
        </is>
      </c>
      <c r="F10044" t="inlineStr">
        <is>
          <t>&gt;=1.14.0</t>
        </is>
      </c>
      <c r="G10044" t="inlineStr">
        <is>
          <t>dnspython</t>
        </is>
      </c>
      <c r="H10044" t="inlineStr">
        <is>
          <t>&gt;=1.12.0</t>
        </is>
      </c>
    </row>
    <row r="10045">
      <c r="A10045" t="inlineStr">
        <is>
          <t>swift</t>
        </is>
      </c>
      <c r="B10045" t="inlineStr">
        <is>
          <t>6bf63d85a7c7c5e444a20176a6c51a7f3941c93f</t>
        </is>
      </c>
      <c r="C10045" t="inlineStr">
        <is>
          <t>2016-09-26 15:46:23+00:00</t>
        </is>
      </c>
      <c r="D10045" t="inlineStr">
        <is>
          <t>rem</t>
        </is>
      </c>
      <c r="E10045" t="inlineStr"/>
      <c r="F10045" t="inlineStr"/>
      <c r="G10045" t="inlineStr">
        <is>
          <t>dnspython3</t>
        </is>
      </c>
      <c r="H10045" t="inlineStr">
        <is>
          <t>&gt;=1.12.0</t>
        </is>
      </c>
    </row>
    <row r="10046">
      <c r="A10046" t="inlineStr">
        <is>
          <t>swift</t>
        </is>
      </c>
      <c r="B10046" t="inlineStr">
        <is>
          <t>bf473ddc9d3fcb3a3fe516b5221a588c5b196a1d</t>
        </is>
      </c>
      <c r="C10046" t="inlineStr">
        <is>
          <t>2016-11-18 16:26:02+00:00</t>
        </is>
      </c>
      <c r="D10046" t="inlineStr">
        <is>
          <t>verchange</t>
        </is>
      </c>
      <c r="E10046" t="inlineStr">
        <is>
          <t>PyECLib</t>
        </is>
      </c>
      <c r="F10046" t="inlineStr">
        <is>
          <t>&gt;=1.3.1</t>
        </is>
      </c>
      <c r="G10046" t="inlineStr">
        <is>
          <t>PyECLib</t>
        </is>
      </c>
      <c r="H10046" t="inlineStr">
        <is>
          <t>&gt;=1.2.0</t>
        </is>
      </c>
    </row>
    <row r="10047">
      <c r="A10047" t="inlineStr">
        <is>
          <t>swift</t>
        </is>
      </c>
      <c r="B10047" t="inlineStr">
        <is>
          <t>1ff3f1e3e877091f372a9109187a3ce4cf4414dd</t>
        </is>
      </c>
      <c r="C10047" t="inlineStr">
        <is>
          <t>2017-11-13 09:16:11+00:00</t>
        </is>
      </c>
      <c r="D10047" t="inlineStr">
        <is>
          <t>verchange</t>
        </is>
      </c>
      <c r="E10047" t="inlineStr">
        <is>
          <t>cryptography</t>
        </is>
      </c>
      <c r="F10047" t="inlineStr">
        <is>
          <t>&gt;=1.6;!=2.0</t>
        </is>
      </c>
      <c r="G10047" t="inlineStr">
        <is>
          <t>cryptography</t>
        </is>
      </c>
      <c r="H10047" t="inlineStr">
        <is>
          <t>&gt;=1.0;!=1.3.0</t>
        </is>
      </c>
    </row>
    <row r="10048">
      <c r="A10048" t="inlineStr">
        <is>
          <t>swift</t>
        </is>
      </c>
      <c r="B10048" t="inlineStr">
        <is>
          <t>f270466de363499894317b7c671f65e8a912bd53</t>
        </is>
      </c>
      <c r="C10048" t="inlineStr">
        <is>
          <t>2018-05-30 10:09:06+00:00</t>
        </is>
      </c>
      <c r="D10048" t="inlineStr">
        <is>
          <t>verchange</t>
        </is>
      </c>
      <c r="E10048" t="inlineStr">
        <is>
          <t>dnspython</t>
        </is>
      </c>
      <c r="F10048" t="inlineStr">
        <is>
          <t>&gt;=1.14.0</t>
        </is>
      </c>
      <c r="G10048" t="inlineStr">
        <is>
          <t>dnspython</t>
        </is>
      </c>
      <c r="H10048" t="inlineStr">
        <is>
          <t>&gt;=1.14.0</t>
        </is>
      </c>
    </row>
    <row r="10049">
      <c r="A10049" t="inlineStr">
        <is>
          <t>swift</t>
        </is>
      </c>
      <c r="B10049" t="inlineStr">
        <is>
          <t>f270466de363499894317b7c671f65e8a912bd53</t>
        </is>
      </c>
      <c r="C10049" t="inlineStr">
        <is>
          <t>2018-05-30 10:09:06+00:00</t>
        </is>
      </c>
      <c r="D10049" t="inlineStr">
        <is>
          <t>add</t>
        </is>
      </c>
      <c r="E10049" t="inlineStr">
        <is>
          <t>PasteDeploy</t>
        </is>
      </c>
      <c r="F10049" t="inlineStr">
        <is>
          <t>&gt;=1.3.3</t>
        </is>
      </c>
      <c r="G10049" t="inlineStr"/>
      <c r="H10049" t="inlineStr"/>
    </row>
    <row r="10050">
      <c r="A10050" t="inlineStr">
        <is>
          <t>swift</t>
        </is>
      </c>
      <c r="B10050" t="inlineStr">
        <is>
          <t>f270466de363499894317b7c671f65e8a912bd53</t>
        </is>
      </c>
      <c r="C10050" t="inlineStr">
        <is>
          <t>2018-05-30 10:09:06+00:00</t>
        </is>
      </c>
      <c r="D10050" t="inlineStr">
        <is>
          <t>add</t>
        </is>
      </c>
      <c r="E10050" t="inlineStr">
        <is>
          <t>lxml</t>
        </is>
      </c>
      <c r="F10050" t="inlineStr"/>
      <c r="G10050" t="inlineStr"/>
      <c r="H10050" t="inlineStr"/>
    </row>
    <row r="10051">
      <c r="A10051" t="inlineStr">
        <is>
          <t>swift</t>
        </is>
      </c>
      <c r="B10051" t="inlineStr">
        <is>
          <t>f270466de363499894317b7c671f65e8a912bd53</t>
        </is>
      </c>
      <c r="C10051" t="inlineStr">
        <is>
          <t>2018-05-30 10:09:06+00:00</t>
        </is>
      </c>
      <c r="D10051" t="inlineStr">
        <is>
          <t>add</t>
        </is>
      </c>
      <c r="E10051" t="inlineStr">
        <is>
          <t>requests</t>
        </is>
      </c>
      <c r="F10051" t="inlineStr">
        <is>
          <t>&gt;=2.14.2</t>
        </is>
      </c>
      <c r="G10051" t="inlineStr"/>
      <c r="H10051" t="inlineStr"/>
    </row>
    <row r="10052">
      <c r="A10052" t="inlineStr">
        <is>
          <t>swift</t>
        </is>
      </c>
      <c r="B10052" t="inlineStr">
        <is>
          <t>f270466de363499894317b7c671f65e8a912bd53</t>
        </is>
      </c>
      <c r="C10052" t="inlineStr">
        <is>
          <t>2018-05-30 10:09:06+00:00</t>
        </is>
      </c>
      <c r="D10052" t="inlineStr">
        <is>
          <t>rem</t>
        </is>
      </c>
      <c r="E10052" t="inlineStr"/>
      <c r="F10052" t="inlineStr"/>
      <c r="G10052" t="inlineStr">
        <is>
          <t>pastedeploy</t>
        </is>
      </c>
      <c r="H10052" t="inlineStr">
        <is>
          <t>&gt;=1.3.3</t>
        </is>
      </c>
    </row>
    <row r="10053">
      <c r="A10053" t="inlineStr">
        <is>
          <t>swift</t>
        </is>
      </c>
      <c r="B10053" t="inlineStr">
        <is>
          <t>f0472f1f7975957fc31cb8c123aa82ee47848645</t>
        </is>
      </c>
      <c r="C10053" t="inlineStr">
        <is>
          <t>2018-08-22 09:26:50+00:00</t>
        </is>
      </c>
      <c r="D10053" t="inlineStr">
        <is>
          <t>verchange</t>
        </is>
      </c>
      <c r="E10053" t="inlineStr">
        <is>
          <t>eventlet</t>
        </is>
      </c>
      <c r="F10053" t="inlineStr">
        <is>
          <t>!=0.23.0;&gt;=0.17.4</t>
        </is>
      </c>
      <c r="G10053" t="inlineStr">
        <is>
          <t>eventlet</t>
        </is>
      </c>
      <c r="H10053" t="inlineStr">
        <is>
          <t>&gt;=0.17.4</t>
        </is>
      </c>
    </row>
    <row r="10054">
      <c r="A10054" t="inlineStr">
        <is>
          <t>swift</t>
        </is>
      </c>
      <c r="B10054" t="inlineStr">
        <is>
          <t>f0472f1f7975957fc31cb8c123aa82ee47848645</t>
        </is>
      </c>
      <c r="C10054" t="inlineStr">
        <is>
          <t>2018-08-22 09:26:50+00:00</t>
        </is>
      </c>
      <c r="D10054" t="inlineStr">
        <is>
          <t>verchange</t>
        </is>
      </c>
      <c r="E10054" t="inlineStr">
        <is>
          <t>lxml</t>
        </is>
      </c>
      <c r="F10054" t="inlineStr">
        <is>
          <t>&gt;=3.4.1</t>
        </is>
      </c>
      <c r="G10054" t="inlineStr">
        <is>
          <t>lxml</t>
        </is>
      </c>
      <c r="H10054" t="inlineStr"/>
    </row>
    <row r="10055">
      <c r="A10055" t="inlineStr">
        <is>
          <t>swift</t>
        </is>
      </c>
      <c r="B10055" t="inlineStr">
        <is>
          <t>f0472f1f7975957fc31cb8c123aa82ee47848645</t>
        </is>
      </c>
      <c r="C10055" t="inlineStr">
        <is>
          <t>2018-08-22 09:26:50+00:00</t>
        </is>
      </c>
      <c r="D10055" t="inlineStr">
        <is>
          <t>add</t>
        </is>
      </c>
      <c r="E10055" t="inlineStr">
        <is>
          <t>ipaddress</t>
        </is>
      </c>
      <c r="F10055" t="inlineStr">
        <is>
          <t>&gt;=1.0.16</t>
        </is>
      </c>
      <c r="G10055" t="inlineStr"/>
      <c r="H10055" t="inlineStr"/>
    </row>
    <row r="10056">
      <c r="A10056" t="inlineStr">
        <is>
          <t>swift</t>
        </is>
      </c>
      <c r="B10056" t="inlineStr">
        <is>
          <t>a48ac28efe5c133b439ab0e525d315271bf370da</t>
        </is>
      </c>
      <c r="C10056" t="inlineStr">
        <is>
          <t>2019-07-22 20:15:04+00:00</t>
        </is>
      </c>
      <c r="D10056" t="inlineStr">
        <is>
          <t>verchange</t>
        </is>
      </c>
      <c r="E10056" t="inlineStr">
        <is>
          <t>netifaces</t>
        </is>
      </c>
      <c r="F10056" t="inlineStr">
        <is>
          <t>!=0.10.0;&gt;=0.8;!=0.10.1</t>
        </is>
      </c>
      <c r="G10056" t="inlineStr">
        <is>
          <t>netifaces</t>
        </is>
      </c>
      <c r="H10056" t="inlineStr">
        <is>
          <t>!=0.10.0;&gt;=0.5;!=0.10.1</t>
        </is>
      </c>
    </row>
    <row r="10057">
      <c r="A10057" t="inlineStr">
        <is>
          <t>swift</t>
        </is>
      </c>
      <c r="B10057" t="inlineStr">
        <is>
          <t>a48ac28efe5c133b439ab0e525d315271bf370da</t>
        </is>
      </c>
      <c r="C10057" t="inlineStr">
        <is>
          <t>2019-07-22 20:15:04+00:00</t>
        </is>
      </c>
      <c r="D10057" t="inlineStr">
        <is>
          <t>verchange</t>
        </is>
      </c>
      <c r="E10057" t="inlineStr">
        <is>
          <t>ipaddress</t>
        </is>
      </c>
      <c r="F10057" t="inlineStr">
        <is>
          <t>&gt;=1.0.16</t>
        </is>
      </c>
      <c r="G10057" t="inlineStr">
        <is>
          <t>ipaddress</t>
        </is>
      </c>
      <c r="H10057" t="inlineStr">
        <is>
          <t>&gt;=1.0.16</t>
        </is>
      </c>
    </row>
    <row r="10058">
      <c r="A10058" t="inlineStr">
        <is>
          <t>swift</t>
        </is>
      </c>
      <c r="B10058" t="inlineStr">
        <is>
          <t>a48ac28efe5c133b439ab0e525d315271bf370da</t>
        </is>
      </c>
      <c r="C10058" t="inlineStr">
        <is>
          <t>2019-07-22 20:15:04+00:00</t>
        </is>
      </c>
      <c r="D10058" t="inlineStr">
        <is>
          <t>verchange</t>
        </is>
      </c>
      <c r="E10058" t="inlineStr">
        <is>
          <t>requests</t>
        </is>
      </c>
      <c r="F10058" t="inlineStr">
        <is>
          <t>&gt;=2.14.2</t>
        </is>
      </c>
      <c r="G10058" t="inlineStr">
        <is>
          <t>requests</t>
        </is>
      </c>
      <c r="H10058" t="inlineStr">
        <is>
          <t>&gt;=2.14.2</t>
        </is>
      </c>
    </row>
    <row r="10059">
      <c r="A10059" t="inlineStr">
        <is>
          <t>swift</t>
        </is>
      </c>
      <c r="B10059" t="inlineStr">
        <is>
          <t>a48ac28efe5c133b439ab0e525d315271bf370da</t>
        </is>
      </c>
      <c r="C10059" t="inlineStr">
        <is>
          <t>2019-07-22 20:15:04+00:00</t>
        </is>
      </c>
      <c r="D10059" t="inlineStr">
        <is>
          <t>verchange</t>
        </is>
      </c>
      <c r="E10059" t="inlineStr">
        <is>
          <t>cryptography</t>
        </is>
      </c>
      <c r="F10059" t="inlineStr">
        <is>
          <t>&gt;=2.0.2</t>
        </is>
      </c>
      <c r="G10059" t="inlineStr">
        <is>
          <t>cryptography</t>
        </is>
      </c>
      <c r="H10059" t="inlineStr">
        <is>
          <t>&gt;=1.6;!=2.0</t>
        </is>
      </c>
    </row>
    <row r="10060">
      <c r="A10060" t="inlineStr">
        <is>
          <t>swift</t>
        </is>
      </c>
      <c r="B10060" t="inlineStr">
        <is>
          <t>a48ac28efe5c133b439ab0e525d315271bf370da</t>
        </is>
      </c>
      <c r="C10060" t="inlineStr">
        <is>
          <t>2019-07-22 20:15:04+00:00</t>
        </is>
      </c>
      <c r="D10060" t="inlineStr">
        <is>
          <t>verchange</t>
        </is>
      </c>
      <c r="E10060" t="inlineStr">
        <is>
          <t>eventlet</t>
        </is>
      </c>
      <c r="F10060" t="inlineStr">
        <is>
          <t>!=0.23.0;&gt;=0.17.4</t>
        </is>
      </c>
      <c r="G10060" t="inlineStr">
        <is>
          <t>eventlet</t>
        </is>
      </c>
      <c r="H10060" t="inlineStr">
        <is>
          <t>!=0.23.0;&gt;=0.17.4</t>
        </is>
      </c>
    </row>
    <row r="10061">
      <c r="A10061" t="inlineStr">
        <is>
          <t>swift</t>
        </is>
      </c>
      <c r="B10061" t="inlineStr">
        <is>
          <t>a48ac28efe5c133b439ab0e525d315271bf370da</t>
        </is>
      </c>
      <c r="C10061" t="inlineStr">
        <is>
          <t>2019-07-22 20:15:04+00:00</t>
        </is>
      </c>
      <c r="D10061" t="inlineStr">
        <is>
          <t>verchange</t>
        </is>
      </c>
      <c r="E10061" t="inlineStr">
        <is>
          <t>dnspython</t>
        </is>
      </c>
      <c r="F10061" t="inlineStr">
        <is>
          <t>&gt;=1.14.0</t>
        </is>
      </c>
      <c r="G10061" t="inlineStr">
        <is>
          <t>dnspython</t>
        </is>
      </c>
      <c r="H10061" t="inlineStr">
        <is>
          <t>&gt;=1.14.0</t>
        </is>
      </c>
    </row>
    <row r="10062">
      <c r="A10062" t="inlineStr">
        <is>
          <t>swift</t>
        </is>
      </c>
      <c r="B10062" t="inlineStr">
        <is>
          <t>a48ac28efe5c133b439ab0e525d315271bf370da</t>
        </is>
      </c>
      <c r="C10062" t="inlineStr">
        <is>
          <t>2019-07-22 20:15:04+00:00</t>
        </is>
      </c>
      <c r="D10062" t="inlineStr">
        <is>
          <t>verchange</t>
        </is>
      </c>
      <c r="E10062" t="inlineStr">
        <is>
          <t>xattr</t>
        </is>
      </c>
      <c r="F10062" t="inlineStr">
        <is>
          <t>&gt;=0.4</t>
        </is>
      </c>
      <c r="G10062" t="inlineStr">
        <is>
          <t>xattr</t>
        </is>
      </c>
      <c r="H10062" t="inlineStr">
        <is>
          <t>&gt;=0.4</t>
        </is>
      </c>
    </row>
    <row r="10063">
      <c r="A10063" t="inlineStr">
        <is>
          <t>swift</t>
        </is>
      </c>
      <c r="B10063" t="inlineStr">
        <is>
          <t>8a4becb12fbe3d4988ddee73536673d6f55682dd</t>
        </is>
      </c>
      <c r="C10063" t="inlineStr">
        <is>
          <t>2019-10-03 16:34:37+00:00</t>
        </is>
      </c>
      <c r="D10063" t="inlineStr">
        <is>
          <t>verchange</t>
        </is>
      </c>
      <c r="E10063" t="inlineStr">
        <is>
          <t>eventlet</t>
        </is>
      </c>
      <c r="F10063" t="inlineStr">
        <is>
          <t>&gt;=0.25.0</t>
        </is>
      </c>
      <c r="G10063" t="inlineStr">
        <is>
          <t>eventlet</t>
        </is>
      </c>
      <c r="H10063" t="inlineStr">
        <is>
          <t>!=0.23.0;&gt;=0.17.4</t>
        </is>
      </c>
    </row>
    <row r="10064">
      <c r="A10064" t="inlineStr">
        <is>
          <t>swift</t>
        </is>
      </c>
      <c r="B10064" t="inlineStr">
        <is>
          <t>8a4becb12fbe3d4988ddee73536673d6f55682dd</t>
        </is>
      </c>
      <c r="C10064" t="inlineStr">
        <is>
          <t>2019-10-03 16:34:37+00:00</t>
        </is>
      </c>
      <c r="D10064" t="inlineStr">
        <is>
          <t>verchange</t>
        </is>
      </c>
      <c r="E10064" t="inlineStr">
        <is>
          <t>dnspython</t>
        </is>
      </c>
      <c r="F10064" t="inlineStr">
        <is>
          <t>&gt;=1.15.0</t>
        </is>
      </c>
      <c r="G10064" t="inlineStr">
        <is>
          <t>dnspython</t>
        </is>
      </c>
      <c r="H10064" t="inlineStr">
        <is>
          <t>&gt;=1.14.0</t>
        </is>
      </c>
    </row>
    <row r="10065">
      <c r="A10065" t="inlineStr">
        <is>
          <t>swift</t>
        </is>
      </c>
      <c r="B10065" t="inlineStr">
        <is>
          <t>8a4becb12fbe3d4988ddee73536673d6f55682dd</t>
        </is>
      </c>
      <c r="C10065" t="inlineStr">
        <is>
          <t>2019-10-03 16:34:37+00:00</t>
        </is>
      </c>
      <c r="D10065" t="inlineStr">
        <is>
          <t>verchange</t>
        </is>
      </c>
      <c r="E10065" t="inlineStr">
        <is>
          <t>six</t>
        </is>
      </c>
      <c r="F10065" t="inlineStr">
        <is>
          <t>&gt;=1.10.0</t>
        </is>
      </c>
      <c r="G10065" t="inlineStr">
        <is>
          <t>six</t>
        </is>
      </c>
      <c r="H10065" t="inlineStr">
        <is>
          <t>&gt;=1.9.0</t>
        </is>
      </c>
    </row>
    <row r="10066">
      <c r="A10066" t="inlineStr">
        <is>
          <t>swift</t>
        </is>
      </c>
      <c r="B10066" t="inlineStr">
        <is>
          <t>8a4becb12fbe3d4988ddee73536673d6f55682dd</t>
        </is>
      </c>
      <c r="C10066" t="inlineStr">
        <is>
          <t>2019-10-03 16:34:37+00:00</t>
        </is>
      </c>
      <c r="D10066" t="inlineStr">
        <is>
          <t>verchange</t>
        </is>
      </c>
      <c r="E10066" t="inlineStr">
        <is>
          <t>greenlet</t>
        </is>
      </c>
      <c r="F10066" t="inlineStr">
        <is>
          <t>&gt;=0.3.2</t>
        </is>
      </c>
      <c r="G10066" t="inlineStr">
        <is>
          <t>greenlet</t>
        </is>
      </c>
      <c r="H10066" t="inlineStr">
        <is>
          <t>&gt;=0.3.1</t>
        </is>
      </c>
    </row>
    <row r="10067">
      <c r="A10067" t="inlineStr">
        <is>
          <t>swift</t>
        </is>
      </c>
      <c r="B10067" t="inlineStr">
        <is>
          <t>d6c6ab764e4c0e737b99f19b2495f1b9aab8c0d2</t>
        </is>
      </c>
      <c r="C10067" t="inlineStr">
        <is>
          <t>2020-09-18 19:17:33+00:00</t>
        </is>
      </c>
      <c r="D10067" t="inlineStr">
        <is>
          <t>rem</t>
        </is>
      </c>
      <c r="E10067" t="inlineStr"/>
      <c r="F10067" t="inlineStr"/>
      <c r="G10067" t="inlineStr">
        <is>
          <t>dnspython</t>
        </is>
      </c>
      <c r="H10067" t="inlineStr">
        <is>
          <t>&gt;=1.15.0</t>
        </is>
      </c>
    </row>
    <row r="10068">
      <c r="A10068" t="inlineStr">
        <is>
          <t>swift</t>
        </is>
      </c>
      <c r="B10068" t="inlineStr">
        <is>
          <t>d6c6ab764e4c0e737b99f19b2495f1b9aab8c0d2</t>
        </is>
      </c>
      <c r="C10068" t="inlineStr">
        <is>
          <t>2020-09-18 19:17:33+00:00</t>
        </is>
      </c>
      <c r="D10068" t="inlineStr">
        <is>
          <t>rem</t>
        </is>
      </c>
      <c r="E10068" t="inlineStr"/>
      <c r="F10068" t="inlineStr"/>
      <c r="G10068" t="inlineStr">
        <is>
          <t>ipaddress</t>
        </is>
      </c>
      <c r="H10068" t="inlineStr">
        <is>
          <t>&gt;=1.0.16</t>
        </is>
      </c>
    </row>
    <row r="10069">
      <c r="A10069" t="inlineStr">
        <is>
          <t>pyejabberd</t>
        </is>
      </c>
      <c r="B10069" t="inlineStr">
        <is>
          <t>433dd70fe871165aea88b4702fc0a350c7c68346</t>
        </is>
      </c>
      <c r="C10069" t="inlineStr">
        <is>
          <t>2015-07-07 20:46:41+00:00</t>
        </is>
      </c>
      <c r="D10069" t="inlineStr">
        <is>
          <t>add</t>
        </is>
      </c>
      <c r="E10069" t="inlineStr">
        <is>
          <t>six</t>
        </is>
      </c>
      <c r="F10069" t="inlineStr">
        <is>
          <t>&gt;=1.9.0</t>
        </is>
      </c>
      <c r="G10069" t="inlineStr"/>
      <c r="H10069" t="inlineStr"/>
    </row>
    <row r="10070">
      <c r="A10070" t="inlineStr">
        <is>
          <t>pyejabberd</t>
        </is>
      </c>
      <c r="B10070" t="inlineStr">
        <is>
          <t>433dd70fe871165aea88b4702fc0a350c7c68346</t>
        </is>
      </c>
      <c r="C10070" t="inlineStr">
        <is>
          <t>2015-07-07 20:46:41+00:00</t>
        </is>
      </c>
      <c r="D10070" t="inlineStr">
        <is>
          <t>add</t>
        </is>
      </c>
      <c r="E10070" t="inlineStr">
        <is>
          <t>enum34</t>
        </is>
      </c>
      <c r="F10070" t="inlineStr">
        <is>
          <t>&gt;=1.0.4</t>
        </is>
      </c>
      <c r="G10070" t="inlineStr"/>
      <c r="H10070" t="inlineStr"/>
    </row>
    <row r="10071">
      <c r="A10071" t="inlineStr">
        <is>
          <t>pyejabberd</t>
        </is>
      </c>
      <c r="B10071" t="inlineStr">
        <is>
          <t>433dd70fe871165aea88b4702fc0a350c7c68346</t>
        </is>
      </c>
      <c r="C10071" t="inlineStr">
        <is>
          <t>2015-07-07 20:46:41+00:00</t>
        </is>
      </c>
      <c r="D10071" t="inlineStr">
        <is>
          <t>add</t>
        </is>
      </c>
      <c r="E10071" t="inlineStr">
        <is>
          <t>future</t>
        </is>
      </c>
      <c r="F10071" t="inlineStr">
        <is>
          <t>&gt;=0.14.3</t>
        </is>
      </c>
      <c r="G10071" t="inlineStr"/>
      <c r="H10071" t="inlineStr"/>
    </row>
    <row r="10072">
      <c r="A10072" t="inlineStr">
        <is>
          <t>watcher</t>
        </is>
      </c>
      <c r="B10072" t="inlineStr">
        <is>
          <t>83fdbf736662e46c5f2da2a74c11d3757dd77112</t>
        </is>
      </c>
      <c r="C10072" t="inlineStr">
        <is>
          <t>2016-01-25 16:47:23+00:00</t>
        </is>
      </c>
      <c r="D10072" t="inlineStr">
        <is>
          <t>add</t>
        </is>
      </c>
      <c r="E10072" t="inlineStr">
        <is>
          <t>taskflow</t>
        </is>
      </c>
      <c r="F10072" t="inlineStr">
        <is>
          <t>&gt;=1.25.0</t>
        </is>
      </c>
      <c r="G10072" t="inlineStr"/>
      <c r="H10072" t="inlineStr"/>
    </row>
    <row r="10073">
      <c r="A10073" t="inlineStr">
        <is>
          <t>watcher</t>
        </is>
      </c>
      <c r="B10073" t="inlineStr">
        <is>
          <t>ad40c61ea947045dad44876cf4ff726c1cb3c410</t>
        </is>
      </c>
      <c r="C10073" t="inlineStr">
        <is>
          <t>2016-02-05 16:28:10+00:00</t>
        </is>
      </c>
      <c r="D10073" t="inlineStr">
        <is>
          <t>add</t>
        </is>
      </c>
      <c r="E10073" t="inlineStr">
        <is>
          <t>keystoneauth1</t>
        </is>
      </c>
      <c r="F10073" t="inlineStr">
        <is>
          <t>&gt;=2.1.0</t>
        </is>
      </c>
      <c r="G10073" t="inlineStr"/>
      <c r="H10073" t="inlineStr"/>
    </row>
    <row r="10074">
      <c r="A10074" t="inlineStr">
        <is>
          <t>watcher</t>
        </is>
      </c>
      <c r="B10074" t="inlineStr">
        <is>
          <t>de7b0129a1f7ccc8d4b7a1724535c4a2d2e55c8c</t>
        </is>
      </c>
      <c r="C10074" t="inlineStr">
        <is>
          <t>2016-03-04 16:39:29+00:00</t>
        </is>
      </c>
      <c r="D10074" t="inlineStr">
        <is>
          <t>verchange</t>
        </is>
      </c>
      <c r="E10074" t="inlineStr">
        <is>
          <t>keystonemiddleware</t>
        </is>
      </c>
      <c r="F10074" t="inlineStr">
        <is>
          <t>&gt;=4.0.0;!=4.1.0</t>
        </is>
      </c>
      <c r="G10074" t="inlineStr">
        <is>
          <t>keystonemiddleware</t>
        </is>
      </c>
      <c r="H10074" t="inlineStr">
        <is>
          <t>&gt;=2.0.0;!=2.4.0</t>
        </is>
      </c>
    </row>
    <row r="10075">
      <c r="A10075" t="inlineStr">
        <is>
          <t>watcher</t>
        </is>
      </c>
      <c r="B10075" t="inlineStr">
        <is>
          <t>de7b0129a1f7ccc8d4b7a1724535c4a2d2e55c8c</t>
        </is>
      </c>
      <c r="C10075" t="inlineStr">
        <is>
          <t>2016-03-04 16:39:29+00:00</t>
        </is>
      </c>
      <c r="D10075" t="inlineStr">
        <is>
          <t>verchange</t>
        </is>
      </c>
      <c r="E10075" t="inlineStr">
        <is>
          <t>enum34</t>
        </is>
      </c>
      <c r="F10075" t="inlineStr"/>
      <c r="G10075" t="inlineStr">
        <is>
          <t>enum34</t>
        </is>
      </c>
      <c r="H10075" t="inlineStr"/>
    </row>
    <row r="10076">
      <c r="A10076" t="inlineStr">
        <is>
          <t>watcher</t>
        </is>
      </c>
      <c r="B10076" t="inlineStr">
        <is>
          <t>de7b0129a1f7ccc8d4b7a1724535c4a2d2e55c8c</t>
        </is>
      </c>
      <c r="C10076" t="inlineStr">
        <is>
          <t>2016-03-04 16:39:29+00:00</t>
        </is>
      </c>
      <c r="D10076" t="inlineStr">
        <is>
          <t>verchange</t>
        </is>
      </c>
      <c r="E10076" t="inlineStr">
        <is>
          <t>python-ceilometerclient</t>
        </is>
      </c>
      <c r="F10076" t="inlineStr">
        <is>
          <t>&gt;=2.2.1</t>
        </is>
      </c>
      <c r="G10076" t="inlineStr">
        <is>
          <t>python-ceilometerclient</t>
        </is>
      </c>
      <c r="H10076" t="inlineStr">
        <is>
          <t>&gt;=1.5.0</t>
        </is>
      </c>
    </row>
    <row r="10077">
      <c r="A10077" t="inlineStr">
        <is>
          <t>watcher</t>
        </is>
      </c>
      <c r="B10077" t="inlineStr">
        <is>
          <t>de7b0129a1f7ccc8d4b7a1724535c4a2d2e55c8c</t>
        </is>
      </c>
      <c r="C10077" t="inlineStr">
        <is>
          <t>2016-03-04 16:39:29+00:00</t>
        </is>
      </c>
      <c r="D10077" t="inlineStr">
        <is>
          <t>verchange</t>
        </is>
      </c>
      <c r="E10077" t="inlineStr">
        <is>
          <t>python-keystoneclient</t>
        </is>
      </c>
      <c r="F10077" t="inlineStr">
        <is>
          <t>&gt;=1.6.0;!=2.1.0;!=1.8.0</t>
        </is>
      </c>
      <c r="G10077" t="inlineStr">
        <is>
          <t>python-keystoneclient</t>
        </is>
      </c>
      <c r="H10077" t="inlineStr">
        <is>
          <t>&gt;=1.6.0;!=1.8.0</t>
        </is>
      </c>
    </row>
    <row r="10078">
      <c r="A10078" t="inlineStr">
        <is>
          <t>watcher</t>
        </is>
      </c>
      <c r="B10078" t="inlineStr">
        <is>
          <t>de7b0129a1f7ccc8d4b7a1724535c4a2d2e55c8c</t>
        </is>
      </c>
      <c r="C10078" t="inlineStr">
        <is>
          <t>2016-03-04 16:39:29+00:00</t>
        </is>
      </c>
      <c r="D10078" t="inlineStr">
        <is>
          <t>verchange</t>
        </is>
      </c>
      <c r="E10078" t="inlineStr">
        <is>
          <t>python-glanceclient</t>
        </is>
      </c>
      <c r="F10078" t="inlineStr">
        <is>
          <t>&gt;=1.2.0</t>
        </is>
      </c>
      <c r="G10078" t="inlineStr">
        <is>
          <t>python-glanceclient</t>
        </is>
      </c>
      <c r="H10078" t="inlineStr">
        <is>
          <t>&gt;=0.18.0</t>
        </is>
      </c>
    </row>
    <row r="10079">
      <c r="A10079" t="inlineStr">
        <is>
          <t>watcher</t>
        </is>
      </c>
      <c r="B10079" t="inlineStr">
        <is>
          <t>de7b0129a1f7ccc8d4b7a1724535c4a2d2e55c8c</t>
        </is>
      </c>
      <c r="C10079" t="inlineStr">
        <is>
          <t>2016-03-04 16:39:29+00:00</t>
        </is>
      </c>
      <c r="D10079" t="inlineStr">
        <is>
          <t>verchange</t>
        </is>
      </c>
      <c r="E10079" t="inlineStr">
        <is>
          <t>taskflow</t>
        </is>
      </c>
      <c r="F10079" t="inlineStr">
        <is>
          <t>&gt;=1.26.0</t>
        </is>
      </c>
      <c r="G10079" t="inlineStr">
        <is>
          <t>taskflow</t>
        </is>
      </c>
      <c r="H10079" t="inlineStr">
        <is>
          <t>&gt;=1.25.0</t>
        </is>
      </c>
    </row>
    <row r="10080">
      <c r="A10080" t="inlineStr">
        <is>
          <t>watcher</t>
        </is>
      </c>
      <c r="B10080" t="inlineStr">
        <is>
          <t>de7b0129a1f7ccc8d4b7a1724535c4a2d2e55c8c</t>
        </is>
      </c>
      <c r="C10080" t="inlineStr">
        <is>
          <t>2016-03-04 16:39:29+00:00</t>
        </is>
      </c>
      <c r="D10080" t="inlineStr">
        <is>
          <t>verchange</t>
        </is>
      </c>
      <c r="E10080" t="inlineStr">
        <is>
          <t>oslo.policy</t>
        </is>
      </c>
      <c r="F10080" t="inlineStr">
        <is>
          <t>&gt;=0.5.0</t>
        </is>
      </c>
      <c r="G10080" t="inlineStr">
        <is>
          <t>oslo.policy</t>
        </is>
      </c>
      <c r="H10080" t="inlineStr">
        <is>
          <t>&gt;=0.5.0</t>
        </is>
      </c>
    </row>
    <row r="10081">
      <c r="A10081" t="inlineStr">
        <is>
          <t>watcher</t>
        </is>
      </c>
      <c r="B10081" t="inlineStr">
        <is>
          <t>de7b0129a1f7ccc8d4b7a1724535c4a2d2e55c8c</t>
        </is>
      </c>
      <c r="C10081" t="inlineStr">
        <is>
          <t>2016-03-04 16:39:29+00:00</t>
        </is>
      </c>
      <c r="D10081" t="inlineStr">
        <is>
          <t>verchange</t>
        </is>
      </c>
      <c r="E10081" t="inlineStr">
        <is>
          <t>WSME</t>
        </is>
      </c>
      <c r="F10081" t="inlineStr">
        <is>
          <t>&gt;=0.8</t>
        </is>
      </c>
      <c r="G10081" t="inlineStr">
        <is>
          <t>WSME</t>
        </is>
      </c>
      <c r="H10081" t="inlineStr">
        <is>
          <t>&gt;=0.7</t>
        </is>
      </c>
    </row>
    <row r="10082">
      <c r="A10082" t="inlineStr">
        <is>
          <t>watcher</t>
        </is>
      </c>
      <c r="B10082" t="inlineStr">
        <is>
          <t>de7b0129a1f7ccc8d4b7a1724535c4a2d2e55c8c</t>
        </is>
      </c>
      <c r="C10082" t="inlineStr">
        <is>
          <t>2016-03-04 16:39:29+00:00</t>
        </is>
      </c>
      <c r="D10082" t="inlineStr">
        <is>
          <t>verchange</t>
        </is>
      </c>
      <c r="E10082" t="inlineStr">
        <is>
          <t>SQLAlchemy</t>
        </is>
      </c>
      <c r="F10082" t="inlineStr">
        <is>
          <t>&lt;1.1.0;&gt;=1.0.10</t>
        </is>
      </c>
      <c r="G10082" t="inlineStr">
        <is>
          <t>SQLAlchemy</t>
        </is>
      </c>
      <c r="H10082" t="inlineStr">
        <is>
          <t>&gt;=0.9.9;&lt;1.1.0</t>
        </is>
      </c>
    </row>
    <row r="10083">
      <c r="A10083" t="inlineStr">
        <is>
          <t>watcher</t>
        </is>
      </c>
      <c r="B10083" t="inlineStr">
        <is>
          <t>de7b0129a1f7ccc8d4b7a1724535c4a2d2e55c8c</t>
        </is>
      </c>
      <c r="C10083" t="inlineStr">
        <is>
          <t>2016-03-04 16:39:29+00:00</t>
        </is>
      </c>
      <c r="D10083" t="inlineStr">
        <is>
          <t>verchange</t>
        </is>
      </c>
      <c r="E10083" t="inlineStr">
        <is>
          <t>stevedore</t>
        </is>
      </c>
      <c r="F10083" t="inlineStr">
        <is>
          <t>&gt;=1.5.0</t>
        </is>
      </c>
      <c r="G10083" t="inlineStr">
        <is>
          <t>stevedore</t>
        </is>
      </c>
      <c r="H10083" t="inlineStr">
        <is>
          <t>&gt;=1.5.0</t>
        </is>
      </c>
    </row>
    <row r="10084">
      <c r="A10084" t="inlineStr">
        <is>
          <t>watcher</t>
        </is>
      </c>
      <c r="B10084" t="inlineStr">
        <is>
          <t>de7b0129a1f7ccc8d4b7a1724535c4a2d2e55c8c</t>
        </is>
      </c>
      <c r="C10084" t="inlineStr">
        <is>
          <t>2016-03-04 16:39:29+00:00</t>
        </is>
      </c>
      <c r="D10084" t="inlineStr">
        <is>
          <t>verchange</t>
        </is>
      </c>
      <c r="E10084" t="inlineStr">
        <is>
          <t>jsonpatch</t>
        </is>
      </c>
      <c r="F10084" t="inlineStr">
        <is>
          <t>&gt;=1.1</t>
        </is>
      </c>
      <c r="G10084" t="inlineStr">
        <is>
          <t>jsonpatch</t>
        </is>
      </c>
      <c r="H10084" t="inlineStr">
        <is>
          <t>&gt;=1.1</t>
        </is>
      </c>
    </row>
    <row r="10085">
      <c r="A10085" t="inlineStr">
        <is>
          <t>watcher</t>
        </is>
      </c>
      <c r="B10085" t="inlineStr">
        <is>
          <t>de7b0129a1f7ccc8d4b7a1724535c4a2d2e55c8c</t>
        </is>
      </c>
      <c r="C10085" t="inlineStr">
        <is>
          <t>2016-03-04 16:39:29+00:00</t>
        </is>
      </c>
      <c r="D10085" t="inlineStr">
        <is>
          <t>verchange</t>
        </is>
      </c>
      <c r="E10085" t="inlineStr">
        <is>
          <t>six</t>
        </is>
      </c>
      <c r="F10085" t="inlineStr">
        <is>
          <t>&gt;=1.9.0</t>
        </is>
      </c>
      <c r="G10085" t="inlineStr">
        <is>
          <t>six</t>
        </is>
      </c>
      <c r="H10085" t="inlineStr">
        <is>
          <t>&gt;=1.9.0</t>
        </is>
      </c>
    </row>
    <row r="10086">
      <c r="A10086" t="inlineStr">
        <is>
          <t>watcher</t>
        </is>
      </c>
      <c r="B10086" t="inlineStr">
        <is>
          <t>de7b0129a1f7ccc8d4b7a1724535c4a2d2e55c8c</t>
        </is>
      </c>
      <c r="C10086" t="inlineStr">
        <is>
          <t>2016-03-04 16:39:29+00:00</t>
        </is>
      </c>
      <c r="D10086" t="inlineStr">
        <is>
          <t>verchange</t>
        </is>
      </c>
      <c r="E10086" t="inlineStr">
        <is>
          <t>keystoneauth1</t>
        </is>
      </c>
      <c r="F10086" t="inlineStr">
        <is>
          <t>&gt;=2.1.0</t>
        </is>
      </c>
      <c r="G10086" t="inlineStr">
        <is>
          <t>keystoneauth1</t>
        </is>
      </c>
      <c r="H10086" t="inlineStr">
        <is>
          <t>&gt;=2.1.0</t>
        </is>
      </c>
    </row>
    <row r="10087">
      <c r="A10087" t="inlineStr">
        <is>
          <t>watcher</t>
        </is>
      </c>
      <c r="B10087" t="inlineStr">
        <is>
          <t>de7b0129a1f7ccc8d4b7a1724535c4a2d2e55c8c</t>
        </is>
      </c>
      <c r="C10087" t="inlineStr">
        <is>
          <t>2016-03-04 16:39:29+00:00</t>
        </is>
      </c>
      <c r="D10087" t="inlineStr">
        <is>
          <t>verchange</t>
        </is>
      </c>
      <c r="E10087" t="inlineStr">
        <is>
          <t>python-cinderclient</t>
        </is>
      </c>
      <c r="F10087" t="inlineStr">
        <is>
          <t>&gt;=1.3.1</t>
        </is>
      </c>
      <c r="G10087" t="inlineStr">
        <is>
          <t>python-cinderclient</t>
        </is>
      </c>
      <c r="H10087" t="inlineStr">
        <is>
          <t>&gt;=1.3.1</t>
        </is>
      </c>
    </row>
    <row r="10088">
      <c r="A10088" t="inlineStr">
        <is>
          <t>watcher</t>
        </is>
      </c>
      <c r="B10088" t="inlineStr">
        <is>
          <t>de7b0129a1f7ccc8d4b7a1724535c4a2d2e55c8c</t>
        </is>
      </c>
      <c r="C10088" t="inlineStr">
        <is>
          <t>2016-03-04 16:39:29+00:00</t>
        </is>
      </c>
      <c r="D10088" t="inlineStr">
        <is>
          <t>verchange</t>
        </is>
      </c>
      <c r="E10088" t="inlineStr">
        <is>
          <t>pecan</t>
        </is>
      </c>
      <c r="F10088" t="inlineStr">
        <is>
          <t>&gt;=1.0.0</t>
        </is>
      </c>
      <c r="G10088" t="inlineStr">
        <is>
          <t>pecan</t>
        </is>
      </c>
      <c r="H10088" t="inlineStr">
        <is>
          <t>&gt;=1.0.0</t>
        </is>
      </c>
    </row>
    <row r="10089">
      <c r="A10089" t="inlineStr">
        <is>
          <t>watcher</t>
        </is>
      </c>
      <c r="B10089" t="inlineStr">
        <is>
          <t>de7b0129a1f7ccc8d4b7a1724535c4a2d2e55c8c</t>
        </is>
      </c>
      <c r="C10089" t="inlineStr">
        <is>
          <t>2016-03-04 16:39:29+00:00</t>
        </is>
      </c>
      <c r="D10089" t="inlineStr">
        <is>
          <t>verchange</t>
        </is>
      </c>
      <c r="E10089" t="inlineStr">
        <is>
          <t>python-openstackclient</t>
        </is>
      </c>
      <c r="F10089" t="inlineStr">
        <is>
          <t>&gt;=2.1.0</t>
        </is>
      </c>
      <c r="G10089" t="inlineStr">
        <is>
          <t>python-openstackclient</t>
        </is>
      </c>
      <c r="H10089" t="inlineStr">
        <is>
          <t>&gt;=1.5.0</t>
        </is>
      </c>
    </row>
    <row r="10090">
      <c r="A10090" t="inlineStr">
        <is>
          <t>watcher</t>
        </is>
      </c>
      <c r="B10090" t="inlineStr">
        <is>
          <t>de7b0129a1f7ccc8d4b7a1724535c4a2d2e55c8c</t>
        </is>
      </c>
      <c r="C10090" t="inlineStr">
        <is>
          <t>2016-03-04 16:39:29+00:00</t>
        </is>
      </c>
      <c r="D10090" t="inlineStr">
        <is>
          <t>verchange</t>
        </is>
      </c>
      <c r="E10090" t="inlineStr">
        <is>
          <t>oslo.config</t>
        </is>
      </c>
      <c r="F10090" t="inlineStr">
        <is>
          <t>&gt;=3.7.0</t>
        </is>
      </c>
      <c r="G10090" t="inlineStr">
        <is>
          <t>oslo.config</t>
        </is>
      </c>
      <c r="H10090" t="inlineStr">
        <is>
          <t>&gt;=2.3.0</t>
        </is>
      </c>
    </row>
    <row r="10091">
      <c r="A10091" t="inlineStr">
        <is>
          <t>watcher</t>
        </is>
      </c>
      <c r="B10091" t="inlineStr">
        <is>
          <t>de7b0129a1f7ccc8d4b7a1724535c4a2d2e55c8c</t>
        </is>
      </c>
      <c r="C10091" t="inlineStr">
        <is>
          <t>2016-03-04 16:39:29+00:00</t>
        </is>
      </c>
      <c r="D10091" t="inlineStr">
        <is>
          <t>verchange</t>
        </is>
      </c>
      <c r="E10091" t="inlineStr">
        <is>
          <t>python-novaclient</t>
        </is>
      </c>
      <c r="F10091" t="inlineStr">
        <is>
          <t>!=2.33.0;&gt;=2.29.0</t>
        </is>
      </c>
      <c r="G10091" t="inlineStr">
        <is>
          <t>python-novaclient</t>
        </is>
      </c>
      <c r="H10091" t="inlineStr">
        <is>
          <t>!=2.33.0;&gt;=2.28.1</t>
        </is>
      </c>
    </row>
    <row r="10092">
      <c r="A10092" t="inlineStr">
        <is>
          <t>watcher</t>
        </is>
      </c>
      <c r="B10092" t="inlineStr">
        <is>
          <t>de7b0129a1f7ccc8d4b7a1724535c4a2d2e55c8c</t>
        </is>
      </c>
      <c r="C10092" t="inlineStr">
        <is>
          <t>2016-03-04 16:39:29+00:00</t>
        </is>
      </c>
      <c r="D10092" t="inlineStr">
        <is>
          <t>verchange</t>
        </is>
      </c>
      <c r="E10092" t="inlineStr">
        <is>
          <t>oslo.db</t>
        </is>
      </c>
      <c r="F10092" t="inlineStr">
        <is>
          <t>&gt;=4.1.0</t>
        </is>
      </c>
      <c r="G10092" t="inlineStr">
        <is>
          <t>oslo.db</t>
        </is>
      </c>
      <c r="H10092" t="inlineStr">
        <is>
          <t>&gt;=2.4.1</t>
        </is>
      </c>
    </row>
    <row r="10093">
      <c r="A10093" t="inlineStr">
        <is>
          <t>watcher</t>
        </is>
      </c>
      <c r="B10093" t="inlineStr">
        <is>
          <t>de7b0129a1f7ccc8d4b7a1724535c4a2d2e55c8c</t>
        </is>
      </c>
      <c r="C10093" t="inlineStr">
        <is>
          <t>2016-03-04 16:39:29+00:00</t>
        </is>
      </c>
      <c r="D10093" t="inlineStr">
        <is>
          <t>verchange</t>
        </is>
      </c>
      <c r="E10093" t="inlineStr">
        <is>
          <t>oslo.messaging</t>
        </is>
      </c>
      <c r="F10093" t="inlineStr">
        <is>
          <t>&gt;=4.0.0</t>
        </is>
      </c>
      <c r="G10093" t="inlineStr">
        <is>
          <t>oslo.messaging</t>
        </is>
      </c>
      <c r="H10093" t="inlineStr">
        <is>
          <t>&gt;=1.16.0;!=1.17.1;!=1.17.0;!=2.6.0;!=2.6.1</t>
        </is>
      </c>
    </row>
    <row r="10094">
      <c r="A10094" t="inlineStr">
        <is>
          <t>watcher</t>
        </is>
      </c>
      <c r="B10094" t="inlineStr">
        <is>
          <t>de7b0129a1f7ccc8d4b7a1724535c4a2d2e55c8c</t>
        </is>
      </c>
      <c r="C10094" t="inlineStr">
        <is>
          <t>2016-03-04 16:39:29+00:00</t>
        </is>
      </c>
      <c r="D10094" t="inlineStr">
        <is>
          <t>verchange</t>
        </is>
      </c>
      <c r="E10094" t="inlineStr">
        <is>
          <t>oslo.log</t>
        </is>
      </c>
      <c r="F10094" t="inlineStr">
        <is>
          <t>&gt;=1.14.0</t>
        </is>
      </c>
      <c r="G10094" t="inlineStr">
        <is>
          <t>oslo.log</t>
        </is>
      </c>
      <c r="H10094" t="inlineStr">
        <is>
          <t>&gt;=1.8.0</t>
        </is>
      </c>
    </row>
    <row r="10095">
      <c r="A10095" t="inlineStr">
        <is>
          <t>watcher</t>
        </is>
      </c>
      <c r="B10095" t="inlineStr">
        <is>
          <t>de7b0129a1f7ccc8d4b7a1724535c4a2d2e55c8c</t>
        </is>
      </c>
      <c r="C10095" t="inlineStr">
        <is>
          <t>2016-03-04 16:39:29+00:00</t>
        </is>
      </c>
      <c r="D10095" t="inlineStr">
        <is>
          <t>verchange</t>
        </is>
      </c>
      <c r="E10095" t="inlineStr">
        <is>
          <t>PasteDeploy</t>
        </is>
      </c>
      <c r="F10095" t="inlineStr">
        <is>
          <t>&gt;=1.5.0</t>
        </is>
      </c>
      <c r="G10095" t="inlineStr">
        <is>
          <t>PasteDeploy</t>
        </is>
      </c>
      <c r="H10095" t="inlineStr">
        <is>
          <t>&gt;=1.5.0</t>
        </is>
      </c>
    </row>
    <row r="10096">
      <c r="A10096" t="inlineStr">
        <is>
          <t>watcher</t>
        </is>
      </c>
      <c r="B10096" t="inlineStr">
        <is>
          <t>de7b0129a1f7ccc8d4b7a1724535c4a2d2e55c8c</t>
        </is>
      </c>
      <c r="C10096" t="inlineStr">
        <is>
          <t>2016-03-04 16:39:29+00:00</t>
        </is>
      </c>
      <c r="D10096" t="inlineStr">
        <is>
          <t>verchange</t>
        </is>
      </c>
      <c r="E10096" t="inlineStr">
        <is>
          <t>oslo.utils</t>
        </is>
      </c>
      <c r="F10096" t="inlineStr">
        <is>
          <t>&gt;=3.5.0</t>
        </is>
      </c>
      <c r="G10096" t="inlineStr">
        <is>
          <t>oslo.utils</t>
        </is>
      </c>
      <c r="H10096" t="inlineStr">
        <is>
          <t>&gt;=2.0.0;!=2.6.0</t>
        </is>
      </c>
    </row>
    <row r="10097">
      <c r="A10097" t="inlineStr">
        <is>
          <t>watcher</t>
        </is>
      </c>
      <c r="B10097" t="inlineStr">
        <is>
          <t>de7b0129a1f7ccc8d4b7a1724535c4a2d2e55c8c</t>
        </is>
      </c>
      <c r="C10097" t="inlineStr">
        <is>
          <t>2016-03-04 16:39:29+00:00</t>
        </is>
      </c>
      <c r="D10097" t="inlineStr">
        <is>
          <t>verchange</t>
        </is>
      </c>
      <c r="E10097" t="inlineStr">
        <is>
          <t>python-neutronclient</t>
        </is>
      </c>
      <c r="F10097" t="inlineStr">
        <is>
          <t>&gt;=2.6.0</t>
        </is>
      </c>
      <c r="G10097" t="inlineStr">
        <is>
          <t>python-neutronclient</t>
        </is>
      </c>
      <c r="H10097" t="inlineStr">
        <is>
          <t>&gt;=2.6.0</t>
        </is>
      </c>
    </row>
    <row r="10098">
      <c r="A10098" t="inlineStr">
        <is>
          <t>watcher</t>
        </is>
      </c>
      <c r="B10098" t="inlineStr">
        <is>
          <t>de7b0129a1f7ccc8d4b7a1724535c4a2d2e55c8c</t>
        </is>
      </c>
      <c r="C10098" t="inlineStr">
        <is>
          <t>2016-03-04 16:39:29+00:00</t>
        </is>
      </c>
      <c r="D10098" t="inlineStr">
        <is>
          <t>verchange</t>
        </is>
      </c>
      <c r="E10098" t="inlineStr">
        <is>
          <t>pbr</t>
        </is>
      </c>
      <c r="F10098" t="inlineStr">
        <is>
          <t>&gt;=1.6</t>
        </is>
      </c>
      <c r="G10098" t="inlineStr">
        <is>
          <t>pbr</t>
        </is>
      </c>
      <c r="H10098" t="inlineStr">
        <is>
          <t>&gt;=1.6</t>
        </is>
      </c>
    </row>
    <row r="10099">
      <c r="A10099" t="inlineStr">
        <is>
          <t>watcher</t>
        </is>
      </c>
      <c r="B10099" t="inlineStr">
        <is>
          <t>de7b0129a1f7ccc8d4b7a1724535c4a2d2e55c8c</t>
        </is>
      </c>
      <c r="C10099" t="inlineStr">
        <is>
          <t>2016-03-04 16:39:29+00:00</t>
        </is>
      </c>
      <c r="D10099" t="inlineStr">
        <is>
          <t>verchange</t>
        </is>
      </c>
      <c r="E10099" t="inlineStr">
        <is>
          <t>oslo.service</t>
        </is>
      </c>
      <c r="F10099" t="inlineStr">
        <is>
          <t>&gt;=1.0.0</t>
        </is>
      </c>
      <c r="G10099" t="inlineStr">
        <is>
          <t>oslo.service</t>
        </is>
      </c>
      <c r="H10099" t="inlineStr">
        <is>
          <t>&gt;=0.7.0</t>
        </is>
      </c>
    </row>
    <row r="10100">
      <c r="A10100" t="inlineStr">
        <is>
          <t>watcher</t>
        </is>
      </c>
      <c r="B10100" t="inlineStr">
        <is>
          <t>de7b0129a1f7ccc8d4b7a1724535c4a2d2e55c8c</t>
        </is>
      </c>
      <c r="C10100" t="inlineStr">
        <is>
          <t>2016-03-04 16:39:29+00:00</t>
        </is>
      </c>
      <c r="D10100" t="inlineStr">
        <is>
          <t>verchange</t>
        </is>
      </c>
      <c r="E10100" t="inlineStr">
        <is>
          <t>oslo.i18n</t>
        </is>
      </c>
      <c r="F10100" t="inlineStr">
        <is>
          <t>&gt;=2.1.0</t>
        </is>
      </c>
      <c r="G10100" t="inlineStr">
        <is>
          <t>oslo.i18n</t>
        </is>
      </c>
      <c r="H10100" t="inlineStr">
        <is>
          <t>&gt;=1.5.0</t>
        </is>
      </c>
    </row>
    <row r="10101">
      <c r="A10101" t="inlineStr">
        <is>
          <t>watcher</t>
        </is>
      </c>
      <c r="B10101" t="inlineStr">
        <is>
          <t>de7b0129a1f7ccc8d4b7a1724535c4a2d2e55c8c</t>
        </is>
      </c>
      <c r="C10101" t="inlineStr">
        <is>
          <t>2016-03-04 16:39:29+00:00</t>
        </is>
      </c>
      <c r="D10101" t="inlineStr">
        <is>
          <t>add</t>
        </is>
      </c>
      <c r="E10101" t="inlineStr">
        <is>
          <t>voluptuous</t>
        </is>
      </c>
      <c r="F10101" t="inlineStr">
        <is>
          <t>&gt;=0.8.6</t>
        </is>
      </c>
      <c r="G10101" t="inlineStr"/>
      <c r="H10101" t="inlineStr"/>
    </row>
    <row r="10102">
      <c r="A10102" t="inlineStr">
        <is>
          <t>watcher</t>
        </is>
      </c>
      <c r="B10102" t="inlineStr">
        <is>
          <t>de7b0129a1f7ccc8d4b7a1724535c4a2d2e55c8c</t>
        </is>
      </c>
      <c r="C10102" t="inlineStr">
        <is>
          <t>2016-03-04 16:39:29+00:00</t>
        </is>
      </c>
      <c r="D10102" t="inlineStr">
        <is>
          <t>add</t>
        </is>
      </c>
      <c r="E10102" t="inlineStr">
        <is>
          <t>WebOb</t>
        </is>
      </c>
      <c r="F10102" t="inlineStr">
        <is>
          <t>&gt;=1.2.3</t>
        </is>
      </c>
      <c r="G10102" t="inlineStr"/>
      <c r="H10102" t="inlineStr"/>
    </row>
    <row r="10103">
      <c r="A10103" t="inlineStr">
        <is>
          <t>watcher</t>
        </is>
      </c>
      <c r="B10103" t="inlineStr">
        <is>
          <t>64b5a7c3e4d1f76f5e81111d59eee97f0aa9dbd1</t>
        </is>
      </c>
      <c r="C10103" t="inlineStr">
        <is>
          <t>2016-03-22 14:39:48+00:00</t>
        </is>
      </c>
      <c r="D10103" t="inlineStr">
        <is>
          <t>verchange</t>
        </is>
      </c>
      <c r="E10103" t="inlineStr">
        <is>
          <t>python-glanceclient</t>
        </is>
      </c>
      <c r="F10103" t="inlineStr">
        <is>
          <t>&gt;=2.0.0</t>
        </is>
      </c>
      <c r="G10103" t="inlineStr">
        <is>
          <t>python-glanceclient</t>
        </is>
      </c>
      <c r="H10103" t="inlineStr">
        <is>
          <t>&gt;=1.2.0</t>
        </is>
      </c>
    </row>
    <row r="10104">
      <c r="A10104" t="inlineStr">
        <is>
          <t>watcher</t>
        </is>
      </c>
      <c r="B10104" t="inlineStr">
        <is>
          <t>64b5a7c3e4d1f76f5e81111d59eee97f0aa9dbd1</t>
        </is>
      </c>
      <c r="C10104" t="inlineStr">
        <is>
          <t>2016-03-22 14:39:48+00:00</t>
        </is>
      </c>
      <c r="D10104" t="inlineStr">
        <is>
          <t>verchange</t>
        </is>
      </c>
      <c r="E10104" t="inlineStr">
        <is>
          <t>python-neutronclient</t>
        </is>
      </c>
      <c r="F10104" t="inlineStr">
        <is>
          <t>&gt;=2.6.0;!=4.1.0</t>
        </is>
      </c>
      <c r="G10104" t="inlineStr">
        <is>
          <t>python-neutronclient</t>
        </is>
      </c>
      <c r="H10104" t="inlineStr">
        <is>
          <t>&gt;=2.6.0</t>
        </is>
      </c>
    </row>
    <row r="10105">
      <c r="A10105" t="inlineStr">
        <is>
          <t>watcher</t>
        </is>
      </c>
      <c r="B10105" t="inlineStr">
        <is>
          <t>64b5a7c3e4d1f76f5e81111d59eee97f0aa9dbd1</t>
        </is>
      </c>
      <c r="C10105" t="inlineStr">
        <is>
          <t>2016-03-22 14:39:48+00:00</t>
        </is>
      </c>
      <c r="D10105" t="inlineStr">
        <is>
          <t>add</t>
        </is>
      </c>
      <c r="E10105" t="inlineStr">
        <is>
          <t>PrettyTable</t>
        </is>
      </c>
      <c r="F10105" t="inlineStr">
        <is>
          <t>&gt;=0.7;&lt;0.8</t>
        </is>
      </c>
      <c r="G10105" t="inlineStr"/>
      <c r="H10105" t="inlineStr"/>
    </row>
    <row r="10106">
      <c r="A10106" t="inlineStr">
        <is>
          <t>watcher</t>
        </is>
      </c>
      <c r="B10106" t="inlineStr">
        <is>
          <t>46d5094addfa3963a2eda79a224b151b28060a7a</t>
        </is>
      </c>
      <c r="C10106" t="inlineStr">
        <is>
          <t>2016-04-05 08:25:40+00:00</t>
        </is>
      </c>
      <c r="D10106" t="inlineStr">
        <is>
          <t>add</t>
        </is>
      </c>
      <c r="E10106" t="inlineStr">
        <is>
          <t>oslo.context</t>
        </is>
      </c>
      <c r="F10106" t="inlineStr">
        <is>
          <t>&gt;=0.2.0</t>
        </is>
      </c>
      <c r="G10106" t="inlineStr"/>
      <c r="H10106" t="inlineStr"/>
    </row>
    <row r="10107">
      <c r="A10107" t="inlineStr">
        <is>
          <t>watcher</t>
        </is>
      </c>
      <c r="B10107" t="inlineStr">
        <is>
          <t>3d398b4d224e284773165879fc546d80e7c6015c</t>
        </is>
      </c>
      <c r="C10107" t="inlineStr">
        <is>
          <t>2016-05-30 16:15:57+00:00</t>
        </is>
      </c>
      <c r="D10107" t="inlineStr">
        <is>
          <t>verchange</t>
        </is>
      </c>
      <c r="E10107" t="inlineStr">
        <is>
          <t>oslo.context</t>
        </is>
      </c>
      <c r="F10107" t="inlineStr">
        <is>
          <t>&gt;=2.2.0</t>
        </is>
      </c>
      <c r="G10107" t="inlineStr">
        <is>
          <t>oslo.context</t>
        </is>
      </c>
      <c r="H10107" t="inlineStr">
        <is>
          <t>&gt;=0.2.0</t>
        </is>
      </c>
    </row>
    <row r="10108">
      <c r="A10108" t="inlineStr">
        <is>
          <t>watcher</t>
        </is>
      </c>
      <c r="B10108" t="inlineStr">
        <is>
          <t>3d398b4d224e284773165879fc546d80e7c6015c</t>
        </is>
      </c>
      <c r="C10108" t="inlineStr">
        <is>
          <t>2016-05-30 16:15:57+00:00</t>
        </is>
      </c>
      <c r="D10108" t="inlineStr">
        <is>
          <t>verchange</t>
        </is>
      </c>
      <c r="E10108" t="inlineStr">
        <is>
          <t>keystonemiddleware</t>
        </is>
      </c>
      <c r="F10108" t="inlineStr">
        <is>
          <t>!=4.5.0;&gt;=4.0.0;!=4.1.0</t>
        </is>
      </c>
      <c r="G10108" t="inlineStr">
        <is>
          <t>keystonemiddleware</t>
        </is>
      </c>
      <c r="H10108" t="inlineStr">
        <is>
          <t>&gt;=4.0.0;!=4.1.0</t>
        </is>
      </c>
    </row>
    <row r="10109">
      <c r="A10109" t="inlineStr">
        <is>
          <t>watcher</t>
        </is>
      </c>
      <c r="B10109" t="inlineStr">
        <is>
          <t>3d398b4d224e284773165879fc546d80e7c6015c</t>
        </is>
      </c>
      <c r="C10109" t="inlineStr">
        <is>
          <t>2016-05-30 16:15:57+00:00</t>
        </is>
      </c>
      <c r="D10109" t="inlineStr">
        <is>
          <t>verchange</t>
        </is>
      </c>
      <c r="E10109" t="inlineStr">
        <is>
          <t>oslo.config</t>
        </is>
      </c>
      <c r="F10109" t="inlineStr">
        <is>
          <t>&gt;=3.9.0</t>
        </is>
      </c>
      <c r="G10109" t="inlineStr">
        <is>
          <t>oslo.config</t>
        </is>
      </c>
      <c r="H10109" t="inlineStr">
        <is>
          <t>&gt;=3.7.0</t>
        </is>
      </c>
    </row>
    <row r="10110">
      <c r="A10110" t="inlineStr">
        <is>
          <t>watcher</t>
        </is>
      </c>
      <c r="B10110" t="inlineStr">
        <is>
          <t>3d398b4d224e284773165879fc546d80e7c6015c</t>
        </is>
      </c>
      <c r="C10110" t="inlineStr">
        <is>
          <t>2016-05-30 16:15:57+00:00</t>
        </is>
      </c>
      <c r="D10110" t="inlineStr">
        <is>
          <t>verchange</t>
        </is>
      </c>
      <c r="E10110" t="inlineStr">
        <is>
          <t>python-keystoneclient</t>
        </is>
      </c>
      <c r="F10110" t="inlineStr">
        <is>
          <t>&gt;=1.7.0;!=2.1.0;!=1.8.0</t>
        </is>
      </c>
      <c r="G10110" t="inlineStr">
        <is>
          <t>python-keystoneclient</t>
        </is>
      </c>
      <c r="H10110" t="inlineStr">
        <is>
          <t>&gt;=1.6.0;!=2.1.0;!=1.8.0</t>
        </is>
      </c>
    </row>
    <row r="10111">
      <c r="A10111" t="inlineStr">
        <is>
          <t>watcher</t>
        </is>
      </c>
      <c r="B10111" t="inlineStr">
        <is>
          <t>3d398b4d224e284773165879fc546d80e7c6015c</t>
        </is>
      </c>
      <c r="C10111" t="inlineStr">
        <is>
          <t>2016-05-30 16:15:57+00:00</t>
        </is>
      </c>
      <c r="D10111" t="inlineStr">
        <is>
          <t>verchange</t>
        </is>
      </c>
      <c r="E10111" t="inlineStr">
        <is>
          <t>python-cinderclient</t>
        </is>
      </c>
      <c r="F10111" t="inlineStr">
        <is>
          <t>&gt;=1.6.0;!=1.7.0</t>
        </is>
      </c>
      <c r="G10111" t="inlineStr">
        <is>
          <t>python-cinderclient</t>
        </is>
      </c>
      <c r="H10111" t="inlineStr">
        <is>
          <t>&gt;=1.3.1</t>
        </is>
      </c>
    </row>
    <row r="10112">
      <c r="A10112" t="inlineStr">
        <is>
          <t>watcher</t>
        </is>
      </c>
      <c r="B10112" t="inlineStr">
        <is>
          <t>3d398b4d224e284773165879fc546d80e7c6015c</t>
        </is>
      </c>
      <c r="C10112" t="inlineStr">
        <is>
          <t>2016-05-30 16:15:57+00:00</t>
        </is>
      </c>
      <c r="D10112" t="inlineStr">
        <is>
          <t>verchange</t>
        </is>
      </c>
      <c r="E10112" t="inlineStr">
        <is>
          <t>oslo.messaging</t>
        </is>
      </c>
      <c r="F10112" t="inlineStr">
        <is>
          <t>&gt;=4.5.0</t>
        </is>
      </c>
      <c r="G10112" t="inlineStr">
        <is>
          <t>oslo.messaging</t>
        </is>
      </c>
      <c r="H10112" t="inlineStr">
        <is>
          <t>&gt;=4.0.0</t>
        </is>
      </c>
    </row>
    <row r="10113">
      <c r="A10113" t="inlineStr">
        <is>
          <t>watcher</t>
        </is>
      </c>
      <c r="B10113" t="inlineStr">
        <is>
          <t>3d398b4d224e284773165879fc546d80e7c6015c</t>
        </is>
      </c>
      <c r="C10113" t="inlineStr">
        <is>
          <t>2016-05-30 16:15:57+00:00</t>
        </is>
      </c>
      <c r="D10113" t="inlineStr">
        <is>
          <t>verchange</t>
        </is>
      </c>
      <c r="E10113" t="inlineStr">
        <is>
          <t>python-neutronclient</t>
        </is>
      </c>
      <c r="F10113" t="inlineStr">
        <is>
          <t>&gt;=4.2.0</t>
        </is>
      </c>
      <c r="G10113" t="inlineStr">
        <is>
          <t>python-neutronclient</t>
        </is>
      </c>
      <c r="H10113" t="inlineStr">
        <is>
          <t>&gt;=2.6.0;!=4.1.0</t>
        </is>
      </c>
    </row>
    <row r="10114">
      <c r="A10114" t="inlineStr">
        <is>
          <t>watcher</t>
        </is>
      </c>
      <c r="B10114" t="inlineStr">
        <is>
          <t>3d398b4d224e284773165879fc546d80e7c6015c</t>
        </is>
      </c>
      <c r="C10114" t="inlineStr">
        <is>
          <t>2016-05-30 16:15:57+00:00</t>
        </is>
      </c>
      <c r="D10114" t="inlineStr">
        <is>
          <t>verchange</t>
        </is>
      </c>
      <c r="E10114" t="inlineStr">
        <is>
          <t>voluptuous</t>
        </is>
      </c>
      <c r="F10114" t="inlineStr">
        <is>
          <t>&gt;=0.8.9</t>
        </is>
      </c>
      <c r="G10114" t="inlineStr">
        <is>
          <t>voluptuous</t>
        </is>
      </c>
      <c r="H10114" t="inlineStr">
        <is>
          <t>&gt;=0.8.6</t>
        </is>
      </c>
    </row>
    <row r="10115">
      <c r="A10115" t="inlineStr">
        <is>
          <t>watcher</t>
        </is>
      </c>
      <c r="B10115" t="inlineStr">
        <is>
          <t>3d398b4d224e284773165879fc546d80e7c6015c</t>
        </is>
      </c>
      <c r="C10115" t="inlineStr">
        <is>
          <t>2016-05-30 16:15:57+00:00</t>
        </is>
      </c>
      <c r="D10115" t="inlineStr">
        <is>
          <t>verchange</t>
        </is>
      </c>
      <c r="E10115" t="inlineStr">
        <is>
          <t>oslo.service</t>
        </is>
      </c>
      <c r="F10115" t="inlineStr">
        <is>
          <t>&gt;=1.10.0</t>
        </is>
      </c>
      <c r="G10115" t="inlineStr">
        <is>
          <t>oslo.service</t>
        </is>
      </c>
      <c r="H10115" t="inlineStr">
        <is>
          <t>&gt;=1.0.0</t>
        </is>
      </c>
    </row>
    <row r="10116">
      <c r="A10116" t="inlineStr">
        <is>
          <t>watcher</t>
        </is>
      </c>
      <c r="B10116" t="inlineStr">
        <is>
          <t>3d398b4d224e284773165879fc546d80e7c6015c</t>
        </is>
      </c>
      <c r="C10116" t="inlineStr">
        <is>
          <t>2016-05-30 16:15:57+00:00</t>
        </is>
      </c>
      <c r="D10116" t="inlineStr">
        <is>
          <t>verchange</t>
        </is>
      </c>
      <c r="E10116" t="inlineStr">
        <is>
          <t>stevedore</t>
        </is>
      </c>
      <c r="F10116" t="inlineStr">
        <is>
          <t>&gt;=1.10.0</t>
        </is>
      </c>
      <c r="G10116" t="inlineStr">
        <is>
          <t>stevedore</t>
        </is>
      </c>
      <c r="H10116" t="inlineStr">
        <is>
          <t>&gt;=1.5.0</t>
        </is>
      </c>
    </row>
    <row r="10117">
      <c r="A10117" t="inlineStr">
        <is>
          <t>watcher</t>
        </is>
      </c>
      <c r="B10117" t="inlineStr">
        <is>
          <t>3d398b4d224e284773165879fc546d80e7c6015c</t>
        </is>
      </c>
      <c r="C10117" t="inlineStr">
        <is>
          <t>2016-05-30 16:15:57+00:00</t>
        </is>
      </c>
      <c r="D10117" t="inlineStr">
        <is>
          <t>add</t>
        </is>
      </c>
      <c r="E10117" t="inlineStr">
        <is>
          <t>oslo.concurrency</t>
        </is>
      </c>
      <c r="F10117" t="inlineStr">
        <is>
          <t>&gt;=3.8.0</t>
        </is>
      </c>
      <c r="G10117" t="inlineStr"/>
      <c r="H10117" t="inlineStr"/>
    </row>
    <row r="10118">
      <c r="A10118" t="inlineStr">
        <is>
          <t>watcher</t>
        </is>
      </c>
      <c r="B10118" t="inlineStr">
        <is>
          <t>3d398b4d224e284773165879fc546d80e7c6015c</t>
        </is>
      </c>
      <c r="C10118" t="inlineStr">
        <is>
          <t>2016-05-30 16:15:57+00:00</t>
        </is>
      </c>
      <c r="D10118" t="inlineStr">
        <is>
          <t>add</t>
        </is>
      </c>
      <c r="E10118" t="inlineStr">
        <is>
          <t>oslo.cache</t>
        </is>
      </c>
      <c r="F10118" t="inlineStr">
        <is>
          <t>&gt;=1.5.0</t>
        </is>
      </c>
      <c r="G10118" t="inlineStr"/>
      <c r="H10118" t="inlineStr"/>
    </row>
    <row r="10119">
      <c r="A10119" t="inlineStr">
        <is>
          <t>watcher</t>
        </is>
      </c>
      <c r="B10119" t="inlineStr">
        <is>
          <t>3d398b4d224e284773165879fc546d80e7c6015c</t>
        </is>
      </c>
      <c r="C10119" t="inlineStr">
        <is>
          <t>2016-05-30 16:15:57+00:00</t>
        </is>
      </c>
      <c r="D10119" t="inlineStr">
        <is>
          <t>add</t>
        </is>
      </c>
      <c r="E10119" t="inlineStr">
        <is>
          <t>oslo.reports</t>
        </is>
      </c>
      <c r="F10119" t="inlineStr">
        <is>
          <t>&gt;=0.6.0</t>
        </is>
      </c>
      <c r="G10119" t="inlineStr"/>
      <c r="H10119" t="inlineStr"/>
    </row>
    <row r="10120">
      <c r="A10120" t="inlineStr">
        <is>
          <t>watcher</t>
        </is>
      </c>
      <c r="B10120" t="inlineStr">
        <is>
          <t>8635beb045c16fc3eb3487557c5e7dc2a9ab7baa</t>
        </is>
      </c>
      <c r="C10120" t="inlineStr">
        <is>
          <t>2016-07-13 15:58:10+00:00</t>
        </is>
      </c>
      <c r="D10120" t="inlineStr">
        <is>
          <t>verchange</t>
        </is>
      </c>
      <c r="E10120" t="inlineStr">
        <is>
          <t>oslo.context</t>
        </is>
      </c>
      <c r="F10120" t="inlineStr">
        <is>
          <t>&gt;=2.4.0</t>
        </is>
      </c>
      <c r="G10120" t="inlineStr">
        <is>
          <t>oslo.context</t>
        </is>
      </c>
      <c r="H10120" t="inlineStr">
        <is>
          <t>&gt;=2.2.0</t>
        </is>
      </c>
    </row>
    <row r="10121">
      <c r="A10121" t="inlineStr">
        <is>
          <t>watcher</t>
        </is>
      </c>
      <c r="B10121" t="inlineStr">
        <is>
          <t>8635beb045c16fc3eb3487557c5e7dc2a9ab7baa</t>
        </is>
      </c>
      <c r="C10121" t="inlineStr">
        <is>
          <t>2016-07-13 15:58:10+00:00</t>
        </is>
      </c>
      <c r="D10121" t="inlineStr">
        <is>
          <t>verchange</t>
        </is>
      </c>
      <c r="E10121" t="inlineStr">
        <is>
          <t>oslo.utils</t>
        </is>
      </c>
      <c r="F10121" t="inlineStr">
        <is>
          <t>&gt;=3.14.0</t>
        </is>
      </c>
      <c r="G10121" t="inlineStr">
        <is>
          <t>oslo.utils</t>
        </is>
      </c>
      <c r="H10121" t="inlineStr">
        <is>
          <t>&gt;=3.5.0</t>
        </is>
      </c>
    </row>
    <row r="10122">
      <c r="A10122" t="inlineStr">
        <is>
          <t>watcher</t>
        </is>
      </c>
      <c r="B10122" t="inlineStr">
        <is>
          <t>8635beb045c16fc3eb3487557c5e7dc2a9ab7baa</t>
        </is>
      </c>
      <c r="C10122" t="inlineStr">
        <is>
          <t>2016-07-13 15:58:10+00:00</t>
        </is>
      </c>
      <c r="D10122" t="inlineStr">
        <is>
          <t>verchange</t>
        </is>
      </c>
      <c r="E10122" t="inlineStr">
        <is>
          <t>oslo.config</t>
        </is>
      </c>
      <c r="F10122" t="inlineStr">
        <is>
          <t>&gt;=3.10.0</t>
        </is>
      </c>
      <c r="G10122" t="inlineStr">
        <is>
          <t>oslo.config</t>
        </is>
      </c>
      <c r="H10122" t="inlineStr">
        <is>
          <t>&gt;=3.9.0</t>
        </is>
      </c>
    </row>
    <row r="10123">
      <c r="A10123" t="inlineStr">
        <is>
          <t>watcher</t>
        </is>
      </c>
      <c r="B10123" t="inlineStr">
        <is>
          <t>8635beb045c16fc3eb3487557c5e7dc2a9ab7baa</t>
        </is>
      </c>
      <c r="C10123" t="inlineStr">
        <is>
          <t>2016-07-13 15:58:10+00:00</t>
        </is>
      </c>
      <c r="D10123" t="inlineStr">
        <is>
          <t>verchange</t>
        </is>
      </c>
      <c r="E10123" t="inlineStr">
        <is>
          <t>keystoneauth1</t>
        </is>
      </c>
      <c r="F10123" t="inlineStr">
        <is>
          <t>&gt;=2.7.0</t>
        </is>
      </c>
      <c r="G10123" t="inlineStr">
        <is>
          <t>keystoneauth1</t>
        </is>
      </c>
      <c r="H10123" t="inlineStr">
        <is>
          <t>&gt;=2.1.0</t>
        </is>
      </c>
    </row>
    <row r="10124">
      <c r="A10124" t="inlineStr">
        <is>
          <t>watcher</t>
        </is>
      </c>
      <c r="B10124" t="inlineStr">
        <is>
          <t>8635beb045c16fc3eb3487557c5e7dc2a9ab7baa</t>
        </is>
      </c>
      <c r="C10124" t="inlineStr">
        <is>
          <t>2016-07-13 15:58:10+00:00</t>
        </is>
      </c>
      <c r="D10124" t="inlineStr">
        <is>
          <t>verchange</t>
        </is>
      </c>
      <c r="E10124" t="inlineStr">
        <is>
          <t>python-cinderclient</t>
        </is>
      </c>
      <c r="F10124" t="inlineStr">
        <is>
          <t>&gt;=1.6.0;!=1.7.1;!=1.7.0</t>
        </is>
      </c>
      <c r="G10124" t="inlineStr">
        <is>
          <t>python-cinderclient</t>
        </is>
      </c>
      <c r="H10124" t="inlineStr">
        <is>
          <t>&gt;=1.6.0;!=1.7.0</t>
        </is>
      </c>
    </row>
    <row r="10125">
      <c r="A10125" t="inlineStr">
        <is>
          <t>watcher</t>
        </is>
      </c>
      <c r="B10125" t="inlineStr">
        <is>
          <t>8635beb045c16fc3eb3487557c5e7dc2a9ab7baa</t>
        </is>
      </c>
      <c r="C10125" t="inlineStr">
        <is>
          <t>2016-07-13 15:58:10+00:00</t>
        </is>
      </c>
      <c r="D10125" t="inlineStr">
        <is>
          <t>verchange</t>
        </is>
      </c>
      <c r="E10125" t="inlineStr">
        <is>
          <t>oslo.messaging</t>
        </is>
      </c>
      <c r="F10125" t="inlineStr">
        <is>
          <t>&gt;=5.2.0</t>
        </is>
      </c>
      <c r="G10125" t="inlineStr">
        <is>
          <t>oslo.messaging</t>
        </is>
      </c>
      <c r="H10125" t="inlineStr">
        <is>
          <t>&gt;=4.5.0</t>
        </is>
      </c>
    </row>
    <row r="10126">
      <c r="A10126" t="inlineStr">
        <is>
          <t>watcher</t>
        </is>
      </c>
      <c r="B10126" t="inlineStr">
        <is>
          <t>8635beb045c16fc3eb3487557c5e7dc2a9ab7baa</t>
        </is>
      </c>
      <c r="C10126" t="inlineStr">
        <is>
          <t>2016-07-13 15:58:10+00:00</t>
        </is>
      </c>
      <c r="D10126" t="inlineStr">
        <is>
          <t>verchange</t>
        </is>
      </c>
      <c r="E10126" t="inlineStr">
        <is>
          <t>oslo.policy</t>
        </is>
      </c>
      <c r="F10126" t="inlineStr">
        <is>
          <t>&gt;=1.9.0</t>
        </is>
      </c>
      <c r="G10126" t="inlineStr">
        <is>
          <t>oslo.policy</t>
        </is>
      </c>
      <c r="H10126" t="inlineStr">
        <is>
          <t>&gt;=0.5.0</t>
        </is>
      </c>
    </row>
    <row r="10127">
      <c r="A10127" t="inlineStr">
        <is>
          <t>watcher</t>
        </is>
      </c>
      <c r="B10127" t="inlineStr">
        <is>
          <t>8635beb045c16fc3eb3487557c5e7dc2a9ab7baa</t>
        </is>
      </c>
      <c r="C10127" t="inlineStr">
        <is>
          <t>2016-07-13 15:58:10+00:00</t>
        </is>
      </c>
      <c r="D10127" t="inlineStr">
        <is>
          <t>add</t>
        </is>
      </c>
      <c r="E10127" t="inlineStr">
        <is>
          <t>apscheduler</t>
        </is>
      </c>
      <c r="F10127" t="inlineStr"/>
      <c r="G10127" t="inlineStr"/>
      <c r="H10127" t="inlineStr"/>
    </row>
    <row r="10128">
      <c r="A10128" t="inlineStr">
        <is>
          <t>watcher</t>
        </is>
      </c>
      <c r="B10128" t="inlineStr">
        <is>
          <t>8a38c4f479b19dbb695ab4e1b4cb074d943b58e2</t>
        </is>
      </c>
      <c r="C10128" t="inlineStr">
        <is>
          <t>2016-08-31 10:39:15+00:00</t>
        </is>
      </c>
      <c r="D10128" t="inlineStr">
        <is>
          <t>verchange</t>
        </is>
      </c>
      <c r="E10128" t="inlineStr">
        <is>
          <t>oslo.context</t>
        </is>
      </c>
      <c r="F10128" t="inlineStr">
        <is>
          <t>&gt;=2.9.0</t>
        </is>
      </c>
      <c r="G10128" t="inlineStr">
        <is>
          <t>oslo.context</t>
        </is>
      </c>
      <c r="H10128" t="inlineStr">
        <is>
          <t>&gt;=2.4.0</t>
        </is>
      </c>
    </row>
    <row r="10129">
      <c r="A10129" t="inlineStr">
        <is>
          <t>watcher</t>
        </is>
      </c>
      <c r="B10129" t="inlineStr">
        <is>
          <t>8a38c4f479b19dbb695ab4e1b4cb074d943b58e2</t>
        </is>
      </c>
      <c r="C10129" t="inlineStr">
        <is>
          <t>2016-08-31 10:39:15+00:00</t>
        </is>
      </c>
      <c r="D10129" t="inlineStr">
        <is>
          <t>verchange</t>
        </is>
      </c>
      <c r="E10129" t="inlineStr">
        <is>
          <t>oslo.utils</t>
        </is>
      </c>
      <c r="F10129" t="inlineStr">
        <is>
          <t>&gt;=3.16.0</t>
        </is>
      </c>
      <c r="G10129" t="inlineStr">
        <is>
          <t>oslo.utils</t>
        </is>
      </c>
      <c r="H10129" t="inlineStr">
        <is>
          <t>&gt;=3.14.0</t>
        </is>
      </c>
    </row>
    <row r="10130">
      <c r="A10130" t="inlineStr">
        <is>
          <t>watcher</t>
        </is>
      </c>
      <c r="B10130" t="inlineStr">
        <is>
          <t>8a38c4f479b19dbb695ab4e1b4cb074d943b58e2</t>
        </is>
      </c>
      <c r="C10130" t="inlineStr">
        <is>
          <t>2016-08-31 10:39:15+00:00</t>
        </is>
      </c>
      <c r="D10130" t="inlineStr">
        <is>
          <t>verchange</t>
        </is>
      </c>
      <c r="E10130" t="inlineStr">
        <is>
          <t>oslo.config</t>
        </is>
      </c>
      <c r="F10130" t="inlineStr">
        <is>
          <t>&gt;=3.14.0</t>
        </is>
      </c>
      <c r="G10130" t="inlineStr">
        <is>
          <t>oslo.config</t>
        </is>
      </c>
      <c r="H10130" t="inlineStr">
        <is>
          <t>&gt;=3.10.0</t>
        </is>
      </c>
    </row>
    <row r="10131">
      <c r="A10131" t="inlineStr">
        <is>
          <t>watcher</t>
        </is>
      </c>
      <c r="B10131" t="inlineStr">
        <is>
          <t>8a38c4f479b19dbb695ab4e1b4cb074d943b58e2</t>
        </is>
      </c>
      <c r="C10131" t="inlineStr">
        <is>
          <t>2016-08-31 10:39:15+00:00</t>
        </is>
      </c>
      <c r="D10131" t="inlineStr">
        <is>
          <t>verchange</t>
        </is>
      </c>
      <c r="E10131" t="inlineStr">
        <is>
          <t>keystoneauth1</t>
        </is>
      </c>
      <c r="F10131" t="inlineStr">
        <is>
          <t>&gt;=2.10.0</t>
        </is>
      </c>
      <c r="G10131" t="inlineStr">
        <is>
          <t>keystoneauth1</t>
        </is>
      </c>
      <c r="H10131" t="inlineStr">
        <is>
          <t>&gt;=2.7.0</t>
        </is>
      </c>
    </row>
    <row r="10132">
      <c r="A10132" t="inlineStr">
        <is>
          <t>watcher</t>
        </is>
      </c>
      <c r="B10132" t="inlineStr">
        <is>
          <t>8a38c4f479b19dbb695ab4e1b4cb074d943b58e2</t>
        </is>
      </c>
      <c r="C10132" t="inlineStr">
        <is>
          <t>2016-08-31 10:39:15+00:00</t>
        </is>
      </c>
      <c r="D10132" t="inlineStr">
        <is>
          <t>verchange</t>
        </is>
      </c>
      <c r="E10132" t="inlineStr">
        <is>
          <t>python-ceilometerclient</t>
        </is>
      </c>
      <c r="F10132" t="inlineStr">
        <is>
          <t>&gt;=2.5.0</t>
        </is>
      </c>
      <c r="G10132" t="inlineStr">
        <is>
          <t>python-ceilometerclient</t>
        </is>
      </c>
      <c r="H10132" t="inlineStr">
        <is>
          <t>&gt;=2.2.1</t>
        </is>
      </c>
    </row>
    <row r="10133">
      <c r="A10133" t="inlineStr">
        <is>
          <t>watcher</t>
        </is>
      </c>
      <c r="B10133" t="inlineStr">
        <is>
          <t>8a38c4f479b19dbb695ab4e1b4cb074d943b58e2</t>
        </is>
      </c>
      <c r="C10133" t="inlineStr">
        <is>
          <t>2016-08-31 10:39:15+00:00</t>
        </is>
      </c>
      <c r="D10133" t="inlineStr">
        <is>
          <t>verchange</t>
        </is>
      </c>
      <c r="E10133" t="inlineStr">
        <is>
          <t>python-glanceclient</t>
        </is>
      </c>
      <c r="F10133" t="inlineStr">
        <is>
          <t>&gt;=2.3.0;!=2.4.0</t>
        </is>
      </c>
      <c r="G10133" t="inlineStr">
        <is>
          <t>python-glanceclient</t>
        </is>
      </c>
      <c r="H10133" t="inlineStr">
        <is>
          <t>&gt;=2.0.0</t>
        </is>
      </c>
    </row>
    <row r="10134">
      <c r="A10134" t="inlineStr">
        <is>
          <t>watcher</t>
        </is>
      </c>
      <c r="B10134" t="inlineStr">
        <is>
          <t>8a38c4f479b19dbb695ab4e1b4cb074d943b58e2</t>
        </is>
      </c>
      <c r="C10134" t="inlineStr">
        <is>
          <t>2016-08-31 10:39:15+00:00</t>
        </is>
      </c>
      <c r="D10134" t="inlineStr">
        <is>
          <t>verchange</t>
        </is>
      </c>
      <c r="E10134" t="inlineStr">
        <is>
          <t>python-keystoneclient</t>
        </is>
      </c>
      <c r="F10134" t="inlineStr">
        <is>
          <t>&gt;=2.0.0;!=2.1.0</t>
        </is>
      </c>
      <c r="G10134" t="inlineStr">
        <is>
          <t>python-keystoneclient</t>
        </is>
      </c>
      <c r="H10134" t="inlineStr">
        <is>
          <t>&gt;=1.7.0;!=2.1.0;!=1.8.0</t>
        </is>
      </c>
    </row>
    <row r="10135">
      <c r="A10135" t="inlineStr">
        <is>
          <t>watcher</t>
        </is>
      </c>
      <c r="B10135" t="inlineStr">
        <is>
          <t>8a38c4f479b19dbb695ab4e1b4cb074d943b58e2</t>
        </is>
      </c>
      <c r="C10135" t="inlineStr">
        <is>
          <t>2016-08-31 10:39:15+00:00</t>
        </is>
      </c>
      <c r="D10135" t="inlineStr">
        <is>
          <t>verchange</t>
        </is>
      </c>
      <c r="E10135" t="inlineStr">
        <is>
          <t>oslo.db</t>
        </is>
      </c>
      <c r="F10135" t="inlineStr">
        <is>
          <t>&gt;=4.10.0</t>
        </is>
      </c>
      <c r="G10135" t="inlineStr">
        <is>
          <t>oslo.db</t>
        </is>
      </c>
      <c r="H10135" t="inlineStr">
        <is>
          <t>&gt;=4.1.0</t>
        </is>
      </c>
    </row>
    <row r="10136">
      <c r="A10136" t="inlineStr">
        <is>
          <t>watcher</t>
        </is>
      </c>
      <c r="B10136" t="inlineStr">
        <is>
          <t>8a38c4f479b19dbb695ab4e1b4cb074d943b58e2</t>
        </is>
      </c>
      <c r="C10136" t="inlineStr">
        <is>
          <t>2016-08-31 10:39:15+00:00</t>
        </is>
      </c>
      <c r="D10136" t="inlineStr">
        <is>
          <t>verchange</t>
        </is>
      </c>
      <c r="E10136" t="inlineStr">
        <is>
          <t>pecan</t>
        </is>
      </c>
      <c r="F10136" t="inlineStr">
        <is>
          <t>&gt;=1.0.0;!=1.0.3;!=1.0.2;!=1.0.4</t>
        </is>
      </c>
      <c r="G10136" t="inlineStr">
        <is>
          <t>pecan</t>
        </is>
      </c>
      <c r="H10136" t="inlineStr">
        <is>
          <t>&gt;=1.0.0</t>
        </is>
      </c>
    </row>
    <row r="10137">
      <c r="A10137" t="inlineStr">
        <is>
          <t>watcher</t>
        </is>
      </c>
      <c r="B10137" t="inlineStr">
        <is>
          <t>8a38c4f479b19dbb695ab4e1b4cb074d943b58e2</t>
        </is>
      </c>
      <c r="C10137" t="inlineStr">
        <is>
          <t>2016-08-31 10:39:15+00:00</t>
        </is>
      </c>
      <c r="D10137" t="inlineStr">
        <is>
          <t>verchange</t>
        </is>
      </c>
      <c r="E10137" t="inlineStr">
        <is>
          <t>python-neutronclient</t>
        </is>
      </c>
      <c r="F10137" t="inlineStr">
        <is>
          <t>&gt;=5.1.0</t>
        </is>
      </c>
      <c r="G10137" t="inlineStr">
        <is>
          <t>python-neutronclient</t>
        </is>
      </c>
      <c r="H10137" t="inlineStr">
        <is>
          <t>&gt;=4.2.0</t>
        </is>
      </c>
    </row>
    <row r="10138">
      <c r="A10138" t="inlineStr">
        <is>
          <t>watcher</t>
        </is>
      </c>
      <c r="B10138" t="inlineStr">
        <is>
          <t>8a38c4f479b19dbb695ab4e1b4cb074d943b58e2</t>
        </is>
      </c>
      <c r="C10138" t="inlineStr">
        <is>
          <t>2016-08-31 10:39:15+00:00</t>
        </is>
      </c>
      <c r="D10138" t="inlineStr">
        <is>
          <t>verchange</t>
        </is>
      </c>
      <c r="E10138" t="inlineStr">
        <is>
          <t>stevedore</t>
        </is>
      </c>
      <c r="F10138" t="inlineStr">
        <is>
          <t>&gt;=1.16.0</t>
        </is>
      </c>
      <c r="G10138" t="inlineStr">
        <is>
          <t>stevedore</t>
        </is>
      </c>
      <c r="H10138" t="inlineStr">
        <is>
          <t>&gt;=1.10.0</t>
        </is>
      </c>
    </row>
    <row r="10139">
      <c r="A10139" t="inlineStr">
        <is>
          <t>watcher</t>
        </is>
      </c>
      <c r="B10139" t="inlineStr">
        <is>
          <t>8a38c4f479b19dbb695ab4e1b4cb074d943b58e2</t>
        </is>
      </c>
      <c r="C10139" t="inlineStr">
        <is>
          <t>2016-08-31 10:39:15+00:00</t>
        </is>
      </c>
      <c r="D10139" t="inlineStr">
        <is>
          <t>add</t>
        </is>
      </c>
      <c r="E10139" t="inlineStr">
        <is>
          <t>oslo.serialization</t>
        </is>
      </c>
      <c r="F10139" t="inlineStr">
        <is>
          <t>&gt;=1.10.0</t>
        </is>
      </c>
      <c r="G10139" t="inlineStr"/>
      <c r="H10139" t="inlineStr"/>
    </row>
    <row r="10140">
      <c r="A10140" t="inlineStr">
        <is>
          <t>watcher</t>
        </is>
      </c>
      <c r="B10140" t="inlineStr">
        <is>
          <t>eeb278835522668a4a215dc6dea6b7f057d52bf9</t>
        </is>
      </c>
      <c r="C10140" t="inlineStr">
        <is>
          <t>2016-09-16 10:19:39+00:00</t>
        </is>
      </c>
      <c r="D10140" t="inlineStr">
        <is>
          <t>add</t>
        </is>
      </c>
      <c r="E10140" t="inlineStr">
        <is>
          <t>lxml</t>
        </is>
      </c>
      <c r="F10140" t="inlineStr">
        <is>
          <t>&gt;=2.3</t>
        </is>
      </c>
      <c r="G10140" t="inlineStr"/>
      <c r="H10140" t="inlineStr"/>
    </row>
    <row r="10141">
      <c r="A10141" t="inlineStr">
        <is>
          <t>watcher</t>
        </is>
      </c>
      <c r="B10141" t="inlineStr">
        <is>
          <t>19fdd1557e3a29328c3854a1214f455bca68ced1</t>
        </is>
      </c>
      <c r="C10141" t="inlineStr">
        <is>
          <t>2016-09-28 21:28:06+00:00</t>
        </is>
      </c>
      <c r="D10141" t="inlineStr">
        <is>
          <t>verchange</t>
        </is>
      </c>
      <c r="E10141" t="inlineStr">
        <is>
          <t>oslo.db</t>
        </is>
      </c>
      <c r="F10141" t="inlineStr">
        <is>
          <t>&gt;=4.10.0;!=4.13.2;!=4.13.1</t>
        </is>
      </c>
      <c r="G10141" t="inlineStr">
        <is>
          <t>oslo.db</t>
        </is>
      </c>
      <c r="H10141" t="inlineStr">
        <is>
          <t>&gt;=4.10.0</t>
        </is>
      </c>
    </row>
    <row r="10142">
      <c r="A10142" t="inlineStr">
        <is>
          <t>watcher</t>
        </is>
      </c>
      <c r="B10142" t="inlineStr">
        <is>
          <t>3ebe8ab70f1abc6df2fdd23ac057d77a12a09d3d</t>
        </is>
      </c>
      <c r="C10142" t="inlineStr">
        <is>
          <t>2016-11-17 13:34:07+00:00</t>
        </is>
      </c>
      <c r="D10142" t="inlineStr">
        <is>
          <t>verchange</t>
        </is>
      </c>
      <c r="E10142" t="inlineStr">
        <is>
          <t>oslo.utils</t>
        </is>
      </c>
      <c r="F10142" t="inlineStr">
        <is>
          <t>&gt;=3.18.0</t>
        </is>
      </c>
      <c r="G10142" t="inlineStr">
        <is>
          <t>oslo.utils</t>
        </is>
      </c>
      <c r="H10142" t="inlineStr">
        <is>
          <t>&gt;=3.16.0</t>
        </is>
      </c>
    </row>
    <row r="10143">
      <c r="A10143" t="inlineStr">
        <is>
          <t>watcher</t>
        </is>
      </c>
      <c r="B10143" t="inlineStr">
        <is>
          <t>3ebe8ab70f1abc6df2fdd23ac057d77a12a09d3d</t>
        </is>
      </c>
      <c r="C10143" t="inlineStr">
        <is>
          <t>2016-11-17 13:34:07+00:00</t>
        </is>
      </c>
      <c r="D10143" t="inlineStr">
        <is>
          <t>verchange</t>
        </is>
      </c>
      <c r="E10143" t="inlineStr">
        <is>
          <t>keystonemiddleware</t>
        </is>
      </c>
      <c r="F10143" t="inlineStr">
        <is>
          <t>!=4.5.0;&gt;=4.2.0</t>
        </is>
      </c>
      <c r="G10143" t="inlineStr">
        <is>
          <t>keystonemiddleware</t>
        </is>
      </c>
      <c r="H10143" t="inlineStr">
        <is>
          <t>!=4.5.0;&gt;=4.0.0;!=4.1.0</t>
        </is>
      </c>
    </row>
    <row r="10144">
      <c r="A10144" t="inlineStr">
        <is>
          <t>watcher</t>
        </is>
      </c>
      <c r="B10144" t="inlineStr">
        <is>
          <t>3ebe8ab70f1abc6df2fdd23ac057d77a12a09d3d</t>
        </is>
      </c>
      <c r="C10144" t="inlineStr">
        <is>
          <t>2016-11-17 13:34:07+00:00</t>
        </is>
      </c>
      <c r="D10144" t="inlineStr">
        <is>
          <t>verchange</t>
        </is>
      </c>
      <c r="E10144" t="inlineStr">
        <is>
          <t>oslo.config</t>
        </is>
      </c>
      <c r="F10144" t="inlineStr">
        <is>
          <t>&gt;=3.14.0;!=3.18.0</t>
        </is>
      </c>
      <c r="G10144" t="inlineStr">
        <is>
          <t>oslo.config</t>
        </is>
      </c>
      <c r="H10144" t="inlineStr">
        <is>
          <t>&gt;=3.14.0</t>
        </is>
      </c>
    </row>
    <row r="10145">
      <c r="A10145" t="inlineStr">
        <is>
          <t>watcher</t>
        </is>
      </c>
      <c r="B10145" t="inlineStr">
        <is>
          <t>3ebe8ab70f1abc6df2fdd23ac057d77a12a09d3d</t>
        </is>
      </c>
      <c r="C10145" t="inlineStr">
        <is>
          <t>2016-11-17 13:34:07+00:00</t>
        </is>
      </c>
      <c r="D10145" t="inlineStr">
        <is>
          <t>verchange</t>
        </is>
      </c>
      <c r="E10145" t="inlineStr">
        <is>
          <t>keystoneauth1</t>
        </is>
      </c>
      <c r="F10145" t="inlineStr">
        <is>
          <t>&gt;=2.14.0</t>
        </is>
      </c>
      <c r="G10145" t="inlineStr">
        <is>
          <t>keystoneauth1</t>
        </is>
      </c>
      <c r="H10145" t="inlineStr">
        <is>
          <t>&gt;=2.10.0</t>
        </is>
      </c>
    </row>
    <row r="10146">
      <c r="A10146" t="inlineStr">
        <is>
          <t>watcher</t>
        </is>
      </c>
      <c r="B10146" t="inlineStr">
        <is>
          <t>3ebe8ab70f1abc6df2fdd23ac057d77a12a09d3d</t>
        </is>
      </c>
      <c r="C10146" t="inlineStr">
        <is>
          <t>2016-11-17 13:34:07+00:00</t>
        </is>
      </c>
      <c r="D10146" t="inlineStr">
        <is>
          <t>verchange</t>
        </is>
      </c>
      <c r="E10146" t="inlineStr">
        <is>
          <t>python-keystoneclient</t>
        </is>
      </c>
      <c r="F10146" t="inlineStr">
        <is>
          <t>&gt;=3.6.0</t>
        </is>
      </c>
      <c r="G10146" t="inlineStr">
        <is>
          <t>python-keystoneclient</t>
        </is>
      </c>
      <c r="H10146" t="inlineStr">
        <is>
          <t>&gt;=2.0.0;!=2.1.0</t>
        </is>
      </c>
    </row>
    <row r="10147">
      <c r="A10147" t="inlineStr">
        <is>
          <t>watcher</t>
        </is>
      </c>
      <c r="B10147" t="inlineStr">
        <is>
          <t>3ebe8ab70f1abc6df2fdd23ac057d77a12a09d3d</t>
        </is>
      </c>
      <c r="C10147" t="inlineStr">
        <is>
          <t>2016-11-17 13:34:07+00:00</t>
        </is>
      </c>
      <c r="D10147" t="inlineStr">
        <is>
          <t>verchange</t>
        </is>
      </c>
      <c r="E10147" t="inlineStr">
        <is>
          <t>python-glanceclient</t>
        </is>
      </c>
      <c r="F10147" t="inlineStr">
        <is>
          <t>&gt;=2.5.0</t>
        </is>
      </c>
      <c r="G10147" t="inlineStr">
        <is>
          <t>python-glanceclient</t>
        </is>
      </c>
      <c r="H10147" t="inlineStr">
        <is>
          <t>&gt;=2.3.0;!=2.4.0</t>
        </is>
      </c>
    </row>
    <row r="10148">
      <c r="A10148" t="inlineStr">
        <is>
          <t>watcher</t>
        </is>
      </c>
      <c r="B10148" t="inlineStr">
        <is>
          <t>3ebe8ab70f1abc6df2fdd23ac057d77a12a09d3d</t>
        </is>
      </c>
      <c r="C10148" t="inlineStr">
        <is>
          <t>2016-11-17 13:34:07+00:00</t>
        </is>
      </c>
      <c r="D10148" t="inlineStr">
        <is>
          <t>verchange</t>
        </is>
      </c>
      <c r="E10148" t="inlineStr">
        <is>
          <t>WebOb</t>
        </is>
      </c>
      <c r="F10148" t="inlineStr">
        <is>
          <t>&gt;=1.6.0</t>
        </is>
      </c>
      <c r="G10148" t="inlineStr">
        <is>
          <t>WebOb</t>
        </is>
      </c>
      <c r="H10148" t="inlineStr">
        <is>
          <t>&gt;=1.2.3</t>
        </is>
      </c>
    </row>
    <row r="10149">
      <c r="A10149" t="inlineStr">
        <is>
          <t>watcher</t>
        </is>
      </c>
      <c r="B10149" t="inlineStr">
        <is>
          <t>3ebe8ab70f1abc6df2fdd23ac057d77a12a09d3d</t>
        </is>
      </c>
      <c r="C10149" t="inlineStr">
        <is>
          <t>2016-11-17 13:34:07+00:00</t>
        </is>
      </c>
      <c r="D10149" t="inlineStr">
        <is>
          <t>verchange</t>
        </is>
      </c>
      <c r="E10149" t="inlineStr">
        <is>
          <t>oslo.db</t>
        </is>
      </c>
      <c r="F10149" t="inlineStr">
        <is>
          <t>&gt;=4.11.0;!=4.13.2;!=4.13.1</t>
        </is>
      </c>
      <c r="G10149" t="inlineStr">
        <is>
          <t>oslo.db</t>
        </is>
      </c>
      <c r="H10149" t="inlineStr">
        <is>
          <t>&gt;=4.10.0;!=4.13.2;!=4.13.1</t>
        </is>
      </c>
    </row>
    <row r="10150">
      <c r="A10150" t="inlineStr">
        <is>
          <t>watcher</t>
        </is>
      </c>
      <c r="B10150" t="inlineStr">
        <is>
          <t>3ebe8ab70f1abc6df2fdd23ac057d77a12a09d3d</t>
        </is>
      </c>
      <c r="C10150" t="inlineStr">
        <is>
          <t>2016-11-17 13:34:07+00:00</t>
        </is>
      </c>
      <c r="D10150" t="inlineStr">
        <is>
          <t>verchange</t>
        </is>
      </c>
      <c r="E10150" t="inlineStr">
        <is>
          <t>pecan</t>
        </is>
      </c>
      <c r="F10150" t="inlineStr">
        <is>
          <t>!=1.0.3;!=1.0.4;!=1.0.2;!=1.2;&gt;=1.0.0</t>
        </is>
      </c>
      <c r="G10150" t="inlineStr">
        <is>
          <t>pecan</t>
        </is>
      </c>
      <c r="H10150" t="inlineStr">
        <is>
          <t>&gt;=1.0.0;!=1.0.3;!=1.0.2;!=1.0.4</t>
        </is>
      </c>
    </row>
    <row r="10151">
      <c r="A10151" t="inlineStr">
        <is>
          <t>watcher</t>
        </is>
      </c>
      <c r="B10151" t="inlineStr">
        <is>
          <t>3ebe8ab70f1abc6df2fdd23ac057d77a12a09d3d</t>
        </is>
      </c>
      <c r="C10151" t="inlineStr">
        <is>
          <t>2016-11-17 13:34:07+00:00</t>
        </is>
      </c>
      <c r="D10151" t="inlineStr">
        <is>
          <t>verchange</t>
        </is>
      </c>
      <c r="E10151" t="inlineStr">
        <is>
          <t>oslo.policy</t>
        </is>
      </c>
      <c r="F10151" t="inlineStr">
        <is>
          <t>&gt;=1.15.0</t>
        </is>
      </c>
      <c r="G10151" t="inlineStr">
        <is>
          <t>oslo.policy</t>
        </is>
      </c>
      <c r="H10151" t="inlineStr">
        <is>
          <t>&gt;=1.9.0</t>
        </is>
      </c>
    </row>
    <row r="10152">
      <c r="A10152" t="inlineStr">
        <is>
          <t>watcher</t>
        </is>
      </c>
      <c r="B10152" t="inlineStr">
        <is>
          <t>3ebe8ab70f1abc6df2fdd23ac057d77a12a09d3d</t>
        </is>
      </c>
      <c r="C10152" t="inlineStr">
        <is>
          <t>2016-11-17 13:34:07+00:00</t>
        </is>
      </c>
      <c r="D10152" t="inlineStr">
        <is>
          <t>verchange</t>
        </is>
      </c>
      <c r="E10152" t="inlineStr">
        <is>
          <t>PrettyTable</t>
        </is>
      </c>
      <c r="F10152" t="inlineStr">
        <is>
          <t>&gt;=0.7.1;&lt;0.8</t>
        </is>
      </c>
      <c r="G10152" t="inlineStr">
        <is>
          <t>PrettyTable</t>
        </is>
      </c>
      <c r="H10152" t="inlineStr">
        <is>
          <t>&gt;=0.7;&lt;0.8</t>
        </is>
      </c>
    </row>
    <row r="10153">
      <c r="A10153" t="inlineStr">
        <is>
          <t>watcher</t>
        </is>
      </c>
      <c r="B10153" t="inlineStr">
        <is>
          <t>3ebe8ab70f1abc6df2fdd23ac057d77a12a09d3d</t>
        </is>
      </c>
      <c r="C10153" t="inlineStr">
        <is>
          <t>2016-11-17 13:34:07+00:00</t>
        </is>
      </c>
      <c r="D10153" t="inlineStr">
        <is>
          <t>verchange</t>
        </is>
      </c>
      <c r="E10153" t="inlineStr">
        <is>
          <t>pbr</t>
        </is>
      </c>
      <c r="F10153" t="inlineStr">
        <is>
          <t>&gt;=1.8</t>
        </is>
      </c>
      <c r="G10153" t="inlineStr">
        <is>
          <t>pbr</t>
        </is>
      </c>
      <c r="H10153" t="inlineStr">
        <is>
          <t>&gt;=1.6</t>
        </is>
      </c>
    </row>
    <row r="10154">
      <c r="A10154" t="inlineStr">
        <is>
          <t>watcher</t>
        </is>
      </c>
      <c r="B10154" t="inlineStr">
        <is>
          <t>3ebe8ab70f1abc6df2fdd23ac057d77a12a09d3d</t>
        </is>
      </c>
      <c r="C10154" t="inlineStr">
        <is>
          <t>2016-11-17 13:34:07+00:00</t>
        </is>
      </c>
      <c r="D10154" t="inlineStr">
        <is>
          <t>verchange</t>
        </is>
      </c>
      <c r="E10154" t="inlineStr">
        <is>
          <t>stevedore</t>
        </is>
      </c>
      <c r="F10154" t="inlineStr">
        <is>
          <t>&gt;=1.17.1</t>
        </is>
      </c>
      <c r="G10154" t="inlineStr">
        <is>
          <t>stevedore</t>
        </is>
      </c>
      <c r="H10154" t="inlineStr">
        <is>
          <t>&gt;=1.16.0</t>
        </is>
      </c>
    </row>
    <row r="10155">
      <c r="A10155" t="inlineStr">
        <is>
          <t>watcher</t>
        </is>
      </c>
      <c r="B10155" t="inlineStr">
        <is>
          <t>3ebe8ab70f1abc6df2fdd23ac057d77a12a09d3d</t>
        </is>
      </c>
      <c r="C10155" t="inlineStr">
        <is>
          <t>2016-11-17 13:34:07+00:00</t>
        </is>
      </c>
      <c r="D10155" t="inlineStr">
        <is>
          <t>verchange</t>
        </is>
      </c>
      <c r="E10155" t="inlineStr">
        <is>
          <t>oslo.log</t>
        </is>
      </c>
      <c r="F10155" t="inlineStr">
        <is>
          <t>&gt;=3.11.0</t>
        </is>
      </c>
      <c r="G10155" t="inlineStr">
        <is>
          <t>oslo.log</t>
        </is>
      </c>
      <c r="H10155" t="inlineStr">
        <is>
          <t>&gt;=1.14.0</t>
        </is>
      </c>
    </row>
    <row r="10156">
      <c r="A10156" t="inlineStr">
        <is>
          <t>watcher</t>
        </is>
      </c>
      <c r="B10156" t="inlineStr">
        <is>
          <t>3ebe8ab70f1abc6df2fdd23ac057d77a12a09d3d</t>
        </is>
      </c>
      <c r="C10156" t="inlineStr">
        <is>
          <t>2016-11-17 13:34:07+00:00</t>
        </is>
      </c>
      <c r="D10156" t="inlineStr">
        <is>
          <t>verchange</t>
        </is>
      </c>
      <c r="E10156" t="inlineStr">
        <is>
          <t>python-openstackclient</t>
        </is>
      </c>
      <c r="F10156" t="inlineStr">
        <is>
          <t>&gt;=3.3.0</t>
        </is>
      </c>
      <c r="G10156" t="inlineStr">
        <is>
          <t>python-openstackclient</t>
        </is>
      </c>
      <c r="H10156" t="inlineStr">
        <is>
          <t>&gt;=2.1.0</t>
        </is>
      </c>
    </row>
    <row r="10157">
      <c r="A10157" t="inlineStr">
        <is>
          <t>watcher</t>
        </is>
      </c>
      <c r="B10157" t="inlineStr">
        <is>
          <t>3ebe8ab70f1abc6df2fdd23ac057d77a12a09d3d</t>
        </is>
      </c>
      <c r="C10157" t="inlineStr">
        <is>
          <t>2016-11-17 13:34:07+00:00</t>
        </is>
      </c>
      <c r="D10157" t="inlineStr">
        <is>
          <t>add</t>
        </is>
      </c>
      <c r="E10157" t="inlineStr">
        <is>
          <t>oslo.versionedobjects</t>
        </is>
      </c>
      <c r="F10157" t="inlineStr">
        <is>
          <t>&gt;=1.13.0</t>
        </is>
      </c>
      <c r="G10157" t="inlineStr"/>
      <c r="H10157" t="inlineStr"/>
    </row>
    <row r="10158">
      <c r="A10158" t="inlineStr">
        <is>
          <t>watcher</t>
        </is>
      </c>
      <c r="B10158" t="inlineStr">
        <is>
          <t>695ddf8ae7a2dccff4c62a28821888b7d49e2338</t>
        </is>
      </c>
      <c r="C10158" t="inlineStr">
        <is>
          <t>2016-12-15 20:05:33+00:00</t>
        </is>
      </c>
      <c r="D10158" t="inlineStr">
        <is>
          <t>verchange</t>
        </is>
      </c>
      <c r="E10158" t="inlineStr">
        <is>
          <t>oslo.messaging</t>
        </is>
      </c>
      <c r="F10158" t="inlineStr">
        <is>
          <t>&gt;=5.14.0</t>
        </is>
      </c>
      <c r="G10158" t="inlineStr">
        <is>
          <t>oslo.messaging</t>
        </is>
      </c>
      <c r="H10158" t="inlineStr">
        <is>
          <t>&gt;=5.2.0</t>
        </is>
      </c>
    </row>
    <row r="10159">
      <c r="A10159" t="inlineStr">
        <is>
          <t>watcher</t>
        </is>
      </c>
      <c r="B10159" t="inlineStr">
        <is>
          <t>695ddf8ae7a2dccff4c62a28821888b7d49e2338</t>
        </is>
      </c>
      <c r="C10159" t="inlineStr">
        <is>
          <t>2016-12-15 20:05:33+00:00</t>
        </is>
      </c>
      <c r="D10159" t="inlineStr">
        <is>
          <t>verchange</t>
        </is>
      </c>
      <c r="E10159" t="inlineStr">
        <is>
          <t>oslo.versionedobjects</t>
        </is>
      </c>
      <c r="F10159" t="inlineStr">
        <is>
          <t>&gt;=1.17.0</t>
        </is>
      </c>
      <c r="G10159" t="inlineStr">
        <is>
          <t>oslo.versionedobjects</t>
        </is>
      </c>
      <c r="H10159" t="inlineStr">
        <is>
          <t>&gt;=1.13.0</t>
        </is>
      </c>
    </row>
    <row r="10160">
      <c r="A10160" t="inlineStr">
        <is>
          <t>watcher</t>
        </is>
      </c>
      <c r="B10160" t="inlineStr">
        <is>
          <t>695ddf8ae7a2dccff4c62a28821888b7d49e2338</t>
        </is>
      </c>
      <c r="C10160" t="inlineStr">
        <is>
          <t>2016-12-15 20:05:33+00:00</t>
        </is>
      </c>
      <c r="D10160" t="inlineStr">
        <is>
          <t>verchange</t>
        </is>
      </c>
      <c r="E10160" t="inlineStr">
        <is>
          <t>oslo.policy</t>
        </is>
      </c>
      <c r="F10160" t="inlineStr">
        <is>
          <t>&gt;=1.17.0</t>
        </is>
      </c>
      <c r="G10160" t="inlineStr">
        <is>
          <t>oslo.policy</t>
        </is>
      </c>
      <c r="H10160" t="inlineStr">
        <is>
          <t>&gt;=1.15.0</t>
        </is>
      </c>
    </row>
    <row r="10161">
      <c r="A10161" t="inlineStr">
        <is>
          <t>watcher</t>
        </is>
      </c>
      <c r="B10161" t="inlineStr">
        <is>
          <t>695ddf8ae7a2dccff4c62a28821888b7d49e2338</t>
        </is>
      </c>
      <c r="C10161" t="inlineStr">
        <is>
          <t>2016-12-15 20:05:33+00:00</t>
        </is>
      </c>
      <c r="D10161" t="inlineStr">
        <is>
          <t>verchange</t>
        </is>
      </c>
      <c r="E10161" t="inlineStr">
        <is>
          <t>python-keystoneclient</t>
        </is>
      </c>
      <c r="F10161" t="inlineStr">
        <is>
          <t>&gt;=3.8.0</t>
        </is>
      </c>
      <c r="G10161" t="inlineStr">
        <is>
          <t>python-keystoneclient</t>
        </is>
      </c>
      <c r="H10161" t="inlineStr">
        <is>
          <t>&gt;=3.6.0</t>
        </is>
      </c>
    </row>
    <row r="10162">
      <c r="A10162" t="inlineStr">
        <is>
          <t>watcher</t>
        </is>
      </c>
      <c r="B10162" t="inlineStr">
        <is>
          <t>ecb0e218a981814605da48e63c2c1cba8523052b</t>
        </is>
      </c>
      <c r="C10162" t="inlineStr">
        <is>
          <t>2017-01-26 16:54:44+00:00</t>
        </is>
      </c>
      <c r="D10162" t="inlineStr">
        <is>
          <t>verchange</t>
        </is>
      </c>
      <c r="E10162" t="inlineStr">
        <is>
          <t>keystonemiddleware</t>
        </is>
      </c>
      <c r="F10162" t="inlineStr">
        <is>
          <t>&gt;=4.12.0</t>
        </is>
      </c>
      <c r="G10162" t="inlineStr">
        <is>
          <t>keystonemiddleware</t>
        </is>
      </c>
      <c r="H10162" t="inlineStr">
        <is>
          <t>!=4.5.0;&gt;=4.2.0</t>
        </is>
      </c>
    </row>
    <row r="10163">
      <c r="A10163" t="inlineStr">
        <is>
          <t>watcher</t>
        </is>
      </c>
      <c r="B10163" t="inlineStr">
        <is>
          <t>ecb0e218a981814605da48e63c2c1cba8523052b</t>
        </is>
      </c>
      <c r="C10163" t="inlineStr">
        <is>
          <t>2017-01-26 16:54:44+00:00</t>
        </is>
      </c>
      <c r="D10163" t="inlineStr">
        <is>
          <t>verchange</t>
        </is>
      </c>
      <c r="E10163" t="inlineStr">
        <is>
          <t>python-novaclient</t>
        </is>
      </c>
      <c r="F10163" t="inlineStr">
        <is>
          <t>!=7.0.0;&gt;=6.0.0</t>
        </is>
      </c>
      <c r="G10163" t="inlineStr">
        <is>
          <t>python-novaclient</t>
        </is>
      </c>
      <c r="H10163" t="inlineStr">
        <is>
          <t>!=2.33.0;&gt;=2.29.0</t>
        </is>
      </c>
    </row>
    <row r="10164">
      <c r="A10164" t="inlineStr">
        <is>
          <t>watcher</t>
        </is>
      </c>
      <c r="B10164" t="inlineStr">
        <is>
          <t>ecb0e218a981814605da48e63c2c1cba8523052b</t>
        </is>
      </c>
      <c r="C10164" t="inlineStr">
        <is>
          <t>2017-01-26 16:54:44+00:00</t>
        </is>
      </c>
      <c r="D10164" t="inlineStr">
        <is>
          <t>verchange</t>
        </is>
      </c>
      <c r="E10164" t="inlineStr">
        <is>
          <t>keystoneauth1</t>
        </is>
      </c>
      <c r="F10164" t="inlineStr">
        <is>
          <t>&gt;=2.18.0</t>
        </is>
      </c>
      <c r="G10164" t="inlineStr">
        <is>
          <t>keystoneauth1</t>
        </is>
      </c>
      <c r="H10164" t="inlineStr">
        <is>
          <t>&gt;=2.14.0</t>
        </is>
      </c>
    </row>
    <row r="10165">
      <c r="A10165" t="inlineStr">
        <is>
          <t>watcher</t>
        </is>
      </c>
      <c r="B10165" t="inlineStr">
        <is>
          <t>ecb0e218a981814605da48e63c2c1cba8523052b</t>
        </is>
      </c>
      <c r="C10165" t="inlineStr">
        <is>
          <t>2017-01-26 16:54:44+00:00</t>
        </is>
      </c>
      <c r="D10165" t="inlineStr">
        <is>
          <t>verchange</t>
        </is>
      </c>
      <c r="E10165" t="inlineStr">
        <is>
          <t>taskflow</t>
        </is>
      </c>
      <c r="F10165" t="inlineStr">
        <is>
          <t>&gt;=2.7.0</t>
        </is>
      </c>
      <c r="G10165" t="inlineStr">
        <is>
          <t>taskflow</t>
        </is>
      </c>
      <c r="H10165" t="inlineStr">
        <is>
          <t>&gt;=1.26.0</t>
        </is>
      </c>
    </row>
    <row r="10166">
      <c r="A10166" t="inlineStr">
        <is>
          <t>watcher</t>
        </is>
      </c>
      <c r="B10166" t="inlineStr">
        <is>
          <t>ecb0e218a981814605da48e63c2c1cba8523052b</t>
        </is>
      </c>
      <c r="C10166" t="inlineStr">
        <is>
          <t>2017-01-26 16:54:44+00:00</t>
        </is>
      </c>
      <c r="D10166" t="inlineStr">
        <is>
          <t>verchange</t>
        </is>
      </c>
      <c r="E10166" t="inlineStr">
        <is>
          <t>oslo.db</t>
        </is>
      </c>
      <c r="F10166" t="inlineStr">
        <is>
          <t>&gt;=4.15.0</t>
        </is>
      </c>
      <c r="G10166" t="inlineStr">
        <is>
          <t>oslo.db</t>
        </is>
      </c>
      <c r="H10166" t="inlineStr">
        <is>
          <t>&gt;=4.11.0;!=4.13.2;!=4.13.1</t>
        </is>
      </c>
    </row>
    <row r="10167">
      <c r="A10167" t="inlineStr">
        <is>
          <t>watcher</t>
        </is>
      </c>
      <c r="B10167" t="inlineStr">
        <is>
          <t>ecb0e218a981814605da48e63c2c1cba8523052b</t>
        </is>
      </c>
      <c r="C10167" t="inlineStr">
        <is>
          <t>2017-01-26 16:54:44+00:00</t>
        </is>
      </c>
      <c r="D10167" t="inlineStr">
        <is>
          <t>verchange</t>
        </is>
      </c>
      <c r="E10167" t="inlineStr">
        <is>
          <t>lxml</t>
        </is>
      </c>
      <c r="F10167" t="inlineStr">
        <is>
          <t>&gt;=2.3;!=3.7.0</t>
        </is>
      </c>
      <c r="G10167" t="inlineStr">
        <is>
          <t>lxml</t>
        </is>
      </c>
      <c r="H10167" t="inlineStr">
        <is>
          <t>&gt;=2.3</t>
        </is>
      </c>
    </row>
    <row r="10168">
      <c r="A10168" t="inlineStr">
        <is>
          <t>watcher</t>
        </is>
      </c>
      <c r="B10168" t="inlineStr">
        <is>
          <t>ecb0e218a981814605da48e63c2c1cba8523052b</t>
        </is>
      </c>
      <c r="C10168" t="inlineStr">
        <is>
          <t>2017-01-26 16:54:44+00:00</t>
        </is>
      </c>
      <c r="D10168" t="inlineStr">
        <is>
          <t>add</t>
        </is>
      </c>
      <c r="E10168" t="inlineStr">
        <is>
          <t>python-monascaclient</t>
        </is>
      </c>
      <c r="F10168" t="inlineStr">
        <is>
          <t>&gt;=1.1.0</t>
        </is>
      </c>
      <c r="G10168" t="inlineStr"/>
      <c r="H10168" t="inlineStr"/>
    </row>
    <row r="10169">
      <c r="A10169" t="inlineStr">
        <is>
          <t>watcher</t>
        </is>
      </c>
      <c r="B10169" t="inlineStr">
        <is>
          <t>ecb0e218a981814605da48e63c2c1cba8523052b</t>
        </is>
      </c>
      <c r="C10169" t="inlineStr">
        <is>
          <t>2017-01-26 16:54:44+00:00</t>
        </is>
      </c>
      <c r="D10169" t="inlineStr">
        <is>
          <t>add</t>
        </is>
      </c>
      <c r="E10169" t="inlineStr">
        <is>
          <t>networkx</t>
        </is>
      </c>
      <c r="F10169" t="inlineStr">
        <is>
          <t>&gt;=1.10</t>
        </is>
      </c>
      <c r="G10169" t="inlineStr"/>
      <c r="H10169" t="inlineStr"/>
    </row>
    <row r="10170">
      <c r="A10170" t="inlineStr">
        <is>
          <t>watcher</t>
        </is>
      </c>
      <c r="B10170" t="inlineStr">
        <is>
          <t>dbff4326e3ec942c06c429485e9f04ac5737f4c1</t>
        </is>
      </c>
      <c r="C10170" t="inlineStr">
        <is>
          <t>2017-04-13 15:18:10+00:00</t>
        </is>
      </c>
      <c r="D10170" t="inlineStr">
        <is>
          <t>verchange</t>
        </is>
      </c>
      <c r="E10170" t="inlineStr">
        <is>
          <t>oslo.context</t>
        </is>
      </c>
      <c r="F10170" t="inlineStr">
        <is>
          <t>&gt;=2.12.0</t>
        </is>
      </c>
      <c r="G10170" t="inlineStr">
        <is>
          <t>oslo.context</t>
        </is>
      </c>
      <c r="H10170" t="inlineStr">
        <is>
          <t>&gt;=2.9.0</t>
        </is>
      </c>
    </row>
    <row r="10171">
      <c r="A10171" t="inlineStr">
        <is>
          <t>watcher</t>
        </is>
      </c>
      <c r="B10171" t="inlineStr">
        <is>
          <t>dbff4326e3ec942c06c429485e9f04ac5737f4c1</t>
        </is>
      </c>
      <c r="C10171" t="inlineStr">
        <is>
          <t>2017-04-13 15:18:10+00:00</t>
        </is>
      </c>
      <c r="D10171" t="inlineStr">
        <is>
          <t>verchange</t>
        </is>
      </c>
      <c r="E10171" t="inlineStr">
        <is>
          <t>oslo.utils</t>
        </is>
      </c>
      <c r="F10171" t="inlineStr">
        <is>
          <t>&gt;=3.20.0</t>
        </is>
      </c>
      <c r="G10171" t="inlineStr">
        <is>
          <t>oslo.utils</t>
        </is>
      </c>
      <c r="H10171" t="inlineStr">
        <is>
          <t>&gt;=3.18.0</t>
        </is>
      </c>
    </row>
    <row r="10172">
      <c r="A10172" t="inlineStr">
        <is>
          <t>watcher</t>
        </is>
      </c>
      <c r="B10172" t="inlineStr">
        <is>
          <t>dbff4326e3ec942c06c429485e9f04ac5737f4c1</t>
        </is>
      </c>
      <c r="C10172" t="inlineStr">
        <is>
          <t>2017-04-13 15:18:10+00:00</t>
        </is>
      </c>
      <c r="D10172" t="inlineStr">
        <is>
          <t>verchange</t>
        </is>
      </c>
      <c r="E10172" t="inlineStr">
        <is>
          <t>oslo.config</t>
        </is>
      </c>
      <c r="F10172" t="inlineStr">
        <is>
          <t>&gt;=3.22.0</t>
        </is>
      </c>
      <c r="G10172" t="inlineStr">
        <is>
          <t>oslo.config</t>
        </is>
      </c>
      <c r="H10172" t="inlineStr">
        <is>
          <t>&gt;=3.14.0;!=3.18.0</t>
        </is>
      </c>
    </row>
    <row r="10173">
      <c r="A10173" t="inlineStr">
        <is>
          <t>watcher</t>
        </is>
      </c>
      <c r="B10173" t="inlineStr">
        <is>
          <t>dbff4326e3ec942c06c429485e9f04ac5737f4c1</t>
        </is>
      </c>
      <c r="C10173" t="inlineStr">
        <is>
          <t>2017-04-13 15:18:10+00:00</t>
        </is>
      </c>
      <c r="D10173" t="inlineStr">
        <is>
          <t>verchange</t>
        </is>
      </c>
      <c r="E10173" t="inlineStr">
        <is>
          <t>python-novaclient</t>
        </is>
      </c>
      <c r="F10173" t="inlineStr">
        <is>
          <t>&gt;=7.1.0</t>
        </is>
      </c>
      <c r="G10173" t="inlineStr">
        <is>
          <t>python-novaclient</t>
        </is>
      </c>
      <c r="H10173" t="inlineStr">
        <is>
          <t>!=7.0.0;&gt;=6.0.0</t>
        </is>
      </c>
    </row>
    <row r="10174">
      <c r="A10174" t="inlineStr">
        <is>
          <t>watcher</t>
        </is>
      </c>
      <c r="B10174" t="inlineStr">
        <is>
          <t>dbff4326e3ec942c06c429485e9f04ac5737f4c1</t>
        </is>
      </c>
      <c r="C10174" t="inlineStr">
        <is>
          <t>2017-04-13 15:18:10+00:00</t>
        </is>
      </c>
      <c r="D10174" t="inlineStr">
        <is>
          <t>verchange</t>
        </is>
      </c>
      <c r="E10174" t="inlineStr">
        <is>
          <t>python-cinderclient</t>
        </is>
      </c>
      <c r="F10174" t="inlineStr">
        <is>
          <t>&gt;=2.0.1</t>
        </is>
      </c>
      <c r="G10174" t="inlineStr">
        <is>
          <t>python-cinderclient</t>
        </is>
      </c>
      <c r="H10174" t="inlineStr">
        <is>
          <t>&gt;=1.6.0;!=1.7.1;!=1.7.0</t>
        </is>
      </c>
    </row>
    <row r="10175">
      <c r="A10175" t="inlineStr">
        <is>
          <t>watcher</t>
        </is>
      </c>
      <c r="B10175" t="inlineStr">
        <is>
          <t>dbff4326e3ec942c06c429485e9f04ac5737f4c1</t>
        </is>
      </c>
      <c r="C10175" t="inlineStr">
        <is>
          <t>2017-04-13 15:18:10+00:00</t>
        </is>
      </c>
      <c r="D10175" t="inlineStr">
        <is>
          <t>verchange</t>
        </is>
      </c>
      <c r="E10175" t="inlineStr">
        <is>
          <t>WebOb</t>
        </is>
      </c>
      <c r="F10175" t="inlineStr">
        <is>
          <t>&gt;=1.7.1</t>
        </is>
      </c>
      <c r="G10175" t="inlineStr">
        <is>
          <t>WebOb</t>
        </is>
      </c>
      <c r="H10175" t="inlineStr">
        <is>
          <t>&gt;=1.6.0</t>
        </is>
      </c>
    </row>
    <row r="10176">
      <c r="A10176" t="inlineStr">
        <is>
          <t>watcher</t>
        </is>
      </c>
      <c r="B10176" t="inlineStr">
        <is>
          <t>dbff4326e3ec942c06c429485e9f04ac5737f4c1</t>
        </is>
      </c>
      <c r="C10176" t="inlineStr">
        <is>
          <t>2017-04-13 15:18:10+00:00</t>
        </is>
      </c>
      <c r="D10176" t="inlineStr">
        <is>
          <t>verchange</t>
        </is>
      </c>
      <c r="E10176" t="inlineStr">
        <is>
          <t>oslo.db</t>
        </is>
      </c>
      <c r="F10176" t="inlineStr">
        <is>
          <t>&gt;=4.19.0</t>
        </is>
      </c>
      <c r="G10176" t="inlineStr">
        <is>
          <t>oslo.db</t>
        </is>
      </c>
      <c r="H10176" t="inlineStr">
        <is>
          <t>&gt;=4.15.0</t>
        </is>
      </c>
    </row>
    <row r="10177">
      <c r="A10177" t="inlineStr">
        <is>
          <t>watcher</t>
        </is>
      </c>
      <c r="B10177" t="inlineStr">
        <is>
          <t>dbff4326e3ec942c06c429485e9f04ac5737f4c1</t>
        </is>
      </c>
      <c r="C10177" t="inlineStr">
        <is>
          <t>2017-04-13 15:18:10+00:00</t>
        </is>
      </c>
      <c r="D10177" t="inlineStr">
        <is>
          <t>verchange</t>
        </is>
      </c>
      <c r="E10177" t="inlineStr">
        <is>
          <t>oslo.messaging</t>
        </is>
      </c>
      <c r="F10177" t="inlineStr">
        <is>
          <t>&gt;=5.19.0</t>
        </is>
      </c>
      <c r="G10177" t="inlineStr">
        <is>
          <t>oslo.messaging</t>
        </is>
      </c>
      <c r="H10177" t="inlineStr">
        <is>
          <t>&gt;=5.14.0</t>
        </is>
      </c>
    </row>
    <row r="10178">
      <c r="A10178" t="inlineStr">
        <is>
          <t>watcher</t>
        </is>
      </c>
      <c r="B10178" t="inlineStr">
        <is>
          <t>dbff4326e3ec942c06c429485e9f04ac5737f4c1</t>
        </is>
      </c>
      <c r="C10178" t="inlineStr">
        <is>
          <t>2017-04-13 15:18:10+00:00</t>
        </is>
      </c>
      <c r="D10178" t="inlineStr">
        <is>
          <t>verchange</t>
        </is>
      </c>
      <c r="E10178" t="inlineStr">
        <is>
          <t>pbr</t>
        </is>
      </c>
      <c r="F10178" t="inlineStr">
        <is>
          <t>&gt;=2.0.0;!=2.1.0</t>
        </is>
      </c>
      <c r="G10178" t="inlineStr">
        <is>
          <t>pbr</t>
        </is>
      </c>
      <c r="H10178" t="inlineStr">
        <is>
          <t>&gt;=1.8</t>
        </is>
      </c>
    </row>
    <row r="10179">
      <c r="A10179" t="inlineStr">
        <is>
          <t>watcher</t>
        </is>
      </c>
      <c r="B10179" t="inlineStr">
        <is>
          <t>dbff4326e3ec942c06c429485e9f04ac5737f4c1</t>
        </is>
      </c>
      <c r="C10179" t="inlineStr">
        <is>
          <t>2017-04-13 15:18:10+00:00</t>
        </is>
      </c>
      <c r="D10179" t="inlineStr">
        <is>
          <t>verchange</t>
        </is>
      </c>
      <c r="E10179" t="inlineStr">
        <is>
          <t>SQLAlchemy</t>
        </is>
      </c>
      <c r="F10179" t="inlineStr">
        <is>
          <t>&gt;=1.0.10;!=1.1.5;!=1.1.8;!=1.1.6;!=1.1.7</t>
        </is>
      </c>
      <c r="G10179" t="inlineStr">
        <is>
          <t>SQLAlchemy</t>
        </is>
      </c>
      <c r="H10179" t="inlineStr">
        <is>
          <t>&lt;1.1.0;&gt;=1.0.10</t>
        </is>
      </c>
    </row>
    <row r="10180">
      <c r="A10180" t="inlineStr">
        <is>
          <t>watcher</t>
        </is>
      </c>
      <c r="B10180" t="inlineStr">
        <is>
          <t>dbff4326e3ec942c06c429485e9f04ac5737f4c1</t>
        </is>
      </c>
      <c r="C10180" t="inlineStr">
        <is>
          <t>2017-04-13 15:18:10+00:00</t>
        </is>
      </c>
      <c r="D10180" t="inlineStr">
        <is>
          <t>verchange</t>
        </is>
      </c>
      <c r="E10180" t="inlineStr">
        <is>
          <t>stevedore</t>
        </is>
      </c>
      <c r="F10180" t="inlineStr">
        <is>
          <t>&gt;=1.20.0</t>
        </is>
      </c>
      <c r="G10180" t="inlineStr">
        <is>
          <t>stevedore</t>
        </is>
      </c>
      <c r="H10180" t="inlineStr">
        <is>
          <t>&gt;=1.17.1</t>
        </is>
      </c>
    </row>
    <row r="10181">
      <c r="A10181" t="inlineStr">
        <is>
          <t>watcher</t>
        </is>
      </c>
      <c r="B10181" t="inlineStr">
        <is>
          <t>dbff4326e3ec942c06c429485e9f04ac5737f4c1</t>
        </is>
      </c>
      <c r="C10181" t="inlineStr">
        <is>
          <t>2017-04-13 15:18:10+00:00</t>
        </is>
      </c>
      <c r="D10181" t="inlineStr">
        <is>
          <t>verchange</t>
        </is>
      </c>
      <c r="E10181" t="inlineStr">
        <is>
          <t>oslo.log</t>
        </is>
      </c>
      <c r="F10181" t="inlineStr">
        <is>
          <t>&gt;=3.22.0</t>
        </is>
      </c>
      <c r="G10181" t="inlineStr">
        <is>
          <t>oslo.log</t>
        </is>
      </c>
      <c r="H10181" t="inlineStr">
        <is>
          <t>&gt;=3.11.0</t>
        </is>
      </c>
    </row>
    <row r="10182">
      <c r="A10182" t="inlineStr">
        <is>
          <t>watcher</t>
        </is>
      </c>
      <c r="B10182" t="inlineStr">
        <is>
          <t>dbff4326e3ec942c06c429485e9f04ac5737f4c1</t>
        </is>
      </c>
      <c r="C10182" t="inlineStr">
        <is>
          <t>2017-04-13 15:18:10+00:00</t>
        </is>
      </c>
      <c r="D10182" t="inlineStr">
        <is>
          <t>add</t>
        </is>
      </c>
      <c r="E10182" t="inlineStr">
        <is>
          <t>gnocchiclient</t>
        </is>
      </c>
      <c r="F10182" t="inlineStr">
        <is>
          <t>&gt;=2.7.0</t>
        </is>
      </c>
      <c r="G10182" t="inlineStr"/>
      <c r="H10182" t="inlineStr"/>
    </row>
    <row r="10183">
      <c r="A10183" t="inlineStr">
        <is>
          <t>watcher</t>
        </is>
      </c>
      <c r="B10183" t="inlineStr">
        <is>
          <t>d7a44739a6dae8f4a6fa66408d46dad9b6fd8262</t>
        </is>
      </c>
      <c r="C10183" t="inlineStr">
        <is>
          <t>2017-06-08 11:37:47+00:00</t>
        </is>
      </c>
      <c r="D10183" t="inlineStr">
        <is>
          <t>verchange</t>
        </is>
      </c>
      <c r="E10183" t="inlineStr">
        <is>
          <t>oslo.context</t>
        </is>
      </c>
      <c r="F10183" t="inlineStr">
        <is>
          <t>&gt;=2.14.0</t>
        </is>
      </c>
      <c r="G10183" t="inlineStr">
        <is>
          <t>oslo.context</t>
        </is>
      </c>
      <c r="H10183" t="inlineStr">
        <is>
          <t>&gt;=2.12.0</t>
        </is>
      </c>
    </row>
    <row r="10184">
      <c r="A10184" t="inlineStr">
        <is>
          <t>watcher</t>
        </is>
      </c>
      <c r="B10184" t="inlineStr">
        <is>
          <t>d7a44739a6dae8f4a6fa66408d46dad9b6fd8262</t>
        </is>
      </c>
      <c r="C10184" t="inlineStr">
        <is>
          <t>2017-06-08 11:37:47+00:00</t>
        </is>
      </c>
      <c r="D10184" t="inlineStr">
        <is>
          <t>verchange</t>
        </is>
      </c>
      <c r="E10184" t="inlineStr">
        <is>
          <t>oslo.config</t>
        </is>
      </c>
      <c r="F10184" t="inlineStr">
        <is>
          <t>&gt;=4.0.0</t>
        </is>
      </c>
      <c r="G10184" t="inlineStr">
        <is>
          <t>oslo.config</t>
        </is>
      </c>
      <c r="H10184" t="inlineStr">
        <is>
          <t>&gt;=3.22.0</t>
        </is>
      </c>
    </row>
    <row r="10185">
      <c r="A10185" t="inlineStr">
        <is>
          <t>watcher</t>
        </is>
      </c>
      <c r="B10185" t="inlineStr">
        <is>
          <t>d7a44739a6dae8f4a6fa66408d46dad9b6fd8262</t>
        </is>
      </c>
      <c r="C10185" t="inlineStr">
        <is>
          <t>2017-06-08 11:37:47+00:00</t>
        </is>
      </c>
      <c r="D10185" t="inlineStr">
        <is>
          <t>verchange</t>
        </is>
      </c>
      <c r="E10185" t="inlineStr">
        <is>
          <t>keystoneauth1</t>
        </is>
      </c>
      <c r="F10185" t="inlineStr">
        <is>
          <t>&gt;=2.20.0</t>
        </is>
      </c>
      <c r="G10185" t="inlineStr">
        <is>
          <t>keystoneauth1</t>
        </is>
      </c>
      <c r="H10185" t="inlineStr">
        <is>
          <t>&gt;=2.18.0</t>
        </is>
      </c>
    </row>
    <row r="10186">
      <c r="A10186" t="inlineStr">
        <is>
          <t>watcher</t>
        </is>
      </c>
      <c r="B10186" t="inlineStr">
        <is>
          <t>d7a44739a6dae8f4a6fa66408d46dad9b6fd8262</t>
        </is>
      </c>
      <c r="C10186" t="inlineStr">
        <is>
          <t>2017-06-08 11:37:47+00:00</t>
        </is>
      </c>
      <c r="D10186" t="inlineStr">
        <is>
          <t>verchange</t>
        </is>
      </c>
      <c r="E10186" t="inlineStr">
        <is>
          <t>python-cinderclient</t>
        </is>
      </c>
      <c r="F10186" t="inlineStr">
        <is>
          <t>&gt;=2.1.0</t>
        </is>
      </c>
      <c r="G10186" t="inlineStr">
        <is>
          <t>python-cinderclient</t>
        </is>
      </c>
      <c r="H10186" t="inlineStr">
        <is>
          <t>&gt;=2.0.1</t>
        </is>
      </c>
    </row>
    <row r="10187">
      <c r="A10187" t="inlineStr">
        <is>
          <t>watcher</t>
        </is>
      </c>
      <c r="B10187" t="inlineStr">
        <is>
          <t>d7a44739a6dae8f4a6fa66408d46dad9b6fd8262</t>
        </is>
      </c>
      <c r="C10187" t="inlineStr">
        <is>
          <t>2017-06-08 11:37:47+00:00</t>
        </is>
      </c>
      <c r="D10187" t="inlineStr">
        <is>
          <t>verchange</t>
        </is>
      </c>
      <c r="E10187" t="inlineStr">
        <is>
          <t>python-glanceclient</t>
        </is>
      </c>
      <c r="F10187" t="inlineStr">
        <is>
          <t>&gt;=2.7.0</t>
        </is>
      </c>
      <c r="G10187" t="inlineStr">
        <is>
          <t>python-glanceclient</t>
        </is>
      </c>
      <c r="H10187" t="inlineStr">
        <is>
          <t>&gt;=2.5.0</t>
        </is>
      </c>
    </row>
    <row r="10188">
      <c r="A10188" t="inlineStr">
        <is>
          <t>watcher</t>
        </is>
      </c>
      <c r="B10188" t="inlineStr">
        <is>
          <t>d7a44739a6dae8f4a6fa66408d46dad9b6fd8262</t>
        </is>
      </c>
      <c r="C10188" t="inlineStr">
        <is>
          <t>2017-06-08 11:37:47+00:00</t>
        </is>
      </c>
      <c r="D10188" t="inlineStr">
        <is>
          <t>verchange</t>
        </is>
      </c>
      <c r="E10188" t="inlineStr">
        <is>
          <t>oslo.db</t>
        </is>
      </c>
      <c r="F10188" t="inlineStr">
        <is>
          <t>&gt;=4.21.1</t>
        </is>
      </c>
      <c r="G10188" t="inlineStr">
        <is>
          <t>oslo.db</t>
        </is>
      </c>
      <c r="H10188" t="inlineStr">
        <is>
          <t>&gt;=4.19.0</t>
        </is>
      </c>
    </row>
    <row r="10189">
      <c r="A10189" t="inlineStr">
        <is>
          <t>watcher</t>
        </is>
      </c>
      <c r="B10189" t="inlineStr">
        <is>
          <t>d7a44739a6dae8f4a6fa66408d46dad9b6fd8262</t>
        </is>
      </c>
      <c r="C10189" t="inlineStr">
        <is>
          <t>2017-06-08 11:37:47+00:00</t>
        </is>
      </c>
      <c r="D10189" t="inlineStr">
        <is>
          <t>verchange</t>
        </is>
      </c>
      <c r="E10189" t="inlineStr">
        <is>
          <t>oslo.messaging</t>
        </is>
      </c>
      <c r="F10189" t="inlineStr">
        <is>
          <t>!=5.25.0;&gt;=5.24.2</t>
        </is>
      </c>
      <c r="G10189" t="inlineStr">
        <is>
          <t>oslo.messaging</t>
        </is>
      </c>
      <c r="H10189" t="inlineStr">
        <is>
          <t>&gt;=5.19.0</t>
        </is>
      </c>
    </row>
    <row r="10190">
      <c r="A10190" t="inlineStr">
        <is>
          <t>watcher</t>
        </is>
      </c>
      <c r="B10190" t="inlineStr">
        <is>
          <t>d7a44739a6dae8f4a6fa66408d46dad9b6fd8262</t>
        </is>
      </c>
      <c r="C10190" t="inlineStr">
        <is>
          <t>2017-06-08 11:37:47+00:00</t>
        </is>
      </c>
      <c r="D10190" t="inlineStr">
        <is>
          <t>verchange</t>
        </is>
      </c>
      <c r="E10190" t="inlineStr">
        <is>
          <t>python-neutronclient</t>
        </is>
      </c>
      <c r="F10190" t="inlineStr">
        <is>
          <t>&gt;=6.3.0</t>
        </is>
      </c>
      <c r="G10190" t="inlineStr">
        <is>
          <t>python-neutronclient</t>
        </is>
      </c>
      <c r="H10190" t="inlineStr">
        <is>
          <t>&gt;=5.1.0</t>
        </is>
      </c>
    </row>
    <row r="10191">
      <c r="A10191" t="inlineStr">
        <is>
          <t>watcher</t>
        </is>
      </c>
      <c r="B10191" t="inlineStr">
        <is>
          <t>d7a44739a6dae8f4a6fa66408d46dad9b6fd8262</t>
        </is>
      </c>
      <c r="C10191" t="inlineStr">
        <is>
          <t>2017-06-08 11:37:47+00:00</t>
        </is>
      </c>
      <c r="D10191" t="inlineStr">
        <is>
          <t>verchange</t>
        </is>
      </c>
      <c r="E10191" t="inlineStr">
        <is>
          <t>python-openstackclient</t>
        </is>
      </c>
      <c r="F10191" t="inlineStr">
        <is>
          <t>&gt;=3.3.0;!=3.10.0</t>
        </is>
      </c>
      <c r="G10191" t="inlineStr">
        <is>
          <t>python-openstackclient</t>
        </is>
      </c>
      <c r="H10191" t="inlineStr">
        <is>
          <t>&gt;=3.3.0</t>
        </is>
      </c>
    </row>
    <row r="10192">
      <c r="A10192" t="inlineStr">
        <is>
          <t>watcher</t>
        </is>
      </c>
      <c r="B10192" t="inlineStr">
        <is>
          <t>d7a44739a6dae8f4a6fa66408d46dad9b6fd8262</t>
        </is>
      </c>
      <c r="C10192" t="inlineStr">
        <is>
          <t>2017-06-08 11:37:47+00:00</t>
        </is>
      </c>
      <c r="D10192" t="inlineStr">
        <is>
          <t>verchange</t>
        </is>
      </c>
      <c r="E10192" t="inlineStr">
        <is>
          <t>oslo.i18n</t>
        </is>
      </c>
      <c r="F10192" t="inlineStr">
        <is>
          <t>&gt;=2.1.0;!=3.15.2</t>
        </is>
      </c>
      <c r="G10192" t="inlineStr">
        <is>
          <t>oslo.i18n</t>
        </is>
      </c>
      <c r="H10192" t="inlineStr">
        <is>
          <t>&gt;=2.1.0</t>
        </is>
      </c>
    </row>
    <row r="10193">
      <c r="A10193" t="inlineStr">
        <is>
          <t>watcher</t>
        </is>
      </c>
      <c r="B10193" t="inlineStr">
        <is>
          <t>d7a44739a6dae8f4a6fa66408d46dad9b6fd8262</t>
        </is>
      </c>
      <c r="C10193" t="inlineStr">
        <is>
          <t>2017-06-08 11:37:47+00:00</t>
        </is>
      </c>
      <c r="D10193" t="inlineStr">
        <is>
          <t>add</t>
        </is>
      </c>
      <c r="E10193" t="inlineStr">
        <is>
          <t>python-ironicclient</t>
        </is>
      </c>
      <c r="F10193" t="inlineStr">
        <is>
          <t>&gt;=1.11.0</t>
        </is>
      </c>
      <c r="G10193" t="inlineStr"/>
      <c r="H10193" t="inlineStr"/>
    </row>
    <row r="10194">
      <c r="A10194" t="inlineStr">
        <is>
          <t>watcher</t>
        </is>
      </c>
      <c r="B10194" t="inlineStr">
        <is>
          <t>5817f6833c569c7ff4d158314a47c29fddb3f110</t>
        </is>
      </c>
      <c r="C10194" t="inlineStr">
        <is>
          <t>2017-07-27 13:33:00+00:00</t>
        </is>
      </c>
      <c r="D10194" t="inlineStr">
        <is>
          <t>verchange</t>
        </is>
      </c>
      <c r="E10194" t="inlineStr">
        <is>
          <t>python-ironicclient</t>
        </is>
      </c>
      <c r="F10194" t="inlineStr">
        <is>
          <t>&gt;=1.14.0</t>
        </is>
      </c>
      <c r="G10194" t="inlineStr">
        <is>
          <t>python-ironicclient</t>
        </is>
      </c>
      <c r="H10194" t="inlineStr">
        <is>
          <t>&gt;=1.11.0</t>
        </is>
      </c>
    </row>
    <row r="10195">
      <c r="A10195" t="inlineStr">
        <is>
          <t>watcher</t>
        </is>
      </c>
      <c r="B10195" t="inlineStr">
        <is>
          <t>5817f6833c569c7ff4d158314a47c29fddb3f110</t>
        </is>
      </c>
      <c r="C10195" t="inlineStr">
        <is>
          <t>2017-07-27 13:33:00+00:00</t>
        </is>
      </c>
      <c r="D10195" t="inlineStr">
        <is>
          <t>verchange</t>
        </is>
      </c>
      <c r="E10195" t="inlineStr">
        <is>
          <t>oslo.config</t>
        </is>
      </c>
      <c r="F10195" t="inlineStr">
        <is>
          <t>!=4.3.0;&gt;=4.0.0;!=4.4.0</t>
        </is>
      </c>
      <c r="G10195" t="inlineStr">
        <is>
          <t>oslo.config</t>
        </is>
      </c>
      <c r="H10195" t="inlineStr">
        <is>
          <t>&gt;=4.0.0</t>
        </is>
      </c>
    </row>
    <row r="10196">
      <c r="A10196" t="inlineStr">
        <is>
          <t>watcher</t>
        </is>
      </c>
      <c r="B10196" t="inlineStr">
        <is>
          <t>5817f6833c569c7ff4d158314a47c29fddb3f110</t>
        </is>
      </c>
      <c r="C10196" t="inlineStr">
        <is>
          <t>2017-07-27 13:33:00+00:00</t>
        </is>
      </c>
      <c r="D10196" t="inlineStr">
        <is>
          <t>verchange</t>
        </is>
      </c>
      <c r="E10196" t="inlineStr">
        <is>
          <t>python-novaclient</t>
        </is>
      </c>
      <c r="F10196" t="inlineStr">
        <is>
          <t>&gt;=9.0.0</t>
        </is>
      </c>
      <c r="G10196" t="inlineStr">
        <is>
          <t>python-novaclient</t>
        </is>
      </c>
      <c r="H10196" t="inlineStr">
        <is>
          <t>&gt;=7.1.0</t>
        </is>
      </c>
    </row>
    <row r="10197">
      <c r="A10197" t="inlineStr">
        <is>
          <t>watcher</t>
        </is>
      </c>
      <c r="B10197" t="inlineStr">
        <is>
          <t>5817f6833c569c7ff4d158314a47c29fddb3f110</t>
        </is>
      </c>
      <c r="C10197" t="inlineStr">
        <is>
          <t>2017-07-27 13:33:00+00:00</t>
        </is>
      </c>
      <c r="D10197" t="inlineStr">
        <is>
          <t>verchange</t>
        </is>
      </c>
      <c r="E10197" t="inlineStr">
        <is>
          <t>keystoneauth1</t>
        </is>
      </c>
      <c r="F10197" t="inlineStr">
        <is>
          <t>&gt;=3.0.1</t>
        </is>
      </c>
      <c r="G10197" t="inlineStr">
        <is>
          <t>keystoneauth1</t>
        </is>
      </c>
      <c r="H10197" t="inlineStr">
        <is>
          <t>&gt;=2.20.0</t>
        </is>
      </c>
    </row>
    <row r="10198">
      <c r="A10198" t="inlineStr">
        <is>
          <t>watcher</t>
        </is>
      </c>
      <c r="B10198" t="inlineStr">
        <is>
          <t>5817f6833c569c7ff4d158314a47c29fddb3f110</t>
        </is>
      </c>
      <c r="C10198" t="inlineStr">
        <is>
          <t>2017-07-27 13:33:00+00:00</t>
        </is>
      </c>
      <c r="D10198" t="inlineStr">
        <is>
          <t>verchange</t>
        </is>
      </c>
      <c r="E10198" t="inlineStr">
        <is>
          <t>python-cinderclient</t>
        </is>
      </c>
      <c r="F10198" t="inlineStr">
        <is>
          <t>&gt;=3.0.0</t>
        </is>
      </c>
      <c r="G10198" t="inlineStr">
        <is>
          <t>python-cinderclient</t>
        </is>
      </c>
      <c r="H10198" t="inlineStr">
        <is>
          <t>&gt;=2.1.0</t>
        </is>
      </c>
    </row>
    <row r="10199">
      <c r="A10199" t="inlineStr">
        <is>
          <t>watcher</t>
        </is>
      </c>
      <c r="B10199" t="inlineStr">
        <is>
          <t>5817f6833c569c7ff4d158314a47c29fddb3f110</t>
        </is>
      </c>
      <c r="C10199" t="inlineStr">
        <is>
          <t>2017-07-27 13:33:00+00:00</t>
        </is>
      </c>
      <c r="D10199" t="inlineStr">
        <is>
          <t>verchange</t>
        </is>
      </c>
      <c r="E10199" t="inlineStr">
        <is>
          <t>oslo.db</t>
        </is>
      </c>
      <c r="F10199" t="inlineStr">
        <is>
          <t>&gt;=4.24.0</t>
        </is>
      </c>
      <c r="G10199" t="inlineStr">
        <is>
          <t>oslo.db</t>
        </is>
      </c>
      <c r="H10199" t="inlineStr">
        <is>
          <t>&gt;=4.21.1</t>
        </is>
      </c>
    </row>
    <row r="10200">
      <c r="A10200" t="inlineStr">
        <is>
          <t>watcher</t>
        </is>
      </c>
      <c r="B10200" t="inlineStr">
        <is>
          <t>5817f6833c569c7ff4d158314a47c29fddb3f110</t>
        </is>
      </c>
      <c r="C10200" t="inlineStr">
        <is>
          <t>2017-07-27 13:33:00+00:00</t>
        </is>
      </c>
      <c r="D10200" t="inlineStr">
        <is>
          <t>verchange</t>
        </is>
      </c>
      <c r="E10200" t="inlineStr">
        <is>
          <t>oslo.policy</t>
        </is>
      </c>
      <c r="F10200" t="inlineStr">
        <is>
          <t>&gt;=1.23.0</t>
        </is>
      </c>
      <c r="G10200" t="inlineStr">
        <is>
          <t>oslo.policy</t>
        </is>
      </c>
      <c r="H10200" t="inlineStr">
        <is>
          <t>&gt;=1.17.0</t>
        </is>
      </c>
    </row>
    <row r="10201">
      <c r="A10201" t="inlineStr">
        <is>
          <t>watcher</t>
        </is>
      </c>
      <c r="B10201" t="inlineStr">
        <is>
          <t>5817f6833c569c7ff4d158314a47c29fddb3f110</t>
        </is>
      </c>
      <c r="C10201" t="inlineStr">
        <is>
          <t>2017-07-27 13:33:00+00:00</t>
        </is>
      </c>
      <c r="D10201" t="inlineStr">
        <is>
          <t>verchange</t>
        </is>
      </c>
      <c r="E10201" t="inlineStr">
        <is>
          <t>oslo.serialization</t>
        </is>
      </c>
      <c r="F10201" t="inlineStr">
        <is>
          <t>&gt;=1.10.0;!=2.19.1</t>
        </is>
      </c>
      <c r="G10201" t="inlineStr">
        <is>
          <t>oslo.serialization</t>
        </is>
      </c>
      <c r="H10201" t="inlineStr">
        <is>
          <t>&gt;=1.10.0</t>
        </is>
      </c>
    </row>
    <row r="10202">
      <c r="A10202" t="inlineStr">
        <is>
          <t>watcher</t>
        </is>
      </c>
      <c r="B10202" t="inlineStr">
        <is>
          <t>5817f6833c569c7ff4d158314a47c29fddb3f110</t>
        </is>
      </c>
      <c r="C10202" t="inlineStr">
        <is>
          <t>2017-07-27 13:33:00+00:00</t>
        </is>
      </c>
      <c r="D10202" t="inlineStr">
        <is>
          <t>add</t>
        </is>
      </c>
      <c r="E10202" t="inlineStr">
        <is>
          <t>jsonschema</t>
        </is>
      </c>
      <c r="F10202" t="inlineStr">
        <is>
          <t>!=2.5.0;&gt;=2.0.0;&lt;3.0.0</t>
        </is>
      </c>
      <c r="G10202" t="inlineStr"/>
      <c r="H10202" t="inlineStr"/>
    </row>
    <row r="10203">
      <c r="A10203" t="inlineStr">
        <is>
          <t>watcher</t>
        </is>
      </c>
      <c r="B10203" t="inlineStr">
        <is>
          <t>5817f6833c569c7ff4d158314a47c29fddb3f110</t>
        </is>
      </c>
      <c r="C10203" t="inlineStr">
        <is>
          <t>2017-07-27 13:33:00+00:00</t>
        </is>
      </c>
      <c r="D10203" t="inlineStr">
        <is>
          <t>add</t>
        </is>
      </c>
      <c r="E10203" t="inlineStr">
        <is>
          <t>croniter</t>
        </is>
      </c>
      <c r="F10203" t="inlineStr">
        <is>
          <t>&gt;=0.3.4</t>
        </is>
      </c>
      <c r="G10203" t="inlineStr"/>
      <c r="H10203" t="inlineStr"/>
    </row>
    <row r="10204">
      <c r="A10204" t="inlineStr">
        <is>
          <t>watcher</t>
        </is>
      </c>
      <c r="B10204" t="inlineStr">
        <is>
          <t>eaa09a4cfca3a1d4b5d15d1bc2c2955f8d46b403</t>
        </is>
      </c>
      <c r="C10204" t="inlineStr">
        <is>
          <t>2017-08-11 01:09:40+00:00</t>
        </is>
      </c>
      <c r="D10204" t="inlineStr">
        <is>
          <t>verchange</t>
        </is>
      </c>
      <c r="E10204" t="inlineStr">
        <is>
          <t>python-glanceclient</t>
        </is>
      </c>
      <c r="F10204" t="inlineStr">
        <is>
          <t>&gt;=2.8.0</t>
        </is>
      </c>
      <c r="G10204" t="inlineStr">
        <is>
          <t>python-glanceclient</t>
        </is>
      </c>
      <c r="H10204" t="inlineStr">
        <is>
          <t>&gt;=2.7.0</t>
        </is>
      </c>
    </row>
    <row r="10205">
      <c r="A10205" t="inlineStr">
        <is>
          <t>watcher</t>
        </is>
      </c>
      <c r="B10205" t="inlineStr">
        <is>
          <t>eaa09a4cfca3a1d4b5d15d1bc2c2955f8d46b403</t>
        </is>
      </c>
      <c r="C10205" t="inlineStr">
        <is>
          <t>2017-08-11 01:09:40+00:00</t>
        </is>
      </c>
      <c r="D10205" t="inlineStr">
        <is>
          <t>verchange</t>
        </is>
      </c>
      <c r="E10205" t="inlineStr">
        <is>
          <t>python-monascaclient</t>
        </is>
      </c>
      <c r="F10205" t="inlineStr">
        <is>
          <t>&gt;=1.7.0</t>
        </is>
      </c>
      <c r="G10205" t="inlineStr">
        <is>
          <t>python-monascaclient</t>
        </is>
      </c>
      <c r="H10205" t="inlineStr">
        <is>
          <t>&gt;=1.1.0</t>
        </is>
      </c>
    </row>
    <row r="10206">
      <c r="A10206" t="inlineStr">
        <is>
          <t>watcher</t>
        </is>
      </c>
      <c r="B10206" t="inlineStr">
        <is>
          <t>eaa09a4cfca3a1d4b5d15d1bc2c2955f8d46b403</t>
        </is>
      </c>
      <c r="C10206" t="inlineStr">
        <is>
          <t>2017-08-11 01:09:40+00:00</t>
        </is>
      </c>
      <c r="D10206" t="inlineStr">
        <is>
          <t>verchange</t>
        </is>
      </c>
      <c r="E10206" t="inlineStr">
        <is>
          <t>keystoneauth1</t>
        </is>
      </c>
      <c r="F10206" t="inlineStr">
        <is>
          <t>&gt;=3.1.0</t>
        </is>
      </c>
      <c r="G10206" t="inlineStr">
        <is>
          <t>keystoneauth1</t>
        </is>
      </c>
      <c r="H10206" t="inlineStr">
        <is>
          <t>&gt;=3.0.1</t>
        </is>
      </c>
    </row>
    <row r="10207">
      <c r="A10207" t="inlineStr">
        <is>
          <t>watcher</t>
        </is>
      </c>
      <c r="B10207" t="inlineStr">
        <is>
          <t>eaa09a4cfca3a1d4b5d15d1bc2c2955f8d46b403</t>
        </is>
      </c>
      <c r="C10207" t="inlineStr">
        <is>
          <t>2017-08-11 01:09:40+00:00</t>
        </is>
      </c>
      <c r="D10207" t="inlineStr">
        <is>
          <t>verchange</t>
        </is>
      </c>
      <c r="E10207" t="inlineStr">
        <is>
          <t>python-cinderclient</t>
        </is>
      </c>
      <c r="F10207" t="inlineStr">
        <is>
          <t>&gt;=3.1.0</t>
        </is>
      </c>
      <c r="G10207" t="inlineStr">
        <is>
          <t>python-cinderclient</t>
        </is>
      </c>
      <c r="H10207" t="inlineStr">
        <is>
          <t>&gt;=3.0.0</t>
        </is>
      </c>
    </row>
    <row r="10208">
      <c r="A10208" t="inlineStr">
        <is>
          <t>watcher</t>
        </is>
      </c>
      <c r="B10208" t="inlineStr">
        <is>
          <t>84fb7423f115ee293071313729a9cdf4d2ed7f75</t>
        </is>
      </c>
      <c r="C10208" t="inlineStr">
        <is>
          <t>2017-10-25 20:45:13+00:00</t>
        </is>
      </c>
      <c r="D10208" t="inlineStr">
        <is>
          <t>verchange</t>
        </is>
      </c>
      <c r="E10208" t="inlineStr">
        <is>
          <t>keystonemiddleware</t>
        </is>
      </c>
      <c r="F10208" t="inlineStr">
        <is>
          <t>&gt;=4.17.0</t>
        </is>
      </c>
      <c r="G10208" t="inlineStr">
        <is>
          <t>keystonemiddleware</t>
        </is>
      </c>
      <c r="H10208" t="inlineStr">
        <is>
          <t>&gt;=4.12.0</t>
        </is>
      </c>
    </row>
    <row r="10209">
      <c r="A10209" t="inlineStr">
        <is>
          <t>watcher</t>
        </is>
      </c>
      <c r="B10209" t="inlineStr">
        <is>
          <t>84fb7423f115ee293071313729a9cdf4d2ed7f75</t>
        </is>
      </c>
      <c r="C10209" t="inlineStr">
        <is>
          <t>2017-10-25 20:45:13+00:00</t>
        </is>
      </c>
      <c r="D10209" t="inlineStr">
        <is>
          <t>verchange</t>
        </is>
      </c>
      <c r="E10209" t="inlineStr">
        <is>
          <t>enum34</t>
        </is>
      </c>
      <c r="F10209" t="inlineStr">
        <is>
          <t>&gt;=1.0.4</t>
        </is>
      </c>
      <c r="G10209" t="inlineStr">
        <is>
          <t>enum34</t>
        </is>
      </c>
      <c r="H10209" t="inlineStr"/>
    </row>
    <row r="10210">
      <c r="A10210" t="inlineStr">
        <is>
          <t>watcher</t>
        </is>
      </c>
      <c r="B10210" t="inlineStr">
        <is>
          <t>84fb7423f115ee293071313729a9cdf4d2ed7f75</t>
        </is>
      </c>
      <c r="C10210" t="inlineStr">
        <is>
          <t>2017-10-25 20:45:13+00:00</t>
        </is>
      </c>
      <c r="D10210" t="inlineStr">
        <is>
          <t>verchange</t>
        </is>
      </c>
      <c r="E10210" t="inlineStr">
        <is>
          <t>oslo.cache</t>
        </is>
      </c>
      <c r="F10210" t="inlineStr">
        <is>
          <t>&gt;=1.26.0</t>
        </is>
      </c>
      <c r="G10210" t="inlineStr">
        <is>
          <t>oslo.cache</t>
        </is>
      </c>
      <c r="H10210" t="inlineStr">
        <is>
          <t>&gt;=1.5.0</t>
        </is>
      </c>
    </row>
    <row r="10211">
      <c r="A10211" t="inlineStr">
        <is>
          <t>watcher</t>
        </is>
      </c>
      <c r="B10211" t="inlineStr">
        <is>
          <t>84fb7423f115ee293071313729a9cdf4d2ed7f75</t>
        </is>
      </c>
      <c r="C10211" t="inlineStr">
        <is>
          <t>2017-10-25 20:45:13+00:00</t>
        </is>
      </c>
      <c r="D10211" t="inlineStr">
        <is>
          <t>verchange</t>
        </is>
      </c>
      <c r="E10211" t="inlineStr">
        <is>
          <t>oslo.versionedobjects</t>
        </is>
      </c>
      <c r="F10211" t="inlineStr">
        <is>
          <t>&gt;=1.28.0</t>
        </is>
      </c>
      <c r="G10211" t="inlineStr">
        <is>
          <t>oslo.versionedobjects</t>
        </is>
      </c>
      <c r="H10211" t="inlineStr">
        <is>
          <t>&gt;=1.17.0</t>
        </is>
      </c>
    </row>
    <row r="10212">
      <c r="A10212" t="inlineStr">
        <is>
          <t>watcher</t>
        </is>
      </c>
      <c r="B10212" t="inlineStr">
        <is>
          <t>84fb7423f115ee293071313729a9cdf4d2ed7f75</t>
        </is>
      </c>
      <c r="C10212" t="inlineStr">
        <is>
          <t>2017-10-25 20:45:13+00:00</t>
        </is>
      </c>
      <c r="D10212" t="inlineStr">
        <is>
          <t>verchange</t>
        </is>
      </c>
      <c r="E10212" t="inlineStr">
        <is>
          <t>WSME</t>
        </is>
      </c>
      <c r="F10212" t="inlineStr">
        <is>
          <t>&gt;=0.8.0</t>
        </is>
      </c>
      <c r="G10212" t="inlineStr">
        <is>
          <t>WSME</t>
        </is>
      </c>
      <c r="H10212" t="inlineStr">
        <is>
          <t>&gt;=0.8</t>
        </is>
      </c>
    </row>
    <row r="10213">
      <c r="A10213" t="inlineStr">
        <is>
          <t>watcher</t>
        </is>
      </c>
      <c r="B10213" t="inlineStr">
        <is>
          <t>84fb7423f115ee293071313729a9cdf4d2ed7f75</t>
        </is>
      </c>
      <c r="C10213" t="inlineStr">
        <is>
          <t>2017-10-25 20:45:13+00:00</t>
        </is>
      </c>
      <c r="D10213" t="inlineStr">
        <is>
          <t>verchange</t>
        </is>
      </c>
      <c r="E10213" t="inlineStr">
        <is>
          <t>jsonpatch</t>
        </is>
      </c>
      <c r="F10213" t="inlineStr">
        <is>
          <t>&gt;=1.16</t>
        </is>
      </c>
      <c r="G10213" t="inlineStr">
        <is>
          <t>jsonpatch</t>
        </is>
      </c>
      <c r="H10213" t="inlineStr">
        <is>
          <t>&gt;=1.1</t>
        </is>
      </c>
    </row>
    <row r="10214">
      <c r="A10214" t="inlineStr">
        <is>
          <t>watcher</t>
        </is>
      </c>
      <c r="B10214" t="inlineStr">
        <is>
          <t>84fb7423f115ee293071313729a9cdf4d2ed7f75</t>
        </is>
      </c>
      <c r="C10214" t="inlineStr">
        <is>
          <t>2017-10-25 20:45:13+00:00</t>
        </is>
      </c>
      <c r="D10214" t="inlineStr">
        <is>
          <t>verchange</t>
        </is>
      </c>
      <c r="E10214" t="inlineStr">
        <is>
          <t>oslo.context</t>
        </is>
      </c>
      <c r="F10214" t="inlineStr">
        <is>
          <t>!=2.19.1;&gt;=2.14.0</t>
        </is>
      </c>
      <c r="G10214" t="inlineStr">
        <is>
          <t>oslo.context</t>
        </is>
      </c>
      <c r="H10214" t="inlineStr">
        <is>
          <t>&gt;=2.14.0</t>
        </is>
      </c>
    </row>
    <row r="10215">
      <c r="A10215" t="inlineStr">
        <is>
          <t>watcher</t>
        </is>
      </c>
      <c r="B10215" t="inlineStr">
        <is>
          <t>84fb7423f115ee293071313729a9cdf4d2ed7f75</t>
        </is>
      </c>
      <c r="C10215" t="inlineStr">
        <is>
          <t>2017-10-25 20:45:13+00:00</t>
        </is>
      </c>
      <c r="D10215" t="inlineStr">
        <is>
          <t>verchange</t>
        </is>
      </c>
      <c r="E10215" t="inlineStr">
        <is>
          <t>oslo.reports</t>
        </is>
      </c>
      <c r="F10215" t="inlineStr">
        <is>
          <t>&gt;=1.18.0</t>
        </is>
      </c>
      <c r="G10215" t="inlineStr">
        <is>
          <t>oslo.reports</t>
        </is>
      </c>
      <c r="H10215" t="inlineStr">
        <is>
          <t>&gt;=0.6.0</t>
        </is>
      </c>
    </row>
    <row r="10216">
      <c r="A10216" t="inlineStr">
        <is>
          <t>watcher</t>
        </is>
      </c>
      <c r="B10216" t="inlineStr">
        <is>
          <t>84fb7423f115ee293071313729a9cdf4d2ed7f75</t>
        </is>
      </c>
      <c r="C10216" t="inlineStr">
        <is>
          <t>2017-10-25 20:45:13+00:00</t>
        </is>
      </c>
      <c r="D10216" t="inlineStr">
        <is>
          <t>verchange</t>
        </is>
      </c>
      <c r="E10216" t="inlineStr">
        <is>
          <t>keystoneauth1</t>
        </is>
      </c>
      <c r="F10216" t="inlineStr">
        <is>
          <t>&gt;=3.2.0</t>
        </is>
      </c>
      <c r="G10216" t="inlineStr">
        <is>
          <t>keystoneauth1</t>
        </is>
      </c>
      <c r="H10216" t="inlineStr">
        <is>
          <t>&gt;=3.1.0</t>
        </is>
      </c>
    </row>
    <row r="10217">
      <c r="A10217" t="inlineStr">
        <is>
          <t>watcher</t>
        </is>
      </c>
      <c r="B10217" t="inlineStr">
        <is>
          <t>84fb7423f115ee293071313729a9cdf4d2ed7f75</t>
        </is>
      </c>
      <c r="C10217" t="inlineStr">
        <is>
          <t>2017-10-25 20:45:13+00:00</t>
        </is>
      </c>
      <c r="D10217" t="inlineStr">
        <is>
          <t>verchange</t>
        </is>
      </c>
      <c r="E10217" t="inlineStr">
        <is>
          <t>python-cinderclient</t>
        </is>
      </c>
      <c r="F10217" t="inlineStr">
        <is>
          <t>&gt;=3.2.0</t>
        </is>
      </c>
      <c r="G10217" t="inlineStr">
        <is>
          <t>python-cinderclient</t>
        </is>
      </c>
      <c r="H10217" t="inlineStr">
        <is>
          <t>&gt;=3.1.0</t>
        </is>
      </c>
    </row>
    <row r="10218">
      <c r="A10218" t="inlineStr">
        <is>
          <t>watcher</t>
        </is>
      </c>
      <c r="B10218" t="inlineStr">
        <is>
          <t>84fb7423f115ee293071313729a9cdf4d2ed7f75</t>
        </is>
      </c>
      <c r="C10218" t="inlineStr">
        <is>
          <t>2017-10-25 20:45:13+00:00</t>
        </is>
      </c>
      <c r="D10218" t="inlineStr">
        <is>
          <t>verchange</t>
        </is>
      </c>
      <c r="E10218" t="inlineStr">
        <is>
          <t>python-openstackclient</t>
        </is>
      </c>
      <c r="F10218" t="inlineStr">
        <is>
          <t>&gt;=3.12.0</t>
        </is>
      </c>
      <c r="G10218" t="inlineStr">
        <is>
          <t>python-openstackclient</t>
        </is>
      </c>
      <c r="H10218" t="inlineStr">
        <is>
          <t>&gt;=3.3.0;!=3.10.0</t>
        </is>
      </c>
    </row>
    <row r="10219">
      <c r="A10219" t="inlineStr">
        <is>
          <t>watcher</t>
        </is>
      </c>
      <c r="B10219" t="inlineStr">
        <is>
          <t>84fb7423f115ee293071313729a9cdf4d2ed7f75</t>
        </is>
      </c>
      <c r="C10219" t="inlineStr">
        <is>
          <t>2017-10-25 20:45:13+00:00</t>
        </is>
      </c>
      <c r="D10219" t="inlineStr">
        <is>
          <t>verchange</t>
        </is>
      </c>
      <c r="E10219" t="inlineStr">
        <is>
          <t>oslo.config</t>
        </is>
      </c>
      <c r="F10219" t="inlineStr">
        <is>
          <t>&gt;=4.6.0</t>
        </is>
      </c>
      <c r="G10219" t="inlineStr">
        <is>
          <t>oslo.config</t>
        </is>
      </c>
      <c r="H10219" t="inlineStr">
        <is>
          <t>!=4.3.0;&gt;=4.0.0;!=4.4.0</t>
        </is>
      </c>
    </row>
    <row r="10220">
      <c r="A10220" t="inlineStr">
        <is>
          <t>watcher</t>
        </is>
      </c>
      <c r="B10220" t="inlineStr">
        <is>
          <t>84fb7423f115ee293071313729a9cdf4d2ed7f75</t>
        </is>
      </c>
      <c r="C10220" t="inlineStr">
        <is>
          <t>2017-10-25 20:45:13+00:00</t>
        </is>
      </c>
      <c r="D10220" t="inlineStr">
        <is>
          <t>verchange</t>
        </is>
      </c>
      <c r="E10220" t="inlineStr">
        <is>
          <t>python-novaclient</t>
        </is>
      </c>
      <c r="F10220" t="inlineStr">
        <is>
          <t>&gt;=9.1.0</t>
        </is>
      </c>
      <c r="G10220" t="inlineStr">
        <is>
          <t>python-novaclient</t>
        </is>
      </c>
      <c r="H10220" t="inlineStr">
        <is>
          <t>&gt;=9.0.0</t>
        </is>
      </c>
    </row>
    <row r="10221">
      <c r="A10221" t="inlineStr">
        <is>
          <t>watcher</t>
        </is>
      </c>
      <c r="B10221" t="inlineStr">
        <is>
          <t>84fb7423f115ee293071313729a9cdf4d2ed7f75</t>
        </is>
      </c>
      <c r="C10221" t="inlineStr">
        <is>
          <t>2017-10-25 20:45:13+00:00</t>
        </is>
      </c>
      <c r="D10221" t="inlineStr">
        <is>
          <t>verchange</t>
        </is>
      </c>
      <c r="E10221" t="inlineStr">
        <is>
          <t>oslo.db</t>
        </is>
      </c>
      <c r="F10221" t="inlineStr">
        <is>
          <t>&gt;=4.27.0</t>
        </is>
      </c>
      <c r="G10221" t="inlineStr">
        <is>
          <t>oslo.db</t>
        </is>
      </c>
      <c r="H10221" t="inlineStr">
        <is>
          <t>&gt;=4.24.0</t>
        </is>
      </c>
    </row>
    <row r="10222">
      <c r="A10222" t="inlineStr">
        <is>
          <t>watcher</t>
        </is>
      </c>
      <c r="B10222" t="inlineStr">
        <is>
          <t>84fb7423f115ee293071313729a9cdf4d2ed7f75</t>
        </is>
      </c>
      <c r="C10222" t="inlineStr">
        <is>
          <t>2017-10-25 20:45:13+00:00</t>
        </is>
      </c>
      <c r="D10222" t="inlineStr">
        <is>
          <t>verchange</t>
        </is>
      </c>
      <c r="E10222" t="inlineStr">
        <is>
          <t>oslo.messaging</t>
        </is>
      </c>
      <c r="F10222" t="inlineStr">
        <is>
          <t>&gt;=5.29.0</t>
        </is>
      </c>
      <c r="G10222" t="inlineStr">
        <is>
          <t>oslo.messaging</t>
        </is>
      </c>
      <c r="H10222" t="inlineStr">
        <is>
          <t>!=5.25.0;&gt;=5.24.2</t>
        </is>
      </c>
    </row>
    <row r="10223">
      <c r="A10223" t="inlineStr">
        <is>
          <t>watcher</t>
        </is>
      </c>
      <c r="B10223" t="inlineStr">
        <is>
          <t>84fb7423f115ee293071313729a9cdf4d2ed7f75</t>
        </is>
      </c>
      <c r="C10223" t="inlineStr">
        <is>
          <t>2017-10-25 20:45:13+00:00</t>
        </is>
      </c>
      <c r="D10223" t="inlineStr">
        <is>
          <t>verchange</t>
        </is>
      </c>
      <c r="E10223" t="inlineStr">
        <is>
          <t>apscheduler</t>
        </is>
      </c>
      <c r="F10223" t="inlineStr">
        <is>
          <t>&gt;=3.0.5</t>
        </is>
      </c>
      <c r="G10223" t="inlineStr">
        <is>
          <t>apscheduler</t>
        </is>
      </c>
      <c r="H10223" t="inlineStr"/>
    </row>
    <row r="10224">
      <c r="A10224" t="inlineStr">
        <is>
          <t>watcher</t>
        </is>
      </c>
      <c r="B10224" t="inlineStr">
        <is>
          <t>84fb7423f115ee293071313729a9cdf4d2ed7f75</t>
        </is>
      </c>
      <c r="C10224" t="inlineStr">
        <is>
          <t>2017-10-25 20:45:13+00:00</t>
        </is>
      </c>
      <c r="D10224" t="inlineStr">
        <is>
          <t>verchange</t>
        </is>
      </c>
      <c r="E10224" t="inlineStr">
        <is>
          <t>gnocchiclient</t>
        </is>
      </c>
      <c r="F10224" t="inlineStr">
        <is>
          <t>&gt;=3.3.1</t>
        </is>
      </c>
      <c r="G10224" t="inlineStr">
        <is>
          <t>gnocchiclient</t>
        </is>
      </c>
      <c r="H10224" t="inlineStr">
        <is>
          <t>&gt;=2.7.0</t>
        </is>
      </c>
    </row>
    <row r="10225">
      <c r="A10225" t="inlineStr">
        <is>
          <t>watcher</t>
        </is>
      </c>
      <c r="B10225" t="inlineStr">
        <is>
          <t>84fb7423f115ee293071313729a9cdf4d2ed7f75</t>
        </is>
      </c>
      <c r="C10225" t="inlineStr">
        <is>
          <t>2017-10-25 20:45:13+00:00</t>
        </is>
      </c>
      <c r="D10225" t="inlineStr">
        <is>
          <t>verchange</t>
        </is>
      </c>
      <c r="E10225" t="inlineStr">
        <is>
          <t>networkx</t>
        </is>
      </c>
      <c r="F10225" t="inlineStr">
        <is>
          <t>&gt;=1.10;&lt;2.0</t>
        </is>
      </c>
      <c r="G10225" t="inlineStr">
        <is>
          <t>networkx</t>
        </is>
      </c>
      <c r="H10225" t="inlineStr">
        <is>
          <t>&gt;=1.10</t>
        </is>
      </c>
    </row>
    <row r="10226">
      <c r="A10226" t="inlineStr">
        <is>
          <t>watcher</t>
        </is>
      </c>
      <c r="B10226" t="inlineStr">
        <is>
          <t>84fb7423f115ee293071313729a9cdf4d2ed7f75</t>
        </is>
      </c>
      <c r="C10226" t="inlineStr">
        <is>
          <t>2017-10-25 20:45:13+00:00</t>
        </is>
      </c>
      <c r="D10226" t="inlineStr">
        <is>
          <t>verchange</t>
        </is>
      </c>
      <c r="E10226" t="inlineStr">
        <is>
          <t>oslo.log</t>
        </is>
      </c>
      <c r="F10226" t="inlineStr">
        <is>
          <t>&gt;=3.30.0</t>
        </is>
      </c>
      <c r="G10226" t="inlineStr">
        <is>
          <t>oslo.log</t>
        </is>
      </c>
      <c r="H10226" t="inlineStr">
        <is>
          <t>&gt;=3.22.0</t>
        </is>
      </c>
    </row>
    <row r="10227">
      <c r="A10227" t="inlineStr">
        <is>
          <t>watcher</t>
        </is>
      </c>
      <c r="B10227" t="inlineStr">
        <is>
          <t>84fb7423f115ee293071313729a9cdf4d2ed7f75</t>
        </is>
      </c>
      <c r="C10227" t="inlineStr">
        <is>
          <t>2017-10-25 20:45:13+00:00</t>
        </is>
      </c>
      <c r="D10227" t="inlineStr">
        <is>
          <t>verchange</t>
        </is>
      </c>
      <c r="E10227" t="inlineStr">
        <is>
          <t>oslo.utils</t>
        </is>
      </c>
      <c r="F10227" t="inlineStr">
        <is>
          <t>&gt;=3.28.0</t>
        </is>
      </c>
      <c r="G10227" t="inlineStr">
        <is>
          <t>oslo.utils</t>
        </is>
      </c>
      <c r="H10227" t="inlineStr">
        <is>
          <t>&gt;=3.20.0</t>
        </is>
      </c>
    </row>
    <row r="10228">
      <c r="A10228" t="inlineStr">
        <is>
          <t>watcher</t>
        </is>
      </c>
      <c r="B10228" t="inlineStr">
        <is>
          <t>84fb7423f115ee293071313729a9cdf4d2ed7f75</t>
        </is>
      </c>
      <c r="C10228" t="inlineStr">
        <is>
          <t>2017-10-25 20:45:13+00:00</t>
        </is>
      </c>
      <c r="D10228" t="inlineStr">
        <is>
          <t>verchange</t>
        </is>
      </c>
      <c r="E10228" t="inlineStr">
        <is>
          <t>jsonschema</t>
        </is>
      </c>
      <c r="F10228" t="inlineStr">
        <is>
          <t>&gt;=2.6.0;&lt;3.0.0</t>
        </is>
      </c>
      <c r="G10228" t="inlineStr">
        <is>
          <t>jsonschema</t>
        </is>
      </c>
      <c r="H10228" t="inlineStr">
        <is>
          <t>!=2.5.0;&gt;=2.0.0;&lt;3.0.0</t>
        </is>
      </c>
    </row>
    <row r="10229">
      <c r="A10229" t="inlineStr">
        <is>
          <t>watcher</t>
        </is>
      </c>
      <c r="B10229" t="inlineStr">
        <is>
          <t>84fb7423f115ee293071313729a9cdf4d2ed7f75</t>
        </is>
      </c>
      <c r="C10229" t="inlineStr">
        <is>
          <t>2017-10-25 20:45:13+00:00</t>
        </is>
      </c>
      <c r="D10229" t="inlineStr">
        <is>
          <t>verchange</t>
        </is>
      </c>
      <c r="E10229" t="inlineStr">
        <is>
          <t>oslo.concurrency</t>
        </is>
      </c>
      <c r="F10229" t="inlineStr">
        <is>
          <t>&gt;=3.20.0</t>
        </is>
      </c>
      <c r="G10229" t="inlineStr">
        <is>
          <t>oslo.concurrency</t>
        </is>
      </c>
      <c r="H10229" t="inlineStr">
        <is>
          <t>&gt;=3.8.0</t>
        </is>
      </c>
    </row>
    <row r="10230">
      <c r="A10230" t="inlineStr">
        <is>
          <t>watcher</t>
        </is>
      </c>
      <c r="B10230" t="inlineStr">
        <is>
          <t>84fb7423f115ee293071313729a9cdf4d2ed7f75</t>
        </is>
      </c>
      <c r="C10230" t="inlineStr">
        <is>
          <t>2017-10-25 20:45:13+00:00</t>
        </is>
      </c>
      <c r="D10230" t="inlineStr">
        <is>
          <t>verchange</t>
        </is>
      </c>
      <c r="E10230" t="inlineStr">
        <is>
          <t>oslo.service</t>
        </is>
      </c>
      <c r="F10230" t="inlineStr">
        <is>
          <t>&gt;=1.24.0</t>
        </is>
      </c>
      <c r="G10230" t="inlineStr">
        <is>
          <t>oslo.service</t>
        </is>
      </c>
      <c r="H10230" t="inlineStr">
        <is>
          <t>&gt;=1.10.0</t>
        </is>
      </c>
    </row>
    <row r="10231">
      <c r="A10231" t="inlineStr">
        <is>
          <t>watcher</t>
        </is>
      </c>
      <c r="B10231" t="inlineStr">
        <is>
          <t>84fb7423f115ee293071313729a9cdf4d2ed7f75</t>
        </is>
      </c>
      <c r="C10231" t="inlineStr">
        <is>
          <t>2017-10-25 20:45:13+00:00</t>
        </is>
      </c>
      <c r="D10231" t="inlineStr">
        <is>
          <t>verchange</t>
        </is>
      </c>
      <c r="E10231" t="inlineStr">
        <is>
          <t>lxml</t>
        </is>
      </c>
      <c r="F10231" t="inlineStr">
        <is>
          <t>!=3.7.0;&gt;=3.4.1</t>
        </is>
      </c>
      <c r="G10231" t="inlineStr">
        <is>
          <t>lxml</t>
        </is>
      </c>
      <c r="H10231" t="inlineStr">
        <is>
          <t>&gt;=2.3;!=3.7.0</t>
        </is>
      </c>
    </row>
    <row r="10232">
      <c r="A10232" t="inlineStr">
        <is>
          <t>watcher</t>
        </is>
      </c>
      <c r="B10232" t="inlineStr">
        <is>
          <t>84fb7423f115ee293071313729a9cdf4d2ed7f75</t>
        </is>
      </c>
      <c r="C10232" t="inlineStr">
        <is>
          <t>2017-10-25 20:45:13+00:00</t>
        </is>
      </c>
      <c r="D10232" t="inlineStr">
        <is>
          <t>verchange</t>
        </is>
      </c>
      <c r="E10232" t="inlineStr">
        <is>
          <t>oslo.serialization</t>
        </is>
      </c>
      <c r="F10232" t="inlineStr">
        <is>
          <t>!=2.19.1;&gt;=2.18.0</t>
        </is>
      </c>
      <c r="G10232" t="inlineStr">
        <is>
          <t>oslo.serialization</t>
        </is>
      </c>
      <c r="H10232" t="inlineStr">
        <is>
          <t>&gt;=1.10.0;!=2.19.1</t>
        </is>
      </c>
    </row>
    <row r="10233">
      <c r="A10233" t="inlineStr">
        <is>
          <t>watcher</t>
        </is>
      </c>
      <c r="B10233" t="inlineStr">
        <is>
          <t>84fb7423f115ee293071313729a9cdf4d2ed7f75</t>
        </is>
      </c>
      <c r="C10233" t="inlineStr">
        <is>
          <t>2017-10-25 20:45:13+00:00</t>
        </is>
      </c>
      <c r="D10233" t="inlineStr">
        <is>
          <t>verchange</t>
        </is>
      </c>
      <c r="E10233" t="inlineStr">
        <is>
          <t>oslo.i18n</t>
        </is>
      </c>
      <c r="F10233" t="inlineStr">
        <is>
          <t>&gt;=3.15.3</t>
        </is>
      </c>
      <c r="G10233" t="inlineStr">
        <is>
          <t>oslo.i18n</t>
        </is>
      </c>
      <c r="H10233" t="inlineStr">
        <is>
          <t>&gt;=2.1.0;!=3.15.2</t>
        </is>
      </c>
    </row>
    <row r="10234">
      <c r="A10234" t="inlineStr">
        <is>
          <t>watcher</t>
        </is>
      </c>
      <c r="B10234" t="inlineStr">
        <is>
          <t>c2e16bfa9630b374ccca8ea88493a166dfa5f1a9</t>
        </is>
      </c>
      <c r="C10234" t="inlineStr">
        <is>
          <t>2017-12-08 14:08:47+00:00</t>
        </is>
      </c>
      <c r="D10234" t="inlineStr">
        <is>
          <t>verchange</t>
        </is>
      </c>
      <c r="E10234" t="inlineStr">
        <is>
          <t>oslo.context</t>
        </is>
      </c>
      <c r="F10234" t="inlineStr">
        <is>
          <t>&gt;=2.19.2</t>
        </is>
      </c>
      <c r="G10234" t="inlineStr">
        <is>
          <t>oslo.context</t>
        </is>
      </c>
      <c r="H10234" t="inlineStr">
        <is>
          <t>!=2.19.1;&gt;=2.14.0</t>
        </is>
      </c>
    </row>
    <row r="10235">
      <c r="A10235" t="inlineStr">
        <is>
          <t>watcher</t>
        </is>
      </c>
      <c r="B10235" t="inlineStr">
        <is>
          <t>c2e16bfa9630b374ccca8ea88493a166dfa5f1a9</t>
        </is>
      </c>
      <c r="C10235" t="inlineStr">
        <is>
          <t>2017-12-08 14:08:47+00:00</t>
        </is>
      </c>
      <c r="D10235" t="inlineStr">
        <is>
          <t>verchange</t>
        </is>
      </c>
      <c r="E10235" t="inlineStr">
        <is>
          <t>oslo.utils</t>
        </is>
      </c>
      <c r="F10235" t="inlineStr">
        <is>
          <t>&gt;=3.31.0</t>
        </is>
      </c>
      <c r="G10235" t="inlineStr">
        <is>
          <t>oslo.utils</t>
        </is>
      </c>
      <c r="H10235" t="inlineStr">
        <is>
          <t>&gt;=3.28.0</t>
        </is>
      </c>
    </row>
    <row r="10236">
      <c r="A10236" t="inlineStr">
        <is>
          <t>watcher</t>
        </is>
      </c>
      <c r="B10236" t="inlineStr">
        <is>
          <t>c2e16bfa9630b374ccca8ea88493a166dfa5f1a9</t>
        </is>
      </c>
      <c r="C10236" t="inlineStr">
        <is>
          <t>2017-12-08 14:08:47+00:00</t>
        </is>
      </c>
      <c r="D10236" t="inlineStr">
        <is>
          <t>verchange</t>
        </is>
      </c>
      <c r="E10236" t="inlineStr">
        <is>
          <t>six</t>
        </is>
      </c>
      <c r="F10236" t="inlineStr">
        <is>
          <t>&gt;=1.10.0</t>
        </is>
      </c>
      <c r="G10236" t="inlineStr">
        <is>
          <t>six</t>
        </is>
      </c>
      <c r="H10236" t="inlineStr">
        <is>
          <t>&gt;=1.9.0</t>
        </is>
      </c>
    </row>
    <row r="10237">
      <c r="A10237" t="inlineStr">
        <is>
          <t>watcher</t>
        </is>
      </c>
      <c r="B10237" t="inlineStr">
        <is>
          <t>c2e16bfa9630b374ccca8ea88493a166dfa5f1a9</t>
        </is>
      </c>
      <c r="C10237" t="inlineStr">
        <is>
          <t>2017-12-08 14:08:47+00:00</t>
        </is>
      </c>
      <c r="D10237" t="inlineStr">
        <is>
          <t>verchange</t>
        </is>
      </c>
      <c r="E10237" t="inlineStr">
        <is>
          <t>oslo.config</t>
        </is>
      </c>
      <c r="F10237" t="inlineStr">
        <is>
          <t>&gt;=5.1.0</t>
        </is>
      </c>
      <c r="G10237" t="inlineStr">
        <is>
          <t>oslo.config</t>
        </is>
      </c>
      <c r="H10237" t="inlineStr">
        <is>
          <t>&gt;=4.6.0</t>
        </is>
      </c>
    </row>
    <row r="10238">
      <c r="A10238" t="inlineStr">
        <is>
          <t>watcher</t>
        </is>
      </c>
      <c r="B10238" t="inlineStr">
        <is>
          <t>c2e16bfa9630b374ccca8ea88493a166dfa5f1a9</t>
        </is>
      </c>
      <c r="C10238" t="inlineStr">
        <is>
          <t>2017-12-08 14:08:47+00:00</t>
        </is>
      </c>
      <c r="D10238" t="inlineStr">
        <is>
          <t>verchange</t>
        </is>
      </c>
      <c r="E10238" t="inlineStr">
        <is>
          <t>keystoneauth1</t>
        </is>
      </c>
      <c r="F10238" t="inlineStr">
        <is>
          <t>&gt;=3.3.0</t>
        </is>
      </c>
      <c r="G10238" t="inlineStr">
        <is>
          <t>keystoneauth1</t>
        </is>
      </c>
      <c r="H10238" t="inlineStr">
        <is>
          <t>&gt;=3.2.0</t>
        </is>
      </c>
    </row>
    <row r="10239">
      <c r="A10239" t="inlineStr">
        <is>
          <t>watcher</t>
        </is>
      </c>
      <c r="B10239" t="inlineStr">
        <is>
          <t>c2e16bfa9630b374ccca8ea88493a166dfa5f1a9</t>
        </is>
      </c>
      <c r="C10239" t="inlineStr">
        <is>
          <t>2017-12-08 14:08:47+00:00</t>
        </is>
      </c>
      <c r="D10239" t="inlineStr">
        <is>
          <t>verchange</t>
        </is>
      </c>
      <c r="E10239" t="inlineStr">
        <is>
          <t>jsonpatch</t>
        </is>
      </c>
      <c r="F10239" t="inlineStr">
        <is>
          <t>!=1.20;&gt;=1.16</t>
        </is>
      </c>
      <c r="G10239" t="inlineStr">
        <is>
          <t>jsonpatch</t>
        </is>
      </c>
      <c r="H10239" t="inlineStr">
        <is>
          <t>&gt;=1.16</t>
        </is>
      </c>
    </row>
    <row r="10240">
      <c r="A10240" t="inlineStr">
        <is>
          <t>watcher</t>
        </is>
      </c>
      <c r="B10240" t="inlineStr">
        <is>
          <t>072822d9209523b051bd766340e76a9df5d8b9d3</t>
        </is>
      </c>
      <c r="C10240" t="inlineStr">
        <is>
          <t>2018-01-24 18:00:17+00:00</t>
        </is>
      </c>
      <c r="D10240" t="inlineStr">
        <is>
          <t>verchange</t>
        </is>
      </c>
      <c r="E10240" t="inlineStr">
        <is>
          <t>oslo.utils</t>
        </is>
      </c>
      <c r="F10240" t="inlineStr">
        <is>
          <t>&gt;=3.33.0</t>
        </is>
      </c>
      <c r="G10240" t="inlineStr">
        <is>
          <t>oslo.utils</t>
        </is>
      </c>
      <c r="H10240" t="inlineStr">
        <is>
          <t>&gt;=3.31.0</t>
        </is>
      </c>
    </row>
    <row r="10241">
      <c r="A10241" t="inlineStr">
        <is>
          <t>watcher</t>
        </is>
      </c>
      <c r="B10241" t="inlineStr">
        <is>
          <t>072822d9209523b051bd766340e76a9df5d8b9d3</t>
        </is>
      </c>
      <c r="C10241" t="inlineStr">
        <is>
          <t>2018-01-24 18:00:17+00:00</t>
        </is>
      </c>
      <c r="D10241" t="inlineStr">
        <is>
          <t>verchange</t>
        </is>
      </c>
      <c r="E10241" t="inlineStr">
        <is>
          <t>python-cinderclient</t>
        </is>
      </c>
      <c r="F10241" t="inlineStr">
        <is>
          <t>&gt;=3.3.0</t>
        </is>
      </c>
      <c r="G10241" t="inlineStr">
        <is>
          <t>python-cinderclient</t>
        </is>
      </c>
      <c r="H10241" t="inlineStr">
        <is>
          <t>&gt;=3.2.0</t>
        </is>
      </c>
    </row>
    <row r="10242">
      <c r="A10242" t="inlineStr">
        <is>
          <t>watcher</t>
        </is>
      </c>
      <c r="B10242" t="inlineStr">
        <is>
          <t>072822d9209523b051bd766340e76a9df5d8b9d3</t>
        </is>
      </c>
      <c r="C10242" t="inlineStr">
        <is>
          <t>2018-01-24 18:00:17+00:00</t>
        </is>
      </c>
      <c r="D10242" t="inlineStr">
        <is>
          <t>verchange</t>
        </is>
      </c>
      <c r="E10242" t="inlineStr">
        <is>
          <t>taskflow</t>
        </is>
      </c>
      <c r="F10242" t="inlineStr">
        <is>
          <t>&gt;=2.16.0</t>
        </is>
      </c>
      <c r="G10242" t="inlineStr">
        <is>
          <t>taskflow</t>
        </is>
      </c>
      <c r="H10242" t="inlineStr">
        <is>
          <t>&gt;=2.7.0</t>
        </is>
      </c>
    </row>
    <row r="10243">
      <c r="A10243" t="inlineStr">
        <is>
          <t>watcher</t>
        </is>
      </c>
      <c r="B10243" t="inlineStr">
        <is>
          <t>072822d9209523b051bd766340e76a9df5d8b9d3</t>
        </is>
      </c>
      <c r="C10243" t="inlineStr">
        <is>
          <t>2018-01-24 18:00:17+00:00</t>
        </is>
      </c>
      <c r="D10243" t="inlineStr">
        <is>
          <t>verchange</t>
        </is>
      </c>
      <c r="E10243" t="inlineStr">
        <is>
          <t>oslo.policy</t>
        </is>
      </c>
      <c r="F10243" t="inlineStr">
        <is>
          <t>&gt;=1.30.0</t>
        </is>
      </c>
      <c r="G10243" t="inlineStr">
        <is>
          <t>oslo.policy</t>
        </is>
      </c>
      <c r="H10243" t="inlineStr">
        <is>
          <t>&gt;=1.23.0</t>
        </is>
      </c>
    </row>
    <row r="10244">
      <c r="A10244" t="inlineStr">
        <is>
          <t>watcher</t>
        </is>
      </c>
      <c r="B10244" t="inlineStr">
        <is>
          <t>072822d9209523b051bd766340e76a9df5d8b9d3</t>
        </is>
      </c>
      <c r="C10244" t="inlineStr">
        <is>
          <t>2018-01-24 18:00:17+00:00</t>
        </is>
      </c>
      <c r="D10244" t="inlineStr">
        <is>
          <t>verchange</t>
        </is>
      </c>
      <c r="E10244" t="inlineStr">
        <is>
          <t>oslo.concurrency</t>
        </is>
      </c>
      <c r="F10244" t="inlineStr">
        <is>
          <t>&gt;=3.25.0</t>
        </is>
      </c>
      <c r="G10244" t="inlineStr">
        <is>
          <t>oslo.concurrency</t>
        </is>
      </c>
      <c r="H10244" t="inlineStr">
        <is>
          <t>&gt;=3.20.0</t>
        </is>
      </c>
    </row>
    <row r="10245">
      <c r="A10245" t="inlineStr">
        <is>
          <t>watcher</t>
        </is>
      </c>
      <c r="B10245" t="inlineStr">
        <is>
          <t>072822d9209523b051bd766340e76a9df5d8b9d3</t>
        </is>
      </c>
      <c r="C10245" t="inlineStr">
        <is>
          <t>2018-01-24 18:00:17+00:00</t>
        </is>
      </c>
      <c r="D10245" t="inlineStr">
        <is>
          <t>verchange</t>
        </is>
      </c>
      <c r="E10245" t="inlineStr">
        <is>
          <t>oslo.service</t>
        </is>
      </c>
      <c r="F10245" t="inlineStr">
        <is>
          <t>&gt;=1.24.0;!=1.28.1</t>
        </is>
      </c>
      <c r="G10245" t="inlineStr">
        <is>
          <t>oslo.service</t>
        </is>
      </c>
      <c r="H10245" t="inlineStr">
        <is>
          <t>&gt;=1.24.0</t>
        </is>
      </c>
    </row>
    <row r="10246">
      <c r="A10246" t="inlineStr">
        <is>
          <t>watcher</t>
        </is>
      </c>
      <c r="B10246" t="inlineStr">
        <is>
          <t>072822d9209523b051bd766340e76a9df5d8b9d3</t>
        </is>
      </c>
      <c r="C10246" t="inlineStr">
        <is>
          <t>2018-01-24 18:00:17+00:00</t>
        </is>
      </c>
      <c r="D10246" t="inlineStr">
        <is>
          <t>verchange</t>
        </is>
      </c>
      <c r="E10246" t="inlineStr">
        <is>
          <t>oslo.log</t>
        </is>
      </c>
      <c r="F10246" t="inlineStr">
        <is>
          <t>&gt;=3.36.0</t>
        </is>
      </c>
      <c r="G10246" t="inlineStr">
        <is>
          <t>oslo.log</t>
        </is>
      </c>
      <c r="H10246" t="inlineStr">
        <is>
          <t>&gt;=3.30.0</t>
        </is>
      </c>
    </row>
    <row r="10247">
      <c r="A10247" t="inlineStr">
        <is>
          <t>watcher</t>
        </is>
      </c>
      <c r="B10247" t="inlineStr">
        <is>
          <t>40a653215f37a52394d561742d7975a4be3b946d</t>
        </is>
      </c>
      <c r="C10247" t="inlineStr">
        <is>
          <t>2018-02-08 16:33:40+00:00</t>
        </is>
      </c>
      <c r="D10247" t="inlineStr">
        <is>
          <t>verchange</t>
        </is>
      </c>
      <c r="E10247" t="inlineStr">
        <is>
          <t>oslo.versionedobjects</t>
        </is>
      </c>
      <c r="F10247" t="inlineStr">
        <is>
          <t>&gt;=1.31.2</t>
        </is>
      </c>
      <c r="G10247" t="inlineStr">
        <is>
          <t>oslo.versionedobjects</t>
        </is>
      </c>
      <c r="H10247" t="inlineStr">
        <is>
          <t>&gt;=1.28.0</t>
        </is>
      </c>
    </row>
    <row r="10248">
      <c r="A10248" t="inlineStr">
        <is>
          <t>watcher</t>
        </is>
      </c>
      <c r="B10248" t="inlineStr">
        <is>
          <t>40a653215f37a52394d561742d7975a4be3b946d</t>
        </is>
      </c>
      <c r="C10248" t="inlineStr">
        <is>
          <t>2018-02-08 16:33:40+00:00</t>
        </is>
      </c>
      <c r="D10248" t="inlineStr">
        <is>
          <t>verchange</t>
        </is>
      </c>
      <c r="E10248" t="inlineStr">
        <is>
          <t>python-ironicclient</t>
        </is>
      </c>
      <c r="F10248" t="inlineStr">
        <is>
          <t>&gt;=2.2.0</t>
        </is>
      </c>
      <c r="G10248" t="inlineStr">
        <is>
          <t>python-ironicclient</t>
        </is>
      </c>
      <c r="H10248" t="inlineStr">
        <is>
          <t>&gt;=1.14.0</t>
        </is>
      </c>
    </row>
    <row r="10249">
      <c r="A10249" t="inlineStr">
        <is>
          <t>watcher</t>
        </is>
      </c>
      <c r="B10249" t="inlineStr">
        <is>
          <t>391bb92bd2c7bee2aae68d50fbbf0275c7093e34</t>
        </is>
      </c>
      <c r="C10249" t="inlineStr">
        <is>
          <t>2018-04-19 20:43:32+00:00</t>
        </is>
      </c>
      <c r="D10249" t="inlineStr">
        <is>
          <t>verchange</t>
        </is>
      </c>
      <c r="E10249" t="inlineStr">
        <is>
          <t>python-ironicclient</t>
        </is>
      </c>
      <c r="F10249" t="inlineStr">
        <is>
          <t>&gt;=2.3.0</t>
        </is>
      </c>
      <c r="G10249" t="inlineStr">
        <is>
          <t>python-ironicclient</t>
        </is>
      </c>
      <c r="H10249" t="inlineStr">
        <is>
          <t>&gt;=2.2.0</t>
        </is>
      </c>
    </row>
    <row r="10250">
      <c r="A10250" t="inlineStr">
        <is>
          <t>watcher</t>
        </is>
      </c>
      <c r="B10250" t="inlineStr">
        <is>
          <t>391bb92bd2c7bee2aae68d50fbbf0275c7093e34</t>
        </is>
      </c>
      <c r="C10250" t="inlineStr">
        <is>
          <t>2018-04-19 20:43:32+00:00</t>
        </is>
      </c>
      <c r="D10250" t="inlineStr">
        <is>
          <t>verchange</t>
        </is>
      </c>
      <c r="E10250" t="inlineStr">
        <is>
          <t>oslo.config</t>
        </is>
      </c>
      <c r="F10250" t="inlineStr">
        <is>
          <t>&gt;=5.2.0</t>
        </is>
      </c>
      <c r="G10250" t="inlineStr">
        <is>
          <t>oslo.config</t>
        </is>
      </c>
      <c r="H10250" t="inlineStr">
        <is>
          <t>&gt;=5.1.0</t>
        </is>
      </c>
    </row>
    <row r="10251">
      <c r="A10251" t="inlineStr">
        <is>
          <t>watcher</t>
        </is>
      </c>
      <c r="B10251" t="inlineStr">
        <is>
          <t>391bb92bd2c7bee2aae68d50fbbf0275c7093e34</t>
        </is>
      </c>
      <c r="C10251" t="inlineStr">
        <is>
          <t>2018-04-19 20:43:32+00:00</t>
        </is>
      </c>
      <c r="D10251" t="inlineStr">
        <is>
          <t>verchange</t>
        </is>
      </c>
      <c r="E10251" t="inlineStr">
        <is>
          <t>keystoneauth1</t>
        </is>
      </c>
      <c r="F10251" t="inlineStr">
        <is>
          <t>&gt;=3.4.0</t>
        </is>
      </c>
      <c r="G10251" t="inlineStr">
        <is>
          <t>keystoneauth1</t>
        </is>
      </c>
      <c r="H10251" t="inlineStr">
        <is>
          <t>&gt;=3.3.0</t>
        </is>
      </c>
    </row>
    <row r="10252">
      <c r="A10252" t="inlineStr">
        <is>
          <t>watcher</t>
        </is>
      </c>
      <c r="B10252" t="inlineStr">
        <is>
          <t>391bb92bd2c7bee2aae68d50fbbf0275c7093e34</t>
        </is>
      </c>
      <c r="C10252" t="inlineStr">
        <is>
          <t>2018-04-19 20:43:32+00:00</t>
        </is>
      </c>
      <c r="D10252" t="inlineStr">
        <is>
          <t>verchange</t>
        </is>
      </c>
      <c r="E10252" t="inlineStr">
        <is>
          <t>python-neutronclient</t>
        </is>
      </c>
      <c r="F10252" t="inlineStr">
        <is>
          <t>&gt;=6.7.0</t>
        </is>
      </c>
      <c r="G10252" t="inlineStr">
        <is>
          <t>python-neutronclient</t>
        </is>
      </c>
      <c r="H10252" t="inlineStr">
        <is>
          <t>&gt;=6.3.0</t>
        </is>
      </c>
    </row>
    <row r="10253">
      <c r="A10253" t="inlineStr">
        <is>
          <t>watcher</t>
        </is>
      </c>
      <c r="B10253" t="inlineStr">
        <is>
          <t>391bb92bd2c7bee2aae68d50fbbf0275c7093e34</t>
        </is>
      </c>
      <c r="C10253" t="inlineStr">
        <is>
          <t>2018-04-19 20:43:32+00:00</t>
        </is>
      </c>
      <c r="D10253" t="inlineStr">
        <is>
          <t>verchange</t>
        </is>
      </c>
      <c r="E10253" t="inlineStr">
        <is>
          <t>oslo.concurrency</t>
        </is>
      </c>
      <c r="F10253" t="inlineStr">
        <is>
          <t>&gt;=3.26.0</t>
        </is>
      </c>
      <c r="G10253" t="inlineStr">
        <is>
          <t>oslo.concurrency</t>
        </is>
      </c>
      <c r="H10253" t="inlineStr">
        <is>
          <t>&gt;=3.25.0</t>
        </is>
      </c>
    </row>
    <row r="10254">
      <c r="A10254" t="inlineStr">
        <is>
          <t>watcher</t>
        </is>
      </c>
      <c r="B10254" t="inlineStr">
        <is>
          <t>3591d9fa0a32f75f5043c6ed0971f5c03cb1f613</t>
        </is>
      </c>
      <c r="C10254" t="inlineStr">
        <is>
          <t>2018-06-15 13:31:16+00:00</t>
        </is>
      </c>
      <c r="D10254" t="inlineStr">
        <is>
          <t>verchange</t>
        </is>
      </c>
      <c r="E10254" t="inlineStr">
        <is>
          <t>keystonemiddleware</t>
        </is>
      </c>
      <c r="F10254" t="inlineStr">
        <is>
          <t>&gt;=4.21.0</t>
        </is>
      </c>
      <c r="G10254" t="inlineStr">
        <is>
          <t>keystonemiddleware</t>
        </is>
      </c>
      <c r="H10254" t="inlineStr">
        <is>
          <t>&gt;=4.17.0</t>
        </is>
      </c>
    </row>
    <row r="10255">
      <c r="A10255" t="inlineStr">
        <is>
          <t>watcher</t>
        </is>
      </c>
      <c r="B10255" t="inlineStr">
        <is>
          <t>3591d9fa0a32f75f5043c6ed0971f5c03cb1f613</t>
        </is>
      </c>
      <c r="C10255" t="inlineStr">
        <is>
          <t>2018-06-15 13:31:16+00:00</t>
        </is>
      </c>
      <c r="D10255" t="inlineStr">
        <is>
          <t>verchange</t>
        </is>
      </c>
      <c r="E10255" t="inlineStr">
        <is>
          <t>python-monascaclient</t>
        </is>
      </c>
      <c r="F10255" t="inlineStr">
        <is>
          <t>&gt;=1.10.0</t>
        </is>
      </c>
      <c r="G10255" t="inlineStr">
        <is>
          <t>python-monascaclient</t>
        </is>
      </c>
      <c r="H10255" t="inlineStr">
        <is>
          <t>&gt;=1.7.0</t>
        </is>
      </c>
    </row>
    <row r="10256">
      <c r="A10256" t="inlineStr">
        <is>
          <t>watcher</t>
        </is>
      </c>
      <c r="B10256" t="inlineStr">
        <is>
          <t>3591d9fa0a32f75f5043c6ed0971f5c03cb1f613</t>
        </is>
      </c>
      <c r="C10256" t="inlineStr">
        <is>
          <t>2018-06-15 13:31:16+00:00</t>
        </is>
      </c>
      <c r="D10256" t="inlineStr">
        <is>
          <t>verchange</t>
        </is>
      </c>
      <c r="E10256" t="inlineStr">
        <is>
          <t>enum34</t>
        </is>
      </c>
      <c r="F10256" t="inlineStr">
        <is>
          <t>&gt;=1.1.6</t>
        </is>
      </c>
      <c r="G10256" t="inlineStr">
        <is>
          <t>enum34</t>
        </is>
      </c>
      <c r="H10256" t="inlineStr">
        <is>
          <t>&gt;=1.0.4</t>
        </is>
      </c>
    </row>
    <row r="10257">
      <c r="A10257" t="inlineStr">
        <is>
          <t>watcher</t>
        </is>
      </c>
      <c r="B10257" t="inlineStr">
        <is>
          <t>3591d9fa0a32f75f5043c6ed0971f5c03cb1f613</t>
        </is>
      </c>
      <c r="C10257" t="inlineStr">
        <is>
          <t>2018-06-15 13:31:16+00:00</t>
        </is>
      </c>
      <c r="D10257" t="inlineStr">
        <is>
          <t>verchange</t>
        </is>
      </c>
      <c r="E10257" t="inlineStr">
        <is>
          <t>python-ceilometerclient</t>
        </is>
      </c>
      <c r="F10257" t="inlineStr">
        <is>
          <t>&gt;=2.9.0</t>
        </is>
      </c>
      <c r="G10257" t="inlineStr">
        <is>
          <t>python-ceilometerclient</t>
        </is>
      </c>
      <c r="H10257" t="inlineStr">
        <is>
          <t>&gt;=2.5.0</t>
        </is>
      </c>
    </row>
    <row r="10258">
      <c r="A10258" t="inlineStr">
        <is>
          <t>watcher</t>
        </is>
      </c>
      <c r="B10258" t="inlineStr">
        <is>
          <t>3591d9fa0a32f75f5043c6ed0971f5c03cb1f613</t>
        </is>
      </c>
      <c r="C10258" t="inlineStr">
        <is>
          <t>2018-06-15 13:31:16+00:00</t>
        </is>
      </c>
      <c r="D10258" t="inlineStr">
        <is>
          <t>verchange</t>
        </is>
      </c>
      <c r="E10258" t="inlineStr">
        <is>
          <t>python-keystoneclient</t>
        </is>
      </c>
      <c r="F10258" t="inlineStr">
        <is>
          <t>&gt;=3.15.0</t>
        </is>
      </c>
      <c r="G10258" t="inlineStr">
        <is>
          <t>python-keystoneclient</t>
        </is>
      </c>
      <c r="H10258" t="inlineStr">
        <is>
          <t>&gt;=3.8.0</t>
        </is>
      </c>
    </row>
    <row r="10259">
      <c r="A10259" t="inlineStr">
        <is>
          <t>watcher</t>
        </is>
      </c>
      <c r="B10259" t="inlineStr">
        <is>
          <t>3591d9fa0a32f75f5043c6ed0971f5c03cb1f613</t>
        </is>
      </c>
      <c r="C10259" t="inlineStr">
        <is>
          <t>2018-06-15 13:31:16+00:00</t>
        </is>
      </c>
      <c r="D10259" t="inlineStr">
        <is>
          <t>verchange</t>
        </is>
      </c>
      <c r="E10259" t="inlineStr">
        <is>
          <t>python-glanceclient</t>
        </is>
      </c>
      <c r="F10259" t="inlineStr">
        <is>
          <t>&gt;=2.9.1</t>
        </is>
      </c>
      <c r="G10259" t="inlineStr">
        <is>
          <t>python-glanceclient</t>
        </is>
      </c>
      <c r="H10259" t="inlineStr">
        <is>
          <t>&gt;=2.8.0</t>
        </is>
      </c>
    </row>
    <row r="10260">
      <c r="A10260" t="inlineStr">
        <is>
          <t>watcher</t>
        </is>
      </c>
      <c r="B10260" t="inlineStr">
        <is>
          <t>3591d9fa0a32f75f5043c6ed0971f5c03cb1f613</t>
        </is>
      </c>
      <c r="C10260" t="inlineStr">
        <is>
          <t>2018-06-15 13:31:16+00:00</t>
        </is>
      </c>
      <c r="D10260" t="inlineStr">
        <is>
          <t>verchange</t>
        </is>
      </c>
      <c r="E10260" t="inlineStr">
        <is>
          <t>oslo.cache</t>
        </is>
      </c>
      <c r="F10260" t="inlineStr">
        <is>
          <t>&gt;=1.29.0</t>
        </is>
      </c>
      <c r="G10260" t="inlineStr">
        <is>
          <t>oslo.cache</t>
        </is>
      </c>
      <c r="H10260" t="inlineStr">
        <is>
          <t>&gt;=1.26.0</t>
        </is>
      </c>
    </row>
    <row r="10261">
      <c r="A10261" t="inlineStr">
        <is>
          <t>watcher</t>
        </is>
      </c>
      <c r="B10261" t="inlineStr">
        <is>
          <t>3591d9fa0a32f75f5043c6ed0971f5c03cb1f613</t>
        </is>
      </c>
      <c r="C10261" t="inlineStr">
        <is>
          <t>2018-06-15 13:31:16+00:00</t>
        </is>
      </c>
      <c r="D10261" t="inlineStr">
        <is>
          <t>verchange</t>
        </is>
      </c>
      <c r="E10261" t="inlineStr">
        <is>
          <t>oslo.versionedobjects</t>
        </is>
      </c>
      <c r="F10261" t="inlineStr">
        <is>
          <t>&gt;=1.32.0</t>
        </is>
      </c>
      <c r="G10261" t="inlineStr">
        <is>
          <t>oslo.versionedobjects</t>
        </is>
      </c>
      <c r="H10261" t="inlineStr">
        <is>
          <t>&gt;=1.31.2</t>
        </is>
      </c>
    </row>
    <row r="10262">
      <c r="A10262" t="inlineStr">
        <is>
          <t>watcher</t>
        </is>
      </c>
      <c r="B10262" t="inlineStr">
        <is>
          <t>3591d9fa0a32f75f5043c6ed0971f5c03cb1f613</t>
        </is>
      </c>
      <c r="C10262" t="inlineStr">
        <is>
          <t>2018-06-15 13:31:16+00:00</t>
        </is>
      </c>
      <c r="D10262" t="inlineStr">
        <is>
          <t>verchange</t>
        </is>
      </c>
      <c r="E10262" t="inlineStr">
        <is>
          <t>taskflow</t>
        </is>
      </c>
      <c r="F10262" t="inlineStr">
        <is>
          <t>&gt;=3.1.0</t>
        </is>
      </c>
      <c r="G10262" t="inlineStr">
        <is>
          <t>taskflow</t>
        </is>
      </c>
      <c r="H10262" t="inlineStr">
        <is>
          <t>&gt;=2.16.0</t>
        </is>
      </c>
    </row>
    <row r="10263">
      <c r="A10263" t="inlineStr">
        <is>
          <t>watcher</t>
        </is>
      </c>
      <c r="B10263" t="inlineStr">
        <is>
          <t>3591d9fa0a32f75f5043c6ed0971f5c03cb1f613</t>
        </is>
      </c>
      <c r="C10263" t="inlineStr">
        <is>
          <t>2018-06-15 13:31:16+00:00</t>
        </is>
      </c>
      <c r="D10263" t="inlineStr">
        <is>
          <t>verchange</t>
        </is>
      </c>
      <c r="E10263" t="inlineStr">
        <is>
          <t>oslo.policy</t>
        </is>
      </c>
      <c r="F10263" t="inlineStr">
        <is>
          <t>&gt;=1.34.0</t>
        </is>
      </c>
      <c r="G10263" t="inlineStr">
        <is>
          <t>oslo.policy</t>
        </is>
      </c>
      <c r="H10263" t="inlineStr">
        <is>
          <t>&gt;=1.30.0</t>
        </is>
      </c>
    </row>
    <row r="10264">
      <c r="A10264" t="inlineStr">
        <is>
          <t>watcher</t>
        </is>
      </c>
      <c r="B10264" t="inlineStr">
        <is>
          <t>3591d9fa0a32f75f5043c6ed0971f5c03cb1f613</t>
        </is>
      </c>
      <c r="C10264" t="inlineStr">
        <is>
          <t>2018-06-15 13:31:16+00:00</t>
        </is>
      </c>
      <c r="D10264" t="inlineStr">
        <is>
          <t>verchange</t>
        </is>
      </c>
      <c r="E10264" t="inlineStr">
        <is>
          <t>voluptuous</t>
        </is>
      </c>
      <c r="F10264" t="inlineStr">
        <is>
          <t>&gt;=0.11.1</t>
        </is>
      </c>
      <c r="G10264" t="inlineStr">
        <is>
          <t>voluptuous</t>
        </is>
      </c>
      <c r="H10264" t="inlineStr">
        <is>
          <t>&gt;=0.8.9</t>
        </is>
      </c>
    </row>
    <row r="10265">
      <c r="A10265" t="inlineStr">
        <is>
          <t>watcher</t>
        </is>
      </c>
      <c r="B10265" t="inlineStr">
        <is>
          <t>3591d9fa0a32f75f5043c6ed0971f5c03cb1f613</t>
        </is>
      </c>
      <c r="C10265" t="inlineStr">
        <is>
          <t>2018-06-15 13:31:16+00:00</t>
        </is>
      </c>
      <c r="D10265" t="inlineStr">
        <is>
          <t>verchange</t>
        </is>
      </c>
      <c r="E10265" t="inlineStr">
        <is>
          <t>PrettyTable</t>
        </is>
      </c>
      <c r="F10265" t="inlineStr">
        <is>
          <t>&gt;=0.7.2;&lt;0.8</t>
        </is>
      </c>
      <c r="G10265" t="inlineStr">
        <is>
          <t>PrettyTable</t>
        </is>
      </c>
      <c r="H10265" t="inlineStr">
        <is>
          <t>&gt;=0.7.1;&lt;0.8</t>
        </is>
      </c>
    </row>
    <row r="10266">
      <c r="A10266" t="inlineStr">
        <is>
          <t>watcher</t>
        </is>
      </c>
      <c r="B10266" t="inlineStr">
        <is>
          <t>3591d9fa0a32f75f5043c6ed0971f5c03cb1f613</t>
        </is>
      </c>
      <c r="C10266" t="inlineStr">
        <is>
          <t>2018-06-15 13:31:16+00:00</t>
        </is>
      </c>
      <c r="D10266" t="inlineStr">
        <is>
          <t>verchange</t>
        </is>
      </c>
      <c r="E10266" t="inlineStr">
        <is>
          <t>WSME</t>
        </is>
      </c>
      <c r="F10266" t="inlineStr">
        <is>
          <t>&gt;=0.9.2</t>
        </is>
      </c>
      <c r="G10266" t="inlineStr">
        <is>
          <t>WSME</t>
        </is>
      </c>
      <c r="H10266" t="inlineStr">
        <is>
          <t>&gt;=0.8.0</t>
        </is>
      </c>
    </row>
    <row r="10267">
      <c r="A10267" t="inlineStr">
        <is>
          <t>watcher</t>
        </is>
      </c>
      <c r="B10267" t="inlineStr">
        <is>
          <t>3591d9fa0a32f75f5043c6ed0971f5c03cb1f613</t>
        </is>
      </c>
      <c r="C10267" t="inlineStr">
        <is>
          <t>2018-06-15 13:31:16+00:00</t>
        </is>
      </c>
      <c r="D10267" t="inlineStr">
        <is>
          <t>verchange</t>
        </is>
      </c>
      <c r="E10267" t="inlineStr">
        <is>
          <t>SQLAlchemy</t>
        </is>
      </c>
      <c r="F10267" t="inlineStr">
        <is>
          <t>&gt;=1.2.5</t>
        </is>
      </c>
      <c r="G10267" t="inlineStr">
        <is>
          <t>SQLAlchemy</t>
        </is>
      </c>
      <c r="H10267" t="inlineStr">
        <is>
          <t>&gt;=1.0.10;!=1.1.5;!=1.1.8;!=1.1.6;!=1.1.7</t>
        </is>
      </c>
    </row>
    <row r="10268">
      <c r="A10268" t="inlineStr">
        <is>
          <t>watcher</t>
        </is>
      </c>
      <c r="B10268" t="inlineStr">
        <is>
          <t>3591d9fa0a32f75f5043c6ed0971f5c03cb1f613</t>
        </is>
      </c>
      <c r="C10268" t="inlineStr">
        <is>
          <t>2018-06-15 13:31:16+00:00</t>
        </is>
      </c>
      <c r="D10268" t="inlineStr">
        <is>
          <t>verchange</t>
        </is>
      </c>
      <c r="E10268" t="inlineStr">
        <is>
          <t>stevedore</t>
        </is>
      </c>
      <c r="F10268" t="inlineStr">
        <is>
          <t>&gt;=1.28.0</t>
        </is>
      </c>
      <c r="G10268" t="inlineStr">
        <is>
          <t>stevedore</t>
        </is>
      </c>
      <c r="H10268" t="inlineStr">
        <is>
          <t>&gt;=1.20.0</t>
        </is>
      </c>
    </row>
    <row r="10269">
      <c r="A10269" t="inlineStr">
        <is>
          <t>watcher</t>
        </is>
      </c>
      <c r="B10269" t="inlineStr">
        <is>
          <t>3591d9fa0a32f75f5043c6ed0971f5c03cb1f613</t>
        </is>
      </c>
      <c r="C10269" t="inlineStr">
        <is>
          <t>2018-06-15 13:31:16+00:00</t>
        </is>
      </c>
      <c r="D10269" t="inlineStr">
        <is>
          <t>verchange</t>
        </is>
      </c>
      <c r="E10269" t="inlineStr">
        <is>
          <t>jsonpatch</t>
        </is>
      </c>
      <c r="F10269" t="inlineStr">
        <is>
          <t>&gt;=1.21</t>
        </is>
      </c>
      <c r="G10269" t="inlineStr">
        <is>
          <t>jsonpatch</t>
        </is>
      </c>
      <c r="H10269" t="inlineStr">
        <is>
          <t>!=1.20;&gt;=1.16</t>
        </is>
      </c>
    </row>
    <row r="10270">
      <c r="A10270" t="inlineStr">
        <is>
          <t>watcher</t>
        </is>
      </c>
      <c r="B10270" t="inlineStr">
        <is>
          <t>3591d9fa0a32f75f5043c6ed0971f5c03cb1f613</t>
        </is>
      </c>
      <c r="C10270" t="inlineStr">
        <is>
          <t>2018-06-15 13:31:16+00:00</t>
        </is>
      </c>
      <c r="D10270" t="inlineStr">
        <is>
          <t>verchange</t>
        </is>
      </c>
      <c r="E10270" t="inlineStr">
        <is>
          <t>oslo.context</t>
        </is>
      </c>
      <c r="F10270" t="inlineStr">
        <is>
          <t>&gt;=2.20.0</t>
        </is>
      </c>
      <c r="G10270" t="inlineStr">
        <is>
          <t>oslo.context</t>
        </is>
      </c>
      <c r="H10270" t="inlineStr">
        <is>
          <t>&gt;=2.19.2</t>
        </is>
      </c>
    </row>
    <row r="10271">
      <c r="A10271" t="inlineStr">
        <is>
          <t>watcher</t>
        </is>
      </c>
      <c r="B10271" t="inlineStr">
        <is>
          <t>3591d9fa0a32f75f5043c6ed0971f5c03cb1f613</t>
        </is>
      </c>
      <c r="C10271" t="inlineStr">
        <is>
          <t>2018-06-15 13:31:16+00:00</t>
        </is>
      </c>
      <c r="D10271" t="inlineStr">
        <is>
          <t>verchange</t>
        </is>
      </c>
      <c r="E10271" t="inlineStr">
        <is>
          <t>six</t>
        </is>
      </c>
      <c r="F10271" t="inlineStr">
        <is>
          <t>&gt;=1.11.0</t>
        </is>
      </c>
      <c r="G10271" t="inlineStr">
        <is>
          <t>six</t>
        </is>
      </c>
      <c r="H10271" t="inlineStr">
        <is>
          <t>&gt;=1.10.0</t>
        </is>
      </c>
    </row>
    <row r="10272">
      <c r="A10272" t="inlineStr">
        <is>
          <t>watcher</t>
        </is>
      </c>
      <c r="B10272" t="inlineStr">
        <is>
          <t>3591d9fa0a32f75f5043c6ed0971f5c03cb1f613</t>
        </is>
      </c>
      <c r="C10272" t="inlineStr">
        <is>
          <t>2018-06-15 13:31:16+00:00</t>
        </is>
      </c>
      <c r="D10272" t="inlineStr">
        <is>
          <t>verchange</t>
        </is>
      </c>
      <c r="E10272" t="inlineStr">
        <is>
          <t>oslo.reports</t>
        </is>
      </c>
      <c r="F10272" t="inlineStr">
        <is>
          <t>&gt;=1.27.0</t>
        </is>
      </c>
      <c r="G10272" t="inlineStr">
        <is>
          <t>oslo.reports</t>
        </is>
      </c>
      <c r="H10272" t="inlineStr">
        <is>
          <t>&gt;=1.18.0</t>
        </is>
      </c>
    </row>
    <row r="10273">
      <c r="A10273" t="inlineStr">
        <is>
          <t>watcher</t>
        </is>
      </c>
      <c r="B10273" t="inlineStr">
        <is>
          <t>3591d9fa0a32f75f5043c6ed0971f5c03cb1f613</t>
        </is>
      </c>
      <c r="C10273" t="inlineStr">
        <is>
          <t>2018-06-15 13:31:16+00:00</t>
        </is>
      </c>
      <c r="D10273" t="inlineStr">
        <is>
          <t>verchange</t>
        </is>
      </c>
      <c r="E10273" t="inlineStr">
        <is>
          <t>WebOb</t>
        </is>
      </c>
      <c r="F10273" t="inlineStr">
        <is>
          <t>&gt;=1.7.4</t>
        </is>
      </c>
      <c r="G10273" t="inlineStr">
        <is>
          <t>WebOb</t>
        </is>
      </c>
      <c r="H10273" t="inlineStr">
        <is>
          <t>&gt;=1.7.1</t>
        </is>
      </c>
    </row>
    <row r="10274">
      <c r="A10274" t="inlineStr">
        <is>
          <t>watcher</t>
        </is>
      </c>
      <c r="B10274" t="inlineStr">
        <is>
          <t>3591d9fa0a32f75f5043c6ed0971f5c03cb1f613</t>
        </is>
      </c>
      <c r="C10274" t="inlineStr">
        <is>
          <t>2018-06-15 13:31:16+00:00</t>
        </is>
      </c>
      <c r="D10274" t="inlineStr">
        <is>
          <t>verchange</t>
        </is>
      </c>
      <c r="E10274" t="inlineStr">
        <is>
          <t>python-cinderclient</t>
        </is>
      </c>
      <c r="F10274" t="inlineStr">
        <is>
          <t>&gt;=3.5.0</t>
        </is>
      </c>
      <c r="G10274" t="inlineStr">
        <is>
          <t>python-cinderclient</t>
        </is>
      </c>
      <c r="H10274" t="inlineStr">
        <is>
          <t>&gt;=3.3.0</t>
        </is>
      </c>
    </row>
    <row r="10275">
      <c r="A10275" t="inlineStr">
        <is>
          <t>watcher</t>
        </is>
      </c>
      <c r="B10275" t="inlineStr">
        <is>
          <t>3591d9fa0a32f75f5043c6ed0971f5c03cb1f613</t>
        </is>
      </c>
      <c r="C10275" t="inlineStr">
        <is>
          <t>2018-06-15 13:31:16+00:00</t>
        </is>
      </c>
      <c r="D10275" t="inlineStr">
        <is>
          <t>verchange</t>
        </is>
      </c>
      <c r="E10275" t="inlineStr">
        <is>
          <t>pecan</t>
        </is>
      </c>
      <c r="F10275" t="inlineStr">
        <is>
          <t>&gt;=1.2.1</t>
        </is>
      </c>
      <c r="G10275" t="inlineStr">
        <is>
          <t>pecan</t>
        </is>
      </c>
      <c r="H10275" t="inlineStr">
        <is>
          <t>!=1.0.3;!=1.0.4;!=1.0.2;!=1.2;&gt;=1.0.0</t>
        </is>
      </c>
    </row>
    <row r="10276">
      <c r="A10276" t="inlineStr">
        <is>
          <t>watcher</t>
        </is>
      </c>
      <c r="B10276" t="inlineStr">
        <is>
          <t>3591d9fa0a32f75f5043c6ed0971f5c03cb1f613</t>
        </is>
      </c>
      <c r="C10276" t="inlineStr">
        <is>
          <t>2018-06-15 13:31:16+00:00</t>
        </is>
      </c>
      <c r="D10276" t="inlineStr">
        <is>
          <t>verchange</t>
        </is>
      </c>
      <c r="E10276" t="inlineStr">
        <is>
          <t>python-openstackclient</t>
        </is>
      </c>
      <c r="F10276" t="inlineStr">
        <is>
          <t>&gt;=3.14.0</t>
        </is>
      </c>
      <c r="G10276" t="inlineStr">
        <is>
          <t>python-openstackclient</t>
        </is>
      </c>
      <c r="H10276" t="inlineStr">
        <is>
          <t>&gt;=3.12.0</t>
        </is>
      </c>
    </row>
    <row r="10277">
      <c r="A10277" t="inlineStr">
        <is>
          <t>watcher</t>
        </is>
      </c>
      <c r="B10277" t="inlineStr">
        <is>
          <t>3591d9fa0a32f75f5043c6ed0971f5c03cb1f613</t>
        </is>
      </c>
      <c r="C10277" t="inlineStr">
        <is>
          <t>2018-06-15 13:31:16+00:00</t>
        </is>
      </c>
      <c r="D10277" t="inlineStr">
        <is>
          <t>verchange</t>
        </is>
      </c>
      <c r="E10277" t="inlineStr">
        <is>
          <t>croniter</t>
        </is>
      </c>
      <c r="F10277" t="inlineStr">
        <is>
          <t>&gt;=0.3.20</t>
        </is>
      </c>
      <c r="G10277" t="inlineStr">
        <is>
          <t>croniter</t>
        </is>
      </c>
      <c r="H10277" t="inlineStr">
        <is>
          <t>&gt;=0.3.4</t>
        </is>
      </c>
    </row>
    <row r="10278">
      <c r="A10278" t="inlineStr">
        <is>
          <t>watcher</t>
        </is>
      </c>
      <c r="B10278" t="inlineStr">
        <is>
          <t>3591d9fa0a32f75f5043c6ed0971f5c03cb1f613</t>
        </is>
      </c>
      <c r="C10278" t="inlineStr">
        <is>
          <t>2018-06-15 13:31:16+00:00</t>
        </is>
      </c>
      <c r="D10278" t="inlineStr">
        <is>
          <t>verchange</t>
        </is>
      </c>
      <c r="E10278" t="inlineStr">
        <is>
          <t>python-novaclient</t>
        </is>
      </c>
      <c r="F10278" t="inlineStr">
        <is>
          <t>&gt;=10.1.0</t>
        </is>
      </c>
      <c r="G10278" t="inlineStr">
        <is>
          <t>python-novaclient</t>
        </is>
      </c>
      <c r="H10278" t="inlineStr">
        <is>
          <t>&gt;=9.1.0</t>
        </is>
      </c>
    </row>
    <row r="10279">
      <c r="A10279" t="inlineStr">
        <is>
          <t>watcher</t>
        </is>
      </c>
      <c r="B10279" t="inlineStr">
        <is>
          <t>3591d9fa0a32f75f5043c6ed0971f5c03cb1f613</t>
        </is>
      </c>
      <c r="C10279" t="inlineStr">
        <is>
          <t>2018-06-15 13:31:16+00:00</t>
        </is>
      </c>
      <c r="D10279" t="inlineStr">
        <is>
          <t>verchange</t>
        </is>
      </c>
      <c r="E10279" t="inlineStr">
        <is>
          <t>oslo.db</t>
        </is>
      </c>
      <c r="F10279" t="inlineStr">
        <is>
          <t>&gt;=4.35.0</t>
        </is>
      </c>
      <c r="G10279" t="inlineStr">
        <is>
          <t>oslo.db</t>
        </is>
      </c>
      <c r="H10279" t="inlineStr">
        <is>
          <t>&gt;=4.27.0</t>
        </is>
      </c>
    </row>
    <row r="10280">
      <c r="A10280" t="inlineStr">
        <is>
          <t>watcher</t>
        </is>
      </c>
      <c r="B10280" t="inlineStr">
        <is>
          <t>3591d9fa0a32f75f5043c6ed0971f5c03cb1f613</t>
        </is>
      </c>
      <c r="C10280" t="inlineStr">
        <is>
          <t>2018-06-15 13:31:16+00:00</t>
        </is>
      </c>
      <c r="D10280" t="inlineStr">
        <is>
          <t>verchange</t>
        </is>
      </c>
      <c r="E10280" t="inlineStr">
        <is>
          <t>oslo.messaging</t>
        </is>
      </c>
      <c r="F10280" t="inlineStr">
        <is>
          <t>&gt;=5.36.0</t>
        </is>
      </c>
      <c r="G10280" t="inlineStr">
        <is>
          <t>oslo.messaging</t>
        </is>
      </c>
      <c r="H10280" t="inlineStr">
        <is>
          <t>&gt;=5.29.0</t>
        </is>
      </c>
    </row>
    <row r="10281">
      <c r="A10281" t="inlineStr">
        <is>
          <t>watcher</t>
        </is>
      </c>
      <c r="B10281" t="inlineStr">
        <is>
          <t>3591d9fa0a32f75f5043c6ed0971f5c03cb1f613</t>
        </is>
      </c>
      <c r="C10281" t="inlineStr">
        <is>
          <t>2018-06-15 13:31:16+00:00</t>
        </is>
      </c>
      <c r="D10281" t="inlineStr">
        <is>
          <t>verchange</t>
        </is>
      </c>
      <c r="E10281" t="inlineStr">
        <is>
          <t>apscheduler</t>
        </is>
      </c>
      <c r="F10281" t="inlineStr">
        <is>
          <t>&gt;=3.5.1</t>
        </is>
      </c>
      <c r="G10281" t="inlineStr">
        <is>
          <t>apscheduler</t>
        </is>
      </c>
      <c r="H10281" t="inlineStr">
        <is>
          <t>&gt;=3.0.5</t>
        </is>
      </c>
    </row>
    <row r="10282">
      <c r="A10282" t="inlineStr">
        <is>
          <t>watcher</t>
        </is>
      </c>
      <c r="B10282" t="inlineStr">
        <is>
          <t>3591d9fa0a32f75f5043c6ed0971f5c03cb1f613</t>
        </is>
      </c>
      <c r="C10282" t="inlineStr">
        <is>
          <t>2018-06-15 13:31:16+00:00</t>
        </is>
      </c>
      <c r="D10282" t="inlineStr">
        <is>
          <t>verchange</t>
        </is>
      </c>
      <c r="E10282" t="inlineStr">
        <is>
          <t>gnocchiclient</t>
        </is>
      </c>
      <c r="F10282" t="inlineStr">
        <is>
          <t>&gt;=7.0.1</t>
        </is>
      </c>
      <c r="G10282" t="inlineStr">
        <is>
          <t>gnocchiclient</t>
        </is>
      </c>
      <c r="H10282" t="inlineStr">
        <is>
          <t>&gt;=3.3.1</t>
        </is>
      </c>
    </row>
    <row r="10283">
      <c r="A10283" t="inlineStr">
        <is>
          <t>watcher</t>
        </is>
      </c>
      <c r="B10283" t="inlineStr">
        <is>
          <t>3591d9fa0a32f75f5043c6ed0971f5c03cb1f613</t>
        </is>
      </c>
      <c r="C10283" t="inlineStr">
        <is>
          <t>2018-06-15 13:31:16+00:00</t>
        </is>
      </c>
      <c r="D10283" t="inlineStr">
        <is>
          <t>verchange</t>
        </is>
      </c>
      <c r="E10283" t="inlineStr">
        <is>
          <t>networkx</t>
        </is>
      </c>
      <c r="F10283" t="inlineStr">
        <is>
          <t>&gt;=1.11</t>
        </is>
      </c>
      <c r="G10283" t="inlineStr">
        <is>
          <t>networkx</t>
        </is>
      </c>
      <c r="H10283" t="inlineStr">
        <is>
          <t>&gt;=1.10;&lt;2.0</t>
        </is>
      </c>
    </row>
    <row r="10284">
      <c r="A10284" t="inlineStr">
        <is>
          <t>watcher</t>
        </is>
      </c>
      <c r="B10284" t="inlineStr">
        <is>
          <t>3591d9fa0a32f75f5043c6ed0971f5c03cb1f613</t>
        </is>
      </c>
      <c r="C10284" t="inlineStr">
        <is>
          <t>2018-06-15 13:31:16+00:00</t>
        </is>
      </c>
      <c r="D10284" t="inlineStr">
        <is>
          <t>verchange</t>
        </is>
      </c>
      <c r="E10284" t="inlineStr">
        <is>
          <t>oslo.log</t>
        </is>
      </c>
      <c r="F10284" t="inlineStr">
        <is>
          <t>&gt;=3.37.0</t>
        </is>
      </c>
      <c r="G10284" t="inlineStr">
        <is>
          <t>oslo.log</t>
        </is>
      </c>
      <c r="H10284" t="inlineStr">
        <is>
          <t>&gt;=3.36.0</t>
        </is>
      </c>
    </row>
    <row r="10285">
      <c r="A10285" t="inlineStr">
        <is>
          <t>watcher</t>
        </is>
      </c>
      <c r="B10285" t="inlineStr">
        <is>
          <t>3591d9fa0a32f75f5043c6ed0971f5c03cb1f613</t>
        </is>
      </c>
      <c r="C10285" t="inlineStr">
        <is>
          <t>2018-06-15 13:31:16+00:00</t>
        </is>
      </c>
      <c r="D10285" t="inlineStr">
        <is>
          <t>verchange</t>
        </is>
      </c>
      <c r="E10285" t="inlineStr">
        <is>
          <t>PasteDeploy</t>
        </is>
      </c>
      <c r="F10285" t="inlineStr">
        <is>
          <t>&gt;=1.5.2</t>
        </is>
      </c>
      <c r="G10285" t="inlineStr">
        <is>
          <t>PasteDeploy</t>
        </is>
      </c>
      <c r="H10285" t="inlineStr">
        <is>
          <t>&gt;=1.5.0</t>
        </is>
      </c>
    </row>
    <row r="10286">
      <c r="A10286" t="inlineStr">
        <is>
          <t>watcher</t>
        </is>
      </c>
      <c r="B10286" t="inlineStr">
        <is>
          <t>3591d9fa0a32f75f5043c6ed0971f5c03cb1f613</t>
        </is>
      </c>
      <c r="C10286" t="inlineStr">
        <is>
          <t>2018-06-15 13:31:16+00:00</t>
        </is>
      </c>
      <c r="D10286" t="inlineStr">
        <is>
          <t>verchange</t>
        </is>
      </c>
      <c r="E10286" t="inlineStr">
        <is>
          <t>oslo.utils</t>
        </is>
      </c>
      <c r="F10286" t="inlineStr">
        <is>
          <t>&gt;=3.36.0</t>
        </is>
      </c>
      <c r="G10286" t="inlineStr">
        <is>
          <t>oslo.utils</t>
        </is>
      </c>
      <c r="H10286" t="inlineStr">
        <is>
          <t>&gt;=3.33.0</t>
        </is>
      </c>
    </row>
    <row r="10287">
      <c r="A10287" t="inlineStr">
        <is>
          <t>watcher</t>
        </is>
      </c>
      <c r="B10287" t="inlineStr">
        <is>
          <t>3591d9fa0a32f75f5043c6ed0971f5c03cb1f613</t>
        </is>
      </c>
      <c r="C10287" t="inlineStr">
        <is>
          <t>2018-06-15 13:31:16+00:00</t>
        </is>
      </c>
      <c r="D10287" t="inlineStr">
        <is>
          <t>verchange</t>
        </is>
      </c>
      <c r="E10287" t="inlineStr">
        <is>
          <t>pbr</t>
        </is>
      </c>
      <c r="F10287" t="inlineStr">
        <is>
          <t>&gt;=3.1.1</t>
        </is>
      </c>
      <c r="G10287" t="inlineStr">
        <is>
          <t>pbr</t>
        </is>
      </c>
      <c r="H10287" t="inlineStr">
        <is>
          <t>&gt;=2.0.0;!=2.1.0</t>
        </is>
      </c>
    </row>
    <row r="10288">
      <c r="A10288" t="inlineStr">
        <is>
          <t>watcher</t>
        </is>
      </c>
      <c r="B10288" t="inlineStr">
        <is>
          <t>3591d9fa0a32f75f5043c6ed0971f5c03cb1f613</t>
        </is>
      </c>
      <c r="C10288" t="inlineStr">
        <is>
          <t>2018-06-15 13:31:16+00:00</t>
        </is>
      </c>
      <c r="D10288" t="inlineStr">
        <is>
          <t>verchange</t>
        </is>
      </c>
      <c r="E10288" t="inlineStr">
        <is>
          <t>oslo.service</t>
        </is>
      </c>
      <c r="F10288" t="inlineStr">
        <is>
          <t>&gt;=1.30.0</t>
        </is>
      </c>
      <c r="G10288" t="inlineStr">
        <is>
          <t>oslo.service</t>
        </is>
      </c>
      <c r="H10288" t="inlineStr">
        <is>
          <t>&gt;=1.24.0;!=1.28.1</t>
        </is>
      </c>
    </row>
    <row r="10289">
      <c r="A10289" t="inlineStr">
        <is>
          <t>watcher</t>
        </is>
      </c>
      <c r="B10289" t="inlineStr">
        <is>
          <t>3591d9fa0a32f75f5043c6ed0971f5c03cb1f613</t>
        </is>
      </c>
      <c r="C10289" t="inlineStr">
        <is>
          <t>2018-06-15 13:31:16+00:00</t>
        </is>
      </c>
      <c r="D10289" t="inlineStr">
        <is>
          <t>verchange</t>
        </is>
      </c>
      <c r="E10289" t="inlineStr">
        <is>
          <t>lxml</t>
        </is>
      </c>
      <c r="F10289" t="inlineStr">
        <is>
          <t>&gt;=4.1.1</t>
        </is>
      </c>
      <c r="G10289" t="inlineStr">
        <is>
          <t>lxml</t>
        </is>
      </c>
      <c r="H10289" t="inlineStr">
        <is>
          <t>!=3.7.0;&gt;=3.4.1</t>
        </is>
      </c>
    </row>
    <row r="10290">
      <c r="A10290" t="inlineStr">
        <is>
          <t>watcher</t>
        </is>
      </c>
      <c r="B10290" t="inlineStr">
        <is>
          <t>3591d9fa0a32f75f5043c6ed0971f5c03cb1f613</t>
        </is>
      </c>
      <c r="C10290" t="inlineStr">
        <is>
          <t>2018-06-15 13:31:16+00:00</t>
        </is>
      </c>
      <c r="D10290" t="inlineStr">
        <is>
          <t>verchange</t>
        </is>
      </c>
      <c r="E10290" t="inlineStr">
        <is>
          <t>oslo.serialization</t>
        </is>
      </c>
      <c r="F10290" t="inlineStr">
        <is>
          <t>&gt;=2.25.0</t>
        </is>
      </c>
      <c r="G10290" t="inlineStr">
        <is>
          <t>oslo.serialization</t>
        </is>
      </c>
      <c r="H10290" t="inlineStr">
        <is>
          <t>!=2.19.1;&gt;=2.18.0</t>
        </is>
      </c>
    </row>
    <row r="10291">
      <c r="A10291" t="inlineStr">
        <is>
          <t>watcher</t>
        </is>
      </c>
      <c r="B10291" t="inlineStr">
        <is>
          <t>3591d9fa0a32f75f5043c6ed0971f5c03cb1f613</t>
        </is>
      </c>
      <c r="C10291" t="inlineStr">
        <is>
          <t>2018-06-15 13:31:16+00:00</t>
        </is>
      </c>
      <c r="D10291" t="inlineStr">
        <is>
          <t>verchange</t>
        </is>
      </c>
      <c r="E10291" t="inlineStr">
        <is>
          <t>oslo.i18n</t>
        </is>
      </c>
      <c r="F10291" t="inlineStr">
        <is>
          <t>&gt;=3.20.0</t>
        </is>
      </c>
      <c r="G10291" t="inlineStr">
        <is>
          <t>oslo.i18n</t>
        </is>
      </c>
      <c r="H10291" t="inlineStr">
        <is>
          <t>&gt;=3.15.3</t>
        </is>
      </c>
    </row>
    <row r="10292">
      <c r="A10292" t="inlineStr">
        <is>
          <t>watcher</t>
        </is>
      </c>
      <c r="B10292" t="inlineStr">
        <is>
          <t>595cd1d435319fa5b0a03e10ebab704c05a9f7ca</t>
        </is>
      </c>
      <c r="C10292" t="inlineStr">
        <is>
          <t>2018-07-26 17:21:08+00:00</t>
        </is>
      </c>
      <c r="D10292" t="inlineStr">
        <is>
          <t>verchange</t>
        </is>
      </c>
      <c r="E10292" t="inlineStr">
        <is>
          <t>python-monascaclient</t>
        </is>
      </c>
      <c r="F10292" t="inlineStr">
        <is>
          <t>&gt;=1.12.0</t>
        </is>
      </c>
      <c r="G10292" t="inlineStr">
        <is>
          <t>python-monascaclient</t>
        </is>
      </c>
      <c r="H10292" t="inlineStr">
        <is>
          <t>&gt;=1.10.0</t>
        </is>
      </c>
    </row>
    <row r="10293">
      <c r="A10293" t="inlineStr">
        <is>
          <t>watcher</t>
        </is>
      </c>
      <c r="B10293" t="inlineStr">
        <is>
          <t>b471b4ca36f46fa89cdca7be297c3f28dbd21c2b</t>
        </is>
      </c>
      <c r="C10293" t="inlineStr">
        <is>
          <t>2018-08-08 14:10:33+00:00</t>
        </is>
      </c>
      <c r="D10293" t="inlineStr">
        <is>
          <t>rem</t>
        </is>
      </c>
      <c r="E10293" t="inlineStr"/>
      <c r="F10293" t="inlineStr"/>
      <c r="G10293" t="inlineStr">
        <is>
          <t>voluptuous</t>
        </is>
      </c>
      <c r="H10293" t="inlineStr">
        <is>
          <t>&gt;=0.11.1</t>
        </is>
      </c>
    </row>
    <row r="10294">
      <c r="A10294" t="inlineStr">
        <is>
          <t>watcher</t>
        </is>
      </c>
      <c r="B10294" t="inlineStr">
        <is>
          <t>922783a5f8b30dbd7e2da95f29ce8e747b812c19</t>
        </is>
      </c>
      <c r="C10294" t="inlineStr">
        <is>
          <t>2019-04-10 12:19:59+00:00</t>
        </is>
      </c>
      <c r="D10294" t="inlineStr">
        <is>
          <t>add</t>
        </is>
      </c>
      <c r="E10294" t="inlineStr">
        <is>
          <t>oslo.upgradecheck</t>
        </is>
      </c>
      <c r="F10294" t="inlineStr">
        <is>
          <t>&gt;=0.1.0</t>
        </is>
      </c>
      <c r="G10294" t="inlineStr"/>
      <c r="H10294" t="inlineStr"/>
    </row>
    <row r="10295">
      <c r="A10295" t="inlineStr">
        <is>
          <t>watcher</t>
        </is>
      </c>
      <c r="B10295" t="inlineStr">
        <is>
          <t>922783a5f8b30dbd7e2da95f29ce8e747b812c19</t>
        </is>
      </c>
      <c r="C10295" t="inlineStr">
        <is>
          <t>2019-04-10 12:19:59+00:00</t>
        </is>
      </c>
      <c r="D10295" t="inlineStr">
        <is>
          <t>add</t>
        </is>
      </c>
      <c r="E10295" t="inlineStr">
        <is>
          <t>microversion_parse</t>
        </is>
      </c>
      <c r="F10295" t="inlineStr">
        <is>
          <t>&gt;=0.2.1</t>
        </is>
      </c>
      <c r="G10295" t="inlineStr"/>
      <c r="H10295" t="inlineStr"/>
    </row>
    <row r="10296">
      <c r="A10296" t="inlineStr">
        <is>
          <t>watcher</t>
        </is>
      </c>
      <c r="B10296" t="inlineStr">
        <is>
          <t>30d6f07ceba2ac284bf5167e9bacfc6f8572b391</t>
        </is>
      </c>
      <c r="C10296" t="inlineStr">
        <is>
          <t>2019-04-17 21:47:52+00:00</t>
        </is>
      </c>
      <c r="D10296" t="inlineStr">
        <is>
          <t>verchange</t>
        </is>
      </c>
      <c r="E10296" t="inlineStr">
        <is>
          <t>python-openstackclient</t>
        </is>
      </c>
      <c r="F10296" t="inlineStr">
        <is>
          <t>&gt;=3.11.0</t>
        </is>
      </c>
      <c r="G10296" t="inlineStr">
        <is>
          <t>python-openstackclient</t>
        </is>
      </c>
      <c r="H10296" t="inlineStr">
        <is>
          <t>&gt;=3.3.0;!=3.10.0</t>
        </is>
      </c>
    </row>
    <row r="10297">
      <c r="A10297" t="inlineStr">
        <is>
          <t>watcher</t>
        </is>
      </c>
      <c r="B10297" t="inlineStr">
        <is>
          <t>30d6f07ceba2ac284bf5167e9bacfc6f8572b391</t>
        </is>
      </c>
      <c r="C10297" t="inlineStr">
        <is>
          <t>2019-04-17 21:47:52+00:00</t>
        </is>
      </c>
      <c r="D10297" t="inlineStr">
        <is>
          <t>verchange</t>
        </is>
      </c>
      <c r="E10297" t="inlineStr">
        <is>
          <t>networkx</t>
        </is>
      </c>
      <c r="F10297" t="inlineStr">
        <is>
          <t>&gt;=1.10;&lt;2.0</t>
        </is>
      </c>
      <c r="G10297" t="inlineStr">
        <is>
          <t>networkx</t>
        </is>
      </c>
      <c r="H10297" t="inlineStr">
        <is>
          <t>&gt;=1.10</t>
        </is>
      </c>
    </row>
    <row r="10298">
      <c r="A10298" t="inlineStr">
        <is>
          <t>watcher</t>
        </is>
      </c>
      <c r="B10298" t="inlineStr">
        <is>
          <t>85763ccfce7937887cc7086b34c0255633c8b7e5</t>
        </is>
      </c>
      <c r="C10298" t="inlineStr">
        <is>
          <t>2019-10-16 12:42:10+00:00</t>
        </is>
      </c>
      <c r="D10298" t="inlineStr">
        <is>
          <t>verchange</t>
        </is>
      </c>
      <c r="E10298" t="inlineStr">
        <is>
          <t>oslo.context</t>
        </is>
      </c>
      <c r="F10298" t="inlineStr">
        <is>
          <t>&gt;=2.21.0</t>
        </is>
      </c>
      <c r="G10298" t="inlineStr">
        <is>
          <t>oslo.context</t>
        </is>
      </c>
      <c r="H10298" t="inlineStr">
        <is>
          <t>&gt;=2.20.0</t>
        </is>
      </c>
    </row>
    <row r="10299">
      <c r="A10299" t="inlineStr">
        <is>
          <t>watcher</t>
        </is>
      </c>
      <c r="B10299" t="inlineStr">
        <is>
          <t>85763ccfce7937887cc7086b34c0255633c8b7e5</t>
        </is>
      </c>
      <c r="C10299" t="inlineStr">
        <is>
          <t>2019-10-16 12:42:10+00:00</t>
        </is>
      </c>
      <c r="D10299" t="inlineStr">
        <is>
          <t>verchange</t>
        </is>
      </c>
      <c r="E10299" t="inlineStr">
        <is>
          <t>jsonschema</t>
        </is>
      </c>
      <c r="F10299" t="inlineStr">
        <is>
          <t>&gt;=2.6.0</t>
        </is>
      </c>
      <c r="G10299" t="inlineStr">
        <is>
          <t>jsonschema</t>
        </is>
      </c>
      <c r="H10299" t="inlineStr">
        <is>
          <t>&gt;=2.6.0;&lt;3.0.0</t>
        </is>
      </c>
    </row>
    <row r="10300">
      <c r="A10300" t="inlineStr">
        <is>
          <t>watcher</t>
        </is>
      </c>
      <c r="B10300" t="inlineStr">
        <is>
          <t>85763ccfce7937887cc7086b34c0255633c8b7e5</t>
        </is>
      </c>
      <c r="C10300" t="inlineStr">
        <is>
          <t>2019-10-16 12:42:10+00:00</t>
        </is>
      </c>
      <c r="D10300" t="inlineStr">
        <is>
          <t>verchange</t>
        </is>
      </c>
      <c r="E10300" t="inlineStr">
        <is>
          <t>python-ironicclient</t>
        </is>
      </c>
      <c r="F10300" t="inlineStr">
        <is>
          <t>&gt;=2.5.0</t>
        </is>
      </c>
      <c r="G10300" t="inlineStr">
        <is>
          <t>python-ironicclient</t>
        </is>
      </c>
      <c r="H10300" t="inlineStr">
        <is>
          <t>&gt;=2.3.0</t>
        </is>
      </c>
    </row>
    <row r="10301">
      <c r="A10301" t="inlineStr">
        <is>
          <t>watcher</t>
        </is>
      </c>
      <c r="B10301" t="inlineStr">
        <is>
          <t>85763ccfce7937887cc7086b34c0255633c8b7e5</t>
        </is>
      </c>
      <c r="C10301" t="inlineStr">
        <is>
          <t>2019-10-16 12:42:10+00:00</t>
        </is>
      </c>
      <c r="D10301" t="inlineStr">
        <is>
          <t>verchange</t>
        </is>
      </c>
      <c r="E10301" t="inlineStr">
        <is>
          <t>WebOb</t>
        </is>
      </c>
      <c r="F10301" t="inlineStr">
        <is>
          <t>&gt;=1.8.5</t>
        </is>
      </c>
      <c r="G10301" t="inlineStr">
        <is>
          <t>WebOb</t>
        </is>
      </c>
      <c r="H10301" t="inlineStr">
        <is>
          <t>&gt;=1.7.4</t>
        </is>
      </c>
    </row>
    <row r="10302">
      <c r="A10302" t="inlineStr">
        <is>
          <t>watcher</t>
        </is>
      </c>
      <c r="B10302" t="inlineStr">
        <is>
          <t>85763ccfce7937887cc7086b34c0255633c8b7e5</t>
        </is>
      </c>
      <c r="C10302" t="inlineStr">
        <is>
          <t>2019-10-16 12:42:10+00:00</t>
        </is>
      </c>
      <c r="D10302" t="inlineStr">
        <is>
          <t>verchange</t>
        </is>
      </c>
      <c r="E10302" t="inlineStr">
        <is>
          <t>python-novaclient</t>
        </is>
      </c>
      <c r="F10302" t="inlineStr">
        <is>
          <t>&gt;=14.1.0</t>
        </is>
      </c>
      <c r="G10302" t="inlineStr">
        <is>
          <t>python-novaclient</t>
        </is>
      </c>
      <c r="H10302" t="inlineStr">
        <is>
          <t>&gt;=10.1.0</t>
        </is>
      </c>
    </row>
    <row r="10303">
      <c r="A10303" t="inlineStr">
        <is>
          <t>watcher</t>
        </is>
      </c>
      <c r="B10303" t="inlineStr">
        <is>
          <t>85763ccfce7937887cc7086b34c0255633c8b7e5</t>
        </is>
      </c>
      <c r="C10303" t="inlineStr">
        <is>
          <t>2019-10-16 12:42:10+00:00</t>
        </is>
      </c>
      <c r="D10303" t="inlineStr">
        <is>
          <t>verchange</t>
        </is>
      </c>
      <c r="E10303" t="inlineStr">
        <is>
          <t>oslo.messaging</t>
        </is>
      </c>
      <c r="F10303" t="inlineStr">
        <is>
          <t>&gt;=8.1.2</t>
        </is>
      </c>
      <c r="G10303" t="inlineStr">
        <is>
          <t>oslo.messaging</t>
        </is>
      </c>
      <c r="H10303" t="inlineStr">
        <is>
          <t>&gt;=5.36.0</t>
        </is>
      </c>
    </row>
    <row r="10304">
      <c r="A10304" t="inlineStr">
        <is>
          <t>watcher</t>
        </is>
      </c>
      <c r="B10304" t="inlineStr">
        <is>
          <t>85763ccfce7937887cc7086b34c0255633c8b7e5</t>
        </is>
      </c>
      <c r="C10304" t="inlineStr">
        <is>
          <t>2019-10-16 12:42:10+00:00</t>
        </is>
      </c>
      <c r="D10304" t="inlineStr">
        <is>
          <t>verchange</t>
        </is>
      </c>
      <c r="E10304" t="inlineStr">
        <is>
          <t>pecan</t>
        </is>
      </c>
      <c r="F10304" t="inlineStr">
        <is>
          <t>&gt;=1.3.2</t>
        </is>
      </c>
      <c r="G10304" t="inlineStr">
        <is>
          <t>pecan</t>
        </is>
      </c>
      <c r="H10304" t="inlineStr">
        <is>
          <t>&gt;=1.2.1</t>
        </is>
      </c>
    </row>
    <row r="10305">
      <c r="A10305" t="inlineStr">
        <is>
          <t>watcher</t>
        </is>
      </c>
      <c r="B10305" t="inlineStr">
        <is>
          <t>85763ccfce7937887cc7086b34c0255633c8b7e5</t>
        </is>
      </c>
      <c r="C10305" t="inlineStr">
        <is>
          <t>2019-10-16 12:42:10+00:00</t>
        </is>
      </c>
      <c r="D10305" t="inlineStr">
        <is>
          <t>verchange</t>
        </is>
      </c>
      <c r="E10305" t="inlineStr">
        <is>
          <t>networkx</t>
        </is>
      </c>
      <c r="F10305" t="inlineStr">
        <is>
          <t>&lt;2.3;&gt;=1.11</t>
        </is>
      </c>
      <c r="G10305" t="inlineStr">
        <is>
          <t>networkx</t>
        </is>
      </c>
      <c r="H10305" t="inlineStr">
        <is>
          <t>&gt;=1.11</t>
        </is>
      </c>
    </row>
    <row r="10306">
      <c r="A10306" t="inlineStr">
        <is>
          <t>watcher</t>
        </is>
      </c>
      <c r="B10306" t="inlineStr">
        <is>
          <t>85763ccfce7937887cc7086b34c0255633c8b7e5</t>
        </is>
      </c>
      <c r="C10306" t="inlineStr">
        <is>
          <t>2019-10-16 12:42:10+00:00</t>
        </is>
      </c>
      <c r="D10306" t="inlineStr">
        <is>
          <t>add</t>
        </is>
      </c>
      <c r="E10306" t="inlineStr">
        <is>
          <t>os-resource-classes</t>
        </is>
      </c>
      <c r="F10306" t="inlineStr">
        <is>
          <t>&gt;=0.4.0</t>
        </is>
      </c>
      <c r="G10306" t="inlineStr"/>
      <c r="H10306" t="inlineStr"/>
    </row>
    <row r="10307">
      <c r="A10307" t="inlineStr">
        <is>
          <t>watcher</t>
        </is>
      </c>
      <c r="B10307" t="inlineStr">
        <is>
          <t>85763ccfce7937887cc7086b34c0255633c8b7e5</t>
        </is>
      </c>
      <c r="C10307" t="inlineStr">
        <is>
          <t>2019-10-16 12:42:10+00:00</t>
        </is>
      </c>
      <c r="D10307" t="inlineStr">
        <is>
          <t>add</t>
        </is>
      </c>
      <c r="E10307" t="inlineStr">
        <is>
          <t>futurist</t>
        </is>
      </c>
      <c r="F10307" t="inlineStr">
        <is>
          <t>&gt;=1.8.0</t>
        </is>
      </c>
      <c r="G10307" t="inlineStr"/>
      <c r="H10307" t="inlineStr"/>
    </row>
    <row r="10308">
      <c r="A10308" t="inlineStr">
        <is>
          <t>watcher</t>
        </is>
      </c>
      <c r="B10308" t="inlineStr">
        <is>
          <t>870e6d75e0bb0d868ee5188d35685d08bc4724c7</t>
        </is>
      </c>
      <c r="C10308" t="inlineStr">
        <is>
          <t>2020-05-13 10:59:48+00:00</t>
        </is>
      </c>
      <c r="D10308" t="inlineStr">
        <is>
          <t>verchange</t>
        </is>
      </c>
      <c r="E10308" t="inlineStr">
        <is>
          <t>taskflow</t>
        </is>
      </c>
      <c r="F10308" t="inlineStr">
        <is>
          <t>&gt;=3.7.1</t>
        </is>
      </c>
      <c r="G10308" t="inlineStr">
        <is>
          <t>taskflow</t>
        </is>
      </c>
      <c r="H10308" t="inlineStr">
        <is>
          <t>&gt;=3.1.0</t>
        </is>
      </c>
    </row>
    <row r="10309">
      <c r="A10309" t="inlineStr">
        <is>
          <t>watcher</t>
        </is>
      </c>
      <c r="B10309" t="inlineStr">
        <is>
          <t>870e6d75e0bb0d868ee5188d35685d08bc4724c7</t>
        </is>
      </c>
      <c r="C10309" t="inlineStr">
        <is>
          <t>2020-05-13 10:59:48+00:00</t>
        </is>
      </c>
      <c r="D10309" t="inlineStr">
        <is>
          <t>verchange</t>
        </is>
      </c>
      <c r="E10309" t="inlineStr">
        <is>
          <t>networkx</t>
        </is>
      </c>
      <c r="F10309" t="inlineStr">
        <is>
          <t>&gt;=2.2</t>
        </is>
      </c>
      <c r="G10309" t="inlineStr">
        <is>
          <t>networkx</t>
        </is>
      </c>
      <c r="H10309" t="inlineStr">
        <is>
          <t>&lt;2.3;&gt;=1.11</t>
        </is>
      </c>
    </row>
    <row r="10310">
      <c r="A10310" t="inlineStr">
        <is>
          <t>watcher</t>
        </is>
      </c>
      <c r="B10310" t="inlineStr">
        <is>
          <t>870e6d75e0bb0d868ee5188d35685d08bc4724c7</t>
        </is>
      </c>
      <c r="C10310" t="inlineStr">
        <is>
          <t>2020-05-13 10:59:48+00:00</t>
        </is>
      </c>
      <c r="D10310" t="inlineStr">
        <is>
          <t>rem</t>
        </is>
      </c>
      <c r="E10310" t="inlineStr"/>
      <c r="F10310" t="inlineStr"/>
      <c r="G10310" t="inlineStr">
        <is>
          <t>enum34</t>
        </is>
      </c>
      <c r="H10310" t="inlineStr">
        <is>
          <t>&gt;=1.1.6</t>
        </is>
      </c>
    </row>
    <row r="10311">
      <c r="A10311" t="inlineStr">
        <is>
          <t>watcher</t>
        </is>
      </c>
      <c r="B10311" t="inlineStr">
        <is>
          <t>583c946061f8af815c32254655f4aed8f0c18dc9</t>
        </is>
      </c>
      <c r="C10311" t="inlineStr">
        <is>
          <t>2020-10-14 10:36:59+00:00</t>
        </is>
      </c>
      <c r="D10311" t="inlineStr">
        <is>
          <t>verchange</t>
        </is>
      </c>
      <c r="E10311" t="inlineStr">
        <is>
          <t>jsonschema</t>
        </is>
      </c>
      <c r="F10311" t="inlineStr">
        <is>
          <t>&gt;=3.2.0</t>
        </is>
      </c>
      <c r="G10311" t="inlineStr">
        <is>
          <t>jsonschema</t>
        </is>
      </c>
      <c r="H10311" t="inlineStr">
        <is>
          <t>&gt;=2.6.0</t>
        </is>
      </c>
    </row>
    <row r="10312">
      <c r="A10312" t="inlineStr">
        <is>
          <t>watcher</t>
        </is>
      </c>
      <c r="B10312" t="inlineStr">
        <is>
          <t>583c946061f8af815c32254655f4aed8f0c18dc9</t>
        </is>
      </c>
      <c r="C10312" t="inlineStr">
        <is>
          <t>2020-10-14 10:36:59+00:00</t>
        </is>
      </c>
      <c r="D10312" t="inlineStr">
        <is>
          <t>verchange</t>
        </is>
      </c>
      <c r="E10312" t="inlineStr">
        <is>
          <t>networkx</t>
        </is>
      </c>
      <c r="F10312" t="inlineStr">
        <is>
          <t>&gt;=2.2</t>
        </is>
      </c>
      <c r="G10312" t="inlineStr">
        <is>
          <t>networkx</t>
        </is>
      </c>
      <c r="H10312" t="inlineStr">
        <is>
          <t>&gt;=2.2</t>
        </is>
      </c>
    </row>
    <row r="10313">
      <c r="A10313" t="inlineStr">
        <is>
          <t>watcher</t>
        </is>
      </c>
      <c r="B10313" t="inlineStr">
        <is>
          <t>583c946061f8af815c32254655f4aed8f0c18dc9</t>
        </is>
      </c>
      <c r="C10313" t="inlineStr">
        <is>
          <t>2020-10-14 10:36:59+00:00</t>
        </is>
      </c>
      <c r="D10313" t="inlineStr">
        <is>
          <t>rem</t>
        </is>
      </c>
      <c r="E10313" t="inlineStr"/>
      <c r="F10313" t="inlineStr"/>
      <c r="G10313" t="inlineStr">
        <is>
          <t>six</t>
        </is>
      </c>
      <c r="H10313" t="inlineStr">
        <is>
          <t>&gt;=1.11.0</t>
        </is>
      </c>
    </row>
    <row r="10314">
      <c r="A10314" t="inlineStr">
        <is>
          <t>django-dynamic-fixture</t>
        </is>
      </c>
      <c r="B10314" t="inlineStr">
        <is>
          <t>9324baf402b7a198d975d73852b108ceb5029faa</t>
        </is>
      </c>
      <c r="C10314" t="inlineStr">
        <is>
          <t>2012-12-30 20:34:04+00:00</t>
        </is>
      </c>
      <c r="D10314" t="inlineStr">
        <is>
          <t>verchange</t>
        </is>
      </c>
      <c r="E10314" t="inlineStr">
        <is>
          <t>django</t>
        </is>
      </c>
      <c r="F10314">
        <f>=1.4.3</f>
        <v/>
      </c>
      <c r="G10314" t="inlineStr">
        <is>
          <t>django</t>
        </is>
      </c>
      <c r="H10314">
        <f>=1.3.1</f>
        <v/>
      </c>
    </row>
    <row r="10315">
      <c r="A10315" t="inlineStr">
        <is>
          <t>django-dynamic-fixture</t>
        </is>
      </c>
      <c r="B10315" t="inlineStr">
        <is>
          <t>8a77eee6311068f7d0fcf55aec1908a9db592240</t>
        </is>
      </c>
      <c r="C10315" t="inlineStr">
        <is>
          <t>2013-02-27 23:45:58+00:00</t>
        </is>
      </c>
      <c r="D10315" t="inlineStr">
        <is>
          <t>rem</t>
        </is>
      </c>
      <c r="E10315" t="inlineStr"/>
      <c r="F10315" t="inlineStr"/>
      <c r="G10315" t="inlineStr">
        <is>
          <t>django</t>
        </is>
      </c>
      <c r="H10315">
        <f>=1.4.3</f>
        <v/>
      </c>
    </row>
    <row r="10316">
      <c r="A10316" t="inlineStr">
        <is>
          <t>django-dynamic-fixture</t>
        </is>
      </c>
      <c r="B10316" t="inlineStr">
        <is>
          <t>8a77eee6311068f7d0fcf55aec1908a9db592240</t>
        </is>
      </c>
      <c r="C10316" t="inlineStr">
        <is>
          <t>2013-02-27 23:45:58+00:00</t>
        </is>
      </c>
      <c r="D10316" t="inlineStr">
        <is>
          <t>rem</t>
        </is>
      </c>
      <c r="E10316" t="inlineStr"/>
      <c r="F10316" t="inlineStr"/>
      <c r="G10316" t="inlineStr">
        <is>
          <t>django_nose</t>
        </is>
      </c>
      <c r="H10316">
        <f>=0.1.3</f>
        <v/>
      </c>
    </row>
    <row r="10317">
      <c r="A10317" t="inlineStr">
        <is>
          <t>django-dynamic-fixture</t>
        </is>
      </c>
      <c r="B10317" t="inlineStr">
        <is>
          <t>c5bf4af6299acd8e586cb5ab7bb3758f380c8cdc</t>
        </is>
      </c>
      <c r="C10317" t="inlineStr">
        <is>
          <t>2014-03-26 09:25:50+00:00</t>
        </is>
      </c>
      <c r="D10317" t="inlineStr">
        <is>
          <t>verchange</t>
        </is>
      </c>
      <c r="E10317" t="inlineStr">
        <is>
          <t>nose</t>
        </is>
      </c>
      <c r="F10317">
        <f>=1.3.0</f>
        <v/>
      </c>
      <c r="G10317" t="inlineStr">
        <is>
          <t>nose</t>
        </is>
      </c>
      <c r="H10317">
        <f>=1.1.2</f>
        <v/>
      </c>
    </row>
    <row r="10318">
      <c r="A10318" t="inlineStr">
        <is>
          <t>django-dynamic-fixture</t>
        </is>
      </c>
      <c r="B10318" t="inlineStr">
        <is>
          <t>c5bf4af6299acd8e586cb5ab7bb3758f380c8cdc</t>
        </is>
      </c>
      <c r="C10318" t="inlineStr">
        <is>
          <t>2014-03-26 09:25:50+00:00</t>
        </is>
      </c>
      <c r="D10318" t="inlineStr">
        <is>
          <t>verchange</t>
        </is>
      </c>
      <c r="E10318" t="inlineStr">
        <is>
          <t>coverage</t>
        </is>
      </c>
      <c r="F10318">
        <f>=3.7.1</f>
        <v/>
      </c>
      <c r="G10318" t="inlineStr">
        <is>
          <t>coverage</t>
        </is>
      </c>
      <c r="H10318">
        <f>=3.5.1</f>
        <v/>
      </c>
    </row>
    <row r="10319">
      <c r="A10319" t="inlineStr">
        <is>
          <t>django-dynamic-fixture</t>
        </is>
      </c>
      <c r="B10319" t="inlineStr">
        <is>
          <t>c5bf4af6299acd8e586cb5ab7bb3758f380c8cdc</t>
        </is>
      </c>
      <c r="C10319" t="inlineStr">
        <is>
          <t>2014-03-26 09:25:50+00:00</t>
        </is>
      </c>
      <c r="D10319" t="inlineStr">
        <is>
          <t>add</t>
        </is>
      </c>
      <c r="E10319" t="inlineStr">
        <is>
          <t>django-coverage</t>
        </is>
      </c>
      <c r="F10319">
        <f>=1.2.4</f>
        <v/>
      </c>
      <c r="G10319" t="inlineStr"/>
      <c r="H10319" t="inlineStr"/>
    </row>
    <row r="10320">
      <c r="A10320" t="inlineStr">
        <is>
          <t>django-dynamic-fixture</t>
        </is>
      </c>
      <c r="B10320" t="inlineStr">
        <is>
          <t>c5bf4af6299acd8e586cb5ab7bb3758f380c8cdc</t>
        </is>
      </c>
      <c r="C10320" t="inlineStr">
        <is>
          <t>2014-03-26 09:25:50+00:00</t>
        </is>
      </c>
      <c r="D10320" t="inlineStr">
        <is>
          <t>add</t>
        </is>
      </c>
      <c r="E10320" t="inlineStr">
        <is>
          <t>django-nose</t>
        </is>
      </c>
      <c r="F10320">
        <f>=1.2</f>
        <v/>
      </c>
      <c r="G10320" t="inlineStr"/>
      <c r="H10320" t="inlineStr"/>
    </row>
    <row r="10321">
      <c r="A10321" t="inlineStr">
        <is>
          <t>django-dynamic-fixture</t>
        </is>
      </c>
      <c r="B10321" t="inlineStr">
        <is>
          <t>c5bf4af6299acd8e586cb5ab7bb3758f380c8cdc</t>
        </is>
      </c>
      <c r="C10321" t="inlineStr">
        <is>
          <t>2014-03-26 09:25:50+00:00</t>
        </is>
      </c>
      <c r="D10321" t="inlineStr">
        <is>
          <t>add</t>
        </is>
      </c>
      <c r="E10321" t="inlineStr">
        <is>
          <t>tox</t>
        </is>
      </c>
      <c r="F10321">
        <f>=1.7.0</f>
        <v/>
      </c>
      <c r="G10321" t="inlineStr"/>
      <c r="H10321" t="inlineStr"/>
    </row>
    <row r="10322">
      <c r="A10322" t="inlineStr">
        <is>
          <t>django-dynamic-fixture</t>
        </is>
      </c>
      <c r="B10322" t="inlineStr">
        <is>
          <t>c5bf4af6299acd8e586cb5ab7bb3758f380c8cdc</t>
        </is>
      </c>
      <c r="C10322" t="inlineStr">
        <is>
          <t>2014-03-26 09:25:50+00:00</t>
        </is>
      </c>
      <c r="D10322" t="inlineStr">
        <is>
          <t>add</t>
        </is>
      </c>
      <c r="E10322" t="inlineStr">
        <is>
          <t>flake8</t>
        </is>
      </c>
      <c r="F10322">
        <f>=2.1.0</f>
        <v/>
      </c>
      <c r="G10322" t="inlineStr"/>
      <c r="H10322" t="inlineStr"/>
    </row>
    <row r="10323">
      <c r="A10323" t="inlineStr">
        <is>
          <t>django-dynamic-fixture</t>
        </is>
      </c>
      <c r="B10323" t="inlineStr">
        <is>
          <t>c5bf4af6299acd8e586cb5ab7bb3758f380c8cdc</t>
        </is>
      </c>
      <c r="C10323" t="inlineStr">
        <is>
          <t>2014-03-26 09:25:50+00:00</t>
        </is>
      </c>
      <c r="D10323" t="inlineStr">
        <is>
          <t>add</t>
        </is>
      </c>
      <c r="E10323" t="inlineStr">
        <is>
          <t>six</t>
        </is>
      </c>
      <c r="F10323" t="inlineStr"/>
      <c r="G10323" t="inlineStr"/>
      <c r="H10323" t="inlineStr"/>
    </row>
    <row r="10324">
      <c r="A10324" t="inlineStr">
        <is>
          <t>django-dynamic-fixture</t>
        </is>
      </c>
      <c r="B10324" t="inlineStr">
        <is>
          <t>c5bf4af6299acd8e586cb5ab7bb3758f380c8cdc</t>
        </is>
      </c>
      <c r="C10324" t="inlineStr">
        <is>
          <t>2014-03-26 09:25:50+00:00</t>
        </is>
      </c>
      <c r="D10324" t="inlineStr">
        <is>
          <t>rem</t>
        </is>
      </c>
      <c r="E10324" t="inlineStr"/>
      <c r="F10324" t="inlineStr"/>
      <c r="G10324" t="inlineStr">
        <is>
          <t>nosexcover</t>
        </is>
      </c>
      <c r="H10324">
        <f>=1.0.4</f>
        <v/>
      </c>
    </row>
    <row r="10325">
      <c r="A10325" t="inlineStr">
        <is>
          <t>django-dynamic-fixture</t>
        </is>
      </c>
      <c r="B10325" t="inlineStr">
        <is>
          <t>c5bf4af6299acd8e586cb5ab7bb3758f380c8cdc</t>
        </is>
      </c>
      <c r="C10325" t="inlineStr">
        <is>
          <t>2014-03-26 09:25:50+00:00</t>
        </is>
      </c>
      <c r="D10325" t="inlineStr">
        <is>
          <t>rem</t>
        </is>
      </c>
      <c r="E10325" t="inlineStr"/>
      <c r="F10325" t="inlineStr"/>
      <c r="G10325" t="inlineStr">
        <is>
          <t>pep8</t>
        </is>
      </c>
      <c r="H10325">
        <f>=1.0.1</f>
        <v/>
      </c>
    </row>
    <row r="10326">
      <c r="A10326" t="inlineStr">
        <is>
          <t>django-dynamic-fixture</t>
        </is>
      </c>
      <c r="B10326" t="inlineStr">
        <is>
          <t>16b09fbe861160bb3b816e559d7672b8032cc482</t>
        </is>
      </c>
      <c r="C10326" t="inlineStr">
        <is>
          <t>2014-09-21 09:35:31+00:00</t>
        </is>
      </c>
      <c r="D10326" t="inlineStr">
        <is>
          <t>verchange</t>
        </is>
      </c>
      <c r="E10326" t="inlineStr">
        <is>
          <t>six</t>
        </is>
      </c>
      <c r="F10326" t="inlineStr"/>
      <c r="G10326" t="inlineStr">
        <is>
          <t>six</t>
        </is>
      </c>
      <c r="H10326" t="inlineStr"/>
    </row>
    <row r="10327">
      <c r="A10327" t="inlineStr">
        <is>
          <t>django-dynamic-fixture</t>
        </is>
      </c>
      <c r="B10327" t="inlineStr">
        <is>
          <t>16b09fbe861160bb3b816e559d7672b8032cc482</t>
        </is>
      </c>
      <c r="C10327" t="inlineStr">
        <is>
          <t>2014-09-21 09:35:31+00:00</t>
        </is>
      </c>
      <c r="D10327" t="inlineStr">
        <is>
          <t>add</t>
        </is>
      </c>
      <c r="E10327" t="inlineStr">
        <is>
          <t>nose-progressive</t>
        </is>
      </c>
      <c r="F10327" t="inlineStr"/>
      <c r="G10327" t="inlineStr"/>
      <c r="H10327" t="inlineStr"/>
    </row>
    <row r="10328">
      <c r="A10328" t="inlineStr">
        <is>
          <t>django-dynamic-fixture</t>
        </is>
      </c>
      <c r="B10328" t="inlineStr">
        <is>
          <t>16b09fbe861160bb3b816e559d7672b8032cc482</t>
        </is>
      </c>
      <c r="C10328" t="inlineStr">
        <is>
          <t>2014-09-21 09:35:31+00:00</t>
        </is>
      </c>
      <c r="D10328" t="inlineStr">
        <is>
          <t>add</t>
        </is>
      </c>
      <c r="E10328" t="inlineStr">
        <is>
          <t>sphinx</t>
        </is>
      </c>
      <c r="F10328" t="inlineStr"/>
      <c r="G10328" t="inlineStr"/>
      <c r="H10328" t="inlineStr"/>
    </row>
    <row r="10329">
      <c r="A10329" t="inlineStr">
        <is>
          <t>django-dynamic-fixture</t>
        </is>
      </c>
      <c r="B10329" t="inlineStr">
        <is>
          <t>16b09fbe861160bb3b816e559d7672b8032cc482</t>
        </is>
      </c>
      <c r="C10329" t="inlineStr">
        <is>
          <t>2014-09-21 09:35:31+00:00</t>
        </is>
      </c>
      <c r="D10329" t="inlineStr">
        <is>
          <t>add</t>
        </is>
      </c>
      <c r="E10329" t="inlineStr">
        <is>
          <t>sphinx_rtd_theme</t>
        </is>
      </c>
      <c r="F10329" t="inlineStr"/>
      <c r="G10329" t="inlineStr"/>
      <c r="H10329" t="inlineStr"/>
    </row>
    <row r="10330">
      <c r="A10330" t="inlineStr">
        <is>
          <t>django-dynamic-fixture</t>
        </is>
      </c>
      <c r="B10330" t="inlineStr">
        <is>
          <t>16b09fbe861160bb3b816e559d7672b8032cc482</t>
        </is>
      </c>
      <c r="C10330" t="inlineStr">
        <is>
          <t>2014-09-21 09:35:31+00:00</t>
        </is>
      </c>
      <c r="D10330" t="inlineStr">
        <is>
          <t>add</t>
        </is>
      </c>
      <c r="E10330" t="inlineStr">
        <is>
          <t>jsonfield</t>
        </is>
      </c>
      <c r="F10330" t="inlineStr"/>
      <c r="G10330" t="inlineStr"/>
      <c r="H10330" t="inlineStr"/>
    </row>
    <row r="10331">
      <c r="A10331" t="inlineStr">
        <is>
          <t>django-dynamic-fixture</t>
        </is>
      </c>
      <c r="B10331" t="inlineStr">
        <is>
          <t>16b09fbe861160bb3b816e559d7672b8032cc482</t>
        </is>
      </c>
      <c r="C10331" t="inlineStr">
        <is>
          <t>2014-09-21 09:35:31+00:00</t>
        </is>
      </c>
      <c r="D10331" t="inlineStr">
        <is>
          <t>add</t>
        </is>
      </c>
      <c r="E10331" t="inlineStr">
        <is>
          <t>django-json-field</t>
        </is>
      </c>
      <c r="F10331" t="inlineStr"/>
      <c r="G10331" t="inlineStr"/>
      <c r="H10331" t="inlineStr"/>
    </row>
    <row r="10332">
      <c r="A10332" t="inlineStr">
        <is>
          <t>django-dynamic-fixture</t>
        </is>
      </c>
      <c r="B10332" t="inlineStr">
        <is>
          <t>c9f7ce99fbda5d1ba0ab4c330cd54d84e80ee545</t>
        </is>
      </c>
      <c r="C10332" t="inlineStr">
        <is>
          <t>2014-11-30 23:16:14+00:00</t>
        </is>
      </c>
      <c r="D10332" t="inlineStr">
        <is>
          <t>add</t>
        </is>
      </c>
      <c r="E10332" t="inlineStr">
        <is>
          <t>coveralls</t>
        </is>
      </c>
      <c r="F10332" t="inlineStr"/>
      <c r="G10332" t="inlineStr"/>
      <c r="H10332" t="inlineStr"/>
    </row>
    <row r="10333">
      <c r="A10333" t="inlineStr">
        <is>
          <t>django-dynamic-fixture</t>
        </is>
      </c>
      <c r="B10333" t="inlineStr">
        <is>
          <t>c9f7ce99fbda5d1ba0ab4c330cd54d84e80ee545</t>
        </is>
      </c>
      <c r="C10333" t="inlineStr">
        <is>
          <t>2014-11-30 23:16:14+00:00</t>
        </is>
      </c>
      <c r="D10333" t="inlineStr">
        <is>
          <t>add</t>
        </is>
      </c>
      <c r="E10333" t="inlineStr">
        <is>
          <t>python-coveralls</t>
        </is>
      </c>
      <c r="F10333" t="inlineStr"/>
      <c r="G10333" t="inlineStr"/>
      <c r="H10333" t="inlineStr"/>
    </row>
    <row r="10334">
      <c r="A10334" t="inlineStr">
        <is>
          <t>django-dynamic-fixture</t>
        </is>
      </c>
      <c r="B10334" t="inlineStr">
        <is>
          <t>4b09bfdd9155f7050fa21b779c256011e46eeccf</t>
        </is>
      </c>
      <c r="C10334" t="inlineStr">
        <is>
          <t>2015-05-22 23:29:41+00:00</t>
        </is>
      </c>
      <c r="D10334" t="inlineStr">
        <is>
          <t>verchange</t>
        </is>
      </c>
      <c r="E10334" t="inlineStr">
        <is>
          <t>django-nose</t>
        </is>
      </c>
      <c r="F10334" t="inlineStr">
        <is>
          <t>&gt;=1.4</t>
        </is>
      </c>
      <c r="G10334" t="inlineStr">
        <is>
          <t>django-nose</t>
        </is>
      </c>
      <c r="H10334">
        <f>=1.2</f>
        <v/>
      </c>
    </row>
    <row r="10335">
      <c r="A10335" t="inlineStr">
        <is>
          <t>django-dynamic-fixture</t>
        </is>
      </c>
      <c r="B10335" t="inlineStr">
        <is>
          <t>4b09bfdd9155f7050fa21b779c256011e46eeccf</t>
        </is>
      </c>
      <c r="C10335" t="inlineStr">
        <is>
          <t>2015-05-22 23:29:41+00:00</t>
        </is>
      </c>
      <c r="D10335" t="inlineStr">
        <is>
          <t>verchange</t>
        </is>
      </c>
      <c r="E10335" t="inlineStr">
        <is>
          <t>tox</t>
        </is>
      </c>
      <c r="F10335" t="inlineStr">
        <is>
          <t>&gt;=2.0</t>
        </is>
      </c>
      <c r="G10335" t="inlineStr">
        <is>
          <t>tox</t>
        </is>
      </c>
      <c r="H10335">
        <f>=1.7.0</f>
        <v/>
      </c>
    </row>
    <row r="10336">
      <c r="A10336" t="inlineStr">
        <is>
          <t>django-dynamic-fixture</t>
        </is>
      </c>
      <c r="B10336" t="inlineStr">
        <is>
          <t>4b09bfdd9155f7050fa21b779c256011e46eeccf</t>
        </is>
      </c>
      <c r="C10336" t="inlineStr">
        <is>
          <t>2015-05-22 23:29:41+00:00</t>
        </is>
      </c>
      <c r="D10336" t="inlineStr">
        <is>
          <t>verchange</t>
        </is>
      </c>
      <c r="E10336" t="inlineStr">
        <is>
          <t>django-coverage</t>
        </is>
      </c>
      <c r="F10336" t="inlineStr">
        <is>
          <t>&gt;=1.2</t>
        </is>
      </c>
      <c r="G10336" t="inlineStr">
        <is>
          <t>django-coverage</t>
        </is>
      </c>
      <c r="H10336">
        <f>=1.2.4</f>
        <v/>
      </c>
    </row>
    <row r="10337">
      <c r="A10337" t="inlineStr">
        <is>
          <t>django-dynamic-fixture</t>
        </is>
      </c>
      <c r="B10337" t="inlineStr">
        <is>
          <t>4b09bfdd9155f7050fa21b779c256011e46eeccf</t>
        </is>
      </c>
      <c r="C10337" t="inlineStr">
        <is>
          <t>2015-05-22 23:29:41+00:00</t>
        </is>
      </c>
      <c r="D10337" t="inlineStr">
        <is>
          <t>verchange</t>
        </is>
      </c>
      <c r="E10337" t="inlineStr">
        <is>
          <t>nose</t>
        </is>
      </c>
      <c r="F10337" t="inlineStr">
        <is>
          <t>&gt;=1.3</t>
        </is>
      </c>
      <c r="G10337" t="inlineStr">
        <is>
          <t>nose</t>
        </is>
      </c>
      <c r="H10337">
        <f>=1.3.0</f>
        <v/>
      </c>
    </row>
    <row r="10338">
      <c r="A10338" t="inlineStr">
        <is>
          <t>django-dynamic-fixture</t>
        </is>
      </c>
      <c r="B10338" t="inlineStr">
        <is>
          <t>4b09bfdd9155f7050fa21b779c256011e46eeccf</t>
        </is>
      </c>
      <c r="C10338" t="inlineStr">
        <is>
          <t>2015-05-22 23:29:41+00:00</t>
        </is>
      </c>
      <c r="D10338" t="inlineStr">
        <is>
          <t>verchange</t>
        </is>
      </c>
      <c r="E10338" t="inlineStr">
        <is>
          <t>nose-progressive</t>
        </is>
      </c>
      <c r="F10338" t="inlineStr">
        <is>
          <t>&gt;=1.5</t>
        </is>
      </c>
      <c r="G10338" t="inlineStr">
        <is>
          <t>nose-progressive</t>
        </is>
      </c>
      <c r="H10338" t="inlineStr"/>
    </row>
    <row r="10339">
      <c r="A10339" t="inlineStr">
        <is>
          <t>django-dynamic-fixture</t>
        </is>
      </c>
      <c r="B10339" t="inlineStr">
        <is>
          <t>81e3975b4301ca702920f1802d1c39bbe647160a</t>
        </is>
      </c>
      <c r="C10339" t="inlineStr">
        <is>
          <t>2015-05-26 07:45:41+00:00</t>
        </is>
      </c>
      <c r="D10339" t="inlineStr">
        <is>
          <t>verchange</t>
        </is>
      </c>
      <c r="E10339" t="inlineStr">
        <is>
          <t>django-json-field</t>
        </is>
      </c>
      <c r="F10339" t="inlineStr"/>
      <c r="G10339" t="inlineStr">
        <is>
          <t>django-json-field</t>
        </is>
      </c>
      <c r="H10339" t="inlineStr"/>
    </row>
    <row r="10340">
      <c r="A10340" t="inlineStr">
        <is>
          <t>django-dynamic-fixture</t>
        </is>
      </c>
      <c r="B10340" t="inlineStr">
        <is>
          <t>81e3975b4301ca702920f1802d1c39bbe647160a</t>
        </is>
      </c>
      <c r="C10340" t="inlineStr">
        <is>
          <t>2015-05-26 07:45:41+00:00</t>
        </is>
      </c>
      <c r="D10340" t="inlineStr">
        <is>
          <t>add</t>
        </is>
      </c>
      <c r="E10340" t="inlineStr">
        <is>
          <t>geopy</t>
        </is>
      </c>
      <c r="F10340" t="inlineStr"/>
      <c r="G10340" t="inlineStr"/>
      <c r="H10340" t="inlineStr"/>
    </row>
    <row r="10341">
      <c r="A10341" t="inlineStr">
        <is>
          <t>django-dynamic-fixture</t>
        </is>
      </c>
      <c r="B10341" t="inlineStr">
        <is>
          <t>81e3975b4301ca702920f1802d1c39bbe647160a</t>
        </is>
      </c>
      <c r="C10341" t="inlineStr">
        <is>
          <t>2015-05-26 07:45:41+00:00</t>
        </is>
      </c>
      <c r="D10341" t="inlineStr">
        <is>
          <t>rem</t>
        </is>
      </c>
      <c r="E10341" t="inlineStr"/>
      <c r="F10341" t="inlineStr"/>
      <c r="G10341" t="inlineStr">
        <is>
          <t>tox</t>
        </is>
      </c>
      <c r="H10341" t="inlineStr">
        <is>
          <t>&gt;=2.0</t>
        </is>
      </c>
    </row>
    <row r="10342">
      <c r="A10342" t="inlineStr">
        <is>
          <t>django-dynamic-fixture</t>
        </is>
      </c>
      <c r="B10342" t="inlineStr">
        <is>
          <t>81e3975b4301ca702920f1802d1c39bbe647160a</t>
        </is>
      </c>
      <c r="C10342" t="inlineStr">
        <is>
          <t>2015-05-26 07:45:41+00:00</t>
        </is>
      </c>
      <c r="D10342" t="inlineStr">
        <is>
          <t>rem</t>
        </is>
      </c>
      <c r="E10342" t="inlineStr"/>
      <c r="F10342" t="inlineStr"/>
      <c r="G10342" t="inlineStr">
        <is>
          <t>coveralls</t>
        </is>
      </c>
      <c r="H10342" t="inlineStr"/>
    </row>
    <row r="10343">
      <c r="A10343" t="inlineStr">
        <is>
          <t>django-dynamic-fixture</t>
        </is>
      </c>
      <c r="B10343" t="inlineStr">
        <is>
          <t>81e3975b4301ca702920f1802d1c39bbe647160a</t>
        </is>
      </c>
      <c r="C10343" t="inlineStr">
        <is>
          <t>2015-05-26 07:45:41+00:00</t>
        </is>
      </c>
      <c r="D10343" t="inlineStr">
        <is>
          <t>rem</t>
        </is>
      </c>
      <c r="E10343" t="inlineStr"/>
      <c r="F10343" t="inlineStr"/>
      <c r="G10343" t="inlineStr">
        <is>
          <t>python-coveralls</t>
        </is>
      </c>
      <c r="H10343" t="inlineStr"/>
    </row>
    <row r="10344">
      <c r="A10344" t="inlineStr">
        <is>
          <t>django-dynamic-fixture</t>
        </is>
      </c>
      <c r="B10344" t="inlineStr">
        <is>
          <t>81e3975b4301ca702920f1802d1c39bbe647160a</t>
        </is>
      </c>
      <c r="C10344" t="inlineStr">
        <is>
          <t>2015-05-26 07:45:41+00:00</t>
        </is>
      </c>
      <c r="D10344" t="inlineStr">
        <is>
          <t>rem</t>
        </is>
      </c>
      <c r="E10344" t="inlineStr"/>
      <c r="F10344" t="inlineStr"/>
      <c r="G10344" t="inlineStr">
        <is>
          <t>flake8</t>
        </is>
      </c>
      <c r="H10344">
        <f>=2.1.0</f>
        <v/>
      </c>
    </row>
    <row r="10345">
      <c r="A10345" t="inlineStr">
        <is>
          <t>django-dynamic-fixture</t>
        </is>
      </c>
      <c r="B10345" t="inlineStr">
        <is>
          <t>81e3975b4301ca702920f1802d1c39bbe647160a</t>
        </is>
      </c>
      <c r="C10345" t="inlineStr">
        <is>
          <t>2015-05-26 07:45:41+00:00</t>
        </is>
      </c>
      <c r="D10345" t="inlineStr">
        <is>
          <t>rem</t>
        </is>
      </c>
      <c r="E10345" t="inlineStr"/>
      <c r="F10345" t="inlineStr"/>
      <c r="G10345" t="inlineStr">
        <is>
          <t>sphinx</t>
        </is>
      </c>
      <c r="H10345" t="inlineStr"/>
    </row>
    <row r="10346">
      <c r="A10346" t="inlineStr">
        <is>
          <t>django-dynamic-fixture</t>
        </is>
      </c>
      <c r="B10346" t="inlineStr">
        <is>
          <t>81e3975b4301ca702920f1802d1c39bbe647160a</t>
        </is>
      </c>
      <c r="C10346" t="inlineStr">
        <is>
          <t>2015-05-26 07:45:41+00:00</t>
        </is>
      </c>
      <c r="D10346" t="inlineStr">
        <is>
          <t>rem</t>
        </is>
      </c>
      <c r="E10346" t="inlineStr"/>
      <c r="F10346" t="inlineStr"/>
      <c r="G10346" t="inlineStr">
        <is>
          <t>sphinx_rtd_theme</t>
        </is>
      </c>
      <c r="H10346" t="inlineStr"/>
    </row>
    <row r="10347">
      <c r="A10347" t="inlineStr">
        <is>
          <t>django-dynamic-fixture</t>
        </is>
      </c>
      <c r="B10347" t="inlineStr">
        <is>
          <t>6470d15567b0010e355ca36adf9c9dd9a5c9291c</t>
        </is>
      </c>
      <c r="C10347" t="inlineStr">
        <is>
          <t>2017-12-08 16:48:49+00:00</t>
        </is>
      </c>
      <c r="D10347" t="inlineStr">
        <is>
          <t>verchange</t>
        </is>
      </c>
      <c r="E10347" t="inlineStr">
        <is>
          <t>django-nose</t>
        </is>
      </c>
      <c r="F10347" t="inlineStr">
        <is>
          <t>&gt;=1.4.5</t>
        </is>
      </c>
      <c r="G10347" t="inlineStr">
        <is>
          <t>django-nose</t>
        </is>
      </c>
      <c r="H10347" t="inlineStr">
        <is>
          <t>&gt;=1.4</t>
        </is>
      </c>
    </row>
    <row r="10348">
      <c r="A10348" t="inlineStr">
        <is>
          <t>django-dynamic-fixture</t>
        </is>
      </c>
      <c r="B10348" t="inlineStr">
        <is>
          <t>437f806d82a26eae2f4ae9df62b6c431c052e178</t>
        </is>
      </c>
      <c r="C10348" t="inlineStr">
        <is>
          <t>2020-01-05 19:05:58+00:00</t>
        </is>
      </c>
      <c r="D10348" t="inlineStr">
        <is>
          <t>verchange</t>
        </is>
      </c>
      <c r="E10348" t="inlineStr">
        <is>
          <t>six</t>
        </is>
      </c>
      <c r="F10348" t="inlineStr"/>
      <c r="G10348" t="inlineStr">
        <is>
          <t>six</t>
        </is>
      </c>
      <c r="H10348" t="inlineStr"/>
    </row>
    <row r="10349">
      <c r="A10349" t="inlineStr">
        <is>
          <t>django-dynamic-fixture</t>
        </is>
      </c>
      <c r="B10349" t="inlineStr">
        <is>
          <t>437f806d82a26eae2f4ae9df62b6c431c052e178</t>
        </is>
      </c>
      <c r="C10349" t="inlineStr">
        <is>
          <t>2020-01-05 19:05:58+00:00</t>
        </is>
      </c>
      <c r="D10349" t="inlineStr">
        <is>
          <t>verchange</t>
        </is>
      </c>
      <c r="E10349" t="inlineStr">
        <is>
          <t>jsonfield</t>
        </is>
      </c>
      <c r="F10349" t="inlineStr"/>
      <c r="G10349" t="inlineStr">
        <is>
          <t>jsonfield</t>
        </is>
      </c>
      <c r="H10349" t="inlineStr"/>
    </row>
    <row r="10350">
      <c r="A10350" t="inlineStr">
        <is>
          <t>django-dynamic-fixture</t>
        </is>
      </c>
      <c r="B10350" t="inlineStr">
        <is>
          <t>437f806d82a26eae2f4ae9df62b6c431c052e178</t>
        </is>
      </c>
      <c r="C10350" t="inlineStr">
        <is>
          <t>2020-01-05 19:05:58+00:00</t>
        </is>
      </c>
      <c r="D10350" t="inlineStr">
        <is>
          <t>verchange</t>
        </is>
      </c>
      <c r="E10350" t="inlineStr">
        <is>
          <t>django-json-field</t>
        </is>
      </c>
      <c r="F10350" t="inlineStr"/>
      <c r="G10350" t="inlineStr">
        <is>
          <t>django-json-field</t>
        </is>
      </c>
      <c r="H10350" t="inlineStr"/>
    </row>
    <row r="10351">
      <c r="A10351" t="inlineStr">
        <is>
          <t>django-dynamic-fixture</t>
        </is>
      </c>
      <c r="B10351" t="inlineStr">
        <is>
          <t>437f806d82a26eae2f4ae9df62b6c431c052e178</t>
        </is>
      </c>
      <c r="C10351" t="inlineStr">
        <is>
          <t>2020-01-05 19:05:58+00:00</t>
        </is>
      </c>
      <c r="D10351" t="inlineStr">
        <is>
          <t>add</t>
        </is>
      </c>
      <c r="E10351" t="inlineStr">
        <is>
          <t>django-polymorphic</t>
        </is>
      </c>
      <c r="F10351" t="inlineStr"/>
      <c r="G10351" t="inlineStr"/>
      <c r="H10351" t="inlineStr"/>
    </row>
    <row r="10352">
      <c r="A10352" t="inlineStr">
        <is>
          <t>django-dynamic-fixture</t>
        </is>
      </c>
      <c r="B10352" t="inlineStr">
        <is>
          <t>437f806d82a26eae2f4ae9df62b6c431c052e178</t>
        </is>
      </c>
      <c r="C10352" t="inlineStr">
        <is>
          <t>2020-01-05 19:05:58+00:00</t>
        </is>
      </c>
      <c r="D10352" t="inlineStr">
        <is>
          <t>rem</t>
        </is>
      </c>
      <c r="E10352" t="inlineStr"/>
      <c r="F10352" t="inlineStr"/>
      <c r="G10352" t="inlineStr">
        <is>
          <t>coverage</t>
        </is>
      </c>
      <c r="H10352">
        <f>=3.7.1</f>
        <v/>
      </c>
    </row>
    <row r="10353">
      <c r="A10353" t="inlineStr">
        <is>
          <t>django-dynamic-fixture</t>
        </is>
      </c>
      <c r="B10353" t="inlineStr">
        <is>
          <t>437f806d82a26eae2f4ae9df62b6c431c052e178</t>
        </is>
      </c>
      <c r="C10353" t="inlineStr">
        <is>
          <t>2020-01-05 19:05:58+00:00</t>
        </is>
      </c>
      <c r="D10353" t="inlineStr">
        <is>
          <t>rem</t>
        </is>
      </c>
      <c r="E10353" t="inlineStr"/>
      <c r="F10353" t="inlineStr"/>
      <c r="G10353" t="inlineStr">
        <is>
          <t>django-coverage</t>
        </is>
      </c>
      <c r="H10353" t="inlineStr">
        <is>
          <t>&gt;=1.2</t>
        </is>
      </c>
    </row>
    <row r="10354">
      <c r="A10354" t="inlineStr">
        <is>
          <t>django-dynamic-fixture</t>
        </is>
      </c>
      <c r="B10354" t="inlineStr">
        <is>
          <t>f64521fdd81110c26a5ed78bf79891c7af4cf2ff</t>
        </is>
      </c>
      <c r="C10354" t="inlineStr">
        <is>
          <t>2020-03-02 02:38:40+00:00</t>
        </is>
      </c>
      <c r="D10354" t="inlineStr">
        <is>
          <t>rem</t>
        </is>
      </c>
      <c r="E10354" t="inlineStr"/>
      <c r="F10354" t="inlineStr"/>
      <c r="G10354" t="inlineStr">
        <is>
          <t>jsonfield</t>
        </is>
      </c>
      <c r="H10354" t="inlineStr"/>
    </row>
    <row r="10355">
      <c r="A10355" t="inlineStr">
        <is>
          <t>oslo.vmware</t>
        </is>
      </c>
      <c r="B10355" t="inlineStr">
        <is>
          <t>047d62c4bbd01a951f77a1a4a75fb2b3d8ce23ee</t>
        </is>
      </c>
      <c r="C10355" t="inlineStr">
        <is>
          <t>2014-09-13 19:10:30+00:00</t>
        </is>
      </c>
      <c r="D10355" t="inlineStr">
        <is>
          <t>verchange</t>
        </is>
      </c>
      <c r="E10355" t="inlineStr">
        <is>
          <t>eventlet</t>
        </is>
      </c>
      <c r="F10355" t="inlineStr">
        <is>
          <t>&gt;=0.15.1</t>
        </is>
      </c>
      <c r="G10355" t="inlineStr">
        <is>
          <t>eventlet</t>
        </is>
      </c>
      <c r="H10355" t="inlineStr">
        <is>
          <t>&gt;=0.13.0</t>
        </is>
      </c>
    </row>
    <row r="10356">
      <c r="A10356" t="inlineStr">
        <is>
          <t>oslo.vmware</t>
        </is>
      </c>
      <c r="B10356" t="inlineStr">
        <is>
          <t>047d62c4bbd01a951f77a1a4a75fb2b3d8ce23ee</t>
        </is>
      </c>
      <c r="C10356" t="inlineStr">
        <is>
          <t>2014-09-13 19:10:30+00:00</t>
        </is>
      </c>
      <c r="D10356" t="inlineStr">
        <is>
          <t>verchange</t>
        </is>
      </c>
      <c r="E10356" t="inlineStr">
        <is>
          <t>netaddr</t>
        </is>
      </c>
      <c r="F10356" t="inlineStr">
        <is>
          <t>&gt;=0.7.12</t>
        </is>
      </c>
      <c r="G10356" t="inlineStr">
        <is>
          <t>netaddr</t>
        </is>
      </c>
      <c r="H10356" t="inlineStr">
        <is>
          <t>&gt;=0.7.6</t>
        </is>
      </c>
    </row>
    <row r="10357">
      <c r="A10357" t="inlineStr">
        <is>
          <t>oslo.vmware</t>
        </is>
      </c>
      <c r="B10357" t="inlineStr">
        <is>
          <t>047d62c4bbd01a951f77a1a4a75fb2b3d8ce23ee</t>
        </is>
      </c>
      <c r="C10357" t="inlineStr">
        <is>
          <t>2014-09-13 19:10:30+00:00</t>
        </is>
      </c>
      <c r="D10357" t="inlineStr">
        <is>
          <t>add</t>
        </is>
      </c>
      <c r="E10357" t="inlineStr">
        <is>
          <t>oslo.i18n</t>
        </is>
      </c>
      <c r="F10357" t="inlineStr">
        <is>
          <t>&gt;=0.3.0</t>
        </is>
      </c>
      <c r="G10357" t="inlineStr"/>
      <c r="H10357" t="inlineStr"/>
    </row>
    <row r="10358">
      <c r="A10358" t="inlineStr">
        <is>
          <t>oslo.vmware</t>
        </is>
      </c>
      <c r="B10358" t="inlineStr">
        <is>
          <t>1661a0af8ce14edbfb00fed0a30a3b9135517d93</t>
        </is>
      </c>
      <c r="C10358" t="inlineStr">
        <is>
          <t>2014-11-12 16:26:04+00:00</t>
        </is>
      </c>
      <c r="D10358" t="inlineStr">
        <is>
          <t>verchange</t>
        </is>
      </c>
      <c r="E10358" t="inlineStr">
        <is>
          <t>stevedore</t>
        </is>
      </c>
      <c r="F10358" t="inlineStr">
        <is>
          <t>&gt;=1.1.0</t>
        </is>
      </c>
      <c r="G10358" t="inlineStr">
        <is>
          <t>stevedore</t>
        </is>
      </c>
      <c r="H10358" t="inlineStr">
        <is>
          <t>&gt;=0.14</t>
        </is>
      </c>
    </row>
    <row r="10359">
      <c r="A10359" t="inlineStr">
        <is>
          <t>oslo.vmware</t>
        </is>
      </c>
      <c r="B10359" t="inlineStr">
        <is>
          <t>1661a0af8ce14edbfb00fed0a30a3b9135517d93</t>
        </is>
      </c>
      <c r="C10359" t="inlineStr">
        <is>
          <t>2014-11-12 16:26:04+00:00</t>
        </is>
      </c>
      <c r="D10359" t="inlineStr">
        <is>
          <t>verchange</t>
        </is>
      </c>
      <c r="E10359" t="inlineStr">
        <is>
          <t>oslo.i18n</t>
        </is>
      </c>
      <c r="F10359" t="inlineStr">
        <is>
          <t>&gt;=1.0.0</t>
        </is>
      </c>
      <c r="G10359" t="inlineStr">
        <is>
          <t>oslo.i18n</t>
        </is>
      </c>
      <c r="H10359" t="inlineStr">
        <is>
          <t>&gt;=0.3.0</t>
        </is>
      </c>
    </row>
    <row r="10360">
      <c r="A10360" t="inlineStr">
        <is>
          <t>oslo.vmware</t>
        </is>
      </c>
      <c r="B10360" t="inlineStr">
        <is>
          <t>1661a0af8ce14edbfb00fed0a30a3b9135517d93</t>
        </is>
      </c>
      <c r="C10360" t="inlineStr">
        <is>
          <t>2014-11-12 16:26:04+00:00</t>
        </is>
      </c>
      <c r="D10360" t="inlineStr">
        <is>
          <t>verchange</t>
        </is>
      </c>
      <c r="E10360" t="inlineStr">
        <is>
          <t>eventlet</t>
        </is>
      </c>
      <c r="F10360" t="inlineStr">
        <is>
          <t>&gt;=0.15.2</t>
        </is>
      </c>
      <c r="G10360" t="inlineStr">
        <is>
          <t>eventlet</t>
        </is>
      </c>
      <c r="H10360" t="inlineStr">
        <is>
          <t>&gt;=0.15.1</t>
        </is>
      </c>
    </row>
    <row r="10361">
      <c r="A10361" t="inlineStr">
        <is>
          <t>oslo.vmware</t>
        </is>
      </c>
      <c r="B10361" t="inlineStr">
        <is>
          <t>1661a0af8ce14edbfb00fed0a30a3b9135517d93</t>
        </is>
      </c>
      <c r="C10361" t="inlineStr">
        <is>
          <t>2014-11-12 16:26:04+00:00</t>
        </is>
      </c>
      <c r="D10361" t="inlineStr">
        <is>
          <t>add</t>
        </is>
      </c>
      <c r="E10361" t="inlineStr">
        <is>
          <t>oslo.utils</t>
        </is>
      </c>
      <c r="F10361" t="inlineStr">
        <is>
          <t>&gt;=1.0.0</t>
        </is>
      </c>
      <c r="G10361" t="inlineStr"/>
      <c r="H10361" t="inlineStr"/>
    </row>
    <row r="10362">
      <c r="A10362" t="inlineStr">
        <is>
          <t>oslo.vmware</t>
        </is>
      </c>
      <c r="B10362" t="inlineStr">
        <is>
          <t>1661a0af8ce14edbfb00fed0a30a3b9135517d93</t>
        </is>
      </c>
      <c r="C10362" t="inlineStr">
        <is>
          <t>2014-11-12 16:26:04+00:00</t>
        </is>
      </c>
      <c r="D10362" t="inlineStr">
        <is>
          <t>add</t>
        </is>
      </c>
      <c r="E10362" t="inlineStr">
        <is>
          <t>requests</t>
        </is>
      </c>
      <c r="F10362" t="inlineStr">
        <is>
          <t>&gt;=2.2.0;!=2.4.0</t>
        </is>
      </c>
      <c r="G10362" t="inlineStr"/>
      <c r="H10362" t="inlineStr"/>
    </row>
    <row r="10363">
      <c r="A10363" t="inlineStr">
        <is>
          <t>oslo.vmware</t>
        </is>
      </c>
      <c r="B10363" t="inlineStr">
        <is>
          <t>969bfba931f132199662851c6f309be67761c4f9</t>
        </is>
      </c>
      <c r="C10363" t="inlineStr">
        <is>
          <t>2014-12-02 15:41:25+00:00</t>
        </is>
      </c>
      <c r="D10363" t="inlineStr">
        <is>
          <t>add</t>
        </is>
      </c>
      <c r="E10363" t="inlineStr">
        <is>
          <t>urllib3</t>
        </is>
      </c>
      <c r="F10363" t="inlineStr">
        <is>
          <t>&gt;=1.7.1</t>
        </is>
      </c>
      <c r="G10363" t="inlineStr"/>
      <c r="H10363" t="inlineStr"/>
    </row>
    <row r="10364">
      <c r="A10364" t="inlineStr">
        <is>
          <t>oslo.vmware</t>
        </is>
      </c>
      <c r="B10364" t="inlineStr">
        <is>
          <t>c50d927c07f8b8d578b98580d2411797bd626b9c</t>
        </is>
      </c>
      <c r="C10364" t="inlineStr">
        <is>
          <t>2015-01-28 17:43:18+00:00</t>
        </is>
      </c>
      <c r="D10364" t="inlineStr">
        <is>
          <t>verchange</t>
        </is>
      </c>
      <c r="E10364" t="inlineStr">
        <is>
          <t>eventlet</t>
        </is>
      </c>
      <c r="F10364" t="inlineStr">
        <is>
          <t>&gt;=0.16.1</t>
        </is>
      </c>
      <c r="G10364" t="inlineStr">
        <is>
          <t>eventlet</t>
        </is>
      </c>
      <c r="H10364" t="inlineStr">
        <is>
          <t>&gt;=0.15.2</t>
        </is>
      </c>
    </row>
    <row r="10365">
      <c r="A10365" t="inlineStr">
        <is>
          <t>oslo.vmware</t>
        </is>
      </c>
      <c r="B10365" t="inlineStr">
        <is>
          <t>c50d927c07f8b8d578b98580d2411797bd626b9c</t>
        </is>
      </c>
      <c r="C10365" t="inlineStr">
        <is>
          <t>2015-01-28 17:43:18+00:00</t>
        </is>
      </c>
      <c r="D10365" t="inlineStr">
        <is>
          <t>verchange</t>
        </is>
      </c>
      <c r="E10365" t="inlineStr">
        <is>
          <t>oslo.utils</t>
        </is>
      </c>
      <c r="F10365" t="inlineStr">
        <is>
          <t>&gt;=1.2.0</t>
        </is>
      </c>
      <c r="G10365" t="inlineStr">
        <is>
          <t>oslo.utils</t>
        </is>
      </c>
      <c r="H10365" t="inlineStr">
        <is>
          <t>&gt;=1.0.0</t>
        </is>
      </c>
    </row>
    <row r="10366">
      <c r="A10366" t="inlineStr">
        <is>
          <t>oslo.vmware</t>
        </is>
      </c>
      <c r="B10366" t="inlineStr">
        <is>
          <t>c50d927c07f8b8d578b98580d2411797bd626b9c</t>
        </is>
      </c>
      <c r="C10366" t="inlineStr">
        <is>
          <t>2015-01-28 17:43:18+00:00</t>
        </is>
      </c>
      <c r="D10366" t="inlineStr">
        <is>
          <t>verchange</t>
        </is>
      </c>
      <c r="E10366" t="inlineStr">
        <is>
          <t>urllib3</t>
        </is>
      </c>
      <c r="F10366" t="inlineStr">
        <is>
          <t>&gt;=1.8.3</t>
        </is>
      </c>
      <c r="G10366" t="inlineStr">
        <is>
          <t>urllib3</t>
        </is>
      </c>
      <c r="H10366" t="inlineStr">
        <is>
          <t>&gt;=1.7.1</t>
        </is>
      </c>
    </row>
    <row r="10367">
      <c r="A10367" t="inlineStr">
        <is>
          <t>oslo.vmware</t>
        </is>
      </c>
      <c r="B10367" t="inlineStr">
        <is>
          <t>c50d927c07f8b8d578b98580d2411797bd626b9c</t>
        </is>
      </c>
      <c r="C10367" t="inlineStr">
        <is>
          <t>2015-01-28 17:43:18+00:00</t>
        </is>
      </c>
      <c r="D10367" t="inlineStr">
        <is>
          <t>verchange</t>
        </is>
      </c>
      <c r="E10367" t="inlineStr">
        <is>
          <t>oslo.i18n</t>
        </is>
      </c>
      <c r="F10367" t="inlineStr">
        <is>
          <t>&gt;=1.3.0</t>
        </is>
      </c>
      <c r="G10367" t="inlineStr">
        <is>
          <t>oslo.i18n</t>
        </is>
      </c>
      <c r="H10367" t="inlineStr">
        <is>
          <t>&gt;=1.0.0</t>
        </is>
      </c>
    </row>
    <row r="10368">
      <c r="A10368" t="inlineStr">
        <is>
          <t>oslo.vmware</t>
        </is>
      </c>
      <c r="B10368" t="inlineStr">
        <is>
          <t>c50d927c07f8b8d578b98580d2411797bd626b9c</t>
        </is>
      </c>
      <c r="C10368" t="inlineStr">
        <is>
          <t>2015-01-28 17:43:18+00:00</t>
        </is>
      </c>
      <c r="D10368" t="inlineStr">
        <is>
          <t>add</t>
        </is>
      </c>
      <c r="E10368" t="inlineStr">
        <is>
          <t>pbr</t>
        </is>
      </c>
      <c r="F10368" t="inlineStr">
        <is>
          <t>&lt;1.0;&gt;=0.6;!=0.7</t>
        </is>
      </c>
      <c r="G10368" t="inlineStr"/>
      <c r="H10368" t="inlineStr"/>
    </row>
    <row r="10369">
      <c r="A10369" t="inlineStr">
        <is>
          <t>oslo.vmware</t>
        </is>
      </c>
      <c r="B10369" t="inlineStr">
        <is>
          <t>c50d927c07f8b8d578b98580d2411797bd626b9c</t>
        </is>
      </c>
      <c r="C10369" t="inlineStr">
        <is>
          <t>2015-01-28 17:43:18+00:00</t>
        </is>
      </c>
      <c r="D10369" t="inlineStr">
        <is>
          <t>add</t>
        </is>
      </c>
      <c r="E10369" t="inlineStr">
        <is>
          <t>oslo.concurrency</t>
        </is>
      </c>
      <c r="F10369" t="inlineStr">
        <is>
          <t>&gt;=1.4.1</t>
        </is>
      </c>
      <c r="G10369" t="inlineStr"/>
      <c r="H10369" t="inlineStr"/>
    </row>
    <row r="10370">
      <c r="A10370" t="inlineStr">
        <is>
          <t>oslo.vmware</t>
        </is>
      </c>
      <c r="B10370" t="inlineStr">
        <is>
          <t>e0a91246346c9e0ce70ee2eb6eb68b2cc94aa5e7</t>
        </is>
      </c>
      <c r="C10370" t="inlineStr">
        <is>
          <t>2015-02-23 19:19:49+00:00</t>
        </is>
      </c>
      <c r="D10370" t="inlineStr">
        <is>
          <t>verchange</t>
        </is>
      </c>
      <c r="E10370" t="inlineStr">
        <is>
          <t>six</t>
        </is>
      </c>
      <c r="F10370" t="inlineStr">
        <is>
          <t>&gt;=1.9.0</t>
        </is>
      </c>
      <c r="G10370" t="inlineStr">
        <is>
          <t>six</t>
        </is>
      </c>
      <c r="H10370" t="inlineStr">
        <is>
          <t>&gt;=1.7.0</t>
        </is>
      </c>
    </row>
    <row r="10371">
      <c r="A10371" t="inlineStr">
        <is>
          <t>oslo.vmware</t>
        </is>
      </c>
      <c r="B10371" t="inlineStr">
        <is>
          <t>e0a91246346c9e0ce70ee2eb6eb68b2cc94aa5e7</t>
        </is>
      </c>
      <c r="C10371" t="inlineStr">
        <is>
          <t>2015-02-23 19:19:49+00:00</t>
        </is>
      </c>
      <c r="D10371" t="inlineStr">
        <is>
          <t>add</t>
        </is>
      </c>
      <c r="E10371" t="inlineStr">
        <is>
          <t>oslo.serialization</t>
        </is>
      </c>
      <c r="F10371" t="inlineStr">
        <is>
          <t>&gt;=1.2.0</t>
        </is>
      </c>
      <c r="G10371" t="inlineStr"/>
      <c r="H10371" t="inlineStr"/>
    </row>
    <row r="10372">
      <c r="A10372" t="inlineStr">
        <is>
          <t>oslo.vmware</t>
        </is>
      </c>
      <c r="B10372" t="inlineStr">
        <is>
          <t>e0a91246346c9e0ce70ee2eb6eb68b2cc94aa5e7</t>
        </is>
      </c>
      <c r="C10372" t="inlineStr">
        <is>
          <t>2015-02-23 19:19:49+00:00</t>
        </is>
      </c>
      <c r="D10372" t="inlineStr">
        <is>
          <t>add</t>
        </is>
      </c>
      <c r="E10372" t="inlineStr">
        <is>
          <t>httplib2</t>
        </is>
      </c>
      <c r="F10372" t="inlineStr">
        <is>
          <t>&gt;=0.7.5</t>
        </is>
      </c>
      <c r="G10372" t="inlineStr"/>
      <c r="H10372" t="inlineStr"/>
    </row>
    <row r="10373">
      <c r="A10373" t="inlineStr">
        <is>
          <t>oslo.vmware</t>
        </is>
      </c>
      <c r="B10373" t="inlineStr">
        <is>
          <t>9338d7fe64a02f538899bfb74c854328b4457b06</t>
        </is>
      </c>
      <c r="C10373" t="inlineStr">
        <is>
          <t>2015-04-21 17:21:32+00:00</t>
        </is>
      </c>
      <c r="D10373" t="inlineStr">
        <is>
          <t>verchange</t>
        </is>
      </c>
      <c r="E10373" t="inlineStr">
        <is>
          <t>oslo.utils</t>
        </is>
      </c>
      <c r="F10373" t="inlineStr">
        <is>
          <t>&gt;=1.4.0</t>
        </is>
      </c>
      <c r="G10373" t="inlineStr">
        <is>
          <t>oslo.utils</t>
        </is>
      </c>
      <c r="H10373" t="inlineStr">
        <is>
          <t>&gt;=1.2.0</t>
        </is>
      </c>
    </row>
    <row r="10374">
      <c r="A10374" t="inlineStr">
        <is>
          <t>oslo.vmware</t>
        </is>
      </c>
      <c r="B10374" t="inlineStr">
        <is>
          <t>9338d7fe64a02f538899bfb74c854328b4457b06</t>
        </is>
      </c>
      <c r="C10374" t="inlineStr">
        <is>
          <t>2015-04-21 17:21:32+00:00</t>
        </is>
      </c>
      <c r="D10374" t="inlineStr">
        <is>
          <t>verchange</t>
        </is>
      </c>
      <c r="E10374" t="inlineStr">
        <is>
          <t>stevedore</t>
        </is>
      </c>
      <c r="F10374" t="inlineStr">
        <is>
          <t>&gt;=1.3.0</t>
        </is>
      </c>
      <c r="G10374" t="inlineStr">
        <is>
          <t>stevedore</t>
        </is>
      </c>
      <c r="H10374" t="inlineStr">
        <is>
          <t>&gt;=1.1.0</t>
        </is>
      </c>
    </row>
    <row r="10375">
      <c r="A10375" t="inlineStr">
        <is>
          <t>oslo.vmware</t>
        </is>
      </c>
      <c r="B10375" t="inlineStr">
        <is>
          <t>9338d7fe64a02f538899bfb74c854328b4457b06</t>
        </is>
      </c>
      <c r="C10375" t="inlineStr">
        <is>
          <t>2015-04-21 17:21:32+00:00</t>
        </is>
      </c>
      <c r="D10375" t="inlineStr">
        <is>
          <t>verchange</t>
        </is>
      </c>
      <c r="E10375" t="inlineStr">
        <is>
          <t>oslo.concurrency</t>
        </is>
      </c>
      <c r="F10375" t="inlineStr">
        <is>
          <t>&gt;=1.8.0</t>
        </is>
      </c>
      <c r="G10375" t="inlineStr">
        <is>
          <t>oslo.concurrency</t>
        </is>
      </c>
      <c r="H10375" t="inlineStr">
        <is>
          <t>&gt;=1.4.1</t>
        </is>
      </c>
    </row>
    <row r="10376">
      <c r="A10376" t="inlineStr">
        <is>
          <t>oslo.vmware</t>
        </is>
      </c>
      <c r="B10376" t="inlineStr">
        <is>
          <t>9338d7fe64a02f538899bfb74c854328b4457b06</t>
        </is>
      </c>
      <c r="C10376" t="inlineStr">
        <is>
          <t>2015-04-21 17:21:32+00:00</t>
        </is>
      </c>
      <c r="D10376" t="inlineStr">
        <is>
          <t>verchange</t>
        </is>
      </c>
      <c r="E10376" t="inlineStr">
        <is>
          <t>eventlet</t>
        </is>
      </c>
      <c r="F10376" t="inlineStr">
        <is>
          <t>!=0.17.0;&gt;=0.16.1</t>
        </is>
      </c>
      <c r="G10376" t="inlineStr">
        <is>
          <t>eventlet</t>
        </is>
      </c>
      <c r="H10376" t="inlineStr">
        <is>
          <t>&gt;=0.16.1</t>
        </is>
      </c>
    </row>
    <row r="10377">
      <c r="A10377" t="inlineStr">
        <is>
          <t>oslo.vmware</t>
        </is>
      </c>
      <c r="B10377" t="inlineStr">
        <is>
          <t>9338d7fe64a02f538899bfb74c854328b4457b06</t>
        </is>
      </c>
      <c r="C10377" t="inlineStr">
        <is>
          <t>2015-04-21 17:21:32+00:00</t>
        </is>
      </c>
      <c r="D10377" t="inlineStr">
        <is>
          <t>verchange</t>
        </is>
      </c>
      <c r="E10377" t="inlineStr">
        <is>
          <t>oslo.i18n</t>
        </is>
      </c>
      <c r="F10377" t="inlineStr">
        <is>
          <t>&gt;=1.5.0</t>
        </is>
      </c>
      <c r="G10377" t="inlineStr">
        <is>
          <t>oslo.i18n</t>
        </is>
      </c>
      <c r="H10377" t="inlineStr">
        <is>
          <t>&gt;=1.3.0</t>
        </is>
      </c>
    </row>
    <row r="10378">
      <c r="A10378" t="inlineStr">
        <is>
          <t>oslo.vmware</t>
        </is>
      </c>
      <c r="B10378" t="inlineStr">
        <is>
          <t>9338d7fe64a02f538899bfb74c854328b4457b06</t>
        </is>
      </c>
      <c r="C10378" t="inlineStr">
        <is>
          <t>2015-04-21 17:21:32+00:00</t>
        </is>
      </c>
      <c r="D10378" t="inlineStr">
        <is>
          <t>rem</t>
        </is>
      </c>
      <c r="E10378" t="inlineStr"/>
      <c r="F10378" t="inlineStr"/>
      <c r="G10378" t="inlineStr">
        <is>
          <t>oslo.serialization</t>
        </is>
      </c>
      <c r="H10378" t="inlineStr">
        <is>
          <t>&gt;=1.2.0</t>
        </is>
      </c>
    </row>
    <row r="10379">
      <c r="A10379" t="inlineStr">
        <is>
          <t>oslo.vmware</t>
        </is>
      </c>
      <c r="B10379" t="inlineStr">
        <is>
          <t>9338d7fe64a02f538899bfb74c854328b4457b06</t>
        </is>
      </c>
      <c r="C10379" t="inlineStr">
        <is>
          <t>2015-04-21 17:21:32+00:00</t>
        </is>
      </c>
      <c r="D10379" t="inlineStr">
        <is>
          <t>rem</t>
        </is>
      </c>
      <c r="E10379" t="inlineStr"/>
      <c r="F10379" t="inlineStr"/>
      <c r="G10379" t="inlineStr">
        <is>
          <t>httplib2</t>
        </is>
      </c>
      <c r="H10379" t="inlineStr">
        <is>
          <t>&gt;=0.7.5</t>
        </is>
      </c>
    </row>
    <row r="10380">
      <c r="A10380" t="inlineStr">
        <is>
          <t>oslo.vmware</t>
        </is>
      </c>
      <c r="B10380" t="inlineStr">
        <is>
          <t>04e2e492f43bd7dd6f10c14e0814ddffb5909a4c</t>
        </is>
      </c>
      <c r="C10380" t="inlineStr">
        <is>
          <t>2015-05-26 14:48:36+00:00</t>
        </is>
      </c>
      <c r="D10380" t="inlineStr">
        <is>
          <t>verchange</t>
        </is>
      </c>
      <c r="E10380" t="inlineStr">
        <is>
          <t>eventlet</t>
        </is>
      </c>
      <c r="F10380" t="inlineStr">
        <is>
          <t>&gt;=0.17.3</t>
        </is>
      </c>
      <c r="G10380" t="inlineStr">
        <is>
          <t>eventlet</t>
        </is>
      </c>
      <c r="H10380" t="inlineStr">
        <is>
          <t>!=0.17.0;&gt;=0.16.1</t>
        </is>
      </c>
    </row>
    <row r="10381">
      <c r="A10381" t="inlineStr">
        <is>
          <t>oslo.vmware</t>
        </is>
      </c>
      <c r="B10381" t="inlineStr">
        <is>
          <t>04e2e492f43bd7dd6f10c14e0814ddffb5909a4c</t>
        </is>
      </c>
      <c r="C10381" t="inlineStr">
        <is>
          <t>2015-05-26 14:48:36+00:00</t>
        </is>
      </c>
      <c r="D10381" t="inlineStr">
        <is>
          <t>verchange</t>
        </is>
      </c>
      <c r="E10381" t="inlineStr">
        <is>
          <t>requests</t>
        </is>
      </c>
      <c r="F10381" t="inlineStr">
        <is>
          <t>&gt;=2.5.2</t>
        </is>
      </c>
      <c r="G10381" t="inlineStr">
        <is>
          <t>requests</t>
        </is>
      </c>
      <c r="H10381" t="inlineStr">
        <is>
          <t>&gt;=2.2.0;!=2.4.0</t>
        </is>
      </c>
    </row>
    <row r="10382">
      <c r="A10382" t="inlineStr">
        <is>
          <t>oslo.vmware</t>
        </is>
      </c>
      <c r="B10382" t="inlineStr">
        <is>
          <t>04e2e492f43bd7dd6f10c14e0814ddffb5909a4c</t>
        </is>
      </c>
      <c r="C10382" t="inlineStr">
        <is>
          <t>2015-05-26 14:48:36+00:00</t>
        </is>
      </c>
      <c r="D10382" t="inlineStr">
        <is>
          <t>verchange</t>
        </is>
      </c>
      <c r="E10382" t="inlineStr">
        <is>
          <t>pbr</t>
        </is>
      </c>
      <c r="F10382" t="inlineStr">
        <is>
          <t>&gt;=0.11;&lt;2.0</t>
        </is>
      </c>
      <c r="G10382" t="inlineStr">
        <is>
          <t>pbr</t>
        </is>
      </c>
      <c r="H10382" t="inlineStr">
        <is>
          <t>&lt;1.0;&gt;=0.6;!=0.7</t>
        </is>
      </c>
    </row>
    <row r="10383">
      <c r="A10383" t="inlineStr">
        <is>
          <t>oslo.vmware</t>
        </is>
      </c>
      <c r="B10383" t="inlineStr">
        <is>
          <t>04e2e492f43bd7dd6f10c14e0814ddffb5909a4c</t>
        </is>
      </c>
      <c r="C10383" t="inlineStr">
        <is>
          <t>2015-05-26 14:48:36+00:00</t>
        </is>
      </c>
      <c r="D10383" t="inlineStr">
        <is>
          <t>add</t>
        </is>
      </c>
      <c r="E10383" t="inlineStr">
        <is>
          <t>suds-jurko</t>
        </is>
      </c>
      <c r="F10383" t="inlineStr">
        <is>
          <t>&gt;=0.6</t>
        </is>
      </c>
      <c r="G10383" t="inlineStr"/>
      <c r="H10383" t="inlineStr"/>
    </row>
    <row r="10384">
      <c r="A10384" t="inlineStr">
        <is>
          <t>oslo.vmware</t>
        </is>
      </c>
      <c r="B10384" t="inlineStr">
        <is>
          <t>04e2e492f43bd7dd6f10c14e0814ddffb5909a4c</t>
        </is>
      </c>
      <c r="C10384" t="inlineStr">
        <is>
          <t>2015-05-26 14:48:36+00:00</t>
        </is>
      </c>
      <c r="D10384" t="inlineStr">
        <is>
          <t>rem</t>
        </is>
      </c>
      <c r="E10384" t="inlineStr"/>
      <c r="F10384" t="inlineStr"/>
      <c r="G10384" t="inlineStr">
        <is>
          <t>suds</t>
        </is>
      </c>
      <c r="H10384" t="inlineStr">
        <is>
          <t>&gt;=0.4</t>
        </is>
      </c>
    </row>
    <row r="10385">
      <c r="A10385" t="inlineStr">
        <is>
          <t>oslo.vmware</t>
        </is>
      </c>
      <c r="B10385" t="inlineStr">
        <is>
          <t>dfbd0c99141eba44cbc58ed691b4e5c5df33bcdf</t>
        </is>
      </c>
      <c r="C10385" t="inlineStr">
        <is>
          <t>2015-06-24 12:27:45+00:00</t>
        </is>
      </c>
      <c r="D10385" t="inlineStr">
        <is>
          <t>verchange</t>
        </is>
      </c>
      <c r="E10385" t="inlineStr">
        <is>
          <t>oslo.utils</t>
        </is>
      </c>
      <c r="F10385" t="inlineStr">
        <is>
          <t>&gt;=1.6.0</t>
        </is>
      </c>
      <c r="G10385" t="inlineStr">
        <is>
          <t>oslo.utils</t>
        </is>
      </c>
      <c r="H10385" t="inlineStr">
        <is>
          <t>&gt;=1.4.0</t>
        </is>
      </c>
    </row>
    <row r="10386">
      <c r="A10386" t="inlineStr">
        <is>
          <t>oslo.vmware</t>
        </is>
      </c>
      <c r="B10386" t="inlineStr">
        <is>
          <t>dfbd0c99141eba44cbc58ed691b4e5c5df33bcdf</t>
        </is>
      </c>
      <c r="C10386" t="inlineStr">
        <is>
          <t>2015-06-24 12:27:45+00:00</t>
        </is>
      </c>
      <c r="D10386" t="inlineStr">
        <is>
          <t>verchange</t>
        </is>
      </c>
      <c r="E10386" t="inlineStr">
        <is>
          <t>stevedore</t>
        </is>
      </c>
      <c r="F10386" t="inlineStr">
        <is>
          <t>&gt;=1.5.0</t>
        </is>
      </c>
      <c r="G10386" t="inlineStr">
        <is>
          <t>stevedore</t>
        </is>
      </c>
      <c r="H10386" t="inlineStr">
        <is>
          <t>&gt;=1.3.0</t>
        </is>
      </c>
    </row>
    <row r="10387">
      <c r="A10387" t="inlineStr">
        <is>
          <t>oslo.vmware</t>
        </is>
      </c>
      <c r="B10387" t="inlineStr">
        <is>
          <t>dfbd0c99141eba44cbc58ed691b4e5c5df33bcdf</t>
        </is>
      </c>
      <c r="C10387" t="inlineStr">
        <is>
          <t>2015-06-24 12:27:45+00:00</t>
        </is>
      </c>
      <c r="D10387" t="inlineStr">
        <is>
          <t>verchange</t>
        </is>
      </c>
      <c r="E10387" t="inlineStr">
        <is>
          <t>oslo.concurrency</t>
        </is>
      </c>
      <c r="F10387" t="inlineStr">
        <is>
          <t>&gt;=2.0.0</t>
        </is>
      </c>
      <c r="G10387" t="inlineStr">
        <is>
          <t>oslo.concurrency</t>
        </is>
      </c>
      <c r="H10387" t="inlineStr">
        <is>
          <t>&gt;=1.8.0</t>
        </is>
      </c>
    </row>
    <row r="10388">
      <c r="A10388" t="inlineStr">
        <is>
          <t>oslo.vmware</t>
        </is>
      </c>
      <c r="B10388" t="inlineStr">
        <is>
          <t>dfbd0c99141eba44cbc58ed691b4e5c5df33bcdf</t>
        </is>
      </c>
      <c r="C10388" t="inlineStr">
        <is>
          <t>2015-06-24 12:27:45+00:00</t>
        </is>
      </c>
      <c r="D10388" t="inlineStr">
        <is>
          <t>verchange</t>
        </is>
      </c>
      <c r="E10388" t="inlineStr">
        <is>
          <t>pbr</t>
        </is>
      </c>
      <c r="F10388" t="inlineStr">
        <is>
          <t>&gt;=0.11;&lt;2.0</t>
        </is>
      </c>
      <c r="G10388" t="inlineStr">
        <is>
          <t>pbr</t>
        </is>
      </c>
      <c r="H10388" t="inlineStr">
        <is>
          <t>&gt;=0.11;&lt;2.0</t>
        </is>
      </c>
    </row>
    <row r="10389">
      <c r="A10389" t="inlineStr">
        <is>
          <t>oslo.vmware</t>
        </is>
      </c>
      <c r="B10389" t="inlineStr">
        <is>
          <t>dfbd0c99141eba44cbc58ed691b4e5c5df33bcdf</t>
        </is>
      </c>
      <c r="C10389" t="inlineStr">
        <is>
          <t>2015-06-24 12:27:45+00:00</t>
        </is>
      </c>
      <c r="D10389" t="inlineStr">
        <is>
          <t>verchange</t>
        </is>
      </c>
      <c r="E10389" t="inlineStr">
        <is>
          <t>eventlet</t>
        </is>
      </c>
      <c r="F10389" t="inlineStr">
        <is>
          <t>&gt;=0.17.4</t>
        </is>
      </c>
      <c r="G10389" t="inlineStr">
        <is>
          <t>eventlet</t>
        </is>
      </c>
      <c r="H10389" t="inlineStr">
        <is>
          <t>&gt;=0.17.3</t>
        </is>
      </c>
    </row>
    <row r="10390">
      <c r="A10390" t="inlineStr">
        <is>
          <t>oslo.vmware</t>
        </is>
      </c>
      <c r="B10390" t="inlineStr">
        <is>
          <t>dfbd0c99141eba44cbc58ed691b4e5c5df33bcdf</t>
        </is>
      </c>
      <c r="C10390" t="inlineStr">
        <is>
          <t>2015-06-24 12:27:45+00:00</t>
        </is>
      </c>
      <c r="D10390" t="inlineStr">
        <is>
          <t>verchange</t>
        </is>
      </c>
      <c r="E10390" t="inlineStr">
        <is>
          <t>oslo.i18n</t>
        </is>
      </c>
      <c r="F10390" t="inlineStr">
        <is>
          <t>&gt;=1.5.0</t>
        </is>
      </c>
      <c r="G10390" t="inlineStr">
        <is>
          <t>oslo.i18n</t>
        </is>
      </c>
      <c r="H10390" t="inlineStr">
        <is>
          <t>&gt;=1.5.0</t>
        </is>
      </c>
    </row>
    <row r="10391">
      <c r="A10391" t="inlineStr">
        <is>
          <t>oslo.vmware</t>
        </is>
      </c>
      <c r="B10391" t="inlineStr">
        <is>
          <t>440570c0eec5c4e273a6c32e105d6e7e72c7102c</t>
        </is>
      </c>
      <c r="C10391" t="inlineStr">
        <is>
          <t>2015-07-06 20:08:15+00:00</t>
        </is>
      </c>
      <c r="D10391" t="inlineStr">
        <is>
          <t>verchange</t>
        </is>
      </c>
      <c r="E10391" t="inlineStr">
        <is>
          <t>oslo.concurrency</t>
        </is>
      </c>
      <c r="F10391" t="inlineStr">
        <is>
          <t>&gt;=2.1.0</t>
        </is>
      </c>
      <c r="G10391" t="inlineStr">
        <is>
          <t>oslo.concurrency</t>
        </is>
      </c>
      <c r="H10391" t="inlineStr">
        <is>
          <t>&gt;=2.0.0</t>
        </is>
      </c>
    </row>
    <row r="10392">
      <c r="A10392" t="inlineStr">
        <is>
          <t>oslo.vmware</t>
        </is>
      </c>
      <c r="B10392" t="inlineStr">
        <is>
          <t>bd8a876482bb9d3f4df41fa4b4fe3c6cfdd4f846</t>
        </is>
      </c>
      <c r="C10392" t="inlineStr">
        <is>
          <t>2015-07-21 21:53:15+00:00</t>
        </is>
      </c>
      <c r="D10392" t="inlineStr">
        <is>
          <t>verchange</t>
        </is>
      </c>
      <c r="E10392" t="inlineStr">
        <is>
          <t>urllib3</t>
        </is>
      </c>
      <c r="F10392" t="inlineStr">
        <is>
          <t>&lt;1.11;&gt;=1.8.3</t>
        </is>
      </c>
      <c r="G10392" t="inlineStr">
        <is>
          <t>urllib3</t>
        </is>
      </c>
      <c r="H10392" t="inlineStr">
        <is>
          <t>&gt;=1.8.3</t>
        </is>
      </c>
    </row>
    <row r="10393">
      <c r="A10393" t="inlineStr">
        <is>
          <t>oslo.vmware</t>
        </is>
      </c>
      <c r="B10393" t="inlineStr">
        <is>
          <t>bd8a876482bb9d3f4df41fa4b4fe3c6cfdd4f846</t>
        </is>
      </c>
      <c r="C10393" t="inlineStr">
        <is>
          <t>2015-07-21 21:53:15+00:00</t>
        </is>
      </c>
      <c r="D10393" t="inlineStr">
        <is>
          <t>verchange</t>
        </is>
      </c>
      <c r="E10393" t="inlineStr">
        <is>
          <t>oslo.utils</t>
        </is>
      </c>
      <c r="F10393" t="inlineStr">
        <is>
          <t>&lt;1.5.0;&gt;=1.4.0</t>
        </is>
      </c>
      <c r="G10393" t="inlineStr">
        <is>
          <t>oslo.utils</t>
        </is>
      </c>
      <c r="H10393" t="inlineStr">
        <is>
          <t>&gt;=1.2.0</t>
        </is>
      </c>
    </row>
    <row r="10394">
      <c r="A10394" t="inlineStr">
        <is>
          <t>oslo.vmware</t>
        </is>
      </c>
      <c r="B10394" t="inlineStr">
        <is>
          <t>bd8a876482bb9d3f4df41fa4b4fe3c6cfdd4f846</t>
        </is>
      </c>
      <c r="C10394" t="inlineStr">
        <is>
          <t>2015-07-21 21:53:15+00:00</t>
        </is>
      </c>
      <c r="D10394" t="inlineStr">
        <is>
          <t>verchange</t>
        </is>
      </c>
      <c r="E10394" t="inlineStr">
        <is>
          <t>stevedore</t>
        </is>
      </c>
      <c r="F10394" t="inlineStr">
        <is>
          <t>&lt;1.4.0;&gt;=1.3.0</t>
        </is>
      </c>
      <c r="G10394" t="inlineStr">
        <is>
          <t>stevedore</t>
        </is>
      </c>
      <c r="H10394" t="inlineStr">
        <is>
          <t>&gt;=1.1.0</t>
        </is>
      </c>
    </row>
    <row r="10395">
      <c r="A10395" t="inlineStr">
        <is>
          <t>oslo.vmware</t>
        </is>
      </c>
      <c r="B10395" t="inlineStr">
        <is>
          <t>bd8a876482bb9d3f4df41fa4b4fe3c6cfdd4f846</t>
        </is>
      </c>
      <c r="C10395" t="inlineStr">
        <is>
          <t>2015-07-21 21:53:15+00:00</t>
        </is>
      </c>
      <c r="D10395" t="inlineStr">
        <is>
          <t>verchange</t>
        </is>
      </c>
      <c r="E10395" t="inlineStr">
        <is>
          <t>requests</t>
        </is>
      </c>
      <c r="F10395" t="inlineStr">
        <is>
          <t>&gt;=2.2.0;!=2.4.0</t>
        </is>
      </c>
      <c r="G10395" t="inlineStr">
        <is>
          <t>requests</t>
        </is>
      </c>
      <c r="H10395" t="inlineStr">
        <is>
          <t>&gt;=2.2.0;!=2.4.0</t>
        </is>
      </c>
    </row>
    <row r="10396">
      <c r="A10396" t="inlineStr">
        <is>
          <t>oslo.vmware</t>
        </is>
      </c>
      <c r="B10396" t="inlineStr">
        <is>
          <t>bd8a876482bb9d3f4df41fa4b4fe3c6cfdd4f846</t>
        </is>
      </c>
      <c r="C10396" t="inlineStr">
        <is>
          <t>2015-07-21 21:53:15+00:00</t>
        </is>
      </c>
      <c r="D10396" t="inlineStr">
        <is>
          <t>verchange</t>
        </is>
      </c>
      <c r="E10396" t="inlineStr">
        <is>
          <t>oslo.concurrency</t>
        </is>
      </c>
      <c r="F10396" t="inlineStr">
        <is>
          <t>&lt;1.9.0;&gt;=1.8.0</t>
        </is>
      </c>
      <c r="G10396" t="inlineStr">
        <is>
          <t>oslo.concurrency</t>
        </is>
      </c>
      <c r="H10396" t="inlineStr">
        <is>
          <t>&gt;=1.4.1</t>
        </is>
      </c>
    </row>
    <row r="10397">
      <c r="A10397" t="inlineStr">
        <is>
          <t>oslo.vmware</t>
        </is>
      </c>
      <c r="B10397" t="inlineStr">
        <is>
          <t>bd8a876482bb9d3f4df41fa4b4fe3c6cfdd4f846</t>
        </is>
      </c>
      <c r="C10397" t="inlineStr">
        <is>
          <t>2015-07-21 21:53:15+00:00</t>
        </is>
      </c>
      <c r="D10397" t="inlineStr">
        <is>
          <t>verchange</t>
        </is>
      </c>
      <c r="E10397" t="inlineStr">
        <is>
          <t>pbr</t>
        </is>
      </c>
      <c r="F10397" t="inlineStr">
        <is>
          <t>&gt;=0.6;&lt;1.0;!=0.7</t>
        </is>
      </c>
      <c r="G10397" t="inlineStr">
        <is>
          <t>pbr</t>
        </is>
      </c>
      <c r="H10397" t="inlineStr">
        <is>
          <t>&lt;1.0;&gt;=0.6;!=0.7</t>
        </is>
      </c>
    </row>
    <row r="10398">
      <c r="A10398" t="inlineStr">
        <is>
          <t>oslo.vmware</t>
        </is>
      </c>
      <c r="B10398" t="inlineStr">
        <is>
          <t>bd8a876482bb9d3f4df41fa4b4fe3c6cfdd4f846</t>
        </is>
      </c>
      <c r="C10398" t="inlineStr">
        <is>
          <t>2015-07-21 21:53:15+00:00</t>
        </is>
      </c>
      <c r="D10398" t="inlineStr">
        <is>
          <t>verchange</t>
        </is>
      </c>
      <c r="E10398" t="inlineStr">
        <is>
          <t>eventlet</t>
        </is>
      </c>
      <c r="F10398" t="inlineStr">
        <is>
          <t>&gt;=0.16.1;!=0.17.0</t>
        </is>
      </c>
      <c r="G10398" t="inlineStr">
        <is>
          <t>eventlet</t>
        </is>
      </c>
      <c r="H10398" t="inlineStr">
        <is>
          <t>&gt;=0.16.1</t>
        </is>
      </c>
    </row>
    <row r="10399">
      <c r="A10399" t="inlineStr">
        <is>
          <t>oslo.vmware</t>
        </is>
      </c>
      <c r="B10399" t="inlineStr">
        <is>
          <t>bd8a876482bb9d3f4df41fa4b4fe3c6cfdd4f846</t>
        </is>
      </c>
      <c r="C10399" t="inlineStr">
        <is>
          <t>2015-07-21 21:53:15+00:00</t>
        </is>
      </c>
      <c r="D10399" t="inlineStr">
        <is>
          <t>verchange</t>
        </is>
      </c>
      <c r="E10399" t="inlineStr">
        <is>
          <t>oslo.serialization</t>
        </is>
      </c>
      <c r="F10399" t="inlineStr">
        <is>
          <t>&lt;1.5.0;&gt;=1.4.0</t>
        </is>
      </c>
      <c r="G10399" t="inlineStr">
        <is>
          <t>oslo.serialization</t>
        </is>
      </c>
      <c r="H10399" t="inlineStr">
        <is>
          <t>&gt;=1.2.0</t>
        </is>
      </c>
    </row>
    <row r="10400">
      <c r="A10400" t="inlineStr">
        <is>
          <t>oslo.vmware</t>
        </is>
      </c>
      <c r="B10400" t="inlineStr">
        <is>
          <t>bd8a876482bb9d3f4df41fa4b4fe3c6cfdd4f846</t>
        </is>
      </c>
      <c r="C10400" t="inlineStr">
        <is>
          <t>2015-07-21 21:53:15+00:00</t>
        </is>
      </c>
      <c r="D10400" t="inlineStr">
        <is>
          <t>verchange</t>
        </is>
      </c>
      <c r="E10400" t="inlineStr">
        <is>
          <t>oslo.i18n</t>
        </is>
      </c>
      <c r="F10400" t="inlineStr">
        <is>
          <t>&lt;1.6.0;&gt;=1.5.0</t>
        </is>
      </c>
      <c r="G10400" t="inlineStr">
        <is>
          <t>oslo.i18n</t>
        </is>
      </c>
      <c r="H10400" t="inlineStr">
        <is>
          <t>&gt;=1.3.0</t>
        </is>
      </c>
    </row>
    <row r="10401">
      <c r="A10401" t="inlineStr">
        <is>
          <t>oslo.vmware</t>
        </is>
      </c>
      <c r="B10401" t="inlineStr">
        <is>
          <t>ddf834189b700acecea1698ff8102b759805f5c3</t>
        </is>
      </c>
      <c r="C10401" t="inlineStr">
        <is>
          <t>2015-07-27 19:57:46+00:00</t>
        </is>
      </c>
      <c r="D10401" t="inlineStr">
        <is>
          <t>verchange</t>
        </is>
      </c>
      <c r="E10401" t="inlineStr">
        <is>
          <t>oslo.utils</t>
        </is>
      </c>
      <c r="F10401" t="inlineStr">
        <is>
          <t>&gt;=1.9.0</t>
        </is>
      </c>
      <c r="G10401" t="inlineStr">
        <is>
          <t>oslo.utils</t>
        </is>
      </c>
      <c r="H10401" t="inlineStr">
        <is>
          <t>&gt;=1.6.0</t>
        </is>
      </c>
    </row>
    <row r="10402">
      <c r="A10402" t="inlineStr">
        <is>
          <t>oslo.vmware</t>
        </is>
      </c>
      <c r="B10402" t="inlineStr">
        <is>
          <t>ddf834189b700acecea1698ff8102b759805f5c3</t>
        </is>
      </c>
      <c r="C10402" t="inlineStr">
        <is>
          <t>2015-07-27 19:57:46+00:00</t>
        </is>
      </c>
      <c r="D10402" t="inlineStr">
        <is>
          <t>verchange</t>
        </is>
      </c>
      <c r="E10402" t="inlineStr">
        <is>
          <t>oslo.concurrency</t>
        </is>
      </c>
      <c r="F10402" t="inlineStr">
        <is>
          <t>&gt;=2.3.0</t>
        </is>
      </c>
      <c r="G10402" t="inlineStr">
        <is>
          <t>oslo.concurrency</t>
        </is>
      </c>
      <c r="H10402" t="inlineStr">
        <is>
          <t>&gt;=2.1.0</t>
        </is>
      </c>
    </row>
    <row r="10403">
      <c r="A10403" t="inlineStr">
        <is>
          <t>oslo.vmware</t>
        </is>
      </c>
      <c r="B10403" t="inlineStr">
        <is>
          <t>ddf834189b700acecea1698ff8102b759805f5c3</t>
        </is>
      </c>
      <c r="C10403" t="inlineStr">
        <is>
          <t>2015-07-27 19:57:46+00:00</t>
        </is>
      </c>
      <c r="D10403" t="inlineStr">
        <is>
          <t>verchange</t>
        </is>
      </c>
      <c r="E10403" t="inlineStr">
        <is>
          <t>pbr</t>
        </is>
      </c>
      <c r="F10403" t="inlineStr">
        <is>
          <t>&lt;2.0;&gt;=1.3</t>
        </is>
      </c>
      <c r="G10403" t="inlineStr">
        <is>
          <t>pbr</t>
        </is>
      </c>
      <c r="H10403" t="inlineStr">
        <is>
          <t>&gt;=0.11;&lt;2.0</t>
        </is>
      </c>
    </row>
    <row r="10404">
      <c r="A10404" t="inlineStr">
        <is>
          <t>oslo.vmware</t>
        </is>
      </c>
      <c r="B10404" t="inlineStr">
        <is>
          <t>cda87e7913c96ea9f12eefd7692e19fe66f67927</t>
        </is>
      </c>
      <c r="C10404" t="inlineStr">
        <is>
          <t>2015-08-18 20:21:56+00:00</t>
        </is>
      </c>
      <c r="D10404" t="inlineStr">
        <is>
          <t>verchange</t>
        </is>
      </c>
      <c r="E10404" t="inlineStr">
        <is>
          <t>oslo.utils</t>
        </is>
      </c>
      <c r="F10404" t="inlineStr">
        <is>
          <t>&gt;=2.0.0</t>
        </is>
      </c>
      <c r="G10404" t="inlineStr">
        <is>
          <t>oslo.utils</t>
        </is>
      </c>
      <c r="H10404" t="inlineStr">
        <is>
          <t>&gt;=1.9.0</t>
        </is>
      </c>
    </row>
    <row r="10405">
      <c r="A10405" t="inlineStr">
        <is>
          <t>oslo.vmware</t>
        </is>
      </c>
      <c r="B10405" t="inlineStr">
        <is>
          <t>cda87e7913c96ea9f12eefd7692e19fe66f67927</t>
        </is>
      </c>
      <c r="C10405" t="inlineStr">
        <is>
          <t>2015-08-18 20:21:56+00:00</t>
        </is>
      </c>
      <c r="D10405" t="inlineStr">
        <is>
          <t>verchange</t>
        </is>
      </c>
      <c r="E10405" t="inlineStr">
        <is>
          <t>pbr</t>
        </is>
      </c>
      <c r="F10405" t="inlineStr">
        <is>
          <t>&lt;2.0;&gt;=1.4</t>
        </is>
      </c>
      <c r="G10405" t="inlineStr">
        <is>
          <t>pbr</t>
        </is>
      </c>
      <c r="H10405" t="inlineStr">
        <is>
          <t>&lt;2.0;&gt;=1.3</t>
        </is>
      </c>
    </row>
    <row r="10406">
      <c r="A10406" t="inlineStr">
        <is>
          <t>oslo.vmware</t>
        </is>
      </c>
      <c r="B10406" t="inlineStr">
        <is>
          <t>f1e117d0b0d8ecbc4bf6f3bd418718ba0927831c</t>
        </is>
      </c>
      <c r="C10406" t="inlineStr">
        <is>
          <t>2015-09-01 18:13:49+00:00</t>
        </is>
      </c>
      <c r="D10406" t="inlineStr">
        <is>
          <t>verchange</t>
        </is>
      </c>
      <c r="E10406" t="inlineStr">
        <is>
          <t>pbr</t>
        </is>
      </c>
      <c r="F10406" t="inlineStr">
        <is>
          <t>&gt;=1.6;&lt;2.0</t>
        </is>
      </c>
      <c r="G10406" t="inlineStr">
        <is>
          <t>pbr</t>
        </is>
      </c>
      <c r="H10406" t="inlineStr">
        <is>
          <t>&lt;2.0;&gt;=1.4</t>
        </is>
      </c>
    </row>
    <row r="10407">
      <c r="A10407" t="inlineStr">
        <is>
          <t>oslo.vmware</t>
        </is>
      </c>
      <c r="B10407" t="inlineStr">
        <is>
          <t>f1e117d0b0d8ecbc4bf6f3bd418718ba0927831c</t>
        </is>
      </c>
      <c r="C10407" t="inlineStr">
        <is>
          <t>2015-09-01 18:13:49+00:00</t>
        </is>
      </c>
      <c r="D10407" t="inlineStr">
        <is>
          <t>verchange</t>
        </is>
      </c>
      <c r="E10407" t="inlineStr">
        <is>
          <t>netaddr</t>
        </is>
      </c>
      <c r="F10407" t="inlineStr">
        <is>
          <t>!=0.7.16;&gt;=0.7.12</t>
        </is>
      </c>
      <c r="G10407" t="inlineStr">
        <is>
          <t>netaddr</t>
        </is>
      </c>
      <c r="H10407" t="inlineStr">
        <is>
          <t>&gt;=0.7.12</t>
        </is>
      </c>
    </row>
    <row r="10408">
      <c r="A10408" t="inlineStr">
        <is>
          <t>oslo.vmware</t>
        </is>
      </c>
      <c r="B10408" t="inlineStr">
        <is>
          <t>f68b07d64865ed9b6da588fd3a5261aff7843d8b</t>
        </is>
      </c>
      <c r="C10408" t="inlineStr">
        <is>
          <t>2015-10-12 15:25:09+00:00</t>
        </is>
      </c>
      <c r="D10408" t="inlineStr">
        <is>
          <t>verchange</t>
        </is>
      </c>
      <c r="E10408" t="inlineStr">
        <is>
          <t>requests</t>
        </is>
      </c>
      <c r="F10408" t="inlineStr">
        <is>
          <t>&gt;=2.5.2;!=2.8.0</t>
        </is>
      </c>
      <c r="G10408" t="inlineStr">
        <is>
          <t>requests</t>
        </is>
      </c>
      <c r="H10408" t="inlineStr">
        <is>
          <t>&gt;=2.5.2</t>
        </is>
      </c>
    </row>
    <row r="10409">
      <c r="A10409" t="inlineStr">
        <is>
          <t>oslo.vmware</t>
        </is>
      </c>
      <c r="B10409" t="inlineStr">
        <is>
          <t>f68b07d64865ed9b6da588fd3a5261aff7843d8b</t>
        </is>
      </c>
      <c r="C10409" t="inlineStr">
        <is>
          <t>2015-10-12 15:25:09+00:00</t>
        </is>
      </c>
      <c r="D10409" t="inlineStr">
        <is>
          <t>verchange</t>
        </is>
      </c>
      <c r="E10409" t="inlineStr">
        <is>
          <t>pbr</t>
        </is>
      </c>
      <c r="F10409" t="inlineStr">
        <is>
          <t>&gt;=1.6</t>
        </is>
      </c>
      <c r="G10409" t="inlineStr">
        <is>
          <t>pbr</t>
        </is>
      </c>
      <c r="H10409" t="inlineStr">
        <is>
          <t>&gt;=1.6;&lt;2.0</t>
        </is>
      </c>
    </row>
    <row r="10410">
      <c r="A10410" t="inlineStr">
        <is>
          <t>oslo.vmware</t>
        </is>
      </c>
      <c r="B10410" t="inlineStr">
        <is>
          <t>9fa40986c259d22a3dee8155b4bce793505d53e1</t>
        </is>
      </c>
      <c r="C10410" t="inlineStr">
        <is>
          <t>2015-10-19 17:11:51+00:00</t>
        </is>
      </c>
      <c r="D10410" t="inlineStr">
        <is>
          <t>verchange</t>
        </is>
      </c>
      <c r="E10410" t="inlineStr">
        <is>
          <t>oslo.utils</t>
        </is>
      </c>
      <c r="F10410" t="inlineStr">
        <is>
          <t>&gt;=2.4.0</t>
        </is>
      </c>
      <c r="G10410" t="inlineStr">
        <is>
          <t>oslo.utils</t>
        </is>
      </c>
      <c r="H10410" t="inlineStr">
        <is>
          <t>&gt;=2.0.0</t>
        </is>
      </c>
    </row>
    <row r="10411">
      <c r="A10411" t="inlineStr">
        <is>
          <t>oslo.vmware</t>
        </is>
      </c>
      <c r="B10411" t="inlineStr">
        <is>
          <t>9034d1d60b2fab9219a5b721cc15681186510e3a</t>
        </is>
      </c>
      <c r="C10411" t="inlineStr">
        <is>
          <t>2015-11-23 20:57:48+00:00</t>
        </is>
      </c>
      <c r="D10411" t="inlineStr">
        <is>
          <t>verchange</t>
        </is>
      </c>
      <c r="E10411" t="inlineStr">
        <is>
          <t>oslo.utils</t>
        </is>
      </c>
      <c r="F10411" t="inlineStr">
        <is>
          <t>&gt;=2.8.0</t>
        </is>
      </c>
      <c r="G10411" t="inlineStr">
        <is>
          <t>oslo.utils</t>
        </is>
      </c>
      <c r="H10411" t="inlineStr">
        <is>
          <t>&gt;=2.4.0</t>
        </is>
      </c>
    </row>
    <row r="10412">
      <c r="A10412" t="inlineStr">
        <is>
          <t>oslo.vmware</t>
        </is>
      </c>
      <c r="B10412" t="inlineStr">
        <is>
          <t>2e378dbc28839554150461fa15c8a6815adefb29</t>
        </is>
      </c>
      <c r="C10412" t="inlineStr">
        <is>
          <t>2015-12-07 19:01:27+00:00</t>
        </is>
      </c>
      <c r="D10412" t="inlineStr">
        <is>
          <t>verchange</t>
        </is>
      </c>
      <c r="E10412" t="inlineStr">
        <is>
          <t>requests</t>
        </is>
      </c>
      <c r="F10412" t="inlineStr">
        <is>
          <t>&gt;=2.8.1</t>
        </is>
      </c>
      <c r="G10412" t="inlineStr">
        <is>
          <t>requests</t>
        </is>
      </c>
      <c r="H10412" t="inlineStr">
        <is>
          <t>&gt;=2.5.2;!=2.8.0</t>
        </is>
      </c>
    </row>
    <row r="10413">
      <c r="A10413" t="inlineStr">
        <is>
          <t>oslo.vmware</t>
        </is>
      </c>
      <c r="B10413" t="inlineStr">
        <is>
          <t>b637e733bcca15ffd9e9bddd9e7643d06ffe85c3</t>
        </is>
      </c>
      <c r="C10413" t="inlineStr">
        <is>
          <t>2015-12-21 19:55:35+00:00</t>
        </is>
      </c>
      <c r="D10413" t="inlineStr">
        <is>
          <t>verchange</t>
        </is>
      </c>
      <c r="E10413" t="inlineStr">
        <is>
          <t>requests</t>
        </is>
      </c>
      <c r="F10413" t="inlineStr">
        <is>
          <t>&gt;=2.8.1;!=2.9.0</t>
        </is>
      </c>
      <c r="G10413" t="inlineStr">
        <is>
          <t>requests</t>
        </is>
      </c>
      <c r="H10413" t="inlineStr">
        <is>
          <t>&gt;=2.8.1</t>
        </is>
      </c>
    </row>
    <row r="10414">
      <c r="A10414" t="inlineStr">
        <is>
          <t>oslo.vmware</t>
        </is>
      </c>
      <c r="B10414" t="inlineStr">
        <is>
          <t>b637e733bcca15ffd9e9bddd9e7643d06ffe85c3</t>
        </is>
      </c>
      <c r="C10414" t="inlineStr">
        <is>
          <t>2015-12-21 19:55:35+00:00</t>
        </is>
      </c>
      <c r="D10414" t="inlineStr">
        <is>
          <t>verchange</t>
        </is>
      </c>
      <c r="E10414" t="inlineStr">
        <is>
          <t>oslo.utils</t>
        </is>
      </c>
      <c r="F10414" t="inlineStr">
        <is>
          <t>&gt;=3.2.0</t>
        </is>
      </c>
      <c r="G10414" t="inlineStr">
        <is>
          <t>oslo.utils</t>
        </is>
      </c>
      <c r="H10414" t="inlineStr">
        <is>
          <t>&gt;=2.8.0</t>
        </is>
      </c>
    </row>
    <row r="10415">
      <c r="A10415" t="inlineStr">
        <is>
          <t>oslo.vmware</t>
        </is>
      </c>
      <c r="B10415" t="inlineStr">
        <is>
          <t>b637e733bcca15ffd9e9bddd9e7643d06ffe85c3</t>
        </is>
      </c>
      <c r="C10415" t="inlineStr">
        <is>
          <t>2015-12-21 19:55:35+00:00</t>
        </is>
      </c>
      <c r="D10415" t="inlineStr">
        <is>
          <t>rem</t>
        </is>
      </c>
      <c r="E10415" t="inlineStr"/>
      <c r="F10415" t="inlineStr"/>
      <c r="G10415" t="inlineStr">
        <is>
          <t>iso8601</t>
        </is>
      </c>
      <c r="H10415" t="inlineStr">
        <is>
          <t>&gt;=0.1.9</t>
        </is>
      </c>
    </row>
    <row r="10416">
      <c r="A10416" t="inlineStr">
        <is>
          <t>oslo.vmware</t>
        </is>
      </c>
      <c r="B10416" t="inlineStr">
        <is>
          <t>b637e733bcca15ffd9e9bddd9e7643d06ffe85c3</t>
        </is>
      </c>
      <c r="C10416" t="inlineStr">
        <is>
          <t>2015-12-21 19:55:35+00:00</t>
        </is>
      </c>
      <c r="D10416" t="inlineStr">
        <is>
          <t>rem</t>
        </is>
      </c>
      <c r="E10416" t="inlineStr"/>
      <c r="F10416" t="inlineStr"/>
      <c r="G10416" t="inlineStr">
        <is>
          <t>Babel</t>
        </is>
      </c>
      <c r="H10416" t="inlineStr">
        <is>
          <t>&gt;=1.3</t>
        </is>
      </c>
    </row>
    <row r="10417">
      <c r="A10417" t="inlineStr">
        <is>
          <t>oslo.vmware</t>
        </is>
      </c>
      <c r="B10417" t="inlineStr">
        <is>
          <t>d37eaf5aa97531cf51e3b4eb032ac9127d08f600</t>
        </is>
      </c>
      <c r="C10417" t="inlineStr">
        <is>
          <t>2016-02-09 23:16:05+00:00</t>
        </is>
      </c>
      <c r="D10417" t="inlineStr">
        <is>
          <t>verchange</t>
        </is>
      </c>
      <c r="E10417" t="inlineStr">
        <is>
          <t>six</t>
        </is>
      </c>
      <c r="F10417" t="inlineStr">
        <is>
          <t>&gt;=1.9.0</t>
        </is>
      </c>
      <c r="G10417" t="inlineStr">
        <is>
          <t>six</t>
        </is>
      </c>
      <c r="H10417" t="inlineStr">
        <is>
          <t>&gt;=1.9.0</t>
        </is>
      </c>
    </row>
    <row r="10418">
      <c r="A10418" t="inlineStr">
        <is>
          <t>oslo.vmware</t>
        </is>
      </c>
      <c r="B10418" t="inlineStr">
        <is>
          <t>d37eaf5aa97531cf51e3b4eb032ac9127d08f600</t>
        </is>
      </c>
      <c r="C10418" t="inlineStr">
        <is>
          <t>2016-02-09 23:16:05+00:00</t>
        </is>
      </c>
      <c r="D10418" t="inlineStr">
        <is>
          <t>verchange</t>
        </is>
      </c>
      <c r="E10418" t="inlineStr">
        <is>
          <t>oslo.utils</t>
        </is>
      </c>
      <c r="F10418" t="inlineStr">
        <is>
          <t>&gt;=3.4.0</t>
        </is>
      </c>
      <c r="G10418" t="inlineStr">
        <is>
          <t>oslo.utils</t>
        </is>
      </c>
      <c r="H10418" t="inlineStr">
        <is>
          <t>&gt;=3.2.0</t>
        </is>
      </c>
    </row>
    <row r="10419">
      <c r="A10419" t="inlineStr">
        <is>
          <t>oslo.vmware</t>
        </is>
      </c>
      <c r="B10419" t="inlineStr">
        <is>
          <t>d37eaf5aa97531cf51e3b4eb032ac9127d08f600</t>
        </is>
      </c>
      <c r="C10419" t="inlineStr">
        <is>
          <t>2016-02-09 23:16:05+00:00</t>
        </is>
      </c>
      <c r="D10419" t="inlineStr">
        <is>
          <t>verchange</t>
        </is>
      </c>
      <c r="E10419" t="inlineStr">
        <is>
          <t>urllib3</t>
        </is>
      </c>
      <c r="F10419" t="inlineStr">
        <is>
          <t>&gt;=1.8.3</t>
        </is>
      </c>
      <c r="G10419" t="inlineStr">
        <is>
          <t>urllib3</t>
        </is>
      </c>
      <c r="H10419" t="inlineStr">
        <is>
          <t>&gt;=1.8.3</t>
        </is>
      </c>
    </row>
    <row r="10420">
      <c r="A10420" t="inlineStr">
        <is>
          <t>oslo.vmware</t>
        </is>
      </c>
      <c r="B10420" t="inlineStr">
        <is>
          <t>d37eaf5aa97531cf51e3b4eb032ac9127d08f600</t>
        </is>
      </c>
      <c r="C10420" t="inlineStr">
        <is>
          <t>2016-02-09 23:16:05+00:00</t>
        </is>
      </c>
      <c r="D10420" t="inlineStr">
        <is>
          <t>verchange</t>
        </is>
      </c>
      <c r="E10420" t="inlineStr">
        <is>
          <t>suds-jurko</t>
        </is>
      </c>
      <c r="F10420" t="inlineStr">
        <is>
          <t>&gt;=0.6</t>
        </is>
      </c>
      <c r="G10420" t="inlineStr">
        <is>
          <t>suds-jurko</t>
        </is>
      </c>
      <c r="H10420" t="inlineStr">
        <is>
          <t>&gt;=0.6</t>
        </is>
      </c>
    </row>
    <row r="10421">
      <c r="A10421" t="inlineStr">
        <is>
          <t>oslo.vmware</t>
        </is>
      </c>
      <c r="B10421" t="inlineStr">
        <is>
          <t>d37eaf5aa97531cf51e3b4eb032ac9127d08f600</t>
        </is>
      </c>
      <c r="C10421" t="inlineStr">
        <is>
          <t>2016-02-09 23:16:05+00:00</t>
        </is>
      </c>
      <c r="D10421" t="inlineStr">
        <is>
          <t>verchange</t>
        </is>
      </c>
      <c r="E10421" t="inlineStr">
        <is>
          <t>PyYAML</t>
        </is>
      </c>
      <c r="F10421" t="inlineStr">
        <is>
          <t>&gt;=3.1.0</t>
        </is>
      </c>
      <c r="G10421" t="inlineStr">
        <is>
          <t>PyYAML</t>
        </is>
      </c>
      <c r="H10421" t="inlineStr">
        <is>
          <t>&gt;=3.1.0</t>
        </is>
      </c>
    </row>
    <row r="10422">
      <c r="A10422" t="inlineStr">
        <is>
          <t>oslo.vmware</t>
        </is>
      </c>
      <c r="B10422" t="inlineStr">
        <is>
          <t>d37eaf5aa97531cf51e3b4eb032ac9127d08f600</t>
        </is>
      </c>
      <c r="C10422" t="inlineStr">
        <is>
          <t>2016-02-09 23:16:05+00:00</t>
        </is>
      </c>
      <c r="D10422" t="inlineStr">
        <is>
          <t>verchange</t>
        </is>
      </c>
      <c r="E10422" t="inlineStr">
        <is>
          <t>oslo.i18n</t>
        </is>
      </c>
      <c r="F10422" t="inlineStr">
        <is>
          <t>&gt;=2.1.0</t>
        </is>
      </c>
      <c r="G10422" t="inlineStr">
        <is>
          <t>oslo.i18n</t>
        </is>
      </c>
      <c r="H10422" t="inlineStr">
        <is>
          <t>&gt;=1.5.0</t>
        </is>
      </c>
    </row>
    <row r="10423">
      <c r="A10423" t="inlineStr">
        <is>
          <t>oslo.vmware</t>
        </is>
      </c>
      <c r="B10423" t="inlineStr">
        <is>
          <t>d37eaf5aa97531cf51e3b4eb032ac9127d08f600</t>
        </is>
      </c>
      <c r="C10423" t="inlineStr">
        <is>
          <t>2016-02-09 23:16:05+00:00</t>
        </is>
      </c>
      <c r="D10423" t="inlineStr">
        <is>
          <t>verchange</t>
        </is>
      </c>
      <c r="E10423" t="inlineStr">
        <is>
          <t>requests</t>
        </is>
      </c>
      <c r="F10423" t="inlineStr">
        <is>
          <t>&gt;=2.8.1;!=2.9.0</t>
        </is>
      </c>
      <c r="G10423" t="inlineStr">
        <is>
          <t>requests</t>
        </is>
      </c>
      <c r="H10423" t="inlineStr">
        <is>
          <t>&gt;=2.8.1;!=2.9.0</t>
        </is>
      </c>
    </row>
    <row r="10424">
      <c r="A10424" t="inlineStr">
        <is>
          <t>oslo.vmware</t>
        </is>
      </c>
      <c r="B10424" t="inlineStr">
        <is>
          <t>d37eaf5aa97531cf51e3b4eb032ac9127d08f600</t>
        </is>
      </c>
      <c r="C10424" t="inlineStr">
        <is>
          <t>2016-02-09 23:16:05+00:00</t>
        </is>
      </c>
      <c r="D10424" t="inlineStr">
        <is>
          <t>verchange</t>
        </is>
      </c>
      <c r="E10424" t="inlineStr">
        <is>
          <t>pbr</t>
        </is>
      </c>
      <c r="F10424" t="inlineStr">
        <is>
          <t>&gt;=1.6</t>
        </is>
      </c>
      <c r="G10424" t="inlineStr">
        <is>
          <t>pbr</t>
        </is>
      </c>
      <c r="H10424" t="inlineStr">
        <is>
          <t>&gt;=1.6</t>
        </is>
      </c>
    </row>
    <row r="10425">
      <c r="A10425" t="inlineStr">
        <is>
          <t>oslo.vmware</t>
        </is>
      </c>
      <c r="B10425" t="inlineStr">
        <is>
          <t>d37eaf5aa97531cf51e3b4eb032ac9127d08f600</t>
        </is>
      </c>
      <c r="C10425" t="inlineStr">
        <is>
          <t>2016-02-09 23:16:05+00:00</t>
        </is>
      </c>
      <c r="D10425" t="inlineStr">
        <is>
          <t>verchange</t>
        </is>
      </c>
      <c r="E10425" t="inlineStr">
        <is>
          <t>eventlet</t>
        </is>
      </c>
      <c r="F10425" t="inlineStr">
        <is>
          <t>&gt;=0.17.4;!=0.18.0</t>
        </is>
      </c>
      <c r="G10425" t="inlineStr">
        <is>
          <t>eventlet</t>
        </is>
      </c>
      <c r="H10425" t="inlineStr">
        <is>
          <t>&gt;=0.17.4</t>
        </is>
      </c>
    </row>
    <row r="10426">
      <c r="A10426" t="inlineStr">
        <is>
          <t>oslo.vmware</t>
        </is>
      </c>
      <c r="B10426" t="inlineStr">
        <is>
          <t>d37eaf5aa97531cf51e3b4eb032ac9127d08f600</t>
        </is>
      </c>
      <c r="C10426" t="inlineStr">
        <is>
          <t>2016-02-09 23:16:05+00:00</t>
        </is>
      </c>
      <c r="D10426" t="inlineStr">
        <is>
          <t>verchange</t>
        </is>
      </c>
      <c r="E10426" t="inlineStr">
        <is>
          <t>netaddr</t>
        </is>
      </c>
      <c r="F10426" t="inlineStr">
        <is>
          <t>!=0.7.16;&gt;=0.7.12</t>
        </is>
      </c>
      <c r="G10426" t="inlineStr">
        <is>
          <t>netaddr</t>
        </is>
      </c>
      <c r="H10426" t="inlineStr">
        <is>
          <t>!=0.7.16;&gt;=0.7.12</t>
        </is>
      </c>
    </row>
    <row r="10427">
      <c r="A10427" t="inlineStr">
        <is>
          <t>oslo.vmware</t>
        </is>
      </c>
      <c r="B10427" t="inlineStr">
        <is>
          <t>aef1f4a0a21d219ced4d5e87fea863a7f7cd99de</t>
        </is>
      </c>
      <c r="C10427" t="inlineStr">
        <is>
          <t>2016-02-16 02:09:31+00:00</t>
        </is>
      </c>
      <c r="D10427" t="inlineStr">
        <is>
          <t>verchange</t>
        </is>
      </c>
      <c r="E10427" t="inlineStr">
        <is>
          <t>eventlet</t>
        </is>
      </c>
      <c r="F10427" t="inlineStr">
        <is>
          <t>&gt;=0.18.2</t>
        </is>
      </c>
      <c r="G10427" t="inlineStr">
        <is>
          <t>eventlet</t>
        </is>
      </c>
      <c r="H10427" t="inlineStr">
        <is>
          <t>&gt;=0.17.4;!=0.18.0</t>
        </is>
      </c>
    </row>
    <row r="10428">
      <c r="A10428" t="inlineStr">
        <is>
          <t>oslo.vmware</t>
        </is>
      </c>
      <c r="B10428" t="inlineStr">
        <is>
          <t>7e649b2223a4a6a6ea9cd801536bda944b7a72f4</t>
        </is>
      </c>
      <c r="C10428" t="inlineStr">
        <is>
          <t>2016-02-25 06:04:46+00:00</t>
        </is>
      </c>
      <c r="D10428" t="inlineStr">
        <is>
          <t>verchange</t>
        </is>
      </c>
      <c r="E10428" t="inlineStr">
        <is>
          <t>eventlet</t>
        </is>
      </c>
      <c r="F10428" t="inlineStr">
        <is>
          <t>&gt;=0.18.2;!=0.18.3</t>
        </is>
      </c>
      <c r="G10428" t="inlineStr">
        <is>
          <t>eventlet</t>
        </is>
      </c>
      <c r="H10428" t="inlineStr">
        <is>
          <t>&gt;=0.18.2</t>
        </is>
      </c>
    </row>
    <row r="10429">
      <c r="A10429" t="inlineStr">
        <is>
          <t>oslo.vmware</t>
        </is>
      </c>
      <c r="B10429" t="inlineStr">
        <is>
          <t>7e649b2223a4a6a6ea9cd801536bda944b7a72f4</t>
        </is>
      </c>
      <c r="C10429" t="inlineStr">
        <is>
          <t>2016-02-25 06:04:46+00:00</t>
        </is>
      </c>
      <c r="D10429" t="inlineStr">
        <is>
          <t>verchange</t>
        </is>
      </c>
      <c r="E10429" t="inlineStr">
        <is>
          <t>oslo.utils</t>
        </is>
      </c>
      <c r="F10429" t="inlineStr">
        <is>
          <t>&gt;=3.5.0</t>
        </is>
      </c>
      <c r="G10429" t="inlineStr">
        <is>
          <t>oslo.utils</t>
        </is>
      </c>
      <c r="H10429" t="inlineStr">
        <is>
          <t>&gt;=3.4.0</t>
        </is>
      </c>
    </row>
    <row r="10430">
      <c r="A10430" t="inlineStr">
        <is>
          <t>oslo.vmware</t>
        </is>
      </c>
      <c r="B10430" t="inlineStr">
        <is>
          <t>7e649b2223a4a6a6ea9cd801536bda944b7a72f4</t>
        </is>
      </c>
      <c r="C10430" t="inlineStr">
        <is>
          <t>2016-02-25 06:04:46+00:00</t>
        </is>
      </c>
      <c r="D10430" t="inlineStr">
        <is>
          <t>verchange</t>
        </is>
      </c>
      <c r="E10430" t="inlineStr">
        <is>
          <t>oslo.concurrency</t>
        </is>
      </c>
      <c r="F10430" t="inlineStr">
        <is>
          <t>&gt;=3.5.0</t>
        </is>
      </c>
      <c r="G10430" t="inlineStr">
        <is>
          <t>oslo.concurrency</t>
        </is>
      </c>
      <c r="H10430" t="inlineStr">
        <is>
          <t>&gt;=2.3.0</t>
        </is>
      </c>
    </row>
    <row r="10431">
      <c r="A10431" t="inlineStr">
        <is>
          <t>oslo.vmware</t>
        </is>
      </c>
      <c r="B10431" t="inlineStr">
        <is>
          <t>54fe0925e75d93457771d7cddebf8c5aa33bf8a7</t>
        </is>
      </c>
      <c r="C10431" t="inlineStr">
        <is>
          <t>2016-05-09 15:34:06+00:00</t>
        </is>
      </c>
      <c r="D10431" t="inlineStr">
        <is>
          <t>verchange</t>
        </is>
      </c>
      <c r="E10431" t="inlineStr">
        <is>
          <t>stevedore</t>
        </is>
      </c>
      <c r="F10431" t="inlineStr">
        <is>
          <t>&gt;=1.9.0</t>
        </is>
      </c>
      <c r="G10431" t="inlineStr">
        <is>
          <t>stevedore</t>
        </is>
      </c>
      <c r="H10431" t="inlineStr">
        <is>
          <t>&gt;=1.5.0</t>
        </is>
      </c>
    </row>
    <row r="10432">
      <c r="A10432" t="inlineStr">
        <is>
          <t>oslo.vmware</t>
        </is>
      </c>
      <c r="B10432" t="inlineStr">
        <is>
          <t>af2bbfef345b30db22f4df84e3f6f7e2e174d66f</t>
        </is>
      </c>
      <c r="C10432" t="inlineStr">
        <is>
          <t>2016-05-24 22:08:19+00:00</t>
        </is>
      </c>
      <c r="D10432" t="inlineStr">
        <is>
          <t>verchange</t>
        </is>
      </c>
      <c r="E10432" t="inlineStr">
        <is>
          <t>stevedore</t>
        </is>
      </c>
      <c r="F10432" t="inlineStr">
        <is>
          <t>&gt;=1.10.0</t>
        </is>
      </c>
      <c r="G10432" t="inlineStr">
        <is>
          <t>stevedore</t>
        </is>
      </c>
      <c r="H10432" t="inlineStr">
        <is>
          <t>&gt;=1.9.0</t>
        </is>
      </c>
    </row>
    <row r="10433">
      <c r="A10433" t="inlineStr">
        <is>
          <t>oslo.vmware</t>
        </is>
      </c>
      <c r="B10433" t="inlineStr">
        <is>
          <t>bfcd07fc9ece2154261ad2bf4000cec9802fdee8</t>
        </is>
      </c>
      <c r="C10433" t="inlineStr">
        <is>
          <t>2016-06-10 01:32:08+00:00</t>
        </is>
      </c>
      <c r="D10433" t="inlineStr">
        <is>
          <t>verchange</t>
        </is>
      </c>
      <c r="E10433" t="inlineStr">
        <is>
          <t>requests</t>
        </is>
      </c>
      <c r="F10433" t="inlineStr">
        <is>
          <t>&gt;=2.10.0</t>
        </is>
      </c>
      <c r="G10433" t="inlineStr">
        <is>
          <t>requests</t>
        </is>
      </c>
      <c r="H10433" t="inlineStr">
        <is>
          <t>&gt;=2.8.1;!=2.9.0</t>
        </is>
      </c>
    </row>
    <row r="10434">
      <c r="A10434" t="inlineStr">
        <is>
          <t>oslo.vmware</t>
        </is>
      </c>
      <c r="B10434" t="inlineStr">
        <is>
          <t>bfcd07fc9ece2154261ad2bf4000cec9802fdee8</t>
        </is>
      </c>
      <c r="C10434" t="inlineStr">
        <is>
          <t>2016-06-10 01:32:08+00:00</t>
        </is>
      </c>
      <c r="D10434" t="inlineStr">
        <is>
          <t>verchange</t>
        </is>
      </c>
      <c r="E10434" t="inlineStr">
        <is>
          <t>oslo.utils</t>
        </is>
      </c>
      <c r="F10434" t="inlineStr">
        <is>
          <t>&gt;=3.11.0</t>
        </is>
      </c>
      <c r="G10434" t="inlineStr">
        <is>
          <t>oslo.utils</t>
        </is>
      </c>
      <c r="H10434" t="inlineStr">
        <is>
          <t>&gt;=3.5.0</t>
        </is>
      </c>
    </row>
    <row r="10435">
      <c r="A10435" t="inlineStr">
        <is>
          <t>oslo.vmware</t>
        </is>
      </c>
      <c r="B10435" t="inlineStr">
        <is>
          <t>bfcd07fc9ece2154261ad2bf4000cec9802fdee8</t>
        </is>
      </c>
      <c r="C10435" t="inlineStr">
        <is>
          <t>2016-06-10 01:32:08+00:00</t>
        </is>
      </c>
      <c r="D10435" t="inlineStr">
        <is>
          <t>verchange</t>
        </is>
      </c>
      <c r="E10435" t="inlineStr">
        <is>
          <t>oslo.concurrency</t>
        </is>
      </c>
      <c r="F10435" t="inlineStr">
        <is>
          <t>&gt;=3.8.0</t>
        </is>
      </c>
      <c r="G10435" t="inlineStr">
        <is>
          <t>oslo.concurrency</t>
        </is>
      </c>
      <c r="H10435" t="inlineStr">
        <is>
          <t>&gt;=3.5.0</t>
        </is>
      </c>
    </row>
    <row r="10436">
      <c r="A10436" t="inlineStr">
        <is>
          <t>oslo.vmware</t>
        </is>
      </c>
      <c r="B10436" t="inlineStr">
        <is>
          <t>bfcd07fc9ece2154261ad2bf4000cec9802fdee8</t>
        </is>
      </c>
      <c r="C10436" t="inlineStr">
        <is>
          <t>2016-06-10 01:32:08+00:00</t>
        </is>
      </c>
      <c r="D10436" t="inlineStr">
        <is>
          <t>verchange</t>
        </is>
      </c>
      <c r="E10436" t="inlineStr">
        <is>
          <t>urllib3</t>
        </is>
      </c>
      <c r="F10436" t="inlineStr">
        <is>
          <t>&gt;=1.15.1</t>
        </is>
      </c>
      <c r="G10436" t="inlineStr">
        <is>
          <t>urllib3</t>
        </is>
      </c>
      <c r="H10436" t="inlineStr">
        <is>
          <t>&gt;=1.8.3</t>
        </is>
      </c>
    </row>
    <row r="10437">
      <c r="A10437" t="inlineStr">
        <is>
          <t>oslo.vmware</t>
        </is>
      </c>
      <c r="B10437" t="inlineStr">
        <is>
          <t>8d8a5dea4d4ab34f416ec2c54631adbac84efa71</t>
        </is>
      </c>
      <c r="C10437" t="inlineStr">
        <is>
          <t>2016-06-28 11:15:10+00:00</t>
        </is>
      </c>
      <c r="D10437" t="inlineStr">
        <is>
          <t>add</t>
        </is>
      </c>
      <c r="E10437" t="inlineStr">
        <is>
          <t>lxml</t>
        </is>
      </c>
      <c r="F10437" t="inlineStr">
        <is>
          <t>&gt;=2.3</t>
        </is>
      </c>
      <c r="G10437" t="inlineStr"/>
      <c r="H10437" t="inlineStr"/>
    </row>
    <row r="10438">
      <c r="A10438" t="inlineStr">
        <is>
          <t>oslo.vmware</t>
        </is>
      </c>
      <c r="B10438" t="inlineStr">
        <is>
          <t>421b41c15b76781cc34bad16cd242a49517529ce</t>
        </is>
      </c>
      <c r="C10438" t="inlineStr">
        <is>
          <t>2016-07-13 14:18:54+00:00</t>
        </is>
      </c>
      <c r="D10438" t="inlineStr">
        <is>
          <t>verchange</t>
        </is>
      </c>
      <c r="E10438" t="inlineStr">
        <is>
          <t>oslo.utils</t>
        </is>
      </c>
      <c r="F10438" t="inlineStr">
        <is>
          <t>&gt;=3.15.0</t>
        </is>
      </c>
      <c r="G10438" t="inlineStr">
        <is>
          <t>oslo.utils</t>
        </is>
      </c>
      <c r="H10438" t="inlineStr">
        <is>
          <t>&gt;=3.11.0</t>
        </is>
      </c>
    </row>
    <row r="10439">
      <c r="A10439" t="inlineStr">
        <is>
          <t>oslo.vmware</t>
        </is>
      </c>
      <c r="B10439" t="inlineStr">
        <is>
          <t>421b41c15b76781cc34bad16cd242a49517529ce</t>
        </is>
      </c>
      <c r="C10439" t="inlineStr">
        <is>
          <t>2016-07-13 14:18:54+00:00</t>
        </is>
      </c>
      <c r="D10439" t="inlineStr">
        <is>
          <t>verchange</t>
        </is>
      </c>
      <c r="E10439" t="inlineStr">
        <is>
          <t>suds-jurko</t>
        </is>
      </c>
      <c r="F10439" t="inlineStr">
        <is>
          <t>&gt;=0.6</t>
        </is>
      </c>
      <c r="G10439" t="inlineStr">
        <is>
          <t>suds-jurko</t>
        </is>
      </c>
      <c r="H10439" t="inlineStr">
        <is>
          <t>&gt;=0.6</t>
        </is>
      </c>
    </row>
    <row r="10440">
      <c r="A10440" t="inlineStr">
        <is>
          <t>oslo.vmware</t>
        </is>
      </c>
      <c r="B10440" t="inlineStr">
        <is>
          <t>37283c8689238fe0bcd038267893fc7d002d1383</t>
        </is>
      </c>
      <c r="C10440" t="inlineStr">
        <is>
          <t>2016-08-02 18:08:40+00:00</t>
        </is>
      </c>
      <c r="D10440" t="inlineStr">
        <is>
          <t>verchange</t>
        </is>
      </c>
      <c r="E10440" t="inlineStr">
        <is>
          <t>stevedore</t>
        </is>
      </c>
      <c r="F10440" t="inlineStr">
        <is>
          <t>&gt;=1.16.0</t>
        </is>
      </c>
      <c r="G10440" t="inlineStr">
        <is>
          <t>stevedore</t>
        </is>
      </c>
      <c r="H10440" t="inlineStr">
        <is>
          <t>&gt;=1.10.0</t>
        </is>
      </c>
    </row>
    <row r="10441">
      <c r="A10441" t="inlineStr">
        <is>
          <t>oslo.vmware</t>
        </is>
      </c>
      <c r="B10441" t="inlineStr">
        <is>
          <t>37283c8689238fe0bcd038267893fc7d002d1383</t>
        </is>
      </c>
      <c r="C10441" t="inlineStr">
        <is>
          <t>2016-08-02 18:08:40+00:00</t>
        </is>
      </c>
      <c r="D10441" t="inlineStr">
        <is>
          <t>verchange</t>
        </is>
      </c>
      <c r="E10441" t="inlineStr">
        <is>
          <t>oslo.utils</t>
        </is>
      </c>
      <c r="F10441" t="inlineStr">
        <is>
          <t>&gt;=3.16.0</t>
        </is>
      </c>
      <c r="G10441" t="inlineStr">
        <is>
          <t>oslo.utils</t>
        </is>
      </c>
      <c r="H10441" t="inlineStr">
        <is>
          <t>&gt;=3.15.0</t>
        </is>
      </c>
    </row>
    <row r="10442">
      <c r="A10442" t="inlineStr">
        <is>
          <t>oslo.vmware</t>
        </is>
      </c>
      <c r="B10442" t="inlineStr">
        <is>
          <t>15f00899462846f34b50681b46774f8ec13027f9</t>
        </is>
      </c>
      <c r="C10442" t="inlineStr">
        <is>
          <t>2016-10-19 04:40:48+00:00</t>
        </is>
      </c>
      <c r="D10442" t="inlineStr">
        <is>
          <t>verchange</t>
        </is>
      </c>
      <c r="E10442" t="inlineStr">
        <is>
          <t>stevedore</t>
        </is>
      </c>
      <c r="F10442" t="inlineStr">
        <is>
          <t>&gt;=1.17.1</t>
        </is>
      </c>
      <c r="G10442" t="inlineStr">
        <is>
          <t>stevedore</t>
        </is>
      </c>
      <c r="H10442" t="inlineStr">
        <is>
          <t>&gt;=1.16.0</t>
        </is>
      </c>
    </row>
    <row r="10443">
      <c r="A10443" t="inlineStr">
        <is>
          <t>oslo.vmware</t>
        </is>
      </c>
      <c r="B10443" t="inlineStr">
        <is>
          <t>15f00899462846f34b50681b46774f8ec13027f9</t>
        </is>
      </c>
      <c r="C10443" t="inlineStr">
        <is>
          <t>2016-10-19 04:40:48+00:00</t>
        </is>
      </c>
      <c r="D10443" t="inlineStr">
        <is>
          <t>verchange</t>
        </is>
      </c>
      <c r="E10443" t="inlineStr">
        <is>
          <t>PyYAML</t>
        </is>
      </c>
      <c r="F10443" t="inlineStr">
        <is>
          <t>&gt;=3.10.0</t>
        </is>
      </c>
      <c r="G10443" t="inlineStr">
        <is>
          <t>PyYAML</t>
        </is>
      </c>
      <c r="H10443" t="inlineStr">
        <is>
          <t>&gt;=3.1.0</t>
        </is>
      </c>
    </row>
    <row r="10444">
      <c r="A10444" t="inlineStr">
        <is>
          <t>oslo.vmware</t>
        </is>
      </c>
      <c r="B10444" t="inlineStr">
        <is>
          <t>15f00899462846f34b50681b46774f8ec13027f9</t>
        </is>
      </c>
      <c r="C10444" t="inlineStr">
        <is>
          <t>2016-10-19 04:40:48+00:00</t>
        </is>
      </c>
      <c r="D10444" t="inlineStr">
        <is>
          <t>verchange</t>
        </is>
      </c>
      <c r="E10444" t="inlineStr">
        <is>
          <t>netaddr</t>
        </is>
      </c>
      <c r="F10444" t="inlineStr">
        <is>
          <t>!=0.7.16;&gt;=0.7.13</t>
        </is>
      </c>
      <c r="G10444" t="inlineStr">
        <is>
          <t>netaddr</t>
        </is>
      </c>
      <c r="H10444" t="inlineStr">
        <is>
          <t>!=0.7.16;&gt;=0.7.12</t>
        </is>
      </c>
    </row>
    <row r="10445">
      <c r="A10445" t="inlineStr">
        <is>
          <t>oslo.vmware</t>
        </is>
      </c>
      <c r="B10445" t="inlineStr">
        <is>
          <t>e0fb3094f2b6347f38fff009073b95e8a15bcf89</t>
        </is>
      </c>
      <c r="C10445" t="inlineStr">
        <is>
          <t>2016-12-01 16:39:50+00:00</t>
        </is>
      </c>
      <c r="D10445" t="inlineStr">
        <is>
          <t>verchange</t>
        </is>
      </c>
      <c r="E10445" t="inlineStr">
        <is>
          <t>oslo.utils</t>
        </is>
      </c>
      <c r="F10445" t="inlineStr">
        <is>
          <t>&gt;=3.18.0</t>
        </is>
      </c>
      <c r="G10445" t="inlineStr">
        <is>
          <t>oslo.utils</t>
        </is>
      </c>
      <c r="H10445" t="inlineStr">
        <is>
          <t>&gt;=3.16.0</t>
        </is>
      </c>
    </row>
    <row r="10446">
      <c r="A10446" t="inlineStr">
        <is>
          <t>oslo.vmware</t>
        </is>
      </c>
      <c r="B10446" t="inlineStr">
        <is>
          <t>e0fb3094f2b6347f38fff009073b95e8a15bcf89</t>
        </is>
      </c>
      <c r="C10446" t="inlineStr">
        <is>
          <t>2016-12-01 16:39:50+00:00</t>
        </is>
      </c>
      <c r="D10446" t="inlineStr">
        <is>
          <t>verchange</t>
        </is>
      </c>
      <c r="E10446" t="inlineStr">
        <is>
          <t>pbr</t>
        </is>
      </c>
      <c r="F10446" t="inlineStr">
        <is>
          <t>&gt;=1.8</t>
        </is>
      </c>
      <c r="G10446" t="inlineStr">
        <is>
          <t>pbr</t>
        </is>
      </c>
      <c r="H10446" t="inlineStr">
        <is>
          <t>&gt;=1.6</t>
        </is>
      </c>
    </row>
    <row r="10447">
      <c r="A10447" t="inlineStr">
        <is>
          <t>oslo.vmware</t>
        </is>
      </c>
      <c r="B10447" t="inlineStr">
        <is>
          <t>ca17b7bd39300d30e8892ba2945005ff46e8a550</t>
        </is>
      </c>
      <c r="C10447" t="inlineStr">
        <is>
          <t>2017-01-18 14:08:31+00:00</t>
        </is>
      </c>
      <c r="D10447" t="inlineStr">
        <is>
          <t>verchange</t>
        </is>
      </c>
      <c r="E10447" t="inlineStr">
        <is>
          <t>lxml</t>
        </is>
      </c>
      <c r="F10447" t="inlineStr">
        <is>
          <t>&gt;=2.3;!=3.7.0</t>
        </is>
      </c>
      <c r="G10447" t="inlineStr">
        <is>
          <t>lxml</t>
        </is>
      </c>
      <c r="H10447" t="inlineStr">
        <is>
          <t>&gt;=2.3</t>
        </is>
      </c>
    </row>
    <row r="10448">
      <c r="A10448" t="inlineStr">
        <is>
          <t>oslo.vmware</t>
        </is>
      </c>
      <c r="B10448" t="inlineStr">
        <is>
          <t>ca17b7bd39300d30e8892ba2945005ff46e8a550</t>
        </is>
      </c>
      <c r="C10448" t="inlineStr">
        <is>
          <t>2017-01-18 14:08:31+00:00</t>
        </is>
      </c>
      <c r="D10448" t="inlineStr">
        <is>
          <t>verchange</t>
        </is>
      </c>
      <c r="E10448" t="inlineStr">
        <is>
          <t>requests</t>
        </is>
      </c>
      <c r="F10448" t="inlineStr">
        <is>
          <t>&gt;=2.10.0;!=2.12.2</t>
        </is>
      </c>
      <c r="G10448" t="inlineStr">
        <is>
          <t>requests</t>
        </is>
      </c>
      <c r="H10448" t="inlineStr">
        <is>
          <t>&gt;=2.10.0</t>
        </is>
      </c>
    </row>
    <row r="10449">
      <c r="A10449" t="inlineStr">
        <is>
          <t>oslo.vmware</t>
        </is>
      </c>
      <c r="B10449" t="inlineStr">
        <is>
          <t>145b124f2de276b8196fb9d8b286cf44e8f1d640</t>
        </is>
      </c>
      <c r="C10449" t="inlineStr">
        <is>
          <t>2017-03-06 17:10:40+00:00</t>
        </is>
      </c>
      <c r="D10449" t="inlineStr">
        <is>
          <t>verchange</t>
        </is>
      </c>
      <c r="E10449" t="inlineStr">
        <is>
          <t>stevedore</t>
        </is>
      </c>
      <c r="F10449" t="inlineStr">
        <is>
          <t>&gt;=1.20.0</t>
        </is>
      </c>
      <c r="G10449" t="inlineStr">
        <is>
          <t>stevedore</t>
        </is>
      </c>
      <c r="H10449" t="inlineStr">
        <is>
          <t>&gt;=1.17.1</t>
        </is>
      </c>
    </row>
    <row r="10450">
      <c r="A10450" t="inlineStr">
        <is>
          <t>oslo.vmware</t>
        </is>
      </c>
      <c r="B10450" t="inlineStr">
        <is>
          <t>145b124f2de276b8196fb9d8b286cf44e8f1d640</t>
        </is>
      </c>
      <c r="C10450" t="inlineStr">
        <is>
          <t>2017-03-06 17:10:40+00:00</t>
        </is>
      </c>
      <c r="D10450" t="inlineStr">
        <is>
          <t>verchange</t>
        </is>
      </c>
      <c r="E10450" t="inlineStr">
        <is>
          <t>oslo.utils</t>
        </is>
      </c>
      <c r="F10450" t="inlineStr">
        <is>
          <t>&gt;=3.20.0</t>
        </is>
      </c>
      <c r="G10450" t="inlineStr">
        <is>
          <t>oslo.utils</t>
        </is>
      </c>
      <c r="H10450" t="inlineStr">
        <is>
          <t>&gt;=3.18.0</t>
        </is>
      </c>
    </row>
    <row r="10451">
      <c r="A10451" t="inlineStr">
        <is>
          <t>oslo.vmware</t>
        </is>
      </c>
      <c r="B10451" t="inlineStr">
        <is>
          <t>145b124f2de276b8196fb9d8b286cf44e8f1d640</t>
        </is>
      </c>
      <c r="C10451" t="inlineStr">
        <is>
          <t>2017-03-06 17:10:40+00:00</t>
        </is>
      </c>
      <c r="D10451" t="inlineStr">
        <is>
          <t>verchange</t>
        </is>
      </c>
      <c r="E10451" t="inlineStr">
        <is>
          <t>pbr</t>
        </is>
      </c>
      <c r="F10451" t="inlineStr">
        <is>
          <t>&gt;=2.0.0</t>
        </is>
      </c>
      <c r="G10451" t="inlineStr">
        <is>
          <t>pbr</t>
        </is>
      </c>
      <c r="H10451" t="inlineStr">
        <is>
          <t>&gt;=1.8</t>
        </is>
      </c>
    </row>
    <row r="10452">
      <c r="A10452" t="inlineStr">
        <is>
          <t>oslo.vmware</t>
        </is>
      </c>
      <c r="B10452" t="inlineStr">
        <is>
          <t>145b124f2de276b8196fb9d8b286cf44e8f1d640</t>
        </is>
      </c>
      <c r="C10452" t="inlineStr">
        <is>
          <t>2017-03-06 17:10:40+00:00</t>
        </is>
      </c>
      <c r="D10452" t="inlineStr">
        <is>
          <t>verchange</t>
        </is>
      </c>
      <c r="E10452" t="inlineStr">
        <is>
          <t>requests</t>
        </is>
      </c>
      <c r="F10452" t="inlineStr">
        <is>
          <t>!=2.13.0;&gt;=2.10.0;!=2.12.2</t>
        </is>
      </c>
      <c r="G10452" t="inlineStr">
        <is>
          <t>requests</t>
        </is>
      </c>
      <c r="H10452" t="inlineStr">
        <is>
          <t>&gt;=2.10.0;!=2.12.2</t>
        </is>
      </c>
    </row>
    <row r="10453">
      <c r="A10453" t="inlineStr">
        <is>
          <t>oslo.vmware</t>
        </is>
      </c>
      <c r="B10453" t="inlineStr">
        <is>
          <t>73782183002c3b4aac6349ee4808f034c5ed6b50</t>
        </is>
      </c>
      <c r="C10453" t="inlineStr">
        <is>
          <t>2017-06-05 13:50:25+00:00</t>
        </is>
      </c>
      <c r="D10453" t="inlineStr">
        <is>
          <t>verchange</t>
        </is>
      </c>
      <c r="E10453" t="inlineStr">
        <is>
          <t>eventlet</t>
        </is>
      </c>
      <c r="F10453" t="inlineStr">
        <is>
          <t>&lt;0.21.0;&gt;=0.18.2;!=0.18.3</t>
        </is>
      </c>
      <c r="G10453" t="inlineStr">
        <is>
          <t>eventlet</t>
        </is>
      </c>
      <c r="H10453" t="inlineStr">
        <is>
          <t>&gt;=0.18.2;!=0.18.3</t>
        </is>
      </c>
    </row>
    <row r="10454">
      <c r="A10454" t="inlineStr">
        <is>
          <t>oslo.vmware</t>
        </is>
      </c>
      <c r="B10454" t="inlineStr">
        <is>
          <t>73782183002c3b4aac6349ee4808f034c5ed6b50</t>
        </is>
      </c>
      <c r="C10454" t="inlineStr">
        <is>
          <t>2017-06-05 13:50:25+00:00</t>
        </is>
      </c>
      <c r="D10454" t="inlineStr">
        <is>
          <t>verchange</t>
        </is>
      </c>
      <c r="E10454" t="inlineStr">
        <is>
          <t>pbr</t>
        </is>
      </c>
      <c r="F10454" t="inlineStr">
        <is>
          <t>&gt;=2.0.0;!=2.1.0</t>
        </is>
      </c>
      <c r="G10454" t="inlineStr">
        <is>
          <t>pbr</t>
        </is>
      </c>
      <c r="H10454" t="inlineStr">
        <is>
          <t>&gt;=2.0.0</t>
        </is>
      </c>
    </row>
    <row r="10455">
      <c r="A10455" t="inlineStr">
        <is>
          <t>oslo.vmware</t>
        </is>
      </c>
      <c r="B10455" t="inlineStr">
        <is>
          <t>73782183002c3b4aac6349ee4808f034c5ed6b50</t>
        </is>
      </c>
      <c r="C10455" t="inlineStr">
        <is>
          <t>2017-06-05 13:50:25+00:00</t>
        </is>
      </c>
      <c r="D10455" t="inlineStr">
        <is>
          <t>verchange</t>
        </is>
      </c>
      <c r="E10455" t="inlineStr">
        <is>
          <t>oslo.i18n</t>
        </is>
      </c>
      <c r="F10455" t="inlineStr">
        <is>
          <t>&gt;=2.1.0;!=3.15.2</t>
        </is>
      </c>
      <c r="G10455" t="inlineStr">
        <is>
          <t>oslo.i18n</t>
        </is>
      </c>
      <c r="H10455" t="inlineStr">
        <is>
          <t>&gt;=2.1.0</t>
        </is>
      </c>
    </row>
    <row r="10456">
      <c r="A10456" t="inlineStr">
        <is>
          <t>oslo.vmware</t>
        </is>
      </c>
      <c r="B10456" t="inlineStr">
        <is>
          <t>49c5999903d48ec21de77bef9f9f630ee2087515</t>
        </is>
      </c>
      <c r="C10456" t="inlineStr">
        <is>
          <t>2017-06-26 19:52:18+00:00</t>
        </is>
      </c>
      <c r="D10456" t="inlineStr">
        <is>
          <t>verchange</t>
        </is>
      </c>
      <c r="E10456" t="inlineStr">
        <is>
          <t>eventlet</t>
        </is>
      </c>
      <c r="F10456" t="inlineStr">
        <is>
          <t>&lt;0.21.0;&gt;=0.18.2;!=0.18.3;!=0.20.1</t>
        </is>
      </c>
      <c r="G10456" t="inlineStr">
        <is>
          <t>eventlet</t>
        </is>
      </c>
      <c r="H10456" t="inlineStr">
        <is>
          <t>&lt;0.21.0;&gt;=0.18.2;!=0.18.3</t>
        </is>
      </c>
    </row>
    <row r="10457">
      <c r="A10457" t="inlineStr">
        <is>
          <t>oslo.vmware</t>
        </is>
      </c>
      <c r="B10457" t="inlineStr">
        <is>
          <t>49c5999903d48ec21de77bef9f9f630ee2087515</t>
        </is>
      </c>
      <c r="C10457" t="inlineStr">
        <is>
          <t>2017-06-26 19:52:18+00:00</t>
        </is>
      </c>
      <c r="D10457" t="inlineStr">
        <is>
          <t>verchange</t>
        </is>
      </c>
      <c r="E10457" t="inlineStr">
        <is>
          <t>requests</t>
        </is>
      </c>
      <c r="F10457" t="inlineStr">
        <is>
          <t>&gt;=2.14.2</t>
        </is>
      </c>
      <c r="G10457" t="inlineStr">
        <is>
          <t>requests</t>
        </is>
      </c>
      <c r="H10457" t="inlineStr">
        <is>
          <t>!=2.13.0;&gt;=2.10.0;!=2.12.2</t>
        </is>
      </c>
    </row>
    <row r="10458">
      <c r="A10458" t="inlineStr">
        <is>
          <t>oslo.vmware</t>
        </is>
      </c>
      <c r="B10458" t="inlineStr">
        <is>
          <t>49c5999903d48ec21de77bef9f9f630ee2087515</t>
        </is>
      </c>
      <c r="C10458" t="inlineStr">
        <is>
          <t>2017-06-26 19:52:18+00:00</t>
        </is>
      </c>
      <c r="D10458" t="inlineStr">
        <is>
          <t>verchange</t>
        </is>
      </c>
      <c r="E10458" t="inlineStr">
        <is>
          <t>urllib3</t>
        </is>
      </c>
      <c r="F10458" t="inlineStr">
        <is>
          <t>&gt;=1.21.1</t>
        </is>
      </c>
      <c r="G10458" t="inlineStr">
        <is>
          <t>urllib3</t>
        </is>
      </c>
      <c r="H10458" t="inlineStr">
        <is>
          <t>&gt;=1.15.1</t>
        </is>
      </c>
    </row>
    <row r="10459">
      <c r="A10459" t="inlineStr">
        <is>
          <t>oslo.vmware</t>
        </is>
      </c>
      <c r="B10459" t="inlineStr">
        <is>
          <t>bfd1e0ffd435e637d00ba54ec99aeafe4488eca1</t>
        </is>
      </c>
      <c r="C10459" t="inlineStr">
        <is>
          <t>2017-07-05 08:28:48+00:00</t>
        </is>
      </c>
      <c r="D10459" t="inlineStr">
        <is>
          <t>verchange</t>
        </is>
      </c>
      <c r="E10459" t="inlineStr">
        <is>
          <t>netaddr</t>
        </is>
      </c>
      <c r="F10459" t="inlineStr">
        <is>
          <t>!=0.7.16;&gt;=0.7.13</t>
        </is>
      </c>
      <c r="G10459" t="inlineStr">
        <is>
          <t>netaddr</t>
        </is>
      </c>
      <c r="H10459" t="inlineStr">
        <is>
          <t>!=0.7.16;&gt;=0.7.12</t>
        </is>
      </c>
    </row>
    <row r="10460">
      <c r="A10460" t="inlineStr">
        <is>
          <t>oslo.vmware</t>
        </is>
      </c>
      <c r="B10460" t="inlineStr">
        <is>
          <t>f3eab645dace5232cac7e99d6b8c0b54f4fc1894</t>
        </is>
      </c>
      <c r="C10460" t="inlineStr">
        <is>
          <t>2017-09-25 14:15:19+00:00</t>
        </is>
      </c>
      <c r="D10460" t="inlineStr">
        <is>
          <t>verchange</t>
        </is>
      </c>
      <c r="E10460" t="inlineStr">
        <is>
          <t>oslo.utils</t>
        </is>
      </c>
      <c r="F10460" t="inlineStr">
        <is>
          <t>&gt;=3.28.0</t>
        </is>
      </c>
      <c r="G10460" t="inlineStr">
        <is>
          <t>oslo.utils</t>
        </is>
      </c>
      <c r="H10460" t="inlineStr">
        <is>
          <t>&gt;=3.20.0</t>
        </is>
      </c>
    </row>
    <row r="10461">
      <c r="A10461" t="inlineStr">
        <is>
          <t>oslo.vmware</t>
        </is>
      </c>
      <c r="B10461" t="inlineStr">
        <is>
          <t>f3eab645dace5232cac7e99d6b8c0b54f4fc1894</t>
        </is>
      </c>
      <c r="C10461" t="inlineStr">
        <is>
          <t>2017-09-25 14:15:19+00:00</t>
        </is>
      </c>
      <c r="D10461" t="inlineStr">
        <is>
          <t>verchange</t>
        </is>
      </c>
      <c r="E10461" t="inlineStr">
        <is>
          <t>PyYAML</t>
        </is>
      </c>
      <c r="F10461" t="inlineStr">
        <is>
          <t>&gt;=3.10</t>
        </is>
      </c>
      <c r="G10461" t="inlineStr">
        <is>
          <t>PyYAML</t>
        </is>
      </c>
      <c r="H10461" t="inlineStr">
        <is>
          <t>&gt;=3.10.0</t>
        </is>
      </c>
    </row>
    <row r="10462">
      <c r="A10462" t="inlineStr">
        <is>
          <t>oslo.vmware</t>
        </is>
      </c>
      <c r="B10462" t="inlineStr">
        <is>
          <t>f3eab645dace5232cac7e99d6b8c0b54f4fc1894</t>
        </is>
      </c>
      <c r="C10462" t="inlineStr">
        <is>
          <t>2017-09-25 14:15:19+00:00</t>
        </is>
      </c>
      <c r="D10462" t="inlineStr">
        <is>
          <t>verchange</t>
        </is>
      </c>
      <c r="E10462" t="inlineStr">
        <is>
          <t>oslo.i18n</t>
        </is>
      </c>
      <c r="F10462" t="inlineStr">
        <is>
          <t>&gt;=3.15.3</t>
        </is>
      </c>
      <c r="G10462" t="inlineStr">
        <is>
          <t>oslo.i18n</t>
        </is>
      </c>
      <c r="H10462" t="inlineStr">
        <is>
          <t>&gt;=2.1.0;!=3.15.2</t>
        </is>
      </c>
    </row>
    <row r="10463">
      <c r="A10463" t="inlineStr">
        <is>
          <t>oslo.vmware</t>
        </is>
      </c>
      <c r="B10463" t="inlineStr">
        <is>
          <t>f3eab645dace5232cac7e99d6b8c0b54f4fc1894</t>
        </is>
      </c>
      <c r="C10463" t="inlineStr">
        <is>
          <t>2017-09-25 14:15:19+00:00</t>
        </is>
      </c>
      <c r="D10463" t="inlineStr">
        <is>
          <t>verchange</t>
        </is>
      </c>
      <c r="E10463" t="inlineStr">
        <is>
          <t>oslo.concurrency</t>
        </is>
      </c>
      <c r="F10463" t="inlineStr">
        <is>
          <t>&gt;=3.20.0</t>
        </is>
      </c>
      <c r="G10463" t="inlineStr">
        <is>
          <t>oslo.concurrency</t>
        </is>
      </c>
      <c r="H10463" t="inlineStr">
        <is>
          <t>&gt;=3.8.0</t>
        </is>
      </c>
    </row>
    <row r="10464">
      <c r="A10464" t="inlineStr">
        <is>
          <t>oslo.vmware</t>
        </is>
      </c>
      <c r="B10464" t="inlineStr">
        <is>
          <t>f3eab645dace5232cac7e99d6b8c0b54f4fc1894</t>
        </is>
      </c>
      <c r="C10464" t="inlineStr">
        <is>
          <t>2017-09-25 14:15:19+00:00</t>
        </is>
      </c>
      <c r="D10464" t="inlineStr">
        <is>
          <t>verchange</t>
        </is>
      </c>
      <c r="E10464" t="inlineStr">
        <is>
          <t>lxml</t>
        </is>
      </c>
      <c r="F10464" t="inlineStr">
        <is>
          <t>!=3.7.0;&gt;=3.4.1</t>
        </is>
      </c>
      <c r="G10464" t="inlineStr">
        <is>
          <t>lxml</t>
        </is>
      </c>
      <c r="H10464" t="inlineStr">
        <is>
          <t>&gt;=2.3;!=3.7.0</t>
        </is>
      </c>
    </row>
    <row r="10465">
      <c r="A10465" t="inlineStr">
        <is>
          <t>oslo.vmware</t>
        </is>
      </c>
      <c r="B10465" t="inlineStr">
        <is>
          <t>f3eab645dace5232cac7e99d6b8c0b54f4fc1894</t>
        </is>
      </c>
      <c r="C10465" t="inlineStr">
        <is>
          <t>2017-09-25 14:15:19+00:00</t>
        </is>
      </c>
      <c r="D10465" t="inlineStr">
        <is>
          <t>verchange</t>
        </is>
      </c>
      <c r="E10465" t="inlineStr">
        <is>
          <t>netaddr</t>
        </is>
      </c>
      <c r="F10465" t="inlineStr">
        <is>
          <t>&gt;=0.7.18</t>
        </is>
      </c>
      <c r="G10465" t="inlineStr">
        <is>
          <t>netaddr</t>
        </is>
      </c>
      <c r="H10465" t="inlineStr">
        <is>
          <t>!=0.7.16;&gt;=0.7.13</t>
        </is>
      </c>
    </row>
    <row r="10466">
      <c r="A10466" t="inlineStr">
        <is>
          <t>oslo.vmware</t>
        </is>
      </c>
      <c r="B10466" t="inlineStr">
        <is>
          <t>9574ad69aca08e478979c6f3ba2f232e6f589714</t>
        </is>
      </c>
      <c r="C10466" t="inlineStr">
        <is>
          <t>2017-12-04 10:30:19+00:00</t>
        </is>
      </c>
      <c r="D10466" t="inlineStr">
        <is>
          <t>verchange</t>
        </is>
      </c>
      <c r="E10466" t="inlineStr">
        <is>
          <t>six</t>
        </is>
      </c>
      <c r="F10466" t="inlineStr">
        <is>
          <t>&gt;=1.10.0</t>
        </is>
      </c>
      <c r="G10466" t="inlineStr">
        <is>
          <t>six</t>
        </is>
      </c>
      <c r="H10466" t="inlineStr">
        <is>
          <t>&gt;=1.9.0</t>
        </is>
      </c>
    </row>
    <row r="10467">
      <c r="A10467" t="inlineStr">
        <is>
          <t>oslo.vmware</t>
        </is>
      </c>
      <c r="B10467" t="inlineStr">
        <is>
          <t>9574ad69aca08e478979c6f3ba2f232e6f589714</t>
        </is>
      </c>
      <c r="C10467" t="inlineStr">
        <is>
          <t>2017-12-04 10:30:19+00:00</t>
        </is>
      </c>
      <c r="D10467" t="inlineStr">
        <is>
          <t>verchange</t>
        </is>
      </c>
      <c r="E10467" t="inlineStr">
        <is>
          <t>oslo.utils</t>
        </is>
      </c>
      <c r="F10467" t="inlineStr">
        <is>
          <t>&gt;=3.31.0</t>
        </is>
      </c>
      <c r="G10467" t="inlineStr">
        <is>
          <t>oslo.utils</t>
        </is>
      </c>
      <c r="H10467" t="inlineStr">
        <is>
          <t>&gt;=3.28.0</t>
        </is>
      </c>
    </row>
    <row r="10468">
      <c r="A10468" t="inlineStr">
        <is>
          <t>oslo.vmware</t>
        </is>
      </c>
      <c r="B10468" t="inlineStr">
        <is>
          <t>200706ed0ea56af48517442172f194cda6fa239e</t>
        </is>
      </c>
      <c r="C10468" t="inlineStr">
        <is>
          <t>2018-01-08 14:10:41+00:00</t>
        </is>
      </c>
      <c r="D10468" t="inlineStr">
        <is>
          <t>verchange</t>
        </is>
      </c>
      <c r="E10468" t="inlineStr">
        <is>
          <t>oslo.utils</t>
        </is>
      </c>
      <c r="F10468" t="inlineStr">
        <is>
          <t>&gt;=3.33.0</t>
        </is>
      </c>
      <c r="G10468" t="inlineStr">
        <is>
          <t>oslo.utils</t>
        </is>
      </c>
      <c r="H10468" t="inlineStr">
        <is>
          <t>&gt;=3.31.0</t>
        </is>
      </c>
    </row>
    <row r="10469">
      <c r="A10469" t="inlineStr">
        <is>
          <t>oslo.vmware</t>
        </is>
      </c>
      <c r="B10469" t="inlineStr">
        <is>
          <t>a331a289b0c8e3e070f7ffc15774cf150dfd0094</t>
        </is>
      </c>
      <c r="C10469" t="inlineStr">
        <is>
          <t>2018-03-14 17:23:57+00:00</t>
        </is>
      </c>
      <c r="D10469" t="inlineStr">
        <is>
          <t>verchange</t>
        </is>
      </c>
      <c r="E10469" t="inlineStr">
        <is>
          <t>PyYAML</t>
        </is>
      </c>
      <c r="F10469" t="inlineStr">
        <is>
          <t>&gt;=3.12</t>
        </is>
      </c>
      <c r="G10469" t="inlineStr">
        <is>
          <t>PyYAML</t>
        </is>
      </c>
      <c r="H10469" t="inlineStr">
        <is>
          <t>&gt;=3.10</t>
        </is>
      </c>
    </row>
    <row r="10470">
      <c r="A10470" t="inlineStr">
        <is>
          <t>oslo.vmware</t>
        </is>
      </c>
      <c r="B10470" t="inlineStr">
        <is>
          <t>a331a289b0c8e3e070f7ffc15774cf150dfd0094</t>
        </is>
      </c>
      <c r="C10470" t="inlineStr">
        <is>
          <t>2018-03-14 17:23:57+00:00</t>
        </is>
      </c>
      <c r="D10470" t="inlineStr">
        <is>
          <t>verchange</t>
        </is>
      </c>
      <c r="E10470" t="inlineStr">
        <is>
          <t>oslo.concurrency</t>
        </is>
      </c>
      <c r="F10470" t="inlineStr">
        <is>
          <t>&gt;=3.25.0</t>
        </is>
      </c>
      <c r="G10470" t="inlineStr">
        <is>
          <t>oslo.concurrency</t>
        </is>
      </c>
      <c r="H10470" t="inlineStr">
        <is>
          <t>&gt;=3.20.0</t>
        </is>
      </c>
    </row>
    <row r="10471">
      <c r="A10471" t="inlineStr">
        <is>
          <t>oslo.vmware</t>
        </is>
      </c>
      <c r="B10471" t="inlineStr">
        <is>
          <t>1f2639133830ef294a71bc0e516c9b5b0eb4fd19</t>
        </is>
      </c>
      <c r="C10471" t="inlineStr">
        <is>
          <t>2018-04-17 15:24:29+00:00</t>
        </is>
      </c>
      <c r="D10471" t="inlineStr">
        <is>
          <t>verchange</t>
        </is>
      </c>
      <c r="E10471" t="inlineStr">
        <is>
          <t>eventlet</t>
        </is>
      </c>
      <c r="F10471" t="inlineStr">
        <is>
          <t>&gt;=0.18.2;!=0.18.3;!=0.20.1</t>
        </is>
      </c>
      <c r="G10471" t="inlineStr">
        <is>
          <t>eventlet</t>
        </is>
      </c>
      <c r="H10471" t="inlineStr">
        <is>
          <t>&lt;0.21.0;&gt;=0.18.2;!=0.18.3;!=0.20.1</t>
        </is>
      </c>
    </row>
    <row r="10472">
      <c r="A10472" t="inlineStr">
        <is>
          <t>oslo.vmware</t>
        </is>
      </c>
      <c r="B10472" t="inlineStr">
        <is>
          <t>1f2639133830ef294a71bc0e516c9b5b0eb4fd19</t>
        </is>
      </c>
      <c r="C10472" t="inlineStr">
        <is>
          <t>2018-04-17 15:24:29+00:00</t>
        </is>
      </c>
      <c r="D10472" t="inlineStr">
        <is>
          <t>verchange</t>
        </is>
      </c>
      <c r="E10472" t="inlineStr">
        <is>
          <t>oslo.concurrency</t>
        </is>
      </c>
      <c r="F10472" t="inlineStr">
        <is>
          <t>&gt;=3.26.0</t>
        </is>
      </c>
      <c r="G10472" t="inlineStr">
        <is>
          <t>oslo.concurrency</t>
        </is>
      </c>
      <c r="H10472" t="inlineStr">
        <is>
          <t>&gt;=3.25.0</t>
        </is>
      </c>
    </row>
    <row r="10473">
      <c r="A10473" t="inlineStr">
        <is>
          <t>oslo.vmware</t>
        </is>
      </c>
      <c r="B10473" t="inlineStr">
        <is>
          <t>04f82ae934fda23612f78b2be9dfb24b06268c87</t>
        </is>
      </c>
      <c r="C10473" t="inlineStr">
        <is>
          <t>2018-09-24 15:00:27+00:00</t>
        </is>
      </c>
      <c r="D10473" t="inlineStr">
        <is>
          <t>add</t>
        </is>
      </c>
      <c r="E10473" t="inlineStr">
        <is>
          <t>oslo.context</t>
        </is>
      </c>
      <c r="F10473" t="inlineStr">
        <is>
          <t>&gt;=2.19.2</t>
        </is>
      </c>
      <c r="G10473" t="inlineStr"/>
      <c r="H10473" t="inlineStr"/>
    </row>
    <row r="10474">
      <c r="A10474" t="inlineStr">
        <is>
          <t>oslo.vmware</t>
        </is>
      </c>
      <c r="B10474" t="inlineStr">
        <is>
          <t>724f36bd3e6573329531f222d7fbe2f51f971da8</t>
        </is>
      </c>
      <c r="C10474" t="inlineStr">
        <is>
          <t>2020-03-31 14:35:18+00:00</t>
        </is>
      </c>
      <c r="D10474" t="inlineStr">
        <is>
          <t>rem</t>
        </is>
      </c>
      <c r="E10474" t="inlineStr"/>
      <c r="F10474" t="inlineStr"/>
      <c r="G10474" t="inlineStr">
        <is>
          <t>six</t>
        </is>
      </c>
      <c r="H10474" t="inlineStr">
        <is>
          <t>&gt;=1.10.0</t>
        </is>
      </c>
    </row>
    <row r="10475">
      <c r="A10475" t="inlineStr">
        <is>
          <t>oslo.vmware</t>
        </is>
      </c>
      <c r="B10475" t="inlineStr">
        <is>
          <t>aa5a4b1171d1bb0a9f87b0ca7c3afab3204fc57c</t>
        </is>
      </c>
      <c r="C10475" t="inlineStr">
        <is>
          <t>2020-09-11 19:17:27+00:00</t>
        </is>
      </c>
      <c r="D10475" t="inlineStr">
        <is>
          <t>verchange</t>
        </is>
      </c>
      <c r="E10475" t="inlineStr">
        <is>
          <t>PyYAML</t>
        </is>
      </c>
      <c r="F10475" t="inlineStr">
        <is>
          <t>&gt;=3.13</t>
        </is>
      </c>
      <c r="G10475" t="inlineStr">
        <is>
          <t>PyYAML</t>
        </is>
      </c>
      <c r="H10475" t="inlineStr">
        <is>
          <t>&gt;=3.12</t>
        </is>
      </c>
    </row>
    <row r="10476">
      <c r="A10476" t="inlineStr">
        <is>
          <t>oslo.vmware</t>
        </is>
      </c>
      <c r="B10476" t="inlineStr">
        <is>
          <t>aa5a4b1171d1bb0a9f87b0ca7c3afab3204fc57c</t>
        </is>
      </c>
      <c r="C10476" t="inlineStr">
        <is>
          <t>2020-09-11 19:17:27+00:00</t>
        </is>
      </c>
      <c r="D10476" t="inlineStr">
        <is>
          <t>verchange</t>
        </is>
      </c>
      <c r="E10476" t="inlineStr">
        <is>
          <t>lxml</t>
        </is>
      </c>
      <c r="F10476" t="inlineStr">
        <is>
          <t>&gt;=4.5.0</t>
        </is>
      </c>
      <c r="G10476" t="inlineStr">
        <is>
          <t>lxml</t>
        </is>
      </c>
      <c r="H10476" t="inlineStr">
        <is>
          <t>!=3.7.0;&gt;=3.4.1</t>
        </is>
      </c>
    </row>
    <row r="10477">
      <c r="A10477" t="inlineStr">
        <is>
          <t>Products.EasyNewsletter</t>
        </is>
      </c>
      <c r="B10477" t="inlineStr">
        <is>
          <t>755ed0161e4d574e4cae3cc06bcb77a69f318db7</t>
        </is>
      </c>
      <c r="C10477" t="inlineStr">
        <is>
          <t>2017-07-29 19:15:41+00:00</t>
        </is>
      </c>
      <c r="D10477" t="inlineStr">
        <is>
          <t>add</t>
        </is>
      </c>
      <c r="E10477" t="inlineStr">
        <is>
          <t>virtualenv</t>
        </is>
      </c>
      <c r="F10477" t="inlineStr"/>
      <c r="G10477" t="inlineStr"/>
      <c r="H10477" t="inlineStr"/>
    </row>
    <row r="10478">
      <c r="A10478" t="inlineStr">
        <is>
          <t>Products.EasyNewsletter</t>
        </is>
      </c>
      <c r="B10478" t="inlineStr">
        <is>
          <t>d01d4583ef08414e0c174e1989baac8ad7883a39</t>
        </is>
      </c>
      <c r="C10478" t="inlineStr">
        <is>
          <t>2021-02-04 15:24:06+00:00</t>
        </is>
      </c>
      <c r="D10478" t="inlineStr">
        <is>
          <t>verchange</t>
        </is>
      </c>
      <c r="E10478" t="inlineStr">
        <is>
          <t>zc.buildout</t>
        </is>
      </c>
      <c r="F10478" t="inlineStr"/>
      <c r="G10478" t="inlineStr">
        <is>
          <t>zc.buildout</t>
        </is>
      </c>
      <c r="H10478">
        <f>=2.8.0</f>
        <v/>
      </c>
    </row>
    <row r="10479">
      <c r="A10479" t="inlineStr">
        <is>
          <t>Products.EasyNewsletter</t>
        </is>
      </c>
      <c r="B10479" t="inlineStr">
        <is>
          <t>d01d4583ef08414e0c174e1989baac8ad7883a39</t>
        </is>
      </c>
      <c r="C10479" t="inlineStr">
        <is>
          <t>2021-02-04 15:24:06+00:00</t>
        </is>
      </c>
      <c r="D10479" t="inlineStr">
        <is>
          <t>verchange</t>
        </is>
      </c>
      <c r="E10479" t="inlineStr">
        <is>
          <t>setuptools</t>
        </is>
      </c>
      <c r="F10479" t="inlineStr"/>
      <c r="G10479" t="inlineStr">
        <is>
          <t>setuptools</t>
        </is>
      </c>
      <c r="H10479">
        <f>=33.1.1</f>
        <v/>
      </c>
    </row>
    <row r="10480">
      <c r="A10480" t="inlineStr">
        <is>
          <t>Products.EasyNewsletter</t>
        </is>
      </c>
      <c r="B10480" t="inlineStr">
        <is>
          <t>d01d4583ef08414e0c174e1989baac8ad7883a39</t>
        </is>
      </c>
      <c r="C10480" t="inlineStr">
        <is>
          <t>2021-02-04 15:24:06+00:00</t>
        </is>
      </c>
      <c r="D10480" t="inlineStr">
        <is>
          <t>add</t>
        </is>
      </c>
      <c r="E10480" t="inlineStr">
        <is>
          <t>pathlib2</t>
        </is>
      </c>
      <c r="F10480" t="inlineStr"/>
      <c r="G10480" t="inlineStr"/>
      <c r="H10480" t="inlineStr"/>
    </row>
    <row r="10481">
      <c r="A10481" t="inlineStr">
        <is>
          <t>Products.EasyNewsletter</t>
        </is>
      </c>
      <c r="B10481" t="inlineStr">
        <is>
          <t>d01d4583ef08414e0c174e1989baac8ad7883a39</t>
        </is>
      </c>
      <c r="C10481" t="inlineStr">
        <is>
          <t>2021-02-04 15:24:06+00:00</t>
        </is>
      </c>
      <c r="D10481" t="inlineStr">
        <is>
          <t>add</t>
        </is>
      </c>
      <c r="E10481" t="inlineStr">
        <is>
          <t>isort</t>
        </is>
      </c>
      <c r="F10481" t="inlineStr"/>
      <c r="G10481" t="inlineStr"/>
      <c r="H10481" t="inlineStr"/>
    </row>
    <row r="10482">
      <c r="A10482" t="inlineStr">
        <is>
          <t>Products.EasyNewsletter</t>
        </is>
      </c>
      <c r="B10482" t="inlineStr">
        <is>
          <t>d01d4583ef08414e0c174e1989baac8ad7883a39</t>
        </is>
      </c>
      <c r="C10482" t="inlineStr">
        <is>
          <t>2021-02-04 15:24:06+00:00</t>
        </is>
      </c>
      <c r="D10482" t="inlineStr">
        <is>
          <t>rem</t>
        </is>
      </c>
      <c r="E10482" t="inlineStr"/>
      <c r="F10482" t="inlineStr"/>
      <c r="G10482" t="inlineStr">
        <is>
          <t>appdirs</t>
        </is>
      </c>
      <c r="H10482">
        <f>=1.4.2</f>
        <v/>
      </c>
    </row>
    <row r="10483">
      <c r="A10483" t="inlineStr">
        <is>
          <t>Products.EasyNewsletter</t>
        </is>
      </c>
      <c r="B10483" t="inlineStr">
        <is>
          <t>d01d4583ef08414e0c174e1989baac8ad7883a39</t>
        </is>
      </c>
      <c r="C10483" t="inlineStr">
        <is>
          <t>2021-02-04 15:24:06+00:00</t>
        </is>
      </c>
      <c r="D10483" t="inlineStr">
        <is>
          <t>rem</t>
        </is>
      </c>
      <c r="E10483" t="inlineStr"/>
      <c r="F10483" t="inlineStr"/>
      <c r="G10483" t="inlineStr">
        <is>
          <t>virtualenv</t>
        </is>
      </c>
      <c r="H10483" t="inlineStr"/>
    </row>
    <row r="10484">
      <c r="A10484" t="inlineStr">
        <is>
          <t>Products.EasyNewsletter</t>
        </is>
      </c>
      <c r="B10484" t="inlineStr">
        <is>
          <t>d01d4583ef08414e0c174e1989baac8ad7883a39</t>
        </is>
      </c>
      <c r="C10484" t="inlineStr">
        <is>
          <t>2021-02-04 15:24:06+00:00</t>
        </is>
      </c>
      <c r="D10484" t="inlineStr">
        <is>
          <t>rem</t>
        </is>
      </c>
      <c r="E10484" t="inlineStr"/>
      <c r="F10484" t="inlineStr"/>
      <c r="G10484" t="inlineStr">
        <is>
          <t>packaging</t>
        </is>
      </c>
      <c r="H10484">
        <f>=16.8</f>
        <v/>
      </c>
    </row>
    <row r="10485">
      <c r="A10485" t="inlineStr">
        <is>
          <t>Products.EasyNewsletter</t>
        </is>
      </c>
      <c r="B10485" t="inlineStr">
        <is>
          <t>d01d4583ef08414e0c174e1989baac8ad7883a39</t>
        </is>
      </c>
      <c r="C10485" t="inlineStr">
        <is>
          <t>2021-02-04 15:24:06+00:00</t>
        </is>
      </c>
      <c r="D10485" t="inlineStr">
        <is>
          <t>rem</t>
        </is>
      </c>
      <c r="E10485" t="inlineStr"/>
      <c r="F10485" t="inlineStr"/>
      <c r="G10485" t="inlineStr">
        <is>
          <t>pyparsing</t>
        </is>
      </c>
      <c r="H10485">
        <f>=2.1.10</f>
        <v/>
      </c>
    </row>
    <row r="10486">
      <c r="A10486" t="inlineStr">
        <is>
          <t>Products.EasyNewsletter</t>
        </is>
      </c>
      <c r="B10486" t="inlineStr">
        <is>
          <t>d01d4583ef08414e0c174e1989baac8ad7883a39</t>
        </is>
      </c>
      <c r="C10486" t="inlineStr">
        <is>
          <t>2021-02-04 15:24:06+00:00</t>
        </is>
      </c>
      <c r="D10486" t="inlineStr">
        <is>
          <t>rem</t>
        </is>
      </c>
      <c r="E10486" t="inlineStr"/>
      <c r="F10486" t="inlineStr"/>
      <c r="G10486" t="inlineStr">
        <is>
          <t>six</t>
        </is>
      </c>
      <c r="H10486">
        <f>=1.10.0</f>
        <v/>
      </c>
    </row>
    <row r="10487">
      <c r="A10487" t="inlineStr">
        <is>
          <t>django-nopassword</t>
        </is>
      </c>
      <c r="B10487" t="inlineStr">
        <is>
          <t>e4a8476e8b7dc3816f255002a6f5b39492a0e994</t>
        </is>
      </c>
      <c r="C10487" t="inlineStr">
        <is>
          <t>2015-05-26 20:55:30+00:00</t>
        </is>
      </c>
      <c r="D10487" t="inlineStr">
        <is>
          <t>add</t>
        </is>
      </c>
      <c r="E10487" t="inlineStr">
        <is>
          <t>twilio</t>
        </is>
      </c>
      <c r="F10487">
        <f>=4.4.0</f>
        <v/>
      </c>
      <c r="G10487" t="inlineStr"/>
      <c r="H10487" t="inlineStr"/>
    </row>
    <row r="10488">
      <c r="A10488" t="inlineStr">
        <is>
          <t>django-nopassword</t>
        </is>
      </c>
      <c r="B10488" t="inlineStr">
        <is>
          <t>e4a8476e8b7dc3816f255002a6f5b39492a0e994</t>
        </is>
      </c>
      <c r="C10488" t="inlineStr">
        <is>
          <t>2015-05-26 20:55:30+00:00</t>
        </is>
      </c>
      <c r="D10488" t="inlineStr">
        <is>
          <t>add</t>
        </is>
      </c>
      <c r="E10488" t="inlineStr">
        <is>
          <t>mock</t>
        </is>
      </c>
      <c r="F10488" t="inlineStr">
        <is>
          <t>&gt;=1.0</t>
        </is>
      </c>
      <c r="G10488" t="inlineStr"/>
      <c r="H10488" t="inlineStr"/>
    </row>
    <row r="10489">
      <c r="A10489" t="inlineStr">
        <is>
          <t>django-nopassword</t>
        </is>
      </c>
      <c r="B10489" t="inlineStr">
        <is>
          <t>e4a8476e8b7dc3816f255002a6f5b39492a0e994</t>
        </is>
      </c>
      <c r="C10489" t="inlineStr">
        <is>
          <t>2015-05-26 20:55:30+00:00</t>
        </is>
      </c>
      <c r="D10489" t="inlineStr">
        <is>
          <t>add</t>
        </is>
      </c>
      <c r="E10489" t="inlineStr">
        <is>
          <t>coverage</t>
        </is>
      </c>
      <c r="F10489" t="inlineStr"/>
      <c r="G10489" t="inlineStr"/>
      <c r="H10489" t="inlineStr"/>
    </row>
    <row r="10490">
      <c r="A10490" t="inlineStr">
        <is>
          <t>django-nopassword</t>
        </is>
      </c>
      <c r="B10490" t="inlineStr">
        <is>
          <t>e4a8476e8b7dc3816f255002a6f5b39492a0e994</t>
        </is>
      </c>
      <c r="C10490" t="inlineStr">
        <is>
          <t>2015-05-26 20:55:30+00:00</t>
        </is>
      </c>
      <c r="D10490" t="inlineStr">
        <is>
          <t>add</t>
        </is>
      </c>
      <c r="E10490" t="inlineStr">
        <is>
          <t>psycopg2</t>
        </is>
      </c>
      <c r="F10490" t="inlineStr"/>
      <c r="G10490" t="inlineStr"/>
      <c r="H10490" t="inlineStr"/>
    </row>
    <row r="10491">
      <c r="A10491" t="inlineStr">
        <is>
          <t>python-novaclient</t>
        </is>
      </c>
      <c r="B10491" t="inlineStr">
        <is>
          <t>ec5861644c3a7a77bcbbdd8cda7e33165fbb4601</t>
        </is>
      </c>
      <c r="C10491" t="inlineStr">
        <is>
          <t>2013-08-06 14:01:56+00:00</t>
        </is>
      </c>
      <c r="D10491" t="inlineStr">
        <is>
          <t>add</t>
        </is>
      </c>
      <c r="E10491" t="inlineStr">
        <is>
          <t>pbr</t>
        </is>
      </c>
      <c r="F10491" t="inlineStr">
        <is>
          <t>&lt;0.6;&gt;=0.5.16</t>
        </is>
      </c>
      <c r="G10491" t="inlineStr"/>
      <c r="H10491" t="inlineStr"/>
    </row>
    <row r="10492">
      <c r="A10492" t="inlineStr">
        <is>
          <t>python-novaclient</t>
        </is>
      </c>
      <c r="B10492" t="inlineStr">
        <is>
          <t>ec5861644c3a7a77bcbbdd8cda7e33165fbb4601</t>
        </is>
      </c>
      <c r="C10492" t="inlineStr">
        <is>
          <t>2013-08-06 14:01:56+00:00</t>
        </is>
      </c>
      <c r="D10492" t="inlineStr">
        <is>
          <t>add</t>
        </is>
      </c>
      <c r="E10492" t="inlineStr">
        <is>
          <t>argparse</t>
        </is>
      </c>
      <c r="F10492" t="inlineStr"/>
      <c r="G10492" t="inlineStr"/>
      <c r="H10492" t="inlineStr"/>
    </row>
    <row r="10493">
      <c r="A10493" t="inlineStr">
        <is>
          <t>python-novaclient</t>
        </is>
      </c>
      <c r="B10493" t="inlineStr">
        <is>
          <t>ec5861644c3a7a77bcbbdd8cda7e33165fbb4601</t>
        </is>
      </c>
      <c r="C10493" t="inlineStr">
        <is>
          <t>2013-08-06 14:01:56+00:00</t>
        </is>
      </c>
      <c r="D10493" t="inlineStr">
        <is>
          <t>add</t>
        </is>
      </c>
      <c r="E10493" t="inlineStr">
        <is>
          <t>iso8601</t>
        </is>
      </c>
      <c r="F10493" t="inlineStr">
        <is>
          <t>&gt;=0.1.4</t>
        </is>
      </c>
      <c r="G10493" t="inlineStr"/>
      <c r="H10493" t="inlineStr"/>
    </row>
    <row r="10494">
      <c r="A10494" t="inlineStr">
        <is>
          <t>python-novaclient</t>
        </is>
      </c>
      <c r="B10494" t="inlineStr">
        <is>
          <t>ec5861644c3a7a77bcbbdd8cda7e33165fbb4601</t>
        </is>
      </c>
      <c r="C10494" t="inlineStr">
        <is>
          <t>2013-08-06 14:01:56+00:00</t>
        </is>
      </c>
      <c r="D10494" t="inlineStr">
        <is>
          <t>add</t>
        </is>
      </c>
      <c r="E10494" t="inlineStr">
        <is>
          <t>PrettyTable</t>
        </is>
      </c>
      <c r="F10494" t="inlineStr">
        <is>
          <t>&gt;=0.6;&lt;0.8</t>
        </is>
      </c>
      <c r="G10494" t="inlineStr"/>
      <c r="H10494" t="inlineStr"/>
    </row>
    <row r="10495">
      <c r="A10495" t="inlineStr">
        <is>
          <t>python-novaclient</t>
        </is>
      </c>
      <c r="B10495" t="inlineStr">
        <is>
          <t>ec5861644c3a7a77bcbbdd8cda7e33165fbb4601</t>
        </is>
      </c>
      <c r="C10495" t="inlineStr">
        <is>
          <t>2013-08-06 14:01:56+00:00</t>
        </is>
      </c>
      <c r="D10495" t="inlineStr">
        <is>
          <t>add</t>
        </is>
      </c>
      <c r="E10495" t="inlineStr">
        <is>
          <t>requests</t>
        </is>
      </c>
      <c r="F10495" t="inlineStr">
        <is>
          <t>&gt;=1.1;&lt;1.2.3</t>
        </is>
      </c>
      <c r="G10495" t="inlineStr"/>
      <c r="H10495" t="inlineStr"/>
    </row>
    <row r="10496">
      <c r="A10496" t="inlineStr">
        <is>
          <t>python-novaclient</t>
        </is>
      </c>
      <c r="B10496" t="inlineStr">
        <is>
          <t>ec5861644c3a7a77bcbbdd8cda7e33165fbb4601</t>
        </is>
      </c>
      <c r="C10496" t="inlineStr">
        <is>
          <t>2013-08-06 14:01:56+00:00</t>
        </is>
      </c>
      <c r="D10496" t="inlineStr">
        <is>
          <t>add</t>
        </is>
      </c>
      <c r="E10496" t="inlineStr">
        <is>
          <t>simplejson</t>
        </is>
      </c>
      <c r="F10496" t="inlineStr">
        <is>
          <t>&gt;=2.0.9</t>
        </is>
      </c>
      <c r="G10496" t="inlineStr"/>
      <c r="H10496" t="inlineStr"/>
    </row>
    <row r="10497">
      <c r="A10497" t="inlineStr">
        <is>
          <t>python-novaclient</t>
        </is>
      </c>
      <c r="B10497" t="inlineStr">
        <is>
          <t>ec5861644c3a7a77bcbbdd8cda7e33165fbb4601</t>
        </is>
      </c>
      <c r="C10497" t="inlineStr">
        <is>
          <t>2013-08-06 14:01:56+00:00</t>
        </is>
      </c>
      <c r="D10497" t="inlineStr">
        <is>
          <t>add</t>
        </is>
      </c>
      <c r="E10497" t="inlineStr">
        <is>
          <t>six</t>
        </is>
      </c>
      <c r="F10497" t="inlineStr"/>
      <c r="G10497" t="inlineStr"/>
      <c r="H10497" t="inlineStr"/>
    </row>
    <row r="10498">
      <c r="A10498" t="inlineStr">
        <is>
          <t>python-novaclient</t>
        </is>
      </c>
      <c r="B10498" t="inlineStr">
        <is>
          <t>fe31607d1ba2596a5df7452b6c2227215e5397d3</t>
        </is>
      </c>
      <c r="C10498" t="inlineStr">
        <is>
          <t>2013-08-07 13:38:19+00:00</t>
        </is>
      </c>
      <c r="D10498" t="inlineStr">
        <is>
          <t>verchange</t>
        </is>
      </c>
      <c r="E10498" t="inlineStr">
        <is>
          <t>requests</t>
        </is>
      </c>
      <c r="F10498" t="inlineStr">
        <is>
          <t>&gt;=1.1</t>
        </is>
      </c>
      <c r="G10498" t="inlineStr">
        <is>
          <t>requests</t>
        </is>
      </c>
      <c r="H10498" t="inlineStr">
        <is>
          <t>&gt;=1.1;&lt;1.2.3</t>
        </is>
      </c>
    </row>
    <row r="10499">
      <c r="A10499" t="inlineStr">
        <is>
          <t>python-novaclient</t>
        </is>
      </c>
      <c r="B10499" t="inlineStr">
        <is>
          <t>45fcd6f7bae0aa7b72d9d0da919ff253df98319e</t>
        </is>
      </c>
      <c r="C10499" t="inlineStr">
        <is>
          <t>2013-09-18 12:38:05+00:00</t>
        </is>
      </c>
      <c r="D10499" t="inlineStr">
        <is>
          <t>verchange</t>
        </is>
      </c>
      <c r="E10499" t="inlineStr">
        <is>
          <t>pbr</t>
        </is>
      </c>
      <c r="F10499" t="inlineStr">
        <is>
          <t>&lt;1.0;&gt;=0.5.21</t>
        </is>
      </c>
      <c r="G10499" t="inlineStr">
        <is>
          <t>pbr</t>
        </is>
      </c>
      <c r="H10499" t="inlineStr">
        <is>
          <t>&lt;0.6;&gt;=0.5.16</t>
        </is>
      </c>
    </row>
    <row r="10500">
      <c r="A10500" t="inlineStr">
        <is>
          <t>python-novaclient</t>
        </is>
      </c>
      <c r="B10500" t="inlineStr">
        <is>
          <t>45fcd6f7bae0aa7b72d9d0da919ff253df98319e</t>
        </is>
      </c>
      <c r="C10500" t="inlineStr">
        <is>
          <t>2013-09-18 12:38:05+00:00</t>
        </is>
      </c>
      <c r="D10500" t="inlineStr">
        <is>
          <t>add</t>
        </is>
      </c>
      <c r="E10500" t="inlineStr">
        <is>
          <t>Babel</t>
        </is>
      </c>
      <c r="F10500" t="inlineStr">
        <is>
          <t>&gt;=0.9.6</t>
        </is>
      </c>
      <c r="G10500" t="inlineStr"/>
      <c r="H10500" t="inlineStr"/>
    </row>
    <row r="10501">
      <c r="A10501" t="inlineStr">
        <is>
          <t>python-novaclient</t>
        </is>
      </c>
      <c r="B10501" t="inlineStr">
        <is>
          <t>5461af9c6ca0a56267b28b83930503a9d60214a9</t>
        </is>
      </c>
      <c r="C10501" t="inlineStr">
        <is>
          <t>2014-02-26 16:23:24+00:00</t>
        </is>
      </c>
      <c r="D10501" t="inlineStr">
        <is>
          <t>verchange</t>
        </is>
      </c>
      <c r="E10501" t="inlineStr">
        <is>
          <t>six</t>
        </is>
      </c>
      <c r="F10501" t="inlineStr">
        <is>
          <t>&gt;=1.4.1</t>
        </is>
      </c>
      <c r="G10501" t="inlineStr">
        <is>
          <t>six</t>
        </is>
      </c>
      <c r="H10501" t="inlineStr"/>
    </row>
    <row r="10502">
      <c r="A10502" t="inlineStr">
        <is>
          <t>python-novaclient</t>
        </is>
      </c>
      <c r="B10502" t="inlineStr">
        <is>
          <t>5461af9c6ca0a56267b28b83930503a9d60214a9</t>
        </is>
      </c>
      <c r="C10502" t="inlineStr">
        <is>
          <t>2014-02-26 16:23:24+00:00</t>
        </is>
      </c>
      <c r="D10502" t="inlineStr">
        <is>
          <t>verchange</t>
        </is>
      </c>
      <c r="E10502" t="inlineStr">
        <is>
          <t>Babel</t>
        </is>
      </c>
      <c r="F10502" t="inlineStr">
        <is>
          <t>&gt;=1.3</t>
        </is>
      </c>
      <c r="G10502" t="inlineStr">
        <is>
          <t>Babel</t>
        </is>
      </c>
      <c r="H10502" t="inlineStr">
        <is>
          <t>&gt;=0.9.6</t>
        </is>
      </c>
    </row>
    <row r="10503">
      <c r="A10503" t="inlineStr">
        <is>
          <t>python-novaclient</t>
        </is>
      </c>
      <c r="B10503" t="inlineStr">
        <is>
          <t>5461af9c6ca0a56267b28b83930503a9d60214a9</t>
        </is>
      </c>
      <c r="C10503" t="inlineStr">
        <is>
          <t>2014-02-26 16:23:24+00:00</t>
        </is>
      </c>
      <c r="D10503" t="inlineStr">
        <is>
          <t>verchange</t>
        </is>
      </c>
      <c r="E10503" t="inlineStr">
        <is>
          <t>PrettyTable</t>
        </is>
      </c>
      <c r="F10503" t="inlineStr">
        <is>
          <t>&gt;=0.7;&lt;0.8</t>
        </is>
      </c>
      <c r="G10503" t="inlineStr">
        <is>
          <t>PrettyTable</t>
        </is>
      </c>
      <c r="H10503" t="inlineStr">
        <is>
          <t>&gt;=0.6;&lt;0.8</t>
        </is>
      </c>
    </row>
    <row r="10504">
      <c r="A10504" t="inlineStr">
        <is>
          <t>python-novaclient</t>
        </is>
      </c>
      <c r="B10504" t="inlineStr">
        <is>
          <t>5461af9c6ca0a56267b28b83930503a9d60214a9</t>
        </is>
      </c>
      <c r="C10504" t="inlineStr">
        <is>
          <t>2014-02-26 16:23:24+00:00</t>
        </is>
      </c>
      <c r="D10504" t="inlineStr">
        <is>
          <t>verchange</t>
        </is>
      </c>
      <c r="E10504" t="inlineStr">
        <is>
          <t>iso8601</t>
        </is>
      </c>
      <c r="F10504" t="inlineStr">
        <is>
          <t>&gt;=0.1.8</t>
        </is>
      </c>
      <c r="G10504" t="inlineStr">
        <is>
          <t>iso8601</t>
        </is>
      </c>
      <c r="H10504" t="inlineStr">
        <is>
          <t>&gt;=0.1.4</t>
        </is>
      </c>
    </row>
    <row r="10505">
      <c r="A10505" t="inlineStr">
        <is>
          <t>python-novaclient</t>
        </is>
      </c>
      <c r="B10505" t="inlineStr">
        <is>
          <t>5461af9c6ca0a56267b28b83930503a9d60214a9</t>
        </is>
      </c>
      <c r="C10505" t="inlineStr">
        <is>
          <t>2014-02-26 16:23:24+00:00</t>
        </is>
      </c>
      <c r="D10505" t="inlineStr">
        <is>
          <t>verchange</t>
        </is>
      </c>
      <c r="E10505" t="inlineStr">
        <is>
          <t>pbr</t>
        </is>
      </c>
      <c r="F10505" t="inlineStr">
        <is>
          <t>&lt;1.0;&gt;=0.6</t>
        </is>
      </c>
      <c r="G10505" t="inlineStr">
        <is>
          <t>pbr</t>
        </is>
      </c>
      <c r="H10505" t="inlineStr">
        <is>
          <t>&lt;1.0;&gt;=0.5.21</t>
        </is>
      </c>
    </row>
    <row r="10506">
      <c r="A10506" t="inlineStr">
        <is>
          <t>python-novaclient</t>
        </is>
      </c>
      <c r="B10506" t="inlineStr">
        <is>
          <t>3393cb9ff828bf49722617f60f437b1941acd2c7</t>
        </is>
      </c>
      <c r="C10506" t="inlineStr">
        <is>
          <t>2014-03-07 21:07:56+00:00</t>
        </is>
      </c>
      <c r="D10506" t="inlineStr">
        <is>
          <t>verchange</t>
        </is>
      </c>
      <c r="E10506" t="inlineStr">
        <is>
          <t>six</t>
        </is>
      </c>
      <c r="F10506" t="inlineStr">
        <is>
          <t>&gt;=1.5.2</t>
        </is>
      </c>
      <c r="G10506" t="inlineStr">
        <is>
          <t>six</t>
        </is>
      </c>
      <c r="H10506" t="inlineStr">
        <is>
          <t>&gt;=1.4.1</t>
        </is>
      </c>
    </row>
    <row r="10507">
      <c r="A10507" t="inlineStr">
        <is>
          <t>python-novaclient</t>
        </is>
      </c>
      <c r="B10507" t="inlineStr">
        <is>
          <t>580c0aa61128b20aad77e2d43119463fc4d9f99e</t>
        </is>
      </c>
      <c r="C10507" t="inlineStr">
        <is>
          <t>2014-07-10 23:56:12+00:00</t>
        </is>
      </c>
      <c r="D10507" t="inlineStr">
        <is>
          <t>verchange</t>
        </is>
      </c>
      <c r="E10507" t="inlineStr">
        <is>
          <t>six</t>
        </is>
      </c>
      <c r="F10507" t="inlineStr">
        <is>
          <t>&gt;=1.7.0</t>
        </is>
      </c>
      <c r="G10507" t="inlineStr">
        <is>
          <t>six</t>
        </is>
      </c>
      <c r="H10507" t="inlineStr">
        <is>
          <t>&gt;=1.5.2</t>
        </is>
      </c>
    </row>
    <row r="10508">
      <c r="A10508" t="inlineStr">
        <is>
          <t>python-novaclient</t>
        </is>
      </c>
      <c r="B10508" t="inlineStr">
        <is>
          <t>580c0aa61128b20aad77e2d43119463fc4d9f99e</t>
        </is>
      </c>
      <c r="C10508" t="inlineStr">
        <is>
          <t>2014-07-10 23:56:12+00:00</t>
        </is>
      </c>
      <c r="D10508" t="inlineStr">
        <is>
          <t>verchange</t>
        </is>
      </c>
      <c r="E10508" t="inlineStr">
        <is>
          <t>iso8601</t>
        </is>
      </c>
      <c r="F10508" t="inlineStr">
        <is>
          <t>&gt;=0.1.9</t>
        </is>
      </c>
      <c r="G10508" t="inlineStr">
        <is>
          <t>iso8601</t>
        </is>
      </c>
      <c r="H10508" t="inlineStr">
        <is>
          <t>&gt;=0.1.8</t>
        </is>
      </c>
    </row>
    <row r="10509">
      <c r="A10509" t="inlineStr">
        <is>
          <t>python-novaclient</t>
        </is>
      </c>
      <c r="B10509" t="inlineStr">
        <is>
          <t>580c0aa61128b20aad77e2d43119463fc4d9f99e</t>
        </is>
      </c>
      <c r="C10509" t="inlineStr">
        <is>
          <t>2014-07-10 23:56:12+00:00</t>
        </is>
      </c>
      <c r="D10509" t="inlineStr">
        <is>
          <t>verchange</t>
        </is>
      </c>
      <c r="E10509" t="inlineStr">
        <is>
          <t>pbr</t>
        </is>
      </c>
      <c r="F10509" t="inlineStr">
        <is>
          <t>&lt;1.0;&gt;=0.6;!=0.7</t>
        </is>
      </c>
      <c r="G10509" t="inlineStr">
        <is>
          <t>pbr</t>
        </is>
      </c>
      <c r="H10509" t="inlineStr">
        <is>
          <t>&lt;1.0;&gt;=0.6</t>
        </is>
      </c>
    </row>
    <row r="10510">
      <c r="A10510" t="inlineStr">
        <is>
          <t>python-novaclient</t>
        </is>
      </c>
      <c r="B10510" t="inlineStr">
        <is>
          <t>ce115063bbde435156132eb4a590e4593541e40e</t>
        </is>
      </c>
      <c r="C10510" t="inlineStr">
        <is>
          <t>2014-09-16 10:10:05+00:00</t>
        </is>
      </c>
      <c r="D10510" t="inlineStr">
        <is>
          <t>verchange</t>
        </is>
      </c>
      <c r="E10510" t="inlineStr">
        <is>
          <t>requests</t>
        </is>
      </c>
      <c r="F10510" t="inlineStr">
        <is>
          <t>&gt;=1.2.1;!=2.4.0</t>
        </is>
      </c>
      <c r="G10510" t="inlineStr">
        <is>
          <t>requests</t>
        </is>
      </c>
      <c r="H10510" t="inlineStr">
        <is>
          <t>&gt;=1.1</t>
        </is>
      </c>
    </row>
    <row r="10511">
      <c r="A10511" t="inlineStr">
        <is>
          <t>python-novaclient</t>
        </is>
      </c>
      <c r="B10511" t="inlineStr">
        <is>
          <t>ce115063bbde435156132eb4a590e4593541e40e</t>
        </is>
      </c>
      <c r="C10511" t="inlineStr">
        <is>
          <t>2014-09-16 10:10:05+00:00</t>
        </is>
      </c>
      <c r="D10511" t="inlineStr">
        <is>
          <t>verchange</t>
        </is>
      </c>
      <c r="E10511" t="inlineStr">
        <is>
          <t>simplejson</t>
        </is>
      </c>
      <c r="F10511" t="inlineStr">
        <is>
          <t>&gt;=2.2.0</t>
        </is>
      </c>
      <c r="G10511" t="inlineStr">
        <is>
          <t>simplejson</t>
        </is>
      </c>
      <c r="H10511" t="inlineStr">
        <is>
          <t>&gt;=2.0.9</t>
        </is>
      </c>
    </row>
    <row r="10512">
      <c r="A10512" t="inlineStr">
        <is>
          <t>python-novaclient</t>
        </is>
      </c>
      <c r="B10512" t="inlineStr">
        <is>
          <t>ce115063bbde435156132eb4a590e4593541e40e</t>
        </is>
      </c>
      <c r="C10512" t="inlineStr">
        <is>
          <t>2014-09-16 10:10:05+00:00</t>
        </is>
      </c>
      <c r="D10512" t="inlineStr">
        <is>
          <t>add</t>
        </is>
      </c>
      <c r="E10512" t="inlineStr">
        <is>
          <t>oslo.utils</t>
        </is>
      </c>
      <c r="F10512" t="inlineStr">
        <is>
          <t>&gt;=0.3.0</t>
        </is>
      </c>
      <c r="G10512" t="inlineStr"/>
      <c r="H10512" t="inlineStr"/>
    </row>
    <row r="10513">
      <c r="A10513" t="inlineStr">
        <is>
          <t>python-novaclient</t>
        </is>
      </c>
      <c r="B10513" t="inlineStr">
        <is>
          <t>ce115063bbde435156132eb4a590e4593541e40e</t>
        </is>
      </c>
      <c r="C10513" t="inlineStr">
        <is>
          <t>2014-09-16 10:10:05+00:00</t>
        </is>
      </c>
      <c r="D10513" t="inlineStr">
        <is>
          <t>add</t>
        </is>
      </c>
      <c r="E10513" t="inlineStr">
        <is>
          <t>python-keystoneclient</t>
        </is>
      </c>
      <c r="F10513" t="inlineStr">
        <is>
          <t>&gt;=0.10.0</t>
        </is>
      </c>
      <c r="G10513" t="inlineStr"/>
      <c r="H10513" t="inlineStr"/>
    </row>
    <row r="10514">
      <c r="A10514" t="inlineStr">
        <is>
          <t>python-novaclient</t>
        </is>
      </c>
      <c r="B10514" t="inlineStr">
        <is>
          <t>5ecfdac6b34769e200ff5c4c7429c20518c5b24f</t>
        </is>
      </c>
      <c r="C10514" t="inlineStr">
        <is>
          <t>2014-09-20 22:09:41+00:00</t>
        </is>
      </c>
      <c r="D10514" t="inlineStr">
        <is>
          <t>verchange</t>
        </is>
      </c>
      <c r="E10514" t="inlineStr">
        <is>
          <t>oslo.utils</t>
        </is>
      </c>
      <c r="F10514" t="inlineStr">
        <is>
          <t>&gt;=1.0.0</t>
        </is>
      </c>
      <c r="G10514" t="inlineStr">
        <is>
          <t>oslo.utils</t>
        </is>
      </c>
      <c r="H10514" t="inlineStr">
        <is>
          <t>&gt;=0.3.0</t>
        </is>
      </c>
    </row>
    <row r="10515">
      <c r="A10515" t="inlineStr">
        <is>
          <t>python-novaclient</t>
        </is>
      </c>
      <c r="B10515" t="inlineStr">
        <is>
          <t>bfd029c8ef500af705159a5f3d5fa74e39c43096</t>
        </is>
      </c>
      <c r="C10515" t="inlineStr">
        <is>
          <t>2015-02-19 18:16:04+00:00</t>
        </is>
      </c>
      <c r="D10515" t="inlineStr">
        <is>
          <t>verchange</t>
        </is>
      </c>
      <c r="E10515" t="inlineStr">
        <is>
          <t>requests</t>
        </is>
      </c>
      <c r="F10515" t="inlineStr">
        <is>
          <t>&gt;=2.2.0;!=2.4.0</t>
        </is>
      </c>
      <c r="G10515" t="inlineStr">
        <is>
          <t>requests</t>
        </is>
      </c>
      <c r="H10515" t="inlineStr">
        <is>
          <t>&gt;=1.2.1;!=2.4.0</t>
        </is>
      </c>
    </row>
    <row r="10516">
      <c r="A10516" t="inlineStr">
        <is>
          <t>python-novaclient</t>
        </is>
      </c>
      <c r="B10516" t="inlineStr">
        <is>
          <t>bfd029c8ef500af705159a5f3d5fa74e39c43096</t>
        </is>
      </c>
      <c r="C10516" t="inlineStr">
        <is>
          <t>2015-02-19 18:16:04+00:00</t>
        </is>
      </c>
      <c r="D10516" t="inlineStr">
        <is>
          <t>verchange</t>
        </is>
      </c>
      <c r="E10516" t="inlineStr">
        <is>
          <t>oslo.utils</t>
        </is>
      </c>
      <c r="F10516" t="inlineStr">
        <is>
          <t>&gt;=1.2.0</t>
        </is>
      </c>
      <c r="G10516" t="inlineStr">
        <is>
          <t>oslo.utils</t>
        </is>
      </c>
      <c r="H10516" t="inlineStr">
        <is>
          <t>&gt;=1.0.0</t>
        </is>
      </c>
    </row>
    <row r="10517">
      <c r="A10517" t="inlineStr">
        <is>
          <t>python-novaclient</t>
        </is>
      </c>
      <c r="B10517" t="inlineStr">
        <is>
          <t>bfd029c8ef500af705159a5f3d5fa74e39c43096</t>
        </is>
      </c>
      <c r="C10517" t="inlineStr">
        <is>
          <t>2015-02-19 18:16:04+00:00</t>
        </is>
      </c>
      <c r="D10517" t="inlineStr">
        <is>
          <t>verchange</t>
        </is>
      </c>
      <c r="E10517" t="inlineStr">
        <is>
          <t>python-keystoneclient</t>
        </is>
      </c>
      <c r="F10517" t="inlineStr">
        <is>
          <t>&gt;=1.1.0</t>
        </is>
      </c>
      <c r="G10517" t="inlineStr">
        <is>
          <t>python-keystoneclient</t>
        </is>
      </c>
      <c r="H10517" t="inlineStr">
        <is>
          <t>&gt;=0.10.0</t>
        </is>
      </c>
    </row>
    <row r="10518">
      <c r="A10518" t="inlineStr">
        <is>
          <t>python-novaclient</t>
        </is>
      </c>
      <c r="B10518" t="inlineStr">
        <is>
          <t>bfd029c8ef500af705159a5f3d5fa74e39c43096</t>
        </is>
      </c>
      <c r="C10518" t="inlineStr">
        <is>
          <t>2015-02-19 18:16:04+00:00</t>
        </is>
      </c>
      <c r="D10518" t="inlineStr">
        <is>
          <t>add</t>
        </is>
      </c>
      <c r="E10518" t="inlineStr">
        <is>
          <t>oslo.i18n</t>
        </is>
      </c>
      <c r="F10518" t="inlineStr">
        <is>
          <t>&gt;=1.3.0</t>
        </is>
      </c>
      <c r="G10518" t="inlineStr"/>
      <c r="H10518" t="inlineStr"/>
    </row>
    <row r="10519">
      <c r="A10519" t="inlineStr">
        <is>
          <t>python-novaclient</t>
        </is>
      </c>
      <c r="B10519" t="inlineStr">
        <is>
          <t>bfd029c8ef500af705159a5f3d5fa74e39c43096</t>
        </is>
      </c>
      <c r="C10519" t="inlineStr">
        <is>
          <t>2015-02-19 18:16:04+00:00</t>
        </is>
      </c>
      <c r="D10519" t="inlineStr">
        <is>
          <t>add</t>
        </is>
      </c>
      <c r="E10519" t="inlineStr">
        <is>
          <t>oslo.serialization</t>
        </is>
      </c>
      <c r="F10519" t="inlineStr">
        <is>
          <t>&gt;=1.2.0</t>
        </is>
      </c>
      <c r="G10519" t="inlineStr"/>
      <c r="H10519" t="inlineStr"/>
    </row>
    <row r="10520">
      <c r="A10520" t="inlineStr">
        <is>
          <t>python-novaclient</t>
        </is>
      </c>
      <c r="B10520" t="inlineStr">
        <is>
          <t>7e7764ced5f5b7c9be5504dda94c4f1286fd4c08</t>
        </is>
      </c>
      <c r="C10520" t="inlineStr">
        <is>
          <t>2015-03-02 14:35:46+00:00</t>
        </is>
      </c>
      <c r="D10520" t="inlineStr">
        <is>
          <t>verchange</t>
        </is>
      </c>
      <c r="E10520" t="inlineStr">
        <is>
          <t>six</t>
        </is>
      </c>
      <c r="F10520" t="inlineStr">
        <is>
          <t>&gt;=1.9.0</t>
        </is>
      </c>
      <c r="G10520" t="inlineStr">
        <is>
          <t>six</t>
        </is>
      </c>
      <c r="H10520" t="inlineStr">
        <is>
          <t>&gt;=1.7.0</t>
        </is>
      </c>
    </row>
    <row r="10521">
      <c r="A10521" t="inlineStr">
        <is>
          <t>python-novaclient</t>
        </is>
      </c>
      <c r="B10521" t="inlineStr">
        <is>
          <t>5eab1430f2a7a91e2df22405913f328c9870b2e3</t>
        </is>
      </c>
      <c r="C10521" t="inlineStr">
        <is>
          <t>2015-04-21 17:25:09+00:00</t>
        </is>
      </c>
      <c r="D10521" t="inlineStr">
        <is>
          <t>verchange</t>
        </is>
      </c>
      <c r="E10521" t="inlineStr">
        <is>
          <t>oslo.utils</t>
        </is>
      </c>
      <c r="F10521" t="inlineStr">
        <is>
          <t>&gt;=1.4.0</t>
        </is>
      </c>
      <c r="G10521" t="inlineStr">
        <is>
          <t>oslo.utils</t>
        </is>
      </c>
      <c r="H10521" t="inlineStr">
        <is>
          <t>&gt;=1.2.0</t>
        </is>
      </c>
    </row>
    <row r="10522">
      <c r="A10522" t="inlineStr">
        <is>
          <t>python-novaclient</t>
        </is>
      </c>
      <c r="B10522" t="inlineStr">
        <is>
          <t>5eab1430f2a7a91e2df22405913f328c9870b2e3</t>
        </is>
      </c>
      <c r="C10522" t="inlineStr">
        <is>
          <t>2015-04-21 17:25:09+00:00</t>
        </is>
      </c>
      <c r="D10522" t="inlineStr">
        <is>
          <t>verchange</t>
        </is>
      </c>
      <c r="E10522" t="inlineStr">
        <is>
          <t>oslo.serialization</t>
        </is>
      </c>
      <c r="F10522" t="inlineStr">
        <is>
          <t>&gt;=1.4.0</t>
        </is>
      </c>
      <c r="G10522" t="inlineStr">
        <is>
          <t>oslo.serialization</t>
        </is>
      </c>
      <c r="H10522" t="inlineStr">
        <is>
          <t>&gt;=1.2.0</t>
        </is>
      </c>
    </row>
    <row r="10523">
      <c r="A10523" t="inlineStr">
        <is>
          <t>python-novaclient</t>
        </is>
      </c>
      <c r="B10523" t="inlineStr">
        <is>
          <t>5eab1430f2a7a91e2df22405913f328c9870b2e3</t>
        </is>
      </c>
      <c r="C10523" t="inlineStr">
        <is>
          <t>2015-04-21 17:25:09+00:00</t>
        </is>
      </c>
      <c r="D10523" t="inlineStr">
        <is>
          <t>verchange</t>
        </is>
      </c>
      <c r="E10523" t="inlineStr">
        <is>
          <t>oslo.i18n</t>
        </is>
      </c>
      <c r="F10523" t="inlineStr">
        <is>
          <t>&gt;=1.5.0</t>
        </is>
      </c>
      <c r="G10523" t="inlineStr">
        <is>
          <t>oslo.i18n</t>
        </is>
      </c>
      <c r="H10523" t="inlineStr">
        <is>
          <t>&gt;=1.3.0</t>
        </is>
      </c>
    </row>
    <row r="10524">
      <c r="A10524" t="inlineStr">
        <is>
          <t>python-novaclient</t>
        </is>
      </c>
      <c r="B10524" t="inlineStr">
        <is>
          <t>0e35f2a2fabe5beae065cc92c44f653ff76e6558</t>
        </is>
      </c>
      <c r="C10524" t="inlineStr">
        <is>
          <t>2015-05-12 15:21:21+00:00</t>
        </is>
      </c>
      <c r="D10524" t="inlineStr">
        <is>
          <t>verchange</t>
        </is>
      </c>
      <c r="E10524" t="inlineStr">
        <is>
          <t>requests</t>
        </is>
      </c>
      <c r="F10524" t="inlineStr">
        <is>
          <t>&gt;=2.5.2</t>
        </is>
      </c>
      <c r="G10524" t="inlineStr">
        <is>
          <t>requests</t>
        </is>
      </c>
      <c r="H10524" t="inlineStr">
        <is>
          <t>&gt;=2.2.0;!=2.4.0</t>
        </is>
      </c>
    </row>
    <row r="10525">
      <c r="A10525" t="inlineStr">
        <is>
          <t>python-novaclient</t>
        </is>
      </c>
      <c r="B10525" t="inlineStr">
        <is>
          <t>0e35f2a2fabe5beae065cc92c44f653ff76e6558</t>
        </is>
      </c>
      <c r="C10525" t="inlineStr">
        <is>
          <t>2015-05-12 15:21:21+00:00</t>
        </is>
      </c>
      <c r="D10525" t="inlineStr">
        <is>
          <t>verchange</t>
        </is>
      </c>
      <c r="E10525" t="inlineStr">
        <is>
          <t>pbr</t>
        </is>
      </c>
      <c r="F10525" t="inlineStr">
        <is>
          <t>&gt;=0.11;&lt;2.0</t>
        </is>
      </c>
      <c r="G10525" t="inlineStr">
        <is>
          <t>pbr</t>
        </is>
      </c>
      <c r="H10525" t="inlineStr">
        <is>
          <t>&lt;1.0;&gt;=0.6;!=0.7</t>
        </is>
      </c>
    </row>
    <row r="10526">
      <c r="A10526" t="inlineStr">
        <is>
          <t>python-novaclient</t>
        </is>
      </c>
      <c r="B10526" t="inlineStr">
        <is>
          <t>0e35f2a2fabe5beae065cc92c44f653ff76e6558</t>
        </is>
      </c>
      <c r="C10526" t="inlineStr">
        <is>
          <t>2015-05-12 15:21:21+00:00</t>
        </is>
      </c>
      <c r="D10526" t="inlineStr">
        <is>
          <t>verchange</t>
        </is>
      </c>
      <c r="E10526" t="inlineStr">
        <is>
          <t>python-keystoneclient</t>
        </is>
      </c>
      <c r="F10526" t="inlineStr">
        <is>
          <t>&gt;=1.3.0</t>
        </is>
      </c>
      <c r="G10526" t="inlineStr">
        <is>
          <t>python-keystoneclient</t>
        </is>
      </c>
      <c r="H10526" t="inlineStr">
        <is>
          <t>&gt;=1.1.0</t>
        </is>
      </c>
    </row>
    <row r="10527">
      <c r="A10527" t="inlineStr">
        <is>
          <t>python-novaclient</t>
        </is>
      </c>
      <c r="B10527" t="inlineStr">
        <is>
          <t>13463268dbc4bb93a6d606a52e89ff3e23af1de7</t>
        </is>
      </c>
      <c r="C10527" t="inlineStr">
        <is>
          <t>2015-07-21 21:17:31+00:00</t>
        </is>
      </c>
      <c r="D10527" t="inlineStr">
        <is>
          <t>verchange</t>
        </is>
      </c>
      <c r="E10527" t="inlineStr">
        <is>
          <t>oslo.serialization</t>
        </is>
      </c>
      <c r="F10527" t="inlineStr">
        <is>
          <t>&lt;1.5.0;&gt;=1.4.0</t>
        </is>
      </c>
      <c r="G10527" t="inlineStr">
        <is>
          <t>oslo.serialization</t>
        </is>
      </c>
      <c r="H10527" t="inlineStr">
        <is>
          <t>&gt;=1.2.0</t>
        </is>
      </c>
    </row>
    <row r="10528">
      <c r="A10528" t="inlineStr">
        <is>
          <t>python-novaclient</t>
        </is>
      </c>
      <c r="B10528" t="inlineStr">
        <is>
          <t>13463268dbc4bb93a6d606a52e89ff3e23af1de7</t>
        </is>
      </c>
      <c r="C10528" t="inlineStr">
        <is>
          <t>2015-07-21 21:17:31+00:00</t>
        </is>
      </c>
      <c r="D10528" t="inlineStr">
        <is>
          <t>verchange</t>
        </is>
      </c>
      <c r="E10528" t="inlineStr">
        <is>
          <t>oslo.i18n</t>
        </is>
      </c>
      <c r="F10528" t="inlineStr">
        <is>
          <t>&lt;1.6.0;&gt;=1.5.0</t>
        </is>
      </c>
      <c r="G10528" t="inlineStr">
        <is>
          <t>oslo.i18n</t>
        </is>
      </c>
      <c r="H10528" t="inlineStr">
        <is>
          <t>&gt;=1.3.0</t>
        </is>
      </c>
    </row>
    <row r="10529">
      <c r="A10529" t="inlineStr">
        <is>
          <t>python-novaclient</t>
        </is>
      </c>
      <c r="B10529" t="inlineStr">
        <is>
          <t>4ab9db648653f7ea6b9f8b1c78bff672b20b913f</t>
        </is>
      </c>
      <c r="C10529" t="inlineStr">
        <is>
          <t>2015-08-10 14:29:43+00:00</t>
        </is>
      </c>
      <c r="D10529" t="inlineStr">
        <is>
          <t>verchange</t>
        </is>
      </c>
      <c r="E10529" t="inlineStr">
        <is>
          <t>oslo.utils</t>
        </is>
      </c>
      <c r="F10529" t="inlineStr">
        <is>
          <t>&lt;1.5.0;&gt;=1.4.0</t>
        </is>
      </c>
      <c r="G10529" t="inlineStr">
        <is>
          <t>oslo.utils</t>
        </is>
      </c>
      <c r="H10529" t="inlineStr">
        <is>
          <t>&gt;=1.2.0</t>
        </is>
      </c>
    </row>
    <row r="10530">
      <c r="A10530" t="inlineStr">
        <is>
          <t>python-novaclient</t>
        </is>
      </c>
      <c r="B10530" t="inlineStr">
        <is>
          <t>4ab9db648653f7ea6b9f8b1c78bff672b20b913f</t>
        </is>
      </c>
      <c r="C10530" t="inlineStr">
        <is>
          <t>2015-08-10 14:29:43+00:00</t>
        </is>
      </c>
      <c r="D10530" t="inlineStr">
        <is>
          <t>verchange</t>
        </is>
      </c>
      <c r="E10530" t="inlineStr">
        <is>
          <t>python-keystoneclient</t>
        </is>
      </c>
      <c r="F10530" t="inlineStr">
        <is>
          <t>&gt;=1.2.0;&lt;1.4.0</t>
        </is>
      </c>
      <c r="G10530" t="inlineStr">
        <is>
          <t>python-keystoneclient</t>
        </is>
      </c>
      <c r="H10530" t="inlineStr">
        <is>
          <t>&gt;=1.1.0</t>
        </is>
      </c>
    </row>
    <row r="10531">
      <c r="A10531" t="inlineStr">
        <is>
          <t>python-novaclient</t>
        </is>
      </c>
      <c r="B10531" t="inlineStr">
        <is>
          <t>4ab9db648653f7ea6b9f8b1c78bff672b20b913f</t>
        </is>
      </c>
      <c r="C10531" t="inlineStr">
        <is>
          <t>2015-08-10 14:29:43+00:00</t>
        </is>
      </c>
      <c r="D10531" t="inlineStr">
        <is>
          <t>verchange</t>
        </is>
      </c>
      <c r="E10531" t="inlineStr">
        <is>
          <t>PrettyTable</t>
        </is>
      </c>
      <c r="F10531" t="inlineStr">
        <is>
          <t>&gt;=0.7;&lt;0.8</t>
        </is>
      </c>
      <c r="G10531" t="inlineStr">
        <is>
          <t>PrettyTable</t>
        </is>
      </c>
      <c r="H10531" t="inlineStr">
        <is>
          <t>&gt;=0.7;&lt;0.8</t>
        </is>
      </c>
    </row>
    <row r="10532">
      <c r="A10532" t="inlineStr">
        <is>
          <t>python-novaclient</t>
        </is>
      </c>
      <c r="B10532" t="inlineStr">
        <is>
          <t>4ab9db648653f7ea6b9f8b1c78bff672b20b913f</t>
        </is>
      </c>
      <c r="C10532" t="inlineStr">
        <is>
          <t>2015-08-10 14:29:43+00:00</t>
        </is>
      </c>
      <c r="D10532" t="inlineStr">
        <is>
          <t>verchange</t>
        </is>
      </c>
      <c r="E10532" t="inlineStr">
        <is>
          <t>requests</t>
        </is>
      </c>
      <c r="F10532" t="inlineStr">
        <is>
          <t>&gt;=2.2.0;!=2.4.0</t>
        </is>
      </c>
      <c r="G10532" t="inlineStr">
        <is>
          <t>requests</t>
        </is>
      </c>
      <c r="H10532" t="inlineStr">
        <is>
          <t>&gt;=2.2.0;!=2.4.0</t>
        </is>
      </c>
    </row>
    <row r="10533">
      <c r="A10533" t="inlineStr">
        <is>
          <t>python-novaclient</t>
        </is>
      </c>
      <c r="B10533" t="inlineStr">
        <is>
          <t>4ab9db648653f7ea6b9f8b1c78bff672b20b913f</t>
        </is>
      </c>
      <c r="C10533" t="inlineStr">
        <is>
          <t>2015-08-10 14:29:43+00:00</t>
        </is>
      </c>
      <c r="D10533" t="inlineStr">
        <is>
          <t>verchange</t>
        </is>
      </c>
      <c r="E10533" t="inlineStr">
        <is>
          <t>pbr</t>
        </is>
      </c>
      <c r="F10533" t="inlineStr">
        <is>
          <t>&gt;=0.6;&lt;1.0;!=0.7</t>
        </is>
      </c>
      <c r="G10533" t="inlineStr">
        <is>
          <t>pbr</t>
        </is>
      </c>
      <c r="H10533" t="inlineStr">
        <is>
          <t>&lt;1.0;&gt;=0.6;!=0.7</t>
        </is>
      </c>
    </row>
    <row r="10534">
      <c r="A10534" t="inlineStr">
        <is>
          <t>python-novaclient</t>
        </is>
      </c>
      <c r="B10534" t="inlineStr">
        <is>
          <t>fa0c063d53e90c9dadd19958ead0f7612eb38ff2</t>
        </is>
      </c>
      <c r="C10534" t="inlineStr">
        <is>
          <t>2015-09-02 14:51:24+00:00</t>
        </is>
      </c>
      <c r="D10534" t="inlineStr">
        <is>
          <t>verchange</t>
        </is>
      </c>
      <c r="E10534" t="inlineStr">
        <is>
          <t>oslo.utils</t>
        </is>
      </c>
      <c r="F10534" t="inlineStr">
        <is>
          <t>&gt;=2.0.0</t>
        </is>
      </c>
      <c r="G10534" t="inlineStr">
        <is>
          <t>oslo.utils</t>
        </is>
      </c>
      <c r="H10534" t="inlineStr">
        <is>
          <t>&gt;=1.4.0</t>
        </is>
      </c>
    </row>
    <row r="10535">
      <c r="A10535" t="inlineStr">
        <is>
          <t>python-novaclient</t>
        </is>
      </c>
      <c r="B10535" t="inlineStr">
        <is>
          <t>fa0c063d53e90c9dadd19958ead0f7612eb38ff2</t>
        </is>
      </c>
      <c r="C10535" t="inlineStr">
        <is>
          <t>2015-09-02 14:51:24+00:00</t>
        </is>
      </c>
      <c r="D10535" t="inlineStr">
        <is>
          <t>verchange</t>
        </is>
      </c>
      <c r="E10535" t="inlineStr">
        <is>
          <t>python-keystoneclient</t>
        </is>
      </c>
      <c r="F10535" t="inlineStr">
        <is>
          <t>&gt;=1.6.0</t>
        </is>
      </c>
      <c r="G10535" t="inlineStr">
        <is>
          <t>python-keystoneclient</t>
        </is>
      </c>
      <c r="H10535" t="inlineStr">
        <is>
          <t>&gt;=1.3.0</t>
        </is>
      </c>
    </row>
    <row r="10536">
      <c r="A10536" t="inlineStr">
        <is>
          <t>python-novaclient</t>
        </is>
      </c>
      <c r="B10536" t="inlineStr">
        <is>
          <t>fa0c063d53e90c9dadd19958ead0f7612eb38ff2</t>
        </is>
      </c>
      <c r="C10536" t="inlineStr">
        <is>
          <t>2015-09-02 14:51:24+00:00</t>
        </is>
      </c>
      <c r="D10536" t="inlineStr">
        <is>
          <t>verchange</t>
        </is>
      </c>
      <c r="E10536" t="inlineStr">
        <is>
          <t>PrettyTable</t>
        </is>
      </c>
      <c r="F10536" t="inlineStr">
        <is>
          <t>&gt;=0.7;&lt;0.8</t>
        </is>
      </c>
      <c r="G10536" t="inlineStr">
        <is>
          <t>PrettyTable</t>
        </is>
      </c>
      <c r="H10536" t="inlineStr">
        <is>
          <t>&gt;=0.7;&lt;0.8</t>
        </is>
      </c>
    </row>
    <row r="10537">
      <c r="A10537" t="inlineStr">
        <is>
          <t>python-novaclient</t>
        </is>
      </c>
      <c r="B10537" t="inlineStr">
        <is>
          <t>fa0c063d53e90c9dadd19958ead0f7612eb38ff2</t>
        </is>
      </c>
      <c r="C10537" t="inlineStr">
        <is>
          <t>2015-09-02 14:51:24+00:00</t>
        </is>
      </c>
      <c r="D10537" t="inlineStr">
        <is>
          <t>verchange</t>
        </is>
      </c>
      <c r="E10537" t="inlineStr">
        <is>
          <t>pbr</t>
        </is>
      </c>
      <c r="F10537" t="inlineStr">
        <is>
          <t>&gt;=1.6;&lt;2.0</t>
        </is>
      </c>
      <c r="G10537" t="inlineStr">
        <is>
          <t>pbr</t>
        </is>
      </c>
      <c r="H10537" t="inlineStr">
        <is>
          <t>&gt;=0.11;&lt;2.0</t>
        </is>
      </c>
    </row>
    <row r="10538">
      <c r="A10538" t="inlineStr">
        <is>
          <t>python-novaclient</t>
        </is>
      </c>
      <c r="B10538" t="inlineStr">
        <is>
          <t>fa0c063d53e90c9dadd19958ead0f7612eb38ff2</t>
        </is>
      </c>
      <c r="C10538" t="inlineStr">
        <is>
          <t>2015-09-02 14:51:24+00:00</t>
        </is>
      </c>
      <c r="D10538" t="inlineStr">
        <is>
          <t>verchange</t>
        </is>
      </c>
      <c r="E10538" t="inlineStr">
        <is>
          <t>oslo.serialization</t>
        </is>
      </c>
      <c r="F10538" t="inlineStr">
        <is>
          <t>&gt;=1.4.0</t>
        </is>
      </c>
      <c r="G10538" t="inlineStr">
        <is>
          <t>oslo.serialization</t>
        </is>
      </c>
      <c r="H10538" t="inlineStr">
        <is>
          <t>&gt;=1.4.0</t>
        </is>
      </c>
    </row>
    <row r="10539">
      <c r="A10539" t="inlineStr">
        <is>
          <t>python-novaclient</t>
        </is>
      </c>
      <c r="B10539" t="inlineStr">
        <is>
          <t>fa0c063d53e90c9dadd19958ead0f7612eb38ff2</t>
        </is>
      </c>
      <c r="C10539" t="inlineStr">
        <is>
          <t>2015-09-02 14:51:24+00:00</t>
        </is>
      </c>
      <c r="D10539" t="inlineStr">
        <is>
          <t>verchange</t>
        </is>
      </c>
      <c r="E10539" t="inlineStr">
        <is>
          <t>oslo.i18n</t>
        </is>
      </c>
      <c r="F10539" t="inlineStr">
        <is>
          <t>&gt;=1.5.0</t>
        </is>
      </c>
      <c r="G10539" t="inlineStr">
        <is>
          <t>oslo.i18n</t>
        </is>
      </c>
      <c r="H10539" t="inlineStr">
        <is>
          <t>&gt;=1.5.0</t>
        </is>
      </c>
    </row>
    <row r="10540">
      <c r="A10540" t="inlineStr">
        <is>
          <t>python-novaclient</t>
        </is>
      </c>
      <c r="B10540" t="inlineStr">
        <is>
          <t>0f950a69e79b17172e1de853708be982f9191cf8</t>
        </is>
      </c>
      <c r="C10540" t="inlineStr">
        <is>
          <t>2015-09-21 19:13:10+00:00</t>
        </is>
      </c>
      <c r="D10540" t="inlineStr">
        <is>
          <t>verchange</t>
        </is>
      </c>
      <c r="E10540" t="inlineStr">
        <is>
          <t>pbr</t>
        </is>
      </c>
      <c r="F10540" t="inlineStr">
        <is>
          <t>&gt;=1.6</t>
        </is>
      </c>
      <c r="G10540" t="inlineStr">
        <is>
          <t>pbr</t>
        </is>
      </c>
      <c r="H10540" t="inlineStr">
        <is>
          <t>&gt;=1.6;&lt;2.0</t>
        </is>
      </c>
    </row>
    <row r="10541">
      <c r="A10541" t="inlineStr">
        <is>
          <t>python-novaclient</t>
        </is>
      </c>
      <c r="B10541" t="inlineStr">
        <is>
          <t>a5363ae0d60d41feff23f6cca44fcd7aa9fc5b8b</t>
        </is>
      </c>
      <c r="C10541" t="inlineStr">
        <is>
          <t>2015-10-27 01:41:46+00:00</t>
        </is>
      </c>
      <c r="D10541" t="inlineStr">
        <is>
          <t>verchange</t>
        </is>
      </c>
      <c r="E10541" t="inlineStr">
        <is>
          <t>requests</t>
        </is>
      </c>
      <c r="F10541" t="inlineStr">
        <is>
          <t>&gt;=2.5.2;!=2.8.0</t>
        </is>
      </c>
      <c r="G10541" t="inlineStr">
        <is>
          <t>requests</t>
        </is>
      </c>
      <c r="H10541" t="inlineStr">
        <is>
          <t>&gt;=2.5.2</t>
        </is>
      </c>
    </row>
    <row r="10542">
      <c r="A10542" t="inlineStr">
        <is>
          <t>python-novaclient</t>
        </is>
      </c>
      <c r="B10542" t="inlineStr">
        <is>
          <t>a5363ae0d60d41feff23f6cca44fcd7aa9fc5b8b</t>
        </is>
      </c>
      <c r="C10542" t="inlineStr">
        <is>
          <t>2015-10-27 01:41:46+00:00</t>
        </is>
      </c>
      <c r="D10542" t="inlineStr">
        <is>
          <t>verchange</t>
        </is>
      </c>
      <c r="E10542" t="inlineStr">
        <is>
          <t>oslo.utils</t>
        </is>
      </c>
      <c r="F10542" t="inlineStr">
        <is>
          <t>&gt;=2.4.0;!=2.6.0</t>
        </is>
      </c>
      <c r="G10542" t="inlineStr">
        <is>
          <t>oslo.utils</t>
        </is>
      </c>
      <c r="H10542" t="inlineStr">
        <is>
          <t>&gt;=2.0.0</t>
        </is>
      </c>
    </row>
    <row r="10543">
      <c r="A10543" t="inlineStr">
        <is>
          <t>python-novaclient</t>
        </is>
      </c>
      <c r="B10543" t="inlineStr">
        <is>
          <t>a5363ae0d60d41feff23f6cca44fcd7aa9fc5b8b</t>
        </is>
      </c>
      <c r="C10543" t="inlineStr">
        <is>
          <t>2015-10-27 01:41:46+00:00</t>
        </is>
      </c>
      <c r="D10543" t="inlineStr">
        <is>
          <t>verchange</t>
        </is>
      </c>
      <c r="E10543" t="inlineStr">
        <is>
          <t>python-keystoneclient</t>
        </is>
      </c>
      <c r="F10543" t="inlineStr">
        <is>
          <t>&gt;=1.6.0;!=1.8.0</t>
        </is>
      </c>
      <c r="G10543" t="inlineStr">
        <is>
          <t>python-keystoneclient</t>
        </is>
      </c>
      <c r="H10543" t="inlineStr">
        <is>
          <t>&gt;=1.6.0</t>
        </is>
      </c>
    </row>
    <row r="10544">
      <c r="A10544" t="inlineStr">
        <is>
          <t>python-novaclient</t>
        </is>
      </c>
      <c r="B10544" t="inlineStr">
        <is>
          <t>bba1d6ece49f235197216e031bb156901c11e744</t>
        </is>
      </c>
      <c r="C10544" t="inlineStr">
        <is>
          <t>2015-11-04 22:11:10+00:00</t>
        </is>
      </c>
      <c r="D10544" t="inlineStr">
        <is>
          <t>verchange</t>
        </is>
      </c>
      <c r="E10544" t="inlineStr">
        <is>
          <t>oslo.serialization</t>
        </is>
      </c>
      <c r="F10544" t="inlineStr">
        <is>
          <t>&gt;=1.10.0</t>
        </is>
      </c>
      <c r="G10544" t="inlineStr">
        <is>
          <t>oslo.serialization</t>
        </is>
      </c>
      <c r="H10544" t="inlineStr">
        <is>
          <t>&gt;=1.4.0</t>
        </is>
      </c>
    </row>
    <row r="10545">
      <c r="A10545" t="inlineStr">
        <is>
          <t>python-novaclient</t>
        </is>
      </c>
      <c r="B10545" t="inlineStr">
        <is>
          <t>6b0fe2a424630f6ebcb1cf0c42d5ac8590705875</t>
        </is>
      </c>
      <c r="C10545" t="inlineStr">
        <is>
          <t>2015-12-18 19:27:40+00:00</t>
        </is>
      </c>
      <c r="D10545" t="inlineStr">
        <is>
          <t>verchange</t>
        </is>
      </c>
      <c r="E10545" t="inlineStr">
        <is>
          <t>requests</t>
        </is>
      </c>
      <c r="F10545" t="inlineStr">
        <is>
          <t>&gt;=2.8.1</t>
        </is>
      </c>
      <c r="G10545" t="inlineStr">
        <is>
          <t>requests</t>
        </is>
      </c>
      <c r="H10545" t="inlineStr">
        <is>
          <t>&gt;=2.5.2;!=2.8.0</t>
        </is>
      </c>
    </row>
    <row r="10546">
      <c r="A10546" t="inlineStr">
        <is>
          <t>python-novaclient</t>
        </is>
      </c>
      <c r="B10546" t="inlineStr">
        <is>
          <t>6b0fe2a424630f6ebcb1cf0c42d5ac8590705875</t>
        </is>
      </c>
      <c r="C10546" t="inlineStr">
        <is>
          <t>2015-12-18 19:27:40+00:00</t>
        </is>
      </c>
      <c r="D10546" t="inlineStr">
        <is>
          <t>verchange</t>
        </is>
      </c>
      <c r="E10546" t="inlineStr">
        <is>
          <t>oslo.utils</t>
        </is>
      </c>
      <c r="F10546" t="inlineStr">
        <is>
          <t>&gt;=2.8.0</t>
        </is>
      </c>
      <c r="G10546" t="inlineStr">
        <is>
          <t>oslo.utils</t>
        </is>
      </c>
      <c r="H10546" t="inlineStr">
        <is>
          <t>&gt;=2.4.0;!=2.6.0</t>
        </is>
      </c>
    </row>
    <row r="10547">
      <c r="A10547" t="inlineStr">
        <is>
          <t>python-novaclient</t>
        </is>
      </c>
      <c r="B10547" t="inlineStr">
        <is>
          <t>36e125a61e1f047ab9f3a2ab533050ae54232fe9</t>
        </is>
      </c>
      <c r="C10547" t="inlineStr">
        <is>
          <t>2015-12-18 21:23:48+00:00</t>
        </is>
      </c>
      <c r="D10547" t="inlineStr">
        <is>
          <t>verchange</t>
        </is>
      </c>
      <c r="E10547" t="inlineStr">
        <is>
          <t>requests</t>
        </is>
      </c>
      <c r="F10547" t="inlineStr">
        <is>
          <t>&gt;=2.8.1;!=2.9.0</t>
        </is>
      </c>
      <c r="G10547" t="inlineStr">
        <is>
          <t>requests</t>
        </is>
      </c>
      <c r="H10547" t="inlineStr">
        <is>
          <t>&gt;=2.8.1</t>
        </is>
      </c>
    </row>
    <row r="10548">
      <c r="A10548" t="inlineStr">
        <is>
          <t>python-novaclient</t>
        </is>
      </c>
      <c r="B10548" t="inlineStr">
        <is>
          <t>36e125a61e1f047ab9f3a2ab533050ae54232fe9</t>
        </is>
      </c>
      <c r="C10548" t="inlineStr">
        <is>
          <t>2015-12-18 21:23:48+00:00</t>
        </is>
      </c>
      <c r="D10548" t="inlineStr">
        <is>
          <t>verchange</t>
        </is>
      </c>
      <c r="E10548" t="inlineStr">
        <is>
          <t>oslo.utils</t>
        </is>
      </c>
      <c r="F10548" t="inlineStr">
        <is>
          <t>&gt;=3.2.0</t>
        </is>
      </c>
      <c r="G10548" t="inlineStr">
        <is>
          <t>oslo.utils</t>
        </is>
      </c>
      <c r="H10548" t="inlineStr">
        <is>
          <t>&gt;=2.8.0</t>
        </is>
      </c>
    </row>
    <row r="10549">
      <c r="A10549" t="inlineStr">
        <is>
          <t>python-novaclient</t>
        </is>
      </c>
      <c r="B10549" t="inlineStr">
        <is>
          <t>36e125a61e1f047ab9f3a2ab533050ae54232fe9</t>
        </is>
      </c>
      <c r="C10549" t="inlineStr">
        <is>
          <t>2015-12-18 21:23:48+00:00</t>
        </is>
      </c>
      <c r="D10549" t="inlineStr">
        <is>
          <t>add</t>
        </is>
      </c>
      <c r="E10549" t="inlineStr">
        <is>
          <t>keystoneauth1</t>
        </is>
      </c>
      <c r="F10549" t="inlineStr">
        <is>
          <t>&gt;=2.1.0</t>
        </is>
      </c>
      <c r="G10549" t="inlineStr"/>
      <c r="H10549" t="inlineStr"/>
    </row>
    <row r="10550">
      <c r="A10550" t="inlineStr">
        <is>
          <t>python-novaclient</t>
        </is>
      </c>
      <c r="B10550" t="inlineStr">
        <is>
          <t>36e125a61e1f047ab9f3a2ab533050ae54232fe9</t>
        </is>
      </c>
      <c r="C10550" t="inlineStr">
        <is>
          <t>2015-12-18 21:23:48+00:00</t>
        </is>
      </c>
      <c r="D10550" t="inlineStr">
        <is>
          <t>rem</t>
        </is>
      </c>
      <c r="E10550" t="inlineStr"/>
      <c r="F10550" t="inlineStr"/>
      <c r="G10550" t="inlineStr">
        <is>
          <t>python-keystoneclient</t>
        </is>
      </c>
      <c r="H10550" t="inlineStr">
        <is>
          <t>&gt;=1.6.0;!=1.8.0</t>
        </is>
      </c>
    </row>
    <row r="10551">
      <c r="A10551" t="inlineStr">
        <is>
          <t>python-novaclient</t>
        </is>
      </c>
      <c r="B10551" t="inlineStr">
        <is>
          <t>a87cbd9128c1a2adba3af087e2b04fe17ffaa59d</t>
        </is>
      </c>
      <c r="C10551" t="inlineStr">
        <is>
          <t>2016-01-06 19:39:33+00:00</t>
        </is>
      </c>
      <c r="D10551" t="inlineStr">
        <is>
          <t>verchange</t>
        </is>
      </c>
      <c r="E10551" t="inlineStr">
        <is>
          <t>requests</t>
        </is>
      </c>
      <c r="F10551" t="inlineStr">
        <is>
          <t>&lt;2.8.0;&gt;=2.2.0;!=2.4.0</t>
        </is>
      </c>
      <c r="G10551" t="inlineStr">
        <is>
          <t>requests</t>
        </is>
      </c>
      <c r="H10551" t="inlineStr">
        <is>
          <t>&gt;=2.2.0;!=2.4.0</t>
        </is>
      </c>
    </row>
    <row r="10552">
      <c r="A10552" t="inlineStr">
        <is>
          <t>python-novaclient</t>
        </is>
      </c>
      <c r="B10552" t="inlineStr">
        <is>
          <t>a87cbd9128c1a2adba3af087e2b04fe17ffaa59d</t>
        </is>
      </c>
      <c r="C10552" t="inlineStr">
        <is>
          <t>2016-01-06 19:39:33+00:00</t>
        </is>
      </c>
      <c r="D10552" t="inlineStr">
        <is>
          <t>verchange</t>
        </is>
      </c>
      <c r="E10552" t="inlineStr">
        <is>
          <t>oslo.utils</t>
        </is>
      </c>
      <c r="F10552" t="inlineStr">
        <is>
          <t>&lt;1.5.0;!=1.4.1;&gt;=1.4.0</t>
        </is>
      </c>
      <c r="G10552" t="inlineStr">
        <is>
          <t>oslo.utils</t>
        </is>
      </c>
      <c r="H10552" t="inlineStr">
        <is>
          <t>&lt;1.5.0;&gt;=1.4.0</t>
        </is>
      </c>
    </row>
    <row r="10553">
      <c r="A10553" t="inlineStr">
        <is>
          <t>python-novaclient</t>
        </is>
      </c>
      <c r="B10553" t="inlineStr">
        <is>
          <t>f9360ae6d44a656171602823d91f83d80fa67dce</t>
        </is>
      </c>
      <c r="C10553" t="inlineStr">
        <is>
          <t>2016-03-02 18:08:17+00:00</t>
        </is>
      </c>
      <c r="D10553" t="inlineStr">
        <is>
          <t>verchange</t>
        </is>
      </c>
      <c r="E10553" t="inlineStr">
        <is>
          <t>six</t>
        </is>
      </c>
      <c r="F10553" t="inlineStr">
        <is>
          <t>&gt;=1.9.0</t>
        </is>
      </c>
      <c r="G10553" t="inlineStr">
        <is>
          <t>six</t>
        </is>
      </c>
      <c r="H10553" t="inlineStr">
        <is>
          <t>&gt;=1.9.0</t>
        </is>
      </c>
    </row>
    <row r="10554">
      <c r="A10554" t="inlineStr">
        <is>
          <t>python-novaclient</t>
        </is>
      </c>
      <c r="B10554" t="inlineStr">
        <is>
          <t>f9360ae6d44a656171602823d91f83d80fa67dce</t>
        </is>
      </c>
      <c r="C10554" t="inlineStr">
        <is>
          <t>2016-03-02 18:08:17+00:00</t>
        </is>
      </c>
      <c r="D10554" t="inlineStr">
        <is>
          <t>verchange</t>
        </is>
      </c>
      <c r="E10554" t="inlineStr">
        <is>
          <t>oslo.utils</t>
        </is>
      </c>
      <c r="F10554" t="inlineStr">
        <is>
          <t>&gt;=3.5.0</t>
        </is>
      </c>
      <c r="G10554" t="inlineStr">
        <is>
          <t>oslo.utils</t>
        </is>
      </c>
      <c r="H10554" t="inlineStr">
        <is>
          <t>&gt;=3.2.0</t>
        </is>
      </c>
    </row>
    <row r="10555">
      <c r="A10555" t="inlineStr">
        <is>
          <t>python-novaclient</t>
        </is>
      </c>
      <c r="B10555" t="inlineStr">
        <is>
          <t>f9360ae6d44a656171602823d91f83d80fa67dce</t>
        </is>
      </c>
      <c r="C10555" t="inlineStr">
        <is>
          <t>2016-03-02 18:08:17+00:00</t>
        </is>
      </c>
      <c r="D10555" t="inlineStr">
        <is>
          <t>verchange</t>
        </is>
      </c>
      <c r="E10555" t="inlineStr">
        <is>
          <t>keystoneauth1</t>
        </is>
      </c>
      <c r="F10555" t="inlineStr">
        <is>
          <t>&gt;=2.1.0</t>
        </is>
      </c>
      <c r="G10555" t="inlineStr">
        <is>
          <t>keystoneauth1</t>
        </is>
      </c>
      <c r="H10555" t="inlineStr">
        <is>
          <t>&gt;=2.1.0</t>
        </is>
      </c>
    </row>
    <row r="10556">
      <c r="A10556" t="inlineStr">
        <is>
          <t>python-novaclient</t>
        </is>
      </c>
      <c r="B10556" t="inlineStr">
        <is>
          <t>f9360ae6d44a656171602823d91f83d80fa67dce</t>
        </is>
      </c>
      <c r="C10556" t="inlineStr">
        <is>
          <t>2016-03-02 18:08:17+00:00</t>
        </is>
      </c>
      <c r="D10556" t="inlineStr">
        <is>
          <t>verchange</t>
        </is>
      </c>
      <c r="E10556" t="inlineStr">
        <is>
          <t>simplejson</t>
        </is>
      </c>
      <c r="F10556" t="inlineStr">
        <is>
          <t>&gt;=2.2.0</t>
        </is>
      </c>
      <c r="G10556" t="inlineStr">
        <is>
          <t>simplejson</t>
        </is>
      </c>
      <c r="H10556" t="inlineStr">
        <is>
          <t>&gt;=2.2.0</t>
        </is>
      </c>
    </row>
    <row r="10557">
      <c r="A10557" t="inlineStr">
        <is>
          <t>python-novaclient</t>
        </is>
      </c>
      <c r="B10557" t="inlineStr">
        <is>
          <t>f9360ae6d44a656171602823d91f83d80fa67dce</t>
        </is>
      </c>
      <c r="C10557" t="inlineStr">
        <is>
          <t>2016-03-02 18:08:17+00:00</t>
        </is>
      </c>
      <c r="D10557" t="inlineStr">
        <is>
          <t>verchange</t>
        </is>
      </c>
      <c r="E10557" t="inlineStr">
        <is>
          <t>Babel</t>
        </is>
      </c>
      <c r="F10557" t="inlineStr">
        <is>
          <t>&gt;=1.3</t>
        </is>
      </c>
      <c r="G10557" t="inlineStr">
        <is>
          <t>Babel</t>
        </is>
      </c>
      <c r="H10557" t="inlineStr">
        <is>
          <t>&gt;=1.3</t>
        </is>
      </c>
    </row>
    <row r="10558">
      <c r="A10558" t="inlineStr">
        <is>
          <t>python-novaclient</t>
        </is>
      </c>
      <c r="B10558" t="inlineStr">
        <is>
          <t>f9360ae6d44a656171602823d91f83d80fa67dce</t>
        </is>
      </c>
      <c r="C10558" t="inlineStr">
        <is>
          <t>2016-03-02 18:08:17+00:00</t>
        </is>
      </c>
      <c r="D10558" t="inlineStr">
        <is>
          <t>verchange</t>
        </is>
      </c>
      <c r="E10558" t="inlineStr">
        <is>
          <t>PrettyTable</t>
        </is>
      </c>
      <c r="F10558" t="inlineStr">
        <is>
          <t>&gt;=0.7;&lt;0.8</t>
        </is>
      </c>
      <c r="G10558" t="inlineStr">
        <is>
          <t>PrettyTable</t>
        </is>
      </c>
      <c r="H10558" t="inlineStr">
        <is>
          <t>&gt;=0.7;&lt;0.8</t>
        </is>
      </c>
    </row>
    <row r="10559">
      <c r="A10559" t="inlineStr">
        <is>
          <t>python-novaclient</t>
        </is>
      </c>
      <c r="B10559" t="inlineStr">
        <is>
          <t>f9360ae6d44a656171602823d91f83d80fa67dce</t>
        </is>
      </c>
      <c r="C10559" t="inlineStr">
        <is>
          <t>2016-03-02 18:08:17+00:00</t>
        </is>
      </c>
      <c r="D10559" t="inlineStr">
        <is>
          <t>verchange</t>
        </is>
      </c>
      <c r="E10559" t="inlineStr">
        <is>
          <t>requests</t>
        </is>
      </c>
      <c r="F10559" t="inlineStr">
        <is>
          <t>&gt;=2.8.1;!=2.9.0</t>
        </is>
      </c>
      <c r="G10559" t="inlineStr">
        <is>
          <t>requests</t>
        </is>
      </c>
      <c r="H10559" t="inlineStr">
        <is>
          <t>&gt;=2.8.1;!=2.9.0</t>
        </is>
      </c>
    </row>
    <row r="10560">
      <c r="A10560" t="inlineStr">
        <is>
          <t>python-novaclient</t>
        </is>
      </c>
      <c r="B10560" t="inlineStr">
        <is>
          <t>f9360ae6d44a656171602823d91f83d80fa67dce</t>
        </is>
      </c>
      <c r="C10560" t="inlineStr">
        <is>
          <t>2016-03-02 18:08:17+00:00</t>
        </is>
      </c>
      <c r="D10560" t="inlineStr">
        <is>
          <t>verchange</t>
        </is>
      </c>
      <c r="E10560" t="inlineStr">
        <is>
          <t>iso8601</t>
        </is>
      </c>
      <c r="F10560" t="inlineStr">
        <is>
          <t>&gt;=0.1.9</t>
        </is>
      </c>
      <c r="G10560" t="inlineStr">
        <is>
          <t>iso8601</t>
        </is>
      </c>
      <c r="H10560" t="inlineStr">
        <is>
          <t>&gt;=0.1.9</t>
        </is>
      </c>
    </row>
    <row r="10561">
      <c r="A10561" t="inlineStr">
        <is>
          <t>python-novaclient</t>
        </is>
      </c>
      <c r="B10561" t="inlineStr">
        <is>
          <t>f9360ae6d44a656171602823d91f83d80fa67dce</t>
        </is>
      </c>
      <c r="C10561" t="inlineStr">
        <is>
          <t>2016-03-02 18:08:17+00:00</t>
        </is>
      </c>
      <c r="D10561" t="inlineStr">
        <is>
          <t>verchange</t>
        </is>
      </c>
      <c r="E10561" t="inlineStr">
        <is>
          <t>pbr</t>
        </is>
      </c>
      <c r="F10561" t="inlineStr">
        <is>
          <t>&gt;=1.6</t>
        </is>
      </c>
      <c r="G10561" t="inlineStr">
        <is>
          <t>pbr</t>
        </is>
      </c>
      <c r="H10561" t="inlineStr">
        <is>
          <t>&gt;=1.6</t>
        </is>
      </c>
    </row>
    <row r="10562">
      <c r="A10562" t="inlineStr">
        <is>
          <t>python-novaclient</t>
        </is>
      </c>
      <c r="B10562" t="inlineStr">
        <is>
          <t>f9360ae6d44a656171602823d91f83d80fa67dce</t>
        </is>
      </c>
      <c r="C10562" t="inlineStr">
        <is>
          <t>2016-03-02 18:08:17+00:00</t>
        </is>
      </c>
      <c r="D10562" t="inlineStr">
        <is>
          <t>verchange</t>
        </is>
      </c>
      <c r="E10562" t="inlineStr">
        <is>
          <t>oslo.i18n</t>
        </is>
      </c>
      <c r="F10562" t="inlineStr">
        <is>
          <t>&gt;=2.1.0</t>
        </is>
      </c>
      <c r="G10562" t="inlineStr">
        <is>
          <t>oslo.i18n</t>
        </is>
      </c>
      <c r="H10562" t="inlineStr">
        <is>
          <t>&gt;=1.5.0</t>
        </is>
      </c>
    </row>
    <row r="10563">
      <c r="A10563" t="inlineStr">
        <is>
          <t>python-novaclient</t>
        </is>
      </c>
      <c r="B10563" t="inlineStr">
        <is>
          <t>f9360ae6d44a656171602823d91f83d80fa67dce</t>
        </is>
      </c>
      <c r="C10563" t="inlineStr">
        <is>
          <t>2016-03-02 18:08:17+00:00</t>
        </is>
      </c>
      <c r="D10563" t="inlineStr">
        <is>
          <t>rem</t>
        </is>
      </c>
      <c r="E10563" t="inlineStr"/>
      <c r="F10563" t="inlineStr"/>
      <c r="G10563" t="inlineStr">
        <is>
          <t>argparse</t>
        </is>
      </c>
      <c r="H10563" t="inlineStr"/>
    </row>
    <row r="10564">
      <c r="A10564" t="inlineStr">
        <is>
          <t>python-novaclient</t>
        </is>
      </c>
      <c r="B10564" t="inlineStr">
        <is>
          <t>f6efc861b7b40c8a78743fed661053506fb1301a</t>
        </is>
      </c>
      <c r="C10564" t="inlineStr">
        <is>
          <t>2016-04-19 15:40:23+00:00</t>
        </is>
      </c>
      <c r="D10564" t="inlineStr">
        <is>
          <t>verchange</t>
        </is>
      </c>
      <c r="E10564" t="inlineStr">
        <is>
          <t>Babel</t>
        </is>
      </c>
      <c r="F10564" t="inlineStr">
        <is>
          <t>!=2.3.3;!=2.3.2;!=2.3.0;!=2.3.1;&gt;=1.3</t>
        </is>
      </c>
      <c r="G10564" t="inlineStr">
        <is>
          <t>Babel</t>
        </is>
      </c>
      <c r="H10564" t="inlineStr">
        <is>
          <t>&gt;=1.3</t>
        </is>
      </c>
    </row>
    <row r="10565">
      <c r="A10565" t="inlineStr">
        <is>
          <t>python-novaclient</t>
        </is>
      </c>
      <c r="B10565" t="inlineStr">
        <is>
          <t>19ff19e1b8e632e03aff50621d200a258b2014b2</t>
        </is>
      </c>
      <c r="C10565" t="inlineStr">
        <is>
          <t>2016-06-16 13:10:21+00:00</t>
        </is>
      </c>
      <c r="D10565" t="inlineStr">
        <is>
          <t>verchange</t>
        </is>
      </c>
      <c r="E10565" t="inlineStr">
        <is>
          <t>requests</t>
        </is>
      </c>
      <c r="F10565" t="inlineStr">
        <is>
          <t>&gt;=2.10.0</t>
        </is>
      </c>
      <c r="G10565" t="inlineStr">
        <is>
          <t>requests</t>
        </is>
      </c>
      <c r="H10565" t="inlineStr">
        <is>
          <t>&gt;=2.8.1;!=2.9.0</t>
        </is>
      </c>
    </row>
    <row r="10566">
      <c r="A10566" t="inlineStr">
        <is>
          <t>python-novaclient</t>
        </is>
      </c>
      <c r="B10566" t="inlineStr">
        <is>
          <t>19ff19e1b8e632e03aff50621d200a258b2014b2</t>
        </is>
      </c>
      <c r="C10566" t="inlineStr">
        <is>
          <t>2016-06-16 13:10:21+00:00</t>
        </is>
      </c>
      <c r="D10566" t="inlineStr">
        <is>
          <t>verchange</t>
        </is>
      </c>
      <c r="E10566" t="inlineStr">
        <is>
          <t>oslo.utils</t>
        </is>
      </c>
      <c r="F10566" t="inlineStr">
        <is>
          <t>&gt;=3.11.0</t>
        </is>
      </c>
      <c r="G10566" t="inlineStr">
        <is>
          <t>oslo.utils</t>
        </is>
      </c>
      <c r="H10566" t="inlineStr">
        <is>
          <t>&gt;=3.5.0</t>
        </is>
      </c>
    </row>
    <row r="10567">
      <c r="A10567" t="inlineStr">
        <is>
          <t>python-novaclient</t>
        </is>
      </c>
      <c r="B10567" t="inlineStr">
        <is>
          <t>19ff19e1b8e632e03aff50621d200a258b2014b2</t>
        </is>
      </c>
      <c r="C10567" t="inlineStr">
        <is>
          <t>2016-06-16 13:10:21+00:00</t>
        </is>
      </c>
      <c r="D10567" t="inlineStr">
        <is>
          <t>verchange</t>
        </is>
      </c>
      <c r="E10567" t="inlineStr">
        <is>
          <t>iso8601</t>
        </is>
      </c>
      <c r="F10567" t="inlineStr">
        <is>
          <t>&gt;=0.1.11</t>
        </is>
      </c>
      <c r="G10567" t="inlineStr">
        <is>
          <t>iso8601</t>
        </is>
      </c>
      <c r="H10567" t="inlineStr">
        <is>
          <t>&gt;=0.1.9</t>
        </is>
      </c>
    </row>
    <row r="10568">
      <c r="A10568" t="inlineStr">
        <is>
          <t>python-novaclient</t>
        </is>
      </c>
      <c r="B10568" t="inlineStr">
        <is>
          <t>19ff19e1b8e632e03aff50621d200a258b2014b2</t>
        </is>
      </c>
      <c r="C10568" t="inlineStr">
        <is>
          <t>2016-06-16 13:10:21+00:00</t>
        </is>
      </c>
      <c r="D10568" t="inlineStr">
        <is>
          <t>verchange</t>
        </is>
      </c>
      <c r="E10568" t="inlineStr">
        <is>
          <t>Babel</t>
        </is>
      </c>
      <c r="F10568" t="inlineStr">
        <is>
          <t>&gt;=2.3.4</t>
        </is>
      </c>
      <c r="G10568" t="inlineStr">
        <is>
          <t>Babel</t>
        </is>
      </c>
      <c r="H10568" t="inlineStr">
        <is>
          <t>!=2.3.3;!=2.3.2;!=2.3.0;!=2.3.1;&gt;=1.3</t>
        </is>
      </c>
    </row>
    <row r="10569">
      <c r="A10569" t="inlineStr">
        <is>
          <t>python-novaclient</t>
        </is>
      </c>
      <c r="B10569" t="inlineStr">
        <is>
          <t>5eb7b65f0d1aca4f62b5d5f451a99a43fd4265fc</t>
        </is>
      </c>
      <c r="C10569" t="inlineStr">
        <is>
          <t>2016-07-18 10:43:13+00:00</t>
        </is>
      </c>
      <c r="D10569" t="inlineStr">
        <is>
          <t>verchange</t>
        </is>
      </c>
      <c r="E10569" t="inlineStr">
        <is>
          <t>oslo.utils</t>
        </is>
      </c>
      <c r="F10569" t="inlineStr">
        <is>
          <t>&gt;=3.15.0</t>
        </is>
      </c>
      <c r="G10569" t="inlineStr">
        <is>
          <t>oslo.utils</t>
        </is>
      </c>
      <c r="H10569" t="inlineStr">
        <is>
          <t>&gt;=3.11.0</t>
        </is>
      </c>
    </row>
    <row r="10570">
      <c r="A10570" t="inlineStr">
        <is>
          <t>python-novaclient</t>
        </is>
      </c>
      <c r="B10570" t="inlineStr">
        <is>
          <t>5eb7b65f0d1aca4f62b5d5f451a99a43fd4265fc</t>
        </is>
      </c>
      <c r="C10570" t="inlineStr">
        <is>
          <t>2016-07-18 10:43:13+00:00</t>
        </is>
      </c>
      <c r="D10570" t="inlineStr">
        <is>
          <t>verchange</t>
        </is>
      </c>
      <c r="E10570" t="inlineStr">
        <is>
          <t>keystoneauth1</t>
        </is>
      </c>
      <c r="F10570" t="inlineStr">
        <is>
          <t>&gt;=2.7.0</t>
        </is>
      </c>
      <c r="G10570" t="inlineStr">
        <is>
          <t>keystoneauth1</t>
        </is>
      </c>
      <c r="H10570" t="inlineStr">
        <is>
          <t>&gt;=2.1.0</t>
        </is>
      </c>
    </row>
    <row r="10571">
      <c r="A10571" t="inlineStr">
        <is>
          <t>python-novaclient</t>
        </is>
      </c>
      <c r="B10571" t="inlineStr">
        <is>
          <t>38073cab51821e4c29a47bcc7cb33d45b112d1c3</t>
        </is>
      </c>
      <c r="C10571" t="inlineStr">
        <is>
          <t>2016-08-18 18:06:13+00:00</t>
        </is>
      </c>
      <c r="D10571" t="inlineStr">
        <is>
          <t>verchange</t>
        </is>
      </c>
      <c r="E10571" t="inlineStr">
        <is>
          <t>oslo.utils</t>
        </is>
      </c>
      <c r="F10571" t="inlineStr">
        <is>
          <t>&gt;=3.16.0</t>
        </is>
      </c>
      <c r="G10571" t="inlineStr">
        <is>
          <t>oslo.utils</t>
        </is>
      </c>
      <c r="H10571" t="inlineStr">
        <is>
          <t>&gt;=3.15.0</t>
        </is>
      </c>
    </row>
    <row r="10572">
      <c r="A10572" t="inlineStr">
        <is>
          <t>python-novaclient</t>
        </is>
      </c>
      <c r="B10572" t="inlineStr">
        <is>
          <t>38073cab51821e4c29a47bcc7cb33d45b112d1c3</t>
        </is>
      </c>
      <c r="C10572" t="inlineStr">
        <is>
          <t>2016-08-18 18:06:13+00:00</t>
        </is>
      </c>
      <c r="D10572" t="inlineStr">
        <is>
          <t>verchange</t>
        </is>
      </c>
      <c r="E10572" t="inlineStr">
        <is>
          <t>keystoneauth1</t>
        </is>
      </c>
      <c r="F10572" t="inlineStr">
        <is>
          <t>&gt;=2.10.0</t>
        </is>
      </c>
      <c r="G10572" t="inlineStr">
        <is>
          <t>keystoneauth1</t>
        </is>
      </c>
      <c r="H10572" t="inlineStr">
        <is>
          <t>&gt;=2.7.0</t>
        </is>
      </c>
    </row>
    <row r="10573">
      <c r="A10573" t="inlineStr">
        <is>
          <t>python-novaclient</t>
        </is>
      </c>
      <c r="B10573" t="inlineStr">
        <is>
          <t>5744ac130fac2634529b9a0088f4f093341ae1a4</t>
        </is>
      </c>
      <c r="C10573" t="inlineStr">
        <is>
          <t>2016-09-14 10:16:57+00:00</t>
        </is>
      </c>
      <c r="D10573" t="inlineStr">
        <is>
          <t>verchange</t>
        </is>
      </c>
      <c r="E10573" t="inlineStr">
        <is>
          <t>Babel</t>
        </is>
      </c>
      <c r="F10573" t="inlineStr">
        <is>
          <t>!=2.3.3;!=2.3.2;!=2.3.0;!=2.3.1;&gt;=1.3</t>
        </is>
      </c>
      <c r="G10573" t="inlineStr">
        <is>
          <t>Babel</t>
        </is>
      </c>
      <c r="H10573" t="inlineStr">
        <is>
          <t>&gt;=1.3</t>
        </is>
      </c>
    </row>
    <row r="10574">
      <c r="A10574" t="inlineStr">
        <is>
          <t>python-novaclient</t>
        </is>
      </c>
      <c r="B10574" t="inlineStr">
        <is>
          <t>48a8e73b86c5d14b153e1246672a4520ea45ccaf</t>
        </is>
      </c>
      <c r="C10574" t="inlineStr">
        <is>
          <t>2016-11-22 03:07:20+00:00</t>
        </is>
      </c>
      <c r="D10574" t="inlineStr">
        <is>
          <t>verchange</t>
        </is>
      </c>
      <c r="E10574" t="inlineStr">
        <is>
          <t>requests</t>
        </is>
      </c>
      <c r="F10574" t="inlineStr">
        <is>
          <t>&gt;=2.5.2;!=2.9.0;!=2.8.0</t>
        </is>
      </c>
      <c r="G10574" t="inlineStr">
        <is>
          <t>requests</t>
        </is>
      </c>
      <c r="H10574" t="inlineStr">
        <is>
          <t>&gt;=2.5.2</t>
        </is>
      </c>
    </row>
    <row r="10575">
      <c r="A10575" t="inlineStr">
        <is>
          <t>python-novaclient</t>
        </is>
      </c>
      <c r="B10575" t="inlineStr">
        <is>
          <t>48a8e73b86c5d14b153e1246672a4520ea45ccaf</t>
        </is>
      </c>
      <c r="C10575" t="inlineStr">
        <is>
          <t>2016-11-22 03:07:20+00:00</t>
        </is>
      </c>
      <c r="D10575" t="inlineStr">
        <is>
          <t>verchange</t>
        </is>
      </c>
      <c r="E10575" t="inlineStr">
        <is>
          <t>oslo.utils</t>
        </is>
      </c>
      <c r="F10575" t="inlineStr">
        <is>
          <t>&gt;=2.0.0;!=2.6.0</t>
        </is>
      </c>
      <c r="G10575" t="inlineStr">
        <is>
          <t>oslo.utils</t>
        </is>
      </c>
      <c r="H10575" t="inlineStr">
        <is>
          <t>&gt;=2.0.0</t>
        </is>
      </c>
    </row>
    <row r="10576">
      <c r="A10576" t="inlineStr">
        <is>
          <t>python-novaclient</t>
        </is>
      </c>
      <c r="B10576" t="inlineStr">
        <is>
          <t>48a8e73b86c5d14b153e1246672a4520ea45ccaf</t>
        </is>
      </c>
      <c r="C10576" t="inlineStr">
        <is>
          <t>2016-11-22 03:07:20+00:00</t>
        </is>
      </c>
      <c r="D10576" t="inlineStr">
        <is>
          <t>verchange</t>
        </is>
      </c>
      <c r="E10576" t="inlineStr">
        <is>
          <t>Babel</t>
        </is>
      </c>
      <c r="F10576" t="inlineStr">
        <is>
          <t>!=2.3.3;!=2.3.2;!=2.3.0;!=2.3.1;&gt;=1.3</t>
        </is>
      </c>
      <c r="G10576" t="inlineStr">
        <is>
          <t>Babel</t>
        </is>
      </c>
      <c r="H10576" t="inlineStr">
        <is>
          <t>&gt;=1.3</t>
        </is>
      </c>
    </row>
    <row r="10577">
      <c r="A10577" t="inlineStr">
        <is>
          <t>python-novaclient</t>
        </is>
      </c>
      <c r="B10577" t="inlineStr">
        <is>
          <t>48a8e73b86c5d14b153e1246672a4520ea45ccaf</t>
        </is>
      </c>
      <c r="C10577" t="inlineStr">
        <is>
          <t>2016-11-22 03:07:20+00:00</t>
        </is>
      </c>
      <c r="D10577" t="inlineStr">
        <is>
          <t>verchange</t>
        </is>
      </c>
      <c r="E10577" t="inlineStr">
        <is>
          <t>python-keystoneclient</t>
        </is>
      </c>
      <c r="F10577" t="inlineStr">
        <is>
          <t>&gt;=1.6.0;&lt;3.0.0;!=1.8.0</t>
        </is>
      </c>
      <c r="G10577" t="inlineStr">
        <is>
          <t>python-keystoneclient</t>
        </is>
      </c>
      <c r="H10577" t="inlineStr">
        <is>
          <t>&gt;=1.6.0</t>
        </is>
      </c>
    </row>
    <row r="10578">
      <c r="A10578" t="inlineStr">
        <is>
          <t>python-novaclient</t>
        </is>
      </c>
      <c r="B10578" t="inlineStr">
        <is>
          <t>69d05c6774b9244ee1c6b7f8283f87422bb51b34</t>
        </is>
      </c>
      <c r="C10578" t="inlineStr">
        <is>
          <t>2016-12-22 14:27:22+00:00</t>
        </is>
      </c>
      <c r="D10578" t="inlineStr">
        <is>
          <t>verchange</t>
        </is>
      </c>
      <c r="E10578" t="inlineStr">
        <is>
          <t>oslo.utils</t>
        </is>
      </c>
      <c r="F10578" t="inlineStr">
        <is>
          <t>&gt;=3.18.0</t>
        </is>
      </c>
      <c r="G10578" t="inlineStr">
        <is>
          <t>oslo.utils</t>
        </is>
      </c>
      <c r="H10578" t="inlineStr">
        <is>
          <t>&gt;=3.16.0</t>
        </is>
      </c>
    </row>
    <row r="10579">
      <c r="A10579" t="inlineStr">
        <is>
          <t>python-novaclient</t>
        </is>
      </c>
      <c r="B10579" t="inlineStr">
        <is>
          <t>69d05c6774b9244ee1c6b7f8283f87422bb51b34</t>
        </is>
      </c>
      <c r="C10579" t="inlineStr">
        <is>
          <t>2016-12-22 14:27:22+00:00</t>
        </is>
      </c>
      <c r="D10579" t="inlineStr">
        <is>
          <t>verchange</t>
        </is>
      </c>
      <c r="E10579" t="inlineStr">
        <is>
          <t>keystoneauth1</t>
        </is>
      </c>
      <c r="F10579" t="inlineStr">
        <is>
          <t>&gt;=2.16.0</t>
        </is>
      </c>
      <c r="G10579" t="inlineStr">
        <is>
          <t>keystoneauth1</t>
        </is>
      </c>
      <c r="H10579" t="inlineStr">
        <is>
          <t>&gt;=2.10.0</t>
        </is>
      </c>
    </row>
    <row r="10580">
      <c r="A10580" t="inlineStr">
        <is>
          <t>python-novaclient</t>
        </is>
      </c>
      <c r="B10580" t="inlineStr">
        <is>
          <t>69d05c6774b9244ee1c6b7f8283f87422bb51b34</t>
        </is>
      </c>
      <c r="C10580" t="inlineStr">
        <is>
          <t>2016-12-22 14:27:22+00:00</t>
        </is>
      </c>
      <c r="D10580" t="inlineStr">
        <is>
          <t>verchange</t>
        </is>
      </c>
      <c r="E10580" t="inlineStr">
        <is>
          <t>PrettyTable</t>
        </is>
      </c>
      <c r="F10580" t="inlineStr">
        <is>
          <t>&gt;=0.7.1;&lt;0.8</t>
        </is>
      </c>
      <c r="G10580" t="inlineStr">
        <is>
          <t>PrettyTable</t>
        </is>
      </c>
      <c r="H10580" t="inlineStr">
        <is>
          <t>&gt;=0.7;&lt;0.8</t>
        </is>
      </c>
    </row>
    <row r="10581">
      <c r="A10581" t="inlineStr">
        <is>
          <t>python-novaclient</t>
        </is>
      </c>
      <c r="B10581" t="inlineStr">
        <is>
          <t>69d05c6774b9244ee1c6b7f8283f87422bb51b34</t>
        </is>
      </c>
      <c r="C10581" t="inlineStr">
        <is>
          <t>2016-12-22 14:27:22+00:00</t>
        </is>
      </c>
      <c r="D10581" t="inlineStr">
        <is>
          <t>verchange</t>
        </is>
      </c>
      <c r="E10581" t="inlineStr">
        <is>
          <t>requests</t>
        </is>
      </c>
      <c r="F10581" t="inlineStr">
        <is>
          <t>&gt;=2.10.0;!=2.12.2</t>
        </is>
      </c>
      <c r="G10581" t="inlineStr">
        <is>
          <t>requests</t>
        </is>
      </c>
      <c r="H10581" t="inlineStr">
        <is>
          <t>&gt;=2.10.0</t>
        </is>
      </c>
    </row>
    <row r="10582">
      <c r="A10582" t="inlineStr">
        <is>
          <t>python-novaclient</t>
        </is>
      </c>
      <c r="B10582" t="inlineStr">
        <is>
          <t>69d05c6774b9244ee1c6b7f8283f87422bb51b34</t>
        </is>
      </c>
      <c r="C10582" t="inlineStr">
        <is>
          <t>2016-12-22 14:27:22+00:00</t>
        </is>
      </c>
      <c r="D10582" t="inlineStr">
        <is>
          <t>verchange</t>
        </is>
      </c>
      <c r="E10582" t="inlineStr">
        <is>
          <t>pbr</t>
        </is>
      </c>
      <c r="F10582" t="inlineStr">
        <is>
          <t>&gt;=1.8</t>
        </is>
      </c>
      <c r="G10582" t="inlineStr">
        <is>
          <t>pbr</t>
        </is>
      </c>
      <c r="H10582" t="inlineStr">
        <is>
          <t>&gt;=1.6</t>
        </is>
      </c>
    </row>
    <row r="10583">
      <c r="A10583" t="inlineStr">
        <is>
          <t>python-novaclient</t>
        </is>
      </c>
      <c r="B10583" t="inlineStr">
        <is>
          <t>f6e0128f9a66b48a24c10d532a9e4e8d7d7e94a5</t>
        </is>
      </c>
      <c r="C10583" t="inlineStr">
        <is>
          <t>2017-01-26 22:23:07+00:00</t>
        </is>
      </c>
      <c r="D10583" t="inlineStr">
        <is>
          <t>verchange</t>
        </is>
      </c>
      <c r="E10583" t="inlineStr">
        <is>
          <t>keystoneauth1</t>
        </is>
      </c>
      <c r="F10583" t="inlineStr">
        <is>
          <t>&gt;=2.18.0</t>
        </is>
      </c>
      <c r="G10583" t="inlineStr">
        <is>
          <t>keystoneauth1</t>
        </is>
      </c>
      <c r="H10583" t="inlineStr">
        <is>
          <t>&gt;=2.16.0</t>
        </is>
      </c>
    </row>
    <row r="10584">
      <c r="A10584" t="inlineStr">
        <is>
          <t>python-novaclient</t>
        </is>
      </c>
      <c r="B10584" t="inlineStr">
        <is>
          <t>e1b9e76abe6731d7d3192566db2f9068a71eaad9</t>
        </is>
      </c>
      <c r="C10584" t="inlineStr">
        <is>
          <t>2017-04-06 12:46:14+00:00</t>
        </is>
      </c>
      <c r="D10584" t="inlineStr">
        <is>
          <t>verchange</t>
        </is>
      </c>
      <c r="E10584" t="inlineStr">
        <is>
          <t>requests</t>
        </is>
      </c>
      <c r="F10584" t="inlineStr">
        <is>
          <t>!=2.13.0;&gt;=2.10.0;!=2.12.2</t>
        </is>
      </c>
      <c r="G10584" t="inlineStr">
        <is>
          <t>requests</t>
        </is>
      </c>
      <c r="H10584" t="inlineStr">
        <is>
          <t>&gt;=2.10.0;!=2.12.2</t>
        </is>
      </c>
    </row>
    <row r="10585">
      <c r="A10585" t="inlineStr">
        <is>
          <t>python-novaclient</t>
        </is>
      </c>
      <c r="B10585" t="inlineStr">
        <is>
          <t>e1b9e76abe6731d7d3192566db2f9068a71eaad9</t>
        </is>
      </c>
      <c r="C10585" t="inlineStr">
        <is>
          <t>2017-04-06 12:46:14+00:00</t>
        </is>
      </c>
      <c r="D10585" t="inlineStr">
        <is>
          <t>verchange</t>
        </is>
      </c>
      <c r="E10585" t="inlineStr">
        <is>
          <t>oslo.utils</t>
        </is>
      </c>
      <c r="F10585" t="inlineStr">
        <is>
          <t>&gt;=3.20.0</t>
        </is>
      </c>
      <c r="G10585" t="inlineStr">
        <is>
          <t>oslo.utils</t>
        </is>
      </c>
      <c r="H10585" t="inlineStr">
        <is>
          <t>&gt;=3.18.0</t>
        </is>
      </c>
    </row>
    <row r="10586">
      <c r="A10586" t="inlineStr">
        <is>
          <t>python-novaclient</t>
        </is>
      </c>
      <c r="B10586" t="inlineStr">
        <is>
          <t>e1b9e76abe6731d7d3192566db2f9068a71eaad9</t>
        </is>
      </c>
      <c r="C10586" t="inlineStr">
        <is>
          <t>2017-04-06 12:46:14+00:00</t>
        </is>
      </c>
      <c r="D10586" t="inlineStr">
        <is>
          <t>verchange</t>
        </is>
      </c>
      <c r="E10586" t="inlineStr">
        <is>
          <t>pbr</t>
        </is>
      </c>
      <c r="F10586" t="inlineStr">
        <is>
          <t>&gt;=2.0.0</t>
        </is>
      </c>
      <c r="G10586" t="inlineStr">
        <is>
          <t>pbr</t>
        </is>
      </c>
      <c r="H10586" t="inlineStr">
        <is>
          <t>&gt;=1.8</t>
        </is>
      </c>
    </row>
    <row r="10587">
      <c r="A10587" t="inlineStr">
        <is>
          <t>python-novaclient</t>
        </is>
      </c>
      <c r="B10587" t="inlineStr">
        <is>
          <t>0063ebce2fd8d6259c128f5d161370d40296d510</t>
        </is>
      </c>
      <c r="C10587" t="inlineStr">
        <is>
          <t>2017-05-08 21:46:35+00:00</t>
        </is>
      </c>
      <c r="D10587" t="inlineStr">
        <is>
          <t>verchange</t>
        </is>
      </c>
      <c r="E10587" t="inlineStr">
        <is>
          <t>pbr</t>
        </is>
      </c>
      <c r="F10587" t="inlineStr">
        <is>
          <t>&lt;2.0.0;&gt;=1.8</t>
        </is>
      </c>
      <c r="G10587" t="inlineStr">
        <is>
          <t>pbr</t>
        </is>
      </c>
      <c r="H10587" t="inlineStr">
        <is>
          <t>&gt;=1.8</t>
        </is>
      </c>
    </row>
    <row r="10588">
      <c r="A10588" t="inlineStr">
        <is>
          <t>python-novaclient</t>
        </is>
      </c>
      <c r="B10588" t="inlineStr">
        <is>
          <t>2e2317bfca941e59899edda181241f320e2033f8</t>
        </is>
      </c>
      <c r="C10588" t="inlineStr">
        <is>
          <t>2017-06-07 12:04:19+00:00</t>
        </is>
      </c>
      <c r="D10588" t="inlineStr">
        <is>
          <t>verchange</t>
        </is>
      </c>
      <c r="E10588" t="inlineStr">
        <is>
          <t>pbr</t>
        </is>
      </c>
      <c r="F10588" t="inlineStr">
        <is>
          <t>&gt;=1.8</t>
        </is>
      </c>
      <c r="G10588" t="inlineStr">
        <is>
          <t>pbr</t>
        </is>
      </c>
      <c r="H10588" t="inlineStr">
        <is>
          <t>&lt;2.0.0;&gt;=1.8</t>
        </is>
      </c>
    </row>
    <row r="10589">
      <c r="A10589" t="inlineStr">
        <is>
          <t>python-novaclient</t>
        </is>
      </c>
      <c r="B10589" t="inlineStr">
        <is>
          <t>758570397821136561bdf425b0a8ed5ab1bbd96f</t>
        </is>
      </c>
      <c r="C10589" t="inlineStr">
        <is>
          <t>2017-06-07 16:01:54+00:00</t>
        </is>
      </c>
      <c r="D10589" t="inlineStr">
        <is>
          <t>verchange</t>
        </is>
      </c>
      <c r="E10589" t="inlineStr">
        <is>
          <t>keystoneauth1</t>
        </is>
      </c>
      <c r="F10589" t="inlineStr">
        <is>
          <t>&gt;=2.20.0</t>
        </is>
      </c>
      <c r="G10589" t="inlineStr">
        <is>
          <t>keystoneauth1</t>
        </is>
      </c>
      <c r="H10589" t="inlineStr">
        <is>
          <t>&gt;=2.18.0</t>
        </is>
      </c>
    </row>
    <row r="10590">
      <c r="A10590" t="inlineStr">
        <is>
          <t>python-novaclient</t>
        </is>
      </c>
      <c r="B10590" t="inlineStr">
        <is>
          <t>758570397821136561bdf425b0a8ed5ab1bbd96f</t>
        </is>
      </c>
      <c r="C10590" t="inlineStr">
        <is>
          <t>2017-06-07 16:01:54+00:00</t>
        </is>
      </c>
      <c r="D10590" t="inlineStr">
        <is>
          <t>verchange</t>
        </is>
      </c>
      <c r="E10590" t="inlineStr">
        <is>
          <t>Babel</t>
        </is>
      </c>
      <c r="F10590" t="inlineStr">
        <is>
          <t>&gt;=2.3.4;!=2.4.0</t>
        </is>
      </c>
      <c r="G10590" t="inlineStr">
        <is>
          <t>Babel</t>
        </is>
      </c>
      <c r="H10590" t="inlineStr">
        <is>
          <t>&gt;=2.3.4</t>
        </is>
      </c>
    </row>
    <row r="10591">
      <c r="A10591" t="inlineStr">
        <is>
          <t>python-novaclient</t>
        </is>
      </c>
      <c r="B10591" t="inlineStr">
        <is>
          <t>758570397821136561bdf425b0a8ed5ab1bbd96f</t>
        </is>
      </c>
      <c r="C10591" t="inlineStr">
        <is>
          <t>2017-06-07 16:01:54+00:00</t>
        </is>
      </c>
      <c r="D10591" t="inlineStr">
        <is>
          <t>verchange</t>
        </is>
      </c>
      <c r="E10591" t="inlineStr">
        <is>
          <t>pbr</t>
        </is>
      </c>
      <c r="F10591" t="inlineStr">
        <is>
          <t>&gt;=2.0.0;!=2.1.0</t>
        </is>
      </c>
      <c r="G10591" t="inlineStr">
        <is>
          <t>pbr</t>
        </is>
      </c>
      <c r="H10591" t="inlineStr">
        <is>
          <t>&gt;=2.0.0</t>
        </is>
      </c>
    </row>
    <row r="10592">
      <c r="A10592" t="inlineStr">
        <is>
          <t>python-novaclient</t>
        </is>
      </c>
      <c r="B10592" t="inlineStr">
        <is>
          <t>758570397821136561bdf425b0a8ed5ab1bbd96f</t>
        </is>
      </c>
      <c r="C10592" t="inlineStr">
        <is>
          <t>2017-06-07 16:01:54+00:00</t>
        </is>
      </c>
      <c r="D10592" t="inlineStr">
        <is>
          <t>verchange</t>
        </is>
      </c>
      <c r="E10592" t="inlineStr">
        <is>
          <t>oslo.i18n</t>
        </is>
      </c>
      <c r="F10592" t="inlineStr">
        <is>
          <t>&gt;=2.1.0;!=3.15.2</t>
        </is>
      </c>
      <c r="G10592" t="inlineStr">
        <is>
          <t>oslo.i18n</t>
        </is>
      </c>
      <c r="H10592" t="inlineStr">
        <is>
          <t>&gt;=2.1.0</t>
        </is>
      </c>
    </row>
    <row r="10593">
      <c r="A10593" t="inlineStr">
        <is>
          <t>python-novaclient</t>
        </is>
      </c>
      <c r="B10593" t="inlineStr">
        <is>
          <t>758570397821136561bdf425b0a8ed5ab1bbd96f</t>
        </is>
      </c>
      <c r="C10593" t="inlineStr">
        <is>
          <t>2017-06-07 16:01:54+00:00</t>
        </is>
      </c>
      <c r="D10593" t="inlineStr">
        <is>
          <t>rem</t>
        </is>
      </c>
      <c r="E10593" t="inlineStr"/>
      <c r="F10593" t="inlineStr"/>
      <c r="G10593" t="inlineStr">
        <is>
          <t>requests</t>
        </is>
      </c>
      <c r="H10593" t="inlineStr">
        <is>
          <t>!=2.13.0;&gt;=2.10.0;!=2.12.2</t>
        </is>
      </c>
    </row>
    <row r="10594">
      <c r="A10594" t="inlineStr">
        <is>
          <t>python-novaclient</t>
        </is>
      </c>
      <c r="B10594" t="inlineStr">
        <is>
          <t>ddb386b2dffaf06077c2a0768c56ed5642d216dc</t>
        </is>
      </c>
      <c r="C10594" t="inlineStr">
        <is>
          <t>2017-06-16 16:27:52+00:00</t>
        </is>
      </c>
      <c r="D10594" t="inlineStr">
        <is>
          <t>verchange</t>
        </is>
      </c>
      <c r="E10594" t="inlineStr">
        <is>
          <t>keystoneauth1</t>
        </is>
      </c>
      <c r="F10594" t="inlineStr">
        <is>
          <t>&gt;=2.21.0</t>
        </is>
      </c>
      <c r="G10594" t="inlineStr">
        <is>
          <t>keystoneauth1</t>
        </is>
      </c>
      <c r="H10594" t="inlineStr">
        <is>
          <t>&gt;=2.20.0</t>
        </is>
      </c>
    </row>
    <row r="10595">
      <c r="A10595" t="inlineStr">
        <is>
          <t>python-novaclient</t>
        </is>
      </c>
      <c r="B10595" t="inlineStr">
        <is>
          <t>0a53d19a7feadc329534cf04d74411fc51c29e86</t>
        </is>
      </c>
      <c r="C10595" t="inlineStr">
        <is>
          <t>2017-07-27 20:53:11+00:00</t>
        </is>
      </c>
      <c r="D10595" t="inlineStr">
        <is>
          <t>verchange</t>
        </is>
      </c>
      <c r="E10595" t="inlineStr">
        <is>
          <t>oslo.serialization</t>
        </is>
      </c>
      <c r="F10595" t="inlineStr">
        <is>
          <t>&gt;=1.10.0;!=2.19.1</t>
        </is>
      </c>
      <c r="G10595" t="inlineStr">
        <is>
          <t>oslo.serialization</t>
        </is>
      </c>
      <c r="H10595" t="inlineStr">
        <is>
          <t>&gt;=1.10.0</t>
        </is>
      </c>
    </row>
    <row r="10596">
      <c r="A10596" t="inlineStr">
        <is>
          <t>python-novaclient</t>
        </is>
      </c>
      <c r="B10596" t="inlineStr">
        <is>
          <t>0a53d19a7feadc329534cf04d74411fc51c29e86</t>
        </is>
      </c>
      <c r="C10596" t="inlineStr">
        <is>
          <t>2017-07-27 20:53:11+00:00</t>
        </is>
      </c>
      <c r="D10596" t="inlineStr">
        <is>
          <t>verchange</t>
        </is>
      </c>
      <c r="E10596" t="inlineStr">
        <is>
          <t>keystoneauth1</t>
        </is>
      </c>
      <c r="F10596" t="inlineStr">
        <is>
          <t>&gt;=3.0.1</t>
        </is>
      </c>
      <c r="G10596" t="inlineStr">
        <is>
          <t>keystoneauth1</t>
        </is>
      </c>
      <c r="H10596" t="inlineStr">
        <is>
          <t>&gt;=2.21.0</t>
        </is>
      </c>
    </row>
    <row r="10597">
      <c r="A10597" t="inlineStr">
        <is>
          <t>python-novaclient</t>
        </is>
      </c>
      <c r="B10597" t="inlineStr">
        <is>
          <t>fefc3ba723865307f4cc2ca287eb59faa4e8a5b1</t>
        </is>
      </c>
      <c r="C10597" t="inlineStr">
        <is>
          <t>2018-01-15 16:58:32+00:00</t>
        </is>
      </c>
      <c r="D10597" t="inlineStr">
        <is>
          <t>verchange</t>
        </is>
      </c>
      <c r="E10597" t="inlineStr">
        <is>
          <t>six</t>
        </is>
      </c>
      <c r="F10597" t="inlineStr">
        <is>
          <t>&gt;=1.10.0</t>
        </is>
      </c>
      <c r="G10597" t="inlineStr">
        <is>
          <t>six</t>
        </is>
      </c>
      <c r="H10597" t="inlineStr">
        <is>
          <t>&gt;=1.9.0</t>
        </is>
      </c>
    </row>
    <row r="10598">
      <c r="A10598" t="inlineStr">
        <is>
          <t>python-novaclient</t>
        </is>
      </c>
      <c r="B10598" t="inlineStr">
        <is>
          <t>fefc3ba723865307f4cc2ca287eb59faa4e8a5b1</t>
        </is>
      </c>
      <c r="C10598" t="inlineStr">
        <is>
          <t>2018-01-15 16:58:32+00:00</t>
        </is>
      </c>
      <c r="D10598" t="inlineStr">
        <is>
          <t>verchange</t>
        </is>
      </c>
      <c r="E10598" t="inlineStr">
        <is>
          <t>oslo.utils</t>
        </is>
      </c>
      <c r="F10598" t="inlineStr">
        <is>
          <t>&gt;=3.33.0</t>
        </is>
      </c>
      <c r="G10598" t="inlineStr">
        <is>
          <t>oslo.utils</t>
        </is>
      </c>
      <c r="H10598" t="inlineStr">
        <is>
          <t>&gt;=3.20.0</t>
        </is>
      </c>
    </row>
    <row r="10599">
      <c r="A10599" t="inlineStr">
        <is>
          <t>python-novaclient</t>
        </is>
      </c>
      <c r="B10599" t="inlineStr">
        <is>
          <t>fefc3ba723865307f4cc2ca287eb59faa4e8a5b1</t>
        </is>
      </c>
      <c r="C10599" t="inlineStr">
        <is>
          <t>2018-01-15 16:58:32+00:00</t>
        </is>
      </c>
      <c r="D10599" t="inlineStr">
        <is>
          <t>verchange</t>
        </is>
      </c>
      <c r="E10599" t="inlineStr">
        <is>
          <t>keystoneauth1</t>
        </is>
      </c>
      <c r="F10599" t="inlineStr">
        <is>
          <t>&gt;=3.3.0</t>
        </is>
      </c>
      <c r="G10599" t="inlineStr">
        <is>
          <t>keystoneauth1</t>
        </is>
      </c>
      <c r="H10599" t="inlineStr">
        <is>
          <t>&gt;=3.0.1</t>
        </is>
      </c>
    </row>
    <row r="10600">
      <c r="A10600" t="inlineStr">
        <is>
          <t>python-novaclient</t>
        </is>
      </c>
      <c r="B10600" t="inlineStr">
        <is>
          <t>fefc3ba723865307f4cc2ca287eb59faa4e8a5b1</t>
        </is>
      </c>
      <c r="C10600" t="inlineStr">
        <is>
          <t>2018-01-15 16:58:32+00:00</t>
        </is>
      </c>
      <c r="D10600" t="inlineStr">
        <is>
          <t>verchange</t>
        </is>
      </c>
      <c r="E10600" t="inlineStr">
        <is>
          <t>simplejson</t>
        </is>
      </c>
      <c r="F10600" t="inlineStr">
        <is>
          <t>&gt;=3.5.1</t>
        </is>
      </c>
      <c r="G10600" t="inlineStr">
        <is>
          <t>simplejson</t>
        </is>
      </c>
      <c r="H10600" t="inlineStr">
        <is>
          <t>&gt;=2.2.0</t>
        </is>
      </c>
    </row>
    <row r="10601">
      <c r="A10601" t="inlineStr">
        <is>
          <t>python-novaclient</t>
        </is>
      </c>
      <c r="B10601" t="inlineStr">
        <is>
          <t>fefc3ba723865307f4cc2ca287eb59faa4e8a5b1</t>
        </is>
      </c>
      <c r="C10601" t="inlineStr">
        <is>
          <t>2018-01-15 16:58:32+00:00</t>
        </is>
      </c>
      <c r="D10601" t="inlineStr">
        <is>
          <t>verchange</t>
        </is>
      </c>
      <c r="E10601" t="inlineStr">
        <is>
          <t>oslo.serialization</t>
        </is>
      </c>
      <c r="F10601" t="inlineStr">
        <is>
          <t>!=2.19.1;&gt;=2.18.0</t>
        </is>
      </c>
      <c r="G10601" t="inlineStr">
        <is>
          <t>oslo.serialization</t>
        </is>
      </c>
      <c r="H10601" t="inlineStr">
        <is>
          <t>&gt;=1.10.0;!=2.19.1</t>
        </is>
      </c>
    </row>
    <row r="10602">
      <c r="A10602" t="inlineStr">
        <is>
          <t>python-novaclient</t>
        </is>
      </c>
      <c r="B10602" t="inlineStr">
        <is>
          <t>fefc3ba723865307f4cc2ca287eb59faa4e8a5b1</t>
        </is>
      </c>
      <c r="C10602" t="inlineStr">
        <is>
          <t>2018-01-15 16:58:32+00:00</t>
        </is>
      </c>
      <c r="D10602" t="inlineStr">
        <is>
          <t>verchange</t>
        </is>
      </c>
      <c r="E10602" t="inlineStr">
        <is>
          <t>oslo.i18n</t>
        </is>
      </c>
      <c r="F10602" t="inlineStr">
        <is>
          <t>&gt;=3.15.3</t>
        </is>
      </c>
      <c r="G10602" t="inlineStr">
        <is>
          <t>oslo.i18n</t>
        </is>
      </c>
      <c r="H10602" t="inlineStr">
        <is>
          <t>&gt;=2.1.0;!=3.15.2</t>
        </is>
      </c>
    </row>
    <row r="10603">
      <c r="A10603" t="inlineStr">
        <is>
          <t>python-novaclient</t>
        </is>
      </c>
      <c r="B10603" t="inlineStr">
        <is>
          <t>6049be67c0f66bd2d15c7b52f77dd89ac4ec2e94</t>
        </is>
      </c>
      <c r="C10603" t="inlineStr">
        <is>
          <t>2018-04-20 13:10:25+00:00</t>
        </is>
      </c>
      <c r="D10603" t="inlineStr">
        <is>
          <t>verchange</t>
        </is>
      </c>
      <c r="E10603" t="inlineStr">
        <is>
          <t>keystoneauth1</t>
        </is>
      </c>
      <c r="F10603" t="inlineStr">
        <is>
          <t>&gt;=3.4.0</t>
        </is>
      </c>
      <c r="G10603" t="inlineStr">
        <is>
          <t>keystoneauth1</t>
        </is>
      </c>
      <c r="H10603" t="inlineStr">
        <is>
          <t>&gt;=3.3.0</t>
        </is>
      </c>
    </row>
    <row r="10604">
      <c r="A10604" t="inlineStr">
        <is>
          <t>python-novaclient</t>
        </is>
      </c>
      <c r="B10604" t="inlineStr">
        <is>
          <t>e573b6f11ea370fd96654d9a97df1b5495c5e842</t>
        </is>
      </c>
      <c r="C10604" t="inlineStr">
        <is>
          <t>2018-04-25 09:21:52+00:00</t>
        </is>
      </c>
      <c r="D10604" t="inlineStr">
        <is>
          <t>verchange</t>
        </is>
      </c>
      <c r="E10604" t="inlineStr">
        <is>
          <t>keystoneauth1</t>
        </is>
      </c>
      <c r="F10604" t="inlineStr">
        <is>
          <t>&gt;=3.1.0</t>
        </is>
      </c>
      <c r="G10604" t="inlineStr">
        <is>
          <t>keystoneauth1</t>
        </is>
      </c>
      <c r="H10604" t="inlineStr">
        <is>
          <t>&gt;=3.0.1</t>
        </is>
      </c>
    </row>
    <row r="10605">
      <c r="A10605" t="inlineStr">
        <is>
          <t>python-novaclient</t>
        </is>
      </c>
      <c r="B10605" t="inlineStr">
        <is>
          <t>f1005ce76b0b4927569efdb99e15e04e5d402dc3</t>
        </is>
      </c>
      <c r="C10605" t="inlineStr">
        <is>
          <t>2018-07-26 22:12:47+00:00</t>
        </is>
      </c>
      <c r="D10605" t="inlineStr">
        <is>
          <t>verchange</t>
        </is>
      </c>
      <c r="E10605" t="inlineStr">
        <is>
          <t>PrettyTable</t>
        </is>
      </c>
      <c r="F10605" t="inlineStr">
        <is>
          <t>&gt;=0.7.2;&lt;0.8</t>
        </is>
      </c>
      <c r="G10605" t="inlineStr">
        <is>
          <t>PrettyTable</t>
        </is>
      </c>
      <c r="H10605" t="inlineStr">
        <is>
          <t>&gt;=0.7.1;&lt;0.8</t>
        </is>
      </c>
    </row>
    <row r="10606">
      <c r="A10606" t="inlineStr">
        <is>
          <t>python-novaclient</t>
        </is>
      </c>
      <c r="B10606" t="inlineStr">
        <is>
          <t>578b37f99419293f7c9eb38d3f71ab164e774b79</t>
        </is>
      </c>
      <c r="C10606" t="inlineStr">
        <is>
          <t>2018-10-24 17:34:10+00:00</t>
        </is>
      </c>
      <c r="D10606" t="inlineStr">
        <is>
          <t>verchange</t>
        </is>
      </c>
      <c r="E10606" t="inlineStr">
        <is>
          <t>keystoneauth1</t>
        </is>
      </c>
      <c r="F10606" t="inlineStr">
        <is>
          <t>&gt;=3.5.0</t>
        </is>
      </c>
      <c r="G10606" t="inlineStr">
        <is>
          <t>keystoneauth1</t>
        </is>
      </c>
      <c r="H10606" t="inlineStr">
        <is>
          <t>&gt;=3.4.0</t>
        </is>
      </c>
    </row>
    <row r="10607">
      <c r="A10607" t="inlineStr">
        <is>
          <t>python-novaclient</t>
        </is>
      </c>
      <c r="B10607" t="inlineStr">
        <is>
          <t>3ef5b695ca600748d5c78bff6fd4eb9d6dac8599</t>
        </is>
      </c>
      <c r="C10607" t="inlineStr">
        <is>
          <t>2020-04-11 10:48:29+00:00</t>
        </is>
      </c>
      <c r="D10607" t="inlineStr">
        <is>
          <t>rem</t>
        </is>
      </c>
      <c r="E10607" t="inlineStr"/>
      <c r="F10607" t="inlineStr"/>
      <c r="G10607" t="inlineStr">
        <is>
          <t>six</t>
        </is>
      </c>
      <c r="H10607" t="inlineStr">
        <is>
          <t>&gt;=1.10.0</t>
        </is>
      </c>
    </row>
    <row r="10608">
      <c r="A10608" t="inlineStr">
        <is>
          <t>python-novaclient</t>
        </is>
      </c>
      <c r="B10608" t="inlineStr">
        <is>
          <t>600384fa3b046f3c01e7f375f384610df99fae90</t>
        </is>
      </c>
      <c r="C10608" t="inlineStr">
        <is>
          <t>2020-06-22 11:52:50+00:00</t>
        </is>
      </c>
      <c r="D10608" t="inlineStr">
        <is>
          <t>rem</t>
        </is>
      </c>
      <c r="E10608" t="inlineStr"/>
      <c r="F10608" t="inlineStr"/>
      <c r="G10608" t="inlineStr">
        <is>
          <t>Babel</t>
        </is>
      </c>
      <c r="H10608" t="inlineStr">
        <is>
          <t>&gt;=2.3.4;!=2.4.0</t>
        </is>
      </c>
    </row>
    <row r="10609">
      <c r="A10609" t="inlineStr">
        <is>
          <t>python-novaclient</t>
        </is>
      </c>
      <c r="B10609" t="inlineStr">
        <is>
          <t>1322199845a095bafd0a16900f4899283fd0fabe</t>
        </is>
      </c>
      <c r="C10609" t="inlineStr">
        <is>
          <t>2020-07-22 12:57:34+00:00</t>
        </is>
      </c>
      <c r="D10609" t="inlineStr">
        <is>
          <t>add</t>
        </is>
      </c>
      <c r="E10609" t="inlineStr">
        <is>
          <t>stevedore</t>
        </is>
      </c>
      <c r="F10609" t="inlineStr">
        <is>
          <t>&gt;=2.0.1</t>
        </is>
      </c>
      <c r="G10609" t="inlineStr"/>
      <c r="H10609" t="inlineStr"/>
    </row>
    <row r="10610">
      <c r="A10610" t="inlineStr">
        <is>
          <t>python-novaclient</t>
        </is>
      </c>
      <c r="B10610" t="inlineStr">
        <is>
          <t>54d4da112a6e84db5bda497364a49b9debfc2904</t>
        </is>
      </c>
      <c r="C10610" t="inlineStr">
        <is>
          <t>2021-03-11 19:41:25+00:00</t>
        </is>
      </c>
      <c r="D10610" t="inlineStr">
        <is>
          <t>verchange</t>
        </is>
      </c>
      <c r="E10610" t="inlineStr">
        <is>
          <t>PrettyTable</t>
        </is>
      </c>
      <c r="F10610" t="inlineStr">
        <is>
          <t>&gt;=0.7.2</t>
        </is>
      </c>
      <c r="G10610" t="inlineStr">
        <is>
          <t>PrettyTable</t>
        </is>
      </c>
      <c r="H10610" t="inlineStr">
        <is>
          <t>&gt;=0.7.2;&lt;0.8</t>
        </is>
      </c>
    </row>
    <row r="10611">
      <c r="A10611" t="inlineStr">
        <is>
          <t>python-novaclient</t>
        </is>
      </c>
      <c r="B10611" t="inlineStr">
        <is>
          <t>54d4da112a6e84db5bda497364a49b9debfc2904</t>
        </is>
      </c>
      <c r="C10611" t="inlineStr">
        <is>
          <t>2021-03-11 19:41:25+00:00</t>
        </is>
      </c>
      <c r="D10611" t="inlineStr">
        <is>
          <t>rem</t>
        </is>
      </c>
      <c r="E10611" t="inlineStr"/>
      <c r="F10611" t="inlineStr"/>
      <c r="G10611" t="inlineStr">
        <is>
          <t>simplejson</t>
        </is>
      </c>
      <c r="H10611" t="inlineStr">
        <is>
          <t>&gt;=3.5.1</t>
        </is>
      </c>
    </row>
    <row r="10612">
      <c r="A10612" t="inlineStr">
        <is>
          <t>craftar-python</t>
        </is>
      </c>
      <c r="B10612" t="inlineStr">
        <is>
          <t>cc804eb5a95a48c18cb6c15582e78923766d0b2f</t>
        </is>
      </c>
      <c r="C10612" t="inlineStr">
        <is>
          <t>2018-11-09 11:11:06+00:00</t>
        </is>
      </c>
      <c r="D10612" t="inlineStr">
        <is>
          <t>verchange</t>
        </is>
      </c>
      <c r="E10612" t="inlineStr">
        <is>
          <t>requests</t>
        </is>
      </c>
      <c r="F10612">
        <f>=2.20.0</f>
        <v/>
      </c>
      <c r="G10612" t="inlineStr">
        <is>
          <t>requests</t>
        </is>
      </c>
      <c r="H10612">
        <f>=2.4.1</f>
        <v/>
      </c>
    </row>
    <row r="10613">
      <c r="A10613" t="inlineStr">
        <is>
          <t>GloboNetworkAPI-client-python</t>
        </is>
      </c>
      <c r="B10613" t="inlineStr">
        <is>
          <t>316e0e52aaf804a3af12a212bbec68ca63cde62d</t>
        </is>
      </c>
      <c r="C10613" t="inlineStr">
        <is>
          <t>2015-02-10 23:16:10+00:00</t>
        </is>
      </c>
      <c r="D10613" t="inlineStr">
        <is>
          <t>add</t>
        </is>
      </c>
      <c r="E10613" t="inlineStr">
        <is>
          <t>djangorestframework</t>
        </is>
      </c>
      <c r="F10613">
        <f>=2.4.3</f>
        <v/>
      </c>
      <c r="G10613" t="inlineStr"/>
      <c r="H10613" t="inlineStr"/>
    </row>
    <row r="10614">
      <c r="A10614" t="inlineStr">
        <is>
          <t>GloboNetworkAPI-client-python</t>
        </is>
      </c>
      <c r="B10614" t="inlineStr">
        <is>
          <t>316e0e52aaf804a3af12a212bbec68ca63cde62d</t>
        </is>
      </c>
      <c r="C10614" t="inlineStr">
        <is>
          <t>2015-02-10 23:16:10+00:00</t>
        </is>
      </c>
      <c r="D10614" t="inlineStr">
        <is>
          <t>add</t>
        </is>
      </c>
      <c r="E10614" t="inlineStr">
        <is>
          <t>requests</t>
        </is>
      </c>
      <c r="F10614">
        <f>=2.4.3</f>
        <v/>
      </c>
      <c r="G10614" t="inlineStr"/>
      <c r="H10614" t="inlineStr"/>
    </row>
    <row r="10615">
      <c r="A10615" t="inlineStr">
        <is>
          <t>GloboNetworkAPI-client-python</t>
        </is>
      </c>
      <c r="B10615" t="inlineStr">
        <is>
          <t>f18b0a315ca243061c618421e948b1a2321541d2</t>
        </is>
      </c>
      <c r="C10615" t="inlineStr">
        <is>
          <t>2015-05-21 23:11:30+00:00</t>
        </is>
      </c>
      <c r="D10615" t="inlineStr">
        <is>
          <t>verchange</t>
        </is>
      </c>
      <c r="E10615" t="inlineStr">
        <is>
          <t>requests</t>
        </is>
      </c>
      <c r="F10615">
        <f>=2.4.3</f>
        <v/>
      </c>
      <c r="G10615" t="inlineStr">
        <is>
          <t>requests</t>
        </is>
      </c>
      <c r="H10615">
        <f>=2.4.3</f>
        <v/>
      </c>
    </row>
    <row r="10616">
      <c r="A10616" t="inlineStr">
        <is>
          <t>GloboNetworkAPI-client-python</t>
        </is>
      </c>
      <c r="B10616" t="inlineStr">
        <is>
          <t>f18b0a315ca243061c618421e948b1a2321541d2</t>
        </is>
      </c>
      <c r="C10616" t="inlineStr">
        <is>
          <t>2015-05-21 23:11:30+00:00</t>
        </is>
      </c>
      <c r="D10616" t="inlineStr">
        <is>
          <t>rem</t>
        </is>
      </c>
      <c r="E10616" t="inlineStr"/>
      <c r="F10616" t="inlineStr"/>
      <c r="G10616" t="inlineStr">
        <is>
          <t>djangorestframework</t>
        </is>
      </c>
      <c r="H10616">
        <f>=2.4.3</f>
        <v/>
      </c>
    </row>
    <row r="10617">
      <c r="A10617" t="inlineStr">
        <is>
          <t>GloboNetworkAPI-client-python</t>
        </is>
      </c>
      <c r="B10617" t="inlineStr">
        <is>
          <t>e03b1b2e744cca0b2ddbde8fe617031223892bf7</t>
        </is>
      </c>
      <c r="C10617" t="inlineStr">
        <is>
          <t>2016-08-19 18:41:56+00:00</t>
        </is>
      </c>
      <c r="D10617" t="inlineStr">
        <is>
          <t>verchange</t>
        </is>
      </c>
      <c r="E10617" t="inlineStr">
        <is>
          <t>requests</t>
        </is>
      </c>
      <c r="F10617">
        <f>=2.10.0</f>
        <v/>
      </c>
      <c r="G10617" t="inlineStr">
        <is>
          <t>requests</t>
        </is>
      </c>
      <c r="H10617">
        <f>=2.4.3</f>
        <v/>
      </c>
    </row>
    <row r="10618">
      <c r="A10618" t="inlineStr">
        <is>
          <t>GloboNetworkAPI-client-python</t>
        </is>
      </c>
      <c r="B10618" t="inlineStr">
        <is>
          <t>1756a624dcdf281a2ecaa5363fcf54933dc813ce</t>
        </is>
      </c>
      <c r="C10618" t="inlineStr">
        <is>
          <t>2018-01-10 17:27:19+00:00</t>
        </is>
      </c>
      <c r="D10618" t="inlineStr">
        <is>
          <t>verchange</t>
        </is>
      </c>
      <c r="E10618" t="inlineStr">
        <is>
          <t>requests</t>
        </is>
      </c>
      <c r="F10618">
        <f>=2.12.4</f>
        <v/>
      </c>
      <c r="G10618" t="inlineStr">
        <is>
          <t>requests</t>
        </is>
      </c>
      <c r="H10618">
        <f>=2.10.0</f>
        <v/>
      </c>
    </row>
    <row r="10619">
      <c r="A10619" t="inlineStr">
        <is>
          <t>GloboNetworkAPI-client-python</t>
        </is>
      </c>
      <c r="B10619" t="inlineStr">
        <is>
          <t>986e3cd0412895bd4f8612f98f373745bfdaa1d5</t>
        </is>
      </c>
      <c r="C10619" t="inlineStr">
        <is>
          <t>2018-01-30 20:44:17+00:00</t>
        </is>
      </c>
      <c r="D10619" t="inlineStr">
        <is>
          <t>add</t>
        </is>
      </c>
      <c r="E10619" t="inlineStr">
        <is>
          <t>twine</t>
        </is>
      </c>
      <c r="F10619" t="inlineStr"/>
      <c r="G10619" t="inlineStr"/>
      <c r="H10619" t="inlineStr"/>
    </row>
    <row r="10620">
      <c r="A10620" t="inlineStr">
        <is>
          <t>GloboNetworkAPI-client-python</t>
        </is>
      </c>
      <c r="B10620" t="inlineStr">
        <is>
          <t>12eef63bcdb1b2fb915ee65b8c2699e182b8761e</t>
        </is>
      </c>
      <c r="C10620" t="inlineStr">
        <is>
          <t>2020-04-17 13:45:40+00:00</t>
        </is>
      </c>
      <c r="D10620" t="inlineStr">
        <is>
          <t>verchange</t>
        </is>
      </c>
      <c r="E10620" t="inlineStr">
        <is>
          <t>requests</t>
        </is>
      </c>
      <c r="F10620">
        <f>=2.22.0</f>
        <v/>
      </c>
      <c r="G10620" t="inlineStr">
        <is>
          <t>requests</t>
        </is>
      </c>
      <c r="H10620">
        <f>=2.12.4</f>
        <v/>
      </c>
    </row>
    <row r="10621">
      <c r="A10621" t="inlineStr">
        <is>
          <t>mhcflurry</t>
        </is>
      </c>
      <c r="B10621" t="inlineStr">
        <is>
          <t>f54405dd36707dcbc3e88a452608d9b6c05306fc</t>
        </is>
      </c>
      <c r="C10621" t="inlineStr">
        <is>
          <t>2017-03-24 21:41:16+00:00</t>
        </is>
      </c>
      <c r="D10621" t="inlineStr">
        <is>
          <t>verchange</t>
        </is>
      </c>
      <c r="E10621" t="inlineStr">
        <is>
          <t>theano</t>
        </is>
      </c>
      <c r="F10621">
        <f>=0.8.2</f>
        <v/>
      </c>
      <c r="G10621" t="inlineStr">
        <is>
          <t>theano</t>
        </is>
      </c>
      <c r="H10621" t="inlineStr">
        <is>
          <t>&gt;=0.8.2</t>
        </is>
      </c>
    </row>
    <row r="10622">
      <c r="A10622" t="inlineStr">
        <is>
          <t>mhcflurry</t>
        </is>
      </c>
      <c r="B10622" t="inlineStr">
        <is>
          <t>f54405dd36707dcbc3e88a452608d9b6c05306fc</t>
        </is>
      </c>
      <c r="C10622" t="inlineStr">
        <is>
          <t>2017-03-24 21:41:16+00:00</t>
        </is>
      </c>
      <c r="D10622" t="inlineStr">
        <is>
          <t>verchange</t>
        </is>
      </c>
      <c r="E10622" t="inlineStr">
        <is>
          <t>keras</t>
        </is>
      </c>
      <c r="F10622">
        <f>=1.2.0</f>
        <v/>
      </c>
      <c r="G10622" t="inlineStr">
        <is>
          <t>keras</t>
        </is>
      </c>
      <c r="H10622" t="inlineStr"/>
    </row>
    <row r="10623">
      <c r="A10623" t="inlineStr">
        <is>
          <t>mhcflurry</t>
        </is>
      </c>
      <c r="B10623" t="inlineStr">
        <is>
          <t>009905ddc48543b6567c7bb7d559141a4a2f5a4d</t>
        </is>
      </c>
      <c r="C10623" t="inlineStr">
        <is>
          <t>2017-07-31 14:46:22+00:00</t>
        </is>
      </c>
      <c r="D10623" t="inlineStr">
        <is>
          <t>verchange</t>
        </is>
      </c>
      <c r="E10623" t="inlineStr">
        <is>
          <t>six</t>
        </is>
      </c>
      <c r="F10623" t="inlineStr"/>
      <c r="G10623" t="inlineStr">
        <is>
          <t>six</t>
        </is>
      </c>
      <c r="H10623" t="inlineStr"/>
    </row>
    <row r="10624">
      <c r="A10624" t="inlineStr">
        <is>
          <t>mhcflurry</t>
        </is>
      </c>
      <c r="B10624" t="inlineStr">
        <is>
          <t>009905ddc48543b6567c7bb7d559141a4a2f5a4d</t>
        </is>
      </c>
      <c r="C10624" t="inlineStr">
        <is>
          <t>2017-07-31 14:46:22+00:00</t>
        </is>
      </c>
      <c r="D10624" t="inlineStr">
        <is>
          <t>add</t>
        </is>
      </c>
      <c r="E10624" t="inlineStr">
        <is>
          <t>Keras</t>
        </is>
      </c>
      <c r="F10624">
        <f>=2.0.6</f>
        <v/>
      </c>
      <c r="G10624" t="inlineStr"/>
      <c r="H10624" t="inlineStr"/>
    </row>
    <row r="10625">
      <c r="A10625" t="inlineStr">
        <is>
          <t>mhcflurry</t>
        </is>
      </c>
      <c r="B10625" t="inlineStr">
        <is>
          <t>009905ddc48543b6567c7bb7d559141a4a2f5a4d</t>
        </is>
      </c>
      <c r="C10625" t="inlineStr">
        <is>
          <t>2017-07-31 14:46:22+00:00</t>
        </is>
      </c>
      <c r="D10625" t="inlineStr">
        <is>
          <t>add</t>
        </is>
      </c>
      <c r="E10625" t="inlineStr">
        <is>
          <t>tensorflow</t>
        </is>
      </c>
      <c r="F10625" t="inlineStr"/>
      <c r="G10625" t="inlineStr"/>
      <c r="H10625" t="inlineStr"/>
    </row>
    <row r="10626">
      <c r="A10626" t="inlineStr">
        <is>
          <t>mhcflurry</t>
        </is>
      </c>
      <c r="B10626" t="inlineStr">
        <is>
          <t>009905ddc48543b6567c7bb7d559141a4a2f5a4d</t>
        </is>
      </c>
      <c r="C10626" t="inlineStr">
        <is>
          <t>2017-07-31 14:46:22+00:00</t>
        </is>
      </c>
      <c r="D10626" t="inlineStr">
        <is>
          <t>add</t>
        </is>
      </c>
      <c r="E10626" t="inlineStr">
        <is>
          <t>mhcnames</t>
        </is>
      </c>
      <c r="F10626" t="inlineStr"/>
      <c r="G10626" t="inlineStr"/>
      <c r="H10626" t="inlineStr"/>
    </row>
    <row r="10627">
      <c r="A10627" t="inlineStr">
        <is>
          <t>mhcflurry</t>
        </is>
      </c>
      <c r="B10627" t="inlineStr">
        <is>
          <t>009905ddc48543b6567c7bb7d559141a4a2f5a4d</t>
        </is>
      </c>
      <c r="C10627" t="inlineStr">
        <is>
          <t>2017-07-31 14:46:22+00:00</t>
        </is>
      </c>
      <c r="D10627" t="inlineStr">
        <is>
          <t>rem</t>
        </is>
      </c>
      <c r="E10627" t="inlineStr"/>
      <c r="F10627" t="inlineStr"/>
      <c r="G10627" t="inlineStr">
        <is>
          <t>theano</t>
        </is>
      </c>
      <c r="H10627">
        <f>=0.8.2</f>
        <v/>
      </c>
    </row>
    <row r="10628">
      <c r="A10628" t="inlineStr">
        <is>
          <t>mhcflurry</t>
        </is>
      </c>
      <c r="B10628" t="inlineStr">
        <is>
          <t>009905ddc48543b6567c7bb7d559141a4a2f5a4d</t>
        </is>
      </c>
      <c r="C10628" t="inlineStr">
        <is>
          <t>2017-07-31 14:46:22+00:00</t>
        </is>
      </c>
      <c r="D10628" t="inlineStr">
        <is>
          <t>rem</t>
        </is>
      </c>
      <c r="E10628" t="inlineStr"/>
      <c r="F10628" t="inlineStr"/>
      <c r="G10628" t="inlineStr">
        <is>
          <t>keras</t>
        </is>
      </c>
      <c r="H10628">
        <f>=1.2.0</f>
        <v/>
      </c>
    </row>
    <row r="10629">
      <c r="A10629" t="inlineStr">
        <is>
          <t>mhcflurry</t>
        </is>
      </c>
      <c r="B10629" t="inlineStr">
        <is>
          <t>009905ddc48543b6567c7bb7d559141a4a2f5a4d</t>
        </is>
      </c>
      <c r="C10629" t="inlineStr">
        <is>
          <t>2017-07-31 14:46:22+00:00</t>
        </is>
      </c>
      <c r="D10629" t="inlineStr">
        <is>
          <t>rem</t>
        </is>
      </c>
      <c r="E10629" t="inlineStr"/>
      <c r="F10629" t="inlineStr"/>
      <c r="G10629" t="inlineStr">
        <is>
          <t>fancyimpute</t>
        </is>
      </c>
      <c r="H10629" t="inlineStr">
        <is>
          <t>&gt;=0.0.12</t>
        </is>
      </c>
    </row>
    <row r="10630">
      <c r="A10630" t="inlineStr">
        <is>
          <t>mhcflurry</t>
        </is>
      </c>
      <c r="B10630" t="inlineStr">
        <is>
          <t>009905ddc48543b6567c7bb7d559141a4a2f5a4d</t>
        </is>
      </c>
      <c r="C10630" t="inlineStr">
        <is>
          <t>2017-07-31 14:46:22+00:00</t>
        </is>
      </c>
      <c r="D10630" t="inlineStr">
        <is>
          <t>rem</t>
        </is>
      </c>
      <c r="E10630" t="inlineStr"/>
      <c r="F10630" t="inlineStr"/>
      <c r="G10630" t="inlineStr">
        <is>
          <t>h5py</t>
        </is>
      </c>
      <c r="H10630" t="inlineStr"/>
    </row>
    <row r="10631">
      <c r="A10631" t="inlineStr">
        <is>
          <t>mhcflurry</t>
        </is>
      </c>
      <c r="B10631" t="inlineStr">
        <is>
          <t>009905ddc48543b6567c7bb7d559141a4a2f5a4d</t>
        </is>
      </c>
      <c r="C10631" t="inlineStr">
        <is>
          <t>2017-07-31 14:46:22+00:00</t>
        </is>
      </c>
      <c r="D10631" t="inlineStr">
        <is>
          <t>rem</t>
        </is>
      </c>
      <c r="E10631" t="inlineStr"/>
      <c r="F10631" t="inlineStr"/>
      <c r="G10631" t="inlineStr">
        <is>
          <t>pepdata</t>
        </is>
      </c>
      <c r="H10631" t="inlineStr"/>
    </row>
    <row r="10632">
      <c r="A10632" t="inlineStr">
        <is>
          <t>mhcflurry</t>
        </is>
      </c>
      <c r="B10632" t="inlineStr">
        <is>
          <t>009905ddc48543b6567c7bb7d559141a4a2f5a4d</t>
        </is>
      </c>
      <c r="C10632" t="inlineStr">
        <is>
          <t>2017-07-31 14:46:22+00:00</t>
        </is>
      </c>
      <c r="D10632" t="inlineStr">
        <is>
          <t>rem</t>
        </is>
      </c>
      <c r="E10632" t="inlineStr"/>
      <c r="F10632" t="inlineStr"/>
      <c r="G10632" t="inlineStr">
        <is>
          <t>joblib</t>
        </is>
      </c>
      <c r="H10632" t="inlineStr"/>
    </row>
    <row r="10633">
      <c r="A10633" t="inlineStr">
        <is>
          <t>mhcflurry</t>
        </is>
      </c>
      <c r="B10633" t="inlineStr">
        <is>
          <t>009905ddc48543b6567c7bb7d559141a4a2f5a4d</t>
        </is>
      </c>
      <c r="C10633" t="inlineStr">
        <is>
          <t>2017-07-31 14:46:22+00:00</t>
        </is>
      </c>
      <c r="D10633" t="inlineStr">
        <is>
          <t>rem</t>
        </is>
      </c>
      <c r="E10633" t="inlineStr"/>
      <c r="F10633" t="inlineStr"/>
      <c r="G10633" t="inlineStr">
        <is>
          <t>cherrypy</t>
        </is>
      </c>
      <c r="H10633" t="inlineStr"/>
    </row>
    <row r="10634">
      <c r="A10634" t="inlineStr">
        <is>
          <t>mhcflurry</t>
        </is>
      </c>
      <c r="B10634" t="inlineStr">
        <is>
          <t>009905ddc48543b6567c7bb7d559141a4a2f5a4d</t>
        </is>
      </c>
      <c r="C10634" t="inlineStr">
        <is>
          <t>2017-07-31 14:46:22+00:00</t>
        </is>
      </c>
      <c r="D10634" t="inlineStr">
        <is>
          <t>rem</t>
        </is>
      </c>
      <c r="E10634" t="inlineStr"/>
      <c r="F10634" t="inlineStr"/>
      <c r="G10634" t="inlineStr">
        <is>
          <t>bottle</t>
        </is>
      </c>
      <c r="H10634" t="inlineStr"/>
    </row>
    <row r="10635">
      <c r="A10635" t="inlineStr">
        <is>
          <t>mhcflurry</t>
        </is>
      </c>
      <c r="B10635" t="inlineStr">
        <is>
          <t>0eb05f655130cdc10d7bb690cd87851ee6b1939e</t>
        </is>
      </c>
      <c r="C10635" t="inlineStr">
        <is>
          <t>2017-12-22 07:06:40+00:00</t>
        </is>
      </c>
      <c r="D10635" t="inlineStr">
        <is>
          <t>verchange</t>
        </is>
      </c>
      <c r="E10635" t="inlineStr">
        <is>
          <t>tensorflow</t>
        </is>
      </c>
      <c r="F10635" t="inlineStr">
        <is>
          <t>&gt;=1.1.0</t>
        </is>
      </c>
      <c r="G10635" t="inlineStr">
        <is>
          <t>tensorflow</t>
        </is>
      </c>
      <c r="H10635" t="inlineStr"/>
    </row>
    <row r="10636">
      <c r="A10636" t="inlineStr">
        <is>
          <t>mhcflurry</t>
        </is>
      </c>
      <c r="B10636" t="inlineStr">
        <is>
          <t>0eb05f655130cdc10d7bb690cd87851ee6b1939e</t>
        </is>
      </c>
      <c r="C10636" t="inlineStr">
        <is>
          <t>2017-12-22 07:06:40+00:00</t>
        </is>
      </c>
      <c r="D10636" t="inlineStr">
        <is>
          <t>verchange</t>
        </is>
      </c>
      <c r="E10636" t="inlineStr">
        <is>
          <t>pandas</t>
        </is>
      </c>
      <c r="F10636" t="inlineStr">
        <is>
          <t>&gt;=0.20.3</t>
        </is>
      </c>
      <c r="G10636" t="inlineStr">
        <is>
          <t>pandas</t>
        </is>
      </c>
      <c r="H10636" t="inlineStr">
        <is>
          <t>&gt;=0.13.1</t>
        </is>
      </c>
    </row>
    <row r="10637">
      <c r="A10637" t="inlineStr">
        <is>
          <t>mhcflurry</t>
        </is>
      </c>
      <c r="B10637" t="inlineStr">
        <is>
          <t>0eb05f655130cdc10d7bb690cd87851ee6b1939e</t>
        </is>
      </c>
      <c r="C10637" t="inlineStr">
        <is>
          <t>2017-12-22 07:06:40+00:00</t>
        </is>
      </c>
      <c r="D10637" t="inlineStr">
        <is>
          <t>verchange</t>
        </is>
      </c>
      <c r="E10637" t="inlineStr">
        <is>
          <t>numpy</t>
        </is>
      </c>
      <c r="F10637" t="inlineStr">
        <is>
          <t>&gt;=1.11</t>
        </is>
      </c>
      <c r="G10637" t="inlineStr">
        <is>
          <t>numpy</t>
        </is>
      </c>
      <c r="H10637" t="inlineStr">
        <is>
          <t>&gt;=1.11</t>
        </is>
      </c>
    </row>
    <row r="10638">
      <c r="A10638" t="inlineStr">
        <is>
          <t>mhcflurry</t>
        </is>
      </c>
      <c r="B10638" t="inlineStr">
        <is>
          <t>0eb05f655130cdc10d7bb690cd87851ee6b1939e</t>
        </is>
      </c>
      <c r="C10638" t="inlineStr">
        <is>
          <t>2017-12-22 07:06:40+00:00</t>
        </is>
      </c>
      <c r="D10638" t="inlineStr">
        <is>
          <t>verchange</t>
        </is>
      </c>
      <c r="E10638" t="inlineStr">
        <is>
          <t>Keras</t>
        </is>
      </c>
      <c r="F10638" t="inlineStr">
        <is>
          <t>&gt;=2.0.9</t>
        </is>
      </c>
      <c r="G10638" t="inlineStr">
        <is>
          <t>Keras</t>
        </is>
      </c>
      <c r="H10638">
        <f>=2.0.6</f>
        <v/>
      </c>
    </row>
    <row r="10639">
      <c r="A10639" t="inlineStr">
        <is>
          <t>mhcflurry</t>
        </is>
      </c>
      <c r="B10639" t="inlineStr">
        <is>
          <t>0eb05f655130cdc10d7bb690cd87851ee6b1939e</t>
        </is>
      </c>
      <c r="C10639" t="inlineStr">
        <is>
          <t>2017-12-22 07:06:40+00:00</t>
        </is>
      </c>
      <c r="D10639" t="inlineStr">
        <is>
          <t>add</t>
        </is>
      </c>
      <c r="E10639" t="inlineStr">
        <is>
          <t>pyyaml</t>
        </is>
      </c>
      <c r="F10639" t="inlineStr"/>
      <c r="G10639" t="inlineStr"/>
      <c r="H10639" t="inlineStr"/>
    </row>
    <row r="10640">
      <c r="A10640" t="inlineStr">
        <is>
          <t>mhcflurry</t>
        </is>
      </c>
      <c r="B10640" t="inlineStr">
        <is>
          <t>0eb05f655130cdc10d7bb690cd87851ee6b1939e</t>
        </is>
      </c>
      <c r="C10640" t="inlineStr">
        <is>
          <t>2017-12-22 07:06:40+00:00</t>
        </is>
      </c>
      <c r="D10640" t="inlineStr">
        <is>
          <t>rem</t>
        </is>
      </c>
      <c r="E10640" t="inlineStr"/>
      <c r="F10640" t="inlineStr"/>
      <c r="G10640" t="inlineStr">
        <is>
          <t>typechecks</t>
        </is>
      </c>
      <c r="H10640" t="inlineStr"/>
    </row>
    <row r="10641">
      <c r="A10641" t="inlineStr">
        <is>
          <t>mhcflurry</t>
        </is>
      </c>
      <c r="B10641" t="inlineStr">
        <is>
          <t>7de81d9648aecc1af2e26be1e8ec3d2c3daa3ecd</t>
        </is>
      </c>
      <c r="C10641" t="inlineStr">
        <is>
          <t>2018-02-26 19:13:59+00:00</t>
        </is>
      </c>
      <c r="D10641" t="inlineStr">
        <is>
          <t>add</t>
        </is>
      </c>
      <c r="E10641" t="inlineStr">
        <is>
          <t>tqdm</t>
        </is>
      </c>
      <c r="F10641" t="inlineStr"/>
      <c r="G10641" t="inlineStr"/>
      <c r="H10641" t="inlineStr"/>
    </row>
    <row r="10642">
      <c r="A10642" t="inlineStr">
        <is>
          <t>mhcflurry</t>
        </is>
      </c>
      <c r="B10642" t="inlineStr">
        <is>
          <t>ab4b1ba8c381ee9797cf2bda441e2be96868c10e</t>
        </is>
      </c>
      <c r="C10642" t="inlineStr">
        <is>
          <t>2019-10-05 20:06:34+00:00</t>
        </is>
      </c>
      <c r="D10642" t="inlineStr">
        <is>
          <t>verchange</t>
        </is>
      </c>
      <c r="E10642" t="inlineStr">
        <is>
          <t>Keras</t>
        </is>
      </c>
      <c r="F10642" t="inlineStr">
        <is>
          <t>&gt;=2.2.5</t>
        </is>
      </c>
      <c r="G10642" t="inlineStr">
        <is>
          <t>Keras</t>
        </is>
      </c>
      <c r="H10642" t="inlineStr">
        <is>
          <t>&gt;=2.0.9</t>
        </is>
      </c>
    </row>
    <row r="10643">
      <c r="A10643" t="inlineStr">
        <is>
          <t>mhcflurry</t>
        </is>
      </c>
      <c r="B10643" t="inlineStr">
        <is>
          <t>ab4b1ba8c381ee9797cf2bda441e2be96868c10e</t>
        </is>
      </c>
      <c r="C10643" t="inlineStr">
        <is>
          <t>2019-10-05 20:06:34+00:00</t>
        </is>
      </c>
      <c r="D10643" t="inlineStr">
        <is>
          <t>add</t>
        </is>
      </c>
      <c r="E10643" t="inlineStr">
        <is>
          <t>np_utils</t>
        </is>
      </c>
      <c r="F10643" t="inlineStr"/>
      <c r="G10643" t="inlineStr"/>
      <c r="H10643" t="inlineStr"/>
    </row>
    <row r="10644">
      <c r="A10644" t="inlineStr">
        <is>
          <t>mhcflurry</t>
        </is>
      </c>
      <c r="B10644" t="inlineStr">
        <is>
          <t>9d2ed0aeedd16794b5d556b9b119581ce75d385b</t>
        </is>
      </c>
      <c r="C10644" t="inlineStr">
        <is>
          <t>2020-01-02 12:54:26+00:00</t>
        </is>
      </c>
      <c r="D10644" t="inlineStr">
        <is>
          <t>verchange</t>
        </is>
      </c>
      <c r="E10644" t="inlineStr">
        <is>
          <t>Keras</t>
        </is>
      </c>
      <c r="F10644" t="inlineStr">
        <is>
          <t>&gt;=2.3.0</t>
        </is>
      </c>
      <c r="G10644" t="inlineStr">
        <is>
          <t>Keras</t>
        </is>
      </c>
      <c r="H10644" t="inlineStr">
        <is>
          <t>&gt;=2.2.5</t>
        </is>
      </c>
    </row>
    <row r="10645">
      <c r="A10645" t="inlineStr">
        <is>
          <t>mhcflurry</t>
        </is>
      </c>
      <c r="B10645" t="inlineStr">
        <is>
          <t>9d2ed0aeedd16794b5d556b9b119581ce75d385b</t>
        </is>
      </c>
      <c r="C10645" t="inlineStr">
        <is>
          <t>2020-01-02 12:54:26+00:00</t>
        </is>
      </c>
      <c r="D10645" t="inlineStr">
        <is>
          <t>verchange</t>
        </is>
      </c>
      <c r="E10645" t="inlineStr">
        <is>
          <t>tensorflow</t>
        </is>
      </c>
      <c r="F10645" t="inlineStr">
        <is>
          <t>&gt;=1.15.0;&lt;2.0.0</t>
        </is>
      </c>
      <c r="G10645" t="inlineStr">
        <is>
          <t>tensorflow</t>
        </is>
      </c>
      <c r="H10645" t="inlineStr">
        <is>
          <t>&gt;=1.1.0</t>
        </is>
      </c>
    </row>
    <row r="10646">
      <c r="A10646" t="inlineStr">
        <is>
          <t>S4</t>
        </is>
      </c>
      <c r="B10646" t="inlineStr">
        <is>
          <t>2f76699c32996bc646dff8dd07cb5b8330a59b37</t>
        </is>
      </c>
      <c r="C10646" t="inlineStr">
        <is>
          <t>2017-07-25 21:29:56+00:00</t>
        </is>
      </c>
      <c r="D10646" t="inlineStr">
        <is>
          <t>add</t>
        </is>
      </c>
      <c r="E10646" t="inlineStr">
        <is>
          <t>scandir</t>
        </is>
      </c>
      <c r="F10646" t="inlineStr">
        <is>
          <t>&gt;=1.5</t>
        </is>
      </c>
      <c r="G10646" t="inlineStr"/>
      <c r="H10646" t="inlineStr"/>
    </row>
    <row r="10647">
      <c r="A10647" t="inlineStr">
        <is>
          <t>S4</t>
        </is>
      </c>
      <c r="B10647" t="inlineStr">
        <is>
          <t>9fee4e1cedf5bb4cd457f85691a10c72b0bef523</t>
        </is>
      </c>
      <c r="C10647" t="inlineStr">
        <is>
          <t>2017-08-10 17:30:07+00:00</t>
        </is>
      </c>
      <c r="D10647" t="inlineStr">
        <is>
          <t>add</t>
        </is>
      </c>
      <c r="E10647" t="inlineStr">
        <is>
          <t>inotify-simple</t>
        </is>
      </c>
      <c r="F10647" t="inlineStr">
        <is>
          <t>&gt;=1.1.0</t>
        </is>
      </c>
      <c r="G10647" t="inlineStr"/>
      <c r="H10647" t="inlineStr"/>
    </row>
    <row r="10648">
      <c r="A10648" t="inlineStr">
        <is>
          <t>S4</t>
        </is>
      </c>
      <c r="B10648" t="inlineStr">
        <is>
          <t>9fee4e1cedf5bb4cd457f85691a10c72b0bef523</t>
        </is>
      </c>
      <c r="C10648" t="inlineStr">
        <is>
          <t>2017-08-10 17:30:07+00:00</t>
        </is>
      </c>
      <c r="D10648" t="inlineStr">
        <is>
          <t>add</t>
        </is>
      </c>
      <c r="E10648" t="inlineStr">
        <is>
          <t>enum34</t>
        </is>
      </c>
      <c r="F10648" t="inlineStr">
        <is>
          <t>&gt;=1.1.6</t>
        </is>
      </c>
      <c r="G10648" t="inlineStr"/>
      <c r="H10648" t="inlineStr"/>
    </row>
    <row r="10649">
      <c r="A10649" t="inlineStr">
        <is>
          <t>S4</t>
        </is>
      </c>
      <c r="B10649" t="inlineStr">
        <is>
          <t>e3f67c38b7e4f17d62c23c4214a8a88eee21bc50</t>
        </is>
      </c>
      <c r="C10649" t="inlineStr">
        <is>
          <t>2017-09-26 21:08:32+00:00</t>
        </is>
      </c>
      <c r="D10649" t="inlineStr">
        <is>
          <t>add</t>
        </is>
      </c>
      <c r="E10649" t="inlineStr">
        <is>
          <t>filelock</t>
        </is>
      </c>
      <c r="F10649" t="inlineStr">
        <is>
          <t>&gt;=2.0.12</t>
        </is>
      </c>
      <c r="G10649" t="inlineStr"/>
      <c r="H10649" t="inlineStr"/>
    </row>
    <row r="10650">
      <c r="A10650" t="inlineStr">
        <is>
          <t>S4</t>
        </is>
      </c>
      <c r="B10650" t="inlineStr">
        <is>
          <t>5b5f2a1a7da23fad8c2e7eca1132f221482383d9</t>
        </is>
      </c>
      <c r="C10650" t="inlineStr">
        <is>
          <t>2017-12-23 18:18:47+00:00</t>
        </is>
      </c>
      <c r="D10650" t="inlineStr">
        <is>
          <t>verchange</t>
        </is>
      </c>
      <c r="E10650" t="inlineStr">
        <is>
          <t>inotify-simple</t>
        </is>
      </c>
      <c r="F10650" t="inlineStr">
        <is>
          <t>&gt;=1.1.7</t>
        </is>
      </c>
      <c r="G10650" t="inlineStr">
        <is>
          <t>inotify-simple</t>
        </is>
      </c>
      <c r="H10650" t="inlineStr">
        <is>
          <t>&gt;=1.1.0</t>
        </is>
      </c>
    </row>
    <row r="10651">
      <c r="A10651" t="inlineStr">
        <is>
          <t>S4</t>
        </is>
      </c>
      <c r="B10651" t="inlineStr">
        <is>
          <t>0f7202b7e2503e69d15f08cb3edfe19de4c24d16</t>
        </is>
      </c>
      <c r="C10651" t="inlineStr">
        <is>
          <t>2018-06-18 13:09:29+00:00</t>
        </is>
      </c>
      <c r="D10651" t="inlineStr">
        <is>
          <t>add</t>
        </is>
      </c>
      <c r="E10651" t="inlineStr">
        <is>
          <t>pathspec</t>
        </is>
      </c>
      <c r="F10651" t="inlineStr">
        <is>
          <t>&gt;=0.5.6</t>
        </is>
      </c>
      <c r="G10651" t="inlineStr"/>
      <c r="H10651" t="inlineStr"/>
    </row>
    <row r="10652">
      <c r="A10652" t="inlineStr">
        <is>
          <t>S4</t>
        </is>
      </c>
      <c r="B10652" t="inlineStr">
        <is>
          <t>5e3a1039c4163837d23cec7eae51db4161d6299e</t>
        </is>
      </c>
      <c r="C10652" t="inlineStr">
        <is>
          <t>2018-07-25 22:51:48+00:00</t>
        </is>
      </c>
      <c r="D10652" t="inlineStr">
        <is>
          <t>rem</t>
        </is>
      </c>
      <c r="E10652" t="inlineStr"/>
      <c r="F10652" t="inlineStr"/>
      <c r="G10652" t="inlineStr">
        <is>
          <t>boto3</t>
        </is>
      </c>
      <c r="H10652" t="inlineStr">
        <is>
          <t>&gt;=1.4.0</t>
        </is>
      </c>
    </row>
    <row r="10653">
      <c r="A10653" t="inlineStr">
        <is>
          <t>S4</t>
        </is>
      </c>
      <c r="B10653" t="inlineStr">
        <is>
          <t>5e3a1039c4163837d23cec7eae51db4161d6299e</t>
        </is>
      </c>
      <c r="C10653" t="inlineStr">
        <is>
          <t>2018-07-25 22:51:48+00:00</t>
        </is>
      </c>
      <c r="D10653" t="inlineStr">
        <is>
          <t>rem</t>
        </is>
      </c>
      <c r="E10653" t="inlineStr"/>
      <c r="F10653" t="inlineStr"/>
      <c r="G10653" t="inlineStr">
        <is>
          <t>clint</t>
        </is>
      </c>
      <c r="H10653" t="inlineStr">
        <is>
          <t>&gt;=0.5.1</t>
        </is>
      </c>
    </row>
    <row r="10654">
      <c r="A10654" t="inlineStr">
        <is>
          <t>S4</t>
        </is>
      </c>
      <c r="B10654" t="inlineStr">
        <is>
          <t>5e3a1039c4163837d23cec7eae51db4161d6299e</t>
        </is>
      </c>
      <c r="C10654" t="inlineStr">
        <is>
          <t>2018-07-25 22:51:48+00:00</t>
        </is>
      </c>
      <c r="D10654" t="inlineStr">
        <is>
          <t>rem</t>
        </is>
      </c>
      <c r="E10654" t="inlineStr"/>
      <c r="F10654" t="inlineStr"/>
      <c r="G10654" t="inlineStr">
        <is>
          <t>filelock</t>
        </is>
      </c>
      <c r="H10654" t="inlineStr">
        <is>
          <t>&gt;=2.0.12</t>
        </is>
      </c>
    </row>
    <row r="10655">
      <c r="A10655" t="inlineStr">
        <is>
          <t>S4</t>
        </is>
      </c>
      <c r="B10655" t="inlineStr">
        <is>
          <t>5e3a1039c4163837d23cec7eae51db4161d6299e</t>
        </is>
      </c>
      <c r="C10655" t="inlineStr">
        <is>
          <t>2018-07-25 22:51:48+00:00</t>
        </is>
      </c>
      <c r="D10655" t="inlineStr">
        <is>
          <t>rem</t>
        </is>
      </c>
      <c r="E10655" t="inlineStr"/>
      <c r="F10655" t="inlineStr"/>
      <c r="G10655" t="inlineStr">
        <is>
          <t>python-magic</t>
        </is>
      </c>
      <c r="H10655" t="inlineStr">
        <is>
          <t>&gt;=0.4.12</t>
        </is>
      </c>
    </row>
    <row r="10656">
      <c r="A10656" t="inlineStr">
        <is>
          <t>S4</t>
        </is>
      </c>
      <c r="B10656" t="inlineStr">
        <is>
          <t>5e3a1039c4163837d23cec7eae51db4161d6299e</t>
        </is>
      </c>
      <c r="C10656" t="inlineStr">
        <is>
          <t>2018-07-25 22:51:48+00:00</t>
        </is>
      </c>
      <c r="D10656" t="inlineStr">
        <is>
          <t>rem</t>
        </is>
      </c>
      <c r="E10656" t="inlineStr"/>
      <c r="F10656" t="inlineStr"/>
      <c r="G10656" t="inlineStr">
        <is>
          <t>tabulate</t>
        </is>
      </c>
      <c r="H10656" t="inlineStr">
        <is>
          <t>&gt;=0.7.7</t>
        </is>
      </c>
    </row>
    <row r="10657">
      <c r="A10657" t="inlineStr">
        <is>
          <t>S4</t>
        </is>
      </c>
      <c r="B10657" t="inlineStr">
        <is>
          <t>5e3a1039c4163837d23cec7eae51db4161d6299e</t>
        </is>
      </c>
      <c r="C10657" t="inlineStr">
        <is>
          <t>2018-07-25 22:51:48+00:00</t>
        </is>
      </c>
      <c r="D10657" t="inlineStr">
        <is>
          <t>rem</t>
        </is>
      </c>
      <c r="E10657" t="inlineStr"/>
      <c r="F10657" t="inlineStr"/>
      <c r="G10657" t="inlineStr">
        <is>
          <t>tqdm</t>
        </is>
      </c>
      <c r="H10657" t="inlineStr">
        <is>
          <t>&gt;=4.8.4</t>
        </is>
      </c>
    </row>
    <row r="10658">
      <c r="A10658" t="inlineStr">
        <is>
          <t>S4</t>
        </is>
      </c>
      <c r="B10658" t="inlineStr">
        <is>
          <t>5e3a1039c4163837d23cec7eae51db4161d6299e</t>
        </is>
      </c>
      <c r="C10658" t="inlineStr">
        <is>
          <t>2018-07-25 22:51:48+00:00</t>
        </is>
      </c>
      <c r="D10658" t="inlineStr">
        <is>
          <t>rem</t>
        </is>
      </c>
      <c r="E10658" t="inlineStr"/>
      <c r="F10658" t="inlineStr"/>
      <c r="G10658" t="inlineStr">
        <is>
          <t>scandir</t>
        </is>
      </c>
      <c r="H10658" t="inlineStr">
        <is>
          <t>&gt;=1.5</t>
        </is>
      </c>
    </row>
    <row r="10659">
      <c r="A10659" t="inlineStr">
        <is>
          <t>S4</t>
        </is>
      </c>
      <c r="B10659" t="inlineStr">
        <is>
          <t>5e3a1039c4163837d23cec7eae51db4161d6299e</t>
        </is>
      </c>
      <c r="C10659" t="inlineStr">
        <is>
          <t>2018-07-25 22:51:48+00:00</t>
        </is>
      </c>
      <c r="D10659" t="inlineStr">
        <is>
          <t>rem</t>
        </is>
      </c>
      <c r="E10659" t="inlineStr"/>
      <c r="F10659" t="inlineStr"/>
      <c r="G10659" t="inlineStr">
        <is>
          <t>inotify-simple</t>
        </is>
      </c>
      <c r="H10659" t="inlineStr">
        <is>
          <t>&gt;=1.1.7</t>
        </is>
      </c>
    </row>
    <row r="10660">
      <c r="A10660" t="inlineStr">
        <is>
          <t>S4</t>
        </is>
      </c>
      <c r="B10660" t="inlineStr">
        <is>
          <t>5e3a1039c4163837d23cec7eae51db4161d6299e</t>
        </is>
      </c>
      <c r="C10660" t="inlineStr">
        <is>
          <t>2018-07-25 22:51:48+00:00</t>
        </is>
      </c>
      <c r="D10660" t="inlineStr">
        <is>
          <t>rem</t>
        </is>
      </c>
      <c r="E10660" t="inlineStr"/>
      <c r="F10660" t="inlineStr"/>
      <c r="G10660" t="inlineStr">
        <is>
          <t>enum34</t>
        </is>
      </c>
      <c r="H10660" t="inlineStr">
        <is>
          <t>&gt;=1.1.6</t>
        </is>
      </c>
    </row>
    <row r="10661">
      <c r="A10661" t="inlineStr">
        <is>
          <t>S4</t>
        </is>
      </c>
      <c r="B10661" t="inlineStr">
        <is>
          <t>5e3a1039c4163837d23cec7eae51db4161d6299e</t>
        </is>
      </c>
      <c r="C10661" t="inlineStr">
        <is>
          <t>2018-07-25 22:51:48+00:00</t>
        </is>
      </c>
      <c r="D10661" t="inlineStr">
        <is>
          <t>rem</t>
        </is>
      </c>
      <c r="E10661" t="inlineStr"/>
      <c r="F10661" t="inlineStr"/>
      <c r="G10661" t="inlineStr">
        <is>
          <t>pathspec</t>
        </is>
      </c>
      <c r="H10661" t="inlineStr">
        <is>
          <t>&gt;=0.5.6</t>
        </is>
      </c>
    </row>
    <row r="10662">
      <c r="A10662" t="inlineStr">
        <is>
          <t>S4</t>
        </is>
      </c>
      <c r="B10662" t="inlineStr">
        <is>
          <t>055ef42a1f99797c77d6fb7a1ed7f51f6e6b5500</t>
        </is>
      </c>
      <c r="C10662" t="inlineStr">
        <is>
          <t>2019-05-06 14:06:34+00:00</t>
        </is>
      </c>
      <c r="D10662" t="inlineStr">
        <is>
          <t>add</t>
        </is>
      </c>
      <c r="E10662" t="inlineStr">
        <is>
          <t>boto3</t>
        </is>
      </c>
      <c r="F10662" t="inlineStr">
        <is>
          <t>&gt;=1.9</t>
        </is>
      </c>
      <c r="G10662" t="inlineStr"/>
      <c r="H10662" t="inlineStr"/>
    </row>
    <row r="10663">
      <c r="A10663" t="inlineStr">
        <is>
          <t>S4</t>
        </is>
      </c>
      <c r="B10663" t="inlineStr">
        <is>
          <t>055ef42a1f99797c77d6fb7a1ed7f51f6e6b5500</t>
        </is>
      </c>
      <c r="C10663" t="inlineStr">
        <is>
          <t>2019-05-06 14:06:34+00:00</t>
        </is>
      </c>
      <c r="D10663" t="inlineStr">
        <is>
          <t>add</t>
        </is>
      </c>
      <c r="E10663" t="inlineStr">
        <is>
          <t>clint</t>
        </is>
      </c>
      <c r="F10663" t="inlineStr">
        <is>
          <t>&gt;=0.5.1</t>
        </is>
      </c>
      <c r="G10663" t="inlineStr"/>
      <c r="H10663" t="inlineStr"/>
    </row>
    <row r="10664">
      <c r="A10664" t="inlineStr">
        <is>
          <t>S4</t>
        </is>
      </c>
      <c r="B10664" t="inlineStr">
        <is>
          <t>055ef42a1f99797c77d6fb7a1ed7f51f6e6b5500</t>
        </is>
      </c>
      <c r="C10664" t="inlineStr">
        <is>
          <t>2019-05-06 14:06:34+00:00</t>
        </is>
      </c>
      <c r="D10664" t="inlineStr">
        <is>
          <t>add</t>
        </is>
      </c>
      <c r="E10664" t="inlineStr">
        <is>
          <t>filelock</t>
        </is>
      </c>
      <c r="F10664" t="inlineStr">
        <is>
          <t>&gt;=2.0.12</t>
        </is>
      </c>
      <c r="G10664" t="inlineStr"/>
      <c r="H10664" t="inlineStr"/>
    </row>
    <row r="10665">
      <c r="A10665" t="inlineStr">
        <is>
          <t>S4</t>
        </is>
      </c>
      <c r="B10665" t="inlineStr">
        <is>
          <t>055ef42a1f99797c77d6fb7a1ed7f51f6e6b5500</t>
        </is>
      </c>
      <c r="C10665" t="inlineStr">
        <is>
          <t>2019-05-06 14:06:34+00:00</t>
        </is>
      </c>
      <c r="D10665" t="inlineStr">
        <is>
          <t>add</t>
        </is>
      </c>
      <c r="E10665" t="inlineStr">
        <is>
          <t>python-magic</t>
        </is>
      </c>
      <c r="F10665" t="inlineStr">
        <is>
          <t>&gt;=0.4.12</t>
        </is>
      </c>
      <c r="G10665" t="inlineStr"/>
      <c r="H10665" t="inlineStr"/>
    </row>
    <row r="10666">
      <c r="A10666" t="inlineStr">
        <is>
          <t>S4</t>
        </is>
      </c>
      <c r="B10666" t="inlineStr">
        <is>
          <t>055ef42a1f99797c77d6fb7a1ed7f51f6e6b5500</t>
        </is>
      </c>
      <c r="C10666" t="inlineStr">
        <is>
          <t>2019-05-06 14:06:34+00:00</t>
        </is>
      </c>
      <c r="D10666" t="inlineStr">
        <is>
          <t>add</t>
        </is>
      </c>
      <c r="E10666" t="inlineStr">
        <is>
          <t>tabulate</t>
        </is>
      </c>
      <c r="F10666" t="inlineStr">
        <is>
          <t>&gt;=0.7.7</t>
        </is>
      </c>
      <c r="G10666" t="inlineStr"/>
      <c r="H10666" t="inlineStr"/>
    </row>
    <row r="10667">
      <c r="A10667" t="inlineStr">
        <is>
          <t>S4</t>
        </is>
      </c>
      <c r="B10667" t="inlineStr">
        <is>
          <t>055ef42a1f99797c77d6fb7a1ed7f51f6e6b5500</t>
        </is>
      </c>
      <c r="C10667" t="inlineStr">
        <is>
          <t>2019-05-06 14:06:34+00:00</t>
        </is>
      </c>
      <c r="D10667" t="inlineStr">
        <is>
          <t>add</t>
        </is>
      </c>
      <c r="E10667" t="inlineStr">
        <is>
          <t>tqdm</t>
        </is>
      </c>
      <c r="F10667" t="inlineStr">
        <is>
          <t>&gt;=4.8.4</t>
        </is>
      </c>
      <c r="G10667" t="inlineStr"/>
      <c r="H10667" t="inlineStr"/>
    </row>
    <row r="10668">
      <c r="A10668" t="inlineStr">
        <is>
          <t>S4</t>
        </is>
      </c>
      <c r="B10668" t="inlineStr">
        <is>
          <t>055ef42a1f99797c77d6fb7a1ed7f51f6e6b5500</t>
        </is>
      </c>
      <c r="C10668" t="inlineStr">
        <is>
          <t>2019-05-06 14:06:34+00:00</t>
        </is>
      </c>
      <c r="D10668" t="inlineStr">
        <is>
          <t>add</t>
        </is>
      </c>
      <c r="E10668" t="inlineStr">
        <is>
          <t>inotify-simple</t>
        </is>
      </c>
      <c r="F10668" t="inlineStr">
        <is>
          <t>&gt;=1.1.7</t>
        </is>
      </c>
      <c r="G10668" t="inlineStr"/>
      <c r="H10668" t="inlineStr"/>
    </row>
    <row r="10669">
      <c r="A10669" t="inlineStr">
        <is>
          <t>S4</t>
        </is>
      </c>
      <c r="B10669" t="inlineStr">
        <is>
          <t>055ef42a1f99797c77d6fb7a1ed7f51f6e6b5500</t>
        </is>
      </c>
      <c r="C10669" t="inlineStr">
        <is>
          <t>2019-05-06 14:06:34+00:00</t>
        </is>
      </c>
      <c r="D10669" t="inlineStr">
        <is>
          <t>add</t>
        </is>
      </c>
      <c r="E10669" t="inlineStr">
        <is>
          <t>pathspec</t>
        </is>
      </c>
      <c r="F10669" t="inlineStr">
        <is>
          <t>&gt;=0.5.6</t>
        </is>
      </c>
      <c r="G10669" t="inlineStr"/>
      <c r="H10669" t="inlineStr"/>
    </row>
    <row r="10670">
      <c r="A10670" t="inlineStr">
        <is>
          <t>django-etl-sync</t>
        </is>
      </c>
      <c r="B10670" t="inlineStr">
        <is>
          <t>0645861e7c863618e35d6362855c63bb23077445</t>
        </is>
      </c>
      <c r="C10670" t="inlineStr">
        <is>
          <t>2016-11-22 23:03:47+00:00</t>
        </is>
      </c>
      <c r="D10670" t="inlineStr">
        <is>
          <t>verchange</t>
        </is>
      </c>
      <c r="E10670" t="inlineStr">
        <is>
          <t>backports.csv</t>
        </is>
      </c>
      <c r="F10670">
        <f>=1.0.1</f>
        <v/>
      </c>
      <c r="G10670" t="inlineStr">
        <is>
          <t>backports.csv</t>
        </is>
      </c>
      <c r="H10670" t="inlineStr"/>
    </row>
    <row r="10671">
      <c r="A10671" t="inlineStr">
        <is>
          <t>django-etl-sync</t>
        </is>
      </c>
      <c r="B10671" t="inlineStr">
        <is>
          <t>0645861e7c863618e35d6362855c63bb23077445</t>
        </is>
      </c>
      <c r="C10671" t="inlineStr">
        <is>
          <t>2016-11-22 23:03:47+00:00</t>
        </is>
      </c>
      <c r="D10671" t="inlineStr">
        <is>
          <t>rem</t>
        </is>
      </c>
      <c r="E10671" t="inlineStr"/>
      <c r="F10671" t="inlineStr"/>
      <c r="G10671" t="inlineStr">
        <is>
          <t>unicodecsv</t>
        </is>
      </c>
      <c r="H10671">
        <f>=0.14.1</f>
        <v/>
      </c>
    </row>
    <row r="10672">
      <c r="A10672" t="inlineStr">
        <is>
          <t>django-etl-sync</t>
        </is>
      </c>
      <c r="B10672" t="inlineStr">
        <is>
          <t>35070382748cd97e83a213218ef1c1b74b3d7e61</t>
        </is>
      </c>
      <c r="C10672" t="inlineStr">
        <is>
          <t>2017-11-01 21:22:26+00:00</t>
        </is>
      </c>
      <c r="D10672" t="inlineStr">
        <is>
          <t>verchange</t>
        </is>
      </c>
      <c r="E10672" t="inlineStr">
        <is>
          <t>GDAL</t>
        </is>
      </c>
      <c r="F10672">
        <f>=2.1</f>
        <v/>
      </c>
      <c r="G10672" t="inlineStr">
        <is>
          <t>GDAL</t>
        </is>
      </c>
      <c r="H10672">
        <f>=1.10</f>
        <v/>
      </c>
    </row>
    <row r="10673">
      <c r="A10673" t="inlineStr">
        <is>
          <t>django-etl-sync</t>
        </is>
      </c>
      <c r="B10673" t="inlineStr">
        <is>
          <t>35070382748cd97e83a213218ef1c1b74b3d7e61</t>
        </is>
      </c>
      <c r="C10673" t="inlineStr">
        <is>
          <t>2017-11-01 21:22:26+00:00</t>
        </is>
      </c>
      <c r="D10673" t="inlineStr">
        <is>
          <t>verchange</t>
        </is>
      </c>
      <c r="E10673" t="inlineStr">
        <is>
          <t>django</t>
        </is>
      </c>
      <c r="F10673">
        <f>=1.11</f>
        <v/>
      </c>
      <c r="G10673" t="inlineStr">
        <is>
          <t>django</t>
        </is>
      </c>
      <c r="H10673">
        <f>=1.8.5</f>
        <v/>
      </c>
    </row>
    <row r="10674">
      <c r="A10674" t="inlineStr">
        <is>
          <t>tripleo-common</t>
        </is>
      </c>
      <c r="B10674" t="inlineStr">
        <is>
          <t>f62107b159ffb9bf9372afdee166eb112dc28748</t>
        </is>
      </c>
      <c r="C10674" t="inlineStr">
        <is>
          <t>2016-01-29 19:34:54+00:00</t>
        </is>
      </c>
      <c r="D10674" t="inlineStr">
        <is>
          <t>verchange</t>
        </is>
      </c>
      <c r="E10674" t="inlineStr">
        <is>
          <t>python-heatclient</t>
        </is>
      </c>
      <c r="F10674" t="inlineStr">
        <is>
          <t>&gt;=0.3.0</t>
        </is>
      </c>
      <c r="G10674" t="inlineStr">
        <is>
          <t>python-heatclient</t>
        </is>
      </c>
      <c r="H10674" t="inlineStr">
        <is>
          <t>&gt;=0.6.0</t>
        </is>
      </c>
    </row>
    <row r="10675">
      <c r="A10675" t="inlineStr">
        <is>
          <t>tripleo-common</t>
        </is>
      </c>
      <c r="B10675" t="inlineStr">
        <is>
          <t>f62107b159ffb9bf9372afdee166eb112dc28748</t>
        </is>
      </c>
      <c r="C10675" t="inlineStr">
        <is>
          <t>2016-01-29 19:34:54+00:00</t>
        </is>
      </c>
      <c r="D10675" t="inlineStr">
        <is>
          <t>verchange</t>
        </is>
      </c>
      <c r="E10675" t="inlineStr">
        <is>
          <t>pbr</t>
        </is>
      </c>
      <c r="F10675" t="inlineStr">
        <is>
          <t>&lt;1.0;&gt;=0.6;!=0.7</t>
        </is>
      </c>
      <c r="G10675" t="inlineStr">
        <is>
          <t>pbr</t>
        </is>
      </c>
      <c r="H10675" t="inlineStr">
        <is>
          <t>&gt;=1.6</t>
        </is>
      </c>
    </row>
    <row r="10676">
      <c r="A10676" t="inlineStr">
        <is>
          <t>tripleo-common</t>
        </is>
      </c>
      <c r="B10676" t="inlineStr">
        <is>
          <t>d52d04b0547565ad1d65afd8327f6e37e794c92a</t>
        </is>
      </c>
      <c r="C10676" t="inlineStr">
        <is>
          <t>2016-03-28 16:38:38+00:00</t>
        </is>
      </c>
      <c r="D10676" t="inlineStr">
        <is>
          <t>verchange</t>
        </is>
      </c>
      <c r="E10676" t="inlineStr">
        <is>
          <t>python-heatclient</t>
        </is>
      </c>
      <c r="F10676" t="inlineStr">
        <is>
          <t>&gt;=0.6.0</t>
        </is>
      </c>
      <c r="G10676" t="inlineStr">
        <is>
          <t>python-heatclient</t>
        </is>
      </c>
      <c r="H10676" t="inlineStr">
        <is>
          <t>&gt;=0.6.0</t>
        </is>
      </c>
    </row>
    <row r="10677">
      <c r="A10677" t="inlineStr">
        <is>
          <t>tripleo-common</t>
        </is>
      </c>
      <c r="B10677" t="inlineStr">
        <is>
          <t>d52d04b0547565ad1d65afd8327f6e37e794c92a</t>
        </is>
      </c>
      <c r="C10677" t="inlineStr">
        <is>
          <t>2016-03-28 16:38:38+00:00</t>
        </is>
      </c>
      <c r="D10677" t="inlineStr">
        <is>
          <t>verchange</t>
        </is>
      </c>
      <c r="E10677" t="inlineStr">
        <is>
          <t>Babel</t>
        </is>
      </c>
      <c r="F10677" t="inlineStr">
        <is>
          <t>&gt;=1.3</t>
        </is>
      </c>
      <c r="G10677" t="inlineStr">
        <is>
          <t>Babel</t>
        </is>
      </c>
      <c r="H10677" t="inlineStr">
        <is>
          <t>&gt;=1.3</t>
        </is>
      </c>
    </row>
    <row r="10678">
      <c r="A10678" t="inlineStr">
        <is>
          <t>tripleo-common</t>
        </is>
      </c>
      <c r="B10678" t="inlineStr">
        <is>
          <t>d52d04b0547565ad1d65afd8327f6e37e794c92a</t>
        </is>
      </c>
      <c r="C10678" t="inlineStr">
        <is>
          <t>2016-03-28 16:38:38+00:00</t>
        </is>
      </c>
      <c r="D10678" t="inlineStr">
        <is>
          <t>verchange</t>
        </is>
      </c>
      <c r="E10678" t="inlineStr">
        <is>
          <t>pbr</t>
        </is>
      </c>
      <c r="F10678" t="inlineStr">
        <is>
          <t>&gt;=1.6</t>
        </is>
      </c>
      <c r="G10678" t="inlineStr">
        <is>
          <t>pbr</t>
        </is>
      </c>
      <c r="H10678" t="inlineStr">
        <is>
          <t>&gt;=1.6</t>
        </is>
      </c>
    </row>
    <row r="10679">
      <c r="A10679" t="inlineStr">
        <is>
          <t>tripleo-common</t>
        </is>
      </c>
      <c r="B10679" t="inlineStr">
        <is>
          <t>d52d04b0547565ad1d65afd8327f6e37e794c92a</t>
        </is>
      </c>
      <c r="C10679" t="inlineStr">
        <is>
          <t>2016-03-28 16:38:38+00:00</t>
        </is>
      </c>
      <c r="D10679" t="inlineStr">
        <is>
          <t>add</t>
        </is>
      </c>
      <c r="E10679" t="inlineStr">
        <is>
          <t>oslo.config</t>
        </is>
      </c>
      <c r="F10679" t="inlineStr">
        <is>
          <t>&gt;=3.7.0</t>
        </is>
      </c>
      <c r="G10679" t="inlineStr"/>
      <c r="H10679" t="inlineStr"/>
    </row>
    <row r="10680">
      <c r="A10680" t="inlineStr">
        <is>
          <t>tripleo-common</t>
        </is>
      </c>
      <c r="B10680" t="inlineStr">
        <is>
          <t>d52d04b0547565ad1d65afd8327f6e37e794c92a</t>
        </is>
      </c>
      <c r="C10680" t="inlineStr">
        <is>
          <t>2016-03-28 16:38:38+00:00</t>
        </is>
      </c>
      <c r="D10680" t="inlineStr">
        <is>
          <t>add</t>
        </is>
      </c>
      <c r="E10680" t="inlineStr">
        <is>
          <t>oslo.log</t>
        </is>
      </c>
      <c r="F10680" t="inlineStr">
        <is>
          <t>&gt;=1.14.0</t>
        </is>
      </c>
      <c r="G10680" t="inlineStr"/>
      <c r="H10680" t="inlineStr"/>
    </row>
    <row r="10681">
      <c r="A10681" t="inlineStr">
        <is>
          <t>tripleo-common</t>
        </is>
      </c>
      <c r="B10681" t="inlineStr">
        <is>
          <t>d52d04b0547565ad1d65afd8327f6e37e794c92a</t>
        </is>
      </c>
      <c r="C10681" t="inlineStr">
        <is>
          <t>2016-03-28 16:38:38+00:00</t>
        </is>
      </c>
      <c r="D10681" t="inlineStr">
        <is>
          <t>add</t>
        </is>
      </c>
      <c r="E10681" t="inlineStr">
        <is>
          <t>oslo.utils</t>
        </is>
      </c>
      <c r="F10681" t="inlineStr">
        <is>
          <t>&gt;=3.5.0</t>
        </is>
      </c>
      <c r="G10681" t="inlineStr"/>
      <c r="H10681" t="inlineStr"/>
    </row>
    <row r="10682">
      <c r="A10682" t="inlineStr">
        <is>
          <t>tripleo-common</t>
        </is>
      </c>
      <c r="B10682" t="inlineStr">
        <is>
          <t>d52d04b0547565ad1d65afd8327f6e37e794c92a</t>
        </is>
      </c>
      <c r="C10682" t="inlineStr">
        <is>
          <t>2016-03-28 16:38:38+00:00</t>
        </is>
      </c>
      <c r="D10682" t="inlineStr">
        <is>
          <t>add</t>
        </is>
      </c>
      <c r="E10682" t="inlineStr">
        <is>
          <t>python-glanceclient</t>
        </is>
      </c>
      <c r="F10682" t="inlineStr">
        <is>
          <t>&gt;=2.0.0</t>
        </is>
      </c>
      <c r="G10682" t="inlineStr"/>
      <c r="H10682" t="inlineStr"/>
    </row>
    <row r="10683">
      <c r="A10683" t="inlineStr">
        <is>
          <t>tripleo-common</t>
        </is>
      </c>
      <c r="B10683" t="inlineStr">
        <is>
          <t>d52d04b0547565ad1d65afd8327f6e37e794c92a</t>
        </is>
      </c>
      <c r="C10683" t="inlineStr">
        <is>
          <t>2016-03-28 16:38:38+00:00</t>
        </is>
      </c>
      <c r="D10683" t="inlineStr">
        <is>
          <t>add</t>
        </is>
      </c>
      <c r="E10683" t="inlineStr">
        <is>
          <t>python-ironicclient</t>
        </is>
      </c>
      <c r="F10683" t="inlineStr">
        <is>
          <t>&gt;=1.1.0</t>
        </is>
      </c>
      <c r="G10683" t="inlineStr"/>
      <c r="H10683" t="inlineStr"/>
    </row>
    <row r="10684">
      <c r="A10684" t="inlineStr">
        <is>
          <t>tripleo-common</t>
        </is>
      </c>
      <c r="B10684" t="inlineStr">
        <is>
          <t>d52d04b0547565ad1d65afd8327f6e37e794c92a</t>
        </is>
      </c>
      <c r="C10684" t="inlineStr">
        <is>
          <t>2016-03-28 16:38:38+00:00</t>
        </is>
      </c>
      <c r="D10684" t="inlineStr">
        <is>
          <t>add</t>
        </is>
      </c>
      <c r="E10684" t="inlineStr">
        <is>
          <t>six</t>
        </is>
      </c>
      <c r="F10684" t="inlineStr">
        <is>
          <t>&gt;=1.9.0</t>
        </is>
      </c>
      <c r="G10684" t="inlineStr"/>
      <c r="H10684" t="inlineStr"/>
    </row>
    <row r="10685">
      <c r="A10685" t="inlineStr">
        <is>
          <t>tripleo-common</t>
        </is>
      </c>
      <c r="B10685" t="inlineStr">
        <is>
          <t>f16d44d828ed92217107c2da8950acf0651a5b0b</t>
        </is>
      </c>
      <c r="C10685" t="inlineStr">
        <is>
          <t>2016-08-30 17:43:42+00:00</t>
        </is>
      </c>
      <c r="D10685" t="inlineStr">
        <is>
          <t>verchange</t>
        </is>
      </c>
      <c r="E10685" t="inlineStr">
        <is>
          <t>Babel</t>
        </is>
      </c>
      <c r="F10685" t="inlineStr">
        <is>
          <t>!=2.3.3;!=2.3.2;!=2.3.0;!=2.3.1;&gt;=1.3</t>
        </is>
      </c>
      <c r="G10685" t="inlineStr">
        <is>
          <t>Babel</t>
        </is>
      </c>
      <c r="H10685" t="inlineStr">
        <is>
          <t>&gt;=1.3</t>
        </is>
      </c>
    </row>
    <row r="10686">
      <c r="A10686" t="inlineStr">
        <is>
          <t>tripleo-common</t>
        </is>
      </c>
      <c r="B10686" t="inlineStr">
        <is>
          <t>6f2d71ef7405d843a5890d40a05d8ed3370c2176</t>
        </is>
      </c>
      <c r="C10686" t="inlineStr">
        <is>
          <t>2016-09-01 15:27:08+00:00</t>
        </is>
      </c>
      <c r="D10686" t="inlineStr">
        <is>
          <t>verchange</t>
        </is>
      </c>
      <c r="E10686" t="inlineStr">
        <is>
          <t>oslo.utils</t>
        </is>
      </c>
      <c r="F10686" t="inlineStr">
        <is>
          <t>&gt;=3.16.0</t>
        </is>
      </c>
      <c r="G10686" t="inlineStr">
        <is>
          <t>oslo.utils</t>
        </is>
      </c>
      <c r="H10686" t="inlineStr">
        <is>
          <t>&gt;=3.5.0</t>
        </is>
      </c>
    </row>
    <row r="10687">
      <c r="A10687" t="inlineStr">
        <is>
          <t>tripleo-common</t>
        </is>
      </c>
      <c r="B10687" t="inlineStr">
        <is>
          <t>6f2d71ef7405d843a5890d40a05d8ed3370c2176</t>
        </is>
      </c>
      <c r="C10687" t="inlineStr">
        <is>
          <t>2016-09-01 15:27:08+00:00</t>
        </is>
      </c>
      <c r="D10687" t="inlineStr">
        <is>
          <t>verchange</t>
        </is>
      </c>
      <c r="E10687" t="inlineStr">
        <is>
          <t>python-ironicclient</t>
        </is>
      </c>
      <c r="F10687" t="inlineStr">
        <is>
          <t>&gt;=1.6.0</t>
        </is>
      </c>
      <c r="G10687" t="inlineStr">
        <is>
          <t>python-ironicclient</t>
        </is>
      </c>
      <c r="H10687" t="inlineStr">
        <is>
          <t>&gt;=1.1.0</t>
        </is>
      </c>
    </row>
    <row r="10688">
      <c r="A10688" t="inlineStr">
        <is>
          <t>tripleo-common</t>
        </is>
      </c>
      <c r="B10688" t="inlineStr">
        <is>
          <t>6f2d71ef7405d843a5890d40a05d8ed3370c2176</t>
        </is>
      </c>
      <c r="C10688" t="inlineStr">
        <is>
          <t>2016-09-01 15:27:08+00:00</t>
        </is>
      </c>
      <c r="D10688" t="inlineStr">
        <is>
          <t>verchange</t>
        </is>
      </c>
      <c r="E10688" t="inlineStr">
        <is>
          <t>oslo.config</t>
        </is>
      </c>
      <c r="F10688" t="inlineStr">
        <is>
          <t>&gt;=3.14.0</t>
        </is>
      </c>
      <c r="G10688" t="inlineStr">
        <is>
          <t>oslo.config</t>
        </is>
      </c>
      <c r="H10688" t="inlineStr">
        <is>
          <t>&gt;=3.7.0</t>
        </is>
      </c>
    </row>
    <row r="10689">
      <c r="A10689" t="inlineStr">
        <is>
          <t>tripleo-common</t>
        </is>
      </c>
      <c r="B10689" t="inlineStr">
        <is>
          <t>6f2d71ef7405d843a5890d40a05d8ed3370c2176</t>
        </is>
      </c>
      <c r="C10689" t="inlineStr">
        <is>
          <t>2016-09-01 15:27:08+00:00</t>
        </is>
      </c>
      <c r="D10689" t="inlineStr">
        <is>
          <t>verchange</t>
        </is>
      </c>
      <c r="E10689" t="inlineStr">
        <is>
          <t>python-glanceclient</t>
        </is>
      </c>
      <c r="F10689" t="inlineStr">
        <is>
          <t>&gt;=2.3.0;!=2.4.0</t>
        </is>
      </c>
      <c r="G10689" t="inlineStr">
        <is>
          <t>python-glanceclient</t>
        </is>
      </c>
      <c r="H10689" t="inlineStr">
        <is>
          <t>&gt;=2.0.0</t>
        </is>
      </c>
    </row>
    <row r="10690">
      <c r="A10690" t="inlineStr">
        <is>
          <t>tripleo-common</t>
        </is>
      </c>
      <c r="B10690" t="inlineStr">
        <is>
          <t>6f2d71ef7405d843a5890d40a05d8ed3370c2176</t>
        </is>
      </c>
      <c r="C10690" t="inlineStr">
        <is>
          <t>2016-09-01 15:27:08+00:00</t>
        </is>
      </c>
      <c r="D10690" t="inlineStr">
        <is>
          <t>verchange</t>
        </is>
      </c>
      <c r="E10690" t="inlineStr">
        <is>
          <t>python-heatclient</t>
        </is>
      </c>
      <c r="F10690" t="inlineStr">
        <is>
          <t>&gt;=1.1.0</t>
        </is>
      </c>
      <c r="G10690" t="inlineStr">
        <is>
          <t>python-heatclient</t>
        </is>
      </c>
      <c r="H10690" t="inlineStr">
        <is>
          <t>&gt;=0.6.0</t>
        </is>
      </c>
    </row>
    <row r="10691">
      <c r="A10691" t="inlineStr">
        <is>
          <t>tripleo-common</t>
        </is>
      </c>
      <c r="B10691" t="inlineStr">
        <is>
          <t>6f2d71ef7405d843a5890d40a05d8ed3370c2176</t>
        </is>
      </c>
      <c r="C10691" t="inlineStr">
        <is>
          <t>2016-09-01 15:27:08+00:00</t>
        </is>
      </c>
      <c r="D10691" t="inlineStr">
        <is>
          <t>verchange</t>
        </is>
      </c>
      <c r="E10691" t="inlineStr">
        <is>
          <t>Babel</t>
        </is>
      </c>
      <c r="F10691" t="inlineStr">
        <is>
          <t>&gt;=2.3.4</t>
        </is>
      </c>
      <c r="G10691" t="inlineStr">
        <is>
          <t>Babel</t>
        </is>
      </c>
      <c r="H10691" t="inlineStr">
        <is>
          <t>!=2.3.3;!=2.3.2;!=2.3.0;!=2.3.1;&gt;=1.3</t>
        </is>
      </c>
    </row>
    <row r="10692">
      <c r="A10692" t="inlineStr">
        <is>
          <t>tripleo-common</t>
        </is>
      </c>
      <c r="B10692" t="inlineStr">
        <is>
          <t>6f2d71ef7405d843a5890d40a05d8ed3370c2176</t>
        </is>
      </c>
      <c r="C10692" t="inlineStr">
        <is>
          <t>2016-09-01 15:27:08+00:00</t>
        </is>
      </c>
      <c r="D10692" t="inlineStr">
        <is>
          <t>add</t>
        </is>
      </c>
      <c r="E10692" t="inlineStr">
        <is>
          <t>docker-py</t>
        </is>
      </c>
      <c r="F10692" t="inlineStr">
        <is>
          <t>&gt;=1.6.0;&lt;1.8.0</t>
        </is>
      </c>
      <c r="G10692" t="inlineStr"/>
      <c r="H10692" t="inlineStr"/>
    </row>
    <row r="10693">
      <c r="A10693" t="inlineStr">
        <is>
          <t>tripleo-common</t>
        </is>
      </c>
      <c r="B10693" t="inlineStr">
        <is>
          <t>6f2d71ef7405d843a5890d40a05d8ed3370c2176</t>
        </is>
      </c>
      <c r="C10693" t="inlineStr">
        <is>
          <t>2016-09-01 15:27:08+00:00</t>
        </is>
      </c>
      <c r="D10693" t="inlineStr">
        <is>
          <t>add</t>
        </is>
      </c>
      <c r="E10693" t="inlineStr">
        <is>
          <t>mistral</t>
        </is>
      </c>
      <c r="F10693" t="inlineStr">
        <is>
          <t>&gt;=2.0.0;!=2015.1.0</t>
        </is>
      </c>
      <c r="G10693" t="inlineStr"/>
      <c r="H10693" t="inlineStr"/>
    </row>
    <row r="10694">
      <c r="A10694" t="inlineStr">
        <is>
          <t>tripleo-common</t>
        </is>
      </c>
      <c r="B10694" t="inlineStr">
        <is>
          <t>6f2d71ef7405d843a5890d40a05d8ed3370c2176</t>
        </is>
      </c>
      <c r="C10694" t="inlineStr">
        <is>
          <t>2016-09-01 15:27:08+00:00</t>
        </is>
      </c>
      <c r="D10694" t="inlineStr">
        <is>
          <t>add</t>
        </is>
      </c>
      <c r="E10694" t="inlineStr">
        <is>
          <t>python-ironic-inspector-client</t>
        </is>
      </c>
      <c r="F10694" t="inlineStr">
        <is>
          <t>&gt;=1.5.0</t>
        </is>
      </c>
      <c r="G10694" t="inlineStr"/>
      <c r="H10694" t="inlineStr"/>
    </row>
    <row r="10695">
      <c r="A10695" t="inlineStr">
        <is>
          <t>tripleo-common</t>
        </is>
      </c>
      <c r="B10695" t="inlineStr">
        <is>
          <t>15c97e63c061a01df5b590dadd9c154b6165d718</t>
        </is>
      </c>
      <c r="C10695" t="inlineStr">
        <is>
          <t>2016-09-19 18:13:04+00:00</t>
        </is>
      </c>
      <c r="D10695" t="inlineStr">
        <is>
          <t>verchange</t>
        </is>
      </c>
      <c r="E10695" t="inlineStr">
        <is>
          <t>python-heatclient</t>
        </is>
      </c>
      <c r="F10695" t="inlineStr">
        <is>
          <t>&gt;=1.4.0</t>
        </is>
      </c>
      <c r="G10695" t="inlineStr">
        <is>
          <t>python-heatclient</t>
        </is>
      </c>
      <c r="H10695" t="inlineStr">
        <is>
          <t>&gt;=1.1.0</t>
        </is>
      </c>
    </row>
    <row r="10696">
      <c r="A10696" t="inlineStr">
        <is>
          <t>tripleo-common</t>
        </is>
      </c>
      <c r="B10696" t="inlineStr">
        <is>
          <t>15c97e63c061a01df5b590dadd9c154b6165d718</t>
        </is>
      </c>
      <c r="C10696" t="inlineStr">
        <is>
          <t>2016-09-19 18:13:04+00:00</t>
        </is>
      </c>
      <c r="D10696" t="inlineStr">
        <is>
          <t>add</t>
        </is>
      </c>
      <c r="E10696" t="inlineStr">
        <is>
          <t>Jinja2</t>
        </is>
      </c>
      <c r="F10696" t="inlineStr">
        <is>
          <t>&gt;=2.8</t>
        </is>
      </c>
      <c r="G10696" t="inlineStr"/>
      <c r="H10696" t="inlineStr"/>
    </row>
    <row r="10697">
      <c r="A10697" t="inlineStr">
        <is>
          <t>tripleo-common</t>
        </is>
      </c>
      <c r="B10697" t="inlineStr">
        <is>
          <t>15c97e63c061a01df5b590dadd9c154b6165d718</t>
        </is>
      </c>
      <c r="C10697" t="inlineStr">
        <is>
          <t>2016-09-19 18:13:04+00:00</t>
        </is>
      </c>
      <c r="D10697" t="inlineStr">
        <is>
          <t>add</t>
        </is>
      </c>
      <c r="E10697" t="inlineStr">
        <is>
          <t>python-novaclient</t>
        </is>
      </c>
      <c r="F10697" t="inlineStr">
        <is>
          <t>!=2.33.0;&gt;=2.29.0</t>
        </is>
      </c>
      <c r="G10697" t="inlineStr"/>
      <c r="H10697" t="inlineStr"/>
    </row>
    <row r="10698">
      <c r="A10698" t="inlineStr">
        <is>
          <t>tripleo-common</t>
        </is>
      </c>
      <c r="B10698" t="inlineStr">
        <is>
          <t>f9bd99c063289e3f86795aeb557ed27f5119e635</t>
        </is>
      </c>
      <c r="C10698" t="inlineStr">
        <is>
          <t>2016-09-29 16:51:21+00:00</t>
        </is>
      </c>
      <c r="D10698" t="inlineStr">
        <is>
          <t>verchange</t>
        </is>
      </c>
      <c r="E10698" t="inlineStr">
        <is>
          <t>python-glanceclient</t>
        </is>
      </c>
      <c r="F10698" t="inlineStr">
        <is>
          <t>&gt;=2.5.0</t>
        </is>
      </c>
      <c r="G10698" t="inlineStr">
        <is>
          <t>python-glanceclient</t>
        </is>
      </c>
      <c r="H10698" t="inlineStr">
        <is>
          <t>&gt;=2.3.0;!=2.4.0</t>
        </is>
      </c>
    </row>
    <row r="10699">
      <c r="A10699" t="inlineStr">
        <is>
          <t>tripleo-common</t>
        </is>
      </c>
      <c r="B10699" t="inlineStr">
        <is>
          <t>f9bd99c063289e3f86795aeb557ed27f5119e635</t>
        </is>
      </c>
      <c r="C10699" t="inlineStr">
        <is>
          <t>2016-09-29 16:51:21+00:00</t>
        </is>
      </c>
      <c r="D10699" t="inlineStr">
        <is>
          <t>verchange</t>
        </is>
      </c>
      <c r="E10699" t="inlineStr">
        <is>
          <t>oslo.log</t>
        </is>
      </c>
      <c r="F10699" t="inlineStr">
        <is>
          <t>&gt;=3.11.0</t>
        </is>
      </c>
      <c r="G10699" t="inlineStr">
        <is>
          <t>oslo.log</t>
        </is>
      </c>
      <c r="H10699" t="inlineStr">
        <is>
          <t>&gt;=1.14.0</t>
        </is>
      </c>
    </row>
    <row r="10700">
      <c r="A10700" t="inlineStr">
        <is>
          <t>tripleo-common</t>
        </is>
      </c>
      <c r="B10700" t="inlineStr">
        <is>
          <t>f9bd99c063289e3f86795aeb557ed27f5119e635</t>
        </is>
      </c>
      <c r="C10700" t="inlineStr">
        <is>
          <t>2016-09-29 16:51:21+00:00</t>
        </is>
      </c>
      <c r="D10700" t="inlineStr">
        <is>
          <t>add</t>
        </is>
      </c>
      <c r="E10700" t="inlineStr">
        <is>
          <t>passlib</t>
        </is>
      </c>
      <c r="F10700" t="inlineStr">
        <is>
          <t>&gt;=1.6</t>
        </is>
      </c>
      <c r="G10700" t="inlineStr"/>
      <c r="H10700" t="inlineStr"/>
    </row>
    <row r="10701">
      <c r="A10701" t="inlineStr">
        <is>
          <t>tripleo-common</t>
        </is>
      </c>
      <c r="B10701" t="inlineStr">
        <is>
          <t>6da966ce29ceedfab06099baa106882f89e5064a</t>
        </is>
      </c>
      <c r="C10701" t="inlineStr">
        <is>
          <t>2016-11-15 04:30:01+00:00</t>
        </is>
      </c>
      <c r="D10701" t="inlineStr">
        <is>
          <t>verchange</t>
        </is>
      </c>
      <c r="E10701" t="inlineStr">
        <is>
          <t>python-glanceclient</t>
        </is>
      </c>
      <c r="F10701" t="inlineStr">
        <is>
          <t>&gt;=2.3.0;!=2.4.0</t>
        </is>
      </c>
      <c r="G10701" t="inlineStr">
        <is>
          <t>python-glanceclient</t>
        </is>
      </c>
      <c r="H10701" t="inlineStr">
        <is>
          <t>&gt;=2.5.0</t>
        </is>
      </c>
    </row>
    <row r="10702">
      <c r="A10702" t="inlineStr">
        <is>
          <t>tripleo-common</t>
        </is>
      </c>
      <c r="B10702" t="inlineStr">
        <is>
          <t>6da966ce29ceedfab06099baa106882f89e5064a</t>
        </is>
      </c>
      <c r="C10702" t="inlineStr">
        <is>
          <t>2016-11-15 04:30:01+00:00</t>
        </is>
      </c>
      <c r="D10702" t="inlineStr">
        <is>
          <t>verchange</t>
        </is>
      </c>
      <c r="E10702" t="inlineStr">
        <is>
          <t>oslo.log</t>
        </is>
      </c>
      <c r="F10702" t="inlineStr">
        <is>
          <t>&gt;=1.14.0</t>
        </is>
      </c>
      <c r="G10702" t="inlineStr">
        <is>
          <t>oslo.log</t>
        </is>
      </c>
      <c r="H10702" t="inlineStr">
        <is>
          <t>&gt;=3.11.0</t>
        </is>
      </c>
    </row>
    <row r="10703">
      <c r="A10703" t="inlineStr">
        <is>
          <t>tripleo-common</t>
        </is>
      </c>
      <c r="B10703" t="inlineStr">
        <is>
          <t>6b29e69077c3a4acb78c0d024b6c76b85de25a58</t>
        </is>
      </c>
      <c r="C10703" t="inlineStr">
        <is>
          <t>2016-11-17 20:43:24+00:00</t>
        </is>
      </c>
      <c r="D10703" t="inlineStr">
        <is>
          <t>verchange</t>
        </is>
      </c>
      <c r="E10703" t="inlineStr">
        <is>
          <t>oslo.utils</t>
        </is>
      </c>
      <c r="F10703" t="inlineStr">
        <is>
          <t>&gt;=3.18.0</t>
        </is>
      </c>
      <c r="G10703" t="inlineStr">
        <is>
          <t>oslo.utils</t>
        </is>
      </c>
      <c r="H10703" t="inlineStr">
        <is>
          <t>&gt;=3.16.0</t>
        </is>
      </c>
    </row>
    <row r="10704">
      <c r="A10704" t="inlineStr">
        <is>
          <t>tripleo-common</t>
        </is>
      </c>
      <c r="B10704" t="inlineStr">
        <is>
          <t>6b29e69077c3a4acb78c0d024b6c76b85de25a58</t>
        </is>
      </c>
      <c r="C10704" t="inlineStr">
        <is>
          <t>2016-11-17 20:43:24+00:00</t>
        </is>
      </c>
      <c r="D10704" t="inlineStr">
        <is>
          <t>verchange</t>
        </is>
      </c>
      <c r="E10704" t="inlineStr">
        <is>
          <t>oslo.config</t>
        </is>
      </c>
      <c r="F10704" t="inlineStr">
        <is>
          <t>&gt;=3.14.0;!=3.18.0</t>
        </is>
      </c>
      <c r="G10704" t="inlineStr">
        <is>
          <t>oslo.config</t>
        </is>
      </c>
      <c r="H10704" t="inlineStr">
        <is>
          <t>&gt;=3.14.0</t>
        </is>
      </c>
    </row>
    <row r="10705">
      <c r="A10705" t="inlineStr">
        <is>
          <t>tripleo-common</t>
        </is>
      </c>
      <c r="B10705" t="inlineStr">
        <is>
          <t>6b29e69077c3a4acb78c0d024b6c76b85de25a58</t>
        </is>
      </c>
      <c r="C10705" t="inlineStr">
        <is>
          <t>2016-11-17 20:43:24+00:00</t>
        </is>
      </c>
      <c r="D10705" t="inlineStr">
        <is>
          <t>verchange</t>
        </is>
      </c>
      <c r="E10705" t="inlineStr">
        <is>
          <t>python-glanceclient</t>
        </is>
      </c>
      <c r="F10705" t="inlineStr">
        <is>
          <t>&gt;=2.5.0</t>
        </is>
      </c>
      <c r="G10705" t="inlineStr">
        <is>
          <t>python-glanceclient</t>
        </is>
      </c>
      <c r="H10705" t="inlineStr">
        <is>
          <t>&gt;=2.3.0;!=2.4.0</t>
        </is>
      </c>
    </row>
    <row r="10706">
      <c r="A10706" t="inlineStr">
        <is>
          <t>tripleo-common</t>
        </is>
      </c>
      <c r="B10706" t="inlineStr">
        <is>
          <t>6b29e69077c3a4acb78c0d024b6c76b85de25a58</t>
        </is>
      </c>
      <c r="C10706" t="inlineStr">
        <is>
          <t>2016-11-17 20:43:24+00:00</t>
        </is>
      </c>
      <c r="D10706" t="inlineStr">
        <is>
          <t>verchange</t>
        </is>
      </c>
      <c r="E10706" t="inlineStr">
        <is>
          <t>python-heatclient</t>
        </is>
      </c>
      <c r="F10706" t="inlineStr">
        <is>
          <t>&gt;=1.5.0</t>
        </is>
      </c>
      <c r="G10706" t="inlineStr">
        <is>
          <t>python-heatclient</t>
        </is>
      </c>
      <c r="H10706" t="inlineStr">
        <is>
          <t>&gt;=1.4.0</t>
        </is>
      </c>
    </row>
    <row r="10707">
      <c r="A10707" t="inlineStr">
        <is>
          <t>tripleo-common</t>
        </is>
      </c>
      <c r="B10707" t="inlineStr">
        <is>
          <t>6b29e69077c3a4acb78c0d024b6c76b85de25a58</t>
        </is>
      </c>
      <c r="C10707" t="inlineStr">
        <is>
          <t>2016-11-17 20:43:24+00:00</t>
        </is>
      </c>
      <c r="D10707" t="inlineStr">
        <is>
          <t>verchange</t>
        </is>
      </c>
      <c r="E10707" t="inlineStr">
        <is>
          <t>mistral</t>
        </is>
      </c>
      <c r="F10707" t="inlineStr">
        <is>
          <t>!=2015.1.0;&gt;=3.0.0</t>
        </is>
      </c>
      <c r="G10707" t="inlineStr">
        <is>
          <t>mistral</t>
        </is>
      </c>
      <c r="H10707" t="inlineStr">
        <is>
          <t>&gt;=2.0.0;!=2015.1.0</t>
        </is>
      </c>
    </row>
    <row r="10708">
      <c r="A10708" t="inlineStr">
        <is>
          <t>tripleo-common</t>
        </is>
      </c>
      <c r="B10708" t="inlineStr">
        <is>
          <t>6b29e69077c3a4acb78c0d024b6c76b85de25a58</t>
        </is>
      </c>
      <c r="C10708" t="inlineStr">
        <is>
          <t>2016-11-17 20:43:24+00:00</t>
        </is>
      </c>
      <c r="D10708" t="inlineStr">
        <is>
          <t>verchange</t>
        </is>
      </c>
      <c r="E10708" t="inlineStr">
        <is>
          <t>pbr</t>
        </is>
      </c>
      <c r="F10708" t="inlineStr">
        <is>
          <t>&gt;=1.8</t>
        </is>
      </c>
      <c r="G10708" t="inlineStr">
        <is>
          <t>pbr</t>
        </is>
      </c>
      <c r="H10708" t="inlineStr">
        <is>
          <t>&gt;=1.6</t>
        </is>
      </c>
    </row>
    <row r="10709">
      <c r="A10709" t="inlineStr">
        <is>
          <t>tripleo-common</t>
        </is>
      </c>
      <c r="B10709" t="inlineStr">
        <is>
          <t>6b29e69077c3a4acb78c0d024b6c76b85de25a58</t>
        </is>
      </c>
      <c r="C10709" t="inlineStr">
        <is>
          <t>2016-11-17 20:43:24+00:00</t>
        </is>
      </c>
      <c r="D10709" t="inlineStr">
        <is>
          <t>verchange</t>
        </is>
      </c>
      <c r="E10709" t="inlineStr">
        <is>
          <t>oslo.log</t>
        </is>
      </c>
      <c r="F10709" t="inlineStr">
        <is>
          <t>&gt;=3.11.0</t>
        </is>
      </c>
      <c r="G10709" t="inlineStr">
        <is>
          <t>oslo.log</t>
        </is>
      </c>
      <c r="H10709" t="inlineStr">
        <is>
          <t>&gt;=1.14.0</t>
        </is>
      </c>
    </row>
    <row r="10710">
      <c r="A10710" t="inlineStr">
        <is>
          <t>tripleo-common</t>
        </is>
      </c>
      <c r="B10710" t="inlineStr">
        <is>
          <t>8affc8aafecc74c49af6593e4ec9ce1723845925</t>
        </is>
      </c>
      <c r="C10710" t="inlineStr">
        <is>
          <t>2016-12-07 14:39:45+00:00</t>
        </is>
      </c>
      <c r="D10710" t="inlineStr">
        <is>
          <t>verchange</t>
        </is>
      </c>
      <c r="E10710" t="inlineStr">
        <is>
          <t>passlib</t>
        </is>
      </c>
      <c r="F10710" t="inlineStr">
        <is>
          <t>&gt;=1.7.0</t>
        </is>
      </c>
      <c r="G10710" t="inlineStr">
        <is>
          <t>passlib</t>
        </is>
      </c>
      <c r="H10710" t="inlineStr">
        <is>
          <t>&gt;=1.6</t>
        </is>
      </c>
    </row>
    <row r="10711">
      <c r="A10711" t="inlineStr">
        <is>
          <t>tripleo-common</t>
        </is>
      </c>
      <c r="B10711" t="inlineStr">
        <is>
          <t>8affc8aafecc74c49af6593e4ec9ce1723845925</t>
        </is>
      </c>
      <c r="C10711" t="inlineStr">
        <is>
          <t>2016-12-07 14:39:45+00:00</t>
        </is>
      </c>
      <c r="D10711" t="inlineStr">
        <is>
          <t>verchange</t>
        </is>
      </c>
      <c r="E10711" t="inlineStr">
        <is>
          <t>python-heatclient</t>
        </is>
      </c>
      <c r="F10711" t="inlineStr">
        <is>
          <t>&gt;=1.6.1</t>
        </is>
      </c>
      <c r="G10711" t="inlineStr">
        <is>
          <t>python-heatclient</t>
        </is>
      </c>
      <c r="H10711" t="inlineStr">
        <is>
          <t>&gt;=1.5.0</t>
        </is>
      </c>
    </row>
    <row r="10712">
      <c r="A10712" t="inlineStr">
        <is>
          <t>tripleo-common</t>
        </is>
      </c>
      <c r="B10712" t="inlineStr">
        <is>
          <t>8affc8aafecc74c49af6593e4ec9ce1723845925</t>
        </is>
      </c>
      <c r="C10712" t="inlineStr">
        <is>
          <t>2016-12-07 14:39:45+00:00</t>
        </is>
      </c>
      <c r="D10712" t="inlineStr">
        <is>
          <t>verchange</t>
        </is>
      </c>
      <c r="E10712" t="inlineStr">
        <is>
          <t>docker-py</t>
        </is>
      </c>
      <c r="F10712" t="inlineStr">
        <is>
          <t>&gt;=1.6.0;!=1.8.0</t>
        </is>
      </c>
      <c r="G10712" t="inlineStr">
        <is>
          <t>docker-py</t>
        </is>
      </c>
      <c r="H10712" t="inlineStr">
        <is>
          <t>&gt;=1.6.0;&lt;1.8.0</t>
        </is>
      </c>
    </row>
    <row r="10713">
      <c r="A10713" t="inlineStr">
        <is>
          <t>tripleo-common</t>
        </is>
      </c>
      <c r="B10713" t="inlineStr">
        <is>
          <t>23977cd4d80c6d5427ea579fb330c1b8ec302964</t>
        </is>
      </c>
      <c r="C10713" t="inlineStr">
        <is>
          <t>2017-02-16 12:55:57+00:00</t>
        </is>
      </c>
      <c r="D10713" t="inlineStr">
        <is>
          <t>verchange</t>
        </is>
      </c>
      <c r="E10713" t="inlineStr">
        <is>
          <t>python-ironicclient</t>
        </is>
      </c>
      <c r="F10713" t="inlineStr">
        <is>
          <t>&gt;=1.11.0</t>
        </is>
      </c>
      <c r="G10713" t="inlineStr">
        <is>
          <t>python-ironicclient</t>
        </is>
      </c>
      <c r="H10713" t="inlineStr">
        <is>
          <t>&gt;=1.6.0</t>
        </is>
      </c>
    </row>
    <row r="10714">
      <c r="A10714" t="inlineStr">
        <is>
          <t>tripleo-common</t>
        </is>
      </c>
      <c r="B10714" t="inlineStr">
        <is>
          <t>23977cd4d80c6d5427ea579fb330c1b8ec302964</t>
        </is>
      </c>
      <c r="C10714" t="inlineStr">
        <is>
          <t>2017-02-16 12:55:57+00:00</t>
        </is>
      </c>
      <c r="D10714" t="inlineStr">
        <is>
          <t>verchange</t>
        </is>
      </c>
      <c r="E10714" t="inlineStr">
        <is>
          <t>docker-py</t>
        </is>
      </c>
      <c r="F10714" t="inlineStr">
        <is>
          <t>&gt;=1.8.1</t>
        </is>
      </c>
      <c r="G10714" t="inlineStr">
        <is>
          <t>docker-py</t>
        </is>
      </c>
      <c r="H10714" t="inlineStr">
        <is>
          <t>&gt;=1.6.0;!=1.8.0</t>
        </is>
      </c>
    </row>
    <row r="10715">
      <c r="A10715" t="inlineStr">
        <is>
          <t>tripleo-common</t>
        </is>
      </c>
      <c r="B10715" t="inlineStr">
        <is>
          <t>23977cd4d80c6d5427ea579fb330c1b8ec302964</t>
        </is>
      </c>
      <c r="C10715" t="inlineStr">
        <is>
          <t>2017-02-16 12:55:57+00:00</t>
        </is>
      </c>
      <c r="D10715" t="inlineStr">
        <is>
          <t>verchange</t>
        </is>
      </c>
      <c r="E10715" t="inlineStr">
        <is>
          <t>python-novaclient</t>
        </is>
      </c>
      <c r="F10715" t="inlineStr">
        <is>
          <t>&gt;=7.1.0</t>
        </is>
      </c>
      <c r="G10715" t="inlineStr">
        <is>
          <t>python-novaclient</t>
        </is>
      </c>
      <c r="H10715" t="inlineStr">
        <is>
          <t>!=2.33.0;&gt;=2.29.0</t>
        </is>
      </c>
    </row>
    <row r="10716">
      <c r="A10716" t="inlineStr">
        <is>
          <t>tripleo-common</t>
        </is>
      </c>
      <c r="B10716" t="inlineStr">
        <is>
          <t>23977cd4d80c6d5427ea579fb330c1b8ec302964</t>
        </is>
      </c>
      <c r="C10716" t="inlineStr">
        <is>
          <t>2017-02-16 12:55:57+00:00</t>
        </is>
      </c>
      <c r="D10716" t="inlineStr">
        <is>
          <t>verchange</t>
        </is>
      </c>
      <c r="E10716" t="inlineStr">
        <is>
          <t>Jinja2</t>
        </is>
      </c>
      <c r="F10716" t="inlineStr">
        <is>
          <t>!=2.9.3;&gt;=2.8;!=2.9.2;!=2.9.1;!=2.9.4;!=2.9.0</t>
        </is>
      </c>
      <c r="G10716" t="inlineStr">
        <is>
          <t>Jinja2</t>
        </is>
      </c>
      <c r="H10716" t="inlineStr">
        <is>
          <t>&gt;=2.8</t>
        </is>
      </c>
    </row>
    <row r="10717">
      <c r="A10717" t="inlineStr">
        <is>
          <t>tripleo-common</t>
        </is>
      </c>
      <c r="B10717" t="inlineStr">
        <is>
          <t>88a547f962b0b4f9690936a82a862feaf7b8f562</t>
        </is>
      </c>
      <c r="C10717" t="inlineStr">
        <is>
          <t>2017-03-06 19:27:28+00:00</t>
        </is>
      </c>
      <c r="D10717" t="inlineStr">
        <is>
          <t>verchange</t>
        </is>
      </c>
      <c r="E10717" t="inlineStr">
        <is>
          <t>python-novaclient</t>
        </is>
      </c>
      <c r="F10717" t="inlineStr">
        <is>
          <t>!=7.0.0;&gt;=6.0.0</t>
        </is>
      </c>
      <c r="G10717" t="inlineStr">
        <is>
          <t>python-novaclient</t>
        </is>
      </c>
      <c r="H10717" t="inlineStr">
        <is>
          <t>&gt;=7.1.0</t>
        </is>
      </c>
    </row>
    <row r="10718">
      <c r="A10718" t="inlineStr">
        <is>
          <t>tripleo-common</t>
        </is>
      </c>
      <c r="B10718" t="inlineStr">
        <is>
          <t>5d35b7d174bcdd5564f187551c18da01fee938d3</t>
        </is>
      </c>
      <c r="C10718" t="inlineStr">
        <is>
          <t>2017-04-24 13:41:41+00:00</t>
        </is>
      </c>
      <c r="D10718" t="inlineStr">
        <is>
          <t>verchange</t>
        </is>
      </c>
      <c r="E10718" t="inlineStr">
        <is>
          <t>oslo.utils</t>
        </is>
      </c>
      <c r="F10718" t="inlineStr">
        <is>
          <t>&gt;=3.20.0</t>
        </is>
      </c>
      <c r="G10718" t="inlineStr">
        <is>
          <t>oslo.utils</t>
        </is>
      </c>
      <c r="H10718" t="inlineStr">
        <is>
          <t>&gt;=3.18.0</t>
        </is>
      </c>
    </row>
    <row r="10719">
      <c r="A10719" t="inlineStr">
        <is>
          <t>tripleo-common</t>
        </is>
      </c>
      <c r="B10719" t="inlineStr">
        <is>
          <t>5d35b7d174bcdd5564f187551c18da01fee938d3</t>
        </is>
      </c>
      <c r="C10719" t="inlineStr">
        <is>
          <t>2017-04-24 13:41:41+00:00</t>
        </is>
      </c>
      <c r="D10719" t="inlineStr">
        <is>
          <t>verchange</t>
        </is>
      </c>
      <c r="E10719" t="inlineStr">
        <is>
          <t>oslo.config</t>
        </is>
      </c>
      <c r="F10719" t="inlineStr">
        <is>
          <t>&gt;=3.22.0</t>
        </is>
      </c>
      <c r="G10719" t="inlineStr">
        <is>
          <t>oslo.config</t>
        </is>
      </c>
      <c r="H10719" t="inlineStr">
        <is>
          <t>&gt;=3.14.0;!=3.18.0</t>
        </is>
      </c>
    </row>
    <row r="10720">
      <c r="A10720" t="inlineStr">
        <is>
          <t>tripleo-common</t>
        </is>
      </c>
      <c r="B10720" t="inlineStr">
        <is>
          <t>5d35b7d174bcdd5564f187551c18da01fee938d3</t>
        </is>
      </c>
      <c r="C10720" t="inlineStr">
        <is>
          <t>2017-04-24 13:41:41+00:00</t>
        </is>
      </c>
      <c r="D10720" t="inlineStr">
        <is>
          <t>verchange</t>
        </is>
      </c>
      <c r="E10720" t="inlineStr">
        <is>
          <t>python-novaclient</t>
        </is>
      </c>
      <c r="F10720" t="inlineStr">
        <is>
          <t>&gt;=7.1.0</t>
        </is>
      </c>
      <c r="G10720" t="inlineStr">
        <is>
          <t>python-novaclient</t>
        </is>
      </c>
      <c r="H10720" t="inlineStr">
        <is>
          <t>!=7.0.0;&gt;=6.0.0</t>
        </is>
      </c>
    </row>
    <row r="10721">
      <c r="A10721" t="inlineStr">
        <is>
          <t>tripleo-common</t>
        </is>
      </c>
      <c r="B10721" t="inlineStr">
        <is>
          <t>5d35b7d174bcdd5564f187551c18da01fee938d3</t>
        </is>
      </c>
      <c r="C10721" t="inlineStr">
        <is>
          <t>2017-04-24 13:41:41+00:00</t>
        </is>
      </c>
      <c r="D10721" t="inlineStr">
        <is>
          <t>verchange</t>
        </is>
      </c>
      <c r="E10721" t="inlineStr">
        <is>
          <t>Babel</t>
        </is>
      </c>
      <c r="F10721" t="inlineStr">
        <is>
          <t>&gt;=2.3.4;!=2.4.0</t>
        </is>
      </c>
      <c r="G10721" t="inlineStr">
        <is>
          <t>Babel</t>
        </is>
      </c>
      <c r="H10721" t="inlineStr">
        <is>
          <t>&gt;=2.3.4</t>
        </is>
      </c>
    </row>
    <row r="10722">
      <c r="A10722" t="inlineStr">
        <is>
          <t>tripleo-common</t>
        </is>
      </c>
      <c r="B10722" t="inlineStr">
        <is>
          <t>5d35b7d174bcdd5564f187551c18da01fee938d3</t>
        </is>
      </c>
      <c r="C10722" t="inlineStr">
        <is>
          <t>2017-04-24 13:41:41+00:00</t>
        </is>
      </c>
      <c r="D10722" t="inlineStr">
        <is>
          <t>verchange</t>
        </is>
      </c>
      <c r="E10722" t="inlineStr">
        <is>
          <t>pbr</t>
        </is>
      </c>
      <c r="F10722" t="inlineStr">
        <is>
          <t>&gt;=2.0.0;!=2.1.0</t>
        </is>
      </c>
      <c r="G10722" t="inlineStr">
        <is>
          <t>pbr</t>
        </is>
      </c>
      <c r="H10722" t="inlineStr">
        <is>
          <t>&gt;=1.8</t>
        </is>
      </c>
    </row>
    <row r="10723">
      <c r="A10723" t="inlineStr">
        <is>
          <t>tripleo-common</t>
        </is>
      </c>
      <c r="B10723" t="inlineStr">
        <is>
          <t>5d35b7d174bcdd5564f187551c18da01fee938d3</t>
        </is>
      </c>
      <c r="C10723" t="inlineStr">
        <is>
          <t>2017-04-24 13:41:41+00:00</t>
        </is>
      </c>
      <c r="D10723" t="inlineStr">
        <is>
          <t>verchange</t>
        </is>
      </c>
      <c r="E10723" t="inlineStr">
        <is>
          <t>oslo.log</t>
        </is>
      </c>
      <c r="F10723" t="inlineStr">
        <is>
          <t>&gt;=3.22.0</t>
        </is>
      </c>
      <c r="G10723" t="inlineStr">
        <is>
          <t>oslo.log</t>
        </is>
      </c>
      <c r="H10723" t="inlineStr">
        <is>
          <t>&gt;=3.11.0</t>
        </is>
      </c>
    </row>
    <row r="10724">
      <c r="A10724" t="inlineStr">
        <is>
          <t>tripleo-common</t>
        </is>
      </c>
      <c r="B10724" t="inlineStr">
        <is>
          <t>5d35b7d174bcdd5564f187551c18da01fee938d3</t>
        </is>
      </c>
      <c r="C10724" t="inlineStr">
        <is>
          <t>2017-04-24 13:41:41+00:00</t>
        </is>
      </c>
      <c r="D10724" t="inlineStr">
        <is>
          <t>add</t>
        </is>
      </c>
      <c r="E10724" t="inlineStr">
        <is>
          <t>gitdb</t>
        </is>
      </c>
      <c r="F10724" t="inlineStr">
        <is>
          <t>&gt;=0.6.4</t>
        </is>
      </c>
      <c r="G10724" t="inlineStr"/>
      <c r="H10724" t="inlineStr"/>
    </row>
    <row r="10725">
      <c r="A10725" t="inlineStr">
        <is>
          <t>tripleo-common</t>
        </is>
      </c>
      <c r="B10725" t="inlineStr">
        <is>
          <t>5d35b7d174bcdd5564f187551c18da01fee938d3</t>
        </is>
      </c>
      <c r="C10725" t="inlineStr">
        <is>
          <t>2017-04-24 13:41:41+00:00</t>
        </is>
      </c>
      <c r="D10725" t="inlineStr">
        <is>
          <t>add</t>
        </is>
      </c>
      <c r="E10725" t="inlineStr">
        <is>
          <t>GitPython</t>
        </is>
      </c>
      <c r="F10725" t="inlineStr">
        <is>
          <t>&gt;=1.0.1</t>
        </is>
      </c>
      <c r="G10725" t="inlineStr"/>
      <c r="H10725" t="inlineStr"/>
    </row>
    <row r="10726">
      <c r="A10726" t="inlineStr">
        <is>
          <t>tripleo-common</t>
        </is>
      </c>
      <c r="B10726" t="inlineStr">
        <is>
          <t>5d35b7d174bcdd5564f187551c18da01fee938d3</t>
        </is>
      </c>
      <c r="C10726" t="inlineStr">
        <is>
          <t>2017-04-24 13:41:41+00:00</t>
        </is>
      </c>
      <c r="D10726" t="inlineStr">
        <is>
          <t>add</t>
        </is>
      </c>
      <c r="E10726" t="inlineStr">
        <is>
          <t>netifaces</t>
        </is>
      </c>
      <c r="F10726" t="inlineStr">
        <is>
          <t>&gt;=0.10.4</t>
        </is>
      </c>
      <c r="G10726" t="inlineStr"/>
      <c r="H10726" t="inlineStr"/>
    </row>
    <row r="10727">
      <c r="A10727" t="inlineStr">
        <is>
          <t>tripleo-common</t>
        </is>
      </c>
      <c r="B10727" t="inlineStr">
        <is>
          <t>5d35b7d174bcdd5564f187551c18da01fee938d3</t>
        </is>
      </c>
      <c r="C10727" t="inlineStr">
        <is>
          <t>2017-04-24 13:41:41+00:00</t>
        </is>
      </c>
      <c r="D10727" t="inlineStr">
        <is>
          <t>add</t>
        </is>
      </c>
      <c r="E10727" t="inlineStr">
        <is>
          <t>paramiko</t>
        </is>
      </c>
      <c r="F10727" t="inlineStr">
        <is>
          <t>&gt;=2.0</t>
        </is>
      </c>
      <c r="G10727" t="inlineStr"/>
      <c r="H10727" t="inlineStr"/>
    </row>
    <row r="10728">
      <c r="A10728" t="inlineStr">
        <is>
          <t>tripleo-common</t>
        </is>
      </c>
      <c r="B10728" t="inlineStr">
        <is>
          <t>f2a78d4b03fe29defc02783f6aab213f848c3c2e</t>
        </is>
      </c>
      <c r="C10728" t="inlineStr">
        <is>
          <t>2017-04-28 01:04:59+00:00</t>
        </is>
      </c>
      <c r="D10728" t="inlineStr">
        <is>
          <t>verchange</t>
        </is>
      </c>
      <c r="E10728" t="inlineStr">
        <is>
          <t>pbr</t>
        </is>
      </c>
      <c r="F10728" t="inlineStr">
        <is>
          <t>&lt;2.0.0;&gt;=1.8</t>
        </is>
      </c>
      <c r="G10728" t="inlineStr">
        <is>
          <t>pbr</t>
        </is>
      </c>
      <c r="H10728" t="inlineStr">
        <is>
          <t>&gt;=1.8</t>
        </is>
      </c>
    </row>
    <row r="10729">
      <c r="A10729" t="inlineStr">
        <is>
          <t>tripleo-common</t>
        </is>
      </c>
      <c r="B10729" t="inlineStr">
        <is>
          <t>f2a78d4b03fe29defc02783f6aab213f848c3c2e</t>
        </is>
      </c>
      <c r="C10729" t="inlineStr">
        <is>
          <t>2017-04-28 01:04:59+00:00</t>
        </is>
      </c>
      <c r="D10729" t="inlineStr">
        <is>
          <t>add</t>
        </is>
      </c>
      <c r="E10729" t="inlineStr">
        <is>
          <t>paramiko</t>
        </is>
      </c>
      <c r="F10729" t="inlineStr">
        <is>
          <t>&gt;=2.0</t>
        </is>
      </c>
      <c r="G10729" t="inlineStr"/>
      <c r="H10729" t="inlineStr"/>
    </row>
    <row r="10730">
      <c r="A10730" t="inlineStr">
        <is>
          <t>tripleo-common</t>
        </is>
      </c>
      <c r="B10730" t="inlineStr">
        <is>
          <t>e0d2548c083455ada75ecd358b4ec10c659cd361</t>
        </is>
      </c>
      <c r="C10730" t="inlineStr">
        <is>
          <t>2017-06-05 20:21:20+00:00</t>
        </is>
      </c>
      <c r="D10730" t="inlineStr">
        <is>
          <t>add</t>
        </is>
      </c>
      <c r="E10730" t="inlineStr">
        <is>
          <t>mistral-lib</t>
        </is>
      </c>
      <c r="F10730" t="inlineStr">
        <is>
          <t>&gt;=0.2.0</t>
        </is>
      </c>
      <c r="G10730" t="inlineStr"/>
      <c r="H10730" t="inlineStr"/>
    </row>
    <row r="10731">
      <c r="A10731" t="inlineStr">
        <is>
          <t>tripleo-common</t>
        </is>
      </c>
      <c r="B10731" t="inlineStr">
        <is>
          <t>0fb7b83d7aec7acd0e0a7f838bbe6d94294c1f95</t>
        </is>
      </c>
      <c r="C10731" t="inlineStr">
        <is>
          <t>2017-06-25 23:51:38+00:00</t>
        </is>
      </c>
      <c r="D10731" t="inlineStr">
        <is>
          <t>verchange</t>
        </is>
      </c>
      <c r="E10731" t="inlineStr">
        <is>
          <t>python-glanceclient</t>
        </is>
      </c>
      <c r="F10731" t="inlineStr">
        <is>
          <t>&gt;=2.7.0</t>
        </is>
      </c>
      <c r="G10731" t="inlineStr">
        <is>
          <t>python-glanceclient</t>
        </is>
      </c>
      <c r="H10731" t="inlineStr">
        <is>
          <t>&gt;=2.5.0</t>
        </is>
      </c>
    </row>
    <row r="10732">
      <c r="A10732" t="inlineStr">
        <is>
          <t>tripleo-common</t>
        </is>
      </c>
      <c r="B10732" t="inlineStr">
        <is>
          <t>0fb7b83d7aec7acd0e0a7f838bbe6d94294c1f95</t>
        </is>
      </c>
      <c r="C10732" t="inlineStr">
        <is>
          <t>2017-06-25 23:51:38+00:00</t>
        </is>
      </c>
      <c r="D10732" t="inlineStr">
        <is>
          <t>verchange</t>
        </is>
      </c>
      <c r="E10732" t="inlineStr">
        <is>
          <t>oslo.config</t>
        </is>
      </c>
      <c r="F10732" t="inlineStr">
        <is>
          <t>!=4.3.0;&gt;=4.0.0;!=4.4.0</t>
        </is>
      </c>
      <c r="G10732" t="inlineStr">
        <is>
          <t>oslo.config</t>
        </is>
      </c>
      <c r="H10732" t="inlineStr">
        <is>
          <t>&gt;=3.22.0</t>
        </is>
      </c>
    </row>
    <row r="10733">
      <c r="A10733" t="inlineStr">
        <is>
          <t>tripleo-common</t>
        </is>
      </c>
      <c r="B10733" t="inlineStr">
        <is>
          <t>0fb7b83d7aec7acd0e0a7f838bbe6d94294c1f95</t>
        </is>
      </c>
      <c r="C10733" t="inlineStr">
        <is>
          <t>2017-06-25 23:51:38+00:00</t>
        </is>
      </c>
      <c r="D10733" t="inlineStr">
        <is>
          <t>verchange</t>
        </is>
      </c>
      <c r="E10733" t="inlineStr">
        <is>
          <t>python-novaclient</t>
        </is>
      </c>
      <c r="F10733" t="inlineStr">
        <is>
          <t>&gt;=9.0.0</t>
        </is>
      </c>
      <c r="G10733" t="inlineStr">
        <is>
          <t>python-novaclient</t>
        </is>
      </c>
      <c r="H10733" t="inlineStr">
        <is>
          <t>&gt;=7.1.0</t>
        </is>
      </c>
    </row>
    <row r="10734">
      <c r="A10734" t="inlineStr">
        <is>
          <t>tripleo-common</t>
        </is>
      </c>
      <c r="B10734" t="inlineStr">
        <is>
          <t>5a6423b7d7bcaaf218ecc8328c7c0469c095f6c5</t>
        </is>
      </c>
      <c r="C10734" t="inlineStr">
        <is>
          <t>2017-06-28 12:30:58+00:00</t>
        </is>
      </c>
      <c r="D10734" t="inlineStr">
        <is>
          <t>add</t>
        </is>
      </c>
      <c r="E10734" t="inlineStr">
        <is>
          <t>oslo.concurrency</t>
        </is>
      </c>
      <c r="F10734" t="inlineStr">
        <is>
          <t>&gt;=3.8.0</t>
        </is>
      </c>
      <c r="G10734" t="inlineStr"/>
      <c r="H10734" t="inlineStr"/>
    </row>
    <row r="10735">
      <c r="A10735" t="inlineStr">
        <is>
          <t>tripleo-common</t>
        </is>
      </c>
      <c r="B10735" t="inlineStr">
        <is>
          <t>5a6423b7d7bcaaf218ecc8328c7c0469c095f6c5</t>
        </is>
      </c>
      <c r="C10735" t="inlineStr">
        <is>
          <t>2017-06-28 12:30:58+00:00</t>
        </is>
      </c>
      <c r="D10735" t="inlineStr">
        <is>
          <t>add</t>
        </is>
      </c>
      <c r="E10735" t="inlineStr">
        <is>
          <t>python-mistralclient</t>
        </is>
      </c>
      <c r="F10735" t="inlineStr">
        <is>
          <t>&gt;=3.1.0</t>
        </is>
      </c>
      <c r="G10735" t="inlineStr"/>
      <c r="H10735" t="inlineStr"/>
    </row>
    <row r="10736">
      <c r="A10736" t="inlineStr">
        <is>
          <t>tripleo-common</t>
        </is>
      </c>
      <c r="B10736" t="inlineStr">
        <is>
          <t>5a6423b7d7bcaaf218ecc8328c7c0469c095f6c5</t>
        </is>
      </c>
      <c r="C10736" t="inlineStr">
        <is>
          <t>2017-06-28 12:30:58+00:00</t>
        </is>
      </c>
      <c r="D10736" t="inlineStr">
        <is>
          <t>rem</t>
        </is>
      </c>
      <c r="E10736" t="inlineStr"/>
      <c r="F10736" t="inlineStr"/>
      <c r="G10736" t="inlineStr">
        <is>
          <t>mistral</t>
        </is>
      </c>
      <c r="H10736" t="inlineStr">
        <is>
          <t>!=2015.1.0;&gt;=3.0.0</t>
        </is>
      </c>
    </row>
    <row r="10737">
      <c r="A10737" t="inlineStr">
        <is>
          <t>tripleo-common</t>
        </is>
      </c>
      <c r="B10737" t="inlineStr">
        <is>
          <t>98ada9b30dd85ebd3be368431a51ab82541d5001</t>
        </is>
      </c>
      <c r="C10737" t="inlineStr">
        <is>
          <t>2017-07-27 14:54:54+00:00</t>
        </is>
      </c>
      <c r="D10737" t="inlineStr">
        <is>
          <t>verchange</t>
        </is>
      </c>
      <c r="E10737" t="inlineStr">
        <is>
          <t>python-ironicclient</t>
        </is>
      </c>
      <c r="F10737" t="inlineStr">
        <is>
          <t>&gt;=1.14.0</t>
        </is>
      </c>
      <c r="G10737" t="inlineStr">
        <is>
          <t>python-ironicclient</t>
        </is>
      </c>
      <c r="H10737" t="inlineStr">
        <is>
          <t>&gt;=1.11.0</t>
        </is>
      </c>
    </row>
    <row r="10738">
      <c r="A10738" t="inlineStr">
        <is>
          <t>tripleo-common</t>
        </is>
      </c>
      <c r="B10738" t="inlineStr">
        <is>
          <t>98ada9b30dd85ebd3be368431a51ab82541d5001</t>
        </is>
      </c>
      <c r="C10738" t="inlineStr">
        <is>
          <t>2017-07-27 14:54:54+00:00</t>
        </is>
      </c>
      <c r="D10738" t="inlineStr">
        <is>
          <t>verchange</t>
        </is>
      </c>
      <c r="E10738" t="inlineStr">
        <is>
          <t>python-mistralclient</t>
        </is>
      </c>
      <c r="F10738" t="inlineStr">
        <is>
          <t>&gt;=3.1.0</t>
        </is>
      </c>
      <c r="G10738" t="inlineStr">
        <is>
          <t>python-mistralclient</t>
        </is>
      </c>
      <c r="H10738" t="inlineStr">
        <is>
          <t>&gt;=3.1.0</t>
        </is>
      </c>
    </row>
    <row r="10739">
      <c r="A10739" t="inlineStr">
        <is>
          <t>tripleo-common</t>
        </is>
      </c>
      <c r="B10739" t="inlineStr">
        <is>
          <t>98ada9b30dd85ebd3be368431a51ab82541d5001</t>
        </is>
      </c>
      <c r="C10739" t="inlineStr">
        <is>
          <t>2017-07-27 14:54:54+00:00</t>
        </is>
      </c>
      <c r="D10739" t="inlineStr">
        <is>
          <t>verchange</t>
        </is>
      </c>
      <c r="E10739" t="inlineStr">
        <is>
          <t>oslo.concurrency</t>
        </is>
      </c>
      <c r="F10739" t="inlineStr">
        <is>
          <t>&gt;=3.8.0</t>
        </is>
      </c>
      <c r="G10739" t="inlineStr">
        <is>
          <t>oslo.concurrency</t>
        </is>
      </c>
      <c r="H10739" t="inlineStr">
        <is>
          <t>&gt;=3.8.0</t>
        </is>
      </c>
    </row>
    <row r="10740">
      <c r="A10740" t="inlineStr">
        <is>
          <t>tripleo-common</t>
        </is>
      </c>
      <c r="B10740" t="inlineStr">
        <is>
          <t>98ada9b30dd85ebd3be368431a51ab82541d5001</t>
        </is>
      </c>
      <c r="C10740" t="inlineStr">
        <is>
          <t>2017-07-27 14:54:54+00:00</t>
        </is>
      </c>
      <c r="D10740" t="inlineStr">
        <is>
          <t>add</t>
        </is>
      </c>
      <c r="E10740" t="inlineStr">
        <is>
          <t>docker</t>
        </is>
      </c>
      <c r="F10740" t="inlineStr">
        <is>
          <t>&gt;=2.0.0</t>
        </is>
      </c>
      <c r="G10740" t="inlineStr"/>
      <c r="H10740" t="inlineStr"/>
    </row>
    <row r="10741">
      <c r="A10741" t="inlineStr">
        <is>
          <t>tripleo-common</t>
        </is>
      </c>
      <c r="B10741" t="inlineStr">
        <is>
          <t>98ada9b30dd85ebd3be368431a51ab82541d5001</t>
        </is>
      </c>
      <c r="C10741" t="inlineStr">
        <is>
          <t>2017-07-27 14:54:54+00:00</t>
        </is>
      </c>
      <c r="D10741" t="inlineStr">
        <is>
          <t>add</t>
        </is>
      </c>
      <c r="E10741" t="inlineStr">
        <is>
          <t>netaddr</t>
        </is>
      </c>
      <c r="F10741" t="inlineStr">
        <is>
          <t>!=0.7.16;&gt;=0.7.13</t>
        </is>
      </c>
      <c r="G10741" t="inlineStr"/>
      <c r="H10741" t="inlineStr"/>
    </row>
    <row r="10742">
      <c r="A10742" t="inlineStr">
        <is>
          <t>tripleo-common</t>
        </is>
      </c>
      <c r="B10742" t="inlineStr">
        <is>
          <t>98ada9b30dd85ebd3be368431a51ab82541d5001</t>
        </is>
      </c>
      <c r="C10742" t="inlineStr">
        <is>
          <t>2017-07-27 14:54:54+00:00</t>
        </is>
      </c>
      <c r="D10742" t="inlineStr">
        <is>
          <t>rem</t>
        </is>
      </c>
      <c r="E10742" t="inlineStr"/>
      <c r="F10742" t="inlineStr"/>
      <c r="G10742" t="inlineStr">
        <is>
          <t>docker-py</t>
        </is>
      </c>
      <c r="H10742" t="inlineStr">
        <is>
          <t>&gt;=1.8.1</t>
        </is>
      </c>
    </row>
    <row r="10743">
      <c r="A10743" t="inlineStr">
        <is>
          <t>tripleo-common</t>
        </is>
      </c>
      <c r="B10743" t="inlineStr">
        <is>
          <t>de872dd3dec645b853d86f0a8e6751efd1ae3b0d</t>
        </is>
      </c>
      <c r="C10743" t="inlineStr">
        <is>
          <t>2017-09-04 18:16:46+00:00</t>
        </is>
      </c>
      <c r="D10743" t="inlineStr">
        <is>
          <t>add</t>
        </is>
      </c>
      <c r="E10743" t="inlineStr">
        <is>
          <t>paramiko</t>
        </is>
      </c>
      <c r="F10743" t="inlineStr">
        <is>
          <t>&gt;=2.0</t>
        </is>
      </c>
      <c r="G10743" t="inlineStr"/>
      <c r="H10743" t="inlineStr"/>
    </row>
    <row r="10744">
      <c r="A10744" t="inlineStr">
        <is>
          <t>tripleo-common</t>
        </is>
      </c>
      <c r="B10744" t="inlineStr">
        <is>
          <t>6a939cb99414609940d4076223faa77537c09e4a</t>
        </is>
      </c>
      <c r="C10744" t="inlineStr">
        <is>
          <t>2017-09-05 16:10:12+00:00</t>
        </is>
      </c>
      <c r="D10744" t="inlineStr">
        <is>
          <t>verchange</t>
        </is>
      </c>
      <c r="E10744" t="inlineStr">
        <is>
          <t>pbr</t>
        </is>
      </c>
      <c r="F10744" t="inlineStr">
        <is>
          <t>&gt;=1.8</t>
        </is>
      </c>
      <c r="G10744" t="inlineStr">
        <is>
          <t>pbr</t>
        </is>
      </c>
      <c r="H10744" t="inlineStr">
        <is>
          <t>&lt;2.0.0;&gt;=1.8</t>
        </is>
      </c>
    </row>
    <row r="10745">
      <c r="A10745" t="inlineStr">
        <is>
          <t>tripleo-common</t>
        </is>
      </c>
      <c r="B10745" t="inlineStr">
        <is>
          <t>ec4ef24d9186a96d17594766cb95f83a50cf0ce8</t>
        </is>
      </c>
      <c r="C10745" t="inlineStr">
        <is>
          <t>2017-09-10 14:51:29+00:00</t>
        </is>
      </c>
      <c r="D10745" t="inlineStr">
        <is>
          <t>verchange</t>
        </is>
      </c>
      <c r="E10745" t="inlineStr">
        <is>
          <t>python-glanceclient</t>
        </is>
      </c>
      <c r="F10745" t="inlineStr">
        <is>
          <t>&gt;=2.8.0</t>
        </is>
      </c>
      <c r="G10745" t="inlineStr">
        <is>
          <t>python-glanceclient</t>
        </is>
      </c>
      <c r="H10745" t="inlineStr">
        <is>
          <t>&gt;=2.7.0</t>
        </is>
      </c>
    </row>
    <row r="10746">
      <c r="A10746" t="inlineStr">
        <is>
          <t>tripleo-common</t>
        </is>
      </c>
      <c r="B10746" t="inlineStr">
        <is>
          <t>ec4ef24d9186a96d17594766cb95f83a50cf0ce8</t>
        </is>
      </c>
      <c r="C10746" t="inlineStr">
        <is>
          <t>2017-09-10 14:51:29+00:00</t>
        </is>
      </c>
      <c r="D10746" t="inlineStr">
        <is>
          <t>verchange</t>
        </is>
      </c>
      <c r="E10746" t="inlineStr">
        <is>
          <t>netaddr</t>
        </is>
      </c>
      <c r="F10746" t="inlineStr">
        <is>
          <t>!=0.7.16;&gt;=0.7.13</t>
        </is>
      </c>
      <c r="G10746" t="inlineStr">
        <is>
          <t>netaddr</t>
        </is>
      </c>
      <c r="H10746" t="inlineStr">
        <is>
          <t>!=0.7.16;&gt;=0.7.13</t>
        </is>
      </c>
    </row>
    <row r="10747">
      <c r="A10747" t="inlineStr">
        <is>
          <t>tripleo-common</t>
        </is>
      </c>
      <c r="B10747" t="inlineStr">
        <is>
          <t>7fc6436d05cfde167d1acdb8e88646f22841ced7</t>
        </is>
      </c>
      <c r="C10747" t="inlineStr">
        <is>
          <t>2017-10-09 15:27:28+00:00</t>
        </is>
      </c>
      <c r="D10747" t="inlineStr">
        <is>
          <t>verchange</t>
        </is>
      </c>
      <c r="E10747" t="inlineStr">
        <is>
          <t>oslo.utils</t>
        </is>
      </c>
      <c r="F10747" t="inlineStr">
        <is>
          <t>&gt;=3.28.0</t>
        </is>
      </c>
      <c r="G10747" t="inlineStr">
        <is>
          <t>oslo.utils</t>
        </is>
      </c>
      <c r="H10747" t="inlineStr">
        <is>
          <t>&gt;=3.20.0</t>
        </is>
      </c>
    </row>
    <row r="10748">
      <c r="A10748" t="inlineStr">
        <is>
          <t>tripleo-common</t>
        </is>
      </c>
      <c r="B10748" t="inlineStr">
        <is>
          <t>7fc6436d05cfde167d1acdb8e88646f22841ced7</t>
        </is>
      </c>
      <c r="C10748" t="inlineStr">
        <is>
          <t>2017-10-09 15:27:28+00:00</t>
        </is>
      </c>
      <c r="D10748" t="inlineStr">
        <is>
          <t>verchange</t>
        </is>
      </c>
      <c r="E10748" t="inlineStr">
        <is>
          <t>oslo.config</t>
        </is>
      </c>
      <c r="F10748" t="inlineStr">
        <is>
          <t>&gt;=4.6.0</t>
        </is>
      </c>
      <c r="G10748" t="inlineStr">
        <is>
          <t>oslo.config</t>
        </is>
      </c>
      <c r="H10748" t="inlineStr">
        <is>
          <t>!=4.3.0;&gt;=4.0.0;!=4.4.0</t>
        </is>
      </c>
    </row>
    <row r="10749">
      <c r="A10749" t="inlineStr">
        <is>
          <t>tripleo-common</t>
        </is>
      </c>
      <c r="B10749" t="inlineStr">
        <is>
          <t>7fc6436d05cfde167d1acdb8e88646f22841ced7</t>
        </is>
      </c>
      <c r="C10749" t="inlineStr">
        <is>
          <t>2017-10-09 15:27:28+00:00</t>
        </is>
      </c>
      <c r="D10749" t="inlineStr">
        <is>
          <t>verchange</t>
        </is>
      </c>
      <c r="E10749" t="inlineStr">
        <is>
          <t>python-novaclient</t>
        </is>
      </c>
      <c r="F10749" t="inlineStr">
        <is>
          <t>&gt;=9.1.0</t>
        </is>
      </c>
      <c r="G10749" t="inlineStr">
        <is>
          <t>python-novaclient</t>
        </is>
      </c>
      <c r="H10749" t="inlineStr">
        <is>
          <t>&gt;=9.0.0</t>
        </is>
      </c>
    </row>
    <row r="10750">
      <c r="A10750" t="inlineStr">
        <is>
          <t>tripleo-common</t>
        </is>
      </c>
      <c r="B10750" t="inlineStr">
        <is>
          <t>7fc6436d05cfde167d1acdb8e88646f22841ced7</t>
        </is>
      </c>
      <c r="C10750" t="inlineStr">
        <is>
          <t>2017-10-09 15:27:28+00:00</t>
        </is>
      </c>
      <c r="D10750" t="inlineStr">
        <is>
          <t>verchange</t>
        </is>
      </c>
      <c r="E10750" t="inlineStr">
        <is>
          <t>python-heatclient</t>
        </is>
      </c>
      <c r="F10750" t="inlineStr">
        <is>
          <t>&gt;=1.10.0</t>
        </is>
      </c>
      <c r="G10750" t="inlineStr">
        <is>
          <t>python-heatclient</t>
        </is>
      </c>
      <c r="H10750" t="inlineStr">
        <is>
          <t>&gt;=1.6.1</t>
        </is>
      </c>
    </row>
    <row r="10751">
      <c r="A10751" t="inlineStr">
        <is>
          <t>tripleo-common</t>
        </is>
      </c>
      <c r="B10751" t="inlineStr">
        <is>
          <t>7fc6436d05cfde167d1acdb8e88646f22841ced7</t>
        </is>
      </c>
      <c r="C10751" t="inlineStr">
        <is>
          <t>2017-10-09 15:27:28+00:00</t>
        </is>
      </c>
      <c r="D10751" t="inlineStr">
        <is>
          <t>verchange</t>
        </is>
      </c>
      <c r="E10751" t="inlineStr">
        <is>
          <t>docker</t>
        </is>
      </c>
      <c r="F10751" t="inlineStr">
        <is>
          <t>&gt;=2.4.2</t>
        </is>
      </c>
      <c r="G10751" t="inlineStr">
        <is>
          <t>docker</t>
        </is>
      </c>
      <c r="H10751" t="inlineStr">
        <is>
          <t>&gt;=2.0.0</t>
        </is>
      </c>
    </row>
    <row r="10752">
      <c r="A10752" t="inlineStr">
        <is>
          <t>tripleo-common</t>
        </is>
      </c>
      <c r="B10752" t="inlineStr">
        <is>
          <t>7fc6436d05cfde167d1acdb8e88646f22841ced7</t>
        </is>
      </c>
      <c r="C10752" t="inlineStr">
        <is>
          <t>2017-10-09 15:27:28+00:00</t>
        </is>
      </c>
      <c r="D10752" t="inlineStr">
        <is>
          <t>verchange</t>
        </is>
      </c>
      <c r="E10752" t="inlineStr">
        <is>
          <t>oslo.concurrency</t>
        </is>
      </c>
      <c r="F10752" t="inlineStr">
        <is>
          <t>&gt;=3.20.0</t>
        </is>
      </c>
      <c r="G10752" t="inlineStr">
        <is>
          <t>oslo.concurrency</t>
        </is>
      </c>
      <c r="H10752" t="inlineStr">
        <is>
          <t>&gt;=3.8.0</t>
        </is>
      </c>
    </row>
    <row r="10753">
      <c r="A10753" t="inlineStr">
        <is>
          <t>tripleo-common</t>
        </is>
      </c>
      <c r="B10753" t="inlineStr">
        <is>
          <t>7fc6436d05cfde167d1acdb8e88646f22841ced7</t>
        </is>
      </c>
      <c r="C10753" t="inlineStr">
        <is>
          <t>2017-10-09 15:27:28+00:00</t>
        </is>
      </c>
      <c r="D10753" t="inlineStr">
        <is>
          <t>verchange</t>
        </is>
      </c>
      <c r="E10753" t="inlineStr">
        <is>
          <t>paramiko</t>
        </is>
      </c>
      <c r="F10753" t="inlineStr">
        <is>
          <t>&gt;=2.0.0</t>
        </is>
      </c>
      <c r="G10753" t="inlineStr">
        <is>
          <t>paramiko</t>
        </is>
      </c>
      <c r="H10753" t="inlineStr">
        <is>
          <t>&gt;=2.0</t>
        </is>
      </c>
    </row>
    <row r="10754">
      <c r="A10754" t="inlineStr">
        <is>
          <t>tripleo-common</t>
        </is>
      </c>
      <c r="B10754" t="inlineStr">
        <is>
          <t>7fc6436d05cfde167d1acdb8e88646f22841ced7</t>
        </is>
      </c>
      <c r="C10754" t="inlineStr">
        <is>
          <t>2017-10-09 15:27:28+00:00</t>
        </is>
      </c>
      <c r="D10754" t="inlineStr">
        <is>
          <t>verchange</t>
        </is>
      </c>
      <c r="E10754" t="inlineStr">
        <is>
          <t>oslo.log</t>
        </is>
      </c>
      <c r="F10754" t="inlineStr">
        <is>
          <t>&gt;=3.30.0</t>
        </is>
      </c>
      <c r="G10754" t="inlineStr">
        <is>
          <t>oslo.log</t>
        </is>
      </c>
      <c r="H10754" t="inlineStr">
        <is>
          <t>&gt;=3.22.0</t>
        </is>
      </c>
    </row>
    <row r="10755">
      <c r="A10755" t="inlineStr">
        <is>
          <t>tripleo-common</t>
        </is>
      </c>
      <c r="B10755" t="inlineStr">
        <is>
          <t>7fc6436d05cfde167d1acdb8e88646f22841ced7</t>
        </is>
      </c>
      <c r="C10755" t="inlineStr">
        <is>
          <t>2017-10-09 15:27:28+00:00</t>
        </is>
      </c>
      <c r="D10755" t="inlineStr">
        <is>
          <t>verchange</t>
        </is>
      </c>
      <c r="E10755" t="inlineStr">
        <is>
          <t>netaddr</t>
        </is>
      </c>
      <c r="F10755" t="inlineStr">
        <is>
          <t>&gt;=0.7.18</t>
        </is>
      </c>
      <c r="G10755" t="inlineStr">
        <is>
          <t>netaddr</t>
        </is>
      </c>
      <c r="H10755" t="inlineStr">
        <is>
          <t>!=0.7.16;&gt;=0.7.13</t>
        </is>
      </c>
    </row>
    <row r="10756">
      <c r="A10756" t="inlineStr">
        <is>
          <t>tripleo-common</t>
        </is>
      </c>
      <c r="B10756" t="inlineStr">
        <is>
          <t>ed3fdfdb0386a90e61c9aa7702e4e88bf34e1d62</t>
        </is>
      </c>
      <c r="C10756" t="inlineStr">
        <is>
          <t>2017-12-04 21:02:58+00:00</t>
        </is>
      </c>
      <c r="D10756" t="inlineStr">
        <is>
          <t>verchange</t>
        </is>
      </c>
      <c r="E10756" t="inlineStr">
        <is>
          <t>six</t>
        </is>
      </c>
      <c r="F10756" t="inlineStr">
        <is>
          <t>&gt;=1.10.0</t>
        </is>
      </c>
      <c r="G10756" t="inlineStr">
        <is>
          <t>six</t>
        </is>
      </c>
      <c r="H10756" t="inlineStr">
        <is>
          <t>&gt;=1.9.0</t>
        </is>
      </c>
    </row>
    <row r="10757">
      <c r="A10757" t="inlineStr">
        <is>
          <t>tripleo-common</t>
        </is>
      </c>
      <c r="B10757" t="inlineStr">
        <is>
          <t>ed3fdfdb0386a90e61c9aa7702e4e88bf34e1d62</t>
        </is>
      </c>
      <c r="C10757" t="inlineStr">
        <is>
          <t>2017-12-04 21:02:58+00:00</t>
        </is>
      </c>
      <c r="D10757" t="inlineStr">
        <is>
          <t>verchange</t>
        </is>
      </c>
      <c r="E10757" t="inlineStr">
        <is>
          <t>oslo.utils</t>
        </is>
      </c>
      <c r="F10757" t="inlineStr">
        <is>
          <t>&gt;=3.31.0</t>
        </is>
      </c>
      <c r="G10757" t="inlineStr">
        <is>
          <t>oslo.utils</t>
        </is>
      </c>
      <c r="H10757" t="inlineStr">
        <is>
          <t>&gt;=3.28.0</t>
        </is>
      </c>
    </row>
    <row r="10758">
      <c r="A10758" t="inlineStr">
        <is>
          <t>tripleo-common</t>
        </is>
      </c>
      <c r="B10758" t="inlineStr">
        <is>
          <t>ed3fdfdb0386a90e61c9aa7702e4e88bf34e1d62</t>
        </is>
      </c>
      <c r="C10758" t="inlineStr">
        <is>
          <t>2017-12-04 21:02:58+00:00</t>
        </is>
      </c>
      <c r="D10758" t="inlineStr">
        <is>
          <t>verchange</t>
        </is>
      </c>
      <c r="E10758" t="inlineStr">
        <is>
          <t>mistral-lib</t>
        </is>
      </c>
      <c r="F10758" t="inlineStr">
        <is>
          <t>&gt;=0.3.0</t>
        </is>
      </c>
      <c r="G10758" t="inlineStr">
        <is>
          <t>mistral-lib</t>
        </is>
      </c>
      <c r="H10758" t="inlineStr">
        <is>
          <t>&gt;=0.2.0</t>
        </is>
      </c>
    </row>
    <row r="10759">
      <c r="A10759" t="inlineStr">
        <is>
          <t>tripleo-common</t>
        </is>
      </c>
      <c r="B10759" t="inlineStr">
        <is>
          <t>ed3fdfdb0386a90e61c9aa7702e4e88bf34e1d62</t>
        </is>
      </c>
      <c r="C10759" t="inlineStr">
        <is>
          <t>2017-12-04 21:02:58+00:00</t>
        </is>
      </c>
      <c r="D10759" t="inlineStr">
        <is>
          <t>verchange</t>
        </is>
      </c>
      <c r="E10759" t="inlineStr">
        <is>
          <t>oslo.config</t>
        </is>
      </c>
      <c r="F10759" t="inlineStr">
        <is>
          <t>&gt;=5.1.0</t>
        </is>
      </c>
      <c r="G10759" t="inlineStr">
        <is>
          <t>oslo.config</t>
        </is>
      </c>
      <c r="H10759" t="inlineStr">
        <is>
          <t>&gt;=4.6.0</t>
        </is>
      </c>
    </row>
    <row r="10760">
      <c r="A10760" t="inlineStr">
        <is>
          <t>tripleo-common</t>
        </is>
      </c>
      <c r="B10760" t="inlineStr">
        <is>
          <t>ed3fdfdb0386a90e61c9aa7702e4e88bf34e1d62</t>
        </is>
      </c>
      <c r="C10760" t="inlineStr">
        <is>
          <t>2017-12-04 21:02:58+00:00</t>
        </is>
      </c>
      <c r="D10760" t="inlineStr">
        <is>
          <t>add</t>
        </is>
      </c>
      <c r="E10760" t="inlineStr">
        <is>
          <t>python-zaqarclient</t>
        </is>
      </c>
      <c r="F10760" t="inlineStr">
        <is>
          <t>&gt;=1.0.0</t>
        </is>
      </c>
      <c r="G10760" t="inlineStr"/>
      <c r="H10760" t="inlineStr"/>
    </row>
    <row r="10761">
      <c r="A10761" t="inlineStr">
        <is>
          <t>tripleo-common</t>
        </is>
      </c>
      <c r="B10761" t="inlineStr">
        <is>
          <t>aa14cae1443c2979b994c723deacacc60ab432fe</t>
        </is>
      </c>
      <c r="C10761" t="inlineStr">
        <is>
          <t>2017-12-09 04:23:14+00:00</t>
        </is>
      </c>
      <c r="D10761" t="inlineStr">
        <is>
          <t>add</t>
        </is>
      </c>
      <c r="E10761" t="inlineStr">
        <is>
          <t>python-zaqarclient</t>
        </is>
      </c>
      <c r="F10761" t="inlineStr">
        <is>
          <t>&gt;=1.0.0</t>
        </is>
      </c>
      <c r="G10761" t="inlineStr"/>
      <c r="H10761" t="inlineStr"/>
    </row>
    <row r="10762">
      <c r="A10762" t="inlineStr">
        <is>
          <t>tripleo-common</t>
        </is>
      </c>
      <c r="B10762" t="inlineStr">
        <is>
          <t>dc2101ba72cb46e8002d95ed7c73fbee60c34f91</t>
        </is>
      </c>
      <c r="C10762" t="inlineStr">
        <is>
          <t>2017-12-29 17:09:26+00:00</t>
        </is>
      </c>
      <c r="D10762" t="inlineStr">
        <is>
          <t>verchange</t>
        </is>
      </c>
      <c r="E10762" t="inlineStr">
        <is>
          <t>oslo.utils</t>
        </is>
      </c>
      <c r="F10762" t="inlineStr">
        <is>
          <t>&gt;=3.33.0</t>
        </is>
      </c>
      <c r="G10762" t="inlineStr">
        <is>
          <t>oslo.utils</t>
        </is>
      </c>
      <c r="H10762" t="inlineStr">
        <is>
          <t>&gt;=3.31.0</t>
        </is>
      </c>
    </row>
    <row r="10763">
      <c r="A10763" t="inlineStr">
        <is>
          <t>tripleo-common</t>
        </is>
      </c>
      <c r="B10763" t="inlineStr">
        <is>
          <t>c28e8cbb8a96035344cb5107020a35668fa0adda</t>
        </is>
      </c>
      <c r="C10763" t="inlineStr">
        <is>
          <t>2018-01-30 01:02:52+00:00</t>
        </is>
      </c>
      <c r="D10763" t="inlineStr">
        <is>
          <t>verchange</t>
        </is>
      </c>
      <c r="E10763" t="inlineStr">
        <is>
          <t>oslo.log</t>
        </is>
      </c>
      <c r="F10763" t="inlineStr">
        <is>
          <t>&gt;=3.36.0</t>
        </is>
      </c>
      <c r="G10763" t="inlineStr">
        <is>
          <t>oslo.log</t>
        </is>
      </c>
      <c r="H10763" t="inlineStr">
        <is>
          <t>&gt;=3.30.0</t>
        </is>
      </c>
    </row>
    <row r="10764">
      <c r="A10764" t="inlineStr">
        <is>
          <t>tripleo-common</t>
        </is>
      </c>
      <c r="B10764" t="inlineStr">
        <is>
          <t>c28e8cbb8a96035344cb5107020a35668fa0adda</t>
        </is>
      </c>
      <c r="C10764" t="inlineStr">
        <is>
          <t>2018-01-30 01:02:52+00:00</t>
        </is>
      </c>
      <c r="D10764" t="inlineStr">
        <is>
          <t>verchange</t>
        </is>
      </c>
      <c r="E10764" t="inlineStr">
        <is>
          <t>oslo.concurrency</t>
        </is>
      </c>
      <c r="F10764" t="inlineStr">
        <is>
          <t>&gt;=3.25.0</t>
        </is>
      </c>
      <c r="G10764" t="inlineStr">
        <is>
          <t>oslo.concurrency</t>
        </is>
      </c>
      <c r="H10764" t="inlineStr">
        <is>
          <t>&gt;=3.20.0</t>
        </is>
      </c>
    </row>
    <row r="10765">
      <c r="A10765" t="inlineStr">
        <is>
          <t>tripleo-common</t>
        </is>
      </c>
      <c r="B10765" t="inlineStr">
        <is>
          <t>14857e2902e24842d441e3d26c61143ce0d5b9de</t>
        </is>
      </c>
      <c r="C10765" t="inlineStr">
        <is>
          <t>2018-03-03 11:41:09+00:00</t>
        </is>
      </c>
      <c r="D10765" t="inlineStr">
        <is>
          <t>verchange</t>
        </is>
      </c>
      <c r="E10765" t="inlineStr">
        <is>
          <t>python-ironicclient</t>
        </is>
      </c>
      <c r="F10765" t="inlineStr">
        <is>
          <t>&gt;=2.2.0</t>
        </is>
      </c>
      <c r="G10765" t="inlineStr">
        <is>
          <t>python-ironicclient</t>
        </is>
      </c>
      <c r="H10765" t="inlineStr">
        <is>
          <t>&gt;=1.14.0</t>
        </is>
      </c>
    </row>
    <row r="10766">
      <c r="A10766" t="inlineStr">
        <is>
          <t>tripleo-common</t>
        </is>
      </c>
      <c r="B10766" t="inlineStr">
        <is>
          <t>14857e2902e24842d441e3d26c61143ce0d5b9de</t>
        </is>
      </c>
      <c r="C10766" t="inlineStr">
        <is>
          <t>2018-03-03 11:41:09+00:00</t>
        </is>
      </c>
      <c r="D10766" t="inlineStr">
        <is>
          <t>verchange</t>
        </is>
      </c>
      <c r="E10766" t="inlineStr">
        <is>
          <t>python-mistralclient</t>
        </is>
      </c>
      <c r="F10766" t="inlineStr">
        <is>
          <t>&gt;=3.1.0;!=3.2.0</t>
        </is>
      </c>
      <c r="G10766" t="inlineStr">
        <is>
          <t>python-mistralclient</t>
        </is>
      </c>
      <c r="H10766" t="inlineStr">
        <is>
          <t>&gt;=3.1.0</t>
        </is>
      </c>
    </row>
    <row r="10767">
      <c r="A10767" t="inlineStr">
        <is>
          <t>tripleo-common</t>
        </is>
      </c>
      <c r="B10767" t="inlineStr">
        <is>
          <t>14857e2902e24842d441e3d26c61143ce0d5b9de</t>
        </is>
      </c>
      <c r="C10767" t="inlineStr">
        <is>
          <t>2018-03-03 11:41:09+00:00</t>
        </is>
      </c>
      <c r="D10767" t="inlineStr">
        <is>
          <t>add</t>
        </is>
      </c>
      <c r="E10767" t="inlineStr">
        <is>
          <t>python-keystoneclient</t>
        </is>
      </c>
      <c r="F10767" t="inlineStr">
        <is>
          <t>&gt;=3.8.0</t>
        </is>
      </c>
      <c r="G10767" t="inlineStr"/>
      <c r="H10767" t="inlineStr"/>
    </row>
    <row r="10768">
      <c r="A10768" t="inlineStr">
        <is>
          <t>tripleo-common</t>
        </is>
      </c>
      <c r="B10768" t="inlineStr">
        <is>
          <t>14857e2902e24842d441e3d26c61143ce0d5b9de</t>
        </is>
      </c>
      <c r="C10768" t="inlineStr">
        <is>
          <t>2018-03-03 11:41:09+00:00</t>
        </is>
      </c>
      <c r="D10768" t="inlineStr">
        <is>
          <t>add</t>
        </is>
      </c>
      <c r="E10768" t="inlineStr">
        <is>
          <t>keystoneauth1</t>
        </is>
      </c>
      <c r="F10768" t="inlineStr">
        <is>
          <t>&gt;=3.4.0</t>
        </is>
      </c>
      <c r="G10768" t="inlineStr"/>
      <c r="H10768" t="inlineStr"/>
    </row>
    <row r="10769">
      <c r="A10769" t="inlineStr">
        <is>
          <t>tripleo-common</t>
        </is>
      </c>
      <c r="B10769" t="inlineStr">
        <is>
          <t>14857e2902e24842d441e3d26c61143ce0d5b9de</t>
        </is>
      </c>
      <c r="C10769" t="inlineStr">
        <is>
          <t>2018-03-03 11:41:09+00:00</t>
        </is>
      </c>
      <c r="D10769" t="inlineStr">
        <is>
          <t>add</t>
        </is>
      </c>
      <c r="E10769" t="inlineStr">
        <is>
          <t>tenacity</t>
        </is>
      </c>
      <c r="F10769" t="inlineStr">
        <is>
          <t>&gt;=3.2.1</t>
        </is>
      </c>
      <c r="G10769" t="inlineStr"/>
      <c r="H10769" t="inlineStr"/>
    </row>
    <row r="10770">
      <c r="A10770" t="inlineStr">
        <is>
          <t>tripleo-common</t>
        </is>
      </c>
      <c r="B10770" t="inlineStr">
        <is>
          <t>14857e2902e24842d441e3d26c61143ce0d5b9de</t>
        </is>
      </c>
      <c r="C10770" t="inlineStr">
        <is>
          <t>2018-03-03 11:41:09+00:00</t>
        </is>
      </c>
      <c r="D10770" t="inlineStr">
        <is>
          <t>rem</t>
        </is>
      </c>
      <c r="E10770" t="inlineStr"/>
      <c r="F10770" t="inlineStr"/>
      <c r="G10770" t="inlineStr">
        <is>
          <t>gitdb</t>
        </is>
      </c>
      <c r="H10770" t="inlineStr">
        <is>
          <t>&gt;=0.6.4</t>
        </is>
      </c>
    </row>
    <row r="10771">
      <c r="A10771" t="inlineStr">
        <is>
          <t>tripleo-common</t>
        </is>
      </c>
      <c r="B10771" t="inlineStr">
        <is>
          <t>d044d1e8c49a12d6f6d38ba34dd872a6c39e7294</t>
        </is>
      </c>
      <c r="C10771" t="inlineStr">
        <is>
          <t>2018-03-26 18:02:48+00:00</t>
        </is>
      </c>
      <c r="D10771" t="inlineStr">
        <is>
          <t>verchange</t>
        </is>
      </c>
      <c r="E10771" t="inlineStr">
        <is>
          <t>python-zaqarclient</t>
        </is>
      </c>
      <c r="F10771" t="inlineStr">
        <is>
          <t>&gt;=1.0.0</t>
        </is>
      </c>
      <c r="G10771" t="inlineStr">
        <is>
          <t>python-zaqarclient</t>
        </is>
      </c>
      <c r="H10771" t="inlineStr">
        <is>
          <t>&gt;=1.0.0</t>
        </is>
      </c>
    </row>
    <row r="10772">
      <c r="A10772" t="inlineStr">
        <is>
          <t>tripleo-common</t>
        </is>
      </c>
      <c r="B10772" t="inlineStr">
        <is>
          <t>91f52e9fef4c1c7bcaa17ec6fe5d6f499229667a</t>
        </is>
      </c>
      <c r="C10772" t="inlineStr">
        <is>
          <t>2018-03-26 18:54:27+00:00</t>
        </is>
      </c>
      <c r="D10772" t="inlineStr">
        <is>
          <t>verchange</t>
        </is>
      </c>
      <c r="E10772" t="inlineStr">
        <is>
          <t>keystoneauth1</t>
        </is>
      </c>
      <c r="F10772" t="inlineStr">
        <is>
          <t>&gt;=3.3.0</t>
        </is>
      </c>
      <c r="G10772" t="inlineStr">
        <is>
          <t>keystoneauth1</t>
        </is>
      </c>
      <c r="H10772" t="inlineStr">
        <is>
          <t>&gt;=3.4.0</t>
        </is>
      </c>
    </row>
    <row r="10773">
      <c r="A10773" t="inlineStr">
        <is>
          <t>tripleo-common</t>
        </is>
      </c>
      <c r="B10773" t="inlineStr">
        <is>
          <t>33de4303bbb95d3964f8b511a2031ec4c3c01ed6</t>
        </is>
      </c>
      <c r="C10773" t="inlineStr">
        <is>
          <t>2018-04-19 13:31:41+00:00</t>
        </is>
      </c>
      <c r="D10773" t="inlineStr">
        <is>
          <t>verchange</t>
        </is>
      </c>
      <c r="E10773" t="inlineStr">
        <is>
          <t>python-ironicclient</t>
        </is>
      </c>
      <c r="F10773" t="inlineStr">
        <is>
          <t>&gt;=2.3.0</t>
        </is>
      </c>
      <c r="G10773" t="inlineStr">
        <is>
          <t>python-ironicclient</t>
        </is>
      </c>
      <c r="H10773" t="inlineStr">
        <is>
          <t>&gt;=2.2.0</t>
        </is>
      </c>
    </row>
    <row r="10774">
      <c r="A10774" t="inlineStr">
        <is>
          <t>tripleo-common</t>
        </is>
      </c>
      <c r="B10774" t="inlineStr">
        <is>
          <t>33de4303bbb95d3964f8b511a2031ec4c3c01ed6</t>
        </is>
      </c>
      <c r="C10774" t="inlineStr">
        <is>
          <t>2018-04-19 13:31:41+00:00</t>
        </is>
      </c>
      <c r="D10774" t="inlineStr">
        <is>
          <t>verchange</t>
        </is>
      </c>
      <c r="E10774" t="inlineStr">
        <is>
          <t>oslo.config</t>
        </is>
      </c>
      <c r="F10774" t="inlineStr">
        <is>
          <t>&gt;=5.2.0</t>
        </is>
      </c>
      <c r="G10774" t="inlineStr">
        <is>
          <t>oslo.config</t>
        </is>
      </c>
      <c r="H10774" t="inlineStr">
        <is>
          <t>&gt;=5.1.0</t>
        </is>
      </c>
    </row>
    <row r="10775">
      <c r="A10775" t="inlineStr">
        <is>
          <t>tripleo-common</t>
        </is>
      </c>
      <c r="B10775" t="inlineStr">
        <is>
          <t>33de4303bbb95d3964f8b511a2031ec4c3c01ed6</t>
        </is>
      </c>
      <c r="C10775" t="inlineStr">
        <is>
          <t>2018-04-19 13:31:41+00:00</t>
        </is>
      </c>
      <c r="D10775" t="inlineStr">
        <is>
          <t>verchange</t>
        </is>
      </c>
      <c r="E10775" t="inlineStr">
        <is>
          <t>keystoneauth1</t>
        </is>
      </c>
      <c r="F10775" t="inlineStr">
        <is>
          <t>&gt;=3.4.0</t>
        </is>
      </c>
      <c r="G10775" t="inlineStr">
        <is>
          <t>keystoneauth1</t>
        </is>
      </c>
      <c r="H10775" t="inlineStr">
        <is>
          <t>&gt;=3.3.0</t>
        </is>
      </c>
    </row>
    <row r="10776">
      <c r="A10776" t="inlineStr">
        <is>
          <t>tripleo-common</t>
        </is>
      </c>
      <c r="B10776" t="inlineStr">
        <is>
          <t>33de4303bbb95d3964f8b511a2031ec4c3c01ed6</t>
        </is>
      </c>
      <c r="C10776" t="inlineStr">
        <is>
          <t>2018-04-19 13:31:41+00:00</t>
        </is>
      </c>
      <c r="D10776" t="inlineStr">
        <is>
          <t>verchange</t>
        </is>
      </c>
      <c r="E10776" t="inlineStr">
        <is>
          <t>oslo.concurrency</t>
        </is>
      </c>
      <c r="F10776" t="inlineStr">
        <is>
          <t>&gt;=3.26.0</t>
        </is>
      </c>
      <c r="G10776" t="inlineStr">
        <is>
          <t>oslo.concurrency</t>
        </is>
      </c>
      <c r="H10776" t="inlineStr">
        <is>
          <t>&gt;=3.25.0</t>
        </is>
      </c>
    </row>
    <row r="10777">
      <c r="A10777" t="inlineStr">
        <is>
          <t>tripleo-common</t>
        </is>
      </c>
      <c r="B10777" t="inlineStr">
        <is>
          <t>33de4303bbb95d3964f8b511a2031ec4c3c01ed6</t>
        </is>
      </c>
      <c r="C10777" t="inlineStr">
        <is>
          <t>2018-04-19 13:31:41+00:00</t>
        </is>
      </c>
      <c r="D10777" t="inlineStr">
        <is>
          <t>verchange</t>
        </is>
      </c>
      <c r="E10777" t="inlineStr">
        <is>
          <t>Jinja2</t>
        </is>
      </c>
      <c r="F10777" t="inlineStr">
        <is>
          <t>&gt;=2.10</t>
        </is>
      </c>
      <c r="G10777" t="inlineStr">
        <is>
          <t>Jinja2</t>
        </is>
      </c>
      <c r="H10777" t="inlineStr">
        <is>
          <t>!=2.9.3;&gt;=2.8;!=2.9.2;!=2.9.1;!=2.9.4;!=2.9.0</t>
        </is>
      </c>
    </row>
    <row r="10778">
      <c r="A10778" t="inlineStr">
        <is>
          <t>tripleo-common</t>
        </is>
      </c>
      <c r="B10778" t="inlineStr">
        <is>
          <t>33de4303bbb95d3964f8b511a2031ec4c3c01ed6</t>
        </is>
      </c>
      <c r="C10778" t="inlineStr">
        <is>
          <t>2018-04-19 13:31:41+00:00</t>
        </is>
      </c>
      <c r="D10778" t="inlineStr">
        <is>
          <t>verchange</t>
        </is>
      </c>
      <c r="E10778" t="inlineStr">
        <is>
          <t>tenacity</t>
        </is>
      </c>
      <c r="F10778" t="inlineStr">
        <is>
          <t>&gt;=4.4.0</t>
        </is>
      </c>
      <c r="G10778" t="inlineStr">
        <is>
          <t>tenacity</t>
        </is>
      </c>
      <c r="H10778" t="inlineStr">
        <is>
          <t>&gt;=3.2.1</t>
        </is>
      </c>
    </row>
    <row r="10779">
      <c r="A10779" t="inlineStr">
        <is>
          <t>tripleo-common</t>
        </is>
      </c>
      <c r="B10779" t="inlineStr">
        <is>
          <t>33de4303bbb95d3964f8b511a2031ec4c3c01ed6</t>
        </is>
      </c>
      <c r="C10779" t="inlineStr">
        <is>
          <t>2018-04-19 13:31:41+00:00</t>
        </is>
      </c>
      <c r="D10779" t="inlineStr">
        <is>
          <t>add</t>
        </is>
      </c>
      <c r="E10779" t="inlineStr">
        <is>
          <t>futures</t>
        </is>
      </c>
      <c r="F10779" t="inlineStr">
        <is>
          <t>&gt;=3.0.0</t>
        </is>
      </c>
      <c r="G10779" t="inlineStr"/>
      <c r="H10779" t="inlineStr"/>
    </row>
    <row r="10780">
      <c r="A10780" t="inlineStr">
        <is>
          <t>tripleo-common</t>
        </is>
      </c>
      <c r="B10780" t="inlineStr">
        <is>
          <t>8307c641e34395623a970fb6fc925216b68e08cf</t>
        </is>
      </c>
      <c r="C10780" t="inlineStr">
        <is>
          <t>2019-02-18 13:48:59+00:00</t>
        </is>
      </c>
      <c r="D10780" t="inlineStr">
        <is>
          <t>add</t>
        </is>
      </c>
      <c r="E10780" t="inlineStr">
        <is>
          <t>metalsmith</t>
        </is>
      </c>
      <c r="F10780" t="inlineStr">
        <is>
          <t>&gt;=0.9.0</t>
        </is>
      </c>
      <c r="G10780" t="inlineStr"/>
      <c r="H10780" t="inlineStr"/>
    </row>
    <row r="10781">
      <c r="A10781" t="inlineStr">
        <is>
          <t>tripleo-common</t>
        </is>
      </c>
      <c r="B10781" t="inlineStr">
        <is>
          <t>8307c641e34395623a970fb6fc925216b68e08cf</t>
        </is>
      </c>
      <c r="C10781" t="inlineStr">
        <is>
          <t>2019-02-18 13:48:59+00:00</t>
        </is>
      </c>
      <c r="D10781" t="inlineStr">
        <is>
          <t>add</t>
        </is>
      </c>
      <c r="E10781" t="inlineStr">
        <is>
          <t>jsonschema</t>
        </is>
      </c>
      <c r="F10781" t="inlineStr">
        <is>
          <t>&gt;=2.6.0;&lt;3.0.0</t>
        </is>
      </c>
      <c r="G10781" t="inlineStr"/>
      <c r="H10781" t="inlineStr"/>
    </row>
    <row r="10782">
      <c r="A10782" t="inlineStr">
        <is>
          <t>tripleo-common</t>
        </is>
      </c>
      <c r="B10782" t="inlineStr">
        <is>
          <t>19db1fc20f8a3b7a9e74787310411462c7f302f8</t>
        </is>
      </c>
      <c r="C10782" t="inlineStr">
        <is>
          <t>2019-03-14 10:33:59+00:00</t>
        </is>
      </c>
      <c r="D10782" t="inlineStr">
        <is>
          <t>add</t>
        </is>
      </c>
      <c r="E10782" t="inlineStr">
        <is>
          <t>eventlet</t>
        </is>
      </c>
      <c r="F10782" t="inlineStr">
        <is>
          <t>&gt;=0.20.0;!=0.20.1</t>
        </is>
      </c>
      <c r="G10782" t="inlineStr"/>
      <c r="H10782" t="inlineStr"/>
    </row>
    <row r="10783">
      <c r="A10783" t="inlineStr">
        <is>
          <t>tripleo-common</t>
        </is>
      </c>
      <c r="B10783" t="inlineStr">
        <is>
          <t>19db1fc20f8a3b7a9e74787310411462c7f302f8</t>
        </is>
      </c>
      <c r="C10783" t="inlineStr">
        <is>
          <t>2019-03-14 10:33:59+00:00</t>
        </is>
      </c>
      <c r="D10783" t="inlineStr">
        <is>
          <t>rem</t>
        </is>
      </c>
      <c r="E10783" t="inlineStr"/>
      <c r="F10783" t="inlineStr"/>
      <c r="G10783" t="inlineStr">
        <is>
          <t>docker</t>
        </is>
      </c>
      <c r="H10783" t="inlineStr">
        <is>
          <t>&gt;=2.4.2</t>
        </is>
      </c>
    </row>
    <row r="10784">
      <c r="A10784" t="inlineStr">
        <is>
          <t>tripleo-common</t>
        </is>
      </c>
      <c r="B10784" t="inlineStr">
        <is>
          <t>827af753884e15326863ff2207b2ac95d4ad595b</t>
        </is>
      </c>
      <c r="C10784" t="inlineStr">
        <is>
          <t>2019-04-04 18:54:24+00:00</t>
        </is>
      </c>
      <c r="D10784" t="inlineStr">
        <is>
          <t>add</t>
        </is>
      </c>
      <c r="E10784" t="inlineStr">
        <is>
          <t>requests</t>
        </is>
      </c>
      <c r="F10784" t="inlineStr">
        <is>
          <t>!=2.20.0;&gt;=2.18.0</t>
        </is>
      </c>
      <c r="G10784" t="inlineStr"/>
      <c r="H10784" t="inlineStr"/>
    </row>
    <row r="10785">
      <c r="A10785" t="inlineStr">
        <is>
          <t>tripleo-common</t>
        </is>
      </c>
      <c r="B10785" t="inlineStr">
        <is>
          <t>94d437ca865a5cad8272ee257b51c8b95cb9769e</t>
        </is>
      </c>
      <c r="C10785" t="inlineStr">
        <is>
          <t>2019-04-18 14:57:01+00:00</t>
        </is>
      </c>
      <c r="D10785" t="inlineStr">
        <is>
          <t>verchange</t>
        </is>
      </c>
      <c r="E10785" t="inlineStr">
        <is>
          <t>jsonschema</t>
        </is>
      </c>
      <c r="F10785" t="inlineStr">
        <is>
          <t>&gt;=2.6.0</t>
        </is>
      </c>
      <c r="G10785" t="inlineStr">
        <is>
          <t>jsonschema</t>
        </is>
      </c>
      <c r="H10785" t="inlineStr">
        <is>
          <t>&gt;=2.6.0;&lt;3.0.0</t>
        </is>
      </c>
    </row>
    <row r="10786">
      <c r="A10786" t="inlineStr">
        <is>
          <t>tripleo-common</t>
        </is>
      </c>
      <c r="B10786" t="inlineStr">
        <is>
          <t>6e448dcbed4517db9092fe256f1b41f70a7564fc</t>
        </is>
      </c>
      <c r="C10786" t="inlineStr">
        <is>
          <t>2019-06-07 19:29:04+00:00</t>
        </is>
      </c>
      <c r="D10786" t="inlineStr">
        <is>
          <t>add</t>
        </is>
      </c>
      <c r="E10786" t="inlineStr">
        <is>
          <t>oslo.rootwrap</t>
        </is>
      </c>
      <c r="F10786" t="inlineStr">
        <is>
          <t>&gt;=5.8.0</t>
        </is>
      </c>
      <c r="G10786" t="inlineStr"/>
      <c r="H10786" t="inlineStr"/>
    </row>
    <row r="10787">
      <c r="A10787" t="inlineStr">
        <is>
          <t>tripleo-common</t>
        </is>
      </c>
      <c r="B10787" t="inlineStr">
        <is>
          <t>f48331f36b5d00f5a28249da5f6f31e9bbf64db7</t>
        </is>
      </c>
      <c r="C10787" t="inlineStr">
        <is>
          <t>2019-07-05 12:50:31+00:00</t>
        </is>
      </c>
      <c r="D10787" t="inlineStr">
        <is>
          <t>add</t>
        </is>
      </c>
      <c r="E10787" t="inlineStr">
        <is>
          <t>oslo.rootwrap</t>
        </is>
      </c>
      <c r="F10787" t="inlineStr">
        <is>
          <t>&gt;=5.8.0</t>
        </is>
      </c>
      <c r="G10787" t="inlineStr"/>
      <c r="H10787" t="inlineStr"/>
    </row>
    <row r="10788">
      <c r="A10788" t="inlineStr">
        <is>
          <t>tripleo-common</t>
        </is>
      </c>
      <c r="B10788" t="inlineStr">
        <is>
          <t>32832187434406d766296305e6a4ba7fc8ba9138</t>
        </is>
      </c>
      <c r="C10788" t="inlineStr">
        <is>
          <t>2019-09-18 19:28:16+00:00</t>
        </is>
      </c>
      <c r="D10788" t="inlineStr">
        <is>
          <t>verchange</t>
        </is>
      </c>
      <c r="E10788" t="inlineStr">
        <is>
          <t>GitPython</t>
        </is>
      </c>
      <c r="F10788" t="inlineStr">
        <is>
          <t>&gt;=1.0.1</t>
        </is>
      </c>
      <c r="G10788" t="inlineStr">
        <is>
          <t>GitPython</t>
        </is>
      </c>
      <c r="H10788" t="inlineStr">
        <is>
          <t>&gt;=1.0.1</t>
        </is>
      </c>
    </row>
    <row r="10789">
      <c r="A10789" t="inlineStr">
        <is>
          <t>tripleo-common</t>
        </is>
      </c>
      <c r="B10789" t="inlineStr">
        <is>
          <t>32832187434406d766296305e6a4ba7fc8ba9138</t>
        </is>
      </c>
      <c r="C10789" t="inlineStr">
        <is>
          <t>2019-09-18 19:28:16+00:00</t>
        </is>
      </c>
      <c r="D10789" t="inlineStr">
        <is>
          <t>verchange</t>
        </is>
      </c>
      <c r="E10789" t="inlineStr">
        <is>
          <t>metalsmith</t>
        </is>
      </c>
      <c r="F10789" t="inlineStr">
        <is>
          <t>&gt;=0.13.0</t>
        </is>
      </c>
      <c r="G10789" t="inlineStr">
        <is>
          <t>metalsmith</t>
        </is>
      </c>
      <c r="H10789" t="inlineStr">
        <is>
          <t>&gt;=0.9.0</t>
        </is>
      </c>
    </row>
    <row r="10790">
      <c r="A10790" t="inlineStr">
        <is>
          <t>tripleo-common</t>
        </is>
      </c>
      <c r="B10790" t="inlineStr">
        <is>
          <t>a05d173feeaac3abef505feae3de11a1a008b261</t>
        </is>
      </c>
      <c r="C10790" t="inlineStr">
        <is>
          <t>2020-02-18 11:07:11+00:00</t>
        </is>
      </c>
      <c r="D10790" t="inlineStr">
        <is>
          <t>verchange</t>
        </is>
      </c>
      <c r="E10790" t="inlineStr">
        <is>
          <t>python-ironicclient</t>
        </is>
      </c>
      <c r="F10790" t="inlineStr">
        <is>
          <t>!=3.0.0;&gt;=2.3.0;&lt;4.0.0;!=2.7.1;!=2.5.2</t>
        </is>
      </c>
      <c r="G10790" t="inlineStr">
        <is>
          <t>python-ironicclient</t>
        </is>
      </c>
      <c r="H10790" t="inlineStr">
        <is>
          <t>&gt;=2.3.0</t>
        </is>
      </c>
    </row>
    <row r="10791">
      <c r="A10791" t="inlineStr">
        <is>
          <t>tripleo-common</t>
        </is>
      </c>
      <c r="B10791" t="inlineStr">
        <is>
          <t>2f86b6bcb958d75f576ba20e3fc531efe2af7ee1</t>
        </is>
      </c>
      <c r="C10791" t="inlineStr">
        <is>
          <t>2020-05-26 15:04:27+00:00</t>
        </is>
      </c>
      <c r="D10791" t="inlineStr">
        <is>
          <t>verchange</t>
        </is>
      </c>
      <c r="E10791" t="inlineStr">
        <is>
          <t>GitPython</t>
        </is>
      </c>
      <c r="F10791" t="inlineStr">
        <is>
          <t>&gt;=1.0.1</t>
        </is>
      </c>
      <c r="G10791" t="inlineStr">
        <is>
          <t>GitPython</t>
        </is>
      </c>
      <c r="H10791" t="inlineStr">
        <is>
          <t>&gt;=1.0.1</t>
        </is>
      </c>
    </row>
    <row r="10792">
      <c r="A10792" t="inlineStr">
        <is>
          <t>tripleo-common</t>
        </is>
      </c>
      <c r="B10792" t="inlineStr">
        <is>
          <t>2f86b6bcb958d75f576ba20e3fc531efe2af7ee1</t>
        </is>
      </c>
      <c r="C10792" t="inlineStr">
        <is>
          <t>2020-05-26 15:04:27+00:00</t>
        </is>
      </c>
      <c r="D10792" t="inlineStr">
        <is>
          <t>verchange</t>
        </is>
      </c>
      <c r="E10792" t="inlineStr">
        <is>
          <t>python-ironicclient</t>
        </is>
      </c>
      <c r="F10792" t="inlineStr">
        <is>
          <t>!=3.0.0;&gt;=2.3.0;!=2.7.1;!=2.5.2</t>
        </is>
      </c>
      <c r="G10792" t="inlineStr">
        <is>
          <t>python-ironicclient</t>
        </is>
      </c>
      <c r="H10792" t="inlineStr">
        <is>
          <t>!=3.0.0;&gt;=2.3.0;&lt;4.0.0;!=2.7.1;!=2.5.2</t>
        </is>
      </c>
    </row>
    <row r="10793">
      <c r="A10793" t="inlineStr">
        <is>
          <t>tripleo-common</t>
        </is>
      </c>
      <c r="B10793" t="inlineStr">
        <is>
          <t>2f86b6bcb958d75f576ba20e3fc531efe2af7ee1</t>
        </is>
      </c>
      <c r="C10793" t="inlineStr">
        <is>
          <t>2020-05-26 15:04:27+00:00</t>
        </is>
      </c>
      <c r="D10793" t="inlineStr">
        <is>
          <t>rem</t>
        </is>
      </c>
      <c r="E10793" t="inlineStr"/>
      <c r="F10793" t="inlineStr"/>
      <c r="G10793" t="inlineStr">
        <is>
          <t>futures</t>
        </is>
      </c>
      <c r="H10793" t="inlineStr">
        <is>
          <t>&gt;=3.0.0</t>
        </is>
      </c>
    </row>
    <row r="10794">
      <c r="A10794" t="inlineStr">
        <is>
          <t>tripleo-common</t>
        </is>
      </c>
      <c r="B10794" t="inlineStr">
        <is>
          <t>7dae02df2e14b8dcb2026306903d45764baba3be</t>
        </is>
      </c>
      <c r="C10794" t="inlineStr">
        <is>
          <t>2020-07-27 05:59:29+00:00</t>
        </is>
      </c>
      <c r="D10794" t="inlineStr">
        <is>
          <t>verchange</t>
        </is>
      </c>
      <c r="E10794" t="inlineStr">
        <is>
          <t>jsonschema</t>
        </is>
      </c>
      <c r="F10794" t="inlineStr">
        <is>
          <t>&gt;=3.2.0</t>
        </is>
      </c>
      <c r="G10794" t="inlineStr">
        <is>
          <t>jsonschema</t>
        </is>
      </c>
      <c r="H10794" t="inlineStr">
        <is>
          <t>&gt;=2.6.0</t>
        </is>
      </c>
    </row>
    <row r="10795">
      <c r="A10795" t="inlineStr">
        <is>
          <t>tripleo-common</t>
        </is>
      </c>
      <c r="B10795" t="inlineStr">
        <is>
          <t>16ff908a2d8638a200bb0d40e043de411d52d2f0</t>
        </is>
      </c>
      <c r="C10795" t="inlineStr">
        <is>
          <t>2020-09-17 08:51:21+00:00</t>
        </is>
      </c>
      <c r="D10795" t="inlineStr">
        <is>
          <t>verchange</t>
        </is>
      </c>
      <c r="E10795" t="inlineStr">
        <is>
          <t>tenacity</t>
        </is>
      </c>
      <c r="F10795" t="inlineStr">
        <is>
          <t>&gt;=6.1.0</t>
        </is>
      </c>
      <c r="G10795" t="inlineStr">
        <is>
          <t>tenacity</t>
        </is>
      </c>
      <c r="H10795" t="inlineStr">
        <is>
          <t>&gt;=4.4.0</t>
        </is>
      </c>
    </row>
    <row r="10796">
      <c r="A10796" t="inlineStr">
        <is>
          <t>tripleo-common</t>
        </is>
      </c>
      <c r="B10796" t="inlineStr">
        <is>
          <t>16ff908a2d8638a200bb0d40e043de411d52d2f0</t>
        </is>
      </c>
      <c r="C10796" t="inlineStr">
        <is>
          <t>2020-09-17 08:51:21+00:00</t>
        </is>
      </c>
      <c r="D10796" t="inlineStr">
        <is>
          <t>verchange</t>
        </is>
      </c>
      <c r="E10796" t="inlineStr">
        <is>
          <t>paramiko</t>
        </is>
      </c>
      <c r="F10796" t="inlineStr">
        <is>
          <t>&gt;=2.7.1</t>
        </is>
      </c>
      <c r="G10796" t="inlineStr">
        <is>
          <t>paramiko</t>
        </is>
      </c>
      <c r="H10796" t="inlineStr">
        <is>
          <t>&gt;=2.0.0</t>
        </is>
      </c>
    </row>
    <row r="10797">
      <c r="A10797" t="inlineStr">
        <is>
          <t>tripleo-common</t>
        </is>
      </c>
      <c r="B10797" t="inlineStr">
        <is>
          <t>16ff908a2d8638a200bb0d40e043de411d52d2f0</t>
        </is>
      </c>
      <c r="C10797" t="inlineStr">
        <is>
          <t>2020-09-17 08:51:21+00:00</t>
        </is>
      </c>
      <c r="D10797" t="inlineStr">
        <is>
          <t>rem</t>
        </is>
      </c>
      <c r="E10797" t="inlineStr"/>
      <c r="F10797" t="inlineStr"/>
      <c r="G10797" t="inlineStr">
        <is>
          <t>Babel</t>
        </is>
      </c>
      <c r="H10797" t="inlineStr">
        <is>
          <t>&gt;=2.3.4;!=2.4.0</t>
        </is>
      </c>
    </row>
    <row r="10798">
      <c r="A10798" t="inlineStr">
        <is>
          <t>arrow</t>
        </is>
      </c>
      <c r="B10798" t="inlineStr">
        <is>
          <t>2f1d335c81872622eb7263af4b40510158bb4954</t>
        </is>
      </c>
      <c r="C10798" t="inlineStr">
        <is>
          <t>2013-05-29 01:46:35+00:00</t>
        </is>
      </c>
      <c r="D10798" t="inlineStr">
        <is>
          <t>verchange</t>
        </is>
      </c>
      <c r="E10798" t="inlineStr">
        <is>
          <t>chai</t>
        </is>
      </c>
      <c r="F10798">
        <f>=0.3.3</f>
        <v/>
      </c>
      <c r="G10798" t="inlineStr">
        <is>
          <t>chai</t>
        </is>
      </c>
      <c r="H10798">
        <f>=0.3.1</f>
        <v/>
      </c>
    </row>
    <row r="10799">
      <c r="A10799" t="inlineStr">
        <is>
          <t>arrow</t>
        </is>
      </c>
      <c r="B10799" t="inlineStr">
        <is>
          <t>29168a7f254a2e5b7db7bb10aa501ba7cf9d9e61</t>
        </is>
      </c>
      <c r="C10799" t="inlineStr">
        <is>
          <t>2013-10-08 15:16:50+00:00</t>
        </is>
      </c>
      <c r="D10799" t="inlineStr">
        <is>
          <t>verchange</t>
        </is>
      </c>
      <c r="E10799" t="inlineStr">
        <is>
          <t>chai</t>
        </is>
      </c>
      <c r="F10799">
        <f>=0.4.0</f>
        <v/>
      </c>
      <c r="G10799" t="inlineStr">
        <is>
          <t>chai</t>
        </is>
      </c>
      <c r="H10799">
        <f>=0.3.3</f>
        <v/>
      </c>
    </row>
    <row r="10800">
      <c r="A10800" t="inlineStr">
        <is>
          <t>arrow</t>
        </is>
      </c>
      <c r="B10800" t="inlineStr">
        <is>
          <t>7c28d0d5b54b2734f6bd20fbc1df8e444e030490</t>
        </is>
      </c>
      <c r="C10800" t="inlineStr">
        <is>
          <t>2015-02-11 01:02:44+00:00</t>
        </is>
      </c>
      <c r="D10800" t="inlineStr">
        <is>
          <t>add</t>
        </is>
      </c>
      <c r="E10800" t="inlineStr">
        <is>
          <t>simplejson</t>
        </is>
      </c>
      <c r="F10800">
        <f>=3.6.5</f>
        <v/>
      </c>
      <c r="G10800" t="inlineStr"/>
      <c r="H10800" t="inlineStr"/>
    </row>
    <row r="10801">
      <c r="A10801" t="inlineStr">
        <is>
          <t>arrow</t>
        </is>
      </c>
      <c r="B10801" t="inlineStr">
        <is>
          <t>f90cf514b7afb3f762fa412ed4dc64e23920a714</t>
        </is>
      </c>
      <c r="C10801" t="inlineStr">
        <is>
          <t>2015-02-26 18:39:27+00:00</t>
        </is>
      </c>
      <c r="D10801" t="inlineStr">
        <is>
          <t>verchange</t>
        </is>
      </c>
      <c r="E10801" t="inlineStr">
        <is>
          <t>chai</t>
        </is>
      </c>
      <c r="F10801">
        <f>=0.4.8</f>
        <v/>
      </c>
      <c r="G10801" t="inlineStr">
        <is>
          <t>chai</t>
        </is>
      </c>
      <c r="H10801">
        <f>=0.4.0</f>
        <v/>
      </c>
    </row>
    <row r="10802">
      <c r="A10802" t="inlineStr">
        <is>
          <t>arrow</t>
        </is>
      </c>
      <c r="B10802" t="inlineStr">
        <is>
          <t>c68499563cc22f08c15d67512b733393de975c00</t>
        </is>
      </c>
      <c r="C10802" t="inlineStr">
        <is>
          <t>2018-12-12 12:08:23+00:00</t>
        </is>
      </c>
      <c r="D10802" t="inlineStr">
        <is>
          <t>verchange</t>
        </is>
      </c>
      <c r="E10802" t="inlineStr">
        <is>
          <t>sphinx</t>
        </is>
      </c>
      <c r="F10802">
        <f>=1.3.5</f>
        <v/>
      </c>
      <c r="G10802" t="inlineStr">
        <is>
          <t>sphinx</t>
        </is>
      </c>
      <c r="H10802">
        <f>=1.2b1</f>
        <v/>
      </c>
    </row>
    <row r="10803">
      <c r="A10803" t="inlineStr">
        <is>
          <t>arrow</t>
        </is>
      </c>
      <c r="B10803" t="inlineStr">
        <is>
          <t>c68499563cc22f08c15d67512b733393de975c00</t>
        </is>
      </c>
      <c r="C10803" t="inlineStr">
        <is>
          <t>2018-12-12 12:08:23+00:00</t>
        </is>
      </c>
      <c r="D10803" t="inlineStr">
        <is>
          <t>verchange</t>
        </is>
      </c>
      <c r="E10803" t="inlineStr">
        <is>
          <t>chai</t>
        </is>
      </c>
      <c r="F10803">
        <f>=1.1.1</f>
        <v/>
      </c>
      <c r="G10803" t="inlineStr">
        <is>
          <t>chai</t>
        </is>
      </c>
      <c r="H10803">
        <f>=0.4.8</f>
        <v/>
      </c>
    </row>
    <row r="10804">
      <c r="A10804" t="inlineStr">
        <is>
          <t>arrow</t>
        </is>
      </c>
      <c r="B10804" t="inlineStr">
        <is>
          <t>c68499563cc22f08c15d67512b733393de975c00</t>
        </is>
      </c>
      <c r="C10804" t="inlineStr">
        <is>
          <t>2018-12-12 12:08:23+00:00</t>
        </is>
      </c>
      <c r="D10804" t="inlineStr">
        <is>
          <t>verchange</t>
        </is>
      </c>
      <c r="E10804" t="inlineStr">
        <is>
          <t>python-dateutil</t>
        </is>
      </c>
      <c r="F10804">
        <f>=2.6.0</f>
        <v/>
      </c>
      <c r="G10804" t="inlineStr">
        <is>
          <t>python-dateutil</t>
        </is>
      </c>
      <c r="H10804">
        <f>=2.1</f>
        <v/>
      </c>
    </row>
    <row r="10805">
      <c r="A10805" t="inlineStr">
        <is>
          <t>arrow</t>
        </is>
      </c>
      <c r="B10805" t="inlineStr">
        <is>
          <t>c68499563cc22f08c15d67512b733393de975c00</t>
        </is>
      </c>
      <c r="C10805" t="inlineStr">
        <is>
          <t>2018-12-12 12:08:23+00:00</t>
        </is>
      </c>
      <c r="D10805" t="inlineStr">
        <is>
          <t>add</t>
        </is>
      </c>
      <c r="E10805" t="inlineStr">
        <is>
          <t>backports.functools_lru_cache</t>
        </is>
      </c>
      <c r="F10805">
        <f>=1.2.1</f>
        <v/>
      </c>
      <c r="G10805" t="inlineStr"/>
      <c r="H10805" t="inlineStr"/>
    </row>
    <row r="10806">
      <c r="A10806" t="inlineStr">
        <is>
          <t>arrow</t>
        </is>
      </c>
      <c r="B10806" t="inlineStr">
        <is>
          <t>2de3ff2e7f2b927fc9425e96e4acb805cf967d34</t>
        </is>
      </c>
      <c r="C10806" t="inlineStr">
        <is>
          <t>2019-05-30 10:49:28+00:00</t>
        </is>
      </c>
      <c r="D10806" t="inlineStr">
        <is>
          <t>verchange</t>
        </is>
      </c>
      <c r="E10806" t="inlineStr">
        <is>
          <t>python-dateutil</t>
        </is>
      </c>
      <c r="F10806">
        <f>=2.8.0</f>
        <v/>
      </c>
      <c r="G10806" t="inlineStr">
        <is>
          <t>python-dateutil</t>
        </is>
      </c>
      <c r="H10806">
        <f>=2.6.0</f>
        <v/>
      </c>
    </row>
    <row r="10807">
      <c r="A10807" t="inlineStr">
        <is>
          <t>arrow</t>
        </is>
      </c>
      <c r="B10807" t="inlineStr">
        <is>
          <t>cfafc0e4b2f2fcf2b004cb0ab2a67e2bb5feb56d</t>
        </is>
      </c>
      <c r="C10807" t="inlineStr">
        <is>
          <t>2019-06-05 09:56:38+00:00</t>
        </is>
      </c>
      <c r="D10807" t="inlineStr">
        <is>
          <t>verchange</t>
        </is>
      </c>
      <c r="E10807" t="inlineStr">
        <is>
          <t>chai</t>
        </is>
      </c>
      <c r="F10807">
        <f>=1.1.2</f>
        <v/>
      </c>
      <c r="G10807" t="inlineStr">
        <is>
          <t>chai</t>
        </is>
      </c>
      <c r="H10807">
        <f>=1.1.1</f>
        <v/>
      </c>
    </row>
    <row r="10808">
      <c r="A10808" t="inlineStr">
        <is>
          <t>arrow</t>
        </is>
      </c>
      <c r="B10808" t="inlineStr">
        <is>
          <t>cfafc0e4b2f2fcf2b004cb0ab2a67e2bb5feb56d</t>
        </is>
      </c>
      <c r="C10808" t="inlineStr">
        <is>
          <t>2019-06-05 09:56:38+00:00</t>
        </is>
      </c>
      <c r="D10808" t="inlineStr">
        <is>
          <t>verchange</t>
        </is>
      </c>
      <c r="E10808" t="inlineStr">
        <is>
          <t>nose</t>
        </is>
      </c>
      <c r="F10808">
        <f>=1.3.7</f>
        <v/>
      </c>
      <c r="G10808" t="inlineStr">
        <is>
          <t>nose</t>
        </is>
      </c>
      <c r="H10808">
        <f>=1.3.0</f>
        <v/>
      </c>
    </row>
    <row r="10809">
      <c r="A10809" t="inlineStr">
        <is>
          <t>arrow</t>
        </is>
      </c>
      <c r="B10809" t="inlineStr">
        <is>
          <t>cfafc0e4b2f2fcf2b004cb0ab2a67e2bb5feb56d</t>
        </is>
      </c>
      <c r="C10809" t="inlineStr">
        <is>
          <t>2019-06-05 09:56:38+00:00</t>
        </is>
      </c>
      <c r="D10809" t="inlineStr">
        <is>
          <t>verchange</t>
        </is>
      </c>
      <c r="E10809" t="inlineStr">
        <is>
          <t>simplejson</t>
        </is>
      </c>
      <c r="F10809">
        <f>=3.16.0</f>
        <v/>
      </c>
      <c r="G10809" t="inlineStr">
        <is>
          <t>simplejson</t>
        </is>
      </c>
      <c r="H10809">
        <f>=3.6.5</f>
        <v/>
      </c>
    </row>
    <row r="10810">
      <c r="A10810" t="inlineStr">
        <is>
          <t>arrow</t>
        </is>
      </c>
      <c r="B10810" t="inlineStr">
        <is>
          <t>cfafc0e4b2f2fcf2b004cb0ab2a67e2bb5feb56d</t>
        </is>
      </c>
      <c r="C10810" t="inlineStr">
        <is>
          <t>2019-06-05 09:56:38+00:00</t>
        </is>
      </c>
      <c r="D10810" t="inlineStr">
        <is>
          <t>verchange</t>
        </is>
      </c>
      <c r="E10810" t="inlineStr">
        <is>
          <t>python-dateutil</t>
        </is>
      </c>
      <c r="F10810">
        <f>=2.8.0</f>
        <v/>
      </c>
      <c r="G10810" t="inlineStr">
        <is>
          <t>python-dateutil</t>
        </is>
      </c>
      <c r="H10810">
        <f>=2.8.0</f>
        <v/>
      </c>
    </row>
    <row r="10811">
      <c r="A10811" t="inlineStr">
        <is>
          <t>arrow</t>
        </is>
      </c>
      <c r="B10811" t="inlineStr">
        <is>
          <t>cfafc0e4b2f2fcf2b004cb0ab2a67e2bb5feb56d</t>
        </is>
      </c>
      <c r="C10811" t="inlineStr">
        <is>
          <t>2019-06-05 09:56:38+00:00</t>
        </is>
      </c>
      <c r="D10811" t="inlineStr">
        <is>
          <t>verchange</t>
        </is>
      </c>
      <c r="E10811" t="inlineStr">
        <is>
          <t>sphinx</t>
        </is>
      </c>
      <c r="F10811">
        <f>=1.8.5</f>
        <v/>
      </c>
      <c r="G10811" t="inlineStr">
        <is>
          <t>sphinx</t>
        </is>
      </c>
      <c r="H10811">
        <f>=1.3.5</f>
        <v/>
      </c>
    </row>
    <row r="10812">
      <c r="A10812" t="inlineStr">
        <is>
          <t>arrow</t>
        </is>
      </c>
      <c r="B10812" t="inlineStr">
        <is>
          <t>cfafc0e4b2f2fcf2b004cb0ab2a67e2bb5feb56d</t>
        </is>
      </c>
      <c r="C10812" t="inlineStr">
        <is>
          <t>2019-06-05 09:56:38+00:00</t>
        </is>
      </c>
      <c r="D10812" t="inlineStr">
        <is>
          <t>verchange</t>
        </is>
      </c>
      <c r="E10812" t="inlineStr">
        <is>
          <t>backports.functools_lru_cache</t>
        </is>
      </c>
      <c r="F10812">
        <f>=1.5.0</f>
        <v/>
      </c>
      <c r="G10812" t="inlineStr">
        <is>
          <t>backports.functools_lru_cache</t>
        </is>
      </c>
      <c r="H10812">
        <f>=1.2.1</f>
        <v/>
      </c>
    </row>
    <row r="10813">
      <c r="A10813" t="inlineStr">
        <is>
          <t>arrow</t>
        </is>
      </c>
      <c r="B10813" t="inlineStr">
        <is>
          <t>cfafc0e4b2f2fcf2b004cb0ab2a67e2bb5feb56d</t>
        </is>
      </c>
      <c r="C10813" t="inlineStr">
        <is>
          <t>2019-06-05 09:56:38+00:00</t>
        </is>
      </c>
      <c r="D10813" t="inlineStr">
        <is>
          <t>add</t>
        </is>
      </c>
      <c r="E10813" t="inlineStr">
        <is>
          <t>pre-commit</t>
        </is>
      </c>
      <c r="F10813">
        <f>=1.16.1</f>
        <v/>
      </c>
      <c r="G10813" t="inlineStr"/>
      <c r="H10813" t="inlineStr"/>
    </row>
    <row r="10814">
      <c r="A10814" t="inlineStr">
        <is>
          <t>arrow</t>
        </is>
      </c>
      <c r="B10814" t="inlineStr">
        <is>
          <t>cfafc0e4b2f2fcf2b004cb0ab2a67e2bb5feb56d</t>
        </is>
      </c>
      <c r="C10814" t="inlineStr">
        <is>
          <t>2019-06-05 09:56:38+00:00</t>
        </is>
      </c>
      <c r="D10814" t="inlineStr">
        <is>
          <t>add</t>
        </is>
      </c>
      <c r="E10814" t="inlineStr">
        <is>
          <t>pytz</t>
        </is>
      </c>
      <c r="F10814">
        <f>=2019.1</f>
        <v/>
      </c>
      <c r="G10814" t="inlineStr"/>
      <c r="H10814" t="inlineStr"/>
    </row>
    <row r="10815">
      <c r="A10815" t="inlineStr">
        <is>
          <t>arrow</t>
        </is>
      </c>
      <c r="B10815" t="inlineStr">
        <is>
          <t>de9446916e5139cb367acb3f4e461aa50e9005e5</t>
        </is>
      </c>
      <c r="C10815" t="inlineStr">
        <is>
          <t>2019-07-28 19:01:48+00:00</t>
        </is>
      </c>
      <c r="D10815" t="inlineStr">
        <is>
          <t>verchange</t>
        </is>
      </c>
      <c r="E10815" t="inlineStr">
        <is>
          <t>sphinx</t>
        </is>
      </c>
      <c r="F10815">
        <f>=2.1.2</f>
        <v/>
      </c>
      <c r="G10815" t="inlineStr">
        <is>
          <t>sphinx</t>
        </is>
      </c>
      <c r="H10815">
        <f>=2.0.1</f>
        <v/>
      </c>
    </row>
    <row r="10816">
      <c r="A10816" t="inlineStr">
        <is>
          <t>arrow</t>
        </is>
      </c>
      <c r="B10816" t="inlineStr">
        <is>
          <t>de9446916e5139cb367acb3f4e461aa50e9005e5</t>
        </is>
      </c>
      <c r="C10816" t="inlineStr">
        <is>
          <t>2019-07-28 19:01:48+00:00</t>
        </is>
      </c>
      <c r="D10816" t="inlineStr">
        <is>
          <t>verchange</t>
        </is>
      </c>
      <c r="E10816" t="inlineStr">
        <is>
          <t>pre-commit</t>
        </is>
      </c>
      <c r="F10816">
        <f>=1.17.0</f>
        <v/>
      </c>
      <c r="G10816" t="inlineStr">
        <is>
          <t>pre-commit</t>
        </is>
      </c>
      <c r="H10816">
        <f>=1.16.1</f>
        <v/>
      </c>
    </row>
    <row r="10817">
      <c r="A10817" t="inlineStr">
        <is>
          <t>arrow</t>
        </is>
      </c>
      <c r="B10817" t="inlineStr">
        <is>
          <t>f02629468724561f0ae2af28684cc25644674664</t>
        </is>
      </c>
      <c r="C10817" t="inlineStr">
        <is>
          <t>2019-08-27 16:50:54+00:00</t>
        </is>
      </c>
      <c r="D10817" t="inlineStr">
        <is>
          <t>verchange</t>
        </is>
      </c>
      <c r="E10817" t="inlineStr">
        <is>
          <t>pytz</t>
        </is>
      </c>
      <c r="F10817">
        <f>=2019.*</f>
        <v/>
      </c>
      <c r="G10817" t="inlineStr">
        <is>
          <t>pytz</t>
        </is>
      </c>
      <c r="H10817">
        <f>=2019.1</f>
        <v/>
      </c>
    </row>
    <row r="10818">
      <c r="A10818" t="inlineStr">
        <is>
          <t>arrow</t>
        </is>
      </c>
      <c r="B10818" t="inlineStr">
        <is>
          <t>f02629468724561f0ae2af28684cc25644674664</t>
        </is>
      </c>
      <c r="C10818" t="inlineStr">
        <is>
          <t>2019-08-27 16:50:54+00:00</t>
        </is>
      </c>
      <c r="D10818" t="inlineStr">
        <is>
          <t>verchange</t>
        </is>
      </c>
      <c r="E10818" t="inlineStr">
        <is>
          <t>simplejson</t>
        </is>
      </c>
      <c r="F10818">
        <f>=3.16.*</f>
        <v/>
      </c>
      <c r="G10818" t="inlineStr">
        <is>
          <t>simplejson</t>
        </is>
      </c>
      <c r="H10818">
        <f>=3.16.0</f>
        <v/>
      </c>
    </row>
    <row r="10819">
      <c r="A10819" t="inlineStr">
        <is>
          <t>arrow</t>
        </is>
      </c>
      <c r="B10819" t="inlineStr">
        <is>
          <t>f02629468724561f0ae2af28684cc25644674664</t>
        </is>
      </c>
      <c r="C10819" t="inlineStr">
        <is>
          <t>2019-08-27 16:50:54+00:00</t>
        </is>
      </c>
      <c r="D10819" t="inlineStr">
        <is>
          <t>verchange</t>
        </is>
      </c>
      <c r="E10819" t="inlineStr">
        <is>
          <t>python-dateutil</t>
        </is>
      </c>
      <c r="F10819">
        <f>=2.8.*</f>
        <v/>
      </c>
      <c r="G10819" t="inlineStr">
        <is>
          <t>python-dateutil</t>
        </is>
      </c>
      <c r="H10819">
        <f>=2.8.0</f>
        <v/>
      </c>
    </row>
    <row r="10820">
      <c r="A10820" t="inlineStr">
        <is>
          <t>arrow</t>
        </is>
      </c>
      <c r="B10820" t="inlineStr">
        <is>
          <t>f02629468724561f0ae2af28684cc25644674664</t>
        </is>
      </c>
      <c r="C10820" t="inlineStr">
        <is>
          <t>2019-08-27 16:50:54+00:00</t>
        </is>
      </c>
      <c r="D10820" t="inlineStr">
        <is>
          <t>verchange</t>
        </is>
      </c>
      <c r="E10820" t="inlineStr">
        <is>
          <t>sphinx</t>
        </is>
      </c>
      <c r="F10820">
        <f>=1.8.*</f>
        <v/>
      </c>
      <c r="G10820" t="inlineStr">
        <is>
          <t>sphinx</t>
        </is>
      </c>
      <c r="H10820">
        <f>=1.8.5</f>
        <v/>
      </c>
    </row>
    <row r="10821">
      <c r="A10821" t="inlineStr">
        <is>
          <t>arrow</t>
        </is>
      </c>
      <c r="B10821" t="inlineStr">
        <is>
          <t>f02629468724561f0ae2af28684cc25644674664</t>
        </is>
      </c>
      <c r="C10821" t="inlineStr">
        <is>
          <t>2019-08-27 16:50:54+00:00</t>
        </is>
      </c>
      <c r="D10821" t="inlineStr">
        <is>
          <t>verchange</t>
        </is>
      </c>
      <c r="E10821" t="inlineStr">
        <is>
          <t>backports.functools_lru_cache</t>
        </is>
      </c>
      <c r="F10821">
        <f>=1.5.0</f>
        <v/>
      </c>
      <c r="G10821" t="inlineStr">
        <is>
          <t>backports.functools_lru_cache</t>
        </is>
      </c>
      <c r="H10821">
        <f>=1.5.0</f>
        <v/>
      </c>
    </row>
    <row r="10822">
      <c r="A10822" t="inlineStr">
        <is>
          <t>arrow</t>
        </is>
      </c>
      <c r="B10822" t="inlineStr">
        <is>
          <t>f02629468724561f0ae2af28684cc25644674664</t>
        </is>
      </c>
      <c r="C10822" t="inlineStr">
        <is>
          <t>2019-08-27 16:50:54+00:00</t>
        </is>
      </c>
      <c r="D10822" t="inlineStr">
        <is>
          <t>verchange</t>
        </is>
      </c>
      <c r="E10822" t="inlineStr">
        <is>
          <t>pre-commit</t>
        </is>
      </c>
      <c r="F10822">
        <f>=1.18.*</f>
        <v/>
      </c>
      <c r="G10822" t="inlineStr">
        <is>
          <t>pre-commit</t>
        </is>
      </c>
      <c r="H10822">
        <f>=1.17.0</f>
        <v/>
      </c>
    </row>
    <row r="10823">
      <c r="A10823" t="inlineStr">
        <is>
          <t>arrow</t>
        </is>
      </c>
      <c r="B10823" t="inlineStr">
        <is>
          <t>f02629468724561f0ae2af28684cc25644674664</t>
        </is>
      </c>
      <c r="C10823" t="inlineStr">
        <is>
          <t>2019-08-27 16:50:54+00:00</t>
        </is>
      </c>
      <c r="D10823" t="inlineStr">
        <is>
          <t>add</t>
        </is>
      </c>
      <c r="E10823" t="inlineStr">
        <is>
          <t>mock</t>
        </is>
      </c>
      <c r="F10823">
        <f>=3.0.*</f>
        <v/>
      </c>
      <c r="G10823" t="inlineStr"/>
      <c r="H10823" t="inlineStr"/>
    </row>
    <row r="10824">
      <c r="A10824" t="inlineStr">
        <is>
          <t>arrow</t>
        </is>
      </c>
      <c r="B10824" t="inlineStr">
        <is>
          <t>96e19e8a0159db8663fed01d0c8b69e769af60ca</t>
        </is>
      </c>
      <c r="C10824" t="inlineStr">
        <is>
          <t>2019-09-10 17:54:51+00:00</t>
        </is>
      </c>
      <c r="D10824" t="inlineStr">
        <is>
          <t>add</t>
        </is>
      </c>
      <c r="E10824" t="inlineStr">
        <is>
          <t>dateparser</t>
        </is>
      </c>
      <c r="F10824">
        <f>=0.7.*</f>
        <v/>
      </c>
      <c r="G10824" t="inlineStr"/>
      <c r="H10824" t="inlineStr"/>
    </row>
    <row r="10825">
      <c r="A10825" t="inlineStr">
        <is>
          <t>arrow</t>
        </is>
      </c>
      <c r="B10825" t="inlineStr">
        <is>
          <t>46b9a04aee4a289d66cc9b32fd78b057b4ef4257</t>
        </is>
      </c>
      <c r="C10825" t="inlineStr">
        <is>
          <t>2019-11-02 15:53:12+00:00</t>
        </is>
      </c>
      <c r="D10825" t="inlineStr">
        <is>
          <t>verchange</t>
        </is>
      </c>
      <c r="E10825" t="inlineStr">
        <is>
          <t>pre-commit</t>
        </is>
      </c>
      <c r="F10825">
        <f>=1.20.*</f>
        <v/>
      </c>
      <c r="G10825" t="inlineStr">
        <is>
          <t>pre-commit</t>
        </is>
      </c>
      <c r="H10825">
        <f>=1.18.*</f>
        <v/>
      </c>
    </row>
    <row r="10826">
      <c r="A10826" t="inlineStr">
        <is>
          <t>arrow</t>
        </is>
      </c>
      <c r="B10826" t="inlineStr">
        <is>
          <t>c856ab9dad4901551f2bf7012f6a9dc2779091db</t>
        </is>
      </c>
      <c r="C10826" t="inlineStr">
        <is>
          <t>2020-01-03 16:40:14+00:00</t>
        </is>
      </c>
      <c r="D10826" t="inlineStr">
        <is>
          <t>verchange</t>
        </is>
      </c>
      <c r="E10826" t="inlineStr">
        <is>
          <t>backports.functools_lru_cache</t>
        </is>
      </c>
      <c r="F10826">
        <f>=1.6.1</f>
        <v/>
      </c>
      <c r="G10826" t="inlineStr">
        <is>
          <t>backports.functools_lru_cache</t>
        </is>
      </c>
      <c r="H10826">
        <f>=1.5.0</f>
        <v/>
      </c>
    </row>
    <row r="10827">
      <c r="A10827" t="inlineStr">
        <is>
          <t>arrow</t>
        </is>
      </c>
      <c r="B10827" t="inlineStr">
        <is>
          <t>61362579f66ddffc7b03daa2e381588e84e88b72</t>
        </is>
      </c>
      <c r="C10827" t="inlineStr">
        <is>
          <t>2020-05-03 14:52:52+00:00</t>
        </is>
      </c>
      <c r="D10827" t="inlineStr">
        <is>
          <t>verchange</t>
        </is>
      </c>
      <c r="E10827" t="inlineStr">
        <is>
          <t>sphinx</t>
        </is>
      </c>
      <c r="F10827">
        <f>=2.4.*</f>
        <v/>
      </c>
      <c r="G10827" t="inlineStr">
        <is>
          <t>sphinx</t>
        </is>
      </c>
      <c r="H10827">
        <f>=2.2.*</f>
        <v/>
      </c>
    </row>
    <row r="10828">
      <c r="A10828" t="inlineStr">
        <is>
          <t>arrow</t>
        </is>
      </c>
      <c r="B10828" t="inlineStr">
        <is>
          <t>61362579f66ddffc7b03daa2e381588e84e88b72</t>
        </is>
      </c>
      <c r="C10828" t="inlineStr">
        <is>
          <t>2020-05-03 14:52:52+00:00</t>
        </is>
      </c>
      <c r="D10828" t="inlineStr">
        <is>
          <t>verchange</t>
        </is>
      </c>
      <c r="E10828" t="inlineStr">
        <is>
          <t>simplejson</t>
        </is>
      </c>
      <c r="F10828">
        <f>=3.17.*</f>
        <v/>
      </c>
      <c r="G10828" t="inlineStr">
        <is>
          <t>simplejson</t>
        </is>
      </c>
      <c r="H10828">
        <f>=3.16.*</f>
        <v/>
      </c>
    </row>
    <row r="10829">
      <c r="A10829" t="inlineStr">
        <is>
          <t>arrow</t>
        </is>
      </c>
      <c r="B10829" t="inlineStr">
        <is>
          <t>61362579f66ddffc7b03daa2e381588e84e88b72</t>
        </is>
      </c>
      <c r="C10829" t="inlineStr">
        <is>
          <t>2020-05-03 14:52:52+00:00</t>
        </is>
      </c>
      <c r="D10829" t="inlineStr">
        <is>
          <t>verchange</t>
        </is>
      </c>
      <c r="E10829" t="inlineStr">
        <is>
          <t>pre-commit</t>
        </is>
      </c>
      <c r="F10829">
        <f>=1.20.*</f>
        <v/>
      </c>
      <c r="G10829" t="inlineStr">
        <is>
          <t>pre-commit</t>
        </is>
      </c>
      <c r="H10829">
        <f>=1.20.*</f>
        <v/>
      </c>
    </row>
    <row r="10830">
      <c r="A10830" t="inlineStr">
        <is>
          <t>arrow</t>
        </is>
      </c>
      <c r="B10830" t="inlineStr">
        <is>
          <t>61362579f66ddffc7b03daa2e381588e84e88b72</t>
        </is>
      </c>
      <c r="C10830" t="inlineStr">
        <is>
          <t>2020-05-03 14:52:52+00:00</t>
        </is>
      </c>
      <c r="D10830" t="inlineStr">
        <is>
          <t>add</t>
        </is>
      </c>
      <c r="E10830" t="inlineStr">
        <is>
          <t>pytest</t>
        </is>
      </c>
      <c r="F10830">
        <f>=4.6.*</f>
        <v/>
      </c>
      <c r="G10830" t="inlineStr"/>
      <c r="H10830" t="inlineStr"/>
    </row>
    <row r="10831">
      <c r="A10831" t="inlineStr">
        <is>
          <t>arrow</t>
        </is>
      </c>
      <c r="B10831" t="inlineStr">
        <is>
          <t>61362579f66ddffc7b03daa2e381588e84e88b72</t>
        </is>
      </c>
      <c r="C10831" t="inlineStr">
        <is>
          <t>2020-05-03 14:52:52+00:00</t>
        </is>
      </c>
      <c r="D10831" t="inlineStr">
        <is>
          <t>add</t>
        </is>
      </c>
      <c r="E10831" t="inlineStr">
        <is>
          <t>pytest</t>
        </is>
      </c>
      <c r="F10831">
        <f>=5.3.*</f>
        <v/>
      </c>
      <c r="G10831" t="inlineStr"/>
      <c r="H10831" t="inlineStr"/>
    </row>
    <row r="10832">
      <c r="A10832" t="inlineStr">
        <is>
          <t>arrow</t>
        </is>
      </c>
      <c r="B10832" t="inlineStr">
        <is>
          <t>61362579f66ddffc7b03daa2e381588e84e88b72</t>
        </is>
      </c>
      <c r="C10832" t="inlineStr">
        <is>
          <t>2020-05-03 14:52:52+00:00</t>
        </is>
      </c>
      <c r="D10832" t="inlineStr">
        <is>
          <t>add</t>
        </is>
      </c>
      <c r="E10832" t="inlineStr">
        <is>
          <t>pytest-cov</t>
        </is>
      </c>
      <c r="F10832">
        <f>=2.8.*</f>
        <v/>
      </c>
      <c r="G10832" t="inlineStr"/>
      <c r="H10832" t="inlineStr"/>
    </row>
    <row r="10833">
      <c r="A10833" t="inlineStr">
        <is>
          <t>arrow</t>
        </is>
      </c>
      <c r="B10833" t="inlineStr">
        <is>
          <t>61362579f66ddffc7b03daa2e381588e84e88b72</t>
        </is>
      </c>
      <c r="C10833" t="inlineStr">
        <is>
          <t>2020-05-03 14:52:52+00:00</t>
        </is>
      </c>
      <c r="D10833" t="inlineStr">
        <is>
          <t>add</t>
        </is>
      </c>
      <c r="E10833" t="inlineStr">
        <is>
          <t>pytest-mock</t>
        </is>
      </c>
      <c r="F10833">
        <f>=2.0.*</f>
        <v/>
      </c>
      <c r="G10833" t="inlineStr"/>
      <c r="H10833" t="inlineStr"/>
    </row>
    <row r="10834">
      <c r="A10834" t="inlineStr">
        <is>
          <t>arrow</t>
        </is>
      </c>
      <c r="B10834" t="inlineStr">
        <is>
          <t>61362579f66ddffc7b03daa2e381588e84e88b72</t>
        </is>
      </c>
      <c r="C10834" t="inlineStr">
        <is>
          <t>2020-05-03 14:52:52+00:00</t>
        </is>
      </c>
      <c r="D10834" t="inlineStr">
        <is>
          <t>rem</t>
        </is>
      </c>
      <c r="E10834" t="inlineStr"/>
      <c r="F10834" t="inlineStr"/>
      <c r="G10834" t="inlineStr">
        <is>
          <t>chai</t>
        </is>
      </c>
      <c r="H10834">
        <f>=1.1.2</f>
        <v/>
      </c>
    </row>
    <row r="10835">
      <c r="A10835" t="inlineStr">
        <is>
          <t>arrow</t>
        </is>
      </c>
      <c r="B10835" t="inlineStr">
        <is>
          <t>61362579f66ddffc7b03daa2e381588e84e88b72</t>
        </is>
      </c>
      <c r="C10835" t="inlineStr">
        <is>
          <t>2020-05-03 14:52:52+00:00</t>
        </is>
      </c>
      <c r="D10835" t="inlineStr">
        <is>
          <t>rem</t>
        </is>
      </c>
      <c r="E10835" t="inlineStr"/>
      <c r="F10835" t="inlineStr"/>
      <c r="G10835" t="inlineStr">
        <is>
          <t>mock</t>
        </is>
      </c>
      <c r="H10835">
        <f>=3.0.*</f>
        <v/>
      </c>
    </row>
    <row r="10836">
      <c r="A10836" t="inlineStr">
        <is>
          <t>arrow</t>
        </is>
      </c>
      <c r="B10836" t="inlineStr">
        <is>
          <t>61362579f66ddffc7b03daa2e381588e84e88b72</t>
        </is>
      </c>
      <c r="C10836" t="inlineStr">
        <is>
          <t>2020-05-03 14:52:52+00:00</t>
        </is>
      </c>
      <c r="D10836" t="inlineStr">
        <is>
          <t>rem</t>
        </is>
      </c>
      <c r="E10836" t="inlineStr"/>
      <c r="F10836" t="inlineStr"/>
      <c r="G10836" t="inlineStr">
        <is>
          <t>nose</t>
        </is>
      </c>
      <c r="H10836">
        <f>=1.3.7</f>
        <v/>
      </c>
    </row>
    <row r="10837">
      <c r="A10837" t="inlineStr">
        <is>
          <t>arrow</t>
        </is>
      </c>
      <c r="B10837" t="inlineStr">
        <is>
          <t>61362579f66ddffc7b03daa2e381588e84e88b72</t>
        </is>
      </c>
      <c r="C10837" t="inlineStr">
        <is>
          <t>2020-05-03 14:52:52+00:00</t>
        </is>
      </c>
      <c r="D10837" t="inlineStr">
        <is>
          <t>rem</t>
        </is>
      </c>
      <c r="E10837" t="inlineStr"/>
      <c r="F10837" t="inlineStr"/>
      <c r="G10837" t="inlineStr">
        <is>
          <t>nose-cov</t>
        </is>
      </c>
      <c r="H10837">
        <f>=1.6</f>
        <v/>
      </c>
    </row>
    <row r="10838">
      <c r="A10838" t="inlineStr">
        <is>
          <t>arrow</t>
        </is>
      </c>
      <c r="B10838" t="inlineStr">
        <is>
          <t>81f224d72f4fbdddbb3bd977c5793195b15c25fa</t>
        </is>
      </c>
      <c r="C10838" t="inlineStr">
        <is>
          <t>2020-06-19 17:47:16+00:00</t>
        </is>
      </c>
      <c r="D10838" t="inlineStr">
        <is>
          <t>verchange</t>
        </is>
      </c>
      <c r="E10838" t="inlineStr">
        <is>
          <t>pytest-mock</t>
        </is>
      </c>
      <c r="F10838">
        <f>=2.0.*</f>
        <v/>
      </c>
      <c r="G10838" t="inlineStr">
        <is>
          <t>pytest-mock</t>
        </is>
      </c>
      <c r="H10838">
        <f>=2.0.*</f>
        <v/>
      </c>
    </row>
    <row r="10839">
      <c r="A10839" t="inlineStr">
        <is>
          <t>arrow</t>
        </is>
      </c>
      <c r="B10839" t="inlineStr">
        <is>
          <t>81f224d72f4fbdddbb3bd977c5793195b15c25fa</t>
        </is>
      </c>
      <c r="C10839" t="inlineStr">
        <is>
          <t>2020-06-19 17:47:16+00:00</t>
        </is>
      </c>
      <c r="D10839" t="inlineStr">
        <is>
          <t>verchange</t>
        </is>
      </c>
      <c r="E10839" t="inlineStr">
        <is>
          <t>sphinx</t>
        </is>
      </c>
      <c r="F10839">
        <f>=3.0.*</f>
        <v/>
      </c>
      <c r="G10839" t="inlineStr">
        <is>
          <t>sphinx</t>
        </is>
      </c>
      <c r="H10839">
        <f>=2.4.*</f>
        <v/>
      </c>
    </row>
    <row r="10840">
      <c r="A10840" t="inlineStr">
        <is>
          <t>arrow</t>
        </is>
      </c>
      <c r="B10840" t="inlineStr">
        <is>
          <t>81f224d72f4fbdddbb3bd977c5793195b15c25fa</t>
        </is>
      </c>
      <c r="C10840" t="inlineStr">
        <is>
          <t>2020-06-19 17:47:16+00:00</t>
        </is>
      </c>
      <c r="D10840" t="inlineStr">
        <is>
          <t>verchange</t>
        </is>
      </c>
      <c r="E10840" t="inlineStr">
        <is>
          <t>pytest</t>
        </is>
      </c>
      <c r="F10840">
        <f>=5.4.*</f>
        <v/>
      </c>
      <c r="G10840" t="inlineStr">
        <is>
          <t>pytest</t>
        </is>
      </c>
      <c r="H10840">
        <f>=5.3.*</f>
        <v/>
      </c>
    </row>
    <row r="10841">
      <c r="A10841" t="inlineStr">
        <is>
          <t>arrow</t>
        </is>
      </c>
      <c r="B10841" t="inlineStr">
        <is>
          <t>81f224d72f4fbdddbb3bd977c5793195b15c25fa</t>
        </is>
      </c>
      <c r="C10841" t="inlineStr">
        <is>
          <t>2020-06-19 17:47:16+00:00</t>
        </is>
      </c>
      <c r="D10841" t="inlineStr">
        <is>
          <t>verchange</t>
        </is>
      </c>
      <c r="E10841" t="inlineStr">
        <is>
          <t>pre-commit</t>
        </is>
      </c>
      <c r="F10841">
        <f>=2.3.*</f>
        <v/>
      </c>
      <c r="G10841" t="inlineStr">
        <is>
          <t>pre-commit</t>
        </is>
      </c>
      <c r="H10841">
        <f>=2.1.*</f>
        <v/>
      </c>
    </row>
    <row r="10842">
      <c r="A10842" t="inlineStr">
        <is>
          <t>arrow</t>
        </is>
      </c>
      <c r="B10842" t="inlineStr">
        <is>
          <t>b7a74034dbe08bda552a1eb08fd9bf25c65986de</t>
        </is>
      </c>
      <c r="C10842" t="inlineStr">
        <is>
          <t>2020-07-24 02:59:07+00:00</t>
        </is>
      </c>
      <c r="D10842" t="inlineStr">
        <is>
          <t>verchange</t>
        </is>
      </c>
      <c r="E10842" t="inlineStr">
        <is>
          <t>pytest-mock</t>
        </is>
      </c>
      <c r="F10842">
        <f>=3.2.*</f>
        <v/>
      </c>
      <c r="G10842" t="inlineStr">
        <is>
          <t>pytest-mock</t>
        </is>
      </c>
      <c r="H10842">
        <f>=3.1.*</f>
        <v/>
      </c>
    </row>
    <row r="10843">
      <c r="A10843" t="inlineStr">
        <is>
          <t>arrow</t>
        </is>
      </c>
      <c r="B10843" t="inlineStr">
        <is>
          <t>b7a74034dbe08bda552a1eb08fd9bf25c65986de</t>
        </is>
      </c>
      <c r="C10843" t="inlineStr">
        <is>
          <t>2020-07-24 02:59:07+00:00</t>
        </is>
      </c>
      <c r="D10843" t="inlineStr">
        <is>
          <t>verchange</t>
        </is>
      </c>
      <c r="E10843" t="inlineStr">
        <is>
          <t>sphinx</t>
        </is>
      </c>
      <c r="F10843">
        <f>=3.1.*</f>
        <v/>
      </c>
      <c r="G10843" t="inlineStr">
        <is>
          <t>sphinx</t>
        </is>
      </c>
      <c r="H10843">
        <f>=3.0.*</f>
        <v/>
      </c>
    </row>
    <row r="10844">
      <c r="A10844" t="inlineStr">
        <is>
          <t>arrow</t>
        </is>
      </c>
      <c r="B10844" t="inlineStr">
        <is>
          <t>b7a74034dbe08bda552a1eb08fd9bf25c65986de</t>
        </is>
      </c>
      <c r="C10844" t="inlineStr">
        <is>
          <t>2020-07-24 02:59:07+00:00</t>
        </is>
      </c>
      <c r="D10844" t="inlineStr">
        <is>
          <t>verchange</t>
        </is>
      </c>
      <c r="E10844" t="inlineStr">
        <is>
          <t>pre-commit</t>
        </is>
      </c>
      <c r="F10844">
        <f>=1.21.*</f>
        <v/>
      </c>
      <c r="G10844" t="inlineStr">
        <is>
          <t>pre-commit</t>
        </is>
      </c>
      <c r="H10844">
        <f>=1.20.*</f>
        <v/>
      </c>
    </row>
    <row r="10845">
      <c r="A10845" t="inlineStr">
        <is>
          <t>arrow</t>
        </is>
      </c>
      <c r="B10845" t="inlineStr">
        <is>
          <t>b7a74034dbe08bda552a1eb08fd9bf25c65986de</t>
        </is>
      </c>
      <c r="C10845" t="inlineStr">
        <is>
          <t>2020-07-24 02:59:07+00:00</t>
        </is>
      </c>
      <c r="D10845" t="inlineStr">
        <is>
          <t>verchange</t>
        </is>
      </c>
      <c r="E10845" t="inlineStr">
        <is>
          <t>pytest-cov</t>
        </is>
      </c>
      <c r="F10845">
        <f>=2.10.*</f>
        <v/>
      </c>
      <c r="G10845" t="inlineStr">
        <is>
          <t>pytest-cov</t>
        </is>
      </c>
      <c r="H10845">
        <f>=2.8.*</f>
        <v/>
      </c>
    </row>
    <row r="10846">
      <c r="A10846" t="inlineStr">
        <is>
          <t>arrow</t>
        </is>
      </c>
      <c r="B10846" t="inlineStr">
        <is>
          <t>fb83f688f379719cb17770060009742c2c989e47</t>
        </is>
      </c>
      <c r="C10846" t="inlineStr">
        <is>
          <t>2020-08-23 21:46:24+00:00</t>
        </is>
      </c>
      <c r="D10846" t="inlineStr">
        <is>
          <t>verchange</t>
        </is>
      </c>
      <c r="E10846" t="inlineStr">
        <is>
          <t>sphinx</t>
        </is>
      </c>
      <c r="F10846">
        <f>=3.2.*</f>
        <v/>
      </c>
      <c r="G10846" t="inlineStr">
        <is>
          <t>sphinx</t>
        </is>
      </c>
      <c r="H10846">
        <f>=3.1.*</f>
        <v/>
      </c>
    </row>
    <row r="10847">
      <c r="A10847" t="inlineStr">
        <is>
          <t>arrow</t>
        </is>
      </c>
      <c r="B10847" t="inlineStr">
        <is>
          <t>fb83f688f379719cb17770060009742c2c989e47</t>
        </is>
      </c>
      <c r="C10847" t="inlineStr">
        <is>
          <t>2020-08-23 21:46:24+00:00</t>
        </is>
      </c>
      <c r="D10847" t="inlineStr">
        <is>
          <t>verchange</t>
        </is>
      </c>
      <c r="E10847" t="inlineStr">
        <is>
          <t>pytest</t>
        </is>
      </c>
      <c r="F10847">
        <f>=6.0.*</f>
        <v/>
      </c>
      <c r="G10847" t="inlineStr">
        <is>
          <t>pytest</t>
        </is>
      </c>
      <c r="H10847">
        <f>=5.4.*</f>
        <v/>
      </c>
    </row>
    <row r="10848">
      <c r="A10848" t="inlineStr">
        <is>
          <t>arrow</t>
        </is>
      </c>
      <c r="B10848" t="inlineStr">
        <is>
          <t>5248407fda7b2f35c5329f54b6eeb37570dd031c</t>
        </is>
      </c>
      <c r="C10848" t="inlineStr">
        <is>
          <t>2021-02-26 13:50:38+00:00</t>
        </is>
      </c>
      <c r="D10848" t="inlineStr">
        <is>
          <t>verchange</t>
        </is>
      </c>
      <c r="E10848" t="inlineStr">
        <is>
          <t>pytest-mock</t>
        </is>
      </c>
      <c r="F10848">
        <f>=3.5.*</f>
        <v/>
      </c>
      <c r="G10848" t="inlineStr">
        <is>
          <t>pytest-mock</t>
        </is>
      </c>
      <c r="H10848">
        <f>=2.0.*</f>
        <v/>
      </c>
    </row>
    <row r="10849">
      <c r="A10849" t="inlineStr">
        <is>
          <t>arrow</t>
        </is>
      </c>
      <c r="B10849" t="inlineStr">
        <is>
          <t>5248407fda7b2f35c5329f54b6eeb37570dd031c</t>
        </is>
      </c>
      <c r="C10849" t="inlineStr">
        <is>
          <t>2021-02-26 13:50:38+00:00</t>
        </is>
      </c>
      <c r="D10849" t="inlineStr">
        <is>
          <t>verchange</t>
        </is>
      </c>
      <c r="E10849" t="inlineStr">
        <is>
          <t>dateparser</t>
        </is>
      </c>
      <c r="F10849">
        <f>=1.0.*</f>
        <v/>
      </c>
      <c r="G10849" t="inlineStr">
        <is>
          <t>dateparser</t>
        </is>
      </c>
      <c r="H10849">
        <f>=0.7.*</f>
        <v/>
      </c>
    </row>
    <row r="10850">
      <c r="A10850" t="inlineStr">
        <is>
          <t>arrow</t>
        </is>
      </c>
      <c r="B10850" t="inlineStr">
        <is>
          <t>5248407fda7b2f35c5329f54b6eeb37570dd031c</t>
        </is>
      </c>
      <c r="C10850" t="inlineStr">
        <is>
          <t>2021-02-26 13:50:38+00:00</t>
        </is>
      </c>
      <c r="D10850" t="inlineStr">
        <is>
          <t>verchange</t>
        </is>
      </c>
      <c r="E10850" t="inlineStr">
        <is>
          <t>pytest-cov</t>
        </is>
      </c>
      <c r="F10850">
        <f>=2.11.*</f>
        <v/>
      </c>
      <c r="G10850" t="inlineStr">
        <is>
          <t>pytest-cov</t>
        </is>
      </c>
      <c r="H10850">
        <f>=2.10.*</f>
        <v/>
      </c>
    </row>
    <row r="10851">
      <c r="A10851" t="inlineStr">
        <is>
          <t>arrow</t>
        </is>
      </c>
      <c r="B10851" t="inlineStr">
        <is>
          <t>5248407fda7b2f35c5329f54b6eeb37570dd031c</t>
        </is>
      </c>
      <c r="C10851" t="inlineStr">
        <is>
          <t>2021-02-26 13:50:38+00:00</t>
        </is>
      </c>
      <c r="D10851" t="inlineStr">
        <is>
          <t>verchange</t>
        </is>
      </c>
      <c r="E10851" t="inlineStr">
        <is>
          <t>sphinx</t>
        </is>
      </c>
      <c r="F10851">
        <f>=3.5.*</f>
        <v/>
      </c>
      <c r="G10851" t="inlineStr">
        <is>
          <t>sphinx</t>
        </is>
      </c>
      <c r="H10851">
        <f>=1.8.*</f>
        <v/>
      </c>
    </row>
    <row r="10852">
      <c r="A10852" t="inlineStr">
        <is>
          <t>arrow</t>
        </is>
      </c>
      <c r="B10852" t="inlineStr">
        <is>
          <t>5248407fda7b2f35c5329f54b6eeb37570dd031c</t>
        </is>
      </c>
      <c r="C10852" t="inlineStr">
        <is>
          <t>2021-02-26 13:50:38+00:00</t>
        </is>
      </c>
      <c r="D10852" t="inlineStr">
        <is>
          <t>verchange</t>
        </is>
      </c>
      <c r="E10852" t="inlineStr">
        <is>
          <t>pre-commit</t>
        </is>
      </c>
      <c r="F10852">
        <f>=2.10.*</f>
        <v/>
      </c>
      <c r="G10852" t="inlineStr">
        <is>
          <t>pre-commit</t>
        </is>
      </c>
      <c r="H10852">
        <f>=1.21.*</f>
        <v/>
      </c>
    </row>
    <row r="10853">
      <c r="A10853" t="inlineStr">
        <is>
          <t>arrow</t>
        </is>
      </c>
      <c r="B10853" t="inlineStr">
        <is>
          <t>5248407fda7b2f35c5329f54b6eeb37570dd031c</t>
        </is>
      </c>
      <c r="C10853" t="inlineStr">
        <is>
          <t>2021-02-26 13:50:38+00:00</t>
        </is>
      </c>
      <c r="D10853" t="inlineStr">
        <is>
          <t>verchange</t>
        </is>
      </c>
      <c r="E10853" t="inlineStr">
        <is>
          <t>pytest</t>
        </is>
      </c>
      <c r="F10853">
        <f>=6.2.*</f>
        <v/>
      </c>
      <c r="G10853" t="inlineStr">
        <is>
          <t>pytest</t>
        </is>
      </c>
      <c r="H10853">
        <f>=4.6.*</f>
        <v/>
      </c>
    </row>
    <row r="10854">
      <c r="A10854" t="inlineStr">
        <is>
          <t>arrow</t>
        </is>
      </c>
      <c r="B10854" t="inlineStr">
        <is>
          <t>5248407fda7b2f35c5329f54b6eeb37570dd031c</t>
        </is>
      </c>
      <c r="C10854" t="inlineStr">
        <is>
          <t>2021-02-26 13:50:38+00:00</t>
        </is>
      </c>
      <c r="D10854" t="inlineStr">
        <is>
          <t>add</t>
        </is>
      </c>
      <c r="E10854" t="inlineStr">
        <is>
          <t>sphinx-autodoc-typehints</t>
        </is>
      </c>
      <c r="F10854">
        <f>=1.11.*</f>
        <v/>
      </c>
      <c r="G10854" t="inlineStr"/>
      <c r="H10854" t="inlineStr"/>
    </row>
    <row r="10855">
      <c r="A10855" t="inlineStr">
        <is>
          <t>arrow</t>
        </is>
      </c>
      <c r="B10855" t="inlineStr">
        <is>
          <t>5248407fda7b2f35c5329f54b6eeb37570dd031c</t>
        </is>
      </c>
      <c r="C10855" t="inlineStr">
        <is>
          <t>2021-02-26 13:50:38+00:00</t>
        </is>
      </c>
      <c r="D10855" t="inlineStr">
        <is>
          <t>rem</t>
        </is>
      </c>
      <c r="E10855" t="inlineStr"/>
      <c r="F10855" t="inlineStr"/>
      <c r="G10855" t="inlineStr">
        <is>
          <t>backports.functools_lru_cache</t>
        </is>
      </c>
      <c r="H10855">
        <f>=1.6.1</f>
        <v/>
      </c>
    </row>
    <row r="10856">
      <c r="A10856" t="inlineStr">
        <is>
          <t>spriter</t>
        </is>
      </c>
      <c r="B10856" t="inlineStr">
        <is>
          <t>6c0b4c63b2c2618716a095a6b004b0ee16acdd04</t>
        </is>
      </c>
      <c r="C10856" t="inlineStr">
        <is>
          <t>2013-09-03 01:31:06+00:00</t>
        </is>
      </c>
      <c r="D10856" t="inlineStr">
        <is>
          <t>add</t>
        </is>
      </c>
      <c r="E10856" t="inlineStr">
        <is>
          <t>Pillow</t>
        </is>
      </c>
      <c r="F10856">
        <f>=2.1.0</f>
        <v/>
      </c>
      <c r="G10856" t="inlineStr"/>
      <c r="H10856" t="inlineStr"/>
    </row>
    <row r="10857">
      <c r="A10857" t="inlineStr">
        <is>
          <t>spriter</t>
        </is>
      </c>
      <c r="B10857" t="inlineStr">
        <is>
          <t>6c0b4c63b2c2618716a095a6b004b0ee16acdd04</t>
        </is>
      </c>
      <c r="C10857" t="inlineStr">
        <is>
          <t>2013-09-03 01:31:06+00:00</t>
        </is>
      </c>
      <c r="D10857" t="inlineStr">
        <is>
          <t>rem</t>
        </is>
      </c>
      <c r="E10857" t="inlineStr"/>
      <c r="F10857" t="inlineStr"/>
      <c r="G10857" t="inlineStr">
        <is>
          <t>PIL</t>
        </is>
      </c>
      <c r="H10857">
        <f>=1.1.7</f>
        <v/>
      </c>
    </row>
    <row r="10858">
      <c r="A10858" t="inlineStr">
        <is>
          <t>spriter</t>
        </is>
      </c>
      <c r="B10858" t="inlineStr">
        <is>
          <t>6c0b4c63b2c2618716a095a6b004b0ee16acdd04</t>
        </is>
      </c>
      <c r="C10858" t="inlineStr">
        <is>
          <t>2013-09-03 01:31:06+00:00</t>
        </is>
      </c>
      <c r="D10858" t="inlineStr">
        <is>
          <t>rem</t>
        </is>
      </c>
      <c r="E10858" t="inlineStr"/>
      <c r="F10858" t="inlineStr"/>
      <c r="G10858" t="inlineStr">
        <is>
          <t>nose</t>
        </is>
      </c>
      <c r="H10858">
        <f>=1.1.2</f>
        <v/>
      </c>
    </row>
    <row r="10859">
      <c r="A10859" t="inlineStr">
        <is>
          <t>spriter</t>
        </is>
      </c>
      <c r="B10859" t="inlineStr">
        <is>
          <t>0f8f1298a6ce1d4c09c852cf7c1338cbef690092</t>
        </is>
      </c>
      <c r="C10859" t="inlineStr">
        <is>
          <t>2013-12-11 14:01:42+00:00</t>
        </is>
      </c>
      <c r="D10859" t="inlineStr">
        <is>
          <t>verchange</t>
        </is>
      </c>
      <c r="E10859" t="inlineStr">
        <is>
          <t>argh</t>
        </is>
      </c>
      <c r="F10859" t="inlineStr">
        <is>
          <t>&gt;=0.15.1</t>
        </is>
      </c>
      <c r="G10859" t="inlineStr">
        <is>
          <t>argh</t>
        </is>
      </c>
      <c r="H10859">
        <f>=0.15.1</f>
        <v/>
      </c>
    </row>
    <row r="10860">
      <c r="A10860" t="inlineStr">
        <is>
          <t>spriter</t>
        </is>
      </c>
      <c r="B10860" t="inlineStr">
        <is>
          <t>0f8f1298a6ce1d4c09c852cf7c1338cbef690092</t>
        </is>
      </c>
      <c r="C10860" t="inlineStr">
        <is>
          <t>2013-12-11 14:01:42+00:00</t>
        </is>
      </c>
      <c r="D10860" t="inlineStr">
        <is>
          <t>verchange</t>
        </is>
      </c>
      <c r="E10860" t="inlineStr">
        <is>
          <t>Pillow</t>
        </is>
      </c>
      <c r="F10860" t="inlineStr">
        <is>
          <t>&gt;=2.1.0</t>
        </is>
      </c>
      <c r="G10860" t="inlineStr">
        <is>
          <t>Pillow</t>
        </is>
      </c>
      <c r="H10860">
        <f>=2.1.0</f>
        <v/>
      </c>
    </row>
    <row r="10861">
      <c r="A10861" t="inlineStr">
        <is>
          <t>spriter</t>
        </is>
      </c>
      <c r="B10861" t="inlineStr">
        <is>
          <t>0f8f1298a6ce1d4c09c852cf7c1338cbef690092</t>
        </is>
      </c>
      <c r="C10861" t="inlineStr">
        <is>
          <t>2013-12-11 14:01:42+00:00</t>
        </is>
      </c>
      <c r="D10861" t="inlineStr">
        <is>
          <t>verchange</t>
        </is>
      </c>
      <c r="E10861" t="inlineStr">
        <is>
          <t>PyYAML</t>
        </is>
      </c>
      <c r="F10861" t="inlineStr">
        <is>
          <t>&gt;=3.10</t>
        </is>
      </c>
      <c r="G10861" t="inlineStr">
        <is>
          <t>PyYAML</t>
        </is>
      </c>
      <c r="H10861">
        <f>=3.10</f>
        <v/>
      </c>
    </row>
    <row r="10862">
      <c r="A10862" t="inlineStr">
        <is>
          <t>spriter</t>
        </is>
      </c>
      <c r="B10862" t="inlineStr">
        <is>
          <t>0f8f1298a6ce1d4c09c852cf7c1338cbef690092</t>
        </is>
      </c>
      <c r="C10862" t="inlineStr">
        <is>
          <t>2013-12-11 14:01:42+00:00</t>
        </is>
      </c>
      <c r="D10862" t="inlineStr">
        <is>
          <t>verchange</t>
        </is>
      </c>
      <c r="E10862" t="inlineStr">
        <is>
          <t>watchdog</t>
        </is>
      </c>
      <c r="F10862" t="inlineStr">
        <is>
          <t>&gt;=0.6.0</t>
        </is>
      </c>
      <c r="G10862" t="inlineStr">
        <is>
          <t>watchdog</t>
        </is>
      </c>
      <c r="H10862">
        <f>=0.6.0</f>
        <v/>
      </c>
    </row>
    <row r="10863">
      <c r="A10863" t="inlineStr">
        <is>
          <t>spriter</t>
        </is>
      </c>
      <c r="B10863" t="inlineStr">
        <is>
          <t>0f8f1298a6ce1d4c09c852cf7c1338cbef690092</t>
        </is>
      </c>
      <c r="C10863" t="inlineStr">
        <is>
          <t>2013-12-11 14:01:42+00:00</t>
        </is>
      </c>
      <c r="D10863" t="inlineStr">
        <is>
          <t>verchange</t>
        </is>
      </c>
      <c r="E10863" t="inlineStr">
        <is>
          <t>pathtools</t>
        </is>
      </c>
      <c r="F10863" t="inlineStr">
        <is>
          <t>&gt;=0.1.2</t>
        </is>
      </c>
      <c r="G10863" t="inlineStr">
        <is>
          <t>pathtools</t>
        </is>
      </c>
      <c r="H10863">
        <f>=0.1.2</f>
        <v/>
      </c>
    </row>
    <row r="10864">
      <c r="A10864" t="inlineStr">
        <is>
          <t>spriter</t>
        </is>
      </c>
      <c r="B10864" t="inlineStr">
        <is>
          <t>5a3e52c3e4f512febbc3bb1cf1dd215249bdd5c1</t>
        </is>
      </c>
      <c r="C10864" t="inlineStr">
        <is>
          <t>2014-10-09 16:58:16+00:00</t>
        </is>
      </c>
      <c r="D10864" t="inlineStr">
        <is>
          <t>verchange</t>
        </is>
      </c>
      <c r="E10864" t="inlineStr">
        <is>
          <t>Pillow</t>
        </is>
      </c>
      <c r="F10864" t="inlineStr">
        <is>
          <t>&gt;=2.2.1</t>
        </is>
      </c>
      <c r="G10864" t="inlineStr">
        <is>
          <t>Pillow</t>
        </is>
      </c>
      <c r="H10864" t="inlineStr">
        <is>
          <t>&gt;=2.1.0</t>
        </is>
      </c>
    </row>
    <row r="10865">
      <c r="A10865" t="inlineStr">
        <is>
          <t>spriter</t>
        </is>
      </c>
      <c r="B10865" t="inlineStr">
        <is>
          <t>5a3e52c3e4f512febbc3bb1cf1dd215249bdd5c1</t>
        </is>
      </c>
      <c r="C10865" t="inlineStr">
        <is>
          <t>2014-10-09 16:58:16+00:00</t>
        </is>
      </c>
      <c r="D10865" t="inlineStr">
        <is>
          <t>rem</t>
        </is>
      </c>
      <c r="E10865" t="inlineStr"/>
      <c r="F10865" t="inlineStr"/>
      <c r="G10865" t="inlineStr">
        <is>
          <t>PyYAML</t>
        </is>
      </c>
      <c r="H10865" t="inlineStr">
        <is>
          <t>&gt;=3.10</t>
        </is>
      </c>
    </row>
    <row r="10866">
      <c r="A10866" t="inlineStr">
        <is>
          <t>nipype</t>
        </is>
      </c>
      <c r="B10866" t="inlineStr">
        <is>
          <t>e63e055194d62d2bdc4665688261c03a42fd0025</t>
        </is>
      </c>
      <c r="C10866" t="inlineStr">
        <is>
          <t>2014-10-17 02:14:43+00:00</t>
        </is>
      </c>
      <c r="D10866" t="inlineStr">
        <is>
          <t>add</t>
        </is>
      </c>
      <c r="E10866" t="inlineStr">
        <is>
          <t>python-dateutil</t>
        </is>
      </c>
      <c r="F10866" t="inlineStr">
        <is>
          <t>&gt;=1.5</t>
        </is>
      </c>
      <c r="G10866" t="inlineStr"/>
      <c r="H10866" t="inlineStr"/>
    </row>
    <row r="10867">
      <c r="A10867" t="inlineStr">
        <is>
          <t>nipype</t>
        </is>
      </c>
      <c r="B10867" t="inlineStr">
        <is>
          <t>e63e055194d62d2bdc4665688261c03a42fd0025</t>
        </is>
      </c>
      <c r="C10867" t="inlineStr">
        <is>
          <t>2014-10-17 02:14:43+00:00</t>
        </is>
      </c>
      <c r="D10867" t="inlineStr">
        <is>
          <t>rem</t>
        </is>
      </c>
      <c r="E10867" t="inlineStr"/>
      <c r="F10867" t="inlineStr"/>
      <c r="G10867" t="inlineStr">
        <is>
          <t>dateutil</t>
        </is>
      </c>
      <c r="H10867" t="inlineStr">
        <is>
          <t>&gt;=1.5</t>
        </is>
      </c>
    </row>
    <row r="10868">
      <c r="A10868" t="inlineStr">
        <is>
          <t>nipype</t>
        </is>
      </c>
      <c r="B10868" t="inlineStr">
        <is>
          <t>f9c98baa0a968451f4f8c78a74249c41e61d1966</t>
        </is>
      </c>
      <c r="C10868" t="inlineStr">
        <is>
          <t>2015-09-15 22:06:29+00:00</t>
        </is>
      </c>
      <c r="D10868" t="inlineStr">
        <is>
          <t>verchange</t>
        </is>
      </c>
      <c r="E10868" t="inlineStr">
        <is>
          <t>nose</t>
        </is>
      </c>
      <c r="F10868" t="inlineStr">
        <is>
          <t>&gt;=1.2</t>
        </is>
      </c>
      <c r="G10868" t="inlineStr">
        <is>
          <t>nose</t>
        </is>
      </c>
      <c r="H10868" t="inlineStr">
        <is>
          <t>&gt;=1.0</t>
        </is>
      </c>
    </row>
    <row r="10869">
      <c r="A10869" t="inlineStr">
        <is>
          <t>nipype</t>
        </is>
      </c>
      <c r="B10869" t="inlineStr">
        <is>
          <t>f9c98baa0a968451f4f8c78a74249c41e61d1966</t>
        </is>
      </c>
      <c r="C10869" t="inlineStr">
        <is>
          <t>2015-09-15 22:06:29+00:00</t>
        </is>
      </c>
      <c r="D10869" t="inlineStr">
        <is>
          <t>verchange</t>
        </is>
      </c>
      <c r="E10869" t="inlineStr">
        <is>
          <t>numpy</t>
        </is>
      </c>
      <c r="F10869" t="inlineStr">
        <is>
          <t>&gt;=1.6.2</t>
        </is>
      </c>
      <c r="G10869" t="inlineStr">
        <is>
          <t>numpy</t>
        </is>
      </c>
      <c r="H10869" t="inlineStr">
        <is>
          <t>&gt;=1.3</t>
        </is>
      </c>
    </row>
    <row r="10870">
      <c r="A10870" t="inlineStr">
        <is>
          <t>nipype</t>
        </is>
      </c>
      <c r="B10870" t="inlineStr">
        <is>
          <t>f9c98baa0a968451f4f8c78a74249c41e61d1966</t>
        </is>
      </c>
      <c r="C10870" t="inlineStr">
        <is>
          <t>2015-09-15 22:06:29+00:00</t>
        </is>
      </c>
      <c r="D10870" t="inlineStr">
        <is>
          <t>verchange</t>
        </is>
      </c>
      <c r="E10870" t="inlineStr">
        <is>
          <t>traits</t>
        </is>
      </c>
      <c r="F10870" t="inlineStr">
        <is>
          <t>&gt;=4.3</t>
        </is>
      </c>
      <c r="G10870" t="inlineStr">
        <is>
          <t>traits</t>
        </is>
      </c>
      <c r="H10870" t="inlineStr">
        <is>
          <t>&gt;=4.0</t>
        </is>
      </c>
    </row>
    <row r="10871">
      <c r="A10871" t="inlineStr">
        <is>
          <t>nipype</t>
        </is>
      </c>
      <c r="B10871" t="inlineStr">
        <is>
          <t>f9c98baa0a968451f4f8c78a74249c41e61d1966</t>
        </is>
      </c>
      <c r="C10871" t="inlineStr">
        <is>
          <t>2015-09-15 22:06:29+00:00</t>
        </is>
      </c>
      <c r="D10871" t="inlineStr">
        <is>
          <t>verchange</t>
        </is>
      </c>
      <c r="E10871" t="inlineStr">
        <is>
          <t>nibabel</t>
        </is>
      </c>
      <c r="F10871" t="inlineStr">
        <is>
          <t>&gt;=2.0.1</t>
        </is>
      </c>
      <c r="G10871" t="inlineStr">
        <is>
          <t>nibabel</t>
        </is>
      </c>
      <c r="H10871" t="inlineStr">
        <is>
          <t>&gt;=1.0</t>
        </is>
      </c>
    </row>
    <row r="10872">
      <c r="A10872" t="inlineStr">
        <is>
          <t>nipype</t>
        </is>
      </c>
      <c r="B10872" t="inlineStr">
        <is>
          <t>f9c98baa0a968451f4f8c78a74249c41e61d1966</t>
        </is>
      </c>
      <c r="C10872" t="inlineStr">
        <is>
          <t>2015-09-15 22:06:29+00:00</t>
        </is>
      </c>
      <c r="D10872" t="inlineStr">
        <is>
          <t>verchange</t>
        </is>
      </c>
      <c r="E10872" t="inlineStr">
        <is>
          <t>networkx</t>
        </is>
      </c>
      <c r="F10872" t="inlineStr">
        <is>
          <t>&gt;=1.7</t>
        </is>
      </c>
      <c r="G10872" t="inlineStr">
        <is>
          <t>networkx</t>
        </is>
      </c>
      <c r="H10872" t="inlineStr">
        <is>
          <t>&gt;=1.0</t>
        </is>
      </c>
    </row>
    <row r="10873">
      <c r="A10873" t="inlineStr">
        <is>
          <t>nipype</t>
        </is>
      </c>
      <c r="B10873" t="inlineStr">
        <is>
          <t>f9c98baa0a968451f4f8c78a74249c41e61d1966</t>
        </is>
      </c>
      <c r="C10873" t="inlineStr">
        <is>
          <t>2015-09-15 22:06:29+00:00</t>
        </is>
      </c>
      <c r="D10873" t="inlineStr">
        <is>
          <t>verchange</t>
        </is>
      </c>
      <c r="E10873" t="inlineStr">
        <is>
          <t>scipy</t>
        </is>
      </c>
      <c r="F10873" t="inlineStr">
        <is>
          <t>&gt;=0.11</t>
        </is>
      </c>
      <c r="G10873" t="inlineStr">
        <is>
          <t>scipy</t>
        </is>
      </c>
      <c r="H10873" t="inlineStr">
        <is>
          <t>&gt;=0.7</t>
        </is>
      </c>
    </row>
    <row r="10874">
      <c r="A10874" t="inlineStr">
        <is>
          <t>nipype</t>
        </is>
      </c>
      <c r="B10874" t="inlineStr">
        <is>
          <t>6d8efd74f7f019298c00f5486db479fef5657561</t>
        </is>
      </c>
      <c r="C10874" t="inlineStr">
        <is>
          <t>2016-07-12 21:50:01+00:00</t>
        </is>
      </c>
      <c r="D10874" t="inlineStr">
        <is>
          <t>add</t>
        </is>
      </c>
      <c r="E10874" t="inlineStr">
        <is>
          <t>future</t>
        </is>
      </c>
      <c r="F10874">
        <f>=0.15.2</f>
        <v/>
      </c>
      <c r="G10874" t="inlineStr"/>
      <c r="H10874" t="inlineStr"/>
    </row>
    <row r="10875">
      <c r="A10875" t="inlineStr">
        <is>
          <t>nipype</t>
        </is>
      </c>
      <c r="B10875" t="inlineStr">
        <is>
          <t>6d8efd74f7f019298c00f5486db479fef5657561</t>
        </is>
      </c>
      <c r="C10875" t="inlineStr">
        <is>
          <t>2016-07-12 21:50:01+00:00</t>
        </is>
      </c>
      <c r="D10875" t="inlineStr">
        <is>
          <t>add</t>
        </is>
      </c>
      <c r="E10875" t="inlineStr">
        <is>
          <t>simplejson</t>
        </is>
      </c>
      <c r="F10875" t="inlineStr">
        <is>
          <t>&gt;=3.8.0</t>
        </is>
      </c>
      <c r="G10875" t="inlineStr"/>
      <c r="H10875" t="inlineStr"/>
    </row>
    <row r="10876">
      <c r="A10876" t="inlineStr">
        <is>
          <t>nipype</t>
        </is>
      </c>
      <c r="B10876" t="inlineStr">
        <is>
          <t>6d8efd74f7f019298c00f5486db479fef5657561</t>
        </is>
      </c>
      <c r="C10876" t="inlineStr">
        <is>
          <t>2016-07-12 21:50:01+00:00</t>
        </is>
      </c>
      <c r="D10876" t="inlineStr">
        <is>
          <t>add</t>
        </is>
      </c>
      <c r="E10876" t="inlineStr">
        <is>
          <t>prov</t>
        </is>
      </c>
      <c r="F10876" t="inlineStr">
        <is>
          <t>&gt;=1.4.0</t>
        </is>
      </c>
      <c r="G10876" t="inlineStr"/>
      <c r="H10876" t="inlineStr"/>
    </row>
    <row r="10877">
      <c r="A10877" t="inlineStr">
        <is>
          <t>nipype</t>
        </is>
      </c>
      <c r="B10877" t="inlineStr">
        <is>
          <t>6d8efd74f7f019298c00f5486db479fef5657561</t>
        </is>
      </c>
      <c r="C10877" t="inlineStr">
        <is>
          <t>2016-07-12 21:50:01+00:00</t>
        </is>
      </c>
      <c r="D10877" t="inlineStr">
        <is>
          <t>add</t>
        </is>
      </c>
      <c r="E10877" t="inlineStr">
        <is>
          <t>xvfbwrapper</t>
        </is>
      </c>
      <c r="F10877" t="inlineStr"/>
      <c r="G10877" t="inlineStr"/>
      <c r="H10877" t="inlineStr"/>
    </row>
    <row r="10878">
      <c r="A10878" t="inlineStr">
        <is>
          <t>nipype</t>
        </is>
      </c>
      <c r="B10878" t="inlineStr">
        <is>
          <t>6d8efd74f7f019298c00f5486db479fef5657561</t>
        </is>
      </c>
      <c r="C10878" t="inlineStr">
        <is>
          <t>2016-07-12 21:50:01+00:00</t>
        </is>
      </c>
      <c r="D10878" t="inlineStr">
        <is>
          <t>add</t>
        </is>
      </c>
      <c r="E10878" t="inlineStr">
        <is>
          <t>psutil</t>
        </is>
      </c>
      <c r="F10878" t="inlineStr"/>
      <c r="G10878" t="inlineStr"/>
      <c r="H10878" t="inlineStr"/>
    </row>
    <row r="10879">
      <c r="A10879" t="inlineStr">
        <is>
          <t>nipype</t>
        </is>
      </c>
      <c r="B10879" t="inlineStr">
        <is>
          <t>6d8efd74f7f019298c00f5486db479fef5657561</t>
        </is>
      </c>
      <c r="C10879" t="inlineStr">
        <is>
          <t>2016-07-12 21:50:01+00:00</t>
        </is>
      </c>
      <c r="D10879" t="inlineStr">
        <is>
          <t>add</t>
        </is>
      </c>
      <c r="E10879" t="inlineStr">
        <is>
          <t>funcsigs</t>
        </is>
      </c>
      <c r="F10879" t="inlineStr"/>
      <c r="G10879" t="inlineStr"/>
      <c r="H10879" t="inlineStr"/>
    </row>
    <row r="10880">
      <c r="A10880" t="inlineStr">
        <is>
          <t>nipype</t>
        </is>
      </c>
      <c r="B10880" t="inlineStr">
        <is>
          <t>fd5b81b7cf0f4c37081420a785a4183d405e2f84</t>
        </is>
      </c>
      <c r="C10880" t="inlineStr">
        <is>
          <t>2017-05-12 01:54:08+00:00</t>
        </is>
      </c>
      <c r="D10880" t="inlineStr">
        <is>
          <t>verchange</t>
        </is>
      </c>
      <c r="E10880" t="inlineStr">
        <is>
          <t>traits</t>
        </is>
      </c>
      <c r="F10880" t="inlineStr">
        <is>
          <t>&gt;=4.6</t>
        </is>
      </c>
      <c r="G10880" t="inlineStr">
        <is>
          <t>traits</t>
        </is>
      </c>
      <c r="H10880" t="inlineStr">
        <is>
          <t>&gt;=4.3</t>
        </is>
      </c>
    </row>
    <row r="10881">
      <c r="A10881" t="inlineStr">
        <is>
          <t>nipype</t>
        </is>
      </c>
      <c r="B10881" t="inlineStr">
        <is>
          <t>fd5b81b7cf0f4c37081420a785a4183d405e2f84</t>
        </is>
      </c>
      <c r="C10881" t="inlineStr">
        <is>
          <t>2017-05-12 01:54:08+00:00</t>
        </is>
      </c>
      <c r="D10881" t="inlineStr">
        <is>
          <t>verchange</t>
        </is>
      </c>
      <c r="E10881" t="inlineStr">
        <is>
          <t>nibabel</t>
        </is>
      </c>
      <c r="F10881" t="inlineStr">
        <is>
          <t>&gt;=2.1.0</t>
        </is>
      </c>
      <c r="G10881" t="inlineStr">
        <is>
          <t>nibabel</t>
        </is>
      </c>
      <c r="H10881" t="inlineStr">
        <is>
          <t>&gt;=2.0.1</t>
        </is>
      </c>
    </row>
    <row r="10882">
      <c r="A10882" t="inlineStr">
        <is>
          <t>nipype</t>
        </is>
      </c>
      <c r="B10882" t="inlineStr">
        <is>
          <t>fd5b81b7cf0f4c37081420a785a4183d405e2f84</t>
        </is>
      </c>
      <c r="C10882" t="inlineStr">
        <is>
          <t>2017-05-12 01:54:08+00:00</t>
        </is>
      </c>
      <c r="D10882" t="inlineStr">
        <is>
          <t>verchange</t>
        </is>
      </c>
      <c r="E10882" t="inlineStr">
        <is>
          <t>prov</t>
        </is>
      </c>
      <c r="F10882" t="inlineStr">
        <is>
          <t>&gt;=1.5.0</t>
        </is>
      </c>
      <c r="G10882" t="inlineStr">
        <is>
          <t>prov</t>
        </is>
      </c>
      <c r="H10882" t="inlineStr">
        <is>
          <t>&gt;=1.4.0</t>
        </is>
      </c>
    </row>
    <row r="10883">
      <c r="A10883" t="inlineStr">
        <is>
          <t>nipype</t>
        </is>
      </c>
      <c r="B10883" t="inlineStr">
        <is>
          <t>fd5b81b7cf0f4c37081420a785a4183d405e2f84</t>
        </is>
      </c>
      <c r="C10883" t="inlineStr">
        <is>
          <t>2017-05-12 01:54:08+00:00</t>
        </is>
      </c>
      <c r="D10883" t="inlineStr">
        <is>
          <t>verchange</t>
        </is>
      </c>
      <c r="E10883" t="inlineStr">
        <is>
          <t>future</t>
        </is>
      </c>
      <c r="F10883" t="inlineStr">
        <is>
          <t>&gt;=0.16.0</t>
        </is>
      </c>
      <c r="G10883" t="inlineStr">
        <is>
          <t>future</t>
        </is>
      </c>
      <c r="H10883">
        <f>=0.15.2</f>
        <v/>
      </c>
    </row>
    <row r="10884">
      <c r="A10884" t="inlineStr">
        <is>
          <t>nipype</t>
        </is>
      </c>
      <c r="B10884" t="inlineStr">
        <is>
          <t>fd5b81b7cf0f4c37081420a785a4183d405e2f84</t>
        </is>
      </c>
      <c r="C10884" t="inlineStr">
        <is>
          <t>2017-05-12 01:54:08+00:00</t>
        </is>
      </c>
      <c r="D10884" t="inlineStr">
        <is>
          <t>add</t>
        </is>
      </c>
      <c r="E10884" t="inlineStr">
        <is>
          <t>click</t>
        </is>
      </c>
      <c r="F10884" t="inlineStr">
        <is>
          <t>&gt;=6.6.0</t>
        </is>
      </c>
      <c r="G10884" t="inlineStr"/>
      <c r="H10884" t="inlineStr"/>
    </row>
    <row r="10885">
      <c r="A10885" t="inlineStr">
        <is>
          <t>nipype</t>
        </is>
      </c>
      <c r="B10885" t="inlineStr">
        <is>
          <t>fd5b81b7cf0f4c37081420a785a4183d405e2f84</t>
        </is>
      </c>
      <c r="C10885" t="inlineStr">
        <is>
          <t>2017-05-12 01:54:08+00:00</t>
        </is>
      </c>
      <c r="D10885" t="inlineStr">
        <is>
          <t>add</t>
        </is>
      </c>
      <c r="E10885" t="inlineStr">
        <is>
          <t>configparser</t>
        </is>
      </c>
      <c r="F10885" t="inlineStr"/>
      <c r="G10885" t="inlineStr"/>
      <c r="H10885" t="inlineStr"/>
    </row>
    <row r="10886">
      <c r="A10886" t="inlineStr">
        <is>
          <t>nipype</t>
        </is>
      </c>
      <c r="B10886" t="inlineStr">
        <is>
          <t>fd5b81b7cf0f4c37081420a785a4183d405e2f84</t>
        </is>
      </c>
      <c r="C10886" t="inlineStr">
        <is>
          <t>2017-05-12 01:54:08+00:00</t>
        </is>
      </c>
      <c r="D10886" t="inlineStr">
        <is>
          <t>add</t>
        </is>
      </c>
      <c r="E10886" t="inlineStr">
        <is>
          <t>pytest</t>
        </is>
      </c>
      <c r="F10886" t="inlineStr">
        <is>
          <t>&gt;=3.0</t>
        </is>
      </c>
      <c r="G10886" t="inlineStr"/>
      <c r="H10886" t="inlineStr"/>
    </row>
    <row r="10887">
      <c r="A10887" t="inlineStr">
        <is>
          <t>nipype</t>
        </is>
      </c>
      <c r="B10887" t="inlineStr">
        <is>
          <t>fd5b81b7cf0f4c37081420a785a4183d405e2f84</t>
        </is>
      </c>
      <c r="C10887" t="inlineStr">
        <is>
          <t>2017-05-12 01:54:08+00:00</t>
        </is>
      </c>
      <c r="D10887" t="inlineStr">
        <is>
          <t>add</t>
        </is>
      </c>
      <c r="E10887" t="inlineStr">
        <is>
          <t>mock</t>
        </is>
      </c>
      <c r="F10887" t="inlineStr"/>
      <c r="G10887" t="inlineStr"/>
      <c r="H10887" t="inlineStr"/>
    </row>
    <row r="10888">
      <c r="A10888" t="inlineStr">
        <is>
          <t>nipype</t>
        </is>
      </c>
      <c r="B10888" t="inlineStr">
        <is>
          <t>fd5b81b7cf0f4c37081420a785a4183d405e2f84</t>
        </is>
      </c>
      <c r="C10888" t="inlineStr">
        <is>
          <t>2017-05-12 01:54:08+00:00</t>
        </is>
      </c>
      <c r="D10888" t="inlineStr">
        <is>
          <t>add</t>
        </is>
      </c>
      <c r="E10888" t="inlineStr">
        <is>
          <t>pydotplus</t>
        </is>
      </c>
      <c r="F10888" t="inlineStr"/>
      <c r="G10888" t="inlineStr"/>
      <c r="H10888" t="inlineStr"/>
    </row>
    <row r="10889">
      <c r="A10889" t="inlineStr">
        <is>
          <t>nipype</t>
        </is>
      </c>
      <c r="B10889" t="inlineStr">
        <is>
          <t>fd5b81b7cf0f4c37081420a785a4183d405e2f84</t>
        </is>
      </c>
      <c r="C10889" t="inlineStr">
        <is>
          <t>2017-05-12 01:54:08+00:00</t>
        </is>
      </c>
      <c r="D10889" t="inlineStr">
        <is>
          <t>rem</t>
        </is>
      </c>
      <c r="E10889" t="inlineStr"/>
      <c r="F10889" t="inlineStr"/>
      <c r="G10889" t="inlineStr">
        <is>
          <t>nose</t>
        </is>
      </c>
      <c r="H10889" t="inlineStr">
        <is>
          <t>&gt;=1.2</t>
        </is>
      </c>
    </row>
    <row r="10890">
      <c r="A10890" t="inlineStr">
        <is>
          <t>nipype</t>
        </is>
      </c>
      <c r="B10890" t="inlineStr">
        <is>
          <t>fd5b81b7cf0f4c37081420a785a4183d405e2f84</t>
        </is>
      </c>
      <c r="C10890" t="inlineStr">
        <is>
          <t>2017-05-12 01:54:08+00:00</t>
        </is>
      </c>
      <c r="D10890" t="inlineStr">
        <is>
          <t>rem</t>
        </is>
      </c>
      <c r="E10890" t="inlineStr"/>
      <c r="F10890" t="inlineStr"/>
      <c r="G10890" t="inlineStr">
        <is>
          <t>xvfbwrapper</t>
        </is>
      </c>
      <c r="H10890" t="inlineStr"/>
    </row>
    <row r="10891">
      <c r="A10891" t="inlineStr">
        <is>
          <t>nipype</t>
        </is>
      </c>
      <c r="B10891" t="inlineStr">
        <is>
          <t>fd5b81b7cf0f4c37081420a785a4183d405e2f84</t>
        </is>
      </c>
      <c r="C10891" t="inlineStr">
        <is>
          <t>2017-05-12 01:54:08+00:00</t>
        </is>
      </c>
      <c r="D10891" t="inlineStr">
        <is>
          <t>rem</t>
        </is>
      </c>
      <c r="E10891" t="inlineStr"/>
      <c r="F10891" t="inlineStr"/>
      <c r="G10891" t="inlineStr">
        <is>
          <t>psutil</t>
        </is>
      </c>
      <c r="H10891" t="inlineStr"/>
    </row>
    <row r="10892">
      <c r="A10892" t="inlineStr">
        <is>
          <t>nipype</t>
        </is>
      </c>
      <c r="B10892" t="inlineStr">
        <is>
          <t>eda5f4a7c6dbd1c68f5d3f9d8e280fe985ec7670</t>
        </is>
      </c>
      <c r="C10892" t="inlineStr">
        <is>
          <t>2018-03-27 15:29:42+00:00</t>
        </is>
      </c>
      <c r="D10892" t="inlineStr">
        <is>
          <t>verchange</t>
        </is>
      </c>
      <c r="E10892" t="inlineStr">
        <is>
          <t>scipy</t>
        </is>
      </c>
      <c r="F10892" t="inlineStr">
        <is>
          <t>&gt;=0.14</t>
        </is>
      </c>
      <c r="G10892" t="inlineStr">
        <is>
          <t>scipy</t>
        </is>
      </c>
      <c r="H10892" t="inlineStr">
        <is>
          <t>&gt;=0.11</t>
        </is>
      </c>
    </row>
    <row r="10893">
      <c r="A10893" t="inlineStr">
        <is>
          <t>nipype</t>
        </is>
      </c>
      <c r="B10893" t="inlineStr">
        <is>
          <t>eda5f4a7c6dbd1c68f5d3f9d8e280fe985ec7670</t>
        </is>
      </c>
      <c r="C10893" t="inlineStr">
        <is>
          <t>2018-03-27 15:29:42+00:00</t>
        </is>
      </c>
      <c r="D10893" t="inlineStr">
        <is>
          <t>verchange</t>
        </is>
      </c>
      <c r="E10893" t="inlineStr">
        <is>
          <t>python-dateutil</t>
        </is>
      </c>
      <c r="F10893" t="inlineStr">
        <is>
          <t>&gt;=2.2</t>
        </is>
      </c>
      <c r="G10893" t="inlineStr">
        <is>
          <t>python-dateutil</t>
        </is>
      </c>
      <c r="H10893" t="inlineStr">
        <is>
          <t>&gt;=1.5</t>
        </is>
      </c>
    </row>
    <row r="10894">
      <c r="A10894" t="inlineStr">
        <is>
          <t>nipype</t>
        </is>
      </c>
      <c r="B10894" t="inlineStr">
        <is>
          <t>eda5f4a7c6dbd1c68f5d3f9d8e280fe985ec7670</t>
        </is>
      </c>
      <c r="C10894" t="inlineStr">
        <is>
          <t>2018-03-27 15:29:42+00:00</t>
        </is>
      </c>
      <c r="D10894" t="inlineStr">
        <is>
          <t>add</t>
        </is>
      </c>
      <c r="E10894" t="inlineStr">
        <is>
          <t>pytest-xdist</t>
        </is>
      </c>
      <c r="F10894" t="inlineStr"/>
      <c r="G10894" t="inlineStr"/>
      <c r="H10894" t="inlineStr"/>
    </row>
    <row r="10895">
      <c r="A10895" t="inlineStr">
        <is>
          <t>nipype</t>
        </is>
      </c>
      <c r="B10895" t="inlineStr">
        <is>
          <t>eda5f4a7c6dbd1c68f5d3f9d8e280fe985ec7670</t>
        </is>
      </c>
      <c r="C10895" t="inlineStr">
        <is>
          <t>2018-03-27 15:29:42+00:00</t>
        </is>
      </c>
      <c r="D10895" t="inlineStr">
        <is>
          <t>add</t>
        </is>
      </c>
      <c r="E10895" t="inlineStr">
        <is>
          <t>pytest-env</t>
        </is>
      </c>
      <c r="F10895" t="inlineStr"/>
      <c r="G10895" t="inlineStr"/>
      <c r="H10895" t="inlineStr"/>
    </row>
    <row r="10896">
      <c r="A10896" t="inlineStr">
        <is>
          <t>nipype</t>
        </is>
      </c>
      <c r="B10896" t="inlineStr">
        <is>
          <t>58a7bc014db75c14b41910b30a35e3144aeb34bf</t>
        </is>
      </c>
      <c r="C10896" t="inlineStr">
        <is>
          <t>2018-10-31 18:24:31+00:00</t>
        </is>
      </c>
      <c r="D10896" t="inlineStr">
        <is>
          <t>verchange</t>
        </is>
      </c>
      <c r="E10896" t="inlineStr">
        <is>
          <t>prov</t>
        </is>
      </c>
      <c r="F10896" t="inlineStr">
        <is>
          <t>&gt;=1.5.2</t>
        </is>
      </c>
      <c r="G10896" t="inlineStr">
        <is>
          <t>prov</t>
        </is>
      </c>
      <c r="H10896">
        <f>=1.5.0</f>
        <v/>
      </c>
    </row>
    <row r="10897">
      <c r="A10897" t="inlineStr">
        <is>
          <t>nipype</t>
        </is>
      </c>
      <c r="B10897" t="inlineStr">
        <is>
          <t>58a7bc014db75c14b41910b30a35e3144aeb34bf</t>
        </is>
      </c>
      <c r="C10897" t="inlineStr">
        <is>
          <t>2018-10-31 18:24:31+00:00</t>
        </is>
      </c>
      <c r="D10897" t="inlineStr">
        <is>
          <t>add</t>
        </is>
      </c>
      <c r="E10897" t="inlineStr">
        <is>
          <t>neurdflib</t>
        </is>
      </c>
      <c r="F10897" t="inlineStr"/>
      <c r="G10897" t="inlineStr"/>
      <c r="H10897" t="inlineStr"/>
    </row>
    <row r="10898">
      <c r="A10898" t="inlineStr">
        <is>
          <t>nipype</t>
        </is>
      </c>
      <c r="B10898" t="inlineStr">
        <is>
          <t>70add2941679146307a5bd0769358fc8bcdff17c</t>
        </is>
      </c>
      <c r="C10898" t="inlineStr">
        <is>
          <t>2019-01-28 21:05:32+00:00</t>
        </is>
      </c>
      <c r="D10898" t="inlineStr">
        <is>
          <t>rem</t>
        </is>
      </c>
      <c r="E10898" t="inlineStr"/>
      <c r="F10898" t="inlineStr"/>
      <c r="G10898" t="inlineStr">
        <is>
          <t>pytest</t>
        </is>
      </c>
      <c r="H10898" t="inlineStr">
        <is>
          <t>&gt;=3.0</t>
        </is>
      </c>
    </row>
    <row r="10899">
      <c r="A10899" t="inlineStr">
        <is>
          <t>nipype</t>
        </is>
      </c>
      <c r="B10899" t="inlineStr">
        <is>
          <t>70add2941679146307a5bd0769358fc8bcdff17c</t>
        </is>
      </c>
      <c r="C10899" t="inlineStr">
        <is>
          <t>2019-01-28 21:05:32+00:00</t>
        </is>
      </c>
      <c r="D10899" t="inlineStr">
        <is>
          <t>rem</t>
        </is>
      </c>
      <c r="E10899" t="inlineStr"/>
      <c r="F10899" t="inlineStr"/>
      <c r="G10899" t="inlineStr">
        <is>
          <t>pytest-xdist</t>
        </is>
      </c>
      <c r="H10899" t="inlineStr"/>
    </row>
    <row r="10900">
      <c r="A10900" t="inlineStr">
        <is>
          <t>nipype</t>
        </is>
      </c>
      <c r="B10900" t="inlineStr">
        <is>
          <t>70add2941679146307a5bd0769358fc8bcdff17c</t>
        </is>
      </c>
      <c r="C10900" t="inlineStr">
        <is>
          <t>2019-01-28 21:05:32+00:00</t>
        </is>
      </c>
      <c r="D10900" t="inlineStr">
        <is>
          <t>rem</t>
        </is>
      </c>
      <c r="E10900" t="inlineStr"/>
      <c r="F10900" t="inlineStr"/>
      <c r="G10900" t="inlineStr">
        <is>
          <t>pytest-env</t>
        </is>
      </c>
      <c r="H10900" t="inlineStr"/>
    </row>
    <row r="10901">
      <c r="A10901" t="inlineStr">
        <is>
          <t>nipype</t>
        </is>
      </c>
      <c r="B10901" t="inlineStr">
        <is>
          <t>70add2941679146307a5bd0769358fc8bcdff17c</t>
        </is>
      </c>
      <c r="C10901" t="inlineStr">
        <is>
          <t>2019-01-28 21:05:32+00:00</t>
        </is>
      </c>
      <c r="D10901" t="inlineStr">
        <is>
          <t>rem</t>
        </is>
      </c>
      <c r="E10901" t="inlineStr"/>
      <c r="F10901" t="inlineStr"/>
      <c r="G10901" t="inlineStr">
        <is>
          <t>mock</t>
        </is>
      </c>
      <c r="H10901" t="inlineStr"/>
    </row>
    <row r="10902">
      <c r="A10902" t="inlineStr">
        <is>
          <t>nipype</t>
        </is>
      </c>
      <c r="B10902" t="inlineStr">
        <is>
          <t>3e794d414c0bd79d077fc5ba36f2112e7b95878b</t>
        </is>
      </c>
      <c r="C10902" t="inlineStr">
        <is>
          <t>2019-08-19 12:35:50+00:00</t>
        </is>
      </c>
      <c r="D10902" t="inlineStr">
        <is>
          <t>verchange</t>
        </is>
      </c>
      <c r="E10902" t="inlineStr">
        <is>
          <t>configparser</t>
        </is>
      </c>
      <c r="F10902" t="inlineStr"/>
      <c r="G10902" t="inlineStr">
        <is>
          <t>configparser</t>
        </is>
      </c>
      <c r="H10902" t="inlineStr"/>
    </row>
    <row r="10903">
      <c r="A10903" t="inlineStr">
        <is>
          <t>nipype</t>
        </is>
      </c>
      <c r="B10903" t="inlineStr">
        <is>
          <t>3e794d414c0bd79d077fc5ba36f2112e7b95878b</t>
        </is>
      </c>
      <c r="C10903" t="inlineStr">
        <is>
          <t>2019-08-19 12:35:50+00:00</t>
        </is>
      </c>
      <c r="D10903" t="inlineStr">
        <is>
          <t>verchange</t>
        </is>
      </c>
      <c r="E10903" t="inlineStr">
        <is>
          <t>funcsigs</t>
        </is>
      </c>
      <c r="F10903" t="inlineStr"/>
      <c r="G10903" t="inlineStr">
        <is>
          <t>funcsigs</t>
        </is>
      </c>
      <c r="H10903" t="inlineStr"/>
    </row>
    <row r="10904">
      <c r="A10904" t="inlineStr">
        <is>
          <t>nipype</t>
        </is>
      </c>
      <c r="B10904" t="inlineStr">
        <is>
          <t>3e794d414c0bd79d077fc5ba36f2112e7b95878b</t>
        </is>
      </c>
      <c r="C10904" t="inlineStr">
        <is>
          <t>2019-08-19 12:35:50+00:00</t>
        </is>
      </c>
      <c r="D10904" t="inlineStr">
        <is>
          <t>verchange</t>
        </is>
      </c>
      <c r="E10904" t="inlineStr">
        <is>
          <t>simplejson</t>
        </is>
      </c>
      <c r="F10904" t="inlineStr">
        <is>
          <t>&gt;=3.8.0</t>
        </is>
      </c>
      <c r="G10904" t="inlineStr">
        <is>
          <t>simplejson</t>
        </is>
      </c>
      <c r="H10904" t="inlineStr">
        <is>
          <t>&gt;=3.8.0</t>
        </is>
      </c>
    </row>
    <row r="10905">
      <c r="A10905" t="inlineStr">
        <is>
          <t>nipype</t>
        </is>
      </c>
      <c r="B10905" t="inlineStr">
        <is>
          <t>3e794d414c0bd79d077fc5ba36f2112e7b95878b</t>
        </is>
      </c>
      <c r="C10905" t="inlineStr">
        <is>
          <t>2019-08-19 12:35:50+00:00</t>
        </is>
      </c>
      <c r="D10905" t="inlineStr">
        <is>
          <t>verchange</t>
        </is>
      </c>
      <c r="E10905" t="inlineStr">
        <is>
          <t>numpy</t>
        </is>
      </c>
      <c r="F10905" t="inlineStr">
        <is>
          <t>&gt;=1.9.0</t>
        </is>
      </c>
      <c r="G10905" t="inlineStr">
        <is>
          <t>numpy</t>
        </is>
      </c>
      <c r="H10905" t="inlineStr">
        <is>
          <t>&gt;=1.9.0</t>
        </is>
      </c>
    </row>
    <row r="10906">
      <c r="A10906" t="inlineStr">
        <is>
          <t>nipype</t>
        </is>
      </c>
      <c r="B10906" t="inlineStr">
        <is>
          <t>3e794d414c0bd79d077fc5ba36f2112e7b95878b</t>
        </is>
      </c>
      <c r="C10906" t="inlineStr">
        <is>
          <t>2019-08-19 12:35:50+00:00</t>
        </is>
      </c>
      <c r="D10906" t="inlineStr">
        <is>
          <t>verchange</t>
        </is>
      </c>
      <c r="E10906" t="inlineStr">
        <is>
          <t>python-dateutil</t>
        </is>
      </c>
      <c r="F10906" t="inlineStr">
        <is>
          <t>&gt;=2.2</t>
        </is>
      </c>
      <c r="G10906" t="inlineStr">
        <is>
          <t>python-dateutil</t>
        </is>
      </c>
      <c r="H10906" t="inlineStr">
        <is>
          <t>&gt;=2.2</t>
        </is>
      </c>
    </row>
    <row r="10907">
      <c r="A10907" t="inlineStr">
        <is>
          <t>nipype</t>
        </is>
      </c>
      <c r="B10907" t="inlineStr">
        <is>
          <t>3e794d414c0bd79d077fc5ba36f2112e7b95878b</t>
        </is>
      </c>
      <c r="C10907" t="inlineStr">
        <is>
          <t>2019-08-19 12:35:50+00:00</t>
        </is>
      </c>
      <c r="D10907" t="inlineStr">
        <is>
          <t>verchange</t>
        </is>
      </c>
      <c r="E10907" t="inlineStr">
        <is>
          <t>future</t>
        </is>
      </c>
      <c r="F10907" t="inlineStr">
        <is>
          <t>&gt;=0.16.0</t>
        </is>
      </c>
      <c r="G10907" t="inlineStr">
        <is>
          <t>future</t>
        </is>
      </c>
      <c r="H10907" t="inlineStr">
        <is>
          <t>&gt;=0.16.0</t>
        </is>
      </c>
    </row>
    <row r="10908">
      <c r="A10908" t="inlineStr">
        <is>
          <t>nipype</t>
        </is>
      </c>
      <c r="B10908" t="inlineStr">
        <is>
          <t>3e794d414c0bd79d077fc5ba36f2112e7b95878b</t>
        </is>
      </c>
      <c r="C10908" t="inlineStr">
        <is>
          <t>2019-08-19 12:35:50+00:00</t>
        </is>
      </c>
      <c r="D10908" t="inlineStr">
        <is>
          <t>verchange</t>
        </is>
      </c>
      <c r="E10908" t="inlineStr">
        <is>
          <t>traits</t>
        </is>
      </c>
      <c r="F10908" t="inlineStr">
        <is>
          <t>&gt;=4.6</t>
        </is>
      </c>
      <c r="G10908" t="inlineStr">
        <is>
          <t>traits</t>
        </is>
      </c>
      <c r="H10908" t="inlineStr">
        <is>
          <t>&gt;=4.6</t>
        </is>
      </c>
    </row>
    <row r="10909">
      <c r="A10909" t="inlineStr">
        <is>
          <t>nipype</t>
        </is>
      </c>
      <c r="B10909" t="inlineStr">
        <is>
          <t>3e794d414c0bd79d077fc5ba36f2112e7b95878b</t>
        </is>
      </c>
      <c r="C10909" t="inlineStr">
        <is>
          <t>2019-08-19 12:35:50+00:00</t>
        </is>
      </c>
      <c r="D10909" t="inlineStr">
        <is>
          <t>verchange</t>
        </is>
      </c>
      <c r="E10909" t="inlineStr">
        <is>
          <t>pydotplus</t>
        </is>
      </c>
      <c r="F10909" t="inlineStr"/>
      <c r="G10909" t="inlineStr">
        <is>
          <t>pydotplus</t>
        </is>
      </c>
      <c r="H10909" t="inlineStr"/>
    </row>
    <row r="10910">
      <c r="A10910" t="inlineStr">
        <is>
          <t>nipype</t>
        </is>
      </c>
      <c r="B10910" t="inlineStr">
        <is>
          <t>3e794d414c0bd79d077fc5ba36f2112e7b95878b</t>
        </is>
      </c>
      <c r="C10910" t="inlineStr">
        <is>
          <t>2019-08-19 12:35:50+00:00</t>
        </is>
      </c>
      <c r="D10910" t="inlineStr">
        <is>
          <t>verchange</t>
        </is>
      </c>
      <c r="E10910" t="inlineStr">
        <is>
          <t>click</t>
        </is>
      </c>
      <c r="F10910" t="inlineStr">
        <is>
          <t>&gt;=6.6.0</t>
        </is>
      </c>
      <c r="G10910" t="inlineStr">
        <is>
          <t>click</t>
        </is>
      </c>
      <c r="H10910" t="inlineStr">
        <is>
          <t>&gt;=6.6.0</t>
        </is>
      </c>
    </row>
    <row r="10911">
      <c r="A10911" t="inlineStr">
        <is>
          <t>nipype</t>
        </is>
      </c>
      <c r="B10911" t="inlineStr">
        <is>
          <t>3e794d414c0bd79d077fc5ba36f2112e7b95878b</t>
        </is>
      </c>
      <c r="C10911" t="inlineStr">
        <is>
          <t>2019-08-19 12:35:50+00:00</t>
        </is>
      </c>
      <c r="D10911" t="inlineStr">
        <is>
          <t>verchange</t>
        </is>
      </c>
      <c r="E10911" t="inlineStr">
        <is>
          <t>scipy</t>
        </is>
      </c>
      <c r="F10911" t="inlineStr">
        <is>
          <t>&gt;=0.14</t>
        </is>
      </c>
      <c r="G10911" t="inlineStr">
        <is>
          <t>scipy</t>
        </is>
      </c>
      <c r="H10911" t="inlineStr">
        <is>
          <t>&gt;=0.14</t>
        </is>
      </c>
    </row>
    <row r="10912">
      <c r="A10912" t="inlineStr">
        <is>
          <t>nipype</t>
        </is>
      </c>
      <c r="B10912" t="inlineStr">
        <is>
          <t>3e794d414c0bd79d077fc5ba36f2112e7b95878b</t>
        </is>
      </c>
      <c r="C10912" t="inlineStr">
        <is>
          <t>2019-08-19 12:35:50+00:00</t>
        </is>
      </c>
      <c r="D10912" t="inlineStr">
        <is>
          <t>verchange</t>
        </is>
      </c>
      <c r="E10912" t="inlineStr">
        <is>
          <t>packaging</t>
        </is>
      </c>
      <c r="F10912" t="inlineStr"/>
      <c r="G10912" t="inlineStr">
        <is>
          <t>packaging</t>
        </is>
      </c>
      <c r="H10912" t="inlineStr"/>
    </row>
    <row r="10913">
      <c r="A10913" t="inlineStr">
        <is>
          <t>nipype</t>
        </is>
      </c>
      <c r="B10913" t="inlineStr">
        <is>
          <t>3e794d414c0bd79d077fc5ba36f2112e7b95878b</t>
        </is>
      </c>
      <c r="C10913" t="inlineStr">
        <is>
          <t>2019-08-19 12:35:50+00:00</t>
        </is>
      </c>
      <c r="D10913" t="inlineStr">
        <is>
          <t>add</t>
        </is>
      </c>
      <c r="E10913" t="inlineStr">
        <is>
          <t>pathlib2</t>
        </is>
      </c>
      <c r="F10913" t="inlineStr"/>
      <c r="G10913" t="inlineStr"/>
      <c r="H10913" t="inlineStr"/>
    </row>
    <row r="10914">
      <c r="A10914" t="inlineStr">
        <is>
          <t>nipype</t>
        </is>
      </c>
      <c r="B10914" t="inlineStr">
        <is>
          <t>3e794d414c0bd79d077fc5ba36f2112e7b95878b</t>
        </is>
      </c>
      <c r="C10914" t="inlineStr">
        <is>
          <t>2019-08-19 12:35:50+00:00</t>
        </is>
      </c>
      <c r="D10914" t="inlineStr">
        <is>
          <t>add</t>
        </is>
      </c>
      <c r="E10914" t="inlineStr">
        <is>
          <t>lxml</t>
        </is>
      </c>
      <c r="F10914" t="inlineStr">
        <is>
          <t>&lt;4.4.0</t>
        </is>
      </c>
      <c r="G10914" t="inlineStr"/>
      <c r="H10914" t="inlineStr"/>
    </row>
    <row r="10915">
      <c r="A10915" t="inlineStr">
        <is>
          <t>nipype</t>
        </is>
      </c>
      <c r="B10915" t="inlineStr">
        <is>
          <t>a485cf60f12dff0e1aad7904e1d46bba477e76cd</t>
        </is>
      </c>
      <c r="C10915" t="inlineStr">
        <is>
          <t>2019-09-23 15:19:01+00:00</t>
        </is>
      </c>
      <c r="D10915" t="inlineStr">
        <is>
          <t>add</t>
        </is>
      </c>
      <c r="E10915" t="inlineStr">
        <is>
          <t>filelock</t>
        </is>
      </c>
      <c r="F10915" t="inlineStr">
        <is>
          <t>&gt;=3.0.0</t>
        </is>
      </c>
      <c r="G10915" t="inlineStr"/>
      <c r="H10915" t="inlineStr"/>
    </row>
    <row r="10916">
      <c r="A10916" t="inlineStr">
        <is>
          <t>nipype</t>
        </is>
      </c>
      <c r="B10916" t="inlineStr">
        <is>
          <t>a485cf60f12dff0e1aad7904e1d46bba477e76cd</t>
        </is>
      </c>
      <c r="C10916" t="inlineStr">
        <is>
          <t>2019-09-23 15:19:01+00:00</t>
        </is>
      </c>
      <c r="D10916" t="inlineStr">
        <is>
          <t>add</t>
        </is>
      </c>
      <c r="E10916" t="inlineStr">
        <is>
          <t>etelemetry</t>
        </is>
      </c>
      <c r="F10916" t="inlineStr"/>
      <c r="G10916" t="inlineStr"/>
      <c r="H10916" t="inlineStr"/>
    </row>
    <row r="10917">
      <c r="A10917" t="inlineStr">
        <is>
          <t>nipype</t>
        </is>
      </c>
      <c r="B10917" t="inlineStr">
        <is>
          <t>792988f19c427c6f631df4d38a5942063f4b8d46</t>
        </is>
      </c>
      <c r="C10917" t="inlineStr">
        <is>
          <t>2020-01-27 22:04:43+00:00</t>
        </is>
      </c>
      <c r="D10917" t="inlineStr">
        <is>
          <t>verchange</t>
        </is>
      </c>
      <c r="E10917" t="inlineStr">
        <is>
          <t>numpy</t>
        </is>
      </c>
      <c r="F10917" t="inlineStr">
        <is>
          <t>&gt;=1.12</t>
        </is>
      </c>
      <c r="G10917" t="inlineStr">
        <is>
          <t>numpy</t>
        </is>
      </c>
      <c r="H10917" t="inlineStr">
        <is>
          <t>&gt;=1.9.0</t>
        </is>
      </c>
    </row>
    <row r="10918">
      <c r="A10918" t="inlineStr">
        <is>
          <t>nipype</t>
        </is>
      </c>
      <c r="B10918" t="inlineStr">
        <is>
          <t>792988f19c427c6f631df4d38a5942063f4b8d46</t>
        </is>
      </c>
      <c r="C10918" t="inlineStr">
        <is>
          <t>2020-01-27 22:04:43+00:00</t>
        </is>
      </c>
      <c r="D10918" t="inlineStr">
        <is>
          <t>verchange</t>
        </is>
      </c>
      <c r="E10918" t="inlineStr">
        <is>
          <t>traits</t>
        </is>
      </c>
      <c r="F10918" t="inlineStr">
        <is>
          <t>&gt;=4.6;!=5.0</t>
        </is>
      </c>
      <c r="G10918" t="inlineStr">
        <is>
          <t>traits</t>
        </is>
      </c>
      <c r="H10918" t="inlineStr">
        <is>
          <t>&gt;=4.6</t>
        </is>
      </c>
    </row>
    <row r="10919">
      <c r="A10919" t="inlineStr">
        <is>
          <t>nipype</t>
        </is>
      </c>
      <c r="B10919" t="inlineStr">
        <is>
          <t>792988f19c427c6f631df4d38a5942063f4b8d46</t>
        </is>
      </c>
      <c r="C10919" t="inlineStr">
        <is>
          <t>2020-01-27 22:04:43+00:00</t>
        </is>
      </c>
      <c r="D10919" t="inlineStr">
        <is>
          <t>verchange</t>
        </is>
      </c>
      <c r="E10919" t="inlineStr">
        <is>
          <t>filelock</t>
        </is>
      </c>
      <c r="F10919" t="inlineStr">
        <is>
          <t>&gt;=3.0.0</t>
        </is>
      </c>
      <c r="G10919" t="inlineStr">
        <is>
          <t>filelock</t>
        </is>
      </c>
      <c r="H10919" t="inlineStr">
        <is>
          <t>&gt;=3.0.0</t>
        </is>
      </c>
    </row>
    <row r="10920">
      <c r="A10920" t="inlineStr">
        <is>
          <t>nipype</t>
        </is>
      </c>
      <c r="B10920" t="inlineStr">
        <is>
          <t>792988f19c427c6f631df4d38a5942063f4b8d46</t>
        </is>
      </c>
      <c r="C10920" t="inlineStr">
        <is>
          <t>2020-01-27 22:04:43+00:00</t>
        </is>
      </c>
      <c r="D10920" t="inlineStr">
        <is>
          <t>verchange</t>
        </is>
      </c>
      <c r="E10920" t="inlineStr">
        <is>
          <t>etelemetry</t>
        </is>
      </c>
      <c r="F10920" t="inlineStr"/>
      <c r="G10920" t="inlineStr">
        <is>
          <t>etelemetry</t>
        </is>
      </c>
      <c r="H10920" t="inlineStr"/>
    </row>
    <row r="10921">
      <c r="A10921" t="inlineStr">
        <is>
          <t>nipype</t>
        </is>
      </c>
      <c r="B10921" t="inlineStr">
        <is>
          <t>792988f19c427c6f631df4d38a5942063f4b8d46</t>
        </is>
      </c>
      <c r="C10921" t="inlineStr">
        <is>
          <t>2020-01-27 22:04:43+00:00</t>
        </is>
      </c>
      <c r="D10921" t="inlineStr">
        <is>
          <t>verchange</t>
        </is>
      </c>
      <c r="E10921" t="inlineStr">
        <is>
          <t>neurdflib</t>
        </is>
      </c>
      <c r="F10921" t="inlineStr"/>
      <c r="G10921" t="inlineStr">
        <is>
          <t>neurdflib</t>
        </is>
      </c>
      <c r="H10921" t="inlineStr"/>
    </row>
    <row r="10922">
      <c r="A10922" t="inlineStr">
        <is>
          <t>nipype</t>
        </is>
      </c>
      <c r="B10922" t="inlineStr">
        <is>
          <t>792988f19c427c6f631df4d38a5942063f4b8d46</t>
        </is>
      </c>
      <c r="C10922" t="inlineStr">
        <is>
          <t>2020-01-27 22:04:43+00:00</t>
        </is>
      </c>
      <c r="D10922" t="inlineStr">
        <is>
          <t>rem</t>
        </is>
      </c>
      <c r="E10922" t="inlineStr"/>
      <c r="F10922" t="inlineStr"/>
      <c r="G10922" t="inlineStr">
        <is>
          <t>configparser</t>
        </is>
      </c>
      <c r="H10922" t="inlineStr"/>
    </row>
    <row r="10923">
      <c r="A10923" t="inlineStr">
        <is>
          <t>nipype</t>
        </is>
      </c>
      <c r="B10923" t="inlineStr">
        <is>
          <t>792988f19c427c6f631df4d38a5942063f4b8d46</t>
        </is>
      </c>
      <c r="C10923" t="inlineStr">
        <is>
          <t>2020-01-27 22:04:43+00:00</t>
        </is>
      </c>
      <c r="D10923" t="inlineStr">
        <is>
          <t>rem</t>
        </is>
      </c>
      <c r="E10923" t="inlineStr"/>
      <c r="F10923" t="inlineStr"/>
      <c r="G10923" t="inlineStr">
        <is>
          <t>funcsigs</t>
        </is>
      </c>
      <c r="H10923" t="inlineStr"/>
    </row>
    <row r="10924">
      <c r="A10924" t="inlineStr">
        <is>
          <t>nipype</t>
        </is>
      </c>
      <c r="B10924" t="inlineStr">
        <is>
          <t>792988f19c427c6f631df4d38a5942063f4b8d46</t>
        </is>
      </c>
      <c r="C10924" t="inlineStr">
        <is>
          <t>2020-01-27 22:04:43+00:00</t>
        </is>
      </c>
      <c r="D10924" t="inlineStr">
        <is>
          <t>rem</t>
        </is>
      </c>
      <c r="E10924" t="inlineStr"/>
      <c r="F10924" t="inlineStr"/>
      <c r="G10924" t="inlineStr">
        <is>
          <t>future</t>
        </is>
      </c>
      <c r="H10924" t="inlineStr">
        <is>
          <t>&gt;=0.16.0</t>
        </is>
      </c>
    </row>
    <row r="10925">
      <c r="A10925" t="inlineStr">
        <is>
          <t>nipype</t>
        </is>
      </c>
      <c r="B10925" t="inlineStr">
        <is>
          <t>792988f19c427c6f631df4d38a5942063f4b8d46</t>
        </is>
      </c>
      <c r="C10925" t="inlineStr">
        <is>
          <t>2020-01-27 22:04:43+00:00</t>
        </is>
      </c>
      <c r="D10925" t="inlineStr">
        <is>
          <t>rem</t>
        </is>
      </c>
      <c r="E10925" t="inlineStr"/>
      <c r="F10925" t="inlineStr"/>
      <c r="G10925" t="inlineStr">
        <is>
          <t>pathlib2</t>
        </is>
      </c>
      <c r="H10925" t="inlineStr"/>
    </row>
    <row r="10926">
      <c r="A10926" t="inlineStr">
        <is>
          <t>nipype</t>
        </is>
      </c>
      <c r="B10926" t="inlineStr">
        <is>
          <t>792988f19c427c6f631df4d38a5942063f4b8d46</t>
        </is>
      </c>
      <c r="C10926" t="inlineStr">
        <is>
          <t>2020-01-27 22:04:43+00:00</t>
        </is>
      </c>
      <c r="D10926" t="inlineStr">
        <is>
          <t>rem</t>
        </is>
      </c>
      <c r="E10926" t="inlineStr"/>
      <c r="F10926" t="inlineStr"/>
      <c r="G10926" t="inlineStr">
        <is>
          <t>lxml</t>
        </is>
      </c>
      <c r="H10926" t="inlineStr">
        <is>
          <t>&lt;4.4.0</t>
        </is>
      </c>
    </row>
    <row r="10927">
      <c r="A10927" t="inlineStr">
        <is>
          <t>nipype</t>
        </is>
      </c>
      <c r="B10927" t="inlineStr">
        <is>
          <t>count</t>
        </is>
      </c>
      <c r="C10927" t="inlineStr">
        <is>
          <t>2020-06-03 15:09:35+00:00</t>
        </is>
      </c>
      <c r="D10927" t="inlineStr">
        <is>
          <t>verchange</t>
        </is>
      </c>
      <c r="E10927" t="inlineStr">
        <is>
          <t>numpy</t>
        </is>
      </c>
      <c r="F10927" t="inlineStr">
        <is>
          <t>&gt;=1.13</t>
        </is>
      </c>
      <c r="G10927" t="inlineStr">
        <is>
          <t>numpy</t>
        </is>
      </c>
      <c r="H10927" t="inlineStr">
        <is>
          <t>&gt;=1.12</t>
        </is>
      </c>
    </row>
    <row r="10928">
      <c r="A10928" t="inlineStr">
        <is>
          <t>nipype</t>
        </is>
      </c>
      <c r="B10928" t="inlineStr">
        <is>
          <t>count</t>
        </is>
      </c>
      <c r="C10928" t="inlineStr">
        <is>
          <t>2020-06-03 15:09:35+00:00</t>
        </is>
      </c>
      <c r="D10928" t="inlineStr">
        <is>
          <t>verchange</t>
        </is>
      </c>
      <c r="E10928" t="inlineStr">
        <is>
          <t>etelemetry</t>
        </is>
      </c>
      <c r="F10928" t="inlineStr">
        <is>
          <t>&gt;=0.2.0</t>
        </is>
      </c>
      <c r="G10928" t="inlineStr">
        <is>
          <t>etelemetry</t>
        </is>
      </c>
      <c r="H10928" t="inlineStr"/>
    </row>
    <row r="10929">
      <c r="A10929" t="inlineStr">
        <is>
          <t>nipype</t>
        </is>
      </c>
      <c r="B10929" t="inlineStr">
        <is>
          <t>count</t>
        </is>
      </c>
      <c r="C10929" t="inlineStr">
        <is>
          <t>2020-06-03 15:09:35+00:00</t>
        </is>
      </c>
      <c r="D10929" t="inlineStr">
        <is>
          <t>add</t>
        </is>
      </c>
      <c r="E10929" t="inlineStr">
        <is>
          <t>rdflib</t>
        </is>
      </c>
      <c r="F10929" t="inlineStr">
        <is>
          <t>&gt;=5.0.0</t>
        </is>
      </c>
      <c r="G10929" t="inlineStr"/>
      <c r="H10929" t="inlineStr"/>
    </row>
    <row r="10930">
      <c r="A10930" t="inlineStr">
        <is>
          <t>nipype</t>
        </is>
      </c>
      <c r="B10930" t="inlineStr">
        <is>
          <t>count</t>
        </is>
      </c>
      <c r="C10930" t="inlineStr">
        <is>
          <t>2020-06-03 15:09:35+00:00</t>
        </is>
      </c>
      <c r="D10930" t="inlineStr">
        <is>
          <t>rem</t>
        </is>
      </c>
      <c r="E10930" t="inlineStr"/>
      <c r="F10930" t="inlineStr"/>
      <c r="G10930" t="inlineStr">
        <is>
          <t>neurdflib</t>
        </is>
      </c>
      <c r="H10930" t="inlineStr"/>
    </row>
    <row r="10931">
      <c r="A10931" t="inlineStr">
        <is>
          <t>nipype</t>
        </is>
      </c>
      <c r="B10931" t="inlineStr">
        <is>
          <t>54f50294064c081f866b10085f6e6486e3fe2620</t>
        </is>
      </c>
      <c r="C10931" t="inlineStr">
        <is>
          <t>2020-11-28 16:59:16+00:00</t>
        </is>
      </c>
      <c r="D10931" t="inlineStr">
        <is>
          <t>verchange</t>
        </is>
      </c>
      <c r="E10931" t="inlineStr">
        <is>
          <t>networkx</t>
        </is>
      </c>
      <c r="F10931" t="inlineStr">
        <is>
          <t>&gt;=2.0</t>
        </is>
      </c>
      <c r="G10931" t="inlineStr">
        <is>
          <t>networkx</t>
        </is>
      </c>
      <c r="H10931" t="inlineStr">
        <is>
          <t>&gt;=1.9</t>
        </is>
      </c>
    </row>
    <row r="10932">
      <c r="A10932" t="inlineStr">
        <is>
          <t>nipype</t>
        </is>
      </c>
      <c r="B10932" t="inlineStr">
        <is>
          <t>54f50294064c081f866b10085f6e6486e3fe2620</t>
        </is>
      </c>
      <c r="C10932" t="inlineStr">
        <is>
          <t>2020-11-28 16:59:16+00:00</t>
        </is>
      </c>
      <c r="D10932" t="inlineStr">
        <is>
          <t>rem</t>
        </is>
      </c>
      <c r="E10932" t="inlineStr"/>
      <c r="F10932" t="inlineStr"/>
      <c r="G10932" t="inlineStr">
        <is>
          <t>pydotplus</t>
        </is>
      </c>
      <c r="H10932" t="inlineStr"/>
    </row>
    <row r="10933">
      <c r="A10933" t="inlineStr">
        <is>
          <t>pdftools</t>
        </is>
      </c>
      <c r="B10933" t="inlineStr">
        <is>
          <t>62e11ac8dd89b616352753e76f67db2d9d8931b1</t>
        </is>
      </c>
      <c r="C10933" t="inlineStr">
        <is>
          <t>2015-08-31 12:11:05+00:00</t>
        </is>
      </c>
      <c r="D10933" t="inlineStr">
        <is>
          <t>add</t>
        </is>
      </c>
      <c r="E10933" t="inlineStr">
        <is>
          <t>PyPDF2</t>
        </is>
      </c>
      <c r="F10933">
        <f>=1.25.1</f>
        <v/>
      </c>
      <c r="G10933" t="inlineStr"/>
      <c r="H10933" t="inlineStr"/>
    </row>
    <row r="10934">
      <c r="A10934" t="inlineStr">
        <is>
          <t>spampy</t>
        </is>
      </c>
      <c r="B10934" t="inlineStr">
        <is>
          <t>cb08daf4dc9863adc0bb20f6a87fd259c36db42b</t>
        </is>
      </c>
      <c r="C10934" t="inlineStr">
        <is>
          <t>2021-02-25 21:26:27+00:00</t>
        </is>
      </c>
      <c r="D10934" t="inlineStr">
        <is>
          <t>add</t>
        </is>
      </c>
      <c r="E10934" t="inlineStr">
        <is>
          <t>scikit-learn</t>
        </is>
      </c>
      <c r="F10934" t="inlineStr"/>
      <c r="G10934" t="inlineStr"/>
      <c r="H10934" t="inlineStr"/>
    </row>
    <row r="10935">
      <c r="A10935" t="inlineStr">
        <is>
          <t>spampy</t>
        </is>
      </c>
      <c r="B10935" t="inlineStr">
        <is>
          <t>cb08daf4dc9863adc0bb20f6a87fd259c36db42b</t>
        </is>
      </c>
      <c r="C10935" t="inlineStr">
        <is>
          <t>2021-02-25 21:26:27+00:00</t>
        </is>
      </c>
      <c r="D10935" t="inlineStr">
        <is>
          <t>rem</t>
        </is>
      </c>
      <c r="E10935" t="inlineStr"/>
      <c r="F10935" t="inlineStr"/>
      <c r="G10935" t="inlineStr">
        <is>
          <t>scikit_learn</t>
        </is>
      </c>
      <c r="H10935" t="inlineStr"/>
    </row>
    <row r="10936">
      <c r="A10936" t="inlineStr">
        <is>
          <t>python-glanceclient</t>
        </is>
      </c>
      <c r="B10936" t="inlineStr">
        <is>
          <t>eb47b55dbd078aea4eedcc70ad44d189510c6644</t>
        </is>
      </c>
      <c r="C10936" t="inlineStr">
        <is>
          <t>2013-08-09 06:56:11+00:00</t>
        </is>
      </c>
      <c r="D10936" t="inlineStr">
        <is>
          <t>add</t>
        </is>
      </c>
      <c r="E10936" t="inlineStr">
        <is>
          <t>d2to1</t>
        </is>
      </c>
      <c r="F10936" t="inlineStr">
        <is>
          <t>&lt;0.3;&gt;=0.2.10</t>
        </is>
      </c>
      <c r="G10936" t="inlineStr"/>
      <c r="H10936" t="inlineStr"/>
    </row>
    <row r="10937">
      <c r="A10937" t="inlineStr">
        <is>
          <t>python-glanceclient</t>
        </is>
      </c>
      <c r="B10937" t="inlineStr">
        <is>
          <t>eb47b55dbd078aea4eedcc70ad44d189510c6644</t>
        </is>
      </c>
      <c r="C10937" t="inlineStr">
        <is>
          <t>2013-08-09 06:56:11+00:00</t>
        </is>
      </c>
      <c r="D10937" t="inlineStr">
        <is>
          <t>add</t>
        </is>
      </c>
      <c r="E10937" t="inlineStr">
        <is>
          <t>pbr</t>
        </is>
      </c>
      <c r="F10937" t="inlineStr">
        <is>
          <t>&lt;0.6;&gt;=0.5</t>
        </is>
      </c>
      <c r="G10937" t="inlineStr"/>
      <c r="H10937" t="inlineStr"/>
    </row>
    <row r="10938">
      <c r="A10938" t="inlineStr">
        <is>
          <t>python-glanceclient</t>
        </is>
      </c>
      <c r="B10938" t="inlineStr">
        <is>
          <t>eb47b55dbd078aea4eedcc70ad44d189510c6644</t>
        </is>
      </c>
      <c r="C10938" t="inlineStr">
        <is>
          <t>2013-08-09 06:56:11+00:00</t>
        </is>
      </c>
      <c r="D10938" t="inlineStr">
        <is>
          <t>add</t>
        </is>
      </c>
      <c r="E10938" t="inlineStr">
        <is>
          <t>argparse</t>
        </is>
      </c>
      <c r="F10938" t="inlineStr"/>
      <c r="G10938" t="inlineStr"/>
      <c r="H10938" t="inlineStr"/>
    </row>
    <row r="10939">
      <c r="A10939" t="inlineStr">
        <is>
          <t>python-glanceclient</t>
        </is>
      </c>
      <c r="B10939" t="inlineStr">
        <is>
          <t>eb47b55dbd078aea4eedcc70ad44d189510c6644</t>
        </is>
      </c>
      <c r="C10939" t="inlineStr">
        <is>
          <t>2013-08-09 06:56:11+00:00</t>
        </is>
      </c>
      <c r="D10939" t="inlineStr">
        <is>
          <t>add</t>
        </is>
      </c>
      <c r="E10939" t="inlineStr">
        <is>
          <t>prettytable</t>
        </is>
      </c>
      <c r="F10939" t="inlineStr">
        <is>
          <t>&gt;=0.6;&lt;0.8</t>
        </is>
      </c>
      <c r="G10939" t="inlineStr"/>
      <c r="H10939" t="inlineStr"/>
    </row>
    <row r="10940">
      <c r="A10940" t="inlineStr">
        <is>
          <t>python-glanceclient</t>
        </is>
      </c>
      <c r="B10940" t="inlineStr">
        <is>
          <t>eb47b55dbd078aea4eedcc70ad44d189510c6644</t>
        </is>
      </c>
      <c r="C10940" t="inlineStr">
        <is>
          <t>2013-08-09 06:56:11+00:00</t>
        </is>
      </c>
      <c r="D10940" t="inlineStr">
        <is>
          <t>add</t>
        </is>
      </c>
      <c r="E10940" t="inlineStr">
        <is>
          <t>python-keystoneclient</t>
        </is>
      </c>
      <c r="F10940" t="inlineStr">
        <is>
          <t>&gt;=0.2.1</t>
        </is>
      </c>
      <c r="G10940" t="inlineStr"/>
      <c r="H10940" t="inlineStr"/>
    </row>
    <row r="10941">
      <c r="A10941" t="inlineStr">
        <is>
          <t>python-glanceclient</t>
        </is>
      </c>
      <c r="B10941" t="inlineStr">
        <is>
          <t>eb47b55dbd078aea4eedcc70ad44d189510c6644</t>
        </is>
      </c>
      <c r="C10941" t="inlineStr">
        <is>
          <t>2013-08-09 06:56:11+00:00</t>
        </is>
      </c>
      <c r="D10941" t="inlineStr">
        <is>
          <t>add</t>
        </is>
      </c>
      <c r="E10941" t="inlineStr">
        <is>
          <t>pyOpenSSL</t>
        </is>
      </c>
      <c r="F10941" t="inlineStr"/>
      <c r="G10941" t="inlineStr"/>
      <c r="H10941" t="inlineStr"/>
    </row>
    <row r="10942">
      <c r="A10942" t="inlineStr">
        <is>
          <t>python-glanceclient</t>
        </is>
      </c>
      <c r="B10942" t="inlineStr">
        <is>
          <t>eb47b55dbd078aea4eedcc70ad44d189510c6644</t>
        </is>
      </c>
      <c r="C10942" t="inlineStr">
        <is>
          <t>2013-08-09 06:56:11+00:00</t>
        </is>
      </c>
      <c r="D10942" t="inlineStr">
        <is>
          <t>add</t>
        </is>
      </c>
      <c r="E10942" t="inlineStr">
        <is>
          <t>warlock</t>
        </is>
      </c>
      <c r="F10942" t="inlineStr">
        <is>
          <t>&lt;2;&gt;=0.7.0</t>
        </is>
      </c>
      <c r="G10942" t="inlineStr"/>
      <c r="H10942" t="inlineStr"/>
    </row>
    <row r="10943">
      <c r="A10943" t="inlineStr">
        <is>
          <t>python-glanceclient</t>
        </is>
      </c>
      <c r="B10943" t="inlineStr">
        <is>
          <t>a1c5305c6264105794b70b248fb87f8ac89ecb41</t>
        </is>
      </c>
      <c r="C10943" t="inlineStr">
        <is>
          <t>2013-08-23 14:50:06+00:00</t>
        </is>
      </c>
      <c r="D10943" t="inlineStr">
        <is>
          <t>verchange</t>
        </is>
      </c>
      <c r="E10943" t="inlineStr">
        <is>
          <t>warlock</t>
        </is>
      </c>
      <c r="F10943" t="inlineStr">
        <is>
          <t>&gt;=1.0.1;&lt;2</t>
        </is>
      </c>
      <c r="G10943" t="inlineStr">
        <is>
          <t>warlock</t>
        </is>
      </c>
      <c r="H10943" t="inlineStr">
        <is>
          <t>&lt;2;&gt;=0.7.0</t>
        </is>
      </c>
    </row>
    <row r="10944">
      <c r="A10944" t="inlineStr">
        <is>
          <t>python-glanceclient</t>
        </is>
      </c>
      <c r="B10944" t="inlineStr">
        <is>
          <t>a1c5305c6264105794b70b248fb87f8ac89ecb41</t>
        </is>
      </c>
      <c r="C10944" t="inlineStr">
        <is>
          <t>2013-08-23 14:50:06+00:00</t>
        </is>
      </c>
      <c r="D10944" t="inlineStr">
        <is>
          <t>verchange</t>
        </is>
      </c>
      <c r="E10944" t="inlineStr">
        <is>
          <t>pbr</t>
        </is>
      </c>
      <c r="F10944" t="inlineStr">
        <is>
          <t>&lt;1.0;&gt;=0.5.21</t>
        </is>
      </c>
      <c r="G10944" t="inlineStr">
        <is>
          <t>pbr</t>
        </is>
      </c>
      <c r="H10944" t="inlineStr">
        <is>
          <t>&lt;0.6;&gt;=0.5</t>
        </is>
      </c>
    </row>
    <row r="10945">
      <c r="A10945" t="inlineStr">
        <is>
          <t>python-glanceclient</t>
        </is>
      </c>
      <c r="B10945" t="inlineStr">
        <is>
          <t>a1c5305c6264105794b70b248fb87f8ac89ecb41</t>
        </is>
      </c>
      <c r="C10945" t="inlineStr">
        <is>
          <t>2013-08-23 14:50:06+00:00</t>
        </is>
      </c>
      <c r="D10945" t="inlineStr">
        <is>
          <t>verchange</t>
        </is>
      </c>
      <c r="E10945" t="inlineStr">
        <is>
          <t>python-keystoneclient</t>
        </is>
      </c>
      <c r="F10945" t="inlineStr">
        <is>
          <t>&gt;=0.3.0</t>
        </is>
      </c>
      <c r="G10945" t="inlineStr">
        <is>
          <t>python-keystoneclient</t>
        </is>
      </c>
      <c r="H10945" t="inlineStr">
        <is>
          <t>&gt;=0.2.1</t>
        </is>
      </c>
    </row>
    <row r="10946">
      <c r="A10946" t="inlineStr">
        <is>
          <t>python-glanceclient</t>
        </is>
      </c>
      <c r="B10946" t="inlineStr">
        <is>
          <t>a1c5305c6264105794b70b248fb87f8ac89ecb41</t>
        </is>
      </c>
      <c r="C10946" t="inlineStr">
        <is>
          <t>2013-08-23 14:50:06+00:00</t>
        </is>
      </c>
      <c r="D10946" t="inlineStr">
        <is>
          <t>add</t>
        </is>
      </c>
      <c r="E10946" t="inlineStr">
        <is>
          <t>PrettyTable</t>
        </is>
      </c>
      <c r="F10946" t="inlineStr">
        <is>
          <t>&gt;=0.6;&lt;0.8</t>
        </is>
      </c>
      <c r="G10946" t="inlineStr"/>
      <c r="H10946" t="inlineStr"/>
    </row>
    <row r="10947">
      <c r="A10947" t="inlineStr">
        <is>
          <t>python-glanceclient</t>
        </is>
      </c>
      <c r="B10947" t="inlineStr">
        <is>
          <t>a1c5305c6264105794b70b248fb87f8ac89ecb41</t>
        </is>
      </c>
      <c r="C10947" t="inlineStr">
        <is>
          <t>2013-08-23 14:50:06+00:00</t>
        </is>
      </c>
      <c r="D10947" t="inlineStr">
        <is>
          <t>rem</t>
        </is>
      </c>
      <c r="E10947" t="inlineStr"/>
      <c r="F10947" t="inlineStr"/>
      <c r="G10947" t="inlineStr">
        <is>
          <t>d2to1</t>
        </is>
      </c>
      <c r="H10947" t="inlineStr">
        <is>
          <t>&lt;0.3;&gt;=0.2.10</t>
        </is>
      </c>
    </row>
    <row r="10948">
      <c r="A10948" t="inlineStr">
        <is>
          <t>python-glanceclient</t>
        </is>
      </c>
      <c r="B10948" t="inlineStr">
        <is>
          <t>a1c5305c6264105794b70b248fb87f8ac89ecb41</t>
        </is>
      </c>
      <c r="C10948" t="inlineStr">
        <is>
          <t>2013-08-23 14:50:06+00:00</t>
        </is>
      </c>
      <c r="D10948" t="inlineStr">
        <is>
          <t>rem</t>
        </is>
      </c>
      <c r="E10948" t="inlineStr"/>
      <c r="F10948" t="inlineStr"/>
      <c r="G10948" t="inlineStr">
        <is>
          <t>prettytable</t>
        </is>
      </c>
      <c r="H10948" t="inlineStr">
        <is>
          <t>&gt;=0.6;&lt;0.8</t>
        </is>
      </c>
    </row>
    <row r="10949">
      <c r="A10949" t="inlineStr">
        <is>
          <t>python-glanceclient</t>
        </is>
      </c>
      <c r="B10949" t="inlineStr">
        <is>
          <t>caa1a54fd9e69bc2a3fe43157a9805a71c2ef1a3</t>
        </is>
      </c>
      <c r="C10949" t="inlineStr">
        <is>
          <t>2014-06-30 15:11:05+00:00</t>
        </is>
      </c>
      <c r="D10949" t="inlineStr">
        <is>
          <t>verchange</t>
        </is>
      </c>
      <c r="E10949" t="inlineStr">
        <is>
          <t>pyOpenSSL</t>
        </is>
      </c>
      <c r="F10949" t="inlineStr">
        <is>
          <t>&gt;=0.11</t>
        </is>
      </c>
      <c r="G10949" t="inlineStr">
        <is>
          <t>pyOpenSSL</t>
        </is>
      </c>
      <c r="H10949" t="inlineStr"/>
    </row>
    <row r="10950">
      <c r="A10950" t="inlineStr">
        <is>
          <t>python-glanceclient</t>
        </is>
      </c>
      <c r="B10950" t="inlineStr">
        <is>
          <t>caa1a54fd9e69bc2a3fe43157a9805a71c2ef1a3</t>
        </is>
      </c>
      <c r="C10950" t="inlineStr">
        <is>
          <t>2014-06-30 15:11:05+00:00</t>
        </is>
      </c>
      <c r="D10950" t="inlineStr">
        <is>
          <t>verchange</t>
        </is>
      </c>
      <c r="E10950" t="inlineStr">
        <is>
          <t>PrettyTable</t>
        </is>
      </c>
      <c r="F10950" t="inlineStr">
        <is>
          <t>&gt;=0.7;&lt;0.8</t>
        </is>
      </c>
      <c r="G10950" t="inlineStr">
        <is>
          <t>PrettyTable</t>
        </is>
      </c>
      <c r="H10950" t="inlineStr">
        <is>
          <t>&gt;=0.6;&lt;0.8</t>
        </is>
      </c>
    </row>
    <row r="10951">
      <c r="A10951" t="inlineStr">
        <is>
          <t>python-glanceclient</t>
        </is>
      </c>
      <c r="B10951" t="inlineStr">
        <is>
          <t>caa1a54fd9e69bc2a3fe43157a9805a71c2ef1a3</t>
        </is>
      </c>
      <c r="C10951" t="inlineStr">
        <is>
          <t>2014-06-30 15:11:05+00:00</t>
        </is>
      </c>
      <c r="D10951" t="inlineStr">
        <is>
          <t>verchange</t>
        </is>
      </c>
      <c r="E10951" t="inlineStr">
        <is>
          <t>pbr</t>
        </is>
      </c>
      <c r="F10951" t="inlineStr">
        <is>
          <t>&lt;1.0;&gt;=0.6;!=0.7</t>
        </is>
      </c>
      <c r="G10951" t="inlineStr">
        <is>
          <t>pbr</t>
        </is>
      </c>
      <c r="H10951" t="inlineStr">
        <is>
          <t>&lt;1.0;&gt;=0.5.21</t>
        </is>
      </c>
    </row>
    <row r="10952">
      <c r="A10952" t="inlineStr">
        <is>
          <t>python-glanceclient</t>
        </is>
      </c>
      <c r="B10952" t="inlineStr">
        <is>
          <t>caa1a54fd9e69bc2a3fe43157a9805a71c2ef1a3</t>
        </is>
      </c>
      <c r="C10952" t="inlineStr">
        <is>
          <t>2014-06-30 15:11:05+00:00</t>
        </is>
      </c>
      <c r="D10952" t="inlineStr">
        <is>
          <t>verchange</t>
        </is>
      </c>
      <c r="E10952" t="inlineStr">
        <is>
          <t>python-keystoneclient</t>
        </is>
      </c>
      <c r="F10952" t="inlineStr">
        <is>
          <t>&gt;=0.9.0</t>
        </is>
      </c>
      <c r="G10952" t="inlineStr">
        <is>
          <t>python-keystoneclient</t>
        </is>
      </c>
      <c r="H10952" t="inlineStr">
        <is>
          <t>&gt;=0.3.0</t>
        </is>
      </c>
    </row>
    <row r="10953">
      <c r="A10953" t="inlineStr">
        <is>
          <t>python-glanceclient</t>
        </is>
      </c>
      <c r="B10953" t="inlineStr">
        <is>
          <t>caa1a54fd9e69bc2a3fe43157a9805a71c2ef1a3</t>
        </is>
      </c>
      <c r="C10953" t="inlineStr">
        <is>
          <t>2014-06-30 15:11:05+00:00</t>
        </is>
      </c>
      <c r="D10953" t="inlineStr">
        <is>
          <t>add</t>
        </is>
      </c>
      <c r="E10953" t="inlineStr">
        <is>
          <t>Babel</t>
        </is>
      </c>
      <c r="F10953" t="inlineStr">
        <is>
          <t>&gt;=1.3</t>
        </is>
      </c>
      <c r="G10953" t="inlineStr"/>
      <c r="H10953" t="inlineStr"/>
    </row>
    <row r="10954">
      <c r="A10954" t="inlineStr">
        <is>
          <t>python-glanceclient</t>
        </is>
      </c>
      <c r="B10954" t="inlineStr">
        <is>
          <t>caa1a54fd9e69bc2a3fe43157a9805a71c2ef1a3</t>
        </is>
      </c>
      <c r="C10954" t="inlineStr">
        <is>
          <t>2014-06-30 15:11:05+00:00</t>
        </is>
      </c>
      <c r="D10954" t="inlineStr">
        <is>
          <t>add</t>
        </is>
      </c>
      <c r="E10954" t="inlineStr">
        <is>
          <t>six</t>
        </is>
      </c>
      <c r="F10954" t="inlineStr">
        <is>
          <t>&gt;=1.7.0</t>
        </is>
      </c>
      <c r="G10954" t="inlineStr"/>
      <c r="H10954" t="inlineStr"/>
    </row>
    <row r="10955">
      <c r="A10955" t="inlineStr">
        <is>
          <t>python-glanceclient</t>
        </is>
      </c>
      <c r="B10955" t="inlineStr">
        <is>
          <t>33dcea81b2f2ac5f643c0153c5a70cfec2008555</t>
        </is>
      </c>
      <c r="C10955" t="inlineStr">
        <is>
          <t>2014-09-06 12:32:09+00:00</t>
        </is>
      </c>
      <c r="D10955" t="inlineStr">
        <is>
          <t>add</t>
        </is>
      </c>
      <c r="E10955" t="inlineStr">
        <is>
          <t>requests</t>
        </is>
      </c>
      <c r="F10955" t="inlineStr">
        <is>
          <t>&gt;=1.1</t>
        </is>
      </c>
      <c r="G10955" t="inlineStr"/>
      <c r="H10955" t="inlineStr"/>
    </row>
    <row r="10956">
      <c r="A10956" t="inlineStr">
        <is>
          <t>python-glanceclient</t>
        </is>
      </c>
      <c r="B10956" t="inlineStr">
        <is>
          <t>8a877b2752162d6a2db43d7d61d6311c4f42285b</t>
        </is>
      </c>
      <c r="C10956" t="inlineStr">
        <is>
          <t>2014-09-19 09:28:58+00:00</t>
        </is>
      </c>
      <c r="D10956" t="inlineStr">
        <is>
          <t>verchange</t>
        </is>
      </c>
      <c r="E10956" t="inlineStr">
        <is>
          <t>requests</t>
        </is>
      </c>
      <c r="F10956" t="inlineStr">
        <is>
          <t>&gt;=1.2.1;!=2.4.0</t>
        </is>
      </c>
      <c r="G10956" t="inlineStr">
        <is>
          <t>requests</t>
        </is>
      </c>
      <c r="H10956" t="inlineStr">
        <is>
          <t>&gt;=1.1</t>
        </is>
      </c>
    </row>
    <row r="10957">
      <c r="A10957" t="inlineStr">
        <is>
          <t>python-glanceclient</t>
        </is>
      </c>
      <c r="B10957" t="inlineStr">
        <is>
          <t>8a877b2752162d6a2db43d7d61d6311c4f42285b</t>
        </is>
      </c>
      <c r="C10957" t="inlineStr">
        <is>
          <t>2014-09-19 09:28:58+00:00</t>
        </is>
      </c>
      <c r="D10957" t="inlineStr">
        <is>
          <t>verchange</t>
        </is>
      </c>
      <c r="E10957" t="inlineStr">
        <is>
          <t>python-keystoneclient</t>
        </is>
      </c>
      <c r="F10957" t="inlineStr">
        <is>
          <t>&gt;=0.10.0</t>
        </is>
      </c>
      <c r="G10957" t="inlineStr">
        <is>
          <t>python-keystoneclient</t>
        </is>
      </c>
      <c r="H10957" t="inlineStr">
        <is>
          <t>&gt;=0.9.0</t>
        </is>
      </c>
    </row>
    <row r="10958">
      <c r="A10958" t="inlineStr">
        <is>
          <t>python-glanceclient</t>
        </is>
      </c>
      <c r="B10958" t="inlineStr">
        <is>
          <t>695dbc910d2068aff89a68d6f5aa088cc835766e</t>
        </is>
      </c>
      <c r="C10958" t="inlineStr">
        <is>
          <t>2014-11-10 17:40:27+00:00</t>
        </is>
      </c>
      <c r="D10958" t="inlineStr">
        <is>
          <t>add</t>
        </is>
      </c>
      <c r="E10958" t="inlineStr">
        <is>
          <t>oslo.utils</t>
        </is>
      </c>
      <c r="F10958" t="inlineStr">
        <is>
          <t>&gt;=1.0.0</t>
        </is>
      </c>
      <c r="G10958" t="inlineStr"/>
      <c r="H10958" t="inlineStr"/>
    </row>
    <row r="10959">
      <c r="A10959" t="inlineStr">
        <is>
          <t>python-glanceclient</t>
        </is>
      </c>
      <c r="B10959" t="inlineStr">
        <is>
          <t>519672f5d5251ea193f08f967a9216848d209916</t>
        </is>
      </c>
      <c r="C10959" t="inlineStr">
        <is>
          <t>2015-02-24 05:48:05+00:00</t>
        </is>
      </c>
      <c r="D10959" t="inlineStr">
        <is>
          <t>verchange</t>
        </is>
      </c>
      <c r="E10959" t="inlineStr">
        <is>
          <t>requests</t>
        </is>
      </c>
      <c r="F10959" t="inlineStr">
        <is>
          <t>&gt;=2.2.0;!=2.4.0</t>
        </is>
      </c>
      <c r="G10959" t="inlineStr">
        <is>
          <t>requests</t>
        </is>
      </c>
      <c r="H10959" t="inlineStr">
        <is>
          <t>&gt;=1.2.1;!=2.4.0</t>
        </is>
      </c>
    </row>
    <row r="10960">
      <c r="A10960" t="inlineStr">
        <is>
          <t>python-glanceclient</t>
        </is>
      </c>
      <c r="B10960" t="inlineStr">
        <is>
          <t>519672f5d5251ea193f08f967a9216848d209916</t>
        </is>
      </c>
      <c r="C10960" t="inlineStr">
        <is>
          <t>2015-02-24 05:48:05+00:00</t>
        </is>
      </c>
      <c r="D10960" t="inlineStr">
        <is>
          <t>verchange</t>
        </is>
      </c>
      <c r="E10960" t="inlineStr">
        <is>
          <t>oslo.utils</t>
        </is>
      </c>
      <c r="F10960" t="inlineStr">
        <is>
          <t>&gt;=1.2.0</t>
        </is>
      </c>
      <c r="G10960" t="inlineStr">
        <is>
          <t>oslo.utils</t>
        </is>
      </c>
      <c r="H10960" t="inlineStr">
        <is>
          <t>&gt;=1.0.0</t>
        </is>
      </c>
    </row>
    <row r="10961">
      <c r="A10961" t="inlineStr">
        <is>
          <t>python-glanceclient</t>
        </is>
      </c>
      <c r="B10961" t="inlineStr">
        <is>
          <t>519672f5d5251ea193f08f967a9216848d209916</t>
        </is>
      </c>
      <c r="C10961" t="inlineStr">
        <is>
          <t>2015-02-24 05:48:05+00:00</t>
        </is>
      </c>
      <c r="D10961" t="inlineStr">
        <is>
          <t>verchange</t>
        </is>
      </c>
      <c r="E10961" t="inlineStr">
        <is>
          <t>python-keystoneclient</t>
        </is>
      </c>
      <c r="F10961" t="inlineStr">
        <is>
          <t>&gt;=1.0.0</t>
        </is>
      </c>
      <c r="G10961" t="inlineStr">
        <is>
          <t>python-keystoneclient</t>
        </is>
      </c>
      <c r="H10961" t="inlineStr">
        <is>
          <t>&gt;=0.10.0</t>
        </is>
      </c>
    </row>
    <row r="10962">
      <c r="A10962" t="inlineStr">
        <is>
          <t>python-glanceclient</t>
        </is>
      </c>
      <c r="B10962" t="inlineStr">
        <is>
          <t>d3814693a83ef4294e255414f7261cc5abd62349</t>
        </is>
      </c>
      <c r="C10962" t="inlineStr">
        <is>
          <t>2015-03-05 04:49:25+00:00</t>
        </is>
      </c>
      <c r="D10962" t="inlineStr">
        <is>
          <t>add</t>
        </is>
      </c>
      <c r="E10962" t="inlineStr">
        <is>
          <t>oslo.i18n</t>
        </is>
      </c>
      <c r="F10962" t="inlineStr">
        <is>
          <t>&gt;=1.3.0</t>
        </is>
      </c>
      <c r="G10962" t="inlineStr"/>
      <c r="H10962" t="inlineStr"/>
    </row>
    <row r="10963">
      <c r="A10963" t="inlineStr">
        <is>
          <t>python-glanceclient</t>
        </is>
      </c>
      <c r="B10963" t="inlineStr">
        <is>
          <t>825c4a5df2e32a2d7c1665f0924cc5b9fa675673</t>
        </is>
      </c>
      <c r="C10963" t="inlineStr">
        <is>
          <t>2015-04-21 17:23:51+00:00</t>
        </is>
      </c>
      <c r="D10963" t="inlineStr">
        <is>
          <t>verchange</t>
        </is>
      </c>
      <c r="E10963" t="inlineStr">
        <is>
          <t>six</t>
        </is>
      </c>
      <c r="F10963" t="inlineStr">
        <is>
          <t>&gt;=1.9.0</t>
        </is>
      </c>
      <c r="G10963" t="inlineStr">
        <is>
          <t>six</t>
        </is>
      </c>
      <c r="H10963" t="inlineStr">
        <is>
          <t>&gt;=1.7.0</t>
        </is>
      </c>
    </row>
    <row r="10964">
      <c r="A10964" t="inlineStr">
        <is>
          <t>python-glanceclient</t>
        </is>
      </c>
      <c r="B10964" t="inlineStr">
        <is>
          <t>825c4a5df2e32a2d7c1665f0924cc5b9fa675673</t>
        </is>
      </c>
      <c r="C10964" t="inlineStr">
        <is>
          <t>2015-04-21 17:23:51+00:00</t>
        </is>
      </c>
      <c r="D10964" t="inlineStr">
        <is>
          <t>verchange</t>
        </is>
      </c>
      <c r="E10964" t="inlineStr">
        <is>
          <t>oslo.utils</t>
        </is>
      </c>
      <c r="F10964" t="inlineStr">
        <is>
          <t>&gt;=1.4.0</t>
        </is>
      </c>
      <c r="G10964" t="inlineStr">
        <is>
          <t>oslo.utils</t>
        </is>
      </c>
      <c r="H10964" t="inlineStr">
        <is>
          <t>&gt;=1.2.0</t>
        </is>
      </c>
    </row>
    <row r="10965">
      <c r="A10965" t="inlineStr">
        <is>
          <t>python-glanceclient</t>
        </is>
      </c>
      <c r="B10965" t="inlineStr">
        <is>
          <t>825c4a5df2e32a2d7c1665f0924cc5b9fa675673</t>
        </is>
      </c>
      <c r="C10965" t="inlineStr">
        <is>
          <t>2015-04-21 17:23:51+00:00</t>
        </is>
      </c>
      <c r="D10965" t="inlineStr">
        <is>
          <t>verchange</t>
        </is>
      </c>
      <c r="E10965" t="inlineStr">
        <is>
          <t>oslo.i18n</t>
        </is>
      </c>
      <c r="F10965" t="inlineStr">
        <is>
          <t>&gt;=1.5.0</t>
        </is>
      </c>
      <c r="G10965" t="inlineStr">
        <is>
          <t>oslo.i18n</t>
        </is>
      </c>
      <c r="H10965" t="inlineStr">
        <is>
          <t>&gt;=1.3.0</t>
        </is>
      </c>
    </row>
    <row r="10966">
      <c r="A10966" t="inlineStr">
        <is>
          <t>python-glanceclient</t>
        </is>
      </c>
      <c r="B10966" t="inlineStr">
        <is>
          <t>825c4a5df2e32a2d7c1665f0924cc5b9fa675673</t>
        </is>
      </c>
      <c r="C10966" t="inlineStr">
        <is>
          <t>2015-04-21 17:23:51+00:00</t>
        </is>
      </c>
      <c r="D10966" t="inlineStr">
        <is>
          <t>verchange</t>
        </is>
      </c>
      <c r="E10966" t="inlineStr">
        <is>
          <t>python-keystoneclient</t>
        </is>
      </c>
      <c r="F10966" t="inlineStr">
        <is>
          <t>&gt;=1.1.0</t>
        </is>
      </c>
      <c r="G10966" t="inlineStr">
        <is>
          <t>python-keystoneclient</t>
        </is>
      </c>
      <c r="H10966" t="inlineStr">
        <is>
          <t>&gt;=1.0.0</t>
        </is>
      </c>
    </row>
    <row r="10967">
      <c r="A10967" t="inlineStr">
        <is>
          <t>python-glanceclient</t>
        </is>
      </c>
      <c r="B10967" t="inlineStr">
        <is>
          <t>b176c28bbdae3eb5b3280c1981ad2b3b255e234e</t>
        </is>
      </c>
      <c r="C10967" t="inlineStr">
        <is>
          <t>2015-04-22 20:10:38+00:00</t>
        </is>
      </c>
      <c r="D10967" t="inlineStr">
        <is>
          <t>verchange</t>
        </is>
      </c>
      <c r="E10967" t="inlineStr">
        <is>
          <t>six</t>
        </is>
      </c>
      <c r="F10967" t="inlineStr">
        <is>
          <t>&gt;=1.9.0</t>
        </is>
      </c>
      <c r="G10967" t="inlineStr">
        <is>
          <t>six</t>
        </is>
      </c>
      <c r="H10967" t="inlineStr">
        <is>
          <t>&gt;=1.7.0</t>
        </is>
      </c>
    </row>
    <row r="10968">
      <c r="A10968" t="inlineStr">
        <is>
          <t>python-glanceclient</t>
        </is>
      </c>
      <c r="B10968" t="inlineStr">
        <is>
          <t>b176c28bbdae3eb5b3280c1981ad2b3b255e234e</t>
        </is>
      </c>
      <c r="C10968" t="inlineStr">
        <is>
          <t>2015-04-22 20:10:38+00:00</t>
        </is>
      </c>
      <c r="D10968" t="inlineStr">
        <is>
          <t>verchange</t>
        </is>
      </c>
      <c r="E10968" t="inlineStr">
        <is>
          <t>oslo.utils</t>
        </is>
      </c>
      <c r="F10968" t="inlineStr">
        <is>
          <t>&lt;1.5.0;&gt;=1.4.0</t>
        </is>
      </c>
      <c r="G10968" t="inlineStr">
        <is>
          <t>oslo.utils</t>
        </is>
      </c>
      <c r="H10968" t="inlineStr">
        <is>
          <t>&gt;=1.2.0</t>
        </is>
      </c>
    </row>
    <row r="10969">
      <c r="A10969" t="inlineStr">
        <is>
          <t>python-glanceclient</t>
        </is>
      </c>
      <c r="B10969" t="inlineStr">
        <is>
          <t>b176c28bbdae3eb5b3280c1981ad2b3b255e234e</t>
        </is>
      </c>
      <c r="C10969" t="inlineStr">
        <is>
          <t>2015-04-22 20:10:38+00:00</t>
        </is>
      </c>
      <c r="D10969" t="inlineStr">
        <is>
          <t>verchange</t>
        </is>
      </c>
      <c r="E10969" t="inlineStr">
        <is>
          <t>oslo.i18n</t>
        </is>
      </c>
      <c r="F10969" t="inlineStr">
        <is>
          <t>&lt;1.6.0;&gt;=1.5.0</t>
        </is>
      </c>
      <c r="G10969" t="inlineStr">
        <is>
          <t>oslo.i18n</t>
        </is>
      </c>
      <c r="H10969" t="inlineStr">
        <is>
          <t>&gt;=1.3.0</t>
        </is>
      </c>
    </row>
    <row r="10970">
      <c r="A10970" t="inlineStr">
        <is>
          <t>python-glanceclient</t>
        </is>
      </c>
      <c r="B10970" t="inlineStr">
        <is>
          <t>b176c28bbdae3eb5b3280c1981ad2b3b255e234e</t>
        </is>
      </c>
      <c r="C10970" t="inlineStr">
        <is>
          <t>2015-04-22 20:10:38+00:00</t>
        </is>
      </c>
      <c r="D10970" t="inlineStr">
        <is>
          <t>verchange</t>
        </is>
      </c>
      <c r="E10970" t="inlineStr">
        <is>
          <t>python-keystoneclient</t>
        </is>
      </c>
      <c r="F10970" t="inlineStr">
        <is>
          <t>&gt;=1.1.0;&lt;1.4.0</t>
        </is>
      </c>
      <c r="G10970" t="inlineStr">
        <is>
          <t>python-keystoneclient</t>
        </is>
      </c>
      <c r="H10970" t="inlineStr">
        <is>
          <t>&gt;=1.0.0</t>
        </is>
      </c>
    </row>
    <row r="10971">
      <c r="A10971" t="inlineStr">
        <is>
          <t>python-glanceclient</t>
        </is>
      </c>
      <c r="B10971" t="inlineStr">
        <is>
          <t>db6420b44779411d6d1f238f6b887f83f1988986</t>
        </is>
      </c>
      <c r="C10971" t="inlineStr">
        <is>
          <t>2015-06-10 20:06:26+00:00</t>
        </is>
      </c>
      <c r="D10971" t="inlineStr">
        <is>
          <t>verchange</t>
        </is>
      </c>
      <c r="E10971" t="inlineStr">
        <is>
          <t>requests</t>
        </is>
      </c>
      <c r="F10971" t="inlineStr">
        <is>
          <t>&gt;=2.5.2</t>
        </is>
      </c>
      <c r="G10971" t="inlineStr">
        <is>
          <t>requests</t>
        </is>
      </c>
      <c r="H10971" t="inlineStr">
        <is>
          <t>&gt;=2.2.0;!=2.4.0</t>
        </is>
      </c>
    </row>
    <row r="10972">
      <c r="A10972" t="inlineStr">
        <is>
          <t>python-glanceclient</t>
        </is>
      </c>
      <c r="B10972" t="inlineStr">
        <is>
          <t>db6420b44779411d6d1f238f6b887f83f1988986</t>
        </is>
      </c>
      <c r="C10972" t="inlineStr">
        <is>
          <t>2015-06-10 20:06:26+00:00</t>
        </is>
      </c>
      <c r="D10972" t="inlineStr">
        <is>
          <t>verchange</t>
        </is>
      </c>
      <c r="E10972" t="inlineStr">
        <is>
          <t>pbr</t>
        </is>
      </c>
      <c r="F10972" t="inlineStr">
        <is>
          <t>&gt;=0.11;&lt;2.0</t>
        </is>
      </c>
      <c r="G10972" t="inlineStr">
        <is>
          <t>pbr</t>
        </is>
      </c>
      <c r="H10972" t="inlineStr">
        <is>
          <t>&lt;1.0;&gt;=0.6;!=0.7</t>
        </is>
      </c>
    </row>
    <row r="10973">
      <c r="A10973" t="inlineStr">
        <is>
          <t>python-glanceclient</t>
        </is>
      </c>
      <c r="B10973" t="inlineStr">
        <is>
          <t>db6420b44779411d6d1f238f6b887f83f1988986</t>
        </is>
      </c>
      <c r="C10973" t="inlineStr">
        <is>
          <t>2015-06-10 20:06:26+00:00</t>
        </is>
      </c>
      <c r="D10973" t="inlineStr">
        <is>
          <t>verchange</t>
        </is>
      </c>
      <c r="E10973" t="inlineStr">
        <is>
          <t>python-keystoneclient</t>
        </is>
      </c>
      <c r="F10973" t="inlineStr">
        <is>
          <t>&gt;=1.6.0</t>
        </is>
      </c>
      <c r="G10973" t="inlineStr">
        <is>
          <t>python-keystoneclient</t>
        </is>
      </c>
      <c r="H10973" t="inlineStr">
        <is>
          <t>&gt;=1.1.0</t>
        </is>
      </c>
    </row>
    <row r="10974">
      <c r="A10974" t="inlineStr">
        <is>
          <t>python-glanceclient</t>
        </is>
      </c>
      <c r="B10974" t="inlineStr">
        <is>
          <t>da4f22a2b7a87f3bbb46df02f7f68568ea994e3e</t>
        </is>
      </c>
      <c r="C10974" t="inlineStr">
        <is>
          <t>2015-07-16 19:20:45+00:00</t>
        </is>
      </c>
      <c r="D10974" t="inlineStr">
        <is>
          <t>verchange</t>
        </is>
      </c>
      <c r="E10974" t="inlineStr">
        <is>
          <t>oslo.utils</t>
        </is>
      </c>
      <c r="F10974" t="inlineStr">
        <is>
          <t>&lt;1.5.0;&gt;=1.4.0</t>
        </is>
      </c>
      <c r="G10974" t="inlineStr">
        <is>
          <t>oslo.utils</t>
        </is>
      </c>
      <c r="H10974" t="inlineStr">
        <is>
          <t>&lt;1.5.0;&gt;=1.4.0</t>
        </is>
      </c>
    </row>
    <row r="10975">
      <c r="A10975" t="inlineStr">
        <is>
          <t>python-glanceclient</t>
        </is>
      </c>
      <c r="B10975" t="inlineStr">
        <is>
          <t>da4f22a2b7a87f3bbb46df02f7f68568ea994e3e</t>
        </is>
      </c>
      <c r="C10975" t="inlineStr">
        <is>
          <t>2015-07-16 19:20:45+00:00</t>
        </is>
      </c>
      <c r="D10975" t="inlineStr">
        <is>
          <t>verchange</t>
        </is>
      </c>
      <c r="E10975" t="inlineStr">
        <is>
          <t>python-keystoneclient</t>
        </is>
      </c>
      <c r="F10975" t="inlineStr">
        <is>
          <t>&gt;=1.2.0;&lt;1.4.0</t>
        </is>
      </c>
      <c r="G10975" t="inlineStr">
        <is>
          <t>python-keystoneclient</t>
        </is>
      </c>
      <c r="H10975" t="inlineStr">
        <is>
          <t>&gt;=1.1.0;&lt;1.4.0</t>
        </is>
      </c>
    </row>
    <row r="10976">
      <c r="A10976" t="inlineStr">
        <is>
          <t>python-glanceclient</t>
        </is>
      </c>
      <c r="B10976" t="inlineStr">
        <is>
          <t>da4f22a2b7a87f3bbb46df02f7f68568ea994e3e</t>
        </is>
      </c>
      <c r="C10976" t="inlineStr">
        <is>
          <t>2015-07-16 19:20:45+00:00</t>
        </is>
      </c>
      <c r="D10976" t="inlineStr">
        <is>
          <t>verchange</t>
        </is>
      </c>
      <c r="E10976" t="inlineStr">
        <is>
          <t>PrettyTable</t>
        </is>
      </c>
      <c r="F10976" t="inlineStr">
        <is>
          <t>&gt;=0.7;&lt;0.8</t>
        </is>
      </c>
      <c r="G10976" t="inlineStr">
        <is>
          <t>PrettyTable</t>
        </is>
      </c>
      <c r="H10976" t="inlineStr">
        <is>
          <t>&gt;=0.7;&lt;0.8</t>
        </is>
      </c>
    </row>
    <row r="10977">
      <c r="A10977" t="inlineStr">
        <is>
          <t>python-glanceclient</t>
        </is>
      </c>
      <c r="B10977" t="inlineStr">
        <is>
          <t>da4f22a2b7a87f3bbb46df02f7f68568ea994e3e</t>
        </is>
      </c>
      <c r="C10977" t="inlineStr">
        <is>
          <t>2015-07-16 19:20:45+00:00</t>
        </is>
      </c>
      <c r="D10977" t="inlineStr">
        <is>
          <t>verchange</t>
        </is>
      </c>
      <c r="E10977" t="inlineStr">
        <is>
          <t>requests</t>
        </is>
      </c>
      <c r="F10977" t="inlineStr">
        <is>
          <t>&gt;=2.2.0;!=2.4.0</t>
        </is>
      </c>
      <c r="G10977" t="inlineStr">
        <is>
          <t>requests</t>
        </is>
      </c>
      <c r="H10977" t="inlineStr">
        <is>
          <t>&gt;=2.2.0;!=2.4.0</t>
        </is>
      </c>
    </row>
    <row r="10978">
      <c r="A10978" t="inlineStr">
        <is>
          <t>python-glanceclient</t>
        </is>
      </c>
      <c r="B10978" t="inlineStr">
        <is>
          <t>da4f22a2b7a87f3bbb46df02f7f68568ea994e3e</t>
        </is>
      </c>
      <c r="C10978" t="inlineStr">
        <is>
          <t>2015-07-16 19:20:45+00:00</t>
        </is>
      </c>
      <c r="D10978" t="inlineStr">
        <is>
          <t>verchange</t>
        </is>
      </c>
      <c r="E10978" t="inlineStr">
        <is>
          <t>pbr</t>
        </is>
      </c>
      <c r="F10978" t="inlineStr">
        <is>
          <t>&gt;=0.6;&lt;1.0;!=0.7</t>
        </is>
      </c>
      <c r="G10978" t="inlineStr">
        <is>
          <t>pbr</t>
        </is>
      </c>
      <c r="H10978" t="inlineStr">
        <is>
          <t>&lt;1.0;&gt;=0.6;!=0.7</t>
        </is>
      </c>
    </row>
    <row r="10979">
      <c r="A10979" t="inlineStr">
        <is>
          <t>python-glanceclient</t>
        </is>
      </c>
      <c r="B10979" t="inlineStr">
        <is>
          <t>da4f22a2b7a87f3bbb46df02f7f68568ea994e3e</t>
        </is>
      </c>
      <c r="C10979" t="inlineStr">
        <is>
          <t>2015-07-16 19:20:45+00:00</t>
        </is>
      </c>
      <c r="D10979" t="inlineStr">
        <is>
          <t>verchange</t>
        </is>
      </c>
      <c r="E10979" t="inlineStr">
        <is>
          <t>warlock</t>
        </is>
      </c>
      <c r="F10979" t="inlineStr">
        <is>
          <t>&lt;2;&gt;=1.0.1</t>
        </is>
      </c>
      <c r="G10979" t="inlineStr">
        <is>
          <t>warlock</t>
        </is>
      </c>
      <c r="H10979" t="inlineStr">
        <is>
          <t>&gt;=1.0.1;&lt;2</t>
        </is>
      </c>
    </row>
    <row r="10980">
      <c r="A10980" t="inlineStr">
        <is>
          <t>python-glanceclient</t>
        </is>
      </c>
      <c r="B10980" t="inlineStr">
        <is>
          <t>da4f22a2b7a87f3bbb46df02f7f68568ea994e3e</t>
        </is>
      </c>
      <c r="C10980" t="inlineStr">
        <is>
          <t>2015-07-16 19:20:45+00:00</t>
        </is>
      </c>
      <c r="D10980" t="inlineStr">
        <is>
          <t>verchange</t>
        </is>
      </c>
      <c r="E10980" t="inlineStr">
        <is>
          <t>oslo.i18n</t>
        </is>
      </c>
      <c r="F10980" t="inlineStr">
        <is>
          <t>&lt;1.6.0;&gt;=1.5.0</t>
        </is>
      </c>
      <c r="G10980" t="inlineStr">
        <is>
          <t>oslo.i18n</t>
        </is>
      </c>
      <c r="H10980" t="inlineStr">
        <is>
          <t>&lt;1.6.0;&gt;=1.5.0</t>
        </is>
      </c>
    </row>
    <row r="10981">
      <c r="A10981" t="inlineStr">
        <is>
          <t>python-glanceclient</t>
        </is>
      </c>
      <c r="B10981" t="inlineStr">
        <is>
          <t>54ae632f1b6dfba18a16ba934cd8052fe766693f</t>
        </is>
      </c>
      <c r="C10981" t="inlineStr">
        <is>
          <t>2015-08-31 16:10:41+00:00</t>
        </is>
      </c>
      <c r="D10981" t="inlineStr">
        <is>
          <t>verchange</t>
        </is>
      </c>
      <c r="E10981" t="inlineStr">
        <is>
          <t>oslo.utils</t>
        </is>
      </c>
      <c r="F10981" t="inlineStr">
        <is>
          <t>&gt;=1.9.0</t>
        </is>
      </c>
      <c r="G10981" t="inlineStr">
        <is>
          <t>oslo.utils</t>
        </is>
      </c>
      <c r="H10981" t="inlineStr">
        <is>
          <t>&gt;=1.4.0</t>
        </is>
      </c>
    </row>
    <row r="10982">
      <c r="A10982" t="inlineStr">
        <is>
          <t>python-glanceclient</t>
        </is>
      </c>
      <c r="B10982" t="inlineStr">
        <is>
          <t>54ae632f1b6dfba18a16ba934cd8052fe766693f</t>
        </is>
      </c>
      <c r="C10982" t="inlineStr">
        <is>
          <t>2015-08-31 16:10:41+00:00</t>
        </is>
      </c>
      <c r="D10982" t="inlineStr">
        <is>
          <t>verchange</t>
        </is>
      </c>
      <c r="E10982" t="inlineStr">
        <is>
          <t>PrettyTable</t>
        </is>
      </c>
      <c r="F10982" t="inlineStr">
        <is>
          <t>&gt;=0.7;&lt;0.8</t>
        </is>
      </c>
      <c r="G10982" t="inlineStr">
        <is>
          <t>PrettyTable</t>
        </is>
      </c>
      <c r="H10982" t="inlineStr">
        <is>
          <t>&gt;=0.7;&lt;0.8</t>
        </is>
      </c>
    </row>
    <row r="10983">
      <c r="A10983" t="inlineStr">
        <is>
          <t>python-glanceclient</t>
        </is>
      </c>
      <c r="B10983" t="inlineStr">
        <is>
          <t>54ae632f1b6dfba18a16ba934cd8052fe766693f</t>
        </is>
      </c>
      <c r="C10983" t="inlineStr">
        <is>
          <t>2015-08-31 16:10:41+00:00</t>
        </is>
      </c>
      <c r="D10983" t="inlineStr">
        <is>
          <t>verchange</t>
        </is>
      </c>
      <c r="E10983" t="inlineStr">
        <is>
          <t>pbr</t>
        </is>
      </c>
      <c r="F10983" t="inlineStr">
        <is>
          <t>&lt;2.0;&gt;=1.4</t>
        </is>
      </c>
      <c r="G10983" t="inlineStr">
        <is>
          <t>pbr</t>
        </is>
      </c>
      <c r="H10983" t="inlineStr">
        <is>
          <t>&gt;=0.11;&lt;2.0</t>
        </is>
      </c>
    </row>
    <row r="10984">
      <c r="A10984" t="inlineStr">
        <is>
          <t>python-glanceclient</t>
        </is>
      </c>
      <c r="B10984" t="inlineStr">
        <is>
          <t>54ae632f1b6dfba18a16ba934cd8052fe766693f</t>
        </is>
      </c>
      <c r="C10984" t="inlineStr">
        <is>
          <t>2015-08-31 16:10:41+00:00</t>
        </is>
      </c>
      <c r="D10984" t="inlineStr">
        <is>
          <t>verchange</t>
        </is>
      </c>
      <c r="E10984" t="inlineStr">
        <is>
          <t>warlock</t>
        </is>
      </c>
      <c r="F10984" t="inlineStr">
        <is>
          <t>&lt;2;&gt;=1.0.1</t>
        </is>
      </c>
      <c r="G10984" t="inlineStr">
        <is>
          <t>warlock</t>
        </is>
      </c>
      <c r="H10984" t="inlineStr">
        <is>
          <t>&gt;=1.0.1;&lt;2</t>
        </is>
      </c>
    </row>
    <row r="10985">
      <c r="A10985" t="inlineStr">
        <is>
          <t>python-glanceclient</t>
        </is>
      </c>
      <c r="B10985" t="inlineStr">
        <is>
          <t>54ae632f1b6dfba18a16ba934cd8052fe766693f</t>
        </is>
      </c>
      <c r="C10985" t="inlineStr">
        <is>
          <t>2015-08-31 16:10:41+00:00</t>
        </is>
      </c>
      <c r="D10985" t="inlineStr">
        <is>
          <t>verchange</t>
        </is>
      </c>
      <c r="E10985" t="inlineStr">
        <is>
          <t>oslo.i18n</t>
        </is>
      </c>
      <c r="F10985" t="inlineStr">
        <is>
          <t>&gt;=1.5.0</t>
        </is>
      </c>
      <c r="G10985" t="inlineStr">
        <is>
          <t>oslo.i18n</t>
        </is>
      </c>
      <c r="H10985" t="inlineStr">
        <is>
          <t>&gt;=1.5.0</t>
        </is>
      </c>
    </row>
    <row r="10986">
      <c r="A10986" t="inlineStr">
        <is>
          <t>python-glanceclient</t>
        </is>
      </c>
      <c r="B10986" t="inlineStr">
        <is>
          <t>54ae632f1b6dfba18a16ba934cd8052fe766693f</t>
        </is>
      </c>
      <c r="C10986" t="inlineStr">
        <is>
          <t>2015-08-31 16:10:41+00:00</t>
        </is>
      </c>
      <c r="D10986" t="inlineStr">
        <is>
          <t>rem</t>
        </is>
      </c>
      <c r="E10986" t="inlineStr"/>
      <c r="F10986" t="inlineStr"/>
      <c r="G10986" t="inlineStr">
        <is>
          <t>pyOpenSSL</t>
        </is>
      </c>
      <c r="H10986" t="inlineStr">
        <is>
          <t>&gt;=0.11</t>
        </is>
      </c>
    </row>
    <row r="10987">
      <c r="A10987" t="inlineStr">
        <is>
          <t>python-glanceclient</t>
        </is>
      </c>
      <c r="B10987" t="inlineStr">
        <is>
          <t>86635868c1eb3aec0c065c12cb9928c613940f36</t>
        </is>
      </c>
      <c r="C10987" t="inlineStr">
        <is>
          <t>2015-09-15 11:52:07+00:00</t>
        </is>
      </c>
      <c r="D10987" t="inlineStr">
        <is>
          <t>verchange</t>
        </is>
      </c>
      <c r="E10987" t="inlineStr">
        <is>
          <t>oslo.utils</t>
        </is>
      </c>
      <c r="F10987" t="inlineStr">
        <is>
          <t>&gt;=2.0.0</t>
        </is>
      </c>
      <c r="G10987" t="inlineStr">
        <is>
          <t>oslo.utils</t>
        </is>
      </c>
      <c r="H10987" t="inlineStr">
        <is>
          <t>&gt;=1.9.0</t>
        </is>
      </c>
    </row>
    <row r="10988">
      <c r="A10988" t="inlineStr">
        <is>
          <t>python-glanceclient</t>
        </is>
      </c>
      <c r="B10988" t="inlineStr">
        <is>
          <t>86635868c1eb3aec0c065c12cb9928c613940f36</t>
        </is>
      </c>
      <c r="C10988" t="inlineStr">
        <is>
          <t>2015-09-15 11:52:07+00:00</t>
        </is>
      </c>
      <c r="D10988" t="inlineStr">
        <is>
          <t>verchange</t>
        </is>
      </c>
      <c r="E10988" t="inlineStr">
        <is>
          <t>pbr</t>
        </is>
      </c>
      <c r="F10988" t="inlineStr">
        <is>
          <t>&gt;=1.6;&lt;2.0</t>
        </is>
      </c>
      <c r="G10988" t="inlineStr">
        <is>
          <t>pbr</t>
        </is>
      </c>
      <c r="H10988" t="inlineStr">
        <is>
          <t>&lt;2.0;&gt;=1.4</t>
        </is>
      </c>
    </row>
    <row r="10989">
      <c r="A10989" t="inlineStr">
        <is>
          <t>python-glanceclient</t>
        </is>
      </c>
      <c r="B10989" t="inlineStr">
        <is>
          <t>cfa75cec24b37acb42a851013d6689b2016754e2</t>
        </is>
      </c>
      <c r="C10989" t="inlineStr">
        <is>
          <t>2015-10-19 19:57:01+00:00</t>
        </is>
      </c>
      <c r="D10989" t="inlineStr">
        <is>
          <t>verchange</t>
        </is>
      </c>
      <c r="E10989" t="inlineStr">
        <is>
          <t>six</t>
        </is>
      </c>
      <c r="F10989" t="inlineStr">
        <is>
          <t>&lt;=1.9.0;&gt;=1.7.0</t>
        </is>
      </c>
      <c r="G10989" t="inlineStr">
        <is>
          <t>six</t>
        </is>
      </c>
      <c r="H10989" t="inlineStr">
        <is>
          <t>&gt;=1.7.0</t>
        </is>
      </c>
    </row>
    <row r="10990">
      <c r="A10990" t="inlineStr">
        <is>
          <t>python-glanceclient</t>
        </is>
      </c>
      <c r="B10990" t="inlineStr">
        <is>
          <t>cfa75cec24b37acb42a851013d6689b2016754e2</t>
        </is>
      </c>
      <c r="C10990" t="inlineStr">
        <is>
          <t>2015-10-19 19:57:01+00:00</t>
        </is>
      </c>
      <c r="D10990" t="inlineStr">
        <is>
          <t>verchange</t>
        </is>
      </c>
      <c r="E10990" t="inlineStr">
        <is>
          <t>oslo.utils</t>
        </is>
      </c>
      <c r="F10990" t="inlineStr">
        <is>
          <t>&lt;1.5.0;&gt;=1.4.0</t>
        </is>
      </c>
      <c r="G10990" t="inlineStr">
        <is>
          <t>oslo.utils</t>
        </is>
      </c>
      <c r="H10990" t="inlineStr">
        <is>
          <t>&gt;=1.0.0</t>
        </is>
      </c>
    </row>
    <row r="10991">
      <c r="A10991" t="inlineStr">
        <is>
          <t>python-glanceclient</t>
        </is>
      </c>
      <c r="B10991" t="inlineStr">
        <is>
          <t>cfa75cec24b37acb42a851013d6689b2016754e2</t>
        </is>
      </c>
      <c r="C10991" t="inlineStr">
        <is>
          <t>2015-10-19 19:57:01+00:00</t>
        </is>
      </c>
      <c r="D10991" t="inlineStr">
        <is>
          <t>verchange</t>
        </is>
      </c>
      <c r="E10991" t="inlineStr">
        <is>
          <t>python-keystoneclient</t>
        </is>
      </c>
      <c r="F10991" t="inlineStr">
        <is>
          <t>&lt;1.2.0;&gt;=0.10.0</t>
        </is>
      </c>
      <c r="G10991" t="inlineStr">
        <is>
          <t>python-keystoneclient</t>
        </is>
      </c>
      <c r="H10991" t="inlineStr">
        <is>
          <t>&gt;=0.10.0</t>
        </is>
      </c>
    </row>
    <row r="10992">
      <c r="A10992" t="inlineStr">
        <is>
          <t>python-glanceclient</t>
        </is>
      </c>
      <c r="B10992" t="inlineStr">
        <is>
          <t>cfa75cec24b37acb42a851013d6689b2016754e2</t>
        </is>
      </c>
      <c r="C10992" t="inlineStr">
        <is>
          <t>2015-10-19 19:57:01+00:00</t>
        </is>
      </c>
      <c r="D10992" t="inlineStr">
        <is>
          <t>verchange</t>
        </is>
      </c>
      <c r="E10992" t="inlineStr">
        <is>
          <t>pyOpenSSL</t>
        </is>
      </c>
      <c r="F10992" t="inlineStr">
        <is>
          <t>&gt;=0.11;&lt;=0.13</t>
        </is>
      </c>
      <c r="G10992" t="inlineStr">
        <is>
          <t>pyOpenSSL</t>
        </is>
      </c>
      <c r="H10992" t="inlineStr">
        <is>
          <t>&gt;=0.11</t>
        </is>
      </c>
    </row>
    <row r="10993">
      <c r="A10993" t="inlineStr">
        <is>
          <t>python-glanceclient</t>
        </is>
      </c>
      <c r="B10993" t="inlineStr">
        <is>
          <t>cfa75cec24b37acb42a851013d6689b2016754e2</t>
        </is>
      </c>
      <c r="C10993" t="inlineStr">
        <is>
          <t>2015-10-19 19:57:01+00:00</t>
        </is>
      </c>
      <c r="D10993" t="inlineStr">
        <is>
          <t>verchange</t>
        </is>
      </c>
      <c r="E10993" t="inlineStr">
        <is>
          <t>Babel</t>
        </is>
      </c>
      <c r="F10993" t="inlineStr">
        <is>
          <t>&gt;=1.3;&lt;=1.3</t>
        </is>
      </c>
      <c r="G10993" t="inlineStr">
        <is>
          <t>Babel</t>
        </is>
      </c>
      <c r="H10993" t="inlineStr">
        <is>
          <t>&gt;=1.3</t>
        </is>
      </c>
    </row>
    <row r="10994">
      <c r="A10994" t="inlineStr">
        <is>
          <t>python-glanceclient</t>
        </is>
      </c>
      <c r="B10994" t="inlineStr">
        <is>
          <t>cfa75cec24b37acb42a851013d6689b2016754e2</t>
        </is>
      </c>
      <c r="C10994" t="inlineStr">
        <is>
          <t>2015-10-19 19:57:01+00:00</t>
        </is>
      </c>
      <c r="D10994" t="inlineStr">
        <is>
          <t>verchange</t>
        </is>
      </c>
      <c r="E10994" t="inlineStr">
        <is>
          <t>PrettyTable</t>
        </is>
      </c>
      <c r="F10994" t="inlineStr">
        <is>
          <t>&gt;=0.7;&lt;0.8</t>
        </is>
      </c>
      <c r="G10994" t="inlineStr">
        <is>
          <t>PrettyTable</t>
        </is>
      </c>
      <c r="H10994" t="inlineStr">
        <is>
          <t>&gt;=0.7;&lt;0.8</t>
        </is>
      </c>
    </row>
    <row r="10995">
      <c r="A10995" t="inlineStr">
        <is>
          <t>python-glanceclient</t>
        </is>
      </c>
      <c r="B10995" t="inlineStr">
        <is>
          <t>cfa75cec24b37acb42a851013d6689b2016754e2</t>
        </is>
      </c>
      <c r="C10995" t="inlineStr">
        <is>
          <t>2015-10-19 19:57:01+00:00</t>
        </is>
      </c>
      <c r="D10995" t="inlineStr">
        <is>
          <t>verchange</t>
        </is>
      </c>
      <c r="E10995" t="inlineStr">
        <is>
          <t>requests</t>
        </is>
      </c>
      <c r="F10995" t="inlineStr">
        <is>
          <t>&gt;=2.1.0;!=2.4.0;&lt;=2.2.1</t>
        </is>
      </c>
      <c r="G10995" t="inlineStr">
        <is>
          <t>requests</t>
        </is>
      </c>
      <c r="H10995" t="inlineStr">
        <is>
          <t>&gt;=1.2.1;!=2.4.0</t>
        </is>
      </c>
    </row>
    <row r="10996">
      <c r="A10996" t="inlineStr">
        <is>
          <t>python-glanceclient</t>
        </is>
      </c>
      <c r="B10996" t="inlineStr">
        <is>
          <t>cfa75cec24b37acb42a851013d6689b2016754e2</t>
        </is>
      </c>
      <c r="C10996" t="inlineStr">
        <is>
          <t>2015-10-19 19:57:01+00:00</t>
        </is>
      </c>
      <c r="D10996" t="inlineStr">
        <is>
          <t>verchange</t>
        </is>
      </c>
      <c r="E10996" t="inlineStr">
        <is>
          <t>pbr</t>
        </is>
      </c>
      <c r="F10996" t="inlineStr">
        <is>
          <t>&gt;=0.6;&lt;1.0;!=0.7</t>
        </is>
      </c>
      <c r="G10996" t="inlineStr">
        <is>
          <t>pbr</t>
        </is>
      </c>
      <c r="H10996" t="inlineStr">
        <is>
          <t>&lt;1.0;&gt;=0.6;!=0.7</t>
        </is>
      </c>
    </row>
    <row r="10997">
      <c r="A10997" t="inlineStr">
        <is>
          <t>python-glanceclient</t>
        </is>
      </c>
      <c r="B10997" t="inlineStr">
        <is>
          <t>cfa75cec24b37acb42a851013d6689b2016754e2</t>
        </is>
      </c>
      <c r="C10997" t="inlineStr">
        <is>
          <t>2015-10-19 19:57:01+00:00</t>
        </is>
      </c>
      <c r="D10997" t="inlineStr">
        <is>
          <t>verchange</t>
        </is>
      </c>
      <c r="E10997" t="inlineStr">
        <is>
          <t>warlock</t>
        </is>
      </c>
      <c r="F10997" t="inlineStr">
        <is>
          <t>&lt;2;&gt;=1.0.1</t>
        </is>
      </c>
      <c r="G10997" t="inlineStr">
        <is>
          <t>warlock</t>
        </is>
      </c>
      <c r="H10997" t="inlineStr">
        <is>
          <t>&gt;=1.0.1;&lt;2</t>
        </is>
      </c>
    </row>
    <row r="10998">
      <c r="A10998" t="inlineStr">
        <is>
          <t>python-glanceclient</t>
        </is>
      </c>
      <c r="B10998" t="inlineStr">
        <is>
          <t>9333d0e4f2b47cf9a0dd52d71bb3a231422b84d2</t>
        </is>
      </c>
      <c r="C10998" t="inlineStr">
        <is>
          <t>2015-11-18 20:44:25+00:00</t>
        </is>
      </c>
      <c r="D10998" t="inlineStr">
        <is>
          <t>verchange</t>
        </is>
      </c>
      <c r="E10998" t="inlineStr">
        <is>
          <t>requests</t>
        </is>
      </c>
      <c r="F10998" t="inlineStr">
        <is>
          <t>&lt;2.8.0;&gt;=2.2.0;!=2.4.0</t>
        </is>
      </c>
      <c r="G10998" t="inlineStr">
        <is>
          <t>requests</t>
        </is>
      </c>
      <c r="H10998" t="inlineStr">
        <is>
          <t>&gt;=2.2.0;!=2.4.0</t>
        </is>
      </c>
    </row>
    <row r="10999">
      <c r="A10999" t="inlineStr">
        <is>
          <t>python-glanceclient</t>
        </is>
      </c>
      <c r="B10999" t="inlineStr">
        <is>
          <t>9333d0e4f2b47cf9a0dd52d71bb3a231422b84d2</t>
        </is>
      </c>
      <c r="C10999" t="inlineStr">
        <is>
          <t>2015-11-18 20:44:25+00:00</t>
        </is>
      </c>
      <c r="D10999" t="inlineStr">
        <is>
          <t>verchange</t>
        </is>
      </c>
      <c r="E10999" t="inlineStr">
        <is>
          <t>oslo.utils</t>
        </is>
      </c>
      <c r="F10999" t="inlineStr">
        <is>
          <t>&lt;1.5.0;!=1.4.1;&gt;=1.4.0</t>
        </is>
      </c>
      <c r="G10999" t="inlineStr">
        <is>
          <t>oslo.utils</t>
        </is>
      </c>
      <c r="H10999" t="inlineStr">
        <is>
          <t>&lt;1.5.0;&gt;=1.4.0</t>
        </is>
      </c>
    </row>
    <row r="11000">
      <c r="A11000" t="inlineStr">
        <is>
          <t>python-glanceclient</t>
        </is>
      </c>
      <c r="B11000" t="inlineStr">
        <is>
          <t>d91210c806fe1f5bad39b18bf3ee38d3669fd8c3</t>
        </is>
      </c>
      <c r="C11000" t="inlineStr">
        <is>
          <t>2015-11-18 20:55:05+00:00</t>
        </is>
      </c>
      <c r="D11000" t="inlineStr">
        <is>
          <t>verchange</t>
        </is>
      </c>
      <c r="E11000" t="inlineStr">
        <is>
          <t>requests</t>
        </is>
      </c>
      <c r="F11000" t="inlineStr">
        <is>
          <t>&gt;=2.5.2;!=2.8.0</t>
        </is>
      </c>
      <c r="G11000" t="inlineStr">
        <is>
          <t>requests</t>
        </is>
      </c>
      <c r="H11000" t="inlineStr">
        <is>
          <t>&gt;=2.5.2</t>
        </is>
      </c>
    </row>
    <row r="11001">
      <c r="A11001" t="inlineStr">
        <is>
          <t>python-glanceclient</t>
        </is>
      </c>
      <c r="B11001" t="inlineStr">
        <is>
          <t>d91210c806fe1f5bad39b18bf3ee38d3669fd8c3</t>
        </is>
      </c>
      <c r="C11001" t="inlineStr">
        <is>
          <t>2015-11-18 20:55:05+00:00</t>
        </is>
      </c>
      <c r="D11001" t="inlineStr">
        <is>
          <t>verchange</t>
        </is>
      </c>
      <c r="E11001" t="inlineStr">
        <is>
          <t>oslo.utils</t>
        </is>
      </c>
      <c r="F11001" t="inlineStr">
        <is>
          <t>&gt;=2.4.0;!=2.6.0</t>
        </is>
      </c>
      <c r="G11001" t="inlineStr">
        <is>
          <t>oslo.utils</t>
        </is>
      </c>
      <c r="H11001" t="inlineStr">
        <is>
          <t>&gt;=2.0.0</t>
        </is>
      </c>
    </row>
    <row r="11002">
      <c r="A11002" t="inlineStr">
        <is>
          <t>python-glanceclient</t>
        </is>
      </c>
      <c r="B11002" t="inlineStr">
        <is>
          <t>d91210c806fe1f5bad39b18bf3ee38d3669fd8c3</t>
        </is>
      </c>
      <c r="C11002" t="inlineStr">
        <is>
          <t>2015-11-18 20:55:05+00:00</t>
        </is>
      </c>
      <c r="D11002" t="inlineStr">
        <is>
          <t>verchange</t>
        </is>
      </c>
      <c r="E11002" t="inlineStr">
        <is>
          <t>pbr</t>
        </is>
      </c>
      <c r="F11002" t="inlineStr">
        <is>
          <t>&gt;=1.6</t>
        </is>
      </c>
      <c r="G11002" t="inlineStr">
        <is>
          <t>pbr</t>
        </is>
      </c>
      <c r="H11002" t="inlineStr">
        <is>
          <t>&gt;=1.6;&lt;2.0</t>
        </is>
      </c>
    </row>
    <row r="11003">
      <c r="A11003" t="inlineStr">
        <is>
          <t>python-glanceclient</t>
        </is>
      </c>
      <c r="B11003" t="inlineStr">
        <is>
          <t>d91210c806fe1f5bad39b18bf3ee38d3669fd8c3</t>
        </is>
      </c>
      <c r="C11003" t="inlineStr">
        <is>
          <t>2015-11-18 20:55:05+00:00</t>
        </is>
      </c>
      <c r="D11003" t="inlineStr">
        <is>
          <t>verchange</t>
        </is>
      </c>
      <c r="E11003" t="inlineStr">
        <is>
          <t>python-keystoneclient</t>
        </is>
      </c>
      <c r="F11003" t="inlineStr">
        <is>
          <t>&gt;=1.6.0;!=1.8.0</t>
        </is>
      </c>
      <c r="G11003" t="inlineStr">
        <is>
          <t>python-keystoneclient</t>
        </is>
      </c>
      <c r="H11003" t="inlineStr">
        <is>
          <t>&gt;=1.6.0</t>
        </is>
      </c>
    </row>
    <row r="11004">
      <c r="A11004" t="inlineStr">
        <is>
          <t>python-glanceclient</t>
        </is>
      </c>
      <c r="B11004" t="inlineStr">
        <is>
          <t>22a03fd475d1807dee41b24291862f1bdc361273</t>
        </is>
      </c>
      <c r="C11004" t="inlineStr">
        <is>
          <t>2016-03-03 16:00:02+00:00</t>
        </is>
      </c>
      <c r="D11004" t="inlineStr">
        <is>
          <t>verchange</t>
        </is>
      </c>
      <c r="E11004" t="inlineStr">
        <is>
          <t>six</t>
        </is>
      </c>
      <c r="F11004" t="inlineStr">
        <is>
          <t>&gt;=1.9.0</t>
        </is>
      </c>
      <c r="G11004" t="inlineStr">
        <is>
          <t>six</t>
        </is>
      </c>
      <c r="H11004" t="inlineStr">
        <is>
          <t>&gt;=1.9.0</t>
        </is>
      </c>
    </row>
    <row r="11005">
      <c r="A11005" t="inlineStr">
        <is>
          <t>python-glanceclient</t>
        </is>
      </c>
      <c r="B11005" t="inlineStr">
        <is>
          <t>22a03fd475d1807dee41b24291862f1bdc361273</t>
        </is>
      </c>
      <c r="C11005" t="inlineStr">
        <is>
          <t>2016-03-03 16:00:02+00:00</t>
        </is>
      </c>
      <c r="D11005" t="inlineStr">
        <is>
          <t>verchange</t>
        </is>
      </c>
      <c r="E11005" t="inlineStr">
        <is>
          <t>oslo.utils</t>
        </is>
      </c>
      <c r="F11005" t="inlineStr">
        <is>
          <t>&gt;=3.5.0</t>
        </is>
      </c>
      <c r="G11005" t="inlineStr">
        <is>
          <t>oslo.utils</t>
        </is>
      </c>
      <c r="H11005" t="inlineStr">
        <is>
          <t>&gt;=2.4.0;!=2.6.0</t>
        </is>
      </c>
    </row>
    <row r="11006">
      <c r="A11006" t="inlineStr">
        <is>
          <t>python-glanceclient</t>
        </is>
      </c>
      <c r="B11006" t="inlineStr">
        <is>
          <t>22a03fd475d1807dee41b24291862f1bdc361273</t>
        </is>
      </c>
      <c r="C11006" t="inlineStr">
        <is>
          <t>2016-03-03 16:00:02+00:00</t>
        </is>
      </c>
      <c r="D11006" t="inlineStr">
        <is>
          <t>verchange</t>
        </is>
      </c>
      <c r="E11006" t="inlineStr">
        <is>
          <t>python-keystoneclient</t>
        </is>
      </c>
      <c r="F11006" t="inlineStr">
        <is>
          <t>&gt;=1.6.0;!=2.1.0;!=1.8.0</t>
        </is>
      </c>
      <c r="G11006" t="inlineStr">
        <is>
          <t>python-keystoneclient</t>
        </is>
      </c>
      <c r="H11006" t="inlineStr">
        <is>
          <t>&gt;=1.6.0;!=1.8.0</t>
        </is>
      </c>
    </row>
    <row r="11007">
      <c r="A11007" t="inlineStr">
        <is>
          <t>python-glanceclient</t>
        </is>
      </c>
      <c r="B11007" t="inlineStr">
        <is>
          <t>22a03fd475d1807dee41b24291862f1bdc361273</t>
        </is>
      </c>
      <c r="C11007" t="inlineStr">
        <is>
          <t>2016-03-03 16:00:02+00:00</t>
        </is>
      </c>
      <c r="D11007" t="inlineStr">
        <is>
          <t>verchange</t>
        </is>
      </c>
      <c r="E11007" t="inlineStr">
        <is>
          <t>Babel</t>
        </is>
      </c>
      <c r="F11007" t="inlineStr">
        <is>
          <t>&gt;=1.3</t>
        </is>
      </c>
      <c r="G11007" t="inlineStr">
        <is>
          <t>Babel</t>
        </is>
      </c>
      <c r="H11007" t="inlineStr">
        <is>
          <t>&gt;=1.3</t>
        </is>
      </c>
    </row>
    <row r="11008">
      <c r="A11008" t="inlineStr">
        <is>
          <t>python-glanceclient</t>
        </is>
      </c>
      <c r="B11008" t="inlineStr">
        <is>
          <t>22a03fd475d1807dee41b24291862f1bdc361273</t>
        </is>
      </c>
      <c r="C11008" t="inlineStr">
        <is>
          <t>2016-03-03 16:00:02+00:00</t>
        </is>
      </c>
      <c r="D11008" t="inlineStr">
        <is>
          <t>verchange</t>
        </is>
      </c>
      <c r="E11008" t="inlineStr">
        <is>
          <t>PrettyTable</t>
        </is>
      </c>
      <c r="F11008" t="inlineStr">
        <is>
          <t>&gt;=0.7;&lt;0.8</t>
        </is>
      </c>
      <c r="G11008" t="inlineStr">
        <is>
          <t>PrettyTable</t>
        </is>
      </c>
      <c r="H11008" t="inlineStr">
        <is>
          <t>&gt;=0.7;&lt;0.8</t>
        </is>
      </c>
    </row>
    <row r="11009">
      <c r="A11009" t="inlineStr">
        <is>
          <t>python-glanceclient</t>
        </is>
      </c>
      <c r="B11009" t="inlineStr">
        <is>
          <t>22a03fd475d1807dee41b24291862f1bdc361273</t>
        </is>
      </c>
      <c r="C11009" t="inlineStr">
        <is>
          <t>2016-03-03 16:00:02+00:00</t>
        </is>
      </c>
      <c r="D11009" t="inlineStr">
        <is>
          <t>verchange</t>
        </is>
      </c>
      <c r="E11009" t="inlineStr">
        <is>
          <t>requests</t>
        </is>
      </c>
      <c r="F11009" t="inlineStr">
        <is>
          <t>&gt;=2.8.1;!=2.9.0</t>
        </is>
      </c>
      <c r="G11009" t="inlineStr">
        <is>
          <t>requests</t>
        </is>
      </c>
      <c r="H11009" t="inlineStr">
        <is>
          <t>&gt;=2.5.2;!=2.8.0</t>
        </is>
      </c>
    </row>
    <row r="11010">
      <c r="A11010" t="inlineStr">
        <is>
          <t>python-glanceclient</t>
        </is>
      </c>
      <c r="B11010" t="inlineStr">
        <is>
          <t>22a03fd475d1807dee41b24291862f1bdc361273</t>
        </is>
      </c>
      <c r="C11010" t="inlineStr">
        <is>
          <t>2016-03-03 16:00:02+00:00</t>
        </is>
      </c>
      <c r="D11010" t="inlineStr">
        <is>
          <t>verchange</t>
        </is>
      </c>
      <c r="E11010" t="inlineStr">
        <is>
          <t>pbr</t>
        </is>
      </c>
      <c r="F11010" t="inlineStr">
        <is>
          <t>&gt;=1.6</t>
        </is>
      </c>
      <c r="G11010" t="inlineStr">
        <is>
          <t>pbr</t>
        </is>
      </c>
      <c r="H11010" t="inlineStr">
        <is>
          <t>&gt;=1.6</t>
        </is>
      </c>
    </row>
    <row r="11011">
      <c r="A11011" t="inlineStr">
        <is>
          <t>python-glanceclient</t>
        </is>
      </c>
      <c r="B11011" t="inlineStr">
        <is>
          <t>22a03fd475d1807dee41b24291862f1bdc361273</t>
        </is>
      </c>
      <c r="C11011" t="inlineStr">
        <is>
          <t>2016-03-03 16:00:02+00:00</t>
        </is>
      </c>
      <c r="D11011" t="inlineStr">
        <is>
          <t>verchange</t>
        </is>
      </c>
      <c r="E11011" t="inlineStr">
        <is>
          <t>warlock</t>
        </is>
      </c>
      <c r="F11011" t="inlineStr">
        <is>
          <t>&lt;2;&gt;=1.0.1</t>
        </is>
      </c>
      <c r="G11011" t="inlineStr">
        <is>
          <t>warlock</t>
        </is>
      </c>
      <c r="H11011" t="inlineStr">
        <is>
          <t>&lt;2;&gt;=1.0.1</t>
        </is>
      </c>
    </row>
    <row r="11012">
      <c r="A11012" t="inlineStr">
        <is>
          <t>python-glanceclient</t>
        </is>
      </c>
      <c r="B11012" t="inlineStr">
        <is>
          <t>22a03fd475d1807dee41b24291862f1bdc361273</t>
        </is>
      </c>
      <c r="C11012" t="inlineStr">
        <is>
          <t>2016-03-03 16:00:02+00:00</t>
        </is>
      </c>
      <c r="D11012" t="inlineStr">
        <is>
          <t>verchange</t>
        </is>
      </c>
      <c r="E11012" t="inlineStr">
        <is>
          <t>oslo.i18n</t>
        </is>
      </c>
      <c r="F11012" t="inlineStr">
        <is>
          <t>&gt;=2.1.0</t>
        </is>
      </c>
      <c r="G11012" t="inlineStr">
        <is>
          <t>oslo.i18n</t>
        </is>
      </c>
      <c r="H11012" t="inlineStr">
        <is>
          <t>&gt;=1.5.0</t>
        </is>
      </c>
    </row>
    <row r="11013">
      <c r="A11013" t="inlineStr">
        <is>
          <t>python-glanceclient</t>
        </is>
      </c>
      <c r="B11013" t="inlineStr">
        <is>
          <t>22a03fd475d1807dee41b24291862f1bdc361273</t>
        </is>
      </c>
      <c r="C11013" t="inlineStr">
        <is>
          <t>2016-03-03 16:00:02+00:00</t>
        </is>
      </c>
      <c r="D11013" t="inlineStr">
        <is>
          <t>rem</t>
        </is>
      </c>
      <c r="E11013" t="inlineStr"/>
      <c r="F11013" t="inlineStr"/>
      <c r="G11013" t="inlineStr">
        <is>
          <t>argparse</t>
        </is>
      </c>
      <c r="H11013" t="inlineStr"/>
    </row>
    <row r="11014">
      <c r="A11014" t="inlineStr">
        <is>
          <t>python-glanceclient</t>
        </is>
      </c>
      <c r="B11014" t="inlineStr">
        <is>
          <t>26d2a0f4c29d15208b426443e7a5f8570abdc323</t>
        </is>
      </c>
      <c r="C11014" t="inlineStr">
        <is>
          <t>2016-03-16 20:54:11+00:00</t>
        </is>
      </c>
      <c r="D11014" t="inlineStr">
        <is>
          <t>verchange</t>
        </is>
      </c>
      <c r="E11014" t="inlineStr">
        <is>
          <t>requests</t>
        </is>
      </c>
      <c r="F11014" t="inlineStr">
        <is>
          <t>&gt;=2.5.2;!=2.9.0;!=2.8.0</t>
        </is>
      </c>
      <c r="G11014" t="inlineStr">
        <is>
          <t>requests</t>
        </is>
      </c>
      <c r="H11014" t="inlineStr">
        <is>
          <t>&gt;=2.5.2</t>
        </is>
      </c>
    </row>
    <row r="11015">
      <c r="A11015" t="inlineStr">
        <is>
          <t>python-glanceclient</t>
        </is>
      </c>
      <c r="B11015" t="inlineStr">
        <is>
          <t>26d2a0f4c29d15208b426443e7a5f8570abdc323</t>
        </is>
      </c>
      <c r="C11015" t="inlineStr">
        <is>
          <t>2016-03-16 20:54:11+00:00</t>
        </is>
      </c>
      <c r="D11015" t="inlineStr">
        <is>
          <t>verchange</t>
        </is>
      </c>
      <c r="E11015" t="inlineStr">
        <is>
          <t>oslo.utils</t>
        </is>
      </c>
      <c r="F11015" t="inlineStr">
        <is>
          <t>&gt;=2.0.0;!=2.6.0</t>
        </is>
      </c>
      <c r="G11015" t="inlineStr">
        <is>
          <t>oslo.utils</t>
        </is>
      </c>
      <c r="H11015" t="inlineStr">
        <is>
          <t>&gt;=2.0.0</t>
        </is>
      </c>
    </row>
    <row r="11016">
      <c r="A11016" t="inlineStr">
        <is>
          <t>python-glanceclient</t>
        </is>
      </c>
      <c r="B11016" t="inlineStr">
        <is>
          <t>26d2a0f4c29d15208b426443e7a5f8570abdc323</t>
        </is>
      </c>
      <c r="C11016" t="inlineStr">
        <is>
          <t>2016-03-16 20:54:11+00:00</t>
        </is>
      </c>
      <c r="D11016" t="inlineStr">
        <is>
          <t>verchange</t>
        </is>
      </c>
      <c r="E11016" t="inlineStr">
        <is>
          <t>pbr</t>
        </is>
      </c>
      <c r="F11016" t="inlineStr">
        <is>
          <t>&gt;=1.6</t>
        </is>
      </c>
      <c r="G11016" t="inlineStr">
        <is>
          <t>pbr</t>
        </is>
      </c>
      <c r="H11016" t="inlineStr">
        <is>
          <t>&gt;=1.6;&lt;2.0</t>
        </is>
      </c>
    </row>
    <row r="11017">
      <c r="A11017" t="inlineStr">
        <is>
          <t>python-glanceclient</t>
        </is>
      </c>
      <c r="B11017" t="inlineStr">
        <is>
          <t>26d2a0f4c29d15208b426443e7a5f8570abdc323</t>
        </is>
      </c>
      <c r="C11017" t="inlineStr">
        <is>
          <t>2016-03-16 20:54:11+00:00</t>
        </is>
      </c>
      <c r="D11017" t="inlineStr">
        <is>
          <t>verchange</t>
        </is>
      </c>
      <c r="E11017" t="inlineStr">
        <is>
          <t>python-keystoneclient</t>
        </is>
      </c>
      <c r="F11017" t="inlineStr">
        <is>
          <t>&gt;=1.6.0;!=1.8.0</t>
        </is>
      </c>
      <c r="G11017" t="inlineStr">
        <is>
          <t>python-keystoneclient</t>
        </is>
      </c>
      <c r="H11017" t="inlineStr">
        <is>
          <t>&gt;=1.6.0</t>
        </is>
      </c>
    </row>
    <row r="11018">
      <c r="A11018" t="inlineStr">
        <is>
          <t>python-glanceclient</t>
        </is>
      </c>
      <c r="B11018" t="inlineStr">
        <is>
          <t>46c3792feef6f36b31e9783724b914d6740b0f84</t>
        </is>
      </c>
      <c r="C11018" t="inlineStr">
        <is>
          <t>2016-06-21 18:03:19+00:00</t>
        </is>
      </c>
      <c r="D11018" t="inlineStr">
        <is>
          <t>verchange</t>
        </is>
      </c>
      <c r="E11018" t="inlineStr">
        <is>
          <t>requests</t>
        </is>
      </c>
      <c r="F11018" t="inlineStr">
        <is>
          <t>&gt;=2.10.0</t>
        </is>
      </c>
      <c r="G11018" t="inlineStr">
        <is>
          <t>requests</t>
        </is>
      </c>
      <c r="H11018" t="inlineStr">
        <is>
          <t>&gt;=2.8.1;!=2.9.0</t>
        </is>
      </c>
    </row>
    <row r="11019">
      <c r="A11019" t="inlineStr">
        <is>
          <t>python-glanceclient</t>
        </is>
      </c>
      <c r="B11019" t="inlineStr">
        <is>
          <t>46c3792feef6f36b31e9783724b914d6740b0f84</t>
        </is>
      </c>
      <c r="C11019" t="inlineStr">
        <is>
          <t>2016-06-21 18:03:19+00:00</t>
        </is>
      </c>
      <c r="D11019" t="inlineStr">
        <is>
          <t>verchange</t>
        </is>
      </c>
      <c r="E11019" t="inlineStr">
        <is>
          <t>oslo.utils</t>
        </is>
      </c>
      <c r="F11019" t="inlineStr">
        <is>
          <t>&gt;=3.11.0</t>
        </is>
      </c>
      <c r="G11019" t="inlineStr">
        <is>
          <t>oslo.utils</t>
        </is>
      </c>
      <c r="H11019" t="inlineStr">
        <is>
          <t>&gt;=3.5.0</t>
        </is>
      </c>
    </row>
    <row r="11020">
      <c r="A11020" t="inlineStr">
        <is>
          <t>python-glanceclient</t>
        </is>
      </c>
      <c r="B11020" t="inlineStr">
        <is>
          <t>46c3792feef6f36b31e9783724b914d6740b0f84</t>
        </is>
      </c>
      <c r="C11020" t="inlineStr">
        <is>
          <t>2016-06-21 18:03:19+00:00</t>
        </is>
      </c>
      <c r="D11020" t="inlineStr">
        <is>
          <t>verchange</t>
        </is>
      </c>
      <c r="E11020" t="inlineStr">
        <is>
          <t>Babel</t>
        </is>
      </c>
      <c r="F11020" t="inlineStr">
        <is>
          <t>&gt;=2.3.4</t>
        </is>
      </c>
      <c r="G11020" t="inlineStr">
        <is>
          <t>Babel</t>
        </is>
      </c>
      <c r="H11020" t="inlineStr">
        <is>
          <t>&gt;=1.3</t>
        </is>
      </c>
    </row>
    <row r="11021">
      <c r="A11021" t="inlineStr">
        <is>
          <t>python-glanceclient</t>
        </is>
      </c>
      <c r="B11021" t="inlineStr">
        <is>
          <t>46c3792feef6f36b31e9783724b914d6740b0f84</t>
        </is>
      </c>
      <c r="C11021" t="inlineStr">
        <is>
          <t>2016-06-21 18:03:19+00:00</t>
        </is>
      </c>
      <c r="D11021" t="inlineStr">
        <is>
          <t>verchange</t>
        </is>
      </c>
      <c r="E11021" t="inlineStr">
        <is>
          <t>python-keystoneclient</t>
        </is>
      </c>
      <c r="F11021" t="inlineStr">
        <is>
          <t>&gt;=1.7.0;!=2.1.0;!=1.8.0</t>
        </is>
      </c>
      <c r="G11021" t="inlineStr">
        <is>
          <t>python-keystoneclient</t>
        </is>
      </c>
      <c r="H11021" t="inlineStr">
        <is>
          <t>&gt;=1.6.0;!=2.1.0;!=1.8.0</t>
        </is>
      </c>
    </row>
    <row r="11022">
      <c r="A11022" t="inlineStr">
        <is>
          <t>python-glanceclient</t>
        </is>
      </c>
      <c r="B11022" t="inlineStr">
        <is>
          <t>99ca367083459b698f052c56a1e73492dafcc383</t>
        </is>
      </c>
      <c r="C11022" t="inlineStr">
        <is>
          <t>2016-06-21 18:10:05+00:00</t>
        </is>
      </c>
      <c r="D11022" t="inlineStr">
        <is>
          <t>verchange</t>
        </is>
      </c>
      <c r="E11022" t="inlineStr">
        <is>
          <t>Babel</t>
        </is>
      </c>
      <c r="F11022" t="inlineStr">
        <is>
          <t>!=2.3.3;!=2.3.2;!=2.3.0;!=2.3.1;&gt;=1.3</t>
        </is>
      </c>
      <c r="G11022" t="inlineStr">
        <is>
          <t>Babel</t>
        </is>
      </c>
      <c r="H11022" t="inlineStr">
        <is>
          <t>&gt;=1.3</t>
        </is>
      </c>
    </row>
    <row r="11023">
      <c r="A11023" t="inlineStr">
        <is>
          <t>python-glanceclient</t>
        </is>
      </c>
      <c r="B11023" t="inlineStr">
        <is>
          <t>99ca367083459b698f052c56a1e73492dafcc383</t>
        </is>
      </c>
      <c r="C11023" t="inlineStr">
        <is>
          <t>2016-06-21 18:10:05+00:00</t>
        </is>
      </c>
      <c r="D11023" t="inlineStr">
        <is>
          <t>verchange</t>
        </is>
      </c>
      <c r="E11023" t="inlineStr">
        <is>
          <t>python-keystoneclient</t>
        </is>
      </c>
      <c r="F11023" t="inlineStr">
        <is>
          <t>&gt;=1.6.0;!=2.1.0;&lt;3.0.0;!=1.8.0</t>
        </is>
      </c>
      <c r="G11023" t="inlineStr">
        <is>
          <t>python-keystoneclient</t>
        </is>
      </c>
      <c r="H11023" t="inlineStr">
        <is>
          <t>&gt;=1.6.0;!=2.1.0;!=1.8.0</t>
        </is>
      </c>
    </row>
    <row r="11024">
      <c r="A11024" t="inlineStr">
        <is>
          <t>python-glanceclient</t>
        </is>
      </c>
      <c r="B11024" t="inlineStr">
        <is>
          <t>13093e019416894a4bd940d569bab4c3c0b84485</t>
        </is>
      </c>
      <c r="C11024" t="inlineStr">
        <is>
          <t>2016-07-18 18:56:16+00:00</t>
        </is>
      </c>
      <c r="D11024" t="inlineStr">
        <is>
          <t>verchange</t>
        </is>
      </c>
      <c r="E11024" t="inlineStr">
        <is>
          <t>warlock</t>
        </is>
      </c>
      <c r="F11024" t="inlineStr">
        <is>
          <t>&lt;2;&gt;=1.0.1;!=1.3.0</t>
        </is>
      </c>
      <c r="G11024" t="inlineStr">
        <is>
          <t>warlock</t>
        </is>
      </c>
      <c r="H11024" t="inlineStr">
        <is>
          <t>&lt;2;&gt;=1.0.1</t>
        </is>
      </c>
    </row>
    <row r="11025">
      <c r="A11025" t="inlineStr">
        <is>
          <t>python-glanceclient</t>
        </is>
      </c>
      <c r="B11025" t="inlineStr">
        <is>
          <t>13093e019416894a4bd940d569bab4c3c0b84485</t>
        </is>
      </c>
      <c r="C11025" t="inlineStr">
        <is>
          <t>2016-07-18 18:56:16+00:00</t>
        </is>
      </c>
      <c r="D11025" t="inlineStr">
        <is>
          <t>verchange</t>
        </is>
      </c>
      <c r="E11025" t="inlineStr">
        <is>
          <t>oslo.utils</t>
        </is>
      </c>
      <c r="F11025" t="inlineStr">
        <is>
          <t>&gt;=3.14.0</t>
        </is>
      </c>
      <c r="G11025" t="inlineStr">
        <is>
          <t>oslo.utils</t>
        </is>
      </c>
      <c r="H11025" t="inlineStr">
        <is>
          <t>&gt;=3.11.0</t>
        </is>
      </c>
    </row>
    <row r="11026">
      <c r="A11026" t="inlineStr">
        <is>
          <t>python-glanceclient</t>
        </is>
      </c>
      <c r="B11026" t="inlineStr">
        <is>
          <t>cc17ca32652af69cba268ef71286ca096b1e6207</t>
        </is>
      </c>
      <c r="C11026" t="inlineStr">
        <is>
          <t>2016-08-03 13:13:47+00:00</t>
        </is>
      </c>
      <c r="D11026" t="inlineStr">
        <is>
          <t>verchange</t>
        </is>
      </c>
      <c r="E11026" t="inlineStr">
        <is>
          <t>oslo.utils</t>
        </is>
      </c>
      <c r="F11026" t="inlineStr">
        <is>
          <t>&gt;=3.16.0</t>
        </is>
      </c>
      <c r="G11026" t="inlineStr">
        <is>
          <t>oslo.utils</t>
        </is>
      </c>
      <c r="H11026" t="inlineStr">
        <is>
          <t>&gt;=3.14.0</t>
        </is>
      </c>
    </row>
    <row r="11027">
      <c r="A11027" t="inlineStr">
        <is>
          <t>python-glanceclient</t>
        </is>
      </c>
      <c r="B11027" t="inlineStr">
        <is>
          <t>5de07c339503c90634e27de342d23276a8833111</t>
        </is>
      </c>
      <c r="C11027" t="inlineStr">
        <is>
          <t>2016-08-18 18:12:29+00:00</t>
        </is>
      </c>
      <c r="D11027" t="inlineStr">
        <is>
          <t>verchange</t>
        </is>
      </c>
      <c r="E11027" t="inlineStr">
        <is>
          <t>python-keystoneclient</t>
        </is>
      </c>
      <c r="F11027" t="inlineStr">
        <is>
          <t>&gt;=2.0.0;!=2.1.0</t>
        </is>
      </c>
      <c r="G11027" t="inlineStr">
        <is>
          <t>python-keystoneclient</t>
        </is>
      </c>
      <c r="H11027" t="inlineStr">
        <is>
          <t>&gt;=1.7.0;!=2.1.0;!=1.8.0</t>
        </is>
      </c>
    </row>
    <row r="11028">
      <c r="A11028" t="inlineStr">
        <is>
          <t>python-glanceclient</t>
        </is>
      </c>
      <c r="B11028" t="inlineStr">
        <is>
          <t>1d88844bdc681cbe71dc06f55f08857acbe7bb9e</t>
        </is>
      </c>
      <c r="C11028" t="inlineStr">
        <is>
          <t>2016-12-12 04:42:30+00:00</t>
        </is>
      </c>
      <c r="D11028" t="inlineStr">
        <is>
          <t>verchange</t>
        </is>
      </c>
      <c r="E11028" t="inlineStr">
        <is>
          <t>warlock</t>
        </is>
      </c>
      <c r="F11028" t="inlineStr">
        <is>
          <t>&lt;2;&gt;=1.0.1;!=1.3.0</t>
        </is>
      </c>
      <c r="G11028" t="inlineStr">
        <is>
          <t>warlock</t>
        </is>
      </c>
      <c r="H11028" t="inlineStr">
        <is>
          <t>&lt;2;&gt;=1.0.1</t>
        </is>
      </c>
    </row>
    <row r="11029">
      <c r="A11029" t="inlineStr">
        <is>
          <t>python-glanceclient</t>
        </is>
      </c>
      <c r="B11029" t="inlineStr">
        <is>
          <t>1d88844bdc681cbe71dc06f55f08857acbe7bb9e</t>
        </is>
      </c>
      <c r="C11029" t="inlineStr">
        <is>
          <t>2016-12-12 04:42:30+00:00</t>
        </is>
      </c>
      <c r="D11029" t="inlineStr">
        <is>
          <t>verchange</t>
        </is>
      </c>
      <c r="E11029" t="inlineStr">
        <is>
          <t>Babel</t>
        </is>
      </c>
      <c r="F11029" t="inlineStr">
        <is>
          <t>!=2.3.3;!=2.3.2;!=2.3.0;!=2.3.1;&gt;=1.3</t>
        </is>
      </c>
      <c r="G11029" t="inlineStr">
        <is>
          <t>Babel</t>
        </is>
      </c>
      <c r="H11029" t="inlineStr">
        <is>
          <t>&gt;=1.3</t>
        </is>
      </c>
    </row>
    <row r="11030">
      <c r="A11030" t="inlineStr">
        <is>
          <t>python-glanceclient</t>
        </is>
      </c>
      <c r="B11030" t="inlineStr">
        <is>
          <t>1d88844bdc681cbe71dc06f55f08857acbe7bb9e</t>
        </is>
      </c>
      <c r="C11030" t="inlineStr">
        <is>
          <t>2016-12-12 04:42:30+00:00</t>
        </is>
      </c>
      <c r="D11030" t="inlineStr">
        <is>
          <t>verchange</t>
        </is>
      </c>
      <c r="E11030" t="inlineStr">
        <is>
          <t>python-keystoneclient</t>
        </is>
      </c>
      <c r="F11030" t="inlineStr">
        <is>
          <t>&gt;=1.6.0;&lt;3.0.0;!=1.8.0</t>
        </is>
      </c>
      <c r="G11030" t="inlineStr">
        <is>
          <t>python-keystoneclient</t>
        </is>
      </c>
      <c r="H11030" t="inlineStr">
        <is>
          <t>&gt;=1.6.0;!=1.8.0</t>
        </is>
      </c>
    </row>
    <row r="11031">
      <c r="A11031" t="inlineStr">
        <is>
          <t>python-glanceclient</t>
        </is>
      </c>
      <c r="B11031" t="inlineStr">
        <is>
          <t>9afb56c875c3fdc001f1b5e09c1126a008940e6c</t>
        </is>
      </c>
      <c r="C11031" t="inlineStr">
        <is>
          <t>2017-01-24 17:32:56+00:00</t>
        </is>
      </c>
      <c r="D11031" t="inlineStr">
        <is>
          <t>verchange</t>
        </is>
      </c>
      <c r="E11031" t="inlineStr">
        <is>
          <t>requests</t>
        </is>
      </c>
      <c r="F11031" t="inlineStr">
        <is>
          <t>&gt;=2.10.0;!=2.12.2</t>
        </is>
      </c>
      <c r="G11031" t="inlineStr">
        <is>
          <t>requests</t>
        </is>
      </c>
      <c r="H11031" t="inlineStr">
        <is>
          <t>&gt;=2.10.0</t>
        </is>
      </c>
    </row>
    <row r="11032">
      <c r="A11032" t="inlineStr">
        <is>
          <t>python-glanceclient</t>
        </is>
      </c>
      <c r="B11032" t="inlineStr">
        <is>
          <t>9afb56c875c3fdc001f1b5e09c1126a008940e6c</t>
        </is>
      </c>
      <c r="C11032" t="inlineStr">
        <is>
          <t>2017-01-24 17:32:56+00:00</t>
        </is>
      </c>
      <c r="D11032" t="inlineStr">
        <is>
          <t>verchange</t>
        </is>
      </c>
      <c r="E11032" t="inlineStr">
        <is>
          <t>oslo.utils</t>
        </is>
      </c>
      <c r="F11032" t="inlineStr">
        <is>
          <t>&gt;=3.18.0</t>
        </is>
      </c>
      <c r="G11032" t="inlineStr">
        <is>
          <t>oslo.utils</t>
        </is>
      </c>
      <c r="H11032" t="inlineStr">
        <is>
          <t>&gt;=3.16.0</t>
        </is>
      </c>
    </row>
    <row r="11033">
      <c r="A11033" t="inlineStr">
        <is>
          <t>python-glanceclient</t>
        </is>
      </c>
      <c r="B11033" t="inlineStr">
        <is>
          <t>9afb56c875c3fdc001f1b5e09c1126a008940e6c</t>
        </is>
      </c>
      <c r="C11033" t="inlineStr">
        <is>
          <t>2017-01-24 17:32:56+00:00</t>
        </is>
      </c>
      <c r="D11033" t="inlineStr">
        <is>
          <t>verchange</t>
        </is>
      </c>
      <c r="E11033" t="inlineStr">
        <is>
          <t>pbr</t>
        </is>
      </c>
      <c r="F11033" t="inlineStr">
        <is>
          <t>&gt;=1.8</t>
        </is>
      </c>
      <c r="G11033" t="inlineStr">
        <is>
          <t>pbr</t>
        </is>
      </c>
      <c r="H11033" t="inlineStr">
        <is>
          <t>&gt;=1.6</t>
        </is>
      </c>
    </row>
    <row r="11034">
      <c r="A11034" t="inlineStr">
        <is>
          <t>python-glanceclient</t>
        </is>
      </c>
      <c r="B11034" t="inlineStr">
        <is>
          <t>9afb56c875c3fdc001f1b5e09c1126a008940e6c</t>
        </is>
      </c>
      <c r="C11034" t="inlineStr">
        <is>
          <t>2017-01-24 17:32:56+00:00</t>
        </is>
      </c>
      <c r="D11034" t="inlineStr">
        <is>
          <t>verchange</t>
        </is>
      </c>
      <c r="E11034" t="inlineStr">
        <is>
          <t>PrettyTable</t>
        </is>
      </c>
      <c r="F11034" t="inlineStr">
        <is>
          <t>&gt;=0.7.1;&lt;0.8</t>
        </is>
      </c>
      <c r="G11034" t="inlineStr">
        <is>
          <t>PrettyTable</t>
        </is>
      </c>
      <c r="H11034" t="inlineStr">
        <is>
          <t>&gt;=0.7;&lt;0.8</t>
        </is>
      </c>
    </row>
    <row r="11035">
      <c r="A11035" t="inlineStr">
        <is>
          <t>python-glanceclient</t>
        </is>
      </c>
      <c r="B11035" t="inlineStr">
        <is>
          <t>9afb56c875c3fdc001f1b5e09c1126a008940e6c</t>
        </is>
      </c>
      <c r="C11035" t="inlineStr">
        <is>
          <t>2017-01-24 17:32:56+00:00</t>
        </is>
      </c>
      <c r="D11035" t="inlineStr">
        <is>
          <t>add</t>
        </is>
      </c>
      <c r="E11035" t="inlineStr">
        <is>
          <t>keystoneauth1</t>
        </is>
      </c>
      <c r="F11035" t="inlineStr">
        <is>
          <t>&gt;=2.18.0</t>
        </is>
      </c>
      <c r="G11035" t="inlineStr"/>
      <c r="H11035" t="inlineStr"/>
    </row>
    <row r="11036">
      <c r="A11036" t="inlineStr">
        <is>
          <t>python-glanceclient</t>
        </is>
      </c>
      <c r="B11036" t="inlineStr">
        <is>
          <t>9afb56c875c3fdc001f1b5e09c1126a008940e6c</t>
        </is>
      </c>
      <c r="C11036" t="inlineStr">
        <is>
          <t>2017-01-24 17:32:56+00:00</t>
        </is>
      </c>
      <c r="D11036" t="inlineStr">
        <is>
          <t>add</t>
        </is>
      </c>
      <c r="E11036" t="inlineStr">
        <is>
          <t>wrapt</t>
        </is>
      </c>
      <c r="F11036" t="inlineStr">
        <is>
          <t>&gt;=1.7.0</t>
        </is>
      </c>
      <c r="G11036" t="inlineStr"/>
      <c r="H11036" t="inlineStr"/>
    </row>
    <row r="11037">
      <c r="A11037" t="inlineStr">
        <is>
          <t>python-glanceclient</t>
        </is>
      </c>
      <c r="B11037" t="inlineStr">
        <is>
          <t>9afb56c875c3fdc001f1b5e09c1126a008940e6c</t>
        </is>
      </c>
      <c r="C11037" t="inlineStr">
        <is>
          <t>2017-01-24 17:32:56+00:00</t>
        </is>
      </c>
      <c r="D11037" t="inlineStr">
        <is>
          <t>rem</t>
        </is>
      </c>
      <c r="E11037" t="inlineStr"/>
      <c r="F11037" t="inlineStr"/>
      <c r="G11037" t="inlineStr">
        <is>
          <t>python-keystoneclient</t>
        </is>
      </c>
      <c r="H11037" t="inlineStr">
        <is>
          <t>&gt;=2.0.0;!=2.1.0</t>
        </is>
      </c>
    </row>
    <row r="11038">
      <c r="A11038" t="inlineStr">
        <is>
          <t>python-glanceclient</t>
        </is>
      </c>
      <c r="B11038" t="inlineStr">
        <is>
          <t>d67b33b2e5fcee4545fe4ccb1e58c8d6ed12883c</t>
        </is>
      </c>
      <c r="C11038" t="inlineStr">
        <is>
          <t>2017-06-01 22:03:35+00:00</t>
        </is>
      </c>
      <c r="D11038" t="inlineStr">
        <is>
          <t>verchange</t>
        </is>
      </c>
      <c r="E11038" t="inlineStr">
        <is>
          <t>oslo.utils</t>
        </is>
      </c>
      <c r="F11038" t="inlineStr">
        <is>
          <t>&gt;=3.20.0</t>
        </is>
      </c>
      <c r="G11038" t="inlineStr">
        <is>
          <t>oslo.utils</t>
        </is>
      </c>
      <c r="H11038" t="inlineStr">
        <is>
          <t>&gt;=3.18.0</t>
        </is>
      </c>
    </row>
    <row r="11039">
      <c r="A11039" t="inlineStr">
        <is>
          <t>python-glanceclient</t>
        </is>
      </c>
      <c r="B11039" t="inlineStr">
        <is>
          <t>d67b33b2e5fcee4545fe4ccb1e58c8d6ed12883c</t>
        </is>
      </c>
      <c r="C11039" t="inlineStr">
        <is>
          <t>2017-06-01 22:03:35+00:00</t>
        </is>
      </c>
      <c r="D11039" t="inlineStr">
        <is>
          <t>verchange</t>
        </is>
      </c>
      <c r="E11039" t="inlineStr">
        <is>
          <t>keystoneauth1</t>
        </is>
      </c>
      <c r="F11039" t="inlineStr">
        <is>
          <t>&gt;=2.20.0</t>
        </is>
      </c>
      <c r="G11039" t="inlineStr">
        <is>
          <t>keystoneauth1</t>
        </is>
      </c>
      <c r="H11039" t="inlineStr">
        <is>
          <t>&gt;=2.18.0</t>
        </is>
      </c>
    </row>
    <row r="11040">
      <c r="A11040" t="inlineStr">
        <is>
          <t>python-glanceclient</t>
        </is>
      </c>
      <c r="B11040" t="inlineStr">
        <is>
          <t>d67b33b2e5fcee4545fe4ccb1e58c8d6ed12883c</t>
        </is>
      </c>
      <c r="C11040" t="inlineStr">
        <is>
          <t>2017-06-01 22:03:35+00:00</t>
        </is>
      </c>
      <c r="D11040" t="inlineStr">
        <is>
          <t>verchange</t>
        </is>
      </c>
      <c r="E11040" t="inlineStr">
        <is>
          <t>Babel</t>
        </is>
      </c>
      <c r="F11040" t="inlineStr">
        <is>
          <t>&gt;=2.3.4;!=2.4.0</t>
        </is>
      </c>
      <c r="G11040" t="inlineStr">
        <is>
          <t>Babel</t>
        </is>
      </c>
      <c r="H11040" t="inlineStr">
        <is>
          <t>&gt;=2.3.4</t>
        </is>
      </c>
    </row>
    <row r="11041">
      <c r="A11041" t="inlineStr">
        <is>
          <t>python-glanceclient</t>
        </is>
      </c>
      <c r="B11041" t="inlineStr">
        <is>
          <t>d67b33b2e5fcee4545fe4ccb1e58c8d6ed12883c</t>
        </is>
      </c>
      <c r="C11041" t="inlineStr">
        <is>
          <t>2017-06-01 22:03:35+00:00</t>
        </is>
      </c>
      <c r="D11041" t="inlineStr">
        <is>
          <t>verchange</t>
        </is>
      </c>
      <c r="E11041" t="inlineStr">
        <is>
          <t>requests</t>
        </is>
      </c>
      <c r="F11041" t="inlineStr">
        <is>
          <t>!=2.13.0;&gt;=2.10.0;!=2.12.2</t>
        </is>
      </c>
      <c r="G11041" t="inlineStr">
        <is>
          <t>requests</t>
        </is>
      </c>
      <c r="H11041" t="inlineStr">
        <is>
          <t>&gt;=2.10.0;!=2.12.2</t>
        </is>
      </c>
    </row>
    <row r="11042">
      <c r="A11042" t="inlineStr">
        <is>
          <t>python-glanceclient</t>
        </is>
      </c>
      <c r="B11042" t="inlineStr">
        <is>
          <t>d67b33b2e5fcee4545fe4ccb1e58c8d6ed12883c</t>
        </is>
      </c>
      <c r="C11042" t="inlineStr">
        <is>
          <t>2017-06-01 22:03:35+00:00</t>
        </is>
      </c>
      <c r="D11042" t="inlineStr">
        <is>
          <t>verchange</t>
        </is>
      </c>
      <c r="E11042" t="inlineStr">
        <is>
          <t>pbr</t>
        </is>
      </c>
      <c r="F11042" t="inlineStr">
        <is>
          <t>&gt;=2.0.0;!=2.1.0</t>
        </is>
      </c>
      <c r="G11042" t="inlineStr">
        <is>
          <t>pbr</t>
        </is>
      </c>
      <c r="H11042" t="inlineStr">
        <is>
          <t>&gt;=1.8</t>
        </is>
      </c>
    </row>
    <row r="11043">
      <c r="A11043" t="inlineStr">
        <is>
          <t>python-glanceclient</t>
        </is>
      </c>
      <c r="B11043" t="inlineStr">
        <is>
          <t>d67b33b2e5fcee4545fe4ccb1e58c8d6ed12883c</t>
        </is>
      </c>
      <c r="C11043" t="inlineStr">
        <is>
          <t>2017-06-01 22:03:35+00:00</t>
        </is>
      </c>
      <c r="D11043" t="inlineStr">
        <is>
          <t>verchange</t>
        </is>
      </c>
      <c r="E11043" t="inlineStr">
        <is>
          <t>oslo.i18n</t>
        </is>
      </c>
      <c r="F11043" t="inlineStr">
        <is>
          <t>&gt;=2.1.0;!=3.15.2</t>
        </is>
      </c>
      <c r="G11043" t="inlineStr">
        <is>
          <t>oslo.i18n</t>
        </is>
      </c>
      <c r="H11043" t="inlineStr">
        <is>
          <t>&gt;=2.1.0</t>
        </is>
      </c>
    </row>
    <row r="11044">
      <c r="A11044" t="inlineStr">
        <is>
          <t>python-glanceclient</t>
        </is>
      </c>
      <c r="B11044" t="inlineStr">
        <is>
          <t>52eb529b97533876d4c558784ee4d463814c2a0d</t>
        </is>
      </c>
      <c r="C11044" t="inlineStr">
        <is>
          <t>2017-07-28 01:49:59+00:00</t>
        </is>
      </c>
      <c r="D11044" t="inlineStr">
        <is>
          <t>verchange</t>
        </is>
      </c>
      <c r="E11044" t="inlineStr">
        <is>
          <t>requests</t>
        </is>
      </c>
      <c r="F11044" t="inlineStr">
        <is>
          <t>&gt;=2.14.2</t>
        </is>
      </c>
      <c r="G11044" t="inlineStr">
        <is>
          <t>requests</t>
        </is>
      </c>
      <c r="H11044" t="inlineStr">
        <is>
          <t>!=2.13.0;&gt;=2.10.0;!=2.12.2</t>
        </is>
      </c>
    </row>
    <row r="11045">
      <c r="A11045" t="inlineStr">
        <is>
          <t>python-glanceclient</t>
        </is>
      </c>
      <c r="B11045" t="inlineStr">
        <is>
          <t>52eb529b97533876d4c558784ee4d463814c2a0d</t>
        </is>
      </c>
      <c r="C11045" t="inlineStr">
        <is>
          <t>2017-07-28 01:49:59+00:00</t>
        </is>
      </c>
      <c r="D11045" t="inlineStr">
        <is>
          <t>verchange</t>
        </is>
      </c>
      <c r="E11045" t="inlineStr">
        <is>
          <t>keystoneauth1</t>
        </is>
      </c>
      <c r="F11045" t="inlineStr">
        <is>
          <t>&gt;=3.0.1</t>
        </is>
      </c>
      <c r="G11045" t="inlineStr">
        <is>
          <t>keystoneauth1</t>
        </is>
      </c>
      <c r="H11045" t="inlineStr">
        <is>
          <t>&gt;=2.20.0</t>
        </is>
      </c>
    </row>
    <row r="11046">
      <c r="A11046" t="inlineStr">
        <is>
          <t>python-glanceclient</t>
        </is>
      </c>
      <c r="B11046" t="inlineStr">
        <is>
          <t>52eb529b97533876d4c558784ee4d463814c2a0d</t>
        </is>
      </c>
      <c r="C11046" t="inlineStr">
        <is>
          <t>2017-07-28 01:49:59+00:00</t>
        </is>
      </c>
      <c r="D11046" t="inlineStr">
        <is>
          <t>add</t>
        </is>
      </c>
      <c r="E11046" t="inlineStr">
        <is>
          <t>pyOpenSSL</t>
        </is>
      </c>
      <c r="F11046" t="inlineStr">
        <is>
          <t>&gt;=0.14</t>
        </is>
      </c>
      <c r="G11046" t="inlineStr"/>
      <c r="H11046" t="inlineStr"/>
    </row>
    <row r="11047">
      <c r="A11047" t="inlineStr">
        <is>
          <t>python-glanceclient</t>
        </is>
      </c>
      <c r="B11047" t="inlineStr">
        <is>
          <t>cf62e1635d6ca6b025829e8bbf6294cb8a1fd982</t>
        </is>
      </c>
      <c r="C11047" t="inlineStr">
        <is>
          <t>2018-01-03 15:59:33+00:00</t>
        </is>
      </c>
      <c r="D11047" t="inlineStr">
        <is>
          <t>verchange</t>
        </is>
      </c>
      <c r="E11047" t="inlineStr">
        <is>
          <t>six</t>
        </is>
      </c>
      <c r="F11047" t="inlineStr">
        <is>
          <t>&gt;=1.10.0</t>
        </is>
      </c>
      <c r="G11047" t="inlineStr">
        <is>
          <t>six</t>
        </is>
      </c>
      <c r="H11047" t="inlineStr">
        <is>
          <t>&gt;=1.9.0</t>
        </is>
      </c>
    </row>
    <row r="11048">
      <c r="A11048" t="inlineStr">
        <is>
          <t>python-glanceclient</t>
        </is>
      </c>
      <c r="B11048" t="inlineStr">
        <is>
          <t>cf62e1635d6ca6b025829e8bbf6294cb8a1fd982</t>
        </is>
      </c>
      <c r="C11048" t="inlineStr">
        <is>
          <t>2018-01-03 15:59:33+00:00</t>
        </is>
      </c>
      <c r="D11048" t="inlineStr">
        <is>
          <t>verchange</t>
        </is>
      </c>
      <c r="E11048" t="inlineStr">
        <is>
          <t>oslo.utils</t>
        </is>
      </c>
      <c r="F11048" t="inlineStr">
        <is>
          <t>&gt;=3.33.0</t>
        </is>
      </c>
      <c r="G11048" t="inlineStr">
        <is>
          <t>oslo.utils</t>
        </is>
      </c>
      <c r="H11048" t="inlineStr">
        <is>
          <t>&gt;=3.20.0</t>
        </is>
      </c>
    </row>
    <row r="11049">
      <c r="A11049" t="inlineStr">
        <is>
          <t>python-glanceclient</t>
        </is>
      </c>
      <c r="B11049" t="inlineStr">
        <is>
          <t>cf62e1635d6ca6b025829e8bbf6294cb8a1fd982</t>
        </is>
      </c>
      <c r="C11049" t="inlineStr">
        <is>
          <t>2018-01-03 15:59:33+00:00</t>
        </is>
      </c>
      <c r="D11049" t="inlineStr">
        <is>
          <t>verchange</t>
        </is>
      </c>
      <c r="E11049" t="inlineStr">
        <is>
          <t>keystoneauth1</t>
        </is>
      </c>
      <c r="F11049" t="inlineStr">
        <is>
          <t>&gt;=3.3.0</t>
        </is>
      </c>
      <c r="G11049" t="inlineStr">
        <is>
          <t>keystoneauth1</t>
        </is>
      </c>
      <c r="H11049" t="inlineStr">
        <is>
          <t>&gt;=3.0.1</t>
        </is>
      </c>
    </row>
    <row r="11050">
      <c r="A11050" t="inlineStr">
        <is>
          <t>python-glanceclient</t>
        </is>
      </c>
      <c r="B11050" t="inlineStr">
        <is>
          <t>cf62e1635d6ca6b025829e8bbf6294cb8a1fd982</t>
        </is>
      </c>
      <c r="C11050" t="inlineStr">
        <is>
          <t>2018-01-03 15:59:33+00:00</t>
        </is>
      </c>
      <c r="D11050" t="inlineStr">
        <is>
          <t>verchange</t>
        </is>
      </c>
      <c r="E11050" t="inlineStr">
        <is>
          <t>pyOpenSSL</t>
        </is>
      </c>
      <c r="F11050" t="inlineStr">
        <is>
          <t>&gt;=16.2.0</t>
        </is>
      </c>
      <c r="G11050" t="inlineStr">
        <is>
          <t>pyOpenSSL</t>
        </is>
      </c>
      <c r="H11050" t="inlineStr">
        <is>
          <t>&gt;=0.14</t>
        </is>
      </c>
    </row>
    <row r="11051">
      <c r="A11051" t="inlineStr">
        <is>
          <t>python-glanceclient</t>
        </is>
      </c>
      <c r="B11051" t="inlineStr">
        <is>
          <t>cf62e1635d6ca6b025829e8bbf6294cb8a1fd982</t>
        </is>
      </c>
      <c r="C11051" t="inlineStr">
        <is>
          <t>2018-01-03 15:59:33+00:00</t>
        </is>
      </c>
      <c r="D11051" t="inlineStr">
        <is>
          <t>verchange</t>
        </is>
      </c>
      <c r="E11051" t="inlineStr">
        <is>
          <t>warlock</t>
        </is>
      </c>
      <c r="F11051" t="inlineStr">
        <is>
          <t>&lt;2;&gt;=1.2.0;!=1.3.0</t>
        </is>
      </c>
      <c r="G11051" t="inlineStr">
        <is>
          <t>warlock</t>
        </is>
      </c>
      <c r="H11051" t="inlineStr">
        <is>
          <t>&lt;2;&gt;=1.0.1;!=1.3.0</t>
        </is>
      </c>
    </row>
    <row r="11052">
      <c r="A11052" t="inlineStr">
        <is>
          <t>python-glanceclient</t>
        </is>
      </c>
      <c r="B11052" t="inlineStr">
        <is>
          <t>cf62e1635d6ca6b025829e8bbf6294cb8a1fd982</t>
        </is>
      </c>
      <c r="C11052" t="inlineStr">
        <is>
          <t>2018-01-03 15:59:33+00:00</t>
        </is>
      </c>
      <c r="D11052" t="inlineStr">
        <is>
          <t>verchange</t>
        </is>
      </c>
      <c r="E11052" t="inlineStr">
        <is>
          <t>oslo.i18n</t>
        </is>
      </c>
      <c r="F11052" t="inlineStr">
        <is>
          <t>&gt;=3.15.3</t>
        </is>
      </c>
      <c r="G11052" t="inlineStr">
        <is>
          <t>oslo.i18n</t>
        </is>
      </c>
      <c r="H11052" t="inlineStr">
        <is>
          <t>&gt;=2.1.0;!=3.15.2</t>
        </is>
      </c>
    </row>
    <row r="11053">
      <c r="A11053" t="inlineStr">
        <is>
          <t>python-glanceclient</t>
        </is>
      </c>
      <c r="B11053" t="inlineStr">
        <is>
          <t>cf62e1635d6ca6b025829e8bbf6294cb8a1fd982</t>
        </is>
      </c>
      <c r="C11053" t="inlineStr">
        <is>
          <t>2018-01-03 15:59:33+00:00</t>
        </is>
      </c>
      <c r="D11053" t="inlineStr">
        <is>
          <t>rem</t>
        </is>
      </c>
      <c r="E11053" t="inlineStr"/>
      <c r="F11053" t="inlineStr"/>
      <c r="G11053" t="inlineStr">
        <is>
          <t>Babel</t>
        </is>
      </c>
      <c r="H11053" t="inlineStr">
        <is>
          <t>&gt;=2.3.4;!=2.4.0</t>
        </is>
      </c>
    </row>
    <row r="11054">
      <c r="A11054" t="inlineStr">
        <is>
          <t>python-glanceclient</t>
        </is>
      </c>
      <c r="B11054" t="inlineStr">
        <is>
          <t>b982516fc14ad26ae1c9eb6124130b655d169527</t>
        </is>
      </c>
      <c r="C11054" t="inlineStr">
        <is>
          <t>2018-01-24 19:32:36+00:00</t>
        </is>
      </c>
      <c r="D11054" t="inlineStr">
        <is>
          <t>verchange</t>
        </is>
      </c>
      <c r="E11054" t="inlineStr">
        <is>
          <t>warlock</t>
        </is>
      </c>
      <c r="F11054" t="inlineStr">
        <is>
          <t>&lt;2;&gt;=1.2.0</t>
        </is>
      </c>
      <c r="G11054" t="inlineStr">
        <is>
          <t>warlock</t>
        </is>
      </c>
      <c r="H11054" t="inlineStr">
        <is>
          <t>&lt;2;&gt;=1.2.0;!=1.3.0</t>
        </is>
      </c>
    </row>
    <row r="11055">
      <c r="A11055" t="inlineStr">
        <is>
          <t>python-glanceclient</t>
        </is>
      </c>
      <c r="B11055" t="inlineStr">
        <is>
          <t>314a29f6a6e64f69fd07fd5a0fdcf7aeb5574c1b</t>
        </is>
      </c>
      <c r="C11055" t="inlineStr">
        <is>
          <t>2018-04-11 18:11:22+00:00</t>
        </is>
      </c>
      <c r="D11055" t="inlineStr">
        <is>
          <t>verchange</t>
        </is>
      </c>
      <c r="E11055" t="inlineStr">
        <is>
          <t>pyOpenSSL</t>
        </is>
      </c>
      <c r="F11055" t="inlineStr">
        <is>
          <t>&gt;=17.1.0</t>
        </is>
      </c>
      <c r="G11055" t="inlineStr">
        <is>
          <t>pyOpenSSL</t>
        </is>
      </c>
      <c r="H11055" t="inlineStr">
        <is>
          <t>&gt;=16.2.0</t>
        </is>
      </c>
    </row>
    <row r="11056">
      <c r="A11056" t="inlineStr">
        <is>
          <t>python-glanceclient</t>
        </is>
      </c>
      <c r="B11056" t="inlineStr">
        <is>
          <t>314a29f6a6e64f69fd07fd5a0fdcf7aeb5574c1b</t>
        </is>
      </c>
      <c r="C11056" t="inlineStr">
        <is>
          <t>2018-04-11 18:11:22+00:00</t>
        </is>
      </c>
      <c r="D11056" t="inlineStr">
        <is>
          <t>verchange</t>
        </is>
      </c>
      <c r="E11056" t="inlineStr">
        <is>
          <t>keystoneauth1</t>
        </is>
      </c>
      <c r="F11056" t="inlineStr">
        <is>
          <t>&gt;=3.4.0</t>
        </is>
      </c>
      <c r="G11056" t="inlineStr">
        <is>
          <t>keystoneauth1</t>
        </is>
      </c>
      <c r="H11056" t="inlineStr">
        <is>
          <t>&gt;=3.3.0</t>
        </is>
      </c>
    </row>
    <row r="11057">
      <c r="A11057" t="inlineStr">
        <is>
          <t>python-glanceclient</t>
        </is>
      </c>
      <c r="B11057" t="inlineStr">
        <is>
          <t>1cf00a5cc9c095071d18137c44f2722d0e20d84e</t>
        </is>
      </c>
      <c r="C11057" t="inlineStr">
        <is>
          <t>2018-06-06 19:36:15+00:00</t>
        </is>
      </c>
      <c r="D11057" t="inlineStr">
        <is>
          <t>verchange</t>
        </is>
      </c>
      <c r="E11057" t="inlineStr">
        <is>
          <t>keystoneauth1</t>
        </is>
      </c>
      <c r="F11057" t="inlineStr">
        <is>
          <t>&gt;=3.6.2</t>
        </is>
      </c>
      <c r="G11057" t="inlineStr">
        <is>
          <t>keystoneauth1</t>
        </is>
      </c>
      <c r="H11057" t="inlineStr">
        <is>
          <t>&gt;=3.4.0</t>
        </is>
      </c>
    </row>
    <row r="11058">
      <c r="A11058" t="inlineStr">
        <is>
          <t>python-glanceclient</t>
        </is>
      </c>
      <c r="B11058" t="inlineStr">
        <is>
          <t>2dfd7c7531724751116930accde87486fde03b01</t>
        </is>
      </c>
      <c r="C11058" t="inlineStr">
        <is>
          <t>2019-05-09 19:36:15+00:00</t>
        </is>
      </c>
      <c r="D11058" t="inlineStr">
        <is>
          <t>verchange</t>
        </is>
      </c>
      <c r="E11058" t="inlineStr">
        <is>
          <t>keystoneauth1</t>
        </is>
      </c>
      <c r="F11058" t="inlineStr">
        <is>
          <t>&gt;=3.1.0</t>
        </is>
      </c>
      <c r="G11058" t="inlineStr">
        <is>
          <t>keystoneauth1</t>
        </is>
      </c>
      <c r="H11058" t="inlineStr">
        <is>
          <t>&gt;=3.0.1</t>
        </is>
      </c>
    </row>
    <row r="11059">
      <c r="A11059" t="inlineStr">
        <is>
          <t>python-glanceclient</t>
        </is>
      </c>
      <c r="B11059" t="inlineStr">
        <is>
          <t>77eab17cf9f3cf3f2578f73163cb816e425effa2</t>
        </is>
      </c>
      <c r="C11059" t="inlineStr">
        <is>
          <t>2020-08-12 09:07:20+00:00</t>
        </is>
      </c>
      <c r="D11059" t="inlineStr">
        <is>
          <t>rem</t>
        </is>
      </c>
      <c r="E11059" t="inlineStr"/>
      <c r="F11059" t="inlineStr"/>
      <c r="G11059" t="inlineStr">
        <is>
          <t>six</t>
        </is>
      </c>
      <c r="H11059" t="inlineStr">
        <is>
          <t>&gt;=1.10.0</t>
        </is>
      </c>
    </row>
    <row r="11060">
      <c r="A11060" t="inlineStr">
        <is>
          <t>python-seo-analyzer</t>
        </is>
      </c>
      <c r="B11060" t="inlineStr">
        <is>
          <t>2f2990296b7f5353aef14c828382a5c5cb35331e</t>
        </is>
      </c>
      <c r="C11060" t="inlineStr">
        <is>
          <t>2018-01-31 05:50:21+00:00</t>
        </is>
      </c>
      <c r="D11060" t="inlineStr">
        <is>
          <t>rem</t>
        </is>
      </c>
      <c r="E11060" t="inlineStr"/>
      <c r="F11060" t="inlineStr"/>
      <c r="G11060" t="inlineStr">
        <is>
          <t>nltk</t>
        </is>
      </c>
      <c r="H11060" t="inlineStr"/>
    </row>
    <row r="11061">
      <c r="A11061" t="inlineStr">
        <is>
          <t>python-seo-analyzer</t>
        </is>
      </c>
      <c r="B11061" t="inlineStr">
        <is>
          <t>2f2990296b7f5353aef14c828382a5c5cb35331e</t>
        </is>
      </c>
      <c r="C11061" t="inlineStr">
        <is>
          <t>2018-01-31 05:50:21+00:00</t>
        </is>
      </c>
      <c r="D11061" t="inlineStr">
        <is>
          <t>rem</t>
        </is>
      </c>
      <c r="E11061" t="inlineStr"/>
      <c r="F11061" t="inlineStr"/>
      <c r="G11061" t="inlineStr">
        <is>
          <t>numpy</t>
        </is>
      </c>
      <c r="H11061" t="inlineStr"/>
    </row>
    <row r="11062">
      <c r="A11062" t="inlineStr">
        <is>
          <t>python-seo-analyzer</t>
        </is>
      </c>
      <c r="B11062" t="inlineStr">
        <is>
          <t>e24e5ee752e1f00a05572d0b5d16bb0e54ec0752</t>
        </is>
      </c>
      <c r="C11062" t="inlineStr">
        <is>
          <t>2019-10-10 21:07:24+00:00</t>
        </is>
      </c>
      <c r="D11062" t="inlineStr">
        <is>
          <t>verchange</t>
        </is>
      </c>
      <c r="E11062" t="inlineStr">
        <is>
          <t>requests</t>
        </is>
      </c>
      <c r="F11062">
        <f>=2.20.0</f>
        <v/>
      </c>
      <c r="G11062" t="inlineStr">
        <is>
          <t>requests</t>
        </is>
      </c>
      <c r="H11062" t="inlineStr"/>
    </row>
    <row r="11063">
      <c r="A11063" t="inlineStr">
        <is>
          <t>python-seo-analyzer</t>
        </is>
      </c>
      <c r="B11063" t="inlineStr">
        <is>
          <t>e24e5ee752e1f00a05572d0b5d16bb0e54ec0752</t>
        </is>
      </c>
      <c r="C11063" t="inlineStr">
        <is>
          <t>2019-10-10 21:07:24+00:00</t>
        </is>
      </c>
      <c r="D11063" t="inlineStr">
        <is>
          <t>add</t>
        </is>
      </c>
      <c r="E11063" t="inlineStr">
        <is>
          <t>beautifulsoup4</t>
        </is>
      </c>
      <c r="F11063">
        <f>=4.6.0</f>
        <v/>
      </c>
      <c r="G11063" t="inlineStr"/>
      <c r="H11063" t="inlineStr"/>
    </row>
    <row r="11064">
      <c r="A11064" t="inlineStr">
        <is>
          <t>python-seo-analyzer</t>
        </is>
      </c>
      <c r="B11064" t="inlineStr">
        <is>
          <t>e24e5ee752e1f00a05572d0b5d16bb0e54ec0752</t>
        </is>
      </c>
      <c r="C11064" t="inlineStr">
        <is>
          <t>2019-10-10 21:07:24+00:00</t>
        </is>
      </c>
      <c r="D11064" t="inlineStr">
        <is>
          <t>add</t>
        </is>
      </c>
      <c r="E11064" t="inlineStr">
        <is>
          <t>Jinja2</t>
        </is>
      </c>
      <c r="F11064">
        <f>=2.10.1</f>
        <v/>
      </c>
      <c r="G11064" t="inlineStr"/>
      <c r="H11064" t="inlineStr"/>
    </row>
    <row r="11065">
      <c r="A11065" t="inlineStr">
        <is>
          <t>python-seo-analyzer</t>
        </is>
      </c>
      <c r="B11065" t="inlineStr">
        <is>
          <t>e24e5ee752e1f00a05572d0b5d16bb0e54ec0752</t>
        </is>
      </c>
      <c r="C11065" t="inlineStr">
        <is>
          <t>2019-10-10 21:07:24+00:00</t>
        </is>
      </c>
      <c r="D11065" t="inlineStr">
        <is>
          <t>add</t>
        </is>
      </c>
      <c r="E11065" t="inlineStr">
        <is>
          <t>urllib3</t>
        </is>
      </c>
      <c r="F11065">
        <f>=1.24.2</f>
        <v/>
      </c>
      <c r="G11065" t="inlineStr"/>
      <c r="H11065" t="inlineStr"/>
    </row>
    <row r="11066">
      <c r="A11066" t="inlineStr">
        <is>
          <t>python-seo-analyzer</t>
        </is>
      </c>
      <c r="B11066" t="inlineStr">
        <is>
          <t>e24e5ee752e1f00a05572d0b5d16bb0e54ec0752</t>
        </is>
      </c>
      <c r="C11066" t="inlineStr">
        <is>
          <t>2019-10-10 21:07:24+00:00</t>
        </is>
      </c>
      <c r="D11066" t="inlineStr">
        <is>
          <t>add</t>
        </is>
      </c>
      <c r="E11066" t="inlineStr">
        <is>
          <t>certifi</t>
        </is>
      </c>
      <c r="F11066">
        <f>=2018.11.29</f>
        <v/>
      </c>
      <c r="G11066" t="inlineStr"/>
      <c r="H11066" t="inlineStr"/>
    </row>
    <row r="11067">
      <c r="A11067" t="inlineStr">
        <is>
          <t>python-seo-analyzer</t>
        </is>
      </c>
      <c r="B11067" t="inlineStr">
        <is>
          <t>e24e5ee752e1f00a05572d0b5d16bb0e54ec0752</t>
        </is>
      </c>
      <c r="C11067" t="inlineStr">
        <is>
          <t>2019-10-10 21:07:24+00:00</t>
        </is>
      </c>
      <c r="D11067" t="inlineStr">
        <is>
          <t>rem</t>
        </is>
      </c>
      <c r="E11067" t="inlineStr"/>
      <c r="F11067" t="inlineStr"/>
      <c r="G11067" t="inlineStr">
        <is>
          <t>BeautifulSoup4</t>
        </is>
      </c>
      <c r="H11067" t="inlineStr"/>
    </row>
    <row r="11068">
      <c r="A11068" t="inlineStr">
        <is>
          <t>python-seo-analyzer</t>
        </is>
      </c>
      <c r="B11068" t="inlineStr">
        <is>
          <t>e24e5ee752e1f00a05572d0b5d16bb0e54ec0752</t>
        </is>
      </c>
      <c r="C11068" t="inlineStr">
        <is>
          <t>2019-10-10 21:07:24+00:00</t>
        </is>
      </c>
      <c r="D11068" t="inlineStr">
        <is>
          <t>rem</t>
        </is>
      </c>
      <c r="E11068" t="inlineStr"/>
      <c r="F11068" t="inlineStr"/>
      <c r="G11068" t="inlineStr">
        <is>
          <t>jinja2</t>
        </is>
      </c>
      <c r="H11068" t="inlineStr"/>
    </row>
    <row r="11069">
      <c r="A11069" t="inlineStr">
        <is>
          <t>kedro-airflow</t>
        </is>
      </c>
      <c r="B11069" t="inlineStr">
        <is>
          <t>01be06b7aeff8becc693a1ca4b4cb09f9d524b1f</t>
        </is>
      </c>
      <c r="C11069" t="inlineStr">
        <is>
          <t>2020-07-01 13:13:50+00:00</t>
        </is>
      </c>
      <c r="D11069" t="inlineStr">
        <is>
          <t>verchange</t>
        </is>
      </c>
      <c r="E11069" t="inlineStr">
        <is>
          <t>apache-airflow</t>
        </is>
      </c>
      <c r="F11069" t="inlineStr">
        <is>
          <t>&lt;1.11</t>
        </is>
      </c>
      <c r="G11069" t="inlineStr">
        <is>
          <t>apache-airflow</t>
        </is>
      </c>
      <c r="H11069">
        <f>=1.10.3</f>
        <v/>
      </c>
    </row>
    <row r="11070">
      <c r="A11070" t="inlineStr">
        <is>
          <t>kedro-airflow</t>
        </is>
      </c>
      <c r="B11070" t="inlineStr">
        <is>
          <t>01be06b7aeff8becc693a1ca4b4cb09f9d524b1f</t>
        </is>
      </c>
      <c r="C11070" t="inlineStr">
        <is>
          <t>2020-07-01 13:13:50+00:00</t>
        </is>
      </c>
      <c r="D11070" t="inlineStr">
        <is>
          <t>verchange</t>
        </is>
      </c>
      <c r="E11070" t="inlineStr">
        <is>
          <t>python-slugify</t>
        </is>
      </c>
      <c r="F11070" t="inlineStr">
        <is>
          <t>&lt;3.0.4</t>
        </is>
      </c>
      <c r="G11070" t="inlineStr">
        <is>
          <t>python-slugify</t>
        </is>
      </c>
      <c r="H11070" t="inlineStr"/>
    </row>
    <row r="11071">
      <c r="A11071" t="inlineStr">
        <is>
          <t>kedro-airflow</t>
        </is>
      </c>
      <c r="B11071" t="inlineStr">
        <is>
          <t>01be06b7aeff8becc693a1ca4b4cb09f9d524b1f</t>
        </is>
      </c>
      <c r="C11071" t="inlineStr">
        <is>
          <t>2020-07-01 13:13:50+00:00</t>
        </is>
      </c>
      <c r="D11071" t="inlineStr">
        <is>
          <t>add</t>
        </is>
      </c>
      <c r="E11071" t="inlineStr">
        <is>
          <t>semver</t>
        </is>
      </c>
      <c r="F11071" t="inlineStr">
        <is>
          <t>~=2.10</t>
        </is>
      </c>
      <c r="G11071" t="inlineStr"/>
      <c r="H11071" t="inlineStr"/>
    </row>
    <row r="11072">
      <c r="A11072" t="inlineStr">
        <is>
          <t>kedro-airflow</t>
        </is>
      </c>
      <c r="B11072" t="inlineStr">
        <is>
          <t>01be06b7aeff8becc693a1ca4b4cb09f9d524b1f</t>
        </is>
      </c>
      <c r="C11072" t="inlineStr">
        <is>
          <t>2020-07-01 13:13:50+00:00</t>
        </is>
      </c>
      <c r="D11072" t="inlineStr">
        <is>
          <t>rem</t>
        </is>
      </c>
      <c r="E11072" t="inlineStr"/>
      <c r="F11072" t="inlineStr"/>
      <c r="G11072" t="inlineStr">
        <is>
          <t>Flask</t>
        </is>
      </c>
      <c r="H11072">
        <f>=1.0.3</f>
        <v/>
      </c>
    </row>
    <row r="11073">
      <c r="A11073" t="inlineStr">
        <is>
          <t>kedro-airflow</t>
        </is>
      </c>
      <c r="B11073" t="inlineStr">
        <is>
          <t>38fd8456f8edaa0fdfe0bc5daa992293ea10d4c9</t>
        </is>
      </c>
      <c r="C11073" t="inlineStr">
        <is>
          <t>2021-01-13 12:11:45+00:00</t>
        </is>
      </c>
      <c r="D11073" t="inlineStr">
        <is>
          <t>verchange</t>
        </is>
      </c>
      <c r="E11073" t="inlineStr">
        <is>
          <t>kedro</t>
        </is>
      </c>
      <c r="F11073" t="inlineStr">
        <is>
          <t>&gt;=0.17.0</t>
        </is>
      </c>
      <c r="G11073" t="inlineStr">
        <is>
          <t>kedro</t>
        </is>
      </c>
      <c r="H11073" t="inlineStr">
        <is>
          <t>&gt;=0.14.2</t>
        </is>
      </c>
    </row>
    <row r="11074">
      <c r="A11074" t="inlineStr">
        <is>
          <t>kedro-airflow</t>
        </is>
      </c>
      <c r="B11074" t="inlineStr">
        <is>
          <t>38fd8456f8edaa0fdfe0bc5daa992293ea10d4c9</t>
        </is>
      </c>
      <c r="C11074" t="inlineStr">
        <is>
          <t>2021-01-13 12:11:45+00:00</t>
        </is>
      </c>
      <c r="D11074" t="inlineStr">
        <is>
          <t>verchange</t>
        </is>
      </c>
      <c r="E11074" t="inlineStr">
        <is>
          <t>python-slugify</t>
        </is>
      </c>
      <c r="F11074" t="inlineStr">
        <is>
          <t>&lt;4.1.0</t>
        </is>
      </c>
      <c r="G11074" t="inlineStr">
        <is>
          <t>python-slugify</t>
        </is>
      </c>
      <c r="H11074" t="inlineStr">
        <is>
          <t>&lt;3.0.4</t>
        </is>
      </c>
    </row>
    <row r="11075">
      <c r="A11075" t="inlineStr">
        <is>
          <t>kedro-airflow</t>
        </is>
      </c>
      <c r="B11075" t="inlineStr">
        <is>
          <t>b08e090d15ac4abd27ad629d26b64dd2ebd4f0f2</t>
        </is>
      </c>
      <c r="C11075" t="inlineStr">
        <is>
          <t>2021-03-30 10:44:22+00:00</t>
        </is>
      </c>
      <c r="D11075" t="inlineStr">
        <is>
          <t>verchange</t>
        </is>
      </c>
      <c r="E11075" t="inlineStr">
        <is>
          <t>kedro</t>
        </is>
      </c>
      <c r="F11075" t="inlineStr">
        <is>
          <t>&gt;=0.17.2</t>
        </is>
      </c>
      <c r="G11075" t="inlineStr">
        <is>
          <t>kedro</t>
        </is>
      </c>
      <c r="H11075" t="inlineStr">
        <is>
          <t>&gt;=0.17.0</t>
        </is>
      </c>
    </row>
    <row r="11076">
      <c r="A11076" t="inlineStr">
        <is>
          <t>kedro-airflow</t>
        </is>
      </c>
      <c r="B11076" t="inlineStr">
        <is>
          <t>b08e090d15ac4abd27ad629d26b64dd2ebd4f0f2</t>
        </is>
      </c>
      <c r="C11076" t="inlineStr">
        <is>
          <t>2021-03-30 10:44:22+00:00</t>
        </is>
      </c>
      <c r="D11076" t="inlineStr">
        <is>
          <t>verchange</t>
        </is>
      </c>
      <c r="E11076" t="inlineStr">
        <is>
          <t>python-slugify</t>
        </is>
      </c>
      <c r="F11076" t="inlineStr">
        <is>
          <t>~=4.0</t>
        </is>
      </c>
      <c r="G11076" t="inlineStr">
        <is>
          <t>python-slugify</t>
        </is>
      </c>
      <c r="H11076" t="inlineStr">
        <is>
          <t>&lt;4.1.0</t>
        </is>
      </c>
    </row>
    <row r="11077">
      <c r="A11077" t="inlineStr">
        <is>
          <t>kedro-airflow</t>
        </is>
      </c>
      <c r="B11077" t="inlineStr">
        <is>
          <t>b08e090d15ac4abd27ad629d26b64dd2ebd4f0f2</t>
        </is>
      </c>
      <c r="C11077" t="inlineStr">
        <is>
          <t>2021-03-30 10:44:22+00:00</t>
        </is>
      </c>
      <c r="D11077" t="inlineStr">
        <is>
          <t>rem</t>
        </is>
      </c>
      <c r="E11077" t="inlineStr"/>
      <c r="F11077" t="inlineStr"/>
      <c r="G11077" t="inlineStr">
        <is>
          <t>apache-airflow</t>
        </is>
      </c>
      <c r="H11077" t="inlineStr">
        <is>
          <t>&lt;1.11</t>
        </is>
      </c>
    </row>
    <row r="11078">
      <c r="A11078" t="inlineStr">
        <is>
          <t>curdling</t>
        </is>
      </c>
      <c r="B11078" t="inlineStr">
        <is>
          <t>011d53f7495b13da074a92be083ad93be947cee4</t>
        </is>
      </c>
      <c r="C11078" t="inlineStr">
        <is>
          <t>2013-09-04 16:35:39+00:00</t>
        </is>
      </c>
      <c r="D11078" t="inlineStr">
        <is>
          <t>add</t>
        </is>
      </c>
      <c r="E11078" t="inlineStr">
        <is>
          <t>requests</t>
        </is>
      </c>
      <c r="F11078">
        <f>=1.2.3</f>
        <v/>
      </c>
      <c r="G11078" t="inlineStr"/>
      <c r="H11078" t="inlineStr"/>
    </row>
    <row r="11079">
      <c r="A11079" t="inlineStr">
        <is>
          <t>curdling</t>
        </is>
      </c>
      <c r="B11079" t="inlineStr">
        <is>
          <t>e5812db017c82f4e0d946269cb7070fe4ffffa13</t>
        </is>
      </c>
      <c r="C11079" t="inlineStr">
        <is>
          <t>2013-09-05 20:45:31+00:00</t>
        </is>
      </c>
      <c r="D11079" t="inlineStr">
        <is>
          <t>add</t>
        </is>
      </c>
      <c r="E11079" t="inlineStr">
        <is>
          <t>distlib</t>
        </is>
      </c>
      <c r="F11079">
        <f>=0.1.2</f>
        <v/>
      </c>
      <c r="G11079" t="inlineStr"/>
      <c r="H11079" t="inlineStr"/>
    </row>
    <row r="11080">
      <c r="A11080" t="inlineStr">
        <is>
          <t>curdling</t>
        </is>
      </c>
      <c r="B11080" t="inlineStr">
        <is>
          <t>d74472efa622a1af49ccccaba64a467149e8f8f2</t>
        </is>
      </c>
      <c r="C11080" t="inlineStr">
        <is>
          <t>2013-09-18 01:25:13+00:00</t>
        </is>
      </c>
      <c r="D11080" t="inlineStr">
        <is>
          <t>verchange</t>
        </is>
      </c>
      <c r="E11080" t="inlineStr">
        <is>
          <t>setuptools</t>
        </is>
      </c>
      <c r="F11080">
        <f>=1.1.4</f>
        <v/>
      </c>
      <c r="G11080" t="inlineStr">
        <is>
          <t>setuptools</t>
        </is>
      </c>
      <c r="H11080">
        <f>=0.9.8</f>
        <v/>
      </c>
    </row>
    <row r="11081">
      <c r="A11081" t="inlineStr">
        <is>
          <t>curdling</t>
        </is>
      </c>
      <c r="B11081" t="inlineStr">
        <is>
          <t>d74472efa622a1af49ccccaba64a467149e8f8f2</t>
        </is>
      </c>
      <c r="C11081" t="inlineStr">
        <is>
          <t>2013-09-18 01:25:13+00:00</t>
        </is>
      </c>
      <c r="D11081" t="inlineStr">
        <is>
          <t>add</t>
        </is>
      </c>
      <c r="E11081" t="inlineStr">
        <is>
          <t>urllib3</t>
        </is>
      </c>
      <c r="F11081">
        <f>=1.7</f>
        <v/>
      </c>
      <c r="G11081" t="inlineStr"/>
      <c r="H11081" t="inlineStr"/>
    </row>
    <row r="11082">
      <c r="A11082" t="inlineStr">
        <is>
          <t>curdling</t>
        </is>
      </c>
      <c r="B11082" t="inlineStr">
        <is>
          <t>d74472efa622a1af49ccccaba64a467149e8f8f2</t>
        </is>
      </c>
      <c r="C11082" t="inlineStr">
        <is>
          <t>2013-09-18 01:25:13+00:00</t>
        </is>
      </c>
      <c r="D11082" t="inlineStr">
        <is>
          <t>rem</t>
        </is>
      </c>
      <c r="E11082" t="inlineStr"/>
      <c r="F11082" t="inlineStr"/>
      <c r="G11082" t="inlineStr">
        <is>
          <t>gevent</t>
        </is>
      </c>
      <c r="H11082">
        <f>=0.13.8</f>
        <v/>
      </c>
    </row>
    <row r="11083">
      <c r="A11083" t="inlineStr">
        <is>
          <t>curdling</t>
        </is>
      </c>
      <c r="B11083" t="inlineStr">
        <is>
          <t>d74472efa622a1af49ccccaba64a467149e8f8f2</t>
        </is>
      </c>
      <c r="C11083" t="inlineStr">
        <is>
          <t>2013-09-18 01:25:13+00:00</t>
        </is>
      </c>
      <c r="D11083" t="inlineStr">
        <is>
          <t>rem</t>
        </is>
      </c>
      <c r="E11083" t="inlineStr"/>
      <c r="F11083" t="inlineStr"/>
      <c r="G11083" t="inlineStr">
        <is>
          <t>requests</t>
        </is>
      </c>
      <c r="H11083">
        <f>=1.2.3</f>
        <v/>
      </c>
    </row>
    <row r="11084">
      <c r="A11084" t="inlineStr">
        <is>
          <t>curdling</t>
        </is>
      </c>
      <c r="B11084" t="inlineStr">
        <is>
          <t>fcc48202fee3f4c8554a13bf97cc89c3e88bd770</t>
        </is>
      </c>
      <c r="C11084" t="inlineStr">
        <is>
          <t>2013-09-26 00:32:35+00:00</t>
        </is>
      </c>
      <c r="D11084" t="inlineStr">
        <is>
          <t>rem</t>
        </is>
      </c>
      <c r="E11084" t="inlineStr"/>
      <c r="F11084" t="inlineStr"/>
      <c r="G11084" t="inlineStr">
        <is>
          <t>pip</t>
        </is>
      </c>
      <c r="H11084">
        <f>=1.4.1</f>
        <v/>
      </c>
    </row>
    <row r="11085">
      <c r="A11085" t="inlineStr">
        <is>
          <t>curdling</t>
        </is>
      </c>
      <c r="B11085" t="inlineStr">
        <is>
          <t>aa2738c22ff06365eb3bc615eb0567b9417b2da8</t>
        </is>
      </c>
      <c r="C11085" t="inlineStr">
        <is>
          <t>2013-11-08 20:29:09+00:00</t>
        </is>
      </c>
      <c r="D11085" t="inlineStr">
        <is>
          <t>verchange</t>
        </is>
      </c>
      <c r="E11085" t="inlineStr">
        <is>
          <t>urllib3</t>
        </is>
      </c>
      <c r="F11085" t="inlineStr">
        <is>
          <t>&gt;=1.7</t>
        </is>
      </c>
      <c r="G11085" t="inlineStr">
        <is>
          <t>urllib3</t>
        </is>
      </c>
      <c r="H11085">
        <f>=1.7</f>
        <v/>
      </c>
    </row>
    <row r="11086">
      <c r="A11086" t="inlineStr">
        <is>
          <t>curdling</t>
        </is>
      </c>
      <c r="B11086" t="inlineStr">
        <is>
          <t>aa2738c22ff06365eb3bc615eb0567b9417b2da8</t>
        </is>
      </c>
      <c r="C11086" t="inlineStr">
        <is>
          <t>2013-11-08 20:29:09+00:00</t>
        </is>
      </c>
      <c r="D11086" t="inlineStr">
        <is>
          <t>verchange</t>
        </is>
      </c>
      <c r="E11086" t="inlineStr">
        <is>
          <t>wheel</t>
        </is>
      </c>
      <c r="F11086" t="inlineStr">
        <is>
          <t>&gt;=0.21.0</t>
        </is>
      </c>
      <c r="G11086" t="inlineStr">
        <is>
          <t>wheel</t>
        </is>
      </c>
      <c r="H11086">
        <f>=0.21.0</f>
        <v/>
      </c>
    </row>
    <row r="11087">
      <c r="A11087" t="inlineStr">
        <is>
          <t>curdling</t>
        </is>
      </c>
      <c r="B11087" t="inlineStr">
        <is>
          <t>aa2738c22ff06365eb3bc615eb0567b9417b2da8</t>
        </is>
      </c>
      <c r="C11087" t="inlineStr">
        <is>
          <t>2013-11-08 20:29:09+00:00</t>
        </is>
      </c>
      <c r="D11087" t="inlineStr">
        <is>
          <t>verchange</t>
        </is>
      </c>
      <c r="E11087" t="inlineStr">
        <is>
          <t>setuptools</t>
        </is>
      </c>
      <c r="F11087" t="inlineStr">
        <is>
          <t>&gt;=0.9.8</t>
        </is>
      </c>
      <c r="G11087" t="inlineStr">
        <is>
          <t>setuptools</t>
        </is>
      </c>
      <c r="H11087">
        <f>=1.1.4</f>
        <v/>
      </c>
    </row>
    <row r="11088">
      <c r="A11088" t="inlineStr">
        <is>
          <t>curdling</t>
        </is>
      </c>
      <c r="B11088" t="inlineStr">
        <is>
          <t>2da6f8b347c0f687e0d77839f5b01bbc93fc59b8</t>
        </is>
      </c>
      <c r="C11088" t="inlineStr">
        <is>
          <t>2017-11-24 20:43:15+00:00</t>
        </is>
      </c>
      <c r="D11088" t="inlineStr">
        <is>
          <t>add</t>
        </is>
      </c>
      <c r="E11088" t="inlineStr">
        <is>
          <t>pkginfo</t>
        </is>
      </c>
      <c r="F11088" t="inlineStr"/>
      <c r="G11088" t="inlineStr"/>
      <c r="H11088" t="inlineStr"/>
    </row>
    <row r="11089">
      <c r="A11089" t="inlineStr">
        <is>
          <t>python-mailgun2</t>
        </is>
      </c>
      <c r="B11089" t="inlineStr">
        <is>
          <t>4a3dd33e8defd0dc09b4accd7b90ef5f1130accd</t>
        </is>
      </c>
      <c r="C11089" t="inlineStr">
        <is>
          <t>2015-05-04 00:17:04+00:00</t>
        </is>
      </c>
      <c r="D11089" t="inlineStr">
        <is>
          <t>verchange</t>
        </is>
      </c>
      <c r="E11089" t="inlineStr">
        <is>
          <t>requests</t>
        </is>
      </c>
      <c r="F11089">
        <f>=2.7.0</f>
        <v/>
      </c>
      <c r="G11089" t="inlineStr">
        <is>
          <t>requests</t>
        </is>
      </c>
      <c r="H11089">
        <f>=1.2.3</f>
        <v/>
      </c>
    </row>
    <row r="11090">
      <c r="A11090" t="inlineStr">
        <is>
          <t>django-netjsongraph</t>
        </is>
      </c>
      <c r="B11090" t="inlineStr">
        <is>
          <t>8c113d8f5dae64d00b1cbc4193ed1a89e98d4698</t>
        </is>
      </c>
      <c r="C11090" t="inlineStr">
        <is>
          <t>2016-01-04 17:47:38+00:00</t>
        </is>
      </c>
      <c r="D11090" t="inlineStr">
        <is>
          <t>verchange</t>
        </is>
      </c>
      <c r="E11090" t="inlineStr">
        <is>
          <t>netdiff</t>
        </is>
      </c>
      <c r="F11090" t="inlineStr">
        <is>
          <t>&gt;=0.4.7;&lt;=5.0</t>
        </is>
      </c>
      <c r="G11090" t="inlineStr">
        <is>
          <t>netdiff</t>
        </is>
      </c>
      <c r="H11090" t="inlineStr">
        <is>
          <t>&gt;=0.4.6;&lt;=5.0</t>
        </is>
      </c>
    </row>
    <row r="11091">
      <c r="A11091" t="inlineStr">
        <is>
          <t>django-netjsongraph</t>
        </is>
      </c>
      <c r="B11091" t="inlineStr">
        <is>
          <t>f3b602af8f775854162bcaa22ac3e646bc93d239</t>
        </is>
      </c>
      <c r="C11091" t="inlineStr">
        <is>
          <t>2016-12-14 17:07:39+00:00</t>
        </is>
      </c>
      <c r="D11091" t="inlineStr">
        <is>
          <t>verchange</t>
        </is>
      </c>
      <c r="E11091" t="inlineStr">
        <is>
          <t>djangorestframework</t>
        </is>
      </c>
      <c r="F11091" t="inlineStr">
        <is>
          <t>&lt;3.6;&gt;=3.3</t>
        </is>
      </c>
      <c r="G11091" t="inlineStr">
        <is>
          <t>djangorestframework</t>
        </is>
      </c>
      <c r="H11091" t="inlineStr">
        <is>
          <t>&lt;3.4;&gt;=3.3</t>
        </is>
      </c>
    </row>
    <row r="11092">
      <c r="A11092" t="inlineStr">
        <is>
          <t>django-netjsongraph</t>
        </is>
      </c>
      <c r="B11092" t="inlineStr">
        <is>
          <t>f3b602af8f775854162bcaa22ac3e646bc93d239</t>
        </is>
      </c>
      <c r="C11092" t="inlineStr">
        <is>
          <t>2016-12-14 17:07:39+00:00</t>
        </is>
      </c>
      <c r="D11092" t="inlineStr">
        <is>
          <t>verchange</t>
        </is>
      </c>
      <c r="E11092" t="inlineStr">
        <is>
          <t>django</t>
        </is>
      </c>
      <c r="F11092" t="inlineStr">
        <is>
          <t>&lt;1.11;&gt;=1.9</t>
        </is>
      </c>
      <c r="G11092" t="inlineStr">
        <is>
          <t>django</t>
        </is>
      </c>
      <c r="H11092" t="inlineStr">
        <is>
          <t>&lt;=1.10;&gt;=1.9</t>
        </is>
      </c>
    </row>
    <row r="11093">
      <c r="A11093" t="inlineStr">
        <is>
          <t>django-netjsongraph</t>
        </is>
      </c>
      <c r="B11093" t="inlineStr">
        <is>
          <t>345ea791339ad4f329ffb1230ca241a7aa469213</t>
        </is>
      </c>
      <c r="C11093" t="inlineStr">
        <is>
          <t>2017-05-18 10:07:11+00:00</t>
        </is>
      </c>
      <c r="D11093" t="inlineStr">
        <is>
          <t>verchange</t>
        </is>
      </c>
      <c r="E11093" t="inlineStr">
        <is>
          <t>djangorestframework</t>
        </is>
      </c>
      <c r="F11093" t="inlineStr">
        <is>
          <t>&lt;3.7;&gt;=3.3</t>
        </is>
      </c>
      <c r="G11093" t="inlineStr">
        <is>
          <t>djangorestframework</t>
        </is>
      </c>
      <c r="H11093" t="inlineStr">
        <is>
          <t>&lt;3.6;&gt;=3.3</t>
        </is>
      </c>
    </row>
    <row r="11094">
      <c r="A11094" t="inlineStr">
        <is>
          <t>django-netjsongraph</t>
        </is>
      </c>
      <c r="B11094" t="inlineStr">
        <is>
          <t>345ea791339ad4f329ffb1230ca241a7aa469213</t>
        </is>
      </c>
      <c r="C11094" t="inlineStr">
        <is>
          <t>2017-05-18 10:07:11+00:00</t>
        </is>
      </c>
      <c r="D11094" t="inlineStr">
        <is>
          <t>verchange</t>
        </is>
      </c>
      <c r="E11094" t="inlineStr">
        <is>
          <t>django</t>
        </is>
      </c>
      <c r="F11094" t="inlineStr">
        <is>
          <t>&lt;1.12;&gt;=1.9</t>
        </is>
      </c>
      <c r="G11094" t="inlineStr">
        <is>
          <t>django</t>
        </is>
      </c>
      <c r="H11094" t="inlineStr">
        <is>
          <t>&lt;1.11;&gt;=1.9</t>
        </is>
      </c>
    </row>
    <row r="11095">
      <c r="A11095" t="inlineStr">
        <is>
          <t>django-netjsongraph</t>
        </is>
      </c>
      <c r="B11095" t="inlineStr">
        <is>
          <t>21d633d36daea45d974eb0cbc140265c45aabecd</t>
        </is>
      </c>
      <c r="C11095" t="inlineStr">
        <is>
          <t>2017-06-22 11:10:16+00:00</t>
        </is>
      </c>
      <c r="D11095" t="inlineStr">
        <is>
          <t>verchange</t>
        </is>
      </c>
      <c r="E11095" t="inlineStr">
        <is>
          <t>django</t>
        </is>
      </c>
      <c r="F11095" t="inlineStr">
        <is>
          <t>&gt;=1.10;&lt;1.12</t>
        </is>
      </c>
      <c r="G11095" t="inlineStr">
        <is>
          <t>django</t>
        </is>
      </c>
      <c r="H11095" t="inlineStr">
        <is>
          <t>&lt;1.12;&gt;=1.9</t>
        </is>
      </c>
    </row>
    <row r="11096">
      <c r="A11096" t="inlineStr">
        <is>
          <t>django-netjsongraph</t>
        </is>
      </c>
      <c r="B11096" t="inlineStr">
        <is>
          <t>41e3214cc3ce4a51a8fc9f2f2f91e84055b4e04f</t>
        </is>
      </c>
      <c r="C11096" t="inlineStr">
        <is>
          <t>2017-07-10 16:08:50+00:00</t>
        </is>
      </c>
      <c r="D11096" t="inlineStr">
        <is>
          <t>verchange</t>
        </is>
      </c>
      <c r="E11096" t="inlineStr">
        <is>
          <t>django</t>
        </is>
      </c>
      <c r="F11096" t="inlineStr">
        <is>
          <t>&lt;1.12;&gt;=1.11</t>
        </is>
      </c>
      <c r="G11096" t="inlineStr">
        <is>
          <t>django</t>
        </is>
      </c>
      <c r="H11096" t="inlineStr">
        <is>
          <t>&gt;=1.10;&lt;1.12</t>
        </is>
      </c>
    </row>
    <row r="11097">
      <c r="A11097" t="inlineStr">
        <is>
          <t>django-netjsongraph</t>
        </is>
      </c>
      <c r="B11097" t="inlineStr">
        <is>
          <t>41e3214cc3ce4a51a8fc9f2f2f91e84055b4e04f</t>
        </is>
      </c>
      <c r="C11097" t="inlineStr">
        <is>
          <t>2017-07-10 16:08:50+00:00</t>
        </is>
      </c>
      <c r="D11097" t="inlineStr">
        <is>
          <t>add</t>
        </is>
      </c>
      <c r="E11097" t="inlineStr">
        <is>
          <t>openwisp-utils</t>
        </is>
      </c>
      <c r="F11097" t="inlineStr">
        <is>
          <t>&lt;0.2;&gt;=0.1.2</t>
        </is>
      </c>
      <c r="G11097" t="inlineStr"/>
      <c r="H11097" t="inlineStr"/>
    </row>
    <row r="11098">
      <c r="A11098" t="inlineStr">
        <is>
          <t>django-netjsongraph</t>
        </is>
      </c>
      <c r="B11098" t="inlineStr">
        <is>
          <t>a562fa90f23d1a3e534db003be6eab8ef4217b9d</t>
        </is>
      </c>
      <c r="C11098" t="inlineStr">
        <is>
          <t>2017-12-27 20:38:45+00:00</t>
        </is>
      </c>
      <c r="D11098" t="inlineStr">
        <is>
          <t>verchange</t>
        </is>
      </c>
      <c r="E11098" t="inlineStr">
        <is>
          <t>netdiff</t>
        </is>
      </c>
      <c r="F11098" t="inlineStr">
        <is>
          <t>&lt;0.7;&gt;=0.6.0</t>
        </is>
      </c>
      <c r="G11098" t="inlineStr">
        <is>
          <t>netdiff</t>
        </is>
      </c>
      <c r="H11098" t="inlineStr">
        <is>
          <t>&gt;=0.4.7;&lt;=5.0</t>
        </is>
      </c>
    </row>
    <row r="11099">
      <c r="A11099" t="inlineStr">
        <is>
          <t>django-netjsongraph</t>
        </is>
      </c>
      <c r="B11099" t="inlineStr">
        <is>
          <t>a562fa90f23d1a3e534db003be6eab8ef4217b9d</t>
        </is>
      </c>
      <c r="C11099" t="inlineStr">
        <is>
          <t>2017-12-27 20:38:45+00:00</t>
        </is>
      </c>
      <c r="D11099" t="inlineStr">
        <is>
          <t>verchange</t>
        </is>
      </c>
      <c r="E11099" t="inlineStr">
        <is>
          <t>djangorestframework</t>
        </is>
      </c>
      <c r="F11099" t="inlineStr">
        <is>
          <t>&lt;3.8;&gt;=3.3</t>
        </is>
      </c>
      <c r="G11099" t="inlineStr">
        <is>
          <t>djangorestframework</t>
        </is>
      </c>
      <c r="H11099" t="inlineStr">
        <is>
          <t>&lt;3.7;&gt;=3.3</t>
        </is>
      </c>
    </row>
    <row r="11100">
      <c r="A11100" t="inlineStr">
        <is>
          <t>django-netjsongraph</t>
        </is>
      </c>
      <c r="B11100" t="inlineStr">
        <is>
          <t>a562fa90f23d1a3e534db003be6eab8ef4217b9d</t>
        </is>
      </c>
      <c r="C11100" t="inlineStr">
        <is>
          <t>2017-12-27 20:38:45+00:00</t>
        </is>
      </c>
      <c r="D11100" t="inlineStr">
        <is>
          <t>verchange</t>
        </is>
      </c>
      <c r="E11100" t="inlineStr">
        <is>
          <t>django</t>
        </is>
      </c>
      <c r="F11100" t="inlineStr">
        <is>
          <t>&lt;2.1;&gt;=1.11</t>
        </is>
      </c>
      <c r="G11100" t="inlineStr">
        <is>
          <t>django</t>
        </is>
      </c>
      <c r="H11100" t="inlineStr">
        <is>
          <t>&lt;1.12;&gt;=1.11</t>
        </is>
      </c>
    </row>
    <row r="11101">
      <c r="A11101" t="inlineStr">
        <is>
          <t>django-netjsongraph</t>
        </is>
      </c>
      <c r="B11101" t="inlineStr">
        <is>
          <t>a05e2adbac9ebc691e27d219388e64f07c8fac65</t>
        </is>
      </c>
      <c r="C11101" t="inlineStr">
        <is>
          <t>2018-02-19 17:03:33+00:00</t>
        </is>
      </c>
      <c r="D11101" t="inlineStr">
        <is>
          <t>verchange</t>
        </is>
      </c>
      <c r="E11101" t="inlineStr">
        <is>
          <t>openwisp-utils</t>
        </is>
      </c>
      <c r="F11101" t="inlineStr">
        <is>
          <t>&gt;=0.2;&lt;0.3</t>
        </is>
      </c>
      <c r="G11101" t="inlineStr">
        <is>
          <t>openwisp-utils</t>
        </is>
      </c>
      <c r="H11101" t="inlineStr">
        <is>
          <t>&lt;0.2;&gt;=0.1.2</t>
        </is>
      </c>
    </row>
    <row r="11102">
      <c r="A11102" t="inlineStr">
        <is>
          <t>django-netjsongraph</t>
        </is>
      </c>
      <c r="B11102" t="inlineStr">
        <is>
          <t>5bfa9ca5df41337787871c8291b8f3afc4a7ff6f</t>
        </is>
      </c>
      <c r="C11102" t="inlineStr">
        <is>
          <t>2020-01-13 17:36:14+00:00</t>
        </is>
      </c>
      <c r="D11102" t="inlineStr">
        <is>
          <t>verchange</t>
        </is>
      </c>
      <c r="E11102" t="inlineStr">
        <is>
          <t>openwisp-utils</t>
        </is>
      </c>
      <c r="F11102" t="inlineStr">
        <is>
          <t>&lt;0.4;&gt;=0.3</t>
        </is>
      </c>
      <c r="G11102" t="inlineStr">
        <is>
          <t>openwisp-utils</t>
        </is>
      </c>
      <c r="H11102" t="inlineStr">
        <is>
          <t>&gt;=0.2;&lt;0.3</t>
        </is>
      </c>
    </row>
    <row r="11103">
      <c r="A11103" t="inlineStr">
        <is>
          <t>django-netjsongraph</t>
        </is>
      </c>
      <c r="B11103" t="inlineStr">
        <is>
          <t>5bfa9ca5df41337787871c8291b8f3afc4a7ff6f</t>
        </is>
      </c>
      <c r="C11103" t="inlineStr">
        <is>
          <t>2020-01-13 17:36:14+00:00</t>
        </is>
      </c>
      <c r="D11103" t="inlineStr">
        <is>
          <t>verchange</t>
        </is>
      </c>
      <c r="E11103" t="inlineStr">
        <is>
          <t>djangorestframework</t>
        </is>
      </c>
      <c r="F11103" t="inlineStr">
        <is>
          <t>&lt;3.12;&gt;=3.3</t>
        </is>
      </c>
      <c r="G11103" t="inlineStr">
        <is>
          <t>djangorestframework</t>
        </is>
      </c>
      <c r="H11103" t="inlineStr">
        <is>
          <t>&lt;3.8;&gt;=3.3</t>
        </is>
      </c>
    </row>
    <row r="11104">
      <c r="A11104" t="inlineStr">
        <is>
          <t>django-netjsongraph</t>
        </is>
      </c>
      <c r="B11104" t="inlineStr">
        <is>
          <t>5bfa9ca5df41337787871c8291b8f3afc4a7ff6f</t>
        </is>
      </c>
      <c r="C11104" t="inlineStr">
        <is>
          <t>2020-01-13 17:36:14+00:00</t>
        </is>
      </c>
      <c r="D11104" t="inlineStr">
        <is>
          <t>verchange</t>
        </is>
      </c>
      <c r="E11104" t="inlineStr">
        <is>
          <t>django</t>
        </is>
      </c>
      <c r="F11104" t="inlineStr">
        <is>
          <t>&lt;2.3;&gt;=1.11</t>
        </is>
      </c>
      <c r="G11104" t="inlineStr">
        <is>
          <t>django</t>
        </is>
      </c>
      <c r="H11104" t="inlineStr">
        <is>
          <t>&lt;2.1;&gt;=1.11</t>
        </is>
      </c>
    </row>
    <row r="11105">
      <c r="A11105" t="inlineStr">
        <is>
          <t>django-netjsongraph</t>
        </is>
      </c>
      <c r="B11105" t="inlineStr">
        <is>
          <t>df7605ddb1d683066c6fcb6acfeceb05da974e3f</t>
        </is>
      </c>
      <c r="C11105" t="inlineStr">
        <is>
          <t>2020-02-06 20:55:16+00:00</t>
        </is>
      </c>
      <c r="D11105" t="inlineStr">
        <is>
          <t>verchange</t>
        </is>
      </c>
      <c r="E11105" t="inlineStr">
        <is>
          <t>netdiff</t>
        </is>
      </c>
      <c r="F11105" t="inlineStr">
        <is>
          <t>&gt;=0.7.0;&lt;0.8.0</t>
        </is>
      </c>
      <c r="G11105" t="inlineStr">
        <is>
          <t>netdiff</t>
        </is>
      </c>
      <c r="H11105" t="inlineStr">
        <is>
          <t>&lt;0.7;&gt;=0.6.0</t>
        </is>
      </c>
    </row>
    <row r="11106">
      <c r="A11106" t="inlineStr">
        <is>
          <t>django-netjsongraph</t>
        </is>
      </c>
      <c r="B11106" t="inlineStr">
        <is>
          <t>df7605ddb1d683066c6fcb6acfeceb05da974e3f</t>
        </is>
      </c>
      <c r="C11106" t="inlineStr">
        <is>
          <t>2020-02-06 20:55:16+00:00</t>
        </is>
      </c>
      <c r="D11106" t="inlineStr">
        <is>
          <t>verchange</t>
        </is>
      </c>
      <c r="E11106" t="inlineStr">
        <is>
          <t>openwisp-utils</t>
        </is>
      </c>
      <c r="F11106" t="inlineStr">
        <is>
          <t>&gt;=0.4.1;&lt;0.5.0</t>
        </is>
      </c>
      <c r="G11106" t="inlineStr">
        <is>
          <t>openwisp-utils</t>
        </is>
      </c>
      <c r="H11106" t="inlineStr">
        <is>
          <t>&lt;0.4;&gt;=0.3</t>
        </is>
      </c>
    </row>
    <row r="11107">
      <c r="A11107" t="inlineStr">
        <is>
          <t>django-netjsongraph</t>
        </is>
      </c>
      <c r="B11107" t="inlineStr">
        <is>
          <t>df7605ddb1d683066c6fcb6acfeceb05da974e3f</t>
        </is>
      </c>
      <c r="C11107" t="inlineStr">
        <is>
          <t>2020-02-06 20:55:16+00:00</t>
        </is>
      </c>
      <c r="D11107" t="inlineStr">
        <is>
          <t>verchange</t>
        </is>
      </c>
      <c r="E11107" t="inlineStr">
        <is>
          <t>django</t>
        </is>
      </c>
      <c r="F11107" t="inlineStr">
        <is>
          <t>&lt;3.1;&gt;=2.2</t>
        </is>
      </c>
      <c r="G11107" t="inlineStr">
        <is>
          <t>django</t>
        </is>
      </c>
      <c r="H11107" t="inlineStr">
        <is>
          <t>&lt;2.3;&gt;=1.11</t>
        </is>
      </c>
    </row>
    <row r="11108">
      <c r="A11108" t="inlineStr">
        <is>
          <t>django-netjsongraph</t>
        </is>
      </c>
      <c r="B11108" t="inlineStr">
        <is>
          <t>df7605ddb1d683066c6fcb6acfeceb05da974e3f</t>
        </is>
      </c>
      <c r="C11108" t="inlineStr">
        <is>
          <t>2020-02-06 20:55:16+00:00</t>
        </is>
      </c>
      <c r="D11108" t="inlineStr">
        <is>
          <t>add</t>
        </is>
      </c>
      <c r="E11108" t="inlineStr">
        <is>
          <t>jsonfield2</t>
        </is>
      </c>
      <c r="F11108" t="inlineStr">
        <is>
          <t>&lt;4.0.0;&gt;=3.1.0</t>
        </is>
      </c>
      <c r="G11108" t="inlineStr"/>
      <c r="H11108" t="inlineStr"/>
    </row>
    <row r="11109">
      <c r="A11109" t="inlineStr">
        <is>
          <t>django-netjsongraph</t>
        </is>
      </c>
      <c r="B11109" t="inlineStr">
        <is>
          <t>df7605ddb1d683066c6fcb6acfeceb05da974e3f</t>
        </is>
      </c>
      <c r="C11109" t="inlineStr">
        <is>
          <t>2020-02-06 20:55:16+00:00</t>
        </is>
      </c>
      <c r="D11109" t="inlineStr">
        <is>
          <t>rem</t>
        </is>
      </c>
      <c r="E11109" t="inlineStr"/>
      <c r="F11109" t="inlineStr"/>
      <c r="G11109" t="inlineStr">
        <is>
          <t>jsonfield</t>
        </is>
      </c>
      <c r="H11109" t="inlineStr"/>
    </row>
    <row r="11110">
      <c r="A11110" t="inlineStr">
        <is>
          <t>django-netjsongraph</t>
        </is>
      </c>
      <c r="B11110" t="inlineStr">
        <is>
          <t>df7605ddb1d683066c6fcb6acfeceb05da974e3f</t>
        </is>
      </c>
      <c r="C11110" t="inlineStr">
        <is>
          <t>2020-02-06 20:55:16+00:00</t>
        </is>
      </c>
      <c r="D11110" t="inlineStr">
        <is>
          <t>rem</t>
        </is>
      </c>
      <c r="E11110" t="inlineStr"/>
      <c r="F11110" t="inlineStr"/>
      <c r="G11110" t="inlineStr">
        <is>
          <t>six</t>
        </is>
      </c>
      <c r="H11110" t="inlineStr"/>
    </row>
    <row r="11111">
      <c r="A11111" t="inlineStr">
        <is>
          <t>django-netjsongraph</t>
        </is>
      </c>
      <c r="B11111" t="inlineStr">
        <is>
          <t>8da5061ccaf87c40fba290ed45efc329b5f41902</t>
        </is>
      </c>
      <c r="C11111" t="inlineStr">
        <is>
          <t>2020-02-26 20:46:38+00:00</t>
        </is>
      </c>
      <c r="D11111" t="inlineStr">
        <is>
          <t>add</t>
        </is>
      </c>
      <c r="E11111" t="inlineStr">
        <is>
          <t>jsonfield</t>
        </is>
      </c>
      <c r="F11111" t="inlineStr">
        <is>
          <t>&lt;4.0.0;&gt;=3.1.0</t>
        </is>
      </c>
      <c r="G11111" t="inlineStr"/>
      <c r="H11111" t="inlineStr"/>
    </row>
    <row r="11112">
      <c r="A11112" t="inlineStr">
        <is>
          <t>django-netjsongraph</t>
        </is>
      </c>
      <c r="B11112" t="inlineStr">
        <is>
          <t>8da5061ccaf87c40fba290ed45efc329b5f41902</t>
        </is>
      </c>
      <c r="C11112" t="inlineStr">
        <is>
          <t>2020-02-26 20:46:38+00:00</t>
        </is>
      </c>
      <c r="D11112" t="inlineStr">
        <is>
          <t>rem</t>
        </is>
      </c>
      <c r="E11112" t="inlineStr"/>
      <c r="F11112" t="inlineStr"/>
      <c r="G11112" t="inlineStr">
        <is>
          <t>jsonfield2</t>
        </is>
      </c>
      <c r="H11112" t="inlineStr">
        <is>
          <t>&lt;4.0.0;&gt;=3.1.0</t>
        </is>
      </c>
    </row>
    <row r="11113">
      <c r="A11113" t="inlineStr">
        <is>
          <t>django-netjsongraph</t>
        </is>
      </c>
      <c r="B11113" t="inlineStr">
        <is>
          <t>6baadc6b4e6686f68d939754aeff233822aa1df2</t>
        </is>
      </c>
      <c r="C11113" t="inlineStr">
        <is>
          <t>2020-03-19 22:25:38+00:00</t>
        </is>
      </c>
      <c r="D11113" t="inlineStr">
        <is>
          <t>verchange</t>
        </is>
      </c>
      <c r="E11113" t="inlineStr">
        <is>
          <t>openwisp-utils</t>
        </is>
      </c>
      <c r="F11113" t="inlineStr">
        <is>
          <t>&gt;=0.4.3;&lt;0.5.0</t>
        </is>
      </c>
      <c r="G11113" t="inlineStr">
        <is>
          <t>openwisp-utils</t>
        </is>
      </c>
      <c r="H11113" t="inlineStr">
        <is>
          <t>&gt;=0.4.1;&lt;0.5.0</t>
        </is>
      </c>
    </row>
    <row r="11114">
      <c r="A11114" t="inlineStr">
        <is>
          <t>electron-dash-docset</t>
        </is>
      </c>
      <c r="B11114" t="inlineStr">
        <is>
          <t>221f097057c34050097ebeac98006126b414d9b1</t>
        </is>
      </c>
      <c r="C11114" t="inlineStr">
        <is>
          <t>2016-06-11 18:44:00+00:00</t>
        </is>
      </c>
      <c r="D11114" t="inlineStr">
        <is>
          <t>add</t>
        </is>
      </c>
      <c r="E11114" t="inlineStr">
        <is>
          <t>beautifulsoup4</t>
        </is>
      </c>
      <c r="F11114" t="inlineStr"/>
      <c r="G11114" t="inlineStr"/>
      <c r="H11114" t="inlineStr"/>
    </row>
    <row r="11115">
      <c r="A11115" t="inlineStr">
        <is>
          <t>electron-dash-docset</t>
        </is>
      </c>
      <c r="B11115" t="inlineStr">
        <is>
          <t>6837d6b514b7e0aeca1139520c8c0baf52163d84</t>
        </is>
      </c>
      <c r="C11115" t="inlineStr">
        <is>
          <t>2016-07-07 12:40:02+00:00</t>
        </is>
      </c>
      <c r="D11115" t="inlineStr">
        <is>
          <t>add</t>
        </is>
      </c>
      <c r="E11115" t="inlineStr">
        <is>
          <t>urllib2</t>
        </is>
      </c>
      <c r="F11115" t="inlineStr"/>
      <c r="G11115" t="inlineStr"/>
      <c r="H11115" t="inlineStr"/>
    </row>
    <row r="11116">
      <c r="A11116" t="inlineStr">
        <is>
          <t>electron-dash-docset</t>
        </is>
      </c>
      <c r="B11116" t="inlineStr">
        <is>
          <t>6837d6b514b7e0aeca1139520c8c0baf52163d84</t>
        </is>
      </c>
      <c r="C11116" t="inlineStr">
        <is>
          <t>2016-07-07 12:40:02+00:00</t>
        </is>
      </c>
      <c r="D11116" t="inlineStr">
        <is>
          <t>add</t>
        </is>
      </c>
      <c r="E11116" t="inlineStr">
        <is>
          <t>requests</t>
        </is>
      </c>
      <c r="F11116" t="inlineStr"/>
      <c r="G11116" t="inlineStr"/>
      <c r="H11116" t="inlineStr"/>
    </row>
    <row r="11117">
      <c r="A11117" t="inlineStr">
        <is>
          <t>electron-dash-docset</t>
        </is>
      </c>
      <c r="B11117" t="inlineStr">
        <is>
          <t>bd61c983feb05efdaf933ba28ecd7c8bc271766c</t>
        </is>
      </c>
      <c r="C11117" t="inlineStr">
        <is>
          <t>2016-07-07 12:54:56+00:00</t>
        </is>
      </c>
      <c r="D11117" t="inlineStr">
        <is>
          <t>rem</t>
        </is>
      </c>
      <c r="E11117" t="inlineStr"/>
      <c r="F11117" t="inlineStr"/>
      <c r="G11117" t="inlineStr">
        <is>
          <t>urllib2</t>
        </is>
      </c>
      <c r="H11117" t="inlineStr"/>
    </row>
    <row r="11118">
      <c r="A11118" t="inlineStr">
        <is>
          <t>pokepy</t>
        </is>
      </c>
      <c r="B11118" t="inlineStr">
        <is>
          <t>9f81d4cb3c92977100037fd73343b3caed7c052d</t>
        </is>
      </c>
      <c r="C11118" t="inlineStr">
        <is>
          <t>2014-01-03 17:36:27+00:00</t>
        </is>
      </c>
      <c r="D11118" t="inlineStr">
        <is>
          <t>add</t>
        </is>
      </c>
      <c r="E11118" t="inlineStr">
        <is>
          <t>wheels</t>
        </is>
      </c>
      <c r="F11118" t="inlineStr"/>
      <c r="G11118" t="inlineStr"/>
      <c r="H11118" t="inlineStr"/>
    </row>
    <row r="11119">
      <c r="A11119" t="inlineStr">
        <is>
          <t>pokepy</t>
        </is>
      </c>
      <c r="B11119" t="inlineStr">
        <is>
          <t>fb2a94ef7ff5310efdcbc020881f095222bc74cf</t>
        </is>
      </c>
      <c r="C11119" t="inlineStr">
        <is>
          <t>2016-06-11 14:31:35+00:00</t>
        </is>
      </c>
      <c r="D11119" t="inlineStr">
        <is>
          <t>verchange</t>
        </is>
      </c>
      <c r="E11119" t="inlineStr">
        <is>
          <t>coverage</t>
        </is>
      </c>
      <c r="F11119">
        <f>=4.1</f>
        <v/>
      </c>
      <c r="G11119" t="inlineStr">
        <is>
          <t>coverage</t>
        </is>
      </c>
      <c r="H11119" t="inlineStr"/>
    </row>
    <row r="11120">
      <c r="A11120" t="inlineStr">
        <is>
          <t>pokepy</t>
        </is>
      </c>
      <c r="B11120" t="inlineStr">
        <is>
          <t>fb2a94ef7ff5310efdcbc020881f095222bc74cf</t>
        </is>
      </c>
      <c r="C11120" t="inlineStr">
        <is>
          <t>2016-06-11 14:31:35+00:00</t>
        </is>
      </c>
      <c r="D11120" t="inlineStr">
        <is>
          <t>verchange</t>
        </is>
      </c>
      <c r="E11120" t="inlineStr">
        <is>
          <t>flake8</t>
        </is>
      </c>
      <c r="F11120">
        <f>=2.5.4</f>
        <v/>
      </c>
      <c r="G11120" t="inlineStr">
        <is>
          <t>flake8</t>
        </is>
      </c>
      <c r="H11120" t="inlineStr"/>
    </row>
    <row r="11121">
      <c r="A11121" t="inlineStr">
        <is>
          <t>pokepy</t>
        </is>
      </c>
      <c r="B11121" t="inlineStr">
        <is>
          <t>fb2a94ef7ff5310efdcbc020881f095222bc74cf</t>
        </is>
      </c>
      <c r="C11121" t="inlineStr">
        <is>
          <t>2016-06-11 14:31:35+00:00</t>
        </is>
      </c>
      <c r="D11121" t="inlineStr">
        <is>
          <t>add</t>
        </is>
      </c>
      <c r="E11121" t="inlineStr">
        <is>
          <t>alabaster</t>
        </is>
      </c>
      <c r="F11121">
        <f>=0.7.8</f>
        <v/>
      </c>
      <c r="G11121" t="inlineStr"/>
      <c r="H11121" t="inlineStr"/>
    </row>
    <row r="11122">
      <c r="A11122" t="inlineStr">
        <is>
          <t>pokepy</t>
        </is>
      </c>
      <c r="B11122" t="inlineStr">
        <is>
          <t>fb2a94ef7ff5310efdcbc020881f095222bc74cf</t>
        </is>
      </c>
      <c r="C11122" t="inlineStr">
        <is>
          <t>2016-06-11 14:31:35+00:00</t>
        </is>
      </c>
      <c r="D11122" t="inlineStr">
        <is>
          <t>add</t>
        </is>
      </c>
      <c r="E11122" t="inlineStr">
        <is>
          <t>Babel</t>
        </is>
      </c>
      <c r="F11122">
        <f>=2.3.4</f>
        <v/>
      </c>
      <c r="G11122" t="inlineStr"/>
      <c r="H11122" t="inlineStr"/>
    </row>
    <row r="11123">
      <c r="A11123" t="inlineStr">
        <is>
          <t>pokepy</t>
        </is>
      </c>
      <c r="B11123" t="inlineStr">
        <is>
          <t>fb2a94ef7ff5310efdcbc020881f095222bc74cf</t>
        </is>
      </c>
      <c r="C11123" t="inlineStr">
        <is>
          <t>2016-06-11 14:31:35+00:00</t>
        </is>
      </c>
      <c r="D11123" t="inlineStr">
        <is>
          <t>add</t>
        </is>
      </c>
      <c r="E11123" t="inlineStr">
        <is>
          <t>beckett</t>
        </is>
      </c>
      <c r="F11123">
        <f>=0.4.0</f>
        <v/>
      </c>
      <c r="G11123" t="inlineStr"/>
      <c r="H11123" t="inlineStr"/>
    </row>
    <row r="11124">
      <c r="A11124" t="inlineStr">
        <is>
          <t>pokepy</t>
        </is>
      </c>
      <c r="B11124" t="inlineStr">
        <is>
          <t>fb2a94ef7ff5310efdcbc020881f095222bc74cf</t>
        </is>
      </c>
      <c r="C11124" t="inlineStr">
        <is>
          <t>2016-06-11 14:31:35+00:00</t>
        </is>
      </c>
      <c r="D11124" t="inlineStr">
        <is>
          <t>add</t>
        </is>
      </c>
      <c r="E11124" t="inlineStr">
        <is>
          <t>cookies</t>
        </is>
      </c>
      <c r="F11124">
        <f>=2.2.1</f>
        <v/>
      </c>
      <c r="G11124" t="inlineStr"/>
      <c r="H11124" t="inlineStr"/>
    </row>
    <row r="11125">
      <c r="A11125" t="inlineStr">
        <is>
          <t>pokepy</t>
        </is>
      </c>
      <c r="B11125" t="inlineStr">
        <is>
          <t>fb2a94ef7ff5310efdcbc020881f095222bc74cf</t>
        </is>
      </c>
      <c r="C11125" t="inlineStr">
        <is>
          <t>2016-06-11 14:31:35+00:00</t>
        </is>
      </c>
      <c r="D11125" t="inlineStr">
        <is>
          <t>add</t>
        </is>
      </c>
      <c r="E11125" t="inlineStr">
        <is>
          <t>docutils</t>
        </is>
      </c>
      <c r="F11125">
        <f>=0.12</f>
        <v/>
      </c>
      <c r="G11125" t="inlineStr"/>
      <c r="H11125" t="inlineStr"/>
    </row>
    <row r="11126">
      <c r="A11126" t="inlineStr">
        <is>
          <t>pokepy</t>
        </is>
      </c>
      <c r="B11126" t="inlineStr">
        <is>
          <t>fb2a94ef7ff5310efdcbc020881f095222bc74cf</t>
        </is>
      </c>
      <c r="C11126" t="inlineStr">
        <is>
          <t>2016-06-11 14:31:35+00:00</t>
        </is>
      </c>
      <c r="D11126" t="inlineStr">
        <is>
          <t>add</t>
        </is>
      </c>
      <c r="E11126" t="inlineStr">
        <is>
          <t>funcsigs</t>
        </is>
      </c>
      <c r="F11126">
        <f>=1.0.2</f>
        <v/>
      </c>
      <c r="G11126" t="inlineStr"/>
      <c r="H11126" t="inlineStr"/>
    </row>
    <row r="11127">
      <c r="A11127" t="inlineStr">
        <is>
          <t>pokepy</t>
        </is>
      </c>
      <c r="B11127" t="inlineStr">
        <is>
          <t>fb2a94ef7ff5310efdcbc020881f095222bc74cf</t>
        </is>
      </c>
      <c r="C11127" t="inlineStr">
        <is>
          <t>2016-06-11 14:31:35+00:00</t>
        </is>
      </c>
      <c r="D11127" t="inlineStr">
        <is>
          <t>add</t>
        </is>
      </c>
      <c r="E11127" t="inlineStr">
        <is>
          <t>imagesize</t>
        </is>
      </c>
      <c r="F11127">
        <f>=0.7.1</f>
        <v/>
      </c>
      <c r="G11127" t="inlineStr"/>
      <c r="H11127" t="inlineStr"/>
    </row>
    <row r="11128">
      <c r="A11128" t="inlineStr">
        <is>
          <t>pokepy</t>
        </is>
      </c>
      <c r="B11128" t="inlineStr">
        <is>
          <t>fb2a94ef7ff5310efdcbc020881f095222bc74cf</t>
        </is>
      </c>
      <c r="C11128" t="inlineStr">
        <is>
          <t>2016-06-11 14:31:35+00:00</t>
        </is>
      </c>
      <c r="D11128" t="inlineStr">
        <is>
          <t>add</t>
        </is>
      </c>
      <c r="E11128" t="inlineStr">
        <is>
          <t>inflect</t>
        </is>
      </c>
      <c r="F11128">
        <f>=0.2.5</f>
        <v/>
      </c>
      <c r="G11128" t="inlineStr"/>
      <c r="H11128" t="inlineStr"/>
    </row>
    <row r="11129">
      <c r="A11129" t="inlineStr">
        <is>
          <t>pokepy</t>
        </is>
      </c>
      <c r="B11129" t="inlineStr">
        <is>
          <t>fb2a94ef7ff5310efdcbc020881f095222bc74cf</t>
        </is>
      </c>
      <c r="C11129" t="inlineStr">
        <is>
          <t>2016-06-11 14:31:35+00:00</t>
        </is>
      </c>
      <c r="D11129" t="inlineStr">
        <is>
          <t>add</t>
        </is>
      </c>
      <c r="E11129" t="inlineStr">
        <is>
          <t>Jinja2</t>
        </is>
      </c>
      <c r="F11129">
        <f>=2.8</f>
        <v/>
      </c>
      <c r="G11129" t="inlineStr"/>
      <c r="H11129" t="inlineStr"/>
    </row>
    <row r="11130">
      <c r="A11130" t="inlineStr">
        <is>
          <t>pokepy</t>
        </is>
      </c>
      <c r="B11130" t="inlineStr">
        <is>
          <t>fb2a94ef7ff5310efdcbc020881f095222bc74cf</t>
        </is>
      </c>
      <c r="C11130" t="inlineStr">
        <is>
          <t>2016-06-11 14:31:35+00:00</t>
        </is>
      </c>
      <c r="D11130" t="inlineStr">
        <is>
          <t>add</t>
        </is>
      </c>
      <c r="E11130" t="inlineStr">
        <is>
          <t>MarkupSafe</t>
        </is>
      </c>
      <c r="F11130">
        <f>=0.23</f>
        <v/>
      </c>
      <c r="G11130" t="inlineStr"/>
      <c r="H11130" t="inlineStr"/>
    </row>
    <row r="11131">
      <c r="A11131" t="inlineStr">
        <is>
          <t>pokepy</t>
        </is>
      </c>
      <c r="B11131" t="inlineStr">
        <is>
          <t>fb2a94ef7ff5310efdcbc020881f095222bc74cf</t>
        </is>
      </c>
      <c r="C11131" t="inlineStr">
        <is>
          <t>2016-06-11 14:31:35+00:00</t>
        </is>
      </c>
      <c r="D11131" t="inlineStr">
        <is>
          <t>add</t>
        </is>
      </c>
      <c r="E11131" t="inlineStr">
        <is>
          <t>mccabe</t>
        </is>
      </c>
      <c r="F11131">
        <f>=0.4.0</f>
        <v/>
      </c>
      <c r="G11131" t="inlineStr"/>
      <c r="H11131" t="inlineStr"/>
    </row>
    <row r="11132">
      <c r="A11132" t="inlineStr">
        <is>
          <t>pokepy</t>
        </is>
      </c>
      <c r="B11132" t="inlineStr">
        <is>
          <t>fb2a94ef7ff5310efdcbc020881f095222bc74cf</t>
        </is>
      </c>
      <c r="C11132" t="inlineStr">
        <is>
          <t>2016-06-11 14:31:35+00:00</t>
        </is>
      </c>
      <c r="D11132" t="inlineStr">
        <is>
          <t>add</t>
        </is>
      </c>
      <c r="E11132" t="inlineStr">
        <is>
          <t>mock</t>
        </is>
      </c>
      <c r="F11132">
        <f>=2.0.0</f>
        <v/>
      </c>
      <c r="G11132" t="inlineStr"/>
      <c r="H11132" t="inlineStr"/>
    </row>
    <row r="11133">
      <c r="A11133" t="inlineStr">
        <is>
          <t>pokepy</t>
        </is>
      </c>
      <c r="B11133" t="inlineStr">
        <is>
          <t>fb2a94ef7ff5310efdcbc020881f095222bc74cf</t>
        </is>
      </c>
      <c r="C11133" t="inlineStr">
        <is>
          <t>2016-06-11 14:31:35+00:00</t>
        </is>
      </c>
      <c r="D11133" t="inlineStr">
        <is>
          <t>add</t>
        </is>
      </c>
      <c r="E11133" t="inlineStr">
        <is>
          <t>pbr</t>
        </is>
      </c>
      <c r="F11133">
        <f>=1.10.0</f>
        <v/>
      </c>
      <c r="G11133" t="inlineStr"/>
      <c r="H11133" t="inlineStr"/>
    </row>
    <row r="11134">
      <c r="A11134" t="inlineStr">
        <is>
          <t>pokepy</t>
        </is>
      </c>
      <c r="B11134" t="inlineStr">
        <is>
          <t>fb2a94ef7ff5310efdcbc020881f095222bc74cf</t>
        </is>
      </c>
      <c r="C11134" t="inlineStr">
        <is>
          <t>2016-06-11 14:31:35+00:00</t>
        </is>
      </c>
      <c r="D11134" t="inlineStr">
        <is>
          <t>add</t>
        </is>
      </c>
      <c r="E11134" t="inlineStr">
        <is>
          <t>pep8</t>
        </is>
      </c>
      <c r="F11134">
        <f>=1.7.0</f>
        <v/>
      </c>
      <c r="G11134" t="inlineStr"/>
      <c r="H11134" t="inlineStr"/>
    </row>
    <row r="11135">
      <c r="A11135" t="inlineStr">
        <is>
          <t>pokepy</t>
        </is>
      </c>
      <c r="B11135" t="inlineStr">
        <is>
          <t>fb2a94ef7ff5310efdcbc020881f095222bc74cf</t>
        </is>
      </c>
      <c r="C11135" t="inlineStr">
        <is>
          <t>2016-06-11 14:31:35+00:00</t>
        </is>
      </c>
      <c r="D11135" t="inlineStr">
        <is>
          <t>add</t>
        </is>
      </c>
      <c r="E11135" t="inlineStr">
        <is>
          <t>py</t>
        </is>
      </c>
      <c r="F11135">
        <f>=1.4.31</f>
        <v/>
      </c>
      <c r="G11135" t="inlineStr"/>
      <c r="H11135" t="inlineStr"/>
    </row>
    <row r="11136">
      <c r="A11136" t="inlineStr">
        <is>
          <t>pokepy</t>
        </is>
      </c>
      <c r="B11136" t="inlineStr">
        <is>
          <t>fb2a94ef7ff5310efdcbc020881f095222bc74cf</t>
        </is>
      </c>
      <c r="C11136" t="inlineStr">
        <is>
          <t>2016-06-11 14:31:35+00:00</t>
        </is>
      </c>
      <c r="D11136" t="inlineStr">
        <is>
          <t>add</t>
        </is>
      </c>
      <c r="E11136" t="inlineStr">
        <is>
          <t>pyflakes</t>
        </is>
      </c>
      <c r="F11136">
        <f>=1.0.0</f>
        <v/>
      </c>
      <c r="G11136" t="inlineStr"/>
      <c r="H11136" t="inlineStr"/>
    </row>
    <row r="11137">
      <c r="A11137" t="inlineStr">
        <is>
          <t>pokepy</t>
        </is>
      </c>
      <c r="B11137" t="inlineStr">
        <is>
          <t>fb2a94ef7ff5310efdcbc020881f095222bc74cf</t>
        </is>
      </c>
      <c r="C11137" t="inlineStr">
        <is>
          <t>2016-06-11 14:31:35+00:00</t>
        </is>
      </c>
      <c r="D11137" t="inlineStr">
        <is>
          <t>add</t>
        </is>
      </c>
      <c r="E11137" t="inlineStr">
        <is>
          <t>Pygments</t>
        </is>
      </c>
      <c r="F11137">
        <f>=2.1.3</f>
        <v/>
      </c>
      <c r="G11137" t="inlineStr"/>
      <c r="H11137" t="inlineStr"/>
    </row>
    <row r="11138">
      <c r="A11138" t="inlineStr">
        <is>
          <t>pokepy</t>
        </is>
      </c>
      <c r="B11138" t="inlineStr">
        <is>
          <t>fb2a94ef7ff5310efdcbc020881f095222bc74cf</t>
        </is>
      </c>
      <c r="C11138" t="inlineStr">
        <is>
          <t>2016-06-11 14:31:35+00:00</t>
        </is>
      </c>
      <c r="D11138" t="inlineStr">
        <is>
          <t>add</t>
        </is>
      </c>
      <c r="E11138" t="inlineStr">
        <is>
          <t>pytest</t>
        </is>
      </c>
      <c r="F11138">
        <f>=2.9.2</f>
        <v/>
      </c>
      <c r="G11138" t="inlineStr"/>
      <c r="H11138" t="inlineStr"/>
    </row>
    <row r="11139">
      <c r="A11139" t="inlineStr">
        <is>
          <t>pokepy</t>
        </is>
      </c>
      <c r="B11139" t="inlineStr">
        <is>
          <t>fb2a94ef7ff5310efdcbc020881f095222bc74cf</t>
        </is>
      </c>
      <c r="C11139" t="inlineStr">
        <is>
          <t>2016-06-11 14:31:35+00:00</t>
        </is>
      </c>
      <c r="D11139" t="inlineStr">
        <is>
          <t>add</t>
        </is>
      </c>
      <c r="E11139" t="inlineStr">
        <is>
          <t>pytz</t>
        </is>
      </c>
      <c r="F11139">
        <f>=2016.4</f>
        <v/>
      </c>
      <c r="G11139" t="inlineStr"/>
      <c r="H11139" t="inlineStr"/>
    </row>
    <row r="11140">
      <c r="A11140" t="inlineStr">
        <is>
          <t>pokepy</t>
        </is>
      </c>
      <c r="B11140" t="inlineStr">
        <is>
          <t>fb2a94ef7ff5310efdcbc020881f095222bc74cf</t>
        </is>
      </c>
      <c r="C11140" t="inlineStr">
        <is>
          <t>2016-06-11 14:31:35+00:00</t>
        </is>
      </c>
      <c r="D11140" t="inlineStr">
        <is>
          <t>add</t>
        </is>
      </c>
      <c r="E11140" t="inlineStr">
        <is>
          <t>responses</t>
        </is>
      </c>
      <c r="F11140">
        <f>=0.5.1</f>
        <v/>
      </c>
      <c r="G11140" t="inlineStr"/>
      <c r="H11140" t="inlineStr"/>
    </row>
    <row r="11141">
      <c r="A11141" t="inlineStr">
        <is>
          <t>pokepy</t>
        </is>
      </c>
      <c r="B11141" t="inlineStr">
        <is>
          <t>fb2a94ef7ff5310efdcbc020881f095222bc74cf</t>
        </is>
      </c>
      <c r="C11141" t="inlineStr">
        <is>
          <t>2016-06-11 14:31:35+00:00</t>
        </is>
      </c>
      <c r="D11141" t="inlineStr">
        <is>
          <t>add</t>
        </is>
      </c>
      <c r="E11141" t="inlineStr">
        <is>
          <t>six</t>
        </is>
      </c>
      <c r="F11141">
        <f>=1.10.0</f>
        <v/>
      </c>
      <c r="G11141" t="inlineStr"/>
      <c r="H11141" t="inlineStr"/>
    </row>
    <row r="11142">
      <c r="A11142" t="inlineStr">
        <is>
          <t>pokepy</t>
        </is>
      </c>
      <c r="B11142" t="inlineStr">
        <is>
          <t>fb2a94ef7ff5310efdcbc020881f095222bc74cf</t>
        </is>
      </c>
      <c r="C11142" t="inlineStr">
        <is>
          <t>2016-06-11 14:31:35+00:00</t>
        </is>
      </c>
      <c r="D11142" t="inlineStr">
        <is>
          <t>add</t>
        </is>
      </c>
      <c r="E11142" t="inlineStr">
        <is>
          <t>snowballstemmer</t>
        </is>
      </c>
      <c r="F11142">
        <f>=1.2.1</f>
        <v/>
      </c>
      <c r="G11142" t="inlineStr"/>
      <c r="H11142" t="inlineStr"/>
    </row>
    <row r="11143">
      <c r="A11143" t="inlineStr">
        <is>
          <t>pokepy</t>
        </is>
      </c>
      <c r="B11143" t="inlineStr">
        <is>
          <t>fb2a94ef7ff5310efdcbc020881f095222bc74cf</t>
        </is>
      </c>
      <c r="C11143" t="inlineStr">
        <is>
          <t>2016-06-11 14:31:35+00:00</t>
        </is>
      </c>
      <c r="D11143" t="inlineStr">
        <is>
          <t>add</t>
        </is>
      </c>
      <c r="E11143" t="inlineStr">
        <is>
          <t>Sphinx</t>
        </is>
      </c>
      <c r="F11143">
        <f>=1.4.3</f>
        <v/>
      </c>
      <c r="G11143" t="inlineStr"/>
      <c r="H11143" t="inlineStr"/>
    </row>
    <row r="11144">
      <c r="A11144" t="inlineStr">
        <is>
          <t>pokepy</t>
        </is>
      </c>
      <c r="B11144" t="inlineStr">
        <is>
          <t>fb2a94ef7ff5310efdcbc020881f095222bc74cf</t>
        </is>
      </c>
      <c r="C11144" t="inlineStr">
        <is>
          <t>2016-06-11 14:31:35+00:00</t>
        </is>
      </c>
      <c r="D11144" t="inlineStr">
        <is>
          <t>add</t>
        </is>
      </c>
      <c r="E11144" t="inlineStr">
        <is>
          <t>ujson</t>
        </is>
      </c>
      <c r="F11144">
        <f>=1.35</f>
        <v/>
      </c>
      <c r="G11144" t="inlineStr"/>
      <c r="H11144" t="inlineStr"/>
    </row>
    <row r="11145">
      <c r="A11145" t="inlineStr">
        <is>
          <t>pokepy</t>
        </is>
      </c>
      <c r="B11145" t="inlineStr">
        <is>
          <t>fb2a94ef7ff5310efdcbc020881f095222bc74cf</t>
        </is>
      </c>
      <c r="C11145" t="inlineStr">
        <is>
          <t>2016-06-11 14:31:35+00:00</t>
        </is>
      </c>
      <c r="D11145" t="inlineStr">
        <is>
          <t>rem</t>
        </is>
      </c>
      <c r="E11145" t="inlineStr"/>
      <c r="F11145" t="inlineStr"/>
      <c r="G11145" t="inlineStr">
        <is>
          <t>sphinx</t>
        </is>
      </c>
      <c r="H11145" t="inlineStr"/>
    </row>
    <row r="11146">
      <c r="A11146" t="inlineStr">
        <is>
          <t>pokepy</t>
        </is>
      </c>
      <c r="B11146" t="inlineStr">
        <is>
          <t>fb2a94ef7ff5310efdcbc020881f095222bc74cf</t>
        </is>
      </c>
      <c r="C11146" t="inlineStr">
        <is>
          <t>2016-06-11 14:31:35+00:00</t>
        </is>
      </c>
      <c r="D11146" t="inlineStr">
        <is>
          <t>rem</t>
        </is>
      </c>
      <c r="E11146" t="inlineStr"/>
      <c r="F11146" t="inlineStr"/>
      <c r="G11146" t="inlineStr">
        <is>
          <t>wheels</t>
        </is>
      </c>
      <c r="H11146" t="inlineStr"/>
    </row>
    <row r="11147">
      <c r="A11147" t="inlineStr">
        <is>
          <t>pokepy</t>
        </is>
      </c>
      <c r="B11147" t="inlineStr">
        <is>
          <t>ed3486256b96b71387ea6191fb4cf915159d72b5</t>
        </is>
      </c>
      <c r="C11147" t="inlineStr">
        <is>
          <t>2018-11-05 14:32:50+00:00</t>
        </is>
      </c>
      <c r="D11147" t="inlineStr">
        <is>
          <t>verchange</t>
        </is>
      </c>
      <c r="E11147" t="inlineStr">
        <is>
          <t>beckett</t>
        </is>
      </c>
      <c r="F11147">
        <f>=0.8.0</f>
        <v/>
      </c>
      <c r="G11147" t="inlineStr">
        <is>
          <t>beckett</t>
        </is>
      </c>
      <c r="H11147">
        <f>=0.4.0</f>
        <v/>
      </c>
    </row>
    <row r="11148">
      <c r="A11148" t="inlineStr">
        <is>
          <t>pokepy</t>
        </is>
      </c>
      <c r="B11148" t="inlineStr">
        <is>
          <t>ed3486256b96b71387ea6191fb4cf915159d72b5</t>
        </is>
      </c>
      <c r="C11148" t="inlineStr">
        <is>
          <t>2018-11-05 14:32:50+00:00</t>
        </is>
      </c>
      <c r="D11148" t="inlineStr">
        <is>
          <t>verchange</t>
        </is>
      </c>
      <c r="E11148" t="inlineStr">
        <is>
          <t>requests</t>
        </is>
      </c>
      <c r="F11148">
        <f>=2.20.0</f>
        <v/>
      </c>
      <c r="G11148" t="inlineStr">
        <is>
          <t>requests</t>
        </is>
      </c>
      <c r="H11148">
        <f>=2.0.1</f>
        <v/>
      </c>
    </row>
    <row r="11149">
      <c r="A11149" t="inlineStr">
        <is>
          <t>pokepy</t>
        </is>
      </c>
      <c r="B11149" t="inlineStr">
        <is>
          <t>ed3486256b96b71387ea6191fb4cf915159d72b5</t>
        </is>
      </c>
      <c r="C11149" t="inlineStr">
        <is>
          <t>2018-11-05 14:32:50+00:00</t>
        </is>
      </c>
      <c r="D11149" t="inlineStr">
        <is>
          <t>rem</t>
        </is>
      </c>
      <c r="E11149" t="inlineStr"/>
      <c r="F11149" t="inlineStr"/>
      <c r="G11149" t="inlineStr">
        <is>
          <t>alabaster</t>
        </is>
      </c>
      <c r="H11149">
        <f>=0.7.8</f>
        <v/>
      </c>
    </row>
    <row r="11150">
      <c r="A11150" t="inlineStr">
        <is>
          <t>pokepy</t>
        </is>
      </c>
      <c r="B11150" t="inlineStr">
        <is>
          <t>ed3486256b96b71387ea6191fb4cf915159d72b5</t>
        </is>
      </c>
      <c r="C11150" t="inlineStr">
        <is>
          <t>2018-11-05 14:32:50+00:00</t>
        </is>
      </c>
      <c r="D11150" t="inlineStr">
        <is>
          <t>rem</t>
        </is>
      </c>
      <c r="E11150" t="inlineStr"/>
      <c r="F11150" t="inlineStr"/>
      <c r="G11150" t="inlineStr">
        <is>
          <t>Babel</t>
        </is>
      </c>
      <c r="H11150">
        <f>=2.3.4</f>
        <v/>
      </c>
    </row>
    <row r="11151">
      <c r="A11151" t="inlineStr">
        <is>
          <t>pokepy</t>
        </is>
      </c>
      <c r="B11151" t="inlineStr">
        <is>
          <t>ed3486256b96b71387ea6191fb4cf915159d72b5</t>
        </is>
      </c>
      <c r="C11151" t="inlineStr">
        <is>
          <t>2018-11-05 14:32:50+00:00</t>
        </is>
      </c>
      <c r="D11151" t="inlineStr">
        <is>
          <t>rem</t>
        </is>
      </c>
      <c r="E11151" t="inlineStr"/>
      <c r="F11151" t="inlineStr"/>
      <c r="G11151" t="inlineStr">
        <is>
          <t>cookies</t>
        </is>
      </c>
      <c r="H11151">
        <f>=2.2.1</f>
        <v/>
      </c>
    </row>
    <row r="11152">
      <c r="A11152" t="inlineStr">
        <is>
          <t>pokepy</t>
        </is>
      </c>
      <c r="B11152" t="inlineStr">
        <is>
          <t>ed3486256b96b71387ea6191fb4cf915159d72b5</t>
        </is>
      </c>
      <c r="C11152" t="inlineStr">
        <is>
          <t>2018-11-05 14:32:50+00:00</t>
        </is>
      </c>
      <c r="D11152" t="inlineStr">
        <is>
          <t>rem</t>
        </is>
      </c>
      <c r="E11152" t="inlineStr"/>
      <c r="F11152" t="inlineStr"/>
      <c r="G11152" t="inlineStr">
        <is>
          <t>coverage</t>
        </is>
      </c>
      <c r="H11152">
        <f>=4.1</f>
        <v/>
      </c>
    </row>
    <row r="11153">
      <c r="A11153" t="inlineStr">
        <is>
          <t>pokepy</t>
        </is>
      </c>
      <c r="B11153" t="inlineStr">
        <is>
          <t>ed3486256b96b71387ea6191fb4cf915159d72b5</t>
        </is>
      </c>
      <c r="C11153" t="inlineStr">
        <is>
          <t>2018-11-05 14:32:50+00:00</t>
        </is>
      </c>
      <c r="D11153" t="inlineStr">
        <is>
          <t>rem</t>
        </is>
      </c>
      <c r="E11153" t="inlineStr"/>
      <c r="F11153" t="inlineStr"/>
      <c r="G11153" t="inlineStr">
        <is>
          <t>docutils</t>
        </is>
      </c>
      <c r="H11153">
        <f>=0.12</f>
        <v/>
      </c>
    </row>
    <row r="11154">
      <c r="A11154" t="inlineStr">
        <is>
          <t>pokepy</t>
        </is>
      </c>
      <c r="B11154" t="inlineStr">
        <is>
          <t>ed3486256b96b71387ea6191fb4cf915159d72b5</t>
        </is>
      </c>
      <c r="C11154" t="inlineStr">
        <is>
          <t>2018-11-05 14:32:50+00:00</t>
        </is>
      </c>
      <c r="D11154" t="inlineStr">
        <is>
          <t>rem</t>
        </is>
      </c>
      <c r="E11154" t="inlineStr"/>
      <c r="F11154" t="inlineStr"/>
      <c r="G11154" t="inlineStr">
        <is>
          <t>flake8</t>
        </is>
      </c>
      <c r="H11154">
        <f>=2.5.4</f>
        <v/>
      </c>
    </row>
    <row r="11155">
      <c r="A11155" t="inlineStr">
        <is>
          <t>pokepy</t>
        </is>
      </c>
      <c r="B11155" t="inlineStr">
        <is>
          <t>ed3486256b96b71387ea6191fb4cf915159d72b5</t>
        </is>
      </c>
      <c r="C11155" t="inlineStr">
        <is>
          <t>2018-11-05 14:32:50+00:00</t>
        </is>
      </c>
      <c r="D11155" t="inlineStr">
        <is>
          <t>rem</t>
        </is>
      </c>
      <c r="E11155" t="inlineStr"/>
      <c r="F11155" t="inlineStr"/>
      <c r="G11155" t="inlineStr">
        <is>
          <t>funcsigs</t>
        </is>
      </c>
      <c r="H11155">
        <f>=1.0.2</f>
        <v/>
      </c>
    </row>
    <row r="11156">
      <c r="A11156" t="inlineStr">
        <is>
          <t>pokepy</t>
        </is>
      </c>
      <c r="B11156" t="inlineStr">
        <is>
          <t>ed3486256b96b71387ea6191fb4cf915159d72b5</t>
        </is>
      </c>
      <c r="C11156" t="inlineStr">
        <is>
          <t>2018-11-05 14:32:50+00:00</t>
        </is>
      </c>
      <c r="D11156" t="inlineStr">
        <is>
          <t>rem</t>
        </is>
      </c>
      <c r="E11156" t="inlineStr"/>
      <c r="F11156" t="inlineStr"/>
      <c r="G11156" t="inlineStr">
        <is>
          <t>imagesize</t>
        </is>
      </c>
      <c r="H11156">
        <f>=0.7.1</f>
        <v/>
      </c>
    </row>
    <row r="11157">
      <c r="A11157" t="inlineStr">
        <is>
          <t>pokepy</t>
        </is>
      </c>
      <c r="B11157" t="inlineStr">
        <is>
          <t>ed3486256b96b71387ea6191fb4cf915159d72b5</t>
        </is>
      </c>
      <c r="C11157" t="inlineStr">
        <is>
          <t>2018-11-05 14:32:50+00:00</t>
        </is>
      </c>
      <c r="D11157" t="inlineStr">
        <is>
          <t>rem</t>
        </is>
      </c>
      <c r="E11157" t="inlineStr"/>
      <c r="F11157" t="inlineStr"/>
      <c r="G11157" t="inlineStr">
        <is>
          <t>inflect</t>
        </is>
      </c>
      <c r="H11157">
        <f>=0.2.5</f>
        <v/>
      </c>
    </row>
    <row r="11158">
      <c r="A11158" t="inlineStr">
        <is>
          <t>pokepy</t>
        </is>
      </c>
      <c r="B11158" t="inlineStr">
        <is>
          <t>ed3486256b96b71387ea6191fb4cf915159d72b5</t>
        </is>
      </c>
      <c r="C11158" t="inlineStr">
        <is>
          <t>2018-11-05 14:32:50+00:00</t>
        </is>
      </c>
      <c r="D11158" t="inlineStr">
        <is>
          <t>rem</t>
        </is>
      </c>
      <c r="E11158" t="inlineStr"/>
      <c r="F11158" t="inlineStr"/>
      <c r="G11158" t="inlineStr">
        <is>
          <t>Jinja2</t>
        </is>
      </c>
      <c r="H11158">
        <f>=2.8</f>
        <v/>
      </c>
    </row>
    <row r="11159">
      <c r="A11159" t="inlineStr">
        <is>
          <t>pokepy</t>
        </is>
      </c>
      <c r="B11159" t="inlineStr">
        <is>
          <t>ed3486256b96b71387ea6191fb4cf915159d72b5</t>
        </is>
      </c>
      <c r="C11159" t="inlineStr">
        <is>
          <t>2018-11-05 14:32:50+00:00</t>
        </is>
      </c>
      <c r="D11159" t="inlineStr">
        <is>
          <t>rem</t>
        </is>
      </c>
      <c r="E11159" t="inlineStr"/>
      <c r="F11159" t="inlineStr"/>
      <c r="G11159" t="inlineStr">
        <is>
          <t>MarkupSafe</t>
        </is>
      </c>
      <c r="H11159">
        <f>=0.23</f>
        <v/>
      </c>
    </row>
    <row r="11160">
      <c r="A11160" t="inlineStr">
        <is>
          <t>pokepy</t>
        </is>
      </c>
      <c r="B11160" t="inlineStr">
        <is>
          <t>ed3486256b96b71387ea6191fb4cf915159d72b5</t>
        </is>
      </c>
      <c r="C11160" t="inlineStr">
        <is>
          <t>2018-11-05 14:32:50+00:00</t>
        </is>
      </c>
      <c r="D11160" t="inlineStr">
        <is>
          <t>rem</t>
        </is>
      </c>
      <c r="E11160" t="inlineStr"/>
      <c r="F11160" t="inlineStr"/>
      <c r="G11160" t="inlineStr">
        <is>
          <t>mccabe</t>
        </is>
      </c>
      <c r="H11160">
        <f>=0.4.0</f>
        <v/>
      </c>
    </row>
    <row r="11161">
      <c r="A11161" t="inlineStr">
        <is>
          <t>pokepy</t>
        </is>
      </c>
      <c r="B11161" t="inlineStr">
        <is>
          <t>ed3486256b96b71387ea6191fb4cf915159d72b5</t>
        </is>
      </c>
      <c r="C11161" t="inlineStr">
        <is>
          <t>2018-11-05 14:32:50+00:00</t>
        </is>
      </c>
      <c r="D11161" t="inlineStr">
        <is>
          <t>rem</t>
        </is>
      </c>
      <c r="E11161" t="inlineStr"/>
      <c r="F11161" t="inlineStr"/>
      <c r="G11161" t="inlineStr">
        <is>
          <t>mock</t>
        </is>
      </c>
      <c r="H11161">
        <f>=2.0.0</f>
        <v/>
      </c>
    </row>
    <row r="11162">
      <c r="A11162" t="inlineStr">
        <is>
          <t>pokepy</t>
        </is>
      </c>
      <c r="B11162" t="inlineStr">
        <is>
          <t>ed3486256b96b71387ea6191fb4cf915159d72b5</t>
        </is>
      </c>
      <c r="C11162" t="inlineStr">
        <is>
          <t>2018-11-05 14:32:50+00:00</t>
        </is>
      </c>
      <c r="D11162" t="inlineStr">
        <is>
          <t>rem</t>
        </is>
      </c>
      <c r="E11162" t="inlineStr"/>
      <c r="F11162" t="inlineStr"/>
      <c r="G11162" t="inlineStr">
        <is>
          <t>pbr</t>
        </is>
      </c>
      <c r="H11162">
        <f>=1.10.0</f>
        <v/>
      </c>
    </row>
    <row r="11163">
      <c r="A11163" t="inlineStr">
        <is>
          <t>pokepy</t>
        </is>
      </c>
      <c r="B11163" t="inlineStr">
        <is>
          <t>ed3486256b96b71387ea6191fb4cf915159d72b5</t>
        </is>
      </c>
      <c r="C11163" t="inlineStr">
        <is>
          <t>2018-11-05 14:32:50+00:00</t>
        </is>
      </c>
      <c r="D11163" t="inlineStr">
        <is>
          <t>rem</t>
        </is>
      </c>
      <c r="E11163" t="inlineStr"/>
      <c r="F11163" t="inlineStr"/>
      <c r="G11163" t="inlineStr">
        <is>
          <t>pep8</t>
        </is>
      </c>
      <c r="H11163">
        <f>=1.7.0</f>
        <v/>
      </c>
    </row>
    <row r="11164">
      <c r="A11164" t="inlineStr">
        <is>
          <t>pokepy</t>
        </is>
      </c>
      <c r="B11164" t="inlineStr">
        <is>
          <t>ed3486256b96b71387ea6191fb4cf915159d72b5</t>
        </is>
      </c>
      <c r="C11164" t="inlineStr">
        <is>
          <t>2018-11-05 14:32:50+00:00</t>
        </is>
      </c>
      <c r="D11164" t="inlineStr">
        <is>
          <t>rem</t>
        </is>
      </c>
      <c r="E11164" t="inlineStr"/>
      <c r="F11164" t="inlineStr"/>
      <c r="G11164" t="inlineStr">
        <is>
          <t>py</t>
        </is>
      </c>
      <c r="H11164">
        <f>=1.4.31</f>
        <v/>
      </c>
    </row>
    <row r="11165">
      <c r="A11165" t="inlineStr">
        <is>
          <t>pokepy</t>
        </is>
      </c>
      <c r="B11165" t="inlineStr">
        <is>
          <t>ed3486256b96b71387ea6191fb4cf915159d72b5</t>
        </is>
      </c>
      <c r="C11165" t="inlineStr">
        <is>
          <t>2018-11-05 14:32:50+00:00</t>
        </is>
      </c>
      <c r="D11165" t="inlineStr">
        <is>
          <t>rem</t>
        </is>
      </c>
      <c r="E11165" t="inlineStr"/>
      <c r="F11165" t="inlineStr"/>
      <c r="G11165" t="inlineStr">
        <is>
          <t>pyflakes</t>
        </is>
      </c>
      <c r="H11165">
        <f>=1.0.0</f>
        <v/>
      </c>
    </row>
    <row r="11166">
      <c r="A11166" t="inlineStr">
        <is>
          <t>pokepy</t>
        </is>
      </c>
      <c r="B11166" t="inlineStr">
        <is>
          <t>ed3486256b96b71387ea6191fb4cf915159d72b5</t>
        </is>
      </c>
      <c r="C11166" t="inlineStr">
        <is>
          <t>2018-11-05 14:32:50+00:00</t>
        </is>
      </c>
      <c r="D11166" t="inlineStr">
        <is>
          <t>rem</t>
        </is>
      </c>
      <c r="E11166" t="inlineStr"/>
      <c r="F11166" t="inlineStr"/>
      <c r="G11166" t="inlineStr">
        <is>
          <t>Pygments</t>
        </is>
      </c>
      <c r="H11166">
        <f>=2.1.3</f>
        <v/>
      </c>
    </row>
    <row r="11167">
      <c r="A11167" t="inlineStr">
        <is>
          <t>pokepy</t>
        </is>
      </c>
      <c r="B11167" t="inlineStr">
        <is>
          <t>ed3486256b96b71387ea6191fb4cf915159d72b5</t>
        </is>
      </c>
      <c r="C11167" t="inlineStr">
        <is>
          <t>2018-11-05 14:32:50+00:00</t>
        </is>
      </c>
      <c r="D11167" t="inlineStr">
        <is>
          <t>rem</t>
        </is>
      </c>
      <c r="E11167" t="inlineStr"/>
      <c r="F11167" t="inlineStr"/>
      <c r="G11167" t="inlineStr">
        <is>
          <t>pytest</t>
        </is>
      </c>
      <c r="H11167">
        <f>=2.9.2</f>
        <v/>
      </c>
    </row>
    <row r="11168">
      <c r="A11168" t="inlineStr">
        <is>
          <t>pokepy</t>
        </is>
      </c>
      <c r="B11168" t="inlineStr">
        <is>
          <t>ed3486256b96b71387ea6191fb4cf915159d72b5</t>
        </is>
      </c>
      <c r="C11168" t="inlineStr">
        <is>
          <t>2018-11-05 14:32:50+00:00</t>
        </is>
      </c>
      <c r="D11168" t="inlineStr">
        <is>
          <t>rem</t>
        </is>
      </c>
      <c r="E11168" t="inlineStr"/>
      <c r="F11168" t="inlineStr"/>
      <c r="G11168" t="inlineStr">
        <is>
          <t>pytz</t>
        </is>
      </c>
      <c r="H11168">
        <f>=2016.4</f>
        <v/>
      </c>
    </row>
    <row r="11169">
      <c r="A11169" t="inlineStr">
        <is>
          <t>pokepy</t>
        </is>
      </c>
      <c r="B11169" t="inlineStr">
        <is>
          <t>ed3486256b96b71387ea6191fb4cf915159d72b5</t>
        </is>
      </c>
      <c r="C11169" t="inlineStr">
        <is>
          <t>2018-11-05 14:32:50+00:00</t>
        </is>
      </c>
      <c r="D11169" t="inlineStr">
        <is>
          <t>rem</t>
        </is>
      </c>
      <c r="E11169" t="inlineStr"/>
      <c r="F11169" t="inlineStr"/>
      <c r="G11169" t="inlineStr">
        <is>
          <t>responses</t>
        </is>
      </c>
      <c r="H11169">
        <f>=0.5.1</f>
        <v/>
      </c>
    </row>
    <row r="11170">
      <c r="A11170" t="inlineStr">
        <is>
          <t>pokepy</t>
        </is>
      </c>
      <c r="B11170" t="inlineStr">
        <is>
          <t>ed3486256b96b71387ea6191fb4cf915159d72b5</t>
        </is>
      </c>
      <c r="C11170" t="inlineStr">
        <is>
          <t>2018-11-05 14:32:50+00:00</t>
        </is>
      </c>
      <c r="D11170" t="inlineStr">
        <is>
          <t>rem</t>
        </is>
      </c>
      <c r="E11170" t="inlineStr"/>
      <c r="F11170" t="inlineStr"/>
      <c r="G11170" t="inlineStr">
        <is>
          <t>simplejson</t>
        </is>
      </c>
      <c r="H11170">
        <f>=3.3.1</f>
        <v/>
      </c>
    </row>
    <row r="11171">
      <c r="A11171" t="inlineStr">
        <is>
          <t>pokepy</t>
        </is>
      </c>
      <c r="B11171" t="inlineStr">
        <is>
          <t>ed3486256b96b71387ea6191fb4cf915159d72b5</t>
        </is>
      </c>
      <c r="C11171" t="inlineStr">
        <is>
          <t>2018-11-05 14:32:50+00:00</t>
        </is>
      </c>
      <c r="D11171" t="inlineStr">
        <is>
          <t>rem</t>
        </is>
      </c>
      <c r="E11171" t="inlineStr"/>
      <c r="F11171" t="inlineStr"/>
      <c r="G11171" t="inlineStr">
        <is>
          <t>six</t>
        </is>
      </c>
      <c r="H11171">
        <f>=1.10.0</f>
        <v/>
      </c>
    </row>
    <row r="11172">
      <c r="A11172" t="inlineStr">
        <is>
          <t>pokepy</t>
        </is>
      </c>
      <c r="B11172" t="inlineStr">
        <is>
          <t>ed3486256b96b71387ea6191fb4cf915159d72b5</t>
        </is>
      </c>
      <c r="C11172" t="inlineStr">
        <is>
          <t>2018-11-05 14:32:50+00:00</t>
        </is>
      </c>
      <c r="D11172" t="inlineStr">
        <is>
          <t>rem</t>
        </is>
      </c>
      <c r="E11172" t="inlineStr"/>
      <c r="F11172" t="inlineStr"/>
      <c r="G11172" t="inlineStr">
        <is>
          <t>snowballstemmer</t>
        </is>
      </c>
      <c r="H11172">
        <f>=1.2.1</f>
        <v/>
      </c>
    </row>
    <row r="11173">
      <c r="A11173" t="inlineStr">
        <is>
          <t>pokepy</t>
        </is>
      </c>
      <c r="B11173" t="inlineStr">
        <is>
          <t>ed3486256b96b71387ea6191fb4cf915159d72b5</t>
        </is>
      </c>
      <c r="C11173" t="inlineStr">
        <is>
          <t>2018-11-05 14:32:50+00:00</t>
        </is>
      </c>
      <c r="D11173" t="inlineStr">
        <is>
          <t>rem</t>
        </is>
      </c>
      <c r="E11173" t="inlineStr"/>
      <c r="F11173" t="inlineStr"/>
      <c r="G11173" t="inlineStr">
        <is>
          <t>Sphinx</t>
        </is>
      </c>
      <c r="H11173">
        <f>=1.4.3</f>
        <v/>
      </c>
    </row>
    <row r="11174">
      <c r="A11174" t="inlineStr">
        <is>
          <t>pokepy</t>
        </is>
      </c>
      <c r="B11174" t="inlineStr">
        <is>
          <t>ed3486256b96b71387ea6191fb4cf915159d72b5</t>
        </is>
      </c>
      <c r="C11174" t="inlineStr">
        <is>
          <t>2018-11-05 14:32:50+00:00</t>
        </is>
      </c>
      <c r="D11174" t="inlineStr">
        <is>
          <t>rem</t>
        </is>
      </c>
      <c r="E11174" t="inlineStr"/>
      <c r="F11174" t="inlineStr"/>
      <c r="G11174" t="inlineStr">
        <is>
          <t>ujson</t>
        </is>
      </c>
      <c r="H11174">
        <f>=1.35</f>
        <v/>
      </c>
    </row>
    <row r="11175">
      <c r="A11175" t="inlineStr">
        <is>
          <t>pokepy</t>
        </is>
      </c>
      <c r="B11175" t="inlineStr">
        <is>
          <t>702b5078ce4d5980910b2848f9cbaa260780e018</t>
        </is>
      </c>
      <c r="C11175" t="inlineStr">
        <is>
          <t>2019-02-09 02:27:47+00:00</t>
        </is>
      </c>
      <c r="D11175" t="inlineStr">
        <is>
          <t>verchange</t>
        </is>
      </c>
      <c r="E11175" t="inlineStr">
        <is>
          <t>beckett</t>
        </is>
      </c>
      <c r="F11175">
        <f>=0.8.*</f>
        <v/>
      </c>
      <c r="G11175" t="inlineStr">
        <is>
          <t>beckett</t>
        </is>
      </c>
      <c r="H11175">
        <f>=0.8.0</f>
        <v/>
      </c>
    </row>
    <row r="11176">
      <c r="A11176" t="inlineStr">
        <is>
          <t>pokepy</t>
        </is>
      </c>
      <c r="B11176" t="inlineStr">
        <is>
          <t>702b5078ce4d5980910b2848f9cbaa260780e018</t>
        </is>
      </c>
      <c r="C11176" t="inlineStr">
        <is>
          <t>2019-02-09 02:27:47+00:00</t>
        </is>
      </c>
      <c r="D11176" t="inlineStr">
        <is>
          <t>verchange</t>
        </is>
      </c>
      <c r="E11176" t="inlineStr">
        <is>
          <t>requests</t>
        </is>
      </c>
      <c r="F11176">
        <f>=2.20.*</f>
        <v/>
      </c>
      <c r="G11176" t="inlineStr">
        <is>
          <t>requests</t>
        </is>
      </c>
      <c r="H11176">
        <f>=2.20.0</f>
        <v/>
      </c>
    </row>
    <row r="11177">
      <c r="A11177" t="inlineStr">
        <is>
          <t>pokepy</t>
        </is>
      </c>
      <c r="B11177" t="inlineStr">
        <is>
          <t>702b5078ce4d5980910b2848f9cbaa260780e018</t>
        </is>
      </c>
      <c r="C11177" t="inlineStr">
        <is>
          <t>2019-02-09 02:27:47+00:00</t>
        </is>
      </c>
      <c r="D11177" t="inlineStr">
        <is>
          <t>add</t>
        </is>
      </c>
      <c r="E11177" t="inlineStr">
        <is>
          <t>fcache</t>
        </is>
      </c>
      <c r="F11177">
        <f>=0.4.*</f>
        <v/>
      </c>
      <c r="G11177" t="inlineStr"/>
      <c r="H11177" t="inlineStr"/>
    </row>
    <row r="11178">
      <c r="A11178" t="inlineStr">
        <is>
          <t>pokepy</t>
        </is>
      </c>
      <c r="B11178" t="inlineStr">
        <is>
          <t>f1c0680ee79aedc70e3a1dbb715d0f7399a46218</t>
        </is>
      </c>
      <c r="C11178" t="inlineStr">
        <is>
          <t>2019-05-03 20:01:33+00:00</t>
        </is>
      </c>
      <c r="D11178" t="inlineStr">
        <is>
          <t>verchange</t>
        </is>
      </c>
      <c r="E11178" t="inlineStr">
        <is>
          <t>requests</t>
        </is>
      </c>
      <c r="F11178">
        <f>=2.21.*</f>
        <v/>
      </c>
      <c r="G11178" t="inlineStr">
        <is>
          <t>requests</t>
        </is>
      </c>
      <c r="H11178">
        <f>=2.20.*</f>
        <v/>
      </c>
    </row>
    <row r="11179">
      <c r="A11179" t="inlineStr">
        <is>
          <t>pokepy</t>
        </is>
      </c>
      <c r="B11179" t="inlineStr">
        <is>
          <t>f1c0680ee79aedc70e3a1dbb715d0f7399a46218</t>
        </is>
      </c>
      <c r="C11179" t="inlineStr">
        <is>
          <t>2019-05-03 20:01:33+00:00</t>
        </is>
      </c>
      <c r="D11179" t="inlineStr">
        <is>
          <t>add</t>
        </is>
      </c>
      <c r="E11179" t="inlineStr">
        <is>
          <t>urllib3</t>
        </is>
      </c>
      <c r="F11179" t="inlineStr">
        <is>
          <t>~=1.24.3</t>
        </is>
      </c>
      <c r="G11179" t="inlineStr"/>
      <c r="H11179" t="inlineStr"/>
    </row>
    <row r="11180">
      <c r="A11180" t="inlineStr">
        <is>
          <t>pokepy</t>
        </is>
      </c>
      <c r="B11180" t="inlineStr">
        <is>
          <t>1a88ab629e3af3bf74642fb8e8bdae6ab3d2aaf2</t>
        </is>
      </c>
      <c r="C11180" t="inlineStr">
        <is>
          <t>2020-06-02 20:16:56+00:00</t>
        </is>
      </c>
      <c r="D11180" t="inlineStr">
        <is>
          <t>add</t>
        </is>
      </c>
      <c r="E11180" t="inlineStr">
        <is>
          <t>appdirs</t>
        </is>
      </c>
      <c r="F11180">
        <f>=1.4.*</f>
        <v/>
      </c>
      <c r="G11180" t="inlineStr"/>
      <c r="H11180" t="inlineStr"/>
    </row>
    <row r="11181">
      <c r="A11181" t="inlineStr">
        <is>
          <t>pokepy</t>
        </is>
      </c>
      <c r="B11181" t="inlineStr">
        <is>
          <t>1a88ab629e3af3bf74642fb8e8bdae6ab3d2aaf2</t>
        </is>
      </c>
      <c r="C11181" t="inlineStr">
        <is>
          <t>2020-06-02 20:16:56+00:00</t>
        </is>
      </c>
      <c r="D11181" t="inlineStr">
        <is>
          <t>rem</t>
        </is>
      </c>
      <c r="E11181" t="inlineStr"/>
      <c r="F11181" t="inlineStr"/>
      <c r="G11181" t="inlineStr">
        <is>
          <t>fcache</t>
        </is>
      </c>
      <c r="H11181">
        <f>=0.4.*</f>
        <v/>
      </c>
    </row>
    <row r="11182">
      <c r="A11182" t="inlineStr">
        <is>
          <t>sahara</t>
        </is>
      </c>
      <c r="B11182" t="inlineStr">
        <is>
          <t>1625465493e417cbe199c75438a7d2d9cdf9c9e9</t>
        </is>
      </c>
      <c r="C11182" t="inlineStr">
        <is>
          <t>2014-08-11 14:02:25+00:00</t>
        </is>
      </c>
      <c r="D11182" t="inlineStr">
        <is>
          <t>verchange</t>
        </is>
      </c>
      <c r="E11182" t="inlineStr">
        <is>
          <t>SQLAlchemy</t>
        </is>
      </c>
      <c r="F11182" t="inlineStr">
        <is>
          <t>&lt;=0.9.99;!=0.9.5;&gt;=0.7.8</t>
        </is>
      </c>
      <c r="G11182" t="inlineStr">
        <is>
          <t>SQLAlchemy</t>
        </is>
      </c>
      <c r="H11182" t="inlineStr">
        <is>
          <t>&lt;=0.9.99;&gt;=0.7.8</t>
        </is>
      </c>
    </row>
    <row r="11183">
      <c r="A11183" t="inlineStr">
        <is>
          <t>sahara</t>
        </is>
      </c>
      <c r="B11183" t="inlineStr">
        <is>
          <t>945fa72ed01ecabf5a260a676c9d98e8377b45af</t>
        </is>
      </c>
      <c r="C11183" t="inlineStr">
        <is>
          <t>2015-02-05 17:39:01+00:00</t>
        </is>
      </c>
      <c r="D11183" t="inlineStr">
        <is>
          <t>verchange</t>
        </is>
      </c>
      <c r="E11183" t="inlineStr">
        <is>
          <t>eventlet</t>
        </is>
      </c>
      <c r="F11183" t="inlineStr">
        <is>
          <t>&lt;0.16.0;&gt;=0.15.1</t>
        </is>
      </c>
      <c r="G11183" t="inlineStr">
        <is>
          <t>eventlet</t>
        </is>
      </c>
      <c r="H11183" t="inlineStr">
        <is>
          <t>&gt;=0.15.1</t>
        </is>
      </c>
    </row>
    <row r="11184">
      <c r="A11184" t="inlineStr">
        <is>
          <t>sahara</t>
        </is>
      </c>
      <c r="B11184" t="inlineStr">
        <is>
          <t>945fa72ed01ecabf5a260a676c9d98e8377b45af</t>
        </is>
      </c>
      <c r="C11184" t="inlineStr">
        <is>
          <t>2015-02-05 17:39:01+00:00</t>
        </is>
      </c>
      <c r="D11184" t="inlineStr">
        <is>
          <t>verchange</t>
        </is>
      </c>
      <c r="E11184" t="inlineStr">
        <is>
          <t>oslo.db</t>
        </is>
      </c>
      <c r="F11184" t="inlineStr">
        <is>
          <t>&lt;1.1;&gt;=1.0.0</t>
        </is>
      </c>
      <c r="G11184" t="inlineStr">
        <is>
          <t>oslo.db</t>
        </is>
      </c>
      <c r="H11184" t="inlineStr">
        <is>
          <t>&gt;=1.0.0</t>
        </is>
      </c>
    </row>
    <row r="11185">
      <c r="A11185" t="inlineStr">
        <is>
          <t>sahara</t>
        </is>
      </c>
      <c r="B11185" t="inlineStr">
        <is>
          <t>945fa72ed01ecabf5a260a676c9d98e8377b45af</t>
        </is>
      </c>
      <c r="C11185" t="inlineStr">
        <is>
          <t>2015-02-05 17:39:01+00:00</t>
        </is>
      </c>
      <c r="D11185" t="inlineStr">
        <is>
          <t>verchange</t>
        </is>
      </c>
      <c r="E11185" t="inlineStr">
        <is>
          <t>oslo.messaging</t>
        </is>
      </c>
      <c r="F11185" t="inlineStr">
        <is>
          <t>&lt;1.6.0;&gt;=1.4.0;!=1.5.0</t>
        </is>
      </c>
      <c r="G11185" t="inlineStr">
        <is>
          <t>oslo.messaging</t>
        </is>
      </c>
      <c r="H11185" t="inlineStr">
        <is>
          <t>&gt;=1.4.0;!=1.5.0</t>
        </is>
      </c>
    </row>
    <row r="11186">
      <c r="A11186" t="inlineStr">
        <is>
          <t>sahara</t>
        </is>
      </c>
      <c r="B11186" t="inlineStr">
        <is>
          <t>945fa72ed01ecabf5a260a676c9d98e8377b45af</t>
        </is>
      </c>
      <c r="C11186" t="inlineStr">
        <is>
          <t>2015-02-05 17:39:01+00:00</t>
        </is>
      </c>
      <c r="D11186" t="inlineStr">
        <is>
          <t>verchange</t>
        </is>
      </c>
      <c r="E11186" t="inlineStr">
        <is>
          <t>SQLAlchemy</t>
        </is>
      </c>
      <c r="F11186" t="inlineStr">
        <is>
          <t>!=0.9.3;!=0.9.4;!=0.9.6;&lt;=0.9.99;!=0.9.0;!=0.9.5;!=0.9.1;!=0.9.2;&gt;=0.8.4</t>
        </is>
      </c>
      <c r="G11186" t="inlineStr">
        <is>
          <t>SQLAlchemy</t>
        </is>
      </c>
      <c r="H11186" t="inlineStr">
        <is>
          <t>&gt;=0.9.7;&lt;=0.9.99;&lt;=0.8.99;&gt;=0.8.4</t>
        </is>
      </c>
    </row>
    <row r="11187">
      <c r="A11187" t="inlineStr">
        <is>
          <t>sahara</t>
        </is>
      </c>
      <c r="B11187" t="inlineStr">
        <is>
          <t>0d7e25d48a233e44a18244258294c1ab89f7019b</t>
        </is>
      </c>
      <c r="C11187" t="inlineStr">
        <is>
          <t>2015-04-10 06:09:31+00:00</t>
        </is>
      </c>
      <c r="D11187" t="inlineStr">
        <is>
          <t>verchange</t>
        </is>
      </c>
      <c r="E11187" t="inlineStr">
        <is>
          <t>keystonemiddleware</t>
        </is>
      </c>
      <c r="F11187" t="inlineStr">
        <is>
          <t>&lt;1.4.0;&gt;=1.0.0</t>
        </is>
      </c>
      <c r="G11187" t="inlineStr">
        <is>
          <t>keystonemiddleware</t>
        </is>
      </c>
      <c r="H11187" t="inlineStr">
        <is>
          <t>&gt;=1.0.0</t>
        </is>
      </c>
    </row>
    <row r="11188">
      <c r="A11188" t="inlineStr">
        <is>
          <t>sahara</t>
        </is>
      </c>
      <c r="B11188" t="inlineStr">
        <is>
          <t>0d7e25d48a233e44a18244258294c1ab89f7019b</t>
        </is>
      </c>
      <c r="C11188" t="inlineStr">
        <is>
          <t>2015-04-10 06:09:31+00:00</t>
        </is>
      </c>
      <c r="D11188" t="inlineStr">
        <is>
          <t>verchange</t>
        </is>
      </c>
      <c r="E11188" t="inlineStr">
        <is>
          <t>python-keystoneclient</t>
        </is>
      </c>
      <c r="F11188" t="inlineStr">
        <is>
          <t>&lt;=1.1.0;&gt;=0.10.0</t>
        </is>
      </c>
      <c r="G11188" t="inlineStr">
        <is>
          <t>python-keystoneclient</t>
        </is>
      </c>
      <c r="H11188" t="inlineStr">
        <is>
          <t>&gt;=0.10.0</t>
        </is>
      </c>
    </row>
    <row r="11189">
      <c r="A11189" t="inlineStr">
        <is>
          <t>sahara</t>
        </is>
      </c>
      <c r="B11189" t="inlineStr">
        <is>
          <t>0d7e25d48a233e44a18244258294c1ab89f7019b</t>
        </is>
      </c>
      <c r="C11189" t="inlineStr">
        <is>
          <t>2015-04-10 06:09:31+00:00</t>
        </is>
      </c>
      <c r="D11189" t="inlineStr">
        <is>
          <t>verchange</t>
        </is>
      </c>
      <c r="E11189" t="inlineStr">
        <is>
          <t>requests</t>
        </is>
      </c>
      <c r="F11189" t="inlineStr">
        <is>
          <t>&gt;=2.1.0;!=2.4.0;&lt;=2.2.1</t>
        </is>
      </c>
      <c r="G11189" t="inlineStr">
        <is>
          <t>requests</t>
        </is>
      </c>
      <c r="H11189" t="inlineStr">
        <is>
          <t>&gt;=1.2.1;!=2.4.0</t>
        </is>
      </c>
    </row>
    <row r="11190">
      <c r="A11190" t="inlineStr">
        <is>
          <t>sahara</t>
        </is>
      </c>
      <c r="B11190" t="inlineStr">
        <is>
          <t>0d7e25d48a233e44a18244258294c1ab89f7019b</t>
        </is>
      </c>
      <c r="C11190" t="inlineStr">
        <is>
          <t>2015-04-10 06:09:31+00:00</t>
        </is>
      </c>
      <c r="D11190" t="inlineStr">
        <is>
          <t>verchange</t>
        </is>
      </c>
      <c r="E11190" t="inlineStr">
        <is>
          <t>stevedore</t>
        </is>
      </c>
      <c r="F11190" t="inlineStr">
        <is>
          <t>&gt;=1.0.0;&lt;=1.2.0</t>
        </is>
      </c>
      <c r="G11190" t="inlineStr">
        <is>
          <t>stevedore</t>
        </is>
      </c>
      <c r="H11190" t="inlineStr">
        <is>
          <t>&gt;=1.0.0</t>
        </is>
      </c>
    </row>
    <row r="11191">
      <c r="A11191" t="inlineStr">
        <is>
          <t>sahara</t>
        </is>
      </c>
      <c r="B11191" t="inlineStr">
        <is>
          <t>0d7e25d48a233e44a18244258294c1ab89f7019b</t>
        </is>
      </c>
      <c r="C11191" t="inlineStr">
        <is>
          <t>2015-04-10 06:09:31+00:00</t>
        </is>
      </c>
      <c r="D11191" t="inlineStr">
        <is>
          <t>verchange</t>
        </is>
      </c>
      <c r="E11191" t="inlineStr">
        <is>
          <t>six</t>
        </is>
      </c>
      <c r="F11191" t="inlineStr">
        <is>
          <t>&lt;=1.9.0;&gt;=1.7.0</t>
        </is>
      </c>
      <c r="G11191" t="inlineStr">
        <is>
          <t>six</t>
        </is>
      </c>
      <c r="H11191" t="inlineStr">
        <is>
          <t>&gt;=1.7.0</t>
        </is>
      </c>
    </row>
    <row r="11192">
      <c r="A11192" t="inlineStr">
        <is>
          <t>sahara</t>
        </is>
      </c>
      <c r="B11192" t="inlineStr">
        <is>
          <t>0d7e25d48a233e44a18244258294c1ab89f7019b</t>
        </is>
      </c>
      <c r="C11192" t="inlineStr">
        <is>
          <t>2015-04-10 06:09:31+00:00</t>
        </is>
      </c>
      <c r="D11192" t="inlineStr">
        <is>
          <t>verchange</t>
        </is>
      </c>
      <c r="E11192" t="inlineStr">
        <is>
          <t>WebOb</t>
        </is>
      </c>
      <c r="F11192" t="inlineStr">
        <is>
          <t>&lt;=1.3.1;&gt;=1.2.3</t>
        </is>
      </c>
      <c r="G11192" t="inlineStr">
        <is>
          <t>WebOb</t>
        </is>
      </c>
      <c r="H11192" t="inlineStr">
        <is>
          <t>&gt;=1.2.3</t>
        </is>
      </c>
    </row>
    <row r="11193">
      <c r="A11193" t="inlineStr">
        <is>
          <t>sahara</t>
        </is>
      </c>
      <c r="B11193" t="inlineStr">
        <is>
          <t>0d7e25d48a233e44a18244258294c1ab89f7019b</t>
        </is>
      </c>
      <c r="C11193" t="inlineStr">
        <is>
          <t>2015-04-10 06:09:31+00:00</t>
        </is>
      </c>
      <c r="D11193" t="inlineStr">
        <is>
          <t>verchange</t>
        </is>
      </c>
      <c r="E11193" t="inlineStr">
        <is>
          <t>python-cinderclient</t>
        </is>
      </c>
      <c r="F11193" t="inlineStr">
        <is>
          <t>&gt;=1.1.0;&lt;=1.1.1</t>
        </is>
      </c>
      <c r="G11193" t="inlineStr">
        <is>
          <t>python-cinderclient</t>
        </is>
      </c>
      <c r="H11193" t="inlineStr">
        <is>
          <t>&gt;=1.1.0</t>
        </is>
      </c>
    </row>
    <row r="11194">
      <c r="A11194" t="inlineStr">
        <is>
          <t>sahara</t>
        </is>
      </c>
      <c r="B11194" t="inlineStr">
        <is>
          <t>0d7e25d48a233e44a18244258294c1ab89f7019b</t>
        </is>
      </c>
      <c r="C11194" t="inlineStr">
        <is>
          <t>2015-04-10 06:09:31+00:00</t>
        </is>
      </c>
      <c r="D11194" t="inlineStr">
        <is>
          <t>verchange</t>
        </is>
      </c>
      <c r="E11194" t="inlineStr">
        <is>
          <t>python-heatclient</t>
        </is>
      </c>
      <c r="F11194" t="inlineStr">
        <is>
          <t>&lt;0.3.0;&gt;=0.2.9</t>
        </is>
      </c>
      <c r="G11194" t="inlineStr">
        <is>
          <t>python-heatclient</t>
        </is>
      </c>
      <c r="H11194" t="inlineStr">
        <is>
          <t>&gt;=0.2.9</t>
        </is>
      </c>
    </row>
    <row r="11195">
      <c r="A11195" t="inlineStr">
        <is>
          <t>sahara</t>
        </is>
      </c>
      <c r="B11195" t="inlineStr">
        <is>
          <t>0d7e25d48a233e44a18244258294c1ab89f7019b</t>
        </is>
      </c>
      <c r="C11195" t="inlineStr">
        <is>
          <t>2015-04-10 06:09:31+00:00</t>
        </is>
      </c>
      <c r="D11195" t="inlineStr">
        <is>
          <t>verchange</t>
        </is>
      </c>
      <c r="E11195" t="inlineStr">
        <is>
          <t>iso8601</t>
        </is>
      </c>
      <c r="F11195" t="inlineStr">
        <is>
          <t>&lt;=0.1.10;&gt;=0.1.9</t>
        </is>
      </c>
      <c r="G11195" t="inlineStr">
        <is>
          <t>iso8601</t>
        </is>
      </c>
      <c r="H11195" t="inlineStr">
        <is>
          <t>&gt;=0.1.9</t>
        </is>
      </c>
    </row>
    <row r="11196">
      <c r="A11196" t="inlineStr">
        <is>
          <t>sahara</t>
        </is>
      </c>
      <c r="B11196" t="inlineStr">
        <is>
          <t>0d7e25d48a233e44a18244258294c1ab89f7019b</t>
        </is>
      </c>
      <c r="C11196" t="inlineStr">
        <is>
          <t>2015-04-10 06:09:31+00:00</t>
        </is>
      </c>
      <c r="D11196" t="inlineStr">
        <is>
          <t>verchange</t>
        </is>
      </c>
      <c r="E11196" t="inlineStr">
        <is>
          <t>eventlet</t>
        </is>
      </c>
      <c r="F11196" t="inlineStr">
        <is>
          <t>&gt;=0.15.1;&lt;=0.15.2</t>
        </is>
      </c>
      <c r="G11196" t="inlineStr">
        <is>
          <t>eventlet</t>
        </is>
      </c>
      <c r="H11196" t="inlineStr">
        <is>
          <t>&lt;0.16.0;&gt;=0.15.1</t>
        </is>
      </c>
    </row>
    <row r="11197">
      <c r="A11197" t="inlineStr">
        <is>
          <t>sahara</t>
        </is>
      </c>
      <c r="B11197" t="inlineStr">
        <is>
          <t>0d7e25d48a233e44a18244258294c1ab89f7019b</t>
        </is>
      </c>
      <c r="C11197" t="inlineStr">
        <is>
          <t>2015-04-10 06:09:31+00:00</t>
        </is>
      </c>
      <c r="D11197" t="inlineStr">
        <is>
          <t>verchange</t>
        </is>
      </c>
      <c r="E11197" t="inlineStr">
        <is>
          <t>oslo.config</t>
        </is>
      </c>
      <c r="F11197" t="inlineStr">
        <is>
          <t>&lt;=1.6.0;&gt;=1.4.0</t>
        </is>
      </c>
      <c r="G11197" t="inlineStr">
        <is>
          <t>oslo.config</t>
        </is>
      </c>
      <c r="H11197" t="inlineStr">
        <is>
          <t>&gt;=1.4.0</t>
        </is>
      </c>
    </row>
    <row r="11198">
      <c r="A11198" t="inlineStr">
        <is>
          <t>sahara</t>
        </is>
      </c>
      <c r="B11198" t="inlineStr">
        <is>
          <t>0d7e25d48a233e44a18244258294c1ab89f7019b</t>
        </is>
      </c>
      <c r="C11198" t="inlineStr">
        <is>
          <t>2015-04-10 06:09:31+00:00</t>
        </is>
      </c>
      <c r="D11198" t="inlineStr">
        <is>
          <t>verchange</t>
        </is>
      </c>
      <c r="E11198" t="inlineStr">
        <is>
          <t>python-novaclient</t>
        </is>
      </c>
      <c r="F11198" t="inlineStr">
        <is>
          <t>&lt;=2.20.0;&gt;=2.18.0</t>
        </is>
      </c>
      <c r="G11198" t="inlineStr">
        <is>
          <t>python-novaclient</t>
        </is>
      </c>
      <c r="H11198" t="inlineStr">
        <is>
          <t>&gt;=2.18.0</t>
        </is>
      </c>
    </row>
    <row r="11199">
      <c r="A11199" t="inlineStr">
        <is>
          <t>sahara</t>
        </is>
      </c>
      <c r="B11199" t="inlineStr">
        <is>
          <t>0d7e25d48a233e44a18244258294c1ab89f7019b</t>
        </is>
      </c>
      <c r="C11199" t="inlineStr">
        <is>
          <t>2015-04-10 06:09:31+00:00</t>
        </is>
      </c>
      <c r="D11199" t="inlineStr">
        <is>
          <t>verchange</t>
        </is>
      </c>
      <c r="E11199" t="inlineStr">
        <is>
          <t>posix_ipc</t>
        </is>
      </c>
      <c r="F11199" t="inlineStr">
        <is>
          <t>&lt;=0.9.9</t>
        </is>
      </c>
      <c r="G11199" t="inlineStr">
        <is>
          <t>posix_ipc</t>
        </is>
      </c>
      <c r="H11199" t="inlineStr"/>
    </row>
    <row r="11200">
      <c r="A11200" t="inlineStr">
        <is>
          <t>sahara</t>
        </is>
      </c>
      <c r="B11200" t="inlineStr">
        <is>
          <t>0d7e25d48a233e44a18244258294c1ab89f7019b</t>
        </is>
      </c>
      <c r="C11200" t="inlineStr">
        <is>
          <t>2015-04-10 06:09:31+00:00</t>
        </is>
      </c>
      <c r="D11200" t="inlineStr">
        <is>
          <t>verchange</t>
        </is>
      </c>
      <c r="E11200" t="inlineStr">
        <is>
          <t>oslo.messaging</t>
        </is>
      </c>
      <c r="F11200" t="inlineStr">
        <is>
          <t>&lt;1.5.0;&gt;=1.4.0</t>
        </is>
      </c>
      <c r="G11200" t="inlineStr">
        <is>
          <t>oslo.messaging</t>
        </is>
      </c>
      <c r="H11200" t="inlineStr">
        <is>
          <t>&lt;1.6.0;&gt;=1.4.0;!=1.5.0</t>
        </is>
      </c>
    </row>
    <row r="11201">
      <c r="A11201" t="inlineStr">
        <is>
          <t>sahara</t>
        </is>
      </c>
      <c r="B11201" t="inlineStr">
        <is>
          <t>0d7e25d48a233e44a18244258294c1ab89f7019b</t>
        </is>
      </c>
      <c r="C11201" t="inlineStr">
        <is>
          <t>2015-04-10 06:09:31+00:00</t>
        </is>
      </c>
      <c r="D11201" t="inlineStr">
        <is>
          <t>verchange</t>
        </is>
      </c>
      <c r="E11201" t="inlineStr">
        <is>
          <t>Babel</t>
        </is>
      </c>
      <c r="F11201" t="inlineStr">
        <is>
          <t>&gt;=1.3;&lt;=1.3</t>
        </is>
      </c>
      <c r="G11201" t="inlineStr">
        <is>
          <t>Babel</t>
        </is>
      </c>
      <c r="H11201" t="inlineStr">
        <is>
          <t>&gt;=1.3</t>
        </is>
      </c>
    </row>
    <row r="11202">
      <c r="A11202" t="inlineStr">
        <is>
          <t>sahara</t>
        </is>
      </c>
      <c r="B11202" t="inlineStr">
        <is>
          <t>0d7e25d48a233e44a18244258294c1ab89f7019b</t>
        </is>
      </c>
      <c r="C11202" t="inlineStr">
        <is>
          <t>2015-04-10 06:09:31+00:00</t>
        </is>
      </c>
      <c r="D11202" t="inlineStr">
        <is>
          <t>verchange</t>
        </is>
      </c>
      <c r="E11202" t="inlineStr">
        <is>
          <t>alembic</t>
        </is>
      </c>
      <c r="F11202" t="inlineStr">
        <is>
          <t>&gt;=0.6.4;&lt;=0.7.4</t>
        </is>
      </c>
      <c r="G11202" t="inlineStr">
        <is>
          <t>alembic</t>
        </is>
      </c>
      <c r="H11202" t="inlineStr">
        <is>
          <t>&gt;=0.6.4</t>
        </is>
      </c>
    </row>
    <row r="11203">
      <c r="A11203" t="inlineStr">
        <is>
          <t>sahara</t>
        </is>
      </c>
      <c r="B11203" t="inlineStr">
        <is>
          <t>0d7e25d48a233e44a18244258294c1ab89f7019b</t>
        </is>
      </c>
      <c r="C11203" t="inlineStr">
        <is>
          <t>2015-04-10 06:09:31+00:00</t>
        </is>
      </c>
      <c r="D11203" t="inlineStr">
        <is>
          <t>verchange</t>
        </is>
      </c>
      <c r="E11203" t="inlineStr">
        <is>
          <t>oslo.utils</t>
        </is>
      </c>
      <c r="F11203" t="inlineStr">
        <is>
          <t>&gt;=1.0.0;&lt;=1.2.1</t>
        </is>
      </c>
      <c r="G11203" t="inlineStr">
        <is>
          <t>oslo.utils</t>
        </is>
      </c>
      <c r="H11203" t="inlineStr">
        <is>
          <t>&gt;=1.0.0</t>
        </is>
      </c>
    </row>
    <row r="11204">
      <c r="A11204" t="inlineStr">
        <is>
          <t>sahara</t>
        </is>
      </c>
      <c r="B11204" t="inlineStr">
        <is>
          <t>0d7e25d48a233e44a18244258294c1ab89f7019b</t>
        </is>
      </c>
      <c r="C11204" t="inlineStr">
        <is>
          <t>2015-04-10 06:09:31+00:00</t>
        </is>
      </c>
      <c r="D11204" t="inlineStr">
        <is>
          <t>verchange</t>
        </is>
      </c>
      <c r="E11204" t="inlineStr">
        <is>
          <t>python-neutronclient</t>
        </is>
      </c>
      <c r="F11204" t="inlineStr">
        <is>
          <t>&lt;2.4.0;&gt;=2.3.6</t>
        </is>
      </c>
      <c r="G11204" t="inlineStr">
        <is>
          <t>python-neutronclient</t>
        </is>
      </c>
      <c r="H11204" t="inlineStr">
        <is>
          <t>&lt;3;&gt;=2.3.6</t>
        </is>
      </c>
    </row>
    <row r="11205">
      <c r="A11205" t="inlineStr">
        <is>
          <t>sahara</t>
        </is>
      </c>
      <c r="B11205" t="inlineStr">
        <is>
          <t>0d7e25d48a233e44a18244258294c1ab89f7019b</t>
        </is>
      </c>
      <c r="C11205" t="inlineStr">
        <is>
          <t>2015-04-10 06:09:31+00:00</t>
        </is>
      </c>
      <c r="D11205" t="inlineStr">
        <is>
          <t>verchange</t>
        </is>
      </c>
      <c r="E11205" t="inlineStr">
        <is>
          <t>paramiko</t>
        </is>
      </c>
      <c r="F11205" t="inlineStr">
        <is>
          <t>&gt;=1.13.0;&lt;=1.15.2</t>
        </is>
      </c>
      <c r="G11205" t="inlineStr">
        <is>
          <t>paramiko</t>
        </is>
      </c>
      <c r="H11205" t="inlineStr">
        <is>
          <t>&gt;=1.13.0</t>
        </is>
      </c>
    </row>
    <row r="11206">
      <c r="A11206" t="inlineStr">
        <is>
          <t>sahara</t>
        </is>
      </c>
      <c r="B11206" t="inlineStr">
        <is>
          <t>0d7e25d48a233e44a18244258294c1ab89f7019b</t>
        </is>
      </c>
      <c r="C11206" t="inlineStr">
        <is>
          <t>2015-04-10 06:09:31+00:00</t>
        </is>
      </c>
      <c r="D11206" t="inlineStr">
        <is>
          <t>verchange</t>
        </is>
      </c>
      <c r="E11206" t="inlineStr">
        <is>
          <t>python-swiftclient</t>
        </is>
      </c>
      <c r="F11206" t="inlineStr">
        <is>
          <t>&lt;=2.3.1;&gt;=2.2.0</t>
        </is>
      </c>
      <c r="G11206" t="inlineStr">
        <is>
          <t>python-swiftclient</t>
        </is>
      </c>
      <c r="H11206" t="inlineStr">
        <is>
          <t>&gt;=2.2.0</t>
        </is>
      </c>
    </row>
    <row r="11207">
      <c r="A11207" t="inlineStr">
        <is>
          <t>sahara</t>
        </is>
      </c>
      <c r="B11207" t="inlineStr">
        <is>
          <t>0d7e25d48a233e44a18244258294c1ab89f7019b</t>
        </is>
      </c>
      <c r="C11207" t="inlineStr">
        <is>
          <t>2015-04-10 06:09:31+00:00</t>
        </is>
      </c>
      <c r="D11207" t="inlineStr">
        <is>
          <t>verchange</t>
        </is>
      </c>
      <c r="E11207" t="inlineStr">
        <is>
          <t>lockfile</t>
        </is>
      </c>
      <c r="F11207" t="inlineStr">
        <is>
          <t>&gt;=0.8;&lt;=0.8</t>
        </is>
      </c>
      <c r="G11207" t="inlineStr">
        <is>
          <t>lockfile</t>
        </is>
      </c>
      <c r="H11207" t="inlineStr">
        <is>
          <t>&gt;=0.8</t>
        </is>
      </c>
    </row>
    <row r="11208">
      <c r="A11208" t="inlineStr">
        <is>
          <t>sahara</t>
        </is>
      </c>
      <c r="B11208" t="inlineStr">
        <is>
          <t>0d7e25d48a233e44a18244258294c1ab89f7019b</t>
        </is>
      </c>
      <c r="C11208" t="inlineStr">
        <is>
          <t>2015-04-10 06:09:31+00:00</t>
        </is>
      </c>
      <c r="D11208" t="inlineStr">
        <is>
          <t>verchange</t>
        </is>
      </c>
      <c r="E11208" t="inlineStr">
        <is>
          <t>oslo.serialization</t>
        </is>
      </c>
      <c r="F11208" t="inlineStr">
        <is>
          <t>&gt;=1.0.0;&lt;=1.2.0</t>
        </is>
      </c>
      <c r="G11208" t="inlineStr">
        <is>
          <t>oslo.serialization</t>
        </is>
      </c>
      <c r="H11208" t="inlineStr">
        <is>
          <t>&gt;=1.0.0</t>
        </is>
      </c>
    </row>
    <row r="11209">
      <c r="A11209" t="inlineStr">
        <is>
          <t>sahara</t>
        </is>
      </c>
      <c r="B11209" t="inlineStr">
        <is>
          <t>0d7e25d48a233e44a18244258294c1ab89f7019b</t>
        </is>
      </c>
      <c r="C11209" t="inlineStr">
        <is>
          <t>2015-04-10 06:09:31+00:00</t>
        </is>
      </c>
      <c r="D11209" t="inlineStr">
        <is>
          <t>verchange</t>
        </is>
      </c>
      <c r="E11209" t="inlineStr">
        <is>
          <t>oslo.i18n</t>
        </is>
      </c>
      <c r="F11209" t="inlineStr">
        <is>
          <t>&lt;=1.3.1;&gt;=1.0.0</t>
        </is>
      </c>
      <c r="G11209" t="inlineStr">
        <is>
          <t>oslo.i18n</t>
        </is>
      </c>
      <c r="H11209" t="inlineStr">
        <is>
          <t>&gt;=1.0.0</t>
        </is>
      </c>
    </row>
    <row r="11210">
      <c r="A11210" t="inlineStr">
        <is>
          <t>sahara</t>
        </is>
      </c>
      <c r="B11210" t="inlineStr">
        <is>
          <t>67165c96eceb1ce3b087870934d394602f5dd959</t>
        </is>
      </c>
      <c r="C11210" t="inlineStr">
        <is>
          <t>2015-04-30 08:50:59+00:00</t>
        </is>
      </c>
      <c r="D11210" t="inlineStr">
        <is>
          <t>verchange</t>
        </is>
      </c>
      <c r="E11210" t="inlineStr">
        <is>
          <t>keystonemiddleware</t>
        </is>
      </c>
      <c r="F11210" t="inlineStr">
        <is>
          <t>&lt;1.6.0;&gt;=1.5.0</t>
        </is>
      </c>
      <c r="G11210" t="inlineStr">
        <is>
          <t>keystonemiddleware</t>
        </is>
      </c>
      <c r="H11210" t="inlineStr">
        <is>
          <t>&lt;1.4.0;&gt;=1.0.0</t>
        </is>
      </c>
    </row>
    <row r="11211">
      <c r="A11211" t="inlineStr">
        <is>
          <t>sahara</t>
        </is>
      </c>
      <c r="B11211" t="inlineStr">
        <is>
          <t>67165c96eceb1ce3b087870934d394602f5dd959</t>
        </is>
      </c>
      <c r="C11211" t="inlineStr">
        <is>
          <t>2015-04-30 08:50:59+00:00</t>
        </is>
      </c>
      <c r="D11211" t="inlineStr">
        <is>
          <t>verchange</t>
        </is>
      </c>
      <c r="E11211" t="inlineStr">
        <is>
          <t>python-keystoneclient</t>
        </is>
      </c>
      <c r="F11211" t="inlineStr">
        <is>
          <t>&gt;=1.1.0;&lt;1.4.0</t>
        </is>
      </c>
      <c r="G11211" t="inlineStr">
        <is>
          <t>python-keystoneclient</t>
        </is>
      </c>
      <c r="H11211" t="inlineStr">
        <is>
          <t>&lt;=1.1.0;&gt;=0.10.0</t>
        </is>
      </c>
    </row>
    <row r="11212">
      <c r="A11212" t="inlineStr">
        <is>
          <t>sahara</t>
        </is>
      </c>
      <c r="B11212" t="inlineStr">
        <is>
          <t>67165c96eceb1ce3b087870934d394602f5dd959</t>
        </is>
      </c>
      <c r="C11212" t="inlineStr">
        <is>
          <t>2015-04-30 08:50:59+00:00</t>
        </is>
      </c>
      <c r="D11212" t="inlineStr">
        <is>
          <t>verchange</t>
        </is>
      </c>
      <c r="E11212" t="inlineStr">
        <is>
          <t>requests</t>
        </is>
      </c>
      <c r="F11212" t="inlineStr">
        <is>
          <t>&gt;=2.2.0;!=2.4.0</t>
        </is>
      </c>
      <c r="G11212" t="inlineStr">
        <is>
          <t>requests</t>
        </is>
      </c>
      <c r="H11212" t="inlineStr">
        <is>
          <t>&gt;=2.1.0;!=2.4.0;&lt;=2.2.1</t>
        </is>
      </c>
    </row>
    <row r="11213">
      <c r="A11213" t="inlineStr">
        <is>
          <t>sahara</t>
        </is>
      </c>
      <c r="B11213" t="inlineStr">
        <is>
          <t>67165c96eceb1ce3b087870934d394602f5dd959</t>
        </is>
      </c>
      <c r="C11213" t="inlineStr">
        <is>
          <t>2015-04-30 08:50:59+00:00</t>
        </is>
      </c>
      <c r="D11213" t="inlineStr">
        <is>
          <t>verchange</t>
        </is>
      </c>
      <c r="E11213" t="inlineStr">
        <is>
          <t>SQLAlchemy</t>
        </is>
      </c>
      <c r="F11213" t="inlineStr">
        <is>
          <t>&lt;=0.9.99;&gt;=0.9.7</t>
        </is>
      </c>
      <c r="G11213" t="inlineStr">
        <is>
          <t>SQLAlchemy</t>
        </is>
      </c>
      <c r="H11213" t="inlineStr">
        <is>
          <t>!=0.9.3;!=0.9.4;!=0.9.6;&lt;=0.9.99;!=0.9.0;!=0.9.5;!=0.9.1;!=0.9.2;&gt;=0.8.4</t>
        </is>
      </c>
    </row>
    <row r="11214">
      <c r="A11214" t="inlineStr">
        <is>
          <t>sahara</t>
        </is>
      </c>
      <c r="B11214" t="inlineStr">
        <is>
          <t>67165c96eceb1ce3b087870934d394602f5dd959</t>
        </is>
      </c>
      <c r="C11214" t="inlineStr">
        <is>
          <t>2015-04-30 08:50:59+00:00</t>
        </is>
      </c>
      <c r="D11214" t="inlineStr">
        <is>
          <t>verchange</t>
        </is>
      </c>
      <c r="E11214" t="inlineStr">
        <is>
          <t>stevedore</t>
        </is>
      </c>
      <c r="F11214" t="inlineStr">
        <is>
          <t>&lt;1.4.0;&gt;=1.3.0</t>
        </is>
      </c>
      <c r="G11214" t="inlineStr">
        <is>
          <t>stevedore</t>
        </is>
      </c>
      <c r="H11214" t="inlineStr">
        <is>
          <t>&gt;=1.0.0;&lt;=1.2.0</t>
        </is>
      </c>
    </row>
    <row r="11215">
      <c r="A11215" t="inlineStr">
        <is>
          <t>sahara</t>
        </is>
      </c>
      <c r="B11215" t="inlineStr">
        <is>
          <t>67165c96eceb1ce3b087870934d394602f5dd959</t>
        </is>
      </c>
      <c r="C11215" t="inlineStr">
        <is>
          <t>2015-04-30 08:50:59+00:00</t>
        </is>
      </c>
      <c r="D11215" t="inlineStr">
        <is>
          <t>verchange</t>
        </is>
      </c>
      <c r="E11215" t="inlineStr">
        <is>
          <t>six</t>
        </is>
      </c>
      <c r="F11215" t="inlineStr">
        <is>
          <t>&gt;=1.9.0</t>
        </is>
      </c>
      <c r="G11215" t="inlineStr">
        <is>
          <t>six</t>
        </is>
      </c>
      <c r="H11215" t="inlineStr">
        <is>
          <t>&lt;=1.9.0;&gt;=1.7.0</t>
        </is>
      </c>
    </row>
    <row r="11216">
      <c r="A11216" t="inlineStr">
        <is>
          <t>sahara</t>
        </is>
      </c>
      <c r="B11216" t="inlineStr">
        <is>
          <t>67165c96eceb1ce3b087870934d394602f5dd959</t>
        </is>
      </c>
      <c r="C11216" t="inlineStr">
        <is>
          <t>2015-04-30 08:50:59+00:00</t>
        </is>
      </c>
      <c r="D11216" t="inlineStr">
        <is>
          <t>verchange</t>
        </is>
      </c>
      <c r="E11216" t="inlineStr">
        <is>
          <t>WebOb</t>
        </is>
      </c>
      <c r="F11216" t="inlineStr">
        <is>
          <t>&gt;=1.2.3</t>
        </is>
      </c>
      <c r="G11216" t="inlineStr">
        <is>
          <t>WebOb</t>
        </is>
      </c>
      <c r="H11216" t="inlineStr">
        <is>
          <t>&lt;=1.3.1;&gt;=1.2.3</t>
        </is>
      </c>
    </row>
    <row r="11217">
      <c r="A11217" t="inlineStr">
        <is>
          <t>sahara</t>
        </is>
      </c>
      <c r="B11217" t="inlineStr">
        <is>
          <t>67165c96eceb1ce3b087870934d394602f5dd959</t>
        </is>
      </c>
      <c r="C11217" t="inlineStr">
        <is>
          <t>2015-04-30 08:50:59+00:00</t>
        </is>
      </c>
      <c r="D11217" t="inlineStr">
        <is>
          <t>verchange</t>
        </is>
      </c>
      <c r="E11217" t="inlineStr">
        <is>
          <t>python-cinderclient</t>
        </is>
      </c>
      <c r="F11217" t="inlineStr">
        <is>
          <t>&gt;=1.1.0;&lt;1.2.0</t>
        </is>
      </c>
      <c r="G11217" t="inlineStr">
        <is>
          <t>python-cinderclient</t>
        </is>
      </c>
      <c r="H11217" t="inlineStr">
        <is>
          <t>&gt;=1.1.0;&lt;=1.1.1</t>
        </is>
      </c>
    </row>
    <row r="11218">
      <c r="A11218" t="inlineStr">
        <is>
          <t>sahara</t>
        </is>
      </c>
      <c r="B11218" t="inlineStr">
        <is>
          <t>67165c96eceb1ce3b087870934d394602f5dd959</t>
        </is>
      </c>
      <c r="C11218" t="inlineStr">
        <is>
          <t>2015-04-30 08:50:59+00:00</t>
        </is>
      </c>
      <c r="D11218" t="inlineStr">
        <is>
          <t>verchange</t>
        </is>
      </c>
      <c r="E11218" t="inlineStr">
        <is>
          <t>python-heatclient</t>
        </is>
      </c>
      <c r="F11218" t="inlineStr">
        <is>
          <t>&lt;0.5.0;&gt;=0.3.0</t>
        </is>
      </c>
      <c r="G11218" t="inlineStr">
        <is>
          <t>python-heatclient</t>
        </is>
      </c>
      <c r="H11218" t="inlineStr">
        <is>
          <t>&lt;0.3.0;&gt;=0.2.9</t>
        </is>
      </c>
    </row>
    <row r="11219">
      <c r="A11219" t="inlineStr">
        <is>
          <t>sahara</t>
        </is>
      </c>
      <c r="B11219" t="inlineStr">
        <is>
          <t>67165c96eceb1ce3b087870934d394602f5dd959</t>
        </is>
      </c>
      <c r="C11219" t="inlineStr">
        <is>
          <t>2015-04-30 08:50:59+00:00</t>
        </is>
      </c>
      <c r="D11219" t="inlineStr">
        <is>
          <t>verchange</t>
        </is>
      </c>
      <c r="E11219" t="inlineStr">
        <is>
          <t>iso8601</t>
        </is>
      </c>
      <c r="F11219" t="inlineStr">
        <is>
          <t>&gt;=0.1.9</t>
        </is>
      </c>
      <c r="G11219" t="inlineStr">
        <is>
          <t>iso8601</t>
        </is>
      </c>
      <c r="H11219" t="inlineStr">
        <is>
          <t>&lt;=0.1.10;&gt;=0.1.9</t>
        </is>
      </c>
    </row>
    <row r="11220">
      <c r="A11220" t="inlineStr">
        <is>
          <t>sahara</t>
        </is>
      </c>
      <c r="B11220" t="inlineStr">
        <is>
          <t>67165c96eceb1ce3b087870934d394602f5dd959</t>
        </is>
      </c>
      <c r="C11220" t="inlineStr">
        <is>
          <t>2015-04-30 08:50:59+00:00</t>
        </is>
      </c>
      <c r="D11220" t="inlineStr">
        <is>
          <t>verchange</t>
        </is>
      </c>
      <c r="E11220" t="inlineStr">
        <is>
          <t>eventlet</t>
        </is>
      </c>
      <c r="F11220" t="inlineStr">
        <is>
          <t>!=0.17.0;&gt;=0.16.1</t>
        </is>
      </c>
      <c r="G11220" t="inlineStr">
        <is>
          <t>eventlet</t>
        </is>
      </c>
      <c r="H11220" t="inlineStr">
        <is>
          <t>&gt;=0.15.1;&lt;=0.15.2</t>
        </is>
      </c>
    </row>
    <row r="11221">
      <c r="A11221" t="inlineStr">
        <is>
          <t>sahara</t>
        </is>
      </c>
      <c r="B11221" t="inlineStr">
        <is>
          <t>67165c96eceb1ce3b087870934d394602f5dd959</t>
        </is>
      </c>
      <c r="C11221" t="inlineStr">
        <is>
          <t>2015-04-30 08:50:59+00:00</t>
        </is>
      </c>
      <c r="D11221" t="inlineStr">
        <is>
          <t>verchange</t>
        </is>
      </c>
      <c r="E11221" t="inlineStr">
        <is>
          <t>oslo.config</t>
        </is>
      </c>
      <c r="F11221" t="inlineStr">
        <is>
          <t>&lt;1.10.0;&gt;=1.9.3</t>
        </is>
      </c>
      <c r="G11221" t="inlineStr">
        <is>
          <t>oslo.config</t>
        </is>
      </c>
      <c r="H11221" t="inlineStr">
        <is>
          <t>&lt;=1.6.0;&gt;=1.4.0</t>
        </is>
      </c>
    </row>
    <row r="11222">
      <c r="A11222" t="inlineStr">
        <is>
          <t>sahara</t>
        </is>
      </c>
      <c r="B11222" t="inlineStr">
        <is>
          <t>67165c96eceb1ce3b087870934d394602f5dd959</t>
        </is>
      </c>
      <c r="C11222" t="inlineStr">
        <is>
          <t>2015-04-30 08:50:59+00:00</t>
        </is>
      </c>
      <c r="D11222" t="inlineStr">
        <is>
          <t>verchange</t>
        </is>
      </c>
      <c r="E11222" t="inlineStr">
        <is>
          <t>python-novaclient</t>
        </is>
      </c>
      <c r="F11222" t="inlineStr">
        <is>
          <t>&lt;2.24.0;&gt;=2.22.0</t>
        </is>
      </c>
      <c r="G11222" t="inlineStr">
        <is>
          <t>python-novaclient</t>
        </is>
      </c>
      <c r="H11222" t="inlineStr">
        <is>
          <t>&lt;=2.20.0;&gt;=2.18.0</t>
        </is>
      </c>
    </row>
    <row r="11223">
      <c r="A11223" t="inlineStr">
        <is>
          <t>sahara</t>
        </is>
      </c>
      <c r="B11223" t="inlineStr">
        <is>
          <t>67165c96eceb1ce3b087870934d394602f5dd959</t>
        </is>
      </c>
      <c r="C11223" t="inlineStr">
        <is>
          <t>2015-04-30 08:50:59+00:00</t>
        </is>
      </c>
      <c r="D11223" t="inlineStr">
        <is>
          <t>verchange</t>
        </is>
      </c>
      <c r="E11223" t="inlineStr">
        <is>
          <t>oslo.db</t>
        </is>
      </c>
      <c r="F11223" t="inlineStr">
        <is>
          <t>&gt;=1.7.0;&lt;1.8.0</t>
        </is>
      </c>
      <c r="G11223" t="inlineStr">
        <is>
          <t>oslo.db</t>
        </is>
      </c>
      <c r="H11223" t="inlineStr">
        <is>
          <t>&lt;1.1;&gt;=1.0.0</t>
        </is>
      </c>
    </row>
    <row r="11224">
      <c r="A11224" t="inlineStr">
        <is>
          <t>sahara</t>
        </is>
      </c>
      <c r="B11224" t="inlineStr">
        <is>
          <t>67165c96eceb1ce3b087870934d394602f5dd959</t>
        </is>
      </c>
      <c r="C11224" t="inlineStr">
        <is>
          <t>2015-04-30 08:50:59+00:00</t>
        </is>
      </c>
      <c r="D11224" t="inlineStr">
        <is>
          <t>verchange</t>
        </is>
      </c>
      <c r="E11224" t="inlineStr">
        <is>
          <t>oslo.messaging</t>
        </is>
      </c>
      <c r="F11224" t="inlineStr">
        <is>
          <t>&lt;1.9.0;&gt;=1.8.0</t>
        </is>
      </c>
      <c r="G11224" t="inlineStr">
        <is>
          <t>oslo.messaging</t>
        </is>
      </c>
      <c r="H11224" t="inlineStr">
        <is>
          <t>&lt;1.5.0;&gt;=1.4.0</t>
        </is>
      </c>
    </row>
    <row r="11225">
      <c r="A11225" t="inlineStr">
        <is>
          <t>sahara</t>
        </is>
      </c>
      <c r="B11225" t="inlineStr">
        <is>
          <t>67165c96eceb1ce3b087870934d394602f5dd959</t>
        </is>
      </c>
      <c r="C11225" t="inlineStr">
        <is>
          <t>2015-04-30 08:50:59+00:00</t>
        </is>
      </c>
      <c r="D11225" t="inlineStr">
        <is>
          <t>verchange</t>
        </is>
      </c>
      <c r="E11225" t="inlineStr">
        <is>
          <t>Babel</t>
        </is>
      </c>
      <c r="F11225" t="inlineStr">
        <is>
          <t>&gt;=1.3</t>
        </is>
      </c>
      <c r="G11225" t="inlineStr">
        <is>
          <t>Babel</t>
        </is>
      </c>
      <c r="H11225" t="inlineStr">
        <is>
          <t>&gt;=1.3;&lt;=1.3</t>
        </is>
      </c>
    </row>
    <row r="11226">
      <c r="A11226" t="inlineStr">
        <is>
          <t>sahara</t>
        </is>
      </c>
      <c r="B11226" t="inlineStr">
        <is>
          <t>67165c96eceb1ce3b087870934d394602f5dd959</t>
        </is>
      </c>
      <c r="C11226" t="inlineStr">
        <is>
          <t>2015-04-30 08:50:59+00:00</t>
        </is>
      </c>
      <c r="D11226" t="inlineStr">
        <is>
          <t>verchange</t>
        </is>
      </c>
      <c r="E11226" t="inlineStr">
        <is>
          <t>alembic</t>
        </is>
      </c>
      <c r="F11226" t="inlineStr">
        <is>
          <t>&gt;=0.7.2</t>
        </is>
      </c>
      <c r="G11226" t="inlineStr">
        <is>
          <t>alembic</t>
        </is>
      </c>
      <c r="H11226" t="inlineStr">
        <is>
          <t>&gt;=0.6.4;&lt;=0.7.4</t>
        </is>
      </c>
    </row>
    <row r="11227">
      <c r="A11227" t="inlineStr">
        <is>
          <t>sahara</t>
        </is>
      </c>
      <c r="B11227" t="inlineStr">
        <is>
          <t>67165c96eceb1ce3b087870934d394602f5dd959</t>
        </is>
      </c>
      <c r="C11227" t="inlineStr">
        <is>
          <t>2015-04-30 08:50:59+00:00</t>
        </is>
      </c>
      <c r="D11227" t="inlineStr">
        <is>
          <t>verchange</t>
        </is>
      </c>
      <c r="E11227" t="inlineStr">
        <is>
          <t>oslo.utils</t>
        </is>
      </c>
      <c r="F11227" t="inlineStr">
        <is>
          <t>&lt;1.5.0;&gt;=1.4.0</t>
        </is>
      </c>
      <c r="G11227" t="inlineStr">
        <is>
          <t>oslo.utils</t>
        </is>
      </c>
      <c r="H11227" t="inlineStr">
        <is>
          <t>&gt;=1.0.0;&lt;=1.2.1</t>
        </is>
      </c>
    </row>
    <row r="11228">
      <c r="A11228" t="inlineStr">
        <is>
          <t>sahara</t>
        </is>
      </c>
      <c r="B11228" t="inlineStr">
        <is>
          <t>67165c96eceb1ce3b087870934d394602f5dd959</t>
        </is>
      </c>
      <c r="C11228" t="inlineStr">
        <is>
          <t>2015-04-30 08:50:59+00:00</t>
        </is>
      </c>
      <c r="D11228" t="inlineStr">
        <is>
          <t>verchange</t>
        </is>
      </c>
      <c r="E11228" t="inlineStr">
        <is>
          <t>python-neutronclient</t>
        </is>
      </c>
      <c r="F11228" t="inlineStr">
        <is>
          <t>&gt;=2.3.11;&lt;2.5.0</t>
        </is>
      </c>
      <c r="G11228" t="inlineStr">
        <is>
          <t>python-neutronclient</t>
        </is>
      </c>
      <c r="H11228" t="inlineStr">
        <is>
          <t>&lt;2.4.0;&gt;=2.3.6</t>
        </is>
      </c>
    </row>
    <row r="11229">
      <c r="A11229" t="inlineStr">
        <is>
          <t>sahara</t>
        </is>
      </c>
      <c r="B11229" t="inlineStr">
        <is>
          <t>67165c96eceb1ce3b087870934d394602f5dd959</t>
        </is>
      </c>
      <c r="C11229" t="inlineStr">
        <is>
          <t>2015-04-30 08:50:59+00:00</t>
        </is>
      </c>
      <c r="D11229" t="inlineStr">
        <is>
          <t>verchange</t>
        </is>
      </c>
      <c r="E11229" t="inlineStr">
        <is>
          <t>paramiko</t>
        </is>
      </c>
      <c r="F11229" t="inlineStr">
        <is>
          <t>&gt;=1.13.0</t>
        </is>
      </c>
      <c r="G11229" t="inlineStr">
        <is>
          <t>paramiko</t>
        </is>
      </c>
      <c r="H11229" t="inlineStr">
        <is>
          <t>&gt;=1.13.0;&lt;=1.15.2</t>
        </is>
      </c>
    </row>
    <row r="11230">
      <c r="A11230" t="inlineStr">
        <is>
          <t>sahara</t>
        </is>
      </c>
      <c r="B11230" t="inlineStr">
        <is>
          <t>67165c96eceb1ce3b087870934d394602f5dd959</t>
        </is>
      </c>
      <c r="C11230" t="inlineStr">
        <is>
          <t>2015-04-30 08:50:59+00:00</t>
        </is>
      </c>
      <c r="D11230" t="inlineStr">
        <is>
          <t>verchange</t>
        </is>
      </c>
      <c r="E11230" t="inlineStr">
        <is>
          <t>python-swiftclient</t>
        </is>
      </c>
      <c r="F11230" t="inlineStr">
        <is>
          <t>&gt;=2.2.0;&lt;2.5.0</t>
        </is>
      </c>
      <c r="G11230" t="inlineStr">
        <is>
          <t>python-swiftclient</t>
        </is>
      </c>
      <c r="H11230" t="inlineStr">
        <is>
          <t>&lt;=2.3.1;&gt;=2.2.0</t>
        </is>
      </c>
    </row>
    <row r="11231">
      <c r="A11231" t="inlineStr">
        <is>
          <t>sahara</t>
        </is>
      </c>
      <c r="B11231" t="inlineStr">
        <is>
          <t>67165c96eceb1ce3b087870934d394602f5dd959</t>
        </is>
      </c>
      <c r="C11231" t="inlineStr">
        <is>
          <t>2015-04-30 08:50:59+00:00</t>
        </is>
      </c>
      <c r="D11231" t="inlineStr">
        <is>
          <t>verchange</t>
        </is>
      </c>
      <c r="E11231" t="inlineStr">
        <is>
          <t>oslo.serialization</t>
        </is>
      </c>
      <c r="F11231" t="inlineStr">
        <is>
          <t>&lt;1.5.0;&gt;=1.4.0</t>
        </is>
      </c>
      <c r="G11231" t="inlineStr">
        <is>
          <t>oslo.serialization</t>
        </is>
      </c>
      <c r="H11231" t="inlineStr">
        <is>
          <t>&gt;=1.0.0;&lt;=1.2.0</t>
        </is>
      </c>
    </row>
    <row r="11232">
      <c r="A11232" t="inlineStr">
        <is>
          <t>sahara</t>
        </is>
      </c>
      <c r="B11232" t="inlineStr">
        <is>
          <t>67165c96eceb1ce3b087870934d394602f5dd959</t>
        </is>
      </c>
      <c r="C11232" t="inlineStr">
        <is>
          <t>2015-04-30 08:50:59+00:00</t>
        </is>
      </c>
      <c r="D11232" t="inlineStr">
        <is>
          <t>verchange</t>
        </is>
      </c>
      <c r="E11232" t="inlineStr">
        <is>
          <t>oslo.i18n</t>
        </is>
      </c>
      <c r="F11232" t="inlineStr">
        <is>
          <t>&lt;1.6.0;&gt;=1.5.0</t>
        </is>
      </c>
      <c r="G11232" t="inlineStr">
        <is>
          <t>oslo.i18n</t>
        </is>
      </c>
      <c r="H11232" t="inlineStr">
        <is>
          <t>&lt;=1.3.1;&gt;=1.0.0</t>
        </is>
      </c>
    </row>
    <row r="11233">
      <c r="A11233" t="inlineStr">
        <is>
          <t>sahara</t>
        </is>
      </c>
      <c r="B11233" t="inlineStr">
        <is>
          <t>67165c96eceb1ce3b087870934d394602f5dd959</t>
        </is>
      </c>
      <c r="C11233" t="inlineStr">
        <is>
          <t>2015-04-30 08:50:59+00:00</t>
        </is>
      </c>
      <c r="D11233" t="inlineStr">
        <is>
          <t>add</t>
        </is>
      </c>
      <c r="E11233" t="inlineStr">
        <is>
          <t>Jinja2</t>
        </is>
      </c>
      <c r="F11233" t="inlineStr">
        <is>
          <t>&gt;=2.6</t>
        </is>
      </c>
      <c r="G11233" t="inlineStr"/>
      <c r="H11233" t="inlineStr"/>
    </row>
    <row r="11234">
      <c r="A11234" t="inlineStr">
        <is>
          <t>sahara</t>
        </is>
      </c>
      <c r="B11234" t="inlineStr">
        <is>
          <t>67165c96eceb1ce3b087870934d394602f5dd959</t>
        </is>
      </c>
      <c r="C11234" t="inlineStr">
        <is>
          <t>2015-04-30 08:50:59+00:00</t>
        </is>
      </c>
      <c r="D11234" t="inlineStr">
        <is>
          <t>add</t>
        </is>
      </c>
      <c r="E11234" t="inlineStr">
        <is>
          <t>oslo.concurrency</t>
        </is>
      </c>
      <c r="F11234" t="inlineStr">
        <is>
          <t>&lt;1.9.0;&gt;=1.8.0</t>
        </is>
      </c>
      <c r="G11234" t="inlineStr"/>
      <c r="H11234" t="inlineStr"/>
    </row>
    <row r="11235">
      <c r="A11235" t="inlineStr">
        <is>
          <t>sahara</t>
        </is>
      </c>
      <c r="B11235" t="inlineStr">
        <is>
          <t>67165c96eceb1ce3b087870934d394602f5dd959</t>
        </is>
      </c>
      <c r="C11235" t="inlineStr">
        <is>
          <t>2015-04-30 08:50:59+00:00</t>
        </is>
      </c>
      <c r="D11235" t="inlineStr">
        <is>
          <t>add</t>
        </is>
      </c>
      <c r="E11235" t="inlineStr">
        <is>
          <t>oslo.context</t>
        </is>
      </c>
      <c r="F11235" t="inlineStr">
        <is>
          <t>&gt;=0.2.0;&lt;0.3.0</t>
        </is>
      </c>
      <c r="G11235" t="inlineStr"/>
      <c r="H11235" t="inlineStr"/>
    </row>
    <row r="11236">
      <c r="A11236" t="inlineStr">
        <is>
          <t>sahara</t>
        </is>
      </c>
      <c r="B11236" t="inlineStr">
        <is>
          <t>67165c96eceb1ce3b087870934d394602f5dd959</t>
        </is>
      </c>
      <c r="C11236" t="inlineStr">
        <is>
          <t>2015-04-30 08:50:59+00:00</t>
        </is>
      </c>
      <c r="D11236" t="inlineStr">
        <is>
          <t>add</t>
        </is>
      </c>
      <c r="E11236" t="inlineStr">
        <is>
          <t>oslo.log</t>
        </is>
      </c>
      <c r="F11236" t="inlineStr">
        <is>
          <t>&lt;1.1.0;&gt;=1.0.0</t>
        </is>
      </c>
      <c r="G11236" t="inlineStr"/>
      <c r="H11236" t="inlineStr"/>
    </row>
    <row r="11237">
      <c r="A11237" t="inlineStr">
        <is>
          <t>sahara</t>
        </is>
      </c>
      <c r="B11237" t="inlineStr">
        <is>
          <t>67165c96eceb1ce3b087870934d394602f5dd959</t>
        </is>
      </c>
      <c r="C11237" t="inlineStr">
        <is>
          <t>2015-04-30 08:50:59+00:00</t>
        </is>
      </c>
      <c r="D11237" t="inlineStr">
        <is>
          <t>add</t>
        </is>
      </c>
      <c r="E11237" t="inlineStr">
        <is>
          <t>oslo.middleware</t>
        </is>
      </c>
      <c r="F11237" t="inlineStr">
        <is>
          <t>&lt;1.1.0;&gt;=1.0.0</t>
        </is>
      </c>
      <c r="G11237" t="inlineStr"/>
      <c r="H11237" t="inlineStr"/>
    </row>
    <row r="11238">
      <c r="A11238" t="inlineStr">
        <is>
          <t>sahara</t>
        </is>
      </c>
      <c r="B11238" t="inlineStr">
        <is>
          <t>67165c96eceb1ce3b087870934d394602f5dd959</t>
        </is>
      </c>
      <c r="C11238" t="inlineStr">
        <is>
          <t>2015-04-30 08:50:59+00:00</t>
        </is>
      </c>
      <c r="D11238" t="inlineStr">
        <is>
          <t>add</t>
        </is>
      </c>
      <c r="E11238" t="inlineStr">
        <is>
          <t>oslo.policy</t>
        </is>
      </c>
      <c r="F11238" t="inlineStr">
        <is>
          <t>&lt;0.4.0;&gt;=0.3.1</t>
        </is>
      </c>
      <c r="G11238" t="inlineStr"/>
      <c r="H11238" t="inlineStr"/>
    </row>
    <row r="11239">
      <c r="A11239" t="inlineStr">
        <is>
          <t>sahara</t>
        </is>
      </c>
      <c r="B11239" t="inlineStr">
        <is>
          <t>67165c96eceb1ce3b087870934d394602f5dd959</t>
        </is>
      </c>
      <c r="C11239" t="inlineStr">
        <is>
          <t>2015-04-30 08:50:59+00:00</t>
        </is>
      </c>
      <c r="D11239" t="inlineStr">
        <is>
          <t>add</t>
        </is>
      </c>
      <c r="E11239" t="inlineStr">
        <is>
          <t>oslo.rootwrap</t>
        </is>
      </c>
      <c r="F11239" t="inlineStr">
        <is>
          <t>&gt;=1.6.0;&lt;1.7.0</t>
        </is>
      </c>
      <c r="G11239" t="inlineStr"/>
      <c r="H11239" t="inlineStr"/>
    </row>
    <row r="11240">
      <c r="A11240" t="inlineStr">
        <is>
          <t>sahara</t>
        </is>
      </c>
      <c r="B11240" t="inlineStr">
        <is>
          <t>67165c96eceb1ce3b087870934d394602f5dd959</t>
        </is>
      </c>
      <c r="C11240" t="inlineStr">
        <is>
          <t>2015-04-30 08:50:59+00:00</t>
        </is>
      </c>
      <c r="D11240" t="inlineStr">
        <is>
          <t>add</t>
        </is>
      </c>
      <c r="E11240" t="inlineStr">
        <is>
          <t>python-barbicanclient</t>
        </is>
      </c>
      <c r="F11240" t="inlineStr">
        <is>
          <t>&gt;=3.0.1;&lt;3.1.0</t>
        </is>
      </c>
      <c r="G11240" t="inlineStr"/>
      <c r="H11240" t="inlineStr"/>
    </row>
    <row r="11241">
      <c r="A11241" t="inlineStr">
        <is>
          <t>sahara</t>
        </is>
      </c>
      <c r="B11241" t="inlineStr">
        <is>
          <t>67165c96eceb1ce3b087870934d394602f5dd959</t>
        </is>
      </c>
      <c r="C11241" t="inlineStr">
        <is>
          <t>2015-04-30 08:50:59+00:00</t>
        </is>
      </c>
      <c r="D11241" t="inlineStr">
        <is>
          <t>rem</t>
        </is>
      </c>
      <c r="E11241" t="inlineStr"/>
      <c r="F11241" t="inlineStr"/>
      <c r="G11241" t="inlineStr">
        <is>
          <t>lockfile</t>
        </is>
      </c>
      <c r="H11241" t="inlineStr">
        <is>
          <t>&gt;=0.8;&lt;=0.8</t>
        </is>
      </c>
    </row>
    <row r="11242">
      <c r="A11242" t="inlineStr">
        <is>
          <t>sahara</t>
        </is>
      </c>
      <c r="B11242" t="inlineStr">
        <is>
          <t>67165c96eceb1ce3b087870934d394602f5dd959</t>
        </is>
      </c>
      <c r="C11242" t="inlineStr">
        <is>
          <t>2015-04-30 08:50:59+00:00</t>
        </is>
      </c>
      <c r="D11242" t="inlineStr">
        <is>
          <t>rem</t>
        </is>
      </c>
      <c r="E11242" t="inlineStr"/>
      <c r="F11242" t="inlineStr"/>
      <c r="G11242" t="inlineStr">
        <is>
          <t>posix_ipc</t>
        </is>
      </c>
      <c r="H11242" t="inlineStr">
        <is>
          <t>&lt;=0.9.9</t>
        </is>
      </c>
    </row>
    <row r="11243">
      <c r="A11243" t="inlineStr">
        <is>
          <t>sahara</t>
        </is>
      </c>
      <c r="B11243" t="inlineStr">
        <is>
          <t>7f2fc4eb17d5f9f883717f8b61efadb4d10057d6</t>
        </is>
      </c>
      <c r="C11243" t="inlineStr">
        <is>
          <t>2015-07-28 19:22:00+00:00</t>
        </is>
      </c>
      <c r="D11243" t="inlineStr">
        <is>
          <t>verchange</t>
        </is>
      </c>
      <c r="E11243" t="inlineStr">
        <is>
          <t>keystonemiddleware</t>
        </is>
      </c>
      <c r="F11243" t="inlineStr">
        <is>
          <t>&lt;1.6.0;&gt;=1.5.0</t>
        </is>
      </c>
      <c r="G11243" t="inlineStr">
        <is>
          <t>keystonemiddleware</t>
        </is>
      </c>
      <c r="H11243" t="inlineStr">
        <is>
          <t>&lt;1.6.0;&gt;=1.5.0</t>
        </is>
      </c>
    </row>
    <row r="11244">
      <c r="A11244" t="inlineStr">
        <is>
          <t>sahara</t>
        </is>
      </c>
      <c r="B11244" t="inlineStr">
        <is>
          <t>7f2fc4eb17d5f9f883717f8b61efadb4d10057d6</t>
        </is>
      </c>
      <c r="C11244" t="inlineStr">
        <is>
          <t>2015-07-28 19:22:00+00:00</t>
        </is>
      </c>
      <c r="D11244" t="inlineStr">
        <is>
          <t>verchange</t>
        </is>
      </c>
      <c r="E11244" t="inlineStr">
        <is>
          <t>oslo.rootwrap</t>
        </is>
      </c>
      <c r="F11244" t="inlineStr">
        <is>
          <t>&gt;=1.6.0;&lt;1.7.0</t>
        </is>
      </c>
      <c r="G11244" t="inlineStr">
        <is>
          <t>oslo.rootwrap</t>
        </is>
      </c>
      <c r="H11244" t="inlineStr">
        <is>
          <t>&gt;=1.6.0;&lt;1.7.0</t>
        </is>
      </c>
    </row>
    <row r="11245">
      <c r="A11245" t="inlineStr">
        <is>
          <t>sahara</t>
        </is>
      </c>
      <c r="B11245" t="inlineStr">
        <is>
          <t>7f2fc4eb17d5f9f883717f8b61efadb4d10057d6</t>
        </is>
      </c>
      <c r="C11245" t="inlineStr">
        <is>
          <t>2015-07-28 19:22:00+00:00</t>
        </is>
      </c>
      <c r="D11245" t="inlineStr">
        <is>
          <t>verchange</t>
        </is>
      </c>
      <c r="E11245" t="inlineStr">
        <is>
          <t>python-keystoneclient</t>
        </is>
      </c>
      <c r="F11245" t="inlineStr">
        <is>
          <t>&gt;=1.2.0;&lt;1.4.0</t>
        </is>
      </c>
      <c r="G11245" t="inlineStr">
        <is>
          <t>python-keystoneclient</t>
        </is>
      </c>
      <c r="H11245" t="inlineStr">
        <is>
          <t>&gt;=1.1.0;&lt;1.4.0</t>
        </is>
      </c>
    </row>
    <row r="11246">
      <c r="A11246" t="inlineStr">
        <is>
          <t>sahara</t>
        </is>
      </c>
      <c r="B11246" t="inlineStr">
        <is>
          <t>7f2fc4eb17d5f9f883717f8b61efadb4d10057d6</t>
        </is>
      </c>
      <c r="C11246" t="inlineStr">
        <is>
          <t>2015-07-28 19:22:00+00:00</t>
        </is>
      </c>
      <c r="D11246" t="inlineStr">
        <is>
          <t>verchange</t>
        </is>
      </c>
      <c r="E11246" t="inlineStr">
        <is>
          <t>oslo.policy</t>
        </is>
      </c>
      <c r="F11246" t="inlineStr">
        <is>
          <t>&lt;0.4.0;&gt;=0.3.1</t>
        </is>
      </c>
      <c r="G11246" t="inlineStr">
        <is>
          <t>oslo.policy</t>
        </is>
      </c>
      <c r="H11246" t="inlineStr">
        <is>
          <t>&lt;0.4.0;&gt;=0.3.1</t>
        </is>
      </c>
    </row>
    <row r="11247">
      <c r="A11247" t="inlineStr">
        <is>
          <t>sahara</t>
        </is>
      </c>
      <c r="B11247" t="inlineStr">
        <is>
          <t>7f2fc4eb17d5f9f883717f8b61efadb4d10057d6</t>
        </is>
      </c>
      <c r="C11247" t="inlineStr">
        <is>
          <t>2015-07-28 19:22:00+00:00</t>
        </is>
      </c>
      <c r="D11247" t="inlineStr">
        <is>
          <t>verchange</t>
        </is>
      </c>
      <c r="E11247" t="inlineStr">
        <is>
          <t>requests</t>
        </is>
      </c>
      <c r="F11247" t="inlineStr">
        <is>
          <t>&gt;=2.2.0;!=2.4.0</t>
        </is>
      </c>
      <c r="G11247" t="inlineStr">
        <is>
          <t>requests</t>
        </is>
      </c>
      <c r="H11247" t="inlineStr">
        <is>
          <t>&gt;=2.2.0;!=2.4.0</t>
        </is>
      </c>
    </row>
    <row r="11248">
      <c r="A11248" t="inlineStr">
        <is>
          <t>sahara</t>
        </is>
      </c>
      <c r="B11248" t="inlineStr">
        <is>
          <t>7f2fc4eb17d5f9f883717f8b61efadb4d10057d6</t>
        </is>
      </c>
      <c r="C11248" t="inlineStr">
        <is>
          <t>2015-07-28 19:22:00+00:00</t>
        </is>
      </c>
      <c r="D11248" t="inlineStr">
        <is>
          <t>verchange</t>
        </is>
      </c>
      <c r="E11248" t="inlineStr">
        <is>
          <t>SQLAlchemy</t>
        </is>
      </c>
      <c r="F11248" t="inlineStr">
        <is>
          <t>&lt;=0.9.99;&gt;=0.9.7</t>
        </is>
      </c>
      <c r="G11248" t="inlineStr">
        <is>
          <t>SQLAlchemy</t>
        </is>
      </c>
      <c r="H11248" t="inlineStr">
        <is>
          <t>&lt;=0.9.99;&gt;=0.9.7</t>
        </is>
      </c>
    </row>
    <row r="11249">
      <c r="A11249" t="inlineStr">
        <is>
          <t>sahara</t>
        </is>
      </c>
      <c r="B11249" t="inlineStr">
        <is>
          <t>7f2fc4eb17d5f9f883717f8b61efadb4d10057d6</t>
        </is>
      </c>
      <c r="C11249" t="inlineStr">
        <is>
          <t>2015-07-28 19:22:00+00:00</t>
        </is>
      </c>
      <c r="D11249" t="inlineStr">
        <is>
          <t>verchange</t>
        </is>
      </c>
      <c r="E11249" t="inlineStr">
        <is>
          <t>stevedore</t>
        </is>
      </c>
      <c r="F11249" t="inlineStr">
        <is>
          <t>&lt;1.4.0;&gt;=1.3.0</t>
        </is>
      </c>
      <c r="G11249" t="inlineStr">
        <is>
          <t>stevedore</t>
        </is>
      </c>
      <c r="H11249" t="inlineStr">
        <is>
          <t>&lt;1.4.0;&gt;=1.3.0</t>
        </is>
      </c>
    </row>
    <row r="11250">
      <c r="A11250" t="inlineStr">
        <is>
          <t>sahara</t>
        </is>
      </c>
      <c r="B11250" t="inlineStr">
        <is>
          <t>7f2fc4eb17d5f9f883717f8b61efadb4d10057d6</t>
        </is>
      </c>
      <c r="C11250" t="inlineStr">
        <is>
          <t>2015-07-28 19:22:00+00:00</t>
        </is>
      </c>
      <c r="D11250" t="inlineStr">
        <is>
          <t>verchange</t>
        </is>
      </c>
      <c r="E11250" t="inlineStr">
        <is>
          <t>oslo.context</t>
        </is>
      </c>
      <c r="F11250" t="inlineStr">
        <is>
          <t>&gt;=0.2.0;&lt;0.3.0</t>
        </is>
      </c>
      <c r="G11250" t="inlineStr">
        <is>
          <t>oslo.context</t>
        </is>
      </c>
      <c r="H11250" t="inlineStr">
        <is>
          <t>&gt;=0.2.0;&lt;0.3.0</t>
        </is>
      </c>
    </row>
    <row r="11251">
      <c r="A11251" t="inlineStr">
        <is>
          <t>sahara</t>
        </is>
      </c>
      <c r="B11251" t="inlineStr">
        <is>
          <t>7f2fc4eb17d5f9f883717f8b61efadb4d10057d6</t>
        </is>
      </c>
      <c r="C11251" t="inlineStr">
        <is>
          <t>2015-07-28 19:22:00+00:00</t>
        </is>
      </c>
      <c r="D11251" t="inlineStr">
        <is>
          <t>verchange</t>
        </is>
      </c>
      <c r="E11251" t="inlineStr">
        <is>
          <t>python-cinderclient</t>
        </is>
      </c>
      <c r="F11251" t="inlineStr">
        <is>
          <t>&gt;=1.1.0;&lt;1.2.0</t>
        </is>
      </c>
      <c r="G11251" t="inlineStr">
        <is>
          <t>python-cinderclient</t>
        </is>
      </c>
      <c r="H11251" t="inlineStr">
        <is>
          <t>&gt;=1.1.0;&lt;1.2.0</t>
        </is>
      </c>
    </row>
    <row r="11252">
      <c r="A11252" t="inlineStr">
        <is>
          <t>sahara</t>
        </is>
      </c>
      <c r="B11252" t="inlineStr">
        <is>
          <t>7f2fc4eb17d5f9f883717f8b61efadb4d10057d6</t>
        </is>
      </c>
      <c r="C11252" t="inlineStr">
        <is>
          <t>2015-07-28 19:22:00+00:00</t>
        </is>
      </c>
      <c r="D11252" t="inlineStr">
        <is>
          <t>verchange</t>
        </is>
      </c>
      <c r="E11252" t="inlineStr">
        <is>
          <t>python-heatclient</t>
        </is>
      </c>
      <c r="F11252" t="inlineStr">
        <is>
          <t>&lt;0.5.0;&gt;=0.3.0</t>
        </is>
      </c>
      <c r="G11252" t="inlineStr">
        <is>
          <t>python-heatclient</t>
        </is>
      </c>
      <c r="H11252" t="inlineStr">
        <is>
          <t>&lt;0.5.0;&gt;=0.3.0</t>
        </is>
      </c>
    </row>
    <row r="11253">
      <c r="A11253" t="inlineStr">
        <is>
          <t>sahara</t>
        </is>
      </c>
      <c r="B11253" t="inlineStr">
        <is>
          <t>7f2fc4eb17d5f9f883717f8b61efadb4d10057d6</t>
        </is>
      </c>
      <c r="C11253" t="inlineStr">
        <is>
          <t>2015-07-28 19:22:00+00:00</t>
        </is>
      </c>
      <c r="D11253" t="inlineStr">
        <is>
          <t>verchange</t>
        </is>
      </c>
      <c r="E11253" t="inlineStr">
        <is>
          <t>oslo.middleware</t>
        </is>
      </c>
      <c r="F11253" t="inlineStr">
        <is>
          <t>&lt;1.1.0;&gt;=1.0.0</t>
        </is>
      </c>
      <c r="G11253" t="inlineStr">
        <is>
          <t>oslo.middleware</t>
        </is>
      </c>
      <c r="H11253" t="inlineStr">
        <is>
          <t>&lt;1.1.0;&gt;=1.0.0</t>
        </is>
      </c>
    </row>
    <row r="11254">
      <c r="A11254" t="inlineStr">
        <is>
          <t>sahara</t>
        </is>
      </c>
      <c r="B11254" t="inlineStr">
        <is>
          <t>7f2fc4eb17d5f9f883717f8b61efadb4d10057d6</t>
        </is>
      </c>
      <c r="C11254" t="inlineStr">
        <is>
          <t>2015-07-28 19:22:00+00:00</t>
        </is>
      </c>
      <c r="D11254" t="inlineStr">
        <is>
          <t>verchange</t>
        </is>
      </c>
      <c r="E11254" t="inlineStr">
        <is>
          <t>eventlet</t>
        </is>
      </c>
      <c r="F11254" t="inlineStr">
        <is>
          <t>&gt;=0.16.1;!=0.17.0</t>
        </is>
      </c>
      <c r="G11254" t="inlineStr">
        <is>
          <t>eventlet</t>
        </is>
      </c>
      <c r="H11254" t="inlineStr">
        <is>
          <t>!=0.17.0;&gt;=0.16.1</t>
        </is>
      </c>
    </row>
    <row r="11255">
      <c r="A11255" t="inlineStr">
        <is>
          <t>sahara</t>
        </is>
      </c>
      <c r="B11255" t="inlineStr">
        <is>
          <t>7f2fc4eb17d5f9f883717f8b61efadb4d10057d6</t>
        </is>
      </c>
      <c r="C11255" t="inlineStr">
        <is>
          <t>2015-07-28 19:22:00+00:00</t>
        </is>
      </c>
      <c r="D11255" t="inlineStr">
        <is>
          <t>verchange</t>
        </is>
      </c>
      <c r="E11255" t="inlineStr">
        <is>
          <t>oslo.config</t>
        </is>
      </c>
      <c r="F11255" t="inlineStr">
        <is>
          <t>&lt;1.10.0;&gt;=1.9.3</t>
        </is>
      </c>
      <c r="G11255" t="inlineStr">
        <is>
          <t>oslo.config</t>
        </is>
      </c>
      <c r="H11255" t="inlineStr">
        <is>
          <t>&lt;1.10.0;&gt;=1.9.3</t>
        </is>
      </c>
    </row>
    <row r="11256">
      <c r="A11256" t="inlineStr">
        <is>
          <t>sahara</t>
        </is>
      </c>
      <c r="B11256" t="inlineStr">
        <is>
          <t>7f2fc4eb17d5f9f883717f8b61efadb4d10057d6</t>
        </is>
      </c>
      <c r="C11256" t="inlineStr">
        <is>
          <t>2015-07-28 19:22:00+00:00</t>
        </is>
      </c>
      <c r="D11256" t="inlineStr">
        <is>
          <t>verchange</t>
        </is>
      </c>
      <c r="E11256" t="inlineStr">
        <is>
          <t>python-novaclient</t>
        </is>
      </c>
      <c r="F11256" t="inlineStr">
        <is>
          <t>&gt;=2.22.0;&lt;2.24.0</t>
        </is>
      </c>
      <c r="G11256" t="inlineStr">
        <is>
          <t>python-novaclient</t>
        </is>
      </c>
      <c r="H11256" t="inlineStr">
        <is>
          <t>&lt;2.24.0;&gt;=2.22.0</t>
        </is>
      </c>
    </row>
    <row r="11257">
      <c r="A11257" t="inlineStr">
        <is>
          <t>sahara</t>
        </is>
      </c>
      <c r="B11257" t="inlineStr">
        <is>
          <t>7f2fc4eb17d5f9f883717f8b61efadb4d10057d6</t>
        </is>
      </c>
      <c r="C11257" t="inlineStr">
        <is>
          <t>2015-07-28 19:22:00+00:00</t>
        </is>
      </c>
      <c r="D11257" t="inlineStr">
        <is>
          <t>verchange</t>
        </is>
      </c>
      <c r="E11257" t="inlineStr">
        <is>
          <t>oslo.db</t>
        </is>
      </c>
      <c r="F11257" t="inlineStr">
        <is>
          <t>&gt;=1.7.0;&lt;1.8.0</t>
        </is>
      </c>
      <c r="G11257" t="inlineStr">
        <is>
          <t>oslo.db</t>
        </is>
      </c>
      <c r="H11257" t="inlineStr">
        <is>
          <t>&gt;=1.7.0;&lt;1.8.0</t>
        </is>
      </c>
    </row>
    <row r="11258">
      <c r="A11258" t="inlineStr">
        <is>
          <t>sahara</t>
        </is>
      </c>
      <c r="B11258" t="inlineStr">
        <is>
          <t>7f2fc4eb17d5f9f883717f8b61efadb4d10057d6</t>
        </is>
      </c>
      <c r="C11258" t="inlineStr">
        <is>
          <t>2015-07-28 19:22:00+00:00</t>
        </is>
      </c>
      <c r="D11258" t="inlineStr">
        <is>
          <t>verchange</t>
        </is>
      </c>
      <c r="E11258" t="inlineStr">
        <is>
          <t>oslo.messaging</t>
        </is>
      </c>
      <c r="F11258" t="inlineStr">
        <is>
          <t>&lt;1.9.0;&gt;=1.8.0</t>
        </is>
      </c>
      <c r="G11258" t="inlineStr">
        <is>
          <t>oslo.messaging</t>
        </is>
      </c>
      <c r="H11258" t="inlineStr">
        <is>
          <t>&lt;1.9.0;&gt;=1.8.0</t>
        </is>
      </c>
    </row>
    <row r="11259">
      <c r="A11259" t="inlineStr">
        <is>
          <t>sahara</t>
        </is>
      </c>
      <c r="B11259" t="inlineStr">
        <is>
          <t>7f2fc4eb17d5f9f883717f8b61efadb4d10057d6</t>
        </is>
      </c>
      <c r="C11259" t="inlineStr">
        <is>
          <t>2015-07-28 19:22:00+00:00</t>
        </is>
      </c>
      <c r="D11259" t="inlineStr">
        <is>
          <t>verchange</t>
        </is>
      </c>
      <c r="E11259" t="inlineStr">
        <is>
          <t>python-barbicanclient</t>
        </is>
      </c>
      <c r="F11259" t="inlineStr">
        <is>
          <t>&gt;=3.0.1;&lt;3.1.0</t>
        </is>
      </c>
      <c r="G11259" t="inlineStr">
        <is>
          <t>python-barbicanclient</t>
        </is>
      </c>
      <c r="H11259" t="inlineStr">
        <is>
          <t>&gt;=3.0.1;&lt;3.1.0</t>
        </is>
      </c>
    </row>
    <row r="11260">
      <c r="A11260" t="inlineStr">
        <is>
          <t>sahara</t>
        </is>
      </c>
      <c r="B11260" t="inlineStr">
        <is>
          <t>7f2fc4eb17d5f9f883717f8b61efadb4d10057d6</t>
        </is>
      </c>
      <c r="C11260" t="inlineStr">
        <is>
          <t>2015-07-28 19:22:00+00:00</t>
        </is>
      </c>
      <c r="D11260" t="inlineStr">
        <is>
          <t>verchange</t>
        </is>
      </c>
      <c r="E11260" t="inlineStr">
        <is>
          <t>oslo.log</t>
        </is>
      </c>
      <c r="F11260" t="inlineStr">
        <is>
          <t>&lt;1.1.0;&gt;=1.0.0</t>
        </is>
      </c>
      <c r="G11260" t="inlineStr">
        <is>
          <t>oslo.log</t>
        </is>
      </c>
      <c r="H11260" t="inlineStr">
        <is>
          <t>&lt;1.1.0;&gt;=1.0.0</t>
        </is>
      </c>
    </row>
    <row r="11261">
      <c r="A11261" t="inlineStr">
        <is>
          <t>sahara</t>
        </is>
      </c>
      <c r="B11261" t="inlineStr">
        <is>
          <t>7f2fc4eb17d5f9f883717f8b61efadb4d10057d6</t>
        </is>
      </c>
      <c r="C11261" t="inlineStr">
        <is>
          <t>2015-07-28 19:22:00+00:00</t>
        </is>
      </c>
      <c r="D11261" t="inlineStr">
        <is>
          <t>verchange</t>
        </is>
      </c>
      <c r="E11261" t="inlineStr">
        <is>
          <t>oslo.utils</t>
        </is>
      </c>
      <c r="F11261" t="inlineStr">
        <is>
          <t>&lt;1.5.0;&gt;=1.4.0</t>
        </is>
      </c>
      <c r="G11261" t="inlineStr">
        <is>
          <t>oslo.utils</t>
        </is>
      </c>
      <c r="H11261" t="inlineStr">
        <is>
          <t>&lt;1.5.0;&gt;=1.4.0</t>
        </is>
      </c>
    </row>
    <row r="11262">
      <c r="A11262" t="inlineStr">
        <is>
          <t>sahara</t>
        </is>
      </c>
      <c r="B11262" t="inlineStr">
        <is>
          <t>7f2fc4eb17d5f9f883717f8b61efadb4d10057d6</t>
        </is>
      </c>
      <c r="C11262" t="inlineStr">
        <is>
          <t>2015-07-28 19:22:00+00:00</t>
        </is>
      </c>
      <c r="D11262" t="inlineStr">
        <is>
          <t>verchange</t>
        </is>
      </c>
      <c r="E11262" t="inlineStr">
        <is>
          <t>jsonschema</t>
        </is>
      </c>
      <c r="F11262" t="inlineStr">
        <is>
          <t>&gt;=2.0.0;&lt;3.0.0</t>
        </is>
      </c>
      <c r="G11262" t="inlineStr">
        <is>
          <t>jsonschema</t>
        </is>
      </c>
      <c r="H11262" t="inlineStr">
        <is>
          <t>&gt;=2.0.0;&lt;3.0.0</t>
        </is>
      </c>
    </row>
    <row r="11263">
      <c r="A11263" t="inlineStr">
        <is>
          <t>sahara</t>
        </is>
      </c>
      <c r="B11263" t="inlineStr">
        <is>
          <t>7f2fc4eb17d5f9f883717f8b61efadb4d10057d6</t>
        </is>
      </c>
      <c r="C11263" t="inlineStr">
        <is>
          <t>2015-07-28 19:22:00+00:00</t>
        </is>
      </c>
      <c r="D11263" t="inlineStr">
        <is>
          <t>verchange</t>
        </is>
      </c>
      <c r="E11263" t="inlineStr">
        <is>
          <t>Jinja2</t>
        </is>
      </c>
      <c r="F11263" t="inlineStr">
        <is>
          <t>&gt;=2.6</t>
        </is>
      </c>
      <c r="G11263" t="inlineStr">
        <is>
          <t>Jinja2</t>
        </is>
      </c>
      <c r="H11263" t="inlineStr">
        <is>
          <t>&gt;=2.6</t>
        </is>
      </c>
    </row>
    <row r="11264">
      <c r="A11264" t="inlineStr">
        <is>
          <t>sahara</t>
        </is>
      </c>
      <c r="B11264" t="inlineStr">
        <is>
          <t>7f2fc4eb17d5f9f883717f8b61efadb4d10057d6</t>
        </is>
      </c>
      <c r="C11264" t="inlineStr">
        <is>
          <t>2015-07-28 19:22:00+00:00</t>
        </is>
      </c>
      <c r="D11264" t="inlineStr">
        <is>
          <t>verchange</t>
        </is>
      </c>
      <c r="E11264" t="inlineStr">
        <is>
          <t>python-neutronclient</t>
        </is>
      </c>
      <c r="F11264" t="inlineStr">
        <is>
          <t>&gt;=2.3.11;&lt;2.5.0</t>
        </is>
      </c>
      <c r="G11264" t="inlineStr">
        <is>
          <t>python-neutronclient</t>
        </is>
      </c>
      <c r="H11264" t="inlineStr">
        <is>
          <t>&gt;=2.3.11;&lt;2.5.0</t>
        </is>
      </c>
    </row>
    <row r="11265">
      <c r="A11265" t="inlineStr">
        <is>
          <t>sahara</t>
        </is>
      </c>
      <c r="B11265" t="inlineStr">
        <is>
          <t>7f2fc4eb17d5f9f883717f8b61efadb4d10057d6</t>
        </is>
      </c>
      <c r="C11265" t="inlineStr">
        <is>
          <t>2015-07-28 19:22:00+00:00</t>
        </is>
      </c>
      <c r="D11265" t="inlineStr">
        <is>
          <t>verchange</t>
        </is>
      </c>
      <c r="E11265" t="inlineStr">
        <is>
          <t>Flask</t>
        </is>
      </c>
      <c r="F11265" t="inlineStr">
        <is>
          <t>&lt;1.0;&gt;=0.10</t>
        </is>
      </c>
      <c r="G11265" t="inlineStr">
        <is>
          <t>Flask</t>
        </is>
      </c>
      <c r="H11265" t="inlineStr">
        <is>
          <t>&lt;1.0;&gt;=0.10</t>
        </is>
      </c>
    </row>
    <row r="11266">
      <c r="A11266" t="inlineStr">
        <is>
          <t>sahara</t>
        </is>
      </c>
      <c r="B11266" t="inlineStr">
        <is>
          <t>7f2fc4eb17d5f9f883717f8b61efadb4d10057d6</t>
        </is>
      </c>
      <c r="C11266" t="inlineStr">
        <is>
          <t>2015-07-28 19:22:00+00:00</t>
        </is>
      </c>
      <c r="D11266" t="inlineStr">
        <is>
          <t>verchange</t>
        </is>
      </c>
      <c r="E11266" t="inlineStr">
        <is>
          <t>oslo.concurrency</t>
        </is>
      </c>
      <c r="F11266" t="inlineStr">
        <is>
          <t>&lt;1.9.0;&gt;=1.8.0</t>
        </is>
      </c>
      <c r="G11266" t="inlineStr">
        <is>
          <t>oslo.concurrency</t>
        </is>
      </c>
      <c r="H11266" t="inlineStr">
        <is>
          <t>&lt;1.9.0;&gt;=1.8.0</t>
        </is>
      </c>
    </row>
    <row r="11267">
      <c r="A11267" t="inlineStr">
        <is>
          <t>sahara</t>
        </is>
      </c>
      <c r="B11267" t="inlineStr">
        <is>
          <t>7f2fc4eb17d5f9f883717f8b61efadb4d10057d6</t>
        </is>
      </c>
      <c r="C11267" t="inlineStr">
        <is>
          <t>2015-07-28 19:22:00+00:00</t>
        </is>
      </c>
      <c r="D11267" t="inlineStr">
        <is>
          <t>verchange</t>
        </is>
      </c>
      <c r="E11267" t="inlineStr">
        <is>
          <t>pbr</t>
        </is>
      </c>
      <c r="F11267" t="inlineStr">
        <is>
          <t>&gt;=0.6;&lt;1.0;!=0.7</t>
        </is>
      </c>
      <c r="G11267" t="inlineStr">
        <is>
          <t>pbr</t>
        </is>
      </c>
      <c r="H11267" t="inlineStr">
        <is>
          <t>&lt;1.0;&gt;=0.6;!=0.7</t>
        </is>
      </c>
    </row>
    <row r="11268">
      <c r="A11268" t="inlineStr">
        <is>
          <t>sahara</t>
        </is>
      </c>
      <c r="B11268" t="inlineStr">
        <is>
          <t>7f2fc4eb17d5f9f883717f8b61efadb4d10057d6</t>
        </is>
      </c>
      <c r="C11268" t="inlineStr">
        <is>
          <t>2015-07-28 19:22:00+00:00</t>
        </is>
      </c>
      <c r="D11268" t="inlineStr">
        <is>
          <t>verchange</t>
        </is>
      </c>
      <c r="E11268" t="inlineStr">
        <is>
          <t>python-swiftclient</t>
        </is>
      </c>
      <c r="F11268" t="inlineStr">
        <is>
          <t>&gt;=2.2.0;&lt;2.5.0</t>
        </is>
      </c>
      <c r="G11268" t="inlineStr">
        <is>
          <t>python-swiftclient</t>
        </is>
      </c>
      <c r="H11268" t="inlineStr">
        <is>
          <t>&gt;=2.2.0;&lt;2.5.0</t>
        </is>
      </c>
    </row>
    <row r="11269">
      <c r="A11269" t="inlineStr">
        <is>
          <t>sahara</t>
        </is>
      </c>
      <c r="B11269" t="inlineStr">
        <is>
          <t>7f2fc4eb17d5f9f883717f8b61efadb4d10057d6</t>
        </is>
      </c>
      <c r="C11269" t="inlineStr">
        <is>
          <t>2015-07-28 19:22:00+00:00</t>
        </is>
      </c>
      <c r="D11269" t="inlineStr">
        <is>
          <t>verchange</t>
        </is>
      </c>
      <c r="E11269" t="inlineStr">
        <is>
          <t>oslo.serialization</t>
        </is>
      </c>
      <c r="F11269" t="inlineStr">
        <is>
          <t>&lt;1.5.0;&gt;=1.4.0</t>
        </is>
      </c>
      <c r="G11269" t="inlineStr">
        <is>
          <t>oslo.serialization</t>
        </is>
      </c>
      <c r="H11269" t="inlineStr">
        <is>
          <t>&lt;1.5.0;&gt;=1.4.0</t>
        </is>
      </c>
    </row>
    <row r="11270">
      <c r="A11270" t="inlineStr">
        <is>
          <t>sahara</t>
        </is>
      </c>
      <c r="B11270" t="inlineStr">
        <is>
          <t>7f2fc4eb17d5f9f883717f8b61efadb4d10057d6</t>
        </is>
      </c>
      <c r="C11270" t="inlineStr">
        <is>
          <t>2015-07-28 19:22:00+00:00</t>
        </is>
      </c>
      <c r="D11270" t="inlineStr">
        <is>
          <t>verchange</t>
        </is>
      </c>
      <c r="E11270" t="inlineStr">
        <is>
          <t>oslo.i18n</t>
        </is>
      </c>
      <c r="F11270" t="inlineStr">
        <is>
          <t>&lt;1.6.0;&gt;=1.5.0</t>
        </is>
      </c>
      <c r="G11270" t="inlineStr">
        <is>
          <t>oslo.i18n</t>
        </is>
      </c>
      <c r="H11270" t="inlineStr">
        <is>
          <t>&lt;1.6.0;&gt;=1.5.0</t>
        </is>
      </c>
    </row>
    <row r="11271">
      <c r="A11271" t="inlineStr">
        <is>
          <t>sahara</t>
        </is>
      </c>
      <c r="B11271" t="inlineStr">
        <is>
          <t>51397f3992313587846603cd33229abe20687342</t>
        </is>
      </c>
      <c r="C11271" t="inlineStr">
        <is>
          <t>2015-10-13 18:01:07+00:00</t>
        </is>
      </c>
      <c r="D11271" t="inlineStr">
        <is>
          <t>verchange</t>
        </is>
      </c>
      <c r="E11271" t="inlineStr">
        <is>
          <t>oslo.utils</t>
        </is>
      </c>
      <c r="F11271" t="inlineStr">
        <is>
          <t>&lt;1.5.0;!=1.4.1;&gt;=1.4.0</t>
        </is>
      </c>
      <c r="G11271" t="inlineStr">
        <is>
          <t>oslo.utils</t>
        </is>
      </c>
      <c r="H11271" t="inlineStr">
        <is>
          <t>&lt;1.5.0;&gt;=1.4.0</t>
        </is>
      </c>
    </row>
    <row r="11272">
      <c r="A11272" t="inlineStr">
        <is>
          <t>sahara</t>
        </is>
      </c>
      <c r="B11272" t="inlineStr">
        <is>
          <t>51397f3992313587846603cd33229abe20687342</t>
        </is>
      </c>
      <c r="C11272" t="inlineStr">
        <is>
          <t>2015-10-13 18:01:07+00:00</t>
        </is>
      </c>
      <c r="D11272" t="inlineStr">
        <is>
          <t>verchange</t>
        </is>
      </c>
      <c r="E11272" t="inlineStr">
        <is>
          <t>oslo.concurrency</t>
        </is>
      </c>
      <c r="F11272" t="inlineStr">
        <is>
          <t>&lt;1.9.0;&gt;=1.8.2</t>
        </is>
      </c>
      <c r="G11272" t="inlineStr">
        <is>
          <t>oslo.concurrency</t>
        </is>
      </c>
      <c r="H11272" t="inlineStr">
        <is>
          <t>&lt;1.9.0;&gt;=1.8.0</t>
        </is>
      </c>
    </row>
    <row r="11273">
      <c r="A11273" t="inlineStr">
        <is>
          <t>sahara</t>
        </is>
      </c>
      <c r="B11273" t="inlineStr">
        <is>
          <t>51397f3992313587846603cd33229abe20687342</t>
        </is>
      </c>
      <c r="C11273" t="inlineStr">
        <is>
          <t>2015-10-13 18:01:07+00:00</t>
        </is>
      </c>
      <c r="D11273" t="inlineStr">
        <is>
          <t>verchange</t>
        </is>
      </c>
      <c r="E11273" t="inlineStr">
        <is>
          <t>python-neutronclient</t>
        </is>
      </c>
      <c r="F11273" t="inlineStr">
        <is>
          <t>&gt;=2.4.0;&lt;2.5.0</t>
        </is>
      </c>
      <c r="G11273" t="inlineStr">
        <is>
          <t>python-neutronclient</t>
        </is>
      </c>
      <c r="H11273" t="inlineStr">
        <is>
          <t>&gt;=2.3.11;&lt;2.5.0</t>
        </is>
      </c>
    </row>
    <row r="11274">
      <c r="A11274" t="inlineStr">
        <is>
          <t>sahara</t>
        </is>
      </c>
      <c r="B11274" t="inlineStr">
        <is>
          <t>51397f3992313587846603cd33229abe20687342</t>
        </is>
      </c>
      <c r="C11274" t="inlineStr">
        <is>
          <t>2015-10-13 18:01:07+00:00</t>
        </is>
      </c>
      <c r="D11274" t="inlineStr">
        <is>
          <t>verchange</t>
        </is>
      </c>
      <c r="E11274" t="inlineStr">
        <is>
          <t>alembic</t>
        </is>
      </c>
      <c r="F11274" t="inlineStr">
        <is>
          <t>&gt;=0.7.2;&lt;0.8.1</t>
        </is>
      </c>
      <c r="G11274" t="inlineStr">
        <is>
          <t>alembic</t>
        </is>
      </c>
      <c r="H11274" t="inlineStr">
        <is>
          <t>&gt;=0.7.2</t>
        </is>
      </c>
    </row>
    <row r="11275">
      <c r="A11275" t="inlineStr">
        <is>
          <t>sahara</t>
        </is>
      </c>
      <c r="B11275" t="inlineStr">
        <is>
          <t>bf4edbad4128ed238b929eed7471a06770c3da93</t>
        </is>
      </c>
      <c r="C11275" t="inlineStr">
        <is>
          <t>2015-11-19 18:53:24+00:00</t>
        </is>
      </c>
      <c r="D11275" t="inlineStr">
        <is>
          <t>verchange</t>
        </is>
      </c>
      <c r="E11275" t="inlineStr">
        <is>
          <t>keystonemiddleware</t>
        </is>
      </c>
      <c r="F11275" t="inlineStr">
        <is>
          <t>&gt;=1.0.0;&lt;1.4.0</t>
        </is>
      </c>
      <c r="G11275" t="inlineStr">
        <is>
          <t>keystonemiddleware</t>
        </is>
      </c>
      <c r="H11275" t="inlineStr">
        <is>
          <t>&lt;1.4.0;&gt;=1.0.0</t>
        </is>
      </c>
    </row>
    <row r="11276">
      <c r="A11276" t="inlineStr">
        <is>
          <t>sahara</t>
        </is>
      </c>
      <c r="B11276" t="inlineStr">
        <is>
          <t>bf4edbad4128ed238b929eed7471a06770c3da93</t>
        </is>
      </c>
      <c r="C11276" t="inlineStr">
        <is>
          <t>2015-11-19 18:53:24+00:00</t>
        </is>
      </c>
      <c r="D11276" t="inlineStr">
        <is>
          <t>verchange</t>
        </is>
      </c>
      <c r="E11276" t="inlineStr">
        <is>
          <t>python-keystoneclient</t>
        </is>
      </c>
      <c r="F11276" t="inlineStr">
        <is>
          <t>&lt;1.2.0;&gt;=0.10.0</t>
        </is>
      </c>
      <c r="G11276" t="inlineStr">
        <is>
          <t>python-keystoneclient</t>
        </is>
      </c>
      <c r="H11276" t="inlineStr">
        <is>
          <t>&lt;=1.1.0;&gt;=0.10.0</t>
        </is>
      </c>
    </row>
    <row r="11277">
      <c r="A11277" t="inlineStr">
        <is>
          <t>sahara</t>
        </is>
      </c>
      <c r="B11277" t="inlineStr">
        <is>
          <t>bf4edbad4128ed238b929eed7471a06770c3da93</t>
        </is>
      </c>
      <c r="C11277" t="inlineStr">
        <is>
          <t>2015-11-19 18:53:24+00:00</t>
        </is>
      </c>
      <c r="D11277" t="inlineStr">
        <is>
          <t>verchange</t>
        </is>
      </c>
      <c r="E11277" t="inlineStr">
        <is>
          <t>requests</t>
        </is>
      </c>
      <c r="F11277" t="inlineStr">
        <is>
          <t>&gt;=2.1.0;!=2.4.0;&lt;=2.2.1</t>
        </is>
      </c>
      <c r="G11277" t="inlineStr">
        <is>
          <t>requests</t>
        </is>
      </c>
      <c r="H11277" t="inlineStr">
        <is>
          <t>&gt;=2.1.0;!=2.4.0;&lt;=2.2.1</t>
        </is>
      </c>
    </row>
    <row r="11278">
      <c r="A11278" t="inlineStr">
        <is>
          <t>sahara</t>
        </is>
      </c>
      <c r="B11278" t="inlineStr">
        <is>
          <t>bf4edbad4128ed238b929eed7471a06770c3da93</t>
        </is>
      </c>
      <c r="C11278" t="inlineStr">
        <is>
          <t>2015-11-19 18:53:24+00:00</t>
        </is>
      </c>
      <c r="D11278" t="inlineStr">
        <is>
          <t>verchange</t>
        </is>
      </c>
      <c r="E11278" t="inlineStr">
        <is>
          <t>SQLAlchemy</t>
        </is>
      </c>
      <c r="F11278" t="inlineStr">
        <is>
          <t>!=0.9.3;!=0.9.4;&lt;=0.9.99;!=0.9.0;!=0.9.5;!=0.9.1;!=0.9.2;&gt;=0.8.4;!=0.9.6</t>
        </is>
      </c>
      <c r="G11278" t="inlineStr">
        <is>
          <t>SQLAlchemy</t>
        </is>
      </c>
      <c r="H11278" t="inlineStr">
        <is>
          <t>!=0.9.3;!=0.9.4;!=0.9.6;&lt;=0.9.99;!=0.9.0;!=0.9.5;!=0.9.1;!=0.9.2;&gt;=0.8.4</t>
        </is>
      </c>
    </row>
    <row r="11279">
      <c r="A11279" t="inlineStr">
        <is>
          <t>sahara</t>
        </is>
      </c>
      <c r="B11279" t="inlineStr">
        <is>
          <t>bf4edbad4128ed238b929eed7471a06770c3da93</t>
        </is>
      </c>
      <c r="C11279" t="inlineStr">
        <is>
          <t>2015-11-19 18:53:24+00:00</t>
        </is>
      </c>
      <c r="D11279" t="inlineStr">
        <is>
          <t>verchange</t>
        </is>
      </c>
      <c r="E11279" t="inlineStr">
        <is>
          <t>stevedore</t>
        </is>
      </c>
      <c r="F11279" t="inlineStr">
        <is>
          <t>&gt;=1.0.0;&lt;=1.3.0</t>
        </is>
      </c>
      <c r="G11279" t="inlineStr">
        <is>
          <t>stevedore</t>
        </is>
      </c>
      <c r="H11279" t="inlineStr">
        <is>
          <t>&gt;=1.0.0;&lt;=1.2.0</t>
        </is>
      </c>
    </row>
    <row r="11280">
      <c r="A11280" t="inlineStr">
        <is>
          <t>sahara</t>
        </is>
      </c>
      <c r="B11280" t="inlineStr">
        <is>
          <t>bf4edbad4128ed238b929eed7471a06770c3da93</t>
        </is>
      </c>
      <c r="C11280" t="inlineStr">
        <is>
          <t>2015-11-19 18:53:24+00:00</t>
        </is>
      </c>
      <c r="D11280" t="inlineStr">
        <is>
          <t>verchange</t>
        </is>
      </c>
      <c r="E11280" t="inlineStr">
        <is>
          <t>six</t>
        </is>
      </c>
      <c r="F11280" t="inlineStr">
        <is>
          <t>&lt;=1.9.0;&gt;=1.7.0</t>
        </is>
      </c>
      <c r="G11280" t="inlineStr">
        <is>
          <t>six</t>
        </is>
      </c>
      <c r="H11280" t="inlineStr">
        <is>
          <t>&lt;=1.9.0;&gt;=1.7.0</t>
        </is>
      </c>
    </row>
    <row r="11281">
      <c r="A11281" t="inlineStr">
        <is>
          <t>sahara</t>
        </is>
      </c>
      <c r="B11281" t="inlineStr">
        <is>
          <t>bf4edbad4128ed238b929eed7471a06770c3da93</t>
        </is>
      </c>
      <c r="C11281" t="inlineStr">
        <is>
          <t>2015-11-19 18:53:24+00:00</t>
        </is>
      </c>
      <c r="D11281" t="inlineStr">
        <is>
          <t>verchange</t>
        </is>
      </c>
      <c r="E11281" t="inlineStr">
        <is>
          <t>WebOb</t>
        </is>
      </c>
      <c r="F11281" t="inlineStr">
        <is>
          <t>&lt;=1.3.1;&gt;=1.2.3</t>
        </is>
      </c>
      <c r="G11281" t="inlineStr">
        <is>
          <t>WebOb</t>
        </is>
      </c>
      <c r="H11281" t="inlineStr">
        <is>
          <t>&lt;=1.3.1;&gt;=1.2.3</t>
        </is>
      </c>
    </row>
    <row r="11282">
      <c r="A11282" t="inlineStr">
        <is>
          <t>sahara</t>
        </is>
      </c>
      <c r="B11282" t="inlineStr">
        <is>
          <t>bf4edbad4128ed238b929eed7471a06770c3da93</t>
        </is>
      </c>
      <c r="C11282" t="inlineStr">
        <is>
          <t>2015-11-19 18:53:24+00:00</t>
        </is>
      </c>
      <c r="D11282" t="inlineStr">
        <is>
          <t>verchange</t>
        </is>
      </c>
      <c r="E11282" t="inlineStr">
        <is>
          <t>python-cinderclient</t>
        </is>
      </c>
      <c r="F11282" t="inlineStr">
        <is>
          <t>&gt;=1.1.0;&lt;=1.1.1</t>
        </is>
      </c>
      <c r="G11282" t="inlineStr">
        <is>
          <t>python-cinderclient</t>
        </is>
      </c>
      <c r="H11282" t="inlineStr">
        <is>
          <t>&gt;=1.1.0;&lt;=1.1.1</t>
        </is>
      </c>
    </row>
    <row r="11283">
      <c r="A11283" t="inlineStr">
        <is>
          <t>sahara</t>
        </is>
      </c>
      <c r="B11283" t="inlineStr">
        <is>
          <t>bf4edbad4128ed238b929eed7471a06770c3da93</t>
        </is>
      </c>
      <c r="C11283" t="inlineStr">
        <is>
          <t>2015-11-19 18:53:24+00:00</t>
        </is>
      </c>
      <c r="D11283" t="inlineStr">
        <is>
          <t>verchange</t>
        </is>
      </c>
      <c r="E11283" t="inlineStr">
        <is>
          <t>python-heatclient</t>
        </is>
      </c>
      <c r="F11283" t="inlineStr">
        <is>
          <t>&gt;=0.2.9;&lt;0.3.0</t>
        </is>
      </c>
      <c r="G11283" t="inlineStr">
        <is>
          <t>python-heatclient</t>
        </is>
      </c>
      <c r="H11283" t="inlineStr">
        <is>
          <t>&lt;0.3.0;&gt;=0.2.9</t>
        </is>
      </c>
    </row>
    <row r="11284">
      <c r="A11284" t="inlineStr">
        <is>
          <t>sahara</t>
        </is>
      </c>
      <c r="B11284" t="inlineStr">
        <is>
          <t>bf4edbad4128ed238b929eed7471a06770c3da93</t>
        </is>
      </c>
      <c r="C11284" t="inlineStr">
        <is>
          <t>2015-11-19 18:53:24+00:00</t>
        </is>
      </c>
      <c r="D11284" t="inlineStr">
        <is>
          <t>verchange</t>
        </is>
      </c>
      <c r="E11284" t="inlineStr">
        <is>
          <t>iso8601</t>
        </is>
      </c>
      <c r="F11284" t="inlineStr">
        <is>
          <t>&lt;=0.1.10;&gt;=0.1.9</t>
        </is>
      </c>
      <c r="G11284" t="inlineStr">
        <is>
          <t>iso8601</t>
        </is>
      </c>
      <c r="H11284" t="inlineStr">
        <is>
          <t>&lt;=0.1.10;&gt;=0.1.9</t>
        </is>
      </c>
    </row>
    <row r="11285">
      <c r="A11285" t="inlineStr">
        <is>
          <t>sahara</t>
        </is>
      </c>
      <c r="B11285" t="inlineStr">
        <is>
          <t>bf4edbad4128ed238b929eed7471a06770c3da93</t>
        </is>
      </c>
      <c r="C11285" t="inlineStr">
        <is>
          <t>2015-11-19 18:53:24+00:00</t>
        </is>
      </c>
      <c r="D11285" t="inlineStr">
        <is>
          <t>verchange</t>
        </is>
      </c>
      <c r="E11285" t="inlineStr">
        <is>
          <t>eventlet</t>
        </is>
      </c>
      <c r="F11285" t="inlineStr">
        <is>
          <t>&gt;=0.15.1;&lt;=0.15.2</t>
        </is>
      </c>
      <c r="G11285" t="inlineStr">
        <is>
          <t>eventlet</t>
        </is>
      </c>
      <c r="H11285" t="inlineStr">
        <is>
          <t>&gt;=0.15.1;&lt;=0.15.2</t>
        </is>
      </c>
    </row>
    <row r="11286">
      <c r="A11286" t="inlineStr">
        <is>
          <t>sahara</t>
        </is>
      </c>
      <c r="B11286" t="inlineStr">
        <is>
          <t>bf4edbad4128ed238b929eed7471a06770c3da93</t>
        </is>
      </c>
      <c r="C11286" t="inlineStr">
        <is>
          <t>2015-11-19 18:53:24+00:00</t>
        </is>
      </c>
      <c r="D11286" t="inlineStr">
        <is>
          <t>verchange</t>
        </is>
      </c>
      <c r="E11286" t="inlineStr">
        <is>
          <t>oslo.config</t>
        </is>
      </c>
      <c r="F11286" t="inlineStr">
        <is>
          <t>&lt;=1.6.0;&gt;=1.4.0</t>
        </is>
      </c>
      <c r="G11286" t="inlineStr">
        <is>
          <t>oslo.config</t>
        </is>
      </c>
      <c r="H11286" t="inlineStr">
        <is>
          <t>&lt;=1.6.0;&gt;=1.4.0</t>
        </is>
      </c>
    </row>
    <row r="11287">
      <c r="A11287" t="inlineStr">
        <is>
          <t>sahara</t>
        </is>
      </c>
      <c r="B11287" t="inlineStr">
        <is>
          <t>bf4edbad4128ed238b929eed7471a06770c3da93</t>
        </is>
      </c>
      <c r="C11287" t="inlineStr">
        <is>
          <t>2015-11-19 18:53:24+00:00</t>
        </is>
      </c>
      <c r="D11287" t="inlineStr">
        <is>
          <t>verchange</t>
        </is>
      </c>
      <c r="E11287" t="inlineStr">
        <is>
          <t>python-novaclient</t>
        </is>
      </c>
      <c r="F11287" t="inlineStr">
        <is>
          <t>&lt;=2.20.0;&gt;=2.18.0</t>
        </is>
      </c>
      <c r="G11287" t="inlineStr">
        <is>
          <t>python-novaclient</t>
        </is>
      </c>
      <c r="H11287" t="inlineStr">
        <is>
          <t>&lt;=2.20.0;&gt;=2.18.0</t>
        </is>
      </c>
    </row>
    <row r="11288">
      <c r="A11288" t="inlineStr">
        <is>
          <t>sahara</t>
        </is>
      </c>
      <c r="B11288" t="inlineStr">
        <is>
          <t>bf4edbad4128ed238b929eed7471a06770c3da93</t>
        </is>
      </c>
      <c r="C11288" t="inlineStr">
        <is>
          <t>2015-11-19 18:53:24+00:00</t>
        </is>
      </c>
      <c r="D11288" t="inlineStr">
        <is>
          <t>verchange</t>
        </is>
      </c>
      <c r="E11288" t="inlineStr">
        <is>
          <t>oslo.db</t>
        </is>
      </c>
      <c r="F11288" t="inlineStr">
        <is>
          <t>&lt;1.1;&gt;=1.0.0</t>
        </is>
      </c>
      <c r="G11288" t="inlineStr">
        <is>
          <t>oslo.db</t>
        </is>
      </c>
      <c r="H11288" t="inlineStr">
        <is>
          <t>&lt;1.1;&gt;=1.0.0</t>
        </is>
      </c>
    </row>
    <row r="11289">
      <c r="A11289" t="inlineStr">
        <is>
          <t>sahara</t>
        </is>
      </c>
      <c r="B11289" t="inlineStr">
        <is>
          <t>bf4edbad4128ed238b929eed7471a06770c3da93</t>
        </is>
      </c>
      <c r="C11289" t="inlineStr">
        <is>
          <t>2015-11-19 18:53:24+00:00</t>
        </is>
      </c>
      <c r="D11289" t="inlineStr">
        <is>
          <t>verchange</t>
        </is>
      </c>
      <c r="E11289" t="inlineStr">
        <is>
          <t>oslo.messaging</t>
        </is>
      </c>
      <c r="F11289" t="inlineStr">
        <is>
          <t>&lt;1.5.0;&gt;=1.4.0</t>
        </is>
      </c>
      <c r="G11289" t="inlineStr">
        <is>
          <t>oslo.messaging</t>
        </is>
      </c>
      <c r="H11289" t="inlineStr">
        <is>
          <t>&lt;1.5.0;&gt;=1.4.0</t>
        </is>
      </c>
    </row>
    <row r="11290">
      <c r="A11290" t="inlineStr">
        <is>
          <t>sahara</t>
        </is>
      </c>
      <c r="B11290" t="inlineStr">
        <is>
          <t>bf4edbad4128ed238b929eed7471a06770c3da93</t>
        </is>
      </c>
      <c r="C11290" t="inlineStr">
        <is>
          <t>2015-11-19 18:53:24+00:00</t>
        </is>
      </c>
      <c r="D11290" t="inlineStr">
        <is>
          <t>verchange</t>
        </is>
      </c>
      <c r="E11290" t="inlineStr">
        <is>
          <t>Babel</t>
        </is>
      </c>
      <c r="F11290" t="inlineStr">
        <is>
          <t>&gt;=1.3;&lt;=1.3</t>
        </is>
      </c>
      <c r="G11290" t="inlineStr">
        <is>
          <t>Babel</t>
        </is>
      </c>
      <c r="H11290" t="inlineStr">
        <is>
          <t>&gt;=1.3;&lt;=1.3</t>
        </is>
      </c>
    </row>
    <row r="11291">
      <c r="A11291" t="inlineStr">
        <is>
          <t>sahara</t>
        </is>
      </c>
      <c r="B11291" t="inlineStr">
        <is>
          <t>bf4edbad4128ed238b929eed7471a06770c3da93</t>
        </is>
      </c>
      <c r="C11291" t="inlineStr">
        <is>
          <t>2015-11-19 18:53:24+00:00</t>
        </is>
      </c>
      <c r="D11291" t="inlineStr">
        <is>
          <t>verchange</t>
        </is>
      </c>
      <c r="E11291" t="inlineStr">
        <is>
          <t>alembic</t>
        </is>
      </c>
      <c r="F11291" t="inlineStr">
        <is>
          <t>&gt;=0.6.4;&lt;=0.7.4</t>
        </is>
      </c>
      <c r="G11291" t="inlineStr">
        <is>
          <t>alembic</t>
        </is>
      </c>
      <c r="H11291" t="inlineStr">
        <is>
          <t>&gt;=0.6.4;&lt;=0.7.4</t>
        </is>
      </c>
    </row>
    <row r="11292">
      <c r="A11292" t="inlineStr">
        <is>
          <t>sahara</t>
        </is>
      </c>
      <c r="B11292" t="inlineStr">
        <is>
          <t>bf4edbad4128ed238b929eed7471a06770c3da93</t>
        </is>
      </c>
      <c r="C11292" t="inlineStr">
        <is>
          <t>2015-11-19 18:53:24+00:00</t>
        </is>
      </c>
      <c r="D11292" t="inlineStr">
        <is>
          <t>verchange</t>
        </is>
      </c>
      <c r="E11292" t="inlineStr">
        <is>
          <t>oslo.utils</t>
        </is>
      </c>
      <c r="F11292" t="inlineStr">
        <is>
          <t>&lt;1.5.0;&gt;=1.4.0</t>
        </is>
      </c>
      <c r="G11292" t="inlineStr">
        <is>
          <t>oslo.utils</t>
        </is>
      </c>
      <c r="H11292" t="inlineStr">
        <is>
          <t>&gt;=1.0.0;&lt;=1.2.1</t>
        </is>
      </c>
    </row>
    <row r="11293">
      <c r="A11293" t="inlineStr">
        <is>
          <t>sahara</t>
        </is>
      </c>
      <c r="B11293" t="inlineStr">
        <is>
          <t>bf4edbad4128ed238b929eed7471a06770c3da93</t>
        </is>
      </c>
      <c r="C11293" t="inlineStr">
        <is>
          <t>2015-11-19 18:53:24+00:00</t>
        </is>
      </c>
      <c r="D11293" t="inlineStr">
        <is>
          <t>verchange</t>
        </is>
      </c>
      <c r="E11293" t="inlineStr">
        <is>
          <t>jsonschema</t>
        </is>
      </c>
      <c r="F11293" t="inlineStr">
        <is>
          <t>&gt;=2.0.0;&lt;3.0.0</t>
        </is>
      </c>
      <c r="G11293" t="inlineStr">
        <is>
          <t>jsonschema</t>
        </is>
      </c>
      <c r="H11293" t="inlineStr">
        <is>
          <t>&gt;=2.0.0;&lt;3.0.0</t>
        </is>
      </c>
    </row>
    <row r="11294">
      <c r="A11294" t="inlineStr">
        <is>
          <t>sahara</t>
        </is>
      </c>
      <c r="B11294" t="inlineStr">
        <is>
          <t>bf4edbad4128ed238b929eed7471a06770c3da93</t>
        </is>
      </c>
      <c r="C11294" t="inlineStr">
        <is>
          <t>2015-11-19 18:53:24+00:00</t>
        </is>
      </c>
      <c r="D11294" t="inlineStr">
        <is>
          <t>verchange</t>
        </is>
      </c>
      <c r="E11294" t="inlineStr">
        <is>
          <t>python-neutronclient</t>
        </is>
      </c>
      <c r="F11294" t="inlineStr">
        <is>
          <t>&lt;2.4.0;&gt;=2.3.6</t>
        </is>
      </c>
      <c r="G11294" t="inlineStr">
        <is>
          <t>python-neutronclient</t>
        </is>
      </c>
      <c r="H11294" t="inlineStr">
        <is>
          <t>&lt;2.4.0;&gt;=2.3.6</t>
        </is>
      </c>
    </row>
    <row r="11295">
      <c r="A11295" t="inlineStr">
        <is>
          <t>sahara</t>
        </is>
      </c>
      <c r="B11295" t="inlineStr">
        <is>
          <t>bf4edbad4128ed238b929eed7471a06770c3da93</t>
        </is>
      </c>
      <c r="C11295" t="inlineStr">
        <is>
          <t>2015-11-19 18:53:24+00:00</t>
        </is>
      </c>
      <c r="D11295" t="inlineStr">
        <is>
          <t>verchange</t>
        </is>
      </c>
      <c r="E11295" t="inlineStr">
        <is>
          <t>Flask</t>
        </is>
      </c>
      <c r="F11295" t="inlineStr">
        <is>
          <t>&lt;1.0;&gt;=0.10</t>
        </is>
      </c>
      <c r="G11295" t="inlineStr">
        <is>
          <t>Flask</t>
        </is>
      </c>
      <c r="H11295" t="inlineStr">
        <is>
          <t>&lt;1.0;&gt;=0.10</t>
        </is>
      </c>
    </row>
    <row r="11296">
      <c r="A11296" t="inlineStr">
        <is>
          <t>sahara</t>
        </is>
      </c>
      <c r="B11296" t="inlineStr">
        <is>
          <t>bf4edbad4128ed238b929eed7471a06770c3da93</t>
        </is>
      </c>
      <c r="C11296" t="inlineStr">
        <is>
          <t>2015-11-19 18:53:24+00:00</t>
        </is>
      </c>
      <c r="D11296" t="inlineStr">
        <is>
          <t>verchange</t>
        </is>
      </c>
      <c r="E11296" t="inlineStr">
        <is>
          <t>paramiko</t>
        </is>
      </c>
      <c r="F11296" t="inlineStr">
        <is>
          <t>&lt;=1.15.2;&gt;=1.13.0</t>
        </is>
      </c>
      <c r="G11296" t="inlineStr">
        <is>
          <t>paramiko</t>
        </is>
      </c>
      <c r="H11296" t="inlineStr">
        <is>
          <t>&gt;=1.13.0;&lt;=1.15.2</t>
        </is>
      </c>
    </row>
    <row r="11297">
      <c r="A11297" t="inlineStr">
        <is>
          <t>sahara</t>
        </is>
      </c>
      <c r="B11297" t="inlineStr">
        <is>
          <t>bf4edbad4128ed238b929eed7471a06770c3da93</t>
        </is>
      </c>
      <c r="C11297" t="inlineStr">
        <is>
          <t>2015-11-19 18:53:24+00:00</t>
        </is>
      </c>
      <c r="D11297" t="inlineStr">
        <is>
          <t>verchange</t>
        </is>
      </c>
      <c r="E11297" t="inlineStr">
        <is>
          <t>pbr</t>
        </is>
      </c>
      <c r="F11297" t="inlineStr">
        <is>
          <t>&gt;=0.6;&lt;1.0;!=0.7</t>
        </is>
      </c>
      <c r="G11297" t="inlineStr">
        <is>
          <t>pbr</t>
        </is>
      </c>
      <c r="H11297" t="inlineStr">
        <is>
          <t>&lt;1.0;&gt;=0.6;!=0.7</t>
        </is>
      </c>
    </row>
    <row r="11298">
      <c r="A11298" t="inlineStr">
        <is>
          <t>sahara</t>
        </is>
      </c>
      <c r="B11298" t="inlineStr">
        <is>
          <t>bf4edbad4128ed238b929eed7471a06770c3da93</t>
        </is>
      </c>
      <c r="C11298" t="inlineStr">
        <is>
          <t>2015-11-19 18:53:24+00:00</t>
        </is>
      </c>
      <c r="D11298" t="inlineStr">
        <is>
          <t>verchange</t>
        </is>
      </c>
      <c r="E11298" t="inlineStr">
        <is>
          <t>python-swiftclient</t>
        </is>
      </c>
      <c r="F11298" t="inlineStr">
        <is>
          <t>&lt;2.4.0;&gt;=2.2.0</t>
        </is>
      </c>
      <c r="G11298" t="inlineStr">
        <is>
          <t>python-swiftclient</t>
        </is>
      </c>
      <c r="H11298" t="inlineStr">
        <is>
          <t>&lt;=2.3.1;&gt;=2.2.0</t>
        </is>
      </c>
    </row>
    <row r="11299">
      <c r="A11299" t="inlineStr">
        <is>
          <t>sahara</t>
        </is>
      </c>
      <c r="B11299" t="inlineStr">
        <is>
          <t>bf4edbad4128ed238b929eed7471a06770c3da93</t>
        </is>
      </c>
      <c r="C11299" t="inlineStr">
        <is>
          <t>2015-11-19 18:53:24+00:00</t>
        </is>
      </c>
      <c r="D11299" t="inlineStr">
        <is>
          <t>verchange</t>
        </is>
      </c>
      <c r="E11299" t="inlineStr">
        <is>
          <t>lockfile</t>
        </is>
      </c>
      <c r="F11299" t="inlineStr">
        <is>
          <t>&gt;=0.8;&lt;=0.8</t>
        </is>
      </c>
      <c r="G11299" t="inlineStr">
        <is>
          <t>lockfile</t>
        </is>
      </c>
      <c r="H11299" t="inlineStr">
        <is>
          <t>&gt;=0.8;&lt;=0.8</t>
        </is>
      </c>
    </row>
    <row r="11300">
      <c r="A11300" t="inlineStr">
        <is>
          <t>sahara</t>
        </is>
      </c>
      <c r="B11300" t="inlineStr">
        <is>
          <t>bf4edbad4128ed238b929eed7471a06770c3da93</t>
        </is>
      </c>
      <c r="C11300" t="inlineStr">
        <is>
          <t>2015-11-19 18:53:24+00:00</t>
        </is>
      </c>
      <c r="D11300" t="inlineStr">
        <is>
          <t>verchange</t>
        </is>
      </c>
      <c r="E11300" t="inlineStr">
        <is>
          <t>oslo.serialization</t>
        </is>
      </c>
      <c r="F11300" t="inlineStr">
        <is>
          <t>&gt;=1.0.0;&lt;=1.2.0</t>
        </is>
      </c>
      <c r="G11300" t="inlineStr">
        <is>
          <t>oslo.serialization</t>
        </is>
      </c>
      <c r="H11300" t="inlineStr">
        <is>
          <t>&gt;=1.0.0;&lt;=1.2.0</t>
        </is>
      </c>
    </row>
    <row r="11301">
      <c r="A11301" t="inlineStr">
        <is>
          <t>sahara</t>
        </is>
      </c>
      <c r="B11301" t="inlineStr">
        <is>
          <t>bf4edbad4128ed238b929eed7471a06770c3da93</t>
        </is>
      </c>
      <c r="C11301" t="inlineStr">
        <is>
          <t>2015-11-19 18:53:24+00:00</t>
        </is>
      </c>
      <c r="D11301" t="inlineStr">
        <is>
          <t>verchange</t>
        </is>
      </c>
      <c r="E11301" t="inlineStr">
        <is>
          <t>oslo.i18n</t>
        </is>
      </c>
      <c r="F11301" t="inlineStr">
        <is>
          <t>&lt;=1.3.1;&gt;=1.3.0</t>
        </is>
      </c>
      <c r="G11301" t="inlineStr">
        <is>
          <t>oslo.i18n</t>
        </is>
      </c>
      <c r="H11301" t="inlineStr">
        <is>
          <t>&lt;=1.3.1;&gt;=1.0.0</t>
        </is>
      </c>
    </row>
    <row r="11302">
      <c r="A11302" t="inlineStr">
        <is>
          <t>sahara</t>
        </is>
      </c>
      <c r="B11302" t="inlineStr">
        <is>
          <t>bf4edbad4128ed238b929eed7471a06770c3da93</t>
        </is>
      </c>
      <c r="C11302" t="inlineStr">
        <is>
          <t>2015-11-19 18:53:24+00:00</t>
        </is>
      </c>
      <c r="D11302" t="inlineStr">
        <is>
          <t>add</t>
        </is>
      </c>
      <c r="E11302" t="inlineStr">
        <is>
          <t>posix-ipc</t>
        </is>
      </c>
      <c r="F11302" t="inlineStr">
        <is>
          <t>&lt;=0.9.9</t>
        </is>
      </c>
      <c r="G11302" t="inlineStr"/>
      <c r="H11302" t="inlineStr"/>
    </row>
    <row r="11303">
      <c r="A11303" t="inlineStr">
        <is>
          <t>sahara</t>
        </is>
      </c>
      <c r="B11303" t="inlineStr">
        <is>
          <t>bf4edbad4128ed238b929eed7471a06770c3da93</t>
        </is>
      </c>
      <c r="C11303" t="inlineStr">
        <is>
          <t>2015-11-19 18:53:24+00:00</t>
        </is>
      </c>
      <c r="D11303" t="inlineStr">
        <is>
          <t>rem</t>
        </is>
      </c>
      <c r="E11303" t="inlineStr"/>
      <c r="F11303" t="inlineStr"/>
      <c r="G11303" t="inlineStr">
        <is>
          <t>posix_ipc</t>
        </is>
      </c>
      <c r="H11303" t="inlineStr">
        <is>
          <t>&lt;=0.9.9</t>
        </is>
      </c>
    </row>
    <row r="11304">
      <c r="A11304" t="inlineStr">
        <is>
          <t>sahara</t>
        </is>
      </c>
      <c r="B11304" t="inlineStr">
        <is>
          <t>f4e6bd5e0cd40e2f50c7fce010756e93e92b651f</t>
        </is>
      </c>
      <c r="C11304" t="inlineStr">
        <is>
          <t>2016-01-21 23:02:14+00:00</t>
        </is>
      </c>
      <c r="D11304" t="inlineStr">
        <is>
          <t>verchange</t>
        </is>
      </c>
      <c r="E11304" t="inlineStr">
        <is>
          <t>requests</t>
        </is>
      </c>
      <c r="F11304" t="inlineStr">
        <is>
          <t>&lt;2.8.0;&gt;=2.2.0;!=2.4.0</t>
        </is>
      </c>
      <c r="G11304" t="inlineStr">
        <is>
          <t>requests</t>
        </is>
      </c>
      <c r="H11304" t="inlineStr">
        <is>
          <t>&gt;=2.2.0;!=2.4.0</t>
        </is>
      </c>
    </row>
    <row r="11305">
      <c r="A11305" t="inlineStr">
        <is>
          <t>sahara</t>
        </is>
      </c>
      <c r="B11305" t="inlineStr">
        <is>
          <t>c1f2483f62d03d292b5abea8d67a0c76c9aa3db3</t>
        </is>
      </c>
      <c r="C11305" t="inlineStr">
        <is>
          <t>2016-01-25 15:35:46+00:00</t>
        </is>
      </c>
      <c r="D11305" t="inlineStr">
        <is>
          <t>verchange</t>
        </is>
      </c>
      <c r="E11305" t="inlineStr">
        <is>
          <t>oslo.utils</t>
        </is>
      </c>
      <c r="F11305" t="inlineStr">
        <is>
          <t>&gt;=2.0.0;!=2.6.0</t>
        </is>
      </c>
      <c r="G11305" t="inlineStr">
        <is>
          <t>oslo.utils</t>
        </is>
      </c>
      <c r="H11305" t="inlineStr">
        <is>
          <t>&gt;=2.0.0</t>
        </is>
      </c>
    </row>
    <row r="11306">
      <c r="A11306" t="inlineStr">
        <is>
          <t>sahara</t>
        </is>
      </c>
      <c r="B11306" t="inlineStr">
        <is>
          <t>c1f2483f62d03d292b5abea8d67a0c76c9aa3db3</t>
        </is>
      </c>
      <c r="C11306" t="inlineStr">
        <is>
          <t>2016-01-25 15:35:46+00:00</t>
        </is>
      </c>
      <c r="D11306" t="inlineStr">
        <is>
          <t>verchange</t>
        </is>
      </c>
      <c r="E11306" t="inlineStr">
        <is>
          <t>keystonemiddleware</t>
        </is>
      </c>
      <c r="F11306" t="inlineStr">
        <is>
          <t>&gt;=2.0.0;!=2.4.0</t>
        </is>
      </c>
      <c r="G11306" t="inlineStr">
        <is>
          <t>keystonemiddleware</t>
        </is>
      </c>
      <c r="H11306" t="inlineStr">
        <is>
          <t>&gt;=2.0.0</t>
        </is>
      </c>
    </row>
    <row r="11307">
      <c r="A11307" t="inlineStr">
        <is>
          <t>sahara</t>
        </is>
      </c>
      <c r="B11307" t="inlineStr">
        <is>
          <t>c1f2483f62d03d292b5abea8d67a0c76c9aa3db3</t>
        </is>
      </c>
      <c r="C11307" t="inlineStr">
        <is>
          <t>2016-01-25 15:35:46+00:00</t>
        </is>
      </c>
      <c r="D11307" t="inlineStr">
        <is>
          <t>verchange</t>
        </is>
      </c>
      <c r="E11307" t="inlineStr">
        <is>
          <t>python-novaclient</t>
        </is>
      </c>
      <c r="F11307" t="inlineStr">
        <is>
          <t>!=2.33.0;&gt;=2.28.1</t>
        </is>
      </c>
      <c r="G11307" t="inlineStr">
        <is>
          <t>python-novaclient</t>
        </is>
      </c>
      <c r="H11307" t="inlineStr">
        <is>
          <t>&gt;=2.28.1</t>
        </is>
      </c>
    </row>
    <row r="11308">
      <c r="A11308" t="inlineStr">
        <is>
          <t>sahara</t>
        </is>
      </c>
      <c r="B11308" t="inlineStr">
        <is>
          <t>c1f2483f62d03d292b5abea8d67a0c76c9aa3db3</t>
        </is>
      </c>
      <c r="C11308" t="inlineStr">
        <is>
          <t>2016-01-25 15:35:46+00:00</t>
        </is>
      </c>
      <c r="D11308" t="inlineStr">
        <is>
          <t>verchange</t>
        </is>
      </c>
      <c r="E11308" t="inlineStr">
        <is>
          <t>python-keystoneclient</t>
        </is>
      </c>
      <c r="F11308" t="inlineStr">
        <is>
          <t>&gt;=1.6.0;!=1.8.0</t>
        </is>
      </c>
      <c r="G11308" t="inlineStr">
        <is>
          <t>python-keystoneclient</t>
        </is>
      </c>
      <c r="H11308" t="inlineStr">
        <is>
          <t>&gt;=1.6.0</t>
        </is>
      </c>
    </row>
    <row r="11309">
      <c r="A11309" t="inlineStr">
        <is>
          <t>sahara</t>
        </is>
      </c>
      <c r="B11309" t="inlineStr">
        <is>
          <t>c1f2483f62d03d292b5abea8d67a0c76c9aa3db3</t>
        </is>
      </c>
      <c r="C11309" t="inlineStr">
        <is>
          <t>2016-01-25 15:35:46+00:00</t>
        </is>
      </c>
      <c r="D11309" t="inlineStr">
        <is>
          <t>verchange</t>
        </is>
      </c>
      <c r="E11309" t="inlineStr">
        <is>
          <t>oslo.messaging</t>
        </is>
      </c>
      <c r="F11309" t="inlineStr">
        <is>
          <t>!=1.17.1;!=3.1.0;!=1.17.0;!=2.7.0;!=2.6.0;!=2.8.0;&gt;=1.16.0;!=2.8.1;!=2.9.0;!=2.6.1</t>
        </is>
      </c>
      <c r="G11309" t="inlineStr">
        <is>
          <t>oslo.messaging</t>
        </is>
      </c>
      <c r="H11309" t="inlineStr">
        <is>
          <t>!=1.17.0;&gt;=1.16.0;!=1.17.1</t>
        </is>
      </c>
    </row>
    <row r="11310">
      <c r="A11310" t="inlineStr">
        <is>
          <t>sahara</t>
        </is>
      </c>
      <c r="B11310" t="inlineStr">
        <is>
          <t>c1f2483f62d03d292b5abea8d67a0c76c9aa3db3</t>
        </is>
      </c>
      <c r="C11310" t="inlineStr">
        <is>
          <t>2016-01-25 15:35:46+00:00</t>
        </is>
      </c>
      <c r="D11310" t="inlineStr">
        <is>
          <t>verchange</t>
        </is>
      </c>
      <c r="E11310" t="inlineStr">
        <is>
          <t>oslo.middleware</t>
        </is>
      </c>
      <c r="F11310" t="inlineStr">
        <is>
          <t>!=3.0.0;!=3.2.0;&gt;=2.8.0;!=3.1.0</t>
        </is>
      </c>
      <c r="G11310" t="inlineStr">
        <is>
          <t>oslo.middleware</t>
        </is>
      </c>
      <c r="H11310" t="inlineStr">
        <is>
          <t>&gt;=2.8.0</t>
        </is>
      </c>
    </row>
    <row r="11311">
      <c r="A11311" t="inlineStr">
        <is>
          <t>sahara</t>
        </is>
      </c>
      <c r="B11311" t="inlineStr">
        <is>
          <t>c1f2483f62d03d292b5abea8d67a0c76c9aa3db3</t>
        </is>
      </c>
      <c r="C11311" t="inlineStr">
        <is>
          <t>2016-01-25 15:35:46+00:00</t>
        </is>
      </c>
      <c r="D11311" t="inlineStr">
        <is>
          <t>verchange</t>
        </is>
      </c>
      <c r="E11311" t="inlineStr">
        <is>
          <t>requests</t>
        </is>
      </c>
      <c r="F11311" t="inlineStr">
        <is>
          <t>&gt;=2.5.2;!=2.9.0;!=2.8.0</t>
        </is>
      </c>
      <c r="G11311" t="inlineStr">
        <is>
          <t>requests</t>
        </is>
      </c>
      <c r="H11311" t="inlineStr">
        <is>
          <t>&gt;=2.5.2</t>
        </is>
      </c>
    </row>
    <row r="11312">
      <c r="A11312" t="inlineStr">
        <is>
          <t>sahara</t>
        </is>
      </c>
      <c r="B11312" t="inlineStr">
        <is>
          <t>65330b880eb312f488a5e0305d2a01b5c6ff4e9f</t>
        </is>
      </c>
      <c r="C11312" t="inlineStr">
        <is>
          <t>2016-04-07 07:40:59+00:00</t>
        </is>
      </c>
      <c r="D11312" t="inlineStr">
        <is>
          <t>verchange</t>
        </is>
      </c>
      <c r="E11312" t="inlineStr">
        <is>
          <t>keystonemiddleware</t>
        </is>
      </c>
      <c r="F11312" t="inlineStr">
        <is>
          <t>&gt;=4.0.0;!=4.1.0</t>
        </is>
      </c>
      <c r="G11312" t="inlineStr">
        <is>
          <t>keystonemiddleware</t>
        </is>
      </c>
      <c r="H11312" t="inlineStr">
        <is>
          <t>&gt;=2.0.0;!=2.4.0</t>
        </is>
      </c>
    </row>
    <row r="11313">
      <c r="A11313" t="inlineStr">
        <is>
          <t>sahara</t>
        </is>
      </c>
      <c r="B11313" t="inlineStr">
        <is>
          <t>65330b880eb312f488a5e0305d2a01b5c6ff4e9f</t>
        </is>
      </c>
      <c r="C11313" t="inlineStr">
        <is>
          <t>2016-04-07 07:40:59+00:00</t>
        </is>
      </c>
      <c r="D11313" t="inlineStr">
        <is>
          <t>verchange</t>
        </is>
      </c>
      <c r="E11313" t="inlineStr">
        <is>
          <t>python-keystoneclient</t>
        </is>
      </c>
      <c r="F11313" t="inlineStr">
        <is>
          <t>&gt;=1.6.0;!=2.1.0;!=1.8.0</t>
        </is>
      </c>
      <c r="G11313" t="inlineStr">
        <is>
          <t>python-keystoneclient</t>
        </is>
      </c>
      <c r="H11313" t="inlineStr">
        <is>
          <t>&gt;=1.6.0;!=1.8.0</t>
        </is>
      </c>
    </row>
    <row r="11314">
      <c r="A11314" t="inlineStr">
        <is>
          <t>sahara</t>
        </is>
      </c>
      <c r="B11314" t="inlineStr">
        <is>
          <t>65330b880eb312f488a5e0305d2a01b5c6ff4e9f</t>
        </is>
      </c>
      <c r="C11314" t="inlineStr">
        <is>
          <t>2016-04-07 07:40:59+00:00</t>
        </is>
      </c>
      <c r="D11314" t="inlineStr">
        <is>
          <t>verchange</t>
        </is>
      </c>
      <c r="E11314" t="inlineStr">
        <is>
          <t>requests</t>
        </is>
      </c>
      <c r="F11314" t="inlineStr">
        <is>
          <t>&gt;=2.8.1;!=2.9.0</t>
        </is>
      </c>
      <c r="G11314" t="inlineStr">
        <is>
          <t>requests</t>
        </is>
      </c>
      <c r="H11314" t="inlineStr">
        <is>
          <t>&gt;=2.5.2;!=2.9.0;!=2.8.0</t>
        </is>
      </c>
    </row>
    <row r="11315">
      <c r="A11315" t="inlineStr">
        <is>
          <t>sahara</t>
        </is>
      </c>
      <c r="B11315" t="inlineStr">
        <is>
          <t>65330b880eb312f488a5e0305d2a01b5c6ff4e9f</t>
        </is>
      </c>
      <c r="C11315" t="inlineStr">
        <is>
          <t>2016-04-07 07:40:59+00:00</t>
        </is>
      </c>
      <c r="D11315" t="inlineStr">
        <is>
          <t>verchange</t>
        </is>
      </c>
      <c r="E11315" t="inlineStr">
        <is>
          <t>SQLAlchemy</t>
        </is>
      </c>
      <c r="F11315" t="inlineStr">
        <is>
          <t>&lt;1.1.0;&gt;=1.0.10</t>
        </is>
      </c>
      <c r="G11315" t="inlineStr">
        <is>
          <t>SQLAlchemy</t>
        </is>
      </c>
      <c r="H11315" t="inlineStr">
        <is>
          <t>&gt;=0.9.9;&lt;1.1.0</t>
        </is>
      </c>
    </row>
    <row r="11316">
      <c r="A11316" t="inlineStr">
        <is>
          <t>sahara</t>
        </is>
      </c>
      <c r="B11316" t="inlineStr">
        <is>
          <t>65330b880eb312f488a5e0305d2a01b5c6ff4e9f</t>
        </is>
      </c>
      <c r="C11316" t="inlineStr">
        <is>
          <t>2016-04-07 07:40:59+00:00</t>
        </is>
      </c>
      <c r="D11316" t="inlineStr">
        <is>
          <t>verchange</t>
        </is>
      </c>
      <c r="E11316" t="inlineStr">
        <is>
          <t>six</t>
        </is>
      </c>
      <c r="F11316" t="inlineStr">
        <is>
          <t>&gt;=1.9.0</t>
        </is>
      </c>
      <c r="G11316" t="inlineStr">
        <is>
          <t>six</t>
        </is>
      </c>
      <c r="H11316" t="inlineStr">
        <is>
          <t>&gt;=1.9.0</t>
        </is>
      </c>
    </row>
    <row r="11317">
      <c r="A11317" t="inlineStr">
        <is>
          <t>sahara</t>
        </is>
      </c>
      <c r="B11317" t="inlineStr">
        <is>
          <t>65330b880eb312f488a5e0305d2a01b5c6ff4e9f</t>
        </is>
      </c>
      <c r="C11317" t="inlineStr">
        <is>
          <t>2016-04-07 07:40:59+00:00</t>
        </is>
      </c>
      <c r="D11317" t="inlineStr">
        <is>
          <t>verchange</t>
        </is>
      </c>
      <c r="E11317" t="inlineStr">
        <is>
          <t>WebOb</t>
        </is>
      </c>
      <c r="F11317" t="inlineStr">
        <is>
          <t>&gt;=1.2.3</t>
        </is>
      </c>
      <c r="G11317" t="inlineStr">
        <is>
          <t>WebOb</t>
        </is>
      </c>
      <c r="H11317" t="inlineStr">
        <is>
          <t>&gt;=1.2.3</t>
        </is>
      </c>
    </row>
    <row r="11318">
      <c r="A11318" t="inlineStr">
        <is>
          <t>sahara</t>
        </is>
      </c>
      <c r="B11318" t="inlineStr">
        <is>
          <t>65330b880eb312f488a5e0305d2a01b5c6ff4e9f</t>
        </is>
      </c>
      <c r="C11318" t="inlineStr">
        <is>
          <t>2016-04-07 07:40:59+00:00</t>
        </is>
      </c>
      <c r="D11318" t="inlineStr">
        <is>
          <t>verchange</t>
        </is>
      </c>
      <c r="E11318" t="inlineStr">
        <is>
          <t>python-cinderclient</t>
        </is>
      </c>
      <c r="F11318" t="inlineStr">
        <is>
          <t>&gt;=1.3.1</t>
        </is>
      </c>
      <c r="G11318" t="inlineStr">
        <is>
          <t>python-cinderclient</t>
        </is>
      </c>
      <c r="H11318" t="inlineStr">
        <is>
          <t>&gt;=1.3.1</t>
        </is>
      </c>
    </row>
    <row r="11319">
      <c r="A11319" t="inlineStr">
        <is>
          <t>sahara</t>
        </is>
      </c>
      <c r="B11319" t="inlineStr">
        <is>
          <t>65330b880eb312f488a5e0305d2a01b5c6ff4e9f</t>
        </is>
      </c>
      <c r="C11319" t="inlineStr">
        <is>
          <t>2016-04-07 07:40:59+00:00</t>
        </is>
      </c>
      <c r="D11319" t="inlineStr">
        <is>
          <t>verchange</t>
        </is>
      </c>
      <c r="E11319" t="inlineStr">
        <is>
          <t>python-heatclient</t>
        </is>
      </c>
      <c r="F11319" t="inlineStr">
        <is>
          <t>&gt;=0.6.0</t>
        </is>
      </c>
      <c r="G11319" t="inlineStr">
        <is>
          <t>python-heatclient</t>
        </is>
      </c>
      <c r="H11319" t="inlineStr">
        <is>
          <t>&gt;=0.3.0</t>
        </is>
      </c>
    </row>
    <row r="11320">
      <c r="A11320" t="inlineStr">
        <is>
          <t>sahara</t>
        </is>
      </c>
      <c r="B11320" t="inlineStr">
        <is>
          <t>65330b880eb312f488a5e0305d2a01b5c6ff4e9f</t>
        </is>
      </c>
      <c r="C11320" t="inlineStr">
        <is>
          <t>2016-04-07 07:40:59+00:00</t>
        </is>
      </c>
      <c r="D11320" t="inlineStr">
        <is>
          <t>verchange</t>
        </is>
      </c>
      <c r="E11320" t="inlineStr">
        <is>
          <t>oslo.middleware</t>
        </is>
      </c>
      <c r="F11320" t="inlineStr">
        <is>
          <t>&gt;=3.0.0</t>
        </is>
      </c>
      <c r="G11320" t="inlineStr">
        <is>
          <t>oslo.middleware</t>
        </is>
      </c>
      <c r="H11320" t="inlineStr">
        <is>
          <t>!=3.0.0;!=3.2.0;&gt;=2.8.0;!=3.1.0</t>
        </is>
      </c>
    </row>
    <row r="11321">
      <c r="A11321" t="inlineStr">
        <is>
          <t>sahara</t>
        </is>
      </c>
      <c r="B11321" t="inlineStr">
        <is>
          <t>65330b880eb312f488a5e0305d2a01b5c6ff4e9f</t>
        </is>
      </c>
      <c r="C11321" t="inlineStr">
        <is>
          <t>2016-04-07 07:40:59+00:00</t>
        </is>
      </c>
      <c r="D11321" t="inlineStr">
        <is>
          <t>verchange</t>
        </is>
      </c>
      <c r="E11321" t="inlineStr">
        <is>
          <t>python-manilaclient</t>
        </is>
      </c>
      <c r="F11321" t="inlineStr">
        <is>
          <t>&gt;=1.3.0</t>
        </is>
      </c>
      <c r="G11321" t="inlineStr">
        <is>
          <t>python-manilaclient</t>
        </is>
      </c>
      <c r="H11321" t="inlineStr">
        <is>
          <t>&gt;=1.3.0</t>
        </is>
      </c>
    </row>
    <row r="11322">
      <c r="A11322" t="inlineStr">
        <is>
          <t>sahara</t>
        </is>
      </c>
      <c r="B11322" t="inlineStr">
        <is>
          <t>65330b880eb312f488a5e0305d2a01b5c6ff4e9f</t>
        </is>
      </c>
      <c r="C11322" t="inlineStr">
        <is>
          <t>2016-04-07 07:40:59+00:00</t>
        </is>
      </c>
      <c r="D11322" t="inlineStr">
        <is>
          <t>verchange</t>
        </is>
      </c>
      <c r="E11322" t="inlineStr">
        <is>
          <t>iso8601</t>
        </is>
      </c>
      <c r="F11322" t="inlineStr">
        <is>
          <t>&gt;=0.1.9</t>
        </is>
      </c>
      <c r="G11322" t="inlineStr">
        <is>
          <t>iso8601</t>
        </is>
      </c>
      <c r="H11322" t="inlineStr">
        <is>
          <t>&gt;=0.1.9</t>
        </is>
      </c>
    </row>
    <row r="11323">
      <c r="A11323" t="inlineStr">
        <is>
          <t>sahara</t>
        </is>
      </c>
      <c r="B11323" t="inlineStr">
        <is>
          <t>65330b880eb312f488a5e0305d2a01b5c6ff4e9f</t>
        </is>
      </c>
      <c r="C11323" t="inlineStr">
        <is>
          <t>2016-04-07 07:40:59+00:00</t>
        </is>
      </c>
      <c r="D11323" t="inlineStr">
        <is>
          <t>verchange</t>
        </is>
      </c>
      <c r="E11323" t="inlineStr">
        <is>
          <t>eventlet</t>
        </is>
      </c>
      <c r="F11323" t="inlineStr">
        <is>
          <t>&gt;=0.18.2;!=0.18.3</t>
        </is>
      </c>
      <c r="G11323" t="inlineStr">
        <is>
          <t>eventlet</t>
        </is>
      </c>
      <c r="H11323" t="inlineStr">
        <is>
          <t>&gt;=0.17.4</t>
        </is>
      </c>
    </row>
    <row r="11324">
      <c r="A11324" t="inlineStr">
        <is>
          <t>sahara</t>
        </is>
      </c>
      <c r="B11324" t="inlineStr">
        <is>
          <t>65330b880eb312f488a5e0305d2a01b5c6ff4e9f</t>
        </is>
      </c>
      <c r="C11324" t="inlineStr">
        <is>
          <t>2016-04-07 07:40:59+00:00</t>
        </is>
      </c>
      <c r="D11324" t="inlineStr">
        <is>
          <t>verchange</t>
        </is>
      </c>
      <c r="E11324" t="inlineStr">
        <is>
          <t>oslo.config</t>
        </is>
      </c>
      <c r="F11324" t="inlineStr">
        <is>
          <t>&gt;=3.7.0</t>
        </is>
      </c>
      <c r="G11324" t="inlineStr">
        <is>
          <t>oslo.config</t>
        </is>
      </c>
      <c r="H11324" t="inlineStr">
        <is>
          <t>&gt;=2.3.0</t>
        </is>
      </c>
    </row>
    <row r="11325">
      <c r="A11325" t="inlineStr">
        <is>
          <t>sahara</t>
        </is>
      </c>
      <c r="B11325" t="inlineStr">
        <is>
          <t>65330b880eb312f488a5e0305d2a01b5c6ff4e9f</t>
        </is>
      </c>
      <c r="C11325" t="inlineStr">
        <is>
          <t>2016-04-07 07:40:59+00:00</t>
        </is>
      </c>
      <c r="D11325" t="inlineStr">
        <is>
          <t>verchange</t>
        </is>
      </c>
      <c r="E11325" t="inlineStr">
        <is>
          <t>python-novaclient</t>
        </is>
      </c>
      <c r="F11325" t="inlineStr">
        <is>
          <t>!=2.33.0;&gt;=2.29.0</t>
        </is>
      </c>
      <c r="G11325" t="inlineStr">
        <is>
          <t>python-novaclient</t>
        </is>
      </c>
      <c r="H11325" t="inlineStr">
        <is>
          <t>!=2.33.0;&gt;=2.28.1</t>
        </is>
      </c>
    </row>
    <row r="11326">
      <c r="A11326" t="inlineStr">
        <is>
          <t>sahara</t>
        </is>
      </c>
      <c r="B11326" t="inlineStr">
        <is>
          <t>65330b880eb312f488a5e0305d2a01b5c6ff4e9f</t>
        </is>
      </c>
      <c r="C11326" t="inlineStr">
        <is>
          <t>2016-04-07 07:40:59+00:00</t>
        </is>
      </c>
      <c r="D11326" t="inlineStr">
        <is>
          <t>verchange</t>
        </is>
      </c>
      <c r="E11326" t="inlineStr">
        <is>
          <t>oslo.db</t>
        </is>
      </c>
      <c r="F11326" t="inlineStr">
        <is>
          <t>&gt;=4.1.0</t>
        </is>
      </c>
      <c r="G11326" t="inlineStr">
        <is>
          <t>oslo.db</t>
        </is>
      </c>
      <c r="H11326" t="inlineStr">
        <is>
          <t>&gt;=2.4.1</t>
        </is>
      </c>
    </row>
    <row r="11327">
      <c r="A11327" t="inlineStr">
        <is>
          <t>sahara</t>
        </is>
      </c>
      <c r="B11327" t="inlineStr">
        <is>
          <t>65330b880eb312f488a5e0305d2a01b5c6ff4e9f</t>
        </is>
      </c>
      <c r="C11327" t="inlineStr">
        <is>
          <t>2016-04-07 07:40:59+00:00</t>
        </is>
      </c>
      <c r="D11327" t="inlineStr">
        <is>
          <t>verchange</t>
        </is>
      </c>
      <c r="E11327" t="inlineStr">
        <is>
          <t>oslo.messaging</t>
        </is>
      </c>
      <c r="F11327" t="inlineStr">
        <is>
          <t>&gt;=4.0.0</t>
        </is>
      </c>
      <c r="G11327" t="inlineStr">
        <is>
          <t>oslo.messaging</t>
        </is>
      </c>
      <c r="H11327" t="inlineStr">
        <is>
          <t>!=1.17.1;!=3.1.0;!=1.17.0;!=2.7.0;!=2.6.0;!=2.8.0;&gt;=1.16.0;!=2.8.1;!=2.9.0;!=2.6.1</t>
        </is>
      </c>
    </row>
    <row r="11328">
      <c r="A11328" t="inlineStr">
        <is>
          <t>sahara</t>
        </is>
      </c>
      <c r="B11328" t="inlineStr">
        <is>
          <t>65330b880eb312f488a5e0305d2a01b5c6ff4e9f</t>
        </is>
      </c>
      <c r="C11328" t="inlineStr">
        <is>
          <t>2016-04-07 07:40:59+00:00</t>
        </is>
      </c>
      <c r="D11328" t="inlineStr">
        <is>
          <t>verchange</t>
        </is>
      </c>
      <c r="E11328" t="inlineStr">
        <is>
          <t>Babel</t>
        </is>
      </c>
      <c r="F11328" t="inlineStr">
        <is>
          <t>&gt;=1.3</t>
        </is>
      </c>
      <c r="G11328" t="inlineStr">
        <is>
          <t>Babel</t>
        </is>
      </c>
      <c r="H11328" t="inlineStr">
        <is>
          <t>&gt;=1.3</t>
        </is>
      </c>
    </row>
    <row r="11329">
      <c r="A11329" t="inlineStr">
        <is>
          <t>sahara</t>
        </is>
      </c>
      <c r="B11329" t="inlineStr">
        <is>
          <t>65330b880eb312f488a5e0305d2a01b5c6ff4e9f</t>
        </is>
      </c>
      <c r="C11329" t="inlineStr">
        <is>
          <t>2016-04-07 07:40:59+00:00</t>
        </is>
      </c>
      <c r="D11329" t="inlineStr">
        <is>
          <t>verchange</t>
        </is>
      </c>
      <c r="E11329" t="inlineStr">
        <is>
          <t>alembic</t>
        </is>
      </c>
      <c r="F11329" t="inlineStr">
        <is>
          <t>&gt;=0.8.0</t>
        </is>
      </c>
      <c r="G11329" t="inlineStr">
        <is>
          <t>alembic</t>
        </is>
      </c>
      <c r="H11329" t="inlineStr">
        <is>
          <t>&gt;=0.8.0</t>
        </is>
      </c>
    </row>
    <row r="11330">
      <c r="A11330" t="inlineStr">
        <is>
          <t>sahara</t>
        </is>
      </c>
      <c r="B11330" t="inlineStr">
        <is>
          <t>65330b880eb312f488a5e0305d2a01b5c6ff4e9f</t>
        </is>
      </c>
      <c r="C11330" t="inlineStr">
        <is>
          <t>2016-04-07 07:40:59+00:00</t>
        </is>
      </c>
      <c r="D11330" t="inlineStr">
        <is>
          <t>verchange</t>
        </is>
      </c>
      <c r="E11330" t="inlineStr">
        <is>
          <t>oslo.log</t>
        </is>
      </c>
      <c r="F11330" t="inlineStr">
        <is>
          <t>&gt;=1.14.0</t>
        </is>
      </c>
      <c r="G11330" t="inlineStr">
        <is>
          <t>oslo.log</t>
        </is>
      </c>
      <c r="H11330" t="inlineStr">
        <is>
          <t>&gt;=1.8.0</t>
        </is>
      </c>
    </row>
    <row r="11331">
      <c r="A11331" t="inlineStr">
        <is>
          <t>sahara</t>
        </is>
      </c>
      <c r="B11331" t="inlineStr">
        <is>
          <t>65330b880eb312f488a5e0305d2a01b5c6ff4e9f</t>
        </is>
      </c>
      <c r="C11331" t="inlineStr">
        <is>
          <t>2016-04-07 07:40:59+00:00</t>
        </is>
      </c>
      <c r="D11331" t="inlineStr">
        <is>
          <t>verchange</t>
        </is>
      </c>
      <c r="E11331" t="inlineStr">
        <is>
          <t>oslo.service</t>
        </is>
      </c>
      <c r="F11331" t="inlineStr">
        <is>
          <t>&gt;=1.0.0</t>
        </is>
      </c>
      <c r="G11331" t="inlineStr">
        <is>
          <t>oslo.service</t>
        </is>
      </c>
      <c r="H11331" t="inlineStr">
        <is>
          <t>&gt;=0.7.0</t>
        </is>
      </c>
    </row>
    <row r="11332">
      <c r="A11332" t="inlineStr">
        <is>
          <t>sahara</t>
        </is>
      </c>
      <c r="B11332" t="inlineStr">
        <is>
          <t>65330b880eb312f488a5e0305d2a01b5c6ff4e9f</t>
        </is>
      </c>
      <c r="C11332" t="inlineStr">
        <is>
          <t>2016-04-07 07:40:59+00:00</t>
        </is>
      </c>
      <c r="D11332" t="inlineStr">
        <is>
          <t>verchange</t>
        </is>
      </c>
      <c r="E11332" t="inlineStr">
        <is>
          <t>oslo.utils</t>
        </is>
      </c>
      <c r="F11332" t="inlineStr">
        <is>
          <t>&gt;=3.5.0</t>
        </is>
      </c>
      <c r="G11332" t="inlineStr">
        <is>
          <t>oslo.utils</t>
        </is>
      </c>
      <c r="H11332" t="inlineStr">
        <is>
          <t>&gt;=2.0.0;!=2.6.0</t>
        </is>
      </c>
    </row>
    <row r="11333">
      <c r="A11333" t="inlineStr">
        <is>
          <t>sahara</t>
        </is>
      </c>
      <c r="B11333" t="inlineStr">
        <is>
          <t>65330b880eb312f488a5e0305d2a01b5c6ff4e9f</t>
        </is>
      </c>
      <c r="C11333" t="inlineStr">
        <is>
          <t>2016-04-07 07:40:59+00:00</t>
        </is>
      </c>
      <c r="D11333" t="inlineStr">
        <is>
          <t>verchange</t>
        </is>
      </c>
      <c r="E11333" t="inlineStr">
        <is>
          <t>jsonschema</t>
        </is>
      </c>
      <c r="F11333" t="inlineStr">
        <is>
          <t>!=2.5.0;&gt;=2.0.0;&lt;3.0.0</t>
        </is>
      </c>
      <c r="G11333" t="inlineStr">
        <is>
          <t>jsonschema</t>
        </is>
      </c>
      <c r="H11333" t="inlineStr">
        <is>
          <t>!=2.5.0;&gt;=2.0.0;&lt;3.0.0</t>
        </is>
      </c>
    </row>
    <row r="11334">
      <c r="A11334" t="inlineStr">
        <is>
          <t>sahara</t>
        </is>
      </c>
      <c r="B11334" t="inlineStr">
        <is>
          <t>65330b880eb312f488a5e0305d2a01b5c6ff4e9f</t>
        </is>
      </c>
      <c r="C11334" t="inlineStr">
        <is>
          <t>2016-04-07 07:40:59+00:00</t>
        </is>
      </c>
      <c r="D11334" t="inlineStr">
        <is>
          <t>verchange</t>
        </is>
      </c>
      <c r="E11334" t="inlineStr">
        <is>
          <t>Jinja2</t>
        </is>
      </c>
      <c r="F11334" t="inlineStr">
        <is>
          <t>&gt;=2.8</t>
        </is>
      </c>
      <c r="G11334" t="inlineStr">
        <is>
          <t>Jinja2</t>
        </is>
      </c>
      <c r="H11334" t="inlineStr">
        <is>
          <t>&gt;=2.6</t>
        </is>
      </c>
    </row>
    <row r="11335">
      <c r="A11335" t="inlineStr">
        <is>
          <t>sahara</t>
        </is>
      </c>
      <c r="B11335" t="inlineStr">
        <is>
          <t>65330b880eb312f488a5e0305d2a01b5c6ff4e9f</t>
        </is>
      </c>
      <c r="C11335" t="inlineStr">
        <is>
          <t>2016-04-07 07:40:59+00:00</t>
        </is>
      </c>
      <c r="D11335" t="inlineStr">
        <is>
          <t>verchange</t>
        </is>
      </c>
      <c r="E11335" t="inlineStr">
        <is>
          <t>python-neutronclient</t>
        </is>
      </c>
      <c r="F11335" t="inlineStr">
        <is>
          <t>&gt;=2.6.0;!=4.1.0</t>
        </is>
      </c>
      <c r="G11335" t="inlineStr">
        <is>
          <t>python-neutronclient</t>
        </is>
      </c>
      <c r="H11335" t="inlineStr">
        <is>
          <t>&gt;=2.6.0</t>
        </is>
      </c>
    </row>
    <row r="11336">
      <c r="A11336" t="inlineStr">
        <is>
          <t>sahara</t>
        </is>
      </c>
      <c r="B11336" t="inlineStr">
        <is>
          <t>65330b880eb312f488a5e0305d2a01b5c6ff4e9f</t>
        </is>
      </c>
      <c r="C11336" t="inlineStr">
        <is>
          <t>2016-04-07 07:40:59+00:00</t>
        </is>
      </c>
      <c r="D11336" t="inlineStr">
        <is>
          <t>verchange</t>
        </is>
      </c>
      <c r="E11336" t="inlineStr">
        <is>
          <t>Flask</t>
        </is>
      </c>
      <c r="F11336" t="inlineStr">
        <is>
          <t>&lt;1.0;&gt;=0.10</t>
        </is>
      </c>
      <c r="G11336" t="inlineStr">
        <is>
          <t>Flask</t>
        </is>
      </c>
      <c r="H11336" t="inlineStr">
        <is>
          <t>&lt;1.0;&gt;=0.10</t>
        </is>
      </c>
    </row>
    <row r="11337">
      <c r="A11337" t="inlineStr">
        <is>
          <t>sahara</t>
        </is>
      </c>
      <c r="B11337" t="inlineStr">
        <is>
          <t>65330b880eb312f488a5e0305d2a01b5c6ff4e9f</t>
        </is>
      </c>
      <c r="C11337" t="inlineStr">
        <is>
          <t>2016-04-07 07:40:59+00:00</t>
        </is>
      </c>
      <c r="D11337" t="inlineStr">
        <is>
          <t>verchange</t>
        </is>
      </c>
      <c r="E11337" t="inlineStr">
        <is>
          <t>oslo.concurrency</t>
        </is>
      </c>
      <c r="F11337" t="inlineStr">
        <is>
          <t>&gt;=3.5.0</t>
        </is>
      </c>
      <c r="G11337" t="inlineStr">
        <is>
          <t>oslo.concurrency</t>
        </is>
      </c>
      <c r="H11337" t="inlineStr">
        <is>
          <t>&gt;=2.3.0</t>
        </is>
      </c>
    </row>
    <row r="11338">
      <c r="A11338" t="inlineStr">
        <is>
          <t>sahara</t>
        </is>
      </c>
      <c r="B11338" t="inlineStr">
        <is>
          <t>65330b880eb312f488a5e0305d2a01b5c6ff4e9f</t>
        </is>
      </c>
      <c r="C11338" t="inlineStr">
        <is>
          <t>2016-04-07 07:40:59+00:00</t>
        </is>
      </c>
      <c r="D11338" t="inlineStr">
        <is>
          <t>verchange</t>
        </is>
      </c>
      <c r="E11338" t="inlineStr">
        <is>
          <t>pbr</t>
        </is>
      </c>
      <c r="F11338" t="inlineStr">
        <is>
          <t>&gt;=1.6</t>
        </is>
      </c>
      <c r="G11338" t="inlineStr">
        <is>
          <t>pbr</t>
        </is>
      </c>
      <c r="H11338" t="inlineStr">
        <is>
          <t>&gt;=1.6</t>
        </is>
      </c>
    </row>
    <row r="11339">
      <c r="A11339" t="inlineStr">
        <is>
          <t>sahara</t>
        </is>
      </c>
      <c r="B11339" t="inlineStr">
        <is>
          <t>65330b880eb312f488a5e0305d2a01b5c6ff4e9f</t>
        </is>
      </c>
      <c r="C11339" t="inlineStr">
        <is>
          <t>2016-04-07 07:40:59+00:00</t>
        </is>
      </c>
      <c r="D11339" t="inlineStr">
        <is>
          <t>verchange</t>
        </is>
      </c>
      <c r="E11339" t="inlineStr">
        <is>
          <t>paramiko</t>
        </is>
      </c>
      <c r="F11339" t="inlineStr">
        <is>
          <t>&gt;=1.16.0</t>
        </is>
      </c>
      <c r="G11339" t="inlineStr">
        <is>
          <t>paramiko</t>
        </is>
      </c>
      <c r="H11339" t="inlineStr">
        <is>
          <t>&gt;=1.13.0</t>
        </is>
      </c>
    </row>
    <row r="11340">
      <c r="A11340" t="inlineStr">
        <is>
          <t>sahara</t>
        </is>
      </c>
      <c r="B11340" t="inlineStr">
        <is>
          <t>65330b880eb312f488a5e0305d2a01b5c6ff4e9f</t>
        </is>
      </c>
      <c r="C11340" t="inlineStr">
        <is>
          <t>2016-04-07 07:40:59+00:00</t>
        </is>
      </c>
      <c r="D11340" t="inlineStr">
        <is>
          <t>verchange</t>
        </is>
      </c>
      <c r="E11340" t="inlineStr">
        <is>
          <t>python-swiftclient</t>
        </is>
      </c>
      <c r="F11340" t="inlineStr">
        <is>
          <t>&gt;=2.2.0</t>
        </is>
      </c>
      <c r="G11340" t="inlineStr">
        <is>
          <t>python-swiftclient</t>
        </is>
      </c>
      <c r="H11340" t="inlineStr">
        <is>
          <t>&gt;=2.2.0</t>
        </is>
      </c>
    </row>
    <row r="11341">
      <c r="A11341" t="inlineStr">
        <is>
          <t>sahara</t>
        </is>
      </c>
      <c r="B11341" t="inlineStr">
        <is>
          <t>65330b880eb312f488a5e0305d2a01b5c6ff4e9f</t>
        </is>
      </c>
      <c r="C11341" t="inlineStr">
        <is>
          <t>2016-04-07 07:40:59+00:00</t>
        </is>
      </c>
      <c r="D11341" t="inlineStr">
        <is>
          <t>verchange</t>
        </is>
      </c>
      <c r="E11341" t="inlineStr">
        <is>
          <t>oslo.serialization</t>
        </is>
      </c>
      <c r="F11341" t="inlineStr">
        <is>
          <t>&gt;=1.10.0</t>
        </is>
      </c>
      <c r="G11341" t="inlineStr">
        <is>
          <t>oslo.serialization</t>
        </is>
      </c>
      <c r="H11341" t="inlineStr">
        <is>
          <t>&gt;=1.4.0</t>
        </is>
      </c>
    </row>
    <row r="11342">
      <c r="A11342" t="inlineStr">
        <is>
          <t>sahara</t>
        </is>
      </c>
      <c r="B11342" t="inlineStr">
        <is>
          <t>65330b880eb312f488a5e0305d2a01b5c6ff4e9f</t>
        </is>
      </c>
      <c r="C11342" t="inlineStr">
        <is>
          <t>2016-04-07 07:40:59+00:00</t>
        </is>
      </c>
      <c r="D11342" t="inlineStr">
        <is>
          <t>verchange</t>
        </is>
      </c>
      <c r="E11342" t="inlineStr">
        <is>
          <t>oslo.i18n</t>
        </is>
      </c>
      <c r="F11342" t="inlineStr">
        <is>
          <t>&gt;=2.1.0</t>
        </is>
      </c>
      <c r="G11342" t="inlineStr">
        <is>
          <t>oslo.i18n</t>
        </is>
      </c>
      <c r="H11342" t="inlineStr">
        <is>
          <t>&gt;=1.5.0</t>
        </is>
      </c>
    </row>
    <row r="11343">
      <c r="A11343" t="inlineStr">
        <is>
          <t>sahara</t>
        </is>
      </c>
      <c r="B11343" t="inlineStr">
        <is>
          <t>65330b880eb312f488a5e0305d2a01b5c6ff4e9f</t>
        </is>
      </c>
      <c r="C11343" t="inlineStr">
        <is>
          <t>2016-04-07 07:40:59+00:00</t>
        </is>
      </c>
      <c r="D11343" t="inlineStr">
        <is>
          <t>add</t>
        </is>
      </c>
      <c r="E11343" t="inlineStr">
        <is>
          <t>castellan</t>
        </is>
      </c>
      <c r="F11343" t="inlineStr">
        <is>
          <t>&gt;=0.3.1</t>
        </is>
      </c>
      <c r="G11343" t="inlineStr"/>
      <c r="H11343" t="inlineStr"/>
    </row>
    <row r="11344">
      <c r="A11344" t="inlineStr">
        <is>
          <t>sahara</t>
        </is>
      </c>
      <c r="B11344" t="inlineStr">
        <is>
          <t>65330b880eb312f488a5e0305d2a01b5c6ff4e9f</t>
        </is>
      </c>
      <c r="C11344" t="inlineStr">
        <is>
          <t>2016-04-07 07:40:59+00:00</t>
        </is>
      </c>
      <c r="D11344" t="inlineStr">
        <is>
          <t>add</t>
        </is>
      </c>
      <c r="E11344" t="inlineStr">
        <is>
          <t>tooz</t>
        </is>
      </c>
      <c r="F11344" t="inlineStr">
        <is>
          <t>&gt;=1.28.0</t>
        </is>
      </c>
      <c r="G11344" t="inlineStr"/>
      <c r="H11344" t="inlineStr"/>
    </row>
    <row r="11345">
      <c r="A11345" t="inlineStr">
        <is>
          <t>sahara</t>
        </is>
      </c>
      <c r="B11345" t="inlineStr">
        <is>
          <t>65330b880eb312f488a5e0305d2a01b5c6ff4e9f</t>
        </is>
      </c>
      <c r="C11345" t="inlineStr">
        <is>
          <t>2016-04-07 07:40:59+00:00</t>
        </is>
      </c>
      <c r="D11345" t="inlineStr">
        <is>
          <t>rem</t>
        </is>
      </c>
      <c r="E11345" t="inlineStr"/>
      <c r="F11345" t="inlineStr"/>
      <c r="G11345" t="inlineStr">
        <is>
          <t>python-barbicanclient</t>
        </is>
      </c>
      <c r="H11345" t="inlineStr">
        <is>
          <t>&gt;=3.3.0</t>
        </is>
      </c>
    </row>
    <row r="11346">
      <c r="A11346" t="inlineStr">
        <is>
          <t>sahara</t>
        </is>
      </c>
      <c r="B11346" t="inlineStr">
        <is>
          <t>f80daad635f2273103a601c7427f731f74bb41d6</t>
        </is>
      </c>
      <c r="C11346" t="inlineStr">
        <is>
          <t>2016-05-10 13:38:20+00:00</t>
        </is>
      </c>
      <c r="D11346" t="inlineStr">
        <is>
          <t>verchange</t>
        </is>
      </c>
      <c r="E11346" t="inlineStr">
        <is>
          <t>Babel</t>
        </is>
      </c>
      <c r="F11346" t="inlineStr">
        <is>
          <t>!=2.3.3;!=2.3.2;!=2.3.0;!=2.3.1;&gt;=1.3</t>
        </is>
      </c>
      <c r="G11346" t="inlineStr">
        <is>
          <t>Babel</t>
        </is>
      </c>
      <c r="H11346" t="inlineStr">
        <is>
          <t>&gt;=1.3</t>
        </is>
      </c>
    </row>
    <row r="11347">
      <c r="A11347" t="inlineStr">
        <is>
          <t>sahara</t>
        </is>
      </c>
      <c r="B11347" t="inlineStr">
        <is>
          <t>0084842a92a287e1c65a911512a99bccdf806884</t>
        </is>
      </c>
      <c r="C11347" t="inlineStr">
        <is>
          <t>2016-06-08 20:52:31+00:00</t>
        </is>
      </c>
      <c r="D11347" t="inlineStr">
        <is>
          <t>verchange</t>
        </is>
      </c>
      <c r="E11347" t="inlineStr">
        <is>
          <t>Flask</t>
        </is>
      </c>
      <c r="F11347" t="inlineStr">
        <is>
          <t>!=0.11;&lt;1.0;&gt;=0.10</t>
        </is>
      </c>
      <c r="G11347" t="inlineStr">
        <is>
          <t>Flask</t>
        </is>
      </c>
      <c r="H11347" t="inlineStr">
        <is>
          <t>&lt;1.0;&gt;=0.10</t>
        </is>
      </c>
    </row>
    <row r="11348">
      <c r="A11348" t="inlineStr">
        <is>
          <t>sahara</t>
        </is>
      </c>
      <c r="B11348" t="inlineStr">
        <is>
          <t>0084842a92a287e1c65a911512a99bccdf806884</t>
        </is>
      </c>
      <c r="C11348" t="inlineStr">
        <is>
          <t>2016-06-08 20:52:31+00:00</t>
        </is>
      </c>
      <c r="D11348" t="inlineStr">
        <is>
          <t>verchange</t>
        </is>
      </c>
      <c r="E11348" t="inlineStr">
        <is>
          <t>Babel</t>
        </is>
      </c>
      <c r="F11348" t="inlineStr">
        <is>
          <t>!=2.3.3;!=2.3.2;!=2.3.0;!=2.3.1;&gt;=1.3</t>
        </is>
      </c>
      <c r="G11348" t="inlineStr">
        <is>
          <t>Babel</t>
        </is>
      </c>
      <c r="H11348" t="inlineStr">
        <is>
          <t>&gt;=1.3</t>
        </is>
      </c>
    </row>
    <row r="11349">
      <c r="A11349" t="inlineStr">
        <is>
          <t>sahara</t>
        </is>
      </c>
      <c r="B11349" t="inlineStr">
        <is>
          <t>0084842a92a287e1c65a911512a99bccdf806884</t>
        </is>
      </c>
      <c r="C11349" t="inlineStr">
        <is>
          <t>2016-06-08 20:52:31+00:00</t>
        </is>
      </c>
      <c r="D11349" t="inlineStr">
        <is>
          <t>verchange</t>
        </is>
      </c>
      <c r="E11349" t="inlineStr">
        <is>
          <t>python-keystoneclient</t>
        </is>
      </c>
      <c r="F11349" t="inlineStr">
        <is>
          <t>&gt;=1.6.0;!=2.1.0;&lt;3.0.0;!=1.8.0</t>
        </is>
      </c>
      <c r="G11349" t="inlineStr">
        <is>
          <t>python-keystoneclient</t>
        </is>
      </c>
      <c r="H11349" t="inlineStr">
        <is>
          <t>&gt;=1.6.0;!=2.1.0;!=1.8.0</t>
        </is>
      </c>
    </row>
    <row r="11350">
      <c r="A11350" t="inlineStr">
        <is>
          <t>sahara</t>
        </is>
      </c>
      <c r="B11350" t="inlineStr">
        <is>
          <t>3d621b956f546c6e1b231260263ca9a231002b90</t>
        </is>
      </c>
      <c r="C11350" t="inlineStr">
        <is>
          <t>2016-06-08 20:56:10+00:00</t>
        </is>
      </c>
      <c r="D11350" t="inlineStr">
        <is>
          <t>verchange</t>
        </is>
      </c>
      <c r="E11350" t="inlineStr">
        <is>
          <t>Babel</t>
        </is>
      </c>
      <c r="F11350" t="inlineStr">
        <is>
          <t>!=2.3.3;!=2.3.2;!=2.3.0;!=2.3.1;&gt;=1.3</t>
        </is>
      </c>
      <c r="G11350" t="inlineStr">
        <is>
          <t>Babel</t>
        </is>
      </c>
      <c r="H11350" t="inlineStr">
        <is>
          <t>&gt;=1.3</t>
        </is>
      </c>
    </row>
    <row r="11351">
      <c r="A11351" t="inlineStr">
        <is>
          <t>sahara</t>
        </is>
      </c>
      <c r="B11351" t="inlineStr">
        <is>
          <t>3d621b956f546c6e1b231260263ca9a231002b90</t>
        </is>
      </c>
      <c r="C11351" t="inlineStr">
        <is>
          <t>2016-06-08 20:56:10+00:00</t>
        </is>
      </c>
      <c r="D11351" t="inlineStr">
        <is>
          <t>verchange</t>
        </is>
      </c>
      <c r="E11351" t="inlineStr">
        <is>
          <t>python-keystoneclient</t>
        </is>
      </c>
      <c r="F11351" t="inlineStr">
        <is>
          <t>&gt;=1.6.0;&lt;3.0.0;!=1.8.0</t>
        </is>
      </c>
      <c r="G11351" t="inlineStr">
        <is>
          <t>python-keystoneclient</t>
        </is>
      </c>
      <c r="H11351" t="inlineStr">
        <is>
          <t>&gt;=1.6.0;!=1.8.0</t>
        </is>
      </c>
    </row>
    <row r="11352">
      <c r="A11352" t="inlineStr">
        <is>
          <t>sahara</t>
        </is>
      </c>
      <c r="B11352" t="inlineStr">
        <is>
          <t>9e58aef5e0a7b742d09ede04fa18163f2630c281</t>
        </is>
      </c>
      <c r="C11352" t="inlineStr">
        <is>
          <t>2016-09-14 12:28:43+00:00</t>
        </is>
      </c>
      <c r="D11352" t="inlineStr">
        <is>
          <t>verchange</t>
        </is>
      </c>
      <c r="E11352" t="inlineStr">
        <is>
          <t>oslo.concurrency</t>
        </is>
      </c>
      <c r="F11352" t="inlineStr">
        <is>
          <t>&gt;=3.7.1</t>
        </is>
      </c>
      <c r="G11352" t="inlineStr">
        <is>
          <t>oslo.concurrency</t>
        </is>
      </c>
      <c r="H11352" t="inlineStr">
        <is>
          <t>&gt;=3.5.0</t>
        </is>
      </c>
    </row>
    <row r="11353">
      <c r="A11353" t="inlineStr">
        <is>
          <t>sahara</t>
        </is>
      </c>
      <c r="B11353" t="inlineStr">
        <is>
          <t>cbd51fa579274dd4621708286ac8a2289aabfc41</t>
        </is>
      </c>
      <c r="C11353" t="inlineStr">
        <is>
          <t>2016-10-06 13:16:12+00:00</t>
        </is>
      </c>
      <c r="D11353" t="inlineStr">
        <is>
          <t>verchange</t>
        </is>
      </c>
      <c r="E11353" t="inlineStr">
        <is>
          <t>keystonemiddleware</t>
        </is>
      </c>
      <c r="F11353" t="inlineStr">
        <is>
          <t>!=4.5.0;&gt;=4.0.0;!=4.1.0</t>
        </is>
      </c>
      <c r="G11353" t="inlineStr">
        <is>
          <t>keystonemiddleware</t>
        </is>
      </c>
      <c r="H11353" t="inlineStr">
        <is>
          <t>&gt;=4.0.0;!=4.1.0</t>
        </is>
      </c>
    </row>
    <row r="11354">
      <c r="A11354" t="inlineStr">
        <is>
          <t>sahara</t>
        </is>
      </c>
      <c r="B11354" t="inlineStr">
        <is>
          <t>cbd51fa579274dd4621708286ac8a2289aabfc41</t>
        </is>
      </c>
      <c r="C11354" t="inlineStr">
        <is>
          <t>2016-10-06 13:16:12+00:00</t>
        </is>
      </c>
      <c r="D11354" t="inlineStr">
        <is>
          <t>verchange</t>
        </is>
      </c>
      <c r="E11354" t="inlineStr">
        <is>
          <t>oslo.rootwrap</t>
        </is>
      </c>
      <c r="F11354" t="inlineStr">
        <is>
          <t>&gt;=5.0.0</t>
        </is>
      </c>
      <c r="G11354" t="inlineStr">
        <is>
          <t>oslo.rootwrap</t>
        </is>
      </c>
      <c r="H11354" t="inlineStr">
        <is>
          <t>&gt;=2.0.0</t>
        </is>
      </c>
    </row>
    <row r="11355">
      <c r="A11355" t="inlineStr">
        <is>
          <t>sahara</t>
        </is>
      </c>
      <c r="B11355" t="inlineStr">
        <is>
          <t>cbd51fa579274dd4621708286ac8a2289aabfc41</t>
        </is>
      </c>
      <c r="C11355" t="inlineStr">
        <is>
          <t>2016-10-06 13:16:12+00:00</t>
        </is>
      </c>
      <c r="D11355" t="inlineStr">
        <is>
          <t>verchange</t>
        </is>
      </c>
      <c r="E11355" t="inlineStr">
        <is>
          <t>python-keystoneclient</t>
        </is>
      </c>
      <c r="F11355" t="inlineStr">
        <is>
          <t>&gt;=2.0.0;!=2.1.0</t>
        </is>
      </c>
      <c r="G11355" t="inlineStr">
        <is>
          <t>python-keystoneclient</t>
        </is>
      </c>
      <c r="H11355" t="inlineStr">
        <is>
          <t>&gt;=1.6.0;!=2.1.0;&lt;3.0.0;!=1.8.0</t>
        </is>
      </c>
    </row>
    <row r="11356">
      <c r="A11356" t="inlineStr">
        <is>
          <t>sahara</t>
        </is>
      </c>
      <c r="B11356" t="inlineStr">
        <is>
          <t>cbd51fa579274dd4621708286ac8a2289aabfc41</t>
        </is>
      </c>
      <c r="C11356" t="inlineStr">
        <is>
          <t>2016-10-06 13:16:12+00:00</t>
        </is>
      </c>
      <c r="D11356" t="inlineStr">
        <is>
          <t>verchange</t>
        </is>
      </c>
      <c r="E11356" t="inlineStr">
        <is>
          <t>oslo.policy</t>
        </is>
      </c>
      <c r="F11356" t="inlineStr">
        <is>
          <t>&gt;=1.9.0</t>
        </is>
      </c>
      <c r="G11356" t="inlineStr">
        <is>
          <t>oslo.policy</t>
        </is>
      </c>
      <c r="H11356" t="inlineStr">
        <is>
          <t>&gt;=0.5.0</t>
        </is>
      </c>
    </row>
    <row r="11357">
      <c r="A11357" t="inlineStr">
        <is>
          <t>sahara</t>
        </is>
      </c>
      <c r="B11357" t="inlineStr">
        <is>
          <t>cbd51fa579274dd4621708286ac8a2289aabfc41</t>
        </is>
      </c>
      <c r="C11357" t="inlineStr">
        <is>
          <t>2016-10-06 13:16:12+00:00</t>
        </is>
      </c>
      <c r="D11357" t="inlineStr">
        <is>
          <t>verchange</t>
        </is>
      </c>
      <c r="E11357" t="inlineStr">
        <is>
          <t>requests</t>
        </is>
      </c>
      <c r="F11357" t="inlineStr">
        <is>
          <t>&gt;=2.10.0</t>
        </is>
      </c>
      <c r="G11357" t="inlineStr">
        <is>
          <t>requests</t>
        </is>
      </c>
      <c r="H11357" t="inlineStr">
        <is>
          <t>&gt;=2.8.1;!=2.9.0</t>
        </is>
      </c>
    </row>
    <row r="11358">
      <c r="A11358" t="inlineStr">
        <is>
          <t>sahara</t>
        </is>
      </c>
      <c r="B11358" t="inlineStr">
        <is>
          <t>cbd51fa579274dd4621708286ac8a2289aabfc41</t>
        </is>
      </c>
      <c r="C11358" t="inlineStr">
        <is>
          <t>2016-10-06 13:16:12+00:00</t>
        </is>
      </c>
      <c r="D11358" t="inlineStr">
        <is>
          <t>verchange</t>
        </is>
      </c>
      <c r="E11358" t="inlineStr">
        <is>
          <t>stevedore</t>
        </is>
      </c>
      <c r="F11358" t="inlineStr">
        <is>
          <t>&gt;=1.16.0</t>
        </is>
      </c>
      <c r="G11358" t="inlineStr">
        <is>
          <t>stevedore</t>
        </is>
      </c>
      <c r="H11358" t="inlineStr">
        <is>
          <t>&gt;=1.5.0</t>
        </is>
      </c>
    </row>
    <row r="11359">
      <c r="A11359" t="inlineStr">
        <is>
          <t>sahara</t>
        </is>
      </c>
      <c r="B11359" t="inlineStr">
        <is>
          <t>cbd51fa579274dd4621708286ac8a2289aabfc41</t>
        </is>
      </c>
      <c r="C11359" t="inlineStr">
        <is>
          <t>2016-10-06 13:16:12+00:00</t>
        </is>
      </c>
      <c r="D11359" t="inlineStr">
        <is>
          <t>verchange</t>
        </is>
      </c>
      <c r="E11359" t="inlineStr">
        <is>
          <t>oslo.context</t>
        </is>
      </c>
      <c r="F11359" t="inlineStr">
        <is>
          <t>&gt;=2.9.0</t>
        </is>
      </c>
      <c r="G11359" t="inlineStr">
        <is>
          <t>oslo.context</t>
        </is>
      </c>
      <c r="H11359" t="inlineStr">
        <is>
          <t>&gt;=0.2.0</t>
        </is>
      </c>
    </row>
    <row r="11360">
      <c r="A11360" t="inlineStr">
        <is>
          <t>sahara</t>
        </is>
      </c>
      <c r="B11360" t="inlineStr">
        <is>
          <t>cbd51fa579274dd4621708286ac8a2289aabfc41</t>
        </is>
      </c>
      <c r="C11360" t="inlineStr">
        <is>
          <t>2016-10-06 13:16:12+00:00</t>
        </is>
      </c>
      <c r="D11360" t="inlineStr">
        <is>
          <t>verchange</t>
        </is>
      </c>
      <c r="E11360" t="inlineStr">
        <is>
          <t>python-cinderclient</t>
        </is>
      </c>
      <c r="F11360" t="inlineStr">
        <is>
          <t>&gt;=1.6.0;!=1.7.1;!=1.7.0</t>
        </is>
      </c>
      <c r="G11360" t="inlineStr">
        <is>
          <t>python-cinderclient</t>
        </is>
      </c>
      <c r="H11360" t="inlineStr">
        <is>
          <t>&gt;=1.3.1</t>
        </is>
      </c>
    </row>
    <row r="11361">
      <c r="A11361" t="inlineStr">
        <is>
          <t>sahara</t>
        </is>
      </c>
      <c r="B11361" t="inlineStr">
        <is>
          <t>cbd51fa579274dd4621708286ac8a2289aabfc41</t>
        </is>
      </c>
      <c r="C11361" t="inlineStr">
        <is>
          <t>2016-10-06 13:16:12+00:00</t>
        </is>
      </c>
      <c r="D11361" t="inlineStr">
        <is>
          <t>verchange</t>
        </is>
      </c>
      <c r="E11361" t="inlineStr">
        <is>
          <t>python-heatclient</t>
        </is>
      </c>
      <c r="F11361" t="inlineStr">
        <is>
          <t>&gt;=1.4.0</t>
        </is>
      </c>
      <c r="G11361" t="inlineStr">
        <is>
          <t>python-heatclient</t>
        </is>
      </c>
      <c r="H11361" t="inlineStr">
        <is>
          <t>&gt;=0.6.0</t>
        </is>
      </c>
    </row>
    <row r="11362">
      <c r="A11362" t="inlineStr">
        <is>
          <t>sahara</t>
        </is>
      </c>
      <c r="B11362" t="inlineStr">
        <is>
          <t>cbd51fa579274dd4621708286ac8a2289aabfc41</t>
        </is>
      </c>
      <c r="C11362" t="inlineStr">
        <is>
          <t>2016-10-06 13:16:12+00:00</t>
        </is>
      </c>
      <c r="D11362" t="inlineStr">
        <is>
          <t>verchange</t>
        </is>
      </c>
      <c r="E11362" t="inlineStr">
        <is>
          <t>python-manilaclient</t>
        </is>
      </c>
      <c r="F11362" t="inlineStr">
        <is>
          <t>&gt;=1.10.0</t>
        </is>
      </c>
      <c r="G11362" t="inlineStr">
        <is>
          <t>python-manilaclient</t>
        </is>
      </c>
      <c r="H11362" t="inlineStr">
        <is>
          <t>&gt;=1.3.0</t>
        </is>
      </c>
    </row>
    <row r="11363">
      <c r="A11363" t="inlineStr">
        <is>
          <t>sahara</t>
        </is>
      </c>
      <c r="B11363" t="inlineStr">
        <is>
          <t>cbd51fa579274dd4621708286ac8a2289aabfc41</t>
        </is>
      </c>
      <c r="C11363" t="inlineStr">
        <is>
          <t>2016-10-06 13:16:12+00:00</t>
        </is>
      </c>
      <c r="D11363" t="inlineStr">
        <is>
          <t>verchange</t>
        </is>
      </c>
      <c r="E11363" t="inlineStr">
        <is>
          <t>iso8601</t>
        </is>
      </c>
      <c r="F11363" t="inlineStr">
        <is>
          <t>&gt;=0.1.11</t>
        </is>
      </c>
      <c r="G11363" t="inlineStr">
        <is>
          <t>iso8601</t>
        </is>
      </c>
      <c r="H11363" t="inlineStr">
        <is>
          <t>&gt;=0.1.9</t>
        </is>
      </c>
    </row>
    <row r="11364">
      <c r="A11364" t="inlineStr">
        <is>
          <t>sahara</t>
        </is>
      </c>
      <c r="B11364" t="inlineStr">
        <is>
          <t>cbd51fa579274dd4621708286ac8a2289aabfc41</t>
        </is>
      </c>
      <c r="C11364" t="inlineStr">
        <is>
          <t>2016-10-06 13:16:12+00:00</t>
        </is>
      </c>
      <c r="D11364" t="inlineStr">
        <is>
          <t>verchange</t>
        </is>
      </c>
      <c r="E11364" t="inlineStr">
        <is>
          <t>oslo.config</t>
        </is>
      </c>
      <c r="F11364" t="inlineStr">
        <is>
          <t>&gt;=3.14.0</t>
        </is>
      </c>
      <c r="G11364" t="inlineStr">
        <is>
          <t>oslo.config</t>
        </is>
      </c>
      <c r="H11364" t="inlineStr">
        <is>
          <t>&gt;=3.7.0</t>
        </is>
      </c>
    </row>
    <row r="11365">
      <c r="A11365" t="inlineStr">
        <is>
          <t>sahara</t>
        </is>
      </c>
      <c r="B11365" t="inlineStr">
        <is>
          <t>cbd51fa579274dd4621708286ac8a2289aabfc41</t>
        </is>
      </c>
      <c r="C11365" t="inlineStr">
        <is>
          <t>2016-10-06 13:16:12+00:00</t>
        </is>
      </c>
      <c r="D11365" t="inlineStr">
        <is>
          <t>verchange</t>
        </is>
      </c>
      <c r="E11365" t="inlineStr">
        <is>
          <t>oslo.db</t>
        </is>
      </c>
      <c r="F11365" t="inlineStr">
        <is>
          <t>&gt;=4.10.0;!=4.13.2;!=4.13.1</t>
        </is>
      </c>
      <c r="G11365" t="inlineStr">
        <is>
          <t>oslo.db</t>
        </is>
      </c>
      <c r="H11365" t="inlineStr">
        <is>
          <t>&gt;=4.1.0</t>
        </is>
      </c>
    </row>
    <row r="11366">
      <c r="A11366" t="inlineStr">
        <is>
          <t>sahara</t>
        </is>
      </c>
      <c r="B11366" t="inlineStr">
        <is>
          <t>cbd51fa579274dd4621708286ac8a2289aabfc41</t>
        </is>
      </c>
      <c r="C11366" t="inlineStr">
        <is>
          <t>2016-10-06 13:16:12+00:00</t>
        </is>
      </c>
      <c r="D11366" t="inlineStr">
        <is>
          <t>verchange</t>
        </is>
      </c>
      <c r="E11366" t="inlineStr">
        <is>
          <t>oslo.messaging</t>
        </is>
      </c>
      <c r="F11366" t="inlineStr">
        <is>
          <t>&gt;=5.2.0</t>
        </is>
      </c>
      <c r="G11366" t="inlineStr">
        <is>
          <t>oslo.messaging</t>
        </is>
      </c>
      <c r="H11366" t="inlineStr">
        <is>
          <t>&gt;=4.0.0</t>
        </is>
      </c>
    </row>
    <row r="11367">
      <c r="A11367" t="inlineStr">
        <is>
          <t>sahara</t>
        </is>
      </c>
      <c r="B11367" t="inlineStr">
        <is>
          <t>cbd51fa579274dd4621708286ac8a2289aabfc41</t>
        </is>
      </c>
      <c r="C11367" t="inlineStr">
        <is>
          <t>2016-10-06 13:16:12+00:00</t>
        </is>
      </c>
      <c r="D11367" t="inlineStr">
        <is>
          <t>verchange</t>
        </is>
      </c>
      <c r="E11367" t="inlineStr">
        <is>
          <t>Babel</t>
        </is>
      </c>
      <c r="F11367" t="inlineStr">
        <is>
          <t>&gt;=2.3.4</t>
        </is>
      </c>
      <c r="G11367" t="inlineStr">
        <is>
          <t>Babel</t>
        </is>
      </c>
      <c r="H11367" t="inlineStr">
        <is>
          <t>!=2.3.3;!=2.3.2;!=2.3.0;!=2.3.1;&gt;=1.3</t>
        </is>
      </c>
    </row>
    <row r="11368">
      <c r="A11368" t="inlineStr">
        <is>
          <t>sahara</t>
        </is>
      </c>
      <c r="B11368" t="inlineStr">
        <is>
          <t>cbd51fa579274dd4621708286ac8a2289aabfc41</t>
        </is>
      </c>
      <c r="C11368" t="inlineStr">
        <is>
          <t>2016-10-06 13:16:12+00:00</t>
        </is>
      </c>
      <c r="D11368" t="inlineStr">
        <is>
          <t>verchange</t>
        </is>
      </c>
      <c r="E11368" t="inlineStr">
        <is>
          <t>castellan</t>
        </is>
      </c>
      <c r="F11368" t="inlineStr">
        <is>
          <t>&gt;=0.4.0</t>
        </is>
      </c>
      <c r="G11368" t="inlineStr">
        <is>
          <t>castellan</t>
        </is>
      </c>
      <c r="H11368" t="inlineStr">
        <is>
          <t>&gt;=0.3.1</t>
        </is>
      </c>
    </row>
    <row r="11369">
      <c r="A11369" t="inlineStr">
        <is>
          <t>sahara</t>
        </is>
      </c>
      <c r="B11369" t="inlineStr">
        <is>
          <t>cbd51fa579274dd4621708286ac8a2289aabfc41</t>
        </is>
      </c>
      <c r="C11369" t="inlineStr">
        <is>
          <t>2016-10-06 13:16:12+00:00</t>
        </is>
      </c>
      <c r="D11369" t="inlineStr">
        <is>
          <t>verchange</t>
        </is>
      </c>
      <c r="E11369" t="inlineStr">
        <is>
          <t>alembic</t>
        </is>
      </c>
      <c r="F11369" t="inlineStr">
        <is>
          <t>&gt;=0.8.4</t>
        </is>
      </c>
      <c r="G11369" t="inlineStr">
        <is>
          <t>alembic</t>
        </is>
      </c>
      <c r="H11369" t="inlineStr">
        <is>
          <t>&gt;=0.8.0</t>
        </is>
      </c>
    </row>
    <row r="11370">
      <c r="A11370" t="inlineStr">
        <is>
          <t>sahara</t>
        </is>
      </c>
      <c r="B11370" t="inlineStr">
        <is>
          <t>cbd51fa579274dd4621708286ac8a2289aabfc41</t>
        </is>
      </c>
      <c r="C11370" t="inlineStr">
        <is>
          <t>2016-10-06 13:16:12+00:00</t>
        </is>
      </c>
      <c r="D11370" t="inlineStr">
        <is>
          <t>verchange</t>
        </is>
      </c>
      <c r="E11370" t="inlineStr">
        <is>
          <t>oslo.utils</t>
        </is>
      </c>
      <c r="F11370" t="inlineStr">
        <is>
          <t>&gt;=3.16.0</t>
        </is>
      </c>
      <c r="G11370" t="inlineStr">
        <is>
          <t>oslo.utils</t>
        </is>
      </c>
      <c r="H11370" t="inlineStr">
        <is>
          <t>&gt;=3.5.0</t>
        </is>
      </c>
    </row>
    <row r="11371">
      <c r="A11371" t="inlineStr">
        <is>
          <t>sahara</t>
        </is>
      </c>
      <c r="B11371" t="inlineStr">
        <is>
          <t>cbd51fa579274dd4621708286ac8a2289aabfc41</t>
        </is>
      </c>
      <c r="C11371" t="inlineStr">
        <is>
          <t>2016-10-06 13:16:12+00:00</t>
        </is>
      </c>
      <c r="D11371" t="inlineStr">
        <is>
          <t>verchange</t>
        </is>
      </c>
      <c r="E11371" t="inlineStr">
        <is>
          <t>python-neutronclient</t>
        </is>
      </c>
      <c r="F11371" t="inlineStr">
        <is>
          <t>&gt;=5.1.0</t>
        </is>
      </c>
      <c r="G11371" t="inlineStr">
        <is>
          <t>python-neutronclient</t>
        </is>
      </c>
      <c r="H11371" t="inlineStr">
        <is>
          <t>&gt;=2.6.0;!=4.1.0</t>
        </is>
      </c>
    </row>
    <row r="11372">
      <c r="A11372" t="inlineStr">
        <is>
          <t>sahara</t>
        </is>
      </c>
      <c r="B11372" t="inlineStr">
        <is>
          <t>cbd51fa579274dd4621708286ac8a2289aabfc41</t>
        </is>
      </c>
      <c r="C11372" t="inlineStr">
        <is>
          <t>2016-10-06 13:16:12+00:00</t>
        </is>
      </c>
      <c r="D11372" t="inlineStr">
        <is>
          <t>verchange</t>
        </is>
      </c>
      <c r="E11372" t="inlineStr">
        <is>
          <t>oslo.concurrency</t>
        </is>
      </c>
      <c r="F11372" t="inlineStr">
        <is>
          <t>&gt;=3.8.0</t>
        </is>
      </c>
      <c r="G11372" t="inlineStr">
        <is>
          <t>oslo.concurrency</t>
        </is>
      </c>
      <c r="H11372" t="inlineStr">
        <is>
          <t>&gt;=3.7.1</t>
        </is>
      </c>
    </row>
    <row r="11373">
      <c r="A11373" t="inlineStr">
        <is>
          <t>sahara</t>
        </is>
      </c>
      <c r="B11373" t="inlineStr">
        <is>
          <t>cbd51fa579274dd4621708286ac8a2289aabfc41</t>
        </is>
      </c>
      <c r="C11373" t="inlineStr">
        <is>
          <t>2016-10-06 13:16:12+00:00</t>
        </is>
      </c>
      <c r="D11373" t="inlineStr">
        <is>
          <t>verchange</t>
        </is>
      </c>
      <c r="E11373" t="inlineStr">
        <is>
          <t>paramiko</t>
        </is>
      </c>
      <c r="F11373" t="inlineStr">
        <is>
          <t>&gt;=2.0</t>
        </is>
      </c>
      <c r="G11373" t="inlineStr">
        <is>
          <t>paramiko</t>
        </is>
      </c>
      <c r="H11373" t="inlineStr">
        <is>
          <t>&gt;=1.16.0</t>
        </is>
      </c>
    </row>
    <row r="11374">
      <c r="A11374" t="inlineStr">
        <is>
          <t>sahara</t>
        </is>
      </c>
      <c r="B11374" t="inlineStr">
        <is>
          <t>cbd51fa579274dd4621708286ac8a2289aabfc41</t>
        </is>
      </c>
      <c r="C11374" t="inlineStr">
        <is>
          <t>2016-10-06 13:16:12+00:00</t>
        </is>
      </c>
      <c r="D11374" t="inlineStr">
        <is>
          <t>verchange</t>
        </is>
      </c>
      <c r="E11374" t="inlineStr">
        <is>
          <t>oslo.service</t>
        </is>
      </c>
      <c r="F11374" t="inlineStr">
        <is>
          <t>&gt;=1.10.0</t>
        </is>
      </c>
      <c r="G11374" t="inlineStr">
        <is>
          <t>oslo.service</t>
        </is>
      </c>
      <c r="H11374" t="inlineStr">
        <is>
          <t>&gt;=1.0.0</t>
        </is>
      </c>
    </row>
    <row r="11375">
      <c r="A11375" t="inlineStr">
        <is>
          <t>sahara</t>
        </is>
      </c>
      <c r="B11375" t="inlineStr">
        <is>
          <t>cbd51fa579274dd4621708286ac8a2289aabfc41</t>
        </is>
      </c>
      <c r="C11375" t="inlineStr">
        <is>
          <t>2016-10-06 13:16:12+00:00</t>
        </is>
      </c>
      <c r="D11375" t="inlineStr">
        <is>
          <t>add</t>
        </is>
      </c>
      <c r="E11375" t="inlineStr">
        <is>
          <t>keystoneauth1</t>
        </is>
      </c>
      <c r="F11375" t="inlineStr">
        <is>
          <t>&gt;=2.10.0</t>
        </is>
      </c>
      <c r="G11375" t="inlineStr"/>
      <c r="H11375" t="inlineStr"/>
    </row>
    <row r="11376">
      <c r="A11376" t="inlineStr">
        <is>
          <t>sahara</t>
        </is>
      </c>
      <c r="B11376" t="inlineStr">
        <is>
          <t>cbd51fa579274dd4621708286ac8a2289aabfc41</t>
        </is>
      </c>
      <c r="C11376" t="inlineStr">
        <is>
          <t>2016-10-06 13:16:12+00:00</t>
        </is>
      </c>
      <c r="D11376" t="inlineStr">
        <is>
          <t>add</t>
        </is>
      </c>
      <c r="E11376" t="inlineStr">
        <is>
          <t>python-glanceclient</t>
        </is>
      </c>
      <c r="F11376" t="inlineStr">
        <is>
          <t>&gt;=2.3.0;!=2.4.0</t>
        </is>
      </c>
      <c r="G11376" t="inlineStr"/>
      <c r="H11376" t="inlineStr"/>
    </row>
    <row r="11377">
      <c r="A11377" t="inlineStr">
        <is>
          <t>sahara</t>
        </is>
      </c>
      <c r="B11377" t="inlineStr">
        <is>
          <t>6c61605eb7972d8d50518a2ccfd5b1e0398d6916</t>
        </is>
      </c>
      <c r="C11377" t="inlineStr">
        <is>
          <t>2016-11-22 03:08:29+00:00</t>
        </is>
      </c>
      <c r="D11377" t="inlineStr">
        <is>
          <t>verchange</t>
        </is>
      </c>
      <c r="E11377" t="inlineStr">
        <is>
          <t>Flask</t>
        </is>
      </c>
      <c r="F11377" t="inlineStr">
        <is>
          <t>!=0.11;&lt;1.0;&gt;=0.10</t>
        </is>
      </c>
      <c r="G11377" t="inlineStr">
        <is>
          <t>Flask</t>
        </is>
      </c>
      <c r="H11377" t="inlineStr">
        <is>
          <t>&lt;1.0;&gt;=0.10</t>
        </is>
      </c>
    </row>
    <row r="11378">
      <c r="A11378" t="inlineStr">
        <is>
          <t>sahara</t>
        </is>
      </c>
      <c r="B11378" t="inlineStr">
        <is>
          <t>c465fa80b9b769e886ad0fb5750ed4fff17f0eaa</t>
        </is>
      </c>
      <c r="C11378" t="inlineStr">
        <is>
          <t>2017-02-22 13:43:01+00:00</t>
        </is>
      </c>
      <c r="D11378" t="inlineStr">
        <is>
          <t>verchange</t>
        </is>
      </c>
      <c r="E11378" t="inlineStr">
        <is>
          <t>keystonemiddleware</t>
        </is>
      </c>
      <c r="F11378" t="inlineStr">
        <is>
          <t>&gt;=4.12.0</t>
        </is>
      </c>
      <c r="G11378" t="inlineStr">
        <is>
          <t>keystonemiddleware</t>
        </is>
      </c>
      <c r="H11378" t="inlineStr">
        <is>
          <t>!=4.5.0;&gt;=4.0.0;!=4.1.0</t>
        </is>
      </c>
    </row>
    <row r="11379">
      <c r="A11379" t="inlineStr">
        <is>
          <t>sahara</t>
        </is>
      </c>
      <c r="B11379" t="inlineStr">
        <is>
          <t>c465fa80b9b769e886ad0fb5750ed4fff17f0eaa</t>
        </is>
      </c>
      <c r="C11379" t="inlineStr">
        <is>
          <t>2017-02-22 13:43:01+00:00</t>
        </is>
      </c>
      <c r="D11379" t="inlineStr">
        <is>
          <t>verchange</t>
        </is>
      </c>
      <c r="E11379" t="inlineStr">
        <is>
          <t>python-keystoneclient</t>
        </is>
      </c>
      <c r="F11379" t="inlineStr">
        <is>
          <t>&gt;=3.8.0</t>
        </is>
      </c>
      <c r="G11379" t="inlineStr">
        <is>
          <t>python-keystoneclient</t>
        </is>
      </c>
      <c r="H11379" t="inlineStr">
        <is>
          <t>&gt;=2.0.0;!=2.1.0</t>
        </is>
      </c>
    </row>
    <row r="11380">
      <c r="A11380" t="inlineStr">
        <is>
          <t>sahara</t>
        </is>
      </c>
      <c r="B11380" t="inlineStr">
        <is>
          <t>c465fa80b9b769e886ad0fb5750ed4fff17f0eaa</t>
        </is>
      </c>
      <c r="C11380" t="inlineStr">
        <is>
          <t>2017-02-22 13:43:01+00:00</t>
        </is>
      </c>
      <c r="D11380" t="inlineStr">
        <is>
          <t>verchange</t>
        </is>
      </c>
      <c r="E11380" t="inlineStr">
        <is>
          <t>python-glanceclient</t>
        </is>
      </c>
      <c r="F11380" t="inlineStr">
        <is>
          <t>&gt;=2.5.0</t>
        </is>
      </c>
      <c r="G11380" t="inlineStr">
        <is>
          <t>python-glanceclient</t>
        </is>
      </c>
      <c r="H11380" t="inlineStr">
        <is>
          <t>&gt;=2.3.0;!=2.4.0</t>
        </is>
      </c>
    </row>
    <row r="11381">
      <c r="A11381" t="inlineStr">
        <is>
          <t>sahara</t>
        </is>
      </c>
      <c r="B11381" t="inlineStr">
        <is>
          <t>c465fa80b9b769e886ad0fb5750ed4fff17f0eaa</t>
        </is>
      </c>
      <c r="C11381" t="inlineStr">
        <is>
          <t>2017-02-22 13:43:01+00:00</t>
        </is>
      </c>
      <c r="D11381" t="inlineStr">
        <is>
          <t>verchange</t>
        </is>
      </c>
      <c r="E11381" t="inlineStr">
        <is>
          <t>python-swiftclient</t>
        </is>
      </c>
      <c r="F11381" t="inlineStr">
        <is>
          <t>&gt;=3.2.0</t>
        </is>
      </c>
      <c r="G11381" t="inlineStr">
        <is>
          <t>python-swiftclient</t>
        </is>
      </c>
      <c r="H11381" t="inlineStr">
        <is>
          <t>&gt;=2.2.0</t>
        </is>
      </c>
    </row>
    <row r="11382">
      <c r="A11382" t="inlineStr">
        <is>
          <t>sahara</t>
        </is>
      </c>
      <c r="B11382" t="inlineStr">
        <is>
          <t>c465fa80b9b769e886ad0fb5750ed4fff17f0eaa</t>
        </is>
      </c>
      <c r="C11382" t="inlineStr">
        <is>
          <t>2017-02-22 13:43:01+00:00</t>
        </is>
      </c>
      <c r="D11382" t="inlineStr">
        <is>
          <t>verchange</t>
        </is>
      </c>
      <c r="E11382" t="inlineStr">
        <is>
          <t>oslo.policy</t>
        </is>
      </c>
      <c r="F11382" t="inlineStr">
        <is>
          <t>&gt;=1.17.0</t>
        </is>
      </c>
      <c r="G11382" t="inlineStr">
        <is>
          <t>oslo.policy</t>
        </is>
      </c>
      <c r="H11382" t="inlineStr">
        <is>
          <t>&gt;=1.9.0</t>
        </is>
      </c>
    </row>
    <row r="11383">
      <c r="A11383" t="inlineStr">
        <is>
          <t>sahara</t>
        </is>
      </c>
      <c r="B11383" t="inlineStr">
        <is>
          <t>c465fa80b9b769e886ad0fb5750ed4fff17f0eaa</t>
        </is>
      </c>
      <c r="C11383" t="inlineStr">
        <is>
          <t>2017-02-22 13:43:01+00:00</t>
        </is>
      </c>
      <c r="D11383" t="inlineStr">
        <is>
          <t>verchange</t>
        </is>
      </c>
      <c r="E11383" t="inlineStr">
        <is>
          <t>requests</t>
        </is>
      </c>
      <c r="F11383" t="inlineStr">
        <is>
          <t>&gt;=2.10.0;!=2.12.2</t>
        </is>
      </c>
      <c r="G11383" t="inlineStr">
        <is>
          <t>requests</t>
        </is>
      </c>
      <c r="H11383" t="inlineStr">
        <is>
          <t>&gt;=2.10.0</t>
        </is>
      </c>
    </row>
    <row r="11384">
      <c r="A11384" t="inlineStr">
        <is>
          <t>sahara</t>
        </is>
      </c>
      <c r="B11384" t="inlineStr">
        <is>
          <t>c465fa80b9b769e886ad0fb5750ed4fff17f0eaa</t>
        </is>
      </c>
      <c r="C11384" t="inlineStr">
        <is>
          <t>2017-02-22 13:43:01+00:00</t>
        </is>
      </c>
      <c r="D11384" t="inlineStr">
        <is>
          <t>verchange</t>
        </is>
      </c>
      <c r="E11384" t="inlineStr">
        <is>
          <t>stevedore</t>
        </is>
      </c>
      <c r="F11384" t="inlineStr">
        <is>
          <t>&gt;=1.17.1</t>
        </is>
      </c>
      <c r="G11384" t="inlineStr">
        <is>
          <t>stevedore</t>
        </is>
      </c>
      <c r="H11384" t="inlineStr">
        <is>
          <t>&gt;=1.16.0</t>
        </is>
      </c>
    </row>
    <row r="11385">
      <c r="A11385" t="inlineStr">
        <is>
          <t>sahara</t>
        </is>
      </c>
      <c r="B11385" t="inlineStr">
        <is>
          <t>c465fa80b9b769e886ad0fb5750ed4fff17f0eaa</t>
        </is>
      </c>
      <c r="C11385" t="inlineStr">
        <is>
          <t>2017-02-22 13:43:01+00:00</t>
        </is>
      </c>
      <c r="D11385" t="inlineStr">
        <is>
          <t>verchange</t>
        </is>
      </c>
      <c r="E11385" t="inlineStr">
        <is>
          <t>WebOb</t>
        </is>
      </c>
      <c r="F11385" t="inlineStr">
        <is>
          <t>&gt;=1.6.0</t>
        </is>
      </c>
      <c r="G11385" t="inlineStr">
        <is>
          <t>WebOb</t>
        </is>
      </c>
      <c r="H11385" t="inlineStr">
        <is>
          <t>&gt;=1.2.3</t>
        </is>
      </c>
    </row>
    <row r="11386">
      <c r="A11386" t="inlineStr">
        <is>
          <t>sahara</t>
        </is>
      </c>
      <c r="B11386" t="inlineStr">
        <is>
          <t>c465fa80b9b769e886ad0fb5750ed4fff17f0eaa</t>
        </is>
      </c>
      <c r="C11386" t="inlineStr">
        <is>
          <t>2017-02-22 13:43:01+00:00</t>
        </is>
      </c>
      <c r="D11386" t="inlineStr">
        <is>
          <t>verchange</t>
        </is>
      </c>
      <c r="E11386" t="inlineStr">
        <is>
          <t>keystoneauth1</t>
        </is>
      </c>
      <c r="F11386" t="inlineStr">
        <is>
          <t>&gt;=2.18.0</t>
        </is>
      </c>
      <c r="G11386" t="inlineStr">
        <is>
          <t>keystoneauth1</t>
        </is>
      </c>
      <c r="H11386" t="inlineStr">
        <is>
          <t>&gt;=2.10.0</t>
        </is>
      </c>
    </row>
    <row r="11387">
      <c r="A11387" t="inlineStr">
        <is>
          <t>sahara</t>
        </is>
      </c>
      <c r="B11387" t="inlineStr">
        <is>
          <t>c465fa80b9b769e886ad0fb5750ed4fff17f0eaa</t>
        </is>
      </c>
      <c r="C11387" t="inlineStr">
        <is>
          <t>2017-02-22 13:43:01+00:00</t>
        </is>
      </c>
      <c r="D11387" t="inlineStr">
        <is>
          <t>verchange</t>
        </is>
      </c>
      <c r="E11387" t="inlineStr">
        <is>
          <t>python-heatclient</t>
        </is>
      </c>
      <c r="F11387" t="inlineStr">
        <is>
          <t>&gt;=1.6.1</t>
        </is>
      </c>
      <c r="G11387" t="inlineStr">
        <is>
          <t>python-heatclient</t>
        </is>
      </c>
      <c r="H11387" t="inlineStr">
        <is>
          <t>&gt;=1.4.0</t>
        </is>
      </c>
    </row>
    <row r="11388">
      <c r="A11388" t="inlineStr">
        <is>
          <t>sahara</t>
        </is>
      </c>
      <c r="B11388" t="inlineStr">
        <is>
          <t>c465fa80b9b769e886ad0fb5750ed4fff17f0eaa</t>
        </is>
      </c>
      <c r="C11388" t="inlineStr">
        <is>
          <t>2017-02-22 13:43:01+00:00</t>
        </is>
      </c>
      <c r="D11388" t="inlineStr">
        <is>
          <t>verchange</t>
        </is>
      </c>
      <c r="E11388" t="inlineStr">
        <is>
          <t>python-manilaclient</t>
        </is>
      </c>
      <c r="F11388" t="inlineStr">
        <is>
          <t>&gt;=1.12.0</t>
        </is>
      </c>
      <c r="G11388" t="inlineStr">
        <is>
          <t>python-manilaclient</t>
        </is>
      </c>
      <c r="H11388" t="inlineStr">
        <is>
          <t>&gt;=1.10.0</t>
        </is>
      </c>
    </row>
    <row r="11389">
      <c r="A11389" t="inlineStr">
        <is>
          <t>sahara</t>
        </is>
      </c>
      <c r="B11389" t="inlineStr">
        <is>
          <t>c465fa80b9b769e886ad0fb5750ed4fff17f0eaa</t>
        </is>
      </c>
      <c r="C11389" t="inlineStr">
        <is>
          <t>2017-02-22 13:43:01+00:00</t>
        </is>
      </c>
      <c r="D11389" t="inlineStr">
        <is>
          <t>verchange</t>
        </is>
      </c>
      <c r="E11389" t="inlineStr">
        <is>
          <t>tooz</t>
        </is>
      </c>
      <c r="F11389" t="inlineStr">
        <is>
          <t>&gt;=1.47.0</t>
        </is>
      </c>
      <c r="G11389" t="inlineStr">
        <is>
          <t>tooz</t>
        </is>
      </c>
      <c r="H11389" t="inlineStr">
        <is>
          <t>&gt;=1.28.0</t>
        </is>
      </c>
    </row>
    <row r="11390">
      <c r="A11390" t="inlineStr">
        <is>
          <t>sahara</t>
        </is>
      </c>
      <c r="B11390" t="inlineStr">
        <is>
          <t>c465fa80b9b769e886ad0fb5750ed4fff17f0eaa</t>
        </is>
      </c>
      <c r="C11390" t="inlineStr">
        <is>
          <t>2017-02-22 13:43:01+00:00</t>
        </is>
      </c>
      <c r="D11390" t="inlineStr">
        <is>
          <t>verchange</t>
        </is>
      </c>
      <c r="E11390" t="inlineStr">
        <is>
          <t>oslo.config</t>
        </is>
      </c>
      <c r="F11390" t="inlineStr">
        <is>
          <t>&gt;=3.14.0;!=3.18.0</t>
        </is>
      </c>
      <c r="G11390" t="inlineStr">
        <is>
          <t>oslo.config</t>
        </is>
      </c>
      <c r="H11390" t="inlineStr">
        <is>
          <t>&gt;=3.14.0</t>
        </is>
      </c>
    </row>
    <row r="11391">
      <c r="A11391" t="inlineStr">
        <is>
          <t>sahara</t>
        </is>
      </c>
      <c r="B11391" t="inlineStr">
        <is>
          <t>c465fa80b9b769e886ad0fb5750ed4fff17f0eaa</t>
        </is>
      </c>
      <c r="C11391" t="inlineStr">
        <is>
          <t>2017-02-22 13:43:01+00:00</t>
        </is>
      </c>
      <c r="D11391" t="inlineStr">
        <is>
          <t>verchange</t>
        </is>
      </c>
      <c r="E11391" t="inlineStr">
        <is>
          <t>python-novaclient</t>
        </is>
      </c>
      <c r="F11391" t="inlineStr">
        <is>
          <t>!=7.0.0;&gt;=6.0.0</t>
        </is>
      </c>
      <c r="G11391" t="inlineStr">
        <is>
          <t>python-novaclient</t>
        </is>
      </c>
      <c r="H11391" t="inlineStr">
        <is>
          <t>!=2.33.0;&gt;=2.29.0</t>
        </is>
      </c>
    </row>
    <row r="11392">
      <c r="A11392" t="inlineStr">
        <is>
          <t>sahara</t>
        </is>
      </c>
      <c r="B11392" t="inlineStr">
        <is>
          <t>c465fa80b9b769e886ad0fb5750ed4fff17f0eaa</t>
        </is>
      </c>
      <c r="C11392" t="inlineStr">
        <is>
          <t>2017-02-22 13:43:01+00:00</t>
        </is>
      </c>
      <c r="D11392" t="inlineStr">
        <is>
          <t>verchange</t>
        </is>
      </c>
      <c r="E11392" t="inlineStr">
        <is>
          <t>oslo.db</t>
        </is>
      </c>
      <c r="F11392" t="inlineStr">
        <is>
          <t>&gt;=4.15.0</t>
        </is>
      </c>
      <c r="G11392" t="inlineStr">
        <is>
          <t>oslo.db</t>
        </is>
      </c>
      <c r="H11392" t="inlineStr">
        <is>
          <t>&gt;=4.10.0;!=4.13.2;!=4.13.1</t>
        </is>
      </c>
    </row>
    <row r="11393">
      <c r="A11393" t="inlineStr">
        <is>
          <t>sahara</t>
        </is>
      </c>
      <c r="B11393" t="inlineStr">
        <is>
          <t>c465fa80b9b769e886ad0fb5750ed4fff17f0eaa</t>
        </is>
      </c>
      <c r="C11393" t="inlineStr">
        <is>
          <t>2017-02-22 13:43:01+00:00</t>
        </is>
      </c>
      <c r="D11393" t="inlineStr">
        <is>
          <t>verchange</t>
        </is>
      </c>
      <c r="E11393" t="inlineStr">
        <is>
          <t>oslo.messaging</t>
        </is>
      </c>
      <c r="F11393" t="inlineStr">
        <is>
          <t>&gt;=5.14.0</t>
        </is>
      </c>
      <c r="G11393" t="inlineStr">
        <is>
          <t>oslo.messaging</t>
        </is>
      </c>
      <c r="H11393" t="inlineStr">
        <is>
          <t>&gt;=5.2.0</t>
        </is>
      </c>
    </row>
    <row r="11394">
      <c r="A11394" t="inlineStr">
        <is>
          <t>sahara</t>
        </is>
      </c>
      <c r="B11394" t="inlineStr">
        <is>
          <t>c465fa80b9b769e886ad0fb5750ed4fff17f0eaa</t>
        </is>
      </c>
      <c r="C11394" t="inlineStr">
        <is>
          <t>2017-02-22 13:43:01+00:00</t>
        </is>
      </c>
      <c r="D11394" t="inlineStr">
        <is>
          <t>verchange</t>
        </is>
      </c>
      <c r="E11394" t="inlineStr">
        <is>
          <t>alembic</t>
        </is>
      </c>
      <c r="F11394" t="inlineStr">
        <is>
          <t>&gt;=0.8.10</t>
        </is>
      </c>
      <c r="G11394" t="inlineStr">
        <is>
          <t>alembic</t>
        </is>
      </c>
      <c r="H11394" t="inlineStr">
        <is>
          <t>&gt;=0.8.4</t>
        </is>
      </c>
    </row>
    <row r="11395">
      <c r="A11395" t="inlineStr">
        <is>
          <t>sahara</t>
        </is>
      </c>
      <c r="B11395" t="inlineStr">
        <is>
          <t>c465fa80b9b769e886ad0fb5750ed4fff17f0eaa</t>
        </is>
      </c>
      <c r="C11395" t="inlineStr">
        <is>
          <t>2017-02-22 13:43:01+00:00</t>
        </is>
      </c>
      <c r="D11395" t="inlineStr">
        <is>
          <t>verchange</t>
        </is>
      </c>
      <c r="E11395" t="inlineStr">
        <is>
          <t>oslo.log</t>
        </is>
      </c>
      <c r="F11395" t="inlineStr">
        <is>
          <t>&gt;=3.11.0</t>
        </is>
      </c>
      <c r="G11395" t="inlineStr">
        <is>
          <t>oslo.log</t>
        </is>
      </c>
      <c r="H11395" t="inlineStr">
        <is>
          <t>&gt;=1.14.0</t>
        </is>
      </c>
    </row>
    <row r="11396">
      <c r="A11396" t="inlineStr">
        <is>
          <t>sahara</t>
        </is>
      </c>
      <c r="B11396" t="inlineStr">
        <is>
          <t>c465fa80b9b769e886ad0fb5750ed4fff17f0eaa</t>
        </is>
      </c>
      <c r="C11396" t="inlineStr">
        <is>
          <t>2017-02-22 13:43:01+00:00</t>
        </is>
      </c>
      <c r="D11396" t="inlineStr">
        <is>
          <t>verchange</t>
        </is>
      </c>
      <c r="E11396" t="inlineStr">
        <is>
          <t>oslo.utils</t>
        </is>
      </c>
      <c r="F11396" t="inlineStr">
        <is>
          <t>&gt;=3.18.0</t>
        </is>
      </c>
      <c r="G11396" t="inlineStr">
        <is>
          <t>oslo.utils</t>
        </is>
      </c>
      <c r="H11396" t="inlineStr">
        <is>
          <t>&gt;=3.16.0</t>
        </is>
      </c>
    </row>
    <row r="11397">
      <c r="A11397" t="inlineStr">
        <is>
          <t>sahara</t>
        </is>
      </c>
      <c r="B11397" t="inlineStr">
        <is>
          <t>c465fa80b9b769e886ad0fb5750ed4fff17f0eaa</t>
        </is>
      </c>
      <c r="C11397" t="inlineStr">
        <is>
          <t>2017-02-22 13:43:01+00:00</t>
        </is>
      </c>
      <c r="D11397" t="inlineStr">
        <is>
          <t>verchange</t>
        </is>
      </c>
      <c r="E11397" t="inlineStr">
        <is>
          <t>pbr</t>
        </is>
      </c>
      <c r="F11397" t="inlineStr">
        <is>
          <t>&gt;=1.8</t>
        </is>
      </c>
      <c r="G11397" t="inlineStr">
        <is>
          <t>pbr</t>
        </is>
      </c>
      <c r="H11397" t="inlineStr">
        <is>
          <t>&gt;=1.6</t>
        </is>
      </c>
    </row>
    <row r="11398">
      <c r="A11398" t="inlineStr">
        <is>
          <t>sahara</t>
        </is>
      </c>
      <c r="B11398" t="inlineStr">
        <is>
          <t>c465fa80b9b769e886ad0fb5750ed4fff17f0eaa</t>
        </is>
      </c>
      <c r="C11398" t="inlineStr">
        <is>
          <t>2017-02-22 13:43:01+00:00</t>
        </is>
      </c>
      <c r="D11398" t="inlineStr">
        <is>
          <t>verchange</t>
        </is>
      </c>
      <c r="E11398" t="inlineStr">
        <is>
          <t>Jinja2</t>
        </is>
      </c>
      <c r="F11398" t="inlineStr">
        <is>
          <t>!=2.9.3;&gt;=2.8;!=2.9.2;!=2.9.1;!=2.9.4;!=2.9.0</t>
        </is>
      </c>
      <c r="G11398" t="inlineStr">
        <is>
          <t>Jinja2</t>
        </is>
      </c>
      <c r="H11398" t="inlineStr">
        <is>
          <t>&gt;=2.8</t>
        </is>
      </c>
    </row>
    <row r="11399">
      <c r="A11399" t="inlineStr">
        <is>
          <t>sahara</t>
        </is>
      </c>
      <c r="B11399" t="inlineStr">
        <is>
          <t>30a3b8b58867a176b502ad0e5601533655d7336b</t>
        </is>
      </c>
      <c r="C11399" t="inlineStr">
        <is>
          <t>2017-08-30 11:10:32+00:00</t>
        </is>
      </c>
      <c r="D11399" t="inlineStr">
        <is>
          <t>verchange</t>
        </is>
      </c>
      <c r="E11399" t="inlineStr">
        <is>
          <t>python-glanceclient</t>
        </is>
      </c>
      <c r="F11399" t="inlineStr">
        <is>
          <t>&gt;=2.8.0</t>
        </is>
      </c>
      <c r="G11399" t="inlineStr">
        <is>
          <t>python-glanceclient</t>
        </is>
      </c>
      <c r="H11399" t="inlineStr">
        <is>
          <t>&gt;=2.5.0</t>
        </is>
      </c>
    </row>
    <row r="11400">
      <c r="A11400" t="inlineStr">
        <is>
          <t>sahara</t>
        </is>
      </c>
      <c r="B11400" t="inlineStr">
        <is>
          <t>30a3b8b58867a176b502ad0e5601533655d7336b</t>
        </is>
      </c>
      <c r="C11400" t="inlineStr">
        <is>
          <t>2017-08-30 11:10:32+00:00</t>
        </is>
      </c>
      <c r="D11400" t="inlineStr">
        <is>
          <t>verchange</t>
        </is>
      </c>
      <c r="E11400" t="inlineStr">
        <is>
          <t>oslo.policy</t>
        </is>
      </c>
      <c r="F11400" t="inlineStr">
        <is>
          <t>&gt;=1.23.0</t>
        </is>
      </c>
      <c r="G11400" t="inlineStr">
        <is>
          <t>oslo.policy</t>
        </is>
      </c>
      <c r="H11400" t="inlineStr">
        <is>
          <t>&gt;=1.17.0</t>
        </is>
      </c>
    </row>
    <row r="11401">
      <c r="A11401" t="inlineStr">
        <is>
          <t>sahara</t>
        </is>
      </c>
      <c r="B11401" t="inlineStr">
        <is>
          <t>30a3b8b58867a176b502ad0e5601533655d7336b</t>
        </is>
      </c>
      <c r="C11401" t="inlineStr">
        <is>
          <t>2017-08-30 11:10:32+00:00</t>
        </is>
      </c>
      <c r="D11401" t="inlineStr">
        <is>
          <t>verchange</t>
        </is>
      </c>
      <c r="E11401" t="inlineStr">
        <is>
          <t>requests</t>
        </is>
      </c>
      <c r="F11401" t="inlineStr">
        <is>
          <t>&gt;=2.14.2</t>
        </is>
      </c>
      <c r="G11401" t="inlineStr">
        <is>
          <t>requests</t>
        </is>
      </c>
      <c r="H11401" t="inlineStr">
        <is>
          <t>&gt;=2.10.0;!=2.12.2</t>
        </is>
      </c>
    </row>
    <row r="11402">
      <c r="A11402" t="inlineStr">
        <is>
          <t>sahara</t>
        </is>
      </c>
      <c r="B11402" t="inlineStr">
        <is>
          <t>30a3b8b58867a176b502ad0e5601533655d7336b</t>
        </is>
      </c>
      <c r="C11402" t="inlineStr">
        <is>
          <t>2017-08-30 11:10:32+00:00</t>
        </is>
      </c>
      <c r="D11402" t="inlineStr">
        <is>
          <t>verchange</t>
        </is>
      </c>
      <c r="E11402" t="inlineStr">
        <is>
          <t>SQLAlchemy</t>
        </is>
      </c>
      <c r="F11402" t="inlineStr">
        <is>
          <t>&gt;=1.0.10;!=1.1.5;!=1.1.8;!=1.1.6;!=1.1.7</t>
        </is>
      </c>
      <c r="G11402" t="inlineStr">
        <is>
          <t>SQLAlchemy</t>
        </is>
      </c>
      <c r="H11402" t="inlineStr">
        <is>
          <t>&lt;1.1.0;&gt;=1.0.10</t>
        </is>
      </c>
    </row>
    <row r="11403">
      <c r="A11403" t="inlineStr">
        <is>
          <t>sahara</t>
        </is>
      </c>
      <c r="B11403" t="inlineStr">
        <is>
          <t>30a3b8b58867a176b502ad0e5601533655d7336b</t>
        </is>
      </c>
      <c r="C11403" t="inlineStr">
        <is>
          <t>2017-08-30 11:10:32+00:00</t>
        </is>
      </c>
      <c r="D11403" t="inlineStr">
        <is>
          <t>verchange</t>
        </is>
      </c>
      <c r="E11403" t="inlineStr">
        <is>
          <t>stevedore</t>
        </is>
      </c>
      <c r="F11403" t="inlineStr">
        <is>
          <t>&gt;=1.20.0</t>
        </is>
      </c>
      <c r="G11403" t="inlineStr">
        <is>
          <t>stevedore</t>
        </is>
      </c>
      <c r="H11403" t="inlineStr">
        <is>
          <t>&gt;=1.17.1</t>
        </is>
      </c>
    </row>
    <row r="11404">
      <c r="A11404" t="inlineStr">
        <is>
          <t>sahara</t>
        </is>
      </c>
      <c r="B11404" t="inlineStr">
        <is>
          <t>30a3b8b58867a176b502ad0e5601533655d7336b</t>
        </is>
      </c>
      <c r="C11404" t="inlineStr">
        <is>
          <t>2017-08-30 11:10:32+00:00</t>
        </is>
      </c>
      <c r="D11404" t="inlineStr">
        <is>
          <t>verchange</t>
        </is>
      </c>
      <c r="E11404" t="inlineStr">
        <is>
          <t>oslo.context</t>
        </is>
      </c>
      <c r="F11404" t="inlineStr">
        <is>
          <t>&gt;=2.14.0</t>
        </is>
      </c>
      <c r="G11404" t="inlineStr">
        <is>
          <t>oslo.context</t>
        </is>
      </c>
      <c r="H11404" t="inlineStr">
        <is>
          <t>&gt;=2.9.0</t>
        </is>
      </c>
    </row>
    <row r="11405">
      <c r="A11405" t="inlineStr">
        <is>
          <t>sahara</t>
        </is>
      </c>
      <c r="B11405" t="inlineStr">
        <is>
          <t>30a3b8b58867a176b502ad0e5601533655d7336b</t>
        </is>
      </c>
      <c r="C11405" t="inlineStr">
        <is>
          <t>2017-08-30 11:10:32+00:00</t>
        </is>
      </c>
      <c r="D11405" t="inlineStr">
        <is>
          <t>verchange</t>
        </is>
      </c>
      <c r="E11405" t="inlineStr">
        <is>
          <t>WebOb</t>
        </is>
      </c>
      <c r="F11405" t="inlineStr">
        <is>
          <t>&gt;=1.7.1</t>
        </is>
      </c>
      <c r="G11405" t="inlineStr">
        <is>
          <t>WebOb</t>
        </is>
      </c>
      <c r="H11405" t="inlineStr">
        <is>
          <t>&gt;=1.6.0</t>
        </is>
      </c>
    </row>
    <row r="11406">
      <c r="A11406" t="inlineStr">
        <is>
          <t>sahara</t>
        </is>
      </c>
      <c r="B11406" t="inlineStr">
        <is>
          <t>30a3b8b58867a176b502ad0e5601533655d7336b</t>
        </is>
      </c>
      <c r="C11406" t="inlineStr">
        <is>
          <t>2017-08-30 11:10:32+00:00</t>
        </is>
      </c>
      <c r="D11406" t="inlineStr">
        <is>
          <t>verchange</t>
        </is>
      </c>
      <c r="E11406" t="inlineStr">
        <is>
          <t>keystoneauth1</t>
        </is>
      </c>
      <c r="F11406" t="inlineStr">
        <is>
          <t>&gt;=3.1.0</t>
        </is>
      </c>
      <c r="G11406" t="inlineStr">
        <is>
          <t>keystoneauth1</t>
        </is>
      </c>
      <c r="H11406" t="inlineStr">
        <is>
          <t>&gt;=2.18.0</t>
        </is>
      </c>
    </row>
    <row r="11407">
      <c r="A11407" t="inlineStr">
        <is>
          <t>sahara</t>
        </is>
      </c>
      <c r="B11407" t="inlineStr">
        <is>
          <t>30a3b8b58867a176b502ad0e5601533655d7336b</t>
        </is>
      </c>
      <c r="C11407" t="inlineStr">
        <is>
          <t>2017-08-30 11:10:32+00:00</t>
        </is>
      </c>
      <c r="D11407" t="inlineStr">
        <is>
          <t>verchange</t>
        </is>
      </c>
      <c r="E11407" t="inlineStr">
        <is>
          <t>python-cinderclient</t>
        </is>
      </c>
      <c r="F11407" t="inlineStr">
        <is>
          <t>&gt;=3.1.0</t>
        </is>
      </c>
      <c r="G11407" t="inlineStr">
        <is>
          <t>python-cinderclient</t>
        </is>
      </c>
      <c r="H11407" t="inlineStr">
        <is>
          <t>&gt;=1.6.0;!=1.7.1;!=1.7.0</t>
        </is>
      </c>
    </row>
    <row r="11408">
      <c r="A11408" t="inlineStr">
        <is>
          <t>sahara</t>
        </is>
      </c>
      <c r="B11408" t="inlineStr">
        <is>
          <t>30a3b8b58867a176b502ad0e5601533655d7336b</t>
        </is>
      </c>
      <c r="C11408" t="inlineStr">
        <is>
          <t>2017-08-30 11:10:32+00:00</t>
        </is>
      </c>
      <c r="D11408" t="inlineStr">
        <is>
          <t>verchange</t>
        </is>
      </c>
      <c r="E11408" t="inlineStr">
        <is>
          <t>oslo.middleware</t>
        </is>
      </c>
      <c r="F11408" t="inlineStr">
        <is>
          <t>&gt;=3.27.0</t>
        </is>
      </c>
      <c r="G11408" t="inlineStr">
        <is>
          <t>oslo.middleware</t>
        </is>
      </c>
      <c r="H11408" t="inlineStr">
        <is>
          <t>&gt;=3.0.0</t>
        </is>
      </c>
    </row>
    <row r="11409">
      <c r="A11409" t="inlineStr">
        <is>
          <t>sahara</t>
        </is>
      </c>
      <c r="B11409" t="inlineStr">
        <is>
          <t>30a3b8b58867a176b502ad0e5601533655d7336b</t>
        </is>
      </c>
      <c r="C11409" t="inlineStr">
        <is>
          <t>2017-08-30 11:10:32+00:00</t>
        </is>
      </c>
      <c r="D11409" t="inlineStr">
        <is>
          <t>verchange</t>
        </is>
      </c>
      <c r="E11409" t="inlineStr">
        <is>
          <t>eventlet</t>
        </is>
      </c>
      <c r="F11409" t="inlineStr">
        <is>
          <t>&lt;0.21.0;&gt;=0.18.2;!=0.18.3;!=0.20.1</t>
        </is>
      </c>
      <c r="G11409" t="inlineStr">
        <is>
          <t>eventlet</t>
        </is>
      </c>
      <c r="H11409" t="inlineStr">
        <is>
          <t>&gt;=0.18.2;!=0.18.3</t>
        </is>
      </c>
    </row>
    <row r="11410">
      <c r="A11410" t="inlineStr">
        <is>
          <t>sahara</t>
        </is>
      </c>
      <c r="B11410" t="inlineStr">
        <is>
          <t>30a3b8b58867a176b502ad0e5601533655d7336b</t>
        </is>
      </c>
      <c r="C11410" t="inlineStr">
        <is>
          <t>2017-08-30 11:10:32+00:00</t>
        </is>
      </c>
      <c r="D11410" t="inlineStr">
        <is>
          <t>verchange</t>
        </is>
      </c>
      <c r="E11410" t="inlineStr">
        <is>
          <t>oslo.config</t>
        </is>
      </c>
      <c r="F11410" t="inlineStr">
        <is>
          <t>!=4.3.0;&gt;=4.0.0;!=4.4.0</t>
        </is>
      </c>
      <c r="G11410" t="inlineStr">
        <is>
          <t>oslo.config</t>
        </is>
      </c>
      <c r="H11410" t="inlineStr">
        <is>
          <t>&gt;=3.14.0;!=3.18.0</t>
        </is>
      </c>
    </row>
    <row r="11411">
      <c r="A11411" t="inlineStr">
        <is>
          <t>sahara</t>
        </is>
      </c>
      <c r="B11411" t="inlineStr">
        <is>
          <t>30a3b8b58867a176b502ad0e5601533655d7336b</t>
        </is>
      </c>
      <c r="C11411" t="inlineStr">
        <is>
          <t>2017-08-30 11:10:32+00:00</t>
        </is>
      </c>
      <c r="D11411" t="inlineStr">
        <is>
          <t>verchange</t>
        </is>
      </c>
      <c r="E11411" t="inlineStr">
        <is>
          <t>python-novaclient</t>
        </is>
      </c>
      <c r="F11411" t="inlineStr">
        <is>
          <t>&gt;=9.0.0</t>
        </is>
      </c>
      <c r="G11411" t="inlineStr">
        <is>
          <t>python-novaclient</t>
        </is>
      </c>
      <c r="H11411" t="inlineStr">
        <is>
          <t>!=7.0.0;&gt;=6.0.0</t>
        </is>
      </c>
    </row>
    <row r="11412">
      <c r="A11412" t="inlineStr">
        <is>
          <t>sahara</t>
        </is>
      </c>
      <c r="B11412" t="inlineStr">
        <is>
          <t>30a3b8b58867a176b502ad0e5601533655d7336b</t>
        </is>
      </c>
      <c r="C11412" t="inlineStr">
        <is>
          <t>2017-08-30 11:10:32+00:00</t>
        </is>
      </c>
      <c r="D11412" t="inlineStr">
        <is>
          <t>verchange</t>
        </is>
      </c>
      <c r="E11412" t="inlineStr">
        <is>
          <t>oslo.db</t>
        </is>
      </c>
      <c r="F11412" t="inlineStr">
        <is>
          <t>&gt;=4.24.0</t>
        </is>
      </c>
      <c r="G11412" t="inlineStr">
        <is>
          <t>oslo.db</t>
        </is>
      </c>
      <c r="H11412" t="inlineStr">
        <is>
          <t>&gt;=4.15.0</t>
        </is>
      </c>
    </row>
    <row r="11413">
      <c r="A11413" t="inlineStr">
        <is>
          <t>sahara</t>
        </is>
      </c>
      <c r="B11413" t="inlineStr">
        <is>
          <t>30a3b8b58867a176b502ad0e5601533655d7336b</t>
        </is>
      </c>
      <c r="C11413" t="inlineStr">
        <is>
          <t>2017-08-30 11:10:32+00:00</t>
        </is>
      </c>
      <c r="D11413" t="inlineStr">
        <is>
          <t>verchange</t>
        </is>
      </c>
      <c r="E11413" t="inlineStr">
        <is>
          <t>oslo.messaging</t>
        </is>
      </c>
      <c r="F11413" t="inlineStr">
        <is>
          <t>!=5.25.0;&gt;=5.24.2</t>
        </is>
      </c>
      <c r="G11413" t="inlineStr">
        <is>
          <t>oslo.messaging</t>
        </is>
      </c>
      <c r="H11413" t="inlineStr">
        <is>
          <t>&gt;=5.14.0</t>
        </is>
      </c>
    </row>
    <row r="11414">
      <c r="A11414" t="inlineStr">
        <is>
          <t>sahara</t>
        </is>
      </c>
      <c r="B11414" t="inlineStr">
        <is>
          <t>30a3b8b58867a176b502ad0e5601533655d7336b</t>
        </is>
      </c>
      <c r="C11414" t="inlineStr">
        <is>
          <t>2017-08-30 11:10:32+00:00</t>
        </is>
      </c>
      <c r="D11414" t="inlineStr">
        <is>
          <t>verchange</t>
        </is>
      </c>
      <c r="E11414" t="inlineStr">
        <is>
          <t>Babel</t>
        </is>
      </c>
      <c r="F11414" t="inlineStr">
        <is>
          <t>&gt;=2.3.4;!=2.4.0</t>
        </is>
      </c>
      <c r="G11414" t="inlineStr">
        <is>
          <t>Babel</t>
        </is>
      </c>
      <c r="H11414" t="inlineStr">
        <is>
          <t>&gt;=2.3.4</t>
        </is>
      </c>
    </row>
    <row r="11415">
      <c r="A11415" t="inlineStr">
        <is>
          <t>sahara</t>
        </is>
      </c>
      <c r="B11415" t="inlineStr">
        <is>
          <t>30a3b8b58867a176b502ad0e5601533655d7336b</t>
        </is>
      </c>
      <c r="C11415" t="inlineStr">
        <is>
          <t>2017-08-30 11:10:32+00:00</t>
        </is>
      </c>
      <c r="D11415" t="inlineStr">
        <is>
          <t>verchange</t>
        </is>
      </c>
      <c r="E11415" t="inlineStr">
        <is>
          <t>castellan</t>
        </is>
      </c>
      <c r="F11415" t="inlineStr">
        <is>
          <t>&gt;=0.7.0</t>
        </is>
      </c>
      <c r="G11415" t="inlineStr">
        <is>
          <t>castellan</t>
        </is>
      </c>
      <c r="H11415" t="inlineStr">
        <is>
          <t>&gt;=0.4.0</t>
        </is>
      </c>
    </row>
    <row r="11416">
      <c r="A11416" t="inlineStr">
        <is>
          <t>sahara</t>
        </is>
      </c>
      <c r="B11416" t="inlineStr">
        <is>
          <t>30a3b8b58867a176b502ad0e5601533655d7336b</t>
        </is>
      </c>
      <c r="C11416" t="inlineStr">
        <is>
          <t>2017-08-30 11:10:32+00:00</t>
        </is>
      </c>
      <c r="D11416" t="inlineStr">
        <is>
          <t>verchange</t>
        </is>
      </c>
      <c r="E11416" t="inlineStr">
        <is>
          <t>oslo.log</t>
        </is>
      </c>
      <c r="F11416" t="inlineStr">
        <is>
          <t>&gt;=3.22.0</t>
        </is>
      </c>
      <c r="G11416" t="inlineStr">
        <is>
          <t>oslo.log</t>
        </is>
      </c>
      <c r="H11416" t="inlineStr">
        <is>
          <t>&gt;=3.11.0</t>
        </is>
      </c>
    </row>
    <row r="11417">
      <c r="A11417" t="inlineStr">
        <is>
          <t>sahara</t>
        </is>
      </c>
      <c r="B11417" t="inlineStr">
        <is>
          <t>30a3b8b58867a176b502ad0e5601533655d7336b</t>
        </is>
      </c>
      <c r="C11417" t="inlineStr">
        <is>
          <t>2017-08-30 11:10:32+00:00</t>
        </is>
      </c>
      <c r="D11417" t="inlineStr">
        <is>
          <t>verchange</t>
        </is>
      </c>
      <c r="E11417" t="inlineStr">
        <is>
          <t>oslo.utils</t>
        </is>
      </c>
      <c r="F11417" t="inlineStr">
        <is>
          <t>&gt;=3.20.0</t>
        </is>
      </c>
      <c r="G11417" t="inlineStr">
        <is>
          <t>oslo.utils</t>
        </is>
      </c>
      <c r="H11417" t="inlineStr">
        <is>
          <t>&gt;=3.18.0</t>
        </is>
      </c>
    </row>
    <row r="11418">
      <c r="A11418" t="inlineStr">
        <is>
          <t>sahara</t>
        </is>
      </c>
      <c r="B11418" t="inlineStr">
        <is>
          <t>30a3b8b58867a176b502ad0e5601533655d7336b</t>
        </is>
      </c>
      <c r="C11418" t="inlineStr">
        <is>
          <t>2017-08-30 11:10:32+00:00</t>
        </is>
      </c>
      <c r="D11418" t="inlineStr">
        <is>
          <t>verchange</t>
        </is>
      </c>
      <c r="E11418" t="inlineStr">
        <is>
          <t>python-neutronclient</t>
        </is>
      </c>
      <c r="F11418" t="inlineStr">
        <is>
          <t>&gt;=6.3.0</t>
        </is>
      </c>
      <c r="G11418" t="inlineStr">
        <is>
          <t>python-neutronclient</t>
        </is>
      </c>
      <c r="H11418" t="inlineStr">
        <is>
          <t>&gt;=5.1.0</t>
        </is>
      </c>
    </row>
    <row r="11419">
      <c r="A11419" t="inlineStr">
        <is>
          <t>sahara</t>
        </is>
      </c>
      <c r="B11419" t="inlineStr">
        <is>
          <t>30a3b8b58867a176b502ad0e5601533655d7336b</t>
        </is>
      </c>
      <c r="C11419" t="inlineStr">
        <is>
          <t>2017-08-30 11:10:32+00:00</t>
        </is>
      </c>
      <c r="D11419" t="inlineStr">
        <is>
          <t>verchange</t>
        </is>
      </c>
      <c r="E11419" t="inlineStr">
        <is>
          <t>pbr</t>
        </is>
      </c>
      <c r="F11419" t="inlineStr">
        <is>
          <t>&gt;=2.0.0;!=2.1.0</t>
        </is>
      </c>
      <c r="G11419" t="inlineStr">
        <is>
          <t>pbr</t>
        </is>
      </c>
      <c r="H11419" t="inlineStr">
        <is>
          <t>&gt;=1.8</t>
        </is>
      </c>
    </row>
    <row r="11420">
      <c r="A11420" t="inlineStr">
        <is>
          <t>sahara</t>
        </is>
      </c>
      <c r="B11420" t="inlineStr">
        <is>
          <t>30a3b8b58867a176b502ad0e5601533655d7336b</t>
        </is>
      </c>
      <c r="C11420" t="inlineStr">
        <is>
          <t>2017-08-30 11:10:32+00:00</t>
        </is>
      </c>
      <c r="D11420" t="inlineStr">
        <is>
          <t>verchange</t>
        </is>
      </c>
      <c r="E11420" t="inlineStr">
        <is>
          <t>oslo.serialization</t>
        </is>
      </c>
      <c r="F11420" t="inlineStr">
        <is>
          <t>&gt;=1.10.0;!=2.19.1</t>
        </is>
      </c>
      <c r="G11420" t="inlineStr">
        <is>
          <t>oslo.serialization</t>
        </is>
      </c>
      <c r="H11420" t="inlineStr">
        <is>
          <t>&gt;=1.10.0</t>
        </is>
      </c>
    </row>
    <row r="11421">
      <c r="A11421" t="inlineStr">
        <is>
          <t>sahara</t>
        </is>
      </c>
      <c r="B11421" t="inlineStr">
        <is>
          <t>30a3b8b58867a176b502ad0e5601533655d7336b</t>
        </is>
      </c>
      <c r="C11421" t="inlineStr">
        <is>
          <t>2017-08-30 11:10:32+00:00</t>
        </is>
      </c>
      <c r="D11421" t="inlineStr">
        <is>
          <t>verchange</t>
        </is>
      </c>
      <c r="E11421" t="inlineStr">
        <is>
          <t>oslo.i18n</t>
        </is>
      </c>
      <c r="F11421" t="inlineStr">
        <is>
          <t>&gt;=2.1.0;!=3.15.2</t>
        </is>
      </c>
      <c r="G11421" t="inlineStr">
        <is>
          <t>oslo.i18n</t>
        </is>
      </c>
      <c r="H11421" t="inlineStr">
        <is>
          <t>&gt;=2.1.0</t>
        </is>
      </c>
    </row>
    <row r="11422">
      <c r="A11422" t="inlineStr">
        <is>
          <t>sahara</t>
        </is>
      </c>
      <c r="B11422" t="inlineStr">
        <is>
          <t>fbd7abb754318e1633d19409e2e5eaad74282801</t>
        </is>
      </c>
      <c r="C11422" t="inlineStr">
        <is>
          <t>2018-02-28 11:29:27+00:00</t>
        </is>
      </c>
      <c r="D11422" t="inlineStr">
        <is>
          <t>verchange</t>
        </is>
      </c>
      <c r="E11422" t="inlineStr">
        <is>
          <t>keystonemiddleware</t>
        </is>
      </c>
      <c r="F11422" t="inlineStr">
        <is>
          <t>&gt;=4.17.0</t>
        </is>
      </c>
      <c r="G11422" t="inlineStr">
        <is>
          <t>keystonemiddleware</t>
        </is>
      </c>
      <c r="H11422" t="inlineStr">
        <is>
          <t>&gt;=4.12.0</t>
        </is>
      </c>
    </row>
    <row r="11423">
      <c r="A11423" t="inlineStr">
        <is>
          <t>sahara</t>
        </is>
      </c>
      <c r="B11423" t="inlineStr">
        <is>
          <t>fbd7abb754318e1633d19409e2e5eaad74282801</t>
        </is>
      </c>
      <c r="C11423" t="inlineStr">
        <is>
          <t>2018-02-28 11:29:27+00:00</t>
        </is>
      </c>
      <c r="D11423" t="inlineStr">
        <is>
          <t>verchange</t>
        </is>
      </c>
      <c r="E11423" t="inlineStr">
        <is>
          <t>oslo.rootwrap</t>
        </is>
      </c>
      <c r="F11423" t="inlineStr">
        <is>
          <t>&gt;=5.8.0</t>
        </is>
      </c>
      <c r="G11423" t="inlineStr">
        <is>
          <t>oslo.rootwrap</t>
        </is>
      </c>
      <c r="H11423" t="inlineStr">
        <is>
          <t>&gt;=5.0.0</t>
        </is>
      </c>
    </row>
    <row r="11424">
      <c r="A11424" t="inlineStr">
        <is>
          <t>sahara</t>
        </is>
      </c>
      <c r="B11424" t="inlineStr">
        <is>
          <t>fbd7abb754318e1633d19409e2e5eaad74282801</t>
        </is>
      </c>
      <c r="C11424" t="inlineStr">
        <is>
          <t>2018-02-28 11:29:27+00:00</t>
        </is>
      </c>
      <c r="D11424" t="inlineStr">
        <is>
          <t>verchange</t>
        </is>
      </c>
      <c r="E11424" t="inlineStr">
        <is>
          <t>oslo.policy</t>
        </is>
      </c>
      <c r="F11424" t="inlineStr">
        <is>
          <t>&gt;=1.30.0</t>
        </is>
      </c>
      <c r="G11424" t="inlineStr">
        <is>
          <t>oslo.policy</t>
        </is>
      </c>
      <c r="H11424" t="inlineStr">
        <is>
          <t>&gt;=1.23.0</t>
        </is>
      </c>
    </row>
    <row r="11425">
      <c r="A11425" t="inlineStr">
        <is>
          <t>sahara</t>
        </is>
      </c>
      <c r="B11425" t="inlineStr">
        <is>
          <t>fbd7abb754318e1633d19409e2e5eaad74282801</t>
        </is>
      </c>
      <c r="C11425" t="inlineStr">
        <is>
          <t>2018-02-28 11:29:27+00:00</t>
        </is>
      </c>
      <c r="D11425" t="inlineStr">
        <is>
          <t>verchange</t>
        </is>
      </c>
      <c r="E11425" t="inlineStr">
        <is>
          <t>oslo.context</t>
        </is>
      </c>
      <c r="F11425" t="inlineStr">
        <is>
          <t>&gt;=2.19.2</t>
        </is>
      </c>
      <c r="G11425" t="inlineStr">
        <is>
          <t>oslo.context</t>
        </is>
      </c>
      <c r="H11425" t="inlineStr">
        <is>
          <t>&gt;=2.14.0</t>
        </is>
      </c>
    </row>
    <row r="11426">
      <c r="A11426" t="inlineStr">
        <is>
          <t>sahara</t>
        </is>
      </c>
      <c r="B11426" t="inlineStr">
        <is>
          <t>fbd7abb754318e1633d19409e2e5eaad74282801</t>
        </is>
      </c>
      <c r="C11426" t="inlineStr">
        <is>
          <t>2018-02-28 11:29:27+00:00</t>
        </is>
      </c>
      <c r="D11426" t="inlineStr">
        <is>
          <t>verchange</t>
        </is>
      </c>
      <c r="E11426" t="inlineStr">
        <is>
          <t>six</t>
        </is>
      </c>
      <c r="F11426" t="inlineStr">
        <is>
          <t>&gt;=1.10.0</t>
        </is>
      </c>
      <c r="G11426" t="inlineStr">
        <is>
          <t>six</t>
        </is>
      </c>
      <c r="H11426" t="inlineStr">
        <is>
          <t>&gt;=1.9.0</t>
        </is>
      </c>
    </row>
    <row r="11427">
      <c r="A11427" t="inlineStr">
        <is>
          <t>sahara</t>
        </is>
      </c>
      <c r="B11427" t="inlineStr">
        <is>
          <t>fbd7abb754318e1633d19409e2e5eaad74282801</t>
        </is>
      </c>
      <c r="C11427" t="inlineStr">
        <is>
          <t>2018-02-28 11:29:27+00:00</t>
        </is>
      </c>
      <c r="D11427" t="inlineStr">
        <is>
          <t>verchange</t>
        </is>
      </c>
      <c r="E11427" t="inlineStr">
        <is>
          <t>keystoneauth1</t>
        </is>
      </c>
      <c r="F11427" t="inlineStr">
        <is>
          <t>&gt;=3.3.0</t>
        </is>
      </c>
      <c r="G11427" t="inlineStr">
        <is>
          <t>keystoneauth1</t>
        </is>
      </c>
      <c r="H11427" t="inlineStr">
        <is>
          <t>&gt;=3.1.0</t>
        </is>
      </c>
    </row>
    <row r="11428">
      <c r="A11428" t="inlineStr">
        <is>
          <t>sahara</t>
        </is>
      </c>
      <c r="B11428" t="inlineStr">
        <is>
          <t>fbd7abb754318e1633d19409e2e5eaad74282801</t>
        </is>
      </c>
      <c r="C11428" t="inlineStr">
        <is>
          <t>2018-02-28 11:29:27+00:00</t>
        </is>
      </c>
      <c r="D11428" t="inlineStr">
        <is>
          <t>verchange</t>
        </is>
      </c>
      <c r="E11428" t="inlineStr">
        <is>
          <t>python-cinderclient</t>
        </is>
      </c>
      <c r="F11428" t="inlineStr">
        <is>
          <t>&gt;=3.3.0</t>
        </is>
      </c>
      <c r="G11428" t="inlineStr">
        <is>
          <t>python-cinderclient</t>
        </is>
      </c>
      <c r="H11428" t="inlineStr">
        <is>
          <t>&gt;=3.1.0</t>
        </is>
      </c>
    </row>
    <row r="11429">
      <c r="A11429" t="inlineStr">
        <is>
          <t>sahara</t>
        </is>
      </c>
      <c r="B11429" t="inlineStr">
        <is>
          <t>fbd7abb754318e1633d19409e2e5eaad74282801</t>
        </is>
      </c>
      <c r="C11429" t="inlineStr">
        <is>
          <t>2018-02-28 11:29:27+00:00</t>
        </is>
      </c>
      <c r="D11429" t="inlineStr">
        <is>
          <t>verchange</t>
        </is>
      </c>
      <c r="E11429" t="inlineStr">
        <is>
          <t>python-heatclient</t>
        </is>
      </c>
      <c r="F11429" t="inlineStr">
        <is>
          <t>&gt;=1.10.0</t>
        </is>
      </c>
      <c r="G11429" t="inlineStr">
        <is>
          <t>python-heatclient</t>
        </is>
      </c>
      <c r="H11429" t="inlineStr">
        <is>
          <t>&gt;=1.6.1</t>
        </is>
      </c>
    </row>
    <row r="11430">
      <c r="A11430" t="inlineStr">
        <is>
          <t>sahara</t>
        </is>
      </c>
      <c r="B11430" t="inlineStr">
        <is>
          <t>fbd7abb754318e1633d19409e2e5eaad74282801</t>
        </is>
      </c>
      <c r="C11430" t="inlineStr">
        <is>
          <t>2018-02-28 11:29:27+00:00</t>
        </is>
      </c>
      <c r="D11430" t="inlineStr">
        <is>
          <t>verchange</t>
        </is>
      </c>
      <c r="E11430" t="inlineStr">
        <is>
          <t>oslo.middleware</t>
        </is>
      </c>
      <c r="F11430" t="inlineStr">
        <is>
          <t>&gt;=3.31.0</t>
        </is>
      </c>
      <c r="G11430" t="inlineStr">
        <is>
          <t>oslo.middleware</t>
        </is>
      </c>
      <c r="H11430" t="inlineStr">
        <is>
          <t>&gt;=3.27.0</t>
        </is>
      </c>
    </row>
    <row r="11431">
      <c r="A11431" t="inlineStr">
        <is>
          <t>sahara</t>
        </is>
      </c>
      <c r="B11431" t="inlineStr">
        <is>
          <t>fbd7abb754318e1633d19409e2e5eaad74282801</t>
        </is>
      </c>
      <c r="C11431" t="inlineStr">
        <is>
          <t>2018-02-28 11:29:27+00:00</t>
        </is>
      </c>
      <c r="D11431" t="inlineStr">
        <is>
          <t>verchange</t>
        </is>
      </c>
      <c r="E11431" t="inlineStr">
        <is>
          <t>python-manilaclient</t>
        </is>
      </c>
      <c r="F11431" t="inlineStr">
        <is>
          <t>&gt;=1.16.0</t>
        </is>
      </c>
      <c r="G11431" t="inlineStr">
        <is>
          <t>python-manilaclient</t>
        </is>
      </c>
      <c r="H11431" t="inlineStr">
        <is>
          <t>&gt;=1.12.0</t>
        </is>
      </c>
    </row>
    <row r="11432">
      <c r="A11432" t="inlineStr">
        <is>
          <t>sahara</t>
        </is>
      </c>
      <c r="B11432" t="inlineStr">
        <is>
          <t>fbd7abb754318e1633d19409e2e5eaad74282801</t>
        </is>
      </c>
      <c r="C11432" t="inlineStr">
        <is>
          <t>2018-02-28 11:29:27+00:00</t>
        </is>
      </c>
      <c r="D11432" t="inlineStr">
        <is>
          <t>verchange</t>
        </is>
      </c>
      <c r="E11432" t="inlineStr">
        <is>
          <t>tooz</t>
        </is>
      </c>
      <c r="F11432" t="inlineStr">
        <is>
          <t>&gt;=1.58.0</t>
        </is>
      </c>
      <c r="G11432" t="inlineStr">
        <is>
          <t>tooz</t>
        </is>
      </c>
      <c r="H11432" t="inlineStr">
        <is>
          <t>&gt;=1.47.0</t>
        </is>
      </c>
    </row>
    <row r="11433">
      <c r="A11433" t="inlineStr">
        <is>
          <t>sahara</t>
        </is>
      </c>
      <c r="B11433" t="inlineStr">
        <is>
          <t>fbd7abb754318e1633d19409e2e5eaad74282801</t>
        </is>
      </c>
      <c r="C11433" t="inlineStr">
        <is>
          <t>2018-02-28 11:29:27+00:00</t>
        </is>
      </c>
      <c r="D11433" t="inlineStr">
        <is>
          <t>verchange</t>
        </is>
      </c>
      <c r="E11433" t="inlineStr">
        <is>
          <t>oslo.config</t>
        </is>
      </c>
      <c r="F11433" t="inlineStr">
        <is>
          <t>&gt;=5.1.0</t>
        </is>
      </c>
      <c r="G11433" t="inlineStr">
        <is>
          <t>oslo.config</t>
        </is>
      </c>
      <c r="H11433" t="inlineStr">
        <is>
          <t>!=4.3.0;&gt;=4.0.0;!=4.4.0</t>
        </is>
      </c>
    </row>
    <row r="11434">
      <c r="A11434" t="inlineStr">
        <is>
          <t>sahara</t>
        </is>
      </c>
      <c r="B11434" t="inlineStr">
        <is>
          <t>fbd7abb754318e1633d19409e2e5eaad74282801</t>
        </is>
      </c>
      <c r="C11434" t="inlineStr">
        <is>
          <t>2018-02-28 11:29:27+00:00</t>
        </is>
      </c>
      <c r="D11434" t="inlineStr">
        <is>
          <t>verchange</t>
        </is>
      </c>
      <c r="E11434" t="inlineStr">
        <is>
          <t>python-novaclient</t>
        </is>
      </c>
      <c r="F11434" t="inlineStr">
        <is>
          <t>&gt;=9.1.0</t>
        </is>
      </c>
      <c r="G11434" t="inlineStr">
        <is>
          <t>python-novaclient</t>
        </is>
      </c>
      <c r="H11434" t="inlineStr">
        <is>
          <t>&gt;=9.0.0</t>
        </is>
      </c>
    </row>
    <row r="11435">
      <c r="A11435" t="inlineStr">
        <is>
          <t>sahara</t>
        </is>
      </c>
      <c r="B11435" t="inlineStr">
        <is>
          <t>fbd7abb754318e1633d19409e2e5eaad74282801</t>
        </is>
      </c>
      <c r="C11435" t="inlineStr">
        <is>
          <t>2018-02-28 11:29:27+00:00</t>
        </is>
      </c>
      <c r="D11435" t="inlineStr">
        <is>
          <t>verchange</t>
        </is>
      </c>
      <c r="E11435" t="inlineStr">
        <is>
          <t>oslo.db</t>
        </is>
      </c>
      <c r="F11435" t="inlineStr">
        <is>
          <t>&gt;=4.27.0</t>
        </is>
      </c>
      <c r="G11435" t="inlineStr">
        <is>
          <t>oslo.db</t>
        </is>
      </c>
      <c r="H11435" t="inlineStr">
        <is>
          <t>&gt;=4.24.0</t>
        </is>
      </c>
    </row>
    <row r="11436">
      <c r="A11436" t="inlineStr">
        <is>
          <t>sahara</t>
        </is>
      </c>
      <c r="B11436" t="inlineStr">
        <is>
          <t>fbd7abb754318e1633d19409e2e5eaad74282801</t>
        </is>
      </c>
      <c r="C11436" t="inlineStr">
        <is>
          <t>2018-02-28 11:29:27+00:00</t>
        </is>
      </c>
      <c r="D11436" t="inlineStr">
        <is>
          <t>verchange</t>
        </is>
      </c>
      <c r="E11436" t="inlineStr">
        <is>
          <t>oslo.messaging</t>
        </is>
      </c>
      <c r="F11436" t="inlineStr">
        <is>
          <t>&gt;=5.29.0</t>
        </is>
      </c>
      <c r="G11436" t="inlineStr">
        <is>
          <t>oslo.messaging</t>
        </is>
      </c>
      <c r="H11436" t="inlineStr">
        <is>
          <t>!=5.25.0;&gt;=5.24.2</t>
        </is>
      </c>
    </row>
    <row r="11437">
      <c r="A11437" t="inlineStr">
        <is>
          <t>sahara</t>
        </is>
      </c>
      <c r="B11437" t="inlineStr">
        <is>
          <t>fbd7abb754318e1633d19409e2e5eaad74282801</t>
        </is>
      </c>
      <c r="C11437" t="inlineStr">
        <is>
          <t>2018-02-28 11:29:27+00:00</t>
        </is>
      </c>
      <c r="D11437" t="inlineStr">
        <is>
          <t>verchange</t>
        </is>
      </c>
      <c r="E11437" t="inlineStr">
        <is>
          <t>castellan</t>
        </is>
      </c>
      <c r="F11437" t="inlineStr">
        <is>
          <t>&gt;=0.16.0</t>
        </is>
      </c>
      <c r="G11437" t="inlineStr">
        <is>
          <t>castellan</t>
        </is>
      </c>
      <c r="H11437" t="inlineStr">
        <is>
          <t>&gt;=0.7.0</t>
        </is>
      </c>
    </row>
    <row r="11438">
      <c r="A11438" t="inlineStr">
        <is>
          <t>sahara</t>
        </is>
      </c>
      <c r="B11438" t="inlineStr">
        <is>
          <t>fbd7abb754318e1633d19409e2e5eaad74282801</t>
        </is>
      </c>
      <c r="C11438" t="inlineStr">
        <is>
          <t>2018-02-28 11:29:27+00:00</t>
        </is>
      </c>
      <c r="D11438" t="inlineStr">
        <is>
          <t>verchange</t>
        </is>
      </c>
      <c r="E11438" t="inlineStr">
        <is>
          <t>oslo.log</t>
        </is>
      </c>
      <c r="F11438" t="inlineStr">
        <is>
          <t>&gt;=3.36.0</t>
        </is>
      </c>
      <c r="G11438" t="inlineStr">
        <is>
          <t>oslo.log</t>
        </is>
      </c>
      <c r="H11438" t="inlineStr">
        <is>
          <t>&gt;=3.22.0</t>
        </is>
      </c>
    </row>
    <row r="11439">
      <c r="A11439" t="inlineStr">
        <is>
          <t>sahara</t>
        </is>
      </c>
      <c r="B11439" t="inlineStr">
        <is>
          <t>fbd7abb754318e1633d19409e2e5eaad74282801</t>
        </is>
      </c>
      <c r="C11439" t="inlineStr">
        <is>
          <t>2018-02-28 11:29:27+00:00</t>
        </is>
      </c>
      <c r="D11439" t="inlineStr">
        <is>
          <t>verchange</t>
        </is>
      </c>
      <c r="E11439" t="inlineStr">
        <is>
          <t>oslo.utils</t>
        </is>
      </c>
      <c r="F11439" t="inlineStr">
        <is>
          <t>&gt;=3.33.0</t>
        </is>
      </c>
      <c r="G11439" t="inlineStr">
        <is>
          <t>oslo.utils</t>
        </is>
      </c>
      <c r="H11439" t="inlineStr">
        <is>
          <t>&gt;=3.20.0</t>
        </is>
      </c>
    </row>
    <row r="11440">
      <c r="A11440" t="inlineStr">
        <is>
          <t>sahara</t>
        </is>
      </c>
      <c r="B11440" t="inlineStr">
        <is>
          <t>fbd7abb754318e1633d19409e2e5eaad74282801</t>
        </is>
      </c>
      <c r="C11440" t="inlineStr">
        <is>
          <t>2018-02-28 11:29:27+00:00</t>
        </is>
      </c>
      <c r="D11440" t="inlineStr">
        <is>
          <t>verchange</t>
        </is>
      </c>
      <c r="E11440" t="inlineStr">
        <is>
          <t>jsonschema</t>
        </is>
      </c>
      <c r="F11440" t="inlineStr">
        <is>
          <t>&gt;=2.6.0;&lt;3.0.0</t>
        </is>
      </c>
      <c r="G11440" t="inlineStr">
        <is>
          <t>jsonschema</t>
        </is>
      </c>
      <c r="H11440" t="inlineStr">
        <is>
          <t>!=2.5.0;&gt;=2.0.0;&lt;3.0.0</t>
        </is>
      </c>
    </row>
    <row r="11441">
      <c r="A11441" t="inlineStr">
        <is>
          <t>sahara</t>
        </is>
      </c>
      <c r="B11441" t="inlineStr">
        <is>
          <t>fbd7abb754318e1633d19409e2e5eaad74282801</t>
        </is>
      </c>
      <c r="C11441" t="inlineStr">
        <is>
          <t>2018-02-28 11:29:27+00:00</t>
        </is>
      </c>
      <c r="D11441" t="inlineStr">
        <is>
          <t>verchange</t>
        </is>
      </c>
      <c r="E11441" t="inlineStr">
        <is>
          <t>oslo.concurrency</t>
        </is>
      </c>
      <c r="F11441" t="inlineStr">
        <is>
          <t>&gt;=3.25.0</t>
        </is>
      </c>
      <c r="G11441" t="inlineStr">
        <is>
          <t>oslo.concurrency</t>
        </is>
      </c>
      <c r="H11441" t="inlineStr">
        <is>
          <t>&gt;=3.8.0</t>
        </is>
      </c>
    </row>
    <row r="11442">
      <c r="A11442" t="inlineStr">
        <is>
          <t>sahara</t>
        </is>
      </c>
      <c r="B11442" t="inlineStr">
        <is>
          <t>fbd7abb754318e1633d19409e2e5eaad74282801</t>
        </is>
      </c>
      <c r="C11442" t="inlineStr">
        <is>
          <t>2018-02-28 11:29:27+00:00</t>
        </is>
      </c>
      <c r="D11442" t="inlineStr">
        <is>
          <t>verchange</t>
        </is>
      </c>
      <c r="E11442" t="inlineStr">
        <is>
          <t>paramiko</t>
        </is>
      </c>
      <c r="F11442" t="inlineStr">
        <is>
          <t>&gt;=2.0.0</t>
        </is>
      </c>
      <c r="G11442" t="inlineStr">
        <is>
          <t>paramiko</t>
        </is>
      </c>
      <c r="H11442" t="inlineStr">
        <is>
          <t>&gt;=2.0</t>
        </is>
      </c>
    </row>
    <row r="11443">
      <c r="A11443" t="inlineStr">
        <is>
          <t>sahara</t>
        </is>
      </c>
      <c r="B11443" t="inlineStr">
        <is>
          <t>fbd7abb754318e1633d19409e2e5eaad74282801</t>
        </is>
      </c>
      <c r="C11443" t="inlineStr">
        <is>
          <t>2018-02-28 11:29:27+00:00</t>
        </is>
      </c>
      <c r="D11443" t="inlineStr">
        <is>
          <t>verchange</t>
        </is>
      </c>
      <c r="E11443" t="inlineStr">
        <is>
          <t>oslo.service</t>
        </is>
      </c>
      <c r="F11443" t="inlineStr">
        <is>
          <t>&gt;=1.24.0;!=1.28.1</t>
        </is>
      </c>
      <c r="G11443" t="inlineStr">
        <is>
          <t>oslo.service</t>
        </is>
      </c>
      <c r="H11443" t="inlineStr">
        <is>
          <t>&gt;=1.10.0</t>
        </is>
      </c>
    </row>
    <row r="11444">
      <c r="A11444" t="inlineStr">
        <is>
          <t>sahara</t>
        </is>
      </c>
      <c r="B11444" t="inlineStr">
        <is>
          <t>fbd7abb754318e1633d19409e2e5eaad74282801</t>
        </is>
      </c>
      <c r="C11444" t="inlineStr">
        <is>
          <t>2018-02-28 11:29:27+00:00</t>
        </is>
      </c>
      <c r="D11444" t="inlineStr">
        <is>
          <t>verchange</t>
        </is>
      </c>
      <c r="E11444" t="inlineStr">
        <is>
          <t>oslo.serialization</t>
        </is>
      </c>
      <c r="F11444" t="inlineStr">
        <is>
          <t>!=2.19.1;&gt;=2.18.0</t>
        </is>
      </c>
      <c r="G11444" t="inlineStr">
        <is>
          <t>oslo.serialization</t>
        </is>
      </c>
      <c r="H11444" t="inlineStr">
        <is>
          <t>&gt;=1.10.0;!=2.19.1</t>
        </is>
      </c>
    </row>
    <row r="11445">
      <c r="A11445" t="inlineStr">
        <is>
          <t>sahara</t>
        </is>
      </c>
      <c r="B11445" t="inlineStr">
        <is>
          <t>fbd7abb754318e1633d19409e2e5eaad74282801</t>
        </is>
      </c>
      <c r="C11445" t="inlineStr">
        <is>
          <t>2018-02-28 11:29:27+00:00</t>
        </is>
      </c>
      <c r="D11445" t="inlineStr">
        <is>
          <t>verchange</t>
        </is>
      </c>
      <c r="E11445" t="inlineStr">
        <is>
          <t>oslo.i18n</t>
        </is>
      </c>
      <c r="F11445" t="inlineStr">
        <is>
          <t>&gt;=3.15.3</t>
        </is>
      </c>
      <c r="G11445" t="inlineStr">
        <is>
          <t>oslo.i18n</t>
        </is>
      </c>
      <c r="H11445" t="inlineStr">
        <is>
          <t>&gt;=2.1.0;!=3.15.2</t>
        </is>
      </c>
    </row>
    <row r="11446">
      <c r="A11446" t="inlineStr">
        <is>
          <t>sahara</t>
        </is>
      </c>
      <c r="B11446" t="inlineStr">
        <is>
          <t>fbd7abb754318e1633d19409e2e5eaad74282801</t>
        </is>
      </c>
      <c r="C11446" t="inlineStr">
        <is>
          <t>2018-02-28 11:29:27+00:00</t>
        </is>
      </c>
      <c r="D11446" t="inlineStr">
        <is>
          <t>add</t>
        </is>
      </c>
      <c r="E11446" t="inlineStr">
        <is>
          <t>botocore</t>
        </is>
      </c>
      <c r="F11446" t="inlineStr">
        <is>
          <t>&gt;=1.5.1</t>
        </is>
      </c>
      <c r="G11446" t="inlineStr"/>
      <c r="H11446" t="inlineStr"/>
    </row>
    <row r="11447">
      <c r="A11447" t="inlineStr">
        <is>
          <t>sahara</t>
        </is>
      </c>
      <c r="B11447" t="inlineStr">
        <is>
          <t>7d9483b21c1e45ef4834f3d3d9973d95d181df3c</t>
        </is>
      </c>
      <c r="C11447" t="inlineStr">
        <is>
          <t>2018-08-30 14:14:18+00:00</t>
        </is>
      </c>
      <c r="D11447" t="inlineStr">
        <is>
          <t>verchange</t>
        </is>
      </c>
      <c r="E11447" t="inlineStr">
        <is>
          <t>oslo.config</t>
        </is>
      </c>
      <c r="F11447" t="inlineStr">
        <is>
          <t>&gt;=5.2.0</t>
        </is>
      </c>
      <c r="G11447" t="inlineStr">
        <is>
          <t>oslo.config</t>
        </is>
      </c>
      <c r="H11447" t="inlineStr">
        <is>
          <t>&gt;=5.1.0</t>
        </is>
      </c>
    </row>
    <row r="11448">
      <c r="A11448" t="inlineStr">
        <is>
          <t>sahara</t>
        </is>
      </c>
      <c r="B11448" t="inlineStr">
        <is>
          <t>7d9483b21c1e45ef4834f3d3d9973d95d181df3c</t>
        </is>
      </c>
      <c r="C11448" t="inlineStr">
        <is>
          <t>2018-08-30 14:14:18+00:00</t>
        </is>
      </c>
      <c r="D11448" t="inlineStr">
        <is>
          <t>verchange</t>
        </is>
      </c>
      <c r="E11448" t="inlineStr">
        <is>
          <t>keystoneauth1</t>
        </is>
      </c>
      <c r="F11448" t="inlineStr">
        <is>
          <t>&gt;=3.4.0</t>
        </is>
      </c>
      <c r="G11448" t="inlineStr">
        <is>
          <t>keystoneauth1</t>
        </is>
      </c>
      <c r="H11448" t="inlineStr">
        <is>
          <t>&gt;=3.3.0</t>
        </is>
      </c>
    </row>
    <row r="11449">
      <c r="A11449" t="inlineStr">
        <is>
          <t>sahara</t>
        </is>
      </c>
      <c r="B11449" t="inlineStr">
        <is>
          <t>7d9483b21c1e45ef4834f3d3d9973d95d181df3c</t>
        </is>
      </c>
      <c r="C11449" t="inlineStr">
        <is>
          <t>2018-08-30 14:14:18+00:00</t>
        </is>
      </c>
      <c r="D11449" t="inlineStr">
        <is>
          <t>verchange</t>
        </is>
      </c>
      <c r="E11449" t="inlineStr">
        <is>
          <t>python-neutronclient</t>
        </is>
      </c>
      <c r="F11449" t="inlineStr">
        <is>
          <t>&gt;=6.7.0</t>
        </is>
      </c>
      <c r="G11449" t="inlineStr">
        <is>
          <t>python-neutronclient</t>
        </is>
      </c>
      <c r="H11449" t="inlineStr">
        <is>
          <t>&gt;=6.3.0</t>
        </is>
      </c>
    </row>
    <row r="11450">
      <c r="A11450" t="inlineStr">
        <is>
          <t>sahara</t>
        </is>
      </c>
      <c r="B11450" t="inlineStr">
        <is>
          <t>7d9483b21c1e45ef4834f3d3d9973d95d181df3c</t>
        </is>
      </c>
      <c r="C11450" t="inlineStr">
        <is>
          <t>2018-08-30 14:14:18+00:00</t>
        </is>
      </c>
      <c r="D11450" t="inlineStr">
        <is>
          <t>verchange</t>
        </is>
      </c>
      <c r="E11450" t="inlineStr">
        <is>
          <t>oslo.concurrency</t>
        </is>
      </c>
      <c r="F11450" t="inlineStr">
        <is>
          <t>&gt;=3.26.0</t>
        </is>
      </c>
      <c r="G11450" t="inlineStr">
        <is>
          <t>oslo.concurrency</t>
        </is>
      </c>
      <c r="H11450" t="inlineStr">
        <is>
          <t>&gt;=3.25.0</t>
        </is>
      </c>
    </row>
    <row r="11451">
      <c r="A11451" t="inlineStr">
        <is>
          <t>sahara</t>
        </is>
      </c>
      <c r="B11451" t="inlineStr">
        <is>
          <t>7d9483b21c1e45ef4834f3d3d9973d95d181df3c</t>
        </is>
      </c>
      <c r="C11451" t="inlineStr">
        <is>
          <t>2018-08-30 14:14:18+00:00</t>
        </is>
      </c>
      <c r="D11451" t="inlineStr">
        <is>
          <t>verchange</t>
        </is>
      </c>
      <c r="E11451" t="inlineStr">
        <is>
          <t>Flask</t>
        </is>
      </c>
      <c r="F11451" t="inlineStr">
        <is>
          <t>&gt;=1.0.2</t>
        </is>
      </c>
      <c r="G11451" t="inlineStr">
        <is>
          <t>Flask</t>
        </is>
      </c>
      <c r="H11451" t="inlineStr">
        <is>
          <t>!=0.11;&lt;1.0;&gt;=0.10</t>
        </is>
      </c>
    </row>
    <row r="11452">
      <c r="A11452" t="inlineStr">
        <is>
          <t>sahara</t>
        </is>
      </c>
      <c r="B11452" t="inlineStr">
        <is>
          <t>7d9483b21c1e45ef4834f3d3d9973d95d181df3c</t>
        </is>
      </c>
      <c r="C11452" t="inlineStr">
        <is>
          <t>2018-08-30 14:14:18+00:00</t>
        </is>
      </c>
      <c r="D11452" t="inlineStr">
        <is>
          <t>verchange</t>
        </is>
      </c>
      <c r="E11452" t="inlineStr">
        <is>
          <t>Jinja2</t>
        </is>
      </c>
      <c r="F11452" t="inlineStr">
        <is>
          <t>&gt;=2.10</t>
        </is>
      </c>
      <c r="G11452" t="inlineStr">
        <is>
          <t>Jinja2</t>
        </is>
      </c>
      <c r="H11452" t="inlineStr">
        <is>
          <t>!=2.9.3;&gt;=2.8;!=2.9.2;!=2.9.1;!=2.9.4;!=2.9.0</t>
        </is>
      </c>
    </row>
    <row r="11453">
      <c r="A11453" t="inlineStr">
        <is>
          <t>sahara</t>
        </is>
      </c>
      <c r="B11453" t="inlineStr">
        <is>
          <t>7d9483b21c1e45ef4834f3d3d9973d95d181df3c</t>
        </is>
      </c>
      <c r="C11453" t="inlineStr">
        <is>
          <t>2018-08-30 14:14:18+00:00</t>
        </is>
      </c>
      <c r="D11453" t="inlineStr">
        <is>
          <t>verchange</t>
        </is>
      </c>
      <c r="E11453" t="inlineStr">
        <is>
          <t>eventlet</t>
        </is>
      </c>
      <c r="F11453" t="inlineStr">
        <is>
          <t>&gt;=0.18.2;!=0.18.3;!=0.20.1</t>
        </is>
      </c>
      <c r="G11453" t="inlineStr">
        <is>
          <t>eventlet</t>
        </is>
      </c>
      <c r="H11453" t="inlineStr">
        <is>
          <t>&lt;0.21.0;&gt;=0.18.2;!=0.18.3;!=0.20.1</t>
        </is>
      </c>
    </row>
    <row r="11454">
      <c r="A11454" t="inlineStr">
        <is>
          <t>sahara</t>
        </is>
      </c>
      <c r="B11454" t="inlineStr">
        <is>
          <t>bb5f75db7f7f3ee1b94beb91f4694d7a530688dc</t>
        </is>
      </c>
      <c r="C11454" t="inlineStr">
        <is>
          <t>2019-04-10 12:18:51+00:00</t>
        </is>
      </c>
      <c r="D11454" t="inlineStr">
        <is>
          <t>add</t>
        </is>
      </c>
      <c r="E11454" t="inlineStr">
        <is>
          <t>microversion-parse</t>
        </is>
      </c>
      <c r="F11454" t="inlineStr">
        <is>
          <t>&gt;=0.2.1</t>
        </is>
      </c>
      <c r="G11454" t="inlineStr"/>
      <c r="H11454" t="inlineStr"/>
    </row>
    <row r="11455">
      <c r="A11455" t="inlineStr">
        <is>
          <t>sahara</t>
        </is>
      </c>
      <c r="B11455" t="inlineStr">
        <is>
          <t>bb5f75db7f7f3ee1b94beb91f4694d7a530688dc</t>
        </is>
      </c>
      <c r="C11455" t="inlineStr">
        <is>
          <t>2019-04-10 12:18:51+00:00</t>
        </is>
      </c>
      <c r="D11455" t="inlineStr">
        <is>
          <t>add</t>
        </is>
      </c>
      <c r="E11455" t="inlineStr">
        <is>
          <t>oslo.upgradecheck</t>
        </is>
      </c>
      <c r="F11455" t="inlineStr">
        <is>
          <t>&gt;=0.1.0</t>
        </is>
      </c>
      <c r="G11455" t="inlineStr"/>
      <c r="H11455" t="inlineStr"/>
    </row>
    <row r="11456">
      <c r="A11456" t="inlineStr">
        <is>
          <t>sahara</t>
        </is>
      </c>
      <c r="B11456" t="inlineStr">
        <is>
          <t>8501b5235cb4c4d23eba796f201eace350e08bf2</t>
        </is>
      </c>
      <c r="C11456" t="inlineStr">
        <is>
          <t>2019-10-16 12:40:43+00:00</t>
        </is>
      </c>
      <c r="D11456" t="inlineStr">
        <is>
          <t>verchange</t>
        </is>
      </c>
      <c r="E11456" t="inlineStr">
        <is>
          <t>jsonschema</t>
        </is>
      </c>
      <c r="F11456" t="inlineStr">
        <is>
          <t>&gt;=2.6.0</t>
        </is>
      </c>
      <c r="G11456" t="inlineStr">
        <is>
          <t>jsonschema</t>
        </is>
      </c>
      <c r="H11456" t="inlineStr">
        <is>
          <t>&gt;=2.6.0;&lt;3.0.0</t>
        </is>
      </c>
    </row>
    <row r="11457">
      <c r="A11457" t="inlineStr">
        <is>
          <t>sahara</t>
        </is>
      </c>
      <c r="B11457" t="inlineStr">
        <is>
          <t>8501b5235cb4c4d23eba796f201eace350e08bf2</t>
        </is>
      </c>
      <c r="C11457" t="inlineStr">
        <is>
          <t>2019-10-16 12:40:43+00:00</t>
        </is>
      </c>
      <c r="D11457" t="inlineStr">
        <is>
          <t>verchange</t>
        </is>
      </c>
      <c r="E11457" t="inlineStr">
        <is>
          <t>python-cinderclient</t>
        </is>
      </c>
      <c r="F11457" t="inlineStr">
        <is>
          <t>&gt;=3.3.0;!=4.0.0</t>
        </is>
      </c>
      <c r="G11457" t="inlineStr">
        <is>
          <t>python-cinderclient</t>
        </is>
      </c>
      <c r="H11457" t="inlineStr">
        <is>
          <t>&gt;=3.3.0</t>
        </is>
      </c>
    </row>
    <row r="11458">
      <c r="A11458" t="inlineStr">
        <is>
          <t>sahara</t>
        </is>
      </c>
      <c r="B11458" t="inlineStr">
        <is>
          <t>a6ee52234382f8c52023796ed13cb3cdc8521098</t>
        </is>
      </c>
      <c r="C11458" t="inlineStr">
        <is>
          <t>2020-05-13 10:56:43+00:00</t>
        </is>
      </c>
      <c r="D11458" t="inlineStr">
        <is>
          <t>rem</t>
        </is>
      </c>
      <c r="E11458" t="inlineStr"/>
      <c r="F11458" t="inlineStr"/>
      <c r="G11458" t="inlineStr">
        <is>
          <t>Babel</t>
        </is>
      </c>
      <c r="H11458" t="inlineStr">
        <is>
          <t>&gt;=2.3.4;!=2.4.0</t>
        </is>
      </c>
    </row>
    <row r="11459">
      <c r="A11459" t="inlineStr">
        <is>
          <t>sahara</t>
        </is>
      </c>
      <c r="B11459" t="inlineStr">
        <is>
          <t>d32f7d6cf9fe188b83eb01b885065723cfd3d9fb</t>
        </is>
      </c>
      <c r="C11459" t="inlineStr">
        <is>
          <t>2020-10-14 10:28:44+00:00</t>
        </is>
      </c>
      <c r="D11459" t="inlineStr">
        <is>
          <t>verchange</t>
        </is>
      </c>
      <c r="E11459" t="inlineStr">
        <is>
          <t>eventlet</t>
        </is>
      </c>
      <c r="F11459" t="inlineStr">
        <is>
          <t>&gt;=0.26.0</t>
        </is>
      </c>
      <c r="G11459" t="inlineStr">
        <is>
          <t>eventlet</t>
        </is>
      </c>
      <c r="H11459" t="inlineStr">
        <is>
          <t>&gt;=0.18.2;!=0.18.3;!=0.20.1</t>
        </is>
      </c>
    </row>
    <row r="11460">
      <c r="A11460" t="inlineStr">
        <is>
          <t>sahara</t>
        </is>
      </c>
      <c r="B11460" t="inlineStr">
        <is>
          <t>d32f7d6cf9fe188b83eb01b885065723cfd3d9fb</t>
        </is>
      </c>
      <c r="C11460" t="inlineStr">
        <is>
          <t>2020-10-14 10:28:44+00:00</t>
        </is>
      </c>
      <c r="D11460" t="inlineStr">
        <is>
          <t>verchange</t>
        </is>
      </c>
      <c r="E11460" t="inlineStr">
        <is>
          <t>oslo.db</t>
        </is>
      </c>
      <c r="F11460" t="inlineStr">
        <is>
          <t>&gt;=6.0.0</t>
        </is>
      </c>
      <c r="G11460" t="inlineStr">
        <is>
          <t>oslo.db</t>
        </is>
      </c>
      <c r="H11460" t="inlineStr">
        <is>
          <t>&gt;=4.27.0</t>
        </is>
      </c>
    </row>
    <row r="11461">
      <c r="A11461" t="inlineStr">
        <is>
          <t>sahara</t>
        </is>
      </c>
      <c r="B11461" t="inlineStr">
        <is>
          <t>d32f7d6cf9fe188b83eb01b885065723cfd3d9fb</t>
        </is>
      </c>
      <c r="C11461" t="inlineStr">
        <is>
          <t>2020-10-14 10:28:44+00:00</t>
        </is>
      </c>
      <c r="D11461" t="inlineStr">
        <is>
          <t>verchange</t>
        </is>
      </c>
      <c r="E11461" t="inlineStr">
        <is>
          <t>jsonschema</t>
        </is>
      </c>
      <c r="F11461" t="inlineStr">
        <is>
          <t>&gt;=3.2.0</t>
        </is>
      </c>
      <c r="G11461" t="inlineStr">
        <is>
          <t>jsonschema</t>
        </is>
      </c>
      <c r="H11461" t="inlineStr">
        <is>
          <t>&gt;=2.6.0</t>
        </is>
      </c>
    </row>
    <row r="11462">
      <c r="A11462" t="inlineStr">
        <is>
          <t>sahara</t>
        </is>
      </c>
      <c r="B11462" t="inlineStr">
        <is>
          <t>d32f7d6cf9fe188b83eb01b885065723cfd3d9fb</t>
        </is>
      </c>
      <c r="C11462" t="inlineStr">
        <is>
          <t>2020-10-14 10:28:44+00:00</t>
        </is>
      </c>
      <c r="D11462" t="inlineStr">
        <is>
          <t>verchange</t>
        </is>
      </c>
      <c r="E11462" t="inlineStr">
        <is>
          <t>paramiko</t>
        </is>
      </c>
      <c r="F11462" t="inlineStr">
        <is>
          <t>&gt;=2.7.1</t>
        </is>
      </c>
      <c r="G11462" t="inlineStr">
        <is>
          <t>paramiko</t>
        </is>
      </c>
      <c r="H11462" t="inlineStr">
        <is>
          <t>&gt;=2.0.0</t>
        </is>
      </c>
    </row>
    <row r="11463">
      <c r="A11463" t="inlineStr">
        <is>
          <t>getdist</t>
        </is>
      </c>
      <c r="B11463" t="inlineStr">
        <is>
          <t>4d94dc345a9fb168bf1b69839a08218db72c94f6</t>
        </is>
      </c>
      <c r="C11463" t="inlineStr">
        <is>
          <t>2015-07-04 00:04:45+00:00</t>
        </is>
      </c>
      <c r="D11463" t="inlineStr">
        <is>
          <t>add</t>
        </is>
      </c>
      <c r="E11463" t="inlineStr">
        <is>
          <t>numpy</t>
        </is>
      </c>
      <c r="F11463" t="inlineStr"/>
      <c r="G11463" t="inlineStr"/>
      <c r="H11463" t="inlineStr"/>
    </row>
    <row r="11464">
      <c r="A11464" t="inlineStr">
        <is>
          <t>getdist</t>
        </is>
      </c>
      <c r="B11464" t="inlineStr">
        <is>
          <t>4d94dc345a9fb168bf1b69839a08218db72c94f6</t>
        </is>
      </c>
      <c r="C11464" t="inlineStr">
        <is>
          <t>2015-07-04 00:04:45+00:00</t>
        </is>
      </c>
      <c r="D11464" t="inlineStr">
        <is>
          <t>add</t>
        </is>
      </c>
      <c r="E11464" t="inlineStr">
        <is>
          <t>matplotlib</t>
        </is>
      </c>
      <c r="F11464" t="inlineStr"/>
      <c r="G11464" t="inlineStr"/>
      <c r="H11464" t="inlineStr"/>
    </row>
    <row r="11465">
      <c r="A11465" t="inlineStr">
        <is>
          <t>getdist</t>
        </is>
      </c>
      <c r="B11465" t="inlineStr">
        <is>
          <t>4d94dc345a9fb168bf1b69839a08218db72c94f6</t>
        </is>
      </c>
      <c r="C11465" t="inlineStr">
        <is>
          <t>2015-07-04 00:04:45+00:00</t>
        </is>
      </c>
      <c r="D11465" t="inlineStr">
        <is>
          <t>add</t>
        </is>
      </c>
      <c r="E11465" t="inlineStr">
        <is>
          <t>six</t>
        </is>
      </c>
      <c r="F11465" t="inlineStr"/>
      <c r="G11465" t="inlineStr"/>
      <c r="H11465" t="inlineStr"/>
    </row>
    <row r="11466">
      <c r="A11466" t="inlineStr">
        <is>
          <t>getdist</t>
        </is>
      </c>
      <c r="B11466" t="inlineStr">
        <is>
          <t>4d94dc345a9fb168bf1b69839a08218db72c94f6</t>
        </is>
      </c>
      <c r="C11466" t="inlineStr">
        <is>
          <t>2015-07-04 00:04:45+00:00</t>
        </is>
      </c>
      <c r="D11466" t="inlineStr">
        <is>
          <t>add</t>
        </is>
      </c>
      <c r="E11466" t="inlineStr">
        <is>
          <t>scipy</t>
        </is>
      </c>
      <c r="F11466" t="inlineStr">
        <is>
          <t>&gt;=0.11.0</t>
        </is>
      </c>
      <c r="G11466" t="inlineStr"/>
      <c r="H11466" t="inlineStr"/>
    </row>
    <row r="11467">
      <c r="A11467" t="inlineStr">
        <is>
          <t>getdist</t>
        </is>
      </c>
      <c r="B11467" t="inlineStr">
        <is>
          <t>0bdbfcf0f5262b6d844ac501f22e95e141115bb1</t>
        </is>
      </c>
      <c r="C11467" t="inlineStr">
        <is>
          <t>2019-01-21 17:30:01+00:00</t>
        </is>
      </c>
      <c r="D11467" t="inlineStr">
        <is>
          <t>verchange</t>
        </is>
      </c>
      <c r="E11467" t="inlineStr">
        <is>
          <t>matplotlib</t>
        </is>
      </c>
      <c r="F11467" t="inlineStr">
        <is>
          <t>&gt;=2.0.0</t>
        </is>
      </c>
      <c r="G11467" t="inlineStr">
        <is>
          <t>matplotlib</t>
        </is>
      </c>
      <c r="H11467" t="inlineStr"/>
    </row>
    <row r="11468">
      <c r="A11468" t="inlineStr">
        <is>
          <t>getdist</t>
        </is>
      </c>
      <c r="B11468" t="inlineStr">
        <is>
          <t>8294d4f8854c7be37f05790e2025f2d9c1fe64dc</t>
        </is>
      </c>
      <c r="C11468" t="inlineStr">
        <is>
          <t>2019-10-29 18:32:26+00:00</t>
        </is>
      </c>
      <c r="D11468" t="inlineStr">
        <is>
          <t>verchange</t>
        </is>
      </c>
      <c r="E11468" t="inlineStr">
        <is>
          <t>scipy</t>
        </is>
      </c>
      <c r="F11468" t="inlineStr">
        <is>
          <t>&gt;=1.0.0</t>
        </is>
      </c>
      <c r="G11468" t="inlineStr">
        <is>
          <t>scipy</t>
        </is>
      </c>
      <c r="H11468" t="inlineStr">
        <is>
          <t>&gt;=0.11.0</t>
        </is>
      </c>
    </row>
    <row r="11469">
      <c r="A11469" t="inlineStr">
        <is>
          <t>getdist</t>
        </is>
      </c>
      <c r="B11469" t="inlineStr">
        <is>
          <t>8294d4f8854c7be37f05790e2025f2d9c1fe64dc</t>
        </is>
      </c>
      <c r="C11469" t="inlineStr">
        <is>
          <t>2019-10-29 18:32:26+00:00</t>
        </is>
      </c>
      <c r="D11469" t="inlineStr">
        <is>
          <t>verchange</t>
        </is>
      </c>
      <c r="E11469" t="inlineStr">
        <is>
          <t>matplotlib</t>
        </is>
      </c>
      <c r="F11469" t="inlineStr">
        <is>
          <t>&gt;=2.2.0</t>
        </is>
      </c>
      <c r="G11469" t="inlineStr">
        <is>
          <t>matplotlib</t>
        </is>
      </c>
      <c r="H11469" t="inlineStr">
        <is>
          <t>&gt;=2.0.0</t>
        </is>
      </c>
    </row>
    <row r="11470">
      <c r="A11470" t="inlineStr">
        <is>
          <t>getdist</t>
        </is>
      </c>
      <c r="B11470" t="inlineStr">
        <is>
          <t>80afc49658f73c02a19256f0121d8c3a9898b031</t>
        </is>
      </c>
      <c r="C11470" t="inlineStr">
        <is>
          <t>2020-02-12 14:11:42+00:00</t>
        </is>
      </c>
      <c r="D11470" t="inlineStr">
        <is>
          <t>rem</t>
        </is>
      </c>
      <c r="E11470" t="inlineStr"/>
      <c r="F11470" t="inlineStr"/>
      <c r="G11470" t="inlineStr">
        <is>
          <t>six</t>
        </is>
      </c>
      <c r="H11470" t="inlineStr"/>
    </row>
    <row r="11471">
      <c r="A11471" t="inlineStr">
        <is>
          <t>awscfncli</t>
        </is>
      </c>
      <c r="B11471" t="inlineStr">
        <is>
          <t>9cc72bc705aef18fcac38e6722106e312bd62eaa</t>
        </is>
      </c>
      <c r="C11471" t="inlineStr">
        <is>
          <t>2020-07-14 13:33:39+00:00</t>
        </is>
      </c>
      <c r="D11471" t="inlineStr">
        <is>
          <t>add</t>
        </is>
      </c>
      <c r="E11471" t="inlineStr">
        <is>
          <t>attrs</t>
        </is>
      </c>
      <c r="F11471">
        <f>=19.3.0</f>
        <v/>
      </c>
      <c r="G11471" t="inlineStr"/>
      <c r="H11471" t="inlineStr"/>
    </row>
    <row r="11472">
      <c r="A11472" t="inlineStr">
        <is>
          <t>awscfncli</t>
        </is>
      </c>
      <c r="B11472" t="inlineStr">
        <is>
          <t>9cc72bc705aef18fcac38e6722106e312bd62eaa</t>
        </is>
      </c>
      <c r="C11472" t="inlineStr">
        <is>
          <t>2020-07-14 13:33:39+00:00</t>
        </is>
      </c>
      <c r="D11472" t="inlineStr">
        <is>
          <t>add</t>
        </is>
      </c>
      <c r="E11472" t="inlineStr">
        <is>
          <t>awscli</t>
        </is>
      </c>
      <c r="F11472">
        <f>=1.18.97</f>
        <v/>
      </c>
      <c r="G11472" t="inlineStr"/>
      <c r="H11472" t="inlineStr"/>
    </row>
    <row r="11473">
      <c r="A11473" t="inlineStr">
        <is>
          <t>awscfncli</t>
        </is>
      </c>
      <c r="B11473" t="inlineStr">
        <is>
          <t>9cc72bc705aef18fcac38e6722106e312bd62eaa</t>
        </is>
      </c>
      <c r="C11473" t="inlineStr">
        <is>
          <t>2020-07-14 13:33:39+00:00</t>
        </is>
      </c>
      <c r="D11473" t="inlineStr">
        <is>
          <t>add</t>
        </is>
      </c>
      <c r="E11473" t="inlineStr">
        <is>
          <t>backoff</t>
        </is>
      </c>
      <c r="F11473">
        <f>=1.10.0</f>
        <v/>
      </c>
      <c r="G11473" t="inlineStr"/>
      <c r="H11473" t="inlineStr"/>
    </row>
    <row r="11474">
      <c r="A11474" t="inlineStr">
        <is>
          <t>awscfncli</t>
        </is>
      </c>
      <c r="B11474" t="inlineStr">
        <is>
          <t>9cc72bc705aef18fcac38e6722106e312bd62eaa</t>
        </is>
      </c>
      <c r="C11474" t="inlineStr">
        <is>
          <t>2020-07-14 13:33:39+00:00</t>
        </is>
      </c>
      <c r="D11474" t="inlineStr">
        <is>
          <t>add</t>
        </is>
      </c>
      <c r="E11474" t="inlineStr">
        <is>
          <t>boto3</t>
        </is>
      </c>
      <c r="F11474">
        <f>=1.14.20</f>
        <v/>
      </c>
      <c r="G11474" t="inlineStr"/>
      <c r="H11474" t="inlineStr"/>
    </row>
    <row r="11475">
      <c r="A11475" t="inlineStr">
        <is>
          <t>awscfncli</t>
        </is>
      </c>
      <c r="B11475" t="inlineStr">
        <is>
          <t>9cc72bc705aef18fcac38e6722106e312bd62eaa</t>
        </is>
      </c>
      <c r="C11475" t="inlineStr">
        <is>
          <t>2020-07-14 13:33:39+00:00</t>
        </is>
      </c>
      <c r="D11475" t="inlineStr">
        <is>
          <t>add</t>
        </is>
      </c>
      <c r="E11475" t="inlineStr">
        <is>
          <t>botocore</t>
        </is>
      </c>
      <c r="F11475">
        <f>=1.17.20</f>
        <v/>
      </c>
      <c r="G11475" t="inlineStr"/>
      <c r="H11475" t="inlineStr"/>
    </row>
    <row r="11476">
      <c r="A11476" t="inlineStr">
        <is>
          <t>awscfncli</t>
        </is>
      </c>
      <c r="B11476" t="inlineStr">
        <is>
          <t>9cc72bc705aef18fcac38e6722106e312bd62eaa</t>
        </is>
      </c>
      <c r="C11476" t="inlineStr">
        <is>
          <t>2020-07-14 13:33:39+00:00</t>
        </is>
      </c>
      <c r="D11476" t="inlineStr">
        <is>
          <t>add</t>
        </is>
      </c>
      <c r="E11476" t="inlineStr">
        <is>
          <t>click-completion</t>
        </is>
      </c>
      <c r="F11476">
        <f>=0.5.2</f>
        <v/>
      </c>
      <c r="G11476" t="inlineStr"/>
      <c r="H11476" t="inlineStr"/>
    </row>
    <row r="11477">
      <c r="A11477" t="inlineStr">
        <is>
          <t>awscfncli</t>
        </is>
      </c>
      <c r="B11477" t="inlineStr">
        <is>
          <t>9cc72bc705aef18fcac38e6722106e312bd62eaa</t>
        </is>
      </c>
      <c r="C11477" t="inlineStr">
        <is>
          <t>2020-07-14 13:33:39+00:00</t>
        </is>
      </c>
      <c r="D11477" t="inlineStr">
        <is>
          <t>add</t>
        </is>
      </c>
      <c r="E11477" t="inlineStr">
        <is>
          <t>click</t>
        </is>
      </c>
      <c r="F11477">
        <f>=7.1.2</f>
        <v/>
      </c>
      <c r="G11477" t="inlineStr"/>
      <c r="H11477" t="inlineStr"/>
    </row>
    <row r="11478">
      <c r="A11478" t="inlineStr">
        <is>
          <t>awscfncli</t>
        </is>
      </c>
      <c r="B11478" t="inlineStr">
        <is>
          <t>9cc72bc705aef18fcac38e6722106e312bd62eaa</t>
        </is>
      </c>
      <c r="C11478" t="inlineStr">
        <is>
          <t>2020-07-14 13:33:39+00:00</t>
        </is>
      </c>
      <c r="D11478" t="inlineStr">
        <is>
          <t>add</t>
        </is>
      </c>
      <c r="E11478" t="inlineStr">
        <is>
          <t>colorama</t>
        </is>
      </c>
      <c r="F11478">
        <f>=0.4.3</f>
        <v/>
      </c>
      <c r="G11478" t="inlineStr"/>
      <c r="H11478" t="inlineStr"/>
    </row>
    <row r="11479">
      <c r="A11479" t="inlineStr">
        <is>
          <t>awscfncli</t>
        </is>
      </c>
      <c r="B11479" t="inlineStr">
        <is>
          <t>9cc72bc705aef18fcac38e6722106e312bd62eaa</t>
        </is>
      </c>
      <c r="C11479" t="inlineStr">
        <is>
          <t>2020-07-14 13:33:39+00:00</t>
        </is>
      </c>
      <c r="D11479" t="inlineStr">
        <is>
          <t>add</t>
        </is>
      </c>
      <c r="E11479" t="inlineStr">
        <is>
          <t>docutils</t>
        </is>
      </c>
      <c r="F11479">
        <f>=0.15.2</f>
        <v/>
      </c>
      <c r="G11479" t="inlineStr"/>
      <c r="H11479" t="inlineStr"/>
    </row>
    <row r="11480">
      <c r="A11480" t="inlineStr">
        <is>
          <t>awscfncli</t>
        </is>
      </c>
      <c r="B11480" t="inlineStr">
        <is>
          <t>9cc72bc705aef18fcac38e6722106e312bd62eaa</t>
        </is>
      </c>
      <c r="C11480" t="inlineStr">
        <is>
          <t>2020-07-14 13:33:39+00:00</t>
        </is>
      </c>
      <c r="D11480" t="inlineStr">
        <is>
          <t>add</t>
        </is>
      </c>
      <c r="E11480" t="inlineStr">
        <is>
          <t>jinja2</t>
        </is>
      </c>
      <c r="F11480">
        <f>=2.11.2</f>
        <v/>
      </c>
      <c r="G11480" t="inlineStr"/>
      <c r="H11480" t="inlineStr"/>
    </row>
    <row r="11481">
      <c r="A11481" t="inlineStr">
        <is>
          <t>awscfncli</t>
        </is>
      </c>
      <c r="B11481" t="inlineStr">
        <is>
          <t>9cc72bc705aef18fcac38e6722106e312bd62eaa</t>
        </is>
      </c>
      <c r="C11481" t="inlineStr">
        <is>
          <t>2020-07-14 13:33:39+00:00</t>
        </is>
      </c>
      <c r="D11481" t="inlineStr">
        <is>
          <t>add</t>
        </is>
      </c>
      <c r="E11481" t="inlineStr">
        <is>
          <t>jmespath</t>
        </is>
      </c>
      <c r="F11481">
        <f>=0.10.0</f>
        <v/>
      </c>
      <c r="G11481" t="inlineStr"/>
      <c r="H11481" t="inlineStr"/>
    </row>
    <row r="11482">
      <c r="A11482" t="inlineStr">
        <is>
          <t>awscfncli</t>
        </is>
      </c>
      <c r="B11482" t="inlineStr">
        <is>
          <t>9cc72bc705aef18fcac38e6722106e312bd62eaa</t>
        </is>
      </c>
      <c r="C11482" t="inlineStr">
        <is>
          <t>2020-07-14 13:33:39+00:00</t>
        </is>
      </c>
      <c r="D11482" t="inlineStr">
        <is>
          <t>add</t>
        </is>
      </c>
      <c r="E11482" t="inlineStr">
        <is>
          <t>jsonschema</t>
        </is>
      </c>
      <c r="F11482">
        <f>=3.2.0</f>
        <v/>
      </c>
      <c r="G11482" t="inlineStr"/>
      <c r="H11482" t="inlineStr"/>
    </row>
    <row r="11483">
      <c r="A11483" t="inlineStr">
        <is>
          <t>awscfncli</t>
        </is>
      </c>
      <c r="B11483" t="inlineStr">
        <is>
          <t>9cc72bc705aef18fcac38e6722106e312bd62eaa</t>
        </is>
      </c>
      <c r="C11483" t="inlineStr">
        <is>
          <t>2020-07-14 13:33:39+00:00</t>
        </is>
      </c>
      <c r="D11483" t="inlineStr">
        <is>
          <t>add</t>
        </is>
      </c>
      <c r="E11483" t="inlineStr">
        <is>
          <t>markupsafe</t>
        </is>
      </c>
      <c r="F11483">
        <f>=1.1.1</f>
        <v/>
      </c>
      <c r="G11483" t="inlineStr"/>
      <c r="H11483" t="inlineStr"/>
    </row>
    <row r="11484">
      <c r="A11484" t="inlineStr">
        <is>
          <t>awscfncli</t>
        </is>
      </c>
      <c r="B11484" t="inlineStr">
        <is>
          <t>9cc72bc705aef18fcac38e6722106e312bd62eaa</t>
        </is>
      </c>
      <c r="C11484" t="inlineStr">
        <is>
          <t>2020-07-14 13:33:39+00:00</t>
        </is>
      </c>
      <c r="D11484" t="inlineStr">
        <is>
          <t>add</t>
        </is>
      </c>
      <c r="E11484" t="inlineStr">
        <is>
          <t>pyasn1</t>
        </is>
      </c>
      <c r="F11484">
        <f>=0.4.8</f>
        <v/>
      </c>
      <c r="G11484" t="inlineStr"/>
      <c r="H11484" t="inlineStr"/>
    </row>
    <row r="11485">
      <c r="A11485" t="inlineStr">
        <is>
          <t>awscfncli</t>
        </is>
      </c>
      <c r="B11485" t="inlineStr">
        <is>
          <t>9cc72bc705aef18fcac38e6722106e312bd62eaa</t>
        </is>
      </c>
      <c r="C11485" t="inlineStr">
        <is>
          <t>2020-07-14 13:33:39+00:00</t>
        </is>
      </c>
      <c r="D11485" t="inlineStr">
        <is>
          <t>add</t>
        </is>
      </c>
      <c r="E11485" t="inlineStr">
        <is>
          <t>pyrsistent</t>
        </is>
      </c>
      <c r="F11485">
        <f>=0.16.0</f>
        <v/>
      </c>
      <c r="G11485" t="inlineStr"/>
      <c r="H11485" t="inlineStr"/>
    </row>
    <row r="11486">
      <c r="A11486" t="inlineStr">
        <is>
          <t>awscfncli</t>
        </is>
      </c>
      <c r="B11486" t="inlineStr">
        <is>
          <t>9cc72bc705aef18fcac38e6722106e312bd62eaa</t>
        </is>
      </c>
      <c r="C11486" t="inlineStr">
        <is>
          <t>2020-07-14 13:33:39+00:00</t>
        </is>
      </c>
      <c r="D11486" t="inlineStr">
        <is>
          <t>add</t>
        </is>
      </c>
      <c r="E11486" t="inlineStr">
        <is>
          <t>python-dateutil</t>
        </is>
      </c>
      <c r="F11486">
        <f>=2.8.1</f>
        <v/>
      </c>
      <c r="G11486" t="inlineStr"/>
      <c r="H11486" t="inlineStr"/>
    </row>
    <row r="11487">
      <c r="A11487" t="inlineStr">
        <is>
          <t>awscfncli</t>
        </is>
      </c>
      <c r="B11487" t="inlineStr">
        <is>
          <t>9cc72bc705aef18fcac38e6722106e312bd62eaa</t>
        </is>
      </c>
      <c r="C11487" t="inlineStr">
        <is>
          <t>2020-07-14 13:33:39+00:00</t>
        </is>
      </c>
      <c r="D11487" t="inlineStr">
        <is>
          <t>add</t>
        </is>
      </c>
      <c r="E11487" t="inlineStr">
        <is>
          <t>pyyaml</t>
        </is>
      </c>
      <c r="F11487">
        <f>=5.3.1</f>
        <v/>
      </c>
      <c r="G11487" t="inlineStr"/>
      <c r="H11487" t="inlineStr"/>
    </row>
    <row r="11488">
      <c r="A11488" t="inlineStr">
        <is>
          <t>awscfncli</t>
        </is>
      </c>
      <c r="B11488" t="inlineStr">
        <is>
          <t>9cc72bc705aef18fcac38e6722106e312bd62eaa</t>
        </is>
      </c>
      <c r="C11488" t="inlineStr">
        <is>
          <t>2020-07-14 13:33:39+00:00</t>
        </is>
      </c>
      <c r="D11488" t="inlineStr">
        <is>
          <t>add</t>
        </is>
      </c>
      <c r="E11488" t="inlineStr">
        <is>
          <t>rsa</t>
        </is>
      </c>
      <c r="F11488">
        <f>=4.5</f>
        <v/>
      </c>
      <c r="G11488" t="inlineStr"/>
      <c r="H11488" t="inlineStr"/>
    </row>
    <row r="11489">
      <c r="A11489" t="inlineStr">
        <is>
          <t>awscfncli</t>
        </is>
      </c>
      <c r="B11489" t="inlineStr">
        <is>
          <t>9cc72bc705aef18fcac38e6722106e312bd62eaa</t>
        </is>
      </c>
      <c r="C11489" t="inlineStr">
        <is>
          <t>2020-07-14 13:33:39+00:00</t>
        </is>
      </c>
      <c r="D11489" t="inlineStr">
        <is>
          <t>add</t>
        </is>
      </c>
      <c r="E11489" t="inlineStr">
        <is>
          <t>s3transfer</t>
        </is>
      </c>
      <c r="F11489">
        <f>=0.3.3</f>
        <v/>
      </c>
      <c r="G11489" t="inlineStr"/>
      <c r="H11489" t="inlineStr"/>
    </row>
    <row r="11490">
      <c r="A11490" t="inlineStr">
        <is>
          <t>awscfncli</t>
        </is>
      </c>
      <c r="B11490" t="inlineStr">
        <is>
          <t>9cc72bc705aef18fcac38e6722106e312bd62eaa</t>
        </is>
      </c>
      <c r="C11490" t="inlineStr">
        <is>
          <t>2020-07-14 13:33:39+00:00</t>
        </is>
      </c>
      <c r="D11490" t="inlineStr">
        <is>
          <t>add</t>
        </is>
      </c>
      <c r="E11490" t="inlineStr">
        <is>
          <t>shellingham</t>
        </is>
      </c>
      <c r="F11490">
        <f>=1.3.2</f>
        <v/>
      </c>
      <c r="G11490" t="inlineStr"/>
      <c r="H11490" t="inlineStr"/>
    </row>
    <row r="11491">
      <c r="A11491" t="inlineStr">
        <is>
          <t>awscfncli</t>
        </is>
      </c>
      <c r="B11491" t="inlineStr">
        <is>
          <t>9cc72bc705aef18fcac38e6722106e312bd62eaa</t>
        </is>
      </c>
      <c r="C11491" t="inlineStr">
        <is>
          <t>2020-07-14 13:33:39+00:00</t>
        </is>
      </c>
      <c r="D11491" t="inlineStr">
        <is>
          <t>add</t>
        </is>
      </c>
      <c r="E11491" t="inlineStr">
        <is>
          <t>six</t>
        </is>
      </c>
      <c r="F11491">
        <f>=1.15.0</f>
        <v/>
      </c>
      <c r="G11491" t="inlineStr"/>
      <c r="H11491" t="inlineStr"/>
    </row>
    <row r="11492">
      <c r="A11492" t="inlineStr">
        <is>
          <t>awscfncli</t>
        </is>
      </c>
      <c r="B11492" t="inlineStr">
        <is>
          <t>9cc72bc705aef18fcac38e6722106e312bd62eaa</t>
        </is>
      </c>
      <c r="C11492" t="inlineStr">
        <is>
          <t>2020-07-14 13:33:39+00:00</t>
        </is>
      </c>
      <c r="D11492" t="inlineStr">
        <is>
          <t>add</t>
        </is>
      </c>
      <c r="E11492" t="inlineStr">
        <is>
          <t>urllib3</t>
        </is>
      </c>
      <c r="F11492">
        <f>=1.25.9</f>
        <v/>
      </c>
      <c r="G11492" t="inlineStr"/>
      <c r="H11492" t="inlineStr"/>
    </row>
    <row r="11493">
      <c r="A11493" t="inlineStr">
        <is>
          <t>Flexget</t>
        </is>
      </c>
      <c r="B11493" t="inlineStr">
        <is>
          <t>474aaccabb1092934947a0d27633e3b20755cb42</t>
        </is>
      </c>
      <c r="C11493" t="inlineStr">
        <is>
          <t>2016-02-28 06:16:40+00:00</t>
        </is>
      </c>
      <c r="D11493" t="inlineStr">
        <is>
          <t>add</t>
        </is>
      </c>
      <c r="E11493" t="inlineStr">
        <is>
          <t>FeedParser</t>
        </is>
      </c>
      <c r="F11493" t="inlineStr">
        <is>
          <t>&gt;=5.2.1</t>
        </is>
      </c>
      <c r="G11493" t="inlineStr"/>
      <c r="H11493" t="inlineStr"/>
    </row>
    <row r="11494">
      <c r="A11494" t="inlineStr">
        <is>
          <t>Flexget</t>
        </is>
      </c>
      <c r="B11494" t="inlineStr">
        <is>
          <t>474aaccabb1092934947a0d27633e3b20755cb42</t>
        </is>
      </c>
      <c r="C11494" t="inlineStr">
        <is>
          <t>2016-02-28 06:16:40+00:00</t>
        </is>
      </c>
      <c r="D11494" t="inlineStr">
        <is>
          <t>add</t>
        </is>
      </c>
      <c r="E11494" t="inlineStr">
        <is>
          <t>SQLAlchemy</t>
        </is>
      </c>
      <c r="F11494" t="inlineStr">
        <is>
          <t>&lt;1.999;&gt;=0.7.5;!=0.9.0</t>
        </is>
      </c>
      <c r="G11494" t="inlineStr"/>
      <c r="H11494" t="inlineStr"/>
    </row>
    <row r="11495">
      <c r="A11495" t="inlineStr">
        <is>
          <t>Flexget</t>
        </is>
      </c>
      <c r="B11495" t="inlineStr">
        <is>
          <t>474aaccabb1092934947a0d27633e3b20755cb42</t>
        </is>
      </c>
      <c r="C11495" t="inlineStr">
        <is>
          <t>2016-02-28 06:16:40+00:00</t>
        </is>
      </c>
      <c r="D11495" t="inlineStr">
        <is>
          <t>add</t>
        </is>
      </c>
      <c r="E11495" t="inlineStr">
        <is>
          <t>PyYAML</t>
        </is>
      </c>
      <c r="F11495" t="inlineStr"/>
      <c r="G11495" t="inlineStr"/>
      <c r="H11495" t="inlineStr"/>
    </row>
    <row r="11496">
      <c r="A11496" t="inlineStr">
        <is>
          <t>Flexget</t>
        </is>
      </c>
      <c r="B11496" t="inlineStr">
        <is>
          <t>474aaccabb1092934947a0d27633e3b20755cb42</t>
        </is>
      </c>
      <c r="C11496" t="inlineStr">
        <is>
          <t>2016-02-28 06:16:40+00:00</t>
        </is>
      </c>
      <c r="D11496" t="inlineStr">
        <is>
          <t>add</t>
        </is>
      </c>
      <c r="E11496" t="inlineStr">
        <is>
          <t>beautifulsoup4</t>
        </is>
      </c>
      <c r="F11496" t="inlineStr">
        <is>
          <t>&lt;4.5;!=4.2.0;&gt;=4.1</t>
        </is>
      </c>
      <c r="G11496" t="inlineStr"/>
      <c r="H11496" t="inlineStr"/>
    </row>
    <row r="11497">
      <c r="A11497" t="inlineStr">
        <is>
          <t>Flexget</t>
        </is>
      </c>
      <c r="B11497" t="inlineStr">
        <is>
          <t>474aaccabb1092934947a0d27633e3b20755cb42</t>
        </is>
      </c>
      <c r="C11497" t="inlineStr">
        <is>
          <t>2016-02-28 06:16:40+00:00</t>
        </is>
      </c>
      <c r="D11497" t="inlineStr">
        <is>
          <t>add</t>
        </is>
      </c>
      <c r="E11497" t="inlineStr">
        <is>
          <t>html5lib</t>
        </is>
      </c>
      <c r="F11497" t="inlineStr">
        <is>
          <t>&gt;=0.11</t>
        </is>
      </c>
      <c r="G11497" t="inlineStr"/>
      <c r="H11497" t="inlineStr"/>
    </row>
    <row r="11498">
      <c r="A11498" t="inlineStr">
        <is>
          <t>Flexget</t>
        </is>
      </c>
      <c r="B11498" t="inlineStr">
        <is>
          <t>474aaccabb1092934947a0d27633e3b20755cb42</t>
        </is>
      </c>
      <c r="C11498" t="inlineStr">
        <is>
          <t>2016-02-28 06:16:40+00:00</t>
        </is>
      </c>
      <c r="D11498" t="inlineStr">
        <is>
          <t>add</t>
        </is>
      </c>
      <c r="E11498" t="inlineStr">
        <is>
          <t>PyRSS2Gen</t>
        </is>
      </c>
      <c r="F11498" t="inlineStr"/>
      <c r="G11498" t="inlineStr"/>
      <c r="H11498" t="inlineStr"/>
    </row>
    <row r="11499">
      <c r="A11499" t="inlineStr">
        <is>
          <t>Flexget</t>
        </is>
      </c>
      <c r="B11499" t="inlineStr">
        <is>
          <t>474aaccabb1092934947a0d27633e3b20755cb42</t>
        </is>
      </c>
      <c r="C11499" t="inlineStr">
        <is>
          <t>2016-02-28 06:16:40+00:00</t>
        </is>
      </c>
      <c r="D11499" t="inlineStr">
        <is>
          <t>add</t>
        </is>
      </c>
      <c r="E11499" t="inlineStr">
        <is>
          <t>pynzb</t>
        </is>
      </c>
      <c r="F11499" t="inlineStr"/>
      <c r="G11499" t="inlineStr"/>
      <c r="H11499" t="inlineStr"/>
    </row>
    <row r="11500">
      <c r="A11500" t="inlineStr">
        <is>
          <t>Flexget</t>
        </is>
      </c>
      <c r="B11500" t="inlineStr">
        <is>
          <t>474aaccabb1092934947a0d27633e3b20755cb42</t>
        </is>
      </c>
      <c r="C11500" t="inlineStr">
        <is>
          <t>2016-02-28 06:16:40+00:00</t>
        </is>
      </c>
      <c r="D11500" t="inlineStr">
        <is>
          <t>add</t>
        </is>
      </c>
      <c r="E11500" t="inlineStr">
        <is>
          <t>progressbar</t>
        </is>
      </c>
      <c r="F11500" t="inlineStr"/>
      <c r="G11500" t="inlineStr"/>
      <c r="H11500" t="inlineStr"/>
    </row>
    <row r="11501">
      <c r="A11501" t="inlineStr">
        <is>
          <t>Flexget</t>
        </is>
      </c>
      <c r="B11501" t="inlineStr">
        <is>
          <t>474aaccabb1092934947a0d27633e3b20755cb42</t>
        </is>
      </c>
      <c r="C11501" t="inlineStr">
        <is>
          <t>2016-02-28 06:16:40+00:00</t>
        </is>
      </c>
      <c r="D11501" t="inlineStr">
        <is>
          <t>add</t>
        </is>
      </c>
      <c r="E11501" t="inlineStr">
        <is>
          <t>rpyc</t>
        </is>
      </c>
      <c r="F11501" t="inlineStr"/>
      <c r="G11501" t="inlineStr"/>
      <c r="H11501" t="inlineStr"/>
    </row>
    <row r="11502">
      <c r="A11502" t="inlineStr">
        <is>
          <t>Flexget</t>
        </is>
      </c>
      <c r="B11502" t="inlineStr">
        <is>
          <t>474aaccabb1092934947a0d27633e3b20755cb42</t>
        </is>
      </c>
      <c r="C11502" t="inlineStr">
        <is>
          <t>2016-02-28 06:16:40+00:00</t>
        </is>
      </c>
      <c r="D11502" t="inlineStr">
        <is>
          <t>add</t>
        </is>
      </c>
      <c r="E11502" t="inlineStr">
        <is>
          <t>jinja2</t>
        </is>
      </c>
      <c r="F11502" t="inlineStr"/>
      <c r="G11502" t="inlineStr"/>
      <c r="H11502" t="inlineStr"/>
    </row>
    <row r="11503">
      <c r="A11503" t="inlineStr">
        <is>
          <t>Flexget</t>
        </is>
      </c>
      <c r="B11503" t="inlineStr">
        <is>
          <t>474aaccabb1092934947a0d27633e3b20755cb42</t>
        </is>
      </c>
      <c r="C11503" t="inlineStr">
        <is>
          <t>2016-02-28 06:16:40+00:00</t>
        </is>
      </c>
      <c r="D11503" t="inlineStr">
        <is>
          <t>add</t>
        </is>
      </c>
      <c r="E11503" t="inlineStr">
        <is>
          <t>requests</t>
        </is>
      </c>
      <c r="F11503" t="inlineStr">
        <is>
          <t>&lt;2.99;&gt;=1.0;!=2.4.0</t>
        </is>
      </c>
      <c r="G11503" t="inlineStr"/>
      <c r="H11503" t="inlineStr"/>
    </row>
    <row r="11504">
      <c r="A11504" t="inlineStr">
        <is>
          <t>Flexget</t>
        </is>
      </c>
      <c r="B11504" t="inlineStr">
        <is>
          <t>474aaccabb1092934947a0d27633e3b20755cb42</t>
        </is>
      </c>
      <c r="C11504" t="inlineStr">
        <is>
          <t>2016-02-28 06:16:40+00:00</t>
        </is>
      </c>
      <c r="D11504" t="inlineStr">
        <is>
          <t>add</t>
        </is>
      </c>
      <c r="E11504" t="inlineStr">
        <is>
          <t>python-dateutil</t>
        </is>
      </c>
      <c r="F11504" t="inlineStr">
        <is>
          <t>!=2.2;!=2.0</t>
        </is>
      </c>
      <c r="G11504" t="inlineStr"/>
      <c r="H11504" t="inlineStr"/>
    </row>
    <row r="11505">
      <c r="A11505" t="inlineStr">
        <is>
          <t>Flexget</t>
        </is>
      </c>
      <c r="B11505" t="inlineStr">
        <is>
          <t>474aaccabb1092934947a0d27633e3b20755cb42</t>
        </is>
      </c>
      <c r="C11505" t="inlineStr">
        <is>
          <t>2016-02-28 06:16:40+00:00</t>
        </is>
      </c>
      <c r="D11505" t="inlineStr">
        <is>
          <t>add</t>
        </is>
      </c>
      <c r="E11505" t="inlineStr">
        <is>
          <t>jsonschema</t>
        </is>
      </c>
      <c r="F11505" t="inlineStr">
        <is>
          <t>&gt;=2.0</t>
        </is>
      </c>
      <c r="G11505" t="inlineStr"/>
      <c r="H11505" t="inlineStr"/>
    </row>
    <row r="11506">
      <c r="A11506" t="inlineStr">
        <is>
          <t>Flexget</t>
        </is>
      </c>
      <c r="B11506" t="inlineStr">
        <is>
          <t>474aaccabb1092934947a0d27633e3b20755cb42</t>
        </is>
      </c>
      <c r="C11506" t="inlineStr">
        <is>
          <t>2016-02-28 06:16:40+00:00</t>
        </is>
      </c>
      <c r="D11506" t="inlineStr">
        <is>
          <t>add</t>
        </is>
      </c>
      <c r="E11506" t="inlineStr">
        <is>
          <t>tmdb3</t>
        </is>
      </c>
      <c r="F11506" t="inlineStr"/>
      <c r="G11506" t="inlineStr"/>
      <c r="H11506" t="inlineStr"/>
    </row>
    <row r="11507">
      <c r="A11507" t="inlineStr">
        <is>
          <t>Flexget</t>
        </is>
      </c>
      <c r="B11507" t="inlineStr">
        <is>
          <t>474aaccabb1092934947a0d27633e3b20755cb42</t>
        </is>
      </c>
      <c r="C11507" t="inlineStr">
        <is>
          <t>2016-02-28 06:16:40+00:00</t>
        </is>
      </c>
      <c r="D11507" t="inlineStr">
        <is>
          <t>add</t>
        </is>
      </c>
      <c r="E11507" t="inlineStr">
        <is>
          <t>path.py</t>
        </is>
      </c>
      <c r="F11507" t="inlineStr"/>
      <c r="G11507" t="inlineStr"/>
      <c r="H11507" t="inlineStr"/>
    </row>
    <row r="11508">
      <c r="A11508" t="inlineStr">
        <is>
          <t>Flexget</t>
        </is>
      </c>
      <c r="B11508" t="inlineStr">
        <is>
          <t>474aaccabb1092934947a0d27633e3b20755cb42</t>
        </is>
      </c>
      <c r="C11508" t="inlineStr">
        <is>
          <t>2016-02-28 06:16:40+00:00</t>
        </is>
      </c>
      <c r="D11508" t="inlineStr">
        <is>
          <t>add</t>
        </is>
      </c>
      <c r="E11508" t="inlineStr">
        <is>
          <t>guessit</t>
        </is>
      </c>
      <c r="F11508" t="inlineStr">
        <is>
          <t>&gt;=2.0.3</t>
        </is>
      </c>
      <c r="G11508" t="inlineStr"/>
      <c r="H11508" t="inlineStr"/>
    </row>
    <row r="11509">
      <c r="A11509" t="inlineStr">
        <is>
          <t>Flexget</t>
        </is>
      </c>
      <c r="B11509" t="inlineStr">
        <is>
          <t>474aaccabb1092934947a0d27633e3b20755cb42</t>
        </is>
      </c>
      <c r="C11509" t="inlineStr">
        <is>
          <t>2016-02-28 06:16:40+00:00</t>
        </is>
      </c>
      <c r="D11509" t="inlineStr">
        <is>
          <t>add</t>
        </is>
      </c>
      <c r="E11509" t="inlineStr">
        <is>
          <t>apscheduler</t>
        </is>
      </c>
      <c r="F11509" t="inlineStr"/>
      <c r="G11509" t="inlineStr"/>
      <c r="H11509" t="inlineStr"/>
    </row>
    <row r="11510">
      <c r="A11510" t="inlineStr">
        <is>
          <t>Flexget</t>
        </is>
      </c>
      <c r="B11510" t="inlineStr">
        <is>
          <t>474aaccabb1092934947a0d27633e3b20755cb42</t>
        </is>
      </c>
      <c r="C11510" t="inlineStr">
        <is>
          <t>2016-02-28 06:16:40+00:00</t>
        </is>
      </c>
      <c r="D11510" t="inlineStr">
        <is>
          <t>add</t>
        </is>
      </c>
      <c r="E11510" t="inlineStr">
        <is>
          <t>pytvmaze</t>
        </is>
      </c>
      <c r="F11510" t="inlineStr">
        <is>
          <t>&gt;=1.4.5</t>
        </is>
      </c>
      <c r="G11510" t="inlineStr"/>
      <c r="H11510" t="inlineStr"/>
    </row>
    <row r="11511">
      <c r="A11511" t="inlineStr">
        <is>
          <t>Flexget</t>
        </is>
      </c>
      <c r="B11511" t="inlineStr">
        <is>
          <t>474aaccabb1092934947a0d27633e3b20755cb42</t>
        </is>
      </c>
      <c r="C11511" t="inlineStr">
        <is>
          <t>2016-02-28 06:16:40+00:00</t>
        </is>
      </c>
      <c r="D11511" t="inlineStr">
        <is>
          <t>add</t>
        </is>
      </c>
      <c r="E11511" t="inlineStr">
        <is>
          <t>ordereddict</t>
        </is>
      </c>
      <c r="F11511" t="inlineStr">
        <is>
          <t>&gt;=1.1</t>
        </is>
      </c>
      <c r="G11511" t="inlineStr"/>
      <c r="H11511" t="inlineStr"/>
    </row>
    <row r="11512">
      <c r="A11512" t="inlineStr">
        <is>
          <t>Flexget</t>
        </is>
      </c>
      <c r="B11512" t="inlineStr">
        <is>
          <t>474aaccabb1092934947a0d27633e3b20755cb42</t>
        </is>
      </c>
      <c r="C11512" t="inlineStr">
        <is>
          <t>2016-02-28 06:16:40+00:00</t>
        </is>
      </c>
      <c r="D11512" t="inlineStr">
        <is>
          <t>add</t>
        </is>
      </c>
      <c r="E11512" t="inlineStr">
        <is>
          <t>cherrypy</t>
        </is>
      </c>
      <c r="F11512" t="inlineStr">
        <is>
          <t>&gt;=3.7.0</t>
        </is>
      </c>
      <c r="G11512" t="inlineStr"/>
      <c r="H11512" t="inlineStr"/>
    </row>
    <row r="11513">
      <c r="A11513" t="inlineStr">
        <is>
          <t>Flexget</t>
        </is>
      </c>
      <c r="B11513" t="inlineStr">
        <is>
          <t>474aaccabb1092934947a0d27633e3b20755cb42</t>
        </is>
      </c>
      <c r="C11513" t="inlineStr">
        <is>
          <t>2016-02-28 06:16:40+00:00</t>
        </is>
      </c>
      <c r="D11513" t="inlineStr">
        <is>
          <t>add</t>
        </is>
      </c>
      <c r="E11513" t="inlineStr">
        <is>
          <t>flask</t>
        </is>
      </c>
      <c r="F11513" t="inlineStr">
        <is>
          <t>&gt;=0.7</t>
        </is>
      </c>
      <c r="G11513" t="inlineStr"/>
      <c r="H11513" t="inlineStr"/>
    </row>
    <row r="11514">
      <c r="A11514" t="inlineStr">
        <is>
          <t>Flexget</t>
        </is>
      </c>
      <c r="B11514" t="inlineStr">
        <is>
          <t>474aaccabb1092934947a0d27633e3b20755cb42</t>
        </is>
      </c>
      <c r="C11514" t="inlineStr">
        <is>
          <t>2016-02-28 06:16:40+00:00</t>
        </is>
      </c>
      <c r="D11514" t="inlineStr">
        <is>
          <t>add</t>
        </is>
      </c>
      <c r="E11514" t="inlineStr">
        <is>
          <t>flask-restful</t>
        </is>
      </c>
      <c r="F11514" t="inlineStr">
        <is>
          <t>&gt;=0.3.3</t>
        </is>
      </c>
      <c r="G11514" t="inlineStr"/>
      <c r="H11514" t="inlineStr"/>
    </row>
    <row r="11515">
      <c r="A11515" t="inlineStr">
        <is>
          <t>Flexget</t>
        </is>
      </c>
      <c r="B11515" t="inlineStr">
        <is>
          <t>474aaccabb1092934947a0d27633e3b20755cb42</t>
        </is>
      </c>
      <c r="C11515" t="inlineStr">
        <is>
          <t>2016-02-28 06:16:40+00:00</t>
        </is>
      </c>
      <c r="D11515" t="inlineStr">
        <is>
          <t>add</t>
        </is>
      </c>
      <c r="E11515" t="inlineStr">
        <is>
          <t>flask-restplus</t>
        </is>
      </c>
      <c r="F11515">
        <f>=0.8.6</f>
        <v/>
      </c>
      <c r="G11515" t="inlineStr"/>
      <c r="H11515" t="inlineStr"/>
    </row>
    <row r="11516">
      <c r="A11516" t="inlineStr">
        <is>
          <t>Flexget</t>
        </is>
      </c>
      <c r="B11516" t="inlineStr">
        <is>
          <t>474aaccabb1092934947a0d27633e3b20755cb42</t>
        </is>
      </c>
      <c r="C11516" t="inlineStr">
        <is>
          <t>2016-02-28 06:16:40+00:00</t>
        </is>
      </c>
      <c r="D11516" t="inlineStr">
        <is>
          <t>add</t>
        </is>
      </c>
      <c r="E11516" t="inlineStr">
        <is>
          <t>flask-compress</t>
        </is>
      </c>
      <c r="F11516" t="inlineStr">
        <is>
          <t>&gt;=1.2.1</t>
        </is>
      </c>
      <c r="G11516" t="inlineStr"/>
      <c r="H11516" t="inlineStr"/>
    </row>
    <row r="11517">
      <c r="A11517" t="inlineStr">
        <is>
          <t>Flexget</t>
        </is>
      </c>
      <c r="B11517" t="inlineStr">
        <is>
          <t>474aaccabb1092934947a0d27633e3b20755cb42</t>
        </is>
      </c>
      <c r="C11517" t="inlineStr">
        <is>
          <t>2016-02-28 06:16:40+00:00</t>
        </is>
      </c>
      <c r="D11517" t="inlineStr">
        <is>
          <t>add</t>
        </is>
      </c>
      <c r="E11517" t="inlineStr">
        <is>
          <t>flask-login</t>
        </is>
      </c>
      <c r="F11517" t="inlineStr">
        <is>
          <t>&gt;=0.3.2</t>
        </is>
      </c>
      <c r="G11517" t="inlineStr"/>
      <c r="H11517" t="inlineStr"/>
    </row>
    <row r="11518">
      <c r="A11518" t="inlineStr">
        <is>
          <t>Flexget</t>
        </is>
      </c>
      <c r="B11518" t="inlineStr">
        <is>
          <t>474aaccabb1092934947a0d27633e3b20755cb42</t>
        </is>
      </c>
      <c r="C11518" t="inlineStr">
        <is>
          <t>2016-02-28 06:16:40+00:00</t>
        </is>
      </c>
      <c r="D11518" t="inlineStr">
        <is>
          <t>add</t>
        </is>
      </c>
      <c r="E11518" t="inlineStr">
        <is>
          <t>flask-cors</t>
        </is>
      </c>
      <c r="F11518" t="inlineStr">
        <is>
          <t>&gt;=2.1.2</t>
        </is>
      </c>
      <c r="G11518" t="inlineStr"/>
      <c r="H11518" t="inlineStr"/>
    </row>
    <row r="11519">
      <c r="A11519" t="inlineStr">
        <is>
          <t>Flexget</t>
        </is>
      </c>
      <c r="B11519" t="inlineStr">
        <is>
          <t>474aaccabb1092934947a0d27633e3b20755cb42</t>
        </is>
      </c>
      <c r="C11519" t="inlineStr">
        <is>
          <t>2016-02-28 06:16:40+00:00</t>
        </is>
      </c>
      <c r="D11519" t="inlineStr">
        <is>
          <t>add</t>
        </is>
      </c>
      <c r="E11519" t="inlineStr">
        <is>
          <t>pyparsing</t>
        </is>
      </c>
      <c r="F11519" t="inlineStr">
        <is>
          <t>&gt;=2.0.3</t>
        </is>
      </c>
      <c r="G11519" t="inlineStr"/>
      <c r="H11519" t="inlineStr"/>
    </row>
    <row r="11520">
      <c r="A11520" t="inlineStr">
        <is>
          <t>Flexget</t>
        </is>
      </c>
      <c r="B11520" t="inlineStr">
        <is>
          <t>474aaccabb1092934947a0d27633e3b20755cb42</t>
        </is>
      </c>
      <c r="C11520" t="inlineStr">
        <is>
          <t>2016-02-28 06:16:40+00:00</t>
        </is>
      </c>
      <c r="D11520" t="inlineStr">
        <is>
          <t>add</t>
        </is>
      </c>
      <c r="E11520" t="inlineStr">
        <is>
          <t>Safe</t>
        </is>
      </c>
      <c r="F11520" t="inlineStr"/>
      <c r="G11520" t="inlineStr"/>
      <c r="H11520" t="inlineStr"/>
    </row>
    <row r="11521">
      <c r="A11521" t="inlineStr">
        <is>
          <t>Flexget</t>
        </is>
      </c>
      <c r="B11521" t="inlineStr">
        <is>
          <t>d3b731dcf2f3c1c324153b501f128a94e26cc610</t>
        </is>
      </c>
      <c r="C11521" t="inlineStr">
        <is>
          <t>2016-03-08 02:14:32+00:00</t>
        </is>
      </c>
      <c r="D11521" t="inlineStr">
        <is>
          <t>add</t>
        </is>
      </c>
      <c r="E11521" t="inlineStr">
        <is>
          <t>tmdbsimple</t>
        </is>
      </c>
      <c r="F11521" t="inlineStr"/>
      <c r="G11521" t="inlineStr"/>
      <c r="H11521" t="inlineStr"/>
    </row>
    <row r="11522">
      <c r="A11522" t="inlineStr">
        <is>
          <t>Flexget</t>
        </is>
      </c>
      <c r="B11522" t="inlineStr">
        <is>
          <t>d3b731dcf2f3c1c324153b501f128a94e26cc610</t>
        </is>
      </c>
      <c r="C11522" t="inlineStr">
        <is>
          <t>2016-03-08 02:14:32+00:00</t>
        </is>
      </c>
      <c r="D11522" t="inlineStr">
        <is>
          <t>rem</t>
        </is>
      </c>
      <c r="E11522" t="inlineStr"/>
      <c r="F11522" t="inlineStr"/>
      <c r="G11522" t="inlineStr">
        <is>
          <t>tmdb3</t>
        </is>
      </c>
      <c r="H11522" t="inlineStr"/>
    </row>
    <row r="11523">
      <c r="A11523" t="inlineStr">
        <is>
          <t>Flexget</t>
        </is>
      </c>
      <c r="B11523" t="inlineStr">
        <is>
          <t>52eef006bb89705bffda5e22f0679503c8edbff5</t>
        </is>
      </c>
      <c r="C11523" t="inlineStr">
        <is>
          <t>2016-03-08 04:30:49+00:00</t>
        </is>
      </c>
      <c r="D11523" t="inlineStr">
        <is>
          <t>rem</t>
        </is>
      </c>
      <c r="E11523" t="inlineStr"/>
      <c r="F11523" t="inlineStr"/>
      <c r="G11523" t="inlineStr">
        <is>
          <t>tmdbsimple</t>
        </is>
      </c>
      <c r="H11523" t="inlineStr"/>
    </row>
    <row r="11524">
      <c r="A11524" t="inlineStr">
        <is>
          <t>Flexget</t>
        </is>
      </c>
      <c r="B11524" t="inlineStr">
        <is>
          <t>e6ba76c681a8e735513287dec904d7315068c485</t>
        </is>
      </c>
      <c r="C11524" t="inlineStr">
        <is>
          <t>2016-03-19 13:34:55+00:00</t>
        </is>
      </c>
      <c r="D11524" t="inlineStr">
        <is>
          <t>verchange</t>
        </is>
      </c>
      <c r="E11524" t="inlineStr">
        <is>
          <t>requests</t>
        </is>
      </c>
      <c r="F11524" t="inlineStr">
        <is>
          <t>&gt;=2.8.0;&lt;3.0</t>
        </is>
      </c>
      <c r="G11524" t="inlineStr">
        <is>
          <t>requests</t>
        </is>
      </c>
      <c r="H11524" t="inlineStr">
        <is>
          <t>&lt;2.99;&gt;=1.0;!=2.4.0</t>
        </is>
      </c>
    </row>
    <row r="11525">
      <c r="A11525" t="inlineStr">
        <is>
          <t>Flexget</t>
        </is>
      </c>
      <c r="B11525" t="inlineStr">
        <is>
          <t>c330c19324915cc7a46bd4d05e2bf5d523c94807</t>
        </is>
      </c>
      <c r="C11525" t="inlineStr">
        <is>
          <t>2016-03-22 06:17:21+00:00</t>
        </is>
      </c>
      <c r="D11525" t="inlineStr">
        <is>
          <t>verchange</t>
        </is>
      </c>
      <c r="E11525" t="inlineStr">
        <is>
          <t>pytvmaze</t>
        </is>
      </c>
      <c r="F11525" t="inlineStr">
        <is>
          <t>&gt;=1.4.8</t>
        </is>
      </c>
      <c r="G11525" t="inlineStr">
        <is>
          <t>pytvmaze</t>
        </is>
      </c>
      <c r="H11525" t="inlineStr">
        <is>
          <t>&gt;=1.4.5</t>
        </is>
      </c>
    </row>
    <row r="11526">
      <c r="A11526" t="inlineStr">
        <is>
          <t>Flexget</t>
        </is>
      </c>
      <c r="B11526" t="inlineStr">
        <is>
          <t>99ced99657a1738e1b546f8773d793af50d66639</t>
        </is>
      </c>
      <c r="C11526" t="inlineStr">
        <is>
          <t>2016-03-29 08:00:26+00:00</t>
        </is>
      </c>
      <c r="D11526" t="inlineStr">
        <is>
          <t>verchange</t>
        </is>
      </c>
      <c r="E11526" t="inlineStr">
        <is>
          <t>python-dateutil</t>
        </is>
      </c>
      <c r="F11526" t="inlineStr">
        <is>
          <t>!=2.2;!=2.0;!=2.5.2</t>
        </is>
      </c>
      <c r="G11526" t="inlineStr">
        <is>
          <t>python-dateutil</t>
        </is>
      </c>
      <c r="H11526" t="inlineStr">
        <is>
          <t>!=2.2;!=2.0</t>
        </is>
      </c>
    </row>
    <row r="11527">
      <c r="A11527" t="inlineStr">
        <is>
          <t>Flexget</t>
        </is>
      </c>
      <c r="B11527" t="inlineStr">
        <is>
          <t>da41a8da3d4712380ef90187a5ccdd37e5249568</t>
        </is>
      </c>
      <c r="C11527" t="inlineStr">
        <is>
          <t>2016-04-04 09:08:30+00:00</t>
        </is>
      </c>
      <c r="D11527" t="inlineStr">
        <is>
          <t>verchange</t>
        </is>
      </c>
      <c r="E11527" t="inlineStr">
        <is>
          <t>apscheduler</t>
        </is>
      </c>
      <c r="F11527" t="inlineStr">
        <is>
          <t>&gt;=3.0.3;!=3.1.0</t>
        </is>
      </c>
      <c r="G11527" t="inlineStr">
        <is>
          <t>apscheduler</t>
        </is>
      </c>
      <c r="H11527" t="inlineStr"/>
    </row>
    <row r="11528">
      <c r="A11528" t="inlineStr">
        <is>
          <t>Flexget</t>
        </is>
      </c>
      <c r="B11528" t="inlineStr">
        <is>
          <t>b7ab851a4a8ab4bf73ed82470c5786825d4acfc2</t>
        </is>
      </c>
      <c r="C11528" t="inlineStr">
        <is>
          <t>2016-04-21 06:15:55+00:00</t>
        </is>
      </c>
      <c r="D11528" t="inlineStr">
        <is>
          <t>verchange</t>
        </is>
      </c>
      <c r="E11528" t="inlineStr">
        <is>
          <t>python-dateutil</t>
        </is>
      </c>
      <c r="F11528" t="inlineStr">
        <is>
          <t>!=2.2;!=2.0;!=2.5.3;!=2.5.2</t>
        </is>
      </c>
      <c r="G11528" t="inlineStr">
        <is>
          <t>python-dateutil</t>
        </is>
      </c>
      <c r="H11528" t="inlineStr">
        <is>
          <t>!=2.2;!=2.0;!=2.5.2</t>
        </is>
      </c>
    </row>
    <row r="11529">
      <c r="A11529" t="inlineStr">
        <is>
          <t>Flexget</t>
        </is>
      </c>
      <c r="B11529" t="inlineStr">
        <is>
          <t>619b7fd9a2e1b422a293ac590eb3802987a5a7b1</t>
        </is>
      </c>
      <c r="C11529" t="inlineStr">
        <is>
          <t>2016-04-23 01:12:37+00:00</t>
        </is>
      </c>
      <c r="D11529" t="inlineStr">
        <is>
          <t>verchange</t>
        </is>
      </c>
      <c r="E11529" t="inlineStr">
        <is>
          <t>python-dateutil</t>
        </is>
      </c>
      <c r="F11529" t="inlineStr">
        <is>
          <t>!=2.2;!=2.0;!=2.5.2</t>
        </is>
      </c>
      <c r="G11529" t="inlineStr">
        <is>
          <t>python-dateutil</t>
        </is>
      </c>
      <c r="H11529" t="inlineStr">
        <is>
          <t>!=2.2;!=2.0;!=2.5.3;!=2.5.2</t>
        </is>
      </c>
    </row>
    <row r="11530">
      <c r="A11530" t="inlineStr">
        <is>
          <t>Flexget</t>
        </is>
      </c>
      <c r="B11530" t="inlineStr">
        <is>
          <t>0df30428c442008a1754c8a8c439b2728d7d64cf</t>
        </is>
      </c>
      <c r="C11530" t="inlineStr">
        <is>
          <t>2016-04-23 06:19:40+00:00</t>
        </is>
      </c>
      <c r="D11530" t="inlineStr">
        <is>
          <t>verchange</t>
        </is>
      </c>
      <c r="E11530" t="inlineStr">
        <is>
          <t>python-dateutil</t>
        </is>
      </c>
      <c r="F11530" t="inlineStr">
        <is>
          <t>&gt;=2.5.2</t>
        </is>
      </c>
      <c r="G11530" t="inlineStr">
        <is>
          <t>python-dateutil</t>
        </is>
      </c>
      <c r="H11530" t="inlineStr">
        <is>
          <t>!=2.2;!=2.0;!=2.5.2</t>
        </is>
      </c>
    </row>
    <row r="11531">
      <c r="A11531" t="inlineStr">
        <is>
          <t>Flexget</t>
        </is>
      </c>
      <c r="B11531" t="inlineStr">
        <is>
          <t>33b72c9d074f391b6cf8480d3d6d248cd3d64c67</t>
        </is>
      </c>
      <c r="C11531" t="inlineStr">
        <is>
          <t>2016-04-24 00:19:24+00:00</t>
        </is>
      </c>
      <c r="D11531" t="inlineStr">
        <is>
          <t>verchange</t>
        </is>
      </c>
      <c r="E11531" t="inlineStr">
        <is>
          <t>Safe</t>
        </is>
      </c>
      <c r="F11531" t="inlineStr">
        <is>
          <t>&gt;=0.4</t>
        </is>
      </c>
      <c r="G11531" t="inlineStr">
        <is>
          <t>Safe</t>
        </is>
      </c>
      <c r="H11531" t="inlineStr"/>
    </row>
    <row r="11532">
      <c r="A11532" t="inlineStr">
        <is>
          <t>Flexget</t>
        </is>
      </c>
      <c r="B11532" t="inlineStr">
        <is>
          <t>33b72c9d074f391b6cf8480d3d6d248cd3d64c67</t>
        </is>
      </c>
      <c r="C11532" t="inlineStr">
        <is>
          <t>2016-04-24 00:19:24+00:00</t>
        </is>
      </c>
      <c r="D11532" t="inlineStr">
        <is>
          <t>verchange</t>
        </is>
      </c>
      <c r="E11532" t="inlineStr">
        <is>
          <t>path.py</t>
        </is>
      </c>
      <c r="F11532" t="inlineStr">
        <is>
          <t>&gt;=8.1.1</t>
        </is>
      </c>
      <c r="G11532" t="inlineStr">
        <is>
          <t>path.py</t>
        </is>
      </c>
      <c r="H11532" t="inlineStr"/>
    </row>
    <row r="11533">
      <c r="A11533" t="inlineStr">
        <is>
          <t>Flexget</t>
        </is>
      </c>
      <c r="B11533" t="inlineStr">
        <is>
          <t>33b72c9d074f391b6cf8480d3d6d248cd3d64c67</t>
        </is>
      </c>
      <c r="C11533" t="inlineStr">
        <is>
          <t>2016-04-24 00:19:24+00:00</t>
        </is>
      </c>
      <c r="D11533" t="inlineStr">
        <is>
          <t>add</t>
        </is>
      </c>
      <c r="E11533" t="inlineStr">
        <is>
          <t>pathlib</t>
        </is>
      </c>
      <c r="F11533" t="inlineStr">
        <is>
          <t>&gt;=1.0</t>
        </is>
      </c>
      <c r="G11533" t="inlineStr"/>
      <c r="H11533" t="inlineStr"/>
    </row>
    <row r="11534">
      <c r="A11534" t="inlineStr">
        <is>
          <t>Flexget</t>
        </is>
      </c>
      <c r="B11534" t="inlineStr">
        <is>
          <t>33b72c9d074f391b6cf8480d3d6d248cd3d64c67</t>
        </is>
      </c>
      <c r="C11534" t="inlineStr">
        <is>
          <t>2016-04-24 00:19:24+00:00</t>
        </is>
      </c>
      <c r="D11534" t="inlineStr">
        <is>
          <t>add</t>
        </is>
      </c>
      <c r="E11534" t="inlineStr">
        <is>
          <t>future</t>
        </is>
      </c>
      <c r="F11534" t="inlineStr">
        <is>
          <t>&gt;=0.15.2</t>
        </is>
      </c>
      <c r="G11534" t="inlineStr"/>
      <c r="H11534" t="inlineStr"/>
    </row>
    <row r="11535">
      <c r="A11535" t="inlineStr">
        <is>
          <t>Flexget</t>
        </is>
      </c>
      <c r="B11535" t="inlineStr">
        <is>
          <t>33b72c9d074f391b6cf8480d3d6d248cd3d64c67</t>
        </is>
      </c>
      <c r="C11535" t="inlineStr">
        <is>
          <t>2016-04-24 00:19:24+00:00</t>
        </is>
      </c>
      <c r="D11535" t="inlineStr">
        <is>
          <t>rem</t>
        </is>
      </c>
      <c r="E11535" t="inlineStr"/>
      <c r="F11535" t="inlineStr"/>
      <c r="G11535" t="inlineStr">
        <is>
          <t>progressbar</t>
        </is>
      </c>
      <c r="H11535" t="inlineStr"/>
    </row>
    <row r="11536">
      <c r="A11536" t="inlineStr">
        <is>
          <t>Flexget</t>
        </is>
      </c>
      <c r="B11536" t="inlineStr">
        <is>
          <t>dc1a2445b17a39c3d05ff14d9f7850dfa5f234f2</t>
        </is>
      </c>
      <c r="C11536" t="inlineStr">
        <is>
          <t>2016-04-24 20:41:47+00:00</t>
        </is>
      </c>
      <c r="D11536" t="inlineStr">
        <is>
          <t>verchange</t>
        </is>
      </c>
      <c r="E11536" t="inlineStr">
        <is>
          <t>guessit</t>
        </is>
      </c>
      <c r="F11536" t="inlineStr">
        <is>
          <t>&lt;=2.0.4</t>
        </is>
      </c>
      <c r="G11536" t="inlineStr">
        <is>
          <t>guessit</t>
        </is>
      </c>
      <c r="H11536" t="inlineStr">
        <is>
          <t>&gt;=2.0.3</t>
        </is>
      </c>
    </row>
    <row r="11537">
      <c r="A11537" t="inlineStr">
        <is>
          <t>Flexget</t>
        </is>
      </c>
      <c r="B11537" t="inlineStr">
        <is>
          <t>f4de533b15627d2d8a84e6ff2f227ef6889c0115</t>
        </is>
      </c>
      <c r="C11537" t="inlineStr">
        <is>
          <t>2016-05-02 09:55:29+00:00</t>
        </is>
      </c>
      <c r="D11537" t="inlineStr">
        <is>
          <t>verchange</t>
        </is>
      </c>
      <c r="E11537" t="inlineStr">
        <is>
          <t>future</t>
        </is>
      </c>
      <c r="F11537" t="inlineStr">
        <is>
          <t>&gt;=0.15.2</t>
        </is>
      </c>
      <c r="G11537" t="inlineStr">
        <is>
          <t>future</t>
        </is>
      </c>
      <c r="H11537" t="inlineStr">
        <is>
          <t>&gt;=0.15.2</t>
        </is>
      </c>
    </row>
    <row r="11538">
      <c r="A11538" t="inlineStr">
        <is>
          <t>Flexget</t>
        </is>
      </c>
      <c r="B11538" t="inlineStr">
        <is>
          <t>f4de533b15627d2d8a84e6ff2f227ef6889c0115</t>
        </is>
      </c>
      <c r="C11538" t="inlineStr">
        <is>
          <t>2016-05-02 09:55:29+00:00</t>
        </is>
      </c>
      <c r="D11538" t="inlineStr">
        <is>
          <t>rem</t>
        </is>
      </c>
      <c r="E11538" t="inlineStr"/>
      <c r="F11538" t="inlineStr"/>
      <c r="G11538" t="inlineStr">
        <is>
          <t>ordereddict</t>
        </is>
      </c>
      <c r="H11538" t="inlineStr">
        <is>
          <t>&gt;=1.1</t>
        </is>
      </c>
    </row>
    <row r="11539">
      <c r="A11539" t="inlineStr">
        <is>
          <t>Flexget</t>
        </is>
      </c>
      <c r="B11539" t="inlineStr">
        <is>
          <t>0efcabd42caef081194bc2fe448fb283462806b9</t>
        </is>
      </c>
      <c r="C11539" t="inlineStr">
        <is>
          <t>2016-05-04 06:15:21+00:00</t>
        </is>
      </c>
      <c r="D11539" t="inlineStr">
        <is>
          <t>rem</t>
        </is>
      </c>
      <c r="E11539" t="inlineStr"/>
      <c r="F11539" t="inlineStr"/>
      <c r="G11539" t="inlineStr">
        <is>
          <t>pytvmaze</t>
        </is>
      </c>
      <c r="H11539" t="inlineStr">
        <is>
          <t>&gt;=1.4.8</t>
        </is>
      </c>
    </row>
    <row r="11540">
      <c r="A11540" t="inlineStr">
        <is>
          <t>Flexget</t>
        </is>
      </c>
      <c r="B11540" t="inlineStr">
        <is>
          <t>3edeedd2a5e3dc1a6a34415c56afc040c768d2bb</t>
        </is>
      </c>
      <c r="C11540" t="inlineStr">
        <is>
          <t>2016-06-14 06:14:50+00:00</t>
        </is>
      </c>
      <c r="D11540" t="inlineStr">
        <is>
          <t>verchange</t>
        </is>
      </c>
      <c r="E11540" t="inlineStr">
        <is>
          <t>apscheduler</t>
        </is>
      </c>
      <c r="F11540" t="inlineStr">
        <is>
          <t>&gt;=3.2.0</t>
        </is>
      </c>
      <c r="G11540" t="inlineStr">
        <is>
          <t>apscheduler</t>
        </is>
      </c>
      <c r="H11540" t="inlineStr">
        <is>
          <t>&gt;=3.0.3;!=3.1.0</t>
        </is>
      </c>
    </row>
    <row r="11541">
      <c r="A11541" t="inlineStr">
        <is>
          <t>Flexget</t>
        </is>
      </c>
      <c r="B11541" t="inlineStr">
        <is>
          <t>da203f0bf763280d8555e06270dd70ef965034ef</t>
        </is>
      </c>
      <c r="C11541" t="inlineStr">
        <is>
          <t>2016-07-15 06:14:25+00:00</t>
        </is>
      </c>
      <c r="D11541" t="inlineStr">
        <is>
          <t>verchange</t>
        </is>
      </c>
      <c r="E11541" t="inlineStr">
        <is>
          <t>html5lib</t>
        </is>
      </c>
      <c r="F11541" t="inlineStr">
        <is>
          <t>&gt;=0.11;&lt;=0.9999999</t>
        </is>
      </c>
      <c r="G11541" t="inlineStr">
        <is>
          <t>html5lib</t>
        </is>
      </c>
      <c r="H11541" t="inlineStr">
        <is>
          <t>&gt;=0.11</t>
        </is>
      </c>
    </row>
    <row r="11542">
      <c r="A11542" t="inlineStr">
        <is>
          <t>Flexget</t>
        </is>
      </c>
      <c r="B11542" t="inlineStr">
        <is>
          <t>da203f0bf763280d8555e06270dd70ef965034ef</t>
        </is>
      </c>
      <c r="C11542" t="inlineStr">
        <is>
          <t>2016-07-15 06:14:25+00:00</t>
        </is>
      </c>
      <c r="D11542" t="inlineStr">
        <is>
          <t>verchange</t>
        </is>
      </c>
      <c r="E11542" t="inlineStr">
        <is>
          <t>future</t>
        </is>
      </c>
      <c r="F11542" t="inlineStr">
        <is>
          <t>&gt;=0.15.2</t>
        </is>
      </c>
      <c r="G11542" t="inlineStr">
        <is>
          <t>future</t>
        </is>
      </c>
      <c r="H11542" t="inlineStr">
        <is>
          <t>&gt;=0.15.2</t>
        </is>
      </c>
    </row>
    <row r="11543">
      <c r="A11543" t="inlineStr">
        <is>
          <t>Flexget</t>
        </is>
      </c>
      <c r="B11543" t="inlineStr">
        <is>
          <t>da6f88c37348b48879ff84679cb93e72185a0d0c</t>
        </is>
      </c>
      <c r="C11543" t="inlineStr">
        <is>
          <t>2016-07-20 01:12:03+00:00</t>
        </is>
      </c>
      <c r="D11543" t="inlineStr">
        <is>
          <t>verchange</t>
        </is>
      </c>
      <c r="E11543" t="inlineStr">
        <is>
          <t>SQLAlchemy</t>
        </is>
      </c>
      <c r="F11543" t="inlineStr">
        <is>
          <t>&gt;=1.0.9;&lt;1.999</t>
        </is>
      </c>
      <c r="G11543" t="inlineStr">
        <is>
          <t>SQLAlchemy</t>
        </is>
      </c>
      <c r="H11543" t="inlineStr">
        <is>
          <t>&lt;1.999;&gt;=0.7.5;!=0.9.0</t>
        </is>
      </c>
    </row>
    <row r="11544">
      <c r="A11544" t="inlineStr">
        <is>
          <t>Flexget</t>
        </is>
      </c>
      <c r="B11544" t="inlineStr">
        <is>
          <t>1501a7d622a3fff4dd9588cda8e15dfe770791b6</t>
        </is>
      </c>
      <c r="C11544" t="inlineStr">
        <is>
          <t>2016-08-03 01:12:10+00:00</t>
        </is>
      </c>
      <c r="D11544" t="inlineStr">
        <is>
          <t>verchange</t>
        </is>
      </c>
      <c r="E11544" t="inlineStr">
        <is>
          <t>html5lib</t>
        </is>
      </c>
      <c r="F11544" t="inlineStr">
        <is>
          <t>&gt;=0.11</t>
        </is>
      </c>
      <c r="G11544" t="inlineStr">
        <is>
          <t>html5lib</t>
        </is>
      </c>
      <c r="H11544" t="inlineStr">
        <is>
          <t>&gt;=0.11;&lt;=0.9999999</t>
        </is>
      </c>
    </row>
    <row r="11545">
      <c r="A11545" t="inlineStr">
        <is>
          <t>Flexget</t>
        </is>
      </c>
      <c r="B11545" t="inlineStr">
        <is>
          <t>1501a7d622a3fff4dd9588cda8e15dfe770791b6</t>
        </is>
      </c>
      <c r="C11545" t="inlineStr">
        <is>
          <t>2016-08-03 01:12:10+00:00</t>
        </is>
      </c>
      <c r="D11545" t="inlineStr">
        <is>
          <t>verchange</t>
        </is>
      </c>
      <c r="E11545" t="inlineStr">
        <is>
          <t>beautifulsoup4</t>
        </is>
      </c>
      <c r="F11545" t="inlineStr">
        <is>
          <t>&gt;=4.5</t>
        </is>
      </c>
      <c r="G11545" t="inlineStr">
        <is>
          <t>beautifulsoup4</t>
        </is>
      </c>
      <c r="H11545" t="inlineStr">
        <is>
          <t>&lt;4.5;!=4.2.0;&gt;=4.1</t>
        </is>
      </c>
    </row>
    <row r="11546">
      <c r="A11546" t="inlineStr">
        <is>
          <t>Flexget</t>
        </is>
      </c>
      <c r="B11546" t="inlineStr">
        <is>
          <t>13387fc299b9ccd6f929ffbd1f542070a300904c</t>
        </is>
      </c>
      <c r="C11546" t="inlineStr">
        <is>
          <t>2016-08-18 01:12:13+00:00</t>
        </is>
      </c>
      <c r="D11546" t="inlineStr">
        <is>
          <t>add</t>
        </is>
      </c>
      <c r="E11546" t="inlineStr">
        <is>
          <t>terminaltables</t>
        </is>
      </c>
      <c r="F11546" t="inlineStr">
        <is>
          <t>&gt;=3.0.0</t>
        </is>
      </c>
      <c r="G11546" t="inlineStr"/>
      <c r="H11546" t="inlineStr"/>
    </row>
    <row r="11547">
      <c r="A11547" t="inlineStr">
        <is>
          <t>Flexget</t>
        </is>
      </c>
      <c r="B11547" t="inlineStr">
        <is>
          <t>13387fc299b9ccd6f929ffbd1f542070a300904c</t>
        </is>
      </c>
      <c r="C11547" t="inlineStr">
        <is>
          <t>2016-08-18 01:12:13+00:00</t>
        </is>
      </c>
      <c r="D11547" t="inlineStr">
        <is>
          <t>add</t>
        </is>
      </c>
      <c r="E11547" t="inlineStr">
        <is>
          <t>colorclass</t>
        </is>
      </c>
      <c r="F11547" t="inlineStr">
        <is>
          <t>&gt;=2.2.0</t>
        </is>
      </c>
      <c r="G11547" t="inlineStr"/>
      <c r="H11547" t="inlineStr"/>
    </row>
    <row r="11548">
      <c r="A11548" t="inlineStr">
        <is>
          <t>Flexget</t>
        </is>
      </c>
      <c r="B11548" t="inlineStr">
        <is>
          <t>0f6aada97ab4ddd4ef7082c8f602617dba464ae9</t>
        </is>
      </c>
      <c r="C11548" t="inlineStr">
        <is>
          <t>2016-09-21 01:12:13+00:00</t>
        </is>
      </c>
      <c r="D11548" t="inlineStr">
        <is>
          <t>add</t>
        </is>
      </c>
      <c r="E11548" t="inlineStr">
        <is>
          <t>pyopenssl</t>
        </is>
      </c>
      <c r="F11548" t="inlineStr">
        <is>
          <t>&gt;=16.1.0</t>
        </is>
      </c>
      <c r="G11548" t="inlineStr"/>
      <c r="H11548" t="inlineStr"/>
    </row>
    <row r="11549">
      <c r="A11549" t="inlineStr">
        <is>
          <t>Flexget</t>
        </is>
      </c>
      <c r="B11549" t="inlineStr">
        <is>
          <t>ad55563d3e2573083960bc93977f32ac0b46cf16</t>
        </is>
      </c>
      <c r="C11549" t="inlineStr">
        <is>
          <t>2016-09-22 01:12:23+00:00</t>
        </is>
      </c>
      <c r="D11549" t="inlineStr">
        <is>
          <t>rem</t>
        </is>
      </c>
      <c r="E11549" t="inlineStr"/>
      <c r="F11549" t="inlineStr"/>
      <c r="G11549" t="inlineStr">
        <is>
          <t>pyopenssl</t>
        </is>
      </c>
      <c r="H11549" t="inlineStr">
        <is>
          <t>&gt;=16.1.0</t>
        </is>
      </c>
    </row>
    <row r="11550">
      <c r="A11550" t="inlineStr">
        <is>
          <t>Flexget</t>
        </is>
      </c>
      <c r="B11550" t="inlineStr">
        <is>
          <t>583e2d2e72ecc86d8005f67a78ef7c8cdb2d0717</t>
        </is>
      </c>
      <c r="C11550" t="inlineStr">
        <is>
          <t>2016-09-27 01:13:20+00:00</t>
        </is>
      </c>
      <c r="D11550" t="inlineStr">
        <is>
          <t>verchange</t>
        </is>
      </c>
      <c r="E11550" t="inlineStr">
        <is>
          <t>python-dateutil</t>
        </is>
      </c>
      <c r="F11550" t="inlineStr">
        <is>
          <t>&gt;=2.5.3</t>
        </is>
      </c>
      <c r="G11550" t="inlineStr">
        <is>
          <t>python-dateutil</t>
        </is>
      </c>
      <c r="H11550" t="inlineStr">
        <is>
          <t>&gt;=2.5.2</t>
        </is>
      </c>
    </row>
    <row r="11551">
      <c r="A11551" t="inlineStr">
        <is>
          <t>Flexget</t>
        </is>
      </c>
      <c r="B11551" t="inlineStr">
        <is>
          <t>a98a05e880c79b11b395372e9d3c86699b38a867</t>
        </is>
      </c>
      <c r="C11551" t="inlineStr">
        <is>
          <t>2016-10-19 06:16:24+00:00</t>
        </is>
      </c>
      <c r="D11551" t="inlineStr">
        <is>
          <t>verchange</t>
        </is>
      </c>
      <c r="E11551" t="inlineStr">
        <is>
          <t>terminaltables</t>
        </is>
      </c>
      <c r="F11551" t="inlineStr">
        <is>
          <t>&gt;=3.1.0</t>
        </is>
      </c>
      <c r="G11551" t="inlineStr">
        <is>
          <t>terminaltables</t>
        </is>
      </c>
      <c r="H11551" t="inlineStr">
        <is>
          <t>&gt;=3.0.0</t>
        </is>
      </c>
    </row>
    <row r="11552">
      <c r="A11552" t="inlineStr">
        <is>
          <t>Flexget</t>
        </is>
      </c>
      <c r="B11552" t="inlineStr">
        <is>
          <t>6d604d6b017c255e4602fd6390b4c1a74e2c76c6</t>
        </is>
      </c>
      <c r="C11552" t="inlineStr">
        <is>
          <t>2016-10-27 09:17:42+00:00</t>
        </is>
      </c>
      <c r="D11552" t="inlineStr">
        <is>
          <t>verchange</t>
        </is>
      </c>
      <c r="E11552" t="inlineStr">
        <is>
          <t>flask-login</t>
        </is>
      </c>
      <c r="F11552" t="inlineStr">
        <is>
          <t>&gt;=0.4.0</t>
        </is>
      </c>
      <c r="G11552" t="inlineStr">
        <is>
          <t>flask-login</t>
        </is>
      </c>
      <c r="H11552" t="inlineStr">
        <is>
          <t>&gt;=0.3.2</t>
        </is>
      </c>
    </row>
    <row r="11553">
      <c r="A11553" t="inlineStr">
        <is>
          <t>Flexget</t>
        </is>
      </c>
      <c r="B11553" t="inlineStr">
        <is>
          <t>8ddbdfddfe4939e18ca7a98dc2e09d16269b8359</t>
        </is>
      </c>
      <c r="C11553" t="inlineStr">
        <is>
          <t>2017-01-12 07:17:22+00:00</t>
        </is>
      </c>
      <c r="D11553" t="inlineStr">
        <is>
          <t>add</t>
        </is>
      </c>
      <c r="E11553" t="inlineStr">
        <is>
          <t>zxcvbn-python</t>
        </is>
      </c>
      <c r="F11553" t="inlineStr"/>
      <c r="G11553" t="inlineStr"/>
      <c r="H11553" t="inlineStr"/>
    </row>
    <row r="11554">
      <c r="A11554" t="inlineStr">
        <is>
          <t>Flexget</t>
        </is>
      </c>
      <c r="B11554" t="inlineStr">
        <is>
          <t>8ddbdfddfe4939e18ca7a98dc2e09d16269b8359</t>
        </is>
      </c>
      <c r="C11554" t="inlineStr">
        <is>
          <t>2017-01-12 07:17:22+00:00</t>
        </is>
      </c>
      <c r="D11554" t="inlineStr">
        <is>
          <t>rem</t>
        </is>
      </c>
      <c r="E11554" t="inlineStr"/>
      <c r="F11554" t="inlineStr"/>
      <c r="G11554" t="inlineStr">
        <is>
          <t>Safe</t>
        </is>
      </c>
      <c r="H11554" t="inlineStr">
        <is>
          <t>&gt;=0.4</t>
        </is>
      </c>
    </row>
    <row r="11555">
      <c r="A11555" t="inlineStr">
        <is>
          <t>Flexget</t>
        </is>
      </c>
      <c r="B11555" t="inlineStr">
        <is>
          <t>a2b9992b399d92071408fc7a7205bda44aa836da</t>
        </is>
      </c>
      <c r="C11555" t="inlineStr">
        <is>
          <t>2017-05-28 06:15:04+00:00</t>
        </is>
      </c>
      <c r="D11555" t="inlineStr">
        <is>
          <t>verchange</t>
        </is>
      </c>
      <c r="E11555" t="inlineStr">
        <is>
          <t>requests</t>
        </is>
      </c>
      <c r="F11555" t="inlineStr">
        <is>
          <t>~=2.16.3</t>
        </is>
      </c>
      <c r="G11555" t="inlineStr">
        <is>
          <t>requests</t>
        </is>
      </c>
      <c r="H11555" t="inlineStr">
        <is>
          <t>&gt;=2.8.0;&lt;3.0</t>
        </is>
      </c>
    </row>
    <row r="11556">
      <c r="A11556" t="inlineStr">
        <is>
          <t>Flexget</t>
        </is>
      </c>
      <c r="B11556" t="inlineStr">
        <is>
          <t>2ff70cc9562eb8c4d748add139a3a8aebea06f63</t>
        </is>
      </c>
      <c r="C11556" t="inlineStr">
        <is>
          <t>2017-06-04 14:27:24+00:00</t>
        </is>
      </c>
      <c r="D11556" t="inlineStr">
        <is>
          <t>add</t>
        </is>
      </c>
      <c r="E11556" t="inlineStr">
        <is>
          <t>rebulk</t>
        </is>
      </c>
      <c r="F11556">
        <f>=0.8.2</f>
        <v/>
      </c>
      <c r="G11556" t="inlineStr"/>
      <c r="H11556" t="inlineStr"/>
    </row>
    <row r="11557">
      <c r="A11557" t="inlineStr">
        <is>
          <t>Flexget</t>
        </is>
      </c>
      <c r="B11557" t="inlineStr">
        <is>
          <t>1f895fa4200a2c217a21eb22a88c079a1d67271a</t>
        </is>
      </c>
      <c r="C11557" t="inlineStr">
        <is>
          <t>2017-06-05 02:13:57+00:00</t>
        </is>
      </c>
      <c r="D11557" t="inlineStr">
        <is>
          <t>verchange</t>
        </is>
      </c>
      <c r="E11557" t="inlineStr">
        <is>
          <t>pathlib</t>
        </is>
      </c>
      <c r="F11557" t="inlineStr">
        <is>
          <t>&gt;=1.0</t>
        </is>
      </c>
      <c r="G11557" t="inlineStr">
        <is>
          <t>pathlib</t>
        </is>
      </c>
      <c r="H11557" t="inlineStr">
        <is>
          <t>&gt;=1.0</t>
        </is>
      </c>
    </row>
    <row r="11558">
      <c r="A11558" t="inlineStr">
        <is>
          <t>Flexget</t>
        </is>
      </c>
      <c r="B11558" t="inlineStr">
        <is>
          <t>d1499a6c887ef4b0c09a2df06d82468c9fa04f5e</t>
        </is>
      </c>
      <c r="C11558" t="inlineStr">
        <is>
          <t>2017-06-06 02:13:49+00:00</t>
        </is>
      </c>
      <c r="D11558" t="inlineStr">
        <is>
          <t>verchange</t>
        </is>
      </c>
      <c r="E11558" t="inlineStr">
        <is>
          <t>colorclass</t>
        </is>
      </c>
      <c r="F11558">
        <f>=2.2.0</f>
        <v/>
      </c>
      <c r="G11558" t="inlineStr">
        <is>
          <t>colorclass</t>
        </is>
      </c>
      <c r="H11558" t="inlineStr">
        <is>
          <t>&gt;=2.2.0</t>
        </is>
      </c>
    </row>
    <row r="11559">
      <c r="A11559" t="inlineStr">
        <is>
          <t>Flexget</t>
        </is>
      </c>
      <c r="B11559" t="inlineStr">
        <is>
          <t>d1499a6c887ef4b0c09a2df06d82468c9fa04f5e</t>
        </is>
      </c>
      <c r="C11559" t="inlineStr">
        <is>
          <t>2017-06-06 02:13:49+00:00</t>
        </is>
      </c>
      <c r="D11559" t="inlineStr">
        <is>
          <t>verchange</t>
        </is>
      </c>
      <c r="E11559" t="inlineStr">
        <is>
          <t>requests</t>
        </is>
      </c>
      <c r="F11559">
        <f>=2.16.5</f>
        <v/>
      </c>
      <c r="G11559" t="inlineStr">
        <is>
          <t>requests</t>
        </is>
      </c>
      <c r="H11559" t="inlineStr">
        <is>
          <t>~=2.16.3</t>
        </is>
      </c>
    </row>
    <row r="11560">
      <c r="A11560" t="inlineStr">
        <is>
          <t>Flexget</t>
        </is>
      </c>
      <c r="B11560" t="inlineStr">
        <is>
          <t>d1499a6c887ef4b0c09a2df06d82468c9fa04f5e</t>
        </is>
      </c>
      <c r="C11560" t="inlineStr">
        <is>
          <t>2017-06-06 02:13:49+00:00</t>
        </is>
      </c>
      <c r="D11560" t="inlineStr">
        <is>
          <t>verchange</t>
        </is>
      </c>
      <c r="E11560" t="inlineStr">
        <is>
          <t>flask-login</t>
        </is>
      </c>
      <c r="F11560">
        <f>=0.4.0</f>
        <v/>
      </c>
      <c r="G11560" t="inlineStr">
        <is>
          <t>flask-login</t>
        </is>
      </c>
      <c r="H11560" t="inlineStr">
        <is>
          <t>&gt;=0.4.0</t>
        </is>
      </c>
    </row>
    <row r="11561">
      <c r="A11561" t="inlineStr">
        <is>
          <t>Flexget</t>
        </is>
      </c>
      <c r="B11561" t="inlineStr">
        <is>
          <t>d1499a6c887ef4b0c09a2df06d82468c9fa04f5e</t>
        </is>
      </c>
      <c r="C11561" t="inlineStr">
        <is>
          <t>2017-06-06 02:13:49+00:00</t>
        </is>
      </c>
      <c r="D11561" t="inlineStr">
        <is>
          <t>verchange</t>
        </is>
      </c>
      <c r="E11561" t="inlineStr">
        <is>
          <t>pyparsing</t>
        </is>
      </c>
      <c r="F11561">
        <f>=2.2.0</f>
        <v/>
      </c>
      <c r="G11561" t="inlineStr">
        <is>
          <t>pyparsing</t>
        </is>
      </c>
      <c r="H11561" t="inlineStr">
        <is>
          <t>&gt;=2.0.3</t>
        </is>
      </c>
    </row>
    <row r="11562">
      <c r="A11562" t="inlineStr">
        <is>
          <t>Flexget</t>
        </is>
      </c>
      <c r="B11562" t="inlineStr">
        <is>
          <t>d1499a6c887ef4b0c09a2df06d82468c9fa04f5e</t>
        </is>
      </c>
      <c r="C11562" t="inlineStr">
        <is>
          <t>2017-06-06 02:13:49+00:00</t>
        </is>
      </c>
      <c r="D11562" t="inlineStr">
        <is>
          <t>verchange</t>
        </is>
      </c>
      <c r="E11562" t="inlineStr">
        <is>
          <t>rpyc</t>
        </is>
      </c>
      <c r="F11562">
        <f>=3.3.0</f>
        <v/>
      </c>
      <c r="G11562" t="inlineStr">
        <is>
          <t>rpyc</t>
        </is>
      </c>
      <c r="H11562" t="inlineStr"/>
    </row>
    <row r="11563">
      <c r="A11563" t="inlineStr">
        <is>
          <t>Flexget</t>
        </is>
      </c>
      <c r="B11563" t="inlineStr">
        <is>
          <t>d1499a6c887ef4b0c09a2df06d82468c9fa04f5e</t>
        </is>
      </c>
      <c r="C11563" t="inlineStr">
        <is>
          <t>2017-06-06 02:13:49+00:00</t>
        </is>
      </c>
      <c r="D11563" t="inlineStr">
        <is>
          <t>verchange</t>
        </is>
      </c>
      <c r="E11563" t="inlineStr">
        <is>
          <t>guessit</t>
        </is>
      </c>
      <c r="F11563">
        <f>=2.0.4</f>
        <v/>
      </c>
      <c r="G11563" t="inlineStr">
        <is>
          <t>guessit</t>
        </is>
      </c>
      <c r="H11563" t="inlineStr">
        <is>
          <t>&lt;=2.0.4</t>
        </is>
      </c>
    </row>
    <row r="11564">
      <c r="A11564" t="inlineStr">
        <is>
          <t>Flexget</t>
        </is>
      </c>
      <c r="B11564" t="inlineStr">
        <is>
          <t>d1499a6c887ef4b0c09a2df06d82468c9fa04f5e</t>
        </is>
      </c>
      <c r="C11564" t="inlineStr">
        <is>
          <t>2017-06-06 02:13:49+00:00</t>
        </is>
      </c>
      <c r="D11564" t="inlineStr">
        <is>
          <t>verchange</t>
        </is>
      </c>
      <c r="E11564" t="inlineStr">
        <is>
          <t>flask-compress</t>
        </is>
      </c>
      <c r="F11564">
        <f>=1.4.0</f>
        <v/>
      </c>
      <c r="G11564" t="inlineStr">
        <is>
          <t>flask-compress</t>
        </is>
      </c>
      <c r="H11564" t="inlineStr">
        <is>
          <t>&gt;=1.2.1</t>
        </is>
      </c>
    </row>
    <row r="11565">
      <c r="A11565" t="inlineStr">
        <is>
          <t>Flexget</t>
        </is>
      </c>
      <c r="B11565" t="inlineStr">
        <is>
          <t>d1499a6c887ef4b0c09a2df06d82468c9fa04f5e</t>
        </is>
      </c>
      <c r="C11565" t="inlineStr">
        <is>
          <t>2017-06-06 02:13:49+00:00</t>
        </is>
      </c>
      <c r="D11565" t="inlineStr">
        <is>
          <t>verchange</t>
        </is>
      </c>
      <c r="E11565" t="inlineStr">
        <is>
          <t>pathlib</t>
        </is>
      </c>
      <c r="F11565">
        <f>=1.0.1</f>
        <v/>
      </c>
      <c r="G11565" t="inlineStr">
        <is>
          <t>pathlib</t>
        </is>
      </c>
      <c r="H11565" t="inlineStr">
        <is>
          <t>&gt;=1.0</t>
        </is>
      </c>
    </row>
    <row r="11566">
      <c r="A11566" t="inlineStr">
        <is>
          <t>Flexget</t>
        </is>
      </c>
      <c r="B11566" t="inlineStr">
        <is>
          <t>d1499a6c887ef4b0c09a2df06d82468c9fa04f5e</t>
        </is>
      </c>
      <c r="C11566" t="inlineStr">
        <is>
          <t>2017-06-06 02:13:49+00:00</t>
        </is>
      </c>
      <c r="D11566" t="inlineStr">
        <is>
          <t>verchange</t>
        </is>
      </c>
      <c r="E11566" t="inlineStr">
        <is>
          <t>cherrypy</t>
        </is>
      </c>
      <c r="F11566">
        <f>=10.2.2</f>
        <v/>
      </c>
      <c r="G11566" t="inlineStr">
        <is>
          <t>cherrypy</t>
        </is>
      </c>
      <c r="H11566" t="inlineStr">
        <is>
          <t>&gt;=3.7.0</t>
        </is>
      </c>
    </row>
    <row r="11567">
      <c r="A11567" t="inlineStr">
        <is>
          <t>Flexget</t>
        </is>
      </c>
      <c r="B11567" t="inlineStr">
        <is>
          <t>d1499a6c887ef4b0c09a2df06d82468c9fa04f5e</t>
        </is>
      </c>
      <c r="C11567" t="inlineStr">
        <is>
          <t>2017-06-06 02:13:49+00:00</t>
        </is>
      </c>
      <c r="D11567" t="inlineStr">
        <is>
          <t>verchange</t>
        </is>
      </c>
      <c r="E11567" t="inlineStr">
        <is>
          <t>html5lib</t>
        </is>
      </c>
      <c r="F11567">
        <f>=0.999999999</f>
        <v/>
      </c>
      <c r="G11567" t="inlineStr">
        <is>
          <t>html5lib</t>
        </is>
      </c>
      <c r="H11567" t="inlineStr">
        <is>
          <t>&gt;=0.11</t>
        </is>
      </c>
    </row>
    <row r="11568">
      <c r="A11568" t="inlineStr">
        <is>
          <t>Flexget</t>
        </is>
      </c>
      <c r="B11568" t="inlineStr">
        <is>
          <t>d1499a6c887ef4b0c09a2df06d82468c9fa04f5e</t>
        </is>
      </c>
      <c r="C11568" t="inlineStr">
        <is>
          <t>2017-06-06 02:13:49+00:00</t>
        </is>
      </c>
      <c r="D11568" t="inlineStr">
        <is>
          <t>verchange</t>
        </is>
      </c>
      <c r="E11568" t="inlineStr">
        <is>
          <t>terminaltables</t>
        </is>
      </c>
      <c r="F11568">
        <f>=3.1.0</f>
        <v/>
      </c>
      <c r="G11568" t="inlineStr">
        <is>
          <t>terminaltables</t>
        </is>
      </c>
      <c r="H11568" t="inlineStr">
        <is>
          <t>&gt;=3.1.0</t>
        </is>
      </c>
    </row>
    <row r="11569">
      <c r="A11569" t="inlineStr">
        <is>
          <t>Flexget</t>
        </is>
      </c>
      <c r="B11569" t="inlineStr">
        <is>
          <t>d1499a6c887ef4b0c09a2df06d82468c9fa04f5e</t>
        </is>
      </c>
      <c r="C11569" t="inlineStr">
        <is>
          <t>2017-06-06 02:13:49+00:00</t>
        </is>
      </c>
      <c r="D11569" t="inlineStr">
        <is>
          <t>verchange</t>
        </is>
      </c>
      <c r="E11569" t="inlineStr">
        <is>
          <t>pynzb</t>
        </is>
      </c>
      <c r="F11569">
        <f>=0.1.0</f>
        <v/>
      </c>
      <c r="G11569" t="inlineStr">
        <is>
          <t>pynzb</t>
        </is>
      </c>
      <c r="H11569" t="inlineStr"/>
    </row>
    <row r="11570">
      <c r="A11570" t="inlineStr">
        <is>
          <t>Flexget</t>
        </is>
      </c>
      <c r="B11570" t="inlineStr">
        <is>
          <t>d1499a6c887ef4b0c09a2df06d82468c9fa04f5e</t>
        </is>
      </c>
      <c r="C11570" t="inlineStr">
        <is>
          <t>2017-06-06 02:13:49+00:00</t>
        </is>
      </c>
      <c r="D11570" t="inlineStr">
        <is>
          <t>verchange</t>
        </is>
      </c>
      <c r="E11570" t="inlineStr">
        <is>
          <t>beautifulsoup4</t>
        </is>
      </c>
      <c r="F11570">
        <f>=4.6.0</f>
        <v/>
      </c>
      <c r="G11570" t="inlineStr">
        <is>
          <t>beautifulsoup4</t>
        </is>
      </c>
      <c r="H11570" t="inlineStr">
        <is>
          <t>&gt;=4.5</t>
        </is>
      </c>
    </row>
    <row r="11571">
      <c r="A11571" t="inlineStr">
        <is>
          <t>Flexget</t>
        </is>
      </c>
      <c r="B11571" t="inlineStr">
        <is>
          <t>d1499a6c887ef4b0c09a2df06d82468c9fa04f5e</t>
        </is>
      </c>
      <c r="C11571" t="inlineStr">
        <is>
          <t>2017-06-06 02:13:49+00:00</t>
        </is>
      </c>
      <c r="D11571" t="inlineStr">
        <is>
          <t>verchange</t>
        </is>
      </c>
      <c r="E11571" t="inlineStr">
        <is>
          <t>jinja2</t>
        </is>
      </c>
      <c r="F11571">
        <f>=2.9.6</f>
        <v/>
      </c>
      <c r="G11571" t="inlineStr">
        <is>
          <t>jinja2</t>
        </is>
      </c>
      <c r="H11571" t="inlineStr"/>
    </row>
    <row r="11572">
      <c r="A11572" t="inlineStr">
        <is>
          <t>Flexget</t>
        </is>
      </c>
      <c r="B11572" t="inlineStr">
        <is>
          <t>d1499a6c887ef4b0c09a2df06d82468c9fa04f5e</t>
        </is>
      </c>
      <c r="C11572" t="inlineStr">
        <is>
          <t>2017-06-06 02:13:49+00:00</t>
        </is>
      </c>
      <c r="D11572" t="inlineStr">
        <is>
          <t>verchange</t>
        </is>
      </c>
      <c r="E11572" t="inlineStr">
        <is>
          <t>zxcvbn-python</t>
        </is>
      </c>
      <c r="F11572">
        <f>=4.4.14</f>
        <v/>
      </c>
      <c r="G11572" t="inlineStr">
        <is>
          <t>zxcvbn-python</t>
        </is>
      </c>
      <c r="H11572" t="inlineStr"/>
    </row>
    <row r="11573">
      <c r="A11573" t="inlineStr">
        <is>
          <t>Flexget</t>
        </is>
      </c>
      <c r="B11573" t="inlineStr">
        <is>
          <t>d1499a6c887ef4b0c09a2df06d82468c9fa04f5e</t>
        </is>
      </c>
      <c r="C11573" t="inlineStr">
        <is>
          <t>2017-06-06 02:13:49+00:00</t>
        </is>
      </c>
      <c r="D11573" t="inlineStr">
        <is>
          <t>verchange</t>
        </is>
      </c>
      <c r="E11573" t="inlineStr">
        <is>
          <t>python-dateutil</t>
        </is>
      </c>
      <c r="F11573">
        <f>=2.6.0</f>
        <v/>
      </c>
      <c r="G11573" t="inlineStr">
        <is>
          <t>python-dateutil</t>
        </is>
      </c>
      <c r="H11573" t="inlineStr">
        <is>
          <t>&gt;=2.5.3</t>
        </is>
      </c>
    </row>
    <row r="11574">
      <c r="A11574" t="inlineStr">
        <is>
          <t>Flexget</t>
        </is>
      </c>
      <c r="B11574" t="inlineStr">
        <is>
          <t>d1499a6c887ef4b0c09a2df06d82468c9fa04f5e</t>
        </is>
      </c>
      <c r="C11574" t="inlineStr">
        <is>
          <t>2017-06-06 02:13:49+00:00</t>
        </is>
      </c>
      <c r="D11574" t="inlineStr">
        <is>
          <t>verchange</t>
        </is>
      </c>
      <c r="E11574" t="inlineStr">
        <is>
          <t>apscheduler</t>
        </is>
      </c>
      <c r="F11574">
        <f>=3.3.1</f>
        <v/>
      </c>
      <c r="G11574" t="inlineStr">
        <is>
          <t>apscheduler</t>
        </is>
      </c>
      <c r="H11574" t="inlineStr">
        <is>
          <t>&gt;=3.2.0</t>
        </is>
      </c>
    </row>
    <row r="11575">
      <c r="A11575" t="inlineStr">
        <is>
          <t>Flexget</t>
        </is>
      </c>
      <c r="B11575" t="inlineStr">
        <is>
          <t>d1499a6c887ef4b0c09a2df06d82468c9fa04f5e</t>
        </is>
      </c>
      <c r="C11575" t="inlineStr">
        <is>
          <t>2017-06-06 02:13:49+00:00</t>
        </is>
      </c>
      <c r="D11575" t="inlineStr">
        <is>
          <t>verchange</t>
        </is>
      </c>
      <c r="E11575" t="inlineStr">
        <is>
          <t>future</t>
        </is>
      </c>
      <c r="F11575">
        <f>=0.16.0</f>
        <v/>
      </c>
      <c r="G11575" t="inlineStr">
        <is>
          <t>future</t>
        </is>
      </c>
      <c r="H11575" t="inlineStr">
        <is>
          <t>&gt;=0.15.2</t>
        </is>
      </c>
    </row>
    <row r="11576">
      <c r="A11576" t="inlineStr">
        <is>
          <t>Flexget</t>
        </is>
      </c>
      <c r="B11576" t="inlineStr">
        <is>
          <t>d1499a6c887ef4b0c09a2df06d82468c9fa04f5e</t>
        </is>
      </c>
      <c r="C11576" t="inlineStr">
        <is>
          <t>2017-06-06 02:13:49+00:00</t>
        </is>
      </c>
      <c r="D11576" t="inlineStr">
        <is>
          <t>verchange</t>
        </is>
      </c>
      <c r="E11576" t="inlineStr">
        <is>
          <t>path.py</t>
        </is>
      </c>
      <c r="F11576">
        <f>=10.3.1</f>
        <v/>
      </c>
      <c r="G11576" t="inlineStr">
        <is>
          <t>path.py</t>
        </is>
      </c>
      <c r="H11576" t="inlineStr">
        <is>
          <t>&gt;=8.1.1</t>
        </is>
      </c>
    </row>
    <row r="11577">
      <c r="A11577" t="inlineStr">
        <is>
          <t>Flexget</t>
        </is>
      </c>
      <c r="B11577" t="inlineStr">
        <is>
          <t>d1499a6c887ef4b0c09a2df06d82468c9fa04f5e</t>
        </is>
      </c>
      <c r="C11577" t="inlineStr">
        <is>
          <t>2017-06-06 02:13:49+00:00</t>
        </is>
      </c>
      <c r="D11577" t="inlineStr">
        <is>
          <t>verchange</t>
        </is>
      </c>
      <c r="E11577" t="inlineStr">
        <is>
          <t>jsonschema</t>
        </is>
      </c>
      <c r="F11577">
        <f>=2.6.0</f>
        <v/>
      </c>
      <c r="G11577" t="inlineStr">
        <is>
          <t>jsonschema</t>
        </is>
      </c>
      <c r="H11577" t="inlineStr">
        <is>
          <t>&gt;=2.0</t>
        </is>
      </c>
    </row>
    <row r="11578">
      <c r="A11578" t="inlineStr">
        <is>
          <t>Flexget</t>
        </is>
      </c>
      <c r="B11578" t="inlineStr">
        <is>
          <t>d1499a6c887ef4b0c09a2df06d82468c9fa04f5e</t>
        </is>
      </c>
      <c r="C11578" t="inlineStr">
        <is>
          <t>2017-06-06 02:13:49+00:00</t>
        </is>
      </c>
      <c r="D11578" t="inlineStr">
        <is>
          <t>verchange</t>
        </is>
      </c>
      <c r="E11578" t="inlineStr">
        <is>
          <t>rebulk</t>
        </is>
      </c>
      <c r="F11578">
        <f>=0.8.2</f>
        <v/>
      </c>
      <c r="G11578" t="inlineStr">
        <is>
          <t>rebulk</t>
        </is>
      </c>
      <c r="H11578">
        <f>=0.8.2</f>
        <v/>
      </c>
    </row>
    <row r="11579">
      <c r="A11579" t="inlineStr">
        <is>
          <t>Flexget</t>
        </is>
      </c>
      <c r="B11579" t="inlineStr">
        <is>
          <t>d1499a6c887ef4b0c09a2df06d82468c9fa04f5e</t>
        </is>
      </c>
      <c r="C11579" t="inlineStr">
        <is>
          <t>2017-06-06 02:13:49+00:00</t>
        </is>
      </c>
      <c r="D11579" t="inlineStr">
        <is>
          <t>verchange</t>
        </is>
      </c>
      <c r="E11579" t="inlineStr">
        <is>
          <t>flask-cors</t>
        </is>
      </c>
      <c r="F11579">
        <f>=3.0.2</f>
        <v/>
      </c>
      <c r="G11579" t="inlineStr">
        <is>
          <t>flask-cors</t>
        </is>
      </c>
      <c r="H11579" t="inlineStr">
        <is>
          <t>&gt;=2.1.2</t>
        </is>
      </c>
    </row>
    <row r="11580">
      <c r="A11580" t="inlineStr">
        <is>
          <t>Flexget</t>
        </is>
      </c>
      <c r="B11580" t="inlineStr">
        <is>
          <t>d1499a6c887ef4b0c09a2df06d82468c9fa04f5e</t>
        </is>
      </c>
      <c r="C11580" t="inlineStr">
        <is>
          <t>2017-06-06 02:13:49+00:00</t>
        </is>
      </c>
      <c r="D11580" t="inlineStr">
        <is>
          <t>verchange</t>
        </is>
      </c>
      <c r="E11580" t="inlineStr">
        <is>
          <t>flask-restful</t>
        </is>
      </c>
      <c r="F11580">
        <f>=0.3.6</f>
        <v/>
      </c>
      <c r="G11580" t="inlineStr">
        <is>
          <t>flask-restful</t>
        </is>
      </c>
      <c r="H11580" t="inlineStr">
        <is>
          <t>&gt;=0.3.3</t>
        </is>
      </c>
    </row>
    <row r="11581">
      <c r="A11581" t="inlineStr">
        <is>
          <t>Flexget</t>
        </is>
      </c>
      <c r="B11581" t="inlineStr">
        <is>
          <t>d1499a6c887ef4b0c09a2df06d82468c9fa04f5e</t>
        </is>
      </c>
      <c r="C11581" t="inlineStr">
        <is>
          <t>2017-06-06 02:13:49+00:00</t>
        </is>
      </c>
      <c r="D11581" t="inlineStr">
        <is>
          <t>verchange</t>
        </is>
      </c>
      <c r="E11581" t="inlineStr">
        <is>
          <t>flask</t>
        </is>
      </c>
      <c r="F11581">
        <f>=0.12.2</f>
        <v/>
      </c>
      <c r="G11581" t="inlineStr">
        <is>
          <t>flask</t>
        </is>
      </c>
      <c r="H11581" t="inlineStr">
        <is>
          <t>&gt;=0.7</t>
        </is>
      </c>
    </row>
    <row r="11582">
      <c r="A11582" t="inlineStr">
        <is>
          <t>Flexget</t>
        </is>
      </c>
      <c r="B11582" t="inlineStr">
        <is>
          <t>d1499a6c887ef4b0c09a2df06d82468c9fa04f5e</t>
        </is>
      </c>
      <c r="C11582" t="inlineStr">
        <is>
          <t>2017-06-06 02:13:49+00:00</t>
        </is>
      </c>
      <c r="D11582" t="inlineStr">
        <is>
          <t>add</t>
        </is>
      </c>
      <c r="E11582" t="inlineStr">
        <is>
          <t>aniso8601</t>
        </is>
      </c>
      <c r="F11582">
        <f>=1.2.1</f>
        <v/>
      </c>
      <c r="G11582" t="inlineStr"/>
      <c r="H11582" t="inlineStr"/>
    </row>
    <row r="11583">
      <c r="A11583" t="inlineStr">
        <is>
          <t>Flexget</t>
        </is>
      </c>
      <c r="B11583" t="inlineStr">
        <is>
          <t>d1499a6c887ef4b0c09a2df06d82468c9fa04f5e</t>
        </is>
      </c>
      <c r="C11583" t="inlineStr">
        <is>
          <t>2017-06-06 02:13:49+00:00</t>
        </is>
      </c>
      <c r="D11583" t="inlineStr">
        <is>
          <t>add</t>
        </is>
      </c>
      <c r="E11583" t="inlineStr">
        <is>
          <t>babelfish</t>
        </is>
      </c>
      <c r="F11583">
        <f>=0.5.5</f>
        <v/>
      </c>
      <c r="G11583" t="inlineStr"/>
      <c r="H11583" t="inlineStr"/>
    </row>
    <row r="11584">
      <c r="A11584" t="inlineStr">
        <is>
          <t>Flexget</t>
        </is>
      </c>
      <c r="B11584" t="inlineStr">
        <is>
          <t>d1499a6c887ef4b0c09a2df06d82468c9fa04f5e</t>
        </is>
      </c>
      <c r="C11584" t="inlineStr">
        <is>
          <t>2017-06-06 02:13:49+00:00</t>
        </is>
      </c>
      <c r="D11584" t="inlineStr">
        <is>
          <t>add</t>
        </is>
      </c>
      <c r="E11584" t="inlineStr">
        <is>
          <t>certifi</t>
        </is>
      </c>
      <c r="F11584">
        <f>=2017.4.17</f>
        <v/>
      </c>
      <c r="G11584" t="inlineStr"/>
      <c r="H11584" t="inlineStr"/>
    </row>
    <row r="11585">
      <c r="A11585" t="inlineStr">
        <is>
          <t>Flexget</t>
        </is>
      </c>
      <c r="B11585" t="inlineStr">
        <is>
          <t>d1499a6c887ef4b0c09a2df06d82468c9fa04f5e</t>
        </is>
      </c>
      <c r="C11585" t="inlineStr">
        <is>
          <t>2017-06-06 02:13:49+00:00</t>
        </is>
      </c>
      <c r="D11585" t="inlineStr">
        <is>
          <t>add</t>
        </is>
      </c>
      <c r="E11585" t="inlineStr">
        <is>
          <t>chardet</t>
        </is>
      </c>
      <c r="F11585">
        <f>=3.0.3</f>
        <v/>
      </c>
      <c r="G11585" t="inlineStr"/>
      <c r="H11585" t="inlineStr"/>
    </row>
    <row r="11586">
      <c r="A11586" t="inlineStr">
        <is>
          <t>Flexget</t>
        </is>
      </c>
      <c r="B11586" t="inlineStr">
        <is>
          <t>d1499a6c887ef4b0c09a2df06d82468c9fa04f5e</t>
        </is>
      </c>
      <c r="C11586" t="inlineStr">
        <is>
          <t>2017-06-06 02:13:49+00:00</t>
        </is>
      </c>
      <c r="D11586" t="inlineStr">
        <is>
          <t>add</t>
        </is>
      </c>
      <c r="E11586" t="inlineStr">
        <is>
          <t>cheroot</t>
        </is>
      </c>
      <c r="F11586">
        <f>=5.5.0</f>
        <v/>
      </c>
      <c r="G11586" t="inlineStr"/>
      <c r="H11586" t="inlineStr"/>
    </row>
    <row r="11587">
      <c r="A11587" t="inlineStr">
        <is>
          <t>Flexget</t>
        </is>
      </c>
      <c r="B11587" t="inlineStr">
        <is>
          <t>d1499a6c887ef4b0c09a2df06d82468c9fa04f5e</t>
        </is>
      </c>
      <c r="C11587" t="inlineStr">
        <is>
          <t>2017-06-06 02:13:49+00:00</t>
        </is>
      </c>
      <c r="D11587" t="inlineStr">
        <is>
          <t>add</t>
        </is>
      </c>
      <c r="E11587" t="inlineStr">
        <is>
          <t>click</t>
        </is>
      </c>
      <c r="F11587">
        <f>=6.7</f>
        <v/>
      </c>
      <c r="G11587" t="inlineStr"/>
      <c r="H11587" t="inlineStr"/>
    </row>
    <row r="11588">
      <c r="A11588" t="inlineStr">
        <is>
          <t>Flexget</t>
        </is>
      </c>
      <c r="B11588" t="inlineStr">
        <is>
          <t>d1499a6c887ef4b0c09a2df06d82468c9fa04f5e</t>
        </is>
      </c>
      <c r="C11588" t="inlineStr">
        <is>
          <t>2017-06-06 02:13:49+00:00</t>
        </is>
      </c>
      <c r="D11588" t="inlineStr">
        <is>
          <t>add</t>
        </is>
      </c>
      <c r="E11588" t="inlineStr">
        <is>
          <t>feedparser</t>
        </is>
      </c>
      <c r="F11588">
        <f>=5.2.1</f>
        <v/>
      </c>
      <c r="G11588" t="inlineStr"/>
      <c r="H11588" t="inlineStr"/>
    </row>
    <row r="11589">
      <c r="A11589" t="inlineStr">
        <is>
          <t>Flexget</t>
        </is>
      </c>
      <c r="B11589" t="inlineStr">
        <is>
          <t>d1499a6c887ef4b0c09a2df06d82468c9fa04f5e</t>
        </is>
      </c>
      <c r="C11589" t="inlineStr">
        <is>
          <t>2017-06-06 02:13:49+00:00</t>
        </is>
      </c>
      <c r="D11589" t="inlineStr">
        <is>
          <t>add</t>
        </is>
      </c>
      <c r="E11589" t="inlineStr">
        <is>
          <t>idna</t>
        </is>
      </c>
      <c r="F11589">
        <f>=2.5</f>
        <v/>
      </c>
      <c r="G11589" t="inlineStr"/>
      <c r="H11589" t="inlineStr"/>
    </row>
    <row r="11590">
      <c r="A11590" t="inlineStr">
        <is>
          <t>Flexget</t>
        </is>
      </c>
      <c r="B11590" t="inlineStr">
        <is>
          <t>d1499a6c887ef4b0c09a2df06d82468c9fa04f5e</t>
        </is>
      </c>
      <c r="C11590" t="inlineStr">
        <is>
          <t>2017-06-06 02:13:49+00:00</t>
        </is>
      </c>
      <c r="D11590" t="inlineStr">
        <is>
          <t>add</t>
        </is>
      </c>
      <c r="E11590" t="inlineStr">
        <is>
          <t>itsdangerous</t>
        </is>
      </c>
      <c r="F11590">
        <f>=0.24</f>
        <v/>
      </c>
      <c r="G11590" t="inlineStr"/>
      <c r="H11590" t="inlineStr"/>
    </row>
    <row r="11591">
      <c r="A11591" t="inlineStr">
        <is>
          <t>Flexget</t>
        </is>
      </c>
      <c r="B11591" t="inlineStr">
        <is>
          <t>d1499a6c887ef4b0c09a2df06d82468c9fa04f5e</t>
        </is>
      </c>
      <c r="C11591" t="inlineStr">
        <is>
          <t>2017-06-06 02:13:49+00:00</t>
        </is>
      </c>
      <c r="D11591" t="inlineStr">
        <is>
          <t>add</t>
        </is>
      </c>
      <c r="E11591" t="inlineStr">
        <is>
          <t>markupsafe</t>
        </is>
      </c>
      <c r="F11591">
        <f>=1.0</f>
        <v/>
      </c>
      <c r="G11591" t="inlineStr"/>
      <c r="H11591" t="inlineStr"/>
    </row>
    <row r="11592">
      <c r="A11592" t="inlineStr">
        <is>
          <t>Flexget</t>
        </is>
      </c>
      <c r="B11592" t="inlineStr">
        <is>
          <t>d1499a6c887ef4b0c09a2df06d82468c9fa04f5e</t>
        </is>
      </c>
      <c r="C11592" t="inlineStr">
        <is>
          <t>2017-06-06 02:13:49+00:00</t>
        </is>
      </c>
      <c r="D11592" t="inlineStr">
        <is>
          <t>add</t>
        </is>
      </c>
      <c r="E11592" t="inlineStr">
        <is>
          <t>plumbum</t>
        </is>
      </c>
      <c r="F11592">
        <f>=1.6.3</f>
        <v/>
      </c>
      <c r="G11592" t="inlineStr"/>
      <c r="H11592" t="inlineStr"/>
    </row>
    <row r="11593">
      <c r="A11593" t="inlineStr">
        <is>
          <t>Flexget</t>
        </is>
      </c>
      <c r="B11593" t="inlineStr">
        <is>
          <t>d1499a6c887ef4b0c09a2df06d82468c9fa04f5e</t>
        </is>
      </c>
      <c r="C11593" t="inlineStr">
        <is>
          <t>2017-06-06 02:13:49+00:00</t>
        </is>
      </c>
      <c r="D11593" t="inlineStr">
        <is>
          <t>add</t>
        </is>
      </c>
      <c r="E11593" t="inlineStr">
        <is>
          <t>portend</t>
        </is>
      </c>
      <c r="F11593">
        <f>=1.8</f>
        <v/>
      </c>
      <c r="G11593" t="inlineStr"/>
      <c r="H11593" t="inlineStr"/>
    </row>
    <row r="11594">
      <c r="A11594" t="inlineStr">
        <is>
          <t>Flexget</t>
        </is>
      </c>
      <c r="B11594" t="inlineStr">
        <is>
          <t>d1499a6c887ef4b0c09a2df06d82468c9fa04f5e</t>
        </is>
      </c>
      <c r="C11594" t="inlineStr">
        <is>
          <t>2017-06-06 02:13:49+00:00</t>
        </is>
      </c>
      <c r="D11594" t="inlineStr">
        <is>
          <t>add</t>
        </is>
      </c>
      <c r="E11594" t="inlineStr">
        <is>
          <t>pyrss2gen</t>
        </is>
      </c>
      <c r="F11594">
        <f>=1.1</f>
        <v/>
      </c>
      <c r="G11594" t="inlineStr"/>
      <c r="H11594" t="inlineStr"/>
    </row>
    <row r="11595">
      <c r="A11595" t="inlineStr">
        <is>
          <t>Flexget</t>
        </is>
      </c>
      <c r="B11595" t="inlineStr">
        <is>
          <t>d1499a6c887ef4b0c09a2df06d82468c9fa04f5e</t>
        </is>
      </c>
      <c r="C11595" t="inlineStr">
        <is>
          <t>2017-06-06 02:13:49+00:00</t>
        </is>
      </c>
      <c r="D11595" t="inlineStr">
        <is>
          <t>add</t>
        </is>
      </c>
      <c r="E11595" t="inlineStr">
        <is>
          <t>pytz</t>
        </is>
      </c>
      <c r="F11595">
        <f>=2017.2</f>
        <v/>
      </c>
      <c r="G11595" t="inlineStr"/>
      <c r="H11595" t="inlineStr"/>
    </row>
    <row r="11596">
      <c r="A11596" t="inlineStr">
        <is>
          <t>Flexget</t>
        </is>
      </c>
      <c r="B11596" t="inlineStr">
        <is>
          <t>d1499a6c887ef4b0c09a2df06d82468c9fa04f5e</t>
        </is>
      </c>
      <c r="C11596" t="inlineStr">
        <is>
          <t>2017-06-06 02:13:49+00:00</t>
        </is>
      </c>
      <c r="D11596" t="inlineStr">
        <is>
          <t>add</t>
        </is>
      </c>
      <c r="E11596" t="inlineStr">
        <is>
          <t>pyyaml</t>
        </is>
      </c>
      <c r="F11596">
        <f>=3.12</f>
        <v/>
      </c>
      <c r="G11596" t="inlineStr"/>
      <c r="H11596" t="inlineStr"/>
    </row>
    <row r="11597">
      <c r="A11597" t="inlineStr">
        <is>
          <t>Flexget</t>
        </is>
      </c>
      <c r="B11597" t="inlineStr">
        <is>
          <t>d1499a6c887ef4b0c09a2df06d82468c9fa04f5e</t>
        </is>
      </c>
      <c r="C11597" t="inlineStr">
        <is>
          <t>2017-06-06 02:13:49+00:00</t>
        </is>
      </c>
      <c r="D11597" t="inlineStr">
        <is>
          <t>add</t>
        </is>
      </c>
      <c r="E11597" t="inlineStr">
        <is>
          <t>six</t>
        </is>
      </c>
      <c r="F11597">
        <f>=1.10.0</f>
        <v/>
      </c>
      <c r="G11597" t="inlineStr"/>
      <c r="H11597" t="inlineStr"/>
    </row>
    <row r="11598">
      <c r="A11598" t="inlineStr">
        <is>
          <t>Flexget</t>
        </is>
      </c>
      <c r="B11598" t="inlineStr">
        <is>
          <t>d1499a6c887ef4b0c09a2df06d82468c9fa04f5e</t>
        </is>
      </c>
      <c r="C11598" t="inlineStr">
        <is>
          <t>2017-06-06 02:13:49+00:00</t>
        </is>
      </c>
      <c r="D11598" t="inlineStr">
        <is>
          <t>add</t>
        </is>
      </c>
      <c r="E11598" t="inlineStr">
        <is>
          <t>sqlalchemy</t>
        </is>
      </c>
      <c r="F11598">
        <f>=1.1.10</f>
        <v/>
      </c>
      <c r="G11598" t="inlineStr"/>
      <c r="H11598" t="inlineStr"/>
    </row>
    <row r="11599">
      <c r="A11599" t="inlineStr">
        <is>
          <t>Flexget</t>
        </is>
      </c>
      <c r="B11599" t="inlineStr">
        <is>
          <t>d1499a6c887ef4b0c09a2df06d82468c9fa04f5e</t>
        </is>
      </c>
      <c r="C11599" t="inlineStr">
        <is>
          <t>2017-06-06 02:13:49+00:00</t>
        </is>
      </c>
      <c r="D11599" t="inlineStr">
        <is>
          <t>add</t>
        </is>
      </c>
      <c r="E11599" t="inlineStr">
        <is>
          <t>tempora</t>
        </is>
      </c>
      <c r="F11599">
        <f>=1.7</f>
        <v/>
      </c>
      <c r="G11599" t="inlineStr"/>
      <c r="H11599" t="inlineStr"/>
    </row>
    <row r="11600">
      <c r="A11600" t="inlineStr">
        <is>
          <t>Flexget</t>
        </is>
      </c>
      <c r="B11600" t="inlineStr">
        <is>
          <t>d1499a6c887ef4b0c09a2df06d82468c9fa04f5e</t>
        </is>
      </c>
      <c r="C11600" t="inlineStr">
        <is>
          <t>2017-06-06 02:13:49+00:00</t>
        </is>
      </c>
      <c r="D11600" t="inlineStr">
        <is>
          <t>add</t>
        </is>
      </c>
      <c r="E11600" t="inlineStr">
        <is>
          <t>tzlocal</t>
        </is>
      </c>
      <c r="F11600">
        <f>=1.4</f>
        <v/>
      </c>
      <c r="G11600" t="inlineStr"/>
      <c r="H11600" t="inlineStr"/>
    </row>
    <row r="11601">
      <c r="A11601" t="inlineStr">
        <is>
          <t>Flexget</t>
        </is>
      </c>
      <c r="B11601" t="inlineStr">
        <is>
          <t>d1499a6c887ef4b0c09a2df06d82468c9fa04f5e</t>
        </is>
      </c>
      <c r="C11601" t="inlineStr">
        <is>
          <t>2017-06-06 02:13:49+00:00</t>
        </is>
      </c>
      <c r="D11601" t="inlineStr">
        <is>
          <t>add</t>
        </is>
      </c>
      <c r="E11601" t="inlineStr">
        <is>
          <t>urllib3</t>
        </is>
      </c>
      <c r="F11601">
        <f>=1.21.1</f>
        <v/>
      </c>
      <c r="G11601" t="inlineStr"/>
      <c r="H11601" t="inlineStr"/>
    </row>
    <row r="11602">
      <c r="A11602" t="inlineStr">
        <is>
          <t>Flexget</t>
        </is>
      </c>
      <c r="B11602" t="inlineStr">
        <is>
          <t>d1499a6c887ef4b0c09a2df06d82468c9fa04f5e</t>
        </is>
      </c>
      <c r="C11602" t="inlineStr">
        <is>
          <t>2017-06-06 02:13:49+00:00</t>
        </is>
      </c>
      <c r="D11602" t="inlineStr">
        <is>
          <t>add</t>
        </is>
      </c>
      <c r="E11602" t="inlineStr">
        <is>
          <t>webencodings</t>
        </is>
      </c>
      <c r="F11602">
        <f>=0.5.1</f>
        <v/>
      </c>
      <c r="G11602" t="inlineStr"/>
      <c r="H11602" t="inlineStr"/>
    </row>
    <row r="11603">
      <c r="A11603" t="inlineStr">
        <is>
          <t>Flexget</t>
        </is>
      </c>
      <c r="B11603" t="inlineStr">
        <is>
          <t>d1499a6c887ef4b0c09a2df06d82468c9fa04f5e</t>
        </is>
      </c>
      <c r="C11603" t="inlineStr">
        <is>
          <t>2017-06-06 02:13:49+00:00</t>
        </is>
      </c>
      <c r="D11603" t="inlineStr">
        <is>
          <t>add</t>
        </is>
      </c>
      <c r="E11603" t="inlineStr">
        <is>
          <t>werkzeug</t>
        </is>
      </c>
      <c r="F11603">
        <f>=0.12.2</f>
        <v/>
      </c>
      <c r="G11603" t="inlineStr"/>
      <c r="H11603" t="inlineStr"/>
    </row>
    <row r="11604">
      <c r="A11604" t="inlineStr">
        <is>
          <t>Flexget</t>
        </is>
      </c>
      <c r="B11604" t="inlineStr">
        <is>
          <t>d1499a6c887ef4b0c09a2df06d82468c9fa04f5e</t>
        </is>
      </c>
      <c r="C11604" t="inlineStr">
        <is>
          <t>2017-06-06 02:13:49+00:00</t>
        </is>
      </c>
      <c r="D11604" t="inlineStr">
        <is>
          <t>rem</t>
        </is>
      </c>
      <c r="E11604" t="inlineStr"/>
      <c r="F11604" t="inlineStr"/>
      <c r="G11604" t="inlineStr">
        <is>
          <t>FeedParser</t>
        </is>
      </c>
      <c r="H11604" t="inlineStr">
        <is>
          <t>&gt;=5.2.1</t>
        </is>
      </c>
    </row>
    <row r="11605">
      <c r="A11605" t="inlineStr">
        <is>
          <t>Flexget</t>
        </is>
      </c>
      <c r="B11605" t="inlineStr">
        <is>
          <t>d1499a6c887ef4b0c09a2df06d82468c9fa04f5e</t>
        </is>
      </c>
      <c r="C11605" t="inlineStr">
        <is>
          <t>2017-06-06 02:13:49+00:00</t>
        </is>
      </c>
      <c r="D11605" t="inlineStr">
        <is>
          <t>rem</t>
        </is>
      </c>
      <c r="E11605" t="inlineStr"/>
      <c r="F11605" t="inlineStr"/>
      <c r="G11605" t="inlineStr">
        <is>
          <t>SQLAlchemy</t>
        </is>
      </c>
      <c r="H11605" t="inlineStr">
        <is>
          <t>&gt;=1.0.9;&lt;1.999</t>
        </is>
      </c>
    </row>
    <row r="11606">
      <c r="A11606" t="inlineStr">
        <is>
          <t>Flexget</t>
        </is>
      </c>
      <c r="B11606" t="inlineStr">
        <is>
          <t>d1499a6c887ef4b0c09a2df06d82468c9fa04f5e</t>
        </is>
      </c>
      <c r="C11606" t="inlineStr">
        <is>
          <t>2017-06-06 02:13:49+00:00</t>
        </is>
      </c>
      <c r="D11606" t="inlineStr">
        <is>
          <t>rem</t>
        </is>
      </c>
      <c r="E11606" t="inlineStr"/>
      <c r="F11606" t="inlineStr"/>
      <c r="G11606" t="inlineStr">
        <is>
          <t>PyYAML</t>
        </is>
      </c>
      <c r="H11606" t="inlineStr"/>
    </row>
    <row r="11607">
      <c r="A11607" t="inlineStr">
        <is>
          <t>Flexget</t>
        </is>
      </c>
      <c r="B11607" t="inlineStr">
        <is>
          <t>d1499a6c887ef4b0c09a2df06d82468c9fa04f5e</t>
        </is>
      </c>
      <c r="C11607" t="inlineStr">
        <is>
          <t>2017-06-06 02:13:49+00:00</t>
        </is>
      </c>
      <c r="D11607" t="inlineStr">
        <is>
          <t>rem</t>
        </is>
      </c>
      <c r="E11607" t="inlineStr"/>
      <c r="F11607" t="inlineStr"/>
      <c r="G11607" t="inlineStr">
        <is>
          <t>PyRSS2Gen</t>
        </is>
      </c>
      <c r="H11607" t="inlineStr"/>
    </row>
    <row r="11608">
      <c r="A11608" t="inlineStr">
        <is>
          <t>Flexget</t>
        </is>
      </c>
      <c r="B11608" t="inlineStr">
        <is>
          <t>4640c9b0ce5f0363c7b0f31d69d79f8a98557705</t>
        </is>
      </c>
      <c r="C11608" t="inlineStr">
        <is>
          <t>2017-06-21 02:13:55+00:00</t>
        </is>
      </c>
      <c r="D11608" t="inlineStr">
        <is>
          <t>verchange</t>
        </is>
      </c>
      <c r="E11608" t="inlineStr">
        <is>
          <t>six</t>
        </is>
      </c>
      <c r="F11608">
        <f>=1.10.0</f>
        <v/>
      </c>
      <c r="G11608" t="inlineStr">
        <is>
          <t>six</t>
        </is>
      </c>
      <c r="H11608">
        <f>=1.10.0</f>
        <v/>
      </c>
    </row>
    <row r="11609">
      <c r="A11609" t="inlineStr">
        <is>
          <t>Flexget</t>
        </is>
      </c>
      <c r="B11609" t="inlineStr">
        <is>
          <t>4640c9b0ce5f0363c7b0f31d69d79f8a98557705</t>
        </is>
      </c>
      <c r="C11609" t="inlineStr">
        <is>
          <t>2017-06-21 02:13:55+00:00</t>
        </is>
      </c>
      <c r="D11609" t="inlineStr">
        <is>
          <t>verchange</t>
        </is>
      </c>
      <c r="E11609" t="inlineStr">
        <is>
          <t>flask-restplus</t>
        </is>
      </c>
      <c r="F11609">
        <f>=0.10.1</f>
        <v/>
      </c>
      <c r="G11609" t="inlineStr">
        <is>
          <t>flask-restplus</t>
        </is>
      </c>
      <c r="H11609">
        <f>=0.8.6</f>
        <v/>
      </c>
    </row>
    <row r="11610">
      <c r="A11610" t="inlineStr">
        <is>
          <t>Flexget</t>
        </is>
      </c>
      <c r="B11610" t="inlineStr">
        <is>
          <t>894143601a4143a10617a97f490dfbd612bdd7c2</t>
        </is>
      </c>
      <c r="C11610" t="inlineStr">
        <is>
          <t>2017-08-16 02:13:59+00:00</t>
        </is>
      </c>
      <c r="D11610" t="inlineStr">
        <is>
          <t>verchange</t>
        </is>
      </c>
      <c r="E11610" t="inlineStr">
        <is>
          <t>requests</t>
        </is>
      </c>
      <c r="F11610">
        <f>=2.18.4</f>
        <v/>
      </c>
      <c r="G11610" t="inlineStr">
        <is>
          <t>requests</t>
        </is>
      </c>
      <c r="H11610">
        <f>=2.16.5</f>
        <v/>
      </c>
    </row>
    <row r="11611">
      <c r="A11611" t="inlineStr">
        <is>
          <t>Flexget</t>
        </is>
      </c>
      <c r="B11611" t="inlineStr">
        <is>
          <t>894143601a4143a10617a97f490dfbd612bdd7c2</t>
        </is>
      </c>
      <c r="C11611" t="inlineStr">
        <is>
          <t>2017-08-16 02:13:59+00:00</t>
        </is>
      </c>
      <c r="D11611" t="inlineStr">
        <is>
          <t>verchange</t>
        </is>
      </c>
      <c r="E11611" t="inlineStr">
        <is>
          <t>urllib3</t>
        </is>
      </c>
      <c r="F11611">
        <f>=1.22</f>
        <v/>
      </c>
      <c r="G11611" t="inlineStr">
        <is>
          <t>urllib3</t>
        </is>
      </c>
      <c r="H11611">
        <f>=1.21.1</f>
        <v/>
      </c>
    </row>
    <row r="11612">
      <c r="A11612" t="inlineStr">
        <is>
          <t>Flexget</t>
        </is>
      </c>
      <c r="B11612" t="inlineStr">
        <is>
          <t>894143601a4143a10617a97f490dfbd612bdd7c2</t>
        </is>
      </c>
      <c r="C11612" t="inlineStr">
        <is>
          <t>2017-08-16 02:13:59+00:00</t>
        </is>
      </c>
      <c r="D11612" t="inlineStr">
        <is>
          <t>verchange</t>
        </is>
      </c>
      <c r="E11612" t="inlineStr">
        <is>
          <t>tempora</t>
        </is>
      </c>
      <c r="F11612">
        <f>=1.8</f>
        <v/>
      </c>
      <c r="G11612" t="inlineStr">
        <is>
          <t>tempora</t>
        </is>
      </c>
      <c r="H11612">
        <f>=1.7</f>
        <v/>
      </c>
    </row>
    <row r="11613">
      <c r="A11613" t="inlineStr">
        <is>
          <t>Flexget</t>
        </is>
      </c>
      <c r="B11613" t="inlineStr">
        <is>
          <t>894143601a4143a10617a97f490dfbd612bdd7c2</t>
        </is>
      </c>
      <c r="C11613" t="inlineStr">
        <is>
          <t>2017-08-16 02:13:59+00:00</t>
        </is>
      </c>
      <c r="D11613" t="inlineStr">
        <is>
          <t>verchange</t>
        </is>
      </c>
      <c r="E11613" t="inlineStr">
        <is>
          <t>zxcvbn-python</t>
        </is>
      </c>
      <c r="F11613">
        <f>=4.4.15</f>
        <v/>
      </c>
      <c r="G11613" t="inlineStr">
        <is>
          <t>zxcvbn-python</t>
        </is>
      </c>
      <c r="H11613">
        <f>=4.4.14</f>
        <v/>
      </c>
    </row>
    <row r="11614">
      <c r="A11614" t="inlineStr">
        <is>
          <t>Flexget</t>
        </is>
      </c>
      <c r="B11614" t="inlineStr">
        <is>
          <t>bf7c7ec0d9cf3d5bd837b186966b5ee61ced66a9</t>
        </is>
      </c>
      <c r="C11614" t="inlineStr">
        <is>
          <t>2017-08-19 02:13:52+00:00</t>
        </is>
      </c>
      <c r="D11614" t="inlineStr">
        <is>
          <t>verchange</t>
        </is>
      </c>
      <c r="E11614" t="inlineStr">
        <is>
          <t>python-dateutil</t>
        </is>
      </c>
      <c r="F11614">
        <f>=2.6.1</f>
        <v/>
      </c>
      <c r="G11614" t="inlineStr">
        <is>
          <t>python-dateutil</t>
        </is>
      </c>
      <c r="H11614">
        <f>=2.6.0</f>
        <v/>
      </c>
    </row>
    <row r="11615">
      <c r="A11615" t="inlineStr">
        <is>
          <t>Flexget</t>
        </is>
      </c>
      <c r="B11615" t="inlineStr">
        <is>
          <t>ac22c21b2024d5ec644e0813e90c57f52ca5083f</t>
        </is>
      </c>
      <c r="C11615" t="inlineStr">
        <is>
          <t>2018-01-13 02:03:27+00:00</t>
        </is>
      </c>
      <c r="D11615" t="inlineStr">
        <is>
          <t>verchange</t>
        </is>
      </c>
      <c r="E11615" t="inlineStr">
        <is>
          <t>requests</t>
        </is>
      </c>
      <c r="F11615">
        <f>=2.16.5</f>
        <v/>
      </c>
      <c r="G11615" t="inlineStr">
        <is>
          <t>requests</t>
        </is>
      </c>
      <c r="H11615">
        <f>=2.18.4</f>
        <v/>
      </c>
    </row>
    <row r="11616">
      <c r="A11616" t="inlineStr">
        <is>
          <t>Flexget</t>
        </is>
      </c>
      <c r="B11616" t="inlineStr">
        <is>
          <t>ac22c21b2024d5ec644e0813e90c57f52ca5083f</t>
        </is>
      </c>
      <c r="C11616" t="inlineStr">
        <is>
          <t>2018-01-13 02:03:27+00:00</t>
        </is>
      </c>
      <c r="D11616" t="inlineStr">
        <is>
          <t>verchange</t>
        </is>
      </c>
      <c r="E11616" t="inlineStr">
        <is>
          <t>urllib3</t>
        </is>
      </c>
      <c r="F11616">
        <f>=1.21.1</f>
        <v/>
      </c>
      <c r="G11616" t="inlineStr">
        <is>
          <t>urllib3</t>
        </is>
      </c>
      <c r="H11616">
        <f>=1.22</f>
        <v/>
      </c>
    </row>
    <row r="11617">
      <c r="A11617" t="inlineStr">
        <is>
          <t>Flexget</t>
        </is>
      </c>
      <c r="B11617" t="inlineStr">
        <is>
          <t>ac22c21b2024d5ec644e0813e90c57f52ca5083f</t>
        </is>
      </c>
      <c r="C11617" t="inlineStr">
        <is>
          <t>2018-01-13 02:03:27+00:00</t>
        </is>
      </c>
      <c r="D11617" t="inlineStr">
        <is>
          <t>verchange</t>
        </is>
      </c>
      <c r="E11617" t="inlineStr">
        <is>
          <t>apscheduler</t>
        </is>
      </c>
      <c r="F11617">
        <f>=3.5.0</f>
        <v/>
      </c>
      <c r="G11617" t="inlineStr">
        <is>
          <t>apscheduler</t>
        </is>
      </c>
      <c r="H11617">
        <f>=3.3.1</f>
        <v/>
      </c>
    </row>
    <row r="11618">
      <c r="A11618" t="inlineStr">
        <is>
          <t>Flexget</t>
        </is>
      </c>
      <c r="B11618" t="inlineStr">
        <is>
          <t>89ddeb8d7cfcc354534a45c4b4d71d03e6925680</t>
        </is>
      </c>
      <c r="C11618" t="inlineStr">
        <is>
          <t>2018-03-01 08:44:07+00:00</t>
        </is>
      </c>
      <c r="D11618" t="inlineStr">
        <is>
          <t>verchange</t>
        </is>
      </c>
      <c r="E11618" t="inlineStr">
        <is>
          <t>guessit</t>
        </is>
      </c>
      <c r="F11618">
        <f>=2.1.4</f>
        <v/>
      </c>
      <c r="G11618" t="inlineStr">
        <is>
          <t>guessit</t>
        </is>
      </c>
      <c r="H11618">
        <f>=2.0.4</f>
        <v/>
      </c>
    </row>
    <row r="11619">
      <c r="A11619" t="inlineStr">
        <is>
          <t>Flexget</t>
        </is>
      </c>
      <c r="B11619" t="inlineStr">
        <is>
          <t>89ddeb8d7cfcc354534a45c4b4d71d03e6925680</t>
        </is>
      </c>
      <c r="C11619" t="inlineStr">
        <is>
          <t>2018-03-01 08:44:07+00:00</t>
        </is>
      </c>
      <c r="D11619" t="inlineStr">
        <is>
          <t>verchange</t>
        </is>
      </c>
      <c r="E11619" t="inlineStr">
        <is>
          <t>rebulk</t>
        </is>
      </c>
      <c r="F11619">
        <f>=0.9.0</f>
        <v/>
      </c>
      <c r="G11619" t="inlineStr">
        <is>
          <t>rebulk</t>
        </is>
      </c>
      <c r="H11619">
        <f>=0.8.2</f>
        <v/>
      </c>
    </row>
    <row r="11620">
      <c r="A11620" t="inlineStr">
        <is>
          <t>Flexget</t>
        </is>
      </c>
      <c r="B11620" t="inlineStr">
        <is>
          <t>6b71faac18fd6e3e73190ef85bb1ceeb61ab9ff3</t>
        </is>
      </c>
      <c r="C11620" t="inlineStr">
        <is>
          <t>2018-04-11 02:03:43+00:00</t>
        </is>
      </c>
      <c r="D11620" t="inlineStr">
        <is>
          <t>verchange</t>
        </is>
      </c>
      <c r="E11620" t="inlineStr">
        <is>
          <t>sqlalchemy</t>
        </is>
      </c>
      <c r="F11620">
        <f>=1.2.6</f>
        <v/>
      </c>
      <c r="G11620" t="inlineStr">
        <is>
          <t>sqlalchemy</t>
        </is>
      </c>
      <c r="H11620">
        <f>=1.1.10</f>
        <v/>
      </c>
    </row>
    <row r="11621">
      <c r="A11621" t="inlineStr">
        <is>
          <t>Flexget</t>
        </is>
      </c>
      <c r="B11621" t="inlineStr">
        <is>
          <t>df62f68dd618caa8f41c135416769d07eefd2d5d</t>
        </is>
      </c>
      <c r="C11621" t="inlineStr">
        <is>
          <t>2018-10-12 02:02:13+00:00</t>
        </is>
      </c>
      <c r="D11621" t="inlineStr">
        <is>
          <t>verchange</t>
        </is>
      </c>
      <c r="E11621" t="inlineStr">
        <is>
          <t>jinja2</t>
        </is>
      </c>
      <c r="F11621">
        <f>=2.10</f>
        <v/>
      </c>
      <c r="G11621" t="inlineStr">
        <is>
          <t>jinja2</t>
        </is>
      </c>
      <c r="H11621">
        <f>=2.9.6</f>
        <v/>
      </c>
    </row>
    <row r="11622">
      <c r="A11622" t="inlineStr">
        <is>
          <t>Flexget</t>
        </is>
      </c>
      <c r="B11622" t="inlineStr">
        <is>
          <t>51a861bcff6de82543d7a9b1f2357b06d3e69b09</t>
        </is>
      </c>
      <c r="C11622" t="inlineStr">
        <is>
          <t>2018-11-09 02:02:37+00:00</t>
        </is>
      </c>
      <c r="D11622" t="inlineStr">
        <is>
          <t>verchange</t>
        </is>
      </c>
      <c r="E11622" t="inlineStr">
        <is>
          <t>guessit</t>
        </is>
      </c>
      <c r="F11622">
        <f>=3.0.3</f>
        <v/>
      </c>
      <c r="G11622" t="inlineStr">
        <is>
          <t>guessit</t>
        </is>
      </c>
      <c r="H11622">
        <f>=2.1.4</f>
        <v/>
      </c>
    </row>
    <row r="11623">
      <c r="A11623" t="inlineStr">
        <is>
          <t>Flexget</t>
        </is>
      </c>
      <c r="B11623" t="inlineStr">
        <is>
          <t>4ceb6ec66752d82a269a8c60c592630b98020b9a</t>
        </is>
      </c>
      <c r="C11623" t="inlineStr">
        <is>
          <t>2018-11-14 02:02:46+00:00</t>
        </is>
      </c>
      <c r="D11623" t="inlineStr">
        <is>
          <t>verchange</t>
        </is>
      </c>
      <c r="E11623" t="inlineStr">
        <is>
          <t>requests</t>
        </is>
      </c>
      <c r="F11623">
        <f>=2.20.1</f>
        <v/>
      </c>
      <c r="G11623" t="inlineStr">
        <is>
          <t>requests</t>
        </is>
      </c>
      <c r="H11623">
        <f>=2.16.5</f>
        <v/>
      </c>
    </row>
    <row r="11624">
      <c r="A11624" t="inlineStr">
        <is>
          <t>Flexget</t>
        </is>
      </c>
      <c r="B11624" t="inlineStr">
        <is>
          <t>4ceb6ec66752d82a269a8c60c592630b98020b9a</t>
        </is>
      </c>
      <c r="C11624" t="inlineStr">
        <is>
          <t>2018-11-14 02:02:46+00:00</t>
        </is>
      </c>
      <c r="D11624" t="inlineStr">
        <is>
          <t>verchange</t>
        </is>
      </c>
      <c r="E11624" t="inlineStr">
        <is>
          <t>werkzeug</t>
        </is>
      </c>
      <c r="F11624">
        <f>=0.14.1</f>
        <v/>
      </c>
      <c r="G11624" t="inlineStr">
        <is>
          <t>werkzeug</t>
        </is>
      </c>
      <c r="H11624">
        <f>=0.12.2</f>
        <v/>
      </c>
    </row>
    <row r="11625">
      <c r="A11625" t="inlineStr">
        <is>
          <t>Flexget</t>
        </is>
      </c>
      <c r="B11625" t="inlineStr">
        <is>
          <t>4ceb6ec66752d82a269a8c60c592630b98020b9a</t>
        </is>
      </c>
      <c r="C11625" t="inlineStr">
        <is>
          <t>2018-11-14 02:02:46+00:00</t>
        </is>
      </c>
      <c r="D11625" t="inlineStr">
        <is>
          <t>verchange</t>
        </is>
      </c>
      <c r="E11625" t="inlineStr">
        <is>
          <t>flask</t>
        </is>
      </c>
      <c r="F11625">
        <f>=1.0.2</f>
        <v/>
      </c>
      <c r="G11625" t="inlineStr">
        <is>
          <t>flask</t>
        </is>
      </c>
      <c r="H11625">
        <f>=0.12.2</f>
        <v/>
      </c>
    </row>
    <row r="11626">
      <c r="A11626" t="inlineStr">
        <is>
          <t>Flexget</t>
        </is>
      </c>
      <c r="B11626" t="inlineStr">
        <is>
          <t>4ceb6ec66752d82a269a8c60c592630b98020b9a</t>
        </is>
      </c>
      <c r="C11626" t="inlineStr">
        <is>
          <t>2018-11-14 02:02:46+00:00</t>
        </is>
      </c>
      <c r="D11626" t="inlineStr">
        <is>
          <t>rem</t>
        </is>
      </c>
      <c r="E11626" t="inlineStr"/>
      <c r="F11626" t="inlineStr"/>
      <c r="G11626" t="inlineStr">
        <is>
          <t>pathlib</t>
        </is>
      </c>
      <c r="H11626">
        <f>=1.0.1</f>
        <v/>
      </c>
    </row>
    <row r="11627">
      <c r="A11627" t="inlineStr">
        <is>
          <t>Flexget</t>
        </is>
      </c>
      <c r="B11627" t="inlineStr">
        <is>
          <t>92b87891e1a795a309ad723dcd01fd6f951fba13</t>
        </is>
      </c>
      <c r="C11627" t="inlineStr">
        <is>
          <t>2018-12-08 02:02:55+00:00</t>
        </is>
      </c>
      <c r="D11627" t="inlineStr">
        <is>
          <t>verchange</t>
        </is>
      </c>
      <c r="E11627" t="inlineStr">
        <is>
          <t>rpyc</t>
        </is>
      </c>
      <c r="F11627">
        <f>=4.0.1</f>
        <v/>
      </c>
      <c r="G11627" t="inlineStr">
        <is>
          <t>rpyc</t>
        </is>
      </c>
      <c r="H11627">
        <f>=3.3.0</f>
        <v/>
      </c>
    </row>
    <row r="11628">
      <c r="A11628" t="inlineStr">
        <is>
          <t>Flexget</t>
        </is>
      </c>
      <c r="B11628" t="inlineStr">
        <is>
          <t>92b87891e1a795a309ad723dcd01fd6f951fba13</t>
        </is>
      </c>
      <c r="C11628" t="inlineStr">
        <is>
          <t>2018-12-08 02:02:55+00:00</t>
        </is>
      </c>
      <c r="D11628" t="inlineStr">
        <is>
          <t>verchange</t>
        </is>
      </c>
      <c r="E11628" t="inlineStr">
        <is>
          <t>pyyaml</t>
        </is>
      </c>
      <c r="F11628">
        <f>=3.13</f>
        <v/>
      </c>
      <c r="G11628" t="inlineStr">
        <is>
          <t>pyyaml</t>
        </is>
      </c>
      <c r="H11628">
        <f>=3.12</f>
        <v/>
      </c>
    </row>
    <row r="11629">
      <c r="A11629" t="inlineStr">
        <is>
          <t>Flexget</t>
        </is>
      </c>
      <c r="B11629" t="inlineStr">
        <is>
          <t>d72f17f853e14e46e159380c7babf2434bf32e5f</t>
        </is>
      </c>
      <c r="C11629" t="inlineStr">
        <is>
          <t>2019-01-05 02:02:52+00:00</t>
        </is>
      </c>
      <c r="D11629" t="inlineStr">
        <is>
          <t>verchange</t>
        </is>
      </c>
      <c r="E11629" t="inlineStr">
        <is>
          <t>path.py</t>
        </is>
      </c>
      <c r="F11629">
        <f>=11.5.0</f>
        <v/>
      </c>
      <c r="G11629" t="inlineStr">
        <is>
          <t>path.py</t>
        </is>
      </c>
      <c r="H11629">
        <f>=10.3.1</f>
        <v/>
      </c>
    </row>
    <row r="11630">
      <c r="A11630" t="inlineStr">
        <is>
          <t>Flexget</t>
        </is>
      </c>
      <c r="B11630" t="inlineStr">
        <is>
          <t>5c8ff2d94457c4a2f70fe16603629b5a296d9a21</t>
        </is>
      </c>
      <c r="C11630" t="inlineStr">
        <is>
          <t>2019-01-19 02:03:37+00:00</t>
        </is>
      </c>
      <c r="D11630" t="inlineStr">
        <is>
          <t>add</t>
        </is>
      </c>
      <c r="E11630" t="inlineStr">
        <is>
          <t>importlib-metadata</t>
        </is>
      </c>
      <c r="F11630">
        <f>=0.8</f>
        <v/>
      </c>
      <c r="G11630" t="inlineStr"/>
      <c r="H11630" t="inlineStr"/>
    </row>
    <row r="11631">
      <c r="A11631" t="inlineStr">
        <is>
          <t>Flexget</t>
        </is>
      </c>
      <c r="B11631" t="inlineStr">
        <is>
          <t>5c8ff2d94457c4a2f70fe16603629b5a296d9a21</t>
        </is>
      </c>
      <c r="C11631" t="inlineStr">
        <is>
          <t>2019-01-19 02:03:37+00:00</t>
        </is>
      </c>
      <c r="D11631" t="inlineStr">
        <is>
          <t>add</t>
        </is>
      </c>
      <c r="E11631" t="inlineStr">
        <is>
          <t>progressbar</t>
        </is>
      </c>
      <c r="F11631">
        <f>=2.5</f>
        <v/>
      </c>
      <c r="G11631" t="inlineStr"/>
      <c r="H11631" t="inlineStr"/>
    </row>
    <row r="11632">
      <c r="A11632" t="inlineStr">
        <is>
          <t>Flexget</t>
        </is>
      </c>
      <c r="B11632" t="inlineStr">
        <is>
          <t>5c8ff2d94457c4a2f70fe16603629b5a296d9a21</t>
        </is>
      </c>
      <c r="C11632" t="inlineStr">
        <is>
          <t>2019-01-19 02:03:37+00:00</t>
        </is>
      </c>
      <c r="D11632" t="inlineStr">
        <is>
          <t>add</t>
        </is>
      </c>
      <c r="E11632" t="inlineStr">
        <is>
          <t>zipp</t>
        </is>
      </c>
      <c r="F11632">
        <f>=0.3.3</f>
        <v/>
      </c>
      <c r="G11632" t="inlineStr"/>
      <c r="H11632" t="inlineStr"/>
    </row>
    <row r="11633">
      <c r="A11633" t="inlineStr">
        <is>
          <t>Flexget</t>
        </is>
      </c>
      <c r="B11633" t="inlineStr">
        <is>
          <t>f5ae3300e60514f0607bb321c75204e93d04c3fd</t>
        </is>
      </c>
      <c r="C11633" t="inlineStr">
        <is>
          <t>2019-02-14 02:02:23+00:00</t>
        </is>
      </c>
      <c r="D11633" t="inlineStr">
        <is>
          <t>verchange</t>
        </is>
      </c>
      <c r="E11633" t="inlineStr">
        <is>
          <t>requests</t>
        </is>
      </c>
      <c r="F11633">
        <f>=2.21.0</f>
        <v/>
      </c>
      <c r="G11633" t="inlineStr">
        <is>
          <t>requests</t>
        </is>
      </c>
      <c r="H11633">
        <f>=2.20.1</f>
        <v/>
      </c>
    </row>
    <row r="11634">
      <c r="A11634" t="inlineStr">
        <is>
          <t>Flexget</t>
        </is>
      </c>
      <c r="B11634" t="inlineStr">
        <is>
          <t>f5ae3300e60514f0607bb321c75204e93d04c3fd</t>
        </is>
      </c>
      <c r="C11634" t="inlineStr">
        <is>
          <t>2019-02-14 02:02:23+00:00</t>
        </is>
      </c>
      <c r="D11634" t="inlineStr">
        <is>
          <t>verchange</t>
        </is>
      </c>
      <c r="E11634" t="inlineStr">
        <is>
          <t>urllib3</t>
        </is>
      </c>
      <c r="F11634">
        <f>=1.24.1</f>
        <v/>
      </c>
      <c r="G11634" t="inlineStr">
        <is>
          <t>urllib3</t>
        </is>
      </c>
      <c r="H11634">
        <f>=1.21.1</f>
        <v/>
      </c>
    </row>
    <row r="11635">
      <c r="A11635" t="inlineStr">
        <is>
          <t>Flexget</t>
        </is>
      </c>
      <c r="B11635" t="inlineStr">
        <is>
          <t>781622da1000917ce95ce1f9cd65e332ed8f908f</t>
        </is>
      </c>
      <c r="C11635" t="inlineStr">
        <is>
          <t>2019-04-16 02:03:53+00:00</t>
        </is>
      </c>
      <c r="D11635" t="inlineStr">
        <is>
          <t>verchange</t>
        </is>
      </c>
      <c r="E11635" t="inlineStr">
        <is>
          <t>jinja2</t>
        </is>
      </c>
      <c r="F11635">
        <f>=2.10.1</f>
        <v/>
      </c>
      <c r="G11635" t="inlineStr">
        <is>
          <t>jinja2</t>
        </is>
      </c>
      <c r="H11635">
        <f>=2.10</f>
        <v/>
      </c>
    </row>
    <row r="11636">
      <c r="A11636" t="inlineStr">
        <is>
          <t>Flexget</t>
        </is>
      </c>
      <c r="B11636" t="inlineStr">
        <is>
          <t>a014455fd60049cc04a6e6b61bc62d006229ce14</t>
        </is>
      </c>
      <c r="C11636" t="inlineStr">
        <is>
          <t>2019-04-23 02:04:06+00:00</t>
        </is>
      </c>
      <c r="D11636" t="inlineStr">
        <is>
          <t>verchange</t>
        </is>
      </c>
      <c r="E11636" t="inlineStr">
        <is>
          <t>urllib3</t>
        </is>
      </c>
      <c r="F11636">
        <f>=1.24.2</f>
        <v/>
      </c>
      <c r="G11636" t="inlineStr">
        <is>
          <t>urllib3</t>
        </is>
      </c>
      <c r="H11636">
        <f>=1.24.1</f>
        <v/>
      </c>
    </row>
    <row r="11637">
      <c r="A11637" t="inlineStr">
        <is>
          <t>Flexget</t>
        </is>
      </c>
      <c r="B11637" t="inlineStr">
        <is>
          <t>a014455fd60049cc04a6e6b61bc62d006229ce14</t>
        </is>
      </c>
      <c r="C11637" t="inlineStr">
        <is>
          <t>2019-04-23 02:04:06+00:00</t>
        </is>
      </c>
      <c r="D11637" t="inlineStr">
        <is>
          <t>verchange</t>
        </is>
      </c>
      <c r="E11637" t="inlineStr">
        <is>
          <t>sqlalchemy</t>
        </is>
      </c>
      <c r="F11637">
        <f>=1.3.3</f>
        <v/>
      </c>
      <c r="G11637" t="inlineStr">
        <is>
          <t>sqlalchemy</t>
        </is>
      </c>
      <c r="H11637">
        <f>=1.2.6</f>
        <v/>
      </c>
    </row>
    <row r="11638">
      <c r="A11638" t="inlineStr">
        <is>
          <t>Flexget</t>
        </is>
      </c>
      <c r="B11638" t="inlineStr">
        <is>
          <t>e3e354bebe6445c003501d89fd086e22904d2bb6</t>
        </is>
      </c>
      <c r="C11638" t="inlineStr">
        <is>
          <t>2019-09-26 02:03:50+00:00</t>
        </is>
      </c>
      <c r="D11638" t="inlineStr">
        <is>
          <t>verchange</t>
        </is>
      </c>
      <c r="E11638" t="inlineStr">
        <is>
          <t>werkzeug</t>
        </is>
      </c>
      <c r="F11638">
        <f>=0.15.6</f>
        <v/>
      </c>
      <c r="G11638" t="inlineStr">
        <is>
          <t>werkzeug</t>
        </is>
      </c>
      <c r="H11638">
        <f>=0.14.1</f>
        <v/>
      </c>
    </row>
    <row r="11639">
      <c r="A11639" t="inlineStr">
        <is>
          <t>Flexget</t>
        </is>
      </c>
      <c r="B11639" t="inlineStr">
        <is>
          <t>e3e354bebe6445c003501d89fd086e22904d2bb6</t>
        </is>
      </c>
      <c r="C11639" t="inlineStr">
        <is>
          <t>2019-09-26 02:03:50+00:00</t>
        </is>
      </c>
      <c r="D11639" t="inlineStr">
        <is>
          <t>verchange</t>
        </is>
      </c>
      <c r="E11639" t="inlineStr">
        <is>
          <t>pyyaml</t>
        </is>
      </c>
      <c r="F11639">
        <f>=5.1.2</f>
        <v/>
      </c>
      <c r="G11639" t="inlineStr">
        <is>
          <t>pyyaml</t>
        </is>
      </c>
      <c r="H11639">
        <f>=3.13</f>
        <v/>
      </c>
    </row>
    <row r="11640">
      <c r="A11640" t="inlineStr">
        <is>
          <t>Flexget</t>
        </is>
      </c>
      <c r="B11640" t="inlineStr">
        <is>
          <t>d89a50c2f57ea74468660fae34a1cd6afdbec930</t>
        </is>
      </c>
      <c r="C11640" t="inlineStr">
        <is>
          <t>2019-10-11 02:04:46+00:00</t>
        </is>
      </c>
      <c r="D11640" t="inlineStr">
        <is>
          <t>verchange</t>
        </is>
      </c>
      <c r="E11640" t="inlineStr">
        <is>
          <t>importlib-metadata</t>
        </is>
      </c>
      <c r="F11640">
        <f>=0.23</f>
        <v/>
      </c>
      <c r="G11640" t="inlineStr">
        <is>
          <t>importlib-metadata</t>
        </is>
      </c>
      <c r="H11640">
        <f>=0.8</f>
        <v/>
      </c>
    </row>
    <row r="11641">
      <c r="A11641" t="inlineStr">
        <is>
          <t>Flexget</t>
        </is>
      </c>
      <c r="B11641" t="inlineStr">
        <is>
          <t>d89a50c2f57ea74468660fae34a1cd6afdbec930</t>
        </is>
      </c>
      <c r="C11641" t="inlineStr">
        <is>
          <t>2019-10-11 02:04:46+00:00</t>
        </is>
      </c>
      <c r="D11641" t="inlineStr">
        <is>
          <t>verchange</t>
        </is>
      </c>
      <c r="E11641" t="inlineStr">
        <is>
          <t>zipp</t>
        </is>
      </c>
      <c r="F11641">
        <f>=0.6.0</f>
        <v/>
      </c>
      <c r="G11641" t="inlineStr">
        <is>
          <t>zipp</t>
        </is>
      </c>
      <c r="H11641">
        <f>=0.3.3</f>
        <v/>
      </c>
    </row>
    <row r="11642">
      <c r="A11642" t="inlineStr">
        <is>
          <t>Flexget</t>
        </is>
      </c>
      <c r="B11642" t="inlineStr">
        <is>
          <t>50c91c20a490c6903f99ddfe2a55a5dd91b2a665</t>
        </is>
      </c>
      <c r="C11642" t="inlineStr">
        <is>
          <t>2019-11-11 02:03:29+00:00</t>
        </is>
      </c>
      <c r="D11642" t="inlineStr">
        <is>
          <t>rem</t>
        </is>
      </c>
      <c r="E11642" t="inlineStr"/>
      <c r="F11642" t="inlineStr"/>
      <c r="G11642" t="inlineStr">
        <is>
          <t>future</t>
        </is>
      </c>
      <c r="H11642">
        <f>=0.16.0</f>
        <v/>
      </c>
    </row>
    <row r="11643">
      <c r="A11643" t="inlineStr">
        <is>
          <t>Flexget</t>
        </is>
      </c>
      <c r="B11643" t="inlineStr">
        <is>
          <t>50c91c20a490c6903f99ddfe2a55a5dd91b2a665</t>
        </is>
      </c>
      <c r="C11643" t="inlineStr">
        <is>
          <t>2019-11-11 02:03:29+00:00</t>
        </is>
      </c>
      <c r="D11643" t="inlineStr">
        <is>
          <t>rem</t>
        </is>
      </c>
      <c r="E11643" t="inlineStr"/>
      <c r="F11643" t="inlineStr"/>
      <c r="G11643" t="inlineStr">
        <is>
          <t>importlib-metadata</t>
        </is>
      </c>
      <c r="H11643">
        <f>=0.23</f>
        <v/>
      </c>
    </row>
    <row r="11644">
      <c r="A11644" t="inlineStr">
        <is>
          <t>Flexget</t>
        </is>
      </c>
      <c r="B11644" t="inlineStr">
        <is>
          <t>50c91c20a490c6903f99ddfe2a55a5dd91b2a665</t>
        </is>
      </c>
      <c r="C11644" t="inlineStr">
        <is>
          <t>2019-11-11 02:03:29+00:00</t>
        </is>
      </c>
      <c r="D11644" t="inlineStr">
        <is>
          <t>rem</t>
        </is>
      </c>
      <c r="E11644" t="inlineStr"/>
      <c r="F11644" t="inlineStr"/>
      <c r="G11644" t="inlineStr">
        <is>
          <t>path.py</t>
        </is>
      </c>
      <c r="H11644">
        <f>=11.5.0</f>
        <v/>
      </c>
    </row>
    <row r="11645">
      <c r="A11645" t="inlineStr">
        <is>
          <t>Flexget</t>
        </is>
      </c>
      <c r="B11645" t="inlineStr">
        <is>
          <t>50c91c20a490c6903f99ddfe2a55a5dd91b2a665</t>
        </is>
      </c>
      <c r="C11645" t="inlineStr">
        <is>
          <t>2019-11-11 02:03:29+00:00</t>
        </is>
      </c>
      <c r="D11645" t="inlineStr">
        <is>
          <t>rem</t>
        </is>
      </c>
      <c r="E11645" t="inlineStr"/>
      <c r="F11645" t="inlineStr"/>
      <c r="G11645" t="inlineStr">
        <is>
          <t>zipp</t>
        </is>
      </c>
      <c r="H11645">
        <f>=0.6.0</f>
        <v/>
      </c>
    </row>
    <row r="11646">
      <c r="A11646" t="inlineStr">
        <is>
          <t>Flexget</t>
        </is>
      </c>
      <c r="B11646" t="inlineStr">
        <is>
          <t>f001bb51f7570a9da0d7d4e6786428c44c901f40</t>
        </is>
      </c>
      <c r="C11646" t="inlineStr">
        <is>
          <t>2019-11-12 02:02:51+00:00</t>
        </is>
      </c>
      <c r="D11646" t="inlineStr">
        <is>
          <t>verchange</t>
        </is>
      </c>
      <c r="E11646" t="inlineStr">
        <is>
          <t>guessit</t>
        </is>
      </c>
      <c r="F11646">
        <f>=3.1.0</f>
        <v/>
      </c>
      <c r="G11646" t="inlineStr">
        <is>
          <t>guessit</t>
        </is>
      </c>
      <c r="H11646">
        <f>=3.0.3</f>
        <v/>
      </c>
    </row>
    <row r="11647">
      <c r="A11647" t="inlineStr">
        <is>
          <t>Flexget</t>
        </is>
      </c>
      <c r="B11647" t="inlineStr">
        <is>
          <t>f001bb51f7570a9da0d7d4e6786428c44c901f40</t>
        </is>
      </c>
      <c r="C11647" t="inlineStr">
        <is>
          <t>2019-11-12 02:02:51+00:00</t>
        </is>
      </c>
      <c r="D11647" t="inlineStr">
        <is>
          <t>verchange</t>
        </is>
      </c>
      <c r="E11647" t="inlineStr">
        <is>
          <t>rebulk</t>
        </is>
      </c>
      <c r="F11647">
        <f>=2.0.0</f>
        <v/>
      </c>
      <c r="G11647" t="inlineStr">
        <is>
          <t>rebulk</t>
        </is>
      </c>
      <c r="H11647">
        <f>=0.9.0</f>
        <v/>
      </c>
    </row>
    <row r="11648">
      <c r="A11648" t="inlineStr">
        <is>
          <t>coinbridge</t>
        </is>
      </c>
      <c r="B11648" t="inlineStr">
        <is>
          <t>2d72e43a238932bde3013c4a0f9ca5afaa62cdd1</t>
        </is>
      </c>
      <c r="C11648" t="inlineStr">
        <is>
          <t>2014-11-15 11:08:53+00:00</t>
        </is>
      </c>
      <c r="D11648" t="inlineStr">
        <is>
          <t>verchange</t>
        </is>
      </c>
      <c r="E11648" t="inlineStr">
        <is>
          <t>wsgiref</t>
        </is>
      </c>
      <c r="F11648" t="inlineStr">
        <is>
          <t>&gt;=0.1.2</t>
        </is>
      </c>
      <c r="G11648" t="inlineStr">
        <is>
          <t>wsgiref</t>
        </is>
      </c>
      <c r="H11648">
        <f>=0.1.2</f>
        <v/>
      </c>
    </row>
    <row r="11649">
      <c r="A11649" t="inlineStr">
        <is>
          <t>coinbridge</t>
        </is>
      </c>
      <c r="B11649" t="inlineStr">
        <is>
          <t>2d72e43a238932bde3013c4a0f9ca5afaa62cdd1</t>
        </is>
      </c>
      <c r="C11649" t="inlineStr">
        <is>
          <t>2014-11-15 11:08:53+00:00</t>
        </is>
      </c>
      <c r="D11649" t="inlineStr">
        <is>
          <t>verchange</t>
        </is>
      </c>
      <c r="E11649" t="inlineStr">
        <is>
          <t>psycopg2</t>
        </is>
      </c>
      <c r="F11649" t="inlineStr">
        <is>
          <t>&gt;=2.5.3</t>
        </is>
      </c>
      <c r="G11649" t="inlineStr">
        <is>
          <t>psycopg2</t>
        </is>
      </c>
      <c r="H11649">
        <f>=2.5.3</f>
        <v/>
      </c>
    </row>
    <row r="11650">
      <c r="A11650" t="inlineStr">
        <is>
          <t>coinbridge</t>
        </is>
      </c>
      <c r="B11650" t="inlineStr">
        <is>
          <t>2d72e43a238932bde3013c4a0f9ca5afaa62cdd1</t>
        </is>
      </c>
      <c r="C11650" t="inlineStr">
        <is>
          <t>2014-11-15 11:08:53+00:00</t>
        </is>
      </c>
      <c r="D11650" t="inlineStr">
        <is>
          <t>verchange</t>
        </is>
      </c>
      <c r="E11650" t="inlineStr">
        <is>
          <t>python-jsonrpc</t>
        </is>
      </c>
      <c r="F11650" t="inlineStr">
        <is>
          <t>&gt;=0.4.1</t>
        </is>
      </c>
      <c r="G11650" t="inlineStr">
        <is>
          <t>python-jsonrpc</t>
        </is>
      </c>
      <c r="H11650">
        <f>=0.4.1</f>
        <v/>
      </c>
    </row>
    <row r="11651">
      <c r="A11651" t="inlineStr">
        <is>
          <t>coinbridge</t>
        </is>
      </c>
      <c r="B11651" t="inlineStr">
        <is>
          <t>2d72e43a238932bde3013c4a0f9ca5afaa62cdd1</t>
        </is>
      </c>
      <c r="C11651" t="inlineStr">
        <is>
          <t>2014-11-15 11:08:53+00:00</t>
        </is>
      </c>
      <c r="D11651" t="inlineStr">
        <is>
          <t>verchange</t>
        </is>
      </c>
      <c r="E11651" t="inlineStr">
        <is>
          <t>SQLAlchemy</t>
        </is>
      </c>
      <c r="F11651" t="inlineStr">
        <is>
          <t>&gt;=0.9.7</t>
        </is>
      </c>
      <c r="G11651" t="inlineStr">
        <is>
          <t>SQLAlchemy</t>
        </is>
      </c>
      <c r="H11651">
        <f>=0.9.7</f>
        <v/>
      </c>
    </row>
    <row r="11652">
      <c r="A11652" t="inlineStr">
        <is>
          <t>coinbridge</t>
        </is>
      </c>
      <c r="B11652" t="inlineStr">
        <is>
          <t>2d72e43a238932bde3013c4a0f9ca5afaa62cdd1</t>
        </is>
      </c>
      <c r="C11652" t="inlineStr">
        <is>
          <t>2014-11-15 11:08:53+00:00</t>
        </is>
      </c>
      <c r="D11652" t="inlineStr">
        <is>
          <t>verchange</t>
        </is>
      </c>
      <c r="E11652" t="inlineStr">
        <is>
          <t>argparse</t>
        </is>
      </c>
      <c r="F11652" t="inlineStr">
        <is>
          <t>&gt;=1.2.1</t>
        </is>
      </c>
      <c r="G11652" t="inlineStr">
        <is>
          <t>argparse</t>
        </is>
      </c>
      <c r="H11652">
        <f>=1.2.1</f>
        <v/>
      </c>
    </row>
    <row r="11653">
      <c r="A11653" t="inlineStr">
        <is>
          <t>coinbridge</t>
        </is>
      </c>
      <c r="B11653" t="inlineStr">
        <is>
          <t>2d72e43a238932bde3013c4a0f9ca5afaa62cdd1</t>
        </is>
      </c>
      <c r="C11653" t="inlineStr">
        <is>
          <t>2014-11-15 11:08:53+00:00</t>
        </is>
      </c>
      <c r="D11653" t="inlineStr">
        <is>
          <t>verchange</t>
        </is>
      </c>
      <c r="E11653" t="inlineStr">
        <is>
          <t>bunch</t>
        </is>
      </c>
      <c r="F11653" t="inlineStr">
        <is>
          <t>&gt;=1.0.1</t>
        </is>
      </c>
      <c r="G11653" t="inlineStr">
        <is>
          <t>bunch</t>
        </is>
      </c>
      <c r="H11653">
        <f>=1.0.1</f>
        <v/>
      </c>
    </row>
    <row r="11654">
      <c r="A11654" t="inlineStr">
        <is>
          <t>python-solumclient</t>
        </is>
      </c>
      <c r="B11654" t="inlineStr">
        <is>
          <t>5034c5ab5969a21055d6ed9f4500d2970f02f696</t>
        </is>
      </c>
      <c r="C11654" t="inlineStr">
        <is>
          <t>2014-06-02 18:09:09+00:00</t>
        </is>
      </c>
      <c r="D11654" t="inlineStr">
        <is>
          <t>verchange</t>
        </is>
      </c>
      <c r="E11654" t="inlineStr">
        <is>
          <t>python-keystoneclient</t>
        </is>
      </c>
      <c r="F11654" t="inlineStr">
        <is>
          <t>&gt;=0.8.0</t>
        </is>
      </c>
      <c r="G11654" t="inlineStr">
        <is>
          <t>python-keystoneclient</t>
        </is>
      </c>
      <c r="H11654" t="inlineStr">
        <is>
          <t>&gt;=0.7.0</t>
        </is>
      </c>
    </row>
    <row r="11655">
      <c r="A11655" t="inlineStr">
        <is>
          <t>python-solumclient</t>
        </is>
      </c>
      <c r="B11655" t="inlineStr">
        <is>
          <t>a13fc6932ddef5e3e56ef76ca1167ff55254a200</t>
        </is>
      </c>
      <c r="C11655" t="inlineStr">
        <is>
          <t>2014-06-12 19:39:33+00:00</t>
        </is>
      </c>
      <c r="D11655" t="inlineStr">
        <is>
          <t>add</t>
        </is>
      </c>
      <c r="E11655" t="inlineStr">
        <is>
          <t>six</t>
        </is>
      </c>
      <c r="F11655" t="inlineStr">
        <is>
          <t>&gt;=1.6.0</t>
        </is>
      </c>
      <c r="G11655" t="inlineStr"/>
      <c r="H11655" t="inlineStr"/>
    </row>
    <row r="11656">
      <c r="A11656" t="inlineStr">
        <is>
          <t>python-solumclient</t>
        </is>
      </c>
      <c r="B11656" t="inlineStr">
        <is>
          <t>a7c0ba416c1cf07fab8757971b996f71a39da043</t>
        </is>
      </c>
      <c r="C11656" t="inlineStr">
        <is>
          <t>2014-08-25 23:05:52+00:00</t>
        </is>
      </c>
      <c r="D11656" t="inlineStr">
        <is>
          <t>verchange</t>
        </is>
      </c>
      <c r="E11656" t="inlineStr">
        <is>
          <t>requests</t>
        </is>
      </c>
      <c r="F11656" t="inlineStr">
        <is>
          <t>&gt;=1.2.1</t>
        </is>
      </c>
      <c r="G11656" t="inlineStr">
        <is>
          <t>requests</t>
        </is>
      </c>
      <c r="H11656" t="inlineStr">
        <is>
          <t>&gt;=1.1</t>
        </is>
      </c>
    </row>
    <row r="11657">
      <c r="A11657" t="inlineStr">
        <is>
          <t>python-solumclient</t>
        </is>
      </c>
      <c r="B11657" t="inlineStr">
        <is>
          <t>a7c0ba416c1cf07fab8757971b996f71a39da043</t>
        </is>
      </c>
      <c r="C11657" t="inlineStr">
        <is>
          <t>2014-08-25 23:05:52+00:00</t>
        </is>
      </c>
      <c r="D11657" t="inlineStr">
        <is>
          <t>verchange</t>
        </is>
      </c>
      <c r="E11657" t="inlineStr">
        <is>
          <t>six</t>
        </is>
      </c>
      <c r="F11657" t="inlineStr">
        <is>
          <t>&gt;=1.7.0</t>
        </is>
      </c>
      <c r="G11657" t="inlineStr">
        <is>
          <t>six</t>
        </is>
      </c>
      <c r="H11657" t="inlineStr">
        <is>
          <t>&gt;=1.6.0</t>
        </is>
      </c>
    </row>
    <row r="11658">
      <c r="A11658" t="inlineStr">
        <is>
          <t>python-solumclient</t>
        </is>
      </c>
      <c r="B11658" t="inlineStr">
        <is>
          <t>a7c0ba416c1cf07fab8757971b996f71a39da043</t>
        </is>
      </c>
      <c r="C11658" t="inlineStr">
        <is>
          <t>2014-08-25 23:05:52+00:00</t>
        </is>
      </c>
      <c r="D11658" t="inlineStr">
        <is>
          <t>verchange</t>
        </is>
      </c>
      <c r="E11658" t="inlineStr">
        <is>
          <t>oslo.config</t>
        </is>
      </c>
      <c r="F11658" t="inlineStr">
        <is>
          <t>&gt;=1.4.0.0a3</t>
        </is>
      </c>
      <c r="G11658" t="inlineStr">
        <is>
          <t>oslo.config</t>
        </is>
      </c>
      <c r="H11658" t="inlineStr">
        <is>
          <t>&gt;=1.2.0</t>
        </is>
      </c>
    </row>
    <row r="11659">
      <c r="A11659" t="inlineStr">
        <is>
          <t>python-solumclient</t>
        </is>
      </c>
      <c r="B11659" t="inlineStr">
        <is>
          <t>a7c0ba416c1cf07fab8757971b996f71a39da043</t>
        </is>
      </c>
      <c r="C11659" t="inlineStr">
        <is>
          <t>2014-08-25 23:05:52+00:00</t>
        </is>
      </c>
      <c r="D11659" t="inlineStr">
        <is>
          <t>verchange</t>
        </is>
      </c>
      <c r="E11659" t="inlineStr">
        <is>
          <t>python-keystoneclient</t>
        </is>
      </c>
      <c r="F11659" t="inlineStr">
        <is>
          <t>&gt;=0.10.0</t>
        </is>
      </c>
      <c r="G11659" t="inlineStr">
        <is>
          <t>python-keystoneclient</t>
        </is>
      </c>
      <c r="H11659" t="inlineStr">
        <is>
          <t>&gt;=0.8.0</t>
        </is>
      </c>
    </row>
    <row r="11660">
      <c r="A11660" t="inlineStr">
        <is>
          <t>python-solumclient</t>
        </is>
      </c>
      <c r="B11660" t="inlineStr">
        <is>
          <t>2c3f7757e4e73749b355f040dddbeff040a99441</t>
        </is>
      </c>
      <c r="C11660" t="inlineStr">
        <is>
          <t>2014-12-17 20:32:45+00:00</t>
        </is>
      </c>
      <c r="D11660" t="inlineStr">
        <is>
          <t>verchange</t>
        </is>
      </c>
      <c r="E11660" t="inlineStr">
        <is>
          <t>requests</t>
        </is>
      </c>
      <c r="F11660" t="inlineStr">
        <is>
          <t>&gt;=2.2.0;!=2.4.0</t>
        </is>
      </c>
      <c r="G11660" t="inlineStr">
        <is>
          <t>requests</t>
        </is>
      </c>
      <c r="H11660" t="inlineStr">
        <is>
          <t>&gt;=1.2.1</t>
        </is>
      </c>
    </row>
    <row r="11661">
      <c r="A11661" t="inlineStr">
        <is>
          <t>python-solumclient</t>
        </is>
      </c>
      <c r="B11661" t="inlineStr">
        <is>
          <t>2c3f7757e4e73749b355f040dddbeff040a99441</t>
        </is>
      </c>
      <c r="C11661" t="inlineStr">
        <is>
          <t>2014-12-17 20:32:45+00:00</t>
        </is>
      </c>
      <c r="D11661" t="inlineStr">
        <is>
          <t>verchange</t>
        </is>
      </c>
      <c r="E11661" t="inlineStr">
        <is>
          <t>stevedore</t>
        </is>
      </c>
      <c r="F11661" t="inlineStr">
        <is>
          <t>&gt;=1.1.0</t>
        </is>
      </c>
      <c r="G11661" t="inlineStr">
        <is>
          <t>stevedore</t>
        </is>
      </c>
      <c r="H11661" t="inlineStr">
        <is>
          <t>&gt;=0.14</t>
        </is>
      </c>
    </row>
    <row r="11662">
      <c r="A11662" t="inlineStr">
        <is>
          <t>python-solumclient</t>
        </is>
      </c>
      <c r="B11662" t="inlineStr">
        <is>
          <t>2c3f7757e4e73749b355f040dddbeff040a99441</t>
        </is>
      </c>
      <c r="C11662" t="inlineStr">
        <is>
          <t>2014-12-17 20:32:45+00:00</t>
        </is>
      </c>
      <c r="D11662" t="inlineStr">
        <is>
          <t>verchange</t>
        </is>
      </c>
      <c r="E11662" t="inlineStr">
        <is>
          <t>oslo.config</t>
        </is>
      </c>
      <c r="F11662" t="inlineStr">
        <is>
          <t>&gt;=1.4.0</t>
        </is>
      </c>
      <c r="G11662" t="inlineStr">
        <is>
          <t>oslo.config</t>
        </is>
      </c>
      <c r="H11662" t="inlineStr">
        <is>
          <t>&gt;=1.4.0.0a3</t>
        </is>
      </c>
    </row>
    <row r="11663">
      <c r="A11663" t="inlineStr">
        <is>
          <t>python-solumclient</t>
        </is>
      </c>
      <c r="B11663" t="inlineStr">
        <is>
          <t>2c3f7757e4e73749b355f040dddbeff040a99441</t>
        </is>
      </c>
      <c r="C11663" t="inlineStr">
        <is>
          <t>2014-12-17 20:32:45+00:00</t>
        </is>
      </c>
      <c r="D11663" t="inlineStr">
        <is>
          <t>verchange</t>
        </is>
      </c>
      <c r="E11663" t="inlineStr">
        <is>
          <t>python-keystoneclient</t>
        </is>
      </c>
      <c r="F11663" t="inlineStr">
        <is>
          <t>&gt;=0.11.1</t>
        </is>
      </c>
      <c r="G11663" t="inlineStr">
        <is>
          <t>python-keystoneclient</t>
        </is>
      </c>
      <c r="H11663" t="inlineStr">
        <is>
          <t>&gt;=0.10.0</t>
        </is>
      </c>
    </row>
    <row r="11664">
      <c r="A11664" t="inlineStr">
        <is>
          <t>python-solumclient</t>
        </is>
      </c>
      <c r="B11664" t="inlineStr">
        <is>
          <t>2c3f7757e4e73749b355f040dddbeff040a99441</t>
        </is>
      </c>
      <c r="C11664" t="inlineStr">
        <is>
          <t>2014-12-17 20:32:45+00:00</t>
        </is>
      </c>
      <c r="D11664" t="inlineStr">
        <is>
          <t>add</t>
        </is>
      </c>
      <c r="E11664" t="inlineStr">
        <is>
          <t>httplib2</t>
        </is>
      </c>
      <c r="F11664" t="inlineStr">
        <is>
          <t>&gt;=0.7.5</t>
        </is>
      </c>
      <c r="G11664" t="inlineStr"/>
      <c r="H11664" t="inlineStr"/>
    </row>
    <row r="11665">
      <c r="A11665" t="inlineStr">
        <is>
          <t>python-solumclient</t>
        </is>
      </c>
      <c r="B11665" t="inlineStr">
        <is>
          <t>2cef54f6d5ad76d204e6bc799eda15867342d0dc</t>
        </is>
      </c>
      <c r="C11665" t="inlineStr">
        <is>
          <t>2015-04-03 21:29:48+00:00</t>
        </is>
      </c>
      <c r="D11665" t="inlineStr">
        <is>
          <t>verchange</t>
        </is>
      </c>
      <c r="E11665" t="inlineStr">
        <is>
          <t>stevedore</t>
        </is>
      </c>
      <c r="F11665" t="inlineStr">
        <is>
          <t>&lt;1.4.0;&gt;=1.3.0</t>
        </is>
      </c>
      <c r="G11665" t="inlineStr">
        <is>
          <t>stevedore</t>
        </is>
      </c>
      <c r="H11665" t="inlineStr">
        <is>
          <t>&gt;=1.1.0</t>
        </is>
      </c>
    </row>
    <row r="11666">
      <c r="A11666" t="inlineStr">
        <is>
          <t>python-solumclient</t>
        </is>
      </c>
      <c r="B11666" t="inlineStr">
        <is>
          <t>2cef54f6d5ad76d204e6bc799eda15867342d0dc</t>
        </is>
      </c>
      <c r="C11666" t="inlineStr">
        <is>
          <t>2015-04-03 21:29:48+00:00</t>
        </is>
      </c>
      <c r="D11666" t="inlineStr">
        <is>
          <t>verchange</t>
        </is>
      </c>
      <c r="E11666" t="inlineStr">
        <is>
          <t>six</t>
        </is>
      </c>
      <c r="F11666" t="inlineStr">
        <is>
          <t>&gt;=1.9.0</t>
        </is>
      </c>
      <c r="G11666" t="inlineStr">
        <is>
          <t>six</t>
        </is>
      </c>
      <c r="H11666" t="inlineStr">
        <is>
          <t>&gt;=1.7.0</t>
        </is>
      </c>
    </row>
    <row r="11667">
      <c r="A11667" t="inlineStr">
        <is>
          <t>python-solumclient</t>
        </is>
      </c>
      <c r="B11667" t="inlineStr">
        <is>
          <t>2cef54f6d5ad76d204e6bc799eda15867342d0dc</t>
        </is>
      </c>
      <c r="C11667" t="inlineStr">
        <is>
          <t>2015-04-03 21:29:48+00:00</t>
        </is>
      </c>
      <c r="D11667" t="inlineStr">
        <is>
          <t>verchange</t>
        </is>
      </c>
      <c r="E11667" t="inlineStr">
        <is>
          <t>oslo.config</t>
        </is>
      </c>
      <c r="F11667" t="inlineStr">
        <is>
          <t>&lt;1.10.0;&gt;=1.9.3</t>
        </is>
      </c>
      <c r="G11667" t="inlineStr">
        <is>
          <t>oslo.config</t>
        </is>
      </c>
      <c r="H11667" t="inlineStr">
        <is>
          <t>&gt;=1.4.0</t>
        </is>
      </c>
    </row>
    <row r="11668">
      <c r="A11668" t="inlineStr">
        <is>
          <t>python-solumclient</t>
        </is>
      </c>
      <c r="B11668" t="inlineStr">
        <is>
          <t>2cef54f6d5ad76d204e6bc799eda15867342d0dc</t>
        </is>
      </c>
      <c r="C11668" t="inlineStr">
        <is>
          <t>2015-04-03 21:29:48+00:00</t>
        </is>
      </c>
      <c r="D11668" t="inlineStr">
        <is>
          <t>verchange</t>
        </is>
      </c>
      <c r="E11668" t="inlineStr">
        <is>
          <t>python-keystoneclient</t>
        </is>
      </c>
      <c r="F11668" t="inlineStr">
        <is>
          <t>&gt;=1.1.0</t>
        </is>
      </c>
      <c r="G11668" t="inlineStr">
        <is>
          <t>python-keystoneclient</t>
        </is>
      </c>
      <c r="H11668" t="inlineStr">
        <is>
          <t>&gt;=0.11.1</t>
        </is>
      </c>
    </row>
    <row r="11669">
      <c r="A11669" t="inlineStr">
        <is>
          <t>python-solumclient</t>
        </is>
      </c>
      <c r="B11669" t="inlineStr">
        <is>
          <t>0a4bd9eba5924cb4e998923a0ddaeb46c7302c97</t>
        </is>
      </c>
      <c r="C11669" t="inlineStr">
        <is>
          <t>2015-05-08 19:56:57+00:00</t>
        </is>
      </c>
      <c r="D11669" t="inlineStr">
        <is>
          <t>verchange</t>
        </is>
      </c>
      <c r="E11669" t="inlineStr">
        <is>
          <t>requests</t>
        </is>
      </c>
      <c r="F11669" t="inlineStr">
        <is>
          <t>&gt;=2.5.2</t>
        </is>
      </c>
      <c r="G11669" t="inlineStr">
        <is>
          <t>requests</t>
        </is>
      </c>
      <c r="H11669" t="inlineStr">
        <is>
          <t>&gt;=2.2.0;!=2.4.0</t>
        </is>
      </c>
    </row>
    <row r="11670">
      <c r="A11670" t="inlineStr">
        <is>
          <t>python-solumclient</t>
        </is>
      </c>
      <c r="B11670" t="inlineStr">
        <is>
          <t>0a4bd9eba5924cb4e998923a0ddaeb46c7302c97</t>
        </is>
      </c>
      <c r="C11670" t="inlineStr">
        <is>
          <t>2015-05-08 19:56:57+00:00</t>
        </is>
      </c>
      <c r="D11670" t="inlineStr">
        <is>
          <t>verchange</t>
        </is>
      </c>
      <c r="E11670" t="inlineStr">
        <is>
          <t>stevedore</t>
        </is>
      </c>
      <c r="F11670" t="inlineStr">
        <is>
          <t>&gt;=1.3.0</t>
        </is>
      </c>
      <c r="G11670" t="inlineStr">
        <is>
          <t>stevedore</t>
        </is>
      </c>
      <c r="H11670" t="inlineStr">
        <is>
          <t>&lt;1.4.0;&gt;=1.3.0</t>
        </is>
      </c>
    </row>
    <row r="11671">
      <c r="A11671" t="inlineStr">
        <is>
          <t>python-solumclient</t>
        </is>
      </c>
      <c r="B11671" t="inlineStr">
        <is>
          <t>0a4bd9eba5924cb4e998923a0ddaeb46c7302c97</t>
        </is>
      </c>
      <c r="C11671" t="inlineStr">
        <is>
          <t>2015-05-08 19:56:57+00:00</t>
        </is>
      </c>
      <c r="D11671" t="inlineStr">
        <is>
          <t>verchange</t>
        </is>
      </c>
      <c r="E11671" t="inlineStr">
        <is>
          <t>oslo.config</t>
        </is>
      </c>
      <c r="F11671" t="inlineStr">
        <is>
          <t>&gt;=1.11.0</t>
        </is>
      </c>
      <c r="G11671" t="inlineStr">
        <is>
          <t>oslo.config</t>
        </is>
      </c>
      <c r="H11671" t="inlineStr">
        <is>
          <t>&lt;1.10.0;&gt;=1.9.3</t>
        </is>
      </c>
    </row>
    <row r="11672">
      <c r="A11672" t="inlineStr">
        <is>
          <t>python-solumclient</t>
        </is>
      </c>
      <c r="B11672" t="inlineStr">
        <is>
          <t>0a4bd9eba5924cb4e998923a0ddaeb46c7302c97</t>
        </is>
      </c>
      <c r="C11672" t="inlineStr">
        <is>
          <t>2015-05-08 19:56:57+00:00</t>
        </is>
      </c>
      <c r="D11672" t="inlineStr">
        <is>
          <t>verchange</t>
        </is>
      </c>
      <c r="E11672" t="inlineStr">
        <is>
          <t>python-keystoneclient</t>
        </is>
      </c>
      <c r="F11672" t="inlineStr">
        <is>
          <t>&gt;=1.3.0</t>
        </is>
      </c>
      <c r="G11672" t="inlineStr">
        <is>
          <t>python-keystoneclient</t>
        </is>
      </c>
      <c r="H11672" t="inlineStr">
        <is>
          <t>&gt;=1.1.0</t>
        </is>
      </c>
    </row>
    <row r="11673">
      <c r="A11673" t="inlineStr">
        <is>
          <t>python-solumclient</t>
        </is>
      </c>
      <c r="B11673" t="inlineStr">
        <is>
          <t>de5092015a6719c32d40d39031477782033304ba</t>
        </is>
      </c>
      <c r="C11673" t="inlineStr">
        <is>
          <t>2015-11-20 13:59:03+00:00</t>
        </is>
      </c>
      <c r="D11673" t="inlineStr">
        <is>
          <t>verchange</t>
        </is>
      </c>
      <c r="E11673" t="inlineStr">
        <is>
          <t>oslo.config</t>
        </is>
      </c>
      <c r="F11673" t="inlineStr">
        <is>
          <t>&gt;=2.6.0</t>
        </is>
      </c>
      <c r="G11673" t="inlineStr">
        <is>
          <t>oslo.config</t>
        </is>
      </c>
      <c r="H11673" t="inlineStr">
        <is>
          <t>&gt;=1.11.0</t>
        </is>
      </c>
    </row>
    <row r="11674">
      <c r="A11674" t="inlineStr">
        <is>
          <t>python-solumclient</t>
        </is>
      </c>
      <c r="B11674" t="inlineStr">
        <is>
          <t>de5092015a6719c32d40d39031477782033304ba</t>
        </is>
      </c>
      <c r="C11674" t="inlineStr">
        <is>
          <t>2015-11-20 13:59:03+00:00</t>
        </is>
      </c>
      <c r="D11674" t="inlineStr">
        <is>
          <t>verchange</t>
        </is>
      </c>
      <c r="E11674" t="inlineStr">
        <is>
          <t>python-keystoneclient</t>
        </is>
      </c>
      <c r="F11674" t="inlineStr">
        <is>
          <t>&gt;=1.6.0;!=1.8.0</t>
        </is>
      </c>
      <c r="G11674" t="inlineStr">
        <is>
          <t>python-keystoneclient</t>
        </is>
      </c>
      <c r="H11674" t="inlineStr">
        <is>
          <t>&gt;=1.3.0</t>
        </is>
      </c>
    </row>
    <row r="11675">
      <c r="A11675" t="inlineStr">
        <is>
          <t>python-solumclient</t>
        </is>
      </c>
      <c r="B11675" t="inlineStr">
        <is>
          <t>de5092015a6719c32d40d39031477782033304ba</t>
        </is>
      </c>
      <c r="C11675" t="inlineStr">
        <is>
          <t>2015-11-20 13:59:03+00:00</t>
        </is>
      </c>
      <c r="D11675" t="inlineStr">
        <is>
          <t>verchange</t>
        </is>
      </c>
      <c r="E11675" t="inlineStr">
        <is>
          <t>requests</t>
        </is>
      </c>
      <c r="F11675" t="inlineStr">
        <is>
          <t>&gt;=2.5.2;!=2.8.0</t>
        </is>
      </c>
      <c r="G11675" t="inlineStr">
        <is>
          <t>requests</t>
        </is>
      </c>
      <c r="H11675" t="inlineStr">
        <is>
          <t>&gt;=2.5.2</t>
        </is>
      </c>
    </row>
    <row r="11676">
      <c r="A11676" t="inlineStr">
        <is>
          <t>python-solumclient</t>
        </is>
      </c>
      <c r="B11676" t="inlineStr">
        <is>
          <t>de5092015a6719c32d40d39031477782033304ba</t>
        </is>
      </c>
      <c r="C11676" t="inlineStr">
        <is>
          <t>2015-11-20 13:59:03+00:00</t>
        </is>
      </c>
      <c r="D11676" t="inlineStr">
        <is>
          <t>verchange</t>
        </is>
      </c>
      <c r="E11676" t="inlineStr">
        <is>
          <t>pbr</t>
        </is>
      </c>
      <c r="F11676" t="inlineStr">
        <is>
          <t>&gt;=1.6</t>
        </is>
      </c>
      <c r="G11676" t="inlineStr">
        <is>
          <t>pbr</t>
        </is>
      </c>
      <c r="H11676" t="inlineStr">
        <is>
          <t>&lt;1.0;&gt;=0.6;!=0.7</t>
        </is>
      </c>
    </row>
    <row r="11677">
      <c r="A11677" t="inlineStr">
        <is>
          <t>python-solumclient</t>
        </is>
      </c>
      <c r="B11677" t="inlineStr">
        <is>
          <t>de5092015a6719c32d40d39031477782033304ba</t>
        </is>
      </c>
      <c r="C11677" t="inlineStr">
        <is>
          <t>2015-11-20 13:59:03+00:00</t>
        </is>
      </c>
      <c r="D11677" t="inlineStr">
        <is>
          <t>verchange</t>
        </is>
      </c>
      <c r="E11677" t="inlineStr">
        <is>
          <t>stevedore</t>
        </is>
      </c>
      <c r="F11677" t="inlineStr">
        <is>
          <t>&gt;=1.5.0</t>
        </is>
      </c>
      <c r="G11677" t="inlineStr">
        <is>
          <t>stevedore</t>
        </is>
      </c>
      <c r="H11677" t="inlineStr">
        <is>
          <t>&gt;=1.3.0</t>
        </is>
      </c>
    </row>
    <row r="11678">
      <c r="A11678" t="inlineStr">
        <is>
          <t>python-solumclient</t>
        </is>
      </c>
      <c r="B11678" t="inlineStr">
        <is>
          <t>bde4a81dc9b259a484715fc298f84029ed0569e5</t>
        </is>
      </c>
      <c r="C11678" t="inlineStr">
        <is>
          <t>2016-03-03 14:53:33+00:00</t>
        </is>
      </c>
      <c r="D11678" t="inlineStr">
        <is>
          <t>verchange</t>
        </is>
      </c>
      <c r="E11678" t="inlineStr">
        <is>
          <t>six</t>
        </is>
      </c>
      <c r="F11678" t="inlineStr">
        <is>
          <t>&gt;=1.9.0</t>
        </is>
      </c>
      <c r="G11678" t="inlineStr">
        <is>
          <t>six</t>
        </is>
      </c>
      <c r="H11678" t="inlineStr">
        <is>
          <t>&gt;=1.9.0</t>
        </is>
      </c>
    </row>
    <row r="11679">
      <c r="A11679" t="inlineStr">
        <is>
          <t>python-solumclient</t>
        </is>
      </c>
      <c r="B11679" t="inlineStr">
        <is>
          <t>bde4a81dc9b259a484715fc298f84029ed0569e5</t>
        </is>
      </c>
      <c r="C11679" t="inlineStr">
        <is>
          <t>2016-03-03 14:53:33+00:00</t>
        </is>
      </c>
      <c r="D11679" t="inlineStr">
        <is>
          <t>verchange</t>
        </is>
      </c>
      <c r="E11679" t="inlineStr">
        <is>
          <t>httplib2</t>
        </is>
      </c>
      <c r="F11679" t="inlineStr">
        <is>
          <t>&gt;=0.7.5</t>
        </is>
      </c>
      <c r="G11679" t="inlineStr">
        <is>
          <t>httplib2</t>
        </is>
      </c>
      <c r="H11679" t="inlineStr">
        <is>
          <t>&gt;=0.7.5</t>
        </is>
      </c>
    </row>
    <row r="11680">
      <c r="A11680" t="inlineStr">
        <is>
          <t>python-solumclient</t>
        </is>
      </c>
      <c r="B11680" t="inlineStr">
        <is>
          <t>bde4a81dc9b259a484715fc298f84029ed0569e5</t>
        </is>
      </c>
      <c r="C11680" t="inlineStr">
        <is>
          <t>2016-03-03 14:53:33+00:00</t>
        </is>
      </c>
      <c r="D11680" t="inlineStr">
        <is>
          <t>verchange</t>
        </is>
      </c>
      <c r="E11680" t="inlineStr">
        <is>
          <t>oslo.config</t>
        </is>
      </c>
      <c r="F11680" t="inlineStr">
        <is>
          <t>&gt;=3.7.0</t>
        </is>
      </c>
      <c r="G11680" t="inlineStr">
        <is>
          <t>oslo.config</t>
        </is>
      </c>
      <c r="H11680" t="inlineStr">
        <is>
          <t>&gt;=2.6.0</t>
        </is>
      </c>
    </row>
    <row r="11681">
      <c r="A11681" t="inlineStr">
        <is>
          <t>python-solumclient</t>
        </is>
      </c>
      <c r="B11681" t="inlineStr">
        <is>
          <t>bde4a81dc9b259a484715fc298f84029ed0569e5</t>
        </is>
      </c>
      <c r="C11681" t="inlineStr">
        <is>
          <t>2016-03-03 14:53:33+00:00</t>
        </is>
      </c>
      <c r="D11681" t="inlineStr">
        <is>
          <t>verchange</t>
        </is>
      </c>
      <c r="E11681" t="inlineStr">
        <is>
          <t>python-keystoneclient</t>
        </is>
      </c>
      <c r="F11681" t="inlineStr">
        <is>
          <t>&gt;=1.6.0;!=2.1.0;!=1.8.0</t>
        </is>
      </c>
      <c r="G11681" t="inlineStr">
        <is>
          <t>python-keystoneclient</t>
        </is>
      </c>
      <c r="H11681" t="inlineStr">
        <is>
          <t>&gt;=1.6.0;!=1.8.0</t>
        </is>
      </c>
    </row>
    <row r="11682">
      <c r="A11682" t="inlineStr">
        <is>
          <t>python-solumclient</t>
        </is>
      </c>
      <c r="B11682" t="inlineStr">
        <is>
          <t>bde4a81dc9b259a484715fc298f84029ed0569e5</t>
        </is>
      </c>
      <c r="C11682" t="inlineStr">
        <is>
          <t>2016-03-03 14:53:33+00:00</t>
        </is>
      </c>
      <c r="D11682" t="inlineStr">
        <is>
          <t>verchange</t>
        </is>
      </c>
      <c r="E11682" t="inlineStr">
        <is>
          <t>Babel</t>
        </is>
      </c>
      <c r="F11682" t="inlineStr">
        <is>
          <t>&gt;=1.3</t>
        </is>
      </c>
      <c r="G11682" t="inlineStr">
        <is>
          <t>Babel</t>
        </is>
      </c>
      <c r="H11682" t="inlineStr">
        <is>
          <t>&gt;=1.3</t>
        </is>
      </c>
    </row>
    <row r="11683">
      <c r="A11683" t="inlineStr">
        <is>
          <t>python-solumclient</t>
        </is>
      </c>
      <c r="B11683" t="inlineStr">
        <is>
          <t>bde4a81dc9b259a484715fc298f84029ed0569e5</t>
        </is>
      </c>
      <c r="C11683" t="inlineStr">
        <is>
          <t>2016-03-03 14:53:33+00:00</t>
        </is>
      </c>
      <c r="D11683" t="inlineStr">
        <is>
          <t>verchange</t>
        </is>
      </c>
      <c r="E11683" t="inlineStr">
        <is>
          <t>requests</t>
        </is>
      </c>
      <c r="F11683" t="inlineStr">
        <is>
          <t>&gt;=2.8.1;!=2.9.0</t>
        </is>
      </c>
      <c r="G11683" t="inlineStr">
        <is>
          <t>requests</t>
        </is>
      </c>
      <c r="H11683" t="inlineStr">
        <is>
          <t>&gt;=2.5.2;!=2.8.0</t>
        </is>
      </c>
    </row>
    <row r="11684">
      <c r="A11684" t="inlineStr">
        <is>
          <t>python-solumclient</t>
        </is>
      </c>
      <c r="B11684" t="inlineStr">
        <is>
          <t>bde4a81dc9b259a484715fc298f84029ed0569e5</t>
        </is>
      </c>
      <c r="C11684" t="inlineStr">
        <is>
          <t>2016-03-03 14:53:33+00:00</t>
        </is>
      </c>
      <c r="D11684" t="inlineStr">
        <is>
          <t>verchange</t>
        </is>
      </c>
      <c r="E11684" t="inlineStr">
        <is>
          <t>iso8601</t>
        </is>
      </c>
      <c r="F11684" t="inlineStr">
        <is>
          <t>&gt;=0.1.9</t>
        </is>
      </c>
      <c r="G11684" t="inlineStr">
        <is>
          <t>iso8601</t>
        </is>
      </c>
      <c r="H11684" t="inlineStr">
        <is>
          <t>&gt;=0.1.9</t>
        </is>
      </c>
    </row>
    <row r="11685">
      <c r="A11685" t="inlineStr">
        <is>
          <t>python-solumclient</t>
        </is>
      </c>
      <c r="B11685" t="inlineStr">
        <is>
          <t>bde4a81dc9b259a484715fc298f84029ed0569e5</t>
        </is>
      </c>
      <c r="C11685" t="inlineStr">
        <is>
          <t>2016-03-03 14:53:33+00:00</t>
        </is>
      </c>
      <c r="D11685" t="inlineStr">
        <is>
          <t>verchange</t>
        </is>
      </c>
      <c r="E11685" t="inlineStr">
        <is>
          <t>pbr</t>
        </is>
      </c>
      <c r="F11685" t="inlineStr">
        <is>
          <t>&gt;=1.6</t>
        </is>
      </c>
      <c r="G11685" t="inlineStr">
        <is>
          <t>pbr</t>
        </is>
      </c>
      <c r="H11685" t="inlineStr">
        <is>
          <t>&gt;=1.6</t>
        </is>
      </c>
    </row>
    <row r="11686">
      <c r="A11686" t="inlineStr">
        <is>
          <t>python-solumclient</t>
        </is>
      </c>
      <c r="B11686" t="inlineStr">
        <is>
          <t>bde4a81dc9b259a484715fc298f84029ed0569e5</t>
        </is>
      </c>
      <c r="C11686" t="inlineStr">
        <is>
          <t>2016-03-03 14:53:33+00:00</t>
        </is>
      </c>
      <c r="D11686" t="inlineStr">
        <is>
          <t>verchange</t>
        </is>
      </c>
      <c r="E11686" t="inlineStr">
        <is>
          <t>PyYAML</t>
        </is>
      </c>
      <c r="F11686" t="inlineStr">
        <is>
          <t>&gt;=3.1.0</t>
        </is>
      </c>
      <c r="G11686" t="inlineStr">
        <is>
          <t>PyYAML</t>
        </is>
      </c>
      <c r="H11686" t="inlineStr">
        <is>
          <t>&gt;=3.1.0</t>
        </is>
      </c>
    </row>
    <row r="11687">
      <c r="A11687" t="inlineStr">
        <is>
          <t>python-solumclient</t>
        </is>
      </c>
      <c r="B11687" t="inlineStr">
        <is>
          <t>bde4a81dc9b259a484715fc298f84029ed0569e5</t>
        </is>
      </c>
      <c r="C11687" t="inlineStr">
        <is>
          <t>2016-03-03 14:53:33+00:00</t>
        </is>
      </c>
      <c r="D11687" t="inlineStr">
        <is>
          <t>add</t>
        </is>
      </c>
      <c r="E11687" t="inlineStr">
        <is>
          <t>jsonschema</t>
        </is>
      </c>
      <c r="F11687" t="inlineStr">
        <is>
          <t>!=2.5.0;&gt;=2.0.0;&lt;3.0.0</t>
        </is>
      </c>
      <c r="G11687" t="inlineStr"/>
      <c r="H11687" t="inlineStr"/>
    </row>
    <row r="11688">
      <c r="A11688" t="inlineStr">
        <is>
          <t>python-solumclient</t>
        </is>
      </c>
      <c r="B11688" t="inlineStr">
        <is>
          <t>58edd28f47cf45d98e3769e5647b8c2e3dc5e167</t>
        </is>
      </c>
      <c r="C11688" t="inlineStr">
        <is>
          <t>2016-09-01 18:53:54+00:00</t>
        </is>
      </c>
      <c r="D11688" t="inlineStr">
        <is>
          <t>verchange</t>
        </is>
      </c>
      <c r="E11688" t="inlineStr">
        <is>
          <t>oslo.config</t>
        </is>
      </c>
      <c r="F11688" t="inlineStr">
        <is>
          <t>&gt;=3.14.0</t>
        </is>
      </c>
      <c r="G11688" t="inlineStr">
        <is>
          <t>oslo.config</t>
        </is>
      </c>
      <c r="H11688" t="inlineStr">
        <is>
          <t>&gt;=3.7.0</t>
        </is>
      </c>
    </row>
    <row r="11689">
      <c r="A11689" t="inlineStr">
        <is>
          <t>python-solumclient</t>
        </is>
      </c>
      <c r="B11689" t="inlineStr">
        <is>
          <t>58edd28f47cf45d98e3769e5647b8c2e3dc5e167</t>
        </is>
      </c>
      <c r="C11689" t="inlineStr">
        <is>
          <t>2016-09-01 18:53:54+00:00</t>
        </is>
      </c>
      <c r="D11689" t="inlineStr">
        <is>
          <t>verchange</t>
        </is>
      </c>
      <c r="E11689" t="inlineStr">
        <is>
          <t>python-keystoneclient</t>
        </is>
      </c>
      <c r="F11689" t="inlineStr">
        <is>
          <t>&gt;=2.0.0;!=2.1.0</t>
        </is>
      </c>
      <c r="G11689" t="inlineStr">
        <is>
          <t>python-keystoneclient</t>
        </is>
      </c>
      <c r="H11689" t="inlineStr">
        <is>
          <t>&gt;=1.6.0;!=2.1.0;!=1.8.0</t>
        </is>
      </c>
    </row>
    <row r="11690">
      <c r="A11690" t="inlineStr">
        <is>
          <t>python-solumclient</t>
        </is>
      </c>
      <c r="B11690" t="inlineStr">
        <is>
          <t>58edd28f47cf45d98e3769e5647b8c2e3dc5e167</t>
        </is>
      </c>
      <c r="C11690" t="inlineStr">
        <is>
          <t>2016-09-01 18:53:54+00:00</t>
        </is>
      </c>
      <c r="D11690" t="inlineStr">
        <is>
          <t>verchange</t>
        </is>
      </c>
      <c r="E11690" t="inlineStr">
        <is>
          <t>Babel</t>
        </is>
      </c>
      <c r="F11690" t="inlineStr">
        <is>
          <t>&gt;=2.3.4</t>
        </is>
      </c>
      <c r="G11690" t="inlineStr">
        <is>
          <t>Babel</t>
        </is>
      </c>
      <c r="H11690" t="inlineStr">
        <is>
          <t>&gt;=1.3</t>
        </is>
      </c>
    </row>
    <row r="11691">
      <c r="A11691" t="inlineStr">
        <is>
          <t>python-solumclient</t>
        </is>
      </c>
      <c r="B11691" t="inlineStr">
        <is>
          <t>58edd28f47cf45d98e3769e5647b8c2e3dc5e167</t>
        </is>
      </c>
      <c r="C11691" t="inlineStr">
        <is>
          <t>2016-09-01 18:53:54+00:00</t>
        </is>
      </c>
      <c r="D11691" t="inlineStr">
        <is>
          <t>verchange</t>
        </is>
      </c>
      <c r="E11691" t="inlineStr">
        <is>
          <t>requests</t>
        </is>
      </c>
      <c r="F11691" t="inlineStr">
        <is>
          <t>&gt;=2.10.0</t>
        </is>
      </c>
      <c r="G11691" t="inlineStr">
        <is>
          <t>requests</t>
        </is>
      </c>
      <c r="H11691" t="inlineStr">
        <is>
          <t>&gt;=2.8.1;!=2.9.0</t>
        </is>
      </c>
    </row>
    <row r="11692">
      <c r="A11692" t="inlineStr">
        <is>
          <t>python-solumclient</t>
        </is>
      </c>
      <c r="B11692" t="inlineStr">
        <is>
          <t>58edd28f47cf45d98e3769e5647b8c2e3dc5e167</t>
        </is>
      </c>
      <c r="C11692" t="inlineStr">
        <is>
          <t>2016-09-01 18:53:54+00:00</t>
        </is>
      </c>
      <c r="D11692" t="inlineStr">
        <is>
          <t>verchange</t>
        </is>
      </c>
      <c r="E11692" t="inlineStr">
        <is>
          <t>iso8601</t>
        </is>
      </c>
      <c r="F11692" t="inlineStr">
        <is>
          <t>&gt;=0.1.11</t>
        </is>
      </c>
      <c r="G11692" t="inlineStr">
        <is>
          <t>iso8601</t>
        </is>
      </c>
      <c r="H11692" t="inlineStr">
        <is>
          <t>&gt;=0.1.9</t>
        </is>
      </c>
    </row>
    <row r="11693">
      <c r="A11693" t="inlineStr">
        <is>
          <t>python-solumclient</t>
        </is>
      </c>
      <c r="B11693" t="inlineStr">
        <is>
          <t>58edd28f47cf45d98e3769e5647b8c2e3dc5e167</t>
        </is>
      </c>
      <c r="C11693" t="inlineStr">
        <is>
          <t>2016-09-01 18:53:54+00:00</t>
        </is>
      </c>
      <c r="D11693" t="inlineStr">
        <is>
          <t>verchange</t>
        </is>
      </c>
      <c r="E11693" t="inlineStr">
        <is>
          <t>stevedore</t>
        </is>
      </c>
      <c r="F11693" t="inlineStr">
        <is>
          <t>&gt;=1.16.0</t>
        </is>
      </c>
      <c r="G11693" t="inlineStr">
        <is>
          <t>stevedore</t>
        </is>
      </c>
      <c r="H11693" t="inlineStr">
        <is>
          <t>&gt;=1.5.0</t>
        </is>
      </c>
    </row>
    <row r="11694">
      <c r="A11694" t="inlineStr">
        <is>
          <t>python-solumclient</t>
        </is>
      </c>
      <c r="B11694" t="inlineStr">
        <is>
          <t>58edd28f47cf45d98e3769e5647b8c2e3dc5e167</t>
        </is>
      </c>
      <c r="C11694" t="inlineStr">
        <is>
          <t>2016-09-01 18:53:54+00:00</t>
        </is>
      </c>
      <c r="D11694" t="inlineStr">
        <is>
          <t>add</t>
        </is>
      </c>
      <c r="E11694" t="inlineStr">
        <is>
          <t>PrettyTable</t>
        </is>
      </c>
      <c r="F11694" t="inlineStr">
        <is>
          <t>&gt;=0.7;&lt;0.8</t>
        </is>
      </c>
      <c r="G11694" t="inlineStr"/>
      <c r="H11694" t="inlineStr"/>
    </row>
    <row r="11695">
      <c r="A11695" t="inlineStr">
        <is>
          <t>python-solumclient</t>
        </is>
      </c>
      <c r="B11695" t="inlineStr">
        <is>
          <t>e6919479603363d55fc88f8704367819ab344dc0</t>
        </is>
      </c>
      <c r="C11695" t="inlineStr">
        <is>
          <t>2016-10-13 10:20:00+00:00</t>
        </is>
      </c>
      <c r="D11695" t="inlineStr">
        <is>
          <t>verchange</t>
        </is>
      </c>
      <c r="E11695" t="inlineStr">
        <is>
          <t>PyYAML</t>
        </is>
      </c>
      <c r="F11695" t="inlineStr">
        <is>
          <t>&gt;=3.10.0</t>
        </is>
      </c>
      <c r="G11695" t="inlineStr">
        <is>
          <t>PyYAML</t>
        </is>
      </c>
      <c r="H11695" t="inlineStr">
        <is>
          <t>&gt;=3.1.0</t>
        </is>
      </c>
    </row>
    <row r="11696">
      <c r="A11696" t="inlineStr">
        <is>
          <t>python-solumclient</t>
        </is>
      </c>
      <c r="B11696" t="inlineStr">
        <is>
          <t>e6919479603363d55fc88f8704367819ab344dc0</t>
        </is>
      </c>
      <c r="C11696" t="inlineStr">
        <is>
          <t>2016-10-13 10:20:00+00:00</t>
        </is>
      </c>
      <c r="D11696" t="inlineStr">
        <is>
          <t>verchange</t>
        </is>
      </c>
      <c r="E11696" t="inlineStr">
        <is>
          <t>stevedore</t>
        </is>
      </c>
      <c r="F11696" t="inlineStr">
        <is>
          <t>&gt;=1.17.1</t>
        </is>
      </c>
      <c r="G11696" t="inlineStr">
        <is>
          <t>stevedore</t>
        </is>
      </c>
      <c r="H11696" t="inlineStr">
        <is>
          <t>&gt;=1.16.0</t>
        </is>
      </c>
    </row>
    <row r="11697">
      <c r="A11697" t="inlineStr">
        <is>
          <t>python-solumclient</t>
        </is>
      </c>
      <c r="B11697" t="inlineStr">
        <is>
          <t>e6919479603363d55fc88f8704367819ab344dc0</t>
        </is>
      </c>
      <c r="C11697" t="inlineStr">
        <is>
          <t>2016-10-13 10:20:00+00:00</t>
        </is>
      </c>
      <c r="D11697" t="inlineStr">
        <is>
          <t>verchange</t>
        </is>
      </c>
      <c r="E11697" t="inlineStr">
        <is>
          <t>PrettyTable</t>
        </is>
      </c>
      <c r="F11697" t="inlineStr">
        <is>
          <t>&gt;=0.7.1;&lt;0.8</t>
        </is>
      </c>
      <c r="G11697" t="inlineStr">
        <is>
          <t>PrettyTable</t>
        </is>
      </c>
      <c r="H11697" t="inlineStr">
        <is>
          <t>&gt;=0.7;&lt;0.8</t>
        </is>
      </c>
    </row>
    <row r="11698">
      <c r="A11698" t="inlineStr">
        <is>
          <t>python-solumclient</t>
        </is>
      </c>
      <c r="B11698" t="inlineStr">
        <is>
          <t>e6919479603363d55fc88f8704367819ab344dc0</t>
        </is>
      </c>
      <c r="C11698" t="inlineStr">
        <is>
          <t>2016-10-13 10:20:00+00:00</t>
        </is>
      </c>
      <c r="D11698" t="inlineStr">
        <is>
          <t>add</t>
        </is>
      </c>
      <c r="E11698" t="inlineStr">
        <is>
          <t>oslo.i18n</t>
        </is>
      </c>
      <c r="F11698" t="inlineStr">
        <is>
          <t>&gt;=2.1.0</t>
        </is>
      </c>
      <c r="G11698" t="inlineStr"/>
      <c r="H11698" t="inlineStr"/>
    </row>
    <row r="11699">
      <c r="A11699" t="inlineStr">
        <is>
          <t>python-solumclient</t>
        </is>
      </c>
      <c r="B11699" t="inlineStr">
        <is>
          <t>e6919479603363d55fc88f8704367819ab344dc0</t>
        </is>
      </c>
      <c r="C11699" t="inlineStr">
        <is>
          <t>2016-10-13 10:20:00+00:00</t>
        </is>
      </c>
      <c r="D11699" t="inlineStr">
        <is>
          <t>add</t>
        </is>
      </c>
      <c r="E11699" t="inlineStr">
        <is>
          <t>oslo.utils</t>
        </is>
      </c>
      <c r="F11699" t="inlineStr">
        <is>
          <t>&gt;=3.16.0</t>
        </is>
      </c>
      <c r="G11699" t="inlineStr"/>
      <c r="H11699" t="inlineStr"/>
    </row>
    <row r="11700">
      <c r="A11700" t="inlineStr">
        <is>
          <t>python-solumclient</t>
        </is>
      </c>
      <c r="B11700" t="inlineStr">
        <is>
          <t>e6919479603363d55fc88f8704367819ab344dc0</t>
        </is>
      </c>
      <c r="C11700" t="inlineStr">
        <is>
          <t>2016-10-13 10:20:00+00:00</t>
        </is>
      </c>
      <c r="D11700" t="inlineStr">
        <is>
          <t>add</t>
        </is>
      </c>
      <c r="E11700" t="inlineStr">
        <is>
          <t>oslo.log</t>
        </is>
      </c>
      <c r="F11700" t="inlineStr">
        <is>
          <t>&gt;=3.11.0</t>
        </is>
      </c>
      <c r="G11700" t="inlineStr"/>
      <c r="H11700" t="inlineStr"/>
    </row>
    <row r="11701">
      <c r="A11701" t="inlineStr">
        <is>
          <t>python-solumclient</t>
        </is>
      </c>
      <c r="B11701" t="inlineStr">
        <is>
          <t>a8fc1bc6fe6a33e8ab452d17418d901c08c9a3d9</t>
        </is>
      </c>
      <c r="C11701" t="inlineStr">
        <is>
          <t>2017-01-24 02:25:48+00:00</t>
        </is>
      </c>
      <c r="D11701" t="inlineStr">
        <is>
          <t>verchange</t>
        </is>
      </c>
      <c r="E11701" t="inlineStr">
        <is>
          <t>oslo.utils</t>
        </is>
      </c>
      <c r="F11701" t="inlineStr">
        <is>
          <t>&gt;=3.18.0</t>
        </is>
      </c>
      <c r="G11701" t="inlineStr">
        <is>
          <t>oslo.utils</t>
        </is>
      </c>
      <c r="H11701" t="inlineStr">
        <is>
          <t>&gt;=3.16.0</t>
        </is>
      </c>
    </row>
    <row r="11702">
      <c r="A11702" t="inlineStr">
        <is>
          <t>python-solumclient</t>
        </is>
      </c>
      <c r="B11702" t="inlineStr">
        <is>
          <t>a8fc1bc6fe6a33e8ab452d17418d901c08c9a3d9</t>
        </is>
      </c>
      <c r="C11702" t="inlineStr">
        <is>
          <t>2017-01-24 02:25:48+00:00</t>
        </is>
      </c>
      <c r="D11702" t="inlineStr">
        <is>
          <t>verchange</t>
        </is>
      </c>
      <c r="E11702" t="inlineStr">
        <is>
          <t>oslo.config</t>
        </is>
      </c>
      <c r="F11702" t="inlineStr">
        <is>
          <t>&gt;=3.14.0;!=3.18.0</t>
        </is>
      </c>
      <c r="G11702" t="inlineStr">
        <is>
          <t>oslo.config</t>
        </is>
      </c>
      <c r="H11702" t="inlineStr">
        <is>
          <t>&gt;=3.14.0</t>
        </is>
      </c>
    </row>
    <row r="11703">
      <c r="A11703" t="inlineStr">
        <is>
          <t>python-solumclient</t>
        </is>
      </c>
      <c r="B11703" t="inlineStr">
        <is>
          <t>a8fc1bc6fe6a33e8ab452d17418d901c08c9a3d9</t>
        </is>
      </c>
      <c r="C11703" t="inlineStr">
        <is>
          <t>2017-01-24 02:25:48+00:00</t>
        </is>
      </c>
      <c r="D11703" t="inlineStr">
        <is>
          <t>verchange</t>
        </is>
      </c>
      <c r="E11703" t="inlineStr">
        <is>
          <t>python-keystoneclient</t>
        </is>
      </c>
      <c r="F11703" t="inlineStr">
        <is>
          <t>&gt;=3.8.0</t>
        </is>
      </c>
      <c r="G11703" t="inlineStr">
        <is>
          <t>python-keystoneclient</t>
        </is>
      </c>
      <c r="H11703" t="inlineStr">
        <is>
          <t>&gt;=2.0.0;!=2.1.0</t>
        </is>
      </c>
    </row>
    <row r="11704">
      <c r="A11704" t="inlineStr">
        <is>
          <t>python-solumclient</t>
        </is>
      </c>
      <c r="B11704" t="inlineStr">
        <is>
          <t>a8fc1bc6fe6a33e8ab452d17418d901c08c9a3d9</t>
        </is>
      </c>
      <c r="C11704" t="inlineStr">
        <is>
          <t>2017-01-24 02:25:48+00:00</t>
        </is>
      </c>
      <c r="D11704" t="inlineStr">
        <is>
          <t>verchange</t>
        </is>
      </c>
      <c r="E11704" t="inlineStr">
        <is>
          <t>requests</t>
        </is>
      </c>
      <c r="F11704" t="inlineStr">
        <is>
          <t>&gt;=2.10.0;!=2.12.2</t>
        </is>
      </c>
      <c r="G11704" t="inlineStr">
        <is>
          <t>requests</t>
        </is>
      </c>
      <c r="H11704" t="inlineStr">
        <is>
          <t>&gt;=2.10.0</t>
        </is>
      </c>
    </row>
    <row r="11705">
      <c r="A11705" t="inlineStr">
        <is>
          <t>python-solumclient</t>
        </is>
      </c>
      <c r="B11705" t="inlineStr">
        <is>
          <t>a8fc1bc6fe6a33e8ab452d17418d901c08c9a3d9</t>
        </is>
      </c>
      <c r="C11705" t="inlineStr">
        <is>
          <t>2017-01-24 02:25:48+00:00</t>
        </is>
      </c>
      <c r="D11705" t="inlineStr">
        <is>
          <t>verchange</t>
        </is>
      </c>
      <c r="E11705" t="inlineStr">
        <is>
          <t>pbr</t>
        </is>
      </c>
      <c r="F11705" t="inlineStr">
        <is>
          <t>&gt;=1.8</t>
        </is>
      </c>
      <c r="G11705" t="inlineStr">
        <is>
          <t>pbr</t>
        </is>
      </c>
      <c r="H11705" t="inlineStr">
        <is>
          <t>&gt;=1.6</t>
        </is>
      </c>
    </row>
    <row r="11706">
      <c r="A11706" t="inlineStr">
        <is>
          <t>python-solumclient</t>
        </is>
      </c>
      <c r="B11706" t="inlineStr">
        <is>
          <t>527768afdaebe63fb49dde95230ea9f9ab7f9909</t>
        </is>
      </c>
      <c r="C11706" t="inlineStr">
        <is>
          <t>2017-04-12 17:28:18+00:00</t>
        </is>
      </c>
      <c r="D11706" t="inlineStr">
        <is>
          <t>verchange</t>
        </is>
      </c>
      <c r="E11706" t="inlineStr">
        <is>
          <t>oslo.utils</t>
        </is>
      </c>
      <c r="F11706" t="inlineStr">
        <is>
          <t>&gt;=3.20.0</t>
        </is>
      </c>
      <c r="G11706" t="inlineStr">
        <is>
          <t>oslo.utils</t>
        </is>
      </c>
      <c r="H11706" t="inlineStr">
        <is>
          <t>&gt;=3.18.0</t>
        </is>
      </c>
    </row>
    <row r="11707">
      <c r="A11707" t="inlineStr">
        <is>
          <t>python-solumclient</t>
        </is>
      </c>
      <c r="B11707" t="inlineStr">
        <is>
          <t>527768afdaebe63fb49dde95230ea9f9ab7f9909</t>
        </is>
      </c>
      <c r="C11707" t="inlineStr">
        <is>
          <t>2017-04-12 17:28:18+00:00</t>
        </is>
      </c>
      <c r="D11707" t="inlineStr">
        <is>
          <t>verchange</t>
        </is>
      </c>
      <c r="E11707" t="inlineStr">
        <is>
          <t>oslo.config</t>
        </is>
      </c>
      <c r="F11707" t="inlineStr">
        <is>
          <t>&gt;=3.22.0</t>
        </is>
      </c>
      <c r="G11707" t="inlineStr">
        <is>
          <t>oslo.config</t>
        </is>
      </c>
      <c r="H11707" t="inlineStr">
        <is>
          <t>&gt;=3.14.0;!=3.18.0</t>
        </is>
      </c>
    </row>
    <row r="11708">
      <c r="A11708" t="inlineStr">
        <is>
          <t>python-solumclient</t>
        </is>
      </c>
      <c r="B11708" t="inlineStr">
        <is>
          <t>527768afdaebe63fb49dde95230ea9f9ab7f9909</t>
        </is>
      </c>
      <c r="C11708" t="inlineStr">
        <is>
          <t>2017-04-12 17:28:18+00:00</t>
        </is>
      </c>
      <c r="D11708" t="inlineStr">
        <is>
          <t>verchange</t>
        </is>
      </c>
      <c r="E11708" t="inlineStr">
        <is>
          <t>Babel</t>
        </is>
      </c>
      <c r="F11708" t="inlineStr">
        <is>
          <t>&gt;=2.3.4;!=2.4.0</t>
        </is>
      </c>
      <c r="G11708" t="inlineStr">
        <is>
          <t>Babel</t>
        </is>
      </c>
      <c r="H11708" t="inlineStr">
        <is>
          <t>&gt;=2.3.4</t>
        </is>
      </c>
    </row>
    <row r="11709">
      <c r="A11709" t="inlineStr">
        <is>
          <t>python-solumclient</t>
        </is>
      </c>
      <c r="B11709" t="inlineStr">
        <is>
          <t>527768afdaebe63fb49dde95230ea9f9ab7f9909</t>
        </is>
      </c>
      <c r="C11709" t="inlineStr">
        <is>
          <t>2017-04-12 17:28:18+00:00</t>
        </is>
      </c>
      <c r="D11709" t="inlineStr">
        <is>
          <t>verchange</t>
        </is>
      </c>
      <c r="E11709" t="inlineStr">
        <is>
          <t>requests</t>
        </is>
      </c>
      <c r="F11709" t="inlineStr">
        <is>
          <t>!=2.13.0;&gt;=2.10.0;!=2.12.2</t>
        </is>
      </c>
      <c r="G11709" t="inlineStr">
        <is>
          <t>requests</t>
        </is>
      </c>
      <c r="H11709" t="inlineStr">
        <is>
          <t>&gt;=2.10.0;!=2.12.2</t>
        </is>
      </c>
    </row>
    <row r="11710">
      <c r="A11710" t="inlineStr">
        <is>
          <t>python-solumclient</t>
        </is>
      </c>
      <c r="B11710" t="inlineStr">
        <is>
          <t>527768afdaebe63fb49dde95230ea9f9ab7f9909</t>
        </is>
      </c>
      <c r="C11710" t="inlineStr">
        <is>
          <t>2017-04-12 17:28:18+00:00</t>
        </is>
      </c>
      <c r="D11710" t="inlineStr">
        <is>
          <t>verchange</t>
        </is>
      </c>
      <c r="E11710" t="inlineStr">
        <is>
          <t>pbr</t>
        </is>
      </c>
      <c r="F11710" t="inlineStr">
        <is>
          <t>&gt;=2.0.0</t>
        </is>
      </c>
      <c r="G11710" t="inlineStr">
        <is>
          <t>pbr</t>
        </is>
      </c>
      <c r="H11710" t="inlineStr">
        <is>
          <t>&gt;=1.8</t>
        </is>
      </c>
    </row>
    <row r="11711">
      <c r="A11711" t="inlineStr">
        <is>
          <t>python-solumclient</t>
        </is>
      </c>
      <c r="B11711" t="inlineStr">
        <is>
          <t>527768afdaebe63fb49dde95230ea9f9ab7f9909</t>
        </is>
      </c>
      <c r="C11711" t="inlineStr">
        <is>
          <t>2017-04-12 17:28:18+00:00</t>
        </is>
      </c>
      <c r="D11711" t="inlineStr">
        <is>
          <t>verchange</t>
        </is>
      </c>
      <c r="E11711" t="inlineStr">
        <is>
          <t>stevedore</t>
        </is>
      </c>
      <c r="F11711" t="inlineStr">
        <is>
          <t>&gt;=1.20.0</t>
        </is>
      </c>
      <c r="G11711" t="inlineStr">
        <is>
          <t>stevedore</t>
        </is>
      </c>
      <c r="H11711" t="inlineStr">
        <is>
          <t>&gt;=1.17.1</t>
        </is>
      </c>
    </row>
    <row r="11712">
      <c r="A11712" t="inlineStr">
        <is>
          <t>python-solumclient</t>
        </is>
      </c>
      <c r="B11712" t="inlineStr">
        <is>
          <t>527768afdaebe63fb49dde95230ea9f9ab7f9909</t>
        </is>
      </c>
      <c r="C11712" t="inlineStr">
        <is>
          <t>2017-04-12 17:28:18+00:00</t>
        </is>
      </c>
      <c r="D11712" t="inlineStr">
        <is>
          <t>verchange</t>
        </is>
      </c>
      <c r="E11712" t="inlineStr">
        <is>
          <t>oslo.log</t>
        </is>
      </c>
      <c r="F11712" t="inlineStr">
        <is>
          <t>&gt;=3.22.0</t>
        </is>
      </c>
      <c r="G11712" t="inlineStr">
        <is>
          <t>oslo.log</t>
        </is>
      </c>
      <c r="H11712" t="inlineStr">
        <is>
          <t>&gt;=3.11.0</t>
        </is>
      </c>
    </row>
    <row r="11713">
      <c r="A11713" t="inlineStr">
        <is>
          <t>python-solumclient</t>
        </is>
      </c>
      <c r="B11713" t="inlineStr">
        <is>
          <t>7880ffffa872f6e6a1d7629fc389e5eb15f45194</t>
        </is>
      </c>
      <c r="C11713" t="inlineStr">
        <is>
          <t>2017-06-08 11:35:09+00:00</t>
        </is>
      </c>
      <c r="D11713" t="inlineStr">
        <is>
          <t>verchange</t>
        </is>
      </c>
      <c r="E11713" t="inlineStr">
        <is>
          <t>pbr</t>
        </is>
      </c>
      <c r="F11713" t="inlineStr">
        <is>
          <t>&gt;=2.0.0;!=2.1.0</t>
        </is>
      </c>
      <c r="G11713" t="inlineStr">
        <is>
          <t>pbr</t>
        </is>
      </c>
      <c r="H11713" t="inlineStr">
        <is>
          <t>&gt;=2.0.0</t>
        </is>
      </c>
    </row>
    <row r="11714">
      <c r="A11714" t="inlineStr">
        <is>
          <t>python-solumclient</t>
        </is>
      </c>
      <c r="B11714" t="inlineStr">
        <is>
          <t>7880ffffa872f6e6a1d7629fc389e5eb15f45194</t>
        </is>
      </c>
      <c r="C11714" t="inlineStr">
        <is>
          <t>2017-06-08 11:35:09+00:00</t>
        </is>
      </c>
      <c r="D11714" t="inlineStr">
        <is>
          <t>verchange</t>
        </is>
      </c>
      <c r="E11714" t="inlineStr">
        <is>
          <t>oslo.config</t>
        </is>
      </c>
      <c r="F11714" t="inlineStr">
        <is>
          <t>&gt;=4.0.0</t>
        </is>
      </c>
      <c r="G11714" t="inlineStr">
        <is>
          <t>oslo.config</t>
        </is>
      </c>
      <c r="H11714" t="inlineStr">
        <is>
          <t>&gt;=3.22.0</t>
        </is>
      </c>
    </row>
    <row r="11715">
      <c r="A11715" t="inlineStr">
        <is>
          <t>python-solumclient</t>
        </is>
      </c>
      <c r="B11715" t="inlineStr">
        <is>
          <t>7880ffffa872f6e6a1d7629fc389e5eb15f45194</t>
        </is>
      </c>
      <c r="C11715" t="inlineStr">
        <is>
          <t>2017-06-08 11:35:09+00:00</t>
        </is>
      </c>
      <c r="D11715" t="inlineStr">
        <is>
          <t>verchange</t>
        </is>
      </c>
      <c r="E11715" t="inlineStr">
        <is>
          <t>oslo.i18n</t>
        </is>
      </c>
      <c r="F11715" t="inlineStr">
        <is>
          <t>&gt;=2.1.0;!=3.15.2</t>
        </is>
      </c>
      <c r="G11715" t="inlineStr">
        <is>
          <t>oslo.i18n</t>
        </is>
      </c>
      <c r="H11715" t="inlineStr">
        <is>
          <t>&gt;=2.1.0</t>
        </is>
      </c>
    </row>
    <row r="11716">
      <c r="A11716" t="inlineStr">
        <is>
          <t>python-solumclient</t>
        </is>
      </c>
      <c r="B11716" t="inlineStr">
        <is>
          <t>a3b49877366da2d424328c4d15e8eafdaef976c7</t>
        </is>
      </c>
      <c r="C11716" t="inlineStr">
        <is>
          <t>2017-08-03 01:48:56+00:00</t>
        </is>
      </c>
      <c r="D11716" t="inlineStr">
        <is>
          <t>verchange</t>
        </is>
      </c>
      <c r="E11716" t="inlineStr">
        <is>
          <t>requests</t>
        </is>
      </c>
      <c r="F11716" t="inlineStr">
        <is>
          <t>&gt;=2.14.2</t>
        </is>
      </c>
      <c r="G11716" t="inlineStr">
        <is>
          <t>requests</t>
        </is>
      </c>
      <c r="H11716" t="inlineStr">
        <is>
          <t>!=2.13.0;&gt;=2.10.0;!=2.12.2</t>
        </is>
      </c>
    </row>
    <row r="11717">
      <c r="A11717" t="inlineStr">
        <is>
          <t>python-solumclient</t>
        </is>
      </c>
      <c r="B11717" t="inlineStr">
        <is>
          <t>a3b49877366da2d424328c4d15e8eafdaef976c7</t>
        </is>
      </c>
      <c r="C11717" t="inlineStr">
        <is>
          <t>2017-08-03 01:48:56+00:00</t>
        </is>
      </c>
      <c r="D11717" t="inlineStr">
        <is>
          <t>verchange</t>
        </is>
      </c>
      <c r="E11717" t="inlineStr">
        <is>
          <t>oslo.config</t>
        </is>
      </c>
      <c r="F11717" t="inlineStr">
        <is>
          <t>!=4.3.0;&gt;=4.0.0;!=4.4.0</t>
        </is>
      </c>
      <c r="G11717" t="inlineStr">
        <is>
          <t>oslo.config</t>
        </is>
      </c>
      <c r="H11717" t="inlineStr">
        <is>
          <t>&gt;=4.0.0</t>
        </is>
      </c>
    </row>
    <row r="11718">
      <c r="A11718" t="inlineStr">
        <is>
          <t>python-solumclient</t>
        </is>
      </c>
      <c r="B11718" t="inlineStr">
        <is>
          <t>686481bafc61e6c93e046d589ca57052ccf44e0b</t>
        </is>
      </c>
      <c r="C11718" t="inlineStr">
        <is>
          <t>2018-01-16 14:56:13+00:00</t>
        </is>
      </c>
      <c r="D11718" t="inlineStr">
        <is>
          <t>verchange</t>
        </is>
      </c>
      <c r="E11718" t="inlineStr">
        <is>
          <t>six</t>
        </is>
      </c>
      <c r="F11718" t="inlineStr">
        <is>
          <t>&gt;=1.10.0</t>
        </is>
      </c>
      <c r="G11718" t="inlineStr">
        <is>
          <t>six</t>
        </is>
      </c>
      <c r="H11718" t="inlineStr">
        <is>
          <t>&gt;=1.9.0</t>
        </is>
      </c>
    </row>
    <row r="11719">
      <c r="A11719" t="inlineStr">
        <is>
          <t>python-solumclient</t>
        </is>
      </c>
      <c r="B11719" t="inlineStr">
        <is>
          <t>686481bafc61e6c93e046d589ca57052ccf44e0b</t>
        </is>
      </c>
      <c r="C11719" t="inlineStr">
        <is>
          <t>2018-01-16 14:56:13+00:00</t>
        </is>
      </c>
      <c r="D11719" t="inlineStr">
        <is>
          <t>verchange</t>
        </is>
      </c>
      <c r="E11719" t="inlineStr">
        <is>
          <t>oslo.utils</t>
        </is>
      </c>
      <c r="F11719" t="inlineStr">
        <is>
          <t>&gt;=3.33.0</t>
        </is>
      </c>
      <c r="G11719" t="inlineStr">
        <is>
          <t>oslo.utils</t>
        </is>
      </c>
      <c r="H11719" t="inlineStr">
        <is>
          <t>&gt;=3.20.0</t>
        </is>
      </c>
    </row>
    <row r="11720">
      <c r="A11720" t="inlineStr">
        <is>
          <t>python-solumclient</t>
        </is>
      </c>
      <c r="B11720" t="inlineStr">
        <is>
          <t>686481bafc61e6c93e046d589ca57052ccf44e0b</t>
        </is>
      </c>
      <c r="C11720" t="inlineStr">
        <is>
          <t>2018-01-16 14:56:13+00:00</t>
        </is>
      </c>
      <c r="D11720" t="inlineStr">
        <is>
          <t>verchange</t>
        </is>
      </c>
      <c r="E11720" t="inlineStr">
        <is>
          <t>httplib2</t>
        </is>
      </c>
      <c r="F11720" t="inlineStr">
        <is>
          <t>&gt;=0.9.1</t>
        </is>
      </c>
      <c r="G11720" t="inlineStr">
        <is>
          <t>httplib2</t>
        </is>
      </c>
      <c r="H11720" t="inlineStr">
        <is>
          <t>&gt;=0.7.5</t>
        </is>
      </c>
    </row>
    <row r="11721">
      <c r="A11721" t="inlineStr">
        <is>
          <t>python-solumclient</t>
        </is>
      </c>
      <c r="B11721" t="inlineStr">
        <is>
          <t>686481bafc61e6c93e046d589ca57052ccf44e0b</t>
        </is>
      </c>
      <c r="C11721" t="inlineStr">
        <is>
          <t>2018-01-16 14:56:13+00:00</t>
        </is>
      </c>
      <c r="D11721" t="inlineStr">
        <is>
          <t>verchange</t>
        </is>
      </c>
      <c r="E11721" t="inlineStr">
        <is>
          <t>jsonschema</t>
        </is>
      </c>
      <c r="F11721" t="inlineStr">
        <is>
          <t>&gt;=2.6.0;&lt;3.0.0</t>
        </is>
      </c>
      <c r="G11721" t="inlineStr">
        <is>
          <t>jsonschema</t>
        </is>
      </c>
      <c r="H11721" t="inlineStr">
        <is>
          <t>!=2.5.0;&gt;=2.0.0;&lt;3.0.0</t>
        </is>
      </c>
    </row>
    <row r="11722">
      <c r="A11722" t="inlineStr">
        <is>
          <t>python-solumclient</t>
        </is>
      </c>
      <c r="B11722" t="inlineStr">
        <is>
          <t>686481bafc61e6c93e046d589ca57052ccf44e0b</t>
        </is>
      </c>
      <c r="C11722" t="inlineStr">
        <is>
          <t>2018-01-16 14:56:13+00:00</t>
        </is>
      </c>
      <c r="D11722" t="inlineStr">
        <is>
          <t>verchange</t>
        </is>
      </c>
      <c r="E11722" t="inlineStr">
        <is>
          <t>oslo.config</t>
        </is>
      </c>
      <c r="F11722" t="inlineStr">
        <is>
          <t>&gt;=5.1.0</t>
        </is>
      </c>
      <c r="G11722" t="inlineStr">
        <is>
          <t>oslo.config</t>
        </is>
      </c>
      <c r="H11722" t="inlineStr">
        <is>
          <t>!=4.3.0;&gt;=4.0.0;!=4.4.0</t>
        </is>
      </c>
    </row>
    <row r="11723">
      <c r="A11723" t="inlineStr">
        <is>
          <t>python-solumclient</t>
        </is>
      </c>
      <c r="B11723" t="inlineStr">
        <is>
          <t>686481bafc61e6c93e046d589ca57052ccf44e0b</t>
        </is>
      </c>
      <c r="C11723" t="inlineStr">
        <is>
          <t>2018-01-16 14:56:13+00:00</t>
        </is>
      </c>
      <c r="D11723" t="inlineStr">
        <is>
          <t>verchange</t>
        </is>
      </c>
      <c r="E11723" t="inlineStr">
        <is>
          <t>PyYAML</t>
        </is>
      </c>
      <c r="F11723" t="inlineStr">
        <is>
          <t>&gt;=3.10</t>
        </is>
      </c>
      <c r="G11723" t="inlineStr">
        <is>
          <t>PyYAML</t>
        </is>
      </c>
      <c r="H11723" t="inlineStr">
        <is>
          <t>&gt;=3.10.0</t>
        </is>
      </c>
    </row>
    <row r="11724">
      <c r="A11724" t="inlineStr">
        <is>
          <t>python-solumclient</t>
        </is>
      </c>
      <c r="B11724" t="inlineStr">
        <is>
          <t>686481bafc61e6c93e046d589ca57052ccf44e0b</t>
        </is>
      </c>
      <c r="C11724" t="inlineStr">
        <is>
          <t>2018-01-16 14:56:13+00:00</t>
        </is>
      </c>
      <c r="D11724" t="inlineStr">
        <is>
          <t>verchange</t>
        </is>
      </c>
      <c r="E11724" t="inlineStr">
        <is>
          <t>oslo.log</t>
        </is>
      </c>
      <c r="F11724" t="inlineStr">
        <is>
          <t>&gt;=3.30.0</t>
        </is>
      </c>
      <c r="G11724" t="inlineStr">
        <is>
          <t>oslo.log</t>
        </is>
      </c>
      <c r="H11724" t="inlineStr">
        <is>
          <t>&gt;=3.22.0</t>
        </is>
      </c>
    </row>
    <row r="11725">
      <c r="A11725" t="inlineStr">
        <is>
          <t>python-solumclient</t>
        </is>
      </c>
      <c r="B11725" t="inlineStr">
        <is>
          <t>686481bafc61e6c93e046d589ca57052ccf44e0b</t>
        </is>
      </c>
      <c r="C11725" t="inlineStr">
        <is>
          <t>2018-01-16 14:56:13+00:00</t>
        </is>
      </c>
      <c r="D11725" t="inlineStr">
        <is>
          <t>verchange</t>
        </is>
      </c>
      <c r="E11725" t="inlineStr">
        <is>
          <t>oslo.i18n</t>
        </is>
      </c>
      <c r="F11725" t="inlineStr">
        <is>
          <t>&gt;=3.15.3</t>
        </is>
      </c>
      <c r="G11725" t="inlineStr">
        <is>
          <t>oslo.i18n</t>
        </is>
      </c>
      <c r="H11725" t="inlineStr">
        <is>
          <t>&gt;=2.1.0;!=3.15.2</t>
        </is>
      </c>
    </row>
    <row r="11726">
      <c r="A11726" t="inlineStr">
        <is>
          <t>python-solumclient</t>
        </is>
      </c>
      <c r="B11726" t="inlineStr">
        <is>
          <t>ca6a55f31a804273cd7b676fd5773baf34299b50</t>
        </is>
      </c>
      <c r="C11726" t="inlineStr">
        <is>
          <t>2018-01-23 12:22:24+00:00</t>
        </is>
      </c>
      <c r="D11726" t="inlineStr">
        <is>
          <t>verchange</t>
        </is>
      </c>
      <c r="E11726" t="inlineStr">
        <is>
          <t>oslo.log</t>
        </is>
      </c>
      <c r="F11726" t="inlineStr">
        <is>
          <t>&gt;=3.36.0</t>
        </is>
      </c>
      <c r="G11726" t="inlineStr">
        <is>
          <t>oslo.log</t>
        </is>
      </c>
      <c r="H11726" t="inlineStr">
        <is>
          <t>&gt;=3.30.0</t>
        </is>
      </c>
    </row>
    <row r="11727">
      <c r="A11727" t="inlineStr">
        <is>
          <t>python-solumclient</t>
        </is>
      </c>
      <c r="B11727" t="inlineStr">
        <is>
          <t>ea1587bceb45b0e3210f6ae213ceed05557c99f7</t>
        </is>
      </c>
      <c r="C11727" t="inlineStr">
        <is>
          <t>2018-07-11 14:46:18+00:00</t>
        </is>
      </c>
      <c r="D11727" t="inlineStr">
        <is>
          <t>verchange</t>
        </is>
      </c>
      <c r="E11727" t="inlineStr">
        <is>
          <t>PyYAML</t>
        </is>
      </c>
      <c r="F11727" t="inlineStr">
        <is>
          <t>&gt;=3.12</t>
        </is>
      </c>
      <c r="G11727" t="inlineStr">
        <is>
          <t>PyYAML</t>
        </is>
      </c>
      <c r="H11727" t="inlineStr">
        <is>
          <t>&gt;=3.10</t>
        </is>
      </c>
    </row>
    <row r="11728">
      <c r="A11728" t="inlineStr">
        <is>
          <t>python-solumclient</t>
        </is>
      </c>
      <c r="B11728" t="inlineStr">
        <is>
          <t>ea1587bceb45b0e3210f6ae213ceed05557c99f7</t>
        </is>
      </c>
      <c r="C11728" t="inlineStr">
        <is>
          <t>2018-07-11 14:46:18+00:00</t>
        </is>
      </c>
      <c r="D11728" t="inlineStr">
        <is>
          <t>verchange</t>
        </is>
      </c>
      <c r="E11728" t="inlineStr">
        <is>
          <t>oslo.config</t>
        </is>
      </c>
      <c r="F11728" t="inlineStr">
        <is>
          <t>&gt;=5.2.0</t>
        </is>
      </c>
      <c r="G11728" t="inlineStr">
        <is>
          <t>oslo.config</t>
        </is>
      </c>
      <c r="H11728" t="inlineStr">
        <is>
          <t>&gt;=5.1.0</t>
        </is>
      </c>
    </row>
    <row r="11729">
      <c r="A11729" t="inlineStr">
        <is>
          <t>python-solumclient</t>
        </is>
      </c>
      <c r="B11729" t="inlineStr">
        <is>
          <t>977717e756a6f4479480474777d2931c4860e7a6</t>
        </is>
      </c>
      <c r="C11729" t="inlineStr">
        <is>
          <t>2019-03-08 21:10:34+00:00</t>
        </is>
      </c>
      <c r="D11729" t="inlineStr">
        <is>
          <t>verchange</t>
        </is>
      </c>
      <c r="E11729" t="inlineStr">
        <is>
          <t>PrettyTable</t>
        </is>
      </c>
      <c r="F11729" t="inlineStr">
        <is>
          <t>&gt;=0.7.2;&lt;0.8</t>
        </is>
      </c>
      <c r="G11729" t="inlineStr">
        <is>
          <t>PrettyTable</t>
        </is>
      </c>
      <c r="H11729" t="inlineStr">
        <is>
          <t>&gt;=0.7.1;&lt;0.8</t>
        </is>
      </c>
    </row>
    <row r="11730">
      <c r="A11730" t="inlineStr">
        <is>
          <t>python-solumclient</t>
        </is>
      </c>
      <c r="B11730" t="inlineStr">
        <is>
          <t>b3e7f9dd4edf032074b5f67a3a92a6c8cfafa8fa</t>
        </is>
      </c>
      <c r="C11730" t="inlineStr">
        <is>
          <t>2019-08-08 16:00:21+00:00</t>
        </is>
      </c>
      <c r="D11730" t="inlineStr">
        <is>
          <t>verchange</t>
        </is>
      </c>
      <c r="E11730" t="inlineStr">
        <is>
          <t>jsonschema</t>
        </is>
      </c>
      <c r="F11730" t="inlineStr">
        <is>
          <t>&gt;=2.6.0</t>
        </is>
      </c>
      <c r="G11730" t="inlineStr">
        <is>
          <t>jsonschema</t>
        </is>
      </c>
      <c r="H11730" t="inlineStr">
        <is>
          <t>&gt;=2.6.0;&lt;3.0.0</t>
        </is>
      </c>
    </row>
    <row r="11731">
      <c r="A11731" t="inlineStr">
        <is>
          <t>python-solumclient</t>
        </is>
      </c>
      <c r="B11731" t="inlineStr">
        <is>
          <t>18f7d3851c217916af2d9f167d272e192e67b1ca</t>
        </is>
      </c>
      <c r="C11731" t="inlineStr">
        <is>
          <t>2020-04-09 20:54:55+00:00</t>
        </is>
      </c>
      <c r="D11731" t="inlineStr">
        <is>
          <t>add</t>
        </is>
      </c>
      <c r="E11731" t="inlineStr">
        <is>
          <t>debtcollector</t>
        </is>
      </c>
      <c r="F11731" t="inlineStr">
        <is>
          <t>&gt;=1.2.0</t>
        </is>
      </c>
      <c r="G11731" t="inlineStr"/>
      <c r="H11731" t="inlineStr"/>
    </row>
    <row r="11732">
      <c r="A11732" t="inlineStr">
        <is>
          <t>python-solumclient</t>
        </is>
      </c>
      <c r="B11732" t="inlineStr">
        <is>
          <t>7ce486b566444ab41476bad7622ed7b25138f3bc</t>
        </is>
      </c>
      <c r="C11732" t="inlineStr">
        <is>
          <t>2020-06-18 18:15:49+00:00</t>
        </is>
      </c>
      <c r="D11732" t="inlineStr">
        <is>
          <t>verchange</t>
        </is>
      </c>
      <c r="E11732" t="inlineStr">
        <is>
          <t>jsonschema</t>
        </is>
      </c>
      <c r="F11732" t="inlineStr">
        <is>
          <t>&gt;=3.2.0</t>
        </is>
      </c>
      <c r="G11732" t="inlineStr">
        <is>
          <t>jsonschema</t>
        </is>
      </c>
      <c r="H11732" t="inlineStr">
        <is>
          <t>&gt;=2.6.0</t>
        </is>
      </c>
    </row>
    <row r="11733">
      <c r="A11733" t="inlineStr">
        <is>
          <t>python-solumclient</t>
        </is>
      </c>
      <c r="B11733" t="inlineStr">
        <is>
          <t>7ce486b566444ab41476bad7622ed7b25138f3bc</t>
        </is>
      </c>
      <c r="C11733" t="inlineStr">
        <is>
          <t>2020-06-18 18:15:49+00:00</t>
        </is>
      </c>
      <c r="D11733" t="inlineStr">
        <is>
          <t>rem</t>
        </is>
      </c>
      <c r="E11733" t="inlineStr"/>
      <c r="F11733" t="inlineStr"/>
      <c r="G11733" t="inlineStr">
        <is>
          <t>six</t>
        </is>
      </c>
      <c r="H11733" t="inlineStr">
        <is>
          <t>&gt;=1.10.0</t>
        </is>
      </c>
    </row>
    <row r="11734">
      <c r="A11734" t="inlineStr">
        <is>
          <t>strongTNC</t>
        </is>
      </c>
      <c r="B11734" t="inlineStr">
        <is>
          <t>5daab6146ea7e50b8fc48c9ae20eb026c44cae6d</t>
        </is>
      </c>
      <c r="C11734" t="inlineStr">
        <is>
          <t>2017-11-28 11:51:20+00:00</t>
        </is>
      </c>
      <c r="D11734" t="inlineStr">
        <is>
          <t>add</t>
        </is>
      </c>
      <c r="E11734" t="inlineStr">
        <is>
          <t>sleekxmpp</t>
        </is>
      </c>
      <c r="F11734">
        <f>=1.3.3</f>
        <v/>
      </c>
      <c r="G11734" t="inlineStr"/>
      <c r="H11734" t="inlineStr"/>
    </row>
    <row r="11735">
      <c r="A11735" t="inlineStr">
        <is>
          <t>strongTNC</t>
        </is>
      </c>
      <c r="B11735" t="inlineStr">
        <is>
          <t>5daab6146ea7e50b8fc48c9ae20eb026c44cae6d</t>
        </is>
      </c>
      <c r="C11735" t="inlineStr">
        <is>
          <t>2017-11-28 11:51:20+00:00</t>
        </is>
      </c>
      <c r="D11735" t="inlineStr">
        <is>
          <t>add</t>
        </is>
      </c>
      <c r="E11735" t="inlineStr">
        <is>
          <t>dnspython</t>
        </is>
      </c>
      <c r="F11735">
        <f>=1.15.0</f>
        <v/>
      </c>
      <c r="G11735" t="inlineStr"/>
      <c r="H11735" t="inlineStr"/>
    </row>
    <row r="11736">
      <c r="A11736" t="inlineStr">
        <is>
          <t>strongTNC</t>
        </is>
      </c>
      <c r="B11736" t="inlineStr">
        <is>
          <t>404669ad55540de6b1d051c4daaffc0da4a1fe15</t>
        </is>
      </c>
      <c r="C11736" t="inlineStr">
        <is>
          <t>2018-04-12 12:50:49+00:00</t>
        </is>
      </c>
      <c r="D11736" t="inlineStr">
        <is>
          <t>verchange</t>
        </is>
      </c>
      <c r="E11736" t="inlineStr">
        <is>
          <t>djangorestframework</t>
        </is>
      </c>
      <c r="F11736" t="inlineStr">
        <is>
          <t>&lt;3.0</t>
        </is>
      </c>
      <c r="G11736" t="inlineStr">
        <is>
          <t>djangorestframework</t>
        </is>
      </c>
      <c r="H11736">
        <f>=2.3.13</f>
        <v/>
      </c>
    </row>
    <row r="11737">
      <c r="A11737" t="inlineStr">
        <is>
          <t>strongTNC</t>
        </is>
      </c>
      <c r="B11737" t="inlineStr">
        <is>
          <t>404669ad55540de6b1d051c4daaffc0da4a1fe15</t>
        </is>
      </c>
      <c r="C11737" t="inlineStr">
        <is>
          <t>2018-04-12 12:50:49+00:00</t>
        </is>
      </c>
      <c r="D11737" t="inlineStr">
        <is>
          <t>verchange</t>
        </is>
      </c>
      <c r="E11737" t="inlineStr">
        <is>
          <t>django-filter</t>
        </is>
      </c>
      <c r="F11737">
        <f>=1.1.0</f>
        <v/>
      </c>
      <c r="G11737" t="inlineStr">
        <is>
          <t>django-filter</t>
        </is>
      </c>
      <c r="H11737">
        <f>=1.0.0</f>
        <v/>
      </c>
    </row>
    <row r="11738">
      <c r="A11738" t="inlineStr">
        <is>
          <t>strongTNC</t>
        </is>
      </c>
      <c r="B11738" t="inlineStr">
        <is>
          <t>404669ad55540de6b1d051c4daaffc0da4a1fe15</t>
        </is>
      </c>
      <c r="C11738" t="inlineStr">
        <is>
          <t>2018-04-12 12:50:49+00:00</t>
        </is>
      </c>
      <c r="D11738" t="inlineStr">
        <is>
          <t>rem</t>
        </is>
      </c>
      <c r="E11738" t="inlineStr"/>
      <c r="F11738" t="inlineStr"/>
      <c r="G11738" t="inlineStr">
        <is>
          <t>django-dajaxice</t>
        </is>
      </c>
      <c r="H11738">
        <f>=0.7</f>
        <v/>
      </c>
    </row>
    <row r="11739">
      <c r="A11739" t="inlineStr">
        <is>
          <t>strongTNC</t>
        </is>
      </c>
      <c r="B11739" t="inlineStr">
        <is>
          <t>c97a9888ed1e81442ba4beb8fc5310020031b0d5</t>
        </is>
      </c>
      <c r="C11739" t="inlineStr">
        <is>
          <t>2019-07-12 10:42:17+00:00</t>
        </is>
      </c>
      <c r="D11739" t="inlineStr">
        <is>
          <t>verchange</t>
        </is>
      </c>
      <c r="E11739" t="inlineStr">
        <is>
          <t>pytz</t>
        </is>
      </c>
      <c r="F11739">
        <f>=2019.1</f>
        <v/>
      </c>
      <c r="G11739" t="inlineStr">
        <is>
          <t>pytz</t>
        </is>
      </c>
      <c r="H11739">
        <f>=2016.7</f>
        <v/>
      </c>
    </row>
    <row r="11740">
      <c r="A11740" t="inlineStr">
        <is>
          <t>strongTNC</t>
        </is>
      </c>
      <c r="B11740" t="inlineStr">
        <is>
          <t>c97a9888ed1e81442ba4beb8fc5310020031b0d5</t>
        </is>
      </c>
      <c r="C11740" t="inlineStr">
        <is>
          <t>2019-07-12 10:42:17+00:00</t>
        </is>
      </c>
      <c r="D11740" t="inlineStr">
        <is>
          <t>verchange</t>
        </is>
      </c>
      <c r="E11740" t="inlineStr">
        <is>
          <t>Django</t>
        </is>
      </c>
      <c r="F11740" t="inlineStr">
        <is>
          <t>&gt;=1.11.19;&lt;=1.11.22</t>
        </is>
      </c>
      <c r="G11740" t="inlineStr">
        <is>
          <t>Django</t>
        </is>
      </c>
      <c r="H11740" t="inlineStr">
        <is>
          <t>&lt;1.9;&gt;=1.8</t>
        </is>
      </c>
    </row>
    <row r="11741">
      <c r="A11741" t="inlineStr">
        <is>
          <t>strongTNC</t>
        </is>
      </c>
      <c r="B11741" t="inlineStr">
        <is>
          <t>c97a9888ed1e81442ba4beb8fc5310020031b0d5</t>
        </is>
      </c>
      <c r="C11741" t="inlineStr">
        <is>
          <t>2019-07-12 10:42:17+00:00</t>
        </is>
      </c>
      <c r="D11741" t="inlineStr">
        <is>
          <t>verchange</t>
        </is>
      </c>
      <c r="E11741" t="inlineStr">
        <is>
          <t>djangorestframework</t>
        </is>
      </c>
      <c r="F11741" t="inlineStr">
        <is>
          <t>&lt;3.5</t>
        </is>
      </c>
      <c r="G11741" t="inlineStr">
        <is>
          <t>djangorestframework</t>
        </is>
      </c>
      <c r="H11741" t="inlineStr">
        <is>
          <t>&lt;3.0</t>
        </is>
      </c>
    </row>
    <row r="11742">
      <c r="A11742" t="inlineStr">
        <is>
          <t>strongTNC</t>
        </is>
      </c>
      <c r="B11742" t="inlineStr">
        <is>
          <t>c97a9888ed1e81442ba4beb8fc5310020031b0d5</t>
        </is>
      </c>
      <c r="C11742" t="inlineStr">
        <is>
          <t>2019-07-12 10:42:17+00:00</t>
        </is>
      </c>
      <c r="D11742" t="inlineStr">
        <is>
          <t>verchange</t>
        </is>
      </c>
      <c r="E11742" t="inlineStr">
        <is>
          <t>djangorestframework-camel-case</t>
        </is>
      </c>
      <c r="F11742">
        <f>=1.0.3</f>
        <v/>
      </c>
      <c r="G11742" t="inlineStr">
        <is>
          <t>djangorestframework-camel-case</t>
        </is>
      </c>
      <c r="H11742">
        <f>=0.1.3</f>
        <v/>
      </c>
    </row>
    <row r="11743">
      <c r="A11743" t="inlineStr">
        <is>
          <t>strongTNC</t>
        </is>
      </c>
      <c r="B11743" t="inlineStr">
        <is>
          <t>c207f595251012207640cfc3e59b1797dcee8c55</t>
        </is>
      </c>
      <c r="C11743" t="inlineStr">
        <is>
          <t>2019-10-02 11:41:09+00:00</t>
        </is>
      </c>
      <c r="D11743" t="inlineStr">
        <is>
          <t>verchange</t>
        </is>
      </c>
      <c r="E11743" t="inlineStr">
        <is>
          <t>Django</t>
        </is>
      </c>
      <c r="F11743">
        <f>=1.11.23</f>
        <v/>
      </c>
      <c r="G11743" t="inlineStr">
        <is>
          <t>Django</t>
        </is>
      </c>
      <c r="H11743" t="inlineStr">
        <is>
          <t>&gt;=1.11.19;&lt;=1.11.22</t>
        </is>
      </c>
    </row>
    <row r="11744">
      <c r="A11744" t="inlineStr">
        <is>
          <t>strongTNC</t>
        </is>
      </c>
      <c r="B11744" t="inlineStr">
        <is>
          <t>b47a9bb0e40365dd61a9c9ce34c1721424b1d2cb</t>
        </is>
      </c>
      <c r="C11744" t="inlineStr">
        <is>
          <t>2020-06-12 12:32:22+00:00</t>
        </is>
      </c>
      <c r="D11744" t="inlineStr">
        <is>
          <t>verchange</t>
        </is>
      </c>
      <c r="E11744" t="inlineStr">
        <is>
          <t>Django</t>
        </is>
      </c>
      <c r="F11744">
        <f>=1.11.28</f>
        <v/>
      </c>
      <c r="G11744" t="inlineStr">
        <is>
          <t>Django</t>
        </is>
      </c>
      <c r="H11744">
        <f>=1.11.23</f>
        <v/>
      </c>
    </row>
    <row r="11745">
      <c r="A11745" t="inlineStr">
        <is>
          <t>geonode</t>
        </is>
      </c>
      <c r="B11745" t="inlineStr">
        <is>
          <t>4056f40d045038352320c2926aae98a9e64f7f23</t>
        </is>
      </c>
      <c r="C11745" t="inlineStr">
        <is>
          <t>2016-10-25 19:17:39+00:00</t>
        </is>
      </c>
      <c r="D11745" t="inlineStr">
        <is>
          <t>verchange</t>
        </is>
      </c>
      <c r="E11745" t="inlineStr">
        <is>
          <t>pycsw</t>
        </is>
      </c>
      <c r="F11745">
        <f>=2.0.2</f>
        <v/>
      </c>
      <c r="G11745" t="inlineStr">
        <is>
          <t>pycsw</t>
        </is>
      </c>
      <c r="H11745">
        <f>=2.0.0</f>
        <v/>
      </c>
    </row>
    <row r="11746">
      <c r="A11746" t="inlineStr">
        <is>
          <t>geonode</t>
        </is>
      </c>
      <c r="B11746" t="inlineStr">
        <is>
          <t>4056f40d045038352320c2926aae98a9e64f7f23</t>
        </is>
      </c>
      <c r="C11746" t="inlineStr">
        <is>
          <t>2016-10-25 19:17:39+00:00</t>
        </is>
      </c>
      <c r="D11746" t="inlineStr">
        <is>
          <t>verchange</t>
        </is>
      </c>
      <c r="E11746" t="inlineStr">
        <is>
          <t>django-guardian</t>
        </is>
      </c>
      <c r="F11746">
        <f>=1.4.6</f>
        <v/>
      </c>
      <c r="G11746" t="inlineStr">
        <is>
          <t>django-guardian</t>
        </is>
      </c>
      <c r="H11746">
        <f>=1.4.1</f>
        <v/>
      </c>
    </row>
    <row r="11747">
      <c r="A11747" t="inlineStr">
        <is>
          <t>geonode</t>
        </is>
      </c>
      <c r="B11747" t="inlineStr">
        <is>
          <t>4056f40d045038352320c2926aae98a9e64f7f23</t>
        </is>
      </c>
      <c r="C11747" t="inlineStr">
        <is>
          <t>2016-10-25 19:17:39+00:00</t>
        </is>
      </c>
      <c r="D11747" t="inlineStr">
        <is>
          <t>rem</t>
        </is>
      </c>
      <c r="E11747" t="inlineStr"/>
      <c r="F11747" t="inlineStr"/>
      <c r="G11747" t="inlineStr">
        <is>
          <t>Shapely</t>
        </is>
      </c>
      <c r="H11747">
        <f>=1.5.13</f>
        <v/>
      </c>
    </row>
    <row r="11748">
      <c r="A11748" t="inlineStr">
        <is>
          <t>geonode</t>
        </is>
      </c>
      <c r="B11748" t="inlineStr">
        <is>
          <t>d6ac0d8a98fb3ffdd9a564a19a6769b27c12ce46</t>
        </is>
      </c>
      <c r="C11748" t="inlineStr">
        <is>
          <t>2016-12-29 17:55:30+00:00</t>
        </is>
      </c>
      <c r="D11748" t="inlineStr">
        <is>
          <t>verchange</t>
        </is>
      </c>
      <c r="E11748" t="inlineStr">
        <is>
          <t>celery</t>
        </is>
      </c>
      <c r="F11748">
        <f>=3.1.18</f>
        <v/>
      </c>
      <c r="G11748" t="inlineStr">
        <is>
          <t>celery</t>
        </is>
      </c>
      <c r="H11748">
        <f>=3.1.17</f>
        <v/>
      </c>
    </row>
    <row r="11749">
      <c r="A11749" t="inlineStr">
        <is>
          <t>geonode</t>
        </is>
      </c>
      <c r="B11749" t="inlineStr">
        <is>
          <t>d6ac0d8a98fb3ffdd9a564a19a6769b27c12ce46</t>
        </is>
      </c>
      <c r="C11749" t="inlineStr">
        <is>
          <t>2016-12-29 17:55:30+00:00</t>
        </is>
      </c>
      <c r="D11749" t="inlineStr">
        <is>
          <t>add</t>
        </is>
      </c>
      <c r="E11749" t="inlineStr">
        <is>
          <t>django-braces</t>
        </is>
      </c>
      <c r="F11749">
        <f>=1.10.0</f>
        <v/>
      </c>
      <c r="G11749" t="inlineStr"/>
      <c r="H11749" t="inlineStr"/>
    </row>
    <row r="11750">
      <c r="A11750" t="inlineStr">
        <is>
          <t>geonode</t>
        </is>
      </c>
      <c r="B11750" t="inlineStr">
        <is>
          <t>d6ac0d8a98fb3ffdd9a564a19a6769b27c12ce46</t>
        </is>
      </c>
      <c r="C11750" t="inlineStr">
        <is>
          <t>2016-12-29 17:55:30+00:00</t>
        </is>
      </c>
      <c r="D11750" t="inlineStr">
        <is>
          <t>add</t>
        </is>
      </c>
      <c r="E11750" t="inlineStr">
        <is>
          <t>django-oauth-toolkit</t>
        </is>
      </c>
      <c r="F11750" t="inlineStr">
        <is>
          <t>&gt;=0.10.0</t>
        </is>
      </c>
      <c r="G11750" t="inlineStr"/>
      <c r="H11750" t="inlineStr"/>
    </row>
    <row r="11751">
      <c r="A11751" t="inlineStr">
        <is>
          <t>geonode</t>
        </is>
      </c>
      <c r="B11751" t="inlineStr">
        <is>
          <t>d6ac0d8a98fb3ffdd9a564a19a6769b27c12ce46</t>
        </is>
      </c>
      <c r="C11751" t="inlineStr">
        <is>
          <t>2016-12-29 17:55:30+00:00</t>
        </is>
      </c>
      <c r="D11751" t="inlineStr">
        <is>
          <t>add</t>
        </is>
      </c>
      <c r="E11751" t="inlineStr">
        <is>
          <t>oauthlib</t>
        </is>
      </c>
      <c r="F11751">
        <f>=2.0.1</f>
        <v/>
      </c>
      <c r="G11751" t="inlineStr"/>
      <c r="H11751" t="inlineStr"/>
    </row>
    <row r="11752">
      <c r="A11752" t="inlineStr">
        <is>
          <t>geonode</t>
        </is>
      </c>
      <c r="B11752" t="inlineStr">
        <is>
          <t>d6ac0d8a98fb3ffdd9a564a19a6769b27c12ce46</t>
        </is>
      </c>
      <c r="C11752" t="inlineStr">
        <is>
          <t>2016-12-29 17:55:30+00:00</t>
        </is>
      </c>
      <c r="D11752" t="inlineStr">
        <is>
          <t>add</t>
        </is>
      </c>
      <c r="E11752" t="inlineStr">
        <is>
          <t>django-geonode-client</t>
        </is>
      </c>
      <c r="F11752">
        <f>=0.0.11</f>
        <v/>
      </c>
      <c r="G11752" t="inlineStr"/>
      <c r="H11752" t="inlineStr"/>
    </row>
    <row r="11753">
      <c r="A11753" t="inlineStr">
        <is>
          <t>geonode</t>
        </is>
      </c>
      <c r="B11753" t="inlineStr">
        <is>
          <t>a86443418d29e31a6ad17e7934ace14e68b368b3</t>
        </is>
      </c>
      <c r="C11753" t="inlineStr">
        <is>
          <t>2017-01-12 15:32:56+00:00</t>
        </is>
      </c>
      <c r="D11753" t="inlineStr">
        <is>
          <t>verchange</t>
        </is>
      </c>
      <c r="E11753" t="inlineStr">
        <is>
          <t>dj-database-url</t>
        </is>
      </c>
      <c r="F11753">
        <f>=0.4.2</f>
        <v/>
      </c>
      <c r="G11753" t="inlineStr">
        <is>
          <t>dj-database-url</t>
        </is>
      </c>
      <c r="H11753">
        <f>=0.4.0</f>
        <v/>
      </c>
    </row>
    <row r="11754">
      <c r="A11754" t="inlineStr">
        <is>
          <t>geonode</t>
        </is>
      </c>
      <c r="B11754" t="inlineStr">
        <is>
          <t>7474cdc2afc1806827404b8f656b6e99874c69bb</t>
        </is>
      </c>
      <c r="C11754" t="inlineStr">
        <is>
          <t>2017-01-26 01:43:24+00:00</t>
        </is>
      </c>
      <c r="D11754" t="inlineStr">
        <is>
          <t>verchange</t>
        </is>
      </c>
      <c r="E11754" t="inlineStr">
        <is>
          <t>django-modeltranslation</t>
        </is>
      </c>
      <c r="F11754">
        <f>=0.12</f>
        <v/>
      </c>
      <c r="G11754" t="inlineStr">
        <is>
          <t>django-modeltranslation</t>
        </is>
      </c>
      <c r="H11754">
        <f>=0.11</f>
        <v/>
      </c>
    </row>
    <row r="11755">
      <c r="A11755" t="inlineStr">
        <is>
          <t>geonode</t>
        </is>
      </c>
      <c r="B11755" t="inlineStr">
        <is>
          <t>7474cdc2afc1806827404b8f656b6e99874c69bb</t>
        </is>
      </c>
      <c r="C11755" t="inlineStr">
        <is>
          <t>2017-01-26 01:43:24+00:00</t>
        </is>
      </c>
      <c r="D11755" t="inlineStr">
        <is>
          <t>verchange</t>
        </is>
      </c>
      <c r="E11755" t="inlineStr">
        <is>
          <t>geonode-user-messages</t>
        </is>
      </c>
      <c r="F11755">
        <f>=0.1.5</f>
        <v/>
      </c>
      <c r="G11755" t="inlineStr">
        <is>
          <t>geonode-user-messages</t>
        </is>
      </c>
      <c r="H11755">
        <f>=0.1.4</f>
        <v/>
      </c>
    </row>
    <row r="11756">
      <c r="A11756" t="inlineStr">
        <is>
          <t>geonode</t>
        </is>
      </c>
      <c r="B11756" t="inlineStr">
        <is>
          <t>7474cdc2afc1806827404b8f656b6e99874c69bb</t>
        </is>
      </c>
      <c r="C11756" t="inlineStr">
        <is>
          <t>2017-01-26 01:43:24+00:00</t>
        </is>
      </c>
      <c r="D11756" t="inlineStr">
        <is>
          <t>verchange</t>
        </is>
      </c>
      <c r="E11756" t="inlineStr">
        <is>
          <t>geonode-dialogos</t>
        </is>
      </c>
      <c r="F11756">
        <f>=0.7</f>
        <v/>
      </c>
      <c r="G11756" t="inlineStr">
        <is>
          <t>geonode-dialogos</t>
        </is>
      </c>
      <c r="H11756">
        <f>=0.6</f>
        <v/>
      </c>
    </row>
    <row r="11757">
      <c r="A11757" t="inlineStr">
        <is>
          <t>geonode</t>
        </is>
      </c>
      <c r="B11757" t="inlineStr">
        <is>
          <t>7474cdc2afc1806827404b8f656b6e99874c69bb</t>
        </is>
      </c>
      <c r="C11757" t="inlineStr">
        <is>
          <t>2017-01-26 01:43:24+00:00</t>
        </is>
      </c>
      <c r="D11757" t="inlineStr">
        <is>
          <t>verchange</t>
        </is>
      </c>
      <c r="E11757" t="inlineStr">
        <is>
          <t>django-oauth-toolkit</t>
        </is>
      </c>
      <c r="F11757">
        <f>=0.10.0</f>
        <v/>
      </c>
      <c r="G11757" t="inlineStr">
        <is>
          <t>django-oauth-toolkit</t>
        </is>
      </c>
      <c r="H11757" t="inlineStr">
        <is>
          <t>&gt;=0.10.0</t>
        </is>
      </c>
    </row>
    <row r="11758">
      <c r="A11758" t="inlineStr">
        <is>
          <t>geonode</t>
        </is>
      </c>
      <c r="B11758" t="inlineStr">
        <is>
          <t>7474cdc2afc1806827404b8f656b6e99874c69bb</t>
        </is>
      </c>
      <c r="C11758" t="inlineStr">
        <is>
          <t>2017-01-26 01:43:24+00:00</t>
        </is>
      </c>
      <c r="D11758" t="inlineStr">
        <is>
          <t>verchange</t>
        </is>
      </c>
      <c r="E11758" t="inlineStr">
        <is>
          <t>django-geonode-client</t>
        </is>
      </c>
      <c r="F11758">
        <f>==0.0.15</f>
        <v/>
      </c>
      <c r="G11758" t="inlineStr">
        <is>
          <t>django-geonode-client</t>
        </is>
      </c>
      <c r="H11758">
        <f>=0.0.11</f>
        <v/>
      </c>
    </row>
    <row r="11759">
      <c r="A11759" t="inlineStr">
        <is>
          <t>geonode</t>
        </is>
      </c>
      <c r="B11759" t="inlineStr">
        <is>
          <t>3721044e62a98df179643c3b170cde4a19291bf8</t>
        </is>
      </c>
      <c r="C11759" t="inlineStr">
        <is>
          <t>2017-08-19 21:29:03+00:00</t>
        </is>
      </c>
      <c r="D11759" t="inlineStr">
        <is>
          <t>add</t>
        </is>
      </c>
      <c r="E11759" t="inlineStr">
        <is>
          <t>django-jsonfield-compat</t>
        </is>
      </c>
      <c r="F11759">
        <f>=0.4.4</f>
        <v/>
      </c>
      <c r="G11759" t="inlineStr"/>
      <c r="H11759" t="inlineStr"/>
    </row>
    <row r="11760">
      <c r="A11760" t="inlineStr">
        <is>
          <t>geonode</t>
        </is>
      </c>
      <c r="B11760" t="inlineStr">
        <is>
          <t>38c062f8ff98057da002dc5798aa93cc71bf0181</t>
        </is>
      </c>
      <c r="C11760" t="inlineStr">
        <is>
          <t>2020-02-14 08:40:09+00:00</t>
        </is>
      </c>
      <c r="D11760" t="inlineStr">
        <is>
          <t>verchange</t>
        </is>
      </c>
      <c r="E11760" t="inlineStr">
        <is>
          <t>psutil</t>
        </is>
      </c>
      <c r="F11760">
        <f>=5.6.7</f>
        <v/>
      </c>
      <c r="G11760" t="inlineStr">
        <is>
          <t>psutil</t>
        </is>
      </c>
      <c r="H11760">
        <f>=5.6.5</f>
        <v/>
      </c>
    </row>
    <row r="11761">
      <c r="A11761" t="inlineStr">
        <is>
          <t>geonode</t>
        </is>
      </c>
      <c r="B11761" t="inlineStr">
        <is>
          <t>38c062f8ff98057da002dc5798aa93cc71bf0181</t>
        </is>
      </c>
      <c r="C11761" t="inlineStr">
        <is>
          <t>2020-02-14 08:40:09+00:00</t>
        </is>
      </c>
      <c r="D11761" t="inlineStr">
        <is>
          <t>verchange</t>
        </is>
      </c>
      <c r="E11761" t="inlineStr">
        <is>
          <t>django-modeltranslation</t>
        </is>
      </c>
      <c r="F11761" t="inlineStr">
        <is>
          <t>&gt;=0.11;&lt;0.15.0</t>
        </is>
      </c>
      <c r="G11761" t="inlineStr">
        <is>
          <t>django-modeltranslation</t>
        </is>
      </c>
      <c r="H11761" t="inlineStr">
        <is>
          <t>&gt;=0.11;&lt;0.13.5</t>
        </is>
      </c>
    </row>
    <row r="11762">
      <c r="A11762" t="inlineStr">
        <is>
          <t>geonode</t>
        </is>
      </c>
      <c r="B11762" t="inlineStr">
        <is>
          <t>38c062f8ff98057da002dc5798aa93cc71bf0181</t>
        </is>
      </c>
      <c r="C11762" t="inlineStr">
        <is>
          <t>2020-02-14 08:40:09+00:00</t>
        </is>
      </c>
      <c r="D11762" t="inlineStr">
        <is>
          <t>verchange</t>
        </is>
      </c>
      <c r="E11762" t="inlineStr">
        <is>
          <t>django-invitations</t>
        </is>
      </c>
      <c r="F11762" t="inlineStr">
        <is>
          <t>&lt;1.9.4</t>
        </is>
      </c>
      <c r="G11762" t="inlineStr">
        <is>
          <t>django-invitations</t>
        </is>
      </c>
      <c r="H11762" t="inlineStr">
        <is>
          <t>&lt;=1.9.2</t>
        </is>
      </c>
    </row>
    <row r="11763">
      <c r="A11763" t="inlineStr">
        <is>
          <t>geonode</t>
        </is>
      </c>
      <c r="B11763" t="inlineStr">
        <is>
          <t>38c062f8ff98057da002dc5798aa93cc71bf0181</t>
        </is>
      </c>
      <c r="C11763" t="inlineStr">
        <is>
          <t>2020-02-14 08:40:09+00:00</t>
        </is>
      </c>
      <c r="D11763" t="inlineStr">
        <is>
          <t>verchange</t>
        </is>
      </c>
      <c r="E11763" t="inlineStr">
        <is>
          <t>Shapely</t>
        </is>
      </c>
      <c r="F11763">
        <f>=1.7.0</f>
        <v/>
      </c>
      <c r="G11763" t="inlineStr">
        <is>
          <t>Shapely</t>
        </is>
      </c>
      <c r="H11763">
        <f>=1.6.4.post2</f>
        <v/>
      </c>
    </row>
    <row r="11764">
      <c r="A11764" t="inlineStr">
        <is>
          <t>geonode</t>
        </is>
      </c>
      <c r="B11764" t="inlineStr">
        <is>
          <t>38c062f8ff98057da002dc5798aa93cc71bf0181</t>
        </is>
      </c>
      <c r="C11764" t="inlineStr">
        <is>
          <t>2020-02-14 08:40:09+00:00</t>
        </is>
      </c>
      <c r="D11764" t="inlineStr">
        <is>
          <t>verchange</t>
        </is>
      </c>
      <c r="E11764" t="inlineStr">
        <is>
          <t>SQLAlchemy</t>
        </is>
      </c>
      <c r="F11764">
        <f>=1.3.12</f>
        <v/>
      </c>
      <c r="G11764" t="inlineStr">
        <is>
          <t>SQLAlchemy</t>
        </is>
      </c>
      <c r="H11764">
        <f>=1.3.11</f>
        <v/>
      </c>
    </row>
    <row r="11765">
      <c r="A11765" t="inlineStr">
        <is>
          <t>geonode</t>
        </is>
      </c>
      <c r="B11765" t="inlineStr">
        <is>
          <t>38c062f8ff98057da002dc5798aa93cc71bf0181</t>
        </is>
      </c>
      <c r="C11765" t="inlineStr">
        <is>
          <t>2020-02-14 08:40:09+00:00</t>
        </is>
      </c>
      <c r="D11765" t="inlineStr">
        <is>
          <t>verchange</t>
        </is>
      </c>
      <c r="E11765" t="inlineStr">
        <is>
          <t>pytest</t>
        </is>
      </c>
      <c r="F11765">
        <f>=4.6.9</f>
        <v/>
      </c>
      <c r="G11765" t="inlineStr">
        <is>
          <t>pytest</t>
        </is>
      </c>
      <c r="H11765">
        <f>=4.6.6</f>
        <v/>
      </c>
    </row>
    <row r="11766">
      <c r="A11766" t="inlineStr">
        <is>
          <t>geonode</t>
        </is>
      </c>
      <c r="B11766" t="inlineStr">
        <is>
          <t>38c062f8ff98057da002dc5798aa93cc71bf0181</t>
        </is>
      </c>
      <c r="C11766" t="inlineStr">
        <is>
          <t>2020-02-14 08:40:09+00:00</t>
        </is>
      </c>
      <c r="D11766" t="inlineStr">
        <is>
          <t>verchange</t>
        </is>
      </c>
      <c r="E11766" t="inlineStr">
        <is>
          <t>pyopenssl</t>
        </is>
      </c>
      <c r="F11766">
        <f>=19.1.0</f>
        <v/>
      </c>
      <c r="G11766" t="inlineStr">
        <is>
          <t>pyopenssl</t>
        </is>
      </c>
      <c r="H11766">
        <f>=19.0.0</f>
        <v/>
      </c>
    </row>
    <row r="11767">
      <c r="A11767" t="inlineStr">
        <is>
          <t>geonode</t>
        </is>
      </c>
      <c r="B11767" t="inlineStr">
        <is>
          <t>38c062f8ff98057da002dc5798aa93cc71bf0181</t>
        </is>
      </c>
      <c r="C11767" t="inlineStr">
        <is>
          <t>2020-02-14 08:40:09+00:00</t>
        </is>
      </c>
      <c r="D11767" t="inlineStr">
        <is>
          <t>verchange</t>
        </is>
      </c>
      <c r="E11767" t="inlineStr">
        <is>
          <t>tqdm</t>
        </is>
      </c>
      <c r="F11767">
        <f>=4.39.0</f>
        <v/>
      </c>
      <c r="G11767" t="inlineStr">
        <is>
          <t>tqdm</t>
        </is>
      </c>
      <c r="H11767">
        <f>=4.38.0</f>
        <v/>
      </c>
    </row>
    <row r="11768">
      <c r="A11768" t="inlineStr">
        <is>
          <t>geonode</t>
        </is>
      </c>
      <c r="B11768" t="inlineStr">
        <is>
          <t>38c062f8ff98057da002dc5798aa93cc71bf0181</t>
        </is>
      </c>
      <c r="C11768" t="inlineStr">
        <is>
          <t>2020-02-14 08:40:09+00:00</t>
        </is>
      </c>
      <c r="D11768" t="inlineStr">
        <is>
          <t>verchange</t>
        </is>
      </c>
      <c r="E11768" t="inlineStr">
        <is>
          <t>geoip2</t>
        </is>
      </c>
      <c r="F11768">
        <f>=3.0.0</f>
        <v/>
      </c>
      <c r="G11768" t="inlineStr">
        <is>
          <t>geoip2</t>
        </is>
      </c>
      <c r="H11768">
        <f>=2.9.0</f>
        <v/>
      </c>
    </row>
    <row r="11769">
      <c r="A11769" t="inlineStr">
        <is>
          <t>geonode</t>
        </is>
      </c>
      <c r="B11769" t="inlineStr">
        <is>
          <t>38c062f8ff98057da002dc5798aa93cc71bf0181</t>
        </is>
      </c>
      <c r="C11769" t="inlineStr">
        <is>
          <t>2020-02-14 08:40:09+00:00</t>
        </is>
      </c>
      <c r="D11769" t="inlineStr">
        <is>
          <t>verchange</t>
        </is>
      </c>
      <c r="E11769" t="inlineStr">
        <is>
          <t>django-storages</t>
        </is>
      </c>
      <c r="F11769">
        <f>=1.8</f>
        <v/>
      </c>
      <c r="G11769" t="inlineStr">
        <is>
          <t>django-storages</t>
        </is>
      </c>
      <c r="H11769">
        <f>=1.7.2</f>
        <v/>
      </c>
    </row>
    <row r="11770">
      <c r="A11770" t="inlineStr">
        <is>
          <t>geonode</t>
        </is>
      </c>
      <c r="B11770" t="inlineStr">
        <is>
          <t>38c062f8ff98057da002dc5798aa93cc71bf0181</t>
        </is>
      </c>
      <c r="C11770" t="inlineStr">
        <is>
          <t>2020-02-14 08:40:09+00:00</t>
        </is>
      </c>
      <c r="D11770" t="inlineStr">
        <is>
          <t>verchange</t>
        </is>
      </c>
      <c r="E11770" t="inlineStr">
        <is>
          <t>Django</t>
        </is>
      </c>
      <c r="F11770">
        <f>=1.11.28</f>
        <v/>
      </c>
      <c r="G11770" t="inlineStr">
        <is>
          <t>Django</t>
        </is>
      </c>
      <c r="H11770">
        <f>=1.11.26</f>
        <v/>
      </c>
    </row>
    <row r="11771">
      <c r="A11771" t="inlineStr">
        <is>
          <t>geonode</t>
        </is>
      </c>
      <c r="B11771" t="inlineStr">
        <is>
          <t>38c062f8ff98057da002dc5798aa93cc71bf0181</t>
        </is>
      </c>
      <c r="C11771" t="inlineStr">
        <is>
          <t>2020-02-14 08:40:09+00:00</t>
        </is>
      </c>
      <c r="D11771" t="inlineStr">
        <is>
          <t>verchange</t>
        </is>
      </c>
      <c r="E11771" t="inlineStr">
        <is>
          <t>Pillow</t>
        </is>
      </c>
      <c r="F11771">
        <f>=6.2.2</f>
        <v/>
      </c>
      <c r="G11771" t="inlineStr">
        <is>
          <t>Pillow</t>
        </is>
      </c>
      <c r="H11771">
        <f>=6.2.1</f>
        <v/>
      </c>
    </row>
    <row r="11772">
      <c r="A11772" t="inlineStr">
        <is>
          <t>geonode</t>
        </is>
      </c>
      <c r="B11772" t="inlineStr">
        <is>
          <t>38c062f8ff98057da002dc5798aa93cc71bf0181</t>
        </is>
      </c>
      <c r="C11772" t="inlineStr">
        <is>
          <t>2020-02-14 08:40:09+00:00</t>
        </is>
      </c>
      <c r="D11772" t="inlineStr">
        <is>
          <t>verchange</t>
        </is>
      </c>
      <c r="E11772" t="inlineStr">
        <is>
          <t>pycsw</t>
        </is>
      </c>
      <c r="F11772">
        <f>=2.4.2</f>
        <v/>
      </c>
      <c r="G11772" t="inlineStr">
        <is>
          <t>pycsw</t>
        </is>
      </c>
      <c r="H11772">
        <f>=2.4.0</f>
        <v/>
      </c>
    </row>
    <row r="11773">
      <c r="A11773" t="inlineStr">
        <is>
          <t>geonode</t>
        </is>
      </c>
      <c r="B11773" t="inlineStr">
        <is>
          <t>38c062f8ff98057da002dc5798aa93cc71bf0181</t>
        </is>
      </c>
      <c r="C11773" t="inlineStr">
        <is>
          <t>2020-02-14 08:40:09+00:00</t>
        </is>
      </c>
      <c r="D11773" t="inlineStr">
        <is>
          <t>verchange</t>
        </is>
      </c>
      <c r="E11773" t="inlineStr">
        <is>
          <t>django-jsonfield</t>
        </is>
      </c>
      <c r="F11773" t="inlineStr">
        <is>
          <t>&lt;1.4.1</t>
        </is>
      </c>
      <c r="G11773" t="inlineStr">
        <is>
          <t>django-jsonfield</t>
        </is>
      </c>
      <c r="H11773" t="inlineStr">
        <is>
          <t>&lt;1.3.2</t>
        </is>
      </c>
    </row>
    <row r="11774">
      <c r="A11774" t="inlineStr">
        <is>
          <t>geonode</t>
        </is>
      </c>
      <c r="B11774" t="inlineStr">
        <is>
          <t>38c062f8ff98057da002dc5798aa93cc71bf0181</t>
        </is>
      </c>
      <c r="C11774" t="inlineStr">
        <is>
          <t>2020-02-14 08:40:09+00:00</t>
        </is>
      </c>
      <c r="D11774" t="inlineStr">
        <is>
          <t>verchange</t>
        </is>
      </c>
      <c r="E11774" t="inlineStr">
        <is>
          <t>urllib3</t>
        </is>
      </c>
      <c r="F11774">
        <f>=1.25.8</f>
        <v/>
      </c>
      <c r="G11774" t="inlineStr">
        <is>
          <t>urllib3</t>
        </is>
      </c>
      <c r="H11774">
        <f>=1.25.7</f>
        <v/>
      </c>
    </row>
    <row r="11775">
      <c r="A11775" t="inlineStr">
        <is>
          <t>geonode</t>
        </is>
      </c>
      <c r="B11775" t="inlineStr">
        <is>
          <t>38c062f8ff98057da002dc5798aa93cc71bf0181</t>
        </is>
      </c>
      <c r="C11775" t="inlineStr">
        <is>
          <t>2020-02-14 08:40:09+00:00</t>
        </is>
      </c>
      <c r="D11775" t="inlineStr">
        <is>
          <t>verchange</t>
        </is>
      </c>
      <c r="E11775" t="inlineStr">
        <is>
          <t>httplib2</t>
        </is>
      </c>
      <c r="F11775" t="inlineStr">
        <is>
          <t>&lt;0.17.1</t>
        </is>
      </c>
      <c r="G11775" t="inlineStr">
        <is>
          <t>httplib2</t>
        </is>
      </c>
      <c r="H11775" t="inlineStr">
        <is>
          <t>&lt;0.14.1</t>
        </is>
      </c>
    </row>
    <row r="11776">
      <c r="A11776" t="inlineStr">
        <is>
          <t>geonode</t>
        </is>
      </c>
      <c r="B11776" t="inlineStr">
        <is>
          <t>38c062f8ff98057da002dc5798aa93cc71bf0181</t>
        </is>
      </c>
      <c r="C11776" t="inlineStr">
        <is>
          <t>2020-02-14 08:40:09+00:00</t>
        </is>
      </c>
      <c r="D11776" t="inlineStr">
        <is>
          <t>verchange</t>
        </is>
      </c>
      <c r="E11776" t="inlineStr">
        <is>
          <t>coverage</t>
        </is>
      </c>
      <c r="F11776">
        <f>=5.0.3</f>
        <v/>
      </c>
      <c r="G11776" t="inlineStr">
        <is>
          <t>coverage</t>
        </is>
      </c>
      <c r="H11776">
        <f>=4.5.4</f>
        <v/>
      </c>
    </row>
    <row r="11777">
      <c r="A11777" t="inlineStr">
        <is>
          <t>geonode</t>
        </is>
      </c>
      <c r="B11777" t="inlineStr">
        <is>
          <t>38c062f8ff98057da002dc5798aa93cc71bf0181</t>
        </is>
      </c>
      <c r="C11777" t="inlineStr">
        <is>
          <t>2020-02-14 08:40:09+00:00</t>
        </is>
      </c>
      <c r="D11777" t="inlineStr">
        <is>
          <t>verchange</t>
        </is>
      </c>
      <c r="E11777" t="inlineStr">
        <is>
          <t>beautifulsoup4</t>
        </is>
      </c>
      <c r="F11777">
        <f>=4.8.2</f>
        <v/>
      </c>
      <c r="G11777" t="inlineStr">
        <is>
          <t>beautifulsoup4</t>
        </is>
      </c>
      <c r="H11777">
        <f>=4.8.1</f>
        <v/>
      </c>
    </row>
    <row r="11778">
      <c r="A11778" t="inlineStr">
        <is>
          <t>geonode</t>
        </is>
      </c>
      <c r="B11778" t="inlineStr">
        <is>
          <t>38c062f8ff98057da002dc5798aa93cc71bf0181</t>
        </is>
      </c>
      <c r="C11778" t="inlineStr">
        <is>
          <t>2020-02-14 08:40:09+00:00</t>
        </is>
      </c>
      <c r="D11778" t="inlineStr">
        <is>
          <t>verchange</t>
        </is>
      </c>
      <c r="E11778" t="inlineStr">
        <is>
          <t>setuptools</t>
        </is>
      </c>
      <c r="F11778">
        <f>=42.0.0</f>
        <v/>
      </c>
      <c r="G11778" t="inlineStr">
        <is>
          <t>setuptools</t>
        </is>
      </c>
      <c r="H11778">
        <f>=41.6.0</f>
        <v/>
      </c>
    </row>
    <row r="11779">
      <c r="A11779" t="inlineStr">
        <is>
          <t>geonode</t>
        </is>
      </c>
      <c r="B11779" t="inlineStr">
        <is>
          <t>38c062f8ff98057da002dc5798aa93cc71bf0181</t>
        </is>
      </c>
      <c r="C11779" t="inlineStr">
        <is>
          <t>2020-02-14 08:40:09+00:00</t>
        </is>
      </c>
      <c r="D11779" t="inlineStr">
        <is>
          <t>verchange</t>
        </is>
      </c>
      <c r="E11779" t="inlineStr">
        <is>
          <t>django-geonode-mapstore-client</t>
        </is>
      </c>
      <c r="F11779">
        <f>=1.4.8</f>
        <v/>
      </c>
      <c r="G11779" t="inlineStr">
        <is>
          <t>django-geonode-mapstore-client</t>
        </is>
      </c>
      <c r="H11779">
        <f>=1.4.6</f>
        <v/>
      </c>
    </row>
    <row r="11780">
      <c r="A11780" t="inlineStr">
        <is>
          <t>geonode</t>
        </is>
      </c>
      <c r="B11780" t="inlineStr">
        <is>
          <t>38c062f8ff98057da002dc5798aa93cc71bf0181</t>
        </is>
      </c>
      <c r="C11780" t="inlineStr">
        <is>
          <t>2020-02-14 08:40:09+00:00</t>
        </is>
      </c>
      <c r="D11780" t="inlineStr">
        <is>
          <t>verchange</t>
        </is>
      </c>
      <c r="E11780" t="inlineStr">
        <is>
          <t>django-multi-email-field</t>
        </is>
      </c>
      <c r="F11780" t="inlineStr">
        <is>
          <t>&lt;0.6.2</t>
        </is>
      </c>
      <c r="G11780" t="inlineStr">
        <is>
          <t>django-multi-email-field</t>
        </is>
      </c>
      <c r="H11780" t="inlineStr">
        <is>
          <t>&lt;=0.5.1</t>
        </is>
      </c>
    </row>
    <row r="11781">
      <c r="A11781" t="inlineStr">
        <is>
          <t>geonode</t>
        </is>
      </c>
      <c r="B11781" t="inlineStr">
        <is>
          <t>38c062f8ff98057da002dc5798aa93cc71bf0181</t>
        </is>
      </c>
      <c r="C11781" t="inlineStr">
        <is>
          <t>2020-02-14 08:40:09+00:00</t>
        </is>
      </c>
      <c r="D11781" t="inlineStr">
        <is>
          <t>verchange</t>
        </is>
      </c>
      <c r="E11781" t="inlineStr">
        <is>
          <t>docker</t>
        </is>
      </c>
      <c r="F11781">
        <f>=4.2.0</f>
        <v/>
      </c>
      <c r="G11781" t="inlineStr">
        <is>
          <t>docker</t>
        </is>
      </c>
      <c r="H11781">
        <f>=4.1.0</f>
        <v/>
      </c>
    </row>
    <row r="11782">
      <c r="A11782" t="inlineStr">
        <is>
          <t>geonode</t>
        </is>
      </c>
      <c r="B11782" t="inlineStr">
        <is>
          <t>38c062f8ff98057da002dc5798aa93cc71bf0181</t>
        </is>
      </c>
      <c r="C11782" t="inlineStr">
        <is>
          <t>2020-02-14 08:40:09+00:00</t>
        </is>
      </c>
      <c r="D11782" t="inlineStr">
        <is>
          <t>verchange</t>
        </is>
      </c>
      <c r="E11782" t="inlineStr">
        <is>
          <t>geoserver-restconfig</t>
        </is>
      </c>
      <c r="F11782">
        <f>=1.0.5</f>
        <v/>
      </c>
      <c r="G11782" t="inlineStr">
        <is>
          <t>geoserver-restconfig</t>
        </is>
      </c>
      <c r="H11782">
        <f>=1.0.4</f>
        <v/>
      </c>
    </row>
    <row r="11783">
      <c r="A11783" t="inlineStr">
        <is>
          <t>geonode</t>
        </is>
      </c>
      <c r="B11783" t="inlineStr">
        <is>
          <t>38c062f8ff98057da002dc5798aa93cc71bf0181</t>
        </is>
      </c>
      <c r="C11783" t="inlineStr">
        <is>
          <t>2020-02-14 08:40:09+00:00</t>
        </is>
      </c>
      <c r="D11783" t="inlineStr">
        <is>
          <t>verchange</t>
        </is>
      </c>
      <c r="E11783" t="inlineStr">
        <is>
          <t>geonode-avatar</t>
        </is>
      </c>
      <c r="F11783">
        <f>=3.0.4</f>
        <v/>
      </c>
      <c r="G11783" t="inlineStr">
        <is>
          <t>geonode-avatar</t>
        </is>
      </c>
      <c r="H11783">
        <f>=2.1.8</f>
        <v/>
      </c>
    </row>
    <row r="11784">
      <c r="A11784" t="inlineStr">
        <is>
          <t>geonode</t>
        </is>
      </c>
      <c r="B11784" t="inlineStr">
        <is>
          <t>38c062f8ff98057da002dc5798aa93cc71bf0181</t>
        </is>
      </c>
      <c r="C11784" t="inlineStr">
        <is>
          <t>2020-02-14 08:40:09+00:00</t>
        </is>
      </c>
      <c r="D11784" t="inlineStr">
        <is>
          <t>verchange</t>
        </is>
      </c>
      <c r="E11784" t="inlineStr">
        <is>
          <t>gn-gsimporter</t>
        </is>
      </c>
      <c r="F11784">
        <f>=1.0.17</f>
        <v/>
      </c>
      <c r="G11784" t="inlineStr">
        <is>
          <t>gn-gsimporter</t>
        </is>
      </c>
      <c r="H11784">
        <f>=1.0.12</f>
        <v/>
      </c>
    </row>
    <row r="11785">
      <c r="A11785" t="inlineStr">
        <is>
          <t>geonode</t>
        </is>
      </c>
      <c r="B11785" t="inlineStr">
        <is>
          <t>38c062f8ff98057da002dc5798aa93cc71bf0181</t>
        </is>
      </c>
      <c r="C11785" t="inlineStr">
        <is>
          <t>2020-02-14 08:40:09+00:00</t>
        </is>
      </c>
      <c r="D11785" t="inlineStr">
        <is>
          <t>verchange</t>
        </is>
      </c>
      <c r="E11785" t="inlineStr">
        <is>
          <t>invoke</t>
        </is>
      </c>
      <c r="F11785">
        <f>=1.4.1</f>
        <v/>
      </c>
      <c r="G11785" t="inlineStr">
        <is>
          <t>invoke</t>
        </is>
      </c>
      <c r="H11785">
        <f>=1.3.0</f>
        <v/>
      </c>
    </row>
    <row r="11786">
      <c r="A11786" t="inlineStr">
        <is>
          <t>geonode</t>
        </is>
      </c>
      <c r="B11786" t="inlineStr">
        <is>
          <t>38c062f8ff98057da002dc5798aa93cc71bf0181</t>
        </is>
      </c>
      <c r="C11786" t="inlineStr">
        <is>
          <t>2020-02-14 08:40:09+00:00</t>
        </is>
      </c>
      <c r="D11786" t="inlineStr">
        <is>
          <t>verchange</t>
        </is>
      </c>
      <c r="E11786" t="inlineStr">
        <is>
          <t>gunicorn</t>
        </is>
      </c>
      <c r="F11786">
        <f>=19.10.0</f>
        <v/>
      </c>
      <c r="G11786" t="inlineStr">
        <is>
          <t>gunicorn</t>
        </is>
      </c>
      <c r="H11786">
        <f>=19.9.0</f>
        <v/>
      </c>
    </row>
    <row r="11787">
      <c r="A11787" t="inlineStr">
        <is>
          <t>geonode</t>
        </is>
      </c>
      <c r="B11787" t="inlineStr">
        <is>
          <t>38c062f8ff98057da002dc5798aa93cc71bf0181</t>
        </is>
      </c>
      <c r="C11787" t="inlineStr">
        <is>
          <t>2020-02-14 08:40:09+00:00</t>
        </is>
      </c>
      <c r="D11787" t="inlineStr">
        <is>
          <t>verchange</t>
        </is>
      </c>
      <c r="E11787" t="inlineStr">
        <is>
          <t>django-mapstore-adapter</t>
        </is>
      </c>
      <c r="F11787">
        <f>=1.0.17</f>
        <v/>
      </c>
      <c r="G11787" t="inlineStr">
        <is>
          <t>django-mapstore-adapter</t>
        </is>
      </c>
      <c r="H11787">
        <f>=1.0.12</f>
        <v/>
      </c>
    </row>
    <row r="11788">
      <c r="A11788" t="inlineStr">
        <is>
          <t>geonode</t>
        </is>
      </c>
      <c r="B11788" t="inlineStr">
        <is>
          <t>38c062f8ff98057da002dc5798aa93cc71bf0181</t>
        </is>
      </c>
      <c r="C11788" t="inlineStr">
        <is>
          <t>2020-02-14 08:40:09+00:00</t>
        </is>
      </c>
      <c r="D11788" t="inlineStr">
        <is>
          <t>add</t>
        </is>
      </c>
      <c r="E11788" t="inlineStr">
        <is>
          <t>geonode-django-activity-stream</t>
        </is>
      </c>
      <c r="F11788">
        <f>=0.9.0</f>
        <v/>
      </c>
      <c r="G11788" t="inlineStr"/>
      <c r="H11788" t="inlineStr"/>
    </row>
    <row r="11789">
      <c r="A11789" t="inlineStr">
        <is>
          <t>geonode</t>
        </is>
      </c>
      <c r="B11789" t="inlineStr">
        <is>
          <t>38c062f8ff98057da002dc5798aa93cc71bf0181</t>
        </is>
      </c>
      <c r="C11789" t="inlineStr">
        <is>
          <t>2020-02-14 08:40:09+00:00</t>
        </is>
      </c>
      <c r="D11789" t="inlineStr">
        <is>
          <t>rem</t>
        </is>
      </c>
      <c r="E11789" t="inlineStr"/>
      <c r="F11789" t="inlineStr"/>
      <c r="G11789" t="inlineStr">
        <is>
          <t>django-activity-stream</t>
        </is>
      </c>
      <c r="H11789">
        <f>=0.8.0</f>
        <v/>
      </c>
    </row>
    <row r="11790">
      <c r="A11790" t="inlineStr">
        <is>
          <t>geonode</t>
        </is>
      </c>
      <c r="B11790" t="inlineStr">
        <is>
          <t>38c062f8ff98057da002dc5798aa93cc71bf0181</t>
        </is>
      </c>
      <c r="C11790" t="inlineStr">
        <is>
          <t>2020-02-14 08:40:09+00:00</t>
        </is>
      </c>
      <c r="D11790" t="inlineStr">
        <is>
          <t>rem</t>
        </is>
      </c>
      <c r="E11790" t="inlineStr"/>
      <c r="F11790" t="inlineStr"/>
      <c r="G11790" t="inlineStr">
        <is>
          <t>simplejson</t>
        </is>
      </c>
      <c r="H11790">
        <f>=3.16.0</f>
        <v/>
      </c>
    </row>
    <row r="11791">
      <c r="A11791" t="inlineStr">
        <is>
          <t>geonode</t>
        </is>
      </c>
      <c r="B11791" t="inlineStr">
        <is>
          <t>3455cbbb3dffd49f4eaef641db27c16e52af6eb2</t>
        </is>
      </c>
      <c r="C11791" t="inlineStr">
        <is>
          <t>2020-02-23 11:55:08+00:00</t>
        </is>
      </c>
      <c r="D11791" t="inlineStr">
        <is>
          <t>verchange</t>
        </is>
      </c>
      <c r="E11791" t="inlineStr">
        <is>
          <t>psutil</t>
        </is>
      </c>
      <c r="F11791">
        <f>=5.7.0</f>
        <v/>
      </c>
      <c r="G11791" t="inlineStr">
        <is>
          <t>psutil</t>
        </is>
      </c>
      <c r="H11791">
        <f>=5.6.7</f>
        <v/>
      </c>
    </row>
    <row r="11792">
      <c r="A11792" t="inlineStr">
        <is>
          <t>geonode</t>
        </is>
      </c>
      <c r="B11792" t="inlineStr">
        <is>
          <t>3455cbbb3dffd49f4eaef641db27c16e52af6eb2</t>
        </is>
      </c>
      <c r="C11792" t="inlineStr">
        <is>
          <t>2020-02-23 11:55:08+00:00</t>
        </is>
      </c>
      <c r="D11792" t="inlineStr">
        <is>
          <t>verchange</t>
        </is>
      </c>
      <c r="E11792" t="inlineStr">
        <is>
          <t>kombu</t>
        </is>
      </c>
      <c r="F11792">
        <f>=4.6.7</f>
        <v/>
      </c>
      <c r="G11792" t="inlineStr">
        <is>
          <t>kombu</t>
        </is>
      </c>
      <c r="H11792">
        <f>=4.6.6</f>
        <v/>
      </c>
    </row>
    <row r="11793">
      <c r="A11793" t="inlineStr">
        <is>
          <t>geonode</t>
        </is>
      </c>
      <c r="B11793" t="inlineStr">
        <is>
          <t>3455cbbb3dffd49f4eaef641db27c16e52af6eb2</t>
        </is>
      </c>
      <c r="C11793" t="inlineStr">
        <is>
          <t>2020-02-23 11:55:08+00:00</t>
        </is>
      </c>
      <c r="D11793" t="inlineStr">
        <is>
          <t>verchange</t>
        </is>
      </c>
      <c r="E11793" t="inlineStr">
        <is>
          <t>mock</t>
        </is>
      </c>
      <c r="F11793" t="inlineStr">
        <is>
          <t>&lt;5.0.0</t>
        </is>
      </c>
      <c r="G11793" t="inlineStr">
        <is>
          <t>mock</t>
        </is>
      </c>
      <c r="H11793" t="inlineStr">
        <is>
          <t>&lt;4.0.0</t>
        </is>
      </c>
    </row>
    <row r="11794">
      <c r="A11794" t="inlineStr">
        <is>
          <t>geonode</t>
        </is>
      </c>
      <c r="B11794" t="inlineStr">
        <is>
          <t>3455cbbb3dffd49f4eaef641db27c16e52af6eb2</t>
        </is>
      </c>
      <c r="C11794" t="inlineStr">
        <is>
          <t>2020-02-23 11:55:08+00:00</t>
        </is>
      </c>
      <c r="D11794" t="inlineStr">
        <is>
          <t>verchange</t>
        </is>
      </c>
      <c r="E11794" t="inlineStr">
        <is>
          <t>django-celery-beat</t>
        </is>
      </c>
      <c r="F11794">
        <f>=1.6.0</f>
        <v/>
      </c>
      <c r="G11794" t="inlineStr">
        <is>
          <t>django-celery-beat</t>
        </is>
      </c>
      <c r="H11794">
        <f>=1.5.0</f>
        <v/>
      </c>
    </row>
    <row r="11795">
      <c r="A11795" t="inlineStr">
        <is>
          <t>geonode</t>
        </is>
      </c>
      <c r="B11795" t="inlineStr">
        <is>
          <t>3455cbbb3dffd49f4eaef641db27c16e52af6eb2</t>
        </is>
      </c>
      <c r="C11795" t="inlineStr">
        <is>
          <t>2020-02-23 11:55:08+00:00</t>
        </is>
      </c>
      <c r="D11795" t="inlineStr">
        <is>
          <t>verchange</t>
        </is>
      </c>
      <c r="E11795" t="inlineStr">
        <is>
          <t>numpy</t>
        </is>
      </c>
      <c r="F11795">
        <f>=1.18.*</f>
        <v/>
      </c>
      <c r="G11795" t="inlineStr">
        <is>
          <t>numpy</t>
        </is>
      </c>
      <c r="H11795">
        <f>=1.16.*</f>
        <v/>
      </c>
    </row>
    <row r="11796">
      <c r="A11796" t="inlineStr">
        <is>
          <t>geonode</t>
        </is>
      </c>
      <c r="B11796" t="inlineStr">
        <is>
          <t>3455cbbb3dffd49f4eaef641db27c16e52af6eb2</t>
        </is>
      </c>
      <c r="C11796" t="inlineStr">
        <is>
          <t>2020-02-23 11:55:08+00:00</t>
        </is>
      </c>
      <c r="D11796" t="inlineStr">
        <is>
          <t>verchange</t>
        </is>
      </c>
      <c r="E11796" t="inlineStr">
        <is>
          <t>django-allauth</t>
        </is>
      </c>
      <c r="F11796">
        <f>=0.41.0</f>
        <v/>
      </c>
      <c r="G11796" t="inlineStr">
        <is>
          <t>django-allauth</t>
        </is>
      </c>
      <c r="H11796">
        <f>=0.40.0</f>
        <v/>
      </c>
    </row>
    <row r="11797">
      <c r="A11797" t="inlineStr">
        <is>
          <t>geonode</t>
        </is>
      </c>
      <c r="B11797" t="inlineStr">
        <is>
          <t>3455cbbb3dffd49f4eaef641db27c16e52af6eb2</t>
        </is>
      </c>
      <c r="C11797" t="inlineStr">
        <is>
          <t>2020-02-23 11:55:08+00:00</t>
        </is>
      </c>
      <c r="D11797" t="inlineStr">
        <is>
          <t>verchange</t>
        </is>
      </c>
      <c r="E11797" t="inlineStr">
        <is>
          <t>requests</t>
        </is>
      </c>
      <c r="F11797">
        <f>=2.23.0</f>
        <v/>
      </c>
      <c r="G11797" t="inlineStr">
        <is>
          <t>requests</t>
        </is>
      </c>
      <c r="H11797">
        <f>=2.22.0</f>
        <v/>
      </c>
    </row>
    <row r="11798">
      <c r="A11798" t="inlineStr">
        <is>
          <t>geonode</t>
        </is>
      </c>
      <c r="B11798" t="inlineStr">
        <is>
          <t>3455cbbb3dffd49f4eaef641db27c16e52af6eb2</t>
        </is>
      </c>
      <c r="C11798" t="inlineStr">
        <is>
          <t>2020-02-23 11:55:08+00:00</t>
        </is>
      </c>
      <c r="D11798" t="inlineStr">
        <is>
          <t>verchange</t>
        </is>
      </c>
      <c r="E11798" t="inlineStr">
        <is>
          <t>geonode-user-messages</t>
        </is>
      </c>
      <c r="F11798">
        <f>=2.0.0</f>
        <v/>
      </c>
      <c r="G11798" t="inlineStr">
        <is>
          <t>geonode-user-messages</t>
        </is>
      </c>
      <c r="H11798">
        <f>=0.1.14</f>
        <v/>
      </c>
    </row>
    <row r="11799">
      <c r="A11799" t="inlineStr">
        <is>
          <t>geonode</t>
        </is>
      </c>
      <c r="B11799" t="inlineStr">
        <is>
          <t>3455cbbb3dffd49f4eaef641db27c16e52af6eb2</t>
        </is>
      </c>
      <c r="C11799" t="inlineStr">
        <is>
          <t>2020-02-23 11:55:08+00:00</t>
        </is>
      </c>
      <c r="D11799" t="inlineStr">
        <is>
          <t>verchange</t>
        </is>
      </c>
      <c r="E11799" t="inlineStr">
        <is>
          <t>django-recaptcha</t>
        </is>
      </c>
      <c r="F11799">
        <f>=2.0.6</f>
        <v/>
      </c>
      <c r="G11799" t="inlineStr">
        <is>
          <t>django-recaptcha</t>
        </is>
      </c>
      <c r="H11799">
        <f>=2.0.5</f>
        <v/>
      </c>
    </row>
    <row r="11800">
      <c r="A11800" t="inlineStr">
        <is>
          <t>geonode</t>
        </is>
      </c>
      <c r="B11800" t="inlineStr">
        <is>
          <t>3455cbbb3dffd49f4eaef641db27c16e52af6eb2</t>
        </is>
      </c>
      <c r="C11800" t="inlineStr">
        <is>
          <t>2020-02-23 11:55:08+00:00</t>
        </is>
      </c>
      <c r="D11800" t="inlineStr">
        <is>
          <t>verchange</t>
        </is>
      </c>
      <c r="E11800" t="inlineStr">
        <is>
          <t>SQLAlchemy</t>
        </is>
      </c>
      <c r="F11800">
        <f>=1.3.13</f>
        <v/>
      </c>
      <c r="G11800" t="inlineStr">
        <is>
          <t>SQLAlchemy</t>
        </is>
      </c>
      <c r="H11800">
        <f>=1.3.12</f>
        <v/>
      </c>
    </row>
    <row r="11801">
      <c r="A11801" t="inlineStr">
        <is>
          <t>geonode</t>
        </is>
      </c>
      <c r="B11801" t="inlineStr">
        <is>
          <t>3455cbbb3dffd49f4eaef641db27c16e52af6eb2</t>
        </is>
      </c>
      <c r="C11801" t="inlineStr">
        <is>
          <t>2020-02-23 11:55:08+00:00</t>
        </is>
      </c>
      <c r="D11801" t="inlineStr">
        <is>
          <t>verchange</t>
        </is>
      </c>
      <c r="E11801" t="inlineStr">
        <is>
          <t>pytest</t>
        </is>
      </c>
      <c r="F11801">
        <f>=5.3.5</f>
        <v/>
      </c>
      <c r="G11801" t="inlineStr">
        <is>
          <t>pytest</t>
        </is>
      </c>
      <c r="H11801">
        <f>=4.6.9</f>
        <v/>
      </c>
    </row>
    <row r="11802">
      <c r="A11802" t="inlineStr">
        <is>
          <t>geonode</t>
        </is>
      </c>
      <c r="B11802" t="inlineStr">
        <is>
          <t>3455cbbb3dffd49f4eaef641db27c16e52af6eb2</t>
        </is>
      </c>
      <c r="C11802" t="inlineStr">
        <is>
          <t>2020-02-23 11:55:08+00:00</t>
        </is>
      </c>
      <c r="D11802" t="inlineStr">
        <is>
          <t>verchange</t>
        </is>
      </c>
      <c r="E11802" t="inlineStr">
        <is>
          <t>django-treebeard</t>
        </is>
      </c>
      <c r="F11802">
        <f>=4.3.1</f>
        <v/>
      </c>
      <c r="G11802" t="inlineStr">
        <is>
          <t>django-treebeard</t>
        </is>
      </c>
      <c r="H11802">
        <f>=4.3</f>
        <v/>
      </c>
    </row>
    <row r="11803">
      <c r="A11803" t="inlineStr">
        <is>
          <t>geonode</t>
        </is>
      </c>
      <c r="B11803" t="inlineStr">
        <is>
          <t>3455cbbb3dffd49f4eaef641db27c16e52af6eb2</t>
        </is>
      </c>
      <c r="C11803" t="inlineStr">
        <is>
          <t>2020-02-23 11:55:08+00:00</t>
        </is>
      </c>
      <c r="D11803" t="inlineStr">
        <is>
          <t>verchange</t>
        </is>
      </c>
      <c r="E11803" t="inlineStr">
        <is>
          <t>tqdm</t>
        </is>
      </c>
      <c r="F11803">
        <f>=4.43.0</f>
        <v/>
      </c>
      <c r="G11803" t="inlineStr">
        <is>
          <t>tqdm</t>
        </is>
      </c>
      <c r="H11803">
        <f>=4.39.0</f>
        <v/>
      </c>
    </row>
    <row r="11804">
      <c r="A11804" t="inlineStr">
        <is>
          <t>geonode</t>
        </is>
      </c>
      <c r="B11804" t="inlineStr">
        <is>
          <t>3455cbbb3dffd49f4eaef641db27c16e52af6eb2</t>
        </is>
      </c>
      <c r="C11804" t="inlineStr">
        <is>
          <t>2020-02-23 11:55:08+00:00</t>
        </is>
      </c>
      <c r="D11804" t="inlineStr">
        <is>
          <t>verchange</t>
        </is>
      </c>
      <c r="E11804" t="inlineStr">
        <is>
          <t>six</t>
        </is>
      </c>
      <c r="F11804">
        <f>=1.12.0</f>
        <v/>
      </c>
      <c r="G11804" t="inlineStr">
        <is>
          <t>six</t>
        </is>
      </c>
      <c r="H11804" t="inlineStr">
        <is>
          <t>&lt;1.14.0</t>
        </is>
      </c>
    </row>
    <row r="11805">
      <c r="A11805" t="inlineStr">
        <is>
          <t>geonode</t>
        </is>
      </c>
      <c r="B11805" t="inlineStr">
        <is>
          <t>3455cbbb3dffd49f4eaef641db27c16e52af6eb2</t>
        </is>
      </c>
      <c r="C11805" t="inlineStr">
        <is>
          <t>2020-02-23 11:55:08+00:00</t>
        </is>
      </c>
      <c r="D11805" t="inlineStr">
        <is>
          <t>verchange</t>
        </is>
      </c>
      <c r="E11805" t="inlineStr">
        <is>
          <t>django-leaflet</t>
        </is>
      </c>
      <c r="F11805">
        <f>=0.26.0</f>
        <v/>
      </c>
      <c r="G11805" t="inlineStr">
        <is>
          <t>django-leaflet</t>
        </is>
      </c>
      <c r="H11805">
        <f>=0.25.0</f>
        <v/>
      </c>
    </row>
    <row r="11806">
      <c r="A11806" t="inlineStr">
        <is>
          <t>geonode</t>
        </is>
      </c>
      <c r="B11806" t="inlineStr">
        <is>
          <t>3455cbbb3dffd49f4eaef641db27c16e52af6eb2</t>
        </is>
      </c>
      <c r="C11806" t="inlineStr">
        <is>
          <t>2020-02-23 11:55:08+00:00</t>
        </is>
      </c>
      <c r="D11806" t="inlineStr">
        <is>
          <t>verchange</t>
        </is>
      </c>
      <c r="E11806" t="inlineStr">
        <is>
          <t>django-storages</t>
        </is>
      </c>
      <c r="F11806">
        <f>=1.9.1</f>
        <v/>
      </c>
      <c r="G11806" t="inlineStr">
        <is>
          <t>django-storages</t>
        </is>
      </c>
      <c r="H11806">
        <f>=1.8</f>
        <v/>
      </c>
    </row>
    <row r="11807">
      <c r="A11807" t="inlineStr">
        <is>
          <t>geonode</t>
        </is>
      </c>
      <c r="B11807" t="inlineStr">
        <is>
          <t>3455cbbb3dffd49f4eaef641db27c16e52af6eb2</t>
        </is>
      </c>
      <c r="C11807" t="inlineStr">
        <is>
          <t>2020-02-23 11:55:08+00:00</t>
        </is>
      </c>
      <c r="D11807" t="inlineStr">
        <is>
          <t>verchange</t>
        </is>
      </c>
      <c r="E11807" t="inlineStr">
        <is>
          <t>django-mptt</t>
        </is>
      </c>
      <c r="F11807">
        <f>=0.11.0</f>
        <v/>
      </c>
      <c r="G11807" t="inlineStr">
        <is>
          <t>django-mptt</t>
        </is>
      </c>
      <c r="H11807">
        <f>=0.9.1</f>
        <v/>
      </c>
    </row>
    <row r="11808">
      <c r="A11808" t="inlineStr">
        <is>
          <t>geonode</t>
        </is>
      </c>
      <c r="B11808" t="inlineStr">
        <is>
          <t>3455cbbb3dffd49f4eaef641db27c16e52af6eb2</t>
        </is>
      </c>
      <c r="C11808" t="inlineStr">
        <is>
          <t>2020-02-23 11:55:08+00:00</t>
        </is>
      </c>
      <c r="D11808" t="inlineStr">
        <is>
          <t>verchange</t>
        </is>
      </c>
      <c r="E11808" t="inlineStr">
        <is>
          <t>pyproj</t>
        </is>
      </c>
      <c r="F11808">
        <f>=2.5.0</f>
        <v/>
      </c>
      <c r="G11808" t="inlineStr">
        <is>
          <t>pyproj</t>
        </is>
      </c>
      <c r="H11808" t="inlineStr">
        <is>
          <t>&gt;=1.9.5;&lt;2.2.3.0</t>
        </is>
      </c>
    </row>
    <row r="11809">
      <c r="A11809" t="inlineStr">
        <is>
          <t>geonode</t>
        </is>
      </c>
      <c r="B11809" t="inlineStr">
        <is>
          <t>3455cbbb3dffd49f4eaef641db27c16e52af6eb2</t>
        </is>
      </c>
      <c r="C11809" t="inlineStr">
        <is>
          <t>2020-02-23 11:55:08+00:00</t>
        </is>
      </c>
      <c r="D11809" t="inlineStr">
        <is>
          <t>verchange</t>
        </is>
      </c>
      <c r="E11809" t="inlineStr">
        <is>
          <t>splinter</t>
        </is>
      </c>
      <c r="F11809">
        <f>=0.13.0</f>
        <v/>
      </c>
      <c r="G11809" t="inlineStr">
        <is>
          <t>splinter</t>
        </is>
      </c>
      <c r="H11809">
        <f>=0.11.0</f>
        <v/>
      </c>
    </row>
    <row r="11810">
      <c r="A11810" t="inlineStr">
        <is>
          <t>geonode</t>
        </is>
      </c>
      <c r="B11810" t="inlineStr">
        <is>
          <t>3455cbbb3dffd49f4eaef641db27c16e52af6eb2</t>
        </is>
      </c>
      <c r="C11810" t="inlineStr">
        <is>
          <t>2020-02-23 11:55:08+00:00</t>
        </is>
      </c>
      <c r="D11810" t="inlineStr">
        <is>
          <t>verchange</t>
        </is>
      </c>
      <c r="E11810" t="inlineStr">
        <is>
          <t>celery</t>
        </is>
      </c>
      <c r="F11810">
        <f>=4.4.0</f>
        <v/>
      </c>
      <c r="G11810" t="inlineStr">
        <is>
          <t>celery</t>
        </is>
      </c>
      <c r="H11810">
        <f>=4.2.1</f>
        <v/>
      </c>
    </row>
    <row r="11811">
      <c r="A11811" t="inlineStr">
        <is>
          <t>geonode</t>
        </is>
      </c>
      <c r="B11811" t="inlineStr">
        <is>
          <t>3455cbbb3dffd49f4eaef641db27c16e52af6eb2</t>
        </is>
      </c>
      <c r="C11811" t="inlineStr">
        <is>
          <t>2020-02-23 11:55:08+00:00</t>
        </is>
      </c>
      <c r="D11811" t="inlineStr">
        <is>
          <t>verchange</t>
        </is>
      </c>
      <c r="E11811" t="inlineStr">
        <is>
          <t>geonode-dialogos</t>
        </is>
      </c>
      <c r="F11811">
        <f>=3.0.1</f>
        <v/>
      </c>
      <c r="G11811" t="inlineStr">
        <is>
          <t>geonode-dialogos</t>
        </is>
      </c>
      <c r="H11811">
        <f>=1.2</f>
        <v/>
      </c>
    </row>
    <row r="11812">
      <c r="A11812" t="inlineStr">
        <is>
          <t>geonode</t>
        </is>
      </c>
      <c r="B11812" t="inlineStr">
        <is>
          <t>3455cbbb3dffd49f4eaef641db27c16e52af6eb2</t>
        </is>
      </c>
      <c r="C11812" t="inlineStr">
        <is>
          <t>2020-02-23 11:55:08+00:00</t>
        </is>
      </c>
      <c r="D11812" t="inlineStr">
        <is>
          <t>verchange</t>
        </is>
      </c>
      <c r="E11812" t="inlineStr">
        <is>
          <t>Django</t>
        </is>
      </c>
      <c r="F11812">
        <f>=2.2.10</f>
        <v/>
      </c>
      <c r="G11812" t="inlineStr">
        <is>
          <t>Django</t>
        </is>
      </c>
      <c r="H11812">
        <f>=1.11.28</f>
        <v/>
      </c>
    </row>
    <row r="11813">
      <c r="A11813" t="inlineStr">
        <is>
          <t>geonode</t>
        </is>
      </c>
      <c r="B11813" t="inlineStr">
        <is>
          <t>3455cbbb3dffd49f4eaef641db27c16e52af6eb2</t>
        </is>
      </c>
      <c r="C11813" t="inlineStr">
        <is>
          <t>2020-02-23 11:55:08+00:00</t>
        </is>
      </c>
      <c r="D11813" t="inlineStr">
        <is>
          <t>verchange</t>
        </is>
      </c>
      <c r="E11813" t="inlineStr">
        <is>
          <t>Pillow</t>
        </is>
      </c>
      <c r="F11813">
        <f>=7.0.0</f>
        <v/>
      </c>
      <c r="G11813" t="inlineStr">
        <is>
          <t>Pillow</t>
        </is>
      </c>
      <c r="H11813">
        <f>=6.2.2</f>
        <v/>
      </c>
    </row>
    <row r="11814">
      <c r="A11814" t="inlineStr">
        <is>
          <t>geonode</t>
        </is>
      </c>
      <c r="B11814" t="inlineStr">
        <is>
          <t>3455cbbb3dffd49f4eaef641db27c16e52af6eb2</t>
        </is>
      </c>
      <c r="C11814" t="inlineStr">
        <is>
          <t>2020-02-23 11:55:08+00:00</t>
        </is>
      </c>
      <c r="D11814" t="inlineStr">
        <is>
          <t>verchange</t>
        </is>
      </c>
      <c r="E11814" t="inlineStr">
        <is>
          <t>django-jsonfield</t>
        </is>
      </c>
      <c r="F11814">
        <f>=1.4.0</f>
        <v/>
      </c>
      <c r="G11814" t="inlineStr">
        <is>
          <t>django-jsonfield</t>
        </is>
      </c>
      <c r="H11814" t="inlineStr">
        <is>
          <t>&lt;1.4.1</t>
        </is>
      </c>
    </row>
    <row r="11815">
      <c r="A11815" t="inlineStr">
        <is>
          <t>geonode</t>
        </is>
      </c>
      <c r="B11815" t="inlineStr">
        <is>
          <t>3455cbbb3dffd49f4eaef641db27c16e52af6eb2</t>
        </is>
      </c>
      <c r="C11815" t="inlineStr">
        <is>
          <t>2020-02-23 11:55:08+00:00</t>
        </is>
      </c>
      <c r="D11815" t="inlineStr">
        <is>
          <t>verchange</t>
        </is>
      </c>
      <c r="E11815" t="inlineStr">
        <is>
          <t>OWSLib</t>
        </is>
      </c>
      <c r="F11815">
        <f>=0.19.1</f>
        <v/>
      </c>
      <c r="G11815" t="inlineStr">
        <is>
          <t>OWSLib</t>
        </is>
      </c>
      <c r="H11815">
        <f>=0.18.0</f>
        <v/>
      </c>
    </row>
    <row r="11816">
      <c r="A11816" t="inlineStr">
        <is>
          <t>geonode</t>
        </is>
      </c>
      <c r="B11816" t="inlineStr">
        <is>
          <t>3455cbbb3dffd49f4eaef641db27c16e52af6eb2</t>
        </is>
      </c>
      <c r="C11816" t="inlineStr">
        <is>
          <t>2020-02-23 11:55:08+00:00</t>
        </is>
      </c>
      <c r="D11816" t="inlineStr">
        <is>
          <t>verchange</t>
        </is>
      </c>
      <c r="E11816" t="inlineStr">
        <is>
          <t>django-filter</t>
        </is>
      </c>
      <c r="F11816">
        <f>=2.2.0</f>
        <v/>
      </c>
      <c r="G11816" t="inlineStr">
        <is>
          <t>django-filter</t>
        </is>
      </c>
      <c r="H11816">
        <f>=1.1.0</f>
        <v/>
      </c>
    </row>
    <row r="11817">
      <c r="A11817" t="inlineStr">
        <is>
          <t>geonode</t>
        </is>
      </c>
      <c r="B11817" t="inlineStr">
        <is>
          <t>3455cbbb3dffd49f4eaef641db27c16e52af6eb2</t>
        </is>
      </c>
      <c r="C11817" t="inlineStr">
        <is>
          <t>2020-02-23 11:55:08+00:00</t>
        </is>
      </c>
      <c r="D11817" t="inlineStr">
        <is>
          <t>verchange</t>
        </is>
      </c>
      <c r="E11817" t="inlineStr">
        <is>
          <t>setuptools</t>
        </is>
      </c>
      <c r="F11817">
        <f>=45.2.0</f>
        <v/>
      </c>
      <c r="G11817" t="inlineStr">
        <is>
          <t>setuptools</t>
        </is>
      </c>
      <c r="H11817">
        <f>=42.0.0</f>
        <v/>
      </c>
    </row>
    <row r="11818">
      <c r="A11818" t="inlineStr">
        <is>
          <t>geonode</t>
        </is>
      </c>
      <c r="B11818" t="inlineStr">
        <is>
          <t>3455cbbb3dffd49f4eaef641db27c16e52af6eb2</t>
        </is>
      </c>
      <c r="C11818" t="inlineStr">
        <is>
          <t>2020-02-23 11:55:08+00:00</t>
        </is>
      </c>
      <c r="D11818" t="inlineStr">
        <is>
          <t>verchange</t>
        </is>
      </c>
      <c r="E11818" t="inlineStr">
        <is>
          <t>django-geonode-mapstore-client</t>
        </is>
      </c>
      <c r="F11818">
        <f>=2.0.0</f>
        <v/>
      </c>
      <c r="G11818" t="inlineStr">
        <is>
          <t>django-geonode-mapstore-client</t>
        </is>
      </c>
      <c r="H11818">
        <f>=1.4.8</f>
        <v/>
      </c>
    </row>
    <row r="11819">
      <c r="A11819" t="inlineStr">
        <is>
          <t>geonode</t>
        </is>
      </c>
      <c r="B11819" t="inlineStr">
        <is>
          <t>3455cbbb3dffd49f4eaef641db27c16e52af6eb2</t>
        </is>
      </c>
      <c r="C11819" t="inlineStr">
        <is>
          <t>2020-02-23 11:55:08+00:00</t>
        </is>
      </c>
      <c r="D11819" t="inlineStr">
        <is>
          <t>verchange</t>
        </is>
      </c>
      <c r="E11819" t="inlineStr">
        <is>
          <t>wrapt</t>
        </is>
      </c>
      <c r="F11819">
        <f>=1.12.0</f>
        <v/>
      </c>
      <c r="G11819" t="inlineStr">
        <is>
          <t>wrapt</t>
        </is>
      </c>
      <c r="H11819">
        <f>=1.11.2</f>
        <v/>
      </c>
    </row>
    <row r="11820">
      <c r="A11820" t="inlineStr">
        <is>
          <t>geonode</t>
        </is>
      </c>
      <c r="B11820" t="inlineStr">
        <is>
          <t>3455cbbb3dffd49f4eaef641db27c16e52af6eb2</t>
        </is>
      </c>
      <c r="C11820" t="inlineStr">
        <is>
          <t>2020-02-23 11:55:08+00:00</t>
        </is>
      </c>
      <c r="D11820" t="inlineStr">
        <is>
          <t>verchange</t>
        </is>
      </c>
      <c r="E11820" t="inlineStr">
        <is>
          <t>geonode-announcements</t>
        </is>
      </c>
      <c r="F11820">
        <f>=2.0.0</f>
        <v/>
      </c>
      <c r="G11820" t="inlineStr">
        <is>
          <t>geonode-announcements</t>
        </is>
      </c>
      <c r="H11820">
        <f>=1.0.13</f>
        <v/>
      </c>
    </row>
    <row r="11821">
      <c r="A11821" t="inlineStr">
        <is>
          <t>geonode</t>
        </is>
      </c>
      <c r="B11821" t="inlineStr">
        <is>
          <t>3455cbbb3dffd49f4eaef641db27c16e52af6eb2</t>
        </is>
      </c>
      <c r="C11821" t="inlineStr">
        <is>
          <t>2020-02-23 11:55:08+00:00</t>
        </is>
      </c>
      <c r="D11821" t="inlineStr">
        <is>
          <t>verchange</t>
        </is>
      </c>
      <c r="E11821" t="inlineStr">
        <is>
          <t>django-downloadview</t>
        </is>
      </c>
      <c r="F11821">
        <f>=1.10</f>
        <v/>
      </c>
      <c r="G11821" t="inlineStr">
        <is>
          <t>django-downloadview</t>
        </is>
      </c>
      <c r="H11821" t="inlineStr">
        <is>
          <t>&lt;=1.9</t>
        </is>
      </c>
    </row>
    <row r="11822">
      <c r="A11822" t="inlineStr">
        <is>
          <t>geonode</t>
        </is>
      </c>
      <c r="B11822" t="inlineStr">
        <is>
          <t>3455cbbb3dffd49f4eaef641db27c16e52af6eb2</t>
        </is>
      </c>
      <c r="C11822" t="inlineStr">
        <is>
          <t>2020-02-23 11:55:08+00:00</t>
        </is>
      </c>
      <c r="D11822" t="inlineStr">
        <is>
          <t>verchange</t>
        </is>
      </c>
      <c r="E11822" t="inlineStr">
        <is>
          <t>django-cors-headers</t>
        </is>
      </c>
      <c r="F11822">
        <f>=3.2.1</f>
        <v/>
      </c>
      <c r="G11822" t="inlineStr">
        <is>
          <t>django-cors-headers</t>
        </is>
      </c>
      <c r="H11822">
        <f>=3.0.2</f>
        <v/>
      </c>
    </row>
    <row r="11823">
      <c r="A11823" t="inlineStr">
        <is>
          <t>geonode</t>
        </is>
      </c>
      <c r="B11823" t="inlineStr">
        <is>
          <t>3455cbbb3dffd49f4eaef641db27c16e52af6eb2</t>
        </is>
      </c>
      <c r="C11823" t="inlineStr">
        <is>
          <t>2020-02-23 11:55:08+00:00</t>
        </is>
      </c>
      <c r="D11823" t="inlineStr">
        <is>
          <t>verchange</t>
        </is>
      </c>
      <c r="E11823" t="inlineStr">
        <is>
          <t>geoserver-restconfig</t>
        </is>
      </c>
      <c r="F11823">
        <f>=2.0.1</f>
        <v/>
      </c>
      <c r="G11823" t="inlineStr">
        <is>
          <t>geoserver-restconfig</t>
        </is>
      </c>
      <c r="H11823">
        <f>=1.0.5</f>
        <v/>
      </c>
    </row>
    <row r="11824">
      <c r="A11824" t="inlineStr">
        <is>
          <t>geonode</t>
        </is>
      </c>
      <c r="B11824" t="inlineStr">
        <is>
          <t>3455cbbb3dffd49f4eaef641db27c16e52af6eb2</t>
        </is>
      </c>
      <c r="C11824" t="inlineStr">
        <is>
          <t>2020-02-23 11:55:08+00:00</t>
        </is>
      </c>
      <c r="D11824" t="inlineStr">
        <is>
          <t>verchange</t>
        </is>
      </c>
      <c r="E11824" t="inlineStr">
        <is>
          <t>geonode-avatar</t>
        </is>
      </c>
      <c r="F11824">
        <f>=5.0.0</f>
        <v/>
      </c>
      <c r="G11824" t="inlineStr">
        <is>
          <t>geonode-avatar</t>
        </is>
      </c>
      <c r="H11824">
        <f>=3.0.4</f>
        <v/>
      </c>
    </row>
    <row r="11825">
      <c r="A11825" t="inlineStr">
        <is>
          <t>geonode</t>
        </is>
      </c>
      <c r="B11825" t="inlineStr">
        <is>
          <t>3455cbbb3dffd49f4eaef641db27c16e52af6eb2</t>
        </is>
      </c>
      <c r="C11825" t="inlineStr">
        <is>
          <t>2020-02-23 11:55:08+00:00</t>
        </is>
      </c>
      <c r="D11825" t="inlineStr">
        <is>
          <t>verchange</t>
        </is>
      </c>
      <c r="E11825" t="inlineStr">
        <is>
          <t>gn-gsimporter</t>
        </is>
      </c>
      <c r="F11825">
        <f>=2.0.0</f>
        <v/>
      </c>
      <c r="G11825" t="inlineStr">
        <is>
          <t>gn-gsimporter</t>
        </is>
      </c>
      <c r="H11825">
        <f>=1.0.17</f>
        <v/>
      </c>
    </row>
    <row r="11826">
      <c r="A11826" t="inlineStr">
        <is>
          <t>geonode</t>
        </is>
      </c>
      <c r="B11826" t="inlineStr">
        <is>
          <t>3455cbbb3dffd49f4eaef641db27c16e52af6eb2</t>
        </is>
      </c>
      <c r="C11826" t="inlineStr">
        <is>
          <t>2020-02-23 11:55:08+00:00</t>
        </is>
      </c>
      <c r="D11826" t="inlineStr">
        <is>
          <t>verchange</t>
        </is>
      </c>
      <c r="E11826" t="inlineStr">
        <is>
          <t>django-taggit</t>
        </is>
      </c>
      <c r="F11826">
        <f>=1.2.0</f>
        <v/>
      </c>
      <c r="G11826" t="inlineStr">
        <is>
          <t>django-taggit</t>
        </is>
      </c>
      <c r="H11826">
        <f>=0.24.0</f>
        <v/>
      </c>
    </row>
    <row r="11827">
      <c r="A11827" t="inlineStr">
        <is>
          <t>geonode</t>
        </is>
      </c>
      <c r="B11827" t="inlineStr">
        <is>
          <t>3455cbbb3dffd49f4eaef641db27c16e52af6eb2</t>
        </is>
      </c>
      <c r="C11827" t="inlineStr">
        <is>
          <t>2020-02-23 11:55:08+00:00</t>
        </is>
      </c>
      <c r="D11827" t="inlineStr">
        <is>
          <t>verchange</t>
        </is>
      </c>
      <c r="E11827" t="inlineStr">
        <is>
          <t>gunicorn</t>
        </is>
      </c>
      <c r="F11827">
        <f>=20.0.4</f>
        <v/>
      </c>
      <c r="G11827" t="inlineStr">
        <is>
          <t>gunicorn</t>
        </is>
      </c>
      <c r="H11827">
        <f>=19.10.0</f>
        <v/>
      </c>
    </row>
    <row r="11828">
      <c r="A11828" t="inlineStr">
        <is>
          <t>geonode</t>
        </is>
      </c>
      <c r="B11828" t="inlineStr">
        <is>
          <t>3455cbbb3dffd49f4eaef641db27c16e52af6eb2</t>
        </is>
      </c>
      <c r="C11828" t="inlineStr">
        <is>
          <t>2020-02-23 11:55:08+00:00</t>
        </is>
      </c>
      <c r="D11828" t="inlineStr">
        <is>
          <t>verchange</t>
        </is>
      </c>
      <c r="E11828" t="inlineStr">
        <is>
          <t>django-jsonfield-compat</t>
        </is>
      </c>
      <c r="F11828">
        <f>=0.4.4</f>
        <v/>
      </c>
      <c r="G11828" t="inlineStr">
        <is>
          <t>django-jsonfield-compat</t>
        </is>
      </c>
      <c r="H11828" t="inlineStr">
        <is>
          <t>&lt;=0.4.4</t>
        </is>
      </c>
    </row>
    <row r="11829">
      <c r="A11829" t="inlineStr">
        <is>
          <t>geonode</t>
        </is>
      </c>
      <c r="B11829" t="inlineStr">
        <is>
          <t>3455cbbb3dffd49f4eaef641db27c16e52af6eb2</t>
        </is>
      </c>
      <c r="C11829" t="inlineStr">
        <is>
          <t>2020-02-23 11:55:08+00:00</t>
        </is>
      </c>
      <c r="D11829" t="inlineStr">
        <is>
          <t>verchange</t>
        </is>
      </c>
      <c r="E11829" t="inlineStr">
        <is>
          <t>django-autocomplete-light</t>
        </is>
      </c>
      <c r="F11829">
        <f>=3.5.1</f>
        <v/>
      </c>
      <c r="G11829" t="inlineStr">
        <is>
          <t>django-autocomplete-light</t>
        </is>
      </c>
      <c r="H11829" t="inlineStr">
        <is>
          <t>&lt;3.0.0</t>
        </is>
      </c>
    </row>
    <row r="11830">
      <c r="A11830" t="inlineStr">
        <is>
          <t>geonode</t>
        </is>
      </c>
      <c r="B11830" t="inlineStr">
        <is>
          <t>3455cbbb3dffd49f4eaef641db27c16e52af6eb2</t>
        </is>
      </c>
      <c r="C11830" t="inlineStr">
        <is>
          <t>2020-02-23 11:55:08+00:00</t>
        </is>
      </c>
      <c r="D11830" t="inlineStr">
        <is>
          <t>verchange</t>
        </is>
      </c>
      <c r="E11830" t="inlineStr">
        <is>
          <t>lxml</t>
        </is>
      </c>
      <c r="F11830">
        <f>=4.5.0</f>
        <v/>
      </c>
      <c r="G11830" t="inlineStr">
        <is>
          <t>lxml</t>
        </is>
      </c>
      <c r="H11830">
        <f>=4.4.1</f>
        <v/>
      </c>
    </row>
    <row r="11831">
      <c r="A11831" t="inlineStr">
        <is>
          <t>geonode</t>
        </is>
      </c>
      <c r="B11831" t="inlineStr">
        <is>
          <t>3455cbbb3dffd49f4eaef641db27c16e52af6eb2</t>
        </is>
      </c>
      <c r="C11831" t="inlineStr">
        <is>
          <t>2020-02-23 11:55:08+00:00</t>
        </is>
      </c>
      <c r="D11831" t="inlineStr">
        <is>
          <t>verchange</t>
        </is>
      </c>
      <c r="E11831" t="inlineStr">
        <is>
          <t>django-mapstore-adapter</t>
        </is>
      </c>
      <c r="F11831">
        <f>=2.0.0</f>
        <v/>
      </c>
      <c r="G11831" t="inlineStr">
        <is>
          <t>django-mapstore-adapter</t>
        </is>
      </c>
      <c r="H11831">
        <f>=1.0.17</f>
        <v/>
      </c>
    </row>
    <row r="11832">
      <c r="A11832" t="inlineStr">
        <is>
          <t>geonode</t>
        </is>
      </c>
      <c r="B11832" t="inlineStr">
        <is>
          <t>3455cbbb3dffd49f4eaef641db27c16e52af6eb2</t>
        </is>
      </c>
      <c r="C11832" t="inlineStr">
        <is>
          <t>2020-02-23 11:55:08+00:00</t>
        </is>
      </c>
      <c r="D11832" t="inlineStr">
        <is>
          <t>verchange</t>
        </is>
      </c>
      <c r="E11832" t="inlineStr">
        <is>
          <t>pytest-django</t>
        </is>
      </c>
      <c r="F11832">
        <f>=3.8.0</f>
        <v/>
      </c>
      <c r="G11832" t="inlineStr">
        <is>
          <t>pytest-django</t>
        </is>
      </c>
      <c r="H11832">
        <f>=3.7.0</f>
        <v/>
      </c>
    </row>
    <row r="11833">
      <c r="A11833" t="inlineStr">
        <is>
          <t>geonode</t>
        </is>
      </c>
      <c r="B11833" t="inlineStr">
        <is>
          <t>3455cbbb3dffd49f4eaef641db27c16e52af6eb2</t>
        </is>
      </c>
      <c r="C11833" t="inlineStr">
        <is>
          <t>2020-02-23 11:55:08+00:00</t>
        </is>
      </c>
      <c r="D11833" t="inlineStr">
        <is>
          <t>add</t>
        </is>
      </c>
      <c r="E11833" t="inlineStr">
        <is>
          <t>boto3</t>
        </is>
      </c>
      <c r="F11833">
        <f>=1.12.5</f>
        <v/>
      </c>
      <c r="G11833" t="inlineStr"/>
      <c r="H11833" t="inlineStr"/>
    </row>
    <row r="11834">
      <c r="A11834" t="inlineStr">
        <is>
          <t>geonode</t>
        </is>
      </c>
      <c r="B11834" t="inlineStr">
        <is>
          <t>3455cbbb3dffd49f4eaef641db27c16e52af6eb2</t>
        </is>
      </c>
      <c r="C11834" t="inlineStr">
        <is>
          <t>2020-02-23 11:55:08+00:00</t>
        </is>
      </c>
      <c r="D11834" t="inlineStr">
        <is>
          <t>add</t>
        </is>
      </c>
      <c r="E11834" t="inlineStr">
        <is>
          <t>pinax-ratings</t>
        </is>
      </c>
      <c r="F11834">
        <f>=3.0.3</f>
        <v/>
      </c>
      <c r="G11834" t="inlineStr"/>
      <c r="H11834" t="inlineStr"/>
    </row>
    <row r="11835">
      <c r="A11835" t="inlineStr">
        <is>
          <t>geonode</t>
        </is>
      </c>
      <c r="B11835" t="inlineStr">
        <is>
          <t>3455cbbb3dffd49f4eaef641db27c16e52af6eb2</t>
        </is>
      </c>
      <c r="C11835" t="inlineStr">
        <is>
          <t>2020-02-23 11:55:08+00:00</t>
        </is>
      </c>
      <c r="D11835" t="inlineStr">
        <is>
          <t>add</t>
        </is>
      </c>
      <c r="E11835" t="inlineStr">
        <is>
          <t>gn-arcrest</t>
        </is>
      </c>
      <c r="F11835">
        <f>=10.5</f>
        <v/>
      </c>
      <c r="G11835" t="inlineStr"/>
      <c r="H11835" t="inlineStr"/>
    </row>
    <row r="11836">
      <c r="A11836" t="inlineStr">
        <is>
          <t>geonode</t>
        </is>
      </c>
      <c r="B11836" t="inlineStr">
        <is>
          <t>3455cbbb3dffd49f4eaef641db27c16e52af6eb2</t>
        </is>
      </c>
      <c r="C11836" t="inlineStr">
        <is>
          <t>2020-02-23 11:55:08+00:00</t>
        </is>
      </c>
      <c r="D11836" t="inlineStr">
        <is>
          <t>add</t>
        </is>
      </c>
      <c r="E11836" t="inlineStr">
        <is>
          <t>python_resize_image</t>
        </is>
      </c>
      <c r="F11836">
        <f>=1.1.19</f>
        <v/>
      </c>
      <c r="G11836" t="inlineStr"/>
      <c r="H11836" t="inlineStr"/>
    </row>
    <row r="11837">
      <c r="A11837" t="inlineStr">
        <is>
          <t>geonode</t>
        </is>
      </c>
      <c r="B11837" t="inlineStr">
        <is>
          <t>3455cbbb3dffd49f4eaef641db27c16e52af6eb2</t>
        </is>
      </c>
      <c r="C11837" t="inlineStr">
        <is>
          <t>2020-02-23 11:55:08+00:00</t>
        </is>
      </c>
      <c r="D11837" t="inlineStr">
        <is>
          <t>add</t>
        </is>
      </c>
      <c r="E11837" t="inlineStr">
        <is>
          <t>requests-toolbelt</t>
        </is>
      </c>
      <c r="F11837">
        <f>=0.9.1</f>
        <v/>
      </c>
      <c r="G11837" t="inlineStr"/>
      <c r="H11837" t="inlineStr"/>
    </row>
    <row r="11838">
      <c r="A11838" t="inlineStr">
        <is>
          <t>geonode</t>
        </is>
      </c>
      <c r="B11838" t="inlineStr">
        <is>
          <t>3455cbbb3dffd49f4eaef641db27c16e52af6eb2</t>
        </is>
      </c>
      <c r="C11838" t="inlineStr">
        <is>
          <t>2020-02-23 11:55:08+00:00</t>
        </is>
      </c>
      <c r="D11838" t="inlineStr">
        <is>
          <t>add</t>
        </is>
      </c>
      <c r="E11838" t="inlineStr">
        <is>
          <t>pip</t>
        </is>
      </c>
      <c r="F11838">
        <f>=20.0.2</f>
        <v/>
      </c>
      <c r="G11838" t="inlineStr"/>
      <c r="H11838" t="inlineStr"/>
    </row>
    <row r="11839">
      <c r="A11839" t="inlineStr">
        <is>
          <t>geonode</t>
        </is>
      </c>
      <c r="B11839" t="inlineStr">
        <is>
          <t>3455cbbb3dffd49f4eaef641db27c16e52af6eb2</t>
        </is>
      </c>
      <c r="C11839" t="inlineStr">
        <is>
          <t>2020-02-23 11:55:08+00:00</t>
        </is>
      </c>
      <c r="D11839" t="inlineStr">
        <is>
          <t>rem</t>
        </is>
      </c>
      <c r="E11839" t="inlineStr"/>
      <c r="F11839" t="inlineStr"/>
      <c r="G11839" t="inlineStr">
        <is>
          <t>boto</t>
        </is>
      </c>
      <c r="H11839" t="inlineStr">
        <is>
          <t>&lt;=2.49.0</t>
        </is>
      </c>
    </row>
    <row r="11840">
      <c r="A11840" t="inlineStr">
        <is>
          <t>geonode</t>
        </is>
      </c>
      <c r="B11840" t="inlineStr">
        <is>
          <t>3455cbbb3dffd49f4eaef641db27c16e52af6eb2</t>
        </is>
      </c>
      <c r="C11840" t="inlineStr">
        <is>
          <t>2020-02-23 11:55:08+00:00</t>
        </is>
      </c>
      <c r="D11840" t="inlineStr">
        <is>
          <t>rem</t>
        </is>
      </c>
      <c r="E11840" t="inlineStr"/>
      <c r="F11840" t="inlineStr"/>
      <c r="G11840" t="inlineStr">
        <is>
          <t>django-basic-authentication-decorator</t>
        </is>
      </c>
      <c r="H11840">
        <f>=0.9</f>
        <v/>
      </c>
    </row>
    <row r="11841">
      <c r="A11841" t="inlineStr">
        <is>
          <t>geonode</t>
        </is>
      </c>
      <c r="B11841" t="inlineStr">
        <is>
          <t>3455cbbb3dffd49f4eaef641db27c16e52af6eb2</t>
        </is>
      </c>
      <c r="C11841" t="inlineStr">
        <is>
          <t>2020-02-23 11:55:08+00:00</t>
        </is>
      </c>
      <c r="D11841" t="inlineStr">
        <is>
          <t>rem</t>
        </is>
      </c>
      <c r="E11841" t="inlineStr"/>
      <c r="F11841" t="inlineStr"/>
      <c r="G11841" t="inlineStr">
        <is>
          <t>django-geoexplorer</t>
        </is>
      </c>
      <c r="H11841">
        <f>=4.0.43</f>
        <v/>
      </c>
    </row>
    <row r="11842">
      <c r="A11842" t="inlineStr">
        <is>
          <t>geonode</t>
        </is>
      </c>
      <c r="B11842" t="inlineStr">
        <is>
          <t>3455cbbb3dffd49f4eaef641db27c16e52af6eb2</t>
        </is>
      </c>
      <c r="C11842" t="inlineStr">
        <is>
          <t>2020-02-23 11:55:08+00:00</t>
        </is>
      </c>
      <c r="D11842" t="inlineStr">
        <is>
          <t>rem</t>
        </is>
      </c>
      <c r="E11842" t="inlineStr"/>
      <c r="F11842" t="inlineStr"/>
      <c r="G11842" t="inlineStr">
        <is>
          <t>geonode-agon-ratings</t>
        </is>
      </c>
      <c r="H11842">
        <f>=0.3.8</f>
        <v/>
      </c>
    </row>
    <row r="11843">
      <c r="A11843" t="inlineStr">
        <is>
          <t>geonode</t>
        </is>
      </c>
      <c r="B11843" t="inlineStr">
        <is>
          <t>3455cbbb3dffd49f4eaef641db27c16e52af6eb2</t>
        </is>
      </c>
      <c r="C11843" t="inlineStr">
        <is>
          <t>2020-02-23 11:55:08+00:00</t>
        </is>
      </c>
      <c r="D11843" t="inlineStr">
        <is>
          <t>rem</t>
        </is>
      </c>
      <c r="E11843" t="inlineStr"/>
      <c r="F11843" t="inlineStr"/>
      <c r="G11843" t="inlineStr">
        <is>
          <t>arcrest</t>
        </is>
      </c>
      <c r="H11843" t="inlineStr">
        <is>
          <t>&gt;=10.0</t>
        </is>
      </c>
    </row>
    <row r="11844">
      <c r="A11844" t="inlineStr">
        <is>
          <t>geonode</t>
        </is>
      </c>
      <c r="B11844" t="inlineStr">
        <is>
          <t>3455cbbb3dffd49f4eaef641db27c16e52af6eb2</t>
        </is>
      </c>
      <c r="C11844" t="inlineStr">
        <is>
          <t>2020-02-23 11:55:08+00:00</t>
        </is>
      </c>
      <c r="D11844" t="inlineStr">
        <is>
          <t>rem</t>
        </is>
      </c>
      <c r="E11844" t="inlineStr"/>
      <c r="F11844" t="inlineStr"/>
      <c r="G11844" t="inlineStr">
        <is>
          <t>django-multi-email-field</t>
        </is>
      </c>
      <c r="H11844" t="inlineStr">
        <is>
          <t>&lt;0.6.2</t>
        </is>
      </c>
    </row>
    <row r="11845">
      <c r="A11845" t="inlineStr">
        <is>
          <t>geonode</t>
        </is>
      </c>
      <c r="B11845" t="inlineStr">
        <is>
          <t>3455cbbb3dffd49f4eaef641db27c16e52af6eb2</t>
        </is>
      </c>
      <c r="C11845" t="inlineStr">
        <is>
          <t>2020-02-23 11:55:08+00:00</t>
        </is>
      </c>
      <c r="D11845" t="inlineStr">
        <is>
          <t>rem</t>
        </is>
      </c>
      <c r="E11845" t="inlineStr"/>
      <c r="F11845" t="inlineStr"/>
      <c r="G11845" t="inlineStr">
        <is>
          <t>poster</t>
        </is>
      </c>
      <c r="H11845" t="inlineStr">
        <is>
          <t>~=0.8.1</t>
        </is>
      </c>
    </row>
    <row r="11846">
      <c r="A11846" t="inlineStr">
        <is>
          <t>geonode</t>
        </is>
      </c>
      <c r="B11846" t="inlineStr">
        <is>
          <t>26fd125da5778afb48db416703edc93c3d24d41d</t>
        </is>
      </c>
      <c r="C11846" t="inlineStr">
        <is>
          <t>2020-05-17 23:03:07+00:00</t>
        </is>
      </c>
      <c r="D11846" t="inlineStr">
        <is>
          <t>verchange</t>
        </is>
      </c>
      <c r="E11846" t="inlineStr">
        <is>
          <t>pytest-bdd</t>
        </is>
      </c>
      <c r="F11846">
        <f>=3.3.0</f>
        <v/>
      </c>
      <c r="G11846" t="inlineStr">
        <is>
          <t>pytest-bdd</t>
        </is>
      </c>
      <c r="H11846">
        <f>=3.2.1</f>
        <v/>
      </c>
    </row>
    <row r="11847">
      <c r="A11847" t="inlineStr">
        <is>
          <t>geonode</t>
        </is>
      </c>
      <c r="B11847" t="inlineStr">
        <is>
          <t>26fd125da5778afb48db416703edc93c3d24d41d</t>
        </is>
      </c>
      <c r="C11847" t="inlineStr">
        <is>
          <t>2020-05-17 23:03:07+00:00</t>
        </is>
      </c>
      <c r="D11847" t="inlineStr">
        <is>
          <t>verchange</t>
        </is>
      </c>
      <c r="E11847" t="inlineStr">
        <is>
          <t>django-modeltranslation</t>
        </is>
      </c>
      <c r="F11847" t="inlineStr">
        <is>
          <t>&gt;=0.11;&lt;0.16.0</t>
        </is>
      </c>
      <c r="G11847" t="inlineStr">
        <is>
          <t>django-modeltranslation</t>
        </is>
      </c>
      <c r="H11847" t="inlineStr">
        <is>
          <t>&gt;=0.11;&lt;0.15.0</t>
        </is>
      </c>
    </row>
    <row r="11848">
      <c r="A11848" t="inlineStr">
        <is>
          <t>geonode</t>
        </is>
      </c>
      <c r="B11848" t="inlineStr">
        <is>
          <t>26fd125da5778afb48db416703edc93c3d24d41d</t>
        </is>
      </c>
      <c r="C11848" t="inlineStr">
        <is>
          <t>2020-05-17 23:03:07+00:00</t>
        </is>
      </c>
      <c r="D11848" t="inlineStr">
        <is>
          <t>verchange</t>
        </is>
      </c>
      <c r="E11848" t="inlineStr">
        <is>
          <t>kombu</t>
        </is>
      </c>
      <c r="F11848">
        <f>=4.6.8</f>
        <v/>
      </c>
      <c r="G11848" t="inlineStr">
        <is>
          <t>kombu</t>
        </is>
      </c>
      <c r="H11848">
        <f>=4.6.7</f>
        <v/>
      </c>
    </row>
    <row r="11849">
      <c r="A11849" t="inlineStr">
        <is>
          <t>geonode</t>
        </is>
      </c>
      <c r="B11849" t="inlineStr">
        <is>
          <t>26fd125da5778afb48db416703edc93c3d24d41d</t>
        </is>
      </c>
      <c r="C11849" t="inlineStr">
        <is>
          <t>2020-05-17 23:03:07+00:00</t>
        </is>
      </c>
      <c r="D11849" t="inlineStr">
        <is>
          <t>verchange</t>
        </is>
      </c>
      <c r="E11849" t="inlineStr">
        <is>
          <t>django-celery-beat</t>
        </is>
      </c>
      <c r="F11849">
        <f>=2.0.0</f>
        <v/>
      </c>
      <c r="G11849" t="inlineStr">
        <is>
          <t>django-celery-beat</t>
        </is>
      </c>
      <c r="H11849">
        <f>=1.6.0</f>
        <v/>
      </c>
    </row>
    <row r="11850">
      <c r="A11850" t="inlineStr">
        <is>
          <t>geonode</t>
        </is>
      </c>
      <c r="B11850" t="inlineStr">
        <is>
          <t>26fd125da5778afb48db416703edc93c3d24d41d</t>
        </is>
      </c>
      <c r="C11850" t="inlineStr">
        <is>
          <t>2020-05-17 23:03:07+00:00</t>
        </is>
      </c>
      <c r="D11850" t="inlineStr">
        <is>
          <t>verchange</t>
        </is>
      </c>
      <c r="E11850" t="inlineStr">
        <is>
          <t>geonode-user-messages</t>
        </is>
      </c>
      <c r="F11850">
        <f>=2.0.1</f>
        <v/>
      </c>
      <c r="G11850" t="inlineStr">
        <is>
          <t>geonode-user-messages</t>
        </is>
      </c>
      <c r="H11850">
        <f>=2.0.0</f>
        <v/>
      </c>
    </row>
    <row r="11851">
      <c r="A11851" t="inlineStr">
        <is>
          <t>geonode</t>
        </is>
      </c>
      <c r="B11851" t="inlineStr">
        <is>
          <t>26fd125da5778afb48db416703edc93c3d24d41d</t>
        </is>
      </c>
      <c r="C11851" t="inlineStr">
        <is>
          <t>2020-05-17 23:03:07+00:00</t>
        </is>
      </c>
      <c r="D11851" t="inlineStr">
        <is>
          <t>verchange</t>
        </is>
      </c>
      <c r="E11851" t="inlineStr">
        <is>
          <t>Deprecated</t>
        </is>
      </c>
      <c r="F11851">
        <f>=1.2.9</f>
        <v/>
      </c>
      <c r="G11851" t="inlineStr">
        <is>
          <t>Deprecated</t>
        </is>
      </c>
      <c r="H11851">
        <f>=1.2.7</f>
        <v/>
      </c>
    </row>
    <row r="11852">
      <c r="A11852" t="inlineStr">
        <is>
          <t>geonode</t>
        </is>
      </c>
      <c r="B11852" t="inlineStr">
        <is>
          <t>26fd125da5778afb48db416703edc93c3d24d41d</t>
        </is>
      </c>
      <c r="C11852" t="inlineStr">
        <is>
          <t>2020-05-17 23:03:07+00:00</t>
        </is>
      </c>
      <c r="D11852" t="inlineStr">
        <is>
          <t>verchange</t>
        </is>
      </c>
      <c r="E11852" t="inlineStr">
        <is>
          <t>psycopg2</t>
        </is>
      </c>
      <c r="F11852">
        <f>=2.8.5</f>
        <v/>
      </c>
      <c r="G11852" t="inlineStr">
        <is>
          <t>psycopg2</t>
        </is>
      </c>
      <c r="H11852">
        <f>=2.8.4</f>
        <v/>
      </c>
    </row>
    <row r="11853">
      <c r="A11853" t="inlineStr">
        <is>
          <t>geonode</t>
        </is>
      </c>
      <c r="B11853" t="inlineStr">
        <is>
          <t>26fd125da5778afb48db416703edc93c3d24d41d</t>
        </is>
      </c>
      <c r="C11853" t="inlineStr">
        <is>
          <t>2020-05-17 23:03:07+00:00</t>
        </is>
      </c>
      <c r="D11853" t="inlineStr">
        <is>
          <t>verchange</t>
        </is>
      </c>
      <c r="E11853" t="inlineStr">
        <is>
          <t>SQLAlchemy</t>
        </is>
      </c>
      <c r="F11853">
        <f>=1.3.16</f>
        <v/>
      </c>
      <c r="G11853" t="inlineStr">
        <is>
          <t>SQLAlchemy</t>
        </is>
      </c>
      <c r="H11853">
        <f>=1.3.13</f>
        <v/>
      </c>
    </row>
    <row r="11854">
      <c r="A11854" t="inlineStr">
        <is>
          <t>geonode</t>
        </is>
      </c>
      <c r="B11854" t="inlineStr">
        <is>
          <t>26fd125da5778afb48db416703edc93c3d24d41d</t>
        </is>
      </c>
      <c r="C11854" t="inlineStr">
        <is>
          <t>2020-05-17 23:03:07+00:00</t>
        </is>
      </c>
      <c r="D11854" t="inlineStr">
        <is>
          <t>verchange</t>
        </is>
      </c>
      <c r="E11854" t="inlineStr">
        <is>
          <t>django-appconf</t>
        </is>
      </c>
      <c r="F11854">
        <f>=1.0.4</f>
        <v/>
      </c>
      <c r="G11854" t="inlineStr">
        <is>
          <t>django-appconf</t>
        </is>
      </c>
      <c r="H11854">
        <f>=1.0.3</f>
        <v/>
      </c>
    </row>
    <row r="11855">
      <c r="A11855" t="inlineStr">
        <is>
          <t>geonode</t>
        </is>
      </c>
      <c r="B11855" t="inlineStr">
        <is>
          <t>26fd125da5778afb48db416703edc93c3d24d41d</t>
        </is>
      </c>
      <c r="C11855" t="inlineStr">
        <is>
          <t>2020-05-17 23:03:07+00:00</t>
        </is>
      </c>
      <c r="D11855" t="inlineStr">
        <is>
          <t>verchange</t>
        </is>
      </c>
      <c r="E11855" t="inlineStr">
        <is>
          <t>mercantile</t>
        </is>
      </c>
      <c r="F11855">
        <f>=1.1.4</f>
        <v/>
      </c>
      <c r="G11855" t="inlineStr">
        <is>
          <t>mercantile</t>
        </is>
      </c>
      <c r="H11855">
        <f>=1.1.2</f>
        <v/>
      </c>
    </row>
    <row r="11856">
      <c r="A11856" t="inlineStr">
        <is>
          <t>geonode</t>
        </is>
      </c>
      <c r="B11856" t="inlineStr">
        <is>
          <t>26fd125da5778afb48db416703edc93c3d24d41d</t>
        </is>
      </c>
      <c r="C11856" t="inlineStr">
        <is>
          <t>2020-05-17 23:03:07+00:00</t>
        </is>
      </c>
      <c r="D11856" t="inlineStr">
        <is>
          <t>verchange</t>
        </is>
      </c>
      <c r="E11856" t="inlineStr">
        <is>
          <t>pytest</t>
        </is>
      </c>
      <c r="F11856">
        <f>=5.4.2</f>
        <v/>
      </c>
      <c r="G11856" t="inlineStr">
        <is>
          <t>pytest</t>
        </is>
      </c>
      <c r="H11856">
        <f>=5.3.5</f>
        <v/>
      </c>
    </row>
    <row r="11857">
      <c r="A11857" t="inlineStr">
        <is>
          <t>geonode</t>
        </is>
      </c>
      <c r="B11857" t="inlineStr">
        <is>
          <t>26fd125da5778afb48db416703edc93c3d24d41d</t>
        </is>
      </c>
      <c r="C11857" t="inlineStr">
        <is>
          <t>2020-05-17 23:03:07+00:00</t>
        </is>
      </c>
      <c r="D11857" t="inlineStr">
        <is>
          <t>verchange</t>
        </is>
      </c>
      <c r="E11857" t="inlineStr">
        <is>
          <t>inflection</t>
        </is>
      </c>
      <c r="F11857" t="inlineStr">
        <is>
          <t>&lt;0.4.1</t>
        </is>
      </c>
      <c r="G11857" t="inlineStr">
        <is>
          <t>inflection</t>
        </is>
      </c>
      <c r="H11857" t="inlineStr">
        <is>
          <t>&lt;=0.3.1</t>
        </is>
      </c>
    </row>
    <row r="11858">
      <c r="A11858" t="inlineStr">
        <is>
          <t>geonode</t>
        </is>
      </c>
      <c r="B11858" t="inlineStr">
        <is>
          <t>26fd125da5778afb48db416703edc93c3d24d41d</t>
        </is>
      </c>
      <c r="C11858" t="inlineStr">
        <is>
          <t>2020-05-17 23:03:07+00:00</t>
        </is>
      </c>
      <c r="D11858" t="inlineStr">
        <is>
          <t>verchange</t>
        </is>
      </c>
      <c r="E11858" t="inlineStr">
        <is>
          <t>tqdm</t>
        </is>
      </c>
      <c r="F11858">
        <f>=4.46.0</f>
        <v/>
      </c>
      <c r="G11858" t="inlineStr">
        <is>
          <t>tqdm</t>
        </is>
      </c>
      <c r="H11858">
        <f>=4.43.0</f>
        <v/>
      </c>
    </row>
    <row r="11859">
      <c r="A11859" t="inlineStr">
        <is>
          <t>geonode</t>
        </is>
      </c>
      <c r="B11859" t="inlineStr">
        <is>
          <t>26fd125da5778afb48db416703edc93c3d24d41d</t>
        </is>
      </c>
      <c r="C11859" t="inlineStr">
        <is>
          <t>2020-05-17 23:03:07+00:00</t>
        </is>
      </c>
      <c r="D11859" t="inlineStr">
        <is>
          <t>verchange</t>
        </is>
      </c>
      <c r="E11859" t="inlineStr">
        <is>
          <t>ipython</t>
        </is>
      </c>
      <c r="F11859">
        <f>=7.14.0</f>
        <v/>
      </c>
      <c r="G11859" t="inlineStr">
        <is>
          <t>ipython</t>
        </is>
      </c>
      <c r="H11859">
        <f>=5.8.0</f>
        <v/>
      </c>
    </row>
    <row r="11860">
      <c r="A11860" t="inlineStr">
        <is>
          <t>geonode</t>
        </is>
      </c>
      <c r="B11860" t="inlineStr">
        <is>
          <t>26fd125da5778afb48db416703edc93c3d24d41d</t>
        </is>
      </c>
      <c r="C11860" t="inlineStr">
        <is>
          <t>2020-05-17 23:03:07+00:00</t>
        </is>
      </c>
      <c r="D11860" t="inlineStr">
        <is>
          <t>verchange</t>
        </is>
      </c>
      <c r="E11860" t="inlineStr">
        <is>
          <t>pyproj</t>
        </is>
      </c>
      <c r="F11860">
        <f>=2.6.1.post1</f>
        <v/>
      </c>
      <c r="G11860" t="inlineStr">
        <is>
          <t>pyproj</t>
        </is>
      </c>
      <c r="H11860">
        <f>=2.5.0</f>
        <v/>
      </c>
    </row>
    <row r="11861">
      <c r="A11861" t="inlineStr">
        <is>
          <t>geonode</t>
        </is>
      </c>
      <c r="B11861" t="inlineStr">
        <is>
          <t>26fd125da5778afb48db416703edc93c3d24d41d</t>
        </is>
      </c>
      <c r="C11861" t="inlineStr">
        <is>
          <t>2020-05-17 23:03:07+00:00</t>
        </is>
      </c>
      <c r="D11861" t="inlineStr">
        <is>
          <t>verchange</t>
        </is>
      </c>
      <c r="E11861" t="inlineStr">
        <is>
          <t>celery</t>
        </is>
      </c>
      <c r="F11861">
        <f>=4.4.2</f>
        <v/>
      </c>
      <c r="G11861" t="inlineStr">
        <is>
          <t>celery</t>
        </is>
      </c>
      <c r="H11861">
        <f>=4.4.0</f>
        <v/>
      </c>
    </row>
    <row r="11862">
      <c r="A11862" t="inlineStr">
        <is>
          <t>geonode</t>
        </is>
      </c>
      <c r="B11862" t="inlineStr">
        <is>
          <t>26fd125da5778afb48db416703edc93c3d24d41d</t>
        </is>
      </c>
      <c r="C11862" t="inlineStr">
        <is>
          <t>2020-05-17 23:03:07+00:00</t>
        </is>
      </c>
      <c r="D11862" t="inlineStr">
        <is>
          <t>verchange</t>
        </is>
      </c>
      <c r="E11862" t="inlineStr">
        <is>
          <t>Django</t>
        </is>
      </c>
      <c r="F11862">
        <f>=2.2.12</f>
        <v/>
      </c>
      <c r="G11862" t="inlineStr">
        <is>
          <t>Django</t>
        </is>
      </c>
      <c r="H11862">
        <f>=2.2.10</f>
        <v/>
      </c>
    </row>
    <row r="11863">
      <c r="A11863" t="inlineStr">
        <is>
          <t>geonode</t>
        </is>
      </c>
      <c r="B11863" t="inlineStr">
        <is>
          <t>26fd125da5778afb48db416703edc93c3d24d41d</t>
        </is>
      </c>
      <c r="C11863" t="inlineStr">
        <is>
          <t>2020-05-17 23:03:07+00:00</t>
        </is>
      </c>
      <c r="D11863" t="inlineStr">
        <is>
          <t>verchange</t>
        </is>
      </c>
      <c r="E11863" t="inlineStr">
        <is>
          <t>Pillow</t>
        </is>
      </c>
      <c r="F11863">
        <f>=7.1.2</f>
        <v/>
      </c>
      <c r="G11863" t="inlineStr">
        <is>
          <t>Pillow</t>
        </is>
      </c>
      <c r="H11863">
        <f>=7.0.0</f>
        <v/>
      </c>
    </row>
    <row r="11864">
      <c r="A11864" t="inlineStr">
        <is>
          <t>geonode</t>
        </is>
      </c>
      <c r="B11864" t="inlineStr">
        <is>
          <t>26fd125da5778afb48db416703edc93c3d24d41d</t>
        </is>
      </c>
      <c r="C11864" t="inlineStr">
        <is>
          <t>2020-05-17 23:03:07+00:00</t>
        </is>
      </c>
      <c r="D11864" t="inlineStr">
        <is>
          <t>verchange</t>
        </is>
      </c>
      <c r="E11864" t="inlineStr">
        <is>
          <t>pip</t>
        </is>
      </c>
      <c r="F11864">
        <f>=20.1</f>
        <v/>
      </c>
      <c r="G11864" t="inlineStr">
        <is>
          <t>pip</t>
        </is>
      </c>
      <c r="H11864">
        <f>=20.0.2</f>
        <v/>
      </c>
    </row>
    <row r="11865">
      <c r="A11865" t="inlineStr">
        <is>
          <t>geonode</t>
        </is>
      </c>
      <c r="B11865" t="inlineStr">
        <is>
          <t>26fd125da5778afb48db416703edc93c3d24d41d</t>
        </is>
      </c>
      <c r="C11865" t="inlineStr">
        <is>
          <t>2020-05-17 23:03:07+00:00</t>
        </is>
      </c>
      <c r="D11865" t="inlineStr">
        <is>
          <t>verchange</t>
        </is>
      </c>
      <c r="E11865" t="inlineStr">
        <is>
          <t>pytz</t>
        </is>
      </c>
      <c r="F11865">
        <f>=2020.1</f>
        <v/>
      </c>
      <c r="G11865" t="inlineStr">
        <is>
          <t>pytz</t>
        </is>
      </c>
      <c r="H11865">
        <f>=2019.3</f>
        <v/>
      </c>
    </row>
    <row r="11866">
      <c r="A11866" t="inlineStr">
        <is>
          <t>geonode</t>
        </is>
      </c>
      <c r="B11866" t="inlineStr">
        <is>
          <t>26fd125da5778afb48db416703edc93c3d24d41d</t>
        </is>
      </c>
      <c r="C11866" t="inlineStr">
        <is>
          <t>2020-05-17 23:03:07+00:00</t>
        </is>
      </c>
      <c r="D11866" t="inlineStr">
        <is>
          <t>verchange</t>
        </is>
      </c>
      <c r="E11866" t="inlineStr">
        <is>
          <t>urllib3</t>
        </is>
      </c>
      <c r="F11866">
        <f>=1.25.9</f>
        <v/>
      </c>
      <c r="G11866" t="inlineStr">
        <is>
          <t>urllib3</t>
        </is>
      </c>
      <c r="H11866">
        <f>=1.25.8</f>
        <v/>
      </c>
    </row>
    <row r="11867">
      <c r="A11867" t="inlineStr">
        <is>
          <t>geonode</t>
        </is>
      </c>
      <c r="B11867" t="inlineStr">
        <is>
          <t>26fd125da5778afb48db416703edc93c3d24d41d</t>
        </is>
      </c>
      <c r="C11867" t="inlineStr">
        <is>
          <t>2020-05-17 23:03:07+00:00</t>
        </is>
      </c>
      <c r="D11867" t="inlineStr">
        <is>
          <t>verchange</t>
        </is>
      </c>
      <c r="E11867" t="inlineStr">
        <is>
          <t>httplib2</t>
        </is>
      </c>
      <c r="F11867" t="inlineStr">
        <is>
          <t>&lt;0.17.4</t>
        </is>
      </c>
      <c r="G11867" t="inlineStr">
        <is>
          <t>httplib2</t>
        </is>
      </c>
      <c r="H11867" t="inlineStr">
        <is>
          <t>&lt;0.17.1</t>
        </is>
      </c>
    </row>
    <row r="11868">
      <c r="A11868" t="inlineStr">
        <is>
          <t>geonode</t>
        </is>
      </c>
      <c r="B11868" t="inlineStr">
        <is>
          <t>26fd125da5778afb48db416703edc93c3d24d41d</t>
        </is>
      </c>
      <c r="C11868" t="inlineStr">
        <is>
          <t>2020-05-17 23:03:07+00:00</t>
        </is>
      </c>
      <c r="D11868" t="inlineStr">
        <is>
          <t>verchange</t>
        </is>
      </c>
      <c r="E11868" t="inlineStr">
        <is>
          <t>decorator</t>
        </is>
      </c>
      <c r="F11868">
        <f>=4.4.2</f>
        <v/>
      </c>
      <c r="G11868" t="inlineStr">
        <is>
          <t>decorator</t>
        </is>
      </c>
      <c r="H11868">
        <f>=4.4.1</f>
        <v/>
      </c>
    </row>
    <row r="11869">
      <c r="A11869" t="inlineStr">
        <is>
          <t>geonode</t>
        </is>
      </c>
      <c r="B11869" t="inlineStr">
        <is>
          <t>26fd125da5778afb48db416703edc93c3d24d41d</t>
        </is>
      </c>
      <c r="C11869" t="inlineStr">
        <is>
          <t>2020-05-17 23:03:07+00:00</t>
        </is>
      </c>
      <c r="D11869" t="inlineStr">
        <is>
          <t>verchange</t>
        </is>
      </c>
      <c r="E11869" t="inlineStr">
        <is>
          <t>coverage</t>
        </is>
      </c>
      <c r="F11869">
        <f>=5.1</f>
        <v/>
      </c>
      <c r="G11869" t="inlineStr">
        <is>
          <t>coverage</t>
        </is>
      </c>
      <c r="H11869">
        <f>=5.0.3</f>
        <v/>
      </c>
    </row>
    <row r="11870">
      <c r="A11870" t="inlineStr">
        <is>
          <t>geonode</t>
        </is>
      </c>
      <c r="B11870" t="inlineStr">
        <is>
          <t>26fd125da5778afb48db416703edc93c3d24d41d</t>
        </is>
      </c>
      <c r="C11870" t="inlineStr">
        <is>
          <t>2020-05-17 23:03:07+00:00</t>
        </is>
      </c>
      <c r="D11870" t="inlineStr">
        <is>
          <t>verchange</t>
        </is>
      </c>
      <c r="E11870" t="inlineStr">
        <is>
          <t>beautifulsoup4</t>
        </is>
      </c>
      <c r="F11870">
        <f>=4.9.0</f>
        <v/>
      </c>
      <c r="G11870" t="inlineStr">
        <is>
          <t>beautifulsoup4</t>
        </is>
      </c>
      <c r="H11870">
        <f>=4.8.2</f>
        <v/>
      </c>
    </row>
    <row r="11871">
      <c r="A11871" t="inlineStr">
        <is>
          <t>geonode</t>
        </is>
      </c>
      <c r="B11871" t="inlineStr">
        <is>
          <t>26fd125da5778afb48db416703edc93c3d24d41d</t>
        </is>
      </c>
      <c r="C11871" t="inlineStr">
        <is>
          <t>2020-05-17 23:03:07+00:00</t>
        </is>
      </c>
      <c r="D11871" t="inlineStr">
        <is>
          <t>verchange</t>
        </is>
      </c>
      <c r="E11871" t="inlineStr">
        <is>
          <t>geonode-oauth-toolkit</t>
        </is>
      </c>
      <c r="F11871">
        <f>=1.1.5.1</f>
        <v/>
      </c>
      <c r="G11871" t="inlineStr">
        <is>
          <t>geonode-oauth-toolkit</t>
        </is>
      </c>
      <c r="H11871">
        <f>=1.1.4.6</f>
        <v/>
      </c>
    </row>
    <row r="11872">
      <c r="A11872" t="inlineStr">
        <is>
          <t>geonode</t>
        </is>
      </c>
      <c r="B11872" t="inlineStr">
        <is>
          <t>26fd125da5778afb48db416703edc93c3d24d41d</t>
        </is>
      </c>
      <c r="C11872" t="inlineStr">
        <is>
          <t>2020-05-17 23:03:07+00:00</t>
        </is>
      </c>
      <c r="D11872" t="inlineStr">
        <is>
          <t>verchange</t>
        </is>
      </c>
      <c r="E11872" t="inlineStr">
        <is>
          <t>django-geonode-mapstore-client</t>
        </is>
      </c>
      <c r="F11872">
        <f>=2.0.5</f>
        <v/>
      </c>
      <c r="G11872" t="inlineStr">
        <is>
          <t>django-geonode-mapstore-client</t>
        </is>
      </c>
      <c r="H11872">
        <f>=2.0.0</f>
        <v/>
      </c>
    </row>
    <row r="11873">
      <c r="A11873" t="inlineStr">
        <is>
          <t>geonode</t>
        </is>
      </c>
      <c r="B11873" t="inlineStr">
        <is>
          <t>26fd125da5778afb48db416703edc93c3d24d41d</t>
        </is>
      </c>
      <c r="C11873" t="inlineStr">
        <is>
          <t>2020-05-17 23:03:07+00:00</t>
        </is>
      </c>
      <c r="D11873" t="inlineStr">
        <is>
          <t>verchange</t>
        </is>
      </c>
      <c r="E11873" t="inlineStr">
        <is>
          <t>setuptools</t>
        </is>
      </c>
      <c r="F11873">
        <f>=46.2.0</f>
        <v/>
      </c>
      <c r="G11873" t="inlineStr">
        <is>
          <t>setuptools</t>
        </is>
      </c>
      <c r="H11873">
        <f>=45.2.0</f>
        <v/>
      </c>
    </row>
    <row r="11874">
      <c r="A11874" t="inlineStr">
        <is>
          <t>geonode</t>
        </is>
      </c>
      <c r="B11874" t="inlineStr">
        <is>
          <t>26fd125da5778afb48db416703edc93c3d24d41d</t>
        </is>
      </c>
      <c r="C11874" t="inlineStr">
        <is>
          <t>2020-05-17 23:03:07+00:00</t>
        </is>
      </c>
      <c r="D11874" t="inlineStr">
        <is>
          <t>verchange</t>
        </is>
      </c>
      <c r="E11874" t="inlineStr">
        <is>
          <t>wrapt</t>
        </is>
      </c>
      <c r="F11874">
        <f>=1.12.1</f>
        <v/>
      </c>
      <c r="G11874" t="inlineStr">
        <is>
          <t>wrapt</t>
        </is>
      </c>
      <c r="H11874">
        <f>=1.12.0</f>
        <v/>
      </c>
    </row>
    <row r="11875">
      <c r="A11875" t="inlineStr">
        <is>
          <t>geonode</t>
        </is>
      </c>
      <c r="B11875" t="inlineStr">
        <is>
          <t>26fd125da5778afb48db416703edc93c3d24d41d</t>
        </is>
      </c>
      <c r="C11875" t="inlineStr">
        <is>
          <t>2020-05-17 23:03:07+00:00</t>
        </is>
      </c>
      <c r="D11875" t="inlineStr">
        <is>
          <t>verchange</t>
        </is>
      </c>
      <c r="E11875" t="inlineStr">
        <is>
          <t>geonode-announcements</t>
        </is>
      </c>
      <c r="F11875">
        <f>=2.0.2</f>
        <v/>
      </c>
      <c r="G11875" t="inlineStr">
        <is>
          <t>geonode-announcements</t>
        </is>
      </c>
      <c r="H11875">
        <f>=2.0.0</f>
        <v/>
      </c>
    </row>
    <row r="11876">
      <c r="A11876" t="inlineStr">
        <is>
          <t>geonode</t>
        </is>
      </c>
      <c r="B11876" t="inlineStr">
        <is>
          <t>26fd125da5778afb48db416703edc93c3d24d41d</t>
        </is>
      </c>
      <c r="C11876" t="inlineStr">
        <is>
          <t>2020-05-17 23:03:07+00:00</t>
        </is>
      </c>
      <c r="D11876" t="inlineStr">
        <is>
          <t>verchange</t>
        </is>
      </c>
      <c r="E11876" t="inlineStr">
        <is>
          <t>geoserver-restconfig</t>
        </is>
      </c>
      <c r="F11876">
        <f>=2.0.2</f>
        <v/>
      </c>
      <c r="G11876" t="inlineStr">
        <is>
          <t>geoserver-restconfig</t>
        </is>
      </c>
      <c r="H11876">
        <f>=2.0.1</f>
        <v/>
      </c>
    </row>
    <row r="11877">
      <c r="A11877" t="inlineStr">
        <is>
          <t>geonode</t>
        </is>
      </c>
      <c r="B11877" t="inlineStr">
        <is>
          <t>26fd125da5778afb48db416703edc93c3d24d41d</t>
        </is>
      </c>
      <c r="C11877" t="inlineStr">
        <is>
          <t>2020-05-17 23:03:07+00:00</t>
        </is>
      </c>
      <c r="D11877" t="inlineStr">
        <is>
          <t>verchange</t>
        </is>
      </c>
      <c r="E11877" t="inlineStr">
        <is>
          <t>geonode-avatar</t>
        </is>
      </c>
      <c r="F11877">
        <f>=5.0.3</f>
        <v/>
      </c>
      <c r="G11877" t="inlineStr">
        <is>
          <t>geonode-avatar</t>
        </is>
      </c>
      <c r="H11877">
        <f>=5.0.0</f>
        <v/>
      </c>
    </row>
    <row r="11878">
      <c r="A11878" t="inlineStr">
        <is>
          <t>geonode</t>
        </is>
      </c>
      <c r="B11878" t="inlineStr">
        <is>
          <t>26fd125da5778afb48db416703edc93c3d24d41d</t>
        </is>
      </c>
      <c r="C11878" t="inlineStr">
        <is>
          <t>2020-05-17 23:03:07+00:00</t>
        </is>
      </c>
      <c r="D11878" t="inlineStr">
        <is>
          <t>verchange</t>
        </is>
      </c>
      <c r="E11878" t="inlineStr">
        <is>
          <t>boto3</t>
        </is>
      </c>
      <c r="F11878">
        <f>=1.13.8</f>
        <v/>
      </c>
      <c r="G11878" t="inlineStr">
        <is>
          <t>boto3</t>
        </is>
      </c>
      <c r="H11878">
        <f>=1.12.5</f>
        <v/>
      </c>
    </row>
    <row r="11879">
      <c r="A11879" t="inlineStr">
        <is>
          <t>geonode</t>
        </is>
      </c>
      <c r="B11879" t="inlineStr">
        <is>
          <t>26fd125da5778afb48db416703edc93c3d24d41d</t>
        </is>
      </c>
      <c r="C11879" t="inlineStr">
        <is>
          <t>2020-05-17 23:03:07+00:00</t>
        </is>
      </c>
      <c r="D11879" t="inlineStr">
        <is>
          <t>verchange</t>
        </is>
      </c>
      <c r="E11879" t="inlineStr">
        <is>
          <t>Twisted</t>
        </is>
      </c>
      <c r="F11879">
        <f>=20.3.0</f>
        <v/>
      </c>
      <c r="G11879" t="inlineStr">
        <is>
          <t>Twisted</t>
        </is>
      </c>
      <c r="H11879">
        <f>=19.10.0</f>
        <v/>
      </c>
    </row>
    <row r="11880">
      <c r="A11880" t="inlineStr">
        <is>
          <t>geonode</t>
        </is>
      </c>
      <c r="B11880" t="inlineStr">
        <is>
          <t>26fd125da5778afb48db416703edc93c3d24d41d</t>
        </is>
      </c>
      <c r="C11880" t="inlineStr">
        <is>
          <t>2020-05-17 23:03:07+00:00</t>
        </is>
      </c>
      <c r="D11880" t="inlineStr">
        <is>
          <t>verchange</t>
        </is>
      </c>
      <c r="E11880" t="inlineStr">
        <is>
          <t>django-mapstore-adapter</t>
        </is>
      </c>
      <c r="F11880">
        <f>=2.0.3.3</f>
        <v/>
      </c>
      <c r="G11880" t="inlineStr">
        <is>
          <t>django-mapstore-adapter</t>
        </is>
      </c>
      <c r="H11880">
        <f>=2.0.0</f>
        <v/>
      </c>
    </row>
    <row r="11881">
      <c r="A11881" t="inlineStr">
        <is>
          <t>geonode</t>
        </is>
      </c>
      <c r="B11881" t="inlineStr">
        <is>
          <t>26fd125da5778afb48db416703edc93c3d24d41d</t>
        </is>
      </c>
      <c r="C11881" t="inlineStr">
        <is>
          <t>2020-05-17 23:03:07+00:00</t>
        </is>
      </c>
      <c r="D11881" t="inlineStr">
        <is>
          <t>verchange</t>
        </is>
      </c>
      <c r="E11881" t="inlineStr">
        <is>
          <t>pytest-django</t>
        </is>
      </c>
      <c r="F11881">
        <f>=3.9.0</f>
        <v/>
      </c>
      <c r="G11881" t="inlineStr">
        <is>
          <t>pytest-django</t>
        </is>
      </c>
      <c r="H11881">
        <f>=3.8.0</f>
        <v/>
      </c>
    </row>
    <row r="11882">
      <c r="A11882" t="inlineStr">
        <is>
          <t>geonode</t>
        </is>
      </c>
      <c r="B11882" t="inlineStr">
        <is>
          <t>26fd125da5778afb48db416703edc93c3d24d41d</t>
        </is>
      </c>
      <c r="C11882" t="inlineStr">
        <is>
          <t>2020-05-17 23:03:07+00:00</t>
        </is>
      </c>
      <c r="D11882" t="inlineStr">
        <is>
          <t>add</t>
        </is>
      </c>
      <c r="E11882" t="inlineStr">
        <is>
          <t>factory-boy</t>
        </is>
      </c>
      <c r="F11882">
        <f>=2.12.0</f>
        <v/>
      </c>
      <c r="G11882" t="inlineStr"/>
      <c r="H11882" t="inlineStr"/>
    </row>
    <row r="11883">
      <c r="A11883" t="inlineStr">
        <is>
          <t>nlg-eval</t>
        </is>
      </c>
      <c r="B11883" t="inlineStr">
        <is>
          <t>81702e58acd9aeff15202ccec33415891422fff4</t>
        </is>
      </c>
      <c r="C11883" t="inlineStr">
        <is>
          <t>2019-07-18 20:33:13+00:00</t>
        </is>
      </c>
      <c r="D11883" t="inlineStr">
        <is>
          <t>verchange</t>
        </is>
      </c>
      <c r="E11883" t="inlineStr">
        <is>
          <t>gensim</t>
        </is>
      </c>
      <c r="F11883" t="inlineStr">
        <is>
          <t>&gt;=3</t>
        </is>
      </c>
      <c r="G11883" t="inlineStr">
        <is>
          <t>gensim</t>
        </is>
      </c>
      <c r="H11883">
        <f>=0.12.4</f>
        <v/>
      </c>
    </row>
    <row r="11884">
      <c r="A11884" t="inlineStr">
        <is>
          <t>nlg-eval</t>
        </is>
      </c>
      <c r="B11884" t="inlineStr">
        <is>
          <t>81702e58acd9aeff15202ccec33415891422fff4</t>
        </is>
      </c>
      <c r="C11884" t="inlineStr">
        <is>
          <t>2019-07-18 20:33:13+00:00</t>
        </is>
      </c>
      <c r="D11884" t="inlineStr">
        <is>
          <t>verchange</t>
        </is>
      </c>
      <c r="E11884" t="inlineStr">
        <is>
          <t>Theano</t>
        </is>
      </c>
      <c r="F11884" t="inlineStr">
        <is>
          <t>&gt;=0.8.1</t>
        </is>
      </c>
      <c r="G11884" t="inlineStr">
        <is>
          <t>Theano</t>
        </is>
      </c>
      <c r="H11884">
        <f>=0.8.1</f>
        <v/>
      </c>
    </row>
    <row r="11885">
      <c r="A11885" t="inlineStr">
        <is>
          <t>nlg-eval</t>
        </is>
      </c>
      <c r="B11885" t="inlineStr">
        <is>
          <t>81702e58acd9aeff15202ccec33415891422fff4</t>
        </is>
      </c>
      <c r="C11885" t="inlineStr">
        <is>
          <t>2019-07-18 20:33:13+00:00</t>
        </is>
      </c>
      <c r="D11885" t="inlineStr">
        <is>
          <t>verchange</t>
        </is>
      </c>
      <c r="E11885" t="inlineStr">
        <is>
          <t>nltk</t>
        </is>
      </c>
      <c r="F11885" t="inlineStr">
        <is>
          <t>&gt;=3.1</t>
        </is>
      </c>
      <c r="G11885" t="inlineStr">
        <is>
          <t>nltk</t>
        </is>
      </c>
      <c r="H11885">
        <f>=3.1</f>
        <v/>
      </c>
    </row>
    <row r="11886">
      <c r="A11886" t="inlineStr">
        <is>
          <t>nlg-eval</t>
        </is>
      </c>
      <c r="B11886" t="inlineStr">
        <is>
          <t>81702e58acd9aeff15202ccec33415891422fff4</t>
        </is>
      </c>
      <c r="C11886" t="inlineStr">
        <is>
          <t>2019-07-18 20:33:13+00:00</t>
        </is>
      </c>
      <c r="D11886" t="inlineStr">
        <is>
          <t>verchange</t>
        </is>
      </c>
      <c r="E11886" t="inlineStr">
        <is>
          <t>numpy</t>
        </is>
      </c>
      <c r="F11886" t="inlineStr">
        <is>
          <t>&gt;=1.11.0</t>
        </is>
      </c>
      <c r="G11886" t="inlineStr">
        <is>
          <t>numpy</t>
        </is>
      </c>
      <c r="H11886">
        <f>=1.11.0</f>
        <v/>
      </c>
    </row>
    <row r="11887">
      <c r="A11887" t="inlineStr">
        <is>
          <t>nlg-eval</t>
        </is>
      </c>
      <c r="B11887" t="inlineStr">
        <is>
          <t>81702e58acd9aeff15202ccec33415891422fff4</t>
        </is>
      </c>
      <c r="C11887" t="inlineStr">
        <is>
          <t>2019-07-18 20:33:13+00:00</t>
        </is>
      </c>
      <c r="D11887" t="inlineStr">
        <is>
          <t>verchange</t>
        </is>
      </c>
      <c r="E11887" t="inlineStr">
        <is>
          <t>click</t>
        </is>
      </c>
      <c r="F11887" t="inlineStr">
        <is>
          <t>&gt;=6.3</t>
        </is>
      </c>
      <c r="G11887" t="inlineStr">
        <is>
          <t>click</t>
        </is>
      </c>
      <c r="H11887">
        <f>=6.3</f>
        <v/>
      </c>
    </row>
    <row r="11888">
      <c r="A11888" t="inlineStr">
        <is>
          <t>nlg-eval</t>
        </is>
      </c>
      <c r="B11888" t="inlineStr">
        <is>
          <t>81702e58acd9aeff15202ccec33415891422fff4</t>
        </is>
      </c>
      <c r="C11888" t="inlineStr">
        <is>
          <t>2019-07-18 20:33:13+00:00</t>
        </is>
      </c>
      <c r="D11888" t="inlineStr">
        <is>
          <t>verchange</t>
        </is>
      </c>
      <c r="E11888" t="inlineStr">
        <is>
          <t>scipy</t>
        </is>
      </c>
      <c r="F11888" t="inlineStr">
        <is>
          <t>&gt;=0.17.0</t>
        </is>
      </c>
      <c r="G11888" t="inlineStr">
        <is>
          <t>scipy</t>
        </is>
      </c>
      <c r="H11888">
        <f>=0.17.0</f>
        <v/>
      </c>
    </row>
    <row r="11889">
      <c r="A11889" t="inlineStr">
        <is>
          <t>nlg-eval</t>
        </is>
      </c>
      <c r="B11889" t="inlineStr">
        <is>
          <t>81702e58acd9aeff15202ccec33415891422fff4</t>
        </is>
      </c>
      <c r="C11889" t="inlineStr">
        <is>
          <t>2019-07-18 20:33:13+00:00</t>
        </is>
      </c>
      <c r="D11889" t="inlineStr">
        <is>
          <t>verchange</t>
        </is>
      </c>
      <c r="E11889" t="inlineStr">
        <is>
          <t>scikit-learn</t>
        </is>
      </c>
      <c r="F11889" t="inlineStr">
        <is>
          <t>&gt;=0.17</t>
        </is>
      </c>
      <c r="G11889" t="inlineStr">
        <is>
          <t>scikit-learn</t>
        </is>
      </c>
      <c r="H11889">
        <f>=0.17</f>
        <v/>
      </c>
    </row>
    <row r="11890">
      <c r="A11890" t="inlineStr">
        <is>
          <t>nlg-eval</t>
        </is>
      </c>
      <c r="B11890" t="inlineStr">
        <is>
          <t>81702e58acd9aeff15202ccec33415891422fff4</t>
        </is>
      </c>
      <c r="C11890" t="inlineStr">
        <is>
          <t>2019-07-18 20:33:13+00:00</t>
        </is>
      </c>
      <c r="D11890" t="inlineStr">
        <is>
          <t>add</t>
        </is>
      </c>
      <c r="E11890" t="inlineStr">
        <is>
          <t>psutil</t>
        </is>
      </c>
      <c r="F11890" t="inlineStr">
        <is>
          <t>&gt;=5.6.2</t>
        </is>
      </c>
      <c r="G11890" t="inlineStr"/>
      <c r="H11890" t="inlineStr"/>
    </row>
    <row r="11891">
      <c r="A11891" t="inlineStr">
        <is>
          <t>nlg-eval</t>
        </is>
      </c>
      <c r="B11891" t="inlineStr">
        <is>
          <t>81702e58acd9aeff15202ccec33415891422fff4</t>
        </is>
      </c>
      <c r="C11891" t="inlineStr">
        <is>
          <t>2019-07-18 20:33:13+00:00</t>
        </is>
      </c>
      <c r="D11891" t="inlineStr">
        <is>
          <t>add</t>
        </is>
      </c>
      <c r="E11891" t="inlineStr">
        <is>
          <t>requests</t>
        </is>
      </c>
      <c r="F11891" t="inlineStr">
        <is>
          <t>&gt;=2.19</t>
        </is>
      </c>
      <c r="G11891" t="inlineStr"/>
      <c r="H11891" t="inlineStr"/>
    </row>
    <row r="11892">
      <c r="A11892" t="inlineStr">
        <is>
          <t>nlg-eval</t>
        </is>
      </c>
      <c r="B11892" t="inlineStr">
        <is>
          <t>81702e58acd9aeff15202ccec33415891422fff4</t>
        </is>
      </c>
      <c r="C11892" t="inlineStr">
        <is>
          <t>2019-07-18 20:33:13+00:00</t>
        </is>
      </c>
      <c r="D11892" t="inlineStr">
        <is>
          <t>add</t>
        </is>
      </c>
      <c r="E11892" t="inlineStr">
        <is>
          <t>six</t>
        </is>
      </c>
      <c r="F11892" t="inlineStr">
        <is>
          <t>&gt;=1.11</t>
        </is>
      </c>
      <c r="G11892" t="inlineStr"/>
      <c r="H11892" t="inlineStr"/>
    </row>
    <row r="11893">
      <c r="A11893" t="inlineStr">
        <is>
          <t>nlg-eval</t>
        </is>
      </c>
      <c r="B11893" t="inlineStr">
        <is>
          <t>81702e58acd9aeff15202ccec33415891422fff4</t>
        </is>
      </c>
      <c r="C11893" t="inlineStr">
        <is>
          <t>2019-07-18 20:33:13+00:00</t>
        </is>
      </c>
      <c r="D11893" t="inlineStr">
        <is>
          <t>add</t>
        </is>
      </c>
      <c r="E11893" t="inlineStr">
        <is>
          <t>tqdm</t>
        </is>
      </c>
      <c r="F11893" t="inlineStr">
        <is>
          <t>&gt;=4.24</t>
        </is>
      </c>
      <c r="G11893" t="inlineStr"/>
      <c r="H11893" t="inlineStr"/>
    </row>
    <row r="11894">
      <c r="A11894" t="inlineStr">
        <is>
          <t>nlg-eval</t>
        </is>
      </c>
      <c r="B11894" t="inlineStr">
        <is>
          <t>81702e58acd9aeff15202ccec33415891422fff4</t>
        </is>
      </c>
      <c r="C11894" t="inlineStr">
        <is>
          <t>2019-07-18 20:33:13+00:00</t>
        </is>
      </c>
      <c r="D11894" t="inlineStr">
        <is>
          <t>add</t>
        </is>
      </c>
      <c r="E11894" t="inlineStr">
        <is>
          <t>xdg</t>
        </is>
      </c>
      <c r="F11894" t="inlineStr"/>
      <c r="G11894" t="inlineStr"/>
      <c r="H11894" t="inlineStr"/>
    </row>
    <row r="11895">
      <c r="A11895" t="inlineStr">
        <is>
          <t>VulnWhisperer</t>
        </is>
      </c>
      <c r="B11895" t="inlineStr">
        <is>
          <t>bb776bd9f2aa82ef3e89b8e4b8ce83e41a244cce</t>
        </is>
      </c>
      <c r="C11895" t="inlineStr">
        <is>
          <t>2017-12-29 07:32:15+00:00</t>
        </is>
      </c>
      <c r="D11895" t="inlineStr">
        <is>
          <t>add</t>
        </is>
      </c>
      <c r="E11895" t="inlineStr">
        <is>
          <t>pandas</t>
        </is>
      </c>
      <c r="F11895">
        <f>=0.20.3</f>
        <v/>
      </c>
      <c r="G11895" t="inlineStr"/>
      <c r="H11895" t="inlineStr"/>
    </row>
    <row r="11896">
      <c r="A11896" t="inlineStr">
        <is>
          <t>VulnWhisperer</t>
        </is>
      </c>
      <c r="B11896" t="inlineStr">
        <is>
          <t>bb776bd9f2aa82ef3e89b8e4b8ce83e41a244cce</t>
        </is>
      </c>
      <c r="C11896" t="inlineStr">
        <is>
          <t>2017-12-29 07:32:15+00:00</t>
        </is>
      </c>
      <c r="D11896" t="inlineStr">
        <is>
          <t>add</t>
        </is>
      </c>
      <c r="E11896" t="inlineStr">
        <is>
          <t>setuptools</t>
        </is>
      </c>
      <c r="F11896">
        <f>=0.9.8</f>
        <v/>
      </c>
      <c r="G11896" t="inlineStr"/>
      <c r="H11896" t="inlineStr"/>
    </row>
    <row r="11897">
      <c r="A11897" t="inlineStr">
        <is>
          <t>VulnWhisperer</t>
        </is>
      </c>
      <c r="B11897" t="inlineStr">
        <is>
          <t>bb776bd9f2aa82ef3e89b8e4b8ce83e41a244cce</t>
        </is>
      </c>
      <c r="C11897" t="inlineStr">
        <is>
          <t>2017-12-29 07:32:15+00:00</t>
        </is>
      </c>
      <c r="D11897" t="inlineStr">
        <is>
          <t>add</t>
        </is>
      </c>
      <c r="E11897" t="inlineStr">
        <is>
          <t>pytz</t>
        </is>
      </c>
      <c r="F11897">
        <f>=2017.2</f>
        <v/>
      </c>
      <c r="G11897" t="inlineStr"/>
      <c r="H11897" t="inlineStr"/>
    </row>
    <row r="11898">
      <c r="A11898" t="inlineStr">
        <is>
          <t>VulnWhisperer</t>
        </is>
      </c>
      <c r="B11898" t="inlineStr">
        <is>
          <t>bb776bd9f2aa82ef3e89b8e4b8ce83e41a244cce</t>
        </is>
      </c>
      <c r="C11898" t="inlineStr">
        <is>
          <t>2017-12-29 07:32:15+00:00</t>
        </is>
      </c>
      <c r="D11898" t="inlineStr">
        <is>
          <t>add</t>
        </is>
      </c>
      <c r="E11898" t="inlineStr">
        <is>
          <t>Requests</t>
        </is>
      </c>
      <c r="F11898">
        <f>=2.18.3</f>
        <v/>
      </c>
      <c r="G11898" t="inlineStr"/>
      <c r="H11898" t="inlineStr"/>
    </row>
    <row r="11899">
      <c r="A11899" t="inlineStr">
        <is>
          <t>VulnWhisperer</t>
        </is>
      </c>
      <c r="B11899" t="inlineStr">
        <is>
          <t>bb776bd9f2aa82ef3e89b8e4b8ce83e41a244cce</t>
        </is>
      </c>
      <c r="C11899" t="inlineStr">
        <is>
          <t>2017-12-29 07:32:15+00:00</t>
        </is>
      </c>
      <c r="D11899" t="inlineStr">
        <is>
          <t>add</t>
        </is>
      </c>
      <c r="E11899" t="inlineStr">
        <is>
          <t>qualysapi</t>
        </is>
      </c>
      <c r="F11899">
        <f>=4.1.0</f>
        <v/>
      </c>
      <c r="G11899" t="inlineStr"/>
      <c r="H11899" t="inlineStr"/>
    </row>
    <row r="11900">
      <c r="A11900" t="inlineStr">
        <is>
          <t>VulnWhisperer</t>
        </is>
      </c>
      <c r="B11900" t="inlineStr">
        <is>
          <t>bb776bd9f2aa82ef3e89b8e4b8ce83e41a244cce</t>
        </is>
      </c>
      <c r="C11900" t="inlineStr">
        <is>
          <t>2017-12-29 07:32:15+00:00</t>
        </is>
      </c>
      <c r="D11900" t="inlineStr">
        <is>
          <t>add</t>
        </is>
      </c>
      <c r="E11900" t="inlineStr">
        <is>
          <t>lxml</t>
        </is>
      </c>
      <c r="F11900">
        <f>=4.1.1</f>
        <v/>
      </c>
      <c r="G11900" t="inlineStr"/>
      <c r="H11900" t="inlineStr"/>
    </row>
    <row r="11901">
      <c r="A11901" t="inlineStr">
        <is>
          <t>VulnWhisperer</t>
        </is>
      </c>
      <c r="B11901" t="inlineStr">
        <is>
          <t>f83a5d89a3f5ce0a6b360950bb72f33c298d1da2</t>
        </is>
      </c>
      <c r="C11901" t="inlineStr">
        <is>
          <t>2018-03-05 00:14:51+00:00</t>
        </is>
      </c>
      <c r="D11901" t="inlineStr">
        <is>
          <t>verchange</t>
        </is>
      </c>
      <c r="E11901" t="inlineStr">
        <is>
          <t>lxml</t>
        </is>
      </c>
      <c r="F11901">
        <f>=4.1.1</f>
        <v/>
      </c>
      <c r="G11901" t="inlineStr">
        <is>
          <t>lxml</t>
        </is>
      </c>
      <c r="H11901">
        <f>=4.1.1</f>
        <v/>
      </c>
    </row>
    <row r="11902">
      <c r="A11902" t="inlineStr">
        <is>
          <t>VulnWhisperer</t>
        </is>
      </c>
      <c r="B11902" t="inlineStr">
        <is>
          <t>f83a5d89a3f5ce0a6b360950bb72f33c298d1da2</t>
        </is>
      </c>
      <c r="C11902" t="inlineStr">
        <is>
          <t>2018-03-05 00:14:51+00:00</t>
        </is>
      </c>
      <c r="D11902" t="inlineStr">
        <is>
          <t>add</t>
        </is>
      </c>
      <c r="E11902" t="inlineStr">
        <is>
          <t>bs4</t>
        </is>
      </c>
      <c r="F11902" t="inlineStr"/>
      <c r="G11902" t="inlineStr"/>
      <c r="H11902" t="inlineStr"/>
    </row>
    <row r="11903">
      <c r="A11903" t="inlineStr">
        <is>
          <t>VulnWhisperer</t>
        </is>
      </c>
      <c r="B11903" t="inlineStr">
        <is>
          <t>60c56b778e7432e12901b8a9426cded3eb4cccbd</t>
        </is>
      </c>
      <c r="C11903" t="inlineStr">
        <is>
          <t>2019-04-17 08:52:13+00:00</t>
        </is>
      </c>
      <c r="D11903" t="inlineStr">
        <is>
          <t>verchange</t>
        </is>
      </c>
      <c r="E11903" t="inlineStr">
        <is>
          <t>qualysapi</t>
        </is>
      </c>
      <c r="F11903" t="inlineStr">
        <is>
          <t>&gt;=5.1.0</t>
        </is>
      </c>
      <c r="G11903" t="inlineStr">
        <is>
          <t>qualysapi</t>
        </is>
      </c>
      <c r="H11903">
        <f>=4.1.0</f>
        <v/>
      </c>
    </row>
    <row r="11904">
      <c r="A11904" t="inlineStr">
        <is>
          <t>VulnWhisperer</t>
        </is>
      </c>
      <c r="B11904" t="inlineStr">
        <is>
          <t>60c56b778e7432e12901b8a9426cded3eb4cccbd</t>
        </is>
      </c>
      <c r="C11904" t="inlineStr">
        <is>
          <t>2019-04-17 08:52:13+00:00</t>
        </is>
      </c>
      <c r="D11904" t="inlineStr">
        <is>
          <t>verchange</t>
        </is>
      </c>
      <c r="E11904" t="inlineStr">
        <is>
          <t>setuptools</t>
        </is>
      </c>
      <c r="F11904">
        <f>=40.4.3</f>
        <v/>
      </c>
      <c r="G11904" t="inlineStr">
        <is>
          <t>setuptools</t>
        </is>
      </c>
      <c r="H11904">
        <f>=0.9.8</f>
        <v/>
      </c>
    </row>
    <row r="11905">
      <c r="A11905" t="inlineStr">
        <is>
          <t>VulnWhisperer</t>
        </is>
      </c>
      <c r="B11905" t="inlineStr">
        <is>
          <t>60c56b778e7432e12901b8a9426cded3eb4cccbd</t>
        </is>
      </c>
      <c r="C11905" t="inlineStr">
        <is>
          <t>2019-04-17 08:52:13+00:00</t>
        </is>
      </c>
      <c r="D11905" t="inlineStr">
        <is>
          <t>verchange</t>
        </is>
      </c>
      <c r="E11905" t="inlineStr">
        <is>
          <t>bs4</t>
        </is>
      </c>
      <c r="F11905" t="inlineStr"/>
      <c r="G11905" t="inlineStr">
        <is>
          <t>bs4</t>
        </is>
      </c>
      <c r="H11905" t="inlineStr"/>
    </row>
    <row r="11906">
      <c r="A11906" t="inlineStr">
        <is>
          <t>VulnWhisperer</t>
        </is>
      </c>
      <c r="B11906" t="inlineStr">
        <is>
          <t>60c56b778e7432e12901b8a9426cded3eb4cccbd</t>
        </is>
      </c>
      <c r="C11906" t="inlineStr">
        <is>
          <t>2019-04-17 08:52:13+00:00</t>
        </is>
      </c>
      <c r="D11906" t="inlineStr">
        <is>
          <t>add</t>
        </is>
      </c>
      <c r="E11906" t="inlineStr">
        <is>
          <t>future-fstrings</t>
        </is>
      </c>
      <c r="F11906" t="inlineStr"/>
      <c r="G11906" t="inlineStr"/>
      <c r="H11906" t="inlineStr"/>
    </row>
    <row r="11907">
      <c r="A11907" t="inlineStr">
        <is>
          <t>VulnWhisperer</t>
        </is>
      </c>
      <c r="B11907" t="inlineStr">
        <is>
          <t>60c56b778e7432e12901b8a9426cded3eb4cccbd</t>
        </is>
      </c>
      <c r="C11907" t="inlineStr">
        <is>
          <t>2019-04-17 08:52:13+00:00</t>
        </is>
      </c>
      <c r="D11907" t="inlineStr">
        <is>
          <t>add</t>
        </is>
      </c>
      <c r="E11907" t="inlineStr">
        <is>
          <t>jira</t>
        </is>
      </c>
      <c r="F11907" t="inlineStr"/>
      <c r="G11907" t="inlineStr"/>
      <c r="H11907" t="inlineStr"/>
    </row>
    <row r="11908">
      <c r="A11908" t="inlineStr">
        <is>
          <t>VulnWhisperer</t>
        </is>
      </c>
      <c r="B11908" t="inlineStr">
        <is>
          <t>60c56b778e7432e12901b8a9426cded3eb4cccbd</t>
        </is>
      </c>
      <c r="C11908" t="inlineStr">
        <is>
          <t>2019-04-17 08:52:13+00:00</t>
        </is>
      </c>
      <c r="D11908" t="inlineStr">
        <is>
          <t>add</t>
        </is>
      </c>
      <c r="E11908" t="inlineStr">
        <is>
          <t>bottle</t>
        </is>
      </c>
      <c r="F11908" t="inlineStr"/>
      <c r="G11908" t="inlineStr"/>
      <c r="H11908" t="inlineStr"/>
    </row>
    <row r="11909">
      <c r="A11909" t="inlineStr">
        <is>
          <t>VulnWhisperer</t>
        </is>
      </c>
      <c r="B11909" t="inlineStr">
        <is>
          <t>60c56b778e7432e12901b8a9426cded3eb4cccbd</t>
        </is>
      </c>
      <c r="C11909" t="inlineStr">
        <is>
          <t>2019-04-17 08:52:13+00:00</t>
        </is>
      </c>
      <c r="D11909" t="inlineStr">
        <is>
          <t>add</t>
        </is>
      </c>
      <c r="E11909" t="inlineStr">
        <is>
          <t>coloredlogs</t>
        </is>
      </c>
      <c r="F11909" t="inlineStr"/>
      <c r="G11909" t="inlineStr"/>
      <c r="H11909" t="inlineStr"/>
    </row>
    <row r="11910">
      <c r="A11910" t="inlineStr">
        <is>
          <t>VulnWhisperer</t>
        </is>
      </c>
      <c r="B11910" t="inlineStr">
        <is>
          <t>60c56b778e7432e12901b8a9426cded3eb4cccbd</t>
        </is>
      </c>
      <c r="C11910" t="inlineStr">
        <is>
          <t>2019-04-17 08:52:13+00:00</t>
        </is>
      </c>
      <c r="D11910" t="inlineStr">
        <is>
          <t>add</t>
        </is>
      </c>
      <c r="E11910" t="inlineStr">
        <is>
          <t>httpretty</t>
        </is>
      </c>
      <c r="F11910" t="inlineStr"/>
      <c r="G11910" t="inlineStr"/>
      <c r="H11910" t="inlineStr"/>
    </row>
    <row r="11911">
      <c r="A11911" t="inlineStr">
        <is>
          <t>qface</t>
        </is>
      </c>
      <c r="B11911" t="inlineStr">
        <is>
          <t>e0eb202a09737450bd3112845a7fdc602781b362</t>
        </is>
      </c>
      <c r="C11911" t="inlineStr">
        <is>
          <t>2020-02-04 13:52:49+00:00</t>
        </is>
      </c>
      <c r="D11911" t="inlineStr">
        <is>
          <t>add</t>
        </is>
      </c>
      <c r="E11911" t="inlineStr">
        <is>
          <t>pytest</t>
        </is>
      </c>
      <c r="F11911">
        <f>=5.3.5</f>
        <v/>
      </c>
      <c r="G11911" t="inlineStr"/>
      <c r="H11911" t="inlineStr"/>
    </row>
    <row r="11912">
      <c r="A11912" t="inlineStr">
        <is>
          <t>qface</t>
        </is>
      </c>
      <c r="B11912" t="inlineStr">
        <is>
          <t>e0eb202a09737450bd3112845a7fdc602781b362</t>
        </is>
      </c>
      <c r="C11912" t="inlineStr">
        <is>
          <t>2020-02-04 13:52:49+00:00</t>
        </is>
      </c>
      <c r="D11912" t="inlineStr">
        <is>
          <t>add</t>
        </is>
      </c>
      <c r="E11912" t="inlineStr">
        <is>
          <t>pytest-cov</t>
        </is>
      </c>
      <c r="F11912">
        <f>=2.8.1</f>
        <v/>
      </c>
      <c r="G11912" t="inlineStr"/>
      <c r="H11912" t="inlineStr"/>
    </row>
    <row r="11913">
      <c r="A11913" t="inlineStr">
        <is>
          <t>qface</t>
        </is>
      </c>
      <c r="B11913" t="inlineStr">
        <is>
          <t>fbf55d919222a5c90f037842958f055ed3bd1eb3</t>
        </is>
      </c>
      <c r="C11913" t="inlineStr">
        <is>
          <t>2020-02-05 10:04:48+00:00</t>
        </is>
      </c>
      <c r="D11913" t="inlineStr">
        <is>
          <t>verchange</t>
        </is>
      </c>
      <c r="E11913" t="inlineStr">
        <is>
          <t>Jinja2</t>
        </is>
      </c>
      <c r="F11913">
        <f>=2.10.3</f>
        <v/>
      </c>
      <c r="G11913" t="inlineStr">
        <is>
          <t>Jinja2</t>
        </is>
      </c>
      <c r="H11913">
        <f>=2.10</f>
        <v/>
      </c>
    </row>
    <row r="11914">
      <c r="A11914" t="inlineStr">
        <is>
          <t>Flask-GoogleMaps</t>
        </is>
      </c>
      <c r="B11914" t="inlineStr">
        <is>
          <t>0130252f7bc66c9ea711c218be99df2028b743f9</t>
        </is>
      </c>
      <c r="C11914" t="inlineStr">
        <is>
          <t>2020-02-21 22:24:00+00:00</t>
        </is>
      </c>
      <c r="D11914" t="inlineStr">
        <is>
          <t>add</t>
        </is>
      </c>
      <c r="E11914" t="inlineStr">
        <is>
          <t>appnope</t>
        </is>
      </c>
      <c r="F11914">
        <f>=0.1.0</f>
        <v/>
      </c>
      <c r="G11914" t="inlineStr"/>
      <c r="H11914" t="inlineStr"/>
    </row>
    <row r="11915">
      <c r="A11915" t="inlineStr">
        <is>
          <t>Flask-GoogleMaps</t>
        </is>
      </c>
      <c r="B11915" t="inlineStr">
        <is>
          <t>0130252f7bc66c9ea711c218be99df2028b743f9</t>
        </is>
      </c>
      <c r="C11915" t="inlineStr">
        <is>
          <t>2020-02-21 22:24:00+00:00</t>
        </is>
      </c>
      <c r="D11915" t="inlineStr">
        <is>
          <t>add</t>
        </is>
      </c>
      <c r="E11915" t="inlineStr">
        <is>
          <t>backcall</t>
        </is>
      </c>
      <c r="F11915">
        <f>=0.1.0</f>
        <v/>
      </c>
      <c r="G11915" t="inlineStr"/>
      <c r="H11915" t="inlineStr"/>
    </row>
    <row r="11916">
      <c r="A11916" t="inlineStr">
        <is>
          <t>Flask-GoogleMaps</t>
        </is>
      </c>
      <c r="B11916" t="inlineStr">
        <is>
          <t>0130252f7bc66c9ea711c218be99df2028b743f9</t>
        </is>
      </c>
      <c r="C11916" t="inlineStr">
        <is>
          <t>2020-02-21 22:24:00+00:00</t>
        </is>
      </c>
      <c r="D11916" t="inlineStr">
        <is>
          <t>add</t>
        </is>
      </c>
      <c r="E11916" t="inlineStr">
        <is>
          <t>click</t>
        </is>
      </c>
      <c r="F11916">
        <f>=7.0</f>
        <v/>
      </c>
      <c r="G11916" t="inlineStr"/>
      <c r="H11916" t="inlineStr"/>
    </row>
    <row r="11917">
      <c r="A11917" t="inlineStr">
        <is>
          <t>Flask-GoogleMaps</t>
        </is>
      </c>
      <c r="B11917" t="inlineStr">
        <is>
          <t>0130252f7bc66c9ea711c218be99df2028b743f9</t>
        </is>
      </c>
      <c r="C11917" t="inlineStr">
        <is>
          <t>2020-02-21 22:24:00+00:00</t>
        </is>
      </c>
      <c r="D11917" t="inlineStr">
        <is>
          <t>add</t>
        </is>
      </c>
      <c r="E11917" t="inlineStr">
        <is>
          <t>colorama</t>
        </is>
      </c>
      <c r="F11917">
        <f>=0.4.3</f>
        <v/>
      </c>
      <c r="G11917" t="inlineStr"/>
      <c r="H11917" t="inlineStr"/>
    </row>
    <row r="11918">
      <c r="A11918" t="inlineStr">
        <is>
          <t>Flask-GoogleMaps</t>
        </is>
      </c>
      <c r="B11918" t="inlineStr">
        <is>
          <t>0130252f7bc66c9ea711c218be99df2028b743f9</t>
        </is>
      </c>
      <c r="C11918" t="inlineStr">
        <is>
          <t>2020-02-21 22:24:00+00:00</t>
        </is>
      </c>
      <c r="D11918" t="inlineStr">
        <is>
          <t>add</t>
        </is>
      </c>
      <c r="E11918" t="inlineStr">
        <is>
          <t>decorator</t>
        </is>
      </c>
      <c r="F11918">
        <f>=4.4.1</f>
        <v/>
      </c>
      <c r="G11918" t="inlineStr"/>
      <c r="H11918" t="inlineStr"/>
    </row>
    <row r="11919">
      <c r="A11919" t="inlineStr">
        <is>
          <t>Flask-GoogleMaps</t>
        </is>
      </c>
      <c r="B11919" t="inlineStr">
        <is>
          <t>0130252f7bc66c9ea711c218be99df2028b743f9</t>
        </is>
      </c>
      <c r="C11919" t="inlineStr">
        <is>
          <t>2020-02-21 22:24:00+00:00</t>
        </is>
      </c>
      <c r="D11919" t="inlineStr">
        <is>
          <t>add</t>
        </is>
      </c>
      <c r="E11919" t="inlineStr">
        <is>
          <t>dynaconf</t>
        </is>
      </c>
      <c r="F11919">
        <f>=2.2.2</f>
        <v/>
      </c>
      <c r="G11919" t="inlineStr"/>
      <c r="H11919" t="inlineStr"/>
    </row>
    <row r="11920">
      <c r="A11920" t="inlineStr">
        <is>
          <t>Flask-GoogleMaps</t>
        </is>
      </c>
      <c r="B11920" t="inlineStr">
        <is>
          <t>0130252f7bc66c9ea711c218be99df2028b743f9</t>
        </is>
      </c>
      <c r="C11920" t="inlineStr">
        <is>
          <t>2020-02-21 22:24:00+00:00</t>
        </is>
      </c>
      <c r="D11920" t="inlineStr">
        <is>
          <t>add</t>
        </is>
      </c>
      <c r="E11920" t="inlineStr">
        <is>
          <t>flask</t>
        </is>
      </c>
      <c r="F11920">
        <f>=1.1.1</f>
        <v/>
      </c>
      <c r="G11920" t="inlineStr"/>
      <c r="H11920" t="inlineStr"/>
    </row>
    <row r="11921">
      <c r="A11921" t="inlineStr">
        <is>
          <t>Flask-GoogleMaps</t>
        </is>
      </c>
      <c r="B11921" t="inlineStr">
        <is>
          <t>0130252f7bc66c9ea711c218be99df2028b743f9</t>
        </is>
      </c>
      <c r="C11921" t="inlineStr">
        <is>
          <t>2020-02-21 22:24:00+00:00</t>
        </is>
      </c>
      <c r="D11921" t="inlineStr">
        <is>
          <t>add</t>
        </is>
      </c>
      <c r="E11921" t="inlineStr">
        <is>
          <t>ipdb</t>
        </is>
      </c>
      <c r="F11921">
        <f>=0.12.3</f>
        <v/>
      </c>
      <c r="G11921" t="inlineStr"/>
      <c r="H11921" t="inlineStr"/>
    </row>
    <row r="11922">
      <c r="A11922" t="inlineStr">
        <is>
          <t>Flask-GoogleMaps</t>
        </is>
      </c>
      <c r="B11922" t="inlineStr">
        <is>
          <t>0130252f7bc66c9ea711c218be99df2028b743f9</t>
        </is>
      </c>
      <c r="C11922" t="inlineStr">
        <is>
          <t>2020-02-21 22:24:00+00:00</t>
        </is>
      </c>
      <c r="D11922" t="inlineStr">
        <is>
          <t>add</t>
        </is>
      </c>
      <c r="E11922" t="inlineStr">
        <is>
          <t>ipython</t>
        </is>
      </c>
      <c r="F11922">
        <f>=6.5.0</f>
        <v/>
      </c>
      <c r="G11922" t="inlineStr"/>
      <c r="H11922" t="inlineStr"/>
    </row>
    <row r="11923">
      <c r="A11923" t="inlineStr">
        <is>
          <t>Flask-GoogleMaps</t>
        </is>
      </c>
      <c r="B11923" t="inlineStr">
        <is>
          <t>0130252f7bc66c9ea711c218be99df2028b743f9</t>
        </is>
      </c>
      <c r="C11923" t="inlineStr">
        <is>
          <t>2020-02-21 22:24:00+00:00</t>
        </is>
      </c>
      <c r="D11923" t="inlineStr">
        <is>
          <t>add</t>
        </is>
      </c>
      <c r="E11923" t="inlineStr">
        <is>
          <t>ipython-genutils</t>
        </is>
      </c>
      <c r="F11923">
        <f>=0.2.0</f>
        <v/>
      </c>
      <c r="G11923" t="inlineStr"/>
      <c r="H11923" t="inlineStr"/>
    </row>
    <row r="11924">
      <c r="A11924" t="inlineStr">
        <is>
          <t>Flask-GoogleMaps</t>
        </is>
      </c>
      <c r="B11924" t="inlineStr">
        <is>
          <t>0130252f7bc66c9ea711c218be99df2028b743f9</t>
        </is>
      </c>
      <c r="C11924" t="inlineStr">
        <is>
          <t>2020-02-21 22:24:00+00:00</t>
        </is>
      </c>
      <c r="D11924" t="inlineStr">
        <is>
          <t>add</t>
        </is>
      </c>
      <c r="E11924" t="inlineStr">
        <is>
          <t>itsdangerous</t>
        </is>
      </c>
      <c r="F11924">
        <f>=1.1.0</f>
        <v/>
      </c>
      <c r="G11924" t="inlineStr"/>
      <c r="H11924" t="inlineStr"/>
    </row>
    <row r="11925">
      <c r="A11925" t="inlineStr">
        <is>
          <t>Flask-GoogleMaps</t>
        </is>
      </c>
      <c r="B11925" t="inlineStr">
        <is>
          <t>0130252f7bc66c9ea711c218be99df2028b743f9</t>
        </is>
      </c>
      <c r="C11925" t="inlineStr">
        <is>
          <t>2020-02-21 22:24:00+00:00</t>
        </is>
      </c>
      <c r="D11925" t="inlineStr">
        <is>
          <t>add</t>
        </is>
      </c>
      <c r="E11925" t="inlineStr">
        <is>
          <t>jedi</t>
        </is>
      </c>
      <c r="F11925">
        <f>=0.16.0</f>
        <v/>
      </c>
      <c r="G11925" t="inlineStr"/>
      <c r="H11925" t="inlineStr"/>
    </row>
    <row r="11926">
      <c r="A11926" t="inlineStr">
        <is>
          <t>Flask-GoogleMaps</t>
        </is>
      </c>
      <c r="B11926" t="inlineStr">
        <is>
          <t>0130252f7bc66c9ea711c218be99df2028b743f9</t>
        </is>
      </c>
      <c r="C11926" t="inlineStr">
        <is>
          <t>2020-02-21 22:24:00+00:00</t>
        </is>
      </c>
      <c r="D11926" t="inlineStr">
        <is>
          <t>add</t>
        </is>
      </c>
      <c r="E11926" t="inlineStr">
        <is>
          <t>jinja2</t>
        </is>
      </c>
      <c r="F11926">
        <f>=2.11.1</f>
        <v/>
      </c>
      <c r="G11926" t="inlineStr"/>
      <c r="H11926" t="inlineStr"/>
    </row>
    <row r="11927">
      <c r="A11927" t="inlineStr">
        <is>
          <t>Flask-GoogleMaps</t>
        </is>
      </c>
      <c r="B11927" t="inlineStr">
        <is>
          <t>0130252f7bc66c9ea711c218be99df2028b743f9</t>
        </is>
      </c>
      <c r="C11927" t="inlineStr">
        <is>
          <t>2020-02-21 22:24:00+00:00</t>
        </is>
      </c>
      <c r="D11927" t="inlineStr">
        <is>
          <t>add</t>
        </is>
      </c>
      <c r="E11927" t="inlineStr">
        <is>
          <t>markupsafe</t>
        </is>
      </c>
      <c r="F11927">
        <f>=1.1.1</f>
        <v/>
      </c>
      <c r="G11927" t="inlineStr"/>
      <c r="H11927" t="inlineStr"/>
    </row>
    <row r="11928">
      <c r="A11928" t="inlineStr">
        <is>
          <t>Flask-GoogleMaps</t>
        </is>
      </c>
      <c r="B11928" t="inlineStr">
        <is>
          <t>0130252f7bc66c9ea711c218be99df2028b743f9</t>
        </is>
      </c>
      <c r="C11928" t="inlineStr">
        <is>
          <t>2020-02-21 22:24:00+00:00</t>
        </is>
      </c>
      <c r="D11928" t="inlineStr">
        <is>
          <t>add</t>
        </is>
      </c>
      <c r="E11928" t="inlineStr">
        <is>
          <t>parso</t>
        </is>
      </c>
      <c r="F11928">
        <f>=0.6.1</f>
        <v/>
      </c>
      <c r="G11928" t="inlineStr"/>
      <c r="H11928" t="inlineStr"/>
    </row>
    <row r="11929">
      <c r="A11929" t="inlineStr">
        <is>
          <t>Flask-GoogleMaps</t>
        </is>
      </c>
      <c r="B11929" t="inlineStr">
        <is>
          <t>0130252f7bc66c9ea711c218be99df2028b743f9</t>
        </is>
      </c>
      <c r="C11929" t="inlineStr">
        <is>
          <t>2020-02-21 22:24:00+00:00</t>
        </is>
      </c>
      <c r="D11929" t="inlineStr">
        <is>
          <t>add</t>
        </is>
      </c>
      <c r="E11929" t="inlineStr">
        <is>
          <t>pexpect</t>
        </is>
      </c>
      <c r="F11929">
        <f>=4.8.0</f>
        <v/>
      </c>
      <c r="G11929" t="inlineStr"/>
      <c r="H11929" t="inlineStr"/>
    </row>
    <row r="11930">
      <c r="A11930" t="inlineStr">
        <is>
          <t>Flask-GoogleMaps</t>
        </is>
      </c>
      <c r="B11930" t="inlineStr">
        <is>
          <t>0130252f7bc66c9ea711c218be99df2028b743f9</t>
        </is>
      </c>
      <c r="C11930" t="inlineStr">
        <is>
          <t>2020-02-21 22:24:00+00:00</t>
        </is>
      </c>
      <c r="D11930" t="inlineStr">
        <is>
          <t>add</t>
        </is>
      </c>
      <c r="E11930" t="inlineStr">
        <is>
          <t>pickleshare</t>
        </is>
      </c>
      <c r="F11930">
        <f>=0.7.5</f>
        <v/>
      </c>
      <c r="G11930" t="inlineStr"/>
      <c r="H11930" t="inlineStr"/>
    </row>
    <row r="11931">
      <c r="A11931" t="inlineStr">
        <is>
          <t>Flask-GoogleMaps</t>
        </is>
      </c>
      <c r="B11931" t="inlineStr">
        <is>
          <t>0130252f7bc66c9ea711c218be99df2028b743f9</t>
        </is>
      </c>
      <c r="C11931" t="inlineStr">
        <is>
          <t>2020-02-21 22:24:00+00:00</t>
        </is>
      </c>
      <c r="D11931" t="inlineStr">
        <is>
          <t>add</t>
        </is>
      </c>
      <c r="E11931" t="inlineStr">
        <is>
          <t>prompt-toolkit</t>
        </is>
      </c>
      <c r="F11931">
        <f>=1.0.18</f>
        <v/>
      </c>
      <c r="G11931" t="inlineStr"/>
      <c r="H11931" t="inlineStr"/>
    </row>
    <row r="11932">
      <c r="A11932" t="inlineStr">
        <is>
          <t>Flask-GoogleMaps</t>
        </is>
      </c>
      <c r="B11932" t="inlineStr">
        <is>
          <t>0130252f7bc66c9ea711c218be99df2028b743f9</t>
        </is>
      </c>
      <c r="C11932" t="inlineStr">
        <is>
          <t>2020-02-21 22:24:00+00:00</t>
        </is>
      </c>
      <c r="D11932" t="inlineStr">
        <is>
          <t>add</t>
        </is>
      </c>
      <c r="E11932" t="inlineStr">
        <is>
          <t>ptyprocess</t>
        </is>
      </c>
      <c r="F11932">
        <f>=0.6.0</f>
        <v/>
      </c>
      <c r="G11932" t="inlineStr"/>
      <c r="H11932" t="inlineStr"/>
    </row>
    <row r="11933">
      <c r="A11933" t="inlineStr">
        <is>
          <t>Flask-GoogleMaps</t>
        </is>
      </c>
      <c r="B11933" t="inlineStr">
        <is>
          <t>0130252f7bc66c9ea711c218be99df2028b743f9</t>
        </is>
      </c>
      <c r="C11933" t="inlineStr">
        <is>
          <t>2020-02-21 22:24:00+00:00</t>
        </is>
      </c>
      <c r="D11933" t="inlineStr">
        <is>
          <t>add</t>
        </is>
      </c>
      <c r="E11933" t="inlineStr">
        <is>
          <t>pygments</t>
        </is>
      </c>
      <c r="F11933">
        <f>=2.5.2</f>
        <v/>
      </c>
      <c r="G11933" t="inlineStr"/>
      <c r="H11933" t="inlineStr"/>
    </row>
    <row r="11934">
      <c r="A11934" t="inlineStr">
        <is>
          <t>Flask-GoogleMaps</t>
        </is>
      </c>
      <c r="B11934" t="inlineStr">
        <is>
          <t>0130252f7bc66c9ea711c218be99df2028b743f9</t>
        </is>
      </c>
      <c r="C11934" t="inlineStr">
        <is>
          <t>2020-02-21 22:24:00+00:00</t>
        </is>
      </c>
      <c r="D11934" t="inlineStr">
        <is>
          <t>add</t>
        </is>
      </c>
      <c r="E11934" t="inlineStr">
        <is>
          <t>python-box</t>
        </is>
      </c>
      <c r="F11934">
        <f>=3.4.6</f>
        <v/>
      </c>
      <c r="G11934" t="inlineStr"/>
      <c r="H11934" t="inlineStr"/>
    </row>
    <row r="11935">
      <c r="A11935" t="inlineStr">
        <is>
          <t>Flask-GoogleMaps</t>
        </is>
      </c>
      <c r="B11935" t="inlineStr">
        <is>
          <t>0130252f7bc66c9ea711c218be99df2028b743f9</t>
        </is>
      </c>
      <c r="C11935" t="inlineStr">
        <is>
          <t>2020-02-21 22:24:00+00:00</t>
        </is>
      </c>
      <c r="D11935" t="inlineStr">
        <is>
          <t>add</t>
        </is>
      </c>
      <c r="E11935" t="inlineStr">
        <is>
          <t>python-dotenv</t>
        </is>
      </c>
      <c r="F11935">
        <f>=0.10.3</f>
        <v/>
      </c>
      <c r="G11935" t="inlineStr"/>
      <c r="H11935" t="inlineStr"/>
    </row>
    <row r="11936">
      <c r="A11936" t="inlineStr">
        <is>
          <t>Flask-GoogleMaps</t>
        </is>
      </c>
      <c r="B11936" t="inlineStr">
        <is>
          <t>0130252f7bc66c9ea711c218be99df2028b743f9</t>
        </is>
      </c>
      <c r="C11936" t="inlineStr">
        <is>
          <t>2020-02-21 22:24:00+00:00</t>
        </is>
      </c>
      <c r="D11936" t="inlineStr">
        <is>
          <t>add</t>
        </is>
      </c>
      <c r="E11936" t="inlineStr">
        <is>
          <t>simplegeneric</t>
        </is>
      </c>
      <c r="F11936">
        <f>=0.8.1</f>
        <v/>
      </c>
      <c r="G11936" t="inlineStr"/>
      <c r="H11936" t="inlineStr"/>
    </row>
    <row r="11937">
      <c r="A11937" t="inlineStr">
        <is>
          <t>Flask-GoogleMaps</t>
        </is>
      </c>
      <c r="B11937" t="inlineStr">
        <is>
          <t>0130252f7bc66c9ea711c218be99df2028b743f9</t>
        </is>
      </c>
      <c r="C11937" t="inlineStr">
        <is>
          <t>2020-02-21 22:24:00+00:00</t>
        </is>
      </c>
      <c r="D11937" t="inlineStr">
        <is>
          <t>add</t>
        </is>
      </c>
      <c r="E11937" t="inlineStr">
        <is>
          <t>six</t>
        </is>
      </c>
      <c r="F11937">
        <f>=1.14.0</f>
        <v/>
      </c>
      <c r="G11937" t="inlineStr"/>
      <c r="H11937" t="inlineStr"/>
    </row>
    <row r="11938">
      <c r="A11938" t="inlineStr">
        <is>
          <t>Flask-GoogleMaps</t>
        </is>
      </c>
      <c r="B11938" t="inlineStr">
        <is>
          <t>0130252f7bc66c9ea711c218be99df2028b743f9</t>
        </is>
      </c>
      <c r="C11938" t="inlineStr">
        <is>
          <t>2020-02-21 22:24:00+00:00</t>
        </is>
      </c>
      <c r="D11938" t="inlineStr">
        <is>
          <t>add</t>
        </is>
      </c>
      <c r="E11938" t="inlineStr">
        <is>
          <t>toml</t>
        </is>
      </c>
      <c r="F11938">
        <f>=0.10.0</f>
        <v/>
      </c>
      <c r="G11938" t="inlineStr"/>
      <c r="H11938" t="inlineStr"/>
    </row>
    <row r="11939">
      <c r="A11939" t="inlineStr">
        <is>
          <t>Flask-GoogleMaps</t>
        </is>
      </c>
      <c r="B11939" t="inlineStr">
        <is>
          <t>0130252f7bc66c9ea711c218be99df2028b743f9</t>
        </is>
      </c>
      <c r="C11939" t="inlineStr">
        <is>
          <t>2020-02-21 22:24:00+00:00</t>
        </is>
      </c>
      <c r="D11939" t="inlineStr">
        <is>
          <t>add</t>
        </is>
      </c>
      <c r="E11939" t="inlineStr">
        <is>
          <t>traitlets</t>
        </is>
      </c>
      <c r="F11939">
        <f>=4.3.3</f>
        <v/>
      </c>
      <c r="G11939" t="inlineStr"/>
      <c r="H11939" t="inlineStr"/>
    </row>
    <row r="11940">
      <c r="A11940" t="inlineStr">
        <is>
          <t>Flask-GoogleMaps</t>
        </is>
      </c>
      <c r="B11940" t="inlineStr">
        <is>
          <t>0130252f7bc66c9ea711c218be99df2028b743f9</t>
        </is>
      </c>
      <c r="C11940" t="inlineStr">
        <is>
          <t>2020-02-21 22:24:00+00:00</t>
        </is>
      </c>
      <c r="D11940" t="inlineStr">
        <is>
          <t>add</t>
        </is>
      </c>
      <c r="E11940" t="inlineStr">
        <is>
          <t>wcwidth</t>
        </is>
      </c>
      <c r="F11940">
        <f>=0.1.8</f>
        <v/>
      </c>
      <c r="G11940" t="inlineStr"/>
      <c r="H11940" t="inlineStr"/>
    </row>
    <row r="11941">
      <c r="A11941" t="inlineStr">
        <is>
          <t>Flask-GoogleMaps</t>
        </is>
      </c>
      <c r="B11941" t="inlineStr">
        <is>
          <t>0130252f7bc66c9ea711c218be99df2028b743f9</t>
        </is>
      </c>
      <c r="C11941" t="inlineStr">
        <is>
          <t>2020-02-21 22:24:00+00:00</t>
        </is>
      </c>
      <c r="D11941" t="inlineStr">
        <is>
          <t>add</t>
        </is>
      </c>
      <c r="E11941" t="inlineStr">
        <is>
          <t>werkzeug</t>
        </is>
      </c>
      <c r="F11941">
        <f>=1.0.0</f>
        <v/>
      </c>
      <c r="G11941" t="inlineStr"/>
      <c r="H11941" t="inlineStr"/>
    </row>
    <row r="11942">
      <c r="A11942" t="inlineStr">
        <is>
          <t>Flask-GoogleMaps</t>
        </is>
      </c>
      <c r="B11942" t="inlineStr">
        <is>
          <t>23d1ff0a249cc31068c4baf0f0853b1a40b9103f</t>
        </is>
      </c>
      <c r="C11942" t="inlineStr">
        <is>
          <t>2020-12-25 22:20:17+00:00</t>
        </is>
      </c>
      <c r="D11942" t="inlineStr">
        <is>
          <t>verchange</t>
        </is>
      </c>
      <c r="E11942" t="inlineStr">
        <is>
          <t>werkzeug</t>
        </is>
      </c>
      <c r="F11942">
        <f>=1.0.1</f>
        <v/>
      </c>
      <c r="G11942" t="inlineStr">
        <is>
          <t>werkzeug</t>
        </is>
      </c>
      <c r="H11942">
        <f>=1.0.0</f>
        <v/>
      </c>
    </row>
    <row r="11943">
      <c r="A11943" t="inlineStr">
        <is>
          <t>Flask-GoogleMaps</t>
        </is>
      </c>
      <c r="B11943" t="inlineStr">
        <is>
          <t>23d1ff0a249cc31068c4baf0f0853b1a40b9103f</t>
        </is>
      </c>
      <c r="C11943" t="inlineStr">
        <is>
          <t>2020-12-25 22:20:17+00:00</t>
        </is>
      </c>
      <c r="D11943" t="inlineStr">
        <is>
          <t>verchange</t>
        </is>
      </c>
      <c r="E11943" t="inlineStr">
        <is>
          <t>six</t>
        </is>
      </c>
      <c r="F11943">
        <f>=1.15.0</f>
        <v/>
      </c>
      <c r="G11943" t="inlineStr">
        <is>
          <t>six</t>
        </is>
      </c>
      <c r="H11943">
        <f>=1.14.0</f>
        <v/>
      </c>
    </row>
    <row r="11944">
      <c r="A11944" t="inlineStr">
        <is>
          <t>Flask-GoogleMaps</t>
        </is>
      </c>
      <c r="B11944" t="inlineStr">
        <is>
          <t>23d1ff0a249cc31068c4baf0f0853b1a40b9103f</t>
        </is>
      </c>
      <c r="C11944" t="inlineStr">
        <is>
          <t>2020-12-25 22:20:17+00:00</t>
        </is>
      </c>
      <c r="D11944" t="inlineStr">
        <is>
          <t>verchange</t>
        </is>
      </c>
      <c r="E11944" t="inlineStr">
        <is>
          <t>pygments</t>
        </is>
      </c>
      <c r="F11944">
        <f>=2.7.3</f>
        <v/>
      </c>
      <c r="G11944" t="inlineStr">
        <is>
          <t>pygments</t>
        </is>
      </c>
      <c r="H11944">
        <f>=2.5.2</f>
        <v/>
      </c>
    </row>
    <row r="11945">
      <c r="A11945" t="inlineStr">
        <is>
          <t>Flask-GoogleMaps</t>
        </is>
      </c>
      <c r="B11945" t="inlineStr">
        <is>
          <t>23d1ff0a249cc31068c4baf0f0853b1a40b9103f</t>
        </is>
      </c>
      <c r="C11945" t="inlineStr">
        <is>
          <t>2020-12-25 22:20:17+00:00</t>
        </is>
      </c>
      <c r="D11945" t="inlineStr">
        <is>
          <t>verchange</t>
        </is>
      </c>
      <c r="E11945" t="inlineStr">
        <is>
          <t>jinja2</t>
        </is>
      </c>
      <c r="F11945">
        <f>=2.11.2</f>
        <v/>
      </c>
      <c r="G11945" t="inlineStr">
        <is>
          <t>jinja2</t>
        </is>
      </c>
      <c r="H11945">
        <f>=2.11.1</f>
        <v/>
      </c>
    </row>
    <row r="11946">
      <c r="A11946" t="inlineStr">
        <is>
          <t>Flask-GoogleMaps</t>
        </is>
      </c>
      <c r="B11946" t="inlineStr">
        <is>
          <t>23d1ff0a249cc31068c4baf0f0853b1a40b9103f</t>
        </is>
      </c>
      <c r="C11946" t="inlineStr">
        <is>
          <t>2020-12-25 22:20:17+00:00</t>
        </is>
      </c>
      <c r="D11946" t="inlineStr">
        <is>
          <t>verchange</t>
        </is>
      </c>
      <c r="E11946" t="inlineStr">
        <is>
          <t>click</t>
        </is>
      </c>
      <c r="F11946">
        <f>=7.1.2</f>
        <v/>
      </c>
      <c r="G11946" t="inlineStr">
        <is>
          <t>click</t>
        </is>
      </c>
      <c r="H11946">
        <f>=7.0</f>
        <v/>
      </c>
    </row>
    <row r="11947">
      <c r="A11947" t="inlineStr">
        <is>
          <t>Flask-GoogleMaps</t>
        </is>
      </c>
      <c r="B11947" t="inlineStr">
        <is>
          <t>23d1ff0a249cc31068c4baf0f0853b1a40b9103f</t>
        </is>
      </c>
      <c r="C11947" t="inlineStr">
        <is>
          <t>2020-12-25 22:20:17+00:00</t>
        </is>
      </c>
      <c r="D11947" t="inlineStr">
        <is>
          <t>verchange</t>
        </is>
      </c>
      <c r="E11947" t="inlineStr">
        <is>
          <t>flask</t>
        </is>
      </c>
      <c r="F11947">
        <f>=1.1.2</f>
        <v/>
      </c>
      <c r="G11947" t="inlineStr">
        <is>
          <t>flask</t>
        </is>
      </c>
      <c r="H11947">
        <f>=1.1.1</f>
        <v/>
      </c>
    </row>
    <row r="11948">
      <c r="A11948" t="inlineStr">
        <is>
          <t>Flask-GoogleMaps</t>
        </is>
      </c>
      <c r="B11948" t="inlineStr">
        <is>
          <t>23d1ff0a249cc31068c4baf0f0853b1a40b9103f</t>
        </is>
      </c>
      <c r="C11948" t="inlineStr">
        <is>
          <t>2020-12-25 22:20:17+00:00</t>
        </is>
      </c>
      <c r="D11948" t="inlineStr">
        <is>
          <t>add</t>
        </is>
      </c>
      <c r="E11948" t="inlineStr">
        <is>
          <t>certifi</t>
        </is>
      </c>
      <c r="F11948">
        <f>=2020.12.5</f>
        <v/>
      </c>
      <c r="G11948" t="inlineStr"/>
      <c r="H11948" t="inlineStr"/>
    </row>
    <row r="11949">
      <c r="A11949" t="inlineStr">
        <is>
          <t>Flask-GoogleMaps</t>
        </is>
      </c>
      <c r="B11949" t="inlineStr">
        <is>
          <t>23d1ff0a249cc31068c4baf0f0853b1a40b9103f</t>
        </is>
      </c>
      <c r="C11949" t="inlineStr">
        <is>
          <t>2020-12-25 22:20:17+00:00</t>
        </is>
      </c>
      <c r="D11949" t="inlineStr">
        <is>
          <t>add</t>
        </is>
      </c>
      <c r="E11949" t="inlineStr">
        <is>
          <t>chardet</t>
        </is>
      </c>
      <c r="F11949">
        <f>=4.0.0</f>
        <v/>
      </c>
      <c r="G11949" t="inlineStr"/>
      <c r="H11949" t="inlineStr"/>
    </row>
    <row r="11950">
      <c r="A11950" t="inlineStr">
        <is>
          <t>Flask-GoogleMaps</t>
        </is>
      </c>
      <c r="B11950" t="inlineStr">
        <is>
          <t>23d1ff0a249cc31068c4baf0f0853b1a40b9103f</t>
        </is>
      </c>
      <c r="C11950" t="inlineStr">
        <is>
          <t>2020-12-25 22:20:17+00:00</t>
        </is>
      </c>
      <c r="D11950" t="inlineStr">
        <is>
          <t>add</t>
        </is>
      </c>
      <c r="E11950" t="inlineStr">
        <is>
          <t>future</t>
        </is>
      </c>
      <c r="F11950">
        <f>=0.18.2</f>
        <v/>
      </c>
      <c r="G11950" t="inlineStr"/>
      <c r="H11950" t="inlineStr"/>
    </row>
    <row r="11951">
      <c r="A11951" t="inlineStr">
        <is>
          <t>Flask-GoogleMaps</t>
        </is>
      </c>
      <c r="B11951" t="inlineStr">
        <is>
          <t>23d1ff0a249cc31068c4baf0f0853b1a40b9103f</t>
        </is>
      </c>
      <c r="C11951" t="inlineStr">
        <is>
          <t>2020-12-25 22:20:17+00:00</t>
        </is>
      </c>
      <c r="D11951" t="inlineStr">
        <is>
          <t>add</t>
        </is>
      </c>
      <c r="E11951" t="inlineStr">
        <is>
          <t>htmlmin</t>
        </is>
      </c>
      <c r="F11951">
        <f>=0.1.12</f>
        <v/>
      </c>
      <c r="G11951" t="inlineStr"/>
      <c r="H11951" t="inlineStr"/>
    </row>
    <row r="11952">
      <c r="A11952" t="inlineStr">
        <is>
          <t>Flask-GoogleMaps</t>
        </is>
      </c>
      <c r="B11952" t="inlineStr">
        <is>
          <t>23d1ff0a249cc31068c4baf0f0853b1a40b9103f</t>
        </is>
      </c>
      <c r="C11952" t="inlineStr">
        <is>
          <t>2020-12-25 22:20:17+00:00</t>
        </is>
      </c>
      <c r="D11952" t="inlineStr">
        <is>
          <t>add</t>
        </is>
      </c>
      <c r="E11952" t="inlineStr">
        <is>
          <t>idna</t>
        </is>
      </c>
      <c r="F11952">
        <f>=2.10</f>
        <v/>
      </c>
      <c r="G11952" t="inlineStr"/>
      <c r="H11952" t="inlineStr"/>
    </row>
    <row r="11953">
      <c r="A11953" t="inlineStr">
        <is>
          <t>Flask-GoogleMaps</t>
        </is>
      </c>
      <c r="B11953" t="inlineStr">
        <is>
          <t>23d1ff0a249cc31068c4baf0f0853b1a40b9103f</t>
        </is>
      </c>
      <c r="C11953" t="inlineStr">
        <is>
          <t>2020-12-25 22:20:17+00:00</t>
        </is>
      </c>
      <c r="D11953" t="inlineStr">
        <is>
          <t>add</t>
        </is>
      </c>
      <c r="E11953" t="inlineStr">
        <is>
          <t>importlib-metadata</t>
        </is>
      </c>
      <c r="F11953">
        <f>=3.3.0</f>
        <v/>
      </c>
      <c r="G11953" t="inlineStr"/>
      <c r="H11953" t="inlineStr"/>
    </row>
    <row r="11954">
      <c r="A11954" t="inlineStr">
        <is>
          <t>Flask-GoogleMaps</t>
        </is>
      </c>
      <c r="B11954" t="inlineStr">
        <is>
          <t>23d1ff0a249cc31068c4baf0f0853b1a40b9103f</t>
        </is>
      </c>
      <c r="C11954" t="inlineStr">
        <is>
          <t>2020-12-25 22:20:17+00:00</t>
        </is>
      </c>
      <c r="D11954" t="inlineStr">
        <is>
          <t>add</t>
        </is>
      </c>
      <c r="E11954" t="inlineStr">
        <is>
          <t>joblib</t>
        </is>
      </c>
      <c r="F11954">
        <f>=1.0.0</f>
        <v/>
      </c>
      <c r="G11954" t="inlineStr"/>
      <c r="H11954" t="inlineStr"/>
    </row>
    <row r="11955">
      <c r="A11955" t="inlineStr">
        <is>
          <t>Flask-GoogleMaps</t>
        </is>
      </c>
      <c r="B11955" t="inlineStr">
        <is>
          <t>23d1ff0a249cc31068c4baf0f0853b1a40b9103f</t>
        </is>
      </c>
      <c r="C11955" t="inlineStr">
        <is>
          <t>2020-12-25 22:20:17+00:00</t>
        </is>
      </c>
      <c r="D11955" t="inlineStr">
        <is>
          <t>add</t>
        </is>
      </c>
      <c r="E11955" t="inlineStr">
        <is>
          <t>jsmin</t>
        </is>
      </c>
      <c r="F11955">
        <f>=2.2.2</f>
        <v/>
      </c>
      <c r="G11955" t="inlineStr"/>
      <c r="H11955" t="inlineStr"/>
    </row>
    <row r="11956">
      <c r="A11956" t="inlineStr">
        <is>
          <t>Flask-GoogleMaps</t>
        </is>
      </c>
      <c r="B11956" t="inlineStr">
        <is>
          <t>23d1ff0a249cc31068c4baf0f0853b1a40b9103f</t>
        </is>
      </c>
      <c r="C11956" t="inlineStr">
        <is>
          <t>2020-12-25 22:20:17+00:00</t>
        </is>
      </c>
      <c r="D11956" t="inlineStr">
        <is>
          <t>add</t>
        </is>
      </c>
      <c r="E11956" t="inlineStr">
        <is>
          <t>livereload</t>
        </is>
      </c>
      <c r="F11956">
        <f>=2.6.3</f>
        <v/>
      </c>
      <c r="G11956" t="inlineStr"/>
      <c r="H11956" t="inlineStr"/>
    </row>
    <row r="11957">
      <c r="A11957" t="inlineStr">
        <is>
          <t>Flask-GoogleMaps</t>
        </is>
      </c>
      <c r="B11957" t="inlineStr">
        <is>
          <t>23d1ff0a249cc31068c4baf0f0853b1a40b9103f</t>
        </is>
      </c>
      <c r="C11957" t="inlineStr">
        <is>
          <t>2020-12-25 22:20:17+00:00</t>
        </is>
      </c>
      <c r="D11957" t="inlineStr">
        <is>
          <t>add</t>
        </is>
      </c>
      <c r="E11957" t="inlineStr">
        <is>
          <t>lunr</t>
        </is>
      </c>
      <c r="F11957">
        <f>=0.5.8</f>
        <v/>
      </c>
      <c r="G11957" t="inlineStr"/>
      <c r="H11957" t="inlineStr"/>
    </row>
    <row r="11958">
      <c r="A11958" t="inlineStr">
        <is>
          <t>Flask-GoogleMaps</t>
        </is>
      </c>
      <c r="B11958" t="inlineStr">
        <is>
          <t>23d1ff0a249cc31068c4baf0f0853b1a40b9103f</t>
        </is>
      </c>
      <c r="C11958" t="inlineStr">
        <is>
          <t>2020-12-25 22:20:17+00:00</t>
        </is>
      </c>
      <c r="D11958" t="inlineStr">
        <is>
          <t>add</t>
        </is>
      </c>
      <c r="E11958" t="inlineStr">
        <is>
          <t>markdown</t>
        </is>
      </c>
      <c r="F11958">
        <f>=3.3.3</f>
        <v/>
      </c>
      <c r="G11958" t="inlineStr"/>
      <c r="H11958" t="inlineStr"/>
    </row>
    <row r="11959">
      <c r="A11959" t="inlineStr">
        <is>
          <t>Flask-GoogleMaps</t>
        </is>
      </c>
      <c r="B11959" t="inlineStr">
        <is>
          <t>23d1ff0a249cc31068c4baf0f0853b1a40b9103f</t>
        </is>
      </c>
      <c r="C11959" t="inlineStr">
        <is>
          <t>2020-12-25 22:20:17+00:00</t>
        </is>
      </c>
      <c r="D11959" t="inlineStr">
        <is>
          <t>add</t>
        </is>
      </c>
      <c r="E11959" t="inlineStr">
        <is>
          <t>mkdocs-material-extensions</t>
        </is>
      </c>
      <c r="F11959">
        <f>=1.0.1</f>
        <v/>
      </c>
      <c r="G11959" t="inlineStr"/>
      <c r="H11959" t="inlineStr"/>
    </row>
    <row r="11960">
      <c r="A11960" t="inlineStr">
        <is>
          <t>Flask-GoogleMaps</t>
        </is>
      </c>
      <c r="B11960" t="inlineStr">
        <is>
          <t>23d1ff0a249cc31068c4baf0f0853b1a40b9103f</t>
        </is>
      </c>
      <c r="C11960" t="inlineStr">
        <is>
          <t>2020-12-25 22:20:17+00:00</t>
        </is>
      </c>
      <c r="D11960" t="inlineStr">
        <is>
          <t>add</t>
        </is>
      </c>
      <c r="E11960" t="inlineStr">
        <is>
          <t>mkdocs-material</t>
        </is>
      </c>
      <c r="F11960">
        <f>=5.5.14</f>
        <v/>
      </c>
      <c r="G11960" t="inlineStr"/>
      <c r="H11960" t="inlineStr"/>
    </row>
    <row r="11961">
      <c r="A11961" t="inlineStr">
        <is>
          <t>Flask-GoogleMaps</t>
        </is>
      </c>
      <c r="B11961" t="inlineStr">
        <is>
          <t>23d1ff0a249cc31068c4baf0f0853b1a40b9103f</t>
        </is>
      </c>
      <c r="C11961" t="inlineStr">
        <is>
          <t>2020-12-25 22:20:17+00:00</t>
        </is>
      </c>
      <c r="D11961" t="inlineStr">
        <is>
          <t>add</t>
        </is>
      </c>
      <c r="E11961" t="inlineStr">
        <is>
          <t>mkdocs-minify-plugin</t>
        </is>
      </c>
      <c r="F11961">
        <f>=0.3.0</f>
        <v/>
      </c>
      <c r="G11961" t="inlineStr"/>
      <c r="H11961" t="inlineStr"/>
    </row>
    <row r="11962">
      <c r="A11962" t="inlineStr">
        <is>
          <t>Flask-GoogleMaps</t>
        </is>
      </c>
      <c r="B11962" t="inlineStr">
        <is>
          <t>23d1ff0a249cc31068c4baf0f0853b1a40b9103f</t>
        </is>
      </c>
      <c r="C11962" t="inlineStr">
        <is>
          <t>2020-12-25 22:20:17+00:00</t>
        </is>
      </c>
      <c r="D11962" t="inlineStr">
        <is>
          <t>add</t>
        </is>
      </c>
      <c r="E11962" t="inlineStr">
        <is>
          <t>mkdocs</t>
        </is>
      </c>
      <c r="F11962">
        <f>=1.1.2</f>
        <v/>
      </c>
      <c r="G11962" t="inlineStr"/>
      <c r="H11962" t="inlineStr"/>
    </row>
    <row r="11963">
      <c r="A11963" t="inlineStr">
        <is>
          <t>Flask-GoogleMaps</t>
        </is>
      </c>
      <c r="B11963" t="inlineStr">
        <is>
          <t>23d1ff0a249cc31068c4baf0f0853b1a40b9103f</t>
        </is>
      </c>
      <c r="C11963" t="inlineStr">
        <is>
          <t>2020-12-25 22:20:17+00:00</t>
        </is>
      </c>
      <c r="D11963" t="inlineStr">
        <is>
          <t>add</t>
        </is>
      </c>
      <c r="E11963" t="inlineStr">
        <is>
          <t>nltk</t>
        </is>
      </c>
      <c r="F11963">
        <f>=3.5</f>
        <v/>
      </c>
      <c r="G11963" t="inlineStr"/>
      <c r="H11963" t="inlineStr"/>
    </row>
    <row r="11964">
      <c r="A11964" t="inlineStr">
        <is>
          <t>Flask-GoogleMaps</t>
        </is>
      </c>
      <c r="B11964" t="inlineStr">
        <is>
          <t>23d1ff0a249cc31068c4baf0f0853b1a40b9103f</t>
        </is>
      </c>
      <c r="C11964" t="inlineStr">
        <is>
          <t>2020-12-25 22:20:17+00:00</t>
        </is>
      </c>
      <c r="D11964" t="inlineStr">
        <is>
          <t>add</t>
        </is>
      </c>
      <c r="E11964" t="inlineStr">
        <is>
          <t>pymdown-extensions</t>
        </is>
      </c>
      <c r="F11964">
        <f>=8.1</f>
        <v/>
      </c>
      <c r="G11964" t="inlineStr"/>
      <c r="H11964" t="inlineStr"/>
    </row>
    <row r="11965">
      <c r="A11965" t="inlineStr">
        <is>
          <t>Flask-GoogleMaps</t>
        </is>
      </c>
      <c r="B11965" t="inlineStr">
        <is>
          <t>23d1ff0a249cc31068c4baf0f0853b1a40b9103f</t>
        </is>
      </c>
      <c r="C11965" t="inlineStr">
        <is>
          <t>2020-12-25 22:20:17+00:00</t>
        </is>
      </c>
      <c r="D11965" t="inlineStr">
        <is>
          <t>add</t>
        </is>
      </c>
      <c r="E11965" t="inlineStr">
        <is>
          <t>pyyaml</t>
        </is>
      </c>
      <c r="F11965">
        <f>=5.3.1</f>
        <v/>
      </c>
      <c r="G11965" t="inlineStr"/>
      <c r="H11965" t="inlineStr"/>
    </row>
    <row r="11966">
      <c r="A11966" t="inlineStr">
        <is>
          <t>Flask-GoogleMaps</t>
        </is>
      </c>
      <c r="B11966" t="inlineStr">
        <is>
          <t>23d1ff0a249cc31068c4baf0f0853b1a40b9103f</t>
        </is>
      </c>
      <c r="C11966" t="inlineStr">
        <is>
          <t>2020-12-25 22:20:17+00:00</t>
        </is>
      </c>
      <c r="D11966" t="inlineStr">
        <is>
          <t>add</t>
        </is>
      </c>
      <c r="E11966" t="inlineStr">
        <is>
          <t>regex</t>
        </is>
      </c>
      <c r="F11966">
        <f>=2020.11.13</f>
        <v/>
      </c>
      <c r="G11966" t="inlineStr"/>
      <c r="H11966" t="inlineStr"/>
    </row>
    <row r="11967">
      <c r="A11967" t="inlineStr">
        <is>
          <t>Flask-GoogleMaps</t>
        </is>
      </c>
      <c r="B11967" t="inlineStr">
        <is>
          <t>23d1ff0a249cc31068c4baf0f0853b1a40b9103f</t>
        </is>
      </c>
      <c r="C11967" t="inlineStr">
        <is>
          <t>2020-12-25 22:20:17+00:00</t>
        </is>
      </c>
      <c r="D11967" t="inlineStr">
        <is>
          <t>add</t>
        </is>
      </c>
      <c r="E11967" t="inlineStr">
        <is>
          <t>requests</t>
        </is>
      </c>
      <c r="F11967">
        <f>=2.25.1</f>
        <v/>
      </c>
      <c r="G11967" t="inlineStr"/>
      <c r="H11967" t="inlineStr"/>
    </row>
    <row r="11968">
      <c r="A11968" t="inlineStr">
        <is>
          <t>Flask-GoogleMaps</t>
        </is>
      </c>
      <c r="B11968" t="inlineStr">
        <is>
          <t>23d1ff0a249cc31068c4baf0f0853b1a40b9103f</t>
        </is>
      </c>
      <c r="C11968" t="inlineStr">
        <is>
          <t>2020-12-25 22:20:17+00:00</t>
        </is>
      </c>
      <c r="D11968" t="inlineStr">
        <is>
          <t>add</t>
        </is>
      </c>
      <c r="E11968" t="inlineStr">
        <is>
          <t>tornado</t>
        </is>
      </c>
      <c r="F11968">
        <f>=6.1</f>
        <v/>
      </c>
      <c r="G11968" t="inlineStr"/>
      <c r="H11968" t="inlineStr"/>
    </row>
    <row r="11969">
      <c r="A11969" t="inlineStr">
        <is>
          <t>Flask-GoogleMaps</t>
        </is>
      </c>
      <c r="B11969" t="inlineStr">
        <is>
          <t>23d1ff0a249cc31068c4baf0f0853b1a40b9103f</t>
        </is>
      </c>
      <c r="C11969" t="inlineStr">
        <is>
          <t>2020-12-25 22:20:17+00:00</t>
        </is>
      </c>
      <c r="D11969" t="inlineStr">
        <is>
          <t>add</t>
        </is>
      </c>
      <c r="E11969" t="inlineStr">
        <is>
          <t>tornado</t>
        </is>
      </c>
      <c r="F11969">
        <f>=6.1</f>
        <v/>
      </c>
      <c r="G11969" t="inlineStr"/>
      <c r="H11969" t="inlineStr"/>
    </row>
    <row r="11970">
      <c r="A11970" t="inlineStr">
        <is>
          <t>Flask-GoogleMaps</t>
        </is>
      </c>
      <c r="B11970" t="inlineStr">
        <is>
          <t>23d1ff0a249cc31068c4baf0f0853b1a40b9103f</t>
        </is>
      </c>
      <c r="C11970" t="inlineStr">
        <is>
          <t>2020-12-25 22:20:17+00:00</t>
        </is>
      </c>
      <c r="D11970" t="inlineStr">
        <is>
          <t>add</t>
        </is>
      </c>
      <c r="E11970" t="inlineStr">
        <is>
          <t>tqdm</t>
        </is>
      </c>
      <c r="F11970">
        <f>=4.55.0</f>
        <v/>
      </c>
      <c r="G11970" t="inlineStr"/>
      <c r="H11970" t="inlineStr"/>
    </row>
    <row r="11971">
      <c r="A11971" t="inlineStr">
        <is>
          <t>Flask-GoogleMaps</t>
        </is>
      </c>
      <c r="B11971" t="inlineStr">
        <is>
          <t>23d1ff0a249cc31068c4baf0f0853b1a40b9103f</t>
        </is>
      </c>
      <c r="C11971" t="inlineStr">
        <is>
          <t>2020-12-25 22:20:17+00:00</t>
        </is>
      </c>
      <c r="D11971" t="inlineStr">
        <is>
          <t>add</t>
        </is>
      </c>
      <c r="E11971" t="inlineStr">
        <is>
          <t>typing-extensions</t>
        </is>
      </c>
      <c r="F11971">
        <f>=3.7.4.3</f>
        <v/>
      </c>
      <c r="G11971" t="inlineStr"/>
      <c r="H11971" t="inlineStr"/>
    </row>
    <row r="11972">
      <c r="A11972" t="inlineStr">
        <is>
          <t>Flask-GoogleMaps</t>
        </is>
      </c>
      <c r="B11972" t="inlineStr">
        <is>
          <t>23d1ff0a249cc31068c4baf0f0853b1a40b9103f</t>
        </is>
      </c>
      <c r="C11972" t="inlineStr">
        <is>
          <t>2020-12-25 22:20:17+00:00</t>
        </is>
      </c>
      <c r="D11972" t="inlineStr">
        <is>
          <t>add</t>
        </is>
      </c>
      <c r="E11972" t="inlineStr">
        <is>
          <t>urllib3</t>
        </is>
      </c>
      <c r="F11972">
        <f>=1.22</f>
        <v/>
      </c>
      <c r="G11972" t="inlineStr"/>
      <c r="H11972" t="inlineStr"/>
    </row>
    <row r="11973">
      <c r="A11973" t="inlineStr">
        <is>
          <t>Flask-GoogleMaps</t>
        </is>
      </c>
      <c r="B11973" t="inlineStr">
        <is>
          <t>23d1ff0a249cc31068c4baf0f0853b1a40b9103f</t>
        </is>
      </c>
      <c r="C11973" t="inlineStr">
        <is>
          <t>2020-12-25 22:20:17+00:00</t>
        </is>
      </c>
      <c r="D11973" t="inlineStr">
        <is>
          <t>add</t>
        </is>
      </c>
      <c r="E11973" t="inlineStr">
        <is>
          <t>zipp</t>
        </is>
      </c>
      <c r="F11973">
        <f>=3.4.0</f>
        <v/>
      </c>
      <c r="G11973" t="inlineStr"/>
      <c r="H11973" t="inlineStr"/>
    </row>
    <row r="11974">
      <c r="A11974" t="inlineStr">
        <is>
          <t>Flask-GoogleMaps</t>
        </is>
      </c>
      <c r="B11974" t="inlineStr">
        <is>
          <t>23d1ff0a249cc31068c4baf0f0853b1a40b9103f</t>
        </is>
      </c>
      <c r="C11974" t="inlineStr">
        <is>
          <t>2020-12-25 22:20:17+00:00</t>
        </is>
      </c>
      <c r="D11974" t="inlineStr">
        <is>
          <t>rem</t>
        </is>
      </c>
      <c r="E11974" t="inlineStr"/>
      <c r="F11974" t="inlineStr"/>
      <c r="G11974" t="inlineStr">
        <is>
          <t>appnope</t>
        </is>
      </c>
      <c r="H11974">
        <f>=0.1.0</f>
        <v/>
      </c>
    </row>
    <row r="11975">
      <c r="A11975" t="inlineStr">
        <is>
          <t>Flask-GoogleMaps</t>
        </is>
      </c>
      <c r="B11975" t="inlineStr">
        <is>
          <t>23d1ff0a249cc31068c4baf0f0853b1a40b9103f</t>
        </is>
      </c>
      <c r="C11975" t="inlineStr">
        <is>
          <t>2020-12-25 22:20:17+00:00</t>
        </is>
      </c>
      <c r="D11975" t="inlineStr">
        <is>
          <t>rem</t>
        </is>
      </c>
      <c r="E11975" t="inlineStr"/>
      <c r="F11975" t="inlineStr"/>
      <c r="G11975" t="inlineStr">
        <is>
          <t>backcall</t>
        </is>
      </c>
      <c r="H11975">
        <f>=0.1.0</f>
        <v/>
      </c>
    </row>
    <row r="11976">
      <c r="A11976" t="inlineStr">
        <is>
          <t>Flask-GoogleMaps</t>
        </is>
      </c>
      <c r="B11976" t="inlineStr">
        <is>
          <t>23d1ff0a249cc31068c4baf0f0853b1a40b9103f</t>
        </is>
      </c>
      <c r="C11976" t="inlineStr">
        <is>
          <t>2020-12-25 22:20:17+00:00</t>
        </is>
      </c>
      <c r="D11976" t="inlineStr">
        <is>
          <t>rem</t>
        </is>
      </c>
      <c r="E11976" t="inlineStr"/>
      <c r="F11976" t="inlineStr"/>
      <c r="G11976" t="inlineStr">
        <is>
          <t>colorama</t>
        </is>
      </c>
      <c r="H11976">
        <f>=0.4.3</f>
        <v/>
      </c>
    </row>
    <row r="11977">
      <c r="A11977" t="inlineStr">
        <is>
          <t>Flask-GoogleMaps</t>
        </is>
      </c>
      <c r="B11977" t="inlineStr">
        <is>
          <t>23d1ff0a249cc31068c4baf0f0853b1a40b9103f</t>
        </is>
      </c>
      <c r="C11977" t="inlineStr">
        <is>
          <t>2020-12-25 22:20:17+00:00</t>
        </is>
      </c>
      <c r="D11977" t="inlineStr">
        <is>
          <t>rem</t>
        </is>
      </c>
      <c r="E11977" t="inlineStr"/>
      <c r="F11977" t="inlineStr"/>
      <c r="G11977" t="inlineStr">
        <is>
          <t>decorator</t>
        </is>
      </c>
      <c r="H11977">
        <f>=4.4.1</f>
        <v/>
      </c>
    </row>
    <row r="11978">
      <c r="A11978" t="inlineStr">
        <is>
          <t>Flask-GoogleMaps</t>
        </is>
      </c>
      <c r="B11978" t="inlineStr">
        <is>
          <t>23d1ff0a249cc31068c4baf0f0853b1a40b9103f</t>
        </is>
      </c>
      <c r="C11978" t="inlineStr">
        <is>
          <t>2020-12-25 22:20:17+00:00</t>
        </is>
      </c>
      <c r="D11978" t="inlineStr">
        <is>
          <t>rem</t>
        </is>
      </c>
      <c r="E11978" t="inlineStr"/>
      <c r="F11978" t="inlineStr"/>
      <c r="G11978" t="inlineStr">
        <is>
          <t>dynaconf</t>
        </is>
      </c>
      <c r="H11978">
        <f>=2.2.2</f>
        <v/>
      </c>
    </row>
    <row r="11979">
      <c r="A11979" t="inlineStr">
        <is>
          <t>Flask-GoogleMaps</t>
        </is>
      </c>
      <c r="B11979" t="inlineStr">
        <is>
          <t>23d1ff0a249cc31068c4baf0f0853b1a40b9103f</t>
        </is>
      </c>
      <c r="C11979" t="inlineStr">
        <is>
          <t>2020-12-25 22:20:17+00:00</t>
        </is>
      </c>
      <c r="D11979" t="inlineStr">
        <is>
          <t>rem</t>
        </is>
      </c>
      <c r="E11979" t="inlineStr"/>
      <c r="F11979" t="inlineStr"/>
      <c r="G11979" t="inlineStr">
        <is>
          <t>ipdb</t>
        </is>
      </c>
      <c r="H11979">
        <f>=0.12.3</f>
        <v/>
      </c>
    </row>
    <row r="11980">
      <c r="A11980" t="inlineStr">
        <is>
          <t>Flask-GoogleMaps</t>
        </is>
      </c>
      <c r="B11980" t="inlineStr">
        <is>
          <t>23d1ff0a249cc31068c4baf0f0853b1a40b9103f</t>
        </is>
      </c>
      <c r="C11980" t="inlineStr">
        <is>
          <t>2020-12-25 22:20:17+00:00</t>
        </is>
      </c>
      <c r="D11980" t="inlineStr">
        <is>
          <t>rem</t>
        </is>
      </c>
      <c r="E11980" t="inlineStr"/>
      <c r="F11980" t="inlineStr"/>
      <c r="G11980" t="inlineStr">
        <is>
          <t>ipython</t>
        </is>
      </c>
      <c r="H11980">
        <f>=6.5.0</f>
        <v/>
      </c>
    </row>
    <row r="11981">
      <c r="A11981" t="inlineStr">
        <is>
          <t>Flask-GoogleMaps</t>
        </is>
      </c>
      <c r="B11981" t="inlineStr">
        <is>
          <t>23d1ff0a249cc31068c4baf0f0853b1a40b9103f</t>
        </is>
      </c>
      <c r="C11981" t="inlineStr">
        <is>
          <t>2020-12-25 22:20:17+00:00</t>
        </is>
      </c>
      <c r="D11981" t="inlineStr">
        <is>
          <t>rem</t>
        </is>
      </c>
      <c r="E11981" t="inlineStr"/>
      <c r="F11981" t="inlineStr"/>
      <c r="G11981" t="inlineStr">
        <is>
          <t>ipython-genutils</t>
        </is>
      </c>
      <c r="H11981">
        <f>=0.2.0</f>
        <v/>
      </c>
    </row>
    <row r="11982">
      <c r="A11982" t="inlineStr">
        <is>
          <t>Flask-GoogleMaps</t>
        </is>
      </c>
      <c r="B11982" t="inlineStr">
        <is>
          <t>23d1ff0a249cc31068c4baf0f0853b1a40b9103f</t>
        </is>
      </c>
      <c r="C11982" t="inlineStr">
        <is>
          <t>2020-12-25 22:20:17+00:00</t>
        </is>
      </c>
      <c r="D11982" t="inlineStr">
        <is>
          <t>rem</t>
        </is>
      </c>
      <c r="E11982" t="inlineStr"/>
      <c r="F11982" t="inlineStr"/>
      <c r="G11982" t="inlineStr">
        <is>
          <t>jedi</t>
        </is>
      </c>
      <c r="H11982">
        <f>=0.16.0</f>
        <v/>
      </c>
    </row>
    <row r="11983">
      <c r="A11983" t="inlineStr">
        <is>
          <t>Flask-GoogleMaps</t>
        </is>
      </c>
      <c r="B11983" t="inlineStr">
        <is>
          <t>23d1ff0a249cc31068c4baf0f0853b1a40b9103f</t>
        </is>
      </c>
      <c r="C11983" t="inlineStr">
        <is>
          <t>2020-12-25 22:20:17+00:00</t>
        </is>
      </c>
      <c r="D11983" t="inlineStr">
        <is>
          <t>rem</t>
        </is>
      </c>
      <c r="E11983" t="inlineStr"/>
      <c r="F11983" t="inlineStr"/>
      <c r="G11983" t="inlineStr">
        <is>
          <t>parso</t>
        </is>
      </c>
      <c r="H11983">
        <f>=0.6.1</f>
        <v/>
      </c>
    </row>
    <row r="11984">
      <c r="A11984" t="inlineStr">
        <is>
          <t>Flask-GoogleMaps</t>
        </is>
      </c>
      <c r="B11984" t="inlineStr">
        <is>
          <t>23d1ff0a249cc31068c4baf0f0853b1a40b9103f</t>
        </is>
      </c>
      <c r="C11984" t="inlineStr">
        <is>
          <t>2020-12-25 22:20:17+00:00</t>
        </is>
      </c>
      <c r="D11984" t="inlineStr">
        <is>
          <t>rem</t>
        </is>
      </c>
      <c r="E11984" t="inlineStr"/>
      <c r="F11984" t="inlineStr"/>
      <c r="G11984" t="inlineStr">
        <is>
          <t>pexpect</t>
        </is>
      </c>
      <c r="H11984">
        <f>=4.8.0</f>
        <v/>
      </c>
    </row>
    <row r="11985">
      <c r="A11985" t="inlineStr">
        <is>
          <t>Flask-GoogleMaps</t>
        </is>
      </c>
      <c r="B11985" t="inlineStr">
        <is>
          <t>23d1ff0a249cc31068c4baf0f0853b1a40b9103f</t>
        </is>
      </c>
      <c r="C11985" t="inlineStr">
        <is>
          <t>2020-12-25 22:20:17+00:00</t>
        </is>
      </c>
      <c r="D11985" t="inlineStr">
        <is>
          <t>rem</t>
        </is>
      </c>
      <c r="E11985" t="inlineStr"/>
      <c r="F11985" t="inlineStr"/>
      <c r="G11985" t="inlineStr">
        <is>
          <t>pickleshare</t>
        </is>
      </c>
      <c r="H11985">
        <f>=0.7.5</f>
        <v/>
      </c>
    </row>
    <row r="11986">
      <c r="A11986" t="inlineStr">
        <is>
          <t>Flask-GoogleMaps</t>
        </is>
      </c>
      <c r="B11986" t="inlineStr">
        <is>
          <t>23d1ff0a249cc31068c4baf0f0853b1a40b9103f</t>
        </is>
      </c>
      <c r="C11986" t="inlineStr">
        <is>
          <t>2020-12-25 22:20:17+00:00</t>
        </is>
      </c>
      <c r="D11986" t="inlineStr">
        <is>
          <t>rem</t>
        </is>
      </c>
      <c r="E11986" t="inlineStr"/>
      <c r="F11986" t="inlineStr"/>
      <c r="G11986" t="inlineStr">
        <is>
          <t>prompt-toolkit</t>
        </is>
      </c>
      <c r="H11986">
        <f>=1.0.18</f>
        <v/>
      </c>
    </row>
    <row r="11987">
      <c r="A11987" t="inlineStr">
        <is>
          <t>Flask-GoogleMaps</t>
        </is>
      </c>
      <c r="B11987" t="inlineStr">
        <is>
          <t>23d1ff0a249cc31068c4baf0f0853b1a40b9103f</t>
        </is>
      </c>
      <c r="C11987" t="inlineStr">
        <is>
          <t>2020-12-25 22:20:17+00:00</t>
        </is>
      </c>
      <c r="D11987" t="inlineStr">
        <is>
          <t>rem</t>
        </is>
      </c>
      <c r="E11987" t="inlineStr"/>
      <c r="F11987" t="inlineStr"/>
      <c r="G11987" t="inlineStr">
        <is>
          <t>ptyprocess</t>
        </is>
      </c>
      <c r="H11987">
        <f>=0.6.0</f>
        <v/>
      </c>
    </row>
    <row r="11988">
      <c r="A11988" t="inlineStr">
        <is>
          <t>Flask-GoogleMaps</t>
        </is>
      </c>
      <c r="B11988" t="inlineStr">
        <is>
          <t>23d1ff0a249cc31068c4baf0f0853b1a40b9103f</t>
        </is>
      </c>
      <c r="C11988" t="inlineStr">
        <is>
          <t>2020-12-25 22:20:17+00:00</t>
        </is>
      </c>
      <c r="D11988" t="inlineStr">
        <is>
          <t>rem</t>
        </is>
      </c>
      <c r="E11988" t="inlineStr"/>
      <c r="F11988" t="inlineStr"/>
      <c r="G11988" t="inlineStr">
        <is>
          <t>python-box</t>
        </is>
      </c>
      <c r="H11988">
        <f>=3.4.6</f>
        <v/>
      </c>
    </row>
    <row r="11989">
      <c r="A11989" t="inlineStr">
        <is>
          <t>Flask-GoogleMaps</t>
        </is>
      </c>
      <c r="B11989" t="inlineStr">
        <is>
          <t>23d1ff0a249cc31068c4baf0f0853b1a40b9103f</t>
        </is>
      </c>
      <c r="C11989" t="inlineStr">
        <is>
          <t>2020-12-25 22:20:17+00:00</t>
        </is>
      </c>
      <c r="D11989" t="inlineStr">
        <is>
          <t>rem</t>
        </is>
      </c>
      <c r="E11989" t="inlineStr"/>
      <c r="F11989" t="inlineStr"/>
      <c r="G11989" t="inlineStr">
        <is>
          <t>python-dotenv</t>
        </is>
      </c>
      <c r="H11989">
        <f>=0.10.3</f>
        <v/>
      </c>
    </row>
    <row r="11990">
      <c r="A11990" t="inlineStr">
        <is>
          <t>Flask-GoogleMaps</t>
        </is>
      </c>
      <c r="B11990" t="inlineStr">
        <is>
          <t>23d1ff0a249cc31068c4baf0f0853b1a40b9103f</t>
        </is>
      </c>
      <c r="C11990" t="inlineStr">
        <is>
          <t>2020-12-25 22:20:17+00:00</t>
        </is>
      </c>
      <c r="D11990" t="inlineStr">
        <is>
          <t>rem</t>
        </is>
      </c>
      <c r="E11990" t="inlineStr"/>
      <c r="F11990" t="inlineStr"/>
      <c r="G11990" t="inlineStr">
        <is>
          <t>simplegeneric</t>
        </is>
      </c>
      <c r="H11990">
        <f>=0.8.1</f>
        <v/>
      </c>
    </row>
    <row r="11991">
      <c r="A11991" t="inlineStr">
        <is>
          <t>Flask-GoogleMaps</t>
        </is>
      </c>
      <c r="B11991" t="inlineStr">
        <is>
          <t>23d1ff0a249cc31068c4baf0f0853b1a40b9103f</t>
        </is>
      </c>
      <c r="C11991" t="inlineStr">
        <is>
          <t>2020-12-25 22:20:17+00:00</t>
        </is>
      </c>
      <c r="D11991" t="inlineStr">
        <is>
          <t>rem</t>
        </is>
      </c>
      <c r="E11991" t="inlineStr"/>
      <c r="F11991" t="inlineStr"/>
      <c r="G11991" t="inlineStr">
        <is>
          <t>toml</t>
        </is>
      </c>
      <c r="H11991">
        <f>=0.10.0</f>
        <v/>
      </c>
    </row>
    <row r="11992">
      <c r="A11992" t="inlineStr">
        <is>
          <t>Flask-GoogleMaps</t>
        </is>
      </c>
      <c r="B11992" t="inlineStr">
        <is>
          <t>23d1ff0a249cc31068c4baf0f0853b1a40b9103f</t>
        </is>
      </c>
      <c r="C11992" t="inlineStr">
        <is>
          <t>2020-12-25 22:20:17+00:00</t>
        </is>
      </c>
      <c r="D11992" t="inlineStr">
        <is>
          <t>rem</t>
        </is>
      </c>
      <c r="E11992" t="inlineStr"/>
      <c r="F11992" t="inlineStr"/>
      <c r="G11992" t="inlineStr">
        <is>
          <t>traitlets</t>
        </is>
      </c>
      <c r="H11992">
        <f>=4.3.3</f>
        <v/>
      </c>
    </row>
    <row r="11993">
      <c r="A11993" t="inlineStr">
        <is>
          <t>Flask-GoogleMaps</t>
        </is>
      </c>
      <c r="B11993" t="inlineStr">
        <is>
          <t>23d1ff0a249cc31068c4baf0f0853b1a40b9103f</t>
        </is>
      </c>
      <c r="C11993" t="inlineStr">
        <is>
          <t>2020-12-25 22:20:17+00:00</t>
        </is>
      </c>
      <c r="D11993" t="inlineStr">
        <is>
          <t>rem</t>
        </is>
      </c>
      <c r="E11993" t="inlineStr"/>
      <c r="F11993" t="inlineStr"/>
      <c r="G11993" t="inlineStr">
        <is>
          <t>wcwidth</t>
        </is>
      </c>
      <c r="H11993">
        <f>=0.1.8</f>
        <v/>
      </c>
    </row>
    <row r="11994">
      <c r="A11994" t="inlineStr">
        <is>
          <t>Flask-GoogleMaps</t>
        </is>
      </c>
      <c r="B11994" t="inlineStr">
        <is>
          <t>40b271d7c4ac9e795f6a23f50a32523bc78e2e6a</t>
        </is>
      </c>
      <c r="C11994" t="inlineStr">
        <is>
          <t>2021-01-01 20:26:09+00:00</t>
        </is>
      </c>
      <c r="D11994" t="inlineStr">
        <is>
          <t>verchange</t>
        </is>
      </c>
      <c r="E11994" t="inlineStr">
        <is>
          <t>werkzeug</t>
        </is>
      </c>
      <c r="F11994">
        <f>=1.0.1</f>
        <v/>
      </c>
      <c r="G11994" t="inlineStr">
        <is>
          <t>werkzeug</t>
        </is>
      </c>
      <c r="H11994">
        <f>=1.0.0</f>
        <v/>
      </c>
    </row>
    <row r="11995">
      <c r="A11995" t="inlineStr">
        <is>
          <t>Flask-GoogleMaps</t>
        </is>
      </c>
      <c r="B11995" t="inlineStr">
        <is>
          <t>40b271d7c4ac9e795f6a23f50a32523bc78e2e6a</t>
        </is>
      </c>
      <c r="C11995" t="inlineStr">
        <is>
          <t>2021-01-01 20:26:09+00:00</t>
        </is>
      </c>
      <c r="D11995" t="inlineStr">
        <is>
          <t>verchange</t>
        </is>
      </c>
      <c r="E11995" t="inlineStr">
        <is>
          <t>six</t>
        </is>
      </c>
      <c r="F11995">
        <f>=1.15.0</f>
        <v/>
      </c>
      <c r="G11995" t="inlineStr">
        <is>
          <t>six</t>
        </is>
      </c>
      <c r="H11995">
        <f>=1.14.0</f>
        <v/>
      </c>
    </row>
    <row r="11996">
      <c r="A11996" t="inlineStr">
        <is>
          <t>Flask-GoogleMaps</t>
        </is>
      </c>
      <c r="B11996" t="inlineStr">
        <is>
          <t>40b271d7c4ac9e795f6a23f50a32523bc78e2e6a</t>
        </is>
      </c>
      <c r="C11996" t="inlineStr">
        <is>
          <t>2021-01-01 20:26:09+00:00</t>
        </is>
      </c>
      <c r="D11996" t="inlineStr">
        <is>
          <t>verchange</t>
        </is>
      </c>
      <c r="E11996" t="inlineStr">
        <is>
          <t>pygments</t>
        </is>
      </c>
      <c r="F11996">
        <f>=2.7.3</f>
        <v/>
      </c>
      <c r="G11996" t="inlineStr">
        <is>
          <t>pygments</t>
        </is>
      </c>
      <c r="H11996">
        <f>=2.5.2</f>
        <v/>
      </c>
    </row>
    <row r="11997">
      <c r="A11997" t="inlineStr">
        <is>
          <t>Flask-GoogleMaps</t>
        </is>
      </c>
      <c r="B11997" t="inlineStr">
        <is>
          <t>40b271d7c4ac9e795f6a23f50a32523bc78e2e6a</t>
        </is>
      </c>
      <c r="C11997" t="inlineStr">
        <is>
          <t>2021-01-01 20:26:09+00:00</t>
        </is>
      </c>
      <c r="D11997" t="inlineStr">
        <is>
          <t>verchange</t>
        </is>
      </c>
      <c r="E11997" t="inlineStr">
        <is>
          <t>jinja2</t>
        </is>
      </c>
      <c r="F11997">
        <f>=2.11.2</f>
        <v/>
      </c>
      <c r="G11997" t="inlineStr">
        <is>
          <t>jinja2</t>
        </is>
      </c>
      <c r="H11997">
        <f>=2.11.1</f>
        <v/>
      </c>
    </row>
    <row r="11998">
      <c r="A11998" t="inlineStr">
        <is>
          <t>Flask-GoogleMaps</t>
        </is>
      </c>
      <c r="B11998" t="inlineStr">
        <is>
          <t>40b271d7c4ac9e795f6a23f50a32523bc78e2e6a</t>
        </is>
      </c>
      <c r="C11998" t="inlineStr">
        <is>
          <t>2021-01-01 20:26:09+00:00</t>
        </is>
      </c>
      <c r="D11998" t="inlineStr">
        <is>
          <t>verchange</t>
        </is>
      </c>
      <c r="E11998" t="inlineStr">
        <is>
          <t>click</t>
        </is>
      </c>
      <c r="F11998">
        <f>=7.1.2</f>
        <v/>
      </c>
      <c r="G11998" t="inlineStr">
        <is>
          <t>click</t>
        </is>
      </c>
      <c r="H11998">
        <f>=7.0</f>
        <v/>
      </c>
    </row>
    <row r="11999">
      <c r="A11999" t="inlineStr">
        <is>
          <t>Flask-GoogleMaps</t>
        </is>
      </c>
      <c r="B11999" t="inlineStr">
        <is>
          <t>40b271d7c4ac9e795f6a23f50a32523bc78e2e6a</t>
        </is>
      </c>
      <c r="C11999" t="inlineStr">
        <is>
          <t>2021-01-01 20:26:09+00:00</t>
        </is>
      </c>
      <c r="D11999" t="inlineStr">
        <is>
          <t>verchange</t>
        </is>
      </c>
      <c r="E11999" t="inlineStr">
        <is>
          <t>flask</t>
        </is>
      </c>
      <c r="F11999">
        <f>=1.1.2</f>
        <v/>
      </c>
      <c r="G11999" t="inlineStr">
        <is>
          <t>flask</t>
        </is>
      </c>
      <c r="H11999">
        <f>=1.1.1</f>
        <v/>
      </c>
    </row>
    <row r="12000">
      <c r="A12000" t="inlineStr">
        <is>
          <t>Flask-GoogleMaps</t>
        </is>
      </c>
      <c r="B12000" t="inlineStr">
        <is>
          <t>40b271d7c4ac9e795f6a23f50a32523bc78e2e6a</t>
        </is>
      </c>
      <c r="C12000" t="inlineStr">
        <is>
          <t>2021-01-01 20:26:09+00:00</t>
        </is>
      </c>
      <c r="D12000" t="inlineStr">
        <is>
          <t>add</t>
        </is>
      </c>
      <c r="E12000" t="inlineStr">
        <is>
          <t>certifi</t>
        </is>
      </c>
      <c r="F12000">
        <f>=2020.12.5</f>
        <v/>
      </c>
      <c r="G12000" t="inlineStr"/>
      <c r="H12000" t="inlineStr"/>
    </row>
    <row r="12001">
      <c r="A12001" t="inlineStr">
        <is>
          <t>Flask-GoogleMaps</t>
        </is>
      </c>
      <c r="B12001" t="inlineStr">
        <is>
          <t>40b271d7c4ac9e795f6a23f50a32523bc78e2e6a</t>
        </is>
      </c>
      <c r="C12001" t="inlineStr">
        <is>
          <t>2021-01-01 20:26:09+00:00</t>
        </is>
      </c>
      <c r="D12001" t="inlineStr">
        <is>
          <t>add</t>
        </is>
      </c>
      <c r="E12001" t="inlineStr">
        <is>
          <t>chardet</t>
        </is>
      </c>
      <c r="F12001">
        <f>=4.0.0</f>
        <v/>
      </c>
      <c r="G12001" t="inlineStr"/>
      <c r="H12001" t="inlineStr"/>
    </row>
    <row r="12002">
      <c r="A12002" t="inlineStr">
        <is>
          <t>Flask-GoogleMaps</t>
        </is>
      </c>
      <c r="B12002" t="inlineStr">
        <is>
          <t>40b271d7c4ac9e795f6a23f50a32523bc78e2e6a</t>
        </is>
      </c>
      <c r="C12002" t="inlineStr">
        <is>
          <t>2021-01-01 20:26:09+00:00</t>
        </is>
      </c>
      <c r="D12002" t="inlineStr">
        <is>
          <t>add</t>
        </is>
      </c>
      <c r="E12002" t="inlineStr">
        <is>
          <t>future</t>
        </is>
      </c>
      <c r="F12002">
        <f>=0.18.2</f>
        <v/>
      </c>
      <c r="G12002" t="inlineStr"/>
      <c r="H12002" t="inlineStr"/>
    </row>
    <row r="12003">
      <c r="A12003" t="inlineStr">
        <is>
          <t>Flask-GoogleMaps</t>
        </is>
      </c>
      <c r="B12003" t="inlineStr">
        <is>
          <t>40b271d7c4ac9e795f6a23f50a32523bc78e2e6a</t>
        </is>
      </c>
      <c r="C12003" t="inlineStr">
        <is>
          <t>2021-01-01 20:26:09+00:00</t>
        </is>
      </c>
      <c r="D12003" t="inlineStr">
        <is>
          <t>add</t>
        </is>
      </c>
      <c r="E12003" t="inlineStr">
        <is>
          <t>htmlmin</t>
        </is>
      </c>
      <c r="F12003">
        <f>=0.1.12</f>
        <v/>
      </c>
      <c r="G12003" t="inlineStr"/>
      <c r="H12003" t="inlineStr"/>
    </row>
    <row r="12004">
      <c r="A12004" t="inlineStr">
        <is>
          <t>Flask-GoogleMaps</t>
        </is>
      </c>
      <c r="B12004" t="inlineStr">
        <is>
          <t>40b271d7c4ac9e795f6a23f50a32523bc78e2e6a</t>
        </is>
      </c>
      <c r="C12004" t="inlineStr">
        <is>
          <t>2021-01-01 20:26:09+00:00</t>
        </is>
      </c>
      <c r="D12004" t="inlineStr">
        <is>
          <t>add</t>
        </is>
      </c>
      <c r="E12004" t="inlineStr">
        <is>
          <t>idna</t>
        </is>
      </c>
      <c r="F12004">
        <f>=2.10</f>
        <v/>
      </c>
      <c r="G12004" t="inlineStr"/>
      <c r="H12004" t="inlineStr"/>
    </row>
    <row r="12005">
      <c r="A12005" t="inlineStr">
        <is>
          <t>Flask-GoogleMaps</t>
        </is>
      </c>
      <c r="B12005" t="inlineStr">
        <is>
          <t>40b271d7c4ac9e795f6a23f50a32523bc78e2e6a</t>
        </is>
      </c>
      <c r="C12005" t="inlineStr">
        <is>
          <t>2021-01-01 20:26:09+00:00</t>
        </is>
      </c>
      <c r="D12005" t="inlineStr">
        <is>
          <t>add</t>
        </is>
      </c>
      <c r="E12005" t="inlineStr">
        <is>
          <t>importlib-metadata</t>
        </is>
      </c>
      <c r="F12005">
        <f>=3.3.0</f>
        <v/>
      </c>
      <c r="G12005" t="inlineStr"/>
      <c r="H12005" t="inlineStr"/>
    </row>
    <row r="12006">
      <c r="A12006" t="inlineStr">
        <is>
          <t>Flask-GoogleMaps</t>
        </is>
      </c>
      <c r="B12006" t="inlineStr">
        <is>
          <t>40b271d7c4ac9e795f6a23f50a32523bc78e2e6a</t>
        </is>
      </c>
      <c r="C12006" t="inlineStr">
        <is>
          <t>2021-01-01 20:26:09+00:00</t>
        </is>
      </c>
      <c r="D12006" t="inlineStr">
        <is>
          <t>add</t>
        </is>
      </c>
      <c r="E12006" t="inlineStr">
        <is>
          <t>joblib</t>
        </is>
      </c>
      <c r="F12006">
        <f>=1.0.0</f>
        <v/>
      </c>
      <c r="G12006" t="inlineStr"/>
      <c r="H12006" t="inlineStr"/>
    </row>
    <row r="12007">
      <c r="A12007" t="inlineStr">
        <is>
          <t>Flask-GoogleMaps</t>
        </is>
      </c>
      <c r="B12007" t="inlineStr">
        <is>
          <t>40b271d7c4ac9e795f6a23f50a32523bc78e2e6a</t>
        </is>
      </c>
      <c r="C12007" t="inlineStr">
        <is>
          <t>2021-01-01 20:26:09+00:00</t>
        </is>
      </c>
      <c r="D12007" t="inlineStr">
        <is>
          <t>add</t>
        </is>
      </c>
      <c r="E12007" t="inlineStr">
        <is>
          <t>jsmin</t>
        </is>
      </c>
      <c r="F12007">
        <f>=2.2.2</f>
        <v/>
      </c>
      <c r="G12007" t="inlineStr"/>
      <c r="H12007" t="inlineStr"/>
    </row>
    <row r="12008">
      <c r="A12008" t="inlineStr">
        <is>
          <t>Flask-GoogleMaps</t>
        </is>
      </c>
      <c r="B12008" t="inlineStr">
        <is>
          <t>40b271d7c4ac9e795f6a23f50a32523bc78e2e6a</t>
        </is>
      </c>
      <c r="C12008" t="inlineStr">
        <is>
          <t>2021-01-01 20:26:09+00:00</t>
        </is>
      </c>
      <c r="D12008" t="inlineStr">
        <is>
          <t>add</t>
        </is>
      </c>
      <c r="E12008" t="inlineStr">
        <is>
          <t>livereload</t>
        </is>
      </c>
      <c r="F12008">
        <f>=2.6.3</f>
        <v/>
      </c>
      <c r="G12008" t="inlineStr"/>
      <c r="H12008" t="inlineStr"/>
    </row>
    <row r="12009">
      <c r="A12009" t="inlineStr">
        <is>
          <t>Flask-GoogleMaps</t>
        </is>
      </c>
      <c r="B12009" t="inlineStr">
        <is>
          <t>40b271d7c4ac9e795f6a23f50a32523bc78e2e6a</t>
        </is>
      </c>
      <c r="C12009" t="inlineStr">
        <is>
          <t>2021-01-01 20:26:09+00:00</t>
        </is>
      </c>
      <c r="D12009" t="inlineStr">
        <is>
          <t>add</t>
        </is>
      </c>
      <c r="E12009" t="inlineStr">
        <is>
          <t>lunr</t>
        </is>
      </c>
      <c r="F12009">
        <f>=0.5.8</f>
        <v/>
      </c>
      <c r="G12009" t="inlineStr"/>
      <c r="H12009" t="inlineStr"/>
    </row>
    <row r="12010">
      <c r="A12010" t="inlineStr">
        <is>
          <t>Flask-GoogleMaps</t>
        </is>
      </c>
      <c r="B12010" t="inlineStr">
        <is>
          <t>40b271d7c4ac9e795f6a23f50a32523bc78e2e6a</t>
        </is>
      </c>
      <c r="C12010" t="inlineStr">
        <is>
          <t>2021-01-01 20:26:09+00:00</t>
        </is>
      </c>
      <c r="D12010" t="inlineStr">
        <is>
          <t>add</t>
        </is>
      </c>
      <c r="E12010" t="inlineStr">
        <is>
          <t>markdown</t>
        </is>
      </c>
      <c r="F12010">
        <f>=3.3.3</f>
        <v/>
      </c>
      <c r="G12010" t="inlineStr"/>
      <c r="H12010" t="inlineStr"/>
    </row>
    <row r="12011">
      <c r="A12011" t="inlineStr">
        <is>
          <t>Flask-GoogleMaps</t>
        </is>
      </c>
      <c r="B12011" t="inlineStr">
        <is>
          <t>40b271d7c4ac9e795f6a23f50a32523bc78e2e6a</t>
        </is>
      </c>
      <c r="C12011" t="inlineStr">
        <is>
          <t>2021-01-01 20:26:09+00:00</t>
        </is>
      </c>
      <c r="D12011" t="inlineStr">
        <is>
          <t>add</t>
        </is>
      </c>
      <c r="E12011" t="inlineStr">
        <is>
          <t>mkdocs-material-extensions</t>
        </is>
      </c>
      <c r="F12011">
        <f>=1.0.1</f>
        <v/>
      </c>
      <c r="G12011" t="inlineStr"/>
      <c r="H12011" t="inlineStr"/>
    </row>
    <row r="12012">
      <c r="A12012" t="inlineStr">
        <is>
          <t>Flask-GoogleMaps</t>
        </is>
      </c>
      <c r="B12012" t="inlineStr">
        <is>
          <t>40b271d7c4ac9e795f6a23f50a32523bc78e2e6a</t>
        </is>
      </c>
      <c r="C12012" t="inlineStr">
        <is>
          <t>2021-01-01 20:26:09+00:00</t>
        </is>
      </c>
      <c r="D12012" t="inlineStr">
        <is>
          <t>add</t>
        </is>
      </c>
      <c r="E12012" t="inlineStr">
        <is>
          <t>mkdocs-material</t>
        </is>
      </c>
      <c r="F12012">
        <f>=5.5.14</f>
        <v/>
      </c>
      <c r="G12012" t="inlineStr"/>
      <c r="H12012" t="inlineStr"/>
    </row>
    <row r="12013">
      <c r="A12013" t="inlineStr">
        <is>
          <t>Flask-GoogleMaps</t>
        </is>
      </c>
      <c r="B12013" t="inlineStr">
        <is>
          <t>40b271d7c4ac9e795f6a23f50a32523bc78e2e6a</t>
        </is>
      </c>
      <c r="C12013" t="inlineStr">
        <is>
          <t>2021-01-01 20:26:09+00:00</t>
        </is>
      </c>
      <c r="D12013" t="inlineStr">
        <is>
          <t>add</t>
        </is>
      </c>
      <c r="E12013" t="inlineStr">
        <is>
          <t>mkdocs-minify-plugin</t>
        </is>
      </c>
      <c r="F12013">
        <f>=0.3.0</f>
        <v/>
      </c>
      <c r="G12013" t="inlineStr"/>
      <c r="H12013" t="inlineStr"/>
    </row>
    <row r="12014">
      <c r="A12014" t="inlineStr">
        <is>
          <t>Flask-GoogleMaps</t>
        </is>
      </c>
      <c r="B12014" t="inlineStr">
        <is>
          <t>40b271d7c4ac9e795f6a23f50a32523bc78e2e6a</t>
        </is>
      </c>
      <c r="C12014" t="inlineStr">
        <is>
          <t>2021-01-01 20:26:09+00:00</t>
        </is>
      </c>
      <c r="D12014" t="inlineStr">
        <is>
          <t>add</t>
        </is>
      </c>
      <c r="E12014" t="inlineStr">
        <is>
          <t>mkdocs</t>
        </is>
      </c>
      <c r="F12014">
        <f>=1.1.2</f>
        <v/>
      </c>
      <c r="G12014" t="inlineStr"/>
      <c r="H12014" t="inlineStr"/>
    </row>
    <row r="12015">
      <c r="A12015" t="inlineStr">
        <is>
          <t>Flask-GoogleMaps</t>
        </is>
      </c>
      <c r="B12015" t="inlineStr">
        <is>
          <t>40b271d7c4ac9e795f6a23f50a32523bc78e2e6a</t>
        </is>
      </c>
      <c r="C12015" t="inlineStr">
        <is>
          <t>2021-01-01 20:26:09+00:00</t>
        </is>
      </c>
      <c r="D12015" t="inlineStr">
        <is>
          <t>add</t>
        </is>
      </c>
      <c r="E12015" t="inlineStr">
        <is>
          <t>nltk</t>
        </is>
      </c>
      <c r="F12015">
        <f>=3.5</f>
        <v/>
      </c>
      <c r="G12015" t="inlineStr"/>
      <c r="H12015" t="inlineStr"/>
    </row>
    <row r="12016">
      <c r="A12016" t="inlineStr">
        <is>
          <t>Flask-GoogleMaps</t>
        </is>
      </c>
      <c r="B12016" t="inlineStr">
        <is>
          <t>40b271d7c4ac9e795f6a23f50a32523bc78e2e6a</t>
        </is>
      </c>
      <c r="C12016" t="inlineStr">
        <is>
          <t>2021-01-01 20:26:09+00:00</t>
        </is>
      </c>
      <c r="D12016" t="inlineStr">
        <is>
          <t>add</t>
        </is>
      </c>
      <c r="E12016" t="inlineStr">
        <is>
          <t>pymdown-extensions</t>
        </is>
      </c>
      <c r="F12016">
        <f>=8.1</f>
        <v/>
      </c>
      <c r="G12016" t="inlineStr"/>
      <c r="H12016" t="inlineStr"/>
    </row>
    <row r="12017">
      <c r="A12017" t="inlineStr">
        <is>
          <t>Flask-GoogleMaps</t>
        </is>
      </c>
      <c r="B12017" t="inlineStr">
        <is>
          <t>40b271d7c4ac9e795f6a23f50a32523bc78e2e6a</t>
        </is>
      </c>
      <c r="C12017" t="inlineStr">
        <is>
          <t>2021-01-01 20:26:09+00:00</t>
        </is>
      </c>
      <c r="D12017" t="inlineStr">
        <is>
          <t>add</t>
        </is>
      </c>
      <c r="E12017" t="inlineStr">
        <is>
          <t>pyyaml</t>
        </is>
      </c>
      <c r="F12017">
        <f>=5.3.1</f>
        <v/>
      </c>
      <c r="G12017" t="inlineStr"/>
      <c r="H12017" t="inlineStr"/>
    </row>
    <row r="12018">
      <c r="A12018" t="inlineStr">
        <is>
          <t>Flask-GoogleMaps</t>
        </is>
      </c>
      <c r="B12018" t="inlineStr">
        <is>
          <t>40b271d7c4ac9e795f6a23f50a32523bc78e2e6a</t>
        </is>
      </c>
      <c r="C12018" t="inlineStr">
        <is>
          <t>2021-01-01 20:26:09+00:00</t>
        </is>
      </c>
      <c r="D12018" t="inlineStr">
        <is>
          <t>add</t>
        </is>
      </c>
      <c r="E12018" t="inlineStr">
        <is>
          <t>regex</t>
        </is>
      </c>
      <c r="F12018">
        <f>=2020.11.13</f>
        <v/>
      </c>
      <c r="G12018" t="inlineStr"/>
      <c r="H12018" t="inlineStr"/>
    </row>
    <row r="12019">
      <c r="A12019" t="inlineStr">
        <is>
          <t>Flask-GoogleMaps</t>
        </is>
      </c>
      <c r="B12019" t="inlineStr">
        <is>
          <t>40b271d7c4ac9e795f6a23f50a32523bc78e2e6a</t>
        </is>
      </c>
      <c r="C12019" t="inlineStr">
        <is>
          <t>2021-01-01 20:26:09+00:00</t>
        </is>
      </c>
      <c r="D12019" t="inlineStr">
        <is>
          <t>add</t>
        </is>
      </c>
      <c r="E12019" t="inlineStr">
        <is>
          <t>requests</t>
        </is>
      </c>
      <c r="F12019">
        <f>=2.25.1</f>
        <v/>
      </c>
      <c r="G12019" t="inlineStr"/>
      <c r="H12019" t="inlineStr"/>
    </row>
    <row r="12020">
      <c r="A12020" t="inlineStr">
        <is>
          <t>Flask-GoogleMaps</t>
        </is>
      </c>
      <c r="B12020" t="inlineStr">
        <is>
          <t>40b271d7c4ac9e795f6a23f50a32523bc78e2e6a</t>
        </is>
      </c>
      <c r="C12020" t="inlineStr">
        <is>
          <t>2021-01-01 20:26:09+00:00</t>
        </is>
      </c>
      <c r="D12020" t="inlineStr">
        <is>
          <t>add</t>
        </is>
      </c>
      <c r="E12020" t="inlineStr">
        <is>
          <t>tornado</t>
        </is>
      </c>
      <c r="F12020">
        <f>=6.1</f>
        <v/>
      </c>
      <c r="G12020" t="inlineStr"/>
      <c r="H12020" t="inlineStr"/>
    </row>
    <row r="12021">
      <c r="A12021" t="inlineStr">
        <is>
          <t>Flask-GoogleMaps</t>
        </is>
      </c>
      <c r="B12021" t="inlineStr">
        <is>
          <t>40b271d7c4ac9e795f6a23f50a32523bc78e2e6a</t>
        </is>
      </c>
      <c r="C12021" t="inlineStr">
        <is>
          <t>2021-01-01 20:26:09+00:00</t>
        </is>
      </c>
      <c r="D12021" t="inlineStr">
        <is>
          <t>add</t>
        </is>
      </c>
      <c r="E12021" t="inlineStr">
        <is>
          <t>tornado</t>
        </is>
      </c>
      <c r="F12021">
        <f>=6.1</f>
        <v/>
      </c>
      <c r="G12021" t="inlineStr"/>
      <c r="H12021" t="inlineStr"/>
    </row>
    <row r="12022">
      <c r="A12022" t="inlineStr">
        <is>
          <t>Flask-GoogleMaps</t>
        </is>
      </c>
      <c r="B12022" t="inlineStr">
        <is>
          <t>40b271d7c4ac9e795f6a23f50a32523bc78e2e6a</t>
        </is>
      </c>
      <c r="C12022" t="inlineStr">
        <is>
          <t>2021-01-01 20:26:09+00:00</t>
        </is>
      </c>
      <c r="D12022" t="inlineStr">
        <is>
          <t>add</t>
        </is>
      </c>
      <c r="E12022" t="inlineStr">
        <is>
          <t>tqdm</t>
        </is>
      </c>
      <c r="F12022">
        <f>=4.55.0</f>
        <v/>
      </c>
      <c r="G12022" t="inlineStr"/>
      <c r="H12022" t="inlineStr"/>
    </row>
    <row r="12023">
      <c r="A12023" t="inlineStr">
        <is>
          <t>Flask-GoogleMaps</t>
        </is>
      </c>
      <c r="B12023" t="inlineStr">
        <is>
          <t>40b271d7c4ac9e795f6a23f50a32523bc78e2e6a</t>
        </is>
      </c>
      <c r="C12023" t="inlineStr">
        <is>
          <t>2021-01-01 20:26:09+00:00</t>
        </is>
      </c>
      <c r="D12023" t="inlineStr">
        <is>
          <t>add</t>
        </is>
      </c>
      <c r="E12023" t="inlineStr">
        <is>
          <t>typing-extensions</t>
        </is>
      </c>
      <c r="F12023">
        <f>=3.7.4.3</f>
        <v/>
      </c>
      <c r="G12023" t="inlineStr"/>
      <c r="H12023" t="inlineStr"/>
    </row>
    <row r="12024">
      <c r="A12024" t="inlineStr">
        <is>
          <t>Flask-GoogleMaps</t>
        </is>
      </c>
      <c r="B12024" t="inlineStr">
        <is>
          <t>40b271d7c4ac9e795f6a23f50a32523bc78e2e6a</t>
        </is>
      </c>
      <c r="C12024" t="inlineStr">
        <is>
          <t>2021-01-01 20:26:09+00:00</t>
        </is>
      </c>
      <c r="D12024" t="inlineStr">
        <is>
          <t>add</t>
        </is>
      </c>
      <c r="E12024" t="inlineStr">
        <is>
          <t>urllib3</t>
        </is>
      </c>
      <c r="F12024">
        <f>=1.22</f>
        <v/>
      </c>
      <c r="G12024" t="inlineStr"/>
      <c r="H12024" t="inlineStr"/>
    </row>
    <row r="12025">
      <c r="A12025" t="inlineStr">
        <is>
          <t>Flask-GoogleMaps</t>
        </is>
      </c>
      <c r="B12025" t="inlineStr">
        <is>
          <t>40b271d7c4ac9e795f6a23f50a32523bc78e2e6a</t>
        </is>
      </c>
      <c r="C12025" t="inlineStr">
        <is>
          <t>2021-01-01 20:26:09+00:00</t>
        </is>
      </c>
      <c r="D12025" t="inlineStr">
        <is>
          <t>add</t>
        </is>
      </c>
      <c r="E12025" t="inlineStr">
        <is>
          <t>zipp</t>
        </is>
      </c>
      <c r="F12025">
        <f>=3.4.0</f>
        <v/>
      </c>
      <c r="G12025" t="inlineStr"/>
      <c r="H12025" t="inlineStr"/>
    </row>
    <row r="12026">
      <c r="A12026" t="inlineStr">
        <is>
          <t>Flask-GoogleMaps</t>
        </is>
      </c>
      <c r="B12026" t="inlineStr">
        <is>
          <t>40b271d7c4ac9e795f6a23f50a32523bc78e2e6a</t>
        </is>
      </c>
      <c r="C12026" t="inlineStr">
        <is>
          <t>2021-01-01 20:26:09+00:00</t>
        </is>
      </c>
      <c r="D12026" t="inlineStr">
        <is>
          <t>rem</t>
        </is>
      </c>
      <c r="E12026" t="inlineStr"/>
      <c r="F12026" t="inlineStr"/>
      <c r="G12026" t="inlineStr">
        <is>
          <t>appnope</t>
        </is>
      </c>
      <c r="H12026">
        <f>=0.1.0</f>
        <v/>
      </c>
    </row>
    <row r="12027">
      <c r="A12027" t="inlineStr">
        <is>
          <t>Flask-GoogleMaps</t>
        </is>
      </c>
      <c r="B12027" t="inlineStr">
        <is>
          <t>40b271d7c4ac9e795f6a23f50a32523bc78e2e6a</t>
        </is>
      </c>
      <c r="C12027" t="inlineStr">
        <is>
          <t>2021-01-01 20:26:09+00:00</t>
        </is>
      </c>
      <c r="D12027" t="inlineStr">
        <is>
          <t>rem</t>
        </is>
      </c>
      <c r="E12027" t="inlineStr"/>
      <c r="F12027" t="inlineStr"/>
      <c r="G12027" t="inlineStr">
        <is>
          <t>backcall</t>
        </is>
      </c>
      <c r="H12027">
        <f>=0.1.0</f>
        <v/>
      </c>
    </row>
    <row r="12028">
      <c r="A12028" t="inlineStr">
        <is>
          <t>Flask-GoogleMaps</t>
        </is>
      </c>
      <c r="B12028" t="inlineStr">
        <is>
          <t>40b271d7c4ac9e795f6a23f50a32523bc78e2e6a</t>
        </is>
      </c>
      <c r="C12028" t="inlineStr">
        <is>
          <t>2021-01-01 20:26:09+00:00</t>
        </is>
      </c>
      <c r="D12028" t="inlineStr">
        <is>
          <t>rem</t>
        </is>
      </c>
      <c r="E12028" t="inlineStr"/>
      <c r="F12028" t="inlineStr"/>
      <c r="G12028" t="inlineStr">
        <is>
          <t>colorama</t>
        </is>
      </c>
      <c r="H12028">
        <f>=0.4.3</f>
        <v/>
      </c>
    </row>
    <row r="12029">
      <c r="A12029" t="inlineStr">
        <is>
          <t>Flask-GoogleMaps</t>
        </is>
      </c>
      <c r="B12029" t="inlineStr">
        <is>
          <t>40b271d7c4ac9e795f6a23f50a32523bc78e2e6a</t>
        </is>
      </c>
      <c r="C12029" t="inlineStr">
        <is>
          <t>2021-01-01 20:26:09+00:00</t>
        </is>
      </c>
      <c r="D12029" t="inlineStr">
        <is>
          <t>rem</t>
        </is>
      </c>
      <c r="E12029" t="inlineStr"/>
      <c r="F12029" t="inlineStr"/>
      <c r="G12029" t="inlineStr">
        <is>
          <t>decorator</t>
        </is>
      </c>
      <c r="H12029">
        <f>=4.4.1</f>
        <v/>
      </c>
    </row>
    <row r="12030">
      <c r="A12030" t="inlineStr">
        <is>
          <t>Flask-GoogleMaps</t>
        </is>
      </c>
      <c r="B12030" t="inlineStr">
        <is>
          <t>40b271d7c4ac9e795f6a23f50a32523bc78e2e6a</t>
        </is>
      </c>
      <c r="C12030" t="inlineStr">
        <is>
          <t>2021-01-01 20:26:09+00:00</t>
        </is>
      </c>
      <c r="D12030" t="inlineStr">
        <is>
          <t>rem</t>
        </is>
      </c>
      <c r="E12030" t="inlineStr"/>
      <c r="F12030" t="inlineStr"/>
      <c r="G12030" t="inlineStr">
        <is>
          <t>dynaconf</t>
        </is>
      </c>
      <c r="H12030">
        <f>=2.2.2</f>
        <v/>
      </c>
    </row>
    <row r="12031">
      <c r="A12031" t="inlineStr">
        <is>
          <t>Flask-GoogleMaps</t>
        </is>
      </c>
      <c r="B12031" t="inlineStr">
        <is>
          <t>40b271d7c4ac9e795f6a23f50a32523bc78e2e6a</t>
        </is>
      </c>
      <c r="C12031" t="inlineStr">
        <is>
          <t>2021-01-01 20:26:09+00:00</t>
        </is>
      </c>
      <c r="D12031" t="inlineStr">
        <is>
          <t>rem</t>
        </is>
      </c>
      <c r="E12031" t="inlineStr"/>
      <c r="F12031" t="inlineStr"/>
      <c r="G12031" t="inlineStr">
        <is>
          <t>ipdb</t>
        </is>
      </c>
      <c r="H12031">
        <f>=0.12.3</f>
        <v/>
      </c>
    </row>
    <row r="12032">
      <c r="A12032" t="inlineStr">
        <is>
          <t>Flask-GoogleMaps</t>
        </is>
      </c>
      <c r="B12032" t="inlineStr">
        <is>
          <t>40b271d7c4ac9e795f6a23f50a32523bc78e2e6a</t>
        </is>
      </c>
      <c r="C12032" t="inlineStr">
        <is>
          <t>2021-01-01 20:26:09+00:00</t>
        </is>
      </c>
      <c r="D12032" t="inlineStr">
        <is>
          <t>rem</t>
        </is>
      </c>
      <c r="E12032" t="inlineStr"/>
      <c r="F12032" t="inlineStr"/>
      <c r="G12032" t="inlineStr">
        <is>
          <t>ipython</t>
        </is>
      </c>
      <c r="H12032">
        <f>=6.5.0</f>
        <v/>
      </c>
    </row>
    <row r="12033">
      <c r="A12033" t="inlineStr">
        <is>
          <t>Flask-GoogleMaps</t>
        </is>
      </c>
      <c r="B12033" t="inlineStr">
        <is>
          <t>40b271d7c4ac9e795f6a23f50a32523bc78e2e6a</t>
        </is>
      </c>
      <c r="C12033" t="inlineStr">
        <is>
          <t>2021-01-01 20:26:09+00:00</t>
        </is>
      </c>
      <c r="D12033" t="inlineStr">
        <is>
          <t>rem</t>
        </is>
      </c>
      <c r="E12033" t="inlineStr"/>
      <c r="F12033" t="inlineStr"/>
      <c r="G12033" t="inlineStr">
        <is>
          <t>ipython-genutils</t>
        </is>
      </c>
      <c r="H12033">
        <f>=0.2.0</f>
        <v/>
      </c>
    </row>
    <row r="12034">
      <c r="A12034" t="inlineStr">
        <is>
          <t>Flask-GoogleMaps</t>
        </is>
      </c>
      <c r="B12034" t="inlineStr">
        <is>
          <t>40b271d7c4ac9e795f6a23f50a32523bc78e2e6a</t>
        </is>
      </c>
      <c r="C12034" t="inlineStr">
        <is>
          <t>2021-01-01 20:26:09+00:00</t>
        </is>
      </c>
      <c r="D12034" t="inlineStr">
        <is>
          <t>rem</t>
        </is>
      </c>
      <c r="E12034" t="inlineStr"/>
      <c r="F12034" t="inlineStr"/>
      <c r="G12034" t="inlineStr">
        <is>
          <t>jedi</t>
        </is>
      </c>
      <c r="H12034">
        <f>=0.16.0</f>
        <v/>
      </c>
    </row>
    <row r="12035">
      <c r="A12035" t="inlineStr">
        <is>
          <t>Flask-GoogleMaps</t>
        </is>
      </c>
      <c r="B12035" t="inlineStr">
        <is>
          <t>40b271d7c4ac9e795f6a23f50a32523bc78e2e6a</t>
        </is>
      </c>
      <c r="C12035" t="inlineStr">
        <is>
          <t>2021-01-01 20:26:09+00:00</t>
        </is>
      </c>
      <c r="D12035" t="inlineStr">
        <is>
          <t>rem</t>
        </is>
      </c>
      <c r="E12035" t="inlineStr"/>
      <c r="F12035" t="inlineStr"/>
      <c r="G12035" t="inlineStr">
        <is>
          <t>parso</t>
        </is>
      </c>
      <c r="H12035">
        <f>=0.6.1</f>
        <v/>
      </c>
    </row>
    <row r="12036">
      <c r="A12036" t="inlineStr">
        <is>
          <t>Flask-GoogleMaps</t>
        </is>
      </c>
      <c r="B12036" t="inlineStr">
        <is>
          <t>40b271d7c4ac9e795f6a23f50a32523bc78e2e6a</t>
        </is>
      </c>
      <c r="C12036" t="inlineStr">
        <is>
          <t>2021-01-01 20:26:09+00:00</t>
        </is>
      </c>
      <c r="D12036" t="inlineStr">
        <is>
          <t>rem</t>
        </is>
      </c>
      <c r="E12036" t="inlineStr"/>
      <c r="F12036" t="inlineStr"/>
      <c r="G12036" t="inlineStr">
        <is>
          <t>pexpect</t>
        </is>
      </c>
      <c r="H12036">
        <f>=4.8.0</f>
        <v/>
      </c>
    </row>
    <row r="12037">
      <c r="A12037" t="inlineStr">
        <is>
          <t>Flask-GoogleMaps</t>
        </is>
      </c>
      <c r="B12037" t="inlineStr">
        <is>
          <t>40b271d7c4ac9e795f6a23f50a32523bc78e2e6a</t>
        </is>
      </c>
      <c r="C12037" t="inlineStr">
        <is>
          <t>2021-01-01 20:26:09+00:00</t>
        </is>
      </c>
      <c r="D12037" t="inlineStr">
        <is>
          <t>rem</t>
        </is>
      </c>
      <c r="E12037" t="inlineStr"/>
      <c r="F12037" t="inlineStr"/>
      <c r="G12037" t="inlineStr">
        <is>
          <t>pickleshare</t>
        </is>
      </c>
      <c r="H12037">
        <f>=0.7.5</f>
        <v/>
      </c>
    </row>
    <row r="12038">
      <c r="A12038" t="inlineStr">
        <is>
          <t>Flask-GoogleMaps</t>
        </is>
      </c>
      <c r="B12038" t="inlineStr">
        <is>
          <t>40b271d7c4ac9e795f6a23f50a32523bc78e2e6a</t>
        </is>
      </c>
      <c r="C12038" t="inlineStr">
        <is>
          <t>2021-01-01 20:26:09+00:00</t>
        </is>
      </c>
      <c r="D12038" t="inlineStr">
        <is>
          <t>rem</t>
        </is>
      </c>
      <c r="E12038" t="inlineStr"/>
      <c r="F12038" t="inlineStr"/>
      <c r="G12038" t="inlineStr">
        <is>
          <t>prompt-toolkit</t>
        </is>
      </c>
      <c r="H12038">
        <f>=1.0.18</f>
        <v/>
      </c>
    </row>
    <row r="12039">
      <c r="A12039" t="inlineStr">
        <is>
          <t>Flask-GoogleMaps</t>
        </is>
      </c>
      <c r="B12039" t="inlineStr">
        <is>
          <t>40b271d7c4ac9e795f6a23f50a32523bc78e2e6a</t>
        </is>
      </c>
      <c r="C12039" t="inlineStr">
        <is>
          <t>2021-01-01 20:26:09+00:00</t>
        </is>
      </c>
      <c r="D12039" t="inlineStr">
        <is>
          <t>rem</t>
        </is>
      </c>
      <c r="E12039" t="inlineStr"/>
      <c r="F12039" t="inlineStr"/>
      <c r="G12039" t="inlineStr">
        <is>
          <t>ptyprocess</t>
        </is>
      </c>
      <c r="H12039">
        <f>=0.6.0</f>
        <v/>
      </c>
    </row>
    <row r="12040">
      <c r="A12040" t="inlineStr">
        <is>
          <t>Flask-GoogleMaps</t>
        </is>
      </c>
      <c r="B12040" t="inlineStr">
        <is>
          <t>40b271d7c4ac9e795f6a23f50a32523bc78e2e6a</t>
        </is>
      </c>
      <c r="C12040" t="inlineStr">
        <is>
          <t>2021-01-01 20:26:09+00:00</t>
        </is>
      </c>
      <c r="D12040" t="inlineStr">
        <is>
          <t>rem</t>
        </is>
      </c>
      <c r="E12040" t="inlineStr"/>
      <c r="F12040" t="inlineStr"/>
      <c r="G12040" t="inlineStr">
        <is>
          <t>python-box</t>
        </is>
      </c>
      <c r="H12040">
        <f>=3.4.6</f>
        <v/>
      </c>
    </row>
    <row r="12041">
      <c r="A12041" t="inlineStr">
        <is>
          <t>Flask-GoogleMaps</t>
        </is>
      </c>
      <c r="B12041" t="inlineStr">
        <is>
          <t>40b271d7c4ac9e795f6a23f50a32523bc78e2e6a</t>
        </is>
      </c>
      <c r="C12041" t="inlineStr">
        <is>
          <t>2021-01-01 20:26:09+00:00</t>
        </is>
      </c>
      <c r="D12041" t="inlineStr">
        <is>
          <t>rem</t>
        </is>
      </c>
      <c r="E12041" t="inlineStr"/>
      <c r="F12041" t="inlineStr"/>
      <c r="G12041" t="inlineStr">
        <is>
          <t>python-dotenv</t>
        </is>
      </c>
      <c r="H12041">
        <f>=0.10.3</f>
        <v/>
      </c>
    </row>
    <row r="12042">
      <c r="A12042" t="inlineStr">
        <is>
          <t>Flask-GoogleMaps</t>
        </is>
      </c>
      <c r="B12042" t="inlineStr">
        <is>
          <t>40b271d7c4ac9e795f6a23f50a32523bc78e2e6a</t>
        </is>
      </c>
      <c r="C12042" t="inlineStr">
        <is>
          <t>2021-01-01 20:26:09+00:00</t>
        </is>
      </c>
      <c r="D12042" t="inlineStr">
        <is>
          <t>rem</t>
        </is>
      </c>
      <c r="E12042" t="inlineStr"/>
      <c r="F12042" t="inlineStr"/>
      <c r="G12042" t="inlineStr">
        <is>
          <t>simplegeneric</t>
        </is>
      </c>
      <c r="H12042">
        <f>=0.8.1</f>
        <v/>
      </c>
    </row>
    <row r="12043">
      <c r="A12043" t="inlineStr">
        <is>
          <t>Flask-GoogleMaps</t>
        </is>
      </c>
      <c r="B12043" t="inlineStr">
        <is>
          <t>40b271d7c4ac9e795f6a23f50a32523bc78e2e6a</t>
        </is>
      </c>
      <c r="C12043" t="inlineStr">
        <is>
          <t>2021-01-01 20:26:09+00:00</t>
        </is>
      </c>
      <c r="D12043" t="inlineStr">
        <is>
          <t>rem</t>
        </is>
      </c>
      <c r="E12043" t="inlineStr"/>
      <c r="F12043" t="inlineStr"/>
      <c r="G12043" t="inlineStr">
        <is>
          <t>toml</t>
        </is>
      </c>
      <c r="H12043">
        <f>=0.10.0</f>
        <v/>
      </c>
    </row>
    <row r="12044">
      <c r="A12044" t="inlineStr">
        <is>
          <t>Flask-GoogleMaps</t>
        </is>
      </c>
      <c r="B12044" t="inlineStr">
        <is>
          <t>40b271d7c4ac9e795f6a23f50a32523bc78e2e6a</t>
        </is>
      </c>
      <c r="C12044" t="inlineStr">
        <is>
          <t>2021-01-01 20:26:09+00:00</t>
        </is>
      </c>
      <c r="D12044" t="inlineStr">
        <is>
          <t>rem</t>
        </is>
      </c>
      <c r="E12044" t="inlineStr"/>
      <c r="F12044" t="inlineStr"/>
      <c r="G12044" t="inlineStr">
        <is>
          <t>traitlets</t>
        </is>
      </c>
      <c r="H12044">
        <f>=4.3.3</f>
        <v/>
      </c>
    </row>
    <row r="12045">
      <c r="A12045" t="inlineStr">
        <is>
          <t>Flask-GoogleMaps</t>
        </is>
      </c>
      <c r="B12045" t="inlineStr">
        <is>
          <t>40b271d7c4ac9e795f6a23f50a32523bc78e2e6a</t>
        </is>
      </c>
      <c r="C12045" t="inlineStr">
        <is>
          <t>2021-01-01 20:26:09+00:00</t>
        </is>
      </c>
      <c r="D12045" t="inlineStr">
        <is>
          <t>rem</t>
        </is>
      </c>
      <c r="E12045" t="inlineStr"/>
      <c r="F12045" t="inlineStr"/>
      <c r="G12045" t="inlineStr">
        <is>
          <t>wcwidth</t>
        </is>
      </c>
      <c r="H12045">
        <f>=0.1.8</f>
        <v/>
      </c>
    </row>
    <row r="12046">
      <c r="A12046" t="inlineStr">
        <is>
          <t>Puck</t>
        </is>
      </c>
      <c r="B12046" t="inlineStr">
        <is>
          <t>4562aca35cb42271dd9c8a40e8aecd56792d2681</t>
        </is>
      </c>
      <c r="C12046" t="inlineStr">
        <is>
          <t>2016-05-10 02:28:37+00:00</t>
        </is>
      </c>
      <c r="D12046" t="inlineStr">
        <is>
          <t>add</t>
        </is>
      </c>
      <c r="E12046" t="inlineStr">
        <is>
          <t>itsdangerous</t>
        </is>
      </c>
      <c r="F12046">
        <f>=0.24.0</f>
        <v/>
      </c>
      <c r="G12046" t="inlineStr"/>
      <c r="H12046" t="inlineStr"/>
    </row>
    <row r="12047">
      <c r="A12047" t="inlineStr">
        <is>
          <t>Puck</t>
        </is>
      </c>
      <c r="B12047" t="inlineStr">
        <is>
          <t>4562aca35cb42271dd9c8a40e8aecd56792d2681</t>
        </is>
      </c>
      <c r="C12047" t="inlineStr">
        <is>
          <t>2016-05-10 02:28:37+00:00</t>
        </is>
      </c>
      <c r="D12047" t="inlineStr">
        <is>
          <t>add</t>
        </is>
      </c>
      <c r="E12047" t="inlineStr">
        <is>
          <t>redis</t>
        </is>
      </c>
      <c r="F12047">
        <f>=2.10.5</f>
        <v/>
      </c>
      <c r="G12047" t="inlineStr"/>
      <c r="H12047" t="inlineStr"/>
    </row>
    <row r="12048">
      <c r="A12048" t="inlineStr">
        <is>
          <t>django-user-management</t>
        </is>
      </c>
      <c r="B12048" t="inlineStr">
        <is>
          <t>b409723d94c8d86c1fede5d47754e2c0361047af</t>
        </is>
      </c>
      <c r="C12048" t="inlineStr">
        <is>
          <t>2016-11-30 16:33:46+00:00</t>
        </is>
      </c>
      <c r="D12048" t="inlineStr">
        <is>
          <t>verchange</t>
        </is>
      </c>
      <c r="E12048" t="inlineStr">
        <is>
          <t>coverage</t>
        </is>
      </c>
      <c r="F12048">
        <f>=4.2.0</f>
        <v/>
      </c>
      <c r="G12048" t="inlineStr">
        <is>
          <t>coverage</t>
        </is>
      </c>
      <c r="H12048">
        <f>=4.0.3</f>
        <v/>
      </c>
    </row>
    <row r="12049">
      <c r="A12049" t="inlineStr">
        <is>
          <t>django-user-management</t>
        </is>
      </c>
      <c r="B12049" t="inlineStr">
        <is>
          <t>81d58fad4547679d9a87982ad1a7875fbd9f75ed</t>
        </is>
      </c>
      <c r="C12049" t="inlineStr">
        <is>
          <t>2017-06-05 15:36:19+00:00</t>
        </is>
      </c>
      <c r="D12049" t="inlineStr">
        <is>
          <t>add</t>
        </is>
      </c>
      <c r="E12049" t="inlineStr">
        <is>
          <t>factory-boy</t>
        </is>
      </c>
      <c r="F12049">
        <f>=2.8.1</f>
        <v/>
      </c>
      <c r="G12049" t="inlineStr"/>
      <c r="H12049" t="inlineStr"/>
    </row>
    <row r="12050">
      <c r="A12050" t="inlineStr">
        <is>
          <t>django-user-management</t>
        </is>
      </c>
      <c r="B12050" t="inlineStr">
        <is>
          <t>81d58fad4547679d9a87982ad1a7875fbd9f75ed</t>
        </is>
      </c>
      <c r="C12050" t="inlineStr">
        <is>
          <t>2017-06-05 15:36:19+00:00</t>
        </is>
      </c>
      <c r="D12050" t="inlineStr">
        <is>
          <t>rem</t>
        </is>
      </c>
      <c r="E12050" t="inlineStr"/>
      <c r="F12050" t="inlineStr"/>
      <c r="G12050" t="inlineStr">
        <is>
          <t>factory_boy</t>
        </is>
      </c>
      <c r="H12050">
        <f>=2.6.1</f>
        <v/>
      </c>
    </row>
    <row r="12051">
      <c r="A12051" t="inlineStr">
        <is>
          <t>doorman</t>
        </is>
      </c>
      <c r="B12051" t="inlineStr">
        <is>
          <t>229858e4488ab4e9ce46bf6cbe0d4af467f25e28</t>
        </is>
      </c>
      <c r="C12051" t="inlineStr">
        <is>
          <t>2014-06-10 12:47:13+00:00</t>
        </is>
      </c>
      <c r="D12051" t="inlineStr">
        <is>
          <t>verchange</t>
        </is>
      </c>
      <c r="E12051" t="inlineStr">
        <is>
          <t>nose</t>
        </is>
      </c>
      <c r="F12051" t="inlineStr"/>
      <c r="G12051" t="inlineStr">
        <is>
          <t>nose</t>
        </is>
      </c>
      <c r="H12051" t="inlineStr"/>
    </row>
    <row r="12052">
      <c r="A12052" t="inlineStr">
        <is>
          <t>doorman</t>
        </is>
      </c>
      <c r="B12052" t="inlineStr">
        <is>
          <t>229858e4488ab4e9ce46bf6cbe0d4af467f25e28</t>
        </is>
      </c>
      <c r="C12052" t="inlineStr">
        <is>
          <t>2014-06-10 12:47:13+00:00</t>
        </is>
      </c>
      <c r="D12052" t="inlineStr">
        <is>
          <t>add</t>
        </is>
      </c>
      <c r="E12052" t="inlineStr">
        <is>
          <t>pyYAML</t>
        </is>
      </c>
      <c r="F12052" t="inlineStr"/>
      <c r="G12052" t="inlineStr"/>
      <c r="H12052" t="inlineStr"/>
    </row>
    <row r="12053">
      <c r="A12053" t="inlineStr">
        <is>
          <t>doorman</t>
        </is>
      </c>
      <c r="B12053" t="inlineStr">
        <is>
          <t>229858e4488ab4e9ce46bf6cbe0d4af467f25e28</t>
        </is>
      </c>
      <c r="C12053" t="inlineStr">
        <is>
          <t>2014-06-10 12:47:13+00:00</t>
        </is>
      </c>
      <c r="D12053" t="inlineStr">
        <is>
          <t>add</t>
        </is>
      </c>
      <c r="E12053" t="inlineStr">
        <is>
          <t>appdirs</t>
        </is>
      </c>
      <c r="F12053" t="inlineStr"/>
      <c r="G12053" t="inlineStr"/>
      <c r="H12053" t="inlineStr"/>
    </row>
    <row r="12054">
      <c r="A12054" t="inlineStr">
        <is>
          <t>carbon</t>
        </is>
      </c>
      <c r="B12054" t="inlineStr">
        <is>
          <t>3af17148b4f4aed081d169bcf26cf6b804526cd3</t>
        </is>
      </c>
      <c r="C12054" t="inlineStr">
        <is>
          <t>2013-08-20 17:37:08+00:00</t>
        </is>
      </c>
      <c r="D12054" t="inlineStr">
        <is>
          <t>verchange</t>
        </is>
      </c>
      <c r="E12054" t="inlineStr">
        <is>
          <t>mocker</t>
        </is>
      </c>
      <c r="F12054">
        <f>=1.1.1</f>
        <v/>
      </c>
      <c r="G12054" t="inlineStr">
        <is>
          <t>mocker</t>
        </is>
      </c>
      <c r="H12054">
        <f>=1.1</f>
        <v/>
      </c>
    </row>
    <row r="12055">
      <c r="A12055" t="inlineStr">
        <is>
          <t>carbon</t>
        </is>
      </c>
      <c r="B12055" t="inlineStr">
        <is>
          <t>07480952064bd1ce5021827c0c73b3254c5f243a</t>
        </is>
      </c>
      <c r="C12055" t="inlineStr">
        <is>
          <t>2015-11-07 05:44:10+00:00</t>
        </is>
      </c>
      <c r="D12055" t="inlineStr">
        <is>
          <t>verchange</t>
        </is>
      </c>
      <c r="E12055" t="inlineStr">
        <is>
          <t>Twisted</t>
        </is>
      </c>
      <c r="F12055" t="inlineStr">
        <is>
          <t>&gt;=13.2.0</t>
        </is>
      </c>
      <c r="G12055" t="inlineStr">
        <is>
          <t>Twisted</t>
        </is>
      </c>
      <c r="H12055">
        <f>=11.1.0</f>
        <v/>
      </c>
    </row>
    <row r="12056">
      <c r="A12056" t="inlineStr">
        <is>
          <t>carbon</t>
        </is>
      </c>
      <c r="B12056" t="inlineStr">
        <is>
          <t>07480952064bd1ce5021827c0c73b3254c5f243a</t>
        </is>
      </c>
      <c r="C12056" t="inlineStr">
        <is>
          <t>2015-11-07 05:44:10+00:00</t>
        </is>
      </c>
      <c r="D12056" t="inlineStr">
        <is>
          <t>add</t>
        </is>
      </c>
      <c r="E12056" t="inlineStr">
        <is>
          <t>mock</t>
        </is>
      </c>
      <c r="F12056" t="inlineStr"/>
      <c r="G12056" t="inlineStr"/>
      <c r="H12056" t="inlineStr"/>
    </row>
    <row r="12057">
      <c r="A12057" t="inlineStr">
        <is>
          <t>carbon</t>
        </is>
      </c>
      <c r="B12057" t="inlineStr">
        <is>
          <t>cbd1752aa20ba2a3cb9b98c940cc2a0f13bd82e1</t>
        </is>
      </c>
      <c r="C12057" t="inlineStr">
        <is>
          <t>2017-04-11 15:53:12+00:00</t>
        </is>
      </c>
      <c r="D12057" t="inlineStr">
        <is>
          <t>rem</t>
        </is>
      </c>
      <c r="E12057" t="inlineStr"/>
      <c r="F12057" t="inlineStr"/>
      <c r="G12057" t="inlineStr">
        <is>
          <t>mock</t>
        </is>
      </c>
      <c r="H12057" t="inlineStr"/>
    </row>
    <row r="12058">
      <c r="A12058" t="inlineStr">
        <is>
          <t>carbon</t>
        </is>
      </c>
      <c r="B12058" t="inlineStr">
        <is>
          <t>f18bac46ae38f61b53a3580444351b3d7b4e4a61</t>
        </is>
      </c>
      <c r="C12058" t="inlineStr">
        <is>
          <t>2017-12-15 21:27:54+00:00</t>
        </is>
      </c>
      <c r="D12058" t="inlineStr">
        <is>
          <t>add</t>
        </is>
      </c>
      <c r="E12058" t="inlineStr">
        <is>
          <t>txAMQP</t>
        </is>
      </c>
      <c r="F12058" t="inlineStr"/>
      <c r="G12058" t="inlineStr"/>
      <c r="H12058" t="inlineStr"/>
    </row>
    <row r="12059">
      <c r="A12059" t="inlineStr">
        <is>
          <t>carbon</t>
        </is>
      </c>
      <c r="B12059" t="inlineStr">
        <is>
          <t>f18bac46ae38f61b53a3580444351b3d7b4e4a61</t>
        </is>
      </c>
      <c r="C12059" t="inlineStr">
        <is>
          <t>2017-12-15 21:27:54+00:00</t>
        </is>
      </c>
      <c r="D12059" t="inlineStr">
        <is>
          <t>add</t>
        </is>
      </c>
      <c r="E12059" t="inlineStr">
        <is>
          <t>cachetools</t>
        </is>
      </c>
      <c r="F12059" t="inlineStr"/>
      <c r="G12059" t="inlineStr"/>
      <c r="H12059" t="inlineStr"/>
    </row>
    <row r="12060">
      <c r="A12060" t="inlineStr">
        <is>
          <t>carbon</t>
        </is>
      </c>
      <c r="B12060" t="inlineStr">
        <is>
          <t>f18bac46ae38f61b53a3580444351b3d7b4e4a61</t>
        </is>
      </c>
      <c r="C12060" t="inlineStr">
        <is>
          <t>2017-12-15 21:27:54+00:00</t>
        </is>
      </c>
      <c r="D12060" t="inlineStr">
        <is>
          <t>rem</t>
        </is>
      </c>
      <c r="E12060" t="inlineStr"/>
      <c r="F12060" t="inlineStr"/>
      <c r="G12060" t="inlineStr">
        <is>
          <t>mocker</t>
        </is>
      </c>
      <c r="H12060">
        <f>=1.1.1</f>
        <v/>
      </c>
    </row>
    <row r="12061">
      <c r="A12061" t="inlineStr">
        <is>
          <t>carbon</t>
        </is>
      </c>
      <c r="B12061" t="inlineStr">
        <is>
          <t>64f9e3f090c88b7042e1bcae7c61d596cb2d5554</t>
        </is>
      </c>
      <c r="C12061" t="inlineStr">
        <is>
          <t>2018-02-13 11:01:08+00:00</t>
        </is>
      </c>
      <c r="D12061" t="inlineStr">
        <is>
          <t>add</t>
        </is>
      </c>
      <c r="E12061" t="inlineStr">
        <is>
          <t>urllib3</t>
        </is>
      </c>
      <c r="F12061" t="inlineStr"/>
      <c r="G12061" t="inlineStr"/>
      <c r="H12061" t="inlineStr"/>
    </row>
    <row r="12062">
      <c r="A12062" t="inlineStr">
        <is>
          <t>django-fileprovider</t>
        </is>
      </c>
      <c r="B12062" t="inlineStr">
        <is>
          <t>57f9d26b992763116acf42ef013bb62cc644b52a</t>
        </is>
      </c>
      <c r="C12062" t="inlineStr">
        <is>
          <t>2017-06-29 06:50:28+00:00</t>
        </is>
      </c>
      <c r="D12062" t="inlineStr">
        <is>
          <t>add</t>
        </is>
      </c>
      <c r="E12062" t="inlineStr">
        <is>
          <t>six</t>
        </is>
      </c>
      <c r="F12062" t="inlineStr">
        <is>
          <t>&gt;=1.10.0</t>
        </is>
      </c>
      <c r="G12062" t="inlineStr"/>
      <c r="H12062" t="inlineStr"/>
    </row>
    <row r="12063">
      <c r="A12063" t="inlineStr">
        <is>
          <t>mongo-thingy</t>
        </is>
      </c>
      <c r="B12063" t="inlineStr">
        <is>
          <t>37528673b9b6ab0684bf8e5823a9cd049b9fa13c</t>
        </is>
      </c>
      <c r="C12063" t="inlineStr">
        <is>
          <t>2017-06-02 15:42:01+00:00</t>
        </is>
      </c>
      <c r="D12063" t="inlineStr">
        <is>
          <t>verchange</t>
        </is>
      </c>
      <c r="E12063" t="inlineStr">
        <is>
          <t>pytest</t>
        </is>
      </c>
      <c r="F12063">
        <f>=3.0.7</f>
        <v/>
      </c>
      <c r="G12063" t="inlineStr">
        <is>
          <t>pytest</t>
        </is>
      </c>
      <c r="H12063" t="inlineStr"/>
    </row>
    <row r="12064">
      <c r="A12064" t="inlineStr">
        <is>
          <t>mongo-thingy</t>
        </is>
      </c>
      <c r="B12064" t="inlineStr">
        <is>
          <t>37528673b9b6ab0684bf8e5823a9cd049b9fa13c</t>
        </is>
      </c>
      <c r="C12064" t="inlineStr">
        <is>
          <t>2017-06-02 15:42:01+00:00</t>
        </is>
      </c>
      <c r="D12064" t="inlineStr">
        <is>
          <t>verchange</t>
        </is>
      </c>
      <c r="E12064" t="inlineStr">
        <is>
          <t>pymongo</t>
        </is>
      </c>
      <c r="F12064">
        <f>=3.0</f>
        <v/>
      </c>
      <c r="G12064" t="inlineStr">
        <is>
          <t>pymongo</t>
        </is>
      </c>
      <c r="H12064" t="inlineStr"/>
    </row>
    <row r="12065">
      <c r="A12065" t="inlineStr">
        <is>
          <t>mongo-thingy</t>
        </is>
      </c>
      <c r="B12065" t="inlineStr">
        <is>
          <t>37528673b9b6ab0684bf8e5823a9cd049b9fa13c</t>
        </is>
      </c>
      <c r="C12065" t="inlineStr">
        <is>
          <t>2017-06-02 15:42:01+00:00</t>
        </is>
      </c>
      <c r="D12065" t="inlineStr">
        <is>
          <t>verchange</t>
        </is>
      </c>
      <c r="E12065" t="inlineStr">
        <is>
          <t>thingy</t>
        </is>
      </c>
      <c r="F12065">
        <f>=0.6.0</f>
        <v/>
      </c>
      <c r="G12065" t="inlineStr">
        <is>
          <t>thingy</t>
        </is>
      </c>
      <c r="H12065" t="inlineStr"/>
    </row>
    <row r="12066">
      <c r="A12066" t="inlineStr">
        <is>
          <t>mongo-thingy</t>
        </is>
      </c>
      <c r="B12066" t="inlineStr">
        <is>
          <t>37528673b9b6ab0684bf8e5823a9cd049b9fa13c</t>
        </is>
      </c>
      <c r="C12066" t="inlineStr">
        <is>
          <t>2017-06-02 15:42:01+00:00</t>
        </is>
      </c>
      <c r="D12066" t="inlineStr">
        <is>
          <t>verchange</t>
        </is>
      </c>
      <c r="E12066" t="inlineStr">
        <is>
          <t>pytest-cov</t>
        </is>
      </c>
      <c r="F12066">
        <f>=2.4.0</f>
        <v/>
      </c>
      <c r="G12066" t="inlineStr">
        <is>
          <t>pytest-cov</t>
        </is>
      </c>
      <c r="H12066" t="inlineStr"/>
    </row>
    <row r="12067">
      <c r="A12067" t="inlineStr">
        <is>
          <t>mongo-thingy</t>
        </is>
      </c>
      <c r="B12067" t="inlineStr">
        <is>
          <t>acba8507f7d54ee3cc30974fe4cf5506980227f6</t>
        </is>
      </c>
      <c r="C12067" t="inlineStr">
        <is>
          <t>2017-06-09 12:45:48+00:00</t>
        </is>
      </c>
      <c r="D12067" t="inlineStr">
        <is>
          <t>verchange</t>
        </is>
      </c>
      <c r="E12067" t="inlineStr">
        <is>
          <t>thingy</t>
        </is>
      </c>
      <c r="F12067">
        <f>=0.6.2</f>
        <v/>
      </c>
      <c r="G12067" t="inlineStr">
        <is>
          <t>thingy</t>
        </is>
      </c>
      <c r="H12067">
        <f>=0.6.0</f>
        <v/>
      </c>
    </row>
    <row r="12068">
      <c r="A12068" t="inlineStr">
        <is>
          <t>mongo-thingy</t>
        </is>
      </c>
      <c r="B12068" t="inlineStr">
        <is>
          <t>84115f677ffca4fc2d116c375f64f675fab23787</t>
        </is>
      </c>
      <c r="C12068" t="inlineStr">
        <is>
          <t>2017-11-02 21:03:15+00:00</t>
        </is>
      </c>
      <c r="D12068" t="inlineStr">
        <is>
          <t>verchange</t>
        </is>
      </c>
      <c r="E12068" t="inlineStr">
        <is>
          <t>thingy</t>
        </is>
      </c>
      <c r="F12068">
        <f>=0.7.0</f>
        <v/>
      </c>
      <c r="G12068" t="inlineStr">
        <is>
          <t>thingy</t>
        </is>
      </c>
      <c r="H12068">
        <f>=0.6.2</f>
        <v/>
      </c>
    </row>
    <row r="12069">
      <c r="A12069" t="inlineStr">
        <is>
          <t>mongo-thingy</t>
        </is>
      </c>
      <c r="B12069" t="inlineStr">
        <is>
          <t>03fe1b74d93b46adf7aa13f8ef3e3493105864bb</t>
        </is>
      </c>
      <c r="C12069" t="inlineStr">
        <is>
          <t>2017-11-08 14:29:47+00:00</t>
        </is>
      </c>
      <c r="D12069" t="inlineStr">
        <is>
          <t>verchange</t>
        </is>
      </c>
      <c r="E12069" t="inlineStr">
        <is>
          <t>thingy</t>
        </is>
      </c>
      <c r="F12069">
        <f>=0.8.1</f>
        <v/>
      </c>
      <c r="G12069" t="inlineStr">
        <is>
          <t>thingy</t>
        </is>
      </c>
      <c r="H12069">
        <f>=0.7.0</f>
        <v/>
      </c>
    </row>
    <row r="12070">
      <c r="A12070" t="inlineStr">
        <is>
          <t>mongo-thingy</t>
        </is>
      </c>
      <c r="B12070" t="inlineStr">
        <is>
          <t>9f6e4da93336a0c01381d46833a7f4dc81aba2f3</t>
        </is>
      </c>
      <c r="C12070" t="inlineStr">
        <is>
          <t>2017-11-08 17:09:10+00:00</t>
        </is>
      </c>
      <c r="D12070" t="inlineStr">
        <is>
          <t>verchange</t>
        </is>
      </c>
      <c r="E12070" t="inlineStr">
        <is>
          <t>thingy</t>
        </is>
      </c>
      <c r="F12070">
        <f>=0.8.2</f>
        <v/>
      </c>
      <c r="G12070" t="inlineStr">
        <is>
          <t>thingy</t>
        </is>
      </c>
      <c r="H12070">
        <f>=0.8.1</f>
        <v/>
      </c>
    </row>
    <row r="12071">
      <c r="A12071" t="inlineStr">
        <is>
          <t>mongo-thingy</t>
        </is>
      </c>
      <c r="B12071" t="inlineStr">
        <is>
          <t>430a53612ae791429fb357d3da58e30f9955bf43</t>
        </is>
      </c>
      <c r="C12071" t="inlineStr">
        <is>
          <t>2018-02-07 16:19:14+00:00</t>
        </is>
      </c>
      <c r="D12071" t="inlineStr">
        <is>
          <t>verchange</t>
        </is>
      </c>
      <c r="E12071" t="inlineStr">
        <is>
          <t>thingy</t>
        </is>
      </c>
      <c r="F12071">
        <f>=0.8.3</f>
        <v/>
      </c>
      <c r="G12071" t="inlineStr">
        <is>
          <t>thingy</t>
        </is>
      </c>
      <c r="H12071">
        <f>=0.8.2</f>
        <v/>
      </c>
    </row>
    <row r="12072">
      <c r="A12072" t="inlineStr">
        <is>
          <t>mongo-thingy</t>
        </is>
      </c>
      <c r="B12072" t="inlineStr">
        <is>
          <t>130cd08e893049c29ee77a487987b2a01eb7326f</t>
        </is>
      </c>
      <c r="C12072" t="inlineStr">
        <is>
          <t>2018-04-09 14:36:04+00:00</t>
        </is>
      </c>
      <c r="D12072" t="inlineStr">
        <is>
          <t>add</t>
        </is>
      </c>
      <c r="E12072" t="inlineStr">
        <is>
          <t>sphinx</t>
        </is>
      </c>
      <c r="F12072">
        <f>=1.7.2</f>
        <v/>
      </c>
      <c r="G12072" t="inlineStr"/>
      <c r="H12072" t="inlineStr"/>
    </row>
    <row r="12073">
      <c r="A12073" t="inlineStr">
        <is>
          <t>mongo-thingy</t>
        </is>
      </c>
      <c r="B12073" t="inlineStr">
        <is>
          <t>80c5373c59037572847daf396eaccd834b3f551b</t>
        </is>
      </c>
      <c r="C12073" t="inlineStr">
        <is>
          <t>2019-12-19 09:32:56+00:00</t>
        </is>
      </c>
      <c r="D12073" t="inlineStr">
        <is>
          <t>verchange</t>
        </is>
      </c>
      <c r="E12073" t="inlineStr">
        <is>
          <t>pymongo</t>
        </is>
      </c>
      <c r="F12073">
        <f>=3.7</f>
        <v/>
      </c>
      <c r="G12073" t="inlineStr">
        <is>
          <t>pymongo</t>
        </is>
      </c>
      <c r="H12073">
        <f>=3.0</f>
        <v/>
      </c>
    </row>
    <row r="12074">
      <c r="A12074" t="inlineStr">
        <is>
          <t>starttf</t>
        </is>
      </c>
      <c r="B12074" t="inlineStr">
        <is>
          <t>e563b2e6970ec2a2e82e0848487328f6a657577b</t>
        </is>
      </c>
      <c r="C12074" t="inlineStr">
        <is>
          <t>2018-05-12 17:47:05+00:00</t>
        </is>
      </c>
      <c r="D12074" t="inlineStr">
        <is>
          <t>add</t>
        </is>
      </c>
      <c r="E12074" t="inlineStr">
        <is>
          <t>tensorflow-hub</t>
        </is>
      </c>
      <c r="F12074" t="inlineStr"/>
      <c r="G12074" t="inlineStr"/>
      <c r="H12074" t="inlineStr"/>
    </row>
    <row r="12075">
      <c r="A12075" t="inlineStr">
        <is>
          <t>troposphere</t>
        </is>
      </c>
      <c r="B12075" t="inlineStr">
        <is>
          <t>47138aa1928aa759a032271801eb105f7c9d7c5e</t>
        </is>
      </c>
      <c r="C12075" t="inlineStr">
        <is>
          <t>2019-02-14 01:40:34+00:00</t>
        </is>
      </c>
      <c r="D12075" t="inlineStr">
        <is>
          <t>add</t>
        </is>
      </c>
      <c r="E12075" t="inlineStr">
        <is>
          <t>cfn_flip</t>
        </is>
      </c>
      <c r="F12075" t="inlineStr">
        <is>
          <t>&gt;=1.0.2</t>
        </is>
      </c>
      <c r="G12075" t="inlineStr"/>
      <c r="H12075" t="inlineStr"/>
    </row>
    <row r="12076">
      <c r="A12076" t="inlineStr">
        <is>
          <t>troposphere</t>
        </is>
      </c>
      <c r="B12076" t="inlineStr">
        <is>
          <t>47138aa1928aa759a032271801eb105f7c9d7c5e</t>
        </is>
      </c>
      <c r="C12076" t="inlineStr">
        <is>
          <t>2019-02-14 01:40:34+00:00</t>
        </is>
      </c>
      <c r="D12076" t="inlineStr">
        <is>
          <t>add</t>
        </is>
      </c>
      <c r="E12076" t="inlineStr">
        <is>
          <t>awacs</t>
        </is>
      </c>
      <c r="F12076" t="inlineStr">
        <is>
          <t>&gt;=0.8</t>
        </is>
      </c>
      <c r="G12076" t="inlineStr"/>
      <c r="H12076" t="inlineStr"/>
    </row>
    <row r="12077">
      <c r="A12077" t="inlineStr">
        <is>
          <t>troposphere</t>
        </is>
      </c>
      <c r="B12077" t="inlineStr">
        <is>
          <t>911a0fb852c1b9a07bb69f6881df1fe1952dcb2c</t>
        </is>
      </c>
      <c r="C12077" t="inlineStr">
        <is>
          <t>2019-02-20 01:15:08+00:00</t>
        </is>
      </c>
      <c r="D12077" t="inlineStr">
        <is>
          <t>rem</t>
        </is>
      </c>
      <c r="E12077" t="inlineStr"/>
      <c r="F12077" t="inlineStr"/>
      <c r="G12077" t="inlineStr">
        <is>
          <t>awacs</t>
        </is>
      </c>
      <c r="H12077" t="inlineStr">
        <is>
          <t>&gt;=0.8</t>
        </is>
      </c>
    </row>
    <row r="12078">
      <c r="A12078" t="inlineStr">
        <is>
          <t>opwen-cloudserver</t>
        </is>
      </c>
      <c r="B12078" t="inlineStr">
        <is>
          <t>d1d201b601e692b4e59e6d1f59ec8b6315bb9d37</t>
        </is>
      </c>
      <c r="C12078" t="inlineStr">
        <is>
          <t>2019-01-03 05:08:04+00:00</t>
        </is>
      </c>
      <c r="D12078" t="inlineStr">
        <is>
          <t>add</t>
        </is>
      </c>
      <c r="E12078" t="inlineStr">
        <is>
          <t>msgpack</t>
        </is>
      </c>
      <c r="F12078">
        <f>=0.6.0</f>
        <v/>
      </c>
      <c r="G12078" t="inlineStr"/>
      <c r="H12078" t="inlineStr"/>
    </row>
    <row r="12079">
      <c r="A12079" t="inlineStr">
        <is>
          <t>opwen-cloudserver</t>
        </is>
      </c>
      <c r="B12079" t="inlineStr">
        <is>
          <t>94255ff2d44eb530f49009db7301ad0e08244624</t>
        </is>
      </c>
      <c r="C12079" t="inlineStr">
        <is>
          <t>2019-02-04 03:35:52+00:00</t>
        </is>
      </c>
      <c r="D12079" t="inlineStr">
        <is>
          <t>verchange</t>
        </is>
      </c>
      <c r="E12079" t="inlineStr">
        <is>
          <t>beautifulsoup4</t>
        </is>
      </c>
      <c r="F12079">
        <f>=4.7.1</f>
        <v/>
      </c>
      <c r="G12079" t="inlineStr">
        <is>
          <t>beautifulsoup4</t>
        </is>
      </c>
      <c r="H12079">
        <f>=4.6.3</f>
        <v/>
      </c>
    </row>
    <row r="12080">
      <c r="A12080" t="inlineStr">
        <is>
          <t>opwen-cloudserver</t>
        </is>
      </c>
      <c r="B12080" t="inlineStr">
        <is>
          <t>94255ff2d44eb530f49009db7301ad0e08244624</t>
        </is>
      </c>
      <c r="C12080" t="inlineStr">
        <is>
          <t>2019-02-04 03:35:52+00:00</t>
        </is>
      </c>
      <c r="D12080" t="inlineStr">
        <is>
          <t>verchange</t>
        </is>
      </c>
      <c r="E12080" t="inlineStr">
        <is>
          <t>Pillow</t>
        </is>
      </c>
      <c r="F12080">
        <f>=5.4.1</f>
        <v/>
      </c>
      <c r="G12080" t="inlineStr">
        <is>
          <t>Pillow</t>
        </is>
      </c>
      <c r="H12080">
        <f>=5.3.0</f>
        <v/>
      </c>
    </row>
    <row r="12081">
      <c r="A12081" t="inlineStr">
        <is>
          <t>opwen-cloudserver</t>
        </is>
      </c>
      <c r="B12081" t="inlineStr">
        <is>
          <t>94255ff2d44eb530f49009db7301ad0e08244624</t>
        </is>
      </c>
      <c r="C12081" t="inlineStr">
        <is>
          <t>2019-02-04 03:35:52+00:00</t>
        </is>
      </c>
      <c r="D12081" t="inlineStr">
        <is>
          <t>verchange</t>
        </is>
      </c>
      <c r="E12081" t="inlineStr">
        <is>
          <t>msgpack</t>
        </is>
      </c>
      <c r="F12081">
        <f>=0.6.1</f>
        <v/>
      </c>
      <c r="G12081" t="inlineStr">
        <is>
          <t>msgpack</t>
        </is>
      </c>
      <c r="H12081">
        <f>=0.6.0</f>
        <v/>
      </c>
    </row>
    <row r="12082">
      <c r="A12082" t="inlineStr">
        <is>
          <t>opwen-cloudserver</t>
        </is>
      </c>
      <c r="B12082" t="inlineStr">
        <is>
          <t>94255ff2d44eb530f49009db7301ad0e08244624</t>
        </is>
      </c>
      <c r="C12082" t="inlineStr">
        <is>
          <t>2019-02-04 03:35:52+00:00</t>
        </is>
      </c>
      <c r="D12082" t="inlineStr">
        <is>
          <t>verchange</t>
        </is>
      </c>
      <c r="E12082" t="inlineStr">
        <is>
          <t>typing-extensions</t>
        </is>
      </c>
      <c r="F12082">
        <f>=3.7.2</f>
        <v/>
      </c>
      <c r="G12082" t="inlineStr">
        <is>
          <t>typing-extensions</t>
        </is>
      </c>
      <c r="H12082">
        <f>=3.6.6</f>
        <v/>
      </c>
    </row>
    <row r="12083">
      <c r="A12083" t="inlineStr">
        <is>
          <t>opwen-cloudserver</t>
        </is>
      </c>
      <c r="B12083" t="inlineStr">
        <is>
          <t>7f3af88fb2e9e04d3391121c7297cccb29f8bd3a</t>
        </is>
      </c>
      <c r="C12083" t="inlineStr">
        <is>
          <t>2019-03-15 05:04:14+00:00</t>
        </is>
      </c>
      <c r="D12083" t="inlineStr">
        <is>
          <t>verchange</t>
        </is>
      </c>
      <c r="E12083" t="inlineStr">
        <is>
          <t>connexion</t>
        </is>
      </c>
      <c r="F12083">
        <f>=2.2.0</f>
        <v/>
      </c>
      <c r="G12083" t="inlineStr">
        <is>
          <t>connexion</t>
        </is>
      </c>
      <c r="H12083">
        <f>=2.2.0</f>
        <v/>
      </c>
    </row>
    <row r="12084">
      <c r="A12084" t="inlineStr">
        <is>
          <t>opwen-cloudserver</t>
        </is>
      </c>
      <c r="B12084" t="inlineStr">
        <is>
          <t>7f3af88fb2e9e04d3391121c7297cccb29f8bd3a</t>
        </is>
      </c>
      <c r="C12084" t="inlineStr">
        <is>
          <t>2019-03-15 05:04:14+00:00</t>
        </is>
      </c>
      <c r="D12084" t="inlineStr">
        <is>
          <t>verchange</t>
        </is>
      </c>
      <c r="E12084" t="inlineStr"/>
      <c r="F12084" t="inlineStr"/>
      <c r="G12084" t="inlineStr"/>
      <c r="H12084" t="inlineStr"/>
    </row>
    <row r="12085">
      <c r="A12085" t="inlineStr">
        <is>
          <t>opwen-cloudserver</t>
        </is>
      </c>
      <c r="B12085" t="inlineStr">
        <is>
          <t>7f3af88fb2e9e04d3391121c7297cccb29f8bd3a</t>
        </is>
      </c>
      <c r="C12085" t="inlineStr">
        <is>
          <t>2019-03-15 05:04:14+00:00</t>
        </is>
      </c>
      <c r="D12085" t="inlineStr">
        <is>
          <t>add</t>
        </is>
      </c>
      <c r="E12085" t="inlineStr">
        <is>
          <t>environs</t>
        </is>
      </c>
      <c r="F12085">
        <f>=4.1.0</f>
        <v/>
      </c>
      <c r="G12085" t="inlineStr"/>
      <c r="H12085" t="inlineStr"/>
    </row>
    <row r="12086">
      <c r="A12086" t="inlineStr">
        <is>
          <t>opwen-cloudserver</t>
        </is>
      </c>
      <c r="B12086" t="inlineStr">
        <is>
          <t>7f3af88fb2e9e04d3391121c7297cccb29f8bd3a</t>
        </is>
      </c>
      <c r="C12086" t="inlineStr">
        <is>
          <t>2019-03-15 05:04:14+00:00</t>
        </is>
      </c>
      <c r="D12086" t="inlineStr">
        <is>
          <t>add</t>
        </is>
      </c>
      <c r="E12086" t="inlineStr">
        <is>
          <t>kombu</t>
        </is>
      </c>
      <c r="F12086">
        <f>=4.4.0</f>
        <v/>
      </c>
      <c r="G12086" t="inlineStr"/>
      <c r="H12086" t="inlineStr"/>
    </row>
    <row r="12087">
      <c r="A12087" t="inlineStr">
        <is>
          <t>opwen-cloudserver</t>
        </is>
      </c>
      <c r="B12087" t="inlineStr">
        <is>
          <t>7f3af88fb2e9e04d3391121c7297cccb29f8bd3a</t>
        </is>
      </c>
      <c r="C12087" t="inlineStr">
        <is>
          <t>2019-03-15 05:04:14+00:00</t>
        </is>
      </c>
      <c r="D12087" t="inlineStr">
        <is>
          <t>rem</t>
        </is>
      </c>
      <c r="E12087" t="inlineStr"/>
      <c r="F12087" t="inlineStr"/>
      <c r="G12087" t="inlineStr">
        <is>
          <t>apache-libcloud</t>
        </is>
      </c>
      <c r="H12087">
        <f>=2.4.0</f>
        <v/>
      </c>
    </row>
    <row r="12088">
      <c r="A12088" t="inlineStr">
        <is>
          <t>opwen-cloudserver</t>
        </is>
      </c>
      <c r="B12088" t="inlineStr">
        <is>
          <t>036116d4a0c710c312cf43a29795cd9b14490e88</t>
        </is>
      </c>
      <c r="C12088" t="inlineStr">
        <is>
          <t>2019-05-26 03:50:17+00:00</t>
        </is>
      </c>
      <c r="D12088" t="inlineStr">
        <is>
          <t>verchange</t>
        </is>
      </c>
      <c r="E12088" t="inlineStr">
        <is>
          <t>sendgrid</t>
        </is>
      </c>
      <c r="F12088">
        <f>=6.0.5</f>
        <v/>
      </c>
      <c r="G12088" t="inlineStr">
        <is>
          <t>sendgrid</t>
        </is>
      </c>
      <c r="H12088">
        <f>=5.6.0</f>
        <v/>
      </c>
    </row>
    <row r="12089">
      <c r="A12089" t="inlineStr">
        <is>
          <t>opwen-cloudserver</t>
        </is>
      </c>
      <c r="B12089" t="inlineStr">
        <is>
          <t>036116d4a0c710c312cf43a29795cd9b14490e88</t>
        </is>
      </c>
      <c r="C12089" t="inlineStr">
        <is>
          <t>2019-05-26 03:50:17+00:00</t>
        </is>
      </c>
      <c r="D12089" t="inlineStr">
        <is>
          <t>verchange</t>
        </is>
      </c>
      <c r="E12089" t="inlineStr">
        <is>
          <t>kombu</t>
        </is>
      </c>
      <c r="F12089">
        <f>=4.5.0</f>
        <v/>
      </c>
      <c r="G12089" t="inlineStr">
        <is>
          <t>kombu</t>
        </is>
      </c>
      <c r="H12089">
        <f>=4.4.0</f>
        <v/>
      </c>
    </row>
    <row r="12090">
      <c r="A12090" t="inlineStr">
        <is>
          <t>opwen-cloudserver</t>
        </is>
      </c>
      <c r="B12090" t="inlineStr">
        <is>
          <t>036116d4a0c710c312cf43a29795cd9b14490e88</t>
        </is>
      </c>
      <c r="C12090" t="inlineStr">
        <is>
          <t>2019-05-26 03:50:17+00:00</t>
        </is>
      </c>
      <c r="D12090" t="inlineStr">
        <is>
          <t>verchange</t>
        </is>
      </c>
      <c r="E12090" t="inlineStr">
        <is>
          <t>environs</t>
        </is>
      </c>
      <c r="F12090">
        <f>=4.1.3</f>
        <v/>
      </c>
      <c r="G12090" t="inlineStr">
        <is>
          <t>environs</t>
        </is>
      </c>
      <c r="H12090">
        <f>=4.1.0</f>
        <v/>
      </c>
    </row>
    <row r="12091">
      <c r="A12091" t="inlineStr">
        <is>
          <t>opwen-cloudserver</t>
        </is>
      </c>
      <c r="B12091" t="inlineStr">
        <is>
          <t>036116d4a0c710c312cf43a29795cd9b14490e88</t>
        </is>
      </c>
      <c r="C12091" t="inlineStr">
        <is>
          <t>2019-05-26 03:50:17+00:00</t>
        </is>
      </c>
      <c r="D12091" t="inlineStr">
        <is>
          <t>verchange</t>
        </is>
      </c>
      <c r="E12091" t="inlineStr">
        <is>
          <t>requests</t>
        </is>
      </c>
      <c r="F12091">
        <f>=2.22.0</f>
        <v/>
      </c>
      <c r="G12091" t="inlineStr">
        <is>
          <t>requests</t>
        </is>
      </c>
      <c r="H12091">
        <f>=2.21.0</f>
        <v/>
      </c>
    </row>
    <row r="12092">
      <c r="A12092" t="inlineStr">
        <is>
          <t>opwen-cloudserver</t>
        </is>
      </c>
      <c r="B12092" t="inlineStr">
        <is>
          <t>036116d4a0c710c312cf43a29795cd9b14490e88</t>
        </is>
      </c>
      <c r="C12092" t="inlineStr">
        <is>
          <t>2019-05-26 03:50:17+00:00</t>
        </is>
      </c>
      <c r="D12092" t="inlineStr">
        <is>
          <t>verchange</t>
        </is>
      </c>
      <c r="E12092" t="inlineStr">
        <is>
          <t>applicationinsights</t>
        </is>
      </c>
      <c r="F12092">
        <f>=0.11.9</f>
        <v/>
      </c>
      <c r="G12092" t="inlineStr">
        <is>
          <t>applicationinsights</t>
        </is>
      </c>
      <c r="H12092">
        <f>=0.11.7</f>
        <v/>
      </c>
    </row>
    <row r="12093">
      <c r="A12093" t="inlineStr">
        <is>
          <t>opwen-cloudserver</t>
        </is>
      </c>
      <c r="B12093" t="inlineStr">
        <is>
          <t>036116d4a0c710c312cf43a29795cd9b14490e88</t>
        </is>
      </c>
      <c r="C12093" t="inlineStr">
        <is>
          <t>2019-05-26 03:50:17+00:00</t>
        </is>
      </c>
      <c r="D12093" t="inlineStr">
        <is>
          <t>verchange</t>
        </is>
      </c>
      <c r="E12093" t="inlineStr">
        <is>
          <t>celery</t>
        </is>
      </c>
      <c r="F12093">
        <f>=4.3.0</f>
        <v/>
      </c>
      <c r="G12093" t="inlineStr">
        <is>
          <t>celery</t>
        </is>
      </c>
      <c r="H12093">
        <f>=4.2.1</f>
        <v/>
      </c>
    </row>
    <row r="12094">
      <c r="A12094" t="inlineStr">
        <is>
          <t>opwen-cloudserver</t>
        </is>
      </c>
      <c r="B12094" t="inlineStr">
        <is>
          <t>036116d4a0c710c312cf43a29795cd9b14490e88</t>
        </is>
      </c>
      <c r="C12094" t="inlineStr">
        <is>
          <t>2019-05-26 03:50:17+00:00</t>
        </is>
      </c>
      <c r="D12094" t="inlineStr">
        <is>
          <t>verchange</t>
        </is>
      </c>
      <c r="E12094" t="inlineStr">
        <is>
          <t>Pillow</t>
        </is>
      </c>
      <c r="F12094">
        <f>=6.0.0</f>
        <v/>
      </c>
      <c r="G12094" t="inlineStr">
        <is>
          <t>Pillow</t>
        </is>
      </c>
      <c r="H12094">
        <f>=5.4.1</f>
        <v/>
      </c>
    </row>
    <row r="12095">
      <c r="A12095" t="inlineStr">
        <is>
          <t>opwen-cloudserver</t>
        </is>
      </c>
      <c r="B12095" t="inlineStr">
        <is>
          <t>036116d4a0c710c312cf43a29795cd9b14490e88</t>
        </is>
      </c>
      <c r="C12095" t="inlineStr">
        <is>
          <t>2019-05-26 03:50:17+00:00</t>
        </is>
      </c>
      <c r="D12095" t="inlineStr">
        <is>
          <t>add</t>
        </is>
      </c>
      <c r="E12095" t="inlineStr">
        <is>
          <t>flower</t>
        </is>
      </c>
      <c r="F12095">
        <f>=0.9.3</f>
        <v/>
      </c>
      <c r="G12095" t="inlineStr"/>
      <c r="H12095" t="inlineStr"/>
    </row>
    <row r="12096">
      <c r="A12096" t="inlineStr">
        <is>
          <t>opwen-cloudserver</t>
        </is>
      </c>
      <c r="B12096" t="inlineStr">
        <is>
          <t>036116d4a0c710c312cf43a29795cd9b14490e88</t>
        </is>
      </c>
      <c r="C12096" t="inlineStr">
        <is>
          <t>2019-05-26 03:50:17+00:00</t>
        </is>
      </c>
      <c r="D12096" t="inlineStr">
        <is>
          <t>add</t>
        </is>
      </c>
      <c r="E12096" t="inlineStr">
        <is>
          <t>azure-servicebus</t>
        </is>
      </c>
      <c r="F12096">
        <f>=0.50.0</f>
        <v/>
      </c>
      <c r="G12096" t="inlineStr"/>
      <c r="H12096" t="inlineStr"/>
    </row>
    <row r="12097">
      <c r="A12097" t="inlineStr">
        <is>
          <t>opwen-cloudserver</t>
        </is>
      </c>
      <c r="B12097" t="inlineStr">
        <is>
          <t>036116d4a0c710c312cf43a29795cd9b14490e88</t>
        </is>
      </c>
      <c r="C12097" t="inlineStr">
        <is>
          <t>2019-05-26 03:50:17+00:00</t>
        </is>
      </c>
      <c r="D12097" t="inlineStr">
        <is>
          <t>add</t>
        </is>
      </c>
      <c r="E12097" t="inlineStr">
        <is>
          <t>gunicorn</t>
        </is>
      </c>
      <c r="F12097">
        <f>=19.9.0</f>
        <v/>
      </c>
      <c r="G12097" t="inlineStr"/>
      <c r="H12097" t="inlineStr"/>
    </row>
    <row r="12098">
      <c r="A12098" t="inlineStr">
        <is>
          <t>opwen-cloudserver</t>
        </is>
      </c>
      <c r="B12098" t="inlineStr">
        <is>
          <t>d767e277898e05dfc145cec2120728fa69b8a5bc</t>
        </is>
      </c>
      <c r="C12098" t="inlineStr">
        <is>
          <t>2019-06-23 23:44:32+00:00</t>
        </is>
      </c>
      <c r="D12098" t="inlineStr">
        <is>
          <t>verchange</t>
        </is>
      </c>
      <c r="E12098" t="inlineStr">
        <is>
          <t>kombu</t>
        </is>
      </c>
      <c r="F12098">
        <f>=4.6.3</f>
        <v/>
      </c>
      <c r="G12098" t="inlineStr">
        <is>
          <t>kombu</t>
        </is>
      </c>
      <c r="H12098">
        <f>=4.5.0</f>
        <v/>
      </c>
    </row>
    <row r="12099">
      <c r="A12099" t="inlineStr">
        <is>
          <t>opwen-cloudserver</t>
        </is>
      </c>
      <c r="B12099" t="inlineStr">
        <is>
          <t>d767e277898e05dfc145cec2120728fa69b8a5bc</t>
        </is>
      </c>
      <c r="C12099" t="inlineStr">
        <is>
          <t>2019-06-23 23:44:32+00:00</t>
        </is>
      </c>
      <c r="D12099" t="inlineStr">
        <is>
          <t>verchange</t>
        </is>
      </c>
      <c r="E12099" t="inlineStr">
        <is>
          <t>environs</t>
        </is>
      </c>
      <c r="F12099">
        <f>=4.2.0</f>
        <v/>
      </c>
      <c r="G12099" t="inlineStr">
        <is>
          <t>environs</t>
        </is>
      </c>
      <c r="H12099">
        <f>=4.1.3</f>
        <v/>
      </c>
    </row>
    <row r="12100">
      <c r="A12100" t="inlineStr">
        <is>
          <t>opwen-cloudserver</t>
        </is>
      </c>
      <c r="B12100" t="inlineStr">
        <is>
          <t>d767e277898e05dfc145cec2120728fa69b8a5bc</t>
        </is>
      </c>
      <c r="C12100" t="inlineStr">
        <is>
          <t>2019-06-23 23:44:32+00:00</t>
        </is>
      </c>
      <c r="D12100" t="inlineStr">
        <is>
          <t>verchange</t>
        </is>
      </c>
      <c r="E12100" t="inlineStr">
        <is>
          <t>connexion</t>
        </is>
      </c>
      <c r="F12100">
        <f>=2.3.0</f>
        <v/>
      </c>
      <c r="G12100" t="inlineStr">
        <is>
          <t>connexion</t>
        </is>
      </c>
      <c r="H12100">
        <f>=2.2.0</f>
        <v/>
      </c>
    </row>
    <row r="12101">
      <c r="A12101" t="inlineStr">
        <is>
          <t>opwen-cloudserver</t>
        </is>
      </c>
      <c r="B12101" t="inlineStr">
        <is>
          <t>e9f2ec202b71c994bd5cf5f23898be0e3fcdc81e</t>
        </is>
      </c>
      <c r="C12101" t="inlineStr">
        <is>
          <t>2019-07-14 03:02:29+00:00</t>
        </is>
      </c>
      <c r="D12101" t="inlineStr">
        <is>
          <t>verchange</t>
        </is>
      </c>
      <c r="E12101" t="inlineStr">
        <is>
          <t>azure-servicebus</t>
        </is>
      </c>
      <c r="F12101">
        <f>=0.50.1</f>
        <v/>
      </c>
      <c r="G12101" t="inlineStr">
        <is>
          <t>azure-servicebus</t>
        </is>
      </c>
      <c r="H12101">
        <f>=0.50.0</f>
        <v/>
      </c>
    </row>
    <row r="12102">
      <c r="A12102" t="inlineStr">
        <is>
          <t>opwen-cloudserver</t>
        </is>
      </c>
      <c r="B12102" t="inlineStr">
        <is>
          <t>e9f2ec202b71c994bd5cf5f23898be0e3fcdc81e</t>
        </is>
      </c>
      <c r="C12102" t="inlineStr">
        <is>
          <t>2019-07-14 03:02:29+00:00</t>
        </is>
      </c>
      <c r="D12102" t="inlineStr">
        <is>
          <t>verchange</t>
        </is>
      </c>
      <c r="E12102" t="inlineStr">
        <is>
          <t>typing</t>
        </is>
      </c>
      <c r="F12102">
        <f>=3.7.4</f>
        <v/>
      </c>
      <c r="G12102" t="inlineStr">
        <is>
          <t>typing</t>
        </is>
      </c>
      <c r="H12102">
        <f>=3.6.6</f>
        <v/>
      </c>
    </row>
    <row r="12103">
      <c r="A12103" t="inlineStr">
        <is>
          <t>opwen-cloudserver</t>
        </is>
      </c>
      <c r="B12103" t="inlineStr">
        <is>
          <t>e9f2ec202b71c994bd5cf5f23898be0e3fcdc81e</t>
        </is>
      </c>
      <c r="C12103" t="inlineStr">
        <is>
          <t>2019-07-14 03:02:29+00:00</t>
        </is>
      </c>
      <c r="D12103" t="inlineStr">
        <is>
          <t>verchange</t>
        </is>
      </c>
      <c r="E12103" t="inlineStr">
        <is>
          <t>typing-extensions</t>
        </is>
      </c>
      <c r="F12103">
        <f>=3.7.4</f>
        <v/>
      </c>
      <c r="G12103" t="inlineStr">
        <is>
          <t>typing-extensions</t>
        </is>
      </c>
      <c r="H12103">
        <f>=3.7.2</f>
        <v/>
      </c>
    </row>
    <row r="12104">
      <c r="A12104" t="inlineStr">
        <is>
          <t>opwen-cloudserver</t>
        </is>
      </c>
      <c r="B12104" t="inlineStr">
        <is>
          <t>5e18884d1ecd698664d028b0ebffff468d723be8</t>
        </is>
      </c>
      <c r="C12104" t="inlineStr">
        <is>
          <t>2019-08-25 05:44:41+00:00</t>
        </is>
      </c>
      <c r="D12104" t="inlineStr">
        <is>
          <t>verchange</t>
        </is>
      </c>
      <c r="E12104" t="inlineStr">
        <is>
          <t>beautifulsoup4</t>
        </is>
      </c>
      <c r="F12104">
        <f>=4.8.0</f>
        <v/>
      </c>
      <c r="G12104" t="inlineStr">
        <is>
          <t>beautifulsoup4</t>
        </is>
      </c>
      <c r="H12104">
        <f>=4.7.1</f>
        <v/>
      </c>
    </row>
    <row r="12105">
      <c r="A12105" t="inlineStr">
        <is>
          <t>opwen-cloudserver</t>
        </is>
      </c>
      <c r="B12105" t="inlineStr">
        <is>
          <t>5e18884d1ecd698664d028b0ebffff468d723be8</t>
        </is>
      </c>
      <c r="C12105" t="inlineStr">
        <is>
          <t>2019-08-25 05:44:41+00:00</t>
        </is>
      </c>
      <c r="D12105" t="inlineStr">
        <is>
          <t>verchange</t>
        </is>
      </c>
      <c r="E12105" t="inlineStr">
        <is>
          <t>kombu</t>
        </is>
      </c>
      <c r="F12105">
        <f>=4.6.4</f>
        <v/>
      </c>
      <c r="G12105" t="inlineStr">
        <is>
          <t>kombu</t>
        </is>
      </c>
      <c r="H12105">
        <f>=4.6.3</f>
        <v/>
      </c>
    </row>
    <row r="12106">
      <c r="A12106" t="inlineStr">
        <is>
          <t>opwen-cloudserver</t>
        </is>
      </c>
      <c r="B12106" t="inlineStr">
        <is>
          <t>5e18884d1ecd698664d028b0ebffff468d723be8</t>
        </is>
      </c>
      <c r="C12106" t="inlineStr">
        <is>
          <t>2019-08-25 05:44:41+00:00</t>
        </is>
      </c>
      <c r="D12106" t="inlineStr">
        <is>
          <t>verchange</t>
        </is>
      </c>
      <c r="E12106" t="inlineStr">
        <is>
          <t>environs</t>
        </is>
      </c>
      <c r="F12106">
        <f>=5.2.1</f>
        <v/>
      </c>
      <c r="G12106" t="inlineStr">
        <is>
          <t>environs</t>
        </is>
      </c>
      <c r="H12106">
        <f>=4.2.0</f>
        <v/>
      </c>
    </row>
    <row r="12107">
      <c r="A12107" t="inlineStr">
        <is>
          <t>opwen-cloudserver</t>
        </is>
      </c>
      <c r="B12107" t="inlineStr">
        <is>
          <t>5e18884d1ecd698664d028b0ebffff468d723be8</t>
        </is>
      </c>
      <c r="C12107" t="inlineStr">
        <is>
          <t>2019-08-25 05:44:41+00:00</t>
        </is>
      </c>
      <c r="D12107" t="inlineStr">
        <is>
          <t>verchange</t>
        </is>
      </c>
      <c r="E12107" t="inlineStr">
        <is>
          <t>Pillow</t>
        </is>
      </c>
      <c r="F12107">
        <f>=6.1.0</f>
        <v/>
      </c>
      <c r="G12107" t="inlineStr">
        <is>
          <t>Pillow</t>
        </is>
      </c>
      <c r="H12107">
        <f>=6.0.0</f>
        <v/>
      </c>
    </row>
    <row r="12108">
      <c r="A12108" t="inlineStr">
        <is>
          <t>opwen-cloudserver</t>
        </is>
      </c>
      <c r="B12108" t="inlineStr">
        <is>
          <t>5e18884d1ecd698664d028b0ebffff468d723be8</t>
        </is>
      </c>
      <c r="C12108" t="inlineStr">
        <is>
          <t>2019-08-25 05:44:41+00:00</t>
        </is>
      </c>
      <c r="D12108" t="inlineStr">
        <is>
          <t>verchange</t>
        </is>
      </c>
      <c r="E12108" t="inlineStr"/>
      <c r="F12108" t="inlineStr"/>
      <c r="G12108" t="inlineStr"/>
      <c r="H12108" t="inlineStr"/>
    </row>
    <row r="12109">
      <c r="A12109" t="inlineStr">
        <is>
          <t>opwen-cloudserver</t>
        </is>
      </c>
      <c r="B12109" t="inlineStr">
        <is>
          <t>4ae4d7051b827fbb0f01f8030e8bb04469f3ee77</t>
        </is>
      </c>
      <c r="C12109" t="inlineStr">
        <is>
          <t>2019-11-22 23:24:48+00:00</t>
        </is>
      </c>
      <c r="D12109" t="inlineStr">
        <is>
          <t>verchange</t>
        </is>
      </c>
      <c r="E12109" t="inlineStr">
        <is>
          <t>sendgrid</t>
        </is>
      </c>
      <c r="F12109">
        <f>=6.1.0</f>
        <v/>
      </c>
      <c r="G12109" t="inlineStr">
        <is>
          <t>sendgrid</t>
        </is>
      </c>
      <c r="H12109">
        <f>=6.0.5</f>
        <v/>
      </c>
    </row>
    <row r="12110">
      <c r="A12110" t="inlineStr">
        <is>
          <t>opwen-cloudserver</t>
        </is>
      </c>
      <c r="B12110" t="inlineStr">
        <is>
          <t>4ae4d7051b827fbb0f01f8030e8bb04469f3ee77</t>
        </is>
      </c>
      <c r="C12110" t="inlineStr">
        <is>
          <t>2019-11-22 23:24:48+00:00</t>
        </is>
      </c>
      <c r="D12110" t="inlineStr">
        <is>
          <t>verchange</t>
        </is>
      </c>
      <c r="E12110" t="inlineStr">
        <is>
          <t>connexion</t>
        </is>
      </c>
      <c r="F12110">
        <f>=2.4.0</f>
        <v/>
      </c>
      <c r="G12110" t="inlineStr">
        <is>
          <t>connexion</t>
        </is>
      </c>
      <c r="H12110">
        <f>=2.3.0</f>
        <v/>
      </c>
    </row>
    <row r="12111">
      <c r="A12111" t="inlineStr">
        <is>
          <t>opwen-cloudserver</t>
        </is>
      </c>
      <c r="B12111" t="inlineStr">
        <is>
          <t>4ae4d7051b827fbb0f01f8030e8bb04469f3ee77</t>
        </is>
      </c>
      <c r="C12111" t="inlineStr">
        <is>
          <t>2019-11-22 23:24:48+00:00</t>
        </is>
      </c>
      <c r="D12111" t="inlineStr">
        <is>
          <t>verchange</t>
        </is>
      </c>
      <c r="E12111" t="inlineStr">
        <is>
          <t>msgpack</t>
        </is>
      </c>
      <c r="F12111">
        <f>=0.6.2</f>
        <v/>
      </c>
      <c r="G12111" t="inlineStr">
        <is>
          <t>msgpack</t>
        </is>
      </c>
      <c r="H12111">
        <f>=0.6.1</f>
        <v/>
      </c>
    </row>
    <row r="12112">
      <c r="A12112" t="inlineStr">
        <is>
          <t>opwen-cloudserver</t>
        </is>
      </c>
      <c r="B12112" t="inlineStr">
        <is>
          <t>4ae4d7051b827fbb0f01f8030e8bb04469f3ee77</t>
        </is>
      </c>
      <c r="C12112" t="inlineStr">
        <is>
          <t>2019-11-22 23:24:48+00:00</t>
        </is>
      </c>
      <c r="D12112" t="inlineStr">
        <is>
          <t>verchange</t>
        </is>
      </c>
      <c r="E12112" t="inlineStr">
        <is>
          <t>beautifulsoup4</t>
        </is>
      </c>
      <c r="F12112">
        <f>=4.8.1</f>
        <v/>
      </c>
      <c r="G12112" t="inlineStr">
        <is>
          <t>beautifulsoup4</t>
        </is>
      </c>
      <c r="H12112">
        <f>=4.8.0</f>
        <v/>
      </c>
    </row>
    <row r="12113">
      <c r="A12113" t="inlineStr">
        <is>
          <t>opwen-cloudserver</t>
        </is>
      </c>
      <c r="B12113" t="inlineStr">
        <is>
          <t>4ae4d7051b827fbb0f01f8030e8bb04469f3ee77</t>
        </is>
      </c>
      <c r="C12113" t="inlineStr">
        <is>
          <t>2019-11-22 23:24:48+00:00</t>
        </is>
      </c>
      <c r="D12113" t="inlineStr">
        <is>
          <t>verchange</t>
        </is>
      </c>
      <c r="E12113" t="inlineStr">
        <is>
          <t>typing</t>
        </is>
      </c>
      <c r="F12113">
        <f>=3.7.4.1</f>
        <v/>
      </c>
      <c r="G12113" t="inlineStr">
        <is>
          <t>typing</t>
        </is>
      </c>
      <c r="H12113">
        <f>=3.7.4</f>
        <v/>
      </c>
    </row>
    <row r="12114">
      <c r="A12114" t="inlineStr">
        <is>
          <t>opwen-cloudserver</t>
        </is>
      </c>
      <c r="B12114" t="inlineStr">
        <is>
          <t>4ae4d7051b827fbb0f01f8030e8bb04469f3ee77</t>
        </is>
      </c>
      <c r="C12114" t="inlineStr">
        <is>
          <t>2019-11-22 23:24:48+00:00</t>
        </is>
      </c>
      <c r="D12114" t="inlineStr">
        <is>
          <t>verchange</t>
        </is>
      </c>
      <c r="E12114" t="inlineStr">
        <is>
          <t>kombu</t>
        </is>
      </c>
      <c r="F12114">
        <f>=4.6.5</f>
        <v/>
      </c>
      <c r="G12114" t="inlineStr">
        <is>
          <t>kombu</t>
        </is>
      </c>
      <c r="H12114">
        <f>=4.6.4</f>
        <v/>
      </c>
    </row>
    <row r="12115">
      <c r="A12115" t="inlineStr">
        <is>
          <t>opwen-cloudserver</t>
        </is>
      </c>
      <c r="B12115" t="inlineStr">
        <is>
          <t>4ae4d7051b827fbb0f01f8030e8bb04469f3ee77</t>
        </is>
      </c>
      <c r="C12115" t="inlineStr">
        <is>
          <t>2019-11-22 23:24:48+00:00</t>
        </is>
      </c>
      <c r="D12115" t="inlineStr">
        <is>
          <t>verchange</t>
        </is>
      </c>
      <c r="E12115" t="inlineStr">
        <is>
          <t>environs</t>
        </is>
      </c>
      <c r="F12115">
        <f>=6.1.0</f>
        <v/>
      </c>
      <c r="G12115" t="inlineStr">
        <is>
          <t>environs</t>
        </is>
      </c>
      <c r="H12115">
        <f>=5.2.1</f>
        <v/>
      </c>
    </row>
    <row r="12116">
      <c r="A12116" t="inlineStr">
        <is>
          <t>opwen-cloudserver</t>
        </is>
      </c>
      <c r="B12116" t="inlineStr">
        <is>
          <t>4ae4d7051b827fbb0f01f8030e8bb04469f3ee77</t>
        </is>
      </c>
      <c r="C12116" t="inlineStr">
        <is>
          <t>2019-11-22 23:24:48+00:00</t>
        </is>
      </c>
      <c r="D12116" t="inlineStr">
        <is>
          <t>verchange</t>
        </is>
      </c>
      <c r="E12116" t="inlineStr">
        <is>
          <t>Pillow</t>
        </is>
      </c>
      <c r="F12116">
        <f>=6.2.1</f>
        <v/>
      </c>
      <c r="G12116" t="inlineStr">
        <is>
          <t>Pillow</t>
        </is>
      </c>
      <c r="H12116">
        <f>=6.1.0</f>
        <v/>
      </c>
    </row>
    <row r="12117">
      <c r="A12117" t="inlineStr">
        <is>
          <t>opwen-cloudserver</t>
        </is>
      </c>
      <c r="B12117" t="inlineStr">
        <is>
          <t>4ae4d7051b827fbb0f01f8030e8bb04469f3ee77</t>
        </is>
      </c>
      <c r="C12117" t="inlineStr">
        <is>
          <t>2019-11-22 23:24:48+00:00</t>
        </is>
      </c>
      <c r="D12117" t="inlineStr">
        <is>
          <t>verchange</t>
        </is>
      </c>
      <c r="E12117" t="inlineStr">
        <is>
          <t>typing-extensions</t>
        </is>
      </c>
      <c r="F12117">
        <f>=3.7.4.1</f>
        <v/>
      </c>
      <c r="G12117" t="inlineStr">
        <is>
          <t>typing-extensions</t>
        </is>
      </c>
      <c r="H12117">
        <f>=3.7.4</f>
        <v/>
      </c>
    </row>
    <row r="12118">
      <c r="A12118" t="inlineStr">
        <is>
          <t>opwen-cloudserver</t>
        </is>
      </c>
      <c r="B12118" t="inlineStr">
        <is>
          <t>4ae4d7051b827fbb0f01f8030e8bb04469f3ee77</t>
        </is>
      </c>
      <c r="C12118" t="inlineStr">
        <is>
          <t>2019-11-22 23:24:48+00:00</t>
        </is>
      </c>
      <c r="D12118" t="inlineStr">
        <is>
          <t>add</t>
        </is>
      </c>
      <c r="E12118" t="inlineStr">
        <is>
          <t>apache-libcloud</t>
        </is>
      </c>
      <c r="F12118">
        <f>=2.6.0</f>
        <v/>
      </c>
      <c r="G12118" t="inlineStr"/>
      <c r="H12118" t="inlineStr"/>
    </row>
    <row r="12119">
      <c r="A12119" t="inlineStr">
        <is>
          <t>opwen-cloudserver</t>
        </is>
      </c>
      <c r="B12119" t="inlineStr">
        <is>
          <t>4ae4d7051b827fbb0f01f8030e8bb04469f3ee77</t>
        </is>
      </c>
      <c r="C12119" t="inlineStr">
        <is>
          <t>2019-11-22 23:24:48+00:00</t>
        </is>
      </c>
      <c r="D12119" t="inlineStr">
        <is>
          <t>add</t>
        </is>
      </c>
      <c r="E12119" t="inlineStr">
        <is>
          <t>python-http-client</t>
        </is>
      </c>
      <c r="F12119">
        <f>=3.2.1</f>
        <v/>
      </c>
      <c r="G12119" t="inlineStr"/>
      <c r="H12119" t="inlineStr"/>
    </row>
    <row r="12120">
      <c r="A12120" t="inlineStr">
        <is>
          <t>opwen-cloudserver</t>
        </is>
      </c>
      <c r="B12120" t="inlineStr">
        <is>
          <t>7c30ed994b4ee1864de766c02402c9b0376d2944</t>
        </is>
      </c>
      <c r="C12120" t="inlineStr">
        <is>
          <t>2019-11-25 00:44:47+00:00</t>
        </is>
      </c>
      <c r="D12120" t="inlineStr">
        <is>
          <t>rem</t>
        </is>
      </c>
      <c r="E12120" t="inlineStr"/>
      <c r="F12120" t="inlineStr"/>
      <c r="G12120" t="inlineStr">
        <is>
          <t>flower</t>
        </is>
      </c>
      <c r="H12120">
        <f>=0.9.3</f>
        <v/>
      </c>
    </row>
    <row r="12121">
      <c r="A12121" t="inlineStr">
        <is>
          <t>opwen-cloudserver</t>
        </is>
      </c>
      <c r="B12121" t="inlineStr">
        <is>
          <t>5a008c8ef49cc85d8bdc9022cd59e1eac8710474</t>
        </is>
      </c>
      <c r="C12121" t="inlineStr">
        <is>
          <t>2019-12-26 20:02:58+00:00</t>
        </is>
      </c>
      <c r="D12121" t="inlineStr">
        <is>
          <t>verchange</t>
        </is>
      </c>
      <c r="E12121" t="inlineStr">
        <is>
          <t>connexion</t>
        </is>
      </c>
      <c r="F12121">
        <f>=2.4.0</f>
        <v/>
      </c>
      <c r="G12121" t="inlineStr">
        <is>
          <t>connexion</t>
        </is>
      </c>
      <c r="H12121">
        <f>=2.4.0</f>
        <v/>
      </c>
    </row>
    <row r="12122">
      <c r="A12122" t="inlineStr">
        <is>
          <t>opwen-cloudserver</t>
        </is>
      </c>
      <c r="B12122" t="inlineStr">
        <is>
          <t>5a008c8ef49cc85d8bdc9022cd59e1eac8710474</t>
        </is>
      </c>
      <c r="C12122" t="inlineStr">
        <is>
          <t>2019-12-26 20:02:58+00:00</t>
        </is>
      </c>
      <c r="D12122" t="inlineStr">
        <is>
          <t>add</t>
        </is>
      </c>
      <c r="E12122" t="inlineStr">
        <is>
          <t>Flask</t>
        </is>
      </c>
      <c r="F12122">
        <f>=1.1.1</f>
        <v/>
      </c>
      <c r="G12122" t="inlineStr"/>
      <c r="H12122" t="inlineStr"/>
    </row>
    <row r="12123">
      <c r="A12123" t="inlineStr">
        <is>
          <t>opwen-cloudserver</t>
        </is>
      </c>
      <c r="B12123" t="inlineStr">
        <is>
          <t>5a008c8ef49cc85d8bdc9022cd59e1eac8710474</t>
        </is>
      </c>
      <c r="C12123" t="inlineStr">
        <is>
          <t>2019-12-26 20:02:58+00:00</t>
        </is>
      </c>
      <c r="D12123" t="inlineStr">
        <is>
          <t>add</t>
        </is>
      </c>
      <c r="E12123" t="inlineStr">
        <is>
          <t>Flask-Cors</t>
        </is>
      </c>
      <c r="F12123">
        <f>=3.0.8</f>
        <v/>
      </c>
      <c r="G12123" t="inlineStr"/>
      <c r="H12123" t="inlineStr"/>
    </row>
    <row r="12124">
      <c r="A12124" t="inlineStr">
        <is>
          <t>opwen-cloudserver</t>
        </is>
      </c>
      <c r="B12124" t="inlineStr">
        <is>
          <t>76fc27e437f72a17d6dde1279a14f54d6a28e735</t>
        </is>
      </c>
      <c r="C12124" t="inlineStr">
        <is>
          <t>2020-01-22 03:51:58+00:00</t>
        </is>
      </c>
      <c r="D12124" t="inlineStr">
        <is>
          <t>rem</t>
        </is>
      </c>
      <c r="E12124" t="inlineStr"/>
      <c r="F12124" t="inlineStr"/>
      <c r="G12124" t="inlineStr">
        <is>
          <t>apache-libcloud</t>
        </is>
      </c>
      <c r="H12124">
        <f>=2.6.0</f>
        <v/>
      </c>
    </row>
    <row r="12125">
      <c r="A12125" t="inlineStr">
        <is>
          <t>opwen-cloudserver</t>
        </is>
      </c>
      <c r="B12125" t="inlineStr">
        <is>
          <t>63236a82cbe6318cb8c7090b2934bcc43add6649</t>
        </is>
      </c>
      <c r="C12125" t="inlineStr">
        <is>
          <t>2020-02-04 05:32:10+00:00</t>
        </is>
      </c>
      <c r="D12125" t="inlineStr">
        <is>
          <t>verchange</t>
        </is>
      </c>
      <c r="E12125" t="inlineStr">
        <is>
          <t>gunicorn</t>
        </is>
      </c>
      <c r="F12125">
        <f>=20.0.4</f>
        <v/>
      </c>
      <c r="G12125" t="inlineStr">
        <is>
          <t>gunicorn</t>
        </is>
      </c>
      <c r="H12125">
        <f>=19.9.0</f>
        <v/>
      </c>
    </row>
    <row r="12126">
      <c r="A12126" t="inlineStr">
        <is>
          <t>opwen-cloudserver</t>
        </is>
      </c>
      <c r="B12126" t="inlineStr">
        <is>
          <t>63236a82cbe6318cb8c7090b2934bcc43add6649</t>
        </is>
      </c>
      <c r="C12126" t="inlineStr">
        <is>
          <t>2020-02-04 05:32:10+00:00</t>
        </is>
      </c>
      <c r="D12126" t="inlineStr">
        <is>
          <t>verchange</t>
        </is>
      </c>
      <c r="E12126" t="inlineStr">
        <is>
          <t>sendgrid</t>
        </is>
      </c>
      <c r="F12126">
        <f>=6.1.1</f>
        <v/>
      </c>
      <c r="G12126" t="inlineStr">
        <is>
          <t>sendgrid</t>
        </is>
      </c>
      <c r="H12126">
        <f>=6.1.0</f>
        <v/>
      </c>
    </row>
    <row r="12127">
      <c r="A12127" t="inlineStr">
        <is>
          <t>opwen-cloudserver</t>
        </is>
      </c>
      <c r="B12127" t="inlineStr">
        <is>
          <t>63236a82cbe6318cb8c7090b2934bcc43add6649</t>
        </is>
      </c>
      <c r="C12127" t="inlineStr">
        <is>
          <t>2020-02-04 05:32:10+00:00</t>
        </is>
      </c>
      <c r="D12127" t="inlineStr">
        <is>
          <t>verchange</t>
        </is>
      </c>
      <c r="E12127" t="inlineStr">
        <is>
          <t>azure-servicebus</t>
        </is>
      </c>
      <c r="F12127">
        <f>=0.50.2</f>
        <v/>
      </c>
      <c r="G12127" t="inlineStr">
        <is>
          <t>azure-servicebus</t>
        </is>
      </c>
      <c r="H12127">
        <f>=0.50.1</f>
        <v/>
      </c>
    </row>
    <row r="12128">
      <c r="A12128" t="inlineStr">
        <is>
          <t>opwen-cloudserver</t>
        </is>
      </c>
      <c r="B12128" t="inlineStr">
        <is>
          <t>63236a82cbe6318cb8c7090b2934bcc43add6649</t>
        </is>
      </c>
      <c r="C12128" t="inlineStr">
        <is>
          <t>2020-02-04 05:32:10+00:00</t>
        </is>
      </c>
      <c r="D12128" t="inlineStr">
        <is>
          <t>verchange</t>
        </is>
      </c>
      <c r="E12128" t="inlineStr">
        <is>
          <t>connexion</t>
        </is>
      </c>
      <c r="F12128">
        <f>=2.6.0</f>
        <v/>
      </c>
      <c r="G12128" t="inlineStr">
        <is>
          <t>connexion</t>
        </is>
      </c>
      <c r="H12128">
        <f>=2.4.0</f>
        <v/>
      </c>
    </row>
    <row r="12129">
      <c r="A12129" t="inlineStr">
        <is>
          <t>opwen-cloudserver</t>
        </is>
      </c>
      <c r="B12129" t="inlineStr">
        <is>
          <t>63236a82cbe6318cb8c7090b2934bcc43add6649</t>
        </is>
      </c>
      <c r="C12129" t="inlineStr">
        <is>
          <t>2020-02-04 05:32:10+00:00</t>
        </is>
      </c>
      <c r="D12129" t="inlineStr">
        <is>
          <t>verchange</t>
        </is>
      </c>
      <c r="E12129" t="inlineStr">
        <is>
          <t>beautifulsoup4</t>
        </is>
      </c>
      <c r="F12129">
        <f>=4.8.2</f>
        <v/>
      </c>
      <c r="G12129" t="inlineStr">
        <is>
          <t>beautifulsoup4</t>
        </is>
      </c>
      <c r="H12129">
        <f>=4.8.1</f>
        <v/>
      </c>
    </row>
    <row r="12130">
      <c r="A12130" t="inlineStr">
        <is>
          <t>opwen-cloudserver</t>
        </is>
      </c>
      <c r="B12130" t="inlineStr">
        <is>
          <t>63236a82cbe6318cb8c7090b2934bcc43add6649</t>
        </is>
      </c>
      <c r="C12130" t="inlineStr">
        <is>
          <t>2020-02-04 05:32:10+00:00</t>
        </is>
      </c>
      <c r="D12130" t="inlineStr">
        <is>
          <t>verchange</t>
        </is>
      </c>
      <c r="E12130" t="inlineStr">
        <is>
          <t>python-http-client</t>
        </is>
      </c>
      <c r="F12130">
        <f>=3.2.4</f>
        <v/>
      </c>
      <c r="G12130" t="inlineStr">
        <is>
          <t>python-http-client</t>
        </is>
      </c>
      <c r="H12130">
        <f>=3.2.1</f>
        <v/>
      </c>
    </row>
    <row r="12131">
      <c r="A12131" t="inlineStr">
        <is>
          <t>opwen-cloudserver</t>
        </is>
      </c>
      <c r="B12131" t="inlineStr">
        <is>
          <t>63236a82cbe6318cb8c7090b2934bcc43add6649</t>
        </is>
      </c>
      <c r="C12131" t="inlineStr">
        <is>
          <t>2020-02-04 05:32:10+00:00</t>
        </is>
      </c>
      <c r="D12131" t="inlineStr">
        <is>
          <t>verchange</t>
        </is>
      </c>
      <c r="E12131" t="inlineStr">
        <is>
          <t>kombu</t>
        </is>
      </c>
      <c r="F12131">
        <f>=4.6.7</f>
        <v/>
      </c>
      <c r="G12131" t="inlineStr">
        <is>
          <t>kombu</t>
        </is>
      </c>
      <c r="H12131">
        <f>=4.6.5</f>
        <v/>
      </c>
    </row>
    <row r="12132">
      <c r="A12132" t="inlineStr">
        <is>
          <t>opwen-cloudserver</t>
        </is>
      </c>
      <c r="B12132" t="inlineStr">
        <is>
          <t>63236a82cbe6318cb8c7090b2934bcc43add6649</t>
        </is>
      </c>
      <c r="C12132" t="inlineStr">
        <is>
          <t>2020-02-04 05:32:10+00:00</t>
        </is>
      </c>
      <c r="D12132" t="inlineStr">
        <is>
          <t>verchange</t>
        </is>
      </c>
      <c r="E12132" t="inlineStr">
        <is>
          <t>environs</t>
        </is>
      </c>
      <c r="F12132">
        <f>=7.1.0</f>
        <v/>
      </c>
      <c r="G12132" t="inlineStr">
        <is>
          <t>environs</t>
        </is>
      </c>
      <c r="H12132">
        <f>=6.1.0</f>
        <v/>
      </c>
    </row>
    <row r="12133">
      <c r="A12133" t="inlineStr">
        <is>
          <t>opwen-cloudserver</t>
        </is>
      </c>
      <c r="B12133" t="inlineStr">
        <is>
          <t>63236a82cbe6318cb8c7090b2934bcc43add6649</t>
        </is>
      </c>
      <c r="C12133" t="inlineStr">
        <is>
          <t>2020-02-04 05:32:10+00:00</t>
        </is>
      </c>
      <c r="D12133" t="inlineStr">
        <is>
          <t>verchange</t>
        </is>
      </c>
      <c r="E12133" t="inlineStr">
        <is>
          <t>celery</t>
        </is>
      </c>
      <c r="F12133">
        <f>=4.4.0</f>
        <v/>
      </c>
      <c r="G12133" t="inlineStr">
        <is>
          <t>celery</t>
        </is>
      </c>
      <c r="H12133">
        <f>=4.3.0</f>
        <v/>
      </c>
    </row>
    <row r="12134">
      <c r="A12134" t="inlineStr">
        <is>
          <t>opwen-cloudserver</t>
        </is>
      </c>
      <c r="B12134" t="inlineStr">
        <is>
          <t>63236a82cbe6318cb8c7090b2934bcc43add6649</t>
        </is>
      </c>
      <c r="C12134" t="inlineStr">
        <is>
          <t>2020-02-04 05:32:10+00:00</t>
        </is>
      </c>
      <c r="D12134" t="inlineStr">
        <is>
          <t>verchange</t>
        </is>
      </c>
      <c r="E12134" t="inlineStr">
        <is>
          <t>Pillow</t>
        </is>
      </c>
      <c r="F12134">
        <f>=7.0.0</f>
        <v/>
      </c>
      <c r="G12134" t="inlineStr">
        <is>
          <t>Pillow</t>
        </is>
      </c>
      <c r="H12134">
        <f>=6.2.1</f>
        <v/>
      </c>
    </row>
    <row r="12135">
      <c r="A12135" t="inlineStr">
        <is>
          <t>opwen-cloudserver</t>
        </is>
      </c>
      <c r="B12135" t="inlineStr">
        <is>
          <t>63236a82cbe6318cb8c7090b2934bcc43add6649</t>
        </is>
      </c>
      <c r="C12135" t="inlineStr">
        <is>
          <t>2020-02-04 05:32:10+00:00</t>
        </is>
      </c>
      <c r="D12135" t="inlineStr">
        <is>
          <t>add</t>
        </is>
      </c>
      <c r="E12135" t="inlineStr">
        <is>
          <t>apache-libcloud</t>
        </is>
      </c>
      <c r="F12135">
        <f>=3.0.0rc1</f>
        <v/>
      </c>
      <c r="G12135" t="inlineStr"/>
      <c r="H12135" t="inlineStr"/>
    </row>
    <row r="12136">
      <c r="A12136" t="inlineStr">
        <is>
          <t>opwen-cloudserver</t>
        </is>
      </c>
      <c r="B12136" t="inlineStr">
        <is>
          <t>63236a82cbe6318cb8c7090b2934bcc43add6649</t>
        </is>
      </c>
      <c r="C12136" t="inlineStr">
        <is>
          <t>2020-02-04 05:32:10+00:00</t>
        </is>
      </c>
      <c r="D12136" t="inlineStr">
        <is>
          <t>add</t>
        </is>
      </c>
      <c r="E12136" t="inlineStr">
        <is>
          <t>click</t>
        </is>
      </c>
      <c r="F12136">
        <f>=6.7</f>
        <v/>
      </c>
      <c r="G12136" t="inlineStr"/>
      <c r="H12136" t="inlineStr"/>
    </row>
    <row r="12137">
      <c r="A12137" t="inlineStr">
        <is>
          <t>opwen-cloudserver</t>
        </is>
      </c>
      <c r="B12137" t="inlineStr">
        <is>
          <t>daa093dd50523077f6705246e7e5506646a393b2</t>
        </is>
      </c>
      <c r="C12137" t="inlineStr">
        <is>
          <t>2020-04-25 20:06:30+00:00</t>
        </is>
      </c>
      <c r="D12137" t="inlineStr">
        <is>
          <t>verchange</t>
        </is>
      </c>
      <c r="E12137" t="inlineStr">
        <is>
          <t>sendgrid</t>
        </is>
      </c>
      <c r="F12137">
        <f>=6.2.2</f>
        <v/>
      </c>
      <c r="G12137" t="inlineStr">
        <is>
          <t>sendgrid</t>
        </is>
      </c>
      <c r="H12137">
        <f>=6.1.1</f>
        <v/>
      </c>
    </row>
    <row r="12138">
      <c r="A12138" t="inlineStr">
        <is>
          <t>opwen-cloudserver</t>
        </is>
      </c>
      <c r="B12138" t="inlineStr">
        <is>
          <t>daa093dd50523077f6705246e7e5506646a393b2</t>
        </is>
      </c>
      <c r="C12138" t="inlineStr">
        <is>
          <t>2020-04-25 20:06:30+00:00</t>
        </is>
      </c>
      <c r="D12138" t="inlineStr">
        <is>
          <t>verchange</t>
        </is>
      </c>
      <c r="E12138" t="inlineStr">
        <is>
          <t>msgpack</t>
        </is>
      </c>
      <c r="F12138">
        <f>=1.0.0</f>
        <v/>
      </c>
      <c r="G12138" t="inlineStr">
        <is>
          <t>msgpack</t>
        </is>
      </c>
      <c r="H12138">
        <f>=0.6.2</f>
        <v/>
      </c>
    </row>
    <row r="12139">
      <c r="A12139" t="inlineStr">
        <is>
          <t>opwen-cloudserver</t>
        </is>
      </c>
      <c r="B12139" t="inlineStr">
        <is>
          <t>daa093dd50523077f6705246e7e5506646a393b2</t>
        </is>
      </c>
      <c r="C12139" t="inlineStr">
        <is>
          <t>2020-04-25 20:06:30+00:00</t>
        </is>
      </c>
      <c r="D12139" t="inlineStr">
        <is>
          <t>verchange</t>
        </is>
      </c>
      <c r="E12139" t="inlineStr">
        <is>
          <t>beautifulsoup4</t>
        </is>
      </c>
      <c r="F12139">
        <f>=4.9.0</f>
        <v/>
      </c>
      <c r="G12139" t="inlineStr">
        <is>
          <t>beautifulsoup4</t>
        </is>
      </c>
      <c r="H12139">
        <f>=4.8.2</f>
        <v/>
      </c>
    </row>
    <row r="12140">
      <c r="A12140" t="inlineStr">
        <is>
          <t>opwen-cloudserver</t>
        </is>
      </c>
      <c r="B12140" t="inlineStr">
        <is>
          <t>daa093dd50523077f6705246e7e5506646a393b2</t>
        </is>
      </c>
      <c r="C12140" t="inlineStr">
        <is>
          <t>2020-04-25 20:06:30+00:00</t>
        </is>
      </c>
      <c r="D12140" t="inlineStr">
        <is>
          <t>verchange</t>
        </is>
      </c>
      <c r="E12140" t="inlineStr">
        <is>
          <t>python-http-client</t>
        </is>
      </c>
      <c r="F12140">
        <f>=3.2.7</f>
        <v/>
      </c>
      <c r="G12140" t="inlineStr">
        <is>
          <t>python-http-client</t>
        </is>
      </c>
      <c r="H12140">
        <f>=3.2.4</f>
        <v/>
      </c>
    </row>
    <row r="12141">
      <c r="A12141" t="inlineStr">
        <is>
          <t>opwen-cloudserver</t>
        </is>
      </c>
      <c r="B12141" t="inlineStr">
        <is>
          <t>daa093dd50523077f6705246e7e5506646a393b2</t>
        </is>
      </c>
      <c r="C12141" t="inlineStr">
        <is>
          <t>2020-04-25 20:06:30+00:00</t>
        </is>
      </c>
      <c r="D12141" t="inlineStr">
        <is>
          <t>verchange</t>
        </is>
      </c>
      <c r="E12141" t="inlineStr">
        <is>
          <t>kombu</t>
        </is>
      </c>
      <c r="F12141">
        <f>=4.6.8</f>
        <v/>
      </c>
      <c r="G12141" t="inlineStr">
        <is>
          <t>kombu</t>
        </is>
      </c>
      <c r="H12141">
        <f>=4.6.7</f>
        <v/>
      </c>
    </row>
    <row r="12142">
      <c r="A12142" t="inlineStr">
        <is>
          <t>opwen-cloudserver</t>
        </is>
      </c>
      <c r="B12142" t="inlineStr">
        <is>
          <t>daa093dd50523077f6705246e7e5506646a393b2</t>
        </is>
      </c>
      <c r="C12142" t="inlineStr">
        <is>
          <t>2020-04-25 20:06:30+00:00</t>
        </is>
      </c>
      <c r="D12142" t="inlineStr">
        <is>
          <t>verchange</t>
        </is>
      </c>
      <c r="E12142" t="inlineStr">
        <is>
          <t>environs</t>
        </is>
      </c>
      <c r="F12142">
        <f>=7.4.0</f>
        <v/>
      </c>
      <c r="G12142" t="inlineStr">
        <is>
          <t>environs</t>
        </is>
      </c>
      <c r="H12142">
        <f>=7.1.0</f>
        <v/>
      </c>
    </row>
    <row r="12143">
      <c r="A12143" t="inlineStr">
        <is>
          <t>opwen-cloudserver</t>
        </is>
      </c>
      <c r="B12143" t="inlineStr">
        <is>
          <t>daa093dd50523077f6705246e7e5506646a393b2</t>
        </is>
      </c>
      <c r="C12143" t="inlineStr">
        <is>
          <t>2020-04-25 20:06:30+00:00</t>
        </is>
      </c>
      <c r="D12143" t="inlineStr">
        <is>
          <t>verchange</t>
        </is>
      </c>
      <c r="E12143" t="inlineStr">
        <is>
          <t>requests</t>
        </is>
      </c>
      <c r="F12143">
        <f>=2.23.0</f>
        <v/>
      </c>
      <c r="G12143" t="inlineStr">
        <is>
          <t>requests</t>
        </is>
      </c>
      <c r="H12143">
        <f>=2.22.0</f>
        <v/>
      </c>
    </row>
    <row r="12144">
      <c r="A12144" t="inlineStr">
        <is>
          <t>opwen-cloudserver</t>
        </is>
      </c>
      <c r="B12144" t="inlineStr">
        <is>
          <t>daa093dd50523077f6705246e7e5506646a393b2</t>
        </is>
      </c>
      <c r="C12144" t="inlineStr">
        <is>
          <t>2020-04-25 20:06:30+00:00</t>
        </is>
      </c>
      <c r="D12144" t="inlineStr">
        <is>
          <t>verchange</t>
        </is>
      </c>
      <c r="E12144" t="inlineStr">
        <is>
          <t>celery</t>
        </is>
      </c>
      <c r="F12144">
        <f>=4.4.2</f>
        <v/>
      </c>
      <c r="G12144" t="inlineStr">
        <is>
          <t>celery</t>
        </is>
      </c>
      <c r="H12144">
        <f>=4.4.0</f>
        <v/>
      </c>
    </row>
    <row r="12145">
      <c r="A12145" t="inlineStr">
        <is>
          <t>opwen-cloudserver</t>
        </is>
      </c>
      <c r="B12145" t="inlineStr">
        <is>
          <t>daa093dd50523077f6705246e7e5506646a393b2</t>
        </is>
      </c>
      <c r="C12145" t="inlineStr">
        <is>
          <t>2020-04-25 20:06:30+00:00</t>
        </is>
      </c>
      <c r="D12145" t="inlineStr">
        <is>
          <t>verchange</t>
        </is>
      </c>
      <c r="E12145" t="inlineStr">
        <is>
          <t>Pillow</t>
        </is>
      </c>
      <c r="F12145">
        <f>=7.1.1</f>
        <v/>
      </c>
      <c r="G12145" t="inlineStr">
        <is>
          <t>Pillow</t>
        </is>
      </c>
      <c r="H12145">
        <f>=7.0.0</f>
        <v/>
      </c>
    </row>
    <row r="12146">
      <c r="A12146" t="inlineStr">
        <is>
          <t>opwen-cloudserver</t>
        </is>
      </c>
      <c r="B12146" t="inlineStr">
        <is>
          <t>daa093dd50523077f6705246e7e5506646a393b2</t>
        </is>
      </c>
      <c r="C12146" t="inlineStr">
        <is>
          <t>2020-04-25 20:06:30+00:00</t>
        </is>
      </c>
      <c r="D12146" t="inlineStr">
        <is>
          <t>verchange</t>
        </is>
      </c>
      <c r="E12146" t="inlineStr">
        <is>
          <t>Flask</t>
        </is>
      </c>
      <c r="F12146">
        <f>=1.1.2</f>
        <v/>
      </c>
      <c r="G12146" t="inlineStr">
        <is>
          <t>Flask</t>
        </is>
      </c>
      <c r="H12146">
        <f>=1.1.1</f>
        <v/>
      </c>
    </row>
    <row r="12147">
      <c r="A12147" t="inlineStr">
        <is>
          <t>opwen-cloudserver</t>
        </is>
      </c>
      <c r="B12147" t="inlineStr">
        <is>
          <t>daa093dd50523077f6705246e7e5506646a393b2</t>
        </is>
      </c>
      <c r="C12147" t="inlineStr">
        <is>
          <t>2020-04-25 20:06:30+00:00</t>
        </is>
      </c>
      <c r="D12147" t="inlineStr">
        <is>
          <t>verchange</t>
        </is>
      </c>
      <c r="E12147" t="inlineStr">
        <is>
          <t>click</t>
        </is>
      </c>
      <c r="F12147">
        <f>=7.1.1</f>
        <v/>
      </c>
      <c r="G12147" t="inlineStr">
        <is>
          <t>click</t>
        </is>
      </c>
      <c r="H12147">
        <f>=6.7</f>
        <v/>
      </c>
    </row>
    <row r="12148">
      <c r="A12148" t="inlineStr">
        <is>
          <t>opwen-cloudserver</t>
        </is>
      </c>
      <c r="B12148" t="inlineStr">
        <is>
          <t>daa093dd50523077f6705246e7e5506646a393b2</t>
        </is>
      </c>
      <c r="C12148" t="inlineStr">
        <is>
          <t>2020-04-25 20:06:30+00:00</t>
        </is>
      </c>
      <c r="D12148" t="inlineStr">
        <is>
          <t>verchange</t>
        </is>
      </c>
      <c r="E12148" t="inlineStr">
        <is>
          <t>typing-extensions</t>
        </is>
      </c>
      <c r="F12148">
        <f>=3.7.4.2</f>
        <v/>
      </c>
      <c r="G12148" t="inlineStr">
        <is>
          <t>typing-extensions</t>
        </is>
      </c>
      <c r="H12148">
        <f>=3.7.4.1</f>
        <v/>
      </c>
    </row>
    <row r="12149">
      <c r="A12149" t="inlineStr">
        <is>
          <t>opwen-cloudserver</t>
        </is>
      </c>
      <c r="B12149" t="inlineStr">
        <is>
          <t>daa093dd50523077f6705246e7e5506646a393b2</t>
        </is>
      </c>
      <c r="C12149" t="inlineStr">
        <is>
          <t>2020-04-25 20:06:30+00:00</t>
        </is>
      </c>
      <c r="D12149" t="inlineStr">
        <is>
          <t>verchange</t>
        </is>
      </c>
      <c r="E12149" t="inlineStr">
        <is>
          <t>apache-libcloud</t>
        </is>
      </c>
      <c r="F12149">
        <f>=3.0.0</f>
        <v/>
      </c>
      <c r="G12149" t="inlineStr">
        <is>
          <t>apache-libcloud</t>
        </is>
      </c>
      <c r="H12149">
        <f>=3.0.0rc1</f>
        <v/>
      </c>
    </row>
    <row r="12150">
      <c r="A12150" t="inlineStr">
        <is>
          <t>opwen-cloudserver</t>
        </is>
      </c>
      <c r="B12150" t="inlineStr">
        <is>
          <t>fbce43680d017e780ef24da2b604113ba8458bd3</t>
        </is>
      </c>
      <c r="C12150" t="inlineStr">
        <is>
          <t>2020-04-28 02:07:51+00:00</t>
        </is>
      </c>
      <c r="D12150" t="inlineStr">
        <is>
          <t>verchange</t>
        </is>
      </c>
      <c r="E12150" t="inlineStr">
        <is>
          <t>Pillow</t>
        </is>
      </c>
      <c r="F12150">
        <f>=7.1.2</f>
        <v/>
      </c>
      <c r="G12150" t="inlineStr">
        <is>
          <t>Pillow</t>
        </is>
      </c>
      <c r="H12150">
        <f>=7.1.1</f>
        <v/>
      </c>
    </row>
    <row r="12151">
      <c r="A12151" t="inlineStr">
        <is>
          <t>opwen-cloudserver</t>
        </is>
      </c>
      <c r="B12151" t="inlineStr">
        <is>
          <t>fbce43680d017e780ef24da2b604113ba8458bd3</t>
        </is>
      </c>
      <c r="C12151" t="inlineStr">
        <is>
          <t>2020-04-28 02:07:51+00:00</t>
        </is>
      </c>
      <c r="D12151" t="inlineStr">
        <is>
          <t>verchange</t>
        </is>
      </c>
      <c r="E12151" t="inlineStr">
        <is>
          <t>connexion</t>
        </is>
      </c>
      <c r="F12151">
        <f>=2.7.0</f>
        <v/>
      </c>
      <c r="G12151" t="inlineStr">
        <is>
          <t>connexion</t>
        </is>
      </c>
      <c r="H12151">
        <f>=2.6.0</f>
        <v/>
      </c>
    </row>
    <row r="12152">
      <c r="A12152" t="inlineStr">
        <is>
          <t>opwen-cloudserver</t>
        </is>
      </c>
      <c r="B12152" t="inlineStr">
        <is>
          <t>7cd0fefecd71eea1c3c4221467796c4dcd4bb5b8</t>
        </is>
      </c>
      <c r="C12152" t="inlineStr">
        <is>
          <t>2020-05-04 20:05:35+00:00</t>
        </is>
      </c>
      <c r="D12152" t="inlineStr">
        <is>
          <t>verchange</t>
        </is>
      </c>
      <c r="E12152" t="inlineStr">
        <is>
          <t>sendgrid</t>
        </is>
      </c>
      <c r="F12152">
        <f>=6.3.0</f>
        <v/>
      </c>
      <c r="G12152" t="inlineStr">
        <is>
          <t>sendgrid</t>
        </is>
      </c>
      <c r="H12152">
        <f>=6.2.2</f>
        <v/>
      </c>
    </row>
    <row r="12153">
      <c r="A12153" t="inlineStr">
        <is>
          <t>opwen-cloudserver</t>
        </is>
      </c>
      <c r="B12153" t="inlineStr">
        <is>
          <t>7cd0fefecd71eea1c3c4221467796c4dcd4bb5b8</t>
        </is>
      </c>
      <c r="C12153" t="inlineStr">
        <is>
          <t>2020-05-04 20:05:35+00:00</t>
        </is>
      </c>
      <c r="D12153" t="inlineStr">
        <is>
          <t>verchange</t>
        </is>
      </c>
      <c r="E12153" t="inlineStr">
        <is>
          <t>click</t>
        </is>
      </c>
      <c r="F12153">
        <f>=7.1.2</f>
        <v/>
      </c>
      <c r="G12153" t="inlineStr">
        <is>
          <t>click</t>
        </is>
      </c>
      <c r="H12153">
        <f>=7.1.1</f>
        <v/>
      </c>
    </row>
    <row r="12154">
      <c r="A12154" t="inlineStr">
        <is>
          <t>opwen-cloudserver</t>
        </is>
      </c>
      <c r="B12154" t="inlineStr">
        <is>
          <t>5645eff1c210bee17a5ae95fe989b6ae5dba86d4</t>
        </is>
      </c>
      <c r="C12154" t="inlineStr">
        <is>
          <t>2020-05-23 00:39:47+00:00</t>
        </is>
      </c>
      <c r="D12154" t="inlineStr">
        <is>
          <t>verchange</t>
        </is>
      </c>
      <c r="E12154" t="inlineStr">
        <is>
          <t>sendgrid</t>
        </is>
      </c>
      <c r="F12154">
        <f>=6.3.1</f>
        <v/>
      </c>
      <c r="G12154" t="inlineStr">
        <is>
          <t>sendgrid</t>
        </is>
      </c>
      <c r="H12154">
        <f>=6.3.0</f>
        <v/>
      </c>
    </row>
    <row r="12155">
      <c r="A12155" t="inlineStr">
        <is>
          <t>opwen-cloudserver</t>
        </is>
      </c>
      <c r="B12155" t="inlineStr">
        <is>
          <t>5645eff1c210bee17a5ae95fe989b6ae5dba86d4</t>
        </is>
      </c>
      <c r="C12155" t="inlineStr">
        <is>
          <t>2020-05-23 00:39:47+00:00</t>
        </is>
      </c>
      <c r="D12155" t="inlineStr">
        <is>
          <t>verchange</t>
        </is>
      </c>
      <c r="E12155" t="inlineStr">
        <is>
          <t>beautifulsoup4</t>
        </is>
      </c>
      <c r="F12155">
        <f>=4.9.1</f>
        <v/>
      </c>
      <c r="G12155" t="inlineStr">
        <is>
          <t>beautifulsoup4</t>
        </is>
      </c>
      <c r="H12155">
        <f>=4.9.0</f>
        <v/>
      </c>
    </row>
    <row r="12156">
      <c r="A12156" t="inlineStr">
        <is>
          <t>opwen-cloudserver</t>
        </is>
      </c>
      <c r="B12156" t="inlineStr">
        <is>
          <t>6573dfd7a1b2e815b5569d00cb100f4e589e98ed</t>
        </is>
      </c>
      <c r="C12156" t="inlineStr">
        <is>
          <t>2020-07-20 22:55:40+00:00</t>
        </is>
      </c>
      <c r="D12156" t="inlineStr">
        <is>
          <t>verchange</t>
        </is>
      </c>
      <c r="E12156" t="inlineStr">
        <is>
          <t>azure-servicebus</t>
        </is>
      </c>
      <c r="F12156">
        <f>=0.50.3</f>
        <v/>
      </c>
      <c r="G12156" t="inlineStr">
        <is>
          <t>azure-servicebus</t>
        </is>
      </c>
      <c r="H12156">
        <f>=0.50.2</f>
        <v/>
      </c>
    </row>
    <row r="12157">
      <c r="A12157" t="inlineStr">
        <is>
          <t>opwen-cloudserver</t>
        </is>
      </c>
      <c r="B12157" t="inlineStr">
        <is>
          <t>6573dfd7a1b2e815b5569d00cb100f4e589e98ed</t>
        </is>
      </c>
      <c r="C12157" t="inlineStr">
        <is>
          <t>2020-07-20 22:55:40+00:00</t>
        </is>
      </c>
      <c r="D12157" t="inlineStr">
        <is>
          <t>verchange</t>
        </is>
      </c>
      <c r="E12157" t="inlineStr">
        <is>
          <t>sendgrid</t>
        </is>
      </c>
      <c r="F12157">
        <f>=6.4.3</f>
        <v/>
      </c>
      <c r="G12157" t="inlineStr">
        <is>
          <t>sendgrid</t>
        </is>
      </c>
      <c r="H12157">
        <f>=6.3.1</f>
        <v/>
      </c>
    </row>
    <row r="12158">
      <c r="A12158" t="inlineStr">
        <is>
          <t>opwen-cloudserver</t>
        </is>
      </c>
      <c r="B12158" t="inlineStr">
        <is>
          <t>6573dfd7a1b2e815b5569d00cb100f4e589e98ed</t>
        </is>
      </c>
      <c r="C12158" t="inlineStr">
        <is>
          <t>2020-07-20 22:55:40+00:00</t>
        </is>
      </c>
      <c r="D12158" t="inlineStr">
        <is>
          <t>verchange</t>
        </is>
      </c>
      <c r="E12158" t="inlineStr">
        <is>
          <t>typing</t>
        </is>
      </c>
      <c r="F12158">
        <f>=3.7.4.3</f>
        <v/>
      </c>
      <c r="G12158" t="inlineStr">
        <is>
          <t>typing</t>
        </is>
      </c>
      <c r="H12158">
        <f>=3.7.4.1</f>
        <v/>
      </c>
    </row>
    <row r="12159">
      <c r="A12159" t="inlineStr">
        <is>
          <t>opwen-cloudserver</t>
        </is>
      </c>
      <c r="B12159" t="inlineStr">
        <is>
          <t>6573dfd7a1b2e815b5569d00cb100f4e589e98ed</t>
        </is>
      </c>
      <c r="C12159" t="inlineStr">
        <is>
          <t>2020-07-20 22:55:40+00:00</t>
        </is>
      </c>
      <c r="D12159" t="inlineStr">
        <is>
          <t>verchange</t>
        </is>
      </c>
      <c r="E12159" t="inlineStr">
        <is>
          <t>kombu</t>
        </is>
      </c>
      <c r="F12159">
        <f>=4.6.11</f>
        <v/>
      </c>
      <c r="G12159" t="inlineStr">
        <is>
          <t>kombu</t>
        </is>
      </c>
      <c r="H12159">
        <f>=4.6.8</f>
        <v/>
      </c>
    </row>
    <row r="12160">
      <c r="A12160" t="inlineStr">
        <is>
          <t>opwen-cloudserver</t>
        </is>
      </c>
      <c r="B12160" t="inlineStr">
        <is>
          <t>6573dfd7a1b2e815b5569d00cb100f4e589e98ed</t>
        </is>
      </c>
      <c r="C12160" t="inlineStr">
        <is>
          <t>2020-07-20 22:55:40+00:00</t>
        </is>
      </c>
      <c r="D12160" t="inlineStr">
        <is>
          <t>verchange</t>
        </is>
      </c>
      <c r="E12160" t="inlineStr">
        <is>
          <t>environs</t>
        </is>
      </c>
      <c r="F12160">
        <f>=8.0.0</f>
        <v/>
      </c>
      <c r="G12160" t="inlineStr">
        <is>
          <t>environs</t>
        </is>
      </c>
      <c r="H12160">
        <f>=7.4.0</f>
        <v/>
      </c>
    </row>
    <row r="12161">
      <c r="A12161" t="inlineStr">
        <is>
          <t>opwen-cloudserver</t>
        </is>
      </c>
      <c r="B12161" t="inlineStr">
        <is>
          <t>6573dfd7a1b2e815b5569d00cb100f4e589e98ed</t>
        </is>
      </c>
      <c r="C12161" t="inlineStr">
        <is>
          <t>2020-07-20 22:55:40+00:00</t>
        </is>
      </c>
      <c r="D12161" t="inlineStr">
        <is>
          <t>verchange</t>
        </is>
      </c>
      <c r="E12161" t="inlineStr">
        <is>
          <t>requests</t>
        </is>
      </c>
      <c r="F12161">
        <f>=2.24.0</f>
        <v/>
      </c>
      <c r="G12161" t="inlineStr">
        <is>
          <t>requests</t>
        </is>
      </c>
      <c r="H12161">
        <f>=2.23.0</f>
        <v/>
      </c>
    </row>
    <row r="12162">
      <c r="A12162" t="inlineStr">
        <is>
          <t>opwen-cloudserver</t>
        </is>
      </c>
      <c r="B12162" t="inlineStr">
        <is>
          <t>6573dfd7a1b2e815b5569d00cb100f4e589e98ed</t>
        </is>
      </c>
      <c r="C12162" t="inlineStr">
        <is>
          <t>2020-07-20 22:55:40+00:00</t>
        </is>
      </c>
      <c r="D12162" t="inlineStr">
        <is>
          <t>verchange</t>
        </is>
      </c>
      <c r="E12162" t="inlineStr">
        <is>
          <t>celery</t>
        </is>
      </c>
      <c r="F12162">
        <f>=4.4.6</f>
        <v/>
      </c>
      <c r="G12162" t="inlineStr">
        <is>
          <t>celery</t>
        </is>
      </c>
      <c r="H12162">
        <f>=4.4.2</f>
        <v/>
      </c>
    </row>
    <row r="12163">
      <c r="A12163" t="inlineStr">
        <is>
          <t>opwen-cloudserver</t>
        </is>
      </c>
      <c r="B12163" t="inlineStr">
        <is>
          <t>6573dfd7a1b2e815b5569d00cb100f4e589e98ed</t>
        </is>
      </c>
      <c r="C12163" t="inlineStr">
        <is>
          <t>2020-07-20 22:55:40+00:00</t>
        </is>
      </c>
      <c r="D12163" t="inlineStr">
        <is>
          <t>verchange</t>
        </is>
      </c>
      <c r="E12163" t="inlineStr">
        <is>
          <t>xtarfile</t>
        </is>
      </c>
      <c r="F12163">
        <f>=0.0.4</f>
        <v/>
      </c>
      <c r="G12163" t="inlineStr">
        <is>
          <t>xtarfile</t>
        </is>
      </c>
      <c r="H12163">
        <f>=0.0.2</f>
        <v/>
      </c>
    </row>
    <row r="12164">
      <c r="A12164" t="inlineStr">
        <is>
          <t>opwen-cloudserver</t>
        </is>
      </c>
      <c r="B12164" t="inlineStr">
        <is>
          <t>6573dfd7a1b2e815b5569d00cb100f4e589e98ed</t>
        </is>
      </c>
      <c r="C12164" t="inlineStr">
        <is>
          <t>2020-07-20 22:55:40+00:00</t>
        </is>
      </c>
      <c r="D12164" t="inlineStr">
        <is>
          <t>verchange</t>
        </is>
      </c>
      <c r="E12164" t="inlineStr">
        <is>
          <t>Pillow</t>
        </is>
      </c>
      <c r="F12164">
        <f>=7.2.0</f>
        <v/>
      </c>
      <c r="G12164" t="inlineStr">
        <is>
          <t>Pillow</t>
        </is>
      </c>
      <c r="H12164">
        <f>=7.1.2</f>
        <v/>
      </c>
    </row>
    <row r="12165">
      <c r="A12165" t="inlineStr">
        <is>
          <t>opwen-cloudserver</t>
        </is>
      </c>
      <c r="B12165" t="inlineStr">
        <is>
          <t>6573dfd7a1b2e815b5569d00cb100f4e589e98ed</t>
        </is>
      </c>
      <c r="C12165" t="inlineStr">
        <is>
          <t>2020-07-20 22:55:40+00:00</t>
        </is>
      </c>
      <c r="D12165" t="inlineStr">
        <is>
          <t>verchange</t>
        </is>
      </c>
      <c r="E12165" t="inlineStr">
        <is>
          <t>apache-libcloud</t>
        </is>
      </c>
      <c r="F12165">
        <f>=3.1.0</f>
        <v/>
      </c>
      <c r="G12165" t="inlineStr">
        <is>
          <t>apache-libcloud</t>
        </is>
      </c>
      <c r="H12165">
        <f>=3.0.0</f>
        <v/>
      </c>
    </row>
    <row r="12166">
      <c r="A12166" t="inlineStr">
        <is>
          <t>opwen-cloudserver</t>
        </is>
      </c>
      <c r="B12166" t="inlineStr">
        <is>
          <t>6573dfd7a1b2e815b5569d00cb100f4e589e98ed</t>
        </is>
      </c>
      <c r="C12166" t="inlineStr">
        <is>
          <t>2020-07-20 22:55:40+00:00</t>
        </is>
      </c>
      <c r="D12166" t="inlineStr">
        <is>
          <t>add</t>
        </is>
      </c>
      <c r="E12166" t="inlineStr">
        <is>
          <t>wikipedia</t>
        </is>
      </c>
      <c r="F12166">
        <f>=1.4.0</f>
        <v/>
      </c>
      <c r="G12166" t="inlineStr"/>
      <c r="H12166" t="inlineStr"/>
    </row>
    <row r="12167">
      <c r="A12167" t="inlineStr">
        <is>
          <t>opwen-cloudserver</t>
        </is>
      </c>
      <c r="B12167" t="inlineStr">
        <is>
          <t>f5af2b21782fefccb62a4683c2841d784de277c2</t>
        </is>
      </c>
      <c r="C12167" t="inlineStr">
        <is>
          <t>2020-07-30 15:26:52+00:00</t>
        </is>
      </c>
      <c r="D12167" t="inlineStr">
        <is>
          <t>verchange</t>
        </is>
      </c>
      <c r="E12167" t="inlineStr">
        <is>
          <t>sendgrid</t>
        </is>
      </c>
      <c r="F12167">
        <f>=6.4.4</f>
        <v/>
      </c>
      <c r="G12167" t="inlineStr">
        <is>
          <t>sendgrid</t>
        </is>
      </c>
      <c r="H12167">
        <f>=6.4.3</f>
        <v/>
      </c>
    </row>
    <row r="12168">
      <c r="A12168" t="inlineStr">
        <is>
          <t>geojsonio.py</t>
        </is>
      </c>
      <c r="B12168" t="inlineStr">
        <is>
          <t>ecac87e6b5220922a127a98e7f643e31d84b0ab9</t>
        </is>
      </c>
      <c r="C12168" t="inlineStr">
        <is>
          <t>2018-03-15 20:28:13+00:00</t>
        </is>
      </c>
      <c r="D12168" t="inlineStr">
        <is>
          <t>verchange</t>
        </is>
      </c>
      <c r="E12168" t="inlineStr">
        <is>
          <t>github3.py</t>
        </is>
      </c>
      <c r="F12168">
        <f>=0.7.0</f>
        <v/>
      </c>
      <c r="G12168" t="inlineStr">
        <is>
          <t>github3.py</t>
        </is>
      </c>
      <c r="H12168" t="inlineStr">
        <is>
          <t>&gt;=0.7.0</t>
        </is>
      </c>
    </row>
    <row r="12169">
      <c r="A12169" t="inlineStr">
        <is>
          <t>wifidog-auth-flask</t>
        </is>
      </c>
      <c r="B12169" t="inlineStr">
        <is>
          <t>63398a6a8a874b8fd6581a455bfa91d9411ab211</t>
        </is>
      </c>
      <c r="C12169" t="inlineStr">
        <is>
          <t>2015-10-11 20:15:37+00:00</t>
        </is>
      </c>
      <c r="D12169" t="inlineStr">
        <is>
          <t>add</t>
        </is>
      </c>
      <c r="E12169" t="inlineStr">
        <is>
          <t>Flask-Misaka</t>
        </is>
      </c>
      <c r="F12169" t="inlineStr"/>
      <c r="G12169" t="inlineStr"/>
      <c r="H12169" t="inlineStr"/>
    </row>
    <row r="12170">
      <c r="A12170" t="inlineStr">
        <is>
          <t>wifidog-auth-flask</t>
        </is>
      </c>
      <c r="B12170" t="inlineStr">
        <is>
          <t>23ef3653e9696a953272dbc7d353c14f00aed6f9</t>
        </is>
      </c>
      <c r="C12170" t="inlineStr">
        <is>
          <t>2015-10-26 17:28:41+00:00</t>
        </is>
      </c>
      <c r="D12170" t="inlineStr">
        <is>
          <t>add</t>
        </is>
      </c>
      <c r="E12170" t="inlineStr">
        <is>
          <t>gitchangelog</t>
        </is>
      </c>
      <c r="F12170" t="inlineStr"/>
      <c r="G12170" t="inlineStr"/>
      <c r="H12170" t="inlineStr"/>
    </row>
    <row r="12171">
      <c r="A12171" t="inlineStr">
        <is>
          <t>wifidog-auth-flask</t>
        </is>
      </c>
      <c r="B12171" t="inlineStr">
        <is>
          <t>23ef3653e9696a953272dbc7d353c14f00aed6f9</t>
        </is>
      </c>
      <c r="C12171" t="inlineStr">
        <is>
          <t>2015-10-26 17:28:41+00:00</t>
        </is>
      </c>
      <c r="D12171" t="inlineStr">
        <is>
          <t>add</t>
        </is>
      </c>
      <c r="E12171" t="inlineStr">
        <is>
          <t>gunicorn</t>
        </is>
      </c>
      <c r="F12171" t="inlineStr"/>
      <c r="G12171" t="inlineStr"/>
      <c r="H12171" t="inlineStr"/>
    </row>
    <row r="12172">
      <c r="A12172" t="inlineStr">
        <is>
          <t>wifidog-auth-flask</t>
        </is>
      </c>
      <c r="B12172" t="inlineStr">
        <is>
          <t>23ef3653e9696a953272dbc7d353c14f00aed6f9</t>
        </is>
      </c>
      <c r="C12172" t="inlineStr">
        <is>
          <t>2015-10-26 17:28:41+00:00</t>
        </is>
      </c>
      <c r="D12172" t="inlineStr">
        <is>
          <t>add</t>
        </is>
      </c>
      <c r="E12172" t="inlineStr">
        <is>
          <t>lxml</t>
        </is>
      </c>
      <c r="F12172" t="inlineStr"/>
      <c r="G12172" t="inlineStr"/>
      <c r="H12172" t="inlineStr"/>
    </row>
    <row r="12173">
      <c r="A12173" t="inlineStr">
        <is>
          <t>wifidog-auth-flask</t>
        </is>
      </c>
      <c r="B12173" t="inlineStr">
        <is>
          <t>23ef3653e9696a953272dbc7d353c14f00aed6f9</t>
        </is>
      </c>
      <c r="C12173" t="inlineStr">
        <is>
          <t>2015-10-26 17:28:41+00:00</t>
        </is>
      </c>
      <c r="D12173" t="inlineStr">
        <is>
          <t>add</t>
        </is>
      </c>
      <c r="E12173" t="inlineStr">
        <is>
          <t>markupsafe</t>
        </is>
      </c>
      <c r="F12173" t="inlineStr"/>
      <c r="G12173" t="inlineStr"/>
      <c r="H12173" t="inlineStr"/>
    </row>
    <row r="12174">
      <c r="A12174" t="inlineStr">
        <is>
          <t>wifidog-auth-flask</t>
        </is>
      </c>
      <c r="B12174" t="inlineStr">
        <is>
          <t>23ef3653e9696a953272dbc7d353c14f00aed6f9</t>
        </is>
      </c>
      <c r="C12174" t="inlineStr">
        <is>
          <t>2015-10-26 17:28:41+00:00</t>
        </is>
      </c>
      <c r="D12174" t="inlineStr">
        <is>
          <t>add</t>
        </is>
      </c>
      <c r="E12174" t="inlineStr">
        <is>
          <t>pillow</t>
        </is>
      </c>
      <c r="F12174" t="inlineStr"/>
      <c r="G12174" t="inlineStr"/>
      <c r="H12174" t="inlineStr"/>
    </row>
    <row r="12175">
      <c r="A12175" t="inlineStr">
        <is>
          <t>wifidog-auth-flask</t>
        </is>
      </c>
      <c r="B12175" t="inlineStr">
        <is>
          <t>23ef3653e9696a953272dbc7d353c14f00aed6f9</t>
        </is>
      </c>
      <c r="C12175" t="inlineStr">
        <is>
          <t>2015-10-26 17:28:41+00:00</t>
        </is>
      </c>
      <c r="D12175" t="inlineStr">
        <is>
          <t>rem</t>
        </is>
      </c>
      <c r="E12175" t="inlineStr"/>
      <c r="F12175" t="inlineStr"/>
      <c r="G12175" t="inlineStr">
        <is>
          <t>Flask-Misaka</t>
        </is>
      </c>
      <c r="H12175" t="inlineStr"/>
    </row>
    <row r="12176">
      <c r="A12176" t="inlineStr">
        <is>
          <t>wifidog-auth-flask</t>
        </is>
      </c>
      <c r="B12176" t="inlineStr">
        <is>
          <t>23ef3653e9696a953272dbc7d353c14f00aed6f9</t>
        </is>
      </c>
      <c r="C12176" t="inlineStr">
        <is>
          <t>2015-10-26 17:28:41+00:00</t>
        </is>
      </c>
      <c r="D12176" t="inlineStr">
        <is>
          <t>rem</t>
        </is>
      </c>
      <c r="E12176" t="inlineStr"/>
      <c r="F12176" t="inlineStr"/>
      <c r="G12176" t="inlineStr">
        <is>
          <t>marshmallow</t>
        </is>
      </c>
      <c r="H12176" t="inlineStr"/>
    </row>
    <row r="12177">
      <c r="A12177" t="inlineStr">
        <is>
          <t>wifidog-auth-flask</t>
        </is>
      </c>
      <c r="B12177" t="inlineStr">
        <is>
          <t>23ef3653e9696a953272dbc7d353c14f00aed6f9</t>
        </is>
      </c>
      <c r="C12177" t="inlineStr">
        <is>
          <t>2015-10-26 17:28:41+00:00</t>
        </is>
      </c>
      <c r="D12177" t="inlineStr">
        <is>
          <t>rem</t>
        </is>
      </c>
      <c r="E12177" t="inlineStr"/>
      <c r="F12177" t="inlineStr"/>
      <c r="G12177" t="inlineStr">
        <is>
          <t>uwsgi</t>
        </is>
      </c>
      <c r="H12177" t="inlineStr"/>
    </row>
    <row r="12178">
      <c r="A12178" t="inlineStr">
        <is>
          <t>wifidog-auth-flask</t>
        </is>
      </c>
      <c r="B12178" t="inlineStr">
        <is>
          <t>1d54f591950924ff6e2d5e040a1258515273937d</t>
        </is>
      </c>
      <c r="C12178" t="inlineStr">
        <is>
          <t>2016-01-23 07:49:01+00:00</t>
        </is>
      </c>
      <c r="D12178" t="inlineStr">
        <is>
          <t>add</t>
        </is>
      </c>
      <c r="E12178" t="inlineStr">
        <is>
          <t>blinker</t>
        </is>
      </c>
      <c r="F12178" t="inlineStr"/>
      <c r="G12178" t="inlineStr"/>
      <c r="H12178" t="inlineStr"/>
    </row>
    <row r="12179">
      <c r="A12179" t="inlineStr">
        <is>
          <t>wifidog-auth-flask</t>
        </is>
      </c>
      <c r="B12179" t="inlineStr">
        <is>
          <t>1d54f591950924ff6e2d5e040a1258515273937d</t>
        </is>
      </c>
      <c r="C12179" t="inlineStr">
        <is>
          <t>2016-01-23 07:49:01+00:00</t>
        </is>
      </c>
      <c r="D12179" t="inlineStr">
        <is>
          <t>add</t>
        </is>
      </c>
      <c r="E12179" t="inlineStr">
        <is>
          <t>sauceclient</t>
        </is>
      </c>
      <c r="F12179" t="inlineStr"/>
      <c r="G12179" t="inlineStr"/>
      <c r="H12179" t="inlineStr"/>
    </row>
    <row r="12180">
      <c r="A12180" t="inlineStr">
        <is>
          <t>wifidog-auth-flask</t>
        </is>
      </c>
      <c r="B12180" t="inlineStr">
        <is>
          <t>1d54f591950924ff6e2d5e040a1258515273937d</t>
        </is>
      </c>
      <c r="C12180" t="inlineStr">
        <is>
          <t>2016-01-23 07:49:01+00:00</t>
        </is>
      </c>
      <c r="D12180" t="inlineStr">
        <is>
          <t>add</t>
        </is>
      </c>
      <c r="E12180" t="inlineStr">
        <is>
          <t>selenium</t>
        </is>
      </c>
      <c r="F12180" t="inlineStr"/>
      <c r="G12180" t="inlineStr"/>
      <c r="H12180" t="inlineStr"/>
    </row>
    <row r="12181">
      <c r="A12181" t="inlineStr">
        <is>
          <t>wifidog-auth-flask</t>
        </is>
      </c>
      <c r="B12181" t="inlineStr">
        <is>
          <t>1d54f591950924ff6e2d5e040a1258515273937d</t>
        </is>
      </c>
      <c r="C12181" t="inlineStr">
        <is>
          <t>2016-01-23 07:49:01+00:00</t>
        </is>
      </c>
      <c r="D12181" t="inlineStr">
        <is>
          <t>add</t>
        </is>
      </c>
      <c r="E12181" t="inlineStr">
        <is>
          <t>requests</t>
        </is>
      </c>
      <c r="F12181" t="inlineStr"/>
      <c r="G12181" t="inlineStr"/>
      <c r="H12181" t="inlineStr"/>
    </row>
    <row r="12182">
      <c r="A12182" t="inlineStr">
        <is>
          <t>wifidog-auth-flask</t>
        </is>
      </c>
      <c r="B12182" t="inlineStr">
        <is>
          <t>1b668c6e0b23b06df204271c1ef7ea37e24bf5fd</t>
        </is>
      </c>
      <c r="C12182" t="inlineStr">
        <is>
          <t>2016-01-26 09:12:17+00:00</t>
        </is>
      </c>
      <c r="D12182" t="inlineStr">
        <is>
          <t>verchange</t>
        </is>
      </c>
      <c r="E12182" t="inlineStr">
        <is>
          <t>Flask-Potion</t>
        </is>
      </c>
      <c r="F12182">
        <f>=0.8.1</f>
        <v/>
      </c>
      <c r="G12182" t="inlineStr">
        <is>
          <t>Flask-Potion</t>
        </is>
      </c>
      <c r="H12182" t="inlineStr"/>
    </row>
    <row r="12183">
      <c r="A12183" t="inlineStr">
        <is>
          <t>wifidog-auth-flask</t>
        </is>
      </c>
      <c r="B12183" t="inlineStr">
        <is>
          <t>1b668c6e0b23b06df204271c1ef7ea37e24bf5fd</t>
        </is>
      </c>
      <c r="C12183" t="inlineStr">
        <is>
          <t>2016-01-26 09:12:17+00:00</t>
        </is>
      </c>
      <c r="D12183" t="inlineStr">
        <is>
          <t>add</t>
        </is>
      </c>
      <c r="E12183" t="inlineStr">
        <is>
          <t>influxdb</t>
        </is>
      </c>
      <c r="F12183" t="inlineStr"/>
      <c r="G12183" t="inlineStr"/>
      <c r="H12183" t="inlineStr"/>
    </row>
    <row r="12184">
      <c r="A12184" t="inlineStr">
        <is>
          <t>wifidog-auth-flask</t>
        </is>
      </c>
      <c r="B12184" t="inlineStr">
        <is>
          <t>1d2e01fac4120eef59e123a232043fcf7946a661</t>
        </is>
      </c>
      <c r="C12184" t="inlineStr">
        <is>
          <t>2016-02-02 09:24:41+00:00</t>
        </is>
      </c>
      <c r="D12184" t="inlineStr">
        <is>
          <t>add</t>
        </is>
      </c>
      <c r="E12184" t="inlineStr">
        <is>
          <t>Flask-Migrate</t>
        </is>
      </c>
      <c r="F12184" t="inlineStr"/>
      <c r="G12184" t="inlineStr"/>
      <c r="H12184" t="inlineStr"/>
    </row>
    <row r="12185">
      <c r="A12185" t="inlineStr">
        <is>
          <t>wifidog-auth-flask</t>
        </is>
      </c>
      <c r="B12185" t="inlineStr">
        <is>
          <t>dcd1e1a2391c0255e8427385c782b15cad6c744d</t>
        </is>
      </c>
      <c r="C12185" t="inlineStr">
        <is>
          <t>2017-02-06 08:57:59+00:00</t>
        </is>
      </c>
      <c r="D12185" t="inlineStr">
        <is>
          <t>verchange</t>
        </is>
      </c>
      <c r="E12185" t="inlineStr">
        <is>
          <t>Flask-Login</t>
        </is>
      </c>
      <c r="F12185" t="inlineStr"/>
      <c r="G12185" t="inlineStr">
        <is>
          <t>Flask-Login</t>
        </is>
      </c>
      <c r="H12185">
        <f>=0.2.11</f>
        <v/>
      </c>
    </row>
    <row r="12186">
      <c r="A12186" t="inlineStr">
        <is>
          <t>wifidog-auth-flask</t>
        </is>
      </c>
      <c r="B12186" t="inlineStr">
        <is>
          <t>dcd1e1a2391c0255e8427385c782b15cad6c744d</t>
        </is>
      </c>
      <c r="C12186" t="inlineStr">
        <is>
          <t>2017-02-06 08:57:59+00:00</t>
        </is>
      </c>
      <c r="D12186" t="inlineStr">
        <is>
          <t>verchange</t>
        </is>
      </c>
      <c r="E12186" t="inlineStr">
        <is>
          <t>blinker</t>
        </is>
      </c>
      <c r="F12186" t="inlineStr"/>
      <c r="G12186" t="inlineStr">
        <is>
          <t>blinker</t>
        </is>
      </c>
      <c r="H12186" t="inlineStr"/>
    </row>
    <row r="12187">
      <c r="A12187" t="inlineStr">
        <is>
          <t>wifidog-auth-flask</t>
        </is>
      </c>
      <c r="B12187" t="inlineStr">
        <is>
          <t>dcd1e1a2391c0255e8427385c782b15cad6c744d</t>
        </is>
      </c>
      <c r="C12187" t="inlineStr">
        <is>
          <t>2017-02-06 08:57:59+00:00</t>
        </is>
      </c>
      <c r="D12187" t="inlineStr">
        <is>
          <t>verchange</t>
        </is>
      </c>
      <c r="E12187" t="inlineStr">
        <is>
          <t>Flask-Principal</t>
        </is>
      </c>
      <c r="F12187" t="inlineStr">
        <is>
          <t>&gt;=0.4.0</t>
        </is>
      </c>
      <c r="G12187" t="inlineStr">
        <is>
          <t>Flask-Principal</t>
        </is>
      </c>
      <c r="H12187" t="inlineStr">
        <is>
          <t>&gt;=0.4.0</t>
        </is>
      </c>
    </row>
    <row r="12188">
      <c r="A12188" t="inlineStr">
        <is>
          <t>wifidog-auth-flask</t>
        </is>
      </c>
      <c r="B12188" t="inlineStr">
        <is>
          <t>dcd1e1a2391c0255e8427385c782b15cad6c744d</t>
        </is>
      </c>
      <c r="C12188" t="inlineStr">
        <is>
          <t>2017-02-06 08:57:59+00:00</t>
        </is>
      </c>
      <c r="D12188" t="inlineStr">
        <is>
          <t>verchange</t>
        </is>
      </c>
      <c r="E12188" t="inlineStr">
        <is>
          <t>influxdb</t>
        </is>
      </c>
      <c r="F12188" t="inlineStr"/>
      <c r="G12188" t="inlineStr">
        <is>
          <t>influxdb</t>
        </is>
      </c>
      <c r="H12188" t="inlineStr"/>
    </row>
    <row r="12189">
      <c r="A12189" t="inlineStr">
        <is>
          <t>wifidog-auth-flask</t>
        </is>
      </c>
      <c r="B12189" t="inlineStr">
        <is>
          <t>dcd1e1a2391c0255e8427385c782b15cad6c744d</t>
        </is>
      </c>
      <c r="C12189" t="inlineStr">
        <is>
          <t>2017-02-06 08:57:59+00:00</t>
        </is>
      </c>
      <c r="D12189" t="inlineStr">
        <is>
          <t>verchange</t>
        </is>
      </c>
      <c r="E12189" t="inlineStr">
        <is>
          <t>Flask-SQLAlchemy</t>
        </is>
      </c>
      <c r="F12189" t="inlineStr">
        <is>
          <t>&gt;=2.0</t>
        </is>
      </c>
      <c r="G12189" t="inlineStr">
        <is>
          <t>Flask-SQLAlchemy</t>
        </is>
      </c>
      <c r="H12189" t="inlineStr">
        <is>
          <t>&gt;=2.0</t>
        </is>
      </c>
    </row>
    <row r="12190">
      <c r="A12190" t="inlineStr">
        <is>
          <t>wifidog-auth-flask</t>
        </is>
      </c>
      <c r="B12190" t="inlineStr">
        <is>
          <t>dcd1e1a2391c0255e8427385c782b15cad6c744d</t>
        </is>
      </c>
      <c r="C12190" t="inlineStr">
        <is>
          <t>2017-02-06 08:57:59+00:00</t>
        </is>
      </c>
      <c r="D12190" t="inlineStr">
        <is>
          <t>verchange</t>
        </is>
      </c>
      <c r="E12190" t="inlineStr">
        <is>
          <t>Flask-WTF</t>
        </is>
      </c>
      <c r="F12190" t="inlineStr"/>
      <c r="G12190" t="inlineStr">
        <is>
          <t>Flask-WTF</t>
        </is>
      </c>
      <c r="H12190" t="inlineStr"/>
    </row>
    <row r="12191">
      <c r="A12191" t="inlineStr">
        <is>
          <t>wifidog-auth-flask</t>
        </is>
      </c>
      <c r="B12191" t="inlineStr">
        <is>
          <t>dcd1e1a2391c0255e8427385c782b15cad6c744d</t>
        </is>
      </c>
      <c r="C12191" t="inlineStr">
        <is>
          <t>2017-02-06 08:57:59+00:00</t>
        </is>
      </c>
      <c r="D12191" t="inlineStr">
        <is>
          <t>verchange</t>
        </is>
      </c>
      <c r="E12191" t="inlineStr">
        <is>
          <t>requests</t>
        </is>
      </c>
      <c r="F12191" t="inlineStr"/>
      <c r="G12191" t="inlineStr">
        <is>
          <t>requests</t>
        </is>
      </c>
      <c r="H12191" t="inlineStr"/>
    </row>
    <row r="12192">
      <c r="A12192" t="inlineStr">
        <is>
          <t>wifidog-auth-flask</t>
        </is>
      </c>
      <c r="B12192" t="inlineStr">
        <is>
          <t>dcd1e1a2391c0255e8427385c782b15cad6c744d</t>
        </is>
      </c>
      <c r="C12192" t="inlineStr">
        <is>
          <t>2017-02-06 08:57:59+00:00</t>
        </is>
      </c>
      <c r="D12192" t="inlineStr">
        <is>
          <t>verchange</t>
        </is>
      </c>
      <c r="E12192" t="inlineStr">
        <is>
          <t>Flask-Potion</t>
        </is>
      </c>
      <c r="F12192">
        <f>=0.8.1</f>
        <v/>
      </c>
      <c r="G12192" t="inlineStr">
        <is>
          <t>Flask-Potion</t>
        </is>
      </c>
      <c r="H12192">
        <f>=0.8.1</f>
        <v/>
      </c>
    </row>
    <row r="12193">
      <c r="A12193" t="inlineStr">
        <is>
          <t>wifidog-auth-flask</t>
        </is>
      </c>
      <c r="B12193" t="inlineStr">
        <is>
          <t>dcd1e1a2391c0255e8427385c782b15cad6c744d</t>
        </is>
      </c>
      <c r="C12193" t="inlineStr">
        <is>
          <t>2017-02-06 08:57:59+00:00</t>
        </is>
      </c>
      <c r="D12193" t="inlineStr">
        <is>
          <t>verchange</t>
        </is>
      </c>
      <c r="E12193" t="inlineStr">
        <is>
          <t>Flask-Bcrypt</t>
        </is>
      </c>
      <c r="F12193" t="inlineStr"/>
      <c r="G12193" t="inlineStr">
        <is>
          <t>Flask-Bcrypt</t>
        </is>
      </c>
      <c r="H12193" t="inlineStr"/>
    </row>
    <row r="12194">
      <c r="A12194" t="inlineStr">
        <is>
          <t>wifidog-auth-flask</t>
        </is>
      </c>
      <c r="B12194" t="inlineStr">
        <is>
          <t>dcd1e1a2391c0255e8427385c782b15cad6c744d</t>
        </is>
      </c>
      <c r="C12194" t="inlineStr">
        <is>
          <t>2017-02-06 08:57:59+00:00</t>
        </is>
      </c>
      <c r="D12194" t="inlineStr">
        <is>
          <t>add</t>
        </is>
      </c>
      <c r="E12194" t="inlineStr">
        <is>
          <t>asbool</t>
        </is>
      </c>
      <c r="F12194" t="inlineStr"/>
      <c r="G12194" t="inlineStr"/>
      <c r="H12194" t="inlineStr"/>
    </row>
    <row r="12195">
      <c r="A12195" t="inlineStr">
        <is>
          <t>wifidog-auth-flask</t>
        </is>
      </c>
      <c r="B12195" t="inlineStr">
        <is>
          <t>dcd1e1a2391c0255e8427385c782b15cad6c744d</t>
        </is>
      </c>
      <c r="C12195" t="inlineStr">
        <is>
          <t>2017-02-06 08:57:59+00:00</t>
        </is>
      </c>
      <c r="D12195" t="inlineStr">
        <is>
          <t>add</t>
        </is>
      </c>
      <c r="E12195" t="inlineStr">
        <is>
          <t>Flask-InfluxDB</t>
        </is>
      </c>
      <c r="F12195" t="inlineStr"/>
      <c r="G12195" t="inlineStr"/>
      <c r="H12195" t="inlineStr"/>
    </row>
    <row r="12196">
      <c r="A12196" t="inlineStr">
        <is>
          <t>wifidog-auth-flask</t>
        </is>
      </c>
      <c r="B12196" t="inlineStr">
        <is>
          <t>dcd1e1a2391c0255e8427385c782b15cad6c744d</t>
        </is>
      </c>
      <c r="C12196" t="inlineStr">
        <is>
          <t>2017-02-06 08:57:59+00:00</t>
        </is>
      </c>
      <c r="D12196" t="inlineStr">
        <is>
          <t>add</t>
        </is>
      </c>
      <c r="E12196" t="inlineStr">
        <is>
          <t>Flask-Security-Fork</t>
        </is>
      </c>
      <c r="F12196" t="inlineStr"/>
      <c r="G12196" t="inlineStr"/>
      <c r="H12196" t="inlineStr"/>
    </row>
    <row r="12197">
      <c r="A12197" t="inlineStr">
        <is>
          <t>wifidog-auth-flask</t>
        </is>
      </c>
      <c r="B12197" t="inlineStr">
        <is>
          <t>dcd1e1a2391c0255e8427385c782b15cad6c744d</t>
        </is>
      </c>
      <c r="C12197" t="inlineStr">
        <is>
          <t>2017-02-06 08:57:59+00:00</t>
        </is>
      </c>
      <c r="D12197" t="inlineStr">
        <is>
          <t>add</t>
        </is>
      </c>
      <c r="E12197" t="inlineStr">
        <is>
          <t>python-dotenv</t>
        </is>
      </c>
      <c r="F12197" t="inlineStr"/>
      <c r="G12197" t="inlineStr"/>
      <c r="H12197" t="inlineStr"/>
    </row>
    <row r="12198">
      <c r="A12198" t="inlineStr">
        <is>
          <t>wifidog-auth-flask</t>
        </is>
      </c>
      <c r="B12198" t="inlineStr">
        <is>
          <t>dcd1e1a2391c0255e8427385c782b15cad6c744d</t>
        </is>
      </c>
      <c r="C12198" t="inlineStr">
        <is>
          <t>2017-02-06 08:57:59+00:00</t>
        </is>
      </c>
      <c r="D12198" t="inlineStr">
        <is>
          <t>add</t>
        </is>
      </c>
      <c r="E12198" t="inlineStr">
        <is>
          <t>suds</t>
        </is>
      </c>
      <c r="F12198" t="inlineStr"/>
      <c r="G12198" t="inlineStr"/>
      <c r="H12198" t="inlineStr"/>
    </row>
    <row r="12199">
      <c r="A12199" t="inlineStr">
        <is>
          <t>wifidog-auth-flask</t>
        </is>
      </c>
      <c r="B12199" t="inlineStr">
        <is>
          <t>dcd1e1a2391c0255e8427385c782b15cad6c744d</t>
        </is>
      </c>
      <c r="C12199" t="inlineStr">
        <is>
          <t>2017-02-06 08:57:59+00:00</t>
        </is>
      </c>
      <c r="D12199" t="inlineStr">
        <is>
          <t>rem</t>
        </is>
      </c>
      <c r="E12199" t="inlineStr"/>
      <c r="F12199" t="inlineStr"/>
      <c r="G12199" t="inlineStr">
        <is>
          <t>Flask-Security</t>
        </is>
      </c>
      <c r="H12199" t="inlineStr"/>
    </row>
    <row r="12200">
      <c r="A12200" t="inlineStr">
        <is>
          <t>locationsharinglib</t>
        </is>
      </c>
      <c r="B12200" t="inlineStr">
        <is>
          <t>018af4cdccb5c6f5599ab06df3edf6e8975f2813</t>
        </is>
      </c>
      <c r="C12200" t="inlineStr">
        <is>
          <t>2017-12-27 19:48:59+00:00</t>
        </is>
      </c>
      <c r="D12200" t="inlineStr">
        <is>
          <t>add</t>
        </is>
      </c>
      <c r="E12200" t="inlineStr">
        <is>
          <t>cachetools</t>
        </is>
      </c>
      <c r="F12200">
        <f>=2.0.1</f>
        <v/>
      </c>
      <c r="G12200" t="inlineStr"/>
      <c r="H12200" t="inlineStr"/>
    </row>
    <row r="12201">
      <c r="A12201" t="inlineStr">
        <is>
          <t>locationsharinglib</t>
        </is>
      </c>
      <c r="B12201" t="inlineStr">
        <is>
          <t>018af4cdccb5c6f5599ab06df3edf6e8975f2813</t>
        </is>
      </c>
      <c r="C12201" t="inlineStr">
        <is>
          <t>2017-12-27 19:48:59+00:00</t>
        </is>
      </c>
      <c r="D12201" t="inlineStr">
        <is>
          <t>add</t>
        </is>
      </c>
      <c r="E12201" t="inlineStr">
        <is>
          <t>beautifulsoup4</t>
        </is>
      </c>
      <c r="F12201">
        <f>=4.6.0</f>
        <v/>
      </c>
      <c r="G12201" t="inlineStr"/>
      <c r="H12201" t="inlineStr"/>
    </row>
    <row r="12202">
      <c r="A12202" t="inlineStr">
        <is>
          <t>locationsharinglib</t>
        </is>
      </c>
      <c r="B12202" t="inlineStr">
        <is>
          <t>018af4cdccb5c6f5599ab06df3edf6e8975f2813</t>
        </is>
      </c>
      <c r="C12202" t="inlineStr">
        <is>
          <t>2017-12-27 19:48:59+00:00</t>
        </is>
      </c>
      <c r="D12202" t="inlineStr">
        <is>
          <t>add</t>
        </is>
      </c>
      <c r="E12202" t="inlineStr">
        <is>
          <t>requests</t>
        </is>
      </c>
      <c r="F12202">
        <f>=2.18.4</f>
        <v/>
      </c>
      <c r="G12202" t="inlineStr"/>
      <c r="H12202" t="inlineStr"/>
    </row>
    <row r="12203">
      <c r="A12203" t="inlineStr">
        <is>
          <t>locationsharinglib</t>
        </is>
      </c>
      <c r="B12203" t="inlineStr">
        <is>
          <t>713b472234255698f79edddd662d6f9a4d786dec</t>
        </is>
      </c>
      <c r="C12203" t="inlineStr">
        <is>
          <t>2018-07-07 11:58:47+00:00</t>
        </is>
      </c>
      <c r="D12203" t="inlineStr">
        <is>
          <t>verchange</t>
        </is>
      </c>
      <c r="E12203" t="inlineStr">
        <is>
          <t>requests</t>
        </is>
      </c>
      <c r="F12203">
        <f>=2.19.1</f>
        <v/>
      </c>
      <c r="G12203" t="inlineStr">
        <is>
          <t>requests</t>
        </is>
      </c>
      <c r="H12203">
        <f>=2.18.4</f>
        <v/>
      </c>
    </row>
    <row r="12204">
      <c r="A12204" t="inlineStr">
        <is>
          <t>locationsharinglib</t>
        </is>
      </c>
      <c r="B12204" t="inlineStr">
        <is>
          <t>e3838a5c32f83ac8643f40d391e563e0ce858bee</t>
        </is>
      </c>
      <c r="C12204" t="inlineStr">
        <is>
          <t>2018-09-29 11:52:30+00:00</t>
        </is>
      </c>
      <c r="D12204" t="inlineStr">
        <is>
          <t>verchange</t>
        </is>
      </c>
      <c r="E12204" t="inlineStr">
        <is>
          <t>requests</t>
        </is>
      </c>
      <c r="F12204" t="inlineStr">
        <is>
          <t>~=2.19.1</t>
        </is>
      </c>
      <c r="G12204" t="inlineStr">
        <is>
          <t>requests</t>
        </is>
      </c>
      <c r="H12204">
        <f>=2.19.1</f>
        <v/>
      </c>
    </row>
    <row r="12205">
      <c r="A12205" t="inlineStr">
        <is>
          <t>locationsharinglib</t>
        </is>
      </c>
      <c r="B12205" t="inlineStr">
        <is>
          <t>e3838a5c32f83ac8643f40d391e563e0ce858bee</t>
        </is>
      </c>
      <c r="C12205" t="inlineStr">
        <is>
          <t>2018-09-29 11:52:30+00:00</t>
        </is>
      </c>
      <c r="D12205" t="inlineStr">
        <is>
          <t>verchange</t>
        </is>
      </c>
      <c r="E12205" t="inlineStr">
        <is>
          <t>cachetools</t>
        </is>
      </c>
      <c r="F12205" t="inlineStr">
        <is>
          <t>~=2.0.1</t>
        </is>
      </c>
      <c r="G12205" t="inlineStr">
        <is>
          <t>cachetools</t>
        </is>
      </c>
      <c r="H12205">
        <f>=2.0.1</f>
        <v/>
      </c>
    </row>
    <row r="12206">
      <c r="A12206" t="inlineStr">
        <is>
          <t>locationsharinglib</t>
        </is>
      </c>
      <c r="B12206" t="inlineStr">
        <is>
          <t>e3838a5c32f83ac8643f40d391e563e0ce858bee</t>
        </is>
      </c>
      <c r="C12206" t="inlineStr">
        <is>
          <t>2018-09-29 11:52:30+00:00</t>
        </is>
      </c>
      <c r="D12206" t="inlineStr">
        <is>
          <t>verchange</t>
        </is>
      </c>
      <c r="E12206" t="inlineStr">
        <is>
          <t>beautifulsoup4</t>
        </is>
      </c>
      <c r="F12206" t="inlineStr">
        <is>
          <t>~=4.6.3</t>
        </is>
      </c>
      <c r="G12206" t="inlineStr">
        <is>
          <t>beautifulsoup4</t>
        </is>
      </c>
      <c r="H12206">
        <f>=4.6.0</f>
        <v/>
      </c>
    </row>
    <row r="12207">
      <c r="A12207" t="inlineStr">
        <is>
          <t>locationsharinglib</t>
        </is>
      </c>
      <c r="B12207" t="inlineStr">
        <is>
          <t>b8adbcd4744bccd6b93d5ec3ebd010547a8ef187</t>
        </is>
      </c>
      <c r="C12207" t="inlineStr">
        <is>
          <t>2018-10-30 14:01:12+00:00</t>
        </is>
      </c>
      <c r="D12207" t="inlineStr">
        <is>
          <t>verchange</t>
        </is>
      </c>
      <c r="E12207" t="inlineStr">
        <is>
          <t>requests</t>
        </is>
      </c>
      <c r="F12207" t="inlineStr">
        <is>
          <t>~=2.20.0</t>
        </is>
      </c>
      <c r="G12207" t="inlineStr">
        <is>
          <t>requests</t>
        </is>
      </c>
      <c r="H12207" t="inlineStr">
        <is>
          <t>~=2.19.1</t>
        </is>
      </c>
    </row>
    <row r="12208">
      <c r="A12208" t="inlineStr">
        <is>
          <t>locationsharinglib</t>
        </is>
      </c>
      <c r="B12208" t="inlineStr">
        <is>
          <t>d702717a7c2fe6640d1afda39e646abc854a6a0a</t>
        </is>
      </c>
      <c r="C12208" t="inlineStr">
        <is>
          <t>2018-11-20 20:40:15+00:00</t>
        </is>
      </c>
      <c r="D12208" t="inlineStr">
        <is>
          <t>verchange</t>
        </is>
      </c>
      <c r="E12208" t="inlineStr">
        <is>
          <t>requests</t>
        </is>
      </c>
      <c r="F12208" t="inlineStr">
        <is>
          <t>~=2.20.1</t>
        </is>
      </c>
      <c r="G12208" t="inlineStr">
        <is>
          <t>requests</t>
        </is>
      </c>
      <c r="H12208" t="inlineStr">
        <is>
          <t>~=2.20.0</t>
        </is>
      </c>
    </row>
    <row r="12209">
      <c r="A12209" t="inlineStr">
        <is>
          <t>locationsharinglib</t>
        </is>
      </c>
      <c r="B12209" t="inlineStr">
        <is>
          <t>fded96e1a6b0752174b17755ba31cd04779c5653</t>
        </is>
      </c>
      <c r="C12209" t="inlineStr">
        <is>
          <t>2019-03-05 14:00:19+00:00</t>
        </is>
      </c>
      <c r="D12209" t="inlineStr">
        <is>
          <t>verchange</t>
        </is>
      </c>
      <c r="E12209" t="inlineStr">
        <is>
          <t>requests</t>
        </is>
      </c>
      <c r="F12209" t="inlineStr">
        <is>
          <t>~=2.21.0</t>
        </is>
      </c>
      <c r="G12209" t="inlineStr">
        <is>
          <t>requests</t>
        </is>
      </c>
      <c r="H12209" t="inlineStr">
        <is>
          <t>~=2.20.1</t>
        </is>
      </c>
    </row>
    <row r="12210">
      <c r="A12210" t="inlineStr">
        <is>
          <t>locationsharinglib</t>
        </is>
      </c>
      <c r="B12210" t="inlineStr">
        <is>
          <t>fded96e1a6b0752174b17755ba31cd04779c5653</t>
        </is>
      </c>
      <c r="C12210" t="inlineStr">
        <is>
          <t>2019-03-05 14:00:19+00:00</t>
        </is>
      </c>
      <c r="D12210" t="inlineStr">
        <is>
          <t>add</t>
        </is>
      </c>
      <c r="E12210" t="inlineStr">
        <is>
          <t>coloredlogs</t>
        </is>
      </c>
      <c r="F12210" t="inlineStr">
        <is>
          <t>~=10.0</t>
        </is>
      </c>
      <c r="G12210" t="inlineStr"/>
      <c r="H12210" t="inlineStr"/>
    </row>
    <row r="12211">
      <c r="A12211" t="inlineStr">
        <is>
          <t>locationsharinglib</t>
        </is>
      </c>
      <c r="B12211" t="inlineStr">
        <is>
          <t>fded96e1a6b0752174b17755ba31cd04779c5653</t>
        </is>
      </c>
      <c r="C12211" t="inlineStr">
        <is>
          <t>2019-03-05 14:00:19+00:00</t>
        </is>
      </c>
      <c r="D12211" t="inlineStr">
        <is>
          <t>rem</t>
        </is>
      </c>
      <c r="E12211" t="inlineStr"/>
      <c r="F12211" t="inlineStr"/>
      <c r="G12211" t="inlineStr">
        <is>
          <t>beautifulsoup4</t>
        </is>
      </c>
      <c r="H12211" t="inlineStr">
        <is>
          <t>~=4.6.3</t>
        </is>
      </c>
    </row>
    <row r="12212">
      <c r="A12212" t="inlineStr">
        <is>
          <t>locationsharinglib</t>
        </is>
      </c>
      <c r="B12212" t="inlineStr">
        <is>
          <t>84112b34bb4fdca233c6fce48bfe29785838dfcc</t>
        </is>
      </c>
      <c r="C12212" t="inlineStr">
        <is>
          <t>2021-01-01 09:23:38+00:00</t>
        </is>
      </c>
      <c r="D12212" t="inlineStr">
        <is>
          <t>verchange</t>
        </is>
      </c>
      <c r="E12212" t="inlineStr">
        <is>
          <t>requests</t>
        </is>
      </c>
      <c r="F12212" t="inlineStr">
        <is>
          <t>~=2.21.0</t>
        </is>
      </c>
      <c r="G12212" t="inlineStr">
        <is>
          <t>requests</t>
        </is>
      </c>
      <c r="H12212" t="inlineStr">
        <is>
          <t>~=2.21.0</t>
        </is>
      </c>
    </row>
    <row r="12213">
      <c r="A12213" t="inlineStr">
        <is>
          <t>locationsharinglib</t>
        </is>
      </c>
      <c r="B12213" t="inlineStr">
        <is>
          <t>84112b34bb4fdca233c6fce48bfe29785838dfcc</t>
        </is>
      </c>
      <c r="C12213" t="inlineStr">
        <is>
          <t>2021-01-01 09:23:38+00:00</t>
        </is>
      </c>
      <c r="D12213" t="inlineStr">
        <is>
          <t>verchange</t>
        </is>
      </c>
      <c r="E12213" t="inlineStr">
        <is>
          <t>cachetools</t>
        </is>
      </c>
      <c r="F12213" t="inlineStr">
        <is>
          <t>~=2.0.1</t>
        </is>
      </c>
      <c r="G12213" t="inlineStr">
        <is>
          <t>cachetools</t>
        </is>
      </c>
      <c r="H12213" t="inlineStr">
        <is>
          <t>~=2.0.1</t>
        </is>
      </c>
    </row>
    <row r="12214">
      <c r="A12214" t="inlineStr">
        <is>
          <t>locationsharinglib</t>
        </is>
      </c>
      <c r="B12214" t="inlineStr">
        <is>
          <t>84112b34bb4fdca233c6fce48bfe29785838dfcc</t>
        </is>
      </c>
      <c r="C12214" t="inlineStr">
        <is>
          <t>2021-01-01 09:23:38+00:00</t>
        </is>
      </c>
      <c r="D12214" t="inlineStr">
        <is>
          <t>add</t>
        </is>
      </c>
      <c r="E12214" t="inlineStr">
        <is>
          <t>pytz</t>
        </is>
      </c>
      <c r="F12214" t="inlineStr">
        <is>
          <t>~=2019.2</t>
        </is>
      </c>
      <c r="G12214" t="inlineStr"/>
      <c r="H12214" t="inlineStr"/>
    </row>
    <row r="12215">
      <c r="A12215" t="inlineStr">
        <is>
          <t>locationsharinglib</t>
        </is>
      </c>
      <c r="B12215" t="inlineStr">
        <is>
          <t>84112b34bb4fdca233c6fce48bfe29785838dfcc</t>
        </is>
      </c>
      <c r="C12215" t="inlineStr">
        <is>
          <t>2021-01-01 09:23:38+00:00</t>
        </is>
      </c>
      <c r="D12215" t="inlineStr">
        <is>
          <t>add</t>
        </is>
      </c>
      <c r="E12215" t="inlineStr">
        <is>
          <t>dataclasses</t>
        </is>
      </c>
      <c r="F12215" t="inlineStr">
        <is>
          <t>~=0.6</t>
        </is>
      </c>
      <c r="G12215" t="inlineStr"/>
      <c r="H12215" t="inlineStr"/>
    </row>
    <row r="12216">
      <c r="A12216" t="inlineStr">
        <is>
          <t>locationsharinglib</t>
        </is>
      </c>
      <c r="B12216" t="inlineStr">
        <is>
          <t>bcffca064a8af67350bc019c0f6ecd24828c5d2e</t>
        </is>
      </c>
      <c r="C12216" t="inlineStr">
        <is>
          <t>2021-01-01 15:18:09+00:00</t>
        </is>
      </c>
      <c r="D12216" t="inlineStr">
        <is>
          <t>verchange</t>
        </is>
      </c>
      <c r="E12216" t="inlineStr">
        <is>
          <t>requests</t>
        </is>
      </c>
      <c r="F12216" t="inlineStr">
        <is>
          <t>&gt;=2.25.1</t>
        </is>
      </c>
      <c r="G12216" t="inlineStr">
        <is>
          <t>requests</t>
        </is>
      </c>
      <c r="H12216" t="inlineStr">
        <is>
          <t>~=2.21.0</t>
        </is>
      </c>
    </row>
    <row r="12217">
      <c r="A12217" t="inlineStr">
        <is>
          <t>locationsharinglib</t>
        </is>
      </c>
      <c r="B12217" t="inlineStr">
        <is>
          <t>bcffca064a8af67350bc019c0f6ecd24828c5d2e</t>
        </is>
      </c>
      <c r="C12217" t="inlineStr">
        <is>
          <t>2021-01-01 15:18:09+00:00</t>
        </is>
      </c>
      <c r="D12217" t="inlineStr">
        <is>
          <t>verchange</t>
        </is>
      </c>
      <c r="E12217" t="inlineStr">
        <is>
          <t>coloredlogs</t>
        </is>
      </c>
      <c r="F12217" t="inlineStr">
        <is>
          <t>&gt;=10.0</t>
        </is>
      </c>
      <c r="G12217" t="inlineStr">
        <is>
          <t>coloredlogs</t>
        </is>
      </c>
      <c r="H12217" t="inlineStr">
        <is>
          <t>~=10.0</t>
        </is>
      </c>
    </row>
    <row r="12218">
      <c r="A12218" t="inlineStr">
        <is>
          <t>locationsharinglib</t>
        </is>
      </c>
      <c r="B12218" t="inlineStr">
        <is>
          <t>bcffca064a8af67350bc019c0f6ecd24828c5d2e</t>
        </is>
      </c>
      <c r="C12218" t="inlineStr">
        <is>
          <t>2021-01-01 15:18:09+00:00</t>
        </is>
      </c>
      <c r="D12218" t="inlineStr">
        <is>
          <t>verchange</t>
        </is>
      </c>
      <c r="E12218" t="inlineStr">
        <is>
          <t>pytz</t>
        </is>
      </c>
      <c r="F12218" t="inlineStr">
        <is>
          <t>&gt;=2020.5</t>
        </is>
      </c>
      <c r="G12218" t="inlineStr">
        <is>
          <t>pytz</t>
        </is>
      </c>
      <c r="H12218" t="inlineStr">
        <is>
          <t>~=2019.2</t>
        </is>
      </c>
    </row>
    <row r="12219">
      <c r="A12219" t="inlineStr">
        <is>
          <t>locationsharinglib</t>
        </is>
      </c>
      <c r="B12219" t="inlineStr">
        <is>
          <t>bcffca064a8af67350bc019c0f6ecd24828c5d2e</t>
        </is>
      </c>
      <c r="C12219" t="inlineStr">
        <is>
          <t>2021-01-01 15:18:09+00:00</t>
        </is>
      </c>
      <c r="D12219" t="inlineStr">
        <is>
          <t>verchange</t>
        </is>
      </c>
      <c r="E12219" t="inlineStr">
        <is>
          <t>cachetools</t>
        </is>
      </c>
      <c r="F12219" t="inlineStr">
        <is>
          <t>&gt;=2.1.0</t>
        </is>
      </c>
      <c r="G12219" t="inlineStr">
        <is>
          <t>cachetools</t>
        </is>
      </c>
      <c r="H12219" t="inlineStr">
        <is>
          <t>~=2.0.1</t>
        </is>
      </c>
    </row>
    <row r="12220">
      <c r="A12220" t="inlineStr">
        <is>
          <t>rtcclient</t>
        </is>
      </c>
      <c r="B12220" t="inlineStr">
        <is>
          <t>2155de79637eb3272ed6dc30fd54104b976c2fa5</t>
        </is>
      </c>
      <c r="C12220" t="inlineStr">
        <is>
          <t>2015-09-18 05:02:53+00:00</t>
        </is>
      </c>
      <c r="D12220" t="inlineStr">
        <is>
          <t>add</t>
        </is>
      </c>
      <c r="E12220" t="inlineStr">
        <is>
          <t>six</t>
        </is>
      </c>
      <c r="F12220" t="inlineStr"/>
      <c r="G12220" t="inlineStr"/>
      <c r="H12220" t="inlineStr"/>
    </row>
    <row r="12221">
      <c r="A12221" t="inlineStr">
        <is>
          <t>rtcclient</t>
        </is>
      </c>
      <c r="B12221" t="inlineStr">
        <is>
          <t>dbec1cc87281af3aff9846c1f5f62097b9716406</t>
        </is>
      </c>
      <c r="C12221" t="inlineStr">
        <is>
          <t>2017-05-18 02:56:22+00:00</t>
        </is>
      </c>
      <c r="D12221" t="inlineStr">
        <is>
          <t>verchange</t>
        </is>
      </c>
      <c r="E12221" t="inlineStr">
        <is>
          <t>xmltodict</t>
        </is>
      </c>
      <c r="F12221" t="inlineStr"/>
      <c r="G12221" t="inlineStr">
        <is>
          <t>xmltodict</t>
        </is>
      </c>
      <c r="H12221" t="inlineStr"/>
    </row>
    <row r="12222">
      <c r="A12222" t="inlineStr">
        <is>
          <t>rtcclient</t>
        </is>
      </c>
      <c r="B12222" t="inlineStr">
        <is>
          <t>dbec1cc87281af3aff9846c1f5f62097b9716406</t>
        </is>
      </c>
      <c r="C12222" t="inlineStr">
        <is>
          <t>2017-05-18 02:56:22+00:00</t>
        </is>
      </c>
      <c r="D12222" t="inlineStr">
        <is>
          <t>verchange</t>
        </is>
      </c>
      <c r="E12222" t="inlineStr">
        <is>
          <t>requests</t>
        </is>
      </c>
      <c r="F12222" t="inlineStr">
        <is>
          <t>&gt;=2.10.0</t>
        </is>
      </c>
      <c r="G12222" t="inlineStr">
        <is>
          <t>requests</t>
        </is>
      </c>
      <c r="H12222" t="inlineStr"/>
    </row>
    <row r="12223">
      <c r="A12223" t="inlineStr">
        <is>
          <t>rtcclient</t>
        </is>
      </c>
      <c r="B12223" t="inlineStr">
        <is>
          <t>dbec1cc87281af3aff9846c1f5f62097b9716406</t>
        </is>
      </c>
      <c r="C12223" t="inlineStr">
        <is>
          <t>2017-05-18 02:56:22+00:00</t>
        </is>
      </c>
      <c r="D12223" t="inlineStr">
        <is>
          <t>add</t>
        </is>
      </c>
      <c r="E12223" t="inlineStr">
        <is>
          <t>PySocks</t>
        </is>
      </c>
      <c r="F12223" t="inlineStr">
        <is>
          <t>&gt;=1.5.6</t>
        </is>
      </c>
      <c r="G12223" t="inlineStr"/>
      <c r="H12223" t="inlineStr"/>
    </row>
    <row r="12224">
      <c r="A12224" t="inlineStr">
        <is>
          <t>rtcclient</t>
        </is>
      </c>
      <c r="B12224" t="inlineStr">
        <is>
          <t>488860e49bd3ceee0bdfa185799ed14d31949b3a</t>
        </is>
      </c>
      <c r="C12224" t="inlineStr">
        <is>
          <t>2021-03-19 07:20:05+00:00</t>
        </is>
      </c>
      <c r="D12224" t="inlineStr">
        <is>
          <t>add</t>
        </is>
      </c>
      <c r="E12224" t="inlineStr">
        <is>
          <t>lxml</t>
        </is>
      </c>
      <c r="F12224" t="inlineStr"/>
      <c r="G12224" t="inlineStr"/>
      <c r="H12224" t="inlineStr"/>
    </row>
    <row r="12225">
      <c r="A12225" t="inlineStr">
        <is>
          <t>tyssue</t>
        </is>
      </c>
      <c r="B12225" t="inlineStr">
        <is>
          <t>7bb815b6a0b2c17589358140d3adc18a62a2805b</t>
        </is>
      </c>
      <c r="C12225" t="inlineStr">
        <is>
          <t>2019-05-07 17:52:03+00:00</t>
        </is>
      </c>
      <c r="D12225" t="inlineStr">
        <is>
          <t>verchange</t>
        </is>
      </c>
      <c r="E12225" t="inlineStr">
        <is>
          <t>pandas</t>
        </is>
      </c>
      <c r="F12225" t="inlineStr">
        <is>
          <t>&gt;=0.24</t>
        </is>
      </c>
      <c r="G12225" t="inlineStr">
        <is>
          <t>pandas</t>
        </is>
      </c>
      <c r="H12225" t="inlineStr"/>
    </row>
    <row r="12226">
      <c r="A12226" t="inlineStr">
        <is>
          <t>virtualbmc</t>
        </is>
      </c>
      <c r="B12226" t="inlineStr">
        <is>
          <t>38502c106d053d90a6bb7cfcd06cda004675eab5</t>
        </is>
      </c>
      <c r="C12226" t="inlineStr">
        <is>
          <t>2017-02-10 19:08:57+00:00</t>
        </is>
      </c>
      <c r="D12226" t="inlineStr">
        <is>
          <t>verchange</t>
        </is>
      </c>
      <c r="E12226" t="inlineStr">
        <is>
          <t>pbr</t>
        </is>
      </c>
      <c r="F12226" t="inlineStr">
        <is>
          <t>&gt;=1.8</t>
        </is>
      </c>
      <c r="G12226" t="inlineStr">
        <is>
          <t>pbr</t>
        </is>
      </c>
      <c r="H12226" t="inlineStr">
        <is>
          <t>&gt;=1.6</t>
        </is>
      </c>
    </row>
    <row r="12227">
      <c r="A12227" t="inlineStr">
        <is>
          <t>virtualbmc</t>
        </is>
      </c>
      <c r="B12227" t="inlineStr">
        <is>
          <t>38502c106d053d90a6bb7cfcd06cda004675eab5</t>
        </is>
      </c>
      <c r="C12227" t="inlineStr">
        <is>
          <t>2017-02-10 19:08:57+00:00</t>
        </is>
      </c>
      <c r="D12227" t="inlineStr">
        <is>
          <t>verchange</t>
        </is>
      </c>
      <c r="E12227" t="inlineStr">
        <is>
          <t>pyghmi</t>
        </is>
      </c>
      <c r="F12227" t="inlineStr">
        <is>
          <t>&gt;=1.0.9</t>
        </is>
      </c>
      <c r="G12227" t="inlineStr">
        <is>
          <t>pyghmi</t>
        </is>
      </c>
      <c r="H12227" t="inlineStr">
        <is>
          <t>&gt;=1.0.3</t>
        </is>
      </c>
    </row>
    <row r="12228">
      <c r="A12228" t="inlineStr">
        <is>
          <t>virtualbmc</t>
        </is>
      </c>
      <c r="B12228" t="inlineStr">
        <is>
          <t>38502c106d053d90a6bb7cfcd06cda004675eab5</t>
        </is>
      </c>
      <c r="C12228" t="inlineStr">
        <is>
          <t>2017-02-10 19:08:57+00:00</t>
        </is>
      </c>
      <c r="D12228" t="inlineStr">
        <is>
          <t>verchange</t>
        </is>
      </c>
      <c r="E12228" t="inlineStr">
        <is>
          <t>PrettyTable</t>
        </is>
      </c>
      <c r="F12228" t="inlineStr">
        <is>
          <t>&gt;=0.7.1;&lt;0.8</t>
        </is>
      </c>
      <c r="G12228" t="inlineStr">
        <is>
          <t>PrettyTable</t>
        </is>
      </c>
      <c r="H12228" t="inlineStr">
        <is>
          <t>&gt;=0.7;&lt;0.8</t>
        </is>
      </c>
    </row>
    <row r="12229">
      <c r="A12229" t="inlineStr">
        <is>
          <t>virtualbmc</t>
        </is>
      </c>
      <c r="B12229" t="inlineStr">
        <is>
          <t>88588769a47ce1c0836bfdcb26729a263c30f8d9</t>
        </is>
      </c>
      <c r="C12229" t="inlineStr">
        <is>
          <t>2017-08-16 08:54:31+00:00</t>
        </is>
      </c>
      <c r="D12229" t="inlineStr">
        <is>
          <t>verchange</t>
        </is>
      </c>
      <c r="E12229" t="inlineStr">
        <is>
          <t>pbr</t>
        </is>
      </c>
      <c r="F12229" t="inlineStr">
        <is>
          <t>&gt;=2.0.0;!=2.1.0</t>
        </is>
      </c>
      <c r="G12229" t="inlineStr">
        <is>
          <t>pbr</t>
        </is>
      </c>
      <c r="H12229" t="inlineStr">
        <is>
          <t>&gt;=1.8</t>
        </is>
      </c>
    </row>
    <row r="12230">
      <c r="A12230" t="inlineStr">
        <is>
          <t>virtualbmc</t>
        </is>
      </c>
      <c r="B12230" t="inlineStr">
        <is>
          <t>88588769a47ce1c0836bfdcb26729a263c30f8d9</t>
        </is>
      </c>
      <c r="C12230" t="inlineStr">
        <is>
          <t>2017-08-16 08:54:31+00:00</t>
        </is>
      </c>
      <c r="D12230" t="inlineStr">
        <is>
          <t>verchange</t>
        </is>
      </c>
      <c r="E12230" t="inlineStr">
        <is>
          <t>pyghmi</t>
        </is>
      </c>
      <c r="F12230" t="inlineStr">
        <is>
          <t>&gt;=1.0.22</t>
        </is>
      </c>
      <c r="G12230" t="inlineStr">
        <is>
          <t>pyghmi</t>
        </is>
      </c>
      <c r="H12230" t="inlineStr">
        <is>
          <t>&gt;=1.0.9</t>
        </is>
      </c>
    </row>
    <row r="12231">
      <c r="A12231" t="inlineStr">
        <is>
          <t>virtualbmc</t>
        </is>
      </c>
      <c r="B12231" t="inlineStr">
        <is>
          <t>427de49c25e3506fb8209b49749c03460053e8a7</t>
        </is>
      </c>
      <c r="C12231" t="inlineStr">
        <is>
          <t>2018-02-22 20:18:59+00:00</t>
        </is>
      </c>
      <c r="D12231" t="inlineStr">
        <is>
          <t>verchange</t>
        </is>
      </c>
      <c r="E12231" t="inlineStr">
        <is>
          <t>six</t>
        </is>
      </c>
      <c r="F12231" t="inlineStr">
        <is>
          <t>&gt;=1.10.0</t>
        </is>
      </c>
      <c r="G12231" t="inlineStr">
        <is>
          <t>six</t>
        </is>
      </c>
      <c r="H12231" t="inlineStr">
        <is>
          <t>&gt;=1.9.0</t>
        </is>
      </c>
    </row>
    <row r="12232">
      <c r="A12232" t="inlineStr">
        <is>
          <t>virtualbmc</t>
        </is>
      </c>
      <c r="B12232" t="inlineStr">
        <is>
          <t>427de49c25e3506fb8209b49749c03460053e8a7</t>
        </is>
      </c>
      <c r="C12232" t="inlineStr">
        <is>
          <t>2018-02-22 20:18:59+00:00</t>
        </is>
      </c>
      <c r="D12232" t="inlineStr">
        <is>
          <t>verchange</t>
        </is>
      </c>
      <c r="E12232" t="inlineStr">
        <is>
          <t>libvirt-python</t>
        </is>
      </c>
      <c r="F12232" t="inlineStr">
        <is>
          <t>&gt;=3.5.0</t>
        </is>
      </c>
      <c r="G12232" t="inlineStr">
        <is>
          <t>libvirt-python</t>
        </is>
      </c>
      <c r="H12232" t="inlineStr">
        <is>
          <t>&gt;=1.2.5</t>
        </is>
      </c>
    </row>
    <row r="12233">
      <c r="A12233" t="inlineStr">
        <is>
          <t>virtualbmc</t>
        </is>
      </c>
      <c r="B12233" t="inlineStr">
        <is>
          <t>4e6e901b6cbb635c8576a69063a1c3dd25f2c935</t>
        </is>
      </c>
      <c r="C12233" t="inlineStr">
        <is>
          <t>2018-08-09 15:27:56+00:00</t>
        </is>
      </c>
      <c r="D12233" t="inlineStr">
        <is>
          <t>verchange</t>
        </is>
      </c>
      <c r="E12233" t="inlineStr">
        <is>
          <t>libvirt-python</t>
        </is>
      </c>
      <c r="F12233" t="inlineStr">
        <is>
          <t>&gt;=3.5.0;!=4.1.0</t>
        </is>
      </c>
      <c r="G12233" t="inlineStr">
        <is>
          <t>libvirt-python</t>
        </is>
      </c>
      <c r="H12233" t="inlineStr">
        <is>
          <t>&gt;=3.5.0</t>
        </is>
      </c>
    </row>
    <row r="12234">
      <c r="A12234" t="inlineStr">
        <is>
          <t>virtualbmc</t>
        </is>
      </c>
      <c r="B12234" t="inlineStr">
        <is>
          <t>4e6e901b6cbb635c8576a69063a1c3dd25f2c935</t>
        </is>
      </c>
      <c r="C12234" t="inlineStr">
        <is>
          <t>2018-08-09 15:27:56+00:00</t>
        </is>
      </c>
      <c r="D12234" t="inlineStr">
        <is>
          <t>add</t>
        </is>
      </c>
      <c r="E12234" t="inlineStr">
        <is>
          <t>cliff</t>
        </is>
      </c>
      <c r="F12234" t="inlineStr">
        <is>
          <t>&gt;=2.8.0;!=2.9.0</t>
        </is>
      </c>
      <c r="G12234" t="inlineStr"/>
      <c r="H12234" t="inlineStr"/>
    </row>
    <row r="12235">
      <c r="A12235" t="inlineStr">
        <is>
          <t>virtualbmc</t>
        </is>
      </c>
      <c r="B12235" t="inlineStr">
        <is>
          <t>4e6e901b6cbb635c8576a69063a1c3dd25f2c935</t>
        </is>
      </c>
      <c r="C12235" t="inlineStr">
        <is>
          <t>2018-08-09 15:27:56+00:00</t>
        </is>
      </c>
      <c r="D12235" t="inlineStr">
        <is>
          <t>add</t>
        </is>
      </c>
      <c r="E12235" t="inlineStr">
        <is>
          <t>pyzmq</t>
        </is>
      </c>
      <c r="F12235" t="inlineStr">
        <is>
          <t>&gt;=14.3.1</t>
        </is>
      </c>
      <c r="G12235" t="inlineStr"/>
      <c r="H12235" t="inlineStr"/>
    </row>
    <row r="12236">
      <c r="A12236" t="inlineStr">
        <is>
          <t>virtualbmc</t>
        </is>
      </c>
      <c r="B12236" t="inlineStr">
        <is>
          <t>4e6e901b6cbb635c8576a69063a1c3dd25f2c935</t>
        </is>
      </c>
      <c r="C12236" t="inlineStr">
        <is>
          <t>2018-08-09 15:27:56+00:00</t>
        </is>
      </c>
      <c r="D12236" t="inlineStr">
        <is>
          <t>rem</t>
        </is>
      </c>
      <c r="E12236" t="inlineStr"/>
      <c r="F12236" t="inlineStr"/>
      <c r="G12236" t="inlineStr">
        <is>
          <t>PrettyTable</t>
        </is>
      </c>
      <c r="H12236" t="inlineStr">
        <is>
          <t>&gt;=0.7.1;&lt;0.8</t>
        </is>
      </c>
    </row>
    <row r="12237">
      <c r="A12237" t="inlineStr">
        <is>
          <t>virtualbmc</t>
        </is>
      </c>
      <c r="B12237" t="inlineStr">
        <is>
          <t>bff0e6c73a9c93ee7d272cd671b0d70f75ee3038</t>
        </is>
      </c>
      <c r="C12237" t="inlineStr">
        <is>
          <t>2019-03-22 17:31:04+00:00</t>
        </is>
      </c>
      <c r="D12237" t="inlineStr">
        <is>
          <t>verchange</t>
        </is>
      </c>
      <c r="E12237" t="inlineStr">
        <is>
          <t>libvirt-python</t>
        </is>
      </c>
      <c r="F12237" t="inlineStr">
        <is>
          <t>&gt;=3.7.0;!=4.1.0</t>
        </is>
      </c>
      <c r="G12237" t="inlineStr">
        <is>
          <t>libvirt-python</t>
        </is>
      </c>
      <c r="H12237" t="inlineStr">
        <is>
          <t>&gt;=3.5.0;!=4.1.0</t>
        </is>
      </c>
    </row>
    <row r="12238">
      <c r="A12238" t="inlineStr">
        <is>
          <t>virtualbmc</t>
        </is>
      </c>
      <c r="B12238" t="inlineStr">
        <is>
          <t>9742c042084d87c755e6d2e2d9df6e88e3bf1790</t>
        </is>
      </c>
      <c r="C12238" t="inlineStr">
        <is>
          <t>2020-03-06 17:25:23+00:00</t>
        </is>
      </c>
      <c r="D12238" t="inlineStr">
        <is>
          <t>rem</t>
        </is>
      </c>
      <c r="E12238" t="inlineStr"/>
      <c r="F12238" t="inlineStr"/>
      <c r="G12238" t="inlineStr">
        <is>
          <t>six</t>
        </is>
      </c>
      <c r="H12238" t="inlineStr">
        <is>
          <t>&gt;=1.10.0</t>
        </is>
      </c>
    </row>
    <row r="12239">
      <c r="A12239" t="inlineStr">
        <is>
          <t>virtualbmc</t>
        </is>
      </c>
      <c r="B12239" t="inlineStr">
        <is>
          <t>d79f82339cd5a6bf1a9e294cbff88e6ee7ef47a2</t>
        </is>
      </c>
      <c r="C12239" t="inlineStr">
        <is>
          <t>2020-09-21 07:49:52+00:00</t>
        </is>
      </c>
      <c r="D12239" t="inlineStr">
        <is>
          <t>verchange</t>
        </is>
      </c>
      <c r="E12239" t="inlineStr">
        <is>
          <t>libvirt-python</t>
        </is>
      </c>
      <c r="F12239" t="inlineStr">
        <is>
          <t>&gt;=6.0.0</t>
        </is>
      </c>
      <c r="G12239" t="inlineStr">
        <is>
          <t>libvirt-python</t>
        </is>
      </c>
      <c r="H12239" t="inlineStr">
        <is>
          <t>&gt;=3.7.0;!=4.1.0</t>
        </is>
      </c>
    </row>
    <row r="12240">
      <c r="A12240" t="inlineStr">
        <is>
          <t>virtualbmc</t>
        </is>
      </c>
      <c r="B12240" t="inlineStr">
        <is>
          <t>d79f82339cd5a6bf1a9e294cbff88e6ee7ef47a2</t>
        </is>
      </c>
      <c r="C12240" t="inlineStr">
        <is>
          <t>2020-09-21 07:49:52+00:00</t>
        </is>
      </c>
      <c r="D12240" t="inlineStr">
        <is>
          <t>verchange</t>
        </is>
      </c>
      <c r="E12240" t="inlineStr">
        <is>
          <t>pyzmq</t>
        </is>
      </c>
      <c r="F12240" t="inlineStr">
        <is>
          <t>&gt;=19.0.0</t>
        </is>
      </c>
      <c r="G12240" t="inlineStr">
        <is>
          <t>pyzmq</t>
        </is>
      </c>
      <c r="H12240" t="inlineStr">
        <is>
          <t>&gt;=14.3.1</t>
        </is>
      </c>
    </row>
    <row r="12241">
      <c r="A12241" t="inlineStr">
        <is>
          <t>virtualbmc</t>
        </is>
      </c>
      <c r="B12241" t="inlineStr">
        <is>
          <t>d79f82339cd5a6bf1a9e294cbff88e6ee7ef47a2</t>
        </is>
      </c>
      <c r="C12241" t="inlineStr">
        <is>
          <t>2020-09-21 07:49:52+00:00</t>
        </is>
      </c>
      <c r="D12241" t="inlineStr">
        <is>
          <t>verchange</t>
        </is>
      </c>
      <c r="E12241" t="inlineStr">
        <is>
          <t>pyghmi</t>
        </is>
      </c>
      <c r="F12241" t="inlineStr">
        <is>
          <t>&gt;=1.2.0</t>
        </is>
      </c>
      <c r="G12241" t="inlineStr">
        <is>
          <t>pyghmi</t>
        </is>
      </c>
      <c r="H12241" t="inlineStr">
        <is>
          <t>&gt;=1.0.22</t>
        </is>
      </c>
    </row>
    <row r="12242">
      <c r="A12242" t="inlineStr">
        <is>
          <t>arlo</t>
        </is>
      </c>
      <c r="B12242" t="inlineStr">
        <is>
          <t>e37fdfb607bdc7d60b8e6c7615682899f25d1dbc</t>
        </is>
      </c>
      <c r="C12242" t="inlineStr">
        <is>
          <t>2019-10-04 14:53:45+00:00</t>
        </is>
      </c>
      <c r="D12242" t="inlineStr">
        <is>
          <t>verchange</t>
        </is>
      </c>
      <c r="E12242" t="inlineStr">
        <is>
          <t>sseclient</t>
        </is>
      </c>
      <c r="F12242">
        <f>=0.0.22</f>
        <v/>
      </c>
      <c r="G12242" t="inlineStr">
        <is>
          <t>sseclient</t>
        </is>
      </c>
      <c r="H12242" t="inlineStr"/>
    </row>
    <row r="12243">
      <c r="A12243" t="inlineStr">
        <is>
          <t>arlo</t>
        </is>
      </c>
      <c r="B12243" t="inlineStr">
        <is>
          <t>638ed7936eefff32ab52d0e84ce6f2c013f544a2</t>
        </is>
      </c>
      <c r="C12243" t="inlineStr">
        <is>
          <t>2019-10-04 15:48:15+00:00</t>
        </is>
      </c>
      <c r="D12243" t="inlineStr">
        <is>
          <t>verchange</t>
        </is>
      </c>
      <c r="E12243" t="inlineStr">
        <is>
          <t>requests</t>
        </is>
      </c>
      <c r="F12243">
        <f>=2.22.0</f>
        <v/>
      </c>
      <c r="G12243" t="inlineStr">
        <is>
          <t>requests</t>
        </is>
      </c>
      <c r="H12243" t="inlineStr"/>
    </row>
    <row r="12244">
      <c r="A12244" t="inlineStr">
        <is>
          <t>arlo</t>
        </is>
      </c>
      <c r="B12244" t="inlineStr">
        <is>
          <t>638ed7936eefff32ab52d0e84ce6f2c013f544a2</t>
        </is>
      </c>
      <c r="C12244" t="inlineStr">
        <is>
          <t>2019-10-04 15:48:15+00:00</t>
        </is>
      </c>
      <c r="D12244" t="inlineStr">
        <is>
          <t>verchange</t>
        </is>
      </c>
      <c r="E12244" t="inlineStr">
        <is>
          <t>monotonic</t>
        </is>
      </c>
      <c r="F12244">
        <f>=1.5</f>
        <v/>
      </c>
      <c r="G12244" t="inlineStr">
        <is>
          <t>monotonic</t>
        </is>
      </c>
      <c r="H12244" t="inlineStr"/>
    </row>
    <row r="12245">
      <c r="A12245" t="inlineStr">
        <is>
          <t>arlo</t>
        </is>
      </c>
      <c r="B12245" t="inlineStr">
        <is>
          <t>638ed7936eefff32ab52d0e84ce6f2c013f544a2</t>
        </is>
      </c>
      <c r="C12245" t="inlineStr">
        <is>
          <t>2019-10-04 15:48:15+00:00</t>
        </is>
      </c>
      <c r="D12245" t="inlineStr">
        <is>
          <t>add</t>
        </is>
      </c>
      <c r="E12245" t="inlineStr">
        <is>
          <t>certifi</t>
        </is>
      </c>
      <c r="F12245">
        <f>=2019.9.11</f>
        <v/>
      </c>
      <c r="G12245" t="inlineStr"/>
      <c r="H12245" t="inlineStr"/>
    </row>
    <row r="12246">
      <c r="A12246" t="inlineStr">
        <is>
          <t>arlo</t>
        </is>
      </c>
      <c r="B12246" t="inlineStr">
        <is>
          <t>638ed7936eefff32ab52d0e84ce6f2c013f544a2</t>
        </is>
      </c>
      <c r="C12246" t="inlineStr">
        <is>
          <t>2019-10-04 15:48:15+00:00</t>
        </is>
      </c>
      <c r="D12246" t="inlineStr">
        <is>
          <t>add</t>
        </is>
      </c>
      <c r="E12246" t="inlineStr">
        <is>
          <t>chardet</t>
        </is>
      </c>
      <c r="F12246">
        <f>=3.0.4</f>
        <v/>
      </c>
      <c r="G12246" t="inlineStr"/>
      <c r="H12246" t="inlineStr"/>
    </row>
    <row r="12247">
      <c r="A12247" t="inlineStr">
        <is>
          <t>arlo</t>
        </is>
      </c>
      <c r="B12247" t="inlineStr">
        <is>
          <t>638ed7936eefff32ab52d0e84ce6f2c013f544a2</t>
        </is>
      </c>
      <c r="C12247" t="inlineStr">
        <is>
          <t>2019-10-04 15:48:15+00:00</t>
        </is>
      </c>
      <c r="D12247" t="inlineStr">
        <is>
          <t>add</t>
        </is>
      </c>
      <c r="E12247" t="inlineStr">
        <is>
          <t>idna</t>
        </is>
      </c>
      <c r="F12247">
        <f>=2.8</f>
        <v/>
      </c>
      <c r="G12247" t="inlineStr"/>
      <c r="H12247" t="inlineStr"/>
    </row>
    <row r="12248">
      <c r="A12248" t="inlineStr">
        <is>
          <t>arlo</t>
        </is>
      </c>
      <c r="B12248" t="inlineStr">
        <is>
          <t>638ed7936eefff32ab52d0e84ce6f2c013f544a2</t>
        </is>
      </c>
      <c r="C12248" t="inlineStr">
        <is>
          <t>2019-10-04 15:48:15+00:00</t>
        </is>
      </c>
      <c r="D12248" t="inlineStr">
        <is>
          <t>add</t>
        </is>
      </c>
      <c r="E12248" t="inlineStr">
        <is>
          <t>pysocks</t>
        </is>
      </c>
      <c r="F12248">
        <f>=1.7.1</f>
        <v/>
      </c>
      <c r="G12248" t="inlineStr"/>
      <c r="H12248" t="inlineStr"/>
    </row>
    <row r="12249">
      <c r="A12249" t="inlineStr">
        <is>
          <t>arlo</t>
        </is>
      </c>
      <c r="B12249" t="inlineStr">
        <is>
          <t>638ed7936eefff32ab52d0e84ce6f2c013f544a2</t>
        </is>
      </c>
      <c r="C12249" t="inlineStr">
        <is>
          <t>2019-10-04 15:48:15+00:00</t>
        </is>
      </c>
      <c r="D12249" t="inlineStr">
        <is>
          <t>add</t>
        </is>
      </c>
      <c r="E12249" t="inlineStr">
        <is>
          <t>six</t>
        </is>
      </c>
      <c r="F12249">
        <f>=1.12.0</f>
        <v/>
      </c>
      <c r="G12249" t="inlineStr"/>
      <c r="H12249" t="inlineStr"/>
    </row>
    <row r="12250">
      <c r="A12250" t="inlineStr">
        <is>
          <t>arlo</t>
        </is>
      </c>
      <c r="B12250" t="inlineStr">
        <is>
          <t>638ed7936eefff32ab52d0e84ce6f2c013f544a2</t>
        </is>
      </c>
      <c r="C12250" t="inlineStr">
        <is>
          <t>2019-10-04 15:48:15+00:00</t>
        </is>
      </c>
      <c r="D12250" t="inlineStr">
        <is>
          <t>add</t>
        </is>
      </c>
      <c r="E12250" t="inlineStr">
        <is>
          <t>urllib3</t>
        </is>
      </c>
      <c r="F12250">
        <f>=1.25.6</f>
        <v/>
      </c>
      <c r="G12250" t="inlineStr"/>
      <c r="H12250" t="inlineStr"/>
    </row>
    <row r="12251">
      <c r="A12251" t="inlineStr">
        <is>
          <t>taranis</t>
        </is>
      </c>
      <c r="B12251" t="inlineStr">
        <is>
          <t>b12508f598b6a495cbfe02e17949d5e1e5a3245c</t>
        </is>
      </c>
      <c r="C12251" t="inlineStr">
        <is>
          <t>2019-08-19 17:48:42+00:00</t>
        </is>
      </c>
      <c r="D12251" t="inlineStr">
        <is>
          <t>add</t>
        </is>
      </c>
      <c r="E12251" t="inlineStr">
        <is>
          <t>twine</t>
        </is>
      </c>
      <c r="F12251">
        <f>=1.13.0</f>
        <v/>
      </c>
      <c r="G12251" t="inlineStr"/>
      <c r="H12251" t="inlineStr"/>
    </row>
    <row r="12252">
      <c r="A12252" t="inlineStr">
        <is>
          <t>taranis</t>
        </is>
      </c>
      <c r="B12252" t="inlineStr">
        <is>
          <t>7ceac7d73883971449fbe5e677057b3bcf19b5c6</t>
        </is>
      </c>
      <c r="C12252" t="inlineStr">
        <is>
          <t>2019-08-21 12:19:05+00:00</t>
        </is>
      </c>
      <c r="D12252" t="inlineStr">
        <is>
          <t>verchange</t>
        </is>
      </c>
      <c r="E12252" t="inlineStr">
        <is>
          <t>twine</t>
        </is>
      </c>
      <c r="F12252">
        <f>=1.13.0</f>
        <v/>
      </c>
      <c r="G12252" t="inlineStr">
        <is>
          <t>twine</t>
        </is>
      </c>
      <c r="H12252">
        <f>=1.13.0</f>
        <v/>
      </c>
    </row>
    <row r="12253">
      <c r="A12253" t="inlineStr">
        <is>
          <t>taranis</t>
        </is>
      </c>
      <c r="B12253" t="inlineStr">
        <is>
          <t>7ceac7d73883971449fbe5e677057b3bcf19b5c6</t>
        </is>
      </c>
      <c r="C12253" t="inlineStr">
        <is>
          <t>2019-08-21 12:19:05+00:00</t>
        </is>
      </c>
      <c r="D12253" t="inlineStr">
        <is>
          <t>verchange</t>
        </is>
      </c>
      <c r="E12253" t="inlineStr">
        <is>
          <t>Flask</t>
        </is>
      </c>
      <c r="F12253">
        <f>=1.0.3</f>
        <v/>
      </c>
      <c r="G12253" t="inlineStr">
        <is>
          <t>Flask</t>
        </is>
      </c>
      <c r="H12253">
        <f>=1.0.3</f>
        <v/>
      </c>
    </row>
    <row r="12254">
      <c r="A12254" t="inlineStr">
        <is>
          <t>taranis</t>
        </is>
      </c>
      <c r="B12254" t="inlineStr">
        <is>
          <t>7ceac7d73883971449fbe5e677057b3bcf19b5c6</t>
        </is>
      </c>
      <c r="C12254" t="inlineStr">
        <is>
          <t>2019-08-21 12:19:05+00:00</t>
        </is>
      </c>
      <c r="D12254" t="inlineStr">
        <is>
          <t>verchange</t>
        </is>
      </c>
      <c r="E12254" t="inlineStr">
        <is>
          <t>grpcio</t>
        </is>
      </c>
      <c r="F12254">
        <f>=1.21.1</f>
        <v/>
      </c>
      <c r="G12254" t="inlineStr">
        <is>
          <t>grpcio</t>
        </is>
      </c>
      <c r="H12254">
        <f>=1.21.1</f>
        <v/>
      </c>
    </row>
    <row r="12255">
      <c r="A12255" t="inlineStr">
        <is>
          <t>taranis</t>
        </is>
      </c>
      <c r="B12255" t="inlineStr">
        <is>
          <t>5c71aa0b3072f792993cecfa0b0fdc191acfd3eb</t>
        </is>
      </c>
      <c r="C12255" t="inlineStr">
        <is>
          <t>2020-09-02 08:54:40+00:00</t>
        </is>
      </c>
      <c r="D12255" t="inlineStr">
        <is>
          <t>add</t>
        </is>
      </c>
      <c r="E12255" t="inlineStr">
        <is>
          <t>python-configuration-wrapper</t>
        </is>
      </c>
      <c r="F12255">
        <f>=1.1.0</f>
        <v/>
      </c>
      <c r="G12255" t="inlineStr"/>
      <c r="H12255" t="inlineStr"/>
    </row>
    <row r="12256">
      <c r="A12256" t="inlineStr">
        <is>
          <t>taranis</t>
        </is>
      </c>
      <c r="B12256" t="inlineStr">
        <is>
          <t>5c71aa0b3072f792993cecfa0b0fdc191acfd3eb</t>
        </is>
      </c>
      <c r="C12256" t="inlineStr">
        <is>
          <t>2020-09-02 08:54:40+00:00</t>
        </is>
      </c>
      <c r="D12256" t="inlineStr">
        <is>
          <t>rem</t>
        </is>
      </c>
      <c r="E12256" t="inlineStr"/>
      <c r="F12256" t="inlineStr"/>
      <c r="G12256" t="inlineStr">
        <is>
          <t>dotmap</t>
        </is>
      </c>
      <c r="H12256">
        <f>=1.3.8</f>
        <v/>
      </c>
    </row>
    <row r="12257">
      <c r="A12257" t="inlineStr">
        <is>
          <t>taranis</t>
        </is>
      </c>
      <c r="B12257" t="inlineStr">
        <is>
          <t>5c71aa0b3072f792993cecfa0b0fdc191acfd3eb</t>
        </is>
      </c>
      <c r="C12257" t="inlineStr">
        <is>
          <t>2020-09-02 08:54:40+00:00</t>
        </is>
      </c>
      <c r="D12257" t="inlineStr">
        <is>
          <t>rem</t>
        </is>
      </c>
      <c r="E12257" t="inlineStr"/>
      <c r="F12257" t="inlineStr"/>
      <c r="G12257" t="inlineStr">
        <is>
          <t>dynaconf</t>
        </is>
      </c>
      <c r="H12257">
        <f>=2.0.2</f>
        <v/>
      </c>
    </row>
    <row r="12258">
      <c r="A12258" t="inlineStr">
        <is>
          <t>taranis</t>
        </is>
      </c>
      <c r="B12258" t="inlineStr">
        <is>
          <t>5c71aa0b3072f792993cecfa0b0fdc191acfd3eb</t>
        </is>
      </c>
      <c r="C12258" t="inlineStr">
        <is>
          <t>2020-09-02 08:54:40+00:00</t>
        </is>
      </c>
      <c r="D12258" t="inlineStr">
        <is>
          <t>rem</t>
        </is>
      </c>
      <c r="E12258" t="inlineStr"/>
      <c r="F12258" t="inlineStr"/>
      <c r="G12258" t="inlineStr">
        <is>
          <t>python-dotenv</t>
        </is>
      </c>
      <c r="H12258">
        <f>=0.10.2</f>
        <v/>
      </c>
    </row>
    <row r="12259">
      <c r="A12259" t="inlineStr">
        <is>
          <t>taranis</t>
        </is>
      </c>
      <c r="B12259" t="inlineStr">
        <is>
          <t>5c71aa0b3072f792993cecfa0b0fdc191acfd3eb</t>
        </is>
      </c>
      <c r="C12259" t="inlineStr">
        <is>
          <t>2020-09-02 08:54:40+00:00</t>
        </is>
      </c>
      <c r="D12259" t="inlineStr">
        <is>
          <t>rem</t>
        </is>
      </c>
      <c r="E12259" t="inlineStr"/>
      <c r="F12259" t="inlineStr"/>
      <c r="G12259" t="inlineStr">
        <is>
          <t>Python-EasyConfig</t>
        </is>
      </c>
      <c r="H12259">
        <f>=0.1.7</f>
        <v/>
      </c>
    </row>
    <row r="12260">
      <c r="A12260" t="inlineStr">
        <is>
          <t>nb_conda_kernels</t>
        </is>
      </c>
      <c r="B12260" t="inlineStr">
        <is>
          <t>fa870f1e0b6fc334cbf63b7d55e1f10713192db4</t>
        </is>
      </c>
      <c r="C12260" t="inlineStr">
        <is>
          <t>2016-07-26 23:35:07+00:00</t>
        </is>
      </c>
      <c r="D12260" t="inlineStr">
        <is>
          <t>add</t>
        </is>
      </c>
      <c r="E12260" t="inlineStr">
        <is>
          <t>anaconda-client</t>
        </is>
      </c>
      <c r="F12260" t="inlineStr"/>
      <c r="G12260" t="inlineStr"/>
      <c r="H12260" t="inlineStr"/>
    </row>
    <row r="12261">
      <c r="A12261" t="inlineStr">
        <is>
          <t>nb_conda_kernels</t>
        </is>
      </c>
      <c r="B12261" t="inlineStr">
        <is>
          <t>fa870f1e0b6fc334cbf63b7d55e1f10713192db4</t>
        </is>
      </c>
      <c r="C12261" t="inlineStr">
        <is>
          <t>2016-07-26 23:35:07+00:00</t>
        </is>
      </c>
      <c r="D12261" t="inlineStr">
        <is>
          <t>add</t>
        </is>
      </c>
      <c r="E12261" t="inlineStr">
        <is>
          <t>coverage</t>
        </is>
      </c>
      <c r="F12261" t="inlineStr"/>
      <c r="G12261" t="inlineStr"/>
      <c r="H12261" t="inlineStr"/>
    </row>
    <row r="12262">
      <c r="A12262" t="inlineStr">
        <is>
          <t>nb_conda_kernels</t>
        </is>
      </c>
      <c r="B12262" t="inlineStr">
        <is>
          <t>fa870f1e0b6fc334cbf63b7d55e1f10713192db4</t>
        </is>
      </c>
      <c r="C12262" t="inlineStr">
        <is>
          <t>2016-07-26 23:35:07+00:00</t>
        </is>
      </c>
      <c r="D12262" t="inlineStr">
        <is>
          <t>add</t>
        </is>
      </c>
      <c r="E12262" t="inlineStr">
        <is>
          <t>flake8</t>
        </is>
      </c>
      <c r="F12262" t="inlineStr"/>
      <c r="G12262" t="inlineStr"/>
      <c r="H12262" t="inlineStr"/>
    </row>
    <row r="12263">
      <c r="A12263" t="inlineStr">
        <is>
          <t>nb_conda_kernels</t>
        </is>
      </c>
      <c r="B12263" t="inlineStr">
        <is>
          <t>fa870f1e0b6fc334cbf63b7d55e1f10713192db4</t>
        </is>
      </c>
      <c r="C12263" t="inlineStr">
        <is>
          <t>2016-07-26 23:35:07+00:00</t>
        </is>
      </c>
      <c r="D12263" t="inlineStr">
        <is>
          <t>add</t>
        </is>
      </c>
      <c r="E12263" t="inlineStr">
        <is>
          <t>mock</t>
        </is>
      </c>
      <c r="F12263" t="inlineStr"/>
      <c r="G12263" t="inlineStr"/>
      <c r="H12263" t="inlineStr"/>
    </row>
    <row r="12264">
      <c r="A12264" t="inlineStr">
        <is>
          <t>nb_conda_kernels</t>
        </is>
      </c>
      <c r="B12264" t="inlineStr">
        <is>
          <t>fa870f1e0b6fc334cbf63b7d55e1f10713192db4</t>
        </is>
      </c>
      <c r="C12264" t="inlineStr">
        <is>
          <t>2016-07-26 23:35:07+00:00</t>
        </is>
      </c>
      <c r="D12264" t="inlineStr">
        <is>
          <t>add</t>
        </is>
      </c>
      <c r="E12264" t="inlineStr">
        <is>
          <t>nodejs</t>
        </is>
      </c>
      <c r="F12264" t="inlineStr"/>
      <c r="G12264" t="inlineStr"/>
      <c r="H12264" t="inlineStr"/>
    </row>
    <row r="12265">
      <c r="A12265" t="inlineStr">
        <is>
          <t>nb_conda_kernels</t>
        </is>
      </c>
      <c r="B12265" t="inlineStr">
        <is>
          <t>fa870f1e0b6fc334cbf63b7d55e1f10713192db4</t>
        </is>
      </c>
      <c r="C12265" t="inlineStr">
        <is>
          <t>2016-07-26 23:35:07+00:00</t>
        </is>
      </c>
      <c r="D12265" t="inlineStr">
        <is>
          <t>add</t>
        </is>
      </c>
      <c r="E12265" t="inlineStr">
        <is>
          <t>nose</t>
        </is>
      </c>
      <c r="F12265" t="inlineStr"/>
      <c r="G12265" t="inlineStr"/>
      <c r="H12265" t="inlineStr"/>
    </row>
    <row r="12266">
      <c r="A12266" t="inlineStr">
        <is>
          <t>nb_conda_kernels</t>
        </is>
      </c>
      <c r="B12266" t="inlineStr">
        <is>
          <t>fa870f1e0b6fc334cbf63b7d55e1f10713192db4</t>
        </is>
      </c>
      <c r="C12266" t="inlineStr">
        <is>
          <t>2016-07-26 23:35:07+00:00</t>
        </is>
      </c>
      <c r="D12266" t="inlineStr">
        <is>
          <t>add</t>
        </is>
      </c>
      <c r="E12266" t="inlineStr">
        <is>
          <t>notebook</t>
        </is>
      </c>
      <c r="F12266" t="inlineStr"/>
      <c r="G12266" t="inlineStr"/>
      <c r="H12266" t="inlineStr"/>
    </row>
    <row r="12267">
      <c r="A12267" t="inlineStr">
        <is>
          <t>nb_conda_kernels</t>
        </is>
      </c>
      <c r="B12267" t="inlineStr">
        <is>
          <t>fa870f1e0b6fc334cbf63b7d55e1f10713192db4</t>
        </is>
      </c>
      <c r="C12267" t="inlineStr">
        <is>
          <t>2016-07-26 23:35:07+00:00</t>
        </is>
      </c>
      <c r="D12267" t="inlineStr">
        <is>
          <t>add</t>
        </is>
      </c>
      <c r="E12267" t="inlineStr">
        <is>
          <t>r-irkernel</t>
        </is>
      </c>
      <c r="F12267" t="inlineStr"/>
      <c r="G12267" t="inlineStr"/>
      <c r="H12267" t="inlineStr"/>
    </row>
    <row r="12268">
      <c r="A12268" t="inlineStr">
        <is>
          <t>nb_conda_kernels</t>
        </is>
      </c>
      <c r="B12268" t="inlineStr">
        <is>
          <t>dc0e57ad7fae59e2e71d02cf75df85061a81891c</t>
        </is>
      </c>
      <c r="C12268" t="inlineStr">
        <is>
          <t>2018-05-30 18:23:32+00:00</t>
        </is>
      </c>
      <c r="D12268" t="inlineStr">
        <is>
          <t>add</t>
        </is>
      </c>
      <c r="E12268" t="inlineStr">
        <is>
          <t>requests</t>
        </is>
      </c>
      <c r="F12268" t="inlineStr"/>
      <c r="G12268" t="inlineStr"/>
      <c r="H12268" t="inlineStr"/>
    </row>
    <row r="12269">
      <c r="A12269" t="inlineStr">
        <is>
          <t>nb_conda_kernels</t>
        </is>
      </c>
      <c r="B12269" t="inlineStr">
        <is>
          <t>dc0e57ad7fae59e2e71d02cf75df85061a81891c</t>
        </is>
      </c>
      <c r="C12269" t="inlineStr">
        <is>
          <t>2018-05-30 18:23:32+00:00</t>
        </is>
      </c>
      <c r="D12269" t="inlineStr">
        <is>
          <t>rem</t>
        </is>
      </c>
      <c r="E12269" t="inlineStr"/>
      <c r="F12269" t="inlineStr"/>
      <c r="G12269" t="inlineStr">
        <is>
          <t>anaconda-client</t>
        </is>
      </c>
      <c r="H12269" t="inlineStr"/>
    </row>
    <row r="12270">
      <c r="A12270" t="inlineStr">
        <is>
          <t>nb_conda_kernels</t>
        </is>
      </c>
      <c r="B12270" t="inlineStr">
        <is>
          <t>a8cc9061f44b63b8642e53d78aeef0f8cb38f950</t>
        </is>
      </c>
      <c r="C12270" t="inlineStr">
        <is>
          <t>2018-11-03 13:40:56+00:00</t>
        </is>
      </c>
      <c r="D12270" t="inlineStr">
        <is>
          <t>verchange</t>
        </is>
      </c>
      <c r="E12270" t="inlineStr">
        <is>
          <t>coverage</t>
        </is>
      </c>
      <c r="F12270" t="inlineStr"/>
      <c r="G12270" t="inlineStr">
        <is>
          <t>coverage</t>
        </is>
      </c>
      <c r="H12270" t="inlineStr"/>
    </row>
    <row r="12271">
      <c r="A12271" t="inlineStr">
        <is>
          <t>nb_conda_kernels</t>
        </is>
      </c>
      <c r="B12271" t="inlineStr">
        <is>
          <t>a8cc9061f44b63b8642e53d78aeef0f8cb38f950</t>
        </is>
      </c>
      <c r="C12271" t="inlineStr">
        <is>
          <t>2018-11-03 13:40:56+00:00</t>
        </is>
      </c>
      <c r="D12271" t="inlineStr">
        <is>
          <t>verchange</t>
        </is>
      </c>
      <c r="E12271" t="inlineStr">
        <is>
          <t>mock</t>
        </is>
      </c>
      <c r="F12271" t="inlineStr"/>
      <c r="G12271" t="inlineStr">
        <is>
          <t>mock</t>
        </is>
      </c>
      <c r="H12271" t="inlineStr"/>
    </row>
    <row r="12272">
      <c r="A12272" t="inlineStr">
        <is>
          <t>nb_conda_kernels</t>
        </is>
      </c>
      <c r="B12272" t="inlineStr">
        <is>
          <t>a8cc9061f44b63b8642e53d78aeef0f8cb38f950</t>
        </is>
      </c>
      <c r="C12272" t="inlineStr">
        <is>
          <t>2018-11-03 13:40:56+00:00</t>
        </is>
      </c>
      <c r="D12272" t="inlineStr">
        <is>
          <t>verchange</t>
        </is>
      </c>
      <c r="E12272" t="inlineStr">
        <is>
          <t>nose</t>
        </is>
      </c>
      <c r="F12272" t="inlineStr"/>
      <c r="G12272" t="inlineStr">
        <is>
          <t>nose</t>
        </is>
      </c>
      <c r="H12272" t="inlineStr"/>
    </row>
    <row r="12273">
      <c r="A12273" t="inlineStr">
        <is>
          <t>nb_conda_kernels</t>
        </is>
      </c>
      <c r="B12273" t="inlineStr">
        <is>
          <t>a8cc9061f44b63b8642e53d78aeef0f8cb38f950</t>
        </is>
      </c>
      <c r="C12273" t="inlineStr">
        <is>
          <t>2018-11-03 13:40:56+00:00</t>
        </is>
      </c>
      <c r="D12273" t="inlineStr">
        <is>
          <t>verchange</t>
        </is>
      </c>
      <c r="E12273" t="inlineStr">
        <is>
          <t>flake8</t>
        </is>
      </c>
      <c r="F12273" t="inlineStr"/>
      <c r="G12273" t="inlineStr">
        <is>
          <t>flake8</t>
        </is>
      </c>
      <c r="H12273" t="inlineStr"/>
    </row>
    <row r="12274">
      <c r="A12274" t="inlineStr">
        <is>
          <t>nb_conda_kernels</t>
        </is>
      </c>
      <c r="B12274" t="inlineStr">
        <is>
          <t>a8cc9061f44b63b8642e53d78aeef0f8cb38f950</t>
        </is>
      </c>
      <c r="C12274" t="inlineStr">
        <is>
          <t>2018-11-03 13:40:56+00:00</t>
        </is>
      </c>
      <c r="D12274" t="inlineStr">
        <is>
          <t>verchange</t>
        </is>
      </c>
      <c r="E12274" t="inlineStr">
        <is>
          <t>requests</t>
        </is>
      </c>
      <c r="F12274" t="inlineStr"/>
      <c r="G12274" t="inlineStr">
        <is>
          <t>requests</t>
        </is>
      </c>
      <c r="H12274" t="inlineStr"/>
    </row>
    <row r="12275">
      <c r="A12275" t="inlineStr">
        <is>
          <t>nb_conda_kernels</t>
        </is>
      </c>
      <c r="B12275" t="inlineStr">
        <is>
          <t>a8cc9061f44b63b8642e53d78aeef0f8cb38f950</t>
        </is>
      </c>
      <c r="C12275" t="inlineStr">
        <is>
          <t>2018-11-03 13:40:56+00:00</t>
        </is>
      </c>
      <c r="D12275" t="inlineStr">
        <is>
          <t>add</t>
        </is>
      </c>
      <c r="E12275" t="inlineStr">
        <is>
          <t>jupyter_client</t>
        </is>
      </c>
      <c r="F12275" t="inlineStr"/>
      <c r="G12275" t="inlineStr"/>
      <c r="H12275" t="inlineStr"/>
    </row>
    <row r="12276">
      <c r="A12276" t="inlineStr">
        <is>
          <t>nb_conda_kernels</t>
        </is>
      </c>
      <c r="B12276" t="inlineStr">
        <is>
          <t>a8cc9061f44b63b8642e53d78aeef0f8cb38f950</t>
        </is>
      </c>
      <c r="C12276" t="inlineStr">
        <is>
          <t>2018-11-03 13:40:56+00:00</t>
        </is>
      </c>
      <c r="D12276" t="inlineStr">
        <is>
          <t>rem</t>
        </is>
      </c>
      <c r="E12276" t="inlineStr"/>
      <c r="F12276" t="inlineStr"/>
      <c r="G12276" t="inlineStr">
        <is>
          <t>nodejs</t>
        </is>
      </c>
      <c r="H12276" t="inlineStr"/>
    </row>
    <row r="12277">
      <c r="A12277" t="inlineStr">
        <is>
          <t>nb_conda_kernels</t>
        </is>
      </c>
      <c r="B12277" t="inlineStr">
        <is>
          <t>390b7094c0d88aea0fd3aef3e32ee5e8bce83947</t>
        </is>
      </c>
      <c r="C12277" t="inlineStr">
        <is>
          <t>2019-04-07 20:38:59+00:00</t>
        </is>
      </c>
      <c r="D12277" t="inlineStr">
        <is>
          <t>verchange</t>
        </is>
      </c>
      <c r="E12277" t="inlineStr">
        <is>
          <t>mock</t>
        </is>
      </c>
      <c r="F12277" t="inlineStr"/>
      <c r="G12277" t="inlineStr">
        <is>
          <t>mock</t>
        </is>
      </c>
      <c r="H12277" t="inlineStr"/>
    </row>
    <row r="12278">
      <c r="A12278" t="inlineStr">
        <is>
          <t>nb_conda_kernels</t>
        </is>
      </c>
      <c r="B12278" t="inlineStr">
        <is>
          <t>390b7094c0d88aea0fd3aef3e32ee5e8bce83947</t>
        </is>
      </c>
      <c r="C12278" t="inlineStr">
        <is>
          <t>2019-04-07 20:38:59+00:00</t>
        </is>
      </c>
      <c r="D12278" t="inlineStr">
        <is>
          <t>add</t>
        </is>
      </c>
      <c r="E12278" t="inlineStr">
        <is>
          <t>pytest</t>
        </is>
      </c>
      <c r="F12278" t="inlineStr"/>
      <c r="G12278" t="inlineStr"/>
      <c r="H12278" t="inlineStr"/>
    </row>
    <row r="12279">
      <c r="A12279" t="inlineStr">
        <is>
          <t>nb_conda_kernels</t>
        </is>
      </c>
      <c r="B12279" t="inlineStr">
        <is>
          <t>390b7094c0d88aea0fd3aef3e32ee5e8bce83947</t>
        </is>
      </c>
      <c r="C12279" t="inlineStr">
        <is>
          <t>2019-04-07 20:38:59+00:00</t>
        </is>
      </c>
      <c r="D12279" t="inlineStr">
        <is>
          <t>add</t>
        </is>
      </c>
      <c r="E12279" t="inlineStr">
        <is>
          <t>pytest-cov</t>
        </is>
      </c>
      <c r="F12279" t="inlineStr"/>
      <c r="G12279" t="inlineStr"/>
      <c r="H12279" t="inlineStr"/>
    </row>
    <row r="12280">
      <c r="A12280" t="inlineStr">
        <is>
          <t>nb_conda_kernels</t>
        </is>
      </c>
      <c r="B12280" t="inlineStr">
        <is>
          <t>390b7094c0d88aea0fd3aef3e32ee5e8bce83947</t>
        </is>
      </c>
      <c r="C12280" t="inlineStr">
        <is>
          <t>2019-04-07 20:38:59+00:00</t>
        </is>
      </c>
      <c r="D12280" t="inlineStr">
        <is>
          <t>rem</t>
        </is>
      </c>
      <c r="E12280" t="inlineStr"/>
      <c r="F12280" t="inlineStr"/>
      <c r="G12280" t="inlineStr">
        <is>
          <t>nose</t>
        </is>
      </c>
      <c r="H12280" t="inlineStr"/>
    </row>
    <row r="12281">
      <c r="A12281" t="inlineStr">
        <is>
          <t>nb_conda_kernels</t>
        </is>
      </c>
      <c r="B12281" t="inlineStr">
        <is>
          <t>390b7094c0d88aea0fd3aef3e32ee5e8bce83947</t>
        </is>
      </c>
      <c r="C12281" t="inlineStr">
        <is>
          <t>2019-04-07 20:38:59+00:00</t>
        </is>
      </c>
      <c r="D12281" t="inlineStr">
        <is>
          <t>rem</t>
        </is>
      </c>
      <c r="E12281" t="inlineStr"/>
      <c r="F12281" t="inlineStr"/>
      <c r="G12281" t="inlineStr">
        <is>
          <t>coverage</t>
        </is>
      </c>
      <c r="H12281" t="inlineStr"/>
    </row>
    <row r="12282">
      <c r="A12282" t="inlineStr">
        <is>
          <t>model_bakery</t>
        </is>
      </c>
      <c r="B12282" t="inlineStr">
        <is>
          <t>349323d00f9baae97640bb63cba4d8ec39f8f8ec</t>
        </is>
      </c>
      <c r="C12282" t="inlineStr">
        <is>
          <t>2020-10-06 14:47:25+00:00</t>
        </is>
      </c>
      <c r="D12282" t="inlineStr">
        <is>
          <t>verchange</t>
        </is>
      </c>
      <c r="E12282" t="inlineStr">
        <is>
          <t>django</t>
        </is>
      </c>
      <c r="F12282" t="inlineStr">
        <is>
          <t>&gt;=1.11.0&lt;3.2</t>
        </is>
      </c>
      <c r="G12282" t="inlineStr">
        <is>
          <t>django</t>
        </is>
      </c>
      <c r="H12282" t="inlineStr">
        <is>
          <t>&gt;=1.11.0</t>
        </is>
      </c>
    </row>
    <row r="12283">
      <c r="A12283" t="inlineStr">
        <is>
          <t>guillotina</t>
        </is>
      </c>
      <c r="B12283" t="inlineStr">
        <is>
          <t>299f3177c9499742ee4468c0c184b87a0c4810bd</t>
        </is>
      </c>
      <c r="C12283" t="inlineStr">
        <is>
          <t>2017-10-09 21:37:04+00:00</t>
        </is>
      </c>
      <c r="D12283" t="inlineStr">
        <is>
          <t>add</t>
        </is>
      </c>
      <c r="E12283" t="inlineStr">
        <is>
          <t>aioconsole</t>
        </is>
      </c>
      <c r="F12283">
        <f>=0.1.3</f>
        <v/>
      </c>
      <c r="G12283" t="inlineStr"/>
      <c r="H12283" t="inlineStr"/>
    </row>
    <row r="12284">
      <c r="A12284" t="inlineStr">
        <is>
          <t>guillotina</t>
        </is>
      </c>
      <c r="B12284" t="inlineStr">
        <is>
          <t>299f3177c9499742ee4468c0c184b87a0c4810bd</t>
        </is>
      </c>
      <c r="C12284" t="inlineStr">
        <is>
          <t>2017-10-09 21:37:04+00:00</t>
        </is>
      </c>
      <c r="D12284" t="inlineStr">
        <is>
          <t>add</t>
        </is>
      </c>
      <c r="E12284" t="inlineStr">
        <is>
          <t>aiohttp</t>
        </is>
      </c>
      <c r="F12284">
        <f>=2.2.5</f>
        <v/>
      </c>
      <c r="G12284" t="inlineStr"/>
      <c r="H12284" t="inlineStr"/>
    </row>
    <row r="12285">
      <c r="A12285" t="inlineStr">
        <is>
          <t>guillotina</t>
        </is>
      </c>
      <c r="B12285" t="inlineStr">
        <is>
          <t>299f3177c9499742ee4468c0c184b87a0c4810bd</t>
        </is>
      </c>
      <c r="C12285" t="inlineStr">
        <is>
          <t>2017-10-09 21:37:04+00:00</t>
        </is>
      </c>
      <c r="D12285" t="inlineStr">
        <is>
          <t>add</t>
        </is>
      </c>
      <c r="E12285" t="inlineStr">
        <is>
          <t>async-timeout</t>
        </is>
      </c>
      <c r="F12285">
        <f>=1.4.0</f>
        <v/>
      </c>
      <c r="G12285" t="inlineStr"/>
      <c r="H12285" t="inlineStr"/>
    </row>
    <row r="12286">
      <c r="A12286" t="inlineStr">
        <is>
          <t>guillotina</t>
        </is>
      </c>
      <c r="B12286" t="inlineStr">
        <is>
          <t>299f3177c9499742ee4468c0c184b87a0c4810bd</t>
        </is>
      </c>
      <c r="C12286" t="inlineStr">
        <is>
          <t>2017-10-09 21:37:04+00:00</t>
        </is>
      </c>
      <c r="D12286" t="inlineStr">
        <is>
          <t>add</t>
        </is>
      </c>
      <c r="E12286" t="inlineStr">
        <is>
          <t>asyncpg</t>
        </is>
      </c>
      <c r="F12286">
        <f>=0.12.0</f>
        <v/>
      </c>
      <c r="G12286" t="inlineStr"/>
      <c r="H12286" t="inlineStr"/>
    </row>
    <row r="12287">
      <c r="A12287" t="inlineStr">
        <is>
          <t>guillotina</t>
        </is>
      </c>
      <c r="B12287" t="inlineStr">
        <is>
          <t>299f3177c9499742ee4468c0c184b87a0c4810bd</t>
        </is>
      </c>
      <c r="C12287" t="inlineStr">
        <is>
          <t>2017-10-09 21:37:04+00:00</t>
        </is>
      </c>
      <c r="D12287" t="inlineStr">
        <is>
          <t>add</t>
        </is>
      </c>
      <c r="E12287" t="inlineStr">
        <is>
          <t>cffi</t>
        </is>
      </c>
      <c r="F12287">
        <f>=1.11.1</f>
        <v/>
      </c>
      <c r="G12287" t="inlineStr"/>
      <c r="H12287" t="inlineStr"/>
    </row>
    <row r="12288">
      <c r="A12288" t="inlineStr">
        <is>
          <t>guillotina</t>
        </is>
      </c>
      <c r="B12288" t="inlineStr">
        <is>
          <t>299f3177c9499742ee4468c0c184b87a0c4810bd</t>
        </is>
      </c>
      <c r="C12288" t="inlineStr">
        <is>
          <t>2017-10-09 21:37:04+00:00</t>
        </is>
      </c>
      <c r="D12288" t="inlineStr">
        <is>
          <t>add</t>
        </is>
      </c>
      <c r="E12288" t="inlineStr">
        <is>
          <t>chardet</t>
        </is>
      </c>
      <c r="F12288">
        <f>=3.0.4</f>
        <v/>
      </c>
      <c r="G12288" t="inlineStr"/>
      <c r="H12288" t="inlineStr"/>
    </row>
    <row r="12289">
      <c r="A12289" t="inlineStr">
        <is>
          <t>guillotina</t>
        </is>
      </c>
      <c r="B12289" t="inlineStr">
        <is>
          <t>299f3177c9499742ee4468c0c184b87a0c4810bd</t>
        </is>
      </c>
      <c r="C12289" t="inlineStr">
        <is>
          <t>2017-10-09 21:37:04+00:00</t>
        </is>
      </c>
      <c r="D12289" t="inlineStr">
        <is>
          <t>add</t>
        </is>
      </c>
      <c r="E12289" t="inlineStr">
        <is>
          <t>jsonschema</t>
        </is>
      </c>
      <c r="F12289">
        <f>=2.6.0</f>
        <v/>
      </c>
      <c r="G12289" t="inlineStr"/>
      <c r="H12289" t="inlineStr"/>
    </row>
    <row r="12290">
      <c r="A12290" t="inlineStr">
        <is>
          <t>guillotina</t>
        </is>
      </c>
      <c r="B12290" t="inlineStr">
        <is>
          <t>299f3177c9499742ee4468c0c184b87a0c4810bd</t>
        </is>
      </c>
      <c r="C12290" t="inlineStr">
        <is>
          <t>2017-10-09 21:37:04+00:00</t>
        </is>
      </c>
      <c r="D12290" t="inlineStr">
        <is>
          <t>add</t>
        </is>
      </c>
      <c r="E12290" t="inlineStr">
        <is>
          <t>multidict</t>
        </is>
      </c>
      <c r="F12290">
        <f>=3.2.0</f>
        <v/>
      </c>
      <c r="G12290" t="inlineStr"/>
      <c r="H12290" t="inlineStr"/>
    </row>
    <row r="12291">
      <c r="A12291" t="inlineStr">
        <is>
          <t>guillotina</t>
        </is>
      </c>
      <c r="B12291" t="inlineStr">
        <is>
          <t>299f3177c9499742ee4468c0c184b87a0c4810bd</t>
        </is>
      </c>
      <c r="C12291" t="inlineStr">
        <is>
          <t>2017-10-09 21:37:04+00:00</t>
        </is>
      </c>
      <c r="D12291" t="inlineStr">
        <is>
          <t>add</t>
        </is>
      </c>
      <c r="E12291" t="inlineStr">
        <is>
          <t>pycparser</t>
        </is>
      </c>
      <c r="F12291">
        <f>=2.18</f>
        <v/>
      </c>
      <c r="G12291" t="inlineStr"/>
      <c r="H12291" t="inlineStr"/>
    </row>
    <row r="12292">
      <c r="A12292" t="inlineStr">
        <is>
          <t>guillotina</t>
        </is>
      </c>
      <c r="B12292" t="inlineStr">
        <is>
          <t>299f3177c9499742ee4468c0c184b87a0c4810bd</t>
        </is>
      </c>
      <c r="C12292" t="inlineStr">
        <is>
          <t>2017-10-09 21:37:04+00:00</t>
        </is>
      </c>
      <c r="D12292" t="inlineStr">
        <is>
          <t>add</t>
        </is>
      </c>
      <c r="E12292" t="inlineStr">
        <is>
          <t>pycrypto</t>
        </is>
      </c>
      <c r="F12292">
        <f>=2.6.1</f>
        <v/>
      </c>
      <c r="G12292" t="inlineStr"/>
      <c r="H12292" t="inlineStr"/>
    </row>
    <row r="12293">
      <c r="A12293" t="inlineStr">
        <is>
          <t>guillotina</t>
        </is>
      </c>
      <c r="B12293" t="inlineStr">
        <is>
          <t>299f3177c9499742ee4468c0c184b87a0c4810bd</t>
        </is>
      </c>
      <c r="C12293" t="inlineStr">
        <is>
          <t>2017-10-09 21:37:04+00:00</t>
        </is>
      </c>
      <c r="D12293" t="inlineStr">
        <is>
          <t>add</t>
        </is>
      </c>
      <c r="E12293" t="inlineStr">
        <is>
          <t>PyJWT</t>
        </is>
      </c>
      <c r="F12293">
        <f>=1.5.3</f>
        <v/>
      </c>
      <c r="G12293" t="inlineStr"/>
      <c r="H12293" t="inlineStr"/>
    </row>
    <row r="12294">
      <c r="A12294" t="inlineStr">
        <is>
          <t>guillotina</t>
        </is>
      </c>
      <c r="B12294" t="inlineStr">
        <is>
          <t>299f3177c9499742ee4468c0c184b87a0c4810bd</t>
        </is>
      </c>
      <c r="C12294" t="inlineStr">
        <is>
          <t>2017-10-09 21:37:04+00:00</t>
        </is>
      </c>
      <c r="D12294" t="inlineStr">
        <is>
          <t>add</t>
        </is>
      </c>
      <c r="E12294" t="inlineStr">
        <is>
          <t>python-dateutil</t>
        </is>
      </c>
      <c r="F12294">
        <f>=2.6.1</f>
        <v/>
      </c>
      <c r="G12294" t="inlineStr"/>
      <c r="H12294" t="inlineStr"/>
    </row>
    <row r="12295">
      <c r="A12295" t="inlineStr">
        <is>
          <t>guillotina</t>
        </is>
      </c>
      <c r="B12295" t="inlineStr">
        <is>
          <t>299f3177c9499742ee4468c0c184b87a0c4810bd</t>
        </is>
      </c>
      <c r="C12295" t="inlineStr">
        <is>
          <t>2017-10-09 21:37:04+00:00</t>
        </is>
      </c>
      <c r="D12295" t="inlineStr">
        <is>
          <t>add</t>
        </is>
      </c>
      <c r="E12295" t="inlineStr">
        <is>
          <t>PyYAML</t>
        </is>
      </c>
      <c r="F12295">
        <f>=3.12</f>
        <v/>
      </c>
      <c r="G12295" t="inlineStr"/>
      <c r="H12295" t="inlineStr"/>
    </row>
    <row r="12296">
      <c r="A12296" t="inlineStr">
        <is>
          <t>guillotina</t>
        </is>
      </c>
      <c r="B12296" t="inlineStr">
        <is>
          <t>299f3177c9499742ee4468c0c184b87a0c4810bd</t>
        </is>
      </c>
      <c r="C12296" t="inlineStr">
        <is>
          <t>2017-10-09 21:37:04+00:00</t>
        </is>
      </c>
      <c r="D12296" t="inlineStr">
        <is>
          <t>add</t>
        </is>
      </c>
      <c r="E12296" t="inlineStr">
        <is>
          <t>six</t>
        </is>
      </c>
      <c r="F12296">
        <f>=1.11.0</f>
        <v/>
      </c>
      <c r="G12296" t="inlineStr"/>
      <c r="H12296" t="inlineStr"/>
    </row>
    <row r="12297">
      <c r="A12297" t="inlineStr">
        <is>
          <t>guillotina</t>
        </is>
      </c>
      <c r="B12297" t="inlineStr">
        <is>
          <t>299f3177c9499742ee4468c0c184b87a0c4810bd</t>
        </is>
      </c>
      <c r="C12297" t="inlineStr">
        <is>
          <t>2017-10-09 21:37:04+00:00</t>
        </is>
      </c>
      <c r="D12297" t="inlineStr">
        <is>
          <t>add</t>
        </is>
      </c>
      <c r="E12297" t="inlineStr">
        <is>
          <t>ujson</t>
        </is>
      </c>
      <c r="F12297">
        <f>=1.35</f>
        <v/>
      </c>
      <c r="G12297" t="inlineStr"/>
      <c r="H12297" t="inlineStr"/>
    </row>
    <row r="12298">
      <c r="A12298" t="inlineStr">
        <is>
          <t>guillotina</t>
        </is>
      </c>
      <c r="B12298" t="inlineStr">
        <is>
          <t>299f3177c9499742ee4468c0c184b87a0c4810bd</t>
        </is>
      </c>
      <c r="C12298" t="inlineStr">
        <is>
          <t>2017-10-09 21:37:04+00:00</t>
        </is>
      </c>
      <c r="D12298" t="inlineStr">
        <is>
          <t>add</t>
        </is>
      </c>
      <c r="E12298" t="inlineStr">
        <is>
          <t>yarl</t>
        </is>
      </c>
      <c r="F12298">
        <f>=0.13.0</f>
        <v/>
      </c>
      <c r="G12298" t="inlineStr"/>
      <c r="H12298" t="inlineStr"/>
    </row>
    <row r="12299">
      <c r="A12299" t="inlineStr">
        <is>
          <t>guillotina</t>
        </is>
      </c>
      <c r="B12299" t="inlineStr">
        <is>
          <t>299f3177c9499742ee4468c0c184b87a0c4810bd</t>
        </is>
      </c>
      <c r="C12299" t="inlineStr">
        <is>
          <t>2017-10-09 21:37:04+00:00</t>
        </is>
      </c>
      <c r="D12299" t="inlineStr">
        <is>
          <t>add</t>
        </is>
      </c>
      <c r="E12299" t="inlineStr">
        <is>
          <t>zope.interface</t>
        </is>
      </c>
      <c r="F12299">
        <f>=4.4.3</f>
        <v/>
      </c>
      <c r="G12299" t="inlineStr"/>
      <c r="H12299" t="inlineStr"/>
    </row>
    <row r="12300">
      <c r="A12300" t="inlineStr">
        <is>
          <t>guillotina</t>
        </is>
      </c>
      <c r="B12300" t="inlineStr">
        <is>
          <t>91404e8be684335262b2762ec4a7123ebc87d0eb</t>
        </is>
      </c>
      <c r="C12300" t="inlineStr">
        <is>
          <t>2017-11-07 19:41:56+00:00</t>
        </is>
      </c>
      <c r="D12300" t="inlineStr">
        <is>
          <t>verchange</t>
        </is>
      </c>
      <c r="E12300" t="inlineStr">
        <is>
          <t>aiohttp</t>
        </is>
      </c>
      <c r="F12300">
        <f>=2.3.2</f>
        <v/>
      </c>
      <c r="G12300" t="inlineStr">
        <is>
          <t>aiohttp</t>
        </is>
      </c>
      <c r="H12300">
        <f>=2.2.5</f>
        <v/>
      </c>
    </row>
    <row r="12301">
      <c r="A12301" t="inlineStr">
        <is>
          <t>guillotina</t>
        </is>
      </c>
      <c r="B12301" t="inlineStr">
        <is>
          <t>7c9c1214d9e9353835521fbf9d1dee171e84b3c0</t>
        </is>
      </c>
      <c r="C12301" t="inlineStr">
        <is>
          <t>2017-11-28 23:07:14+00:00</t>
        </is>
      </c>
      <c r="D12301" t="inlineStr">
        <is>
          <t>verchange</t>
        </is>
      </c>
      <c r="E12301" t="inlineStr">
        <is>
          <t>asyncpg</t>
        </is>
      </c>
      <c r="F12301">
        <f>=0.13.0</f>
        <v/>
      </c>
      <c r="G12301" t="inlineStr">
        <is>
          <t>asyncpg</t>
        </is>
      </c>
      <c r="H12301">
        <f>=0.12.0</f>
        <v/>
      </c>
    </row>
    <row r="12302">
      <c r="A12302" t="inlineStr">
        <is>
          <t>guillotina</t>
        </is>
      </c>
      <c r="B12302" t="inlineStr">
        <is>
          <t>94fb09eadf9241b8841a201f85c5d741ff65776d</t>
        </is>
      </c>
      <c r="C12302" t="inlineStr">
        <is>
          <t>2017-12-06 17:45:05+00:00</t>
        </is>
      </c>
      <c r="D12302" t="inlineStr">
        <is>
          <t>verchange</t>
        </is>
      </c>
      <c r="E12302" t="inlineStr">
        <is>
          <t>aiohttp</t>
        </is>
      </c>
      <c r="F12302">
        <f>=2.3.6</f>
        <v/>
      </c>
      <c r="G12302" t="inlineStr">
        <is>
          <t>aiohttp</t>
        </is>
      </c>
      <c r="H12302">
        <f>=2.3.2</f>
        <v/>
      </c>
    </row>
    <row r="12303">
      <c r="A12303" t="inlineStr">
        <is>
          <t>guillotina</t>
        </is>
      </c>
      <c r="B12303" t="inlineStr">
        <is>
          <t>517d06a43bb6c85157f3d1ad27d26b01ee421dbe</t>
        </is>
      </c>
      <c r="C12303" t="inlineStr">
        <is>
          <t>2018-02-23 19:06:38+00:00</t>
        </is>
      </c>
      <c r="D12303" t="inlineStr">
        <is>
          <t>verchange</t>
        </is>
      </c>
      <c r="E12303" t="inlineStr">
        <is>
          <t>asyncpg</t>
        </is>
      </c>
      <c r="F12303">
        <f>=0.15.0</f>
        <v/>
      </c>
      <c r="G12303" t="inlineStr">
        <is>
          <t>asyncpg</t>
        </is>
      </c>
      <c r="H12303">
        <f>=0.13.0</f>
        <v/>
      </c>
    </row>
    <row r="12304">
      <c r="A12304" t="inlineStr">
        <is>
          <t>guillotina</t>
        </is>
      </c>
      <c r="B12304" t="inlineStr">
        <is>
          <t>59bb04160e928e410d1d568adf75f69c2af697d8</t>
        </is>
      </c>
      <c r="C12304" t="inlineStr">
        <is>
          <t>2018-03-10 05:16:36+00:00</t>
        </is>
      </c>
      <c r="D12304" t="inlineStr">
        <is>
          <t>verchange</t>
        </is>
      </c>
      <c r="E12304" t="inlineStr">
        <is>
          <t>PyJWT</t>
        </is>
      </c>
      <c r="F12304">
        <f>=1.6.0</f>
        <v/>
      </c>
      <c r="G12304" t="inlineStr">
        <is>
          <t>PyJWT</t>
        </is>
      </c>
      <c r="H12304">
        <f>=1.5.3</f>
        <v/>
      </c>
    </row>
    <row r="12305">
      <c r="A12305" t="inlineStr">
        <is>
          <t>guillotina</t>
        </is>
      </c>
      <c r="B12305" t="inlineStr">
        <is>
          <t>59bb04160e928e410d1d568adf75f69c2af697d8</t>
        </is>
      </c>
      <c r="C12305" t="inlineStr">
        <is>
          <t>2018-03-10 05:16:36+00:00</t>
        </is>
      </c>
      <c r="D12305" t="inlineStr">
        <is>
          <t>add</t>
        </is>
      </c>
      <c r="E12305" t="inlineStr">
        <is>
          <t>Cython</t>
        </is>
      </c>
      <c r="F12305">
        <f>=0.27.3</f>
        <v/>
      </c>
      <c r="G12305" t="inlineStr"/>
      <c r="H12305" t="inlineStr"/>
    </row>
    <row r="12306">
      <c r="A12306" t="inlineStr">
        <is>
          <t>guillotina</t>
        </is>
      </c>
      <c r="B12306" t="inlineStr">
        <is>
          <t>59bb04160e928e410d1d568adf75f69c2af697d8</t>
        </is>
      </c>
      <c r="C12306" t="inlineStr">
        <is>
          <t>2018-03-10 05:16:36+00:00</t>
        </is>
      </c>
      <c r="D12306" t="inlineStr">
        <is>
          <t>add</t>
        </is>
      </c>
      <c r="E12306" t="inlineStr">
        <is>
          <t>aiotask_context</t>
        </is>
      </c>
      <c r="F12306">
        <f>=0.5.0</f>
        <v/>
      </c>
      <c r="G12306" t="inlineStr"/>
      <c r="H12306" t="inlineStr"/>
    </row>
    <row r="12307">
      <c r="A12307" t="inlineStr">
        <is>
          <t>guillotina</t>
        </is>
      </c>
      <c r="B12307" t="inlineStr">
        <is>
          <t>12df3cc0ea794bcdcc2290688037af387f20e8ca</t>
        </is>
      </c>
      <c r="C12307" t="inlineStr">
        <is>
          <t>2018-07-19 20:10:43+00:00</t>
        </is>
      </c>
      <c r="D12307" t="inlineStr">
        <is>
          <t>verchange</t>
        </is>
      </c>
      <c r="E12307" t="inlineStr">
        <is>
          <t>aiohttp</t>
        </is>
      </c>
      <c r="F12307" t="inlineStr"/>
      <c r="G12307" t="inlineStr">
        <is>
          <t>aiohttp</t>
        </is>
      </c>
      <c r="H12307">
        <f>=2.3.6</f>
        <v/>
      </c>
    </row>
    <row r="12308">
      <c r="A12308" t="inlineStr">
        <is>
          <t>guillotina</t>
        </is>
      </c>
      <c r="B12308" t="inlineStr">
        <is>
          <t>036934e0128db44e46159ed20f84730b407ce2a3</t>
        </is>
      </c>
      <c r="C12308" t="inlineStr">
        <is>
          <t>2018-07-21 20:52:26+00:00</t>
        </is>
      </c>
      <c r="D12308" t="inlineStr">
        <is>
          <t>verchange</t>
        </is>
      </c>
      <c r="E12308" t="inlineStr">
        <is>
          <t>multidict</t>
        </is>
      </c>
      <c r="F12308">
        <f>=4.3.1</f>
        <v/>
      </c>
      <c r="G12308" t="inlineStr">
        <is>
          <t>multidict</t>
        </is>
      </c>
      <c r="H12308">
        <f>=3.2.0</f>
        <v/>
      </c>
    </row>
    <row r="12309">
      <c r="A12309" t="inlineStr">
        <is>
          <t>guillotina</t>
        </is>
      </c>
      <c r="B12309" t="inlineStr">
        <is>
          <t>036934e0128db44e46159ed20f84730b407ce2a3</t>
        </is>
      </c>
      <c r="C12309" t="inlineStr">
        <is>
          <t>2018-07-21 20:52:26+00:00</t>
        </is>
      </c>
      <c r="D12309" t="inlineStr">
        <is>
          <t>verchange</t>
        </is>
      </c>
      <c r="E12309" t="inlineStr">
        <is>
          <t>yarl</t>
        </is>
      </c>
      <c r="F12309">
        <f>=1.2.6</f>
        <v/>
      </c>
      <c r="G12309" t="inlineStr">
        <is>
          <t>yarl</t>
        </is>
      </c>
      <c r="H12309">
        <f>=0.13.0</f>
        <v/>
      </c>
    </row>
    <row r="12310">
      <c r="A12310" t="inlineStr">
        <is>
          <t>guillotina</t>
        </is>
      </c>
      <c r="B12310" t="inlineStr">
        <is>
          <t>036934e0128db44e46159ed20f84730b407ce2a3</t>
        </is>
      </c>
      <c r="C12310" t="inlineStr">
        <is>
          <t>2018-07-21 20:52:26+00:00</t>
        </is>
      </c>
      <c r="D12310" t="inlineStr">
        <is>
          <t>verchange</t>
        </is>
      </c>
      <c r="E12310" t="inlineStr">
        <is>
          <t>aioconsole</t>
        </is>
      </c>
      <c r="F12310">
        <f>=0.1.9</f>
        <v/>
      </c>
      <c r="G12310" t="inlineStr">
        <is>
          <t>aioconsole</t>
        </is>
      </c>
      <c r="H12310">
        <f>=0.1.3</f>
        <v/>
      </c>
    </row>
    <row r="12311">
      <c r="A12311" t="inlineStr">
        <is>
          <t>guillotina</t>
        </is>
      </c>
      <c r="B12311" t="inlineStr">
        <is>
          <t>036934e0128db44e46159ed20f84730b407ce2a3</t>
        </is>
      </c>
      <c r="C12311" t="inlineStr">
        <is>
          <t>2018-07-21 20:52:26+00:00</t>
        </is>
      </c>
      <c r="D12311" t="inlineStr">
        <is>
          <t>verchange</t>
        </is>
      </c>
      <c r="E12311" t="inlineStr">
        <is>
          <t>async-timeout</t>
        </is>
      </c>
      <c r="F12311">
        <f>=3.0.0</f>
        <v/>
      </c>
      <c r="G12311" t="inlineStr">
        <is>
          <t>async-timeout</t>
        </is>
      </c>
      <c r="H12311">
        <f>=1.4.0</f>
        <v/>
      </c>
    </row>
    <row r="12312">
      <c r="A12312" t="inlineStr">
        <is>
          <t>guillotina</t>
        </is>
      </c>
      <c r="B12312" t="inlineStr">
        <is>
          <t>036934e0128db44e46159ed20f84730b407ce2a3</t>
        </is>
      </c>
      <c r="C12312" t="inlineStr">
        <is>
          <t>2018-07-21 20:52:26+00:00</t>
        </is>
      </c>
      <c r="D12312" t="inlineStr">
        <is>
          <t>add</t>
        </is>
      </c>
      <c r="E12312" t="inlineStr">
        <is>
          <t>pycryptodome</t>
        </is>
      </c>
      <c r="F12312">
        <f>=3.6.4</f>
        <v/>
      </c>
      <c r="G12312" t="inlineStr"/>
      <c r="H12312" t="inlineStr"/>
    </row>
    <row r="12313">
      <c r="A12313" t="inlineStr">
        <is>
          <t>guillotina</t>
        </is>
      </c>
      <c r="B12313" t="inlineStr">
        <is>
          <t>036934e0128db44e46159ed20f84730b407ce2a3</t>
        </is>
      </c>
      <c r="C12313" t="inlineStr">
        <is>
          <t>2018-07-21 20:52:26+00:00</t>
        </is>
      </c>
      <c r="D12313" t="inlineStr">
        <is>
          <t>rem</t>
        </is>
      </c>
      <c r="E12313" t="inlineStr"/>
      <c r="F12313" t="inlineStr"/>
      <c r="G12313" t="inlineStr">
        <is>
          <t>pycrypto</t>
        </is>
      </c>
      <c r="H12313">
        <f>=2.6.1</f>
        <v/>
      </c>
    </row>
    <row r="12314">
      <c r="A12314" t="inlineStr">
        <is>
          <t>guillotina</t>
        </is>
      </c>
      <c r="B12314" t="inlineStr">
        <is>
          <t>036934e0128db44e46159ed20f84730b407ce2a3</t>
        </is>
      </c>
      <c r="C12314" t="inlineStr">
        <is>
          <t>2018-07-21 20:52:26+00:00</t>
        </is>
      </c>
      <c r="D12314" t="inlineStr">
        <is>
          <t>rem</t>
        </is>
      </c>
      <c r="E12314" t="inlineStr"/>
      <c r="F12314" t="inlineStr"/>
      <c r="G12314" t="inlineStr">
        <is>
          <t>PyYAML</t>
        </is>
      </c>
      <c r="H12314">
        <f>=3.12</f>
        <v/>
      </c>
    </row>
    <row r="12315">
      <c r="A12315" t="inlineStr">
        <is>
          <t>guillotina</t>
        </is>
      </c>
      <c r="B12315" t="inlineStr">
        <is>
          <t>95c8287a725af2363b23625bda4c48d226222b1d</t>
        </is>
      </c>
      <c r="C12315" t="inlineStr">
        <is>
          <t>2018-07-30 07:52:07+00:00</t>
        </is>
      </c>
      <c r="D12315" t="inlineStr">
        <is>
          <t>verchange</t>
        </is>
      </c>
      <c r="E12315" t="inlineStr">
        <is>
          <t>aioconsole</t>
        </is>
      </c>
      <c r="F12315" t="inlineStr"/>
      <c r="G12315" t="inlineStr">
        <is>
          <t>aioconsole</t>
        </is>
      </c>
      <c r="H12315">
        <f>=0.1.9</f>
        <v/>
      </c>
    </row>
    <row r="12316">
      <c r="A12316" t="inlineStr">
        <is>
          <t>guillotina</t>
        </is>
      </c>
      <c r="B12316" t="inlineStr">
        <is>
          <t>4a0343248c8ccd0acaaf19c74cddda0f0717c681</t>
        </is>
      </c>
      <c r="C12316" t="inlineStr">
        <is>
          <t>2018-08-30 00:37:32+00:00</t>
        </is>
      </c>
      <c r="D12316" t="inlineStr">
        <is>
          <t>verchange</t>
        </is>
      </c>
      <c r="E12316" t="inlineStr">
        <is>
          <t>pycryptodome</t>
        </is>
      </c>
      <c r="F12316">
        <f>=3.6.6</f>
        <v/>
      </c>
      <c r="G12316" t="inlineStr">
        <is>
          <t>pycryptodome</t>
        </is>
      </c>
      <c r="H12316">
        <f>=3.6.4</f>
        <v/>
      </c>
    </row>
    <row r="12317">
      <c r="A12317" t="inlineStr">
        <is>
          <t>guillotina</t>
        </is>
      </c>
      <c r="B12317" t="inlineStr">
        <is>
          <t>aab5a3a68c5fc5d3a7d122653df1b8b41897e0ae</t>
        </is>
      </c>
      <c r="C12317" t="inlineStr">
        <is>
          <t>2018-09-23 10:49:51+00:00</t>
        </is>
      </c>
      <c r="D12317" t="inlineStr">
        <is>
          <t>verchange</t>
        </is>
      </c>
      <c r="E12317" t="inlineStr">
        <is>
          <t>asyncpg</t>
        </is>
      </c>
      <c r="F12317">
        <f>=0.17.0</f>
        <v/>
      </c>
      <c r="G12317" t="inlineStr">
        <is>
          <t>asyncpg</t>
        </is>
      </c>
      <c r="H12317">
        <f>=0.15.0</f>
        <v/>
      </c>
    </row>
    <row r="12318">
      <c r="A12318" t="inlineStr">
        <is>
          <t>guillotina</t>
        </is>
      </c>
      <c r="B12318" t="inlineStr">
        <is>
          <t>6e90f4e3b03d9b68e7a5faae5178138ac2d408cd</t>
        </is>
      </c>
      <c r="C12318" t="inlineStr">
        <is>
          <t>2018-10-20 12:19:45+00:00</t>
        </is>
      </c>
      <c r="D12318" t="inlineStr">
        <is>
          <t>add</t>
        </is>
      </c>
      <c r="E12318" t="inlineStr">
        <is>
          <t>pycryptodome</t>
        </is>
      </c>
      <c r="F12318">
        <f>=3.6.6</f>
        <v/>
      </c>
      <c r="G12318" t="inlineStr"/>
      <c r="H12318" t="inlineStr"/>
    </row>
    <row r="12319">
      <c r="A12319" t="inlineStr">
        <is>
          <t>guillotina</t>
        </is>
      </c>
      <c r="B12319" t="inlineStr">
        <is>
          <t>6e90f4e3b03d9b68e7a5faae5178138ac2d408cd</t>
        </is>
      </c>
      <c r="C12319" t="inlineStr">
        <is>
          <t>2018-10-20 12:19:45+00:00</t>
        </is>
      </c>
      <c r="D12319" t="inlineStr">
        <is>
          <t>rem</t>
        </is>
      </c>
      <c r="E12319" t="inlineStr"/>
      <c r="F12319" t="inlineStr"/>
      <c r="G12319" t="inlineStr">
        <is>
          <t>pycrypto</t>
        </is>
      </c>
      <c r="H12319">
        <f>=2.6.1</f>
        <v/>
      </c>
    </row>
    <row r="12320">
      <c r="A12320" t="inlineStr">
        <is>
          <t>guillotina</t>
        </is>
      </c>
      <c r="B12320" t="inlineStr">
        <is>
          <t>a8cfecd9d4dc607833126099db1b282acef957a2</t>
        </is>
      </c>
      <c r="C12320" t="inlineStr">
        <is>
          <t>2019-01-10 22:04:25+00:00</t>
        </is>
      </c>
      <c r="D12320" t="inlineStr">
        <is>
          <t>verchange</t>
        </is>
      </c>
      <c r="E12320" t="inlineStr">
        <is>
          <t>aiohttp</t>
        </is>
      </c>
      <c r="F12320" t="inlineStr">
        <is>
          <t>&gt;=3.0.0;&lt;3.5.0</t>
        </is>
      </c>
      <c r="G12320" t="inlineStr">
        <is>
          <t>aiohttp</t>
        </is>
      </c>
      <c r="H12320" t="inlineStr"/>
    </row>
    <row r="12321">
      <c r="A12321" t="inlineStr">
        <is>
          <t>guillotina</t>
        </is>
      </c>
      <c r="B12321" t="inlineStr">
        <is>
          <t>0737d4e75bf8ea0889821ba7c912d197e986a83e</t>
        </is>
      </c>
      <c r="C12321" t="inlineStr">
        <is>
          <t>2019-04-04 17:40:52+00:00</t>
        </is>
      </c>
      <c r="D12321" t="inlineStr">
        <is>
          <t>verchange</t>
        </is>
      </c>
      <c r="E12321" t="inlineStr">
        <is>
          <t>Cython</t>
        </is>
      </c>
      <c r="F12321">
        <f>=0.29.6</f>
        <v/>
      </c>
      <c r="G12321" t="inlineStr">
        <is>
          <t>Cython</t>
        </is>
      </c>
      <c r="H12321">
        <f>=0.27.3</f>
        <v/>
      </c>
    </row>
    <row r="12322">
      <c r="A12322" t="inlineStr">
        <is>
          <t>guillotina</t>
        </is>
      </c>
      <c r="B12322" t="inlineStr">
        <is>
          <t>0737d4e75bf8ea0889821ba7c912d197e986a83e</t>
        </is>
      </c>
      <c r="C12322" t="inlineStr">
        <is>
          <t>2019-04-04 17:40:52+00:00</t>
        </is>
      </c>
      <c r="D12322" t="inlineStr">
        <is>
          <t>verchange</t>
        </is>
      </c>
      <c r="E12322" t="inlineStr">
        <is>
          <t>cffi</t>
        </is>
      </c>
      <c r="F12322">
        <f>=1.12.2</f>
        <v/>
      </c>
      <c r="G12322" t="inlineStr">
        <is>
          <t>cffi</t>
        </is>
      </c>
      <c r="H12322">
        <f>=1.11.1</f>
        <v/>
      </c>
    </row>
    <row r="12323">
      <c r="A12323" t="inlineStr">
        <is>
          <t>guillotina</t>
        </is>
      </c>
      <c r="B12323" t="inlineStr">
        <is>
          <t>c80c8ed74a536926929747c90ca25211b599d972</t>
        </is>
      </c>
      <c r="C12323" t="inlineStr">
        <is>
          <t>2019-04-10 01:57:13+00:00</t>
        </is>
      </c>
      <c r="D12323" t="inlineStr">
        <is>
          <t>rem</t>
        </is>
      </c>
      <c r="E12323" t="inlineStr"/>
      <c r="F12323" t="inlineStr"/>
      <c r="G12323" t="inlineStr">
        <is>
          <t>aioconsole</t>
        </is>
      </c>
      <c r="H12323" t="inlineStr"/>
    </row>
    <row r="12324">
      <c r="A12324" t="inlineStr">
        <is>
          <t>guillotina</t>
        </is>
      </c>
      <c r="B12324" t="inlineStr">
        <is>
          <t>17e5ccf6e5aeb5c2adfc5da3304454fb241b1361</t>
        </is>
      </c>
      <c r="C12324" t="inlineStr">
        <is>
          <t>2019-04-15 23:14:39+00:00</t>
        </is>
      </c>
      <c r="D12324" t="inlineStr">
        <is>
          <t>add</t>
        </is>
      </c>
      <c r="E12324" t="inlineStr">
        <is>
          <t>PyYaml</t>
        </is>
      </c>
      <c r="F12324">
        <f>=5.1</f>
        <v/>
      </c>
      <c r="G12324" t="inlineStr"/>
      <c r="H12324" t="inlineStr"/>
    </row>
    <row r="12325">
      <c r="A12325" t="inlineStr">
        <is>
          <t>guillotina</t>
        </is>
      </c>
      <c r="B12325" t="inlineStr">
        <is>
          <t>dac09ef30ac0bd6a5b70b9c9d597b9de0735226d</t>
        </is>
      </c>
      <c r="C12325" t="inlineStr">
        <is>
          <t>2019-06-06 16:09:56+00:00</t>
        </is>
      </c>
      <c r="D12325" t="inlineStr">
        <is>
          <t>verchange</t>
        </is>
      </c>
      <c r="E12325" t="inlineStr">
        <is>
          <t>aiohttp</t>
        </is>
      </c>
      <c r="F12325" t="inlineStr">
        <is>
          <t>&lt;4.0.0;&gt;=3.5.0</t>
        </is>
      </c>
      <c r="G12325" t="inlineStr">
        <is>
          <t>aiohttp</t>
        </is>
      </c>
      <c r="H12325" t="inlineStr">
        <is>
          <t>&gt;=3.0.0;&lt;3.5.0</t>
        </is>
      </c>
    </row>
    <row r="12326">
      <c r="A12326" t="inlineStr">
        <is>
          <t>guillotina</t>
        </is>
      </c>
      <c r="B12326" t="inlineStr">
        <is>
          <t>8d6e8258a0ed1c254c8c57dc26c490a677e01a74</t>
        </is>
      </c>
      <c r="C12326" t="inlineStr">
        <is>
          <t>2019-08-30 16:37:48+00:00</t>
        </is>
      </c>
      <c r="D12326" t="inlineStr">
        <is>
          <t>add</t>
        </is>
      </c>
      <c r="E12326" t="inlineStr">
        <is>
          <t>argon2-cffi</t>
        </is>
      </c>
      <c r="F12326">
        <f>=18.3.0</f>
        <v/>
      </c>
      <c r="G12326" t="inlineStr"/>
      <c r="H12326" t="inlineStr"/>
    </row>
    <row r="12327">
      <c r="A12327" t="inlineStr">
        <is>
          <t>guillotina</t>
        </is>
      </c>
      <c r="B12327" t="inlineStr">
        <is>
          <t>8d6e8258a0ed1c254c8c57dc26c490a677e01a74</t>
        </is>
      </c>
      <c r="C12327" t="inlineStr">
        <is>
          <t>2019-08-30 16:37:48+00:00</t>
        </is>
      </c>
      <c r="D12327" t="inlineStr">
        <is>
          <t>rem</t>
        </is>
      </c>
      <c r="E12327" t="inlineStr"/>
      <c r="F12327" t="inlineStr"/>
      <c r="G12327" t="inlineStr">
        <is>
          <t>aiotask_context</t>
        </is>
      </c>
      <c r="H12327">
        <f>=0.5.0</f>
        <v/>
      </c>
    </row>
    <row r="12328">
      <c r="A12328" t="inlineStr">
        <is>
          <t>guillotina</t>
        </is>
      </c>
      <c r="B12328" t="inlineStr">
        <is>
          <t>2eca7d2bb89a3b26ea2bc1e0652ac9dc320f180f</t>
        </is>
      </c>
      <c r="C12328" t="inlineStr">
        <is>
          <t>2019-10-14 01:22:28+00:00</t>
        </is>
      </c>
      <c r="D12328" t="inlineStr">
        <is>
          <t>verchange</t>
        </is>
      </c>
      <c r="E12328" t="inlineStr">
        <is>
          <t>asyncpg</t>
        </is>
      </c>
      <c r="F12328">
        <f>=0.19.0</f>
        <v/>
      </c>
      <c r="G12328" t="inlineStr">
        <is>
          <t>asyncpg</t>
        </is>
      </c>
      <c r="H12328">
        <f>=0.17.0</f>
        <v/>
      </c>
    </row>
    <row r="12329">
      <c r="A12329" t="inlineStr">
        <is>
          <t>guillotina</t>
        </is>
      </c>
      <c r="B12329" t="inlineStr">
        <is>
          <t>878a78b4b0cc0bf4f9dc510f402583a40853b9b4</t>
        </is>
      </c>
      <c r="C12329" t="inlineStr">
        <is>
          <t>2019-10-21 07:05:41+00:00</t>
        </is>
      </c>
      <c r="D12329" t="inlineStr">
        <is>
          <t>verchange</t>
        </is>
      </c>
      <c r="E12329" t="inlineStr">
        <is>
          <t>multidict</t>
        </is>
      </c>
      <c r="F12329">
        <f>=4.5.2</f>
        <v/>
      </c>
      <c r="G12329" t="inlineStr">
        <is>
          <t>multidict</t>
        </is>
      </c>
      <c r="H12329">
        <f>=4.3.1</f>
        <v/>
      </c>
    </row>
    <row r="12330">
      <c r="A12330" t="inlineStr">
        <is>
          <t>guillotina</t>
        </is>
      </c>
      <c r="B12330" t="inlineStr">
        <is>
          <t>878a78b4b0cc0bf4f9dc510f402583a40853b9b4</t>
        </is>
      </c>
      <c r="C12330" t="inlineStr">
        <is>
          <t>2019-10-21 07:05:41+00:00</t>
        </is>
      </c>
      <c r="D12330" t="inlineStr">
        <is>
          <t>verchange</t>
        </is>
      </c>
      <c r="E12330" t="inlineStr">
        <is>
          <t>aiohttp</t>
        </is>
      </c>
      <c r="F12330" t="inlineStr">
        <is>
          <t>&lt;3.6.0;&gt;=3.0.0</t>
        </is>
      </c>
      <c r="G12330" t="inlineStr">
        <is>
          <t>aiohttp</t>
        </is>
      </c>
      <c r="H12330" t="inlineStr">
        <is>
          <t>&lt;4.0.0;&gt;=3.5.0</t>
        </is>
      </c>
    </row>
    <row r="12331">
      <c r="A12331" t="inlineStr">
        <is>
          <t>guillotina</t>
        </is>
      </c>
      <c r="B12331" t="inlineStr">
        <is>
          <t>752d8afed019fb458cfdafa0fa8c5988b43e06d5</t>
        </is>
      </c>
      <c r="C12331" t="inlineStr">
        <is>
          <t>2019-11-04 17:11:24+00:00</t>
        </is>
      </c>
      <c r="D12331" t="inlineStr">
        <is>
          <t>verchange</t>
        </is>
      </c>
      <c r="E12331" t="inlineStr">
        <is>
          <t>zope.interface</t>
        </is>
      </c>
      <c r="F12331">
        <f>=4.6.0</f>
        <v/>
      </c>
      <c r="G12331" t="inlineStr">
        <is>
          <t>zope.interface</t>
        </is>
      </c>
      <c r="H12331">
        <f>=4.4.3</f>
        <v/>
      </c>
    </row>
    <row r="12332">
      <c r="A12332" t="inlineStr">
        <is>
          <t>guillotina</t>
        </is>
      </c>
      <c r="B12332" t="inlineStr">
        <is>
          <t>9912a07b051be3320e8d5d88ca391b16a74f46fd</t>
        </is>
      </c>
      <c r="C12332" t="inlineStr">
        <is>
          <t>2019-11-27 10:42:12+00:00</t>
        </is>
      </c>
      <c r="D12332" t="inlineStr">
        <is>
          <t>verchange</t>
        </is>
      </c>
      <c r="E12332" t="inlineStr">
        <is>
          <t>zope.interface</t>
        </is>
      </c>
      <c r="F12332">
        <f>=4.7.1</f>
        <v/>
      </c>
      <c r="G12332" t="inlineStr">
        <is>
          <t>zope.interface</t>
        </is>
      </c>
      <c r="H12332">
        <f>=4.6.0</f>
        <v/>
      </c>
    </row>
    <row r="12333">
      <c r="A12333" t="inlineStr">
        <is>
          <t>guillotina</t>
        </is>
      </c>
      <c r="B12333" t="inlineStr">
        <is>
          <t>e440e4ecacfc3c725ad64d36ea9d651296cbf644</t>
        </is>
      </c>
      <c r="C12333" t="inlineStr">
        <is>
          <t>2020-01-16 18:59:01+00:00</t>
        </is>
      </c>
      <c r="D12333" t="inlineStr">
        <is>
          <t>add</t>
        </is>
      </c>
      <c r="E12333" t="inlineStr">
        <is>
          <t>backoff</t>
        </is>
      </c>
      <c r="F12333">
        <f>=1.10.0</f>
        <v/>
      </c>
      <c r="G12333" t="inlineStr"/>
      <c r="H12333" t="inlineStr"/>
    </row>
    <row r="12334">
      <c r="A12334" t="inlineStr">
        <is>
          <t>guillotina</t>
        </is>
      </c>
      <c r="B12334" t="inlineStr">
        <is>
          <t>b7ffa8d61a2b5ec88f04ee3dbfdcddde07d4c8e4</t>
        </is>
      </c>
      <c r="C12334" t="inlineStr">
        <is>
          <t>2020-02-05 18:21:48+00:00</t>
        </is>
      </c>
      <c r="D12334" t="inlineStr">
        <is>
          <t>verchange</t>
        </is>
      </c>
      <c r="E12334" t="inlineStr">
        <is>
          <t>asyncpg</t>
        </is>
      </c>
      <c r="F12334">
        <f>=0.20.0</f>
        <v/>
      </c>
      <c r="G12334" t="inlineStr">
        <is>
          <t>asyncpg</t>
        </is>
      </c>
      <c r="H12334">
        <f>=0.19.0</f>
        <v/>
      </c>
    </row>
    <row r="12335">
      <c r="A12335" t="inlineStr">
        <is>
          <t>guillotina</t>
        </is>
      </c>
      <c r="B12335" t="inlineStr">
        <is>
          <t>b7ffa8d61a2b5ec88f04ee3dbfdcddde07d4c8e4</t>
        </is>
      </c>
      <c r="C12335" t="inlineStr">
        <is>
          <t>2020-02-05 18:21:48+00:00</t>
        </is>
      </c>
      <c r="D12335" t="inlineStr">
        <is>
          <t>rem</t>
        </is>
      </c>
      <c r="E12335" t="inlineStr"/>
      <c r="F12335" t="inlineStr"/>
      <c r="G12335" t="inlineStr">
        <is>
          <t>async-timeout</t>
        </is>
      </c>
      <c r="H12335">
        <f>=3.0.0</f>
        <v/>
      </c>
    </row>
    <row r="12336">
      <c r="A12336" t="inlineStr">
        <is>
          <t>guillotina</t>
        </is>
      </c>
      <c r="B12336" t="inlineStr">
        <is>
          <t>0954513f39742da0b7bb585977fcc16096d759f6</t>
        </is>
      </c>
      <c r="C12336" t="inlineStr">
        <is>
          <t>2020-04-21 20:05:23+00:00</t>
        </is>
      </c>
      <c r="D12336" t="inlineStr">
        <is>
          <t>verchange</t>
        </is>
      </c>
      <c r="E12336" t="inlineStr">
        <is>
          <t>zope.interface</t>
        </is>
      </c>
      <c r="F12336">
        <f>=5.1.0</f>
        <v/>
      </c>
      <c r="G12336" t="inlineStr">
        <is>
          <t>zope.interface</t>
        </is>
      </c>
      <c r="H12336">
        <f>=4.7.1</f>
        <v/>
      </c>
    </row>
    <row r="12337">
      <c r="A12337" t="inlineStr">
        <is>
          <t>guillotina</t>
        </is>
      </c>
      <c r="B12337" t="inlineStr">
        <is>
          <t>7a06c1e4fcb358e11eecbd60e8576783d1f234ec</t>
        </is>
      </c>
      <c r="C12337" t="inlineStr">
        <is>
          <t>2020-06-17 07:51:42+00:00</t>
        </is>
      </c>
      <c r="D12337" t="inlineStr">
        <is>
          <t>verchange</t>
        </is>
      </c>
      <c r="E12337" t="inlineStr">
        <is>
          <t>backoff</t>
        </is>
      </c>
      <c r="F12337">
        <f>=1.10.0</f>
        <v/>
      </c>
      <c r="G12337" t="inlineStr">
        <is>
          <t>backoff</t>
        </is>
      </c>
      <c r="H12337">
        <f>=1.10.0</f>
        <v/>
      </c>
    </row>
    <row r="12338">
      <c r="A12338" t="inlineStr">
        <is>
          <t>guillotina</t>
        </is>
      </c>
      <c r="B12338" t="inlineStr">
        <is>
          <t>7a06c1e4fcb358e11eecbd60e8576783d1f234ec</t>
        </is>
      </c>
      <c r="C12338" t="inlineStr">
        <is>
          <t>2020-06-17 07:51:42+00:00</t>
        </is>
      </c>
      <c r="D12338" t="inlineStr">
        <is>
          <t>verchange</t>
        </is>
      </c>
      <c r="E12338" t="inlineStr">
        <is>
          <t>Cython</t>
        </is>
      </c>
      <c r="F12338">
        <f>=0.29.13</f>
        <v/>
      </c>
      <c r="G12338" t="inlineStr">
        <is>
          <t>Cython</t>
        </is>
      </c>
      <c r="H12338">
        <f>=0.29.6</f>
        <v/>
      </c>
    </row>
    <row r="12339">
      <c r="A12339" t="inlineStr">
        <is>
          <t>guillotina</t>
        </is>
      </c>
      <c r="B12339" t="inlineStr">
        <is>
          <t>7a06c1e4fcb358e11eecbd60e8576783d1f234ec</t>
        </is>
      </c>
      <c r="C12339" t="inlineStr">
        <is>
          <t>2020-06-17 07:51:42+00:00</t>
        </is>
      </c>
      <c r="D12339" t="inlineStr">
        <is>
          <t>add</t>
        </is>
      </c>
      <c r="E12339" t="inlineStr">
        <is>
          <t>orjson</t>
        </is>
      </c>
      <c r="F12339">
        <f>=2.6.0</f>
        <v/>
      </c>
      <c r="G12339" t="inlineStr"/>
      <c r="H12339" t="inlineStr"/>
    </row>
    <row r="12340">
      <c r="A12340" t="inlineStr">
        <is>
          <t>guillotina</t>
        </is>
      </c>
      <c r="B12340" t="inlineStr">
        <is>
          <t>7a06c1e4fcb358e11eecbd60e8576783d1f234ec</t>
        </is>
      </c>
      <c r="C12340" t="inlineStr">
        <is>
          <t>2020-06-17 07:51:42+00:00</t>
        </is>
      </c>
      <c r="D12340" t="inlineStr">
        <is>
          <t>add</t>
        </is>
      </c>
      <c r="E12340" t="inlineStr">
        <is>
          <t>uvicorn</t>
        </is>
      </c>
      <c r="F12340">
        <f>=0.10.8</f>
        <v/>
      </c>
      <c r="G12340" t="inlineStr"/>
      <c r="H12340" t="inlineStr"/>
    </row>
    <row r="12341">
      <c r="A12341" t="inlineStr">
        <is>
          <t>guillotina</t>
        </is>
      </c>
      <c r="B12341" t="inlineStr">
        <is>
          <t>7a06c1e4fcb358e11eecbd60e8576783d1f234ec</t>
        </is>
      </c>
      <c r="C12341" t="inlineStr">
        <is>
          <t>2020-06-17 07:51:42+00:00</t>
        </is>
      </c>
      <c r="D12341" t="inlineStr">
        <is>
          <t>rem</t>
        </is>
      </c>
      <c r="E12341" t="inlineStr"/>
      <c r="F12341" t="inlineStr"/>
      <c r="G12341" t="inlineStr">
        <is>
          <t>aiohttp</t>
        </is>
      </c>
      <c r="H12341" t="inlineStr">
        <is>
          <t>&lt;3.6.0;&gt;=3.0.0</t>
        </is>
      </c>
    </row>
    <row r="12342">
      <c r="A12342" t="inlineStr">
        <is>
          <t>guillotina</t>
        </is>
      </c>
      <c r="B12342" t="inlineStr">
        <is>
          <t>7a06c1e4fcb358e11eecbd60e8576783d1f234ec</t>
        </is>
      </c>
      <c r="C12342" t="inlineStr">
        <is>
          <t>2020-06-17 07:51:42+00:00</t>
        </is>
      </c>
      <c r="D12342" t="inlineStr">
        <is>
          <t>rem</t>
        </is>
      </c>
      <c r="E12342" t="inlineStr"/>
      <c r="F12342" t="inlineStr"/>
      <c r="G12342" t="inlineStr">
        <is>
          <t>aiohttp</t>
        </is>
      </c>
      <c r="H12342" t="inlineStr">
        <is>
          <t>&gt;=3.6.0;&lt;4.0.0</t>
        </is>
      </c>
    </row>
    <row r="12343">
      <c r="A12343" t="inlineStr">
        <is>
          <t>guillotina</t>
        </is>
      </c>
      <c r="B12343" t="inlineStr">
        <is>
          <t>7a06c1e4fcb358e11eecbd60e8576783d1f234ec</t>
        </is>
      </c>
      <c r="C12343" t="inlineStr">
        <is>
          <t>2020-06-17 07:51:42+00:00</t>
        </is>
      </c>
      <c r="D12343" t="inlineStr">
        <is>
          <t>rem</t>
        </is>
      </c>
      <c r="E12343" t="inlineStr"/>
      <c r="F12343" t="inlineStr"/>
      <c r="G12343" t="inlineStr">
        <is>
          <t>ujson</t>
        </is>
      </c>
      <c r="H12343">
        <f>=1.35</f>
        <v/>
      </c>
    </row>
    <row r="12344">
      <c r="A12344" t="inlineStr">
        <is>
          <t>guillotina</t>
        </is>
      </c>
      <c r="B12344" t="inlineStr">
        <is>
          <t>7a06c1e4fcb358e11eecbd60e8576783d1f234ec</t>
        </is>
      </c>
      <c r="C12344" t="inlineStr">
        <is>
          <t>2020-06-17 07:51:42+00:00</t>
        </is>
      </c>
      <c r="D12344" t="inlineStr">
        <is>
          <t>rem</t>
        </is>
      </c>
      <c r="E12344" t="inlineStr"/>
      <c r="F12344" t="inlineStr"/>
      <c r="G12344" t="inlineStr">
        <is>
          <t>yarl</t>
        </is>
      </c>
      <c r="H12344">
        <f>=1.2.6</f>
        <v/>
      </c>
    </row>
    <row r="12345">
      <c r="A12345" t="inlineStr">
        <is>
          <t>guillotina</t>
        </is>
      </c>
      <c r="B12345" t="inlineStr">
        <is>
          <t>cf1be2f087f24c77cde592f73b544adede05d2a3</t>
        </is>
      </c>
      <c r="C12345" t="inlineStr">
        <is>
          <t>2020-07-29 12:55:52+00:00</t>
        </is>
      </c>
      <c r="D12345" t="inlineStr">
        <is>
          <t>verchange</t>
        </is>
      </c>
      <c r="E12345" t="inlineStr">
        <is>
          <t>PyYaml</t>
        </is>
      </c>
      <c r="F12345" t="inlineStr">
        <is>
          <t>&gt;=5.1</t>
        </is>
      </c>
      <c r="G12345" t="inlineStr">
        <is>
          <t>PyYaml</t>
        </is>
      </c>
      <c r="H12345">
        <f>=5.1</f>
        <v/>
      </c>
    </row>
    <row r="12346">
      <c r="A12346" t="inlineStr">
        <is>
          <t>guillotina</t>
        </is>
      </c>
      <c r="B12346" t="inlineStr">
        <is>
          <t>07856fe7dbe2fa9a42e05e67902874ded9102727</t>
        </is>
      </c>
      <c r="C12346" t="inlineStr">
        <is>
          <t>2020-09-22 16:37:02+00:00</t>
        </is>
      </c>
      <c r="D12346" t="inlineStr">
        <is>
          <t>verchange</t>
        </is>
      </c>
      <c r="E12346" t="inlineStr">
        <is>
          <t>backoff</t>
        </is>
      </c>
      <c r="F12346">
        <f>=1.10.0</f>
        <v/>
      </c>
      <c r="G12346" t="inlineStr">
        <is>
          <t>backoff</t>
        </is>
      </c>
      <c r="H12346">
        <f>=1.10.0</f>
        <v/>
      </c>
    </row>
    <row r="12347">
      <c r="A12347" t="inlineStr">
        <is>
          <t>guillotina</t>
        </is>
      </c>
      <c r="B12347" t="inlineStr">
        <is>
          <t>07856fe7dbe2fa9a42e05e67902874ded9102727</t>
        </is>
      </c>
      <c r="C12347" t="inlineStr">
        <is>
          <t>2020-09-22 16:37:02+00:00</t>
        </is>
      </c>
      <c r="D12347" t="inlineStr">
        <is>
          <t>add</t>
        </is>
      </c>
      <c r="E12347" t="inlineStr">
        <is>
          <t>prometheus-client</t>
        </is>
      </c>
      <c r="F12347">
        <f>=0.8.0</f>
        <v/>
      </c>
      <c r="G12347" t="inlineStr"/>
      <c r="H12347" t="inlineStr"/>
    </row>
    <row r="12348">
      <c r="A12348" t="inlineStr">
        <is>
          <t>guillotina</t>
        </is>
      </c>
      <c r="B12348" t="inlineStr">
        <is>
          <t>6a4069bc857c36000f419c430adf1d5492020b8f</t>
        </is>
      </c>
      <c r="C12348" t="inlineStr">
        <is>
          <t>2020-12-04 11:30:28+00:00</t>
        </is>
      </c>
      <c r="D12348" t="inlineStr">
        <is>
          <t>add</t>
        </is>
      </c>
      <c r="E12348" t="inlineStr">
        <is>
          <t>prometheus-client</t>
        </is>
      </c>
      <c r="F12348">
        <f>=0.8.0</f>
        <v/>
      </c>
      <c r="G12348" t="inlineStr"/>
      <c r="H12348" t="inlineStr"/>
    </row>
    <row r="12349">
      <c r="A12349" t="inlineStr">
        <is>
          <t>guillotina</t>
        </is>
      </c>
      <c r="B12349" t="inlineStr">
        <is>
          <t>787dad640498f9af8ddae78e54a3868af80ecf96</t>
        </is>
      </c>
      <c r="C12349" t="inlineStr">
        <is>
          <t>2020-12-17 09:33:38+00:00</t>
        </is>
      </c>
      <c r="D12349" t="inlineStr">
        <is>
          <t>verchange</t>
        </is>
      </c>
      <c r="E12349" t="inlineStr">
        <is>
          <t>uvicorn</t>
        </is>
      </c>
      <c r="F12349">
        <f>=0.13.1</f>
        <v/>
      </c>
      <c r="G12349" t="inlineStr">
        <is>
          <t>uvicorn</t>
        </is>
      </c>
      <c r="H12349">
        <f>=0.10.8</f>
        <v/>
      </c>
    </row>
    <row r="12350">
      <c r="A12350" t="inlineStr">
        <is>
          <t>guillotina</t>
        </is>
      </c>
      <c r="B12350" t="inlineStr">
        <is>
          <t>787dad640498f9af8ddae78e54a3868af80ecf96</t>
        </is>
      </c>
      <c r="C12350" t="inlineStr">
        <is>
          <t>2020-12-17 09:33:38+00:00</t>
        </is>
      </c>
      <c r="D12350" t="inlineStr">
        <is>
          <t>verchange</t>
        </is>
      </c>
      <c r="E12350" t="inlineStr">
        <is>
          <t>orjson</t>
        </is>
      </c>
      <c r="F12350" t="inlineStr">
        <is>
          <t>&lt;4;&gt;=3</t>
        </is>
      </c>
      <c r="G12350" t="inlineStr">
        <is>
          <t>orjson</t>
        </is>
      </c>
      <c r="H12350">
        <f>=2.6.0</f>
        <v/>
      </c>
    </row>
    <row r="12351">
      <c r="A12351" t="inlineStr">
        <is>
          <t>guillotina</t>
        </is>
      </c>
      <c r="B12351" t="inlineStr">
        <is>
          <t>69d474e6f67a7aa5633266e38fccb239f0dc80ed</t>
        </is>
      </c>
      <c r="C12351" t="inlineStr">
        <is>
          <t>2020-12-22 07:29:31+00:00</t>
        </is>
      </c>
      <c r="D12351" t="inlineStr">
        <is>
          <t>add</t>
        </is>
      </c>
      <c r="E12351" t="inlineStr">
        <is>
          <t>typing_extensions</t>
        </is>
      </c>
      <c r="F12351">
        <f>=3.7.4.3</f>
        <v/>
      </c>
      <c r="G12351" t="inlineStr"/>
      <c r="H12351" t="inlineStr"/>
    </row>
    <row r="12352">
      <c r="A12352" t="inlineStr">
        <is>
          <t>httpx</t>
        </is>
      </c>
      <c r="B12352" t="inlineStr">
        <is>
          <t>75b8fa4d0d62ce459f5c8aaff539f5c7528152e5</t>
        </is>
      </c>
      <c r="C12352" t="inlineStr">
        <is>
          <t>2019-04-06 12:39:01+00:00</t>
        </is>
      </c>
      <c r="D12352" t="inlineStr">
        <is>
          <t>add</t>
        </is>
      </c>
      <c r="E12352" t="inlineStr">
        <is>
          <t>certifi</t>
        </is>
      </c>
      <c r="F12352" t="inlineStr"/>
      <c r="G12352" t="inlineStr"/>
      <c r="H12352" t="inlineStr"/>
    </row>
    <row r="12353">
      <c r="A12353" t="inlineStr">
        <is>
          <t>httpx</t>
        </is>
      </c>
      <c r="B12353" t="inlineStr">
        <is>
          <t>75b8fa4d0d62ce459f5c8aaff539f5c7528152e5</t>
        </is>
      </c>
      <c r="C12353" t="inlineStr">
        <is>
          <t>2019-04-06 12:39:01+00:00</t>
        </is>
      </c>
      <c r="D12353" t="inlineStr">
        <is>
          <t>add</t>
        </is>
      </c>
      <c r="E12353" t="inlineStr">
        <is>
          <t>uvicorn</t>
        </is>
      </c>
      <c r="F12353" t="inlineStr"/>
      <c r="G12353" t="inlineStr"/>
      <c r="H12353" t="inlineStr"/>
    </row>
    <row r="12354">
      <c r="A12354" t="inlineStr">
        <is>
          <t>httpx</t>
        </is>
      </c>
      <c r="B12354" t="inlineStr">
        <is>
          <t>23252f6cd9e629ae7c513bc24a8c6a1061d61429</t>
        </is>
      </c>
      <c r="C12354" t="inlineStr">
        <is>
          <t>2019-04-18 10:54:06+00:00</t>
        </is>
      </c>
      <c r="D12354" t="inlineStr">
        <is>
          <t>add</t>
        </is>
      </c>
      <c r="E12354" t="inlineStr">
        <is>
          <t>brotlipy</t>
        </is>
      </c>
      <c r="F12354" t="inlineStr"/>
      <c r="G12354" t="inlineStr"/>
      <c r="H12354" t="inlineStr"/>
    </row>
    <row r="12355">
      <c r="A12355" t="inlineStr">
        <is>
          <t>httpx</t>
        </is>
      </c>
      <c r="B12355" t="inlineStr">
        <is>
          <t>91a2a1b8968bceae16e3cdcbae396dd212cdf7da</t>
        </is>
      </c>
      <c r="C12355" t="inlineStr">
        <is>
          <t>2019-04-24 10:53:22+00:00</t>
        </is>
      </c>
      <c r="D12355" t="inlineStr">
        <is>
          <t>rem</t>
        </is>
      </c>
      <c r="E12355" t="inlineStr"/>
      <c r="F12355" t="inlineStr"/>
      <c r="G12355" t="inlineStr">
        <is>
          <t>codecov</t>
        </is>
      </c>
      <c r="H12355" t="inlineStr"/>
    </row>
    <row r="12356">
      <c r="A12356" t="inlineStr">
        <is>
          <t>httpx</t>
        </is>
      </c>
      <c r="B12356" t="inlineStr">
        <is>
          <t>7155e74898355995df610fb1eadada187ddaf087</t>
        </is>
      </c>
      <c r="C12356" t="inlineStr">
        <is>
          <t>2019-05-16 11:43:08+00:00</t>
        </is>
      </c>
      <c r="D12356" t="inlineStr">
        <is>
          <t>verchange</t>
        </is>
      </c>
      <c r="E12356" t="inlineStr">
        <is>
          <t>brotlipy</t>
        </is>
      </c>
      <c r="F12356">
        <f>=0.7.*</f>
        <v/>
      </c>
      <c r="G12356" t="inlineStr">
        <is>
          <t>brotlipy</t>
        </is>
      </c>
      <c r="H12356" t="inlineStr"/>
    </row>
    <row r="12357">
      <c r="A12357" t="inlineStr">
        <is>
          <t>httpx</t>
        </is>
      </c>
      <c r="B12357" t="inlineStr">
        <is>
          <t>7155e74898355995df610fb1eadada187ddaf087</t>
        </is>
      </c>
      <c r="C12357" t="inlineStr">
        <is>
          <t>2019-05-16 11:43:08+00:00</t>
        </is>
      </c>
      <c r="D12357" t="inlineStr">
        <is>
          <t>verchange</t>
        </is>
      </c>
      <c r="E12357" t="inlineStr">
        <is>
          <t>h11</t>
        </is>
      </c>
      <c r="F12357">
        <f>=0.8.*</f>
        <v/>
      </c>
      <c r="G12357" t="inlineStr">
        <is>
          <t>h11</t>
        </is>
      </c>
      <c r="H12357" t="inlineStr"/>
    </row>
    <row r="12358">
      <c r="A12358" t="inlineStr">
        <is>
          <t>httpx</t>
        </is>
      </c>
      <c r="B12358" t="inlineStr">
        <is>
          <t>7155e74898355995df610fb1eadada187ddaf087</t>
        </is>
      </c>
      <c r="C12358" t="inlineStr">
        <is>
          <t>2019-05-16 11:43:08+00:00</t>
        </is>
      </c>
      <c r="D12358" t="inlineStr">
        <is>
          <t>add</t>
        </is>
      </c>
      <c r="E12358" t="inlineStr">
        <is>
          <t>chardet</t>
        </is>
      </c>
      <c r="F12358">
        <f>=3.*</f>
        <v/>
      </c>
      <c r="G12358" t="inlineStr"/>
      <c r="H12358" t="inlineStr"/>
    </row>
    <row r="12359">
      <c r="A12359" t="inlineStr">
        <is>
          <t>httpx</t>
        </is>
      </c>
      <c r="B12359" t="inlineStr">
        <is>
          <t>7155e74898355995df610fb1eadada187ddaf087</t>
        </is>
      </c>
      <c r="C12359" t="inlineStr">
        <is>
          <t>2019-05-16 11:43:08+00:00</t>
        </is>
      </c>
      <c r="D12359" t="inlineStr">
        <is>
          <t>add</t>
        </is>
      </c>
      <c r="E12359" t="inlineStr">
        <is>
          <t>h2</t>
        </is>
      </c>
      <c r="F12359">
        <f>=3.*</f>
        <v/>
      </c>
      <c r="G12359" t="inlineStr"/>
      <c r="H12359" t="inlineStr"/>
    </row>
    <row r="12360">
      <c r="A12360" t="inlineStr">
        <is>
          <t>httpx</t>
        </is>
      </c>
      <c r="B12360" t="inlineStr">
        <is>
          <t>7155e74898355995df610fb1eadada187ddaf087</t>
        </is>
      </c>
      <c r="C12360" t="inlineStr">
        <is>
          <t>2019-05-16 11:43:08+00:00</t>
        </is>
      </c>
      <c r="D12360" t="inlineStr">
        <is>
          <t>add</t>
        </is>
      </c>
      <c r="E12360" t="inlineStr">
        <is>
          <t>idna</t>
        </is>
      </c>
      <c r="F12360">
        <f>=2.*</f>
        <v/>
      </c>
      <c r="G12360" t="inlineStr"/>
      <c r="H12360" t="inlineStr"/>
    </row>
    <row r="12361">
      <c r="A12361" t="inlineStr">
        <is>
          <t>httpx</t>
        </is>
      </c>
      <c r="B12361" t="inlineStr">
        <is>
          <t>7155e74898355995df610fb1eadada187ddaf087</t>
        </is>
      </c>
      <c r="C12361" t="inlineStr">
        <is>
          <t>2019-05-16 11:43:08+00:00</t>
        </is>
      </c>
      <c r="D12361" t="inlineStr">
        <is>
          <t>add</t>
        </is>
      </c>
      <c r="E12361" t="inlineStr">
        <is>
          <t>rfc3986</t>
        </is>
      </c>
      <c r="F12361">
        <f>=1.*</f>
        <v/>
      </c>
      <c r="G12361" t="inlineStr"/>
      <c r="H12361" t="inlineStr"/>
    </row>
    <row r="12362">
      <c r="A12362" t="inlineStr">
        <is>
          <t>httpx</t>
        </is>
      </c>
      <c r="B12362" t="inlineStr">
        <is>
          <t>7155e74898355995df610fb1eadada187ddaf087</t>
        </is>
      </c>
      <c r="C12362" t="inlineStr">
        <is>
          <t>2019-05-16 11:43:08+00:00</t>
        </is>
      </c>
      <c r="D12362" t="inlineStr">
        <is>
          <t>add</t>
        </is>
      </c>
      <c r="E12362" t="inlineStr">
        <is>
          <t>trustme</t>
        </is>
      </c>
      <c r="F12362" t="inlineStr"/>
      <c r="G12362" t="inlineStr"/>
      <c r="H12362" t="inlineStr"/>
    </row>
    <row r="12363">
      <c r="A12363" t="inlineStr">
        <is>
          <t>httpx</t>
        </is>
      </c>
      <c r="B12363" t="inlineStr">
        <is>
          <t>9f192bbf0bb62d801bfe9a78d01f7ba1580c3469</t>
        </is>
      </c>
      <c r="C12363" t="inlineStr">
        <is>
          <t>2019-06-18 14:54:54+00:00</t>
        </is>
      </c>
      <c r="D12363" t="inlineStr">
        <is>
          <t>add</t>
        </is>
      </c>
      <c r="E12363" t="inlineStr">
        <is>
          <t>mkdocs</t>
        </is>
      </c>
      <c r="F12363" t="inlineStr"/>
      <c r="G12363" t="inlineStr"/>
      <c r="H12363" t="inlineStr"/>
    </row>
    <row r="12364">
      <c r="A12364" t="inlineStr">
        <is>
          <t>httpx</t>
        </is>
      </c>
      <c r="B12364" t="inlineStr">
        <is>
          <t>9f192bbf0bb62d801bfe9a78d01f7ba1580c3469</t>
        </is>
      </c>
      <c r="C12364" t="inlineStr">
        <is>
          <t>2019-06-18 14:54:54+00:00</t>
        </is>
      </c>
      <c r="D12364" t="inlineStr">
        <is>
          <t>add</t>
        </is>
      </c>
      <c r="E12364" t="inlineStr">
        <is>
          <t>mkdocs-material</t>
        </is>
      </c>
      <c r="F12364" t="inlineStr"/>
      <c r="G12364" t="inlineStr"/>
      <c r="H12364" t="inlineStr"/>
    </row>
    <row r="12365">
      <c r="A12365" t="inlineStr">
        <is>
          <t>httpx</t>
        </is>
      </c>
      <c r="B12365" t="inlineStr">
        <is>
          <t>77cf336eabcd53fbbda0c69dc692b5df820f578c</t>
        </is>
      </c>
      <c r="C12365" t="inlineStr">
        <is>
          <t>2019-07-25 21:54:03+00:00</t>
        </is>
      </c>
      <c r="D12365" t="inlineStr">
        <is>
          <t>add</t>
        </is>
      </c>
      <c r="E12365" t="inlineStr">
        <is>
          <t>cryptography</t>
        </is>
      </c>
      <c r="F12365" t="inlineStr"/>
      <c r="G12365" t="inlineStr"/>
      <c r="H12365" t="inlineStr"/>
    </row>
    <row r="12366">
      <c r="A12366" t="inlineStr">
        <is>
          <t>httpx</t>
        </is>
      </c>
      <c r="B12366" t="inlineStr">
        <is>
          <t>77cf336eabcd53fbbda0c69dc692b5df820f578c</t>
        </is>
      </c>
      <c r="C12366" t="inlineStr">
        <is>
          <t>2019-07-25 21:54:03+00:00</t>
        </is>
      </c>
      <c r="D12366" t="inlineStr">
        <is>
          <t>add</t>
        </is>
      </c>
      <c r="E12366" t="inlineStr">
        <is>
          <t>flake8</t>
        </is>
      </c>
      <c r="F12366" t="inlineStr"/>
      <c r="G12366" t="inlineStr"/>
      <c r="H12366" t="inlineStr"/>
    </row>
    <row r="12367">
      <c r="A12367" t="inlineStr">
        <is>
          <t>httpx</t>
        </is>
      </c>
      <c r="B12367" t="inlineStr">
        <is>
          <t>c35dbce543974f2814e4f6a106079265bf34a38c</t>
        </is>
      </c>
      <c r="C12367" t="inlineStr">
        <is>
          <t>2019-08-17 20:14:08+00:00</t>
        </is>
      </c>
      <c r="D12367" t="inlineStr">
        <is>
          <t>rem</t>
        </is>
      </c>
      <c r="E12367" t="inlineStr"/>
      <c r="F12367" t="inlineStr"/>
      <c r="G12367" t="inlineStr">
        <is>
          <t>certifi</t>
        </is>
      </c>
      <c r="H12367" t="inlineStr"/>
    </row>
    <row r="12368">
      <c r="A12368" t="inlineStr">
        <is>
          <t>httpx</t>
        </is>
      </c>
      <c r="B12368" t="inlineStr">
        <is>
          <t>c35dbce543974f2814e4f6a106079265bf34a38c</t>
        </is>
      </c>
      <c r="C12368" t="inlineStr">
        <is>
          <t>2019-08-17 20:14:08+00:00</t>
        </is>
      </c>
      <c r="D12368" t="inlineStr">
        <is>
          <t>rem</t>
        </is>
      </c>
      <c r="E12368" t="inlineStr"/>
      <c r="F12368" t="inlineStr"/>
      <c r="G12368" t="inlineStr">
        <is>
          <t>chardet</t>
        </is>
      </c>
      <c r="H12368">
        <f>=3.*</f>
        <v/>
      </c>
    </row>
    <row r="12369">
      <c r="A12369" t="inlineStr">
        <is>
          <t>httpx</t>
        </is>
      </c>
      <c r="B12369" t="inlineStr">
        <is>
          <t>c35dbce543974f2814e4f6a106079265bf34a38c</t>
        </is>
      </c>
      <c r="C12369" t="inlineStr">
        <is>
          <t>2019-08-17 20:14:08+00:00</t>
        </is>
      </c>
      <c r="D12369" t="inlineStr">
        <is>
          <t>rem</t>
        </is>
      </c>
      <c r="E12369" t="inlineStr"/>
      <c r="F12369" t="inlineStr"/>
      <c r="G12369" t="inlineStr">
        <is>
          <t>h11</t>
        </is>
      </c>
      <c r="H12369">
        <f>=0.8.*</f>
        <v/>
      </c>
    </row>
    <row r="12370">
      <c r="A12370" t="inlineStr">
        <is>
          <t>httpx</t>
        </is>
      </c>
      <c r="B12370" t="inlineStr">
        <is>
          <t>c35dbce543974f2814e4f6a106079265bf34a38c</t>
        </is>
      </c>
      <c r="C12370" t="inlineStr">
        <is>
          <t>2019-08-17 20:14:08+00:00</t>
        </is>
      </c>
      <c r="D12370" t="inlineStr">
        <is>
          <t>rem</t>
        </is>
      </c>
      <c r="E12370" t="inlineStr"/>
      <c r="F12370" t="inlineStr"/>
      <c r="G12370" t="inlineStr">
        <is>
          <t>h2</t>
        </is>
      </c>
      <c r="H12370">
        <f>=3.*</f>
        <v/>
      </c>
    </row>
    <row r="12371">
      <c r="A12371" t="inlineStr">
        <is>
          <t>httpx</t>
        </is>
      </c>
      <c r="B12371" t="inlineStr">
        <is>
          <t>c35dbce543974f2814e4f6a106079265bf34a38c</t>
        </is>
      </c>
      <c r="C12371" t="inlineStr">
        <is>
          <t>2019-08-17 20:14:08+00:00</t>
        </is>
      </c>
      <c r="D12371" t="inlineStr">
        <is>
          <t>rem</t>
        </is>
      </c>
      <c r="E12371" t="inlineStr"/>
      <c r="F12371" t="inlineStr"/>
      <c r="G12371" t="inlineStr">
        <is>
          <t>idna</t>
        </is>
      </c>
      <c r="H12371">
        <f>=2.*</f>
        <v/>
      </c>
    </row>
    <row r="12372">
      <c r="A12372" t="inlineStr">
        <is>
          <t>httpx</t>
        </is>
      </c>
      <c r="B12372" t="inlineStr">
        <is>
          <t>c35dbce543974f2814e4f6a106079265bf34a38c</t>
        </is>
      </c>
      <c r="C12372" t="inlineStr">
        <is>
          <t>2019-08-17 20:14:08+00:00</t>
        </is>
      </c>
      <c r="D12372" t="inlineStr">
        <is>
          <t>rem</t>
        </is>
      </c>
      <c r="E12372" t="inlineStr"/>
      <c r="F12372" t="inlineStr"/>
      <c r="G12372" t="inlineStr">
        <is>
          <t>rfc3986</t>
        </is>
      </c>
      <c r="H12372">
        <f>=1.*</f>
        <v/>
      </c>
    </row>
    <row r="12373">
      <c r="A12373" t="inlineStr">
        <is>
          <t>httpx</t>
        </is>
      </c>
      <c r="B12373" t="inlineStr">
        <is>
          <t>c35dbce543974f2814e4f6a106079265bf34a38c</t>
        </is>
      </c>
      <c r="C12373" t="inlineStr">
        <is>
          <t>2019-08-17 20:14:08+00:00</t>
        </is>
      </c>
      <c r="D12373" t="inlineStr">
        <is>
          <t>rem</t>
        </is>
      </c>
      <c r="E12373" t="inlineStr"/>
      <c r="F12373" t="inlineStr"/>
      <c r="G12373" t="inlineStr">
        <is>
          <t>brotlipy</t>
        </is>
      </c>
      <c r="H12373">
        <f>=0.7.*</f>
        <v/>
      </c>
    </row>
    <row r="12374">
      <c r="A12374" t="inlineStr">
        <is>
          <t>httpx</t>
        </is>
      </c>
      <c r="B12374" t="inlineStr">
        <is>
          <t>c35dbce543974f2814e4f6a106079265bf34a38c</t>
        </is>
      </c>
      <c r="C12374" t="inlineStr">
        <is>
          <t>2019-08-17 20:14:08+00:00</t>
        </is>
      </c>
      <c r="D12374" t="inlineStr">
        <is>
          <t>rem</t>
        </is>
      </c>
      <c r="E12374" t="inlineStr"/>
      <c r="F12374" t="inlineStr"/>
      <c r="G12374" t="inlineStr">
        <is>
          <t>mkdocs</t>
        </is>
      </c>
      <c r="H12374" t="inlineStr"/>
    </row>
    <row r="12375">
      <c r="A12375" t="inlineStr">
        <is>
          <t>httpx</t>
        </is>
      </c>
      <c r="B12375" t="inlineStr">
        <is>
          <t>c35dbce543974f2814e4f6a106079265bf34a38c</t>
        </is>
      </c>
      <c r="C12375" t="inlineStr">
        <is>
          <t>2019-08-17 20:14:08+00:00</t>
        </is>
      </c>
      <c r="D12375" t="inlineStr">
        <is>
          <t>rem</t>
        </is>
      </c>
      <c r="E12375" t="inlineStr"/>
      <c r="F12375" t="inlineStr"/>
      <c r="G12375" t="inlineStr">
        <is>
          <t>mkdocs-material</t>
        </is>
      </c>
      <c r="H12375" t="inlineStr"/>
    </row>
    <row r="12376">
      <c r="A12376" t="inlineStr">
        <is>
          <t>httpx</t>
        </is>
      </c>
      <c r="B12376" t="inlineStr">
        <is>
          <t>c35dbce543974f2814e4f6a106079265bf34a38c</t>
        </is>
      </c>
      <c r="C12376" t="inlineStr">
        <is>
          <t>2019-08-17 20:14:08+00:00</t>
        </is>
      </c>
      <c r="D12376" t="inlineStr">
        <is>
          <t>rem</t>
        </is>
      </c>
      <c r="E12376" t="inlineStr"/>
      <c r="F12376" t="inlineStr"/>
      <c r="G12376" t="inlineStr">
        <is>
          <t>autoflake</t>
        </is>
      </c>
      <c r="H12376" t="inlineStr"/>
    </row>
    <row r="12377">
      <c r="A12377" t="inlineStr">
        <is>
          <t>httpx</t>
        </is>
      </c>
      <c r="B12377" t="inlineStr">
        <is>
          <t>c35dbce543974f2814e4f6a106079265bf34a38c</t>
        </is>
      </c>
      <c r="C12377" t="inlineStr">
        <is>
          <t>2019-08-17 20:14:08+00:00</t>
        </is>
      </c>
      <c r="D12377" t="inlineStr">
        <is>
          <t>rem</t>
        </is>
      </c>
      <c r="E12377" t="inlineStr"/>
      <c r="F12377" t="inlineStr"/>
      <c r="G12377" t="inlineStr">
        <is>
          <t>black</t>
        </is>
      </c>
      <c r="H12377" t="inlineStr"/>
    </row>
    <row r="12378">
      <c r="A12378" t="inlineStr">
        <is>
          <t>httpx</t>
        </is>
      </c>
      <c r="B12378" t="inlineStr">
        <is>
          <t>c35dbce543974f2814e4f6a106079265bf34a38c</t>
        </is>
      </c>
      <c r="C12378" t="inlineStr">
        <is>
          <t>2019-08-17 20:14:08+00:00</t>
        </is>
      </c>
      <c r="D12378" t="inlineStr">
        <is>
          <t>rem</t>
        </is>
      </c>
      <c r="E12378" t="inlineStr"/>
      <c r="F12378" t="inlineStr"/>
      <c r="G12378" t="inlineStr">
        <is>
          <t>cryptography</t>
        </is>
      </c>
      <c r="H12378" t="inlineStr"/>
    </row>
    <row r="12379">
      <c r="A12379" t="inlineStr">
        <is>
          <t>httpx</t>
        </is>
      </c>
      <c r="B12379" t="inlineStr">
        <is>
          <t>c35dbce543974f2814e4f6a106079265bf34a38c</t>
        </is>
      </c>
      <c r="C12379" t="inlineStr">
        <is>
          <t>2019-08-17 20:14:08+00:00</t>
        </is>
      </c>
      <c r="D12379" t="inlineStr">
        <is>
          <t>rem</t>
        </is>
      </c>
      <c r="E12379" t="inlineStr"/>
      <c r="F12379" t="inlineStr"/>
      <c r="G12379" t="inlineStr">
        <is>
          <t>flake8</t>
        </is>
      </c>
      <c r="H12379" t="inlineStr"/>
    </row>
    <row r="12380">
      <c r="A12380" t="inlineStr">
        <is>
          <t>httpx</t>
        </is>
      </c>
      <c r="B12380" t="inlineStr">
        <is>
          <t>c35dbce543974f2814e4f6a106079265bf34a38c</t>
        </is>
      </c>
      <c r="C12380" t="inlineStr">
        <is>
          <t>2019-08-17 20:14:08+00:00</t>
        </is>
      </c>
      <c r="D12380" t="inlineStr">
        <is>
          <t>rem</t>
        </is>
      </c>
      <c r="E12380" t="inlineStr"/>
      <c r="F12380" t="inlineStr"/>
      <c r="G12380" t="inlineStr">
        <is>
          <t>isort</t>
        </is>
      </c>
      <c r="H12380" t="inlineStr"/>
    </row>
    <row r="12381">
      <c r="A12381" t="inlineStr">
        <is>
          <t>httpx</t>
        </is>
      </c>
      <c r="B12381" t="inlineStr">
        <is>
          <t>c35dbce543974f2814e4f6a106079265bf34a38c</t>
        </is>
      </c>
      <c r="C12381" t="inlineStr">
        <is>
          <t>2019-08-17 20:14:08+00:00</t>
        </is>
      </c>
      <c r="D12381" t="inlineStr">
        <is>
          <t>rem</t>
        </is>
      </c>
      <c r="E12381" t="inlineStr"/>
      <c r="F12381" t="inlineStr"/>
      <c r="G12381" t="inlineStr">
        <is>
          <t>mypy</t>
        </is>
      </c>
      <c r="H12381" t="inlineStr"/>
    </row>
    <row r="12382">
      <c r="A12382" t="inlineStr">
        <is>
          <t>httpx</t>
        </is>
      </c>
      <c r="B12382" t="inlineStr">
        <is>
          <t>c35dbce543974f2814e4f6a106079265bf34a38c</t>
        </is>
      </c>
      <c r="C12382" t="inlineStr">
        <is>
          <t>2019-08-17 20:14:08+00:00</t>
        </is>
      </c>
      <c r="D12382" t="inlineStr">
        <is>
          <t>rem</t>
        </is>
      </c>
      <c r="E12382" t="inlineStr"/>
      <c r="F12382" t="inlineStr"/>
      <c r="G12382" t="inlineStr">
        <is>
          <t>pytest</t>
        </is>
      </c>
      <c r="H12382" t="inlineStr"/>
    </row>
    <row r="12383">
      <c r="A12383" t="inlineStr">
        <is>
          <t>httpx</t>
        </is>
      </c>
      <c r="B12383" t="inlineStr">
        <is>
          <t>c35dbce543974f2814e4f6a106079265bf34a38c</t>
        </is>
      </c>
      <c r="C12383" t="inlineStr">
        <is>
          <t>2019-08-17 20:14:08+00:00</t>
        </is>
      </c>
      <c r="D12383" t="inlineStr">
        <is>
          <t>rem</t>
        </is>
      </c>
      <c r="E12383" t="inlineStr"/>
      <c r="F12383" t="inlineStr"/>
      <c r="G12383" t="inlineStr">
        <is>
          <t>pytest-asyncio</t>
        </is>
      </c>
      <c r="H12383" t="inlineStr"/>
    </row>
    <row r="12384">
      <c r="A12384" t="inlineStr">
        <is>
          <t>httpx</t>
        </is>
      </c>
      <c r="B12384" t="inlineStr">
        <is>
          <t>c35dbce543974f2814e4f6a106079265bf34a38c</t>
        </is>
      </c>
      <c r="C12384" t="inlineStr">
        <is>
          <t>2019-08-17 20:14:08+00:00</t>
        </is>
      </c>
      <c r="D12384" t="inlineStr">
        <is>
          <t>rem</t>
        </is>
      </c>
      <c r="E12384" t="inlineStr"/>
      <c r="F12384" t="inlineStr"/>
      <c r="G12384" t="inlineStr">
        <is>
          <t>pytest-cov</t>
        </is>
      </c>
      <c r="H12384" t="inlineStr"/>
    </row>
    <row r="12385">
      <c r="A12385" t="inlineStr">
        <is>
          <t>httpx</t>
        </is>
      </c>
      <c r="B12385" t="inlineStr">
        <is>
          <t>c35dbce543974f2814e4f6a106079265bf34a38c</t>
        </is>
      </c>
      <c r="C12385" t="inlineStr">
        <is>
          <t>2019-08-17 20:14:08+00:00</t>
        </is>
      </c>
      <c r="D12385" t="inlineStr">
        <is>
          <t>rem</t>
        </is>
      </c>
      <c r="E12385" t="inlineStr"/>
      <c r="F12385" t="inlineStr"/>
      <c r="G12385" t="inlineStr">
        <is>
          <t>trustme</t>
        </is>
      </c>
      <c r="H12385" t="inlineStr"/>
    </row>
    <row r="12386">
      <c r="A12386" t="inlineStr">
        <is>
          <t>httpx</t>
        </is>
      </c>
      <c r="B12386" t="inlineStr">
        <is>
          <t>c35dbce543974f2814e4f6a106079265bf34a38c</t>
        </is>
      </c>
      <c r="C12386" t="inlineStr">
        <is>
          <t>2019-08-17 20:14:08+00:00</t>
        </is>
      </c>
      <c r="D12386" t="inlineStr">
        <is>
          <t>rem</t>
        </is>
      </c>
      <c r="E12386" t="inlineStr"/>
      <c r="F12386" t="inlineStr"/>
      <c r="G12386" t="inlineStr">
        <is>
          <t>uvicorn</t>
        </is>
      </c>
      <c r="H12386" t="inlineStr"/>
    </row>
    <row r="12387">
      <c r="A12387" t="inlineStr">
        <is>
          <t>httpx</t>
        </is>
      </c>
      <c r="B12387" t="inlineStr">
        <is>
          <t>8d1bc9e60f62a12080f0d1b568cbf4d7b75d0f1e</t>
        </is>
      </c>
      <c r="C12387" t="inlineStr">
        <is>
          <t>2019-12-06 15:33:46+00:00</t>
        </is>
      </c>
      <c r="D12387" t="inlineStr">
        <is>
          <t>add</t>
        </is>
      </c>
      <c r="E12387" t="inlineStr">
        <is>
          <t>brotlipy</t>
        </is>
      </c>
      <c r="F12387">
        <f>=0.7.*</f>
        <v/>
      </c>
      <c r="G12387" t="inlineStr"/>
      <c r="H12387" t="inlineStr"/>
    </row>
    <row r="12388">
      <c r="A12388" t="inlineStr">
        <is>
          <t>httpx</t>
        </is>
      </c>
      <c r="B12388" t="inlineStr">
        <is>
          <t>8d1bc9e60f62a12080f0d1b568cbf4d7b75d0f1e</t>
        </is>
      </c>
      <c r="C12388" t="inlineStr">
        <is>
          <t>2019-12-06 15:33:46+00:00</t>
        </is>
      </c>
      <c r="D12388" t="inlineStr">
        <is>
          <t>add</t>
        </is>
      </c>
      <c r="E12388" t="inlineStr">
        <is>
          <t>autoflake</t>
        </is>
      </c>
      <c r="F12388" t="inlineStr"/>
      <c r="G12388" t="inlineStr"/>
      <c r="H12388" t="inlineStr"/>
    </row>
    <row r="12389">
      <c r="A12389" t="inlineStr">
        <is>
          <t>httpx</t>
        </is>
      </c>
      <c r="B12389" t="inlineStr">
        <is>
          <t>8d1bc9e60f62a12080f0d1b568cbf4d7b75d0f1e</t>
        </is>
      </c>
      <c r="C12389" t="inlineStr">
        <is>
          <t>2019-12-06 15:33:46+00:00</t>
        </is>
      </c>
      <c r="D12389" t="inlineStr">
        <is>
          <t>add</t>
        </is>
      </c>
      <c r="E12389" t="inlineStr">
        <is>
          <t>black</t>
        </is>
      </c>
      <c r="F12389" t="inlineStr"/>
      <c r="G12389" t="inlineStr"/>
      <c r="H12389" t="inlineStr"/>
    </row>
    <row r="12390">
      <c r="A12390" t="inlineStr">
        <is>
          <t>httpx</t>
        </is>
      </c>
      <c r="B12390" t="inlineStr">
        <is>
          <t>8d1bc9e60f62a12080f0d1b568cbf4d7b75d0f1e</t>
        </is>
      </c>
      <c r="C12390" t="inlineStr">
        <is>
          <t>2019-12-06 15:33:46+00:00</t>
        </is>
      </c>
      <c r="D12390" t="inlineStr">
        <is>
          <t>add</t>
        </is>
      </c>
      <c r="E12390" t="inlineStr">
        <is>
          <t>cryptography</t>
        </is>
      </c>
      <c r="F12390" t="inlineStr"/>
      <c r="G12390" t="inlineStr"/>
      <c r="H12390" t="inlineStr"/>
    </row>
    <row r="12391">
      <c r="A12391" t="inlineStr">
        <is>
          <t>httpx</t>
        </is>
      </c>
      <c r="B12391" t="inlineStr">
        <is>
          <t>8d1bc9e60f62a12080f0d1b568cbf4d7b75d0f1e</t>
        </is>
      </c>
      <c r="C12391" t="inlineStr">
        <is>
          <t>2019-12-06 15:33:46+00:00</t>
        </is>
      </c>
      <c r="D12391" t="inlineStr">
        <is>
          <t>add</t>
        </is>
      </c>
      <c r="E12391" t="inlineStr">
        <is>
          <t>flake8</t>
        </is>
      </c>
      <c r="F12391" t="inlineStr"/>
      <c r="G12391" t="inlineStr"/>
      <c r="H12391" t="inlineStr"/>
    </row>
    <row r="12392">
      <c r="A12392" t="inlineStr">
        <is>
          <t>httpx</t>
        </is>
      </c>
      <c r="B12392" t="inlineStr">
        <is>
          <t>8d1bc9e60f62a12080f0d1b568cbf4d7b75d0f1e</t>
        </is>
      </c>
      <c r="C12392" t="inlineStr">
        <is>
          <t>2019-12-06 15:33:46+00:00</t>
        </is>
      </c>
      <c r="D12392" t="inlineStr">
        <is>
          <t>add</t>
        </is>
      </c>
      <c r="E12392" t="inlineStr">
        <is>
          <t>flake8-bugbear</t>
        </is>
      </c>
      <c r="F12392" t="inlineStr"/>
      <c r="G12392" t="inlineStr"/>
      <c r="H12392" t="inlineStr"/>
    </row>
    <row r="12393">
      <c r="A12393" t="inlineStr">
        <is>
          <t>httpx</t>
        </is>
      </c>
      <c r="B12393" t="inlineStr">
        <is>
          <t>8d1bc9e60f62a12080f0d1b568cbf4d7b75d0f1e</t>
        </is>
      </c>
      <c r="C12393" t="inlineStr">
        <is>
          <t>2019-12-06 15:33:46+00:00</t>
        </is>
      </c>
      <c r="D12393" t="inlineStr">
        <is>
          <t>add</t>
        </is>
      </c>
      <c r="E12393" t="inlineStr">
        <is>
          <t>flake8-pie</t>
        </is>
      </c>
      <c r="F12393" t="inlineStr"/>
      <c r="G12393" t="inlineStr"/>
      <c r="H12393" t="inlineStr"/>
    </row>
    <row r="12394">
      <c r="A12394" t="inlineStr">
        <is>
          <t>httpx</t>
        </is>
      </c>
      <c r="B12394" t="inlineStr">
        <is>
          <t>8d1bc9e60f62a12080f0d1b568cbf4d7b75d0f1e</t>
        </is>
      </c>
      <c r="C12394" t="inlineStr">
        <is>
          <t>2019-12-06 15:33:46+00:00</t>
        </is>
      </c>
      <c r="D12394" t="inlineStr">
        <is>
          <t>add</t>
        </is>
      </c>
      <c r="E12394" t="inlineStr">
        <is>
          <t>isort</t>
        </is>
      </c>
      <c r="F12394" t="inlineStr"/>
      <c r="G12394" t="inlineStr"/>
      <c r="H12394" t="inlineStr"/>
    </row>
    <row r="12395">
      <c r="A12395" t="inlineStr">
        <is>
          <t>httpx</t>
        </is>
      </c>
      <c r="B12395" t="inlineStr">
        <is>
          <t>8d1bc9e60f62a12080f0d1b568cbf4d7b75d0f1e</t>
        </is>
      </c>
      <c r="C12395" t="inlineStr">
        <is>
          <t>2019-12-06 15:33:46+00:00</t>
        </is>
      </c>
      <c r="D12395" t="inlineStr">
        <is>
          <t>add</t>
        </is>
      </c>
      <c r="E12395" t="inlineStr">
        <is>
          <t>mkdocs</t>
        </is>
      </c>
      <c r="F12395" t="inlineStr"/>
      <c r="G12395" t="inlineStr"/>
      <c r="H12395" t="inlineStr"/>
    </row>
    <row r="12396">
      <c r="A12396" t="inlineStr">
        <is>
          <t>httpx</t>
        </is>
      </c>
      <c r="B12396" t="inlineStr">
        <is>
          <t>8d1bc9e60f62a12080f0d1b568cbf4d7b75d0f1e</t>
        </is>
      </c>
      <c r="C12396" t="inlineStr">
        <is>
          <t>2019-12-06 15:33:46+00:00</t>
        </is>
      </c>
      <c r="D12396" t="inlineStr">
        <is>
          <t>add</t>
        </is>
      </c>
      <c r="E12396" t="inlineStr">
        <is>
          <t>mkautodoc</t>
        </is>
      </c>
      <c r="F12396" t="inlineStr"/>
      <c r="G12396" t="inlineStr"/>
      <c r="H12396" t="inlineStr"/>
    </row>
    <row r="12397">
      <c r="A12397" t="inlineStr">
        <is>
          <t>httpx</t>
        </is>
      </c>
      <c r="B12397" t="inlineStr">
        <is>
          <t>8d1bc9e60f62a12080f0d1b568cbf4d7b75d0f1e</t>
        </is>
      </c>
      <c r="C12397" t="inlineStr">
        <is>
          <t>2019-12-06 15:33:46+00:00</t>
        </is>
      </c>
      <c r="D12397" t="inlineStr">
        <is>
          <t>add</t>
        </is>
      </c>
      <c r="E12397" t="inlineStr">
        <is>
          <t>mkdocs-material</t>
        </is>
      </c>
      <c r="F12397" t="inlineStr"/>
      <c r="G12397" t="inlineStr"/>
      <c r="H12397" t="inlineStr"/>
    </row>
    <row r="12398">
      <c r="A12398" t="inlineStr">
        <is>
          <t>httpx</t>
        </is>
      </c>
      <c r="B12398" t="inlineStr">
        <is>
          <t>8d1bc9e60f62a12080f0d1b568cbf4d7b75d0f1e</t>
        </is>
      </c>
      <c r="C12398" t="inlineStr">
        <is>
          <t>2019-12-06 15:33:46+00:00</t>
        </is>
      </c>
      <c r="D12398" t="inlineStr">
        <is>
          <t>add</t>
        </is>
      </c>
      <c r="E12398" t="inlineStr">
        <is>
          <t>mypy</t>
        </is>
      </c>
      <c r="F12398" t="inlineStr"/>
      <c r="G12398" t="inlineStr"/>
      <c r="H12398" t="inlineStr"/>
    </row>
    <row r="12399">
      <c r="A12399" t="inlineStr">
        <is>
          <t>httpx</t>
        </is>
      </c>
      <c r="B12399" t="inlineStr">
        <is>
          <t>8d1bc9e60f62a12080f0d1b568cbf4d7b75d0f1e</t>
        </is>
      </c>
      <c r="C12399" t="inlineStr">
        <is>
          <t>2019-12-06 15:33:46+00:00</t>
        </is>
      </c>
      <c r="D12399" t="inlineStr">
        <is>
          <t>add</t>
        </is>
      </c>
      <c r="E12399" t="inlineStr">
        <is>
          <t>pytest</t>
        </is>
      </c>
      <c r="F12399" t="inlineStr"/>
      <c r="G12399" t="inlineStr"/>
      <c r="H12399" t="inlineStr"/>
    </row>
    <row r="12400">
      <c r="A12400" t="inlineStr">
        <is>
          <t>httpx</t>
        </is>
      </c>
      <c r="B12400" t="inlineStr">
        <is>
          <t>8d1bc9e60f62a12080f0d1b568cbf4d7b75d0f1e</t>
        </is>
      </c>
      <c r="C12400" t="inlineStr">
        <is>
          <t>2019-12-06 15:33:46+00:00</t>
        </is>
      </c>
      <c r="D12400" t="inlineStr">
        <is>
          <t>add</t>
        </is>
      </c>
      <c r="E12400" t="inlineStr">
        <is>
          <t>pytest-asyncio</t>
        </is>
      </c>
      <c r="F12400" t="inlineStr"/>
      <c r="G12400" t="inlineStr"/>
      <c r="H12400" t="inlineStr"/>
    </row>
    <row r="12401">
      <c r="A12401" t="inlineStr">
        <is>
          <t>httpx</t>
        </is>
      </c>
      <c r="B12401" t="inlineStr">
        <is>
          <t>8d1bc9e60f62a12080f0d1b568cbf4d7b75d0f1e</t>
        </is>
      </c>
      <c r="C12401" t="inlineStr">
        <is>
          <t>2019-12-06 15:33:46+00:00</t>
        </is>
      </c>
      <c r="D12401" t="inlineStr">
        <is>
          <t>add</t>
        </is>
      </c>
      <c r="E12401" t="inlineStr">
        <is>
          <t>pytest-trio</t>
        </is>
      </c>
      <c r="F12401" t="inlineStr"/>
      <c r="G12401" t="inlineStr"/>
      <c r="H12401" t="inlineStr"/>
    </row>
    <row r="12402">
      <c r="A12402" t="inlineStr">
        <is>
          <t>httpx</t>
        </is>
      </c>
      <c r="B12402" t="inlineStr">
        <is>
          <t>8d1bc9e60f62a12080f0d1b568cbf4d7b75d0f1e</t>
        </is>
      </c>
      <c r="C12402" t="inlineStr">
        <is>
          <t>2019-12-06 15:33:46+00:00</t>
        </is>
      </c>
      <c r="D12402" t="inlineStr">
        <is>
          <t>add</t>
        </is>
      </c>
      <c r="E12402" t="inlineStr">
        <is>
          <t>pytest-cov</t>
        </is>
      </c>
      <c r="F12402" t="inlineStr"/>
      <c r="G12402" t="inlineStr"/>
      <c r="H12402" t="inlineStr"/>
    </row>
    <row r="12403">
      <c r="A12403" t="inlineStr">
        <is>
          <t>httpx</t>
        </is>
      </c>
      <c r="B12403" t="inlineStr">
        <is>
          <t>8d1bc9e60f62a12080f0d1b568cbf4d7b75d0f1e</t>
        </is>
      </c>
      <c r="C12403" t="inlineStr">
        <is>
          <t>2019-12-06 15:33:46+00:00</t>
        </is>
      </c>
      <c r="D12403" t="inlineStr">
        <is>
          <t>add</t>
        </is>
      </c>
      <c r="E12403" t="inlineStr">
        <is>
          <t>trio</t>
        </is>
      </c>
      <c r="F12403" t="inlineStr"/>
      <c r="G12403" t="inlineStr"/>
      <c r="H12403" t="inlineStr"/>
    </row>
    <row r="12404">
      <c r="A12404" t="inlineStr">
        <is>
          <t>httpx</t>
        </is>
      </c>
      <c r="B12404" t="inlineStr">
        <is>
          <t>8d1bc9e60f62a12080f0d1b568cbf4d7b75d0f1e</t>
        </is>
      </c>
      <c r="C12404" t="inlineStr">
        <is>
          <t>2019-12-06 15:33:46+00:00</t>
        </is>
      </c>
      <c r="D12404" t="inlineStr">
        <is>
          <t>add</t>
        </is>
      </c>
      <c r="E12404" t="inlineStr">
        <is>
          <t>trustme</t>
        </is>
      </c>
      <c r="F12404" t="inlineStr"/>
      <c r="G12404" t="inlineStr"/>
      <c r="H12404" t="inlineStr"/>
    </row>
    <row r="12405">
      <c r="A12405" t="inlineStr">
        <is>
          <t>httpx</t>
        </is>
      </c>
      <c r="B12405" t="inlineStr">
        <is>
          <t>8d1bc9e60f62a12080f0d1b568cbf4d7b75d0f1e</t>
        </is>
      </c>
      <c r="C12405" t="inlineStr">
        <is>
          <t>2019-12-06 15:33:46+00:00</t>
        </is>
      </c>
      <c r="D12405" t="inlineStr">
        <is>
          <t>add</t>
        </is>
      </c>
      <c r="E12405" t="inlineStr">
        <is>
          <t>uvicorn</t>
        </is>
      </c>
      <c r="F12405" t="inlineStr"/>
      <c r="G12405" t="inlineStr"/>
      <c r="H12405" t="inlineStr"/>
    </row>
    <row r="12406">
      <c r="A12406" t="inlineStr">
        <is>
          <t>httpx</t>
        </is>
      </c>
      <c r="B12406" t="inlineStr">
        <is>
          <t>8d1bc9e60f62a12080f0d1b568cbf4d7b75d0f1e</t>
        </is>
      </c>
      <c r="C12406" t="inlineStr">
        <is>
          <t>2019-12-06 15:33:46+00:00</t>
        </is>
      </c>
      <c r="D12406" t="inlineStr">
        <is>
          <t>add</t>
        </is>
      </c>
      <c r="E12406" t="inlineStr">
        <is>
          <t>seed-isort-config</t>
        </is>
      </c>
      <c r="F12406" t="inlineStr"/>
      <c r="G12406" t="inlineStr"/>
      <c r="H12406" t="inlineStr"/>
    </row>
    <row r="12407">
      <c r="A12407" t="inlineStr">
        <is>
          <t>httpx</t>
        </is>
      </c>
      <c r="B12407" t="inlineStr">
        <is>
          <t>8d1bc9e60f62a12080f0d1b568cbf4d7b75d0f1e</t>
        </is>
      </c>
      <c r="C12407" t="inlineStr">
        <is>
          <t>2019-12-06 15:33:46+00:00</t>
        </is>
      </c>
      <c r="D12407" t="inlineStr">
        <is>
          <t>add</t>
        </is>
      </c>
      <c r="E12407" t="inlineStr">
        <is>
          <t>attrs</t>
        </is>
      </c>
      <c r="F12407" t="inlineStr">
        <is>
          <t>&gt;=19.2</t>
        </is>
      </c>
      <c r="G12407" t="inlineStr"/>
      <c r="H12407" t="inlineStr"/>
    </row>
    <row r="12408">
      <c r="A12408" t="inlineStr">
        <is>
          <t>httpx</t>
        </is>
      </c>
      <c r="B12408" t="inlineStr">
        <is>
          <t>9904684d353f8d806755918533487b78138f7c08</t>
        </is>
      </c>
      <c r="C12408" t="inlineStr">
        <is>
          <t>2019-12-20 11:19:20+00:00</t>
        </is>
      </c>
      <c r="D12408" t="inlineStr">
        <is>
          <t>verchange</t>
        </is>
      </c>
      <c r="E12408" t="inlineStr">
        <is>
          <t>black</t>
        </is>
      </c>
      <c r="F12408" t="inlineStr"/>
      <c r="G12408" t="inlineStr">
        <is>
          <t>black</t>
        </is>
      </c>
      <c r="H12408" t="inlineStr"/>
    </row>
    <row r="12409">
      <c r="A12409" t="inlineStr">
        <is>
          <t>httpx</t>
        </is>
      </c>
      <c r="B12409" t="inlineStr">
        <is>
          <t>2c2c6a71a9ff520d237f8283a586df2753f01f5e</t>
        </is>
      </c>
      <c r="C12409" t="inlineStr">
        <is>
          <t>2020-05-22 08:41:02+00:00</t>
        </is>
      </c>
      <c r="D12409" t="inlineStr">
        <is>
          <t>verchange</t>
        </is>
      </c>
      <c r="E12409" t="inlineStr">
        <is>
          <t>mkautodoc</t>
        </is>
      </c>
      <c r="F12409" t="inlineStr"/>
      <c r="G12409" t="inlineStr">
        <is>
          <t>mkautodoc</t>
        </is>
      </c>
      <c r="H12409" t="inlineStr"/>
    </row>
    <row r="12410">
      <c r="A12410" t="inlineStr">
        <is>
          <t>httpx</t>
        </is>
      </c>
      <c r="B12410" t="inlineStr">
        <is>
          <t>2c2c6a71a9ff520d237f8283a586df2753f01f5e</t>
        </is>
      </c>
      <c r="C12410" t="inlineStr">
        <is>
          <t>2020-05-22 08:41:02+00:00</t>
        </is>
      </c>
      <c r="D12410" t="inlineStr">
        <is>
          <t>verchange</t>
        </is>
      </c>
      <c r="E12410" t="inlineStr">
        <is>
          <t>mkdocs-material</t>
        </is>
      </c>
      <c r="F12410" t="inlineStr"/>
      <c r="G12410" t="inlineStr">
        <is>
          <t>mkdocs-material</t>
        </is>
      </c>
      <c r="H12410" t="inlineStr"/>
    </row>
    <row r="12411">
      <c r="A12411" t="inlineStr">
        <is>
          <t>httpx</t>
        </is>
      </c>
      <c r="B12411" t="inlineStr">
        <is>
          <t>2c2c6a71a9ff520d237f8283a586df2753f01f5e</t>
        </is>
      </c>
      <c r="C12411" t="inlineStr">
        <is>
          <t>2020-05-22 08:41:02+00:00</t>
        </is>
      </c>
      <c r="D12411" t="inlineStr">
        <is>
          <t>verchange</t>
        </is>
      </c>
      <c r="E12411" t="inlineStr">
        <is>
          <t>black</t>
        </is>
      </c>
      <c r="F12411" t="inlineStr"/>
      <c r="G12411" t="inlineStr">
        <is>
          <t>black</t>
        </is>
      </c>
      <c r="H12411" t="inlineStr"/>
    </row>
    <row r="12412">
      <c r="A12412" t="inlineStr">
        <is>
          <t>httpx</t>
        </is>
      </c>
      <c r="B12412" t="inlineStr">
        <is>
          <t>2c2c6a71a9ff520d237f8283a586df2753f01f5e</t>
        </is>
      </c>
      <c r="C12412" t="inlineStr">
        <is>
          <t>2020-05-22 08:41:02+00:00</t>
        </is>
      </c>
      <c r="D12412" t="inlineStr">
        <is>
          <t>verchange</t>
        </is>
      </c>
      <c r="E12412" t="inlineStr">
        <is>
          <t>mkdocs</t>
        </is>
      </c>
      <c r="F12412" t="inlineStr"/>
      <c r="G12412" t="inlineStr">
        <is>
          <t>mkdocs</t>
        </is>
      </c>
      <c r="H12412" t="inlineStr"/>
    </row>
    <row r="12413">
      <c r="A12413" t="inlineStr">
        <is>
          <t>httpx</t>
        </is>
      </c>
      <c r="B12413" t="inlineStr">
        <is>
          <t>2c2c6a71a9ff520d237f8283a586df2753f01f5e</t>
        </is>
      </c>
      <c r="C12413" t="inlineStr">
        <is>
          <t>2020-05-22 08:41:02+00:00</t>
        </is>
      </c>
      <c r="D12413" t="inlineStr">
        <is>
          <t>add</t>
        </is>
      </c>
      <c r="E12413" t="inlineStr">
        <is>
          <t>twine</t>
        </is>
      </c>
      <c r="F12413" t="inlineStr"/>
      <c r="G12413" t="inlineStr"/>
      <c r="H12413" t="inlineStr"/>
    </row>
    <row r="12414">
      <c r="A12414" t="inlineStr">
        <is>
          <t>httpx</t>
        </is>
      </c>
      <c r="B12414" t="inlineStr">
        <is>
          <t>2c2c6a71a9ff520d237f8283a586df2753f01f5e</t>
        </is>
      </c>
      <c r="C12414" t="inlineStr">
        <is>
          <t>2020-05-22 08:41:02+00:00</t>
        </is>
      </c>
      <c r="D12414" t="inlineStr">
        <is>
          <t>add</t>
        </is>
      </c>
      <c r="E12414" t="inlineStr">
        <is>
          <t>wheel</t>
        </is>
      </c>
      <c r="F12414" t="inlineStr"/>
      <c r="G12414" t="inlineStr"/>
      <c r="H12414" t="inlineStr"/>
    </row>
    <row r="12415">
      <c r="A12415" t="inlineStr">
        <is>
          <t>httpx</t>
        </is>
      </c>
      <c r="B12415" t="inlineStr">
        <is>
          <t>2c2c6a71a9ff520d237f8283a586df2753f01f5e</t>
        </is>
      </c>
      <c r="C12415" t="inlineStr">
        <is>
          <t>2020-05-22 08:41:02+00:00</t>
        </is>
      </c>
      <c r="D12415" t="inlineStr">
        <is>
          <t>add</t>
        </is>
      </c>
      <c r="E12415" t="inlineStr">
        <is>
          <t>trio-typing</t>
        </is>
      </c>
      <c r="F12415" t="inlineStr"/>
      <c r="G12415" t="inlineStr"/>
      <c r="H12415" t="inlineStr"/>
    </row>
    <row r="12416">
      <c r="A12416" t="inlineStr">
        <is>
          <t>httpx</t>
        </is>
      </c>
      <c r="B12416" t="inlineStr">
        <is>
          <t>8c7729e42c9ebf860e75820d5325741b85d64970</t>
        </is>
      </c>
      <c r="C12416" t="inlineStr">
        <is>
          <t>2020-08-07 14:50:25+00:00</t>
        </is>
      </c>
      <c r="D12416" t="inlineStr">
        <is>
          <t>verchange</t>
        </is>
      </c>
      <c r="E12416" t="inlineStr">
        <is>
          <t>isort</t>
        </is>
      </c>
      <c r="F12416">
        <f>=5.*</f>
        <v/>
      </c>
      <c r="G12416" t="inlineStr">
        <is>
          <t>isort</t>
        </is>
      </c>
      <c r="H12416" t="inlineStr"/>
    </row>
    <row r="12417">
      <c r="A12417" t="inlineStr">
        <is>
          <t>httpx</t>
        </is>
      </c>
      <c r="B12417" t="inlineStr">
        <is>
          <t>8c7729e42c9ebf860e75820d5325741b85d64970</t>
        </is>
      </c>
      <c r="C12417" t="inlineStr">
        <is>
          <t>2020-08-07 14:50:25+00:00</t>
        </is>
      </c>
      <c r="D12417" t="inlineStr">
        <is>
          <t>verchange</t>
        </is>
      </c>
      <c r="E12417" t="inlineStr">
        <is>
          <t>pytest</t>
        </is>
      </c>
      <c r="F12417">
        <f>=5.*</f>
        <v/>
      </c>
      <c r="G12417" t="inlineStr">
        <is>
          <t>pytest</t>
        </is>
      </c>
      <c r="H12417" t="inlineStr"/>
    </row>
    <row r="12418">
      <c r="A12418" t="inlineStr">
        <is>
          <t>httpx</t>
        </is>
      </c>
      <c r="B12418" t="inlineStr">
        <is>
          <t>8c7729e42c9ebf860e75820d5325741b85d64970</t>
        </is>
      </c>
      <c r="C12418" t="inlineStr">
        <is>
          <t>2020-08-07 14:50:25+00:00</t>
        </is>
      </c>
      <c r="D12418" t="inlineStr">
        <is>
          <t>verchange</t>
        </is>
      </c>
      <c r="E12418" t="inlineStr"/>
      <c r="F12418" t="inlineStr"/>
      <c r="G12418" t="inlineStr"/>
      <c r="H12418" t="inlineStr"/>
    </row>
    <row r="12419">
      <c r="A12419" t="inlineStr">
        <is>
          <t>httpx</t>
        </is>
      </c>
      <c r="B12419" t="inlineStr">
        <is>
          <t>8c7729e42c9ebf860e75820d5325741b85d64970</t>
        </is>
      </c>
      <c r="C12419" t="inlineStr">
        <is>
          <t>2020-08-07 14:50:25+00:00</t>
        </is>
      </c>
      <c r="D12419" t="inlineStr">
        <is>
          <t>verchange</t>
        </is>
      </c>
      <c r="E12419" t="inlineStr">
        <is>
          <t>attrs</t>
        </is>
      </c>
      <c r="F12419" t="inlineStr">
        <is>
          <t>&gt;=19.3.0</t>
        </is>
      </c>
      <c r="G12419" t="inlineStr">
        <is>
          <t>attrs</t>
        </is>
      </c>
      <c r="H12419" t="inlineStr">
        <is>
          <t>&gt;=19.2</t>
        </is>
      </c>
    </row>
    <row r="12420">
      <c r="A12420" t="inlineStr">
        <is>
          <t>httpx</t>
        </is>
      </c>
      <c r="B12420" t="inlineStr">
        <is>
          <t>ec06ba244e0a59e3152491c7899713222ebd7ac6</t>
        </is>
      </c>
      <c r="C12420" t="inlineStr">
        <is>
          <t>2020-09-02 11:17:23+00:00</t>
        </is>
      </c>
      <c r="D12420" t="inlineStr">
        <is>
          <t>verchange</t>
        </is>
      </c>
      <c r="E12420" t="inlineStr">
        <is>
          <t>black</t>
        </is>
      </c>
      <c r="F12420">
        <f>=20.8b1</f>
        <v/>
      </c>
      <c r="G12420" t="inlineStr">
        <is>
          <t>black</t>
        </is>
      </c>
      <c r="H12420" t="inlineStr"/>
    </row>
    <row r="12421">
      <c r="A12421" t="inlineStr">
        <is>
          <t>httpx</t>
        </is>
      </c>
      <c r="B12421" t="inlineStr">
        <is>
          <t>5d11756585067c4f140be600098ed796b5430542</t>
        </is>
      </c>
      <c r="C12421" t="inlineStr">
        <is>
          <t>2020-09-22 10:49:33+00:00</t>
        </is>
      </c>
      <c r="D12421" t="inlineStr">
        <is>
          <t>verchange</t>
        </is>
      </c>
      <c r="E12421" t="inlineStr">
        <is>
          <t>flake8-pie</t>
        </is>
      </c>
      <c r="F12421">
        <f>=0.5.*</f>
        <v/>
      </c>
      <c r="G12421" t="inlineStr">
        <is>
          <t>flake8-pie</t>
        </is>
      </c>
      <c r="H12421" t="inlineStr"/>
    </row>
    <row r="12422">
      <c r="A12422" t="inlineStr">
        <is>
          <t>httpx</t>
        </is>
      </c>
      <c r="B12422" t="inlineStr">
        <is>
          <t>a7a76fbb12479fa82e718322e43fc511dec0eb21</t>
        </is>
      </c>
      <c r="C12422" t="inlineStr">
        <is>
          <t>2020-09-25 11:34:52+00:00</t>
        </is>
      </c>
      <c r="D12422" t="inlineStr">
        <is>
          <t>rem</t>
        </is>
      </c>
      <c r="E12422" t="inlineStr"/>
      <c r="F12422" t="inlineStr"/>
      <c r="G12422" t="inlineStr">
        <is>
          <t>seed-isort-config</t>
        </is>
      </c>
      <c r="H12422" t="inlineStr"/>
    </row>
    <row r="12423">
      <c r="A12423" t="inlineStr">
        <is>
          <t>httpx</t>
        </is>
      </c>
      <c r="B12423" t="inlineStr">
        <is>
          <t>92ca4d0cc654859fc2257c492e55d8752370d427</t>
        </is>
      </c>
      <c r="C12423" t="inlineStr">
        <is>
          <t>2020-10-08 12:14:15+00:00</t>
        </is>
      </c>
      <c r="D12423" t="inlineStr">
        <is>
          <t>add</t>
        </is>
      </c>
      <c r="E12423" t="inlineStr">
        <is>
          <t>coverage</t>
        </is>
      </c>
      <c r="F12423">
        <f>=5.3</f>
        <v/>
      </c>
      <c r="G12423" t="inlineStr"/>
      <c r="H12423" t="inlineStr"/>
    </row>
    <row r="12424">
      <c r="A12424" t="inlineStr">
        <is>
          <t>httpx</t>
        </is>
      </c>
      <c r="B12424" t="inlineStr">
        <is>
          <t>92ca4d0cc654859fc2257c492e55d8752370d427</t>
        </is>
      </c>
      <c r="C12424" t="inlineStr">
        <is>
          <t>2020-10-08 12:14:15+00:00</t>
        </is>
      </c>
      <c r="D12424" t="inlineStr">
        <is>
          <t>rem</t>
        </is>
      </c>
      <c r="E12424" t="inlineStr"/>
      <c r="F12424" t="inlineStr"/>
      <c r="G12424" t="inlineStr">
        <is>
          <t>pytest-cov</t>
        </is>
      </c>
      <c r="H12424" t="inlineStr"/>
    </row>
    <row r="12425">
      <c r="A12425" t="inlineStr">
        <is>
          <t>curses-menu</t>
        </is>
      </c>
      <c r="B12425" t="inlineStr">
        <is>
          <t>c76fc00ab9d518eab275e55434fc2941f49c6b30</t>
        </is>
      </c>
      <c r="C12425" t="inlineStr">
        <is>
          <t>2016-03-04 06:10:49+00:00</t>
        </is>
      </c>
      <c r="D12425" t="inlineStr">
        <is>
          <t>verchange</t>
        </is>
      </c>
      <c r="E12425" t="inlineStr">
        <is>
          <t>virtualenv</t>
        </is>
      </c>
      <c r="F12425">
        <f>=14.0.6</f>
        <v/>
      </c>
      <c r="G12425" t="inlineStr">
        <is>
          <t>virtualenv</t>
        </is>
      </c>
      <c r="H12425">
        <f>=14.0.3</f>
        <v/>
      </c>
    </row>
    <row r="12426">
      <c r="A12426" t="inlineStr">
        <is>
          <t>snakebite</t>
        </is>
      </c>
      <c r="B12426" t="inlineStr">
        <is>
          <t>5fd701c01421f3bb0fd6b5322777f036eeb5a265</t>
        </is>
      </c>
      <c r="C12426" t="inlineStr">
        <is>
          <t>2014-04-11 09:53:32+00:00</t>
        </is>
      </c>
      <c r="D12426" t="inlineStr">
        <is>
          <t>add</t>
        </is>
      </c>
      <c r="E12426" t="inlineStr">
        <is>
          <t>argparse</t>
        </is>
      </c>
      <c r="F12426" t="inlineStr"/>
      <c r="G12426" t="inlineStr"/>
      <c r="H12426" t="inlineStr"/>
    </row>
    <row r="12427">
      <c r="A12427" t="inlineStr">
        <is>
          <t>snakebite</t>
        </is>
      </c>
      <c r="B12427" t="inlineStr">
        <is>
          <t>5fd701c01421f3bb0fd6b5322777f036eeb5a265</t>
        </is>
      </c>
      <c r="C12427" t="inlineStr">
        <is>
          <t>2014-04-11 09:53:32+00:00</t>
        </is>
      </c>
      <c r="D12427" t="inlineStr">
        <is>
          <t>add</t>
        </is>
      </c>
      <c r="E12427" t="inlineStr">
        <is>
          <t>protobuf</t>
        </is>
      </c>
      <c r="F12427" t="inlineStr">
        <is>
          <t>&gt;=2.4.1</t>
        </is>
      </c>
      <c r="G12427" t="inlineStr"/>
      <c r="H12427" t="inlineStr"/>
    </row>
    <row r="12428">
      <c r="A12428" t="inlineStr">
        <is>
          <t>snakebite</t>
        </is>
      </c>
      <c r="B12428" t="inlineStr">
        <is>
          <t>5c50f71c061e55dd86250036e1e9ec1599aa93d0</t>
        </is>
      </c>
      <c r="C12428" t="inlineStr">
        <is>
          <t>2015-01-21 14:56:32+00:00</t>
        </is>
      </c>
      <c r="D12428" t="inlineStr">
        <is>
          <t>verchange</t>
        </is>
      </c>
      <c r="E12428" t="inlineStr">
        <is>
          <t>protobuf</t>
        </is>
      </c>
      <c r="F12428" t="inlineStr">
        <is>
          <t>&gt;2.4.1</t>
        </is>
      </c>
      <c r="G12428" t="inlineStr">
        <is>
          <t>protobuf</t>
        </is>
      </c>
      <c r="H12428" t="inlineStr">
        <is>
          <t>&gt;=2.4.1</t>
        </is>
      </c>
    </row>
    <row r="12429">
      <c r="A12429" t="inlineStr">
        <is>
          <t>snakebite</t>
        </is>
      </c>
      <c r="B12429" t="inlineStr">
        <is>
          <t>2cea49e3292ee93b038d5e392b7b8b6ad016a9f9</t>
        </is>
      </c>
      <c r="C12429" t="inlineStr">
        <is>
          <t>2015-07-28 12:55:51+00:00</t>
        </is>
      </c>
      <c r="D12429" t="inlineStr">
        <is>
          <t>add</t>
        </is>
      </c>
      <c r="E12429" t="inlineStr">
        <is>
          <t>sasl</t>
        </is>
      </c>
      <c r="F12429" t="inlineStr"/>
      <c r="G12429" t="inlineStr"/>
      <c r="H12429" t="inlineStr"/>
    </row>
    <row r="12430">
      <c r="A12430" t="inlineStr">
        <is>
          <t>snakebite</t>
        </is>
      </c>
      <c r="B12430" t="inlineStr">
        <is>
          <t>2cea49e3292ee93b038d5e392b7b8b6ad016a9f9</t>
        </is>
      </c>
      <c r="C12430" t="inlineStr">
        <is>
          <t>2015-07-28 12:55:51+00:00</t>
        </is>
      </c>
      <c r="D12430" t="inlineStr">
        <is>
          <t>add</t>
        </is>
      </c>
      <c r="E12430" t="inlineStr">
        <is>
          <t>python-krbV</t>
        </is>
      </c>
      <c r="F12430" t="inlineStr"/>
      <c r="G12430" t="inlineStr"/>
      <c r="H12430" t="inlineStr"/>
    </row>
    <row r="12431">
      <c r="A12431" t="inlineStr">
        <is>
          <t>snakebite</t>
        </is>
      </c>
      <c r="B12431" t="inlineStr">
        <is>
          <t>047ce3d5f86a12c5dd38077199c30ed9fec23c68</t>
        </is>
      </c>
      <c r="C12431" t="inlineStr">
        <is>
          <t>2015-10-01 15:40:51+00:00</t>
        </is>
      </c>
      <c r="D12431" t="inlineStr">
        <is>
          <t>verchange</t>
        </is>
      </c>
      <c r="E12431" t="inlineStr">
        <is>
          <t>protobuf</t>
        </is>
      </c>
      <c r="F12431" t="inlineStr">
        <is>
          <t>&gt;2.4.1</t>
        </is>
      </c>
      <c r="G12431" t="inlineStr">
        <is>
          <t>protobuf</t>
        </is>
      </c>
      <c r="H12431" t="inlineStr">
        <is>
          <t>&gt;2.4.1</t>
        </is>
      </c>
    </row>
    <row r="12432">
      <c r="A12432" t="inlineStr">
        <is>
          <t>snakebite</t>
        </is>
      </c>
      <c r="B12432" t="inlineStr">
        <is>
          <t>047ce3d5f86a12c5dd38077199c30ed9fec23c68</t>
        </is>
      </c>
      <c r="C12432" t="inlineStr">
        <is>
          <t>2015-10-01 15:40:51+00:00</t>
        </is>
      </c>
      <c r="D12432" t="inlineStr">
        <is>
          <t>rem</t>
        </is>
      </c>
      <c r="E12432" t="inlineStr"/>
      <c r="F12432" t="inlineStr"/>
      <c r="G12432" t="inlineStr">
        <is>
          <t>sasl</t>
        </is>
      </c>
      <c r="H12432" t="inlineStr"/>
    </row>
    <row r="12433">
      <c r="A12433" t="inlineStr">
        <is>
          <t>snakebite</t>
        </is>
      </c>
      <c r="B12433" t="inlineStr">
        <is>
          <t>047ce3d5f86a12c5dd38077199c30ed9fec23c68</t>
        </is>
      </c>
      <c r="C12433" t="inlineStr">
        <is>
          <t>2015-10-01 15:40:51+00:00</t>
        </is>
      </c>
      <c r="D12433" t="inlineStr">
        <is>
          <t>rem</t>
        </is>
      </c>
      <c r="E12433" t="inlineStr"/>
      <c r="F12433" t="inlineStr"/>
      <c r="G12433" t="inlineStr">
        <is>
          <t>python-krbV</t>
        </is>
      </c>
      <c r="H12433" t="inlineStr"/>
    </row>
    <row r="12434">
      <c r="A12434" t="inlineStr">
        <is>
          <t>coo</t>
        </is>
      </c>
      <c r="B12434" t="inlineStr">
        <is>
          <t>9a93a859d10e24761ec560f95440bd78592c1187</t>
        </is>
      </c>
      <c r="C12434" t="inlineStr">
        <is>
          <t>2018-12-13 15:37:51+00:00</t>
        </is>
      </c>
      <c r="D12434" t="inlineStr">
        <is>
          <t>verchange</t>
        </is>
      </c>
      <c r="E12434" t="inlineStr">
        <is>
          <t>pytest</t>
        </is>
      </c>
      <c r="F12434">
        <f>=4.0.1</f>
        <v/>
      </c>
      <c r="G12434" t="inlineStr">
        <is>
          <t>pytest</t>
        </is>
      </c>
      <c r="H12434">
        <f>=4.0.0</f>
        <v/>
      </c>
    </row>
    <row r="12435">
      <c r="A12435" t="inlineStr">
        <is>
          <t>coo</t>
        </is>
      </c>
      <c r="B12435" t="inlineStr">
        <is>
          <t>9a93a859d10e24761ec560f95440bd78592c1187</t>
        </is>
      </c>
      <c r="C12435" t="inlineStr">
        <is>
          <t>2018-12-13 15:37:51+00:00</t>
        </is>
      </c>
      <c r="D12435" t="inlineStr">
        <is>
          <t>verchange</t>
        </is>
      </c>
      <c r="E12435" t="inlineStr">
        <is>
          <t>Pygments</t>
        </is>
      </c>
      <c r="F12435">
        <f>=2.3.0</f>
        <v/>
      </c>
      <c r="G12435" t="inlineStr">
        <is>
          <t>Pygments</t>
        </is>
      </c>
      <c r="H12435">
        <f>=2.2.0</f>
        <v/>
      </c>
    </row>
    <row r="12436">
      <c r="A12436" t="inlineStr">
        <is>
          <t>coo</t>
        </is>
      </c>
      <c r="B12436" t="inlineStr">
        <is>
          <t>9a93a859d10e24761ec560f95440bd78592c1187</t>
        </is>
      </c>
      <c r="C12436" t="inlineStr">
        <is>
          <t>2018-12-13 15:37:51+00:00</t>
        </is>
      </c>
      <c r="D12436" t="inlineStr">
        <is>
          <t>verchange</t>
        </is>
      </c>
      <c r="E12436" t="inlineStr">
        <is>
          <t>certifi</t>
        </is>
      </c>
      <c r="F12436">
        <f>=2018.11.29</f>
        <v/>
      </c>
      <c r="G12436" t="inlineStr">
        <is>
          <t>certifi</t>
        </is>
      </c>
      <c r="H12436">
        <f>=2018.10.15</f>
        <v/>
      </c>
    </row>
    <row r="12437">
      <c r="A12437" t="inlineStr">
        <is>
          <t>coo</t>
        </is>
      </c>
      <c r="B12437" t="inlineStr">
        <is>
          <t>9a93a859d10e24761ec560f95440bd78592c1187</t>
        </is>
      </c>
      <c r="C12437" t="inlineStr">
        <is>
          <t>2018-12-13 15:37:51+00:00</t>
        </is>
      </c>
      <c r="D12437" t="inlineStr">
        <is>
          <t>rem</t>
        </is>
      </c>
      <c r="E12437" t="inlineStr"/>
      <c r="F12437" t="inlineStr"/>
      <c r="G12437" t="inlineStr">
        <is>
          <t>colorama</t>
        </is>
      </c>
      <c r="H12437">
        <f>=0.4.0</f>
        <v/>
      </c>
    </row>
    <row r="12438">
      <c r="A12438" t="inlineStr">
        <is>
          <t>loris</t>
        </is>
      </c>
      <c r="B12438" t="inlineStr">
        <is>
          <t>98da082bf034e76c2fc3693ec82d567d602ffa42</t>
        </is>
      </c>
      <c r="C12438" t="inlineStr">
        <is>
          <t>2014-05-26 18:56:37+00:00</t>
        </is>
      </c>
      <c r="D12438" t="inlineStr">
        <is>
          <t>add</t>
        </is>
      </c>
      <c r="E12438" t="inlineStr">
        <is>
          <t>werkzeug</t>
        </is>
      </c>
      <c r="F12438" t="inlineStr">
        <is>
          <t>&gt;=0.8.3</t>
        </is>
      </c>
      <c r="G12438" t="inlineStr"/>
      <c r="H12438" t="inlineStr"/>
    </row>
    <row r="12439">
      <c r="A12439" t="inlineStr">
        <is>
          <t>loris</t>
        </is>
      </c>
      <c r="B12439" t="inlineStr">
        <is>
          <t>98da082bf034e76c2fc3693ec82d567d602ffa42</t>
        </is>
      </c>
      <c r="C12439" t="inlineStr">
        <is>
          <t>2014-05-26 18:56:37+00:00</t>
        </is>
      </c>
      <c r="D12439" t="inlineStr">
        <is>
          <t>add</t>
        </is>
      </c>
      <c r="E12439" t="inlineStr">
        <is>
          <t>pillow</t>
        </is>
      </c>
      <c r="F12439" t="inlineStr">
        <is>
          <t>&gt;=2.1.0</t>
        </is>
      </c>
      <c r="G12439" t="inlineStr"/>
      <c r="H12439" t="inlineStr"/>
    </row>
    <row r="12440">
      <c r="A12440" t="inlineStr">
        <is>
          <t>loris</t>
        </is>
      </c>
      <c r="B12440" t="inlineStr">
        <is>
          <t>bd3940c936b75afbf36c427cc030ece5cd967dd2</t>
        </is>
      </c>
      <c r="C12440" t="inlineStr">
        <is>
          <t>2015-06-03 21:47:17+00:00</t>
        </is>
      </c>
      <c r="D12440" t="inlineStr">
        <is>
          <t>verchange</t>
        </is>
      </c>
      <c r="E12440" t="inlineStr">
        <is>
          <t>pillow</t>
        </is>
      </c>
      <c r="F12440" t="inlineStr">
        <is>
          <t>&gt;=2.4.0</t>
        </is>
      </c>
      <c r="G12440" t="inlineStr">
        <is>
          <t>pillow</t>
        </is>
      </c>
      <c r="H12440" t="inlineStr">
        <is>
          <t>&gt;=2.1.0</t>
        </is>
      </c>
    </row>
    <row r="12441">
      <c r="A12441" t="inlineStr">
        <is>
          <t>loris</t>
        </is>
      </c>
      <c r="B12441" t="inlineStr">
        <is>
          <t>bd3940c936b75afbf36c427cc030ece5cd967dd2</t>
        </is>
      </c>
      <c r="C12441" t="inlineStr">
        <is>
          <t>2015-06-03 21:47:17+00:00</t>
        </is>
      </c>
      <c r="D12441" t="inlineStr">
        <is>
          <t>add</t>
        </is>
      </c>
      <c r="E12441" t="inlineStr">
        <is>
          <t>configobj</t>
        </is>
      </c>
      <c r="F12441" t="inlineStr">
        <is>
          <t>&gt;=4.7.2;&lt;=5.0.0</t>
        </is>
      </c>
      <c r="G12441" t="inlineStr"/>
      <c r="H12441" t="inlineStr"/>
    </row>
    <row r="12442">
      <c r="A12442" t="inlineStr">
        <is>
          <t>loris</t>
        </is>
      </c>
      <c r="B12442" t="inlineStr">
        <is>
          <t>bd3940c936b75afbf36c427cc030ece5cd967dd2</t>
        </is>
      </c>
      <c r="C12442" t="inlineStr">
        <is>
          <t>2015-06-03 21:47:17+00:00</t>
        </is>
      </c>
      <c r="D12442" t="inlineStr">
        <is>
          <t>add</t>
        </is>
      </c>
      <c r="E12442" t="inlineStr">
        <is>
          <t>ordereddict</t>
        </is>
      </c>
      <c r="F12442" t="inlineStr"/>
      <c r="G12442" t="inlineStr"/>
      <c r="H12442" t="inlineStr"/>
    </row>
    <row r="12443">
      <c r="A12443" t="inlineStr">
        <is>
          <t>loris</t>
        </is>
      </c>
      <c r="B12443" t="inlineStr">
        <is>
          <t>bd3940c936b75afbf36c427cc030ece5cd967dd2</t>
        </is>
      </c>
      <c r="C12443" t="inlineStr">
        <is>
          <t>2015-06-03 21:47:17+00:00</t>
        </is>
      </c>
      <c r="D12443" t="inlineStr">
        <is>
          <t>add</t>
        </is>
      </c>
      <c r="E12443" t="inlineStr">
        <is>
          <t>requests</t>
        </is>
      </c>
      <c r="F12443">
        <f>=2.5.1</f>
        <v/>
      </c>
      <c r="G12443" t="inlineStr"/>
      <c r="H12443" t="inlineStr"/>
    </row>
    <row r="12444">
      <c r="A12444" t="inlineStr">
        <is>
          <t>loris</t>
        </is>
      </c>
      <c r="B12444" t="inlineStr">
        <is>
          <t>bd3940c936b75afbf36c427cc030ece5cd967dd2</t>
        </is>
      </c>
      <c r="C12444" t="inlineStr">
        <is>
          <t>2015-06-03 21:47:17+00:00</t>
        </is>
      </c>
      <c r="D12444" t="inlineStr">
        <is>
          <t>add</t>
        </is>
      </c>
      <c r="E12444" t="inlineStr">
        <is>
          <t>mock</t>
        </is>
      </c>
      <c r="F12444">
        <f>=1.0.1</f>
        <v/>
      </c>
      <c r="G12444" t="inlineStr"/>
      <c r="H12444" t="inlineStr"/>
    </row>
    <row r="12445">
      <c r="A12445" t="inlineStr">
        <is>
          <t>loris</t>
        </is>
      </c>
      <c r="B12445" t="inlineStr">
        <is>
          <t>bd3940c936b75afbf36c427cc030ece5cd967dd2</t>
        </is>
      </c>
      <c r="C12445" t="inlineStr">
        <is>
          <t>2015-06-03 21:47:17+00:00</t>
        </is>
      </c>
      <c r="D12445" t="inlineStr">
        <is>
          <t>add</t>
        </is>
      </c>
      <c r="E12445" t="inlineStr">
        <is>
          <t>responses</t>
        </is>
      </c>
      <c r="F12445">
        <f>=0.3.0</f>
        <v/>
      </c>
      <c r="G12445" t="inlineStr"/>
      <c r="H12445" t="inlineStr"/>
    </row>
    <row r="12446">
      <c r="A12446" t="inlineStr">
        <is>
          <t>spectrum</t>
        </is>
      </c>
      <c r="B12446" t="inlineStr">
        <is>
          <t>e0e5897419abaf42c37d6e36602b5354e35c0efa</t>
        </is>
      </c>
      <c r="C12446" t="inlineStr">
        <is>
          <t>2017-08-29 08:49:18+00:00</t>
        </is>
      </c>
      <c r="D12446" t="inlineStr">
        <is>
          <t>rem</t>
        </is>
      </c>
      <c r="E12446" t="inlineStr"/>
      <c r="F12446" t="inlineStr"/>
      <c r="G12446" t="inlineStr">
        <is>
          <t>easydev</t>
        </is>
      </c>
      <c r="H12446" t="inlineStr"/>
    </row>
    <row r="12447">
      <c r="A12447" t="inlineStr">
        <is>
          <t>spectrum</t>
        </is>
      </c>
      <c r="B12447" t="inlineStr">
        <is>
          <t>e0e5897419abaf42c37d6e36602b5354e35c0efa</t>
        </is>
      </c>
      <c r="C12447" t="inlineStr">
        <is>
          <t>2017-08-29 08:49:18+00:00</t>
        </is>
      </c>
      <c r="D12447" t="inlineStr">
        <is>
          <t>rem</t>
        </is>
      </c>
      <c r="E12447" t="inlineStr"/>
      <c r="F12447" t="inlineStr"/>
      <c r="G12447" t="inlineStr">
        <is>
          <t>sphinx</t>
        </is>
      </c>
      <c r="H12447" t="inlineStr"/>
    </row>
    <row r="12448">
      <c r="A12448" t="inlineStr">
        <is>
          <t>wrf-python</t>
        </is>
      </c>
      <c r="B12448" t="inlineStr">
        <is>
          <t>56a5f0951af0ec5793717000d4b364459ecc28da</t>
        </is>
      </c>
      <c r="C12448" t="inlineStr">
        <is>
          <t>2018-01-26 00:28:59+00:00</t>
        </is>
      </c>
      <c r="D12448" t="inlineStr">
        <is>
          <t>verchange</t>
        </is>
      </c>
      <c r="E12448" t="inlineStr">
        <is>
          <t>numpy</t>
        </is>
      </c>
      <c r="F12448" t="inlineStr">
        <is>
          <t>&gt;=1.11</t>
        </is>
      </c>
      <c r="G12448" t="inlineStr">
        <is>
          <t>numpy</t>
        </is>
      </c>
      <c r="H12448" t="inlineStr">
        <is>
          <t>&gt;=1.10</t>
        </is>
      </c>
    </row>
    <row r="12449">
      <c r="A12449" t="inlineStr">
        <is>
          <t>wrf-python</t>
        </is>
      </c>
      <c r="B12449" t="inlineStr">
        <is>
          <t>56a5f0951af0ec5793717000d4b364459ecc28da</t>
        </is>
      </c>
      <c r="C12449" t="inlineStr">
        <is>
          <t>2018-01-26 00:28:59+00:00</t>
        </is>
      </c>
      <c r="D12449" t="inlineStr">
        <is>
          <t>add</t>
        </is>
      </c>
      <c r="E12449" t="inlineStr">
        <is>
          <t>setuptools</t>
        </is>
      </c>
      <c r="F12449" t="inlineStr">
        <is>
          <t>&gt;=38.0</t>
        </is>
      </c>
      <c r="G12449" t="inlineStr"/>
      <c r="H12449" t="inlineStr"/>
    </row>
    <row r="12450">
      <c r="A12450" t="inlineStr">
        <is>
          <t>wrf-python</t>
        </is>
      </c>
      <c r="B12450" t="inlineStr">
        <is>
          <t>059b97468c5503ce1813a80eabe5eff68bcac017</t>
        </is>
      </c>
      <c r="C12450" t="inlineStr">
        <is>
          <t>2018-12-21 19:06:18+00:00</t>
        </is>
      </c>
      <c r="D12450" t="inlineStr">
        <is>
          <t>verchange</t>
        </is>
      </c>
      <c r="E12450" t="inlineStr">
        <is>
          <t>wrapt</t>
        </is>
      </c>
      <c r="F12450" t="inlineStr"/>
      <c r="G12450" t="inlineStr">
        <is>
          <t>wrapt</t>
        </is>
      </c>
      <c r="H12450" t="inlineStr">
        <is>
          <t>&gt;=1.10</t>
        </is>
      </c>
    </row>
    <row r="12451">
      <c r="A12451" t="inlineStr">
        <is>
          <t>wrf-python</t>
        </is>
      </c>
      <c r="B12451" t="inlineStr">
        <is>
          <t>059b97468c5503ce1813a80eabe5eff68bcac017</t>
        </is>
      </c>
      <c r="C12451" t="inlineStr">
        <is>
          <t>2018-12-21 19:06:18+00:00</t>
        </is>
      </c>
      <c r="D12451" t="inlineStr">
        <is>
          <t>verchange</t>
        </is>
      </c>
      <c r="E12451" t="inlineStr">
        <is>
          <t>setuptools</t>
        </is>
      </c>
      <c r="F12451" t="inlineStr"/>
      <c r="G12451" t="inlineStr">
        <is>
          <t>setuptools</t>
        </is>
      </c>
      <c r="H12451" t="inlineStr">
        <is>
          <t>&gt;=38.0</t>
        </is>
      </c>
    </row>
    <row r="12452">
      <c r="A12452" t="inlineStr">
        <is>
          <t>wrf-python</t>
        </is>
      </c>
      <c r="B12452" t="inlineStr">
        <is>
          <t>c23be3232cbe2778d9990837b17c0c005df47aab</t>
        </is>
      </c>
      <c r="C12452" t="inlineStr">
        <is>
          <t>2018-12-21 22:25:27+00:00</t>
        </is>
      </c>
      <c r="D12452" t="inlineStr">
        <is>
          <t>verchange</t>
        </is>
      </c>
      <c r="E12452" t="inlineStr">
        <is>
          <t>wrapt</t>
        </is>
      </c>
      <c r="F12452" t="inlineStr"/>
      <c r="G12452" t="inlineStr">
        <is>
          <t>wrapt</t>
        </is>
      </c>
      <c r="H12452" t="inlineStr">
        <is>
          <t>&gt;=1.10</t>
        </is>
      </c>
    </row>
    <row r="12453">
      <c r="A12453" t="inlineStr">
        <is>
          <t>wrf-python</t>
        </is>
      </c>
      <c r="B12453" t="inlineStr">
        <is>
          <t>c23be3232cbe2778d9990837b17c0c005df47aab</t>
        </is>
      </c>
      <c r="C12453" t="inlineStr">
        <is>
          <t>2018-12-21 22:25:27+00:00</t>
        </is>
      </c>
      <c r="D12453" t="inlineStr">
        <is>
          <t>verchange</t>
        </is>
      </c>
      <c r="E12453" t="inlineStr">
        <is>
          <t>setuptools</t>
        </is>
      </c>
      <c r="F12453" t="inlineStr"/>
      <c r="G12453" t="inlineStr">
        <is>
          <t>setuptools</t>
        </is>
      </c>
      <c r="H12453" t="inlineStr">
        <is>
          <t>&gt;=38.0</t>
        </is>
      </c>
    </row>
    <row r="12454">
      <c r="A12454" t="inlineStr">
        <is>
          <t>wrf-python</t>
        </is>
      </c>
      <c r="B12454" t="inlineStr">
        <is>
          <t>4ee0394db53f115812b06de59bd11c25069c5636</t>
        </is>
      </c>
      <c r="C12454" t="inlineStr">
        <is>
          <t>2019-01-17 18:23:23+00:00</t>
        </is>
      </c>
      <c r="D12454" t="inlineStr">
        <is>
          <t>verchange</t>
        </is>
      </c>
      <c r="E12454" t="inlineStr">
        <is>
          <t>wrapt</t>
        </is>
      </c>
      <c r="F12454" t="inlineStr"/>
      <c r="G12454" t="inlineStr">
        <is>
          <t>wrapt</t>
        </is>
      </c>
      <c r="H12454" t="inlineStr">
        <is>
          <t>&gt;=1.10</t>
        </is>
      </c>
    </row>
    <row r="12455">
      <c r="A12455" t="inlineStr">
        <is>
          <t>wrf-python</t>
        </is>
      </c>
      <c r="B12455" t="inlineStr">
        <is>
          <t>4ee0394db53f115812b06de59bd11c25069c5636</t>
        </is>
      </c>
      <c r="C12455" t="inlineStr">
        <is>
          <t>2019-01-17 18:23:23+00:00</t>
        </is>
      </c>
      <c r="D12455" t="inlineStr">
        <is>
          <t>verchange</t>
        </is>
      </c>
      <c r="E12455" t="inlineStr">
        <is>
          <t>setuptools</t>
        </is>
      </c>
      <c r="F12455" t="inlineStr"/>
      <c r="G12455" t="inlineStr">
        <is>
          <t>setuptools</t>
        </is>
      </c>
      <c r="H12455" t="inlineStr">
        <is>
          <t>&gt;=38.0</t>
        </is>
      </c>
    </row>
    <row r="12456">
      <c r="A12456" t="inlineStr">
        <is>
          <t>ubuntu-cleaner</t>
        </is>
      </c>
      <c r="B12456" t="inlineStr">
        <is>
          <t>6288a81cab8c8398e43dde573f7b6e2fd5eaba8a</t>
        </is>
      </c>
      <c r="C12456" t="inlineStr">
        <is>
          <t>2020-04-05 11:50:01+00:00</t>
        </is>
      </c>
      <c r="D12456" t="inlineStr">
        <is>
          <t>add</t>
        </is>
      </c>
      <c r="E12456" t="inlineStr">
        <is>
          <t>lxml</t>
        </is>
      </c>
      <c r="F12456" t="inlineStr"/>
      <c r="G12456" t="inlineStr"/>
      <c r="H12456" t="inlineStr"/>
    </row>
    <row r="12457">
      <c r="A12457" t="inlineStr">
        <is>
          <t>ubuntu-cleaner</t>
        </is>
      </c>
      <c r="B12457" t="inlineStr">
        <is>
          <t>6288a81cab8c8398e43dde573f7b6e2fd5eaba8a</t>
        </is>
      </c>
      <c r="C12457" t="inlineStr">
        <is>
          <t>2020-04-05 11:50:01+00:00</t>
        </is>
      </c>
      <c r="D12457" t="inlineStr">
        <is>
          <t>add</t>
        </is>
      </c>
      <c r="E12457" t="inlineStr">
        <is>
          <t>coveralls</t>
        </is>
      </c>
      <c r="F12457" t="inlineStr"/>
      <c r="G12457" t="inlineStr"/>
      <c r="H12457" t="inlineStr"/>
    </row>
    <row r="12458">
      <c r="A12458" t="inlineStr">
        <is>
          <t>ubuntu-cleaner</t>
        </is>
      </c>
      <c r="B12458" t="inlineStr">
        <is>
          <t>6288a81cab8c8398e43dde573f7b6e2fd5eaba8a</t>
        </is>
      </c>
      <c r="C12458" t="inlineStr">
        <is>
          <t>2020-04-05 11:50:01+00:00</t>
        </is>
      </c>
      <c r="D12458" t="inlineStr">
        <is>
          <t>add</t>
        </is>
      </c>
      <c r="E12458" t="inlineStr">
        <is>
          <t>mock</t>
        </is>
      </c>
      <c r="F12458" t="inlineStr"/>
      <c r="G12458" t="inlineStr"/>
      <c r="H12458" t="inlineStr"/>
    </row>
    <row r="12459">
      <c r="A12459" t="inlineStr">
        <is>
          <t>transporter</t>
        </is>
      </c>
      <c r="B12459" t="inlineStr">
        <is>
          <t>7cf6a063e2ffb51abf555758eafb364431fbc842</t>
        </is>
      </c>
      <c r="C12459" t="inlineStr">
        <is>
          <t>2018-10-21 15:45:04+00:00</t>
        </is>
      </c>
      <c r="D12459" t="inlineStr">
        <is>
          <t>verchange</t>
        </is>
      </c>
      <c r="E12459" t="inlineStr">
        <is>
          <t>flask-redis</t>
        </is>
      </c>
      <c r="F12459" t="inlineStr">
        <is>
          <t>&lt;1.0.0;&gt;=0.3.0</t>
        </is>
      </c>
      <c r="G12459" t="inlineStr">
        <is>
          <t>flask-redis</t>
        </is>
      </c>
      <c r="H12459" t="inlineStr"/>
    </row>
    <row r="12460">
      <c r="A12460" t="inlineStr">
        <is>
          <t>transporter</t>
        </is>
      </c>
      <c r="B12460" t="inlineStr">
        <is>
          <t>7cf6a063e2ffb51abf555758eafb364431fbc842</t>
        </is>
      </c>
      <c r="C12460" t="inlineStr">
        <is>
          <t>2018-10-21 15:45:04+00:00</t>
        </is>
      </c>
      <c r="D12460" t="inlineStr">
        <is>
          <t>verchange</t>
        </is>
      </c>
      <c r="E12460" t="inlineStr">
        <is>
          <t>flask</t>
        </is>
      </c>
      <c r="F12460" t="inlineStr">
        <is>
          <t>&gt;=1.0.2;&lt;2.0.0</t>
        </is>
      </c>
      <c r="G12460" t="inlineStr">
        <is>
          <t>flask</t>
        </is>
      </c>
      <c r="H12460" t="inlineStr"/>
    </row>
    <row r="12461">
      <c r="A12461" t="inlineStr">
        <is>
          <t>transporter</t>
        </is>
      </c>
      <c r="B12461" t="inlineStr">
        <is>
          <t>7cf6a063e2ffb51abf555758eafb364431fbc842</t>
        </is>
      </c>
      <c r="C12461" t="inlineStr">
        <is>
          <t>2018-10-21 15:45:04+00:00</t>
        </is>
      </c>
      <c r="D12461" t="inlineStr">
        <is>
          <t>verchange</t>
        </is>
      </c>
      <c r="E12461" t="inlineStr">
        <is>
          <t>flask-sqlalchemy</t>
        </is>
      </c>
      <c r="F12461" t="inlineStr">
        <is>
          <t>&gt;=2.3.2;&lt;3.0.0</t>
        </is>
      </c>
      <c r="G12461" t="inlineStr">
        <is>
          <t>flask-sqlalchemy</t>
        </is>
      </c>
      <c r="H12461" t="inlineStr"/>
    </row>
    <row r="12462">
      <c r="A12462" t="inlineStr">
        <is>
          <t>https-everywhere</t>
        </is>
      </c>
      <c r="B12462" t="inlineStr">
        <is>
          <t>3e0a037e64e658db042717f5182da92929ed8770</t>
        </is>
      </c>
      <c r="C12462" t="inlineStr">
        <is>
          <t>2015-03-23 19:54:59+00:00</t>
        </is>
      </c>
      <c r="D12462" t="inlineStr">
        <is>
          <t>add</t>
        </is>
      </c>
      <c r="E12462" t="inlineStr">
        <is>
          <t>lxml</t>
        </is>
      </c>
      <c r="F12462" t="inlineStr">
        <is>
          <t>&gt;=3.3.3</t>
        </is>
      </c>
      <c r="G12462" t="inlineStr"/>
      <c r="H12462" t="inlineStr"/>
    </row>
    <row r="12463">
      <c r="A12463" t="inlineStr">
        <is>
          <t>https-everywhere</t>
        </is>
      </c>
      <c r="B12463" t="inlineStr">
        <is>
          <t>ac11f2e87c4e4c99b67a2f7fe59464fc70ce6902</t>
        </is>
      </c>
      <c r="C12463" t="inlineStr">
        <is>
          <t>2015-04-08 01:11:23+00:00</t>
        </is>
      </c>
      <c r="D12463" t="inlineStr">
        <is>
          <t>add</t>
        </is>
      </c>
      <c r="E12463" t="inlineStr">
        <is>
          <t>pycurl</t>
        </is>
      </c>
      <c r="F12463" t="inlineStr"/>
      <c r="G12463" t="inlineStr"/>
      <c r="H12463" t="inlineStr"/>
    </row>
    <row r="12464">
      <c r="A12464" t="inlineStr">
        <is>
          <t>https-everywhere</t>
        </is>
      </c>
      <c r="B12464" t="inlineStr">
        <is>
          <t>ac11f2e87c4e4c99b67a2f7fe59464fc70ce6902</t>
        </is>
      </c>
      <c r="C12464" t="inlineStr">
        <is>
          <t>2015-04-08 01:11:23+00:00</t>
        </is>
      </c>
      <c r="D12464" t="inlineStr">
        <is>
          <t>add</t>
        </is>
      </c>
      <c r="E12464" t="inlineStr">
        <is>
          <t>regex</t>
        </is>
      </c>
      <c r="F12464" t="inlineStr"/>
      <c r="G12464" t="inlineStr"/>
      <c r="H12464" t="inlineStr"/>
    </row>
    <row r="12465">
      <c r="A12465" t="inlineStr">
        <is>
          <t>https-everywhere</t>
        </is>
      </c>
      <c r="B12465" t="inlineStr">
        <is>
          <t>ac11f2e87c4e4c99b67a2f7fe59464fc70ce6902</t>
        </is>
      </c>
      <c r="C12465" t="inlineStr">
        <is>
          <t>2015-04-08 01:11:23+00:00</t>
        </is>
      </c>
      <c r="D12465" t="inlineStr">
        <is>
          <t>add</t>
        </is>
      </c>
      <c r="E12465" t="inlineStr">
        <is>
          <t>bsdiff4</t>
        </is>
      </c>
      <c r="F12465" t="inlineStr"/>
      <c r="G12465" t="inlineStr"/>
      <c r="H12465" t="inlineStr"/>
    </row>
    <row r="12466">
      <c r="A12466" t="inlineStr">
        <is>
          <t>https-everywhere</t>
        </is>
      </c>
      <c r="B12466" t="inlineStr">
        <is>
          <t>ac11f2e87c4e4c99b67a2f7fe59464fc70ce6902</t>
        </is>
      </c>
      <c r="C12466" t="inlineStr">
        <is>
          <t>2015-04-08 01:11:23+00:00</t>
        </is>
      </c>
      <c r="D12466" t="inlineStr">
        <is>
          <t>add</t>
        </is>
      </c>
      <c r="E12466" t="inlineStr">
        <is>
          <t>python-Levenshtein</t>
        </is>
      </c>
      <c r="F12466" t="inlineStr"/>
      <c r="G12466" t="inlineStr"/>
      <c r="H12466" t="inlineStr"/>
    </row>
    <row r="12467">
      <c r="A12467" t="inlineStr">
        <is>
          <t>https-everywhere</t>
        </is>
      </c>
      <c r="B12467" t="inlineStr">
        <is>
          <t>39b21ac99edbddac9eac19eb73e663fdee33058e</t>
        </is>
      </c>
      <c r="C12467" t="inlineStr">
        <is>
          <t>2016-02-19 00:58:49+00:00</t>
        </is>
      </c>
      <c r="D12467" t="inlineStr">
        <is>
          <t>add</t>
        </is>
      </c>
      <c r="E12467" t="inlineStr">
        <is>
          <t>selenium</t>
        </is>
      </c>
      <c r="F12467" t="inlineStr"/>
      <c r="G12467" t="inlineStr"/>
      <c r="H12467" t="inlineStr"/>
    </row>
    <row r="12468">
      <c r="A12468" t="inlineStr">
        <is>
          <t>https-everywhere</t>
        </is>
      </c>
      <c r="B12468" t="inlineStr">
        <is>
          <t>a1d3b24fbf6579baf2afc42485c0ff8e0fe95cb1</t>
        </is>
      </c>
      <c r="C12468" t="inlineStr">
        <is>
          <t>2017-08-16 00:22:03+00:00</t>
        </is>
      </c>
      <c r="D12468" t="inlineStr">
        <is>
          <t>add</t>
        </is>
      </c>
      <c r="E12468" t="inlineStr">
        <is>
          <t>lxml</t>
        </is>
      </c>
      <c r="F12468" t="inlineStr">
        <is>
          <t>&gt;=3.3.3</t>
        </is>
      </c>
      <c r="G12468" t="inlineStr"/>
      <c r="H12468" t="inlineStr"/>
    </row>
    <row r="12469">
      <c r="A12469" t="inlineStr">
        <is>
          <t>https-everywhere</t>
        </is>
      </c>
      <c r="B12469" t="inlineStr">
        <is>
          <t>a1d3b24fbf6579baf2afc42485c0ff8e0fe95cb1</t>
        </is>
      </c>
      <c r="C12469" t="inlineStr">
        <is>
          <t>2017-08-16 00:22:03+00:00</t>
        </is>
      </c>
      <c r="D12469" t="inlineStr">
        <is>
          <t>add</t>
        </is>
      </c>
      <c r="E12469" t="inlineStr">
        <is>
          <t>pycurl</t>
        </is>
      </c>
      <c r="F12469" t="inlineStr"/>
      <c r="G12469" t="inlineStr"/>
      <c r="H12469" t="inlineStr"/>
    </row>
    <row r="12470">
      <c r="A12470" t="inlineStr">
        <is>
          <t>https-everywhere</t>
        </is>
      </c>
      <c r="B12470" t="inlineStr">
        <is>
          <t>a1d3b24fbf6579baf2afc42485c0ff8e0fe95cb1</t>
        </is>
      </c>
      <c r="C12470" t="inlineStr">
        <is>
          <t>2017-08-16 00:22:03+00:00</t>
        </is>
      </c>
      <c r="D12470" t="inlineStr">
        <is>
          <t>add</t>
        </is>
      </c>
      <c r="E12470" t="inlineStr">
        <is>
          <t>regex</t>
        </is>
      </c>
      <c r="F12470" t="inlineStr"/>
      <c r="G12470" t="inlineStr"/>
      <c r="H12470" t="inlineStr"/>
    </row>
    <row r="12471">
      <c r="A12471" t="inlineStr">
        <is>
          <t>https-everywhere</t>
        </is>
      </c>
      <c r="B12471" t="inlineStr">
        <is>
          <t>a1d3b24fbf6579baf2afc42485c0ff8e0fe95cb1</t>
        </is>
      </c>
      <c r="C12471" t="inlineStr">
        <is>
          <t>2017-08-16 00:22:03+00:00</t>
        </is>
      </c>
      <c r="D12471" t="inlineStr">
        <is>
          <t>add</t>
        </is>
      </c>
      <c r="E12471" t="inlineStr">
        <is>
          <t>bsdiff4</t>
        </is>
      </c>
      <c r="F12471" t="inlineStr"/>
      <c r="G12471" t="inlineStr"/>
      <c r="H12471" t="inlineStr"/>
    </row>
    <row r="12472">
      <c r="A12472" t="inlineStr">
        <is>
          <t>https-everywhere</t>
        </is>
      </c>
      <c r="B12472" t="inlineStr">
        <is>
          <t>a1d3b24fbf6579baf2afc42485c0ff8e0fe95cb1</t>
        </is>
      </c>
      <c r="C12472" t="inlineStr">
        <is>
          <t>2017-08-16 00:22:03+00:00</t>
        </is>
      </c>
      <c r="D12472" t="inlineStr">
        <is>
          <t>add</t>
        </is>
      </c>
      <c r="E12472" t="inlineStr">
        <is>
          <t>python-Levenshtein</t>
        </is>
      </c>
      <c r="F12472" t="inlineStr"/>
      <c r="G12472" t="inlineStr"/>
      <c r="H12472" t="inlineStr"/>
    </row>
    <row r="12473">
      <c r="A12473" t="inlineStr">
        <is>
          <t>https-everywhere</t>
        </is>
      </c>
      <c r="B12473" t="inlineStr">
        <is>
          <t>a1d3b24fbf6579baf2afc42485c0ff8e0fe95cb1</t>
        </is>
      </c>
      <c r="C12473" t="inlineStr">
        <is>
          <t>2017-08-16 00:22:03+00:00</t>
        </is>
      </c>
      <c r="D12473" t="inlineStr">
        <is>
          <t>add</t>
        </is>
      </c>
      <c r="E12473" t="inlineStr">
        <is>
          <t>selenium</t>
        </is>
      </c>
      <c r="F12473" t="inlineStr"/>
      <c r="G12473" t="inlineStr"/>
      <c r="H12473" t="inlineStr"/>
    </row>
    <row r="12474">
      <c r="A12474" t="inlineStr">
        <is>
          <t>https-everywhere</t>
        </is>
      </c>
      <c r="B12474" t="inlineStr">
        <is>
          <t>37369143fb9c8f0608cec4aab404aedfaedf596c</t>
        </is>
      </c>
      <c r="C12474" t="inlineStr">
        <is>
          <t>2018-02-26 23:41:51+00:00</t>
        </is>
      </c>
      <c r="D12474" t="inlineStr">
        <is>
          <t>rem</t>
        </is>
      </c>
      <c r="E12474" t="inlineStr"/>
      <c r="F12474" t="inlineStr"/>
      <c r="G12474" t="inlineStr">
        <is>
          <t>pycurl</t>
        </is>
      </c>
      <c r="H12474" t="inlineStr"/>
    </row>
    <row r="12475">
      <c r="A12475" t="inlineStr">
        <is>
          <t>https-everywhere</t>
        </is>
      </c>
      <c r="B12475" t="inlineStr">
        <is>
          <t>37369143fb9c8f0608cec4aab404aedfaedf596c</t>
        </is>
      </c>
      <c r="C12475" t="inlineStr">
        <is>
          <t>2018-02-26 23:41:51+00:00</t>
        </is>
      </c>
      <c r="D12475" t="inlineStr">
        <is>
          <t>rem</t>
        </is>
      </c>
      <c r="E12475" t="inlineStr"/>
      <c r="F12475" t="inlineStr"/>
      <c r="G12475" t="inlineStr">
        <is>
          <t>regex</t>
        </is>
      </c>
      <c r="H12475" t="inlineStr"/>
    </row>
    <row r="12476">
      <c r="A12476" t="inlineStr">
        <is>
          <t>https-everywhere</t>
        </is>
      </c>
      <c r="B12476" t="inlineStr">
        <is>
          <t>37369143fb9c8f0608cec4aab404aedfaedf596c</t>
        </is>
      </c>
      <c r="C12476" t="inlineStr">
        <is>
          <t>2018-02-26 23:41:51+00:00</t>
        </is>
      </c>
      <c r="D12476" t="inlineStr">
        <is>
          <t>rem</t>
        </is>
      </c>
      <c r="E12476" t="inlineStr"/>
      <c r="F12476" t="inlineStr"/>
      <c r="G12476" t="inlineStr">
        <is>
          <t>bsdiff4</t>
        </is>
      </c>
      <c r="H12476" t="inlineStr"/>
    </row>
    <row r="12477">
      <c r="A12477" t="inlineStr">
        <is>
          <t>https-everywhere</t>
        </is>
      </c>
      <c r="B12477" t="inlineStr">
        <is>
          <t>37369143fb9c8f0608cec4aab404aedfaedf596c</t>
        </is>
      </c>
      <c r="C12477" t="inlineStr">
        <is>
          <t>2018-02-26 23:41:51+00:00</t>
        </is>
      </c>
      <c r="D12477" t="inlineStr">
        <is>
          <t>rem</t>
        </is>
      </c>
      <c r="E12477" t="inlineStr"/>
      <c r="F12477" t="inlineStr"/>
      <c r="G12477" t="inlineStr">
        <is>
          <t>python-Levenshtein</t>
        </is>
      </c>
      <c r="H12477" t="inlineStr"/>
    </row>
    <row r="12478">
      <c r="A12478" t="inlineStr">
        <is>
          <t>https-everywhere</t>
        </is>
      </c>
      <c r="B12478" t="inlineStr">
        <is>
          <t>37369143fb9c8f0608cec4aab404aedfaedf596c</t>
        </is>
      </c>
      <c r="C12478" t="inlineStr">
        <is>
          <t>2018-02-26 23:41:51+00:00</t>
        </is>
      </c>
      <c r="D12478" t="inlineStr">
        <is>
          <t>rem</t>
        </is>
      </c>
      <c r="E12478" t="inlineStr"/>
      <c r="F12478" t="inlineStr"/>
      <c r="G12478" t="inlineStr">
        <is>
          <t>selenium</t>
        </is>
      </c>
      <c r="H12478" t="inlineStr"/>
    </row>
    <row r="12479">
      <c r="A12479" t="inlineStr">
        <is>
          <t>atcoder-tools</t>
        </is>
      </c>
      <c r="B12479" t="inlineStr">
        <is>
          <t>b9f2b5e7b74d20db338e87b888c8faa4d0b08c77</t>
        </is>
      </c>
      <c r="C12479" t="inlineStr">
        <is>
          <t>2019-01-06 04:35:59+00:00</t>
        </is>
      </c>
      <c r="D12479" t="inlineStr">
        <is>
          <t>add</t>
        </is>
      </c>
      <c r="E12479" t="inlineStr">
        <is>
          <t>colorama</t>
        </is>
      </c>
      <c r="F12479" t="inlineStr"/>
      <c r="G12479" t="inlineStr"/>
      <c r="H12479" t="inlineStr"/>
    </row>
    <row r="12480">
      <c r="A12480" t="inlineStr">
        <is>
          <t>atcoder-tools</t>
        </is>
      </c>
      <c r="B12480" t="inlineStr">
        <is>
          <t>b9f2b5e7b74d20db338e87b888c8faa4d0b08c77</t>
        </is>
      </c>
      <c r="C12480" t="inlineStr">
        <is>
          <t>2019-01-06 04:35:59+00:00</t>
        </is>
      </c>
      <c r="D12480" t="inlineStr">
        <is>
          <t>add</t>
        </is>
      </c>
      <c r="E12480" t="inlineStr">
        <is>
          <t>toml</t>
        </is>
      </c>
      <c r="F12480" t="inlineStr"/>
      <c r="G12480" t="inlineStr"/>
      <c r="H12480" t="inlineStr"/>
    </row>
    <row r="12481">
      <c r="A12481" t="inlineStr">
        <is>
          <t>atcoder-tools</t>
        </is>
      </c>
      <c r="B12481" t="inlineStr">
        <is>
          <t>b9f2b5e7b74d20db338e87b888c8faa4d0b08c77</t>
        </is>
      </c>
      <c r="C12481" t="inlineStr">
        <is>
          <t>2019-01-06 04:35:59+00:00</t>
        </is>
      </c>
      <c r="D12481" t="inlineStr">
        <is>
          <t>add</t>
        </is>
      </c>
      <c r="E12481" t="inlineStr">
        <is>
          <t>jinja2</t>
        </is>
      </c>
      <c r="F12481" t="inlineStr"/>
      <c r="G12481" t="inlineStr"/>
      <c r="H12481" t="inlineStr"/>
    </row>
    <row r="12482">
      <c r="A12482" t="inlineStr">
        <is>
          <t>popylar</t>
        </is>
      </c>
      <c r="B12482" t="inlineStr">
        <is>
          <t>4dfe9836df7ae53eaf9c50cb204cfa84e158924a</t>
        </is>
      </c>
      <c r="C12482" t="inlineStr">
        <is>
          <t>2017-07-26 05:14:42+00:00</t>
        </is>
      </c>
      <c r="D12482" t="inlineStr">
        <is>
          <t>verchange</t>
        </is>
      </c>
      <c r="E12482" t="inlineStr">
        <is>
          <t>requests</t>
        </is>
      </c>
      <c r="F12482" t="inlineStr"/>
      <c r="G12482" t="inlineStr">
        <is>
          <t>requests</t>
        </is>
      </c>
      <c r="H12482" t="inlineStr"/>
    </row>
    <row r="12483">
      <c r="A12483" t="inlineStr">
        <is>
          <t>devourer</t>
        </is>
      </c>
      <c r="B12483" t="inlineStr">
        <is>
          <t>c836e7c6210dbcc95f8ba4a1c934a2deee7c1565</t>
        </is>
      </c>
      <c r="C12483" t="inlineStr">
        <is>
          <t>2016-09-20 10:58:36+00:00</t>
        </is>
      </c>
      <c r="D12483" t="inlineStr">
        <is>
          <t>add</t>
        </is>
      </c>
      <c r="E12483" t="inlineStr">
        <is>
          <t>radon</t>
        </is>
      </c>
      <c r="F12483" t="inlineStr"/>
      <c r="G12483" t="inlineStr"/>
      <c r="H12483" t="inlineStr"/>
    </row>
    <row r="12484">
      <c r="A12484" t="inlineStr">
        <is>
          <t>devourer</t>
        </is>
      </c>
      <c r="B12484" t="inlineStr">
        <is>
          <t>c836e7c6210dbcc95f8ba4a1c934a2deee7c1565</t>
        </is>
      </c>
      <c r="C12484" t="inlineStr">
        <is>
          <t>2016-09-20 10:58:36+00:00</t>
        </is>
      </c>
      <c r="D12484" t="inlineStr">
        <is>
          <t>add</t>
        </is>
      </c>
      <c r="E12484" t="inlineStr">
        <is>
          <t>gevent</t>
        </is>
      </c>
      <c r="F12484" t="inlineStr"/>
      <c r="G12484" t="inlineStr"/>
      <c r="H12484" t="inlineStr"/>
    </row>
    <row r="12485">
      <c r="A12485" t="inlineStr">
        <is>
          <t>devourer</t>
        </is>
      </c>
      <c r="B12485" t="inlineStr">
        <is>
          <t>b3eb1fba0b35bcfa63266546750f3812353040a1</t>
        </is>
      </c>
      <c r="C12485" t="inlineStr">
        <is>
          <t>2016-10-23 13:36:13+00:00</t>
        </is>
      </c>
      <c r="D12485" t="inlineStr">
        <is>
          <t>add</t>
        </is>
      </c>
      <c r="E12485" t="inlineStr">
        <is>
          <t>futures</t>
        </is>
      </c>
      <c r="F12485" t="inlineStr"/>
      <c r="G12485" t="inlineStr"/>
      <c r="H12485" t="inlineStr"/>
    </row>
    <row r="12486">
      <c r="A12486" t="inlineStr">
        <is>
          <t>devourer</t>
        </is>
      </c>
      <c r="B12486" t="inlineStr">
        <is>
          <t>b3eb1fba0b35bcfa63266546750f3812353040a1</t>
        </is>
      </c>
      <c r="C12486" t="inlineStr">
        <is>
          <t>2016-10-23 13:36:13+00:00</t>
        </is>
      </c>
      <c r="D12486" t="inlineStr">
        <is>
          <t>rem</t>
        </is>
      </c>
      <c r="E12486" t="inlineStr"/>
      <c r="F12486" t="inlineStr"/>
      <c r="G12486" t="inlineStr">
        <is>
          <t>gevent</t>
        </is>
      </c>
      <c r="H12486" t="inlineStr"/>
    </row>
    <row r="12487">
      <c r="A12487" t="inlineStr">
        <is>
          <t>shodan-python</t>
        </is>
      </c>
      <c r="B12487" t="inlineStr">
        <is>
          <t>9b1fe510ffb0f55a2e0f51b34f109fce904c7b16</t>
        </is>
      </c>
      <c r="C12487" t="inlineStr">
        <is>
          <t>2019-12-14 23:25:58+00:00</t>
        </is>
      </c>
      <c r="D12487" t="inlineStr">
        <is>
          <t>verchange</t>
        </is>
      </c>
      <c r="E12487" t="inlineStr">
        <is>
          <t>XlsxWriter</t>
        </is>
      </c>
      <c r="F12487" t="inlineStr"/>
      <c r="G12487" t="inlineStr">
        <is>
          <t>XlsxWriter</t>
        </is>
      </c>
      <c r="H12487" t="inlineStr"/>
    </row>
    <row r="12488">
      <c r="A12488" t="inlineStr">
        <is>
          <t>shodan-python</t>
        </is>
      </c>
      <c r="B12488" t="inlineStr">
        <is>
          <t>9b1fe510ffb0f55a2e0f51b34f109fce904c7b16</t>
        </is>
      </c>
      <c r="C12488" t="inlineStr">
        <is>
          <t>2019-12-14 23:25:58+00:00</t>
        </is>
      </c>
      <c r="D12488" t="inlineStr">
        <is>
          <t>add</t>
        </is>
      </c>
      <c r="E12488" t="inlineStr">
        <is>
          <t>ipaddress</t>
        </is>
      </c>
      <c r="F12488" t="inlineStr"/>
      <c r="G12488" t="inlineStr"/>
      <c r="H12488" t="inlineStr"/>
    </row>
    <row r="12489">
      <c r="A12489" t="inlineStr">
        <is>
          <t>dhcpkit</t>
        </is>
      </c>
      <c r="B12489" t="inlineStr">
        <is>
          <t>431235245b991cf55cbbeb3dce7647e02a587450</t>
        </is>
      </c>
      <c r="C12489" t="inlineStr">
        <is>
          <t>2016-07-18 22:24:51+00:00</t>
        </is>
      </c>
      <c r="D12489" t="inlineStr">
        <is>
          <t>add</t>
        </is>
      </c>
      <c r="E12489" t="inlineStr">
        <is>
          <t>pygments</t>
        </is>
      </c>
      <c r="F12489" t="inlineStr"/>
      <c r="G12489" t="inlineStr"/>
      <c r="H12489" t="inlineStr"/>
    </row>
    <row r="12490">
      <c r="A12490" t="inlineStr">
        <is>
          <t>dhcpkit</t>
        </is>
      </c>
      <c r="B12490" t="inlineStr">
        <is>
          <t>431235245b991cf55cbbeb3dce7647e02a587450</t>
        </is>
      </c>
      <c r="C12490" t="inlineStr">
        <is>
          <t>2016-07-18 22:24:51+00:00</t>
        </is>
      </c>
      <c r="D12490" t="inlineStr">
        <is>
          <t>add</t>
        </is>
      </c>
      <c r="E12490" t="inlineStr">
        <is>
          <t>ZConfig</t>
        </is>
      </c>
      <c r="F12490" t="inlineStr"/>
      <c r="G12490" t="inlineStr"/>
      <c r="H12490" t="inlineStr"/>
    </row>
    <row r="12491">
      <c r="A12491" t="inlineStr">
        <is>
          <t>dhcpkit</t>
        </is>
      </c>
      <c r="B12491" t="inlineStr">
        <is>
          <t>431235245b991cf55cbbeb3dce7647e02a587450</t>
        </is>
      </c>
      <c r="C12491" t="inlineStr">
        <is>
          <t>2016-07-18 22:24:51+00:00</t>
        </is>
      </c>
      <c r="D12491" t="inlineStr">
        <is>
          <t>add</t>
        </is>
      </c>
      <c r="E12491" t="inlineStr">
        <is>
          <t>cached_property</t>
        </is>
      </c>
      <c r="F12491" t="inlineStr"/>
      <c r="G12491" t="inlineStr"/>
      <c r="H12491" t="inlineStr"/>
    </row>
    <row r="12492">
      <c r="A12492" t="inlineStr">
        <is>
          <t>dhcpkit</t>
        </is>
      </c>
      <c r="B12492" t="inlineStr">
        <is>
          <t>431235245b991cf55cbbeb3dce7647e02a587450</t>
        </is>
      </c>
      <c r="C12492" t="inlineStr">
        <is>
          <t>2016-07-18 22:24:51+00:00</t>
        </is>
      </c>
      <c r="D12492" t="inlineStr">
        <is>
          <t>add</t>
        </is>
      </c>
      <c r="E12492" t="inlineStr">
        <is>
          <t>typing</t>
        </is>
      </c>
      <c r="F12492" t="inlineStr"/>
      <c r="G12492" t="inlineStr"/>
      <c r="H12492" t="inlineStr"/>
    </row>
    <row r="12493">
      <c r="A12493" t="inlineStr">
        <is>
          <t>dhcpkit</t>
        </is>
      </c>
      <c r="B12493" t="inlineStr">
        <is>
          <t>933b9cba35d6549790674fb67d5c72ae2562830b</t>
        </is>
      </c>
      <c r="C12493" t="inlineStr">
        <is>
          <t>2016-11-16 14:30:34+00:00</t>
        </is>
      </c>
      <c r="D12493" t="inlineStr">
        <is>
          <t>add</t>
        </is>
      </c>
      <c r="E12493" t="inlineStr">
        <is>
          <t>setuptools</t>
        </is>
      </c>
      <c r="F12493" t="inlineStr"/>
      <c r="G12493" t="inlineStr"/>
      <c r="H12493" t="inlineStr"/>
    </row>
    <row r="12494">
      <c r="A12494" t="inlineStr">
        <is>
          <t>dhcpkit</t>
        </is>
      </c>
      <c r="B12494" t="inlineStr">
        <is>
          <t>933b9cba35d6549790674fb67d5c72ae2562830b</t>
        </is>
      </c>
      <c r="C12494" t="inlineStr">
        <is>
          <t>2016-11-16 14:30:34+00:00</t>
        </is>
      </c>
      <c r="D12494" t="inlineStr">
        <is>
          <t>add</t>
        </is>
      </c>
      <c r="E12494" t="inlineStr">
        <is>
          <t>colorlog</t>
        </is>
      </c>
      <c r="F12494" t="inlineStr"/>
      <c r="G12494" t="inlineStr"/>
      <c r="H12494" t="inlineStr"/>
    </row>
    <row r="12495">
      <c r="A12495" t="inlineStr">
        <is>
          <t>dhcpkit</t>
        </is>
      </c>
      <c r="B12495" t="inlineStr">
        <is>
          <t>933b9cba35d6549790674fb67d5c72ae2562830b</t>
        </is>
      </c>
      <c r="C12495" t="inlineStr">
        <is>
          <t>2016-11-16 14:30:34+00:00</t>
        </is>
      </c>
      <c r="D12495" t="inlineStr">
        <is>
          <t>rem</t>
        </is>
      </c>
      <c r="E12495" t="inlineStr"/>
      <c r="F12495" t="inlineStr"/>
      <c r="G12495" t="inlineStr">
        <is>
          <t>pip</t>
        </is>
      </c>
      <c r="H12495" t="inlineStr"/>
    </row>
    <row r="12496">
      <c r="A12496" t="inlineStr">
        <is>
          <t>dhcpkit</t>
        </is>
      </c>
      <c r="B12496" t="inlineStr">
        <is>
          <t>c386b50624e304195940ace68a9c8e2c38023ba4</t>
        </is>
      </c>
      <c r="C12496" t="inlineStr">
        <is>
          <t>2017-06-21 12:11:47+00:00</t>
        </is>
      </c>
      <c r="D12496" t="inlineStr">
        <is>
          <t>add</t>
        </is>
      </c>
      <c r="E12496" t="inlineStr">
        <is>
          <t>sphinx</t>
        </is>
      </c>
      <c r="F12496" t="inlineStr"/>
      <c r="G12496" t="inlineStr"/>
      <c r="H12496" t="inlineStr"/>
    </row>
    <row r="12497">
      <c r="A12497" t="inlineStr">
        <is>
          <t>dhcpkit</t>
        </is>
      </c>
      <c r="B12497" t="inlineStr">
        <is>
          <t>c386b50624e304195940ace68a9c8e2c38023ba4</t>
        </is>
      </c>
      <c r="C12497" t="inlineStr">
        <is>
          <t>2017-06-21 12:11:47+00:00</t>
        </is>
      </c>
      <c r="D12497" t="inlineStr">
        <is>
          <t>add</t>
        </is>
      </c>
      <c r="E12497" t="inlineStr">
        <is>
          <t>sphinx_rtd_theme</t>
        </is>
      </c>
      <c r="F12497" t="inlineStr"/>
      <c r="G12497" t="inlineStr"/>
      <c r="H12497" t="inlineStr"/>
    </row>
    <row r="12498">
      <c r="A12498" t="inlineStr">
        <is>
          <t>dhcpkit</t>
        </is>
      </c>
      <c r="B12498" t="inlineStr">
        <is>
          <t>b7d043d5c54dbb77b2abd9969568c608b4925a5d</t>
        </is>
      </c>
      <c r="C12498" t="inlineStr">
        <is>
          <t>2017-06-25 14:41:31+00:00</t>
        </is>
      </c>
      <c r="D12498" t="inlineStr">
        <is>
          <t>add</t>
        </is>
      </c>
      <c r="E12498" t="inlineStr">
        <is>
          <t>idna</t>
        </is>
      </c>
      <c r="F12498" t="inlineStr"/>
      <c r="G12498" t="inlineStr"/>
      <c r="H12498" t="inlineStr"/>
    </row>
    <row r="12499">
      <c r="A12499" t="inlineStr">
        <is>
          <t>dhcpkit</t>
        </is>
      </c>
      <c r="B12499" t="inlineStr">
        <is>
          <t>e1436dda3b30650374faac185aa5a9b37680f1de</t>
        </is>
      </c>
      <c r="C12499" t="inlineStr">
        <is>
          <t>2017-06-25 17:16:47+00:00</t>
        </is>
      </c>
      <c r="D12499" t="inlineStr">
        <is>
          <t>verchange</t>
        </is>
      </c>
      <c r="E12499" t="inlineStr">
        <is>
          <t>idna</t>
        </is>
      </c>
      <c r="F12499" t="inlineStr">
        <is>
          <t>&gt;=2.5</t>
        </is>
      </c>
      <c r="G12499" t="inlineStr">
        <is>
          <t>idna</t>
        </is>
      </c>
      <c r="H12499" t="inlineStr"/>
    </row>
    <row r="12500">
      <c r="A12500" t="inlineStr">
        <is>
          <t>python-sensor</t>
        </is>
      </c>
      <c r="B12500" t="inlineStr">
        <is>
          <t>9971d9424ec6837f02f9a458cb7868d079055e0f</t>
        </is>
      </c>
      <c r="C12500" t="inlineStr">
        <is>
          <t>2017-12-08 20:02:10+00:00</t>
        </is>
      </c>
      <c r="D12500" t="inlineStr">
        <is>
          <t>rem</t>
        </is>
      </c>
      <c r="E12500" t="inlineStr"/>
      <c r="F12500" t="inlineStr"/>
      <c r="G12500" t="inlineStr">
        <is>
          <t>psutil</t>
        </is>
      </c>
      <c r="H12500" t="inlineStr">
        <is>
          <t>&gt;=5.1.3</t>
        </is>
      </c>
    </row>
    <row r="12501">
      <c r="A12501" t="inlineStr">
        <is>
          <t>python-sensor</t>
        </is>
      </c>
      <c r="B12501" t="inlineStr">
        <is>
          <t>5e6088f9e7a54fa8bd4d4111bfc8717d77fdbe55</t>
        </is>
      </c>
      <c r="C12501" t="inlineStr">
        <is>
          <t>2017-12-28 16:59:26+00:00</t>
        </is>
      </c>
      <c r="D12501" t="inlineStr">
        <is>
          <t>rem</t>
        </is>
      </c>
      <c r="E12501" t="inlineStr"/>
      <c r="F12501" t="inlineStr"/>
      <c r="G12501" t="inlineStr">
        <is>
          <t>nose</t>
        </is>
      </c>
      <c r="H12501" t="inlineStr">
        <is>
          <t>&gt;=1.0</t>
        </is>
      </c>
    </row>
    <row r="12502">
      <c r="A12502" t="inlineStr">
        <is>
          <t>python-sensor</t>
        </is>
      </c>
      <c r="B12502" t="inlineStr">
        <is>
          <t>e8dd63e30ebd733be56a3e9608deb937af9ff552</t>
        </is>
      </c>
      <c r="C12502" t="inlineStr">
        <is>
          <t>2018-05-28 12:42:13+00:00</t>
        </is>
      </c>
      <c r="D12502" t="inlineStr">
        <is>
          <t>rem</t>
        </is>
      </c>
      <c r="E12502" t="inlineStr"/>
      <c r="F12502" t="inlineStr"/>
      <c r="G12502" t="inlineStr">
        <is>
          <t>fysom</t>
        </is>
      </c>
      <c r="H12502" t="inlineStr">
        <is>
          <t>&gt;=2.1.2</t>
        </is>
      </c>
    </row>
    <row r="12503">
      <c r="A12503" t="inlineStr">
        <is>
          <t>python-sensor</t>
        </is>
      </c>
      <c r="B12503" t="inlineStr">
        <is>
          <t>e8dd63e30ebd733be56a3e9608deb937af9ff552</t>
        </is>
      </c>
      <c r="C12503" t="inlineStr">
        <is>
          <t>2018-05-28 12:42:13+00:00</t>
        </is>
      </c>
      <c r="D12503" t="inlineStr">
        <is>
          <t>rem</t>
        </is>
      </c>
      <c r="E12503" t="inlineStr"/>
      <c r="F12503" t="inlineStr"/>
      <c r="G12503" t="inlineStr">
        <is>
          <t>opentracing</t>
        </is>
      </c>
      <c r="H12503" t="inlineStr">
        <is>
          <t>&gt;=1.2.1</t>
        </is>
      </c>
    </row>
    <row r="12504">
      <c r="A12504" t="inlineStr">
        <is>
          <t>python-sensor</t>
        </is>
      </c>
      <c r="B12504" t="inlineStr">
        <is>
          <t>e8dd63e30ebd733be56a3e9608deb937af9ff552</t>
        </is>
      </c>
      <c r="C12504" t="inlineStr">
        <is>
          <t>2018-05-28 12:42:13+00:00</t>
        </is>
      </c>
      <c r="D12504" t="inlineStr">
        <is>
          <t>rem</t>
        </is>
      </c>
      <c r="E12504" t="inlineStr"/>
      <c r="F12504" t="inlineStr"/>
      <c r="G12504" t="inlineStr">
        <is>
          <t>basictracer</t>
        </is>
      </c>
      <c r="H12504" t="inlineStr">
        <is>
          <t>&gt;=2.2.0</t>
        </is>
      </c>
    </row>
    <row r="12505">
      <c r="A12505" t="inlineStr">
        <is>
          <t>python-sensor</t>
        </is>
      </c>
      <c r="B12505" t="inlineStr">
        <is>
          <t>e8dd63e30ebd733be56a3e9608deb937af9ff552</t>
        </is>
      </c>
      <c r="C12505" t="inlineStr">
        <is>
          <t>2018-05-28 12:42:13+00:00</t>
        </is>
      </c>
      <c r="D12505" t="inlineStr">
        <is>
          <t>rem</t>
        </is>
      </c>
      <c r="E12505" t="inlineStr"/>
      <c r="F12505" t="inlineStr"/>
      <c r="G12505" t="inlineStr">
        <is>
          <t>autowrapt</t>
        </is>
      </c>
      <c r="H12505" t="inlineStr">
        <is>
          <t>&gt;=1.0</t>
        </is>
      </c>
    </row>
    <row r="12506">
      <c r="A12506" t="inlineStr">
        <is>
          <t>codespeed</t>
        </is>
      </c>
      <c r="B12506" t="inlineStr">
        <is>
          <t>66315feb8a514259f322ca35db4c8d391b3e7aac</t>
        </is>
      </c>
      <c r="C12506" t="inlineStr">
        <is>
          <t>2013-12-27 16:13:18+00:00</t>
        </is>
      </c>
      <c r="D12506" t="inlineStr">
        <is>
          <t>add</t>
        </is>
      </c>
      <c r="E12506" t="inlineStr">
        <is>
          <t>Django</t>
        </is>
      </c>
      <c r="F12506" t="inlineStr">
        <is>
          <t>&gt;=1.4</t>
        </is>
      </c>
      <c r="G12506" t="inlineStr"/>
      <c r="H12506" t="inlineStr"/>
    </row>
    <row r="12507">
      <c r="A12507" t="inlineStr">
        <is>
          <t>codespeed</t>
        </is>
      </c>
      <c r="B12507" t="inlineStr">
        <is>
          <t>66315feb8a514259f322ca35db4c8d391b3e7aac</t>
        </is>
      </c>
      <c r="C12507" t="inlineStr">
        <is>
          <t>2013-12-27 16:13:18+00:00</t>
        </is>
      </c>
      <c r="D12507" t="inlineStr">
        <is>
          <t>add</t>
        </is>
      </c>
      <c r="E12507" t="inlineStr">
        <is>
          <t>South</t>
        </is>
      </c>
      <c r="F12507" t="inlineStr">
        <is>
          <t>&lt;=2.0</t>
        </is>
      </c>
      <c r="G12507" t="inlineStr"/>
      <c r="H12507" t="inlineStr"/>
    </row>
    <row r="12508">
      <c r="A12508" t="inlineStr">
        <is>
          <t>codespeed</t>
        </is>
      </c>
      <c r="B12508" t="inlineStr">
        <is>
          <t>66315feb8a514259f322ca35db4c8d391b3e7aac</t>
        </is>
      </c>
      <c r="C12508" t="inlineStr">
        <is>
          <t>2013-12-27 16:13:18+00:00</t>
        </is>
      </c>
      <c r="D12508" t="inlineStr">
        <is>
          <t>add</t>
        </is>
      </c>
      <c r="E12508" t="inlineStr">
        <is>
          <t>isodate</t>
        </is>
      </c>
      <c r="F12508">
        <f>=0.4.8</f>
        <v/>
      </c>
      <c r="G12508" t="inlineStr"/>
      <c r="H12508" t="inlineStr"/>
    </row>
    <row r="12509">
      <c r="A12509" t="inlineStr">
        <is>
          <t>codespeed</t>
        </is>
      </c>
      <c r="B12509" t="inlineStr">
        <is>
          <t>81672e9e5665c86fff990bacfa56059716d62805</t>
        </is>
      </c>
      <c r="C12509" t="inlineStr">
        <is>
          <t>2015-11-01 15:57:39+00:00</t>
        </is>
      </c>
      <c r="D12509" t="inlineStr">
        <is>
          <t>verchange</t>
        </is>
      </c>
      <c r="E12509" t="inlineStr">
        <is>
          <t>Django</t>
        </is>
      </c>
      <c r="F12509" t="inlineStr">
        <is>
          <t>&gt;=1.4;&lt;1.7</t>
        </is>
      </c>
      <c r="G12509" t="inlineStr">
        <is>
          <t>Django</t>
        </is>
      </c>
      <c r="H12509" t="inlineStr">
        <is>
          <t>&gt;=1.4</t>
        </is>
      </c>
    </row>
    <row r="12510">
      <c r="A12510" t="inlineStr">
        <is>
          <t>codespeed</t>
        </is>
      </c>
      <c r="B12510" t="inlineStr">
        <is>
          <t>17cba4bf12bf16459cd4e944bc0363e1564d5b9d</t>
        </is>
      </c>
      <c r="C12510" t="inlineStr">
        <is>
          <t>2016-07-31 15:42:02+00:00</t>
        </is>
      </c>
      <c r="D12510" t="inlineStr">
        <is>
          <t>verchange</t>
        </is>
      </c>
      <c r="E12510" t="inlineStr">
        <is>
          <t>Django</t>
        </is>
      </c>
      <c r="F12510" t="inlineStr">
        <is>
          <t>&gt;=1.6;&lt;1.9</t>
        </is>
      </c>
      <c r="G12510" t="inlineStr">
        <is>
          <t>Django</t>
        </is>
      </c>
      <c r="H12510" t="inlineStr">
        <is>
          <t>&gt;=1.4;&lt;1.7</t>
        </is>
      </c>
    </row>
    <row r="12511">
      <c r="A12511" t="inlineStr">
        <is>
          <t>codespeed</t>
        </is>
      </c>
      <c r="B12511" t="inlineStr">
        <is>
          <t>17cba4bf12bf16459cd4e944bc0363e1564d5b9d</t>
        </is>
      </c>
      <c r="C12511" t="inlineStr">
        <is>
          <t>2016-07-31 15:42:02+00:00</t>
        </is>
      </c>
      <c r="D12511" t="inlineStr">
        <is>
          <t>verchange</t>
        </is>
      </c>
      <c r="E12511" t="inlineStr">
        <is>
          <t>isodate</t>
        </is>
      </c>
      <c r="F12511" t="inlineStr">
        <is>
          <t>&lt;0.6;&gt;=0.4.7</t>
        </is>
      </c>
      <c r="G12511" t="inlineStr">
        <is>
          <t>isodate</t>
        </is>
      </c>
      <c r="H12511">
        <f>=0.4.8</f>
        <v/>
      </c>
    </row>
    <row r="12512">
      <c r="A12512" t="inlineStr">
        <is>
          <t>codespeed</t>
        </is>
      </c>
      <c r="B12512" t="inlineStr">
        <is>
          <t>17cba4bf12bf16459cd4e944bc0363e1564d5b9d</t>
        </is>
      </c>
      <c r="C12512" t="inlineStr">
        <is>
          <t>2016-07-31 15:42:02+00:00</t>
        </is>
      </c>
      <c r="D12512" t="inlineStr">
        <is>
          <t>rem</t>
        </is>
      </c>
      <c r="E12512" t="inlineStr"/>
      <c r="F12512" t="inlineStr"/>
      <c r="G12512" t="inlineStr">
        <is>
          <t>South</t>
        </is>
      </c>
      <c r="H12512" t="inlineStr">
        <is>
          <t>&lt;=2.0</t>
        </is>
      </c>
    </row>
    <row r="12513">
      <c r="A12513" t="inlineStr">
        <is>
          <t>codespeed</t>
        </is>
      </c>
      <c r="B12513" t="inlineStr">
        <is>
          <t>5851468fd7addf375f117a202e7dcbfc3f5d2f0f</t>
        </is>
      </c>
      <c r="C12513" t="inlineStr">
        <is>
          <t>2017-11-11 15:21:50+00:00</t>
        </is>
      </c>
      <c r="D12513" t="inlineStr">
        <is>
          <t>verchange</t>
        </is>
      </c>
      <c r="E12513" t="inlineStr">
        <is>
          <t>Django</t>
        </is>
      </c>
      <c r="F12513" t="inlineStr">
        <is>
          <t>&lt;2.0;&gt;=1.7</t>
        </is>
      </c>
      <c r="G12513" t="inlineStr">
        <is>
          <t>Django</t>
        </is>
      </c>
      <c r="H12513" t="inlineStr">
        <is>
          <t>&gt;=1.6;&lt;1.9</t>
        </is>
      </c>
    </row>
    <row r="12514">
      <c r="A12514" t="inlineStr">
        <is>
          <t>codespeed</t>
        </is>
      </c>
      <c r="B12514" t="inlineStr">
        <is>
          <t>5851468fd7addf375f117a202e7dcbfc3f5d2f0f</t>
        </is>
      </c>
      <c r="C12514" t="inlineStr">
        <is>
          <t>2017-11-11 15:21:50+00:00</t>
        </is>
      </c>
      <c r="D12514" t="inlineStr">
        <is>
          <t>add</t>
        </is>
      </c>
      <c r="E12514" t="inlineStr">
        <is>
          <t>matplotlib</t>
        </is>
      </c>
      <c r="F12514" t="inlineStr">
        <is>
          <t>&gt;=1.4.3;&lt;2.0</t>
        </is>
      </c>
      <c r="G12514" t="inlineStr"/>
      <c r="H12514" t="inlineStr"/>
    </row>
    <row r="12515">
      <c r="A12515" t="inlineStr">
        <is>
          <t>codespeed</t>
        </is>
      </c>
      <c r="B12515" t="inlineStr">
        <is>
          <t>cb39a6967f8ea8bd26f9e8718197d8041e2c53f6</t>
        </is>
      </c>
      <c r="C12515" t="inlineStr">
        <is>
          <t>2019-02-23 12:30:01+00:00</t>
        </is>
      </c>
      <c r="D12515" t="inlineStr">
        <is>
          <t>verchange</t>
        </is>
      </c>
      <c r="E12515" t="inlineStr">
        <is>
          <t>Django</t>
        </is>
      </c>
      <c r="F12515" t="inlineStr">
        <is>
          <t>&lt;2.2;&gt;=1.11</t>
        </is>
      </c>
      <c r="G12515" t="inlineStr">
        <is>
          <t>Django</t>
        </is>
      </c>
      <c r="H12515" t="inlineStr">
        <is>
          <t>&lt;2.0;&gt;=1.7</t>
        </is>
      </c>
    </row>
    <row r="12516">
      <c r="A12516" t="inlineStr">
        <is>
          <t>pyaqara</t>
        </is>
      </c>
      <c r="B12516" t="inlineStr">
        <is>
          <t>1e75a71fbb8eb4c36977aa3c5402bfd4867833e7</t>
        </is>
      </c>
      <c r="C12516" t="inlineStr">
        <is>
          <t>2017-03-09 01:56:59+00:00</t>
        </is>
      </c>
      <c r="D12516" t="inlineStr">
        <is>
          <t>add</t>
        </is>
      </c>
      <c r="E12516" t="inlineStr">
        <is>
          <t>pycrypto</t>
        </is>
      </c>
      <c r="F12516">
        <f>=2.6.1</f>
        <v/>
      </c>
      <c r="G12516" t="inlineStr"/>
      <c r="H12516" t="inlineStr"/>
    </row>
    <row r="12517">
      <c r="A12517" t="inlineStr">
        <is>
          <t>pyaqara</t>
        </is>
      </c>
      <c r="B12517" t="inlineStr">
        <is>
          <t>e4a3dd0e6bbefdd05d0f70b4ee528fd0c9a06530</t>
        </is>
      </c>
      <c r="C12517" t="inlineStr">
        <is>
          <t>2017-04-25 21:53:46+00:00</t>
        </is>
      </c>
      <c r="D12517" t="inlineStr">
        <is>
          <t>add</t>
        </is>
      </c>
      <c r="E12517" t="inlineStr">
        <is>
          <t>PyDispatcher</t>
        </is>
      </c>
      <c r="F12517">
        <f>=2.0.5</f>
        <v/>
      </c>
      <c r="G12517" t="inlineStr"/>
      <c r="H12517" t="inlineStr"/>
    </row>
    <row r="12518">
      <c r="A12518" t="inlineStr">
        <is>
          <t>chepy</t>
        </is>
      </c>
      <c r="B12518" t="inlineStr">
        <is>
          <t>165a2ce7ee60cb66e94127d4da63519d773e8fdf</t>
        </is>
      </c>
      <c r="C12518" t="inlineStr">
        <is>
          <t>2019-11-27 15:46:35+00:00</t>
        </is>
      </c>
      <c r="D12518" t="inlineStr">
        <is>
          <t>verchange</t>
        </is>
      </c>
      <c r="E12518" t="inlineStr">
        <is>
          <t>ujson</t>
        </is>
      </c>
      <c r="F12518" t="inlineStr"/>
      <c r="G12518" t="inlineStr">
        <is>
          <t>ujson</t>
        </is>
      </c>
      <c r="H12518" t="inlineStr"/>
    </row>
    <row r="12519">
      <c r="A12519" t="inlineStr">
        <is>
          <t>chepy</t>
        </is>
      </c>
      <c r="B12519" t="inlineStr">
        <is>
          <t>165a2ce7ee60cb66e94127d4da63519d773e8fdf</t>
        </is>
      </c>
      <c r="C12519" t="inlineStr">
        <is>
          <t>2019-11-27 15:46:35+00:00</t>
        </is>
      </c>
      <c r="D12519" t="inlineStr">
        <is>
          <t>verchange</t>
        </is>
      </c>
      <c r="E12519" t="inlineStr">
        <is>
          <t>prompt_toolkit</t>
        </is>
      </c>
      <c r="F12519">
        <f>=2.0.10</f>
        <v/>
      </c>
      <c r="G12519" t="inlineStr">
        <is>
          <t>prompt_toolkit</t>
        </is>
      </c>
      <c r="H12519" t="inlineStr"/>
    </row>
    <row r="12520">
      <c r="A12520" t="inlineStr">
        <is>
          <t>chepy</t>
        </is>
      </c>
      <c r="B12520" t="inlineStr">
        <is>
          <t>165a2ce7ee60cb66e94127d4da63519d773e8fdf</t>
        </is>
      </c>
      <c r="C12520" t="inlineStr">
        <is>
          <t>2019-11-27 15:46:35+00:00</t>
        </is>
      </c>
      <c r="D12520" t="inlineStr">
        <is>
          <t>add</t>
        </is>
      </c>
      <c r="E12520" t="inlineStr">
        <is>
          <t>requests-toolbelt</t>
        </is>
      </c>
      <c r="F12520" t="inlineStr"/>
      <c r="G12520" t="inlineStr"/>
      <c r="H12520" t="inlineStr"/>
    </row>
    <row r="12521">
      <c r="A12521" t="inlineStr">
        <is>
          <t>chepy</t>
        </is>
      </c>
      <c r="B12521" t="inlineStr">
        <is>
          <t>a408b07ae4fa510e44067f8a6bde1d0f500297e1</t>
        </is>
      </c>
      <c r="C12521" t="inlineStr">
        <is>
          <t>2019-11-28 01:25:55+00:00</t>
        </is>
      </c>
      <c r="D12521" t="inlineStr">
        <is>
          <t>verchange</t>
        </is>
      </c>
      <c r="E12521" t="inlineStr">
        <is>
          <t>prompt_toolkit</t>
        </is>
      </c>
      <c r="F12521" t="inlineStr"/>
      <c r="G12521" t="inlineStr">
        <is>
          <t>prompt_toolkit</t>
        </is>
      </c>
      <c r="H12521">
        <f>=2.0.10</f>
        <v/>
      </c>
    </row>
    <row r="12522">
      <c r="A12522" t="inlineStr">
        <is>
          <t>chepy</t>
        </is>
      </c>
      <c r="B12522" t="inlineStr">
        <is>
          <t>a408b07ae4fa510e44067f8a6bde1d0f500297e1</t>
        </is>
      </c>
      <c r="C12522" t="inlineStr">
        <is>
          <t>2019-11-28 01:25:55+00:00</t>
        </is>
      </c>
      <c r="D12522" t="inlineStr">
        <is>
          <t>add</t>
        </is>
      </c>
      <c r="E12522" t="inlineStr">
        <is>
          <t>decorator</t>
        </is>
      </c>
      <c r="F12522" t="inlineStr"/>
      <c r="G12522" t="inlineStr"/>
      <c r="H12522" t="inlineStr"/>
    </row>
    <row r="12523">
      <c r="A12523" t="inlineStr">
        <is>
          <t>chepy</t>
        </is>
      </c>
      <c r="B12523" t="inlineStr">
        <is>
          <t>a6ef4bcae64897278092c409b65562a3421d373b</t>
        </is>
      </c>
      <c r="C12523" t="inlineStr">
        <is>
          <t>2019-11-30 04:49:22+00:00</t>
        </is>
      </c>
      <c r="D12523" t="inlineStr">
        <is>
          <t>add</t>
        </is>
      </c>
      <c r="E12523" t="inlineStr">
        <is>
          <t>hachoir</t>
        </is>
      </c>
      <c r="F12523">
        <f>=3.1.0</f>
        <v/>
      </c>
      <c r="G12523" t="inlineStr"/>
      <c r="H12523" t="inlineStr"/>
    </row>
    <row r="12524">
      <c r="A12524" t="inlineStr">
        <is>
          <t>chepy</t>
        </is>
      </c>
      <c r="B12524" t="inlineStr">
        <is>
          <t>a6ef4bcae64897278092c409b65562a3421d373b</t>
        </is>
      </c>
      <c r="C12524" t="inlineStr">
        <is>
          <t>2019-11-30 04:49:22+00:00</t>
        </is>
      </c>
      <c r="D12524" t="inlineStr">
        <is>
          <t>add</t>
        </is>
      </c>
      <c r="E12524" t="inlineStr">
        <is>
          <t>PyExifTool</t>
        </is>
      </c>
      <c r="F12524" t="inlineStr"/>
      <c r="G12524" t="inlineStr"/>
      <c r="H12524" t="inlineStr"/>
    </row>
    <row r="12525">
      <c r="A12525" t="inlineStr">
        <is>
          <t>chepy</t>
        </is>
      </c>
      <c r="B12525" t="inlineStr">
        <is>
          <t>b11cee836d35f0fa523de4436e23bf74c66aa8b8</t>
        </is>
      </c>
      <c r="C12525" t="inlineStr">
        <is>
          <t>2019-12-05 18:28:08+00:00</t>
        </is>
      </c>
      <c r="D12525" t="inlineStr">
        <is>
          <t>add</t>
        </is>
      </c>
      <c r="E12525" t="inlineStr">
        <is>
          <t>Markdown</t>
        </is>
      </c>
      <c r="F12525" t="inlineStr"/>
      <c r="G12525" t="inlineStr"/>
      <c r="H12525" t="inlineStr"/>
    </row>
    <row r="12526">
      <c r="A12526" t="inlineStr">
        <is>
          <t>chepy</t>
        </is>
      </c>
      <c r="B12526" t="inlineStr">
        <is>
          <t>b11cee836d35f0fa523de4436e23bf74c66aa8b8</t>
        </is>
      </c>
      <c r="C12526" t="inlineStr">
        <is>
          <t>2019-12-05 18:28:08+00:00</t>
        </is>
      </c>
      <c r="D12526" t="inlineStr">
        <is>
          <t>add</t>
        </is>
      </c>
      <c r="E12526" t="inlineStr">
        <is>
          <t>scapy</t>
        </is>
      </c>
      <c r="F12526" t="inlineStr"/>
      <c r="G12526" t="inlineStr"/>
      <c r="H12526" t="inlineStr"/>
    </row>
    <row r="12527">
      <c r="A12527" t="inlineStr">
        <is>
          <t>chepy</t>
        </is>
      </c>
      <c r="B12527" t="inlineStr">
        <is>
          <t>6921d859fc38aa56a625d1210507b6acaccd6de7</t>
        </is>
      </c>
      <c r="C12527" t="inlineStr">
        <is>
          <t>2019-12-08 20:54:35+00:00</t>
        </is>
      </c>
      <c r="D12527" t="inlineStr">
        <is>
          <t>add</t>
        </is>
      </c>
      <c r="E12527" t="inlineStr">
        <is>
          <t>pefile</t>
        </is>
      </c>
      <c r="F12527" t="inlineStr"/>
      <c r="G12527" t="inlineStr"/>
      <c r="H12527" t="inlineStr"/>
    </row>
    <row r="12528">
      <c r="A12528" t="inlineStr">
        <is>
          <t>chepy</t>
        </is>
      </c>
      <c r="B12528" t="inlineStr">
        <is>
          <t>6921d859fc38aa56a625d1210507b6acaccd6de7</t>
        </is>
      </c>
      <c r="C12528" t="inlineStr">
        <is>
          <t>2019-12-08 20:54:35+00:00</t>
        </is>
      </c>
      <c r="D12528" t="inlineStr">
        <is>
          <t>add</t>
        </is>
      </c>
      <c r="E12528" t="inlineStr">
        <is>
          <t>pyelftools</t>
        </is>
      </c>
      <c r="F12528" t="inlineStr"/>
      <c r="G12528" t="inlineStr"/>
      <c r="H12528" t="inlineStr"/>
    </row>
    <row r="12529">
      <c r="A12529" t="inlineStr">
        <is>
          <t>chepy</t>
        </is>
      </c>
      <c r="B12529" t="inlineStr">
        <is>
          <t>43b036df569b739e8ab96f4e92522745fc0e7061</t>
        </is>
      </c>
      <c r="C12529" t="inlineStr">
        <is>
          <t>2019-12-17 18:20:11+00:00</t>
        </is>
      </c>
      <c r="D12529" t="inlineStr">
        <is>
          <t>rem</t>
        </is>
      </c>
      <c r="E12529" t="inlineStr"/>
      <c r="F12529" t="inlineStr"/>
      <c r="G12529" t="inlineStr">
        <is>
          <t>Markdown</t>
        </is>
      </c>
      <c r="H12529" t="inlineStr"/>
    </row>
    <row r="12530">
      <c r="A12530" t="inlineStr">
        <is>
          <t>chepy</t>
        </is>
      </c>
      <c r="B12530" t="inlineStr">
        <is>
          <t>43b036df569b739e8ab96f4e92522745fc0e7061</t>
        </is>
      </c>
      <c r="C12530" t="inlineStr">
        <is>
          <t>2019-12-17 18:20:11+00:00</t>
        </is>
      </c>
      <c r="D12530" t="inlineStr">
        <is>
          <t>rem</t>
        </is>
      </c>
      <c r="E12530" t="inlineStr"/>
      <c r="F12530" t="inlineStr"/>
      <c r="G12530" t="inlineStr">
        <is>
          <t>pefile</t>
        </is>
      </c>
      <c r="H12530" t="inlineStr"/>
    </row>
    <row r="12531">
      <c r="A12531" t="inlineStr">
        <is>
          <t>chepy</t>
        </is>
      </c>
      <c r="B12531" t="inlineStr">
        <is>
          <t>43b036df569b739e8ab96f4e92522745fc0e7061</t>
        </is>
      </c>
      <c r="C12531" t="inlineStr">
        <is>
          <t>2019-12-17 18:20:11+00:00</t>
        </is>
      </c>
      <c r="D12531" t="inlineStr">
        <is>
          <t>rem</t>
        </is>
      </c>
      <c r="E12531" t="inlineStr"/>
      <c r="F12531" t="inlineStr"/>
      <c r="G12531" t="inlineStr">
        <is>
          <t>pyelftools</t>
        </is>
      </c>
      <c r="H12531" t="inlineStr"/>
    </row>
    <row r="12532">
      <c r="A12532" t="inlineStr">
        <is>
          <t>chepy</t>
        </is>
      </c>
      <c r="B12532" t="inlineStr">
        <is>
          <t>43b036df569b739e8ab96f4e92522745fc0e7061</t>
        </is>
      </c>
      <c r="C12532" t="inlineStr">
        <is>
          <t>2019-12-17 18:20:11+00:00</t>
        </is>
      </c>
      <c r="D12532" t="inlineStr">
        <is>
          <t>rem</t>
        </is>
      </c>
      <c r="E12532" t="inlineStr"/>
      <c r="F12532" t="inlineStr"/>
      <c r="G12532" t="inlineStr">
        <is>
          <t>scapy</t>
        </is>
      </c>
      <c r="H12532" t="inlineStr"/>
    </row>
    <row r="12533">
      <c r="A12533" t="inlineStr">
        <is>
          <t>chepy</t>
        </is>
      </c>
      <c r="B12533" t="inlineStr">
        <is>
          <t>43b036df569b739e8ab96f4e92522745fc0e7061</t>
        </is>
      </c>
      <c r="C12533" t="inlineStr">
        <is>
          <t>2019-12-17 18:20:11+00:00</t>
        </is>
      </c>
      <c r="D12533" t="inlineStr">
        <is>
          <t>rem</t>
        </is>
      </c>
      <c r="E12533" t="inlineStr"/>
      <c r="F12533" t="inlineStr"/>
      <c r="G12533" t="inlineStr">
        <is>
          <t>ua-parser</t>
        </is>
      </c>
      <c r="H12533" t="inlineStr"/>
    </row>
    <row r="12534">
      <c r="A12534" t="inlineStr">
        <is>
          <t>chepy</t>
        </is>
      </c>
      <c r="B12534" t="inlineStr">
        <is>
          <t>27b4f838c42e10ae4c80539375853096663b25e9</t>
        </is>
      </c>
      <c r="C12534" t="inlineStr">
        <is>
          <t>2020-02-26 00:16:46+00:00</t>
        </is>
      </c>
      <c r="D12534" t="inlineStr">
        <is>
          <t>verchange</t>
        </is>
      </c>
      <c r="E12534" t="inlineStr">
        <is>
          <t>ujson</t>
        </is>
      </c>
      <c r="F12534" t="inlineStr"/>
      <c r="G12534" t="inlineStr">
        <is>
          <t>ujson</t>
        </is>
      </c>
      <c r="H12534" t="inlineStr"/>
    </row>
    <row r="12535">
      <c r="A12535" t="inlineStr">
        <is>
          <t>chepy</t>
        </is>
      </c>
      <c r="B12535" t="inlineStr">
        <is>
          <t>27b4f838c42e10ae4c80539375853096663b25e9</t>
        </is>
      </c>
      <c r="C12535" t="inlineStr">
        <is>
          <t>2020-02-26 00:16:46+00:00</t>
        </is>
      </c>
      <c r="D12535" t="inlineStr">
        <is>
          <t>verchange</t>
        </is>
      </c>
      <c r="E12535" t="inlineStr">
        <is>
          <t>prompt_toolkit</t>
        </is>
      </c>
      <c r="F12535" t="inlineStr">
        <is>
          <t>&gt;=2.0.8</t>
        </is>
      </c>
      <c r="G12535" t="inlineStr">
        <is>
          <t>prompt_toolkit</t>
        </is>
      </c>
      <c r="H12535" t="inlineStr"/>
    </row>
    <row r="12536">
      <c r="A12536" t="inlineStr">
        <is>
          <t>chepy</t>
        </is>
      </c>
      <c r="B12536" t="inlineStr">
        <is>
          <t>61366cd6df6ad3b658212179d03c93988e80fd13</t>
        </is>
      </c>
      <c r="C12536" t="inlineStr">
        <is>
          <t>2020-02-28 20:12:07+00:00</t>
        </is>
      </c>
      <c r="D12536" t="inlineStr">
        <is>
          <t>add</t>
        </is>
      </c>
      <c r="E12536" t="inlineStr">
        <is>
          <t>prettyprinter</t>
        </is>
      </c>
      <c r="F12536" t="inlineStr"/>
      <c r="G12536" t="inlineStr"/>
      <c r="H12536" t="inlineStr"/>
    </row>
    <row r="12537">
      <c r="A12537" t="inlineStr">
        <is>
          <t>chepy</t>
        </is>
      </c>
      <c r="B12537" t="inlineStr">
        <is>
          <t>61366cd6df6ad3b658212179d03c93988e80fd13</t>
        </is>
      </c>
      <c r="C12537" t="inlineStr">
        <is>
          <t>2020-02-28 20:12:07+00:00</t>
        </is>
      </c>
      <c r="D12537" t="inlineStr">
        <is>
          <t>rem</t>
        </is>
      </c>
      <c r="E12537" t="inlineStr"/>
      <c r="F12537" t="inlineStr"/>
      <c r="G12537" t="inlineStr">
        <is>
          <t>requests</t>
        </is>
      </c>
      <c r="H12537" t="inlineStr"/>
    </row>
    <row r="12538">
      <c r="A12538" t="inlineStr">
        <is>
          <t>chepy</t>
        </is>
      </c>
      <c r="B12538" t="inlineStr">
        <is>
          <t>61366cd6df6ad3b658212179d03c93988e80fd13</t>
        </is>
      </c>
      <c r="C12538" t="inlineStr">
        <is>
          <t>2020-02-28 20:12:07+00:00</t>
        </is>
      </c>
      <c r="D12538" t="inlineStr">
        <is>
          <t>rem</t>
        </is>
      </c>
      <c r="E12538" t="inlineStr"/>
      <c r="F12538" t="inlineStr"/>
      <c r="G12538" t="inlineStr">
        <is>
          <t>requests-toolbelt</t>
        </is>
      </c>
      <c r="H12538" t="inlineStr"/>
    </row>
    <row r="12539">
      <c r="A12539" t="inlineStr">
        <is>
          <t>chepy</t>
        </is>
      </c>
      <c r="B12539" t="inlineStr">
        <is>
          <t>7c9a7f33397c5f2b773af898f865910d6f5bd63d</t>
        </is>
      </c>
      <c r="C12539" t="inlineStr">
        <is>
          <t>2020-03-13 23:27:09+00:00</t>
        </is>
      </c>
      <c r="D12539" t="inlineStr">
        <is>
          <t>add</t>
        </is>
      </c>
      <c r="E12539" t="inlineStr">
        <is>
          <t>exrex</t>
        </is>
      </c>
      <c r="F12539" t="inlineStr"/>
      <c r="G12539" t="inlineStr"/>
      <c r="H12539" t="inlineStr"/>
    </row>
    <row r="12540">
      <c r="A12540" t="inlineStr">
        <is>
          <t>chepy</t>
        </is>
      </c>
      <c r="B12540" t="inlineStr">
        <is>
          <t>7c9a7f33397c5f2b773af898f865910d6f5bd63d</t>
        </is>
      </c>
      <c r="C12540" t="inlineStr">
        <is>
          <t>2020-03-13 23:27:09+00:00</t>
        </is>
      </c>
      <c r="D12540" t="inlineStr">
        <is>
          <t>rem</t>
        </is>
      </c>
      <c r="E12540" t="inlineStr"/>
      <c r="F12540" t="inlineStr"/>
      <c r="G12540" t="inlineStr">
        <is>
          <t>prettyprinter</t>
        </is>
      </c>
      <c r="H12540" t="inlineStr"/>
    </row>
    <row r="12541">
      <c r="A12541" t="inlineStr">
        <is>
          <t>chepy</t>
        </is>
      </c>
      <c r="B12541" t="inlineStr">
        <is>
          <t>7c9a7f33397c5f2b773af898f865910d6f5bd63d</t>
        </is>
      </c>
      <c r="C12541" t="inlineStr">
        <is>
          <t>2020-03-13 23:27:09+00:00</t>
        </is>
      </c>
      <c r="D12541" t="inlineStr">
        <is>
          <t>rem</t>
        </is>
      </c>
      <c r="E12541" t="inlineStr"/>
      <c r="F12541" t="inlineStr"/>
      <c r="G12541" t="inlineStr">
        <is>
          <t>PyExifTool</t>
        </is>
      </c>
      <c r="H12541" t="inlineStr"/>
    </row>
    <row r="12542">
      <c r="A12542" t="inlineStr">
        <is>
          <t>chepy</t>
        </is>
      </c>
      <c r="B12542" t="inlineStr">
        <is>
          <t>2c9fbbc40df534d2cad22f4cd8c258105a6eac94</t>
        </is>
      </c>
      <c r="C12542" t="inlineStr">
        <is>
          <t>2020-04-05 21:10:14+00:00</t>
        </is>
      </c>
      <c r="D12542" t="inlineStr">
        <is>
          <t>add</t>
        </is>
      </c>
      <c r="E12542" t="inlineStr">
        <is>
          <t>typing_extensions</t>
        </is>
      </c>
      <c r="F12542" t="inlineStr"/>
      <c r="G12542" t="inlineStr"/>
      <c r="H12542" t="inlineStr"/>
    </row>
    <row r="12543">
      <c r="A12543" t="inlineStr">
        <is>
          <t>chepy</t>
        </is>
      </c>
      <c r="B12543" t="inlineStr">
        <is>
          <t>493058aa87df98452cdb8a344bc67b6f53008d3d</t>
        </is>
      </c>
      <c r="C12543" t="inlineStr">
        <is>
          <t>2020-04-17 18:39:12+00:00</t>
        </is>
      </c>
      <c r="D12543" t="inlineStr">
        <is>
          <t>rem</t>
        </is>
      </c>
      <c r="E12543" t="inlineStr"/>
      <c r="F12543" t="inlineStr"/>
      <c r="G12543" t="inlineStr">
        <is>
          <t>hachoir</t>
        </is>
      </c>
      <c r="H12543">
        <f>=3.1.0</f>
        <v/>
      </c>
    </row>
    <row r="12544">
      <c r="A12544" t="inlineStr">
        <is>
          <t>chepy</t>
        </is>
      </c>
      <c r="B12544" t="inlineStr">
        <is>
          <t>bc2bc2305a754c77cba247a361780f6affc068e1</t>
        </is>
      </c>
      <c r="C12544" t="inlineStr">
        <is>
          <t>2020-05-04 16:59:45+00:00</t>
        </is>
      </c>
      <c r="D12544" t="inlineStr">
        <is>
          <t>add</t>
        </is>
      </c>
      <c r="E12544" t="inlineStr">
        <is>
          <t>python-editor</t>
        </is>
      </c>
      <c r="F12544" t="inlineStr"/>
      <c r="G12544" t="inlineStr"/>
      <c r="H12544" t="inlineStr"/>
    </row>
    <row r="12545">
      <c r="A12545" t="inlineStr">
        <is>
          <t>chepy</t>
        </is>
      </c>
      <c r="B12545" t="inlineStr">
        <is>
          <t>1d53bf032f20370d0197296b7b8081786fb1da0e</t>
        </is>
      </c>
      <c r="C12545" t="inlineStr">
        <is>
          <t>2021-01-10 03:40:17+00:00</t>
        </is>
      </c>
      <c r="D12545" t="inlineStr">
        <is>
          <t>verchange</t>
        </is>
      </c>
      <c r="E12545" t="inlineStr">
        <is>
          <t>pyjwt</t>
        </is>
      </c>
      <c r="F12545">
        <f>=1.7.1</f>
        <v/>
      </c>
      <c r="G12545" t="inlineStr">
        <is>
          <t>pyjwt</t>
        </is>
      </c>
      <c r="H12545" t="inlineStr"/>
    </row>
    <row r="12546">
      <c r="A12546" t="inlineStr">
        <is>
          <t>latexcodec</t>
        </is>
      </c>
      <c r="B12546" t="inlineStr">
        <is>
          <t>23784ad9cad83d878ea2478c30f82cd847d962e6</t>
        </is>
      </c>
      <c r="C12546" t="inlineStr">
        <is>
          <t>2014-02-05 16:56:54+00:00</t>
        </is>
      </c>
      <c r="D12546" t="inlineStr">
        <is>
          <t>add</t>
        </is>
      </c>
      <c r="E12546" t="inlineStr">
        <is>
          <t>six</t>
        </is>
      </c>
      <c r="F12546" t="inlineStr">
        <is>
          <t>&gt;=1.4.1</t>
        </is>
      </c>
      <c r="G12546" t="inlineStr"/>
      <c r="H12546" t="inlineStr"/>
    </row>
    <row r="12547">
      <c r="A12547" t="inlineStr">
        <is>
          <t>bauh</t>
        </is>
      </c>
      <c r="B12547" t="inlineStr">
        <is>
          <t>230d5751e2aff29dca0316c5b7519530fe225078</t>
        </is>
      </c>
      <c r="C12547" t="inlineStr">
        <is>
          <t>2019-09-25 18:28:55+00:00</t>
        </is>
      </c>
      <c r="D12547" t="inlineStr">
        <is>
          <t>verchange</t>
        </is>
      </c>
      <c r="E12547" t="inlineStr">
        <is>
          <t>colorama</t>
        </is>
      </c>
      <c r="F12547" t="inlineStr">
        <is>
          <t>&gt;=0.4.1</t>
        </is>
      </c>
      <c r="G12547" t="inlineStr">
        <is>
          <t>colorama</t>
        </is>
      </c>
      <c r="H12547" t="inlineStr">
        <is>
          <t>&gt;=0.4.1</t>
        </is>
      </c>
    </row>
    <row r="12548">
      <c r="A12548" t="inlineStr">
        <is>
          <t>bauh</t>
        </is>
      </c>
      <c r="B12548" t="inlineStr">
        <is>
          <t>5ba0da31b36c0556449d2d63f526ee04158be955</t>
        </is>
      </c>
      <c r="C12548" t="inlineStr">
        <is>
          <t>2019-12-24 18:45:31+00:00</t>
        </is>
      </c>
      <c r="D12548" t="inlineStr">
        <is>
          <t>verchange</t>
        </is>
      </c>
      <c r="E12548" t="inlineStr">
        <is>
          <t>requests</t>
        </is>
      </c>
      <c r="F12548" t="inlineStr">
        <is>
          <t>&gt;=2.18</t>
        </is>
      </c>
      <c r="G12548" t="inlineStr">
        <is>
          <t>requests</t>
        </is>
      </c>
      <c r="H12548" t="inlineStr">
        <is>
          <t>&gt;=2.22</t>
        </is>
      </c>
    </row>
    <row r="12549">
      <c r="A12549" t="inlineStr">
        <is>
          <t>bauh</t>
        </is>
      </c>
      <c r="B12549" t="inlineStr">
        <is>
          <t>5ba0da31b36c0556449d2d63f526ee04158be955</t>
        </is>
      </c>
      <c r="C12549" t="inlineStr">
        <is>
          <t>2019-12-24 18:45:31+00:00</t>
        </is>
      </c>
      <c r="D12549" t="inlineStr">
        <is>
          <t>verchange</t>
        </is>
      </c>
      <c r="E12549" t="inlineStr">
        <is>
          <t>colorama</t>
        </is>
      </c>
      <c r="F12549" t="inlineStr">
        <is>
          <t>&gt;=0.3.8</t>
        </is>
      </c>
      <c r="G12549" t="inlineStr">
        <is>
          <t>colorama</t>
        </is>
      </c>
      <c r="H12549" t="inlineStr">
        <is>
          <t>&gt;=0.4.1</t>
        </is>
      </c>
    </row>
    <row r="12550">
      <c r="A12550" t="inlineStr">
        <is>
          <t>bauh</t>
        </is>
      </c>
      <c r="B12550" t="inlineStr">
        <is>
          <t>5ba0da31b36c0556449d2d63f526ee04158be955</t>
        </is>
      </c>
      <c r="C12550" t="inlineStr">
        <is>
          <t>2019-12-24 18:45:31+00:00</t>
        </is>
      </c>
      <c r="D12550" t="inlineStr">
        <is>
          <t>add</t>
        </is>
      </c>
      <c r="E12550" t="inlineStr">
        <is>
          <t>pyyaml</t>
        </is>
      </c>
      <c r="F12550" t="inlineStr">
        <is>
          <t>&gt;=3.13</t>
        </is>
      </c>
      <c r="G12550" t="inlineStr"/>
      <c r="H12550" t="inlineStr"/>
    </row>
    <row r="12551">
      <c r="A12551" t="inlineStr">
        <is>
          <t>bauh</t>
        </is>
      </c>
      <c r="B12551" t="inlineStr">
        <is>
          <t>579ea91dcccf2f99b267891d562927132db6fff1</t>
        </is>
      </c>
      <c r="C12551" t="inlineStr">
        <is>
          <t>2020-12-30 20:42:08+00:00</t>
        </is>
      </c>
      <c r="D12551" t="inlineStr">
        <is>
          <t>add</t>
        </is>
      </c>
      <c r="E12551" t="inlineStr">
        <is>
          <t>python-dateutil</t>
        </is>
      </c>
      <c r="F12551" t="inlineStr">
        <is>
          <t>&gt;=2.7</t>
        </is>
      </c>
      <c r="G12551" t="inlineStr"/>
      <c r="H12551" t="inlineStr"/>
    </row>
    <row r="12552">
      <c r="A12552" t="inlineStr">
        <is>
          <t>bauh</t>
        </is>
      </c>
      <c r="B12552" t="inlineStr">
        <is>
          <t>f097cd14631c91e5038f1507103a663715890460</t>
        </is>
      </c>
      <c r="C12552" t="inlineStr">
        <is>
          <t>2021-01-20 12:52:54+00:00</t>
        </is>
      </c>
      <c r="D12552" t="inlineStr">
        <is>
          <t>add</t>
        </is>
      </c>
      <c r="E12552" t="inlineStr">
        <is>
          <t>packaging</t>
        </is>
      </c>
      <c r="F12552" t="inlineStr"/>
      <c r="G12552" t="inlineStr"/>
      <c r="H12552" t="inlineStr"/>
    </row>
    <row r="12553">
      <c r="A12553" t="inlineStr">
        <is>
          <t>pykwalify</t>
        </is>
      </c>
      <c r="B12553" t="inlineStr">
        <is>
          <t>6405c44d80021e1e59621aad3cacc320700985a4</t>
        </is>
      </c>
      <c r="C12553" t="inlineStr">
        <is>
          <t>2015-03-08 12:19:11+00:00</t>
        </is>
      </c>
      <c r="D12553" t="inlineStr">
        <is>
          <t>add</t>
        </is>
      </c>
      <c r="E12553" t="inlineStr">
        <is>
          <t>docopt</t>
        </is>
      </c>
      <c r="F12553">
        <f>=0.6.2</f>
        <v/>
      </c>
      <c r="G12553" t="inlineStr"/>
      <c r="H12553" t="inlineStr"/>
    </row>
    <row r="12554">
      <c r="A12554" t="inlineStr">
        <is>
          <t>pykwalify</t>
        </is>
      </c>
      <c r="B12554" t="inlineStr">
        <is>
          <t>6405c44d80021e1e59621aad3cacc320700985a4</t>
        </is>
      </c>
      <c r="C12554" t="inlineStr">
        <is>
          <t>2015-03-08 12:19:11+00:00</t>
        </is>
      </c>
      <c r="D12554" t="inlineStr">
        <is>
          <t>add</t>
        </is>
      </c>
      <c r="E12554" t="inlineStr">
        <is>
          <t>PyYAML</t>
        </is>
      </c>
      <c r="F12554">
        <f>=3.11</f>
        <v/>
      </c>
      <c r="G12554" t="inlineStr"/>
      <c r="H12554" t="inlineStr"/>
    </row>
    <row r="12555">
      <c r="A12555" t="inlineStr">
        <is>
          <t>pykwalify</t>
        </is>
      </c>
      <c r="B12555" t="inlineStr">
        <is>
          <t>50b57f015a9072df8b214cf418ef65adc72e27b9</t>
        </is>
      </c>
      <c r="C12555" t="inlineStr">
        <is>
          <t>2015-04-04 12:35:04+00:00</t>
        </is>
      </c>
      <c r="D12555" t="inlineStr">
        <is>
          <t>add</t>
        </is>
      </c>
      <c r="E12555" t="inlineStr">
        <is>
          <t>python-dateutil</t>
        </is>
      </c>
      <c r="F12555">
        <f>=2.4.2</f>
        <v/>
      </c>
      <c r="G12555" t="inlineStr"/>
      <c r="H12555" t="inlineStr"/>
    </row>
    <row r="12556">
      <c r="A12556" t="inlineStr">
        <is>
          <t>pykwalify</t>
        </is>
      </c>
      <c r="B12556" t="inlineStr">
        <is>
          <t>30daa9c037eb60d500caa877d003ce978b27f70a</t>
        </is>
      </c>
      <c r="C12556" t="inlineStr">
        <is>
          <t>2016-11-12 20:42:14+00:00</t>
        </is>
      </c>
      <c r="D12556" t="inlineStr">
        <is>
          <t>verchange</t>
        </is>
      </c>
      <c r="E12556" t="inlineStr">
        <is>
          <t>PyYAML</t>
        </is>
      </c>
      <c r="F12556" t="inlineStr">
        <is>
          <t>&gt;=3.11</t>
        </is>
      </c>
      <c r="G12556" t="inlineStr">
        <is>
          <t>PyYAML</t>
        </is>
      </c>
      <c r="H12556">
        <f>=3.11</f>
        <v/>
      </c>
    </row>
    <row r="12557">
      <c r="A12557" t="inlineStr">
        <is>
          <t>pykwalify</t>
        </is>
      </c>
      <c r="B12557" t="inlineStr">
        <is>
          <t>30daa9c037eb60d500caa877d003ce978b27f70a</t>
        </is>
      </c>
      <c r="C12557" t="inlineStr">
        <is>
          <t>2016-11-12 20:42:14+00:00</t>
        </is>
      </c>
      <c r="D12557" t="inlineStr">
        <is>
          <t>verchange</t>
        </is>
      </c>
      <c r="E12557" t="inlineStr">
        <is>
          <t>docopt</t>
        </is>
      </c>
      <c r="F12557" t="inlineStr">
        <is>
          <t>&gt;=0.6.2</t>
        </is>
      </c>
      <c r="G12557" t="inlineStr">
        <is>
          <t>docopt</t>
        </is>
      </c>
      <c r="H12557">
        <f>=0.6.2</f>
        <v/>
      </c>
    </row>
    <row r="12558">
      <c r="A12558" t="inlineStr">
        <is>
          <t>pykwalify</t>
        </is>
      </c>
      <c r="B12558" t="inlineStr">
        <is>
          <t>30daa9c037eb60d500caa877d003ce978b27f70a</t>
        </is>
      </c>
      <c r="C12558" t="inlineStr">
        <is>
          <t>2016-11-12 20:42:14+00:00</t>
        </is>
      </c>
      <c r="D12558" t="inlineStr">
        <is>
          <t>verchange</t>
        </is>
      </c>
      <c r="E12558" t="inlineStr">
        <is>
          <t>python-dateutil</t>
        </is>
      </c>
      <c r="F12558" t="inlineStr">
        <is>
          <t>&gt;=2.4.2</t>
        </is>
      </c>
      <c r="G12558" t="inlineStr">
        <is>
          <t>python-dateutil</t>
        </is>
      </c>
      <c r="H12558">
        <f>=2.4.2</f>
        <v/>
      </c>
    </row>
    <row r="12559">
      <c r="A12559" t="inlineStr">
        <is>
          <t>pykwalify</t>
        </is>
      </c>
      <c r="B12559" t="inlineStr">
        <is>
          <t>4359ddf1edfe6cff13a183f3142c5970ed1dbbd7</t>
        </is>
      </c>
      <c r="C12559" t="inlineStr">
        <is>
          <t>2020-12-30 22:18:47+00:00</t>
        </is>
      </c>
      <c r="D12559" t="inlineStr">
        <is>
          <t>verchange</t>
        </is>
      </c>
      <c r="E12559" t="inlineStr">
        <is>
          <t>python-dateutil</t>
        </is>
      </c>
      <c r="F12559" t="inlineStr">
        <is>
          <t>&gt;=2.8.0</t>
        </is>
      </c>
      <c r="G12559" t="inlineStr">
        <is>
          <t>python-dateutil</t>
        </is>
      </c>
      <c r="H12559" t="inlineStr">
        <is>
          <t>&gt;=2.4.2</t>
        </is>
      </c>
    </row>
    <row r="12560">
      <c r="A12560" t="inlineStr">
        <is>
          <t>pykwalify</t>
        </is>
      </c>
      <c r="B12560" t="inlineStr">
        <is>
          <t>4359ddf1edfe6cff13a183f3142c5970ed1dbbd7</t>
        </is>
      </c>
      <c r="C12560" t="inlineStr">
        <is>
          <t>2020-12-30 22:18:47+00:00</t>
        </is>
      </c>
      <c r="D12560" t="inlineStr">
        <is>
          <t>add</t>
        </is>
      </c>
      <c r="E12560" t="inlineStr">
        <is>
          <t>ruamel.yaml</t>
        </is>
      </c>
      <c r="F12560" t="inlineStr">
        <is>
          <t>&gt;=0.16.0</t>
        </is>
      </c>
      <c r="G12560" t="inlineStr"/>
      <c r="H12560" t="inlineStr"/>
    </row>
    <row r="12561">
      <c r="A12561" t="inlineStr">
        <is>
          <t>pykwalify</t>
        </is>
      </c>
      <c r="B12561" t="inlineStr">
        <is>
          <t>4359ddf1edfe6cff13a183f3142c5970ed1dbbd7</t>
        </is>
      </c>
      <c r="C12561" t="inlineStr">
        <is>
          <t>2020-12-30 22:18:47+00:00</t>
        </is>
      </c>
      <c r="D12561" t="inlineStr">
        <is>
          <t>rem</t>
        </is>
      </c>
      <c r="E12561" t="inlineStr"/>
      <c r="F12561" t="inlineStr"/>
      <c r="G12561" t="inlineStr">
        <is>
          <t>PyYAML</t>
        </is>
      </c>
      <c r="H12561" t="inlineStr">
        <is>
          <t>&gt;=3.11</t>
        </is>
      </c>
    </row>
    <row r="12562">
      <c r="A12562" t="inlineStr">
        <is>
          <t>GH-License</t>
        </is>
      </c>
      <c r="B12562" t="inlineStr">
        <is>
          <t>03af2f15f61d2eca0e12a5189b7fe6417fa0f241</t>
        </is>
      </c>
      <c r="C12562" t="inlineStr">
        <is>
          <t>2016-11-04 11:31:21+00:00</t>
        </is>
      </c>
      <c r="D12562" t="inlineStr">
        <is>
          <t>add</t>
        </is>
      </c>
      <c r="E12562" t="inlineStr">
        <is>
          <t>bitbucket-api</t>
        </is>
      </c>
      <c r="F12562" t="inlineStr">
        <is>
          <t>&gt;=0.5.0</t>
        </is>
      </c>
      <c r="G12562" t="inlineStr"/>
      <c r="H12562" t="inlineStr"/>
    </row>
    <row r="12563">
      <c r="A12563" t="inlineStr">
        <is>
          <t>django-celery-email</t>
        </is>
      </c>
      <c r="B12563" t="inlineStr">
        <is>
          <t>bad9583b6d0fb60b85b53fdd3a7c2e7b82cd850e</t>
        </is>
      </c>
      <c r="C12563" t="inlineStr">
        <is>
          <t>2011-08-11 18:40:46+00:00</t>
        </is>
      </c>
      <c r="D12563" t="inlineStr">
        <is>
          <t>verchange</t>
        </is>
      </c>
      <c r="E12563" t="inlineStr">
        <is>
          <t>django-celery</t>
        </is>
      </c>
      <c r="F12563" t="inlineStr">
        <is>
          <t>&gt;=2.2.0</t>
        </is>
      </c>
      <c r="G12563" t="inlineStr">
        <is>
          <t>django-celery</t>
        </is>
      </c>
      <c r="H12563" t="inlineStr">
        <is>
          <t>&gt;=2.0.0</t>
        </is>
      </c>
    </row>
    <row r="12564">
      <c r="A12564" t="inlineStr">
        <is>
          <t>django-celery-email</t>
        </is>
      </c>
      <c r="B12564" t="inlineStr">
        <is>
          <t>13b5a7011829fe130ce30a0504fdefbbf8121d70</t>
        </is>
      </c>
      <c r="C12564" t="inlineStr">
        <is>
          <t>2013-10-12 19:29:50+00:00</t>
        </is>
      </c>
      <c r="D12564" t="inlineStr">
        <is>
          <t>verchange</t>
        </is>
      </c>
      <c r="E12564" t="inlineStr">
        <is>
          <t>Django</t>
        </is>
      </c>
      <c r="F12564" t="inlineStr">
        <is>
          <t>&gt;=1.4.0</t>
        </is>
      </c>
      <c r="G12564" t="inlineStr">
        <is>
          <t>Django</t>
        </is>
      </c>
      <c r="H12564" t="inlineStr">
        <is>
          <t>&gt;=1.2.0</t>
        </is>
      </c>
    </row>
    <row r="12565">
      <c r="A12565" t="inlineStr">
        <is>
          <t>django-celery-email</t>
        </is>
      </c>
      <c r="B12565" t="inlineStr">
        <is>
          <t>13b5a7011829fe130ce30a0504fdefbbf8121d70</t>
        </is>
      </c>
      <c r="C12565" t="inlineStr">
        <is>
          <t>2013-10-12 19:29:50+00:00</t>
        </is>
      </c>
      <c r="D12565" t="inlineStr">
        <is>
          <t>verchange</t>
        </is>
      </c>
      <c r="E12565" t="inlineStr">
        <is>
          <t>django-celery</t>
        </is>
      </c>
      <c r="F12565" t="inlineStr">
        <is>
          <t>&gt;=2.5.0</t>
        </is>
      </c>
      <c r="G12565" t="inlineStr">
        <is>
          <t>django-celery</t>
        </is>
      </c>
      <c r="H12565" t="inlineStr">
        <is>
          <t>&gt;=2.2.0</t>
        </is>
      </c>
    </row>
    <row r="12566">
      <c r="A12566" t="inlineStr">
        <is>
          <t>django-celery-email</t>
        </is>
      </c>
      <c r="B12566" t="inlineStr">
        <is>
          <t>7a3a93d4f9d67ed04c419d8c236dd87908c6401f</t>
        </is>
      </c>
      <c r="C12566" t="inlineStr">
        <is>
          <t>2014-08-26 04:50:29+00:00</t>
        </is>
      </c>
      <c r="D12566" t="inlineStr">
        <is>
          <t>verchange</t>
        </is>
      </c>
      <c r="E12566" t="inlineStr">
        <is>
          <t>Django</t>
        </is>
      </c>
      <c r="F12566" t="inlineStr"/>
      <c r="G12566" t="inlineStr">
        <is>
          <t>Django</t>
        </is>
      </c>
      <c r="H12566" t="inlineStr">
        <is>
          <t>&gt;=1.4.0</t>
        </is>
      </c>
    </row>
    <row r="12567">
      <c r="A12567" t="inlineStr">
        <is>
          <t>django-celery-email</t>
        </is>
      </c>
      <c r="B12567" t="inlineStr">
        <is>
          <t>7a3a93d4f9d67ed04c419d8c236dd87908c6401f</t>
        </is>
      </c>
      <c r="C12567" t="inlineStr">
        <is>
          <t>2014-08-26 04:50:29+00:00</t>
        </is>
      </c>
      <c r="D12567" t="inlineStr">
        <is>
          <t>add</t>
        </is>
      </c>
      <c r="E12567" t="inlineStr">
        <is>
          <t>celery</t>
        </is>
      </c>
      <c r="F12567" t="inlineStr">
        <is>
          <t>&gt;=2.3.0</t>
        </is>
      </c>
      <c r="G12567" t="inlineStr"/>
      <c r="H12567" t="inlineStr"/>
    </row>
    <row r="12568">
      <c r="A12568" t="inlineStr">
        <is>
          <t>django-celery-email</t>
        </is>
      </c>
      <c r="B12568" t="inlineStr">
        <is>
          <t>7a3a93d4f9d67ed04c419d8c236dd87908c6401f</t>
        </is>
      </c>
      <c r="C12568" t="inlineStr">
        <is>
          <t>2014-08-26 04:50:29+00:00</t>
        </is>
      </c>
      <c r="D12568" t="inlineStr">
        <is>
          <t>add</t>
        </is>
      </c>
      <c r="E12568" t="inlineStr">
        <is>
          <t>django-appconf</t>
        </is>
      </c>
      <c r="F12568" t="inlineStr"/>
      <c r="G12568" t="inlineStr"/>
      <c r="H12568" t="inlineStr"/>
    </row>
    <row r="12569">
      <c r="A12569" t="inlineStr">
        <is>
          <t>django-celery-email</t>
        </is>
      </c>
      <c r="B12569" t="inlineStr">
        <is>
          <t>7a3a93d4f9d67ed04c419d8c236dd87908c6401f</t>
        </is>
      </c>
      <c r="C12569" t="inlineStr">
        <is>
          <t>2014-08-26 04:50:29+00:00</t>
        </is>
      </c>
      <c r="D12569" t="inlineStr">
        <is>
          <t>rem</t>
        </is>
      </c>
      <c r="E12569" t="inlineStr"/>
      <c r="F12569" t="inlineStr"/>
      <c r="G12569" t="inlineStr">
        <is>
          <t>django-celery</t>
        </is>
      </c>
      <c r="H12569" t="inlineStr">
        <is>
          <t>&gt;=2.5.0</t>
        </is>
      </c>
    </row>
    <row r="12570">
      <c r="A12570" t="inlineStr">
        <is>
          <t>django-celery-email</t>
        </is>
      </c>
      <c r="B12570" t="inlineStr">
        <is>
          <t>7a3a93d4f9d67ed04c419d8c236dd87908c6401f</t>
        </is>
      </c>
      <c r="C12570" t="inlineStr">
        <is>
          <t>2014-08-26 04:54:43+00:00</t>
        </is>
      </c>
      <c r="D12570" t="inlineStr">
        <is>
          <t>verchange</t>
        </is>
      </c>
      <c r="E12570" t="inlineStr">
        <is>
          <t>Django</t>
        </is>
      </c>
      <c r="F12570" t="inlineStr"/>
      <c r="G12570" t="inlineStr">
        <is>
          <t>Django</t>
        </is>
      </c>
      <c r="H12570" t="inlineStr">
        <is>
          <t>&gt;=1.4.0</t>
        </is>
      </c>
    </row>
    <row r="12571">
      <c r="A12571" t="inlineStr">
        <is>
          <t>django-celery-email</t>
        </is>
      </c>
      <c r="B12571" t="inlineStr">
        <is>
          <t>7a3a93d4f9d67ed04c419d8c236dd87908c6401f</t>
        </is>
      </c>
      <c r="C12571" t="inlineStr">
        <is>
          <t>2014-08-26 04:54:43+00:00</t>
        </is>
      </c>
      <c r="D12571" t="inlineStr">
        <is>
          <t>add</t>
        </is>
      </c>
      <c r="E12571" t="inlineStr">
        <is>
          <t>celery</t>
        </is>
      </c>
      <c r="F12571" t="inlineStr">
        <is>
          <t>&gt;=2.3.0</t>
        </is>
      </c>
      <c r="G12571" t="inlineStr"/>
      <c r="H12571" t="inlineStr"/>
    </row>
    <row r="12572">
      <c r="A12572" t="inlineStr">
        <is>
          <t>django-celery-email</t>
        </is>
      </c>
      <c r="B12572" t="inlineStr">
        <is>
          <t>7a3a93d4f9d67ed04c419d8c236dd87908c6401f</t>
        </is>
      </c>
      <c r="C12572" t="inlineStr">
        <is>
          <t>2014-08-26 04:54:43+00:00</t>
        </is>
      </c>
      <c r="D12572" t="inlineStr">
        <is>
          <t>add</t>
        </is>
      </c>
      <c r="E12572" t="inlineStr">
        <is>
          <t>django-appconf</t>
        </is>
      </c>
      <c r="F12572" t="inlineStr"/>
      <c r="G12572" t="inlineStr"/>
      <c r="H12572" t="inlineStr"/>
    </row>
    <row r="12573">
      <c r="A12573" t="inlineStr">
        <is>
          <t>django-celery-email</t>
        </is>
      </c>
      <c r="B12573" t="inlineStr">
        <is>
          <t>7a3a93d4f9d67ed04c419d8c236dd87908c6401f</t>
        </is>
      </c>
      <c r="C12573" t="inlineStr">
        <is>
          <t>2014-08-26 04:54:43+00:00</t>
        </is>
      </c>
      <c r="D12573" t="inlineStr">
        <is>
          <t>rem</t>
        </is>
      </c>
      <c r="E12573" t="inlineStr"/>
      <c r="F12573" t="inlineStr"/>
      <c r="G12573" t="inlineStr">
        <is>
          <t>django-celery</t>
        </is>
      </c>
      <c r="H12573" t="inlineStr">
        <is>
          <t>&gt;=2.5.0</t>
        </is>
      </c>
    </row>
    <row r="12574">
      <c r="A12574" t="inlineStr">
        <is>
          <t>django-celery-email</t>
        </is>
      </c>
      <c r="B12574" t="inlineStr">
        <is>
          <t>b7f0eb0cba49b426d3934161040728373162586e</t>
        </is>
      </c>
      <c r="C12574" t="inlineStr">
        <is>
          <t>2015-03-07 02:49:53+00:00</t>
        </is>
      </c>
      <c r="D12574" t="inlineStr">
        <is>
          <t>add</t>
        </is>
      </c>
      <c r="E12574" t="inlineStr">
        <is>
          <t>flake8</t>
        </is>
      </c>
      <c r="F12574" t="inlineStr"/>
      <c r="G12574" t="inlineStr"/>
      <c r="H12574" t="inlineStr"/>
    </row>
    <row r="12575">
      <c r="A12575" t="inlineStr">
        <is>
          <t>django-celery-email</t>
        </is>
      </c>
      <c r="B12575" t="inlineStr">
        <is>
          <t>fc61617bcd4fb9f96ee304032b3a17161a9daf84</t>
        </is>
      </c>
      <c r="C12575" t="inlineStr">
        <is>
          <t>2015-11-06 17:35:21+00:00</t>
        </is>
      </c>
      <c r="D12575" t="inlineStr">
        <is>
          <t>verchange</t>
        </is>
      </c>
      <c r="E12575" t="inlineStr">
        <is>
          <t>Django</t>
        </is>
      </c>
      <c r="F12575" t="inlineStr">
        <is>
          <t>&gt;=1.7</t>
        </is>
      </c>
      <c r="G12575" t="inlineStr">
        <is>
          <t>Django</t>
        </is>
      </c>
      <c r="H12575" t="inlineStr"/>
    </row>
    <row r="12576">
      <c r="A12576" t="inlineStr">
        <is>
          <t>django-celery-email</t>
        </is>
      </c>
      <c r="B12576" t="inlineStr">
        <is>
          <t>fc61617bcd4fb9f96ee304032b3a17161a9daf84</t>
        </is>
      </c>
      <c r="C12576" t="inlineStr">
        <is>
          <t>2015-11-06 17:35:21+00:00</t>
        </is>
      </c>
      <c r="D12576" t="inlineStr">
        <is>
          <t>add</t>
        </is>
      </c>
      <c r="E12576" t="inlineStr">
        <is>
          <t>twine</t>
        </is>
      </c>
      <c r="F12576" t="inlineStr"/>
      <c r="G12576" t="inlineStr"/>
      <c r="H12576" t="inlineStr"/>
    </row>
    <row r="12577">
      <c r="A12577" t="inlineStr">
        <is>
          <t>django-celery-email</t>
        </is>
      </c>
      <c r="B12577" t="inlineStr">
        <is>
          <t>fc61617bcd4fb9f96ee304032b3a17161a9daf84</t>
        </is>
      </c>
      <c r="C12577" t="inlineStr">
        <is>
          <t>2015-11-06 17:35:21+00:00</t>
        </is>
      </c>
      <c r="D12577" t="inlineStr">
        <is>
          <t>add</t>
        </is>
      </c>
      <c r="E12577" t="inlineStr">
        <is>
          <t>wheel</t>
        </is>
      </c>
      <c r="F12577" t="inlineStr"/>
      <c r="G12577" t="inlineStr"/>
      <c r="H12577" t="inlineStr"/>
    </row>
    <row r="12578">
      <c r="A12578" t="inlineStr">
        <is>
          <t>django-celery-email</t>
        </is>
      </c>
      <c r="B12578" t="inlineStr">
        <is>
          <t>55fbe84a6a69441a3721e6d54f7b46c3d8e4468d</t>
        </is>
      </c>
      <c r="C12578" t="inlineStr">
        <is>
          <t>2017-07-10 19:51:57+00:00</t>
        </is>
      </c>
      <c r="D12578" t="inlineStr">
        <is>
          <t>verchange</t>
        </is>
      </c>
      <c r="E12578" t="inlineStr">
        <is>
          <t>celery</t>
        </is>
      </c>
      <c r="F12578" t="inlineStr">
        <is>
          <t>&gt;=4.0</t>
        </is>
      </c>
      <c r="G12578" t="inlineStr">
        <is>
          <t>celery</t>
        </is>
      </c>
      <c r="H12578" t="inlineStr">
        <is>
          <t>&gt;=2.3.0</t>
        </is>
      </c>
    </row>
    <row r="12579">
      <c r="A12579" t="inlineStr">
        <is>
          <t>django-celery-email</t>
        </is>
      </c>
      <c r="B12579" t="inlineStr">
        <is>
          <t>55fbe84a6a69441a3721e6d54f7b46c3d8e4468d</t>
        </is>
      </c>
      <c r="C12579" t="inlineStr">
        <is>
          <t>2017-07-10 19:51:57+00:00</t>
        </is>
      </c>
      <c r="D12579" t="inlineStr">
        <is>
          <t>verchange</t>
        </is>
      </c>
      <c r="E12579" t="inlineStr">
        <is>
          <t>Django</t>
        </is>
      </c>
      <c r="F12579" t="inlineStr">
        <is>
          <t>&gt;=1.8</t>
        </is>
      </c>
      <c r="G12579" t="inlineStr">
        <is>
          <t>Django</t>
        </is>
      </c>
      <c r="H12579" t="inlineStr">
        <is>
          <t>&gt;=1.7</t>
        </is>
      </c>
    </row>
    <row r="12580">
      <c r="A12580" t="inlineStr">
        <is>
          <t>django-celery-email</t>
        </is>
      </c>
      <c r="B12580" t="inlineStr">
        <is>
          <t>f189cfc5a61e06216cd45c29f302c221a4c2864f</t>
        </is>
      </c>
      <c r="C12580" t="inlineStr">
        <is>
          <t>2019-12-11 09:46:08+00:00</t>
        </is>
      </c>
      <c r="D12580" t="inlineStr">
        <is>
          <t>verchange</t>
        </is>
      </c>
      <c r="E12580" t="inlineStr">
        <is>
          <t>Django</t>
        </is>
      </c>
      <c r="F12580" t="inlineStr">
        <is>
          <t>&gt;=2.2</t>
        </is>
      </c>
      <c r="G12580" t="inlineStr">
        <is>
          <t>Django</t>
        </is>
      </c>
      <c r="H12580" t="inlineStr">
        <is>
          <t>&gt;=1.8</t>
        </is>
      </c>
    </row>
    <row r="12581">
      <c r="A12581" t="inlineStr">
        <is>
          <t>vl</t>
        </is>
      </c>
      <c r="B12581" t="inlineStr">
        <is>
          <t>8bc379310507fe24f454f81fd906d704dc7f13a9</t>
        </is>
      </c>
      <c r="C12581" t="inlineStr">
        <is>
          <t>2016-09-08 20:18:21+00:00</t>
        </is>
      </c>
      <c r="D12581" t="inlineStr">
        <is>
          <t>add</t>
        </is>
      </c>
      <c r="E12581" t="inlineStr">
        <is>
          <t>six</t>
        </is>
      </c>
      <c r="F12581">
        <f>=1.10.0</f>
        <v/>
      </c>
      <c r="G12581" t="inlineStr"/>
      <c r="H12581" t="inlineStr"/>
    </row>
    <row r="12582">
      <c r="A12582" t="inlineStr">
        <is>
          <t>allennlp-as-a-library-example</t>
        </is>
      </c>
      <c r="B12582" t="inlineStr">
        <is>
          <t>6a1b07899c556dfef9976254129d97eaced14e64</t>
        </is>
      </c>
      <c r="C12582" t="inlineStr">
        <is>
          <t>2018-05-08 14:38:01+00:00</t>
        </is>
      </c>
      <c r="D12582" t="inlineStr">
        <is>
          <t>verchange</t>
        </is>
      </c>
      <c r="E12582" t="inlineStr">
        <is>
          <t>allennlp</t>
        </is>
      </c>
      <c r="F12582">
        <f>=0.4.2</f>
        <v/>
      </c>
      <c r="G12582" t="inlineStr">
        <is>
          <t>allennlp</t>
        </is>
      </c>
      <c r="H12582">
        <f>=0.3</f>
        <v/>
      </c>
    </row>
    <row r="12583">
      <c r="A12583" t="inlineStr">
        <is>
          <t>allennlp-as-a-library-example</t>
        </is>
      </c>
      <c r="B12583" t="inlineStr">
        <is>
          <t>6a1b07899c556dfef9976254129d97eaced14e64</t>
        </is>
      </c>
      <c r="C12583" t="inlineStr">
        <is>
          <t>2018-05-08 14:38:01+00:00</t>
        </is>
      </c>
      <c r="D12583" t="inlineStr">
        <is>
          <t>add</t>
        </is>
      </c>
      <c r="E12583" t="inlineStr">
        <is>
          <t>pytest</t>
        </is>
      </c>
      <c r="F12583" t="inlineStr"/>
      <c r="G12583" t="inlineStr"/>
      <c r="H12583" t="inlineStr"/>
    </row>
    <row r="12584">
      <c r="A12584" t="inlineStr">
        <is>
          <t>allennlp-as-a-library-example</t>
        </is>
      </c>
      <c r="B12584" t="inlineStr">
        <is>
          <t>6a1b07899c556dfef9976254129d97eaced14e64</t>
        </is>
      </c>
      <c r="C12584" t="inlineStr">
        <is>
          <t>2018-05-08 14:38:01+00:00</t>
        </is>
      </c>
      <c r="D12584" t="inlineStr">
        <is>
          <t>add</t>
        </is>
      </c>
      <c r="E12584" t="inlineStr">
        <is>
          <t>pytest-pythonpath</t>
        </is>
      </c>
      <c r="F12584" t="inlineStr"/>
      <c r="G12584" t="inlineStr"/>
      <c r="H12584" t="inlineStr"/>
    </row>
    <row r="12585">
      <c r="A12585" t="inlineStr">
        <is>
          <t>allennlp-as-a-library-example</t>
        </is>
      </c>
      <c r="B12585" t="inlineStr">
        <is>
          <t>f8e208c39704aaccb8cf1a4e246e86476862ba90</t>
        </is>
      </c>
      <c r="C12585" t="inlineStr">
        <is>
          <t>2019-01-29 20:39:35+00:00</t>
        </is>
      </c>
      <c r="D12585" t="inlineStr">
        <is>
          <t>verchange</t>
        </is>
      </c>
      <c r="E12585" t="inlineStr">
        <is>
          <t>allennlp</t>
        </is>
      </c>
      <c r="F12585">
        <f>=0.6.1</f>
        <v/>
      </c>
      <c r="G12585" t="inlineStr">
        <is>
          <t>allennlp</t>
        </is>
      </c>
      <c r="H12585">
        <f>=0.4.2</f>
        <v/>
      </c>
    </row>
    <row r="12586">
      <c r="A12586" t="inlineStr">
        <is>
          <t>allennlp-as-a-library-example</t>
        </is>
      </c>
      <c r="B12586" t="inlineStr">
        <is>
          <t>f8e208c39704aaccb8cf1a4e246e86476862ba90</t>
        </is>
      </c>
      <c r="C12586" t="inlineStr">
        <is>
          <t>2019-01-29 20:39:35+00:00</t>
        </is>
      </c>
      <c r="D12586" t="inlineStr">
        <is>
          <t>add</t>
        </is>
      </c>
      <c r="E12586" t="inlineStr">
        <is>
          <t>pylint</t>
        </is>
      </c>
      <c r="F12586">
        <f>=1.8.1</f>
        <v/>
      </c>
      <c r="G12586" t="inlineStr"/>
      <c r="H12586" t="inlineStr"/>
    </row>
    <row r="12587">
      <c r="A12587" t="inlineStr">
        <is>
          <t>allennlp-as-a-library-example</t>
        </is>
      </c>
      <c r="B12587" t="inlineStr">
        <is>
          <t>f8e208c39704aaccb8cf1a4e246e86476862ba90</t>
        </is>
      </c>
      <c r="C12587" t="inlineStr">
        <is>
          <t>2019-01-29 20:39:35+00:00</t>
        </is>
      </c>
      <c r="D12587" t="inlineStr">
        <is>
          <t>add</t>
        </is>
      </c>
      <c r="E12587" t="inlineStr">
        <is>
          <t>mypy</t>
        </is>
      </c>
      <c r="F12587">
        <f>=0.521</f>
        <v/>
      </c>
      <c r="G12587" t="inlineStr"/>
      <c r="H12587" t="inlineStr"/>
    </row>
    <row r="12588">
      <c r="A12588" t="inlineStr">
        <is>
          <t>allennlp-as-a-library-example</t>
        </is>
      </c>
      <c r="B12588" t="inlineStr">
        <is>
          <t>f8e208c39704aaccb8cf1a4e246e86476862ba90</t>
        </is>
      </c>
      <c r="C12588" t="inlineStr">
        <is>
          <t>2019-01-29 20:39:35+00:00</t>
        </is>
      </c>
      <c r="D12588" t="inlineStr">
        <is>
          <t>add</t>
        </is>
      </c>
      <c r="E12588" t="inlineStr">
        <is>
          <t>pytest-cov</t>
        </is>
      </c>
      <c r="F12588" t="inlineStr"/>
      <c r="G12588" t="inlineStr"/>
      <c r="H12588" t="inlineStr"/>
    </row>
    <row r="12589">
      <c r="A12589" t="inlineStr">
        <is>
          <t>allennlp-as-a-library-example</t>
        </is>
      </c>
      <c r="B12589" t="inlineStr">
        <is>
          <t>f8e208c39704aaccb8cf1a4e246e86476862ba90</t>
        </is>
      </c>
      <c r="C12589" t="inlineStr">
        <is>
          <t>2019-01-29 20:39:35+00:00</t>
        </is>
      </c>
      <c r="D12589" t="inlineStr">
        <is>
          <t>add</t>
        </is>
      </c>
      <c r="E12589" t="inlineStr">
        <is>
          <t>codecov</t>
        </is>
      </c>
      <c r="F12589" t="inlineStr"/>
      <c r="G12589" t="inlineStr"/>
      <c r="H12589" t="inlineStr"/>
    </row>
    <row r="12590">
      <c r="A12590" t="inlineStr">
        <is>
          <t>allennlp-as-a-library-example</t>
        </is>
      </c>
      <c r="B12590" t="inlineStr">
        <is>
          <t>f8e208c39704aaccb8cf1a4e246e86476862ba90</t>
        </is>
      </c>
      <c r="C12590" t="inlineStr">
        <is>
          <t>2019-01-29 20:39:35+00:00</t>
        </is>
      </c>
      <c r="D12590" t="inlineStr">
        <is>
          <t>rem</t>
        </is>
      </c>
      <c r="E12590" t="inlineStr"/>
      <c r="F12590" t="inlineStr"/>
      <c r="G12590" t="inlineStr">
        <is>
          <t>pytest</t>
        </is>
      </c>
      <c r="H12590" t="inlineStr"/>
    </row>
    <row r="12591">
      <c r="A12591" t="inlineStr">
        <is>
          <t>allennlp-as-a-library-example</t>
        </is>
      </c>
      <c r="B12591" t="inlineStr">
        <is>
          <t>52e39f3f630f6fa41ddcea1b7fb64256ecf15f91</t>
        </is>
      </c>
      <c r="C12591" t="inlineStr">
        <is>
          <t>2019-01-29 21:08:40+00:00</t>
        </is>
      </c>
      <c r="D12591" t="inlineStr">
        <is>
          <t>verchange</t>
        </is>
      </c>
      <c r="E12591" t="inlineStr">
        <is>
          <t>allennlp</t>
        </is>
      </c>
      <c r="F12591">
        <f>=0.7.0</f>
        <v/>
      </c>
      <c r="G12591" t="inlineStr">
        <is>
          <t>allennlp</t>
        </is>
      </c>
      <c r="H12591">
        <f>=0.6.1</f>
        <v/>
      </c>
    </row>
    <row r="12592">
      <c r="A12592" t="inlineStr">
        <is>
          <t>allennlp-as-a-library-example</t>
        </is>
      </c>
      <c r="B12592" t="inlineStr">
        <is>
          <t>aef66a458554e6d307695b5866184462b60f5858</t>
        </is>
      </c>
      <c r="C12592" t="inlineStr">
        <is>
          <t>2019-01-29 21:21:44+00:00</t>
        </is>
      </c>
      <c r="D12592" t="inlineStr">
        <is>
          <t>verchange</t>
        </is>
      </c>
      <c r="E12592" t="inlineStr">
        <is>
          <t>allennlp</t>
        </is>
      </c>
      <c r="F12592">
        <f>=0.7.1</f>
        <v/>
      </c>
      <c r="G12592" t="inlineStr">
        <is>
          <t>allennlp</t>
        </is>
      </c>
      <c r="H12592">
        <f>=0.7.0</f>
        <v/>
      </c>
    </row>
    <row r="12593">
      <c r="A12593" t="inlineStr">
        <is>
          <t>allennlp-as-a-library-example</t>
        </is>
      </c>
      <c r="B12593" t="inlineStr">
        <is>
          <t>b68ddb769779520046f9e8d181244c79597eb020</t>
        </is>
      </c>
      <c r="C12593" t="inlineStr">
        <is>
          <t>2019-01-29 21:36:22+00:00</t>
        </is>
      </c>
      <c r="D12593" t="inlineStr">
        <is>
          <t>verchange</t>
        </is>
      </c>
      <c r="E12593" t="inlineStr">
        <is>
          <t>allennlp</t>
        </is>
      </c>
      <c r="F12593">
        <f>=0.7.2</f>
        <v/>
      </c>
      <c r="G12593" t="inlineStr">
        <is>
          <t>allennlp</t>
        </is>
      </c>
      <c r="H12593">
        <f>=0.7.1</f>
        <v/>
      </c>
    </row>
    <row r="12594">
      <c r="A12594" t="inlineStr">
        <is>
          <t>allennlp-as-a-library-example</t>
        </is>
      </c>
      <c r="B12594" t="inlineStr">
        <is>
          <t>98440a24aa54ea3a559066ba023f84da3b285a62</t>
        </is>
      </c>
      <c r="C12594" t="inlineStr">
        <is>
          <t>2019-01-29 21:44:47+00:00</t>
        </is>
      </c>
      <c r="D12594" t="inlineStr">
        <is>
          <t>verchange</t>
        </is>
      </c>
      <c r="E12594" t="inlineStr">
        <is>
          <t>allennlp</t>
        </is>
      </c>
      <c r="F12594">
        <f>=0.8.0</f>
        <v/>
      </c>
      <c r="G12594" t="inlineStr">
        <is>
          <t>allennlp</t>
        </is>
      </c>
      <c r="H12594">
        <f>=0.7.2</f>
        <v/>
      </c>
    </row>
    <row r="12595">
      <c r="A12595" t="inlineStr">
        <is>
          <t>allennlp-as-a-library-example</t>
        </is>
      </c>
      <c r="B12595" t="inlineStr">
        <is>
          <t>20314f07bf0c916a6d517b86d50d97d4b31662fe</t>
        </is>
      </c>
      <c r="C12595" t="inlineStr">
        <is>
          <t>2019-01-29 21:52:04+00:00</t>
        </is>
      </c>
      <c r="D12595" t="inlineStr">
        <is>
          <t>verchange</t>
        </is>
      </c>
      <c r="E12595" t="inlineStr">
        <is>
          <t>allennlp</t>
        </is>
      </c>
      <c r="F12595">
        <f>=0.8.1</f>
        <v/>
      </c>
      <c r="G12595" t="inlineStr">
        <is>
          <t>allennlp</t>
        </is>
      </c>
      <c r="H12595">
        <f>=0.8.0</f>
        <v/>
      </c>
    </row>
    <row r="12596">
      <c r="A12596" t="inlineStr">
        <is>
          <t>storefact</t>
        </is>
      </c>
      <c r="B12596" t="inlineStr">
        <is>
          <t>fe49c4d9ad1729ff0f16761f2d2705b9f696f62c</t>
        </is>
      </c>
      <c r="C12596" t="inlineStr">
        <is>
          <t>2017-09-25 07:55:19+00:00</t>
        </is>
      </c>
      <c r="D12596" t="inlineStr">
        <is>
          <t>verchange</t>
        </is>
      </c>
      <c r="E12596" t="inlineStr">
        <is>
          <t>simplekv</t>
        </is>
      </c>
      <c r="F12596" t="inlineStr">
        <is>
          <t>&gt;=0.11.0</t>
        </is>
      </c>
      <c r="G12596" t="inlineStr">
        <is>
          <t>simplekv</t>
        </is>
      </c>
      <c r="H12596" t="inlineStr"/>
    </row>
    <row r="12597">
      <c r="A12597" t="inlineStr">
        <is>
          <t>storefact</t>
        </is>
      </c>
      <c r="B12597" t="inlineStr">
        <is>
          <t>22d75b9b67a3e752c5dc6093e9c890ee5b223155</t>
        </is>
      </c>
      <c r="C12597" t="inlineStr">
        <is>
          <t>2018-07-06 07:46:15+00:00</t>
        </is>
      </c>
      <c r="D12597" t="inlineStr">
        <is>
          <t>verchange</t>
        </is>
      </c>
      <c r="E12597" t="inlineStr">
        <is>
          <t>simplekv</t>
        </is>
      </c>
      <c r="F12597" t="inlineStr">
        <is>
          <t>&gt;=0.11.9</t>
        </is>
      </c>
      <c r="G12597" t="inlineStr">
        <is>
          <t>simplekv</t>
        </is>
      </c>
      <c r="H12597" t="inlineStr">
        <is>
          <t>&gt;=0.11.0</t>
        </is>
      </c>
    </row>
    <row r="12598">
      <c r="A12598" t="inlineStr">
        <is>
          <t>storefact</t>
        </is>
      </c>
      <c r="B12598" t="inlineStr">
        <is>
          <t>6fe20080f96c92975dfb34bfdef8bfbeaf9c2c30</t>
        </is>
      </c>
      <c r="C12598" t="inlineStr">
        <is>
          <t>2019-01-18 17:38:45+00:00</t>
        </is>
      </c>
      <c r="D12598" t="inlineStr">
        <is>
          <t>rem</t>
        </is>
      </c>
      <c r="E12598" t="inlineStr"/>
      <c r="F12598" t="inlineStr"/>
      <c r="G12598" t="inlineStr">
        <is>
          <t>reg</t>
        </is>
      </c>
      <c r="H12598" t="inlineStr"/>
    </row>
    <row r="12599">
      <c r="A12599" t="inlineStr">
        <is>
          <t>storefact</t>
        </is>
      </c>
      <c r="B12599" t="inlineStr">
        <is>
          <t>70f84d56b85f3f3b9737b28f04120e5ab7839f2c</t>
        </is>
      </c>
      <c r="C12599" t="inlineStr">
        <is>
          <t>2019-07-30 08:44:32+00:00</t>
        </is>
      </c>
      <c r="D12599" t="inlineStr">
        <is>
          <t>verchange</t>
        </is>
      </c>
      <c r="E12599" t="inlineStr">
        <is>
          <t>simplekv</t>
        </is>
      </c>
      <c r="F12599" t="inlineStr">
        <is>
          <t>&gt;=0.13.0</t>
        </is>
      </c>
      <c r="G12599" t="inlineStr">
        <is>
          <t>simplekv</t>
        </is>
      </c>
      <c r="H12599" t="inlineStr">
        <is>
          <t>&gt;=0.11.9</t>
        </is>
      </c>
    </row>
    <row r="12600">
      <c r="A12600" t="inlineStr">
        <is>
          <t>storefact</t>
        </is>
      </c>
      <c r="B12600" t="inlineStr">
        <is>
          <t>4bf91863a38b3ddba80f8656199955b455682b6c</t>
        </is>
      </c>
      <c r="C12600" t="inlineStr">
        <is>
          <t>2019-11-04 12:45:14+00:00</t>
        </is>
      </c>
      <c r="D12600" t="inlineStr">
        <is>
          <t>verchange</t>
        </is>
      </c>
      <c r="E12600" t="inlineStr">
        <is>
          <t>simplekv</t>
        </is>
      </c>
      <c r="F12600" t="inlineStr">
        <is>
          <t>&gt;=0.13.1</t>
        </is>
      </c>
      <c r="G12600" t="inlineStr">
        <is>
          <t>simplekv</t>
        </is>
      </c>
      <c r="H12600" t="inlineStr">
        <is>
          <t>&gt;=0.13.0</t>
        </is>
      </c>
    </row>
    <row r="12601">
      <c r="A12601" t="inlineStr">
        <is>
          <t>tox-pipenv</t>
        </is>
      </c>
      <c r="B12601" t="inlineStr">
        <is>
          <t>fc9d6af74bf7a8249da074dae6714a2bdd3616c8</t>
        </is>
      </c>
      <c r="C12601" t="inlineStr">
        <is>
          <t>2018-01-08 03:00:56+00:00</t>
        </is>
      </c>
      <c r="D12601" t="inlineStr">
        <is>
          <t>add</t>
        </is>
      </c>
      <c r="E12601" t="inlineStr">
        <is>
          <t>tox</t>
        </is>
      </c>
      <c r="F12601">
        <f>=2.9.1</f>
        <v/>
      </c>
      <c r="G12601" t="inlineStr"/>
      <c r="H12601" t="inlineStr"/>
    </row>
    <row r="12602">
      <c r="A12602" t="inlineStr">
        <is>
          <t>tox-pipenv</t>
        </is>
      </c>
      <c r="B12602" t="inlineStr">
        <is>
          <t>fc9d6af74bf7a8249da074dae6714a2bdd3616c8</t>
        </is>
      </c>
      <c r="C12602" t="inlineStr">
        <is>
          <t>2018-01-08 03:00:56+00:00</t>
        </is>
      </c>
      <c r="D12602" t="inlineStr">
        <is>
          <t>add</t>
        </is>
      </c>
      <c r="E12602" t="inlineStr">
        <is>
          <t>pipenv</t>
        </is>
      </c>
      <c r="F12602">
        <f>=9.0.1</f>
        <v/>
      </c>
      <c r="G12602" t="inlineStr"/>
      <c r="H12602" t="inlineStr"/>
    </row>
    <row r="12603">
      <c r="A12603" t="inlineStr">
        <is>
          <t>tox-pipenv</t>
        </is>
      </c>
      <c r="B12603" t="inlineStr">
        <is>
          <t>7755bdfc6e2a1f44b7e455f66570720880c06d1d</t>
        </is>
      </c>
      <c r="C12603" t="inlineStr">
        <is>
          <t>2018-10-30 04:12:29+00:00</t>
        </is>
      </c>
      <c r="D12603" t="inlineStr">
        <is>
          <t>verchange</t>
        </is>
      </c>
      <c r="E12603" t="inlineStr">
        <is>
          <t>tox</t>
        </is>
      </c>
      <c r="F12603" t="inlineStr">
        <is>
          <t>&gt;=3.0.0</t>
        </is>
      </c>
      <c r="G12603" t="inlineStr">
        <is>
          <t>tox</t>
        </is>
      </c>
      <c r="H12603">
        <f>=2.9.1</f>
        <v/>
      </c>
    </row>
    <row r="12604">
      <c r="A12604" t="inlineStr">
        <is>
          <t>tox-pipenv</t>
        </is>
      </c>
      <c r="B12604" t="inlineStr">
        <is>
          <t>7755bdfc6e2a1f44b7e455f66570720880c06d1d</t>
        </is>
      </c>
      <c r="C12604" t="inlineStr">
        <is>
          <t>2018-10-30 04:12:29+00:00</t>
        </is>
      </c>
      <c r="D12604" t="inlineStr">
        <is>
          <t>verchange</t>
        </is>
      </c>
      <c r="E12604" t="inlineStr">
        <is>
          <t>pipenv</t>
        </is>
      </c>
      <c r="F12604" t="inlineStr">
        <is>
          <t>&gt;=2018.05.18</t>
        </is>
      </c>
      <c r="G12604" t="inlineStr">
        <is>
          <t>pipenv</t>
        </is>
      </c>
      <c r="H12604">
        <f>=9.0.1</f>
        <v/>
      </c>
    </row>
    <row r="12605">
      <c r="A12605" t="inlineStr">
        <is>
          <t>tox-pipenv</t>
        </is>
      </c>
      <c r="B12605" t="inlineStr">
        <is>
          <t>68d5a9a78ca6f4015b8a48298bd7f1a6f20acc41</t>
        </is>
      </c>
      <c r="C12605" t="inlineStr">
        <is>
          <t>2019-01-27 02:10:51+00:00</t>
        </is>
      </c>
      <c r="D12605" t="inlineStr">
        <is>
          <t>verchange</t>
        </is>
      </c>
      <c r="E12605" t="inlineStr">
        <is>
          <t>tox</t>
        </is>
      </c>
      <c r="F12605" t="inlineStr">
        <is>
          <t>&gt;=3.0.0</t>
        </is>
      </c>
      <c r="G12605" t="inlineStr">
        <is>
          <t>tox</t>
        </is>
      </c>
      <c r="H12605">
        <f>=2.9.1</f>
        <v/>
      </c>
    </row>
    <row r="12606">
      <c r="A12606" t="inlineStr">
        <is>
          <t>tox-pipenv</t>
        </is>
      </c>
      <c r="B12606" t="inlineStr">
        <is>
          <t>68d5a9a78ca6f4015b8a48298bd7f1a6f20acc41</t>
        </is>
      </c>
      <c r="C12606" t="inlineStr">
        <is>
          <t>2019-01-27 02:10:51+00:00</t>
        </is>
      </c>
      <c r="D12606" t="inlineStr">
        <is>
          <t>verchange</t>
        </is>
      </c>
      <c r="E12606" t="inlineStr">
        <is>
          <t>pipenv</t>
        </is>
      </c>
      <c r="F12606" t="inlineStr">
        <is>
          <t>&gt;=2018.05.18</t>
        </is>
      </c>
      <c r="G12606" t="inlineStr">
        <is>
          <t>pipenv</t>
        </is>
      </c>
      <c r="H12606">
        <f>=9.0.1</f>
        <v/>
      </c>
    </row>
    <row r="12607">
      <c r="A12607" t="inlineStr">
        <is>
          <t>django-dropbox</t>
        </is>
      </c>
      <c r="B12607" t="inlineStr">
        <is>
          <t>d851f12a025c7c731a3ea3d5e33f13bccd8e7ce0</t>
        </is>
      </c>
      <c r="C12607" t="inlineStr">
        <is>
          <t>2017-07-16 14:08:20+00:00</t>
        </is>
      </c>
      <c r="D12607" t="inlineStr">
        <is>
          <t>verchange</t>
        </is>
      </c>
      <c r="E12607" t="inlineStr">
        <is>
          <t>dropbox</t>
        </is>
      </c>
      <c r="F12607" t="inlineStr">
        <is>
          <t>&gt;=8.0.0</t>
        </is>
      </c>
      <c r="G12607" t="inlineStr">
        <is>
          <t>dropbox</t>
        </is>
      </c>
      <c r="H12607" t="inlineStr">
        <is>
          <t>&gt;=7.3.1</t>
        </is>
      </c>
    </row>
    <row r="12608">
      <c r="A12608" t="inlineStr">
        <is>
          <t>django-dropbox</t>
        </is>
      </c>
      <c r="B12608" t="inlineStr">
        <is>
          <t>d851f12a025c7c731a3ea3d5e33f13bccd8e7ce0</t>
        </is>
      </c>
      <c r="C12608" t="inlineStr">
        <is>
          <t>2017-07-16 14:08:20+00:00</t>
        </is>
      </c>
      <c r="D12608" t="inlineStr">
        <is>
          <t>add</t>
        </is>
      </c>
      <c r="E12608" t="inlineStr">
        <is>
          <t>requests</t>
        </is>
      </c>
      <c r="F12608" t="inlineStr">
        <is>
          <t>&gt;=2.18.0</t>
        </is>
      </c>
      <c r="G12608" t="inlineStr"/>
      <c r="H12608" t="inlineStr"/>
    </row>
    <row r="12609">
      <c r="A12609" t="inlineStr">
        <is>
          <t>salt-eventsd</t>
        </is>
      </c>
      <c r="B12609" t="inlineStr">
        <is>
          <t>e718f51850dd11b0c0133338bd34d822ef45e3a8</t>
        </is>
      </c>
      <c r="C12609" t="inlineStr">
        <is>
          <t>2015-03-27 15:38:14+00:00</t>
        </is>
      </c>
      <c r="D12609" t="inlineStr">
        <is>
          <t>add</t>
        </is>
      </c>
      <c r="E12609" t="inlineStr">
        <is>
          <t>elasticsearch</t>
        </is>
      </c>
      <c r="F12609" t="inlineStr">
        <is>
          <t>&lt;2.0.0;&gt;=1.0.0</t>
        </is>
      </c>
      <c r="G12609" t="inlineStr"/>
      <c r="H12609" t="inlineStr"/>
    </row>
    <row r="12610">
      <c r="A12610" t="inlineStr">
        <is>
          <t>salt-eventsd</t>
        </is>
      </c>
      <c r="B12610" t="inlineStr">
        <is>
          <t>e718f51850dd11b0c0133338bd34d822ef45e3a8</t>
        </is>
      </c>
      <c r="C12610" t="inlineStr">
        <is>
          <t>2015-03-27 15:38:14+00:00</t>
        </is>
      </c>
      <c r="D12610" t="inlineStr">
        <is>
          <t>rem</t>
        </is>
      </c>
      <c r="E12610" t="inlineStr"/>
      <c r="F12610" t="inlineStr"/>
      <c r="G12610" t="inlineStr">
        <is>
          <t>simplejson</t>
        </is>
      </c>
      <c r="H12610" t="inlineStr"/>
    </row>
    <row r="12611">
      <c r="A12611" t="inlineStr">
        <is>
          <t>ceilometermiddleware</t>
        </is>
      </c>
      <c r="B12611" t="inlineStr">
        <is>
          <t>a086aac03cd1948887ec1151a1b650c1ed94ead5</t>
        </is>
      </c>
      <c r="C12611" t="inlineStr">
        <is>
          <t>2015-06-22 19:03:32+00:00</t>
        </is>
      </c>
      <c r="D12611" t="inlineStr">
        <is>
          <t>verchange</t>
        </is>
      </c>
      <c r="E12611" t="inlineStr">
        <is>
          <t>oslo.context</t>
        </is>
      </c>
      <c r="F12611" t="inlineStr">
        <is>
          <t>&gt;=0.2.0</t>
        </is>
      </c>
      <c r="G12611" t="inlineStr">
        <is>
          <t>oslo.context</t>
        </is>
      </c>
      <c r="H12611" t="inlineStr">
        <is>
          <t>&gt;=0.1.0</t>
        </is>
      </c>
    </row>
    <row r="12612">
      <c r="A12612" t="inlineStr">
        <is>
          <t>ceilometermiddleware</t>
        </is>
      </c>
      <c r="B12612" t="inlineStr">
        <is>
          <t>a086aac03cd1948887ec1151a1b650c1ed94ead5</t>
        </is>
      </c>
      <c r="C12612" t="inlineStr">
        <is>
          <t>2015-06-22 19:03:32+00:00</t>
        </is>
      </c>
      <c r="D12612" t="inlineStr">
        <is>
          <t>verchange</t>
        </is>
      </c>
      <c r="E12612" t="inlineStr">
        <is>
          <t>oslo.utils</t>
        </is>
      </c>
      <c r="F12612" t="inlineStr">
        <is>
          <t>&gt;=1.4.0</t>
        </is>
      </c>
      <c r="G12612" t="inlineStr">
        <is>
          <t>oslo.utils</t>
        </is>
      </c>
      <c r="H12612" t="inlineStr">
        <is>
          <t>&gt;=1.2.0</t>
        </is>
      </c>
    </row>
    <row r="12613">
      <c r="A12613" t="inlineStr">
        <is>
          <t>ceilometermiddleware</t>
        </is>
      </c>
      <c r="B12613" t="inlineStr">
        <is>
          <t>a086aac03cd1948887ec1151a1b650c1ed94ead5</t>
        </is>
      </c>
      <c r="C12613" t="inlineStr">
        <is>
          <t>2015-06-22 19:03:32+00:00</t>
        </is>
      </c>
      <c r="D12613" t="inlineStr">
        <is>
          <t>verchange</t>
        </is>
      </c>
      <c r="E12613" t="inlineStr">
        <is>
          <t>six</t>
        </is>
      </c>
      <c r="F12613" t="inlineStr">
        <is>
          <t>&gt;=1.9.0</t>
        </is>
      </c>
      <c r="G12613" t="inlineStr">
        <is>
          <t>six</t>
        </is>
      </c>
      <c r="H12613" t="inlineStr">
        <is>
          <t>&gt;=1.7.0</t>
        </is>
      </c>
    </row>
    <row r="12614">
      <c r="A12614" t="inlineStr">
        <is>
          <t>ceilometermiddleware</t>
        </is>
      </c>
      <c r="B12614" t="inlineStr">
        <is>
          <t>a086aac03cd1948887ec1151a1b650c1ed94ead5</t>
        </is>
      </c>
      <c r="C12614" t="inlineStr">
        <is>
          <t>2015-06-22 19:03:32+00:00</t>
        </is>
      </c>
      <c r="D12614" t="inlineStr">
        <is>
          <t>verchange</t>
        </is>
      </c>
      <c r="E12614" t="inlineStr">
        <is>
          <t>oslo.config</t>
        </is>
      </c>
      <c r="F12614" t="inlineStr">
        <is>
          <t>&gt;=1.11.0</t>
        </is>
      </c>
      <c r="G12614" t="inlineStr">
        <is>
          <t>oslo.config</t>
        </is>
      </c>
      <c r="H12614" t="inlineStr">
        <is>
          <t>&gt;=1.6.0</t>
        </is>
      </c>
    </row>
    <row r="12615">
      <c r="A12615" t="inlineStr">
        <is>
          <t>ceilometermiddleware</t>
        </is>
      </c>
      <c r="B12615" t="inlineStr">
        <is>
          <t>a086aac03cd1948887ec1151a1b650c1ed94ead5</t>
        </is>
      </c>
      <c r="C12615" t="inlineStr">
        <is>
          <t>2015-06-22 19:03:32+00:00</t>
        </is>
      </c>
      <c r="D12615" t="inlineStr">
        <is>
          <t>verchange</t>
        </is>
      </c>
      <c r="E12615" t="inlineStr">
        <is>
          <t>oslo.messaging</t>
        </is>
      </c>
      <c r="F12615" t="inlineStr">
        <is>
          <t>&gt;=1.8.0</t>
        </is>
      </c>
      <c r="G12615" t="inlineStr">
        <is>
          <t>oslo.messaging</t>
        </is>
      </c>
      <c r="H12615" t="inlineStr">
        <is>
          <t>&gt;=1.4.0;!=1.5.0</t>
        </is>
      </c>
    </row>
    <row r="12616">
      <c r="A12616" t="inlineStr">
        <is>
          <t>ceilometermiddleware</t>
        </is>
      </c>
      <c r="B12616" t="inlineStr">
        <is>
          <t>a086aac03cd1948887ec1151a1b650c1ed94ead5</t>
        </is>
      </c>
      <c r="C12616" t="inlineStr">
        <is>
          <t>2015-06-22 19:03:32+00:00</t>
        </is>
      </c>
      <c r="D12616" t="inlineStr">
        <is>
          <t>verchange</t>
        </is>
      </c>
      <c r="E12616" t="inlineStr">
        <is>
          <t>pycadf</t>
        </is>
      </c>
      <c r="F12616" t="inlineStr">
        <is>
          <t>&gt;=0.8.0</t>
        </is>
      </c>
      <c r="G12616" t="inlineStr">
        <is>
          <t>pycadf</t>
        </is>
      </c>
      <c r="H12616" t="inlineStr">
        <is>
          <t>&gt;=0.6.0</t>
        </is>
      </c>
    </row>
    <row r="12617">
      <c r="A12617" t="inlineStr">
        <is>
          <t>ceilometermiddleware</t>
        </is>
      </c>
      <c r="B12617" t="inlineStr">
        <is>
          <t>a086aac03cd1948887ec1151a1b650c1ed94ead5</t>
        </is>
      </c>
      <c r="C12617" t="inlineStr">
        <is>
          <t>2015-06-22 19:03:32+00:00</t>
        </is>
      </c>
      <c r="D12617" t="inlineStr">
        <is>
          <t>verchange</t>
        </is>
      </c>
      <c r="E12617" t="inlineStr">
        <is>
          <t>pbr</t>
        </is>
      </c>
      <c r="F12617" t="inlineStr">
        <is>
          <t>&gt;=0.11;&lt;2.0</t>
        </is>
      </c>
      <c r="G12617" t="inlineStr">
        <is>
          <t>pbr</t>
        </is>
      </c>
      <c r="H12617" t="inlineStr">
        <is>
          <t>&lt;1.0;&gt;=0.6;!=0.7</t>
        </is>
      </c>
    </row>
    <row r="12618">
      <c r="A12618" t="inlineStr">
        <is>
          <t>ceilometermiddleware</t>
        </is>
      </c>
      <c r="B12618" t="inlineStr">
        <is>
          <t>7005d98f47be809243d627cee7ca594390cddec2</t>
        </is>
      </c>
      <c r="C12618" t="inlineStr">
        <is>
          <t>2015-09-15 21:18:13+00:00</t>
        </is>
      </c>
      <c r="D12618" t="inlineStr">
        <is>
          <t>verchange</t>
        </is>
      </c>
      <c r="E12618" t="inlineStr">
        <is>
          <t>oslo.context</t>
        </is>
      </c>
      <c r="F12618" t="inlineStr">
        <is>
          <t>&gt;=0.2.0</t>
        </is>
      </c>
      <c r="G12618" t="inlineStr">
        <is>
          <t>oslo.context</t>
        </is>
      </c>
      <c r="H12618" t="inlineStr">
        <is>
          <t>&gt;=0.2.0</t>
        </is>
      </c>
    </row>
    <row r="12619">
      <c r="A12619" t="inlineStr">
        <is>
          <t>ceilometermiddleware</t>
        </is>
      </c>
      <c r="B12619" t="inlineStr">
        <is>
          <t>7005d98f47be809243d627cee7ca594390cddec2</t>
        </is>
      </c>
      <c r="C12619" t="inlineStr">
        <is>
          <t>2015-09-15 21:18:13+00:00</t>
        </is>
      </c>
      <c r="D12619" t="inlineStr">
        <is>
          <t>verchange</t>
        </is>
      </c>
      <c r="E12619" t="inlineStr">
        <is>
          <t>oslo.utils</t>
        </is>
      </c>
      <c r="F12619" t="inlineStr">
        <is>
          <t>&gt;=2.0.0</t>
        </is>
      </c>
      <c r="G12619" t="inlineStr">
        <is>
          <t>oslo.utils</t>
        </is>
      </c>
      <c r="H12619" t="inlineStr">
        <is>
          <t>&gt;=1.4.0</t>
        </is>
      </c>
    </row>
    <row r="12620">
      <c r="A12620" t="inlineStr">
        <is>
          <t>ceilometermiddleware</t>
        </is>
      </c>
      <c r="B12620" t="inlineStr">
        <is>
          <t>7005d98f47be809243d627cee7ca594390cddec2</t>
        </is>
      </c>
      <c r="C12620" t="inlineStr">
        <is>
          <t>2015-09-15 21:18:13+00:00</t>
        </is>
      </c>
      <c r="D12620" t="inlineStr">
        <is>
          <t>verchange</t>
        </is>
      </c>
      <c r="E12620" t="inlineStr">
        <is>
          <t>oslo.config</t>
        </is>
      </c>
      <c r="F12620" t="inlineStr">
        <is>
          <t>&gt;=2.3.0</t>
        </is>
      </c>
      <c r="G12620" t="inlineStr">
        <is>
          <t>oslo.config</t>
        </is>
      </c>
      <c r="H12620" t="inlineStr">
        <is>
          <t>&gt;=1.11.0</t>
        </is>
      </c>
    </row>
    <row r="12621">
      <c r="A12621" t="inlineStr">
        <is>
          <t>ceilometermiddleware</t>
        </is>
      </c>
      <c r="B12621" t="inlineStr">
        <is>
          <t>7005d98f47be809243d627cee7ca594390cddec2</t>
        </is>
      </c>
      <c r="C12621" t="inlineStr">
        <is>
          <t>2015-09-15 21:18:13+00:00</t>
        </is>
      </c>
      <c r="D12621" t="inlineStr">
        <is>
          <t>verchange</t>
        </is>
      </c>
      <c r="E12621" t="inlineStr">
        <is>
          <t>oslo.messaging</t>
        </is>
      </c>
      <c r="F12621" t="inlineStr">
        <is>
          <t>!=1.17.0;&gt;=1.16.0;!=1.17.1</t>
        </is>
      </c>
      <c r="G12621" t="inlineStr">
        <is>
          <t>oslo.messaging</t>
        </is>
      </c>
      <c r="H12621" t="inlineStr">
        <is>
          <t>&gt;=1.8.0</t>
        </is>
      </c>
    </row>
    <row r="12622">
      <c r="A12622" t="inlineStr">
        <is>
          <t>ceilometermiddleware</t>
        </is>
      </c>
      <c r="B12622" t="inlineStr">
        <is>
          <t>7005d98f47be809243d627cee7ca594390cddec2</t>
        </is>
      </c>
      <c r="C12622" t="inlineStr">
        <is>
          <t>2015-09-15 21:18:13+00:00</t>
        </is>
      </c>
      <c r="D12622" t="inlineStr">
        <is>
          <t>verchange</t>
        </is>
      </c>
      <c r="E12622" t="inlineStr">
        <is>
          <t>pycadf</t>
        </is>
      </c>
      <c r="F12622" t="inlineStr">
        <is>
          <t>&gt;=1.1.0</t>
        </is>
      </c>
      <c r="G12622" t="inlineStr">
        <is>
          <t>pycadf</t>
        </is>
      </c>
      <c r="H12622" t="inlineStr">
        <is>
          <t>&gt;=0.8.0</t>
        </is>
      </c>
    </row>
    <row r="12623">
      <c r="A12623" t="inlineStr">
        <is>
          <t>ceilometermiddleware</t>
        </is>
      </c>
      <c r="B12623" t="inlineStr">
        <is>
          <t>7005d98f47be809243d627cee7ca594390cddec2</t>
        </is>
      </c>
      <c r="C12623" t="inlineStr">
        <is>
          <t>2015-09-15 21:18:13+00:00</t>
        </is>
      </c>
      <c r="D12623" t="inlineStr">
        <is>
          <t>verchange</t>
        </is>
      </c>
      <c r="E12623" t="inlineStr">
        <is>
          <t>pbr</t>
        </is>
      </c>
      <c r="F12623" t="inlineStr">
        <is>
          <t>&gt;=1.6;&lt;2.0</t>
        </is>
      </c>
      <c r="G12623" t="inlineStr">
        <is>
          <t>pbr</t>
        </is>
      </c>
      <c r="H12623" t="inlineStr">
        <is>
          <t>&gt;=0.11;&lt;2.0</t>
        </is>
      </c>
    </row>
    <row r="12624">
      <c r="A12624" t="inlineStr">
        <is>
          <t>ceilometermiddleware</t>
        </is>
      </c>
      <c r="B12624" t="inlineStr">
        <is>
          <t>db6dccbc6d0dc4cd3324ff2023b324fbe7b728b9</t>
        </is>
      </c>
      <c r="C12624" t="inlineStr">
        <is>
          <t>2016-03-03 15:46:20+00:00</t>
        </is>
      </c>
      <c r="D12624" t="inlineStr">
        <is>
          <t>verchange</t>
        </is>
      </c>
      <c r="E12624" t="inlineStr">
        <is>
          <t>six</t>
        </is>
      </c>
      <c r="F12624" t="inlineStr">
        <is>
          <t>&gt;=1.9.0</t>
        </is>
      </c>
      <c r="G12624" t="inlineStr">
        <is>
          <t>six</t>
        </is>
      </c>
      <c r="H12624" t="inlineStr">
        <is>
          <t>&gt;=1.9.0</t>
        </is>
      </c>
    </row>
    <row r="12625">
      <c r="A12625" t="inlineStr">
        <is>
          <t>ceilometermiddleware</t>
        </is>
      </c>
      <c r="B12625" t="inlineStr">
        <is>
          <t>db6dccbc6d0dc4cd3324ff2023b324fbe7b728b9</t>
        </is>
      </c>
      <c r="C12625" t="inlineStr">
        <is>
          <t>2016-03-03 15:46:20+00:00</t>
        </is>
      </c>
      <c r="D12625" t="inlineStr">
        <is>
          <t>verchange</t>
        </is>
      </c>
      <c r="E12625" t="inlineStr">
        <is>
          <t>oslo.utils</t>
        </is>
      </c>
      <c r="F12625" t="inlineStr">
        <is>
          <t>&gt;=3.5.0</t>
        </is>
      </c>
      <c r="G12625" t="inlineStr">
        <is>
          <t>oslo.utils</t>
        </is>
      </c>
      <c r="H12625" t="inlineStr">
        <is>
          <t>&gt;=2.0.0</t>
        </is>
      </c>
    </row>
    <row r="12626">
      <c r="A12626" t="inlineStr">
        <is>
          <t>ceilometermiddleware</t>
        </is>
      </c>
      <c r="B12626" t="inlineStr">
        <is>
          <t>db6dccbc6d0dc4cd3324ff2023b324fbe7b728b9</t>
        </is>
      </c>
      <c r="C12626" t="inlineStr">
        <is>
          <t>2016-03-03 15:46:20+00:00</t>
        </is>
      </c>
      <c r="D12626" t="inlineStr">
        <is>
          <t>verchange</t>
        </is>
      </c>
      <c r="E12626" t="inlineStr">
        <is>
          <t>oslo.config</t>
        </is>
      </c>
      <c r="F12626" t="inlineStr">
        <is>
          <t>&gt;=3.7.0</t>
        </is>
      </c>
      <c r="G12626" t="inlineStr">
        <is>
          <t>oslo.config</t>
        </is>
      </c>
      <c r="H12626" t="inlineStr">
        <is>
          <t>&gt;=2.3.0</t>
        </is>
      </c>
    </row>
    <row r="12627">
      <c r="A12627" t="inlineStr">
        <is>
          <t>ceilometermiddleware</t>
        </is>
      </c>
      <c r="B12627" t="inlineStr">
        <is>
          <t>db6dccbc6d0dc4cd3324ff2023b324fbe7b728b9</t>
        </is>
      </c>
      <c r="C12627" t="inlineStr">
        <is>
          <t>2016-03-03 15:46:20+00:00</t>
        </is>
      </c>
      <c r="D12627" t="inlineStr">
        <is>
          <t>verchange</t>
        </is>
      </c>
      <c r="E12627" t="inlineStr">
        <is>
          <t>oslo.messaging</t>
        </is>
      </c>
      <c r="F12627" t="inlineStr">
        <is>
          <t>&gt;=4.0.0</t>
        </is>
      </c>
      <c r="G12627" t="inlineStr">
        <is>
          <t>oslo.messaging</t>
        </is>
      </c>
      <c r="H12627" t="inlineStr">
        <is>
          <t>!=1.17.0;&gt;=1.16.0;!=1.17.1</t>
        </is>
      </c>
    </row>
    <row r="12628">
      <c r="A12628" t="inlineStr">
        <is>
          <t>ceilometermiddleware</t>
        </is>
      </c>
      <c r="B12628" t="inlineStr">
        <is>
          <t>db6dccbc6d0dc4cd3324ff2023b324fbe7b728b9</t>
        </is>
      </c>
      <c r="C12628" t="inlineStr">
        <is>
          <t>2016-03-03 15:46:20+00:00</t>
        </is>
      </c>
      <c r="D12628" t="inlineStr">
        <is>
          <t>verchange</t>
        </is>
      </c>
      <c r="E12628" t="inlineStr">
        <is>
          <t>Babel</t>
        </is>
      </c>
      <c r="F12628" t="inlineStr">
        <is>
          <t>&gt;=1.3</t>
        </is>
      </c>
      <c r="G12628" t="inlineStr">
        <is>
          <t>Babel</t>
        </is>
      </c>
      <c r="H12628" t="inlineStr">
        <is>
          <t>&gt;=1.3</t>
        </is>
      </c>
    </row>
    <row r="12629">
      <c r="A12629" t="inlineStr">
        <is>
          <t>ceilometermiddleware</t>
        </is>
      </c>
      <c r="B12629" t="inlineStr">
        <is>
          <t>db6dccbc6d0dc4cd3324ff2023b324fbe7b728b9</t>
        </is>
      </c>
      <c r="C12629" t="inlineStr">
        <is>
          <t>2016-03-03 15:46:20+00:00</t>
        </is>
      </c>
      <c r="D12629" t="inlineStr">
        <is>
          <t>verchange</t>
        </is>
      </c>
      <c r="E12629" t="inlineStr">
        <is>
          <t>pycadf</t>
        </is>
      </c>
      <c r="F12629" t="inlineStr">
        <is>
          <t>&gt;=1.1.0;!=2.0.0</t>
        </is>
      </c>
      <c r="G12629" t="inlineStr">
        <is>
          <t>pycadf</t>
        </is>
      </c>
      <c r="H12629" t="inlineStr">
        <is>
          <t>&gt;=1.1.0</t>
        </is>
      </c>
    </row>
    <row r="12630">
      <c r="A12630" t="inlineStr">
        <is>
          <t>ceilometermiddleware</t>
        </is>
      </c>
      <c r="B12630" t="inlineStr">
        <is>
          <t>db6dccbc6d0dc4cd3324ff2023b324fbe7b728b9</t>
        </is>
      </c>
      <c r="C12630" t="inlineStr">
        <is>
          <t>2016-03-03 15:46:20+00:00</t>
        </is>
      </c>
      <c r="D12630" t="inlineStr">
        <is>
          <t>verchange</t>
        </is>
      </c>
      <c r="E12630" t="inlineStr">
        <is>
          <t>pbr</t>
        </is>
      </c>
      <c r="F12630" t="inlineStr">
        <is>
          <t>&gt;=1.6</t>
        </is>
      </c>
      <c r="G12630" t="inlineStr">
        <is>
          <t>pbr</t>
        </is>
      </c>
      <c r="H12630" t="inlineStr">
        <is>
          <t>&gt;=1.6;&lt;2.0</t>
        </is>
      </c>
    </row>
    <row r="12631">
      <c r="A12631" t="inlineStr">
        <is>
          <t>ceilometermiddleware</t>
        </is>
      </c>
      <c r="B12631" t="inlineStr">
        <is>
          <t>7f502e2c0487273670b3817f1b3f79384e5b0d4d</t>
        </is>
      </c>
      <c r="C12631" t="inlineStr">
        <is>
          <t>2016-07-28 09:55:09+00:00</t>
        </is>
      </c>
      <c r="D12631" t="inlineStr">
        <is>
          <t>verchange</t>
        </is>
      </c>
      <c r="E12631" t="inlineStr">
        <is>
          <t>oslo.messaging</t>
        </is>
      </c>
      <c r="F12631" t="inlineStr">
        <is>
          <t>&gt;=4.5.0</t>
        </is>
      </c>
      <c r="G12631" t="inlineStr">
        <is>
          <t>oslo.messaging</t>
        </is>
      </c>
      <c r="H12631" t="inlineStr">
        <is>
          <t>&gt;=4.0.0</t>
        </is>
      </c>
    </row>
    <row r="12632">
      <c r="A12632" t="inlineStr">
        <is>
          <t>ceilometermiddleware</t>
        </is>
      </c>
      <c r="B12632" t="inlineStr">
        <is>
          <t>7f502e2c0487273670b3817f1b3f79384e5b0d4d</t>
        </is>
      </c>
      <c r="C12632" t="inlineStr">
        <is>
          <t>2016-07-28 09:55:09+00:00</t>
        </is>
      </c>
      <c r="D12632" t="inlineStr">
        <is>
          <t>verchange</t>
        </is>
      </c>
      <c r="E12632" t="inlineStr">
        <is>
          <t>oslo.config</t>
        </is>
      </c>
      <c r="F12632" t="inlineStr">
        <is>
          <t>&gt;=3.9.0</t>
        </is>
      </c>
      <c r="G12632" t="inlineStr">
        <is>
          <t>oslo.config</t>
        </is>
      </c>
      <c r="H12632" t="inlineStr">
        <is>
          <t>&gt;=3.7.0</t>
        </is>
      </c>
    </row>
    <row r="12633">
      <c r="A12633" t="inlineStr">
        <is>
          <t>ceilometermiddleware</t>
        </is>
      </c>
      <c r="B12633" t="inlineStr">
        <is>
          <t>7f502e2c0487273670b3817f1b3f79384e5b0d4d</t>
        </is>
      </c>
      <c r="C12633" t="inlineStr">
        <is>
          <t>2016-07-28 09:55:09+00:00</t>
        </is>
      </c>
      <c r="D12633" t="inlineStr">
        <is>
          <t>rem</t>
        </is>
      </c>
      <c r="E12633" t="inlineStr"/>
      <c r="F12633" t="inlineStr"/>
      <c r="G12633" t="inlineStr">
        <is>
          <t>oslo.context</t>
        </is>
      </c>
      <c r="H12633" t="inlineStr">
        <is>
          <t>&gt;=0.2.0</t>
        </is>
      </c>
    </row>
    <row r="12634">
      <c r="A12634" t="inlineStr">
        <is>
          <t>ceilometermiddleware</t>
        </is>
      </c>
      <c r="B12634" t="inlineStr">
        <is>
          <t>7f502e2c0487273670b3817f1b3f79384e5b0d4d</t>
        </is>
      </c>
      <c r="C12634" t="inlineStr">
        <is>
          <t>2016-07-28 09:55:09+00:00</t>
        </is>
      </c>
      <c r="D12634" t="inlineStr">
        <is>
          <t>rem</t>
        </is>
      </c>
      <c r="E12634" t="inlineStr"/>
      <c r="F12634" t="inlineStr"/>
      <c r="G12634" t="inlineStr">
        <is>
          <t>Babel</t>
        </is>
      </c>
      <c r="H12634" t="inlineStr">
        <is>
          <t>&gt;=1.3</t>
        </is>
      </c>
    </row>
    <row r="12635">
      <c r="A12635" t="inlineStr">
        <is>
          <t>ceilometermiddleware</t>
        </is>
      </c>
      <c r="B12635" t="inlineStr">
        <is>
          <t>87bd49b62e0e68d8be7c4f77d60eac19c14f9592</t>
        </is>
      </c>
      <c r="C12635" t="inlineStr">
        <is>
          <t>2016-11-07 21:38:25+00:00</t>
        </is>
      </c>
      <c r="D12635" t="inlineStr">
        <is>
          <t>verchange</t>
        </is>
      </c>
      <c r="E12635" t="inlineStr">
        <is>
          <t>oslo.utils</t>
        </is>
      </c>
      <c r="F12635" t="inlineStr"/>
      <c r="G12635" t="inlineStr">
        <is>
          <t>oslo.utils</t>
        </is>
      </c>
      <c r="H12635" t="inlineStr">
        <is>
          <t>&gt;=3.5.0</t>
        </is>
      </c>
    </row>
    <row r="12636">
      <c r="A12636" t="inlineStr">
        <is>
          <t>ceilometermiddleware</t>
        </is>
      </c>
      <c r="B12636" t="inlineStr">
        <is>
          <t>87bd49b62e0e68d8be7c4f77d60eac19c14f9592</t>
        </is>
      </c>
      <c r="C12636" t="inlineStr">
        <is>
          <t>2016-11-07 21:38:25+00:00</t>
        </is>
      </c>
      <c r="D12636" t="inlineStr">
        <is>
          <t>verchange</t>
        </is>
      </c>
      <c r="E12636" t="inlineStr">
        <is>
          <t>oslo.messaging</t>
        </is>
      </c>
      <c r="F12636" t="inlineStr">
        <is>
          <t>&gt;=5.2.0</t>
        </is>
      </c>
      <c r="G12636" t="inlineStr">
        <is>
          <t>oslo.messaging</t>
        </is>
      </c>
      <c r="H12636" t="inlineStr">
        <is>
          <t>&gt;=4.5.0</t>
        </is>
      </c>
    </row>
    <row r="12637">
      <c r="A12637" t="inlineStr">
        <is>
          <t>ceilometermiddleware</t>
        </is>
      </c>
      <c r="B12637" t="inlineStr">
        <is>
          <t>387c1797c54fae5d12cc3545475e6d3386d85b41</t>
        </is>
      </c>
      <c r="C12637" t="inlineStr">
        <is>
          <t>2017-07-10 19:29:23+00:00</t>
        </is>
      </c>
      <c r="D12637" t="inlineStr">
        <is>
          <t>add</t>
        </is>
      </c>
      <c r="E12637" t="inlineStr">
        <is>
          <t>keystoneauth1</t>
        </is>
      </c>
      <c r="F12637" t="inlineStr">
        <is>
          <t>&gt;=2.18.0</t>
        </is>
      </c>
      <c r="G12637" t="inlineStr"/>
      <c r="H12637" t="inlineStr"/>
    </row>
    <row r="12638">
      <c r="A12638" t="inlineStr">
        <is>
          <t>ceilometermiddleware</t>
        </is>
      </c>
      <c r="B12638" t="inlineStr">
        <is>
          <t>387c1797c54fae5d12cc3545475e6d3386d85b41</t>
        </is>
      </c>
      <c r="C12638" t="inlineStr">
        <is>
          <t>2017-07-10 19:29:23+00:00</t>
        </is>
      </c>
      <c r="D12638" t="inlineStr">
        <is>
          <t>add</t>
        </is>
      </c>
      <c r="E12638" t="inlineStr">
        <is>
          <t>python-keystoneclient</t>
        </is>
      </c>
      <c r="F12638" t="inlineStr">
        <is>
          <t>&gt;=3.8.0</t>
        </is>
      </c>
      <c r="G12638" t="inlineStr"/>
      <c r="H12638" t="inlineStr"/>
    </row>
    <row r="12639">
      <c r="A12639" t="inlineStr">
        <is>
          <t>ceilometermiddleware</t>
        </is>
      </c>
      <c r="B12639" t="inlineStr">
        <is>
          <t>4252674cbddd656389ef2d0a1a6c9d881660df96</t>
        </is>
      </c>
      <c r="C12639" t="inlineStr">
        <is>
          <t>2017-07-10 19:29:36+00:00</t>
        </is>
      </c>
      <c r="D12639" t="inlineStr">
        <is>
          <t>verchange</t>
        </is>
      </c>
      <c r="E12639" t="inlineStr">
        <is>
          <t>oslo.messaging</t>
        </is>
      </c>
      <c r="F12639" t="inlineStr">
        <is>
          <t>&gt;=4.5.0;&lt;5.11.0</t>
        </is>
      </c>
      <c r="G12639" t="inlineStr">
        <is>
          <t>oslo.messaging</t>
        </is>
      </c>
      <c r="H12639" t="inlineStr">
        <is>
          <t>&gt;=4.5.0</t>
        </is>
      </c>
    </row>
    <row r="12640">
      <c r="A12640" t="inlineStr">
        <is>
          <t>ceilometermiddleware</t>
        </is>
      </c>
      <c r="B12640" t="inlineStr">
        <is>
          <t>4252674cbddd656389ef2d0a1a6c9d881660df96</t>
        </is>
      </c>
      <c r="C12640" t="inlineStr">
        <is>
          <t>2017-07-10 19:29:36+00:00</t>
        </is>
      </c>
      <c r="D12640" t="inlineStr">
        <is>
          <t>add</t>
        </is>
      </c>
      <c r="E12640" t="inlineStr">
        <is>
          <t>keystoneauth1</t>
        </is>
      </c>
      <c r="F12640" t="inlineStr">
        <is>
          <t>&gt;=2.10.0</t>
        </is>
      </c>
      <c r="G12640" t="inlineStr"/>
      <c r="H12640" t="inlineStr"/>
    </row>
    <row r="12641">
      <c r="A12641" t="inlineStr">
        <is>
          <t>ceilometermiddleware</t>
        </is>
      </c>
      <c r="B12641" t="inlineStr">
        <is>
          <t>4252674cbddd656389ef2d0a1a6c9d881660df96</t>
        </is>
      </c>
      <c r="C12641" t="inlineStr">
        <is>
          <t>2017-07-10 19:29:36+00:00</t>
        </is>
      </c>
      <c r="D12641" t="inlineStr">
        <is>
          <t>add</t>
        </is>
      </c>
      <c r="E12641" t="inlineStr">
        <is>
          <t>python-keystoneclient</t>
        </is>
      </c>
      <c r="F12641" t="inlineStr">
        <is>
          <t>&gt;=2.0.0;!=2.1.0</t>
        </is>
      </c>
      <c r="G12641" t="inlineStr"/>
      <c r="H12641" t="inlineStr"/>
    </row>
    <row r="12642">
      <c r="A12642" t="inlineStr">
        <is>
          <t>ceilometermiddleware</t>
        </is>
      </c>
      <c r="B12642" t="inlineStr">
        <is>
          <t>e3169206b7c3f4636e99ad0611c17e2ab1078c76</t>
        </is>
      </c>
      <c r="C12642" t="inlineStr">
        <is>
          <t>2018-01-31 22:42:12+00:00</t>
        </is>
      </c>
      <c r="D12642" t="inlineStr">
        <is>
          <t>add</t>
        </is>
      </c>
      <c r="E12642" t="inlineStr">
        <is>
          <t>keystoneauth1</t>
        </is>
      </c>
      <c r="F12642" t="inlineStr">
        <is>
          <t>&gt;=2.18.0</t>
        </is>
      </c>
      <c r="G12642" t="inlineStr"/>
      <c r="H12642" t="inlineStr"/>
    </row>
    <row r="12643">
      <c r="A12643" t="inlineStr">
        <is>
          <t>ceilometermiddleware</t>
        </is>
      </c>
      <c r="B12643" t="inlineStr">
        <is>
          <t>e3169206b7c3f4636e99ad0611c17e2ab1078c76</t>
        </is>
      </c>
      <c r="C12643" t="inlineStr">
        <is>
          <t>2018-01-31 22:42:12+00:00</t>
        </is>
      </c>
      <c r="D12643" t="inlineStr">
        <is>
          <t>add</t>
        </is>
      </c>
      <c r="E12643" t="inlineStr">
        <is>
          <t>python-keystoneclient</t>
        </is>
      </c>
      <c r="F12643" t="inlineStr">
        <is>
          <t>&gt;=3.8.0</t>
        </is>
      </c>
      <c r="G12643" t="inlineStr"/>
      <c r="H12643" t="inlineStr"/>
    </row>
    <row r="12644">
      <c r="A12644" t="inlineStr">
        <is>
          <t>flask-static-compress</t>
        </is>
      </c>
      <c r="B12644" t="inlineStr">
        <is>
          <t>443904be280c65993e5b672b35e749fa20263e00</t>
        </is>
      </c>
      <c r="C12644" t="inlineStr">
        <is>
          <t>2017-08-28 00:54:10+00:00</t>
        </is>
      </c>
      <c r="D12644" t="inlineStr">
        <is>
          <t>verchange</t>
        </is>
      </c>
      <c r="E12644" t="inlineStr">
        <is>
          <t>jac</t>
        </is>
      </c>
      <c r="F12644">
        <f>=0.16.1</f>
        <v/>
      </c>
      <c r="G12644" t="inlineStr">
        <is>
          <t>jac</t>
        </is>
      </c>
      <c r="H12644">
        <f>=0.15.3</f>
        <v/>
      </c>
    </row>
    <row r="12645">
      <c r="A12645" t="inlineStr">
        <is>
          <t>flask-static-compress</t>
        </is>
      </c>
      <c r="B12645" t="inlineStr">
        <is>
          <t>9dfce715118c6b4ddbf35257bf4912f02b775039</t>
        </is>
      </c>
      <c r="C12645" t="inlineStr">
        <is>
          <t>2017-10-22 17:32:56+00:00</t>
        </is>
      </c>
      <c r="D12645" t="inlineStr">
        <is>
          <t>verchange</t>
        </is>
      </c>
      <c r="E12645" t="inlineStr">
        <is>
          <t>jac</t>
        </is>
      </c>
      <c r="F12645" t="inlineStr">
        <is>
          <t>&gt;=0.16.3</t>
        </is>
      </c>
      <c r="G12645" t="inlineStr">
        <is>
          <t>jac</t>
        </is>
      </c>
      <c r="H12645">
        <f>=0.16.1</f>
        <v/>
      </c>
    </row>
    <row r="12646">
      <c r="A12646" t="inlineStr">
        <is>
          <t>splash</t>
        </is>
      </c>
      <c r="B12646" t="inlineStr">
        <is>
          <t>7b90eefa0d007e57e667cf4b1e1cd16ce45ff549</t>
        </is>
      </c>
      <c r="C12646" t="inlineStr">
        <is>
          <t>2016-03-04 00:52:46+00:00</t>
        </is>
      </c>
      <c r="D12646" t="inlineStr">
        <is>
          <t>verchange</t>
        </is>
      </c>
      <c r="E12646" t="inlineStr">
        <is>
          <t>adblockparser</t>
        </is>
      </c>
      <c r="F12646" t="inlineStr">
        <is>
          <t>&gt;=0.5</t>
        </is>
      </c>
      <c r="G12646" t="inlineStr">
        <is>
          <t>adblockparser</t>
        </is>
      </c>
      <c r="H12646" t="inlineStr">
        <is>
          <t>&gt;=0.4</t>
        </is>
      </c>
    </row>
    <row r="12647">
      <c r="A12647" t="inlineStr">
        <is>
          <t>rasa-x-demo</t>
        </is>
      </c>
      <c r="B12647" t="inlineStr">
        <is>
          <t>dc009f195a78673a63ef4a8c18a13001a0bdf5f9</t>
        </is>
      </c>
      <c r="C12647" t="inlineStr">
        <is>
          <t>2019-05-21 11:28:16+00:00</t>
        </is>
      </c>
      <c r="D12647" t="inlineStr">
        <is>
          <t>add</t>
        </is>
      </c>
      <c r="E12647" t="inlineStr">
        <is>
          <t>rasa</t>
        </is>
      </c>
      <c r="F12647">
        <f>=1.0.0</f>
        <v/>
      </c>
      <c r="G12647" t="inlineStr"/>
      <c r="H12647" t="inlineStr"/>
    </row>
    <row r="12648">
      <c r="A12648" t="inlineStr">
        <is>
          <t>rasa-x-demo</t>
        </is>
      </c>
      <c r="B12648" t="inlineStr">
        <is>
          <t>fbd7bcf4ed830d6b867b3aa0e111e7b9cf80a56e</t>
        </is>
      </c>
      <c r="C12648" t="inlineStr">
        <is>
          <t>2019-06-13 17:56:23+00:00</t>
        </is>
      </c>
      <c r="D12648" t="inlineStr">
        <is>
          <t>verchange</t>
        </is>
      </c>
      <c r="E12648" t="inlineStr">
        <is>
          <t>rasa</t>
        </is>
      </c>
      <c r="F12648" t="inlineStr">
        <is>
          <t>~=1.1.0</t>
        </is>
      </c>
      <c r="G12648" t="inlineStr">
        <is>
          <t>rasa</t>
        </is>
      </c>
      <c r="H12648">
        <f>=1.0.0</f>
        <v/>
      </c>
    </row>
    <row r="12649">
      <c r="A12649" t="inlineStr">
        <is>
          <t>rasa-x-demo</t>
        </is>
      </c>
      <c r="B12649" t="inlineStr">
        <is>
          <t>1fba8ead6695d80219add1c5eff3dd24713aed8a</t>
        </is>
      </c>
      <c r="C12649" t="inlineStr">
        <is>
          <t>2019-09-05 07:45:02+00:00</t>
        </is>
      </c>
      <c r="D12649" t="inlineStr">
        <is>
          <t>verchange</t>
        </is>
      </c>
      <c r="E12649" t="inlineStr">
        <is>
          <t>rasa</t>
        </is>
      </c>
      <c r="F12649">
        <f>=1.3.0</f>
        <v/>
      </c>
      <c r="G12649" t="inlineStr">
        <is>
          <t>rasa</t>
        </is>
      </c>
      <c r="H12649" t="inlineStr">
        <is>
          <t>~=1.1.0</t>
        </is>
      </c>
    </row>
    <row r="12650">
      <c r="A12650" t="inlineStr">
        <is>
          <t>rasa-x-demo</t>
        </is>
      </c>
      <c r="B12650" t="inlineStr">
        <is>
          <t>6e19d1b9796ca2f8fd909d67a93b0a87e87be4dd</t>
        </is>
      </c>
      <c r="C12650" t="inlineStr">
        <is>
          <t>2019-10-19 15:22:50+00:00</t>
        </is>
      </c>
      <c r="D12650" t="inlineStr">
        <is>
          <t>verchange</t>
        </is>
      </c>
      <c r="E12650" t="inlineStr">
        <is>
          <t>rasa</t>
        </is>
      </c>
      <c r="F12650">
        <f>=1.4.0</f>
        <v/>
      </c>
      <c r="G12650" t="inlineStr">
        <is>
          <t>rasa</t>
        </is>
      </c>
      <c r="H12650">
        <f>=1.3.0</f>
        <v/>
      </c>
    </row>
    <row r="12651">
      <c r="A12651" t="inlineStr">
        <is>
          <t>rasa-x-demo</t>
        </is>
      </c>
      <c r="B12651" t="inlineStr">
        <is>
          <t>fe09d6fd63494f1ef3800a471bdeb3e93f583928</t>
        </is>
      </c>
      <c r="C12651" t="inlineStr">
        <is>
          <t>2019-11-22 16:44:23+00:00</t>
        </is>
      </c>
      <c r="D12651" t="inlineStr">
        <is>
          <t>verchange</t>
        </is>
      </c>
      <c r="E12651" t="inlineStr">
        <is>
          <t>rasa</t>
        </is>
      </c>
      <c r="F12651">
        <f>=1.5.0</f>
        <v/>
      </c>
      <c r="G12651" t="inlineStr">
        <is>
          <t>rasa</t>
        </is>
      </c>
      <c r="H12651">
        <f>=1.4.0</f>
        <v/>
      </c>
    </row>
    <row r="12652">
      <c r="A12652" t="inlineStr">
        <is>
          <t>rasa-x-demo</t>
        </is>
      </c>
      <c r="B12652" t="inlineStr">
        <is>
          <t>17a4b5c59fe3706d0524be1cc75f031f624dd5d0</t>
        </is>
      </c>
      <c r="C12652" t="inlineStr">
        <is>
          <t>2019-11-29 12:45:45+00:00</t>
        </is>
      </c>
      <c r="D12652" t="inlineStr">
        <is>
          <t>verchange</t>
        </is>
      </c>
      <c r="E12652" t="inlineStr">
        <is>
          <t>rasa</t>
        </is>
      </c>
      <c r="F12652">
        <f>=1.5.1</f>
        <v/>
      </c>
      <c r="G12652" t="inlineStr">
        <is>
          <t>rasa</t>
        </is>
      </c>
      <c r="H12652">
        <f>=1.5.0</f>
        <v/>
      </c>
    </row>
    <row r="12653">
      <c r="A12653" t="inlineStr">
        <is>
          <t>rasa-x-demo</t>
        </is>
      </c>
      <c r="B12653" t="inlineStr">
        <is>
          <t>c1d4f3cd1312500a827c20ffb953d7a4b71dd67b</t>
        </is>
      </c>
      <c r="C12653" t="inlineStr">
        <is>
          <t>2020-01-07 15:47:41+00:00</t>
        </is>
      </c>
      <c r="D12653" t="inlineStr">
        <is>
          <t>verchange</t>
        </is>
      </c>
      <c r="E12653" t="inlineStr">
        <is>
          <t>rasa</t>
        </is>
      </c>
      <c r="F12653">
        <f>=1.6.1</f>
        <v/>
      </c>
      <c r="G12653" t="inlineStr">
        <is>
          <t>rasa</t>
        </is>
      </c>
      <c r="H12653">
        <f>=1.5.1</f>
        <v/>
      </c>
    </row>
    <row r="12654">
      <c r="A12654" t="inlineStr">
        <is>
          <t>rasa-x-demo</t>
        </is>
      </c>
      <c r="B12654" t="inlineStr">
        <is>
          <t>564f1c2b904d13b7fedae51d26c8196506ce84f4</t>
        </is>
      </c>
      <c r="C12654" t="inlineStr">
        <is>
          <t>2020-02-05 13:31:25+00:00</t>
        </is>
      </c>
      <c r="D12654" t="inlineStr">
        <is>
          <t>verchange</t>
        </is>
      </c>
      <c r="E12654" t="inlineStr">
        <is>
          <t>rasa</t>
        </is>
      </c>
      <c r="F12654">
        <f>=1.7.0</f>
        <v/>
      </c>
      <c r="G12654" t="inlineStr">
        <is>
          <t>rasa</t>
        </is>
      </c>
      <c r="H12654">
        <f>=1.6.1</f>
        <v/>
      </c>
    </row>
    <row r="12655">
      <c r="A12655" t="inlineStr">
        <is>
          <t>rasa-x-demo</t>
        </is>
      </c>
      <c r="B12655" t="inlineStr">
        <is>
          <t>2594e01003ba5f3f98f47cd163aadf8223e96676</t>
        </is>
      </c>
      <c r="C12655" t="inlineStr">
        <is>
          <t>2020-02-28 11:08:53+00:00</t>
        </is>
      </c>
      <c r="D12655" t="inlineStr">
        <is>
          <t>verchange</t>
        </is>
      </c>
      <c r="E12655" t="inlineStr">
        <is>
          <t>rasa</t>
        </is>
      </c>
      <c r="F12655">
        <f>=1.8.0</f>
        <v/>
      </c>
      <c r="G12655" t="inlineStr">
        <is>
          <t>rasa</t>
        </is>
      </c>
      <c r="H12655">
        <f>=1.7.0</f>
        <v/>
      </c>
    </row>
    <row r="12656">
      <c r="A12656" t="inlineStr">
        <is>
          <t>rasa-x-demo</t>
        </is>
      </c>
      <c r="B12656" t="inlineStr">
        <is>
          <t>8468a80c1e4158f9b599f7863d48e8b7d4a51885</t>
        </is>
      </c>
      <c r="C12656" t="inlineStr">
        <is>
          <t>2020-03-25 16:11:50+00:00</t>
        </is>
      </c>
      <c r="D12656" t="inlineStr">
        <is>
          <t>verchange</t>
        </is>
      </c>
      <c r="E12656" t="inlineStr">
        <is>
          <t>rasa</t>
        </is>
      </c>
      <c r="F12656">
        <f>=1.9.0</f>
        <v/>
      </c>
      <c r="G12656" t="inlineStr">
        <is>
          <t>rasa</t>
        </is>
      </c>
      <c r="H12656">
        <f>=1.8.0</f>
        <v/>
      </c>
    </row>
    <row r="12657">
      <c r="A12657" t="inlineStr">
        <is>
          <t>rasa-x-demo</t>
        </is>
      </c>
      <c r="B12657" t="inlineStr">
        <is>
          <t>eeb18937e1c3d824e58ebd8e22412c0fcd881bf8</t>
        </is>
      </c>
      <c r="C12657" t="inlineStr">
        <is>
          <t>2020-04-28 17:01:38+00:00</t>
        </is>
      </c>
      <c r="D12657" t="inlineStr">
        <is>
          <t>verchange</t>
        </is>
      </c>
      <c r="E12657" t="inlineStr">
        <is>
          <t>rasa</t>
        </is>
      </c>
      <c r="F12657">
        <f>=1.10.0</f>
        <v/>
      </c>
      <c r="G12657" t="inlineStr">
        <is>
          <t>rasa</t>
        </is>
      </c>
      <c r="H12657">
        <f>=1.9.0</f>
        <v/>
      </c>
    </row>
    <row r="12658">
      <c r="A12658" t="inlineStr">
        <is>
          <t>rasa-x-demo</t>
        </is>
      </c>
      <c r="B12658" t="inlineStr">
        <is>
          <t>bbd78ad754558870329cd5961c02def072ce6677</t>
        </is>
      </c>
      <c r="C12658" t="inlineStr">
        <is>
          <t>2020-07-03 15:57:50+00:00</t>
        </is>
      </c>
      <c r="D12658" t="inlineStr">
        <is>
          <t>verchange</t>
        </is>
      </c>
      <c r="E12658" t="inlineStr">
        <is>
          <t>rasa</t>
        </is>
      </c>
      <c r="F12658">
        <f>=1.10.5</f>
        <v/>
      </c>
      <c r="G12658" t="inlineStr">
        <is>
          <t>rasa</t>
        </is>
      </c>
      <c r="H12658">
        <f>=1.10.0</f>
        <v/>
      </c>
    </row>
    <row r="12659">
      <c r="A12659" t="inlineStr">
        <is>
          <t>rasa-x-demo</t>
        </is>
      </c>
      <c r="B12659" t="inlineStr">
        <is>
          <t>10161d91e073787dd5a947037f783855608a1a75</t>
        </is>
      </c>
      <c r="C12659" t="inlineStr">
        <is>
          <t>2020-10-12 09:06:22+00:00</t>
        </is>
      </c>
      <c r="D12659" t="inlineStr">
        <is>
          <t>verchange</t>
        </is>
      </c>
      <c r="E12659" t="inlineStr">
        <is>
          <t>rasa</t>
        </is>
      </c>
      <c r="F12659">
        <f>=2.0.0</f>
        <v/>
      </c>
      <c r="G12659" t="inlineStr">
        <is>
          <t>rasa</t>
        </is>
      </c>
      <c r="H12659">
        <f>=1.10.5</f>
        <v/>
      </c>
    </row>
    <row r="12660">
      <c r="A12660" t="inlineStr">
        <is>
          <t>rasa-x-demo</t>
        </is>
      </c>
      <c r="B12660" t="inlineStr">
        <is>
          <t>ad6d3c00e489e6b13c24ec39ae56edc2eda54ae4</t>
        </is>
      </c>
      <c r="C12660" t="inlineStr">
        <is>
          <t>2020-12-01 19:03:24+00:00</t>
        </is>
      </c>
      <c r="D12660" t="inlineStr">
        <is>
          <t>verchange</t>
        </is>
      </c>
      <c r="E12660" t="inlineStr">
        <is>
          <t>rasa</t>
        </is>
      </c>
      <c r="F12660">
        <f>=2.1.2</f>
        <v/>
      </c>
      <c r="G12660" t="inlineStr">
        <is>
          <t>rasa</t>
        </is>
      </c>
      <c r="H12660">
        <f>=2.0.0</f>
        <v/>
      </c>
    </row>
    <row r="12661">
      <c r="A12661" t="inlineStr">
        <is>
          <t>rasa-x-demo</t>
        </is>
      </c>
      <c r="B12661" t="inlineStr">
        <is>
          <t>7fc6bd4042191058cadf8346bbe49fe3774a8a17</t>
        </is>
      </c>
      <c r="C12661" t="inlineStr">
        <is>
          <t>2021-01-04 15:43:02+00:00</t>
        </is>
      </c>
      <c r="D12661" t="inlineStr">
        <is>
          <t>verchange</t>
        </is>
      </c>
      <c r="E12661" t="inlineStr">
        <is>
          <t>rasa</t>
        </is>
      </c>
      <c r="F12661">
        <f>=2.2.2</f>
        <v/>
      </c>
      <c r="G12661" t="inlineStr">
        <is>
          <t>rasa</t>
        </is>
      </c>
      <c r="H12661">
        <f>=2.1.2</f>
        <v/>
      </c>
    </row>
    <row r="12662">
      <c r="A12662" t="inlineStr">
        <is>
          <t>rasa-x-demo</t>
        </is>
      </c>
      <c r="B12662" t="inlineStr">
        <is>
          <t>8be80898c2ef3a6ddfaae3bfe5016b7c91e9376c</t>
        </is>
      </c>
      <c r="C12662" t="inlineStr">
        <is>
          <t>2021-03-23 16:27:42+00:00</t>
        </is>
      </c>
      <c r="D12662" t="inlineStr">
        <is>
          <t>verchange</t>
        </is>
      </c>
      <c r="E12662" t="inlineStr">
        <is>
          <t>rasa</t>
        </is>
      </c>
      <c r="F12662">
        <f>=2.4.0</f>
        <v/>
      </c>
      <c r="G12662" t="inlineStr">
        <is>
          <t>rasa</t>
        </is>
      </c>
      <c r="H12662">
        <f>=2.2.2</f>
        <v/>
      </c>
    </row>
    <row r="12663">
      <c r="A12663" t="inlineStr">
        <is>
          <t>slouch</t>
        </is>
      </c>
      <c r="B12663" t="inlineStr">
        <is>
          <t>79fba45bf4ab804263899317e7499b21aed7700e</t>
        </is>
      </c>
      <c r="C12663" t="inlineStr">
        <is>
          <t>2016-08-10 21:52:42+00:00</t>
        </is>
      </c>
      <c r="D12663" t="inlineStr">
        <is>
          <t>add</t>
        </is>
      </c>
      <c r="E12663" t="inlineStr">
        <is>
          <t>contextdecorator</t>
        </is>
      </c>
      <c r="F12663">
        <f>=0.10.0</f>
        <v/>
      </c>
      <c r="G12663" t="inlineStr"/>
      <c r="H12663" t="inlineStr"/>
    </row>
    <row r="12664">
      <c r="A12664" t="inlineStr">
        <is>
          <t>slouch</t>
        </is>
      </c>
      <c r="B12664" t="inlineStr">
        <is>
          <t>79fba45bf4ab804263899317e7499b21aed7700e</t>
        </is>
      </c>
      <c r="C12664" t="inlineStr">
        <is>
          <t>2016-08-10 21:52:42+00:00</t>
        </is>
      </c>
      <c r="D12664" t="inlineStr">
        <is>
          <t>add</t>
        </is>
      </c>
      <c r="E12664" t="inlineStr">
        <is>
          <t>docopt-unicode</t>
        </is>
      </c>
      <c r="F12664">
        <f>=0.6.1</f>
        <v/>
      </c>
      <c r="G12664" t="inlineStr"/>
      <c r="H12664" t="inlineStr"/>
    </row>
    <row r="12665">
      <c r="A12665" t="inlineStr">
        <is>
          <t>slouch</t>
        </is>
      </c>
      <c r="B12665" t="inlineStr">
        <is>
          <t>79fba45bf4ab804263899317e7499b21aed7700e</t>
        </is>
      </c>
      <c r="C12665" t="inlineStr">
        <is>
          <t>2016-08-10 21:52:42+00:00</t>
        </is>
      </c>
      <c r="D12665" t="inlineStr">
        <is>
          <t>add</t>
        </is>
      </c>
      <c r="E12665" t="inlineStr">
        <is>
          <t>funcsigs</t>
        </is>
      </c>
      <c r="F12665">
        <f>=1.0.2</f>
        <v/>
      </c>
      <c r="G12665" t="inlineStr"/>
      <c r="H12665" t="inlineStr"/>
    </row>
    <row r="12666">
      <c r="A12666" t="inlineStr">
        <is>
          <t>slouch</t>
        </is>
      </c>
      <c r="B12666" t="inlineStr">
        <is>
          <t>79fba45bf4ab804263899317e7499b21aed7700e</t>
        </is>
      </c>
      <c r="C12666" t="inlineStr">
        <is>
          <t>2016-08-10 21:52:42+00:00</t>
        </is>
      </c>
      <c r="D12666" t="inlineStr">
        <is>
          <t>add</t>
        </is>
      </c>
      <c r="E12666" t="inlineStr">
        <is>
          <t>libfaketime</t>
        </is>
      </c>
      <c r="F12666">
        <f>=0.4.2</f>
        <v/>
      </c>
      <c r="G12666" t="inlineStr"/>
      <c r="H12666" t="inlineStr"/>
    </row>
    <row r="12667">
      <c r="A12667" t="inlineStr">
        <is>
          <t>slouch</t>
        </is>
      </c>
      <c r="B12667" t="inlineStr">
        <is>
          <t>79fba45bf4ab804263899317e7499b21aed7700e</t>
        </is>
      </c>
      <c r="C12667" t="inlineStr">
        <is>
          <t>2016-08-10 21:52:42+00:00</t>
        </is>
      </c>
      <c r="D12667" t="inlineStr">
        <is>
          <t>add</t>
        </is>
      </c>
      <c r="E12667" t="inlineStr">
        <is>
          <t>mock</t>
        </is>
      </c>
      <c r="F12667">
        <f>=2.0.0</f>
        <v/>
      </c>
      <c r="G12667" t="inlineStr"/>
      <c r="H12667" t="inlineStr"/>
    </row>
    <row r="12668">
      <c r="A12668" t="inlineStr">
        <is>
          <t>slouch</t>
        </is>
      </c>
      <c r="B12668" t="inlineStr">
        <is>
          <t>79fba45bf4ab804263899317e7499b21aed7700e</t>
        </is>
      </c>
      <c r="C12668" t="inlineStr">
        <is>
          <t>2016-08-10 21:52:42+00:00</t>
        </is>
      </c>
      <c r="D12668" t="inlineStr">
        <is>
          <t>add</t>
        </is>
      </c>
      <c r="E12668" t="inlineStr">
        <is>
          <t>pbr</t>
        </is>
      </c>
      <c r="F12668">
        <f>=1.10.0</f>
        <v/>
      </c>
      <c r="G12668" t="inlineStr"/>
      <c r="H12668" t="inlineStr"/>
    </row>
    <row r="12669">
      <c r="A12669" t="inlineStr">
        <is>
          <t>slouch</t>
        </is>
      </c>
      <c r="B12669" t="inlineStr">
        <is>
          <t>79fba45bf4ab804263899317e7499b21aed7700e</t>
        </is>
      </c>
      <c r="C12669" t="inlineStr">
        <is>
          <t>2016-08-10 21:52:42+00:00</t>
        </is>
      </c>
      <c r="D12669" t="inlineStr">
        <is>
          <t>add</t>
        </is>
      </c>
      <c r="E12669" t="inlineStr">
        <is>
          <t>py</t>
        </is>
      </c>
      <c r="F12669">
        <f>=1.4.31</f>
        <v/>
      </c>
      <c r="G12669" t="inlineStr"/>
      <c r="H12669" t="inlineStr"/>
    </row>
    <row r="12670">
      <c r="A12670" t="inlineStr">
        <is>
          <t>slouch</t>
        </is>
      </c>
      <c r="B12670" t="inlineStr">
        <is>
          <t>79fba45bf4ab804263899317e7499b21aed7700e</t>
        </is>
      </c>
      <c r="C12670" t="inlineStr">
        <is>
          <t>2016-08-10 21:52:42+00:00</t>
        </is>
      </c>
      <c r="D12670" t="inlineStr">
        <is>
          <t>add</t>
        </is>
      </c>
      <c r="E12670" t="inlineStr">
        <is>
          <t>pytest</t>
        </is>
      </c>
      <c r="F12670">
        <f>=2.9.2</f>
        <v/>
      </c>
      <c r="G12670" t="inlineStr"/>
      <c r="H12670" t="inlineStr"/>
    </row>
    <row r="12671">
      <c r="A12671" t="inlineStr">
        <is>
          <t>slouch</t>
        </is>
      </c>
      <c r="B12671" t="inlineStr">
        <is>
          <t>79fba45bf4ab804263899317e7499b21aed7700e</t>
        </is>
      </c>
      <c r="C12671" t="inlineStr">
        <is>
          <t>2016-08-10 21:52:42+00:00</t>
        </is>
      </c>
      <c r="D12671" t="inlineStr">
        <is>
          <t>add</t>
        </is>
      </c>
      <c r="E12671" t="inlineStr">
        <is>
          <t>python-dateutil</t>
        </is>
      </c>
      <c r="F12671">
        <f>=2.5.3</f>
        <v/>
      </c>
      <c r="G12671" t="inlineStr"/>
      <c r="H12671" t="inlineStr"/>
    </row>
    <row r="12672">
      <c r="A12672" t="inlineStr">
        <is>
          <t>slouch</t>
        </is>
      </c>
      <c r="B12672" t="inlineStr">
        <is>
          <t>79fba45bf4ab804263899317e7499b21aed7700e</t>
        </is>
      </c>
      <c r="C12672" t="inlineStr">
        <is>
          <t>2016-08-10 21:52:42+00:00</t>
        </is>
      </c>
      <c r="D12672" t="inlineStr">
        <is>
          <t>add</t>
        </is>
      </c>
      <c r="E12672" t="inlineStr">
        <is>
          <t>requests</t>
        </is>
      </c>
      <c r="F12672">
        <f>=2.11.0</f>
        <v/>
      </c>
      <c r="G12672" t="inlineStr"/>
      <c r="H12672" t="inlineStr"/>
    </row>
    <row r="12673">
      <c r="A12673" t="inlineStr">
        <is>
          <t>slouch</t>
        </is>
      </c>
      <c r="B12673" t="inlineStr">
        <is>
          <t>79fba45bf4ab804263899317e7499b21aed7700e</t>
        </is>
      </c>
      <c r="C12673" t="inlineStr">
        <is>
          <t>2016-08-10 21:52:42+00:00</t>
        </is>
      </c>
      <c r="D12673" t="inlineStr">
        <is>
          <t>add</t>
        </is>
      </c>
      <c r="E12673" t="inlineStr">
        <is>
          <t>six</t>
        </is>
      </c>
      <c r="F12673">
        <f>=1.10.0</f>
        <v/>
      </c>
      <c r="G12673" t="inlineStr"/>
      <c r="H12673" t="inlineStr"/>
    </row>
    <row r="12674">
      <c r="A12674" t="inlineStr">
        <is>
          <t>slouch</t>
        </is>
      </c>
      <c r="B12674" t="inlineStr">
        <is>
          <t>79fba45bf4ab804263899317e7499b21aed7700e</t>
        </is>
      </c>
      <c r="C12674" t="inlineStr">
        <is>
          <t>2016-08-10 21:52:42+00:00</t>
        </is>
      </c>
      <c r="D12674" t="inlineStr">
        <is>
          <t>add</t>
        </is>
      </c>
      <c r="E12674" t="inlineStr">
        <is>
          <t>slacker</t>
        </is>
      </c>
      <c r="F12674">
        <f>=0.9.24</f>
        <v/>
      </c>
      <c r="G12674" t="inlineStr"/>
      <c r="H12674" t="inlineStr"/>
    </row>
    <row r="12675">
      <c r="A12675" t="inlineStr">
        <is>
          <t>slouch</t>
        </is>
      </c>
      <c r="B12675" t="inlineStr">
        <is>
          <t>79fba45bf4ab804263899317e7499b21aed7700e</t>
        </is>
      </c>
      <c r="C12675" t="inlineStr">
        <is>
          <t>2016-08-10 21:52:42+00:00</t>
        </is>
      </c>
      <c r="D12675" t="inlineStr">
        <is>
          <t>add</t>
        </is>
      </c>
      <c r="E12675" t="inlineStr">
        <is>
          <t>websocket-client</t>
        </is>
      </c>
      <c r="F12675">
        <f>=0.37.0</f>
        <v/>
      </c>
      <c r="G12675" t="inlineStr"/>
      <c r="H12675" t="inlineStr"/>
    </row>
    <row r="12676">
      <c r="A12676" t="inlineStr">
        <is>
          <t>slouch</t>
        </is>
      </c>
      <c r="B12676" t="inlineStr">
        <is>
          <t>2601291ce429d8d1977cbfb9c66beaaacdf89340</t>
        </is>
      </c>
      <c r="C12676" t="inlineStr">
        <is>
          <t>2017-11-08 21:57:54+00:00</t>
        </is>
      </c>
      <c r="D12676" t="inlineStr">
        <is>
          <t>verchange</t>
        </is>
      </c>
      <c r="E12676" t="inlineStr">
        <is>
          <t>libfaketime</t>
        </is>
      </c>
      <c r="F12676">
        <f>=0.5.0</f>
        <v/>
      </c>
      <c r="G12676" t="inlineStr">
        <is>
          <t>libfaketime</t>
        </is>
      </c>
      <c r="H12676">
        <f>=0.4.2</f>
        <v/>
      </c>
    </row>
    <row r="12677">
      <c r="A12677" t="inlineStr">
        <is>
          <t>dupeguru</t>
        </is>
      </c>
      <c r="B12677" t="inlineStr">
        <is>
          <t>421a58a61c2fabbbc045654e089ab80f44468fd2</t>
        </is>
      </c>
      <c r="C12677" t="inlineStr">
        <is>
          <t>2021-01-12 00:50:15+00:00</t>
        </is>
      </c>
      <c r="D12677" t="inlineStr">
        <is>
          <t>verchange</t>
        </is>
      </c>
      <c r="E12677" t="inlineStr">
        <is>
          <t>hsaudiotag3k</t>
        </is>
      </c>
      <c r="F12677" t="inlineStr">
        <is>
          <t>&gt;=1.1.3*</t>
        </is>
      </c>
      <c r="G12677" t="inlineStr">
        <is>
          <t>hsaudiotag3k</t>
        </is>
      </c>
      <c r="H12677" t="inlineStr">
        <is>
          <t>&gt;=1.1.3</t>
        </is>
      </c>
    </row>
    <row r="12678">
      <c r="A12678" t="inlineStr">
        <is>
          <t>dupeguru</t>
        </is>
      </c>
      <c r="B12678" t="inlineStr">
        <is>
          <t>421a58a61c2fabbbc045654e089ab80f44468fd2</t>
        </is>
      </c>
      <c r="C12678" t="inlineStr">
        <is>
          <t>2021-01-12 00:50:15+00:00</t>
        </is>
      </c>
      <c r="D12678" t="inlineStr">
        <is>
          <t>add</t>
        </is>
      </c>
      <c r="E12678" t="inlineStr">
        <is>
          <t>distro</t>
        </is>
      </c>
      <c r="F12678" t="inlineStr">
        <is>
          <t>&gt;=1.5.0</t>
        </is>
      </c>
      <c r="G12678" t="inlineStr"/>
      <c r="H12678" t="inlineStr"/>
    </row>
    <row r="12679">
      <c r="A12679" t="inlineStr">
        <is>
          <t>dupeguru</t>
        </is>
      </c>
      <c r="B12679" t="inlineStr">
        <is>
          <t>421a58a61c2fabbbc045654e089ab80f44468fd2</t>
        </is>
      </c>
      <c r="C12679" t="inlineStr">
        <is>
          <t>2021-01-12 00:50:15+00:00</t>
        </is>
      </c>
      <c r="D12679" t="inlineStr">
        <is>
          <t>add</t>
        </is>
      </c>
      <c r="E12679" t="inlineStr">
        <is>
          <t>PyQt5</t>
        </is>
      </c>
      <c r="F12679" t="inlineStr">
        <is>
          <t>&gt;=5.4;&lt;6.0</t>
        </is>
      </c>
      <c r="G12679" t="inlineStr"/>
      <c r="H12679" t="inlineStr"/>
    </row>
    <row r="12680">
      <c r="A12680" t="inlineStr">
        <is>
          <t>dupeguru</t>
        </is>
      </c>
      <c r="B12680" t="inlineStr">
        <is>
          <t>421a58a61c2fabbbc045654e089ab80f44468fd2</t>
        </is>
      </c>
      <c r="C12680" t="inlineStr">
        <is>
          <t>2021-01-12 00:50:15+00:00</t>
        </is>
      </c>
      <c r="D12680" t="inlineStr">
        <is>
          <t>add</t>
        </is>
      </c>
      <c r="E12680" t="inlineStr">
        <is>
          <t>pywin32</t>
        </is>
      </c>
      <c r="F12680" t="inlineStr">
        <is>
          <t>&gt;=200</t>
        </is>
      </c>
      <c r="G12680" t="inlineStr"/>
      <c r="H12680" t="inlineStr"/>
    </row>
    <row r="12681">
      <c r="A12681" t="inlineStr">
        <is>
          <t>django-propeller</t>
        </is>
      </c>
      <c r="B12681" t="inlineStr">
        <is>
          <t>c9ff2c38ae3b91002bb2660b2209622d87c5b53a</t>
        </is>
      </c>
      <c r="C12681" t="inlineStr">
        <is>
          <t>2017-02-20 11:45:25+00:00</t>
        </is>
      </c>
      <c r="D12681" t="inlineStr">
        <is>
          <t>verchange</t>
        </is>
      </c>
      <c r="E12681" t="inlineStr">
        <is>
          <t>Sphinx</t>
        </is>
      </c>
      <c r="F12681">
        <f>=1.5.2</f>
        <v/>
      </c>
      <c r="G12681" t="inlineStr">
        <is>
          <t>Sphinx</t>
        </is>
      </c>
      <c r="H12681" t="inlineStr"/>
    </row>
    <row r="12682">
      <c r="A12682" t="inlineStr">
        <is>
          <t>django-propeller</t>
        </is>
      </c>
      <c r="B12682" t="inlineStr">
        <is>
          <t>c9ff2c38ae3b91002bb2660b2209622d87c5b53a</t>
        </is>
      </c>
      <c r="C12682" t="inlineStr">
        <is>
          <t>2017-02-20 11:45:25+00:00</t>
        </is>
      </c>
      <c r="D12682" t="inlineStr">
        <is>
          <t>add</t>
        </is>
      </c>
      <c r="E12682" t="inlineStr">
        <is>
          <t>sphinx-rtd-theme</t>
        </is>
      </c>
      <c r="F12682">
        <f>=0.1.9</f>
        <v/>
      </c>
      <c r="G12682" t="inlineStr"/>
      <c r="H12682" t="inlineStr"/>
    </row>
    <row r="12683">
      <c r="A12683" t="inlineStr">
        <is>
          <t>django-propeller</t>
        </is>
      </c>
      <c r="B12683" t="inlineStr">
        <is>
          <t>c9ff2c38ae3b91002bb2660b2209622d87c5b53a</t>
        </is>
      </c>
      <c r="C12683" t="inlineStr">
        <is>
          <t>2017-02-20 11:45:25+00:00</t>
        </is>
      </c>
      <c r="D12683" t="inlineStr">
        <is>
          <t>rem</t>
        </is>
      </c>
      <c r="E12683" t="inlineStr"/>
      <c r="F12683" t="inlineStr"/>
      <c r="G12683" t="inlineStr">
        <is>
          <t>sphinx_rtd_theme</t>
        </is>
      </c>
      <c r="H12683" t="inlineStr"/>
    </row>
    <row r="12684">
      <c r="A12684" t="inlineStr">
        <is>
          <t>django-propeller</t>
        </is>
      </c>
      <c r="B12684" t="inlineStr">
        <is>
          <t>7a110ac9c57333c76967701dde6b5f4c17b3dc9e</t>
        </is>
      </c>
      <c r="C12684" t="inlineStr">
        <is>
          <t>2017-02-26 12:23:37+00:00</t>
        </is>
      </c>
      <c r="D12684" t="inlineStr">
        <is>
          <t>verchange</t>
        </is>
      </c>
      <c r="E12684" t="inlineStr">
        <is>
          <t>Sphinx</t>
        </is>
      </c>
      <c r="F12684">
        <f>=1.5.3</f>
        <v/>
      </c>
      <c r="G12684" t="inlineStr">
        <is>
          <t>Sphinx</t>
        </is>
      </c>
      <c r="H12684">
        <f>=1.5.2</f>
        <v/>
      </c>
    </row>
    <row r="12685">
      <c r="A12685" t="inlineStr">
        <is>
          <t>django-propeller</t>
        </is>
      </c>
      <c r="B12685" t="inlineStr">
        <is>
          <t>7a110ac9c57333c76967701dde6b5f4c17b3dc9e</t>
        </is>
      </c>
      <c r="C12685" t="inlineStr">
        <is>
          <t>2017-02-26 12:23:37+00:00</t>
        </is>
      </c>
      <c r="D12685" t="inlineStr">
        <is>
          <t>add</t>
        </is>
      </c>
      <c r="E12685" t="inlineStr">
        <is>
          <t>enum34</t>
        </is>
      </c>
      <c r="F12685" t="inlineStr"/>
      <c r="G12685" t="inlineStr"/>
      <c r="H12685" t="inlineStr"/>
    </row>
    <row r="12686">
      <c r="A12686" t="inlineStr">
        <is>
          <t>django-propeller</t>
        </is>
      </c>
      <c r="B12686" t="inlineStr">
        <is>
          <t>8b62ef60e8eb896c9f8d8f0781c673241679fd8a</t>
        </is>
      </c>
      <c r="C12686" t="inlineStr">
        <is>
          <t>2017-03-22 13:34:05+00:00</t>
        </is>
      </c>
      <c r="D12686" t="inlineStr">
        <is>
          <t>verchange</t>
        </is>
      </c>
      <c r="E12686" t="inlineStr">
        <is>
          <t>enum34</t>
        </is>
      </c>
      <c r="F12686">
        <f>=1.1.6</f>
        <v/>
      </c>
      <c r="G12686" t="inlineStr">
        <is>
          <t>enum34</t>
        </is>
      </c>
      <c r="H12686" t="inlineStr"/>
    </row>
    <row r="12687">
      <c r="A12687" t="inlineStr">
        <is>
          <t>django-propeller</t>
        </is>
      </c>
      <c r="B12687" t="inlineStr">
        <is>
          <t>8b62ef60e8eb896c9f8d8f0781c673241679fd8a</t>
        </is>
      </c>
      <c r="C12687" t="inlineStr">
        <is>
          <t>2017-03-22 13:34:05+00:00</t>
        </is>
      </c>
      <c r="D12687" t="inlineStr">
        <is>
          <t>verchange</t>
        </is>
      </c>
      <c r="E12687" t="inlineStr">
        <is>
          <t>sphinx-rtd-theme</t>
        </is>
      </c>
      <c r="F12687">
        <f>=0.2.4</f>
        <v/>
      </c>
      <c r="G12687" t="inlineStr">
        <is>
          <t>sphinx-rtd-theme</t>
        </is>
      </c>
      <c r="H12687">
        <f>=0.1.9</f>
        <v/>
      </c>
    </row>
    <row r="12688">
      <c r="A12688" t="inlineStr">
        <is>
          <t>piazza-api</t>
        </is>
      </c>
      <c r="B12688" t="inlineStr">
        <is>
          <t>0489a8893483351a921ab9145a2cc802f800177e</t>
        </is>
      </c>
      <c r="C12688" t="inlineStr">
        <is>
          <t>2018-01-07 07:59:21+00:00</t>
        </is>
      </c>
      <c r="D12688" t="inlineStr">
        <is>
          <t>add</t>
        </is>
      </c>
      <c r="E12688" t="inlineStr">
        <is>
          <t>six</t>
        </is>
      </c>
      <c r="F12688">
        <f>=1.10.0</f>
        <v/>
      </c>
      <c r="G12688" t="inlineStr"/>
      <c r="H12688" t="inlineStr"/>
    </row>
    <row r="12689">
      <c r="A12689" t="inlineStr">
        <is>
          <t>piazza-api</t>
        </is>
      </c>
      <c r="B12689" t="inlineStr">
        <is>
          <t>5b466c460abe4267e25916f8bcedab11fb7ce8f6</t>
        </is>
      </c>
      <c r="C12689" t="inlineStr">
        <is>
          <t>2018-09-06 06:58:08+00:00</t>
        </is>
      </c>
      <c r="D12689" t="inlineStr">
        <is>
          <t>verchange</t>
        </is>
      </c>
      <c r="E12689" t="inlineStr">
        <is>
          <t>six</t>
        </is>
      </c>
      <c r="F12689" t="inlineStr"/>
      <c r="G12689" t="inlineStr">
        <is>
          <t>six</t>
        </is>
      </c>
      <c r="H12689">
        <f>=1.10.0</f>
        <v/>
      </c>
    </row>
    <row r="12690">
      <c r="A12690" t="inlineStr">
        <is>
          <t>cinder</t>
        </is>
      </c>
      <c r="B12690" t="inlineStr">
        <is>
          <t>63f5798e8795f80f3612fb0699eb668e20ae321c</t>
        </is>
      </c>
      <c r="C12690" t="inlineStr">
        <is>
          <t>2014-08-07 19:20:19+00:00</t>
        </is>
      </c>
      <c r="D12690" t="inlineStr">
        <is>
          <t>verchange</t>
        </is>
      </c>
      <c r="E12690" t="inlineStr">
        <is>
          <t>Routes</t>
        </is>
      </c>
      <c r="F12690" t="inlineStr">
        <is>
          <t>&gt;=1.12.3;!=2.0</t>
        </is>
      </c>
      <c r="G12690" t="inlineStr">
        <is>
          <t>Routes</t>
        </is>
      </c>
      <c r="H12690" t="inlineStr">
        <is>
          <t>&gt;=1.12.3</t>
        </is>
      </c>
    </row>
    <row r="12691">
      <c r="A12691" t="inlineStr">
        <is>
          <t>cinder</t>
        </is>
      </c>
      <c r="B12691" t="inlineStr">
        <is>
          <t>63f5798e8795f80f3612fb0699eb668e20ae321c</t>
        </is>
      </c>
      <c r="C12691" t="inlineStr">
        <is>
          <t>2014-08-07 19:20:19+00:00</t>
        </is>
      </c>
      <c r="D12691" t="inlineStr">
        <is>
          <t>verchange</t>
        </is>
      </c>
      <c r="E12691" t="inlineStr">
        <is>
          <t>oslo.messaging</t>
        </is>
      </c>
      <c r="F12691" t="inlineStr">
        <is>
          <t>&gt;=1.3.0</t>
        </is>
      </c>
      <c r="G12691" t="inlineStr">
        <is>
          <t>oslo.messaging</t>
        </is>
      </c>
      <c r="H12691" t="inlineStr">
        <is>
          <t>&gt;=1.3.0a9</t>
        </is>
      </c>
    </row>
    <row r="12692">
      <c r="A12692" t="inlineStr">
        <is>
          <t>cinder</t>
        </is>
      </c>
      <c r="B12692" t="inlineStr">
        <is>
          <t>63f5798e8795f80f3612fb0699eb668e20ae321c</t>
        </is>
      </c>
      <c r="C12692" t="inlineStr">
        <is>
          <t>2014-08-07 19:20:19+00:00</t>
        </is>
      </c>
      <c r="D12692" t="inlineStr">
        <is>
          <t>verchange</t>
        </is>
      </c>
      <c r="E12692" t="inlineStr">
        <is>
          <t>SQLAlchemy</t>
        </is>
      </c>
      <c r="F12692" t="inlineStr">
        <is>
          <t>&lt;=0.9.99;!=0.9.5;&gt;=0.7.8</t>
        </is>
      </c>
      <c r="G12692" t="inlineStr">
        <is>
          <t>SQLAlchemy</t>
        </is>
      </c>
      <c r="H12692" t="inlineStr">
        <is>
          <t>&lt;=0.9.99;&gt;=0.7.8</t>
        </is>
      </c>
    </row>
    <row r="12693">
      <c r="A12693" t="inlineStr">
        <is>
          <t>cinder</t>
        </is>
      </c>
      <c r="B12693" t="inlineStr">
        <is>
          <t>4e7f510235a79cf04a8a6ef5455d17267ea058d3</t>
        </is>
      </c>
      <c r="C12693" t="inlineStr">
        <is>
          <t>2014-09-20 14:44:41+00:00</t>
        </is>
      </c>
      <c r="D12693" t="inlineStr">
        <is>
          <t>verchange</t>
        </is>
      </c>
      <c r="E12693" t="inlineStr">
        <is>
          <t>Routes</t>
        </is>
      </c>
      <c r="F12693" t="inlineStr">
        <is>
          <t>&gt;=1.12.3;!=2.0</t>
        </is>
      </c>
      <c r="G12693" t="inlineStr">
        <is>
          <t>Routes</t>
        </is>
      </c>
      <c r="H12693" t="inlineStr">
        <is>
          <t>&gt;=1.12.3</t>
        </is>
      </c>
    </row>
    <row r="12694">
      <c r="A12694" t="inlineStr">
        <is>
          <t>cinder</t>
        </is>
      </c>
      <c r="B12694" t="inlineStr">
        <is>
          <t>4e7f510235a79cf04a8a6ef5455d17267ea058d3</t>
        </is>
      </c>
      <c r="C12694" t="inlineStr">
        <is>
          <t>2014-09-20 14:44:41+00:00</t>
        </is>
      </c>
      <c r="D12694" t="inlineStr">
        <is>
          <t>verchange</t>
        </is>
      </c>
      <c r="E12694" t="inlineStr">
        <is>
          <t>sqlalchemy-migrate</t>
        </is>
      </c>
      <c r="F12694" t="inlineStr">
        <is>
          <t>&gt;=0.7.2;!=0.9.2</t>
        </is>
      </c>
      <c r="G12694" t="inlineStr">
        <is>
          <t>sqlalchemy-migrate</t>
        </is>
      </c>
      <c r="H12694" t="inlineStr">
        <is>
          <t>&gt;=0.7.2</t>
        </is>
      </c>
    </row>
    <row r="12695">
      <c r="A12695" t="inlineStr">
        <is>
          <t>cinder</t>
        </is>
      </c>
      <c r="B12695" t="inlineStr">
        <is>
          <t>7eef59602206b529d7acdcbe8055d0d0d63d0d85</t>
        </is>
      </c>
      <c r="C12695" t="inlineStr">
        <is>
          <t>2014-10-02 23:34:54+00:00</t>
        </is>
      </c>
      <c r="D12695" t="inlineStr">
        <is>
          <t>verchange</t>
        </is>
      </c>
      <c r="E12695" t="inlineStr">
        <is>
          <t>sqlalchemy-migrate</t>
        </is>
      </c>
      <c r="F12695" t="inlineStr">
        <is>
          <t>!=0.8.4;&gt;=0.8.2;!=0.9.2</t>
        </is>
      </c>
      <c r="G12695" t="inlineStr">
        <is>
          <t>sqlalchemy-migrate</t>
        </is>
      </c>
      <c r="H12695" t="inlineStr">
        <is>
          <t>!=0.8.4;&gt;=0.8.2</t>
        </is>
      </c>
    </row>
    <row r="12696">
      <c r="A12696" t="inlineStr">
        <is>
          <t>cinder</t>
        </is>
      </c>
      <c r="B12696" t="inlineStr">
        <is>
          <t>532b82059fe16678da7f7ed10d2f862ff1d2e9ea</t>
        </is>
      </c>
      <c r="C12696" t="inlineStr">
        <is>
          <t>2015-02-05 16:02:41+00:00</t>
        </is>
      </c>
      <c r="D12696" t="inlineStr">
        <is>
          <t>verchange</t>
        </is>
      </c>
      <c r="E12696" t="inlineStr">
        <is>
          <t>taskflow</t>
        </is>
      </c>
      <c r="F12696" t="inlineStr">
        <is>
          <t>&gt;=0.4;&lt;0.7.0</t>
        </is>
      </c>
      <c r="G12696" t="inlineStr">
        <is>
          <t>taskflow</t>
        </is>
      </c>
      <c r="H12696" t="inlineStr">
        <is>
          <t>&gt;=0.4</t>
        </is>
      </c>
    </row>
    <row r="12697">
      <c r="A12697" t="inlineStr">
        <is>
          <t>cinder</t>
        </is>
      </c>
      <c r="B12697" t="inlineStr">
        <is>
          <t>532b82059fe16678da7f7ed10d2f862ff1d2e9ea</t>
        </is>
      </c>
      <c r="C12697" t="inlineStr">
        <is>
          <t>2015-02-05 16:02:41+00:00</t>
        </is>
      </c>
      <c r="D12697" t="inlineStr">
        <is>
          <t>verchange</t>
        </is>
      </c>
      <c r="E12697" t="inlineStr">
        <is>
          <t>oslo.db</t>
        </is>
      </c>
      <c r="F12697" t="inlineStr">
        <is>
          <t>&lt;1.1;&gt;=1.0.0</t>
        </is>
      </c>
      <c r="G12697" t="inlineStr">
        <is>
          <t>oslo.db</t>
        </is>
      </c>
      <c r="H12697" t="inlineStr">
        <is>
          <t>&gt;=1.0.0</t>
        </is>
      </c>
    </row>
    <row r="12698">
      <c r="A12698" t="inlineStr">
        <is>
          <t>cinder</t>
        </is>
      </c>
      <c r="B12698" t="inlineStr">
        <is>
          <t>532b82059fe16678da7f7ed10d2f862ff1d2e9ea</t>
        </is>
      </c>
      <c r="C12698" t="inlineStr">
        <is>
          <t>2015-02-05 16:02:41+00:00</t>
        </is>
      </c>
      <c r="D12698" t="inlineStr">
        <is>
          <t>verchange</t>
        </is>
      </c>
      <c r="E12698" t="inlineStr">
        <is>
          <t>oslo.messaging</t>
        </is>
      </c>
      <c r="F12698" t="inlineStr">
        <is>
          <t>&lt;1.6.0;&gt;=1.4.0;!=1.5.0</t>
        </is>
      </c>
      <c r="G12698" t="inlineStr">
        <is>
          <t>oslo.messaging</t>
        </is>
      </c>
      <c r="H12698" t="inlineStr">
        <is>
          <t>&gt;=1.4.0;!=1.5.0</t>
        </is>
      </c>
    </row>
    <row r="12699">
      <c r="A12699" t="inlineStr">
        <is>
          <t>cinder</t>
        </is>
      </c>
      <c r="B12699" t="inlineStr">
        <is>
          <t>532b82059fe16678da7f7ed10d2f862ff1d2e9ea</t>
        </is>
      </c>
      <c r="C12699" t="inlineStr">
        <is>
          <t>2015-02-05 16:02:41+00:00</t>
        </is>
      </c>
      <c r="D12699" t="inlineStr">
        <is>
          <t>verchange</t>
        </is>
      </c>
      <c r="E12699" t="inlineStr">
        <is>
          <t>sqlalchemy-migrate</t>
        </is>
      </c>
      <c r="F12699">
        <f>=0.9.1</f>
        <v/>
      </c>
      <c r="G12699" t="inlineStr">
        <is>
          <t>sqlalchemy-migrate</t>
        </is>
      </c>
      <c r="H12699" t="inlineStr">
        <is>
          <t>&gt;=0.9.1;!=0.9.2</t>
        </is>
      </c>
    </row>
    <row r="12700">
      <c r="A12700" t="inlineStr">
        <is>
          <t>cinder</t>
        </is>
      </c>
      <c r="B12700" t="inlineStr">
        <is>
          <t>532b82059fe16678da7f7ed10d2f862ff1d2e9ea</t>
        </is>
      </c>
      <c r="C12700" t="inlineStr">
        <is>
          <t>2015-02-05 16:02:41+00:00</t>
        </is>
      </c>
      <c r="D12700" t="inlineStr">
        <is>
          <t>verchange</t>
        </is>
      </c>
      <c r="E12700" t="inlineStr">
        <is>
          <t>SQLAlchemy</t>
        </is>
      </c>
      <c r="F12700" t="inlineStr">
        <is>
          <t>!=0.9.3;!=0.9.4;!=0.9.6;&lt;=0.9.99;!=0.9.0;!=0.9.5;!=0.9.1;!=0.9.2;&gt;=0.8.4</t>
        </is>
      </c>
      <c r="G12700" t="inlineStr">
        <is>
          <t>SQLAlchemy</t>
        </is>
      </c>
      <c r="H12700" t="inlineStr">
        <is>
          <t>&gt;=0.9.7;&lt;=0.9.99;&lt;=0.8.99;&gt;=0.8.4</t>
        </is>
      </c>
    </row>
    <row r="12701">
      <c r="A12701" t="inlineStr">
        <is>
          <t>cinder</t>
        </is>
      </c>
      <c r="B12701" t="inlineStr">
        <is>
          <t>532b82059fe16678da7f7ed10d2f862ff1d2e9ea</t>
        </is>
      </c>
      <c r="C12701" t="inlineStr">
        <is>
          <t>2015-02-05 16:02:41+00:00</t>
        </is>
      </c>
      <c r="D12701" t="inlineStr">
        <is>
          <t>verchange</t>
        </is>
      </c>
      <c r="E12701" t="inlineStr">
        <is>
          <t>eventlet</t>
        </is>
      </c>
      <c r="F12701" t="inlineStr">
        <is>
          <t>&lt;0.16.0;&gt;=0.15.1</t>
        </is>
      </c>
      <c r="G12701" t="inlineStr">
        <is>
          <t>eventlet</t>
        </is>
      </c>
      <c r="H12701" t="inlineStr">
        <is>
          <t>&gt;=0.15.1</t>
        </is>
      </c>
    </row>
    <row r="12702">
      <c r="A12702" t="inlineStr">
        <is>
          <t>cinder</t>
        </is>
      </c>
      <c r="B12702" t="inlineStr">
        <is>
          <t>532b82059fe16678da7f7ed10d2f862ff1d2e9ea</t>
        </is>
      </c>
      <c r="C12702" t="inlineStr">
        <is>
          <t>2015-02-05 16:02:41+00:00</t>
        </is>
      </c>
      <c r="D12702" t="inlineStr">
        <is>
          <t>verchange</t>
        </is>
      </c>
      <c r="E12702" t="inlineStr">
        <is>
          <t>python-barbicanclient</t>
        </is>
      </c>
      <c r="F12702" t="inlineStr">
        <is>
          <t>&gt;=2.1.0;!=3.0.0;&lt;3.0.2</t>
        </is>
      </c>
      <c r="G12702" t="inlineStr">
        <is>
          <t>python-barbicanclient</t>
        </is>
      </c>
      <c r="H12702" t="inlineStr">
        <is>
          <t>&gt;=2.1.0;!=3.0.0</t>
        </is>
      </c>
    </row>
    <row r="12703">
      <c r="A12703" t="inlineStr">
        <is>
          <t>cinder</t>
        </is>
      </c>
      <c r="B12703" t="inlineStr">
        <is>
          <t>a69e72dc86e3f1a1f29a3ad4239b16109e1afa75</t>
        </is>
      </c>
      <c r="C12703" t="inlineStr">
        <is>
          <t>2015-03-13 00:18:22+00:00</t>
        </is>
      </c>
      <c r="D12703" t="inlineStr">
        <is>
          <t>verchange</t>
        </is>
      </c>
      <c r="E12703" t="inlineStr">
        <is>
          <t>oslo.rootwrap</t>
        </is>
      </c>
      <c r="F12703" t="inlineStr">
        <is>
          <t>&lt;1.4</t>
        </is>
      </c>
      <c r="G12703" t="inlineStr">
        <is>
          <t>oslo.rootwrap</t>
        </is>
      </c>
      <c r="H12703" t="inlineStr"/>
    </row>
    <row r="12704">
      <c r="A12704" t="inlineStr">
        <is>
          <t>cinder</t>
        </is>
      </c>
      <c r="B12704" t="inlineStr">
        <is>
          <t>a69e72dc86e3f1a1f29a3ad4239b16109e1afa75</t>
        </is>
      </c>
      <c r="C12704" t="inlineStr">
        <is>
          <t>2015-03-13 00:18:22+00:00</t>
        </is>
      </c>
      <c r="D12704" t="inlineStr">
        <is>
          <t>verchange</t>
        </is>
      </c>
      <c r="E12704" t="inlineStr">
        <is>
          <t>oslo.config</t>
        </is>
      </c>
      <c r="F12704" t="inlineStr">
        <is>
          <t>&lt;1.5;&gt;=1.2.0</t>
        </is>
      </c>
      <c r="G12704" t="inlineStr">
        <is>
          <t>oslo.config</t>
        </is>
      </c>
      <c r="H12704" t="inlineStr">
        <is>
          <t>&gt;=1.2.0</t>
        </is>
      </c>
    </row>
    <row r="12705">
      <c r="A12705" t="inlineStr">
        <is>
          <t>cinder</t>
        </is>
      </c>
      <c r="B12705" t="inlineStr">
        <is>
          <t>a69e72dc86e3f1a1f29a3ad4239b16109e1afa75</t>
        </is>
      </c>
      <c r="C12705" t="inlineStr">
        <is>
          <t>2015-03-13 00:18:22+00:00</t>
        </is>
      </c>
      <c r="D12705" t="inlineStr">
        <is>
          <t>verchange</t>
        </is>
      </c>
      <c r="E12705" t="inlineStr">
        <is>
          <t>python-novaclient</t>
        </is>
      </c>
      <c r="F12705" t="inlineStr">
        <is>
          <t>&lt;2.21;&gt;=2.17.0</t>
        </is>
      </c>
      <c r="G12705" t="inlineStr">
        <is>
          <t>python-novaclient</t>
        </is>
      </c>
      <c r="H12705" t="inlineStr">
        <is>
          <t>&gt;=2.17.0</t>
        </is>
      </c>
    </row>
    <row r="12706">
      <c r="A12706" t="inlineStr">
        <is>
          <t>cinder</t>
        </is>
      </c>
      <c r="B12706" t="inlineStr">
        <is>
          <t>a69e72dc86e3f1a1f29a3ad4239b16109e1afa75</t>
        </is>
      </c>
      <c r="C12706" t="inlineStr">
        <is>
          <t>2015-03-13 00:18:22+00:00</t>
        </is>
      </c>
      <c r="D12706" t="inlineStr">
        <is>
          <t>verchange</t>
        </is>
      </c>
      <c r="E12706" t="inlineStr">
        <is>
          <t>python-keystoneclient</t>
        </is>
      </c>
      <c r="F12706" t="inlineStr">
        <is>
          <t>&gt;=0.7.0;&lt;=0.11.2</t>
        </is>
      </c>
      <c r="G12706" t="inlineStr">
        <is>
          <t>python-keystoneclient</t>
        </is>
      </c>
      <c r="H12706" t="inlineStr">
        <is>
          <t>&gt;=0.7.0</t>
        </is>
      </c>
    </row>
    <row r="12707">
      <c r="A12707" t="inlineStr">
        <is>
          <t>cinder</t>
        </is>
      </c>
      <c r="B12707" t="inlineStr">
        <is>
          <t>a69e72dc86e3f1a1f29a3ad4239b16109e1afa75</t>
        </is>
      </c>
      <c r="C12707" t="inlineStr">
        <is>
          <t>2015-03-13 00:18:22+00:00</t>
        </is>
      </c>
      <c r="D12707" t="inlineStr">
        <is>
          <t>verchange</t>
        </is>
      </c>
      <c r="E12707" t="inlineStr">
        <is>
          <t>python-glanceclient</t>
        </is>
      </c>
      <c r="F12707" t="inlineStr">
        <is>
          <t>!=0.14.0;&gt;=0.9.0;&lt;=0.14.2</t>
        </is>
      </c>
      <c r="G12707" t="inlineStr">
        <is>
          <t>python-glanceclient</t>
        </is>
      </c>
      <c r="H12707" t="inlineStr">
        <is>
          <t>&gt;=0.9.0</t>
        </is>
      </c>
    </row>
    <row r="12708">
      <c r="A12708" t="inlineStr">
        <is>
          <t>cinder</t>
        </is>
      </c>
      <c r="B12708" t="inlineStr">
        <is>
          <t>a69e72dc86e3f1a1f29a3ad4239b16109e1afa75</t>
        </is>
      </c>
      <c r="C12708" t="inlineStr">
        <is>
          <t>2015-03-13 00:18:22+00:00</t>
        </is>
      </c>
      <c r="D12708" t="inlineStr">
        <is>
          <t>verchange</t>
        </is>
      </c>
      <c r="E12708" t="inlineStr">
        <is>
          <t>oslo.messaging</t>
        </is>
      </c>
      <c r="F12708" t="inlineStr">
        <is>
          <t>&lt;1.5;&gt;=1.3.0</t>
        </is>
      </c>
      <c r="G12708" t="inlineStr">
        <is>
          <t>oslo.messaging</t>
        </is>
      </c>
      <c r="H12708" t="inlineStr">
        <is>
          <t>&gt;=1.3.0</t>
        </is>
      </c>
    </row>
    <row r="12709">
      <c r="A12709" t="inlineStr">
        <is>
          <t>cinder</t>
        </is>
      </c>
      <c r="B12709" t="inlineStr">
        <is>
          <t>a69e72dc86e3f1a1f29a3ad4239b16109e1afa75</t>
        </is>
      </c>
      <c r="C12709" t="inlineStr">
        <is>
          <t>2015-03-13 00:18:22+00:00</t>
        </is>
      </c>
      <c r="D12709" t="inlineStr">
        <is>
          <t>verchange</t>
        </is>
      </c>
      <c r="E12709" t="inlineStr">
        <is>
          <t>sqlalchemy-migrate</t>
        </is>
      </c>
      <c r="F12709" t="inlineStr">
        <is>
          <t>!=0.8.4;&lt;=0.9.1;&gt;=0.8.2</t>
        </is>
      </c>
      <c r="G12709" t="inlineStr">
        <is>
          <t>sqlalchemy-migrate</t>
        </is>
      </c>
      <c r="H12709" t="inlineStr">
        <is>
          <t>!=0.8.4;&gt;=0.8.2;!=0.9.2</t>
        </is>
      </c>
    </row>
    <row r="12710">
      <c r="A12710" t="inlineStr">
        <is>
          <t>cinder</t>
        </is>
      </c>
      <c r="B12710" t="inlineStr">
        <is>
          <t>a69e72dc86e3f1a1f29a3ad4239b16109e1afa75</t>
        </is>
      </c>
      <c r="C12710" t="inlineStr">
        <is>
          <t>2015-03-13 00:18:22+00:00</t>
        </is>
      </c>
      <c r="D12710" t="inlineStr">
        <is>
          <t>verchange</t>
        </is>
      </c>
      <c r="E12710" t="inlineStr">
        <is>
          <t>eventlet</t>
        </is>
      </c>
      <c r="F12710" t="inlineStr">
        <is>
          <t>&lt;0.16.0;&gt;=0.13.0</t>
        </is>
      </c>
      <c r="G12710" t="inlineStr">
        <is>
          <t>eventlet</t>
        </is>
      </c>
      <c r="H12710" t="inlineStr">
        <is>
          <t>&gt;=0.13.0</t>
        </is>
      </c>
    </row>
    <row r="12711">
      <c r="A12711" t="inlineStr">
        <is>
          <t>cinder</t>
        </is>
      </c>
      <c r="B12711" t="inlineStr">
        <is>
          <t>a69e72dc86e3f1a1f29a3ad4239b16109e1afa75</t>
        </is>
      </c>
      <c r="C12711" t="inlineStr">
        <is>
          <t>2015-03-13 00:18:22+00:00</t>
        </is>
      </c>
      <c r="D12711" t="inlineStr">
        <is>
          <t>verchange</t>
        </is>
      </c>
      <c r="E12711" t="inlineStr">
        <is>
          <t>python-swiftclient</t>
        </is>
      </c>
      <c r="F12711" t="inlineStr">
        <is>
          <t>&gt;=1.6;&lt;=2.3.1</t>
        </is>
      </c>
      <c r="G12711" t="inlineStr">
        <is>
          <t>python-swiftclient</t>
        </is>
      </c>
      <c r="H12711" t="inlineStr">
        <is>
          <t>&gt;=1.6</t>
        </is>
      </c>
    </row>
    <row r="12712">
      <c r="A12712" t="inlineStr">
        <is>
          <t>cinder</t>
        </is>
      </c>
      <c r="B12712" t="inlineStr">
        <is>
          <t>a69e72dc86e3f1a1f29a3ad4239b16109e1afa75</t>
        </is>
      </c>
      <c r="C12712" t="inlineStr">
        <is>
          <t>2015-03-13 00:18:22+00:00</t>
        </is>
      </c>
      <c r="D12712" t="inlineStr">
        <is>
          <t>verchange</t>
        </is>
      </c>
      <c r="E12712" t="inlineStr">
        <is>
          <t>stevedore</t>
        </is>
      </c>
      <c r="F12712" t="inlineStr">
        <is>
          <t>&gt;=0.14;&lt;1.2</t>
        </is>
      </c>
      <c r="G12712" t="inlineStr">
        <is>
          <t>stevedore</t>
        </is>
      </c>
      <c r="H12712" t="inlineStr">
        <is>
          <t>&gt;=0.14</t>
        </is>
      </c>
    </row>
    <row r="12713">
      <c r="A12713" t="inlineStr">
        <is>
          <t>cinder</t>
        </is>
      </c>
      <c r="B12713" t="inlineStr">
        <is>
          <t>48c792513fd342a5f82122b12e4ed2afd0de2ae7</t>
        </is>
      </c>
      <c r="C12713" t="inlineStr">
        <is>
          <t>2015-04-10 06:02:56+00:00</t>
        </is>
      </c>
      <c r="D12713" t="inlineStr">
        <is>
          <t>verchange</t>
        </is>
      </c>
      <c r="E12713" t="inlineStr">
        <is>
          <t>keystonemiddleware</t>
        </is>
      </c>
      <c r="F12713" t="inlineStr">
        <is>
          <t>&lt;1.4.0;&gt;=1.0.0</t>
        </is>
      </c>
      <c r="G12713" t="inlineStr">
        <is>
          <t>keystonemiddleware</t>
        </is>
      </c>
      <c r="H12713" t="inlineStr">
        <is>
          <t>&gt;=1.0.0</t>
        </is>
      </c>
    </row>
    <row r="12714">
      <c r="A12714" t="inlineStr">
        <is>
          <t>cinder</t>
        </is>
      </c>
      <c r="B12714" t="inlineStr">
        <is>
          <t>48c792513fd342a5f82122b12e4ed2afd0de2ae7</t>
        </is>
      </c>
      <c r="C12714" t="inlineStr">
        <is>
          <t>2015-04-10 06:02:56+00:00</t>
        </is>
      </c>
      <c r="D12714" t="inlineStr">
        <is>
          <t>verchange</t>
        </is>
      </c>
      <c r="E12714" t="inlineStr">
        <is>
          <t>oslo.rootwrap</t>
        </is>
      </c>
      <c r="F12714" t="inlineStr">
        <is>
          <t>&gt;=1.3.0;&lt;=1.5.0</t>
        </is>
      </c>
      <c r="G12714" t="inlineStr">
        <is>
          <t>oslo.rootwrap</t>
        </is>
      </c>
      <c r="H12714" t="inlineStr">
        <is>
          <t>&gt;=1.3.0</t>
        </is>
      </c>
    </row>
    <row r="12715">
      <c r="A12715" t="inlineStr">
        <is>
          <t>cinder</t>
        </is>
      </c>
      <c r="B12715" t="inlineStr">
        <is>
          <t>48c792513fd342a5f82122b12e4ed2afd0de2ae7</t>
        </is>
      </c>
      <c r="C12715" t="inlineStr">
        <is>
          <t>2015-04-10 06:02:56+00:00</t>
        </is>
      </c>
      <c r="D12715" t="inlineStr">
        <is>
          <t>verchange</t>
        </is>
      </c>
      <c r="E12715" t="inlineStr">
        <is>
          <t>kombu</t>
        </is>
      </c>
      <c r="F12715" t="inlineStr">
        <is>
          <t>&lt;=3.0.7;&gt;=2.5.0</t>
        </is>
      </c>
      <c r="G12715" t="inlineStr">
        <is>
          <t>kombu</t>
        </is>
      </c>
      <c r="H12715" t="inlineStr">
        <is>
          <t>&gt;=2.5.0</t>
        </is>
      </c>
    </row>
    <row r="12716">
      <c r="A12716" t="inlineStr">
        <is>
          <t>cinder</t>
        </is>
      </c>
      <c r="B12716" t="inlineStr">
        <is>
          <t>48c792513fd342a5f82122b12e4ed2afd0de2ae7</t>
        </is>
      </c>
      <c r="C12716" t="inlineStr">
        <is>
          <t>2015-04-10 06:02:56+00:00</t>
        </is>
      </c>
      <c r="D12716" t="inlineStr">
        <is>
          <t>verchange</t>
        </is>
      </c>
      <c r="E12716" t="inlineStr">
        <is>
          <t>python-glanceclient</t>
        </is>
      </c>
      <c r="F12716" t="inlineStr">
        <is>
          <t>&gt;=0.14.0;&lt;=0.15.0</t>
        </is>
      </c>
      <c r="G12716" t="inlineStr">
        <is>
          <t>python-glanceclient</t>
        </is>
      </c>
      <c r="H12716" t="inlineStr">
        <is>
          <t>&gt;=0.14.0</t>
        </is>
      </c>
    </row>
    <row r="12717">
      <c r="A12717" t="inlineStr">
        <is>
          <t>cinder</t>
        </is>
      </c>
      <c r="B12717" t="inlineStr">
        <is>
          <t>48c792513fd342a5f82122b12e4ed2afd0de2ae7</t>
        </is>
      </c>
      <c r="C12717" t="inlineStr">
        <is>
          <t>2015-04-10 06:02:56+00:00</t>
        </is>
      </c>
      <c r="D12717" t="inlineStr">
        <is>
          <t>verchange</t>
        </is>
      </c>
      <c r="E12717" t="inlineStr">
        <is>
          <t>requests</t>
        </is>
      </c>
      <c r="F12717" t="inlineStr">
        <is>
          <t>&gt;=2.1.0;!=2.4.0;&lt;=2.2.1</t>
        </is>
      </c>
      <c r="G12717" t="inlineStr">
        <is>
          <t>requests</t>
        </is>
      </c>
      <c r="H12717" t="inlineStr">
        <is>
          <t>&gt;=1.2.1;!=2.4.0</t>
        </is>
      </c>
    </row>
    <row r="12718">
      <c r="A12718" t="inlineStr">
        <is>
          <t>cinder</t>
        </is>
      </c>
      <c r="B12718" t="inlineStr">
        <is>
          <t>48c792513fd342a5f82122b12e4ed2afd0de2ae7</t>
        </is>
      </c>
      <c r="C12718" t="inlineStr">
        <is>
          <t>2015-04-10 06:02:56+00:00</t>
        </is>
      </c>
      <c r="D12718" t="inlineStr">
        <is>
          <t>verchange</t>
        </is>
      </c>
      <c r="E12718" t="inlineStr">
        <is>
          <t>stevedore</t>
        </is>
      </c>
      <c r="F12718" t="inlineStr">
        <is>
          <t>&gt;=1.0.0;&lt;=1.2.0</t>
        </is>
      </c>
      <c r="G12718" t="inlineStr">
        <is>
          <t>stevedore</t>
        </is>
      </c>
      <c r="H12718" t="inlineStr">
        <is>
          <t>&gt;=1.0.0</t>
        </is>
      </c>
    </row>
    <row r="12719">
      <c r="A12719" t="inlineStr">
        <is>
          <t>cinder</t>
        </is>
      </c>
      <c r="B12719" t="inlineStr">
        <is>
          <t>48c792513fd342a5f82122b12e4ed2afd0de2ae7</t>
        </is>
      </c>
      <c r="C12719" t="inlineStr">
        <is>
          <t>2015-04-10 06:02:56+00:00</t>
        </is>
      </c>
      <c r="D12719" t="inlineStr">
        <is>
          <t>verchange</t>
        </is>
      </c>
      <c r="E12719" t="inlineStr">
        <is>
          <t>six</t>
        </is>
      </c>
      <c r="F12719" t="inlineStr">
        <is>
          <t>&lt;=1.9.0;&gt;=1.7.0</t>
        </is>
      </c>
      <c r="G12719" t="inlineStr">
        <is>
          <t>six</t>
        </is>
      </c>
      <c r="H12719" t="inlineStr">
        <is>
          <t>&gt;=1.7.0</t>
        </is>
      </c>
    </row>
    <row r="12720">
      <c r="A12720" t="inlineStr">
        <is>
          <t>cinder</t>
        </is>
      </c>
      <c r="B12720" t="inlineStr">
        <is>
          <t>48c792513fd342a5f82122b12e4ed2afd0de2ae7</t>
        </is>
      </c>
      <c r="C12720" t="inlineStr">
        <is>
          <t>2015-04-10 06:02:56+00:00</t>
        </is>
      </c>
      <c r="D12720" t="inlineStr">
        <is>
          <t>verchange</t>
        </is>
      </c>
      <c r="E12720" t="inlineStr">
        <is>
          <t>suds</t>
        </is>
      </c>
      <c r="F12720">
        <f>=0.4</f>
        <v/>
      </c>
      <c r="G12720" t="inlineStr">
        <is>
          <t>suds</t>
        </is>
      </c>
      <c r="H12720" t="inlineStr">
        <is>
          <t>&gt;=0.4</t>
        </is>
      </c>
    </row>
    <row r="12721">
      <c r="A12721" t="inlineStr">
        <is>
          <t>cinder</t>
        </is>
      </c>
      <c r="B12721" t="inlineStr">
        <is>
          <t>48c792513fd342a5f82122b12e4ed2afd0de2ae7</t>
        </is>
      </c>
      <c r="C12721" t="inlineStr">
        <is>
          <t>2015-04-10 06:02:56+00:00</t>
        </is>
      </c>
      <c r="D12721" t="inlineStr">
        <is>
          <t>verchange</t>
        </is>
      </c>
      <c r="E12721" t="inlineStr">
        <is>
          <t>WebOb</t>
        </is>
      </c>
      <c r="F12721" t="inlineStr">
        <is>
          <t>&lt;=1.3.1;&gt;=1.2.3</t>
        </is>
      </c>
      <c r="G12721" t="inlineStr">
        <is>
          <t>WebOb</t>
        </is>
      </c>
      <c r="H12721" t="inlineStr">
        <is>
          <t>&gt;=1.2.3</t>
        </is>
      </c>
    </row>
    <row r="12722">
      <c r="A12722" t="inlineStr">
        <is>
          <t>cinder</t>
        </is>
      </c>
      <c r="B12722" t="inlineStr">
        <is>
          <t>48c792513fd342a5f82122b12e4ed2afd0de2ae7</t>
        </is>
      </c>
      <c r="C12722" t="inlineStr">
        <is>
          <t>2015-04-10 06:02:56+00:00</t>
        </is>
      </c>
      <c r="D12722" t="inlineStr">
        <is>
          <t>verchange</t>
        </is>
      </c>
      <c r="E12722" t="inlineStr">
        <is>
          <t>iso8601</t>
        </is>
      </c>
      <c r="F12722" t="inlineStr">
        <is>
          <t>&lt;=0.1.10;&gt;=0.1.9</t>
        </is>
      </c>
      <c r="G12722" t="inlineStr">
        <is>
          <t>iso8601</t>
        </is>
      </c>
      <c r="H12722" t="inlineStr">
        <is>
          <t>&gt;=0.1.9</t>
        </is>
      </c>
    </row>
    <row r="12723">
      <c r="A12723" t="inlineStr">
        <is>
          <t>cinder</t>
        </is>
      </c>
      <c r="B12723" t="inlineStr">
        <is>
          <t>48c792513fd342a5f82122b12e4ed2afd0de2ae7</t>
        </is>
      </c>
      <c r="C12723" t="inlineStr">
        <is>
          <t>2015-04-10 06:02:56+00:00</t>
        </is>
      </c>
      <c r="D12723" t="inlineStr">
        <is>
          <t>verchange</t>
        </is>
      </c>
      <c r="E12723" t="inlineStr">
        <is>
          <t>eventlet</t>
        </is>
      </c>
      <c r="F12723" t="inlineStr">
        <is>
          <t>&gt;=0.15.1;&lt;=0.15.2</t>
        </is>
      </c>
      <c r="G12723" t="inlineStr">
        <is>
          <t>eventlet</t>
        </is>
      </c>
      <c r="H12723" t="inlineStr">
        <is>
          <t>&lt;0.16.0;&gt;=0.15.1</t>
        </is>
      </c>
    </row>
    <row r="12724">
      <c r="A12724" t="inlineStr">
        <is>
          <t>cinder</t>
        </is>
      </c>
      <c r="B12724" t="inlineStr">
        <is>
          <t>48c792513fd342a5f82122b12e4ed2afd0de2ae7</t>
        </is>
      </c>
      <c r="C12724" t="inlineStr">
        <is>
          <t>2015-04-10 06:02:56+00:00</t>
        </is>
      </c>
      <c r="D12724" t="inlineStr">
        <is>
          <t>verchange</t>
        </is>
      </c>
      <c r="E12724" t="inlineStr">
        <is>
          <t>Paste</t>
        </is>
      </c>
      <c r="F12724" t="inlineStr">
        <is>
          <t>&lt;=1.7.5.1</t>
        </is>
      </c>
      <c r="G12724" t="inlineStr">
        <is>
          <t>Paste</t>
        </is>
      </c>
      <c r="H12724" t="inlineStr"/>
    </row>
    <row r="12725">
      <c r="A12725" t="inlineStr">
        <is>
          <t>cinder</t>
        </is>
      </c>
      <c r="B12725" t="inlineStr">
        <is>
          <t>48c792513fd342a5f82122b12e4ed2afd0de2ae7</t>
        </is>
      </c>
      <c r="C12725" t="inlineStr">
        <is>
          <t>2015-04-10 06:02:56+00:00</t>
        </is>
      </c>
      <c r="D12725" t="inlineStr">
        <is>
          <t>verchange</t>
        </is>
      </c>
      <c r="E12725" t="inlineStr">
        <is>
          <t>Routes</t>
        </is>
      </c>
      <c r="F12725" t="inlineStr">
        <is>
          <t>&gt;=1.12.3;&lt;=2.1;!=2.0</t>
        </is>
      </c>
      <c r="G12725" t="inlineStr">
        <is>
          <t>Routes</t>
        </is>
      </c>
      <c r="H12725" t="inlineStr">
        <is>
          <t>&gt;=1.12.3;!=2.0</t>
        </is>
      </c>
    </row>
    <row r="12726">
      <c r="A12726" t="inlineStr">
        <is>
          <t>cinder</t>
        </is>
      </c>
      <c r="B12726" t="inlineStr">
        <is>
          <t>48c792513fd342a5f82122b12e4ed2afd0de2ae7</t>
        </is>
      </c>
      <c r="C12726" t="inlineStr">
        <is>
          <t>2015-04-10 06:02:56+00:00</t>
        </is>
      </c>
      <c r="D12726" t="inlineStr">
        <is>
          <t>verchange</t>
        </is>
      </c>
      <c r="E12726" t="inlineStr">
        <is>
          <t>oslo.config</t>
        </is>
      </c>
      <c r="F12726" t="inlineStr">
        <is>
          <t>&lt;=1.6.0;&gt;=1.4.0</t>
        </is>
      </c>
      <c r="G12726" t="inlineStr">
        <is>
          <t>oslo.config</t>
        </is>
      </c>
      <c r="H12726" t="inlineStr">
        <is>
          <t>&gt;=1.4.0</t>
        </is>
      </c>
    </row>
    <row r="12727">
      <c r="A12727" t="inlineStr">
        <is>
          <t>cinder</t>
        </is>
      </c>
      <c r="B12727" t="inlineStr">
        <is>
          <t>48c792513fd342a5f82122b12e4ed2afd0de2ae7</t>
        </is>
      </c>
      <c r="C12727" t="inlineStr">
        <is>
          <t>2015-04-10 06:02:56+00:00</t>
        </is>
      </c>
      <c r="D12727" t="inlineStr">
        <is>
          <t>verchange</t>
        </is>
      </c>
      <c r="E12727" t="inlineStr">
        <is>
          <t>python-novaclient</t>
        </is>
      </c>
      <c r="F12727" t="inlineStr">
        <is>
          <t>&lt;=2.20.0;&gt;=2.18.0</t>
        </is>
      </c>
      <c r="G12727" t="inlineStr">
        <is>
          <t>python-novaclient</t>
        </is>
      </c>
      <c r="H12727" t="inlineStr">
        <is>
          <t>&gt;=2.18.0</t>
        </is>
      </c>
    </row>
    <row r="12728">
      <c r="A12728" t="inlineStr">
        <is>
          <t>cinder</t>
        </is>
      </c>
      <c r="B12728" t="inlineStr">
        <is>
          <t>48c792513fd342a5f82122b12e4ed2afd0de2ae7</t>
        </is>
      </c>
      <c r="C12728" t="inlineStr">
        <is>
          <t>2015-04-10 06:02:56+00:00</t>
        </is>
      </c>
      <c r="D12728" t="inlineStr">
        <is>
          <t>verchange</t>
        </is>
      </c>
      <c r="E12728" t="inlineStr">
        <is>
          <t>oslo.messaging</t>
        </is>
      </c>
      <c r="F12728" t="inlineStr">
        <is>
          <t>&lt;1.5.0;&gt;=1.4.0</t>
        </is>
      </c>
      <c r="G12728" t="inlineStr">
        <is>
          <t>oslo.messaging</t>
        </is>
      </c>
      <c r="H12728" t="inlineStr">
        <is>
          <t>&lt;1.6.0;&gt;=1.4.0;!=1.5.0</t>
        </is>
      </c>
    </row>
    <row r="12729">
      <c r="A12729" t="inlineStr">
        <is>
          <t>cinder</t>
        </is>
      </c>
      <c r="B12729" t="inlineStr">
        <is>
          <t>48c792513fd342a5f82122b12e4ed2afd0de2ae7</t>
        </is>
      </c>
      <c r="C12729" t="inlineStr">
        <is>
          <t>2015-04-10 06:02:56+00:00</t>
        </is>
      </c>
      <c r="D12729" t="inlineStr">
        <is>
          <t>verchange</t>
        </is>
      </c>
      <c r="E12729" t="inlineStr">
        <is>
          <t>netaddr</t>
        </is>
      </c>
      <c r="F12729" t="inlineStr">
        <is>
          <t>&lt;=0.7.13;&gt;=0.7.12</t>
        </is>
      </c>
      <c r="G12729" t="inlineStr">
        <is>
          <t>netaddr</t>
        </is>
      </c>
      <c r="H12729" t="inlineStr">
        <is>
          <t>&gt;=0.7.12</t>
        </is>
      </c>
    </row>
    <row r="12730">
      <c r="A12730" t="inlineStr">
        <is>
          <t>cinder</t>
        </is>
      </c>
      <c r="B12730" t="inlineStr">
        <is>
          <t>48c792513fd342a5f82122b12e4ed2afd0de2ae7</t>
        </is>
      </c>
      <c r="C12730" t="inlineStr">
        <is>
          <t>2015-04-10 06:02:56+00:00</t>
        </is>
      </c>
      <c r="D12730" t="inlineStr">
        <is>
          <t>verchange</t>
        </is>
      </c>
      <c r="E12730" t="inlineStr">
        <is>
          <t>Babel</t>
        </is>
      </c>
      <c r="F12730" t="inlineStr">
        <is>
          <t>&gt;=1.3;&lt;=1.3</t>
        </is>
      </c>
      <c r="G12730" t="inlineStr">
        <is>
          <t>Babel</t>
        </is>
      </c>
      <c r="H12730" t="inlineStr">
        <is>
          <t>&gt;=1.3</t>
        </is>
      </c>
    </row>
    <row r="12731">
      <c r="A12731" t="inlineStr">
        <is>
          <t>cinder</t>
        </is>
      </c>
      <c r="B12731" t="inlineStr">
        <is>
          <t>48c792513fd342a5f82122b12e4ed2afd0de2ae7</t>
        </is>
      </c>
      <c r="C12731" t="inlineStr">
        <is>
          <t>2015-04-10 06:02:56+00:00</t>
        </is>
      </c>
      <c r="D12731" t="inlineStr">
        <is>
          <t>verchange</t>
        </is>
      </c>
      <c r="E12731" t="inlineStr">
        <is>
          <t>anyjson</t>
        </is>
      </c>
      <c r="F12731" t="inlineStr">
        <is>
          <t>&gt;=0.3.3;&lt;=0.3.3</t>
        </is>
      </c>
      <c r="G12731" t="inlineStr">
        <is>
          <t>anyjson</t>
        </is>
      </c>
      <c r="H12731" t="inlineStr">
        <is>
          <t>&gt;=0.3.3</t>
        </is>
      </c>
    </row>
    <row r="12732">
      <c r="A12732" t="inlineStr">
        <is>
          <t>cinder</t>
        </is>
      </c>
      <c r="B12732" t="inlineStr">
        <is>
          <t>48c792513fd342a5f82122b12e4ed2afd0de2ae7</t>
        </is>
      </c>
      <c r="C12732" t="inlineStr">
        <is>
          <t>2015-04-10 06:02:56+00:00</t>
        </is>
      </c>
      <c r="D12732" t="inlineStr">
        <is>
          <t>verchange</t>
        </is>
      </c>
      <c r="E12732" t="inlineStr">
        <is>
          <t>rtslib-fb</t>
        </is>
      </c>
      <c r="F12732" t="inlineStr">
        <is>
          <t>&gt;=2.1.39;&lt;=2.1.51</t>
        </is>
      </c>
      <c r="G12732" t="inlineStr">
        <is>
          <t>rtslib-fb</t>
        </is>
      </c>
      <c r="H12732" t="inlineStr">
        <is>
          <t>&gt;=2.1.39</t>
        </is>
      </c>
    </row>
    <row r="12733">
      <c r="A12733" t="inlineStr">
        <is>
          <t>cinder</t>
        </is>
      </c>
      <c r="B12733" t="inlineStr">
        <is>
          <t>48c792513fd342a5f82122b12e4ed2afd0de2ae7</t>
        </is>
      </c>
      <c r="C12733" t="inlineStr">
        <is>
          <t>2015-04-10 06:02:56+00:00</t>
        </is>
      </c>
      <c r="D12733" t="inlineStr">
        <is>
          <t>verchange</t>
        </is>
      </c>
      <c r="E12733" t="inlineStr">
        <is>
          <t>PasteDeploy</t>
        </is>
      </c>
      <c r="F12733" t="inlineStr">
        <is>
          <t>&gt;=1.5.0;&lt;=1.5.2</t>
        </is>
      </c>
      <c r="G12733" t="inlineStr">
        <is>
          <t>PasteDeploy</t>
        </is>
      </c>
      <c r="H12733" t="inlineStr">
        <is>
          <t>&gt;=1.5.0</t>
        </is>
      </c>
    </row>
    <row r="12734">
      <c r="A12734" t="inlineStr">
        <is>
          <t>cinder</t>
        </is>
      </c>
      <c r="B12734" t="inlineStr">
        <is>
          <t>48c792513fd342a5f82122b12e4ed2afd0de2ae7</t>
        </is>
      </c>
      <c r="C12734" t="inlineStr">
        <is>
          <t>2015-04-10 06:02:56+00:00</t>
        </is>
      </c>
      <c r="D12734" t="inlineStr">
        <is>
          <t>verchange</t>
        </is>
      </c>
      <c r="E12734" t="inlineStr">
        <is>
          <t>greenlet</t>
        </is>
      </c>
      <c r="F12734" t="inlineStr">
        <is>
          <t>&gt;=0.3.2;&lt;=0.4.2</t>
        </is>
      </c>
      <c r="G12734" t="inlineStr">
        <is>
          <t>greenlet</t>
        </is>
      </c>
      <c r="H12734" t="inlineStr">
        <is>
          <t>&gt;=0.3.2</t>
        </is>
      </c>
    </row>
    <row r="12735">
      <c r="A12735" t="inlineStr">
        <is>
          <t>cinder</t>
        </is>
      </c>
      <c r="B12735" t="inlineStr">
        <is>
          <t>48c792513fd342a5f82122b12e4ed2afd0de2ae7</t>
        </is>
      </c>
      <c r="C12735" t="inlineStr">
        <is>
          <t>2015-04-10 06:02:56+00:00</t>
        </is>
      </c>
      <c r="D12735" t="inlineStr">
        <is>
          <t>verchange</t>
        </is>
      </c>
      <c r="E12735" t="inlineStr">
        <is>
          <t>pycrypto</t>
        </is>
      </c>
      <c r="F12735" t="inlineStr">
        <is>
          <t>&gt;=2.6;&lt;=2.6.1</t>
        </is>
      </c>
      <c r="G12735" t="inlineStr">
        <is>
          <t>pycrypto</t>
        </is>
      </c>
      <c r="H12735" t="inlineStr">
        <is>
          <t>&gt;=2.6</t>
        </is>
      </c>
    </row>
    <row r="12736">
      <c r="A12736" t="inlineStr">
        <is>
          <t>cinder</t>
        </is>
      </c>
      <c r="B12736" t="inlineStr">
        <is>
          <t>48c792513fd342a5f82122b12e4ed2afd0de2ae7</t>
        </is>
      </c>
      <c r="C12736" t="inlineStr">
        <is>
          <t>2015-04-10 06:02:56+00:00</t>
        </is>
      </c>
      <c r="D12736" t="inlineStr">
        <is>
          <t>verchange</t>
        </is>
      </c>
      <c r="E12736" t="inlineStr">
        <is>
          <t>paramiko</t>
        </is>
      </c>
      <c r="F12736" t="inlineStr">
        <is>
          <t>&gt;=1.13.0;&lt;=1.15.2</t>
        </is>
      </c>
      <c r="G12736" t="inlineStr">
        <is>
          <t>paramiko</t>
        </is>
      </c>
      <c r="H12736" t="inlineStr">
        <is>
          <t>&gt;=1.13.0</t>
        </is>
      </c>
    </row>
    <row r="12737">
      <c r="A12737" t="inlineStr">
        <is>
          <t>cinder</t>
        </is>
      </c>
      <c r="B12737" t="inlineStr">
        <is>
          <t>48c792513fd342a5f82122b12e4ed2afd0de2ae7</t>
        </is>
      </c>
      <c r="C12737" t="inlineStr">
        <is>
          <t>2015-04-10 06:02:56+00:00</t>
        </is>
      </c>
      <c r="D12737" t="inlineStr">
        <is>
          <t>verchange</t>
        </is>
      </c>
      <c r="E12737" t="inlineStr">
        <is>
          <t>python-swiftclient</t>
        </is>
      </c>
      <c r="F12737" t="inlineStr">
        <is>
          <t>&lt;=2.3.1;&gt;=2.2.0</t>
        </is>
      </c>
      <c r="G12737" t="inlineStr">
        <is>
          <t>python-swiftclient</t>
        </is>
      </c>
      <c r="H12737" t="inlineStr">
        <is>
          <t>&gt;=2.2.0</t>
        </is>
      </c>
    </row>
    <row r="12738">
      <c r="A12738" t="inlineStr">
        <is>
          <t>cinder</t>
        </is>
      </c>
      <c r="B12738" t="inlineStr">
        <is>
          <t>48c792513fd342a5f82122b12e4ed2afd0de2ae7</t>
        </is>
      </c>
      <c r="C12738" t="inlineStr">
        <is>
          <t>2015-04-10 06:02:56+00:00</t>
        </is>
      </c>
      <c r="D12738" t="inlineStr">
        <is>
          <t>verchange</t>
        </is>
      </c>
      <c r="E12738" t="inlineStr">
        <is>
          <t>lxml</t>
        </is>
      </c>
      <c r="F12738" t="inlineStr">
        <is>
          <t>&gt;=2.3;&lt;=3.3.3</t>
        </is>
      </c>
      <c r="G12738" t="inlineStr">
        <is>
          <t>lxml</t>
        </is>
      </c>
      <c r="H12738" t="inlineStr">
        <is>
          <t>&gt;=2.3</t>
        </is>
      </c>
    </row>
    <row r="12739">
      <c r="A12739" t="inlineStr">
        <is>
          <t>cinder</t>
        </is>
      </c>
      <c r="B12739" t="inlineStr">
        <is>
          <t>48c792513fd342a5f82122b12e4ed2afd0de2ae7</t>
        </is>
      </c>
      <c r="C12739" t="inlineStr">
        <is>
          <t>2015-04-10 06:02:56+00:00</t>
        </is>
      </c>
      <c r="D12739" t="inlineStr">
        <is>
          <t>verchange</t>
        </is>
      </c>
      <c r="E12739" t="inlineStr">
        <is>
          <t>osprofiler</t>
        </is>
      </c>
      <c r="F12739" t="inlineStr">
        <is>
          <t>&lt;=0.3.0;&gt;=0.3.0</t>
        </is>
      </c>
      <c r="G12739" t="inlineStr">
        <is>
          <t>osprofiler</t>
        </is>
      </c>
      <c r="H12739" t="inlineStr">
        <is>
          <t>&gt;=0.3.0</t>
        </is>
      </c>
    </row>
    <row r="12740">
      <c r="A12740" t="inlineStr">
        <is>
          <t>cinder</t>
        </is>
      </c>
      <c r="B12740" t="inlineStr">
        <is>
          <t>48c792513fd342a5f82122b12e4ed2afd0de2ae7</t>
        </is>
      </c>
      <c r="C12740" t="inlineStr">
        <is>
          <t>2015-04-10 06:02:56+00:00</t>
        </is>
      </c>
      <c r="D12740" t="inlineStr">
        <is>
          <t>verchange</t>
        </is>
      </c>
      <c r="E12740" t="inlineStr">
        <is>
          <t>oslo.i18n</t>
        </is>
      </c>
      <c r="F12740" t="inlineStr">
        <is>
          <t>&lt;=1.3.1;&gt;=1.0.0</t>
        </is>
      </c>
      <c r="G12740" t="inlineStr">
        <is>
          <t>oslo.i18n</t>
        </is>
      </c>
      <c r="H12740" t="inlineStr">
        <is>
          <t>&gt;=1.0.0</t>
        </is>
      </c>
    </row>
    <row r="12741">
      <c r="A12741" t="inlineStr">
        <is>
          <t>cinder</t>
        </is>
      </c>
      <c r="B12741" t="inlineStr">
        <is>
          <t>5987bb2290f629e59b0bcced2f8fe22cdeb9cc6d</t>
        </is>
      </c>
      <c r="C12741" t="inlineStr">
        <is>
          <t>2015-04-30 13:04:00+00:00</t>
        </is>
      </c>
      <c r="D12741" t="inlineStr">
        <is>
          <t>verchange</t>
        </is>
      </c>
      <c r="E12741" t="inlineStr">
        <is>
          <t>keystonemiddleware</t>
        </is>
      </c>
      <c r="F12741" t="inlineStr">
        <is>
          <t>&lt;1.6.0;&gt;=1.5.0</t>
        </is>
      </c>
      <c r="G12741" t="inlineStr">
        <is>
          <t>keystonemiddleware</t>
        </is>
      </c>
      <c r="H12741" t="inlineStr">
        <is>
          <t>&lt;1.4.0;&gt;=1.0.0</t>
        </is>
      </c>
    </row>
    <row r="12742">
      <c r="A12742" t="inlineStr">
        <is>
          <t>cinder</t>
        </is>
      </c>
      <c r="B12742" t="inlineStr">
        <is>
          <t>5987bb2290f629e59b0bcced2f8fe22cdeb9cc6d</t>
        </is>
      </c>
      <c r="C12742" t="inlineStr">
        <is>
          <t>2015-04-30 13:04:00+00:00</t>
        </is>
      </c>
      <c r="D12742" t="inlineStr">
        <is>
          <t>verchange</t>
        </is>
      </c>
      <c r="E12742" t="inlineStr">
        <is>
          <t>oslo.rootwrap</t>
        </is>
      </c>
      <c r="F12742" t="inlineStr">
        <is>
          <t>&gt;=1.6.0;&lt;1.7.0</t>
        </is>
      </c>
      <c r="G12742" t="inlineStr">
        <is>
          <t>oslo.rootwrap</t>
        </is>
      </c>
      <c r="H12742" t="inlineStr">
        <is>
          <t>&gt;=1.3.0;&lt;=1.5.0</t>
        </is>
      </c>
    </row>
    <row r="12743">
      <c r="A12743" t="inlineStr">
        <is>
          <t>cinder</t>
        </is>
      </c>
      <c r="B12743" t="inlineStr">
        <is>
          <t>5987bb2290f629e59b0bcced2f8fe22cdeb9cc6d</t>
        </is>
      </c>
      <c r="C12743" t="inlineStr">
        <is>
          <t>2015-04-30 13:04:00+00:00</t>
        </is>
      </c>
      <c r="D12743" t="inlineStr">
        <is>
          <t>verchange</t>
        </is>
      </c>
      <c r="E12743" t="inlineStr">
        <is>
          <t>kombu</t>
        </is>
      </c>
      <c r="F12743" t="inlineStr">
        <is>
          <t>&gt;=2.5.0</t>
        </is>
      </c>
      <c r="G12743" t="inlineStr">
        <is>
          <t>kombu</t>
        </is>
      </c>
      <c r="H12743" t="inlineStr">
        <is>
          <t>&lt;=3.0.7;&gt;=2.5.0</t>
        </is>
      </c>
    </row>
    <row r="12744">
      <c r="A12744" t="inlineStr">
        <is>
          <t>cinder</t>
        </is>
      </c>
      <c r="B12744" t="inlineStr">
        <is>
          <t>5987bb2290f629e59b0bcced2f8fe22cdeb9cc6d</t>
        </is>
      </c>
      <c r="C12744" t="inlineStr">
        <is>
          <t>2015-04-30 13:04:00+00:00</t>
        </is>
      </c>
      <c r="D12744" t="inlineStr">
        <is>
          <t>verchange</t>
        </is>
      </c>
      <c r="E12744" t="inlineStr">
        <is>
          <t>python-glanceclient</t>
        </is>
      </c>
      <c r="F12744" t="inlineStr">
        <is>
          <t>&lt;0.18.0;&gt;=0.15.0</t>
        </is>
      </c>
      <c r="G12744" t="inlineStr">
        <is>
          <t>python-glanceclient</t>
        </is>
      </c>
      <c r="H12744" t="inlineStr">
        <is>
          <t>&gt;=0.14.0;&lt;=0.15.0</t>
        </is>
      </c>
    </row>
    <row r="12745">
      <c r="A12745" t="inlineStr">
        <is>
          <t>cinder</t>
        </is>
      </c>
      <c r="B12745" t="inlineStr">
        <is>
          <t>5987bb2290f629e59b0bcced2f8fe22cdeb9cc6d</t>
        </is>
      </c>
      <c r="C12745" t="inlineStr">
        <is>
          <t>2015-04-30 13:04:00+00:00</t>
        </is>
      </c>
      <c r="D12745" t="inlineStr">
        <is>
          <t>verchange</t>
        </is>
      </c>
      <c r="E12745" t="inlineStr">
        <is>
          <t>taskflow</t>
        </is>
      </c>
      <c r="F12745" t="inlineStr">
        <is>
          <t>&gt;=0.7.1;&lt;0.8.0</t>
        </is>
      </c>
      <c r="G12745" t="inlineStr">
        <is>
          <t>taskflow</t>
        </is>
      </c>
      <c r="H12745" t="inlineStr">
        <is>
          <t>&gt;=0.4;&lt;0.7.0</t>
        </is>
      </c>
    </row>
    <row r="12746">
      <c r="A12746" t="inlineStr">
        <is>
          <t>cinder</t>
        </is>
      </c>
      <c r="B12746" t="inlineStr">
        <is>
          <t>5987bb2290f629e59b0bcced2f8fe22cdeb9cc6d</t>
        </is>
      </c>
      <c r="C12746" t="inlineStr">
        <is>
          <t>2015-04-30 13:04:00+00:00</t>
        </is>
      </c>
      <c r="D12746" t="inlineStr">
        <is>
          <t>verchange</t>
        </is>
      </c>
      <c r="E12746" t="inlineStr">
        <is>
          <t>requests</t>
        </is>
      </c>
      <c r="F12746" t="inlineStr">
        <is>
          <t>&gt;=2.2.0;!=2.4.0</t>
        </is>
      </c>
      <c r="G12746" t="inlineStr">
        <is>
          <t>requests</t>
        </is>
      </c>
      <c r="H12746" t="inlineStr">
        <is>
          <t>&gt;=2.1.0;!=2.4.0;&lt;=2.2.1</t>
        </is>
      </c>
    </row>
    <row r="12747">
      <c r="A12747" t="inlineStr">
        <is>
          <t>cinder</t>
        </is>
      </c>
      <c r="B12747" t="inlineStr">
        <is>
          <t>5987bb2290f629e59b0bcced2f8fe22cdeb9cc6d</t>
        </is>
      </c>
      <c r="C12747" t="inlineStr">
        <is>
          <t>2015-04-30 13:04:00+00:00</t>
        </is>
      </c>
      <c r="D12747" t="inlineStr">
        <is>
          <t>verchange</t>
        </is>
      </c>
      <c r="E12747" t="inlineStr">
        <is>
          <t>SQLAlchemy</t>
        </is>
      </c>
      <c r="F12747" t="inlineStr">
        <is>
          <t>&lt;=0.9.99;&gt;=0.9.7</t>
        </is>
      </c>
      <c r="G12747" t="inlineStr">
        <is>
          <t>SQLAlchemy</t>
        </is>
      </c>
      <c r="H12747" t="inlineStr">
        <is>
          <t>!=0.9.3;!=0.9.4;!=0.9.6;&lt;=0.9.99;!=0.9.0;!=0.9.5;!=0.9.1;!=0.9.2;&gt;=0.8.4</t>
        </is>
      </c>
    </row>
    <row r="12748">
      <c r="A12748" t="inlineStr">
        <is>
          <t>cinder</t>
        </is>
      </c>
      <c r="B12748" t="inlineStr">
        <is>
          <t>5987bb2290f629e59b0bcced2f8fe22cdeb9cc6d</t>
        </is>
      </c>
      <c r="C12748" t="inlineStr">
        <is>
          <t>2015-04-30 13:04:00+00:00</t>
        </is>
      </c>
      <c r="D12748" t="inlineStr">
        <is>
          <t>verchange</t>
        </is>
      </c>
      <c r="E12748" t="inlineStr">
        <is>
          <t>stevedore</t>
        </is>
      </c>
      <c r="F12748" t="inlineStr">
        <is>
          <t>&lt;1.4.0;&gt;=1.3.0</t>
        </is>
      </c>
      <c r="G12748" t="inlineStr">
        <is>
          <t>stevedore</t>
        </is>
      </c>
      <c r="H12748" t="inlineStr">
        <is>
          <t>&gt;=1.0.0;&lt;=1.2.0</t>
        </is>
      </c>
    </row>
    <row r="12749">
      <c r="A12749" t="inlineStr">
        <is>
          <t>cinder</t>
        </is>
      </c>
      <c r="B12749" t="inlineStr">
        <is>
          <t>5987bb2290f629e59b0bcced2f8fe22cdeb9cc6d</t>
        </is>
      </c>
      <c r="C12749" t="inlineStr">
        <is>
          <t>2015-04-30 13:04:00+00:00</t>
        </is>
      </c>
      <c r="D12749" t="inlineStr">
        <is>
          <t>verchange</t>
        </is>
      </c>
      <c r="E12749" t="inlineStr">
        <is>
          <t>six</t>
        </is>
      </c>
      <c r="F12749" t="inlineStr">
        <is>
          <t>&gt;=1.9.0</t>
        </is>
      </c>
      <c r="G12749" t="inlineStr">
        <is>
          <t>six</t>
        </is>
      </c>
      <c r="H12749" t="inlineStr">
        <is>
          <t>&lt;=1.9.0;&gt;=1.7.0</t>
        </is>
      </c>
    </row>
    <row r="12750">
      <c r="A12750" t="inlineStr">
        <is>
          <t>cinder</t>
        </is>
      </c>
      <c r="B12750" t="inlineStr">
        <is>
          <t>5987bb2290f629e59b0bcced2f8fe22cdeb9cc6d</t>
        </is>
      </c>
      <c r="C12750" t="inlineStr">
        <is>
          <t>2015-04-30 13:04:00+00:00</t>
        </is>
      </c>
      <c r="D12750" t="inlineStr">
        <is>
          <t>verchange</t>
        </is>
      </c>
      <c r="E12750" t="inlineStr">
        <is>
          <t>suds</t>
        </is>
      </c>
      <c r="F12750" t="inlineStr">
        <is>
          <t>&gt;=0.4</t>
        </is>
      </c>
      <c r="G12750" t="inlineStr">
        <is>
          <t>suds</t>
        </is>
      </c>
      <c r="H12750">
        <f>=0.4</f>
        <v/>
      </c>
    </row>
    <row r="12751">
      <c r="A12751" t="inlineStr">
        <is>
          <t>cinder</t>
        </is>
      </c>
      <c r="B12751" t="inlineStr">
        <is>
          <t>5987bb2290f629e59b0bcced2f8fe22cdeb9cc6d</t>
        </is>
      </c>
      <c r="C12751" t="inlineStr">
        <is>
          <t>2015-04-30 13:04:00+00:00</t>
        </is>
      </c>
      <c r="D12751" t="inlineStr">
        <is>
          <t>verchange</t>
        </is>
      </c>
      <c r="E12751" t="inlineStr">
        <is>
          <t>WebOb</t>
        </is>
      </c>
      <c r="F12751" t="inlineStr">
        <is>
          <t>&gt;=1.2.3</t>
        </is>
      </c>
      <c r="G12751" t="inlineStr">
        <is>
          <t>WebOb</t>
        </is>
      </c>
      <c r="H12751" t="inlineStr">
        <is>
          <t>&lt;=1.3.1;&gt;=1.2.3</t>
        </is>
      </c>
    </row>
    <row r="12752">
      <c r="A12752" t="inlineStr">
        <is>
          <t>cinder</t>
        </is>
      </c>
      <c r="B12752" t="inlineStr">
        <is>
          <t>5987bb2290f629e59b0bcced2f8fe22cdeb9cc6d</t>
        </is>
      </c>
      <c r="C12752" t="inlineStr">
        <is>
          <t>2015-04-30 13:04:00+00:00</t>
        </is>
      </c>
      <c r="D12752" t="inlineStr">
        <is>
          <t>verchange</t>
        </is>
      </c>
      <c r="E12752" t="inlineStr">
        <is>
          <t>iso8601</t>
        </is>
      </c>
      <c r="F12752" t="inlineStr">
        <is>
          <t>&gt;=0.1.9</t>
        </is>
      </c>
      <c r="G12752" t="inlineStr">
        <is>
          <t>iso8601</t>
        </is>
      </c>
      <c r="H12752" t="inlineStr">
        <is>
          <t>&lt;=0.1.10;&gt;=0.1.9</t>
        </is>
      </c>
    </row>
    <row r="12753">
      <c r="A12753" t="inlineStr">
        <is>
          <t>cinder</t>
        </is>
      </c>
      <c r="B12753" t="inlineStr">
        <is>
          <t>5987bb2290f629e59b0bcced2f8fe22cdeb9cc6d</t>
        </is>
      </c>
      <c r="C12753" t="inlineStr">
        <is>
          <t>2015-04-30 13:04:00+00:00</t>
        </is>
      </c>
      <c r="D12753" t="inlineStr">
        <is>
          <t>verchange</t>
        </is>
      </c>
      <c r="E12753" t="inlineStr">
        <is>
          <t>eventlet</t>
        </is>
      </c>
      <c r="F12753" t="inlineStr">
        <is>
          <t>!=0.17.0;&gt;=0.16.1</t>
        </is>
      </c>
      <c r="G12753" t="inlineStr">
        <is>
          <t>eventlet</t>
        </is>
      </c>
      <c r="H12753" t="inlineStr">
        <is>
          <t>&gt;=0.15.1;&lt;=0.15.2</t>
        </is>
      </c>
    </row>
    <row r="12754">
      <c r="A12754" t="inlineStr">
        <is>
          <t>cinder</t>
        </is>
      </c>
      <c r="B12754" t="inlineStr">
        <is>
          <t>5987bb2290f629e59b0bcced2f8fe22cdeb9cc6d</t>
        </is>
      </c>
      <c r="C12754" t="inlineStr">
        <is>
          <t>2015-04-30 13:04:00+00:00</t>
        </is>
      </c>
      <c r="D12754" t="inlineStr">
        <is>
          <t>verchange</t>
        </is>
      </c>
      <c r="E12754" t="inlineStr">
        <is>
          <t>Paste</t>
        </is>
      </c>
      <c r="F12754" t="inlineStr"/>
      <c r="G12754" t="inlineStr">
        <is>
          <t>Paste</t>
        </is>
      </c>
      <c r="H12754" t="inlineStr">
        <is>
          <t>&lt;=1.7.5.1</t>
        </is>
      </c>
    </row>
    <row r="12755">
      <c r="A12755" t="inlineStr">
        <is>
          <t>cinder</t>
        </is>
      </c>
      <c r="B12755" t="inlineStr">
        <is>
          <t>5987bb2290f629e59b0bcced2f8fe22cdeb9cc6d</t>
        </is>
      </c>
      <c r="C12755" t="inlineStr">
        <is>
          <t>2015-04-30 13:04:00+00:00</t>
        </is>
      </c>
      <c r="D12755" t="inlineStr">
        <is>
          <t>verchange</t>
        </is>
      </c>
      <c r="E12755" t="inlineStr">
        <is>
          <t>Routes</t>
        </is>
      </c>
      <c r="F12755" t="inlineStr">
        <is>
          <t>&gt;=1.12.3;!=2.0</t>
        </is>
      </c>
      <c r="G12755" t="inlineStr">
        <is>
          <t>Routes</t>
        </is>
      </c>
      <c r="H12755" t="inlineStr">
        <is>
          <t>&gt;=1.12.3;&lt;=2.1;!=2.0</t>
        </is>
      </c>
    </row>
    <row r="12756">
      <c r="A12756" t="inlineStr">
        <is>
          <t>cinder</t>
        </is>
      </c>
      <c r="B12756" t="inlineStr">
        <is>
          <t>5987bb2290f629e59b0bcced2f8fe22cdeb9cc6d</t>
        </is>
      </c>
      <c r="C12756" t="inlineStr">
        <is>
          <t>2015-04-30 13:04:00+00:00</t>
        </is>
      </c>
      <c r="D12756" t="inlineStr">
        <is>
          <t>verchange</t>
        </is>
      </c>
      <c r="E12756" t="inlineStr">
        <is>
          <t>oslo.config</t>
        </is>
      </c>
      <c r="F12756" t="inlineStr">
        <is>
          <t>&lt;1.10.0;&gt;=1.9.3</t>
        </is>
      </c>
      <c r="G12756" t="inlineStr">
        <is>
          <t>oslo.config</t>
        </is>
      </c>
      <c r="H12756" t="inlineStr">
        <is>
          <t>&lt;=1.6.0;&gt;=1.4.0</t>
        </is>
      </c>
    </row>
    <row r="12757">
      <c r="A12757" t="inlineStr">
        <is>
          <t>cinder</t>
        </is>
      </c>
      <c r="B12757" t="inlineStr">
        <is>
          <t>5987bb2290f629e59b0bcced2f8fe22cdeb9cc6d</t>
        </is>
      </c>
      <c r="C12757" t="inlineStr">
        <is>
          <t>2015-04-30 13:04:00+00:00</t>
        </is>
      </c>
      <c r="D12757" t="inlineStr">
        <is>
          <t>verchange</t>
        </is>
      </c>
      <c r="E12757" t="inlineStr">
        <is>
          <t>python-novaclient</t>
        </is>
      </c>
      <c r="F12757" t="inlineStr">
        <is>
          <t>&lt;2.24.0;&gt;=2.22.0</t>
        </is>
      </c>
      <c r="G12757" t="inlineStr">
        <is>
          <t>python-novaclient</t>
        </is>
      </c>
      <c r="H12757" t="inlineStr">
        <is>
          <t>&lt;=2.20.0;&gt;=2.18.0</t>
        </is>
      </c>
    </row>
    <row r="12758">
      <c r="A12758" t="inlineStr">
        <is>
          <t>cinder</t>
        </is>
      </c>
      <c r="B12758" t="inlineStr">
        <is>
          <t>5987bb2290f629e59b0bcced2f8fe22cdeb9cc6d</t>
        </is>
      </c>
      <c r="C12758" t="inlineStr">
        <is>
          <t>2015-04-30 13:04:00+00:00</t>
        </is>
      </c>
      <c r="D12758" t="inlineStr">
        <is>
          <t>verchange</t>
        </is>
      </c>
      <c r="E12758" t="inlineStr">
        <is>
          <t>oslo.db</t>
        </is>
      </c>
      <c r="F12758" t="inlineStr">
        <is>
          <t>&gt;=1.7.0;&lt;1.8.0</t>
        </is>
      </c>
      <c r="G12758" t="inlineStr">
        <is>
          <t>oslo.db</t>
        </is>
      </c>
      <c r="H12758" t="inlineStr">
        <is>
          <t>&lt;1.1;&gt;=1.0.0</t>
        </is>
      </c>
    </row>
    <row r="12759">
      <c r="A12759" t="inlineStr">
        <is>
          <t>cinder</t>
        </is>
      </c>
      <c r="B12759" t="inlineStr">
        <is>
          <t>5987bb2290f629e59b0bcced2f8fe22cdeb9cc6d</t>
        </is>
      </c>
      <c r="C12759" t="inlineStr">
        <is>
          <t>2015-04-30 13:04:00+00:00</t>
        </is>
      </c>
      <c r="D12759" t="inlineStr">
        <is>
          <t>verchange</t>
        </is>
      </c>
      <c r="E12759" t="inlineStr">
        <is>
          <t>oslo.messaging</t>
        </is>
      </c>
      <c r="F12759" t="inlineStr">
        <is>
          <t>&lt;1.9.0;&gt;=1.8.0</t>
        </is>
      </c>
      <c r="G12759" t="inlineStr">
        <is>
          <t>oslo.messaging</t>
        </is>
      </c>
      <c r="H12759" t="inlineStr">
        <is>
          <t>&lt;1.5.0;&gt;=1.4.0</t>
        </is>
      </c>
    </row>
    <row r="12760">
      <c r="A12760" t="inlineStr">
        <is>
          <t>cinder</t>
        </is>
      </c>
      <c r="B12760" t="inlineStr">
        <is>
          <t>5987bb2290f629e59b0bcced2f8fe22cdeb9cc6d</t>
        </is>
      </c>
      <c r="C12760" t="inlineStr">
        <is>
          <t>2015-04-30 13:04:00+00:00</t>
        </is>
      </c>
      <c r="D12760" t="inlineStr">
        <is>
          <t>verchange</t>
        </is>
      </c>
      <c r="E12760" t="inlineStr">
        <is>
          <t>Babel</t>
        </is>
      </c>
      <c r="F12760" t="inlineStr">
        <is>
          <t>&gt;=1.3</t>
        </is>
      </c>
      <c r="G12760" t="inlineStr">
        <is>
          <t>Babel</t>
        </is>
      </c>
      <c r="H12760" t="inlineStr">
        <is>
          <t>&gt;=1.3;&lt;=1.3</t>
        </is>
      </c>
    </row>
    <row r="12761">
      <c r="A12761" t="inlineStr">
        <is>
          <t>cinder</t>
        </is>
      </c>
      <c r="B12761" t="inlineStr">
        <is>
          <t>5987bb2290f629e59b0bcced2f8fe22cdeb9cc6d</t>
        </is>
      </c>
      <c r="C12761" t="inlineStr">
        <is>
          <t>2015-04-30 13:04:00+00:00</t>
        </is>
      </c>
      <c r="D12761" t="inlineStr">
        <is>
          <t>verchange</t>
        </is>
      </c>
      <c r="E12761" t="inlineStr">
        <is>
          <t>anyjson</t>
        </is>
      </c>
      <c r="F12761" t="inlineStr">
        <is>
          <t>&gt;=0.3.3</t>
        </is>
      </c>
      <c r="G12761" t="inlineStr">
        <is>
          <t>anyjson</t>
        </is>
      </c>
      <c r="H12761" t="inlineStr">
        <is>
          <t>&gt;=0.3.3;&lt;=0.3.3</t>
        </is>
      </c>
    </row>
    <row r="12762">
      <c r="A12762" t="inlineStr">
        <is>
          <t>cinder</t>
        </is>
      </c>
      <c r="B12762" t="inlineStr">
        <is>
          <t>5987bb2290f629e59b0bcced2f8fe22cdeb9cc6d</t>
        </is>
      </c>
      <c r="C12762" t="inlineStr">
        <is>
          <t>2015-04-30 13:04:00+00:00</t>
        </is>
      </c>
      <c r="D12762" t="inlineStr">
        <is>
          <t>verchange</t>
        </is>
      </c>
      <c r="E12762" t="inlineStr">
        <is>
          <t>sqlalchemy-migrate</t>
        </is>
      </c>
      <c r="F12762" t="inlineStr">
        <is>
          <t>&gt;=0.9.5</t>
        </is>
      </c>
      <c r="G12762" t="inlineStr">
        <is>
          <t>sqlalchemy-migrate</t>
        </is>
      </c>
      <c r="H12762">
        <f>=0.9.1</f>
        <v/>
      </c>
    </row>
    <row r="12763">
      <c r="A12763" t="inlineStr">
        <is>
          <t>cinder</t>
        </is>
      </c>
      <c r="B12763" t="inlineStr">
        <is>
          <t>5987bb2290f629e59b0bcced2f8fe22cdeb9cc6d</t>
        </is>
      </c>
      <c r="C12763" t="inlineStr">
        <is>
          <t>2015-04-30 13:04:00+00:00</t>
        </is>
      </c>
      <c r="D12763" t="inlineStr">
        <is>
          <t>verchange</t>
        </is>
      </c>
      <c r="E12763" t="inlineStr">
        <is>
          <t>netaddr</t>
        </is>
      </c>
      <c r="F12763" t="inlineStr">
        <is>
          <t>&gt;=0.7.12</t>
        </is>
      </c>
      <c r="G12763" t="inlineStr">
        <is>
          <t>netaddr</t>
        </is>
      </c>
      <c r="H12763" t="inlineStr">
        <is>
          <t>&lt;=0.7.13;&gt;=0.7.12</t>
        </is>
      </c>
    </row>
    <row r="12764">
      <c r="A12764" t="inlineStr">
        <is>
          <t>cinder</t>
        </is>
      </c>
      <c r="B12764" t="inlineStr">
        <is>
          <t>5987bb2290f629e59b0bcced2f8fe22cdeb9cc6d</t>
        </is>
      </c>
      <c r="C12764" t="inlineStr">
        <is>
          <t>2015-04-30 13:04:00+00:00</t>
        </is>
      </c>
      <c r="D12764" t="inlineStr">
        <is>
          <t>verchange</t>
        </is>
      </c>
      <c r="E12764" t="inlineStr">
        <is>
          <t>rtslib-fb</t>
        </is>
      </c>
      <c r="F12764" t="inlineStr">
        <is>
          <t>&gt;=2.1.41</t>
        </is>
      </c>
      <c r="G12764" t="inlineStr">
        <is>
          <t>rtslib-fb</t>
        </is>
      </c>
      <c r="H12764" t="inlineStr">
        <is>
          <t>&gt;=2.1.39;&lt;=2.1.51</t>
        </is>
      </c>
    </row>
    <row r="12765">
      <c r="A12765" t="inlineStr">
        <is>
          <t>cinder</t>
        </is>
      </c>
      <c r="B12765" t="inlineStr">
        <is>
          <t>5987bb2290f629e59b0bcced2f8fe22cdeb9cc6d</t>
        </is>
      </c>
      <c r="C12765" t="inlineStr">
        <is>
          <t>2015-04-30 13:04:00+00:00</t>
        </is>
      </c>
      <c r="D12765" t="inlineStr">
        <is>
          <t>verchange</t>
        </is>
      </c>
      <c r="E12765" t="inlineStr">
        <is>
          <t>python-barbicanclient</t>
        </is>
      </c>
      <c r="F12765" t="inlineStr">
        <is>
          <t>&gt;=3.0.1;&lt;3.1.0</t>
        </is>
      </c>
      <c r="G12765" t="inlineStr">
        <is>
          <t>python-barbicanclient</t>
        </is>
      </c>
      <c r="H12765" t="inlineStr">
        <is>
          <t>&gt;=2.1.0;!=3.0.0;&lt;3.0.2</t>
        </is>
      </c>
    </row>
    <row r="12766">
      <c r="A12766" t="inlineStr">
        <is>
          <t>cinder</t>
        </is>
      </c>
      <c r="B12766" t="inlineStr">
        <is>
          <t>5987bb2290f629e59b0bcced2f8fe22cdeb9cc6d</t>
        </is>
      </c>
      <c r="C12766" t="inlineStr">
        <is>
          <t>2015-04-30 13:04:00+00:00</t>
        </is>
      </c>
      <c r="D12766" t="inlineStr">
        <is>
          <t>verchange</t>
        </is>
      </c>
      <c r="E12766" t="inlineStr">
        <is>
          <t>PasteDeploy</t>
        </is>
      </c>
      <c r="F12766" t="inlineStr">
        <is>
          <t>&gt;=1.5.0</t>
        </is>
      </c>
      <c r="G12766" t="inlineStr">
        <is>
          <t>PasteDeploy</t>
        </is>
      </c>
      <c r="H12766" t="inlineStr">
        <is>
          <t>&gt;=1.5.0;&lt;=1.5.2</t>
        </is>
      </c>
    </row>
    <row r="12767">
      <c r="A12767" t="inlineStr">
        <is>
          <t>cinder</t>
        </is>
      </c>
      <c r="B12767" t="inlineStr">
        <is>
          <t>5987bb2290f629e59b0bcced2f8fe22cdeb9cc6d</t>
        </is>
      </c>
      <c r="C12767" t="inlineStr">
        <is>
          <t>2015-04-30 13:04:00+00:00</t>
        </is>
      </c>
      <c r="D12767" t="inlineStr">
        <is>
          <t>verchange</t>
        </is>
      </c>
      <c r="E12767" t="inlineStr">
        <is>
          <t>greenlet</t>
        </is>
      </c>
      <c r="F12767" t="inlineStr">
        <is>
          <t>&gt;=0.3.2</t>
        </is>
      </c>
      <c r="G12767" t="inlineStr">
        <is>
          <t>greenlet</t>
        </is>
      </c>
      <c r="H12767" t="inlineStr">
        <is>
          <t>&gt;=0.3.2;&lt;=0.4.2</t>
        </is>
      </c>
    </row>
    <row r="12768">
      <c r="A12768" t="inlineStr">
        <is>
          <t>cinder</t>
        </is>
      </c>
      <c r="B12768" t="inlineStr">
        <is>
          <t>5987bb2290f629e59b0bcced2f8fe22cdeb9cc6d</t>
        </is>
      </c>
      <c r="C12768" t="inlineStr">
        <is>
          <t>2015-04-30 13:04:00+00:00</t>
        </is>
      </c>
      <c r="D12768" t="inlineStr">
        <is>
          <t>verchange</t>
        </is>
      </c>
      <c r="E12768" t="inlineStr">
        <is>
          <t>pycrypto</t>
        </is>
      </c>
      <c r="F12768" t="inlineStr">
        <is>
          <t>&gt;=2.6</t>
        </is>
      </c>
      <c r="G12768" t="inlineStr">
        <is>
          <t>pycrypto</t>
        </is>
      </c>
      <c r="H12768" t="inlineStr">
        <is>
          <t>&gt;=2.6;&lt;=2.6.1</t>
        </is>
      </c>
    </row>
    <row r="12769">
      <c r="A12769" t="inlineStr">
        <is>
          <t>cinder</t>
        </is>
      </c>
      <c r="B12769" t="inlineStr">
        <is>
          <t>5987bb2290f629e59b0bcced2f8fe22cdeb9cc6d</t>
        </is>
      </c>
      <c r="C12769" t="inlineStr">
        <is>
          <t>2015-04-30 13:04:00+00:00</t>
        </is>
      </c>
      <c r="D12769" t="inlineStr">
        <is>
          <t>verchange</t>
        </is>
      </c>
      <c r="E12769" t="inlineStr">
        <is>
          <t>paramiko</t>
        </is>
      </c>
      <c r="F12769" t="inlineStr">
        <is>
          <t>&gt;=1.13.0</t>
        </is>
      </c>
      <c r="G12769" t="inlineStr">
        <is>
          <t>paramiko</t>
        </is>
      </c>
      <c r="H12769" t="inlineStr">
        <is>
          <t>&gt;=1.13.0;&lt;=1.15.2</t>
        </is>
      </c>
    </row>
    <row r="12770">
      <c r="A12770" t="inlineStr">
        <is>
          <t>cinder</t>
        </is>
      </c>
      <c r="B12770" t="inlineStr">
        <is>
          <t>5987bb2290f629e59b0bcced2f8fe22cdeb9cc6d</t>
        </is>
      </c>
      <c r="C12770" t="inlineStr">
        <is>
          <t>2015-04-30 13:04:00+00:00</t>
        </is>
      </c>
      <c r="D12770" t="inlineStr">
        <is>
          <t>verchange</t>
        </is>
      </c>
      <c r="E12770" t="inlineStr">
        <is>
          <t>python-swiftclient</t>
        </is>
      </c>
      <c r="F12770" t="inlineStr">
        <is>
          <t>&gt;=2.2.0;&lt;2.5.0</t>
        </is>
      </c>
      <c r="G12770" t="inlineStr">
        <is>
          <t>python-swiftclient</t>
        </is>
      </c>
      <c r="H12770" t="inlineStr">
        <is>
          <t>&lt;=2.3.1;&gt;=2.2.0</t>
        </is>
      </c>
    </row>
    <row r="12771">
      <c r="A12771" t="inlineStr">
        <is>
          <t>cinder</t>
        </is>
      </c>
      <c r="B12771" t="inlineStr">
        <is>
          <t>5987bb2290f629e59b0bcced2f8fe22cdeb9cc6d</t>
        </is>
      </c>
      <c r="C12771" t="inlineStr">
        <is>
          <t>2015-04-30 13:04:00+00:00</t>
        </is>
      </c>
      <c r="D12771" t="inlineStr">
        <is>
          <t>verchange</t>
        </is>
      </c>
      <c r="E12771" t="inlineStr">
        <is>
          <t>lxml</t>
        </is>
      </c>
      <c r="F12771" t="inlineStr">
        <is>
          <t>&gt;=2.3</t>
        </is>
      </c>
      <c r="G12771" t="inlineStr">
        <is>
          <t>lxml</t>
        </is>
      </c>
      <c r="H12771" t="inlineStr">
        <is>
          <t>&gt;=2.3;&lt;=3.3.3</t>
        </is>
      </c>
    </row>
    <row r="12772">
      <c r="A12772" t="inlineStr">
        <is>
          <t>cinder</t>
        </is>
      </c>
      <c r="B12772" t="inlineStr">
        <is>
          <t>5987bb2290f629e59b0bcced2f8fe22cdeb9cc6d</t>
        </is>
      </c>
      <c r="C12772" t="inlineStr">
        <is>
          <t>2015-04-30 13:04:00+00:00</t>
        </is>
      </c>
      <c r="D12772" t="inlineStr">
        <is>
          <t>verchange</t>
        </is>
      </c>
      <c r="E12772" t="inlineStr">
        <is>
          <t>osprofiler</t>
        </is>
      </c>
      <c r="F12772" t="inlineStr">
        <is>
          <t>&gt;=0.3.0</t>
        </is>
      </c>
      <c r="G12772" t="inlineStr">
        <is>
          <t>osprofiler</t>
        </is>
      </c>
      <c r="H12772" t="inlineStr">
        <is>
          <t>&lt;=0.3.0;&gt;=0.3.0</t>
        </is>
      </c>
    </row>
    <row r="12773">
      <c r="A12773" t="inlineStr">
        <is>
          <t>cinder</t>
        </is>
      </c>
      <c r="B12773" t="inlineStr">
        <is>
          <t>5987bb2290f629e59b0bcced2f8fe22cdeb9cc6d</t>
        </is>
      </c>
      <c r="C12773" t="inlineStr">
        <is>
          <t>2015-04-30 13:04:00+00:00</t>
        </is>
      </c>
      <c r="D12773" t="inlineStr">
        <is>
          <t>verchange</t>
        </is>
      </c>
      <c r="E12773" t="inlineStr">
        <is>
          <t>oslo.i18n</t>
        </is>
      </c>
      <c r="F12773" t="inlineStr">
        <is>
          <t>&lt;1.6.0;&gt;=1.5.0</t>
        </is>
      </c>
      <c r="G12773" t="inlineStr">
        <is>
          <t>oslo.i18n</t>
        </is>
      </c>
      <c r="H12773" t="inlineStr">
        <is>
          <t>&lt;=1.3.1;&gt;=1.0.0</t>
        </is>
      </c>
    </row>
    <row r="12774">
      <c r="A12774" t="inlineStr">
        <is>
          <t>cinder</t>
        </is>
      </c>
      <c r="B12774" t="inlineStr">
        <is>
          <t>5987bb2290f629e59b0bcced2f8fe22cdeb9cc6d</t>
        </is>
      </c>
      <c r="C12774" t="inlineStr">
        <is>
          <t>2015-04-30 13:04:00+00:00</t>
        </is>
      </c>
      <c r="D12774" t="inlineStr">
        <is>
          <t>add</t>
        </is>
      </c>
      <c r="E12774" t="inlineStr">
        <is>
          <t>oslo.concurrency</t>
        </is>
      </c>
      <c r="F12774" t="inlineStr">
        <is>
          <t>&lt;1.9.0;&gt;=1.8.0</t>
        </is>
      </c>
      <c r="G12774" t="inlineStr"/>
      <c r="H12774" t="inlineStr"/>
    </row>
    <row r="12775">
      <c r="A12775" t="inlineStr">
        <is>
          <t>cinder</t>
        </is>
      </c>
      <c r="B12775" t="inlineStr">
        <is>
          <t>5987bb2290f629e59b0bcced2f8fe22cdeb9cc6d</t>
        </is>
      </c>
      <c r="C12775" t="inlineStr">
        <is>
          <t>2015-04-30 13:04:00+00:00</t>
        </is>
      </c>
      <c r="D12775" t="inlineStr">
        <is>
          <t>add</t>
        </is>
      </c>
      <c r="E12775" t="inlineStr">
        <is>
          <t>oslo.context</t>
        </is>
      </c>
      <c r="F12775" t="inlineStr">
        <is>
          <t>&gt;=0.2.0;&lt;0.3.0</t>
        </is>
      </c>
      <c r="G12775" t="inlineStr"/>
      <c r="H12775" t="inlineStr"/>
    </row>
    <row r="12776">
      <c r="A12776" t="inlineStr">
        <is>
          <t>cinder</t>
        </is>
      </c>
      <c r="B12776" t="inlineStr">
        <is>
          <t>5987bb2290f629e59b0bcced2f8fe22cdeb9cc6d</t>
        </is>
      </c>
      <c r="C12776" t="inlineStr">
        <is>
          <t>2015-04-30 13:04:00+00:00</t>
        </is>
      </c>
      <c r="D12776" t="inlineStr">
        <is>
          <t>add</t>
        </is>
      </c>
      <c r="E12776" t="inlineStr">
        <is>
          <t>oslo.log</t>
        </is>
      </c>
      <c r="F12776" t="inlineStr">
        <is>
          <t>&lt;1.1.0;&gt;=1.0.0</t>
        </is>
      </c>
      <c r="G12776" t="inlineStr"/>
      <c r="H12776" t="inlineStr"/>
    </row>
    <row r="12777">
      <c r="A12777" t="inlineStr">
        <is>
          <t>cinder</t>
        </is>
      </c>
      <c r="B12777" t="inlineStr">
        <is>
          <t>5987bb2290f629e59b0bcced2f8fe22cdeb9cc6d</t>
        </is>
      </c>
      <c r="C12777" t="inlineStr">
        <is>
          <t>2015-04-30 13:04:00+00:00</t>
        </is>
      </c>
      <c r="D12777" t="inlineStr">
        <is>
          <t>add</t>
        </is>
      </c>
      <c r="E12777" t="inlineStr">
        <is>
          <t>oslo.middleware</t>
        </is>
      </c>
      <c r="F12777" t="inlineStr">
        <is>
          <t>&lt;1.1.0;&gt;=1.0.0</t>
        </is>
      </c>
      <c r="G12777" t="inlineStr"/>
      <c r="H12777" t="inlineStr"/>
    </row>
    <row r="12778">
      <c r="A12778" t="inlineStr">
        <is>
          <t>cinder</t>
        </is>
      </c>
      <c r="B12778" t="inlineStr">
        <is>
          <t>5987bb2290f629e59b0bcced2f8fe22cdeb9cc6d</t>
        </is>
      </c>
      <c r="C12778" t="inlineStr">
        <is>
          <t>2015-04-30 13:04:00+00:00</t>
        </is>
      </c>
      <c r="D12778" t="inlineStr">
        <is>
          <t>add</t>
        </is>
      </c>
      <c r="E12778" t="inlineStr">
        <is>
          <t>oslo.serialization</t>
        </is>
      </c>
      <c r="F12778" t="inlineStr">
        <is>
          <t>&lt;1.5.0;&gt;=1.4.0</t>
        </is>
      </c>
      <c r="G12778" t="inlineStr"/>
      <c r="H12778" t="inlineStr"/>
    </row>
    <row r="12779">
      <c r="A12779" t="inlineStr">
        <is>
          <t>cinder</t>
        </is>
      </c>
      <c r="B12779" t="inlineStr">
        <is>
          <t>5987bb2290f629e59b0bcced2f8fe22cdeb9cc6d</t>
        </is>
      </c>
      <c r="C12779" t="inlineStr">
        <is>
          <t>2015-04-30 13:04:00+00:00</t>
        </is>
      </c>
      <c r="D12779" t="inlineStr">
        <is>
          <t>add</t>
        </is>
      </c>
      <c r="E12779" t="inlineStr">
        <is>
          <t>oslo.utils</t>
        </is>
      </c>
      <c r="F12779" t="inlineStr">
        <is>
          <t>&lt;1.5.0;&gt;=1.4.0</t>
        </is>
      </c>
      <c r="G12779" t="inlineStr"/>
      <c r="H12779" t="inlineStr"/>
    </row>
    <row r="12780">
      <c r="A12780" t="inlineStr">
        <is>
          <t>cinder</t>
        </is>
      </c>
      <c r="B12780" t="inlineStr">
        <is>
          <t>5987bb2290f629e59b0bcced2f8fe22cdeb9cc6d</t>
        </is>
      </c>
      <c r="C12780" t="inlineStr">
        <is>
          <t>2015-04-30 13:04:00+00:00</t>
        </is>
      </c>
      <c r="D12780" t="inlineStr">
        <is>
          <t>add</t>
        </is>
      </c>
      <c r="E12780" t="inlineStr">
        <is>
          <t>pyparsing</t>
        </is>
      </c>
      <c r="F12780" t="inlineStr">
        <is>
          <t>&gt;=2.0.1</t>
        </is>
      </c>
      <c r="G12780" t="inlineStr"/>
      <c r="H12780" t="inlineStr"/>
    </row>
    <row r="12781">
      <c r="A12781" t="inlineStr">
        <is>
          <t>cinder</t>
        </is>
      </c>
      <c r="B12781" t="inlineStr">
        <is>
          <t>5987bb2290f629e59b0bcced2f8fe22cdeb9cc6d</t>
        </is>
      </c>
      <c r="C12781" t="inlineStr">
        <is>
          <t>2015-04-30 13:04:00+00:00</t>
        </is>
      </c>
      <c r="D12781" t="inlineStr">
        <is>
          <t>add</t>
        </is>
      </c>
      <c r="E12781" t="inlineStr">
        <is>
          <t>retrying</t>
        </is>
      </c>
      <c r="F12781" t="inlineStr">
        <is>
          <t>&gt;=1.2.3;!=1.3.0</t>
        </is>
      </c>
      <c r="G12781" t="inlineStr"/>
      <c r="H12781" t="inlineStr"/>
    </row>
    <row r="12782">
      <c r="A12782" t="inlineStr">
        <is>
          <t>cinder</t>
        </is>
      </c>
      <c r="B12782" t="inlineStr">
        <is>
          <t>5987bb2290f629e59b0bcced2f8fe22cdeb9cc6d</t>
        </is>
      </c>
      <c r="C12782" t="inlineStr">
        <is>
          <t>2015-04-30 13:04:00+00:00</t>
        </is>
      </c>
      <c r="D12782" t="inlineStr">
        <is>
          <t>add</t>
        </is>
      </c>
      <c r="E12782" t="inlineStr">
        <is>
          <t>oslo.vmware</t>
        </is>
      </c>
      <c r="F12782" t="inlineStr">
        <is>
          <t>&gt;=0.11.1;&lt;0.12.0</t>
        </is>
      </c>
      <c r="G12782" t="inlineStr"/>
      <c r="H12782" t="inlineStr"/>
    </row>
    <row r="12783">
      <c r="A12783" t="inlineStr">
        <is>
          <t>cinder</t>
        </is>
      </c>
      <c r="B12783" t="inlineStr">
        <is>
          <t>5987bb2290f629e59b0bcced2f8fe22cdeb9cc6d</t>
        </is>
      </c>
      <c r="C12783" t="inlineStr">
        <is>
          <t>2015-04-30 13:04:00+00:00</t>
        </is>
      </c>
      <c r="D12783" t="inlineStr">
        <is>
          <t>rem</t>
        </is>
      </c>
      <c r="E12783" t="inlineStr"/>
      <c r="F12783" t="inlineStr"/>
      <c r="G12783" t="inlineStr">
        <is>
          <t>argparse</t>
        </is>
      </c>
      <c r="H12783" t="inlineStr"/>
    </row>
    <row r="12784">
      <c r="A12784" t="inlineStr">
        <is>
          <t>cinder</t>
        </is>
      </c>
      <c r="B12784" t="inlineStr">
        <is>
          <t>5987bb2290f629e59b0bcced2f8fe22cdeb9cc6d</t>
        </is>
      </c>
      <c r="C12784" t="inlineStr">
        <is>
          <t>2015-04-30 13:04:00+00:00</t>
        </is>
      </c>
      <c r="D12784" t="inlineStr">
        <is>
          <t>rem</t>
        </is>
      </c>
      <c r="E12784" t="inlineStr"/>
      <c r="F12784" t="inlineStr"/>
      <c r="G12784" t="inlineStr">
        <is>
          <t>wsgiref</t>
        </is>
      </c>
      <c r="H12784" t="inlineStr">
        <is>
          <t>&gt;=0.1.2</t>
        </is>
      </c>
    </row>
    <row r="12785">
      <c r="A12785" t="inlineStr">
        <is>
          <t>cinder</t>
        </is>
      </c>
      <c r="B12785" t="inlineStr">
        <is>
          <t>bc0549e08b010edb863d409d80114aa78d317a61</t>
        </is>
      </c>
      <c r="C12785" t="inlineStr">
        <is>
          <t>2015-06-18 22:22:41+00:00</t>
        </is>
      </c>
      <c r="D12785" t="inlineStr">
        <is>
          <t>verchange</t>
        </is>
      </c>
      <c r="E12785" t="inlineStr">
        <is>
          <t>six</t>
        </is>
      </c>
      <c r="F12785" t="inlineStr">
        <is>
          <t>&gt;=1.6.0;&lt;=1.9.0</t>
        </is>
      </c>
      <c r="G12785" t="inlineStr">
        <is>
          <t>six</t>
        </is>
      </c>
      <c r="H12785" t="inlineStr">
        <is>
          <t>&gt;=1.6.0</t>
        </is>
      </c>
    </row>
    <row r="12786">
      <c r="A12786" t="inlineStr">
        <is>
          <t>cinder</t>
        </is>
      </c>
      <c r="B12786" t="inlineStr">
        <is>
          <t>bc0549e08b010edb863d409d80114aa78d317a61</t>
        </is>
      </c>
      <c r="C12786" t="inlineStr">
        <is>
          <t>2015-06-18 22:22:41+00:00</t>
        </is>
      </c>
      <c r="D12786" t="inlineStr">
        <is>
          <t>verchange</t>
        </is>
      </c>
      <c r="E12786" t="inlineStr">
        <is>
          <t>suds</t>
        </is>
      </c>
      <c r="F12786">
        <f>=0.4</f>
        <v/>
      </c>
      <c r="G12786" t="inlineStr">
        <is>
          <t>suds</t>
        </is>
      </c>
      <c r="H12786" t="inlineStr">
        <is>
          <t>&gt;=0.4</t>
        </is>
      </c>
    </row>
    <row r="12787">
      <c r="A12787" t="inlineStr">
        <is>
          <t>cinder</t>
        </is>
      </c>
      <c r="B12787" t="inlineStr">
        <is>
          <t>bc0549e08b010edb863d409d80114aa78d317a61</t>
        </is>
      </c>
      <c r="C12787" t="inlineStr">
        <is>
          <t>2015-06-18 22:22:41+00:00</t>
        </is>
      </c>
      <c r="D12787" t="inlineStr">
        <is>
          <t>verchange</t>
        </is>
      </c>
      <c r="E12787" t="inlineStr">
        <is>
          <t>greenlet</t>
        </is>
      </c>
      <c r="F12787" t="inlineStr">
        <is>
          <t>&gt;=0.3.2;&lt;=0.4.5</t>
        </is>
      </c>
      <c r="G12787" t="inlineStr">
        <is>
          <t>greenlet</t>
        </is>
      </c>
      <c r="H12787" t="inlineStr">
        <is>
          <t>&gt;=0.3.2</t>
        </is>
      </c>
    </row>
    <row r="12788">
      <c r="A12788" t="inlineStr">
        <is>
          <t>cinder</t>
        </is>
      </c>
      <c r="B12788" t="inlineStr">
        <is>
          <t>bc0549e08b010edb863d409d80114aa78d317a61</t>
        </is>
      </c>
      <c r="C12788" t="inlineStr">
        <is>
          <t>2015-06-18 22:22:41+00:00</t>
        </is>
      </c>
      <c r="D12788" t="inlineStr">
        <is>
          <t>verchange</t>
        </is>
      </c>
      <c r="E12788" t="inlineStr">
        <is>
          <t>WebOb</t>
        </is>
      </c>
      <c r="F12788" t="inlineStr">
        <is>
          <t>&gt;=1.2.3;&lt;=1.4</t>
        </is>
      </c>
      <c r="G12788" t="inlineStr">
        <is>
          <t>WebOb</t>
        </is>
      </c>
      <c r="H12788" t="inlineStr">
        <is>
          <t>&gt;=1.2.3</t>
        </is>
      </c>
    </row>
    <row r="12789">
      <c r="A12789" t="inlineStr">
        <is>
          <t>cinder</t>
        </is>
      </c>
      <c r="B12789" t="inlineStr">
        <is>
          <t>bc0549e08b010edb863d409d80114aa78d317a61</t>
        </is>
      </c>
      <c r="C12789" t="inlineStr">
        <is>
          <t>2015-06-18 22:22:41+00:00</t>
        </is>
      </c>
      <c r="D12789" t="inlineStr">
        <is>
          <t>verchange</t>
        </is>
      </c>
      <c r="E12789" t="inlineStr">
        <is>
          <t>python-keystoneclient</t>
        </is>
      </c>
      <c r="F12789" t="inlineStr">
        <is>
          <t>&gt;=0.7.0;&lt;0.12.0</t>
        </is>
      </c>
      <c r="G12789" t="inlineStr">
        <is>
          <t>python-keystoneclient</t>
        </is>
      </c>
      <c r="H12789" t="inlineStr">
        <is>
          <t>&gt;=0.7.0;&lt;=0.11.2</t>
        </is>
      </c>
    </row>
    <row r="12790">
      <c r="A12790" t="inlineStr">
        <is>
          <t>cinder</t>
        </is>
      </c>
      <c r="B12790" t="inlineStr">
        <is>
          <t>bc0549e08b010edb863d409d80114aa78d317a61</t>
        </is>
      </c>
      <c r="C12790" t="inlineStr">
        <is>
          <t>2015-06-18 22:22:41+00:00</t>
        </is>
      </c>
      <c r="D12790" t="inlineStr">
        <is>
          <t>verchange</t>
        </is>
      </c>
      <c r="E12790" t="inlineStr">
        <is>
          <t>kombu</t>
        </is>
      </c>
      <c r="F12790" t="inlineStr">
        <is>
          <t>&lt;=3.0.7;&gt;=2.5.0</t>
        </is>
      </c>
      <c r="G12790" t="inlineStr">
        <is>
          <t>kombu</t>
        </is>
      </c>
      <c r="H12790" t="inlineStr">
        <is>
          <t>&gt;=2.4.8</t>
        </is>
      </c>
    </row>
    <row r="12791">
      <c r="A12791" t="inlineStr">
        <is>
          <t>cinder</t>
        </is>
      </c>
      <c r="B12791" t="inlineStr">
        <is>
          <t>bc0549e08b010edb863d409d80114aa78d317a61</t>
        </is>
      </c>
      <c r="C12791" t="inlineStr">
        <is>
          <t>2015-06-18 22:22:41+00:00</t>
        </is>
      </c>
      <c r="D12791" t="inlineStr">
        <is>
          <t>verchange</t>
        </is>
      </c>
      <c r="E12791" t="inlineStr">
        <is>
          <t>Babel</t>
        </is>
      </c>
      <c r="F12791" t="inlineStr">
        <is>
          <t>&gt;=1.3;&lt;=1.3</t>
        </is>
      </c>
      <c r="G12791" t="inlineStr">
        <is>
          <t>Babel</t>
        </is>
      </c>
      <c r="H12791" t="inlineStr">
        <is>
          <t>&gt;=1.3</t>
        </is>
      </c>
    </row>
    <row r="12792">
      <c r="A12792" t="inlineStr">
        <is>
          <t>cinder</t>
        </is>
      </c>
      <c r="B12792" t="inlineStr">
        <is>
          <t>bc0549e08b010edb863d409d80114aa78d317a61</t>
        </is>
      </c>
      <c r="C12792" t="inlineStr">
        <is>
          <t>2015-06-18 22:22:41+00:00</t>
        </is>
      </c>
      <c r="D12792" t="inlineStr">
        <is>
          <t>verchange</t>
        </is>
      </c>
      <c r="E12792" t="inlineStr">
        <is>
          <t>anyjson</t>
        </is>
      </c>
      <c r="F12792" t="inlineStr">
        <is>
          <t>&gt;=0.3.3;&lt;=0.3.3</t>
        </is>
      </c>
      <c r="G12792" t="inlineStr">
        <is>
          <t>anyjson</t>
        </is>
      </c>
      <c r="H12792" t="inlineStr">
        <is>
          <t>&gt;=0.3.3</t>
        </is>
      </c>
    </row>
    <row r="12793">
      <c r="A12793" t="inlineStr">
        <is>
          <t>cinder</t>
        </is>
      </c>
      <c r="B12793" t="inlineStr">
        <is>
          <t>bc0549e08b010edb863d409d80114aa78d317a61</t>
        </is>
      </c>
      <c r="C12793" t="inlineStr">
        <is>
          <t>2015-06-18 22:22:41+00:00</t>
        </is>
      </c>
      <c r="D12793" t="inlineStr">
        <is>
          <t>verchange</t>
        </is>
      </c>
      <c r="E12793" t="inlineStr">
        <is>
          <t>requests</t>
        </is>
      </c>
      <c r="F12793" t="inlineStr">
        <is>
          <t>&gt;=1.1;&lt;=2.6.0</t>
        </is>
      </c>
      <c r="G12793" t="inlineStr">
        <is>
          <t>requests</t>
        </is>
      </c>
      <c r="H12793" t="inlineStr">
        <is>
          <t>&gt;=1.1</t>
        </is>
      </c>
    </row>
    <row r="12794">
      <c r="A12794" t="inlineStr">
        <is>
          <t>cinder</t>
        </is>
      </c>
      <c r="B12794" t="inlineStr">
        <is>
          <t>bc0549e08b010edb863d409d80114aa78d317a61</t>
        </is>
      </c>
      <c r="C12794" t="inlineStr">
        <is>
          <t>2015-06-18 22:22:41+00:00</t>
        </is>
      </c>
      <c r="D12794" t="inlineStr">
        <is>
          <t>verchange</t>
        </is>
      </c>
      <c r="E12794" t="inlineStr">
        <is>
          <t>lxml</t>
        </is>
      </c>
      <c r="F12794" t="inlineStr">
        <is>
          <t>&gt;=2.3;&lt;=3.4.2</t>
        </is>
      </c>
      <c r="G12794" t="inlineStr">
        <is>
          <t>lxml</t>
        </is>
      </c>
      <c r="H12794" t="inlineStr">
        <is>
          <t>&gt;=2.3</t>
        </is>
      </c>
    </row>
    <row r="12795">
      <c r="A12795" t="inlineStr">
        <is>
          <t>cinder</t>
        </is>
      </c>
      <c r="B12795" t="inlineStr">
        <is>
          <t>bc0549e08b010edb863d409d80114aa78d317a61</t>
        </is>
      </c>
      <c r="C12795" t="inlineStr">
        <is>
          <t>2015-06-18 22:22:41+00:00</t>
        </is>
      </c>
      <c r="D12795" t="inlineStr">
        <is>
          <t>verchange</t>
        </is>
      </c>
      <c r="E12795" t="inlineStr">
        <is>
          <t>iso8601</t>
        </is>
      </c>
      <c r="F12795" t="inlineStr">
        <is>
          <t>&lt;=0.1.10;&gt;=0.1.9</t>
        </is>
      </c>
      <c r="G12795" t="inlineStr">
        <is>
          <t>iso8601</t>
        </is>
      </c>
      <c r="H12795" t="inlineStr">
        <is>
          <t>&gt;=0.1.9</t>
        </is>
      </c>
    </row>
    <row r="12796">
      <c r="A12796" t="inlineStr">
        <is>
          <t>cinder</t>
        </is>
      </c>
      <c r="B12796" t="inlineStr">
        <is>
          <t>bc0549e08b010edb863d409d80114aa78d317a61</t>
        </is>
      </c>
      <c r="C12796" t="inlineStr">
        <is>
          <t>2015-06-18 22:22:41+00:00</t>
        </is>
      </c>
      <c r="D12796" t="inlineStr">
        <is>
          <t>verchange</t>
        </is>
      </c>
      <c r="E12796" t="inlineStr">
        <is>
          <t>paramiko</t>
        </is>
      </c>
      <c r="F12796" t="inlineStr">
        <is>
          <t>&lt;=1.15.2;&gt;=1.9.0</t>
        </is>
      </c>
      <c r="G12796" t="inlineStr">
        <is>
          <t>paramiko</t>
        </is>
      </c>
      <c r="H12796" t="inlineStr">
        <is>
          <t>&gt;=1.9.0</t>
        </is>
      </c>
    </row>
    <row r="12797">
      <c r="A12797" t="inlineStr">
        <is>
          <t>cinder</t>
        </is>
      </c>
      <c r="B12797" t="inlineStr">
        <is>
          <t>bc0549e08b010edb863d409d80114aa78d317a61</t>
        </is>
      </c>
      <c r="C12797" t="inlineStr">
        <is>
          <t>2015-06-18 22:22:41+00:00</t>
        </is>
      </c>
      <c r="D12797" t="inlineStr">
        <is>
          <t>verchange</t>
        </is>
      </c>
      <c r="E12797" t="inlineStr">
        <is>
          <t>stevedore</t>
        </is>
      </c>
      <c r="F12797" t="inlineStr">
        <is>
          <t>&gt;=0.14</t>
        </is>
      </c>
      <c r="G12797" t="inlineStr">
        <is>
          <t>stevedore</t>
        </is>
      </c>
      <c r="H12797" t="inlineStr">
        <is>
          <t>&gt;=0.14;&lt;1.2</t>
        </is>
      </c>
    </row>
    <row r="12798">
      <c r="A12798" t="inlineStr">
        <is>
          <t>cinder</t>
        </is>
      </c>
      <c r="B12798" t="inlineStr">
        <is>
          <t>bc0549e08b010edb863d409d80114aa78d317a61</t>
        </is>
      </c>
      <c r="C12798" t="inlineStr">
        <is>
          <t>2015-06-18 22:22:41+00:00</t>
        </is>
      </c>
      <c r="D12798" t="inlineStr">
        <is>
          <t>verchange</t>
        </is>
      </c>
      <c r="E12798" t="inlineStr">
        <is>
          <t>PasteDeploy</t>
        </is>
      </c>
      <c r="F12798" t="inlineStr">
        <is>
          <t>&gt;=1.5.0;&lt;=1.5.2</t>
        </is>
      </c>
      <c r="G12798" t="inlineStr">
        <is>
          <t>PasteDeploy</t>
        </is>
      </c>
      <c r="H12798" t="inlineStr">
        <is>
          <t>&gt;=1.5.0</t>
        </is>
      </c>
    </row>
    <row r="12799">
      <c r="A12799" t="inlineStr">
        <is>
          <t>cinder</t>
        </is>
      </c>
      <c r="B12799" t="inlineStr">
        <is>
          <t>bc0549e08b010edb863d409d80114aa78d317a61</t>
        </is>
      </c>
      <c r="C12799" t="inlineStr">
        <is>
          <t>2015-06-18 22:22:41+00:00</t>
        </is>
      </c>
      <c r="D12799" t="inlineStr">
        <is>
          <t>verchange</t>
        </is>
      </c>
      <c r="E12799" t="inlineStr">
        <is>
          <t>netaddr</t>
        </is>
      </c>
      <c r="F12799" t="inlineStr">
        <is>
          <t>&lt;=0.7.14;&gt;=0.7.6</t>
        </is>
      </c>
      <c r="G12799" t="inlineStr">
        <is>
          <t>netaddr</t>
        </is>
      </c>
      <c r="H12799" t="inlineStr">
        <is>
          <t>&gt;=0.7.6</t>
        </is>
      </c>
    </row>
    <row r="12800">
      <c r="A12800" t="inlineStr">
        <is>
          <t>cinder</t>
        </is>
      </c>
      <c r="B12800" t="inlineStr">
        <is>
          <t>1cca93c2165e1e00d6e2e1b1c9dde85f09105234</t>
        </is>
      </c>
      <c r="C12800" t="inlineStr">
        <is>
          <t>2015-07-28 19:21:25+00:00</t>
        </is>
      </c>
      <c r="D12800" t="inlineStr">
        <is>
          <t>verchange</t>
        </is>
      </c>
      <c r="E12800" t="inlineStr">
        <is>
          <t>keystonemiddleware</t>
        </is>
      </c>
      <c r="F12800" t="inlineStr">
        <is>
          <t>&lt;1.6.0;&gt;=1.5.0</t>
        </is>
      </c>
      <c r="G12800" t="inlineStr">
        <is>
          <t>keystonemiddleware</t>
        </is>
      </c>
      <c r="H12800" t="inlineStr">
        <is>
          <t>&lt;1.6.0;&gt;=1.5.0</t>
        </is>
      </c>
    </row>
    <row r="12801">
      <c r="A12801" t="inlineStr">
        <is>
          <t>cinder</t>
        </is>
      </c>
      <c r="B12801" t="inlineStr">
        <is>
          <t>1cca93c2165e1e00d6e2e1b1c9dde85f09105234</t>
        </is>
      </c>
      <c r="C12801" t="inlineStr">
        <is>
          <t>2015-07-28 19:21:25+00:00</t>
        </is>
      </c>
      <c r="D12801" t="inlineStr">
        <is>
          <t>verchange</t>
        </is>
      </c>
      <c r="E12801" t="inlineStr">
        <is>
          <t>oslo.rootwrap</t>
        </is>
      </c>
      <c r="F12801" t="inlineStr">
        <is>
          <t>&gt;=1.6.0;&lt;1.7.0</t>
        </is>
      </c>
      <c r="G12801" t="inlineStr">
        <is>
          <t>oslo.rootwrap</t>
        </is>
      </c>
      <c r="H12801" t="inlineStr">
        <is>
          <t>&gt;=1.6.0;&lt;1.7.0</t>
        </is>
      </c>
    </row>
    <row r="12802">
      <c r="A12802" t="inlineStr">
        <is>
          <t>cinder</t>
        </is>
      </c>
      <c r="B12802" t="inlineStr">
        <is>
          <t>1cca93c2165e1e00d6e2e1b1c9dde85f09105234</t>
        </is>
      </c>
      <c r="C12802" t="inlineStr">
        <is>
          <t>2015-07-28 19:21:25+00:00</t>
        </is>
      </c>
      <c r="D12802" t="inlineStr">
        <is>
          <t>verchange</t>
        </is>
      </c>
      <c r="E12802" t="inlineStr">
        <is>
          <t>python-glanceclient</t>
        </is>
      </c>
      <c r="F12802" t="inlineStr">
        <is>
          <t>&lt;0.18.0;&gt;=0.15.0</t>
        </is>
      </c>
      <c r="G12802" t="inlineStr">
        <is>
          <t>python-glanceclient</t>
        </is>
      </c>
      <c r="H12802" t="inlineStr">
        <is>
          <t>&lt;0.18.0;&gt;=0.15.0</t>
        </is>
      </c>
    </row>
    <row r="12803">
      <c r="A12803" t="inlineStr">
        <is>
          <t>cinder</t>
        </is>
      </c>
      <c r="B12803" t="inlineStr">
        <is>
          <t>1cca93c2165e1e00d6e2e1b1c9dde85f09105234</t>
        </is>
      </c>
      <c r="C12803" t="inlineStr">
        <is>
          <t>2015-07-28 19:21:25+00:00</t>
        </is>
      </c>
      <c r="D12803" t="inlineStr">
        <is>
          <t>verchange</t>
        </is>
      </c>
      <c r="E12803" t="inlineStr">
        <is>
          <t>taskflow</t>
        </is>
      </c>
      <c r="F12803" t="inlineStr">
        <is>
          <t>&gt;=0.7.1;&lt;0.8.0</t>
        </is>
      </c>
      <c r="G12803" t="inlineStr">
        <is>
          <t>taskflow</t>
        </is>
      </c>
      <c r="H12803" t="inlineStr">
        <is>
          <t>&gt;=0.7.1;&lt;0.8.0</t>
        </is>
      </c>
    </row>
    <row r="12804">
      <c r="A12804" t="inlineStr">
        <is>
          <t>cinder</t>
        </is>
      </c>
      <c r="B12804" t="inlineStr">
        <is>
          <t>1cca93c2165e1e00d6e2e1b1c9dde85f09105234</t>
        </is>
      </c>
      <c r="C12804" t="inlineStr">
        <is>
          <t>2015-07-28 19:21:25+00:00</t>
        </is>
      </c>
      <c r="D12804" t="inlineStr">
        <is>
          <t>verchange</t>
        </is>
      </c>
      <c r="E12804" t="inlineStr">
        <is>
          <t>oslo.vmware</t>
        </is>
      </c>
      <c r="F12804" t="inlineStr">
        <is>
          <t>&gt;=0.11.1;&lt;0.12.0</t>
        </is>
      </c>
      <c r="G12804" t="inlineStr">
        <is>
          <t>oslo.vmware</t>
        </is>
      </c>
      <c r="H12804" t="inlineStr">
        <is>
          <t>&gt;=0.11.1;&lt;0.12.0</t>
        </is>
      </c>
    </row>
    <row r="12805">
      <c r="A12805" t="inlineStr">
        <is>
          <t>cinder</t>
        </is>
      </c>
      <c r="B12805" t="inlineStr">
        <is>
          <t>1cca93c2165e1e00d6e2e1b1c9dde85f09105234</t>
        </is>
      </c>
      <c r="C12805" t="inlineStr">
        <is>
          <t>2015-07-28 19:21:25+00:00</t>
        </is>
      </c>
      <c r="D12805" t="inlineStr">
        <is>
          <t>verchange</t>
        </is>
      </c>
      <c r="E12805" t="inlineStr">
        <is>
          <t>requests</t>
        </is>
      </c>
      <c r="F12805" t="inlineStr">
        <is>
          <t>&gt;=2.2.0;!=2.4.0</t>
        </is>
      </c>
      <c r="G12805" t="inlineStr">
        <is>
          <t>requests</t>
        </is>
      </c>
      <c r="H12805" t="inlineStr">
        <is>
          <t>&gt;=2.2.0;!=2.4.0</t>
        </is>
      </c>
    </row>
    <row r="12806">
      <c r="A12806" t="inlineStr">
        <is>
          <t>cinder</t>
        </is>
      </c>
      <c r="B12806" t="inlineStr">
        <is>
          <t>1cca93c2165e1e00d6e2e1b1c9dde85f09105234</t>
        </is>
      </c>
      <c r="C12806" t="inlineStr">
        <is>
          <t>2015-07-28 19:21:25+00:00</t>
        </is>
      </c>
      <c r="D12806" t="inlineStr">
        <is>
          <t>verchange</t>
        </is>
      </c>
      <c r="E12806" t="inlineStr">
        <is>
          <t>SQLAlchemy</t>
        </is>
      </c>
      <c r="F12806" t="inlineStr">
        <is>
          <t>&lt;=0.9.99;&gt;=0.9.7</t>
        </is>
      </c>
      <c r="G12806" t="inlineStr">
        <is>
          <t>SQLAlchemy</t>
        </is>
      </c>
      <c r="H12806" t="inlineStr">
        <is>
          <t>&lt;=0.9.99;&gt;=0.9.7</t>
        </is>
      </c>
    </row>
    <row r="12807">
      <c r="A12807" t="inlineStr">
        <is>
          <t>cinder</t>
        </is>
      </c>
      <c r="B12807" t="inlineStr">
        <is>
          <t>1cca93c2165e1e00d6e2e1b1c9dde85f09105234</t>
        </is>
      </c>
      <c r="C12807" t="inlineStr">
        <is>
          <t>2015-07-28 19:21:25+00:00</t>
        </is>
      </c>
      <c r="D12807" t="inlineStr">
        <is>
          <t>verchange</t>
        </is>
      </c>
      <c r="E12807" t="inlineStr">
        <is>
          <t>stevedore</t>
        </is>
      </c>
      <c r="F12807" t="inlineStr">
        <is>
          <t>&lt;1.4.0;&gt;=1.3.0</t>
        </is>
      </c>
      <c r="G12807" t="inlineStr">
        <is>
          <t>stevedore</t>
        </is>
      </c>
      <c r="H12807" t="inlineStr">
        <is>
          <t>&lt;1.4.0;&gt;=1.3.0</t>
        </is>
      </c>
    </row>
    <row r="12808">
      <c r="A12808" t="inlineStr">
        <is>
          <t>cinder</t>
        </is>
      </c>
      <c r="B12808" t="inlineStr">
        <is>
          <t>1cca93c2165e1e00d6e2e1b1c9dde85f09105234</t>
        </is>
      </c>
      <c r="C12808" t="inlineStr">
        <is>
          <t>2015-07-28 19:21:25+00:00</t>
        </is>
      </c>
      <c r="D12808" t="inlineStr">
        <is>
          <t>verchange</t>
        </is>
      </c>
      <c r="E12808" t="inlineStr">
        <is>
          <t>oslo.context</t>
        </is>
      </c>
      <c r="F12808" t="inlineStr">
        <is>
          <t>&gt;=0.2.0;&lt;0.3.0</t>
        </is>
      </c>
      <c r="G12808" t="inlineStr">
        <is>
          <t>oslo.context</t>
        </is>
      </c>
      <c r="H12808" t="inlineStr">
        <is>
          <t>&gt;=0.2.0;&lt;0.3.0</t>
        </is>
      </c>
    </row>
    <row r="12809">
      <c r="A12809" t="inlineStr">
        <is>
          <t>cinder</t>
        </is>
      </c>
      <c r="B12809" t="inlineStr">
        <is>
          <t>1cca93c2165e1e00d6e2e1b1c9dde85f09105234</t>
        </is>
      </c>
      <c r="C12809" t="inlineStr">
        <is>
          <t>2015-07-28 19:21:25+00:00</t>
        </is>
      </c>
      <c r="D12809" t="inlineStr">
        <is>
          <t>verchange</t>
        </is>
      </c>
      <c r="E12809" t="inlineStr">
        <is>
          <t>oslo.middleware</t>
        </is>
      </c>
      <c r="F12809" t="inlineStr">
        <is>
          <t>&lt;1.1.0;&gt;=1.0.0</t>
        </is>
      </c>
      <c r="G12809" t="inlineStr">
        <is>
          <t>oslo.middleware</t>
        </is>
      </c>
      <c r="H12809" t="inlineStr">
        <is>
          <t>&lt;1.1.0;&gt;=1.0.0</t>
        </is>
      </c>
    </row>
    <row r="12810">
      <c r="A12810" t="inlineStr">
        <is>
          <t>cinder</t>
        </is>
      </c>
      <c r="B12810" t="inlineStr">
        <is>
          <t>1cca93c2165e1e00d6e2e1b1c9dde85f09105234</t>
        </is>
      </c>
      <c r="C12810" t="inlineStr">
        <is>
          <t>2015-07-28 19:21:25+00:00</t>
        </is>
      </c>
      <c r="D12810" t="inlineStr">
        <is>
          <t>verchange</t>
        </is>
      </c>
      <c r="E12810" t="inlineStr">
        <is>
          <t>retrying</t>
        </is>
      </c>
      <c r="F12810" t="inlineStr">
        <is>
          <t>&gt;=1.2.3;!=1.3.0</t>
        </is>
      </c>
      <c r="G12810" t="inlineStr">
        <is>
          <t>retrying</t>
        </is>
      </c>
      <c r="H12810" t="inlineStr">
        <is>
          <t>&gt;=1.2.3;!=1.3.0</t>
        </is>
      </c>
    </row>
    <row r="12811">
      <c r="A12811" t="inlineStr">
        <is>
          <t>cinder</t>
        </is>
      </c>
      <c r="B12811" t="inlineStr">
        <is>
          <t>1cca93c2165e1e00d6e2e1b1c9dde85f09105234</t>
        </is>
      </c>
      <c r="C12811" t="inlineStr">
        <is>
          <t>2015-07-28 19:21:25+00:00</t>
        </is>
      </c>
      <c r="D12811" t="inlineStr">
        <is>
          <t>verchange</t>
        </is>
      </c>
      <c r="E12811" t="inlineStr">
        <is>
          <t>eventlet</t>
        </is>
      </c>
      <c r="F12811" t="inlineStr">
        <is>
          <t>&gt;=0.16.1;!=0.17.0</t>
        </is>
      </c>
      <c r="G12811" t="inlineStr">
        <is>
          <t>eventlet</t>
        </is>
      </c>
      <c r="H12811" t="inlineStr">
        <is>
          <t>!=0.17.0;&gt;=0.16.1</t>
        </is>
      </c>
    </row>
    <row r="12812">
      <c r="A12812" t="inlineStr">
        <is>
          <t>cinder</t>
        </is>
      </c>
      <c r="B12812" t="inlineStr">
        <is>
          <t>1cca93c2165e1e00d6e2e1b1c9dde85f09105234</t>
        </is>
      </c>
      <c r="C12812" t="inlineStr">
        <is>
          <t>2015-07-28 19:21:25+00:00</t>
        </is>
      </c>
      <c r="D12812" t="inlineStr">
        <is>
          <t>verchange</t>
        </is>
      </c>
      <c r="E12812" t="inlineStr">
        <is>
          <t>Routes</t>
        </is>
      </c>
      <c r="F12812" t="inlineStr">
        <is>
          <t>&gt;=1.12.3;!=2.0</t>
        </is>
      </c>
      <c r="G12812" t="inlineStr">
        <is>
          <t>Routes</t>
        </is>
      </c>
      <c r="H12812" t="inlineStr">
        <is>
          <t>&gt;=1.12.3;!=2.0</t>
        </is>
      </c>
    </row>
    <row r="12813">
      <c r="A12813" t="inlineStr">
        <is>
          <t>cinder</t>
        </is>
      </c>
      <c r="B12813" t="inlineStr">
        <is>
          <t>1cca93c2165e1e00d6e2e1b1c9dde85f09105234</t>
        </is>
      </c>
      <c r="C12813" t="inlineStr">
        <is>
          <t>2015-07-28 19:21:25+00:00</t>
        </is>
      </c>
      <c r="D12813" t="inlineStr">
        <is>
          <t>verchange</t>
        </is>
      </c>
      <c r="E12813" t="inlineStr">
        <is>
          <t>oslo.config</t>
        </is>
      </c>
      <c r="F12813" t="inlineStr">
        <is>
          <t>&lt;1.10.0;&gt;=1.9.3</t>
        </is>
      </c>
      <c r="G12813" t="inlineStr">
        <is>
          <t>oslo.config</t>
        </is>
      </c>
      <c r="H12813" t="inlineStr">
        <is>
          <t>&lt;1.10.0;&gt;=1.9.3</t>
        </is>
      </c>
    </row>
    <row r="12814">
      <c r="A12814" t="inlineStr">
        <is>
          <t>cinder</t>
        </is>
      </c>
      <c r="B12814" t="inlineStr">
        <is>
          <t>1cca93c2165e1e00d6e2e1b1c9dde85f09105234</t>
        </is>
      </c>
      <c r="C12814" t="inlineStr">
        <is>
          <t>2015-07-28 19:21:25+00:00</t>
        </is>
      </c>
      <c r="D12814" t="inlineStr">
        <is>
          <t>verchange</t>
        </is>
      </c>
      <c r="E12814" t="inlineStr">
        <is>
          <t>python-novaclient</t>
        </is>
      </c>
      <c r="F12814" t="inlineStr">
        <is>
          <t>&gt;=2.22.0;&lt;2.24.0</t>
        </is>
      </c>
      <c r="G12814" t="inlineStr">
        <is>
          <t>python-novaclient</t>
        </is>
      </c>
      <c r="H12814" t="inlineStr">
        <is>
          <t>&lt;2.24.0;&gt;=2.22.0</t>
        </is>
      </c>
    </row>
    <row r="12815">
      <c r="A12815" t="inlineStr">
        <is>
          <t>cinder</t>
        </is>
      </c>
      <c r="B12815" t="inlineStr">
        <is>
          <t>1cca93c2165e1e00d6e2e1b1c9dde85f09105234</t>
        </is>
      </c>
      <c r="C12815" t="inlineStr">
        <is>
          <t>2015-07-28 19:21:25+00:00</t>
        </is>
      </c>
      <c r="D12815" t="inlineStr">
        <is>
          <t>verchange</t>
        </is>
      </c>
      <c r="E12815" t="inlineStr">
        <is>
          <t>oslo.db</t>
        </is>
      </c>
      <c r="F12815" t="inlineStr">
        <is>
          <t>&gt;=1.7.0;&lt;1.8.0</t>
        </is>
      </c>
      <c r="G12815" t="inlineStr">
        <is>
          <t>oslo.db</t>
        </is>
      </c>
      <c r="H12815" t="inlineStr">
        <is>
          <t>&gt;=1.7.0;&lt;1.8.0</t>
        </is>
      </c>
    </row>
    <row r="12816">
      <c r="A12816" t="inlineStr">
        <is>
          <t>cinder</t>
        </is>
      </c>
      <c r="B12816" t="inlineStr">
        <is>
          <t>1cca93c2165e1e00d6e2e1b1c9dde85f09105234</t>
        </is>
      </c>
      <c r="C12816" t="inlineStr">
        <is>
          <t>2015-07-28 19:21:25+00:00</t>
        </is>
      </c>
      <c r="D12816" t="inlineStr">
        <is>
          <t>verchange</t>
        </is>
      </c>
      <c r="E12816" t="inlineStr">
        <is>
          <t>oslo.messaging</t>
        </is>
      </c>
      <c r="F12816" t="inlineStr">
        <is>
          <t>&lt;1.9.0;&gt;=1.8.0</t>
        </is>
      </c>
      <c r="G12816" t="inlineStr">
        <is>
          <t>oslo.messaging</t>
        </is>
      </c>
      <c r="H12816" t="inlineStr">
        <is>
          <t>&lt;1.9.0;&gt;=1.8.0</t>
        </is>
      </c>
    </row>
    <row r="12817">
      <c r="A12817" t="inlineStr">
        <is>
          <t>cinder</t>
        </is>
      </c>
      <c r="B12817" t="inlineStr">
        <is>
          <t>1cca93c2165e1e00d6e2e1b1c9dde85f09105234</t>
        </is>
      </c>
      <c r="C12817" t="inlineStr">
        <is>
          <t>2015-07-28 19:21:25+00:00</t>
        </is>
      </c>
      <c r="D12817" t="inlineStr">
        <is>
          <t>verchange</t>
        </is>
      </c>
      <c r="E12817" t="inlineStr">
        <is>
          <t>python-barbicanclient</t>
        </is>
      </c>
      <c r="F12817" t="inlineStr">
        <is>
          <t>&gt;=3.0.1;&lt;3.1.0</t>
        </is>
      </c>
      <c r="G12817" t="inlineStr">
        <is>
          <t>python-barbicanclient</t>
        </is>
      </c>
      <c r="H12817" t="inlineStr">
        <is>
          <t>&gt;=3.0.1;&lt;3.1.0</t>
        </is>
      </c>
    </row>
    <row r="12818">
      <c r="A12818" t="inlineStr">
        <is>
          <t>cinder</t>
        </is>
      </c>
      <c r="B12818" t="inlineStr">
        <is>
          <t>1cca93c2165e1e00d6e2e1b1c9dde85f09105234</t>
        </is>
      </c>
      <c r="C12818" t="inlineStr">
        <is>
          <t>2015-07-28 19:21:25+00:00</t>
        </is>
      </c>
      <c r="D12818" t="inlineStr">
        <is>
          <t>verchange</t>
        </is>
      </c>
      <c r="E12818" t="inlineStr">
        <is>
          <t>oslo.log</t>
        </is>
      </c>
      <c r="F12818" t="inlineStr">
        <is>
          <t>&lt;1.1.0;&gt;=1.0.0</t>
        </is>
      </c>
      <c r="G12818" t="inlineStr">
        <is>
          <t>oslo.log</t>
        </is>
      </c>
      <c r="H12818" t="inlineStr">
        <is>
          <t>&lt;1.1.0;&gt;=1.0.0</t>
        </is>
      </c>
    </row>
    <row r="12819">
      <c r="A12819" t="inlineStr">
        <is>
          <t>cinder</t>
        </is>
      </c>
      <c r="B12819" t="inlineStr">
        <is>
          <t>1cca93c2165e1e00d6e2e1b1c9dde85f09105234</t>
        </is>
      </c>
      <c r="C12819" t="inlineStr">
        <is>
          <t>2015-07-28 19:21:25+00:00</t>
        </is>
      </c>
      <c r="D12819" t="inlineStr">
        <is>
          <t>verchange</t>
        </is>
      </c>
      <c r="E12819" t="inlineStr">
        <is>
          <t>oslo.utils</t>
        </is>
      </c>
      <c r="F12819" t="inlineStr">
        <is>
          <t>&lt;1.5.0;&gt;=1.4.0</t>
        </is>
      </c>
      <c r="G12819" t="inlineStr">
        <is>
          <t>oslo.utils</t>
        </is>
      </c>
      <c r="H12819" t="inlineStr">
        <is>
          <t>&lt;1.5.0;&gt;=1.4.0</t>
        </is>
      </c>
    </row>
    <row r="12820">
      <c r="A12820" t="inlineStr">
        <is>
          <t>cinder</t>
        </is>
      </c>
      <c r="B12820" t="inlineStr">
        <is>
          <t>1cca93c2165e1e00d6e2e1b1c9dde85f09105234</t>
        </is>
      </c>
      <c r="C12820" t="inlineStr">
        <is>
          <t>2015-07-28 19:21:25+00:00</t>
        </is>
      </c>
      <c r="D12820" t="inlineStr">
        <is>
          <t>verchange</t>
        </is>
      </c>
      <c r="E12820" t="inlineStr">
        <is>
          <t>oslo.concurrency</t>
        </is>
      </c>
      <c r="F12820" t="inlineStr">
        <is>
          <t>&lt;1.9.0;&gt;=1.8.0</t>
        </is>
      </c>
      <c r="G12820" t="inlineStr">
        <is>
          <t>oslo.concurrency</t>
        </is>
      </c>
      <c r="H12820" t="inlineStr">
        <is>
          <t>&lt;1.9.0;&gt;=1.8.0</t>
        </is>
      </c>
    </row>
    <row r="12821">
      <c r="A12821" t="inlineStr">
        <is>
          <t>cinder</t>
        </is>
      </c>
      <c r="B12821" t="inlineStr">
        <is>
          <t>1cca93c2165e1e00d6e2e1b1c9dde85f09105234</t>
        </is>
      </c>
      <c r="C12821" t="inlineStr">
        <is>
          <t>2015-07-28 19:21:25+00:00</t>
        </is>
      </c>
      <c r="D12821" t="inlineStr">
        <is>
          <t>verchange</t>
        </is>
      </c>
      <c r="E12821" t="inlineStr">
        <is>
          <t>pbr</t>
        </is>
      </c>
      <c r="F12821" t="inlineStr">
        <is>
          <t>&gt;=0.6;&lt;1.0;!=0.7</t>
        </is>
      </c>
      <c r="G12821" t="inlineStr">
        <is>
          <t>pbr</t>
        </is>
      </c>
      <c r="H12821" t="inlineStr">
        <is>
          <t>&lt;1.0;&gt;=0.6;!=0.7</t>
        </is>
      </c>
    </row>
    <row r="12822">
      <c r="A12822" t="inlineStr">
        <is>
          <t>cinder</t>
        </is>
      </c>
      <c r="B12822" t="inlineStr">
        <is>
          <t>1cca93c2165e1e00d6e2e1b1c9dde85f09105234</t>
        </is>
      </c>
      <c r="C12822" t="inlineStr">
        <is>
          <t>2015-07-28 19:21:25+00:00</t>
        </is>
      </c>
      <c r="D12822" t="inlineStr">
        <is>
          <t>verchange</t>
        </is>
      </c>
      <c r="E12822" t="inlineStr">
        <is>
          <t>python-swiftclient</t>
        </is>
      </c>
      <c r="F12822" t="inlineStr">
        <is>
          <t>&gt;=2.2.0;&lt;2.5.0</t>
        </is>
      </c>
      <c r="G12822" t="inlineStr">
        <is>
          <t>python-swiftclient</t>
        </is>
      </c>
      <c r="H12822" t="inlineStr">
        <is>
          <t>&gt;=2.2.0;&lt;2.5.0</t>
        </is>
      </c>
    </row>
    <row r="12823">
      <c r="A12823" t="inlineStr">
        <is>
          <t>cinder</t>
        </is>
      </c>
      <c r="B12823" t="inlineStr">
        <is>
          <t>1cca93c2165e1e00d6e2e1b1c9dde85f09105234</t>
        </is>
      </c>
      <c r="C12823" t="inlineStr">
        <is>
          <t>2015-07-28 19:21:25+00:00</t>
        </is>
      </c>
      <c r="D12823" t="inlineStr">
        <is>
          <t>verchange</t>
        </is>
      </c>
      <c r="E12823" t="inlineStr">
        <is>
          <t>osprofiler</t>
        </is>
      </c>
      <c r="F12823" t="inlineStr">
        <is>
          <t>&gt;=0.3.0</t>
        </is>
      </c>
      <c r="G12823" t="inlineStr">
        <is>
          <t>osprofiler</t>
        </is>
      </c>
      <c r="H12823" t="inlineStr">
        <is>
          <t>&gt;=0.3.0</t>
        </is>
      </c>
    </row>
    <row r="12824">
      <c r="A12824" t="inlineStr">
        <is>
          <t>cinder</t>
        </is>
      </c>
      <c r="B12824" t="inlineStr">
        <is>
          <t>1cca93c2165e1e00d6e2e1b1c9dde85f09105234</t>
        </is>
      </c>
      <c r="C12824" t="inlineStr">
        <is>
          <t>2015-07-28 19:21:25+00:00</t>
        </is>
      </c>
      <c r="D12824" t="inlineStr">
        <is>
          <t>verchange</t>
        </is>
      </c>
      <c r="E12824" t="inlineStr">
        <is>
          <t>oslo.serialization</t>
        </is>
      </c>
      <c r="F12824" t="inlineStr">
        <is>
          <t>&lt;1.5.0;&gt;=1.4.0</t>
        </is>
      </c>
      <c r="G12824" t="inlineStr">
        <is>
          <t>oslo.serialization</t>
        </is>
      </c>
      <c r="H12824" t="inlineStr">
        <is>
          <t>&lt;1.5.0;&gt;=1.4.0</t>
        </is>
      </c>
    </row>
    <row r="12825">
      <c r="A12825" t="inlineStr">
        <is>
          <t>cinder</t>
        </is>
      </c>
      <c r="B12825" t="inlineStr">
        <is>
          <t>1cca93c2165e1e00d6e2e1b1c9dde85f09105234</t>
        </is>
      </c>
      <c r="C12825" t="inlineStr">
        <is>
          <t>2015-07-28 19:21:25+00:00</t>
        </is>
      </c>
      <c r="D12825" t="inlineStr">
        <is>
          <t>verchange</t>
        </is>
      </c>
      <c r="E12825" t="inlineStr">
        <is>
          <t>oslo.i18n</t>
        </is>
      </c>
      <c r="F12825" t="inlineStr">
        <is>
          <t>&lt;1.6.0;&gt;=1.5.0</t>
        </is>
      </c>
      <c r="G12825" t="inlineStr">
        <is>
          <t>oslo.i18n</t>
        </is>
      </c>
      <c r="H12825" t="inlineStr">
        <is>
          <t>&lt;1.6.0;&gt;=1.5.0</t>
        </is>
      </c>
    </row>
    <row r="12826">
      <c r="A12826" t="inlineStr">
        <is>
          <t>cinder</t>
        </is>
      </c>
      <c r="B12826" t="inlineStr">
        <is>
          <t>1ec74b88ac5438c5eba09d64759445574aa97e72</t>
        </is>
      </c>
      <c r="C12826" t="inlineStr">
        <is>
          <t>2015-10-13 16:25:53+00:00</t>
        </is>
      </c>
      <c r="D12826" t="inlineStr">
        <is>
          <t>verchange</t>
        </is>
      </c>
      <c r="E12826" t="inlineStr">
        <is>
          <t>oslo.utils</t>
        </is>
      </c>
      <c r="F12826" t="inlineStr">
        <is>
          <t>&lt;1.5.0;!=1.4.1;&gt;=1.4.0</t>
        </is>
      </c>
      <c r="G12826" t="inlineStr">
        <is>
          <t>oslo.utils</t>
        </is>
      </c>
      <c r="H12826" t="inlineStr">
        <is>
          <t>&lt;1.5.0;&gt;=1.4.0</t>
        </is>
      </c>
    </row>
    <row r="12827">
      <c r="A12827" t="inlineStr">
        <is>
          <t>cinder</t>
        </is>
      </c>
      <c r="B12827" t="inlineStr">
        <is>
          <t>1ec74b88ac5438c5eba09d64759445574aa97e72</t>
        </is>
      </c>
      <c r="C12827" t="inlineStr">
        <is>
          <t>2015-10-13 16:25:53+00:00</t>
        </is>
      </c>
      <c r="D12827" t="inlineStr">
        <is>
          <t>verchange</t>
        </is>
      </c>
      <c r="E12827" t="inlineStr">
        <is>
          <t>sqlalchemy-migrate</t>
        </is>
      </c>
      <c r="F12827" t="inlineStr">
        <is>
          <t>!=0.9.8;&lt;0.10.0;&gt;=0.9.5</t>
        </is>
      </c>
      <c r="G12827" t="inlineStr">
        <is>
          <t>sqlalchemy-migrate</t>
        </is>
      </c>
      <c r="H12827" t="inlineStr">
        <is>
          <t>&gt;=0.9.5</t>
        </is>
      </c>
    </row>
    <row r="12828">
      <c r="A12828" t="inlineStr">
        <is>
          <t>cinder</t>
        </is>
      </c>
      <c r="B12828" t="inlineStr">
        <is>
          <t>1ec74b88ac5438c5eba09d64759445574aa97e72</t>
        </is>
      </c>
      <c r="C12828" t="inlineStr">
        <is>
          <t>2015-10-13 16:25:53+00:00</t>
        </is>
      </c>
      <c r="D12828" t="inlineStr">
        <is>
          <t>verchange</t>
        </is>
      </c>
      <c r="E12828" t="inlineStr">
        <is>
          <t>oslo.concurrency</t>
        </is>
      </c>
      <c r="F12828" t="inlineStr">
        <is>
          <t>&lt;1.9.0;&gt;=1.8.2</t>
        </is>
      </c>
      <c r="G12828" t="inlineStr">
        <is>
          <t>oslo.concurrency</t>
        </is>
      </c>
      <c r="H12828" t="inlineStr">
        <is>
          <t>&lt;1.9.0;&gt;=1.8.0</t>
        </is>
      </c>
    </row>
    <row r="12829">
      <c r="A12829" t="inlineStr">
        <is>
          <t>cinder</t>
        </is>
      </c>
      <c r="B12829" t="inlineStr">
        <is>
          <t>f7d2a64ac3562060b54b0d1e43a00a8892bafa52</t>
        </is>
      </c>
      <c r="C12829" t="inlineStr">
        <is>
          <t>2015-11-19 18:52:39+00:00</t>
        </is>
      </c>
      <c r="D12829" t="inlineStr">
        <is>
          <t>verchange</t>
        </is>
      </c>
      <c r="E12829" t="inlineStr">
        <is>
          <t>keystonemiddleware</t>
        </is>
      </c>
      <c r="F12829" t="inlineStr">
        <is>
          <t>&gt;=1.0.0;&lt;1.4.0</t>
        </is>
      </c>
      <c r="G12829" t="inlineStr">
        <is>
          <t>keystonemiddleware</t>
        </is>
      </c>
      <c r="H12829" t="inlineStr">
        <is>
          <t>&lt;1.4.0;&gt;=1.0.0</t>
        </is>
      </c>
    </row>
    <row r="12830">
      <c r="A12830" t="inlineStr">
        <is>
          <t>cinder</t>
        </is>
      </c>
      <c r="B12830" t="inlineStr">
        <is>
          <t>f7d2a64ac3562060b54b0d1e43a00a8892bafa52</t>
        </is>
      </c>
      <c r="C12830" t="inlineStr">
        <is>
          <t>2015-11-19 18:52:39+00:00</t>
        </is>
      </c>
      <c r="D12830" t="inlineStr">
        <is>
          <t>verchange</t>
        </is>
      </c>
      <c r="E12830" t="inlineStr">
        <is>
          <t>oslo.rootwrap</t>
        </is>
      </c>
      <c r="F12830" t="inlineStr">
        <is>
          <t>&gt;=1.3.0;&lt;=1.5.0</t>
        </is>
      </c>
      <c r="G12830" t="inlineStr">
        <is>
          <t>oslo.rootwrap</t>
        </is>
      </c>
      <c r="H12830" t="inlineStr">
        <is>
          <t>&gt;=1.3.0;&lt;=1.5.0</t>
        </is>
      </c>
    </row>
    <row r="12831">
      <c r="A12831" t="inlineStr">
        <is>
          <t>cinder</t>
        </is>
      </c>
      <c r="B12831" t="inlineStr">
        <is>
          <t>f7d2a64ac3562060b54b0d1e43a00a8892bafa52</t>
        </is>
      </c>
      <c r="C12831" t="inlineStr">
        <is>
          <t>2015-11-19 18:52:39+00:00</t>
        </is>
      </c>
      <c r="D12831" t="inlineStr">
        <is>
          <t>verchange</t>
        </is>
      </c>
      <c r="E12831" t="inlineStr">
        <is>
          <t>kombu</t>
        </is>
      </c>
      <c r="F12831" t="inlineStr">
        <is>
          <t>&gt;=2.5.0;&lt;=3.0.15</t>
        </is>
      </c>
      <c r="G12831" t="inlineStr">
        <is>
          <t>kombu</t>
        </is>
      </c>
      <c r="H12831" t="inlineStr">
        <is>
          <t>&lt;=3.0.7;&gt;=2.5.0</t>
        </is>
      </c>
    </row>
    <row r="12832">
      <c r="A12832" t="inlineStr">
        <is>
          <t>cinder</t>
        </is>
      </c>
      <c r="B12832" t="inlineStr">
        <is>
          <t>f7d2a64ac3562060b54b0d1e43a00a8892bafa52</t>
        </is>
      </c>
      <c r="C12832" t="inlineStr">
        <is>
          <t>2015-11-19 18:52:39+00:00</t>
        </is>
      </c>
      <c r="D12832" t="inlineStr">
        <is>
          <t>verchange</t>
        </is>
      </c>
      <c r="E12832" t="inlineStr">
        <is>
          <t>python-glanceclient</t>
        </is>
      </c>
      <c r="F12832" t="inlineStr">
        <is>
          <t>&gt;=0.14.0;&lt;0.15.0</t>
        </is>
      </c>
      <c r="G12832" t="inlineStr">
        <is>
          <t>python-glanceclient</t>
        </is>
      </c>
      <c r="H12832" t="inlineStr">
        <is>
          <t>&gt;=0.14.0;&lt;=0.15.0</t>
        </is>
      </c>
    </row>
    <row r="12833">
      <c r="A12833" t="inlineStr">
        <is>
          <t>cinder</t>
        </is>
      </c>
      <c r="B12833" t="inlineStr">
        <is>
          <t>f7d2a64ac3562060b54b0d1e43a00a8892bafa52</t>
        </is>
      </c>
      <c r="C12833" t="inlineStr">
        <is>
          <t>2015-11-19 18:52:39+00:00</t>
        </is>
      </c>
      <c r="D12833" t="inlineStr">
        <is>
          <t>verchange</t>
        </is>
      </c>
      <c r="E12833" t="inlineStr">
        <is>
          <t>taskflow</t>
        </is>
      </c>
      <c r="F12833" t="inlineStr">
        <is>
          <t>&gt;=0.4;&lt;0.7.0</t>
        </is>
      </c>
      <c r="G12833" t="inlineStr">
        <is>
          <t>taskflow</t>
        </is>
      </c>
      <c r="H12833" t="inlineStr">
        <is>
          <t>&gt;=0.4;&lt;0.7.0</t>
        </is>
      </c>
    </row>
    <row r="12834">
      <c r="A12834" t="inlineStr">
        <is>
          <t>cinder</t>
        </is>
      </c>
      <c r="B12834" t="inlineStr">
        <is>
          <t>f7d2a64ac3562060b54b0d1e43a00a8892bafa52</t>
        </is>
      </c>
      <c r="C12834" t="inlineStr">
        <is>
          <t>2015-11-19 18:52:39+00:00</t>
        </is>
      </c>
      <c r="D12834" t="inlineStr">
        <is>
          <t>verchange</t>
        </is>
      </c>
      <c r="E12834" t="inlineStr">
        <is>
          <t>requests</t>
        </is>
      </c>
      <c r="F12834" t="inlineStr">
        <is>
          <t>&gt;=2.1.0;!=2.4.0;&lt;=2.2.1</t>
        </is>
      </c>
      <c r="G12834" t="inlineStr">
        <is>
          <t>requests</t>
        </is>
      </c>
      <c r="H12834" t="inlineStr">
        <is>
          <t>&gt;=2.1.0;!=2.4.0;&lt;=2.2.1</t>
        </is>
      </c>
    </row>
    <row r="12835">
      <c r="A12835" t="inlineStr">
        <is>
          <t>cinder</t>
        </is>
      </c>
      <c r="B12835" t="inlineStr">
        <is>
          <t>f7d2a64ac3562060b54b0d1e43a00a8892bafa52</t>
        </is>
      </c>
      <c r="C12835" t="inlineStr">
        <is>
          <t>2015-11-19 18:52:39+00:00</t>
        </is>
      </c>
      <c r="D12835" t="inlineStr">
        <is>
          <t>verchange</t>
        </is>
      </c>
      <c r="E12835" t="inlineStr">
        <is>
          <t>SQLAlchemy</t>
        </is>
      </c>
      <c r="F12835" t="inlineStr">
        <is>
          <t>!=0.9.3;!=0.9.4;&lt;=0.9.99;!=0.9.0;!=0.9.5;!=0.9.1;!=0.9.2;&gt;=0.8.4;!=0.9.6</t>
        </is>
      </c>
      <c r="G12835" t="inlineStr">
        <is>
          <t>SQLAlchemy</t>
        </is>
      </c>
      <c r="H12835" t="inlineStr">
        <is>
          <t>!=0.9.3;!=0.9.4;!=0.9.6;&lt;=0.9.99;!=0.9.0;!=0.9.5;!=0.9.1;!=0.9.2;&gt;=0.8.4</t>
        </is>
      </c>
    </row>
    <row r="12836">
      <c r="A12836" t="inlineStr">
        <is>
          <t>cinder</t>
        </is>
      </c>
      <c r="B12836" t="inlineStr">
        <is>
          <t>f7d2a64ac3562060b54b0d1e43a00a8892bafa52</t>
        </is>
      </c>
      <c r="C12836" t="inlineStr">
        <is>
          <t>2015-11-19 18:52:39+00:00</t>
        </is>
      </c>
      <c r="D12836" t="inlineStr">
        <is>
          <t>verchange</t>
        </is>
      </c>
      <c r="E12836" t="inlineStr">
        <is>
          <t>stevedore</t>
        </is>
      </c>
      <c r="F12836" t="inlineStr">
        <is>
          <t>&gt;=1.0.0;&lt;=1.3.0</t>
        </is>
      </c>
      <c r="G12836" t="inlineStr">
        <is>
          <t>stevedore</t>
        </is>
      </c>
      <c r="H12836" t="inlineStr">
        <is>
          <t>&gt;=1.0.0;&lt;=1.2.0</t>
        </is>
      </c>
    </row>
    <row r="12837">
      <c r="A12837" t="inlineStr">
        <is>
          <t>cinder</t>
        </is>
      </c>
      <c r="B12837" t="inlineStr">
        <is>
          <t>f7d2a64ac3562060b54b0d1e43a00a8892bafa52</t>
        </is>
      </c>
      <c r="C12837" t="inlineStr">
        <is>
          <t>2015-11-19 18:52:39+00:00</t>
        </is>
      </c>
      <c r="D12837" t="inlineStr">
        <is>
          <t>verchange</t>
        </is>
      </c>
      <c r="E12837" t="inlineStr">
        <is>
          <t>six</t>
        </is>
      </c>
      <c r="F12837" t="inlineStr">
        <is>
          <t>&lt;=1.9.0;&gt;=1.7.0</t>
        </is>
      </c>
      <c r="G12837" t="inlineStr">
        <is>
          <t>six</t>
        </is>
      </c>
      <c r="H12837" t="inlineStr">
        <is>
          <t>&lt;=1.9.0;&gt;=1.7.0</t>
        </is>
      </c>
    </row>
    <row r="12838">
      <c r="A12838" t="inlineStr">
        <is>
          <t>cinder</t>
        </is>
      </c>
      <c r="B12838" t="inlineStr">
        <is>
          <t>f7d2a64ac3562060b54b0d1e43a00a8892bafa52</t>
        </is>
      </c>
      <c r="C12838" t="inlineStr">
        <is>
          <t>2015-11-19 18:52:39+00:00</t>
        </is>
      </c>
      <c r="D12838" t="inlineStr">
        <is>
          <t>verchange</t>
        </is>
      </c>
      <c r="E12838" t="inlineStr">
        <is>
          <t>WebOb</t>
        </is>
      </c>
      <c r="F12838" t="inlineStr">
        <is>
          <t>&lt;=1.3.1;&gt;=1.2.3</t>
        </is>
      </c>
      <c r="G12838" t="inlineStr">
        <is>
          <t>WebOb</t>
        </is>
      </c>
      <c r="H12838" t="inlineStr">
        <is>
          <t>&lt;=1.3.1;&gt;=1.2.3</t>
        </is>
      </c>
    </row>
    <row r="12839">
      <c r="A12839" t="inlineStr">
        <is>
          <t>cinder</t>
        </is>
      </c>
      <c r="B12839" t="inlineStr">
        <is>
          <t>f7d2a64ac3562060b54b0d1e43a00a8892bafa52</t>
        </is>
      </c>
      <c r="C12839" t="inlineStr">
        <is>
          <t>2015-11-19 18:52:39+00:00</t>
        </is>
      </c>
      <c r="D12839" t="inlineStr">
        <is>
          <t>verchange</t>
        </is>
      </c>
      <c r="E12839" t="inlineStr">
        <is>
          <t>iso8601</t>
        </is>
      </c>
      <c r="F12839" t="inlineStr">
        <is>
          <t>&lt;=0.1.10;&gt;=0.1.9</t>
        </is>
      </c>
      <c r="G12839" t="inlineStr">
        <is>
          <t>iso8601</t>
        </is>
      </c>
      <c r="H12839" t="inlineStr">
        <is>
          <t>&lt;=0.1.10;&gt;=0.1.9</t>
        </is>
      </c>
    </row>
    <row r="12840">
      <c r="A12840" t="inlineStr">
        <is>
          <t>cinder</t>
        </is>
      </c>
      <c r="B12840" t="inlineStr">
        <is>
          <t>f7d2a64ac3562060b54b0d1e43a00a8892bafa52</t>
        </is>
      </c>
      <c r="C12840" t="inlineStr">
        <is>
          <t>2015-11-19 18:52:39+00:00</t>
        </is>
      </c>
      <c r="D12840" t="inlineStr">
        <is>
          <t>verchange</t>
        </is>
      </c>
      <c r="E12840" t="inlineStr">
        <is>
          <t>eventlet</t>
        </is>
      </c>
      <c r="F12840" t="inlineStr">
        <is>
          <t>&gt;=0.15.1;&lt;=0.15.2</t>
        </is>
      </c>
      <c r="G12840" t="inlineStr">
        <is>
          <t>eventlet</t>
        </is>
      </c>
      <c r="H12840" t="inlineStr">
        <is>
          <t>&gt;=0.15.1;&lt;=0.15.2</t>
        </is>
      </c>
    </row>
    <row r="12841">
      <c r="A12841" t="inlineStr">
        <is>
          <t>cinder</t>
        </is>
      </c>
      <c r="B12841" t="inlineStr">
        <is>
          <t>f7d2a64ac3562060b54b0d1e43a00a8892bafa52</t>
        </is>
      </c>
      <c r="C12841" t="inlineStr">
        <is>
          <t>2015-11-19 18:52:39+00:00</t>
        </is>
      </c>
      <c r="D12841" t="inlineStr">
        <is>
          <t>verchange</t>
        </is>
      </c>
      <c r="E12841" t="inlineStr">
        <is>
          <t>Routes</t>
        </is>
      </c>
      <c r="F12841" t="inlineStr">
        <is>
          <t>&gt;=1.12.3;&lt;=2.1;!=2.0</t>
        </is>
      </c>
      <c r="G12841" t="inlineStr">
        <is>
          <t>Routes</t>
        </is>
      </c>
      <c r="H12841" t="inlineStr">
        <is>
          <t>&gt;=1.12.3;&lt;=2.1;!=2.0</t>
        </is>
      </c>
    </row>
    <row r="12842">
      <c r="A12842" t="inlineStr">
        <is>
          <t>cinder</t>
        </is>
      </c>
      <c r="B12842" t="inlineStr">
        <is>
          <t>f7d2a64ac3562060b54b0d1e43a00a8892bafa52</t>
        </is>
      </c>
      <c r="C12842" t="inlineStr">
        <is>
          <t>2015-11-19 18:52:39+00:00</t>
        </is>
      </c>
      <c r="D12842" t="inlineStr">
        <is>
          <t>verchange</t>
        </is>
      </c>
      <c r="E12842" t="inlineStr">
        <is>
          <t>oslo.config</t>
        </is>
      </c>
      <c r="F12842" t="inlineStr">
        <is>
          <t>&lt;=1.6.0;&gt;=1.4.0</t>
        </is>
      </c>
      <c r="G12842" t="inlineStr">
        <is>
          <t>oslo.config</t>
        </is>
      </c>
      <c r="H12842" t="inlineStr">
        <is>
          <t>&lt;=1.6.0;&gt;=1.4.0</t>
        </is>
      </c>
    </row>
    <row r="12843">
      <c r="A12843" t="inlineStr">
        <is>
          <t>cinder</t>
        </is>
      </c>
      <c r="B12843" t="inlineStr">
        <is>
          <t>f7d2a64ac3562060b54b0d1e43a00a8892bafa52</t>
        </is>
      </c>
      <c r="C12843" t="inlineStr">
        <is>
          <t>2015-11-19 18:52:39+00:00</t>
        </is>
      </c>
      <c r="D12843" t="inlineStr">
        <is>
          <t>verchange</t>
        </is>
      </c>
      <c r="E12843" t="inlineStr">
        <is>
          <t>python-novaclient</t>
        </is>
      </c>
      <c r="F12843" t="inlineStr">
        <is>
          <t>&lt;=2.20.0;&gt;=2.18.0</t>
        </is>
      </c>
      <c r="G12843" t="inlineStr">
        <is>
          <t>python-novaclient</t>
        </is>
      </c>
      <c r="H12843" t="inlineStr">
        <is>
          <t>&lt;=2.20.0;&gt;=2.18.0</t>
        </is>
      </c>
    </row>
    <row r="12844">
      <c r="A12844" t="inlineStr">
        <is>
          <t>cinder</t>
        </is>
      </c>
      <c r="B12844" t="inlineStr">
        <is>
          <t>f7d2a64ac3562060b54b0d1e43a00a8892bafa52</t>
        </is>
      </c>
      <c r="C12844" t="inlineStr">
        <is>
          <t>2015-11-19 18:52:39+00:00</t>
        </is>
      </c>
      <c r="D12844" t="inlineStr">
        <is>
          <t>verchange</t>
        </is>
      </c>
      <c r="E12844" t="inlineStr">
        <is>
          <t>oslo.db</t>
        </is>
      </c>
      <c r="F12844" t="inlineStr">
        <is>
          <t>&lt;1.1;&gt;=1.0.0</t>
        </is>
      </c>
      <c r="G12844" t="inlineStr">
        <is>
          <t>oslo.db</t>
        </is>
      </c>
      <c r="H12844" t="inlineStr">
        <is>
          <t>&lt;1.1;&gt;=1.0.0</t>
        </is>
      </c>
    </row>
    <row r="12845">
      <c r="A12845" t="inlineStr">
        <is>
          <t>cinder</t>
        </is>
      </c>
      <c r="B12845" t="inlineStr">
        <is>
          <t>f7d2a64ac3562060b54b0d1e43a00a8892bafa52</t>
        </is>
      </c>
      <c r="C12845" t="inlineStr">
        <is>
          <t>2015-11-19 18:52:39+00:00</t>
        </is>
      </c>
      <c r="D12845" t="inlineStr">
        <is>
          <t>verchange</t>
        </is>
      </c>
      <c r="E12845" t="inlineStr">
        <is>
          <t>oslo.messaging</t>
        </is>
      </c>
      <c r="F12845" t="inlineStr">
        <is>
          <t>&lt;1.5.0;&gt;=1.4.0</t>
        </is>
      </c>
      <c r="G12845" t="inlineStr">
        <is>
          <t>oslo.messaging</t>
        </is>
      </c>
      <c r="H12845" t="inlineStr">
        <is>
          <t>&lt;1.5.0;&gt;=1.4.0</t>
        </is>
      </c>
    </row>
    <row r="12846">
      <c r="A12846" t="inlineStr">
        <is>
          <t>cinder</t>
        </is>
      </c>
      <c r="B12846" t="inlineStr">
        <is>
          <t>f7d2a64ac3562060b54b0d1e43a00a8892bafa52</t>
        </is>
      </c>
      <c r="C12846" t="inlineStr">
        <is>
          <t>2015-11-19 18:52:39+00:00</t>
        </is>
      </c>
      <c r="D12846" t="inlineStr">
        <is>
          <t>verchange</t>
        </is>
      </c>
      <c r="E12846" t="inlineStr">
        <is>
          <t>Babel</t>
        </is>
      </c>
      <c r="F12846" t="inlineStr">
        <is>
          <t>&gt;=1.3;&lt;=1.3</t>
        </is>
      </c>
      <c r="G12846" t="inlineStr">
        <is>
          <t>Babel</t>
        </is>
      </c>
      <c r="H12846" t="inlineStr">
        <is>
          <t>&gt;=1.3;&lt;=1.3</t>
        </is>
      </c>
    </row>
    <row r="12847">
      <c r="A12847" t="inlineStr">
        <is>
          <t>cinder</t>
        </is>
      </c>
      <c r="B12847" t="inlineStr">
        <is>
          <t>f7d2a64ac3562060b54b0d1e43a00a8892bafa52</t>
        </is>
      </c>
      <c r="C12847" t="inlineStr">
        <is>
          <t>2015-11-19 18:52:39+00:00</t>
        </is>
      </c>
      <c r="D12847" t="inlineStr">
        <is>
          <t>verchange</t>
        </is>
      </c>
      <c r="E12847" t="inlineStr">
        <is>
          <t>anyjson</t>
        </is>
      </c>
      <c r="F12847" t="inlineStr">
        <is>
          <t>&gt;=0.3.3;&lt;=0.3.3</t>
        </is>
      </c>
      <c r="G12847" t="inlineStr">
        <is>
          <t>anyjson</t>
        </is>
      </c>
      <c r="H12847" t="inlineStr">
        <is>
          <t>&gt;=0.3.3;&lt;=0.3.3</t>
        </is>
      </c>
    </row>
    <row r="12848">
      <c r="A12848" t="inlineStr">
        <is>
          <t>cinder</t>
        </is>
      </c>
      <c r="B12848" t="inlineStr">
        <is>
          <t>f7d2a64ac3562060b54b0d1e43a00a8892bafa52</t>
        </is>
      </c>
      <c r="C12848" t="inlineStr">
        <is>
          <t>2015-11-19 18:52:39+00:00</t>
        </is>
      </c>
      <c r="D12848" t="inlineStr">
        <is>
          <t>verchange</t>
        </is>
      </c>
      <c r="E12848" t="inlineStr">
        <is>
          <t>netaddr</t>
        </is>
      </c>
      <c r="F12848" t="inlineStr">
        <is>
          <t>&lt;=0.7.13;&gt;=0.7.12</t>
        </is>
      </c>
      <c r="G12848" t="inlineStr">
        <is>
          <t>netaddr</t>
        </is>
      </c>
      <c r="H12848" t="inlineStr">
        <is>
          <t>&lt;=0.7.13;&gt;=0.7.12</t>
        </is>
      </c>
    </row>
    <row r="12849">
      <c r="A12849" t="inlineStr">
        <is>
          <t>cinder</t>
        </is>
      </c>
      <c r="B12849" t="inlineStr">
        <is>
          <t>f7d2a64ac3562060b54b0d1e43a00a8892bafa52</t>
        </is>
      </c>
      <c r="C12849" t="inlineStr">
        <is>
          <t>2015-11-19 18:52:39+00:00</t>
        </is>
      </c>
      <c r="D12849" t="inlineStr">
        <is>
          <t>verchange</t>
        </is>
      </c>
      <c r="E12849" t="inlineStr">
        <is>
          <t>rtslib-fb</t>
        </is>
      </c>
      <c r="F12849" t="inlineStr">
        <is>
          <t>&gt;=2.1.39;&lt;=2.1.51</t>
        </is>
      </c>
      <c r="G12849" t="inlineStr">
        <is>
          <t>rtslib-fb</t>
        </is>
      </c>
      <c r="H12849" t="inlineStr">
        <is>
          <t>&gt;=2.1.39;&lt;=2.1.51</t>
        </is>
      </c>
    </row>
    <row r="12850">
      <c r="A12850" t="inlineStr">
        <is>
          <t>cinder</t>
        </is>
      </c>
      <c r="B12850" t="inlineStr">
        <is>
          <t>f7d2a64ac3562060b54b0d1e43a00a8892bafa52</t>
        </is>
      </c>
      <c r="C12850" t="inlineStr">
        <is>
          <t>2015-11-19 18:52:39+00:00</t>
        </is>
      </c>
      <c r="D12850" t="inlineStr">
        <is>
          <t>verchange</t>
        </is>
      </c>
      <c r="E12850" t="inlineStr">
        <is>
          <t>python-barbicanclient</t>
        </is>
      </c>
      <c r="F12850" t="inlineStr">
        <is>
          <t>!=3.0.0;&gt;=2.1.0;&lt;3.0.2</t>
        </is>
      </c>
      <c r="G12850" t="inlineStr">
        <is>
          <t>python-barbicanclient</t>
        </is>
      </c>
      <c r="H12850" t="inlineStr">
        <is>
          <t>&gt;=2.1.0;!=3.0.0;&lt;3.0.2</t>
        </is>
      </c>
    </row>
    <row r="12851">
      <c r="A12851" t="inlineStr">
        <is>
          <t>cinder</t>
        </is>
      </c>
      <c r="B12851" t="inlineStr">
        <is>
          <t>f7d2a64ac3562060b54b0d1e43a00a8892bafa52</t>
        </is>
      </c>
      <c r="C12851" t="inlineStr">
        <is>
          <t>2015-11-19 18:52:39+00:00</t>
        </is>
      </c>
      <c r="D12851" t="inlineStr">
        <is>
          <t>verchange</t>
        </is>
      </c>
      <c r="E12851" t="inlineStr">
        <is>
          <t>PasteDeploy</t>
        </is>
      </c>
      <c r="F12851" t="inlineStr">
        <is>
          <t>&gt;=1.5.0;&lt;=1.5.2</t>
        </is>
      </c>
      <c r="G12851" t="inlineStr">
        <is>
          <t>PasteDeploy</t>
        </is>
      </c>
      <c r="H12851" t="inlineStr">
        <is>
          <t>&gt;=1.5.0;&lt;=1.5.2</t>
        </is>
      </c>
    </row>
    <row r="12852">
      <c r="A12852" t="inlineStr">
        <is>
          <t>cinder</t>
        </is>
      </c>
      <c r="B12852" t="inlineStr">
        <is>
          <t>f7d2a64ac3562060b54b0d1e43a00a8892bafa52</t>
        </is>
      </c>
      <c r="C12852" t="inlineStr">
        <is>
          <t>2015-11-19 18:52:39+00:00</t>
        </is>
      </c>
      <c r="D12852" t="inlineStr">
        <is>
          <t>verchange</t>
        </is>
      </c>
      <c r="E12852" t="inlineStr">
        <is>
          <t>greenlet</t>
        </is>
      </c>
      <c r="F12852" t="inlineStr">
        <is>
          <t>&gt;=0.3.2;&lt;=0.4.2</t>
        </is>
      </c>
      <c r="G12852" t="inlineStr">
        <is>
          <t>greenlet</t>
        </is>
      </c>
      <c r="H12852" t="inlineStr">
        <is>
          <t>&gt;=0.3.2;&lt;=0.4.2</t>
        </is>
      </c>
    </row>
    <row r="12853">
      <c r="A12853" t="inlineStr">
        <is>
          <t>cinder</t>
        </is>
      </c>
      <c r="B12853" t="inlineStr">
        <is>
          <t>f7d2a64ac3562060b54b0d1e43a00a8892bafa52</t>
        </is>
      </c>
      <c r="C12853" t="inlineStr">
        <is>
          <t>2015-11-19 18:52:39+00:00</t>
        </is>
      </c>
      <c r="D12853" t="inlineStr">
        <is>
          <t>verchange</t>
        </is>
      </c>
      <c r="E12853" t="inlineStr">
        <is>
          <t>pycrypto</t>
        </is>
      </c>
      <c r="F12853" t="inlineStr">
        <is>
          <t>&gt;=2.6;&lt;=2.6.1</t>
        </is>
      </c>
      <c r="G12853" t="inlineStr">
        <is>
          <t>pycrypto</t>
        </is>
      </c>
      <c r="H12853" t="inlineStr">
        <is>
          <t>&gt;=2.6;&lt;=2.6.1</t>
        </is>
      </c>
    </row>
    <row r="12854">
      <c r="A12854" t="inlineStr">
        <is>
          <t>cinder</t>
        </is>
      </c>
      <c r="B12854" t="inlineStr">
        <is>
          <t>f7d2a64ac3562060b54b0d1e43a00a8892bafa52</t>
        </is>
      </c>
      <c r="C12854" t="inlineStr">
        <is>
          <t>2015-11-19 18:52:39+00:00</t>
        </is>
      </c>
      <c r="D12854" t="inlineStr">
        <is>
          <t>verchange</t>
        </is>
      </c>
      <c r="E12854" t="inlineStr">
        <is>
          <t>paramiko</t>
        </is>
      </c>
      <c r="F12854" t="inlineStr">
        <is>
          <t>&lt;=1.15.2;&gt;=1.13.0</t>
        </is>
      </c>
      <c r="G12854" t="inlineStr">
        <is>
          <t>paramiko</t>
        </is>
      </c>
      <c r="H12854" t="inlineStr">
        <is>
          <t>&gt;=1.13.0;&lt;=1.15.2</t>
        </is>
      </c>
    </row>
    <row r="12855">
      <c r="A12855" t="inlineStr">
        <is>
          <t>cinder</t>
        </is>
      </c>
      <c r="B12855" t="inlineStr">
        <is>
          <t>f7d2a64ac3562060b54b0d1e43a00a8892bafa52</t>
        </is>
      </c>
      <c r="C12855" t="inlineStr">
        <is>
          <t>2015-11-19 18:52:39+00:00</t>
        </is>
      </c>
      <c r="D12855" t="inlineStr">
        <is>
          <t>verchange</t>
        </is>
      </c>
      <c r="E12855" t="inlineStr">
        <is>
          <t>pbr</t>
        </is>
      </c>
      <c r="F12855" t="inlineStr">
        <is>
          <t>&gt;=0.6;&lt;1.0;!=0.7</t>
        </is>
      </c>
      <c r="G12855" t="inlineStr">
        <is>
          <t>pbr</t>
        </is>
      </c>
      <c r="H12855" t="inlineStr">
        <is>
          <t>&lt;1.0;&gt;=0.6;!=0.7</t>
        </is>
      </c>
    </row>
    <row r="12856">
      <c r="A12856" t="inlineStr">
        <is>
          <t>cinder</t>
        </is>
      </c>
      <c r="B12856" t="inlineStr">
        <is>
          <t>f7d2a64ac3562060b54b0d1e43a00a8892bafa52</t>
        </is>
      </c>
      <c r="C12856" t="inlineStr">
        <is>
          <t>2015-11-19 18:52:39+00:00</t>
        </is>
      </c>
      <c r="D12856" t="inlineStr">
        <is>
          <t>verchange</t>
        </is>
      </c>
      <c r="E12856" t="inlineStr">
        <is>
          <t>python-swiftclient</t>
        </is>
      </c>
      <c r="F12856" t="inlineStr">
        <is>
          <t>&lt;2.4.0;&gt;=2.2.0</t>
        </is>
      </c>
      <c r="G12856" t="inlineStr">
        <is>
          <t>python-swiftclient</t>
        </is>
      </c>
      <c r="H12856" t="inlineStr">
        <is>
          <t>&lt;=2.3.1;&gt;=2.2.0</t>
        </is>
      </c>
    </row>
    <row r="12857">
      <c r="A12857" t="inlineStr">
        <is>
          <t>cinder</t>
        </is>
      </c>
      <c r="B12857" t="inlineStr">
        <is>
          <t>f7d2a64ac3562060b54b0d1e43a00a8892bafa52</t>
        </is>
      </c>
      <c r="C12857" t="inlineStr">
        <is>
          <t>2015-11-19 18:52:39+00:00</t>
        </is>
      </c>
      <c r="D12857" t="inlineStr">
        <is>
          <t>verchange</t>
        </is>
      </c>
      <c r="E12857" t="inlineStr">
        <is>
          <t>lxml</t>
        </is>
      </c>
      <c r="F12857" t="inlineStr">
        <is>
          <t>&gt;=2.3;&lt;=3.3.3</t>
        </is>
      </c>
      <c r="G12857" t="inlineStr">
        <is>
          <t>lxml</t>
        </is>
      </c>
      <c r="H12857" t="inlineStr">
        <is>
          <t>&gt;=2.3;&lt;=3.3.3</t>
        </is>
      </c>
    </row>
    <row r="12858">
      <c r="A12858" t="inlineStr">
        <is>
          <t>cinder</t>
        </is>
      </c>
      <c r="B12858" t="inlineStr">
        <is>
          <t>f7d2a64ac3562060b54b0d1e43a00a8892bafa52</t>
        </is>
      </c>
      <c r="C12858" t="inlineStr">
        <is>
          <t>2015-11-19 18:52:39+00:00</t>
        </is>
      </c>
      <c r="D12858" t="inlineStr">
        <is>
          <t>verchange</t>
        </is>
      </c>
      <c r="E12858" t="inlineStr">
        <is>
          <t>osprofiler</t>
        </is>
      </c>
      <c r="F12858" t="inlineStr">
        <is>
          <t>&lt;=0.3.0;&gt;=0.3.0</t>
        </is>
      </c>
      <c r="G12858" t="inlineStr">
        <is>
          <t>osprofiler</t>
        </is>
      </c>
      <c r="H12858" t="inlineStr">
        <is>
          <t>&lt;=0.3.0;&gt;=0.3.0</t>
        </is>
      </c>
    </row>
    <row r="12859">
      <c r="A12859" t="inlineStr">
        <is>
          <t>cinder</t>
        </is>
      </c>
      <c r="B12859" t="inlineStr">
        <is>
          <t>f7d2a64ac3562060b54b0d1e43a00a8892bafa52</t>
        </is>
      </c>
      <c r="C12859" t="inlineStr">
        <is>
          <t>2015-11-19 18:52:39+00:00</t>
        </is>
      </c>
      <c r="D12859" t="inlineStr">
        <is>
          <t>verchange</t>
        </is>
      </c>
      <c r="E12859" t="inlineStr">
        <is>
          <t>oslo.i18n</t>
        </is>
      </c>
      <c r="F12859" t="inlineStr">
        <is>
          <t>&lt;=1.3.1;&gt;=1.3.0</t>
        </is>
      </c>
      <c r="G12859" t="inlineStr">
        <is>
          <t>oslo.i18n</t>
        </is>
      </c>
      <c r="H12859" t="inlineStr">
        <is>
          <t>&lt;=1.3.1;&gt;=1.0.0</t>
        </is>
      </c>
    </row>
    <row r="12860">
      <c r="A12860" t="inlineStr">
        <is>
          <t>cinder</t>
        </is>
      </c>
      <c r="B12860" t="inlineStr">
        <is>
          <t>f51ffea673de5395aee6c789b07fb44d9e801b88</t>
        </is>
      </c>
      <c r="C12860" t="inlineStr">
        <is>
          <t>2015-12-22 12:58:16+00:00</t>
        </is>
      </c>
      <c r="D12860" t="inlineStr">
        <is>
          <t>verchange</t>
        </is>
      </c>
      <c r="E12860" t="inlineStr">
        <is>
          <t>oslo.utils</t>
        </is>
      </c>
      <c r="F12860" t="inlineStr">
        <is>
          <t>&gt;=2.0.0;!=2.6.0</t>
        </is>
      </c>
      <c r="G12860" t="inlineStr">
        <is>
          <t>oslo.utils</t>
        </is>
      </c>
      <c r="H12860" t="inlineStr">
        <is>
          <t>&gt;=2.0.0</t>
        </is>
      </c>
    </row>
    <row r="12861">
      <c r="A12861" t="inlineStr">
        <is>
          <t>cinder</t>
        </is>
      </c>
      <c r="B12861" t="inlineStr">
        <is>
          <t>f51ffea673de5395aee6c789b07fb44d9e801b88</t>
        </is>
      </c>
      <c r="C12861" t="inlineStr">
        <is>
          <t>2015-12-22 12:58:16+00:00</t>
        </is>
      </c>
      <c r="D12861" t="inlineStr">
        <is>
          <t>verchange</t>
        </is>
      </c>
      <c r="E12861" t="inlineStr">
        <is>
          <t>keystonemiddleware</t>
        </is>
      </c>
      <c r="F12861" t="inlineStr">
        <is>
          <t>&gt;=2.0.0;!=2.4.0</t>
        </is>
      </c>
      <c r="G12861" t="inlineStr">
        <is>
          <t>keystonemiddleware</t>
        </is>
      </c>
      <c r="H12861" t="inlineStr">
        <is>
          <t>&gt;=2.0.0</t>
        </is>
      </c>
    </row>
    <row r="12862">
      <c r="A12862" t="inlineStr">
        <is>
          <t>cinder</t>
        </is>
      </c>
      <c r="B12862" t="inlineStr">
        <is>
          <t>f51ffea673de5395aee6c789b07fb44d9e801b88</t>
        </is>
      </c>
      <c r="C12862" t="inlineStr">
        <is>
          <t>2015-12-22 12:58:16+00:00</t>
        </is>
      </c>
      <c r="D12862" t="inlineStr">
        <is>
          <t>verchange</t>
        </is>
      </c>
      <c r="E12862" t="inlineStr">
        <is>
          <t>python-novaclient</t>
        </is>
      </c>
      <c r="F12862" t="inlineStr">
        <is>
          <t>!=2.33.0;&gt;=2.28.1</t>
        </is>
      </c>
      <c r="G12862" t="inlineStr">
        <is>
          <t>python-novaclient</t>
        </is>
      </c>
      <c r="H12862" t="inlineStr">
        <is>
          <t>&gt;=2.28.1</t>
        </is>
      </c>
    </row>
    <row r="12863">
      <c r="A12863" t="inlineStr">
        <is>
          <t>cinder</t>
        </is>
      </c>
      <c r="B12863" t="inlineStr">
        <is>
          <t>f51ffea673de5395aee6c789b07fb44d9e801b88</t>
        </is>
      </c>
      <c r="C12863" t="inlineStr">
        <is>
          <t>2015-12-22 12:58:16+00:00</t>
        </is>
      </c>
      <c r="D12863" t="inlineStr">
        <is>
          <t>verchange</t>
        </is>
      </c>
      <c r="E12863" t="inlineStr">
        <is>
          <t>oslo.messaging</t>
        </is>
      </c>
      <c r="F12863" t="inlineStr">
        <is>
          <t>!=1.17.1;!=3.1.0;!=1.17.0;!=2.7.0;!=2.6.0;!=2.8.0;&gt;=1.16.0;!=2.8.1;!=2.9.0;!=2.6.1</t>
        </is>
      </c>
      <c r="G12863" t="inlineStr">
        <is>
          <t>oslo.messaging</t>
        </is>
      </c>
      <c r="H12863" t="inlineStr">
        <is>
          <t>!=1.17.0;&gt;=1.16.0;!=1.17.1</t>
        </is>
      </c>
    </row>
    <row r="12864">
      <c r="A12864" t="inlineStr">
        <is>
          <t>cinder</t>
        </is>
      </c>
      <c r="B12864" t="inlineStr">
        <is>
          <t>f51ffea673de5395aee6c789b07fb44d9e801b88</t>
        </is>
      </c>
      <c r="C12864" t="inlineStr">
        <is>
          <t>2015-12-22 12:58:16+00:00</t>
        </is>
      </c>
      <c r="D12864" t="inlineStr">
        <is>
          <t>verchange</t>
        </is>
      </c>
      <c r="E12864" t="inlineStr">
        <is>
          <t>oslo.middleware</t>
        </is>
      </c>
      <c r="F12864" t="inlineStr">
        <is>
          <t>!=3.0.0;!=3.2.0;&gt;=2.8.0;!=3.1.0</t>
        </is>
      </c>
      <c r="G12864" t="inlineStr">
        <is>
          <t>oslo.middleware</t>
        </is>
      </c>
      <c r="H12864" t="inlineStr">
        <is>
          <t>&gt;=2.8.0</t>
        </is>
      </c>
    </row>
    <row r="12865">
      <c r="A12865" t="inlineStr">
        <is>
          <t>cinder</t>
        </is>
      </c>
      <c r="B12865" t="inlineStr">
        <is>
          <t>f51ffea673de5395aee6c789b07fb44d9e801b88</t>
        </is>
      </c>
      <c r="C12865" t="inlineStr">
        <is>
          <t>2015-12-22 12:58:16+00:00</t>
        </is>
      </c>
      <c r="D12865" t="inlineStr">
        <is>
          <t>verchange</t>
        </is>
      </c>
      <c r="E12865" t="inlineStr">
        <is>
          <t>requests</t>
        </is>
      </c>
      <c r="F12865" t="inlineStr">
        <is>
          <t>&gt;=2.5.2;!=2.9.0;!=2.8.0</t>
        </is>
      </c>
      <c r="G12865" t="inlineStr">
        <is>
          <t>requests</t>
        </is>
      </c>
      <c r="H12865" t="inlineStr">
        <is>
          <t>&gt;=2.5.2</t>
        </is>
      </c>
    </row>
    <row r="12866">
      <c r="A12866" t="inlineStr">
        <is>
          <t>cinder</t>
        </is>
      </c>
      <c r="B12866" t="inlineStr">
        <is>
          <t>f51ffea673de5395aee6c789b07fb44d9e801b88</t>
        </is>
      </c>
      <c r="C12866" t="inlineStr">
        <is>
          <t>2015-12-22 12:58:16+00:00</t>
        </is>
      </c>
      <c r="D12866" t="inlineStr">
        <is>
          <t>add</t>
        </is>
      </c>
      <c r="E12866" t="inlineStr">
        <is>
          <t>python-keystoneclient</t>
        </is>
      </c>
      <c r="F12866" t="inlineStr">
        <is>
          <t>&gt;=1.6.0;!=1.8.0</t>
        </is>
      </c>
      <c r="G12866" t="inlineStr"/>
      <c r="H12866" t="inlineStr"/>
    </row>
    <row r="12867">
      <c r="A12867" t="inlineStr">
        <is>
          <t>cinder</t>
        </is>
      </c>
      <c r="B12867" t="inlineStr">
        <is>
          <t>7c05ae7d031827bbc069391e48dbdc6783481054</t>
        </is>
      </c>
      <c r="C12867" t="inlineStr">
        <is>
          <t>2016-01-21 22:59:21+00:00</t>
        </is>
      </c>
      <c r="D12867" t="inlineStr">
        <is>
          <t>verchange</t>
        </is>
      </c>
      <c r="E12867" t="inlineStr">
        <is>
          <t>requests</t>
        </is>
      </c>
      <c r="F12867" t="inlineStr">
        <is>
          <t>&lt;2.8.0;&gt;=2.2.0;!=2.4.0</t>
        </is>
      </c>
      <c r="G12867" t="inlineStr">
        <is>
          <t>requests</t>
        </is>
      </c>
      <c r="H12867" t="inlineStr">
        <is>
          <t>&gt;=2.2.0;!=2.4.0</t>
        </is>
      </c>
    </row>
    <row r="12868">
      <c r="A12868" t="inlineStr">
        <is>
          <t>cinder</t>
        </is>
      </c>
      <c r="B12868" t="inlineStr">
        <is>
          <t>da90a31c601297205d61693b885820754d6699b8</t>
        </is>
      </c>
      <c r="C12868" t="inlineStr">
        <is>
          <t>2016-04-07 07:27:30+00:00</t>
        </is>
      </c>
      <c r="D12868" t="inlineStr">
        <is>
          <t>verchange</t>
        </is>
      </c>
      <c r="E12868" t="inlineStr">
        <is>
          <t>keystonemiddleware</t>
        </is>
      </c>
      <c r="F12868" t="inlineStr">
        <is>
          <t>&gt;=4.0.0;!=4.1.0</t>
        </is>
      </c>
      <c r="G12868" t="inlineStr">
        <is>
          <t>keystonemiddleware</t>
        </is>
      </c>
      <c r="H12868" t="inlineStr">
        <is>
          <t>&gt;=2.0.0;!=2.4.0</t>
        </is>
      </c>
    </row>
    <row r="12869">
      <c r="A12869" t="inlineStr">
        <is>
          <t>cinder</t>
        </is>
      </c>
      <c r="B12869" t="inlineStr">
        <is>
          <t>da90a31c601297205d61693b885820754d6699b8</t>
        </is>
      </c>
      <c r="C12869" t="inlineStr">
        <is>
          <t>2016-04-07 07:27:30+00:00</t>
        </is>
      </c>
      <c r="D12869" t="inlineStr">
        <is>
          <t>verchange</t>
        </is>
      </c>
      <c r="E12869" t="inlineStr">
        <is>
          <t>enum34</t>
        </is>
      </c>
      <c r="F12869" t="inlineStr"/>
      <c r="G12869" t="inlineStr">
        <is>
          <t>enum34</t>
        </is>
      </c>
      <c r="H12869" t="inlineStr"/>
    </row>
    <row r="12870">
      <c r="A12870" t="inlineStr">
        <is>
          <t>cinder</t>
        </is>
      </c>
      <c r="B12870" t="inlineStr">
        <is>
          <t>da90a31c601297205d61693b885820754d6699b8</t>
        </is>
      </c>
      <c r="C12870" t="inlineStr">
        <is>
          <t>2016-04-07 07:27:30+00:00</t>
        </is>
      </c>
      <c r="D12870" t="inlineStr">
        <is>
          <t>verchange</t>
        </is>
      </c>
      <c r="E12870" t="inlineStr">
        <is>
          <t>python-keystoneclient</t>
        </is>
      </c>
      <c r="F12870" t="inlineStr">
        <is>
          <t>&gt;=1.6.0;!=2.1.0;!=1.8.0</t>
        </is>
      </c>
      <c r="G12870" t="inlineStr">
        <is>
          <t>python-keystoneclient</t>
        </is>
      </c>
      <c r="H12870" t="inlineStr">
        <is>
          <t>&gt;=1.6.0;!=1.8.0</t>
        </is>
      </c>
    </row>
    <row r="12871">
      <c r="A12871" t="inlineStr">
        <is>
          <t>cinder</t>
        </is>
      </c>
      <c r="B12871" t="inlineStr">
        <is>
          <t>da90a31c601297205d61693b885820754d6699b8</t>
        </is>
      </c>
      <c r="C12871" t="inlineStr">
        <is>
          <t>2016-04-07 07:27:30+00:00</t>
        </is>
      </c>
      <c r="D12871" t="inlineStr">
        <is>
          <t>verchange</t>
        </is>
      </c>
      <c r="E12871" t="inlineStr">
        <is>
          <t>python-glanceclient</t>
        </is>
      </c>
      <c r="F12871" t="inlineStr">
        <is>
          <t>&gt;=2.0.0</t>
        </is>
      </c>
      <c r="G12871" t="inlineStr">
        <is>
          <t>python-glanceclient</t>
        </is>
      </c>
      <c r="H12871" t="inlineStr">
        <is>
          <t>&gt;=0.18.0</t>
        </is>
      </c>
    </row>
    <row r="12872">
      <c r="A12872" t="inlineStr">
        <is>
          <t>cinder</t>
        </is>
      </c>
      <c r="B12872" t="inlineStr">
        <is>
          <t>da90a31c601297205d61693b885820754d6699b8</t>
        </is>
      </c>
      <c r="C12872" t="inlineStr">
        <is>
          <t>2016-04-07 07:27:30+00:00</t>
        </is>
      </c>
      <c r="D12872" t="inlineStr">
        <is>
          <t>verchange</t>
        </is>
      </c>
      <c r="E12872" t="inlineStr">
        <is>
          <t>taskflow</t>
        </is>
      </c>
      <c r="F12872" t="inlineStr">
        <is>
          <t>&gt;=1.26.0</t>
        </is>
      </c>
      <c r="G12872" t="inlineStr">
        <is>
          <t>taskflow</t>
        </is>
      </c>
      <c r="H12872" t="inlineStr">
        <is>
          <t>&gt;=1.16.0</t>
        </is>
      </c>
    </row>
    <row r="12873">
      <c r="A12873" t="inlineStr">
        <is>
          <t>cinder</t>
        </is>
      </c>
      <c r="B12873" t="inlineStr">
        <is>
          <t>da90a31c601297205d61693b885820754d6699b8</t>
        </is>
      </c>
      <c r="C12873" t="inlineStr">
        <is>
          <t>2016-04-07 07:27:30+00:00</t>
        </is>
      </c>
      <c r="D12873" t="inlineStr">
        <is>
          <t>verchange</t>
        </is>
      </c>
      <c r="E12873" t="inlineStr">
        <is>
          <t>oslo.versionedobjects</t>
        </is>
      </c>
      <c r="F12873" t="inlineStr">
        <is>
          <t>&gt;=1.5.0</t>
        </is>
      </c>
      <c r="G12873" t="inlineStr">
        <is>
          <t>oslo.versionedobjects</t>
        </is>
      </c>
      <c r="H12873" t="inlineStr">
        <is>
          <t>&gt;=0.9.0</t>
        </is>
      </c>
    </row>
    <row r="12874">
      <c r="A12874" t="inlineStr">
        <is>
          <t>cinder</t>
        </is>
      </c>
      <c r="B12874" t="inlineStr">
        <is>
          <t>da90a31c601297205d61693b885820754d6699b8</t>
        </is>
      </c>
      <c r="C12874" t="inlineStr">
        <is>
          <t>2016-04-07 07:27:30+00:00</t>
        </is>
      </c>
      <c r="D12874" t="inlineStr">
        <is>
          <t>verchange</t>
        </is>
      </c>
      <c r="E12874" t="inlineStr">
        <is>
          <t>requests</t>
        </is>
      </c>
      <c r="F12874" t="inlineStr">
        <is>
          <t>&gt;=2.8.1;!=2.9.0</t>
        </is>
      </c>
      <c r="G12874" t="inlineStr">
        <is>
          <t>requests</t>
        </is>
      </c>
      <c r="H12874" t="inlineStr">
        <is>
          <t>&gt;=2.5.2;!=2.9.0;!=2.8.0</t>
        </is>
      </c>
    </row>
    <row r="12875">
      <c r="A12875" t="inlineStr">
        <is>
          <t>cinder</t>
        </is>
      </c>
      <c r="B12875" t="inlineStr">
        <is>
          <t>da90a31c601297205d61693b885820754d6699b8</t>
        </is>
      </c>
      <c r="C12875" t="inlineStr">
        <is>
          <t>2016-04-07 07:27:30+00:00</t>
        </is>
      </c>
      <c r="D12875" t="inlineStr">
        <is>
          <t>verchange</t>
        </is>
      </c>
      <c r="E12875" t="inlineStr">
        <is>
          <t>SQLAlchemy</t>
        </is>
      </c>
      <c r="F12875" t="inlineStr">
        <is>
          <t>&lt;1.1.0;&gt;=1.0.10</t>
        </is>
      </c>
      <c r="G12875" t="inlineStr">
        <is>
          <t>SQLAlchemy</t>
        </is>
      </c>
      <c r="H12875" t="inlineStr">
        <is>
          <t>&gt;=0.9.9;&lt;1.1.0</t>
        </is>
      </c>
    </row>
    <row r="12876">
      <c r="A12876" t="inlineStr">
        <is>
          <t>cinder</t>
        </is>
      </c>
      <c r="B12876" t="inlineStr">
        <is>
          <t>da90a31c601297205d61693b885820754d6699b8</t>
        </is>
      </c>
      <c r="C12876" t="inlineStr">
        <is>
          <t>2016-04-07 07:27:30+00:00</t>
        </is>
      </c>
      <c r="D12876" t="inlineStr">
        <is>
          <t>verchange</t>
        </is>
      </c>
      <c r="E12876" t="inlineStr">
        <is>
          <t>os-brick</t>
        </is>
      </c>
      <c r="F12876" t="inlineStr">
        <is>
          <t>&gt;=1.0.0</t>
        </is>
      </c>
      <c r="G12876" t="inlineStr">
        <is>
          <t>os-brick</t>
        </is>
      </c>
      <c r="H12876" t="inlineStr">
        <is>
          <t>&gt;=0.4.0</t>
        </is>
      </c>
    </row>
    <row r="12877">
      <c r="A12877" t="inlineStr">
        <is>
          <t>cinder</t>
        </is>
      </c>
      <c r="B12877" t="inlineStr">
        <is>
          <t>da90a31c601297205d61693b885820754d6699b8</t>
        </is>
      </c>
      <c r="C12877" t="inlineStr">
        <is>
          <t>2016-04-07 07:27:30+00:00</t>
        </is>
      </c>
      <c r="D12877" t="inlineStr">
        <is>
          <t>verchange</t>
        </is>
      </c>
      <c r="E12877" t="inlineStr">
        <is>
          <t>pyparsing</t>
        </is>
      </c>
      <c r="F12877" t="inlineStr">
        <is>
          <t>&gt;=2.0.1</t>
        </is>
      </c>
      <c r="G12877" t="inlineStr">
        <is>
          <t>pyparsing</t>
        </is>
      </c>
      <c r="H12877" t="inlineStr">
        <is>
          <t>&gt;=2.0.1</t>
        </is>
      </c>
    </row>
    <row r="12878">
      <c r="A12878" t="inlineStr">
        <is>
          <t>cinder</t>
        </is>
      </c>
      <c r="B12878" t="inlineStr">
        <is>
          <t>da90a31c601297205d61693b885820754d6699b8</t>
        </is>
      </c>
      <c r="C12878" t="inlineStr">
        <is>
          <t>2016-04-07 07:27:30+00:00</t>
        </is>
      </c>
      <c r="D12878" t="inlineStr">
        <is>
          <t>verchange</t>
        </is>
      </c>
      <c r="E12878" t="inlineStr">
        <is>
          <t>six</t>
        </is>
      </c>
      <c r="F12878" t="inlineStr">
        <is>
          <t>&gt;=1.9.0</t>
        </is>
      </c>
      <c r="G12878" t="inlineStr">
        <is>
          <t>six</t>
        </is>
      </c>
      <c r="H12878" t="inlineStr">
        <is>
          <t>&gt;=1.9.0</t>
        </is>
      </c>
    </row>
    <row r="12879">
      <c r="A12879" t="inlineStr">
        <is>
          <t>cinder</t>
        </is>
      </c>
      <c r="B12879" t="inlineStr">
        <is>
          <t>da90a31c601297205d61693b885820754d6699b8</t>
        </is>
      </c>
      <c r="C12879" t="inlineStr">
        <is>
          <t>2016-04-07 07:27:30+00:00</t>
        </is>
      </c>
      <c r="D12879" t="inlineStr">
        <is>
          <t>verchange</t>
        </is>
      </c>
      <c r="E12879" t="inlineStr">
        <is>
          <t>oslo.reports</t>
        </is>
      </c>
      <c r="F12879" t="inlineStr">
        <is>
          <t>&gt;=0.6.0</t>
        </is>
      </c>
      <c r="G12879" t="inlineStr">
        <is>
          <t>oslo.reports</t>
        </is>
      </c>
      <c r="H12879" t="inlineStr">
        <is>
          <t>&gt;=0.1.0</t>
        </is>
      </c>
    </row>
    <row r="12880">
      <c r="A12880" t="inlineStr">
        <is>
          <t>cinder</t>
        </is>
      </c>
      <c r="B12880" t="inlineStr">
        <is>
          <t>da90a31c601297205d61693b885820754d6699b8</t>
        </is>
      </c>
      <c r="C12880" t="inlineStr">
        <is>
          <t>2016-04-07 07:27:30+00:00</t>
        </is>
      </c>
      <c r="D12880" t="inlineStr">
        <is>
          <t>verchange</t>
        </is>
      </c>
      <c r="E12880" t="inlineStr">
        <is>
          <t>WebOb</t>
        </is>
      </c>
      <c r="F12880" t="inlineStr">
        <is>
          <t>&gt;=1.2.3</t>
        </is>
      </c>
      <c r="G12880" t="inlineStr">
        <is>
          <t>WebOb</t>
        </is>
      </c>
      <c r="H12880" t="inlineStr">
        <is>
          <t>&gt;=1.2.3</t>
        </is>
      </c>
    </row>
    <row r="12881">
      <c r="A12881" t="inlineStr">
        <is>
          <t>cinder</t>
        </is>
      </c>
      <c r="B12881" t="inlineStr">
        <is>
          <t>da90a31c601297205d61693b885820754d6699b8</t>
        </is>
      </c>
      <c r="C12881" t="inlineStr">
        <is>
          <t>2016-04-07 07:27:30+00:00</t>
        </is>
      </c>
      <c r="D12881" t="inlineStr">
        <is>
          <t>verchange</t>
        </is>
      </c>
      <c r="E12881" t="inlineStr">
        <is>
          <t>oslo.middleware</t>
        </is>
      </c>
      <c r="F12881" t="inlineStr">
        <is>
          <t>&gt;=3.0.0</t>
        </is>
      </c>
      <c r="G12881" t="inlineStr">
        <is>
          <t>oslo.middleware</t>
        </is>
      </c>
      <c r="H12881" t="inlineStr">
        <is>
          <t>!=3.0.0;!=3.2.0;&gt;=2.8.0;!=3.1.0</t>
        </is>
      </c>
    </row>
    <row r="12882">
      <c r="A12882" t="inlineStr">
        <is>
          <t>cinder</t>
        </is>
      </c>
      <c r="B12882" t="inlineStr">
        <is>
          <t>da90a31c601297205d61693b885820754d6699b8</t>
        </is>
      </c>
      <c r="C12882" t="inlineStr">
        <is>
          <t>2016-04-07 07:27:30+00:00</t>
        </is>
      </c>
      <c r="D12882" t="inlineStr">
        <is>
          <t>verchange</t>
        </is>
      </c>
      <c r="E12882" t="inlineStr">
        <is>
          <t>iso8601</t>
        </is>
      </c>
      <c r="F12882" t="inlineStr">
        <is>
          <t>&gt;=0.1.9</t>
        </is>
      </c>
      <c r="G12882" t="inlineStr">
        <is>
          <t>iso8601</t>
        </is>
      </c>
      <c r="H12882" t="inlineStr">
        <is>
          <t>&gt;=0.1.9</t>
        </is>
      </c>
    </row>
    <row r="12883">
      <c r="A12883" t="inlineStr">
        <is>
          <t>cinder</t>
        </is>
      </c>
      <c r="B12883" t="inlineStr">
        <is>
          <t>da90a31c601297205d61693b885820754d6699b8</t>
        </is>
      </c>
      <c r="C12883" t="inlineStr">
        <is>
          <t>2016-04-07 07:27:30+00:00</t>
        </is>
      </c>
      <c r="D12883" t="inlineStr">
        <is>
          <t>verchange</t>
        </is>
      </c>
      <c r="E12883" t="inlineStr">
        <is>
          <t>eventlet</t>
        </is>
      </c>
      <c r="F12883" t="inlineStr">
        <is>
          <t>&gt;=0.18.2;!=0.18.3</t>
        </is>
      </c>
      <c r="G12883" t="inlineStr">
        <is>
          <t>eventlet</t>
        </is>
      </c>
      <c r="H12883" t="inlineStr">
        <is>
          <t>&gt;=0.17.4</t>
        </is>
      </c>
    </row>
    <row r="12884">
      <c r="A12884" t="inlineStr">
        <is>
          <t>cinder</t>
        </is>
      </c>
      <c r="B12884" t="inlineStr">
        <is>
          <t>da90a31c601297205d61693b885820754d6699b8</t>
        </is>
      </c>
      <c r="C12884" t="inlineStr">
        <is>
          <t>2016-04-07 07:27:30+00:00</t>
        </is>
      </c>
      <c r="D12884" t="inlineStr">
        <is>
          <t>verchange</t>
        </is>
      </c>
      <c r="E12884" t="inlineStr">
        <is>
          <t>Paste</t>
        </is>
      </c>
      <c r="F12884" t="inlineStr"/>
      <c r="G12884" t="inlineStr">
        <is>
          <t>Paste</t>
        </is>
      </c>
      <c r="H12884" t="inlineStr"/>
    </row>
    <row r="12885">
      <c r="A12885" t="inlineStr">
        <is>
          <t>cinder</t>
        </is>
      </c>
      <c r="B12885" t="inlineStr">
        <is>
          <t>da90a31c601297205d61693b885820754d6699b8</t>
        </is>
      </c>
      <c r="C12885" t="inlineStr">
        <is>
          <t>2016-04-07 07:27:30+00:00</t>
        </is>
      </c>
      <c r="D12885" t="inlineStr">
        <is>
          <t>verchange</t>
        </is>
      </c>
      <c r="E12885" t="inlineStr">
        <is>
          <t>Routes</t>
        </is>
      </c>
      <c r="F12885" t="inlineStr">
        <is>
          <t>&gt;=1.12.3;!=2.0;!=2.1</t>
        </is>
      </c>
      <c r="G12885" t="inlineStr">
        <is>
          <t>Routes</t>
        </is>
      </c>
      <c r="H12885" t="inlineStr">
        <is>
          <t>&gt;=1.12.3;!=2.0;!=2.1</t>
        </is>
      </c>
    </row>
    <row r="12886">
      <c r="A12886" t="inlineStr">
        <is>
          <t>cinder</t>
        </is>
      </c>
      <c r="B12886" t="inlineStr">
        <is>
          <t>da90a31c601297205d61693b885820754d6699b8</t>
        </is>
      </c>
      <c r="C12886" t="inlineStr">
        <is>
          <t>2016-04-07 07:27:30+00:00</t>
        </is>
      </c>
      <c r="D12886" t="inlineStr">
        <is>
          <t>verchange</t>
        </is>
      </c>
      <c r="E12886" t="inlineStr">
        <is>
          <t>oslo.config</t>
        </is>
      </c>
      <c r="F12886" t="inlineStr">
        <is>
          <t>&gt;=3.7.0</t>
        </is>
      </c>
      <c r="G12886" t="inlineStr">
        <is>
          <t>oslo.config</t>
        </is>
      </c>
      <c r="H12886" t="inlineStr">
        <is>
          <t>&gt;=2.3.0</t>
        </is>
      </c>
    </row>
    <row r="12887">
      <c r="A12887" t="inlineStr">
        <is>
          <t>cinder</t>
        </is>
      </c>
      <c r="B12887" t="inlineStr">
        <is>
          <t>da90a31c601297205d61693b885820754d6699b8</t>
        </is>
      </c>
      <c r="C12887" t="inlineStr">
        <is>
          <t>2016-04-07 07:27:30+00:00</t>
        </is>
      </c>
      <c r="D12887" t="inlineStr">
        <is>
          <t>verchange</t>
        </is>
      </c>
      <c r="E12887" t="inlineStr">
        <is>
          <t>python-novaclient</t>
        </is>
      </c>
      <c r="F12887" t="inlineStr">
        <is>
          <t>!=2.33.0;&gt;=2.29.0</t>
        </is>
      </c>
      <c r="G12887" t="inlineStr">
        <is>
          <t>python-novaclient</t>
        </is>
      </c>
      <c r="H12887" t="inlineStr">
        <is>
          <t>!=2.33.0;&gt;=2.28.1</t>
        </is>
      </c>
    </row>
    <row r="12888">
      <c r="A12888" t="inlineStr">
        <is>
          <t>cinder</t>
        </is>
      </c>
      <c r="B12888" t="inlineStr">
        <is>
          <t>da90a31c601297205d61693b885820754d6699b8</t>
        </is>
      </c>
      <c r="C12888" t="inlineStr">
        <is>
          <t>2016-04-07 07:27:30+00:00</t>
        </is>
      </c>
      <c r="D12888" t="inlineStr">
        <is>
          <t>verchange</t>
        </is>
      </c>
      <c r="E12888" t="inlineStr">
        <is>
          <t>oslo.db</t>
        </is>
      </c>
      <c r="F12888" t="inlineStr">
        <is>
          <t>&gt;=4.1.0</t>
        </is>
      </c>
      <c r="G12888" t="inlineStr">
        <is>
          <t>oslo.db</t>
        </is>
      </c>
      <c r="H12888" t="inlineStr">
        <is>
          <t>&gt;=2.4.1</t>
        </is>
      </c>
    </row>
    <row r="12889">
      <c r="A12889" t="inlineStr">
        <is>
          <t>cinder</t>
        </is>
      </c>
      <c r="B12889" t="inlineStr">
        <is>
          <t>da90a31c601297205d61693b885820754d6699b8</t>
        </is>
      </c>
      <c r="C12889" t="inlineStr">
        <is>
          <t>2016-04-07 07:27:30+00:00</t>
        </is>
      </c>
      <c r="D12889" t="inlineStr">
        <is>
          <t>verchange</t>
        </is>
      </c>
      <c r="E12889" t="inlineStr">
        <is>
          <t>oslo.messaging</t>
        </is>
      </c>
      <c r="F12889" t="inlineStr">
        <is>
          <t>&gt;=4.0.0</t>
        </is>
      </c>
      <c r="G12889" t="inlineStr">
        <is>
          <t>oslo.messaging</t>
        </is>
      </c>
      <c r="H12889" t="inlineStr">
        <is>
          <t>!=1.17.1;!=3.1.0;!=1.17.0;!=2.7.0;!=2.6.0;!=2.8.0;&gt;=1.16.0;!=2.8.1;!=2.9.0;!=2.6.1</t>
        </is>
      </c>
    </row>
    <row r="12890">
      <c r="A12890" t="inlineStr">
        <is>
          <t>cinder</t>
        </is>
      </c>
      <c r="B12890" t="inlineStr">
        <is>
          <t>da90a31c601297205d61693b885820754d6699b8</t>
        </is>
      </c>
      <c r="C12890" t="inlineStr">
        <is>
          <t>2016-04-07 07:27:30+00:00</t>
        </is>
      </c>
      <c r="D12890" t="inlineStr">
        <is>
          <t>verchange</t>
        </is>
      </c>
      <c r="E12890" t="inlineStr">
        <is>
          <t>Babel</t>
        </is>
      </c>
      <c r="F12890" t="inlineStr">
        <is>
          <t>&gt;=1.3</t>
        </is>
      </c>
      <c r="G12890" t="inlineStr">
        <is>
          <t>Babel</t>
        </is>
      </c>
      <c r="H12890" t="inlineStr">
        <is>
          <t>&gt;=1.3</t>
        </is>
      </c>
    </row>
    <row r="12891">
      <c r="A12891" t="inlineStr">
        <is>
          <t>cinder</t>
        </is>
      </c>
      <c r="B12891" t="inlineStr">
        <is>
          <t>da90a31c601297205d61693b885820754d6699b8</t>
        </is>
      </c>
      <c r="C12891" t="inlineStr">
        <is>
          <t>2016-04-07 07:27:30+00:00</t>
        </is>
      </c>
      <c r="D12891" t="inlineStr">
        <is>
          <t>verchange</t>
        </is>
      </c>
      <c r="E12891" t="inlineStr">
        <is>
          <t>sqlalchemy-migrate</t>
        </is>
      </c>
      <c r="F12891" t="inlineStr">
        <is>
          <t>&gt;=0.9.6</t>
        </is>
      </c>
      <c r="G12891" t="inlineStr">
        <is>
          <t>sqlalchemy-migrate</t>
        </is>
      </c>
      <c r="H12891" t="inlineStr">
        <is>
          <t>&gt;=0.9.6</t>
        </is>
      </c>
    </row>
    <row r="12892">
      <c r="A12892" t="inlineStr">
        <is>
          <t>cinder</t>
        </is>
      </c>
      <c r="B12892" t="inlineStr">
        <is>
          <t>da90a31c601297205d61693b885820754d6699b8</t>
        </is>
      </c>
      <c r="C12892" t="inlineStr">
        <is>
          <t>2016-04-07 07:27:30+00:00</t>
        </is>
      </c>
      <c r="D12892" t="inlineStr">
        <is>
          <t>verchange</t>
        </is>
      </c>
      <c r="E12892" t="inlineStr">
        <is>
          <t>rtslib-fb</t>
        </is>
      </c>
      <c r="F12892" t="inlineStr">
        <is>
          <t>&gt;=2.1.41</t>
        </is>
      </c>
      <c r="G12892" t="inlineStr">
        <is>
          <t>rtslib-fb</t>
        </is>
      </c>
      <c r="H12892" t="inlineStr">
        <is>
          <t>&gt;=2.1.41</t>
        </is>
      </c>
    </row>
    <row r="12893">
      <c r="A12893" t="inlineStr">
        <is>
          <t>cinder</t>
        </is>
      </c>
      <c r="B12893" t="inlineStr">
        <is>
          <t>da90a31c601297205d61693b885820754d6699b8</t>
        </is>
      </c>
      <c r="C12893" t="inlineStr">
        <is>
          <t>2016-04-07 07:27:30+00:00</t>
        </is>
      </c>
      <c r="D12893" t="inlineStr">
        <is>
          <t>verchange</t>
        </is>
      </c>
      <c r="E12893" t="inlineStr">
        <is>
          <t>python-barbicanclient</t>
        </is>
      </c>
      <c r="F12893" t="inlineStr">
        <is>
          <t>&gt;=3.3.0</t>
        </is>
      </c>
      <c r="G12893" t="inlineStr">
        <is>
          <t>python-barbicanclient</t>
        </is>
      </c>
      <c r="H12893" t="inlineStr">
        <is>
          <t>&gt;=3.3.0</t>
        </is>
      </c>
    </row>
    <row r="12894">
      <c r="A12894" t="inlineStr">
        <is>
          <t>cinder</t>
        </is>
      </c>
      <c r="B12894" t="inlineStr">
        <is>
          <t>da90a31c601297205d61693b885820754d6699b8</t>
        </is>
      </c>
      <c r="C12894" t="inlineStr">
        <is>
          <t>2016-04-07 07:27:30+00:00</t>
        </is>
      </c>
      <c r="D12894" t="inlineStr">
        <is>
          <t>verchange</t>
        </is>
      </c>
      <c r="E12894" t="inlineStr">
        <is>
          <t>oslo.log</t>
        </is>
      </c>
      <c r="F12894" t="inlineStr">
        <is>
          <t>&gt;=1.14.0</t>
        </is>
      </c>
      <c r="G12894" t="inlineStr">
        <is>
          <t>oslo.log</t>
        </is>
      </c>
      <c r="H12894" t="inlineStr">
        <is>
          <t>&gt;=1.8.0</t>
        </is>
      </c>
    </row>
    <row r="12895">
      <c r="A12895" t="inlineStr">
        <is>
          <t>cinder</t>
        </is>
      </c>
      <c r="B12895" t="inlineStr">
        <is>
          <t>da90a31c601297205d61693b885820754d6699b8</t>
        </is>
      </c>
      <c r="C12895" t="inlineStr">
        <is>
          <t>2016-04-07 07:27:30+00:00</t>
        </is>
      </c>
      <c r="D12895" t="inlineStr">
        <is>
          <t>verchange</t>
        </is>
      </c>
      <c r="E12895" t="inlineStr">
        <is>
          <t>PasteDeploy</t>
        </is>
      </c>
      <c r="F12895" t="inlineStr">
        <is>
          <t>&gt;=1.5.0</t>
        </is>
      </c>
      <c r="G12895" t="inlineStr">
        <is>
          <t>PasteDeploy</t>
        </is>
      </c>
      <c r="H12895" t="inlineStr">
        <is>
          <t>&gt;=1.5.0</t>
        </is>
      </c>
    </row>
    <row r="12896">
      <c r="A12896" t="inlineStr">
        <is>
          <t>cinder</t>
        </is>
      </c>
      <c r="B12896" t="inlineStr">
        <is>
          <t>da90a31c601297205d61693b885820754d6699b8</t>
        </is>
      </c>
      <c r="C12896" t="inlineStr">
        <is>
          <t>2016-04-07 07:27:30+00:00</t>
        </is>
      </c>
      <c r="D12896" t="inlineStr">
        <is>
          <t>verchange</t>
        </is>
      </c>
      <c r="E12896" t="inlineStr">
        <is>
          <t>oslo.service</t>
        </is>
      </c>
      <c r="F12896" t="inlineStr">
        <is>
          <t>&gt;=1.0.0</t>
        </is>
      </c>
      <c r="G12896" t="inlineStr">
        <is>
          <t>oslo.service</t>
        </is>
      </c>
      <c r="H12896" t="inlineStr">
        <is>
          <t>&gt;=0.7.0</t>
        </is>
      </c>
    </row>
    <row r="12897">
      <c r="A12897" t="inlineStr">
        <is>
          <t>cinder</t>
        </is>
      </c>
      <c r="B12897" t="inlineStr">
        <is>
          <t>da90a31c601297205d61693b885820754d6699b8</t>
        </is>
      </c>
      <c r="C12897" t="inlineStr">
        <is>
          <t>2016-04-07 07:27:30+00:00</t>
        </is>
      </c>
      <c r="D12897" t="inlineStr">
        <is>
          <t>verchange</t>
        </is>
      </c>
      <c r="E12897" t="inlineStr">
        <is>
          <t>oslo.utils</t>
        </is>
      </c>
      <c r="F12897" t="inlineStr">
        <is>
          <t>&gt;=3.5.0</t>
        </is>
      </c>
      <c r="G12897" t="inlineStr">
        <is>
          <t>oslo.utils</t>
        </is>
      </c>
      <c r="H12897" t="inlineStr">
        <is>
          <t>&gt;=2.0.0;!=2.6.0</t>
        </is>
      </c>
    </row>
    <row r="12898">
      <c r="A12898" t="inlineStr">
        <is>
          <t>cinder</t>
        </is>
      </c>
      <c r="B12898" t="inlineStr">
        <is>
          <t>da90a31c601297205d61693b885820754d6699b8</t>
        </is>
      </c>
      <c r="C12898" t="inlineStr">
        <is>
          <t>2016-04-07 07:27:30+00:00</t>
        </is>
      </c>
      <c r="D12898" t="inlineStr">
        <is>
          <t>verchange</t>
        </is>
      </c>
      <c r="E12898" t="inlineStr">
        <is>
          <t>suds-jurko</t>
        </is>
      </c>
      <c r="F12898" t="inlineStr">
        <is>
          <t>&gt;=0.6</t>
        </is>
      </c>
      <c r="G12898" t="inlineStr">
        <is>
          <t>suds-jurko</t>
        </is>
      </c>
      <c r="H12898" t="inlineStr">
        <is>
          <t>&gt;=0.6</t>
        </is>
      </c>
    </row>
    <row r="12899">
      <c r="A12899" t="inlineStr">
        <is>
          <t>cinder</t>
        </is>
      </c>
      <c r="B12899" t="inlineStr">
        <is>
          <t>da90a31c601297205d61693b885820754d6699b8</t>
        </is>
      </c>
      <c r="C12899" t="inlineStr">
        <is>
          <t>2016-04-07 07:27:30+00:00</t>
        </is>
      </c>
      <c r="D12899" t="inlineStr">
        <is>
          <t>verchange</t>
        </is>
      </c>
      <c r="E12899" t="inlineStr">
        <is>
          <t>greenlet</t>
        </is>
      </c>
      <c r="F12899" t="inlineStr">
        <is>
          <t>&gt;=0.3.2</t>
        </is>
      </c>
      <c r="G12899" t="inlineStr">
        <is>
          <t>greenlet</t>
        </is>
      </c>
      <c r="H12899" t="inlineStr">
        <is>
          <t>&gt;=0.3.2</t>
        </is>
      </c>
    </row>
    <row r="12900">
      <c r="A12900" t="inlineStr">
        <is>
          <t>cinder</t>
        </is>
      </c>
      <c r="B12900" t="inlineStr">
        <is>
          <t>da90a31c601297205d61693b885820754d6699b8</t>
        </is>
      </c>
      <c r="C12900" t="inlineStr">
        <is>
          <t>2016-04-07 07:27:30+00:00</t>
        </is>
      </c>
      <c r="D12900" t="inlineStr">
        <is>
          <t>verchange</t>
        </is>
      </c>
      <c r="E12900" t="inlineStr">
        <is>
          <t>pycrypto</t>
        </is>
      </c>
      <c r="F12900" t="inlineStr">
        <is>
          <t>&gt;=2.6</t>
        </is>
      </c>
      <c r="G12900" t="inlineStr">
        <is>
          <t>pycrypto</t>
        </is>
      </c>
      <c r="H12900" t="inlineStr">
        <is>
          <t>&gt;=2.6</t>
        </is>
      </c>
    </row>
    <row r="12901">
      <c r="A12901" t="inlineStr">
        <is>
          <t>cinder</t>
        </is>
      </c>
      <c r="B12901" t="inlineStr">
        <is>
          <t>da90a31c601297205d61693b885820754d6699b8</t>
        </is>
      </c>
      <c r="C12901" t="inlineStr">
        <is>
          <t>2016-04-07 07:27:30+00:00</t>
        </is>
      </c>
      <c r="D12901" t="inlineStr">
        <is>
          <t>verchange</t>
        </is>
      </c>
      <c r="E12901" t="inlineStr">
        <is>
          <t>oslo.concurrency</t>
        </is>
      </c>
      <c r="F12901" t="inlineStr">
        <is>
          <t>&gt;=3.5.0</t>
        </is>
      </c>
      <c r="G12901" t="inlineStr">
        <is>
          <t>oslo.concurrency</t>
        </is>
      </c>
      <c r="H12901" t="inlineStr">
        <is>
          <t>&gt;=2.3.0</t>
        </is>
      </c>
    </row>
    <row r="12902">
      <c r="A12902" t="inlineStr">
        <is>
          <t>cinder</t>
        </is>
      </c>
      <c r="B12902" t="inlineStr">
        <is>
          <t>da90a31c601297205d61693b885820754d6699b8</t>
        </is>
      </c>
      <c r="C12902" t="inlineStr">
        <is>
          <t>2016-04-07 07:27:30+00:00</t>
        </is>
      </c>
      <c r="D12902" t="inlineStr">
        <is>
          <t>verchange</t>
        </is>
      </c>
      <c r="E12902" t="inlineStr">
        <is>
          <t>paramiko</t>
        </is>
      </c>
      <c r="F12902" t="inlineStr">
        <is>
          <t>&gt;=1.16.0</t>
        </is>
      </c>
      <c r="G12902" t="inlineStr">
        <is>
          <t>paramiko</t>
        </is>
      </c>
      <c r="H12902" t="inlineStr">
        <is>
          <t>&gt;=1.13.0</t>
        </is>
      </c>
    </row>
    <row r="12903">
      <c r="A12903" t="inlineStr">
        <is>
          <t>cinder</t>
        </is>
      </c>
      <c r="B12903" t="inlineStr">
        <is>
          <t>da90a31c601297205d61693b885820754d6699b8</t>
        </is>
      </c>
      <c r="C12903" t="inlineStr">
        <is>
          <t>2016-04-07 07:27:30+00:00</t>
        </is>
      </c>
      <c r="D12903" t="inlineStr">
        <is>
          <t>verchange</t>
        </is>
      </c>
      <c r="E12903" t="inlineStr">
        <is>
          <t>pbr</t>
        </is>
      </c>
      <c r="F12903" t="inlineStr">
        <is>
          <t>&gt;=1.6</t>
        </is>
      </c>
      <c r="G12903" t="inlineStr">
        <is>
          <t>pbr</t>
        </is>
      </c>
      <c r="H12903" t="inlineStr">
        <is>
          <t>&gt;=1.6</t>
        </is>
      </c>
    </row>
    <row r="12904">
      <c r="A12904" t="inlineStr">
        <is>
          <t>cinder</t>
        </is>
      </c>
      <c r="B12904" t="inlineStr">
        <is>
          <t>da90a31c601297205d61693b885820754d6699b8</t>
        </is>
      </c>
      <c r="C12904" t="inlineStr">
        <is>
          <t>2016-04-07 07:27:30+00:00</t>
        </is>
      </c>
      <c r="D12904" t="inlineStr">
        <is>
          <t>verchange</t>
        </is>
      </c>
      <c r="E12904" t="inlineStr">
        <is>
          <t>python-swiftclient</t>
        </is>
      </c>
      <c r="F12904" t="inlineStr">
        <is>
          <t>&gt;=2.2.0</t>
        </is>
      </c>
      <c r="G12904" t="inlineStr">
        <is>
          <t>python-swiftclient</t>
        </is>
      </c>
      <c r="H12904" t="inlineStr">
        <is>
          <t>&gt;=2.2.0</t>
        </is>
      </c>
    </row>
    <row r="12905">
      <c r="A12905" t="inlineStr">
        <is>
          <t>cinder</t>
        </is>
      </c>
      <c r="B12905" t="inlineStr">
        <is>
          <t>da90a31c601297205d61693b885820754d6699b8</t>
        </is>
      </c>
      <c r="C12905" t="inlineStr">
        <is>
          <t>2016-04-07 07:27:30+00:00</t>
        </is>
      </c>
      <c r="D12905" t="inlineStr">
        <is>
          <t>verchange</t>
        </is>
      </c>
      <c r="E12905" t="inlineStr">
        <is>
          <t>lxml</t>
        </is>
      </c>
      <c r="F12905" t="inlineStr">
        <is>
          <t>&gt;=2.3</t>
        </is>
      </c>
      <c r="G12905" t="inlineStr">
        <is>
          <t>lxml</t>
        </is>
      </c>
      <c r="H12905" t="inlineStr">
        <is>
          <t>&gt;=2.3</t>
        </is>
      </c>
    </row>
    <row r="12906">
      <c r="A12906" t="inlineStr">
        <is>
          <t>cinder</t>
        </is>
      </c>
      <c r="B12906" t="inlineStr">
        <is>
          <t>da90a31c601297205d61693b885820754d6699b8</t>
        </is>
      </c>
      <c r="C12906" t="inlineStr">
        <is>
          <t>2016-04-07 07:27:30+00:00</t>
        </is>
      </c>
      <c r="D12906" t="inlineStr">
        <is>
          <t>verchange</t>
        </is>
      </c>
      <c r="E12906" t="inlineStr">
        <is>
          <t>osprofiler</t>
        </is>
      </c>
      <c r="F12906" t="inlineStr">
        <is>
          <t>&gt;=1.1.0</t>
        </is>
      </c>
      <c r="G12906" t="inlineStr">
        <is>
          <t>osprofiler</t>
        </is>
      </c>
      <c r="H12906" t="inlineStr">
        <is>
          <t>&gt;=0.3.0</t>
        </is>
      </c>
    </row>
    <row r="12907">
      <c r="A12907" t="inlineStr">
        <is>
          <t>cinder</t>
        </is>
      </c>
      <c r="B12907" t="inlineStr">
        <is>
          <t>da90a31c601297205d61693b885820754d6699b8</t>
        </is>
      </c>
      <c r="C12907" t="inlineStr">
        <is>
          <t>2016-04-07 07:27:30+00:00</t>
        </is>
      </c>
      <c r="D12907" t="inlineStr">
        <is>
          <t>verchange</t>
        </is>
      </c>
      <c r="E12907" t="inlineStr">
        <is>
          <t>oslo.serialization</t>
        </is>
      </c>
      <c r="F12907" t="inlineStr">
        <is>
          <t>&gt;=1.10.0</t>
        </is>
      </c>
      <c r="G12907" t="inlineStr">
        <is>
          <t>oslo.serialization</t>
        </is>
      </c>
      <c r="H12907" t="inlineStr">
        <is>
          <t>&gt;=1.4.0</t>
        </is>
      </c>
    </row>
    <row r="12908">
      <c r="A12908" t="inlineStr">
        <is>
          <t>cinder</t>
        </is>
      </c>
      <c r="B12908" t="inlineStr">
        <is>
          <t>da90a31c601297205d61693b885820754d6699b8</t>
        </is>
      </c>
      <c r="C12908" t="inlineStr">
        <is>
          <t>2016-04-07 07:27:30+00:00</t>
        </is>
      </c>
      <c r="D12908" t="inlineStr">
        <is>
          <t>verchange</t>
        </is>
      </c>
      <c r="E12908" t="inlineStr">
        <is>
          <t>oslo.i18n</t>
        </is>
      </c>
      <c r="F12908" t="inlineStr">
        <is>
          <t>&gt;=2.1.0</t>
        </is>
      </c>
      <c r="G12908" t="inlineStr">
        <is>
          <t>oslo.i18n</t>
        </is>
      </c>
      <c r="H12908" t="inlineStr">
        <is>
          <t>&gt;=1.5.0</t>
        </is>
      </c>
    </row>
    <row r="12909">
      <c r="A12909" t="inlineStr">
        <is>
          <t>cinder</t>
        </is>
      </c>
      <c r="B12909" t="inlineStr">
        <is>
          <t>da90a31c601297205d61693b885820754d6699b8</t>
        </is>
      </c>
      <c r="C12909" t="inlineStr">
        <is>
          <t>2016-04-07 07:27:30+00:00</t>
        </is>
      </c>
      <c r="D12909" t="inlineStr">
        <is>
          <t>add</t>
        </is>
      </c>
      <c r="E12909" t="inlineStr">
        <is>
          <t>decorator</t>
        </is>
      </c>
      <c r="F12909" t="inlineStr">
        <is>
          <t>&gt;=3.4.0</t>
        </is>
      </c>
      <c r="G12909" t="inlineStr"/>
      <c r="H12909" t="inlineStr"/>
    </row>
    <row r="12910">
      <c r="A12910" t="inlineStr">
        <is>
          <t>cinder</t>
        </is>
      </c>
      <c r="B12910" t="inlineStr">
        <is>
          <t>da90a31c601297205d61693b885820754d6699b8</t>
        </is>
      </c>
      <c r="C12910" t="inlineStr">
        <is>
          <t>2016-04-07 07:27:30+00:00</t>
        </is>
      </c>
      <c r="D12910" t="inlineStr">
        <is>
          <t>add</t>
        </is>
      </c>
      <c r="E12910" t="inlineStr">
        <is>
          <t>httplib2</t>
        </is>
      </c>
      <c r="F12910" t="inlineStr">
        <is>
          <t>&gt;=0.7.5</t>
        </is>
      </c>
      <c r="G12910" t="inlineStr"/>
      <c r="H12910" t="inlineStr"/>
    </row>
    <row r="12911">
      <c r="A12911" t="inlineStr">
        <is>
          <t>cinder</t>
        </is>
      </c>
      <c r="B12911" t="inlineStr">
        <is>
          <t>da90a31c601297205d61693b885820754d6699b8</t>
        </is>
      </c>
      <c r="C12911" t="inlineStr">
        <is>
          <t>2016-04-07 07:27:30+00:00</t>
        </is>
      </c>
      <c r="D12911" t="inlineStr">
        <is>
          <t>add</t>
        </is>
      </c>
      <c r="E12911" t="inlineStr">
        <is>
          <t>oauth2client</t>
        </is>
      </c>
      <c r="F12911" t="inlineStr">
        <is>
          <t>&gt;=1.5.0</t>
        </is>
      </c>
      <c r="G12911" t="inlineStr"/>
      <c r="H12911" t="inlineStr"/>
    </row>
    <row r="12912">
      <c r="A12912" t="inlineStr">
        <is>
          <t>cinder</t>
        </is>
      </c>
      <c r="B12912" t="inlineStr">
        <is>
          <t>da90a31c601297205d61693b885820754d6699b8</t>
        </is>
      </c>
      <c r="C12912" t="inlineStr">
        <is>
          <t>2016-04-07 07:27:30+00:00</t>
        </is>
      </c>
      <c r="D12912" t="inlineStr">
        <is>
          <t>add</t>
        </is>
      </c>
      <c r="E12912" t="inlineStr">
        <is>
          <t>pytz</t>
        </is>
      </c>
      <c r="F12912" t="inlineStr">
        <is>
          <t>&gt;=2013.6</t>
        </is>
      </c>
      <c r="G12912" t="inlineStr"/>
      <c r="H12912" t="inlineStr"/>
    </row>
    <row r="12913">
      <c r="A12913" t="inlineStr">
        <is>
          <t>cinder</t>
        </is>
      </c>
      <c r="B12913" t="inlineStr">
        <is>
          <t>da90a31c601297205d61693b885820754d6699b8</t>
        </is>
      </c>
      <c r="C12913" t="inlineStr">
        <is>
          <t>2016-04-07 07:27:30+00:00</t>
        </is>
      </c>
      <c r="D12913" t="inlineStr">
        <is>
          <t>add</t>
        </is>
      </c>
      <c r="E12913" t="inlineStr">
        <is>
          <t>simplejson</t>
        </is>
      </c>
      <c r="F12913" t="inlineStr">
        <is>
          <t>&gt;=2.2.0</t>
        </is>
      </c>
      <c r="G12913" t="inlineStr"/>
      <c r="H12913" t="inlineStr"/>
    </row>
    <row r="12914">
      <c r="A12914" t="inlineStr">
        <is>
          <t>cinder</t>
        </is>
      </c>
      <c r="B12914" t="inlineStr">
        <is>
          <t>da90a31c601297205d61693b885820754d6699b8</t>
        </is>
      </c>
      <c r="C12914" t="inlineStr">
        <is>
          <t>2016-04-07 07:27:30+00:00</t>
        </is>
      </c>
      <c r="D12914" t="inlineStr">
        <is>
          <t>add</t>
        </is>
      </c>
      <c r="E12914" t="inlineStr">
        <is>
          <t>os-win</t>
        </is>
      </c>
      <c r="F12914" t="inlineStr">
        <is>
          <t>&gt;=0.2.3</t>
        </is>
      </c>
      <c r="G12914" t="inlineStr"/>
      <c r="H12914" t="inlineStr"/>
    </row>
    <row r="12915">
      <c r="A12915" t="inlineStr">
        <is>
          <t>cinder</t>
        </is>
      </c>
      <c r="B12915" t="inlineStr">
        <is>
          <t>da90a31c601297205d61693b885820754d6699b8</t>
        </is>
      </c>
      <c r="C12915" t="inlineStr">
        <is>
          <t>2016-04-07 07:27:30+00:00</t>
        </is>
      </c>
      <c r="D12915" t="inlineStr">
        <is>
          <t>add</t>
        </is>
      </c>
      <c r="E12915" t="inlineStr">
        <is>
          <t>tooz</t>
        </is>
      </c>
      <c r="F12915" t="inlineStr">
        <is>
          <t>&gt;=1.28.0</t>
        </is>
      </c>
      <c r="G12915" t="inlineStr"/>
      <c r="H12915" t="inlineStr"/>
    </row>
    <row r="12916">
      <c r="A12916" t="inlineStr">
        <is>
          <t>cinder</t>
        </is>
      </c>
      <c r="B12916" t="inlineStr">
        <is>
          <t>da90a31c601297205d61693b885820754d6699b8</t>
        </is>
      </c>
      <c r="C12916" t="inlineStr">
        <is>
          <t>2016-04-07 07:27:30+00:00</t>
        </is>
      </c>
      <c r="D12916" t="inlineStr">
        <is>
          <t>add</t>
        </is>
      </c>
      <c r="E12916" t="inlineStr">
        <is>
          <t>google-api-python-client</t>
        </is>
      </c>
      <c r="F12916" t="inlineStr">
        <is>
          <t>&gt;=1.4.2</t>
        </is>
      </c>
      <c r="G12916" t="inlineStr"/>
      <c r="H12916" t="inlineStr"/>
    </row>
    <row r="12917">
      <c r="A12917" t="inlineStr">
        <is>
          <t>cinder</t>
        </is>
      </c>
      <c r="B12917" t="inlineStr">
        <is>
          <t>da90a31c601297205d61693b885820754d6699b8</t>
        </is>
      </c>
      <c r="C12917" t="inlineStr">
        <is>
          <t>2016-04-07 07:27:30+00:00</t>
        </is>
      </c>
      <c r="D12917" t="inlineStr">
        <is>
          <t>rem</t>
        </is>
      </c>
      <c r="E12917" t="inlineStr"/>
      <c r="F12917" t="inlineStr"/>
      <c r="G12917" t="inlineStr">
        <is>
          <t>anyjson</t>
        </is>
      </c>
      <c r="H12917" t="inlineStr">
        <is>
          <t>&gt;=0.3.3</t>
        </is>
      </c>
    </row>
    <row r="12918">
      <c r="A12918" t="inlineStr">
        <is>
          <t>cinder</t>
        </is>
      </c>
      <c r="B12918" t="inlineStr">
        <is>
          <t>da90a31c601297205d61693b885820754d6699b8</t>
        </is>
      </c>
      <c r="C12918" t="inlineStr">
        <is>
          <t>2016-04-07 07:27:30+00:00</t>
        </is>
      </c>
      <c r="D12918" t="inlineStr">
        <is>
          <t>rem</t>
        </is>
      </c>
      <c r="E12918" t="inlineStr"/>
      <c r="F12918" t="inlineStr"/>
      <c r="G12918" t="inlineStr">
        <is>
          <t>kombu</t>
        </is>
      </c>
      <c r="H12918" t="inlineStr">
        <is>
          <t>&gt;=3.0.7</t>
        </is>
      </c>
    </row>
    <row r="12919">
      <c r="A12919" t="inlineStr">
        <is>
          <t>cinder</t>
        </is>
      </c>
      <c r="B12919" t="inlineStr">
        <is>
          <t>da90a31c601297205d61693b885820754d6699b8</t>
        </is>
      </c>
      <c r="C12919" t="inlineStr">
        <is>
          <t>2016-04-07 07:27:30+00:00</t>
        </is>
      </c>
      <c r="D12919" t="inlineStr">
        <is>
          <t>rem</t>
        </is>
      </c>
      <c r="E12919" t="inlineStr"/>
      <c r="F12919" t="inlineStr"/>
      <c r="G12919" t="inlineStr">
        <is>
          <t>netaddr</t>
        </is>
      </c>
      <c r="H12919" t="inlineStr">
        <is>
          <t>!=0.7.16;&gt;=0.7.12</t>
        </is>
      </c>
    </row>
    <row r="12920">
      <c r="A12920" t="inlineStr">
        <is>
          <t>cinder</t>
        </is>
      </c>
      <c r="B12920" t="inlineStr">
        <is>
          <t>c937656c138e995f6e41f96a02db7aed1dc74722</t>
        </is>
      </c>
      <c r="C12920" t="inlineStr">
        <is>
          <t>2016-04-19 16:28:50+00:00</t>
        </is>
      </c>
      <c r="D12920" t="inlineStr">
        <is>
          <t>add</t>
        </is>
      </c>
      <c r="E12920" t="inlineStr">
        <is>
          <t>pytz</t>
        </is>
      </c>
      <c r="F12920" t="inlineStr">
        <is>
          <t>&gt;=2013.6</t>
        </is>
      </c>
      <c r="G12920" t="inlineStr"/>
      <c r="H12920" t="inlineStr"/>
    </row>
    <row r="12921">
      <c r="A12921" t="inlineStr">
        <is>
          <t>cinder</t>
        </is>
      </c>
      <c r="B12921" t="inlineStr">
        <is>
          <t>15ecdf5814f3b5c2963e46ed9e499608b35e9166</t>
        </is>
      </c>
      <c r="C12921" t="inlineStr">
        <is>
          <t>2016-05-10 13:30:15+00:00</t>
        </is>
      </c>
      <c r="D12921" t="inlineStr">
        <is>
          <t>verchange</t>
        </is>
      </c>
      <c r="E12921" t="inlineStr">
        <is>
          <t>Routes</t>
        </is>
      </c>
      <c r="F12921" t="inlineStr">
        <is>
          <t>&gt;=1.12.3;&lt;2.3.0;!=2.0</t>
        </is>
      </c>
      <c r="G12921" t="inlineStr">
        <is>
          <t>Routes</t>
        </is>
      </c>
      <c r="H12921" t="inlineStr">
        <is>
          <t>&gt;=1.12.3;!=2.0</t>
        </is>
      </c>
    </row>
    <row r="12922">
      <c r="A12922" t="inlineStr">
        <is>
          <t>cinder</t>
        </is>
      </c>
      <c r="B12922" t="inlineStr">
        <is>
          <t>15ecdf5814f3b5c2963e46ed9e499608b35e9166</t>
        </is>
      </c>
      <c r="C12922" t="inlineStr">
        <is>
          <t>2016-05-10 13:30:15+00:00</t>
        </is>
      </c>
      <c r="D12922" t="inlineStr">
        <is>
          <t>verchange</t>
        </is>
      </c>
      <c r="E12922" t="inlineStr">
        <is>
          <t>osprofiler</t>
        </is>
      </c>
      <c r="F12922" t="inlineStr">
        <is>
          <t>&lt;1.0;&gt;=0.3.0</t>
        </is>
      </c>
      <c r="G12922" t="inlineStr">
        <is>
          <t>osprofiler</t>
        </is>
      </c>
      <c r="H12922" t="inlineStr">
        <is>
          <t>&gt;=0.3.0</t>
        </is>
      </c>
    </row>
    <row r="12923">
      <c r="A12923" t="inlineStr">
        <is>
          <t>cinder</t>
        </is>
      </c>
      <c r="B12923" t="inlineStr">
        <is>
          <t>15ecdf5814f3b5c2963e46ed9e499608b35e9166</t>
        </is>
      </c>
      <c r="C12923" t="inlineStr">
        <is>
          <t>2016-05-10 13:30:15+00:00</t>
        </is>
      </c>
      <c r="D12923" t="inlineStr">
        <is>
          <t>verchange</t>
        </is>
      </c>
      <c r="E12923" t="inlineStr">
        <is>
          <t>Babel</t>
        </is>
      </c>
      <c r="F12923" t="inlineStr">
        <is>
          <t>!=2.3.3;!=2.3.2;!=2.3.0;!=2.3.1;&gt;=1.3</t>
        </is>
      </c>
      <c r="G12923" t="inlineStr">
        <is>
          <t>Babel</t>
        </is>
      </c>
      <c r="H12923" t="inlineStr">
        <is>
          <t>&gt;=1.3</t>
        </is>
      </c>
    </row>
    <row r="12924">
      <c r="A12924" t="inlineStr">
        <is>
          <t>cinder</t>
        </is>
      </c>
      <c r="B12924" t="inlineStr">
        <is>
          <t>f9a5424a47439ae251ce024a0627c3e156a30872</t>
        </is>
      </c>
      <c r="C12924" t="inlineStr">
        <is>
          <t>2016-08-09 15:31:33+00:00</t>
        </is>
      </c>
      <c r="D12924" t="inlineStr">
        <is>
          <t>verchange</t>
        </is>
      </c>
      <c r="E12924" t="inlineStr">
        <is>
          <t>Routes</t>
        </is>
      </c>
      <c r="F12924" t="inlineStr">
        <is>
          <t>&gt;=1.12.3;!=2.3.0;!=2.0;!=2.1</t>
        </is>
      </c>
      <c r="G12924" t="inlineStr">
        <is>
          <t>Routes</t>
        </is>
      </c>
      <c r="H12924" t="inlineStr">
        <is>
          <t>&gt;=1.12.3;!=2.0;!=2.1</t>
        </is>
      </c>
    </row>
    <row r="12925">
      <c r="A12925" t="inlineStr">
        <is>
          <t>cinder</t>
        </is>
      </c>
      <c r="B12925" t="inlineStr">
        <is>
          <t>f9a5424a47439ae251ce024a0627c3e156a30872</t>
        </is>
      </c>
      <c r="C12925" t="inlineStr">
        <is>
          <t>2016-08-09 15:31:33+00:00</t>
        </is>
      </c>
      <c r="D12925" t="inlineStr">
        <is>
          <t>verchange</t>
        </is>
      </c>
      <c r="E12925" t="inlineStr">
        <is>
          <t>python-keystoneclient</t>
        </is>
      </c>
      <c r="F12925" t="inlineStr">
        <is>
          <t>&gt;=1.6.0;!=2.1.0;&lt;3.0.0;!=1.8.0</t>
        </is>
      </c>
      <c r="G12925" t="inlineStr">
        <is>
          <t>python-keystoneclient</t>
        </is>
      </c>
      <c r="H12925" t="inlineStr">
        <is>
          <t>&gt;=1.6.0;!=2.1.0;!=1.8.0</t>
        </is>
      </c>
    </row>
    <row r="12926">
      <c r="A12926" t="inlineStr">
        <is>
          <t>cinder</t>
        </is>
      </c>
      <c r="B12926" t="inlineStr">
        <is>
          <t>f9a5424a47439ae251ce024a0627c3e156a30872</t>
        </is>
      </c>
      <c r="C12926" t="inlineStr">
        <is>
          <t>2016-08-09 15:31:33+00:00</t>
        </is>
      </c>
      <c r="D12926" t="inlineStr">
        <is>
          <t>verchange</t>
        </is>
      </c>
      <c r="E12926" t="inlineStr">
        <is>
          <t>Babel</t>
        </is>
      </c>
      <c r="F12926" t="inlineStr">
        <is>
          <t>!=2.3.3;!=2.3.2;!=2.3.0;!=2.3.1;&gt;=1.3</t>
        </is>
      </c>
      <c r="G12926" t="inlineStr">
        <is>
          <t>Babel</t>
        </is>
      </c>
      <c r="H12926" t="inlineStr">
        <is>
          <t>&gt;=1.3</t>
        </is>
      </c>
    </row>
    <row r="12927">
      <c r="A12927" t="inlineStr">
        <is>
          <t>cinder</t>
        </is>
      </c>
      <c r="B12927" t="inlineStr">
        <is>
          <t>f9a5424a47439ae251ce024a0627c3e156a30872</t>
        </is>
      </c>
      <c r="C12927" t="inlineStr">
        <is>
          <t>2016-08-09 15:31:33+00:00</t>
        </is>
      </c>
      <c r="D12927" t="inlineStr">
        <is>
          <t>verchange</t>
        </is>
      </c>
      <c r="E12927" t="inlineStr">
        <is>
          <t>oslo.concurrency</t>
        </is>
      </c>
      <c r="F12927" t="inlineStr">
        <is>
          <t>&gt;=3.7.1</t>
        </is>
      </c>
      <c r="G12927" t="inlineStr">
        <is>
          <t>oslo.concurrency</t>
        </is>
      </c>
      <c r="H12927" t="inlineStr">
        <is>
          <t>&gt;=3.5.0</t>
        </is>
      </c>
    </row>
    <row r="12928">
      <c r="A12928" t="inlineStr">
        <is>
          <t>cinder</t>
        </is>
      </c>
      <c r="B12928" t="inlineStr">
        <is>
          <t>f9a5424a47439ae251ce024a0627c3e156a30872</t>
        </is>
      </c>
      <c r="C12928" t="inlineStr">
        <is>
          <t>2016-08-09 15:31:33+00:00</t>
        </is>
      </c>
      <c r="D12928" t="inlineStr">
        <is>
          <t>verchange</t>
        </is>
      </c>
      <c r="E12928" t="inlineStr">
        <is>
          <t>os-brick</t>
        </is>
      </c>
      <c r="F12928" t="inlineStr">
        <is>
          <t>&gt;=1.0.0;!=1.4.0</t>
        </is>
      </c>
      <c r="G12928" t="inlineStr">
        <is>
          <t>os-brick</t>
        </is>
      </c>
      <c r="H12928" t="inlineStr">
        <is>
          <t>&gt;=1.0.0</t>
        </is>
      </c>
    </row>
    <row r="12929">
      <c r="A12929" t="inlineStr">
        <is>
          <t>cinder</t>
        </is>
      </c>
      <c r="B12929" t="inlineStr">
        <is>
          <t>ab9518112137f3141739e873b19cdc0085963bc7</t>
        </is>
      </c>
      <c r="C12929" t="inlineStr">
        <is>
          <t>2016-10-06 13:11:38+00:00</t>
        </is>
      </c>
      <c r="D12929" t="inlineStr">
        <is>
          <t>verchange</t>
        </is>
      </c>
      <c r="E12929" t="inlineStr">
        <is>
          <t>keystonemiddleware</t>
        </is>
      </c>
      <c r="F12929" t="inlineStr">
        <is>
          <t>!=4.5.0;&gt;=4.0.0;!=4.1.0</t>
        </is>
      </c>
      <c r="G12929" t="inlineStr">
        <is>
          <t>keystonemiddleware</t>
        </is>
      </c>
      <c r="H12929" t="inlineStr">
        <is>
          <t>&gt;=4.0.0;!=4.1.0</t>
        </is>
      </c>
    </row>
    <row r="12930">
      <c r="A12930" t="inlineStr">
        <is>
          <t>cinder</t>
        </is>
      </c>
      <c r="B12930" t="inlineStr">
        <is>
          <t>ab9518112137f3141739e873b19cdc0085963bc7</t>
        </is>
      </c>
      <c r="C12930" t="inlineStr">
        <is>
          <t>2016-10-06 13:11:38+00:00</t>
        </is>
      </c>
      <c r="D12930" t="inlineStr">
        <is>
          <t>verchange</t>
        </is>
      </c>
      <c r="E12930" t="inlineStr">
        <is>
          <t>oslo.rootwrap</t>
        </is>
      </c>
      <c r="F12930" t="inlineStr">
        <is>
          <t>&gt;=5.0.0</t>
        </is>
      </c>
      <c r="G12930" t="inlineStr">
        <is>
          <t>oslo.rootwrap</t>
        </is>
      </c>
      <c r="H12930" t="inlineStr">
        <is>
          <t>&gt;=2.0.0</t>
        </is>
      </c>
    </row>
    <row r="12931">
      <c r="A12931" t="inlineStr">
        <is>
          <t>cinder</t>
        </is>
      </c>
      <c r="B12931" t="inlineStr">
        <is>
          <t>ab9518112137f3141739e873b19cdc0085963bc7</t>
        </is>
      </c>
      <c r="C12931" t="inlineStr">
        <is>
          <t>2016-10-06 13:11:38+00:00</t>
        </is>
      </c>
      <c r="D12931" t="inlineStr">
        <is>
          <t>verchange</t>
        </is>
      </c>
      <c r="E12931" t="inlineStr">
        <is>
          <t>python-keystoneclient</t>
        </is>
      </c>
      <c r="F12931" t="inlineStr">
        <is>
          <t>&gt;=2.0.0;!=2.1.0</t>
        </is>
      </c>
      <c r="G12931" t="inlineStr">
        <is>
          <t>python-keystoneclient</t>
        </is>
      </c>
      <c r="H12931" t="inlineStr">
        <is>
          <t>&gt;=1.6.0;!=2.1.0;&lt;3.0.0;!=1.8.0</t>
        </is>
      </c>
    </row>
    <row r="12932">
      <c r="A12932" t="inlineStr">
        <is>
          <t>cinder</t>
        </is>
      </c>
      <c r="B12932" t="inlineStr">
        <is>
          <t>ab9518112137f3141739e873b19cdc0085963bc7</t>
        </is>
      </c>
      <c r="C12932" t="inlineStr">
        <is>
          <t>2016-10-06 13:11:38+00:00</t>
        </is>
      </c>
      <c r="D12932" t="inlineStr">
        <is>
          <t>verchange</t>
        </is>
      </c>
      <c r="E12932" t="inlineStr">
        <is>
          <t>python-glanceclient</t>
        </is>
      </c>
      <c r="F12932" t="inlineStr">
        <is>
          <t>&gt;=2.3.0;!=2.4.0</t>
        </is>
      </c>
      <c r="G12932" t="inlineStr">
        <is>
          <t>python-glanceclient</t>
        </is>
      </c>
      <c r="H12932" t="inlineStr">
        <is>
          <t>&gt;=2.0.0</t>
        </is>
      </c>
    </row>
    <row r="12933">
      <c r="A12933" t="inlineStr">
        <is>
          <t>cinder</t>
        </is>
      </c>
      <c r="B12933" t="inlineStr">
        <is>
          <t>ab9518112137f3141739e873b19cdc0085963bc7</t>
        </is>
      </c>
      <c r="C12933" t="inlineStr">
        <is>
          <t>2016-10-06 13:11:38+00:00</t>
        </is>
      </c>
      <c r="D12933" t="inlineStr">
        <is>
          <t>verchange</t>
        </is>
      </c>
      <c r="E12933" t="inlineStr">
        <is>
          <t>oslo.versionedobjects</t>
        </is>
      </c>
      <c r="F12933" t="inlineStr">
        <is>
          <t>&gt;=1.13.0</t>
        </is>
      </c>
      <c r="G12933" t="inlineStr">
        <is>
          <t>oslo.versionedobjects</t>
        </is>
      </c>
      <c r="H12933" t="inlineStr">
        <is>
          <t>&gt;=1.5.0</t>
        </is>
      </c>
    </row>
    <row r="12934">
      <c r="A12934" t="inlineStr">
        <is>
          <t>cinder</t>
        </is>
      </c>
      <c r="B12934" t="inlineStr">
        <is>
          <t>ab9518112137f3141739e873b19cdc0085963bc7</t>
        </is>
      </c>
      <c r="C12934" t="inlineStr">
        <is>
          <t>2016-10-06 13:11:38+00:00</t>
        </is>
      </c>
      <c r="D12934" t="inlineStr">
        <is>
          <t>verchange</t>
        </is>
      </c>
      <c r="E12934" t="inlineStr">
        <is>
          <t>oslo.policy</t>
        </is>
      </c>
      <c r="F12934" t="inlineStr">
        <is>
          <t>&gt;=1.9.0</t>
        </is>
      </c>
      <c r="G12934" t="inlineStr">
        <is>
          <t>oslo.policy</t>
        </is>
      </c>
      <c r="H12934" t="inlineStr">
        <is>
          <t>&gt;=0.5.0</t>
        </is>
      </c>
    </row>
    <row r="12935">
      <c r="A12935" t="inlineStr">
        <is>
          <t>cinder</t>
        </is>
      </c>
      <c r="B12935" t="inlineStr">
        <is>
          <t>ab9518112137f3141739e873b19cdc0085963bc7</t>
        </is>
      </c>
      <c r="C12935" t="inlineStr">
        <is>
          <t>2016-10-06 13:11:38+00:00</t>
        </is>
      </c>
      <c r="D12935" t="inlineStr">
        <is>
          <t>verchange</t>
        </is>
      </c>
      <c r="E12935" t="inlineStr">
        <is>
          <t>oslo.vmware</t>
        </is>
      </c>
      <c r="F12935" t="inlineStr">
        <is>
          <t>&gt;=2.11.0</t>
        </is>
      </c>
      <c r="G12935" t="inlineStr">
        <is>
          <t>oslo.vmware</t>
        </is>
      </c>
      <c r="H12935" t="inlineStr">
        <is>
          <t>&gt;=1.16.0</t>
        </is>
      </c>
    </row>
    <row r="12936">
      <c r="A12936" t="inlineStr">
        <is>
          <t>cinder</t>
        </is>
      </c>
      <c r="B12936" t="inlineStr">
        <is>
          <t>ab9518112137f3141739e873b19cdc0085963bc7</t>
        </is>
      </c>
      <c r="C12936" t="inlineStr">
        <is>
          <t>2016-10-06 13:11:38+00:00</t>
        </is>
      </c>
      <c r="D12936" t="inlineStr">
        <is>
          <t>verchange</t>
        </is>
      </c>
      <c r="E12936" t="inlineStr">
        <is>
          <t>requests</t>
        </is>
      </c>
      <c r="F12936" t="inlineStr">
        <is>
          <t>&gt;=2.10.0</t>
        </is>
      </c>
      <c r="G12936" t="inlineStr">
        <is>
          <t>requests</t>
        </is>
      </c>
      <c r="H12936" t="inlineStr">
        <is>
          <t>&gt;=2.8.1;!=2.9.0</t>
        </is>
      </c>
    </row>
    <row r="12937">
      <c r="A12937" t="inlineStr">
        <is>
          <t>cinder</t>
        </is>
      </c>
      <c r="B12937" t="inlineStr">
        <is>
          <t>ab9518112137f3141739e873b19cdc0085963bc7</t>
        </is>
      </c>
      <c r="C12937" t="inlineStr">
        <is>
          <t>2016-10-06 13:11:38+00:00</t>
        </is>
      </c>
      <c r="D12937" t="inlineStr">
        <is>
          <t>verchange</t>
        </is>
      </c>
      <c r="E12937" t="inlineStr">
        <is>
          <t>os-brick</t>
        </is>
      </c>
      <c r="F12937" t="inlineStr">
        <is>
          <t>&gt;=1.6.1</t>
        </is>
      </c>
      <c r="G12937" t="inlineStr">
        <is>
          <t>os-brick</t>
        </is>
      </c>
      <c r="H12937" t="inlineStr">
        <is>
          <t>&gt;=1.0.0;!=1.4.0</t>
        </is>
      </c>
    </row>
    <row r="12938">
      <c r="A12938" t="inlineStr">
        <is>
          <t>cinder</t>
        </is>
      </c>
      <c r="B12938" t="inlineStr">
        <is>
          <t>ab9518112137f3141739e873b19cdc0085963bc7</t>
        </is>
      </c>
      <c r="C12938" t="inlineStr">
        <is>
          <t>2016-10-06 13:11:38+00:00</t>
        </is>
      </c>
      <c r="D12938" t="inlineStr">
        <is>
          <t>verchange</t>
        </is>
      </c>
      <c r="E12938" t="inlineStr">
        <is>
          <t>stevedore</t>
        </is>
      </c>
      <c r="F12938" t="inlineStr">
        <is>
          <t>&gt;=1.16.0</t>
        </is>
      </c>
      <c r="G12938" t="inlineStr">
        <is>
          <t>stevedore</t>
        </is>
      </c>
      <c r="H12938" t="inlineStr">
        <is>
          <t>&gt;=1.5.0</t>
        </is>
      </c>
    </row>
    <row r="12939">
      <c r="A12939" t="inlineStr">
        <is>
          <t>cinder</t>
        </is>
      </c>
      <c r="B12939" t="inlineStr">
        <is>
          <t>ab9518112137f3141739e873b19cdc0085963bc7</t>
        </is>
      </c>
      <c r="C12939" t="inlineStr">
        <is>
          <t>2016-10-06 13:11:38+00:00</t>
        </is>
      </c>
      <c r="D12939" t="inlineStr">
        <is>
          <t>verchange</t>
        </is>
      </c>
      <c r="E12939" t="inlineStr">
        <is>
          <t>oslo.context</t>
        </is>
      </c>
      <c r="F12939" t="inlineStr">
        <is>
          <t>&gt;=2.9.0</t>
        </is>
      </c>
      <c r="G12939" t="inlineStr">
        <is>
          <t>oslo.context</t>
        </is>
      </c>
      <c r="H12939" t="inlineStr">
        <is>
          <t>&gt;=0.2.0</t>
        </is>
      </c>
    </row>
    <row r="12940">
      <c r="A12940" t="inlineStr">
        <is>
          <t>cinder</t>
        </is>
      </c>
      <c r="B12940" t="inlineStr">
        <is>
          <t>ab9518112137f3141739e873b19cdc0085963bc7</t>
        </is>
      </c>
      <c r="C12940" t="inlineStr">
        <is>
          <t>2016-10-06 13:11:38+00:00</t>
        </is>
      </c>
      <c r="D12940" t="inlineStr">
        <is>
          <t>verchange</t>
        </is>
      </c>
      <c r="E12940" t="inlineStr">
        <is>
          <t>iso8601</t>
        </is>
      </c>
      <c r="F12940" t="inlineStr">
        <is>
          <t>&gt;=0.1.11</t>
        </is>
      </c>
      <c r="G12940" t="inlineStr">
        <is>
          <t>iso8601</t>
        </is>
      </c>
      <c r="H12940" t="inlineStr">
        <is>
          <t>&gt;=0.1.9</t>
        </is>
      </c>
    </row>
    <row r="12941">
      <c r="A12941" t="inlineStr">
        <is>
          <t>cinder</t>
        </is>
      </c>
      <c r="B12941" t="inlineStr">
        <is>
          <t>ab9518112137f3141739e873b19cdc0085963bc7</t>
        </is>
      </c>
      <c r="C12941" t="inlineStr">
        <is>
          <t>2016-10-06 13:11:38+00:00</t>
        </is>
      </c>
      <c r="D12941" t="inlineStr">
        <is>
          <t>verchange</t>
        </is>
      </c>
      <c r="E12941" t="inlineStr">
        <is>
          <t>oslo.config</t>
        </is>
      </c>
      <c r="F12941" t="inlineStr">
        <is>
          <t>&gt;=3.14.0</t>
        </is>
      </c>
      <c r="G12941" t="inlineStr">
        <is>
          <t>oslo.config</t>
        </is>
      </c>
      <c r="H12941" t="inlineStr">
        <is>
          <t>&gt;=3.7.0</t>
        </is>
      </c>
    </row>
    <row r="12942">
      <c r="A12942" t="inlineStr">
        <is>
          <t>cinder</t>
        </is>
      </c>
      <c r="B12942" t="inlineStr">
        <is>
          <t>ab9518112137f3141739e873b19cdc0085963bc7</t>
        </is>
      </c>
      <c r="C12942" t="inlineStr">
        <is>
          <t>2016-10-06 13:11:38+00:00</t>
        </is>
      </c>
      <c r="D12942" t="inlineStr">
        <is>
          <t>verchange</t>
        </is>
      </c>
      <c r="E12942" t="inlineStr">
        <is>
          <t>oslo.db</t>
        </is>
      </c>
      <c r="F12942" t="inlineStr">
        <is>
          <t>&gt;=4.10.0;!=4.13.2;!=4.13.1</t>
        </is>
      </c>
      <c r="G12942" t="inlineStr">
        <is>
          <t>oslo.db</t>
        </is>
      </c>
      <c r="H12942" t="inlineStr">
        <is>
          <t>&gt;=4.1.0</t>
        </is>
      </c>
    </row>
    <row r="12943">
      <c r="A12943" t="inlineStr">
        <is>
          <t>cinder</t>
        </is>
      </c>
      <c r="B12943" t="inlineStr">
        <is>
          <t>ab9518112137f3141739e873b19cdc0085963bc7</t>
        </is>
      </c>
      <c r="C12943" t="inlineStr">
        <is>
          <t>2016-10-06 13:11:38+00:00</t>
        </is>
      </c>
      <c r="D12943" t="inlineStr">
        <is>
          <t>verchange</t>
        </is>
      </c>
      <c r="E12943" t="inlineStr">
        <is>
          <t>oslo.messaging</t>
        </is>
      </c>
      <c r="F12943" t="inlineStr">
        <is>
          <t>&gt;=5.2.0</t>
        </is>
      </c>
      <c r="G12943" t="inlineStr">
        <is>
          <t>oslo.messaging</t>
        </is>
      </c>
      <c r="H12943" t="inlineStr">
        <is>
          <t>&gt;=4.0.0</t>
        </is>
      </c>
    </row>
    <row r="12944">
      <c r="A12944" t="inlineStr">
        <is>
          <t>cinder</t>
        </is>
      </c>
      <c r="B12944" t="inlineStr">
        <is>
          <t>ab9518112137f3141739e873b19cdc0085963bc7</t>
        </is>
      </c>
      <c r="C12944" t="inlineStr">
        <is>
          <t>2016-10-06 13:11:38+00:00</t>
        </is>
      </c>
      <c r="D12944" t="inlineStr">
        <is>
          <t>verchange</t>
        </is>
      </c>
      <c r="E12944" t="inlineStr">
        <is>
          <t>Babel</t>
        </is>
      </c>
      <c r="F12944" t="inlineStr">
        <is>
          <t>&gt;=2.3.4</t>
        </is>
      </c>
      <c r="G12944" t="inlineStr">
        <is>
          <t>Babel</t>
        </is>
      </c>
      <c r="H12944" t="inlineStr">
        <is>
          <t>!=2.3.3;!=2.3.2;!=2.3.0;!=2.3.1;&gt;=1.3</t>
        </is>
      </c>
    </row>
    <row r="12945">
      <c r="A12945" t="inlineStr">
        <is>
          <t>cinder</t>
        </is>
      </c>
      <c r="B12945" t="inlineStr">
        <is>
          <t>ab9518112137f3141739e873b19cdc0085963bc7</t>
        </is>
      </c>
      <c r="C12945" t="inlineStr">
        <is>
          <t>2016-10-06 13:11:38+00:00</t>
        </is>
      </c>
      <c r="D12945" t="inlineStr">
        <is>
          <t>verchange</t>
        </is>
      </c>
      <c r="E12945" t="inlineStr">
        <is>
          <t>python-barbicanclient</t>
        </is>
      </c>
      <c r="F12945" t="inlineStr">
        <is>
          <t>&gt;=4.0.0</t>
        </is>
      </c>
      <c r="G12945" t="inlineStr">
        <is>
          <t>python-barbicanclient</t>
        </is>
      </c>
      <c r="H12945" t="inlineStr">
        <is>
          <t>&gt;=3.3.0</t>
        </is>
      </c>
    </row>
    <row r="12946">
      <c r="A12946" t="inlineStr">
        <is>
          <t>cinder</t>
        </is>
      </c>
      <c r="B12946" t="inlineStr">
        <is>
          <t>ab9518112137f3141739e873b19cdc0085963bc7</t>
        </is>
      </c>
      <c r="C12946" t="inlineStr">
        <is>
          <t>2016-10-06 13:11:38+00:00</t>
        </is>
      </c>
      <c r="D12946" t="inlineStr">
        <is>
          <t>verchange</t>
        </is>
      </c>
      <c r="E12946" t="inlineStr">
        <is>
          <t>oslo.utils</t>
        </is>
      </c>
      <c r="F12946" t="inlineStr">
        <is>
          <t>&gt;=3.16.0</t>
        </is>
      </c>
      <c r="G12946" t="inlineStr">
        <is>
          <t>oslo.utils</t>
        </is>
      </c>
      <c r="H12946" t="inlineStr">
        <is>
          <t>&gt;=3.5.0</t>
        </is>
      </c>
    </row>
    <row r="12947">
      <c r="A12947" t="inlineStr">
        <is>
          <t>cinder</t>
        </is>
      </c>
      <c r="B12947" t="inlineStr">
        <is>
          <t>ab9518112137f3141739e873b19cdc0085963bc7</t>
        </is>
      </c>
      <c r="C12947" t="inlineStr">
        <is>
          <t>2016-10-06 13:11:38+00:00</t>
        </is>
      </c>
      <c r="D12947" t="inlineStr">
        <is>
          <t>verchange</t>
        </is>
      </c>
      <c r="E12947" t="inlineStr">
        <is>
          <t>suds-jurko</t>
        </is>
      </c>
      <c r="F12947" t="inlineStr">
        <is>
          <t>&gt;=0.6</t>
        </is>
      </c>
      <c r="G12947" t="inlineStr">
        <is>
          <t>suds-jurko</t>
        </is>
      </c>
      <c r="H12947" t="inlineStr">
        <is>
          <t>&gt;=0.6</t>
        </is>
      </c>
    </row>
    <row r="12948">
      <c r="A12948" t="inlineStr">
        <is>
          <t>cinder</t>
        </is>
      </c>
      <c r="B12948" t="inlineStr">
        <is>
          <t>ab9518112137f3141739e873b19cdc0085963bc7</t>
        </is>
      </c>
      <c r="C12948" t="inlineStr">
        <is>
          <t>2016-10-06 13:11:38+00:00</t>
        </is>
      </c>
      <c r="D12948" t="inlineStr">
        <is>
          <t>verchange</t>
        </is>
      </c>
      <c r="E12948" t="inlineStr">
        <is>
          <t>oslo.concurrency</t>
        </is>
      </c>
      <c r="F12948" t="inlineStr">
        <is>
          <t>&gt;=3.8.0</t>
        </is>
      </c>
      <c r="G12948" t="inlineStr">
        <is>
          <t>oslo.concurrency</t>
        </is>
      </c>
      <c r="H12948" t="inlineStr">
        <is>
          <t>&gt;=3.7.1</t>
        </is>
      </c>
    </row>
    <row r="12949">
      <c r="A12949" t="inlineStr">
        <is>
          <t>cinder</t>
        </is>
      </c>
      <c r="B12949" t="inlineStr">
        <is>
          <t>ab9518112137f3141739e873b19cdc0085963bc7</t>
        </is>
      </c>
      <c r="C12949" t="inlineStr">
        <is>
          <t>2016-10-06 13:11:38+00:00</t>
        </is>
      </c>
      <c r="D12949" t="inlineStr">
        <is>
          <t>verchange</t>
        </is>
      </c>
      <c r="E12949" t="inlineStr">
        <is>
          <t>paramiko</t>
        </is>
      </c>
      <c r="F12949" t="inlineStr">
        <is>
          <t>&gt;=2.0</t>
        </is>
      </c>
      <c r="G12949" t="inlineStr">
        <is>
          <t>paramiko</t>
        </is>
      </c>
      <c r="H12949" t="inlineStr">
        <is>
          <t>&gt;=1.16.0</t>
        </is>
      </c>
    </row>
    <row r="12950">
      <c r="A12950" t="inlineStr">
        <is>
          <t>cinder</t>
        </is>
      </c>
      <c r="B12950" t="inlineStr">
        <is>
          <t>ab9518112137f3141739e873b19cdc0085963bc7</t>
        </is>
      </c>
      <c r="C12950" t="inlineStr">
        <is>
          <t>2016-10-06 13:11:38+00:00</t>
        </is>
      </c>
      <c r="D12950" t="inlineStr">
        <is>
          <t>verchange</t>
        </is>
      </c>
      <c r="E12950" t="inlineStr">
        <is>
          <t>oslo.service</t>
        </is>
      </c>
      <c r="F12950" t="inlineStr">
        <is>
          <t>&gt;=1.10.0</t>
        </is>
      </c>
      <c r="G12950" t="inlineStr">
        <is>
          <t>oslo.service</t>
        </is>
      </c>
      <c r="H12950" t="inlineStr">
        <is>
          <t>&gt;=1.0.0</t>
        </is>
      </c>
    </row>
    <row r="12951">
      <c r="A12951" t="inlineStr">
        <is>
          <t>cinder</t>
        </is>
      </c>
      <c r="B12951" t="inlineStr">
        <is>
          <t>ab9518112137f3141739e873b19cdc0085963bc7</t>
        </is>
      </c>
      <c r="C12951" t="inlineStr">
        <is>
          <t>2016-10-06 13:11:38+00:00</t>
        </is>
      </c>
      <c r="D12951" t="inlineStr">
        <is>
          <t>verchange</t>
        </is>
      </c>
      <c r="E12951" t="inlineStr">
        <is>
          <t>osprofiler</t>
        </is>
      </c>
      <c r="F12951" t="inlineStr">
        <is>
          <t>&gt;=1.4.0</t>
        </is>
      </c>
      <c r="G12951" t="inlineStr">
        <is>
          <t>osprofiler</t>
        </is>
      </c>
      <c r="H12951" t="inlineStr">
        <is>
          <t>&gt;=1.1.0</t>
        </is>
      </c>
    </row>
    <row r="12952">
      <c r="A12952" t="inlineStr">
        <is>
          <t>cinder</t>
        </is>
      </c>
      <c r="B12952" t="inlineStr">
        <is>
          <t>ab9518112137f3141739e873b19cdc0085963bc7</t>
        </is>
      </c>
      <c r="C12952" t="inlineStr">
        <is>
          <t>2016-10-06 13:11:38+00:00</t>
        </is>
      </c>
      <c r="D12952" t="inlineStr">
        <is>
          <t>add</t>
        </is>
      </c>
      <c r="E12952" t="inlineStr">
        <is>
          <t>ipaddress</t>
        </is>
      </c>
      <c r="F12952" t="inlineStr">
        <is>
          <t>&gt;=1.0.7</t>
        </is>
      </c>
      <c r="G12952" t="inlineStr"/>
      <c r="H12952" t="inlineStr"/>
    </row>
    <row r="12953">
      <c r="A12953" t="inlineStr">
        <is>
          <t>cinder</t>
        </is>
      </c>
      <c r="B12953" t="inlineStr">
        <is>
          <t>ab9518112137f3141739e873b19cdc0085963bc7</t>
        </is>
      </c>
      <c r="C12953" t="inlineStr">
        <is>
          <t>2016-10-06 13:11:38+00:00</t>
        </is>
      </c>
      <c r="D12953" t="inlineStr">
        <is>
          <t>add</t>
        </is>
      </c>
      <c r="E12953" t="inlineStr">
        <is>
          <t>keystoneauth1</t>
        </is>
      </c>
      <c r="F12953" t="inlineStr">
        <is>
          <t>&gt;=2.10.0</t>
        </is>
      </c>
      <c r="G12953" t="inlineStr"/>
      <c r="H12953" t="inlineStr"/>
    </row>
    <row r="12954">
      <c r="A12954" t="inlineStr">
        <is>
          <t>cinder</t>
        </is>
      </c>
      <c r="B12954" t="inlineStr">
        <is>
          <t>ab9518112137f3141739e873b19cdc0085963bc7</t>
        </is>
      </c>
      <c r="C12954" t="inlineStr">
        <is>
          <t>2016-10-06 13:11:38+00:00</t>
        </is>
      </c>
      <c r="D12954" t="inlineStr">
        <is>
          <t>add</t>
        </is>
      </c>
      <c r="E12954" t="inlineStr">
        <is>
          <t>oslo.privsep</t>
        </is>
      </c>
      <c r="F12954" t="inlineStr">
        <is>
          <t>&gt;=1.9.0</t>
        </is>
      </c>
      <c r="G12954" t="inlineStr"/>
      <c r="H12954" t="inlineStr"/>
    </row>
    <row r="12955">
      <c r="A12955" t="inlineStr">
        <is>
          <t>cinder</t>
        </is>
      </c>
      <c r="B12955" t="inlineStr">
        <is>
          <t>ab9518112137f3141739e873b19cdc0085963bc7</t>
        </is>
      </c>
      <c r="C12955" t="inlineStr">
        <is>
          <t>2016-10-06 13:11:38+00:00</t>
        </is>
      </c>
      <c r="D12955" t="inlineStr">
        <is>
          <t>add</t>
        </is>
      </c>
      <c r="E12955" t="inlineStr">
        <is>
          <t>castellan</t>
        </is>
      </c>
      <c r="F12955" t="inlineStr">
        <is>
          <t>&gt;=0.4.0</t>
        </is>
      </c>
      <c r="G12955" t="inlineStr"/>
      <c r="H12955" t="inlineStr"/>
    </row>
    <row r="12956">
      <c r="A12956" t="inlineStr">
        <is>
          <t>cinder</t>
        </is>
      </c>
      <c r="B12956" t="inlineStr">
        <is>
          <t>65dad554366f27cd7ae48936381dff2b20f27731</t>
        </is>
      </c>
      <c r="C12956" t="inlineStr">
        <is>
          <t>2016-11-15 03:09:06+00:00</t>
        </is>
      </c>
      <c r="D12956" t="inlineStr">
        <is>
          <t>verchange</t>
        </is>
      </c>
      <c r="E12956" t="inlineStr">
        <is>
          <t>rtslib-fb</t>
        </is>
      </c>
      <c r="F12956" t="inlineStr">
        <is>
          <t>!=2.1.60;&gt;=2.1.41;!=2.1.61</t>
        </is>
      </c>
      <c r="G12956" t="inlineStr">
        <is>
          <t>rtslib-fb</t>
        </is>
      </c>
      <c r="H12956" t="inlineStr">
        <is>
          <t>&gt;=2.1.41</t>
        </is>
      </c>
    </row>
    <row r="12957">
      <c r="A12957" t="inlineStr">
        <is>
          <t>cinder</t>
        </is>
      </c>
      <c r="B12957" t="inlineStr">
        <is>
          <t>4295ff0a64f781c3546f6c6e0816dbb8100133cb</t>
        </is>
      </c>
      <c r="C12957" t="inlineStr">
        <is>
          <t>2016-11-15 22:31:29+00:00</t>
        </is>
      </c>
      <c r="D12957" t="inlineStr">
        <is>
          <t>verchange</t>
        </is>
      </c>
      <c r="E12957" t="inlineStr">
        <is>
          <t>Routes</t>
        </is>
      </c>
      <c r="F12957" t="inlineStr">
        <is>
          <t>&gt;=1.12.3;!=2.3.0;!=2.0;!=2.1</t>
        </is>
      </c>
      <c r="G12957" t="inlineStr">
        <is>
          <t>Routes</t>
        </is>
      </c>
      <c r="H12957" t="inlineStr">
        <is>
          <t>&gt;=1.12.3;!=2.0;!=2.1</t>
        </is>
      </c>
    </row>
    <row r="12958">
      <c r="A12958" t="inlineStr">
        <is>
          <t>cinder</t>
        </is>
      </c>
      <c r="B12958" t="inlineStr">
        <is>
          <t>4295ff0a64f781c3546f6c6e0816dbb8100133cb</t>
        </is>
      </c>
      <c r="C12958" t="inlineStr">
        <is>
          <t>2016-11-15 22:31:29+00:00</t>
        </is>
      </c>
      <c r="D12958" t="inlineStr">
        <is>
          <t>verchange</t>
        </is>
      </c>
      <c r="E12958" t="inlineStr">
        <is>
          <t>python-keystoneclient</t>
        </is>
      </c>
      <c r="F12958" t="inlineStr">
        <is>
          <t>&gt;=1.6.0;&lt;3.0.0;!=1.8.0</t>
        </is>
      </c>
      <c r="G12958" t="inlineStr">
        <is>
          <t>python-keystoneclient</t>
        </is>
      </c>
      <c r="H12958" t="inlineStr">
        <is>
          <t>&gt;=1.6.0;!=1.8.0</t>
        </is>
      </c>
    </row>
    <row r="12959">
      <c r="A12959" t="inlineStr">
        <is>
          <t>cinder</t>
        </is>
      </c>
      <c r="B12959" t="inlineStr">
        <is>
          <t>4295ff0a64f781c3546f6c6e0816dbb8100133cb</t>
        </is>
      </c>
      <c r="C12959" t="inlineStr">
        <is>
          <t>2016-11-15 22:31:29+00:00</t>
        </is>
      </c>
      <c r="D12959" t="inlineStr">
        <is>
          <t>verchange</t>
        </is>
      </c>
      <c r="E12959" t="inlineStr">
        <is>
          <t>kombu</t>
        </is>
      </c>
      <c r="F12959" t="inlineStr">
        <is>
          <t>&gt;=3.0.7;!=4.0.0</t>
        </is>
      </c>
      <c r="G12959" t="inlineStr">
        <is>
          <t>kombu</t>
        </is>
      </c>
      <c r="H12959" t="inlineStr">
        <is>
          <t>&gt;=3.0.7</t>
        </is>
      </c>
    </row>
    <row r="12960">
      <c r="A12960" t="inlineStr">
        <is>
          <t>cinder</t>
        </is>
      </c>
      <c r="B12960" t="inlineStr">
        <is>
          <t>4295ff0a64f781c3546f6c6e0816dbb8100133cb</t>
        </is>
      </c>
      <c r="C12960" t="inlineStr">
        <is>
          <t>2016-11-15 22:31:29+00:00</t>
        </is>
      </c>
      <c r="D12960" t="inlineStr">
        <is>
          <t>verchange</t>
        </is>
      </c>
      <c r="E12960" t="inlineStr">
        <is>
          <t>Babel</t>
        </is>
      </c>
      <c r="F12960" t="inlineStr">
        <is>
          <t>!=2.3.3;!=2.3.2;!=2.3.0;!=2.3.1;&gt;=1.3</t>
        </is>
      </c>
      <c r="G12960" t="inlineStr">
        <is>
          <t>Babel</t>
        </is>
      </c>
      <c r="H12960" t="inlineStr">
        <is>
          <t>&gt;=1.3</t>
        </is>
      </c>
    </row>
    <row r="12961">
      <c r="A12961" t="inlineStr">
        <is>
          <t>cinder</t>
        </is>
      </c>
      <c r="B12961" t="inlineStr">
        <is>
          <t>4295ff0a64f781c3546f6c6e0816dbb8100133cb</t>
        </is>
      </c>
      <c r="C12961" t="inlineStr">
        <is>
          <t>2016-11-15 22:31:29+00:00</t>
        </is>
      </c>
      <c r="D12961" t="inlineStr">
        <is>
          <t>verchange</t>
        </is>
      </c>
      <c r="E12961" t="inlineStr">
        <is>
          <t>os-brick</t>
        </is>
      </c>
      <c r="F12961" t="inlineStr">
        <is>
          <t>&gt;=0.4.0;!=1.4.0</t>
        </is>
      </c>
      <c r="G12961" t="inlineStr">
        <is>
          <t>os-brick</t>
        </is>
      </c>
      <c r="H12961" t="inlineStr">
        <is>
          <t>&gt;=0.4.0</t>
        </is>
      </c>
    </row>
    <row r="12962">
      <c r="A12962" t="inlineStr">
        <is>
          <t>cinder</t>
        </is>
      </c>
      <c r="B12962" t="inlineStr">
        <is>
          <t>20fba8389185c166cd879b797ed3548898601c9a</t>
        </is>
      </c>
      <c r="C12962" t="inlineStr">
        <is>
          <t>2017-02-22 13:38:55+00:00</t>
        </is>
      </c>
      <c r="D12962" t="inlineStr">
        <is>
          <t>verchange</t>
        </is>
      </c>
      <c r="E12962" t="inlineStr">
        <is>
          <t>keystonemiddleware</t>
        </is>
      </c>
      <c r="F12962" t="inlineStr">
        <is>
          <t>&gt;=4.12.0</t>
        </is>
      </c>
      <c r="G12962" t="inlineStr">
        <is>
          <t>keystonemiddleware</t>
        </is>
      </c>
      <c r="H12962" t="inlineStr">
        <is>
          <t>!=4.5.0;&gt;=4.0.0;!=4.1.0</t>
        </is>
      </c>
    </row>
    <row r="12963">
      <c r="A12963" t="inlineStr">
        <is>
          <t>cinder</t>
        </is>
      </c>
      <c r="B12963" t="inlineStr">
        <is>
          <t>20fba8389185c166cd879b797ed3548898601c9a</t>
        </is>
      </c>
      <c r="C12963" t="inlineStr">
        <is>
          <t>2017-02-22 13:38:55+00:00</t>
        </is>
      </c>
      <c r="D12963" t="inlineStr">
        <is>
          <t>verchange</t>
        </is>
      </c>
      <c r="E12963" t="inlineStr">
        <is>
          <t>python-keystoneclient</t>
        </is>
      </c>
      <c r="F12963" t="inlineStr">
        <is>
          <t>&gt;=3.8.0</t>
        </is>
      </c>
      <c r="G12963" t="inlineStr">
        <is>
          <t>python-keystoneclient</t>
        </is>
      </c>
      <c r="H12963" t="inlineStr">
        <is>
          <t>&gt;=2.0.0;!=2.1.0</t>
        </is>
      </c>
    </row>
    <row r="12964">
      <c r="A12964" t="inlineStr">
        <is>
          <t>cinder</t>
        </is>
      </c>
      <c r="B12964" t="inlineStr">
        <is>
          <t>20fba8389185c166cd879b797ed3548898601c9a</t>
        </is>
      </c>
      <c r="C12964" t="inlineStr">
        <is>
          <t>2017-02-22 13:38:55+00:00</t>
        </is>
      </c>
      <c r="D12964" t="inlineStr">
        <is>
          <t>verchange</t>
        </is>
      </c>
      <c r="E12964" t="inlineStr">
        <is>
          <t>oauth2client</t>
        </is>
      </c>
      <c r="F12964" t="inlineStr">
        <is>
          <t>&gt;=1.5.0;!=4.0.0</t>
        </is>
      </c>
      <c r="G12964" t="inlineStr">
        <is>
          <t>oauth2client</t>
        </is>
      </c>
      <c r="H12964" t="inlineStr">
        <is>
          <t>&gt;=1.5.0</t>
        </is>
      </c>
    </row>
    <row r="12965">
      <c r="A12965" t="inlineStr">
        <is>
          <t>cinder</t>
        </is>
      </c>
      <c r="B12965" t="inlineStr">
        <is>
          <t>20fba8389185c166cd879b797ed3548898601c9a</t>
        </is>
      </c>
      <c r="C12965" t="inlineStr">
        <is>
          <t>2017-02-22 13:38:55+00:00</t>
        </is>
      </c>
      <c r="D12965" t="inlineStr">
        <is>
          <t>verchange</t>
        </is>
      </c>
      <c r="E12965" t="inlineStr">
        <is>
          <t>python-glanceclient</t>
        </is>
      </c>
      <c r="F12965" t="inlineStr">
        <is>
          <t>&gt;=2.5.0</t>
        </is>
      </c>
      <c r="G12965" t="inlineStr">
        <is>
          <t>python-glanceclient</t>
        </is>
      </c>
      <c r="H12965" t="inlineStr">
        <is>
          <t>&gt;=2.3.0;!=2.4.0</t>
        </is>
      </c>
    </row>
    <row r="12966">
      <c r="A12966" t="inlineStr">
        <is>
          <t>cinder</t>
        </is>
      </c>
      <c r="B12966" t="inlineStr">
        <is>
          <t>20fba8389185c166cd879b797ed3548898601c9a</t>
        </is>
      </c>
      <c r="C12966" t="inlineStr">
        <is>
          <t>2017-02-22 13:38:55+00:00</t>
        </is>
      </c>
      <c r="D12966" t="inlineStr">
        <is>
          <t>verchange</t>
        </is>
      </c>
      <c r="E12966" t="inlineStr">
        <is>
          <t>oslo.versionedobjects</t>
        </is>
      </c>
      <c r="F12966" t="inlineStr">
        <is>
          <t>&gt;=1.17.0</t>
        </is>
      </c>
      <c r="G12966" t="inlineStr">
        <is>
          <t>oslo.versionedobjects</t>
        </is>
      </c>
      <c r="H12966" t="inlineStr">
        <is>
          <t>&gt;=1.13.0</t>
        </is>
      </c>
    </row>
    <row r="12967">
      <c r="A12967" t="inlineStr">
        <is>
          <t>cinder</t>
        </is>
      </c>
      <c r="B12967" t="inlineStr">
        <is>
          <t>20fba8389185c166cd879b797ed3548898601c9a</t>
        </is>
      </c>
      <c r="C12967" t="inlineStr">
        <is>
          <t>2017-02-22 13:38:55+00:00</t>
        </is>
      </c>
      <c r="D12967" t="inlineStr">
        <is>
          <t>verchange</t>
        </is>
      </c>
      <c r="E12967" t="inlineStr">
        <is>
          <t>taskflow</t>
        </is>
      </c>
      <c r="F12967" t="inlineStr">
        <is>
          <t>&gt;=2.7.0</t>
        </is>
      </c>
      <c r="G12967" t="inlineStr">
        <is>
          <t>taskflow</t>
        </is>
      </c>
      <c r="H12967" t="inlineStr">
        <is>
          <t>&gt;=1.26.0</t>
        </is>
      </c>
    </row>
    <row r="12968">
      <c r="A12968" t="inlineStr">
        <is>
          <t>cinder</t>
        </is>
      </c>
      <c r="B12968" t="inlineStr">
        <is>
          <t>20fba8389185c166cd879b797ed3548898601c9a</t>
        </is>
      </c>
      <c r="C12968" t="inlineStr">
        <is>
          <t>2017-02-22 13:38:55+00:00</t>
        </is>
      </c>
      <c r="D12968" t="inlineStr">
        <is>
          <t>verchange</t>
        </is>
      </c>
      <c r="E12968" t="inlineStr">
        <is>
          <t>oslo.policy</t>
        </is>
      </c>
      <c r="F12968" t="inlineStr">
        <is>
          <t>&gt;=1.17.0</t>
        </is>
      </c>
      <c r="G12968" t="inlineStr">
        <is>
          <t>oslo.policy</t>
        </is>
      </c>
      <c r="H12968" t="inlineStr">
        <is>
          <t>&gt;=1.9.0</t>
        </is>
      </c>
    </row>
    <row r="12969">
      <c r="A12969" t="inlineStr">
        <is>
          <t>cinder</t>
        </is>
      </c>
      <c r="B12969" t="inlineStr">
        <is>
          <t>20fba8389185c166cd879b797ed3548898601c9a</t>
        </is>
      </c>
      <c r="C12969" t="inlineStr">
        <is>
          <t>2017-02-22 13:38:55+00:00</t>
        </is>
      </c>
      <c r="D12969" t="inlineStr">
        <is>
          <t>verchange</t>
        </is>
      </c>
      <c r="E12969" t="inlineStr">
        <is>
          <t>oslo.vmware</t>
        </is>
      </c>
      <c r="F12969" t="inlineStr">
        <is>
          <t>&gt;=2.17.0</t>
        </is>
      </c>
      <c r="G12969" t="inlineStr">
        <is>
          <t>oslo.vmware</t>
        </is>
      </c>
      <c r="H12969" t="inlineStr">
        <is>
          <t>&gt;=2.11.0</t>
        </is>
      </c>
    </row>
    <row r="12970">
      <c r="A12970" t="inlineStr">
        <is>
          <t>cinder</t>
        </is>
      </c>
      <c r="B12970" t="inlineStr">
        <is>
          <t>20fba8389185c166cd879b797ed3548898601c9a</t>
        </is>
      </c>
      <c r="C12970" t="inlineStr">
        <is>
          <t>2017-02-22 13:38:55+00:00</t>
        </is>
      </c>
      <c r="D12970" t="inlineStr">
        <is>
          <t>verchange</t>
        </is>
      </c>
      <c r="E12970" t="inlineStr">
        <is>
          <t>requests</t>
        </is>
      </c>
      <c r="F12970" t="inlineStr">
        <is>
          <t>&gt;=2.10.0;!=2.12.2</t>
        </is>
      </c>
      <c r="G12970" t="inlineStr">
        <is>
          <t>requests</t>
        </is>
      </c>
      <c r="H12970" t="inlineStr">
        <is>
          <t>&gt;=2.10.0</t>
        </is>
      </c>
    </row>
    <row r="12971">
      <c r="A12971" t="inlineStr">
        <is>
          <t>cinder</t>
        </is>
      </c>
      <c r="B12971" t="inlineStr">
        <is>
          <t>20fba8389185c166cd879b797ed3548898601c9a</t>
        </is>
      </c>
      <c r="C12971" t="inlineStr">
        <is>
          <t>2017-02-22 13:38:55+00:00</t>
        </is>
      </c>
      <c r="D12971" t="inlineStr">
        <is>
          <t>verchange</t>
        </is>
      </c>
      <c r="E12971" t="inlineStr">
        <is>
          <t>os-brick</t>
        </is>
      </c>
      <c r="F12971" t="inlineStr">
        <is>
          <t>&gt;=1.8.0</t>
        </is>
      </c>
      <c r="G12971" t="inlineStr">
        <is>
          <t>os-brick</t>
        </is>
      </c>
      <c r="H12971" t="inlineStr">
        <is>
          <t>&gt;=1.6.1</t>
        </is>
      </c>
    </row>
    <row r="12972">
      <c r="A12972" t="inlineStr">
        <is>
          <t>cinder</t>
        </is>
      </c>
      <c r="B12972" t="inlineStr">
        <is>
          <t>20fba8389185c166cd879b797ed3548898601c9a</t>
        </is>
      </c>
      <c r="C12972" t="inlineStr">
        <is>
          <t>2017-02-22 13:38:55+00:00</t>
        </is>
      </c>
      <c r="D12972" t="inlineStr">
        <is>
          <t>verchange</t>
        </is>
      </c>
      <c r="E12972" t="inlineStr">
        <is>
          <t>stevedore</t>
        </is>
      </c>
      <c r="F12972" t="inlineStr">
        <is>
          <t>&gt;=1.17.1</t>
        </is>
      </c>
      <c r="G12972" t="inlineStr">
        <is>
          <t>stevedore</t>
        </is>
      </c>
      <c r="H12972" t="inlineStr">
        <is>
          <t>&gt;=1.16.0</t>
        </is>
      </c>
    </row>
    <row r="12973">
      <c r="A12973" t="inlineStr">
        <is>
          <t>cinder</t>
        </is>
      </c>
      <c r="B12973" t="inlineStr">
        <is>
          <t>20fba8389185c166cd879b797ed3548898601c9a</t>
        </is>
      </c>
      <c r="C12973" t="inlineStr">
        <is>
          <t>2017-02-22 13:38:55+00:00</t>
        </is>
      </c>
      <c r="D12973" t="inlineStr">
        <is>
          <t>verchange</t>
        </is>
      </c>
      <c r="E12973" t="inlineStr">
        <is>
          <t>pyparsing</t>
        </is>
      </c>
      <c r="F12973" t="inlineStr">
        <is>
          <t>&gt;=2.1.0</t>
        </is>
      </c>
      <c r="G12973" t="inlineStr">
        <is>
          <t>pyparsing</t>
        </is>
      </c>
      <c r="H12973" t="inlineStr">
        <is>
          <t>&gt;=2.0.1</t>
        </is>
      </c>
    </row>
    <row r="12974">
      <c r="A12974" t="inlineStr">
        <is>
          <t>cinder</t>
        </is>
      </c>
      <c r="B12974" t="inlineStr">
        <is>
          <t>20fba8389185c166cd879b797ed3548898601c9a</t>
        </is>
      </c>
      <c r="C12974" t="inlineStr">
        <is>
          <t>2017-02-22 13:38:55+00:00</t>
        </is>
      </c>
      <c r="D12974" t="inlineStr">
        <is>
          <t>verchange</t>
        </is>
      </c>
      <c r="E12974" t="inlineStr">
        <is>
          <t>WebOb</t>
        </is>
      </c>
      <c r="F12974" t="inlineStr">
        <is>
          <t>&gt;=1.6.0</t>
        </is>
      </c>
      <c r="G12974" t="inlineStr">
        <is>
          <t>WebOb</t>
        </is>
      </c>
      <c r="H12974" t="inlineStr">
        <is>
          <t>&gt;=1.2.3</t>
        </is>
      </c>
    </row>
    <row r="12975">
      <c r="A12975" t="inlineStr">
        <is>
          <t>cinder</t>
        </is>
      </c>
      <c r="B12975" t="inlineStr">
        <is>
          <t>20fba8389185c166cd879b797ed3548898601c9a</t>
        </is>
      </c>
      <c r="C12975" t="inlineStr">
        <is>
          <t>2017-02-22 13:38:55+00:00</t>
        </is>
      </c>
      <c r="D12975" t="inlineStr">
        <is>
          <t>verchange</t>
        </is>
      </c>
      <c r="E12975" t="inlineStr">
        <is>
          <t>keystoneauth1</t>
        </is>
      </c>
      <c r="F12975" t="inlineStr">
        <is>
          <t>&gt;=2.18.0</t>
        </is>
      </c>
      <c r="G12975" t="inlineStr">
        <is>
          <t>keystoneauth1</t>
        </is>
      </c>
      <c r="H12975" t="inlineStr">
        <is>
          <t>&gt;=2.10.0</t>
        </is>
      </c>
    </row>
    <row r="12976">
      <c r="A12976" t="inlineStr">
        <is>
          <t>cinder</t>
        </is>
      </c>
      <c r="B12976" t="inlineStr">
        <is>
          <t>20fba8389185c166cd879b797ed3548898601c9a</t>
        </is>
      </c>
      <c r="C12976" t="inlineStr">
        <is>
          <t>2017-02-22 13:38:55+00:00</t>
        </is>
      </c>
      <c r="D12976" t="inlineStr">
        <is>
          <t>verchange</t>
        </is>
      </c>
      <c r="E12976" t="inlineStr">
        <is>
          <t>tooz</t>
        </is>
      </c>
      <c r="F12976" t="inlineStr">
        <is>
          <t>&gt;=1.47.0</t>
        </is>
      </c>
      <c r="G12976" t="inlineStr">
        <is>
          <t>tooz</t>
        </is>
      </c>
      <c r="H12976" t="inlineStr">
        <is>
          <t>&gt;=1.28.0</t>
        </is>
      </c>
    </row>
    <row r="12977">
      <c r="A12977" t="inlineStr">
        <is>
          <t>cinder</t>
        </is>
      </c>
      <c r="B12977" t="inlineStr">
        <is>
          <t>20fba8389185c166cd879b797ed3548898601c9a</t>
        </is>
      </c>
      <c r="C12977" t="inlineStr">
        <is>
          <t>2017-02-22 13:38:55+00:00</t>
        </is>
      </c>
      <c r="D12977" t="inlineStr">
        <is>
          <t>verchange</t>
        </is>
      </c>
      <c r="E12977" t="inlineStr">
        <is>
          <t>oslo.config</t>
        </is>
      </c>
      <c r="F12977" t="inlineStr">
        <is>
          <t>&gt;=3.14.0;!=3.18.0</t>
        </is>
      </c>
      <c r="G12977" t="inlineStr">
        <is>
          <t>oslo.config</t>
        </is>
      </c>
      <c r="H12977" t="inlineStr">
        <is>
          <t>&gt;=3.14.0</t>
        </is>
      </c>
    </row>
    <row r="12978">
      <c r="A12978" t="inlineStr">
        <is>
          <t>cinder</t>
        </is>
      </c>
      <c r="B12978" t="inlineStr">
        <is>
          <t>20fba8389185c166cd879b797ed3548898601c9a</t>
        </is>
      </c>
      <c r="C12978" t="inlineStr">
        <is>
          <t>2017-02-22 13:38:55+00:00</t>
        </is>
      </c>
      <c r="D12978" t="inlineStr">
        <is>
          <t>verchange</t>
        </is>
      </c>
      <c r="E12978" t="inlineStr">
        <is>
          <t>python-novaclient</t>
        </is>
      </c>
      <c r="F12978" t="inlineStr">
        <is>
          <t>!=7.0.0;&gt;=6.0.0</t>
        </is>
      </c>
      <c r="G12978" t="inlineStr">
        <is>
          <t>python-novaclient</t>
        </is>
      </c>
      <c r="H12978" t="inlineStr">
        <is>
          <t>!=2.33.0;&gt;=2.29.0</t>
        </is>
      </c>
    </row>
    <row r="12979">
      <c r="A12979" t="inlineStr">
        <is>
          <t>cinder</t>
        </is>
      </c>
      <c r="B12979" t="inlineStr">
        <is>
          <t>20fba8389185c166cd879b797ed3548898601c9a</t>
        </is>
      </c>
      <c r="C12979" t="inlineStr">
        <is>
          <t>2017-02-22 13:38:55+00:00</t>
        </is>
      </c>
      <c r="D12979" t="inlineStr">
        <is>
          <t>verchange</t>
        </is>
      </c>
      <c r="E12979" t="inlineStr">
        <is>
          <t>oslo.db</t>
        </is>
      </c>
      <c r="F12979" t="inlineStr">
        <is>
          <t>&gt;=4.15.0</t>
        </is>
      </c>
      <c r="G12979" t="inlineStr">
        <is>
          <t>oslo.db</t>
        </is>
      </c>
      <c r="H12979" t="inlineStr">
        <is>
          <t>&gt;=4.10.0;!=4.13.2;!=4.13.1</t>
        </is>
      </c>
    </row>
    <row r="12980">
      <c r="A12980" t="inlineStr">
        <is>
          <t>cinder</t>
        </is>
      </c>
      <c r="B12980" t="inlineStr">
        <is>
          <t>20fba8389185c166cd879b797ed3548898601c9a</t>
        </is>
      </c>
      <c r="C12980" t="inlineStr">
        <is>
          <t>2017-02-22 13:38:55+00:00</t>
        </is>
      </c>
      <c r="D12980" t="inlineStr">
        <is>
          <t>verchange</t>
        </is>
      </c>
      <c r="E12980" t="inlineStr">
        <is>
          <t>oslo.messaging</t>
        </is>
      </c>
      <c r="F12980" t="inlineStr">
        <is>
          <t>&gt;=5.14.0</t>
        </is>
      </c>
      <c r="G12980" t="inlineStr">
        <is>
          <t>oslo.messaging</t>
        </is>
      </c>
      <c r="H12980" t="inlineStr">
        <is>
          <t>&gt;=5.2.0</t>
        </is>
      </c>
    </row>
    <row r="12981">
      <c r="A12981" t="inlineStr">
        <is>
          <t>cinder</t>
        </is>
      </c>
      <c r="B12981" t="inlineStr">
        <is>
          <t>20fba8389185c166cd879b797ed3548898601c9a</t>
        </is>
      </c>
      <c r="C12981" t="inlineStr">
        <is>
          <t>2017-02-22 13:38:55+00:00</t>
        </is>
      </c>
      <c r="D12981" t="inlineStr">
        <is>
          <t>verchange</t>
        </is>
      </c>
      <c r="E12981" t="inlineStr">
        <is>
          <t>rtslib-fb</t>
        </is>
      </c>
      <c r="F12981" t="inlineStr">
        <is>
          <t>!=2.1.60;&gt;=2.1.43;!=2.1.61</t>
        </is>
      </c>
      <c r="G12981" t="inlineStr">
        <is>
          <t>rtslib-fb</t>
        </is>
      </c>
      <c r="H12981" t="inlineStr">
        <is>
          <t>!=2.1.60;&gt;=2.1.41;!=2.1.61</t>
        </is>
      </c>
    </row>
    <row r="12982">
      <c r="A12982" t="inlineStr">
        <is>
          <t>cinder</t>
        </is>
      </c>
      <c r="B12982" t="inlineStr">
        <is>
          <t>20fba8389185c166cd879b797ed3548898601c9a</t>
        </is>
      </c>
      <c r="C12982" t="inlineStr">
        <is>
          <t>2017-02-22 13:38:55+00:00</t>
        </is>
      </c>
      <c r="D12982" t="inlineStr">
        <is>
          <t>verchange</t>
        </is>
      </c>
      <c r="E12982" t="inlineStr">
        <is>
          <t>os-win</t>
        </is>
      </c>
      <c r="F12982" t="inlineStr">
        <is>
          <t>&gt;=1.4.0</t>
        </is>
      </c>
      <c r="G12982" t="inlineStr">
        <is>
          <t>os-win</t>
        </is>
      </c>
      <c r="H12982" t="inlineStr">
        <is>
          <t>&gt;=0.2.3</t>
        </is>
      </c>
    </row>
    <row r="12983">
      <c r="A12983" t="inlineStr">
        <is>
          <t>cinder</t>
        </is>
      </c>
      <c r="B12983" t="inlineStr">
        <is>
          <t>20fba8389185c166cd879b797ed3548898601c9a</t>
        </is>
      </c>
      <c r="C12983" t="inlineStr">
        <is>
          <t>2017-02-22 13:38:55+00:00</t>
        </is>
      </c>
      <c r="D12983" t="inlineStr">
        <is>
          <t>verchange</t>
        </is>
      </c>
      <c r="E12983" t="inlineStr">
        <is>
          <t>oslo.log</t>
        </is>
      </c>
      <c r="F12983" t="inlineStr">
        <is>
          <t>&gt;=3.11.0</t>
        </is>
      </c>
      <c r="G12983" t="inlineStr">
        <is>
          <t>oslo.log</t>
        </is>
      </c>
      <c r="H12983" t="inlineStr">
        <is>
          <t>&gt;=1.14.0</t>
        </is>
      </c>
    </row>
    <row r="12984">
      <c r="A12984" t="inlineStr">
        <is>
          <t>cinder</t>
        </is>
      </c>
      <c r="B12984" t="inlineStr">
        <is>
          <t>20fba8389185c166cd879b797ed3548898601c9a</t>
        </is>
      </c>
      <c r="C12984" t="inlineStr">
        <is>
          <t>2017-02-22 13:38:55+00:00</t>
        </is>
      </c>
      <c r="D12984" t="inlineStr">
        <is>
          <t>verchange</t>
        </is>
      </c>
      <c r="E12984" t="inlineStr">
        <is>
          <t>oslo.utils</t>
        </is>
      </c>
      <c r="F12984" t="inlineStr">
        <is>
          <t>&gt;=3.18.0</t>
        </is>
      </c>
      <c r="G12984" t="inlineStr">
        <is>
          <t>oslo.utils</t>
        </is>
      </c>
      <c r="H12984" t="inlineStr">
        <is>
          <t>&gt;=3.16.0</t>
        </is>
      </c>
    </row>
    <row r="12985">
      <c r="A12985" t="inlineStr">
        <is>
          <t>cinder</t>
        </is>
      </c>
      <c r="B12985" t="inlineStr">
        <is>
          <t>20fba8389185c166cd879b797ed3548898601c9a</t>
        </is>
      </c>
      <c r="C12985" t="inlineStr">
        <is>
          <t>2017-02-22 13:38:55+00:00</t>
        </is>
      </c>
      <c r="D12985" t="inlineStr">
        <is>
          <t>verchange</t>
        </is>
      </c>
      <c r="E12985" t="inlineStr">
        <is>
          <t>pbr</t>
        </is>
      </c>
      <c r="F12985" t="inlineStr">
        <is>
          <t>&gt;=1.8</t>
        </is>
      </c>
      <c r="G12985" t="inlineStr">
        <is>
          <t>pbr</t>
        </is>
      </c>
      <c r="H12985" t="inlineStr">
        <is>
          <t>&gt;=1.6</t>
        </is>
      </c>
    </row>
    <row r="12986">
      <c r="A12986" t="inlineStr">
        <is>
          <t>cinder</t>
        </is>
      </c>
      <c r="B12986" t="inlineStr">
        <is>
          <t>20fba8389185c166cd879b797ed3548898601c9a</t>
        </is>
      </c>
      <c r="C12986" t="inlineStr">
        <is>
          <t>2017-02-22 13:38:55+00:00</t>
        </is>
      </c>
      <c r="D12986" t="inlineStr">
        <is>
          <t>verchange</t>
        </is>
      </c>
      <c r="E12986" t="inlineStr">
        <is>
          <t>python-swiftclient</t>
        </is>
      </c>
      <c r="F12986" t="inlineStr">
        <is>
          <t>&gt;=3.2.0</t>
        </is>
      </c>
      <c r="G12986" t="inlineStr">
        <is>
          <t>python-swiftclient</t>
        </is>
      </c>
      <c r="H12986" t="inlineStr">
        <is>
          <t>&gt;=2.2.0</t>
        </is>
      </c>
    </row>
    <row r="12987">
      <c r="A12987" t="inlineStr">
        <is>
          <t>cinder</t>
        </is>
      </c>
      <c r="B12987" t="inlineStr">
        <is>
          <t>20fba8389185c166cd879b797ed3548898601c9a</t>
        </is>
      </c>
      <c r="C12987" t="inlineStr">
        <is>
          <t>2017-02-22 13:38:55+00:00</t>
        </is>
      </c>
      <c r="D12987" t="inlineStr">
        <is>
          <t>verchange</t>
        </is>
      </c>
      <c r="E12987" t="inlineStr">
        <is>
          <t>lxml</t>
        </is>
      </c>
      <c r="F12987" t="inlineStr">
        <is>
          <t>&gt;=2.3;!=3.7.0</t>
        </is>
      </c>
      <c r="G12987" t="inlineStr">
        <is>
          <t>lxml</t>
        </is>
      </c>
      <c r="H12987" t="inlineStr">
        <is>
          <t>&gt;=2.3</t>
        </is>
      </c>
    </row>
    <row r="12988">
      <c r="A12988" t="inlineStr">
        <is>
          <t>cinder</t>
        </is>
      </c>
      <c r="B12988" t="inlineStr">
        <is>
          <t>20fba8389185c166cd879b797ed3548898601c9a</t>
        </is>
      </c>
      <c r="C12988" t="inlineStr">
        <is>
          <t>2017-02-22 13:38:55+00:00</t>
        </is>
      </c>
      <c r="D12988" t="inlineStr">
        <is>
          <t>add</t>
        </is>
      </c>
      <c r="E12988" t="inlineStr">
        <is>
          <t>psutil</t>
        </is>
      </c>
      <c r="F12988" t="inlineStr">
        <is>
          <t>&gt;=3.0.1</t>
        </is>
      </c>
      <c r="G12988" t="inlineStr"/>
      <c r="H12988" t="inlineStr"/>
    </row>
    <row r="12989">
      <c r="A12989" t="inlineStr">
        <is>
          <t>cinder</t>
        </is>
      </c>
      <c r="B12989" t="inlineStr">
        <is>
          <t>5d20d4259738bd94bdc584974b77fe83069546cd</t>
        </is>
      </c>
      <c r="C12989" t="inlineStr">
        <is>
          <t>2017-04-10 18:04:24+00:00</t>
        </is>
      </c>
      <c r="D12989" t="inlineStr">
        <is>
          <t>verchange</t>
        </is>
      </c>
      <c r="E12989" t="inlineStr">
        <is>
          <t>pbr</t>
        </is>
      </c>
      <c r="F12989" t="inlineStr">
        <is>
          <t>&lt;2.0.0;&gt;=1.8</t>
        </is>
      </c>
      <c r="G12989" t="inlineStr">
        <is>
          <t>pbr</t>
        </is>
      </c>
      <c r="H12989" t="inlineStr">
        <is>
          <t>&gt;=1.8</t>
        </is>
      </c>
    </row>
    <row r="12990">
      <c r="A12990" t="inlineStr">
        <is>
          <t>cinder</t>
        </is>
      </c>
      <c r="B12990" t="inlineStr">
        <is>
          <t>23ddc7cbc668ed9b2e38583ce84924ea09e70994</t>
        </is>
      </c>
      <c r="C12990" t="inlineStr">
        <is>
          <t>2017-06-21 06:15:44+00:00</t>
        </is>
      </c>
      <c r="D12990" t="inlineStr">
        <is>
          <t>verchange</t>
        </is>
      </c>
      <c r="E12990" t="inlineStr">
        <is>
          <t>pbr</t>
        </is>
      </c>
      <c r="F12990" t="inlineStr">
        <is>
          <t>&gt;=1.8</t>
        </is>
      </c>
      <c r="G12990" t="inlineStr">
        <is>
          <t>pbr</t>
        </is>
      </c>
      <c r="H12990" t="inlineStr">
        <is>
          <t>&lt;2.0.0;&gt;=1.8</t>
        </is>
      </c>
    </row>
    <row r="12991">
      <c r="A12991" t="inlineStr">
        <is>
          <t>cinder</t>
        </is>
      </c>
      <c r="B12991" t="inlineStr">
        <is>
          <t>7524a44ebb13b76cf42adee0bfff4d999f8dfbb5</t>
        </is>
      </c>
      <c r="C12991" t="inlineStr">
        <is>
          <t>2017-08-30 11:05:42+00:00</t>
        </is>
      </c>
      <c r="D12991" t="inlineStr">
        <is>
          <t>verchange</t>
        </is>
      </c>
      <c r="E12991" t="inlineStr">
        <is>
          <t>psutil</t>
        </is>
      </c>
      <c r="F12991" t="inlineStr">
        <is>
          <t>&gt;=3.2.2</t>
        </is>
      </c>
      <c r="G12991" t="inlineStr">
        <is>
          <t>psutil</t>
        </is>
      </c>
      <c r="H12991" t="inlineStr">
        <is>
          <t>&gt;=3.0.1</t>
        </is>
      </c>
    </row>
    <row r="12992">
      <c r="A12992" t="inlineStr">
        <is>
          <t>cinder</t>
        </is>
      </c>
      <c r="B12992" t="inlineStr">
        <is>
          <t>7524a44ebb13b76cf42adee0bfff4d999f8dfbb5</t>
        </is>
      </c>
      <c r="C12992" t="inlineStr">
        <is>
          <t>2017-08-30 11:05:42+00:00</t>
        </is>
      </c>
      <c r="D12992" t="inlineStr">
        <is>
          <t>verchange</t>
        </is>
      </c>
      <c r="E12992" t="inlineStr">
        <is>
          <t>python-glanceclient</t>
        </is>
      </c>
      <c r="F12992" t="inlineStr">
        <is>
          <t>&gt;=2.8.0</t>
        </is>
      </c>
      <c r="G12992" t="inlineStr">
        <is>
          <t>python-glanceclient</t>
        </is>
      </c>
      <c r="H12992" t="inlineStr">
        <is>
          <t>&gt;=2.5.0</t>
        </is>
      </c>
    </row>
    <row r="12993">
      <c r="A12993" t="inlineStr">
        <is>
          <t>cinder</t>
        </is>
      </c>
      <c r="B12993" t="inlineStr">
        <is>
          <t>7524a44ebb13b76cf42adee0bfff4d999f8dfbb5</t>
        </is>
      </c>
      <c r="C12993" t="inlineStr">
        <is>
          <t>2017-08-30 11:05:42+00:00</t>
        </is>
      </c>
      <c r="D12993" t="inlineStr">
        <is>
          <t>verchange</t>
        </is>
      </c>
      <c r="E12993" t="inlineStr">
        <is>
          <t>oslo.policy</t>
        </is>
      </c>
      <c r="F12993" t="inlineStr">
        <is>
          <t>&gt;=1.23.0</t>
        </is>
      </c>
      <c r="G12993" t="inlineStr">
        <is>
          <t>oslo.policy</t>
        </is>
      </c>
      <c r="H12993" t="inlineStr">
        <is>
          <t>&gt;=1.17.0</t>
        </is>
      </c>
    </row>
    <row r="12994">
      <c r="A12994" t="inlineStr">
        <is>
          <t>cinder</t>
        </is>
      </c>
      <c r="B12994" t="inlineStr">
        <is>
          <t>7524a44ebb13b76cf42adee0bfff4d999f8dfbb5</t>
        </is>
      </c>
      <c r="C12994" t="inlineStr">
        <is>
          <t>2017-08-30 11:05:42+00:00</t>
        </is>
      </c>
      <c r="D12994" t="inlineStr">
        <is>
          <t>verchange</t>
        </is>
      </c>
      <c r="E12994" t="inlineStr">
        <is>
          <t>requests</t>
        </is>
      </c>
      <c r="F12994" t="inlineStr">
        <is>
          <t>&gt;=2.14.2</t>
        </is>
      </c>
      <c r="G12994" t="inlineStr">
        <is>
          <t>requests</t>
        </is>
      </c>
      <c r="H12994" t="inlineStr">
        <is>
          <t>&gt;=2.10.0;!=2.12.2</t>
        </is>
      </c>
    </row>
    <row r="12995">
      <c r="A12995" t="inlineStr">
        <is>
          <t>cinder</t>
        </is>
      </c>
      <c r="B12995" t="inlineStr">
        <is>
          <t>7524a44ebb13b76cf42adee0bfff4d999f8dfbb5</t>
        </is>
      </c>
      <c r="C12995" t="inlineStr">
        <is>
          <t>2017-08-30 11:05:42+00:00</t>
        </is>
      </c>
      <c r="D12995" t="inlineStr">
        <is>
          <t>verchange</t>
        </is>
      </c>
      <c r="E12995" t="inlineStr">
        <is>
          <t>SQLAlchemy</t>
        </is>
      </c>
      <c r="F12995" t="inlineStr">
        <is>
          <t>&gt;=1.0.10;!=1.1.5;!=1.1.8;!=1.1.6;!=1.1.7</t>
        </is>
      </c>
      <c r="G12995" t="inlineStr">
        <is>
          <t>SQLAlchemy</t>
        </is>
      </c>
      <c r="H12995" t="inlineStr">
        <is>
          <t>&lt;1.1.0;&gt;=1.0.10</t>
        </is>
      </c>
    </row>
    <row r="12996">
      <c r="A12996" t="inlineStr">
        <is>
          <t>cinder</t>
        </is>
      </c>
      <c r="B12996" t="inlineStr">
        <is>
          <t>7524a44ebb13b76cf42adee0bfff4d999f8dfbb5</t>
        </is>
      </c>
      <c r="C12996" t="inlineStr">
        <is>
          <t>2017-08-30 11:05:42+00:00</t>
        </is>
      </c>
      <c r="D12996" t="inlineStr">
        <is>
          <t>verchange</t>
        </is>
      </c>
      <c r="E12996" t="inlineStr">
        <is>
          <t>os-brick</t>
        </is>
      </c>
      <c r="F12996" t="inlineStr">
        <is>
          <t>&gt;=1.15.2</t>
        </is>
      </c>
      <c r="G12996" t="inlineStr">
        <is>
          <t>os-brick</t>
        </is>
      </c>
      <c r="H12996" t="inlineStr">
        <is>
          <t>&gt;=1.8.0</t>
        </is>
      </c>
    </row>
    <row r="12997">
      <c r="A12997" t="inlineStr">
        <is>
          <t>cinder</t>
        </is>
      </c>
      <c r="B12997" t="inlineStr">
        <is>
          <t>7524a44ebb13b76cf42adee0bfff4d999f8dfbb5</t>
        </is>
      </c>
      <c r="C12997" t="inlineStr">
        <is>
          <t>2017-08-30 11:05:42+00:00</t>
        </is>
      </c>
      <c r="D12997" t="inlineStr">
        <is>
          <t>verchange</t>
        </is>
      </c>
      <c r="E12997" t="inlineStr">
        <is>
          <t>stevedore</t>
        </is>
      </c>
      <c r="F12997" t="inlineStr">
        <is>
          <t>&gt;=1.20.0</t>
        </is>
      </c>
      <c r="G12997" t="inlineStr">
        <is>
          <t>stevedore</t>
        </is>
      </c>
      <c r="H12997" t="inlineStr">
        <is>
          <t>&gt;=1.17.1</t>
        </is>
      </c>
    </row>
    <row r="12998">
      <c r="A12998" t="inlineStr">
        <is>
          <t>cinder</t>
        </is>
      </c>
      <c r="B12998" t="inlineStr">
        <is>
          <t>7524a44ebb13b76cf42adee0bfff4d999f8dfbb5</t>
        </is>
      </c>
      <c r="C12998" t="inlineStr">
        <is>
          <t>2017-08-30 11:05:42+00:00</t>
        </is>
      </c>
      <c r="D12998" t="inlineStr">
        <is>
          <t>verchange</t>
        </is>
      </c>
      <c r="E12998" t="inlineStr">
        <is>
          <t>oslo.context</t>
        </is>
      </c>
      <c r="F12998" t="inlineStr">
        <is>
          <t>&gt;=2.14.0</t>
        </is>
      </c>
      <c r="G12998" t="inlineStr">
        <is>
          <t>oslo.context</t>
        </is>
      </c>
      <c r="H12998" t="inlineStr">
        <is>
          <t>&gt;=2.9.0</t>
        </is>
      </c>
    </row>
    <row r="12999">
      <c r="A12999" t="inlineStr">
        <is>
          <t>cinder</t>
        </is>
      </c>
      <c r="B12999" t="inlineStr">
        <is>
          <t>7524a44ebb13b76cf42adee0bfff4d999f8dfbb5</t>
        </is>
      </c>
      <c r="C12999" t="inlineStr">
        <is>
          <t>2017-08-30 11:05:42+00:00</t>
        </is>
      </c>
      <c r="D12999" t="inlineStr">
        <is>
          <t>verchange</t>
        </is>
      </c>
      <c r="E12999" t="inlineStr">
        <is>
          <t>WebOb</t>
        </is>
      </c>
      <c r="F12999" t="inlineStr">
        <is>
          <t>&gt;=1.7.1</t>
        </is>
      </c>
      <c r="G12999" t="inlineStr">
        <is>
          <t>WebOb</t>
        </is>
      </c>
      <c r="H12999" t="inlineStr">
        <is>
          <t>&gt;=1.6.0</t>
        </is>
      </c>
    </row>
    <row r="13000">
      <c r="A13000" t="inlineStr">
        <is>
          <t>cinder</t>
        </is>
      </c>
      <c r="B13000" t="inlineStr">
        <is>
          <t>7524a44ebb13b76cf42adee0bfff4d999f8dfbb5</t>
        </is>
      </c>
      <c r="C13000" t="inlineStr">
        <is>
          <t>2017-08-30 11:05:42+00:00</t>
        </is>
      </c>
      <c r="D13000" t="inlineStr">
        <is>
          <t>verchange</t>
        </is>
      </c>
      <c r="E13000" t="inlineStr">
        <is>
          <t>keystoneauth1</t>
        </is>
      </c>
      <c r="F13000" t="inlineStr">
        <is>
          <t>&gt;=3.1.0</t>
        </is>
      </c>
      <c r="G13000" t="inlineStr">
        <is>
          <t>keystoneauth1</t>
        </is>
      </c>
      <c r="H13000" t="inlineStr">
        <is>
          <t>&gt;=2.18.0</t>
        </is>
      </c>
    </row>
    <row r="13001">
      <c r="A13001" t="inlineStr">
        <is>
          <t>cinder</t>
        </is>
      </c>
      <c r="B13001" t="inlineStr">
        <is>
          <t>7524a44ebb13b76cf42adee0bfff4d999f8dfbb5</t>
        </is>
      </c>
      <c r="C13001" t="inlineStr">
        <is>
          <t>2017-08-30 11:05:42+00:00</t>
        </is>
      </c>
      <c r="D13001" t="inlineStr">
        <is>
          <t>verchange</t>
        </is>
      </c>
      <c r="E13001" t="inlineStr">
        <is>
          <t>oslo.privsep</t>
        </is>
      </c>
      <c r="F13001" t="inlineStr">
        <is>
          <t>!=1.17.0;&gt;=1.9.0</t>
        </is>
      </c>
      <c r="G13001" t="inlineStr">
        <is>
          <t>oslo.privsep</t>
        </is>
      </c>
      <c r="H13001" t="inlineStr">
        <is>
          <t>&gt;=1.9.0</t>
        </is>
      </c>
    </row>
    <row r="13002">
      <c r="A13002" t="inlineStr">
        <is>
          <t>cinder</t>
        </is>
      </c>
      <c r="B13002" t="inlineStr">
        <is>
          <t>7524a44ebb13b76cf42adee0bfff4d999f8dfbb5</t>
        </is>
      </c>
      <c r="C13002" t="inlineStr">
        <is>
          <t>2017-08-30 11:05:42+00:00</t>
        </is>
      </c>
      <c r="D13002" t="inlineStr">
        <is>
          <t>verchange</t>
        </is>
      </c>
      <c r="E13002" t="inlineStr">
        <is>
          <t>oslo.middleware</t>
        </is>
      </c>
      <c r="F13002" t="inlineStr">
        <is>
          <t>&gt;=3.27.0</t>
        </is>
      </c>
      <c r="G13002" t="inlineStr">
        <is>
          <t>oslo.middleware</t>
        </is>
      </c>
      <c r="H13002" t="inlineStr">
        <is>
          <t>&gt;=3.0.0</t>
        </is>
      </c>
    </row>
    <row r="13003">
      <c r="A13003" t="inlineStr">
        <is>
          <t>cinder</t>
        </is>
      </c>
      <c r="B13003" t="inlineStr">
        <is>
          <t>7524a44ebb13b76cf42adee0bfff4d999f8dfbb5</t>
        </is>
      </c>
      <c r="C13003" t="inlineStr">
        <is>
          <t>2017-08-30 11:05:42+00:00</t>
        </is>
      </c>
      <c r="D13003" t="inlineStr">
        <is>
          <t>verchange</t>
        </is>
      </c>
      <c r="E13003" t="inlineStr">
        <is>
          <t>eventlet</t>
        </is>
      </c>
      <c r="F13003" t="inlineStr">
        <is>
          <t>&lt;0.21.0;&gt;=0.18.2;!=0.18.3;!=0.20.1</t>
        </is>
      </c>
      <c r="G13003" t="inlineStr">
        <is>
          <t>eventlet</t>
        </is>
      </c>
      <c r="H13003" t="inlineStr">
        <is>
          <t>&gt;=0.18.2;!=0.18.3</t>
        </is>
      </c>
    </row>
    <row r="13004">
      <c r="A13004" t="inlineStr">
        <is>
          <t>cinder</t>
        </is>
      </c>
      <c r="B13004" t="inlineStr">
        <is>
          <t>7524a44ebb13b76cf42adee0bfff4d999f8dfbb5</t>
        </is>
      </c>
      <c r="C13004" t="inlineStr">
        <is>
          <t>2017-08-30 11:05:42+00:00</t>
        </is>
      </c>
      <c r="D13004" t="inlineStr">
        <is>
          <t>verchange</t>
        </is>
      </c>
      <c r="E13004" t="inlineStr">
        <is>
          <t>Routes</t>
        </is>
      </c>
      <c r="F13004" t="inlineStr">
        <is>
          <t>&gt;=2.3.1</t>
        </is>
      </c>
      <c r="G13004" t="inlineStr">
        <is>
          <t>Routes</t>
        </is>
      </c>
      <c r="H13004" t="inlineStr">
        <is>
          <t>&gt;=1.12.3;!=2.3.0;!=2.0;!=2.1</t>
        </is>
      </c>
    </row>
    <row r="13005">
      <c r="A13005" t="inlineStr">
        <is>
          <t>cinder</t>
        </is>
      </c>
      <c r="B13005" t="inlineStr">
        <is>
          <t>7524a44ebb13b76cf42adee0bfff4d999f8dfbb5</t>
        </is>
      </c>
      <c r="C13005" t="inlineStr">
        <is>
          <t>2017-08-30 11:05:42+00:00</t>
        </is>
      </c>
      <c r="D13005" t="inlineStr">
        <is>
          <t>verchange</t>
        </is>
      </c>
      <c r="E13005" t="inlineStr">
        <is>
          <t>oslo.config</t>
        </is>
      </c>
      <c r="F13005" t="inlineStr">
        <is>
          <t>!=4.3.0;&gt;=4.0.0;!=4.4.0</t>
        </is>
      </c>
      <c r="G13005" t="inlineStr">
        <is>
          <t>oslo.config</t>
        </is>
      </c>
      <c r="H13005" t="inlineStr">
        <is>
          <t>&gt;=3.14.0;!=3.18.0</t>
        </is>
      </c>
    </row>
    <row r="13006">
      <c r="A13006" t="inlineStr">
        <is>
          <t>cinder</t>
        </is>
      </c>
      <c r="B13006" t="inlineStr">
        <is>
          <t>7524a44ebb13b76cf42adee0bfff4d999f8dfbb5</t>
        </is>
      </c>
      <c r="C13006" t="inlineStr">
        <is>
          <t>2017-08-30 11:05:42+00:00</t>
        </is>
      </c>
      <c r="D13006" t="inlineStr">
        <is>
          <t>verchange</t>
        </is>
      </c>
      <c r="E13006" t="inlineStr">
        <is>
          <t>python-novaclient</t>
        </is>
      </c>
      <c r="F13006" t="inlineStr">
        <is>
          <t>&gt;=9.0.0</t>
        </is>
      </c>
      <c r="G13006" t="inlineStr">
        <is>
          <t>python-novaclient</t>
        </is>
      </c>
      <c r="H13006" t="inlineStr">
        <is>
          <t>!=7.0.0;&gt;=6.0.0</t>
        </is>
      </c>
    </row>
    <row r="13007">
      <c r="A13007" t="inlineStr">
        <is>
          <t>cinder</t>
        </is>
      </c>
      <c r="B13007" t="inlineStr">
        <is>
          <t>7524a44ebb13b76cf42adee0bfff4d999f8dfbb5</t>
        </is>
      </c>
      <c r="C13007" t="inlineStr">
        <is>
          <t>2017-08-30 11:05:42+00:00</t>
        </is>
      </c>
      <c r="D13007" t="inlineStr">
        <is>
          <t>verchange</t>
        </is>
      </c>
      <c r="E13007" t="inlineStr">
        <is>
          <t>oslo.db</t>
        </is>
      </c>
      <c r="F13007" t="inlineStr">
        <is>
          <t>&gt;=4.24.0</t>
        </is>
      </c>
      <c r="G13007" t="inlineStr">
        <is>
          <t>oslo.db</t>
        </is>
      </c>
      <c r="H13007" t="inlineStr">
        <is>
          <t>&gt;=4.15.0</t>
        </is>
      </c>
    </row>
    <row r="13008">
      <c r="A13008" t="inlineStr">
        <is>
          <t>cinder</t>
        </is>
      </c>
      <c r="B13008" t="inlineStr">
        <is>
          <t>7524a44ebb13b76cf42adee0bfff4d999f8dfbb5</t>
        </is>
      </c>
      <c r="C13008" t="inlineStr">
        <is>
          <t>2017-08-30 11:05:42+00:00</t>
        </is>
      </c>
      <c r="D13008" t="inlineStr">
        <is>
          <t>verchange</t>
        </is>
      </c>
      <c r="E13008" t="inlineStr">
        <is>
          <t>oslo.messaging</t>
        </is>
      </c>
      <c r="F13008" t="inlineStr">
        <is>
          <t>!=5.25.0;&gt;=5.24.2</t>
        </is>
      </c>
      <c r="G13008" t="inlineStr">
        <is>
          <t>oslo.messaging</t>
        </is>
      </c>
      <c r="H13008" t="inlineStr">
        <is>
          <t>&gt;=5.14.0</t>
        </is>
      </c>
    </row>
    <row r="13009">
      <c r="A13009" t="inlineStr">
        <is>
          <t>cinder</t>
        </is>
      </c>
      <c r="B13009" t="inlineStr">
        <is>
          <t>7524a44ebb13b76cf42adee0bfff4d999f8dfbb5</t>
        </is>
      </c>
      <c r="C13009" t="inlineStr">
        <is>
          <t>2017-08-30 11:05:42+00:00</t>
        </is>
      </c>
      <c r="D13009" t="inlineStr">
        <is>
          <t>verchange</t>
        </is>
      </c>
      <c r="E13009" t="inlineStr">
        <is>
          <t>Babel</t>
        </is>
      </c>
      <c r="F13009" t="inlineStr">
        <is>
          <t>&gt;=2.3.4;!=2.4.0</t>
        </is>
      </c>
      <c r="G13009" t="inlineStr">
        <is>
          <t>Babel</t>
        </is>
      </c>
      <c r="H13009" t="inlineStr">
        <is>
          <t>&gt;=2.3.4</t>
        </is>
      </c>
    </row>
    <row r="13010">
      <c r="A13010" t="inlineStr">
        <is>
          <t>cinder</t>
        </is>
      </c>
      <c r="B13010" t="inlineStr">
        <is>
          <t>7524a44ebb13b76cf42adee0bfff4d999f8dfbb5</t>
        </is>
      </c>
      <c r="C13010" t="inlineStr">
        <is>
          <t>2017-08-30 11:05:42+00:00</t>
        </is>
      </c>
      <c r="D13010" t="inlineStr">
        <is>
          <t>verchange</t>
        </is>
      </c>
      <c r="E13010" t="inlineStr">
        <is>
          <t>sqlalchemy-migrate</t>
        </is>
      </c>
      <c r="F13010" t="inlineStr">
        <is>
          <t>&gt;=0.11.0</t>
        </is>
      </c>
      <c r="G13010" t="inlineStr">
        <is>
          <t>sqlalchemy-migrate</t>
        </is>
      </c>
      <c r="H13010" t="inlineStr">
        <is>
          <t>&gt;=0.9.6</t>
        </is>
      </c>
    </row>
    <row r="13011">
      <c r="A13011" t="inlineStr">
        <is>
          <t>cinder</t>
        </is>
      </c>
      <c r="B13011" t="inlineStr">
        <is>
          <t>7524a44ebb13b76cf42adee0bfff4d999f8dfbb5</t>
        </is>
      </c>
      <c r="C13011" t="inlineStr">
        <is>
          <t>2017-08-30 11:05:42+00:00</t>
        </is>
      </c>
      <c r="D13011" t="inlineStr">
        <is>
          <t>verchange</t>
        </is>
      </c>
      <c r="E13011" t="inlineStr">
        <is>
          <t>castellan</t>
        </is>
      </c>
      <c r="F13011" t="inlineStr">
        <is>
          <t>&gt;=0.7.0</t>
        </is>
      </c>
      <c r="G13011" t="inlineStr">
        <is>
          <t>castellan</t>
        </is>
      </c>
      <c r="H13011" t="inlineStr">
        <is>
          <t>&gt;=0.4.0</t>
        </is>
      </c>
    </row>
    <row r="13012">
      <c r="A13012" t="inlineStr">
        <is>
          <t>cinder</t>
        </is>
      </c>
      <c r="B13012" t="inlineStr">
        <is>
          <t>7524a44ebb13b76cf42adee0bfff4d999f8dfbb5</t>
        </is>
      </c>
      <c r="C13012" t="inlineStr">
        <is>
          <t>2017-08-30 11:05:42+00:00</t>
        </is>
      </c>
      <c r="D13012" t="inlineStr">
        <is>
          <t>verchange</t>
        </is>
      </c>
      <c r="E13012" t="inlineStr">
        <is>
          <t>os-win</t>
        </is>
      </c>
      <c r="F13012" t="inlineStr">
        <is>
          <t>&gt;=2.0.0</t>
        </is>
      </c>
      <c r="G13012" t="inlineStr">
        <is>
          <t>os-win</t>
        </is>
      </c>
      <c r="H13012" t="inlineStr">
        <is>
          <t>&gt;=1.4.0</t>
        </is>
      </c>
    </row>
    <row r="13013">
      <c r="A13013" t="inlineStr">
        <is>
          <t>cinder</t>
        </is>
      </c>
      <c r="B13013" t="inlineStr">
        <is>
          <t>7524a44ebb13b76cf42adee0bfff4d999f8dfbb5</t>
        </is>
      </c>
      <c r="C13013" t="inlineStr">
        <is>
          <t>2017-08-30 11:05:42+00:00</t>
        </is>
      </c>
      <c r="D13013" t="inlineStr">
        <is>
          <t>verchange</t>
        </is>
      </c>
      <c r="E13013" t="inlineStr">
        <is>
          <t>python-barbicanclient</t>
        </is>
      </c>
      <c r="F13013" t="inlineStr">
        <is>
          <t>!=4.5.0;!=4.5.1;&gt;=4.0.0</t>
        </is>
      </c>
      <c r="G13013" t="inlineStr">
        <is>
          <t>python-barbicanclient</t>
        </is>
      </c>
      <c r="H13013" t="inlineStr">
        <is>
          <t>&gt;=4.0.0</t>
        </is>
      </c>
    </row>
    <row r="13014">
      <c r="A13014" t="inlineStr">
        <is>
          <t>cinder</t>
        </is>
      </c>
      <c r="B13014" t="inlineStr">
        <is>
          <t>7524a44ebb13b76cf42adee0bfff4d999f8dfbb5</t>
        </is>
      </c>
      <c r="C13014" t="inlineStr">
        <is>
          <t>2017-08-30 11:05:42+00:00</t>
        </is>
      </c>
      <c r="D13014" t="inlineStr">
        <is>
          <t>verchange</t>
        </is>
      </c>
      <c r="E13014" t="inlineStr">
        <is>
          <t>oslo.log</t>
        </is>
      </c>
      <c r="F13014" t="inlineStr">
        <is>
          <t>&gt;=3.22.0</t>
        </is>
      </c>
      <c r="G13014" t="inlineStr">
        <is>
          <t>oslo.log</t>
        </is>
      </c>
      <c r="H13014" t="inlineStr">
        <is>
          <t>&gt;=3.11.0</t>
        </is>
      </c>
    </row>
    <row r="13015">
      <c r="A13015" t="inlineStr">
        <is>
          <t>cinder</t>
        </is>
      </c>
      <c r="B13015" t="inlineStr">
        <is>
          <t>7524a44ebb13b76cf42adee0bfff4d999f8dfbb5</t>
        </is>
      </c>
      <c r="C13015" t="inlineStr">
        <is>
          <t>2017-08-30 11:05:42+00:00</t>
        </is>
      </c>
      <c r="D13015" t="inlineStr">
        <is>
          <t>verchange</t>
        </is>
      </c>
      <c r="E13015" t="inlineStr">
        <is>
          <t>oslo.utils</t>
        </is>
      </c>
      <c r="F13015" t="inlineStr">
        <is>
          <t>&gt;=3.20.0</t>
        </is>
      </c>
      <c r="G13015" t="inlineStr">
        <is>
          <t>oslo.utils</t>
        </is>
      </c>
      <c r="H13015" t="inlineStr">
        <is>
          <t>&gt;=3.18.0</t>
        </is>
      </c>
    </row>
    <row r="13016">
      <c r="A13016" t="inlineStr">
        <is>
          <t>cinder</t>
        </is>
      </c>
      <c r="B13016" t="inlineStr">
        <is>
          <t>7524a44ebb13b76cf42adee0bfff4d999f8dfbb5</t>
        </is>
      </c>
      <c r="C13016" t="inlineStr">
        <is>
          <t>2017-08-30 11:05:42+00:00</t>
        </is>
      </c>
      <c r="D13016" t="inlineStr">
        <is>
          <t>verchange</t>
        </is>
      </c>
      <c r="E13016" t="inlineStr">
        <is>
          <t>pbr</t>
        </is>
      </c>
      <c r="F13016" t="inlineStr">
        <is>
          <t>&gt;=2.0.0;!=2.1.0</t>
        </is>
      </c>
      <c r="G13016" t="inlineStr">
        <is>
          <t>pbr</t>
        </is>
      </c>
      <c r="H13016" t="inlineStr">
        <is>
          <t>&gt;=1.8</t>
        </is>
      </c>
    </row>
    <row r="13017">
      <c r="A13017" t="inlineStr">
        <is>
          <t>cinder</t>
        </is>
      </c>
      <c r="B13017" t="inlineStr">
        <is>
          <t>7524a44ebb13b76cf42adee0bfff4d999f8dfbb5</t>
        </is>
      </c>
      <c r="C13017" t="inlineStr">
        <is>
          <t>2017-08-30 11:05:42+00:00</t>
        </is>
      </c>
      <c r="D13017" t="inlineStr">
        <is>
          <t>verchange</t>
        </is>
      </c>
      <c r="E13017" t="inlineStr">
        <is>
          <t>oslo.serialization</t>
        </is>
      </c>
      <c r="F13017" t="inlineStr">
        <is>
          <t>&gt;=1.10.0;!=2.19.1</t>
        </is>
      </c>
      <c r="G13017" t="inlineStr">
        <is>
          <t>oslo.serialization</t>
        </is>
      </c>
      <c r="H13017" t="inlineStr">
        <is>
          <t>&gt;=1.10.0</t>
        </is>
      </c>
    </row>
    <row r="13018">
      <c r="A13018" t="inlineStr">
        <is>
          <t>cinder</t>
        </is>
      </c>
      <c r="B13018" t="inlineStr">
        <is>
          <t>7524a44ebb13b76cf42adee0bfff4d999f8dfbb5</t>
        </is>
      </c>
      <c r="C13018" t="inlineStr">
        <is>
          <t>2017-08-30 11:05:42+00:00</t>
        </is>
      </c>
      <c r="D13018" t="inlineStr">
        <is>
          <t>verchange</t>
        </is>
      </c>
      <c r="E13018" t="inlineStr">
        <is>
          <t>oslo.i18n</t>
        </is>
      </c>
      <c r="F13018" t="inlineStr">
        <is>
          <t>&gt;=2.1.0;!=3.15.2</t>
        </is>
      </c>
      <c r="G13018" t="inlineStr">
        <is>
          <t>oslo.i18n</t>
        </is>
      </c>
      <c r="H13018" t="inlineStr">
        <is>
          <t>&gt;=2.1.0</t>
        </is>
      </c>
    </row>
    <row r="13019">
      <c r="A13019" t="inlineStr">
        <is>
          <t>cinder</t>
        </is>
      </c>
      <c r="B13019" t="inlineStr">
        <is>
          <t>7524a44ebb13b76cf42adee0bfff4d999f8dfbb5</t>
        </is>
      </c>
      <c r="C13019" t="inlineStr">
        <is>
          <t>2017-08-30 11:05:42+00:00</t>
        </is>
      </c>
      <c r="D13019" t="inlineStr">
        <is>
          <t>add</t>
        </is>
      </c>
      <c r="E13019" t="inlineStr">
        <is>
          <t>cryptography</t>
        </is>
      </c>
      <c r="F13019" t="inlineStr">
        <is>
          <t>&gt;=1.6;!=2.0</t>
        </is>
      </c>
      <c r="G13019" t="inlineStr"/>
      <c r="H13019" t="inlineStr"/>
    </row>
    <row r="13020">
      <c r="A13020" t="inlineStr">
        <is>
          <t>cinder</t>
        </is>
      </c>
      <c r="B13020" t="inlineStr">
        <is>
          <t>7524a44ebb13b76cf42adee0bfff4d999f8dfbb5</t>
        </is>
      </c>
      <c r="C13020" t="inlineStr">
        <is>
          <t>2017-08-30 11:05:42+00:00</t>
        </is>
      </c>
      <c r="D13020" t="inlineStr">
        <is>
          <t>rem</t>
        </is>
      </c>
      <c r="E13020" t="inlineStr"/>
      <c r="F13020" t="inlineStr"/>
      <c r="G13020" t="inlineStr">
        <is>
          <t>pycrypto</t>
        </is>
      </c>
      <c r="H13020" t="inlineStr">
        <is>
          <t>&gt;=2.6</t>
        </is>
      </c>
    </row>
    <row r="13021">
      <c r="A13021" t="inlineStr">
        <is>
          <t>cinder</t>
        </is>
      </c>
      <c r="B13021" t="inlineStr">
        <is>
          <t>ca9bf2d1c56605a565ffc468bb91fb5d58ef5ce9</t>
        </is>
      </c>
      <c r="C13021" t="inlineStr">
        <is>
          <t>2018-02-28 11:24:30+00:00</t>
        </is>
      </c>
      <c r="D13021" t="inlineStr">
        <is>
          <t>verchange</t>
        </is>
      </c>
      <c r="E13021" t="inlineStr">
        <is>
          <t>keystonemiddleware</t>
        </is>
      </c>
      <c r="F13021" t="inlineStr">
        <is>
          <t>&gt;=4.17.0</t>
        </is>
      </c>
      <c r="G13021" t="inlineStr">
        <is>
          <t>keystonemiddleware</t>
        </is>
      </c>
      <c r="H13021" t="inlineStr">
        <is>
          <t>&gt;=4.12.0</t>
        </is>
      </c>
    </row>
    <row r="13022">
      <c r="A13022" t="inlineStr">
        <is>
          <t>cinder</t>
        </is>
      </c>
      <c r="B13022" t="inlineStr">
        <is>
          <t>ca9bf2d1c56605a565ffc468bb91fb5d58ef5ce9</t>
        </is>
      </c>
      <c r="C13022" t="inlineStr">
        <is>
          <t>2018-02-28 11:24:30+00:00</t>
        </is>
      </c>
      <c r="D13022" t="inlineStr">
        <is>
          <t>verchange</t>
        </is>
      </c>
      <c r="E13022" t="inlineStr">
        <is>
          <t>oslo.rootwrap</t>
        </is>
      </c>
      <c r="F13022" t="inlineStr">
        <is>
          <t>&gt;=5.8.0</t>
        </is>
      </c>
      <c r="G13022" t="inlineStr">
        <is>
          <t>oslo.rootwrap</t>
        </is>
      </c>
      <c r="H13022" t="inlineStr">
        <is>
          <t>&gt;=5.0.0</t>
        </is>
      </c>
    </row>
    <row r="13023">
      <c r="A13023" t="inlineStr">
        <is>
          <t>cinder</t>
        </is>
      </c>
      <c r="B13023" t="inlineStr">
        <is>
          <t>ca9bf2d1c56605a565ffc468bb91fb5d58ef5ce9</t>
        </is>
      </c>
      <c r="C13023" t="inlineStr">
        <is>
          <t>2018-02-28 11:24:30+00:00</t>
        </is>
      </c>
      <c r="D13023" t="inlineStr">
        <is>
          <t>verchange</t>
        </is>
      </c>
      <c r="E13023" t="inlineStr">
        <is>
          <t>enum34</t>
        </is>
      </c>
      <c r="F13023" t="inlineStr">
        <is>
          <t>&gt;=1.0.4</t>
        </is>
      </c>
      <c r="G13023" t="inlineStr">
        <is>
          <t>enum34</t>
        </is>
      </c>
      <c r="H13023" t="inlineStr"/>
    </row>
    <row r="13024">
      <c r="A13024" t="inlineStr">
        <is>
          <t>cinder</t>
        </is>
      </c>
      <c r="B13024" t="inlineStr">
        <is>
          <t>ca9bf2d1c56605a565ffc468bb91fb5d58ef5ce9</t>
        </is>
      </c>
      <c r="C13024" t="inlineStr">
        <is>
          <t>2018-02-28 11:24:30+00:00</t>
        </is>
      </c>
      <c r="D13024" t="inlineStr">
        <is>
          <t>verchange</t>
        </is>
      </c>
      <c r="E13024" t="inlineStr">
        <is>
          <t>ipaddress</t>
        </is>
      </c>
      <c r="F13024" t="inlineStr">
        <is>
          <t>&gt;=1.0.16</t>
        </is>
      </c>
      <c r="G13024" t="inlineStr">
        <is>
          <t>ipaddress</t>
        </is>
      </c>
      <c r="H13024" t="inlineStr">
        <is>
          <t>&gt;=1.0.7</t>
        </is>
      </c>
    </row>
    <row r="13025">
      <c r="A13025" t="inlineStr">
        <is>
          <t>cinder</t>
        </is>
      </c>
      <c r="B13025" t="inlineStr">
        <is>
          <t>ca9bf2d1c56605a565ffc468bb91fb5d58ef5ce9</t>
        </is>
      </c>
      <c r="C13025" t="inlineStr">
        <is>
          <t>2018-02-28 11:24:30+00:00</t>
        </is>
      </c>
      <c r="D13025" t="inlineStr">
        <is>
          <t>verchange</t>
        </is>
      </c>
      <c r="E13025" t="inlineStr">
        <is>
          <t>taskflow</t>
        </is>
      </c>
      <c r="F13025" t="inlineStr">
        <is>
          <t>&gt;=2.16.0</t>
        </is>
      </c>
      <c r="G13025" t="inlineStr">
        <is>
          <t>taskflow</t>
        </is>
      </c>
      <c r="H13025" t="inlineStr">
        <is>
          <t>&gt;=2.7.0</t>
        </is>
      </c>
    </row>
    <row r="13026">
      <c r="A13026" t="inlineStr">
        <is>
          <t>cinder</t>
        </is>
      </c>
      <c r="B13026" t="inlineStr">
        <is>
          <t>ca9bf2d1c56605a565ffc468bb91fb5d58ef5ce9</t>
        </is>
      </c>
      <c r="C13026" t="inlineStr">
        <is>
          <t>2018-02-28 11:24:30+00:00</t>
        </is>
      </c>
      <c r="D13026" t="inlineStr">
        <is>
          <t>verchange</t>
        </is>
      </c>
      <c r="E13026" t="inlineStr">
        <is>
          <t>oslo.versionedobjects</t>
        </is>
      </c>
      <c r="F13026" t="inlineStr">
        <is>
          <t>&gt;=1.31.2</t>
        </is>
      </c>
      <c r="G13026" t="inlineStr">
        <is>
          <t>oslo.versionedobjects</t>
        </is>
      </c>
      <c r="H13026" t="inlineStr">
        <is>
          <t>&gt;=1.17.0</t>
        </is>
      </c>
    </row>
    <row r="13027">
      <c r="A13027" t="inlineStr">
        <is>
          <t>cinder</t>
        </is>
      </c>
      <c r="B13027" t="inlineStr">
        <is>
          <t>ca9bf2d1c56605a565ffc468bb91fb5d58ef5ce9</t>
        </is>
      </c>
      <c r="C13027" t="inlineStr">
        <is>
          <t>2018-02-28 11:24:30+00:00</t>
        </is>
      </c>
      <c r="D13027" t="inlineStr">
        <is>
          <t>verchange</t>
        </is>
      </c>
      <c r="E13027" t="inlineStr">
        <is>
          <t>oslo.policy</t>
        </is>
      </c>
      <c r="F13027" t="inlineStr">
        <is>
          <t>&gt;=1.30.0</t>
        </is>
      </c>
      <c r="G13027" t="inlineStr">
        <is>
          <t>oslo.policy</t>
        </is>
      </c>
      <c r="H13027" t="inlineStr">
        <is>
          <t>&gt;=1.23.0</t>
        </is>
      </c>
    </row>
    <row r="13028">
      <c r="A13028" t="inlineStr">
        <is>
          <t>cinder</t>
        </is>
      </c>
      <c r="B13028" t="inlineStr">
        <is>
          <t>ca9bf2d1c56605a565ffc468bb91fb5d58ef5ce9</t>
        </is>
      </c>
      <c r="C13028" t="inlineStr">
        <is>
          <t>2018-02-28 11:24:30+00:00</t>
        </is>
      </c>
      <c r="D13028" t="inlineStr">
        <is>
          <t>verchange</t>
        </is>
      </c>
      <c r="E13028" t="inlineStr">
        <is>
          <t>os-brick</t>
        </is>
      </c>
      <c r="F13028" t="inlineStr">
        <is>
          <t>&gt;=2.2.0</t>
        </is>
      </c>
      <c r="G13028" t="inlineStr">
        <is>
          <t>os-brick</t>
        </is>
      </c>
      <c r="H13028" t="inlineStr">
        <is>
          <t>&gt;=1.15.2</t>
        </is>
      </c>
    </row>
    <row r="13029">
      <c r="A13029" t="inlineStr">
        <is>
          <t>cinder</t>
        </is>
      </c>
      <c r="B13029" t="inlineStr">
        <is>
          <t>ca9bf2d1c56605a565ffc468bb91fb5d58ef5ce9</t>
        </is>
      </c>
      <c r="C13029" t="inlineStr">
        <is>
          <t>2018-02-28 11:24:30+00:00</t>
        </is>
      </c>
      <c r="D13029" t="inlineStr">
        <is>
          <t>verchange</t>
        </is>
      </c>
      <c r="E13029" t="inlineStr">
        <is>
          <t>oslo.context</t>
        </is>
      </c>
      <c r="F13029" t="inlineStr">
        <is>
          <t>&gt;=2.19.2</t>
        </is>
      </c>
      <c r="G13029" t="inlineStr">
        <is>
          <t>oslo.context</t>
        </is>
      </c>
      <c r="H13029" t="inlineStr">
        <is>
          <t>&gt;=2.14.0</t>
        </is>
      </c>
    </row>
    <row r="13030">
      <c r="A13030" t="inlineStr">
        <is>
          <t>cinder</t>
        </is>
      </c>
      <c r="B13030" t="inlineStr">
        <is>
          <t>ca9bf2d1c56605a565ffc468bb91fb5d58ef5ce9</t>
        </is>
      </c>
      <c r="C13030" t="inlineStr">
        <is>
          <t>2018-02-28 11:24:30+00:00</t>
        </is>
      </c>
      <c r="D13030" t="inlineStr">
        <is>
          <t>verchange</t>
        </is>
      </c>
      <c r="E13030" t="inlineStr">
        <is>
          <t>six</t>
        </is>
      </c>
      <c r="F13030" t="inlineStr">
        <is>
          <t>&gt;=1.10.0</t>
        </is>
      </c>
      <c r="G13030" t="inlineStr">
        <is>
          <t>six</t>
        </is>
      </c>
      <c r="H13030" t="inlineStr">
        <is>
          <t>&gt;=1.9.0</t>
        </is>
      </c>
    </row>
    <row r="13031">
      <c r="A13031" t="inlineStr">
        <is>
          <t>cinder</t>
        </is>
      </c>
      <c r="B13031" t="inlineStr">
        <is>
          <t>ca9bf2d1c56605a565ffc468bb91fb5d58ef5ce9</t>
        </is>
      </c>
      <c r="C13031" t="inlineStr">
        <is>
          <t>2018-02-28 11:24:30+00:00</t>
        </is>
      </c>
      <c r="D13031" t="inlineStr">
        <is>
          <t>verchange</t>
        </is>
      </c>
      <c r="E13031" t="inlineStr">
        <is>
          <t>oslo.reports</t>
        </is>
      </c>
      <c r="F13031" t="inlineStr">
        <is>
          <t>&gt;=1.18.0</t>
        </is>
      </c>
      <c r="G13031" t="inlineStr">
        <is>
          <t>oslo.reports</t>
        </is>
      </c>
      <c r="H13031" t="inlineStr">
        <is>
          <t>&gt;=0.6.0</t>
        </is>
      </c>
    </row>
    <row r="13032">
      <c r="A13032" t="inlineStr">
        <is>
          <t>cinder</t>
        </is>
      </c>
      <c r="B13032" t="inlineStr">
        <is>
          <t>ca9bf2d1c56605a565ffc468bb91fb5d58ef5ce9</t>
        </is>
      </c>
      <c r="C13032" t="inlineStr">
        <is>
          <t>2018-02-28 11:24:30+00:00</t>
        </is>
      </c>
      <c r="D13032" t="inlineStr">
        <is>
          <t>verchange</t>
        </is>
      </c>
      <c r="E13032" t="inlineStr">
        <is>
          <t>keystoneauth1</t>
        </is>
      </c>
      <c r="F13032" t="inlineStr">
        <is>
          <t>&gt;=3.3.0</t>
        </is>
      </c>
      <c r="G13032" t="inlineStr">
        <is>
          <t>keystoneauth1</t>
        </is>
      </c>
      <c r="H13032" t="inlineStr">
        <is>
          <t>&gt;=3.1.0</t>
        </is>
      </c>
    </row>
    <row r="13033">
      <c r="A13033" t="inlineStr">
        <is>
          <t>cinder</t>
        </is>
      </c>
      <c r="B13033" t="inlineStr">
        <is>
          <t>ca9bf2d1c56605a565ffc468bb91fb5d58ef5ce9</t>
        </is>
      </c>
      <c r="C13033" t="inlineStr">
        <is>
          <t>2018-02-28 11:24:30+00:00</t>
        </is>
      </c>
      <c r="D13033" t="inlineStr">
        <is>
          <t>verchange</t>
        </is>
      </c>
      <c r="E13033" t="inlineStr">
        <is>
          <t>oslo.privsep</t>
        </is>
      </c>
      <c r="F13033" t="inlineStr">
        <is>
          <t>&gt;=1.23.0</t>
        </is>
      </c>
      <c r="G13033" t="inlineStr">
        <is>
          <t>oslo.privsep</t>
        </is>
      </c>
      <c r="H13033" t="inlineStr">
        <is>
          <t>!=1.17.0;&gt;=1.9.0</t>
        </is>
      </c>
    </row>
    <row r="13034">
      <c r="A13034" t="inlineStr">
        <is>
          <t>cinder</t>
        </is>
      </c>
      <c r="B13034" t="inlineStr">
        <is>
          <t>ca9bf2d1c56605a565ffc468bb91fb5d58ef5ce9</t>
        </is>
      </c>
      <c r="C13034" t="inlineStr">
        <is>
          <t>2018-02-28 11:24:30+00:00</t>
        </is>
      </c>
      <c r="D13034" t="inlineStr">
        <is>
          <t>verchange</t>
        </is>
      </c>
      <c r="E13034" t="inlineStr">
        <is>
          <t>oslo.middleware</t>
        </is>
      </c>
      <c r="F13034" t="inlineStr">
        <is>
          <t>&gt;=3.31.0</t>
        </is>
      </c>
      <c r="G13034" t="inlineStr">
        <is>
          <t>oslo.middleware</t>
        </is>
      </c>
      <c r="H13034" t="inlineStr">
        <is>
          <t>&gt;=3.27.0</t>
        </is>
      </c>
    </row>
    <row r="13035">
      <c r="A13035" t="inlineStr">
        <is>
          <t>cinder</t>
        </is>
      </c>
      <c r="B13035" t="inlineStr">
        <is>
          <t>ca9bf2d1c56605a565ffc468bb91fb5d58ef5ce9</t>
        </is>
      </c>
      <c r="C13035" t="inlineStr">
        <is>
          <t>2018-02-28 11:24:30+00:00</t>
        </is>
      </c>
      <c r="D13035" t="inlineStr">
        <is>
          <t>verchange</t>
        </is>
      </c>
      <c r="E13035" t="inlineStr">
        <is>
          <t>cryptography</t>
        </is>
      </c>
      <c r="F13035" t="inlineStr">
        <is>
          <t>!=2.0;&gt;=1.9</t>
        </is>
      </c>
      <c r="G13035" t="inlineStr">
        <is>
          <t>cryptography</t>
        </is>
      </c>
      <c r="H13035" t="inlineStr">
        <is>
          <t>&gt;=1.6;!=2.0</t>
        </is>
      </c>
    </row>
    <row r="13036">
      <c r="A13036" t="inlineStr">
        <is>
          <t>cinder</t>
        </is>
      </c>
      <c r="B13036" t="inlineStr">
        <is>
          <t>ca9bf2d1c56605a565ffc468bb91fb5d58ef5ce9</t>
        </is>
      </c>
      <c r="C13036" t="inlineStr">
        <is>
          <t>2018-02-28 11:24:30+00:00</t>
        </is>
      </c>
      <c r="D13036" t="inlineStr">
        <is>
          <t>verchange</t>
        </is>
      </c>
      <c r="E13036" t="inlineStr">
        <is>
          <t>Paste</t>
        </is>
      </c>
      <c r="F13036" t="inlineStr">
        <is>
          <t>&gt;=2.0.2</t>
        </is>
      </c>
      <c r="G13036" t="inlineStr">
        <is>
          <t>Paste</t>
        </is>
      </c>
      <c r="H13036" t="inlineStr"/>
    </row>
    <row r="13037">
      <c r="A13037" t="inlineStr">
        <is>
          <t>cinder</t>
        </is>
      </c>
      <c r="B13037" t="inlineStr">
        <is>
          <t>ca9bf2d1c56605a565ffc468bb91fb5d58ef5ce9</t>
        </is>
      </c>
      <c r="C13037" t="inlineStr">
        <is>
          <t>2018-02-28 11:24:30+00:00</t>
        </is>
      </c>
      <c r="D13037" t="inlineStr">
        <is>
          <t>verchange</t>
        </is>
      </c>
      <c r="E13037" t="inlineStr">
        <is>
          <t>httplib2</t>
        </is>
      </c>
      <c r="F13037" t="inlineStr">
        <is>
          <t>&gt;=0.9.1</t>
        </is>
      </c>
      <c r="G13037" t="inlineStr">
        <is>
          <t>httplib2</t>
        </is>
      </c>
      <c r="H13037" t="inlineStr">
        <is>
          <t>&gt;=0.7.5</t>
        </is>
      </c>
    </row>
    <row r="13038">
      <c r="A13038" t="inlineStr">
        <is>
          <t>cinder</t>
        </is>
      </c>
      <c r="B13038" t="inlineStr">
        <is>
          <t>ca9bf2d1c56605a565ffc468bb91fb5d58ef5ce9</t>
        </is>
      </c>
      <c r="C13038" t="inlineStr">
        <is>
          <t>2018-02-28 11:24:30+00:00</t>
        </is>
      </c>
      <c r="D13038" t="inlineStr">
        <is>
          <t>verchange</t>
        </is>
      </c>
      <c r="E13038" t="inlineStr">
        <is>
          <t>tooz</t>
        </is>
      </c>
      <c r="F13038" t="inlineStr">
        <is>
          <t>&gt;=1.58.0</t>
        </is>
      </c>
      <c r="G13038" t="inlineStr">
        <is>
          <t>tooz</t>
        </is>
      </c>
      <c r="H13038" t="inlineStr">
        <is>
          <t>&gt;=1.47.0</t>
        </is>
      </c>
    </row>
    <row r="13039">
      <c r="A13039" t="inlineStr">
        <is>
          <t>cinder</t>
        </is>
      </c>
      <c r="B13039" t="inlineStr">
        <is>
          <t>ca9bf2d1c56605a565ffc468bb91fb5d58ef5ce9</t>
        </is>
      </c>
      <c r="C13039" t="inlineStr">
        <is>
          <t>2018-02-28 11:24:30+00:00</t>
        </is>
      </c>
      <c r="D13039" t="inlineStr">
        <is>
          <t>verchange</t>
        </is>
      </c>
      <c r="E13039" t="inlineStr">
        <is>
          <t>oslo.config</t>
        </is>
      </c>
      <c r="F13039" t="inlineStr">
        <is>
          <t>&gt;=5.1.0</t>
        </is>
      </c>
      <c r="G13039" t="inlineStr">
        <is>
          <t>oslo.config</t>
        </is>
      </c>
      <c r="H13039" t="inlineStr">
        <is>
          <t>!=4.3.0;&gt;=4.0.0;!=4.4.0</t>
        </is>
      </c>
    </row>
    <row r="13040">
      <c r="A13040" t="inlineStr">
        <is>
          <t>cinder</t>
        </is>
      </c>
      <c r="B13040" t="inlineStr">
        <is>
          <t>ca9bf2d1c56605a565ffc468bb91fb5d58ef5ce9</t>
        </is>
      </c>
      <c r="C13040" t="inlineStr">
        <is>
          <t>2018-02-28 11:24:30+00:00</t>
        </is>
      </c>
      <c r="D13040" t="inlineStr">
        <is>
          <t>verchange</t>
        </is>
      </c>
      <c r="E13040" t="inlineStr">
        <is>
          <t>python-novaclient</t>
        </is>
      </c>
      <c r="F13040" t="inlineStr">
        <is>
          <t>&gt;=9.1.0</t>
        </is>
      </c>
      <c r="G13040" t="inlineStr">
        <is>
          <t>python-novaclient</t>
        </is>
      </c>
      <c r="H13040" t="inlineStr">
        <is>
          <t>&gt;=9.0.0</t>
        </is>
      </c>
    </row>
    <row r="13041">
      <c r="A13041" t="inlineStr">
        <is>
          <t>cinder</t>
        </is>
      </c>
      <c r="B13041" t="inlineStr">
        <is>
          <t>ca9bf2d1c56605a565ffc468bb91fb5d58ef5ce9</t>
        </is>
      </c>
      <c r="C13041" t="inlineStr">
        <is>
          <t>2018-02-28 11:24:30+00:00</t>
        </is>
      </c>
      <c r="D13041" t="inlineStr">
        <is>
          <t>verchange</t>
        </is>
      </c>
      <c r="E13041" t="inlineStr">
        <is>
          <t>oslo.db</t>
        </is>
      </c>
      <c r="F13041" t="inlineStr">
        <is>
          <t>&gt;=4.27.0</t>
        </is>
      </c>
      <c r="G13041" t="inlineStr">
        <is>
          <t>oslo.db</t>
        </is>
      </c>
      <c r="H13041" t="inlineStr">
        <is>
          <t>&gt;=4.24.0</t>
        </is>
      </c>
    </row>
    <row r="13042">
      <c r="A13042" t="inlineStr">
        <is>
          <t>cinder</t>
        </is>
      </c>
      <c r="B13042" t="inlineStr">
        <is>
          <t>ca9bf2d1c56605a565ffc468bb91fb5d58ef5ce9</t>
        </is>
      </c>
      <c r="C13042" t="inlineStr">
        <is>
          <t>2018-02-28 11:24:30+00:00</t>
        </is>
      </c>
      <c r="D13042" t="inlineStr">
        <is>
          <t>verchange</t>
        </is>
      </c>
      <c r="E13042" t="inlineStr">
        <is>
          <t>oslo.messaging</t>
        </is>
      </c>
      <c r="F13042" t="inlineStr">
        <is>
          <t>&gt;=5.29.0</t>
        </is>
      </c>
      <c r="G13042" t="inlineStr">
        <is>
          <t>oslo.messaging</t>
        </is>
      </c>
      <c r="H13042" t="inlineStr">
        <is>
          <t>!=5.25.0;&gt;=5.24.2</t>
        </is>
      </c>
    </row>
    <row r="13043">
      <c r="A13043" t="inlineStr">
        <is>
          <t>cinder</t>
        </is>
      </c>
      <c r="B13043" t="inlineStr">
        <is>
          <t>ca9bf2d1c56605a565ffc468bb91fb5d58ef5ce9</t>
        </is>
      </c>
      <c r="C13043" t="inlineStr">
        <is>
          <t>2018-02-28 11:24:30+00:00</t>
        </is>
      </c>
      <c r="D13043" t="inlineStr">
        <is>
          <t>verchange</t>
        </is>
      </c>
      <c r="E13043" t="inlineStr">
        <is>
          <t>simplejson</t>
        </is>
      </c>
      <c r="F13043" t="inlineStr">
        <is>
          <t>&gt;=3.5.1</t>
        </is>
      </c>
      <c r="G13043" t="inlineStr">
        <is>
          <t>simplejson</t>
        </is>
      </c>
      <c r="H13043" t="inlineStr">
        <is>
          <t>&gt;=2.2.0</t>
        </is>
      </c>
    </row>
    <row r="13044">
      <c r="A13044" t="inlineStr">
        <is>
          <t>cinder</t>
        </is>
      </c>
      <c r="B13044" t="inlineStr">
        <is>
          <t>ca9bf2d1c56605a565ffc468bb91fb5d58ef5ce9</t>
        </is>
      </c>
      <c r="C13044" t="inlineStr">
        <is>
          <t>2018-02-28 11:24:30+00:00</t>
        </is>
      </c>
      <c r="D13044" t="inlineStr">
        <is>
          <t>verchange</t>
        </is>
      </c>
      <c r="E13044" t="inlineStr">
        <is>
          <t>rtslib-fb</t>
        </is>
      </c>
      <c r="F13044" t="inlineStr">
        <is>
          <t>!=2.1.60;!=2.1.64;&gt;=2.1.43;!=2.1.61</t>
        </is>
      </c>
      <c r="G13044" t="inlineStr">
        <is>
          <t>rtslib-fb</t>
        </is>
      </c>
      <c r="H13044" t="inlineStr">
        <is>
          <t>!=2.1.60;&gt;=2.1.43;!=2.1.61</t>
        </is>
      </c>
    </row>
    <row r="13045">
      <c r="A13045" t="inlineStr">
        <is>
          <t>cinder</t>
        </is>
      </c>
      <c r="B13045" t="inlineStr">
        <is>
          <t>ca9bf2d1c56605a565ffc468bb91fb5d58ef5ce9</t>
        </is>
      </c>
      <c r="C13045" t="inlineStr">
        <is>
          <t>2018-02-28 11:24:30+00:00</t>
        </is>
      </c>
      <c r="D13045" t="inlineStr">
        <is>
          <t>verchange</t>
        </is>
      </c>
      <c r="E13045" t="inlineStr">
        <is>
          <t>castellan</t>
        </is>
      </c>
      <c r="F13045" t="inlineStr">
        <is>
          <t>&gt;=0.16.0</t>
        </is>
      </c>
      <c r="G13045" t="inlineStr">
        <is>
          <t>castellan</t>
        </is>
      </c>
      <c r="H13045" t="inlineStr">
        <is>
          <t>&gt;=0.7.0</t>
        </is>
      </c>
    </row>
    <row r="13046">
      <c r="A13046" t="inlineStr">
        <is>
          <t>cinder</t>
        </is>
      </c>
      <c r="B13046" t="inlineStr">
        <is>
          <t>ca9bf2d1c56605a565ffc468bb91fb5d58ef5ce9</t>
        </is>
      </c>
      <c r="C13046" t="inlineStr">
        <is>
          <t>2018-02-28 11:24:30+00:00</t>
        </is>
      </c>
      <c r="D13046" t="inlineStr">
        <is>
          <t>verchange</t>
        </is>
      </c>
      <c r="E13046" t="inlineStr">
        <is>
          <t>os-win</t>
        </is>
      </c>
      <c r="F13046" t="inlineStr">
        <is>
          <t>&gt;=3.0.0</t>
        </is>
      </c>
      <c r="G13046" t="inlineStr">
        <is>
          <t>os-win</t>
        </is>
      </c>
      <c r="H13046" t="inlineStr">
        <is>
          <t>&gt;=2.0.0</t>
        </is>
      </c>
    </row>
    <row r="13047">
      <c r="A13047" t="inlineStr">
        <is>
          <t>cinder</t>
        </is>
      </c>
      <c r="B13047" t="inlineStr">
        <is>
          <t>ca9bf2d1c56605a565ffc468bb91fb5d58ef5ce9</t>
        </is>
      </c>
      <c r="C13047" t="inlineStr">
        <is>
          <t>2018-02-28 11:24:30+00:00</t>
        </is>
      </c>
      <c r="D13047" t="inlineStr">
        <is>
          <t>verchange</t>
        </is>
      </c>
      <c r="E13047" t="inlineStr">
        <is>
          <t>oslo.log</t>
        </is>
      </c>
      <c r="F13047" t="inlineStr">
        <is>
          <t>&gt;=3.36.0</t>
        </is>
      </c>
      <c r="G13047" t="inlineStr">
        <is>
          <t>oslo.log</t>
        </is>
      </c>
      <c r="H13047" t="inlineStr">
        <is>
          <t>&gt;=3.22.0</t>
        </is>
      </c>
    </row>
    <row r="13048">
      <c r="A13048" t="inlineStr">
        <is>
          <t>cinder</t>
        </is>
      </c>
      <c r="B13048" t="inlineStr">
        <is>
          <t>ca9bf2d1c56605a565ffc468bb91fb5d58ef5ce9</t>
        </is>
      </c>
      <c r="C13048" t="inlineStr">
        <is>
          <t>2018-02-28 11:24:30+00:00</t>
        </is>
      </c>
      <c r="D13048" t="inlineStr">
        <is>
          <t>verchange</t>
        </is>
      </c>
      <c r="E13048" t="inlineStr">
        <is>
          <t>oslo.utils</t>
        </is>
      </c>
      <c r="F13048" t="inlineStr">
        <is>
          <t>&gt;=3.33.0</t>
        </is>
      </c>
      <c r="G13048" t="inlineStr">
        <is>
          <t>oslo.utils</t>
        </is>
      </c>
      <c r="H13048" t="inlineStr">
        <is>
          <t>&gt;=3.20.0</t>
        </is>
      </c>
    </row>
    <row r="13049">
      <c r="A13049" t="inlineStr">
        <is>
          <t>cinder</t>
        </is>
      </c>
      <c r="B13049" t="inlineStr">
        <is>
          <t>ca9bf2d1c56605a565ffc468bb91fb5d58ef5ce9</t>
        </is>
      </c>
      <c r="C13049" t="inlineStr">
        <is>
          <t>2018-02-28 11:24:30+00:00</t>
        </is>
      </c>
      <c r="D13049" t="inlineStr">
        <is>
          <t>verchange</t>
        </is>
      </c>
      <c r="E13049" t="inlineStr">
        <is>
          <t>greenlet</t>
        </is>
      </c>
      <c r="F13049" t="inlineStr">
        <is>
          <t>&gt;=0.4.10</t>
        </is>
      </c>
      <c r="G13049" t="inlineStr">
        <is>
          <t>greenlet</t>
        </is>
      </c>
      <c r="H13049" t="inlineStr">
        <is>
          <t>&gt;=0.3.2</t>
        </is>
      </c>
    </row>
    <row r="13050">
      <c r="A13050" t="inlineStr">
        <is>
          <t>cinder</t>
        </is>
      </c>
      <c r="B13050" t="inlineStr">
        <is>
          <t>ca9bf2d1c56605a565ffc468bb91fb5d58ef5ce9</t>
        </is>
      </c>
      <c r="C13050" t="inlineStr">
        <is>
          <t>2018-02-28 11:24:30+00:00</t>
        </is>
      </c>
      <c r="D13050" t="inlineStr">
        <is>
          <t>verchange</t>
        </is>
      </c>
      <c r="E13050" t="inlineStr">
        <is>
          <t>oslo.concurrency</t>
        </is>
      </c>
      <c r="F13050" t="inlineStr">
        <is>
          <t>&gt;=3.25.0</t>
        </is>
      </c>
      <c r="G13050" t="inlineStr">
        <is>
          <t>oslo.concurrency</t>
        </is>
      </c>
      <c r="H13050" t="inlineStr">
        <is>
          <t>&gt;=3.8.0</t>
        </is>
      </c>
    </row>
    <row r="13051">
      <c r="A13051" t="inlineStr">
        <is>
          <t>cinder</t>
        </is>
      </c>
      <c r="B13051" t="inlineStr">
        <is>
          <t>ca9bf2d1c56605a565ffc468bb91fb5d58ef5ce9</t>
        </is>
      </c>
      <c r="C13051" t="inlineStr">
        <is>
          <t>2018-02-28 11:24:30+00:00</t>
        </is>
      </c>
      <c r="D13051" t="inlineStr">
        <is>
          <t>verchange</t>
        </is>
      </c>
      <c r="E13051" t="inlineStr">
        <is>
          <t>paramiko</t>
        </is>
      </c>
      <c r="F13051" t="inlineStr">
        <is>
          <t>&gt;=2.0.0</t>
        </is>
      </c>
      <c r="G13051" t="inlineStr">
        <is>
          <t>paramiko</t>
        </is>
      </c>
      <c r="H13051" t="inlineStr">
        <is>
          <t>&gt;=2.0</t>
        </is>
      </c>
    </row>
    <row r="13052">
      <c r="A13052" t="inlineStr">
        <is>
          <t>cinder</t>
        </is>
      </c>
      <c r="B13052" t="inlineStr">
        <is>
          <t>ca9bf2d1c56605a565ffc468bb91fb5d58ef5ce9</t>
        </is>
      </c>
      <c r="C13052" t="inlineStr">
        <is>
          <t>2018-02-28 11:24:30+00:00</t>
        </is>
      </c>
      <c r="D13052" t="inlineStr">
        <is>
          <t>verchange</t>
        </is>
      </c>
      <c r="E13052" t="inlineStr">
        <is>
          <t>oslo.service</t>
        </is>
      </c>
      <c r="F13052" t="inlineStr">
        <is>
          <t>&gt;=1.24.0;!=1.28.1</t>
        </is>
      </c>
      <c r="G13052" t="inlineStr">
        <is>
          <t>oslo.service</t>
        </is>
      </c>
      <c r="H13052" t="inlineStr">
        <is>
          <t>&gt;=1.10.0</t>
        </is>
      </c>
    </row>
    <row r="13053">
      <c r="A13053" t="inlineStr">
        <is>
          <t>cinder</t>
        </is>
      </c>
      <c r="B13053" t="inlineStr">
        <is>
          <t>ca9bf2d1c56605a565ffc468bb91fb5d58ef5ce9</t>
        </is>
      </c>
      <c r="C13053" t="inlineStr">
        <is>
          <t>2018-02-28 11:24:30+00:00</t>
        </is>
      </c>
      <c r="D13053" t="inlineStr">
        <is>
          <t>verchange</t>
        </is>
      </c>
      <c r="E13053" t="inlineStr">
        <is>
          <t>lxml</t>
        </is>
      </c>
      <c r="F13053" t="inlineStr">
        <is>
          <t>!=3.7.0;&gt;=3.4.1</t>
        </is>
      </c>
      <c r="G13053" t="inlineStr">
        <is>
          <t>lxml</t>
        </is>
      </c>
      <c r="H13053" t="inlineStr">
        <is>
          <t>&gt;=2.3;!=3.7.0</t>
        </is>
      </c>
    </row>
    <row r="13054">
      <c r="A13054" t="inlineStr">
        <is>
          <t>cinder</t>
        </is>
      </c>
      <c r="B13054" t="inlineStr">
        <is>
          <t>ca9bf2d1c56605a565ffc468bb91fb5d58ef5ce9</t>
        </is>
      </c>
      <c r="C13054" t="inlineStr">
        <is>
          <t>2018-02-28 11:24:30+00:00</t>
        </is>
      </c>
      <c r="D13054" t="inlineStr">
        <is>
          <t>verchange</t>
        </is>
      </c>
      <c r="E13054" t="inlineStr">
        <is>
          <t>oslo.serialization</t>
        </is>
      </c>
      <c r="F13054" t="inlineStr">
        <is>
          <t>!=2.19.1;&gt;=2.18.0</t>
        </is>
      </c>
      <c r="G13054" t="inlineStr">
        <is>
          <t>oslo.serialization</t>
        </is>
      </c>
      <c r="H13054" t="inlineStr">
        <is>
          <t>&gt;=1.10.0;!=2.19.1</t>
        </is>
      </c>
    </row>
    <row r="13055">
      <c r="A13055" t="inlineStr">
        <is>
          <t>cinder</t>
        </is>
      </c>
      <c r="B13055" t="inlineStr">
        <is>
          <t>ca9bf2d1c56605a565ffc468bb91fb5d58ef5ce9</t>
        </is>
      </c>
      <c r="C13055" t="inlineStr">
        <is>
          <t>2018-02-28 11:24:30+00:00</t>
        </is>
      </c>
      <c r="D13055" t="inlineStr">
        <is>
          <t>verchange</t>
        </is>
      </c>
      <c r="E13055" t="inlineStr">
        <is>
          <t>oslo.i18n</t>
        </is>
      </c>
      <c r="F13055" t="inlineStr">
        <is>
          <t>&gt;=3.15.3</t>
        </is>
      </c>
      <c r="G13055" t="inlineStr">
        <is>
          <t>oslo.i18n</t>
        </is>
      </c>
      <c r="H13055" t="inlineStr">
        <is>
          <t>&gt;=2.1.0;!=3.15.2</t>
        </is>
      </c>
    </row>
    <row r="13056">
      <c r="A13056" t="inlineStr">
        <is>
          <t>cinder</t>
        </is>
      </c>
      <c r="B13056" t="inlineStr">
        <is>
          <t>ca9bf2d1c56605a565ffc468bb91fb5d58ef5ce9</t>
        </is>
      </c>
      <c r="C13056" t="inlineStr">
        <is>
          <t>2018-02-28 11:24:30+00:00</t>
        </is>
      </c>
      <c r="D13056" t="inlineStr">
        <is>
          <t>add</t>
        </is>
      </c>
      <c r="E13056" t="inlineStr">
        <is>
          <t>defusedxml</t>
        </is>
      </c>
      <c r="F13056" t="inlineStr">
        <is>
          <t>&gt;=0.5.0</t>
        </is>
      </c>
      <c r="G13056" t="inlineStr"/>
      <c r="H13056" t="inlineStr"/>
    </row>
    <row r="13057">
      <c r="A13057" t="inlineStr">
        <is>
          <t>cinder</t>
        </is>
      </c>
      <c r="B13057" t="inlineStr">
        <is>
          <t>ca9bf2d1c56605a565ffc468bb91fb5d58ef5ce9</t>
        </is>
      </c>
      <c r="C13057" t="inlineStr">
        <is>
          <t>2018-02-28 11:24:30+00:00</t>
        </is>
      </c>
      <c r="D13057" t="inlineStr">
        <is>
          <t>add</t>
        </is>
      </c>
      <c r="E13057" t="inlineStr">
        <is>
          <t>jsonschema</t>
        </is>
      </c>
      <c r="F13057" t="inlineStr">
        <is>
          <t>&gt;=2.6.0;&lt;3.0.0</t>
        </is>
      </c>
      <c r="G13057" t="inlineStr"/>
      <c r="H13057" t="inlineStr"/>
    </row>
    <row r="13058">
      <c r="A13058" t="inlineStr">
        <is>
          <t>cinder</t>
        </is>
      </c>
      <c r="B13058" t="inlineStr">
        <is>
          <t>ca9bf2d1c56605a565ffc468bb91fb5d58ef5ce9</t>
        </is>
      </c>
      <c r="C13058" t="inlineStr">
        <is>
          <t>2018-02-28 11:24:30+00:00</t>
        </is>
      </c>
      <c r="D13058" t="inlineStr">
        <is>
          <t>add</t>
        </is>
      </c>
      <c r="E13058" t="inlineStr">
        <is>
          <t>PrettyTable</t>
        </is>
      </c>
      <c r="F13058" t="inlineStr">
        <is>
          <t>&gt;=0.7.1;&lt;0.8</t>
        </is>
      </c>
      <c r="G13058" t="inlineStr"/>
      <c r="H13058" t="inlineStr"/>
    </row>
    <row r="13059">
      <c r="A13059" t="inlineStr">
        <is>
          <t>cinder</t>
        </is>
      </c>
      <c r="B13059" t="inlineStr">
        <is>
          <t>41de06dcf6f1c84b6d4eb2f8d3b4f002d8c67f96</t>
        </is>
      </c>
      <c r="C13059" t="inlineStr">
        <is>
          <t>2018-08-30 14:05:43+00:00</t>
        </is>
      </c>
      <c r="D13059" t="inlineStr">
        <is>
          <t>verchange</t>
        </is>
      </c>
      <c r="E13059" t="inlineStr">
        <is>
          <t>oslo.config</t>
        </is>
      </c>
      <c r="F13059" t="inlineStr">
        <is>
          <t>&gt;=5.2.0</t>
        </is>
      </c>
      <c r="G13059" t="inlineStr">
        <is>
          <t>oslo.config</t>
        </is>
      </c>
      <c r="H13059" t="inlineStr">
        <is>
          <t>&gt;=5.1.0</t>
        </is>
      </c>
    </row>
    <row r="13060">
      <c r="A13060" t="inlineStr">
        <is>
          <t>cinder</t>
        </is>
      </c>
      <c r="B13060" t="inlineStr">
        <is>
          <t>41de06dcf6f1c84b6d4eb2f8d3b4f002d8c67f96</t>
        </is>
      </c>
      <c r="C13060" t="inlineStr">
        <is>
          <t>2018-08-30 14:05:43+00:00</t>
        </is>
      </c>
      <c r="D13060" t="inlineStr">
        <is>
          <t>verchange</t>
        </is>
      </c>
      <c r="E13060" t="inlineStr">
        <is>
          <t>ipaddress</t>
        </is>
      </c>
      <c r="F13060" t="inlineStr">
        <is>
          <t>&gt;=1.0.17</t>
        </is>
      </c>
      <c r="G13060" t="inlineStr">
        <is>
          <t>ipaddress</t>
        </is>
      </c>
      <c r="H13060" t="inlineStr">
        <is>
          <t>&gt;=1.0.16</t>
        </is>
      </c>
    </row>
    <row r="13061">
      <c r="A13061" t="inlineStr">
        <is>
          <t>cinder</t>
        </is>
      </c>
      <c r="B13061" t="inlineStr">
        <is>
          <t>41de06dcf6f1c84b6d4eb2f8d3b4f002d8c67f96</t>
        </is>
      </c>
      <c r="C13061" t="inlineStr">
        <is>
          <t>2018-08-30 14:05:43+00:00</t>
        </is>
      </c>
      <c r="D13061" t="inlineStr">
        <is>
          <t>verchange</t>
        </is>
      </c>
      <c r="E13061" t="inlineStr">
        <is>
          <t>keystoneauth1</t>
        </is>
      </c>
      <c r="F13061" t="inlineStr">
        <is>
          <t>&gt;=3.4.0</t>
        </is>
      </c>
      <c r="G13061" t="inlineStr">
        <is>
          <t>keystoneauth1</t>
        </is>
      </c>
      <c r="H13061" t="inlineStr">
        <is>
          <t>&gt;=3.3.0</t>
        </is>
      </c>
    </row>
    <row r="13062">
      <c r="A13062" t="inlineStr">
        <is>
          <t>cinder</t>
        </is>
      </c>
      <c r="B13062" t="inlineStr">
        <is>
          <t>41de06dcf6f1c84b6d4eb2f8d3b4f002d8c67f96</t>
        </is>
      </c>
      <c r="C13062" t="inlineStr">
        <is>
          <t>2018-08-30 14:05:43+00:00</t>
        </is>
      </c>
      <c r="D13062" t="inlineStr">
        <is>
          <t>verchange</t>
        </is>
      </c>
      <c r="E13062" t="inlineStr">
        <is>
          <t>rtslib-fb</t>
        </is>
      </c>
      <c r="F13062" t="inlineStr">
        <is>
          <t>&gt;=2.1.65</t>
        </is>
      </c>
      <c r="G13062" t="inlineStr">
        <is>
          <t>rtslib-fb</t>
        </is>
      </c>
      <c r="H13062" t="inlineStr">
        <is>
          <t>!=2.1.60;!=2.1.64;&gt;=2.1.43;!=2.1.61</t>
        </is>
      </c>
    </row>
    <row r="13063">
      <c r="A13063" t="inlineStr">
        <is>
          <t>cinder</t>
        </is>
      </c>
      <c r="B13063" t="inlineStr">
        <is>
          <t>41de06dcf6f1c84b6d4eb2f8d3b4f002d8c67f96</t>
        </is>
      </c>
      <c r="C13063" t="inlineStr">
        <is>
          <t>2018-08-30 14:05:43+00:00</t>
        </is>
      </c>
      <c r="D13063" t="inlineStr">
        <is>
          <t>verchange</t>
        </is>
      </c>
      <c r="E13063" t="inlineStr">
        <is>
          <t>oslo.concurrency</t>
        </is>
      </c>
      <c r="F13063" t="inlineStr">
        <is>
          <t>&gt;=3.26.0</t>
        </is>
      </c>
      <c r="G13063" t="inlineStr">
        <is>
          <t>oslo.concurrency</t>
        </is>
      </c>
      <c r="H13063" t="inlineStr">
        <is>
          <t>&gt;=3.25.0</t>
        </is>
      </c>
    </row>
    <row r="13064">
      <c r="A13064" t="inlineStr">
        <is>
          <t>cinder</t>
        </is>
      </c>
      <c r="B13064" t="inlineStr">
        <is>
          <t>41de06dcf6f1c84b6d4eb2f8d3b4f002d8c67f96</t>
        </is>
      </c>
      <c r="C13064" t="inlineStr">
        <is>
          <t>2018-08-30 14:05:43+00:00</t>
        </is>
      </c>
      <c r="D13064" t="inlineStr">
        <is>
          <t>verchange</t>
        </is>
      </c>
      <c r="E13064" t="inlineStr">
        <is>
          <t>cryptography</t>
        </is>
      </c>
      <c r="F13064" t="inlineStr">
        <is>
          <t>&gt;=2.1</t>
        </is>
      </c>
      <c r="G13064" t="inlineStr">
        <is>
          <t>cryptography</t>
        </is>
      </c>
      <c r="H13064" t="inlineStr">
        <is>
          <t>!=2.0;&gt;=1.9</t>
        </is>
      </c>
    </row>
    <row r="13065">
      <c r="A13065" t="inlineStr">
        <is>
          <t>cinder</t>
        </is>
      </c>
      <c r="B13065" t="inlineStr">
        <is>
          <t>41de06dcf6f1c84b6d4eb2f8d3b4f002d8c67f96</t>
        </is>
      </c>
      <c r="C13065" t="inlineStr">
        <is>
          <t>2018-08-30 14:05:43+00:00</t>
        </is>
      </c>
      <c r="D13065" t="inlineStr">
        <is>
          <t>verchange</t>
        </is>
      </c>
      <c r="E13065" t="inlineStr">
        <is>
          <t>eventlet</t>
        </is>
      </c>
      <c r="F13065" t="inlineStr">
        <is>
          <t>&gt;=0.18.2;!=0.18.3;!=0.20.1</t>
        </is>
      </c>
      <c r="G13065" t="inlineStr">
        <is>
          <t>eventlet</t>
        </is>
      </c>
      <c r="H13065" t="inlineStr">
        <is>
          <t>&lt;0.21.0;&gt;=0.18.2;!=0.18.3;!=0.20.1</t>
        </is>
      </c>
    </row>
    <row r="13066">
      <c r="A13066" t="inlineStr">
        <is>
          <t>cinder</t>
        </is>
      </c>
      <c r="B13066" t="inlineStr">
        <is>
          <t>41de06dcf6f1c84b6d4eb2f8d3b4f002d8c67f96</t>
        </is>
      </c>
      <c r="C13066" t="inlineStr">
        <is>
          <t>2018-08-30 14:05:43+00:00</t>
        </is>
      </c>
      <c r="D13066" t="inlineStr">
        <is>
          <t>verchange</t>
        </is>
      </c>
      <c r="E13066" t="inlineStr">
        <is>
          <t>python-barbicanclient</t>
        </is>
      </c>
      <c r="F13066" t="inlineStr">
        <is>
          <t>&gt;=4.5.2</t>
        </is>
      </c>
      <c r="G13066" t="inlineStr">
        <is>
          <t>python-barbicanclient</t>
        </is>
      </c>
      <c r="H13066" t="inlineStr">
        <is>
          <t>!=4.5.0;!=4.5.1;&gt;=4.0.0</t>
        </is>
      </c>
    </row>
    <row r="13067">
      <c r="A13067" t="inlineStr">
        <is>
          <t>cinder</t>
        </is>
      </c>
      <c r="B13067" t="inlineStr">
        <is>
          <t>41de06dcf6f1c84b6d4eb2f8d3b4f002d8c67f96</t>
        </is>
      </c>
      <c r="C13067" t="inlineStr">
        <is>
          <t>2018-08-30 14:05:43+00:00</t>
        </is>
      </c>
      <c r="D13067" t="inlineStr">
        <is>
          <t>add</t>
        </is>
      </c>
      <c r="E13067" t="inlineStr">
        <is>
          <t>sphinx-feature-classification</t>
        </is>
      </c>
      <c r="F13067" t="inlineStr">
        <is>
          <t>&gt;=0.1.0</t>
        </is>
      </c>
      <c r="G13067" t="inlineStr"/>
      <c r="H13067" t="inlineStr"/>
    </row>
    <row r="13068">
      <c r="A13068" t="inlineStr">
        <is>
          <t>cinder</t>
        </is>
      </c>
      <c r="B13068" t="inlineStr">
        <is>
          <t>41de06dcf6f1c84b6d4eb2f8d3b4f002d8c67f96</t>
        </is>
      </c>
      <c r="C13068" t="inlineStr">
        <is>
          <t>2018-08-30 14:05:43+00:00</t>
        </is>
      </c>
      <c r="D13068" t="inlineStr">
        <is>
          <t>add</t>
        </is>
      </c>
      <c r="E13068" t="inlineStr">
        <is>
          <t>cursive</t>
        </is>
      </c>
      <c r="F13068" t="inlineStr">
        <is>
          <t>&gt;=0.2.1</t>
        </is>
      </c>
      <c r="G13068" t="inlineStr"/>
      <c r="H13068" t="inlineStr"/>
    </row>
    <row r="13069">
      <c r="A13069" t="inlineStr">
        <is>
          <t>cinder</t>
        </is>
      </c>
      <c r="B13069" t="inlineStr">
        <is>
          <t>46363697d9a7ddc7880bf6071e5d035f3f9aa043</t>
        </is>
      </c>
      <c r="C13069" t="inlineStr">
        <is>
          <t>2019-04-10 12:11:31+00:00</t>
        </is>
      </c>
      <c r="D13069" t="inlineStr">
        <is>
          <t>verchange</t>
        </is>
      </c>
      <c r="E13069" t="inlineStr">
        <is>
          <t>oslo.utils</t>
        </is>
      </c>
      <c r="F13069" t="inlineStr">
        <is>
          <t>&gt;=3.34.0</t>
        </is>
      </c>
      <c r="G13069" t="inlineStr">
        <is>
          <t>oslo.utils</t>
        </is>
      </c>
      <c r="H13069" t="inlineStr">
        <is>
          <t>&gt;=3.33.0</t>
        </is>
      </c>
    </row>
    <row r="13070">
      <c r="A13070" t="inlineStr">
        <is>
          <t>cinder</t>
        </is>
      </c>
      <c r="B13070" t="inlineStr">
        <is>
          <t>46363697d9a7ddc7880bf6071e5d035f3f9aa043</t>
        </is>
      </c>
      <c r="C13070" t="inlineStr">
        <is>
          <t>2019-04-10 12:11:31+00:00</t>
        </is>
      </c>
      <c r="D13070" t="inlineStr">
        <is>
          <t>verchange</t>
        </is>
      </c>
      <c r="E13070" t="inlineStr">
        <is>
          <t>keystonemiddleware</t>
        </is>
      </c>
      <c r="F13070" t="inlineStr">
        <is>
          <t>&gt;=4.21.0</t>
        </is>
      </c>
      <c r="G13070" t="inlineStr">
        <is>
          <t>keystonemiddleware</t>
        </is>
      </c>
      <c r="H13070" t="inlineStr">
        <is>
          <t>&gt;=4.17.0</t>
        </is>
      </c>
    </row>
    <row r="13071">
      <c r="A13071" t="inlineStr">
        <is>
          <t>cinder</t>
        </is>
      </c>
      <c r="B13071" t="inlineStr">
        <is>
          <t>46363697d9a7ddc7880bf6071e5d035f3f9aa043</t>
        </is>
      </c>
      <c r="C13071" t="inlineStr">
        <is>
          <t>2019-04-10 12:11:31+00:00</t>
        </is>
      </c>
      <c r="D13071" t="inlineStr">
        <is>
          <t>verchange</t>
        </is>
      </c>
      <c r="E13071" t="inlineStr">
        <is>
          <t>keystoneauth1</t>
        </is>
      </c>
      <c r="F13071" t="inlineStr">
        <is>
          <t>&gt;=3.7.0</t>
        </is>
      </c>
      <c r="G13071" t="inlineStr">
        <is>
          <t>keystoneauth1</t>
        </is>
      </c>
      <c r="H13071" t="inlineStr">
        <is>
          <t>&gt;=3.4.0</t>
        </is>
      </c>
    </row>
    <row r="13072">
      <c r="A13072" t="inlineStr">
        <is>
          <t>cinder</t>
        </is>
      </c>
      <c r="B13072" t="inlineStr">
        <is>
          <t>46363697d9a7ddc7880bf6071e5d035f3f9aa043</t>
        </is>
      </c>
      <c r="C13072" t="inlineStr">
        <is>
          <t>2019-04-10 12:11:31+00:00</t>
        </is>
      </c>
      <c r="D13072" t="inlineStr">
        <is>
          <t>verchange</t>
        </is>
      </c>
      <c r="E13072" t="inlineStr">
        <is>
          <t>python-keystoneclient</t>
        </is>
      </c>
      <c r="F13072" t="inlineStr">
        <is>
          <t>&gt;=3.15.0</t>
        </is>
      </c>
      <c r="G13072" t="inlineStr">
        <is>
          <t>python-keystoneclient</t>
        </is>
      </c>
      <c r="H13072" t="inlineStr">
        <is>
          <t>&gt;=3.8.0</t>
        </is>
      </c>
    </row>
    <row r="13073">
      <c r="A13073" t="inlineStr">
        <is>
          <t>cinder</t>
        </is>
      </c>
      <c r="B13073" t="inlineStr">
        <is>
          <t>46363697d9a7ddc7880bf6071e5d035f3f9aa043</t>
        </is>
      </c>
      <c r="C13073" t="inlineStr">
        <is>
          <t>2019-04-10 12:11:31+00:00</t>
        </is>
      </c>
      <c r="D13073" t="inlineStr">
        <is>
          <t>verchange</t>
        </is>
      </c>
      <c r="E13073" t="inlineStr">
        <is>
          <t>python-glanceclient</t>
        </is>
      </c>
      <c r="F13073" t="inlineStr">
        <is>
          <t>&gt;=2.15.0</t>
        </is>
      </c>
      <c r="G13073" t="inlineStr">
        <is>
          <t>python-glanceclient</t>
        </is>
      </c>
      <c r="H13073" t="inlineStr">
        <is>
          <t>&gt;=2.8.0</t>
        </is>
      </c>
    </row>
    <row r="13074">
      <c r="A13074" t="inlineStr">
        <is>
          <t>cinder</t>
        </is>
      </c>
      <c r="B13074" t="inlineStr">
        <is>
          <t>46363697d9a7ddc7880bf6071e5d035f3f9aa043</t>
        </is>
      </c>
      <c r="C13074" t="inlineStr">
        <is>
          <t>2019-04-10 12:11:31+00:00</t>
        </is>
      </c>
      <c r="D13074" t="inlineStr">
        <is>
          <t>verchange</t>
        </is>
      </c>
      <c r="E13074" t="inlineStr">
        <is>
          <t>oslo.privsep</t>
        </is>
      </c>
      <c r="F13074" t="inlineStr">
        <is>
          <t>&gt;=1.32.0</t>
        </is>
      </c>
      <c r="G13074" t="inlineStr">
        <is>
          <t>oslo.privsep</t>
        </is>
      </c>
      <c r="H13074" t="inlineStr">
        <is>
          <t>&gt;=1.23.0</t>
        </is>
      </c>
    </row>
    <row r="13075">
      <c r="A13075" t="inlineStr">
        <is>
          <t>cinder</t>
        </is>
      </c>
      <c r="B13075" t="inlineStr">
        <is>
          <t>46363697d9a7ddc7880bf6071e5d035f3f9aa043</t>
        </is>
      </c>
      <c r="C13075" t="inlineStr">
        <is>
          <t>2019-04-10 12:11:31+00:00</t>
        </is>
      </c>
      <c r="D13075" t="inlineStr">
        <is>
          <t>verchange</t>
        </is>
      </c>
      <c r="E13075" t="inlineStr">
        <is>
          <t>oslo.messaging</t>
        </is>
      </c>
      <c r="F13075" t="inlineStr">
        <is>
          <t>&gt;=6.4.0</t>
        </is>
      </c>
      <c r="G13075" t="inlineStr">
        <is>
          <t>oslo.messaging</t>
        </is>
      </c>
      <c r="H13075" t="inlineStr">
        <is>
          <t>&gt;=5.29.0</t>
        </is>
      </c>
    </row>
    <row r="13076">
      <c r="A13076" t="inlineStr">
        <is>
          <t>cinder</t>
        </is>
      </c>
      <c r="B13076" t="inlineStr">
        <is>
          <t>46363697d9a7ddc7880bf6071e5d035f3f9aa043</t>
        </is>
      </c>
      <c r="C13076" t="inlineStr">
        <is>
          <t>2019-04-10 12:11:31+00:00</t>
        </is>
      </c>
      <c r="D13076" t="inlineStr">
        <is>
          <t>verchange</t>
        </is>
      </c>
      <c r="E13076" t="inlineStr">
        <is>
          <t>taskflow</t>
        </is>
      </c>
      <c r="F13076" t="inlineStr">
        <is>
          <t>&gt;=3.2.0</t>
        </is>
      </c>
      <c r="G13076" t="inlineStr">
        <is>
          <t>taskflow</t>
        </is>
      </c>
      <c r="H13076" t="inlineStr">
        <is>
          <t>&gt;=2.16.0</t>
        </is>
      </c>
    </row>
    <row r="13077">
      <c r="A13077" t="inlineStr">
        <is>
          <t>cinder</t>
        </is>
      </c>
      <c r="B13077" t="inlineStr">
        <is>
          <t>46363697d9a7ddc7880bf6071e5d035f3f9aa043</t>
        </is>
      </c>
      <c r="C13077" t="inlineStr">
        <is>
          <t>2019-04-10 12:11:31+00:00</t>
        </is>
      </c>
      <c r="D13077" t="inlineStr">
        <is>
          <t>verchange</t>
        </is>
      </c>
      <c r="E13077" t="inlineStr">
        <is>
          <t>oslo.policy</t>
        </is>
      </c>
      <c r="F13077" t="inlineStr">
        <is>
          <t>&gt;=1.44.1</t>
        </is>
      </c>
      <c r="G13077" t="inlineStr">
        <is>
          <t>oslo.policy</t>
        </is>
      </c>
      <c r="H13077" t="inlineStr">
        <is>
          <t>&gt;=1.30.0</t>
        </is>
      </c>
    </row>
    <row r="13078">
      <c r="A13078" t="inlineStr">
        <is>
          <t>cinder</t>
        </is>
      </c>
      <c r="B13078" t="inlineStr">
        <is>
          <t>46363697d9a7ddc7880bf6071e5d035f3f9aa043</t>
        </is>
      </c>
      <c r="C13078" t="inlineStr">
        <is>
          <t>2019-04-10 12:11:31+00:00</t>
        </is>
      </c>
      <c r="D13078" t="inlineStr">
        <is>
          <t>verchange</t>
        </is>
      </c>
      <c r="E13078" t="inlineStr">
        <is>
          <t>requests</t>
        </is>
      </c>
      <c r="F13078" t="inlineStr">
        <is>
          <t>!=2.20.0;&gt;=2.14.2</t>
        </is>
      </c>
      <c r="G13078" t="inlineStr">
        <is>
          <t>requests</t>
        </is>
      </c>
      <c r="H13078" t="inlineStr">
        <is>
          <t>&gt;=2.14.2</t>
        </is>
      </c>
    </row>
    <row r="13079">
      <c r="A13079" t="inlineStr">
        <is>
          <t>cinder</t>
        </is>
      </c>
      <c r="B13079" t="inlineStr">
        <is>
          <t>46363697d9a7ddc7880bf6071e5d035f3f9aa043</t>
        </is>
      </c>
      <c r="C13079" t="inlineStr">
        <is>
          <t>2019-04-10 12:11:31+00:00</t>
        </is>
      </c>
      <c r="D13079" t="inlineStr">
        <is>
          <t>add</t>
        </is>
      </c>
      <c r="E13079" t="inlineStr">
        <is>
          <t>oslo.upgradecheck</t>
        </is>
      </c>
      <c r="F13079" t="inlineStr">
        <is>
          <t>&gt;=0.1.0</t>
        </is>
      </c>
      <c r="G13079" t="inlineStr"/>
      <c r="H13079" t="inlineStr"/>
    </row>
    <row r="13080">
      <c r="A13080" t="inlineStr">
        <is>
          <t>cinder</t>
        </is>
      </c>
      <c r="B13080" t="inlineStr">
        <is>
          <t>46363697d9a7ddc7880bf6071e5d035f3f9aa043</t>
        </is>
      </c>
      <c r="C13080" t="inlineStr">
        <is>
          <t>2019-04-10 12:11:31+00:00</t>
        </is>
      </c>
      <c r="D13080" t="inlineStr">
        <is>
          <t>rem</t>
        </is>
      </c>
      <c r="E13080" t="inlineStr"/>
      <c r="F13080" t="inlineStr"/>
      <c r="G13080" t="inlineStr">
        <is>
          <t>Babel</t>
        </is>
      </c>
      <c r="H13080" t="inlineStr">
        <is>
          <t>&gt;=2.3.4;!=2.4.0</t>
        </is>
      </c>
    </row>
    <row r="13081">
      <c r="A13081" t="inlineStr">
        <is>
          <t>cinder</t>
        </is>
      </c>
      <c r="B13081" t="inlineStr">
        <is>
          <t>46363697d9a7ddc7880bf6071e5d035f3f9aa043</t>
        </is>
      </c>
      <c r="C13081" t="inlineStr">
        <is>
          <t>2019-04-10 12:11:31+00:00</t>
        </is>
      </c>
      <c r="D13081" t="inlineStr">
        <is>
          <t>rem</t>
        </is>
      </c>
      <c r="E13081" t="inlineStr"/>
      <c r="F13081" t="inlineStr"/>
      <c r="G13081" t="inlineStr">
        <is>
          <t>sphinx-feature-classification</t>
        </is>
      </c>
      <c r="H13081" t="inlineStr">
        <is>
          <t>&gt;=0.1.0</t>
        </is>
      </c>
    </row>
    <row r="13082">
      <c r="A13082" t="inlineStr">
        <is>
          <t>cinder</t>
        </is>
      </c>
      <c r="B13082" t="inlineStr">
        <is>
          <t>46363697d9a7ddc7880bf6071e5d035f3f9aa043</t>
        </is>
      </c>
      <c r="C13082" t="inlineStr">
        <is>
          <t>2019-04-10 12:11:31+00:00</t>
        </is>
      </c>
      <c r="D13082" t="inlineStr">
        <is>
          <t>rem</t>
        </is>
      </c>
      <c r="E13082" t="inlineStr"/>
      <c r="F13082" t="inlineStr"/>
      <c r="G13082" t="inlineStr">
        <is>
          <t>simplejson</t>
        </is>
      </c>
      <c r="H13082" t="inlineStr">
        <is>
          <t>&gt;=3.5.1</t>
        </is>
      </c>
    </row>
    <row r="13083">
      <c r="A13083" t="inlineStr">
        <is>
          <t>cinder</t>
        </is>
      </c>
      <c r="B13083" t="inlineStr">
        <is>
          <t>d879e76ff05f78aa042c4fe5f79a69699ccaa997</t>
        </is>
      </c>
      <c r="C13083" t="inlineStr">
        <is>
          <t>2019-10-16 12:33:36+00:00</t>
        </is>
      </c>
      <c r="D13083" t="inlineStr">
        <is>
          <t>verchange</t>
        </is>
      </c>
      <c r="E13083" t="inlineStr">
        <is>
          <t>eventlet</t>
        </is>
      </c>
      <c r="F13083" t="inlineStr">
        <is>
          <t>!=0.25.0;!=0.23.0;&gt;=0.22.0</t>
        </is>
      </c>
      <c r="G13083" t="inlineStr">
        <is>
          <t>eventlet</t>
        </is>
      </c>
      <c r="H13083" t="inlineStr">
        <is>
          <t>&gt;=0.18.2;!=0.18.3;!=0.20.1</t>
        </is>
      </c>
    </row>
    <row r="13084">
      <c r="A13084" t="inlineStr">
        <is>
          <t>cinder</t>
        </is>
      </c>
      <c r="B13084" t="inlineStr">
        <is>
          <t>d879e76ff05f78aa042c4fe5f79a69699ccaa997</t>
        </is>
      </c>
      <c r="C13084" t="inlineStr">
        <is>
          <t>2019-10-16 12:33:36+00:00</t>
        </is>
      </c>
      <c r="D13084" t="inlineStr">
        <is>
          <t>verchange</t>
        </is>
      </c>
      <c r="E13084" t="inlineStr">
        <is>
          <t>jsonschema</t>
        </is>
      </c>
      <c r="F13084" t="inlineStr">
        <is>
          <t>&gt;=2.6.0</t>
        </is>
      </c>
      <c r="G13084" t="inlineStr">
        <is>
          <t>jsonschema</t>
        </is>
      </c>
      <c r="H13084" t="inlineStr">
        <is>
          <t>&gt;=2.6.0;&lt;3.0.0</t>
        </is>
      </c>
    </row>
    <row r="13085">
      <c r="A13085" t="inlineStr">
        <is>
          <t>cinder</t>
        </is>
      </c>
      <c r="B13085" t="inlineStr">
        <is>
          <t>cc9014ab4298a4509fd6139fe5b9ca4c7c69120d</t>
        </is>
      </c>
      <c r="C13085" t="inlineStr">
        <is>
          <t>2020-05-13 10:36:56+00:00</t>
        </is>
      </c>
      <c r="D13085" t="inlineStr">
        <is>
          <t>verchange</t>
        </is>
      </c>
      <c r="E13085" t="inlineStr">
        <is>
          <t>oslo.db</t>
        </is>
      </c>
      <c r="F13085" t="inlineStr">
        <is>
          <t>&gt;=4.35.0</t>
        </is>
      </c>
      <c r="G13085" t="inlineStr">
        <is>
          <t>oslo.db</t>
        </is>
      </c>
      <c r="H13085" t="inlineStr">
        <is>
          <t>&gt;=4.27.0</t>
        </is>
      </c>
    </row>
    <row r="13086">
      <c r="A13086" t="inlineStr">
        <is>
          <t>cinder</t>
        </is>
      </c>
      <c r="B13086" t="inlineStr">
        <is>
          <t>cc9014ab4298a4509fd6139fe5b9ca4c7c69120d</t>
        </is>
      </c>
      <c r="C13086" t="inlineStr">
        <is>
          <t>2020-05-13 10:36:56+00:00</t>
        </is>
      </c>
      <c r="D13086" t="inlineStr">
        <is>
          <t>verchange</t>
        </is>
      </c>
      <c r="E13086" t="inlineStr">
        <is>
          <t>paramiko</t>
        </is>
      </c>
      <c r="F13086" t="inlineStr">
        <is>
          <t>&gt;=2.4.0</t>
        </is>
      </c>
      <c r="G13086" t="inlineStr">
        <is>
          <t>paramiko</t>
        </is>
      </c>
      <c r="H13086" t="inlineStr">
        <is>
          <t>&gt;=2.0.0</t>
        </is>
      </c>
    </row>
    <row r="13087">
      <c r="A13087" t="inlineStr">
        <is>
          <t>cinder</t>
        </is>
      </c>
      <c r="B13087" t="inlineStr">
        <is>
          <t>cc9014ab4298a4509fd6139fe5b9ca4c7c69120d</t>
        </is>
      </c>
      <c r="C13087" t="inlineStr">
        <is>
          <t>2020-05-13 10:36:56+00:00</t>
        </is>
      </c>
      <c r="D13087" t="inlineStr">
        <is>
          <t>verchange</t>
        </is>
      </c>
      <c r="E13087" t="inlineStr">
        <is>
          <t>oslo.vmware</t>
        </is>
      </c>
      <c r="F13087" t="inlineStr">
        <is>
          <t>&gt;=2.35.0</t>
        </is>
      </c>
      <c r="G13087" t="inlineStr">
        <is>
          <t>oslo.vmware</t>
        </is>
      </c>
      <c r="H13087" t="inlineStr">
        <is>
          <t>&gt;=2.17.0</t>
        </is>
      </c>
    </row>
    <row r="13088">
      <c r="A13088" t="inlineStr">
        <is>
          <t>cinder</t>
        </is>
      </c>
      <c r="B13088" t="inlineStr">
        <is>
          <t>cc9014ab4298a4509fd6139fe5b9ca4c7c69120d</t>
        </is>
      </c>
      <c r="C13088" t="inlineStr">
        <is>
          <t>2020-05-13 10:36:56+00:00</t>
        </is>
      </c>
      <c r="D13088" t="inlineStr">
        <is>
          <t>add</t>
        </is>
      </c>
      <c r="E13088" t="inlineStr">
        <is>
          <t>tabulate</t>
        </is>
      </c>
      <c r="F13088" t="inlineStr">
        <is>
          <t>&gt;=0.8.5</t>
        </is>
      </c>
      <c r="G13088" t="inlineStr"/>
      <c r="H13088" t="inlineStr"/>
    </row>
    <row r="13089">
      <c r="A13089" t="inlineStr">
        <is>
          <t>cinder</t>
        </is>
      </c>
      <c r="B13089" t="inlineStr">
        <is>
          <t>cc9014ab4298a4509fd6139fe5b9ca4c7c69120d</t>
        </is>
      </c>
      <c r="C13089" t="inlineStr">
        <is>
          <t>2020-05-13 10:36:56+00:00</t>
        </is>
      </c>
      <c r="D13089" t="inlineStr">
        <is>
          <t>rem</t>
        </is>
      </c>
      <c r="E13089" t="inlineStr"/>
      <c r="F13089" t="inlineStr"/>
      <c r="G13089" t="inlineStr">
        <is>
          <t>enum34</t>
        </is>
      </c>
      <c r="H13089" t="inlineStr">
        <is>
          <t>&gt;=1.0.4</t>
        </is>
      </c>
    </row>
    <row r="13090">
      <c r="A13090" t="inlineStr">
        <is>
          <t>cinder</t>
        </is>
      </c>
      <c r="B13090" t="inlineStr">
        <is>
          <t>cc9014ab4298a4509fd6139fe5b9ca4c7c69120d</t>
        </is>
      </c>
      <c r="C13090" t="inlineStr">
        <is>
          <t>2020-05-13 10:36:56+00:00</t>
        </is>
      </c>
      <c r="D13090" t="inlineStr">
        <is>
          <t>rem</t>
        </is>
      </c>
      <c r="E13090" t="inlineStr"/>
      <c r="F13090" t="inlineStr"/>
      <c r="G13090" t="inlineStr">
        <is>
          <t>ipaddress</t>
        </is>
      </c>
      <c r="H13090" t="inlineStr">
        <is>
          <t>&gt;=1.0.17</t>
        </is>
      </c>
    </row>
    <row r="13091">
      <c r="A13091" t="inlineStr">
        <is>
          <t>cinder</t>
        </is>
      </c>
      <c r="B13091" t="inlineStr">
        <is>
          <t>cc9014ab4298a4509fd6139fe5b9ca4c7c69120d</t>
        </is>
      </c>
      <c r="C13091" t="inlineStr">
        <is>
          <t>2020-05-13 10:36:56+00:00</t>
        </is>
      </c>
      <c r="D13091" t="inlineStr">
        <is>
          <t>rem</t>
        </is>
      </c>
      <c r="E13091" t="inlineStr"/>
      <c r="F13091" t="inlineStr"/>
      <c r="G13091" t="inlineStr">
        <is>
          <t>PrettyTable</t>
        </is>
      </c>
      <c r="H13091" t="inlineStr">
        <is>
          <t>&gt;=0.7.1;&lt;0.8</t>
        </is>
      </c>
    </row>
    <row r="13092">
      <c r="A13092" t="inlineStr">
        <is>
          <t>cinder</t>
        </is>
      </c>
      <c r="B13092" t="inlineStr">
        <is>
          <t>cc9014ab4298a4509fd6139fe5b9ca4c7c69120d</t>
        </is>
      </c>
      <c r="C13092" t="inlineStr">
        <is>
          <t>2020-05-13 10:36:56+00:00</t>
        </is>
      </c>
      <c r="D13092" t="inlineStr">
        <is>
          <t>rem</t>
        </is>
      </c>
      <c r="E13092" t="inlineStr"/>
      <c r="F13092" t="inlineStr"/>
      <c r="G13092" t="inlineStr">
        <is>
          <t>suds-jurko</t>
        </is>
      </c>
      <c r="H13092" t="inlineStr">
        <is>
          <t>&gt;=0.6</t>
        </is>
      </c>
    </row>
    <row r="13093">
      <c r="A13093" t="inlineStr">
        <is>
          <t>cinder</t>
        </is>
      </c>
      <c r="B13093" t="inlineStr">
        <is>
          <t>aadf0950c9c62f68a107c89c5b7c7632a2c732db</t>
        </is>
      </c>
      <c r="C13093" t="inlineStr">
        <is>
          <t>2020-06-05 16:32:03+00:00</t>
        </is>
      </c>
      <c r="D13093" t="inlineStr">
        <is>
          <t>verchange</t>
        </is>
      </c>
      <c r="E13093" t="inlineStr">
        <is>
          <t>os-brick</t>
        </is>
      </c>
      <c r="F13093" t="inlineStr">
        <is>
          <t>&gt;=2.10.3</t>
        </is>
      </c>
      <c r="G13093" t="inlineStr">
        <is>
          <t>os-brick</t>
        </is>
      </c>
      <c r="H13093" t="inlineStr">
        <is>
          <t>&gt;=2.2.0</t>
        </is>
      </c>
    </row>
    <row r="13094">
      <c r="A13094" t="inlineStr">
        <is>
          <t>cinder</t>
        </is>
      </c>
      <c r="B13094" t="inlineStr">
        <is>
          <t>25ed65f1fa1d50cf3d5f757736b6cfb506ce402f</t>
        </is>
      </c>
      <c r="C13094" t="inlineStr">
        <is>
          <t>2020-06-08 08:34:45+00:00</t>
        </is>
      </c>
      <c r="D13094" t="inlineStr">
        <is>
          <t>verchange</t>
        </is>
      </c>
      <c r="E13094" t="inlineStr">
        <is>
          <t>os-brick</t>
        </is>
      </c>
      <c r="F13094" t="inlineStr">
        <is>
          <t>&gt;=2.8.5</t>
        </is>
      </c>
      <c r="G13094" t="inlineStr">
        <is>
          <t>os-brick</t>
        </is>
      </c>
      <c r="H13094" t="inlineStr">
        <is>
          <t>&gt;=2.2.0</t>
        </is>
      </c>
    </row>
    <row r="13095">
      <c r="A13095" t="inlineStr">
        <is>
          <t>cinder</t>
        </is>
      </c>
      <c r="B13095" t="inlineStr">
        <is>
          <t>20a3cab7ddd9555eaa0406f539d491308f18e4e9</t>
        </is>
      </c>
      <c r="C13095" t="inlineStr">
        <is>
          <t>2020-06-08 08:35:35+00:00</t>
        </is>
      </c>
      <c r="D13095" t="inlineStr">
        <is>
          <t>verchange</t>
        </is>
      </c>
      <c r="E13095" t="inlineStr">
        <is>
          <t>os-brick</t>
        </is>
      </c>
      <c r="F13095" t="inlineStr">
        <is>
          <t>&gt;=3.0.2</t>
        </is>
      </c>
      <c r="G13095" t="inlineStr">
        <is>
          <t>os-brick</t>
        </is>
      </c>
      <c r="H13095" t="inlineStr">
        <is>
          <t>&gt;=2.2.0</t>
        </is>
      </c>
    </row>
    <row r="13096">
      <c r="A13096" t="inlineStr">
        <is>
          <t>cinder</t>
        </is>
      </c>
      <c r="B13096" t="inlineStr">
        <is>
          <t>3ecfe3754c41f82bfb18bb5aa497b8cf2a25f2fe</t>
        </is>
      </c>
      <c r="C13096" t="inlineStr">
        <is>
          <t>2020-06-24 21:37:02+00:00</t>
        </is>
      </c>
      <c r="D13096" t="inlineStr">
        <is>
          <t>verchange</t>
        </is>
      </c>
      <c r="E13096" t="inlineStr">
        <is>
          <t>os-brick</t>
        </is>
      </c>
      <c r="F13096" t="inlineStr">
        <is>
          <t>&gt;=2.10.4</t>
        </is>
      </c>
      <c r="G13096" t="inlineStr">
        <is>
          <t>os-brick</t>
        </is>
      </c>
      <c r="H13096" t="inlineStr">
        <is>
          <t>&gt;=2.10.3</t>
        </is>
      </c>
    </row>
    <row r="13097">
      <c r="A13097" t="inlineStr">
        <is>
          <t>cinder</t>
        </is>
      </c>
      <c r="B13097" t="inlineStr">
        <is>
          <t>a14fd58f5dc1e4027e4148dfb1c40253ebfda8a3</t>
        </is>
      </c>
      <c r="C13097" t="inlineStr">
        <is>
          <t>2020-07-01 16:43:45+00:00</t>
        </is>
      </c>
      <c r="D13097" t="inlineStr">
        <is>
          <t>verchange</t>
        </is>
      </c>
      <c r="E13097" t="inlineStr">
        <is>
          <t>os-brick</t>
        </is>
      </c>
      <c r="F13097" t="inlineStr">
        <is>
          <t>&gt;=2.8.6</t>
        </is>
      </c>
      <c r="G13097" t="inlineStr">
        <is>
          <t>os-brick</t>
        </is>
      </c>
      <c r="H13097" t="inlineStr">
        <is>
          <t>&gt;=2.8.5</t>
        </is>
      </c>
    </row>
    <row r="13098">
      <c r="A13098" t="inlineStr">
        <is>
          <t>cinder</t>
        </is>
      </c>
      <c r="B13098" t="inlineStr">
        <is>
          <t>58f0e737973f36cd759ee054bcdf8f4f644273b3</t>
        </is>
      </c>
      <c r="C13098" t="inlineStr">
        <is>
          <t>2020-09-30 14:27:56+00:00</t>
        </is>
      </c>
      <c r="D13098" t="inlineStr">
        <is>
          <t>verchange</t>
        </is>
      </c>
      <c r="E13098" t="inlineStr">
        <is>
          <t>os-brick</t>
        </is>
      </c>
      <c r="F13098" t="inlineStr">
        <is>
          <t>&gt;=2.10.5</t>
        </is>
      </c>
      <c r="G13098" t="inlineStr">
        <is>
          <t>os-brick</t>
        </is>
      </c>
      <c r="H13098" t="inlineStr">
        <is>
          <t>&gt;=2.10.4</t>
        </is>
      </c>
    </row>
    <row r="13099">
      <c r="A13099" t="inlineStr">
        <is>
          <t>cinder</t>
        </is>
      </c>
      <c r="B13099" t="inlineStr">
        <is>
          <t>8dbc04d276e816a506e1622b285f84d545e3b544</t>
        </is>
      </c>
      <c r="C13099" t="inlineStr">
        <is>
          <t>2020-09-30 14:29:17+00:00</t>
        </is>
      </c>
      <c r="D13099" t="inlineStr">
        <is>
          <t>verchange</t>
        </is>
      </c>
      <c r="E13099" t="inlineStr">
        <is>
          <t>os-brick</t>
        </is>
      </c>
      <c r="F13099" t="inlineStr">
        <is>
          <t>&gt;=2.8.7</t>
        </is>
      </c>
      <c r="G13099" t="inlineStr">
        <is>
          <t>os-brick</t>
        </is>
      </c>
      <c r="H13099" t="inlineStr">
        <is>
          <t>&gt;=2.8.6</t>
        </is>
      </c>
    </row>
    <row r="13100">
      <c r="A13100" t="inlineStr">
        <is>
          <t>cinder</t>
        </is>
      </c>
      <c r="B13100" t="inlineStr">
        <is>
          <t>53d4822751ece2a844a693562617eba857ca3aa6</t>
        </is>
      </c>
      <c r="C13100" t="inlineStr">
        <is>
          <t>2020-09-30 14:29:51+00:00</t>
        </is>
      </c>
      <c r="D13100" t="inlineStr">
        <is>
          <t>verchange</t>
        </is>
      </c>
      <c r="E13100" t="inlineStr">
        <is>
          <t>os-brick</t>
        </is>
      </c>
      <c r="F13100" t="inlineStr">
        <is>
          <t>&gt;=3.0.3</t>
        </is>
      </c>
      <c r="G13100" t="inlineStr">
        <is>
          <t>os-brick</t>
        </is>
      </c>
      <c r="H13100" t="inlineStr">
        <is>
          <t>&gt;=3.0.2</t>
        </is>
      </c>
    </row>
    <row r="13101">
      <c r="A13101" t="inlineStr">
        <is>
          <t>cinder</t>
        </is>
      </c>
      <c r="B13101" t="inlineStr">
        <is>
          <t>d4d90f812e35ef836c2bd8b8a33caf37032b1ad4</t>
        </is>
      </c>
      <c r="C13101" t="inlineStr">
        <is>
          <t>2020-10-14 09:55:59+00:00</t>
        </is>
      </c>
      <c r="D13101" t="inlineStr">
        <is>
          <t>verchange</t>
        </is>
      </c>
      <c r="E13101" t="inlineStr">
        <is>
          <t>taskflow</t>
        </is>
      </c>
      <c r="F13101" t="inlineStr">
        <is>
          <t>&gt;=3.8.0</t>
        </is>
      </c>
      <c r="G13101" t="inlineStr">
        <is>
          <t>taskflow</t>
        </is>
      </c>
      <c r="H13101" t="inlineStr">
        <is>
          <t>&gt;=3.2.0</t>
        </is>
      </c>
    </row>
    <row r="13102">
      <c r="A13102" t="inlineStr">
        <is>
          <t>cinder</t>
        </is>
      </c>
      <c r="B13102" t="inlineStr">
        <is>
          <t>d4d90f812e35ef836c2bd8b8a33caf37032b1ad4</t>
        </is>
      </c>
      <c r="C13102" t="inlineStr">
        <is>
          <t>2020-10-14 09:55:59+00:00</t>
        </is>
      </c>
      <c r="D13102" t="inlineStr">
        <is>
          <t>verchange</t>
        </is>
      </c>
      <c r="E13102" t="inlineStr">
        <is>
          <t>requests</t>
        </is>
      </c>
      <c r="F13102" t="inlineStr">
        <is>
          <t>!=2.20.0;&gt;=2.18.0</t>
        </is>
      </c>
      <c r="G13102" t="inlineStr">
        <is>
          <t>requests</t>
        </is>
      </c>
      <c r="H13102" t="inlineStr">
        <is>
          <t>!=2.20.0;&gt;=2.14.2</t>
        </is>
      </c>
    </row>
    <row r="13103">
      <c r="A13103" t="inlineStr">
        <is>
          <t>cinder</t>
        </is>
      </c>
      <c r="B13103" t="inlineStr">
        <is>
          <t>d4d90f812e35ef836c2bd8b8a33caf37032b1ad4</t>
        </is>
      </c>
      <c r="C13103" t="inlineStr">
        <is>
          <t>2020-10-14 09:55:59+00:00</t>
        </is>
      </c>
      <c r="D13103" t="inlineStr">
        <is>
          <t>verchange</t>
        </is>
      </c>
      <c r="E13103" t="inlineStr">
        <is>
          <t>os-brick</t>
        </is>
      </c>
      <c r="F13103" t="inlineStr">
        <is>
          <t>&gt;=4.0.1</t>
        </is>
      </c>
      <c r="G13103" t="inlineStr">
        <is>
          <t>os-brick</t>
        </is>
      </c>
      <c r="H13103" t="inlineStr">
        <is>
          <t>&gt;=3.0.3</t>
        </is>
      </c>
    </row>
    <row r="13104">
      <c r="A13104" t="inlineStr">
        <is>
          <t>cinder</t>
        </is>
      </c>
      <c r="B13104" t="inlineStr">
        <is>
          <t>d4d90f812e35ef836c2bd8b8a33caf37032b1ad4</t>
        </is>
      </c>
      <c r="C13104" t="inlineStr">
        <is>
          <t>2020-10-14 09:55:59+00:00</t>
        </is>
      </c>
      <c r="D13104" t="inlineStr">
        <is>
          <t>verchange</t>
        </is>
      </c>
      <c r="E13104" t="inlineStr">
        <is>
          <t>SQLAlchemy</t>
        </is>
      </c>
      <c r="F13104" t="inlineStr">
        <is>
          <t>&gt;=1.3.0</t>
        </is>
      </c>
      <c r="G13104" t="inlineStr">
        <is>
          <t>SQLAlchemy</t>
        </is>
      </c>
      <c r="H13104" t="inlineStr">
        <is>
          <t>&gt;=1.0.10;!=1.1.5;!=1.1.8;!=1.1.6;!=1.1.7</t>
        </is>
      </c>
    </row>
    <row r="13105">
      <c r="A13105" t="inlineStr">
        <is>
          <t>cinder</t>
        </is>
      </c>
      <c r="B13105" t="inlineStr">
        <is>
          <t>d4d90f812e35ef836c2bd8b8a33caf37032b1ad4</t>
        </is>
      </c>
      <c r="C13105" t="inlineStr">
        <is>
          <t>2020-10-14 09:55:59+00:00</t>
        </is>
      </c>
      <c r="D13105" t="inlineStr">
        <is>
          <t>verchange</t>
        </is>
      </c>
      <c r="E13105" t="inlineStr">
        <is>
          <t>stevedore</t>
        </is>
      </c>
      <c r="F13105" t="inlineStr">
        <is>
          <t>&gt;=1.31.0</t>
        </is>
      </c>
      <c r="G13105" t="inlineStr">
        <is>
          <t>stevedore</t>
        </is>
      </c>
      <c r="H13105" t="inlineStr">
        <is>
          <t>&gt;=1.20.0</t>
        </is>
      </c>
    </row>
    <row r="13106">
      <c r="A13106" t="inlineStr">
        <is>
          <t>cinder</t>
        </is>
      </c>
      <c r="B13106" t="inlineStr">
        <is>
          <t>d4d90f812e35ef836c2bd8b8a33caf37032b1ad4</t>
        </is>
      </c>
      <c r="C13106" t="inlineStr">
        <is>
          <t>2020-10-14 09:55:59+00:00</t>
        </is>
      </c>
      <c r="D13106" t="inlineStr">
        <is>
          <t>verchange</t>
        </is>
      </c>
      <c r="E13106" t="inlineStr">
        <is>
          <t>pyparsing</t>
        </is>
      </c>
      <c r="F13106" t="inlineStr">
        <is>
          <t>&gt;=2.2.1</t>
        </is>
      </c>
      <c r="G13106" t="inlineStr">
        <is>
          <t>pyparsing</t>
        </is>
      </c>
      <c r="H13106" t="inlineStr">
        <is>
          <t>&gt;=2.1.0</t>
        </is>
      </c>
    </row>
    <row r="13107">
      <c r="A13107" t="inlineStr">
        <is>
          <t>cinder</t>
        </is>
      </c>
      <c r="B13107" t="inlineStr">
        <is>
          <t>d4d90f812e35ef836c2bd8b8a33caf37032b1ad4</t>
        </is>
      </c>
      <c r="C13107" t="inlineStr">
        <is>
          <t>2020-10-14 09:55:59+00:00</t>
        </is>
      </c>
      <c r="D13107" t="inlineStr">
        <is>
          <t>verchange</t>
        </is>
      </c>
      <c r="E13107" t="inlineStr">
        <is>
          <t>oslo.context</t>
        </is>
      </c>
      <c r="F13107" t="inlineStr">
        <is>
          <t>&gt;=2.23.0</t>
        </is>
      </c>
      <c r="G13107" t="inlineStr">
        <is>
          <t>oslo.context</t>
        </is>
      </c>
      <c r="H13107" t="inlineStr">
        <is>
          <t>&gt;=2.19.2</t>
        </is>
      </c>
    </row>
    <row r="13108">
      <c r="A13108" t="inlineStr">
        <is>
          <t>cinder</t>
        </is>
      </c>
      <c r="B13108" t="inlineStr">
        <is>
          <t>d4d90f812e35ef836c2bd8b8a33caf37032b1ad4</t>
        </is>
      </c>
      <c r="C13108" t="inlineStr">
        <is>
          <t>2020-10-14 09:55:59+00:00</t>
        </is>
      </c>
      <c r="D13108" t="inlineStr">
        <is>
          <t>verchange</t>
        </is>
      </c>
      <c r="E13108" t="inlineStr">
        <is>
          <t>six</t>
        </is>
      </c>
      <c r="F13108" t="inlineStr">
        <is>
          <t>&gt;=1.11.0</t>
        </is>
      </c>
      <c r="G13108" t="inlineStr">
        <is>
          <t>six</t>
        </is>
      </c>
      <c r="H13108" t="inlineStr">
        <is>
          <t>&gt;=1.10.0</t>
        </is>
      </c>
    </row>
    <row r="13109">
      <c r="A13109" t="inlineStr">
        <is>
          <t>cinder</t>
        </is>
      </c>
      <c r="B13109" t="inlineStr">
        <is>
          <t>d4d90f812e35ef836c2bd8b8a33caf37032b1ad4</t>
        </is>
      </c>
      <c r="C13109" t="inlineStr">
        <is>
          <t>2020-10-14 09:55:59+00:00</t>
        </is>
      </c>
      <c r="D13109" t="inlineStr">
        <is>
          <t>verchange</t>
        </is>
      </c>
      <c r="E13109" t="inlineStr">
        <is>
          <t>keystoneauth1</t>
        </is>
      </c>
      <c r="F13109" t="inlineStr">
        <is>
          <t>&gt;=3.14.0</t>
        </is>
      </c>
      <c r="G13109" t="inlineStr">
        <is>
          <t>keystoneauth1</t>
        </is>
      </c>
      <c r="H13109" t="inlineStr">
        <is>
          <t>&gt;=3.7.0</t>
        </is>
      </c>
    </row>
    <row r="13110">
      <c r="A13110" t="inlineStr">
        <is>
          <t>cinder</t>
        </is>
      </c>
      <c r="B13110" t="inlineStr">
        <is>
          <t>d4d90f812e35ef836c2bd8b8a33caf37032b1ad4</t>
        </is>
      </c>
      <c r="C13110" t="inlineStr">
        <is>
          <t>2020-10-14 09:55:59+00:00</t>
        </is>
      </c>
      <c r="D13110" t="inlineStr">
        <is>
          <t>verchange</t>
        </is>
      </c>
      <c r="E13110" t="inlineStr">
        <is>
          <t>oslo.privsep</t>
        </is>
      </c>
      <c r="F13110" t="inlineStr">
        <is>
          <t>&gt;=2.3.0</t>
        </is>
      </c>
      <c r="G13110" t="inlineStr">
        <is>
          <t>oslo.privsep</t>
        </is>
      </c>
      <c r="H13110" t="inlineStr">
        <is>
          <t>&gt;=1.32.0</t>
        </is>
      </c>
    </row>
    <row r="13111">
      <c r="A13111" t="inlineStr">
        <is>
          <t>cinder</t>
        </is>
      </c>
      <c r="B13111" t="inlineStr">
        <is>
          <t>d4d90f812e35ef836c2bd8b8a33caf37032b1ad4</t>
        </is>
      </c>
      <c r="C13111" t="inlineStr">
        <is>
          <t>2020-10-14 09:55:59+00:00</t>
        </is>
      </c>
      <c r="D13111" t="inlineStr">
        <is>
          <t>verchange</t>
        </is>
      </c>
      <c r="E13111" t="inlineStr">
        <is>
          <t>iso8601</t>
        </is>
      </c>
      <c r="F13111" t="inlineStr">
        <is>
          <t>&gt;=0.1.12</t>
        </is>
      </c>
      <c r="G13111" t="inlineStr">
        <is>
          <t>iso8601</t>
        </is>
      </c>
      <c r="H13111" t="inlineStr">
        <is>
          <t>&gt;=0.1.11</t>
        </is>
      </c>
    </row>
    <row r="13112">
      <c r="A13112" t="inlineStr">
        <is>
          <t>cinder</t>
        </is>
      </c>
      <c r="B13112" t="inlineStr">
        <is>
          <t>d4d90f812e35ef836c2bd8b8a33caf37032b1ad4</t>
        </is>
      </c>
      <c r="C13112" t="inlineStr">
        <is>
          <t>2020-10-14 09:55:59+00:00</t>
        </is>
      </c>
      <c r="D13112" t="inlineStr">
        <is>
          <t>verchange</t>
        </is>
      </c>
      <c r="E13112" t="inlineStr">
        <is>
          <t>cryptography</t>
        </is>
      </c>
      <c r="F13112" t="inlineStr">
        <is>
          <t>&gt;=2.1.4</t>
        </is>
      </c>
      <c r="G13112" t="inlineStr">
        <is>
          <t>cryptography</t>
        </is>
      </c>
      <c r="H13112" t="inlineStr">
        <is>
          <t>&gt;=2.1</t>
        </is>
      </c>
    </row>
    <row r="13113">
      <c r="A13113" t="inlineStr">
        <is>
          <t>cinder</t>
        </is>
      </c>
      <c r="B13113" t="inlineStr">
        <is>
          <t>d4d90f812e35ef836c2bd8b8a33caf37032b1ad4</t>
        </is>
      </c>
      <c r="C13113" t="inlineStr">
        <is>
          <t>2020-10-14 09:55:59+00:00</t>
        </is>
      </c>
      <c r="D13113" t="inlineStr">
        <is>
          <t>verchange</t>
        </is>
      </c>
      <c r="E13113" t="inlineStr">
        <is>
          <t>eventlet</t>
        </is>
      </c>
      <c r="F13113" t="inlineStr">
        <is>
          <t>&gt;=0.26.0</t>
        </is>
      </c>
      <c r="G13113" t="inlineStr">
        <is>
          <t>eventlet</t>
        </is>
      </c>
      <c r="H13113" t="inlineStr">
        <is>
          <t>!=0.25.0;!=0.23.0;&gt;=0.22.0</t>
        </is>
      </c>
    </row>
    <row r="13114">
      <c r="A13114" t="inlineStr">
        <is>
          <t>cinder</t>
        </is>
      </c>
      <c r="B13114" t="inlineStr">
        <is>
          <t>d4d90f812e35ef836c2bd8b8a33caf37032b1ad4</t>
        </is>
      </c>
      <c r="C13114" t="inlineStr">
        <is>
          <t>2020-10-14 09:55:59+00:00</t>
        </is>
      </c>
      <c r="D13114" t="inlineStr">
        <is>
          <t>verchange</t>
        </is>
      </c>
      <c r="E13114" t="inlineStr">
        <is>
          <t>pytz</t>
        </is>
      </c>
      <c r="F13114" t="inlineStr">
        <is>
          <t>&gt;=2015.7</t>
        </is>
      </c>
      <c r="G13114" t="inlineStr">
        <is>
          <t>pytz</t>
        </is>
      </c>
      <c r="H13114" t="inlineStr">
        <is>
          <t>&gt;=2013.6</t>
        </is>
      </c>
    </row>
    <row r="13115">
      <c r="A13115" t="inlineStr">
        <is>
          <t>cinder</t>
        </is>
      </c>
      <c r="B13115" t="inlineStr">
        <is>
          <t>d4d90f812e35ef836c2bd8b8a33caf37032b1ad4</t>
        </is>
      </c>
      <c r="C13115" t="inlineStr">
        <is>
          <t>2020-10-14 09:55:59+00:00</t>
        </is>
      </c>
      <c r="D13115" t="inlineStr">
        <is>
          <t>verchange</t>
        </is>
      </c>
      <c r="E13115" t="inlineStr">
        <is>
          <t>decorator</t>
        </is>
      </c>
      <c r="F13115" t="inlineStr">
        <is>
          <t>&gt;=4.1.0</t>
        </is>
      </c>
      <c r="G13115" t="inlineStr">
        <is>
          <t>decorator</t>
        </is>
      </c>
      <c r="H13115" t="inlineStr">
        <is>
          <t>&gt;=3.4.0</t>
        </is>
      </c>
    </row>
    <row r="13116">
      <c r="A13116" t="inlineStr">
        <is>
          <t>cinder</t>
        </is>
      </c>
      <c r="B13116" t="inlineStr">
        <is>
          <t>d4d90f812e35ef836c2bd8b8a33caf37032b1ad4</t>
        </is>
      </c>
      <c r="C13116" t="inlineStr">
        <is>
          <t>2020-10-14 09:55:59+00:00</t>
        </is>
      </c>
      <c r="D13116" t="inlineStr">
        <is>
          <t>verchange</t>
        </is>
      </c>
      <c r="E13116" t="inlineStr">
        <is>
          <t>oslo.config</t>
        </is>
      </c>
      <c r="F13116" t="inlineStr">
        <is>
          <t>&gt;=6.11.0</t>
        </is>
      </c>
      <c r="G13116" t="inlineStr">
        <is>
          <t>oslo.config</t>
        </is>
      </c>
      <c r="H13116" t="inlineStr">
        <is>
          <t>&gt;=5.2.0</t>
        </is>
      </c>
    </row>
    <row r="13117">
      <c r="A13117" t="inlineStr">
        <is>
          <t>cinder</t>
        </is>
      </c>
      <c r="B13117" t="inlineStr">
        <is>
          <t>d4d90f812e35ef836c2bd8b8a33caf37032b1ad4</t>
        </is>
      </c>
      <c r="C13117" t="inlineStr">
        <is>
          <t>2020-10-14 09:55:59+00:00</t>
        </is>
      </c>
      <c r="D13117" t="inlineStr">
        <is>
          <t>verchange</t>
        </is>
      </c>
      <c r="E13117" t="inlineStr">
        <is>
          <t>oslo.db</t>
        </is>
      </c>
      <c r="F13117" t="inlineStr">
        <is>
          <t>&gt;=6.0.0</t>
        </is>
      </c>
      <c r="G13117" t="inlineStr">
        <is>
          <t>oslo.db</t>
        </is>
      </c>
      <c r="H13117" t="inlineStr">
        <is>
          <t>&gt;=4.35.0</t>
        </is>
      </c>
    </row>
    <row r="13118">
      <c r="A13118" t="inlineStr">
        <is>
          <t>cinder</t>
        </is>
      </c>
      <c r="B13118" t="inlineStr">
        <is>
          <t>d4d90f812e35ef836c2bd8b8a33caf37032b1ad4</t>
        </is>
      </c>
      <c r="C13118" t="inlineStr">
        <is>
          <t>2020-10-14 09:55:59+00:00</t>
        </is>
      </c>
      <c r="D13118" t="inlineStr">
        <is>
          <t>verchange</t>
        </is>
      </c>
      <c r="E13118" t="inlineStr">
        <is>
          <t>sqlalchemy-migrate</t>
        </is>
      </c>
      <c r="F13118" t="inlineStr">
        <is>
          <t>&gt;=0.13.0</t>
        </is>
      </c>
      <c r="G13118" t="inlineStr">
        <is>
          <t>sqlalchemy-migrate</t>
        </is>
      </c>
      <c r="H13118" t="inlineStr">
        <is>
          <t>&gt;=0.11.0</t>
        </is>
      </c>
    </row>
    <row r="13119">
      <c r="A13119" t="inlineStr">
        <is>
          <t>cinder</t>
        </is>
      </c>
      <c r="B13119" t="inlineStr">
        <is>
          <t>d4d90f812e35ef836c2bd8b8a33caf37032b1ad4</t>
        </is>
      </c>
      <c r="C13119" t="inlineStr">
        <is>
          <t>2020-10-14 09:55:59+00:00</t>
        </is>
      </c>
      <c r="D13119" t="inlineStr">
        <is>
          <t>verchange</t>
        </is>
      </c>
      <c r="E13119" t="inlineStr">
        <is>
          <t>castellan</t>
        </is>
      </c>
      <c r="F13119" t="inlineStr">
        <is>
          <t>&gt;=1.3.0</t>
        </is>
      </c>
      <c r="G13119" t="inlineStr">
        <is>
          <t>castellan</t>
        </is>
      </c>
      <c r="H13119" t="inlineStr">
        <is>
          <t>&gt;=0.16.0</t>
        </is>
      </c>
    </row>
    <row r="13120">
      <c r="A13120" t="inlineStr">
        <is>
          <t>cinder</t>
        </is>
      </c>
      <c r="B13120" t="inlineStr">
        <is>
          <t>d4d90f812e35ef836c2bd8b8a33caf37032b1ad4</t>
        </is>
      </c>
      <c r="C13120" t="inlineStr">
        <is>
          <t>2020-10-14 09:55:59+00:00</t>
        </is>
      </c>
      <c r="D13120" t="inlineStr">
        <is>
          <t>verchange</t>
        </is>
      </c>
      <c r="E13120" t="inlineStr">
        <is>
          <t>os-win</t>
        </is>
      </c>
      <c r="F13120" t="inlineStr">
        <is>
          <t>&gt;=4.2.0</t>
        </is>
      </c>
      <c r="G13120" t="inlineStr">
        <is>
          <t>os-win</t>
        </is>
      </c>
      <c r="H13120" t="inlineStr">
        <is>
          <t>&gt;=3.0.0</t>
        </is>
      </c>
    </row>
    <row r="13121">
      <c r="A13121" t="inlineStr">
        <is>
          <t>cinder</t>
        </is>
      </c>
      <c r="B13121" t="inlineStr">
        <is>
          <t>d4d90f812e35ef836c2bd8b8a33caf37032b1ad4</t>
        </is>
      </c>
      <c r="C13121" t="inlineStr">
        <is>
          <t>2020-10-14 09:55:59+00:00</t>
        </is>
      </c>
      <c r="D13121" t="inlineStr">
        <is>
          <t>verchange</t>
        </is>
      </c>
      <c r="E13121" t="inlineStr">
        <is>
          <t>python-barbicanclient</t>
        </is>
      </c>
      <c r="F13121" t="inlineStr">
        <is>
          <t>&gt;=4.9.0</t>
        </is>
      </c>
      <c r="G13121" t="inlineStr">
        <is>
          <t>python-barbicanclient</t>
        </is>
      </c>
      <c r="H13121" t="inlineStr">
        <is>
          <t>&gt;=4.5.2</t>
        </is>
      </c>
    </row>
    <row r="13122">
      <c r="A13122" t="inlineStr">
        <is>
          <t>cinder</t>
        </is>
      </c>
      <c r="B13122" t="inlineStr">
        <is>
          <t>d4d90f812e35ef836c2bd8b8a33caf37032b1ad4</t>
        </is>
      </c>
      <c r="C13122" t="inlineStr">
        <is>
          <t>2020-10-14 09:55:59+00:00</t>
        </is>
      </c>
      <c r="D13122" t="inlineStr">
        <is>
          <t>verchange</t>
        </is>
      </c>
      <c r="E13122" t="inlineStr">
        <is>
          <t>oslo.log</t>
        </is>
      </c>
      <c r="F13122" t="inlineStr">
        <is>
          <t>&gt;=3.44.0</t>
        </is>
      </c>
      <c r="G13122" t="inlineStr">
        <is>
          <t>oslo.log</t>
        </is>
      </c>
      <c r="H13122" t="inlineStr">
        <is>
          <t>&gt;=3.36.0</t>
        </is>
      </c>
    </row>
    <row r="13123">
      <c r="A13123" t="inlineStr">
        <is>
          <t>cinder</t>
        </is>
      </c>
      <c r="B13123" t="inlineStr">
        <is>
          <t>d4d90f812e35ef836c2bd8b8a33caf37032b1ad4</t>
        </is>
      </c>
      <c r="C13123" t="inlineStr">
        <is>
          <t>2020-10-14 09:55:59+00:00</t>
        </is>
      </c>
      <c r="D13123" t="inlineStr">
        <is>
          <t>verchange</t>
        </is>
      </c>
      <c r="E13123" t="inlineStr">
        <is>
          <t>oslo.utils</t>
        </is>
      </c>
      <c r="F13123" t="inlineStr">
        <is>
          <t>&gt;=3.40.2</t>
        </is>
      </c>
      <c r="G13123" t="inlineStr">
        <is>
          <t>oslo.utils</t>
        </is>
      </c>
      <c r="H13123" t="inlineStr">
        <is>
          <t>&gt;=3.34.0</t>
        </is>
      </c>
    </row>
    <row r="13124">
      <c r="A13124" t="inlineStr">
        <is>
          <t>cinder</t>
        </is>
      </c>
      <c r="B13124" t="inlineStr">
        <is>
          <t>d4d90f812e35ef836c2bd8b8a33caf37032b1ad4</t>
        </is>
      </c>
      <c r="C13124" t="inlineStr">
        <is>
          <t>2020-10-14 09:55:59+00:00</t>
        </is>
      </c>
      <c r="D13124" t="inlineStr">
        <is>
          <t>verchange</t>
        </is>
      </c>
      <c r="E13124" t="inlineStr">
        <is>
          <t>jsonschema</t>
        </is>
      </c>
      <c r="F13124" t="inlineStr">
        <is>
          <t>&gt;=3.2.0</t>
        </is>
      </c>
      <c r="G13124" t="inlineStr">
        <is>
          <t>jsonschema</t>
        </is>
      </c>
      <c r="H13124" t="inlineStr">
        <is>
          <t>&gt;=2.6.0</t>
        </is>
      </c>
    </row>
    <row r="13125">
      <c r="A13125" t="inlineStr">
        <is>
          <t>cinder</t>
        </is>
      </c>
      <c r="B13125" t="inlineStr">
        <is>
          <t>d4d90f812e35ef836c2bd8b8a33caf37032b1ad4</t>
        </is>
      </c>
      <c r="C13125" t="inlineStr">
        <is>
          <t>2020-10-14 09:55:59+00:00</t>
        </is>
      </c>
      <c r="D13125" t="inlineStr">
        <is>
          <t>verchange</t>
        </is>
      </c>
      <c r="E13125" t="inlineStr">
        <is>
          <t>greenlet</t>
        </is>
      </c>
      <c r="F13125" t="inlineStr">
        <is>
          <t>&gt;=0.4.15</t>
        </is>
      </c>
      <c r="G13125" t="inlineStr">
        <is>
          <t>greenlet</t>
        </is>
      </c>
      <c r="H13125" t="inlineStr">
        <is>
          <t>&gt;=0.4.10</t>
        </is>
      </c>
    </row>
    <row r="13126">
      <c r="A13126" t="inlineStr">
        <is>
          <t>cinder</t>
        </is>
      </c>
      <c r="B13126" t="inlineStr">
        <is>
          <t>d4d90f812e35ef836c2bd8b8a33caf37032b1ad4</t>
        </is>
      </c>
      <c r="C13126" t="inlineStr">
        <is>
          <t>2020-10-14 09:55:59+00:00</t>
        </is>
      </c>
      <c r="D13126" t="inlineStr">
        <is>
          <t>verchange</t>
        </is>
      </c>
      <c r="E13126" t="inlineStr">
        <is>
          <t>paramiko</t>
        </is>
      </c>
      <c r="F13126" t="inlineStr">
        <is>
          <t>&gt;=2.7.1</t>
        </is>
      </c>
      <c r="G13126" t="inlineStr">
        <is>
          <t>paramiko</t>
        </is>
      </c>
      <c r="H13126" t="inlineStr">
        <is>
          <t>&gt;=2.4.0</t>
        </is>
      </c>
    </row>
    <row r="13127">
      <c r="A13127" t="inlineStr">
        <is>
          <t>cinder</t>
        </is>
      </c>
      <c r="B13127" t="inlineStr">
        <is>
          <t>d4d90f812e35ef836c2bd8b8a33caf37032b1ad4</t>
        </is>
      </c>
      <c r="C13127" t="inlineStr">
        <is>
          <t>2020-10-14 09:55:59+00:00</t>
        </is>
      </c>
      <c r="D13127" t="inlineStr">
        <is>
          <t>verchange</t>
        </is>
      </c>
      <c r="E13127" t="inlineStr">
        <is>
          <t>pbr</t>
        </is>
      </c>
      <c r="F13127" t="inlineStr">
        <is>
          <t>&gt;=5.4.1;!=2.1.0</t>
        </is>
      </c>
      <c r="G13127" t="inlineStr">
        <is>
          <t>pbr</t>
        </is>
      </c>
      <c r="H13127" t="inlineStr">
        <is>
          <t>&gt;=2.0.0;!=2.1.0</t>
        </is>
      </c>
    </row>
    <row r="13128">
      <c r="A13128" t="inlineStr">
        <is>
          <t>cinder</t>
        </is>
      </c>
      <c r="B13128" t="inlineStr">
        <is>
          <t>d4d90f812e35ef836c2bd8b8a33caf37032b1ad4</t>
        </is>
      </c>
      <c r="C13128" t="inlineStr">
        <is>
          <t>2020-10-14 09:55:59+00:00</t>
        </is>
      </c>
      <c r="D13128" t="inlineStr">
        <is>
          <t>verchange</t>
        </is>
      </c>
      <c r="E13128" t="inlineStr">
        <is>
          <t>oslo.service</t>
        </is>
      </c>
      <c r="F13128" t="inlineStr">
        <is>
          <t>&gt;=2.0.0</t>
        </is>
      </c>
      <c r="G13128" t="inlineStr">
        <is>
          <t>oslo.service</t>
        </is>
      </c>
      <c r="H13128" t="inlineStr">
        <is>
          <t>&gt;=1.24.0;!=1.28.1</t>
        </is>
      </c>
    </row>
    <row r="13129">
      <c r="A13129" t="inlineStr">
        <is>
          <t>cinder</t>
        </is>
      </c>
      <c r="B13129" t="inlineStr">
        <is>
          <t>d4d90f812e35ef836c2bd8b8a33caf37032b1ad4</t>
        </is>
      </c>
      <c r="C13129" t="inlineStr">
        <is>
          <t>2020-10-14 09:55:59+00:00</t>
        </is>
      </c>
      <c r="D13129" t="inlineStr">
        <is>
          <t>verchange</t>
        </is>
      </c>
      <c r="E13129" t="inlineStr">
        <is>
          <t>lxml</t>
        </is>
      </c>
      <c r="F13129" t="inlineStr">
        <is>
          <t>&gt;=4.2.0</t>
        </is>
      </c>
      <c r="G13129" t="inlineStr">
        <is>
          <t>lxml</t>
        </is>
      </c>
      <c r="H13129" t="inlineStr">
        <is>
          <t>!=3.7.0;&gt;=3.4.1</t>
        </is>
      </c>
    </row>
    <row r="13130">
      <c r="A13130" t="inlineStr">
        <is>
          <t>cinder</t>
        </is>
      </c>
      <c r="B13130" t="inlineStr">
        <is>
          <t>d4d90f812e35ef836c2bd8b8a33caf37032b1ad4</t>
        </is>
      </c>
      <c r="C13130" t="inlineStr">
        <is>
          <t>2020-10-14 09:55:59+00:00</t>
        </is>
      </c>
      <c r="D13130" t="inlineStr">
        <is>
          <t>verchange</t>
        </is>
      </c>
      <c r="E13130" t="inlineStr">
        <is>
          <t>oslo.serialization</t>
        </is>
      </c>
      <c r="F13130" t="inlineStr">
        <is>
          <t>&gt;=2.25.0</t>
        </is>
      </c>
      <c r="G13130" t="inlineStr">
        <is>
          <t>oslo.serialization</t>
        </is>
      </c>
      <c r="H13130" t="inlineStr">
        <is>
          <t>!=2.19.1;&gt;=2.18.0</t>
        </is>
      </c>
    </row>
    <row r="13131">
      <c r="A13131" t="inlineStr">
        <is>
          <t>cinder</t>
        </is>
      </c>
      <c r="B13131" t="inlineStr">
        <is>
          <t>d4d90f812e35ef836c2bd8b8a33caf37032b1ad4</t>
        </is>
      </c>
      <c r="C13131" t="inlineStr">
        <is>
          <t>2020-10-14 09:55:59+00:00</t>
        </is>
      </c>
      <c r="D13131" t="inlineStr">
        <is>
          <t>verchange</t>
        </is>
      </c>
      <c r="E13131" t="inlineStr">
        <is>
          <t>oslo.i18n</t>
        </is>
      </c>
      <c r="F13131" t="inlineStr">
        <is>
          <t>&gt;=3.24.0</t>
        </is>
      </c>
      <c r="G13131" t="inlineStr">
        <is>
          <t>oslo.i18n</t>
        </is>
      </c>
      <c r="H13131" t="inlineStr">
        <is>
          <t>&gt;=3.15.3</t>
        </is>
      </c>
    </row>
    <row r="13132">
      <c r="A13132" t="inlineStr">
        <is>
          <t>cinder</t>
        </is>
      </c>
      <c r="B13132" t="inlineStr">
        <is>
          <t>d4d90f812e35ef836c2bd8b8a33caf37032b1ad4</t>
        </is>
      </c>
      <c r="C13132" t="inlineStr">
        <is>
          <t>2020-10-14 09:55:59+00:00</t>
        </is>
      </c>
      <c r="D13132" t="inlineStr">
        <is>
          <t>add</t>
        </is>
      </c>
      <c r="E13132" t="inlineStr">
        <is>
          <t>importlib_metadata</t>
        </is>
      </c>
      <c r="F13132" t="inlineStr">
        <is>
          <t>&gt;=1.7.0</t>
        </is>
      </c>
      <c r="G13132" t="inlineStr"/>
      <c r="H13132" t="inlineStr"/>
    </row>
    <row r="13133">
      <c r="A13133" t="inlineStr">
        <is>
          <t>cinder</t>
        </is>
      </c>
      <c r="B13133" t="inlineStr">
        <is>
          <t>d4d90f812e35ef836c2bd8b8a33caf37032b1ad4</t>
        </is>
      </c>
      <c r="C13133" t="inlineStr">
        <is>
          <t>2020-10-14 09:55:59+00:00</t>
        </is>
      </c>
      <c r="D13133" t="inlineStr">
        <is>
          <t>add</t>
        </is>
      </c>
      <c r="E13133" t="inlineStr">
        <is>
          <t>packaging</t>
        </is>
      </c>
      <c r="F13133" t="inlineStr">
        <is>
          <t>&gt;=20.4</t>
        </is>
      </c>
      <c r="G13133" t="inlineStr"/>
      <c r="H13133" t="inlineStr"/>
    </row>
    <row r="13134">
      <c r="A13134" t="inlineStr">
        <is>
          <t>cinder</t>
        </is>
      </c>
      <c r="B13134" t="inlineStr">
        <is>
          <t>d4d90f812e35ef836c2bd8b8a33caf37032b1ad4</t>
        </is>
      </c>
      <c r="C13134" t="inlineStr">
        <is>
          <t>2020-10-14 09:55:59+00:00</t>
        </is>
      </c>
      <c r="D13134" t="inlineStr">
        <is>
          <t>add</t>
        </is>
      </c>
      <c r="E13134" t="inlineStr">
        <is>
          <t>tenacity</t>
        </is>
      </c>
      <c r="F13134" t="inlineStr">
        <is>
          <t>&gt;=6.1.0</t>
        </is>
      </c>
      <c r="G13134" t="inlineStr"/>
      <c r="H13134" t="inlineStr"/>
    </row>
    <row r="13135">
      <c r="A13135" t="inlineStr">
        <is>
          <t>cinder</t>
        </is>
      </c>
      <c r="B13135" t="inlineStr">
        <is>
          <t>d4d90f812e35ef836c2bd8b8a33caf37032b1ad4</t>
        </is>
      </c>
      <c r="C13135" t="inlineStr">
        <is>
          <t>2020-10-14 09:55:59+00:00</t>
        </is>
      </c>
      <c r="D13135" t="inlineStr">
        <is>
          <t>add</t>
        </is>
      </c>
      <c r="E13135" t="inlineStr">
        <is>
          <t>zstd</t>
        </is>
      </c>
      <c r="F13135" t="inlineStr">
        <is>
          <t>&gt;=1.4.5.0</t>
        </is>
      </c>
      <c r="G13135" t="inlineStr"/>
      <c r="H13135" t="inlineStr"/>
    </row>
    <row r="13136">
      <c r="A13136" t="inlineStr">
        <is>
          <t>cinder</t>
        </is>
      </c>
      <c r="B13136" t="inlineStr">
        <is>
          <t>d4d90f812e35ef836c2bd8b8a33caf37032b1ad4</t>
        </is>
      </c>
      <c r="C13136" t="inlineStr">
        <is>
          <t>2020-10-14 09:55:59+00:00</t>
        </is>
      </c>
      <c r="D13136" t="inlineStr">
        <is>
          <t>rem</t>
        </is>
      </c>
      <c r="E13136" t="inlineStr"/>
      <c r="F13136" t="inlineStr"/>
      <c r="G13136" t="inlineStr">
        <is>
          <t>defusedxml</t>
        </is>
      </c>
      <c r="H13136" t="inlineStr">
        <is>
          <t>&gt;=0.5.0</t>
        </is>
      </c>
    </row>
    <row r="13137">
      <c r="A13137" t="inlineStr">
        <is>
          <t>cinder</t>
        </is>
      </c>
      <c r="B13137" t="inlineStr">
        <is>
          <t>d4d90f812e35ef836c2bd8b8a33caf37032b1ad4</t>
        </is>
      </c>
      <c r="C13137" t="inlineStr">
        <is>
          <t>2020-10-14 09:55:59+00:00</t>
        </is>
      </c>
      <c r="D13137" t="inlineStr">
        <is>
          <t>rem</t>
        </is>
      </c>
      <c r="E13137" t="inlineStr"/>
      <c r="F13137" t="inlineStr"/>
      <c r="G13137" t="inlineStr">
        <is>
          <t>retrying</t>
        </is>
      </c>
      <c r="H13137" t="inlineStr">
        <is>
          <t>&gt;=1.2.3;!=1.3.0</t>
        </is>
      </c>
    </row>
    <row r="13138">
      <c r="A13138" t="inlineStr">
        <is>
          <t>cinder</t>
        </is>
      </c>
      <c r="B13138" t="inlineStr">
        <is>
          <t>deb31a0c4d35ea6c479bfe466b780ed07a489276</t>
        </is>
      </c>
      <c r="C13138" t="inlineStr">
        <is>
          <t>2021-03-08 11:40:59+00:00</t>
        </is>
      </c>
      <c r="D13138" t="inlineStr">
        <is>
          <t>verchange</t>
        </is>
      </c>
      <c r="E13138" t="inlineStr">
        <is>
          <t>oslo.serialization</t>
        </is>
      </c>
      <c r="F13138" t="inlineStr">
        <is>
          <t>&gt;=4.0.2</t>
        </is>
      </c>
      <c r="G13138" t="inlineStr">
        <is>
          <t>oslo.serialization</t>
        </is>
      </c>
      <c r="H13138" t="inlineStr">
        <is>
          <t>&gt;=2.25.0</t>
        </is>
      </c>
    </row>
    <row r="13139">
      <c r="A13139" t="inlineStr">
        <is>
          <t>cinder</t>
        </is>
      </c>
      <c r="B13139" t="inlineStr">
        <is>
          <t>deb31a0c4d35ea6c479bfe466b780ed07a489276</t>
        </is>
      </c>
      <c r="C13139" t="inlineStr">
        <is>
          <t>2021-03-08 11:40:59+00:00</t>
        </is>
      </c>
      <c r="D13139" t="inlineStr">
        <is>
          <t>verchange</t>
        </is>
      </c>
      <c r="E13139" t="inlineStr">
        <is>
          <t>cryptography</t>
        </is>
      </c>
      <c r="F13139" t="inlineStr">
        <is>
          <t>&gt;=2.5</t>
        </is>
      </c>
      <c r="G13139" t="inlineStr">
        <is>
          <t>cryptography</t>
        </is>
      </c>
      <c r="H13139" t="inlineStr">
        <is>
          <t>&gt;=2.1.4</t>
        </is>
      </c>
    </row>
    <row r="13140">
      <c r="A13140" t="inlineStr">
        <is>
          <t>cinder</t>
        </is>
      </c>
      <c r="B13140" t="inlineStr">
        <is>
          <t>17d3ac3f22e19960a08c036f0c40a72bab4b99dc</t>
        </is>
      </c>
      <c r="C13140" t="inlineStr">
        <is>
          <t>2021-03-11 10:22:19+00:00</t>
        </is>
      </c>
      <c r="D13140" t="inlineStr">
        <is>
          <t>verchange</t>
        </is>
      </c>
      <c r="E13140" t="inlineStr">
        <is>
          <t>oslo.context</t>
        </is>
      </c>
      <c r="F13140" t="inlineStr">
        <is>
          <t>&gt;=2.22.0</t>
        </is>
      </c>
      <c r="G13140" t="inlineStr">
        <is>
          <t>oslo.context</t>
        </is>
      </c>
      <c r="H13140" t="inlineStr">
        <is>
          <t>&gt;=2.19.2</t>
        </is>
      </c>
    </row>
    <row r="13141">
      <c r="A13141" t="inlineStr">
        <is>
          <t>cinder</t>
        </is>
      </c>
      <c r="B13141" t="inlineStr">
        <is>
          <t>17d3ac3f22e19960a08c036f0c40a72bab4b99dc</t>
        </is>
      </c>
      <c r="C13141" t="inlineStr">
        <is>
          <t>2021-03-11 10:22:19+00:00</t>
        </is>
      </c>
      <c r="D13141" t="inlineStr">
        <is>
          <t>verchange</t>
        </is>
      </c>
      <c r="E13141" t="inlineStr">
        <is>
          <t>pytz</t>
        </is>
      </c>
      <c r="F13141" t="inlineStr">
        <is>
          <t>&gt;=2015.7</t>
        </is>
      </c>
      <c r="G13141" t="inlineStr">
        <is>
          <t>pytz</t>
        </is>
      </c>
      <c r="H13141" t="inlineStr">
        <is>
          <t>&gt;=2013.6</t>
        </is>
      </c>
    </row>
    <row r="13142">
      <c r="A13142" t="inlineStr">
        <is>
          <t>cinder</t>
        </is>
      </c>
      <c r="B13142" t="inlineStr">
        <is>
          <t>17d3ac3f22e19960a08c036f0c40a72bab4b99dc</t>
        </is>
      </c>
      <c r="C13142" t="inlineStr">
        <is>
          <t>2021-03-11 10:22:19+00:00</t>
        </is>
      </c>
      <c r="D13142" t="inlineStr">
        <is>
          <t>verchange</t>
        </is>
      </c>
      <c r="E13142" t="inlineStr">
        <is>
          <t>os-win</t>
        </is>
      </c>
      <c r="F13142" t="inlineStr">
        <is>
          <t>&gt;=4.1.0</t>
        </is>
      </c>
      <c r="G13142" t="inlineStr">
        <is>
          <t>os-win</t>
        </is>
      </c>
      <c r="H13142" t="inlineStr">
        <is>
          <t>&gt;=3.0.0</t>
        </is>
      </c>
    </row>
    <row r="13143">
      <c r="A13143" t="inlineStr">
        <is>
          <t>cinder</t>
        </is>
      </c>
      <c r="B13143" t="inlineStr">
        <is>
          <t>17d3ac3f22e19960a08c036f0c40a72bab4b99dc</t>
        </is>
      </c>
      <c r="C13143" t="inlineStr">
        <is>
          <t>2021-03-11 10:22:19+00:00</t>
        </is>
      </c>
      <c r="D13143" t="inlineStr">
        <is>
          <t>verchange</t>
        </is>
      </c>
      <c r="E13143" t="inlineStr">
        <is>
          <t>cryptography</t>
        </is>
      </c>
      <c r="F13143" t="inlineStr">
        <is>
          <t>&gt;=2.1.4</t>
        </is>
      </c>
      <c r="G13143" t="inlineStr">
        <is>
          <t>cryptography</t>
        </is>
      </c>
      <c r="H13143" t="inlineStr">
        <is>
          <t>&gt;=2.1</t>
        </is>
      </c>
    </row>
    <row r="13144">
      <c r="A13144" t="inlineStr">
        <is>
          <t>cinder</t>
        </is>
      </c>
      <c r="B13144" t="inlineStr">
        <is>
          <t>17d3ac3f22e19960a08c036f0c40a72bab4b99dc</t>
        </is>
      </c>
      <c r="C13144" t="inlineStr">
        <is>
          <t>2021-03-11 10:22:19+00:00</t>
        </is>
      </c>
      <c r="D13144" t="inlineStr">
        <is>
          <t>verchange</t>
        </is>
      </c>
      <c r="E13144" t="inlineStr">
        <is>
          <t>oslo.serialization</t>
        </is>
      </c>
      <c r="F13144" t="inlineStr">
        <is>
          <t>&gt;=3.1.2</t>
        </is>
      </c>
      <c r="G13144" t="inlineStr">
        <is>
          <t>oslo.serialization</t>
        </is>
      </c>
      <c r="H13144" t="inlineStr">
        <is>
          <t>!=2.19.1;&gt;=2.18.0</t>
        </is>
      </c>
    </row>
    <row r="13145">
      <c r="A13145" t="inlineStr">
        <is>
          <t>cinder</t>
        </is>
      </c>
      <c r="B13145" t="inlineStr">
        <is>
          <t>17d3ac3f22e19960a08c036f0c40a72bab4b99dc</t>
        </is>
      </c>
      <c r="C13145" t="inlineStr">
        <is>
          <t>2021-03-11 10:22:19+00:00</t>
        </is>
      </c>
      <c r="D13145" t="inlineStr">
        <is>
          <t>verchange</t>
        </is>
      </c>
      <c r="E13145" t="inlineStr">
        <is>
          <t>oslo.service</t>
        </is>
      </c>
      <c r="F13145" t="inlineStr">
        <is>
          <t>&gt;=1.31.0</t>
        </is>
      </c>
      <c r="G13145" t="inlineStr">
        <is>
          <t>oslo.service</t>
        </is>
      </c>
      <c r="H13145" t="inlineStr">
        <is>
          <t>&gt;=1.24.0;!=1.28.1</t>
        </is>
      </c>
    </row>
    <row r="13146">
      <c r="A13146" t="inlineStr">
        <is>
          <t>msgpack-numpy</t>
        </is>
      </c>
      <c r="B13146" t="inlineStr">
        <is>
          <t>1cd3eb01dde615542599e146cbb97e129e2fbeaa</t>
        </is>
      </c>
      <c r="C13146" t="inlineStr">
        <is>
          <t>2020-04-13 02:01:31+00:00</t>
        </is>
      </c>
      <c r="D13146" t="inlineStr">
        <is>
          <t>add</t>
        </is>
      </c>
      <c r="E13146" t="inlineStr">
        <is>
          <t>numpy</t>
        </is>
      </c>
      <c r="F13146" t="inlineStr">
        <is>
          <t>&gt;=1.9.0</t>
        </is>
      </c>
      <c r="G13146" t="inlineStr"/>
      <c r="H13146" t="inlineStr"/>
    </row>
    <row r="13147">
      <c r="A13147" t="inlineStr">
        <is>
          <t>msgpack-numpy</t>
        </is>
      </c>
      <c r="B13147" t="inlineStr">
        <is>
          <t>1cd3eb01dde615542599e146cbb97e129e2fbeaa</t>
        </is>
      </c>
      <c r="C13147" t="inlineStr">
        <is>
          <t>2020-04-13 02:01:31+00:00</t>
        </is>
      </c>
      <c r="D13147" t="inlineStr">
        <is>
          <t>add</t>
        </is>
      </c>
      <c r="E13147" t="inlineStr">
        <is>
          <t>msgpack</t>
        </is>
      </c>
      <c r="F13147" t="inlineStr">
        <is>
          <t>&gt;=0.5.2</t>
        </is>
      </c>
      <c r="G13147" t="inlineStr"/>
      <c r="H13147" t="inlineStr"/>
    </row>
    <row r="13148">
      <c r="A13148" t="inlineStr">
        <is>
          <t>kevlar</t>
        </is>
      </c>
      <c r="B13148" t="inlineStr">
        <is>
          <t>d22a93441f3e206be41e49fb9e26437f8724480e</t>
        </is>
      </c>
      <c r="C13148" t="inlineStr">
        <is>
          <t>2017-07-21 22:58:57+00:00</t>
        </is>
      </c>
      <c r="D13148" t="inlineStr">
        <is>
          <t>add</t>
        </is>
      </c>
      <c r="E13148" t="inlineStr">
        <is>
          <t>pandas</t>
        </is>
      </c>
      <c r="F13148" t="inlineStr"/>
      <c r="G13148" t="inlineStr"/>
      <c r="H13148" t="inlineStr"/>
    </row>
    <row r="13149">
      <c r="A13149" t="inlineStr">
        <is>
          <t>kevlar</t>
        </is>
      </c>
      <c r="B13149" t="inlineStr">
        <is>
          <t>d22a93441f3e206be41e49fb9e26437f8724480e</t>
        </is>
      </c>
      <c r="C13149" t="inlineStr">
        <is>
          <t>2017-07-21 22:58:57+00:00</t>
        </is>
      </c>
      <c r="D13149" t="inlineStr">
        <is>
          <t>add</t>
        </is>
      </c>
      <c r="E13149" t="inlineStr">
        <is>
          <t>pysam</t>
        </is>
      </c>
      <c r="F13149" t="inlineStr"/>
      <c r="G13149" t="inlineStr"/>
      <c r="H13149" t="inlineStr"/>
    </row>
    <row r="13150">
      <c r="A13150" t="inlineStr">
        <is>
          <t>kevlar</t>
        </is>
      </c>
      <c r="B13150" t="inlineStr">
        <is>
          <t>ef73d5b0434ebd03795a3e5544974f58c11784e9</t>
        </is>
      </c>
      <c r="C13150" t="inlineStr">
        <is>
          <t>2017-11-03 17:19:31+00:00</t>
        </is>
      </c>
      <c r="D13150" t="inlineStr">
        <is>
          <t>verchange</t>
        </is>
      </c>
      <c r="E13150" t="inlineStr">
        <is>
          <t>pysam</t>
        </is>
      </c>
      <c r="F13150" t="inlineStr">
        <is>
          <t>&gt;=0.11.2</t>
        </is>
      </c>
      <c r="G13150" t="inlineStr">
        <is>
          <t>pysam</t>
        </is>
      </c>
      <c r="H13150" t="inlineStr"/>
    </row>
    <row r="13151">
      <c r="A13151" t="inlineStr">
        <is>
          <t>kevlar</t>
        </is>
      </c>
      <c r="B13151" t="inlineStr">
        <is>
          <t>ef73d5b0434ebd03795a3e5544974f58c11784e9</t>
        </is>
      </c>
      <c r="C13151" t="inlineStr">
        <is>
          <t>2017-11-03 17:19:31+00:00</t>
        </is>
      </c>
      <c r="D13151" t="inlineStr">
        <is>
          <t>verchange</t>
        </is>
      </c>
      <c r="E13151" t="inlineStr">
        <is>
          <t>networkx</t>
        </is>
      </c>
      <c r="F13151" t="inlineStr">
        <is>
          <t>&gt;=2.0</t>
        </is>
      </c>
      <c r="G13151" t="inlineStr">
        <is>
          <t>networkx</t>
        </is>
      </c>
      <c r="H13151" t="inlineStr"/>
    </row>
    <row r="13152">
      <c r="A13152" t="inlineStr">
        <is>
          <t>kevlar</t>
        </is>
      </c>
      <c r="B13152" t="inlineStr">
        <is>
          <t>09abff09b5499f6a589843d3940f74ba8c875a72</t>
        </is>
      </c>
      <c r="C13152" t="inlineStr">
        <is>
          <t>2018-06-14 20:52:14+00:00</t>
        </is>
      </c>
      <c r="D13152" t="inlineStr">
        <is>
          <t>add</t>
        </is>
      </c>
      <c r="E13152" t="inlineStr">
        <is>
          <t>matplotlib</t>
        </is>
      </c>
      <c r="F13152" t="inlineStr"/>
      <c r="G13152" t="inlineStr"/>
      <c r="H13152" t="inlineStr"/>
    </row>
    <row r="13153">
      <c r="A13153" t="inlineStr">
        <is>
          <t>kevlar</t>
        </is>
      </c>
      <c r="B13153" t="inlineStr">
        <is>
          <t>09abff09b5499f6a589843d3940f74ba8c875a72</t>
        </is>
      </c>
      <c r="C13153" t="inlineStr">
        <is>
          <t>2018-06-14 20:52:14+00:00</t>
        </is>
      </c>
      <c r="D13153" t="inlineStr">
        <is>
          <t>add</t>
        </is>
      </c>
      <c r="E13153" t="inlineStr">
        <is>
          <t>scipy</t>
        </is>
      </c>
      <c r="F13153" t="inlineStr">
        <is>
          <t>&gt;=1.0</t>
        </is>
      </c>
      <c r="G13153" t="inlineStr"/>
      <c r="H13153" t="inlineStr"/>
    </row>
    <row r="13154">
      <c r="A13154" t="inlineStr">
        <is>
          <t>IPGeoLocation</t>
        </is>
      </c>
      <c r="B13154" t="inlineStr">
        <is>
          <t>2a809fd0202a2df49792ece119901c56ea7c7ee5</t>
        </is>
      </c>
      <c r="C13154" t="inlineStr">
        <is>
          <t>2016-01-27 08:53:42+00:00</t>
        </is>
      </c>
      <c r="D13154" t="inlineStr">
        <is>
          <t>add</t>
        </is>
      </c>
      <c r="E13154" t="inlineStr">
        <is>
          <t>termcolor</t>
        </is>
      </c>
      <c r="F13154" t="inlineStr"/>
      <c r="G13154" t="inlineStr"/>
      <c r="H13154" t="inlineStr"/>
    </row>
    <row r="13155">
      <c r="A13155" t="inlineStr">
        <is>
          <t>IPGeoLocation</t>
        </is>
      </c>
      <c r="B13155" t="inlineStr">
        <is>
          <t>2a809fd0202a2df49792ece119901c56ea7c7ee5</t>
        </is>
      </c>
      <c r="C13155" t="inlineStr">
        <is>
          <t>2016-01-27 08:53:42+00:00</t>
        </is>
      </c>
      <c r="D13155" t="inlineStr">
        <is>
          <t>add</t>
        </is>
      </c>
      <c r="E13155" t="inlineStr">
        <is>
          <t>colorama</t>
        </is>
      </c>
      <c r="F13155" t="inlineStr"/>
      <c r="G13155" t="inlineStr"/>
      <c r="H13155" t="inlineStr"/>
    </row>
    <row r="13156">
      <c r="A13156" t="inlineStr">
        <is>
          <t>mikado</t>
        </is>
      </c>
      <c r="B13156" t="inlineStr">
        <is>
          <t>0a82d0bc92aa6e5b9419fea80fd0b468e03a3f2f</t>
        </is>
      </c>
      <c r="C13156" t="inlineStr">
        <is>
          <t>2016-02-26 21:55:35+00:00</t>
        </is>
      </c>
      <c r="D13156" t="inlineStr">
        <is>
          <t>add</t>
        </is>
      </c>
      <c r="E13156" t="inlineStr">
        <is>
          <t>pyyaml</t>
        </is>
      </c>
      <c r="F13156" t="inlineStr"/>
      <c r="G13156" t="inlineStr"/>
      <c r="H13156" t="inlineStr"/>
    </row>
    <row r="13157">
      <c r="A13157" t="inlineStr">
        <is>
          <t>mikado</t>
        </is>
      </c>
      <c r="B13157" t="inlineStr">
        <is>
          <t>0a82d0bc92aa6e5b9419fea80fd0b468e03a3f2f</t>
        </is>
      </c>
      <c r="C13157" t="inlineStr">
        <is>
          <t>2016-02-26 21:55:35+00:00</t>
        </is>
      </c>
      <c r="D13157" t="inlineStr">
        <is>
          <t>add</t>
        </is>
      </c>
      <c r="E13157" t="inlineStr">
        <is>
          <t>jsonschema</t>
        </is>
      </c>
      <c r="F13157" t="inlineStr"/>
      <c r="G13157" t="inlineStr"/>
      <c r="H13157" t="inlineStr"/>
    </row>
    <row r="13158">
      <c r="A13158" t="inlineStr">
        <is>
          <t>mikado</t>
        </is>
      </c>
      <c r="B13158" t="inlineStr">
        <is>
          <t>0a82d0bc92aa6e5b9419fea80fd0b468e03a3f2f</t>
        </is>
      </c>
      <c r="C13158" t="inlineStr">
        <is>
          <t>2016-02-26 21:55:35+00:00</t>
        </is>
      </c>
      <c r="D13158" t="inlineStr">
        <is>
          <t>add</t>
        </is>
      </c>
      <c r="E13158" t="inlineStr">
        <is>
          <t>numpy</t>
        </is>
      </c>
      <c r="F13158" t="inlineStr"/>
      <c r="G13158" t="inlineStr"/>
      <c r="H13158" t="inlineStr"/>
    </row>
    <row r="13159">
      <c r="A13159" t="inlineStr">
        <is>
          <t>mikado</t>
        </is>
      </c>
      <c r="B13159" t="inlineStr">
        <is>
          <t>0a82d0bc92aa6e5b9419fea80fd0b468e03a3f2f</t>
        </is>
      </c>
      <c r="C13159" t="inlineStr">
        <is>
          <t>2016-02-26 21:55:35+00:00</t>
        </is>
      </c>
      <c r="D13159" t="inlineStr">
        <is>
          <t>add</t>
        </is>
      </c>
      <c r="E13159" t="inlineStr">
        <is>
          <t>networkx</t>
        </is>
      </c>
      <c r="F13159" t="inlineStr">
        <is>
          <t>&gt;=1.10</t>
        </is>
      </c>
      <c r="G13159" t="inlineStr"/>
      <c r="H13159" t="inlineStr"/>
    </row>
    <row r="13160">
      <c r="A13160" t="inlineStr">
        <is>
          <t>mikado</t>
        </is>
      </c>
      <c r="B13160" t="inlineStr">
        <is>
          <t>0a82d0bc92aa6e5b9419fea80fd0b468e03a3f2f</t>
        </is>
      </c>
      <c r="C13160" t="inlineStr">
        <is>
          <t>2016-02-26 21:55:35+00:00</t>
        </is>
      </c>
      <c r="D13160" t="inlineStr">
        <is>
          <t>add</t>
        </is>
      </c>
      <c r="E13160" t="inlineStr">
        <is>
          <t>sqlalchemy</t>
        </is>
      </c>
      <c r="F13160" t="inlineStr">
        <is>
          <t>&gt;=1</t>
        </is>
      </c>
      <c r="G13160" t="inlineStr"/>
      <c r="H13160" t="inlineStr"/>
    </row>
    <row r="13161">
      <c r="A13161" t="inlineStr">
        <is>
          <t>mikado</t>
        </is>
      </c>
      <c r="B13161" t="inlineStr">
        <is>
          <t>0a82d0bc92aa6e5b9419fea80fd0b468e03a3f2f</t>
        </is>
      </c>
      <c r="C13161" t="inlineStr">
        <is>
          <t>2016-02-26 21:55:35+00:00</t>
        </is>
      </c>
      <c r="D13161" t="inlineStr">
        <is>
          <t>add</t>
        </is>
      </c>
      <c r="E13161" t="inlineStr">
        <is>
          <t>sqlalchemy_utils</t>
        </is>
      </c>
      <c r="F13161" t="inlineStr"/>
      <c r="G13161" t="inlineStr"/>
      <c r="H13161" t="inlineStr"/>
    </row>
    <row r="13162">
      <c r="A13162" t="inlineStr">
        <is>
          <t>mikado</t>
        </is>
      </c>
      <c r="B13162" t="inlineStr">
        <is>
          <t>0a82d0bc92aa6e5b9419fea80fd0b468e03a3f2f</t>
        </is>
      </c>
      <c r="C13162" t="inlineStr">
        <is>
          <t>2016-02-26 21:55:35+00:00</t>
        </is>
      </c>
      <c r="D13162" t="inlineStr">
        <is>
          <t>add</t>
        </is>
      </c>
      <c r="E13162" t="inlineStr">
        <is>
          <t>biopython</t>
        </is>
      </c>
      <c r="F13162" t="inlineStr">
        <is>
          <t>&gt;=1.6</t>
        </is>
      </c>
      <c r="G13162" t="inlineStr"/>
      <c r="H13162" t="inlineStr"/>
    </row>
    <row r="13163">
      <c r="A13163" t="inlineStr">
        <is>
          <t>mikado</t>
        </is>
      </c>
      <c r="B13163" t="inlineStr">
        <is>
          <t>0a82d0bc92aa6e5b9419fea80fd0b468e03a3f2f</t>
        </is>
      </c>
      <c r="C13163" t="inlineStr">
        <is>
          <t>2016-02-26 21:55:35+00:00</t>
        </is>
      </c>
      <c r="D13163" t="inlineStr">
        <is>
          <t>add</t>
        </is>
      </c>
      <c r="E13163" t="inlineStr">
        <is>
          <t>intervaltree</t>
        </is>
      </c>
      <c r="F13163" t="inlineStr"/>
      <c r="G13163" t="inlineStr"/>
      <c r="H13163" t="inlineStr"/>
    </row>
    <row r="13164">
      <c r="A13164" t="inlineStr">
        <is>
          <t>mikado</t>
        </is>
      </c>
      <c r="B13164" t="inlineStr">
        <is>
          <t>0a82d0bc92aa6e5b9419fea80fd0b468e03a3f2f</t>
        </is>
      </c>
      <c r="C13164" t="inlineStr">
        <is>
          <t>2016-02-26 21:55:35+00:00</t>
        </is>
      </c>
      <c r="D13164" t="inlineStr">
        <is>
          <t>add</t>
        </is>
      </c>
      <c r="E13164" t="inlineStr">
        <is>
          <t>nose</t>
        </is>
      </c>
      <c r="F13164" t="inlineStr"/>
      <c r="G13164" t="inlineStr"/>
      <c r="H13164" t="inlineStr"/>
    </row>
    <row r="13165">
      <c r="A13165" t="inlineStr">
        <is>
          <t>mikado</t>
        </is>
      </c>
      <c r="B13165" t="inlineStr">
        <is>
          <t>0a82d0bc92aa6e5b9419fea80fd0b468e03a3f2f</t>
        </is>
      </c>
      <c r="C13165" t="inlineStr">
        <is>
          <t>2016-02-26 21:55:35+00:00</t>
        </is>
      </c>
      <c r="D13165" t="inlineStr">
        <is>
          <t>add</t>
        </is>
      </c>
      <c r="E13165" t="inlineStr">
        <is>
          <t>pyfaidx</t>
        </is>
      </c>
      <c r="F13165" t="inlineStr"/>
      <c r="G13165" t="inlineStr"/>
      <c r="H13165" t="inlineStr"/>
    </row>
    <row r="13166">
      <c r="A13166" t="inlineStr">
        <is>
          <t>mikado</t>
        </is>
      </c>
      <c r="B13166" t="inlineStr">
        <is>
          <t>0fab43912ddc68ef0e14d41453ecea83fc846f01</t>
        </is>
      </c>
      <c r="C13166" t="inlineStr">
        <is>
          <t>2016-03-10 19:20:35+00:00</t>
        </is>
      </c>
      <c r="D13166" t="inlineStr">
        <is>
          <t>add</t>
        </is>
      </c>
      <c r="E13166" t="inlineStr">
        <is>
          <t>scikit-learn</t>
        </is>
      </c>
      <c r="F13166" t="inlineStr">
        <is>
          <t>&gt;=0.17.0</t>
        </is>
      </c>
      <c r="G13166" t="inlineStr"/>
      <c r="H13166" t="inlineStr"/>
    </row>
    <row r="13167">
      <c r="A13167" t="inlineStr">
        <is>
          <t>mikado</t>
        </is>
      </c>
      <c r="B13167" t="inlineStr">
        <is>
          <t>0fab43912ddc68ef0e14d41453ecea83fc846f01</t>
        </is>
      </c>
      <c r="C13167" t="inlineStr">
        <is>
          <t>2016-03-10 19:20:35+00:00</t>
        </is>
      </c>
      <c r="D13167" t="inlineStr">
        <is>
          <t>add</t>
        </is>
      </c>
      <c r="E13167" t="inlineStr">
        <is>
          <t>scipy</t>
        </is>
      </c>
      <c r="F13167" t="inlineStr">
        <is>
          <t>&gt;=0.15.0</t>
        </is>
      </c>
      <c r="G13167" t="inlineStr"/>
      <c r="H13167" t="inlineStr"/>
    </row>
    <row r="13168">
      <c r="A13168" t="inlineStr">
        <is>
          <t>mikado</t>
        </is>
      </c>
      <c r="B13168" t="inlineStr">
        <is>
          <t>cf4dc9ab3a5fe2e4c422fc2ee49d6b1081c254e4</t>
        </is>
      </c>
      <c r="C13168" t="inlineStr">
        <is>
          <t>2016-03-16 23:26:59+00:00</t>
        </is>
      </c>
      <c r="D13168" t="inlineStr">
        <is>
          <t>add</t>
        </is>
      </c>
      <c r="E13168" t="inlineStr">
        <is>
          <t>Cython</t>
        </is>
      </c>
      <c r="F13168" t="inlineStr"/>
      <c r="G13168" t="inlineStr"/>
      <c r="H13168" t="inlineStr"/>
    </row>
    <row r="13169">
      <c r="A13169" t="inlineStr">
        <is>
          <t>mikado</t>
        </is>
      </c>
      <c r="B13169" t="inlineStr">
        <is>
          <t>cf4dc9ab3a5fe2e4c422fc2ee49d6b1081c254e4</t>
        </is>
      </c>
      <c r="C13169" t="inlineStr">
        <is>
          <t>2016-03-16 23:26:59+00:00</t>
        </is>
      </c>
      <c r="D13169" t="inlineStr">
        <is>
          <t>add</t>
        </is>
      </c>
      <c r="E13169" t="inlineStr">
        <is>
          <t>cython</t>
        </is>
      </c>
      <c r="F13169" t="inlineStr"/>
      <c r="G13169" t="inlineStr"/>
      <c r="H13169" t="inlineStr"/>
    </row>
    <row r="13170">
      <c r="A13170" t="inlineStr">
        <is>
          <t>mikado</t>
        </is>
      </c>
      <c r="B13170" t="inlineStr">
        <is>
          <t>fc41023284a4eccbd65cd012d68829ffcec4bd06</t>
        </is>
      </c>
      <c r="C13170" t="inlineStr">
        <is>
          <t>2016-04-18 23:21:19+00:00</t>
        </is>
      </c>
      <c r="D13170" t="inlineStr">
        <is>
          <t>add</t>
        </is>
      </c>
      <c r="E13170" t="inlineStr">
        <is>
          <t>wheel</t>
        </is>
      </c>
      <c r="F13170" t="inlineStr">
        <is>
          <t>&gt;=0.28.0</t>
        </is>
      </c>
      <c r="G13170" t="inlineStr"/>
      <c r="H13170" t="inlineStr"/>
    </row>
    <row r="13171">
      <c r="A13171" t="inlineStr">
        <is>
          <t>mikado</t>
        </is>
      </c>
      <c r="B13171" t="inlineStr">
        <is>
          <t>4a5eddfad2cd4ba93c813613c94e27c0ad97cc13</t>
        </is>
      </c>
      <c r="C13171" t="inlineStr">
        <is>
          <t>2016-05-13 23:48:10+00:00</t>
        </is>
      </c>
      <c r="D13171" t="inlineStr">
        <is>
          <t>verchange</t>
        </is>
      </c>
      <c r="E13171" t="inlineStr">
        <is>
          <t>biopython</t>
        </is>
      </c>
      <c r="F13171" t="inlineStr">
        <is>
          <t>&gt;=1.66</t>
        </is>
      </c>
      <c r="G13171" t="inlineStr">
        <is>
          <t>biopython</t>
        </is>
      </c>
      <c r="H13171" t="inlineStr">
        <is>
          <t>&gt;=1.6</t>
        </is>
      </c>
    </row>
    <row r="13172">
      <c r="A13172" t="inlineStr">
        <is>
          <t>mikado</t>
        </is>
      </c>
      <c r="B13172" t="inlineStr">
        <is>
          <t>f5bf902ac9089e26c206d6f141a9d43c8b2877c7</t>
        </is>
      </c>
      <c r="C13172" t="inlineStr">
        <is>
          <t>2016-06-22 18:27:57+00:00</t>
        </is>
      </c>
      <c r="D13172" t="inlineStr">
        <is>
          <t>verchange</t>
        </is>
      </c>
      <c r="E13172" t="inlineStr">
        <is>
          <t>scipy</t>
        </is>
      </c>
      <c r="F13172" t="inlineStr">
        <is>
          <t>&gt;=0.15.0</t>
        </is>
      </c>
      <c r="G13172" t="inlineStr">
        <is>
          <t>scipy</t>
        </is>
      </c>
      <c r="H13172" t="inlineStr">
        <is>
          <t>&gt;=0.15.0</t>
        </is>
      </c>
    </row>
    <row r="13173">
      <c r="A13173" t="inlineStr">
        <is>
          <t>mikado</t>
        </is>
      </c>
      <c r="B13173" t="inlineStr">
        <is>
          <t>f5bf902ac9089e26c206d6f141a9d43c8b2877c7</t>
        </is>
      </c>
      <c r="C13173" t="inlineStr">
        <is>
          <t>2016-06-22 18:27:57+00:00</t>
        </is>
      </c>
      <c r="D13173" t="inlineStr">
        <is>
          <t>add</t>
        </is>
      </c>
      <c r="E13173" t="inlineStr">
        <is>
          <t>frozendict</t>
        </is>
      </c>
      <c r="F13173" t="inlineStr"/>
      <c r="G13173" t="inlineStr"/>
      <c r="H13173" t="inlineStr"/>
    </row>
    <row r="13174">
      <c r="A13174" t="inlineStr">
        <is>
          <t>mikado</t>
        </is>
      </c>
      <c r="B13174" t="inlineStr">
        <is>
          <t>f5bf902ac9089e26c206d6f141a9d43c8b2877c7</t>
        </is>
      </c>
      <c r="C13174" t="inlineStr">
        <is>
          <t>2016-06-22 18:27:57+00:00</t>
        </is>
      </c>
      <c r="D13174" t="inlineStr">
        <is>
          <t>add</t>
        </is>
      </c>
      <c r="E13174" t="inlineStr">
        <is>
          <t>python-magic</t>
        </is>
      </c>
      <c r="F13174" t="inlineStr"/>
      <c r="G13174" t="inlineStr"/>
      <c r="H13174" t="inlineStr"/>
    </row>
    <row r="13175">
      <c r="A13175" t="inlineStr">
        <is>
          <t>mikado</t>
        </is>
      </c>
      <c r="B13175" t="inlineStr">
        <is>
          <t>76b0b3b5fc75fd4efd156a23749d7fbe4ca6a1ee</t>
        </is>
      </c>
      <c r="C13175" t="inlineStr">
        <is>
          <t>2018-05-10 14:24:11+00:00</t>
        </is>
      </c>
      <c r="D13175" t="inlineStr">
        <is>
          <t>verchange</t>
        </is>
      </c>
      <c r="E13175" t="inlineStr">
        <is>
          <t>typing</t>
        </is>
      </c>
      <c r="F13175" t="inlineStr"/>
      <c r="G13175" t="inlineStr">
        <is>
          <t>typing</t>
        </is>
      </c>
      <c r="H13175" t="inlineStr"/>
    </row>
    <row r="13176">
      <c r="A13176" t="inlineStr">
        <is>
          <t>monitorrent</t>
        </is>
      </c>
      <c r="B13176" t="inlineStr">
        <is>
          <t>a6431565d8cf4283466085562778c54e8e490461</t>
        </is>
      </c>
      <c r="C13176" t="inlineStr">
        <is>
          <t>2016-06-26 20:16:33+00:00</t>
        </is>
      </c>
      <c r="D13176" t="inlineStr">
        <is>
          <t>verchange</t>
        </is>
      </c>
      <c r="E13176" t="inlineStr">
        <is>
          <t>falcon</t>
        </is>
      </c>
      <c r="F13176" t="inlineStr">
        <is>
          <t>&gt;=1.0.0</t>
        </is>
      </c>
      <c r="G13176" t="inlineStr">
        <is>
          <t>falcon</t>
        </is>
      </c>
      <c r="H13176" t="inlineStr"/>
    </row>
    <row r="13177">
      <c r="A13177" t="inlineStr">
        <is>
          <t>monitorrent</t>
        </is>
      </c>
      <c r="B13177" t="inlineStr">
        <is>
          <t>ad5e6d5362b2729c8fce0b37be4fa4ebb076fdf9</t>
        </is>
      </c>
      <c r="C13177" t="inlineStr">
        <is>
          <t>2016-07-23 23:23:23+00:00</t>
        </is>
      </c>
      <c r="D13177" t="inlineStr">
        <is>
          <t>verchange</t>
        </is>
      </c>
      <c r="E13177" t="inlineStr">
        <is>
          <t>html5lib</t>
        </is>
      </c>
      <c r="F13177">
        <f>=0.9999999</f>
        <v/>
      </c>
      <c r="G13177" t="inlineStr">
        <is>
          <t>html5lib</t>
        </is>
      </c>
      <c r="H13177" t="inlineStr"/>
    </row>
    <row r="13178">
      <c r="A13178" t="inlineStr">
        <is>
          <t>monitorrent</t>
        </is>
      </c>
      <c r="B13178" t="inlineStr">
        <is>
          <t>8ff454e2a35d66819695b18b89c0b24b359a3394</t>
        </is>
      </c>
      <c r="C13178" t="inlineStr">
        <is>
          <t>2017-01-22 16:09:31+00:00</t>
        </is>
      </c>
      <c r="D13178" t="inlineStr">
        <is>
          <t>add</t>
        </is>
      </c>
      <c r="E13178" t="inlineStr">
        <is>
          <t>phpserialize</t>
        </is>
      </c>
      <c r="F13178" t="inlineStr"/>
      <c r="G13178" t="inlineStr"/>
      <c r="H13178" t="inlineStr"/>
    </row>
    <row r="13179">
      <c r="A13179" t="inlineStr">
        <is>
          <t>monitorrent</t>
        </is>
      </c>
      <c r="B13179" t="inlineStr">
        <is>
          <t>8ff454e2a35d66819695b18b89c0b24b359a3394</t>
        </is>
      </c>
      <c r="C13179" t="inlineStr">
        <is>
          <t>2017-01-22 16:09:31+00:00</t>
        </is>
      </c>
      <c r="D13179" t="inlineStr">
        <is>
          <t>add</t>
        </is>
      </c>
      <c r="E13179" t="inlineStr">
        <is>
          <t>semver</t>
        </is>
      </c>
      <c r="F13179" t="inlineStr"/>
      <c r="G13179" t="inlineStr"/>
      <c r="H13179" t="inlineStr"/>
    </row>
    <row r="13180">
      <c r="A13180" t="inlineStr">
        <is>
          <t>monitorrent</t>
        </is>
      </c>
      <c r="B13180" t="inlineStr">
        <is>
          <t>1af9538c324ebea5893aa3e0e95b627224aff68a</t>
        </is>
      </c>
      <c r="C13180" t="inlineStr">
        <is>
          <t>2017-01-24 20:49:23+00:00</t>
        </is>
      </c>
      <c r="D13180" t="inlineStr">
        <is>
          <t>add</t>
        </is>
      </c>
      <c r="E13180" t="inlineStr">
        <is>
          <t>cheroot</t>
        </is>
      </c>
      <c r="F13180" t="inlineStr">
        <is>
          <t>&gt;=5.1.0</t>
        </is>
      </c>
      <c r="G13180" t="inlineStr"/>
      <c r="H13180" t="inlineStr"/>
    </row>
    <row r="13181">
      <c r="A13181" t="inlineStr">
        <is>
          <t>monitorrent</t>
        </is>
      </c>
      <c r="B13181" t="inlineStr">
        <is>
          <t>1af9538c324ebea5893aa3e0e95b627224aff68a</t>
        </is>
      </c>
      <c r="C13181" t="inlineStr">
        <is>
          <t>2017-01-24 20:49:23+00:00</t>
        </is>
      </c>
      <c r="D13181" t="inlineStr">
        <is>
          <t>rem</t>
        </is>
      </c>
      <c r="E13181" t="inlineStr"/>
      <c r="F13181" t="inlineStr"/>
      <c r="G13181" t="inlineStr">
        <is>
          <t>CherryPy</t>
        </is>
      </c>
      <c r="H13181" t="inlineStr">
        <is>
          <t>&gt;=3.8.0</t>
        </is>
      </c>
    </row>
    <row r="13182">
      <c r="A13182" t="inlineStr">
        <is>
          <t>monitorrent</t>
        </is>
      </c>
      <c r="B13182" t="inlineStr">
        <is>
          <t>6cf2c3fcb52556298720d4445298742c57a9194e</t>
        </is>
      </c>
      <c r="C13182" t="inlineStr">
        <is>
          <t>2017-05-20 04:30:56+00:00</t>
        </is>
      </c>
      <c r="D13182" t="inlineStr">
        <is>
          <t>add</t>
        </is>
      </c>
      <c r="E13182" t="inlineStr">
        <is>
          <t>structlog</t>
        </is>
      </c>
      <c r="F13182" t="inlineStr"/>
      <c r="G13182" t="inlineStr"/>
      <c r="H13182" t="inlineStr"/>
    </row>
    <row r="13183">
      <c r="A13183" t="inlineStr">
        <is>
          <t>monitorrent</t>
        </is>
      </c>
      <c r="B13183" t="inlineStr">
        <is>
          <t>12cc882a05bad99e0ef8079db99f8db860b4cc02</t>
        </is>
      </c>
      <c r="C13183" t="inlineStr">
        <is>
          <t>2017-05-20 17:37:12+00:00</t>
        </is>
      </c>
      <c r="D13183" t="inlineStr">
        <is>
          <t>rem</t>
        </is>
      </c>
      <c r="E13183" t="inlineStr"/>
      <c r="F13183" t="inlineStr"/>
      <c r="G13183" t="inlineStr">
        <is>
          <t>structlog</t>
        </is>
      </c>
      <c r="H13183" t="inlineStr"/>
    </row>
    <row r="13184">
      <c r="A13184" t="inlineStr">
        <is>
          <t>monitorrent</t>
        </is>
      </c>
      <c r="B13184" t="inlineStr">
        <is>
          <t>70c67294d2598c95b5de1d2038b680648f8d745e</t>
        </is>
      </c>
      <c r="C13184" t="inlineStr">
        <is>
          <t>2019-11-04 05:27:36+00:00</t>
        </is>
      </c>
      <c r="D13184" t="inlineStr">
        <is>
          <t>verchange</t>
        </is>
      </c>
      <c r="E13184" t="inlineStr">
        <is>
          <t>pytz</t>
        </is>
      </c>
      <c r="F13184">
        <f>=2018.9</f>
        <v/>
      </c>
      <c r="G13184" t="inlineStr">
        <is>
          <t>pytz</t>
        </is>
      </c>
      <c r="H13184" t="inlineStr"/>
    </row>
    <row r="13185">
      <c r="A13185" t="inlineStr">
        <is>
          <t>monitorrent</t>
        </is>
      </c>
      <c r="B13185" t="inlineStr">
        <is>
          <t>70c67294d2598c95b5de1d2038b680648f8d745e</t>
        </is>
      </c>
      <c r="C13185" t="inlineStr">
        <is>
          <t>2019-11-04 05:27:36+00:00</t>
        </is>
      </c>
      <c r="D13185" t="inlineStr">
        <is>
          <t>verchange</t>
        </is>
      </c>
      <c r="E13185" t="inlineStr">
        <is>
          <t>feedparser</t>
        </is>
      </c>
      <c r="F13185">
        <f>=5.2.1</f>
        <v/>
      </c>
      <c r="G13185" t="inlineStr">
        <is>
          <t>feedparser</t>
        </is>
      </c>
      <c r="H13185" t="inlineStr">
        <is>
          <t>&gt;=5.2.1</t>
        </is>
      </c>
    </row>
    <row r="13186">
      <c r="A13186" t="inlineStr">
        <is>
          <t>monitorrent</t>
        </is>
      </c>
      <c r="B13186" t="inlineStr">
        <is>
          <t>70c67294d2598c95b5de1d2038b680648f8d745e</t>
        </is>
      </c>
      <c r="C13186" t="inlineStr">
        <is>
          <t>2019-11-04 05:27:36+00:00</t>
        </is>
      </c>
      <c r="D13186" t="inlineStr">
        <is>
          <t>verchange</t>
        </is>
      </c>
      <c r="E13186" t="inlineStr">
        <is>
          <t>six</t>
        </is>
      </c>
      <c r="F13186">
        <f>=1.12.0</f>
        <v/>
      </c>
      <c r="G13186" t="inlineStr">
        <is>
          <t>six</t>
        </is>
      </c>
      <c r="H13186" t="inlineStr"/>
    </row>
    <row r="13187">
      <c r="A13187" t="inlineStr">
        <is>
          <t>monitorrent</t>
        </is>
      </c>
      <c r="B13187" t="inlineStr">
        <is>
          <t>70c67294d2598c95b5de1d2038b680648f8d745e</t>
        </is>
      </c>
      <c r="C13187" t="inlineStr">
        <is>
          <t>2019-11-04 05:27:36+00:00</t>
        </is>
      </c>
      <c r="D13187" t="inlineStr">
        <is>
          <t>verchange</t>
        </is>
      </c>
      <c r="E13187" t="inlineStr">
        <is>
          <t>cheroot</t>
        </is>
      </c>
      <c r="F13187">
        <f>=6.5.4</f>
        <v/>
      </c>
      <c r="G13187" t="inlineStr">
        <is>
          <t>cheroot</t>
        </is>
      </c>
      <c r="H13187" t="inlineStr">
        <is>
          <t>&gt;=5.1.0</t>
        </is>
      </c>
    </row>
    <row r="13188">
      <c r="A13188" t="inlineStr">
        <is>
          <t>monitorrent</t>
        </is>
      </c>
      <c r="B13188" t="inlineStr">
        <is>
          <t>70c67294d2598c95b5de1d2038b680648f8d745e</t>
        </is>
      </c>
      <c r="C13188" t="inlineStr">
        <is>
          <t>2019-11-04 05:27:36+00:00</t>
        </is>
      </c>
      <c r="D13188" t="inlineStr">
        <is>
          <t>verchange</t>
        </is>
      </c>
      <c r="E13188" t="inlineStr">
        <is>
          <t>beautifulsoup4</t>
        </is>
      </c>
      <c r="F13188">
        <f>=4.7.1</f>
        <v/>
      </c>
      <c r="G13188" t="inlineStr">
        <is>
          <t>beautifulsoup4</t>
        </is>
      </c>
      <c r="H13188" t="inlineStr">
        <is>
          <t>&gt;=4.4.0</t>
        </is>
      </c>
    </row>
    <row r="13189">
      <c r="A13189" t="inlineStr">
        <is>
          <t>monitorrent</t>
        </is>
      </c>
      <c r="B13189" t="inlineStr">
        <is>
          <t>70c67294d2598c95b5de1d2038b680648f8d745e</t>
        </is>
      </c>
      <c r="C13189" t="inlineStr">
        <is>
          <t>2019-11-04 05:27:36+00:00</t>
        </is>
      </c>
      <c r="D13189" t="inlineStr">
        <is>
          <t>verchange</t>
        </is>
      </c>
      <c r="E13189" t="inlineStr">
        <is>
          <t>enum34</t>
        </is>
      </c>
      <c r="F13189">
        <f>=1.1.6</f>
        <v/>
      </c>
      <c r="G13189" t="inlineStr">
        <is>
          <t>enum34</t>
        </is>
      </c>
      <c r="H13189" t="inlineStr">
        <is>
          <t>&gt;=1.0.4</t>
        </is>
      </c>
    </row>
    <row r="13190">
      <c r="A13190" t="inlineStr">
        <is>
          <t>monitorrent</t>
        </is>
      </c>
      <c r="B13190" t="inlineStr">
        <is>
          <t>70c67294d2598c95b5de1d2038b680648f8d745e</t>
        </is>
      </c>
      <c r="C13190" t="inlineStr">
        <is>
          <t>2019-11-04 05:27:36+00:00</t>
        </is>
      </c>
      <c r="D13190" t="inlineStr">
        <is>
          <t>verchange</t>
        </is>
      </c>
      <c r="E13190" t="inlineStr">
        <is>
          <t>falcon</t>
        </is>
      </c>
      <c r="F13190">
        <f>=1.4.1</f>
        <v/>
      </c>
      <c r="G13190" t="inlineStr">
        <is>
          <t>falcon</t>
        </is>
      </c>
      <c r="H13190" t="inlineStr">
        <is>
          <t>&gt;=1.0.0</t>
        </is>
      </c>
    </row>
    <row r="13191">
      <c r="A13191" t="inlineStr">
        <is>
          <t>monitorrent</t>
        </is>
      </c>
      <c r="B13191" t="inlineStr">
        <is>
          <t>70c67294d2598c95b5de1d2038b680648f8d745e</t>
        </is>
      </c>
      <c r="C13191" t="inlineStr">
        <is>
          <t>2019-11-04 05:27:36+00:00</t>
        </is>
      </c>
      <c r="D13191" t="inlineStr">
        <is>
          <t>verchange</t>
        </is>
      </c>
      <c r="E13191" t="inlineStr">
        <is>
          <t>transmissionrpc</t>
        </is>
      </c>
      <c r="F13191">
        <f>=0.11</f>
        <v/>
      </c>
      <c r="G13191" t="inlineStr">
        <is>
          <t>transmissionrpc</t>
        </is>
      </c>
      <c r="H13191" t="inlineStr">
        <is>
          <t>&gt;=0.11</t>
        </is>
      </c>
    </row>
    <row r="13192">
      <c r="A13192" t="inlineStr">
        <is>
          <t>monitorrent</t>
        </is>
      </c>
      <c r="B13192" t="inlineStr">
        <is>
          <t>70c67294d2598c95b5de1d2038b680648f8d745e</t>
        </is>
      </c>
      <c r="C13192" t="inlineStr">
        <is>
          <t>2019-11-04 05:27:36+00:00</t>
        </is>
      </c>
      <c r="D13192" t="inlineStr">
        <is>
          <t>verchange</t>
        </is>
      </c>
      <c r="E13192" t="inlineStr">
        <is>
          <t>dateutils</t>
        </is>
      </c>
      <c r="F13192">
        <f>=0.6.6</f>
        <v/>
      </c>
      <c r="G13192" t="inlineStr">
        <is>
          <t>dateutils</t>
        </is>
      </c>
      <c r="H13192" t="inlineStr"/>
    </row>
    <row r="13193">
      <c r="A13193" t="inlineStr">
        <is>
          <t>monitorrent</t>
        </is>
      </c>
      <c r="B13193" t="inlineStr">
        <is>
          <t>70c67294d2598c95b5de1d2038b680648f8d745e</t>
        </is>
      </c>
      <c r="C13193" t="inlineStr">
        <is>
          <t>2019-11-04 05:27:36+00:00</t>
        </is>
      </c>
      <c r="D13193" t="inlineStr">
        <is>
          <t>verchange</t>
        </is>
      </c>
      <c r="E13193" t="inlineStr">
        <is>
          <t>future</t>
        </is>
      </c>
      <c r="F13193">
        <f>=0.17.1</f>
        <v/>
      </c>
      <c r="G13193" t="inlineStr">
        <is>
          <t>future</t>
        </is>
      </c>
      <c r="H13193" t="inlineStr"/>
    </row>
    <row r="13194">
      <c r="A13194" t="inlineStr">
        <is>
          <t>monitorrent</t>
        </is>
      </c>
      <c r="B13194" t="inlineStr">
        <is>
          <t>70c67294d2598c95b5de1d2038b680648f8d745e</t>
        </is>
      </c>
      <c r="C13194" t="inlineStr">
        <is>
          <t>2019-11-04 05:27:36+00:00</t>
        </is>
      </c>
      <c r="D13194" t="inlineStr">
        <is>
          <t>verchange</t>
        </is>
      </c>
      <c r="E13194" t="inlineStr">
        <is>
          <t>requests</t>
        </is>
      </c>
      <c r="F13194">
        <f>=2.21.0</f>
        <v/>
      </c>
      <c r="G13194" t="inlineStr">
        <is>
          <t>requests</t>
        </is>
      </c>
      <c r="H13194" t="inlineStr">
        <is>
          <t>&gt;=2.7.0</t>
        </is>
      </c>
    </row>
    <row r="13195">
      <c r="A13195" t="inlineStr">
        <is>
          <t>monitorrent</t>
        </is>
      </c>
      <c r="B13195" t="inlineStr">
        <is>
          <t>70c67294d2598c95b5de1d2038b680648f8d745e</t>
        </is>
      </c>
      <c r="C13195" t="inlineStr">
        <is>
          <t>2019-11-04 05:27:36+00:00</t>
        </is>
      </c>
      <c r="D13195" t="inlineStr">
        <is>
          <t>verchange</t>
        </is>
      </c>
      <c r="E13195" t="inlineStr">
        <is>
          <t>phpserialize</t>
        </is>
      </c>
      <c r="F13195">
        <f>=1.3</f>
        <v/>
      </c>
      <c r="G13195" t="inlineStr">
        <is>
          <t>phpserialize</t>
        </is>
      </c>
      <c r="H13195" t="inlineStr"/>
    </row>
    <row r="13196">
      <c r="A13196" t="inlineStr">
        <is>
          <t>monitorrent</t>
        </is>
      </c>
      <c r="B13196" t="inlineStr">
        <is>
          <t>70c67294d2598c95b5de1d2038b680648f8d745e</t>
        </is>
      </c>
      <c r="C13196" t="inlineStr">
        <is>
          <t>2019-11-04 05:27:36+00:00</t>
        </is>
      </c>
      <c r="D13196" t="inlineStr">
        <is>
          <t>verchange</t>
        </is>
      </c>
      <c r="E13196" t="inlineStr">
        <is>
          <t>deluge-client</t>
        </is>
      </c>
      <c r="F13196">
        <f>=1.7.0</f>
        <v/>
      </c>
      <c r="G13196" t="inlineStr">
        <is>
          <t>deluge-client</t>
        </is>
      </c>
      <c r="H13196" t="inlineStr">
        <is>
          <t>&gt;=1.0.2</t>
        </is>
      </c>
    </row>
    <row r="13197">
      <c r="A13197" t="inlineStr">
        <is>
          <t>monitorrent</t>
        </is>
      </c>
      <c r="B13197" t="inlineStr">
        <is>
          <t>70c67294d2598c95b5de1d2038b680648f8d745e</t>
        </is>
      </c>
      <c r="C13197" t="inlineStr">
        <is>
          <t>2019-11-04 05:27:36+00:00</t>
        </is>
      </c>
      <c r="D13197" t="inlineStr">
        <is>
          <t>verchange</t>
        </is>
      </c>
      <c r="E13197" t="inlineStr">
        <is>
          <t>SQLAlchemy-Enum34</t>
        </is>
      </c>
      <c r="F13197">
        <f>=1.0.1</f>
        <v/>
      </c>
      <c r="G13197" t="inlineStr">
        <is>
          <t>SQLAlchemy-Enum34</t>
        </is>
      </c>
      <c r="H13197" t="inlineStr"/>
    </row>
    <row r="13198">
      <c r="A13198" t="inlineStr">
        <is>
          <t>monitorrent</t>
        </is>
      </c>
      <c r="B13198" t="inlineStr">
        <is>
          <t>70c67294d2598c95b5de1d2038b680648f8d745e</t>
        </is>
      </c>
      <c r="C13198" t="inlineStr">
        <is>
          <t>2019-11-04 05:27:36+00:00</t>
        </is>
      </c>
      <c r="D13198" t="inlineStr">
        <is>
          <t>verchange</t>
        </is>
      </c>
      <c r="E13198" t="inlineStr">
        <is>
          <t>SQLAlchemy</t>
        </is>
      </c>
      <c r="F13198">
        <f>=1.3.2</f>
        <v/>
      </c>
      <c r="G13198" t="inlineStr">
        <is>
          <t>SQLAlchemy</t>
        </is>
      </c>
      <c r="H13198" t="inlineStr">
        <is>
          <t>&gt;=1.0.6</t>
        </is>
      </c>
    </row>
    <row r="13199">
      <c r="A13199" t="inlineStr">
        <is>
          <t>monitorrent</t>
        </is>
      </c>
      <c r="B13199" t="inlineStr">
        <is>
          <t>70c67294d2598c95b5de1d2038b680648f8d745e</t>
        </is>
      </c>
      <c r="C13199" t="inlineStr">
        <is>
          <t>2019-11-04 05:27:36+00:00</t>
        </is>
      </c>
      <c r="D13199" t="inlineStr">
        <is>
          <t>verchange</t>
        </is>
      </c>
      <c r="E13199" t="inlineStr">
        <is>
          <t>alembic</t>
        </is>
      </c>
      <c r="F13199">
        <f>=1.0.8</f>
        <v/>
      </c>
      <c r="G13199" t="inlineStr">
        <is>
          <t>alembic</t>
        </is>
      </c>
      <c r="H13199" t="inlineStr">
        <is>
          <t>&gt;=0.7.6</t>
        </is>
      </c>
    </row>
    <row r="13200">
      <c r="A13200" t="inlineStr">
        <is>
          <t>monitorrent</t>
        </is>
      </c>
      <c r="B13200" t="inlineStr">
        <is>
          <t>70c67294d2598c95b5de1d2038b680648f8d745e</t>
        </is>
      </c>
      <c r="C13200" t="inlineStr">
        <is>
          <t>2019-11-04 05:27:36+00:00</t>
        </is>
      </c>
      <c r="D13200" t="inlineStr">
        <is>
          <t>verchange</t>
        </is>
      </c>
      <c r="E13200" t="inlineStr">
        <is>
          <t>semver</t>
        </is>
      </c>
      <c r="F13200">
        <f>=2.8.1</f>
        <v/>
      </c>
      <c r="G13200" t="inlineStr">
        <is>
          <t>semver</t>
        </is>
      </c>
      <c r="H13200" t="inlineStr"/>
    </row>
    <row r="13201">
      <c r="A13201" t="inlineStr">
        <is>
          <t>monitorrent</t>
        </is>
      </c>
      <c r="B13201" t="inlineStr">
        <is>
          <t>70c67294d2598c95b5de1d2038b680648f8d745e</t>
        </is>
      </c>
      <c r="C13201" t="inlineStr">
        <is>
          <t>2019-11-04 05:27:36+00:00</t>
        </is>
      </c>
      <c r="D13201" t="inlineStr">
        <is>
          <t>verchange</t>
        </is>
      </c>
      <c r="E13201" t="inlineStr">
        <is>
          <t>itsdangerous</t>
        </is>
      </c>
      <c r="F13201">
        <f>=1.1.0</f>
        <v/>
      </c>
      <c r="G13201" t="inlineStr">
        <is>
          <t>itsdangerous</t>
        </is>
      </c>
      <c r="H13201" t="inlineStr"/>
    </row>
    <row r="13202">
      <c r="A13202" t="inlineStr">
        <is>
          <t>monitorrent</t>
        </is>
      </c>
      <c r="B13202" t="inlineStr">
        <is>
          <t>2dad33b96f365bae128ddd0c4f2ac05609fc433e</t>
        </is>
      </c>
      <c r="C13202" t="inlineStr">
        <is>
          <t>2020-03-15 18:34:38+00:00</t>
        </is>
      </c>
      <c r="D13202" t="inlineStr">
        <is>
          <t>verchange</t>
        </is>
      </c>
      <c r="E13202" t="inlineStr">
        <is>
          <t>SQLAlchemy</t>
        </is>
      </c>
      <c r="F13202">
        <f>=1.3.12</f>
        <v/>
      </c>
      <c r="G13202" t="inlineStr">
        <is>
          <t>SQLAlchemy</t>
        </is>
      </c>
      <c r="H13202">
        <f>=1.3.2</f>
        <v/>
      </c>
    </row>
    <row r="13203">
      <c r="A13203" t="inlineStr">
        <is>
          <t>monitorrent</t>
        </is>
      </c>
      <c r="B13203" t="inlineStr">
        <is>
          <t>2dad33b96f365bae128ddd0c4f2ac05609fc433e</t>
        </is>
      </c>
      <c r="C13203" t="inlineStr">
        <is>
          <t>2020-03-15 18:34:38+00:00</t>
        </is>
      </c>
      <c r="D13203" t="inlineStr">
        <is>
          <t>add</t>
        </is>
      </c>
      <c r="E13203" t="inlineStr">
        <is>
          <t>cloudscraper</t>
        </is>
      </c>
      <c r="F13203">
        <f>=1.2.18</f>
        <v/>
      </c>
      <c r="G13203" t="inlineStr"/>
      <c r="H13203" t="inlineStr"/>
    </row>
    <row r="13204">
      <c r="A13204" t="inlineStr">
        <is>
          <t>monitorrent</t>
        </is>
      </c>
      <c r="B13204" t="inlineStr">
        <is>
          <t>2dad33b96f365bae128ddd0c4f2ac05609fc433e</t>
        </is>
      </c>
      <c r="C13204" t="inlineStr">
        <is>
          <t>2020-03-15 18:34:38+00:00</t>
        </is>
      </c>
      <c r="D13204" t="inlineStr">
        <is>
          <t>add</t>
        </is>
      </c>
      <c r="E13204" t="inlineStr">
        <is>
          <t>qbittorrent-api</t>
        </is>
      </c>
      <c r="F13204">
        <f>=0.5.1</f>
        <v/>
      </c>
      <c r="G13204" t="inlineStr"/>
      <c r="H13204" t="inlineStr"/>
    </row>
    <row r="13205">
      <c r="A13205" t="inlineStr">
        <is>
          <t>rides-python-sdk</t>
        </is>
      </c>
      <c r="B13205" t="inlineStr">
        <is>
          <t>a8e40ccfd31242482790cb521b319b17e3666e3b</t>
        </is>
      </c>
      <c r="C13205" t="inlineStr">
        <is>
          <t>2016-11-11 19:30:29+00:00</t>
        </is>
      </c>
      <c r="D13205" t="inlineStr">
        <is>
          <t>add</t>
        </is>
      </c>
      <c r="E13205" t="inlineStr">
        <is>
          <t>mock</t>
        </is>
      </c>
      <c r="F13205">
        <f>=2.0.0</f>
        <v/>
      </c>
      <c r="G13205" t="inlineStr"/>
      <c r="H13205" t="inlineStr"/>
    </row>
    <row r="13206">
      <c r="A13206" t="inlineStr">
        <is>
          <t>rides-python-sdk</t>
        </is>
      </c>
      <c r="B13206" t="inlineStr">
        <is>
          <t>a8e40ccfd31242482790cb521b319b17e3666e3b</t>
        </is>
      </c>
      <c r="C13206" t="inlineStr">
        <is>
          <t>2016-11-11 19:30:29+00:00</t>
        </is>
      </c>
      <c r="D13206" t="inlineStr">
        <is>
          <t>add</t>
        </is>
      </c>
      <c r="E13206" t="inlineStr">
        <is>
          <t>pbr</t>
        </is>
      </c>
      <c r="F13206">
        <f>=1.10.0</f>
        <v/>
      </c>
      <c r="G13206" t="inlineStr"/>
      <c r="H13206" t="inlineStr"/>
    </row>
    <row r="13207">
      <c r="A13207" t="inlineStr">
        <is>
          <t>rides-python-sdk</t>
        </is>
      </c>
      <c r="B13207" t="inlineStr">
        <is>
          <t>a8e40ccfd31242482790cb521b319b17e3666e3b</t>
        </is>
      </c>
      <c r="C13207" t="inlineStr">
        <is>
          <t>2016-11-11 19:30:29+00:00</t>
        </is>
      </c>
      <c r="D13207" t="inlineStr">
        <is>
          <t>add</t>
        </is>
      </c>
      <c r="E13207" t="inlineStr">
        <is>
          <t>py</t>
        </is>
      </c>
      <c r="F13207">
        <f>=1.4.31</f>
        <v/>
      </c>
      <c r="G13207" t="inlineStr"/>
      <c r="H13207" t="inlineStr"/>
    </row>
    <row r="13208">
      <c r="A13208" t="inlineStr">
        <is>
          <t>rides-python-sdk</t>
        </is>
      </c>
      <c r="B13208" t="inlineStr">
        <is>
          <t>a8e40ccfd31242482790cb521b319b17e3666e3b</t>
        </is>
      </c>
      <c r="C13208" t="inlineStr">
        <is>
          <t>2016-11-11 19:30:29+00:00</t>
        </is>
      </c>
      <c r="D13208" t="inlineStr">
        <is>
          <t>add</t>
        </is>
      </c>
      <c r="E13208" t="inlineStr">
        <is>
          <t>pytest</t>
        </is>
      </c>
      <c r="F13208">
        <f>=3.0.3</f>
        <v/>
      </c>
      <c r="G13208" t="inlineStr"/>
      <c r="H13208" t="inlineStr"/>
    </row>
    <row r="13209">
      <c r="A13209" t="inlineStr">
        <is>
          <t>rides-python-sdk</t>
        </is>
      </c>
      <c r="B13209" t="inlineStr">
        <is>
          <t>a8e40ccfd31242482790cb521b319b17e3666e3b</t>
        </is>
      </c>
      <c r="C13209" t="inlineStr">
        <is>
          <t>2016-11-11 19:30:29+00:00</t>
        </is>
      </c>
      <c r="D13209" t="inlineStr">
        <is>
          <t>add</t>
        </is>
      </c>
      <c r="E13209" t="inlineStr">
        <is>
          <t>PyYAML</t>
        </is>
      </c>
      <c r="F13209">
        <f>=3.12</f>
        <v/>
      </c>
      <c r="G13209" t="inlineStr"/>
      <c r="H13209" t="inlineStr"/>
    </row>
    <row r="13210">
      <c r="A13210" t="inlineStr">
        <is>
          <t>rides-python-sdk</t>
        </is>
      </c>
      <c r="B13210" t="inlineStr">
        <is>
          <t>a8e40ccfd31242482790cb521b319b17e3666e3b</t>
        </is>
      </c>
      <c r="C13210" t="inlineStr">
        <is>
          <t>2016-11-11 19:30:29+00:00</t>
        </is>
      </c>
      <c r="D13210" t="inlineStr">
        <is>
          <t>add</t>
        </is>
      </c>
      <c r="E13210" t="inlineStr">
        <is>
          <t>requests</t>
        </is>
      </c>
      <c r="F13210">
        <f>=2.11.1</f>
        <v/>
      </c>
      <c r="G13210" t="inlineStr"/>
      <c r="H13210" t="inlineStr"/>
    </row>
    <row r="13211">
      <c r="A13211" t="inlineStr">
        <is>
          <t>rides-python-sdk</t>
        </is>
      </c>
      <c r="B13211" t="inlineStr">
        <is>
          <t>a8e40ccfd31242482790cb521b319b17e3666e3b</t>
        </is>
      </c>
      <c r="C13211" t="inlineStr">
        <is>
          <t>2016-11-11 19:30:29+00:00</t>
        </is>
      </c>
      <c r="D13211" t="inlineStr">
        <is>
          <t>add</t>
        </is>
      </c>
      <c r="E13211" t="inlineStr">
        <is>
          <t>six</t>
        </is>
      </c>
      <c r="F13211">
        <f>=1.10.0</f>
        <v/>
      </c>
      <c r="G13211" t="inlineStr"/>
      <c r="H13211" t="inlineStr"/>
    </row>
    <row r="13212">
      <c r="A13212" t="inlineStr">
        <is>
          <t>rides-python-sdk</t>
        </is>
      </c>
      <c r="B13212" t="inlineStr">
        <is>
          <t>a8e40ccfd31242482790cb521b319b17e3666e3b</t>
        </is>
      </c>
      <c r="C13212" t="inlineStr">
        <is>
          <t>2016-11-11 19:30:29+00:00</t>
        </is>
      </c>
      <c r="D13212" t="inlineStr">
        <is>
          <t>add</t>
        </is>
      </c>
      <c r="E13212" t="inlineStr">
        <is>
          <t>vcrpy</t>
        </is>
      </c>
      <c r="F13212">
        <f>=1.10.3</f>
        <v/>
      </c>
      <c r="G13212" t="inlineStr"/>
      <c r="H13212" t="inlineStr"/>
    </row>
    <row r="13213">
      <c r="A13213" t="inlineStr">
        <is>
          <t>rides-python-sdk</t>
        </is>
      </c>
      <c r="B13213" t="inlineStr">
        <is>
          <t>a8e40ccfd31242482790cb521b319b17e3666e3b</t>
        </is>
      </c>
      <c r="C13213" t="inlineStr">
        <is>
          <t>2016-11-11 19:30:29+00:00</t>
        </is>
      </c>
      <c r="D13213" t="inlineStr">
        <is>
          <t>add</t>
        </is>
      </c>
      <c r="E13213" t="inlineStr">
        <is>
          <t>wrapt</t>
        </is>
      </c>
      <c r="F13213">
        <f>=1.10.8</f>
        <v/>
      </c>
      <c r="G13213" t="inlineStr"/>
      <c r="H13213" t="inlineStr"/>
    </row>
    <row r="13214">
      <c r="A13214" t="inlineStr">
        <is>
          <t>rides-python-sdk</t>
        </is>
      </c>
      <c r="B13214" t="inlineStr">
        <is>
          <t>14633eea19bd1b021a502a9da5e17f60c39aa31e</t>
        </is>
      </c>
      <c r="C13214" t="inlineStr">
        <is>
          <t>2017-02-08 21:45:44+00:00</t>
        </is>
      </c>
      <c r="D13214" t="inlineStr">
        <is>
          <t>verchange</t>
        </is>
      </c>
      <c r="E13214" t="inlineStr">
        <is>
          <t>requests</t>
        </is>
      </c>
      <c r="F13214">
        <f>=2.13.0</f>
        <v/>
      </c>
      <c r="G13214" t="inlineStr">
        <is>
          <t>requests</t>
        </is>
      </c>
      <c r="H13214">
        <f>=2.11.1</f>
        <v/>
      </c>
    </row>
    <row r="13215">
      <c r="A13215" t="inlineStr">
        <is>
          <t>rides-python-sdk</t>
        </is>
      </c>
      <c r="B13215" t="inlineStr">
        <is>
          <t>14633eea19bd1b021a502a9da5e17f60c39aa31e</t>
        </is>
      </c>
      <c r="C13215" t="inlineStr">
        <is>
          <t>2017-02-08 21:45:44+00:00</t>
        </is>
      </c>
      <c r="D13215" t="inlineStr">
        <is>
          <t>verchange</t>
        </is>
      </c>
      <c r="E13215" t="inlineStr">
        <is>
          <t>pytest</t>
        </is>
      </c>
      <c r="F13215">
        <f>=3.0.6</f>
        <v/>
      </c>
      <c r="G13215" t="inlineStr">
        <is>
          <t>pytest</t>
        </is>
      </c>
      <c r="H13215">
        <f>=3.0.3</f>
        <v/>
      </c>
    </row>
    <row r="13216">
      <c r="A13216" t="inlineStr">
        <is>
          <t>rides-python-sdk</t>
        </is>
      </c>
      <c r="B13216" t="inlineStr">
        <is>
          <t>14633eea19bd1b021a502a9da5e17f60c39aa31e</t>
        </is>
      </c>
      <c r="C13216" t="inlineStr">
        <is>
          <t>2017-02-08 21:45:44+00:00</t>
        </is>
      </c>
      <c r="D13216" t="inlineStr">
        <is>
          <t>verchange</t>
        </is>
      </c>
      <c r="E13216" t="inlineStr">
        <is>
          <t>py</t>
        </is>
      </c>
      <c r="F13216">
        <f>=1.4.32</f>
        <v/>
      </c>
      <c r="G13216" t="inlineStr">
        <is>
          <t>py</t>
        </is>
      </c>
      <c r="H13216">
        <f>=1.4.31</f>
        <v/>
      </c>
    </row>
    <row r="13217">
      <c r="A13217" t="inlineStr">
        <is>
          <t>rides-python-sdk</t>
        </is>
      </c>
      <c r="B13217" t="inlineStr">
        <is>
          <t>14633eea19bd1b021a502a9da5e17f60c39aa31e</t>
        </is>
      </c>
      <c r="C13217" t="inlineStr">
        <is>
          <t>2017-02-08 21:45:44+00:00</t>
        </is>
      </c>
      <c r="D13217" t="inlineStr">
        <is>
          <t>verchange</t>
        </is>
      </c>
      <c r="E13217" t="inlineStr">
        <is>
          <t>vcrpy</t>
        </is>
      </c>
      <c r="F13217">
        <f>=1.10.5</f>
        <v/>
      </c>
      <c r="G13217" t="inlineStr">
        <is>
          <t>vcrpy</t>
        </is>
      </c>
      <c r="H13217">
        <f>=1.10.3</f>
        <v/>
      </c>
    </row>
    <row r="13218">
      <c r="A13218" t="inlineStr">
        <is>
          <t>rides-python-sdk</t>
        </is>
      </c>
      <c r="B13218" t="inlineStr">
        <is>
          <t>14633eea19bd1b021a502a9da5e17f60c39aa31e</t>
        </is>
      </c>
      <c r="C13218" t="inlineStr">
        <is>
          <t>2017-02-08 21:45:44+00:00</t>
        </is>
      </c>
      <c r="D13218" t="inlineStr">
        <is>
          <t>add</t>
        </is>
      </c>
      <c r="E13218" t="inlineStr">
        <is>
          <t>appdirs</t>
        </is>
      </c>
      <c r="F13218">
        <f>=1.4.0</f>
        <v/>
      </c>
      <c r="G13218" t="inlineStr"/>
      <c r="H13218" t="inlineStr"/>
    </row>
    <row r="13219">
      <c r="A13219" t="inlineStr">
        <is>
          <t>rides-python-sdk</t>
        </is>
      </c>
      <c r="B13219" t="inlineStr">
        <is>
          <t>14633eea19bd1b021a502a9da5e17f60c39aa31e</t>
        </is>
      </c>
      <c r="C13219" t="inlineStr">
        <is>
          <t>2017-02-08 21:45:44+00:00</t>
        </is>
      </c>
      <c r="D13219" t="inlineStr">
        <is>
          <t>add</t>
        </is>
      </c>
      <c r="E13219" t="inlineStr">
        <is>
          <t>contextlib2</t>
        </is>
      </c>
      <c r="F13219">
        <f>=0.5.4</f>
        <v/>
      </c>
      <c r="G13219" t="inlineStr"/>
      <c r="H13219" t="inlineStr"/>
    </row>
    <row r="13220">
      <c r="A13220" t="inlineStr">
        <is>
          <t>rides-python-sdk</t>
        </is>
      </c>
      <c r="B13220" t="inlineStr">
        <is>
          <t>14633eea19bd1b021a502a9da5e17f60c39aa31e</t>
        </is>
      </c>
      <c r="C13220" t="inlineStr">
        <is>
          <t>2017-02-08 21:45:44+00:00</t>
        </is>
      </c>
      <c r="D13220" t="inlineStr">
        <is>
          <t>add</t>
        </is>
      </c>
      <c r="E13220" t="inlineStr">
        <is>
          <t>funcsigs</t>
        </is>
      </c>
      <c r="F13220">
        <f>=1.0.2</f>
        <v/>
      </c>
      <c r="G13220" t="inlineStr"/>
      <c r="H13220" t="inlineStr"/>
    </row>
    <row r="13221">
      <c r="A13221" t="inlineStr">
        <is>
          <t>rides-python-sdk</t>
        </is>
      </c>
      <c r="B13221" t="inlineStr">
        <is>
          <t>14633eea19bd1b021a502a9da5e17f60c39aa31e</t>
        </is>
      </c>
      <c r="C13221" t="inlineStr">
        <is>
          <t>2017-02-08 21:45:44+00:00</t>
        </is>
      </c>
      <c r="D13221" t="inlineStr">
        <is>
          <t>add</t>
        </is>
      </c>
      <c r="E13221" t="inlineStr">
        <is>
          <t>packaging</t>
        </is>
      </c>
      <c r="F13221">
        <f>=16.8</f>
        <v/>
      </c>
      <c r="G13221" t="inlineStr"/>
      <c r="H13221" t="inlineStr"/>
    </row>
    <row r="13222">
      <c r="A13222" t="inlineStr">
        <is>
          <t>rides-python-sdk</t>
        </is>
      </c>
      <c r="B13222" t="inlineStr">
        <is>
          <t>14633eea19bd1b021a502a9da5e17f60c39aa31e</t>
        </is>
      </c>
      <c r="C13222" t="inlineStr">
        <is>
          <t>2017-02-08 21:45:44+00:00</t>
        </is>
      </c>
      <c r="D13222" t="inlineStr">
        <is>
          <t>add</t>
        </is>
      </c>
      <c r="E13222" t="inlineStr">
        <is>
          <t>pyparsing</t>
        </is>
      </c>
      <c r="F13222">
        <f>=2.1.10</f>
        <v/>
      </c>
      <c r="G13222" t="inlineStr"/>
      <c r="H13222" t="inlineStr"/>
    </row>
    <row r="13223">
      <c r="A13223" t="inlineStr">
        <is>
          <t>rides-python-sdk</t>
        </is>
      </c>
      <c r="B13223" t="inlineStr">
        <is>
          <t>037cc5e72def2d9e66c5c47ba4fff0b557322a57</t>
        </is>
      </c>
      <c r="C13223" t="inlineStr">
        <is>
          <t>2017-08-17 20:53:31+00:00</t>
        </is>
      </c>
      <c r="D13223" t="inlineStr">
        <is>
          <t>verchange</t>
        </is>
      </c>
      <c r="E13223" t="inlineStr">
        <is>
          <t>py</t>
        </is>
      </c>
      <c r="F13223">
        <f>=1.4.34</f>
        <v/>
      </c>
      <c r="G13223" t="inlineStr">
        <is>
          <t>py</t>
        </is>
      </c>
      <c r="H13223">
        <f>=1.4.32</f>
        <v/>
      </c>
    </row>
    <row r="13224">
      <c r="A13224" t="inlineStr">
        <is>
          <t>rides-python-sdk</t>
        </is>
      </c>
      <c r="B13224" t="inlineStr">
        <is>
          <t>037cc5e72def2d9e66c5c47ba4fff0b557322a57</t>
        </is>
      </c>
      <c r="C13224" t="inlineStr">
        <is>
          <t>2017-08-17 20:53:31+00:00</t>
        </is>
      </c>
      <c r="D13224" t="inlineStr">
        <is>
          <t>verchange</t>
        </is>
      </c>
      <c r="E13224" t="inlineStr">
        <is>
          <t>contextlib2</t>
        </is>
      </c>
      <c r="F13224">
        <f>=0.5.5</f>
        <v/>
      </c>
      <c r="G13224" t="inlineStr">
        <is>
          <t>contextlib2</t>
        </is>
      </c>
      <c r="H13224">
        <f>=0.5.4</f>
        <v/>
      </c>
    </row>
    <row r="13225">
      <c r="A13225" t="inlineStr">
        <is>
          <t>rides-python-sdk</t>
        </is>
      </c>
      <c r="B13225" t="inlineStr">
        <is>
          <t>037cc5e72def2d9e66c5c47ba4fff0b557322a57</t>
        </is>
      </c>
      <c r="C13225" t="inlineStr">
        <is>
          <t>2017-08-17 20:53:31+00:00</t>
        </is>
      </c>
      <c r="D13225" t="inlineStr">
        <is>
          <t>verchange</t>
        </is>
      </c>
      <c r="E13225" t="inlineStr">
        <is>
          <t>vcrpy</t>
        </is>
      </c>
      <c r="F13225">
        <f>=1.11.1</f>
        <v/>
      </c>
      <c r="G13225" t="inlineStr">
        <is>
          <t>vcrpy</t>
        </is>
      </c>
      <c r="H13225">
        <f>=1.10.5</f>
        <v/>
      </c>
    </row>
    <row r="13226">
      <c r="A13226" t="inlineStr">
        <is>
          <t>rides-python-sdk</t>
        </is>
      </c>
      <c r="B13226" t="inlineStr">
        <is>
          <t>037cc5e72def2d9e66c5c47ba4fff0b557322a57</t>
        </is>
      </c>
      <c r="C13226" t="inlineStr">
        <is>
          <t>2017-08-17 20:53:31+00:00</t>
        </is>
      </c>
      <c r="D13226" t="inlineStr">
        <is>
          <t>verchange</t>
        </is>
      </c>
      <c r="E13226" t="inlineStr">
        <is>
          <t>requests</t>
        </is>
      </c>
      <c r="F13226">
        <f>=2.18.3</f>
        <v/>
      </c>
      <c r="G13226" t="inlineStr">
        <is>
          <t>requests</t>
        </is>
      </c>
      <c r="H13226">
        <f>=2.13.0</f>
        <v/>
      </c>
    </row>
    <row r="13227">
      <c r="A13227" t="inlineStr">
        <is>
          <t>rides-python-sdk</t>
        </is>
      </c>
      <c r="B13227" t="inlineStr">
        <is>
          <t>037cc5e72def2d9e66c5c47ba4fff0b557322a57</t>
        </is>
      </c>
      <c r="C13227" t="inlineStr">
        <is>
          <t>2017-08-17 20:53:31+00:00</t>
        </is>
      </c>
      <c r="D13227" t="inlineStr">
        <is>
          <t>verchange</t>
        </is>
      </c>
      <c r="E13227" t="inlineStr">
        <is>
          <t>wrapt</t>
        </is>
      </c>
      <c r="F13227">
        <f>=1.10.10</f>
        <v/>
      </c>
      <c r="G13227" t="inlineStr">
        <is>
          <t>wrapt</t>
        </is>
      </c>
      <c r="H13227">
        <f>=1.10.8</f>
        <v/>
      </c>
    </row>
    <row r="13228">
      <c r="A13228" t="inlineStr">
        <is>
          <t>rides-python-sdk</t>
        </is>
      </c>
      <c r="B13228" t="inlineStr">
        <is>
          <t>037cc5e72def2d9e66c5c47ba4fff0b557322a57</t>
        </is>
      </c>
      <c r="C13228" t="inlineStr">
        <is>
          <t>2017-08-17 20:53:31+00:00</t>
        </is>
      </c>
      <c r="D13228" t="inlineStr">
        <is>
          <t>verchange</t>
        </is>
      </c>
      <c r="E13228" t="inlineStr">
        <is>
          <t>appdirs</t>
        </is>
      </c>
      <c r="F13228">
        <f>=1.4.3</f>
        <v/>
      </c>
      <c r="G13228" t="inlineStr">
        <is>
          <t>appdirs</t>
        </is>
      </c>
      <c r="H13228">
        <f>=1.4.0</f>
        <v/>
      </c>
    </row>
    <row r="13229">
      <c r="A13229" t="inlineStr">
        <is>
          <t>rides-python-sdk</t>
        </is>
      </c>
      <c r="B13229" t="inlineStr">
        <is>
          <t>037cc5e72def2d9e66c5c47ba4fff0b557322a57</t>
        </is>
      </c>
      <c r="C13229" t="inlineStr">
        <is>
          <t>2017-08-17 20:53:31+00:00</t>
        </is>
      </c>
      <c r="D13229" t="inlineStr">
        <is>
          <t>verchange</t>
        </is>
      </c>
      <c r="E13229" t="inlineStr">
        <is>
          <t>pbr</t>
        </is>
      </c>
      <c r="F13229">
        <f>=3.1.1</f>
        <v/>
      </c>
      <c r="G13229" t="inlineStr">
        <is>
          <t>pbr</t>
        </is>
      </c>
      <c r="H13229">
        <f>=1.10.0</f>
        <v/>
      </c>
    </row>
    <row r="13230">
      <c r="A13230" t="inlineStr">
        <is>
          <t>rides-python-sdk</t>
        </is>
      </c>
      <c r="B13230" t="inlineStr">
        <is>
          <t>037cc5e72def2d9e66c5c47ba4fff0b557322a57</t>
        </is>
      </c>
      <c r="C13230" t="inlineStr">
        <is>
          <t>2017-08-17 20:53:31+00:00</t>
        </is>
      </c>
      <c r="D13230" t="inlineStr">
        <is>
          <t>verchange</t>
        </is>
      </c>
      <c r="E13230" t="inlineStr">
        <is>
          <t>pytest</t>
        </is>
      </c>
      <c r="F13230">
        <f>=3.2.0</f>
        <v/>
      </c>
      <c r="G13230" t="inlineStr">
        <is>
          <t>pytest</t>
        </is>
      </c>
      <c r="H13230">
        <f>=3.0.6</f>
        <v/>
      </c>
    </row>
    <row r="13231">
      <c r="A13231" t="inlineStr">
        <is>
          <t>rides-python-sdk</t>
        </is>
      </c>
      <c r="B13231" t="inlineStr">
        <is>
          <t>037cc5e72def2d9e66c5c47ba4fff0b557322a57</t>
        </is>
      </c>
      <c r="C13231" t="inlineStr">
        <is>
          <t>2017-08-17 20:53:31+00:00</t>
        </is>
      </c>
      <c r="D13231" t="inlineStr">
        <is>
          <t>verchange</t>
        </is>
      </c>
      <c r="E13231" t="inlineStr">
        <is>
          <t>pyparsing</t>
        </is>
      </c>
      <c r="F13231">
        <f>=2.2.0</f>
        <v/>
      </c>
      <c r="G13231" t="inlineStr">
        <is>
          <t>pyparsing</t>
        </is>
      </c>
      <c r="H13231">
        <f>=2.1.10</f>
        <v/>
      </c>
    </row>
    <row r="13232">
      <c r="A13232" t="inlineStr">
        <is>
          <t>rides-python-sdk</t>
        </is>
      </c>
      <c r="B13232" t="inlineStr">
        <is>
          <t>037cc5e72def2d9e66c5c47ba4fff0b557322a57</t>
        </is>
      </c>
      <c r="C13232" t="inlineStr">
        <is>
          <t>2017-08-17 20:53:31+00:00</t>
        </is>
      </c>
      <c r="D13232" t="inlineStr">
        <is>
          <t>add</t>
        </is>
      </c>
      <c r="E13232" t="inlineStr">
        <is>
          <t>certifi</t>
        </is>
      </c>
      <c r="F13232">
        <f>=2017.7.27.1</f>
        <v/>
      </c>
      <c r="G13232" t="inlineStr"/>
      <c r="H13232" t="inlineStr"/>
    </row>
    <row r="13233">
      <c r="A13233" t="inlineStr">
        <is>
          <t>rides-python-sdk</t>
        </is>
      </c>
      <c r="B13233" t="inlineStr">
        <is>
          <t>037cc5e72def2d9e66c5c47ba4fff0b557322a57</t>
        </is>
      </c>
      <c r="C13233" t="inlineStr">
        <is>
          <t>2017-08-17 20:53:31+00:00</t>
        </is>
      </c>
      <c r="D13233" t="inlineStr">
        <is>
          <t>add</t>
        </is>
      </c>
      <c r="E13233" t="inlineStr">
        <is>
          <t>chardet</t>
        </is>
      </c>
      <c r="F13233">
        <f>=3.0.4</f>
        <v/>
      </c>
      <c r="G13233" t="inlineStr"/>
      <c r="H13233" t="inlineStr"/>
    </row>
    <row r="13234">
      <c r="A13234" t="inlineStr">
        <is>
          <t>rides-python-sdk</t>
        </is>
      </c>
      <c r="B13234" t="inlineStr">
        <is>
          <t>037cc5e72def2d9e66c5c47ba4fff0b557322a57</t>
        </is>
      </c>
      <c r="C13234" t="inlineStr">
        <is>
          <t>2017-08-17 20:53:31+00:00</t>
        </is>
      </c>
      <c r="D13234" t="inlineStr">
        <is>
          <t>add</t>
        </is>
      </c>
      <c r="E13234" t="inlineStr">
        <is>
          <t>idna</t>
        </is>
      </c>
      <c r="F13234">
        <f>=2.5</f>
        <v/>
      </c>
      <c r="G13234" t="inlineStr"/>
      <c r="H13234" t="inlineStr"/>
    </row>
    <row r="13235">
      <c r="A13235" t="inlineStr">
        <is>
          <t>rides-python-sdk</t>
        </is>
      </c>
      <c r="B13235" t="inlineStr">
        <is>
          <t>037cc5e72def2d9e66c5c47ba4fff0b557322a57</t>
        </is>
      </c>
      <c r="C13235" t="inlineStr">
        <is>
          <t>2017-08-17 20:53:31+00:00</t>
        </is>
      </c>
      <c r="D13235" t="inlineStr">
        <is>
          <t>add</t>
        </is>
      </c>
      <c r="E13235" t="inlineStr">
        <is>
          <t>urllib3</t>
        </is>
      </c>
      <c r="F13235">
        <f>=1.22</f>
        <v/>
      </c>
      <c r="G13235" t="inlineStr"/>
      <c r="H13235" t="inlineStr"/>
    </row>
    <row r="13236">
      <c r="A13236" t="inlineStr">
        <is>
          <t>rides-python-sdk</t>
        </is>
      </c>
      <c r="B13236" t="inlineStr">
        <is>
          <t>93e67edb2cac09ce16ece3ac594203d2cdaf0b5b</t>
        </is>
      </c>
      <c r="C13236" t="inlineStr">
        <is>
          <t>2017-08-18 19:44:31+00:00</t>
        </is>
      </c>
      <c r="D13236" t="inlineStr">
        <is>
          <t>verchange</t>
        </is>
      </c>
      <c r="E13236" t="inlineStr">
        <is>
          <t>requests</t>
        </is>
      </c>
      <c r="F13236">
        <f>=2.18.4</f>
        <v/>
      </c>
      <c r="G13236" t="inlineStr">
        <is>
          <t>requests</t>
        </is>
      </c>
      <c r="H13236">
        <f>=2.18.3</f>
        <v/>
      </c>
    </row>
    <row r="13237">
      <c r="A13237" t="inlineStr">
        <is>
          <t>rides-python-sdk</t>
        </is>
      </c>
      <c r="B13237" t="inlineStr">
        <is>
          <t>93e67edb2cac09ce16ece3ac594203d2cdaf0b5b</t>
        </is>
      </c>
      <c r="C13237" t="inlineStr">
        <is>
          <t>2017-08-18 19:44:31+00:00</t>
        </is>
      </c>
      <c r="D13237" t="inlineStr">
        <is>
          <t>verchange</t>
        </is>
      </c>
      <c r="E13237" t="inlineStr">
        <is>
          <t>idna</t>
        </is>
      </c>
      <c r="F13237">
        <f>=2.6</f>
        <v/>
      </c>
      <c r="G13237" t="inlineStr">
        <is>
          <t>idna</t>
        </is>
      </c>
      <c r="H13237">
        <f>=2.5</f>
        <v/>
      </c>
    </row>
    <row r="13238">
      <c r="A13238" t="inlineStr">
        <is>
          <t>rides-python-sdk</t>
        </is>
      </c>
      <c r="B13238" t="inlineStr">
        <is>
          <t>93e67edb2cac09ce16ece3ac594203d2cdaf0b5b</t>
        </is>
      </c>
      <c r="C13238" t="inlineStr">
        <is>
          <t>2017-08-18 19:44:31+00:00</t>
        </is>
      </c>
      <c r="D13238" t="inlineStr">
        <is>
          <t>verchange</t>
        </is>
      </c>
      <c r="E13238" t="inlineStr">
        <is>
          <t>pytest</t>
        </is>
      </c>
      <c r="F13238">
        <f>=3.2.1</f>
        <v/>
      </c>
      <c r="G13238" t="inlineStr">
        <is>
          <t>pytest</t>
        </is>
      </c>
      <c r="H13238">
        <f>=3.2.0</f>
        <v/>
      </c>
    </row>
    <row r="13239">
      <c r="A13239" t="inlineStr">
        <is>
          <t>rides-python-sdk</t>
        </is>
      </c>
      <c r="B13239" t="inlineStr">
        <is>
          <t>93e67edb2cac09ce16ece3ac594203d2cdaf0b5b</t>
        </is>
      </c>
      <c r="C13239" t="inlineStr">
        <is>
          <t>2017-08-18 19:44:31+00:00</t>
        </is>
      </c>
      <c r="D13239" t="inlineStr">
        <is>
          <t>verchange</t>
        </is>
      </c>
      <c r="E13239" t="inlineStr">
        <is>
          <t>wrapt</t>
        </is>
      </c>
      <c r="F13239">
        <f>=1.10.11</f>
        <v/>
      </c>
      <c r="G13239" t="inlineStr">
        <is>
          <t>wrapt</t>
        </is>
      </c>
      <c r="H13239">
        <f>=1.10.10</f>
        <v/>
      </c>
    </row>
    <row r="13240">
      <c r="A13240" t="inlineStr">
        <is>
          <t>rides-python-sdk</t>
        </is>
      </c>
      <c r="B13240" t="inlineStr">
        <is>
          <t>93e67edb2cac09ce16ece3ac594203d2cdaf0b5b</t>
        </is>
      </c>
      <c r="C13240" t="inlineStr">
        <is>
          <t>2017-08-18 19:44:31+00:00</t>
        </is>
      </c>
      <c r="D13240" t="inlineStr">
        <is>
          <t>add</t>
        </is>
      </c>
      <c r="E13240" t="inlineStr">
        <is>
          <t>future</t>
        </is>
      </c>
      <c r="F13240">
        <f>=0.16.0</f>
        <v/>
      </c>
      <c r="G13240" t="inlineStr"/>
      <c r="H13240" t="inlineStr"/>
    </row>
    <row r="13241">
      <c r="A13241" t="inlineStr">
        <is>
          <t>rides-python-sdk</t>
        </is>
      </c>
      <c r="B13241" t="inlineStr">
        <is>
          <t>93e67edb2cac09ce16ece3ac594203d2cdaf0b5b</t>
        </is>
      </c>
      <c r="C13241" t="inlineStr">
        <is>
          <t>2017-08-18 19:44:31+00:00</t>
        </is>
      </c>
      <c r="D13241" t="inlineStr">
        <is>
          <t>add</t>
        </is>
      </c>
      <c r="E13241" t="inlineStr">
        <is>
          <t>futures</t>
        </is>
      </c>
      <c r="F13241">
        <f>=3.1.1</f>
        <v/>
      </c>
      <c r="G13241" t="inlineStr"/>
      <c r="H13241" t="inlineStr"/>
    </row>
    <row r="13242">
      <c r="A13242" t="inlineStr">
        <is>
          <t>imagenetscraper</t>
        </is>
      </c>
      <c r="B13242" t="inlineStr">
        <is>
          <t>90b958b40b699ff7321e6c792efbe662b750aa78</t>
        </is>
      </c>
      <c r="C13242" t="inlineStr">
        <is>
          <t>2020-01-08 03:43:18+00:00</t>
        </is>
      </c>
      <c r="D13242" t="inlineStr">
        <is>
          <t>add</t>
        </is>
      </c>
      <c r="E13242" t="inlineStr">
        <is>
          <t>Pillow</t>
        </is>
      </c>
      <c r="F13242">
        <f>=6.2.0</f>
        <v/>
      </c>
      <c r="G13242" t="inlineStr"/>
      <c r="H13242" t="inlineStr"/>
    </row>
    <row r="13243">
      <c r="A13243" t="inlineStr">
        <is>
          <t>imagenetscraper</t>
        </is>
      </c>
      <c r="B13243" t="inlineStr">
        <is>
          <t>90b958b40b699ff7321e6c792efbe662b750aa78</t>
        </is>
      </c>
      <c r="C13243" t="inlineStr">
        <is>
          <t>2020-01-08 03:43:18+00:00</t>
        </is>
      </c>
      <c r="D13243" t="inlineStr">
        <is>
          <t>rem</t>
        </is>
      </c>
      <c r="E13243" t="inlineStr"/>
      <c r="F13243" t="inlineStr"/>
      <c r="G13243" t="inlineStr">
        <is>
          <t>pillow</t>
        </is>
      </c>
      <c r="H13243">
        <f>=5.3.0</f>
        <v/>
      </c>
    </row>
    <row r="13244">
      <c r="A13244" t="inlineStr">
        <is>
          <t>fpakman</t>
        </is>
      </c>
      <c r="B13244" t="inlineStr">
        <is>
          <t>2d837804e3a88b252e22c5e0cf68702e0fd3c4bc</t>
        </is>
      </c>
      <c r="C13244" t="inlineStr">
        <is>
          <t>2019-07-02 13:53:04+00:00</t>
        </is>
      </c>
      <c r="D13244" t="inlineStr">
        <is>
          <t>verchange</t>
        </is>
      </c>
      <c r="E13244" t="inlineStr">
        <is>
          <t>requests</t>
        </is>
      </c>
      <c r="F13244" t="inlineStr">
        <is>
          <t>&gt;=2.22</t>
        </is>
      </c>
      <c r="G13244" t="inlineStr">
        <is>
          <t>requests</t>
        </is>
      </c>
      <c r="H13244" t="inlineStr">
        <is>
          <t>&gt;=2.22</t>
        </is>
      </c>
    </row>
    <row r="13245">
      <c r="A13245" t="inlineStr">
        <is>
          <t>fpakman</t>
        </is>
      </c>
      <c r="B13245" t="inlineStr">
        <is>
          <t>2d837804e3a88b252e22c5e0cf68702e0fd3c4bc</t>
        </is>
      </c>
      <c r="C13245" t="inlineStr">
        <is>
          <t>2019-07-02 13:53:04+00:00</t>
        </is>
      </c>
      <c r="D13245" t="inlineStr">
        <is>
          <t>add</t>
        </is>
      </c>
      <c r="E13245" t="inlineStr">
        <is>
          <t>colorama</t>
        </is>
      </c>
      <c r="F13245" t="inlineStr">
        <is>
          <t>&gt;=0.4.1</t>
        </is>
      </c>
      <c r="G13245" t="inlineStr"/>
      <c r="H13245" t="inlineStr"/>
    </row>
    <row r="13246">
      <c r="A13246" t="inlineStr">
        <is>
          <t>fpakman</t>
        </is>
      </c>
      <c r="B13246" t="inlineStr">
        <is>
          <t>3fa0390381d1ee58597fb864fefb39dcceb4cf18</t>
        </is>
      </c>
      <c r="C13246" t="inlineStr">
        <is>
          <t>2019-07-25 15:31:39+00:00</t>
        </is>
      </c>
      <c r="D13246" t="inlineStr">
        <is>
          <t>verchange</t>
        </is>
      </c>
      <c r="E13246" t="inlineStr">
        <is>
          <t>colorama</t>
        </is>
      </c>
      <c r="F13246" t="inlineStr">
        <is>
          <t>&gt;=0.4.1</t>
        </is>
      </c>
      <c r="G13246" t="inlineStr">
        <is>
          <t>colorama</t>
        </is>
      </c>
      <c r="H13246" t="inlineStr">
        <is>
          <t>&gt;=0.4.1</t>
        </is>
      </c>
    </row>
    <row r="13247">
      <c r="A13247" t="inlineStr">
        <is>
          <t>fpakman</t>
        </is>
      </c>
      <c r="B13247" t="inlineStr">
        <is>
          <t>3fa0390381d1ee58597fb864fefb39dcceb4cf18</t>
        </is>
      </c>
      <c r="C13247" t="inlineStr">
        <is>
          <t>2019-07-25 15:31:39+00:00</t>
        </is>
      </c>
      <c r="D13247" t="inlineStr">
        <is>
          <t>add</t>
        </is>
      </c>
      <c r="E13247" t="inlineStr">
        <is>
          <t>beautifulsoup4</t>
        </is>
      </c>
      <c r="F13247" t="inlineStr">
        <is>
          <t>&gt;=4.7</t>
        </is>
      </c>
      <c r="G13247" t="inlineStr"/>
      <c r="H13247" t="inlineStr"/>
    </row>
    <row r="13248">
      <c r="A13248" t="inlineStr">
        <is>
          <t>fpakman</t>
        </is>
      </c>
      <c r="B13248" t="inlineStr">
        <is>
          <t>23b4a242a0bd97e0388b84720b9f606ca02ed8b9</t>
        </is>
      </c>
      <c r="C13248" t="inlineStr">
        <is>
          <t>2019-07-25 20:48:53+00:00</t>
        </is>
      </c>
      <c r="D13248" t="inlineStr">
        <is>
          <t>verchange</t>
        </is>
      </c>
      <c r="E13248" t="inlineStr">
        <is>
          <t>colorama</t>
        </is>
      </c>
      <c r="F13248" t="inlineStr">
        <is>
          <t>&gt;=0.4.1</t>
        </is>
      </c>
      <c r="G13248" t="inlineStr">
        <is>
          <t>colorama</t>
        </is>
      </c>
      <c r="H13248" t="inlineStr">
        <is>
          <t>&gt;=0.4.1</t>
        </is>
      </c>
    </row>
    <row r="13249">
      <c r="A13249" t="inlineStr">
        <is>
          <t>fpakman</t>
        </is>
      </c>
      <c r="B13249" t="inlineStr">
        <is>
          <t>23b4a242a0bd97e0388b84720b9f606ca02ed8b9</t>
        </is>
      </c>
      <c r="C13249" t="inlineStr">
        <is>
          <t>2019-07-25 20:48:53+00:00</t>
        </is>
      </c>
      <c r="D13249" t="inlineStr">
        <is>
          <t>rem</t>
        </is>
      </c>
      <c r="E13249" t="inlineStr"/>
      <c r="F13249" t="inlineStr"/>
      <c r="G13249" t="inlineStr">
        <is>
          <t>beautifulsoup4</t>
        </is>
      </c>
      <c r="H13249" t="inlineStr">
        <is>
          <t>&gt;=4.7</t>
        </is>
      </c>
    </row>
    <row r="13250">
      <c r="A13250" t="inlineStr">
        <is>
          <t>appelpy</t>
        </is>
      </c>
      <c r="B13250" t="inlineStr">
        <is>
          <t>42c70f3b8ef4eddcef80c988b949985fd5f9be46</t>
        </is>
      </c>
      <c r="C13250" t="inlineStr">
        <is>
          <t>2019-04-07 18:58:32+00:00</t>
        </is>
      </c>
      <c r="D13250" t="inlineStr">
        <is>
          <t>verchange</t>
        </is>
      </c>
      <c r="E13250" t="inlineStr">
        <is>
          <t>statsmodels</t>
        </is>
      </c>
      <c r="F13250" t="inlineStr">
        <is>
          <t>&gt;=0.8</t>
        </is>
      </c>
      <c r="G13250" t="inlineStr">
        <is>
          <t>statsmodels</t>
        </is>
      </c>
      <c r="H13250" t="inlineStr"/>
    </row>
    <row r="13251">
      <c r="A13251" t="inlineStr">
        <is>
          <t>appelpy</t>
        </is>
      </c>
      <c r="B13251" t="inlineStr">
        <is>
          <t>6d563e53118a8edaed5508f6482ab6d5167285f2</t>
        </is>
      </c>
      <c r="C13251" t="inlineStr">
        <is>
          <t>2019-10-06 12:16:46+00:00</t>
        </is>
      </c>
      <c r="D13251" t="inlineStr">
        <is>
          <t>verchange</t>
        </is>
      </c>
      <c r="E13251" t="inlineStr">
        <is>
          <t>numpy</t>
        </is>
      </c>
      <c r="F13251" t="inlineStr">
        <is>
          <t>&gt;=1.16</t>
        </is>
      </c>
      <c r="G13251" t="inlineStr">
        <is>
          <t>numpy</t>
        </is>
      </c>
      <c r="H13251" t="inlineStr"/>
    </row>
    <row r="13252">
      <c r="A13252" t="inlineStr">
        <is>
          <t>appelpy</t>
        </is>
      </c>
      <c r="B13252" t="inlineStr">
        <is>
          <t>6d563e53118a8edaed5508f6482ab6d5167285f2</t>
        </is>
      </c>
      <c r="C13252" t="inlineStr">
        <is>
          <t>2019-10-06 12:16:46+00:00</t>
        </is>
      </c>
      <c r="D13252" t="inlineStr">
        <is>
          <t>verchange</t>
        </is>
      </c>
      <c r="E13252" t="inlineStr">
        <is>
          <t>seaborn</t>
        </is>
      </c>
      <c r="F13252" t="inlineStr">
        <is>
          <t>&gt;=0.9</t>
        </is>
      </c>
      <c r="G13252" t="inlineStr">
        <is>
          <t>seaborn</t>
        </is>
      </c>
      <c r="H13252" t="inlineStr"/>
    </row>
    <row r="13253">
      <c r="A13253" t="inlineStr">
        <is>
          <t>appelpy</t>
        </is>
      </c>
      <c r="B13253" t="inlineStr">
        <is>
          <t>6d563e53118a8edaed5508f6482ab6d5167285f2</t>
        </is>
      </c>
      <c r="C13253" t="inlineStr">
        <is>
          <t>2019-10-06 12:16:46+00:00</t>
        </is>
      </c>
      <c r="D13253" t="inlineStr">
        <is>
          <t>verchange</t>
        </is>
      </c>
      <c r="E13253" t="inlineStr">
        <is>
          <t>statsmodels</t>
        </is>
      </c>
      <c r="F13253" t="inlineStr">
        <is>
          <t>&gt;=0.9</t>
        </is>
      </c>
      <c r="G13253" t="inlineStr">
        <is>
          <t>statsmodels</t>
        </is>
      </c>
      <c r="H13253" t="inlineStr">
        <is>
          <t>&gt;=0.8</t>
        </is>
      </c>
    </row>
    <row r="13254">
      <c r="A13254" t="inlineStr">
        <is>
          <t>appelpy</t>
        </is>
      </c>
      <c r="B13254" t="inlineStr">
        <is>
          <t>6d563e53118a8edaed5508f6482ab6d5167285f2</t>
        </is>
      </c>
      <c r="C13254" t="inlineStr">
        <is>
          <t>2019-10-06 12:16:46+00:00</t>
        </is>
      </c>
      <c r="D13254" t="inlineStr">
        <is>
          <t>verchange</t>
        </is>
      </c>
      <c r="E13254" t="inlineStr">
        <is>
          <t>matplotlib</t>
        </is>
      </c>
      <c r="F13254" t="inlineStr">
        <is>
          <t>&gt;=3</t>
        </is>
      </c>
      <c r="G13254" t="inlineStr">
        <is>
          <t>matplotlib</t>
        </is>
      </c>
      <c r="H13254" t="inlineStr"/>
    </row>
    <row r="13255">
      <c r="A13255" t="inlineStr">
        <is>
          <t>appelpy</t>
        </is>
      </c>
      <c r="B13255" t="inlineStr">
        <is>
          <t>6d563e53118a8edaed5508f6482ab6d5167285f2</t>
        </is>
      </c>
      <c r="C13255" t="inlineStr">
        <is>
          <t>2019-10-06 12:16:46+00:00</t>
        </is>
      </c>
      <c r="D13255" t="inlineStr">
        <is>
          <t>add</t>
        </is>
      </c>
      <c r="E13255" t="inlineStr">
        <is>
          <t>jinja2</t>
        </is>
      </c>
      <c r="F13255" t="inlineStr"/>
      <c r="G13255" t="inlineStr"/>
      <c r="H13255" t="inlineStr"/>
    </row>
    <row r="13256">
      <c r="A13256" t="inlineStr">
        <is>
          <t>fonttools</t>
        </is>
      </c>
      <c r="B13256" t="inlineStr">
        <is>
          <t>40a44f39d0c4d889d498863ac95711e2dde97f1a</t>
        </is>
      </c>
      <c r="C13256" t="inlineStr">
        <is>
          <t>2017-01-14 15:22:42+00:00</t>
        </is>
      </c>
      <c r="D13256" t="inlineStr">
        <is>
          <t>verchange</t>
        </is>
      </c>
      <c r="E13256" t="inlineStr">
        <is>
          <t>brotli</t>
        </is>
      </c>
      <c r="F13256">
        <f>=0.5.2</f>
        <v/>
      </c>
      <c r="G13256" t="inlineStr">
        <is>
          <t>brotli</t>
        </is>
      </c>
      <c r="H13256">
        <f>=0.5.2</f>
        <v/>
      </c>
    </row>
    <row r="13257">
      <c r="A13257" t="inlineStr">
        <is>
          <t>fonttools</t>
        </is>
      </c>
      <c r="B13257" t="inlineStr">
        <is>
          <t>6abff52ec99a21f80d3c4f45a59b4f8162e59cdc</t>
        </is>
      </c>
      <c r="C13257" t="inlineStr">
        <is>
          <t>2017-03-05 21:45:49+00:00</t>
        </is>
      </c>
      <c r="D13257" t="inlineStr">
        <is>
          <t>add</t>
        </is>
      </c>
      <c r="E13257" t="inlineStr">
        <is>
          <t>unicodedata2</t>
        </is>
      </c>
      <c r="F13257">
        <f>=9.0.0.post4</f>
        <v/>
      </c>
      <c r="G13257" t="inlineStr"/>
      <c r="H13257" t="inlineStr"/>
    </row>
    <row r="13258">
      <c r="A13258" t="inlineStr">
        <is>
          <t>fonttools</t>
        </is>
      </c>
      <c r="B13258" t="inlineStr">
        <is>
          <t>7dc69f2ae2ad032fc8e5c9bd08627611d45e23d5</t>
        </is>
      </c>
      <c r="C13258" t="inlineStr">
        <is>
          <t>2017-03-13 13:35:19+00:00</t>
        </is>
      </c>
      <c r="D13258" t="inlineStr">
        <is>
          <t>add</t>
        </is>
      </c>
      <c r="E13258" t="inlineStr">
        <is>
          <t>munkres</t>
        </is>
      </c>
      <c r="F13258">
        <f>=1.0.8</f>
        <v/>
      </c>
      <c r="G13258" t="inlineStr"/>
      <c r="H13258" t="inlineStr"/>
    </row>
    <row r="13259">
      <c r="A13259" t="inlineStr">
        <is>
          <t>fonttools</t>
        </is>
      </c>
      <c r="B13259" t="inlineStr">
        <is>
          <t>c3df74f597599cc332b2d24c4793cb68a3f8a450</t>
        </is>
      </c>
      <c r="C13259" t="inlineStr">
        <is>
          <t>2017-07-31 18:41:55+00:00</t>
        </is>
      </c>
      <c r="D13259" t="inlineStr">
        <is>
          <t>verchange</t>
        </is>
      </c>
      <c r="E13259" t="inlineStr">
        <is>
          <t>munkres</t>
        </is>
      </c>
      <c r="F13259">
        <f>=1.0.10</f>
        <v/>
      </c>
      <c r="G13259" t="inlineStr">
        <is>
          <t>munkres</t>
        </is>
      </c>
      <c r="H13259">
        <f>=1.0.8</f>
        <v/>
      </c>
    </row>
    <row r="13260">
      <c r="A13260" t="inlineStr">
        <is>
          <t>fonttools</t>
        </is>
      </c>
      <c r="B13260" t="inlineStr">
        <is>
          <t>c3df74f597599cc332b2d24c4793cb68a3f8a450</t>
        </is>
      </c>
      <c r="C13260" t="inlineStr">
        <is>
          <t>2017-07-31 18:41:55+00:00</t>
        </is>
      </c>
      <c r="D13260" t="inlineStr">
        <is>
          <t>verchange</t>
        </is>
      </c>
      <c r="E13260" t="inlineStr">
        <is>
          <t>brotli</t>
        </is>
      </c>
      <c r="F13260">
        <f>=0.6.0</f>
        <v/>
      </c>
      <c r="G13260" t="inlineStr">
        <is>
          <t>brotli</t>
        </is>
      </c>
      <c r="H13260">
        <f>=0.5.2</f>
        <v/>
      </c>
    </row>
    <row r="13261">
      <c r="A13261" t="inlineStr">
        <is>
          <t>fonttools</t>
        </is>
      </c>
      <c r="B13261" t="inlineStr">
        <is>
          <t>c3df74f597599cc332b2d24c4793cb68a3f8a450</t>
        </is>
      </c>
      <c r="C13261" t="inlineStr">
        <is>
          <t>2017-07-31 18:41:55+00:00</t>
        </is>
      </c>
      <c r="D13261" t="inlineStr">
        <is>
          <t>add</t>
        </is>
      </c>
      <c r="E13261" t="inlineStr">
        <is>
          <t>brotlipy</t>
        </is>
      </c>
      <c r="F13261">
        <f>=0.7.0</f>
        <v/>
      </c>
      <c r="G13261" t="inlineStr"/>
      <c r="H13261" t="inlineStr"/>
    </row>
    <row r="13262">
      <c r="A13262" t="inlineStr">
        <is>
          <t>fonttools</t>
        </is>
      </c>
      <c r="B13262" t="inlineStr">
        <is>
          <t>53732c226a27579238d0f0b7c033e5a2560b2dd5</t>
        </is>
      </c>
      <c r="C13262" t="inlineStr">
        <is>
          <t>2017-10-03 11:38:32+00:00</t>
        </is>
      </c>
      <c r="D13262" t="inlineStr">
        <is>
          <t>verchange</t>
        </is>
      </c>
      <c r="E13262" t="inlineStr">
        <is>
          <t>unicodedata2</t>
        </is>
      </c>
      <c r="F13262">
        <f>=10.0.0</f>
        <v/>
      </c>
      <c r="G13262" t="inlineStr">
        <is>
          <t>unicodedata2</t>
        </is>
      </c>
      <c r="H13262">
        <f>=9.0.0.post4</f>
        <v/>
      </c>
    </row>
    <row r="13263">
      <c r="A13263" t="inlineStr">
        <is>
          <t>fonttools</t>
        </is>
      </c>
      <c r="B13263" t="inlineStr">
        <is>
          <t>86b06cde450688be90e1f07a999518d929402d95</t>
        </is>
      </c>
      <c r="C13263" t="inlineStr">
        <is>
          <t>2017-11-21 11:31:34+00:00</t>
        </is>
      </c>
      <c r="D13263" t="inlineStr">
        <is>
          <t>verchange</t>
        </is>
      </c>
      <c r="E13263" t="inlineStr">
        <is>
          <t>brotli</t>
        </is>
      </c>
      <c r="F13263">
        <f>=1.0.1</f>
        <v/>
      </c>
      <c r="G13263" t="inlineStr">
        <is>
          <t>brotli</t>
        </is>
      </c>
      <c r="H13263">
        <f>=0.6.0</f>
        <v/>
      </c>
    </row>
    <row r="13264">
      <c r="A13264" t="inlineStr">
        <is>
          <t>fonttools</t>
        </is>
      </c>
      <c r="B13264" t="inlineStr">
        <is>
          <t>02616ab</t>
        </is>
      </c>
      <c r="C13264" t="inlineStr">
        <is>
          <t>2018-06-11 13:05:04+00:00</t>
        </is>
      </c>
      <c r="D13264" t="inlineStr">
        <is>
          <t>add</t>
        </is>
      </c>
      <c r="E13264" t="inlineStr">
        <is>
          <t>zopfli</t>
        </is>
      </c>
      <c r="F13264">
        <f>=0.1.4</f>
        <v/>
      </c>
      <c r="G13264" t="inlineStr"/>
      <c r="H13264" t="inlineStr"/>
    </row>
    <row r="13265">
      <c r="A13265" t="inlineStr">
        <is>
          <t>fonttools</t>
        </is>
      </c>
      <c r="B13265" t="inlineStr">
        <is>
          <t>2ff6f930a132d60eb49c49814478bca3b1dde20b</t>
        </is>
      </c>
      <c r="C13265" t="inlineStr">
        <is>
          <t>2018-07-26 14:12:55+00:00</t>
        </is>
      </c>
      <c r="D13265" t="inlineStr">
        <is>
          <t>verchange</t>
        </is>
      </c>
      <c r="E13265" t="inlineStr">
        <is>
          <t>unicodedata2</t>
        </is>
      </c>
      <c r="F13265">
        <f>=11.0.0</f>
        <v/>
      </c>
      <c r="G13265" t="inlineStr">
        <is>
          <t>unicodedata2</t>
        </is>
      </c>
      <c r="H13265">
        <f>=10.0.0</f>
        <v/>
      </c>
    </row>
    <row r="13266">
      <c r="A13266" t="inlineStr">
        <is>
          <t>fonttools</t>
        </is>
      </c>
      <c r="B13266" t="inlineStr">
        <is>
          <t>3230dec69b6c65a3729da2c2e63e3499e3986ebf</t>
        </is>
      </c>
      <c r="C13266" t="inlineStr">
        <is>
          <t>2018-10-21 18:05:10+00:00</t>
        </is>
      </c>
      <c r="D13266" t="inlineStr">
        <is>
          <t>verchange</t>
        </is>
      </c>
      <c r="E13266" t="inlineStr">
        <is>
          <t>munkres</t>
        </is>
      </c>
      <c r="F13266">
        <f>=1.0.12</f>
        <v/>
      </c>
      <c r="G13266" t="inlineStr">
        <is>
          <t>munkres</t>
        </is>
      </c>
      <c r="H13266">
        <f>=1.0.10</f>
        <v/>
      </c>
    </row>
    <row r="13267">
      <c r="A13267" t="inlineStr">
        <is>
          <t>fonttools</t>
        </is>
      </c>
      <c r="B13267" t="inlineStr">
        <is>
          <t>3230dec69b6c65a3729da2c2e63e3499e3986ebf</t>
        </is>
      </c>
      <c r="C13267" t="inlineStr">
        <is>
          <t>2018-10-21 18:05:10+00:00</t>
        </is>
      </c>
      <c r="D13267" t="inlineStr">
        <is>
          <t>add</t>
        </is>
      </c>
      <c r="E13267" t="inlineStr">
        <is>
          <t>scipy</t>
        </is>
      </c>
      <c r="F13267">
        <f>=1.1.0</f>
        <v/>
      </c>
      <c r="G13267" t="inlineStr"/>
      <c r="H13267" t="inlineStr"/>
    </row>
    <row r="13268">
      <c r="A13268" t="inlineStr">
        <is>
          <t>fonttools</t>
        </is>
      </c>
      <c r="B13268" t="inlineStr">
        <is>
          <t>3230dec69b6c65a3729da2c2e63e3499e3986ebf</t>
        </is>
      </c>
      <c r="C13268" t="inlineStr">
        <is>
          <t>2018-10-21 18:05:10+00:00</t>
        </is>
      </c>
      <c r="D13268" t="inlineStr">
        <is>
          <t>add</t>
        </is>
      </c>
      <c r="E13268" t="inlineStr">
        <is>
          <t>fs</t>
        </is>
      </c>
      <c r="F13268">
        <f>=2.1.1</f>
        <v/>
      </c>
      <c r="G13268" t="inlineStr"/>
      <c r="H13268" t="inlineStr"/>
    </row>
    <row r="13269">
      <c r="A13269" t="inlineStr">
        <is>
          <t>fonttools</t>
        </is>
      </c>
      <c r="B13269" t="inlineStr">
        <is>
          <t>aa7d99080ac5dc1305a20b84fd1972876ce254ab</t>
        </is>
      </c>
      <c r="C13269" t="inlineStr">
        <is>
          <t>2018-11-01 12:58:52+00:00</t>
        </is>
      </c>
      <c r="D13269" t="inlineStr">
        <is>
          <t>verchange</t>
        </is>
      </c>
      <c r="E13269" t="inlineStr">
        <is>
          <t>brotli</t>
        </is>
      </c>
      <c r="F13269">
        <f>=1.0.7</f>
        <v/>
      </c>
      <c r="G13269" t="inlineStr">
        <is>
          <t>brotli</t>
        </is>
      </c>
      <c r="H13269">
        <f>=1.0.1</f>
        <v/>
      </c>
    </row>
    <row r="13270">
      <c r="A13270" t="inlineStr">
        <is>
          <t>fonttools</t>
        </is>
      </c>
      <c r="B13270" t="inlineStr">
        <is>
          <t>3431770225889f6d25617a0552109c7c2c48ed36</t>
        </is>
      </c>
      <c r="C13270" t="inlineStr">
        <is>
          <t>2018-11-30 14:20:32+00:00</t>
        </is>
      </c>
      <c r="D13270" t="inlineStr">
        <is>
          <t>verchange</t>
        </is>
      </c>
      <c r="E13270" t="inlineStr">
        <is>
          <t>fs</t>
        </is>
      </c>
      <c r="F13270">
        <f>=2.1.2</f>
        <v/>
      </c>
      <c r="G13270" t="inlineStr">
        <is>
          <t>fs</t>
        </is>
      </c>
      <c r="H13270">
        <f>=2.1.1</f>
        <v/>
      </c>
    </row>
    <row r="13271">
      <c r="A13271" t="inlineStr">
        <is>
          <t>fonttools</t>
        </is>
      </c>
      <c r="B13271" t="inlineStr">
        <is>
          <t>c14701c820a0f0cdd9916dba3ac6eba665597ba2</t>
        </is>
      </c>
      <c r="C13271" t="inlineStr">
        <is>
          <t>2018-12-14 11:19:05+00:00</t>
        </is>
      </c>
      <c r="D13271" t="inlineStr">
        <is>
          <t>verchange</t>
        </is>
      </c>
      <c r="E13271" t="inlineStr">
        <is>
          <t>zopfli</t>
        </is>
      </c>
      <c r="F13271">
        <f>=0.1.6</f>
        <v/>
      </c>
      <c r="G13271" t="inlineStr">
        <is>
          <t>zopfli</t>
        </is>
      </c>
      <c r="H13271">
        <f>=0.1.4</f>
        <v/>
      </c>
    </row>
    <row r="13272">
      <c r="A13272" t="inlineStr">
        <is>
          <t>fonttools</t>
        </is>
      </c>
      <c r="B13272" t="inlineStr">
        <is>
          <t>9c5882014bbc08b40279243bf3c2352111c59a14</t>
        </is>
      </c>
      <c r="C13272" t="inlineStr">
        <is>
          <t>2019-01-07 13:48:19+00:00</t>
        </is>
      </c>
      <c r="D13272" t="inlineStr">
        <is>
          <t>verchange</t>
        </is>
      </c>
      <c r="E13272" t="inlineStr">
        <is>
          <t>scipy</t>
        </is>
      </c>
      <c r="F13272">
        <f>=1.2.0</f>
        <v/>
      </c>
      <c r="G13272" t="inlineStr">
        <is>
          <t>scipy</t>
        </is>
      </c>
      <c r="H13272">
        <f>=1.1.0</f>
        <v/>
      </c>
    </row>
    <row r="13273">
      <c r="A13273" t="inlineStr">
        <is>
          <t>fonttools</t>
        </is>
      </c>
      <c r="B13273" t="inlineStr">
        <is>
          <t>9c5882014bbc08b40279243bf3c2352111c59a14</t>
        </is>
      </c>
      <c r="C13273" t="inlineStr">
        <is>
          <t>2019-01-07 13:48:19+00:00</t>
        </is>
      </c>
      <c r="D13273" t="inlineStr">
        <is>
          <t>verchange</t>
        </is>
      </c>
      <c r="E13273" t="inlineStr">
        <is>
          <t>fs</t>
        </is>
      </c>
      <c r="F13273">
        <f>=2.1.3</f>
        <v/>
      </c>
      <c r="G13273" t="inlineStr">
        <is>
          <t>fs</t>
        </is>
      </c>
      <c r="H13273">
        <f>=2.1.2</f>
        <v/>
      </c>
    </row>
    <row r="13274">
      <c r="A13274" t="inlineStr">
        <is>
          <t>fonttools</t>
        </is>
      </c>
      <c r="B13274" t="inlineStr">
        <is>
          <t>3a6c66a28471cae9591c3dce23cf875eefdda4c5</t>
        </is>
      </c>
      <c r="C13274" t="inlineStr">
        <is>
          <t>2019-01-17 17:01:58+00:00</t>
        </is>
      </c>
      <c r="D13274" t="inlineStr">
        <is>
          <t>verchange</t>
        </is>
      </c>
      <c r="E13274" t="inlineStr">
        <is>
          <t>fs</t>
        </is>
      </c>
      <c r="F13274">
        <f>=2.2.1</f>
        <v/>
      </c>
      <c r="G13274" t="inlineStr">
        <is>
          <t>fs</t>
        </is>
      </c>
      <c r="H13274">
        <f>=2.1.3</f>
        <v/>
      </c>
    </row>
    <row r="13275">
      <c r="A13275" t="inlineStr">
        <is>
          <t>fonttools</t>
        </is>
      </c>
      <c r="B13275" t="inlineStr">
        <is>
          <t>517dde00b9bed9bb1dab6de9376512347c9e3a4c</t>
        </is>
      </c>
      <c r="C13275" t="inlineStr">
        <is>
          <t>2019-02-18 09:57:09+00:00</t>
        </is>
      </c>
      <c r="D13275" t="inlineStr">
        <is>
          <t>verchange</t>
        </is>
      </c>
      <c r="E13275" t="inlineStr">
        <is>
          <t>scipy</t>
        </is>
      </c>
      <c r="F13275">
        <f>=1.2.1</f>
        <v/>
      </c>
      <c r="G13275" t="inlineStr">
        <is>
          <t>scipy</t>
        </is>
      </c>
      <c r="H13275">
        <f>=1.2.0</f>
        <v/>
      </c>
    </row>
    <row r="13276">
      <c r="A13276" t="inlineStr">
        <is>
          <t>fonttools</t>
        </is>
      </c>
      <c r="B13276" t="inlineStr">
        <is>
          <t>517dde00b9bed9bb1dab6de9376512347c9e3a4c</t>
        </is>
      </c>
      <c r="C13276" t="inlineStr">
        <is>
          <t>2019-02-18 09:57:09+00:00</t>
        </is>
      </c>
      <c r="D13276" t="inlineStr">
        <is>
          <t>verchange</t>
        </is>
      </c>
      <c r="E13276" t="inlineStr">
        <is>
          <t>fs</t>
        </is>
      </c>
      <c r="F13276">
        <f>=2.3.1</f>
        <v/>
      </c>
      <c r="G13276" t="inlineStr">
        <is>
          <t>fs</t>
        </is>
      </c>
      <c r="H13276">
        <f>=2.2.1</f>
        <v/>
      </c>
    </row>
    <row r="13277">
      <c r="A13277" t="inlineStr">
        <is>
          <t>fonttools</t>
        </is>
      </c>
      <c r="B13277" t="inlineStr">
        <is>
          <t>88a9e718c4a48139bb56d67338ae87f5585019c0</t>
        </is>
      </c>
      <c r="C13277" t="inlineStr">
        <is>
          <t>2019-03-19 16:38:33+00:00</t>
        </is>
      </c>
      <c r="D13277" t="inlineStr">
        <is>
          <t>verchange</t>
        </is>
      </c>
      <c r="E13277" t="inlineStr">
        <is>
          <t>munkres</t>
        </is>
      </c>
      <c r="F13277">
        <f>=1.0.12</f>
        <v/>
      </c>
      <c r="G13277" t="inlineStr">
        <is>
          <t>munkres</t>
        </is>
      </c>
      <c r="H13277">
        <f>=1.0.12</f>
        <v/>
      </c>
    </row>
    <row r="13278">
      <c r="A13278" t="inlineStr">
        <is>
          <t>fonttools</t>
        </is>
      </c>
      <c r="B13278" t="inlineStr">
        <is>
          <t>88a9e718c4a48139bb56d67338ae87f5585019c0</t>
        </is>
      </c>
      <c r="C13278" t="inlineStr">
        <is>
          <t>2019-03-19 16:38:33+00:00</t>
        </is>
      </c>
      <c r="D13278" t="inlineStr">
        <is>
          <t>verchange</t>
        </is>
      </c>
      <c r="E13278" t="inlineStr">
        <is>
          <t>fs</t>
        </is>
      </c>
      <c r="F13278">
        <f>=2.4.4</f>
        <v/>
      </c>
      <c r="G13278" t="inlineStr">
        <is>
          <t>fs</t>
        </is>
      </c>
      <c r="H13278">
        <f>=2.3.1</f>
        <v/>
      </c>
    </row>
    <row r="13279">
      <c r="A13279" t="inlineStr">
        <is>
          <t>fonttools</t>
        </is>
      </c>
      <c r="B13279" t="inlineStr">
        <is>
          <t>e529b13f0a863e6fe0ac8082d7c148f39d40cff5</t>
        </is>
      </c>
      <c r="C13279" t="inlineStr">
        <is>
          <t>2019-05-13 09:22:35+00:00</t>
        </is>
      </c>
      <c r="D13279" t="inlineStr">
        <is>
          <t>verchange</t>
        </is>
      </c>
      <c r="E13279" t="inlineStr">
        <is>
          <t>fs</t>
        </is>
      </c>
      <c r="F13279">
        <f>=2.4.5</f>
        <v/>
      </c>
      <c r="G13279" t="inlineStr">
        <is>
          <t>fs</t>
        </is>
      </c>
      <c r="H13279">
        <f>=2.4.4</f>
        <v/>
      </c>
    </row>
    <row r="13280">
      <c r="A13280" t="inlineStr">
        <is>
          <t>fonttools</t>
        </is>
      </c>
      <c r="B13280" t="inlineStr">
        <is>
          <t>a0b8ff8b350c84df7052b1eb08e261f2f31a7a67</t>
        </is>
      </c>
      <c r="C13280" t="inlineStr">
        <is>
          <t>2019-05-28 11:07:54+00:00</t>
        </is>
      </c>
      <c r="D13280" t="inlineStr">
        <is>
          <t>verchange</t>
        </is>
      </c>
      <c r="E13280" t="inlineStr">
        <is>
          <t>unicodedata2</t>
        </is>
      </c>
      <c r="F13280">
        <f>=12.0.0</f>
        <v/>
      </c>
      <c r="G13280" t="inlineStr">
        <is>
          <t>unicodedata2</t>
        </is>
      </c>
      <c r="H13280">
        <f>=11.0.0</f>
        <v/>
      </c>
    </row>
    <row r="13281">
      <c r="A13281" t="inlineStr">
        <is>
          <t>fonttools</t>
        </is>
      </c>
      <c r="B13281" t="inlineStr">
        <is>
          <t>a0b8ff8b350c84df7052b1eb08e261f2f31a7a67</t>
        </is>
      </c>
      <c r="C13281" t="inlineStr">
        <is>
          <t>2019-05-28 11:07:54+00:00</t>
        </is>
      </c>
      <c r="D13281" t="inlineStr">
        <is>
          <t>verchange</t>
        </is>
      </c>
      <c r="E13281" t="inlineStr">
        <is>
          <t>scipy</t>
        </is>
      </c>
      <c r="F13281">
        <f>=1.2.1</f>
        <v/>
      </c>
      <c r="G13281" t="inlineStr">
        <is>
          <t>scipy</t>
        </is>
      </c>
      <c r="H13281">
        <f>=1.2.1</f>
        <v/>
      </c>
    </row>
    <row r="13282">
      <c r="A13282" t="inlineStr">
        <is>
          <t>fonttools</t>
        </is>
      </c>
      <c r="B13282" t="inlineStr">
        <is>
          <t>a0b8ff8b350c84df7052b1eb08e261f2f31a7a67</t>
        </is>
      </c>
      <c r="C13282" t="inlineStr">
        <is>
          <t>2019-05-28 11:07:54+00:00</t>
        </is>
      </c>
      <c r="D13282" t="inlineStr">
        <is>
          <t>verchange</t>
        </is>
      </c>
      <c r="E13282" t="inlineStr">
        <is>
          <t>munkres</t>
        </is>
      </c>
      <c r="F13282">
        <f>=1.0.12</f>
        <v/>
      </c>
      <c r="G13282" t="inlineStr">
        <is>
          <t>munkres</t>
        </is>
      </c>
      <c r="H13282">
        <f>=1.0.12</f>
        <v/>
      </c>
    </row>
    <row r="13283">
      <c r="A13283" t="inlineStr">
        <is>
          <t>fonttools</t>
        </is>
      </c>
      <c r="B13283" t="inlineStr">
        <is>
          <t>fce0f25d6c0168e78a9240128a2c31211f331fb1</t>
        </is>
      </c>
      <c r="C13283" t="inlineStr">
        <is>
          <t>2019-06-18 17:34:38+00:00</t>
        </is>
      </c>
      <c r="D13283" t="inlineStr">
        <is>
          <t>verchange</t>
        </is>
      </c>
      <c r="E13283" t="inlineStr">
        <is>
          <t>fs</t>
        </is>
      </c>
      <c r="F13283">
        <f>=2.4.8</f>
        <v/>
      </c>
      <c r="G13283" t="inlineStr">
        <is>
          <t>fs</t>
        </is>
      </c>
      <c r="H13283">
        <f>=2.4.5</f>
        <v/>
      </c>
    </row>
    <row r="13284">
      <c r="A13284" t="inlineStr">
        <is>
          <t>fonttools</t>
        </is>
      </c>
      <c r="B13284" t="inlineStr">
        <is>
          <t>04da40e22605c4de1ff5c54841db989a47c2c283</t>
        </is>
      </c>
      <c r="C13284" t="inlineStr">
        <is>
          <t>2019-08-02 10:41:08+00:00</t>
        </is>
      </c>
      <c r="D13284" t="inlineStr">
        <is>
          <t>verchange</t>
        </is>
      </c>
      <c r="E13284" t="inlineStr">
        <is>
          <t>fs</t>
        </is>
      </c>
      <c r="F13284">
        <f>=2.4.9</f>
        <v/>
      </c>
      <c r="G13284" t="inlineStr">
        <is>
          <t>fs</t>
        </is>
      </c>
      <c r="H13284">
        <f>=2.4.8</f>
        <v/>
      </c>
    </row>
    <row r="13285">
      <c r="A13285" t="inlineStr">
        <is>
          <t>fonttools</t>
        </is>
      </c>
      <c r="B13285" t="inlineStr">
        <is>
          <t>04da40e22605c4de1ff5c54841db989a47c2c283</t>
        </is>
      </c>
      <c r="C13285" t="inlineStr">
        <is>
          <t>2019-08-02 10:41:08+00:00</t>
        </is>
      </c>
      <c r="D13285" t="inlineStr">
        <is>
          <t>add</t>
        </is>
      </c>
      <c r="E13285" t="inlineStr">
        <is>
          <t>lxml</t>
        </is>
      </c>
      <c r="F13285">
        <f>=4.3.5</f>
        <v/>
      </c>
      <c r="G13285" t="inlineStr"/>
      <c r="H13285" t="inlineStr"/>
    </row>
    <row r="13286">
      <c r="A13286" t="inlineStr">
        <is>
          <t>fonttools</t>
        </is>
      </c>
      <c r="B13286" t="inlineStr">
        <is>
          <t>04da40e22605c4de1ff5c54841db989a47c2c283</t>
        </is>
      </c>
      <c r="C13286" t="inlineStr">
        <is>
          <t>2019-08-02 10:41:08+00:00</t>
        </is>
      </c>
      <c r="D13286" t="inlineStr">
        <is>
          <t>add</t>
        </is>
      </c>
      <c r="E13286" t="inlineStr">
        <is>
          <t>lxml</t>
        </is>
      </c>
      <c r="F13286">
        <f>=4.4.0</f>
        <v/>
      </c>
      <c r="G13286" t="inlineStr"/>
      <c r="H13286" t="inlineStr"/>
    </row>
    <row r="13287">
      <c r="A13287" t="inlineStr">
        <is>
          <t>fonttools</t>
        </is>
      </c>
      <c r="B13287" t="inlineStr">
        <is>
          <t>e16a9fe4ce0fdff474212153e0bf1f808583bc64</t>
        </is>
      </c>
      <c r="C13287" t="inlineStr">
        <is>
          <t>2019-08-22 13:29:28+00:00</t>
        </is>
      </c>
      <c r="D13287" t="inlineStr">
        <is>
          <t>verchange</t>
        </is>
      </c>
      <c r="E13287" t="inlineStr">
        <is>
          <t>scipy</t>
        </is>
      </c>
      <c r="F13287">
        <f>=1.3.0</f>
        <v/>
      </c>
      <c r="G13287" t="inlineStr">
        <is>
          <t>scipy</t>
        </is>
      </c>
      <c r="H13287">
        <f>=1.2.1</f>
        <v/>
      </c>
    </row>
    <row r="13288">
      <c r="A13288" t="inlineStr">
        <is>
          <t>fonttools</t>
        </is>
      </c>
      <c r="B13288" t="inlineStr">
        <is>
          <t>e16a9fe4ce0fdff474212153e0bf1f808583bc64</t>
        </is>
      </c>
      <c r="C13288" t="inlineStr">
        <is>
          <t>2019-08-22 13:29:28+00:00</t>
        </is>
      </c>
      <c r="D13288" t="inlineStr">
        <is>
          <t>verchange</t>
        </is>
      </c>
      <c r="E13288" t="inlineStr">
        <is>
          <t>munkres</t>
        </is>
      </c>
      <c r="F13288">
        <f>=1.1.2</f>
        <v/>
      </c>
      <c r="G13288" t="inlineStr">
        <is>
          <t>munkres</t>
        </is>
      </c>
      <c r="H13288">
        <f>=1.0.12</f>
        <v/>
      </c>
    </row>
    <row r="13289">
      <c r="A13289" t="inlineStr">
        <is>
          <t>fonttools</t>
        </is>
      </c>
      <c r="B13289" t="inlineStr">
        <is>
          <t>e16a9fe4ce0fdff474212153e0bf1f808583bc64</t>
        </is>
      </c>
      <c r="C13289" t="inlineStr">
        <is>
          <t>2019-08-22 13:29:28+00:00</t>
        </is>
      </c>
      <c r="D13289" t="inlineStr">
        <is>
          <t>verchange</t>
        </is>
      </c>
      <c r="E13289" t="inlineStr">
        <is>
          <t>lxml</t>
        </is>
      </c>
      <c r="F13289">
        <f>=4.4.0</f>
        <v/>
      </c>
      <c r="G13289" t="inlineStr">
        <is>
          <t>lxml</t>
        </is>
      </c>
      <c r="H13289">
        <f>=4.3.5</f>
        <v/>
      </c>
    </row>
    <row r="13290">
      <c r="A13290" t="inlineStr">
        <is>
          <t>fonttools</t>
        </is>
      </c>
      <c r="B13290" t="inlineStr">
        <is>
          <t>807d21406bfc6831da0c575458d3464eb51f0c73</t>
        </is>
      </c>
      <c r="C13290" t="inlineStr">
        <is>
          <t>2019-09-11 13:22:44+00:00</t>
        </is>
      </c>
      <c r="D13290" t="inlineStr">
        <is>
          <t>verchange</t>
        </is>
      </c>
      <c r="E13290" t="inlineStr">
        <is>
          <t>scipy</t>
        </is>
      </c>
      <c r="F13290">
        <f>=1.3.1</f>
        <v/>
      </c>
      <c r="G13290" t="inlineStr">
        <is>
          <t>scipy</t>
        </is>
      </c>
      <c r="H13290">
        <f>=1.3.0</f>
        <v/>
      </c>
    </row>
    <row r="13291">
      <c r="A13291" t="inlineStr">
        <is>
          <t>fonttools</t>
        </is>
      </c>
      <c r="B13291" t="inlineStr">
        <is>
          <t>807d21406bfc6831da0c575458d3464eb51f0c73</t>
        </is>
      </c>
      <c r="C13291" t="inlineStr">
        <is>
          <t>2019-09-11 13:22:44+00:00</t>
        </is>
      </c>
      <c r="D13291" t="inlineStr">
        <is>
          <t>verchange</t>
        </is>
      </c>
      <c r="E13291" t="inlineStr">
        <is>
          <t>fs</t>
        </is>
      </c>
      <c r="F13291">
        <f>=2.4.11</f>
        <v/>
      </c>
      <c r="G13291" t="inlineStr">
        <is>
          <t>fs</t>
        </is>
      </c>
      <c r="H13291">
        <f>=2.4.9</f>
        <v/>
      </c>
    </row>
    <row r="13292">
      <c r="A13292" t="inlineStr">
        <is>
          <t>fonttools</t>
        </is>
      </c>
      <c r="B13292" t="inlineStr">
        <is>
          <t>807d21406bfc6831da0c575458d3464eb51f0c73</t>
        </is>
      </c>
      <c r="C13292" t="inlineStr">
        <is>
          <t>2019-09-11 13:22:44+00:00</t>
        </is>
      </c>
      <c r="D13292" t="inlineStr">
        <is>
          <t>verchange</t>
        </is>
      </c>
      <c r="E13292" t="inlineStr">
        <is>
          <t>lxml</t>
        </is>
      </c>
      <c r="F13292">
        <f>=4.4.1</f>
        <v/>
      </c>
      <c r="G13292" t="inlineStr">
        <is>
          <t>lxml</t>
        </is>
      </c>
      <c r="H13292">
        <f>=4.4.0</f>
        <v/>
      </c>
    </row>
    <row r="13293">
      <c r="A13293" t="inlineStr">
        <is>
          <t>fonttools</t>
        </is>
      </c>
      <c r="B13293" t="inlineStr">
        <is>
          <t>407606034401f7d79b23e5708a2468e14d63e736</t>
        </is>
      </c>
      <c r="C13293" t="inlineStr">
        <is>
          <t>2019-11-18 16:29:16+00:00</t>
        </is>
      </c>
      <c r="D13293" t="inlineStr">
        <is>
          <t>verchange</t>
        </is>
      </c>
      <c r="E13293" t="inlineStr">
        <is>
          <t>unicodedata2</t>
        </is>
      </c>
      <c r="F13293">
        <f>=12.1.0</f>
        <v/>
      </c>
      <c r="G13293" t="inlineStr">
        <is>
          <t>unicodedata2</t>
        </is>
      </c>
      <c r="H13293">
        <f>=12.0.0</f>
        <v/>
      </c>
    </row>
    <row r="13294">
      <c r="A13294" t="inlineStr">
        <is>
          <t>fonttools</t>
        </is>
      </c>
      <c r="B13294" t="inlineStr">
        <is>
          <t>73257317026d64a685c87fc8901ad1219b064f74</t>
        </is>
      </c>
      <c r="C13294" t="inlineStr">
        <is>
          <t>2020-03-13 15:41:35+00:00</t>
        </is>
      </c>
      <c r="D13294" t="inlineStr">
        <is>
          <t>verchange</t>
        </is>
      </c>
      <c r="E13294" t="inlineStr">
        <is>
          <t>scipy</t>
        </is>
      </c>
      <c r="F13294">
        <f>=1.4.1</f>
        <v/>
      </c>
      <c r="G13294" t="inlineStr">
        <is>
          <t>scipy</t>
        </is>
      </c>
      <c r="H13294">
        <f>=1.3.1</f>
        <v/>
      </c>
    </row>
    <row r="13295">
      <c r="A13295" t="inlineStr">
        <is>
          <t>fonttools</t>
        </is>
      </c>
      <c r="B13295" t="inlineStr">
        <is>
          <t>73257317026d64a685c87fc8901ad1219b064f74</t>
        </is>
      </c>
      <c r="C13295" t="inlineStr">
        <is>
          <t>2020-03-13 15:41:35+00:00</t>
        </is>
      </c>
      <c r="D13295" t="inlineStr">
        <is>
          <t>verchange</t>
        </is>
      </c>
      <c r="E13295" t="inlineStr">
        <is>
          <t>lxml</t>
        </is>
      </c>
      <c r="F13295">
        <f>=4.5.0</f>
        <v/>
      </c>
      <c r="G13295" t="inlineStr">
        <is>
          <t>lxml</t>
        </is>
      </c>
      <c r="H13295">
        <f>=4.4.1</f>
        <v/>
      </c>
    </row>
    <row r="13296">
      <c r="A13296" t="inlineStr">
        <is>
          <t>fonttools</t>
        </is>
      </c>
      <c r="B13296" t="inlineStr">
        <is>
          <t>4729c4ad42159444d0e8bb162b01415e9ce87a32</t>
        </is>
      </c>
      <c r="C13296" t="inlineStr">
        <is>
          <t>2020-03-20 18:58:41+00:00</t>
        </is>
      </c>
      <c r="D13296" t="inlineStr">
        <is>
          <t>verchange</t>
        </is>
      </c>
      <c r="E13296" t="inlineStr">
        <is>
          <t>unicodedata2</t>
        </is>
      </c>
      <c r="F13296">
        <f>=13.0.0.post2</f>
        <v/>
      </c>
      <c r="G13296" t="inlineStr">
        <is>
          <t>unicodedata2</t>
        </is>
      </c>
      <c r="H13296">
        <f>=12.1.0</f>
        <v/>
      </c>
    </row>
    <row r="13297">
      <c r="A13297" t="inlineStr">
        <is>
          <t>fonttools</t>
        </is>
      </c>
      <c r="B13297" t="inlineStr">
        <is>
          <t>b5cd63f77a4b63c48633f225b0a4020370ef849f</t>
        </is>
      </c>
      <c r="C13297" t="inlineStr">
        <is>
          <t>2020-04-03 16:31:21+00:00</t>
        </is>
      </c>
      <c r="D13297" t="inlineStr">
        <is>
          <t>add</t>
        </is>
      </c>
      <c r="E13297" t="inlineStr">
        <is>
          <t>ufoLib2</t>
        </is>
      </c>
      <c r="F13297">
        <f>=0.6.2</f>
        <v/>
      </c>
      <c r="G13297" t="inlineStr"/>
      <c r="H13297" t="inlineStr"/>
    </row>
    <row r="13298">
      <c r="A13298" t="inlineStr">
        <is>
          <t>fonttools</t>
        </is>
      </c>
      <c r="B13298" t="inlineStr">
        <is>
          <t>b5cd63f77a4b63c48633f225b0a4020370ef849f</t>
        </is>
      </c>
      <c r="C13298" t="inlineStr">
        <is>
          <t>2020-04-03 16:31:21+00:00</t>
        </is>
      </c>
      <c r="D13298" t="inlineStr">
        <is>
          <t>rem</t>
        </is>
      </c>
      <c r="E13298" t="inlineStr"/>
      <c r="F13298" t="inlineStr"/>
      <c r="G13298" t="inlineStr">
        <is>
          <t>lxml</t>
        </is>
      </c>
      <c r="H13298">
        <f>=4.5.0</f>
        <v/>
      </c>
    </row>
    <row r="13299">
      <c r="A13299" t="inlineStr">
        <is>
          <t>fonttools</t>
        </is>
      </c>
      <c r="B13299" t="inlineStr">
        <is>
          <t>ae20a4d7776db18fdec152cf1543bbf18c146766</t>
        </is>
      </c>
      <c r="C13299" t="inlineStr">
        <is>
          <t>2020-08-19 10:10:01+00:00</t>
        </is>
      </c>
      <c r="D13299" t="inlineStr">
        <is>
          <t>verchange</t>
        </is>
      </c>
      <c r="E13299" t="inlineStr">
        <is>
          <t>scipy</t>
        </is>
      </c>
      <c r="F13299">
        <f>=1.5.2</f>
        <v/>
      </c>
      <c r="G13299" t="inlineStr">
        <is>
          <t>scipy</t>
        </is>
      </c>
      <c r="H13299">
        <f>=1.4.1</f>
        <v/>
      </c>
    </row>
    <row r="13300">
      <c r="A13300" t="inlineStr">
        <is>
          <t>fonttools</t>
        </is>
      </c>
      <c r="B13300" t="inlineStr">
        <is>
          <t>b7609ddefc70af22df59703c3e930f3533e2d646</t>
        </is>
      </c>
      <c r="C13300" t="inlineStr">
        <is>
          <t>2020-09-21 16:41:49+00:00</t>
        </is>
      </c>
      <c r="D13300" t="inlineStr">
        <is>
          <t>verchange</t>
        </is>
      </c>
      <c r="E13300" t="inlineStr">
        <is>
          <t>brotli</t>
        </is>
      </c>
      <c r="F13300">
        <f>=1.0.9</f>
        <v/>
      </c>
      <c r="G13300" t="inlineStr">
        <is>
          <t>brotli</t>
        </is>
      </c>
      <c r="H13300">
        <f>=1.0.7</f>
        <v/>
      </c>
    </row>
    <row r="13301">
      <c r="A13301" t="inlineStr">
        <is>
          <t>fonttools</t>
        </is>
      </c>
      <c r="B13301" t="inlineStr">
        <is>
          <t>2c1b7ea18c6d2ce76deb441a691ce15360199e9f</t>
        </is>
      </c>
      <c r="C13301" t="inlineStr">
        <is>
          <t>2020-09-30 15:17:44+00:00</t>
        </is>
      </c>
      <c r="D13301" t="inlineStr">
        <is>
          <t>add</t>
        </is>
      </c>
      <c r="E13301" t="inlineStr">
        <is>
          <t>skia-pathops</t>
        </is>
      </c>
      <c r="F13301">
        <f>=0.5.0</f>
        <v/>
      </c>
      <c r="G13301" t="inlineStr"/>
      <c r="H13301" t="inlineStr"/>
    </row>
    <row r="13302">
      <c r="A13302" t="inlineStr">
        <is>
          <t>fonttools</t>
        </is>
      </c>
      <c r="B13302" t="inlineStr">
        <is>
          <t>dd2eccaa7d5b4cc01a6ce09f42c22cbf2b9012ac</t>
        </is>
      </c>
      <c r="C13302" t="inlineStr">
        <is>
          <t>2020-11-12 16:08:43+00:00</t>
        </is>
      </c>
      <c r="D13302" t="inlineStr">
        <is>
          <t>verchange</t>
        </is>
      </c>
      <c r="E13302" t="inlineStr">
        <is>
          <t>scipy</t>
        </is>
      </c>
      <c r="F13302">
        <f>=1.5.4</f>
        <v/>
      </c>
      <c r="G13302" t="inlineStr">
        <is>
          <t>scipy</t>
        </is>
      </c>
      <c r="H13302">
        <f>=1.5.2</f>
        <v/>
      </c>
    </row>
    <row r="13303">
      <c r="A13303" t="inlineStr">
        <is>
          <t>fonttools</t>
        </is>
      </c>
      <c r="B13303" t="inlineStr">
        <is>
          <t>dd2eccaa7d5b4cc01a6ce09f42c22cbf2b9012ac</t>
        </is>
      </c>
      <c r="C13303" t="inlineStr">
        <is>
          <t>2020-11-12 16:08:43+00:00</t>
        </is>
      </c>
      <c r="D13303" t="inlineStr">
        <is>
          <t>verchange</t>
        </is>
      </c>
      <c r="E13303" t="inlineStr">
        <is>
          <t>munkres</t>
        </is>
      </c>
      <c r="F13303">
        <f>=1.1.4</f>
        <v/>
      </c>
      <c r="G13303" t="inlineStr">
        <is>
          <t>munkres</t>
        </is>
      </c>
      <c r="H13303">
        <f>=1.1.2</f>
        <v/>
      </c>
    </row>
    <row r="13304">
      <c r="A13304" t="inlineStr">
        <is>
          <t>fonttools</t>
        </is>
      </c>
      <c r="B13304" t="inlineStr">
        <is>
          <t>dd2eccaa7d5b4cc01a6ce09f42c22cbf2b9012ac</t>
        </is>
      </c>
      <c r="C13304" t="inlineStr">
        <is>
          <t>2020-11-12 16:08:43+00:00</t>
        </is>
      </c>
      <c r="D13304" t="inlineStr">
        <is>
          <t>verchange</t>
        </is>
      </c>
      <c r="E13304" t="inlineStr">
        <is>
          <t>skia-pathops</t>
        </is>
      </c>
      <c r="F13304">
        <f>=0.5.1.post1</f>
        <v/>
      </c>
      <c r="G13304" t="inlineStr">
        <is>
          <t>skia-pathops</t>
        </is>
      </c>
      <c r="H13304">
        <f>=0.5.0</f>
        <v/>
      </c>
    </row>
    <row r="13305">
      <c r="A13305" t="inlineStr">
        <is>
          <t>fonttools</t>
        </is>
      </c>
      <c r="B13305" t="inlineStr">
        <is>
          <t>f1d0dc4cdea29cef2d26cb25e81b2c3774b9fb7d</t>
        </is>
      </c>
      <c r="C13305" t="inlineStr">
        <is>
          <t>2020-12-04 19:21:48+00:00</t>
        </is>
      </c>
      <c r="D13305" t="inlineStr">
        <is>
          <t>add</t>
        </is>
      </c>
      <c r="E13305" t="inlineStr">
        <is>
          <t>pyobjc</t>
        </is>
      </c>
      <c r="F13305">
        <f>=6.2.2</f>
        <v/>
      </c>
      <c r="G13305" t="inlineStr"/>
      <c r="H13305" t="inlineStr"/>
    </row>
    <row r="13306">
      <c r="A13306" t="inlineStr">
        <is>
          <t>andriller</t>
        </is>
      </c>
      <c r="B13306" t="inlineStr">
        <is>
          <t>b77ff2ca054be33e4eb31bb2171e04db225e18ef</t>
        </is>
      </c>
      <c r="C13306" t="inlineStr">
        <is>
          <t>2019-12-17 08:36:16+00:00</t>
        </is>
      </c>
      <c r="D13306" t="inlineStr">
        <is>
          <t>add</t>
        </is>
      </c>
      <c r="E13306" t="inlineStr">
        <is>
          <t>wheel</t>
        </is>
      </c>
      <c r="F13306" t="inlineStr"/>
      <c r="G13306" t="inlineStr"/>
      <c r="H13306" t="inlineStr"/>
    </row>
    <row r="13307">
      <c r="A13307" t="inlineStr">
        <is>
          <t>andriller</t>
        </is>
      </c>
      <c r="B13307" t="inlineStr">
        <is>
          <t>b77ff2ca054be33e4eb31bb2171e04db225e18ef</t>
        </is>
      </c>
      <c r="C13307" t="inlineStr">
        <is>
          <t>2019-12-17 08:36:16+00:00</t>
        </is>
      </c>
      <c r="D13307" t="inlineStr">
        <is>
          <t>add</t>
        </is>
      </c>
      <c r="E13307" t="inlineStr">
        <is>
          <t>dataclasses</t>
        </is>
      </c>
      <c r="F13307" t="inlineStr"/>
      <c r="G13307" t="inlineStr"/>
      <c r="H13307" t="inlineStr"/>
    </row>
    <row r="13308">
      <c r="A13308" t="inlineStr">
        <is>
          <t>andriller</t>
        </is>
      </c>
      <c r="B13308" t="inlineStr">
        <is>
          <t>b77ff2ca054be33e4eb31bb2171e04db225e18ef</t>
        </is>
      </c>
      <c r="C13308" t="inlineStr">
        <is>
          <t>2019-12-17 08:36:16+00:00</t>
        </is>
      </c>
      <c r="D13308" t="inlineStr">
        <is>
          <t>add</t>
        </is>
      </c>
      <c r="E13308" t="inlineStr">
        <is>
          <t>requests</t>
        </is>
      </c>
      <c r="F13308">
        <f>=2.22.0</f>
        <v/>
      </c>
      <c r="G13308" t="inlineStr"/>
      <c r="H13308" t="inlineStr"/>
    </row>
    <row r="13309">
      <c r="A13309" t="inlineStr">
        <is>
          <t>andriller</t>
        </is>
      </c>
      <c r="B13309" t="inlineStr">
        <is>
          <t>614d72e7b624d930d77d1fafe628c12d680c1c92</t>
        </is>
      </c>
      <c r="C13309" t="inlineStr">
        <is>
          <t>2020-03-22 11:57:19+00:00</t>
        </is>
      </c>
      <c r="D13309" t="inlineStr">
        <is>
          <t>verchange</t>
        </is>
      </c>
      <c r="E13309" t="inlineStr">
        <is>
          <t>javaobj-py3</t>
        </is>
      </c>
      <c r="F13309">
        <f>=0.4.0.1</f>
        <v/>
      </c>
      <c r="G13309" t="inlineStr">
        <is>
          <t>javaobj-py3</t>
        </is>
      </c>
      <c r="H13309">
        <f>=0.2.4</f>
        <v/>
      </c>
    </row>
    <row r="13310">
      <c r="A13310" t="inlineStr">
        <is>
          <t>andriller</t>
        </is>
      </c>
      <c r="B13310" t="inlineStr">
        <is>
          <t>614d72e7b624d930d77d1fafe628c12d680c1c92</t>
        </is>
      </c>
      <c r="C13310" t="inlineStr">
        <is>
          <t>2020-03-22 11:57:19+00:00</t>
        </is>
      </c>
      <c r="D13310" t="inlineStr">
        <is>
          <t>add</t>
        </is>
      </c>
      <c r="E13310" t="inlineStr">
        <is>
          <t>pycryptodomex</t>
        </is>
      </c>
      <c r="F13310">
        <f>=3.9.7</f>
        <v/>
      </c>
      <c r="G13310" t="inlineStr"/>
      <c r="H13310" t="inlineStr"/>
    </row>
    <row r="13311">
      <c r="A13311" t="inlineStr">
        <is>
          <t>andriller</t>
        </is>
      </c>
      <c r="B13311" t="inlineStr">
        <is>
          <t>614d72e7b624d930d77d1fafe628c12d680c1c92</t>
        </is>
      </c>
      <c r="C13311" t="inlineStr">
        <is>
          <t>2020-03-22 11:57:19+00:00</t>
        </is>
      </c>
      <c r="D13311" t="inlineStr">
        <is>
          <t>rem</t>
        </is>
      </c>
      <c r="E13311" t="inlineStr"/>
      <c r="F13311" t="inlineStr"/>
      <c r="G13311" t="inlineStr">
        <is>
          <t>pycryptodome</t>
        </is>
      </c>
      <c r="H13311">
        <f>=3.9.4</f>
        <v/>
      </c>
    </row>
    <row r="13312">
      <c r="A13312" t="inlineStr">
        <is>
          <t>andriller</t>
        </is>
      </c>
      <c r="B13312" t="inlineStr">
        <is>
          <t>4ba64616e441fc582ec1d5dbd79ff1fc8767fcf9</t>
        </is>
      </c>
      <c r="C13312" t="inlineStr">
        <is>
          <t>2020-06-21 16:15:26+00:00</t>
        </is>
      </c>
      <c r="D13312" t="inlineStr">
        <is>
          <t>verchange</t>
        </is>
      </c>
      <c r="E13312" t="inlineStr">
        <is>
          <t>XlsxWriter</t>
        </is>
      </c>
      <c r="F13312">
        <f>=1.2.8</f>
        <v/>
      </c>
      <c r="G13312" t="inlineStr">
        <is>
          <t>XlsxWriter</t>
        </is>
      </c>
      <c r="H13312">
        <f>=1.2.6</f>
        <v/>
      </c>
    </row>
    <row r="13313">
      <c r="A13313" t="inlineStr">
        <is>
          <t>andriller</t>
        </is>
      </c>
      <c r="B13313" t="inlineStr">
        <is>
          <t>4ba64616e441fc582ec1d5dbd79ff1fc8767fcf9</t>
        </is>
      </c>
      <c r="C13313" t="inlineStr">
        <is>
          <t>2020-06-21 16:15:26+00:00</t>
        </is>
      </c>
      <c r="D13313" t="inlineStr">
        <is>
          <t>verchange</t>
        </is>
      </c>
      <c r="E13313" t="inlineStr">
        <is>
          <t>dataclasses</t>
        </is>
      </c>
      <c r="F13313" t="inlineStr">
        <is>
          <t>&gt;=0.7</t>
        </is>
      </c>
      <c r="G13313" t="inlineStr">
        <is>
          <t>dataclasses</t>
        </is>
      </c>
      <c r="H13313" t="inlineStr"/>
    </row>
    <row r="13314">
      <c r="A13314" t="inlineStr">
        <is>
          <t>andriller</t>
        </is>
      </c>
      <c r="B13314" t="inlineStr">
        <is>
          <t>4ba64616e441fc582ec1d5dbd79ff1fc8767fcf9</t>
        </is>
      </c>
      <c r="C13314" t="inlineStr">
        <is>
          <t>2020-06-21 16:15:26+00:00</t>
        </is>
      </c>
      <c r="D13314" t="inlineStr">
        <is>
          <t>verchange</t>
        </is>
      </c>
      <c r="E13314" t="inlineStr">
        <is>
          <t>requests</t>
        </is>
      </c>
      <c r="F13314">
        <f>=2.23.0</f>
        <v/>
      </c>
      <c r="G13314" t="inlineStr">
        <is>
          <t>requests</t>
        </is>
      </c>
      <c r="H13314">
        <f>=2.22.0</f>
        <v/>
      </c>
    </row>
    <row r="13315">
      <c r="A13315" t="inlineStr">
        <is>
          <t>andriller</t>
        </is>
      </c>
      <c r="B13315" t="inlineStr">
        <is>
          <t>4ba64616e441fc582ec1d5dbd79ff1fc8767fcf9</t>
        </is>
      </c>
      <c r="C13315" t="inlineStr">
        <is>
          <t>2020-06-21 16:15:26+00:00</t>
        </is>
      </c>
      <c r="D13315" t="inlineStr">
        <is>
          <t>verchange</t>
        </is>
      </c>
      <c r="E13315" t="inlineStr">
        <is>
          <t>Jinja2</t>
        </is>
      </c>
      <c r="F13315">
        <f>=2.11.2</f>
        <v/>
      </c>
      <c r="G13315" t="inlineStr">
        <is>
          <t>Jinja2</t>
        </is>
      </c>
      <c r="H13315">
        <f>=2.10.3</f>
        <v/>
      </c>
    </row>
    <row r="13316">
      <c r="A13316" t="inlineStr">
        <is>
          <t>andriller</t>
        </is>
      </c>
      <c r="B13316" t="inlineStr">
        <is>
          <t>4ba64616e441fc582ec1d5dbd79ff1fc8767fcf9</t>
        </is>
      </c>
      <c r="C13316" t="inlineStr">
        <is>
          <t>2020-06-21 16:15:26+00:00</t>
        </is>
      </c>
      <c r="D13316" t="inlineStr">
        <is>
          <t>verchange</t>
        </is>
      </c>
      <c r="E13316" t="inlineStr">
        <is>
          <t>javaobj-py3</t>
        </is>
      </c>
      <c r="F13316">
        <f>=0.4.1</f>
        <v/>
      </c>
      <c r="G13316" t="inlineStr">
        <is>
          <t>javaobj-py3</t>
        </is>
      </c>
      <c r="H13316">
        <f>=0.4.0.1</f>
        <v/>
      </c>
    </row>
    <row r="13317">
      <c r="A13317" t="inlineStr">
        <is>
          <t>andriller</t>
        </is>
      </c>
      <c r="B13317" t="inlineStr">
        <is>
          <t>17e5fd9087682930ce1f294f3f00f7e81bb23bfe</t>
        </is>
      </c>
      <c r="C13317" t="inlineStr">
        <is>
          <t>2020-11-07 10:48:43+00:00</t>
        </is>
      </c>
      <c r="D13317" t="inlineStr">
        <is>
          <t>verchange</t>
        </is>
      </c>
      <c r="E13317" t="inlineStr">
        <is>
          <t>appdirs</t>
        </is>
      </c>
      <c r="F13317">
        <f>=1.4.4</f>
        <v/>
      </c>
      <c r="G13317" t="inlineStr">
        <is>
          <t>appdirs</t>
        </is>
      </c>
      <c r="H13317">
        <f>=1.4.3</f>
        <v/>
      </c>
    </row>
    <row r="13318">
      <c r="A13318" t="inlineStr">
        <is>
          <t>andriller</t>
        </is>
      </c>
      <c r="B13318" t="inlineStr">
        <is>
          <t>17e5fd9087682930ce1f294f3f00f7e81bb23bfe</t>
        </is>
      </c>
      <c r="C13318" t="inlineStr">
        <is>
          <t>2020-11-07 10:48:43+00:00</t>
        </is>
      </c>
      <c r="D13318" t="inlineStr">
        <is>
          <t>add</t>
        </is>
      </c>
      <c r="E13318" t="inlineStr">
        <is>
          <t>wrapt-timeout-decorator</t>
        </is>
      </c>
      <c r="F13318">
        <f>=1.3.1</f>
        <v/>
      </c>
      <c r="G13318" t="inlineStr"/>
      <c r="H13318" t="inlineStr"/>
    </row>
    <row r="13319">
      <c r="A13319" t="inlineStr">
        <is>
          <t>andriller</t>
        </is>
      </c>
      <c r="B13319" t="inlineStr">
        <is>
          <t>17e5fd9087682930ce1f294f3f00f7e81bb23bfe</t>
        </is>
      </c>
      <c r="C13319" t="inlineStr">
        <is>
          <t>2020-11-07 10:48:43+00:00</t>
        </is>
      </c>
      <c r="D13319" t="inlineStr">
        <is>
          <t>rem</t>
        </is>
      </c>
      <c r="E13319" t="inlineStr"/>
      <c r="F13319" t="inlineStr"/>
      <c r="G13319" t="inlineStr">
        <is>
          <t>timeout-decorator</t>
        </is>
      </c>
      <c r="H13319">
        <f>=0.4.1</f>
        <v/>
      </c>
    </row>
    <row r="13320">
      <c r="A13320" t="inlineStr">
        <is>
          <t>django-users2</t>
        </is>
      </c>
      <c r="B13320" t="inlineStr">
        <is>
          <t>99825361051c7003a89ad24ff3b1e4ec222033b9</t>
        </is>
      </c>
      <c r="C13320" t="inlineStr">
        <is>
          <t>2014-08-25 10:25:12+00:00</t>
        </is>
      </c>
      <c r="D13320" t="inlineStr">
        <is>
          <t>add</t>
        </is>
      </c>
      <c r="E13320" t="inlineStr">
        <is>
          <t>django-appconf</t>
        </is>
      </c>
      <c r="F13320">
        <f>=0.6</f>
        <v/>
      </c>
      <c r="G13320" t="inlineStr"/>
      <c r="H13320" t="inlineStr"/>
    </row>
    <row r="13321">
      <c r="A13321" t="inlineStr">
        <is>
          <t>django-users2</t>
        </is>
      </c>
      <c r="B13321" t="inlineStr">
        <is>
          <t>99825361051c7003a89ad24ff3b1e4ec222033b9</t>
        </is>
      </c>
      <c r="C13321" t="inlineStr">
        <is>
          <t>2014-08-25 10:25:12+00:00</t>
        </is>
      </c>
      <c r="D13321" t="inlineStr">
        <is>
          <t>add</t>
        </is>
      </c>
      <c r="E13321" t="inlineStr">
        <is>
          <t>django-model-utils</t>
        </is>
      </c>
      <c r="F13321">
        <f>=2.2</f>
        <v/>
      </c>
      <c r="G13321" t="inlineStr"/>
      <c r="H13321" t="inlineStr"/>
    </row>
    <row r="13322">
      <c r="A13322" t="inlineStr">
        <is>
          <t>django-users2</t>
        </is>
      </c>
      <c r="B13322" t="inlineStr">
        <is>
          <t>12d1c4346932d2773f9f43ed5dce0ee20d7123c9</t>
        </is>
      </c>
      <c r="C13322" t="inlineStr">
        <is>
          <t>2015-04-24 10:11:03+00:00</t>
        </is>
      </c>
      <c r="D13322" t="inlineStr">
        <is>
          <t>verchange</t>
        </is>
      </c>
      <c r="E13322" t="inlineStr">
        <is>
          <t>wheel</t>
        </is>
      </c>
      <c r="F13322">
        <f>=0.24.0</f>
        <v/>
      </c>
      <c r="G13322" t="inlineStr">
        <is>
          <t>wheel</t>
        </is>
      </c>
      <c r="H13322">
        <f>=0.23.0</f>
        <v/>
      </c>
    </row>
    <row r="13323">
      <c r="A13323" t="inlineStr">
        <is>
          <t>django-users2</t>
        </is>
      </c>
      <c r="B13323" t="inlineStr">
        <is>
          <t>12d1c4346932d2773f9f43ed5dce0ee20d7123c9</t>
        </is>
      </c>
      <c r="C13323" t="inlineStr">
        <is>
          <t>2015-04-24 10:11:03+00:00</t>
        </is>
      </c>
      <c r="D13323" t="inlineStr">
        <is>
          <t>rem</t>
        </is>
      </c>
      <c r="E13323" t="inlineStr"/>
      <c r="F13323" t="inlineStr"/>
      <c r="G13323" t="inlineStr">
        <is>
          <t>django</t>
        </is>
      </c>
      <c r="H13323" t="inlineStr">
        <is>
          <t>&gt;=1.5.1</t>
        </is>
      </c>
    </row>
    <row r="13324">
      <c r="A13324" t="inlineStr">
        <is>
          <t>django-users2</t>
        </is>
      </c>
      <c r="B13324" t="inlineStr">
        <is>
          <t>12d1c4346932d2773f9f43ed5dce0ee20d7123c9</t>
        </is>
      </c>
      <c r="C13324" t="inlineStr">
        <is>
          <t>2015-04-24 10:11:03+00:00</t>
        </is>
      </c>
      <c r="D13324" t="inlineStr">
        <is>
          <t>rem</t>
        </is>
      </c>
      <c r="E13324" t="inlineStr"/>
      <c r="F13324" t="inlineStr"/>
      <c r="G13324" t="inlineStr">
        <is>
          <t>django-appconf</t>
        </is>
      </c>
      <c r="H13324">
        <f>=0.6</f>
        <v/>
      </c>
    </row>
    <row r="13325">
      <c r="A13325" t="inlineStr">
        <is>
          <t>django-users2</t>
        </is>
      </c>
      <c r="B13325" t="inlineStr">
        <is>
          <t>12d1c4346932d2773f9f43ed5dce0ee20d7123c9</t>
        </is>
      </c>
      <c r="C13325" t="inlineStr">
        <is>
          <t>2015-04-24 10:11:03+00:00</t>
        </is>
      </c>
      <c r="D13325" t="inlineStr">
        <is>
          <t>rem</t>
        </is>
      </c>
      <c r="E13325" t="inlineStr"/>
      <c r="F13325" t="inlineStr"/>
      <c r="G13325" t="inlineStr">
        <is>
          <t>django-model-utils</t>
        </is>
      </c>
      <c r="H13325">
        <f>=2.2</f>
        <v/>
      </c>
    </row>
    <row r="13326">
      <c r="A13326" t="inlineStr">
        <is>
          <t>Mailpile</t>
        </is>
      </c>
      <c r="B13326" t="inlineStr">
        <is>
          <t>b1b38d5e693d649444fc98360a77e6bfc47bcc1b</t>
        </is>
      </c>
      <c r="C13326" t="inlineStr">
        <is>
          <t>2014-07-03 16:41:50+00:00</t>
        </is>
      </c>
      <c r="D13326" t="inlineStr">
        <is>
          <t>verchange</t>
        </is>
      </c>
      <c r="E13326" t="inlineStr">
        <is>
          <t>lxml</t>
        </is>
      </c>
      <c r="F13326" t="inlineStr">
        <is>
          <t>&gt;=2.3.2</t>
        </is>
      </c>
      <c r="G13326" t="inlineStr">
        <is>
          <t>lxml</t>
        </is>
      </c>
      <c r="H13326">
        <f>=2.3.2</f>
        <v/>
      </c>
    </row>
    <row r="13327">
      <c r="A13327" t="inlineStr">
        <is>
          <t>Mailpile</t>
        </is>
      </c>
      <c r="B13327" t="inlineStr">
        <is>
          <t>b1b38d5e693d649444fc98360a77e6bfc47bcc1b</t>
        </is>
      </c>
      <c r="C13327" t="inlineStr">
        <is>
          <t>2014-07-03 16:41:50+00:00</t>
        </is>
      </c>
      <c r="D13327" t="inlineStr">
        <is>
          <t>verchange</t>
        </is>
      </c>
      <c r="E13327" t="inlineStr">
        <is>
          <t>spambayes</t>
        </is>
      </c>
      <c r="F13327" t="inlineStr">
        <is>
          <t>&gt;=1.1b1</t>
        </is>
      </c>
      <c r="G13327" t="inlineStr">
        <is>
          <t>spambayes</t>
        </is>
      </c>
      <c r="H13327">
        <f>=1.1b1</f>
        <v/>
      </c>
    </row>
    <row r="13328">
      <c r="A13328" t="inlineStr">
        <is>
          <t>Mailpile</t>
        </is>
      </c>
      <c r="B13328" t="inlineStr">
        <is>
          <t>b1b38d5e693d649444fc98360a77e6bfc47bcc1b</t>
        </is>
      </c>
      <c r="C13328" t="inlineStr">
        <is>
          <t>2014-07-03 16:41:50+00:00</t>
        </is>
      </c>
      <c r="D13328" t="inlineStr">
        <is>
          <t>add</t>
        </is>
      </c>
      <c r="E13328" t="inlineStr">
        <is>
          <t>Jinja2</t>
        </is>
      </c>
      <c r="F13328" t="inlineStr"/>
      <c r="G13328" t="inlineStr"/>
      <c r="H13328" t="inlineStr"/>
    </row>
    <row r="13329">
      <c r="A13329" t="inlineStr">
        <is>
          <t>Mailpile</t>
        </is>
      </c>
      <c r="B13329" t="inlineStr">
        <is>
          <t>b1b38d5e693d649444fc98360a77e6bfc47bcc1b</t>
        </is>
      </c>
      <c r="C13329" t="inlineStr">
        <is>
          <t>2014-07-03 16:41:50+00:00</t>
        </is>
      </c>
      <c r="D13329" t="inlineStr">
        <is>
          <t>add</t>
        </is>
      </c>
      <c r="E13329" t="inlineStr">
        <is>
          <t>selenium</t>
        </is>
      </c>
      <c r="F13329" t="inlineStr">
        <is>
          <t>&gt;=2.40.0</t>
        </is>
      </c>
      <c r="G13329" t="inlineStr"/>
      <c r="H13329" t="inlineStr"/>
    </row>
    <row r="13330">
      <c r="A13330" t="inlineStr">
        <is>
          <t>Mailpile</t>
        </is>
      </c>
      <c r="B13330" t="inlineStr">
        <is>
          <t>b1b38d5e693d649444fc98360a77e6bfc47bcc1b</t>
        </is>
      </c>
      <c r="C13330" t="inlineStr">
        <is>
          <t>2014-07-03 16:41:50+00:00</t>
        </is>
      </c>
      <c r="D13330" t="inlineStr">
        <is>
          <t>add</t>
        </is>
      </c>
      <c r="E13330" t="inlineStr">
        <is>
          <t>markupsafe</t>
        </is>
      </c>
      <c r="F13330" t="inlineStr"/>
      <c r="G13330" t="inlineStr"/>
      <c r="H13330" t="inlineStr"/>
    </row>
    <row r="13331">
      <c r="A13331" t="inlineStr">
        <is>
          <t>Mailpile</t>
        </is>
      </c>
      <c r="B13331" t="inlineStr">
        <is>
          <t>b1b38d5e693d649444fc98360a77e6bfc47bcc1b</t>
        </is>
      </c>
      <c r="C13331" t="inlineStr">
        <is>
          <t>2014-07-03 16:41:50+00:00</t>
        </is>
      </c>
      <c r="D13331" t="inlineStr">
        <is>
          <t>add</t>
        </is>
      </c>
      <c r="E13331" t="inlineStr">
        <is>
          <t>nose</t>
        </is>
      </c>
      <c r="F13331" t="inlineStr"/>
      <c r="G13331" t="inlineStr"/>
      <c r="H13331" t="inlineStr"/>
    </row>
    <row r="13332">
      <c r="A13332" t="inlineStr">
        <is>
          <t>Mailpile</t>
        </is>
      </c>
      <c r="B13332" t="inlineStr">
        <is>
          <t>b1b38d5e693d649444fc98360a77e6bfc47bcc1b</t>
        </is>
      </c>
      <c r="C13332" t="inlineStr">
        <is>
          <t>2014-07-03 16:41:50+00:00</t>
        </is>
      </c>
      <c r="D13332" t="inlineStr">
        <is>
          <t>add</t>
        </is>
      </c>
      <c r="E13332" t="inlineStr">
        <is>
          <t>mock</t>
        </is>
      </c>
      <c r="F13332" t="inlineStr">
        <is>
          <t>&gt;=1.0.1</t>
        </is>
      </c>
      <c r="G13332" t="inlineStr"/>
      <c r="H13332" t="inlineStr"/>
    </row>
    <row r="13333">
      <c r="A13333" t="inlineStr">
        <is>
          <t>Mailpile</t>
        </is>
      </c>
      <c r="B13333" t="inlineStr">
        <is>
          <t>b1b38d5e693d649444fc98360a77e6bfc47bcc1b</t>
        </is>
      </c>
      <c r="C13333" t="inlineStr">
        <is>
          <t>2014-07-03 16:41:50+00:00</t>
        </is>
      </c>
      <c r="D13333" t="inlineStr">
        <is>
          <t>add</t>
        </is>
      </c>
      <c r="E13333" t="inlineStr">
        <is>
          <t>pyDNS</t>
        </is>
      </c>
      <c r="F13333" t="inlineStr"/>
      <c r="G13333" t="inlineStr"/>
      <c r="H13333" t="inlineStr"/>
    </row>
    <row r="13334">
      <c r="A13334" t="inlineStr">
        <is>
          <t>Mailpile</t>
        </is>
      </c>
      <c r="B13334" t="inlineStr">
        <is>
          <t>b1b38d5e693d649444fc98360a77e6bfc47bcc1b</t>
        </is>
      </c>
      <c r="C13334" t="inlineStr">
        <is>
          <t>2014-07-03 16:41:50+00:00</t>
        </is>
      </c>
      <c r="D13334" t="inlineStr">
        <is>
          <t>add</t>
        </is>
      </c>
      <c r="E13334" t="inlineStr">
        <is>
          <t>pgpdump</t>
        </is>
      </c>
      <c r="F13334" t="inlineStr"/>
      <c r="G13334" t="inlineStr"/>
      <c r="H13334" t="inlineStr"/>
    </row>
    <row r="13335">
      <c r="A13335" t="inlineStr">
        <is>
          <t>Mailpile</t>
        </is>
      </c>
      <c r="B13335" t="inlineStr">
        <is>
          <t>a104a31f40168641d4d7b3f8674ea2a28c698cba</t>
        </is>
      </c>
      <c r="C13335" t="inlineStr">
        <is>
          <t>2014-10-07 10:36:33+00:00</t>
        </is>
      </c>
      <c r="D13335" t="inlineStr">
        <is>
          <t>rem</t>
        </is>
      </c>
      <c r="E13335" t="inlineStr"/>
      <c r="F13335" t="inlineStr"/>
      <c r="G13335" t="inlineStr">
        <is>
          <t>selenium</t>
        </is>
      </c>
      <c r="H13335" t="inlineStr">
        <is>
          <t>&gt;=2.40.0</t>
        </is>
      </c>
    </row>
    <row r="13336">
      <c r="A13336" t="inlineStr">
        <is>
          <t>Mailpile</t>
        </is>
      </c>
      <c r="B13336" t="inlineStr">
        <is>
          <t>a104a31f40168641d4d7b3f8674ea2a28c698cba</t>
        </is>
      </c>
      <c r="C13336" t="inlineStr">
        <is>
          <t>2014-10-07 10:36:33+00:00</t>
        </is>
      </c>
      <c r="D13336" t="inlineStr">
        <is>
          <t>rem</t>
        </is>
      </c>
      <c r="E13336" t="inlineStr"/>
      <c r="F13336" t="inlineStr"/>
      <c r="G13336" t="inlineStr">
        <is>
          <t>nose</t>
        </is>
      </c>
      <c r="H13336" t="inlineStr"/>
    </row>
    <row r="13337">
      <c r="A13337" t="inlineStr">
        <is>
          <t>Mailpile</t>
        </is>
      </c>
      <c r="B13337" t="inlineStr">
        <is>
          <t>a104a31f40168641d4d7b3f8674ea2a28c698cba</t>
        </is>
      </c>
      <c r="C13337" t="inlineStr">
        <is>
          <t>2014-10-07 10:36:33+00:00</t>
        </is>
      </c>
      <c r="D13337" t="inlineStr">
        <is>
          <t>rem</t>
        </is>
      </c>
      <c r="E13337" t="inlineStr"/>
      <c r="F13337" t="inlineStr"/>
      <c r="G13337" t="inlineStr">
        <is>
          <t>mock</t>
        </is>
      </c>
      <c r="H13337" t="inlineStr">
        <is>
          <t>&gt;=1.0.1</t>
        </is>
      </c>
    </row>
    <row r="13338">
      <c r="A13338" t="inlineStr">
        <is>
          <t>winnowing</t>
        </is>
      </c>
      <c r="B13338" t="inlineStr">
        <is>
          <t>59f03a41bf9db21367c4341f3750dfe781321d99</t>
        </is>
      </c>
      <c r="C13338" t="inlineStr">
        <is>
          <t>2019-10-29 17:28:33+00:00</t>
        </is>
      </c>
      <c r="D13338" t="inlineStr">
        <is>
          <t>add</t>
        </is>
      </c>
      <c r="E13338" t="inlineStr">
        <is>
          <t>pytest</t>
        </is>
      </c>
      <c r="F13338" t="inlineStr"/>
      <c r="G13338" t="inlineStr"/>
      <c r="H13338" t="inlineStr"/>
    </row>
    <row r="13339">
      <c r="A13339" t="inlineStr">
        <is>
          <t>winnowing</t>
        </is>
      </c>
      <c r="B13339" t="inlineStr">
        <is>
          <t>59f03a41bf9db21367c4341f3750dfe781321d99</t>
        </is>
      </c>
      <c r="C13339" t="inlineStr">
        <is>
          <t>2019-10-29 17:28:33+00:00</t>
        </is>
      </c>
      <c r="D13339" t="inlineStr">
        <is>
          <t>add</t>
        </is>
      </c>
      <c r="E13339" t="inlineStr">
        <is>
          <t>pytest-cov</t>
        </is>
      </c>
      <c r="F13339" t="inlineStr"/>
      <c r="G13339" t="inlineStr"/>
      <c r="H13339" t="inlineStr"/>
    </row>
    <row r="13340">
      <c r="A13340" t="inlineStr">
        <is>
          <t>winnowing</t>
        </is>
      </c>
      <c r="B13340" t="inlineStr">
        <is>
          <t>59f03a41bf9db21367c4341f3750dfe781321d99</t>
        </is>
      </c>
      <c r="C13340" t="inlineStr">
        <is>
          <t>2019-10-29 17:28:33+00:00</t>
        </is>
      </c>
      <c r="D13340" t="inlineStr">
        <is>
          <t>add</t>
        </is>
      </c>
      <c r="E13340" t="inlineStr">
        <is>
          <t>coveralls</t>
        </is>
      </c>
      <c r="F13340" t="inlineStr"/>
      <c r="G13340" t="inlineStr"/>
      <c r="H13340" t="inlineStr"/>
    </row>
    <row r="13341">
      <c r="A13341" t="inlineStr">
        <is>
          <t>winnowing</t>
        </is>
      </c>
      <c r="B13341" t="inlineStr">
        <is>
          <t>59f03a41bf9db21367c4341f3750dfe781321d99</t>
        </is>
      </c>
      <c r="C13341" t="inlineStr">
        <is>
          <t>2019-10-29 17:28:33+00:00</t>
        </is>
      </c>
      <c r="D13341" t="inlineStr">
        <is>
          <t>rem</t>
        </is>
      </c>
      <c r="E13341" t="inlineStr"/>
      <c r="F13341" t="inlineStr"/>
      <c r="G13341" t="inlineStr">
        <is>
          <t>testify</t>
        </is>
      </c>
      <c r="H13341" t="inlineStr"/>
    </row>
    <row r="13342">
      <c r="A13342" t="inlineStr">
        <is>
          <t>tarantism</t>
        </is>
      </c>
      <c r="B13342" t="inlineStr">
        <is>
          <t>e278d2a02c26c24cc6462ee659dee7e93035e859</t>
        </is>
      </c>
      <c r="C13342" t="inlineStr">
        <is>
          <t>2015-02-18 13:43:20+00:00</t>
        </is>
      </c>
      <c r="D13342" t="inlineStr">
        <is>
          <t>add</t>
        </is>
      </c>
      <c r="E13342" t="inlineStr">
        <is>
          <t>tarantool</t>
        </is>
      </c>
      <c r="F13342">
        <f>=0.3.6</f>
        <v/>
      </c>
      <c r="G13342" t="inlineStr"/>
      <c r="H13342" t="inlineStr"/>
    </row>
    <row r="13343">
      <c r="A13343" t="inlineStr">
        <is>
          <t>danker</t>
        </is>
      </c>
      <c r="B13343" t="inlineStr">
        <is>
          <t>ba91d2cb11ca0274ac2489c3961744265d33c48c</t>
        </is>
      </c>
      <c r="C13343" t="inlineStr">
        <is>
          <t>2019-10-09 19:51:47+00:00</t>
        </is>
      </c>
      <c r="D13343" t="inlineStr">
        <is>
          <t>add</t>
        </is>
      </c>
      <c r="E13343" t="inlineStr">
        <is>
          <t>csvkit</t>
        </is>
      </c>
      <c r="F13343" t="inlineStr">
        <is>
          <t>&gt;=1.0.4</t>
        </is>
      </c>
      <c r="G13343" t="inlineStr"/>
      <c r="H13343" t="inlineStr"/>
    </row>
    <row r="13344">
      <c r="A13344" t="inlineStr">
        <is>
          <t>danker</t>
        </is>
      </c>
      <c r="B13344" t="inlineStr">
        <is>
          <t>ba91d2cb11ca0274ac2489c3961744265d33c48c</t>
        </is>
      </c>
      <c r="C13344" t="inlineStr">
        <is>
          <t>2019-10-09 19:51:47+00:00</t>
        </is>
      </c>
      <c r="D13344" t="inlineStr">
        <is>
          <t>add</t>
        </is>
      </c>
      <c r="E13344" t="inlineStr">
        <is>
          <t>numpy</t>
        </is>
      </c>
      <c r="F13344" t="inlineStr">
        <is>
          <t>&gt;=1.16.3</t>
        </is>
      </c>
      <c r="G13344" t="inlineStr"/>
      <c r="H13344" t="inlineStr"/>
    </row>
    <row r="13345">
      <c r="A13345" t="inlineStr">
        <is>
          <t>danker</t>
        </is>
      </c>
      <c r="B13345" t="inlineStr">
        <is>
          <t>ba91d2cb11ca0274ac2489c3961744265d33c48c</t>
        </is>
      </c>
      <c r="C13345" t="inlineStr">
        <is>
          <t>2019-10-09 19:51:47+00:00</t>
        </is>
      </c>
      <c r="D13345" t="inlineStr">
        <is>
          <t>add</t>
        </is>
      </c>
      <c r="E13345" t="inlineStr">
        <is>
          <t>networkx</t>
        </is>
      </c>
      <c r="F13345" t="inlineStr">
        <is>
          <t>&gt;=2.3</t>
        </is>
      </c>
      <c r="G13345" t="inlineStr"/>
      <c r="H13345" t="inlineStr"/>
    </row>
    <row r="13346">
      <c r="A13346" t="inlineStr">
        <is>
          <t>aerospike-admin</t>
        </is>
      </c>
      <c r="B13346" t="inlineStr">
        <is>
          <t>76b064041133639b93eb6c29fc2b13a6a0618aea</t>
        </is>
      </c>
      <c r="C13346" t="inlineStr">
        <is>
          <t>2018-05-18 16:26:55+00:00</t>
        </is>
      </c>
      <c r="D13346" t="inlineStr">
        <is>
          <t>add</t>
        </is>
      </c>
      <c r="E13346" t="inlineStr">
        <is>
          <t>jsonschema</t>
        </is>
      </c>
      <c r="F13346">
        <f>=2.5.1</f>
        <v/>
      </c>
      <c r="G13346" t="inlineStr"/>
      <c r="H13346" t="inlineStr"/>
    </row>
    <row r="13347">
      <c r="A13347" t="inlineStr">
        <is>
          <t>aerospike-admin</t>
        </is>
      </c>
      <c r="B13347" t="inlineStr">
        <is>
          <t>76b064041133639b93eb6c29fc2b13a6a0618aea</t>
        </is>
      </c>
      <c r="C13347" t="inlineStr">
        <is>
          <t>2018-05-18 16:26:55+00:00</t>
        </is>
      </c>
      <c r="D13347" t="inlineStr">
        <is>
          <t>add</t>
        </is>
      </c>
      <c r="E13347" t="inlineStr">
        <is>
          <t>pexpect</t>
        </is>
      </c>
      <c r="F13347">
        <f>=4.4.0</f>
        <v/>
      </c>
      <c r="G13347" t="inlineStr"/>
      <c r="H13347" t="inlineStr"/>
    </row>
    <row r="13348">
      <c r="A13348" t="inlineStr">
        <is>
          <t>aerospike-admin</t>
        </is>
      </c>
      <c r="B13348" t="inlineStr">
        <is>
          <t>76b064041133639b93eb6c29fc2b13a6a0618aea</t>
        </is>
      </c>
      <c r="C13348" t="inlineStr">
        <is>
          <t>2018-05-18 16:26:55+00:00</t>
        </is>
      </c>
      <c r="D13348" t="inlineStr">
        <is>
          <t>add</t>
        </is>
      </c>
      <c r="E13348" t="inlineStr">
        <is>
          <t>pyasn1</t>
        </is>
      </c>
      <c r="F13348">
        <f>=0.4.2</f>
        <v/>
      </c>
      <c r="G13348" t="inlineStr"/>
      <c r="H13348" t="inlineStr"/>
    </row>
    <row r="13349">
      <c r="A13349" t="inlineStr">
        <is>
          <t>aerospike-admin</t>
        </is>
      </c>
      <c r="B13349" t="inlineStr">
        <is>
          <t>76b064041133639b93eb6c29fc2b13a6a0618aea</t>
        </is>
      </c>
      <c r="C13349" t="inlineStr">
        <is>
          <t>2018-05-18 16:26:55+00:00</t>
        </is>
      </c>
      <c r="D13349" t="inlineStr">
        <is>
          <t>add</t>
        </is>
      </c>
      <c r="E13349" t="inlineStr">
        <is>
          <t>pyOpenSSL</t>
        </is>
      </c>
      <c r="F13349">
        <f>=17.5.0</f>
        <v/>
      </c>
      <c r="G13349" t="inlineStr"/>
      <c r="H13349" t="inlineStr"/>
    </row>
    <row r="13350">
      <c r="A13350" t="inlineStr">
        <is>
          <t>aerospike-admin</t>
        </is>
      </c>
      <c r="B13350" t="inlineStr">
        <is>
          <t>76b064041133639b93eb6c29fc2b13a6a0618aea</t>
        </is>
      </c>
      <c r="C13350" t="inlineStr">
        <is>
          <t>2018-05-18 16:26:55+00:00</t>
        </is>
      </c>
      <c r="D13350" t="inlineStr">
        <is>
          <t>add</t>
        </is>
      </c>
      <c r="E13350" t="inlineStr">
        <is>
          <t>bcrypt</t>
        </is>
      </c>
      <c r="F13350">
        <f>=3.1.4</f>
        <v/>
      </c>
      <c r="G13350" t="inlineStr"/>
      <c r="H13350" t="inlineStr"/>
    </row>
    <row r="13351">
      <c r="A13351" t="inlineStr">
        <is>
          <t>aerospike-admin</t>
        </is>
      </c>
      <c r="B13351" t="inlineStr">
        <is>
          <t>76b064041133639b93eb6c29fc2b13a6a0618aea</t>
        </is>
      </c>
      <c r="C13351" t="inlineStr">
        <is>
          <t>2018-05-18 16:26:55+00:00</t>
        </is>
      </c>
      <c r="D13351" t="inlineStr">
        <is>
          <t>add</t>
        </is>
      </c>
      <c r="E13351" t="inlineStr">
        <is>
          <t>mock</t>
        </is>
      </c>
      <c r="F13351">
        <f>=2.0.0</f>
        <v/>
      </c>
      <c r="G13351" t="inlineStr"/>
      <c r="H13351" t="inlineStr"/>
    </row>
    <row r="13352">
      <c r="A13352" t="inlineStr">
        <is>
          <t>aerospike-admin</t>
        </is>
      </c>
      <c r="B13352" t="inlineStr">
        <is>
          <t>76b064041133639b93eb6c29fc2b13a6a0618aea</t>
        </is>
      </c>
      <c r="C13352" t="inlineStr">
        <is>
          <t>2018-05-18 16:26:55+00:00</t>
        </is>
      </c>
      <c r="D13352" t="inlineStr">
        <is>
          <t>add</t>
        </is>
      </c>
      <c r="E13352" t="inlineStr">
        <is>
          <t>ply</t>
        </is>
      </c>
      <c r="F13352">
        <f>=3.11</f>
        <v/>
      </c>
      <c r="G13352" t="inlineStr"/>
      <c r="H13352" t="inlineStr"/>
    </row>
    <row r="13353">
      <c r="A13353" t="inlineStr">
        <is>
          <t>aerospike-admin</t>
        </is>
      </c>
      <c r="B13353" t="inlineStr">
        <is>
          <t>76b064041133639b93eb6c29fc2b13a6a0618aea</t>
        </is>
      </c>
      <c r="C13353" t="inlineStr">
        <is>
          <t>2018-05-18 16:26:55+00:00</t>
        </is>
      </c>
      <c r="D13353" t="inlineStr">
        <is>
          <t>add</t>
        </is>
      </c>
      <c r="E13353" t="inlineStr">
        <is>
          <t>toml</t>
        </is>
      </c>
      <c r="F13353">
        <f>=0.9.4</f>
        <v/>
      </c>
      <c r="G13353" t="inlineStr"/>
      <c r="H13353" t="inlineStr"/>
    </row>
    <row r="13354">
      <c r="A13354" t="inlineStr">
        <is>
          <t>aerospike-admin</t>
        </is>
      </c>
      <c r="B13354" t="inlineStr">
        <is>
          <t>76b064041133639b93eb6c29fc2b13a6a0618aea</t>
        </is>
      </c>
      <c r="C13354" t="inlineStr">
        <is>
          <t>2018-05-18 16:26:55+00:00</t>
        </is>
      </c>
      <c r="D13354" t="inlineStr">
        <is>
          <t>add</t>
        </is>
      </c>
      <c r="E13354" t="inlineStr">
        <is>
          <t>unittest2</t>
        </is>
      </c>
      <c r="F13354">
        <f>=1.1.0</f>
        <v/>
      </c>
      <c r="G13354" t="inlineStr"/>
      <c r="H13354" t="inlineStr"/>
    </row>
    <row r="13355">
      <c r="A13355" t="inlineStr">
        <is>
          <t>aerospike-admin</t>
        </is>
      </c>
      <c r="B13355" t="inlineStr">
        <is>
          <t>76b064041133639b93eb6c29fc2b13a6a0618aea</t>
        </is>
      </c>
      <c r="C13355" t="inlineStr">
        <is>
          <t>2018-05-18 16:26:55+00:00</t>
        </is>
      </c>
      <c r="D13355" t="inlineStr">
        <is>
          <t>add</t>
        </is>
      </c>
      <c r="E13355" t="inlineStr">
        <is>
          <t>yappi</t>
        </is>
      </c>
      <c r="F13355">
        <f>=0.98</f>
        <v/>
      </c>
      <c r="G13355" t="inlineStr"/>
      <c r="H13355" t="inlineStr"/>
    </row>
    <row r="13356">
      <c r="A13356" t="inlineStr">
        <is>
          <t>aerospike-admin</t>
        </is>
      </c>
      <c r="B13356" t="inlineStr">
        <is>
          <t>90cbb66a789821af7e7d3558882ef4c55f574b27</t>
        </is>
      </c>
      <c r="C13356" t="inlineStr">
        <is>
          <t>2018-07-20 21:05:26+00:00</t>
        </is>
      </c>
      <c r="D13356" t="inlineStr">
        <is>
          <t>add</t>
        </is>
      </c>
      <c r="E13356" t="inlineStr">
        <is>
          <t>cryptography</t>
        </is>
      </c>
      <c r="F13356" t="inlineStr">
        <is>
          <t>&lt;=2.2.2</t>
        </is>
      </c>
      <c r="G13356" t="inlineStr"/>
      <c r="H13356" t="inlineStr"/>
    </row>
    <row r="13357">
      <c r="A13357" t="inlineStr">
        <is>
          <t>aerospike-admin</t>
        </is>
      </c>
      <c r="B13357" t="inlineStr">
        <is>
          <t>5bbeffa813946da5f7c17de87cc0b8bc89a1552a</t>
        </is>
      </c>
      <c r="C13357" t="inlineStr">
        <is>
          <t>2018-09-26 07:58:55+00:00</t>
        </is>
      </c>
      <c r="D13357" t="inlineStr">
        <is>
          <t>rem</t>
        </is>
      </c>
      <c r="E13357" t="inlineStr"/>
      <c r="F13357" t="inlineStr"/>
      <c r="G13357" t="inlineStr">
        <is>
          <t>jsonschema</t>
        </is>
      </c>
      <c r="H13357">
        <f>=2.5.1</f>
        <v/>
      </c>
    </row>
    <row r="13358">
      <c r="A13358" t="inlineStr">
        <is>
          <t>aerospike-admin</t>
        </is>
      </c>
      <c r="B13358" t="inlineStr">
        <is>
          <t>5bbeffa813946da5f7c17de87cc0b8bc89a1552a</t>
        </is>
      </c>
      <c r="C13358" t="inlineStr">
        <is>
          <t>2018-09-26 07:58:55+00:00</t>
        </is>
      </c>
      <c r="D13358" t="inlineStr">
        <is>
          <t>rem</t>
        </is>
      </c>
      <c r="E13358" t="inlineStr"/>
      <c r="F13358" t="inlineStr"/>
      <c r="G13358" t="inlineStr">
        <is>
          <t>pexpect</t>
        </is>
      </c>
      <c r="H13358">
        <f>=4.4.0</f>
        <v/>
      </c>
    </row>
    <row r="13359">
      <c r="A13359" t="inlineStr">
        <is>
          <t>aerospike-admin</t>
        </is>
      </c>
      <c r="B13359" t="inlineStr">
        <is>
          <t>5bbeffa813946da5f7c17de87cc0b8bc89a1552a</t>
        </is>
      </c>
      <c r="C13359" t="inlineStr">
        <is>
          <t>2018-09-26 07:58:55+00:00</t>
        </is>
      </c>
      <c r="D13359" t="inlineStr">
        <is>
          <t>rem</t>
        </is>
      </c>
      <c r="E13359" t="inlineStr"/>
      <c r="F13359" t="inlineStr"/>
      <c r="G13359" t="inlineStr">
        <is>
          <t>pyasn1</t>
        </is>
      </c>
      <c r="H13359">
        <f>=0.4.2</f>
        <v/>
      </c>
    </row>
    <row r="13360">
      <c r="A13360" t="inlineStr">
        <is>
          <t>aerospike-admin</t>
        </is>
      </c>
      <c r="B13360" t="inlineStr">
        <is>
          <t>5bbeffa813946da5f7c17de87cc0b8bc89a1552a</t>
        </is>
      </c>
      <c r="C13360" t="inlineStr">
        <is>
          <t>2018-09-26 07:58:55+00:00</t>
        </is>
      </c>
      <c r="D13360" t="inlineStr">
        <is>
          <t>rem</t>
        </is>
      </c>
      <c r="E13360" t="inlineStr"/>
      <c r="F13360" t="inlineStr"/>
      <c r="G13360" t="inlineStr">
        <is>
          <t>pyOpenSSL</t>
        </is>
      </c>
      <c r="H13360">
        <f>=17.5.0</f>
        <v/>
      </c>
    </row>
    <row r="13361">
      <c r="A13361" t="inlineStr">
        <is>
          <t>aerospike-admin</t>
        </is>
      </c>
      <c r="B13361" t="inlineStr">
        <is>
          <t>5bbeffa813946da5f7c17de87cc0b8bc89a1552a</t>
        </is>
      </c>
      <c r="C13361" t="inlineStr">
        <is>
          <t>2018-09-26 07:58:55+00:00</t>
        </is>
      </c>
      <c r="D13361" t="inlineStr">
        <is>
          <t>rem</t>
        </is>
      </c>
      <c r="E13361" t="inlineStr"/>
      <c r="F13361" t="inlineStr"/>
      <c r="G13361" t="inlineStr">
        <is>
          <t>bcrypt</t>
        </is>
      </c>
      <c r="H13361">
        <f>=3.1.4</f>
        <v/>
      </c>
    </row>
    <row r="13362">
      <c r="A13362" t="inlineStr">
        <is>
          <t>aerospike-admin</t>
        </is>
      </c>
      <c r="B13362" t="inlineStr">
        <is>
          <t>5bbeffa813946da5f7c17de87cc0b8bc89a1552a</t>
        </is>
      </c>
      <c r="C13362" t="inlineStr">
        <is>
          <t>2018-09-26 07:58:55+00:00</t>
        </is>
      </c>
      <c r="D13362" t="inlineStr">
        <is>
          <t>rem</t>
        </is>
      </c>
      <c r="E13362" t="inlineStr"/>
      <c r="F13362" t="inlineStr"/>
      <c r="G13362" t="inlineStr">
        <is>
          <t>mock</t>
        </is>
      </c>
      <c r="H13362">
        <f>=2.0.0</f>
        <v/>
      </c>
    </row>
    <row r="13363">
      <c r="A13363" t="inlineStr">
        <is>
          <t>aerospike-admin</t>
        </is>
      </c>
      <c r="B13363" t="inlineStr">
        <is>
          <t>5bbeffa813946da5f7c17de87cc0b8bc89a1552a</t>
        </is>
      </c>
      <c r="C13363" t="inlineStr">
        <is>
          <t>2018-09-26 07:58:55+00:00</t>
        </is>
      </c>
      <c r="D13363" t="inlineStr">
        <is>
          <t>rem</t>
        </is>
      </c>
      <c r="E13363" t="inlineStr"/>
      <c r="F13363" t="inlineStr"/>
      <c r="G13363" t="inlineStr">
        <is>
          <t>ply</t>
        </is>
      </c>
      <c r="H13363">
        <f>=3.11</f>
        <v/>
      </c>
    </row>
    <row r="13364">
      <c r="A13364" t="inlineStr">
        <is>
          <t>aerospike-admin</t>
        </is>
      </c>
      <c r="B13364" t="inlineStr">
        <is>
          <t>5bbeffa813946da5f7c17de87cc0b8bc89a1552a</t>
        </is>
      </c>
      <c r="C13364" t="inlineStr">
        <is>
          <t>2018-09-26 07:58:55+00:00</t>
        </is>
      </c>
      <c r="D13364" t="inlineStr">
        <is>
          <t>rem</t>
        </is>
      </c>
      <c r="E13364" t="inlineStr"/>
      <c r="F13364" t="inlineStr"/>
      <c r="G13364" t="inlineStr">
        <is>
          <t>toml</t>
        </is>
      </c>
      <c r="H13364">
        <f>=0.9.4</f>
        <v/>
      </c>
    </row>
    <row r="13365">
      <c r="A13365" t="inlineStr">
        <is>
          <t>aerospike-admin</t>
        </is>
      </c>
      <c r="B13365" t="inlineStr">
        <is>
          <t>5bbeffa813946da5f7c17de87cc0b8bc89a1552a</t>
        </is>
      </c>
      <c r="C13365" t="inlineStr">
        <is>
          <t>2018-09-26 07:58:55+00:00</t>
        </is>
      </c>
      <c r="D13365" t="inlineStr">
        <is>
          <t>rem</t>
        </is>
      </c>
      <c r="E13365" t="inlineStr"/>
      <c r="F13365" t="inlineStr"/>
      <c r="G13365" t="inlineStr">
        <is>
          <t>unittest2</t>
        </is>
      </c>
      <c r="H13365">
        <f>=1.1.0</f>
        <v/>
      </c>
    </row>
    <row r="13366">
      <c r="A13366" t="inlineStr">
        <is>
          <t>aerospike-admin</t>
        </is>
      </c>
      <c r="B13366" t="inlineStr">
        <is>
          <t>5bbeffa813946da5f7c17de87cc0b8bc89a1552a</t>
        </is>
      </c>
      <c r="C13366" t="inlineStr">
        <is>
          <t>2018-09-26 07:58:55+00:00</t>
        </is>
      </c>
      <c r="D13366" t="inlineStr">
        <is>
          <t>rem</t>
        </is>
      </c>
      <c r="E13366" t="inlineStr"/>
      <c r="F13366" t="inlineStr"/>
      <c r="G13366" t="inlineStr">
        <is>
          <t>yappi</t>
        </is>
      </c>
      <c r="H13366">
        <f>=0.98</f>
        <v/>
      </c>
    </row>
    <row r="13367">
      <c r="A13367" t="inlineStr">
        <is>
          <t>aerospike-admin</t>
        </is>
      </c>
      <c r="B13367" t="inlineStr">
        <is>
          <t>5bbeffa813946da5f7c17de87cc0b8bc89a1552a</t>
        </is>
      </c>
      <c r="C13367" t="inlineStr">
        <is>
          <t>2018-09-26 07:58:55+00:00</t>
        </is>
      </c>
      <c r="D13367" t="inlineStr">
        <is>
          <t>rem</t>
        </is>
      </c>
      <c r="E13367" t="inlineStr"/>
      <c r="F13367" t="inlineStr"/>
      <c r="G13367" t="inlineStr">
        <is>
          <t>cryptography</t>
        </is>
      </c>
      <c r="H13367" t="inlineStr">
        <is>
          <t>&lt;=2.2.2</t>
        </is>
      </c>
    </row>
    <row r="13368">
      <c r="A13368" t="inlineStr">
        <is>
          <t>aerospike-admin</t>
        </is>
      </c>
      <c r="B13368" t="inlineStr">
        <is>
          <t>bfeda3173fd8c44b437c78c07429119c5a33c46b</t>
        </is>
      </c>
      <c r="C13368" t="inlineStr">
        <is>
          <t>2019-02-21 02:56:14+00:00</t>
        </is>
      </c>
      <c r="D13368" t="inlineStr">
        <is>
          <t>add</t>
        </is>
      </c>
      <c r="E13368" t="inlineStr">
        <is>
          <t>bcrypt</t>
        </is>
      </c>
      <c r="F13368">
        <f>=3.1.4</f>
        <v/>
      </c>
      <c r="G13368" t="inlineStr"/>
      <c r="H13368" t="inlineStr"/>
    </row>
    <row r="13369">
      <c r="A13369" t="inlineStr">
        <is>
          <t>aerospike-admin</t>
        </is>
      </c>
      <c r="B13369" t="inlineStr">
        <is>
          <t>bfeda3173fd8c44b437c78c07429119c5a33c46b</t>
        </is>
      </c>
      <c r="C13369" t="inlineStr">
        <is>
          <t>2019-02-21 02:56:14+00:00</t>
        </is>
      </c>
      <c r="D13369" t="inlineStr">
        <is>
          <t>add</t>
        </is>
      </c>
      <c r="E13369" t="inlineStr">
        <is>
          <t>cryptography</t>
        </is>
      </c>
      <c r="F13369">
        <f>=2.4.2</f>
        <v/>
      </c>
      <c r="G13369" t="inlineStr"/>
      <c r="H13369" t="inlineStr"/>
    </row>
    <row r="13370">
      <c r="A13370" t="inlineStr">
        <is>
          <t>aerospike-admin</t>
        </is>
      </c>
      <c r="B13370" t="inlineStr">
        <is>
          <t>bfeda3173fd8c44b437c78c07429119c5a33c46b</t>
        </is>
      </c>
      <c r="C13370" t="inlineStr">
        <is>
          <t>2019-02-21 02:56:14+00:00</t>
        </is>
      </c>
      <c r="D13370" t="inlineStr">
        <is>
          <t>add</t>
        </is>
      </c>
      <c r="E13370" t="inlineStr">
        <is>
          <t>jsonschema</t>
        </is>
      </c>
      <c r="F13370">
        <f>=2.5.1</f>
        <v/>
      </c>
      <c r="G13370" t="inlineStr"/>
      <c r="H13370" t="inlineStr"/>
    </row>
    <row r="13371">
      <c r="A13371" t="inlineStr">
        <is>
          <t>aerospike-admin</t>
        </is>
      </c>
      <c r="B13371" t="inlineStr">
        <is>
          <t>bfeda3173fd8c44b437c78c07429119c5a33c46b</t>
        </is>
      </c>
      <c r="C13371" t="inlineStr">
        <is>
          <t>2019-02-21 02:56:14+00:00</t>
        </is>
      </c>
      <c r="D13371" t="inlineStr">
        <is>
          <t>add</t>
        </is>
      </c>
      <c r="E13371" t="inlineStr">
        <is>
          <t>pexpect</t>
        </is>
      </c>
      <c r="F13371">
        <f>=4.4.0</f>
        <v/>
      </c>
      <c r="G13371" t="inlineStr"/>
      <c r="H13371" t="inlineStr"/>
    </row>
    <row r="13372">
      <c r="A13372" t="inlineStr">
        <is>
          <t>aerospike-admin</t>
        </is>
      </c>
      <c r="B13372" t="inlineStr">
        <is>
          <t>bfeda3173fd8c44b437c78c07429119c5a33c46b</t>
        </is>
      </c>
      <c r="C13372" t="inlineStr">
        <is>
          <t>2019-02-21 02:56:14+00:00</t>
        </is>
      </c>
      <c r="D13372" t="inlineStr">
        <is>
          <t>add</t>
        </is>
      </c>
      <c r="E13372" t="inlineStr">
        <is>
          <t>ply</t>
        </is>
      </c>
      <c r="F13372">
        <f>=3.11</f>
        <v/>
      </c>
      <c r="G13372" t="inlineStr"/>
      <c r="H13372" t="inlineStr"/>
    </row>
    <row r="13373">
      <c r="A13373" t="inlineStr">
        <is>
          <t>aerospike-admin</t>
        </is>
      </c>
      <c r="B13373" t="inlineStr">
        <is>
          <t>bfeda3173fd8c44b437c78c07429119c5a33c46b</t>
        </is>
      </c>
      <c r="C13373" t="inlineStr">
        <is>
          <t>2019-02-21 02:56:14+00:00</t>
        </is>
      </c>
      <c r="D13373" t="inlineStr">
        <is>
          <t>add</t>
        </is>
      </c>
      <c r="E13373" t="inlineStr">
        <is>
          <t>pyasn1</t>
        </is>
      </c>
      <c r="F13373">
        <f>=0.4.2</f>
        <v/>
      </c>
      <c r="G13373" t="inlineStr"/>
      <c r="H13373" t="inlineStr"/>
    </row>
    <row r="13374">
      <c r="A13374" t="inlineStr">
        <is>
          <t>aerospike-admin</t>
        </is>
      </c>
      <c r="B13374" t="inlineStr">
        <is>
          <t>bfeda3173fd8c44b437c78c07429119c5a33c46b</t>
        </is>
      </c>
      <c r="C13374" t="inlineStr">
        <is>
          <t>2019-02-21 02:56:14+00:00</t>
        </is>
      </c>
      <c r="D13374" t="inlineStr">
        <is>
          <t>add</t>
        </is>
      </c>
      <c r="E13374" t="inlineStr">
        <is>
          <t>pyOpenSSL</t>
        </is>
      </c>
      <c r="F13374">
        <f>=18.0.0</f>
        <v/>
      </c>
      <c r="G13374" t="inlineStr"/>
      <c r="H13374" t="inlineStr"/>
    </row>
    <row r="13375">
      <c r="A13375" t="inlineStr">
        <is>
          <t>aerospike-admin</t>
        </is>
      </c>
      <c r="B13375" t="inlineStr">
        <is>
          <t>bfeda3173fd8c44b437c78c07429119c5a33c46b</t>
        </is>
      </c>
      <c r="C13375" t="inlineStr">
        <is>
          <t>2019-02-21 02:56:14+00:00</t>
        </is>
      </c>
      <c r="D13375" t="inlineStr">
        <is>
          <t>add</t>
        </is>
      </c>
      <c r="E13375" t="inlineStr">
        <is>
          <t>toml</t>
        </is>
      </c>
      <c r="F13375">
        <f>=0.9.4</f>
        <v/>
      </c>
      <c r="G13375" t="inlineStr"/>
      <c r="H13375" t="inlineStr"/>
    </row>
    <row r="13376">
      <c r="A13376" t="inlineStr">
        <is>
          <t>aerospike-admin</t>
        </is>
      </c>
      <c r="B13376" t="inlineStr">
        <is>
          <t>bfeda3173fd8c44b437c78c07429119c5a33c46b</t>
        </is>
      </c>
      <c r="C13376" t="inlineStr">
        <is>
          <t>2019-02-21 02:56:14+00:00</t>
        </is>
      </c>
      <c r="D13376" t="inlineStr">
        <is>
          <t>add</t>
        </is>
      </c>
      <c r="E13376" t="inlineStr">
        <is>
          <t>yappi</t>
        </is>
      </c>
      <c r="F13376">
        <f>=0.98</f>
        <v/>
      </c>
      <c r="G13376" t="inlineStr"/>
      <c r="H13376" t="inlineStr"/>
    </row>
    <row r="13377">
      <c r="A13377" t="inlineStr">
        <is>
          <t>aerospike-admin</t>
        </is>
      </c>
      <c r="B13377" t="inlineStr">
        <is>
          <t>d1280246702940f5a080c05e034afc6a14d156f6</t>
        </is>
      </c>
      <c r="C13377" t="inlineStr">
        <is>
          <t>2020-05-29 18:41:04+00:00</t>
        </is>
      </c>
      <c r="D13377" t="inlineStr">
        <is>
          <t>add</t>
        </is>
      </c>
      <c r="E13377" t="inlineStr">
        <is>
          <t>coverage</t>
        </is>
      </c>
      <c r="F13377" t="inlineStr"/>
      <c r="G13377" t="inlineStr"/>
      <c r="H13377" t="inlineStr"/>
    </row>
    <row r="13378">
      <c r="A13378" t="inlineStr">
        <is>
          <t>aerospike-admin</t>
        </is>
      </c>
      <c r="B13378" t="inlineStr">
        <is>
          <t>d1280246702940f5a080c05e034afc6a14d156f6</t>
        </is>
      </c>
      <c r="C13378" t="inlineStr">
        <is>
          <t>2020-05-29 18:41:04+00:00</t>
        </is>
      </c>
      <c r="D13378" t="inlineStr">
        <is>
          <t>add</t>
        </is>
      </c>
      <c r="E13378" t="inlineStr">
        <is>
          <t>enum34</t>
        </is>
      </c>
      <c r="F13378">
        <f>=1.1.6</f>
        <v/>
      </c>
      <c r="G13378" t="inlineStr"/>
      <c r="H13378" t="inlineStr"/>
    </row>
    <row r="13379">
      <c r="A13379" t="inlineStr">
        <is>
          <t>aerospike-admin</t>
        </is>
      </c>
      <c r="B13379" t="inlineStr">
        <is>
          <t>d1280246702940f5a080c05e034afc6a14d156f6</t>
        </is>
      </c>
      <c r="C13379" t="inlineStr">
        <is>
          <t>2020-05-29 18:41:04+00:00</t>
        </is>
      </c>
      <c r="D13379" t="inlineStr">
        <is>
          <t>add</t>
        </is>
      </c>
      <c r="E13379" t="inlineStr">
        <is>
          <t>future</t>
        </is>
      </c>
      <c r="F13379" t="inlineStr"/>
      <c r="G13379" t="inlineStr"/>
      <c r="H13379" t="inlineStr"/>
    </row>
    <row r="13380">
      <c r="A13380" t="inlineStr">
        <is>
          <t>aerospike-admin</t>
        </is>
      </c>
      <c r="B13380" t="inlineStr">
        <is>
          <t>f9634d5382199fb0a213ef7388841daceeb8f69a</t>
        </is>
      </c>
      <c r="C13380" t="inlineStr">
        <is>
          <t>2020-10-22 23:18:28+00:00</t>
        </is>
      </c>
      <c r="D13380" t="inlineStr">
        <is>
          <t>verchange</t>
        </is>
      </c>
      <c r="E13380" t="inlineStr">
        <is>
          <t>cryptography</t>
        </is>
      </c>
      <c r="F13380">
        <f>=2.9.2</f>
        <v/>
      </c>
      <c r="G13380" t="inlineStr">
        <is>
          <t>cryptography</t>
        </is>
      </c>
      <c r="H13380">
        <f>=2.4.2</f>
        <v/>
      </c>
    </row>
    <row r="13381">
      <c r="A13381" t="inlineStr">
        <is>
          <t>aerospike-admin</t>
        </is>
      </c>
      <c r="B13381" t="inlineStr">
        <is>
          <t>f9634d5382199fb0a213ef7388841daceeb8f69a</t>
        </is>
      </c>
      <c r="C13381" t="inlineStr">
        <is>
          <t>2020-10-22 23:18:28+00:00</t>
        </is>
      </c>
      <c r="D13381" t="inlineStr">
        <is>
          <t>add</t>
        </is>
      </c>
      <c r="E13381" t="inlineStr">
        <is>
          <t>distro</t>
        </is>
      </c>
      <c r="F13381">
        <f>=1.5.0</f>
        <v/>
      </c>
      <c r="G13381" t="inlineStr"/>
      <c r="H13381" t="inlineStr"/>
    </row>
    <row r="13382">
      <c r="A13382" t="inlineStr">
        <is>
          <t>aerospike-admin</t>
        </is>
      </c>
      <c r="B13382" t="inlineStr">
        <is>
          <t>f9634d5382199fb0a213ef7388841daceeb8f69a</t>
        </is>
      </c>
      <c r="C13382" t="inlineStr">
        <is>
          <t>2020-10-22 23:18:28+00:00</t>
        </is>
      </c>
      <c r="D13382" t="inlineStr">
        <is>
          <t>rem</t>
        </is>
      </c>
      <c r="E13382" t="inlineStr"/>
      <c r="F13382" t="inlineStr"/>
      <c r="G13382" t="inlineStr">
        <is>
          <t>coverage</t>
        </is>
      </c>
      <c r="H13382" t="inlineStr"/>
    </row>
    <row r="13383">
      <c r="A13383" t="inlineStr">
        <is>
          <t>aerospike-admin</t>
        </is>
      </c>
      <c r="B13383" t="inlineStr">
        <is>
          <t>f9634d5382199fb0a213ef7388841daceeb8f69a</t>
        </is>
      </c>
      <c r="C13383" t="inlineStr">
        <is>
          <t>2020-10-22 23:18:28+00:00</t>
        </is>
      </c>
      <c r="D13383" t="inlineStr">
        <is>
          <t>rem</t>
        </is>
      </c>
      <c r="E13383" t="inlineStr"/>
      <c r="F13383" t="inlineStr"/>
      <c r="G13383" t="inlineStr">
        <is>
          <t>future</t>
        </is>
      </c>
      <c r="H13383" t="inlineStr"/>
    </row>
    <row r="13384">
      <c r="A13384" t="inlineStr">
        <is>
          <t>aerospike-admin</t>
        </is>
      </c>
      <c r="B13384" t="inlineStr">
        <is>
          <t>41532786e9ab6870004f85098f58a232150397ac</t>
        </is>
      </c>
      <c r="C13384" t="inlineStr">
        <is>
          <t>2020-10-28 22:24:41+00:00</t>
        </is>
      </c>
      <c r="D13384" t="inlineStr">
        <is>
          <t>verchange</t>
        </is>
      </c>
      <c r="E13384" t="inlineStr">
        <is>
          <t>cryptography</t>
        </is>
      </c>
      <c r="F13384">
        <f>=3.2</f>
        <v/>
      </c>
      <c r="G13384" t="inlineStr">
        <is>
          <t>cryptography</t>
        </is>
      </c>
      <c r="H13384">
        <f>=2.9.2</f>
        <v/>
      </c>
    </row>
    <row r="13385">
      <c r="A13385" t="inlineStr">
        <is>
          <t>InTeXration</t>
        </is>
      </c>
      <c r="B13385" t="inlineStr">
        <is>
          <t>17af63ee15a58cbde25b298606480d3fa377fcda</t>
        </is>
      </c>
      <c r="C13385" t="inlineStr">
        <is>
          <t>2014-02-12 16:09:00+00:00</t>
        </is>
      </c>
      <c r="D13385" t="inlineStr">
        <is>
          <t>add</t>
        </is>
      </c>
      <c r="E13385" t="inlineStr">
        <is>
          <t>pip</t>
        </is>
      </c>
      <c r="F13385" t="inlineStr"/>
      <c r="G13385" t="inlineStr"/>
      <c r="H13385" t="inlineStr"/>
    </row>
    <row r="13386">
      <c r="A13386" t="inlineStr">
        <is>
          <t>reg-gen</t>
        </is>
      </c>
      <c r="B13386" t="inlineStr">
        <is>
          <t>4511d8b1ba1e5e285dae35e6272ef009d452277b</t>
        </is>
      </c>
      <c r="C13386" t="inlineStr">
        <is>
          <t>2017-03-24 10:53:47+00:00</t>
        </is>
      </c>
      <c r="D13386" t="inlineStr">
        <is>
          <t>verchange</t>
        </is>
      </c>
      <c r="E13386" t="inlineStr">
        <is>
          <t>numpy</t>
        </is>
      </c>
      <c r="F13386" t="inlineStr"/>
      <c r="G13386" t="inlineStr">
        <is>
          <t>numpy</t>
        </is>
      </c>
      <c r="H13386" t="inlineStr"/>
    </row>
    <row r="13387">
      <c r="A13387" t="inlineStr">
        <is>
          <t>reg-gen</t>
        </is>
      </c>
      <c r="B13387" t="inlineStr">
        <is>
          <t>4511d8b1ba1e5e285dae35e6272ef009d452277b</t>
        </is>
      </c>
      <c r="C13387" t="inlineStr">
        <is>
          <t>2017-03-24 10:53:47+00:00</t>
        </is>
      </c>
      <c r="D13387" t="inlineStr">
        <is>
          <t>add</t>
        </is>
      </c>
      <c r="E13387" t="inlineStr">
        <is>
          <t>pysam</t>
        </is>
      </c>
      <c r="F13387" t="inlineStr"/>
      <c r="G13387" t="inlineStr"/>
      <c r="H13387" t="inlineStr"/>
    </row>
    <row r="13388">
      <c r="A13388" t="inlineStr">
        <is>
          <t>reg-gen</t>
        </is>
      </c>
      <c r="B13388" t="inlineStr">
        <is>
          <t>4511d8b1ba1e5e285dae35e6272ef009d452277b</t>
        </is>
      </c>
      <c r="C13388" t="inlineStr">
        <is>
          <t>2017-03-24 10:53:47+00:00</t>
        </is>
      </c>
      <c r="D13388" t="inlineStr">
        <is>
          <t>add</t>
        </is>
      </c>
      <c r="E13388" t="inlineStr">
        <is>
          <t>fisher</t>
        </is>
      </c>
      <c r="F13388" t="inlineStr"/>
      <c r="G13388" t="inlineStr"/>
      <c r="H13388" t="inlineStr"/>
    </row>
    <row r="13389">
      <c r="A13389" t="inlineStr">
        <is>
          <t>reg-gen</t>
        </is>
      </c>
      <c r="B13389" t="inlineStr">
        <is>
          <t>b404188d9b94303dc9afdf8415a98e0430b51f61</t>
        </is>
      </c>
      <c r="C13389" t="inlineStr">
        <is>
          <t>2017-03-30 13:53:18+00:00</t>
        </is>
      </c>
      <c r="D13389" t="inlineStr">
        <is>
          <t>add</t>
        </is>
      </c>
      <c r="E13389" t="inlineStr">
        <is>
          <t>cython</t>
        </is>
      </c>
      <c r="F13389" t="inlineStr"/>
      <c r="G13389" t="inlineStr"/>
      <c r="H13389" t="inlineStr"/>
    </row>
    <row r="13390">
      <c r="A13390" t="inlineStr">
        <is>
          <t>reg-gen</t>
        </is>
      </c>
      <c r="B13390" t="inlineStr">
        <is>
          <t>b404188d9b94303dc9afdf8415a98e0430b51f61</t>
        </is>
      </c>
      <c r="C13390" t="inlineStr">
        <is>
          <t>2017-03-30 13:53:18+00:00</t>
        </is>
      </c>
      <c r="D13390" t="inlineStr">
        <is>
          <t>add</t>
        </is>
      </c>
      <c r="E13390" t="inlineStr">
        <is>
          <t>scipy</t>
        </is>
      </c>
      <c r="F13390" t="inlineStr"/>
      <c r="G13390" t="inlineStr"/>
      <c r="H13390" t="inlineStr"/>
    </row>
    <row r="13391">
      <c r="A13391" t="inlineStr">
        <is>
          <t>reg-gen</t>
        </is>
      </c>
      <c r="B13391" t="inlineStr">
        <is>
          <t>b404188d9b94303dc9afdf8415a98e0430b51f61</t>
        </is>
      </c>
      <c r="C13391" t="inlineStr">
        <is>
          <t>2017-03-30 13:53:18+00:00</t>
        </is>
      </c>
      <c r="D13391" t="inlineStr">
        <is>
          <t>add</t>
        </is>
      </c>
      <c r="E13391" t="inlineStr">
        <is>
          <t>pyBigWig</t>
        </is>
      </c>
      <c r="F13391" t="inlineStr"/>
      <c r="G13391" t="inlineStr"/>
      <c r="H13391" t="inlineStr"/>
    </row>
    <row r="13392">
      <c r="A13392" t="inlineStr">
        <is>
          <t>reg-gen</t>
        </is>
      </c>
      <c r="B13392" t="inlineStr">
        <is>
          <t>b404188d9b94303dc9afdf8415a98e0430b51f61</t>
        </is>
      </c>
      <c r="C13392" t="inlineStr">
        <is>
          <t>2017-03-30 13:53:18+00:00</t>
        </is>
      </c>
      <c r="D13392" t="inlineStr">
        <is>
          <t>add</t>
        </is>
      </c>
      <c r="E13392" t="inlineStr">
        <is>
          <t>pyVCF</t>
        </is>
      </c>
      <c r="F13392" t="inlineStr"/>
      <c r="G13392" t="inlineStr"/>
      <c r="H13392" t="inlineStr"/>
    </row>
    <row r="13393">
      <c r="A13393" t="inlineStr">
        <is>
          <t>reg-gen</t>
        </is>
      </c>
      <c r="B13393" t="inlineStr">
        <is>
          <t>b404188d9b94303dc9afdf8415a98e0430b51f61</t>
        </is>
      </c>
      <c r="C13393" t="inlineStr">
        <is>
          <t>2017-03-30 13:53:18+00:00</t>
        </is>
      </c>
      <c r="D13393" t="inlineStr">
        <is>
          <t>add</t>
        </is>
      </c>
      <c r="E13393" t="inlineStr">
        <is>
          <t>HTSeq</t>
        </is>
      </c>
      <c r="F13393" t="inlineStr"/>
      <c r="G13393" t="inlineStr"/>
      <c r="H13393" t="inlineStr"/>
    </row>
    <row r="13394">
      <c r="A13394" t="inlineStr">
        <is>
          <t>reg-gen</t>
        </is>
      </c>
      <c r="B13394" t="inlineStr">
        <is>
          <t>ef110c578324f2f4b29fc6d695c6cd39e7753934</t>
        </is>
      </c>
      <c r="C13394" t="inlineStr">
        <is>
          <t>2017-10-20 10:32:04+00:00</t>
        </is>
      </c>
      <c r="D13394" t="inlineStr">
        <is>
          <t>verchange</t>
        </is>
      </c>
      <c r="E13394" t="inlineStr">
        <is>
          <t>HTSeq</t>
        </is>
      </c>
      <c r="F13394" t="inlineStr"/>
      <c r="G13394" t="inlineStr">
        <is>
          <t>HTSeq</t>
        </is>
      </c>
      <c r="H13394" t="inlineStr"/>
    </row>
    <row r="13395">
      <c r="A13395" t="inlineStr">
        <is>
          <t>reg-gen</t>
        </is>
      </c>
      <c r="B13395" t="inlineStr">
        <is>
          <t>ef110c578324f2f4b29fc6d695c6cd39e7753934</t>
        </is>
      </c>
      <c r="C13395" t="inlineStr">
        <is>
          <t>2017-10-20 10:32:04+00:00</t>
        </is>
      </c>
      <c r="D13395" t="inlineStr">
        <is>
          <t>add</t>
        </is>
      </c>
      <c r="E13395" t="inlineStr">
        <is>
          <t>hmmlearn</t>
        </is>
      </c>
      <c r="F13395" t="inlineStr"/>
      <c r="G13395" t="inlineStr"/>
      <c r="H13395" t="inlineStr"/>
    </row>
    <row r="13396">
      <c r="A13396" t="inlineStr">
        <is>
          <t>reg-gen</t>
        </is>
      </c>
      <c r="B13396" t="inlineStr">
        <is>
          <t>3e272cbb776bd6171f43715732f3111871949860</t>
        </is>
      </c>
      <c r="C13396" t="inlineStr">
        <is>
          <t>2017-12-08 11:26:34+00:00</t>
        </is>
      </c>
      <c r="D13396" t="inlineStr">
        <is>
          <t>verchange</t>
        </is>
      </c>
      <c r="E13396" t="inlineStr">
        <is>
          <t>hmmlearn</t>
        </is>
      </c>
      <c r="F13396" t="inlineStr"/>
      <c r="G13396" t="inlineStr">
        <is>
          <t>hmmlearn</t>
        </is>
      </c>
      <c r="H13396" t="inlineStr"/>
    </row>
    <row r="13397">
      <c r="A13397" t="inlineStr">
        <is>
          <t>reg-gen</t>
        </is>
      </c>
      <c r="B13397" t="inlineStr">
        <is>
          <t>3e272cbb776bd6171f43715732f3111871949860</t>
        </is>
      </c>
      <c r="C13397" t="inlineStr">
        <is>
          <t>2017-12-08 11:26:34+00:00</t>
        </is>
      </c>
      <c r="D13397" t="inlineStr">
        <is>
          <t>add</t>
        </is>
      </c>
      <c r="E13397" t="inlineStr">
        <is>
          <t>scikit-learn</t>
        </is>
      </c>
      <c r="F13397" t="inlineStr"/>
      <c r="G13397" t="inlineStr"/>
      <c r="H13397" t="inlineStr"/>
    </row>
    <row r="13398">
      <c r="A13398" t="inlineStr">
        <is>
          <t>reg-gen</t>
        </is>
      </c>
      <c r="B13398" t="inlineStr">
        <is>
          <t>3e272cbb776bd6171f43715732f3111871949860</t>
        </is>
      </c>
      <c r="C13398" t="inlineStr">
        <is>
          <t>2017-12-08 11:26:34+00:00</t>
        </is>
      </c>
      <c r="D13398" t="inlineStr">
        <is>
          <t>add</t>
        </is>
      </c>
      <c r="E13398" t="inlineStr">
        <is>
          <t>configparser</t>
        </is>
      </c>
      <c r="F13398" t="inlineStr"/>
      <c r="G13398" t="inlineStr"/>
      <c r="H13398" t="inlineStr"/>
    </row>
    <row r="13399">
      <c r="A13399" t="inlineStr">
        <is>
          <t>reg-gen</t>
        </is>
      </c>
      <c r="B13399" t="inlineStr">
        <is>
          <t>3e272cbb776bd6171f43715732f3111871949860</t>
        </is>
      </c>
      <c r="C13399" t="inlineStr">
        <is>
          <t>2017-12-08 11:26:34+00:00</t>
        </is>
      </c>
      <c r="D13399" t="inlineStr">
        <is>
          <t>add</t>
        </is>
      </c>
      <c r="E13399" t="inlineStr">
        <is>
          <t>matplotlib</t>
        </is>
      </c>
      <c r="F13399" t="inlineStr"/>
      <c r="G13399" t="inlineStr"/>
      <c r="H13399" t="inlineStr"/>
    </row>
    <row r="13400">
      <c r="A13400" t="inlineStr">
        <is>
          <t>reg-gen</t>
        </is>
      </c>
      <c r="B13400" t="inlineStr">
        <is>
          <t>3e272cbb776bd6171f43715732f3111871949860</t>
        </is>
      </c>
      <c r="C13400" t="inlineStr">
        <is>
          <t>2017-12-08 11:26:34+00:00</t>
        </is>
      </c>
      <c r="D13400" t="inlineStr">
        <is>
          <t>add</t>
        </is>
      </c>
      <c r="E13400" t="inlineStr">
        <is>
          <t>pyx</t>
        </is>
      </c>
      <c r="F13400" t="inlineStr"/>
      <c r="G13400" t="inlineStr"/>
      <c r="H13400" t="inlineStr"/>
    </row>
    <row r="13401">
      <c r="A13401" t="inlineStr">
        <is>
          <t>reg-gen</t>
        </is>
      </c>
      <c r="B13401" t="inlineStr">
        <is>
          <t>3e272cbb776bd6171f43715732f3111871949860</t>
        </is>
      </c>
      <c r="C13401" t="inlineStr">
        <is>
          <t>2017-12-08 11:26:34+00:00</t>
        </is>
      </c>
      <c r="D13401" t="inlineStr">
        <is>
          <t>add</t>
        </is>
      </c>
      <c r="E13401" t="inlineStr">
        <is>
          <t>natsort</t>
        </is>
      </c>
      <c r="F13401" t="inlineStr"/>
      <c r="G13401" t="inlineStr"/>
      <c r="H13401" t="inlineStr"/>
    </row>
    <row r="13402">
      <c r="A13402" t="inlineStr">
        <is>
          <t>reg-gen</t>
        </is>
      </c>
      <c r="B13402" t="inlineStr">
        <is>
          <t>6a6c5465b5f4565b90d3e6fcdf607b94b7163da4</t>
        </is>
      </c>
      <c r="C13402" t="inlineStr">
        <is>
          <t>2019-03-22 18:48:37+00:00</t>
        </is>
      </c>
      <c r="D13402" t="inlineStr">
        <is>
          <t>add</t>
        </is>
      </c>
      <c r="E13402" t="inlineStr">
        <is>
          <t>Bio</t>
        </is>
      </c>
      <c r="F13402" t="inlineStr"/>
      <c r="G13402" t="inlineStr"/>
      <c r="H13402" t="inlineStr"/>
    </row>
    <row r="13403">
      <c r="A13403" t="inlineStr">
        <is>
          <t>reg-gen</t>
        </is>
      </c>
      <c r="B13403" t="inlineStr">
        <is>
          <t>ba30e36800c8c06a569e43faaa376023140f35e1</t>
        </is>
      </c>
      <c r="C13403" t="inlineStr">
        <is>
          <t>2019-03-22 19:36:32+00:00</t>
        </is>
      </c>
      <c r="D13403" t="inlineStr">
        <is>
          <t>verchange</t>
        </is>
      </c>
      <c r="E13403" t="inlineStr">
        <is>
          <t>natsort</t>
        </is>
      </c>
      <c r="F13403" t="inlineStr"/>
      <c r="G13403" t="inlineStr">
        <is>
          <t>natsort</t>
        </is>
      </c>
      <c r="H13403" t="inlineStr"/>
    </row>
    <row r="13404">
      <c r="A13404" t="inlineStr">
        <is>
          <t>reg-gen</t>
        </is>
      </c>
      <c r="B13404" t="inlineStr">
        <is>
          <t>ba30e36800c8c06a569e43faaa376023140f35e1</t>
        </is>
      </c>
      <c r="C13404" t="inlineStr">
        <is>
          <t>2019-03-22 19:36:32+00:00</t>
        </is>
      </c>
      <c r="D13404" t="inlineStr">
        <is>
          <t>add</t>
        </is>
      </c>
      <c r="E13404" t="inlineStr">
        <is>
          <t>moods-python</t>
        </is>
      </c>
      <c r="F13404" t="inlineStr"/>
      <c r="G13404" t="inlineStr"/>
      <c r="H13404" t="inlineStr"/>
    </row>
    <row r="13405">
      <c r="A13405" t="inlineStr">
        <is>
          <t>reg-gen</t>
        </is>
      </c>
      <c r="B13405" t="inlineStr">
        <is>
          <t>7cb9d88b0375e62faf5b7b4c9fc23936f35f8a42</t>
        </is>
      </c>
      <c r="C13405" t="inlineStr">
        <is>
          <t>2019-08-19 17:02:50+00:00</t>
        </is>
      </c>
      <c r="D13405" t="inlineStr">
        <is>
          <t>add</t>
        </is>
      </c>
      <c r="E13405" t="inlineStr">
        <is>
          <t>pandas</t>
        </is>
      </c>
      <c r="F13405" t="inlineStr"/>
      <c r="G13405" t="inlineStr"/>
      <c r="H13405" t="inlineStr"/>
    </row>
    <row r="13406">
      <c r="A13406" t="inlineStr">
        <is>
          <t>reg-gen</t>
        </is>
      </c>
      <c r="B13406" t="inlineStr">
        <is>
          <t>7cb9d88b0375e62faf5b7b4c9fc23936f35f8a42</t>
        </is>
      </c>
      <c r="C13406" t="inlineStr">
        <is>
          <t>2019-08-19 17:02:50+00:00</t>
        </is>
      </c>
      <c r="D13406" t="inlineStr">
        <is>
          <t>add</t>
        </is>
      </c>
      <c r="E13406" t="inlineStr">
        <is>
          <t>logomaker</t>
        </is>
      </c>
      <c r="F13406" t="inlineStr"/>
      <c r="G13406" t="inlineStr"/>
      <c r="H13406" t="inlineStr"/>
    </row>
    <row r="13407">
      <c r="A13407" t="inlineStr">
        <is>
          <t>reg-gen</t>
        </is>
      </c>
      <c r="B13407" t="inlineStr">
        <is>
          <t>7cb9d88b0375e62faf5b7b4c9fc23936f35f8a42</t>
        </is>
      </c>
      <c r="C13407" t="inlineStr">
        <is>
          <t>2019-08-19 17:02:50+00:00</t>
        </is>
      </c>
      <c r="D13407" t="inlineStr">
        <is>
          <t>rem</t>
        </is>
      </c>
      <c r="E13407" t="inlineStr"/>
      <c r="F13407" t="inlineStr"/>
      <c r="G13407" t="inlineStr">
        <is>
          <t>pyx</t>
        </is>
      </c>
      <c r="H13407" t="inlineStr"/>
    </row>
    <row r="13408">
      <c r="A13408" t="inlineStr">
        <is>
          <t>reg-gen</t>
        </is>
      </c>
      <c r="B13408" t="inlineStr">
        <is>
          <t>c40ae5e30d90aa57d9c15745027e84634e27055a</t>
        </is>
      </c>
      <c r="C13408" t="inlineStr">
        <is>
          <t>2020-03-02 15:10:05+00:00</t>
        </is>
      </c>
      <c r="D13408" t="inlineStr">
        <is>
          <t>add</t>
        </is>
      </c>
      <c r="E13408" t="inlineStr">
        <is>
          <t>joblib</t>
        </is>
      </c>
      <c r="F13408" t="inlineStr"/>
      <c r="G13408" t="inlineStr"/>
      <c r="H13408" t="inlineStr"/>
    </row>
    <row r="13409">
      <c r="A13409" t="inlineStr">
        <is>
          <t>PySyft</t>
        </is>
      </c>
      <c r="B13409" t="inlineStr">
        <is>
          <t>b7a52b513a9150a968a59b44d92c406cae05bed8</t>
        </is>
      </c>
      <c r="C13409" t="inlineStr">
        <is>
          <t>2020-11-12 10:54:34+00:00</t>
        </is>
      </c>
      <c r="D13409" t="inlineStr">
        <is>
          <t>add</t>
        </is>
      </c>
      <c r="E13409" t="inlineStr">
        <is>
          <t>aiortc</t>
        </is>
      </c>
      <c r="F13409" t="inlineStr"/>
      <c r="G13409" t="inlineStr"/>
      <c r="H13409" t="inlineStr"/>
    </row>
    <row r="13410">
      <c r="A13410" t="inlineStr">
        <is>
          <t>PySyft</t>
        </is>
      </c>
      <c r="B13410" t="inlineStr">
        <is>
          <t>b7a52b513a9150a968a59b44d92c406cae05bed8</t>
        </is>
      </c>
      <c r="C13410" t="inlineStr">
        <is>
          <t>2020-11-12 10:54:34+00:00</t>
        </is>
      </c>
      <c r="D13410" t="inlineStr">
        <is>
          <t>add</t>
        </is>
      </c>
      <c r="E13410" t="inlineStr">
        <is>
          <t>bandit</t>
        </is>
      </c>
      <c r="F13410" t="inlineStr"/>
      <c r="G13410" t="inlineStr"/>
      <c r="H13410" t="inlineStr"/>
    </row>
    <row r="13411">
      <c r="A13411" t="inlineStr">
        <is>
          <t>PySyft</t>
        </is>
      </c>
      <c r="B13411" t="inlineStr">
        <is>
          <t>b7a52b513a9150a968a59b44d92c406cae05bed8</t>
        </is>
      </c>
      <c r="C13411" t="inlineStr">
        <is>
          <t>2020-11-12 10:54:34+00:00</t>
        </is>
      </c>
      <c r="D13411" t="inlineStr">
        <is>
          <t>add</t>
        </is>
      </c>
      <c r="E13411" t="inlineStr">
        <is>
          <t>black</t>
        </is>
      </c>
      <c r="F13411" t="inlineStr"/>
      <c r="G13411" t="inlineStr"/>
      <c r="H13411" t="inlineStr"/>
    </row>
    <row r="13412">
      <c r="A13412" t="inlineStr">
        <is>
          <t>PySyft</t>
        </is>
      </c>
      <c r="B13412" t="inlineStr">
        <is>
          <t>b7a52b513a9150a968a59b44d92c406cae05bed8</t>
        </is>
      </c>
      <c r="C13412" t="inlineStr">
        <is>
          <t>2020-11-12 10:54:34+00:00</t>
        </is>
      </c>
      <c r="D13412" t="inlineStr">
        <is>
          <t>add</t>
        </is>
      </c>
      <c r="E13412" t="inlineStr">
        <is>
          <t>dataclasses</t>
        </is>
      </c>
      <c r="F13412" t="inlineStr"/>
      <c r="G13412" t="inlineStr"/>
      <c r="H13412" t="inlineStr"/>
    </row>
    <row r="13413">
      <c r="A13413" t="inlineStr">
        <is>
          <t>PySyft</t>
        </is>
      </c>
      <c r="B13413" t="inlineStr">
        <is>
          <t>b7a52b513a9150a968a59b44d92c406cae05bed8</t>
        </is>
      </c>
      <c r="C13413" t="inlineStr">
        <is>
          <t>2020-11-12 10:54:34+00:00</t>
        </is>
      </c>
      <c r="D13413" t="inlineStr">
        <is>
          <t>add</t>
        </is>
      </c>
      <c r="E13413" t="inlineStr">
        <is>
          <t>doc8</t>
        </is>
      </c>
      <c r="F13413" t="inlineStr"/>
      <c r="G13413" t="inlineStr"/>
      <c r="H13413" t="inlineStr"/>
    </row>
    <row r="13414">
      <c r="A13414" t="inlineStr">
        <is>
          <t>PySyft</t>
        </is>
      </c>
      <c r="B13414" t="inlineStr">
        <is>
          <t>b7a52b513a9150a968a59b44d92c406cae05bed8</t>
        </is>
      </c>
      <c r="C13414" t="inlineStr">
        <is>
          <t>2020-11-12 10:54:34+00:00</t>
        </is>
      </c>
      <c r="D13414" t="inlineStr">
        <is>
          <t>add</t>
        </is>
      </c>
      <c r="E13414" t="inlineStr">
        <is>
          <t>flake8</t>
        </is>
      </c>
      <c r="F13414" t="inlineStr"/>
      <c r="G13414" t="inlineStr"/>
      <c r="H13414" t="inlineStr"/>
    </row>
    <row r="13415">
      <c r="A13415" t="inlineStr">
        <is>
          <t>PySyft</t>
        </is>
      </c>
      <c r="B13415" t="inlineStr">
        <is>
          <t>b7a52b513a9150a968a59b44d92c406cae05bed8</t>
        </is>
      </c>
      <c r="C13415" t="inlineStr">
        <is>
          <t>2020-11-12 10:54:34+00:00</t>
        </is>
      </c>
      <c r="D13415" t="inlineStr">
        <is>
          <t>add</t>
        </is>
      </c>
      <c r="E13415" t="inlineStr">
        <is>
          <t>flask</t>
        </is>
      </c>
      <c r="F13415" t="inlineStr"/>
      <c r="G13415" t="inlineStr"/>
      <c r="H13415" t="inlineStr"/>
    </row>
    <row r="13416">
      <c r="A13416" t="inlineStr">
        <is>
          <t>PySyft</t>
        </is>
      </c>
      <c r="B13416" t="inlineStr">
        <is>
          <t>b7a52b513a9150a968a59b44d92c406cae05bed8</t>
        </is>
      </c>
      <c r="C13416" t="inlineStr">
        <is>
          <t>2020-11-12 10:54:34+00:00</t>
        </is>
      </c>
      <c r="D13416" t="inlineStr">
        <is>
          <t>add</t>
        </is>
      </c>
      <c r="E13416" t="inlineStr">
        <is>
          <t>forbiddenfruit</t>
        </is>
      </c>
      <c r="F13416" t="inlineStr">
        <is>
          <t>&gt;=0.1.3</t>
        </is>
      </c>
      <c r="G13416" t="inlineStr"/>
      <c r="H13416" t="inlineStr"/>
    </row>
    <row r="13417">
      <c r="A13417" t="inlineStr">
        <is>
          <t>PySyft</t>
        </is>
      </c>
      <c r="B13417" t="inlineStr">
        <is>
          <t>b7a52b513a9150a968a59b44d92c406cae05bed8</t>
        </is>
      </c>
      <c r="C13417" t="inlineStr">
        <is>
          <t>2020-11-12 10:54:34+00:00</t>
        </is>
      </c>
      <c r="D13417" t="inlineStr">
        <is>
          <t>add</t>
        </is>
      </c>
      <c r="E13417" t="inlineStr">
        <is>
          <t>isort</t>
        </is>
      </c>
      <c r="F13417" t="inlineStr"/>
      <c r="G13417" t="inlineStr"/>
      <c r="H13417" t="inlineStr"/>
    </row>
    <row r="13418">
      <c r="A13418" t="inlineStr">
        <is>
          <t>PySyft</t>
        </is>
      </c>
      <c r="B13418" t="inlineStr">
        <is>
          <t>b7a52b513a9150a968a59b44d92c406cae05bed8</t>
        </is>
      </c>
      <c r="C13418" t="inlineStr">
        <is>
          <t>2020-11-12 10:54:34+00:00</t>
        </is>
      </c>
      <c r="D13418" t="inlineStr">
        <is>
          <t>add</t>
        </is>
      </c>
      <c r="E13418" t="inlineStr">
        <is>
          <t>jinja2</t>
        </is>
      </c>
      <c r="F13418" t="inlineStr"/>
      <c r="G13418" t="inlineStr"/>
      <c r="H13418" t="inlineStr"/>
    </row>
    <row r="13419">
      <c r="A13419" t="inlineStr">
        <is>
          <t>PySyft</t>
        </is>
      </c>
      <c r="B13419" t="inlineStr">
        <is>
          <t>b7a52b513a9150a968a59b44d92c406cae05bed8</t>
        </is>
      </c>
      <c r="C13419" t="inlineStr">
        <is>
          <t>2020-11-12 10:54:34+00:00</t>
        </is>
      </c>
      <c r="D13419" t="inlineStr">
        <is>
          <t>add</t>
        </is>
      </c>
      <c r="E13419" t="inlineStr">
        <is>
          <t>loguru</t>
        </is>
      </c>
      <c r="F13419" t="inlineStr"/>
      <c r="G13419" t="inlineStr"/>
      <c r="H13419" t="inlineStr"/>
    </row>
    <row r="13420">
      <c r="A13420" t="inlineStr">
        <is>
          <t>PySyft</t>
        </is>
      </c>
      <c r="B13420" t="inlineStr">
        <is>
          <t>b7a52b513a9150a968a59b44d92c406cae05bed8</t>
        </is>
      </c>
      <c r="C13420" t="inlineStr">
        <is>
          <t>2020-11-12 10:54:34+00:00</t>
        </is>
      </c>
      <c r="D13420" t="inlineStr">
        <is>
          <t>add</t>
        </is>
      </c>
      <c r="E13420" t="inlineStr">
        <is>
          <t>matplotlib</t>
        </is>
      </c>
      <c r="F13420" t="inlineStr"/>
      <c r="G13420" t="inlineStr"/>
      <c r="H13420" t="inlineStr"/>
    </row>
    <row r="13421">
      <c r="A13421" t="inlineStr">
        <is>
          <t>PySyft</t>
        </is>
      </c>
      <c r="B13421" t="inlineStr">
        <is>
          <t>b7a52b513a9150a968a59b44d92c406cae05bed8</t>
        </is>
      </c>
      <c r="C13421" t="inlineStr">
        <is>
          <t>2020-11-12 10:54:34+00:00</t>
        </is>
      </c>
      <c r="D13421" t="inlineStr">
        <is>
          <t>add</t>
        </is>
      </c>
      <c r="E13421" t="inlineStr">
        <is>
          <t>nbconvert</t>
        </is>
      </c>
      <c r="F13421" t="inlineStr"/>
      <c r="G13421" t="inlineStr"/>
      <c r="H13421" t="inlineStr"/>
    </row>
    <row r="13422">
      <c r="A13422" t="inlineStr">
        <is>
          <t>PySyft</t>
        </is>
      </c>
      <c r="B13422" t="inlineStr">
        <is>
          <t>b7a52b513a9150a968a59b44d92c406cae05bed8</t>
        </is>
      </c>
      <c r="C13422" t="inlineStr">
        <is>
          <t>2020-11-12 10:54:34+00:00</t>
        </is>
      </c>
      <c r="D13422" t="inlineStr">
        <is>
          <t>add</t>
        </is>
      </c>
      <c r="E13422" t="inlineStr">
        <is>
          <t>packaging</t>
        </is>
      </c>
      <c r="F13422" t="inlineStr"/>
      <c r="G13422" t="inlineStr"/>
      <c r="H13422" t="inlineStr"/>
    </row>
    <row r="13423">
      <c r="A13423" t="inlineStr">
        <is>
          <t>PySyft</t>
        </is>
      </c>
      <c r="B13423" t="inlineStr">
        <is>
          <t>b7a52b513a9150a968a59b44d92c406cae05bed8</t>
        </is>
      </c>
      <c r="C13423" t="inlineStr">
        <is>
          <t>2020-11-12 10:54:34+00:00</t>
        </is>
      </c>
      <c r="D13423" t="inlineStr">
        <is>
          <t>add</t>
        </is>
      </c>
      <c r="E13423" t="inlineStr">
        <is>
          <t>pandas</t>
        </is>
      </c>
      <c r="F13423" t="inlineStr"/>
      <c r="G13423" t="inlineStr"/>
      <c r="H13423" t="inlineStr"/>
    </row>
    <row r="13424">
      <c r="A13424" t="inlineStr">
        <is>
          <t>PySyft</t>
        </is>
      </c>
      <c r="B13424" t="inlineStr">
        <is>
          <t>b7a52b513a9150a968a59b44d92c406cae05bed8</t>
        </is>
      </c>
      <c r="C13424" t="inlineStr">
        <is>
          <t>2020-11-12 10:54:34+00:00</t>
        </is>
      </c>
      <c r="D13424" t="inlineStr">
        <is>
          <t>add</t>
        </is>
      </c>
      <c r="E13424" t="inlineStr">
        <is>
          <t>protobuf</t>
        </is>
      </c>
      <c r="F13424" t="inlineStr"/>
      <c r="G13424" t="inlineStr"/>
      <c r="H13424" t="inlineStr"/>
    </row>
    <row r="13425">
      <c r="A13425" t="inlineStr">
        <is>
          <t>PySyft</t>
        </is>
      </c>
      <c r="B13425" t="inlineStr">
        <is>
          <t>b7a52b513a9150a968a59b44d92c406cae05bed8</t>
        </is>
      </c>
      <c r="C13425" t="inlineStr">
        <is>
          <t>2020-11-12 10:54:34+00:00</t>
        </is>
      </c>
      <c r="D13425" t="inlineStr">
        <is>
          <t>add</t>
        </is>
      </c>
      <c r="E13425" t="inlineStr">
        <is>
          <t>pyjwt</t>
        </is>
      </c>
      <c r="F13425" t="inlineStr"/>
      <c r="G13425" t="inlineStr"/>
      <c r="H13425" t="inlineStr"/>
    </row>
    <row r="13426">
      <c r="A13426" t="inlineStr">
        <is>
          <t>PySyft</t>
        </is>
      </c>
      <c r="B13426" t="inlineStr">
        <is>
          <t>b7a52b513a9150a968a59b44d92c406cae05bed8</t>
        </is>
      </c>
      <c r="C13426" t="inlineStr">
        <is>
          <t>2020-11-12 10:54:34+00:00</t>
        </is>
      </c>
      <c r="D13426" t="inlineStr">
        <is>
          <t>add</t>
        </is>
      </c>
      <c r="E13426" t="inlineStr">
        <is>
          <t>PyNaCl</t>
        </is>
      </c>
      <c r="F13426" t="inlineStr"/>
      <c r="G13426" t="inlineStr"/>
      <c r="H13426" t="inlineStr"/>
    </row>
    <row r="13427">
      <c r="A13427" t="inlineStr">
        <is>
          <t>PySyft</t>
        </is>
      </c>
      <c r="B13427" t="inlineStr">
        <is>
          <t>b7a52b513a9150a968a59b44d92c406cae05bed8</t>
        </is>
      </c>
      <c r="C13427" t="inlineStr">
        <is>
          <t>2020-11-12 10:54:34+00:00</t>
        </is>
      </c>
      <c r="D13427" t="inlineStr">
        <is>
          <t>add</t>
        </is>
      </c>
      <c r="E13427" t="inlineStr">
        <is>
          <t>pyscaffold</t>
        </is>
      </c>
      <c r="F13427" t="inlineStr"/>
      <c r="G13427" t="inlineStr"/>
      <c r="H13427" t="inlineStr"/>
    </row>
    <row r="13428">
      <c r="A13428" t="inlineStr">
        <is>
          <t>PySyft</t>
        </is>
      </c>
      <c r="B13428" t="inlineStr">
        <is>
          <t>b7a52b513a9150a968a59b44d92c406cae05bed8</t>
        </is>
      </c>
      <c r="C13428" t="inlineStr">
        <is>
          <t>2020-11-12 10:54:34+00:00</t>
        </is>
      </c>
      <c r="D13428" t="inlineStr">
        <is>
          <t>add</t>
        </is>
      </c>
      <c r="E13428" t="inlineStr">
        <is>
          <t>pytest</t>
        </is>
      </c>
      <c r="F13428" t="inlineStr"/>
      <c r="G13428" t="inlineStr"/>
      <c r="H13428" t="inlineStr"/>
    </row>
    <row r="13429">
      <c r="A13429" t="inlineStr">
        <is>
          <t>PySyft</t>
        </is>
      </c>
      <c r="B13429" t="inlineStr">
        <is>
          <t>b7a52b513a9150a968a59b44d92c406cae05bed8</t>
        </is>
      </c>
      <c r="C13429" t="inlineStr">
        <is>
          <t>2020-11-12 10:54:34+00:00</t>
        </is>
      </c>
      <c r="D13429" t="inlineStr">
        <is>
          <t>add</t>
        </is>
      </c>
      <c r="E13429" t="inlineStr">
        <is>
          <t>pytest-asyncio</t>
        </is>
      </c>
      <c r="F13429" t="inlineStr"/>
      <c r="G13429" t="inlineStr"/>
      <c r="H13429" t="inlineStr"/>
    </row>
    <row r="13430">
      <c r="A13430" t="inlineStr">
        <is>
          <t>PySyft</t>
        </is>
      </c>
      <c r="B13430" t="inlineStr">
        <is>
          <t>b7a52b513a9150a968a59b44d92c406cae05bed8</t>
        </is>
      </c>
      <c r="C13430" t="inlineStr">
        <is>
          <t>2020-11-12 10:54:34+00:00</t>
        </is>
      </c>
      <c r="D13430" t="inlineStr">
        <is>
          <t>add</t>
        </is>
      </c>
      <c r="E13430" t="inlineStr">
        <is>
          <t>pytest-cov</t>
        </is>
      </c>
      <c r="F13430" t="inlineStr"/>
      <c r="G13430" t="inlineStr"/>
      <c r="H13430" t="inlineStr"/>
    </row>
    <row r="13431">
      <c r="A13431" t="inlineStr">
        <is>
          <t>PySyft</t>
        </is>
      </c>
      <c r="B13431" t="inlineStr">
        <is>
          <t>b7a52b513a9150a968a59b44d92c406cae05bed8</t>
        </is>
      </c>
      <c r="C13431" t="inlineStr">
        <is>
          <t>2020-11-12 10:54:34+00:00</t>
        </is>
      </c>
      <c r="D13431" t="inlineStr">
        <is>
          <t>add</t>
        </is>
      </c>
      <c r="E13431" t="inlineStr">
        <is>
          <t>pytest-xdist</t>
        </is>
      </c>
      <c r="F13431" t="inlineStr"/>
      <c r="G13431" t="inlineStr"/>
      <c r="H13431" t="inlineStr"/>
    </row>
    <row r="13432">
      <c r="A13432" t="inlineStr">
        <is>
          <t>PySyft</t>
        </is>
      </c>
      <c r="B13432" t="inlineStr">
        <is>
          <t>b7a52b513a9150a968a59b44d92c406cae05bed8</t>
        </is>
      </c>
      <c r="C13432" t="inlineStr">
        <is>
          <t>2020-11-12 10:54:34+00:00</t>
        </is>
      </c>
      <c r="D13432" t="inlineStr">
        <is>
          <t>add</t>
        </is>
      </c>
      <c r="E13432" t="inlineStr">
        <is>
          <t>requests</t>
        </is>
      </c>
      <c r="F13432" t="inlineStr"/>
      <c r="G13432" t="inlineStr"/>
      <c r="H13432" t="inlineStr"/>
    </row>
    <row r="13433">
      <c r="A13433" t="inlineStr">
        <is>
          <t>PySyft</t>
        </is>
      </c>
      <c r="B13433" t="inlineStr">
        <is>
          <t>b7a52b513a9150a968a59b44d92c406cae05bed8</t>
        </is>
      </c>
      <c r="C13433" t="inlineStr">
        <is>
          <t>2020-11-12 10:54:34+00:00</t>
        </is>
      </c>
      <c r="D13433" t="inlineStr">
        <is>
          <t>add</t>
        </is>
      </c>
      <c r="E13433" t="inlineStr">
        <is>
          <t>sqlitedict</t>
        </is>
      </c>
      <c r="F13433" t="inlineStr"/>
      <c r="G13433" t="inlineStr"/>
      <c r="H13433" t="inlineStr"/>
    </row>
    <row r="13434">
      <c r="A13434" t="inlineStr">
        <is>
          <t>PySyft</t>
        </is>
      </c>
      <c r="B13434" t="inlineStr">
        <is>
          <t>b7a52b513a9150a968a59b44d92c406cae05bed8</t>
        </is>
      </c>
      <c r="C13434" t="inlineStr">
        <is>
          <t>2020-11-12 10:54:34+00:00</t>
        </is>
      </c>
      <c r="D13434" t="inlineStr">
        <is>
          <t>add</t>
        </is>
      </c>
      <c r="E13434" t="inlineStr">
        <is>
          <t>torch</t>
        </is>
      </c>
      <c r="F13434" t="inlineStr">
        <is>
          <t>&gt;=1.5</t>
        </is>
      </c>
      <c r="G13434" t="inlineStr"/>
      <c r="H13434" t="inlineStr"/>
    </row>
    <row r="13435">
      <c r="A13435" t="inlineStr">
        <is>
          <t>PySyft</t>
        </is>
      </c>
      <c r="B13435" t="inlineStr">
        <is>
          <t>b7a52b513a9150a968a59b44d92c406cae05bed8</t>
        </is>
      </c>
      <c r="C13435" t="inlineStr">
        <is>
          <t>2020-11-12 10:54:34+00:00</t>
        </is>
      </c>
      <c r="D13435" t="inlineStr">
        <is>
          <t>add</t>
        </is>
      </c>
      <c r="E13435" t="inlineStr">
        <is>
          <t>torchvision</t>
        </is>
      </c>
      <c r="F13435" t="inlineStr"/>
      <c r="G13435" t="inlineStr"/>
      <c r="H13435" t="inlineStr"/>
    </row>
    <row r="13436">
      <c r="A13436" t="inlineStr">
        <is>
          <t>PySyft</t>
        </is>
      </c>
      <c r="B13436" t="inlineStr">
        <is>
          <t>b7a52b513a9150a968a59b44d92c406cae05bed8</t>
        </is>
      </c>
      <c r="C13436" t="inlineStr">
        <is>
          <t>2020-11-12 10:54:34+00:00</t>
        </is>
      </c>
      <c r="D13436" t="inlineStr">
        <is>
          <t>add</t>
        </is>
      </c>
      <c r="E13436" t="inlineStr">
        <is>
          <t>typeguard</t>
        </is>
      </c>
      <c r="F13436" t="inlineStr"/>
      <c r="G13436" t="inlineStr"/>
      <c r="H13436" t="inlineStr"/>
    </row>
    <row r="13437">
      <c r="A13437" t="inlineStr">
        <is>
          <t>PySyft</t>
        </is>
      </c>
      <c r="B13437" t="inlineStr">
        <is>
          <t>b7a52b513a9150a968a59b44d92c406cae05bed8</t>
        </is>
      </c>
      <c r="C13437" t="inlineStr">
        <is>
          <t>2020-11-12 10:54:34+00:00</t>
        </is>
      </c>
      <c r="D13437" t="inlineStr">
        <is>
          <t>add</t>
        </is>
      </c>
      <c r="E13437" t="inlineStr">
        <is>
          <t>typing-extensions</t>
        </is>
      </c>
      <c r="F13437" t="inlineStr"/>
      <c r="G13437" t="inlineStr"/>
      <c r="H13437" t="inlineStr"/>
    </row>
    <row r="13438">
      <c r="A13438" t="inlineStr">
        <is>
          <t>PySyft</t>
        </is>
      </c>
      <c r="B13438" t="inlineStr">
        <is>
          <t>b7a52b513a9150a968a59b44d92c406cae05bed8</t>
        </is>
      </c>
      <c r="C13438" t="inlineStr">
        <is>
          <t>2020-11-12 10:54:34+00:00</t>
        </is>
      </c>
      <c r="D13438" t="inlineStr">
        <is>
          <t>add</t>
        </is>
      </c>
      <c r="E13438" t="inlineStr">
        <is>
          <t>websockets</t>
        </is>
      </c>
      <c r="F13438" t="inlineStr"/>
      <c r="G13438" t="inlineStr"/>
      <c r="H13438" t="inlineStr"/>
    </row>
    <row r="13439">
      <c r="A13439" t="inlineStr">
        <is>
          <t>PySyft</t>
        </is>
      </c>
      <c r="B13439" t="inlineStr">
        <is>
          <t>563866e7ab76ae59d687d94c103423940c358f10</t>
        </is>
      </c>
      <c r="C13439" t="inlineStr">
        <is>
          <t>2020-11-12 18:48:34+00:00</t>
        </is>
      </c>
      <c r="D13439" t="inlineStr">
        <is>
          <t>add</t>
        </is>
      </c>
      <c r="E13439" t="inlineStr">
        <is>
          <t>aiortc</t>
        </is>
      </c>
      <c r="F13439" t="inlineStr"/>
      <c r="G13439" t="inlineStr"/>
      <c r="H13439" t="inlineStr"/>
    </row>
    <row r="13440">
      <c r="A13440" t="inlineStr">
        <is>
          <t>PySyft</t>
        </is>
      </c>
      <c r="B13440" t="inlineStr">
        <is>
          <t>563866e7ab76ae59d687d94c103423940c358f10</t>
        </is>
      </c>
      <c r="C13440" t="inlineStr">
        <is>
          <t>2020-11-12 18:48:34+00:00</t>
        </is>
      </c>
      <c r="D13440" t="inlineStr">
        <is>
          <t>add</t>
        </is>
      </c>
      <c r="E13440" t="inlineStr">
        <is>
          <t>bandit</t>
        </is>
      </c>
      <c r="F13440" t="inlineStr"/>
      <c r="G13440" t="inlineStr"/>
      <c r="H13440" t="inlineStr"/>
    </row>
    <row r="13441">
      <c r="A13441" t="inlineStr">
        <is>
          <t>PySyft</t>
        </is>
      </c>
      <c r="B13441" t="inlineStr">
        <is>
          <t>563866e7ab76ae59d687d94c103423940c358f10</t>
        </is>
      </c>
      <c r="C13441" t="inlineStr">
        <is>
          <t>2020-11-12 18:48:34+00:00</t>
        </is>
      </c>
      <c r="D13441" t="inlineStr">
        <is>
          <t>add</t>
        </is>
      </c>
      <c r="E13441" t="inlineStr">
        <is>
          <t>black</t>
        </is>
      </c>
      <c r="F13441" t="inlineStr"/>
      <c r="G13441" t="inlineStr"/>
      <c r="H13441" t="inlineStr"/>
    </row>
    <row r="13442">
      <c r="A13442" t="inlineStr">
        <is>
          <t>PySyft</t>
        </is>
      </c>
      <c r="B13442" t="inlineStr">
        <is>
          <t>563866e7ab76ae59d687d94c103423940c358f10</t>
        </is>
      </c>
      <c r="C13442" t="inlineStr">
        <is>
          <t>2020-11-12 18:48:34+00:00</t>
        </is>
      </c>
      <c r="D13442" t="inlineStr">
        <is>
          <t>add</t>
        </is>
      </c>
      <c r="E13442" t="inlineStr">
        <is>
          <t>dataclasses</t>
        </is>
      </c>
      <c r="F13442" t="inlineStr"/>
      <c r="G13442" t="inlineStr"/>
      <c r="H13442" t="inlineStr"/>
    </row>
    <row r="13443">
      <c r="A13443" t="inlineStr">
        <is>
          <t>PySyft</t>
        </is>
      </c>
      <c r="B13443" t="inlineStr">
        <is>
          <t>563866e7ab76ae59d687d94c103423940c358f10</t>
        </is>
      </c>
      <c r="C13443" t="inlineStr">
        <is>
          <t>2020-11-12 18:48:34+00:00</t>
        </is>
      </c>
      <c r="D13443" t="inlineStr">
        <is>
          <t>add</t>
        </is>
      </c>
      <c r="E13443" t="inlineStr">
        <is>
          <t>doc8</t>
        </is>
      </c>
      <c r="F13443" t="inlineStr"/>
      <c r="G13443" t="inlineStr"/>
      <c r="H13443" t="inlineStr"/>
    </row>
    <row r="13444">
      <c r="A13444" t="inlineStr">
        <is>
          <t>PySyft</t>
        </is>
      </c>
      <c r="B13444" t="inlineStr">
        <is>
          <t>563866e7ab76ae59d687d94c103423940c358f10</t>
        </is>
      </c>
      <c r="C13444" t="inlineStr">
        <is>
          <t>2020-11-12 18:48:34+00:00</t>
        </is>
      </c>
      <c r="D13444" t="inlineStr">
        <is>
          <t>add</t>
        </is>
      </c>
      <c r="E13444" t="inlineStr">
        <is>
          <t>flake8</t>
        </is>
      </c>
      <c r="F13444" t="inlineStr"/>
      <c r="G13444" t="inlineStr"/>
      <c r="H13444" t="inlineStr"/>
    </row>
    <row r="13445">
      <c r="A13445" t="inlineStr">
        <is>
          <t>PySyft</t>
        </is>
      </c>
      <c r="B13445" t="inlineStr">
        <is>
          <t>563866e7ab76ae59d687d94c103423940c358f10</t>
        </is>
      </c>
      <c r="C13445" t="inlineStr">
        <is>
          <t>2020-11-12 18:48:34+00:00</t>
        </is>
      </c>
      <c r="D13445" t="inlineStr">
        <is>
          <t>add</t>
        </is>
      </c>
      <c r="E13445" t="inlineStr">
        <is>
          <t>flask</t>
        </is>
      </c>
      <c r="F13445" t="inlineStr"/>
      <c r="G13445" t="inlineStr"/>
      <c r="H13445" t="inlineStr"/>
    </row>
    <row r="13446">
      <c r="A13446" t="inlineStr">
        <is>
          <t>PySyft</t>
        </is>
      </c>
      <c r="B13446" t="inlineStr">
        <is>
          <t>563866e7ab76ae59d687d94c103423940c358f10</t>
        </is>
      </c>
      <c r="C13446" t="inlineStr">
        <is>
          <t>2020-11-12 18:48:34+00:00</t>
        </is>
      </c>
      <c r="D13446" t="inlineStr">
        <is>
          <t>add</t>
        </is>
      </c>
      <c r="E13446" t="inlineStr">
        <is>
          <t>forbiddenfruit</t>
        </is>
      </c>
      <c r="F13446" t="inlineStr">
        <is>
          <t>&gt;=0.1.3</t>
        </is>
      </c>
      <c r="G13446" t="inlineStr"/>
      <c r="H13446" t="inlineStr"/>
    </row>
    <row r="13447">
      <c r="A13447" t="inlineStr">
        <is>
          <t>PySyft</t>
        </is>
      </c>
      <c r="B13447" t="inlineStr">
        <is>
          <t>563866e7ab76ae59d687d94c103423940c358f10</t>
        </is>
      </c>
      <c r="C13447" t="inlineStr">
        <is>
          <t>2020-11-12 18:48:34+00:00</t>
        </is>
      </c>
      <c r="D13447" t="inlineStr">
        <is>
          <t>add</t>
        </is>
      </c>
      <c r="E13447" t="inlineStr">
        <is>
          <t>isort</t>
        </is>
      </c>
      <c r="F13447" t="inlineStr"/>
      <c r="G13447" t="inlineStr"/>
      <c r="H13447" t="inlineStr"/>
    </row>
    <row r="13448">
      <c r="A13448" t="inlineStr">
        <is>
          <t>PySyft</t>
        </is>
      </c>
      <c r="B13448" t="inlineStr">
        <is>
          <t>563866e7ab76ae59d687d94c103423940c358f10</t>
        </is>
      </c>
      <c r="C13448" t="inlineStr">
        <is>
          <t>2020-11-12 18:48:34+00:00</t>
        </is>
      </c>
      <c r="D13448" t="inlineStr">
        <is>
          <t>add</t>
        </is>
      </c>
      <c r="E13448" t="inlineStr">
        <is>
          <t>jinja2</t>
        </is>
      </c>
      <c r="F13448" t="inlineStr"/>
      <c r="G13448" t="inlineStr"/>
      <c r="H13448" t="inlineStr"/>
    </row>
    <row r="13449">
      <c r="A13449" t="inlineStr">
        <is>
          <t>PySyft</t>
        </is>
      </c>
      <c r="B13449" t="inlineStr">
        <is>
          <t>563866e7ab76ae59d687d94c103423940c358f10</t>
        </is>
      </c>
      <c r="C13449" t="inlineStr">
        <is>
          <t>2020-11-12 18:48:34+00:00</t>
        </is>
      </c>
      <c r="D13449" t="inlineStr">
        <is>
          <t>add</t>
        </is>
      </c>
      <c r="E13449" t="inlineStr">
        <is>
          <t>loguru</t>
        </is>
      </c>
      <c r="F13449" t="inlineStr"/>
      <c r="G13449" t="inlineStr"/>
      <c r="H13449" t="inlineStr"/>
    </row>
    <row r="13450">
      <c r="A13450" t="inlineStr">
        <is>
          <t>PySyft</t>
        </is>
      </c>
      <c r="B13450" t="inlineStr">
        <is>
          <t>563866e7ab76ae59d687d94c103423940c358f10</t>
        </is>
      </c>
      <c r="C13450" t="inlineStr">
        <is>
          <t>2020-11-12 18:48:34+00:00</t>
        </is>
      </c>
      <c r="D13450" t="inlineStr">
        <is>
          <t>add</t>
        </is>
      </c>
      <c r="E13450" t="inlineStr">
        <is>
          <t>matplotlib</t>
        </is>
      </c>
      <c r="F13450" t="inlineStr"/>
      <c r="G13450" t="inlineStr"/>
      <c r="H13450" t="inlineStr"/>
    </row>
    <row r="13451">
      <c r="A13451" t="inlineStr">
        <is>
          <t>PySyft</t>
        </is>
      </c>
      <c r="B13451" t="inlineStr">
        <is>
          <t>563866e7ab76ae59d687d94c103423940c358f10</t>
        </is>
      </c>
      <c r="C13451" t="inlineStr">
        <is>
          <t>2020-11-12 18:48:34+00:00</t>
        </is>
      </c>
      <c r="D13451" t="inlineStr">
        <is>
          <t>add</t>
        </is>
      </c>
      <c r="E13451" t="inlineStr">
        <is>
          <t>nbconvert</t>
        </is>
      </c>
      <c r="F13451" t="inlineStr"/>
      <c r="G13451" t="inlineStr"/>
      <c r="H13451" t="inlineStr"/>
    </row>
    <row r="13452">
      <c r="A13452" t="inlineStr">
        <is>
          <t>PySyft</t>
        </is>
      </c>
      <c r="B13452" t="inlineStr">
        <is>
          <t>563866e7ab76ae59d687d94c103423940c358f10</t>
        </is>
      </c>
      <c r="C13452" t="inlineStr">
        <is>
          <t>2020-11-12 18:48:34+00:00</t>
        </is>
      </c>
      <c r="D13452" t="inlineStr">
        <is>
          <t>add</t>
        </is>
      </c>
      <c r="E13452" t="inlineStr">
        <is>
          <t>packaging</t>
        </is>
      </c>
      <c r="F13452" t="inlineStr"/>
      <c r="G13452" t="inlineStr"/>
      <c r="H13452" t="inlineStr"/>
    </row>
    <row r="13453">
      <c r="A13453" t="inlineStr">
        <is>
          <t>PySyft</t>
        </is>
      </c>
      <c r="B13453" t="inlineStr">
        <is>
          <t>563866e7ab76ae59d687d94c103423940c358f10</t>
        </is>
      </c>
      <c r="C13453" t="inlineStr">
        <is>
          <t>2020-11-12 18:48:34+00:00</t>
        </is>
      </c>
      <c r="D13453" t="inlineStr">
        <is>
          <t>add</t>
        </is>
      </c>
      <c r="E13453" t="inlineStr">
        <is>
          <t>pandas</t>
        </is>
      </c>
      <c r="F13453" t="inlineStr"/>
      <c r="G13453" t="inlineStr"/>
      <c r="H13453" t="inlineStr"/>
    </row>
    <row r="13454">
      <c r="A13454" t="inlineStr">
        <is>
          <t>PySyft</t>
        </is>
      </c>
      <c r="B13454" t="inlineStr">
        <is>
          <t>563866e7ab76ae59d687d94c103423940c358f10</t>
        </is>
      </c>
      <c r="C13454" t="inlineStr">
        <is>
          <t>2020-11-12 18:48:34+00:00</t>
        </is>
      </c>
      <c r="D13454" t="inlineStr">
        <is>
          <t>add</t>
        </is>
      </c>
      <c r="E13454" t="inlineStr">
        <is>
          <t>protobuf</t>
        </is>
      </c>
      <c r="F13454" t="inlineStr"/>
      <c r="G13454" t="inlineStr"/>
      <c r="H13454" t="inlineStr"/>
    </row>
    <row r="13455">
      <c r="A13455" t="inlineStr">
        <is>
          <t>PySyft</t>
        </is>
      </c>
      <c r="B13455" t="inlineStr">
        <is>
          <t>563866e7ab76ae59d687d94c103423940c358f10</t>
        </is>
      </c>
      <c r="C13455" t="inlineStr">
        <is>
          <t>2020-11-12 18:48:34+00:00</t>
        </is>
      </c>
      <c r="D13455" t="inlineStr">
        <is>
          <t>add</t>
        </is>
      </c>
      <c r="E13455" t="inlineStr">
        <is>
          <t>pyjwt</t>
        </is>
      </c>
      <c r="F13455" t="inlineStr"/>
      <c r="G13455" t="inlineStr"/>
      <c r="H13455" t="inlineStr"/>
    </row>
    <row r="13456">
      <c r="A13456" t="inlineStr">
        <is>
          <t>PySyft</t>
        </is>
      </c>
      <c r="B13456" t="inlineStr">
        <is>
          <t>563866e7ab76ae59d687d94c103423940c358f10</t>
        </is>
      </c>
      <c r="C13456" t="inlineStr">
        <is>
          <t>2020-11-12 18:48:34+00:00</t>
        </is>
      </c>
      <c r="D13456" t="inlineStr">
        <is>
          <t>add</t>
        </is>
      </c>
      <c r="E13456" t="inlineStr">
        <is>
          <t>PyNaCl</t>
        </is>
      </c>
      <c r="F13456" t="inlineStr"/>
      <c r="G13456" t="inlineStr"/>
      <c r="H13456" t="inlineStr"/>
    </row>
    <row r="13457">
      <c r="A13457" t="inlineStr">
        <is>
          <t>PySyft</t>
        </is>
      </c>
      <c r="B13457" t="inlineStr">
        <is>
          <t>563866e7ab76ae59d687d94c103423940c358f10</t>
        </is>
      </c>
      <c r="C13457" t="inlineStr">
        <is>
          <t>2020-11-12 18:48:34+00:00</t>
        </is>
      </c>
      <c r="D13457" t="inlineStr">
        <is>
          <t>add</t>
        </is>
      </c>
      <c r="E13457" t="inlineStr">
        <is>
          <t>pyscaffold</t>
        </is>
      </c>
      <c r="F13457" t="inlineStr"/>
      <c r="G13457" t="inlineStr"/>
      <c r="H13457" t="inlineStr"/>
    </row>
    <row r="13458">
      <c r="A13458" t="inlineStr">
        <is>
          <t>PySyft</t>
        </is>
      </c>
      <c r="B13458" t="inlineStr">
        <is>
          <t>563866e7ab76ae59d687d94c103423940c358f10</t>
        </is>
      </c>
      <c r="C13458" t="inlineStr">
        <is>
          <t>2020-11-12 18:48:34+00:00</t>
        </is>
      </c>
      <c r="D13458" t="inlineStr">
        <is>
          <t>add</t>
        </is>
      </c>
      <c r="E13458" t="inlineStr">
        <is>
          <t>pytest</t>
        </is>
      </c>
      <c r="F13458" t="inlineStr"/>
      <c r="G13458" t="inlineStr"/>
      <c r="H13458" t="inlineStr"/>
    </row>
    <row r="13459">
      <c r="A13459" t="inlineStr">
        <is>
          <t>PySyft</t>
        </is>
      </c>
      <c r="B13459" t="inlineStr">
        <is>
          <t>563866e7ab76ae59d687d94c103423940c358f10</t>
        </is>
      </c>
      <c r="C13459" t="inlineStr">
        <is>
          <t>2020-11-12 18:48:34+00:00</t>
        </is>
      </c>
      <c r="D13459" t="inlineStr">
        <is>
          <t>add</t>
        </is>
      </c>
      <c r="E13459" t="inlineStr">
        <is>
          <t>pytest-asyncio</t>
        </is>
      </c>
      <c r="F13459" t="inlineStr"/>
      <c r="G13459" t="inlineStr"/>
      <c r="H13459" t="inlineStr"/>
    </row>
    <row r="13460">
      <c r="A13460" t="inlineStr">
        <is>
          <t>PySyft</t>
        </is>
      </c>
      <c r="B13460" t="inlineStr">
        <is>
          <t>563866e7ab76ae59d687d94c103423940c358f10</t>
        </is>
      </c>
      <c r="C13460" t="inlineStr">
        <is>
          <t>2020-11-12 18:48:34+00:00</t>
        </is>
      </c>
      <c r="D13460" t="inlineStr">
        <is>
          <t>add</t>
        </is>
      </c>
      <c r="E13460" t="inlineStr">
        <is>
          <t>pytest-cov</t>
        </is>
      </c>
      <c r="F13460" t="inlineStr"/>
      <c r="G13460" t="inlineStr"/>
      <c r="H13460" t="inlineStr"/>
    </row>
    <row r="13461">
      <c r="A13461" t="inlineStr">
        <is>
          <t>PySyft</t>
        </is>
      </c>
      <c r="B13461" t="inlineStr">
        <is>
          <t>563866e7ab76ae59d687d94c103423940c358f10</t>
        </is>
      </c>
      <c r="C13461" t="inlineStr">
        <is>
          <t>2020-11-12 18:48:34+00:00</t>
        </is>
      </c>
      <c r="D13461" t="inlineStr">
        <is>
          <t>add</t>
        </is>
      </c>
      <c r="E13461" t="inlineStr">
        <is>
          <t>pytest-xdist</t>
        </is>
      </c>
      <c r="F13461" t="inlineStr"/>
      <c r="G13461" t="inlineStr"/>
      <c r="H13461" t="inlineStr"/>
    </row>
    <row r="13462">
      <c r="A13462" t="inlineStr">
        <is>
          <t>PySyft</t>
        </is>
      </c>
      <c r="B13462" t="inlineStr">
        <is>
          <t>563866e7ab76ae59d687d94c103423940c358f10</t>
        </is>
      </c>
      <c r="C13462" t="inlineStr">
        <is>
          <t>2020-11-12 18:48:34+00:00</t>
        </is>
      </c>
      <c r="D13462" t="inlineStr">
        <is>
          <t>add</t>
        </is>
      </c>
      <c r="E13462" t="inlineStr">
        <is>
          <t>requests</t>
        </is>
      </c>
      <c r="F13462" t="inlineStr"/>
      <c r="G13462" t="inlineStr"/>
      <c r="H13462" t="inlineStr"/>
    </row>
    <row r="13463">
      <c r="A13463" t="inlineStr">
        <is>
          <t>PySyft</t>
        </is>
      </c>
      <c r="B13463" t="inlineStr">
        <is>
          <t>563866e7ab76ae59d687d94c103423940c358f10</t>
        </is>
      </c>
      <c r="C13463" t="inlineStr">
        <is>
          <t>2020-11-12 18:48:34+00:00</t>
        </is>
      </c>
      <c r="D13463" t="inlineStr">
        <is>
          <t>add</t>
        </is>
      </c>
      <c r="E13463" t="inlineStr">
        <is>
          <t>sqlitedict</t>
        </is>
      </c>
      <c r="F13463" t="inlineStr"/>
      <c r="G13463" t="inlineStr"/>
      <c r="H13463" t="inlineStr"/>
    </row>
    <row r="13464">
      <c r="A13464" t="inlineStr">
        <is>
          <t>PySyft</t>
        </is>
      </c>
      <c r="B13464" t="inlineStr">
        <is>
          <t>563866e7ab76ae59d687d94c103423940c358f10</t>
        </is>
      </c>
      <c r="C13464" t="inlineStr">
        <is>
          <t>2020-11-12 18:48:34+00:00</t>
        </is>
      </c>
      <c r="D13464" t="inlineStr">
        <is>
          <t>add</t>
        </is>
      </c>
      <c r="E13464" t="inlineStr">
        <is>
          <t>torch</t>
        </is>
      </c>
      <c r="F13464" t="inlineStr">
        <is>
          <t>&gt;=1.5</t>
        </is>
      </c>
      <c r="G13464" t="inlineStr"/>
      <c r="H13464" t="inlineStr"/>
    </row>
    <row r="13465">
      <c r="A13465" t="inlineStr">
        <is>
          <t>PySyft</t>
        </is>
      </c>
      <c r="B13465" t="inlineStr">
        <is>
          <t>563866e7ab76ae59d687d94c103423940c358f10</t>
        </is>
      </c>
      <c r="C13465" t="inlineStr">
        <is>
          <t>2020-11-12 18:48:34+00:00</t>
        </is>
      </c>
      <c r="D13465" t="inlineStr">
        <is>
          <t>add</t>
        </is>
      </c>
      <c r="E13465" t="inlineStr">
        <is>
          <t>torchvision</t>
        </is>
      </c>
      <c r="F13465" t="inlineStr"/>
      <c r="G13465" t="inlineStr"/>
      <c r="H13465" t="inlineStr"/>
    </row>
    <row r="13466">
      <c r="A13466" t="inlineStr">
        <is>
          <t>PySyft</t>
        </is>
      </c>
      <c r="B13466" t="inlineStr">
        <is>
          <t>563866e7ab76ae59d687d94c103423940c358f10</t>
        </is>
      </c>
      <c r="C13466" t="inlineStr">
        <is>
          <t>2020-11-12 18:48:34+00:00</t>
        </is>
      </c>
      <c r="D13466" t="inlineStr">
        <is>
          <t>add</t>
        </is>
      </c>
      <c r="E13466" t="inlineStr">
        <is>
          <t>typeguard</t>
        </is>
      </c>
      <c r="F13466" t="inlineStr"/>
      <c r="G13466" t="inlineStr"/>
      <c r="H13466" t="inlineStr"/>
    </row>
    <row r="13467">
      <c r="A13467" t="inlineStr">
        <is>
          <t>PySyft</t>
        </is>
      </c>
      <c r="B13467" t="inlineStr">
        <is>
          <t>563866e7ab76ae59d687d94c103423940c358f10</t>
        </is>
      </c>
      <c r="C13467" t="inlineStr">
        <is>
          <t>2020-11-12 18:48:34+00:00</t>
        </is>
      </c>
      <c r="D13467" t="inlineStr">
        <is>
          <t>add</t>
        </is>
      </c>
      <c r="E13467" t="inlineStr">
        <is>
          <t>typing-extensions</t>
        </is>
      </c>
      <c r="F13467" t="inlineStr"/>
      <c r="G13467" t="inlineStr"/>
      <c r="H13467" t="inlineStr"/>
    </row>
    <row r="13468">
      <c r="A13468" t="inlineStr">
        <is>
          <t>PySyft</t>
        </is>
      </c>
      <c r="B13468" t="inlineStr">
        <is>
          <t>563866e7ab76ae59d687d94c103423940c358f10</t>
        </is>
      </c>
      <c r="C13468" t="inlineStr">
        <is>
          <t>2020-11-12 18:48:34+00:00</t>
        </is>
      </c>
      <c r="D13468" t="inlineStr">
        <is>
          <t>add</t>
        </is>
      </c>
      <c r="E13468" t="inlineStr">
        <is>
          <t>websockets</t>
        </is>
      </c>
      <c r="F13468" t="inlineStr"/>
      <c r="G13468" t="inlineStr"/>
      <c r="H13468" t="inlineStr"/>
    </row>
    <row r="13469">
      <c r="A13469" t="inlineStr">
        <is>
          <t>model-sdk</t>
        </is>
      </c>
      <c r="B13469" t="inlineStr">
        <is>
          <t>4bf060db9f4fdb0efb5c26c203d2787d03fc021f</t>
        </is>
      </c>
      <c r="C13469" t="inlineStr">
        <is>
          <t>2019-04-20 21:05:21+00:00</t>
        </is>
      </c>
      <c r="D13469" t="inlineStr">
        <is>
          <t>add</t>
        </is>
      </c>
      <c r="E13469" t="inlineStr">
        <is>
          <t>six</t>
        </is>
      </c>
      <c r="F13469" t="inlineStr">
        <is>
          <t>&gt;=1.12.0</t>
        </is>
      </c>
      <c r="G13469" t="inlineStr"/>
      <c r="H13469" t="inlineStr"/>
    </row>
    <row r="13470">
      <c r="A13470" t="inlineStr">
        <is>
          <t>model-sdk</t>
        </is>
      </c>
      <c r="B13470" t="inlineStr">
        <is>
          <t>4bf060db9f4fdb0efb5c26c203d2787d03fc021f</t>
        </is>
      </c>
      <c r="C13470" t="inlineStr">
        <is>
          <t>2019-04-20 21:05:21+00:00</t>
        </is>
      </c>
      <c r="D13470" t="inlineStr">
        <is>
          <t>add</t>
        </is>
      </c>
      <c r="E13470" t="inlineStr">
        <is>
          <t>six</t>
        </is>
      </c>
      <c r="F13470" t="inlineStr">
        <is>
          <t>&gt;=1.12.0</t>
        </is>
      </c>
      <c r="G13470" t="inlineStr"/>
      <c r="H13470" t="inlineStr"/>
    </row>
    <row r="13471">
      <c r="A13471" t="inlineStr">
        <is>
          <t>model-sdk</t>
        </is>
      </c>
      <c r="B13471" t="inlineStr">
        <is>
          <t>4bf060db9f4fdb0efb5c26c203d2787d03fc021f</t>
        </is>
      </c>
      <c r="C13471" t="inlineStr">
        <is>
          <t>2019-04-20 21:05:21+00:00</t>
        </is>
      </c>
      <c r="D13471" t="inlineStr">
        <is>
          <t>add</t>
        </is>
      </c>
      <c r="E13471" t="inlineStr">
        <is>
          <t>six</t>
        </is>
      </c>
      <c r="F13471" t="inlineStr">
        <is>
          <t>&gt;=1.12.0</t>
        </is>
      </c>
      <c r="G13471" t="inlineStr"/>
      <c r="H13471" t="inlineStr"/>
    </row>
    <row r="13472">
      <c r="A13472" t="inlineStr">
        <is>
          <t>model-sdk</t>
        </is>
      </c>
      <c r="B13472" t="inlineStr">
        <is>
          <t>e3715dfcd6b8805777f5a5f1e826199b99c04e28</t>
        </is>
      </c>
      <c r="C13472" t="inlineStr">
        <is>
          <t>2019-06-08 17:06:56+00:00</t>
        </is>
      </c>
      <c r="D13472" t="inlineStr">
        <is>
          <t>add</t>
        </is>
      </c>
      <c r="E13472" t="inlineStr">
        <is>
          <t>colorcet</t>
        </is>
      </c>
      <c r="F13472" t="inlineStr">
        <is>
          <t>&gt;=2.0.1</t>
        </is>
      </c>
      <c r="G13472" t="inlineStr"/>
      <c r="H13472" t="inlineStr"/>
    </row>
    <row r="13473">
      <c r="A13473" t="inlineStr">
        <is>
          <t>model-sdk</t>
        </is>
      </c>
      <c r="B13473" t="inlineStr">
        <is>
          <t>29bab43db22b9a068380686394a076a02df0d019</t>
        </is>
      </c>
      <c r="C13473" t="inlineStr">
        <is>
          <t>2019-10-21 18:00:42+00:00</t>
        </is>
      </c>
      <c r="D13473" t="inlineStr">
        <is>
          <t>verchange</t>
        </is>
      </c>
      <c r="E13473" t="inlineStr">
        <is>
          <t>colorcet</t>
        </is>
      </c>
      <c r="F13473" t="inlineStr">
        <is>
          <t>&gt;=2.0.1</t>
        </is>
      </c>
      <c r="G13473" t="inlineStr">
        <is>
          <t>colorcet</t>
        </is>
      </c>
      <c r="H13473" t="inlineStr">
        <is>
          <t>&gt;=2.0.1</t>
        </is>
      </c>
    </row>
    <row r="13474">
      <c r="A13474" t="inlineStr">
        <is>
          <t>model-sdk</t>
        </is>
      </c>
      <c r="B13474" t="inlineStr">
        <is>
          <t>29bab43db22b9a068380686394a076a02df0d019</t>
        </is>
      </c>
      <c r="C13474" t="inlineStr">
        <is>
          <t>2019-10-21 18:00:42+00:00</t>
        </is>
      </c>
      <c r="D13474" t="inlineStr">
        <is>
          <t>add</t>
        </is>
      </c>
      <c r="E13474" t="inlineStr">
        <is>
          <t>Flask-Sockets</t>
        </is>
      </c>
      <c r="F13474">
        <f>=0.2.1</f>
        <v/>
      </c>
      <c r="G13474" t="inlineStr"/>
      <c r="H13474" t="inlineStr"/>
    </row>
    <row r="13475">
      <c r="A13475" t="inlineStr">
        <is>
          <t>model-sdk</t>
        </is>
      </c>
      <c r="B13475" t="inlineStr">
        <is>
          <t>a45b0ca4356bd374935ba583a8ff66964825e198</t>
        </is>
      </c>
      <c r="C13475" t="inlineStr">
        <is>
          <t>2019-11-23 16:56:18+00:00</t>
        </is>
      </c>
      <c r="D13475" t="inlineStr">
        <is>
          <t>add</t>
        </is>
      </c>
      <c r="E13475" t="inlineStr">
        <is>
          <t>scipy</t>
        </is>
      </c>
      <c r="F13475" t="inlineStr">
        <is>
          <t>&gt;=1.2.1</t>
        </is>
      </c>
      <c r="G13475" t="inlineStr"/>
      <c r="H13475" t="inlineStr"/>
    </row>
    <row r="13476">
      <c r="A13476" t="inlineStr">
        <is>
          <t>model-sdk</t>
        </is>
      </c>
      <c r="B13476" t="inlineStr">
        <is>
          <t>1646b0281debcaca691060b7214d4fe0f5ff9bcf</t>
        </is>
      </c>
      <c r="C13476" t="inlineStr">
        <is>
          <t>2019-12-24 20:46:10+00:00</t>
        </is>
      </c>
      <c r="D13476" t="inlineStr">
        <is>
          <t>verchange</t>
        </is>
      </c>
      <c r="E13476" t="inlineStr">
        <is>
          <t>scipy</t>
        </is>
      </c>
      <c r="F13476" t="inlineStr">
        <is>
          <t>&gt;=1.2.1</t>
        </is>
      </c>
      <c r="G13476" t="inlineStr">
        <is>
          <t>scipy</t>
        </is>
      </c>
      <c r="H13476" t="inlineStr">
        <is>
          <t>&gt;=1.2.1</t>
        </is>
      </c>
    </row>
    <row r="13477">
      <c r="A13477" t="inlineStr">
        <is>
          <t>model-sdk</t>
        </is>
      </c>
      <c r="B13477" t="inlineStr">
        <is>
          <t>1646b0281debcaca691060b7214d4fe0f5ff9bcf</t>
        </is>
      </c>
      <c r="C13477" t="inlineStr">
        <is>
          <t>2019-12-24 20:46:10+00:00</t>
        </is>
      </c>
      <c r="D13477" t="inlineStr">
        <is>
          <t>add</t>
        </is>
      </c>
      <c r="E13477" t="inlineStr">
        <is>
          <t>urllib3</t>
        </is>
      </c>
      <c r="F13477" t="inlineStr">
        <is>
          <t>&gt;=1.25.7</t>
        </is>
      </c>
      <c r="G13477" t="inlineStr"/>
      <c r="H13477" t="inlineStr"/>
    </row>
    <row r="13478">
      <c r="A13478" t="inlineStr">
        <is>
          <t>model-sdk</t>
        </is>
      </c>
      <c r="B13478" t="inlineStr">
        <is>
          <t>1646b0281debcaca691060b7214d4fe0f5ff9bcf</t>
        </is>
      </c>
      <c r="C13478" t="inlineStr">
        <is>
          <t>2019-12-24 20:46:10+00:00</t>
        </is>
      </c>
      <c r="D13478" t="inlineStr">
        <is>
          <t>rem</t>
        </is>
      </c>
      <c r="E13478" t="inlineStr"/>
      <c r="F13478" t="inlineStr"/>
      <c r="G13478" t="inlineStr">
        <is>
          <t>wget</t>
        </is>
      </c>
      <c r="H13478" t="inlineStr">
        <is>
          <t>&gt;=3.2</t>
        </is>
      </c>
    </row>
    <row r="13479">
      <c r="A13479" t="inlineStr">
        <is>
          <t>model-sdk</t>
        </is>
      </c>
      <c r="B13479" t="inlineStr">
        <is>
          <t>1646b0281debcaca691060b7214d4fe0f5ff9bcf</t>
        </is>
      </c>
      <c r="C13479" t="inlineStr">
        <is>
          <t>2019-12-24 20:46:10+00:00</t>
        </is>
      </c>
      <c r="D13479" t="inlineStr">
        <is>
          <t>verchange</t>
        </is>
      </c>
      <c r="E13479" t="inlineStr">
        <is>
          <t>scipy</t>
        </is>
      </c>
      <c r="F13479" t="inlineStr">
        <is>
          <t>&gt;=1.2.1</t>
        </is>
      </c>
      <c r="G13479" t="inlineStr">
        <is>
          <t>scipy</t>
        </is>
      </c>
      <c r="H13479" t="inlineStr">
        <is>
          <t>&gt;=1.2.1</t>
        </is>
      </c>
    </row>
    <row r="13480">
      <c r="A13480" t="inlineStr">
        <is>
          <t>model-sdk</t>
        </is>
      </c>
      <c r="B13480" t="inlineStr">
        <is>
          <t>1646b0281debcaca691060b7214d4fe0f5ff9bcf</t>
        </is>
      </c>
      <c r="C13480" t="inlineStr">
        <is>
          <t>2019-12-24 20:46:10+00:00</t>
        </is>
      </c>
      <c r="D13480" t="inlineStr">
        <is>
          <t>add</t>
        </is>
      </c>
      <c r="E13480" t="inlineStr">
        <is>
          <t>urllib3</t>
        </is>
      </c>
      <c r="F13480" t="inlineStr">
        <is>
          <t>&gt;=1.25.7</t>
        </is>
      </c>
      <c r="G13480" t="inlineStr"/>
      <c r="H13480" t="inlineStr"/>
    </row>
    <row r="13481">
      <c r="A13481" t="inlineStr">
        <is>
          <t>model-sdk</t>
        </is>
      </c>
      <c r="B13481" t="inlineStr">
        <is>
          <t>1646b0281debcaca691060b7214d4fe0f5ff9bcf</t>
        </is>
      </c>
      <c r="C13481" t="inlineStr">
        <is>
          <t>2019-12-24 20:46:10+00:00</t>
        </is>
      </c>
      <c r="D13481" t="inlineStr">
        <is>
          <t>rem</t>
        </is>
      </c>
      <c r="E13481" t="inlineStr"/>
      <c r="F13481" t="inlineStr"/>
      <c r="G13481" t="inlineStr">
        <is>
          <t>wget</t>
        </is>
      </c>
      <c r="H13481" t="inlineStr">
        <is>
          <t>&gt;=3.2</t>
        </is>
      </c>
    </row>
    <row r="13482">
      <c r="A13482" t="inlineStr">
        <is>
          <t>model-sdk</t>
        </is>
      </c>
      <c r="B13482" t="inlineStr">
        <is>
          <t>1646b0281debcaca691060b7214d4fe0f5ff9bcf</t>
        </is>
      </c>
      <c r="C13482" t="inlineStr">
        <is>
          <t>2019-12-24 20:46:10+00:00</t>
        </is>
      </c>
      <c r="D13482" t="inlineStr">
        <is>
          <t>verchange</t>
        </is>
      </c>
      <c r="E13482" t="inlineStr">
        <is>
          <t>scipy</t>
        </is>
      </c>
      <c r="F13482" t="inlineStr">
        <is>
          <t>&gt;=1.2.1</t>
        </is>
      </c>
      <c r="G13482" t="inlineStr">
        <is>
          <t>scipy</t>
        </is>
      </c>
      <c r="H13482" t="inlineStr">
        <is>
          <t>&gt;=1.2.1</t>
        </is>
      </c>
    </row>
    <row r="13483">
      <c r="A13483" t="inlineStr">
        <is>
          <t>model-sdk</t>
        </is>
      </c>
      <c r="B13483" t="inlineStr">
        <is>
          <t>1646b0281debcaca691060b7214d4fe0f5ff9bcf</t>
        </is>
      </c>
      <c r="C13483" t="inlineStr">
        <is>
          <t>2019-12-24 20:46:10+00:00</t>
        </is>
      </c>
      <c r="D13483" t="inlineStr">
        <is>
          <t>add</t>
        </is>
      </c>
      <c r="E13483" t="inlineStr">
        <is>
          <t>urllib3</t>
        </is>
      </c>
      <c r="F13483" t="inlineStr">
        <is>
          <t>&gt;=1.25.7</t>
        </is>
      </c>
      <c r="G13483" t="inlineStr"/>
      <c r="H13483" t="inlineStr"/>
    </row>
    <row r="13484">
      <c r="A13484" t="inlineStr">
        <is>
          <t>model-sdk</t>
        </is>
      </c>
      <c r="B13484" t="inlineStr">
        <is>
          <t>1646b0281debcaca691060b7214d4fe0f5ff9bcf</t>
        </is>
      </c>
      <c r="C13484" t="inlineStr">
        <is>
          <t>2019-12-24 20:46:10+00:00</t>
        </is>
      </c>
      <c r="D13484" t="inlineStr">
        <is>
          <t>rem</t>
        </is>
      </c>
      <c r="E13484" t="inlineStr"/>
      <c r="F13484" t="inlineStr"/>
      <c r="G13484" t="inlineStr">
        <is>
          <t>wget</t>
        </is>
      </c>
      <c r="H13484" t="inlineStr">
        <is>
          <t>&gt;=3.2</t>
        </is>
      </c>
    </row>
    <row r="13485">
      <c r="A13485" t="inlineStr">
        <is>
          <t>model-sdk</t>
        </is>
      </c>
      <c r="B13485" t="inlineStr">
        <is>
          <t>19e36b727581b2171bdb2db84c51dc23e6d7df95</t>
        </is>
      </c>
      <c r="C13485" t="inlineStr">
        <is>
          <t>2020-01-13 23:33:46+00:00</t>
        </is>
      </c>
      <c r="D13485" t="inlineStr">
        <is>
          <t>add</t>
        </is>
      </c>
      <c r="E13485" t="inlineStr">
        <is>
          <t>Unidecode</t>
        </is>
      </c>
      <c r="F13485" t="inlineStr">
        <is>
          <t>&gt;=1.1.1</t>
        </is>
      </c>
      <c r="G13485" t="inlineStr"/>
      <c r="H13485" t="inlineStr"/>
    </row>
    <row r="13486">
      <c r="A13486" t="inlineStr">
        <is>
          <t>model-sdk</t>
        </is>
      </c>
      <c r="B13486" t="inlineStr">
        <is>
          <t>19e36b727581b2171bdb2db84c51dc23e6d7df95</t>
        </is>
      </c>
      <c r="C13486" t="inlineStr">
        <is>
          <t>2020-01-13 23:33:46+00:00</t>
        </is>
      </c>
      <c r="D13486" t="inlineStr">
        <is>
          <t>add</t>
        </is>
      </c>
      <c r="E13486" t="inlineStr">
        <is>
          <t>flask-compress</t>
        </is>
      </c>
      <c r="F13486" t="inlineStr">
        <is>
          <t>&gt;=1.3.1</t>
        </is>
      </c>
      <c r="G13486" t="inlineStr"/>
      <c r="H13486" t="inlineStr"/>
    </row>
    <row r="13487">
      <c r="A13487" t="inlineStr">
        <is>
          <t>model-sdk</t>
        </is>
      </c>
      <c r="B13487" t="inlineStr">
        <is>
          <t>19e36b727581b2171bdb2db84c51dc23e6d7df95</t>
        </is>
      </c>
      <c r="C13487" t="inlineStr">
        <is>
          <t>2020-01-13 23:33:46+00:00</t>
        </is>
      </c>
      <c r="D13487" t="inlineStr">
        <is>
          <t>add</t>
        </is>
      </c>
      <c r="E13487" t="inlineStr">
        <is>
          <t>Unidecode</t>
        </is>
      </c>
      <c r="F13487" t="inlineStr">
        <is>
          <t>&gt;=1.1.1</t>
        </is>
      </c>
      <c r="G13487" t="inlineStr"/>
      <c r="H13487" t="inlineStr"/>
    </row>
    <row r="13488">
      <c r="A13488" t="inlineStr">
        <is>
          <t>model-sdk</t>
        </is>
      </c>
      <c r="B13488" t="inlineStr">
        <is>
          <t>19e36b727581b2171bdb2db84c51dc23e6d7df95</t>
        </is>
      </c>
      <c r="C13488" t="inlineStr">
        <is>
          <t>2020-01-13 23:33:46+00:00</t>
        </is>
      </c>
      <c r="D13488" t="inlineStr">
        <is>
          <t>add</t>
        </is>
      </c>
      <c r="E13488" t="inlineStr">
        <is>
          <t>flask-compress</t>
        </is>
      </c>
      <c r="F13488" t="inlineStr">
        <is>
          <t>&gt;=1.3.1</t>
        </is>
      </c>
      <c r="G13488" t="inlineStr"/>
      <c r="H13488" t="inlineStr"/>
    </row>
    <row r="13489">
      <c r="A13489" t="inlineStr">
        <is>
          <t>model-sdk</t>
        </is>
      </c>
      <c r="B13489" t="inlineStr">
        <is>
          <t>239f1ec1019debcc0be4a00f93f84be4dc42b100</t>
        </is>
      </c>
      <c r="C13489" t="inlineStr">
        <is>
          <t>2020-04-12 15:52:10+00:00</t>
        </is>
      </c>
      <c r="D13489" t="inlineStr">
        <is>
          <t>add</t>
        </is>
      </c>
      <c r="E13489" t="inlineStr">
        <is>
          <t>imageio</t>
        </is>
      </c>
      <c r="F13489" t="inlineStr">
        <is>
          <t>&gt;=2.5.0</t>
        </is>
      </c>
      <c r="G13489" t="inlineStr"/>
      <c r="H13489" t="inlineStr"/>
    </row>
    <row r="13490">
      <c r="A13490" t="inlineStr">
        <is>
          <t>model-sdk</t>
        </is>
      </c>
      <c r="B13490" t="inlineStr">
        <is>
          <t>eddcd49716345dc1c15b01b860606c87dd13d017</t>
        </is>
      </c>
      <c r="C13490" t="inlineStr">
        <is>
          <t>2020-12-21 17:42:08+00:00</t>
        </is>
      </c>
      <c r="D13490" t="inlineStr">
        <is>
          <t>add</t>
        </is>
      </c>
      <c r="E13490" t="inlineStr">
        <is>
          <t>Flask-Compress</t>
        </is>
      </c>
      <c r="F13490" t="inlineStr">
        <is>
          <t>&gt;=1.3.1</t>
        </is>
      </c>
      <c r="G13490" t="inlineStr"/>
      <c r="H13490" t="inlineStr"/>
    </row>
    <row r="13491">
      <c r="A13491" t="inlineStr">
        <is>
          <t>opendc</t>
        </is>
      </c>
      <c r="B13491" t="inlineStr">
        <is>
          <t>175b9f1ad415ac37aea5005c5787917886c7b015</t>
        </is>
      </c>
      <c r="C13491" t="inlineStr">
        <is>
          <t>2017-04-20 22:00:47+00:00</t>
        </is>
      </c>
      <c r="D13491" t="inlineStr">
        <is>
          <t>verchange</t>
        </is>
      </c>
      <c r="E13491" t="inlineStr">
        <is>
          <t>pprintpp</t>
        </is>
      </c>
      <c r="F13491" t="inlineStr">
        <is>
          <t>&gt;=0.2.3</t>
        </is>
      </c>
      <c r="G13491" t="inlineStr">
        <is>
          <t>pprintpp</t>
        </is>
      </c>
      <c r="H13491" t="inlineStr">
        <is>
          <t>&gt;=0.2.3</t>
        </is>
      </c>
    </row>
    <row r="13492">
      <c r="A13492" t="inlineStr">
        <is>
          <t>opendc</t>
        </is>
      </c>
      <c r="B13492" t="inlineStr">
        <is>
          <t>175b9f1ad415ac37aea5005c5787917886c7b015</t>
        </is>
      </c>
      <c r="C13492" t="inlineStr">
        <is>
          <t>2017-04-20 22:00:47+00:00</t>
        </is>
      </c>
      <c r="D13492" t="inlineStr">
        <is>
          <t>verchange</t>
        </is>
      </c>
      <c r="E13492" t="inlineStr">
        <is>
          <t>ansible</t>
        </is>
      </c>
      <c r="F13492">
        <f>=2.2.1.0</f>
        <v/>
      </c>
      <c r="G13492" t="inlineStr">
        <is>
          <t>ansible</t>
        </is>
      </c>
      <c r="H13492">
        <f>=2.1.2.0</f>
        <v/>
      </c>
    </row>
    <row r="13493">
      <c r="A13493" t="inlineStr">
        <is>
          <t>tweetfeels</t>
        </is>
      </c>
      <c r="B13493" t="inlineStr">
        <is>
          <t>e237be875a685cb254ea3e4370077efcd15067b8</t>
        </is>
      </c>
      <c r="C13493" t="inlineStr">
        <is>
          <t>2017-02-20 18:58:18+00:00</t>
        </is>
      </c>
      <c r="D13493" t="inlineStr">
        <is>
          <t>add</t>
        </is>
      </c>
      <c r="E13493" t="inlineStr">
        <is>
          <t>vaderSentiment</t>
        </is>
      </c>
      <c r="F13493" t="inlineStr">
        <is>
          <t>&gt;=2.5</t>
        </is>
      </c>
      <c r="G13493" t="inlineStr"/>
      <c r="H13493" t="inlineStr"/>
    </row>
    <row r="13494">
      <c r="A13494" t="inlineStr">
        <is>
          <t>tweetfeels</t>
        </is>
      </c>
      <c r="B13494" t="inlineStr">
        <is>
          <t>80510351a4b6851743c23c94f1a0a744200b848f</t>
        </is>
      </c>
      <c r="C13494" t="inlineStr">
        <is>
          <t>2017-02-26 21:30:49+00:00</t>
        </is>
      </c>
      <c r="D13494" t="inlineStr">
        <is>
          <t>add</t>
        </is>
      </c>
      <c r="E13494" t="inlineStr">
        <is>
          <t>nose</t>
        </is>
      </c>
      <c r="F13494" t="inlineStr"/>
      <c r="G13494" t="inlineStr"/>
      <c r="H13494" t="inlineStr"/>
    </row>
    <row r="13495">
      <c r="A13495" t="inlineStr">
        <is>
          <t>tweetfeels</t>
        </is>
      </c>
      <c r="B13495" t="inlineStr">
        <is>
          <t>80510351a4b6851743c23c94f1a0a744200b848f</t>
        </is>
      </c>
      <c r="C13495" t="inlineStr">
        <is>
          <t>2017-02-26 21:30:49+00:00</t>
        </is>
      </c>
      <c r="D13495" t="inlineStr">
        <is>
          <t>rem</t>
        </is>
      </c>
      <c r="E13495" t="inlineStr"/>
      <c r="F13495" t="inlineStr"/>
      <c r="G13495" t="inlineStr">
        <is>
          <t>vaderSentiment</t>
        </is>
      </c>
      <c r="H13495" t="inlineStr">
        <is>
          <t>&gt;=2.5</t>
        </is>
      </c>
    </row>
    <row r="13496">
      <c r="A13496" t="inlineStr">
        <is>
          <t>tweetfeels</t>
        </is>
      </c>
      <c r="B13496" t="inlineStr">
        <is>
          <t>6ad8ebf64cef73c0b932614b7780e6c67902333f</t>
        </is>
      </c>
      <c r="C13496" t="inlineStr">
        <is>
          <t>2018-11-10 15:45:01+00:00</t>
        </is>
      </c>
      <c r="D13496" t="inlineStr">
        <is>
          <t>rem</t>
        </is>
      </c>
      <c r="E13496" t="inlineStr"/>
      <c r="F13496" t="inlineStr"/>
      <c r="G13496" t="inlineStr">
        <is>
          <t>tweepy</t>
        </is>
      </c>
      <c r="H13496" t="inlineStr">
        <is>
          <t>&gt;=3.5.0</t>
        </is>
      </c>
    </row>
    <row r="13497">
      <c r="A13497" t="inlineStr">
        <is>
          <t>trakt.py</t>
        </is>
      </c>
      <c r="B13497" t="inlineStr">
        <is>
          <t>05eea232aedfdbc02c6c701fef2a3ba6637cba4b</t>
        </is>
      </c>
      <c r="C13497" t="inlineStr">
        <is>
          <t>2014-12-31 03:51:38+00:00</t>
        </is>
      </c>
      <c r="D13497" t="inlineStr">
        <is>
          <t>add</t>
        </is>
      </c>
      <c r="E13497" t="inlineStr">
        <is>
          <t>arrow</t>
        </is>
      </c>
      <c r="F13497" t="inlineStr"/>
      <c r="G13497" t="inlineStr"/>
      <c r="H13497" t="inlineStr"/>
    </row>
    <row r="13498">
      <c r="A13498" t="inlineStr">
        <is>
          <t>trakt.py</t>
        </is>
      </c>
      <c r="B13498" t="inlineStr">
        <is>
          <t>4ba6b25db0ed7ab1fe3ccead84b1550906c14d7a</t>
        </is>
      </c>
      <c r="C13498" t="inlineStr">
        <is>
          <t>2015-02-06 03:49:05+00:00</t>
        </is>
      </c>
      <c r="D13498" t="inlineStr">
        <is>
          <t>verchange</t>
        </is>
      </c>
      <c r="E13498" t="inlineStr">
        <is>
          <t>requests</t>
        </is>
      </c>
      <c r="F13498" t="inlineStr">
        <is>
          <t>&gt;=2.4.0</t>
        </is>
      </c>
      <c r="G13498" t="inlineStr">
        <is>
          <t>requests</t>
        </is>
      </c>
      <c r="H13498" t="inlineStr"/>
    </row>
    <row r="13499">
      <c r="A13499" t="inlineStr">
        <is>
          <t>trakt.py</t>
        </is>
      </c>
      <c r="B13499" t="inlineStr">
        <is>
          <t>4ba6b25db0ed7ab1fe3ccead84b1550906c14d7a</t>
        </is>
      </c>
      <c r="C13499" t="inlineStr">
        <is>
          <t>2015-02-06 03:49:05+00:00</t>
        </is>
      </c>
      <c r="D13499" t="inlineStr">
        <is>
          <t>add</t>
        </is>
      </c>
      <c r="E13499" t="inlineStr">
        <is>
          <t>six</t>
        </is>
      </c>
      <c r="F13499" t="inlineStr"/>
      <c r="G13499" t="inlineStr"/>
      <c r="H13499" t="inlineStr"/>
    </row>
    <row r="13500">
      <c r="A13500" t="inlineStr">
        <is>
          <t>trakt.py</t>
        </is>
      </c>
      <c r="B13500" t="inlineStr">
        <is>
          <t>5a78fe19f2f627e037061d229faad2920902ef55</t>
        </is>
      </c>
      <c r="C13500" t="inlineStr">
        <is>
          <t>2017-03-06 23:04:06+00:00</t>
        </is>
      </c>
      <c r="D13500" t="inlineStr">
        <is>
          <t>verchange</t>
        </is>
      </c>
      <c r="E13500" t="inlineStr">
        <is>
          <t>requests</t>
        </is>
      </c>
      <c r="F13500" t="inlineStr">
        <is>
          <t>&gt;=2.4.0;&lt;3.0.0</t>
        </is>
      </c>
      <c r="G13500" t="inlineStr">
        <is>
          <t>requests</t>
        </is>
      </c>
      <c r="H13500" t="inlineStr">
        <is>
          <t>&gt;=2.4.0</t>
        </is>
      </c>
    </row>
    <row r="13501">
      <c r="A13501" t="inlineStr">
        <is>
          <t>trakt.py</t>
        </is>
      </c>
      <c r="B13501" t="inlineStr">
        <is>
          <t>5a78fe19f2f627e037061d229faad2920902ef55</t>
        </is>
      </c>
      <c r="C13501" t="inlineStr">
        <is>
          <t>2017-03-06 23:04:06+00:00</t>
        </is>
      </c>
      <c r="D13501" t="inlineStr">
        <is>
          <t>verchange</t>
        </is>
      </c>
      <c r="E13501" t="inlineStr">
        <is>
          <t>six</t>
        </is>
      </c>
      <c r="F13501" t="inlineStr">
        <is>
          <t>&gt;=1.10.0;&lt;2.0.0</t>
        </is>
      </c>
      <c r="G13501" t="inlineStr">
        <is>
          <t>six</t>
        </is>
      </c>
      <c r="H13501" t="inlineStr"/>
    </row>
    <row r="13502">
      <c r="A13502" t="inlineStr">
        <is>
          <t>trakt.py</t>
        </is>
      </c>
      <c r="B13502" t="inlineStr">
        <is>
          <t>5a78fe19f2f627e037061d229faad2920902ef55</t>
        </is>
      </c>
      <c r="C13502" t="inlineStr">
        <is>
          <t>2017-03-06 23:04:06+00:00</t>
        </is>
      </c>
      <c r="D13502" t="inlineStr">
        <is>
          <t>verchange</t>
        </is>
      </c>
      <c r="E13502" t="inlineStr">
        <is>
          <t>arrow</t>
        </is>
      </c>
      <c r="F13502" t="inlineStr">
        <is>
          <t>&lt;1.0.0;&gt;=0.10.0</t>
        </is>
      </c>
      <c r="G13502" t="inlineStr">
        <is>
          <t>arrow</t>
        </is>
      </c>
      <c r="H13502" t="inlineStr"/>
    </row>
    <row r="13503">
      <c r="A13503" t="inlineStr">
        <is>
          <t>trakt.py</t>
        </is>
      </c>
      <c r="B13503" t="inlineStr">
        <is>
          <t>8487019c212996801de3771bc53f0afb60898b54</t>
        </is>
      </c>
      <c r="C13503" t="inlineStr">
        <is>
          <t>2021-03-19 02:55:02+00:00</t>
        </is>
      </c>
      <c r="D13503" t="inlineStr">
        <is>
          <t>verchange</t>
        </is>
      </c>
      <c r="E13503" t="inlineStr">
        <is>
          <t>requests</t>
        </is>
      </c>
      <c r="F13503" t="inlineStr">
        <is>
          <t>!=2.16.0;&gt;=2.4.0;&lt;3.0.0</t>
        </is>
      </c>
      <c r="G13503" t="inlineStr">
        <is>
          <t>requests</t>
        </is>
      </c>
      <c r="H13503" t="inlineStr">
        <is>
          <t>&gt;=2.4.0;&lt;3.0.0</t>
        </is>
      </c>
    </row>
    <row r="13504">
      <c r="A13504" t="inlineStr">
        <is>
          <t>trakt.py</t>
        </is>
      </c>
      <c r="B13504" t="inlineStr">
        <is>
          <t>8487019c212996801de3771bc53f0afb60898b54</t>
        </is>
      </c>
      <c r="C13504" t="inlineStr">
        <is>
          <t>2021-03-19 02:55:02+00:00</t>
        </is>
      </c>
      <c r="D13504" t="inlineStr">
        <is>
          <t>verchange</t>
        </is>
      </c>
      <c r="E13504" t="inlineStr">
        <is>
          <t>arrow</t>
        </is>
      </c>
      <c r="F13504" t="inlineStr">
        <is>
          <t>&lt;2.0.0;&gt;=0.15.0</t>
        </is>
      </c>
      <c r="G13504" t="inlineStr">
        <is>
          <t>arrow</t>
        </is>
      </c>
      <c r="H13504" t="inlineStr">
        <is>
          <t>&lt;1.0.0;&gt;=0.10.0</t>
        </is>
      </c>
    </row>
    <row r="13505">
      <c r="A13505" t="inlineStr">
        <is>
          <t>yggdrasil</t>
        </is>
      </c>
      <c r="B13505" t="inlineStr">
        <is>
          <t>5ecbfd083240965c20c502b4795b6dc93d94b020</t>
        </is>
      </c>
      <c r="C13505" t="inlineStr">
        <is>
          <t>2019-08-27 22:32:40+00:00</t>
        </is>
      </c>
      <c r="D13505" t="inlineStr">
        <is>
          <t>add</t>
        </is>
      </c>
      <c r="E13505" t="inlineStr">
        <is>
          <t>jsonschema</t>
        </is>
      </c>
      <c r="F13505" t="inlineStr"/>
      <c r="G13505" t="inlineStr"/>
      <c r="H13505" t="inlineStr"/>
    </row>
    <row r="13506">
      <c r="A13506" t="inlineStr">
        <is>
          <t>yggdrasil</t>
        </is>
      </c>
      <c r="B13506" t="inlineStr">
        <is>
          <t>5ecbfd083240965c20c502b4795b6dc93d94b020</t>
        </is>
      </c>
      <c r="C13506" t="inlineStr">
        <is>
          <t>2019-08-27 22:32:40+00:00</t>
        </is>
      </c>
      <c r="D13506" t="inlineStr">
        <is>
          <t>add</t>
        </is>
      </c>
      <c r="E13506" t="inlineStr">
        <is>
          <t>matplotlib</t>
        </is>
      </c>
      <c r="F13506" t="inlineStr">
        <is>
          <t>&lt;3.0</t>
        </is>
      </c>
      <c r="G13506" t="inlineStr"/>
      <c r="H13506" t="inlineStr"/>
    </row>
    <row r="13507">
      <c r="A13507" t="inlineStr">
        <is>
          <t>yggdrasil</t>
        </is>
      </c>
      <c r="B13507" t="inlineStr">
        <is>
          <t>5ecbfd083240965c20c502b4795b6dc93d94b020</t>
        </is>
      </c>
      <c r="C13507" t="inlineStr">
        <is>
          <t>2019-08-27 22:32:40+00:00</t>
        </is>
      </c>
      <c r="D13507" t="inlineStr">
        <is>
          <t>add</t>
        </is>
      </c>
      <c r="E13507" t="inlineStr">
        <is>
          <t>matplotlib</t>
        </is>
      </c>
      <c r="F13507" t="inlineStr"/>
      <c r="G13507" t="inlineStr"/>
      <c r="H13507" t="inlineStr"/>
    </row>
    <row r="13508">
      <c r="A13508" t="inlineStr">
        <is>
          <t>yggdrasil</t>
        </is>
      </c>
      <c r="B13508" t="inlineStr">
        <is>
          <t>5ecbfd083240965c20c502b4795b6dc93d94b020</t>
        </is>
      </c>
      <c r="C13508" t="inlineStr">
        <is>
          <t>2019-08-27 22:32:40+00:00</t>
        </is>
      </c>
      <c r="D13508" t="inlineStr">
        <is>
          <t>add</t>
        </is>
      </c>
      <c r="E13508" t="inlineStr">
        <is>
          <t>numpy</t>
        </is>
      </c>
      <c r="F13508" t="inlineStr">
        <is>
          <t>&gt;=1.13.0</t>
        </is>
      </c>
      <c r="G13508" t="inlineStr"/>
      <c r="H13508" t="inlineStr"/>
    </row>
    <row r="13509">
      <c r="A13509" t="inlineStr">
        <is>
          <t>yggdrasil</t>
        </is>
      </c>
      <c r="B13509" t="inlineStr">
        <is>
          <t>5ecbfd083240965c20c502b4795b6dc93d94b020</t>
        </is>
      </c>
      <c r="C13509" t="inlineStr">
        <is>
          <t>2019-08-27 22:32:40+00:00</t>
        </is>
      </c>
      <c r="D13509" t="inlineStr">
        <is>
          <t>add</t>
        </is>
      </c>
      <c r="E13509" t="inlineStr">
        <is>
          <t>pandas</t>
        </is>
      </c>
      <c r="F13509" t="inlineStr">
        <is>
          <t>&lt;0.21</t>
        </is>
      </c>
      <c r="G13509" t="inlineStr"/>
      <c r="H13509" t="inlineStr"/>
    </row>
    <row r="13510">
      <c r="A13510" t="inlineStr">
        <is>
          <t>yggdrasil</t>
        </is>
      </c>
      <c r="B13510" t="inlineStr">
        <is>
          <t>5ecbfd083240965c20c502b4795b6dc93d94b020</t>
        </is>
      </c>
      <c r="C13510" t="inlineStr">
        <is>
          <t>2019-08-27 22:32:40+00:00</t>
        </is>
      </c>
      <c r="D13510" t="inlineStr">
        <is>
          <t>add</t>
        </is>
      </c>
      <c r="E13510" t="inlineStr">
        <is>
          <t>pandas</t>
        </is>
      </c>
      <c r="F13510" t="inlineStr"/>
      <c r="G13510" t="inlineStr"/>
      <c r="H13510" t="inlineStr"/>
    </row>
    <row r="13511">
      <c r="A13511" t="inlineStr">
        <is>
          <t>yggdrasil</t>
        </is>
      </c>
      <c r="B13511" t="inlineStr">
        <is>
          <t>5ecbfd083240965c20c502b4795b6dc93d94b020</t>
        </is>
      </c>
      <c r="C13511" t="inlineStr">
        <is>
          <t>2019-08-27 22:32:40+00:00</t>
        </is>
      </c>
      <c r="D13511" t="inlineStr">
        <is>
          <t>add</t>
        </is>
      </c>
      <c r="E13511" t="inlineStr">
        <is>
          <t>pandas</t>
        </is>
      </c>
      <c r="F13511" t="inlineStr">
        <is>
          <t>&lt;=0.22</t>
        </is>
      </c>
      <c r="G13511" t="inlineStr"/>
      <c r="H13511" t="inlineStr"/>
    </row>
    <row r="13512">
      <c r="A13512" t="inlineStr">
        <is>
          <t>yggdrasil</t>
        </is>
      </c>
      <c r="B13512" t="inlineStr">
        <is>
          <t>5ecbfd083240965c20c502b4795b6dc93d94b020</t>
        </is>
      </c>
      <c r="C13512" t="inlineStr">
        <is>
          <t>2019-08-27 22:32:40+00:00</t>
        </is>
      </c>
      <c r="D13512" t="inlineStr">
        <is>
          <t>add</t>
        </is>
      </c>
      <c r="E13512" t="inlineStr">
        <is>
          <t>pyperf</t>
        </is>
      </c>
      <c r="F13512" t="inlineStr"/>
      <c r="G13512" t="inlineStr"/>
      <c r="H13512" t="inlineStr"/>
    </row>
    <row r="13513">
      <c r="A13513" t="inlineStr">
        <is>
          <t>yggdrasil</t>
        </is>
      </c>
      <c r="B13513" t="inlineStr">
        <is>
          <t>5ecbfd083240965c20c502b4795b6dc93d94b020</t>
        </is>
      </c>
      <c r="C13513" t="inlineStr">
        <is>
          <t>2019-08-27 22:32:40+00:00</t>
        </is>
      </c>
      <c r="D13513" t="inlineStr">
        <is>
          <t>add</t>
        </is>
      </c>
      <c r="E13513" t="inlineStr">
        <is>
          <t>pint</t>
        </is>
      </c>
      <c r="F13513" t="inlineStr"/>
      <c r="G13513" t="inlineStr"/>
      <c r="H13513" t="inlineStr"/>
    </row>
    <row r="13514">
      <c r="A13514" t="inlineStr">
        <is>
          <t>yggdrasil</t>
        </is>
      </c>
      <c r="B13514" t="inlineStr">
        <is>
          <t>5ecbfd083240965c20c502b4795b6dc93d94b020</t>
        </is>
      </c>
      <c r="C13514" t="inlineStr">
        <is>
          <t>2019-08-27 22:32:40+00:00</t>
        </is>
      </c>
      <c r="D13514" t="inlineStr">
        <is>
          <t>add</t>
        </is>
      </c>
      <c r="E13514" t="inlineStr">
        <is>
          <t>psutil</t>
        </is>
      </c>
      <c r="F13514" t="inlineStr"/>
      <c r="G13514" t="inlineStr"/>
      <c r="H13514" t="inlineStr"/>
    </row>
    <row r="13515">
      <c r="A13515" t="inlineStr">
        <is>
          <t>yggdrasil</t>
        </is>
      </c>
      <c r="B13515" t="inlineStr">
        <is>
          <t>5ecbfd083240965c20c502b4795b6dc93d94b020</t>
        </is>
      </c>
      <c r="C13515" t="inlineStr">
        <is>
          <t>2019-08-27 22:32:40+00:00</t>
        </is>
      </c>
      <c r="D13515" t="inlineStr">
        <is>
          <t>add</t>
        </is>
      </c>
      <c r="E13515" t="inlineStr">
        <is>
          <t>pystache</t>
        </is>
      </c>
      <c r="F13515" t="inlineStr"/>
      <c r="G13515" t="inlineStr"/>
      <c r="H13515" t="inlineStr"/>
    </row>
    <row r="13516">
      <c r="A13516" t="inlineStr">
        <is>
          <t>yggdrasil</t>
        </is>
      </c>
      <c r="B13516" t="inlineStr">
        <is>
          <t>5ecbfd083240965c20c502b4795b6dc93d94b020</t>
        </is>
      </c>
      <c r="C13516" t="inlineStr">
        <is>
          <t>2019-08-27 22:32:40+00:00</t>
        </is>
      </c>
      <c r="D13516" t="inlineStr">
        <is>
          <t>add</t>
        </is>
      </c>
      <c r="E13516" t="inlineStr">
        <is>
          <t>python-rapidjson</t>
        </is>
      </c>
      <c r="F13516" t="inlineStr"/>
      <c r="G13516" t="inlineStr"/>
      <c r="H13516" t="inlineStr"/>
    </row>
    <row r="13517">
      <c r="A13517" t="inlineStr">
        <is>
          <t>yggdrasil</t>
        </is>
      </c>
      <c r="B13517" t="inlineStr">
        <is>
          <t>5ecbfd083240965c20c502b4795b6dc93d94b020</t>
        </is>
      </c>
      <c r="C13517" t="inlineStr">
        <is>
          <t>2019-08-27 22:32:40+00:00</t>
        </is>
      </c>
      <c r="D13517" t="inlineStr">
        <is>
          <t>add</t>
        </is>
      </c>
      <c r="E13517" t="inlineStr">
        <is>
          <t>pyyaml</t>
        </is>
      </c>
      <c r="F13517" t="inlineStr"/>
      <c r="G13517" t="inlineStr"/>
      <c r="H13517" t="inlineStr"/>
    </row>
    <row r="13518">
      <c r="A13518" t="inlineStr">
        <is>
          <t>yggdrasil</t>
        </is>
      </c>
      <c r="B13518" t="inlineStr">
        <is>
          <t>5ecbfd083240965c20c502b4795b6dc93d94b020</t>
        </is>
      </c>
      <c r="C13518" t="inlineStr">
        <is>
          <t>2019-08-27 22:32:40+00:00</t>
        </is>
      </c>
      <c r="D13518" t="inlineStr">
        <is>
          <t>add</t>
        </is>
      </c>
      <c r="E13518" t="inlineStr">
        <is>
          <t>pyzmq</t>
        </is>
      </c>
      <c r="F13518" t="inlineStr"/>
      <c r="G13518" t="inlineStr"/>
      <c r="H13518" t="inlineStr"/>
    </row>
    <row r="13519">
      <c r="A13519" t="inlineStr">
        <is>
          <t>yggdrasil</t>
        </is>
      </c>
      <c r="B13519" t="inlineStr">
        <is>
          <t>5ecbfd083240965c20c502b4795b6dc93d94b020</t>
        </is>
      </c>
      <c r="C13519" t="inlineStr">
        <is>
          <t>2019-08-27 22:32:40+00:00</t>
        </is>
      </c>
      <c r="D13519" t="inlineStr">
        <is>
          <t>add</t>
        </is>
      </c>
      <c r="E13519" t="inlineStr">
        <is>
          <t>scipy</t>
        </is>
      </c>
      <c r="F13519" t="inlineStr"/>
      <c r="G13519" t="inlineStr"/>
      <c r="H13519" t="inlineStr"/>
    </row>
    <row r="13520">
      <c r="A13520" t="inlineStr">
        <is>
          <t>yggdrasil</t>
        </is>
      </c>
      <c r="B13520" t="inlineStr">
        <is>
          <t>5ecbfd083240965c20c502b4795b6dc93d94b020</t>
        </is>
      </c>
      <c r="C13520" t="inlineStr">
        <is>
          <t>2019-08-27 22:32:40+00:00</t>
        </is>
      </c>
      <c r="D13520" t="inlineStr">
        <is>
          <t>add</t>
        </is>
      </c>
      <c r="E13520" t="inlineStr">
        <is>
          <t>six</t>
        </is>
      </c>
      <c r="F13520" t="inlineStr"/>
      <c r="G13520" t="inlineStr"/>
      <c r="H13520" t="inlineStr"/>
    </row>
    <row r="13521">
      <c r="A13521" t="inlineStr">
        <is>
          <t>yggdrasil</t>
        </is>
      </c>
      <c r="B13521" t="inlineStr">
        <is>
          <t>5ecbfd083240965c20c502b4795b6dc93d94b020</t>
        </is>
      </c>
      <c r="C13521" t="inlineStr">
        <is>
          <t>2019-08-27 22:32:40+00:00</t>
        </is>
      </c>
      <c r="D13521" t="inlineStr">
        <is>
          <t>add</t>
        </is>
      </c>
      <c r="E13521" t="inlineStr">
        <is>
          <t>sysv_ipc</t>
        </is>
      </c>
      <c r="F13521" t="inlineStr"/>
      <c r="G13521" t="inlineStr"/>
      <c r="H13521" t="inlineStr"/>
    </row>
    <row r="13522">
      <c r="A13522" t="inlineStr">
        <is>
          <t>yggdrasil</t>
        </is>
      </c>
      <c r="B13522" t="inlineStr">
        <is>
          <t>5ecbfd083240965c20c502b4795b6dc93d94b020</t>
        </is>
      </c>
      <c r="C13522" t="inlineStr">
        <is>
          <t>2019-08-27 22:32:40+00:00</t>
        </is>
      </c>
      <c r="D13522" t="inlineStr">
        <is>
          <t>add</t>
        </is>
      </c>
      <c r="E13522" t="inlineStr">
        <is>
          <t>unyt</t>
        </is>
      </c>
      <c r="F13522" t="inlineStr"/>
      <c r="G13522" t="inlineStr"/>
      <c r="H13522" t="inlineStr"/>
    </row>
    <row r="13523">
      <c r="A13523" t="inlineStr">
        <is>
          <t>yggdrasil</t>
        </is>
      </c>
      <c r="B13523" t="inlineStr">
        <is>
          <t>7e75e8e9291e7bc195fb961f95efba7ea3b7ca70</t>
        </is>
      </c>
      <c r="C13523" t="inlineStr">
        <is>
          <t>2019-12-16 00:16:52+00:00</t>
        </is>
      </c>
      <c r="D13523" t="inlineStr">
        <is>
          <t>add</t>
        </is>
      </c>
      <c r="E13523" t="inlineStr">
        <is>
          <t>GitPython</t>
        </is>
      </c>
      <c r="F13523" t="inlineStr"/>
      <c r="G13523" t="inlineStr"/>
      <c r="H13523" t="inlineStr"/>
    </row>
    <row r="13524">
      <c r="A13524" t="inlineStr">
        <is>
          <t>yggdrasil</t>
        </is>
      </c>
      <c r="B13524" t="inlineStr">
        <is>
          <t>7ad9ca626029df3570e2079ed6e02b8efab1ef47</t>
        </is>
      </c>
      <c r="C13524" t="inlineStr">
        <is>
          <t>2020-03-13 16:52:07+00:00</t>
        </is>
      </c>
      <c r="D13524" t="inlineStr">
        <is>
          <t>verchange</t>
        </is>
      </c>
      <c r="E13524" t="inlineStr">
        <is>
          <t>jsonschema</t>
        </is>
      </c>
      <c r="F13524" t="inlineStr">
        <is>
          <t>&gt;=3</t>
        </is>
      </c>
      <c r="G13524" t="inlineStr">
        <is>
          <t>jsonschema</t>
        </is>
      </c>
      <c r="H13524" t="inlineStr"/>
    </row>
    <row r="13525">
      <c r="A13525" t="inlineStr">
        <is>
          <t>yggdrasil</t>
        </is>
      </c>
      <c r="B13525" t="inlineStr">
        <is>
          <t>7ad9ca626029df3570e2079ed6e02b8efab1ef47</t>
        </is>
      </c>
      <c r="C13525" t="inlineStr">
        <is>
          <t>2020-03-13 16:52:07+00:00</t>
        </is>
      </c>
      <c r="D13525" t="inlineStr">
        <is>
          <t>verchange</t>
        </is>
      </c>
      <c r="E13525" t="inlineStr">
        <is>
          <t>python-rapidjson</t>
        </is>
      </c>
      <c r="F13525" t="inlineStr"/>
      <c r="G13525" t="inlineStr">
        <is>
          <t>python-rapidjson</t>
        </is>
      </c>
      <c r="H13525" t="inlineStr"/>
    </row>
    <row r="13526">
      <c r="A13526" t="inlineStr">
        <is>
          <t>yggdrasil</t>
        </is>
      </c>
      <c r="B13526" t="inlineStr">
        <is>
          <t>7ad9ca626029df3570e2079ed6e02b8efab1ef47</t>
        </is>
      </c>
      <c r="C13526" t="inlineStr">
        <is>
          <t>2020-03-13 16:52:07+00:00</t>
        </is>
      </c>
      <c r="D13526" t="inlineStr">
        <is>
          <t>verchange</t>
        </is>
      </c>
      <c r="E13526" t="inlineStr">
        <is>
          <t>pandas</t>
        </is>
      </c>
      <c r="F13526" t="inlineStr"/>
      <c r="G13526" t="inlineStr">
        <is>
          <t>pandas</t>
        </is>
      </c>
      <c r="H13526" t="inlineStr">
        <is>
          <t>&lt;0.21</t>
        </is>
      </c>
    </row>
    <row r="13527">
      <c r="A13527" t="inlineStr">
        <is>
          <t>yggdrasil</t>
        </is>
      </c>
      <c r="B13527" t="inlineStr">
        <is>
          <t>7ad9ca626029df3570e2079ed6e02b8efab1ef47</t>
        </is>
      </c>
      <c r="C13527" t="inlineStr">
        <is>
          <t>2020-03-13 16:52:07+00:00</t>
        </is>
      </c>
      <c r="D13527" t="inlineStr">
        <is>
          <t>verchange</t>
        </is>
      </c>
      <c r="E13527" t="inlineStr">
        <is>
          <t>unyt</t>
        </is>
      </c>
      <c r="F13527" t="inlineStr"/>
      <c r="G13527" t="inlineStr">
        <is>
          <t>unyt</t>
        </is>
      </c>
      <c r="H13527" t="inlineStr"/>
    </row>
    <row r="13528">
      <c r="A13528" t="inlineStr">
        <is>
          <t>yggdrasil</t>
        </is>
      </c>
      <c r="B13528" t="inlineStr">
        <is>
          <t>7ad9ca626029df3570e2079ed6e02b8efab1ef47</t>
        </is>
      </c>
      <c r="C13528" t="inlineStr">
        <is>
          <t>2020-03-13 16:52:07+00:00</t>
        </is>
      </c>
      <c r="D13528" t="inlineStr">
        <is>
          <t>verchange</t>
        </is>
      </c>
      <c r="E13528" t="inlineStr">
        <is>
          <t>matplotlib</t>
        </is>
      </c>
      <c r="F13528" t="inlineStr"/>
      <c r="G13528" t="inlineStr">
        <is>
          <t>matplotlib</t>
        </is>
      </c>
      <c r="H13528" t="inlineStr">
        <is>
          <t>&lt;3.0</t>
        </is>
      </c>
    </row>
    <row r="13529">
      <c r="A13529" t="inlineStr">
        <is>
          <t>yggdrasil</t>
        </is>
      </c>
      <c r="B13529" t="inlineStr">
        <is>
          <t>7ad9ca626029df3570e2079ed6e02b8efab1ef47</t>
        </is>
      </c>
      <c r="C13529" t="inlineStr">
        <is>
          <t>2020-03-13 16:52:07+00:00</t>
        </is>
      </c>
      <c r="D13529" t="inlineStr">
        <is>
          <t>rem</t>
        </is>
      </c>
      <c r="E13529" t="inlineStr"/>
      <c r="F13529" t="inlineStr"/>
      <c r="G13529" t="inlineStr">
        <is>
          <t>pint</t>
        </is>
      </c>
      <c r="H13529" t="inlineStr"/>
    </row>
    <row r="13530">
      <c r="A13530" t="inlineStr">
        <is>
          <t>LaZagne</t>
        </is>
      </c>
      <c r="B13530" t="inlineStr">
        <is>
          <t>ab1e140051594262398e562fb3ab323583a19df1</t>
        </is>
      </c>
      <c r="C13530" t="inlineStr">
        <is>
          <t>2021-03-16 16:36:40+00:00</t>
        </is>
      </c>
      <c r="D13530" t="inlineStr">
        <is>
          <t>verchange</t>
        </is>
      </c>
      <c r="E13530" t="inlineStr">
        <is>
          <t>secretstorage</t>
        </is>
      </c>
      <c r="F13530" t="inlineStr"/>
      <c r="G13530" t="inlineStr">
        <is>
          <t>secretstorage</t>
        </is>
      </c>
      <c r="H13530" t="inlineStr"/>
    </row>
    <row r="13531">
      <c r="A13531" t="inlineStr">
        <is>
          <t>LaZagne</t>
        </is>
      </c>
      <c r="B13531" t="inlineStr">
        <is>
          <t>ab1e140051594262398e562fb3ab323583a19df1</t>
        </is>
      </c>
      <c r="C13531" t="inlineStr">
        <is>
          <t>2021-03-16 16:36:40+00:00</t>
        </is>
      </c>
      <c r="D13531" t="inlineStr">
        <is>
          <t>verchange</t>
        </is>
      </c>
      <c r="E13531" t="inlineStr">
        <is>
          <t>enum34</t>
        </is>
      </c>
      <c r="F13531" t="inlineStr"/>
      <c r="G13531" t="inlineStr">
        <is>
          <t>enum34</t>
        </is>
      </c>
      <c r="H13531" t="inlineStr"/>
    </row>
    <row r="13532">
      <c r="A13532" t="inlineStr">
        <is>
          <t>LaZagne</t>
        </is>
      </c>
      <c r="B13532" t="inlineStr">
        <is>
          <t>ab1e140051594262398e562fb3ab323583a19df1</t>
        </is>
      </c>
      <c r="C13532" t="inlineStr">
        <is>
          <t>2021-03-16 16:36:40+00:00</t>
        </is>
      </c>
      <c r="D13532" t="inlineStr">
        <is>
          <t>verchange</t>
        </is>
      </c>
      <c r="E13532" t="inlineStr"/>
      <c r="F13532" t="inlineStr"/>
      <c r="G13532" t="inlineStr"/>
      <c r="H13532" t="inlineStr"/>
    </row>
    <row r="13533">
      <c r="A13533" t="inlineStr">
        <is>
          <t>LaZagne</t>
        </is>
      </c>
      <c r="B13533" t="inlineStr">
        <is>
          <t>ab1e140051594262398e562fb3ab323583a19df1</t>
        </is>
      </c>
      <c r="C13533" t="inlineStr">
        <is>
          <t>2021-03-16 16:36:40+00:00</t>
        </is>
      </c>
      <c r="D13533" t="inlineStr">
        <is>
          <t>add</t>
        </is>
      </c>
      <c r="E13533" t="inlineStr">
        <is>
          <t>pycryptodome</t>
        </is>
      </c>
      <c r="F13533" t="inlineStr"/>
      <c r="G13533" t="inlineStr"/>
      <c r="H13533" t="inlineStr"/>
    </row>
    <row r="13534">
      <c r="A13534" t="inlineStr">
        <is>
          <t>tootstream</t>
        </is>
      </c>
      <c r="B13534" t="inlineStr">
        <is>
          <t>754b61d40114231e5178a312e1f56ef7c57169ca</t>
        </is>
      </c>
      <c r="C13534" t="inlineStr">
        <is>
          <t>2017-11-17 04:09:51+00:00</t>
        </is>
      </c>
      <c r="D13534" t="inlineStr">
        <is>
          <t>add</t>
        </is>
      </c>
      <c r="E13534" t="inlineStr">
        <is>
          <t>humanize</t>
        </is>
      </c>
      <c r="F13534">
        <f>=0.5.1</f>
        <v/>
      </c>
      <c r="G13534" t="inlineStr"/>
      <c r="H13534" t="inlineStr"/>
    </row>
    <row r="13535">
      <c r="A13535" t="inlineStr">
        <is>
          <t>tootstream</t>
        </is>
      </c>
      <c r="B13535" t="inlineStr">
        <is>
          <t>af9b5f23666ba06f6073588774e73263baf467ed</t>
        </is>
      </c>
      <c r="C13535" t="inlineStr">
        <is>
          <t>2017-11-21 23:07:13+00:00</t>
        </is>
      </c>
      <c r="D13535" t="inlineStr">
        <is>
          <t>verchange</t>
        </is>
      </c>
      <c r="E13535" t="inlineStr">
        <is>
          <t>Mastodon.py</t>
        </is>
      </c>
      <c r="F13535">
        <f>=1.1.2</f>
        <v/>
      </c>
      <c r="G13535" t="inlineStr">
        <is>
          <t>Mastodon.py</t>
        </is>
      </c>
      <c r="H13535">
        <f>=1.1.1</f>
        <v/>
      </c>
    </row>
    <row r="13536">
      <c r="A13536" t="inlineStr">
        <is>
          <t>tootstream</t>
        </is>
      </c>
      <c r="B13536" t="inlineStr">
        <is>
          <t>af9b5f23666ba06f6073588774e73263baf467ed</t>
        </is>
      </c>
      <c r="C13536" t="inlineStr">
        <is>
          <t>2017-11-21 23:07:13+00:00</t>
        </is>
      </c>
      <c r="D13536" t="inlineStr">
        <is>
          <t>verchange</t>
        </is>
      </c>
      <c r="E13536" t="inlineStr">
        <is>
          <t>click</t>
        </is>
      </c>
      <c r="F13536" t="inlineStr">
        <is>
          <t>&gt;=6.7</t>
        </is>
      </c>
      <c r="G13536" t="inlineStr">
        <is>
          <t>click</t>
        </is>
      </c>
      <c r="H13536">
        <f>=6.6</f>
        <v/>
      </c>
    </row>
    <row r="13537">
      <c r="A13537" t="inlineStr">
        <is>
          <t>tootstream</t>
        </is>
      </c>
      <c r="B13537" t="inlineStr">
        <is>
          <t>af9b5f23666ba06f6073588774e73263baf467ed</t>
        </is>
      </c>
      <c r="C13537" t="inlineStr">
        <is>
          <t>2017-11-21 23:07:13+00:00</t>
        </is>
      </c>
      <c r="D13537" t="inlineStr">
        <is>
          <t>verchange</t>
        </is>
      </c>
      <c r="E13537" t="inlineStr">
        <is>
          <t>colored</t>
        </is>
      </c>
      <c r="F13537" t="inlineStr">
        <is>
          <t>&gt;=1.3.5</t>
        </is>
      </c>
      <c r="G13537" t="inlineStr">
        <is>
          <t>colored</t>
        </is>
      </c>
      <c r="H13537">
        <f>=1.3.4</f>
        <v/>
      </c>
    </row>
    <row r="13538">
      <c r="A13538" t="inlineStr">
        <is>
          <t>tootstream</t>
        </is>
      </c>
      <c r="B13538" t="inlineStr">
        <is>
          <t>af9b5f23666ba06f6073588774e73263baf467ed</t>
        </is>
      </c>
      <c r="C13538" t="inlineStr">
        <is>
          <t>2017-11-21 23:07:13+00:00</t>
        </is>
      </c>
      <c r="D13538" t="inlineStr">
        <is>
          <t>verchange</t>
        </is>
      </c>
      <c r="E13538" t="inlineStr">
        <is>
          <t>humanize</t>
        </is>
      </c>
      <c r="F13538" t="inlineStr">
        <is>
          <t>&gt;=0.5.1</t>
        </is>
      </c>
      <c r="G13538" t="inlineStr">
        <is>
          <t>humanize</t>
        </is>
      </c>
      <c r="H13538">
        <f>=0.5.1</f>
        <v/>
      </c>
    </row>
    <row r="13539">
      <c r="A13539" t="inlineStr">
        <is>
          <t>tootstream</t>
        </is>
      </c>
      <c r="B13539" t="inlineStr">
        <is>
          <t>6122f1fbea3a8f64c95c81246e71c33278212ba6</t>
        </is>
      </c>
      <c r="C13539" t="inlineStr">
        <is>
          <t>2017-12-23 15:48:33+00:00</t>
        </is>
      </c>
      <c r="D13539" t="inlineStr">
        <is>
          <t>verchange</t>
        </is>
      </c>
      <c r="E13539" t="inlineStr">
        <is>
          <t>Mastodon.py</t>
        </is>
      </c>
      <c r="F13539">
        <f>=1.2.1</f>
        <v/>
      </c>
      <c r="G13539" t="inlineStr">
        <is>
          <t>Mastodon.py</t>
        </is>
      </c>
      <c r="H13539">
        <f>=1.1.2</f>
        <v/>
      </c>
    </row>
    <row r="13540">
      <c r="A13540" t="inlineStr">
        <is>
          <t>tootstream</t>
        </is>
      </c>
      <c r="B13540" t="inlineStr">
        <is>
          <t>6122f1fbea3a8f64c95c81246e71c33278212ba6</t>
        </is>
      </c>
      <c r="C13540" t="inlineStr">
        <is>
          <t>2017-12-23 15:48:33+00:00</t>
        </is>
      </c>
      <c r="D13540" t="inlineStr">
        <is>
          <t>add</t>
        </is>
      </c>
      <c r="E13540" t="inlineStr">
        <is>
          <t>emoji</t>
        </is>
      </c>
      <c r="F13540" t="inlineStr">
        <is>
          <t>&gt;=0.4.5</t>
        </is>
      </c>
      <c r="G13540" t="inlineStr"/>
      <c r="H13540" t="inlineStr"/>
    </row>
    <row r="13541">
      <c r="A13541" t="inlineStr">
        <is>
          <t>tootstream</t>
        </is>
      </c>
      <c r="B13541" t="inlineStr">
        <is>
          <t>acdaf30f40eba2718a72e38a5a7651cc5ddcae8e</t>
        </is>
      </c>
      <c r="C13541" t="inlineStr">
        <is>
          <t>2018-02-18 02:29:18+00:00</t>
        </is>
      </c>
      <c r="D13541" t="inlineStr">
        <is>
          <t>verchange</t>
        </is>
      </c>
      <c r="E13541" t="inlineStr">
        <is>
          <t>Mastodon.py</t>
        </is>
      </c>
      <c r="F13541">
        <f>=1.2.2</f>
        <v/>
      </c>
      <c r="G13541" t="inlineStr">
        <is>
          <t>Mastodon.py</t>
        </is>
      </c>
      <c r="H13541">
        <f>=1.2.1</f>
        <v/>
      </c>
    </row>
    <row r="13542">
      <c r="A13542" t="inlineStr">
        <is>
          <t>tootstream</t>
        </is>
      </c>
      <c r="B13542" t="inlineStr">
        <is>
          <t>14b2a857c0af9b08c84fa1c73c5ced0d44648479</t>
        </is>
      </c>
      <c r="C13542" t="inlineStr">
        <is>
          <t>2018-08-09 00:55:12+00:00</t>
        </is>
      </c>
      <c r="D13542" t="inlineStr">
        <is>
          <t>verchange</t>
        </is>
      </c>
      <c r="E13542" t="inlineStr">
        <is>
          <t>Mastodon.py</t>
        </is>
      </c>
      <c r="F13542">
        <f>=1.3</f>
        <v/>
      </c>
      <c r="G13542" t="inlineStr">
        <is>
          <t>Mastodon.py</t>
        </is>
      </c>
      <c r="H13542">
        <f>=1.2.2</f>
        <v/>
      </c>
    </row>
    <row r="13543">
      <c r="A13543" t="inlineStr">
        <is>
          <t>tootstream</t>
        </is>
      </c>
      <c r="B13543" t="inlineStr">
        <is>
          <t>3aae3e6a6f2135ecf4aec40824708021f3779b81</t>
        </is>
      </c>
      <c r="C13543" t="inlineStr">
        <is>
          <t>2018-09-30 14:08:24+00:00</t>
        </is>
      </c>
      <c r="D13543" t="inlineStr">
        <is>
          <t>verchange</t>
        </is>
      </c>
      <c r="E13543" t="inlineStr">
        <is>
          <t>Mastodon.py</t>
        </is>
      </c>
      <c r="F13543">
        <f>=1.3.1</f>
        <v/>
      </c>
      <c r="G13543" t="inlineStr">
        <is>
          <t>Mastodon.py</t>
        </is>
      </c>
      <c r="H13543">
        <f>=1.3</f>
        <v/>
      </c>
    </row>
    <row r="13544">
      <c r="A13544" t="inlineStr">
        <is>
          <t>tootstream</t>
        </is>
      </c>
      <c r="B13544" t="inlineStr">
        <is>
          <t>3ce2a494e69579ebb6bbfd48f7439fff6c7f9adc</t>
        </is>
      </c>
      <c r="C13544" t="inlineStr">
        <is>
          <t>2019-07-20 13:29:47+00:00</t>
        </is>
      </c>
      <c r="D13544" t="inlineStr">
        <is>
          <t>verchange</t>
        </is>
      </c>
      <c r="E13544" t="inlineStr">
        <is>
          <t>colored</t>
        </is>
      </c>
      <c r="F13544" t="inlineStr">
        <is>
          <t>&gt;=1.3.93</t>
        </is>
      </c>
      <c r="G13544" t="inlineStr">
        <is>
          <t>colored</t>
        </is>
      </c>
      <c r="H13544" t="inlineStr">
        <is>
          <t>&gt;=1.3.5</t>
        </is>
      </c>
    </row>
    <row r="13545">
      <c r="A13545" t="inlineStr">
        <is>
          <t>tootstream</t>
        </is>
      </c>
      <c r="B13545" t="inlineStr">
        <is>
          <t>3ce2a494e69579ebb6bbfd48f7439fff6c7f9adc</t>
        </is>
      </c>
      <c r="C13545" t="inlineStr">
        <is>
          <t>2019-07-20 13:29:47+00:00</t>
        </is>
      </c>
      <c r="D13545" t="inlineStr">
        <is>
          <t>verchange</t>
        </is>
      </c>
      <c r="E13545" t="inlineStr">
        <is>
          <t>Mastodon.py</t>
        </is>
      </c>
      <c r="F13545">
        <f>=1.4.5</f>
        <v/>
      </c>
      <c r="G13545" t="inlineStr">
        <is>
          <t>Mastodon.py</t>
        </is>
      </c>
      <c r="H13545">
        <f>=1.3.1</f>
        <v/>
      </c>
    </row>
    <row r="13546">
      <c r="A13546" t="inlineStr">
        <is>
          <t>tootstream</t>
        </is>
      </c>
      <c r="B13546" t="inlineStr">
        <is>
          <t>084e9135fd574714a42cd20ecd184b467bea7de1</t>
        </is>
      </c>
      <c r="C13546" t="inlineStr">
        <is>
          <t>2020-01-23 00:32:47+00:00</t>
        </is>
      </c>
      <c r="D13546" t="inlineStr">
        <is>
          <t>verchange</t>
        </is>
      </c>
      <c r="E13546" t="inlineStr">
        <is>
          <t>Mastodon.py</t>
        </is>
      </c>
      <c r="F13546">
        <f>=1.5.0</f>
        <v/>
      </c>
      <c r="G13546" t="inlineStr">
        <is>
          <t>Mastodon.py</t>
        </is>
      </c>
      <c r="H13546">
        <f>=1.4.5</f>
        <v/>
      </c>
    </row>
    <row r="13547">
      <c r="A13547" t="inlineStr">
        <is>
          <t>tootstream</t>
        </is>
      </c>
      <c r="B13547" t="inlineStr">
        <is>
          <t>4618f091e26fb3072536970c4609856c2f163535</t>
        </is>
      </c>
      <c r="C13547" t="inlineStr">
        <is>
          <t>2020-01-23 01:03:40+00:00</t>
        </is>
      </c>
      <c r="D13547" t="inlineStr">
        <is>
          <t>verchange</t>
        </is>
      </c>
      <c r="E13547" t="inlineStr">
        <is>
          <t>Mastodon.py</t>
        </is>
      </c>
      <c r="F13547">
        <f>=1.5.0</f>
        <v/>
      </c>
      <c r="G13547" t="inlineStr">
        <is>
          <t>Mastodon.py</t>
        </is>
      </c>
      <c r="H13547">
        <f>=1.4.5</f>
        <v/>
      </c>
    </row>
    <row r="13548">
      <c r="A13548" t="inlineStr">
        <is>
          <t>django-ordered-model</t>
        </is>
      </c>
      <c r="B13548" t="inlineStr">
        <is>
          <t>6eec79327ad114fe2ca47114a6ea1e8e54b4aa5a</t>
        </is>
      </c>
      <c r="C13548" t="inlineStr">
        <is>
          <t>2015-04-06 13:38:58+00:00</t>
        </is>
      </c>
      <c r="D13548" t="inlineStr">
        <is>
          <t>add</t>
        </is>
      </c>
      <c r="E13548" t="inlineStr">
        <is>
          <t>Django</t>
        </is>
      </c>
      <c r="F13548" t="inlineStr"/>
      <c r="G13548" t="inlineStr"/>
      <c r="H13548" t="inlineStr"/>
    </row>
    <row r="13549">
      <c r="A13549" t="inlineStr">
        <is>
          <t>django-ordered-model</t>
        </is>
      </c>
      <c r="B13549" t="inlineStr">
        <is>
          <t>96b663831cbc3ecb3b3e98ddf1b1cc93873b83b4</t>
        </is>
      </c>
      <c r="C13549" t="inlineStr">
        <is>
          <t>2017-04-14 14:02:34+00:00</t>
        </is>
      </c>
      <c r="D13549" t="inlineStr">
        <is>
          <t>add</t>
        </is>
      </c>
      <c r="E13549" t="inlineStr">
        <is>
          <t>six</t>
        </is>
      </c>
      <c r="F13549" t="inlineStr"/>
      <c r="G13549" t="inlineStr"/>
      <c r="H13549" t="inlineStr"/>
    </row>
    <row r="13550">
      <c r="A13550" t="inlineStr">
        <is>
          <t>django-ordered-model</t>
        </is>
      </c>
      <c r="B13550" t="inlineStr">
        <is>
          <t>38dee891a96c09ce75d1f5bdefc8ed6de75794dc</t>
        </is>
      </c>
      <c r="C13550" t="inlineStr">
        <is>
          <t>2017-08-18 18:13:03+00:00</t>
        </is>
      </c>
      <c r="D13550" t="inlineStr">
        <is>
          <t>rem</t>
        </is>
      </c>
      <c r="E13550" t="inlineStr"/>
      <c r="F13550" t="inlineStr"/>
      <c r="G13550" t="inlineStr">
        <is>
          <t>six</t>
        </is>
      </c>
      <c r="H13550" t="inlineStr"/>
    </row>
    <row r="13551">
      <c r="A13551" t="inlineStr">
        <is>
          <t>spylon-kernel</t>
        </is>
      </c>
      <c r="B13551" t="inlineStr">
        <is>
          <t>17a39426e923baf12c62302b220d6a36d8df3dbd</t>
        </is>
      </c>
      <c r="C13551" t="inlineStr">
        <is>
          <t>2017-01-09 16:27:36+00:00</t>
        </is>
      </c>
      <c r="D13551" t="inlineStr">
        <is>
          <t>verchange</t>
        </is>
      </c>
      <c r="E13551" t="inlineStr">
        <is>
          <t>spylon</t>
        </is>
      </c>
      <c r="F13551" t="inlineStr"/>
      <c r="G13551" t="inlineStr">
        <is>
          <t>spylon</t>
        </is>
      </c>
      <c r="H13551" t="inlineStr"/>
    </row>
    <row r="13552">
      <c r="A13552" t="inlineStr">
        <is>
          <t>spylon-kernel</t>
        </is>
      </c>
      <c r="B13552" t="inlineStr">
        <is>
          <t>17a39426e923baf12c62302b220d6a36d8df3dbd</t>
        </is>
      </c>
      <c r="C13552" t="inlineStr">
        <is>
          <t>2017-01-09 16:27:36+00:00</t>
        </is>
      </c>
      <c r="D13552" t="inlineStr">
        <is>
          <t>add</t>
        </is>
      </c>
      <c r="E13552" t="inlineStr">
        <is>
          <t>tornado</t>
        </is>
      </c>
      <c r="F13552" t="inlineStr"/>
      <c r="G13552" t="inlineStr"/>
      <c r="H13552" t="inlineStr"/>
    </row>
    <row r="13553">
      <c r="A13553" t="inlineStr">
        <is>
          <t>spylon-kernel</t>
        </is>
      </c>
      <c r="B13553" t="inlineStr">
        <is>
          <t>17a39426e923baf12c62302b220d6a36d8df3dbd</t>
        </is>
      </c>
      <c r="C13553" t="inlineStr">
        <is>
          <t>2017-01-09 16:27:36+00:00</t>
        </is>
      </c>
      <c r="D13553" t="inlineStr">
        <is>
          <t>rem</t>
        </is>
      </c>
      <c r="E13553" t="inlineStr"/>
      <c r="F13553" t="inlineStr"/>
      <c r="G13553" t="inlineStr">
        <is>
          <t>pandas</t>
        </is>
      </c>
      <c r="H13553" t="inlineStr"/>
    </row>
    <row r="13554">
      <c r="A13554" t="inlineStr">
        <is>
          <t>spylon-kernel</t>
        </is>
      </c>
      <c r="B13554" t="inlineStr">
        <is>
          <t>17a39426e923baf12c62302b220d6a36d8df3dbd</t>
        </is>
      </c>
      <c r="C13554" t="inlineStr">
        <is>
          <t>2017-01-09 16:27:36+00:00</t>
        </is>
      </c>
      <c r="D13554" t="inlineStr">
        <is>
          <t>rem</t>
        </is>
      </c>
      <c r="E13554" t="inlineStr"/>
      <c r="F13554" t="inlineStr"/>
      <c r="G13554" t="inlineStr">
        <is>
          <t>findspark</t>
        </is>
      </c>
      <c r="H13554" t="inlineStr"/>
    </row>
    <row r="13555">
      <c r="A13555" t="inlineStr">
        <is>
          <t>spylon-kernel</t>
        </is>
      </c>
      <c r="B13555" t="inlineStr">
        <is>
          <t>17a39426e923baf12c62302b220d6a36d8df3dbd</t>
        </is>
      </c>
      <c r="C13555" t="inlineStr">
        <is>
          <t>2017-01-09 16:27:36+00:00</t>
        </is>
      </c>
      <c r="D13555" t="inlineStr">
        <is>
          <t>rem</t>
        </is>
      </c>
      <c r="E13555" t="inlineStr"/>
      <c r="F13555" t="inlineStr"/>
      <c r="G13555" t="inlineStr">
        <is>
          <t>pyyaml</t>
        </is>
      </c>
      <c r="H13555" t="inlineStr"/>
    </row>
    <row r="13556">
      <c r="A13556" t="inlineStr">
        <is>
          <t>spylon-kernel</t>
        </is>
      </c>
      <c r="B13556" t="inlineStr">
        <is>
          <t>f8a74ec51dfdfa1795c3eac01e6558b7215ea760</t>
        </is>
      </c>
      <c r="C13556" t="inlineStr">
        <is>
          <t>2017-03-05 04:23:33+00:00</t>
        </is>
      </c>
      <c r="D13556" t="inlineStr">
        <is>
          <t>verchange</t>
        </is>
      </c>
      <c r="E13556" t="inlineStr">
        <is>
          <t>jedi</t>
        </is>
      </c>
      <c r="F13556" t="inlineStr">
        <is>
          <t>&gt;=0.10</t>
        </is>
      </c>
      <c r="G13556" t="inlineStr">
        <is>
          <t>jedi</t>
        </is>
      </c>
      <c r="H13556" t="inlineStr"/>
    </row>
    <row r="13557">
      <c r="A13557" t="inlineStr">
        <is>
          <t>spylon-kernel</t>
        </is>
      </c>
      <c r="B13557" t="inlineStr">
        <is>
          <t>c9267b14f20c37b36968080b4002728936caebd7</t>
        </is>
      </c>
      <c r="C13557" t="inlineStr">
        <is>
          <t>2017-03-16 02:43:14+00:00</t>
        </is>
      </c>
      <c r="D13557" t="inlineStr">
        <is>
          <t>verchange</t>
        </is>
      </c>
      <c r="E13557" t="inlineStr">
        <is>
          <t>ipykernel</t>
        </is>
      </c>
      <c r="F13557" t="inlineStr"/>
      <c r="G13557" t="inlineStr">
        <is>
          <t>ipykernel</t>
        </is>
      </c>
      <c r="H13557" t="inlineStr"/>
    </row>
    <row r="13558">
      <c r="A13558" t="inlineStr">
        <is>
          <t>spylon-kernel</t>
        </is>
      </c>
      <c r="B13558" t="inlineStr">
        <is>
          <t>c9267b14f20c37b36968080b4002728936caebd7</t>
        </is>
      </c>
      <c r="C13558" t="inlineStr">
        <is>
          <t>2017-03-16 02:43:14+00:00</t>
        </is>
      </c>
      <c r="D13558" t="inlineStr">
        <is>
          <t>verchange</t>
        </is>
      </c>
      <c r="E13558" t="inlineStr">
        <is>
          <t>jedi</t>
        </is>
      </c>
      <c r="F13558" t="inlineStr">
        <is>
          <t>&gt;=0.10</t>
        </is>
      </c>
      <c r="G13558" t="inlineStr">
        <is>
          <t>jedi</t>
        </is>
      </c>
      <c r="H13558" t="inlineStr">
        <is>
          <t>&gt;=0.10</t>
        </is>
      </c>
    </row>
    <row r="13559">
      <c r="A13559" t="inlineStr">
        <is>
          <t>spylon-kernel</t>
        </is>
      </c>
      <c r="B13559" t="inlineStr">
        <is>
          <t>378c77db8608c64c37da28c5bf4cbe773a915c22</t>
        </is>
      </c>
      <c r="C13559" t="inlineStr">
        <is>
          <t>2018-03-23 20:35:50+00:00</t>
        </is>
      </c>
      <c r="D13559" t="inlineStr">
        <is>
          <t>verchange</t>
        </is>
      </c>
      <c r="E13559" t="inlineStr">
        <is>
          <t>jedi</t>
        </is>
      </c>
      <c r="F13559" t="inlineStr">
        <is>
          <t>&lt;0.11</t>
        </is>
      </c>
      <c r="G13559" t="inlineStr">
        <is>
          <t>jedi</t>
        </is>
      </c>
      <c r="H13559" t="inlineStr">
        <is>
          <t>&gt;=0.10</t>
        </is>
      </c>
    </row>
    <row r="13560">
      <c r="A13560" t="inlineStr">
        <is>
          <t>python-pyodata</t>
        </is>
      </c>
      <c r="B13560" t="inlineStr">
        <is>
          <t>e4c941f66aeac0a445518b2ea3d9ad0ab5ccca9b</t>
        </is>
      </c>
      <c r="C13560" t="inlineStr">
        <is>
          <t>2019-10-16 09:06:20+00:00</t>
        </is>
      </c>
      <c r="D13560" t="inlineStr">
        <is>
          <t>rem</t>
        </is>
      </c>
      <c r="E13560" t="inlineStr"/>
      <c r="F13560" t="inlineStr"/>
      <c r="G13560" t="inlineStr">
        <is>
          <t>enum34</t>
        </is>
      </c>
      <c r="H13560" t="inlineStr">
        <is>
          <t>&gt;=1.0.4</t>
        </is>
      </c>
    </row>
    <row r="13561">
      <c r="A13561" t="inlineStr">
        <is>
          <t>python-pyodata</t>
        </is>
      </c>
      <c r="B13561" t="inlineStr">
        <is>
          <t>e4c941f66aeac0a445518b2ea3d9ad0ab5ccca9b</t>
        </is>
      </c>
      <c r="C13561" t="inlineStr">
        <is>
          <t>2019-10-16 09:06:20+00:00</t>
        </is>
      </c>
      <c r="D13561" t="inlineStr">
        <is>
          <t>rem</t>
        </is>
      </c>
      <c r="E13561" t="inlineStr"/>
      <c r="F13561" t="inlineStr"/>
      <c r="G13561" t="inlineStr">
        <is>
          <t>funcsigs</t>
        </is>
      </c>
      <c r="H13561" t="inlineStr">
        <is>
          <t>&gt;=1.0.2</t>
        </is>
      </c>
    </row>
    <row r="13562">
      <c r="A13562" t="inlineStr">
        <is>
          <t>python-pyodata</t>
        </is>
      </c>
      <c r="B13562" t="inlineStr">
        <is>
          <t>e4c941f66aeac0a445518b2ea3d9ad0ab5ccca9b</t>
        </is>
      </c>
      <c r="C13562" t="inlineStr">
        <is>
          <t>2019-10-16 09:06:20+00:00</t>
        </is>
      </c>
      <c r="D13562" t="inlineStr">
        <is>
          <t>rem</t>
        </is>
      </c>
      <c r="E13562" t="inlineStr"/>
      <c r="F13562" t="inlineStr"/>
      <c r="G13562" t="inlineStr">
        <is>
          <t>pytest</t>
        </is>
      </c>
      <c r="H13562" t="inlineStr">
        <is>
          <t>&gt;=2.7.0</t>
        </is>
      </c>
    </row>
    <row r="13563">
      <c r="A13563" t="inlineStr">
        <is>
          <t>python-pyodata</t>
        </is>
      </c>
      <c r="B13563" t="inlineStr">
        <is>
          <t>e4c941f66aeac0a445518b2ea3d9ad0ab5ccca9b</t>
        </is>
      </c>
      <c r="C13563" t="inlineStr">
        <is>
          <t>2019-10-16 09:06:20+00:00</t>
        </is>
      </c>
      <c r="D13563" t="inlineStr">
        <is>
          <t>rem</t>
        </is>
      </c>
      <c r="E13563" t="inlineStr"/>
      <c r="F13563" t="inlineStr"/>
      <c r="G13563" t="inlineStr">
        <is>
          <t>requests</t>
        </is>
      </c>
      <c r="H13563">
        <f>=2.20.0</f>
        <v/>
      </c>
    </row>
    <row r="13564">
      <c r="A13564" t="inlineStr">
        <is>
          <t>python-pyodata</t>
        </is>
      </c>
      <c r="B13564" t="inlineStr">
        <is>
          <t>e4c941f66aeac0a445518b2ea3d9ad0ab5ccca9b</t>
        </is>
      </c>
      <c r="C13564" t="inlineStr">
        <is>
          <t>2019-10-16 09:06:20+00:00</t>
        </is>
      </c>
      <c r="D13564" t="inlineStr">
        <is>
          <t>rem</t>
        </is>
      </c>
      <c r="E13564" t="inlineStr"/>
      <c r="F13564" t="inlineStr"/>
      <c r="G13564" t="inlineStr">
        <is>
          <t>responses</t>
        </is>
      </c>
      <c r="H13564" t="inlineStr">
        <is>
          <t>&gt;=0.8.1</t>
        </is>
      </c>
    </row>
    <row r="13565">
      <c r="A13565" t="inlineStr">
        <is>
          <t>python-pyodata</t>
        </is>
      </c>
      <c r="B13565" t="inlineStr">
        <is>
          <t>e4c941f66aeac0a445518b2ea3d9ad0ab5ccca9b</t>
        </is>
      </c>
      <c r="C13565" t="inlineStr">
        <is>
          <t>2019-10-16 09:06:20+00:00</t>
        </is>
      </c>
      <c r="D13565" t="inlineStr">
        <is>
          <t>rem</t>
        </is>
      </c>
      <c r="E13565" t="inlineStr"/>
      <c r="F13565" t="inlineStr"/>
      <c r="G13565" t="inlineStr">
        <is>
          <t>setuptools</t>
        </is>
      </c>
      <c r="H13565" t="inlineStr">
        <is>
          <t>&gt;=38.2.4</t>
        </is>
      </c>
    </row>
    <row r="13566">
      <c r="A13566" t="inlineStr">
        <is>
          <t>python-pyodata</t>
        </is>
      </c>
      <c r="B13566" t="inlineStr">
        <is>
          <t>e4c941f66aeac0a445518b2ea3d9ad0ab5ccca9b</t>
        </is>
      </c>
      <c r="C13566" t="inlineStr">
        <is>
          <t>2019-10-16 09:06:20+00:00</t>
        </is>
      </c>
      <c r="D13566" t="inlineStr">
        <is>
          <t>rem</t>
        </is>
      </c>
      <c r="E13566" t="inlineStr"/>
      <c r="F13566" t="inlineStr"/>
      <c r="G13566" t="inlineStr">
        <is>
          <t>setuptools-scm</t>
        </is>
      </c>
      <c r="H13566" t="inlineStr">
        <is>
          <t>&gt;=1.15.6</t>
        </is>
      </c>
    </row>
    <row r="13567">
      <c r="A13567" t="inlineStr">
        <is>
          <t>metadataproxy</t>
        </is>
      </c>
      <c r="B13567" t="inlineStr">
        <is>
          <t>66e6db7019fb3628006d18c753415819b1e558eb</t>
        </is>
      </c>
      <c r="C13567" t="inlineStr">
        <is>
          <t>2016-06-22 20:08:59+00:00</t>
        </is>
      </c>
      <c r="D13567" t="inlineStr">
        <is>
          <t>add</t>
        </is>
      </c>
      <c r="E13567" t="inlineStr">
        <is>
          <t>flake8</t>
        </is>
      </c>
      <c r="F13567">
        <f>=2.3.0</f>
        <v/>
      </c>
      <c r="G13567" t="inlineStr"/>
      <c r="H13567" t="inlineStr"/>
    </row>
    <row r="13568">
      <c r="A13568" t="inlineStr">
        <is>
          <t>metadataproxy</t>
        </is>
      </c>
      <c r="B13568" t="inlineStr">
        <is>
          <t>66e6db7019fb3628006d18c753415819b1e558eb</t>
        </is>
      </c>
      <c r="C13568" t="inlineStr">
        <is>
          <t>2016-06-22 20:08:59+00:00</t>
        </is>
      </c>
      <c r="D13568" t="inlineStr">
        <is>
          <t>add</t>
        </is>
      </c>
      <c r="E13568" t="inlineStr">
        <is>
          <t>coverage</t>
        </is>
      </c>
      <c r="F13568">
        <f>=3.7.1</f>
        <v/>
      </c>
      <c r="G13568" t="inlineStr"/>
      <c r="H13568" t="inlineStr"/>
    </row>
    <row r="13569">
      <c r="A13569" t="inlineStr">
        <is>
          <t>metadataproxy</t>
        </is>
      </c>
      <c r="B13569" t="inlineStr">
        <is>
          <t>66e6db7019fb3628006d18c753415819b1e558eb</t>
        </is>
      </c>
      <c r="C13569" t="inlineStr">
        <is>
          <t>2016-06-22 20:08:59+00:00</t>
        </is>
      </c>
      <c r="D13569" t="inlineStr">
        <is>
          <t>add</t>
        </is>
      </c>
      <c r="E13569" t="inlineStr">
        <is>
          <t>pep8</t>
        </is>
      </c>
      <c r="F13569">
        <f>=1.5.7</f>
        <v/>
      </c>
      <c r="G13569" t="inlineStr"/>
      <c r="H13569" t="inlineStr"/>
    </row>
    <row r="13570">
      <c r="A13570" t="inlineStr">
        <is>
          <t>metadataproxy</t>
        </is>
      </c>
      <c r="B13570" t="inlineStr">
        <is>
          <t>66e6db7019fb3628006d18c753415819b1e558eb</t>
        </is>
      </c>
      <c r="C13570" t="inlineStr">
        <is>
          <t>2016-06-22 20:08:59+00:00</t>
        </is>
      </c>
      <c r="D13570" t="inlineStr">
        <is>
          <t>add</t>
        </is>
      </c>
      <c r="E13570" t="inlineStr">
        <is>
          <t>nose</t>
        </is>
      </c>
      <c r="F13570">
        <f>=1.3.3</f>
        <v/>
      </c>
      <c r="G13570" t="inlineStr"/>
      <c r="H13570" t="inlineStr"/>
    </row>
    <row r="13571">
      <c r="A13571" t="inlineStr">
        <is>
          <t>metadataproxy</t>
        </is>
      </c>
      <c r="B13571" t="inlineStr">
        <is>
          <t>3e25f4f9ca0cdddd9f909809b47a106bb663c4e3</t>
        </is>
      </c>
      <c r="C13571" t="inlineStr">
        <is>
          <t>2016-09-02 20:29:00+00:00</t>
        </is>
      </c>
      <c r="D13571" t="inlineStr">
        <is>
          <t>verchange</t>
        </is>
      </c>
      <c r="E13571" t="inlineStr">
        <is>
          <t>docker-py</t>
        </is>
      </c>
      <c r="F13571">
        <f>=1.9.0</f>
        <v/>
      </c>
      <c r="G13571" t="inlineStr">
        <is>
          <t>docker-py</t>
        </is>
      </c>
      <c r="H13571">
        <f>=1.6.0</f>
        <v/>
      </c>
    </row>
    <row r="13572">
      <c r="A13572" t="inlineStr">
        <is>
          <t>metadataproxy</t>
        </is>
      </c>
      <c r="B13572" t="inlineStr">
        <is>
          <t>239e2f5c69bf593a8ac0f528e1159c40120f1f74</t>
        </is>
      </c>
      <c r="C13572" t="inlineStr">
        <is>
          <t>2019-04-01 17:17:56+00:00</t>
        </is>
      </c>
      <c r="D13572" t="inlineStr">
        <is>
          <t>verchange</t>
        </is>
      </c>
      <c r="E13572" t="inlineStr">
        <is>
          <t>coverage</t>
        </is>
      </c>
      <c r="F13572">
        <f>=4.5.1</f>
        <v/>
      </c>
      <c r="G13572" t="inlineStr">
        <is>
          <t>coverage</t>
        </is>
      </c>
      <c r="H13572">
        <f>=3.7.1</f>
        <v/>
      </c>
    </row>
    <row r="13573">
      <c r="A13573" t="inlineStr">
        <is>
          <t>metadataproxy</t>
        </is>
      </c>
      <c r="B13573" t="inlineStr">
        <is>
          <t>239e2f5c69bf593a8ac0f528e1159c40120f1f74</t>
        </is>
      </c>
      <c r="C13573" t="inlineStr">
        <is>
          <t>2019-04-01 17:17:56+00:00</t>
        </is>
      </c>
      <c r="D13573" t="inlineStr">
        <is>
          <t>verchange</t>
        </is>
      </c>
      <c r="E13573" t="inlineStr">
        <is>
          <t>pep8</t>
        </is>
      </c>
      <c r="F13573">
        <f>=1.7.1</f>
        <v/>
      </c>
      <c r="G13573" t="inlineStr">
        <is>
          <t>pep8</t>
        </is>
      </c>
      <c r="H13573">
        <f>=1.5.7</f>
        <v/>
      </c>
    </row>
    <row r="13574">
      <c r="A13574" t="inlineStr">
        <is>
          <t>metadataproxy</t>
        </is>
      </c>
      <c r="B13574" t="inlineStr">
        <is>
          <t>239e2f5c69bf593a8ac0f528e1159c40120f1f74</t>
        </is>
      </c>
      <c r="C13574" t="inlineStr">
        <is>
          <t>2019-04-01 17:17:56+00:00</t>
        </is>
      </c>
      <c r="D13574" t="inlineStr">
        <is>
          <t>verchange</t>
        </is>
      </c>
      <c r="E13574" t="inlineStr">
        <is>
          <t>nose</t>
        </is>
      </c>
      <c r="F13574">
        <f>=1.3.7</f>
        <v/>
      </c>
      <c r="G13574" t="inlineStr">
        <is>
          <t>nose</t>
        </is>
      </c>
      <c r="H13574">
        <f>=1.3.3</f>
        <v/>
      </c>
    </row>
    <row r="13575">
      <c r="A13575" t="inlineStr">
        <is>
          <t>metadataproxy</t>
        </is>
      </c>
      <c r="B13575" t="inlineStr">
        <is>
          <t>239e2f5c69bf593a8ac0f528e1159c40120f1f74</t>
        </is>
      </c>
      <c r="C13575" t="inlineStr">
        <is>
          <t>2019-04-01 17:17:56+00:00</t>
        </is>
      </c>
      <c r="D13575" t="inlineStr">
        <is>
          <t>verchange</t>
        </is>
      </c>
      <c r="E13575" t="inlineStr">
        <is>
          <t>docker-py</t>
        </is>
      </c>
      <c r="F13575">
        <f>=1.10.6</f>
        <v/>
      </c>
      <c r="G13575" t="inlineStr">
        <is>
          <t>docker-py</t>
        </is>
      </c>
      <c r="H13575">
        <f>=1.9.0</f>
        <v/>
      </c>
    </row>
    <row r="13576">
      <c r="A13576" t="inlineStr">
        <is>
          <t>metadataproxy</t>
        </is>
      </c>
      <c r="B13576" t="inlineStr">
        <is>
          <t>239e2f5c69bf593a8ac0f528e1159c40120f1f74</t>
        </is>
      </c>
      <c r="C13576" t="inlineStr">
        <is>
          <t>2019-04-01 17:17:56+00:00</t>
        </is>
      </c>
      <c r="D13576" t="inlineStr">
        <is>
          <t>verchange</t>
        </is>
      </c>
      <c r="E13576" t="inlineStr">
        <is>
          <t>flake8</t>
        </is>
      </c>
      <c r="F13576">
        <f>=3.5.0</f>
        <v/>
      </c>
      <c r="G13576" t="inlineStr">
        <is>
          <t>flake8</t>
        </is>
      </c>
      <c r="H13576">
        <f>=2.3.0</f>
        <v/>
      </c>
    </row>
    <row r="13577">
      <c r="A13577" t="inlineStr">
        <is>
          <t>metadataproxy</t>
        </is>
      </c>
      <c r="B13577" t="inlineStr">
        <is>
          <t>239e2f5c69bf593a8ac0f528e1159c40120f1f74</t>
        </is>
      </c>
      <c r="C13577" t="inlineStr">
        <is>
          <t>2019-04-01 17:17:56+00:00</t>
        </is>
      </c>
      <c r="D13577" t="inlineStr">
        <is>
          <t>verchange</t>
        </is>
      </c>
      <c r="E13577" t="inlineStr">
        <is>
          <t>Flask</t>
        </is>
      </c>
      <c r="F13577">
        <f>=1.0.2</f>
        <v/>
      </c>
      <c r="G13577" t="inlineStr">
        <is>
          <t>Flask</t>
        </is>
      </c>
      <c r="H13577">
        <f>=0.10.1</f>
        <v/>
      </c>
    </row>
    <row r="13578">
      <c r="A13578" t="inlineStr">
        <is>
          <t>metadataproxy</t>
        </is>
      </c>
      <c r="B13578" t="inlineStr">
        <is>
          <t>239e2f5c69bf593a8ac0f528e1159c40120f1f74</t>
        </is>
      </c>
      <c r="C13578" t="inlineStr">
        <is>
          <t>2019-04-01 17:17:56+00:00</t>
        </is>
      </c>
      <c r="D13578" t="inlineStr">
        <is>
          <t>verchange</t>
        </is>
      </c>
      <c r="E13578" t="inlineStr">
        <is>
          <t>boto3</t>
        </is>
      </c>
      <c r="F13578">
        <f>=1.9.14</f>
        <v/>
      </c>
      <c r="G13578" t="inlineStr">
        <is>
          <t>boto3</t>
        </is>
      </c>
      <c r="H13578">
        <f>=1.1.3</f>
        <v/>
      </c>
    </row>
    <row r="13579">
      <c r="A13579" t="inlineStr">
        <is>
          <t>metadataproxy</t>
        </is>
      </c>
      <c r="B13579" t="inlineStr">
        <is>
          <t>2a1687525290afb818813d57d053bff5e80f2812</t>
        </is>
      </c>
      <c r="C13579" t="inlineStr">
        <is>
          <t>2019-06-21 21:41:29+00:00</t>
        </is>
      </c>
      <c r="D13579" t="inlineStr">
        <is>
          <t>add</t>
        </is>
      </c>
      <c r="E13579" t="inlineStr">
        <is>
          <t>requests</t>
        </is>
      </c>
      <c r="F13579">
        <f>=2.22.0</f>
        <v/>
      </c>
      <c r="G13579" t="inlineStr"/>
      <c r="H13579" t="inlineStr"/>
    </row>
    <row r="13580">
      <c r="A13580" t="inlineStr">
        <is>
          <t>metadataproxy</t>
        </is>
      </c>
      <c r="B13580" t="inlineStr">
        <is>
          <t>2a1687525290afb818813d57d053bff5e80f2812</t>
        </is>
      </c>
      <c r="C13580" t="inlineStr">
        <is>
          <t>2019-06-21 21:41:29+00:00</t>
        </is>
      </c>
      <c r="D13580" t="inlineStr">
        <is>
          <t>add</t>
        </is>
      </c>
      <c r="E13580" t="inlineStr">
        <is>
          <t>cachetools</t>
        </is>
      </c>
      <c r="F13580">
        <f>=3.1.1</f>
        <v/>
      </c>
      <c r="G13580" t="inlineStr"/>
      <c r="H13580" t="inlineStr"/>
    </row>
    <row r="13581">
      <c r="A13581" t="inlineStr">
        <is>
          <t>metadataproxy</t>
        </is>
      </c>
      <c r="B13581" t="inlineStr">
        <is>
          <t>f5627ed9c703bcda83b92113271f4a55fcd17057</t>
        </is>
      </c>
      <c r="C13581" t="inlineStr">
        <is>
          <t>2019-10-14 22:42:53+00:00</t>
        </is>
      </c>
      <c r="D13581" t="inlineStr">
        <is>
          <t>add</t>
        </is>
      </c>
      <c r="E13581" t="inlineStr">
        <is>
          <t>PyYAML</t>
        </is>
      </c>
      <c r="F13581">
        <f>=3.12</f>
        <v/>
      </c>
      <c r="G13581" t="inlineStr"/>
      <c r="H13581" t="inlineStr"/>
    </row>
    <row r="13582">
      <c r="A13582" t="inlineStr">
        <is>
          <t>metadataproxy</t>
        </is>
      </c>
      <c r="B13582" t="inlineStr">
        <is>
          <t>f5627ed9c703bcda83b92113271f4a55fcd17057</t>
        </is>
      </c>
      <c r="C13582" t="inlineStr">
        <is>
          <t>2019-10-14 22:42:53+00:00</t>
        </is>
      </c>
      <c r="D13582" t="inlineStr">
        <is>
          <t>add</t>
        </is>
      </c>
      <c r="E13582" t="inlineStr">
        <is>
          <t>python-json-logger</t>
        </is>
      </c>
      <c r="F13582">
        <f>=0.1.11</f>
        <v/>
      </c>
      <c r="G13582" t="inlineStr"/>
      <c r="H13582" t="inlineStr"/>
    </row>
    <row r="13583">
      <c r="A13583" t="inlineStr">
        <is>
          <t>metadataproxy</t>
        </is>
      </c>
      <c r="B13583" t="inlineStr">
        <is>
          <t>eeaf4d06c73d91589ec89619cbcc491a7c5bff7c</t>
        </is>
      </c>
      <c r="C13583" t="inlineStr">
        <is>
          <t>2020-03-02 18:31:45+00:00</t>
        </is>
      </c>
      <c r="D13583" t="inlineStr">
        <is>
          <t>verchange</t>
        </is>
      </c>
      <c r="E13583" t="inlineStr">
        <is>
          <t>PyYAML</t>
        </is>
      </c>
      <c r="F13583">
        <f>=5.1</f>
        <v/>
      </c>
      <c r="G13583" t="inlineStr">
        <is>
          <t>PyYAML</t>
        </is>
      </c>
      <c r="H13583">
        <f>=3.12</f>
        <v/>
      </c>
    </row>
    <row r="13584">
      <c r="A13584" t="inlineStr">
        <is>
          <t>dingtalk_crypto</t>
        </is>
      </c>
      <c r="B13584" t="inlineStr">
        <is>
          <t>ca582f6cacf9b2c866333c8a0d9c162c1abe38e9</t>
        </is>
      </c>
      <c r="C13584" t="inlineStr">
        <is>
          <t>2016-12-06 10:15:58+00:00</t>
        </is>
      </c>
      <c r="D13584" t="inlineStr">
        <is>
          <t>add</t>
        </is>
      </c>
      <c r="E13584" t="inlineStr">
        <is>
          <t>pycrypto</t>
        </is>
      </c>
      <c r="F13584">
        <f>=2.6.1</f>
        <v/>
      </c>
      <c r="G13584" t="inlineStr"/>
      <c r="H13584" t="inlineStr"/>
    </row>
    <row r="13585">
      <c r="A13585" t="inlineStr">
        <is>
          <t>dingtalk_crypto</t>
        </is>
      </c>
      <c r="B13585" t="inlineStr">
        <is>
          <t>ca582f6cacf9b2c866333c8a0d9c162c1abe38e9</t>
        </is>
      </c>
      <c r="C13585" t="inlineStr">
        <is>
          <t>2016-12-06 10:15:58+00:00</t>
        </is>
      </c>
      <c r="D13585" t="inlineStr">
        <is>
          <t>rem</t>
        </is>
      </c>
      <c r="E13585" t="inlineStr"/>
      <c r="F13585" t="inlineStr"/>
      <c r="G13585" t="inlineStr">
        <is>
          <t>pytest</t>
        </is>
      </c>
      <c r="H13585">
        <f>=3.0.5</f>
        <v/>
      </c>
    </row>
    <row r="13586">
      <c r="A13586" t="inlineStr">
        <is>
          <t>django-sortedm2m</t>
        </is>
      </c>
      <c r="B13586" t="inlineStr">
        <is>
          <t>22396326c0ef39894a1301a7821ad65c769d20dd</t>
        </is>
      </c>
      <c r="C13586" t="inlineStr">
        <is>
          <t>2011-12-10 16:45:20+00:00</t>
        </is>
      </c>
      <c r="D13586" t="inlineStr">
        <is>
          <t>add</t>
        </is>
      </c>
      <c r="E13586" t="inlineStr">
        <is>
          <t>Django</t>
        </is>
      </c>
      <c r="F13586">
        <f>=1.3</f>
        <v/>
      </c>
      <c r="G13586" t="inlineStr"/>
      <c r="H13586" t="inlineStr"/>
    </row>
    <row r="13587">
      <c r="A13587" t="inlineStr">
        <is>
          <t>django-sortedm2m</t>
        </is>
      </c>
      <c r="B13587" t="inlineStr">
        <is>
          <t>22396326c0ef39894a1301a7821ad65c769d20dd</t>
        </is>
      </c>
      <c r="C13587" t="inlineStr">
        <is>
          <t>2011-12-10 16:45:20+00:00</t>
        </is>
      </c>
      <c r="D13587" t="inlineStr">
        <is>
          <t>add</t>
        </is>
      </c>
      <c r="E13587" t="inlineStr">
        <is>
          <t>django-setuptest</t>
        </is>
      </c>
      <c r="F13587" t="inlineStr"/>
      <c r="G13587" t="inlineStr"/>
      <c r="H13587" t="inlineStr"/>
    </row>
    <row r="13588">
      <c r="A13588" t="inlineStr">
        <is>
          <t>django-sortedm2m</t>
        </is>
      </c>
      <c r="B13588" t="inlineStr">
        <is>
          <t>22396326c0ef39894a1301a7821ad65c769d20dd</t>
        </is>
      </c>
      <c r="C13588" t="inlineStr">
        <is>
          <t>2011-12-10 16:45:20+00:00</t>
        </is>
      </c>
      <c r="D13588" t="inlineStr">
        <is>
          <t>rem</t>
        </is>
      </c>
      <c r="E13588" t="inlineStr"/>
      <c r="F13588" t="inlineStr"/>
      <c r="G13588" t="inlineStr">
        <is>
          <t>django</t>
        </is>
      </c>
      <c r="H13588" t="inlineStr"/>
    </row>
    <row r="13589">
      <c r="A13589" t="inlineStr">
        <is>
          <t>django-sortedm2m</t>
        </is>
      </c>
      <c r="B13589" t="inlineStr">
        <is>
          <t>22396326c0ef39894a1301a7821ad65c769d20dd</t>
        </is>
      </c>
      <c r="C13589" t="inlineStr">
        <is>
          <t>2011-12-10 16:45:20+00:00</t>
        </is>
      </c>
      <c r="D13589" t="inlineStr">
        <is>
          <t>rem</t>
        </is>
      </c>
      <c r="E13589" t="inlineStr"/>
      <c r="F13589" t="inlineStr"/>
      <c r="G13589" t="inlineStr">
        <is>
          <t>django-staticfiles</t>
        </is>
      </c>
      <c r="H13589" t="inlineStr"/>
    </row>
    <row r="13590">
      <c r="A13590" t="inlineStr">
        <is>
          <t>django-sortedm2m</t>
        </is>
      </c>
      <c r="B13590" t="inlineStr">
        <is>
          <t>0d9531bbc7e7ee2518fe0cf7c7a5be1c32667ebe</t>
        </is>
      </c>
      <c r="C13590" t="inlineStr">
        <is>
          <t>2012-06-26 23:18:24+00:00</t>
        </is>
      </c>
      <c r="D13590" t="inlineStr">
        <is>
          <t>rem</t>
        </is>
      </c>
      <c r="E13590" t="inlineStr"/>
      <c r="F13590" t="inlineStr"/>
      <c r="G13590" t="inlineStr">
        <is>
          <t>Django</t>
        </is>
      </c>
      <c r="H13590">
        <f>=1.3</f>
        <v/>
      </c>
    </row>
    <row r="13591">
      <c r="A13591" t="inlineStr">
        <is>
          <t>django-sortedm2m</t>
        </is>
      </c>
      <c r="B13591" t="inlineStr">
        <is>
          <t>0d9531bbc7e7ee2518fe0cf7c7a5be1c32667ebe</t>
        </is>
      </c>
      <c r="C13591" t="inlineStr">
        <is>
          <t>2012-06-26 23:18:24+00:00</t>
        </is>
      </c>
      <c r="D13591" t="inlineStr">
        <is>
          <t>rem</t>
        </is>
      </c>
      <c r="E13591" t="inlineStr"/>
      <c r="F13591" t="inlineStr"/>
      <c r="G13591" t="inlineStr">
        <is>
          <t>django-extensions</t>
        </is>
      </c>
      <c r="H13591" t="inlineStr"/>
    </row>
    <row r="13592">
      <c r="A13592" t="inlineStr">
        <is>
          <t>django-sortedm2m</t>
        </is>
      </c>
      <c r="B13592" t="inlineStr">
        <is>
          <t>0d9531bbc7e7ee2518fe0cf7c7a5be1c32667ebe</t>
        </is>
      </c>
      <c r="C13592" t="inlineStr">
        <is>
          <t>2012-06-26 23:18:24+00:00</t>
        </is>
      </c>
      <c r="D13592" t="inlineStr">
        <is>
          <t>rem</t>
        </is>
      </c>
      <c r="E13592" t="inlineStr"/>
      <c r="F13592" t="inlineStr"/>
      <c r="G13592" t="inlineStr">
        <is>
          <t>django-setuptest</t>
        </is>
      </c>
      <c r="H13592" t="inlineStr"/>
    </row>
    <row r="13593">
      <c r="A13593" t="inlineStr">
        <is>
          <t>django-sortedm2m</t>
        </is>
      </c>
      <c r="B13593" t="inlineStr">
        <is>
          <t>0d9531bbc7e7ee2518fe0cf7c7a5be1c32667ebe</t>
        </is>
      </c>
      <c r="C13593" t="inlineStr">
        <is>
          <t>2012-06-26 23:18:24+00:00</t>
        </is>
      </c>
      <c r="D13593" t="inlineStr">
        <is>
          <t>rem</t>
        </is>
      </c>
      <c r="E13593" t="inlineStr"/>
      <c r="F13593" t="inlineStr"/>
      <c r="G13593" t="inlineStr">
        <is>
          <t>ipython</t>
        </is>
      </c>
      <c r="H13593" t="inlineStr"/>
    </row>
    <row r="13594">
      <c r="A13594" t="inlineStr">
        <is>
          <t>django-sortedm2m</t>
        </is>
      </c>
      <c r="B13594" t="inlineStr">
        <is>
          <t>0d9531bbc7e7ee2518fe0cf7c7a5be1c32667ebe</t>
        </is>
      </c>
      <c r="C13594" t="inlineStr">
        <is>
          <t>2012-06-26 23:18:24+00:00</t>
        </is>
      </c>
      <c r="D13594" t="inlineStr">
        <is>
          <t>rem</t>
        </is>
      </c>
      <c r="E13594" t="inlineStr"/>
      <c r="F13594" t="inlineStr"/>
      <c r="G13594" t="inlineStr">
        <is>
          <t>south</t>
        </is>
      </c>
      <c r="H13594" t="inlineStr"/>
    </row>
    <row r="13595">
      <c r="A13595" t="inlineStr">
        <is>
          <t>pip-update-requirements</t>
        </is>
      </c>
      <c r="B13595" t="inlineStr">
        <is>
          <t>188e4913f7fc7e3cc9051910355a20bc6600d3de</t>
        </is>
      </c>
      <c r="C13595" t="inlineStr">
        <is>
          <t>2017-01-26 09:08:50+00:00</t>
        </is>
      </c>
      <c r="D13595" t="inlineStr">
        <is>
          <t>verchange</t>
        </is>
      </c>
      <c r="E13595" t="inlineStr">
        <is>
          <t>click</t>
        </is>
      </c>
      <c r="F13595">
        <f>=6.7</f>
        <v/>
      </c>
      <c r="G13595" t="inlineStr">
        <is>
          <t>click</t>
        </is>
      </c>
      <c r="H13595">
        <f>=6.6</f>
        <v/>
      </c>
    </row>
    <row r="13596">
      <c r="A13596" t="inlineStr">
        <is>
          <t>pip-update-requirements</t>
        </is>
      </c>
      <c r="B13596" t="inlineStr">
        <is>
          <t>782518861884ef81f3be4afafdbb60658ae46a4a</t>
        </is>
      </c>
      <c r="C13596" t="inlineStr">
        <is>
          <t>2017-11-22 05:24:07+00:00</t>
        </is>
      </c>
      <c r="D13596" t="inlineStr">
        <is>
          <t>verchange</t>
        </is>
      </c>
      <c r="E13596" t="inlineStr">
        <is>
          <t>click</t>
        </is>
      </c>
      <c r="F13596" t="inlineStr">
        <is>
          <t>&gt;=0.7</t>
        </is>
      </c>
      <c r="G13596" t="inlineStr">
        <is>
          <t>click</t>
        </is>
      </c>
      <c r="H13596">
        <f>=6.7</f>
        <v/>
      </c>
    </row>
    <row r="13597">
      <c r="A13597" t="inlineStr">
        <is>
          <t>addok</t>
        </is>
      </c>
      <c r="B13597" t="inlineStr">
        <is>
          <t>ce1ea7943504831b35aebf72204b8640838386e9</t>
        </is>
      </c>
      <c r="C13597" t="inlineStr">
        <is>
          <t>2015-06-10 09:02:13+00:00</t>
        </is>
      </c>
      <c r="D13597" t="inlineStr">
        <is>
          <t>verchange</t>
        </is>
      </c>
      <c r="E13597" t="inlineStr">
        <is>
          <t>gunicorn</t>
        </is>
      </c>
      <c r="F13597">
        <f>=19.3.0</f>
        <v/>
      </c>
      <c r="G13597" t="inlineStr">
        <is>
          <t>gunicorn</t>
        </is>
      </c>
      <c r="H13597">
        <f>=19.2.1</f>
        <v/>
      </c>
    </row>
    <row r="13598">
      <c r="A13598" t="inlineStr">
        <is>
          <t>addok</t>
        </is>
      </c>
      <c r="B13598" t="inlineStr">
        <is>
          <t>ce1ea7943504831b35aebf72204b8640838386e9</t>
        </is>
      </c>
      <c r="C13598" t="inlineStr">
        <is>
          <t>2015-06-10 09:02:13+00:00</t>
        </is>
      </c>
      <c r="D13598" t="inlineStr">
        <is>
          <t>verchange</t>
        </is>
      </c>
      <c r="E13598" t="inlineStr">
        <is>
          <t>hiredis</t>
        </is>
      </c>
      <c r="F13598">
        <f>=0.2.0</f>
        <v/>
      </c>
      <c r="G13598" t="inlineStr">
        <is>
          <t>hiredis</t>
        </is>
      </c>
      <c r="H13598">
        <f>=0.1.5</f>
        <v/>
      </c>
    </row>
    <row r="13599">
      <c r="A13599" t="inlineStr">
        <is>
          <t>addok</t>
        </is>
      </c>
      <c r="B13599" t="inlineStr">
        <is>
          <t>ce1ea7943504831b35aebf72204b8640838386e9</t>
        </is>
      </c>
      <c r="C13599" t="inlineStr">
        <is>
          <t>2015-06-10 09:02:13+00:00</t>
        </is>
      </c>
      <c r="D13599" t="inlineStr">
        <is>
          <t>verchange</t>
        </is>
      </c>
      <c r="E13599" t="inlineStr">
        <is>
          <t>Werkzeug</t>
        </is>
      </c>
      <c r="F13599">
        <f>=0.10.4</f>
        <v/>
      </c>
      <c r="G13599" t="inlineStr">
        <is>
          <t>Werkzeug</t>
        </is>
      </c>
      <c r="H13599">
        <f>=0.9.6</f>
        <v/>
      </c>
    </row>
    <row r="13600">
      <c r="A13600" t="inlineStr">
        <is>
          <t>addok</t>
        </is>
      </c>
      <c r="B13600" t="inlineStr">
        <is>
          <t>4666e01b40c7bbe168dd560fec1231904544717d</t>
        </is>
      </c>
      <c r="C13600" t="inlineStr">
        <is>
          <t>2015-08-24 08:36:29+00:00</t>
        </is>
      </c>
      <c r="D13600" t="inlineStr">
        <is>
          <t>verchange</t>
        </is>
      </c>
      <c r="E13600" t="inlineStr">
        <is>
          <t>Unidecode</t>
        </is>
      </c>
      <c r="F13600">
        <f>=0.04.18</f>
        <v/>
      </c>
      <c r="G13600" t="inlineStr">
        <is>
          <t>Unidecode</t>
        </is>
      </c>
      <c r="H13600">
        <f>=0.04.17</f>
        <v/>
      </c>
    </row>
    <row r="13601">
      <c r="A13601" t="inlineStr">
        <is>
          <t>addok</t>
        </is>
      </c>
      <c r="B13601" t="inlineStr">
        <is>
          <t>83562e1981e55da94d736277cdb45fe07f61d920</t>
        </is>
      </c>
      <c r="C13601" t="inlineStr">
        <is>
          <t>2016-01-07 09:28:58+00:00</t>
        </is>
      </c>
      <c r="D13601" t="inlineStr">
        <is>
          <t>verchange</t>
        </is>
      </c>
      <c r="E13601" t="inlineStr">
        <is>
          <t>gunicorn</t>
        </is>
      </c>
      <c r="F13601">
        <f>=19.4.5</f>
        <v/>
      </c>
      <c r="G13601" t="inlineStr">
        <is>
          <t>gunicorn</t>
        </is>
      </c>
      <c r="H13601">
        <f>=19.3.0</f>
        <v/>
      </c>
    </row>
    <row r="13602">
      <c r="A13602" t="inlineStr">
        <is>
          <t>addok</t>
        </is>
      </c>
      <c r="B13602" t="inlineStr">
        <is>
          <t>83562e1981e55da94d736277cdb45fe07f61d920</t>
        </is>
      </c>
      <c r="C13602" t="inlineStr">
        <is>
          <t>2016-01-07 09:28:58+00:00</t>
        </is>
      </c>
      <c r="D13602" t="inlineStr">
        <is>
          <t>verchange</t>
        </is>
      </c>
      <c r="E13602" t="inlineStr">
        <is>
          <t>redis</t>
        </is>
      </c>
      <c r="F13602">
        <f>=2.10.5</f>
        <v/>
      </c>
      <c r="G13602" t="inlineStr">
        <is>
          <t>redis</t>
        </is>
      </c>
      <c r="H13602">
        <f>=2.10.3</f>
        <v/>
      </c>
    </row>
    <row r="13603">
      <c r="A13603" t="inlineStr">
        <is>
          <t>addok</t>
        </is>
      </c>
      <c r="B13603" t="inlineStr">
        <is>
          <t>83562e1981e55da94d736277cdb45fe07f61d920</t>
        </is>
      </c>
      <c r="C13603" t="inlineStr">
        <is>
          <t>2016-01-07 09:28:58+00:00</t>
        </is>
      </c>
      <c r="D13603" t="inlineStr">
        <is>
          <t>verchange</t>
        </is>
      </c>
      <c r="E13603" t="inlineStr">
        <is>
          <t>Werkzeug</t>
        </is>
      </c>
      <c r="F13603">
        <f>=0.11.3</f>
        <v/>
      </c>
      <c r="G13603" t="inlineStr">
        <is>
          <t>Werkzeug</t>
        </is>
      </c>
      <c r="H13603">
        <f>=0.10.4</f>
        <v/>
      </c>
    </row>
    <row r="13604">
      <c r="A13604" t="inlineStr">
        <is>
          <t>addok</t>
        </is>
      </c>
      <c r="B13604" t="inlineStr">
        <is>
          <t>2fd1c4afbe9c3e74c7e041c789038319eae9941f</t>
        </is>
      </c>
      <c r="C13604" t="inlineStr">
        <is>
          <t>2017-04-18 14:26:14+00:00</t>
        </is>
      </c>
      <c r="D13604" t="inlineStr">
        <is>
          <t>verchange</t>
        </is>
      </c>
      <c r="E13604" t="inlineStr">
        <is>
          <t>Unidecode</t>
        </is>
      </c>
      <c r="F13604">
        <f>=0.04.20</f>
        <v/>
      </c>
      <c r="G13604" t="inlineStr">
        <is>
          <t>Unidecode</t>
        </is>
      </c>
      <c r="H13604">
        <f>=0.04.18</f>
        <v/>
      </c>
    </row>
    <row r="13605">
      <c r="A13605" t="inlineStr">
        <is>
          <t>addok</t>
        </is>
      </c>
      <c r="B13605" t="inlineStr">
        <is>
          <t>2fd1c4afbe9c3e74c7e041c789038319eae9941f</t>
        </is>
      </c>
      <c r="C13605" t="inlineStr">
        <is>
          <t>2017-04-18 14:26:14+00:00</t>
        </is>
      </c>
      <c r="D13605" t="inlineStr">
        <is>
          <t>add</t>
        </is>
      </c>
      <c r="E13605" t="inlineStr">
        <is>
          <t>falcon</t>
        </is>
      </c>
      <c r="F13605">
        <f>=1.1.0</f>
        <v/>
      </c>
      <c r="G13605" t="inlineStr"/>
      <c r="H13605" t="inlineStr"/>
    </row>
    <row r="13606">
      <c r="A13606" t="inlineStr">
        <is>
          <t>addok</t>
        </is>
      </c>
      <c r="B13606" t="inlineStr">
        <is>
          <t>2fd1c4afbe9c3e74c7e041c789038319eae9941f</t>
        </is>
      </c>
      <c r="C13606" t="inlineStr">
        <is>
          <t>2017-04-18 14:26:14+00:00</t>
        </is>
      </c>
      <c r="D13606" t="inlineStr">
        <is>
          <t>add</t>
        </is>
      </c>
      <c r="E13606" t="inlineStr">
        <is>
          <t>hashids</t>
        </is>
      </c>
      <c r="F13606">
        <f>=1.2.0</f>
        <v/>
      </c>
      <c r="G13606" t="inlineStr"/>
      <c r="H13606" t="inlineStr"/>
    </row>
    <row r="13607">
      <c r="A13607" t="inlineStr">
        <is>
          <t>addok</t>
        </is>
      </c>
      <c r="B13607" t="inlineStr">
        <is>
          <t>2fd1c4afbe9c3e74c7e041c789038319eae9941f</t>
        </is>
      </c>
      <c r="C13607" t="inlineStr">
        <is>
          <t>2017-04-18 14:26:14+00:00</t>
        </is>
      </c>
      <c r="D13607" t="inlineStr">
        <is>
          <t>add</t>
        </is>
      </c>
      <c r="E13607" t="inlineStr">
        <is>
          <t>progressist</t>
        </is>
      </c>
      <c r="F13607">
        <f>=0.0.6</f>
        <v/>
      </c>
      <c r="G13607" t="inlineStr"/>
      <c r="H13607" t="inlineStr"/>
    </row>
    <row r="13608">
      <c r="A13608" t="inlineStr">
        <is>
          <t>addok</t>
        </is>
      </c>
      <c r="B13608" t="inlineStr">
        <is>
          <t>2fd1c4afbe9c3e74c7e041c789038319eae9941f</t>
        </is>
      </c>
      <c r="C13608" t="inlineStr">
        <is>
          <t>2017-04-18 14:26:14+00:00</t>
        </is>
      </c>
      <c r="D13608" t="inlineStr">
        <is>
          <t>rem</t>
        </is>
      </c>
      <c r="E13608" t="inlineStr"/>
      <c r="F13608" t="inlineStr"/>
      <c r="G13608" t="inlineStr">
        <is>
          <t>docopt</t>
        </is>
      </c>
      <c r="H13608">
        <f>=0.6.2</f>
        <v/>
      </c>
    </row>
    <row r="13609">
      <c r="A13609" t="inlineStr">
        <is>
          <t>addok</t>
        </is>
      </c>
      <c r="B13609" t="inlineStr">
        <is>
          <t>2fd1c4afbe9c3e74c7e041c789038319eae9941f</t>
        </is>
      </c>
      <c r="C13609" t="inlineStr">
        <is>
          <t>2017-04-18 14:26:14+00:00</t>
        </is>
      </c>
      <c r="D13609" t="inlineStr">
        <is>
          <t>rem</t>
        </is>
      </c>
      <c r="E13609" t="inlineStr"/>
      <c r="F13609" t="inlineStr"/>
      <c r="G13609" t="inlineStr">
        <is>
          <t>gunicorn</t>
        </is>
      </c>
      <c r="H13609">
        <f>=19.4.5</f>
        <v/>
      </c>
    </row>
    <row r="13610">
      <c r="A13610" t="inlineStr">
        <is>
          <t>addok</t>
        </is>
      </c>
      <c r="B13610" t="inlineStr">
        <is>
          <t>2fd1c4afbe9c3e74c7e041c789038319eae9941f</t>
        </is>
      </c>
      <c r="C13610" t="inlineStr">
        <is>
          <t>2017-04-18 14:26:14+00:00</t>
        </is>
      </c>
      <c r="D13610" t="inlineStr">
        <is>
          <t>rem</t>
        </is>
      </c>
      <c r="E13610" t="inlineStr"/>
      <c r="F13610" t="inlineStr"/>
      <c r="G13610" t="inlineStr">
        <is>
          <t>Werkzeug</t>
        </is>
      </c>
      <c r="H13610">
        <f>=0.11.3</f>
        <v/>
      </c>
    </row>
    <row r="13611">
      <c r="A13611" t="inlineStr">
        <is>
          <t>addok</t>
        </is>
      </c>
      <c r="B13611" t="inlineStr">
        <is>
          <t>a47c854412ea4d2c0dc419e93b7dc7940125d357</t>
        </is>
      </c>
      <c r="C13611" t="inlineStr">
        <is>
          <t>2017-05-12 16:07:57+00:00</t>
        </is>
      </c>
      <c r="D13611" t="inlineStr">
        <is>
          <t>verchange</t>
        </is>
      </c>
      <c r="E13611" t="inlineStr">
        <is>
          <t>falcon</t>
        </is>
      </c>
      <c r="F13611">
        <f>=1.2.0</f>
        <v/>
      </c>
      <c r="G13611" t="inlineStr">
        <is>
          <t>falcon</t>
        </is>
      </c>
      <c r="H13611">
        <f>=1.1.0</f>
        <v/>
      </c>
    </row>
    <row r="13612">
      <c r="A13612" t="inlineStr">
        <is>
          <t>addok</t>
        </is>
      </c>
      <c r="B13612" t="inlineStr">
        <is>
          <t>0ed2c53a995577de6ec37103c62e344d0ec90740</t>
        </is>
      </c>
      <c r="C13612" t="inlineStr">
        <is>
          <t>2017-08-26 05:50:27+00:00</t>
        </is>
      </c>
      <c r="D13612" t="inlineStr">
        <is>
          <t>verchange</t>
        </is>
      </c>
      <c r="E13612" t="inlineStr">
        <is>
          <t>ngram</t>
        </is>
      </c>
      <c r="F13612">
        <f>=3.3.2</f>
        <v/>
      </c>
      <c r="G13612" t="inlineStr">
        <is>
          <t>ngram</t>
        </is>
      </c>
      <c r="H13612">
        <f>=3.3.0</f>
        <v/>
      </c>
    </row>
    <row r="13613">
      <c r="A13613" t="inlineStr">
        <is>
          <t>addok</t>
        </is>
      </c>
      <c r="B13613" t="inlineStr">
        <is>
          <t>0ed2c53a995577de6ec37103c62e344d0ec90740</t>
        </is>
      </c>
      <c r="C13613" t="inlineStr">
        <is>
          <t>2017-08-26 05:50:27+00:00</t>
        </is>
      </c>
      <c r="D13613" t="inlineStr">
        <is>
          <t>verchange</t>
        </is>
      </c>
      <c r="E13613" t="inlineStr">
        <is>
          <t>redis</t>
        </is>
      </c>
      <c r="F13613">
        <f>=2.10.6</f>
        <v/>
      </c>
      <c r="G13613" t="inlineStr">
        <is>
          <t>redis</t>
        </is>
      </c>
      <c r="H13613">
        <f>=2.10.5</f>
        <v/>
      </c>
    </row>
    <row r="13614">
      <c r="A13614" t="inlineStr">
        <is>
          <t>addok</t>
        </is>
      </c>
      <c r="B13614" t="inlineStr">
        <is>
          <t>0ed2c53a995577de6ec37103c62e344d0ec90740</t>
        </is>
      </c>
      <c r="C13614" t="inlineStr">
        <is>
          <t>2017-08-26 05:50:27+00:00</t>
        </is>
      </c>
      <c r="D13614" t="inlineStr">
        <is>
          <t>verchange</t>
        </is>
      </c>
      <c r="E13614" t="inlineStr">
        <is>
          <t>Unidecode</t>
        </is>
      </c>
      <c r="F13614">
        <f>=0.04.21</f>
        <v/>
      </c>
      <c r="G13614" t="inlineStr">
        <is>
          <t>Unidecode</t>
        </is>
      </c>
      <c r="H13614">
        <f>=0.04.20</f>
        <v/>
      </c>
    </row>
    <row r="13615">
      <c r="A13615" t="inlineStr">
        <is>
          <t>openstack-ansible</t>
        </is>
      </c>
      <c r="B13615" t="inlineStr">
        <is>
          <t>8799c43bbaaffcc1e382637caacc31c6db181510</t>
        </is>
      </c>
      <c r="C13615" t="inlineStr">
        <is>
          <t>2014-10-17 18:15:04+00:00</t>
        </is>
      </c>
      <c r="D13615" t="inlineStr">
        <is>
          <t>rem</t>
        </is>
      </c>
      <c r="E13615" t="inlineStr"/>
      <c r="F13615" t="inlineStr"/>
      <c r="G13615" t="inlineStr">
        <is>
          <t>ansible</t>
        </is>
      </c>
      <c r="H13615">
        <f>=1.6.6</f>
        <v/>
      </c>
    </row>
    <row r="13616">
      <c r="A13616" t="inlineStr">
        <is>
          <t>openstack-ansible</t>
        </is>
      </c>
      <c r="B13616" t="inlineStr">
        <is>
          <t>3d6fff0391ce00163ebf0daf870d3925f045622c</t>
        </is>
      </c>
      <c r="C13616" t="inlineStr">
        <is>
          <t>2014-11-18 10:51:09+00:00</t>
        </is>
      </c>
      <c r="D13616" t="inlineStr">
        <is>
          <t>verchange</t>
        </is>
      </c>
      <c r="E13616" t="inlineStr"/>
      <c r="F13616" t="inlineStr"/>
      <c r="G13616" t="inlineStr"/>
      <c r="H13616" t="inlineStr"/>
    </row>
    <row r="13617">
      <c r="A13617" t="inlineStr">
        <is>
          <t>openstack-ansible</t>
        </is>
      </c>
      <c r="B13617" t="inlineStr">
        <is>
          <t>ac5a9815eadbb42eda959f0872542ee3a1dfad6d</t>
        </is>
      </c>
      <c r="C13617" t="inlineStr">
        <is>
          <t>2014-12-19 20:12:35+00:00</t>
        </is>
      </c>
      <c r="D13617" t="inlineStr">
        <is>
          <t>add</t>
        </is>
      </c>
      <c r="E13617" t="inlineStr">
        <is>
          <t>setuptools</t>
        </is>
      </c>
      <c r="F13617">
        <f>=7.0</f>
        <v/>
      </c>
      <c r="G13617" t="inlineStr"/>
      <c r="H13617" t="inlineStr"/>
    </row>
    <row r="13618">
      <c r="A13618" t="inlineStr">
        <is>
          <t>openstack-ansible</t>
        </is>
      </c>
      <c r="B13618" t="inlineStr">
        <is>
          <t>f67b9b8681eef94dcb6cc5aefc7b56e2972fcec9</t>
        </is>
      </c>
      <c r="C13618" t="inlineStr">
        <is>
          <t>2015-02-04 19:35:08+00:00</t>
        </is>
      </c>
      <c r="D13618" t="inlineStr">
        <is>
          <t>verchange</t>
        </is>
      </c>
      <c r="E13618" t="inlineStr"/>
      <c r="F13618" t="inlineStr"/>
      <c r="G13618" t="inlineStr"/>
      <c r="H13618" t="inlineStr"/>
    </row>
    <row r="13619">
      <c r="A13619" t="inlineStr">
        <is>
          <t>openstack-ansible</t>
        </is>
      </c>
      <c r="B13619" t="inlineStr">
        <is>
          <t>f67b9b8681eef94dcb6cc5aefc7b56e2972fcec9</t>
        </is>
      </c>
      <c r="C13619" t="inlineStr">
        <is>
          <t>2015-02-04 19:35:08+00:00</t>
        </is>
      </c>
      <c r="D13619" t="inlineStr">
        <is>
          <t>add</t>
        </is>
      </c>
      <c r="E13619" t="inlineStr">
        <is>
          <t>setuptools</t>
        </is>
      </c>
      <c r="F13619">
        <f>=7.0</f>
        <v/>
      </c>
      <c r="G13619" t="inlineStr"/>
      <c r="H13619" t="inlineStr"/>
    </row>
    <row r="13620">
      <c r="A13620" t="inlineStr">
        <is>
          <t>openstack-ansible</t>
        </is>
      </c>
      <c r="B13620" t="inlineStr">
        <is>
          <t>2c6e3b5c5958feda28c800a3acec9165051e6fdc</t>
        </is>
      </c>
      <c r="C13620" t="inlineStr">
        <is>
          <t>2015-02-26 15:41:51+00:00</t>
        </is>
      </c>
      <c r="D13620" t="inlineStr">
        <is>
          <t>verchange</t>
        </is>
      </c>
      <c r="E13620" t="inlineStr"/>
      <c r="F13620" t="inlineStr"/>
      <c r="G13620" t="inlineStr"/>
      <c r="H13620" t="inlineStr"/>
    </row>
    <row r="13621">
      <c r="A13621" t="inlineStr">
        <is>
          <t>openstack-ansible</t>
        </is>
      </c>
      <c r="B13621" t="inlineStr">
        <is>
          <t>56bb2dbc2710500c7855a6db7ab8ca8428556ff1</t>
        </is>
      </c>
      <c r="C13621" t="inlineStr">
        <is>
          <t>2015-04-30 20:27:38+00:00</t>
        </is>
      </c>
      <c r="D13621" t="inlineStr">
        <is>
          <t>verchange</t>
        </is>
      </c>
      <c r="E13621" t="inlineStr">
        <is>
          <t>pycrypto</t>
        </is>
      </c>
      <c r="F13621" t="inlineStr">
        <is>
          <t>&gt;=2.6</t>
        </is>
      </c>
      <c r="G13621" t="inlineStr">
        <is>
          <t>pycrypto</t>
        </is>
      </c>
      <c r="H13621">
        <f>=2.6.1</f>
        <v/>
      </c>
    </row>
    <row r="13622">
      <c r="A13622" t="inlineStr">
        <is>
          <t>openstack-ansible</t>
        </is>
      </c>
      <c r="B13622" t="inlineStr">
        <is>
          <t>56bb2dbc2710500c7855a6db7ab8ca8428556ff1</t>
        </is>
      </c>
      <c r="C13622" t="inlineStr">
        <is>
          <t>2015-04-30 20:27:38+00:00</t>
        </is>
      </c>
      <c r="D13622" t="inlineStr">
        <is>
          <t>verchange</t>
        </is>
      </c>
      <c r="E13622" t="inlineStr">
        <is>
          <t>requests</t>
        </is>
      </c>
      <c r="F13622" t="inlineStr">
        <is>
          <t>&gt;=2.2.0;!=2.4.0</t>
        </is>
      </c>
      <c r="G13622" t="inlineStr">
        <is>
          <t>requests</t>
        </is>
      </c>
      <c r="H13622">
        <f>=2.4.1</f>
        <v/>
      </c>
    </row>
    <row r="13623">
      <c r="A13623" t="inlineStr">
        <is>
          <t>openstack-ansible</t>
        </is>
      </c>
      <c r="B13623" t="inlineStr">
        <is>
          <t>56bb2dbc2710500c7855a6db7ab8ca8428556ff1</t>
        </is>
      </c>
      <c r="C13623" t="inlineStr">
        <is>
          <t>2015-04-30 20:27:38+00:00</t>
        </is>
      </c>
      <c r="D13623" t="inlineStr">
        <is>
          <t>verchange</t>
        </is>
      </c>
      <c r="E13623" t="inlineStr">
        <is>
          <t>paramiko</t>
        </is>
      </c>
      <c r="F13623" t="inlineStr">
        <is>
          <t>&gt;=1.13.0</t>
        </is>
      </c>
      <c r="G13623" t="inlineStr">
        <is>
          <t>paramiko</t>
        </is>
      </c>
      <c r="H13623">
        <f>=1.14.0</f>
        <v/>
      </c>
    </row>
    <row r="13624">
      <c r="A13624" t="inlineStr">
        <is>
          <t>openstack-ansible</t>
        </is>
      </c>
      <c r="B13624" t="inlineStr">
        <is>
          <t>56bb2dbc2710500c7855a6db7ab8ca8428556ff1</t>
        </is>
      </c>
      <c r="C13624" t="inlineStr">
        <is>
          <t>2015-04-30 20:27:38+00:00</t>
        </is>
      </c>
      <c r="D13624" t="inlineStr">
        <is>
          <t>verchange</t>
        </is>
      </c>
      <c r="E13624" t="inlineStr">
        <is>
          <t>Jinja2</t>
        </is>
      </c>
      <c r="F13624" t="inlineStr">
        <is>
          <t>&gt;=2.6</t>
        </is>
      </c>
      <c r="G13624" t="inlineStr">
        <is>
          <t>Jinja2</t>
        </is>
      </c>
      <c r="H13624">
        <f>=2.7.3</f>
        <v/>
      </c>
    </row>
    <row r="13625">
      <c r="A13625" t="inlineStr">
        <is>
          <t>openstack-ansible</t>
        </is>
      </c>
      <c r="B13625" t="inlineStr">
        <is>
          <t>56bb2dbc2710500c7855a6db7ab8ca8428556ff1</t>
        </is>
      </c>
      <c r="C13625" t="inlineStr">
        <is>
          <t>2015-04-30 20:27:38+00:00</t>
        </is>
      </c>
      <c r="D13625" t="inlineStr">
        <is>
          <t>verchange</t>
        </is>
      </c>
      <c r="E13625" t="inlineStr">
        <is>
          <t>PyYAML</t>
        </is>
      </c>
      <c r="F13625" t="inlineStr">
        <is>
          <t>&gt;=3.1.0</t>
        </is>
      </c>
      <c r="G13625" t="inlineStr">
        <is>
          <t>PyYAML</t>
        </is>
      </c>
      <c r="H13625">
        <f>=3.11</f>
        <v/>
      </c>
    </row>
    <row r="13626">
      <c r="A13626" t="inlineStr">
        <is>
          <t>openstack-ansible</t>
        </is>
      </c>
      <c r="B13626" t="inlineStr">
        <is>
          <t>56bb2dbc2710500c7855a6db7ab8ca8428556ff1</t>
        </is>
      </c>
      <c r="C13626" t="inlineStr">
        <is>
          <t>2015-04-30 20:27:38+00:00</t>
        </is>
      </c>
      <c r="D13626" t="inlineStr">
        <is>
          <t>verchange</t>
        </is>
      </c>
      <c r="E13626" t="inlineStr">
        <is>
          <t>pip</t>
        </is>
      </c>
      <c r="F13626" t="inlineStr">
        <is>
          <t>&gt;=6.0</t>
        </is>
      </c>
      <c r="G13626" t="inlineStr">
        <is>
          <t>pip</t>
        </is>
      </c>
      <c r="H13626">
        <f>=1.5.6</f>
        <v/>
      </c>
    </row>
    <row r="13627">
      <c r="A13627" t="inlineStr">
        <is>
          <t>openstack-ansible</t>
        </is>
      </c>
      <c r="B13627" t="inlineStr">
        <is>
          <t>56bb2dbc2710500c7855a6db7ab8ca8428556ff1</t>
        </is>
      </c>
      <c r="C13627" t="inlineStr">
        <is>
          <t>2015-04-30 20:27:38+00:00</t>
        </is>
      </c>
      <c r="D13627" t="inlineStr">
        <is>
          <t>verchange</t>
        </is>
      </c>
      <c r="E13627" t="inlineStr">
        <is>
          <t>netaddr</t>
        </is>
      </c>
      <c r="F13627" t="inlineStr">
        <is>
          <t>&gt;=0.7.12</t>
        </is>
      </c>
      <c r="G13627" t="inlineStr">
        <is>
          <t>netaddr</t>
        </is>
      </c>
      <c r="H13627">
        <f>=0.7.12</f>
        <v/>
      </c>
    </row>
    <row r="13628">
      <c r="A13628" t="inlineStr">
        <is>
          <t>openstack-ansible</t>
        </is>
      </c>
      <c r="B13628" t="inlineStr">
        <is>
          <t>56bb2dbc2710500c7855a6db7ab8ca8428556ff1</t>
        </is>
      </c>
      <c r="C13628" t="inlineStr">
        <is>
          <t>2015-04-30 20:27:38+00:00</t>
        </is>
      </c>
      <c r="D13628" t="inlineStr">
        <is>
          <t>verchange</t>
        </is>
      </c>
      <c r="E13628" t="inlineStr">
        <is>
          <t>cloudlib</t>
        </is>
      </c>
      <c r="F13628" t="inlineStr">
        <is>
          <t>&gt;=0.3.0</t>
        </is>
      </c>
      <c r="G13628" t="inlineStr">
        <is>
          <t>cloudlib</t>
        </is>
      </c>
      <c r="H13628">
        <f>=0.0.8</f>
        <v/>
      </c>
    </row>
    <row r="13629">
      <c r="A13629" t="inlineStr">
        <is>
          <t>openstack-ansible</t>
        </is>
      </c>
      <c r="B13629" t="inlineStr">
        <is>
          <t>56bb2dbc2710500c7855a6db7ab8ca8428556ff1</t>
        </is>
      </c>
      <c r="C13629" t="inlineStr">
        <is>
          <t>2015-04-30 20:27:38+00:00</t>
        </is>
      </c>
      <c r="D13629" t="inlineStr">
        <is>
          <t>add</t>
        </is>
      </c>
      <c r="E13629" t="inlineStr">
        <is>
          <t>PrettyTable</t>
        </is>
      </c>
      <c r="F13629" t="inlineStr">
        <is>
          <t>&gt;=0.7;&lt;0.8</t>
        </is>
      </c>
      <c r="G13629" t="inlineStr"/>
      <c r="H13629" t="inlineStr"/>
    </row>
    <row r="13630">
      <c r="A13630" t="inlineStr">
        <is>
          <t>openstack-ansible</t>
        </is>
      </c>
      <c r="B13630" t="inlineStr">
        <is>
          <t>56bb2dbc2710500c7855a6db7ab8ca8428556ff1</t>
        </is>
      </c>
      <c r="C13630" t="inlineStr">
        <is>
          <t>2015-04-30 20:27:38+00:00</t>
        </is>
      </c>
      <c r="D13630" t="inlineStr">
        <is>
          <t>rem</t>
        </is>
      </c>
      <c r="E13630" t="inlineStr"/>
      <c r="F13630" t="inlineStr"/>
      <c r="G13630" t="inlineStr">
        <is>
          <t>MarkupSafe</t>
        </is>
      </c>
      <c r="H13630">
        <f>=0.23</f>
        <v/>
      </c>
    </row>
    <row r="13631">
      <c r="A13631" t="inlineStr">
        <is>
          <t>openstack-ansible</t>
        </is>
      </c>
      <c r="B13631" t="inlineStr">
        <is>
          <t>56bb2dbc2710500c7855a6db7ab8ca8428556ff1</t>
        </is>
      </c>
      <c r="C13631" t="inlineStr">
        <is>
          <t>2015-04-30 20:27:38+00:00</t>
        </is>
      </c>
      <c r="D13631" t="inlineStr">
        <is>
          <t>rem</t>
        </is>
      </c>
      <c r="E13631" t="inlineStr"/>
      <c r="F13631" t="inlineStr"/>
      <c r="G13631" t="inlineStr">
        <is>
          <t>click</t>
        </is>
      </c>
      <c r="H13631">
        <f>=2.5</f>
        <v/>
      </c>
    </row>
    <row r="13632">
      <c r="A13632" t="inlineStr">
        <is>
          <t>openstack-ansible</t>
        </is>
      </c>
      <c r="B13632" t="inlineStr">
        <is>
          <t>56bb2dbc2710500c7855a6db7ab8ca8428556ff1</t>
        </is>
      </c>
      <c r="C13632" t="inlineStr">
        <is>
          <t>2015-04-30 20:27:38+00:00</t>
        </is>
      </c>
      <c r="D13632" t="inlineStr">
        <is>
          <t>rem</t>
        </is>
      </c>
      <c r="E13632" t="inlineStr"/>
      <c r="F13632" t="inlineStr"/>
      <c r="G13632" t="inlineStr">
        <is>
          <t>colorize</t>
        </is>
      </c>
      <c r="H13632">
        <f>=1.0.2</f>
        <v/>
      </c>
    </row>
    <row r="13633">
      <c r="A13633" t="inlineStr">
        <is>
          <t>openstack-ansible</t>
        </is>
      </c>
      <c r="B13633" t="inlineStr">
        <is>
          <t>56bb2dbc2710500c7855a6db7ab8ca8428556ff1</t>
        </is>
      </c>
      <c r="C13633" t="inlineStr">
        <is>
          <t>2015-04-30 20:27:38+00:00</t>
        </is>
      </c>
      <c r="D13633" t="inlineStr">
        <is>
          <t>rem</t>
        </is>
      </c>
      <c r="E13633" t="inlineStr"/>
      <c r="F13633" t="inlineStr"/>
      <c r="G13633" t="inlineStr">
        <is>
          <t>ecdsa</t>
        </is>
      </c>
      <c r="H13633">
        <f>=0.11</f>
        <v/>
      </c>
    </row>
    <row r="13634">
      <c r="A13634" t="inlineStr">
        <is>
          <t>openstack-ansible</t>
        </is>
      </c>
      <c r="B13634" t="inlineStr">
        <is>
          <t>56bb2dbc2710500c7855a6db7ab8ca8428556ff1</t>
        </is>
      </c>
      <c r="C13634" t="inlineStr">
        <is>
          <t>2015-04-30 20:27:38+00:00</t>
        </is>
      </c>
      <c r="D13634" t="inlineStr">
        <is>
          <t>rem</t>
        </is>
      </c>
      <c r="E13634" t="inlineStr"/>
      <c r="F13634" t="inlineStr"/>
      <c r="G13634" t="inlineStr">
        <is>
          <t>prettytable</t>
        </is>
      </c>
      <c r="H13634">
        <f>=0.7.2</f>
        <v/>
      </c>
    </row>
    <row r="13635">
      <c r="A13635" t="inlineStr">
        <is>
          <t>openstack-ansible</t>
        </is>
      </c>
      <c r="B13635" t="inlineStr">
        <is>
          <t>56bb2dbc2710500c7855a6db7ab8ca8428556ff1</t>
        </is>
      </c>
      <c r="C13635" t="inlineStr">
        <is>
          <t>2015-04-30 20:27:38+00:00</t>
        </is>
      </c>
      <c r="D13635" t="inlineStr">
        <is>
          <t>rem</t>
        </is>
      </c>
      <c r="E13635" t="inlineStr"/>
      <c r="F13635" t="inlineStr"/>
      <c r="G13635" t="inlineStr">
        <is>
          <t>wsgiref</t>
        </is>
      </c>
      <c r="H13635">
        <f>=0.1.2</f>
        <v/>
      </c>
    </row>
    <row r="13636">
      <c r="A13636" t="inlineStr">
        <is>
          <t>openstack-ansible</t>
        </is>
      </c>
      <c r="B13636" t="inlineStr">
        <is>
          <t>56bb2dbc2710500c7855a6db7ab8ca8428556ff1</t>
        </is>
      </c>
      <c r="C13636" t="inlineStr">
        <is>
          <t>2015-04-30 20:27:38+00:00</t>
        </is>
      </c>
      <c r="D13636" t="inlineStr">
        <is>
          <t>rem</t>
        </is>
      </c>
      <c r="E13636" t="inlineStr"/>
      <c r="F13636" t="inlineStr"/>
      <c r="G13636" t="inlineStr">
        <is>
          <t>pexpect</t>
        </is>
      </c>
      <c r="H13636">
        <f>=3.3</f>
        <v/>
      </c>
    </row>
    <row r="13637">
      <c r="A13637" t="inlineStr">
        <is>
          <t>openstack-ansible</t>
        </is>
      </c>
      <c r="B13637" t="inlineStr">
        <is>
          <t>56bb2dbc2710500c7855a6db7ab8ca8428556ff1</t>
        </is>
      </c>
      <c r="C13637" t="inlineStr">
        <is>
          <t>2015-04-30 20:27:38+00:00</t>
        </is>
      </c>
      <c r="D13637" t="inlineStr">
        <is>
          <t>rem</t>
        </is>
      </c>
      <c r="E13637" t="inlineStr"/>
      <c r="F13637" t="inlineStr"/>
      <c r="G13637" t="inlineStr">
        <is>
          <t>wheel</t>
        </is>
      </c>
      <c r="H13637">
        <f>=0.24.0</f>
        <v/>
      </c>
    </row>
    <row r="13638">
      <c r="A13638" t="inlineStr">
        <is>
          <t>openstack-ansible</t>
        </is>
      </c>
      <c r="B13638" t="inlineStr">
        <is>
          <t>56bb2dbc2710500c7855a6db7ab8ca8428556ff1</t>
        </is>
      </c>
      <c r="C13638" t="inlineStr">
        <is>
          <t>2015-04-30 20:27:38+00:00</t>
        </is>
      </c>
      <c r="D13638" t="inlineStr">
        <is>
          <t>rem</t>
        </is>
      </c>
      <c r="E13638" t="inlineStr"/>
      <c r="F13638" t="inlineStr"/>
      <c r="G13638" t="inlineStr">
        <is>
          <t>setuptools</t>
        </is>
      </c>
      <c r="H13638">
        <f>=7.0</f>
        <v/>
      </c>
    </row>
    <row r="13639">
      <c r="A13639" t="inlineStr">
        <is>
          <t>openstack-ansible</t>
        </is>
      </c>
      <c r="B13639" t="inlineStr">
        <is>
          <t>03f24fdb1b5c311f14f3241d4e174ff8ec53908f</t>
        </is>
      </c>
      <c r="C13639" t="inlineStr">
        <is>
          <t>2015-05-05 20:53:00+00:00</t>
        </is>
      </c>
      <c r="D13639" t="inlineStr">
        <is>
          <t>verchange</t>
        </is>
      </c>
      <c r="E13639" t="inlineStr">
        <is>
          <t>pycrypto</t>
        </is>
      </c>
      <c r="F13639" t="inlineStr">
        <is>
          <t>&gt;=2.6;&lt;=2.6.1</t>
        </is>
      </c>
      <c r="G13639" t="inlineStr">
        <is>
          <t>pycrypto</t>
        </is>
      </c>
      <c r="H13639">
        <f>=2.6.1</f>
        <v/>
      </c>
    </row>
    <row r="13640">
      <c r="A13640" t="inlineStr">
        <is>
          <t>openstack-ansible</t>
        </is>
      </c>
      <c r="B13640" t="inlineStr">
        <is>
          <t>03f24fdb1b5c311f14f3241d4e174ff8ec53908f</t>
        </is>
      </c>
      <c r="C13640" t="inlineStr">
        <is>
          <t>2015-05-05 20:53:00+00:00</t>
        </is>
      </c>
      <c r="D13640" t="inlineStr">
        <is>
          <t>verchange</t>
        </is>
      </c>
      <c r="E13640" t="inlineStr">
        <is>
          <t>requests</t>
        </is>
      </c>
      <c r="F13640" t="inlineStr">
        <is>
          <t>&gt;=1.1;&lt;=2.6.0</t>
        </is>
      </c>
      <c r="G13640" t="inlineStr">
        <is>
          <t>requests</t>
        </is>
      </c>
      <c r="H13640">
        <f>=2.4.1</f>
        <v/>
      </c>
    </row>
    <row r="13641">
      <c r="A13641" t="inlineStr">
        <is>
          <t>openstack-ansible</t>
        </is>
      </c>
      <c r="B13641" t="inlineStr">
        <is>
          <t>03f24fdb1b5c311f14f3241d4e174ff8ec53908f</t>
        </is>
      </c>
      <c r="C13641" t="inlineStr">
        <is>
          <t>2015-05-05 20:53:00+00:00</t>
        </is>
      </c>
      <c r="D13641" t="inlineStr">
        <is>
          <t>verchange</t>
        </is>
      </c>
      <c r="E13641" t="inlineStr">
        <is>
          <t>paramiko</t>
        </is>
      </c>
      <c r="F13641" t="inlineStr">
        <is>
          <t>&gt;=1.13.0;&lt;=1.15.2</t>
        </is>
      </c>
      <c r="G13641" t="inlineStr">
        <is>
          <t>paramiko</t>
        </is>
      </c>
      <c r="H13641">
        <f>=1.14.0</f>
        <v/>
      </c>
    </row>
    <row r="13642">
      <c r="A13642" t="inlineStr">
        <is>
          <t>openstack-ansible</t>
        </is>
      </c>
      <c r="B13642" t="inlineStr">
        <is>
          <t>03f24fdb1b5c311f14f3241d4e174ff8ec53908f</t>
        </is>
      </c>
      <c r="C13642" t="inlineStr">
        <is>
          <t>2015-05-05 20:53:00+00:00</t>
        </is>
      </c>
      <c r="D13642" t="inlineStr">
        <is>
          <t>verchange</t>
        </is>
      </c>
      <c r="E13642" t="inlineStr">
        <is>
          <t>pexpect</t>
        </is>
      </c>
      <c r="F13642" t="inlineStr">
        <is>
          <t>&lt;=3.3;&gt;=3.1</t>
        </is>
      </c>
      <c r="G13642" t="inlineStr">
        <is>
          <t>pexpect</t>
        </is>
      </c>
      <c r="H13642">
        <f>=3.3</f>
        <v/>
      </c>
    </row>
    <row r="13643">
      <c r="A13643" t="inlineStr">
        <is>
          <t>openstack-ansible</t>
        </is>
      </c>
      <c r="B13643" t="inlineStr">
        <is>
          <t>03f24fdb1b5c311f14f3241d4e174ff8ec53908f</t>
        </is>
      </c>
      <c r="C13643" t="inlineStr">
        <is>
          <t>2015-05-05 20:53:00+00:00</t>
        </is>
      </c>
      <c r="D13643" t="inlineStr">
        <is>
          <t>verchange</t>
        </is>
      </c>
      <c r="E13643" t="inlineStr">
        <is>
          <t>Jinja2</t>
        </is>
      </c>
      <c r="F13643" t="inlineStr">
        <is>
          <t>&lt;=2.7.2</t>
        </is>
      </c>
      <c r="G13643" t="inlineStr">
        <is>
          <t>Jinja2</t>
        </is>
      </c>
      <c r="H13643">
        <f>=2.7.3</f>
        <v/>
      </c>
    </row>
    <row r="13644">
      <c r="A13644" t="inlineStr">
        <is>
          <t>openstack-ansible</t>
        </is>
      </c>
      <c r="B13644" t="inlineStr">
        <is>
          <t>03f24fdb1b5c311f14f3241d4e174ff8ec53908f</t>
        </is>
      </c>
      <c r="C13644" t="inlineStr">
        <is>
          <t>2015-05-05 20:53:00+00:00</t>
        </is>
      </c>
      <c r="D13644" t="inlineStr">
        <is>
          <t>verchange</t>
        </is>
      </c>
      <c r="E13644" t="inlineStr">
        <is>
          <t>PyYAML</t>
        </is>
      </c>
      <c r="F13644" t="inlineStr">
        <is>
          <t>&lt;=3.10;&gt;=3.1.0</t>
        </is>
      </c>
      <c r="G13644" t="inlineStr">
        <is>
          <t>PyYAML</t>
        </is>
      </c>
      <c r="H13644">
        <f>=3.11</f>
        <v/>
      </c>
    </row>
    <row r="13645">
      <c r="A13645" t="inlineStr">
        <is>
          <t>openstack-ansible</t>
        </is>
      </c>
      <c r="B13645" t="inlineStr">
        <is>
          <t>03f24fdb1b5c311f14f3241d4e174ff8ec53908f</t>
        </is>
      </c>
      <c r="C13645" t="inlineStr">
        <is>
          <t>2015-05-05 20:53:00+00:00</t>
        </is>
      </c>
      <c r="D13645" t="inlineStr">
        <is>
          <t>verchange</t>
        </is>
      </c>
      <c r="E13645" t="inlineStr">
        <is>
          <t>netaddr</t>
        </is>
      </c>
      <c r="F13645" t="inlineStr">
        <is>
          <t>&lt;=0.7.13;&gt;=0.7.12</t>
        </is>
      </c>
      <c r="G13645" t="inlineStr">
        <is>
          <t>netaddr</t>
        </is>
      </c>
      <c r="H13645">
        <f>=0.7.12</f>
        <v/>
      </c>
    </row>
    <row r="13646">
      <c r="A13646" t="inlineStr">
        <is>
          <t>openstack-ansible</t>
        </is>
      </c>
      <c r="B13646" t="inlineStr">
        <is>
          <t>03f24fdb1b5c311f14f3241d4e174ff8ec53908f</t>
        </is>
      </c>
      <c r="C13646" t="inlineStr">
        <is>
          <t>2015-05-05 20:53:00+00:00</t>
        </is>
      </c>
      <c r="D13646" t="inlineStr">
        <is>
          <t>verchange</t>
        </is>
      </c>
      <c r="E13646" t="inlineStr">
        <is>
          <t>cloudlib</t>
        </is>
      </c>
      <c r="F13646" t="inlineStr">
        <is>
          <t>&gt;=0.4.0</t>
        </is>
      </c>
      <c r="G13646" t="inlineStr">
        <is>
          <t>cloudlib</t>
        </is>
      </c>
      <c r="H13646">
        <f>=0.0.8</f>
        <v/>
      </c>
    </row>
    <row r="13647">
      <c r="A13647" t="inlineStr">
        <is>
          <t>openstack-ansible</t>
        </is>
      </c>
      <c r="B13647" t="inlineStr">
        <is>
          <t>03f24fdb1b5c311f14f3241d4e174ff8ec53908f</t>
        </is>
      </c>
      <c r="C13647" t="inlineStr">
        <is>
          <t>2015-05-05 20:53:00+00:00</t>
        </is>
      </c>
      <c r="D13647" t="inlineStr">
        <is>
          <t>add</t>
        </is>
      </c>
      <c r="E13647" t="inlineStr">
        <is>
          <t>PrettyTable</t>
        </is>
      </c>
      <c r="F13647" t="inlineStr">
        <is>
          <t>&gt;=0.7;&lt;0.8</t>
        </is>
      </c>
      <c r="G13647" t="inlineStr"/>
      <c r="H13647" t="inlineStr"/>
    </row>
    <row r="13648">
      <c r="A13648" t="inlineStr">
        <is>
          <t>openstack-ansible</t>
        </is>
      </c>
      <c r="B13648" t="inlineStr">
        <is>
          <t>03f24fdb1b5c311f14f3241d4e174ff8ec53908f</t>
        </is>
      </c>
      <c r="C13648" t="inlineStr">
        <is>
          <t>2015-05-05 20:53:00+00:00</t>
        </is>
      </c>
      <c r="D13648" t="inlineStr">
        <is>
          <t>rem</t>
        </is>
      </c>
      <c r="E13648" t="inlineStr"/>
      <c r="F13648" t="inlineStr"/>
      <c r="G13648" t="inlineStr">
        <is>
          <t>MarkupSafe</t>
        </is>
      </c>
      <c r="H13648">
        <f>=0.23</f>
        <v/>
      </c>
    </row>
    <row r="13649">
      <c r="A13649" t="inlineStr">
        <is>
          <t>openstack-ansible</t>
        </is>
      </c>
      <c r="B13649" t="inlineStr">
        <is>
          <t>03f24fdb1b5c311f14f3241d4e174ff8ec53908f</t>
        </is>
      </c>
      <c r="C13649" t="inlineStr">
        <is>
          <t>2015-05-05 20:53:00+00:00</t>
        </is>
      </c>
      <c r="D13649" t="inlineStr">
        <is>
          <t>rem</t>
        </is>
      </c>
      <c r="E13649" t="inlineStr"/>
      <c r="F13649" t="inlineStr"/>
      <c r="G13649" t="inlineStr">
        <is>
          <t>click</t>
        </is>
      </c>
      <c r="H13649">
        <f>=2.5</f>
        <v/>
      </c>
    </row>
    <row r="13650">
      <c r="A13650" t="inlineStr">
        <is>
          <t>openstack-ansible</t>
        </is>
      </c>
      <c r="B13650" t="inlineStr">
        <is>
          <t>03f24fdb1b5c311f14f3241d4e174ff8ec53908f</t>
        </is>
      </c>
      <c r="C13650" t="inlineStr">
        <is>
          <t>2015-05-05 20:53:00+00:00</t>
        </is>
      </c>
      <c r="D13650" t="inlineStr">
        <is>
          <t>rem</t>
        </is>
      </c>
      <c r="E13650" t="inlineStr"/>
      <c r="F13650" t="inlineStr"/>
      <c r="G13650" t="inlineStr">
        <is>
          <t>colorize</t>
        </is>
      </c>
      <c r="H13650">
        <f>=1.0.2</f>
        <v/>
      </c>
    </row>
    <row r="13651">
      <c r="A13651" t="inlineStr">
        <is>
          <t>openstack-ansible</t>
        </is>
      </c>
      <c r="B13651" t="inlineStr">
        <is>
          <t>03f24fdb1b5c311f14f3241d4e174ff8ec53908f</t>
        </is>
      </c>
      <c r="C13651" t="inlineStr">
        <is>
          <t>2015-05-05 20:53:00+00:00</t>
        </is>
      </c>
      <c r="D13651" t="inlineStr">
        <is>
          <t>rem</t>
        </is>
      </c>
      <c r="E13651" t="inlineStr"/>
      <c r="F13651" t="inlineStr"/>
      <c r="G13651" t="inlineStr">
        <is>
          <t>ecdsa</t>
        </is>
      </c>
      <c r="H13651">
        <f>=0.11</f>
        <v/>
      </c>
    </row>
    <row r="13652">
      <c r="A13652" t="inlineStr">
        <is>
          <t>openstack-ansible</t>
        </is>
      </c>
      <c r="B13652" t="inlineStr">
        <is>
          <t>03f24fdb1b5c311f14f3241d4e174ff8ec53908f</t>
        </is>
      </c>
      <c r="C13652" t="inlineStr">
        <is>
          <t>2015-05-05 20:53:00+00:00</t>
        </is>
      </c>
      <c r="D13652" t="inlineStr">
        <is>
          <t>rem</t>
        </is>
      </c>
      <c r="E13652" t="inlineStr"/>
      <c r="F13652" t="inlineStr"/>
      <c r="G13652" t="inlineStr">
        <is>
          <t>prettytable</t>
        </is>
      </c>
      <c r="H13652">
        <f>=0.7.2</f>
        <v/>
      </c>
    </row>
    <row r="13653">
      <c r="A13653" t="inlineStr">
        <is>
          <t>openstack-ansible</t>
        </is>
      </c>
      <c r="B13653" t="inlineStr">
        <is>
          <t>865fe4f89e770554b18e0cfff07354077eed7804</t>
        </is>
      </c>
      <c r="C13653" t="inlineStr">
        <is>
          <t>2015-05-05 20:55:43+00:00</t>
        </is>
      </c>
      <c r="D13653" t="inlineStr">
        <is>
          <t>verchange</t>
        </is>
      </c>
      <c r="E13653" t="inlineStr">
        <is>
          <t>pycrypto</t>
        </is>
      </c>
      <c r="F13653" t="inlineStr">
        <is>
          <t>&gt;=2.6;&lt;=2.6.1</t>
        </is>
      </c>
      <c r="G13653" t="inlineStr">
        <is>
          <t>pycrypto</t>
        </is>
      </c>
      <c r="H13653">
        <f>=2.6.1</f>
        <v/>
      </c>
    </row>
    <row r="13654">
      <c r="A13654" t="inlineStr">
        <is>
          <t>openstack-ansible</t>
        </is>
      </c>
      <c r="B13654" t="inlineStr">
        <is>
          <t>865fe4f89e770554b18e0cfff07354077eed7804</t>
        </is>
      </c>
      <c r="C13654" t="inlineStr">
        <is>
          <t>2015-05-05 20:55:43+00:00</t>
        </is>
      </c>
      <c r="D13654" t="inlineStr">
        <is>
          <t>verchange</t>
        </is>
      </c>
      <c r="E13654" t="inlineStr">
        <is>
          <t>requests</t>
        </is>
      </c>
      <c r="F13654" t="inlineStr">
        <is>
          <t>&gt;=1.1;&lt;=2.6.0</t>
        </is>
      </c>
      <c r="G13654" t="inlineStr">
        <is>
          <t>requests</t>
        </is>
      </c>
      <c r="H13654">
        <f>=2.4.1</f>
        <v/>
      </c>
    </row>
    <row r="13655">
      <c r="A13655" t="inlineStr">
        <is>
          <t>openstack-ansible</t>
        </is>
      </c>
      <c r="B13655" t="inlineStr">
        <is>
          <t>865fe4f89e770554b18e0cfff07354077eed7804</t>
        </is>
      </c>
      <c r="C13655" t="inlineStr">
        <is>
          <t>2015-05-05 20:55:43+00:00</t>
        </is>
      </c>
      <c r="D13655" t="inlineStr">
        <is>
          <t>verchange</t>
        </is>
      </c>
      <c r="E13655" t="inlineStr">
        <is>
          <t>paramiko</t>
        </is>
      </c>
      <c r="F13655" t="inlineStr">
        <is>
          <t>&lt;=1.15.2;&gt;=1.9.0</t>
        </is>
      </c>
      <c r="G13655" t="inlineStr">
        <is>
          <t>paramiko</t>
        </is>
      </c>
      <c r="H13655">
        <f>=1.14.0</f>
        <v/>
      </c>
    </row>
    <row r="13656">
      <c r="A13656" t="inlineStr">
        <is>
          <t>openstack-ansible</t>
        </is>
      </c>
      <c r="B13656" t="inlineStr">
        <is>
          <t>865fe4f89e770554b18e0cfff07354077eed7804</t>
        </is>
      </c>
      <c r="C13656" t="inlineStr">
        <is>
          <t>2015-05-05 20:55:43+00:00</t>
        </is>
      </c>
      <c r="D13656" t="inlineStr">
        <is>
          <t>verchange</t>
        </is>
      </c>
      <c r="E13656" t="inlineStr">
        <is>
          <t>pexpect</t>
        </is>
      </c>
      <c r="F13656" t="inlineStr">
        <is>
          <t>&lt;=3.3;&gt;=3.1</t>
        </is>
      </c>
      <c r="G13656" t="inlineStr">
        <is>
          <t>pexpect</t>
        </is>
      </c>
      <c r="H13656">
        <f>=3.3</f>
        <v/>
      </c>
    </row>
    <row r="13657">
      <c r="A13657" t="inlineStr">
        <is>
          <t>openstack-ansible</t>
        </is>
      </c>
      <c r="B13657" t="inlineStr">
        <is>
          <t>865fe4f89e770554b18e0cfff07354077eed7804</t>
        </is>
      </c>
      <c r="C13657" t="inlineStr">
        <is>
          <t>2015-05-05 20:55:43+00:00</t>
        </is>
      </c>
      <c r="D13657" t="inlineStr">
        <is>
          <t>verchange</t>
        </is>
      </c>
      <c r="E13657" t="inlineStr">
        <is>
          <t>Jinja2</t>
        </is>
      </c>
      <c r="F13657" t="inlineStr">
        <is>
          <t>&lt;=2.7.3</t>
        </is>
      </c>
      <c r="G13657" t="inlineStr">
        <is>
          <t>Jinja2</t>
        </is>
      </c>
      <c r="H13657">
        <f>=2.7.3</f>
        <v/>
      </c>
    </row>
    <row r="13658">
      <c r="A13658" t="inlineStr">
        <is>
          <t>openstack-ansible</t>
        </is>
      </c>
      <c r="B13658" t="inlineStr">
        <is>
          <t>865fe4f89e770554b18e0cfff07354077eed7804</t>
        </is>
      </c>
      <c r="C13658" t="inlineStr">
        <is>
          <t>2015-05-05 20:55:43+00:00</t>
        </is>
      </c>
      <c r="D13658" t="inlineStr">
        <is>
          <t>verchange</t>
        </is>
      </c>
      <c r="E13658" t="inlineStr">
        <is>
          <t>PyYAML</t>
        </is>
      </c>
      <c r="F13658" t="inlineStr">
        <is>
          <t>&gt;=3.1.0;&lt;=3.11</t>
        </is>
      </c>
      <c r="G13658" t="inlineStr">
        <is>
          <t>PyYAML</t>
        </is>
      </c>
      <c r="H13658">
        <f>=3.11</f>
        <v/>
      </c>
    </row>
    <row r="13659">
      <c r="A13659" t="inlineStr">
        <is>
          <t>openstack-ansible</t>
        </is>
      </c>
      <c r="B13659" t="inlineStr">
        <is>
          <t>865fe4f89e770554b18e0cfff07354077eed7804</t>
        </is>
      </c>
      <c r="C13659" t="inlineStr">
        <is>
          <t>2015-05-05 20:55:43+00:00</t>
        </is>
      </c>
      <c r="D13659" t="inlineStr">
        <is>
          <t>verchange</t>
        </is>
      </c>
      <c r="E13659" t="inlineStr">
        <is>
          <t>netaddr</t>
        </is>
      </c>
      <c r="F13659" t="inlineStr">
        <is>
          <t>&lt;=0.7.14;&gt;=0.7.6</t>
        </is>
      </c>
      <c r="G13659" t="inlineStr">
        <is>
          <t>netaddr</t>
        </is>
      </c>
      <c r="H13659">
        <f>=0.7.12</f>
        <v/>
      </c>
    </row>
    <row r="13660">
      <c r="A13660" t="inlineStr">
        <is>
          <t>openstack-ansible</t>
        </is>
      </c>
      <c r="B13660" t="inlineStr">
        <is>
          <t>865fe4f89e770554b18e0cfff07354077eed7804</t>
        </is>
      </c>
      <c r="C13660" t="inlineStr">
        <is>
          <t>2015-05-05 20:55:43+00:00</t>
        </is>
      </c>
      <c r="D13660" t="inlineStr">
        <is>
          <t>verchange</t>
        </is>
      </c>
      <c r="E13660" t="inlineStr">
        <is>
          <t>cloudlib</t>
        </is>
      </c>
      <c r="F13660" t="inlineStr">
        <is>
          <t>&gt;=0.4.0</t>
        </is>
      </c>
      <c r="G13660" t="inlineStr">
        <is>
          <t>cloudlib</t>
        </is>
      </c>
      <c r="H13660">
        <f>=0.0.8</f>
        <v/>
      </c>
    </row>
    <row r="13661">
      <c r="A13661" t="inlineStr">
        <is>
          <t>openstack-ansible</t>
        </is>
      </c>
      <c r="B13661" t="inlineStr">
        <is>
          <t>865fe4f89e770554b18e0cfff07354077eed7804</t>
        </is>
      </c>
      <c r="C13661" t="inlineStr">
        <is>
          <t>2015-05-05 20:55:43+00:00</t>
        </is>
      </c>
      <c r="D13661" t="inlineStr">
        <is>
          <t>add</t>
        </is>
      </c>
      <c r="E13661" t="inlineStr">
        <is>
          <t>PrettyTable</t>
        </is>
      </c>
      <c r="F13661" t="inlineStr">
        <is>
          <t>&gt;=0.7;&lt;0.8</t>
        </is>
      </c>
      <c r="G13661" t="inlineStr"/>
      <c r="H13661" t="inlineStr"/>
    </row>
    <row r="13662">
      <c r="A13662" t="inlineStr">
        <is>
          <t>openstack-ansible</t>
        </is>
      </c>
      <c r="B13662" t="inlineStr">
        <is>
          <t>865fe4f89e770554b18e0cfff07354077eed7804</t>
        </is>
      </c>
      <c r="C13662" t="inlineStr">
        <is>
          <t>2015-05-05 20:55:43+00:00</t>
        </is>
      </c>
      <c r="D13662" t="inlineStr">
        <is>
          <t>rem</t>
        </is>
      </c>
      <c r="E13662" t="inlineStr"/>
      <c r="F13662" t="inlineStr"/>
      <c r="G13662" t="inlineStr">
        <is>
          <t>MarkupSafe</t>
        </is>
      </c>
      <c r="H13662">
        <f>=0.23</f>
        <v/>
      </c>
    </row>
    <row r="13663">
      <c r="A13663" t="inlineStr">
        <is>
          <t>openstack-ansible</t>
        </is>
      </c>
      <c r="B13663" t="inlineStr">
        <is>
          <t>865fe4f89e770554b18e0cfff07354077eed7804</t>
        </is>
      </c>
      <c r="C13663" t="inlineStr">
        <is>
          <t>2015-05-05 20:55:43+00:00</t>
        </is>
      </c>
      <c r="D13663" t="inlineStr">
        <is>
          <t>rem</t>
        </is>
      </c>
      <c r="E13663" t="inlineStr"/>
      <c r="F13663" t="inlineStr"/>
      <c r="G13663" t="inlineStr">
        <is>
          <t>click</t>
        </is>
      </c>
      <c r="H13663">
        <f>=2.5</f>
        <v/>
      </c>
    </row>
    <row r="13664">
      <c r="A13664" t="inlineStr">
        <is>
          <t>openstack-ansible</t>
        </is>
      </c>
      <c r="B13664" t="inlineStr">
        <is>
          <t>865fe4f89e770554b18e0cfff07354077eed7804</t>
        </is>
      </c>
      <c r="C13664" t="inlineStr">
        <is>
          <t>2015-05-05 20:55:43+00:00</t>
        </is>
      </c>
      <c r="D13664" t="inlineStr">
        <is>
          <t>rem</t>
        </is>
      </c>
      <c r="E13664" t="inlineStr"/>
      <c r="F13664" t="inlineStr"/>
      <c r="G13664" t="inlineStr">
        <is>
          <t>colorize</t>
        </is>
      </c>
      <c r="H13664">
        <f>=1.0.2</f>
        <v/>
      </c>
    </row>
    <row r="13665">
      <c r="A13665" t="inlineStr">
        <is>
          <t>openstack-ansible</t>
        </is>
      </c>
      <c r="B13665" t="inlineStr">
        <is>
          <t>865fe4f89e770554b18e0cfff07354077eed7804</t>
        </is>
      </c>
      <c r="C13665" t="inlineStr">
        <is>
          <t>2015-05-05 20:55:43+00:00</t>
        </is>
      </c>
      <c r="D13665" t="inlineStr">
        <is>
          <t>rem</t>
        </is>
      </c>
      <c r="E13665" t="inlineStr"/>
      <c r="F13665" t="inlineStr"/>
      <c r="G13665" t="inlineStr">
        <is>
          <t>ecdsa</t>
        </is>
      </c>
      <c r="H13665">
        <f>=0.11</f>
        <v/>
      </c>
    </row>
    <row r="13666">
      <c r="A13666" t="inlineStr">
        <is>
          <t>openstack-ansible</t>
        </is>
      </c>
      <c r="B13666" t="inlineStr">
        <is>
          <t>865fe4f89e770554b18e0cfff07354077eed7804</t>
        </is>
      </c>
      <c r="C13666" t="inlineStr">
        <is>
          <t>2015-05-05 20:55:43+00:00</t>
        </is>
      </c>
      <c r="D13666" t="inlineStr">
        <is>
          <t>rem</t>
        </is>
      </c>
      <c r="E13666" t="inlineStr"/>
      <c r="F13666" t="inlineStr"/>
      <c r="G13666" t="inlineStr">
        <is>
          <t>prettytable</t>
        </is>
      </c>
      <c r="H13666">
        <f>=0.7.2</f>
        <v/>
      </c>
    </row>
    <row r="13667">
      <c r="A13667" t="inlineStr">
        <is>
          <t>openstack-ansible</t>
        </is>
      </c>
      <c r="B13667" t="inlineStr">
        <is>
          <t>77508b3ae5f187cf4bfe4a7aedd9e8f767e692dc</t>
        </is>
      </c>
      <c r="C13667" t="inlineStr">
        <is>
          <t>2015-05-15 21:06:37+00:00</t>
        </is>
      </c>
      <c r="D13667" t="inlineStr">
        <is>
          <t>verchange</t>
        </is>
      </c>
      <c r="E13667" t="inlineStr">
        <is>
          <t>wheel</t>
        </is>
      </c>
      <c r="F13667" t="inlineStr">
        <is>
          <t>&gt;=0.24.0</t>
        </is>
      </c>
      <c r="G13667" t="inlineStr">
        <is>
          <t>wheel</t>
        </is>
      </c>
      <c r="H13667">
        <f>=0.24.0</f>
        <v/>
      </c>
    </row>
    <row r="13668">
      <c r="A13668" t="inlineStr">
        <is>
          <t>openstack-ansible</t>
        </is>
      </c>
      <c r="B13668" t="inlineStr">
        <is>
          <t>77508b3ae5f187cf4bfe4a7aedd9e8f767e692dc</t>
        </is>
      </c>
      <c r="C13668" t="inlineStr">
        <is>
          <t>2015-05-15 21:06:37+00:00</t>
        </is>
      </c>
      <c r="D13668" t="inlineStr">
        <is>
          <t>verchange</t>
        </is>
      </c>
      <c r="E13668" t="inlineStr">
        <is>
          <t>pip</t>
        </is>
      </c>
      <c r="F13668">
        <f>=6.1.1</f>
        <v/>
      </c>
      <c r="G13668" t="inlineStr">
        <is>
          <t>pip</t>
        </is>
      </c>
      <c r="H13668">
        <f>=1.5.6</f>
        <v/>
      </c>
    </row>
    <row r="13669">
      <c r="A13669" t="inlineStr">
        <is>
          <t>openstack-ansible</t>
        </is>
      </c>
      <c r="B13669" t="inlineStr">
        <is>
          <t>7c338107e53278a65e7d5effd5a240c0207c045b</t>
        </is>
      </c>
      <c r="C13669" t="inlineStr">
        <is>
          <t>2015-08-14 23:59:45+00:00</t>
        </is>
      </c>
      <c r="D13669" t="inlineStr">
        <is>
          <t>add</t>
        </is>
      </c>
      <c r="E13669" t="inlineStr">
        <is>
          <t>pbr</t>
        </is>
      </c>
      <c r="F13669" t="inlineStr">
        <is>
          <t>&lt;0.11;&gt;=0.6;!=0.7</t>
        </is>
      </c>
      <c r="G13669" t="inlineStr"/>
      <c r="H13669" t="inlineStr"/>
    </row>
    <row r="13670">
      <c r="A13670" t="inlineStr">
        <is>
          <t>openstack-ansible</t>
        </is>
      </c>
      <c r="B13670" t="inlineStr">
        <is>
          <t>7c338107e53278a65e7d5effd5a240c0207c045b</t>
        </is>
      </c>
      <c r="C13670" t="inlineStr">
        <is>
          <t>2015-08-14 23:59:45+00:00</t>
        </is>
      </c>
      <c r="D13670" t="inlineStr">
        <is>
          <t>add</t>
        </is>
      </c>
      <c r="E13670" t="inlineStr">
        <is>
          <t>python-openstacksdk</t>
        </is>
      </c>
      <c r="F13670">
        <f>=0.5.0</f>
        <v/>
      </c>
      <c r="G13670" t="inlineStr"/>
      <c r="H13670" t="inlineStr"/>
    </row>
    <row r="13671">
      <c r="A13671" t="inlineStr">
        <is>
          <t>openstack-ansible</t>
        </is>
      </c>
      <c r="B13671" t="inlineStr">
        <is>
          <t>54bc0c184331266e828f188c736fc380c58a5da7</t>
        </is>
      </c>
      <c r="C13671" t="inlineStr">
        <is>
          <t>2015-08-15 12:27:43+00:00</t>
        </is>
      </c>
      <c r="D13671" t="inlineStr">
        <is>
          <t>add</t>
        </is>
      </c>
      <c r="E13671" t="inlineStr">
        <is>
          <t>ansible</t>
        </is>
      </c>
      <c r="F13671">
        <f>=1.6.10</f>
        <v/>
      </c>
      <c r="G13671" t="inlineStr"/>
      <c r="H13671" t="inlineStr"/>
    </row>
    <row r="13672">
      <c r="A13672" t="inlineStr">
        <is>
          <t>openstack-ansible</t>
        </is>
      </c>
      <c r="B13672" t="inlineStr">
        <is>
          <t>a3f1b83ab850be5baf6ff3f1e599602fdeda29af</t>
        </is>
      </c>
      <c r="C13672" t="inlineStr">
        <is>
          <t>2015-08-19 17:48:13+00:00</t>
        </is>
      </c>
      <c r="D13672" t="inlineStr">
        <is>
          <t>rem</t>
        </is>
      </c>
      <c r="E13672" t="inlineStr"/>
      <c r="F13672" t="inlineStr"/>
      <c r="G13672" t="inlineStr">
        <is>
          <t>pbr</t>
        </is>
      </c>
      <c r="H13672" t="inlineStr">
        <is>
          <t>&lt;0.11;&gt;=0.6;!=0.7</t>
        </is>
      </c>
    </row>
    <row r="13673">
      <c r="A13673" t="inlineStr">
        <is>
          <t>openstack-ansible</t>
        </is>
      </c>
      <c r="B13673" t="inlineStr">
        <is>
          <t>a3f1b83ab850be5baf6ff3f1e599602fdeda29af</t>
        </is>
      </c>
      <c r="C13673" t="inlineStr">
        <is>
          <t>2015-08-19 17:48:13+00:00</t>
        </is>
      </c>
      <c r="D13673" t="inlineStr">
        <is>
          <t>rem</t>
        </is>
      </c>
      <c r="E13673" t="inlineStr"/>
      <c r="F13673" t="inlineStr"/>
      <c r="G13673" t="inlineStr">
        <is>
          <t>python-openstacksdk</t>
        </is>
      </c>
      <c r="H13673">
        <f>=0.5.0</f>
        <v/>
      </c>
    </row>
    <row r="13674">
      <c r="A13674" t="inlineStr">
        <is>
          <t>openstack-ansible</t>
        </is>
      </c>
      <c r="B13674" t="inlineStr">
        <is>
          <t>da75b0d1537a0c5588d685cbfd5917fb54bd8a88</t>
        </is>
      </c>
      <c r="C13674" t="inlineStr">
        <is>
          <t>2015-09-03 14:41:45+00:00</t>
        </is>
      </c>
      <c r="D13674" t="inlineStr">
        <is>
          <t>verchange</t>
        </is>
      </c>
      <c r="E13674" t="inlineStr">
        <is>
          <t>netaddr</t>
        </is>
      </c>
      <c r="F13674" t="inlineStr">
        <is>
          <t>&lt;0.7.16;&gt;=0.7.12</t>
        </is>
      </c>
      <c r="G13674" t="inlineStr">
        <is>
          <t>netaddr</t>
        </is>
      </c>
      <c r="H13674" t="inlineStr">
        <is>
          <t>&gt;=0.7.12</t>
        </is>
      </c>
    </row>
    <row r="13675">
      <c r="A13675" t="inlineStr">
        <is>
          <t>openstack-ansible</t>
        </is>
      </c>
      <c r="B13675" t="inlineStr">
        <is>
          <t>ef8fa5bec0ab27d238dffe3a2a945bba971ef85a</t>
        </is>
      </c>
      <c r="C13675" t="inlineStr">
        <is>
          <t>2015-09-11 22:10:53+00:00</t>
        </is>
      </c>
      <c r="D13675" t="inlineStr">
        <is>
          <t>verchange</t>
        </is>
      </c>
      <c r="E13675" t="inlineStr">
        <is>
          <t>netaddr</t>
        </is>
      </c>
      <c r="F13675" t="inlineStr">
        <is>
          <t>&gt;=0.7.12</t>
        </is>
      </c>
      <c r="G13675" t="inlineStr">
        <is>
          <t>netaddr</t>
        </is>
      </c>
      <c r="H13675" t="inlineStr">
        <is>
          <t>&lt;0.7.16;&gt;=0.7.12</t>
        </is>
      </c>
    </row>
    <row r="13676">
      <c r="A13676" t="inlineStr">
        <is>
          <t>openstack-ansible</t>
        </is>
      </c>
      <c r="B13676" t="inlineStr">
        <is>
          <t>87a9e351b5b3ed19e257c034464f5b09687dc0a6</t>
        </is>
      </c>
      <c r="C13676" t="inlineStr">
        <is>
          <t>2015-10-21 06:52:34+00:00</t>
        </is>
      </c>
      <c r="D13676" t="inlineStr">
        <is>
          <t>verchange</t>
        </is>
      </c>
      <c r="E13676" t="inlineStr">
        <is>
          <t>requests</t>
        </is>
      </c>
      <c r="F13676" t="inlineStr">
        <is>
          <t>&lt;2.8.0;&gt;=2.2.0;!=2.4.0</t>
        </is>
      </c>
      <c r="G13676" t="inlineStr">
        <is>
          <t>requests</t>
        </is>
      </c>
      <c r="H13676" t="inlineStr">
        <is>
          <t>&gt;=2.2.0;!=2.4.0</t>
        </is>
      </c>
    </row>
    <row r="13677">
      <c r="A13677" t="inlineStr">
        <is>
          <t>openstack-ansible</t>
        </is>
      </c>
      <c r="B13677" t="inlineStr">
        <is>
          <t>bc52ac71e95751e136e7ffb16880e6f7654511c7</t>
        </is>
      </c>
      <c r="C13677" t="inlineStr">
        <is>
          <t>2015-10-23 22:37:28+00:00</t>
        </is>
      </c>
      <c r="D13677" t="inlineStr">
        <is>
          <t>verchange</t>
        </is>
      </c>
      <c r="E13677" t="inlineStr">
        <is>
          <t>requests</t>
        </is>
      </c>
      <c r="F13677" t="inlineStr">
        <is>
          <t>&gt;=2.2.0;!=2.4.0</t>
        </is>
      </c>
      <c r="G13677" t="inlineStr">
        <is>
          <t>requests</t>
        </is>
      </c>
      <c r="H13677" t="inlineStr">
        <is>
          <t>&lt;2.8.0;&gt;=2.2.0;!=2.4.0</t>
        </is>
      </c>
    </row>
    <row r="13678">
      <c r="A13678" t="inlineStr">
        <is>
          <t>openstack-ansible</t>
        </is>
      </c>
      <c r="B13678" t="inlineStr">
        <is>
          <t>bc52ac71e95751e136e7ffb16880e6f7654511c7</t>
        </is>
      </c>
      <c r="C13678" t="inlineStr">
        <is>
          <t>2015-10-23 22:37:28+00:00</t>
        </is>
      </c>
      <c r="D13678" t="inlineStr">
        <is>
          <t>verchange</t>
        </is>
      </c>
      <c r="E13678" t="inlineStr">
        <is>
          <t>cloudlib</t>
        </is>
      </c>
      <c r="F13678" t="inlineStr">
        <is>
          <t>&gt;=0.3.0</t>
        </is>
      </c>
      <c r="G13678" t="inlineStr">
        <is>
          <t>cloudlib</t>
        </is>
      </c>
      <c r="H13678" t="inlineStr">
        <is>
          <t>&gt;=0.3.0</t>
        </is>
      </c>
    </row>
    <row r="13679">
      <c r="A13679" t="inlineStr">
        <is>
          <t>openstack-ansible</t>
        </is>
      </c>
      <c r="B13679" t="inlineStr">
        <is>
          <t>132953bf64055c3cf18b386d341f6a5a240c202d</t>
        </is>
      </c>
      <c r="C13679" t="inlineStr">
        <is>
          <t>2015-11-20 14:15:34+00:00</t>
        </is>
      </c>
      <c r="D13679" t="inlineStr">
        <is>
          <t>verchange</t>
        </is>
      </c>
      <c r="E13679" t="inlineStr">
        <is>
          <t>requests</t>
        </is>
      </c>
      <c r="F13679" t="inlineStr">
        <is>
          <t>&lt;2.8.0;&gt;=2.2.0;!=2.4.0</t>
        </is>
      </c>
      <c r="G13679" t="inlineStr">
        <is>
          <t>requests</t>
        </is>
      </c>
      <c r="H13679" t="inlineStr">
        <is>
          <t>&lt;2.8.0;&gt;=2.2.0;!=2.4.0</t>
        </is>
      </c>
    </row>
    <row r="13680">
      <c r="A13680" t="inlineStr">
        <is>
          <t>openstack-ansible</t>
        </is>
      </c>
      <c r="B13680" t="inlineStr">
        <is>
          <t>132953bf64055c3cf18b386d341f6a5a240c202d</t>
        </is>
      </c>
      <c r="C13680" t="inlineStr">
        <is>
          <t>2015-11-20 14:15:34+00:00</t>
        </is>
      </c>
      <c r="D13680" t="inlineStr">
        <is>
          <t>verchange</t>
        </is>
      </c>
      <c r="E13680" t="inlineStr">
        <is>
          <t>cloudlib</t>
        </is>
      </c>
      <c r="F13680" t="inlineStr">
        <is>
          <t>&gt;=0.3.0</t>
        </is>
      </c>
      <c r="G13680" t="inlineStr">
        <is>
          <t>cloudlib</t>
        </is>
      </c>
      <c r="H13680" t="inlineStr">
        <is>
          <t>&gt;=0.3.0</t>
        </is>
      </c>
    </row>
    <row r="13681">
      <c r="A13681" t="inlineStr">
        <is>
          <t>openstack-ansible</t>
        </is>
      </c>
      <c r="B13681" t="inlineStr">
        <is>
          <t>3208b2a129951f94ca0208da0e5b2ff17981ba86</t>
        </is>
      </c>
      <c r="C13681" t="inlineStr">
        <is>
          <t>2016-01-21 10:44:27+00:00</t>
        </is>
      </c>
      <c r="D13681" t="inlineStr">
        <is>
          <t>add</t>
        </is>
      </c>
      <c r="E13681" t="inlineStr">
        <is>
          <t>django_compressor</t>
        </is>
      </c>
      <c r="F13681" t="inlineStr">
        <is>
          <t>&lt;2.0;&gt;=1.4</t>
        </is>
      </c>
      <c r="G13681" t="inlineStr"/>
      <c r="H13681" t="inlineStr"/>
    </row>
    <row r="13682">
      <c r="A13682" t="inlineStr">
        <is>
          <t>openstack-ansible</t>
        </is>
      </c>
      <c r="B13682" t="inlineStr">
        <is>
          <t>3208b2a129951f94ca0208da0e5b2ff17981ba86</t>
        </is>
      </c>
      <c r="C13682" t="inlineStr">
        <is>
          <t>2016-01-21 10:44:27+00:00</t>
        </is>
      </c>
      <c r="D13682" t="inlineStr">
        <is>
          <t>rem</t>
        </is>
      </c>
      <c r="E13682" t="inlineStr"/>
      <c r="F13682" t="inlineStr"/>
      <c r="G13682" t="inlineStr">
        <is>
          <t>cloudlib</t>
        </is>
      </c>
      <c r="H13682" t="inlineStr">
        <is>
          <t>&gt;=0.3.0</t>
        </is>
      </c>
    </row>
    <row r="13683">
      <c r="A13683" t="inlineStr">
        <is>
          <t>openstack-ansible</t>
        </is>
      </c>
      <c r="B13683" t="inlineStr">
        <is>
          <t>3208b2a129951f94ca0208da0e5b2ff17981ba86</t>
        </is>
      </c>
      <c r="C13683" t="inlineStr">
        <is>
          <t>2016-01-21 10:44:27+00:00</t>
        </is>
      </c>
      <c r="D13683" t="inlineStr">
        <is>
          <t>rem</t>
        </is>
      </c>
      <c r="E13683" t="inlineStr"/>
      <c r="F13683" t="inlineStr"/>
      <c r="G13683" t="inlineStr">
        <is>
          <t>requests</t>
        </is>
      </c>
      <c r="H13683" t="inlineStr">
        <is>
          <t>&lt;2.8.0;&gt;=2.2.0;!=2.4.0</t>
        </is>
      </c>
    </row>
    <row r="13684">
      <c r="A13684" t="inlineStr">
        <is>
          <t>openstack-ansible</t>
        </is>
      </c>
      <c r="B13684" t="inlineStr">
        <is>
          <t>b031ca6fc74d6c0976045a16070f48ab0da1897f</t>
        </is>
      </c>
      <c r="C13684" t="inlineStr">
        <is>
          <t>2016-01-21 11:53:07+00:00</t>
        </is>
      </c>
      <c r="D13684" t="inlineStr">
        <is>
          <t>rem</t>
        </is>
      </c>
      <c r="E13684" t="inlineStr"/>
      <c r="F13684" t="inlineStr"/>
      <c r="G13684" t="inlineStr">
        <is>
          <t>cloudlib</t>
        </is>
      </c>
      <c r="H13684" t="inlineStr">
        <is>
          <t>&gt;=0.3.0</t>
        </is>
      </c>
    </row>
    <row r="13685">
      <c r="A13685" t="inlineStr">
        <is>
          <t>openstack-ansible</t>
        </is>
      </c>
      <c r="B13685" t="inlineStr">
        <is>
          <t>b031ca6fc74d6c0976045a16070f48ab0da1897f</t>
        </is>
      </c>
      <c r="C13685" t="inlineStr">
        <is>
          <t>2016-01-21 11:53:07+00:00</t>
        </is>
      </c>
      <c r="D13685" t="inlineStr">
        <is>
          <t>rem</t>
        </is>
      </c>
      <c r="E13685" t="inlineStr"/>
      <c r="F13685" t="inlineStr"/>
      <c r="G13685" t="inlineStr">
        <is>
          <t>requests</t>
        </is>
      </c>
      <c r="H13685" t="inlineStr">
        <is>
          <t>&gt;=2.2.0;!=2.4.0</t>
        </is>
      </c>
    </row>
    <row r="13686">
      <c r="A13686" t="inlineStr">
        <is>
          <t>openstack-ansible</t>
        </is>
      </c>
      <c r="B13686" t="inlineStr">
        <is>
          <t>f0875e07c7365f8e55e304eb48d9d4c4b36b9136</t>
        </is>
      </c>
      <c r="C13686" t="inlineStr">
        <is>
          <t>2016-01-22 17:25:10+00:00</t>
        </is>
      </c>
      <c r="D13686" t="inlineStr">
        <is>
          <t>rem</t>
        </is>
      </c>
      <c r="E13686" t="inlineStr"/>
      <c r="F13686" t="inlineStr"/>
      <c r="G13686" t="inlineStr">
        <is>
          <t>django_compressor</t>
        </is>
      </c>
      <c r="H13686" t="inlineStr">
        <is>
          <t>&lt;2.0;&gt;=1.4</t>
        </is>
      </c>
    </row>
    <row r="13687">
      <c r="A13687" t="inlineStr">
        <is>
          <t>openstack-ansible</t>
        </is>
      </c>
      <c r="B13687" t="inlineStr">
        <is>
          <t>3770bb5564dbb5e2a3805573b4079d6e555a4ad7</t>
        </is>
      </c>
      <c r="C13687" t="inlineStr">
        <is>
          <t>2016-02-05 13:50:44+00:00</t>
        </is>
      </c>
      <c r="D13687" t="inlineStr">
        <is>
          <t>verchange</t>
        </is>
      </c>
      <c r="E13687" t="inlineStr">
        <is>
          <t>pip</t>
        </is>
      </c>
      <c r="F13687" t="inlineStr">
        <is>
          <t>&lt;8;&gt;7</t>
        </is>
      </c>
      <c r="G13687" t="inlineStr">
        <is>
          <t>pip</t>
        </is>
      </c>
      <c r="H13687" t="inlineStr">
        <is>
          <t>&gt;=6.0</t>
        </is>
      </c>
    </row>
    <row r="13688">
      <c r="A13688" t="inlineStr">
        <is>
          <t>openstack-ansible</t>
        </is>
      </c>
      <c r="B13688" t="inlineStr">
        <is>
          <t>972b41a061be353ca7f44ddc4e3702aae3433a5d</t>
        </is>
      </c>
      <c r="C13688" t="inlineStr">
        <is>
          <t>2016-02-05 13:58:40+00:00</t>
        </is>
      </c>
      <c r="D13688" t="inlineStr">
        <is>
          <t>verchange</t>
        </is>
      </c>
      <c r="E13688" t="inlineStr">
        <is>
          <t>pip</t>
        </is>
      </c>
      <c r="F13688" t="inlineStr">
        <is>
          <t>&lt;8;&gt;7</t>
        </is>
      </c>
      <c r="G13688" t="inlineStr">
        <is>
          <t>pip</t>
        </is>
      </c>
      <c r="H13688" t="inlineStr">
        <is>
          <t>&gt;=6.0</t>
        </is>
      </c>
    </row>
    <row r="13689">
      <c r="A13689" t="inlineStr">
        <is>
          <t>openstack-ansible</t>
        </is>
      </c>
      <c r="B13689" t="inlineStr">
        <is>
          <t>b5b5f7ed112bc32fc7d37871cd9cbf43804174c4</t>
        </is>
      </c>
      <c r="C13689" t="inlineStr">
        <is>
          <t>2016-03-04 10:50:21+00:00</t>
        </is>
      </c>
      <c r="D13689" t="inlineStr">
        <is>
          <t>verchange</t>
        </is>
      </c>
      <c r="E13689" t="inlineStr">
        <is>
          <t>pip</t>
        </is>
      </c>
      <c r="F13689">
        <f>=8.0.3</f>
        <v/>
      </c>
      <c r="G13689" t="inlineStr">
        <is>
          <t>pip</t>
        </is>
      </c>
      <c r="H13689" t="inlineStr">
        <is>
          <t>&lt;8;&gt;7</t>
        </is>
      </c>
    </row>
    <row r="13690">
      <c r="A13690" t="inlineStr">
        <is>
          <t>openstack-ansible</t>
        </is>
      </c>
      <c r="B13690" t="inlineStr">
        <is>
          <t>b5b5f7ed112bc32fc7d37871cd9cbf43804174c4</t>
        </is>
      </c>
      <c r="C13690" t="inlineStr">
        <is>
          <t>2016-03-04 10:50:21+00:00</t>
        </is>
      </c>
      <c r="D13690" t="inlineStr">
        <is>
          <t>add</t>
        </is>
      </c>
      <c r="E13690" t="inlineStr">
        <is>
          <t>setuptools</t>
        </is>
      </c>
      <c r="F13690">
        <f>=20.1.1</f>
        <v/>
      </c>
      <c r="G13690" t="inlineStr"/>
      <c r="H13690" t="inlineStr"/>
    </row>
    <row r="13691">
      <c r="A13691" t="inlineStr">
        <is>
          <t>openstack-ansible</t>
        </is>
      </c>
      <c r="B13691" t="inlineStr">
        <is>
          <t>b5b5f7ed112bc32fc7d37871cd9cbf43804174c4</t>
        </is>
      </c>
      <c r="C13691" t="inlineStr">
        <is>
          <t>2016-03-04 10:50:21+00:00</t>
        </is>
      </c>
      <c r="D13691" t="inlineStr">
        <is>
          <t>add</t>
        </is>
      </c>
      <c r="E13691" t="inlineStr">
        <is>
          <t>wheel</t>
        </is>
      </c>
      <c r="F13691">
        <f>=0.29.0</f>
        <v/>
      </c>
      <c r="G13691" t="inlineStr"/>
      <c r="H13691" t="inlineStr"/>
    </row>
    <row r="13692">
      <c r="A13692" t="inlineStr">
        <is>
          <t>openstack-ansible</t>
        </is>
      </c>
      <c r="B13692" t="inlineStr">
        <is>
          <t>9abc2c85cf62a21d80dfa2d8f6a70022c0a346fc</t>
        </is>
      </c>
      <c r="C13692" t="inlineStr">
        <is>
          <t>2016-03-04 21:16:40+00:00</t>
        </is>
      </c>
      <c r="D13692" t="inlineStr">
        <is>
          <t>verchange</t>
        </is>
      </c>
      <c r="E13692" t="inlineStr">
        <is>
          <t>pip</t>
        </is>
      </c>
      <c r="F13692">
        <f>=7.1.2</f>
        <v/>
      </c>
      <c r="G13692" t="inlineStr">
        <is>
          <t>pip</t>
        </is>
      </c>
      <c r="H13692" t="inlineStr">
        <is>
          <t>&lt;8;&gt;7</t>
        </is>
      </c>
    </row>
    <row r="13693">
      <c r="A13693" t="inlineStr">
        <is>
          <t>openstack-ansible</t>
        </is>
      </c>
      <c r="B13693" t="inlineStr">
        <is>
          <t>9abc2c85cf62a21d80dfa2d8f6a70022c0a346fc</t>
        </is>
      </c>
      <c r="C13693" t="inlineStr">
        <is>
          <t>2016-03-04 21:16:40+00:00</t>
        </is>
      </c>
      <c r="D13693" t="inlineStr">
        <is>
          <t>add</t>
        </is>
      </c>
      <c r="E13693" t="inlineStr">
        <is>
          <t>setuptools</t>
        </is>
      </c>
      <c r="F13693">
        <f>=20.0</f>
        <v/>
      </c>
      <c r="G13693" t="inlineStr"/>
      <c r="H13693" t="inlineStr"/>
    </row>
    <row r="13694">
      <c r="A13694" t="inlineStr">
        <is>
          <t>openstack-ansible</t>
        </is>
      </c>
      <c r="B13694" t="inlineStr">
        <is>
          <t>9abc2c85cf62a21d80dfa2d8f6a70022c0a346fc</t>
        </is>
      </c>
      <c r="C13694" t="inlineStr">
        <is>
          <t>2016-03-04 21:16:40+00:00</t>
        </is>
      </c>
      <c r="D13694" t="inlineStr">
        <is>
          <t>add</t>
        </is>
      </c>
      <c r="E13694" t="inlineStr">
        <is>
          <t>wheel</t>
        </is>
      </c>
      <c r="F13694">
        <f>=0.26.0</f>
        <v/>
      </c>
      <c r="G13694" t="inlineStr"/>
      <c r="H13694" t="inlineStr"/>
    </row>
    <row r="13695">
      <c r="A13695" t="inlineStr">
        <is>
          <t>openstack-ansible</t>
        </is>
      </c>
      <c r="B13695" t="inlineStr">
        <is>
          <t>3f2a7c42e598f1b40dff6041ea0355ce17fe133d</t>
        </is>
      </c>
      <c r="C13695" t="inlineStr">
        <is>
          <t>2016-03-18 10:47:15+00:00</t>
        </is>
      </c>
      <c r="D13695" t="inlineStr">
        <is>
          <t>verchange</t>
        </is>
      </c>
      <c r="E13695" t="inlineStr">
        <is>
          <t>wheel</t>
        </is>
      </c>
      <c r="F13695">
        <f>=0.29.0</f>
        <v/>
      </c>
      <c r="G13695" t="inlineStr">
        <is>
          <t>wheel</t>
        </is>
      </c>
      <c r="H13695">
        <f>=0.26.0</f>
        <v/>
      </c>
    </row>
    <row r="13696">
      <c r="A13696" t="inlineStr">
        <is>
          <t>openstack-ansible</t>
        </is>
      </c>
      <c r="B13696" t="inlineStr">
        <is>
          <t>3f2a7c42e598f1b40dff6041ea0355ce17fe133d</t>
        </is>
      </c>
      <c r="C13696" t="inlineStr">
        <is>
          <t>2016-03-18 10:47:15+00:00</t>
        </is>
      </c>
      <c r="D13696" t="inlineStr">
        <is>
          <t>verchange</t>
        </is>
      </c>
      <c r="E13696" t="inlineStr">
        <is>
          <t>pip</t>
        </is>
      </c>
      <c r="F13696">
        <f>=8.1.0</f>
        <v/>
      </c>
      <c r="G13696" t="inlineStr">
        <is>
          <t>pip</t>
        </is>
      </c>
      <c r="H13696">
        <f>=7.1.2</f>
        <v/>
      </c>
    </row>
    <row r="13697">
      <c r="A13697" t="inlineStr">
        <is>
          <t>openstack-ansible</t>
        </is>
      </c>
      <c r="B13697" t="inlineStr">
        <is>
          <t>3f2a7c42e598f1b40dff6041ea0355ce17fe133d</t>
        </is>
      </c>
      <c r="C13697" t="inlineStr">
        <is>
          <t>2016-03-18 10:47:15+00:00</t>
        </is>
      </c>
      <c r="D13697" t="inlineStr">
        <is>
          <t>verchange</t>
        </is>
      </c>
      <c r="E13697" t="inlineStr">
        <is>
          <t>setuptools</t>
        </is>
      </c>
      <c r="F13697">
        <f>=20.2.2</f>
        <v/>
      </c>
      <c r="G13697" t="inlineStr">
        <is>
          <t>setuptools</t>
        </is>
      </c>
      <c r="H13697">
        <f>=20.0</f>
        <v/>
      </c>
    </row>
    <row r="13698">
      <c r="A13698" t="inlineStr">
        <is>
          <t>openstack-ansible</t>
        </is>
      </c>
      <c r="B13698" t="inlineStr">
        <is>
          <t>0306a5f1e7c41b4476341d3de058de25389ec725</t>
        </is>
      </c>
      <c r="C13698" t="inlineStr">
        <is>
          <t>2016-03-18 12:45:34+00:00</t>
        </is>
      </c>
      <c r="D13698" t="inlineStr">
        <is>
          <t>verchange</t>
        </is>
      </c>
      <c r="E13698" t="inlineStr">
        <is>
          <t>setuptools</t>
        </is>
      </c>
      <c r="F13698">
        <f>=20.2.2</f>
        <v/>
      </c>
      <c r="G13698" t="inlineStr">
        <is>
          <t>setuptools</t>
        </is>
      </c>
      <c r="H13698">
        <f>=20.1.1</f>
        <v/>
      </c>
    </row>
    <row r="13699">
      <c r="A13699" t="inlineStr">
        <is>
          <t>openstack-ansible</t>
        </is>
      </c>
      <c r="B13699" t="inlineStr">
        <is>
          <t>235c2b29be7fa4777a455377f401066e557c9f21</t>
        </is>
      </c>
      <c r="C13699" t="inlineStr">
        <is>
          <t>2016-03-25 16:27:59+00:00</t>
        </is>
      </c>
      <c r="D13699" t="inlineStr">
        <is>
          <t>verchange</t>
        </is>
      </c>
      <c r="E13699" t="inlineStr">
        <is>
          <t>pip</t>
        </is>
      </c>
      <c r="F13699">
        <f>=8.1.1</f>
        <v/>
      </c>
      <c r="G13699" t="inlineStr">
        <is>
          <t>pip</t>
        </is>
      </c>
      <c r="H13699">
        <f>=8.1.0</f>
        <v/>
      </c>
    </row>
    <row r="13700">
      <c r="A13700" t="inlineStr">
        <is>
          <t>openstack-ansible</t>
        </is>
      </c>
      <c r="B13700" t="inlineStr">
        <is>
          <t>235c2b29be7fa4777a455377f401066e557c9f21</t>
        </is>
      </c>
      <c r="C13700" t="inlineStr">
        <is>
          <t>2016-03-25 16:27:59+00:00</t>
        </is>
      </c>
      <c r="D13700" t="inlineStr">
        <is>
          <t>verchange</t>
        </is>
      </c>
      <c r="E13700" t="inlineStr">
        <is>
          <t>setuptools</t>
        </is>
      </c>
      <c r="F13700">
        <f>=20.3</f>
        <v/>
      </c>
      <c r="G13700" t="inlineStr">
        <is>
          <t>setuptools</t>
        </is>
      </c>
      <c r="H13700">
        <f>=20.2.2</f>
        <v/>
      </c>
    </row>
    <row r="13701">
      <c r="A13701" t="inlineStr">
        <is>
          <t>openstack-ansible</t>
        </is>
      </c>
      <c r="B13701" t="inlineStr">
        <is>
          <t>84c3de143f466b1a7c51166c65952e08e4760e48</t>
        </is>
      </c>
      <c r="C13701" t="inlineStr">
        <is>
          <t>2016-03-30 10:37:14+00:00</t>
        </is>
      </c>
      <c r="D13701" t="inlineStr">
        <is>
          <t>verchange</t>
        </is>
      </c>
      <c r="E13701" t="inlineStr">
        <is>
          <t>wheel</t>
        </is>
      </c>
      <c r="F13701">
        <f>=0.26.0</f>
        <v/>
      </c>
      <c r="G13701" t="inlineStr">
        <is>
          <t>wheel</t>
        </is>
      </c>
      <c r="H13701">
        <f>=0.29.0</f>
        <v/>
      </c>
    </row>
    <row r="13702">
      <c r="A13702" t="inlineStr">
        <is>
          <t>openstack-ansible</t>
        </is>
      </c>
      <c r="B13702" t="inlineStr">
        <is>
          <t>84c3de143f466b1a7c51166c65952e08e4760e48</t>
        </is>
      </c>
      <c r="C13702" t="inlineStr">
        <is>
          <t>2016-03-30 10:37:14+00:00</t>
        </is>
      </c>
      <c r="D13702" t="inlineStr">
        <is>
          <t>verchange</t>
        </is>
      </c>
      <c r="E13702" t="inlineStr">
        <is>
          <t>pip</t>
        </is>
      </c>
      <c r="F13702">
        <f>=8.1.1</f>
        <v/>
      </c>
      <c r="G13702" t="inlineStr">
        <is>
          <t>pip</t>
        </is>
      </c>
      <c r="H13702">
        <f>=8.0.3</f>
        <v/>
      </c>
    </row>
    <row r="13703">
      <c r="A13703" t="inlineStr">
        <is>
          <t>openstack-ansible</t>
        </is>
      </c>
      <c r="B13703" t="inlineStr">
        <is>
          <t>84c3de143f466b1a7c51166c65952e08e4760e48</t>
        </is>
      </c>
      <c r="C13703" t="inlineStr">
        <is>
          <t>2016-03-30 10:37:14+00:00</t>
        </is>
      </c>
      <c r="D13703" t="inlineStr">
        <is>
          <t>verchange</t>
        </is>
      </c>
      <c r="E13703" t="inlineStr">
        <is>
          <t>setuptools</t>
        </is>
      </c>
      <c r="F13703">
        <f>=20.3</f>
        <v/>
      </c>
      <c r="G13703" t="inlineStr">
        <is>
          <t>setuptools</t>
        </is>
      </c>
      <c r="H13703">
        <f>=20.2.2</f>
        <v/>
      </c>
    </row>
    <row r="13704">
      <c r="A13704" t="inlineStr">
        <is>
          <t>openstack-ansible</t>
        </is>
      </c>
      <c r="B13704" t="inlineStr">
        <is>
          <t>2f99139da80d4fbd4c71e13656e5fd0ade8f0181</t>
        </is>
      </c>
      <c r="C13704" t="inlineStr">
        <is>
          <t>2016-04-01 18:06:21+00:00</t>
        </is>
      </c>
      <c r="D13704" t="inlineStr">
        <is>
          <t>verchange</t>
        </is>
      </c>
      <c r="E13704" t="inlineStr">
        <is>
          <t>wheel</t>
        </is>
      </c>
      <c r="F13704">
        <f>=0.29.0</f>
        <v/>
      </c>
      <c r="G13704" t="inlineStr">
        <is>
          <t>wheel</t>
        </is>
      </c>
      <c r="H13704">
        <f>=0.26.0</f>
        <v/>
      </c>
    </row>
    <row r="13705">
      <c r="A13705" t="inlineStr">
        <is>
          <t>openstack-ansible</t>
        </is>
      </c>
      <c r="B13705" t="inlineStr">
        <is>
          <t>2f99139da80d4fbd4c71e13656e5fd0ade8f0181</t>
        </is>
      </c>
      <c r="C13705" t="inlineStr">
        <is>
          <t>2016-04-01 18:06:21+00:00</t>
        </is>
      </c>
      <c r="D13705" t="inlineStr">
        <is>
          <t>verchange</t>
        </is>
      </c>
      <c r="E13705" t="inlineStr">
        <is>
          <t>setuptools</t>
        </is>
      </c>
      <c r="F13705">
        <f>=20.6.7</f>
        <v/>
      </c>
      <c r="G13705" t="inlineStr">
        <is>
          <t>setuptools</t>
        </is>
      </c>
      <c r="H13705">
        <f>=20.3</f>
        <v/>
      </c>
    </row>
    <row r="13706">
      <c r="A13706" t="inlineStr">
        <is>
          <t>openstack-ansible</t>
        </is>
      </c>
      <c r="B13706" t="inlineStr">
        <is>
          <t>93e06a52930737e4f41e2ede1b089c8af1f140b8</t>
        </is>
      </c>
      <c r="C13706" t="inlineStr">
        <is>
          <t>2016-04-08 13:25:23+00:00</t>
        </is>
      </c>
      <c r="D13706" t="inlineStr">
        <is>
          <t>verchange</t>
        </is>
      </c>
      <c r="E13706" t="inlineStr">
        <is>
          <t>setuptools</t>
        </is>
      </c>
      <c r="F13706">
        <f>=20.3.1</f>
        <v/>
      </c>
      <c r="G13706" t="inlineStr">
        <is>
          <t>setuptools</t>
        </is>
      </c>
      <c r="H13706">
        <f>=20.3</f>
        <v/>
      </c>
    </row>
    <row r="13707">
      <c r="A13707" t="inlineStr">
        <is>
          <t>openstack-ansible</t>
        </is>
      </c>
      <c r="B13707" t="inlineStr">
        <is>
          <t>55642037cf2b83a971e976191f3a2105f9fea049</t>
        </is>
      </c>
      <c r="C13707" t="inlineStr">
        <is>
          <t>2016-04-08 13:32:19+00:00</t>
        </is>
      </c>
      <c r="D13707" t="inlineStr">
        <is>
          <t>verchange</t>
        </is>
      </c>
      <c r="E13707" t="inlineStr">
        <is>
          <t>setuptools</t>
        </is>
      </c>
      <c r="F13707">
        <f>=20.3.1</f>
        <v/>
      </c>
      <c r="G13707" t="inlineStr">
        <is>
          <t>setuptools</t>
        </is>
      </c>
      <c r="H13707">
        <f>=20.3</f>
        <v/>
      </c>
    </row>
    <row r="13708">
      <c r="A13708" t="inlineStr">
        <is>
          <t>openstack-ansible</t>
        </is>
      </c>
      <c r="B13708" t="inlineStr">
        <is>
          <t>84a995b6867b428f9764e08a7f812cde8afd7365</t>
        </is>
      </c>
      <c r="C13708" t="inlineStr">
        <is>
          <t>2016-04-22 14:07:25+00:00</t>
        </is>
      </c>
      <c r="D13708" t="inlineStr">
        <is>
          <t>verchange</t>
        </is>
      </c>
      <c r="E13708" t="inlineStr">
        <is>
          <t>setuptools</t>
        </is>
      </c>
      <c r="F13708">
        <f>=20.7.0</f>
        <v/>
      </c>
      <c r="G13708" t="inlineStr">
        <is>
          <t>setuptools</t>
        </is>
      </c>
      <c r="H13708">
        <f>=20.6.7</f>
        <v/>
      </c>
    </row>
    <row r="13709">
      <c r="A13709" t="inlineStr">
        <is>
          <t>openstack-ansible</t>
        </is>
      </c>
      <c r="B13709" t="inlineStr">
        <is>
          <t>4981ed929613d6ad448dc9b566b458c85491c5f7</t>
        </is>
      </c>
      <c r="C13709" t="inlineStr">
        <is>
          <t>2016-05-05 16:07:41+00:00</t>
        </is>
      </c>
      <c r="D13709" t="inlineStr">
        <is>
          <t>verchange</t>
        </is>
      </c>
      <c r="E13709" t="inlineStr">
        <is>
          <t>paramiko</t>
        </is>
      </c>
      <c r="F13709" t="inlineStr">
        <is>
          <t>&gt;=1.13.0;&lt;2</t>
        </is>
      </c>
      <c r="G13709" t="inlineStr">
        <is>
          <t>paramiko</t>
        </is>
      </c>
      <c r="H13709" t="inlineStr">
        <is>
          <t>&gt;=1.13.0</t>
        </is>
      </c>
    </row>
    <row r="13710">
      <c r="A13710" t="inlineStr">
        <is>
          <t>openstack-ansible</t>
        </is>
      </c>
      <c r="B13710" t="inlineStr">
        <is>
          <t>4981ed929613d6ad448dc9b566b458c85491c5f7</t>
        </is>
      </c>
      <c r="C13710" t="inlineStr">
        <is>
          <t>2016-05-05 16:07:41+00:00</t>
        </is>
      </c>
      <c r="D13710" t="inlineStr">
        <is>
          <t>verchange</t>
        </is>
      </c>
      <c r="E13710" t="inlineStr">
        <is>
          <t>wheel</t>
        </is>
      </c>
      <c r="F13710">
        <f>=0.26.0</f>
        <v/>
      </c>
      <c r="G13710" t="inlineStr">
        <is>
          <t>wheel</t>
        </is>
      </c>
      <c r="H13710">
        <f>=0.29.0</f>
        <v/>
      </c>
    </row>
    <row r="13711">
      <c r="A13711" t="inlineStr">
        <is>
          <t>openstack-ansible</t>
        </is>
      </c>
      <c r="B13711" t="inlineStr">
        <is>
          <t>4981ed929613d6ad448dc9b566b458c85491c5f7</t>
        </is>
      </c>
      <c r="C13711" t="inlineStr">
        <is>
          <t>2016-05-05 16:07:41+00:00</t>
        </is>
      </c>
      <c r="D13711" t="inlineStr">
        <is>
          <t>verchange</t>
        </is>
      </c>
      <c r="E13711" t="inlineStr">
        <is>
          <t>setuptools</t>
        </is>
      </c>
      <c r="F13711">
        <f>=20.9.0</f>
        <v/>
      </c>
      <c r="G13711" t="inlineStr">
        <is>
          <t>setuptools</t>
        </is>
      </c>
      <c r="H13711">
        <f>=20.3.1</f>
        <v/>
      </c>
    </row>
    <row r="13712">
      <c r="A13712" t="inlineStr">
        <is>
          <t>openstack-ansible</t>
        </is>
      </c>
      <c r="B13712" t="inlineStr">
        <is>
          <t>5c6ce7e033b81e65ab0abcdf9b70a1984f39209b</t>
        </is>
      </c>
      <c r="C13712" t="inlineStr">
        <is>
          <t>2016-05-05 18:47:31+00:00</t>
        </is>
      </c>
      <c r="D13712" t="inlineStr">
        <is>
          <t>verchange</t>
        </is>
      </c>
      <c r="E13712" t="inlineStr">
        <is>
          <t>paramiko</t>
        </is>
      </c>
      <c r="F13712" t="inlineStr">
        <is>
          <t>&gt;=1.13.0;&lt;2</t>
        </is>
      </c>
      <c r="G13712" t="inlineStr">
        <is>
          <t>paramiko</t>
        </is>
      </c>
      <c r="H13712" t="inlineStr">
        <is>
          <t>&gt;=1.13.0</t>
        </is>
      </c>
    </row>
    <row r="13713">
      <c r="A13713" t="inlineStr">
        <is>
          <t>openstack-ansible</t>
        </is>
      </c>
      <c r="B13713" t="inlineStr">
        <is>
          <t>5c6ce7e033b81e65ab0abcdf9b70a1984f39209b</t>
        </is>
      </c>
      <c r="C13713" t="inlineStr">
        <is>
          <t>2016-05-05 18:47:31+00:00</t>
        </is>
      </c>
      <c r="D13713" t="inlineStr">
        <is>
          <t>verchange</t>
        </is>
      </c>
      <c r="E13713" t="inlineStr">
        <is>
          <t>setuptools</t>
        </is>
      </c>
      <c r="F13713">
        <f>=21.0.0</f>
        <v/>
      </c>
      <c r="G13713" t="inlineStr">
        <is>
          <t>setuptools</t>
        </is>
      </c>
      <c r="H13713">
        <f>=20.3.1</f>
        <v/>
      </c>
    </row>
    <row r="13714">
      <c r="A13714" t="inlineStr">
        <is>
          <t>openstack-ansible</t>
        </is>
      </c>
      <c r="B13714" t="inlineStr">
        <is>
          <t>abd856e526147bdf7c229ceb2c9d98f67fd5bbfe</t>
        </is>
      </c>
      <c r="C13714" t="inlineStr">
        <is>
          <t>2016-05-06 14:42:59+00:00</t>
        </is>
      </c>
      <c r="D13714" t="inlineStr">
        <is>
          <t>verchange</t>
        </is>
      </c>
      <c r="E13714" t="inlineStr">
        <is>
          <t>paramiko</t>
        </is>
      </c>
      <c r="F13714" t="inlineStr">
        <is>
          <t>&lt;2;&gt;=1.16.0</t>
        </is>
      </c>
      <c r="G13714" t="inlineStr">
        <is>
          <t>paramiko</t>
        </is>
      </c>
      <c r="H13714" t="inlineStr">
        <is>
          <t>&gt;=1.13.0</t>
        </is>
      </c>
    </row>
    <row r="13715">
      <c r="A13715" t="inlineStr">
        <is>
          <t>openstack-ansible</t>
        </is>
      </c>
      <c r="B13715" t="inlineStr">
        <is>
          <t>abd856e526147bdf7c229ceb2c9d98f67fd5bbfe</t>
        </is>
      </c>
      <c r="C13715" t="inlineStr">
        <is>
          <t>2016-05-06 14:42:59+00:00</t>
        </is>
      </c>
      <c r="D13715" t="inlineStr">
        <is>
          <t>verchange</t>
        </is>
      </c>
      <c r="E13715" t="inlineStr">
        <is>
          <t>setuptools</t>
        </is>
      </c>
      <c r="F13715">
        <f>=20.9.0</f>
        <v/>
      </c>
      <c r="G13715" t="inlineStr">
        <is>
          <t>setuptools</t>
        </is>
      </c>
      <c r="H13715">
        <f>=20.7.0</f>
        <v/>
      </c>
    </row>
    <row r="13716">
      <c r="A13716" t="inlineStr">
        <is>
          <t>openstack-ansible</t>
        </is>
      </c>
      <c r="B13716" t="inlineStr">
        <is>
          <t>ac7b2d68433f9560a5d401f846349c2e37751f0f</t>
        </is>
      </c>
      <c r="C13716" t="inlineStr">
        <is>
          <t>2016-05-17 16:37:31+00:00</t>
        </is>
      </c>
      <c r="D13716" t="inlineStr">
        <is>
          <t>verchange</t>
        </is>
      </c>
      <c r="E13716" t="inlineStr">
        <is>
          <t>setuptools</t>
        </is>
      </c>
      <c r="F13716">
        <f>=21.0.0</f>
        <v/>
      </c>
      <c r="G13716" t="inlineStr">
        <is>
          <t>setuptools</t>
        </is>
      </c>
      <c r="H13716">
        <f>=20.9.0</f>
        <v/>
      </c>
    </row>
    <row r="13717">
      <c r="A13717" t="inlineStr">
        <is>
          <t>openstack-ansible</t>
        </is>
      </c>
      <c r="B13717" t="inlineStr">
        <is>
          <t>39edcac67da5419943852df5060cd6a1e3ed22b8</t>
        </is>
      </c>
      <c r="C13717" t="inlineStr">
        <is>
          <t>2016-05-26 12:49:08+00:00</t>
        </is>
      </c>
      <c r="D13717" t="inlineStr">
        <is>
          <t>verchange</t>
        </is>
      </c>
      <c r="E13717" t="inlineStr">
        <is>
          <t>setuptools</t>
        </is>
      </c>
      <c r="F13717">
        <f>=21.0.0</f>
        <v/>
      </c>
      <c r="G13717" t="inlineStr">
        <is>
          <t>setuptools</t>
        </is>
      </c>
      <c r="H13717">
        <f>=20.9.0</f>
        <v/>
      </c>
    </row>
    <row r="13718">
      <c r="A13718" t="inlineStr">
        <is>
          <t>openstack-ansible</t>
        </is>
      </c>
      <c r="B13718" t="inlineStr">
        <is>
          <t>2c46161fdf527678dc3c0cc7504700e957658222</t>
        </is>
      </c>
      <c r="C13718" t="inlineStr">
        <is>
          <t>2016-06-02 20:07:08+00:00</t>
        </is>
      </c>
      <c r="D13718" t="inlineStr">
        <is>
          <t>verchange</t>
        </is>
      </c>
      <c r="E13718" t="inlineStr">
        <is>
          <t>pip</t>
        </is>
      </c>
      <c r="F13718">
        <f>=8.1.2</f>
        <v/>
      </c>
      <c r="G13718" t="inlineStr">
        <is>
          <t>pip</t>
        </is>
      </c>
      <c r="H13718">
        <f>=8.1.1</f>
        <v/>
      </c>
    </row>
    <row r="13719">
      <c r="A13719" t="inlineStr">
        <is>
          <t>openstack-ansible</t>
        </is>
      </c>
      <c r="B13719" t="inlineStr">
        <is>
          <t>2c46161fdf527678dc3c0cc7504700e957658222</t>
        </is>
      </c>
      <c r="C13719" t="inlineStr">
        <is>
          <t>2016-06-02 20:07:08+00:00</t>
        </is>
      </c>
      <c r="D13719" t="inlineStr">
        <is>
          <t>verchange</t>
        </is>
      </c>
      <c r="E13719" t="inlineStr">
        <is>
          <t>setuptools</t>
        </is>
      </c>
      <c r="F13719">
        <f>=21.1.0</f>
        <v/>
      </c>
      <c r="G13719" t="inlineStr">
        <is>
          <t>setuptools</t>
        </is>
      </c>
      <c r="H13719">
        <f>=21.0.0</f>
        <v/>
      </c>
    </row>
    <row r="13720">
      <c r="A13720" t="inlineStr">
        <is>
          <t>openstack-ansible</t>
        </is>
      </c>
      <c r="B13720" t="inlineStr">
        <is>
          <t>204dd676d6a460f60cfb4bf2a3470da82ba2c9b6</t>
        </is>
      </c>
      <c r="C13720" t="inlineStr">
        <is>
          <t>2016-06-02 20:14:54+00:00</t>
        </is>
      </c>
      <c r="D13720" t="inlineStr">
        <is>
          <t>verchange</t>
        </is>
      </c>
      <c r="E13720" t="inlineStr">
        <is>
          <t>pip</t>
        </is>
      </c>
      <c r="F13720">
        <f>=8.1.2</f>
        <v/>
      </c>
      <c r="G13720" t="inlineStr">
        <is>
          <t>pip</t>
        </is>
      </c>
      <c r="H13720">
        <f>=8.1.1</f>
        <v/>
      </c>
    </row>
    <row r="13721">
      <c r="A13721" t="inlineStr">
        <is>
          <t>openstack-ansible</t>
        </is>
      </c>
      <c r="B13721" t="inlineStr">
        <is>
          <t>204dd676d6a460f60cfb4bf2a3470da82ba2c9b6</t>
        </is>
      </c>
      <c r="C13721" t="inlineStr">
        <is>
          <t>2016-06-02 20:14:54+00:00</t>
        </is>
      </c>
      <c r="D13721" t="inlineStr">
        <is>
          <t>verchange</t>
        </is>
      </c>
      <c r="E13721" t="inlineStr">
        <is>
          <t>setuptools</t>
        </is>
      </c>
      <c r="F13721">
        <f>=21.1.0</f>
        <v/>
      </c>
      <c r="G13721" t="inlineStr">
        <is>
          <t>setuptools</t>
        </is>
      </c>
      <c r="H13721">
        <f>=21.0.0</f>
        <v/>
      </c>
    </row>
    <row r="13722">
      <c r="A13722" t="inlineStr">
        <is>
          <t>openstack-ansible</t>
        </is>
      </c>
      <c r="B13722" t="inlineStr">
        <is>
          <t>f7d0a73d068a95e7b5170304f18119484a87f7bf</t>
        </is>
      </c>
      <c r="C13722" t="inlineStr">
        <is>
          <t>2016-06-17 11:50:20+00:00</t>
        </is>
      </c>
      <c r="D13722" t="inlineStr">
        <is>
          <t>verchange</t>
        </is>
      </c>
      <c r="E13722" t="inlineStr">
        <is>
          <t>setuptools</t>
        </is>
      </c>
      <c r="F13722">
        <f>=22.0.0</f>
        <v/>
      </c>
      <c r="G13722" t="inlineStr">
        <is>
          <t>setuptools</t>
        </is>
      </c>
      <c r="H13722">
        <f>=21.1.0</f>
        <v/>
      </c>
    </row>
    <row r="13723">
      <c r="A13723" t="inlineStr">
        <is>
          <t>openstack-ansible</t>
        </is>
      </c>
      <c r="B13723" t="inlineStr">
        <is>
          <t>273912dab355deb4427240915b4fd8eb280d17f1</t>
        </is>
      </c>
      <c r="C13723" t="inlineStr">
        <is>
          <t>2016-06-17 12:12:21+00:00</t>
        </is>
      </c>
      <c r="D13723" t="inlineStr">
        <is>
          <t>verchange</t>
        </is>
      </c>
      <c r="E13723" t="inlineStr">
        <is>
          <t>setuptools</t>
        </is>
      </c>
      <c r="F13723">
        <f>=22.0.0</f>
        <v/>
      </c>
      <c r="G13723" t="inlineStr">
        <is>
          <t>setuptools</t>
        </is>
      </c>
      <c r="H13723">
        <f>=21.1.0</f>
        <v/>
      </c>
    </row>
    <row r="13724">
      <c r="A13724" t="inlineStr">
        <is>
          <t>openstack-ansible</t>
        </is>
      </c>
      <c r="B13724" t="inlineStr">
        <is>
          <t>e00d329d67e673dd3e8965f113ea70af3499563e</t>
        </is>
      </c>
      <c r="C13724" t="inlineStr">
        <is>
          <t>2016-07-05 14:29:16+00:00</t>
        </is>
      </c>
      <c r="D13724" t="inlineStr">
        <is>
          <t>verchange</t>
        </is>
      </c>
      <c r="E13724" t="inlineStr">
        <is>
          <t>setuptools</t>
        </is>
      </c>
      <c r="F13724">
        <f>=23.0.0</f>
        <v/>
      </c>
      <c r="G13724" t="inlineStr">
        <is>
          <t>setuptools</t>
        </is>
      </c>
      <c r="H13724">
        <f>=22.0.0</f>
        <v/>
      </c>
    </row>
    <row r="13725">
      <c r="A13725" t="inlineStr">
        <is>
          <t>openstack-ansible</t>
        </is>
      </c>
      <c r="B13725" t="inlineStr">
        <is>
          <t>9ec4c2a6522580a433f0e6090821ba0b4e541ebd</t>
        </is>
      </c>
      <c r="C13725" t="inlineStr">
        <is>
          <t>2016-07-05 14:49:04+00:00</t>
        </is>
      </c>
      <c r="D13725" t="inlineStr">
        <is>
          <t>verchange</t>
        </is>
      </c>
      <c r="E13725" t="inlineStr">
        <is>
          <t>setuptools</t>
        </is>
      </c>
      <c r="F13725">
        <f>=23.0.0</f>
        <v/>
      </c>
      <c r="G13725" t="inlineStr">
        <is>
          <t>setuptools</t>
        </is>
      </c>
      <c r="H13725">
        <f>=22.0.0</f>
        <v/>
      </c>
    </row>
    <row r="13726">
      <c r="A13726" t="inlineStr">
        <is>
          <t>openstack-ansible</t>
        </is>
      </c>
      <c r="B13726" t="inlineStr">
        <is>
          <t>55e573729b7d27836e263d9237f07f062880e810</t>
        </is>
      </c>
      <c r="C13726" t="inlineStr">
        <is>
          <t>2016-07-18 10:45:43+00:00</t>
        </is>
      </c>
      <c r="D13726" t="inlineStr">
        <is>
          <t>verchange</t>
        </is>
      </c>
      <c r="E13726" t="inlineStr">
        <is>
          <t>setuptools</t>
        </is>
      </c>
      <c r="F13726">
        <f>=23.1.0</f>
        <v/>
      </c>
      <c r="G13726" t="inlineStr">
        <is>
          <t>setuptools</t>
        </is>
      </c>
      <c r="H13726">
        <f>=23.0.0</f>
        <v/>
      </c>
    </row>
    <row r="13727">
      <c r="A13727" t="inlineStr">
        <is>
          <t>openstack-ansible</t>
        </is>
      </c>
      <c r="B13727" t="inlineStr">
        <is>
          <t>8fcdb4cc5635317d82b18524a49e26a0e55f8396</t>
        </is>
      </c>
      <c r="C13727" t="inlineStr">
        <is>
          <t>2016-07-18 18:14:51+00:00</t>
        </is>
      </c>
      <c r="D13727" t="inlineStr">
        <is>
          <t>verchange</t>
        </is>
      </c>
      <c r="E13727" t="inlineStr">
        <is>
          <t>setuptools</t>
        </is>
      </c>
      <c r="F13727">
        <f>=23.1.0</f>
        <v/>
      </c>
      <c r="G13727" t="inlineStr">
        <is>
          <t>setuptools</t>
        </is>
      </c>
      <c r="H13727">
        <f>=23.0.0</f>
        <v/>
      </c>
    </row>
    <row r="13728">
      <c r="A13728" t="inlineStr">
        <is>
          <t>openstack-ansible</t>
        </is>
      </c>
      <c r="B13728" t="inlineStr">
        <is>
          <t>d1e3e7f803ef6768abbe8734375eefb128fc7756</t>
        </is>
      </c>
      <c r="C13728" t="inlineStr">
        <is>
          <t>2016-08-01 18:38:36+00:00</t>
        </is>
      </c>
      <c r="D13728" t="inlineStr">
        <is>
          <t>verchange</t>
        </is>
      </c>
      <c r="E13728" t="inlineStr">
        <is>
          <t>setuptools</t>
        </is>
      </c>
      <c r="F13728" t="inlineStr">
        <is>
          <t>!=24.0.0;&gt;=16.0</t>
        </is>
      </c>
      <c r="G13728" t="inlineStr">
        <is>
          <t>setuptools</t>
        </is>
      </c>
      <c r="H13728">
        <f>=23.1.0</f>
        <v/>
      </c>
    </row>
    <row r="13729">
      <c r="A13729" t="inlineStr">
        <is>
          <t>openstack-ansible</t>
        </is>
      </c>
      <c r="B13729" t="inlineStr">
        <is>
          <t>d1e3e7f803ef6768abbe8734375eefb128fc7756</t>
        </is>
      </c>
      <c r="C13729" t="inlineStr">
        <is>
          <t>2016-08-01 18:38:36+00:00</t>
        </is>
      </c>
      <c r="D13729" t="inlineStr">
        <is>
          <t>verchange</t>
        </is>
      </c>
      <c r="E13729" t="inlineStr">
        <is>
          <t>pycrypto</t>
        </is>
      </c>
      <c r="F13729" t="inlineStr">
        <is>
          <t>&gt;=2.6</t>
        </is>
      </c>
      <c r="G13729" t="inlineStr">
        <is>
          <t>pycrypto</t>
        </is>
      </c>
      <c r="H13729" t="inlineStr">
        <is>
          <t>&gt;=2.6</t>
        </is>
      </c>
    </row>
    <row r="13730">
      <c r="A13730" t="inlineStr">
        <is>
          <t>openstack-ansible</t>
        </is>
      </c>
      <c r="B13730" t="inlineStr">
        <is>
          <t>d1e3e7f803ef6768abbe8734375eefb128fc7756</t>
        </is>
      </c>
      <c r="C13730" t="inlineStr">
        <is>
          <t>2016-08-01 18:38:36+00:00</t>
        </is>
      </c>
      <c r="D13730" t="inlineStr">
        <is>
          <t>verchange</t>
        </is>
      </c>
      <c r="E13730" t="inlineStr">
        <is>
          <t>PrettyTable</t>
        </is>
      </c>
      <c r="F13730" t="inlineStr">
        <is>
          <t>&gt;=0.7;&lt;0.8</t>
        </is>
      </c>
      <c r="G13730" t="inlineStr">
        <is>
          <t>PrettyTable</t>
        </is>
      </c>
      <c r="H13730" t="inlineStr">
        <is>
          <t>&gt;=0.7;&lt;0.8</t>
        </is>
      </c>
    </row>
    <row r="13731">
      <c r="A13731" t="inlineStr">
        <is>
          <t>openstack-ansible</t>
        </is>
      </c>
      <c r="B13731" t="inlineStr">
        <is>
          <t>d1e3e7f803ef6768abbe8734375eefb128fc7756</t>
        </is>
      </c>
      <c r="C13731" t="inlineStr">
        <is>
          <t>2016-08-01 18:38:36+00:00</t>
        </is>
      </c>
      <c r="D13731" t="inlineStr">
        <is>
          <t>verchange</t>
        </is>
      </c>
      <c r="E13731" t="inlineStr">
        <is>
          <t>paramiko</t>
        </is>
      </c>
      <c r="F13731" t="inlineStr">
        <is>
          <t>&gt;=1.16.0</t>
        </is>
      </c>
      <c r="G13731" t="inlineStr">
        <is>
          <t>paramiko</t>
        </is>
      </c>
      <c r="H13731" t="inlineStr">
        <is>
          <t>&lt;2;&gt;=1.16.0</t>
        </is>
      </c>
    </row>
    <row r="13732">
      <c r="A13732" t="inlineStr">
        <is>
          <t>openstack-ansible</t>
        </is>
      </c>
      <c r="B13732" t="inlineStr">
        <is>
          <t>d1e3e7f803ef6768abbe8734375eefb128fc7756</t>
        </is>
      </c>
      <c r="C13732" t="inlineStr">
        <is>
          <t>2016-08-01 18:38:36+00:00</t>
        </is>
      </c>
      <c r="D13732" t="inlineStr">
        <is>
          <t>verchange</t>
        </is>
      </c>
      <c r="E13732" t="inlineStr">
        <is>
          <t>Jinja2</t>
        </is>
      </c>
      <c r="F13732" t="inlineStr">
        <is>
          <t>&gt;=2.8</t>
        </is>
      </c>
      <c r="G13732" t="inlineStr">
        <is>
          <t>Jinja2</t>
        </is>
      </c>
      <c r="H13732" t="inlineStr">
        <is>
          <t>&gt;=2.6</t>
        </is>
      </c>
    </row>
    <row r="13733">
      <c r="A13733" t="inlineStr">
        <is>
          <t>openstack-ansible</t>
        </is>
      </c>
      <c r="B13733" t="inlineStr">
        <is>
          <t>d1e3e7f803ef6768abbe8734375eefb128fc7756</t>
        </is>
      </c>
      <c r="C13733" t="inlineStr">
        <is>
          <t>2016-08-01 18:38:36+00:00</t>
        </is>
      </c>
      <c r="D13733" t="inlineStr">
        <is>
          <t>verchange</t>
        </is>
      </c>
      <c r="E13733" t="inlineStr">
        <is>
          <t>PyYAML</t>
        </is>
      </c>
      <c r="F13733" t="inlineStr">
        <is>
          <t>&gt;=3.1.0</t>
        </is>
      </c>
      <c r="G13733" t="inlineStr">
        <is>
          <t>PyYAML</t>
        </is>
      </c>
      <c r="H13733" t="inlineStr">
        <is>
          <t>&gt;=3.1.0</t>
        </is>
      </c>
    </row>
    <row r="13734">
      <c r="A13734" t="inlineStr">
        <is>
          <t>openstack-ansible</t>
        </is>
      </c>
      <c r="B13734" t="inlineStr">
        <is>
          <t>d1e3e7f803ef6768abbe8734375eefb128fc7756</t>
        </is>
      </c>
      <c r="C13734" t="inlineStr">
        <is>
          <t>2016-08-01 18:38:36+00:00</t>
        </is>
      </c>
      <c r="D13734" t="inlineStr">
        <is>
          <t>verchange</t>
        </is>
      </c>
      <c r="E13734" t="inlineStr">
        <is>
          <t>wheel</t>
        </is>
      </c>
      <c r="F13734" t="inlineStr"/>
      <c r="G13734" t="inlineStr">
        <is>
          <t>wheel</t>
        </is>
      </c>
      <c r="H13734">
        <f>=0.29.0</f>
        <v/>
      </c>
    </row>
    <row r="13735">
      <c r="A13735" t="inlineStr">
        <is>
          <t>openstack-ansible</t>
        </is>
      </c>
      <c r="B13735" t="inlineStr">
        <is>
          <t>d1e3e7f803ef6768abbe8734375eefb128fc7756</t>
        </is>
      </c>
      <c r="C13735" t="inlineStr">
        <is>
          <t>2016-08-01 18:38:36+00:00</t>
        </is>
      </c>
      <c r="D13735" t="inlineStr">
        <is>
          <t>verchange</t>
        </is>
      </c>
      <c r="E13735" t="inlineStr">
        <is>
          <t>pip</t>
        </is>
      </c>
      <c r="F13735" t="inlineStr">
        <is>
          <t>&gt;=6.0</t>
        </is>
      </c>
      <c r="G13735" t="inlineStr">
        <is>
          <t>pip</t>
        </is>
      </c>
      <c r="H13735">
        <f>=8.1.2</f>
        <v/>
      </c>
    </row>
    <row r="13736">
      <c r="A13736" t="inlineStr">
        <is>
          <t>openstack-ansible</t>
        </is>
      </c>
      <c r="B13736" t="inlineStr">
        <is>
          <t>d1e3e7f803ef6768abbe8734375eefb128fc7756</t>
        </is>
      </c>
      <c r="C13736" t="inlineStr">
        <is>
          <t>2016-08-01 18:38:36+00:00</t>
        </is>
      </c>
      <c r="D13736" t="inlineStr">
        <is>
          <t>verchange</t>
        </is>
      </c>
      <c r="E13736" t="inlineStr">
        <is>
          <t>netaddr</t>
        </is>
      </c>
      <c r="F13736" t="inlineStr">
        <is>
          <t>!=0.7.16;&gt;=0.7.12</t>
        </is>
      </c>
      <c r="G13736" t="inlineStr">
        <is>
          <t>netaddr</t>
        </is>
      </c>
      <c r="H13736" t="inlineStr">
        <is>
          <t>&gt;=0.7.12</t>
        </is>
      </c>
    </row>
    <row r="13737">
      <c r="A13737" t="inlineStr">
        <is>
          <t>openstack-ansible</t>
        </is>
      </c>
      <c r="B13737" t="inlineStr">
        <is>
          <t>876b25aa618af5821f991adbcd1432e988e1b7d5</t>
        </is>
      </c>
      <c r="C13737" t="inlineStr">
        <is>
          <t>2016-08-02 14:54:09+00:00</t>
        </is>
      </c>
      <c r="D13737" t="inlineStr">
        <is>
          <t>verchange</t>
        </is>
      </c>
      <c r="E13737" t="inlineStr">
        <is>
          <t>setuptools</t>
        </is>
      </c>
      <c r="F13737" t="inlineStr">
        <is>
          <t>!=24.0.0;&gt;=16.0</t>
        </is>
      </c>
      <c r="G13737" t="inlineStr">
        <is>
          <t>setuptools</t>
        </is>
      </c>
      <c r="H13737">
        <f>=23.1.0</f>
        <v/>
      </c>
    </row>
    <row r="13738">
      <c r="A13738" t="inlineStr">
        <is>
          <t>openstack-ansible</t>
        </is>
      </c>
      <c r="B13738" t="inlineStr">
        <is>
          <t>876b25aa618af5821f991adbcd1432e988e1b7d5</t>
        </is>
      </c>
      <c r="C13738" t="inlineStr">
        <is>
          <t>2016-08-02 14:54:09+00:00</t>
        </is>
      </c>
      <c r="D13738" t="inlineStr">
        <is>
          <t>verchange</t>
        </is>
      </c>
      <c r="E13738" t="inlineStr">
        <is>
          <t>pycrypto</t>
        </is>
      </c>
      <c r="F13738" t="inlineStr">
        <is>
          <t>&gt;=2.6</t>
        </is>
      </c>
      <c r="G13738" t="inlineStr">
        <is>
          <t>pycrypto</t>
        </is>
      </c>
      <c r="H13738" t="inlineStr">
        <is>
          <t>&gt;=2.6</t>
        </is>
      </c>
    </row>
    <row r="13739">
      <c r="A13739" t="inlineStr">
        <is>
          <t>openstack-ansible</t>
        </is>
      </c>
      <c r="B13739" t="inlineStr">
        <is>
          <t>876b25aa618af5821f991adbcd1432e988e1b7d5</t>
        </is>
      </c>
      <c r="C13739" t="inlineStr">
        <is>
          <t>2016-08-02 14:54:09+00:00</t>
        </is>
      </c>
      <c r="D13739" t="inlineStr">
        <is>
          <t>verchange</t>
        </is>
      </c>
      <c r="E13739" t="inlineStr">
        <is>
          <t>PrettyTable</t>
        </is>
      </c>
      <c r="F13739" t="inlineStr">
        <is>
          <t>&gt;=0.7;&lt;0.8</t>
        </is>
      </c>
      <c r="G13739" t="inlineStr">
        <is>
          <t>PrettyTable</t>
        </is>
      </c>
      <c r="H13739" t="inlineStr">
        <is>
          <t>&gt;=0.7;&lt;0.8</t>
        </is>
      </c>
    </row>
    <row r="13740">
      <c r="A13740" t="inlineStr">
        <is>
          <t>openstack-ansible</t>
        </is>
      </c>
      <c r="B13740" t="inlineStr">
        <is>
          <t>876b25aa618af5821f991adbcd1432e988e1b7d5</t>
        </is>
      </c>
      <c r="C13740" t="inlineStr">
        <is>
          <t>2016-08-02 14:54:09+00:00</t>
        </is>
      </c>
      <c r="D13740" t="inlineStr">
        <is>
          <t>verchange</t>
        </is>
      </c>
      <c r="E13740" t="inlineStr">
        <is>
          <t>paramiko</t>
        </is>
      </c>
      <c r="F13740" t="inlineStr">
        <is>
          <t>&gt;=2.0</t>
        </is>
      </c>
      <c r="G13740" t="inlineStr">
        <is>
          <t>paramiko</t>
        </is>
      </c>
      <c r="H13740" t="inlineStr">
        <is>
          <t>&gt;=1.13.0;&lt;2</t>
        </is>
      </c>
    </row>
    <row r="13741">
      <c r="A13741" t="inlineStr">
        <is>
          <t>openstack-ansible</t>
        </is>
      </c>
      <c r="B13741" t="inlineStr">
        <is>
          <t>876b25aa618af5821f991adbcd1432e988e1b7d5</t>
        </is>
      </c>
      <c r="C13741" t="inlineStr">
        <is>
          <t>2016-08-02 14:54:09+00:00</t>
        </is>
      </c>
      <c r="D13741" t="inlineStr">
        <is>
          <t>verchange</t>
        </is>
      </c>
      <c r="E13741" t="inlineStr">
        <is>
          <t>Jinja2</t>
        </is>
      </c>
      <c r="F13741" t="inlineStr">
        <is>
          <t>&gt;=2.8</t>
        </is>
      </c>
      <c r="G13741" t="inlineStr">
        <is>
          <t>Jinja2</t>
        </is>
      </c>
      <c r="H13741" t="inlineStr">
        <is>
          <t>&gt;=2.6</t>
        </is>
      </c>
    </row>
    <row r="13742">
      <c r="A13742" t="inlineStr">
        <is>
          <t>openstack-ansible</t>
        </is>
      </c>
      <c r="B13742" t="inlineStr">
        <is>
          <t>876b25aa618af5821f991adbcd1432e988e1b7d5</t>
        </is>
      </c>
      <c r="C13742" t="inlineStr">
        <is>
          <t>2016-08-02 14:54:09+00:00</t>
        </is>
      </c>
      <c r="D13742" t="inlineStr">
        <is>
          <t>verchange</t>
        </is>
      </c>
      <c r="E13742" t="inlineStr">
        <is>
          <t>PyYAML</t>
        </is>
      </c>
      <c r="F13742" t="inlineStr">
        <is>
          <t>&gt;=3.1.0</t>
        </is>
      </c>
      <c r="G13742" t="inlineStr">
        <is>
          <t>PyYAML</t>
        </is>
      </c>
      <c r="H13742" t="inlineStr">
        <is>
          <t>&gt;=3.1.0</t>
        </is>
      </c>
    </row>
    <row r="13743">
      <c r="A13743" t="inlineStr">
        <is>
          <t>openstack-ansible</t>
        </is>
      </c>
      <c r="B13743" t="inlineStr">
        <is>
          <t>876b25aa618af5821f991adbcd1432e988e1b7d5</t>
        </is>
      </c>
      <c r="C13743" t="inlineStr">
        <is>
          <t>2016-08-02 14:54:09+00:00</t>
        </is>
      </c>
      <c r="D13743" t="inlineStr">
        <is>
          <t>verchange</t>
        </is>
      </c>
      <c r="E13743" t="inlineStr">
        <is>
          <t>wheel</t>
        </is>
      </c>
      <c r="F13743" t="inlineStr"/>
      <c r="G13743" t="inlineStr">
        <is>
          <t>wheel</t>
        </is>
      </c>
      <c r="H13743">
        <f>=0.26.0</f>
        <v/>
      </c>
    </row>
    <row r="13744">
      <c r="A13744" t="inlineStr">
        <is>
          <t>openstack-ansible</t>
        </is>
      </c>
      <c r="B13744" t="inlineStr">
        <is>
          <t>876b25aa618af5821f991adbcd1432e988e1b7d5</t>
        </is>
      </c>
      <c r="C13744" t="inlineStr">
        <is>
          <t>2016-08-02 14:54:09+00:00</t>
        </is>
      </c>
      <c r="D13744" t="inlineStr">
        <is>
          <t>verchange</t>
        </is>
      </c>
      <c r="E13744" t="inlineStr">
        <is>
          <t>pip</t>
        </is>
      </c>
      <c r="F13744" t="inlineStr">
        <is>
          <t>&gt;=6.0</t>
        </is>
      </c>
      <c r="G13744" t="inlineStr">
        <is>
          <t>pip</t>
        </is>
      </c>
      <c r="H13744">
        <f>=8.1.2</f>
        <v/>
      </c>
    </row>
    <row r="13745">
      <c r="A13745" t="inlineStr">
        <is>
          <t>openstack-ansible</t>
        </is>
      </c>
      <c r="B13745" t="inlineStr">
        <is>
          <t>876b25aa618af5821f991adbcd1432e988e1b7d5</t>
        </is>
      </c>
      <c r="C13745" t="inlineStr">
        <is>
          <t>2016-08-02 14:54:09+00:00</t>
        </is>
      </c>
      <c r="D13745" t="inlineStr">
        <is>
          <t>verchange</t>
        </is>
      </c>
      <c r="E13745" t="inlineStr">
        <is>
          <t>netaddr</t>
        </is>
      </c>
      <c r="F13745" t="inlineStr">
        <is>
          <t>!=0.7.16;&gt;=0.7.12</t>
        </is>
      </c>
      <c r="G13745" t="inlineStr">
        <is>
          <t>netaddr</t>
        </is>
      </c>
      <c r="H13745" t="inlineStr">
        <is>
          <t>&gt;=0.7.12</t>
        </is>
      </c>
    </row>
    <row r="13746">
      <c r="A13746" t="inlineStr">
        <is>
          <t>openstack-ansible</t>
        </is>
      </c>
      <c r="B13746" t="inlineStr">
        <is>
          <t>98303cef9bca4a4fd4103c3ee564ce2d8b626b33</t>
        </is>
      </c>
      <c r="C13746" t="inlineStr">
        <is>
          <t>2016-10-20 18:22:59+00:00</t>
        </is>
      </c>
      <c r="D13746" t="inlineStr">
        <is>
          <t>verchange</t>
        </is>
      </c>
      <c r="E13746" t="inlineStr">
        <is>
          <t>setuptools</t>
        </is>
      </c>
      <c r="F13746" t="inlineStr">
        <is>
          <t>!=24.0.0;&gt;=16.0</t>
        </is>
      </c>
      <c r="G13746" t="inlineStr">
        <is>
          <t>setuptools</t>
        </is>
      </c>
      <c r="H13746" t="inlineStr">
        <is>
          <t>!=24.0.0;&gt;=16.0</t>
        </is>
      </c>
    </row>
    <row r="13747">
      <c r="A13747" t="inlineStr">
        <is>
          <t>openstack-ansible</t>
        </is>
      </c>
      <c r="B13747" t="inlineStr">
        <is>
          <t>98303cef9bca4a4fd4103c3ee564ce2d8b626b33</t>
        </is>
      </c>
      <c r="C13747" t="inlineStr">
        <is>
          <t>2016-10-20 18:22:59+00:00</t>
        </is>
      </c>
      <c r="D13747" t="inlineStr">
        <is>
          <t>verchange</t>
        </is>
      </c>
      <c r="E13747" t="inlineStr">
        <is>
          <t>pycrypto</t>
        </is>
      </c>
      <c r="F13747" t="inlineStr">
        <is>
          <t>&gt;=2.6</t>
        </is>
      </c>
      <c r="G13747" t="inlineStr">
        <is>
          <t>pycrypto</t>
        </is>
      </c>
      <c r="H13747" t="inlineStr">
        <is>
          <t>&gt;=2.6</t>
        </is>
      </c>
    </row>
    <row r="13748">
      <c r="A13748" t="inlineStr">
        <is>
          <t>openstack-ansible</t>
        </is>
      </c>
      <c r="B13748" t="inlineStr">
        <is>
          <t>98303cef9bca4a4fd4103c3ee564ce2d8b626b33</t>
        </is>
      </c>
      <c r="C13748" t="inlineStr">
        <is>
          <t>2016-10-20 18:22:59+00:00</t>
        </is>
      </c>
      <c r="D13748" t="inlineStr">
        <is>
          <t>verchange</t>
        </is>
      </c>
      <c r="E13748" t="inlineStr">
        <is>
          <t>PrettyTable</t>
        </is>
      </c>
      <c r="F13748" t="inlineStr">
        <is>
          <t>&gt;=0.7;&lt;0.8</t>
        </is>
      </c>
      <c r="G13748" t="inlineStr">
        <is>
          <t>PrettyTable</t>
        </is>
      </c>
      <c r="H13748" t="inlineStr">
        <is>
          <t>&gt;=0.7;&lt;0.8</t>
        </is>
      </c>
    </row>
    <row r="13749">
      <c r="A13749" t="inlineStr">
        <is>
          <t>openstack-ansible</t>
        </is>
      </c>
      <c r="B13749" t="inlineStr">
        <is>
          <t>98303cef9bca4a4fd4103c3ee564ce2d8b626b33</t>
        </is>
      </c>
      <c r="C13749" t="inlineStr">
        <is>
          <t>2016-10-20 18:22:59+00:00</t>
        </is>
      </c>
      <c r="D13749" t="inlineStr">
        <is>
          <t>verchange</t>
        </is>
      </c>
      <c r="E13749" t="inlineStr">
        <is>
          <t>PyYAML</t>
        </is>
      </c>
      <c r="F13749" t="inlineStr">
        <is>
          <t>&gt;=3.1.0</t>
        </is>
      </c>
      <c r="G13749" t="inlineStr">
        <is>
          <t>PyYAML</t>
        </is>
      </c>
      <c r="H13749" t="inlineStr">
        <is>
          <t>&gt;=3.1.0</t>
        </is>
      </c>
    </row>
    <row r="13750">
      <c r="A13750" t="inlineStr">
        <is>
          <t>openstack-ansible</t>
        </is>
      </c>
      <c r="B13750" t="inlineStr">
        <is>
          <t>98303cef9bca4a4fd4103c3ee564ce2d8b626b33</t>
        </is>
      </c>
      <c r="C13750" t="inlineStr">
        <is>
          <t>2016-10-20 18:22:59+00:00</t>
        </is>
      </c>
      <c r="D13750" t="inlineStr">
        <is>
          <t>verchange</t>
        </is>
      </c>
      <c r="E13750" t="inlineStr">
        <is>
          <t>wheel</t>
        </is>
      </c>
      <c r="F13750" t="inlineStr"/>
      <c r="G13750" t="inlineStr">
        <is>
          <t>wheel</t>
        </is>
      </c>
      <c r="H13750" t="inlineStr"/>
    </row>
    <row r="13751">
      <c r="A13751" t="inlineStr">
        <is>
          <t>openstack-ansible</t>
        </is>
      </c>
      <c r="B13751" t="inlineStr">
        <is>
          <t>98303cef9bca4a4fd4103c3ee564ce2d8b626b33</t>
        </is>
      </c>
      <c r="C13751" t="inlineStr">
        <is>
          <t>2016-10-20 18:22:59+00:00</t>
        </is>
      </c>
      <c r="D13751" t="inlineStr">
        <is>
          <t>verchange</t>
        </is>
      </c>
      <c r="E13751" t="inlineStr">
        <is>
          <t>pip</t>
        </is>
      </c>
      <c r="F13751" t="inlineStr">
        <is>
          <t>&gt;=6.0</t>
        </is>
      </c>
      <c r="G13751" t="inlineStr">
        <is>
          <t>pip</t>
        </is>
      </c>
      <c r="H13751" t="inlineStr">
        <is>
          <t>&gt;=6.0</t>
        </is>
      </c>
    </row>
    <row r="13752">
      <c r="A13752" t="inlineStr">
        <is>
          <t>openstack-ansible</t>
        </is>
      </c>
      <c r="B13752" t="inlineStr">
        <is>
          <t>98303cef9bca4a4fd4103c3ee564ce2d8b626b33</t>
        </is>
      </c>
      <c r="C13752" t="inlineStr">
        <is>
          <t>2016-10-20 18:22:59+00:00</t>
        </is>
      </c>
      <c r="D13752" t="inlineStr">
        <is>
          <t>verchange</t>
        </is>
      </c>
      <c r="E13752" t="inlineStr">
        <is>
          <t>netaddr</t>
        </is>
      </c>
      <c r="F13752" t="inlineStr">
        <is>
          <t>!=0.7.16;&gt;=0.7.13</t>
        </is>
      </c>
      <c r="G13752" t="inlineStr">
        <is>
          <t>netaddr</t>
        </is>
      </c>
      <c r="H13752" t="inlineStr">
        <is>
          <t>!=0.7.16;&gt;=0.7.12</t>
        </is>
      </c>
    </row>
    <row r="13753">
      <c r="A13753" t="inlineStr">
        <is>
          <t>openstack-ansible</t>
        </is>
      </c>
      <c r="B13753" t="inlineStr">
        <is>
          <t>98303cef9bca4a4fd4103c3ee564ce2d8b626b33</t>
        </is>
      </c>
      <c r="C13753" t="inlineStr">
        <is>
          <t>2016-10-20 18:22:59+00:00</t>
        </is>
      </c>
      <c r="D13753" t="inlineStr">
        <is>
          <t>add</t>
        </is>
      </c>
      <c r="E13753" t="inlineStr">
        <is>
          <t>pyasn1</t>
        </is>
      </c>
      <c r="F13753" t="inlineStr"/>
      <c r="G13753" t="inlineStr"/>
      <c r="H13753" t="inlineStr"/>
    </row>
    <row r="13754">
      <c r="A13754" t="inlineStr">
        <is>
          <t>openstack-ansible</t>
        </is>
      </c>
      <c r="B13754" t="inlineStr">
        <is>
          <t>98303cef9bca4a4fd4103c3ee564ce2d8b626b33</t>
        </is>
      </c>
      <c r="C13754" t="inlineStr">
        <is>
          <t>2016-10-20 18:22:59+00:00</t>
        </is>
      </c>
      <c r="D13754" t="inlineStr">
        <is>
          <t>add</t>
        </is>
      </c>
      <c r="E13754" t="inlineStr">
        <is>
          <t>pyOpenSSL</t>
        </is>
      </c>
      <c r="F13754" t="inlineStr">
        <is>
          <t>&gt;=0.14</t>
        </is>
      </c>
      <c r="G13754" t="inlineStr"/>
      <c r="H13754" t="inlineStr"/>
    </row>
    <row r="13755">
      <c r="A13755" t="inlineStr">
        <is>
          <t>openstack-ansible</t>
        </is>
      </c>
      <c r="B13755" t="inlineStr">
        <is>
          <t>98303cef9bca4a4fd4103c3ee564ce2d8b626b33</t>
        </is>
      </c>
      <c r="C13755" t="inlineStr">
        <is>
          <t>2016-10-20 18:22:59+00:00</t>
        </is>
      </c>
      <c r="D13755" t="inlineStr">
        <is>
          <t>add</t>
        </is>
      </c>
      <c r="E13755" t="inlineStr">
        <is>
          <t>requests</t>
        </is>
      </c>
      <c r="F13755" t="inlineStr">
        <is>
          <t>&gt;=2.10.0</t>
        </is>
      </c>
      <c r="G13755" t="inlineStr"/>
      <c r="H13755" t="inlineStr"/>
    </row>
    <row r="13756">
      <c r="A13756" t="inlineStr">
        <is>
          <t>openstack-ansible</t>
        </is>
      </c>
      <c r="B13756" t="inlineStr">
        <is>
          <t>98303cef9bca4a4fd4103c3ee564ce2d8b626b33</t>
        </is>
      </c>
      <c r="C13756" t="inlineStr">
        <is>
          <t>2016-10-20 18:22:59+00:00</t>
        </is>
      </c>
      <c r="D13756" t="inlineStr">
        <is>
          <t>add</t>
        </is>
      </c>
      <c r="E13756" t="inlineStr">
        <is>
          <t>ndg-httpsclient</t>
        </is>
      </c>
      <c r="F13756" t="inlineStr">
        <is>
          <t>&gt;=0.4.2</t>
        </is>
      </c>
      <c r="G13756" t="inlineStr"/>
      <c r="H13756" t="inlineStr"/>
    </row>
    <row r="13757">
      <c r="A13757" t="inlineStr">
        <is>
          <t>openstack-ansible</t>
        </is>
      </c>
      <c r="B13757" t="inlineStr">
        <is>
          <t>98303cef9bca4a4fd4103c3ee564ce2d8b626b33</t>
        </is>
      </c>
      <c r="C13757" t="inlineStr">
        <is>
          <t>2016-10-20 18:22:59+00:00</t>
        </is>
      </c>
      <c r="D13757" t="inlineStr">
        <is>
          <t>add</t>
        </is>
      </c>
      <c r="E13757" t="inlineStr">
        <is>
          <t>python-memcached</t>
        </is>
      </c>
      <c r="F13757" t="inlineStr">
        <is>
          <t>&gt;=1.56</t>
        </is>
      </c>
      <c r="G13757" t="inlineStr"/>
      <c r="H13757" t="inlineStr"/>
    </row>
    <row r="13758">
      <c r="A13758" t="inlineStr">
        <is>
          <t>openstack-ansible</t>
        </is>
      </c>
      <c r="B13758" t="inlineStr">
        <is>
          <t>98303cef9bca4a4fd4103c3ee564ce2d8b626b33</t>
        </is>
      </c>
      <c r="C13758" t="inlineStr">
        <is>
          <t>2016-10-20 18:22:59+00:00</t>
        </is>
      </c>
      <c r="D13758" t="inlineStr">
        <is>
          <t>add</t>
        </is>
      </c>
      <c r="E13758" t="inlineStr">
        <is>
          <t>virtualenv</t>
        </is>
      </c>
      <c r="F13758" t="inlineStr"/>
      <c r="G13758" t="inlineStr"/>
      <c r="H13758" t="inlineStr"/>
    </row>
    <row r="13759">
      <c r="A13759" t="inlineStr">
        <is>
          <t>openstack-ansible</t>
        </is>
      </c>
      <c r="B13759" t="inlineStr">
        <is>
          <t>98303cef9bca4a4fd4103c3ee564ce2d8b626b33</t>
        </is>
      </c>
      <c r="C13759" t="inlineStr">
        <is>
          <t>2016-10-20 18:22:59+00:00</t>
        </is>
      </c>
      <c r="D13759" t="inlineStr">
        <is>
          <t>rem</t>
        </is>
      </c>
      <c r="E13759" t="inlineStr"/>
      <c r="F13759" t="inlineStr"/>
      <c r="G13759" t="inlineStr">
        <is>
          <t>Jinja2</t>
        </is>
      </c>
      <c r="H13759" t="inlineStr">
        <is>
          <t>&gt;=2.8</t>
        </is>
      </c>
    </row>
    <row r="13760">
      <c r="A13760" t="inlineStr">
        <is>
          <t>openstack-ansible</t>
        </is>
      </c>
      <c r="B13760" t="inlineStr">
        <is>
          <t>98303cef9bca4a4fd4103c3ee564ce2d8b626b33</t>
        </is>
      </c>
      <c r="C13760" t="inlineStr">
        <is>
          <t>2016-10-20 18:22:59+00:00</t>
        </is>
      </c>
      <c r="D13760" t="inlineStr">
        <is>
          <t>rem</t>
        </is>
      </c>
      <c r="E13760" t="inlineStr"/>
      <c r="F13760" t="inlineStr"/>
      <c r="G13760" t="inlineStr">
        <is>
          <t>paramiko</t>
        </is>
      </c>
      <c r="H13760" t="inlineStr">
        <is>
          <t>&gt;=1.16.0</t>
        </is>
      </c>
    </row>
    <row r="13761">
      <c r="A13761" t="inlineStr">
        <is>
          <t>openstack-ansible</t>
        </is>
      </c>
      <c r="B13761" t="inlineStr">
        <is>
          <t>adc73fbfb1f4eb38ce481938668a2272c1f507dd</t>
        </is>
      </c>
      <c r="C13761" t="inlineStr">
        <is>
          <t>2017-03-06 02:21:21+00:00</t>
        </is>
      </c>
      <c r="D13761" t="inlineStr">
        <is>
          <t>verchange</t>
        </is>
      </c>
      <c r="E13761" t="inlineStr">
        <is>
          <t>setuptools</t>
        </is>
      </c>
      <c r="F13761" t="inlineStr">
        <is>
          <t>!=24.0.0;!=34.1.1;!=34.0.0;!=34.0.3;!=34.1.0;!=34.0.1;!=34.2.0;!=34.0.2;&gt;=16.0;!=34.3.0</t>
        </is>
      </c>
      <c r="G13761" t="inlineStr">
        <is>
          <t>setuptools</t>
        </is>
      </c>
      <c r="H13761" t="inlineStr">
        <is>
          <t>!=24.0.0;&gt;=16.0</t>
        </is>
      </c>
    </row>
    <row r="13762">
      <c r="A13762" t="inlineStr">
        <is>
          <t>openstack-ansible</t>
        </is>
      </c>
      <c r="B13762" t="inlineStr">
        <is>
          <t>adc73fbfb1f4eb38ce481938668a2272c1f507dd</t>
        </is>
      </c>
      <c r="C13762" t="inlineStr">
        <is>
          <t>2017-03-06 02:21:21+00:00</t>
        </is>
      </c>
      <c r="D13762" t="inlineStr">
        <is>
          <t>add</t>
        </is>
      </c>
      <c r="E13762" t="inlineStr">
        <is>
          <t>urllib3</t>
        </is>
      </c>
      <c r="F13762" t="inlineStr">
        <is>
          <t>&gt;=1.15.1</t>
        </is>
      </c>
      <c r="G13762" t="inlineStr"/>
      <c r="H13762" t="inlineStr"/>
    </row>
    <row r="13763">
      <c r="A13763" t="inlineStr">
        <is>
          <t>openstack-ansible</t>
        </is>
      </c>
      <c r="B13763" t="inlineStr">
        <is>
          <t>135ed2c6ee43f89929b84e61345e05006a7f6a60</t>
        </is>
      </c>
      <c r="C13763" t="inlineStr">
        <is>
          <t>2017-03-08 12:16:54+00:00</t>
        </is>
      </c>
      <c r="D13763" t="inlineStr">
        <is>
          <t>verchange</t>
        </is>
      </c>
      <c r="E13763" t="inlineStr">
        <is>
          <t>PrettyTable</t>
        </is>
      </c>
      <c r="F13763" t="inlineStr">
        <is>
          <t>&gt;=0.7.1;&lt;0.8</t>
        </is>
      </c>
      <c r="G13763" t="inlineStr">
        <is>
          <t>PrettyTable</t>
        </is>
      </c>
      <c r="H13763" t="inlineStr">
        <is>
          <t>&gt;=0.7;&lt;0.8</t>
        </is>
      </c>
    </row>
    <row r="13764">
      <c r="A13764" t="inlineStr">
        <is>
          <t>openstack-ansible</t>
        </is>
      </c>
      <c r="B13764" t="inlineStr">
        <is>
          <t>135ed2c6ee43f89929b84e61345e05006a7f6a60</t>
        </is>
      </c>
      <c r="C13764" t="inlineStr">
        <is>
          <t>2017-03-08 12:16:54+00:00</t>
        </is>
      </c>
      <c r="D13764" t="inlineStr">
        <is>
          <t>verchange</t>
        </is>
      </c>
      <c r="E13764" t="inlineStr">
        <is>
          <t>requests</t>
        </is>
      </c>
      <c r="F13764" t="inlineStr">
        <is>
          <t>&gt;=2.10.0;!=2.12.2</t>
        </is>
      </c>
      <c r="G13764" t="inlineStr">
        <is>
          <t>requests</t>
        </is>
      </c>
      <c r="H13764" t="inlineStr">
        <is>
          <t>&gt;=2.10.0</t>
        </is>
      </c>
    </row>
    <row r="13765">
      <c r="A13765" t="inlineStr">
        <is>
          <t>openstack-ansible</t>
        </is>
      </c>
      <c r="B13765" t="inlineStr">
        <is>
          <t>135ed2c6ee43f89929b84e61345e05006a7f6a60</t>
        </is>
      </c>
      <c r="C13765" t="inlineStr">
        <is>
          <t>2017-03-08 12:16:54+00:00</t>
        </is>
      </c>
      <c r="D13765" t="inlineStr">
        <is>
          <t>verchange</t>
        </is>
      </c>
      <c r="E13765" t="inlineStr">
        <is>
          <t>virtualenv</t>
        </is>
      </c>
      <c r="F13765" t="inlineStr">
        <is>
          <t>&gt;=13.1.0</t>
        </is>
      </c>
      <c r="G13765" t="inlineStr">
        <is>
          <t>virtualenv</t>
        </is>
      </c>
      <c r="H13765" t="inlineStr"/>
    </row>
    <row r="13766">
      <c r="A13766" t="inlineStr">
        <is>
          <t>openstack-ansible</t>
        </is>
      </c>
      <c r="B13766" t="inlineStr">
        <is>
          <t>135ed2c6ee43f89929b84e61345e05006a7f6a60</t>
        </is>
      </c>
      <c r="C13766" t="inlineStr">
        <is>
          <t>2017-03-08 12:16:54+00:00</t>
        </is>
      </c>
      <c r="D13766" t="inlineStr">
        <is>
          <t>verchange</t>
        </is>
      </c>
      <c r="E13766" t="inlineStr">
        <is>
          <t>PyYAML</t>
        </is>
      </c>
      <c r="F13766" t="inlineStr">
        <is>
          <t>&gt;=3.10.0</t>
        </is>
      </c>
      <c r="G13766" t="inlineStr">
        <is>
          <t>PyYAML</t>
        </is>
      </c>
      <c r="H13766" t="inlineStr">
        <is>
          <t>&gt;=3.1.0</t>
        </is>
      </c>
    </row>
    <row r="13767">
      <c r="A13767" t="inlineStr">
        <is>
          <t>openstack-ansible</t>
        </is>
      </c>
      <c r="B13767" t="inlineStr">
        <is>
          <t>135ed2c6ee43f89929b84e61345e05006a7f6a60</t>
        </is>
      </c>
      <c r="C13767" t="inlineStr">
        <is>
          <t>2017-03-08 12:16:54+00:00</t>
        </is>
      </c>
      <c r="D13767" t="inlineStr">
        <is>
          <t>verchange</t>
        </is>
      </c>
      <c r="E13767" t="inlineStr">
        <is>
          <t>pip</t>
        </is>
      </c>
      <c r="F13767" t="inlineStr">
        <is>
          <t>&gt;=7.1.0</t>
        </is>
      </c>
      <c r="G13767" t="inlineStr">
        <is>
          <t>pip</t>
        </is>
      </c>
      <c r="H13767" t="inlineStr">
        <is>
          <t>&gt;=6.0</t>
        </is>
      </c>
    </row>
    <row r="13768">
      <c r="A13768" t="inlineStr">
        <is>
          <t>openstack-ansible</t>
        </is>
      </c>
      <c r="B13768" t="inlineStr">
        <is>
          <t>3dc580ea4b7c174e64bea3263d2b8559271f9c84</t>
        </is>
      </c>
      <c r="C13768" t="inlineStr">
        <is>
          <t>2017-04-03 13:59:08+00:00</t>
        </is>
      </c>
      <c r="D13768" t="inlineStr">
        <is>
          <t>verchange</t>
        </is>
      </c>
      <c r="E13768" t="inlineStr">
        <is>
          <t>urllib3</t>
        </is>
      </c>
      <c r="F13768" t="inlineStr">
        <is>
          <t>&gt;=1.15.1</t>
        </is>
      </c>
      <c r="G13768" t="inlineStr">
        <is>
          <t>urllib3</t>
        </is>
      </c>
      <c r="H13768" t="inlineStr">
        <is>
          <t>&gt;=1.15.1</t>
        </is>
      </c>
    </row>
    <row r="13769">
      <c r="A13769" t="inlineStr">
        <is>
          <t>openstack-ansible</t>
        </is>
      </c>
      <c r="B13769" t="inlineStr">
        <is>
          <t>3dc580ea4b7c174e64bea3263d2b8559271f9c84</t>
        </is>
      </c>
      <c r="C13769" t="inlineStr">
        <is>
          <t>2017-04-03 13:59:08+00:00</t>
        </is>
      </c>
      <c r="D13769" t="inlineStr">
        <is>
          <t>verchange</t>
        </is>
      </c>
      <c r="E13769" t="inlineStr">
        <is>
          <t>setuptools</t>
        </is>
      </c>
      <c r="F13769" t="inlineStr">
        <is>
          <t>!=24.0.0;!=34.3.1;!=34.1.1;!=34.0.0;!=34.0.3;!=34.1.0;!=34.0.1;!=34.2.0;!=34.0.2;&gt;=16.0;!=34.3.0</t>
        </is>
      </c>
      <c r="G13769" t="inlineStr">
        <is>
          <t>setuptools</t>
        </is>
      </c>
      <c r="H13769" t="inlineStr">
        <is>
          <t>!=24.0.0;!=34.1.1;!=34.0.0;!=34.0.3;!=34.1.0;!=34.0.1;!=34.2.0;!=34.0.2;&gt;=16.0;!=34.3.0</t>
        </is>
      </c>
    </row>
    <row r="13770">
      <c r="A13770" t="inlineStr">
        <is>
          <t>openstack-ansible</t>
        </is>
      </c>
      <c r="B13770" t="inlineStr">
        <is>
          <t>4a469978d1a2f8b77433c8c29bd340f13644c7cc</t>
        </is>
      </c>
      <c r="C13770" t="inlineStr">
        <is>
          <t>2017-04-19 09:58:08+00:00</t>
        </is>
      </c>
      <c r="D13770" t="inlineStr">
        <is>
          <t>verchange</t>
        </is>
      </c>
      <c r="E13770" t="inlineStr">
        <is>
          <t>setuptools</t>
        </is>
      </c>
      <c r="F13770" t="inlineStr">
        <is>
          <t>!=24.0.0;!=34.3.1;!=34.1.1;!=34.0.0;!=34.0.3;!=34.1.0;!=34.0.1;!=34.2.0;!=34.0.2;!=34.3.2;&gt;=16.0;!=34.3.0</t>
        </is>
      </c>
      <c r="G13770" t="inlineStr">
        <is>
          <t>setuptools</t>
        </is>
      </c>
      <c r="H13770" t="inlineStr">
        <is>
          <t>!=24.0.0;!=34.3.1;!=34.1.1;!=34.0.0;!=34.0.3;!=34.1.0;!=34.0.1;!=34.2.0;!=34.0.2;&gt;=16.0;!=34.3.0</t>
        </is>
      </c>
    </row>
    <row r="13771">
      <c r="A13771" t="inlineStr">
        <is>
          <t>openstack-ansible</t>
        </is>
      </c>
      <c r="B13771" t="inlineStr">
        <is>
          <t>c7ae97addd51cbdae8c37d130630f6f2e18981d4</t>
        </is>
      </c>
      <c r="C13771" t="inlineStr">
        <is>
          <t>2017-04-19 10:01:49+00:00</t>
        </is>
      </c>
      <c r="D13771" t="inlineStr">
        <is>
          <t>verchange</t>
        </is>
      </c>
      <c r="E13771" t="inlineStr">
        <is>
          <t>urllib3</t>
        </is>
      </c>
      <c r="F13771" t="inlineStr">
        <is>
          <t>&gt;=1.15.1</t>
        </is>
      </c>
      <c r="G13771" t="inlineStr">
        <is>
          <t>urllib3</t>
        </is>
      </c>
      <c r="H13771" t="inlineStr">
        <is>
          <t>&gt;=1.15.1</t>
        </is>
      </c>
    </row>
    <row r="13772">
      <c r="A13772" t="inlineStr">
        <is>
          <t>openstack-ansible</t>
        </is>
      </c>
      <c r="B13772" t="inlineStr">
        <is>
          <t>c7ae97addd51cbdae8c37d130630f6f2e18981d4</t>
        </is>
      </c>
      <c r="C13772" t="inlineStr">
        <is>
          <t>2017-04-19 10:01:49+00:00</t>
        </is>
      </c>
      <c r="D13772" t="inlineStr">
        <is>
          <t>verchange</t>
        </is>
      </c>
      <c r="E13772" t="inlineStr">
        <is>
          <t>setuptools</t>
        </is>
      </c>
      <c r="F13772" t="inlineStr">
        <is>
          <t>!=24.0.0;!=34.3.1;!=34.1.1;!=34.0.0;!=34.0.3;!=34.1.0;!=34.0.1;!=34.2.0;!=34.0.2;&gt;=16.0;!=34.3.0</t>
        </is>
      </c>
      <c r="G13772" t="inlineStr">
        <is>
          <t>setuptools</t>
        </is>
      </c>
      <c r="H13772" t="inlineStr">
        <is>
          <t>!=24.0.0;!=34.1.1;!=34.0.0;!=34.0.3;!=34.1.0;!=34.0.1;!=34.2.0;!=34.0.2;&gt;=16.0;!=34.3.0</t>
        </is>
      </c>
    </row>
    <row r="13773">
      <c r="A13773" t="inlineStr">
        <is>
          <t>openstack-ansible</t>
        </is>
      </c>
      <c r="B13773" t="inlineStr">
        <is>
          <t>14ea5d76c2004698055450f13b09ee2b6f367c4e</t>
        </is>
      </c>
      <c r="C13773" t="inlineStr">
        <is>
          <t>2017-05-31 20:24:27+00:00</t>
        </is>
      </c>
      <c r="D13773" t="inlineStr">
        <is>
          <t>verchange</t>
        </is>
      </c>
      <c r="E13773" t="inlineStr">
        <is>
          <t>setuptools</t>
        </is>
      </c>
      <c r="F13773" t="inlineStr">
        <is>
          <t>!=24.0.0;!=34.3.1;!=34.1.1;!=34.0.0;!=34.0.3;!=34.1.0;!=34.0.1;!=34.2.0;!=34.0.2;!=34.3.2;&gt;=16.0;!=34.3.0;!=34.3.3</t>
        </is>
      </c>
      <c r="G13773" t="inlineStr">
        <is>
          <t>setuptools</t>
        </is>
      </c>
      <c r="H13773" t="inlineStr">
        <is>
          <t>!=24.0.0;!=34.3.1;!=34.1.1;!=34.0.0;!=34.0.3;!=34.1.0;!=34.0.1;!=34.2.0;!=34.0.2;&gt;=16.0;!=34.3.0</t>
        </is>
      </c>
    </row>
    <row r="13774">
      <c r="A13774" t="inlineStr">
        <is>
          <t>openstack-ansible</t>
        </is>
      </c>
      <c r="B13774" t="inlineStr">
        <is>
          <t>68564131c4d8a434295a7c2078fe725936b84264</t>
        </is>
      </c>
      <c r="C13774" t="inlineStr">
        <is>
          <t>2017-08-02 08:56:57+00:00</t>
        </is>
      </c>
      <c r="D13774" t="inlineStr">
        <is>
          <t>verchange</t>
        </is>
      </c>
      <c r="E13774" t="inlineStr">
        <is>
          <t>setuptools</t>
        </is>
      </c>
      <c r="F13774" t="inlineStr">
        <is>
          <t>!=24.0.0;!=34.3.1;!=34.1.1;!=34.0.0;!=34.0.3;!=34.1.0;!=34.0.1;!=34.2.0;!=34.0.2;!=34.3.2;&gt;=16.0;!=34.3.0;!=36.2.0;!=34.3.3</t>
        </is>
      </c>
      <c r="G13774" t="inlineStr">
        <is>
          <t>setuptools</t>
        </is>
      </c>
      <c r="H13774" t="inlineStr">
        <is>
          <t>!=24.0.0;!=34.3.1;!=34.1.1;!=34.0.0;!=34.0.3;!=34.1.0;!=34.0.1;!=34.2.0;!=34.0.2;!=34.3.2;&gt;=16.0;!=34.3.0;!=34.3.3</t>
        </is>
      </c>
    </row>
    <row r="13775">
      <c r="A13775" t="inlineStr">
        <is>
          <t>openstack-ansible</t>
        </is>
      </c>
      <c r="B13775" t="inlineStr">
        <is>
          <t>aab48ca0f1b71d527d02d75130d02b1ae9a83661</t>
        </is>
      </c>
      <c r="C13775" t="inlineStr">
        <is>
          <t>2017-08-02 11:30:30+00:00</t>
        </is>
      </c>
      <c r="D13775" t="inlineStr">
        <is>
          <t>verchange</t>
        </is>
      </c>
      <c r="E13775" t="inlineStr">
        <is>
          <t>setuptools</t>
        </is>
      </c>
      <c r="F13775" t="inlineStr">
        <is>
          <t>!=24.0.0;!=34.3.1;!=34.1.1;!=34.0.0;!=34.0.3;!=34.1.0;!=34.0.1;!=34.2.0;!=34.0.2;!=34.3.2;&gt;=16.0;!=34.3.0;!=36.2.0</t>
        </is>
      </c>
      <c r="G13775" t="inlineStr">
        <is>
          <t>setuptools</t>
        </is>
      </c>
      <c r="H13775" t="inlineStr">
        <is>
          <t>!=24.0.0;!=34.3.1;!=34.1.1;!=34.0.0;!=34.0.3;!=34.1.0;!=34.0.1;!=34.2.0;!=34.0.2;!=34.3.2;&gt;=16.0;!=34.3.0</t>
        </is>
      </c>
    </row>
    <row r="13776">
      <c r="A13776" t="inlineStr">
        <is>
          <t>openstack-ansible</t>
        </is>
      </c>
      <c r="B13776" t="inlineStr">
        <is>
          <t>81ec2b19f58617b4e495c8a658cc4cf465f341c8</t>
        </is>
      </c>
      <c r="C13776" t="inlineStr">
        <is>
          <t>2017-09-14 17:18:59+00:00</t>
        </is>
      </c>
      <c r="D13776" t="inlineStr">
        <is>
          <t>verchange</t>
        </is>
      </c>
      <c r="E13776" t="inlineStr">
        <is>
          <t>requests</t>
        </is>
      </c>
      <c r="F13776" t="inlineStr">
        <is>
          <t>&gt;=2.14.2</t>
        </is>
      </c>
      <c r="G13776" t="inlineStr">
        <is>
          <t>requests</t>
        </is>
      </c>
      <c r="H13776" t="inlineStr">
        <is>
          <t>&gt;=2.10.0;!=2.12.2</t>
        </is>
      </c>
    </row>
    <row r="13777">
      <c r="A13777" t="inlineStr">
        <is>
          <t>openstack-ansible</t>
        </is>
      </c>
      <c r="B13777" t="inlineStr">
        <is>
          <t>81ec2b19f58617b4e495c8a658cc4cf465f341c8</t>
        </is>
      </c>
      <c r="C13777" t="inlineStr">
        <is>
          <t>2017-09-14 17:18:59+00:00</t>
        </is>
      </c>
      <c r="D13777" t="inlineStr">
        <is>
          <t>verchange</t>
        </is>
      </c>
      <c r="E13777" t="inlineStr">
        <is>
          <t>urllib3</t>
        </is>
      </c>
      <c r="F13777" t="inlineStr">
        <is>
          <t>&gt;=1.21.1</t>
        </is>
      </c>
      <c r="G13777" t="inlineStr">
        <is>
          <t>urllib3</t>
        </is>
      </c>
      <c r="H13777" t="inlineStr">
        <is>
          <t>&gt;=1.15.1</t>
        </is>
      </c>
    </row>
    <row r="13778">
      <c r="A13778" t="inlineStr">
        <is>
          <t>openstack-ansible</t>
        </is>
      </c>
      <c r="B13778" t="inlineStr">
        <is>
          <t>81ec2b19f58617b4e495c8a658cc4cf465f341c8</t>
        </is>
      </c>
      <c r="C13778" t="inlineStr">
        <is>
          <t>2017-09-14 17:18:59+00:00</t>
        </is>
      </c>
      <c r="D13778" t="inlineStr">
        <is>
          <t>verchange</t>
        </is>
      </c>
      <c r="E13778" t="inlineStr">
        <is>
          <t>pyasn1</t>
        </is>
      </c>
      <c r="F13778" t="inlineStr">
        <is>
          <t>!=0.2.3</t>
        </is>
      </c>
      <c r="G13778" t="inlineStr">
        <is>
          <t>pyasn1</t>
        </is>
      </c>
      <c r="H13778" t="inlineStr"/>
    </row>
    <row r="13779">
      <c r="A13779" t="inlineStr">
        <is>
          <t>openstack-ansible</t>
        </is>
      </c>
      <c r="B13779" t="inlineStr">
        <is>
          <t>81ec2b19f58617b4e495c8a658cc4cf465f341c8</t>
        </is>
      </c>
      <c r="C13779" t="inlineStr">
        <is>
          <t>2017-09-14 17:18:59+00:00</t>
        </is>
      </c>
      <c r="D13779" t="inlineStr">
        <is>
          <t>rem</t>
        </is>
      </c>
      <c r="E13779" t="inlineStr"/>
      <c r="F13779" t="inlineStr"/>
      <c r="G13779" t="inlineStr">
        <is>
          <t>pip</t>
        </is>
      </c>
      <c r="H13779" t="inlineStr">
        <is>
          <t>&gt;=7.1.0</t>
        </is>
      </c>
    </row>
    <row r="13780">
      <c r="A13780" t="inlineStr">
        <is>
          <t>openstack-ansible</t>
        </is>
      </c>
      <c r="B13780" t="inlineStr">
        <is>
          <t>81ec2b19f58617b4e495c8a658cc4cf465f341c8</t>
        </is>
      </c>
      <c r="C13780" t="inlineStr">
        <is>
          <t>2017-09-14 17:18:59+00:00</t>
        </is>
      </c>
      <c r="D13780" t="inlineStr">
        <is>
          <t>rem</t>
        </is>
      </c>
      <c r="E13780" t="inlineStr"/>
      <c r="F13780" t="inlineStr"/>
      <c r="G13780" t="inlineStr">
        <is>
          <t>setuptools</t>
        </is>
      </c>
      <c r="H13780" t="inlineStr">
        <is>
          <t>!=24.0.0;!=34.3.1;!=34.1.1;!=34.0.0;!=34.0.3;!=34.1.0;!=34.0.1;!=34.2.0;!=34.0.2;!=34.3.2;&gt;=16.0;!=34.3.0;!=36.2.0</t>
        </is>
      </c>
    </row>
    <row r="13781">
      <c r="A13781" t="inlineStr">
        <is>
          <t>openstack-ansible</t>
        </is>
      </c>
      <c r="B13781" t="inlineStr">
        <is>
          <t>81ec2b19f58617b4e495c8a658cc4cf465f341c8</t>
        </is>
      </c>
      <c r="C13781" t="inlineStr">
        <is>
          <t>2017-09-14 17:18:59+00:00</t>
        </is>
      </c>
      <c r="D13781" t="inlineStr">
        <is>
          <t>rem</t>
        </is>
      </c>
      <c r="E13781" t="inlineStr"/>
      <c r="F13781" t="inlineStr"/>
      <c r="G13781" t="inlineStr">
        <is>
          <t>wheel</t>
        </is>
      </c>
      <c r="H13781" t="inlineStr"/>
    </row>
    <row r="13782">
      <c r="A13782" t="inlineStr">
        <is>
          <t>openstack-ansible</t>
        </is>
      </c>
      <c r="B13782" t="inlineStr">
        <is>
          <t>031317a83c00b07394e6002659827ef20e9dda24</t>
        </is>
      </c>
      <c r="C13782" t="inlineStr">
        <is>
          <t>2017-10-05 20:43:44+00:00</t>
        </is>
      </c>
      <c r="D13782" t="inlineStr">
        <is>
          <t>rem</t>
        </is>
      </c>
      <c r="E13782" t="inlineStr"/>
      <c r="F13782" t="inlineStr"/>
      <c r="G13782" t="inlineStr">
        <is>
          <t>requests</t>
        </is>
      </c>
      <c r="H13782" t="inlineStr">
        <is>
          <t>&gt;=2.10.0;!=2.12.2</t>
        </is>
      </c>
    </row>
    <row r="13783">
      <c r="A13783" t="inlineStr">
        <is>
          <t>openstack-ansible</t>
        </is>
      </c>
      <c r="B13783" t="inlineStr">
        <is>
          <t>031317a83c00b07394e6002659827ef20e9dda24</t>
        </is>
      </c>
      <c r="C13783" t="inlineStr">
        <is>
          <t>2017-10-05 20:43:44+00:00</t>
        </is>
      </c>
      <c r="D13783" t="inlineStr">
        <is>
          <t>rem</t>
        </is>
      </c>
      <c r="E13783" t="inlineStr"/>
      <c r="F13783" t="inlineStr"/>
      <c r="G13783" t="inlineStr">
        <is>
          <t>urllib3</t>
        </is>
      </c>
      <c r="H13783" t="inlineStr">
        <is>
          <t>&gt;=1.15.1</t>
        </is>
      </c>
    </row>
    <row r="13784">
      <c r="A13784" t="inlineStr">
        <is>
          <t>openstack-ansible</t>
        </is>
      </c>
      <c r="B13784" t="inlineStr">
        <is>
          <t>9331e74374b673926b5c32d583b5cd99d4eaca80</t>
        </is>
      </c>
      <c r="C13784" t="inlineStr">
        <is>
          <t>2017-10-05 20:46:51+00:00</t>
        </is>
      </c>
      <c r="D13784" t="inlineStr">
        <is>
          <t>rem</t>
        </is>
      </c>
      <c r="E13784" t="inlineStr"/>
      <c r="F13784" t="inlineStr"/>
      <c r="G13784" t="inlineStr">
        <is>
          <t>requests</t>
        </is>
      </c>
      <c r="H13784" t="inlineStr">
        <is>
          <t>&gt;=2.14.2</t>
        </is>
      </c>
    </row>
    <row r="13785">
      <c r="A13785" t="inlineStr">
        <is>
          <t>openstack-ansible</t>
        </is>
      </c>
      <c r="B13785" t="inlineStr">
        <is>
          <t>9331e74374b673926b5c32d583b5cd99d4eaca80</t>
        </is>
      </c>
      <c r="C13785" t="inlineStr">
        <is>
          <t>2017-10-05 20:46:51+00:00</t>
        </is>
      </c>
      <c r="D13785" t="inlineStr">
        <is>
          <t>rem</t>
        </is>
      </c>
      <c r="E13785" t="inlineStr"/>
      <c r="F13785" t="inlineStr"/>
      <c r="G13785" t="inlineStr">
        <is>
          <t>urllib3</t>
        </is>
      </c>
      <c r="H13785" t="inlineStr">
        <is>
          <t>&gt;=1.21.1</t>
        </is>
      </c>
    </row>
    <row r="13786">
      <c r="A13786" t="inlineStr">
        <is>
          <t>openstack-ansible</t>
        </is>
      </c>
      <c r="B13786" t="inlineStr">
        <is>
          <t>693679559d073942d3ff54f550cedffa4461339d</t>
        </is>
      </c>
      <c r="C13786" t="inlineStr">
        <is>
          <t>2018-03-08 06:07:27+00:00</t>
        </is>
      </c>
      <c r="D13786" t="inlineStr">
        <is>
          <t>rem</t>
        </is>
      </c>
      <c r="E13786" t="inlineStr"/>
      <c r="F13786" t="inlineStr"/>
      <c r="G13786" t="inlineStr">
        <is>
          <t>pycrypto</t>
        </is>
      </c>
      <c r="H13786" t="inlineStr">
        <is>
          <t>&gt;=2.6</t>
        </is>
      </c>
    </row>
    <row r="13787">
      <c r="A13787" t="inlineStr">
        <is>
          <t>openstack-ansible</t>
        </is>
      </c>
      <c r="B13787" t="inlineStr">
        <is>
          <t>ba77cee3e8ddc55644ab2195cea51554482f13a5</t>
        </is>
      </c>
      <c r="C13787" t="inlineStr">
        <is>
          <t>2018-03-14 11:15:12+00:00</t>
        </is>
      </c>
      <c r="D13787" t="inlineStr">
        <is>
          <t>verchange</t>
        </is>
      </c>
      <c r="E13787" t="inlineStr">
        <is>
          <t>pyasn1</t>
        </is>
      </c>
      <c r="F13787" t="inlineStr">
        <is>
          <t>!=0.2.3;&gt;=0.1.8</t>
        </is>
      </c>
      <c r="G13787" t="inlineStr">
        <is>
          <t>pyasn1</t>
        </is>
      </c>
      <c r="H13787" t="inlineStr">
        <is>
          <t>!=0.2.3</t>
        </is>
      </c>
    </row>
    <row r="13788">
      <c r="A13788" t="inlineStr">
        <is>
          <t>openstack-ansible</t>
        </is>
      </c>
      <c r="B13788" t="inlineStr">
        <is>
          <t>ba77cee3e8ddc55644ab2195cea51554482f13a5</t>
        </is>
      </c>
      <c r="C13788" t="inlineStr">
        <is>
          <t>2018-03-14 11:15:12+00:00</t>
        </is>
      </c>
      <c r="D13788" t="inlineStr">
        <is>
          <t>verchange</t>
        </is>
      </c>
      <c r="E13788" t="inlineStr">
        <is>
          <t>pyOpenSSL</t>
        </is>
      </c>
      <c r="F13788" t="inlineStr">
        <is>
          <t>&gt;=16.2.0</t>
        </is>
      </c>
      <c r="G13788" t="inlineStr">
        <is>
          <t>pyOpenSSL</t>
        </is>
      </c>
      <c r="H13788" t="inlineStr">
        <is>
          <t>&gt;=0.14</t>
        </is>
      </c>
    </row>
    <row r="13789">
      <c r="A13789" t="inlineStr">
        <is>
          <t>openstack-ansible</t>
        </is>
      </c>
      <c r="B13789" t="inlineStr">
        <is>
          <t>ba77cee3e8ddc55644ab2195cea51554482f13a5</t>
        </is>
      </c>
      <c r="C13789" t="inlineStr">
        <is>
          <t>2018-03-14 11:15:12+00:00</t>
        </is>
      </c>
      <c r="D13789" t="inlineStr">
        <is>
          <t>verchange</t>
        </is>
      </c>
      <c r="E13789" t="inlineStr">
        <is>
          <t>virtualenv</t>
        </is>
      </c>
      <c r="F13789" t="inlineStr">
        <is>
          <t>&gt;=14.0.6</t>
        </is>
      </c>
      <c r="G13789" t="inlineStr">
        <is>
          <t>virtualenv</t>
        </is>
      </c>
      <c r="H13789" t="inlineStr">
        <is>
          <t>&gt;=13.1.0</t>
        </is>
      </c>
    </row>
    <row r="13790">
      <c r="A13790" t="inlineStr">
        <is>
          <t>openstack-ansible</t>
        </is>
      </c>
      <c r="B13790" t="inlineStr">
        <is>
          <t>ba77cee3e8ddc55644ab2195cea51554482f13a5</t>
        </is>
      </c>
      <c r="C13790" t="inlineStr">
        <is>
          <t>2018-03-14 11:15:12+00:00</t>
        </is>
      </c>
      <c r="D13790" t="inlineStr">
        <is>
          <t>verchange</t>
        </is>
      </c>
      <c r="E13790" t="inlineStr">
        <is>
          <t>PyYAML</t>
        </is>
      </c>
      <c r="F13790" t="inlineStr">
        <is>
          <t>&gt;=3.10</t>
        </is>
      </c>
      <c r="G13790" t="inlineStr">
        <is>
          <t>PyYAML</t>
        </is>
      </c>
      <c r="H13790" t="inlineStr">
        <is>
          <t>&gt;=3.10.0</t>
        </is>
      </c>
    </row>
    <row r="13791">
      <c r="A13791" t="inlineStr">
        <is>
          <t>openstack-ansible</t>
        </is>
      </c>
      <c r="B13791" t="inlineStr">
        <is>
          <t>ba77cee3e8ddc55644ab2195cea51554482f13a5</t>
        </is>
      </c>
      <c r="C13791" t="inlineStr">
        <is>
          <t>2018-03-14 11:15:12+00:00</t>
        </is>
      </c>
      <c r="D13791" t="inlineStr">
        <is>
          <t>verchange</t>
        </is>
      </c>
      <c r="E13791" t="inlineStr">
        <is>
          <t>netaddr</t>
        </is>
      </c>
      <c r="F13791" t="inlineStr">
        <is>
          <t>&gt;=0.7.18</t>
        </is>
      </c>
      <c r="G13791" t="inlineStr">
        <is>
          <t>netaddr</t>
        </is>
      </c>
      <c r="H13791" t="inlineStr">
        <is>
          <t>!=0.7.16;&gt;=0.7.13</t>
        </is>
      </c>
    </row>
    <row r="13792">
      <c r="A13792" t="inlineStr">
        <is>
          <t>openstack-ansible</t>
        </is>
      </c>
      <c r="B13792" t="inlineStr">
        <is>
          <t>087766bf968781ecfcfe5c0dab630eda978b484b</t>
        </is>
      </c>
      <c r="C13792" t="inlineStr">
        <is>
          <t>2018-04-16 23:18:57+00:00</t>
        </is>
      </c>
      <c r="D13792" t="inlineStr">
        <is>
          <t>rem</t>
        </is>
      </c>
      <c r="E13792" t="inlineStr"/>
      <c r="F13792" t="inlineStr"/>
      <c r="G13792" t="inlineStr">
        <is>
          <t>pip</t>
        </is>
      </c>
      <c r="H13792" t="inlineStr">
        <is>
          <t>&gt;=7.1.0</t>
        </is>
      </c>
    </row>
    <row r="13793">
      <c r="A13793" t="inlineStr">
        <is>
          <t>openstack-ansible</t>
        </is>
      </c>
      <c r="B13793" t="inlineStr">
        <is>
          <t>087766bf968781ecfcfe5c0dab630eda978b484b</t>
        </is>
      </c>
      <c r="C13793" t="inlineStr">
        <is>
          <t>2018-04-16 23:18:57+00:00</t>
        </is>
      </c>
      <c r="D13793" t="inlineStr">
        <is>
          <t>rem</t>
        </is>
      </c>
      <c r="E13793" t="inlineStr"/>
      <c r="F13793" t="inlineStr"/>
      <c r="G13793" t="inlineStr">
        <is>
          <t>setuptools</t>
        </is>
      </c>
      <c r="H13793" t="inlineStr">
        <is>
          <t>!=24.0.0;!=34.3.1;!=34.1.1;!=34.0.0;!=34.0.3;!=34.1.0;!=34.0.1;!=34.2.0;!=34.0.2;!=34.3.2;&gt;=16.0;!=34.3.0;!=36.2.0</t>
        </is>
      </c>
    </row>
    <row r="13794">
      <c r="A13794" t="inlineStr">
        <is>
          <t>openstack-ansible</t>
        </is>
      </c>
      <c r="B13794" t="inlineStr">
        <is>
          <t>087766bf968781ecfcfe5c0dab630eda978b484b</t>
        </is>
      </c>
      <c r="C13794" t="inlineStr">
        <is>
          <t>2018-04-16 23:18:57+00:00</t>
        </is>
      </c>
      <c r="D13794" t="inlineStr">
        <is>
          <t>rem</t>
        </is>
      </c>
      <c r="E13794" t="inlineStr"/>
      <c r="F13794" t="inlineStr"/>
      <c r="G13794" t="inlineStr">
        <is>
          <t>wheel</t>
        </is>
      </c>
      <c r="H13794" t="inlineStr"/>
    </row>
    <row r="13795">
      <c r="A13795" t="inlineStr">
        <is>
          <t>openstack-ansible</t>
        </is>
      </c>
      <c r="B13795" t="inlineStr">
        <is>
          <t>72c8be49071ae7ff09d0a5c0315429df2ecfde87</t>
        </is>
      </c>
      <c r="C13795" t="inlineStr">
        <is>
          <t>2018-04-30 09:38:30+00:00</t>
        </is>
      </c>
      <c r="D13795" t="inlineStr">
        <is>
          <t>add</t>
        </is>
      </c>
      <c r="E13795" t="inlineStr">
        <is>
          <t>shade</t>
        </is>
      </c>
      <c r="F13795" t="inlineStr">
        <is>
          <t>&gt;=1.17.0</t>
        </is>
      </c>
      <c r="G13795" t="inlineStr"/>
      <c r="H13795" t="inlineStr"/>
    </row>
    <row r="13796">
      <c r="A13796" t="inlineStr">
        <is>
          <t>openstack-ansible</t>
        </is>
      </c>
      <c r="B13796" t="inlineStr">
        <is>
          <t>36ff3eb13b42a5ad90b1e8e00f6f0a10fdd1c8d1</t>
        </is>
      </c>
      <c r="C13796" t="inlineStr">
        <is>
          <t>2018-08-27 21:28:52+00:00</t>
        </is>
      </c>
      <c r="D13796" t="inlineStr">
        <is>
          <t>add</t>
        </is>
      </c>
      <c r="E13796" t="inlineStr">
        <is>
          <t>jmespath</t>
        </is>
      </c>
      <c r="F13796" t="inlineStr">
        <is>
          <t>&gt;=0.9.0</t>
        </is>
      </c>
      <c r="G13796" t="inlineStr"/>
      <c r="H13796" t="inlineStr"/>
    </row>
    <row r="13797">
      <c r="A13797" t="inlineStr">
        <is>
          <t>openstack-ansible</t>
        </is>
      </c>
      <c r="B13797" t="inlineStr">
        <is>
          <t>6aa831eb43b5cc053a211e79ae1312e08961837e</t>
        </is>
      </c>
      <c r="C13797" t="inlineStr">
        <is>
          <t>2018-10-16 21:25:17+00:00</t>
        </is>
      </c>
      <c r="D13797" t="inlineStr">
        <is>
          <t>verchange</t>
        </is>
      </c>
      <c r="E13797" t="inlineStr">
        <is>
          <t>pyOpenSSL</t>
        </is>
      </c>
      <c r="F13797" t="inlineStr">
        <is>
          <t>&gt;=17.1.0</t>
        </is>
      </c>
      <c r="G13797" t="inlineStr">
        <is>
          <t>pyOpenSSL</t>
        </is>
      </c>
      <c r="H13797" t="inlineStr">
        <is>
          <t>&gt;=16.2.0</t>
        </is>
      </c>
    </row>
    <row r="13798">
      <c r="A13798" t="inlineStr">
        <is>
          <t>openstack-ansible</t>
        </is>
      </c>
      <c r="B13798" t="inlineStr">
        <is>
          <t>6aa831eb43b5cc053a211e79ae1312e08961837e</t>
        </is>
      </c>
      <c r="C13798" t="inlineStr">
        <is>
          <t>2018-10-16 21:25:17+00:00</t>
        </is>
      </c>
      <c r="D13798" t="inlineStr">
        <is>
          <t>verchange</t>
        </is>
      </c>
      <c r="E13798" t="inlineStr">
        <is>
          <t>PyYAML</t>
        </is>
      </c>
      <c r="F13798" t="inlineStr">
        <is>
          <t>&gt;=3.12</t>
        </is>
      </c>
      <c r="G13798" t="inlineStr">
        <is>
          <t>PyYAML</t>
        </is>
      </c>
      <c r="H13798" t="inlineStr">
        <is>
          <t>&gt;=3.10</t>
        </is>
      </c>
    </row>
    <row r="13799">
      <c r="A13799" t="inlineStr">
        <is>
          <t>openstack-ansible</t>
        </is>
      </c>
      <c r="B13799" t="inlineStr">
        <is>
          <t>6aa831eb43b5cc053a211e79ae1312e08961837e</t>
        </is>
      </c>
      <c r="C13799" t="inlineStr">
        <is>
          <t>2018-10-16 21:25:17+00:00</t>
        </is>
      </c>
      <c r="D13799" t="inlineStr">
        <is>
          <t>verchange</t>
        </is>
      </c>
      <c r="E13799" t="inlineStr">
        <is>
          <t>jmespath</t>
        </is>
      </c>
      <c r="F13799" t="inlineStr">
        <is>
          <t>&gt;=0.9.3</t>
        </is>
      </c>
      <c r="G13799" t="inlineStr">
        <is>
          <t>jmespath</t>
        </is>
      </c>
      <c r="H13799" t="inlineStr">
        <is>
          <t>&gt;=0.9.0</t>
        </is>
      </c>
    </row>
    <row r="13800">
      <c r="A13800" t="inlineStr">
        <is>
          <t>openstack-ansible</t>
        </is>
      </c>
      <c r="B13800" t="inlineStr">
        <is>
          <t>6aa831eb43b5cc053a211e79ae1312e08961837e</t>
        </is>
      </c>
      <c r="C13800" t="inlineStr">
        <is>
          <t>2018-10-16 21:25:17+00:00</t>
        </is>
      </c>
      <c r="D13800" t="inlineStr">
        <is>
          <t>add</t>
        </is>
      </c>
      <c r="E13800" t="inlineStr">
        <is>
          <t>python-keystoneclient</t>
        </is>
      </c>
      <c r="F13800" t="inlineStr">
        <is>
          <t>&gt;=3.8.0</t>
        </is>
      </c>
      <c r="G13800" t="inlineStr"/>
      <c r="H13800" t="inlineStr"/>
    </row>
    <row r="13801">
      <c r="A13801" t="inlineStr">
        <is>
          <t>openstack-ansible</t>
        </is>
      </c>
      <c r="B13801" t="inlineStr">
        <is>
          <t>6aa831eb43b5cc053a211e79ae1312e08961837e</t>
        </is>
      </c>
      <c r="C13801" t="inlineStr">
        <is>
          <t>2018-10-16 21:25:17+00:00</t>
        </is>
      </c>
      <c r="D13801" t="inlineStr">
        <is>
          <t>add</t>
        </is>
      </c>
      <c r="E13801" t="inlineStr">
        <is>
          <t>python-openstackclient</t>
        </is>
      </c>
      <c r="F13801" t="inlineStr">
        <is>
          <t>&gt;=3.14.2</t>
        </is>
      </c>
      <c r="G13801" t="inlineStr"/>
      <c r="H13801" t="inlineStr"/>
    </row>
    <row r="13802">
      <c r="A13802" t="inlineStr">
        <is>
          <t>openstack-ansible</t>
        </is>
      </c>
      <c r="B13802" t="inlineStr">
        <is>
          <t>406d93359e8ed83312a76cef6fc95becf3476cba</t>
        </is>
      </c>
      <c r="C13802" t="inlineStr">
        <is>
          <t>2019-07-16 15:20:04+00:00</t>
        </is>
      </c>
      <c r="D13802" t="inlineStr">
        <is>
          <t>add</t>
        </is>
      </c>
      <c r="E13802" t="inlineStr">
        <is>
          <t>openstacksdk</t>
        </is>
      </c>
      <c r="F13802" t="inlineStr">
        <is>
          <t>&gt;=0.14.0</t>
        </is>
      </c>
      <c r="G13802" t="inlineStr"/>
      <c r="H13802" t="inlineStr"/>
    </row>
    <row r="13803">
      <c r="A13803" t="inlineStr">
        <is>
          <t>openstack-ansible</t>
        </is>
      </c>
      <c r="B13803" t="inlineStr">
        <is>
          <t>406d93359e8ed83312a76cef6fc95becf3476cba</t>
        </is>
      </c>
      <c r="C13803" t="inlineStr">
        <is>
          <t>2019-07-16 15:20:04+00:00</t>
        </is>
      </c>
      <c r="D13803" t="inlineStr">
        <is>
          <t>rem</t>
        </is>
      </c>
      <c r="E13803" t="inlineStr"/>
      <c r="F13803" t="inlineStr"/>
      <c r="G13803" t="inlineStr">
        <is>
          <t>shade</t>
        </is>
      </c>
      <c r="H13803" t="inlineStr">
        <is>
          <t>&gt;=1.17.0</t>
        </is>
      </c>
    </row>
    <row r="13804">
      <c r="A13804" t="inlineStr">
        <is>
          <t>openstack-ansible</t>
        </is>
      </c>
      <c r="B13804" t="inlineStr">
        <is>
          <t>a21b05dd378c267ee3235e2532d01acb599d3fb6</t>
        </is>
      </c>
      <c r="C13804" t="inlineStr">
        <is>
          <t>2020-08-14 15:51:30+00:00</t>
        </is>
      </c>
      <c r="D13804" t="inlineStr">
        <is>
          <t>rem</t>
        </is>
      </c>
      <c r="E13804" t="inlineStr"/>
      <c r="F13804" t="inlineStr"/>
      <c r="G13804" t="inlineStr">
        <is>
          <t>ndg-httpsclient</t>
        </is>
      </c>
      <c r="H13804" t="inlineStr">
        <is>
          <t>&gt;=0.4.2</t>
        </is>
      </c>
    </row>
    <row r="13805">
      <c r="A13805" t="inlineStr">
        <is>
          <t>openstack-ansible</t>
        </is>
      </c>
      <c r="B13805" t="inlineStr">
        <is>
          <t>a21b05dd378c267ee3235e2532d01acb599d3fb6</t>
        </is>
      </c>
      <c r="C13805" t="inlineStr">
        <is>
          <t>2020-08-14 15:51:30+00:00</t>
        </is>
      </c>
      <c r="D13805" t="inlineStr">
        <is>
          <t>rem</t>
        </is>
      </c>
      <c r="E13805" t="inlineStr"/>
      <c r="F13805" t="inlineStr"/>
      <c r="G13805" t="inlineStr">
        <is>
          <t>virtualenv</t>
        </is>
      </c>
      <c r="H13805" t="inlineStr">
        <is>
          <t>&gt;=14.0.6</t>
        </is>
      </c>
    </row>
    <row r="13806">
      <c r="A13806" t="inlineStr">
        <is>
          <t>openstack-ansible</t>
        </is>
      </c>
      <c r="B13806" t="inlineStr">
        <is>
          <t>3c4eaa3fdabbb5a2f8df64bba32a342ba8aee6ed</t>
        </is>
      </c>
      <c r="C13806" t="inlineStr">
        <is>
          <t>2021-01-21 09:04:33+00:00</t>
        </is>
      </c>
      <c r="D13806" t="inlineStr">
        <is>
          <t>add</t>
        </is>
      </c>
      <c r="E13806" t="inlineStr">
        <is>
          <t>GitPython</t>
        </is>
      </c>
      <c r="F13806" t="inlineStr">
        <is>
          <t>&gt;=1.0.1</t>
        </is>
      </c>
      <c r="G13806" t="inlineStr"/>
      <c r="H13806" t="inlineStr"/>
    </row>
    <row r="13807">
      <c r="A13807" t="inlineStr">
        <is>
          <t>zkfarmer</t>
        </is>
      </c>
      <c r="B13807" t="inlineStr">
        <is>
          <t>0bb34f0c0a10712b23093f5528b5591e92bd1f51</t>
        </is>
      </c>
      <c r="C13807" t="inlineStr">
        <is>
          <t>2012-02-16 11:49:43+00:00</t>
        </is>
      </c>
      <c r="D13807" t="inlineStr">
        <is>
          <t>add</t>
        </is>
      </c>
      <c r="E13807" t="inlineStr">
        <is>
          <t>zc.zk</t>
        </is>
      </c>
      <c r="F13807" t="inlineStr">
        <is>
          <t>&gt;=0.7.0</t>
        </is>
      </c>
      <c r="G13807" t="inlineStr"/>
      <c r="H13807" t="inlineStr"/>
    </row>
    <row r="13808">
      <c r="A13808" t="inlineStr">
        <is>
          <t>zkfarmer</t>
        </is>
      </c>
      <c r="B13808" t="inlineStr">
        <is>
          <t>0bb34f0c0a10712b23093f5528b5591e92bd1f51</t>
        </is>
      </c>
      <c r="C13808" t="inlineStr">
        <is>
          <t>2012-02-16 11:49:43+00:00</t>
        </is>
      </c>
      <c r="D13808" t="inlineStr">
        <is>
          <t>rem</t>
        </is>
      </c>
      <c r="E13808" t="inlineStr"/>
      <c r="F13808" t="inlineStr"/>
      <c r="G13808" t="inlineStr">
        <is>
          <t>zktools</t>
        </is>
      </c>
      <c r="H13808" t="inlineStr">
        <is>
          <t>&gt;=0.1</t>
        </is>
      </c>
    </row>
    <row r="13809">
      <c r="A13809" t="inlineStr">
        <is>
          <t>zkfarmer</t>
        </is>
      </c>
      <c r="B13809" t="inlineStr">
        <is>
          <t>c5cdb2490ed0a72a8cbf4dc1056b77fb56c43d6c</t>
        </is>
      </c>
      <c r="C13809" t="inlineStr">
        <is>
          <t>2012-05-02 13:26:24+00:00</t>
        </is>
      </c>
      <c r="D13809" t="inlineStr">
        <is>
          <t>add</t>
        </is>
      </c>
      <c r="E13809" t="inlineStr">
        <is>
          <t>zkpython</t>
        </is>
      </c>
      <c r="F13809" t="inlineStr">
        <is>
          <t>&gt;=0.4</t>
        </is>
      </c>
      <c r="G13809" t="inlineStr"/>
      <c r="H13809" t="inlineStr"/>
    </row>
    <row r="13810">
      <c r="A13810" t="inlineStr">
        <is>
          <t>zkfarmer</t>
        </is>
      </c>
      <c r="B13810" t="inlineStr">
        <is>
          <t>c5cdb2490ed0a72a8cbf4dc1056b77fb56c43d6c</t>
        </is>
      </c>
      <c r="C13810" t="inlineStr">
        <is>
          <t>2012-05-02 13:26:24+00:00</t>
        </is>
      </c>
      <c r="D13810" t="inlineStr">
        <is>
          <t>add</t>
        </is>
      </c>
      <c r="E13810" t="inlineStr">
        <is>
          <t>PyYAML</t>
        </is>
      </c>
      <c r="F13810" t="inlineStr">
        <is>
          <t>&gt;=3.10</t>
        </is>
      </c>
      <c r="G13810" t="inlineStr"/>
      <c r="H13810" t="inlineStr"/>
    </row>
    <row r="13811">
      <c r="A13811" t="inlineStr">
        <is>
          <t>zkfarmer</t>
        </is>
      </c>
      <c r="B13811" t="inlineStr">
        <is>
          <t>104d6de240e7048bec05aeaf4fb4f6ca27ce379e</t>
        </is>
      </c>
      <c r="C13811" t="inlineStr">
        <is>
          <t>2012-12-27 17:09:25+00:00</t>
        </is>
      </c>
      <c r="D13811" t="inlineStr">
        <is>
          <t>add</t>
        </is>
      </c>
      <c r="E13811" t="inlineStr">
        <is>
          <t>kazoo</t>
        </is>
      </c>
      <c r="F13811" t="inlineStr">
        <is>
          <t>&gt;=0.8</t>
        </is>
      </c>
      <c r="G13811" t="inlineStr"/>
      <c r="H13811" t="inlineStr"/>
    </row>
    <row r="13812">
      <c r="A13812" t="inlineStr">
        <is>
          <t>zkfarmer</t>
        </is>
      </c>
      <c r="B13812" t="inlineStr">
        <is>
          <t>104d6de240e7048bec05aeaf4fb4f6ca27ce379e</t>
        </is>
      </c>
      <c r="C13812" t="inlineStr">
        <is>
          <t>2012-12-27 17:09:25+00:00</t>
        </is>
      </c>
      <c r="D13812" t="inlineStr">
        <is>
          <t>rem</t>
        </is>
      </c>
      <c r="E13812" t="inlineStr"/>
      <c r="F13812" t="inlineStr"/>
      <c r="G13812" t="inlineStr">
        <is>
          <t>zc.zk</t>
        </is>
      </c>
      <c r="H13812" t="inlineStr">
        <is>
          <t>&gt;=0.7.0</t>
        </is>
      </c>
    </row>
    <row r="13813">
      <c r="A13813" t="inlineStr">
        <is>
          <t>zkfarmer</t>
        </is>
      </c>
      <c r="B13813" t="inlineStr">
        <is>
          <t>104d6de240e7048bec05aeaf4fb4f6ca27ce379e</t>
        </is>
      </c>
      <c r="C13813" t="inlineStr">
        <is>
          <t>2012-12-27 17:09:25+00:00</t>
        </is>
      </c>
      <c r="D13813" t="inlineStr">
        <is>
          <t>rem</t>
        </is>
      </c>
      <c r="E13813" t="inlineStr"/>
      <c r="F13813" t="inlineStr"/>
      <c r="G13813" t="inlineStr">
        <is>
          <t>zkpython</t>
        </is>
      </c>
      <c r="H13813" t="inlineStr">
        <is>
          <t>&gt;=0.4</t>
        </is>
      </c>
    </row>
    <row r="13814">
      <c r="A13814" t="inlineStr">
        <is>
          <t>tabbycat</t>
        </is>
      </c>
      <c r="B13814" t="inlineStr">
        <is>
          <t>71ae597f8279db23cc265c2d1689d208c03e11ba</t>
        </is>
      </c>
      <c r="C13814" t="inlineStr">
        <is>
          <t>2015-04-12 09:29:28+00:00</t>
        </is>
      </c>
      <c r="D13814" t="inlineStr">
        <is>
          <t>verchange</t>
        </is>
      </c>
      <c r="E13814" t="inlineStr">
        <is>
          <t>dj-static</t>
        </is>
      </c>
      <c r="F13814">
        <f>=0.0.6</f>
        <v/>
      </c>
      <c r="G13814" t="inlineStr">
        <is>
          <t>dj-static</t>
        </is>
      </c>
      <c r="H13814">
        <f>=0.0.6</f>
        <v/>
      </c>
    </row>
    <row r="13815">
      <c r="A13815" t="inlineStr">
        <is>
          <t>tabbycat</t>
        </is>
      </c>
      <c r="B13815" t="inlineStr">
        <is>
          <t>71ae597f8279db23cc265c2d1689d208c03e11ba</t>
        </is>
      </c>
      <c r="C13815" t="inlineStr">
        <is>
          <t>2015-04-12 09:29:28+00:00</t>
        </is>
      </c>
      <c r="D13815" t="inlineStr">
        <is>
          <t>verchange</t>
        </is>
      </c>
      <c r="E13815" t="inlineStr">
        <is>
          <t>django-pylibmc</t>
        </is>
      </c>
      <c r="F13815">
        <f>=0.5.0</f>
        <v/>
      </c>
      <c r="G13815" t="inlineStr">
        <is>
          <t>django-pylibmc</t>
        </is>
      </c>
      <c r="H13815">
        <f>=0.5.0</f>
        <v/>
      </c>
    </row>
    <row r="13816">
      <c r="A13816" t="inlineStr">
        <is>
          <t>tabbycat</t>
        </is>
      </c>
      <c r="B13816" t="inlineStr">
        <is>
          <t>71ae597f8279db23cc265c2d1689d208c03e11ba</t>
        </is>
      </c>
      <c r="C13816" t="inlineStr">
        <is>
          <t>2015-04-12 09:29:28+00:00</t>
        </is>
      </c>
      <c r="D13816" t="inlineStr">
        <is>
          <t>verchange</t>
        </is>
      </c>
      <c r="E13816" t="inlineStr">
        <is>
          <t>pylibmc</t>
        </is>
      </c>
      <c r="F13816">
        <f>=1.4.1</f>
        <v/>
      </c>
      <c r="G13816" t="inlineStr">
        <is>
          <t>pylibmc</t>
        </is>
      </c>
      <c r="H13816">
        <f>=1.4.1</f>
        <v/>
      </c>
    </row>
    <row r="13817">
      <c r="A13817" t="inlineStr">
        <is>
          <t>tabbycat</t>
        </is>
      </c>
      <c r="B13817" t="inlineStr">
        <is>
          <t>71ae597f8279db23cc265c2d1689d208c03e11ba</t>
        </is>
      </c>
      <c r="C13817" t="inlineStr">
        <is>
          <t>2015-04-12 09:29:28+00:00</t>
        </is>
      </c>
      <c r="D13817" t="inlineStr">
        <is>
          <t>add</t>
        </is>
      </c>
      <c r="E13817" t="inlineStr">
        <is>
          <t>waitress</t>
        </is>
      </c>
      <c r="F13817">
        <f>=0.8.9</f>
        <v/>
      </c>
      <c r="G13817" t="inlineStr"/>
      <c r="H13817" t="inlineStr"/>
    </row>
    <row r="13818">
      <c r="A13818" t="inlineStr">
        <is>
          <t>tabbycat</t>
        </is>
      </c>
      <c r="B13818" t="inlineStr">
        <is>
          <t>71ae597f8279db23cc265c2d1689d208c03e11ba</t>
        </is>
      </c>
      <c r="C13818" t="inlineStr">
        <is>
          <t>2015-04-12 09:29:28+00:00</t>
        </is>
      </c>
      <c r="D13818" t="inlineStr">
        <is>
          <t>add</t>
        </is>
      </c>
      <c r="E13818" t="inlineStr">
        <is>
          <t>newrelic</t>
        </is>
      </c>
      <c r="F13818" t="inlineStr"/>
      <c r="G13818" t="inlineStr"/>
      <c r="H13818" t="inlineStr"/>
    </row>
    <row r="13819">
      <c r="A13819" t="inlineStr">
        <is>
          <t>tabbycat</t>
        </is>
      </c>
      <c r="B13819" t="inlineStr">
        <is>
          <t>71ae597f8279db23cc265c2d1689d208c03e11ba</t>
        </is>
      </c>
      <c r="C13819" t="inlineStr">
        <is>
          <t>2015-04-12 09:29:28+00:00</t>
        </is>
      </c>
      <c r="D13819" t="inlineStr">
        <is>
          <t>rem</t>
        </is>
      </c>
      <c r="E13819" t="inlineStr"/>
      <c r="F13819" t="inlineStr"/>
      <c r="G13819" t="inlineStr">
        <is>
          <t>Django</t>
        </is>
      </c>
      <c r="H13819">
        <f>=1.7.3</f>
        <v/>
      </c>
    </row>
    <row r="13820">
      <c r="A13820" t="inlineStr">
        <is>
          <t>tabbycat</t>
        </is>
      </c>
      <c r="B13820" t="inlineStr">
        <is>
          <t>71ae597f8279db23cc265c2d1689d208c03e11ba</t>
        </is>
      </c>
      <c r="C13820" t="inlineStr">
        <is>
          <t>2015-04-12 09:29:28+00:00</t>
        </is>
      </c>
      <c r="D13820" t="inlineStr">
        <is>
          <t>rem</t>
        </is>
      </c>
      <c r="E13820" t="inlineStr"/>
      <c r="F13820" t="inlineStr"/>
      <c r="G13820" t="inlineStr">
        <is>
          <t>django-toolbelt</t>
        </is>
      </c>
      <c r="H13820">
        <f>=0.0.1</f>
        <v/>
      </c>
    </row>
    <row r="13821">
      <c r="A13821" t="inlineStr">
        <is>
          <t>tabbycat</t>
        </is>
      </c>
      <c r="B13821" t="inlineStr">
        <is>
          <t>71ae597f8279db23cc265c2d1689d208c03e11ba</t>
        </is>
      </c>
      <c r="C13821" t="inlineStr">
        <is>
          <t>2015-04-12 09:29:28+00:00</t>
        </is>
      </c>
      <c r="D13821" t="inlineStr">
        <is>
          <t>rem</t>
        </is>
      </c>
      <c r="E13821" t="inlineStr"/>
      <c r="F13821" t="inlineStr"/>
      <c r="G13821" t="inlineStr">
        <is>
          <t>gunicorn</t>
        </is>
      </c>
      <c r="H13821">
        <f>=19.1.1</f>
        <v/>
      </c>
    </row>
    <row r="13822">
      <c r="A13822" t="inlineStr">
        <is>
          <t>tabbycat</t>
        </is>
      </c>
      <c r="B13822" t="inlineStr">
        <is>
          <t>71ae597f8279db23cc265c2d1689d208c03e11ba</t>
        </is>
      </c>
      <c r="C13822" t="inlineStr">
        <is>
          <t>2015-04-12 09:29:28+00:00</t>
        </is>
      </c>
      <c r="D13822" t="inlineStr">
        <is>
          <t>rem</t>
        </is>
      </c>
      <c r="E13822" t="inlineStr"/>
      <c r="F13822" t="inlineStr"/>
      <c r="G13822" t="inlineStr">
        <is>
          <t>psycopg2</t>
        </is>
      </c>
      <c r="H13822">
        <f>=2.5.4</f>
        <v/>
      </c>
    </row>
    <row r="13823">
      <c r="A13823" t="inlineStr">
        <is>
          <t>tabbycat</t>
        </is>
      </c>
      <c r="B13823" t="inlineStr">
        <is>
          <t>71ae597f8279db23cc265c2d1689d208c03e11ba</t>
        </is>
      </c>
      <c r="C13823" t="inlineStr">
        <is>
          <t>2015-04-12 09:29:28+00:00</t>
        </is>
      </c>
      <c r="D13823" t="inlineStr">
        <is>
          <t>rem</t>
        </is>
      </c>
      <c r="E13823" t="inlineStr"/>
      <c r="F13823" t="inlineStr"/>
      <c r="G13823" t="inlineStr">
        <is>
          <t>django-suit</t>
        </is>
      </c>
      <c r="H13823" t="inlineStr">
        <is>
          <t>&gt;=0.2.12</t>
        </is>
      </c>
    </row>
    <row r="13824">
      <c r="A13824" t="inlineStr">
        <is>
          <t>tabbycat</t>
        </is>
      </c>
      <c r="B13824" t="inlineStr">
        <is>
          <t>71ae597f8279db23cc265c2d1689d208c03e11ba</t>
        </is>
      </c>
      <c r="C13824" t="inlineStr">
        <is>
          <t>2015-04-12 09:29:28+00:00</t>
        </is>
      </c>
      <c r="D13824" t="inlineStr">
        <is>
          <t>rem</t>
        </is>
      </c>
      <c r="E13824" t="inlineStr"/>
      <c r="F13824" t="inlineStr"/>
      <c r="G13824" t="inlineStr">
        <is>
          <t>django-debug-toolbar</t>
        </is>
      </c>
      <c r="H13824" t="inlineStr">
        <is>
          <t>&gt;=1.2</t>
        </is>
      </c>
    </row>
    <row r="13825">
      <c r="A13825" t="inlineStr">
        <is>
          <t>tabbycat</t>
        </is>
      </c>
      <c r="B13825" t="inlineStr">
        <is>
          <t>71ae597f8279db23cc265c2d1689d208c03e11ba</t>
        </is>
      </c>
      <c r="C13825" t="inlineStr">
        <is>
          <t>2015-04-12 09:29:28+00:00</t>
        </is>
      </c>
      <c r="D13825" t="inlineStr">
        <is>
          <t>rem</t>
        </is>
      </c>
      <c r="E13825" t="inlineStr"/>
      <c r="F13825" t="inlineStr"/>
      <c r="G13825" t="inlineStr">
        <is>
          <t>django-emoji</t>
        </is>
      </c>
      <c r="H13825" t="inlineStr">
        <is>
          <t>&gt;=1.2.0</t>
        </is>
      </c>
    </row>
    <row r="13826">
      <c r="A13826" t="inlineStr">
        <is>
          <t>tabbycat</t>
        </is>
      </c>
      <c r="B13826" t="inlineStr">
        <is>
          <t>71ae597f8279db23cc265c2d1689d208c03e11ba</t>
        </is>
      </c>
      <c r="C13826" t="inlineStr">
        <is>
          <t>2015-04-12 09:29:28+00:00</t>
        </is>
      </c>
      <c r="D13826" t="inlineStr">
        <is>
          <t>rem</t>
        </is>
      </c>
      <c r="E13826" t="inlineStr"/>
      <c r="F13826" t="inlineStr"/>
      <c r="G13826" t="inlineStr">
        <is>
          <t>django-ipware</t>
        </is>
      </c>
      <c r="H13826" t="inlineStr">
        <is>
          <t>&gt;=0.0.8</t>
        </is>
      </c>
    </row>
    <row r="13827">
      <c r="A13827" t="inlineStr">
        <is>
          <t>tabbycat</t>
        </is>
      </c>
      <c r="B13827" t="inlineStr">
        <is>
          <t>71ae597f8279db23cc265c2d1689d208c03e11ba</t>
        </is>
      </c>
      <c r="C13827" t="inlineStr">
        <is>
          <t>2015-04-12 09:29:28+00:00</t>
        </is>
      </c>
      <c r="D13827" t="inlineStr">
        <is>
          <t>verchange</t>
        </is>
      </c>
      <c r="E13827" t="inlineStr">
        <is>
          <t>dj-static</t>
        </is>
      </c>
      <c r="F13827">
        <f>=0.0.6</f>
        <v/>
      </c>
      <c r="G13827" t="inlineStr">
        <is>
          <t>dj-static</t>
        </is>
      </c>
      <c r="H13827">
        <f>=0.0.6</f>
        <v/>
      </c>
    </row>
    <row r="13828">
      <c r="A13828" t="inlineStr">
        <is>
          <t>tabbycat</t>
        </is>
      </c>
      <c r="B13828" t="inlineStr">
        <is>
          <t>71ae597f8279db23cc265c2d1689d208c03e11ba</t>
        </is>
      </c>
      <c r="C13828" t="inlineStr">
        <is>
          <t>2015-04-12 09:29:28+00:00</t>
        </is>
      </c>
      <c r="D13828" t="inlineStr">
        <is>
          <t>verchange</t>
        </is>
      </c>
      <c r="E13828" t="inlineStr">
        <is>
          <t>django-pylibmc</t>
        </is>
      </c>
      <c r="F13828">
        <f>=0.5.0</f>
        <v/>
      </c>
      <c r="G13828" t="inlineStr">
        <is>
          <t>django-pylibmc</t>
        </is>
      </c>
      <c r="H13828">
        <f>=0.5.0</f>
        <v/>
      </c>
    </row>
    <row r="13829">
      <c r="A13829" t="inlineStr">
        <is>
          <t>tabbycat</t>
        </is>
      </c>
      <c r="B13829" t="inlineStr">
        <is>
          <t>71ae597f8279db23cc265c2d1689d208c03e11ba</t>
        </is>
      </c>
      <c r="C13829" t="inlineStr">
        <is>
          <t>2015-04-12 09:29:28+00:00</t>
        </is>
      </c>
      <c r="D13829" t="inlineStr">
        <is>
          <t>verchange</t>
        </is>
      </c>
      <c r="E13829" t="inlineStr">
        <is>
          <t>pylibmc</t>
        </is>
      </c>
      <c r="F13829">
        <f>=1.4.1</f>
        <v/>
      </c>
      <c r="G13829" t="inlineStr">
        <is>
          <t>pylibmc</t>
        </is>
      </c>
      <c r="H13829">
        <f>=1.4.1</f>
        <v/>
      </c>
    </row>
    <row r="13830">
      <c r="A13830" t="inlineStr">
        <is>
          <t>tabbycat</t>
        </is>
      </c>
      <c r="B13830" t="inlineStr">
        <is>
          <t>71ae597f8279db23cc265c2d1689d208c03e11ba</t>
        </is>
      </c>
      <c r="C13830" t="inlineStr">
        <is>
          <t>2015-04-12 09:29:28+00:00</t>
        </is>
      </c>
      <c r="D13830" t="inlineStr">
        <is>
          <t>add</t>
        </is>
      </c>
      <c r="E13830" t="inlineStr">
        <is>
          <t>waitress</t>
        </is>
      </c>
      <c r="F13830">
        <f>=0.8.9</f>
        <v/>
      </c>
      <c r="G13830" t="inlineStr"/>
      <c r="H13830" t="inlineStr"/>
    </row>
    <row r="13831">
      <c r="A13831" t="inlineStr">
        <is>
          <t>tabbycat</t>
        </is>
      </c>
      <c r="B13831" t="inlineStr">
        <is>
          <t>71ae597f8279db23cc265c2d1689d208c03e11ba</t>
        </is>
      </c>
      <c r="C13831" t="inlineStr">
        <is>
          <t>2015-04-12 09:29:28+00:00</t>
        </is>
      </c>
      <c r="D13831" t="inlineStr">
        <is>
          <t>add</t>
        </is>
      </c>
      <c r="E13831" t="inlineStr">
        <is>
          <t>newrelic</t>
        </is>
      </c>
      <c r="F13831" t="inlineStr"/>
      <c r="G13831" t="inlineStr"/>
      <c r="H13831" t="inlineStr"/>
    </row>
    <row r="13832">
      <c r="A13832" t="inlineStr">
        <is>
          <t>tabbycat</t>
        </is>
      </c>
      <c r="B13832" t="inlineStr">
        <is>
          <t>71ae597f8279db23cc265c2d1689d208c03e11ba</t>
        </is>
      </c>
      <c r="C13832" t="inlineStr">
        <is>
          <t>2015-04-12 09:29:28+00:00</t>
        </is>
      </c>
      <c r="D13832" t="inlineStr">
        <is>
          <t>rem</t>
        </is>
      </c>
      <c r="E13832" t="inlineStr"/>
      <c r="F13832" t="inlineStr"/>
      <c r="G13832" t="inlineStr">
        <is>
          <t>Django</t>
        </is>
      </c>
      <c r="H13832">
        <f>=1.7.3</f>
        <v/>
      </c>
    </row>
    <row r="13833">
      <c r="A13833" t="inlineStr">
        <is>
          <t>tabbycat</t>
        </is>
      </c>
      <c r="B13833" t="inlineStr">
        <is>
          <t>71ae597f8279db23cc265c2d1689d208c03e11ba</t>
        </is>
      </c>
      <c r="C13833" t="inlineStr">
        <is>
          <t>2015-04-12 09:29:28+00:00</t>
        </is>
      </c>
      <c r="D13833" t="inlineStr">
        <is>
          <t>rem</t>
        </is>
      </c>
      <c r="E13833" t="inlineStr"/>
      <c r="F13833" t="inlineStr"/>
      <c r="G13833" t="inlineStr">
        <is>
          <t>django-toolbelt</t>
        </is>
      </c>
      <c r="H13833">
        <f>=0.0.1</f>
        <v/>
      </c>
    </row>
    <row r="13834">
      <c r="A13834" t="inlineStr">
        <is>
          <t>tabbycat</t>
        </is>
      </c>
      <c r="B13834" t="inlineStr">
        <is>
          <t>71ae597f8279db23cc265c2d1689d208c03e11ba</t>
        </is>
      </c>
      <c r="C13834" t="inlineStr">
        <is>
          <t>2015-04-12 09:29:28+00:00</t>
        </is>
      </c>
      <c r="D13834" t="inlineStr">
        <is>
          <t>rem</t>
        </is>
      </c>
      <c r="E13834" t="inlineStr"/>
      <c r="F13834" t="inlineStr"/>
      <c r="G13834" t="inlineStr">
        <is>
          <t>gunicorn</t>
        </is>
      </c>
      <c r="H13834">
        <f>=19.1.1</f>
        <v/>
      </c>
    </row>
    <row r="13835">
      <c r="A13835" t="inlineStr">
        <is>
          <t>tabbycat</t>
        </is>
      </c>
      <c r="B13835" t="inlineStr">
        <is>
          <t>71ae597f8279db23cc265c2d1689d208c03e11ba</t>
        </is>
      </c>
      <c r="C13835" t="inlineStr">
        <is>
          <t>2015-04-12 09:29:28+00:00</t>
        </is>
      </c>
      <c r="D13835" t="inlineStr">
        <is>
          <t>rem</t>
        </is>
      </c>
      <c r="E13835" t="inlineStr"/>
      <c r="F13835" t="inlineStr"/>
      <c r="G13835" t="inlineStr">
        <is>
          <t>psycopg2</t>
        </is>
      </c>
      <c r="H13835">
        <f>=2.5.4</f>
        <v/>
      </c>
    </row>
    <row r="13836">
      <c r="A13836" t="inlineStr">
        <is>
          <t>tabbycat</t>
        </is>
      </c>
      <c r="B13836" t="inlineStr">
        <is>
          <t>71ae597f8279db23cc265c2d1689d208c03e11ba</t>
        </is>
      </c>
      <c r="C13836" t="inlineStr">
        <is>
          <t>2015-04-12 09:29:28+00:00</t>
        </is>
      </c>
      <c r="D13836" t="inlineStr">
        <is>
          <t>rem</t>
        </is>
      </c>
      <c r="E13836" t="inlineStr"/>
      <c r="F13836" t="inlineStr"/>
      <c r="G13836" t="inlineStr">
        <is>
          <t>django-suit</t>
        </is>
      </c>
      <c r="H13836" t="inlineStr">
        <is>
          <t>&gt;=0.2.12</t>
        </is>
      </c>
    </row>
    <row r="13837">
      <c r="A13837" t="inlineStr">
        <is>
          <t>tabbycat</t>
        </is>
      </c>
      <c r="B13837" t="inlineStr">
        <is>
          <t>71ae597f8279db23cc265c2d1689d208c03e11ba</t>
        </is>
      </c>
      <c r="C13837" t="inlineStr">
        <is>
          <t>2015-04-12 09:29:28+00:00</t>
        </is>
      </c>
      <c r="D13837" t="inlineStr">
        <is>
          <t>rem</t>
        </is>
      </c>
      <c r="E13837" t="inlineStr"/>
      <c r="F13837" t="inlineStr"/>
      <c r="G13837" t="inlineStr">
        <is>
          <t>django-debug-toolbar</t>
        </is>
      </c>
      <c r="H13837" t="inlineStr">
        <is>
          <t>&gt;=1.2</t>
        </is>
      </c>
    </row>
    <row r="13838">
      <c r="A13838" t="inlineStr">
        <is>
          <t>tabbycat</t>
        </is>
      </c>
      <c r="B13838" t="inlineStr">
        <is>
          <t>71ae597f8279db23cc265c2d1689d208c03e11ba</t>
        </is>
      </c>
      <c r="C13838" t="inlineStr">
        <is>
          <t>2015-04-12 09:29:28+00:00</t>
        </is>
      </c>
      <c r="D13838" t="inlineStr">
        <is>
          <t>rem</t>
        </is>
      </c>
      <c r="E13838" t="inlineStr"/>
      <c r="F13838" t="inlineStr"/>
      <c r="G13838" t="inlineStr">
        <is>
          <t>django-emoji</t>
        </is>
      </c>
      <c r="H13838" t="inlineStr">
        <is>
          <t>&gt;=1.2.0</t>
        </is>
      </c>
    </row>
    <row r="13839">
      <c r="A13839" t="inlineStr">
        <is>
          <t>tabbycat</t>
        </is>
      </c>
      <c r="B13839" t="inlineStr">
        <is>
          <t>71ae597f8279db23cc265c2d1689d208c03e11ba</t>
        </is>
      </c>
      <c r="C13839" t="inlineStr">
        <is>
          <t>2015-04-12 09:29:28+00:00</t>
        </is>
      </c>
      <c r="D13839" t="inlineStr">
        <is>
          <t>rem</t>
        </is>
      </c>
      <c r="E13839" t="inlineStr"/>
      <c r="F13839" t="inlineStr"/>
      <c r="G13839" t="inlineStr">
        <is>
          <t>django-ipware</t>
        </is>
      </c>
      <c r="H13839" t="inlineStr">
        <is>
          <t>&gt;=0.0.8</t>
        </is>
      </c>
    </row>
    <row r="13840">
      <c r="A13840" t="inlineStr">
        <is>
          <t>RAFCON</t>
        </is>
      </c>
      <c r="B13840" t="inlineStr">
        <is>
          <t>068177f9d2e536481961aa6d54362fa53ed2794d</t>
        </is>
      </c>
      <c r="C13840" t="inlineStr">
        <is>
          <t>2018-07-05 15:34:19+00:00</t>
        </is>
      </c>
      <c r="D13840" t="inlineStr">
        <is>
          <t>add</t>
        </is>
      </c>
      <c r="E13840" t="inlineStr">
        <is>
          <t>astroid</t>
        </is>
      </c>
      <c r="F13840" t="inlineStr">
        <is>
          <t>~=1.6</t>
        </is>
      </c>
      <c r="G13840" t="inlineStr"/>
      <c r="H13840" t="inlineStr"/>
    </row>
    <row r="13841">
      <c r="A13841" t="inlineStr">
        <is>
          <t>RAFCON</t>
        </is>
      </c>
      <c r="B13841" t="inlineStr">
        <is>
          <t>068177f9d2e536481961aa6d54362fa53ed2794d</t>
        </is>
      </c>
      <c r="C13841" t="inlineStr">
        <is>
          <t>2018-07-05 15:34:19+00:00</t>
        </is>
      </c>
      <c r="D13841" t="inlineStr">
        <is>
          <t>add</t>
        </is>
      </c>
      <c r="E13841" t="inlineStr">
        <is>
          <t>pylint</t>
        </is>
      </c>
      <c r="F13841" t="inlineStr"/>
      <c r="G13841" t="inlineStr"/>
      <c r="H13841" t="inlineStr"/>
    </row>
    <row r="13842">
      <c r="A13842" t="inlineStr">
        <is>
          <t>RAFCON</t>
        </is>
      </c>
      <c r="B13842" t="inlineStr">
        <is>
          <t>068177f9d2e536481961aa6d54362fa53ed2794d</t>
        </is>
      </c>
      <c r="C13842" t="inlineStr">
        <is>
          <t>2018-07-05 15:34:19+00:00</t>
        </is>
      </c>
      <c r="D13842" t="inlineStr">
        <is>
          <t>add</t>
        </is>
      </c>
      <c r="E13842" t="inlineStr">
        <is>
          <t>pyyaml</t>
        </is>
      </c>
      <c r="F13842" t="inlineStr"/>
      <c r="G13842" t="inlineStr"/>
      <c r="H13842" t="inlineStr"/>
    </row>
    <row r="13843">
      <c r="A13843" t="inlineStr">
        <is>
          <t>RAFCON</t>
        </is>
      </c>
      <c r="B13843" t="inlineStr">
        <is>
          <t>068177f9d2e536481961aa6d54362fa53ed2794d</t>
        </is>
      </c>
      <c r="C13843" t="inlineStr">
        <is>
          <t>2018-07-05 15:34:19+00:00</t>
        </is>
      </c>
      <c r="D13843" t="inlineStr">
        <is>
          <t>add</t>
        </is>
      </c>
      <c r="E13843" t="inlineStr">
        <is>
          <t>psutil</t>
        </is>
      </c>
      <c r="F13843" t="inlineStr"/>
      <c r="G13843" t="inlineStr"/>
      <c r="H13843" t="inlineStr"/>
    </row>
    <row r="13844">
      <c r="A13844" t="inlineStr">
        <is>
          <t>RAFCON</t>
        </is>
      </c>
      <c r="B13844" t="inlineStr">
        <is>
          <t>068177f9d2e536481961aa6d54362fa53ed2794d</t>
        </is>
      </c>
      <c r="C13844" t="inlineStr">
        <is>
          <t>2018-07-05 15:34:19+00:00</t>
        </is>
      </c>
      <c r="D13844" t="inlineStr">
        <is>
          <t>add</t>
        </is>
      </c>
      <c r="E13844" t="inlineStr">
        <is>
          <t>jsonconversion</t>
        </is>
      </c>
      <c r="F13844" t="inlineStr">
        <is>
          <t>~=0.2</t>
        </is>
      </c>
      <c r="G13844" t="inlineStr"/>
      <c r="H13844" t="inlineStr"/>
    </row>
    <row r="13845">
      <c r="A13845" t="inlineStr">
        <is>
          <t>RAFCON</t>
        </is>
      </c>
      <c r="B13845" t="inlineStr">
        <is>
          <t>068177f9d2e536481961aa6d54362fa53ed2794d</t>
        </is>
      </c>
      <c r="C13845" t="inlineStr">
        <is>
          <t>2018-07-05 15:34:19+00:00</t>
        </is>
      </c>
      <c r="D13845" t="inlineStr">
        <is>
          <t>add</t>
        </is>
      </c>
      <c r="E13845" t="inlineStr">
        <is>
          <t>yaml_configuration</t>
        </is>
      </c>
      <c r="F13845" t="inlineStr">
        <is>
          <t>~=0.0</t>
        </is>
      </c>
      <c r="G13845" t="inlineStr"/>
      <c r="H13845" t="inlineStr"/>
    </row>
    <row r="13846">
      <c r="A13846" t="inlineStr">
        <is>
          <t>RAFCON</t>
        </is>
      </c>
      <c r="B13846" t="inlineStr">
        <is>
          <t>068177f9d2e536481961aa6d54362fa53ed2794d</t>
        </is>
      </c>
      <c r="C13846" t="inlineStr">
        <is>
          <t>2018-07-05 15:34:19+00:00</t>
        </is>
      </c>
      <c r="D13846" t="inlineStr">
        <is>
          <t>add</t>
        </is>
      </c>
      <c r="E13846" t="inlineStr">
        <is>
          <t>gaphas</t>
        </is>
      </c>
      <c r="F13846" t="inlineStr">
        <is>
          <t>&gt;=0.7</t>
        </is>
      </c>
      <c r="G13846" t="inlineStr"/>
      <c r="H13846" t="inlineStr"/>
    </row>
    <row r="13847">
      <c r="A13847" t="inlineStr">
        <is>
          <t>RAFCON</t>
        </is>
      </c>
      <c r="B13847" t="inlineStr">
        <is>
          <t>068177f9d2e536481961aa6d54362fa53ed2794d</t>
        </is>
      </c>
      <c r="C13847" t="inlineStr">
        <is>
          <t>2018-07-05 15:34:19+00:00</t>
        </is>
      </c>
      <c r="D13847" t="inlineStr">
        <is>
          <t>add</t>
        </is>
      </c>
      <c r="E13847" t="inlineStr">
        <is>
          <t>pandas</t>
        </is>
      </c>
      <c r="F13847" t="inlineStr"/>
      <c r="G13847" t="inlineStr"/>
      <c r="H13847" t="inlineStr"/>
    </row>
    <row r="13848">
      <c r="A13848" t="inlineStr">
        <is>
          <t>RAFCON</t>
        </is>
      </c>
      <c r="B13848" t="inlineStr">
        <is>
          <t>068177f9d2e536481961aa6d54362fa53ed2794d</t>
        </is>
      </c>
      <c r="C13848" t="inlineStr">
        <is>
          <t>2018-07-05 15:34:19+00:00</t>
        </is>
      </c>
      <c r="D13848" t="inlineStr">
        <is>
          <t>add</t>
        </is>
      </c>
      <c r="E13848" t="inlineStr">
        <is>
          <t>Sphinx</t>
        </is>
      </c>
      <c r="F13848" t="inlineStr">
        <is>
          <t>&gt;=1.4</t>
        </is>
      </c>
      <c r="G13848" t="inlineStr"/>
      <c r="H13848" t="inlineStr"/>
    </row>
    <row r="13849">
      <c r="A13849" t="inlineStr">
        <is>
          <t>RAFCON</t>
        </is>
      </c>
      <c r="B13849" t="inlineStr">
        <is>
          <t>068177f9d2e536481961aa6d54362fa53ed2794d</t>
        </is>
      </c>
      <c r="C13849" t="inlineStr">
        <is>
          <t>2018-07-05 15:34:19+00:00</t>
        </is>
      </c>
      <c r="D13849" t="inlineStr">
        <is>
          <t>add</t>
        </is>
      </c>
      <c r="E13849" t="inlineStr">
        <is>
          <t>Pygments</t>
        </is>
      </c>
      <c r="F13849" t="inlineStr">
        <is>
          <t>&gt;=2.0</t>
        </is>
      </c>
      <c r="G13849" t="inlineStr"/>
      <c r="H13849" t="inlineStr"/>
    </row>
    <row r="13850">
      <c r="A13850" t="inlineStr">
        <is>
          <t>RAFCON</t>
        </is>
      </c>
      <c r="B13850" t="inlineStr">
        <is>
          <t>068177f9d2e536481961aa6d54362fa53ed2794d</t>
        </is>
      </c>
      <c r="C13850" t="inlineStr">
        <is>
          <t>2018-07-05 15:34:19+00:00</t>
        </is>
      </c>
      <c r="D13850" t="inlineStr">
        <is>
          <t>add</t>
        </is>
      </c>
      <c r="E13850" t="inlineStr">
        <is>
          <t>pytest</t>
        </is>
      </c>
      <c r="F13850" t="inlineStr"/>
      <c r="G13850" t="inlineStr"/>
      <c r="H13850" t="inlineStr"/>
    </row>
    <row r="13851">
      <c r="A13851" t="inlineStr">
        <is>
          <t>RAFCON</t>
        </is>
      </c>
      <c r="B13851" t="inlineStr">
        <is>
          <t>068177f9d2e536481961aa6d54362fa53ed2794d</t>
        </is>
      </c>
      <c r="C13851" t="inlineStr">
        <is>
          <t>2018-07-05 15:34:19+00:00</t>
        </is>
      </c>
      <c r="D13851" t="inlineStr">
        <is>
          <t>add</t>
        </is>
      </c>
      <c r="E13851" t="inlineStr">
        <is>
          <t>pytest-catchlog</t>
        </is>
      </c>
      <c r="F13851" t="inlineStr"/>
      <c r="G13851" t="inlineStr"/>
      <c r="H13851" t="inlineStr"/>
    </row>
    <row r="13852">
      <c r="A13852" t="inlineStr">
        <is>
          <t>RAFCON</t>
        </is>
      </c>
      <c r="B13852" t="inlineStr">
        <is>
          <t>068177f9d2e536481961aa6d54362fa53ed2794d</t>
        </is>
      </c>
      <c r="C13852" t="inlineStr">
        <is>
          <t>2018-07-05 15:34:19+00:00</t>
        </is>
      </c>
      <c r="D13852" t="inlineStr">
        <is>
          <t>add</t>
        </is>
      </c>
      <c r="E13852" t="inlineStr">
        <is>
          <t>graphviz</t>
        </is>
      </c>
      <c r="F13852" t="inlineStr"/>
      <c r="G13852" t="inlineStr"/>
      <c r="H13852" t="inlineStr"/>
    </row>
    <row r="13853">
      <c r="A13853" t="inlineStr">
        <is>
          <t>RAFCON</t>
        </is>
      </c>
      <c r="B13853" t="inlineStr">
        <is>
          <t>068177f9d2e536481961aa6d54362fa53ed2794d</t>
        </is>
      </c>
      <c r="C13853" t="inlineStr">
        <is>
          <t>2018-07-05 15:34:19+00:00</t>
        </is>
      </c>
      <c r="D13853" t="inlineStr">
        <is>
          <t>add</t>
        </is>
      </c>
      <c r="E13853" t="inlineStr">
        <is>
          <t>pymouse</t>
        </is>
      </c>
      <c r="F13853" t="inlineStr"/>
      <c r="G13853" t="inlineStr"/>
      <c r="H13853" t="inlineStr"/>
    </row>
    <row r="13854">
      <c r="A13854" t="inlineStr">
        <is>
          <t>RAFCON</t>
        </is>
      </c>
      <c r="B13854" t="inlineStr">
        <is>
          <t>068177f9d2e536481961aa6d54362fa53ed2794d</t>
        </is>
      </c>
      <c r="C13854" t="inlineStr">
        <is>
          <t>2018-07-05 15:34:19+00:00</t>
        </is>
      </c>
      <c r="D13854" t="inlineStr">
        <is>
          <t>add</t>
        </is>
      </c>
      <c r="E13854" t="inlineStr">
        <is>
          <t>python-gtkmvc-dlr</t>
        </is>
      </c>
      <c r="F13854">
        <f>=1.99.2</f>
        <v/>
      </c>
      <c r="G13854" t="inlineStr"/>
      <c r="H13854" t="inlineStr"/>
    </row>
    <row r="13855">
      <c r="A13855" t="inlineStr">
        <is>
          <t>RAFCON</t>
        </is>
      </c>
      <c r="B13855" t="inlineStr">
        <is>
          <t>28026d94e256caa4ba0c3c8c09c6f193d0dc7fad</t>
        </is>
      </c>
      <c r="C13855" t="inlineStr">
        <is>
          <t>2018-08-07 13:06:06+00:00</t>
        </is>
      </c>
      <c r="D13855" t="inlineStr">
        <is>
          <t>verchange</t>
        </is>
      </c>
      <c r="E13855" t="inlineStr">
        <is>
          <t>Sphinx</t>
        </is>
      </c>
      <c r="F13855">
        <f>=1.7.4</f>
        <v/>
      </c>
      <c r="G13855" t="inlineStr">
        <is>
          <t>Sphinx</t>
        </is>
      </c>
      <c r="H13855" t="inlineStr">
        <is>
          <t>&gt;=1.4</t>
        </is>
      </c>
    </row>
    <row r="13856">
      <c r="A13856" t="inlineStr">
        <is>
          <t>RAFCON</t>
        </is>
      </c>
      <c r="B13856" t="inlineStr">
        <is>
          <t>f085587e0ef4a0c51f1582f6c81847c450b53996</t>
        </is>
      </c>
      <c r="C13856" t="inlineStr">
        <is>
          <t>2018-09-18 14:26:08+00:00</t>
        </is>
      </c>
      <c r="D13856" t="inlineStr">
        <is>
          <t>rem</t>
        </is>
      </c>
      <c r="E13856" t="inlineStr"/>
      <c r="F13856" t="inlineStr"/>
      <c r="G13856" t="inlineStr">
        <is>
          <t>astroid</t>
        </is>
      </c>
      <c r="H13856" t="inlineStr">
        <is>
          <t>~=1.6</t>
        </is>
      </c>
    </row>
    <row r="13857">
      <c r="A13857" t="inlineStr">
        <is>
          <t>RAFCON</t>
        </is>
      </c>
      <c r="B13857" t="inlineStr">
        <is>
          <t>f085587e0ef4a0c51f1582f6c81847c450b53996</t>
        </is>
      </c>
      <c r="C13857" t="inlineStr">
        <is>
          <t>2018-09-18 14:26:08+00:00</t>
        </is>
      </c>
      <c r="D13857" t="inlineStr">
        <is>
          <t>rem</t>
        </is>
      </c>
      <c r="E13857" t="inlineStr"/>
      <c r="F13857" t="inlineStr"/>
      <c r="G13857" t="inlineStr">
        <is>
          <t>pandas</t>
        </is>
      </c>
      <c r="H13857" t="inlineStr"/>
    </row>
    <row r="13858">
      <c r="A13858" t="inlineStr">
        <is>
          <t>RAFCON</t>
        </is>
      </c>
      <c r="B13858" t="inlineStr">
        <is>
          <t>aefbbebf8fb6362185e97be60086611185995bf3</t>
        </is>
      </c>
      <c r="C13858" t="inlineStr">
        <is>
          <t>2018-12-17 16:27:22+00:00</t>
        </is>
      </c>
      <c r="D13858" t="inlineStr">
        <is>
          <t>verchange</t>
        </is>
      </c>
      <c r="E13858" t="inlineStr">
        <is>
          <t>pylint</t>
        </is>
      </c>
      <c r="F13858">
        <f>=1.9.3</f>
        <v/>
      </c>
      <c r="G13858" t="inlineStr">
        <is>
          <t>pylint</t>
        </is>
      </c>
      <c r="H13858" t="inlineStr"/>
    </row>
    <row r="13859">
      <c r="A13859" t="inlineStr">
        <is>
          <t>RAFCON</t>
        </is>
      </c>
      <c r="B13859" t="inlineStr">
        <is>
          <t>aefbbebf8fb6362185e97be60086611185995bf3</t>
        </is>
      </c>
      <c r="C13859" t="inlineStr">
        <is>
          <t>2018-12-17 16:27:22+00:00</t>
        </is>
      </c>
      <c r="D13859" t="inlineStr">
        <is>
          <t>verchange</t>
        </is>
      </c>
      <c r="E13859" t="inlineStr">
        <is>
          <t>psutil</t>
        </is>
      </c>
      <c r="F13859">
        <f>=5.4.8</f>
        <v/>
      </c>
      <c r="G13859" t="inlineStr">
        <is>
          <t>psutil</t>
        </is>
      </c>
      <c r="H13859" t="inlineStr"/>
    </row>
    <row r="13860">
      <c r="A13860" t="inlineStr">
        <is>
          <t>RAFCON</t>
        </is>
      </c>
      <c r="B13860" t="inlineStr">
        <is>
          <t>aefbbebf8fb6362185e97be60086611185995bf3</t>
        </is>
      </c>
      <c r="C13860" t="inlineStr">
        <is>
          <t>2018-12-17 16:27:22+00:00</t>
        </is>
      </c>
      <c r="D13860" t="inlineStr">
        <is>
          <t>verchange</t>
        </is>
      </c>
      <c r="E13860" t="inlineStr">
        <is>
          <t>jsonconversion</t>
        </is>
      </c>
      <c r="F13860">
        <f>=0.2.9</f>
        <v/>
      </c>
      <c r="G13860" t="inlineStr">
        <is>
          <t>jsonconversion</t>
        </is>
      </c>
      <c r="H13860" t="inlineStr">
        <is>
          <t>~=0.2</t>
        </is>
      </c>
    </row>
    <row r="13861">
      <c r="A13861" t="inlineStr">
        <is>
          <t>RAFCON</t>
        </is>
      </c>
      <c r="B13861" t="inlineStr">
        <is>
          <t>aefbbebf8fb6362185e97be60086611185995bf3</t>
        </is>
      </c>
      <c r="C13861" t="inlineStr">
        <is>
          <t>2018-12-17 16:27:22+00:00</t>
        </is>
      </c>
      <c r="D13861" t="inlineStr">
        <is>
          <t>verchange</t>
        </is>
      </c>
      <c r="E13861" t="inlineStr">
        <is>
          <t>gaphas</t>
        </is>
      </c>
      <c r="F13861">
        <f>=1.0.0rc1</f>
        <v/>
      </c>
      <c r="G13861" t="inlineStr">
        <is>
          <t>gaphas</t>
        </is>
      </c>
      <c r="H13861" t="inlineStr">
        <is>
          <t>&gt;=0.7</t>
        </is>
      </c>
    </row>
    <row r="13862">
      <c r="A13862" t="inlineStr">
        <is>
          <t>RAFCON</t>
        </is>
      </c>
      <c r="B13862" t="inlineStr">
        <is>
          <t>aefbbebf8fb6362185e97be60086611185995bf3</t>
        </is>
      </c>
      <c r="C13862" t="inlineStr">
        <is>
          <t>2018-12-17 16:27:22+00:00</t>
        </is>
      </c>
      <c r="D13862" t="inlineStr">
        <is>
          <t>add</t>
        </is>
      </c>
      <c r="E13862" t="inlineStr">
        <is>
          <t>astroid</t>
        </is>
      </c>
      <c r="F13862">
        <f>=1.6.5</f>
        <v/>
      </c>
      <c r="G13862" t="inlineStr"/>
      <c r="H13862" t="inlineStr"/>
    </row>
    <row r="13863">
      <c r="A13863" t="inlineStr">
        <is>
          <t>RAFCON</t>
        </is>
      </c>
      <c r="B13863" t="inlineStr">
        <is>
          <t>aefbbebf8fb6362185e97be60086611185995bf3</t>
        </is>
      </c>
      <c r="C13863" t="inlineStr">
        <is>
          <t>2018-12-17 16:27:22+00:00</t>
        </is>
      </c>
      <c r="D13863" t="inlineStr">
        <is>
          <t>add</t>
        </is>
      </c>
      <c r="E13863" t="inlineStr">
        <is>
          <t>backports.functools-lru-cache</t>
        </is>
      </c>
      <c r="F13863">
        <f>=1.5</f>
        <v/>
      </c>
      <c r="G13863" t="inlineStr"/>
      <c r="H13863" t="inlineStr"/>
    </row>
    <row r="13864">
      <c r="A13864" t="inlineStr">
        <is>
          <t>RAFCON</t>
        </is>
      </c>
      <c r="B13864" t="inlineStr">
        <is>
          <t>aefbbebf8fb6362185e97be60086611185995bf3</t>
        </is>
      </c>
      <c r="C13864" t="inlineStr">
        <is>
          <t>2018-12-17 16:27:22+00:00</t>
        </is>
      </c>
      <c r="D13864" t="inlineStr">
        <is>
          <t>add</t>
        </is>
      </c>
      <c r="E13864" t="inlineStr">
        <is>
          <t>configparser</t>
        </is>
      </c>
      <c r="F13864">
        <f>=3.5.0</f>
        <v/>
      </c>
      <c r="G13864" t="inlineStr"/>
      <c r="H13864" t="inlineStr"/>
    </row>
    <row r="13865">
      <c r="A13865" t="inlineStr">
        <is>
          <t>RAFCON</t>
        </is>
      </c>
      <c r="B13865" t="inlineStr">
        <is>
          <t>aefbbebf8fb6362185e97be60086611185995bf3</t>
        </is>
      </c>
      <c r="C13865" t="inlineStr">
        <is>
          <t>2018-12-17 16:27:22+00:00</t>
        </is>
      </c>
      <c r="D13865" t="inlineStr">
        <is>
          <t>add</t>
        </is>
      </c>
      <c r="E13865" t="inlineStr">
        <is>
          <t>decorator</t>
        </is>
      </c>
      <c r="F13865">
        <f>=4.3.0</f>
        <v/>
      </c>
      <c r="G13865" t="inlineStr"/>
      <c r="H13865" t="inlineStr"/>
    </row>
    <row r="13866">
      <c r="A13866" t="inlineStr">
        <is>
          <t>RAFCON</t>
        </is>
      </c>
      <c r="B13866" t="inlineStr">
        <is>
          <t>aefbbebf8fb6362185e97be60086611185995bf3</t>
        </is>
      </c>
      <c r="C13866" t="inlineStr">
        <is>
          <t>2018-12-17 16:27:22+00:00</t>
        </is>
      </c>
      <c r="D13866" t="inlineStr">
        <is>
          <t>add</t>
        </is>
      </c>
      <c r="E13866" t="inlineStr">
        <is>
          <t>enum34</t>
        </is>
      </c>
      <c r="F13866">
        <f>=1.1.6</f>
        <v/>
      </c>
      <c r="G13866" t="inlineStr"/>
      <c r="H13866" t="inlineStr"/>
    </row>
    <row r="13867">
      <c r="A13867" t="inlineStr">
        <is>
          <t>RAFCON</t>
        </is>
      </c>
      <c r="B13867" t="inlineStr">
        <is>
          <t>aefbbebf8fb6362185e97be60086611185995bf3</t>
        </is>
      </c>
      <c r="C13867" t="inlineStr">
        <is>
          <t>2018-12-17 16:27:22+00:00</t>
        </is>
      </c>
      <c r="D13867" t="inlineStr">
        <is>
          <t>add</t>
        </is>
      </c>
      <c r="E13867" t="inlineStr">
        <is>
          <t>future</t>
        </is>
      </c>
      <c r="F13867">
        <f>=0.17.1</f>
        <v/>
      </c>
      <c r="G13867" t="inlineStr"/>
      <c r="H13867" t="inlineStr"/>
    </row>
    <row r="13868">
      <c r="A13868" t="inlineStr">
        <is>
          <t>RAFCON</t>
        </is>
      </c>
      <c r="B13868" t="inlineStr">
        <is>
          <t>aefbbebf8fb6362185e97be60086611185995bf3</t>
        </is>
      </c>
      <c r="C13868" t="inlineStr">
        <is>
          <t>2018-12-17 16:27:22+00:00</t>
        </is>
      </c>
      <c r="D13868" t="inlineStr">
        <is>
          <t>add</t>
        </is>
      </c>
      <c r="E13868" t="inlineStr">
        <is>
          <t>futures</t>
        </is>
      </c>
      <c r="F13868">
        <f>=3.2.0</f>
        <v/>
      </c>
      <c r="G13868" t="inlineStr"/>
      <c r="H13868" t="inlineStr"/>
    </row>
    <row r="13869">
      <c r="A13869" t="inlineStr">
        <is>
          <t>RAFCON</t>
        </is>
      </c>
      <c r="B13869" t="inlineStr">
        <is>
          <t>aefbbebf8fb6362185e97be60086611185995bf3</t>
        </is>
      </c>
      <c r="C13869" t="inlineStr">
        <is>
          <t>2018-12-17 16:27:22+00:00</t>
        </is>
      </c>
      <c r="D13869" t="inlineStr">
        <is>
          <t>add</t>
        </is>
      </c>
      <c r="E13869" t="inlineStr">
        <is>
          <t>isort</t>
        </is>
      </c>
      <c r="F13869">
        <f>=4.3.4</f>
        <v/>
      </c>
      <c r="G13869" t="inlineStr"/>
      <c r="H13869" t="inlineStr"/>
    </row>
    <row r="13870">
      <c r="A13870" t="inlineStr">
        <is>
          <t>RAFCON</t>
        </is>
      </c>
      <c r="B13870" t="inlineStr">
        <is>
          <t>aefbbebf8fb6362185e97be60086611185995bf3</t>
        </is>
      </c>
      <c r="C13870" t="inlineStr">
        <is>
          <t>2018-12-17 16:27:22+00:00</t>
        </is>
      </c>
      <c r="D13870" t="inlineStr">
        <is>
          <t>add</t>
        </is>
      </c>
      <c r="E13870" t="inlineStr">
        <is>
          <t>lazy-object-proxy</t>
        </is>
      </c>
      <c r="F13870">
        <f>=1.3.1</f>
        <v/>
      </c>
      <c r="G13870" t="inlineStr"/>
      <c r="H13870" t="inlineStr"/>
    </row>
    <row r="13871">
      <c r="A13871" t="inlineStr">
        <is>
          <t>RAFCON</t>
        </is>
      </c>
      <c r="B13871" t="inlineStr">
        <is>
          <t>aefbbebf8fb6362185e97be60086611185995bf3</t>
        </is>
      </c>
      <c r="C13871" t="inlineStr">
        <is>
          <t>2018-12-17 16:27:22+00:00</t>
        </is>
      </c>
      <c r="D13871" t="inlineStr">
        <is>
          <t>add</t>
        </is>
      </c>
      <c r="E13871" t="inlineStr">
        <is>
          <t>mccabe</t>
        </is>
      </c>
      <c r="F13871">
        <f>=0.6.1</f>
        <v/>
      </c>
      <c r="G13871" t="inlineStr"/>
      <c r="H13871" t="inlineStr"/>
    </row>
    <row r="13872">
      <c r="A13872" t="inlineStr">
        <is>
          <t>RAFCON</t>
        </is>
      </c>
      <c r="B13872" t="inlineStr">
        <is>
          <t>aefbbebf8fb6362185e97be60086611185995bf3</t>
        </is>
      </c>
      <c r="C13872" t="inlineStr">
        <is>
          <t>2018-12-17 16:27:22+00:00</t>
        </is>
      </c>
      <c r="D13872" t="inlineStr">
        <is>
          <t>add</t>
        </is>
      </c>
      <c r="E13872" t="inlineStr">
        <is>
          <t>pycairo</t>
        </is>
      </c>
      <c r="F13872">
        <f>=1.18.0</f>
        <v/>
      </c>
      <c r="G13872" t="inlineStr"/>
      <c r="H13872" t="inlineStr"/>
    </row>
    <row r="13873">
      <c r="A13873" t="inlineStr">
        <is>
          <t>RAFCON</t>
        </is>
      </c>
      <c r="B13873" t="inlineStr">
        <is>
          <t>aefbbebf8fb6362185e97be60086611185995bf3</t>
        </is>
      </c>
      <c r="C13873" t="inlineStr">
        <is>
          <t>2018-12-17 16:27:22+00:00</t>
        </is>
      </c>
      <c r="D13873" t="inlineStr">
        <is>
          <t>add</t>
        </is>
      </c>
      <c r="E13873" t="inlineStr">
        <is>
          <t>PyGObject</t>
        </is>
      </c>
      <c r="F13873">
        <f>=3.30.4</f>
        <v/>
      </c>
      <c r="G13873" t="inlineStr"/>
      <c r="H13873" t="inlineStr"/>
    </row>
    <row r="13874">
      <c r="A13874" t="inlineStr">
        <is>
          <t>RAFCON</t>
        </is>
      </c>
      <c r="B13874" t="inlineStr">
        <is>
          <t>aefbbebf8fb6362185e97be60086611185995bf3</t>
        </is>
      </c>
      <c r="C13874" t="inlineStr">
        <is>
          <t>2018-12-17 16:27:22+00:00</t>
        </is>
      </c>
      <c r="D13874" t="inlineStr">
        <is>
          <t>add</t>
        </is>
      </c>
      <c r="E13874" t="inlineStr">
        <is>
          <t>python-gtkmvc3-dlr</t>
        </is>
      </c>
      <c r="F13874">
        <f>=1.0.1</f>
        <v/>
      </c>
      <c r="G13874" t="inlineStr"/>
      <c r="H13874" t="inlineStr"/>
    </row>
    <row r="13875">
      <c r="A13875" t="inlineStr">
        <is>
          <t>RAFCON</t>
        </is>
      </c>
      <c r="B13875" t="inlineStr">
        <is>
          <t>aefbbebf8fb6362185e97be60086611185995bf3</t>
        </is>
      </c>
      <c r="C13875" t="inlineStr">
        <is>
          <t>2018-12-17 16:27:22+00:00</t>
        </is>
      </c>
      <c r="D13875" t="inlineStr">
        <is>
          <t>add</t>
        </is>
      </c>
      <c r="E13875" t="inlineStr">
        <is>
          <t>PyYAML</t>
        </is>
      </c>
      <c r="F13875">
        <f>=3.13</f>
        <v/>
      </c>
      <c r="G13875" t="inlineStr"/>
      <c r="H13875" t="inlineStr"/>
    </row>
    <row r="13876">
      <c r="A13876" t="inlineStr">
        <is>
          <t>RAFCON</t>
        </is>
      </c>
      <c r="B13876" t="inlineStr">
        <is>
          <t>aefbbebf8fb6362185e97be60086611185995bf3</t>
        </is>
      </c>
      <c r="C13876" t="inlineStr">
        <is>
          <t>2018-12-17 16:27:22+00:00</t>
        </is>
      </c>
      <c r="D13876" t="inlineStr">
        <is>
          <t>add</t>
        </is>
      </c>
      <c r="E13876" t="inlineStr">
        <is>
          <t>rafcon</t>
        </is>
      </c>
      <c r="F13876">
        <f>=0.13.0</f>
        <v/>
      </c>
      <c r="G13876" t="inlineStr"/>
      <c r="H13876" t="inlineStr"/>
    </row>
    <row r="13877">
      <c r="A13877" t="inlineStr">
        <is>
          <t>RAFCON</t>
        </is>
      </c>
      <c r="B13877" t="inlineStr">
        <is>
          <t>aefbbebf8fb6362185e97be60086611185995bf3</t>
        </is>
      </c>
      <c r="C13877" t="inlineStr">
        <is>
          <t>2018-12-17 16:27:22+00:00</t>
        </is>
      </c>
      <c r="D13877" t="inlineStr">
        <is>
          <t>add</t>
        </is>
      </c>
      <c r="E13877" t="inlineStr">
        <is>
          <t>simplegeneric</t>
        </is>
      </c>
      <c r="F13877">
        <f>=0.8.1</f>
        <v/>
      </c>
      <c r="G13877" t="inlineStr"/>
      <c r="H13877" t="inlineStr"/>
    </row>
    <row r="13878">
      <c r="A13878" t="inlineStr">
        <is>
          <t>RAFCON</t>
        </is>
      </c>
      <c r="B13878" t="inlineStr">
        <is>
          <t>aefbbebf8fb6362185e97be60086611185995bf3</t>
        </is>
      </c>
      <c r="C13878" t="inlineStr">
        <is>
          <t>2018-12-17 16:27:22+00:00</t>
        </is>
      </c>
      <c r="D13878" t="inlineStr">
        <is>
          <t>add</t>
        </is>
      </c>
      <c r="E13878" t="inlineStr">
        <is>
          <t>singledispatch</t>
        </is>
      </c>
      <c r="F13878">
        <f>=3.4.0.3</f>
        <v/>
      </c>
      <c r="G13878" t="inlineStr"/>
      <c r="H13878" t="inlineStr"/>
    </row>
    <row r="13879">
      <c r="A13879" t="inlineStr">
        <is>
          <t>RAFCON</t>
        </is>
      </c>
      <c r="B13879" t="inlineStr">
        <is>
          <t>aefbbebf8fb6362185e97be60086611185995bf3</t>
        </is>
      </c>
      <c r="C13879" t="inlineStr">
        <is>
          <t>2018-12-17 16:27:22+00:00</t>
        </is>
      </c>
      <c r="D13879" t="inlineStr">
        <is>
          <t>add</t>
        </is>
      </c>
      <c r="E13879" t="inlineStr">
        <is>
          <t>six</t>
        </is>
      </c>
      <c r="F13879">
        <f>=1.12.0</f>
        <v/>
      </c>
      <c r="G13879" t="inlineStr"/>
      <c r="H13879" t="inlineStr"/>
    </row>
    <row r="13880">
      <c r="A13880" t="inlineStr">
        <is>
          <t>RAFCON</t>
        </is>
      </c>
      <c r="B13880" t="inlineStr">
        <is>
          <t>aefbbebf8fb6362185e97be60086611185995bf3</t>
        </is>
      </c>
      <c r="C13880" t="inlineStr">
        <is>
          <t>2018-12-17 16:27:22+00:00</t>
        </is>
      </c>
      <c r="D13880" t="inlineStr">
        <is>
          <t>add</t>
        </is>
      </c>
      <c r="E13880" t="inlineStr">
        <is>
          <t>wrapt</t>
        </is>
      </c>
      <c r="F13880">
        <f>=1.10.11</f>
        <v/>
      </c>
      <c r="G13880" t="inlineStr"/>
      <c r="H13880" t="inlineStr"/>
    </row>
    <row r="13881">
      <c r="A13881" t="inlineStr">
        <is>
          <t>RAFCON</t>
        </is>
      </c>
      <c r="B13881" t="inlineStr">
        <is>
          <t>aefbbebf8fb6362185e97be60086611185995bf3</t>
        </is>
      </c>
      <c r="C13881" t="inlineStr">
        <is>
          <t>2018-12-17 16:27:22+00:00</t>
        </is>
      </c>
      <c r="D13881" t="inlineStr">
        <is>
          <t>add</t>
        </is>
      </c>
      <c r="E13881" t="inlineStr">
        <is>
          <t>yaml-configuration</t>
        </is>
      </c>
      <c r="F13881">
        <f>=0.1.3</f>
        <v/>
      </c>
      <c r="G13881" t="inlineStr"/>
      <c r="H13881" t="inlineStr"/>
    </row>
    <row r="13882">
      <c r="A13882" t="inlineStr">
        <is>
          <t>RAFCON</t>
        </is>
      </c>
      <c r="B13882" t="inlineStr">
        <is>
          <t>aefbbebf8fb6362185e97be60086611185995bf3</t>
        </is>
      </c>
      <c r="C13882" t="inlineStr">
        <is>
          <t>2018-12-17 16:27:22+00:00</t>
        </is>
      </c>
      <c r="D13882" t="inlineStr">
        <is>
          <t>rem</t>
        </is>
      </c>
      <c r="E13882" t="inlineStr"/>
      <c r="F13882" t="inlineStr"/>
      <c r="G13882" t="inlineStr">
        <is>
          <t>pyyaml</t>
        </is>
      </c>
      <c r="H13882" t="inlineStr"/>
    </row>
    <row r="13883">
      <c r="A13883" t="inlineStr">
        <is>
          <t>RAFCON</t>
        </is>
      </c>
      <c r="B13883" t="inlineStr">
        <is>
          <t>aefbbebf8fb6362185e97be60086611185995bf3</t>
        </is>
      </c>
      <c r="C13883" t="inlineStr">
        <is>
          <t>2018-12-17 16:27:22+00:00</t>
        </is>
      </c>
      <c r="D13883" t="inlineStr">
        <is>
          <t>rem</t>
        </is>
      </c>
      <c r="E13883" t="inlineStr"/>
      <c r="F13883" t="inlineStr"/>
      <c r="G13883" t="inlineStr">
        <is>
          <t>yaml_configuration</t>
        </is>
      </c>
      <c r="H13883" t="inlineStr">
        <is>
          <t>~=0.0</t>
        </is>
      </c>
    </row>
    <row r="13884">
      <c r="A13884" t="inlineStr">
        <is>
          <t>RAFCON</t>
        </is>
      </c>
      <c r="B13884" t="inlineStr">
        <is>
          <t>aefbbebf8fb6362185e97be60086611185995bf3</t>
        </is>
      </c>
      <c r="C13884" t="inlineStr">
        <is>
          <t>2018-12-17 16:27:22+00:00</t>
        </is>
      </c>
      <c r="D13884" t="inlineStr">
        <is>
          <t>rem</t>
        </is>
      </c>
      <c r="E13884" t="inlineStr"/>
      <c r="F13884" t="inlineStr"/>
      <c r="G13884" t="inlineStr">
        <is>
          <t>Sphinx</t>
        </is>
      </c>
      <c r="H13884">
        <f>=1.7.4</f>
        <v/>
      </c>
    </row>
    <row r="13885">
      <c r="A13885" t="inlineStr">
        <is>
          <t>RAFCON</t>
        </is>
      </c>
      <c r="B13885" t="inlineStr">
        <is>
          <t>aefbbebf8fb6362185e97be60086611185995bf3</t>
        </is>
      </c>
      <c r="C13885" t="inlineStr">
        <is>
          <t>2018-12-17 16:27:22+00:00</t>
        </is>
      </c>
      <c r="D13885" t="inlineStr">
        <is>
          <t>rem</t>
        </is>
      </c>
      <c r="E13885" t="inlineStr"/>
      <c r="F13885" t="inlineStr"/>
      <c r="G13885" t="inlineStr">
        <is>
          <t>Pygments</t>
        </is>
      </c>
      <c r="H13885" t="inlineStr">
        <is>
          <t>&gt;=2.0</t>
        </is>
      </c>
    </row>
    <row r="13886">
      <c r="A13886" t="inlineStr">
        <is>
          <t>RAFCON</t>
        </is>
      </c>
      <c r="B13886" t="inlineStr">
        <is>
          <t>aefbbebf8fb6362185e97be60086611185995bf3</t>
        </is>
      </c>
      <c r="C13886" t="inlineStr">
        <is>
          <t>2018-12-17 16:27:22+00:00</t>
        </is>
      </c>
      <c r="D13886" t="inlineStr">
        <is>
          <t>rem</t>
        </is>
      </c>
      <c r="E13886" t="inlineStr"/>
      <c r="F13886" t="inlineStr"/>
      <c r="G13886" t="inlineStr">
        <is>
          <t>pytest</t>
        </is>
      </c>
      <c r="H13886" t="inlineStr"/>
    </row>
    <row r="13887">
      <c r="A13887" t="inlineStr">
        <is>
          <t>RAFCON</t>
        </is>
      </c>
      <c r="B13887" t="inlineStr">
        <is>
          <t>aefbbebf8fb6362185e97be60086611185995bf3</t>
        </is>
      </c>
      <c r="C13887" t="inlineStr">
        <is>
          <t>2018-12-17 16:27:22+00:00</t>
        </is>
      </c>
      <c r="D13887" t="inlineStr">
        <is>
          <t>rem</t>
        </is>
      </c>
      <c r="E13887" t="inlineStr"/>
      <c r="F13887" t="inlineStr"/>
      <c r="G13887" t="inlineStr">
        <is>
          <t>pytest-catchlog</t>
        </is>
      </c>
      <c r="H13887" t="inlineStr"/>
    </row>
    <row r="13888">
      <c r="A13888" t="inlineStr">
        <is>
          <t>RAFCON</t>
        </is>
      </c>
      <c r="B13888" t="inlineStr">
        <is>
          <t>aefbbebf8fb6362185e97be60086611185995bf3</t>
        </is>
      </c>
      <c r="C13888" t="inlineStr">
        <is>
          <t>2018-12-17 16:27:22+00:00</t>
        </is>
      </c>
      <c r="D13888" t="inlineStr">
        <is>
          <t>rem</t>
        </is>
      </c>
      <c r="E13888" t="inlineStr"/>
      <c r="F13888" t="inlineStr"/>
      <c r="G13888" t="inlineStr">
        <is>
          <t>graphviz</t>
        </is>
      </c>
      <c r="H13888" t="inlineStr"/>
    </row>
    <row r="13889">
      <c r="A13889" t="inlineStr">
        <is>
          <t>RAFCON</t>
        </is>
      </c>
      <c r="B13889" t="inlineStr">
        <is>
          <t>aefbbebf8fb6362185e97be60086611185995bf3</t>
        </is>
      </c>
      <c r="C13889" t="inlineStr">
        <is>
          <t>2018-12-17 16:27:22+00:00</t>
        </is>
      </c>
      <c r="D13889" t="inlineStr">
        <is>
          <t>rem</t>
        </is>
      </c>
      <c r="E13889" t="inlineStr"/>
      <c r="F13889" t="inlineStr"/>
      <c r="G13889" t="inlineStr">
        <is>
          <t>pymouse</t>
        </is>
      </c>
      <c r="H13889" t="inlineStr"/>
    </row>
    <row r="13890">
      <c r="A13890" t="inlineStr">
        <is>
          <t>RAFCON</t>
        </is>
      </c>
      <c r="B13890" t="inlineStr">
        <is>
          <t>aefbbebf8fb6362185e97be60086611185995bf3</t>
        </is>
      </c>
      <c r="C13890" t="inlineStr">
        <is>
          <t>2018-12-17 16:27:22+00:00</t>
        </is>
      </c>
      <c r="D13890" t="inlineStr">
        <is>
          <t>rem</t>
        </is>
      </c>
      <c r="E13890" t="inlineStr"/>
      <c r="F13890" t="inlineStr"/>
      <c r="G13890" t="inlineStr">
        <is>
          <t>python-gtkmvc-dlr</t>
        </is>
      </c>
      <c r="H13890">
        <f>=1.99.2</f>
        <v/>
      </c>
    </row>
    <row r="13891">
      <c r="A13891" t="inlineStr">
        <is>
          <t>RAFCON</t>
        </is>
      </c>
      <c r="B13891" t="inlineStr">
        <is>
          <t>0b85937e65473063081572437da84ee69f2ec732</t>
        </is>
      </c>
      <c r="C13891" t="inlineStr">
        <is>
          <t>2019-01-09 14:37:36+00:00</t>
        </is>
      </c>
      <c r="D13891" t="inlineStr">
        <is>
          <t>verchange</t>
        </is>
      </c>
      <c r="E13891" t="inlineStr">
        <is>
          <t>pycairo</t>
        </is>
      </c>
      <c r="F13891" t="inlineStr"/>
      <c r="G13891" t="inlineStr">
        <is>
          <t>pycairo</t>
        </is>
      </c>
      <c r="H13891">
        <f>=1.18.0</f>
        <v/>
      </c>
    </row>
    <row r="13892">
      <c r="A13892" t="inlineStr">
        <is>
          <t>RAFCON</t>
        </is>
      </c>
      <c r="B13892" t="inlineStr">
        <is>
          <t>0b85937e65473063081572437da84ee69f2ec732</t>
        </is>
      </c>
      <c r="C13892" t="inlineStr">
        <is>
          <t>2019-01-09 14:37:36+00:00</t>
        </is>
      </c>
      <c r="D13892" t="inlineStr">
        <is>
          <t>verchange</t>
        </is>
      </c>
      <c r="E13892" t="inlineStr">
        <is>
          <t>PyGObject</t>
        </is>
      </c>
      <c r="F13892" t="inlineStr"/>
      <c r="G13892" t="inlineStr">
        <is>
          <t>PyGObject</t>
        </is>
      </c>
      <c r="H13892">
        <f>=3.30.4</f>
        <v/>
      </c>
    </row>
    <row r="13893">
      <c r="A13893" t="inlineStr">
        <is>
          <t>RAFCON</t>
        </is>
      </c>
      <c r="B13893" t="inlineStr">
        <is>
          <t>0b85937e65473063081572437da84ee69f2ec732</t>
        </is>
      </c>
      <c r="C13893" t="inlineStr">
        <is>
          <t>2019-01-09 14:37:36+00:00</t>
        </is>
      </c>
      <c r="D13893" t="inlineStr">
        <is>
          <t>rem</t>
        </is>
      </c>
      <c r="E13893" t="inlineStr"/>
      <c r="F13893" t="inlineStr"/>
      <c r="G13893" t="inlineStr">
        <is>
          <t>rafcon</t>
        </is>
      </c>
      <c r="H13893">
        <f>=0.13.0</f>
        <v/>
      </c>
    </row>
    <row r="13894">
      <c r="A13894" t="inlineStr">
        <is>
          <t>RAFCON</t>
        </is>
      </c>
      <c r="B13894" t="inlineStr">
        <is>
          <t>3082bb3c464880e6f4cfd2ff568289c43529adc2</t>
        </is>
      </c>
      <c r="C13894" t="inlineStr">
        <is>
          <t>2019-05-07 11:18:22+00:00</t>
        </is>
      </c>
      <c r="D13894" t="inlineStr">
        <is>
          <t>verchange</t>
        </is>
      </c>
      <c r="E13894" t="inlineStr">
        <is>
          <t>yaml-configuration</t>
        </is>
      </c>
      <c r="F13894" t="inlineStr">
        <is>
          <t>&gt;=0.1.7</t>
        </is>
      </c>
      <c r="G13894" t="inlineStr">
        <is>
          <t>yaml-configuration</t>
        </is>
      </c>
      <c r="H13894">
        <f>=0.1.3</f>
        <v/>
      </c>
    </row>
    <row r="13895">
      <c r="A13895" t="inlineStr">
        <is>
          <t>RAFCON</t>
        </is>
      </c>
      <c r="B13895" t="inlineStr">
        <is>
          <t>3082bb3c464880e6f4cfd2ff568289c43529adc2</t>
        </is>
      </c>
      <c r="C13895" t="inlineStr">
        <is>
          <t>2019-05-07 11:18:22+00:00</t>
        </is>
      </c>
      <c r="D13895" t="inlineStr">
        <is>
          <t>rem</t>
        </is>
      </c>
      <c r="E13895" t="inlineStr"/>
      <c r="F13895" t="inlineStr"/>
      <c r="G13895" t="inlineStr">
        <is>
          <t>PyYAML</t>
        </is>
      </c>
      <c r="H13895">
        <f>=3.13</f>
        <v/>
      </c>
    </row>
    <row r="13896">
      <c r="A13896" t="inlineStr">
        <is>
          <t>RAFCON</t>
        </is>
      </c>
      <c r="B13896" t="inlineStr">
        <is>
          <t>9d19b3b5c4f2768ae2d74604de67154777868f9b</t>
        </is>
      </c>
      <c r="C13896" t="inlineStr">
        <is>
          <t>2020-06-09 09:52:42+00:00</t>
        </is>
      </c>
      <c r="D13896" t="inlineStr">
        <is>
          <t>verchange</t>
        </is>
      </c>
      <c r="E13896" t="inlineStr">
        <is>
          <t>psutil</t>
        </is>
      </c>
      <c r="F13896">
        <f>=5.7.0</f>
        <v/>
      </c>
      <c r="G13896" t="inlineStr">
        <is>
          <t>psutil</t>
        </is>
      </c>
      <c r="H13896">
        <f>=5.4.8</f>
        <v/>
      </c>
    </row>
    <row r="13897">
      <c r="A13897" t="inlineStr">
        <is>
          <t>neuropredict</t>
        </is>
      </c>
      <c r="B13897" t="inlineStr">
        <is>
          <t>f56fe231a94d1085acda16a1694131679487ba19</t>
        </is>
      </c>
      <c r="C13897" t="inlineStr">
        <is>
          <t>2017-11-06 15:15:26+00:00</t>
        </is>
      </c>
      <c r="D13897" t="inlineStr">
        <is>
          <t>verchange</t>
        </is>
      </c>
      <c r="E13897" t="inlineStr">
        <is>
          <t>matplotlib</t>
        </is>
      </c>
      <c r="F13897" t="inlineStr"/>
      <c r="G13897" t="inlineStr">
        <is>
          <t>matplotlib</t>
        </is>
      </c>
      <c r="H13897" t="inlineStr"/>
    </row>
    <row r="13898">
      <c r="A13898" t="inlineStr">
        <is>
          <t>data-cleaner</t>
        </is>
      </c>
      <c r="B13898" t="inlineStr">
        <is>
          <t>2db37f4f6c4b05bbfc3d714a74213cce28c3a5a8</t>
        </is>
      </c>
      <c r="C13898" t="inlineStr">
        <is>
          <t>2016-02-22 21:42:05+00:00</t>
        </is>
      </c>
      <c r="D13898" t="inlineStr">
        <is>
          <t>verchange</t>
        </is>
      </c>
      <c r="E13898" t="inlineStr">
        <is>
          <t>arrow</t>
        </is>
      </c>
      <c r="F13898" t="inlineStr">
        <is>
          <t>&gt;=0.7.0</t>
        </is>
      </c>
      <c r="G13898" t="inlineStr">
        <is>
          <t>arrow</t>
        </is>
      </c>
      <c r="H13898" t="inlineStr">
        <is>
          <t>&gt;=0.5.4</t>
        </is>
      </c>
    </row>
    <row r="13899">
      <c r="A13899" t="inlineStr">
        <is>
          <t>data-cleaner</t>
        </is>
      </c>
      <c r="B13899" t="inlineStr">
        <is>
          <t>8a9fed2e9277be26690b9d2866c9d7e0c127aabe</t>
        </is>
      </c>
      <c r="C13899" t="inlineStr">
        <is>
          <t>2016-02-23 22:43:38+00:00</t>
        </is>
      </c>
      <c r="D13899" t="inlineStr">
        <is>
          <t>add</t>
        </is>
      </c>
      <c r="E13899" t="inlineStr">
        <is>
          <t>unicodecsv</t>
        </is>
      </c>
      <c r="F13899" t="inlineStr">
        <is>
          <t>&gt;=0.14.1</t>
        </is>
      </c>
      <c r="G13899" t="inlineStr"/>
      <c r="H13899" t="inlineStr"/>
    </row>
    <row r="13900">
      <c r="A13900" t="inlineStr">
        <is>
          <t>data-cleaner</t>
        </is>
      </c>
      <c r="B13900" t="inlineStr">
        <is>
          <t>a0cd8a6365e750e05f8d0c993fc1adfccf13353b</t>
        </is>
      </c>
      <c r="C13900" t="inlineStr">
        <is>
          <t>2017-09-05 12:51:15+00:00</t>
        </is>
      </c>
      <c r="D13900" t="inlineStr">
        <is>
          <t>verchange</t>
        </is>
      </c>
      <c r="E13900" t="inlineStr">
        <is>
          <t>pandas</t>
        </is>
      </c>
      <c r="F13900" t="inlineStr">
        <is>
          <t>&gt;=0.20.3</t>
        </is>
      </c>
      <c r="G13900" t="inlineStr">
        <is>
          <t>pandas</t>
        </is>
      </c>
      <c r="H13900" t="inlineStr">
        <is>
          <t>&gt;=0.16.0</t>
        </is>
      </c>
    </row>
    <row r="13901">
      <c r="A13901" t="inlineStr">
        <is>
          <t>data-cleaner</t>
        </is>
      </c>
      <c r="B13901" t="inlineStr">
        <is>
          <t>a0cd8a6365e750e05f8d0c993fc1adfccf13353b</t>
        </is>
      </c>
      <c r="C13901" t="inlineStr">
        <is>
          <t>2017-09-05 12:51:15+00:00</t>
        </is>
      </c>
      <c r="D13901" t="inlineStr">
        <is>
          <t>add</t>
        </is>
      </c>
      <c r="E13901" t="inlineStr">
        <is>
          <t>geopandas</t>
        </is>
      </c>
      <c r="F13901">
        <f>=0.2.1</f>
        <v/>
      </c>
      <c r="G13901" t="inlineStr"/>
      <c r="H13901" t="inlineStr"/>
    </row>
    <row r="13902">
      <c r="A13902" t="inlineStr">
        <is>
          <t>data-cleaner</t>
        </is>
      </c>
      <c r="B13902" t="inlineStr">
        <is>
          <t>a0cd8a6365e750e05f8d0c993fc1adfccf13353b</t>
        </is>
      </c>
      <c r="C13902" t="inlineStr">
        <is>
          <t>2017-09-05 12:51:15+00:00</t>
        </is>
      </c>
      <c r="D13902" t="inlineStr">
        <is>
          <t>add</t>
        </is>
      </c>
      <c r="E13902" t="inlineStr">
        <is>
          <t>xlrd</t>
        </is>
      </c>
      <c r="F13902" t="inlineStr"/>
      <c r="G13902" t="inlineStr"/>
      <c r="H13902" t="inlineStr"/>
    </row>
    <row r="13903">
      <c r="A13903" t="inlineStr">
        <is>
          <t>data-cleaner</t>
        </is>
      </c>
      <c r="B13903" t="inlineStr">
        <is>
          <t>a0cd8a6365e750e05f8d0c993fc1adfccf13353b</t>
        </is>
      </c>
      <c r="C13903" t="inlineStr">
        <is>
          <t>2017-09-05 12:51:15+00:00</t>
        </is>
      </c>
      <c r="D13903" t="inlineStr">
        <is>
          <t>add</t>
        </is>
      </c>
      <c r="E13903" t="inlineStr">
        <is>
          <t>pycrs</t>
        </is>
      </c>
      <c r="F13903" t="inlineStr"/>
      <c r="G13903" t="inlineStr"/>
      <c r="H13903" t="inlineStr"/>
    </row>
    <row r="13904">
      <c r="A13904" t="inlineStr">
        <is>
          <t>data-cleaner</t>
        </is>
      </c>
      <c r="B13904" t="inlineStr">
        <is>
          <t>b3c3f2d2a77f24030a878adc24454028816586c7</t>
        </is>
      </c>
      <c r="C13904" t="inlineStr">
        <is>
          <t>2018-12-28 16:01:50+00:00</t>
        </is>
      </c>
      <c r="D13904" t="inlineStr">
        <is>
          <t>add</t>
        </is>
      </c>
      <c r="E13904" t="inlineStr">
        <is>
          <t>chardet</t>
        </is>
      </c>
      <c r="F13904">
        <f>=3.0.4</f>
        <v/>
      </c>
      <c r="G13904" t="inlineStr"/>
      <c r="H13904" t="inlineStr"/>
    </row>
    <row r="13905">
      <c r="A13905" t="inlineStr">
        <is>
          <t>data-cleaner</t>
        </is>
      </c>
      <c r="B13905" t="inlineStr">
        <is>
          <t>b3c3f2d2a77f24030a878adc24454028816586c7</t>
        </is>
      </c>
      <c r="C13905" t="inlineStr">
        <is>
          <t>2018-12-28 16:01:50+00:00</t>
        </is>
      </c>
      <c r="D13905" t="inlineStr">
        <is>
          <t>add</t>
        </is>
      </c>
      <c r="E13905" t="inlineStr">
        <is>
          <t>requests</t>
        </is>
      </c>
      <c r="F13905" t="inlineStr"/>
      <c r="G13905" t="inlineStr"/>
      <c r="H13905" t="inlineStr"/>
    </row>
    <row r="13906">
      <c r="A13906" t="inlineStr">
        <is>
          <t>data-cleaner</t>
        </is>
      </c>
      <c r="B13906" t="inlineStr">
        <is>
          <t>c9686db1e960b39b08e836b028a7a74b5858fc72</t>
        </is>
      </c>
      <c r="C13906" t="inlineStr">
        <is>
          <t>2019-08-08 14:35:48+00:00</t>
        </is>
      </c>
      <c r="D13906" t="inlineStr">
        <is>
          <t>verchange</t>
        </is>
      </c>
      <c r="E13906" t="inlineStr">
        <is>
          <t>arrow</t>
        </is>
      </c>
      <c r="F13906">
        <f>=0.14.4</f>
        <v/>
      </c>
      <c r="G13906" t="inlineStr">
        <is>
          <t>arrow</t>
        </is>
      </c>
      <c r="H13906" t="inlineStr">
        <is>
          <t>&gt;=0.7.0</t>
        </is>
      </c>
    </row>
    <row r="13907">
      <c r="A13907" t="inlineStr">
        <is>
          <t>data-cleaner</t>
        </is>
      </c>
      <c r="B13907" t="inlineStr">
        <is>
          <t>c9686db1e960b39b08e836b028a7a74b5858fc72</t>
        </is>
      </c>
      <c r="C13907" t="inlineStr">
        <is>
          <t>2019-08-08 14:35:48+00:00</t>
        </is>
      </c>
      <c r="D13907" t="inlineStr">
        <is>
          <t>verchange</t>
        </is>
      </c>
      <c r="E13907" t="inlineStr">
        <is>
          <t>geopandas</t>
        </is>
      </c>
      <c r="F13907">
        <f>=0.5.1</f>
        <v/>
      </c>
      <c r="G13907" t="inlineStr">
        <is>
          <t>geopandas</t>
        </is>
      </c>
      <c r="H13907">
        <f>=0.2.1</f>
        <v/>
      </c>
    </row>
    <row r="13908">
      <c r="A13908" t="inlineStr">
        <is>
          <t>data-cleaner</t>
        </is>
      </c>
      <c r="B13908" t="inlineStr">
        <is>
          <t>c9686db1e960b39b08e836b028a7a74b5858fc72</t>
        </is>
      </c>
      <c r="C13908" t="inlineStr">
        <is>
          <t>2019-08-08 14:35:48+00:00</t>
        </is>
      </c>
      <c r="D13908" t="inlineStr">
        <is>
          <t>verchange</t>
        </is>
      </c>
      <c r="E13908" t="inlineStr">
        <is>
          <t>requests</t>
        </is>
      </c>
      <c r="F13908">
        <f>=2.22.0</f>
        <v/>
      </c>
      <c r="G13908" t="inlineStr">
        <is>
          <t>requests</t>
        </is>
      </c>
      <c r="H13908" t="inlineStr"/>
    </row>
    <row r="13909">
      <c r="A13909" t="inlineStr">
        <is>
          <t>data-cleaner</t>
        </is>
      </c>
      <c r="B13909" t="inlineStr">
        <is>
          <t>c9686db1e960b39b08e836b028a7a74b5858fc72</t>
        </is>
      </c>
      <c r="C13909" t="inlineStr">
        <is>
          <t>2019-08-08 14:35:48+00:00</t>
        </is>
      </c>
      <c r="D13909" t="inlineStr">
        <is>
          <t>verchange</t>
        </is>
      </c>
      <c r="E13909" t="inlineStr">
        <is>
          <t>parsley</t>
        </is>
      </c>
      <c r="F13909">
        <f>=1.3</f>
        <v/>
      </c>
      <c r="G13909" t="inlineStr">
        <is>
          <t>parsley</t>
        </is>
      </c>
      <c r="H13909" t="inlineStr">
        <is>
          <t>&gt;=1.2</t>
        </is>
      </c>
    </row>
    <row r="13910">
      <c r="A13910" t="inlineStr">
        <is>
          <t>data-cleaner</t>
        </is>
      </c>
      <c r="B13910" t="inlineStr">
        <is>
          <t>c9686db1e960b39b08e836b028a7a74b5858fc72</t>
        </is>
      </c>
      <c r="C13910" t="inlineStr">
        <is>
          <t>2019-08-08 14:35:48+00:00</t>
        </is>
      </c>
      <c r="D13910" t="inlineStr">
        <is>
          <t>verchange</t>
        </is>
      </c>
      <c r="E13910" t="inlineStr">
        <is>
          <t>unicodecsv</t>
        </is>
      </c>
      <c r="F13910">
        <f>=0.14.1</f>
        <v/>
      </c>
      <c r="G13910" t="inlineStr">
        <is>
          <t>unicodecsv</t>
        </is>
      </c>
      <c r="H13910" t="inlineStr">
        <is>
          <t>&gt;=0.14.1</t>
        </is>
      </c>
    </row>
    <row r="13911">
      <c r="A13911" t="inlineStr">
        <is>
          <t>data-cleaner</t>
        </is>
      </c>
      <c r="B13911" t="inlineStr">
        <is>
          <t>c9686db1e960b39b08e836b028a7a74b5858fc72</t>
        </is>
      </c>
      <c r="C13911" t="inlineStr">
        <is>
          <t>2019-08-08 14:35:48+00:00</t>
        </is>
      </c>
      <c r="D13911" t="inlineStr">
        <is>
          <t>verchange</t>
        </is>
      </c>
      <c r="E13911" t="inlineStr">
        <is>
          <t>xlrd</t>
        </is>
      </c>
      <c r="F13911">
        <f>=1.2.0</f>
        <v/>
      </c>
      <c r="G13911" t="inlineStr">
        <is>
          <t>xlrd</t>
        </is>
      </c>
      <c r="H13911" t="inlineStr"/>
    </row>
    <row r="13912">
      <c r="A13912" t="inlineStr">
        <is>
          <t>data-cleaner</t>
        </is>
      </c>
      <c r="B13912" t="inlineStr">
        <is>
          <t>c9686db1e960b39b08e836b028a7a74b5858fc72</t>
        </is>
      </c>
      <c r="C13912" t="inlineStr">
        <is>
          <t>2019-08-08 14:35:48+00:00</t>
        </is>
      </c>
      <c r="D13912" t="inlineStr">
        <is>
          <t>add</t>
        </is>
      </c>
      <c r="E13912" t="inlineStr">
        <is>
          <t>cchardet</t>
        </is>
      </c>
      <c r="F13912">
        <f>=2.1.4</f>
        <v/>
      </c>
      <c r="G13912" t="inlineStr"/>
      <c r="H13912" t="inlineStr"/>
    </row>
    <row r="13913">
      <c r="A13913" t="inlineStr">
        <is>
          <t>data-cleaner</t>
        </is>
      </c>
      <c r="B13913" t="inlineStr">
        <is>
          <t>c9686db1e960b39b08e836b028a7a74b5858fc72</t>
        </is>
      </c>
      <c r="C13913" t="inlineStr">
        <is>
          <t>2019-08-08 14:35:48+00:00</t>
        </is>
      </c>
      <c r="D13913" t="inlineStr">
        <is>
          <t>add</t>
        </is>
      </c>
      <c r="E13913" t="inlineStr">
        <is>
          <t>Unidecode</t>
        </is>
      </c>
      <c r="F13913">
        <f>=1.1.1</f>
        <v/>
      </c>
      <c r="G13913" t="inlineStr"/>
      <c r="H13913" t="inlineStr"/>
    </row>
    <row r="13914">
      <c r="A13914" t="inlineStr">
        <is>
          <t>data-cleaner</t>
        </is>
      </c>
      <c r="B13914" t="inlineStr">
        <is>
          <t>c9686db1e960b39b08e836b028a7a74b5858fc72</t>
        </is>
      </c>
      <c r="C13914" t="inlineStr">
        <is>
          <t>2019-08-08 14:35:48+00:00</t>
        </is>
      </c>
      <c r="D13914" t="inlineStr">
        <is>
          <t>add</t>
        </is>
      </c>
      <c r="E13914" t="inlineStr">
        <is>
          <t>PyCRS</t>
        </is>
      </c>
      <c r="F13914">
        <f>=1.0.1</f>
        <v/>
      </c>
      <c r="G13914" t="inlineStr"/>
      <c r="H13914" t="inlineStr"/>
    </row>
    <row r="13915">
      <c r="A13915" t="inlineStr">
        <is>
          <t>data-cleaner</t>
        </is>
      </c>
      <c r="B13915" t="inlineStr">
        <is>
          <t>c9686db1e960b39b08e836b028a7a74b5858fc72</t>
        </is>
      </c>
      <c r="C13915" t="inlineStr">
        <is>
          <t>2019-08-08 14:35:48+00:00</t>
        </is>
      </c>
      <c r="D13915" t="inlineStr">
        <is>
          <t>rem</t>
        </is>
      </c>
      <c r="E13915" t="inlineStr"/>
      <c r="F13915" t="inlineStr"/>
      <c r="G13915" t="inlineStr">
        <is>
          <t>chardet</t>
        </is>
      </c>
      <c r="H13915">
        <f>=3.0.4</f>
        <v/>
      </c>
    </row>
    <row r="13916">
      <c r="A13916" t="inlineStr">
        <is>
          <t>data-cleaner</t>
        </is>
      </c>
      <c r="B13916" t="inlineStr">
        <is>
          <t>c9686db1e960b39b08e836b028a7a74b5858fc72</t>
        </is>
      </c>
      <c r="C13916" t="inlineStr">
        <is>
          <t>2019-08-08 14:35:48+00:00</t>
        </is>
      </c>
      <c r="D13916" t="inlineStr">
        <is>
          <t>rem</t>
        </is>
      </c>
      <c r="E13916" t="inlineStr"/>
      <c r="F13916" t="inlineStr"/>
      <c r="G13916" t="inlineStr">
        <is>
          <t>pandas</t>
        </is>
      </c>
      <c r="H13916" t="inlineStr">
        <is>
          <t>&gt;=0.20.3</t>
        </is>
      </c>
    </row>
    <row r="13917">
      <c r="A13917" t="inlineStr">
        <is>
          <t>data-cleaner</t>
        </is>
      </c>
      <c r="B13917" t="inlineStr">
        <is>
          <t>c9686db1e960b39b08e836b028a7a74b5858fc72</t>
        </is>
      </c>
      <c r="C13917" t="inlineStr">
        <is>
          <t>2019-08-08 14:35:48+00:00</t>
        </is>
      </c>
      <c r="D13917" t="inlineStr">
        <is>
          <t>rem</t>
        </is>
      </c>
      <c r="E13917" t="inlineStr"/>
      <c r="F13917" t="inlineStr"/>
      <c r="G13917" t="inlineStr">
        <is>
          <t>unidecode</t>
        </is>
      </c>
      <c r="H13917" t="inlineStr">
        <is>
          <t>&gt;=0.4.17</t>
        </is>
      </c>
    </row>
    <row r="13918">
      <c r="A13918" t="inlineStr">
        <is>
          <t>data-cleaner</t>
        </is>
      </c>
      <c r="B13918" t="inlineStr">
        <is>
          <t>c9686db1e960b39b08e836b028a7a74b5858fc72</t>
        </is>
      </c>
      <c r="C13918" t="inlineStr">
        <is>
          <t>2019-08-08 14:35:48+00:00</t>
        </is>
      </c>
      <c r="D13918" t="inlineStr">
        <is>
          <t>rem</t>
        </is>
      </c>
      <c r="E13918" t="inlineStr"/>
      <c r="F13918" t="inlineStr"/>
      <c r="G13918" t="inlineStr">
        <is>
          <t>nose</t>
        </is>
      </c>
      <c r="H13918" t="inlineStr">
        <is>
          <t>&gt;=1.3.7</t>
        </is>
      </c>
    </row>
    <row r="13919">
      <c r="A13919" t="inlineStr">
        <is>
          <t>data-cleaner</t>
        </is>
      </c>
      <c r="B13919" t="inlineStr">
        <is>
          <t>c9686db1e960b39b08e836b028a7a74b5858fc72</t>
        </is>
      </c>
      <c r="C13919" t="inlineStr">
        <is>
          <t>2019-08-08 14:35:48+00:00</t>
        </is>
      </c>
      <c r="D13919" t="inlineStr">
        <is>
          <t>rem</t>
        </is>
      </c>
      <c r="E13919" t="inlineStr"/>
      <c r="F13919" t="inlineStr"/>
      <c r="G13919" t="inlineStr">
        <is>
          <t>mock</t>
        </is>
      </c>
      <c r="H13919" t="inlineStr">
        <is>
          <t>&gt;=1.0.1</t>
        </is>
      </c>
    </row>
    <row r="13920">
      <c r="A13920" t="inlineStr">
        <is>
          <t>data-cleaner</t>
        </is>
      </c>
      <c r="B13920" t="inlineStr">
        <is>
          <t>c9686db1e960b39b08e836b028a7a74b5858fc72</t>
        </is>
      </c>
      <c r="C13920" t="inlineStr">
        <is>
          <t>2019-08-08 14:35:48+00:00</t>
        </is>
      </c>
      <c r="D13920" t="inlineStr">
        <is>
          <t>rem</t>
        </is>
      </c>
      <c r="E13920" t="inlineStr"/>
      <c r="F13920" t="inlineStr"/>
      <c r="G13920" t="inlineStr">
        <is>
          <t>coverage</t>
        </is>
      </c>
      <c r="H13920" t="inlineStr">
        <is>
          <t>&gt;=3.7.1</t>
        </is>
      </c>
    </row>
    <row r="13921">
      <c r="A13921" t="inlineStr">
        <is>
          <t>data-cleaner</t>
        </is>
      </c>
      <c r="B13921" t="inlineStr">
        <is>
          <t>c9686db1e960b39b08e836b028a7a74b5858fc72</t>
        </is>
      </c>
      <c r="C13921" t="inlineStr">
        <is>
          <t>2019-08-08 14:35:48+00:00</t>
        </is>
      </c>
      <c r="D13921" t="inlineStr">
        <is>
          <t>rem</t>
        </is>
      </c>
      <c r="E13921" t="inlineStr"/>
      <c r="F13921" t="inlineStr"/>
      <c r="G13921" t="inlineStr">
        <is>
          <t>numpy</t>
        </is>
      </c>
      <c r="H13921" t="inlineStr">
        <is>
          <t>&gt;=1.9.2</t>
        </is>
      </c>
    </row>
    <row r="13922">
      <c r="A13922" t="inlineStr">
        <is>
          <t>data-cleaner</t>
        </is>
      </c>
      <c r="B13922" t="inlineStr">
        <is>
          <t>c9686db1e960b39b08e836b028a7a74b5858fc72</t>
        </is>
      </c>
      <c r="C13922" t="inlineStr">
        <is>
          <t>2019-08-08 14:35:48+00:00</t>
        </is>
      </c>
      <c r="D13922" t="inlineStr">
        <is>
          <t>rem</t>
        </is>
      </c>
      <c r="E13922" t="inlineStr"/>
      <c r="F13922" t="inlineStr"/>
      <c r="G13922" t="inlineStr">
        <is>
          <t>pycrs</t>
        </is>
      </c>
      <c r="H13922" t="inlineStr"/>
    </row>
    <row r="13923">
      <c r="A13923" t="inlineStr">
        <is>
          <t>SAP-B1-RESTful</t>
        </is>
      </c>
      <c r="B13923" t="inlineStr">
        <is>
          <t>bc3a45fbd3184d6aa246ebb5c1cd782b1266b24d</t>
        </is>
      </c>
      <c r="C13923" t="inlineStr">
        <is>
          <t>2017-03-11 07:41:08+00:00</t>
        </is>
      </c>
      <c r="D13923" t="inlineStr">
        <is>
          <t>verchange</t>
        </is>
      </c>
      <c r="E13923" t="inlineStr">
        <is>
          <t>Flask-SAPB1</t>
        </is>
      </c>
      <c r="F13923" t="inlineStr">
        <is>
          <t>&gt;=0.0.2</t>
        </is>
      </c>
      <c r="G13923" t="inlineStr">
        <is>
          <t>Flask-SAPB1</t>
        </is>
      </c>
      <c r="H13923">
        <f>=0.0.1</f>
        <v/>
      </c>
    </row>
    <row r="13924">
      <c r="A13924" t="inlineStr">
        <is>
          <t>SAP-B1-RESTful</t>
        </is>
      </c>
      <c r="B13924" t="inlineStr">
        <is>
          <t>bc3a45fbd3184d6aa246ebb5c1cd782b1266b24d</t>
        </is>
      </c>
      <c r="C13924" t="inlineStr">
        <is>
          <t>2017-03-11 07:41:08+00:00</t>
        </is>
      </c>
      <c r="D13924" t="inlineStr">
        <is>
          <t>verchange</t>
        </is>
      </c>
      <c r="E13924" t="inlineStr">
        <is>
          <t>Flask-HTTPAuth</t>
        </is>
      </c>
      <c r="F13924" t="inlineStr"/>
      <c r="G13924" t="inlineStr">
        <is>
          <t>Flask-HTTPAuth</t>
        </is>
      </c>
      <c r="H13924">
        <f>=3.1.2</f>
        <v/>
      </c>
    </row>
    <row r="13925">
      <c r="A13925" t="inlineStr">
        <is>
          <t>SAP-B1-RESTful</t>
        </is>
      </c>
      <c r="B13925" t="inlineStr">
        <is>
          <t>bc3a45fbd3184d6aa246ebb5c1cd782b1266b24d</t>
        </is>
      </c>
      <c r="C13925" t="inlineStr">
        <is>
          <t>2017-03-11 07:41:08+00:00</t>
        </is>
      </c>
      <c r="D13925" t="inlineStr">
        <is>
          <t>verchange</t>
        </is>
      </c>
      <c r="E13925" t="inlineStr">
        <is>
          <t>Flask</t>
        </is>
      </c>
      <c r="F13925" t="inlineStr"/>
      <c r="G13925" t="inlineStr">
        <is>
          <t>Flask</t>
        </is>
      </c>
      <c r="H13925">
        <f>=0.11.1</f>
        <v/>
      </c>
    </row>
    <row r="13926">
      <c r="A13926" t="inlineStr">
        <is>
          <t>SAP-B1-RESTful</t>
        </is>
      </c>
      <c r="B13926" t="inlineStr">
        <is>
          <t>bc3a45fbd3184d6aa246ebb5c1cd782b1266b24d</t>
        </is>
      </c>
      <c r="C13926" t="inlineStr">
        <is>
          <t>2017-03-11 07:41:08+00:00</t>
        </is>
      </c>
      <c r="D13926" t="inlineStr">
        <is>
          <t>verchange</t>
        </is>
      </c>
      <c r="E13926" t="inlineStr">
        <is>
          <t>Flask-RESTful</t>
        </is>
      </c>
      <c r="F13926" t="inlineStr"/>
      <c r="G13926" t="inlineStr">
        <is>
          <t>Flask-RESTful</t>
        </is>
      </c>
      <c r="H13926">
        <f>=0.3.5</f>
        <v/>
      </c>
    </row>
    <row r="13927">
      <c r="A13927" t="inlineStr">
        <is>
          <t>SAP-B1-RESTful</t>
        </is>
      </c>
      <c r="B13927" t="inlineStr">
        <is>
          <t>bc3a45fbd3184d6aa246ebb5c1cd782b1266b24d</t>
        </is>
      </c>
      <c r="C13927" t="inlineStr">
        <is>
          <t>2017-03-11 07:41:08+00:00</t>
        </is>
      </c>
      <c r="D13927" t="inlineStr">
        <is>
          <t>verchange</t>
        </is>
      </c>
      <c r="E13927" t="inlineStr">
        <is>
          <t>pymssql</t>
        </is>
      </c>
      <c r="F13927" t="inlineStr"/>
      <c r="G13927" t="inlineStr">
        <is>
          <t>pymssql</t>
        </is>
      </c>
      <c r="H13927">
        <f>=2.1.1</f>
        <v/>
      </c>
    </row>
    <row r="13928">
      <c r="A13928" t="inlineStr">
        <is>
          <t>SAP-B1-RESTful</t>
        </is>
      </c>
      <c r="B13928" t="inlineStr">
        <is>
          <t>bc3a45fbd3184d6aa246ebb5c1cd782b1266b24d</t>
        </is>
      </c>
      <c r="C13928" t="inlineStr">
        <is>
          <t>2017-03-11 07:41:08+00:00</t>
        </is>
      </c>
      <c r="D13928" t="inlineStr">
        <is>
          <t>verchange</t>
        </is>
      </c>
      <c r="E13928" t="inlineStr">
        <is>
          <t>Jinja2</t>
        </is>
      </c>
      <c r="F13928" t="inlineStr"/>
      <c r="G13928" t="inlineStr">
        <is>
          <t>Jinja2</t>
        </is>
      </c>
      <c r="H13928">
        <f>=2.8</f>
        <v/>
      </c>
    </row>
    <row r="13929">
      <c r="A13929" t="inlineStr">
        <is>
          <t>SAP-B1-RESTful</t>
        </is>
      </c>
      <c r="B13929" t="inlineStr">
        <is>
          <t>bc3a45fbd3184d6aa246ebb5c1cd782b1266b24d</t>
        </is>
      </c>
      <c r="C13929" t="inlineStr">
        <is>
          <t>2017-03-11 07:41:08+00:00</t>
        </is>
      </c>
      <c r="D13929" t="inlineStr">
        <is>
          <t>verchange</t>
        </is>
      </c>
      <c r="E13929" t="inlineStr">
        <is>
          <t>Werkzeug</t>
        </is>
      </c>
      <c r="F13929" t="inlineStr"/>
      <c r="G13929" t="inlineStr">
        <is>
          <t>Werkzeug</t>
        </is>
      </c>
      <c r="H13929">
        <f>=0.11.10</f>
        <v/>
      </c>
    </row>
    <row r="13930">
      <c r="A13930" t="inlineStr">
        <is>
          <t>SAP-B1-RESTful</t>
        </is>
      </c>
      <c r="B13930" t="inlineStr">
        <is>
          <t>bc3a45fbd3184d6aa246ebb5c1cd782b1266b24d</t>
        </is>
      </c>
      <c r="C13930" t="inlineStr">
        <is>
          <t>2017-03-11 07:41:08+00:00</t>
        </is>
      </c>
      <c r="D13930" t="inlineStr">
        <is>
          <t>verchange</t>
        </is>
      </c>
      <c r="E13930" t="inlineStr">
        <is>
          <t>Flask-Script</t>
        </is>
      </c>
      <c r="F13930" t="inlineStr"/>
      <c r="G13930" t="inlineStr">
        <is>
          <t>Flask-Script</t>
        </is>
      </c>
      <c r="H13930">
        <f>=2.0.5</f>
        <v/>
      </c>
    </row>
    <row r="13931">
      <c r="A13931" t="inlineStr">
        <is>
          <t>SAP-B1-RESTful</t>
        </is>
      </c>
      <c r="B13931" t="inlineStr">
        <is>
          <t>bc3a45fbd3184d6aa246ebb5c1cd782b1266b24d</t>
        </is>
      </c>
      <c r="C13931" t="inlineStr">
        <is>
          <t>2017-03-11 07:41:08+00:00</t>
        </is>
      </c>
      <c r="D13931" t="inlineStr">
        <is>
          <t>add</t>
        </is>
      </c>
      <c r="E13931" t="inlineStr">
        <is>
          <t>CherryPy</t>
        </is>
      </c>
      <c r="F13931" t="inlineStr"/>
      <c r="G13931" t="inlineStr"/>
      <c r="H13931" t="inlineStr"/>
    </row>
    <row r="13932">
      <c r="A13932" t="inlineStr">
        <is>
          <t>SAP-B1-RESTful</t>
        </is>
      </c>
      <c r="B13932" t="inlineStr">
        <is>
          <t>cb9ac05848e0d11c1a260bdc0d50803a16897329</t>
        </is>
      </c>
      <c r="C13932" t="inlineStr">
        <is>
          <t>2018-01-28 23:57:50+00:00</t>
        </is>
      </c>
      <c r="D13932" t="inlineStr">
        <is>
          <t>add</t>
        </is>
      </c>
      <c r="E13932" t="inlineStr">
        <is>
          <t>Flask-JWT</t>
        </is>
      </c>
      <c r="F13932" t="inlineStr"/>
      <c r="G13932" t="inlineStr"/>
      <c r="H13932" t="inlineStr"/>
    </row>
    <row r="13933">
      <c r="A13933" t="inlineStr">
        <is>
          <t>adversarial-robustness-toolbox</t>
        </is>
      </c>
      <c r="B13933" t="inlineStr">
        <is>
          <t>90fbed22042cd5e477ca8185d9c912c5cecc0413</t>
        </is>
      </c>
      <c r="C13933" t="inlineStr">
        <is>
          <t>2018-09-19 09:39:13+00:00</t>
        </is>
      </c>
      <c r="D13933" t="inlineStr">
        <is>
          <t>verchange</t>
        </is>
      </c>
      <c r="E13933" t="inlineStr">
        <is>
          <t>tensorflow</t>
        </is>
      </c>
      <c r="F13933" t="inlineStr"/>
      <c r="G13933" t="inlineStr">
        <is>
          <t>tensorflow</t>
        </is>
      </c>
      <c r="H13933">
        <f>=1.5</f>
        <v/>
      </c>
    </row>
    <row r="13934">
      <c r="A13934" t="inlineStr">
        <is>
          <t>adversarial-robustness-toolbox</t>
        </is>
      </c>
      <c r="B13934" t="inlineStr">
        <is>
          <t>90fbed22042cd5e477ca8185d9c912c5cecc0413</t>
        </is>
      </c>
      <c r="C13934" t="inlineStr">
        <is>
          <t>2018-09-19 09:39:13+00:00</t>
        </is>
      </c>
      <c r="D13934" t="inlineStr">
        <is>
          <t>add</t>
        </is>
      </c>
      <c r="E13934" t="inlineStr">
        <is>
          <t>numpy</t>
        </is>
      </c>
      <c r="F13934" t="inlineStr"/>
      <c r="G13934" t="inlineStr"/>
      <c r="H13934" t="inlineStr"/>
    </row>
    <row r="13935">
      <c r="A13935" t="inlineStr">
        <is>
          <t>adversarial-robustness-toolbox</t>
        </is>
      </c>
      <c r="B13935" t="inlineStr">
        <is>
          <t>90fbed22042cd5e477ca8185d9c912c5cecc0413</t>
        </is>
      </c>
      <c r="C13935" t="inlineStr">
        <is>
          <t>2018-09-19 09:39:13+00:00</t>
        </is>
      </c>
      <c r="D13935" t="inlineStr">
        <is>
          <t>add</t>
        </is>
      </c>
      <c r="E13935" t="inlineStr">
        <is>
          <t>keras</t>
        </is>
      </c>
      <c r="F13935" t="inlineStr"/>
      <c r="G13935" t="inlineStr"/>
      <c r="H13935" t="inlineStr"/>
    </row>
    <row r="13936">
      <c r="A13936" t="inlineStr">
        <is>
          <t>adversarial-robustness-toolbox</t>
        </is>
      </c>
      <c r="B13936" t="inlineStr">
        <is>
          <t>90fbed22042cd5e477ca8185d9c912c5cecc0413</t>
        </is>
      </c>
      <c r="C13936" t="inlineStr">
        <is>
          <t>2018-09-19 09:39:13+00:00</t>
        </is>
      </c>
      <c r="D13936" t="inlineStr">
        <is>
          <t>add</t>
        </is>
      </c>
      <c r="E13936" t="inlineStr">
        <is>
          <t>six</t>
        </is>
      </c>
      <c r="F13936" t="inlineStr"/>
      <c r="G13936" t="inlineStr"/>
      <c r="H13936" t="inlineStr"/>
    </row>
    <row r="13937">
      <c r="A13937" t="inlineStr">
        <is>
          <t>adversarial-robustness-toolbox</t>
        </is>
      </c>
      <c r="B13937" t="inlineStr">
        <is>
          <t>90fbed22042cd5e477ca8185d9c912c5cecc0413</t>
        </is>
      </c>
      <c r="C13937" t="inlineStr">
        <is>
          <t>2018-09-19 09:39:13+00:00</t>
        </is>
      </c>
      <c r="D13937" t="inlineStr">
        <is>
          <t>add</t>
        </is>
      </c>
      <c r="E13937" t="inlineStr">
        <is>
          <t>scikit-learn</t>
        </is>
      </c>
      <c r="F13937" t="inlineStr"/>
      <c r="G13937" t="inlineStr"/>
      <c r="H13937" t="inlineStr"/>
    </row>
    <row r="13938">
      <c r="A13938" t="inlineStr">
        <is>
          <t>adversarial-robustness-toolbox</t>
        </is>
      </c>
      <c r="B13938" t="inlineStr">
        <is>
          <t>90fbed22042cd5e477ca8185d9c912c5cecc0413</t>
        </is>
      </c>
      <c r="C13938" t="inlineStr">
        <is>
          <t>2018-09-19 09:39:13+00:00</t>
        </is>
      </c>
      <c r="D13938" t="inlineStr">
        <is>
          <t>rem</t>
        </is>
      </c>
      <c r="E13938" t="inlineStr"/>
      <c r="F13938" t="inlineStr"/>
      <c r="G13938" t="inlineStr">
        <is>
          <t>Keras</t>
        </is>
      </c>
      <c r="H13938" t="inlineStr"/>
    </row>
    <row r="13939">
      <c r="A13939" t="inlineStr">
        <is>
          <t>adversarial-robustness-toolbox</t>
        </is>
      </c>
      <c r="B13939" t="inlineStr">
        <is>
          <t>90fbed22042cd5e477ca8185d9c912c5cecc0413</t>
        </is>
      </c>
      <c r="C13939" t="inlineStr">
        <is>
          <t>2018-09-19 09:39:13+00:00</t>
        </is>
      </c>
      <c r="D13939" t="inlineStr">
        <is>
          <t>rem</t>
        </is>
      </c>
      <c r="E13939" t="inlineStr"/>
      <c r="F13939" t="inlineStr"/>
      <c r="G13939" t="inlineStr">
        <is>
          <t>matplotlib</t>
        </is>
      </c>
      <c r="H13939" t="inlineStr"/>
    </row>
    <row r="13940">
      <c r="A13940" t="inlineStr">
        <is>
          <t>adversarial-robustness-toolbox</t>
        </is>
      </c>
      <c r="B13940" t="inlineStr">
        <is>
          <t>90fbed22042cd5e477ca8185d9c912c5cecc0413</t>
        </is>
      </c>
      <c r="C13940" t="inlineStr">
        <is>
          <t>2018-09-19 09:39:13+00:00</t>
        </is>
      </c>
      <c r="D13940" t="inlineStr">
        <is>
          <t>rem</t>
        </is>
      </c>
      <c r="E13940" t="inlineStr"/>
      <c r="F13940" t="inlineStr"/>
      <c r="G13940" t="inlineStr">
        <is>
          <t>sphinx</t>
        </is>
      </c>
      <c r="H13940" t="inlineStr"/>
    </row>
    <row r="13941">
      <c r="A13941" t="inlineStr">
        <is>
          <t>adversarial-robustness-toolbox</t>
        </is>
      </c>
      <c r="B13941" t="inlineStr">
        <is>
          <t>90fbed22042cd5e477ca8185d9c912c5cecc0413</t>
        </is>
      </c>
      <c r="C13941" t="inlineStr">
        <is>
          <t>2018-09-19 09:39:13+00:00</t>
        </is>
      </c>
      <c r="D13941" t="inlineStr">
        <is>
          <t>rem</t>
        </is>
      </c>
      <c r="E13941" t="inlineStr"/>
      <c r="F13941" t="inlineStr"/>
      <c r="G13941" t="inlineStr">
        <is>
          <t>sphinx-autobuild</t>
        </is>
      </c>
      <c r="H13941" t="inlineStr"/>
    </row>
    <row r="13942">
      <c r="A13942" t="inlineStr">
        <is>
          <t>adversarial-robustness-toolbox</t>
        </is>
      </c>
      <c r="B13942" t="inlineStr">
        <is>
          <t>90fbed22042cd5e477ca8185d9c912c5cecc0413</t>
        </is>
      </c>
      <c r="C13942" t="inlineStr">
        <is>
          <t>2018-09-19 09:39:13+00:00</t>
        </is>
      </c>
      <c r="D13942" t="inlineStr">
        <is>
          <t>rem</t>
        </is>
      </c>
      <c r="E13942" t="inlineStr"/>
      <c r="F13942" t="inlineStr"/>
      <c r="G13942" t="inlineStr">
        <is>
          <t>sphinx_rtd_theme</t>
        </is>
      </c>
      <c r="H13942" t="inlineStr"/>
    </row>
    <row r="13943">
      <c r="A13943" t="inlineStr">
        <is>
          <t>adversarial-robustness-toolbox</t>
        </is>
      </c>
      <c r="B13943" t="inlineStr">
        <is>
          <t>21a0846151268b1075b79e1f983ed4c01bbf730b</t>
        </is>
      </c>
      <c r="C13943" t="inlineStr">
        <is>
          <t>2018-12-19 17:40:13+00:00</t>
        </is>
      </c>
      <c r="D13943" t="inlineStr">
        <is>
          <t>rem</t>
        </is>
      </c>
      <c r="E13943" t="inlineStr"/>
      <c r="F13943" t="inlineStr"/>
      <c r="G13943" t="inlineStr">
        <is>
          <t>h5py</t>
        </is>
      </c>
      <c r="H13943" t="inlineStr"/>
    </row>
    <row r="13944">
      <c r="A13944" t="inlineStr">
        <is>
          <t>adversarial-robustness-toolbox</t>
        </is>
      </c>
      <c r="B13944" t="inlineStr">
        <is>
          <t>21a0846151268b1075b79e1f983ed4c01bbf730b</t>
        </is>
      </c>
      <c r="C13944" t="inlineStr">
        <is>
          <t>2018-12-19 17:40:13+00:00</t>
        </is>
      </c>
      <c r="D13944" t="inlineStr">
        <is>
          <t>rem</t>
        </is>
      </c>
      <c r="E13944" t="inlineStr"/>
      <c r="F13944" t="inlineStr"/>
      <c r="G13944" t="inlineStr">
        <is>
          <t>keras</t>
        </is>
      </c>
      <c r="H13944" t="inlineStr"/>
    </row>
    <row r="13945">
      <c r="A13945" t="inlineStr">
        <is>
          <t>adversarial-robustness-toolbox</t>
        </is>
      </c>
      <c r="B13945" t="inlineStr">
        <is>
          <t>21a0846151268b1075b79e1f983ed4c01bbf730b</t>
        </is>
      </c>
      <c r="C13945" t="inlineStr">
        <is>
          <t>2018-12-19 17:40:13+00:00</t>
        </is>
      </c>
      <c r="D13945" t="inlineStr">
        <is>
          <t>rem</t>
        </is>
      </c>
      <c r="E13945" t="inlineStr"/>
      <c r="F13945" t="inlineStr"/>
      <c r="G13945" t="inlineStr">
        <is>
          <t>tensorflow</t>
        </is>
      </c>
      <c r="H13945" t="inlineStr"/>
    </row>
    <row r="13946">
      <c r="A13946" t="inlineStr">
        <is>
          <t>adversarial-robustness-toolbox</t>
        </is>
      </c>
      <c r="B13946" t="inlineStr">
        <is>
          <t>dd481db0af5517cad6e30747c47be4fa441484de</t>
        </is>
      </c>
      <c r="C13946" t="inlineStr">
        <is>
          <t>2019-03-12 21:27:21+00:00</t>
        </is>
      </c>
      <c r="D13946" t="inlineStr">
        <is>
          <t>add</t>
        </is>
      </c>
      <c r="E13946" t="inlineStr">
        <is>
          <t>matplotlib</t>
        </is>
      </c>
      <c r="F13946" t="inlineStr"/>
      <c r="G13946" t="inlineStr"/>
      <c r="H13946" t="inlineStr"/>
    </row>
    <row r="13947">
      <c r="A13947" t="inlineStr">
        <is>
          <t>adversarial-robustness-toolbox</t>
        </is>
      </c>
      <c r="B13947" t="inlineStr">
        <is>
          <t>b8fdf2f9e12049d0d7013e113b7b6734d0f518d5</t>
        </is>
      </c>
      <c r="C13947" t="inlineStr">
        <is>
          <t>2020-01-08 00:06:01+00:00</t>
        </is>
      </c>
      <c r="D13947" t="inlineStr">
        <is>
          <t>verchange</t>
        </is>
      </c>
      <c r="E13947" t="inlineStr">
        <is>
          <t>scikit-learn</t>
        </is>
      </c>
      <c r="F13947">
        <f>=0.21.3</f>
        <v/>
      </c>
      <c r="G13947" t="inlineStr">
        <is>
          <t>scikit-learn</t>
        </is>
      </c>
      <c r="H13947" t="inlineStr"/>
    </row>
    <row r="13948">
      <c r="A13948" t="inlineStr">
        <is>
          <t>adversarial-robustness-toolbox</t>
        </is>
      </c>
      <c r="B13948" t="inlineStr">
        <is>
          <t>e6ea0e993cd52988fd384f16909499d494c88923</t>
        </is>
      </c>
      <c r="C13948" t="inlineStr">
        <is>
          <t>2020-03-15 19:16:28+00:00</t>
        </is>
      </c>
      <c r="D13948" t="inlineStr">
        <is>
          <t>verchange</t>
        </is>
      </c>
      <c r="E13948" t="inlineStr">
        <is>
          <t>six</t>
        </is>
      </c>
      <c r="F13948">
        <f>=1.13.0</f>
        <v/>
      </c>
      <c r="G13948" t="inlineStr">
        <is>
          <t>six</t>
        </is>
      </c>
      <c r="H13948" t="inlineStr"/>
    </row>
    <row r="13949">
      <c r="A13949" t="inlineStr">
        <is>
          <t>adversarial-robustness-toolbox</t>
        </is>
      </c>
      <c r="B13949" t="inlineStr">
        <is>
          <t>e6ea0e993cd52988fd384f16909499d494c88923</t>
        </is>
      </c>
      <c r="C13949" t="inlineStr">
        <is>
          <t>2020-03-15 19:16:28+00:00</t>
        </is>
      </c>
      <c r="D13949" t="inlineStr">
        <is>
          <t>verchange</t>
        </is>
      </c>
      <c r="E13949" t="inlineStr">
        <is>
          <t>scikit-learn</t>
        </is>
      </c>
      <c r="F13949">
        <f>=0.22.1</f>
        <v/>
      </c>
      <c r="G13949" t="inlineStr">
        <is>
          <t>scikit-learn</t>
        </is>
      </c>
      <c r="H13949">
        <f>=0.21.3</f>
        <v/>
      </c>
    </row>
    <row r="13950">
      <c r="A13950" t="inlineStr">
        <is>
          <t>adversarial-robustness-toolbox</t>
        </is>
      </c>
      <c r="B13950" t="inlineStr">
        <is>
          <t>e6ea0e993cd52988fd384f16909499d494c88923</t>
        </is>
      </c>
      <c r="C13950" t="inlineStr">
        <is>
          <t>2020-03-15 19:16:28+00:00</t>
        </is>
      </c>
      <c r="D13950" t="inlineStr">
        <is>
          <t>add</t>
        </is>
      </c>
      <c r="E13950" t="inlineStr">
        <is>
          <t>Pillow</t>
        </is>
      </c>
      <c r="F13950">
        <f>=7.0.0</f>
        <v/>
      </c>
      <c r="G13950" t="inlineStr"/>
      <c r="H13950" t="inlineStr"/>
    </row>
    <row r="13951">
      <c r="A13951" t="inlineStr">
        <is>
          <t>adversarial-robustness-toolbox</t>
        </is>
      </c>
      <c r="B13951" t="inlineStr">
        <is>
          <t>0ac8660d584489a186ed5a2625e2d6d9b80ea38a</t>
        </is>
      </c>
      <c r="C13951" t="inlineStr">
        <is>
          <t>2020-06-15 18:19:57+00:00</t>
        </is>
      </c>
      <c r="D13951" t="inlineStr">
        <is>
          <t>verchange</t>
        </is>
      </c>
      <c r="E13951" t="inlineStr">
        <is>
          <t>six</t>
        </is>
      </c>
      <c r="F13951">
        <f>=1.13.0</f>
        <v/>
      </c>
      <c r="G13951" t="inlineStr">
        <is>
          <t>six</t>
        </is>
      </c>
      <c r="H13951">
        <f>=1.13.0</f>
        <v/>
      </c>
    </row>
    <row r="13952">
      <c r="A13952" t="inlineStr">
        <is>
          <t>adversarial-robustness-toolbox</t>
        </is>
      </c>
      <c r="B13952" t="inlineStr">
        <is>
          <t>0ac8660d584489a186ed5a2625e2d6d9b80ea38a</t>
        </is>
      </c>
      <c r="C13952" t="inlineStr">
        <is>
          <t>2020-06-15 18:19:57+00:00</t>
        </is>
      </c>
      <c r="D13952" t="inlineStr">
        <is>
          <t>verchange</t>
        </is>
      </c>
      <c r="E13952" t="inlineStr">
        <is>
          <t>numpy</t>
        </is>
      </c>
      <c r="F13952">
        <f>=1.18.1</f>
        <v/>
      </c>
      <c r="G13952" t="inlineStr">
        <is>
          <t>numpy</t>
        </is>
      </c>
      <c r="H13952" t="inlineStr"/>
    </row>
    <row r="13953">
      <c r="A13953" t="inlineStr">
        <is>
          <t>adversarial-robustness-toolbox</t>
        </is>
      </c>
      <c r="B13953" t="inlineStr">
        <is>
          <t>0ac8660d584489a186ed5a2625e2d6d9b80ea38a</t>
        </is>
      </c>
      <c r="C13953" t="inlineStr">
        <is>
          <t>2020-06-15 18:19:57+00:00</t>
        </is>
      </c>
      <c r="D13953" t="inlineStr">
        <is>
          <t>verchange</t>
        </is>
      </c>
      <c r="E13953" t="inlineStr">
        <is>
          <t>Pillow</t>
        </is>
      </c>
      <c r="F13953">
        <f>=6.2.2</f>
        <v/>
      </c>
      <c r="G13953" t="inlineStr">
        <is>
          <t>Pillow</t>
        </is>
      </c>
      <c r="H13953">
        <f>=7.0.0</f>
        <v/>
      </c>
    </row>
    <row r="13954">
      <c r="A13954" t="inlineStr">
        <is>
          <t>adversarial-robustness-toolbox</t>
        </is>
      </c>
      <c r="B13954" t="inlineStr">
        <is>
          <t>0ac8660d584489a186ed5a2625e2d6d9b80ea38a</t>
        </is>
      </c>
      <c r="C13954" t="inlineStr">
        <is>
          <t>2020-06-15 18:19:57+00:00</t>
        </is>
      </c>
      <c r="D13954" t="inlineStr">
        <is>
          <t>verchange</t>
        </is>
      </c>
      <c r="E13954" t="inlineStr">
        <is>
          <t>scipy</t>
        </is>
      </c>
      <c r="F13954">
        <f>=1.4.1</f>
        <v/>
      </c>
      <c r="G13954" t="inlineStr">
        <is>
          <t>scipy</t>
        </is>
      </c>
      <c r="H13954" t="inlineStr"/>
    </row>
    <row r="13955">
      <c r="A13955" t="inlineStr">
        <is>
          <t>adversarial-robustness-toolbox</t>
        </is>
      </c>
      <c r="B13955" t="inlineStr">
        <is>
          <t>0ac8660d584489a186ed5a2625e2d6d9b80ea38a</t>
        </is>
      </c>
      <c r="C13955" t="inlineStr">
        <is>
          <t>2020-06-15 18:19:57+00:00</t>
        </is>
      </c>
      <c r="D13955" t="inlineStr">
        <is>
          <t>verchange</t>
        </is>
      </c>
      <c r="E13955" t="inlineStr">
        <is>
          <t>matplotlib</t>
        </is>
      </c>
      <c r="F13955">
        <f>=3.2.1</f>
        <v/>
      </c>
      <c r="G13955" t="inlineStr">
        <is>
          <t>matplotlib</t>
        </is>
      </c>
      <c r="H13955" t="inlineStr"/>
    </row>
    <row r="13956">
      <c r="A13956" t="inlineStr">
        <is>
          <t>adversarial-robustness-toolbox</t>
        </is>
      </c>
      <c r="B13956" t="inlineStr">
        <is>
          <t>0ac8660d584489a186ed5a2625e2d6d9b80ea38a</t>
        </is>
      </c>
      <c r="C13956" t="inlineStr">
        <is>
          <t>2020-06-15 18:19:57+00:00</t>
        </is>
      </c>
      <c r="D13956" t="inlineStr">
        <is>
          <t>add</t>
        </is>
      </c>
      <c r="E13956" t="inlineStr">
        <is>
          <t>tqdm</t>
        </is>
      </c>
      <c r="F13956">
        <f>=4.45.0</f>
        <v/>
      </c>
      <c r="G13956" t="inlineStr"/>
      <c r="H13956" t="inlineStr"/>
    </row>
    <row r="13957">
      <c r="A13957" t="inlineStr">
        <is>
          <t>adversarial-robustness-toolbox</t>
        </is>
      </c>
      <c r="B13957" t="inlineStr">
        <is>
          <t>0ac8660d584489a186ed5a2625e2d6d9b80ea38a</t>
        </is>
      </c>
      <c r="C13957" t="inlineStr">
        <is>
          <t>2020-06-15 18:19:57+00:00</t>
        </is>
      </c>
      <c r="D13957" t="inlineStr">
        <is>
          <t>add</t>
        </is>
      </c>
      <c r="E13957" t="inlineStr">
        <is>
          <t>statsmodels</t>
        </is>
      </c>
      <c r="F13957">
        <f>=0.11.0</f>
        <v/>
      </c>
      <c r="G13957" t="inlineStr"/>
      <c r="H13957" t="inlineStr"/>
    </row>
    <row r="13958">
      <c r="A13958" t="inlineStr">
        <is>
          <t>adversarial-robustness-toolbox</t>
        </is>
      </c>
      <c r="B13958" t="inlineStr">
        <is>
          <t>0ac8660d584489a186ed5a2625e2d6d9b80ea38a</t>
        </is>
      </c>
      <c r="C13958" t="inlineStr">
        <is>
          <t>2020-06-15 18:19:57+00:00</t>
        </is>
      </c>
      <c r="D13958" t="inlineStr">
        <is>
          <t>add</t>
        </is>
      </c>
      <c r="E13958" t="inlineStr">
        <is>
          <t>pydub</t>
        </is>
      </c>
      <c r="F13958">
        <f>=0.24.1</f>
        <v/>
      </c>
      <c r="G13958" t="inlineStr"/>
      <c r="H13958" t="inlineStr"/>
    </row>
    <row r="13959">
      <c r="A13959" t="inlineStr">
        <is>
          <t>adversarial-robustness-toolbox</t>
        </is>
      </c>
      <c r="B13959" t="inlineStr">
        <is>
          <t>0ac8660d584489a186ed5a2625e2d6d9b80ea38a</t>
        </is>
      </c>
      <c r="C13959" t="inlineStr">
        <is>
          <t>2020-06-15 18:19:57+00:00</t>
        </is>
      </c>
      <c r="D13959" t="inlineStr">
        <is>
          <t>add</t>
        </is>
      </c>
      <c r="E13959" t="inlineStr">
        <is>
          <t>resampy</t>
        </is>
      </c>
      <c r="F13959">
        <f>=0.2.2</f>
        <v/>
      </c>
      <c r="G13959" t="inlineStr"/>
      <c r="H13959" t="inlineStr"/>
    </row>
    <row r="13960">
      <c r="A13960" t="inlineStr">
        <is>
          <t>adversarial-robustness-toolbox</t>
        </is>
      </c>
      <c r="B13960" t="inlineStr">
        <is>
          <t>0ac8660d584489a186ed5a2625e2d6d9b80ea38a</t>
        </is>
      </c>
      <c r="C13960" t="inlineStr">
        <is>
          <t>2020-06-15 18:19:57+00:00</t>
        </is>
      </c>
      <c r="D13960" t="inlineStr">
        <is>
          <t>add</t>
        </is>
      </c>
      <c r="E13960" t="inlineStr">
        <is>
          <t>ffmpeg-python</t>
        </is>
      </c>
      <c r="F13960">
        <f>=0.2.0</f>
        <v/>
      </c>
      <c r="G13960" t="inlineStr"/>
      <c r="H13960" t="inlineStr"/>
    </row>
    <row r="13961">
      <c r="A13961" t="inlineStr">
        <is>
          <t>adversarial-robustness-toolbox</t>
        </is>
      </c>
      <c r="B13961" t="inlineStr">
        <is>
          <t>0ac8660d584489a186ed5a2625e2d6d9b80ea38a</t>
        </is>
      </c>
      <c r="C13961" t="inlineStr">
        <is>
          <t>2020-06-15 18:19:57+00:00</t>
        </is>
      </c>
      <c r="D13961" t="inlineStr">
        <is>
          <t>add</t>
        </is>
      </c>
      <c r="E13961" t="inlineStr">
        <is>
          <t>cma</t>
        </is>
      </c>
      <c r="F13961">
        <f>=2.7.0</f>
        <v/>
      </c>
      <c r="G13961" t="inlineStr"/>
      <c r="H13961" t="inlineStr"/>
    </row>
    <row r="13962">
      <c r="A13962" t="inlineStr">
        <is>
          <t>adversarial-robustness-toolbox</t>
        </is>
      </c>
      <c r="B13962" t="inlineStr">
        <is>
          <t>0ac8660d584489a186ed5a2625e2d6d9b80ea38a</t>
        </is>
      </c>
      <c r="C13962" t="inlineStr">
        <is>
          <t>2020-06-15 18:19:57+00:00</t>
        </is>
      </c>
      <c r="D13962" t="inlineStr">
        <is>
          <t>add</t>
        </is>
      </c>
      <c r="E13962" t="inlineStr">
        <is>
          <t>h5py</t>
        </is>
      </c>
      <c r="F13962">
        <f>=2.10.0</f>
        <v/>
      </c>
      <c r="G13962" t="inlineStr"/>
      <c r="H13962" t="inlineStr"/>
    </row>
    <row r="13963">
      <c r="A13963" t="inlineStr">
        <is>
          <t>adversarial-robustness-toolbox</t>
        </is>
      </c>
      <c r="B13963" t="inlineStr">
        <is>
          <t>0ac8660d584489a186ed5a2625e2d6d9b80ea38a</t>
        </is>
      </c>
      <c r="C13963" t="inlineStr">
        <is>
          <t>2020-06-15 18:19:57+00:00</t>
        </is>
      </c>
      <c r="D13963" t="inlineStr">
        <is>
          <t>add</t>
        </is>
      </c>
      <c r="E13963" t="inlineStr">
        <is>
          <t>tensorflow</t>
        </is>
      </c>
      <c r="F13963" t="inlineStr"/>
      <c r="G13963" t="inlineStr"/>
      <c r="H13963" t="inlineStr"/>
    </row>
    <row r="13964">
      <c r="A13964" t="inlineStr">
        <is>
          <t>adversarial-robustness-toolbox</t>
        </is>
      </c>
      <c r="B13964" t="inlineStr">
        <is>
          <t>0ac8660d584489a186ed5a2625e2d6d9b80ea38a</t>
        </is>
      </c>
      <c r="C13964" t="inlineStr">
        <is>
          <t>2020-06-15 18:19:57+00:00</t>
        </is>
      </c>
      <c r="D13964" t="inlineStr">
        <is>
          <t>add</t>
        </is>
      </c>
      <c r="E13964" t="inlineStr">
        <is>
          <t>keras</t>
        </is>
      </c>
      <c r="F13964" t="inlineStr"/>
      <c r="G13964" t="inlineStr"/>
      <c r="H13964" t="inlineStr"/>
    </row>
    <row r="13965">
      <c r="A13965" t="inlineStr">
        <is>
          <t>adversarial-robustness-toolbox</t>
        </is>
      </c>
      <c r="B13965" t="inlineStr">
        <is>
          <t>0ac8660d584489a186ed5a2625e2d6d9b80ea38a</t>
        </is>
      </c>
      <c r="C13965" t="inlineStr">
        <is>
          <t>2020-06-15 18:19:57+00:00</t>
        </is>
      </c>
      <c r="D13965" t="inlineStr">
        <is>
          <t>add</t>
        </is>
      </c>
      <c r="E13965" t="inlineStr">
        <is>
          <t>tensorflow-addons</t>
        </is>
      </c>
      <c r="F13965">
        <f>=0.10.0</f>
        <v/>
      </c>
      <c r="G13965" t="inlineStr"/>
      <c r="H13965" t="inlineStr"/>
    </row>
    <row r="13966">
      <c r="A13966" t="inlineStr">
        <is>
          <t>adversarial-robustness-toolbox</t>
        </is>
      </c>
      <c r="B13966" t="inlineStr">
        <is>
          <t>0ac8660d584489a186ed5a2625e2d6d9b80ea38a</t>
        </is>
      </c>
      <c r="C13966" t="inlineStr">
        <is>
          <t>2020-06-15 18:19:57+00:00</t>
        </is>
      </c>
      <c r="D13966" t="inlineStr">
        <is>
          <t>add</t>
        </is>
      </c>
      <c r="E13966" t="inlineStr">
        <is>
          <t>mxnet</t>
        </is>
      </c>
      <c r="F13966">
        <f>=1.6.0</f>
        <v/>
      </c>
      <c r="G13966" t="inlineStr"/>
      <c r="H13966" t="inlineStr"/>
    </row>
    <row r="13967">
      <c r="A13967" t="inlineStr">
        <is>
          <t>adversarial-robustness-toolbox</t>
        </is>
      </c>
      <c r="B13967" t="inlineStr">
        <is>
          <t>0ac8660d584489a186ed5a2625e2d6d9b80ea38a</t>
        </is>
      </c>
      <c r="C13967" t="inlineStr">
        <is>
          <t>2020-06-15 18:19:57+00:00</t>
        </is>
      </c>
      <c r="D13967" t="inlineStr">
        <is>
          <t>add</t>
        </is>
      </c>
      <c r="E13967" t="inlineStr">
        <is>
          <t>torch</t>
        </is>
      </c>
      <c r="F13967">
        <f>=1.5.0</f>
        <v/>
      </c>
      <c r="G13967" t="inlineStr"/>
      <c r="H13967" t="inlineStr"/>
    </row>
    <row r="13968">
      <c r="A13968" t="inlineStr">
        <is>
          <t>adversarial-robustness-toolbox</t>
        </is>
      </c>
      <c r="B13968" t="inlineStr">
        <is>
          <t>0ac8660d584489a186ed5a2625e2d6d9b80ea38a</t>
        </is>
      </c>
      <c r="C13968" t="inlineStr">
        <is>
          <t>2020-06-15 18:19:57+00:00</t>
        </is>
      </c>
      <c r="D13968" t="inlineStr">
        <is>
          <t>add</t>
        </is>
      </c>
      <c r="E13968" t="inlineStr">
        <is>
          <t>torchvision</t>
        </is>
      </c>
      <c r="F13968">
        <f>=0.6.0</f>
        <v/>
      </c>
      <c r="G13968" t="inlineStr"/>
      <c r="H13968" t="inlineStr"/>
    </row>
    <row r="13969">
      <c r="A13969" t="inlineStr">
        <is>
          <t>adversarial-robustness-toolbox</t>
        </is>
      </c>
      <c r="B13969" t="inlineStr">
        <is>
          <t>0ac8660d584489a186ed5a2625e2d6d9b80ea38a</t>
        </is>
      </c>
      <c r="C13969" t="inlineStr">
        <is>
          <t>2020-06-15 18:19:57+00:00</t>
        </is>
      </c>
      <c r="D13969" t="inlineStr">
        <is>
          <t>add</t>
        </is>
      </c>
      <c r="E13969" t="inlineStr">
        <is>
          <t>catboost</t>
        </is>
      </c>
      <c r="F13969">
        <f>=0.23.2</f>
        <v/>
      </c>
      <c r="G13969" t="inlineStr"/>
      <c r="H13969" t="inlineStr"/>
    </row>
    <row r="13970">
      <c r="A13970" t="inlineStr">
        <is>
          <t>adversarial-robustness-toolbox</t>
        </is>
      </c>
      <c r="B13970" t="inlineStr">
        <is>
          <t>0ac8660d584489a186ed5a2625e2d6d9b80ea38a</t>
        </is>
      </c>
      <c r="C13970" t="inlineStr">
        <is>
          <t>2020-06-15 18:19:57+00:00</t>
        </is>
      </c>
      <c r="D13970" t="inlineStr">
        <is>
          <t>add</t>
        </is>
      </c>
      <c r="E13970" t="inlineStr">
        <is>
          <t>GPy</t>
        </is>
      </c>
      <c r="F13970">
        <f>=1.9.9</f>
        <v/>
      </c>
      <c r="G13970" t="inlineStr"/>
      <c r="H13970" t="inlineStr"/>
    </row>
    <row r="13971">
      <c r="A13971" t="inlineStr">
        <is>
          <t>adversarial-robustness-toolbox</t>
        </is>
      </c>
      <c r="B13971" t="inlineStr">
        <is>
          <t>0ac8660d584489a186ed5a2625e2d6d9b80ea38a</t>
        </is>
      </c>
      <c r="C13971" t="inlineStr">
        <is>
          <t>2020-06-15 18:19:57+00:00</t>
        </is>
      </c>
      <c r="D13971" t="inlineStr">
        <is>
          <t>add</t>
        </is>
      </c>
      <c r="E13971" t="inlineStr">
        <is>
          <t>lightgbm</t>
        </is>
      </c>
      <c r="F13971">
        <f>=2.3.1</f>
        <v/>
      </c>
      <c r="G13971" t="inlineStr"/>
      <c r="H13971" t="inlineStr"/>
    </row>
    <row r="13972">
      <c r="A13972" t="inlineStr">
        <is>
          <t>adversarial-robustness-toolbox</t>
        </is>
      </c>
      <c r="B13972" t="inlineStr">
        <is>
          <t>0ac8660d584489a186ed5a2625e2d6d9b80ea38a</t>
        </is>
      </c>
      <c r="C13972" t="inlineStr">
        <is>
          <t>2020-06-15 18:19:57+00:00</t>
        </is>
      </c>
      <c r="D13972" t="inlineStr">
        <is>
          <t>add</t>
        </is>
      </c>
      <c r="E13972" t="inlineStr">
        <is>
          <t>xgboost</t>
        </is>
      </c>
      <c r="F13972">
        <f>=1.1.1</f>
        <v/>
      </c>
      <c r="G13972" t="inlineStr"/>
      <c r="H13972" t="inlineStr"/>
    </row>
    <row r="13973">
      <c r="A13973" t="inlineStr">
        <is>
          <t>adversarial-robustness-toolbox</t>
        </is>
      </c>
      <c r="B13973" t="inlineStr">
        <is>
          <t>0ac8660d584489a186ed5a2625e2d6d9b80ea38a</t>
        </is>
      </c>
      <c r="C13973" t="inlineStr">
        <is>
          <t>2020-06-15 18:19:57+00:00</t>
        </is>
      </c>
      <c r="D13973" t="inlineStr">
        <is>
          <t>add</t>
        </is>
      </c>
      <c r="E13973" t="inlineStr">
        <is>
          <t>pytest</t>
        </is>
      </c>
      <c r="F13973">
        <f>=5.4.1</f>
        <v/>
      </c>
      <c r="G13973" t="inlineStr"/>
      <c r="H13973" t="inlineStr"/>
    </row>
    <row r="13974">
      <c r="A13974" t="inlineStr">
        <is>
          <t>adversarial-robustness-toolbox</t>
        </is>
      </c>
      <c r="B13974" t="inlineStr">
        <is>
          <t>0ac8660d584489a186ed5a2625e2d6d9b80ea38a</t>
        </is>
      </c>
      <c r="C13974" t="inlineStr">
        <is>
          <t>2020-06-15 18:19:57+00:00</t>
        </is>
      </c>
      <c r="D13974" t="inlineStr">
        <is>
          <t>add</t>
        </is>
      </c>
      <c r="E13974" t="inlineStr">
        <is>
          <t>pytest-pep8</t>
        </is>
      </c>
      <c r="F13974">
        <f>=1.0.6</f>
        <v/>
      </c>
      <c r="G13974" t="inlineStr"/>
      <c r="H13974" t="inlineStr"/>
    </row>
    <row r="13975">
      <c r="A13975" t="inlineStr">
        <is>
          <t>adversarial-robustness-toolbox</t>
        </is>
      </c>
      <c r="B13975" t="inlineStr">
        <is>
          <t>0ac8660d584489a186ed5a2625e2d6d9b80ea38a</t>
        </is>
      </c>
      <c r="C13975" t="inlineStr">
        <is>
          <t>2020-06-15 18:19:57+00:00</t>
        </is>
      </c>
      <c r="D13975" t="inlineStr">
        <is>
          <t>add</t>
        </is>
      </c>
      <c r="E13975" t="inlineStr">
        <is>
          <t>pytest-mock</t>
        </is>
      </c>
      <c r="F13975">
        <f>=3.1.0</f>
        <v/>
      </c>
      <c r="G13975" t="inlineStr"/>
      <c r="H13975" t="inlineStr"/>
    </row>
    <row r="13976">
      <c r="A13976" t="inlineStr">
        <is>
          <t>adversarial-robustness-toolbox</t>
        </is>
      </c>
      <c r="B13976" t="inlineStr">
        <is>
          <t>0ac8660d584489a186ed5a2625e2d6d9b80ea38a</t>
        </is>
      </c>
      <c r="C13976" t="inlineStr">
        <is>
          <t>2020-06-15 18:19:57+00:00</t>
        </is>
      </c>
      <c r="D13976" t="inlineStr">
        <is>
          <t>add</t>
        </is>
      </c>
      <c r="E13976" t="inlineStr">
        <is>
          <t>codecov</t>
        </is>
      </c>
      <c r="F13976">
        <f>=2.0.22</f>
        <v/>
      </c>
      <c r="G13976" t="inlineStr"/>
      <c r="H13976" t="inlineStr"/>
    </row>
    <row r="13977">
      <c r="A13977" t="inlineStr">
        <is>
          <t>adversarial-robustness-toolbox</t>
        </is>
      </c>
      <c r="B13977" t="inlineStr">
        <is>
          <t>0ac8660d584489a186ed5a2625e2d6d9b80ea38a</t>
        </is>
      </c>
      <c r="C13977" t="inlineStr">
        <is>
          <t>2020-06-15 18:19:57+00:00</t>
        </is>
      </c>
      <c r="D13977" t="inlineStr">
        <is>
          <t>add</t>
        </is>
      </c>
      <c r="E13977" t="inlineStr">
        <is>
          <t>requests</t>
        </is>
      </c>
      <c r="F13977">
        <f>=2.23.0</f>
        <v/>
      </c>
      <c r="G13977" t="inlineStr"/>
      <c r="H13977" t="inlineStr"/>
    </row>
    <row r="13978">
      <c r="A13978" t="inlineStr">
        <is>
          <t>adversarial-robustness-toolbox</t>
        </is>
      </c>
      <c r="B13978" t="inlineStr">
        <is>
          <t>4b1d5bcf4af26064b617a563cf63ba66af254eee</t>
        </is>
      </c>
      <c r="C13978" t="inlineStr">
        <is>
          <t>2020-08-07 19:03:53+00:00</t>
        </is>
      </c>
      <c r="D13978" t="inlineStr">
        <is>
          <t>verchange</t>
        </is>
      </c>
      <c r="E13978" t="inlineStr">
        <is>
          <t>Pillow</t>
        </is>
      </c>
      <c r="F13978">
        <f>=7.1.0</f>
        <v/>
      </c>
      <c r="G13978" t="inlineStr">
        <is>
          <t>Pillow</t>
        </is>
      </c>
      <c r="H13978">
        <f>=6.2.2</f>
        <v/>
      </c>
    </row>
    <row r="13979">
      <c r="A13979" t="inlineStr">
        <is>
          <t>adversarial-robustness-toolbox</t>
        </is>
      </c>
      <c r="B13979" t="inlineStr">
        <is>
          <t>1a2bf6314c91bbd90ab59ee8c140dcea4393f0f4</t>
        </is>
      </c>
      <c r="C13979" t="inlineStr">
        <is>
          <t>2020-08-21 19:32:20+00:00</t>
        </is>
      </c>
      <c r="D13979" t="inlineStr">
        <is>
          <t>verchange</t>
        </is>
      </c>
      <c r="E13979" t="inlineStr">
        <is>
          <t>six</t>
        </is>
      </c>
      <c r="F13979">
        <f>=1.15.0</f>
        <v/>
      </c>
      <c r="G13979" t="inlineStr">
        <is>
          <t>six</t>
        </is>
      </c>
      <c r="H13979">
        <f>=1.13.0</f>
        <v/>
      </c>
    </row>
    <row r="13980">
      <c r="A13980" t="inlineStr">
        <is>
          <t>adversarial-robustness-toolbox</t>
        </is>
      </c>
      <c r="B13980" t="inlineStr">
        <is>
          <t>1a2bf6314c91bbd90ab59ee8c140dcea4393f0f4</t>
        </is>
      </c>
      <c r="C13980" t="inlineStr">
        <is>
          <t>2020-08-21 19:32:20+00:00</t>
        </is>
      </c>
      <c r="D13980" t="inlineStr">
        <is>
          <t>verchange</t>
        </is>
      </c>
      <c r="E13980" t="inlineStr">
        <is>
          <t>pytest-mock</t>
        </is>
      </c>
      <c r="F13980">
        <f>=3.2.0</f>
        <v/>
      </c>
      <c r="G13980" t="inlineStr">
        <is>
          <t>pytest-mock</t>
        </is>
      </c>
      <c r="H13980">
        <f>=3.1.0</f>
        <v/>
      </c>
    </row>
    <row r="13981">
      <c r="A13981" t="inlineStr">
        <is>
          <t>adversarial-robustness-toolbox</t>
        </is>
      </c>
      <c r="B13981" t="inlineStr">
        <is>
          <t>1a2bf6314c91bbd90ab59ee8c140dcea4393f0f4</t>
        </is>
      </c>
      <c r="C13981" t="inlineStr">
        <is>
          <t>2020-08-21 19:32:20+00:00</t>
        </is>
      </c>
      <c r="D13981" t="inlineStr">
        <is>
          <t>verchange</t>
        </is>
      </c>
      <c r="E13981" t="inlineStr">
        <is>
          <t>statsmodels</t>
        </is>
      </c>
      <c r="F13981">
        <f>=0.11.1</f>
        <v/>
      </c>
      <c r="G13981" t="inlineStr">
        <is>
          <t>statsmodels</t>
        </is>
      </c>
      <c r="H13981">
        <f>=0.11.0</f>
        <v/>
      </c>
    </row>
    <row r="13982">
      <c r="A13982" t="inlineStr">
        <is>
          <t>adversarial-robustness-toolbox</t>
        </is>
      </c>
      <c r="B13982" t="inlineStr">
        <is>
          <t>1a2bf6314c91bbd90ab59ee8c140dcea4393f0f4</t>
        </is>
      </c>
      <c r="C13982" t="inlineStr">
        <is>
          <t>2020-08-21 19:32:20+00:00</t>
        </is>
      </c>
      <c r="D13982" t="inlineStr">
        <is>
          <t>verchange</t>
        </is>
      </c>
      <c r="E13982" t="inlineStr">
        <is>
          <t>codecov</t>
        </is>
      </c>
      <c r="F13982">
        <f>=2.1.8</f>
        <v/>
      </c>
      <c r="G13982" t="inlineStr">
        <is>
          <t>codecov</t>
        </is>
      </c>
      <c r="H13982">
        <f>=2.0.22</f>
        <v/>
      </c>
    </row>
    <row r="13983">
      <c r="A13983" t="inlineStr">
        <is>
          <t>adversarial-robustness-toolbox</t>
        </is>
      </c>
      <c r="B13983" t="inlineStr">
        <is>
          <t>1a2bf6314c91bbd90ab59ee8c140dcea4393f0f4</t>
        </is>
      </c>
      <c r="C13983" t="inlineStr">
        <is>
          <t>2020-08-21 19:32:20+00:00</t>
        </is>
      </c>
      <c r="D13983" t="inlineStr">
        <is>
          <t>verchange</t>
        </is>
      </c>
      <c r="E13983" t="inlineStr">
        <is>
          <t>cma</t>
        </is>
      </c>
      <c r="F13983">
        <f>=3.0.3</f>
        <v/>
      </c>
      <c r="G13983" t="inlineStr">
        <is>
          <t>cma</t>
        </is>
      </c>
      <c r="H13983">
        <f>=2.7.0</f>
        <v/>
      </c>
    </row>
    <row r="13984">
      <c r="A13984" t="inlineStr">
        <is>
          <t>adversarial-robustness-toolbox</t>
        </is>
      </c>
      <c r="B13984" t="inlineStr">
        <is>
          <t>1a2bf6314c91bbd90ab59ee8c140dcea4393f0f4</t>
        </is>
      </c>
      <c r="C13984" t="inlineStr">
        <is>
          <t>2020-08-21 19:32:20+00:00</t>
        </is>
      </c>
      <c r="D13984" t="inlineStr">
        <is>
          <t>verchange</t>
        </is>
      </c>
      <c r="E13984" t="inlineStr">
        <is>
          <t>numpy</t>
        </is>
      </c>
      <c r="F13984">
        <f>=1.19.1</f>
        <v/>
      </c>
      <c r="G13984" t="inlineStr">
        <is>
          <t>numpy</t>
        </is>
      </c>
      <c r="H13984">
        <f>=1.18.1</f>
        <v/>
      </c>
    </row>
    <row r="13985">
      <c r="A13985" t="inlineStr">
        <is>
          <t>adversarial-robustness-toolbox</t>
        </is>
      </c>
      <c r="B13985" t="inlineStr">
        <is>
          <t>1a2bf6314c91bbd90ab59ee8c140dcea4393f0f4</t>
        </is>
      </c>
      <c r="C13985" t="inlineStr">
        <is>
          <t>2020-08-21 19:32:20+00:00</t>
        </is>
      </c>
      <c r="D13985" t="inlineStr">
        <is>
          <t>verchange</t>
        </is>
      </c>
      <c r="E13985" t="inlineStr">
        <is>
          <t>tensorflow-addons</t>
        </is>
      </c>
      <c r="F13985">
        <f>=0.11.1</f>
        <v/>
      </c>
      <c r="G13985" t="inlineStr">
        <is>
          <t>tensorflow-addons</t>
        </is>
      </c>
      <c r="H13985">
        <f>=0.10.0</f>
        <v/>
      </c>
    </row>
    <row r="13986">
      <c r="A13986" t="inlineStr">
        <is>
          <t>adversarial-robustness-toolbox</t>
        </is>
      </c>
      <c r="B13986" t="inlineStr">
        <is>
          <t>1a2bf6314c91bbd90ab59ee8c140dcea4393f0f4</t>
        </is>
      </c>
      <c r="C13986" t="inlineStr">
        <is>
          <t>2020-08-21 19:32:20+00:00</t>
        </is>
      </c>
      <c r="D13986" t="inlineStr">
        <is>
          <t>verchange</t>
        </is>
      </c>
      <c r="E13986" t="inlineStr">
        <is>
          <t>requests</t>
        </is>
      </c>
      <c r="F13986">
        <f>=2.24.0</f>
        <v/>
      </c>
      <c r="G13986" t="inlineStr">
        <is>
          <t>requests</t>
        </is>
      </c>
      <c r="H13986">
        <f>=2.23.0</f>
        <v/>
      </c>
    </row>
    <row r="13987">
      <c r="A13987" t="inlineStr">
        <is>
          <t>adversarial-robustness-toolbox</t>
        </is>
      </c>
      <c r="B13987" t="inlineStr">
        <is>
          <t>1a2bf6314c91bbd90ab59ee8c140dcea4393f0f4</t>
        </is>
      </c>
      <c r="C13987" t="inlineStr">
        <is>
          <t>2020-08-21 19:32:20+00:00</t>
        </is>
      </c>
      <c r="D13987" t="inlineStr">
        <is>
          <t>verchange</t>
        </is>
      </c>
      <c r="E13987" t="inlineStr">
        <is>
          <t>scikit-learn</t>
        </is>
      </c>
      <c r="F13987">
        <f>=0.23.2</f>
        <v/>
      </c>
      <c r="G13987" t="inlineStr">
        <is>
          <t>scikit-learn</t>
        </is>
      </c>
      <c r="H13987">
        <f>=0.22.1</f>
        <v/>
      </c>
    </row>
    <row r="13988">
      <c r="A13988" t="inlineStr">
        <is>
          <t>adversarial-robustness-toolbox</t>
        </is>
      </c>
      <c r="B13988" t="inlineStr">
        <is>
          <t>1a2bf6314c91bbd90ab59ee8c140dcea4393f0f4</t>
        </is>
      </c>
      <c r="C13988" t="inlineStr">
        <is>
          <t>2020-08-21 19:32:20+00:00</t>
        </is>
      </c>
      <c r="D13988" t="inlineStr">
        <is>
          <t>verchange</t>
        </is>
      </c>
      <c r="E13988" t="inlineStr">
        <is>
          <t>Pillow</t>
        </is>
      </c>
      <c r="F13988">
        <f>=7.2.0</f>
        <v/>
      </c>
      <c r="G13988" t="inlineStr">
        <is>
          <t>Pillow</t>
        </is>
      </c>
      <c r="H13988">
        <f>=7.1.0</f>
        <v/>
      </c>
    </row>
    <row r="13989">
      <c r="A13989" t="inlineStr">
        <is>
          <t>adversarial-robustness-toolbox</t>
        </is>
      </c>
      <c r="B13989" t="inlineStr">
        <is>
          <t>1a2bf6314c91bbd90ab59ee8c140dcea4393f0f4</t>
        </is>
      </c>
      <c r="C13989" t="inlineStr">
        <is>
          <t>2020-08-21 19:32:20+00:00</t>
        </is>
      </c>
      <c r="D13989" t="inlineStr">
        <is>
          <t>verchange</t>
        </is>
      </c>
      <c r="E13989" t="inlineStr">
        <is>
          <t>catboost</t>
        </is>
      </c>
      <c r="F13989">
        <f>=0.24</f>
        <v/>
      </c>
      <c r="G13989" t="inlineStr">
        <is>
          <t>catboost</t>
        </is>
      </c>
      <c r="H13989">
        <f>=0.23.2</f>
        <v/>
      </c>
    </row>
    <row r="13990">
      <c r="A13990" t="inlineStr">
        <is>
          <t>adversarial-robustness-toolbox</t>
        </is>
      </c>
      <c r="B13990" t="inlineStr">
        <is>
          <t>1a2bf6314c91bbd90ab59ee8c140dcea4393f0f4</t>
        </is>
      </c>
      <c r="C13990" t="inlineStr">
        <is>
          <t>2020-08-21 19:32:20+00:00</t>
        </is>
      </c>
      <c r="D13990" t="inlineStr">
        <is>
          <t>verchange</t>
        </is>
      </c>
      <c r="E13990" t="inlineStr">
        <is>
          <t>tqdm</t>
        </is>
      </c>
      <c r="F13990">
        <f>=4.48.2</f>
        <v/>
      </c>
      <c r="G13990" t="inlineStr">
        <is>
          <t>tqdm</t>
        </is>
      </c>
      <c r="H13990">
        <f>=4.45.0</f>
        <v/>
      </c>
    </row>
    <row r="13991">
      <c r="A13991" t="inlineStr">
        <is>
          <t>adversarial-robustness-toolbox</t>
        </is>
      </c>
      <c r="B13991" t="inlineStr">
        <is>
          <t>1a2bf6314c91bbd90ab59ee8c140dcea4393f0f4</t>
        </is>
      </c>
      <c r="C13991" t="inlineStr">
        <is>
          <t>2020-08-21 19:32:20+00:00</t>
        </is>
      </c>
      <c r="D13991" t="inlineStr">
        <is>
          <t>verchange</t>
        </is>
      </c>
      <c r="E13991" t="inlineStr">
        <is>
          <t>matplotlib</t>
        </is>
      </c>
      <c r="F13991">
        <f>=3.3.1</f>
        <v/>
      </c>
      <c r="G13991" t="inlineStr">
        <is>
          <t>matplotlib</t>
        </is>
      </c>
      <c r="H13991">
        <f>=3.2.1</f>
        <v/>
      </c>
    </row>
    <row r="13992">
      <c r="A13992" t="inlineStr">
        <is>
          <t>adversarial-robustness-toolbox</t>
        </is>
      </c>
      <c r="B13992" t="inlineStr">
        <is>
          <t>fc3a1a2608797a938bbe08de8f513382f7bf97a3</t>
        </is>
      </c>
      <c r="C13992" t="inlineStr">
        <is>
          <t>2020-09-20 21:05:16+00:00</t>
        </is>
      </c>
      <c r="D13992" t="inlineStr">
        <is>
          <t>verchange</t>
        </is>
      </c>
      <c r="E13992" t="inlineStr">
        <is>
          <t>pytest-mock</t>
        </is>
      </c>
      <c r="F13992">
        <f>=3.3.1</f>
        <v/>
      </c>
      <c r="G13992" t="inlineStr">
        <is>
          <t>pytest-mock</t>
        </is>
      </c>
      <c r="H13992">
        <f>=3.2.0</f>
        <v/>
      </c>
    </row>
    <row r="13993">
      <c r="A13993" t="inlineStr">
        <is>
          <t>adversarial-robustness-toolbox</t>
        </is>
      </c>
      <c r="B13993" t="inlineStr">
        <is>
          <t>fc3a1a2608797a938bbe08de8f513382f7bf97a3</t>
        </is>
      </c>
      <c r="C13993" t="inlineStr">
        <is>
          <t>2020-09-20 21:05:16+00:00</t>
        </is>
      </c>
      <c r="D13993" t="inlineStr">
        <is>
          <t>verchange</t>
        </is>
      </c>
      <c r="E13993" t="inlineStr">
        <is>
          <t>statsmodels</t>
        </is>
      </c>
      <c r="F13993">
        <f>=0.12.0</f>
        <v/>
      </c>
      <c r="G13993" t="inlineStr">
        <is>
          <t>statsmodels</t>
        </is>
      </c>
      <c r="H13993">
        <f>=0.11.1</f>
        <v/>
      </c>
    </row>
    <row r="13994">
      <c r="A13994" t="inlineStr">
        <is>
          <t>adversarial-robustness-toolbox</t>
        </is>
      </c>
      <c r="B13994" t="inlineStr">
        <is>
          <t>fc3a1a2608797a938bbe08de8f513382f7bf97a3</t>
        </is>
      </c>
      <c r="C13994" t="inlineStr">
        <is>
          <t>2020-09-20 21:05:16+00:00</t>
        </is>
      </c>
      <c r="D13994" t="inlineStr">
        <is>
          <t>verchange</t>
        </is>
      </c>
      <c r="E13994" t="inlineStr">
        <is>
          <t>xgboost</t>
        </is>
      </c>
      <c r="F13994">
        <f>=1.2.0</f>
        <v/>
      </c>
      <c r="G13994" t="inlineStr">
        <is>
          <t>xgboost</t>
        </is>
      </c>
      <c r="H13994">
        <f>=1.1.1</f>
        <v/>
      </c>
    </row>
    <row r="13995">
      <c r="A13995" t="inlineStr">
        <is>
          <t>adversarial-robustness-toolbox</t>
        </is>
      </c>
      <c r="B13995" t="inlineStr">
        <is>
          <t>fc3a1a2608797a938bbe08de8f513382f7bf97a3</t>
        </is>
      </c>
      <c r="C13995" t="inlineStr">
        <is>
          <t>2020-09-20 21:05:16+00:00</t>
        </is>
      </c>
      <c r="D13995" t="inlineStr">
        <is>
          <t>verchange</t>
        </is>
      </c>
      <c r="E13995" t="inlineStr">
        <is>
          <t>codecov</t>
        </is>
      </c>
      <c r="F13995">
        <f>=2.1.9</f>
        <v/>
      </c>
      <c r="G13995" t="inlineStr">
        <is>
          <t>codecov</t>
        </is>
      </c>
      <c r="H13995">
        <f>=2.1.8</f>
        <v/>
      </c>
    </row>
    <row r="13996">
      <c r="A13996" t="inlineStr">
        <is>
          <t>adversarial-robustness-toolbox</t>
        </is>
      </c>
      <c r="B13996" t="inlineStr">
        <is>
          <t>fc3a1a2608797a938bbe08de8f513382f7bf97a3</t>
        </is>
      </c>
      <c r="C13996" t="inlineStr">
        <is>
          <t>2020-09-20 21:05:16+00:00</t>
        </is>
      </c>
      <c r="D13996" t="inlineStr">
        <is>
          <t>verchange</t>
        </is>
      </c>
      <c r="E13996" t="inlineStr">
        <is>
          <t>lightgbm</t>
        </is>
      </c>
      <c r="F13996">
        <f>=3.0.0</f>
        <v/>
      </c>
      <c r="G13996" t="inlineStr">
        <is>
          <t>lightgbm</t>
        </is>
      </c>
      <c r="H13996">
        <f>=2.3.1</f>
        <v/>
      </c>
    </row>
    <row r="13997">
      <c r="A13997" t="inlineStr">
        <is>
          <t>adversarial-robustness-toolbox</t>
        </is>
      </c>
      <c r="B13997" t="inlineStr">
        <is>
          <t>fc3a1a2608797a938bbe08de8f513382f7bf97a3</t>
        </is>
      </c>
      <c r="C13997" t="inlineStr">
        <is>
          <t>2020-09-20 21:05:16+00:00</t>
        </is>
      </c>
      <c r="D13997" t="inlineStr">
        <is>
          <t>verchange</t>
        </is>
      </c>
      <c r="E13997" t="inlineStr">
        <is>
          <t>numpy</t>
        </is>
      </c>
      <c r="F13997">
        <f>=1.19.2</f>
        <v/>
      </c>
      <c r="G13997" t="inlineStr">
        <is>
          <t>numpy</t>
        </is>
      </c>
      <c r="H13997">
        <f>=1.19.1</f>
        <v/>
      </c>
    </row>
    <row r="13998">
      <c r="A13998" t="inlineStr">
        <is>
          <t>adversarial-robustness-toolbox</t>
        </is>
      </c>
      <c r="B13998" t="inlineStr">
        <is>
          <t>fc3a1a2608797a938bbe08de8f513382f7bf97a3</t>
        </is>
      </c>
      <c r="C13998" t="inlineStr">
        <is>
          <t>2020-09-20 21:05:16+00:00</t>
        </is>
      </c>
      <c r="D13998" t="inlineStr">
        <is>
          <t>verchange</t>
        </is>
      </c>
      <c r="E13998" t="inlineStr">
        <is>
          <t>tensorflow-addons</t>
        </is>
      </c>
      <c r="F13998">
        <f>=0.11.2</f>
        <v/>
      </c>
      <c r="G13998" t="inlineStr">
        <is>
          <t>tensorflow-addons</t>
        </is>
      </c>
      <c r="H13998">
        <f>=0.11.1</f>
        <v/>
      </c>
    </row>
    <row r="13999">
      <c r="A13999" t="inlineStr">
        <is>
          <t>adversarial-robustness-toolbox</t>
        </is>
      </c>
      <c r="B13999" t="inlineStr">
        <is>
          <t>fc3a1a2608797a938bbe08de8f513382f7bf97a3</t>
        </is>
      </c>
      <c r="C13999" t="inlineStr">
        <is>
          <t>2020-09-20 21:05:16+00:00</t>
        </is>
      </c>
      <c r="D13999" t="inlineStr">
        <is>
          <t>verchange</t>
        </is>
      </c>
      <c r="E13999" t="inlineStr">
        <is>
          <t>torchvision</t>
        </is>
      </c>
      <c r="F13999">
        <f>=0.7.0</f>
        <v/>
      </c>
      <c r="G13999" t="inlineStr">
        <is>
          <t>torchvision</t>
        </is>
      </c>
      <c r="H13999">
        <f>=0.6.0</f>
        <v/>
      </c>
    </row>
    <row r="14000">
      <c r="A14000" t="inlineStr">
        <is>
          <t>adversarial-robustness-toolbox</t>
        </is>
      </c>
      <c r="B14000" t="inlineStr">
        <is>
          <t>fc3a1a2608797a938bbe08de8f513382f7bf97a3</t>
        </is>
      </c>
      <c r="C14000" t="inlineStr">
        <is>
          <t>2020-09-20 21:05:16+00:00</t>
        </is>
      </c>
      <c r="D14000" t="inlineStr">
        <is>
          <t>verchange</t>
        </is>
      </c>
      <c r="E14000" t="inlineStr">
        <is>
          <t>catboost</t>
        </is>
      </c>
      <c r="F14000">
        <f>=0.24.1</f>
        <v/>
      </c>
      <c r="G14000" t="inlineStr">
        <is>
          <t>catboost</t>
        </is>
      </c>
      <c r="H14000">
        <f>=0.24</f>
        <v/>
      </c>
    </row>
    <row r="14001">
      <c r="A14001" t="inlineStr">
        <is>
          <t>adversarial-robustness-toolbox</t>
        </is>
      </c>
      <c r="B14001" t="inlineStr">
        <is>
          <t>fc3a1a2608797a938bbe08de8f513382f7bf97a3</t>
        </is>
      </c>
      <c r="C14001" t="inlineStr">
        <is>
          <t>2020-09-20 21:05:16+00:00</t>
        </is>
      </c>
      <c r="D14001" t="inlineStr">
        <is>
          <t>verchange</t>
        </is>
      </c>
      <c r="E14001" t="inlineStr">
        <is>
          <t>tqdm</t>
        </is>
      </c>
      <c r="F14001">
        <f>=4.49.0</f>
        <v/>
      </c>
      <c r="G14001" t="inlineStr">
        <is>
          <t>tqdm</t>
        </is>
      </c>
      <c r="H14001">
        <f>=4.48.2</f>
        <v/>
      </c>
    </row>
    <row r="14002">
      <c r="A14002" t="inlineStr">
        <is>
          <t>adversarial-robustness-toolbox</t>
        </is>
      </c>
      <c r="B14002" t="inlineStr">
        <is>
          <t>fc3a1a2608797a938bbe08de8f513382f7bf97a3</t>
        </is>
      </c>
      <c r="C14002" t="inlineStr">
        <is>
          <t>2020-09-20 21:05:16+00:00</t>
        </is>
      </c>
      <c r="D14002" t="inlineStr">
        <is>
          <t>verchange</t>
        </is>
      </c>
      <c r="E14002" t="inlineStr">
        <is>
          <t>scikit-learn</t>
        </is>
      </c>
      <c r="F14002">
        <f>=0.22.2</f>
        <v/>
      </c>
      <c r="G14002" t="inlineStr">
        <is>
          <t>scikit-learn</t>
        </is>
      </c>
      <c r="H14002">
        <f>=0.23.2</f>
        <v/>
      </c>
    </row>
    <row r="14003">
      <c r="A14003" t="inlineStr">
        <is>
          <t>adversarial-robustness-toolbox</t>
        </is>
      </c>
      <c r="B14003" t="inlineStr">
        <is>
          <t>fc3a1a2608797a938bbe08de8f513382f7bf97a3</t>
        </is>
      </c>
      <c r="C14003" t="inlineStr">
        <is>
          <t>2020-09-20 21:05:16+00:00</t>
        </is>
      </c>
      <c r="D14003" t="inlineStr">
        <is>
          <t>add</t>
        </is>
      </c>
      <c r="E14003" t="inlineStr">
        <is>
          <t>pandas</t>
        </is>
      </c>
      <c r="F14003">
        <f>=1.1.1</f>
        <v/>
      </c>
      <c r="G14003" t="inlineStr"/>
      <c r="H14003" t="inlineStr"/>
    </row>
    <row r="14004">
      <c r="A14004" t="inlineStr">
        <is>
          <t>adversarial-robustness-toolbox</t>
        </is>
      </c>
      <c r="B14004" t="inlineStr">
        <is>
          <t>fc3a1a2608797a938bbe08de8f513382f7bf97a3</t>
        </is>
      </c>
      <c r="C14004" t="inlineStr">
        <is>
          <t>2020-09-20 21:05:16+00:00</t>
        </is>
      </c>
      <c r="D14004" t="inlineStr">
        <is>
          <t>add</t>
        </is>
      </c>
      <c r="E14004" t="inlineStr">
        <is>
          <t>kornia</t>
        </is>
      </c>
      <c r="F14004">
        <f>=0.3.1</f>
        <v/>
      </c>
      <c r="G14004" t="inlineStr"/>
      <c r="H14004" t="inlineStr"/>
    </row>
    <row r="14005">
      <c r="A14005" t="inlineStr">
        <is>
          <t>adversarial-robustness-toolbox</t>
        </is>
      </c>
      <c r="B14005" t="inlineStr">
        <is>
          <t>bb7c1773902e4d2f3d43a2418136973eac55cf8d</t>
        </is>
      </c>
      <c r="C14005" t="inlineStr">
        <is>
          <t>2020-10-02 19:51:31+00:00</t>
        </is>
      </c>
      <c r="D14005" t="inlineStr">
        <is>
          <t>verchange</t>
        </is>
      </c>
      <c r="E14005" t="inlineStr">
        <is>
          <t>pandas</t>
        </is>
      </c>
      <c r="F14005">
        <f>=1.1.2</f>
        <v/>
      </c>
      <c r="G14005" t="inlineStr">
        <is>
          <t>pandas</t>
        </is>
      </c>
      <c r="H14005">
        <f>=1.1.1</f>
        <v/>
      </c>
    </row>
    <row r="14006">
      <c r="A14006" t="inlineStr">
        <is>
          <t>adversarial-robustness-toolbox</t>
        </is>
      </c>
      <c r="B14006" t="inlineStr">
        <is>
          <t>bb7c1773902e4d2f3d43a2418136973eac55cf8d</t>
        </is>
      </c>
      <c r="C14006" t="inlineStr">
        <is>
          <t>2020-10-02 19:51:31+00:00</t>
        </is>
      </c>
      <c r="D14006" t="inlineStr">
        <is>
          <t>verchange</t>
        </is>
      </c>
      <c r="E14006" t="inlineStr">
        <is>
          <t>kornia</t>
        </is>
      </c>
      <c r="F14006">
        <f>=0.4.0</f>
        <v/>
      </c>
      <c r="G14006" t="inlineStr">
        <is>
          <t>kornia</t>
        </is>
      </c>
      <c r="H14006">
        <f>=0.3.1</f>
        <v/>
      </c>
    </row>
    <row r="14007">
      <c r="A14007" t="inlineStr">
        <is>
          <t>adversarial-robustness-toolbox</t>
        </is>
      </c>
      <c r="B14007" t="inlineStr">
        <is>
          <t>bb7c1773902e4d2f3d43a2418136973eac55cf8d</t>
        </is>
      </c>
      <c r="C14007" t="inlineStr">
        <is>
          <t>2020-10-02 19:51:31+00:00</t>
        </is>
      </c>
      <c r="D14007" t="inlineStr">
        <is>
          <t>verchange</t>
        </is>
      </c>
      <c r="E14007" t="inlineStr">
        <is>
          <t>matplotlib</t>
        </is>
      </c>
      <c r="F14007">
        <f>=3.3.2</f>
        <v/>
      </c>
      <c r="G14007" t="inlineStr">
        <is>
          <t>matplotlib</t>
        </is>
      </c>
      <c r="H14007">
        <f>=3.3.1</f>
        <v/>
      </c>
    </row>
    <row r="14008">
      <c r="A14008" t="inlineStr">
        <is>
          <t>adversarial-robustness-toolbox</t>
        </is>
      </c>
      <c r="B14008" t="inlineStr">
        <is>
          <t>3cf890d14335a02d2fae0442d7f163d019fb4f5e</t>
        </is>
      </c>
      <c r="C14008" t="inlineStr">
        <is>
          <t>2020-11-21 01:08:34+00:00</t>
        </is>
      </c>
      <c r="D14008" t="inlineStr">
        <is>
          <t>verchange</t>
        </is>
      </c>
      <c r="E14008" t="inlineStr">
        <is>
          <t>statsmodels</t>
        </is>
      </c>
      <c r="F14008">
        <f>=0.12.1</f>
        <v/>
      </c>
      <c r="G14008" t="inlineStr">
        <is>
          <t>statsmodels</t>
        </is>
      </c>
      <c r="H14008">
        <f>=0.12.0</f>
        <v/>
      </c>
    </row>
    <row r="14009">
      <c r="A14009" t="inlineStr">
        <is>
          <t>adversarial-robustness-toolbox</t>
        </is>
      </c>
      <c r="B14009" t="inlineStr">
        <is>
          <t>edd4d40205b50d667d5ea57a1a497450a2905513</t>
        </is>
      </c>
      <c r="C14009" t="inlineStr">
        <is>
          <t>2020-12-01 00:45:19+00:00</t>
        </is>
      </c>
      <c r="D14009" t="inlineStr">
        <is>
          <t>verchange</t>
        </is>
      </c>
      <c r="E14009" t="inlineStr">
        <is>
          <t>torch</t>
        </is>
      </c>
      <c r="F14009">
        <f>=1.6.0</f>
        <v/>
      </c>
      <c r="G14009" t="inlineStr">
        <is>
          <t>torch</t>
        </is>
      </c>
      <c r="H14009">
        <f>=1.5.0</f>
        <v/>
      </c>
    </row>
    <row r="14010">
      <c r="A14010" t="inlineStr">
        <is>
          <t>adversarial-robustness-toolbox</t>
        </is>
      </c>
      <c r="B14010" t="inlineStr">
        <is>
          <t>edd4d40205b50d667d5ea57a1a497450a2905513</t>
        </is>
      </c>
      <c r="C14010" t="inlineStr">
        <is>
          <t>2020-12-01 00:45:19+00:00</t>
        </is>
      </c>
      <c r="D14010" t="inlineStr">
        <is>
          <t>verchange</t>
        </is>
      </c>
      <c r="E14010" t="inlineStr">
        <is>
          <t>tensorflow-addons</t>
        </is>
      </c>
      <c r="F14010" t="inlineStr">
        <is>
          <t>&gt;=0.11.2</t>
        </is>
      </c>
      <c r="G14010" t="inlineStr">
        <is>
          <t>tensorflow-addons</t>
        </is>
      </c>
      <c r="H14010">
        <f>=0.11.2</f>
        <v/>
      </c>
    </row>
    <row r="14011">
      <c r="A14011" t="inlineStr">
        <is>
          <t>adversarial-robustness-toolbox</t>
        </is>
      </c>
      <c r="B14011" t="inlineStr">
        <is>
          <t>edd4d40205b50d667d5ea57a1a497450a2905513</t>
        </is>
      </c>
      <c r="C14011" t="inlineStr">
        <is>
          <t>2020-12-01 00:45:19+00:00</t>
        </is>
      </c>
      <c r="D14011" t="inlineStr">
        <is>
          <t>verchange</t>
        </is>
      </c>
      <c r="E14011" t="inlineStr">
        <is>
          <t>keras</t>
        </is>
      </c>
      <c r="F14011" t="inlineStr">
        <is>
          <t>&gt;=2.2.5</t>
        </is>
      </c>
      <c r="G14011" t="inlineStr">
        <is>
          <t>keras</t>
        </is>
      </c>
      <c r="H14011" t="inlineStr"/>
    </row>
    <row r="14012">
      <c r="A14012" t="inlineStr">
        <is>
          <t>adversarial-robustness-toolbox</t>
        </is>
      </c>
      <c r="B14012" t="inlineStr">
        <is>
          <t>edd4d40205b50d667d5ea57a1a497450a2905513</t>
        </is>
      </c>
      <c r="C14012" t="inlineStr">
        <is>
          <t>2020-12-01 00:45:19+00:00</t>
        </is>
      </c>
      <c r="D14012" t="inlineStr">
        <is>
          <t>verchange</t>
        </is>
      </c>
      <c r="E14012" t="inlineStr">
        <is>
          <t>tensorflow</t>
        </is>
      </c>
      <c r="F14012" t="inlineStr">
        <is>
          <t>&gt;=1.15.4</t>
        </is>
      </c>
      <c r="G14012" t="inlineStr">
        <is>
          <t>tensorflow</t>
        </is>
      </c>
      <c r="H14012" t="inlineStr"/>
    </row>
    <row r="14013">
      <c r="A14013" t="inlineStr">
        <is>
          <t>adversarial-robustness-toolbox</t>
        </is>
      </c>
      <c r="B14013" t="inlineStr">
        <is>
          <t>edd4d40205b50d667d5ea57a1a497450a2905513</t>
        </is>
      </c>
      <c r="C14013" t="inlineStr">
        <is>
          <t>2020-12-01 00:45:19+00:00</t>
        </is>
      </c>
      <c r="D14013" t="inlineStr">
        <is>
          <t>verchange</t>
        </is>
      </c>
      <c r="E14013" t="inlineStr">
        <is>
          <t>scikit-learn</t>
        </is>
      </c>
      <c r="F14013" t="inlineStr">
        <is>
          <t>&gt;=0.22.2</t>
        </is>
      </c>
      <c r="G14013" t="inlineStr">
        <is>
          <t>scikit-learn</t>
        </is>
      </c>
      <c r="H14013">
        <f>=0.22.2</f>
        <v/>
      </c>
    </row>
    <row r="14014">
      <c r="A14014" t="inlineStr">
        <is>
          <t>adversarial-robustness-toolbox</t>
        </is>
      </c>
      <c r="B14014" t="inlineStr">
        <is>
          <t>edd4d40205b50d667d5ea57a1a497450a2905513</t>
        </is>
      </c>
      <c r="C14014" t="inlineStr">
        <is>
          <t>2020-12-01 00:45:19+00:00</t>
        </is>
      </c>
      <c r="D14014" t="inlineStr">
        <is>
          <t>add</t>
        </is>
      </c>
      <c r="E14014" t="inlineStr">
        <is>
          <t>torchaudio</t>
        </is>
      </c>
      <c r="F14014">
        <f>=0.6.0</f>
        <v/>
      </c>
      <c r="G14014" t="inlineStr"/>
      <c r="H14014" t="inlineStr"/>
    </row>
    <row r="14015">
      <c r="A14015" t="inlineStr">
        <is>
          <t>adversarial-robustness-toolbox</t>
        </is>
      </c>
      <c r="B14015" t="inlineStr">
        <is>
          <t>edd4d40205b50d667d5ea57a1a497450a2905513</t>
        </is>
      </c>
      <c r="C14015" t="inlineStr">
        <is>
          <t>2020-12-01 00:45:19+00:00</t>
        </is>
      </c>
      <c r="D14015" t="inlineStr">
        <is>
          <t>add</t>
        </is>
      </c>
      <c r="E14015" t="inlineStr">
        <is>
          <t>pytest-cov</t>
        </is>
      </c>
      <c r="F14015">
        <f>=2.10.1</f>
        <v/>
      </c>
      <c r="G14015" t="inlineStr"/>
      <c r="H14015" t="inlineStr"/>
    </row>
    <row r="14016">
      <c r="A14016" t="inlineStr">
        <is>
          <t>adversarial-robustness-toolbox</t>
        </is>
      </c>
      <c r="B14016" t="inlineStr">
        <is>
          <t>c9148b4cc9f9ee95ad1791e29069874fe596128b</t>
        </is>
      </c>
      <c r="C14016" t="inlineStr">
        <is>
          <t>2021-01-09 01:16:26+00:00</t>
        </is>
      </c>
      <c r="D14016" t="inlineStr">
        <is>
          <t>verchange</t>
        </is>
      </c>
      <c r="E14016" t="inlineStr">
        <is>
          <t>xgboost</t>
        </is>
      </c>
      <c r="F14016">
        <f>=1.3.1</f>
        <v/>
      </c>
      <c r="G14016" t="inlineStr">
        <is>
          <t>xgboost</t>
        </is>
      </c>
      <c r="H14016">
        <f>=1.2.0</f>
        <v/>
      </c>
    </row>
    <row r="14017">
      <c r="A14017" t="inlineStr">
        <is>
          <t>adversarial-robustness-toolbox</t>
        </is>
      </c>
      <c r="B14017" t="inlineStr">
        <is>
          <t>c9148b4cc9f9ee95ad1791e29069874fe596128b</t>
        </is>
      </c>
      <c r="C14017" t="inlineStr">
        <is>
          <t>2021-01-09 01:16:26+00:00</t>
        </is>
      </c>
      <c r="D14017" t="inlineStr">
        <is>
          <t>verchange</t>
        </is>
      </c>
      <c r="E14017" t="inlineStr">
        <is>
          <t>tensorflow-addons</t>
        </is>
      </c>
      <c r="F14017" t="inlineStr">
        <is>
          <t>~=0.11.0</t>
        </is>
      </c>
      <c r="G14017" t="inlineStr">
        <is>
          <t>tensorflow-addons</t>
        </is>
      </c>
      <c r="H14017" t="inlineStr">
        <is>
          <t>&gt;=0.11.2</t>
        </is>
      </c>
    </row>
    <row r="14018">
      <c r="A14018" t="inlineStr">
        <is>
          <t>adversarial-robustness-toolbox</t>
        </is>
      </c>
      <c r="B14018" t="inlineStr">
        <is>
          <t>c9148b4cc9f9ee95ad1791e29069874fe596128b</t>
        </is>
      </c>
      <c r="C14018" t="inlineStr">
        <is>
          <t>2021-01-09 01:16:26+00:00</t>
        </is>
      </c>
      <c r="D14018" t="inlineStr">
        <is>
          <t>verchange</t>
        </is>
      </c>
      <c r="E14018" t="inlineStr">
        <is>
          <t>matplotlib</t>
        </is>
      </c>
      <c r="F14018">
        <f>=3.3.3</f>
        <v/>
      </c>
      <c r="G14018" t="inlineStr">
        <is>
          <t>matplotlib</t>
        </is>
      </c>
      <c r="H14018">
        <f>=3.3.2</f>
        <v/>
      </c>
    </row>
    <row r="14019">
      <c r="A14019" t="inlineStr">
        <is>
          <t>adversarial-robustness-toolbox</t>
        </is>
      </c>
      <c r="B14019" t="inlineStr">
        <is>
          <t>c9148b4cc9f9ee95ad1791e29069874fe596128b</t>
        </is>
      </c>
      <c r="C14019" t="inlineStr">
        <is>
          <t>2021-01-09 01:16:26+00:00</t>
        </is>
      </c>
      <c r="D14019" t="inlineStr">
        <is>
          <t>verchange</t>
        </is>
      </c>
      <c r="E14019" t="inlineStr">
        <is>
          <t>pandas</t>
        </is>
      </c>
      <c r="F14019">
        <f>=1.1.4</f>
        <v/>
      </c>
      <c r="G14019" t="inlineStr">
        <is>
          <t>pandas</t>
        </is>
      </c>
      <c r="H14019">
        <f>=1.1.2</f>
        <v/>
      </c>
    </row>
    <row r="14020">
      <c r="A14020" t="inlineStr">
        <is>
          <t>adversarial-robustness-toolbox</t>
        </is>
      </c>
      <c r="B14020" t="inlineStr">
        <is>
          <t>c9148b4cc9f9ee95ad1791e29069874fe596128b</t>
        </is>
      </c>
      <c r="C14020" t="inlineStr">
        <is>
          <t>2021-01-09 01:16:26+00:00</t>
        </is>
      </c>
      <c r="D14020" t="inlineStr">
        <is>
          <t>verchange</t>
        </is>
      </c>
      <c r="E14020" t="inlineStr">
        <is>
          <t>scikit-learn</t>
        </is>
      </c>
      <c r="F14020" t="inlineStr">
        <is>
          <t>&gt;=0.22.2;==0.23.*</t>
        </is>
      </c>
      <c r="G14020" t="inlineStr">
        <is>
          <t>scikit-learn</t>
        </is>
      </c>
      <c r="H14020" t="inlineStr">
        <is>
          <t>&gt;=0.22.2</t>
        </is>
      </c>
    </row>
    <row r="14021">
      <c r="A14021" t="inlineStr">
        <is>
          <t>adversarial-robustness-toolbox</t>
        </is>
      </c>
      <c r="B14021" t="inlineStr">
        <is>
          <t>4ca921bb336ec596a8e44f2d5b699df8fbaa9ae9</t>
        </is>
      </c>
      <c r="C14021" t="inlineStr">
        <is>
          <t>2021-02-19 23:53:35+00:00</t>
        </is>
      </c>
      <c r="D14021" t="inlineStr">
        <is>
          <t>verchange</t>
        </is>
      </c>
      <c r="E14021" t="inlineStr">
        <is>
          <t>numpy</t>
        </is>
      </c>
      <c r="F14021" t="inlineStr">
        <is>
          <t>&gt;=1.18.0</t>
        </is>
      </c>
      <c r="G14021" t="inlineStr">
        <is>
          <t>numpy</t>
        </is>
      </c>
      <c r="H14021">
        <f>=1.19.2</f>
        <v/>
      </c>
    </row>
    <row r="14022">
      <c r="A14022" t="inlineStr">
        <is>
          <t>adversarial-robustness-toolbox</t>
        </is>
      </c>
      <c r="B14022" t="inlineStr">
        <is>
          <t>fa4fe6a2ba33fbdf1ff7b5103fc353756799529f</t>
        </is>
      </c>
      <c r="C14022" t="inlineStr">
        <is>
          <t>2021-03-13 21:37:57+00:00</t>
        </is>
      </c>
      <c r="D14022" t="inlineStr">
        <is>
          <t>verchange</t>
        </is>
      </c>
      <c r="E14022" t="inlineStr">
        <is>
          <t>pytest-mock</t>
        </is>
      </c>
      <c r="F14022" t="inlineStr">
        <is>
          <t>~=3.3.1</t>
        </is>
      </c>
      <c r="G14022" t="inlineStr">
        <is>
          <t>pytest-mock</t>
        </is>
      </c>
      <c r="H14022">
        <f>=3.3.1</f>
        <v/>
      </c>
    </row>
    <row r="14023">
      <c r="A14023" t="inlineStr">
        <is>
          <t>adversarial-robustness-toolbox</t>
        </is>
      </c>
      <c r="B14023" t="inlineStr">
        <is>
          <t>fa4fe6a2ba33fbdf1ff7b5103fc353756799529f</t>
        </is>
      </c>
      <c r="C14023" t="inlineStr">
        <is>
          <t>2021-03-13 21:37:57+00:00</t>
        </is>
      </c>
      <c r="D14023" t="inlineStr">
        <is>
          <t>verchange</t>
        </is>
      </c>
      <c r="E14023" t="inlineStr">
        <is>
          <t>torch</t>
        </is>
      </c>
      <c r="F14023">
        <f>=1.8.0</f>
        <v/>
      </c>
      <c r="G14023" t="inlineStr">
        <is>
          <t>torch</t>
        </is>
      </c>
      <c r="H14023">
        <f>=1.6.0</f>
        <v/>
      </c>
    </row>
    <row r="14024">
      <c r="A14024" t="inlineStr">
        <is>
          <t>adversarial-robustness-toolbox</t>
        </is>
      </c>
      <c r="B14024" t="inlineStr">
        <is>
          <t>fa4fe6a2ba33fbdf1ff7b5103fc353756799529f</t>
        </is>
      </c>
      <c r="C14024" t="inlineStr">
        <is>
          <t>2021-03-13 21:37:57+00:00</t>
        </is>
      </c>
      <c r="D14024" t="inlineStr">
        <is>
          <t>verchange</t>
        </is>
      </c>
      <c r="E14024" t="inlineStr">
        <is>
          <t>codecov</t>
        </is>
      </c>
      <c r="F14024" t="inlineStr">
        <is>
          <t>~=2.1.9</t>
        </is>
      </c>
      <c r="G14024" t="inlineStr">
        <is>
          <t>codecov</t>
        </is>
      </c>
      <c r="H14024">
        <f>=2.1.9</f>
        <v/>
      </c>
    </row>
    <row r="14025">
      <c r="A14025" t="inlineStr">
        <is>
          <t>adversarial-robustness-toolbox</t>
        </is>
      </c>
      <c r="B14025" t="inlineStr">
        <is>
          <t>fa4fe6a2ba33fbdf1ff7b5103fc353756799529f</t>
        </is>
      </c>
      <c r="C14025" t="inlineStr">
        <is>
          <t>2021-03-13 21:37:57+00:00</t>
        </is>
      </c>
      <c r="D14025" t="inlineStr">
        <is>
          <t>verchange</t>
        </is>
      </c>
      <c r="E14025" t="inlineStr">
        <is>
          <t>pytest-cov</t>
        </is>
      </c>
      <c r="F14025" t="inlineStr">
        <is>
          <t>~=2.10.1</t>
        </is>
      </c>
      <c r="G14025" t="inlineStr">
        <is>
          <t>pytest-cov</t>
        </is>
      </c>
      <c r="H14025">
        <f>=2.10.1</f>
        <v/>
      </c>
    </row>
    <row r="14026">
      <c r="A14026" t="inlineStr">
        <is>
          <t>adversarial-robustness-toolbox</t>
        </is>
      </c>
      <c r="B14026" t="inlineStr">
        <is>
          <t>fa4fe6a2ba33fbdf1ff7b5103fc353756799529f</t>
        </is>
      </c>
      <c r="C14026" t="inlineStr">
        <is>
          <t>2021-03-13 21:37:57+00:00</t>
        </is>
      </c>
      <c r="D14026" t="inlineStr">
        <is>
          <t>verchange</t>
        </is>
      </c>
      <c r="E14026" t="inlineStr">
        <is>
          <t>pytest-pep8</t>
        </is>
      </c>
      <c r="F14026" t="inlineStr">
        <is>
          <t>~=1.0.6</t>
        </is>
      </c>
      <c r="G14026" t="inlineStr">
        <is>
          <t>pytest-pep8</t>
        </is>
      </c>
      <c r="H14026">
        <f>=1.0.6</f>
        <v/>
      </c>
    </row>
    <row r="14027">
      <c r="A14027" t="inlineStr">
        <is>
          <t>adversarial-robustness-toolbox</t>
        </is>
      </c>
      <c r="B14027" t="inlineStr">
        <is>
          <t>fa4fe6a2ba33fbdf1ff7b5103fc353756799529f</t>
        </is>
      </c>
      <c r="C14027" t="inlineStr">
        <is>
          <t>2021-03-13 21:37:57+00:00</t>
        </is>
      </c>
      <c r="D14027" t="inlineStr">
        <is>
          <t>verchange</t>
        </is>
      </c>
      <c r="E14027" t="inlineStr">
        <is>
          <t>requests</t>
        </is>
      </c>
      <c r="F14027" t="inlineStr">
        <is>
          <t>~=2.24.0</t>
        </is>
      </c>
      <c r="G14027" t="inlineStr">
        <is>
          <t>requests</t>
        </is>
      </c>
      <c r="H14027">
        <f>=2.24.0</f>
        <v/>
      </c>
    </row>
    <row r="14028">
      <c r="A14028" t="inlineStr">
        <is>
          <t>adversarial-robustness-toolbox</t>
        </is>
      </c>
      <c r="B14028" t="inlineStr">
        <is>
          <t>fa4fe6a2ba33fbdf1ff7b5103fc353756799529f</t>
        </is>
      </c>
      <c r="C14028" t="inlineStr">
        <is>
          <t>2021-03-13 21:37:57+00:00</t>
        </is>
      </c>
      <c r="D14028" t="inlineStr">
        <is>
          <t>verchange</t>
        </is>
      </c>
      <c r="E14028" t="inlineStr">
        <is>
          <t>kornia</t>
        </is>
      </c>
      <c r="F14028" t="inlineStr">
        <is>
          <t>~=0.4.1</t>
        </is>
      </c>
      <c r="G14028" t="inlineStr">
        <is>
          <t>kornia</t>
        </is>
      </c>
      <c r="H14028">
        <f>=0.4.0</f>
        <v/>
      </c>
    </row>
    <row r="14029">
      <c r="A14029" t="inlineStr">
        <is>
          <t>adversarial-robustness-toolbox</t>
        </is>
      </c>
      <c r="B14029" t="inlineStr">
        <is>
          <t>fa4fe6a2ba33fbdf1ff7b5103fc353756799529f</t>
        </is>
      </c>
      <c r="C14029" t="inlineStr">
        <is>
          <t>2021-03-13 21:37:57+00:00</t>
        </is>
      </c>
      <c r="D14029" t="inlineStr">
        <is>
          <t>verchange</t>
        </is>
      </c>
      <c r="E14029" t="inlineStr">
        <is>
          <t>torchvision</t>
        </is>
      </c>
      <c r="F14029" t="inlineStr">
        <is>
          <t>~=0.9.0</t>
        </is>
      </c>
      <c r="G14029" t="inlineStr">
        <is>
          <t>torchvision</t>
        </is>
      </c>
      <c r="H14029">
        <f>=0.7.0</f>
        <v/>
      </c>
    </row>
    <row r="14030">
      <c r="A14030" t="inlineStr">
        <is>
          <t>adversarial-robustness-toolbox</t>
        </is>
      </c>
      <c r="B14030" t="inlineStr">
        <is>
          <t>fa4fe6a2ba33fbdf1ff7b5103fc353756799529f</t>
        </is>
      </c>
      <c r="C14030" t="inlineStr">
        <is>
          <t>2021-03-13 21:37:57+00:00</t>
        </is>
      </c>
      <c r="D14030" t="inlineStr">
        <is>
          <t>verchange</t>
        </is>
      </c>
      <c r="E14030" t="inlineStr">
        <is>
          <t>catboost</t>
        </is>
      </c>
      <c r="F14030">
        <f>=0.24.4</f>
        <v/>
      </c>
      <c r="G14030" t="inlineStr">
        <is>
          <t>catboost</t>
        </is>
      </c>
      <c r="H14030">
        <f>=0.24.1</f>
        <v/>
      </c>
    </row>
    <row r="14031">
      <c r="A14031" t="inlineStr">
        <is>
          <t>adversarial-robustness-toolbox</t>
        </is>
      </c>
      <c r="B14031" t="inlineStr">
        <is>
          <t>fa4fe6a2ba33fbdf1ff7b5103fc353756799529f</t>
        </is>
      </c>
      <c r="C14031" t="inlineStr">
        <is>
          <t>2021-03-13 21:37:57+00:00</t>
        </is>
      </c>
      <c r="D14031" t="inlineStr">
        <is>
          <t>verchange</t>
        </is>
      </c>
      <c r="E14031" t="inlineStr">
        <is>
          <t>torchaudio</t>
        </is>
      </c>
      <c r="F14031" t="inlineStr">
        <is>
          <t>~=0.8.0</t>
        </is>
      </c>
      <c r="G14031" t="inlineStr">
        <is>
          <t>torchaudio</t>
        </is>
      </c>
      <c r="H14031">
        <f>=0.6.0</f>
        <v/>
      </c>
    </row>
    <row r="14032">
      <c r="A14032" t="inlineStr">
        <is>
          <t>adversarial-robustness-toolbox</t>
        </is>
      </c>
      <c r="B14032" t="inlineStr">
        <is>
          <t>fa4fe6a2ba33fbdf1ff7b5103fc353756799529f</t>
        </is>
      </c>
      <c r="C14032" t="inlineStr">
        <is>
          <t>2021-03-13 21:37:57+00:00</t>
        </is>
      </c>
      <c r="D14032" t="inlineStr">
        <is>
          <t>verchange</t>
        </is>
      </c>
      <c r="E14032" t="inlineStr">
        <is>
          <t>pytest</t>
        </is>
      </c>
      <c r="F14032" t="inlineStr">
        <is>
          <t>~=5.4.1</t>
        </is>
      </c>
      <c r="G14032" t="inlineStr">
        <is>
          <t>pytest</t>
        </is>
      </c>
      <c r="H14032">
        <f>=5.4.1</f>
        <v/>
      </c>
    </row>
    <row r="14033">
      <c r="A14033" t="inlineStr">
        <is>
          <t>adversarial-robustness-toolbox</t>
        </is>
      </c>
      <c r="B14033" t="inlineStr">
        <is>
          <t>fa4fe6a2ba33fbdf1ff7b5103fc353756799529f</t>
        </is>
      </c>
      <c r="C14033" t="inlineStr">
        <is>
          <t>2021-03-13 21:37:57+00:00</t>
        </is>
      </c>
      <c r="D14033" t="inlineStr">
        <is>
          <t>verchange</t>
        </is>
      </c>
      <c r="E14033" t="inlineStr">
        <is>
          <t>matplotlib</t>
        </is>
      </c>
      <c r="F14033">
        <f>=3.3.4</f>
        <v/>
      </c>
      <c r="G14033" t="inlineStr">
        <is>
          <t>matplotlib</t>
        </is>
      </c>
      <c r="H14033">
        <f>=3.3.3</f>
        <v/>
      </c>
    </row>
    <row r="14034">
      <c r="A14034" t="inlineStr">
        <is>
          <t>adversarial-robustness-toolbox</t>
        </is>
      </c>
      <c r="B14034" t="inlineStr">
        <is>
          <t>fa4fe6a2ba33fbdf1ff7b5103fc353756799529f</t>
        </is>
      </c>
      <c r="C14034" t="inlineStr">
        <is>
          <t>2021-03-13 21:37:57+00:00</t>
        </is>
      </c>
      <c r="D14034" t="inlineStr">
        <is>
          <t>add</t>
        </is>
      </c>
      <c r="E14034" t="inlineStr">
        <is>
          <t>librosa</t>
        </is>
      </c>
      <c r="F14034">
        <f>=0.8.0</f>
        <v/>
      </c>
      <c r="G14034" t="inlineStr"/>
      <c r="H14034" t="inlineStr"/>
    </row>
    <row r="14035">
      <c r="A14035" t="inlineStr">
        <is>
          <t>adversarial-robustness-toolbox</t>
        </is>
      </c>
      <c r="B14035" t="inlineStr">
        <is>
          <t>3a957076d0df87203e1056b442a59d4ff56a8810</t>
        </is>
      </c>
      <c r="C14035" t="inlineStr">
        <is>
          <t>2021-03-16 14:27:36+00:00</t>
        </is>
      </c>
      <c r="D14035" t="inlineStr">
        <is>
          <t>add</t>
        </is>
      </c>
      <c r="E14035" t="inlineStr">
        <is>
          <t>numba</t>
        </is>
      </c>
      <c r="F14035" t="inlineStr">
        <is>
          <t>~=0.52.0</t>
        </is>
      </c>
      <c r="G14035" t="inlineStr"/>
      <c r="H14035" t="inlineStr"/>
    </row>
    <row r="14036">
      <c r="A14036" t="inlineStr">
        <is>
          <t>adversarial-robustness-toolbox</t>
        </is>
      </c>
      <c r="B14036" t="inlineStr">
        <is>
          <t>3a957076d0df87203e1056b442a59d4ff56a8810</t>
        </is>
      </c>
      <c r="C14036" t="inlineStr">
        <is>
          <t>2021-03-16 14:27:36+00:00</t>
        </is>
      </c>
      <c r="D14036" t="inlineStr">
        <is>
          <t>add</t>
        </is>
      </c>
      <c r="E14036" t="inlineStr">
        <is>
          <t>opencv-python</t>
        </is>
      </c>
      <c r="F14036" t="inlineStr"/>
      <c r="G14036" t="inlineStr"/>
      <c r="H14036" t="inlineStr"/>
    </row>
    <row r="14037">
      <c r="A14037" t="inlineStr">
        <is>
          <t>dbsake</t>
        </is>
      </c>
      <c r="B14037" t="inlineStr">
        <is>
          <t>989d234818f4bc54ef9aac8f24871bf0c75df946</t>
        </is>
      </c>
      <c r="C14037" t="inlineStr">
        <is>
          <t>2014-08-05 18:20:45+00:00</t>
        </is>
      </c>
      <c r="D14037" t="inlineStr">
        <is>
          <t>add</t>
        </is>
      </c>
      <c r="E14037" t="inlineStr">
        <is>
          <t>wheel</t>
        </is>
      </c>
      <c r="F14037" t="inlineStr">
        <is>
          <t>&gt;=0.23.0</t>
        </is>
      </c>
      <c r="G14037" t="inlineStr"/>
      <c r="H14037" t="inlineStr"/>
    </row>
    <row r="14038">
      <c r="A14038" t="inlineStr">
        <is>
          <t>dbsake</t>
        </is>
      </c>
      <c r="B14038" t="inlineStr">
        <is>
          <t>989d234818f4bc54ef9aac8f24871bf0c75df946</t>
        </is>
      </c>
      <c r="C14038" t="inlineStr">
        <is>
          <t>2014-08-05 18:20:45+00:00</t>
        </is>
      </c>
      <c r="D14038" t="inlineStr">
        <is>
          <t>add</t>
        </is>
      </c>
      <c r="E14038" t="inlineStr">
        <is>
          <t>click</t>
        </is>
      </c>
      <c r="F14038" t="inlineStr">
        <is>
          <t>&gt;=2.0</t>
        </is>
      </c>
      <c r="G14038" t="inlineStr"/>
      <c r="H14038" t="inlineStr"/>
    </row>
    <row r="14039">
      <c r="A14039" t="inlineStr">
        <is>
          <t>dbsake</t>
        </is>
      </c>
      <c r="B14039" t="inlineStr">
        <is>
          <t>989d234818f4bc54ef9aac8f24871bf0c75df946</t>
        </is>
      </c>
      <c r="C14039" t="inlineStr">
        <is>
          <t>2014-08-05 18:20:45+00:00</t>
        </is>
      </c>
      <c r="D14039" t="inlineStr">
        <is>
          <t>add</t>
        </is>
      </c>
      <c r="E14039" t="inlineStr">
        <is>
          <t>jinja2</t>
        </is>
      </c>
      <c r="F14039" t="inlineStr">
        <is>
          <t>&gt;=2.2.1</t>
        </is>
      </c>
      <c r="G14039" t="inlineStr"/>
      <c r="H14039" t="inlineStr"/>
    </row>
    <row r="14040">
      <c r="A14040" t="inlineStr">
        <is>
          <t>keract</t>
        </is>
      </c>
      <c r="B14040" t="inlineStr">
        <is>
          <t>5b827c20399bd265379c5fbb9e8eab9070566bb9</t>
        </is>
      </c>
      <c r="C14040" t="inlineStr">
        <is>
          <t>2020-08-22 09:00:10+00:00</t>
        </is>
      </c>
      <c r="D14040" t="inlineStr">
        <is>
          <t>verchange</t>
        </is>
      </c>
      <c r="E14040" t="inlineStr">
        <is>
          <t>numpy</t>
        </is>
      </c>
      <c r="F14040" t="inlineStr">
        <is>
          <t>&gt;=1.16.5</t>
        </is>
      </c>
      <c r="G14040" t="inlineStr">
        <is>
          <t>numpy</t>
        </is>
      </c>
      <c r="H14040" t="inlineStr"/>
    </row>
    <row r="14041">
      <c r="A14041" t="inlineStr">
        <is>
          <t>keract</t>
        </is>
      </c>
      <c r="B14041" t="inlineStr">
        <is>
          <t>5b827c20399bd265379c5fbb9e8eab9070566bb9</t>
        </is>
      </c>
      <c r="C14041" t="inlineStr">
        <is>
          <t>2020-08-22 09:00:10+00:00</t>
        </is>
      </c>
      <c r="D14041" t="inlineStr">
        <is>
          <t>rem</t>
        </is>
      </c>
      <c r="E14041" t="inlineStr"/>
      <c r="F14041" t="inlineStr"/>
      <c r="G14041" t="inlineStr">
        <is>
          <t>Keras</t>
        </is>
      </c>
      <c r="H14041" t="inlineStr"/>
    </row>
    <row r="14042">
      <c r="A14042" t="inlineStr">
        <is>
          <t>keract</t>
        </is>
      </c>
      <c r="B14042" t="inlineStr">
        <is>
          <t>5b827c20399bd265379c5fbb9e8eab9070566bb9</t>
        </is>
      </c>
      <c r="C14042" t="inlineStr">
        <is>
          <t>2020-08-22 09:00:10+00:00</t>
        </is>
      </c>
      <c r="D14042" t="inlineStr">
        <is>
          <t>rem</t>
        </is>
      </c>
      <c r="E14042" t="inlineStr"/>
      <c r="F14042" t="inlineStr"/>
      <c r="G14042" t="inlineStr">
        <is>
          <t>tensorflow</t>
        </is>
      </c>
      <c r="H14042" t="inlineStr"/>
    </row>
    <row r="14043">
      <c r="A14043" t="inlineStr">
        <is>
          <t>keract</t>
        </is>
      </c>
      <c r="B14043" t="inlineStr">
        <is>
          <t>819f05b1a320559ff2289dbd4027821487bd2bc3</t>
        </is>
      </c>
      <c r="C14043" t="inlineStr">
        <is>
          <t>2020-12-30 14:25:13+00:00</t>
        </is>
      </c>
      <c r="D14043" t="inlineStr">
        <is>
          <t>verchange</t>
        </is>
      </c>
      <c r="E14043" t="inlineStr">
        <is>
          <t>numpy</t>
        </is>
      </c>
      <c r="F14043" t="inlineStr"/>
      <c r="G14043" t="inlineStr">
        <is>
          <t>numpy</t>
        </is>
      </c>
      <c r="H14043" t="inlineStr">
        <is>
          <t>&gt;=1.16.5</t>
        </is>
      </c>
    </row>
    <row r="14044">
      <c r="A14044" t="inlineStr">
        <is>
          <t>QUANTAXIS</t>
        </is>
      </c>
      <c r="B14044" t="inlineStr">
        <is>
          <t>b97cf1510f81fbaa38907d5db4d4a6a2ec04acac</t>
        </is>
      </c>
      <c r="C14044" t="inlineStr">
        <is>
          <t>2017-04-21 07:58:17+00:00</t>
        </is>
      </c>
      <c r="D14044" t="inlineStr">
        <is>
          <t>add</t>
        </is>
      </c>
      <c r="E14044" t="inlineStr">
        <is>
          <t>pymongo</t>
        </is>
      </c>
      <c r="F14044" t="inlineStr"/>
      <c r="G14044" t="inlineStr"/>
      <c r="H14044" t="inlineStr"/>
    </row>
    <row r="14045">
      <c r="A14045" t="inlineStr">
        <is>
          <t>QUANTAXIS</t>
        </is>
      </c>
      <c r="B14045" t="inlineStr">
        <is>
          <t>b97cf1510f81fbaa38907d5db4d4a6a2ec04acac</t>
        </is>
      </c>
      <c r="C14045" t="inlineStr">
        <is>
          <t>2017-04-21 07:58:17+00:00</t>
        </is>
      </c>
      <c r="D14045" t="inlineStr">
        <is>
          <t>add</t>
        </is>
      </c>
      <c r="E14045" t="inlineStr">
        <is>
          <t>celery</t>
        </is>
      </c>
      <c r="F14045" t="inlineStr"/>
      <c r="G14045" t="inlineStr"/>
      <c r="H14045" t="inlineStr"/>
    </row>
    <row r="14046">
      <c r="A14046" t="inlineStr">
        <is>
          <t>QUANTAXIS</t>
        </is>
      </c>
      <c r="B14046" t="inlineStr">
        <is>
          <t>b97cf1510f81fbaa38907d5db4d4a6a2ec04acac</t>
        </is>
      </c>
      <c r="C14046" t="inlineStr">
        <is>
          <t>2017-04-21 07:58:17+00:00</t>
        </is>
      </c>
      <c r="D14046" t="inlineStr">
        <is>
          <t>add</t>
        </is>
      </c>
      <c r="E14046" t="inlineStr">
        <is>
          <t>tushare</t>
        </is>
      </c>
      <c r="F14046" t="inlineStr"/>
      <c r="G14046" t="inlineStr"/>
      <c r="H14046" t="inlineStr"/>
    </row>
    <row r="14047">
      <c r="A14047" t="inlineStr">
        <is>
          <t>QUANTAXIS</t>
        </is>
      </c>
      <c r="B14047" t="inlineStr">
        <is>
          <t>b97cf1510f81fbaa38907d5db4d4a6a2ec04acac</t>
        </is>
      </c>
      <c r="C14047" t="inlineStr">
        <is>
          <t>2017-04-21 07:58:17+00:00</t>
        </is>
      </c>
      <c r="D14047" t="inlineStr">
        <is>
          <t>add</t>
        </is>
      </c>
      <c r="E14047" t="inlineStr">
        <is>
          <t>scrapy</t>
        </is>
      </c>
      <c r="F14047" t="inlineStr"/>
      <c r="G14047" t="inlineStr"/>
      <c r="H14047" t="inlineStr"/>
    </row>
    <row r="14048">
      <c r="A14048" t="inlineStr">
        <is>
          <t>QUANTAXIS</t>
        </is>
      </c>
      <c r="B14048" t="inlineStr">
        <is>
          <t>b97cf1510f81fbaa38907d5db4d4a6a2ec04acac</t>
        </is>
      </c>
      <c r="C14048" t="inlineStr">
        <is>
          <t>2017-04-21 07:58:17+00:00</t>
        </is>
      </c>
      <c r="D14048" t="inlineStr">
        <is>
          <t>add</t>
        </is>
      </c>
      <c r="E14048" t="inlineStr">
        <is>
          <t>selenium</t>
        </is>
      </c>
      <c r="F14048" t="inlineStr"/>
      <c r="G14048" t="inlineStr"/>
      <c r="H14048" t="inlineStr"/>
    </row>
    <row r="14049">
      <c r="A14049" t="inlineStr">
        <is>
          <t>QUANTAXIS</t>
        </is>
      </c>
      <c r="B14049" t="inlineStr">
        <is>
          <t>b97cf1510f81fbaa38907d5db4d4a6a2ec04acac</t>
        </is>
      </c>
      <c r="C14049" t="inlineStr">
        <is>
          <t>2017-04-21 07:58:17+00:00</t>
        </is>
      </c>
      <c r="D14049" t="inlineStr">
        <is>
          <t>add</t>
        </is>
      </c>
      <c r="E14049" t="inlineStr">
        <is>
          <t>easyquotation</t>
        </is>
      </c>
      <c r="F14049" t="inlineStr"/>
      <c r="G14049" t="inlineStr"/>
      <c r="H14049" t="inlineStr"/>
    </row>
    <row r="14050">
      <c r="A14050" t="inlineStr">
        <is>
          <t>QUANTAXIS</t>
        </is>
      </c>
      <c r="B14050" t="inlineStr">
        <is>
          <t>b97cf1510f81fbaa38907d5db4d4a6a2ec04acac</t>
        </is>
      </c>
      <c r="C14050" t="inlineStr">
        <is>
          <t>2017-04-21 07:58:17+00:00</t>
        </is>
      </c>
      <c r="D14050" t="inlineStr">
        <is>
          <t>add</t>
        </is>
      </c>
      <c r="E14050" t="inlineStr">
        <is>
          <t>lxml</t>
        </is>
      </c>
      <c r="F14050" t="inlineStr"/>
      <c r="G14050" t="inlineStr"/>
      <c r="H14050" t="inlineStr"/>
    </row>
    <row r="14051">
      <c r="A14051" t="inlineStr">
        <is>
          <t>QUANTAXIS</t>
        </is>
      </c>
      <c r="B14051" t="inlineStr">
        <is>
          <t>b97cf1510f81fbaa38907d5db4d4a6a2ec04acac</t>
        </is>
      </c>
      <c r="C14051" t="inlineStr">
        <is>
          <t>2017-04-21 07:58:17+00:00</t>
        </is>
      </c>
      <c r="D14051" t="inlineStr">
        <is>
          <t>add</t>
        </is>
      </c>
      <c r="E14051" t="inlineStr">
        <is>
          <t>socket</t>
        </is>
      </c>
      <c r="F14051" t="inlineStr"/>
      <c r="G14051" t="inlineStr"/>
      <c r="H14051" t="inlineStr"/>
    </row>
    <row r="14052">
      <c r="A14052" t="inlineStr">
        <is>
          <t>QUANTAXIS</t>
        </is>
      </c>
      <c r="B14052" t="inlineStr">
        <is>
          <t>b97cf1510f81fbaa38907d5db4d4a6a2ec04acac</t>
        </is>
      </c>
      <c r="C14052" t="inlineStr">
        <is>
          <t>2017-04-21 07:58:17+00:00</t>
        </is>
      </c>
      <c r="D14052" t="inlineStr">
        <is>
          <t>add</t>
        </is>
      </c>
      <c r="E14052" t="inlineStr">
        <is>
          <t>pandas</t>
        </is>
      </c>
      <c r="F14052" t="inlineStr"/>
      <c r="G14052" t="inlineStr"/>
      <c r="H14052" t="inlineStr"/>
    </row>
    <row r="14053">
      <c r="A14053" t="inlineStr">
        <is>
          <t>QUANTAXIS</t>
        </is>
      </c>
      <c r="B14053" t="inlineStr">
        <is>
          <t>b97cf1510f81fbaa38907d5db4d4a6a2ec04acac</t>
        </is>
      </c>
      <c r="C14053" t="inlineStr">
        <is>
          <t>2017-04-21 07:58:17+00:00</t>
        </is>
      </c>
      <c r="D14053" t="inlineStr">
        <is>
          <t>add</t>
        </is>
      </c>
      <c r="E14053" t="inlineStr">
        <is>
          <t>matplotlib</t>
        </is>
      </c>
      <c r="F14053" t="inlineStr"/>
      <c r="G14053" t="inlineStr"/>
      <c r="H14053" t="inlineStr"/>
    </row>
    <row r="14054">
      <c r="A14054" t="inlineStr">
        <is>
          <t>QUANTAXIS</t>
        </is>
      </c>
      <c r="B14054" t="inlineStr">
        <is>
          <t>bd63fb20ade596414f11670dd57d403cdf2d2130</t>
        </is>
      </c>
      <c r="C14054" t="inlineStr">
        <is>
          <t>2017-07-04 10:42:31+00:00</t>
        </is>
      </c>
      <c r="D14054" t="inlineStr">
        <is>
          <t>verchange</t>
        </is>
      </c>
      <c r="E14054" t="inlineStr">
        <is>
          <t>lxml</t>
        </is>
      </c>
      <c r="F14054" t="inlineStr"/>
      <c r="G14054" t="inlineStr">
        <is>
          <t>lxml</t>
        </is>
      </c>
      <c r="H14054" t="inlineStr"/>
    </row>
    <row r="14055">
      <c r="A14055" t="inlineStr">
        <is>
          <t>QUANTAXIS</t>
        </is>
      </c>
      <c r="B14055" t="inlineStr">
        <is>
          <t>bd63fb20ade596414f11670dd57d403cdf2d2130</t>
        </is>
      </c>
      <c r="C14055" t="inlineStr">
        <is>
          <t>2017-07-04 10:42:31+00:00</t>
        </is>
      </c>
      <c r="D14055" t="inlineStr">
        <is>
          <t>add</t>
        </is>
      </c>
      <c r="E14055" t="inlineStr">
        <is>
          <t>requests</t>
        </is>
      </c>
      <c r="F14055" t="inlineStr"/>
      <c r="G14055" t="inlineStr"/>
      <c r="H14055" t="inlineStr"/>
    </row>
    <row r="14056">
      <c r="A14056" t="inlineStr">
        <is>
          <t>QUANTAXIS</t>
        </is>
      </c>
      <c r="B14056" t="inlineStr">
        <is>
          <t>bd63fb20ade596414f11670dd57d403cdf2d2130</t>
        </is>
      </c>
      <c r="C14056" t="inlineStr">
        <is>
          <t>2017-07-04 10:42:31+00:00</t>
        </is>
      </c>
      <c r="D14056" t="inlineStr">
        <is>
          <t>add</t>
        </is>
      </c>
      <c r="E14056" t="inlineStr">
        <is>
          <t>numpy</t>
        </is>
      </c>
      <c r="F14056" t="inlineStr"/>
      <c r="G14056" t="inlineStr"/>
      <c r="H14056" t="inlineStr"/>
    </row>
    <row r="14057">
      <c r="A14057" t="inlineStr">
        <is>
          <t>QUANTAXIS</t>
        </is>
      </c>
      <c r="B14057" t="inlineStr">
        <is>
          <t>bd63fb20ade596414f11670dd57d403cdf2d2130</t>
        </is>
      </c>
      <c r="C14057" t="inlineStr">
        <is>
          <t>2017-07-04 10:42:31+00:00</t>
        </is>
      </c>
      <c r="D14057" t="inlineStr">
        <is>
          <t>add</t>
        </is>
      </c>
      <c r="E14057" t="inlineStr">
        <is>
          <t>pytesseract</t>
        </is>
      </c>
      <c r="F14057" t="inlineStr"/>
      <c r="G14057" t="inlineStr"/>
      <c r="H14057" t="inlineStr"/>
    </row>
    <row r="14058">
      <c r="A14058" t="inlineStr">
        <is>
          <t>QUANTAXIS</t>
        </is>
      </c>
      <c r="B14058" t="inlineStr">
        <is>
          <t>bd63fb20ade596414f11670dd57d403cdf2d2130</t>
        </is>
      </c>
      <c r="C14058" t="inlineStr">
        <is>
          <t>2017-07-04 10:42:31+00:00</t>
        </is>
      </c>
      <c r="D14058" t="inlineStr">
        <is>
          <t>rem</t>
        </is>
      </c>
      <c r="E14058" t="inlineStr"/>
      <c r="F14058" t="inlineStr"/>
      <c r="G14058" t="inlineStr">
        <is>
          <t>tushare</t>
        </is>
      </c>
      <c r="H14058" t="inlineStr"/>
    </row>
    <row r="14059">
      <c r="A14059" t="inlineStr">
        <is>
          <t>QUANTAXIS</t>
        </is>
      </c>
      <c r="B14059" t="inlineStr">
        <is>
          <t>bd63fb20ade596414f11670dd57d403cdf2d2130</t>
        </is>
      </c>
      <c r="C14059" t="inlineStr">
        <is>
          <t>2017-07-04 10:42:31+00:00</t>
        </is>
      </c>
      <c r="D14059" t="inlineStr">
        <is>
          <t>rem</t>
        </is>
      </c>
      <c r="E14059" t="inlineStr"/>
      <c r="F14059" t="inlineStr"/>
      <c r="G14059" t="inlineStr">
        <is>
          <t>scrapy</t>
        </is>
      </c>
      <c r="H14059" t="inlineStr"/>
    </row>
    <row r="14060">
      <c r="A14060" t="inlineStr">
        <is>
          <t>QUANTAXIS</t>
        </is>
      </c>
      <c r="B14060" t="inlineStr">
        <is>
          <t>bd63fb20ade596414f11670dd57d403cdf2d2130</t>
        </is>
      </c>
      <c r="C14060" t="inlineStr">
        <is>
          <t>2017-07-04 10:42:31+00:00</t>
        </is>
      </c>
      <c r="D14060" t="inlineStr">
        <is>
          <t>rem</t>
        </is>
      </c>
      <c r="E14060" t="inlineStr"/>
      <c r="F14060" t="inlineStr"/>
      <c r="G14060" t="inlineStr">
        <is>
          <t>selenium</t>
        </is>
      </c>
      <c r="H14060" t="inlineStr"/>
    </row>
    <row r="14061">
      <c r="A14061" t="inlineStr">
        <is>
          <t>QUANTAXIS</t>
        </is>
      </c>
      <c r="B14061" t="inlineStr">
        <is>
          <t>bd63fb20ade596414f11670dd57d403cdf2d2130</t>
        </is>
      </c>
      <c r="C14061" t="inlineStr">
        <is>
          <t>2017-07-04 10:42:31+00:00</t>
        </is>
      </c>
      <c r="D14061" t="inlineStr">
        <is>
          <t>rem</t>
        </is>
      </c>
      <c r="E14061" t="inlineStr"/>
      <c r="F14061" t="inlineStr"/>
      <c r="G14061" t="inlineStr">
        <is>
          <t>easyquotation</t>
        </is>
      </c>
      <c r="H14061" t="inlineStr"/>
    </row>
    <row r="14062">
      <c r="A14062" t="inlineStr">
        <is>
          <t>QUANTAXIS</t>
        </is>
      </c>
      <c r="B14062" t="inlineStr">
        <is>
          <t>bd63fb20ade596414f11670dd57d403cdf2d2130</t>
        </is>
      </c>
      <c r="C14062" t="inlineStr">
        <is>
          <t>2017-07-04 10:42:31+00:00</t>
        </is>
      </c>
      <c r="D14062" t="inlineStr">
        <is>
          <t>rem</t>
        </is>
      </c>
      <c r="E14062" t="inlineStr"/>
      <c r="F14062" t="inlineStr"/>
      <c r="G14062" t="inlineStr">
        <is>
          <t>socket</t>
        </is>
      </c>
      <c r="H14062" t="inlineStr"/>
    </row>
    <row r="14063">
      <c r="A14063" t="inlineStr">
        <is>
          <t>QUANTAXIS</t>
        </is>
      </c>
      <c r="B14063" t="inlineStr">
        <is>
          <t>bd63fb20ade596414f11670dd57d403cdf2d2130</t>
        </is>
      </c>
      <c r="C14063" t="inlineStr">
        <is>
          <t>2017-07-04 10:42:31+00:00</t>
        </is>
      </c>
      <c r="D14063" t="inlineStr">
        <is>
          <t>rem</t>
        </is>
      </c>
      <c r="E14063" t="inlineStr"/>
      <c r="F14063" t="inlineStr"/>
      <c r="G14063" t="inlineStr">
        <is>
          <t>matplotlib</t>
        </is>
      </c>
      <c r="H14063" t="inlineStr"/>
    </row>
    <row r="14064">
      <c r="A14064" t="inlineStr">
        <is>
          <t>QUANTAXIS</t>
        </is>
      </c>
      <c r="B14064" t="inlineStr">
        <is>
          <t>fd509e046c628a3fe15043c5c0bf5f839a6aac57</t>
        </is>
      </c>
      <c r="C14064" t="inlineStr">
        <is>
          <t>2017-09-09 20:06:28+00:00</t>
        </is>
      </c>
      <c r="D14064" t="inlineStr">
        <is>
          <t>verchange</t>
        </is>
      </c>
      <c r="E14064" t="inlineStr">
        <is>
          <t>numpy</t>
        </is>
      </c>
      <c r="F14064" t="inlineStr">
        <is>
          <t>&gt;=1.12.0</t>
        </is>
      </c>
      <c r="G14064" t="inlineStr">
        <is>
          <t>numpy</t>
        </is>
      </c>
      <c r="H14064" t="inlineStr"/>
    </row>
    <row r="14065">
      <c r="A14065" t="inlineStr">
        <is>
          <t>QUANTAXIS</t>
        </is>
      </c>
      <c r="B14065" t="inlineStr">
        <is>
          <t>fd509e046c628a3fe15043c5c0bf5f839a6aac57</t>
        </is>
      </c>
      <c r="C14065" t="inlineStr">
        <is>
          <t>2017-09-09 20:06:28+00:00</t>
        </is>
      </c>
      <c r="D14065" t="inlineStr">
        <is>
          <t>add</t>
        </is>
      </c>
      <c r="E14065" t="inlineStr">
        <is>
          <t>bs4</t>
        </is>
      </c>
      <c r="F14065" t="inlineStr"/>
      <c r="G14065" t="inlineStr"/>
      <c r="H14065" t="inlineStr"/>
    </row>
    <row r="14066">
      <c r="A14066" t="inlineStr">
        <is>
          <t>QUANTAXIS</t>
        </is>
      </c>
      <c r="B14066" t="inlineStr">
        <is>
          <t>fd509e046c628a3fe15043c5c0bf5f839a6aac57</t>
        </is>
      </c>
      <c r="C14066" t="inlineStr">
        <is>
          <t>2017-09-09 20:06:28+00:00</t>
        </is>
      </c>
      <c r="D14066" t="inlineStr">
        <is>
          <t>add</t>
        </is>
      </c>
      <c r="E14066" t="inlineStr">
        <is>
          <t>tabulate</t>
        </is>
      </c>
      <c r="F14066" t="inlineStr"/>
      <c r="G14066" t="inlineStr"/>
      <c r="H14066" t="inlineStr"/>
    </row>
    <row r="14067">
      <c r="A14067" t="inlineStr">
        <is>
          <t>QUANTAXIS</t>
        </is>
      </c>
      <c r="B14067" t="inlineStr">
        <is>
          <t>fd509e046c628a3fe15043c5c0bf5f839a6aac57</t>
        </is>
      </c>
      <c r="C14067" t="inlineStr">
        <is>
          <t>2017-09-09 20:06:28+00:00</t>
        </is>
      </c>
      <c r="D14067" t="inlineStr">
        <is>
          <t>add</t>
        </is>
      </c>
      <c r="E14067" t="inlineStr">
        <is>
          <t>flask_socketio</t>
        </is>
      </c>
      <c r="F14067" t="inlineStr"/>
      <c r="G14067" t="inlineStr"/>
      <c r="H14067" t="inlineStr"/>
    </row>
    <row r="14068">
      <c r="A14068" t="inlineStr">
        <is>
          <t>QUANTAXIS</t>
        </is>
      </c>
      <c r="B14068" t="inlineStr">
        <is>
          <t>fd509e046c628a3fe15043c5c0bf5f839a6aac57</t>
        </is>
      </c>
      <c r="C14068" t="inlineStr">
        <is>
          <t>2017-09-09 20:06:28+00:00</t>
        </is>
      </c>
      <c r="D14068" t="inlineStr">
        <is>
          <t>add</t>
        </is>
      </c>
      <c r="E14068" t="inlineStr">
        <is>
          <t>flask-sockets</t>
        </is>
      </c>
      <c r="F14068" t="inlineStr">
        <is>
          <t>&gt;=0.2.1</t>
        </is>
      </c>
      <c r="G14068" t="inlineStr"/>
      <c r="H14068" t="inlineStr"/>
    </row>
    <row r="14069">
      <c r="A14069" t="inlineStr">
        <is>
          <t>QUANTAXIS</t>
        </is>
      </c>
      <c r="B14069" t="inlineStr">
        <is>
          <t>fd509e046c628a3fe15043c5c0bf5f839a6aac57</t>
        </is>
      </c>
      <c r="C14069" t="inlineStr">
        <is>
          <t>2017-09-09 20:06:28+00:00</t>
        </is>
      </c>
      <c r="D14069" t="inlineStr">
        <is>
          <t>add</t>
        </is>
      </c>
      <c r="E14069" t="inlineStr">
        <is>
          <t>gevent-websocket</t>
        </is>
      </c>
      <c r="F14069" t="inlineStr">
        <is>
          <t>&gt;=0.10.1</t>
        </is>
      </c>
      <c r="G14069" t="inlineStr"/>
      <c r="H14069" t="inlineStr"/>
    </row>
    <row r="14070">
      <c r="A14070" t="inlineStr">
        <is>
          <t>QUANTAXIS</t>
        </is>
      </c>
      <c r="B14070" t="inlineStr">
        <is>
          <t>fd509e046c628a3fe15043c5c0bf5f839a6aac57</t>
        </is>
      </c>
      <c r="C14070" t="inlineStr">
        <is>
          <t>2017-09-09 20:06:28+00:00</t>
        </is>
      </c>
      <c r="D14070" t="inlineStr">
        <is>
          <t>add</t>
        </is>
      </c>
      <c r="E14070" t="inlineStr">
        <is>
          <t>apscheduler</t>
        </is>
      </c>
      <c r="F14070" t="inlineStr">
        <is>
          <t>&gt;=3.3.1</t>
        </is>
      </c>
      <c r="G14070" t="inlineStr"/>
      <c r="H14070" t="inlineStr"/>
    </row>
    <row r="14071">
      <c r="A14071" t="inlineStr">
        <is>
          <t>QUANTAXIS</t>
        </is>
      </c>
      <c r="B14071" t="inlineStr">
        <is>
          <t>fd509e046c628a3fe15043c5c0bf5f839a6aac57</t>
        </is>
      </c>
      <c r="C14071" t="inlineStr">
        <is>
          <t>2017-09-09 20:06:28+00:00</t>
        </is>
      </c>
      <c r="D14071" t="inlineStr">
        <is>
          <t>add</t>
        </is>
      </c>
      <c r="E14071" t="inlineStr">
        <is>
          <t>zenlog</t>
        </is>
      </c>
      <c r="F14071" t="inlineStr"/>
      <c r="G14071" t="inlineStr"/>
      <c r="H14071" t="inlineStr"/>
    </row>
    <row r="14072">
      <c r="A14072" t="inlineStr">
        <is>
          <t>QUANTAXIS</t>
        </is>
      </c>
      <c r="B14072" t="inlineStr">
        <is>
          <t>fd509e046c628a3fe15043c5c0bf5f839a6aac57</t>
        </is>
      </c>
      <c r="C14072" t="inlineStr">
        <is>
          <t>2017-09-09 20:06:28+00:00</t>
        </is>
      </c>
      <c r="D14072" t="inlineStr">
        <is>
          <t>add</t>
        </is>
      </c>
      <c r="E14072" t="inlineStr">
        <is>
          <t>pytdx</t>
        </is>
      </c>
      <c r="F14072" t="inlineStr">
        <is>
          <t>&gt;=1.34</t>
        </is>
      </c>
      <c r="G14072" t="inlineStr"/>
      <c r="H14072" t="inlineStr"/>
    </row>
    <row r="14073">
      <c r="A14073" t="inlineStr">
        <is>
          <t>QUANTAXIS</t>
        </is>
      </c>
      <c r="B14073" t="inlineStr">
        <is>
          <t>fd509e046c628a3fe15043c5c0bf5f839a6aac57</t>
        </is>
      </c>
      <c r="C14073" t="inlineStr">
        <is>
          <t>2017-09-09 20:06:28+00:00</t>
        </is>
      </c>
      <c r="D14073" t="inlineStr">
        <is>
          <t>add</t>
        </is>
      </c>
      <c r="E14073" t="inlineStr">
        <is>
          <t>flask-socketio</t>
        </is>
      </c>
      <c r="F14073" t="inlineStr"/>
      <c r="G14073" t="inlineStr"/>
      <c r="H14073" t="inlineStr"/>
    </row>
    <row r="14074">
      <c r="A14074" t="inlineStr">
        <is>
          <t>QUANTAXIS</t>
        </is>
      </c>
      <c r="B14074" t="inlineStr">
        <is>
          <t>fd509e046c628a3fe15043c5c0bf5f839a6aac57</t>
        </is>
      </c>
      <c r="C14074" t="inlineStr">
        <is>
          <t>2017-09-09 20:06:28+00:00</t>
        </is>
      </c>
      <c r="D14074" t="inlineStr">
        <is>
          <t>add</t>
        </is>
      </c>
      <c r="E14074" t="inlineStr">
        <is>
          <t>flask</t>
        </is>
      </c>
      <c r="F14074" t="inlineStr"/>
      <c r="G14074" t="inlineStr"/>
      <c r="H14074" t="inlineStr"/>
    </row>
    <row r="14075">
      <c r="A14075" t="inlineStr">
        <is>
          <t>QUANTAXIS</t>
        </is>
      </c>
      <c r="B14075" t="inlineStr">
        <is>
          <t>fd509e046c628a3fe15043c5c0bf5f839a6aac57</t>
        </is>
      </c>
      <c r="C14075" t="inlineStr">
        <is>
          <t>2017-09-09 20:06:28+00:00</t>
        </is>
      </c>
      <c r="D14075" t="inlineStr">
        <is>
          <t>add</t>
        </is>
      </c>
      <c r="E14075" t="inlineStr">
        <is>
          <t>TA-Lib</t>
        </is>
      </c>
      <c r="F14075" t="inlineStr"/>
      <c r="G14075" t="inlineStr"/>
      <c r="H14075" t="inlineStr"/>
    </row>
    <row r="14076">
      <c r="A14076" t="inlineStr">
        <is>
          <t>QUANTAXIS</t>
        </is>
      </c>
      <c r="B14076" t="inlineStr">
        <is>
          <t>5fe9208b08fa3ad81a7a016d600d5dbac9cadd65</t>
        </is>
      </c>
      <c r="C14076" t="inlineStr">
        <is>
          <t>2018-10-04 11:18:43+00:00</t>
        </is>
      </c>
      <c r="D14076" t="inlineStr">
        <is>
          <t>add</t>
        </is>
      </c>
      <c r="E14076" t="inlineStr">
        <is>
          <t>tornado</t>
        </is>
      </c>
      <c r="F14076" t="inlineStr"/>
      <c r="G14076" t="inlineStr"/>
      <c r="H14076" t="inlineStr"/>
    </row>
    <row r="14077">
      <c r="A14077" t="inlineStr">
        <is>
          <t>QUANTAXIS</t>
        </is>
      </c>
      <c r="B14077" t="inlineStr">
        <is>
          <t>5fe9208b08fa3ad81a7a016d600d5dbac9cadd65</t>
        </is>
      </c>
      <c r="C14077" t="inlineStr">
        <is>
          <t>2018-10-04 11:18:43+00:00</t>
        </is>
      </c>
      <c r="D14077" t="inlineStr">
        <is>
          <t>add</t>
        </is>
      </c>
      <c r="E14077" t="inlineStr">
        <is>
          <t>scrapy</t>
        </is>
      </c>
      <c r="F14077" t="inlineStr"/>
      <c r="G14077" t="inlineStr"/>
      <c r="H14077" t="inlineStr"/>
    </row>
    <row r="14078">
      <c r="A14078" t="inlineStr">
        <is>
          <t>QUANTAXIS</t>
        </is>
      </c>
      <c r="B14078" t="inlineStr">
        <is>
          <t>5fe9208b08fa3ad81a7a016d600d5dbac9cadd65</t>
        </is>
      </c>
      <c r="C14078" t="inlineStr">
        <is>
          <t>2018-10-04 11:18:43+00:00</t>
        </is>
      </c>
      <c r="D14078" t="inlineStr">
        <is>
          <t>add</t>
        </is>
      </c>
      <c r="E14078" t="inlineStr">
        <is>
          <t>pyecharts_snapshot</t>
        </is>
      </c>
      <c r="F14078" t="inlineStr"/>
      <c r="G14078" t="inlineStr"/>
      <c r="H14078" t="inlineStr"/>
    </row>
    <row r="14079">
      <c r="A14079" t="inlineStr">
        <is>
          <t>QUANTAXIS</t>
        </is>
      </c>
      <c r="B14079" t="inlineStr">
        <is>
          <t>5fe9208b08fa3ad81a7a016d600d5dbac9cadd65</t>
        </is>
      </c>
      <c r="C14079" t="inlineStr">
        <is>
          <t>2018-10-04 11:18:43+00:00</t>
        </is>
      </c>
      <c r="D14079" t="inlineStr">
        <is>
          <t>add</t>
        </is>
      </c>
      <c r="E14079" t="inlineStr">
        <is>
          <t>attrs</t>
        </is>
      </c>
      <c r="F14079" t="inlineStr">
        <is>
          <t>&gt;=17.4.0</t>
        </is>
      </c>
      <c r="G14079" t="inlineStr"/>
      <c r="H14079" t="inlineStr"/>
    </row>
    <row r="14080">
      <c r="A14080" t="inlineStr">
        <is>
          <t>QUANTAXIS</t>
        </is>
      </c>
      <c r="B14080" t="inlineStr">
        <is>
          <t>5fe9208b08fa3ad81a7a016d600d5dbac9cadd65</t>
        </is>
      </c>
      <c r="C14080" t="inlineStr">
        <is>
          <t>2018-10-04 11:18:43+00:00</t>
        </is>
      </c>
      <c r="D14080" t="inlineStr">
        <is>
          <t>add</t>
        </is>
      </c>
      <c r="E14080" t="inlineStr">
        <is>
          <t>pyconvert</t>
        </is>
      </c>
      <c r="F14080" t="inlineStr">
        <is>
          <t>&gt;=0.6.3</t>
        </is>
      </c>
      <c r="G14080" t="inlineStr"/>
      <c r="H14080" t="inlineStr"/>
    </row>
    <row r="14081">
      <c r="A14081" t="inlineStr">
        <is>
          <t>QUANTAXIS</t>
        </is>
      </c>
      <c r="B14081" t="inlineStr">
        <is>
          <t>5fe9208b08fa3ad81a7a016d600d5dbac9cadd65</t>
        </is>
      </c>
      <c r="C14081" t="inlineStr">
        <is>
          <t>2018-10-04 11:18:43+00:00</t>
        </is>
      </c>
      <c r="D14081" t="inlineStr">
        <is>
          <t>add</t>
        </is>
      </c>
      <c r="E14081" t="inlineStr">
        <is>
          <t>demjson</t>
        </is>
      </c>
      <c r="F14081" t="inlineStr">
        <is>
          <t>&gt;=2.2.4</t>
        </is>
      </c>
      <c r="G14081" t="inlineStr"/>
      <c r="H14081" t="inlineStr"/>
    </row>
    <row r="14082">
      <c r="A14082" t="inlineStr">
        <is>
          <t>QUANTAXIS</t>
        </is>
      </c>
      <c r="B14082" t="inlineStr">
        <is>
          <t>5fe9208b08fa3ad81a7a016d600d5dbac9cadd65</t>
        </is>
      </c>
      <c r="C14082" t="inlineStr">
        <is>
          <t>2018-10-04 11:18:43+00:00</t>
        </is>
      </c>
      <c r="D14082" t="inlineStr">
        <is>
          <t>add</t>
        </is>
      </c>
      <c r="E14082" t="inlineStr">
        <is>
          <t>pymssql</t>
        </is>
      </c>
      <c r="F14082" t="inlineStr">
        <is>
          <t>&gt;=2.1.4</t>
        </is>
      </c>
      <c r="G14082" t="inlineStr"/>
      <c r="H14082" t="inlineStr"/>
    </row>
    <row r="14083">
      <c r="A14083" t="inlineStr">
        <is>
          <t>QUANTAXIS</t>
        </is>
      </c>
      <c r="B14083" t="inlineStr">
        <is>
          <t>3cbaa9fd4c3ea40ed4ddd23d5d529c62ea330d60</t>
        </is>
      </c>
      <c r="C14083" t="inlineStr">
        <is>
          <t>2018-10-26 17:05:25+00:00</t>
        </is>
      </c>
      <c r="D14083" t="inlineStr">
        <is>
          <t>verchange</t>
        </is>
      </c>
      <c r="E14083" t="inlineStr">
        <is>
          <t>demjson</t>
        </is>
      </c>
      <c r="F14083" t="inlineStr">
        <is>
          <t>&gt;=2.2.4</t>
        </is>
      </c>
      <c r="G14083" t="inlineStr">
        <is>
          <t>demjson</t>
        </is>
      </c>
      <c r="H14083" t="inlineStr">
        <is>
          <t>&gt;=2.2.4</t>
        </is>
      </c>
    </row>
    <row r="14084">
      <c r="A14084" t="inlineStr">
        <is>
          <t>QUANTAXIS</t>
        </is>
      </c>
      <c r="B14084" t="inlineStr">
        <is>
          <t>3cbaa9fd4c3ea40ed4ddd23d5d529c62ea330d60</t>
        </is>
      </c>
      <c r="C14084" t="inlineStr">
        <is>
          <t>2018-10-26 17:05:25+00:00</t>
        </is>
      </c>
      <c r="D14084" t="inlineStr">
        <is>
          <t>rem</t>
        </is>
      </c>
      <c r="E14084" t="inlineStr"/>
      <c r="F14084" t="inlineStr"/>
      <c r="G14084" t="inlineStr">
        <is>
          <t>pymssql</t>
        </is>
      </c>
      <c r="H14084" t="inlineStr">
        <is>
          <t>&gt;=2.1.4</t>
        </is>
      </c>
    </row>
    <row r="14085">
      <c r="A14085" t="inlineStr">
        <is>
          <t>QUANTAXIS</t>
        </is>
      </c>
      <c r="B14085" t="inlineStr">
        <is>
          <t>77c0200cf0d87f94dca919dd73e98293c745e54e</t>
        </is>
      </c>
      <c r="C14085" t="inlineStr">
        <is>
          <t>2018-12-03 15:23:53+00:00</t>
        </is>
      </c>
      <c r="D14085" t="inlineStr">
        <is>
          <t>verchange</t>
        </is>
      </c>
      <c r="E14085" t="inlineStr">
        <is>
          <t>flask-socketio</t>
        </is>
      </c>
      <c r="F14085" t="inlineStr"/>
      <c r="G14085" t="inlineStr">
        <is>
          <t>flask-socketio</t>
        </is>
      </c>
      <c r="H14085" t="inlineStr"/>
    </row>
    <row r="14086">
      <c r="A14086" t="inlineStr">
        <is>
          <t>QUANTAXIS</t>
        </is>
      </c>
      <c r="B14086" t="inlineStr">
        <is>
          <t>77c0200cf0d87f94dca919dd73e98293c745e54e</t>
        </is>
      </c>
      <c r="C14086" t="inlineStr">
        <is>
          <t>2018-12-03 15:23:53+00:00</t>
        </is>
      </c>
      <c r="D14086" t="inlineStr">
        <is>
          <t>verchange</t>
        </is>
      </c>
      <c r="E14086" t="inlineStr">
        <is>
          <t>flask-sockets</t>
        </is>
      </c>
      <c r="F14086" t="inlineStr">
        <is>
          <t>&gt;=0.2.1</t>
        </is>
      </c>
      <c r="G14086" t="inlineStr">
        <is>
          <t>flask-sockets</t>
        </is>
      </c>
      <c r="H14086" t="inlineStr">
        <is>
          <t>&gt;=0.2.1</t>
        </is>
      </c>
    </row>
    <row r="14087">
      <c r="A14087" t="inlineStr">
        <is>
          <t>QUANTAXIS</t>
        </is>
      </c>
      <c r="B14087" t="inlineStr">
        <is>
          <t>77c0200cf0d87f94dca919dd73e98293c745e54e</t>
        </is>
      </c>
      <c r="C14087" t="inlineStr">
        <is>
          <t>2018-12-03 15:23:53+00:00</t>
        </is>
      </c>
      <c r="D14087" t="inlineStr">
        <is>
          <t>verchange</t>
        </is>
      </c>
      <c r="E14087" t="inlineStr">
        <is>
          <t>demjson</t>
        </is>
      </c>
      <c r="F14087" t="inlineStr">
        <is>
          <t>&gt;=2.2.4</t>
        </is>
      </c>
      <c r="G14087" t="inlineStr">
        <is>
          <t>demjson</t>
        </is>
      </c>
      <c r="H14087" t="inlineStr">
        <is>
          <t>&gt;=2.2.4</t>
        </is>
      </c>
    </row>
    <row r="14088">
      <c r="A14088" t="inlineStr">
        <is>
          <t>QUANTAXIS</t>
        </is>
      </c>
      <c r="B14088" t="inlineStr">
        <is>
          <t>77c0200cf0d87f94dca919dd73e98293c745e54e</t>
        </is>
      </c>
      <c r="C14088" t="inlineStr">
        <is>
          <t>2018-12-03 15:23:53+00:00</t>
        </is>
      </c>
      <c r="D14088" t="inlineStr">
        <is>
          <t>rem</t>
        </is>
      </c>
      <c r="E14088" t="inlineStr"/>
      <c r="F14088" t="inlineStr"/>
      <c r="G14088" t="inlineStr">
        <is>
          <t>pyecharts_snapshot</t>
        </is>
      </c>
      <c r="H14088" t="inlineStr"/>
    </row>
    <row r="14089">
      <c r="A14089" t="inlineStr">
        <is>
          <t>QUANTAXIS</t>
        </is>
      </c>
      <c r="B14089" t="inlineStr">
        <is>
          <t>79464c426ae1ae973c7f0b2c12f227af6988a3c6</t>
        </is>
      </c>
      <c r="C14089" t="inlineStr">
        <is>
          <t>2018-12-17 01:54:26+00:00</t>
        </is>
      </c>
      <c r="D14089" t="inlineStr">
        <is>
          <t>rem</t>
        </is>
      </c>
      <c r="E14089" t="inlineStr"/>
      <c r="F14089" t="inlineStr"/>
      <c r="G14089" t="inlineStr">
        <is>
          <t>flask_socketio</t>
        </is>
      </c>
      <c r="H14089" t="inlineStr"/>
    </row>
    <row r="14090">
      <c r="A14090" t="inlineStr">
        <is>
          <t>QUANTAXIS</t>
        </is>
      </c>
      <c r="B14090" t="inlineStr">
        <is>
          <t>79464c426ae1ae973c7f0b2c12f227af6988a3c6</t>
        </is>
      </c>
      <c r="C14090" t="inlineStr">
        <is>
          <t>2018-12-17 01:54:26+00:00</t>
        </is>
      </c>
      <c r="D14090" t="inlineStr">
        <is>
          <t>rem</t>
        </is>
      </c>
      <c r="E14090" t="inlineStr"/>
      <c r="F14090" t="inlineStr"/>
      <c r="G14090" t="inlineStr">
        <is>
          <t>flask-sockets</t>
        </is>
      </c>
      <c r="H14090" t="inlineStr">
        <is>
          <t>&gt;=0.2.1</t>
        </is>
      </c>
    </row>
    <row r="14091">
      <c r="A14091" t="inlineStr">
        <is>
          <t>QUANTAXIS</t>
        </is>
      </c>
      <c r="B14091" t="inlineStr">
        <is>
          <t>79464c426ae1ae973c7f0b2c12f227af6988a3c6</t>
        </is>
      </c>
      <c r="C14091" t="inlineStr">
        <is>
          <t>2018-12-17 01:54:26+00:00</t>
        </is>
      </c>
      <c r="D14091" t="inlineStr">
        <is>
          <t>rem</t>
        </is>
      </c>
      <c r="E14091" t="inlineStr"/>
      <c r="F14091" t="inlineStr"/>
      <c r="G14091" t="inlineStr">
        <is>
          <t>flask-socketio</t>
        </is>
      </c>
      <c r="H14091" t="inlineStr"/>
    </row>
    <row r="14092">
      <c r="A14092" t="inlineStr">
        <is>
          <t>QUANTAXIS</t>
        </is>
      </c>
      <c r="B14092" t="inlineStr">
        <is>
          <t>79464c426ae1ae973c7f0b2c12f227af6988a3c6</t>
        </is>
      </c>
      <c r="C14092" t="inlineStr">
        <is>
          <t>2018-12-17 01:54:26+00:00</t>
        </is>
      </c>
      <c r="D14092" t="inlineStr">
        <is>
          <t>rem</t>
        </is>
      </c>
      <c r="E14092" t="inlineStr"/>
      <c r="F14092" t="inlineStr"/>
      <c r="G14092" t="inlineStr">
        <is>
          <t>flask</t>
        </is>
      </c>
      <c r="H14092" t="inlineStr"/>
    </row>
    <row r="14093">
      <c r="A14093" t="inlineStr">
        <is>
          <t>QUANTAXIS</t>
        </is>
      </c>
      <c r="B14093" t="inlineStr">
        <is>
          <t>00aff7ec245c4d1614687f0e38a84f8ef1aa43ef</t>
        </is>
      </c>
      <c r="C14093" t="inlineStr">
        <is>
          <t>2019-05-06 11:22:47+00:00</t>
        </is>
      </c>
      <c r="D14093" t="inlineStr">
        <is>
          <t>add</t>
        </is>
      </c>
      <c r="E14093" t="inlineStr">
        <is>
          <t>pymongo</t>
        </is>
      </c>
      <c r="F14093" t="inlineStr"/>
      <c r="G14093" t="inlineStr"/>
      <c r="H14093" t="inlineStr"/>
    </row>
    <row r="14094">
      <c r="A14094" t="inlineStr">
        <is>
          <t>QUANTAXIS</t>
        </is>
      </c>
      <c r="B14094" t="inlineStr">
        <is>
          <t>00aff7ec245c4d1614687f0e38a84f8ef1aa43ef</t>
        </is>
      </c>
      <c r="C14094" t="inlineStr">
        <is>
          <t>2019-05-06 11:22:47+00:00</t>
        </is>
      </c>
      <c r="D14094" t="inlineStr">
        <is>
          <t>add</t>
        </is>
      </c>
      <c r="E14094" t="inlineStr">
        <is>
          <t>bs4</t>
        </is>
      </c>
      <c r="F14094" t="inlineStr"/>
      <c r="G14094" t="inlineStr"/>
      <c r="H14094" t="inlineStr"/>
    </row>
    <row r="14095">
      <c r="A14095" t="inlineStr">
        <is>
          <t>QUANTAXIS</t>
        </is>
      </c>
      <c r="B14095" t="inlineStr">
        <is>
          <t>00aff7ec245c4d1614687f0e38a84f8ef1aa43ef</t>
        </is>
      </c>
      <c r="C14095" t="inlineStr">
        <is>
          <t>2019-05-06 11:22:47+00:00</t>
        </is>
      </c>
      <c r="D14095" t="inlineStr">
        <is>
          <t>add</t>
        </is>
      </c>
      <c r="E14095" t="inlineStr">
        <is>
          <t>pandas</t>
        </is>
      </c>
      <c r="F14095" t="inlineStr"/>
      <c r="G14095" t="inlineStr"/>
      <c r="H14095" t="inlineStr"/>
    </row>
    <row r="14096">
      <c r="A14096" t="inlineStr">
        <is>
          <t>QUANTAXIS</t>
        </is>
      </c>
      <c r="B14096" t="inlineStr">
        <is>
          <t>00aff7ec245c4d1614687f0e38a84f8ef1aa43ef</t>
        </is>
      </c>
      <c r="C14096" t="inlineStr">
        <is>
          <t>2019-05-06 11:22:47+00:00</t>
        </is>
      </c>
      <c r="D14096" t="inlineStr">
        <is>
          <t>add</t>
        </is>
      </c>
      <c r="E14096" t="inlineStr">
        <is>
          <t>lxml</t>
        </is>
      </c>
      <c r="F14096" t="inlineStr"/>
      <c r="G14096" t="inlineStr"/>
      <c r="H14096" t="inlineStr"/>
    </row>
    <row r="14097">
      <c r="A14097" t="inlineStr">
        <is>
          <t>QUANTAXIS</t>
        </is>
      </c>
      <c r="B14097" t="inlineStr">
        <is>
          <t>00aff7ec245c4d1614687f0e38a84f8ef1aa43ef</t>
        </is>
      </c>
      <c r="C14097" t="inlineStr">
        <is>
          <t>2019-05-06 11:22:47+00:00</t>
        </is>
      </c>
      <c r="D14097" t="inlineStr">
        <is>
          <t>add</t>
        </is>
      </c>
      <c r="E14097" t="inlineStr">
        <is>
          <t>matplotlib</t>
        </is>
      </c>
      <c r="F14097" t="inlineStr"/>
      <c r="G14097" t="inlineStr"/>
      <c r="H14097" t="inlineStr"/>
    </row>
    <row r="14098">
      <c r="A14098" t="inlineStr">
        <is>
          <t>QUANTAXIS</t>
        </is>
      </c>
      <c r="B14098" t="inlineStr">
        <is>
          <t>00aff7ec245c4d1614687f0e38a84f8ef1aa43ef</t>
        </is>
      </c>
      <c r="C14098" t="inlineStr">
        <is>
          <t>2019-05-06 11:22:47+00:00</t>
        </is>
      </c>
      <c r="D14098" t="inlineStr">
        <is>
          <t>add</t>
        </is>
      </c>
      <c r="E14098" t="inlineStr">
        <is>
          <t>requests</t>
        </is>
      </c>
      <c r="F14098" t="inlineStr"/>
      <c r="G14098" t="inlineStr"/>
      <c r="H14098" t="inlineStr"/>
    </row>
    <row r="14099">
      <c r="A14099" t="inlineStr">
        <is>
          <t>QUANTAXIS</t>
        </is>
      </c>
      <c r="B14099" t="inlineStr">
        <is>
          <t>00aff7ec245c4d1614687f0e38a84f8ef1aa43ef</t>
        </is>
      </c>
      <c r="C14099" t="inlineStr">
        <is>
          <t>2019-05-06 11:22:47+00:00</t>
        </is>
      </c>
      <c r="D14099" t="inlineStr">
        <is>
          <t>add</t>
        </is>
      </c>
      <c r="E14099" t="inlineStr">
        <is>
          <t>numpy</t>
        </is>
      </c>
      <c r="F14099" t="inlineStr">
        <is>
          <t>&gt;=1.12.0</t>
        </is>
      </c>
      <c r="G14099" t="inlineStr"/>
      <c r="H14099" t="inlineStr"/>
    </row>
    <row r="14100">
      <c r="A14100" t="inlineStr">
        <is>
          <t>QUANTAXIS</t>
        </is>
      </c>
      <c r="B14100" t="inlineStr">
        <is>
          <t>00aff7ec245c4d1614687f0e38a84f8ef1aa43ef</t>
        </is>
      </c>
      <c r="C14100" t="inlineStr">
        <is>
          <t>2019-05-06 11:22:47+00:00</t>
        </is>
      </c>
      <c r="D14100" t="inlineStr">
        <is>
          <t>add</t>
        </is>
      </c>
      <c r="E14100" t="inlineStr">
        <is>
          <t>pytesseract</t>
        </is>
      </c>
      <c r="F14100" t="inlineStr"/>
      <c r="G14100" t="inlineStr"/>
      <c r="H14100" t="inlineStr"/>
    </row>
    <row r="14101">
      <c r="A14101" t="inlineStr">
        <is>
          <t>QUANTAXIS</t>
        </is>
      </c>
      <c r="B14101" t="inlineStr">
        <is>
          <t>00aff7ec245c4d1614687f0e38a84f8ef1aa43ef</t>
        </is>
      </c>
      <c r="C14101" t="inlineStr">
        <is>
          <t>2019-05-06 11:22:47+00:00</t>
        </is>
      </c>
      <c r="D14101" t="inlineStr">
        <is>
          <t>add</t>
        </is>
      </c>
      <c r="E14101" t="inlineStr">
        <is>
          <t>gevent-websocket</t>
        </is>
      </c>
      <c r="F14101" t="inlineStr">
        <is>
          <t>&gt;=0.10.1</t>
        </is>
      </c>
      <c r="G14101" t="inlineStr"/>
      <c r="H14101" t="inlineStr"/>
    </row>
    <row r="14102">
      <c r="A14102" t="inlineStr">
        <is>
          <t>QUANTAXIS</t>
        </is>
      </c>
      <c r="B14102" t="inlineStr">
        <is>
          <t>00aff7ec245c4d1614687f0e38a84f8ef1aa43ef</t>
        </is>
      </c>
      <c r="C14102" t="inlineStr">
        <is>
          <t>2019-05-06 11:22:47+00:00</t>
        </is>
      </c>
      <c r="D14102" t="inlineStr">
        <is>
          <t>add</t>
        </is>
      </c>
      <c r="E14102" t="inlineStr">
        <is>
          <t>apscheduler</t>
        </is>
      </c>
      <c r="F14102" t="inlineStr">
        <is>
          <t>&gt;=3.3.1</t>
        </is>
      </c>
      <c r="G14102" t="inlineStr"/>
      <c r="H14102" t="inlineStr"/>
    </row>
    <row r="14103">
      <c r="A14103" t="inlineStr">
        <is>
          <t>QUANTAXIS</t>
        </is>
      </c>
      <c r="B14103" t="inlineStr">
        <is>
          <t>00aff7ec245c4d1614687f0e38a84f8ef1aa43ef</t>
        </is>
      </c>
      <c r="C14103" t="inlineStr">
        <is>
          <t>2019-05-06 11:22:47+00:00</t>
        </is>
      </c>
      <c r="D14103" t="inlineStr">
        <is>
          <t>add</t>
        </is>
      </c>
      <c r="E14103" t="inlineStr">
        <is>
          <t>tornado</t>
        </is>
      </c>
      <c r="F14103" t="inlineStr"/>
      <c r="G14103" t="inlineStr"/>
      <c r="H14103" t="inlineStr"/>
    </row>
    <row r="14104">
      <c r="A14104" t="inlineStr">
        <is>
          <t>QUANTAXIS</t>
        </is>
      </c>
      <c r="B14104" t="inlineStr">
        <is>
          <t>00aff7ec245c4d1614687f0e38a84f8ef1aa43ef</t>
        </is>
      </c>
      <c r="C14104" t="inlineStr">
        <is>
          <t>2019-05-06 11:22:47+00:00</t>
        </is>
      </c>
      <c r="D14104" t="inlineStr">
        <is>
          <t>add</t>
        </is>
      </c>
      <c r="E14104" t="inlineStr">
        <is>
          <t>zenlog</t>
        </is>
      </c>
      <c r="F14104" t="inlineStr"/>
      <c r="G14104" t="inlineStr"/>
      <c r="H14104" t="inlineStr"/>
    </row>
    <row r="14105">
      <c r="A14105" t="inlineStr">
        <is>
          <t>QUANTAXIS</t>
        </is>
      </c>
      <c r="B14105" t="inlineStr">
        <is>
          <t>00aff7ec245c4d1614687f0e38a84f8ef1aa43ef</t>
        </is>
      </c>
      <c r="C14105" t="inlineStr">
        <is>
          <t>2019-05-06 11:22:47+00:00</t>
        </is>
      </c>
      <c r="D14105" t="inlineStr">
        <is>
          <t>add</t>
        </is>
      </c>
      <c r="E14105" t="inlineStr">
        <is>
          <t>pyecharts</t>
        </is>
      </c>
      <c r="F14105" t="inlineStr"/>
      <c r="G14105" t="inlineStr"/>
      <c r="H14105" t="inlineStr"/>
    </row>
    <row r="14106">
      <c r="A14106" t="inlineStr">
        <is>
          <t>QUANTAXIS</t>
        </is>
      </c>
      <c r="B14106" t="inlineStr">
        <is>
          <t>00aff7ec245c4d1614687f0e38a84f8ef1aa43ef</t>
        </is>
      </c>
      <c r="C14106" t="inlineStr">
        <is>
          <t>2019-05-06 11:22:47+00:00</t>
        </is>
      </c>
      <c r="D14106" t="inlineStr">
        <is>
          <t>add</t>
        </is>
      </c>
      <c r="E14106" t="inlineStr">
        <is>
          <t>protobuf</t>
        </is>
      </c>
      <c r="F14106" t="inlineStr">
        <is>
          <t>&gt;=3.4</t>
        </is>
      </c>
      <c r="G14106" t="inlineStr"/>
      <c r="H14106" t="inlineStr"/>
    </row>
    <row r="14107">
      <c r="A14107" t="inlineStr">
        <is>
          <t>QUANTAXIS</t>
        </is>
      </c>
      <c r="B14107" t="inlineStr">
        <is>
          <t>00aff7ec245c4d1614687f0e38a84f8ef1aa43ef</t>
        </is>
      </c>
      <c r="C14107" t="inlineStr">
        <is>
          <t>2019-05-06 11:22:47+00:00</t>
        </is>
      </c>
      <c r="D14107" t="inlineStr">
        <is>
          <t>add</t>
        </is>
      </c>
      <c r="E14107" t="inlineStr">
        <is>
          <t>motor</t>
        </is>
      </c>
      <c r="F14107" t="inlineStr">
        <is>
          <t>&gt;=1.1</t>
        </is>
      </c>
      <c r="G14107" t="inlineStr"/>
      <c r="H14107" t="inlineStr"/>
    </row>
    <row r="14108">
      <c r="A14108" t="inlineStr">
        <is>
          <t>QUANTAXIS</t>
        </is>
      </c>
      <c r="B14108" t="inlineStr">
        <is>
          <t>00aff7ec245c4d1614687f0e38a84f8ef1aa43ef</t>
        </is>
      </c>
      <c r="C14108" t="inlineStr">
        <is>
          <t>2019-05-06 11:22:47+00:00</t>
        </is>
      </c>
      <c r="D14108" t="inlineStr">
        <is>
          <t>add</t>
        </is>
      </c>
      <c r="E14108" t="inlineStr">
        <is>
          <t>retrying</t>
        </is>
      </c>
      <c r="F14108" t="inlineStr"/>
      <c r="G14108" t="inlineStr"/>
      <c r="H14108" t="inlineStr"/>
    </row>
    <row r="14109">
      <c r="A14109" t="inlineStr">
        <is>
          <t>QUANTAXIS</t>
        </is>
      </c>
      <c r="B14109" t="inlineStr">
        <is>
          <t>00aff7ec245c4d1614687f0e38a84f8ef1aa43ef</t>
        </is>
      </c>
      <c r="C14109" t="inlineStr">
        <is>
          <t>2019-05-06 11:22:47+00:00</t>
        </is>
      </c>
      <c r="D14109" t="inlineStr">
        <is>
          <t>add</t>
        </is>
      </c>
      <c r="E14109" t="inlineStr">
        <is>
          <t>seaborn</t>
        </is>
      </c>
      <c r="F14109" t="inlineStr">
        <is>
          <t>&gt;=0.8.1</t>
        </is>
      </c>
      <c r="G14109" t="inlineStr"/>
      <c r="H14109" t="inlineStr"/>
    </row>
    <row r="14110">
      <c r="A14110" t="inlineStr">
        <is>
          <t>QUANTAXIS</t>
        </is>
      </c>
      <c r="B14110" t="inlineStr">
        <is>
          <t>00aff7ec245c4d1614687f0e38a84f8ef1aa43ef</t>
        </is>
      </c>
      <c r="C14110" t="inlineStr">
        <is>
          <t>2019-05-06 11:22:47+00:00</t>
        </is>
      </c>
      <c r="D14110" t="inlineStr">
        <is>
          <t>add</t>
        </is>
      </c>
      <c r="E14110" t="inlineStr">
        <is>
          <t>selenium</t>
        </is>
      </c>
      <c r="F14110" t="inlineStr"/>
      <c r="G14110" t="inlineStr"/>
      <c r="H14110" t="inlineStr"/>
    </row>
    <row r="14111">
      <c r="A14111" t="inlineStr">
        <is>
          <t>QUANTAXIS</t>
        </is>
      </c>
      <c r="B14111" t="inlineStr">
        <is>
          <t>00aff7ec245c4d1614687f0e38a84f8ef1aa43ef</t>
        </is>
      </c>
      <c r="C14111" t="inlineStr">
        <is>
          <t>2019-05-06 11:22:47+00:00</t>
        </is>
      </c>
      <c r="D14111" t="inlineStr">
        <is>
          <t>add</t>
        </is>
      </c>
      <c r="E14111" t="inlineStr">
        <is>
          <t>scrapy</t>
        </is>
      </c>
      <c r="F14111" t="inlineStr"/>
      <c r="G14111" t="inlineStr"/>
      <c r="H14111" t="inlineStr"/>
    </row>
    <row r="14112">
      <c r="A14112" t="inlineStr">
        <is>
          <t>QUANTAXIS</t>
        </is>
      </c>
      <c r="B14112" t="inlineStr">
        <is>
          <t>00aff7ec245c4d1614687f0e38a84f8ef1aa43ef</t>
        </is>
      </c>
      <c r="C14112" t="inlineStr">
        <is>
          <t>2019-05-06 11:22:47+00:00</t>
        </is>
      </c>
      <c r="D14112" t="inlineStr">
        <is>
          <t>add</t>
        </is>
      </c>
      <c r="E14112" t="inlineStr">
        <is>
          <t>attrs</t>
        </is>
      </c>
      <c r="F14112" t="inlineStr">
        <is>
          <t>&gt;=17.4.0</t>
        </is>
      </c>
      <c r="G14112" t="inlineStr"/>
      <c r="H14112" t="inlineStr"/>
    </row>
    <row r="14113">
      <c r="A14113" t="inlineStr">
        <is>
          <t>QUANTAXIS</t>
        </is>
      </c>
      <c r="B14113" t="inlineStr">
        <is>
          <t>00aff7ec245c4d1614687f0e38a84f8ef1aa43ef</t>
        </is>
      </c>
      <c r="C14113" t="inlineStr">
        <is>
          <t>2019-05-06 11:22:47+00:00</t>
        </is>
      </c>
      <c r="D14113" t="inlineStr">
        <is>
          <t>add</t>
        </is>
      </c>
      <c r="E14113" t="inlineStr">
        <is>
          <t>pyconvert</t>
        </is>
      </c>
      <c r="F14113" t="inlineStr">
        <is>
          <t>&gt;=0.6.3</t>
        </is>
      </c>
      <c r="G14113" t="inlineStr"/>
      <c r="H14113" t="inlineStr"/>
    </row>
    <row r="14114">
      <c r="A14114" t="inlineStr">
        <is>
          <t>QUANTAXIS</t>
        </is>
      </c>
      <c r="B14114" t="inlineStr">
        <is>
          <t>00aff7ec245c4d1614687f0e38a84f8ef1aa43ef</t>
        </is>
      </c>
      <c r="C14114" t="inlineStr">
        <is>
          <t>2019-05-06 11:22:47+00:00</t>
        </is>
      </c>
      <c r="D14114" t="inlineStr">
        <is>
          <t>add</t>
        </is>
      </c>
      <c r="E14114" t="inlineStr">
        <is>
          <t>demjson</t>
        </is>
      </c>
      <c r="F14114" t="inlineStr">
        <is>
          <t>&gt;=2.2.4</t>
        </is>
      </c>
      <c r="G14114" t="inlineStr"/>
      <c r="H14114" t="inlineStr"/>
    </row>
    <row r="14115">
      <c r="A14115" t="inlineStr">
        <is>
          <t>QUANTAXIS</t>
        </is>
      </c>
      <c r="B14115" t="inlineStr">
        <is>
          <t>cf359936598a3716aac47f7561d2649ab3c03db0</t>
        </is>
      </c>
      <c r="C14115" t="inlineStr">
        <is>
          <t>2019-07-24 16:31:24+00:00</t>
        </is>
      </c>
      <c r="D14115" t="inlineStr">
        <is>
          <t>add</t>
        </is>
      </c>
      <c r="E14115" t="inlineStr">
        <is>
          <t>janus</t>
        </is>
      </c>
      <c r="F14115" t="inlineStr"/>
      <c r="G14115" t="inlineStr"/>
      <c r="H14115" t="inlineStr"/>
    </row>
    <row r="14116">
      <c r="A14116" t="inlineStr">
        <is>
          <t>QUANTAXIS</t>
        </is>
      </c>
      <c r="B14116" t="inlineStr">
        <is>
          <t>cf359936598a3716aac47f7561d2649ab3c03db0</t>
        </is>
      </c>
      <c r="C14116" t="inlineStr">
        <is>
          <t>2019-07-24 16:31:24+00:00</t>
        </is>
      </c>
      <c r="D14116" t="inlineStr">
        <is>
          <t>add</t>
        </is>
      </c>
      <c r="E14116" t="inlineStr">
        <is>
          <t>pyecharts_snapshot</t>
        </is>
      </c>
      <c r="F14116" t="inlineStr"/>
      <c r="G14116" t="inlineStr"/>
      <c r="H14116" t="inlineStr"/>
    </row>
    <row r="14117">
      <c r="A14117" t="inlineStr">
        <is>
          <t>QUANTAXIS</t>
        </is>
      </c>
      <c r="B14117" t="inlineStr">
        <is>
          <t>cf359936598a3716aac47f7561d2649ab3c03db0</t>
        </is>
      </c>
      <c r="C14117" t="inlineStr">
        <is>
          <t>2019-07-24 16:31:24+00:00</t>
        </is>
      </c>
      <c r="D14117" t="inlineStr">
        <is>
          <t>add</t>
        </is>
      </c>
      <c r="E14117" t="inlineStr">
        <is>
          <t>async_timeout</t>
        </is>
      </c>
      <c r="F14117" t="inlineStr"/>
      <c r="G14117" t="inlineStr"/>
      <c r="H14117" t="inlineStr"/>
    </row>
    <row r="14118">
      <c r="A14118" t="inlineStr">
        <is>
          <t>QUANTAXIS</t>
        </is>
      </c>
      <c r="B14118" t="inlineStr">
        <is>
          <t>e78fadcd32dd080d02529c1ffa8a0d705f082000</t>
        </is>
      </c>
      <c r="C14118" t="inlineStr">
        <is>
          <t>2019-07-31 23:32:18+00:00</t>
        </is>
      </c>
      <c r="D14118" t="inlineStr">
        <is>
          <t>verchange</t>
        </is>
      </c>
      <c r="E14118" t="inlineStr">
        <is>
          <t>pandas</t>
        </is>
      </c>
      <c r="F14118" t="inlineStr">
        <is>
          <t>&lt;0.25.0</t>
        </is>
      </c>
      <c r="G14118" t="inlineStr">
        <is>
          <t>pandas</t>
        </is>
      </c>
      <c r="H14118" t="inlineStr"/>
    </row>
    <row r="14119">
      <c r="A14119" t="inlineStr">
        <is>
          <t>QUANTAXIS</t>
        </is>
      </c>
      <c r="B14119" t="inlineStr">
        <is>
          <t>2bae56ec8cb10d6c59fbe1f4f8b4072889f0d23b</t>
        </is>
      </c>
      <c r="C14119" t="inlineStr">
        <is>
          <t>2020-01-09 17:57:54+00:00</t>
        </is>
      </c>
      <c r="D14119" t="inlineStr">
        <is>
          <t>verchange</t>
        </is>
      </c>
      <c r="E14119" t="inlineStr">
        <is>
          <t>async_timeout</t>
        </is>
      </c>
      <c r="F14119" t="inlineStr"/>
      <c r="G14119" t="inlineStr">
        <is>
          <t>async_timeout</t>
        </is>
      </c>
      <c r="H14119" t="inlineStr"/>
    </row>
    <row r="14120">
      <c r="A14120" t="inlineStr">
        <is>
          <t>QUANTAXIS</t>
        </is>
      </c>
      <c r="B14120" t="inlineStr">
        <is>
          <t>2bae56ec8cb10d6c59fbe1f4f8b4072889f0d23b</t>
        </is>
      </c>
      <c r="C14120" t="inlineStr">
        <is>
          <t>2020-01-09 17:57:54+00:00</t>
        </is>
      </c>
      <c r="D14120" t="inlineStr">
        <is>
          <t>add</t>
        </is>
      </c>
      <c r="E14120" t="inlineStr">
        <is>
          <t>IPython</t>
        </is>
      </c>
      <c r="F14120" t="inlineStr"/>
      <c r="G14120" t="inlineStr"/>
      <c r="H14120" t="inlineStr"/>
    </row>
    <row r="14121">
      <c r="A14121" t="inlineStr">
        <is>
          <t>QUANTAXIS</t>
        </is>
      </c>
      <c r="B14121" t="inlineStr">
        <is>
          <t>2bae56ec8cb10d6c59fbe1f4f8b4072889f0d23b</t>
        </is>
      </c>
      <c r="C14121" t="inlineStr">
        <is>
          <t>2020-01-09 17:57:54+00:00</t>
        </is>
      </c>
      <c r="D14121" t="inlineStr">
        <is>
          <t>add</t>
        </is>
      </c>
      <c r="E14121" t="inlineStr">
        <is>
          <t>jqdatasdk</t>
        </is>
      </c>
      <c r="F14121" t="inlineStr"/>
      <c r="G14121" t="inlineStr"/>
      <c r="H14121" t="inlineStr"/>
    </row>
    <row r="14122">
      <c r="A14122" t="inlineStr">
        <is>
          <t>QUANTAXIS</t>
        </is>
      </c>
      <c r="B14122" t="inlineStr">
        <is>
          <t>2bae56ec8cb10d6c59fbe1f4f8b4072889f0d23b</t>
        </is>
      </c>
      <c r="C14122" t="inlineStr">
        <is>
          <t>2020-01-09 17:57:54+00:00</t>
        </is>
      </c>
      <c r="D14122" t="inlineStr">
        <is>
          <t>add</t>
        </is>
      </c>
      <c r="E14122" t="inlineStr">
        <is>
          <t>fastcache</t>
        </is>
      </c>
      <c r="F14122" t="inlineStr"/>
      <c r="G14122" t="inlineStr"/>
      <c r="H14122" t="inlineStr"/>
    </row>
    <row r="14123">
      <c r="A14123" t="inlineStr">
        <is>
          <t>QUANTAXIS</t>
        </is>
      </c>
      <c r="B14123" t="inlineStr">
        <is>
          <t>2bae56ec8cb10d6c59fbe1f4f8b4072889f0d23b</t>
        </is>
      </c>
      <c r="C14123" t="inlineStr">
        <is>
          <t>2020-01-09 17:57:54+00:00</t>
        </is>
      </c>
      <c r="D14123" t="inlineStr">
        <is>
          <t>add</t>
        </is>
      </c>
      <c r="E14123" t="inlineStr">
        <is>
          <t>statsmodels</t>
        </is>
      </c>
      <c r="F14123" t="inlineStr"/>
      <c r="G14123" t="inlineStr"/>
      <c r="H14123" t="inlineStr"/>
    </row>
    <row r="14124">
      <c r="A14124" t="inlineStr">
        <is>
          <t>QUANTAXIS</t>
        </is>
      </c>
      <c r="B14124" t="inlineStr">
        <is>
          <t>e7ac07d9099506b368c6fc75a86c90163e260d68</t>
        </is>
      </c>
      <c r="C14124" t="inlineStr">
        <is>
          <t>2020-05-16 17:51:22+00:00</t>
        </is>
      </c>
      <c r="D14124" t="inlineStr">
        <is>
          <t>verchange</t>
        </is>
      </c>
      <c r="E14124" t="inlineStr">
        <is>
          <t>statsmodels</t>
        </is>
      </c>
      <c r="F14124" t="inlineStr"/>
      <c r="G14124" t="inlineStr">
        <is>
          <t>statsmodels</t>
        </is>
      </c>
      <c r="H14124" t="inlineStr"/>
    </row>
    <row r="14125">
      <c r="A14125" t="inlineStr">
        <is>
          <t>QUANTAXIS</t>
        </is>
      </c>
      <c r="B14125" t="inlineStr">
        <is>
          <t>e7ac07d9099506b368c6fc75a86c90163e260d68</t>
        </is>
      </c>
      <c r="C14125" t="inlineStr">
        <is>
          <t>2020-05-16 17:51:22+00:00</t>
        </is>
      </c>
      <c r="D14125" t="inlineStr">
        <is>
          <t>add</t>
        </is>
      </c>
      <c r="E14125" t="inlineStr">
        <is>
          <t>websocket-client</t>
        </is>
      </c>
      <c r="F14125" t="inlineStr"/>
      <c r="G14125" t="inlineStr"/>
      <c r="H14125" t="inlineStr"/>
    </row>
    <row r="14126">
      <c r="A14126" t="inlineStr">
        <is>
          <t>QUANTAXIS</t>
        </is>
      </c>
      <c r="B14126" t="inlineStr">
        <is>
          <t>52415a708d0ee117f0f1821398a0386a205321d0</t>
        </is>
      </c>
      <c r="C14126" t="inlineStr">
        <is>
          <t>2020-12-21 20:51:52+00:00</t>
        </is>
      </c>
      <c r="D14126" t="inlineStr">
        <is>
          <t>verchange</t>
        </is>
      </c>
      <c r="E14126" t="inlineStr">
        <is>
          <t>statsmodels</t>
        </is>
      </c>
      <c r="F14126" t="inlineStr">
        <is>
          <t>&gt;=0.12.1</t>
        </is>
      </c>
      <c r="G14126" t="inlineStr">
        <is>
          <t>statsmodels</t>
        </is>
      </c>
      <c r="H14126" t="inlineStr"/>
    </row>
    <row r="14127">
      <c r="A14127" t="inlineStr">
        <is>
          <t>QUANTAXIS</t>
        </is>
      </c>
      <c r="B14127" t="inlineStr">
        <is>
          <t>52415a708d0ee117f0f1821398a0386a205321d0</t>
        </is>
      </c>
      <c r="C14127" t="inlineStr">
        <is>
          <t>2020-12-21 20:51:52+00:00</t>
        </is>
      </c>
      <c r="D14127" t="inlineStr">
        <is>
          <t>verchange</t>
        </is>
      </c>
      <c r="E14127" t="inlineStr">
        <is>
          <t>websocket-client</t>
        </is>
      </c>
      <c r="F14127" t="inlineStr"/>
      <c r="G14127" t="inlineStr">
        <is>
          <t>websocket-client</t>
        </is>
      </c>
      <c r="H14127" t="inlineStr"/>
    </row>
    <row r="14128">
      <c r="A14128" t="inlineStr">
        <is>
          <t>QUANTAXIS</t>
        </is>
      </c>
      <c r="B14128" t="inlineStr">
        <is>
          <t>52415a708d0ee117f0f1821398a0386a205321d0</t>
        </is>
      </c>
      <c r="C14128" t="inlineStr">
        <is>
          <t>2020-12-21 20:51:52+00:00</t>
        </is>
      </c>
      <c r="D14128" t="inlineStr">
        <is>
          <t>verchange</t>
        </is>
      </c>
      <c r="E14128" t="inlineStr">
        <is>
          <t>pandas</t>
        </is>
      </c>
      <c r="F14128" t="inlineStr">
        <is>
          <t>&gt;=1.1.5</t>
        </is>
      </c>
      <c r="G14128" t="inlineStr">
        <is>
          <t>pandas</t>
        </is>
      </c>
      <c r="H14128" t="inlineStr">
        <is>
          <t>&lt;0.25.0</t>
        </is>
      </c>
    </row>
    <row r="14129">
      <c r="A14129" t="inlineStr">
        <is>
          <t>QUANTAXIS</t>
        </is>
      </c>
      <c r="B14129" t="inlineStr">
        <is>
          <t>52415a708d0ee117f0f1821398a0386a205321d0</t>
        </is>
      </c>
      <c r="C14129" t="inlineStr">
        <is>
          <t>2020-12-21 20:51:52+00:00</t>
        </is>
      </c>
      <c r="D14129" t="inlineStr">
        <is>
          <t>verchange</t>
        </is>
      </c>
      <c r="E14129" t="inlineStr">
        <is>
          <t>pyecharts</t>
        </is>
      </c>
      <c r="F14129" t="inlineStr">
        <is>
          <t>&gt;=1.9.0</t>
        </is>
      </c>
      <c r="G14129" t="inlineStr">
        <is>
          <t>pyecharts</t>
        </is>
      </c>
      <c r="H14129" t="inlineStr"/>
    </row>
    <row r="14130">
      <c r="A14130" t="inlineStr">
        <is>
          <t>QUANTAXIS</t>
        </is>
      </c>
      <c r="B14130" t="inlineStr">
        <is>
          <t>52415a708d0ee117f0f1821398a0386a205321d0</t>
        </is>
      </c>
      <c r="C14130" t="inlineStr">
        <is>
          <t>2020-12-21 20:51:52+00:00</t>
        </is>
      </c>
      <c r="D14130" t="inlineStr">
        <is>
          <t>verchange</t>
        </is>
      </c>
      <c r="E14130" t="inlineStr">
        <is>
          <t>seaborn</t>
        </is>
      </c>
      <c r="F14130" t="inlineStr">
        <is>
          <t>&gt;=0.11.1</t>
        </is>
      </c>
      <c r="G14130" t="inlineStr">
        <is>
          <t>seaborn</t>
        </is>
      </c>
      <c r="H14130" t="inlineStr">
        <is>
          <t>&gt;=0.8.1</t>
        </is>
      </c>
    </row>
    <row r="14131">
      <c r="A14131" t="inlineStr">
        <is>
          <t>QUANTAXIS</t>
        </is>
      </c>
      <c r="B14131" t="inlineStr">
        <is>
          <t>52415a708d0ee117f0f1821398a0386a205321d0</t>
        </is>
      </c>
      <c r="C14131" t="inlineStr">
        <is>
          <t>2020-12-21 20:51:52+00:00</t>
        </is>
      </c>
      <c r="D14131" t="inlineStr">
        <is>
          <t>verchange</t>
        </is>
      </c>
      <c r="E14131" t="inlineStr">
        <is>
          <t>pymongo</t>
        </is>
      </c>
      <c r="F14131" t="inlineStr">
        <is>
          <t>&gt;=3.10</t>
        </is>
      </c>
      <c r="G14131" t="inlineStr">
        <is>
          <t>pymongo</t>
        </is>
      </c>
      <c r="H14131" t="inlineStr"/>
    </row>
    <row r="14132">
      <c r="A14132" t="inlineStr">
        <is>
          <t>QUANTAXIS</t>
        </is>
      </c>
      <c r="B14132" t="inlineStr">
        <is>
          <t>52415a708d0ee117f0f1821398a0386a205321d0</t>
        </is>
      </c>
      <c r="C14132" t="inlineStr">
        <is>
          <t>2020-12-21 20:51:52+00:00</t>
        </is>
      </c>
      <c r="D14132" t="inlineStr">
        <is>
          <t>verchange</t>
        </is>
      </c>
      <c r="E14132" t="inlineStr">
        <is>
          <t>protobuf</t>
        </is>
      </c>
      <c r="F14132" t="inlineStr">
        <is>
          <t>&gt;=3.4.0</t>
        </is>
      </c>
      <c r="G14132" t="inlineStr">
        <is>
          <t>protobuf</t>
        </is>
      </c>
      <c r="H14132" t="inlineStr">
        <is>
          <t>&gt;=3.4</t>
        </is>
      </c>
    </row>
    <row r="14133">
      <c r="A14133" t="inlineStr">
        <is>
          <t>QUANTAXIS</t>
        </is>
      </c>
      <c r="B14133" t="inlineStr">
        <is>
          <t>52415a708d0ee117f0f1821398a0386a205321d0</t>
        </is>
      </c>
      <c r="C14133" t="inlineStr">
        <is>
          <t>2020-12-21 20:51:52+00:00</t>
        </is>
      </c>
      <c r="D14133" t="inlineStr">
        <is>
          <t>verchange</t>
        </is>
      </c>
      <c r="E14133" t="inlineStr">
        <is>
          <t>janus</t>
        </is>
      </c>
      <c r="F14133">
        <f>=0.4.0</f>
        <v/>
      </c>
      <c r="G14133" t="inlineStr">
        <is>
          <t>janus</t>
        </is>
      </c>
      <c r="H14133" t="inlineStr"/>
    </row>
    <row r="14134">
      <c r="A14134" t="inlineStr">
        <is>
          <t>QUANTAXIS</t>
        </is>
      </c>
      <c r="B14134" t="inlineStr">
        <is>
          <t>52415a708d0ee117f0f1821398a0386a205321d0</t>
        </is>
      </c>
      <c r="C14134" t="inlineStr">
        <is>
          <t>2020-12-21 20:51:52+00:00</t>
        </is>
      </c>
      <c r="D14134" t="inlineStr">
        <is>
          <t>add</t>
        </is>
      </c>
      <c r="E14134" t="inlineStr">
        <is>
          <t>numba</t>
        </is>
      </c>
      <c r="F14134" t="inlineStr"/>
      <c r="G14134" t="inlineStr"/>
      <c r="H14134" t="inlineStr"/>
    </row>
    <row r="14135">
      <c r="A14135" t="inlineStr">
        <is>
          <t>QUANTAXIS</t>
        </is>
      </c>
      <c r="B14135" t="inlineStr">
        <is>
          <t>52415a708d0ee117f0f1821398a0386a205321d0</t>
        </is>
      </c>
      <c r="C14135" t="inlineStr">
        <is>
          <t>2020-12-21 20:51:52+00:00</t>
        </is>
      </c>
      <c r="D14135" t="inlineStr">
        <is>
          <t>add</t>
        </is>
      </c>
      <c r="E14135" t="inlineStr">
        <is>
          <t>tushare</t>
        </is>
      </c>
      <c r="F14135" t="inlineStr"/>
      <c r="G14135" t="inlineStr"/>
      <c r="H14135" t="inlineStr"/>
    </row>
    <row r="14136">
      <c r="A14136" t="inlineStr">
        <is>
          <t>QUANTAXIS</t>
        </is>
      </c>
      <c r="B14136" t="inlineStr">
        <is>
          <t>52415a708d0ee117f0f1821398a0386a205321d0</t>
        </is>
      </c>
      <c r="C14136" t="inlineStr">
        <is>
          <t>2020-12-21 20:51:52+00:00</t>
        </is>
      </c>
      <c r="D14136" t="inlineStr">
        <is>
          <t>add</t>
        </is>
      </c>
      <c r="E14136" t="inlineStr">
        <is>
          <t>scipy</t>
        </is>
      </c>
      <c r="F14136" t="inlineStr"/>
      <c r="G14136" t="inlineStr"/>
      <c r="H14136" t="inlineStr"/>
    </row>
    <row r="14137">
      <c r="A14137" t="inlineStr">
        <is>
          <t>QUANTAXIS</t>
        </is>
      </c>
      <c r="B14137" t="inlineStr">
        <is>
          <t>52415a708d0ee117f0f1821398a0386a205321d0</t>
        </is>
      </c>
      <c r="C14137" t="inlineStr">
        <is>
          <t>2020-12-21 20:51:52+00:00</t>
        </is>
      </c>
      <c r="D14137" t="inlineStr">
        <is>
          <t>add</t>
        </is>
      </c>
      <c r="E14137" t="inlineStr">
        <is>
          <t>pytdx</t>
        </is>
      </c>
      <c r="F14137" t="inlineStr">
        <is>
          <t>&gt;=1.67</t>
        </is>
      </c>
      <c r="G14137" t="inlineStr"/>
      <c r="H14137" t="inlineStr"/>
    </row>
    <row r="14138">
      <c r="A14138" t="inlineStr">
        <is>
          <t>QUANTAXIS</t>
        </is>
      </c>
      <c r="B14138" t="inlineStr">
        <is>
          <t>52415a708d0ee117f0f1821398a0386a205321d0</t>
        </is>
      </c>
      <c r="C14138" t="inlineStr">
        <is>
          <t>2020-12-21 20:51:52+00:00</t>
        </is>
      </c>
      <c r="D14138" t="inlineStr">
        <is>
          <t>add</t>
        </is>
      </c>
      <c r="E14138" t="inlineStr">
        <is>
          <t>delegator.py</t>
        </is>
      </c>
      <c r="F14138" t="inlineStr">
        <is>
          <t>&gt;=0.0.12</t>
        </is>
      </c>
      <c r="G14138" t="inlineStr"/>
      <c r="H14138" t="inlineStr"/>
    </row>
    <row r="14139">
      <c r="A14139" t="inlineStr">
        <is>
          <t>QUANTAXIS</t>
        </is>
      </c>
      <c r="B14139" t="inlineStr">
        <is>
          <t>52415a708d0ee117f0f1821398a0386a205321d0</t>
        </is>
      </c>
      <c r="C14139" t="inlineStr">
        <is>
          <t>2020-12-21 20:51:52+00:00</t>
        </is>
      </c>
      <c r="D14139" t="inlineStr">
        <is>
          <t>add</t>
        </is>
      </c>
      <c r="E14139" t="inlineStr">
        <is>
          <t>flask</t>
        </is>
      </c>
      <c r="F14139" t="inlineStr">
        <is>
          <t>&gt;=0.12.2</t>
        </is>
      </c>
      <c r="G14139" t="inlineStr"/>
      <c r="H14139" t="inlineStr"/>
    </row>
    <row r="14140">
      <c r="A14140" t="inlineStr">
        <is>
          <t>QUANTAXIS</t>
        </is>
      </c>
      <c r="B14140" t="inlineStr">
        <is>
          <t>52415a708d0ee117f0f1821398a0386a205321d0</t>
        </is>
      </c>
      <c r="C14140" t="inlineStr">
        <is>
          <t>2020-12-21 20:51:52+00:00</t>
        </is>
      </c>
      <c r="D14140" t="inlineStr">
        <is>
          <t>add</t>
        </is>
      </c>
      <c r="E14140" t="inlineStr">
        <is>
          <t>six</t>
        </is>
      </c>
      <c r="F14140" t="inlineStr">
        <is>
          <t>&gt;=1.10.0</t>
        </is>
      </c>
      <c r="G14140" t="inlineStr"/>
      <c r="H14140" t="inlineStr"/>
    </row>
    <row r="14141">
      <c r="A14141" t="inlineStr">
        <is>
          <t>QUANTAXIS</t>
        </is>
      </c>
      <c r="B14141" t="inlineStr">
        <is>
          <t>52415a708d0ee117f0f1821398a0386a205321d0</t>
        </is>
      </c>
      <c r="C14141" t="inlineStr">
        <is>
          <t>2020-12-21 20:51:52+00:00</t>
        </is>
      </c>
      <c r="D14141" t="inlineStr">
        <is>
          <t>rem</t>
        </is>
      </c>
      <c r="E14141" t="inlineStr"/>
      <c r="F14141" t="inlineStr"/>
      <c r="G14141" t="inlineStr">
        <is>
          <t>selenium</t>
        </is>
      </c>
      <c r="H14141" t="inlineStr"/>
    </row>
    <row r="14142">
      <c r="A14142" t="inlineStr">
        <is>
          <t>QUANTAXIS</t>
        </is>
      </c>
      <c r="B14142" t="inlineStr">
        <is>
          <t>52415a708d0ee117f0f1821398a0386a205321d0</t>
        </is>
      </c>
      <c r="C14142" t="inlineStr">
        <is>
          <t>2020-12-21 20:51:52+00:00</t>
        </is>
      </c>
      <c r="D14142" t="inlineStr">
        <is>
          <t>rem</t>
        </is>
      </c>
      <c r="E14142" t="inlineStr"/>
      <c r="F14142" t="inlineStr"/>
      <c r="G14142" t="inlineStr">
        <is>
          <t>scrapy</t>
        </is>
      </c>
      <c r="H14142" t="inlineStr"/>
    </row>
    <row r="14143">
      <c r="A14143" t="inlineStr">
        <is>
          <t>QUANTAXIS</t>
        </is>
      </c>
      <c r="B14143" t="inlineStr">
        <is>
          <t>52415a708d0ee117f0f1821398a0386a205321d0</t>
        </is>
      </c>
      <c r="C14143" t="inlineStr">
        <is>
          <t>2020-12-21 20:51:52+00:00</t>
        </is>
      </c>
      <c r="D14143" t="inlineStr">
        <is>
          <t>rem</t>
        </is>
      </c>
      <c r="E14143" t="inlineStr"/>
      <c r="F14143" t="inlineStr"/>
      <c r="G14143" t="inlineStr">
        <is>
          <t>jqdatasdk</t>
        </is>
      </c>
      <c r="H14143" t="inlineStr"/>
    </row>
    <row r="14144">
      <c r="A14144" t="inlineStr">
        <is>
          <t>QUANTAXIS</t>
        </is>
      </c>
      <c r="B14144" t="inlineStr">
        <is>
          <t>52415a708d0ee117f0f1821398a0386a205321d0</t>
        </is>
      </c>
      <c r="C14144" t="inlineStr">
        <is>
          <t>2020-12-21 20:51:52+00:00</t>
        </is>
      </c>
      <c r="D14144" t="inlineStr">
        <is>
          <t>rem</t>
        </is>
      </c>
      <c r="E14144" t="inlineStr"/>
      <c r="F14144" t="inlineStr"/>
      <c r="G14144" t="inlineStr">
        <is>
          <t>fastcache</t>
        </is>
      </c>
      <c r="H14144" t="inlineStr"/>
    </row>
    <row r="14145">
      <c r="A14145" t="inlineStr">
        <is>
          <t>SMAC3</t>
        </is>
      </c>
      <c r="B14145" t="inlineStr">
        <is>
          <t>942ce2d85d39cda661da44e22a9368125a6ea9d5</t>
        </is>
      </c>
      <c r="C14145" t="inlineStr">
        <is>
          <t>2016-09-22 12:52:16+00:00</t>
        </is>
      </c>
      <c r="D14145" t="inlineStr">
        <is>
          <t>verchange</t>
        </is>
      </c>
      <c r="E14145" t="inlineStr">
        <is>
          <t>ConfigSpace</t>
        </is>
      </c>
      <c r="F14145" t="inlineStr">
        <is>
          <t>&gt;=0.2.1</t>
        </is>
      </c>
      <c r="G14145" t="inlineStr">
        <is>
          <t>ConfigSpace</t>
        </is>
      </c>
      <c r="H14145" t="inlineStr">
        <is>
          <t>&gt;=0.2.0</t>
        </is>
      </c>
    </row>
    <row r="14146">
      <c r="A14146" t="inlineStr">
        <is>
          <t>SMAC3</t>
        </is>
      </c>
      <c r="B14146" t="inlineStr">
        <is>
          <t>1dd94c58c1cf86d70d5b467bfd3c7b8a497b3343</t>
        </is>
      </c>
      <c r="C14146" t="inlineStr">
        <is>
          <t>2017-02-16 18:47:57+00:00</t>
        </is>
      </c>
      <c r="D14146" t="inlineStr">
        <is>
          <t>verchange</t>
        </is>
      </c>
      <c r="E14146" t="inlineStr">
        <is>
          <t>ConfigSpace</t>
        </is>
      </c>
      <c r="F14146" t="inlineStr">
        <is>
          <t>&gt;=0.3.1</t>
        </is>
      </c>
      <c r="G14146" t="inlineStr">
        <is>
          <t>ConfigSpace</t>
        </is>
      </c>
      <c r="H14146" t="inlineStr">
        <is>
          <t>&gt;=0.2.1</t>
        </is>
      </c>
    </row>
    <row r="14147">
      <c r="A14147" t="inlineStr">
        <is>
          <t>SMAC3</t>
        </is>
      </c>
      <c r="B14147" t="inlineStr">
        <is>
          <t>94e83c98c4c7c32e336ace9b64ea767a1013f194</t>
        </is>
      </c>
      <c r="C14147" t="inlineStr">
        <is>
          <t>2017-04-04 07:23:32+00:00</t>
        </is>
      </c>
      <c r="D14147" t="inlineStr">
        <is>
          <t>verchange</t>
        </is>
      </c>
      <c r="E14147" t="inlineStr">
        <is>
          <t>pyrfr</t>
        </is>
      </c>
      <c r="F14147">
        <f>=0.2.0</f>
        <v/>
      </c>
      <c r="G14147" t="inlineStr">
        <is>
          <t>pyrfr</t>
        </is>
      </c>
      <c r="H14147" t="inlineStr"/>
    </row>
    <row r="14148">
      <c r="A14148" t="inlineStr">
        <is>
          <t>repokid</t>
        </is>
      </c>
      <c r="B14148" t="inlineStr">
        <is>
          <t>7ab4fbcee11398800c92aa2adfb51fed28295e88</t>
        </is>
      </c>
      <c r="C14148" t="inlineStr">
        <is>
          <t>2019-09-25 21:00:29+00:00</t>
        </is>
      </c>
      <c r="D14148" t="inlineStr">
        <is>
          <t>verchange</t>
        </is>
      </c>
      <c r="E14148" t="inlineStr">
        <is>
          <t>defusedxml</t>
        </is>
      </c>
      <c r="F14148">
        <f>=0.6.0</f>
        <v/>
      </c>
      <c r="G14148" t="inlineStr">
        <is>
          <t>defusedxml</t>
        </is>
      </c>
      <c r="H14148">
        <f>=0.5.0</f>
        <v/>
      </c>
    </row>
    <row r="14149">
      <c r="A14149" t="inlineStr">
        <is>
          <t>repokid</t>
        </is>
      </c>
      <c r="B14149" t="inlineStr">
        <is>
          <t>7ab4fbcee11398800c92aa2adfb51fed28295e88</t>
        </is>
      </c>
      <c r="C14149" t="inlineStr">
        <is>
          <t>2019-09-25 21:00:29+00:00</t>
        </is>
      </c>
      <c r="D14149" t="inlineStr">
        <is>
          <t>verchange</t>
        </is>
      </c>
      <c r="E14149" t="inlineStr">
        <is>
          <t>tabulate</t>
        </is>
      </c>
      <c r="F14149">
        <f>=0.8.3</f>
        <v/>
      </c>
      <c r="G14149" t="inlineStr">
        <is>
          <t>tabulate</t>
        </is>
      </c>
      <c r="H14149">
        <f>=0.8.2</f>
        <v/>
      </c>
    </row>
    <row r="14150">
      <c r="A14150" t="inlineStr">
        <is>
          <t>repokid</t>
        </is>
      </c>
      <c r="B14150" t="inlineStr">
        <is>
          <t>7ab4fbcee11398800c92aa2adfb51fed28295e88</t>
        </is>
      </c>
      <c r="C14150" t="inlineStr">
        <is>
          <t>2019-09-25 21:00:29+00:00</t>
        </is>
      </c>
      <c r="D14150" t="inlineStr">
        <is>
          <t>verchange</t>
        </is>
      </c>
      <c r="E14150" t="inlineStr">
        <is>
          <t>jmespath</t>
        </is>
      </c>
      <c r="F14150">
        <f>=0.9.4</f>
        <v/>
      </c>
      <c r="G14150" t="inlineStr">
        <is>
          <t>jmespath</t>
        </is>
      </c>
      <c r="H14150">
        <f>=0.9.3</f>
        <v/>
      </c>
    </row>
    <row r="14151">
      <c r="A14151" t="inlineStr">
        <is>
          <t>repokid</t>
        </is>
      </c>
      <c r="B14151" t="inlineStr">
        <is>
          <t>7ab4fbcee11398800c92aa2adfb51fed28295e88</t>
        </is>
      </c>
      <c r="C14151" t="inlineStr">
        <is>
          <t>2019-09-25 21:00:29+00:00</t>
        </is>
      </c>
      <c r="D14151" t="inlineStr">
        <is>
          <t>verchange</t>
        </is>
      </c>
      <c r="E14151" t="inlineStr">
        <is>
          <t>requests</t>
        </is>
      </c>
      <c r="F14151">
        <f>=2.22.0</f>
        <v/>
      </c>
      <c r="G14151" t="inlineStr">
        <is>
          <t>requests</t>
        </is>
      </c>
      <c r="H14151">
        <f>=2.19.1</f>
        <v/>
      </c>
    </row>
    <row r="14152">
      <c r="A14152" t="inlineStr">
        <is>
          <t>repokid</t>
        </is>
      </c>
      <c r="B14152" t="inlineStr">
        <is>
          <t>7ab4fbcee11398800c92aa2adfb51fed28295e88</t>
        </is>
      </c>
      <c r="C14152" t="inlineStr">
        <is>
          <t>2019-09-25 21:00:29+00:00</t>
        </is>
      </c>
      <c r="D14152" t="inlineStr">
        <is>
          <t>verchange</t>
        </is>
      </c>
      <c r="E14152" t="inlineStr">
        <is>
          <t>s3transfer</t>
        </is>
      </c>
      <c r="F14152">
        <f>=0.2.1</f>
        <v/>
      </c>
      <c r="G14152" t="inlineStr">
        <is>
          <t>s3transfer</t>
        </is>
      </c>
      <c r="H14152">
        <f>=0.1.13</f>
        <v/>
      </c>
    </row>
    <row r="14153">
      <c r="A14153" t="inlineStr">
        <is>
          <t>repokid</t>
        </is>
      </c>
      <c r="B14153" t="inlineStr">
        <is>
          <t>7ab4fbcee11398800c92aa2adfb51fed28295e88</t>
        </is>
      </c>
      <c r="C14153" t="inlineStr">
        <is>
          <t>2019-09-25 21:00:29+00:00</t>
        </is>
      </c>
      <c r="D14153" t="inlineStr">
        <is>
          <t>verchange</t>
        </is>
      </c>
      <c r="E14153" t="inlineStr">
        <is>
          <t>policyuniverse</t>
        </is>
      </c>
      <c r="F14153">
        <f>=1.3.2.0</f>
        <v/>
      </c>
      <c r="G14153" t="inlineStr">
        <is>
          <t>policyuniverse</t>
        </is>
      </c>
      <c r="H14153">
        <f>=1.1.0.1</f>
        <v/>
      </c>
    </row>
    <row r="14154">
      <c r="A14154" t="inlineStr">
        <is>
          <t>repokid</t>
        </is>
      </c>
      <c r="B14154" t="inlineStr">
        <is>
          <t>7ab4fbcee11398800c92aa2adfb51fed28295e88</t>
        </is>
      </c>
      <c r="C14154" t="inlineStr">
        <is>
          <t>2019-09-25 21:00:29+00:00</t>
        </is>
      </c>
      <c r="D14154" t="inlineStr">
        <is>
          <t>verchange</t>
        </is>
      </c>
      <c r="E14154" t="inlineStr">
        <is>
          <t>tqdm</t>
        </is>
      </c>
      <c r="F14154">
        <f>=4.35.0</f>
        <v/>
      </c>
      <c r="G14154" t="inlineStr">
        <is>
          <t>tqdm</t>
        </is>
      </c>
      <c r="H14154">
        <f>=4.26.0</f>
        <v/>
      </c>
    </row>
    <row r="14155">
      <c r="A14155" t="inlineStr">
        <is>
          <t>repokid</t>
        </is>
      </c>
      <c r="B14155" t="inlineStr">
        <is>
          <t>7ab4fbcee11398800c92aa2adfb51fed28295e88</t>
        </is>
      </c>
      <c r="C14155" t="inlineStr">
        <is>
          <t>2019-09-25 21:00:29+00:00</t>
        </is>
      </c>
      <c r="D14155" t="inlineStr">
        <is>
          <t>verchange</t>
        </is>
      </c>
      <c r="E14155" t="inlineStr">
        <is>
          <t>six</t>
        </is>
      </c>
      <c r="F14155">
        <f>=1.12.0</f>
        <v/>
      </c>
      <c r="G14155" t="inlineStr">
        <is>
          <t>six</t>
        </is>
      </c>
      <c r="H14155">
        <f>=1.11.0</f>
        <v/>
      </c>
    </row>
    <row r="14156">
      <c r="A14156" t="inlineStr">
        <is>
          <t>repokid</t>
        </is>
      </c>
      <c r="B14156" t="inlineStr">
        <is>
          <t>7ab4fbcee11398800c92aa2adfb51fed28295e88</t>
        </is>
      </c>
      <c r="C14156" t="inlineStr">
        <is>
          <t>2019-09-25 21:00:29+00:00</t>
        </is>
      </c>
      <c r="D14156" t="inlineStr">
        <is>
          <t>verchange</t>
        </is>
      </c>
      <c r="E14156" t="inlineStr">
        <is>
          <t>bleach</t>
        </is>
      </c>
      <c r="F14156">
        <f>=3.1.0</f>
        <v/>
      </c>
      <c r="G14156" t="inlineStr">
        <is>
          <t>bleach</t>
        </is>
      </c>
      <c r="H14156">
        <f>=2.1.4</f>
        <v/>
      </c>
    </row>
    <row r="14157">
      <c r="A14157" t="inlineStr">
        <is>
          <t>repokid</t>
        </is>
      </c>
      <c r="B14157" t="inlineStr">
        <is>
          <t>7ab4fbcee11398800c92aa2adfb51fed28295e88</t>
        </is>
      </c>
      <c r="C14157" t="inlineStr">
        <is>
          <t>2019-09-25 21:00:29+00:00</t>
        </is>
      </c>
      <c r="D14157" t="inlineStr">
        <is>
          <t>verchange</t>
        </is>
      </c>
      <c r="E14157" t="inlineStr">
        <is>
          <t>pkginfo</t>
        </is>
      </c>
      <c r="F14157">
        <f>=1.5.0.1</f>
        <v/>
      </c>
      <c r="G14157" t="inlineStr">
        <is>
          <t>pkginfo</t>
        </is>
      </c>
      <c r="H14157">
        <f>=1.4.2</f>
        <v/>
      </c>
    </row>
    <row r="14158">
      <c r="A14158" t="inlineStr">
        <is>
          <t>repokid</t>
        </is>
      </c>
      <c r="B14158" t="inlineStr">
        <is>
          <t>7ab4fbcee11398800c92aa2adfb51fed28295e88</t>
        </is>
      </c>
      <c r="C14158" t="inlineStr">
        <is>
          <t>2019-09-25 21:00:29+00:00</t>
        </is>
      </c>
      <c r="D14158" t="inlineStr">
        <is>
          <t>verchange</t>
        </is>
      </c>
      <c r="E14158" t="inlineStr">
        <is>
          <t>idna</t>
        </is>
      </c>
      <c r="F14158">
        <f>=2.8</f>
        <v/>
      </c>
      <c r="G14158" t="inlineStr">
        <is>
          <t>idna</t>
        </is>
      </c>
      <c r="H14158">
        <f>=2.7</f>
        <v/>
      </c>
    </row>
    <row r="14159">
      <c r="A14159" t="inlineStr">
        <is>
          <t>repokid</t>
        </is>
      </c>
      <c r="B14159" t="inlineStr">
        <is>
          <t>7ab4fbcee11398800c92aa2adfb51fed28295e88</t>
        </is>
      </c>
      <c r="C14159" t="inlineStr">
        <is>
          <t>2019-09-25 21:00:29+00:00</t>
        </is>
      </c>
      <c r="D14159" t="inlineStr">
        <is>
          <t>verchange</t>
        </is>
      </c>
      <c r="E14159" t="inlineStr">
        <is>
          <t>urllib3</t>
        </is>
      </c>
      <c r="F14159">
        <f>=1.25.3</f>
        <v/>
      </c>
      <c r="G14159" t="inlineStr">
        <is>
          <t>urllib3</t>
        </is>
      </c>
      <c r="H14159">
        <f>=1.23</f>
        <v/>
      </c>
    </row>
    <row r="14160">
      <c r="A14160" t="inlineStr">
        <is>
          <t>repokid</t>
        </is>
      </c>
      <c r="B14160" t="inlineStr">
        <is>
          <t>7ab4fbcee11398800c92aa2adfb51fed28295e88</t>
        </is>
      </c>
      <c r="C14160" t="inlineStr">
        <is>
          <t>2019-09-25 21:00:29+00:00</t>
        </is>
      </c>
      <c r="D14160" t="inlineStr">
        <is>
          <t>verchange</t>
        </is>
      </c>
      <c r="E14160" t="inlineStr">
        <is>
          <t>webencodings</t>
        </is>
      </c>
      <c r="F14160">
        <f>=0.5.1</f>
        <v/>
      </c>
      <c r="G14160" t="inlineStr">
        <is>
          <t>webencodings</t>
        </is>
      </c>
      <c r="H14160">
        <f>=0.5.1</f>
        <v/>
      </c>
    </row>
    <row r="14161">
      <c r="A14161" t="inlineStr">
        <is>
          <t>repokid</t>
        </is>
      </c>
      <c r="B14161" t="inlineStr">
        <is>
          <t>7ab4fbcee11398800c92aa2adfb51fed28295e88</t>
        </is>
      </c>
      <c r="C14161" t="inlineStr">
        <is>
          <t>2019-09-25 21:00:29+00:00</t>
        </is>
      </c>
      <c r="D14161" t="inlineStr">
        <is>
          <t>verchange</t>
        </is>
      </c>
      <c r="E14161" t="inlineStr">
        <is>
          <t>twine</t>
        </is>
      </c>
      <c r="F14161">
        <f>=1.13.0</f>
        <v/>
      </c>
      <c r="G14161" t="inlineStr">
        <is>
          <t>twine</t>
        </is>
      </c>
      <c r="H14161">
        <f>=1.12.1</f>
        <v/>
      </c>
    </row>
    <row r="14162">
      <c r="A14162" t="inlineStr">
        <is>
          <t>repokid</t>
        </is>
      </c>
      <c r="B14162" t="inlineStr">
        <is>
          <t>7ab4fbcee11398800c92aa2adfb51fed28295e88</t>
        </is>
      </c>
      <c r="C14162" t="inlineStr">
        <is>
          <t>2019-09-25 21:00:29+00:00</t>
        </is>
      </c>
      <c r="D14162" t="inlineStr">
        <is>
          <t>verchange</t>
        </is>
      </c>
      <c r="E14162" t="inlineStr">
        <is>
          <t>cloudaux</t>
        </is>
      </c>
      <c r="F14162">
        <f>=1.6.4</f>
        <v/>
      </c>
      <c r="G14162" t="inlineStr">
        <is>
          <t>cloudaux</t>
        </is>
      </c>
      <c r="H14162">
        <f>=1.5.4</f>
        <v/>
      </c>
    </row>
    <row r="14163">
      <c r="A14163" t="inlineStr">
        <is>
          <t>repokid</t>
        </is>
      </c>
      <c r="B14163" t="inlineStr">
        <is>
          <t>7ab4fbcee11398800c92aa2adfb51fed28295e88</t>
        </is>
      </c>
      <c r="C14163" t="inlineStr">
        <is>
          <t>2019-09-25 21:00:29+00:00</t>
        </is>
      </c>
      <c r="D14163" t="inlineStr">
        <is>
          <t>verchange</t>
        </is>
      </c>
      <c r="E14163" t="inlineStr">
        <is>
          <t>python-dateutil</t>
        </is>
      </c>
      <c r="F14163">
        <f>=2.8.0</f>
        <v/>
      </c>
      <c r="G14163" t="inlineStr">
        <is>
          <t>python-dateutil</t>
        </is>
      </c>
      <c r="H14163">
        <f>=2.7.3</f>
        <v/>
      </c>
    </row>
    <row r="14164">
      <c r="A14164" t="inlineStr">
        <is>
          <t>repokid</t>
        </is>
      </c>
      <c r="B14164" t="inlineStr">
        <is>
          <t>7ab4fbcee11398800c92aa2adfb51fed28295e88</t>
        </is>
      </c>
      <c r="C14164" t="inlineStr">
        <is>
          <t>2019-09-25 21:00:29+00:00</t>
        </is>
      </c>
      <c r="D14164" t="inlineStr">
        <is>
          <t>verchange</t>
        </is>
      </c>
      <c r="E14164" t="inlineStr">
        <is>
          <t>certifi</t>
        </is>
      </c>
      <c r="F14164">
        <f>=2019.6.16</f>
        <v/>
      </c>
      <c r="G14164" t="inlineStr">
        <is>
          <t>certifi</t>
        </is>
      </c>
      <c r="H14164">
        <f>=2018.8.24</f>
        <v/>
      </c>
    </row>
    <row r="14165">
      <c r="A14165" t="inlineStr">
        <is>
          <t>repokid</t>
        </is>
      </c>
      <c r="B14165" t="inlineStr">
        <is>
          <t>7ab4fbcee11398800c92aa2adfb51fed28295e88</t>
        </is>
      </c>
      <c r="C14165" t="inlineStr">
        <is>
          <t>2019-09-25 21:00:29+00:00</t>
        </is>
      </c>
      <c r="D14165" t="inlineStr">
        <is>
          <t>verchange</t>
        </is>
      </c>
      <c r="E14165" t="inlineStr">
        <is>
          <t>pip-tools</t>
        </is>
      </c>
      <c r="F14165">
        <f>=4.1.0</f>
        <v/>
      </c>
      <c r="G14165" t="inlineStr">
        <is>
          <t>pip-tools</t>
        </is>
      </c>
      <c r="H14165">
        <f>=3.0.0</f>
        <v/>
      </c>
    </row>
    <row r="14166">
      <c r="A14166" t="inlineStr">
        <is>
          <t>repokid</t>
        </is>
      </c>
      <c r="B14166" t="inlineStr">
        <is>
          <t>7ab4fbcee11398800c92aa2adfb51fed28295e88</t>
        </is>
      </c>
      <c r="C14166" t="inlineStr">
        <is>
          <t>2019-09-25 21:00:29+00:00</t>
        </is>
      </c>
      <c r="D14166" t="inlineStr">
        <is>
          <t>verchange</t>
        </is>
      </c>
      <c r="E14166" t="inlineStr">
        <is>
          <t>marshmallow</t>
        </is>
      </c>
      <c r="F14166">
        <f>=2.20.2</f>
        <v/>
      </c>
      <c r="G14166" t="inlineStr">
        <is>
          <t>marshmallow</t>
        </is>
      </c>
      <c r="H14166">
        <f>=2.15.6</f>
        <v/>
      </c>
    </row>
    <row r="14167">
      <c r="A14167" t="inlineStr">
        <is>
          <t>repokid</t>
        </is>
      </c>
      <c r="B14167" t="inlineStr">
        <is>
          <t>7ab4fbcee11398800c92aa2adfb51fed28295e88</t>
        </is>
      </c>
      <c r="C14167" t="inlineStr">
        <is>
          <t>2019-09-25 21:00:29+00:00</t>
        </is>
      </c>
      <c r="D14167" t="inlineStr">
        <is>
          <t>verchange</t>
        </is>
      </c>
      <c r="E14167" t="inlineStr">
        <is>
          <t>docutils</t>
        </is>
      </c>
      <c r="F14167">
        <f>=0.15.2</f>
        <v/>
      </c>
      <c r="G14167" t="inlineStr">
        <is>
          <t>docutils</t>
        </is>
      </c>
      <c r="H14167">
        <f>=0.14</f>
        <v/>
      </c>
    </row>
    <row r="14168">
      <c r="A14168" t="inlineStr">
        <is>
          <t>repokid</t>
        </is>
      </c>
      <c r="B14168" t="inlineStr">
        <is>
          <t>7ab4fbcee11398800c92aa2adfb51fed28295e88</t>
        </is>
      </c>
      <c r="C14168" t="inlineStr">
        <is>
          <t>2019-09-25 21:00:29+00:00</t>
        </is>
      </c>
      <c r="D14168" t="inlineStr">
        <is>
          <t>verchange</t>
        </is>
      </c>
      <c r="E14168" t="inlineStr">
        <is>
          <t>boto3</t>
        </is>
      </c>
      <c r="F14168">
        <f>=1.9.216</f>
        <v/>
      </c>
      <c r="G14168" t="inlineStr">
        <is>
          <t>boto3</t>
        </is>
      </c>
      <c r="H14168">
        <f>=1.9.13</f>
        <v/>
      </c>
    </row>
    <row r="14169">
      <c r="A14169" t="inlineStr">
        <is>
          <t>repokid</t>
        </is>
      </c>
      <c r="B14169" t="inlineStr">
        <is>
          <t>7ab4fbcee11398800c92aa2adfb51fed28295e88</t>
        </is>
      </c>
      <c r="C14169" t="inlineStr">
        <is>
          <t>2019-09-25 21:00:29+00:00</t>
        </is>
      </c>
      <c r="D14169" t="inlineStr">
        <is>
          <t>verchange</t>
        </is>
      </c>
      <c r="E14169" t="inlineStr">
        <is>
          <t>botocore</t>
        </is>
      </c>
      <c r="F14169">
        <f>=1.12.216</f>
        <v/>
      </c>
      <c r="G14169" t="inlineStr">
        <is>
          <t>botocore</t>
        </is>
      </c>
      <c r="H14169">
        <f>=1.12.13</f>
        <v/>
      </c>
    </row>
    <row r="14170">
      <c r="A14170" t="inlineStr">
        <is>
          <t>repokid</t>
        </is>
      </c>
      <c r="B14170" t="inlineStr">
        <is>
          <t>7ab4fbcee11398800c92aa2adfb51fed28295e88</t>
        </is>
      </c>
      <c r="C14170" t="inlineStr">
        <is>
          <t>2019-09-25 21:00:29+00:00</t>
        </is>
      </c>
      <c r="D14170" t="inlineStr">
        <is>
          <t>verchange</t>
        </is>
      </c>
      <c r="E14170" t="inlineStr">
        <is>
          <t>readme-renderer</t>
        </is>
      </c>
      <c r="F14170">
        <f>=24.0</f>
        <v/>
      </c>
      <c r="G14170" t="inlineStr">
        <is>
          <t>readme-renderer</t>
        </is>
      </c>
      <c r="H14170">
        <f>=22.0</f>
        <v/>
      </c>
    </row>
    <row r="14171">
      <c r="A14171" t="inlineStr">
        <is>
          <t>repokid</t>
        </is>
      </c>
      <c r="B14171" t="inlineStr">
        <is>
          <t>7ab4fbcee11398800c92aa2adfb51fed28295e88</t>
        </is>
      </c>
      <c r="C14171" t="inlineStr">
        <is>
          <t>2019-09-25 21:00:29+00:00</t>
        </is>
      </c>
      <c r="D14171" t="inlineStr">
        <is>
          <t>verchange</t>
        </is>
      </c>
      <c r="E14171" t="inlineStr">
        <is>
          <t>pygments</t>
        </is>
      </c>
      <c r="F14171">
        <f>=2.4.2</f>
        <v/>
      </c>
      <c r="G14171" t="inlineStr">
        <is>
          <t>pygments</t>
        </is>
      </c>
      <c r="H14171">
        <f>=2.2.0</f>
        <v/>
      </c>
    </row>
    <row r="14172">
      <c r="A14172" t="inlineStr">
        <is>
          <t>repokid</t>
        </is>
      </c>
      <c r="B14172" t="inlineStr">
        <is>
          <t>7ab4fbcee11398800c92aa2adfb51fed28295e88</t>
        </is>
      </c>
      <c r="C14172" t="inlineStr">
        <is>
          <t>2019-09-25 21:00:29+00:00</t>
        </is>
      </c>
      <c r="D14172" t="inlineStr">
        <is>
          <t>verchange</t>
        </is>
      </c>
      <c r="E14172" t="inlineStr">
        <is>
          <t>requests-toolbelt</t>
        </is>
      </c>
      <c r="F14172">
        <f>=0.9.1</f>
        <v/>
      </c>
      <c r="G14172" t="inlineStr">
        <is>
          <t>requests-toolbelt</t>
        </is>
      </c>
      <c r="H14172">
        <f>=0.8.0</f>
        <v/>
      </c>
    </row>
    <row r="14173">
      <c r="A14173" t="inlineStr">
        <is>
          <t>repokid</t>
        </is>
      </c>
      <c r="B14173" t="inlineStr">
        <is>
          <t>7ab4fbcee11398800c92aa2adfb51fed28295e88</t>
        </is>
      </c>
      <c r="C14173" t="inlineStr">
        <is>
          <t>2019-09-25 21:00:29+00:00</t>
        </is>
      </c>
      <c r="D14173" t="inlineStr">
        <is>
          <t>verchange</t>
        </is>
      </c>
      <c r="E14173" t="inlineStr">
        <is>
          <t>flagpole</t>
        </is>
      </c>
      <c r="F14173">
        <f>=1.1.1</f>
        <v/>
      </c>
      <c r="G14173" t="inlineStr">
        <is>
          <t>flagpole</t>
        </is>
      </c>
      <c r="H14173">
        <f>=1.0.1</f>
        <v/>
      </c>
    </row>
    <row r="14174">
      <c r="A14174" t="inlineStr">
        <is>
          <t>repokid</t>
        </is>
      </c>
      <c r="B14174" t="inlineStr">
        <is>
          <t>7ab4fbcee11398800c92aa2adfb51fed28295e88</t>
        </is>
      </c>
      <c r="C14174" t="inlineStr">
        <is>
          <t>2019-09-25 21:00:29+00:00</t>
        </is>
      </c>
      <c r="D14174" t="inlineStr">
        <is>
          <t>verchange</t>
        </is>
      </c>
      <c r="E14174" t="inlineStr">
        <is>
          <t>joblib</t>
        </is>
      </c>
      <c r="F14174">
        <f>=0.13.2</f>
        <v/>
      </c>
      <c r="G14174" t="inlineStr">
        <is>
          <t>joblib</t>
        </is>
      </c>
      <c r="H14174">
        <f>=0.12.5</f>
        <v/>
      </c>
    </row>
    <row r="14175">
      <c r="A14175" t="inlineStr">
        <is>
          <t>repokid</t>
        </is>
      </c>
      <c r="B14175" t="inlineStr">
        <is>
          <t>7ab4fbcee11398800c92aa2adfb51fed28295e88</t>
        </is>
      </c>
      <c r="C14175" t="inlineStr">
        <is>
          <t>2019-09-25 21:00:29+00:00</t>
        </is>
      </c>
      <c r="D14175" t="inlineStr">
        <is>
          <t>add</t>
        </is>
      </c>
      <c r="E14175" t="inlineStr">
        <is>
          <t>logmatic-python</t>
        </is>
      </c>
      <c r="F14175">
        <f>=0.1.7</f>
        <v/>
      </c>
      <c r="G14175" t="inlineStr"/>
      <c r="H14175" t="inlineStr"/>
    </row>
    <row r="14176">
      <c r="A14176" t="inlineStr">
        <is>
          <t>repokid</t>
        </is>
      </c>
      <c r="B14176" t="inlineStr">
        <is>
          <t>7ab4fbcee11398800c92aa2adfb51fed28295e88</t>
        </is>
      </c>
      <c r="C14176" t="inlineStr">
        <is>
          <t>2019-09-25 21:00:29+00:00</t>
        </is>
      </c>
      <c r="D14176" t="inlineStr">
        <is>
          <t>add</t>
        </is>
      </c>
      <c r="E14176" t="inlineStr">
        <is>
          <t>python-json-logger</t>
        </is>
      </c>
      <c r="F14176">
        <f>=0.1.11</f>
        <v/>
      </c>
      <c r="G14176" t="inlineStr"/>
      <c r="H14176" t="inlineStr"/>
    </row>
    <row r="14177">
      <c r="A14177" t="inlineStr">
        <is>
          <t>repokid</t>
        </is>
      </c>
      <c r="B14177" t="inlineStr">
        <is>
          <t>7ab4fbcee11398800c92aa2adfb51fed28295e88</t>
        </is>
      </c>
      <c r="C14177" t="inlineStr">
        <is>
          <t>2019-09-25 21:00:29+00:00</t>
        </is>
      </c>
      <c r="D14177" t="inlineStr">
        <is>
          <t>add</t>
        </is>
      </c>
      <c r="E14177" t="inlineStr">
        <is>
          <t>pytz</t>
        </is>
      </c>
      <c r="F14177">
        <f>=2019.2</f>
        <v/>
      </c>
      <c r="G14177" t="inlineStr"/>
      <c r="H14177" t="inlineStr"/>
    </row>
    <row r="14178">
      <c r="A14178" t="inlineStr">
        <is>
          <t>repokid</t>
        </is>
      </c>
      <c r="B14178" t="inlineStr">
        <is>
          <t>7ab4fbcee11398800c92aa2adfb51fed28295e88</t>
        </is>
      </c>
      <c r="C14178" t="inlineStr">
        <is>
          <t>2019-09-25 21:00:29+00:00</t>
        </is>
      </c>
      <c r="D14178" t="inlineStr">
        <is>
          <t>add</t>
        </is>
      </c>
      <c r="E14178" t="inlineStr">
        <is>
          <t>raven</t>
        </is>
      </c>
      <c r="F14178">
        <f>=6.10.0</f>
        <v/>
      </c>
      <c r="G14178" t="inlineStr"/>
      <c r="H14178" t="inlineStr"/>
    </row>
    <row r="14179">
      <c r="A14179" t="inlineStr">
        <is>
          <t>repokid</t>
        </is>
      </c>
      <c r="B14179" t="inlineStr">
        <is>
          <t>7ab4fbcee11398800c92aa2adfb51fed28295e88</t>
        </is>
      </c>
      <c r="C14179" t="inlineStr">
        <is>
          <t>2019-09-25 21:00:29+00:00</t>
        </is>
      </c>
      <c r="D14179" t="inlineStr">
        <is>
          <t>rem</t>
        </is>
      </c>
      <c r="E14179" t="inlineStr"/>
      <c r="F14179" t="inlineStr"/>
      <c r="G14179" t="inlineStr">
        <is>
          <t>cffi</t>
        </is>
      </c>
      <c r="H14179">
        <f>=1.11.5</f>
        <v/>
      </c>
    </row>
    <row r="14180">
      <c r="A14180" t="inlineStr">
        <is>
          <t>repokid</t>
        </is>
      </c>
      <c r="B14180" t="inlineStr">
        <is>
          <t>7ab4fbcee11398800c92aa2adfb51fed28295e88</t>
        </is>
      </c>
      <c r="C14180" t="inlineStr">
        <is>
          <t>2019-09-25 21:00:29+00:00</t>
        </is>
      </c>
      <c r="D14180" t="inlineStr">
        <is>
          <t>rem</t>
        </is>
      </c>
      <c r="E14180" t="inlineStr"/>
      <c r="F14180" t="inlineStr"/>
      <c r="G14180" t="inlineStr">
        <is>
          <t>cmarkgfm</t>
        </is>
      </c>
      <c r="H14180">
        <f>=0.4.2</f>
        <v/>
      </c>
    </row>
    <row r="14181">
      <c r="A14181" t="inlineStr">
        <is>
          <t>repokid</t>
        </is>
      </c>
      <c r="B14181" t="inlineStr">
        <is>
          <t>7ab4fbcee11398800c92aa2adfb51fed28295e88</t>
        </is>
      </c>
      <c r="C14181" t="inlineStr">
        <is>
          <t>2019-09-25 21:00:29+00:00</t>
        </is>
      </c>
      <c r="D14181" t="inlineStr">
        <is>
          <t>rem</t>
        </is>
      </c>
      <c r="E14181" t="inlineStr"/>
      <c r="F14181" t="inlineStr"/>
      <c r="G14181" t="inlineStr">
        <is>
          <t>future</t>
        </is>
      </c>
      <c r="H14181">
        <f>=0.16.0</f>
        <v/>
      </c>
    </row>
    <row r="14182">
      <c r="A14182" t="inlineStr">
        <is>
          <t>repokid</t>
        </is>
      </c>
      <c r="B14182" t="inlineStr">
        <is>
          <t>7ab4fbcee11398800c92aa2adfb51fed28295e88</t>
        </is>
      </c>
      <c r="C14182" t="inlineStr">
        <is>
          <t>2019-09-25 21:00:29+00:00</t>
        </is>
      </c>
      <c r="D14182" t="inlineStr">
        <is>
          <t>rem</t>
        </is>
      </c>
      <c r="E14182" t="inlineStr"/>
      <c r="F14182" t="inlineStr"/>
      <c r="G14182" t="inlineStr">
        <is>
          <t>futures</t>
        </is>
      </c>
      <c r="H14182">
        <f>=3.2.0</f>
        <v/>
      </c>
    </row>
    <row r="14183">
      <c r="A14183" t="inlineStr">
        <is>
          <t>repokid</t>
        </is>
      </c>
      <c r="B14183" t="inlineStr">
        <is>
          <t>7ab4fbcee11398800c92aa2adfb51fed28295e88</t>
        </is>
      </c>
      <c r="C14183" t="inlineStr">
        <is>
          <t>2019-09-25 21:00:29+00:00</t>
        </is>
      </c>
      <c r="D14183" t="inlineStr">
        <is>
          <t>rem</t>
        </is>
      </c>
      <c r="E14183" t="inlineStr"/>
      <c r="F14183" t="inlineStr"/>
      <c r="G14183" t="inlineStr">
        <is>
          <t>html5lib</t>
        </is>
      </c>
      <c r="H14183">
        <f>=1.0.1</f>
        <v/>
      </c>
    </row>
    <row r="14184">
      <c r="A14184" t="inlineStr">
        <is>
          <t>repokid</t>
        </is>
      </c>
      <c r="B14184" t="inlineStr">
        <is>
          <t>7ab4fbcee11398800c92aa2adfb51fed28295e88</t>
        </is>
      </c>
      <c r="C14184" t="inlineStr">
        <is>
          <t>2019-09-25 21:00:29+00:00</t>
        </is>
      </c>
      <c r="D14184" t="inlineStr">
        <is>
          <t>rem</t>
        </is>
      </c>
      <c r="E14184" t="inlineStr"/>
      <c r="F14184" t="inlineStr"/>
      <c r="G14184" t="inlineStr">
        <is>
          <t>pycparser</t>
        </is>
      </c>
      <c r="H14184">
        <f>=2.19</f>
        <v/>
      </c>
    </row>
    <row r="14185">
      <c r="A14185" t="inlineStr">
        <is>
          <t>repokid</t>
        </is>
      </c>
      <c r="B14185" t="inlineStr">
        <is>
          <t>ab503fb1dd3902b5b584461617dd8d3937aa0899</t>
        </is>
      </c>
      <c r="C14185" t="inlineStr">
        <is>
          <t>2020-02-10 22:45:51+00:00</t>
        </is>
      </c>
      <c r="D14185" t="inlineStr">
        <is>
          <t>verchange</t>
        </is>
      </c>
      <c r="E14185" t="inlineStr">
        <is>
          <t>pip-tools</t>
        </is>
      </c>
      <c r="F14185">
        <f>=4.3.0</f>
        <v/>
      </c>
      <c r="G14185" t="inlineStr">
        <is>
          <t>pip-tools</t>
        </is>
      </c>
      <c r="H14185">
        <f>=4.1.0</f>
        <v/>
      </c>
    </row>
    <row r="14186">
      <c r="A14186" t="inlineStr">
        <is>
          <t>repokid</t>
        </is>
      </c>
      <c r="B14186" t="inlineStr">
        <is>
          <t>ab503fb1dd3902b5b584461617dd8d3937aa0899</t>
        </is>
      </c>
      <c r="C14186" t="inlineStr">
        <is>
          <t>2020-02-10 22:45:51+00:00</t>
        </is>
      </c>
      <c r="D14186" t="inlineStr">
        <is>
          <t>rem</t>
        </is>
      </c>
      <c r="E14186" t="inlineStr"/>
      <c r="F14186" t="inlineStr"/>
      <c r="G14186" t="inlineStr">
        <is>
          <t>logmatic-python</t>
        </is>
      </c>
      <c r="H14186">
        <f>=0.1.7</f>
        <v/>
      </c>
    </row>
    <row r="14187">
      <c r="A14187" t="inlineStr">
        <is>
          <t>repokid</t>
        </is>
      </c>
      <c r="B14187" t="inlineStr">
        <is>
          <t>ab503fb1dd3902b5b584461617dd8d3937aa0899</t>
        </is>
      </c>
      <c r="C14187" t="inlineStr">
        <is>
          <t>2020-02-10 22:45:51+00:00</t>
        </is>
      </c>
      <c r="D14187" t="inlineStr">
        <is>
          <t>rem</t>
        </is>
      </c>
      <c r="E14187" t="inlineStr"/>
      <c r="F14187" t="inlineStr"/>
      <c r="G14187" t="inlineStr">
        <is>
          <t>python-json-logger</t>
        </is>
      </c>
      <c r="H14187">
        <f>=0.1.11</f>
        <v/>
      </c>
    </row>
    <row r="14188">
      <c r="A14188" t="inlineStr">
        <is>
          <t>repokid</t>
        </is>
      </c>
      <c r="B14188" t="inlineStr">
        <is>
          <t>7852827f0c41740865194c92275612984fd5b587</t>
        </is>
      </c>
      <c r="C14188" t="inlineStr">
        <is>
          <t>2020-07-13 21:56:13+00:00</t>
        </is>
      </c>
      <c r="D14188" t="inlineStr">
        <is>
          <t>verchange</t>
        </is>
      </c>
      <c r="E14188" t="inlineStr">
        <is>
          <t>tabulate</t>
        </is>
      </c>
      <c r="F14188">
        <f>=0.8.7</f>
        <v/>
      </c>
      <c r="G14188" t="inlineStr">
        <is>
          <t>tabulate</t>
        </is>
      </c>
      <c r="H14188">
        <f>=0.8.3</f>
        <v/>
      </c>
    </row>
    <row r="14189">
      <c r="A14189" t="inlineStr">
        <is>
          <t>repokid</t>
        </is>
      </c>
      <c r="B14189" t="inlineStr">
        <is>
          <t>7852827f0c41740865194c92275612984fd5b587</t>
        </is>
      </c>
      <c r="C14189" t="inlineStr">
        <is>
          <t>2020-07-13 21:56:13+00:00</t>
        </is>
      </c>
      <c r="D14189" t="inlineStr">
        <is>
          <t>verchange</t>
        </is>
      </c>
      <c r="E14189" t="inlineStr">
        <is>
          <t>jmespath</t>
        </is>
      </c>
      <c r="F14189">
        <f>=0.10.0</f>
        <v/>
      </c>
      <c r="G14189" t="inlineStr">
        <is>
          <t>jmespath</t>
        </is>
      </c>
      <c r="H14189">
        <f>=0.9.4</f>
        <v/>
      </c>
    </row>
    <row r="14190">
      <c r="A14190" t="inlineStr">
        <is>
          <t>repokid</t>
        </is>
      </c>
      <c r="B14190" t="inlineStr">
        <is>
          <t>7852827f0c41740865194c92275612984fd5b587</t>
        </is>
      </c>
      <c r="C14190" t="inlineStr">
        <is>
          <t>2020-07-13 21:56:13+00:00</t>
        </is>
      </c>
      <c r="D14190" t="inlineStr">
        <is>
          <t>verchange</t>
        </is>
      </c>
      <c r="E14190" t="inlineStr">
        <is>
          <t>requests</t>
        </is>
      </c>
      <c r="F14190">
        <f>=2.24.0</f>
        <v/>
      </c>
      <c r="G14190" t="inlineStr">
        <is>
          <t>requests</t>
        </is>
      </c>
      <c r="H14190">
        <f>=2.22.0</f>
        <v/>
      </c>
    </row>
    <row r="14191">
      <c r="A14191" t="inlineStr">
        <is>
          <t>repokid</t>
        </is>
      </c>
      <c r="B14191" t="inlineStr">
        <is>
          <t>7852827f0c41740865194c92275612984fd5b587</t>
        </is>
      </c>
      <c r="C14191" t="inlineStr">
        <is>
          <t>2020-07-13 21:56:13+00:00</t>
        </is>
      </c>
      <c r="D14191" t="inlineStr">
        <is>
          <t>verchange</t>
        </is>
      </c>
      <c r="E14191" t="inlineStr">
        <is>
          <t>s3transfer</t>
        </is>
      </c>
      <c r="F14191">
        <f>=0.3.3</f>
        <v/>
      </c>
      <c r="G14191" t="inlineStr">
        <is>
          <t>s3transfer</t>
        </is>
      </c>
      <c r="H14191">
        <f>=0.2.1</f>
        <v/>
      </c>
    </row>
    <row r="14192">
      <c r="A14192" t="inlineStr">
        <is>
          <t>repokid</t>
        </is>
      </c>
      <c r="B14192" t="inlineStr">
        <is>
          <t>7852827f0c41740865194c92275612984fd5b587</t>
        </is>
      </c>
      <c r="C14192" t="inlineStr">
        <is>
          <t>2020-07-13 21:56:13+00:00</t>
        </is>
      </c>
      <c r="D14192" t="inlineStr">
        <is>
          <t>verchange</t>
        </is>
      </c>
      <c r="E14192" t="inlineStr">
        <is>
          <t>docopt</t>
        </is>
      </c>
      <c r="F14192">
        <f>=0.6.2</f>
        <v/>
      </c>
      <c r="G14192" t="inlineStr">
        <is>
          <t>docopt</t>
        </is>
      </c>
      <c r="H14192">
        <f>=0.6.2</f>
        <v/>
      </c>
    </row>
    <row r="14193">
      <c r="A14193" t="inlineStr">
        <is>
          <t>repokid</t>
        </is>
      </c>
      <c r="B14193" t="inlineStr">
        <is>
          <t>7852827f0c41740865194c92275612984fd5b587</t>
        </is>
      </c>
      <c r="C14193" t="inlineStr">
        <is>
          <t>2020-07-13 21:56:13+00:00</t>
        </is>
      </c>
      <c r="D14193" t="inlineStr">
        <is>
          <t>verchange</t>
        </is>
      </c>
      <c r="E14193" t="inlineStr">
        <is>
          <t>policyuniverse</t>
        </is>
      </c>
      <c r="F14193">
        <f>=1.3.2.3</f>
        <v/>
      </c>
      <c r="G14193" t="inlineStr">
        <is>
          <t>policyuniverse</t>
        </is>
      </c>
      <c r="H14193">
        <f>=1.3.2.0</f>
        <v/>
      </c>
    </row>
    <row r="14194">
      <c r="A14194" t="inlineStr">
        <is>
          <t>repokid</t>
        </is>
      </c>
      <c r="B14194" t="inlineStr">
        <is>
          <t>7852827f0c41740865194c92275612984fd5b587</t>
        </is>
      </c>
      <c r="C14194" t="inlineStr">
        <is>
          <t>2020-07-13 21:56:13+00:00</t>
        </is>
      </c>
      <c r="D14194" t="inlineStr">
        <is>
          <t>verchange</t>
        </is>
      </c>
      <c r="E14194" t="inlineStr">
        <is>
          <t>tqdm</t>
        </is>
      </c>
      <c r="F14194">
        <f>=4.47.0</f>
        <v/>
      </c>
      <c r="G14194" t="inlineStr">
        <is>
          <t>tqdm</t>
        </is>
      </c>
      <c r="H14194">
        <f>=4.35.0</f>
        <v/>
      </c>
    </row>
    <row r="14195">
      <c r="A14195" t="inlineStr">
        <is>
          <t>repokid</t>
        </is>
      </c>
      <c r="B14195" t="inlineStr">
        <is>
          <t>7852827f0c41740865194c92275612984fd5b587</t>
        </is>
      </c>
      <c r="C14195" t="inlineStr">
        <is>
          <t>2020-07-13 21:56:13+00:00</t>
        </is>
      </c>
      <c r="D14195" t="inlineStr">
        <is>
          <t>verchange</t>
        </is>
      </c>
      <c r="E14195" t="inlineStr">
        <is>
          <t>inflection</t>
        </is>
      </c>
      <c r="F14195">
        <f>=0.5.0</f>
        <v/>
      </c>
      <c r="G14195" t="inlineStr">
        <is>
          <t>inflection</t>
        </is>
      </c>
      <c r="H14195">
        <f>=0.3.1</f>
        <v/>
      </c>
    </row>
    <row r="14196">
      <c r="A14196" t="inlineStr">
        <is>
          <t>repokid</t>
        </is>
      </c>
      <c r="B14196" t="inlineStr">
        <is>
          <t>7852827f0c41740865194c92275612984fd5b587</t>
        </is>
      </c>
      <c r="C14196" t="inlineStr">
        <is>
          <t>2020-07-13 21:56:13+00:00</t>
        </is>
      </c>
      <c r="D14196" t="inlineStr">
        <is>
          <t>verchange</t>
        </is>
      </c>
      <c r="E14196" t="inlineStr">
        <is>
          <t>six</t>
        </is>
      </c>
      <c r="F14196">
        <f>=1.15.0</f>
        <v/>
      </c>
      <c r="G14196" t="inlineStr">
        <is>
          <t>six</t>
        </is>
      </c>
      <c r="H14196">
        <f>=1.12.0</f>
        <v/>
      </c>
    </row>
    <row r="14197">
      <c r="A14197" t="inlineStr">
        <is>
          <t>repokid</t>
        </is>
      </c>
      <c r="B14197" t="inlineStr">
        <is>
          <t>7852827f0c41740865194c92275612984fd5b587</t>
        </is>
      </c>
      <c r="C14197" t="inlineStr">
        <is>
          <t>2020-07-13 21:56:13+00:00</t>
        </is>
      </c>
      <c r="D14197" t="inlineStr">
        <is>
          <t>verchange</t>
        </is>
      </c>
      <c r="E14197" t="inlineStr">
        <is>
          <t>import-string</t>
        </is>
      </c>
      <c r="F14197">
        <f>=0.1.0</f>
        <v/>
      </c>
      <c r="G14197" t="inlineStr">
        <is>
          <t>import-string</t>
        </is>
      </c>
      <c r="H14197">
        <f>=0.1.0</f>
        <v/>
      </c>
    </row>
    <row r="14198">
      <c r="A14198" t="inlineStr">
        <is>
          <t>repokid</t>
        </is>
      </c>
      <c r="B14198" t="inlineStr">
        <is>
          <t>7852827f0c41740865194c92275612984fd5b587</t>
        </is>
      </c>
      <c r="C14198" t="inlineStr">
        <is>
          <t>2020-07-13 21:56:13+00:00</t>
        </is>
      </c>
      <c r="D14198" t="inlineStr">
        <is>
          <t>verchange</t>
        </is>
      </c>
      <c r="E14198" t="inlineStr">
        <is>
          <t>bleach</t>
        </is>
      </c>
      <c r="F14198">
        <f>=3.1.5</f>
        <v/>
      </c>
      <c r="G14198" t="inlineStr">
        <is>
          <t>bleach</t>
        </is>
      </c>
      <c r="H14198">
        <f>=3.1.0</f>
        <v/>
      </c>
    </row>
    <row r="14199">
      <c r="A14199" t="inlineStr">
        <is>
          <t>repokid</t>
        </is>
      </c>
      <c r="B14199" t="inlineStr">
        <is>
          <t>7852827f0c41740865194c92275612984fd5b587</t>
        </is>
      </c>
      <c r="C14199" t="inlineStr">
        <is>
          <t>2020-07-13 21:56:13+00:00</t>
        </is>
      </c>
      <c r="D14199" t="inlineStr">
        <is>
          <t>verchange</t>
        </is>
      </c>
      <c r="E14199" t="inlineStr">
        <is>
          <t>idna</t>
        </is>
      </c>
      <c r="F14199">
        <f>=2.10</f>
        <v/>
      </c>
      <c r="G14199" t="inlineStr">
        <is>
          <t>idna</t>
        </is>
      </c>
      <c r="H14199">
        <f>=2.8</f>
        <v/>
      </c>
    </row>
    <row r="14200">
      <c r="A14200" t="inlineStr">
        <is>
          <t>repokid</t>
        </is>
      </c>
      <c r="B14200" t="inlineStr">
        <is>
          <t>7852827f0c41740865194c92275612984fd5b587</t>
        </is>
      </c>
      <c r="C14200" t="inlineStr">
        <is>
          <t>2020-07-13 21:56:13+00:00</t>
        </is>
      </c>
      <c r="D14200" t="inlineStr">
        <is>
          <t>verchange</t>
        </is>
      </c>
      <c r="E14200" t="inlineStr">
        <is>
          <t>click</t>
        </is>
      </c>
      <c r="F14200">
        <f>=7.1.2</f>
        <v/>
      </c>
      <c r="G14200" t="inlineStr">
        <is>
          <t>click</t>
        </is>
      </c>
      <c r="H14200">
        <f>=7.0</f>
        <v/>
      </c>
    </row>
    <row r="14201">
      <c r="A14201" t="inlineStr">
        <is>
          <t>repokid</t>
        </is>
      </c>
      <c r="B14201" t="inlineStr">
        <is>
          <t>7852827f0c41740865194c92275612984fd5b587</t>
        </is>
      </c>
      <c r="C14201" t="inlineStr">
        <is>
          <t>2020-07-13 21:56:13+00:00</t>
        </is>
      </c>
      <c r="D14201" t="inlineStr">
        <is>
          <t>verchange</t>
        </is>
      </c>
      <c r="E14201" t="inlineStr">
        <is>
          <t>pytz</t>
        </is>
      </c>
      <c r="F14201">
        <f>=2020.1</f>
        <v/>
      </c>
      <c r="G14201" t="inlineStr">
        <is>
          <t>pytz</t>
        </is>
      </c>
      <c r="H14201">
        <f>=2019.2</f>
        <v/>
      </c>
    </row>
    <row r="14202">
      <c r="A14202" t="inlineStr">
        <is>
          <t>repokid</t>
        </is>
      </c>
      <c r="B14202" t="inlineStr">
        <is>
          <t>7852827f0c41740865194c92275612984fd5b587</t>
        </is>
      </c>
      <c r="C14202" t="inlineStr">
        <is>
          <t>2020-07-13 21:56:13+00:00</t>
        </is>
      </c>
      <c r="D14202" t="inlineStr">
        <is>
          <t>verchange</t>
        </is>
      </c>
      <c r="E14202" t="inlineStr">
        <is>
          <t>urllib3</t>
        </is>
      </c>
      <c r="F14202">
        <f>=1.25.9</f>
        <v/>
      </c>
      <c r="G14202" t="inlineStr">
        <is>
          <t>urllib3</t>
        </is>
      </c>
      <c r="H14202">
        <f>=1.25.3</f>
        <v/>
      </c>
    </row>
    <row r="14203">
      <c r="A14203" t="inlineStr">
        <is>
          <t>repokid</t>
        </is>
      </c>
      <c r="B14203" t="inlineStr">
        <is>
          <t>7852827f0c41740865194c92275612984fd5b587</t>
        </is>
      </c>
      <c r="C14203" t="inlineStr">
        <is>
          <t>2020-07-13 21:56:13+00:00</t>
        </is>
      </c>
      <c r="D14203" t="inlineStr">
        <is>
          <t>verchange</t>
        </is>
      </c>
      <c r="E14203" t="inlineStr">
        <is>
          <t>tabview</t>
        </is>
      </c>
      <c r="F14203">
        <f>=1.4.4</f>
        <v/>
      </c>
      <c r="G14203" t="inlineStr">
        <is>
          <t>tabview</t>
        </is>
      </c>
      <c r="H14203">
        <f>=1.4.3</f>
        <v/>
      </c>
    </row>
    <row r="14204">
      <c r="A14204" t="inlineStr">
        <is>
          <t>repokid</t>
        </is>
      </c>
      <c r="B14204" t="inlineStr">
        <is>
          <t>7852827f0c41740865194c92275612984fd5b587</t>
        </is>
      </c>
      <c r="C14204" t="inlineStr">
        <is>
          <t>2020-07-13 21:56:13+00:00</t>
        </is>
      </c>
      <c r="D14204" t="inlineStr">
        <is>
          <t>verchange</t>
        </is>
      </c>
      <c r="E14204" t="inlineStr">
        <is>
          <t>twine</t>
        </is>
      </c>
      <c r="F14204">
        <f>=3.2.0</f>
        <v/>
      </c>
      <c r="G14204" t="inlineStr">
        <is>
          <t>twine</t>
        </is>
      </c>
      <c r="H14204">
        <f>=1.13.0</f>
        <v/>
      </c>
    </row>
    <row r="14205">
      <c r="A14205" t="inlineStr">
        <is>
          <t>repokid</t>
        </is>
      </c>
      <c r="B14205" t="inlineStr">
        <is>
          <t>7852827f0c41740865194c92275612984fd5b587</t>
        </is>
      </c>
      <c r="C14205" t="inlineStr">
        <is>
          <t>2020-07-13 21:56:13+00:00</t>
        </is>
      </c>
      <c r="D14205" t="inlineStr">
        <is>
          <t>verchange</t>
        </is>
      </c>
      <c r="E14205" t="inlineStr">
        <is>
          <t>cloudaux</t>
        </is>
      </c>
      <c r="F14205">
        <f>=1.8.1</f>
        <v/>
      </c>
      <c r="G14205" t="inlineStr">
        <is>
          <t>cloudaux</t>
        </is>
      </c>
      <c r="H14205">
        <f>=1.6.4</f>
        <v/>
      </c>
    </row>
    <row r="14206">
      <c r="A14206" t="inlineStr">
        <is>
          <t>repokid</t>
        </is>
      </c>
      <c r="B14206" t="inlineStr">
        <is>
          <t>7852827f0c41740865194c92275612984fd5b587</t>
        </is>
      </c>
      <c r="C14206" t="inlineStr">
        <is>
          <t>2020-07-13 21:56:13+00:00</t>
        </is>
      </c>
      <c r="D14206" t="inlineStr">
        <is>
          <t>verchange</t>
        </is>
      </c>
      <c r="E14206" t="inlineStr">
        <is>
          <t>python-dateutil</t>
        </is>
      </c>
      <c r="F14206">
        <f>=2.8.1</f>
        <v/>
      </c>
      <c r="G14206" t="inlineStr">
        <is>
          <t>python-dateutil</t>
        </is>
      </c>
      <c r="H14206">
        <f>=2.8.0</f>
        <v/>
      </c>
    </row>
    <row r="14207">
      <c r="A14207" t="inlineStr">
        <is>
          <t>repokid</t>
        </is>
      </c>
      <c r="B14207" t="inlineStr">
        <is>
          <t>7852827f0c41740865194c92275612984fd5b587</t>
        </is>
      </c>
      <c r="C14207" t="inlineStr">
        <is>
          <t>2020-07-13 21:56:13+00:00</t>
        </is>
      </c>
      <c r="D14207" t="inlineStr">
        <is>
          <t>verchange</t>
        </is>
      </c>
      <c r="E14207" t="inlineStr">
        <is>
          <t>certifi</t>
        </is>
      </c>
      <c r="F14207">
        <f>=2020.6.20</f>
        <v/>
      </c>
      <c r="G14207" t="inlineStr">
        <is>
          <t>certifi</t>
        </is>
      </c>
      <c r="H14207">
        <f>=2019.6.16</f>
        <v/>
      </c>
    </row>
    <row r="14208">
      <c r="A14208" t="inlineStr">
        <is>
          <t>repokid</t>
        </is>
      </c>
      <c r="B14208" t="inlineStr">
        <is>
          <t>7852827f0c41740865194c92275612984fd5b587</t>
        </is>
      </c>
      <c r="C14208" t="inlineStr">
        <is>
          <t>2020-07-13 21:56:13+00:00</t>
        </is>
      </c>
      <c r="D14208" t="inlineStr">
        <is>
          <t>verchange</t>
        </is>
      </c>
      <c r="E14208" t="inlineStr">
        <is>
          <t>pip-tools</t>
        </is>
      </c>
      <c r="F14208">
        <f>=5.2.1</f>
        <v/>
      </c>
      <c r="G14208" t="inlineStr">
        <is>
          <t>pip-tools</t>
        </is>
      </c>
      <c r="H14208">
        <f>=4.3.0</f>
        <v/>
      </c>
    </row>
    <row r="14209">
      <c r="A14209" t="inlineStr">
        <is>
          <t>repokid</t>
        </is>
      </c>
      <c r="B14209" t="inlineStr">
        <is>
          <t>7852827f0c41740865194c92275612984fd5b587</t>
        </is>
      </c>
      <c r="C14209" t="inlineStr">
        <is>
          <t>2020-07-13 21:56:13+00:00</t>
        </is>
      </c>
      <c r="D14209" t="inlineStr">
        <is>
          <t>verchange</t>
        </is>
      </c>
      <c r="E14209" t="inlineStr">
        <is>
          <t>marshmallow</t>
        </is>
      </c>
      <c r="F14209">
        <f>=3.7.0</f>
        <v/>
      </c>
      <c r="G14209" t="inlineStr">
        <is>
          <t>marshmallow</t>
        </is>
      </c>
      <c r="H14209">
        <f>=2.20.2</f>
        <v/>
      </c>
    </row>
    <row r="14210">
      <c r="A14210" t="inlineStr">
        <is>
          <t>repokid</t>
        </is>
      </c>
      <c r="B14210" t="inlineStr">
        <is>
          <t>7852827f0c41740865194c92275612984fd5b587</t>
        </is>
      </c>
      <c r="C14210" t="inlineStr">
        <is>
          <t>2020-07-13 21:56:13+00:00</t>
        </is>
      </c>
      <c r="D14210" t="inlineStr">
        <is>
          <t>verchange</t>
        </is>
      </c>
      <c r="E14210" t="inlineStr">
        <is>
          <t>boto3</t>
        </is>
      </c>
      <c r="F14210">
        <f>=1.14.20</f>
        <v/>
      </c>
      <c r="G14210" t="inlineStr">
        <is>
          <t>boto3</t>
        </is>
      </c>
      <c r="H14210">
        <f>=1.9.216</f>
        <v/>
      </c>
    </row>
    <row r="14211">
      <c r="A14211" t="inlineStr">
        <is>
          <t>repokid</t>
        </is>
      </c>
      <c r="B14211" t="inlineStr">
        <is>
          <t>7852827f0c41740865194c92275612984fd5b587</t>
        </is>
      </c>
      <c r="C14211" t="inlineStr">
        <is>
          <t>2020-07-13 21:56:13+00:00</t>
        </is>
      </c>
      <c r="D14211" t="inlineStr">
        <is>
          <t>verchange</t>
        </is>
      </c>
      <c r="E14211" t="inlineStr">
        <is>
          <t>botocore</t>
        </is>
      </c>
      <c r="F14211">
        <f>=1.17.20</f>
        <v/>
      </c>
      <c r="G14211" t="inlineStr">
        <is>
          <t>botocore</t>
        </is>
      </c>
      <c r="H14211">
        <f>=1.12.216</f>
        <v/>
      </c>
    </row>
    <row r="14212">
      <c r="A14212" t="inlineStr">
        <is>
          <t>repokid</t>
        </is>
      </c>
      <c r="B14212" t="inlineStr">
        <is>
          <t>7852827f0c41740865194c92275612984fd5b587</t>
        </is>
      </c>
      <c r="C14212" t="inlineStr">
        <is>
          <t>2020-07-13 21:56:13+00:00</t>
        </is>
      </c>
      <c r="D14212" t="inlineStr">
        <is>
          <t>verchange</t>
        </is>
      </c>
      <c r="E14212" t="inlineStr">
        <is>
          <t>readme-renderer</t>
        </is>
      </c>
      <c r="F14212">
        <f>=26.0</f>
        <v/>
      </c>
      <c r="G14212" t="inlineStr">
        <is>
          <t>readme-renderer</t>
        </is>
      </c>
      <c r="H14212">
        <f>=24.0</f>
        <v/>
      </c>
    </row>
    <row r="14213">
      <c r="A14213" t="inlineStr">
        <is>
          <t>repokid</t>
        </is>
      </c>
      <c r="B14213" t="inlineStr">
        <is>
          <t>7852827f0c41740865194c92275612984fd5b587</t>
        </is>
      </c>
      <c r="C14213" t="inlineStr">
        <is>
          <t>2020-07-13 21:56:13+00:00</t>
        </is>
      </c>
      <c r="D14213" t="inlineStr">
        <is>
          <t>verchange</t>
        </is>
      </c>
      <c r="E14213" t="inlineStr">
        <is>
          <t>pygments</t>
        </is>
      </c>
      <c r="F14213">
        <f>=2.6.1</f>
        <v/>
      </c>
      <c r="G14213" t="inlineStr">
        <is>
          <t>pygments</t>
        </is>
      </c>
      <c r="H14213">
        <f>=2.4.2</f>
        <v/>
      </c>
    </row>
    <row r="14214">
      <c r="A14214" t="inlineStr">
        <is>
          <t>repokid</t>
        </is>
      </c>
      <c r="B14214" t="inlineStr">
        <is>
          <t>7852827f0c41740865194c92275612984fd5b587</t>
        </is>
      </c>
      <c r="C14214" t="inlineStr">
        <is>
          <t>2020-07-13 21:56:13+00:00</t>
        </is>
      </c>
      <c r="D14214" t="inlineStr">
        <is>
          <t>verchange</t>
        </is>
      </c>
      <c r="E14214" t="inlineStr">
        <is>
          <t>raven</t>
        </is>
      </c>
      <c r="F14214">
        <f>=6.10.0</f>
        <v/>
      </c>
      <c r="G14214" t="inlineStr">
        <is>
          <t>raven</t>
        </is>
      </c>
      <c r="H14214">
        <f>=6.10.0</f>
        <v/>
      </c>
    </row>
    <row r="14215">
      <c r="A14215" t="inlineStr">
        <is>
          <t>repokid</t>
        </is>
      </c>
      <c r="B14215" t="inlineStr">
        <is>
          <t>7852827f0c41740865194c92275612984fd5b587</t>
        </is>
      </c>
      <c r="C14215" t="inlineStr">
        <is>
          <t>2020-07-13 21:56:13+00:00</t>
        </is>
      </c>
      <c r="D14215" t="inlineStr">
        <is>
          <t>verchange</t>
        </is>
      </c>
      <c r="E14215" t="inlineStr">
        <is>
          <t>joblib</t>
        </is>
      </c>
      <c r="F14215">
        <f>=0.16.0</f>
        <v/>
      </c>
      <c r="G14215" t="inlineStr">
        <is>
          <t>joblib</t>
        </is>
      </c>
      <c r="H14215">
        <f>=0.13.2</f>
        <v/>
      </c>
    </row>
    <row r="14216">
      <c r="A14216" t="inlineStr">
        <is>
          <t>repokid</t>
        </is>
      </c>
      <c r="B14216" t="inlineStr">
        <is>
          <t>7852827f0c41740865194c92275612984fd5b587</t>
        </is>
      </c>
      <c r="C14216" t="inlineStr">
        <is>
          <t>2020-07-13 21:56:13+00:00</t>
        </is>
      </c>
      <c r="D14216" t="inlineStr">
        <is>
          <t>add</t>
        </is>
      </c>
      <c r="E14216" t="inlineStr">
        <is>
          <t>colorama</t>
        </is>
      </c>
      <c r="F14216">
        <f>=0.4.3</f>
        <v/>
      </c>
      <c r="G14216" t="inlineStr"/>
      <c r="H14216" t="inlineStr"/>
    </row>
    <row r="14217">
      <c r="A14217" t="inlineStr">
        <is>
          <t>repokid</t>
        </is>
      </c>
      <c r="B14217" t="inlineStr">
        <is>
          <t>7852827f0c41740865194c92275612984fd5b587</t>
        </is>
      </c>
      <c r="C14217" t="inlineStr">
        <is>
          <t>2020-07-13 21:56:13+00:00</t>
        </is>
      </c>
      <c r="D14217" t="inlineStr">
        <is>
          <t>add</t>
        </is>
      </c>
      <c r="E14217" t="inlineStr">
        <is>
          <t>importlib-metadata</t>
        </is>
      </c>
      <c r="F14217">
        <f>=1.7.0</f>
        <v/>
      </c>
      <c r="G14217" t="inlineStr"/>
      <c r="H14217" t="inlineStr"/>
    </row>
    <row r="14218">
      <c r="A14218" t="inlineStr">
        <is>
          <t>repokid</t>
        </is>
      </c>
      <c r="B14218" t="inlineStr">
        <is>
          <t>7852827f0c41740865194c92275612984fd5b587</t>
        </is>
      </c>
      <c r="C14218" t="inlineStr">
        <is>
          <t>2020-07-13 21:56:13+00:00</t>
        </is>
      </c>
      <c r="D14218" t="inlineStr">
        <is>
          <t>add</t>
        </is>
      </c>
      <c r="E14218" t="inlineStr">
        <is>
          <t>keyring</t>
        </is>
      </c>
      <c r="F14218">
        <f>=21.2.1</f>
        <v/>
      </c>
      <c r="G14218" t="inlineStr"/>
      <c r="H14218" t="inlineStr"/>
    </row>
    <row r="14219">
      <c r="A14219" t="inlineStr">
        <is>
          <t>repokid</t>
        </is>
      </c>
      <c r="B14219" t="inlineStr">
        <is>
          <t>7852827f0c41740865194c92275612984fd5b587</t>
        </is>
      </c>
      <c r="C14219" t="inlineStr">
        <is>
          <t>2020-07-13 21:56:13+00:00</t>
        </is>
      </c>
      <c r="D14219" t="inlineStr">
        <is>
          <t>add</t>
        </is>
      </c>
      <c r="E14219" t="inlineStr">
        <is>
          <t>packaging</t>
        </is>
      </c>
      <c r="F14219">
        <f>=20.4</f>
        <v/>
      </c>
      <c r="G14219" t="inlineStr"/>
      <c r="H14219" t="inlineStr"/>
    </row>
    <row r="14220">
      <c r="A14220" t="inlineStr">
        <is>
          <t>repokid</t>
        </is>
      </c>
      <c r="B14220" t="inlineStr">
        <is>
          <t>7852827f0c41740865194c92275612984fd5b587</t>
        </is>
      </c>
      <c r="C14220" t="inlineStr">
        <is>
          <t>2020-07-13 21:56:13+00:00</t>
        </is>
      </c>
      <c r="D14220" t="inlineStr">
        <is>
          <t>add</t>
        </is>
      </c>
      <c r="E14220" t="inlineStr">
        <is>
          <t>pyparsing</t>
        </is>
      </c>
      <c r="F14220">
        <f>=2.4.7</f>
        <v/>
      </c>
      <c r="G14220" t="inlineStr"/>
      <c r="H14220" t="inlineStr"/>
    </row>
    <row r="14221">
      <c r="A14221" t="inlineStr">
        <is>
          <t>repokid</t>
        </is>
      </c>
      <c r="B14221" t="inlineStr">
        <is>
          <t>7852827f0c41740865194c92275612984fd5b587</t>
        </is>
      </c>
      <c r="C14221" t="inlineStr">
        <is>
          <t>2020-07-13 21:56:13+00:00</t>
        </is>
      </c>
      <c r="D14221" t="inlineStr">
        <is>
          <t>add</t>
        </is>
      </c>
      <c r="E14221" t="inlineStr">
        <is>
          <t>rfc3986</t>
        </is>
      </c>
      <c r="F14221">
        <f>=1.4.0</f>
        <v/>
      </c>
      <c r="G14221" t="inlineStr"/>
      <c r="H14221" t="inlineStr"/>
    </row>
    <row r="14222">
      <c r="A14222" t="inlineStr">
        <is>
          <t>repokid</t>
        </is>
      </c>
      <c r="B14222" t="inlineStr">
        <is>
          <t>7852827f0c41740865194c92275612984fd5b587</t>
        </is>
      </c>
      <c r="C14222" t="inlineStr">
        <is>
          <t>2020-07-13 21:56:13+00:00</t>
        </is>
      </c>
      <c r="D14222" t="inlineStr">
        <is>
          <t>add</t>
        </is>
      </c>
      <c r="E14222" t="inlineStr">
        <is>
          <t>zipp</t>
        </is>
      </c>
      <c r="F14222">
        <f>=3.1.0</f>
        <v/>
      </c>
      <c r="G14222" t="inlineStr"/>
      <c r="H14222" t="inlineStr"/>
    </row>
    <row r="14223">
      <c r="A14223" t="inlineStr">
        <is>
          <t>coreapi-cli</t>
        </is>
      </c>
      <c r="B14223" t="inlineStr">
        <is>
          <t>f9e380246f91b7c40146ec9a548a9c3200a2bd16</t>
        </is>
      </c>
      <c r="C14223" t="inlineStr">
        <is>
          <t>2016-07-08 11:55:24+00:00</t>
        </is>
      </c>
      <c r="D14223" t="inlineStr">
        <is>
          <t>add</t>
        </is>
      </c>
      <c r="E14223" t="inlineStr">
        <is>
          <t>click</t>
        </is>
      </c>
      <c r="F14223">
        <f>=6.6</f>
        <v/>
      </c>
      <c r="G14223" t="inlineStr"/>
      <c r="H14223" t="inlineStr"/>
    </row>
    <row r="14224">
      <c r="A14224" t="inlineStr">
        <is>
          <t>coreapi-cli</t>
        </is>
      </c>
      <c r="B14224" t="inlineStr">
        <is>
          <t>f9e380246f91b7c40146ec9a548a9c3200a2bd16</t>
        </is>
      </c>
      <c r="C14224" t="inlineStr">
        <is>
          <t>2016-07-08 11:55:24+00:00</t>
        </is>
      </c>
      <c r="D14224" t="inlineStr">
        <is>
          <t>add</t>
        </is>
      </c>
      <c r="E14224" t="inlineStr">
        <is>
          <t>coreapi</t>
        </is>
      </c>
      <c r="F14224">
        <f>=1.30.0</f>
        <v/>
      </c>
      <c r="G14224" t="inlineStr"/>
      <c r="H14224" t="inlineStr"/>
    </row>
    <row r="14225">
      <c r="A14225" t="inlineStr">
        <is>
          <t>coreapi-cli</t>
        </is>
      </c>
      <c r="B14225" t="inlineStr">
        <is>
          <t>f9e380246f91b7c40146ec9a548a9c3200a2bd16</t>
        </is>
      </c>
      <c r="C14225" t="inlineStr">
        <is>
          <t>2016-07-08 11:55:24+00:00</t>
        </is>
      </c>
      <c r="D14225" t="inlineStr">
        <is>
          <t>add</t>
        </is>
      </c>
      <c r="E14225" t="inlineStr">
        <is>
          <t>itypes</t>
        </is>
      </c>
      <c r="F14225">
        <f>=1.1.0</f>
        <v/>
      </c>
      <c r="G14225" t="inlineStr"/>
      <c r="H14225" t="inlineStr"/>
    </row>
    <row r="14226">
      <c r="A14226" t="inlineStr">
        <is>
          <t>coreapi-cli</t>
        </is>
      </c>
      <c r="B14226" t="inlineStr">
        <is>
          <t>f9e380246f91b7c40146ec9a548a9c3200a2bd16</t>
        </is>
      </c>
      <c r="C14226" t="inlineStr">
        <is>
          <t>2016-07-08 11:55:24+00:00</t>
        </is>
      </c>
      <c r="D14226" t="inlineStr">
        <is>
          <t>add</t>
        </is>
      </c>
      <c r="E14226" t="inlineStr">
        <is>
          <t>requests</t>
        </is>
      </c>
      <c r="F14226">
        <f>=2.10.0</f>
        <v/>
      </c>
      <c r="G14226" t="inlineStr"/>
      <c r="H14226" t="inlineStr"/>
    </row>
    <row r="14227">
      <c r="A14227" t="inlineStr">
        <is>
          <t>coreapi-cli</t>
        </is>
      </c>
      <c r="B14227" t="inlineStr">
        <is>
          <t>f9e380246f91b7c40146ec9a548a9c3200a2bd16</t>
        </is>
      </c>
      <c r="C14227" t="inlineStr">
        <is>
          <t>2016-07-08 11:55:24+00:00</t>
        </is>
      </c>
      <c r="D14227" t="inlineStr">
        <is>
          <t>add</t>
        </is>
      </c>
      <c r="E14227" t="inlineStr">
        <is>
          <t>simplejson</t>
        </is>
      </c>
      <c r="F14227">
        <f>=3.8.2</f>
        <v/>
      </c>
      <c r="G14227" t="inlineStr"/>
      <c r="H14227" t="inlineStr"/>
    </row>
    <row r="14228">
      <c r="A14228" t="inlineStr">
        <is>
          <t>coreapi-cli</t>
        </is>
      </c>
      <c r="B14228" t="inlineStr">
        <is>
          <t>f9e380246f91b7c40146ec9a548a9c3200a2bd16</t>
        </is>
      </c>
      <c r="C14228" t="inlineStr">
        <is>
          <t>2016-07-08 11:55:24+00:00</t>
        </is>
      </c>
      <c r="D14228" t="inlineStr">
        <is>
          <t>add</t>
        </is>
      </c>
      <c r="E14228" t="inlineStr">
        <is>
          <t>uritemplate</t>
        </is>
      </c>
      <c r="F14228">
        <f>=0.6</f>
        <v/>
      </c>
      <c r="G14228" t="inlineStr"/>
      <c r="H14228" t="inlineStr"/>
    </row>
    <row r="14229">
      <c r="A14229" t="inlineStr">
        <is>
          <t>coreapi-cli</t>
        </is>
      </c>
      <c r="B14229" t="inlineStr">
        <is>
          <t>e8790f2c50a1ca1d842bdd674d635dfc0a94c30e</t>
        </is>
      </c>
      <c r="C14229" t="inlineStr">
        <is>
          <t>2016-07-08 13:50:53+00:00</t>
        </is>
      </c>
      <c r="D14229" t="inlineStr">
        <is>
          <t>verchange</t>
        </is>
      </c>
      <c r="E14229" t="inlineStr">
        <is>
          <t>coreapi</t>
        </is>
      </c>
      <c r="F14229">
        <f>=1.31.0</f>
        <v/>
      </c>
      <c r="G14229" t="inlineStr">
        <is>
          <t>coreapi</t>
        </is>
      </c>
      <c r="H14229">
        <f>=1.30.0</f>
        <v/>
      </c>
    </row>
    <row r="14230">
      <c r="A14230" t="inlineStr">
        <is>
          <t>coreapi-cli</t>
        </is>
      </c>
      <c r="B14230" t="inlineStr">
        <is>
          <t>2b1b3c03a0ac886b232488eccc8722cca3840ef8</t>
        </is>
      </c>
      <c r="C14230" t="inlineStr">
        <is>
          <t>2016-07-14 11:14:27+00:00</t>
        </is>
      </c>
      <c r="D14230" t="inlineStr">
        <is>
          <t>verchange</t>
        </is>
      </c>
      <c r="E14230" t="inlineStr">
        <is>
          <t>coverage</t>
        </is>
      </c>
      <c r="F14230" t="inlineStr"/>
      <c r="G14230" t="inlineStr">
        <is>
          <t>coverage</t>
        </is>
      </c>
      <c r="H14230">
        <f>=4.1</f>
        <v/>
      </c>
    </row>
    <row r="14231">
      <c r="A14231" t="inlineStr">
        <is>
          <t>coreapi-cli</t>
        </is>
      </c>
      <c r="B14231" t="inlineStr">
        <is>
          <t>2b1b3c03a0ac886b232488eccc8722cca3840ef8</t>
        </is>
      </c>
      <c r="C14231" t="inlineStr">
        <is>
          <t>2016-07-14 11:14:27+00:00</t>
        </is>
      </c>
      <c r="D14231" t="inlineStr">
        <is>
          <t>verchange</t>
        </is>
      </c>
      <c r="E14231" t="inlineStr">
        <is>
          <t>flake8</t>
        </is>
      </c>
      <c r="F14231" t="inlineStr"/>
      <c r="G14231" t="inlineStr">
        <is>
          <t>flake8</t>
        </is>
      </c>
      <c r="H14231">
        <f>=2.6.2</f>
        <v/>
      </c>
    </row>
    <row r="14232">
      <c r="A14232" t="inlineStr">
        <is>
          <t>coreapi-cli</t>
        </is>
      </c>
      <c r="B14232" t="inlineStr">
        <is>
          <t>2b1b3c03a0ac886b232488eccc8722cca3840ef8</t>
        </is>
      </c>
      <c r="C14232" t="inlineStr">
        <is>
          <t>2016-07-14 11:14:27+00:00</t>
        </is>
      </c>
      <c r="D14232" t="inlineStr">
        <is>
          <t>verchange</t>
        </is>
      </c>
      <c r="E14232" t="inlineStr">
        <is>
          <t>click</t>
        </is>
      </c>
      <c r="F14232" t="inlineStr"/>
      <c r="G14232" t="inlineStr">
        <is>
          <t>click</t>
        </is>
      </c>
      <c r="H14232">
        <f>=6.6</f>
        <v/>
      </c>
    </row>
    <row r="14233">
      <c r="A14233" t="inlineStr">
        <is>
          <t>coreapi-cli</t>
        </is>
      </c>
      <c r="B14233" t="inlineStr">
        <is>
          <t>2b1b3c03a0ac886b232488eccc8722cca3840ef8</t>
        </is>
      </c>
      <c r="C14233" t="inlineStr">
        <is>
          <t>2016-07-14 11:14:27+00:00</t>
        </is>
      </c>
      <c r="D14233" t="inlineStr">
        <is>
          <t>verchange</t>
        </is>
      </c>
      <c r="E14233" t="inlineStr">
        <is>
          <t>pytest</t>
        </is>
      </c>
      <c r="F14233" t="inlineStr"/>
      <c r="G14233" t="inlineStr">
        <is>
          <t>pytest</t>
        </is>
      </c>
      <c r="H14233">
        <f>=2.9.2</f>
        <v/>
      </c>
    </row>
    <row r="14234">
      <c r="A14234" t="inlineStr">
        <is>
          <t>coreapi-cli</t>
        </is>
      </c>
      <c r="B14234" t="inlineStr">
        <is>
          <t>2b1b3c03a0ac886b232488eccc8722cca3840ef8</t>
        </is>
      </c>
      <c r="C14234" t="inlineStr">
        <is>
          <t>2016-07-14 11:14:27+00:00</t>
        </is>
      </c>
      <c r="D14234" t="inlineStr">
        <is>
          <t>verchange</t>
        </is>
      </c>
      <c r="E14234" t="inlineStr">
        <is>
          <t>coreapi</t>
        </is>
      </c>
      <c r="F14234" t="inlineStr"/>
      <c r="G14234" t="inlineStr">
        <is>
          <t>coreapi</t>
        </is>
      </c>
      <c r="H14234">
        <f>=1.31.0</f>
        <v/>
      </c>
    </row>
    <row r="14235">
      <c r="A14235" t="inlineStr">
        <is>
          <t>coreapi-cli</t>
        </is>
      </c>
      <c r="B14235" t="inlineStr">
        <is>
          <t>2b1b3c03a0ac886b232488eccc8722cca3840ef8</t>
        </is>
      </c>
      <c r="C14235" t="inlineStr">
        <is>
          <t>2016-07-14 11:14:27+00:00</t>
        </is>
      </c>
      <c r="D14235" t="inlineStr">
        <is>
          <t>rem</t>
        </is>
      </c>
      <c r="E14235" t="inlineStr"/>
      <c r="F14235" t="inlineStr"/>
      <c r="G14235" t="inlineStr">
        <is>
          <t>itypes</t>
        </is>
      </c>
      <c r="H14235">
        <f>=1.1.0</f>
        <v/>
      </c>
    </row>
    <row r="14236">
      <c r="A14236" t="inlineStr">
        <is>
          <t>coreapi-cli</t>
        </is>
      </c>
      <c r="B14236" t="inlineStr">
        <is>
          <t>2b1b3c03a0ac886b232488eccc8722cca3840ef8</t>
        </is>
      </c>
      <c r="C14236" t="inlineStr">
        <is>
          <t>2016-07-14 11:14:27+00:00</t>
        </is>
      </c>
      <c r="D14236" t="inlineStr">
        <is>
          <t>rem</t>
        </is>
      </c>
      <c r="E14236" t="inlineStr"/>
      <c r="F14236" t="inlineStr"/>
      <c r="G14236" t="inlineStr">
        <is>
          <t>mccabe</t>
        </is>
      </c>
      <c r="H14236">
        <f>=0.5.0</f>
        <v/>
      </c>
    </row>
    <row r="14237">
      <c r="A14237" t="inlineStr">
        <is>
          <t>coreapi-cli</t>
        </is>
      </c>
      <c r="B14237" t="inlineStr">
        <is>
          <t>2b1b3c03a0ac886b232488eccc8722cca3840ef8</t>
        </is>
      </c>
      <c r="C14237" t="inlineStr">
        <is>
          <t>2016-07-14 11:14:27+00:00</t>
        </is>
      </c>
      <c r="D14237" t="inlineStr">
        <is>
          <t>rem</t>
        </is>
      </c>
      <c r="E14237" t="inlineStr"/>
      <c r="F14237" t="inlineStr"/>
      <c r="G14237" t="inlineStr">
        <is>
          <t>py</t>
        </is>
      </c>
      <c r="H14237">
        <f>=1.4.31</f>
        <v/>
      </c>
    </row>
    <row r="14238">
      <c r="A14238" t="inlineStr">
        <is>
          <t>coreapi-cli</t>
        </is>
      </c>
      <c r="B14238" t="inlineStr">
        <is>
          <t>2b1b3c03a0ac886b232488eccc8722cca3840ef8</t>
        </is>
      </c>
      <c r="C14238" t="inlineStr">
        <is>
          <t>2016-07-14 11:14:27+00:00</t>
        </is>
      </c>
      <c r="D14238" t="inlineStr">
        <is>
          <t>rem</t>
        </is>
      </c>
      <c r="E14238" t="inlineStr"/>
      <c r="F14238" t="inlineStr"/>
      <c r="G14238" t="inlineStr">
        <is>
          <t>pycodestyle</t>
        </is>
      </c>
      <c r="H14238">
        <f>=2.0.0</f>
        <v/>
      </c>
    </row>
    <row r="14239">
      <c r="A14239" t="inlineStr">
        <is>
          <t>coreapi-cli</t>
        </is>
      </c>
      <c r="B14239" t="inlineStr">
        <is>
          <t>2b1b3c03a0ac886b232488eccc8722cca3840ef8</t>
        </is>
      </c>
      <c r="C14239" t="inlineStr">
        <is>
          <t>2016-07-14 11:14:27+00:00</t>
        </is>
      </c>
      <c r="D14239" t="inlineStr">
        <is>
          <t>rem</t>
        </is>
      </c>
      <c r="E14239" t="inlineStr"/>
      <c r="F14239" t="inlineStr"/>
      <c r="G14239" t="inlineStr">
        <is>
          <t>pyflakes</t>
        </is>
      </c>
      <c r="H14239">
        <f>=1.2.3</f>
        <v/>
      </c>
    </row>
    <row r="14240">
      <c r="A14240" t="inlineStr">
        <is>
          <t>coreapi-cli</t>
        </is>
      </c>
      <c r="B14240" t="inlineStr">
        <is>
          <t>2b1b3c03a0ac886b232488eccc8722cca3840ef8</t>
        </is>
      </c>
      <c r="C14240" t="inlineStr">
        <is>
          <t>2016-07-14 11:14:27+00:00</t>
        </is>
      </c>
      <c r="D14240" t="inlineStr">
        <is>
          <t>rem</t>
        </is>
      </c>
      <c r="E14240" t="inlineStr"/>
      <c r="F14240" t="inlineStr"/>
      <c r="G14240" t="inlineStr">
        <is>
          <t>requests</t>
        </is>
      </c>
      <c r="H14240">
        <f>=2.10.0</f>
        <v/>
      </c>
    </row>
    <row r="14241">
      <c r="A14241" t="inlineStr">
        <is>
          <t>coreapi-cli</t>
        </is>
      </c>
      <c r="B14241" t="inlineStr">
        <is>
          <t>2b1b3c03a0ac886b232488eccc8722cca3840ef8</t>
        </is>
      </c>
      <c r="C14241" t="inlineStr">
        <is>
          <t>2016-07-14 11:14:27+00:00</t>
        </is>
      </c>
      <c r="D14241" t="inlineStr">
        <is>
          <t>rem</t>
        </is>
      </c>
      <c r="E14241" t="inlineStr"/>
      <c r="F14241" t="inlineStr"/>
      <c r="G14241" t="inlineStr">
        <is>
          <t>simplejson</t>
        </is>
      </c>
      <c r="H14241">
        <f>=3.8.2</f>
        <v/>
      </c>
    </row>
    <row r="14242">
      <c r="A14242" t="inlineStr">
        <is>
          <t>coreapi-cli</t>
        </is>
      </c>
      <c r="B14242" t="inlineStr">
        <is>
          <t>2b1b3c03a0ac886b232488eccc8722cca3840ef8</t>
        </is>
      </c>
      <c r="C14242" t="inlineStr">
        <is>
          <t>2016-07-14 11:14:27+00:00</t>
        </is>
      </c>
      <c r="D14242" t="inlineStr">
        <is>
          <t>rem</t>
        </is>
      </c>
      <c r="E14242" t="inlineStr"/>
      <c r="F14242" t="inlineStr"/>
      <c r="G14242" t="inlineStr">
        <is>
          <t>uritemplate</t>
        </is>
      </c>
      <c r="H14242">
        <f>=0.6</f>
        <v/>
      </c>
    </row>
    <row r="14243">
      <c r="A14243" t="inlineStr">
        <is>
          <t>pwnedpasswords</t>
        </is>
      </c>
      <c r="B14243" t="inlineStr">
        <is>
          <t>23f09ed7b3d0cbd8dbf5def2dd6244f199473e38</t>
        </is>
      </c>
      <c r="C14243" t="inlineStr">
        <is>
          <t>2018-02-22 22:30:28+00:00</t>
        </is>
      </c>
      <c r="D14243" t="inlineStr">
        <is>
          <t>add</t>
        </is>
      </c>
      <c r="E14243" t="inlineStr">
        <is>
          <t>future</t>
        </is>
      </c>
      <c r="F14243" t="inlineStr"/>
      <c r="G14243" t="inlineStr"/>
      <c r="H14243" t="inlineStr"/>
    </row>
    <row r="14244">
      <c r="A14244" t="inlineStr">
        <is>
          <t>pwnedpasswords</t>
        </is>
      </c>
      <c r="B14244" t="inlineStr">
        <is>
          <t>23f09ed7b3d0cbd8dbf5def2dd6244f199473e38</t>
        </is>
      </c>
      <c r="C14244" t="inlineStr">
        <is>
          <t>2018-02-22 22:30:28+00:00</t>
        </is>
      </c>
      <c r="D14244" t="inlineStr">
        <is>
          <t>rem</t>
        </is>
      </c>
      <c r="E14244" t="inlineStr"/>
      <c r="F14244" t="inlineStr"/>
      <c r="G14244" t="inlineStr">
        <is>
          <t>requests</t>
        </is>
      </c>
      <c r="H14244" t="inlineStr"/>
    </row>
    <row r="14245">
      <c r="A14245" t="inlineStr">
        <is>
          <t>pydoop</t>
        </is>
      </c>
      <c r="B14245" t="inlineStr">
        <is>
          <t>0fbd2899c001922faff10cd0d10727fbf40353e0</t>
        </is>
      </c>
      <c r="C14245" t="inlineStr">
        <is>
          <t>2019-05-24 09:51:44+00:00</t>
        </is>
      </c>
      <c r="D14245" t="inlineStr">
        <is>
          <t>add</t>
        </is>
      </c>
      <c r="E14245" t="inlineStr">
        <is>
          <t>avro</t>
        </is>
      </c>
      <c r="F14245" t="inlineStr">
        <is>
          <t>&gt;=1.7.4</t>
        </is>
      </c>
      <c r="G14245" t="inlineStr"/>
      <c r="H14245" t="inlineStr"/>
    </row>
    <row r="14246">
      <c r="A14246" t="inlineStr">
        <is>
          <t>pydoop</t>
        </is>
      </c>
      <c r="B14246" t="inlineStr">
        <is>
          <t>0fbd2899c001922faff10cd0d10727fbf40353e0</t>
        </is>
      </c>
      <c r="C14246" t="inlineStr">
        <is>
          <t>2019-05-24 09:51:44+00:00</t>
        </is>
      </c>
      <c r="D14246" t="inlineStr">
        <is>
          <t>add</t>
        </is>
      </c>
      <c r="E14246" t="inlineStr">
        <is>
          <t>avro-python3</t>
        </is>
      </c>
      <c r="F14246" t="inlineStr">
        <is>
          <t>&gt;=1.7.4</t>
        </is>
      </c>
      <c r="G14246" t="inlineStr"/>
      <c r="H14246" t="inlineStr"/>
    </row>
    <row r="14247">
      <c r="A14247" t="inlineStr">
        <is>
          <t>pydoop</t>
        </is>
      </c>
      <c r="B14247" t="inlineStr">
        <is>
          <t>0fbd2899c001922faff10cd0d10727fbf40353e0</t>
        </is>
      </c>
      <c r="C14247" t="inlineStr">
        <is>
          <t>2019-05-24 09:51:44+00:00</t>
        </is>
      </c>
      <c r="D14247" t="inlineStr">
        <is>
          <t>add</t>
        </is>
      </c>
      <c r="E14247" t="inlineStr">
        <is>
          <t>setuptools</t>
        </is>
      </c>
      <c r="F14247" t="inlineStr"/>
      <c r="G14247" t="inlineStr"/>
      <c r="H14247" t="inlineStr"/>
    </row>
    <row r="14248">
      <c r="A14248" t="inlineStr">
        <is>
          <t>pydoop</t>
        </is>
      </c>
      <c r="B14248" t="inlineStr">
        <is>
          <t>0fbd2899c001922faff10cd0d10727fbf40353e0</t>
        </is>
      </c>
      <c r="C14248" t="inlineStr">
        <is>
          <t>2019-05-24 09:51:44+00:00</t>
        </is>
      </c>
      <c r="D14248" t="inlineStr">
        <is>
          <t>add</t>
        </is>
      </c>
      <c r="E14248" t="inlineStr">
        <is>
          <t>wheel</t>
        </is>
      </c>
      <c r="F14248" t="inlineStr"/>
      <c r="G14248" t="inlineStr"/>
      <c r="H14248" t="inlineStr"/>
    </row>
    <row r="14249">
      <c r="A14249" t="inlineStr">
        <is>
          <t>brython</t>
        </is>
      </c>
      <c r="B14249" t="inlineStr">
        <is>
          <t>531649c2d7696e5473c386ce7d97eb12883de50f</t>
        </is>
      </c>
      <c r="C14249" t="inlineStr">
        <is>
          <t>2018-06-06 14:19:16+00:00</t>
        </is>
      </c>
      <c r="D14249" t="inlineStr">
        <is>
          <t>add</t>
        </is>
      </c>
      <c r="E14249" t="inlineStr">
        <is>
          <t>pkg-resources</t>
        </is>
      </c>
      <c r="F14249">
        <f>=0.0.0</f>
        <v/>
      </c>
      <c r="G14249" t="inlineStr"/>
      <c r="H14249" t="inlineStr"/>
    </row>
    <row r="14250">
      <c r="A14250" t="inlineStr">
        <is>
          <t>brython</t>
        </is>
      </c>
      <c r="B14250" t="inlineStr">
        <is>
          <t>531649c2d7696e5473c386ce7d97eb12883de50f</t>
        </is>
      </c>
      <c r="C14250" t="inlineStr">
        <is>
          <t>2018-06-06 14:19:16+00:00</t>
        </is>
      </c>
      <c r="D14250" t="inlineStr">
        <is>
          <t>add</t>
        </is>
      </c>
      <c r="E14250" t="inlineStr">
        <is>
          <t>plumbum</t>
        </is>
      </c>
      <c r="F14250">
        <f>=1.6.6</f>
        <v/>
      </c>
      <c r="G14250" t="inlineStr"/>
      <c r="H14250" t="inlineStr"/>
    </row>
    <row r="14251">
      <c r="A14251" t="inlineStr">
        <is>
          <t>brython</t>
        </is>
      </c>
      <c r="B14251" t="inlineStr">
        <is>
          <t>93afc497f98d09907896d0e101e0281131ca6f8a</t>
        </is>
      </c>
      <c r="C14251" t="inlineStr">
        <is>
          <t>2019-01-03 08:52:22+00:00</t>
        </is>
      </c>
      <c r="D14251" t="inlineStr">
        <is>
          <t>rem</t>
        </is>
      </c>
      <c r="E14251" t="inlineStr"/>
      <c r="F14251" t="inlineStr"/>
      <c r="G14251" t="inlineStr">
        <is>
          <t>pkg-resources</t>
        </is>
      </c>
      <c r="H14251">
        <f>=0.0.0</f>
        <v/>
      </c>
    </row>
    <row r="14252">
      <c r="A14252" t="inlineStr">
        <is>
          <t>brython</t>
        </is>
      </c>
      <c r="B14252" t="inlineStr">
        <is>
          <t>335d082e4b0ee3c3cd7291f2a89ffa64d759bd2c</t>
        </is>
      </c>
      <c r="C14252" t="inlineStr">
        <is>
          <t>2019-05-22 06:49:53+00:00</t>
        </is>
      </c>
      <c r="D14252" t="inlineStr">
        <is>
          <t>verchange</t>
        </is>
      </c>
      <c r="E14252" t="inlineStr">
        <is>
          <t>plumbum</t>
        </is>
      </c>
      <c r="F14252">
        <f>=1.6.7</f>
        <v/>
      </c>
      <c r="G14252" t="inlineStr">
        <is>
          <t>plumbum</t>
        </is>
      </c>
      <c r="H14252">
        <f>=1.6.6</f>
        <v/>
      </c>
    </row>
    <row r="14253">
      <c r="A14253" t="inlineStr">
        <is>
          <t>gym-super-mario-bros</t>
        </is>
      </c>
      <c r="B14253" t="inlineStr">
        <is>
          <t>a3d2e8c22f6a3a523e3674b04338ad7eb26a7054</t>
        </is>
      </c>
      <c r="C14253" t="inlineStr">
        <is>
          <t>2018-04-24 18:48:13+00:00</t>
        </is>
      </c>
      <c r="D14253" t="inlineStr">
        <is>
          <t>verchange</t>
        </is>
      </c>
      <c r="E14253" t="inlineStr">
        <is>
          <t>numpy</t>
        </is>
      </c>
      <c r="F14253">
        <f>=1.14.2</f>
        <v/>
      </c>
      <c r="G14253" t="inlineStr">
        <is>
          <t>numpy</t>
        </is>
      </c>
      <c r="H14253">
        <f>=1.14.2</f>
        <v/>
      </c>
    </row>
    <row r="14254">
      <c r="A14254" t="inlineStr">
        <is>
          <t>gym-super-mario-bros</t>
        </is>
      </c>
      <c r="B14254" t="inlineStr">
        <is>
          <t>a3d2e8c22f6a3a523e3674b04338ad7eb26a7054</t>
        </is>
      </c>
      <c r="C14254" t="inlineStr">
        <is>
          <t>2018-04-24 18:48:13+00:00</t>
        </is>
      </c>
      <c r="D14254" t="inlineStr">
        <is>
          <t>verchange</t>
        </is>
      </c>
      <c r="E14254" t="inlineStr">
        <is>
          <t>gym</t>
        </is>
      </c>
      <c r="F14254">
        <f>=0.10.5</f>
        <v/>
      </c>
      <c r="G14254" t="inlineStr">
        <is>
          <t>gym</t>
        </is>
      </c>
      <c r="H14254">
        <f>=10.5.0</f>
        <v/>
      </c>
    </row>
    <row r="14255">
      <c r="A14255" t="inlineStr">
        <is>
          <t>gym-super-mario-bros</t>
        </is>
      </c>
      <c r="B14255" t="inlineStr">
        <is>
          <t>a3d2e8c22f6a3a523e3674b04338ad7eb26a7054</t>
        </is>
      </c>
      <c r="C14255" t="inlineStr">
        <is>
          <t>2018-04-24 18:48:13+00:00</t>
        </is>
      </c>
      <c r="D14255" t="inlineStr">
        <is>
          <t>add</t>
        </is>
      </c>
      <c r="E14255" t="inlineStr">
        <is>
          <t>twine</t>
        </is>
      </c>
      <c r="F14255">
        <f>=1.11.0</f>
        <v/>
      </c>
      <c r="G14255" t="inlineStr"/>
      <c r="H14255" t="inlineStr"/>
    </row>
    <row r="14256">
      <c r="A14256" t="inlineStr">
        <is>
          <t>gym-super-mario-bros</t>
        </is>
      </c>
      <c r="B14256" t="inlineStr">
        <is>
          <t>c204e54ac2cb3421d3fc69d5ba6715e80b74be62</t>
        </is>
      </c>
      <c r="C14256" t="inlineStr">
        <is>
          <t>2018-04-24 22:02:24+00:00</t>
        </is>
      </c>
      <c r="D14256" t="inlineStr">
        <is>
          <t>verchange</t>
        </is>
      </c>
      <c r="E14256" t="inlineStr">
        <is>
          <t>twine</t>
        </is>
      </c>
      <c r="F14256" t="inlineStr">
        <is>
          <t>&gt;=1.11.0</t>
        </is>
      </c>
      <c r="G14256" t="inlineStr">
        <is>
          <t>twine</t>
        </is>
      </c>
      <c r="H14256">
        <f>=1.11.0</f>
        <v/>
      </c>
    </row>
    <row r="14257">
      <c r="A14257" t="inlineStr">
        <is>
          <t>gym-super-mario-bros</t>
        </is>
      </c>
      <c r="B14257" t="inlineStr">
        <is>
          <t>c204e54ac2cb3421d3fc69d5ba6715e80b74be62</t>
        </is>
      </c>
      <c r="C14257" t="inlineStr">
        <is>
          <t>2018-04-24 22:02:24+00:00</t>
        </is>
      </c>
      <c r="D14257" t="inlineStr">
        <is>
          <t>add</t>
        </is>
      </c>
      <c r="E14257" t="inlineStr">
        <is>
          <t>tqdm</t>
        </is>
      </c>
      <c r="F14257" t="inlineStr">
        <is>
          <t>&gt;=4.19.5</t>
        </is>
      </c>
      <c r="G14257" t="inlineStr"/>
      <c r="H14257" t="inlineStr"/>
    </row>
    <row r="14258">
      <c r="A14258" t="inlineStr">
        <is>
          <t>gym-super-mario-bros</t>
        </is>
      </c>
      <c r="B14258" t="inlineStr">
        <is>
          <t>c204e54ac2cb3421d3fc69d5ba6715e80b74be62</t>
        </is>
      </c>
      <c r="C14258" t="inlineStr">
        <is>
          <t>2018-04-24 22:02:24+00:00</t>
        </is>
      </c>
      <c r="D14258" t="inlineStr">
        <is>
          <t>add</t>
        </is>
      </c>
      <c r="E14258" t="inlineStr">
        <is>
          <t>setuptools</t>
        </is>
      </c>
      <c r="F14258" t="inlineStr">
        <is>
          <t>&gt;=39.0.1</t>
        </is>
      </c>
      <c r="G14258" t="inlineStr"/>
      <c r="H14258" t="inlineStr"/>
    </row>
    <row r="14259">
      <c r="A14259" t="inlineStr">
        <is>
          <t>gym-super-mario-bros</t>
        </is>
      </c>
      <c r="B14259" t="inlineStr">
        <is>
          <t>7eead8b563b49f08c00817c7c86c3880c4975b21</t>
        </is>
      </c>
      <c r="C14259" t="inlineStr">
        <is>
          <t>2018-04-29 14:31:57+00:00</t>
        </is>
      </c>
      <c r="D14259" t="inlineStr">
        <is>
          <t>add</t>
        </is>
      </c>
      <c r="E14259" t="inlineStr">
        <is>
          <t>opencv-python</t>
        </is>
      </c>
      <c r="F14259">
        <f>=3.4.0.12</f>
        <v/>
      </c>
      <c r="G14259" t="inlineStr"/>
      <c r="H14259" t="inlineStr"/>
    </row>
    <row r="14260">
      <c r="A14260" t="inlineStr">
        <is>
          <t>gym-super-mario-bros</t>
        </is>
      </c>
      <c r="B14260" t="inlineStr">
        <is>
          <t>2e3cb02bcf70757d4253439a20f518d7b2d8bb0f</t>
        </is>
      </c>
      <c r="C14260" t="inlineStr">
        <is>
          <t>2018-06-04 01:35:17+00:00</t>
        </is>
      </c>
      <c r="D14260" t="inlineStr">
        <is>
          <t>add</t>
        </is>
      </c>
      <c r="E14260" t="inlineStr">
        <is>
          <t>pygame</t>
        </is>
      </c>
      <c r="F14260">
        <f>=1.9.3</f>
        <v/>
      </c>
      <c r="G14260" t="inlineStr"/>
      <c r="H14260" t="inlineStr"/>
    </row>
    <row r="14261">
      <c r="A14261" t="inlineStr">
        <is>
          <t>gym-super-mario-bros</t>
        </is>
      </c>
      <c r="B14261" t="inlineStr">
        <is>
          <t>3a8008c2a57fb7d716c18e35b804703835fca6af</t>
        </is>
      </c>
      <c r="C14261" t="inlineStr">
        <is>
          <t>2018-06-05 07:06:11+00:00</t>
        </is>
      </c>
      <c r="D14261" t="inlineStr">
        <is>
          <t>rem</t>
        </is>
      </c>
      <c r="E14261" t="inlineStr"/>
      <c r="F14261" t="inlineStr"/>
      <c r="G14261" t="inlineStr">
        <is>
          <t>Pillow</t>
        </is>
      </c>
      <c r="H14261">
        <f>=5.0.0</f>
        <v/>
      </c>
    </row>
    <row r="14262">
      <c r="A14262" t="inlineStr">
        <is>
          <t>gym-super-mario-bros</t>
        </is>
      </c>
      <c r="B14262" t="inlineStr">
        <is>
          <t>fcfdace98960bf3241a0fe65a1c7347d97127645</t>
        </is>
      </c>
      <c r="C14262" t="inlineStr">
        <is>
          <t>2018-06-09 03:52:39+00:00</t>
        </is>
      </c>
      <c r="D14262" t="inlineStr">
        <is>
          <t>add</t>
        </is>
      </c>
      <c r="E14262" t="inlineStr">
        <is>
          <t>pygame</t>
        </is>
      </c>
      <c r="F14262">
        <f>=1.9.3</f>
        <v/>
      </c>
      <c r="G14262" t="inlineStr"/>
      <c r="H14262" t="inlineStr"/>
    </row>
    <row r="14263">
      <c r="A14263" t="inlineStr">
        <is>
          <t>gym-super-mario-bros</t>
        </is>
      </c>
      <c r="B14263" t="inlineStr">
        <is>
          <t>fcfdace98960bf3241a0fe65a1c7347d97127645</t>
        </is>
      </c>
      <c r="C14263" t="inlineStr">
        <is>
          <t>2018-06-09 03:52:39+00:00</t>
        </is>
      </c>
      <c r="D14263" t="inlineStr">
        <is>
          <t>rem</t>
        </is>
      </c>
      <c r="E14263" t="inlineStr"/>
      <c r="F14263" t="inlineStr"/>
      <c r="G14263" t="inlineStr">
        <is>
          <t>Pillow</t>
        </is>
      </c>
      <c r="H14263">
        <f>=5.0.0</f>
        <v/>
      </c>
    </row>
    <row r="14264">
      <c r="A14264" t="inlineStr">
        <is>
          <t>gym-super-mario-bros</t>
        </is>
      </c>
      <c r="B14264" t="inlineStr">
        <is>
          <t>12e36ef2d64b3021365c4c2f22056f9583f1c736</t>
        </is>
      </c>
      <c r="C14264" t="inlineStr">
        <is>
          <t>2018-06-22 20:30:13+00:00</t>
        </is>
      </c>
      <c r="D14264" t="inlineStr">
        <is>
          <t>verchange</t>
        </is>
      </c>
      <c r="E14264" t="inlineStr">
        <is>
          <t>gym</t>
        </is>
      </c>
      <c r="F14264" t="inlineStr">
        <is>
          <t>&gt;=0.10.5</t>
        </is>
      </c>
      <c r="G14264" t="inlineStr">
        <is>
          <t>gym</t>
        </is>
      </c>
      <c r="H14264">
        <f>=0.10.5</f>
        <v/>
      </c>
    </row>
    <row r="14265">
      <c r="A14265" t="inlineStr">
        <is>
          <t>gym-super-mario-bros</t>
        </is>
      </c>
      <c r="B14265" t="inlineStr">
        <is>
          <t>12e36ef2d64b3021365c4c2f22056f9583f1c736</t>
        </is>
      </c>
      <c r="C14265" t="inlineStr">
        <is>
          <t>2018-06-22 20:30:13+00:00</t>
        </is>
      </c>
      <c r="D14265" t="inlineStr">
        <is>
          <t>verchange</t>
        </is>
      </c>
      <c r="E14265" t="inlineStr">
        <is>
          <t>opencv-python</t>
        </is>
      </c>
      <c r="F14265" t="inlineStr">
        <is>
          <t>&gt;=3.4.0.12</t>
        </is>
      </c>
      <c r="G14265" t="inlineStr">
        <is>
          <t>opencv-python</t>
        </is>
      </c>
      <c r="H14265">
        <f>=3.4.0.12</f>
        <v/>
      </c>
    </row>
    <row r="14266">
      <c r="A14266" t="inlineStr">
        <is>
          <t>gym-super-mario-bros</t>
        </is>
      </c>
      <c r="B14266" t="inlineStr">
        <is>
          <t>12e36ef2d64b3021365c4c2f22056f9583f1c736</t>
        </is>
      </c>
      <c r="C14266" t="inlineStr">
        <is>
          <t>2018-06-22 20:30:13+00:00</t>
        </is>
      </c>
      <c r="D14266" t="inlineStr">
        <is>
          <t>verchange</t>
        </is>
      </c>
      <c r="E14266" t="inlineStr">
        <is>
          <t>twine</t>
        </is>
      </c>
      <c r="F14266" t="inlineStr">
        <is>
          <t>&gt;=1.11.0</t>
        </is>
      </c>
      <c r="G14266" t="inlineStr">
        <is>
          <t>twine</t>
        </is>
      </c>
      <c r="H14266" t="inlineStr">
        <is>
          <t>&gt;=1.11.0</t>
        </is>
      </c>
    </row>
    <row r="14267">
      <c r="A14267" t="inlineStr">
        <is>
          <t>gym-super-mario-bros</t>
        </is>
      </c>
      <c r="B14267" t="inlineStr">
        <is>
          <t>12e36ef2d64b3021365c4c2f22056f9583f1c736</t>
        </is>
      </c>
      <c r="C14267" t="inlineStr">
        <is>
          <t>2018-06-22 20:30:13+00:00</t>
        </is>
      </c>
      <c r="D14267" t="inlineStr">
        <is>
          <t>verchange</t>
        </is>
      </c>
      <c r="E14267" t="inlineStr">
        <is>
          <t>numpy</t>
        </is>
      </c>
      <c r="F14267" t="inlineStr">
        <is>
          <t>&gt;=1.14.2</t>
        </is>
      </c>
      <c r="G14267" t="inlineStr">
        <is>
          <t>numpy</t>
        </is>
      </c>
      <c r="H14267">
        <f>=1.14.2</f>
        <v/>
      </c>
    </row>
    <row r="14268">
      <c r="A14268" t="inlineStr">
        <is>
          <t>gym-super-mario-bros</t>
        </is>
      </c>
      <c r="B14268" t="inlineStr">
        <is>
          <t>12e36ef2d64b3021365c4c2f22056f9583f1c736</t>
        </is>
      </c>
      <c r="C14268" t="inlineStr">
        <is>
          <t>2018-06-22 20:30:13+00:00</t>
        </is>
      </c>
      <c r="D14268" t="inlineStr">
        <is>
          <t>verchange</t>
        </is>
      </c>
      <c r="E14268" t="inlineStr">
        <is>
          <t>pygame</t>
        </is>
      </c>
      <c r="F14268" t="inlineStr">
        <is>
          <t>&gt;=1.9.3</t>
        </is>
      </c>
      <c r="G14268" t="inlineStr">
        <is>
          <t>pygame</t>
        </is>
      </c>
      <c r="H14268">
        <f>=1.9.3</f>
        <v/>
      </c>
    </row>
    <row r="14269">
      <c r="A14269" t="inlineStr">
        <is>
          <t>gym-super-mario-bros</t>
        </is>
      </c>
      <c r="B14269" t="inlineStr">
        <is>
          <t>12e36ef2d64b3021365c4c2f22056f9583f1c736</t>
        </is>
      </c>
      <c r="C14269" t="inlineStr">
        <is>
          <t>2018-06-22 20:30:13+00:00</t>
        </is>
      </c>
      <c r="D14269" t="inlineStr">
        <is>
          <t>verchange</t>
        </is>
      </c>
      <c r="E14269" t="inlineStr">
        <is>
          <t>tqdm</t>
        </is>
      </c>
      <c r="F14269" t="inlineStr">
        <is>
          <t>&gt;=4.19.5</t>
        </is>
      </c>
      <c r="G14269" t="inlineStr">
        <is>
          <t>tqdm</t>
        </is>
      </c>
      <c r="H14269" t="inlineStr">
        <is>
          <t>&gt;=4.19.5</t>
        </is>
      </c>
    </row>
    <row r="14270">
      <c r="A14270" t="inlineStr">
        <is>
          <t>gym-super-mario-bros</t>
        </is>
      </c>
      <c r="B14270" t="inlineStr">
        <is>
          <t>353196c23f107545ee04062e14944a37c287e0d5</t>
        </is>
      </c>
      <c r="C14270" t="inlineStr">
        <is>
          <t>2018-07-01 19:33:19+00:00</t>
        </is>
      </c>
      <c r="D14270" t="inlineStr">
        <is>
          <t>add</t>
        </is>
      </c>
      <c r="E14270" t="inlineStr">
        <is>
          <t>pyglet</t>
        </is>
      </c>
      <c r="F14270">
        <f>=1.3.2</f>
        <v/>
      </c>
      <c r="G14270" t="inlineStr"/>
      <c r="H14270" t="inlineStr"/>
    </row>
    <row r="14271">
      <c r="A14271" t="inlineStr">
        <is>
          <t>gym-super-mario-bros</t>
        </is>
      </c>
      <c r="B14271" t="inlineStr">
        <is>
          <t>03027d37f8c8241a27fe42f4356e5c1e28b38d2a</t>
        </is>
      </c>
      <c r="C14271" t="inlineStr">
        <is>
          <t>2018-07-01 19:44:20+00:00</t>
        </is>
      </c>
      <c r="D14271" t="inlineStr">
        <is>
          <t>verchange</t>
        </is>
      </c>
      <c r="E14271" t="inlineStr">
        <is>
          <t>pyglet</t>
        </is>
      </c>
      <c r="F14271" t="inlineStr">
        <is>
          <t>&gt;=1.3.2</t>
        </is>
      </c>
      <c r="G14271" t="inlineStr">
        <is>
          <t>pyglet</t>
        </is>
      </c>
      <c r="H14271">
        <f>=1.3.2</f>
        <v/>
      </c>
    </row>
    <row r="14272">
      <c r="A14272" t="inlineStr">
        <is>
          <t>gym-super-mario-bros</t>
        </is>
      </c>
      <c r="B14272" t="inlineStr">
        <is>
          <t>03027d37f8c8241a27fe42f4356e5c1e28b38d2a</t>
        </is>
      </c>
      <c r="C14272" t="inlineStr">
        <is>
          <t>2018-07-01 19:44:20+00:00</t>
        </is>
      </c>
      <c r="D14272" t="inlineStr">
        <is>
          <t>verchange</t>
        </is>
      </c>
      <c r="E14272" t="inlineStr">
        <is>
          <t>pygame</t>
        </is>
      </c>
      <c r="F14272" t="inlineStr">
        <is>
          <t>&gt;=1.9.3</t>
        </is>
      </c>
      <c r="G14272" t="inlineStr">
        <is>
          <t>pygame</t>
        </is>
      </c>
      <c r="H14272" t="inlineStr">
        <is>
          <t>&gt;=1.9.3</t>
        </is>
      </c>
    </row>
    <row r="14273">
      <c r="A14273" t="inlineStr">
        <is>
          <t>gym-super-mario-bros</t>
        </is>
      </c>
      <c r="B14273" t="inlineStr">
        <is>
          <t>03027d37f8c8241a27fe42f4356e5c1e28b38d2a</t>
        </is>
      </c>
      <c r="C14273" t="inlineStr">
        <is>
          <t>2018-07-01 19:44:20+00:00</t>
        </is>
      </c>
      <c r="D14273" t="inlineStr">
        <is>
          <t>add</t>
        </is>
      </c>
      <c r="E14273" t="inlineStr">
        <is>
          <t>matplotlib</t>
        </is>
      </c>
      <c r="F14273" t="inlineStr">
        <is>
          <t>&gt;=2.0.2</t>
        </is>
      </c>
      <c r="G14273" t="inlineStr"/>
      <c r="H14273" t="inlineStr"/>
    </row>
    <row r="14274">
      <c r="A14274" t="inlineStr">
        <is>
          <t>gym-super-mario-bros</t>
        </is>
      </c>
      <c r="B14274" t="inlineStr">
        <is>
          <t>0d10e6abc5ca3b911965758a8eb99a6fecaea531</t>
        </is>
      </c>
      <c r="C14274" t="inlineStr">
        <is>
          <t>2018-07-22 09:28:46+00:00</t>
        </is>
      </c>
      <c r="D14274" t="inlineStr">
        <is>
          <t>add</t>
        </is>
      </c>
      <c r="E14274" t="inlineStr">
        <is>
          <t>nes-py</t>
        </is>
      </c>
      <c r="F14274" t="inlineStr">
        <is>
          <t>&gt;=0.9.0</t>
        </is>
      </c>
      <c r="G14274" t="inlineStr"/>
      <c r="H14274" t="inlineStr"/>
    </row>
    <row r="14275">
      <c r="A14275" t="inlineStr">
        <is>
          <t>gym-super-mario-bros</t>
        </is>
      </c>
      <c r="B14275" t="inlineStr">
        <is>
          <t>d3f860e95e826db3ca24ea26eb43cf6e5dfe5a81</t>
        </is>
      </c>
      <c r="C14275" t="inlineStr">
        <is>
          <t>2018-08-12 01:55:08+00:00</t>
        </is>
      </c>
      <c r="D14275" t="inlineStr">
        <is>
          <t>verchange</t>
        </is>
      </c>
      <c r="E14275" t="inlineStr">
        <is>
          <t>nes-py</t>
        </is>
      </c>
      <c r="F14275" t="inlineStr">
        <is>
          <t>&gt;=0.10.0</t>
        </is>
      </c>
      <c r="G14275" t="inlineStr">
        <is>
          <t>nes-py</t>
        </is>
      </c>
      <c r="H14275" t="inlineStr">
        <is>
          <t>&gt;=0.9.0</t>
        </is>
      </c>
    </row>
    <row r="14276">
      <c r="A14276" t="inlineStr">
        <is>
          <t>gym-super-mario-bros</t>
        </is>
      </c>
      <c r="B14276" t="inlineStr">
        <is>
          <t>0a382e37689e2c180ad91e37717bb842d4f891c3</t>
        </is>
      </c>
      <c r="C14276" t="inlineStr">
        <is>
          <t>2018-08-12 03:26:07+00:00</t>
        </is>
      </c>
      <c r="D14276" t="inlineStr">
        <is>
          <t>verchange</t>
        </is>
      </c>
      <c r="E14276" t="inlineStr">
        <is>
          <t>nes-py</t>
        </is>
      </c>
      <c r="F14276" t="inlineStr">
        <is>
          <t>&gt;=0.10.1</t>
        </is>
      </c>
      <c r="G14276" t="inlineStr">
        <is>
          <t>nes-py</t>
        </is>
      </c>
      <c r="H14276" t="inlineStr">
        <is>
          <t>&gt;=0.10.0</t>
        </is>
      </c>
    </row>
    <row r="14277">
      <c r="A14277" t="inlineStr">
        <is>
          <t>gym-super-mario-bros</t>
        </is>
      </c>
      <c r="B14277" t="inlineStr">
        <is>
          <t>a9730f75d392d9e4707ae73079bcd2dd3e023917</t>
        </is>
      </c>
      <c r="C14277" t="inlineStr">
        <is>
          <t>2018-08-13 00:47:16+00:00</t>
        </is>
      </c>
      <c r="D14277" t="inlineStr">
        <is>
          <t>verchange</t>
        </is>
      </c>
      <c r="E14277" t="inlineStr">
        <is>
          <t>nes-py</t>
        </is>
      </c>
      <c r="F14277" t="inlineStr">
        <is>
          <t>&gt;=0.10.3</t>
        </is>
      </c>
      <c r="G14277" t="inlineStr">
        <is>
          <t>nes-py</t>
        </is>
      </c>
      <c r="H14277" t="inlineStr">
        <is>
          <t>&gt;=0.10.1</t>
        </is>
      </c>
    </row>
    <row r="14278">
      <c r="A14278" t="inlineStr">
        <is>
          <t>gym-super-mario-bros</t>
        </is>
      </c>
      <c r="B14278" t="inlineStr">
        <is>
          <t>c3d35ce373065903a81ed730f755bee08897e3d5</t>
        </is>
      </c>
      <c r="C14278" t="inlineStr">
        <is>
          <t>2018-08-18 05:23:12+00:00</t>
        </is>
      </c>
      <c r="D14278" t="inlineStr">
        <is>
          <t>verchange</t>
        </is>
      </c>
      <c r="E14278" t="inlineStr">
        <is>
          <t>nes-py</t>
        </is>
      </c>
      <c r="F14278" t="inlineStr">
        <is>
          <t>&gt;=0.11.0</t>
        </is>
      </c>
      <c r="G14278" t="inlineStr">
        <is>
          <t>nes-py</t>
        </is>
      </c>
      <c r="H14278" t="inlineStr">
        <is>
          <t>&gt;=0.10.3</t>
        </is>
      </c>
    </row>
    <row r="14279">
      <c r="A14279" t="inlineStr">
        <is>
          <t>gym-super-mario-bros</t>
        </is>
      </c>
      <c r="B14279" t="inlineStr">
        <is>
          <t>3ad309b7576e6c2f77d47ed09437c339dd650524</t>
        </is>
      </c>
      <c r="C14279" t="inlineStr">
        <is>
          <t>2018-08-21 04:11:54+00:00</t>
        </is>
      </c>
      <c r="D14279" t="inlineStr">
        <is>
          <t>verchange</t>
        </is>
      </c>
      <c r="E14279" t="inlineStr">
        <is>
          <t>nes-py</t>
        </is>
      </c>
      <c r="F14279" t="inlineStr">
        <is>
          <t>&gt;=1.0.0</t>
        </is>
      </c>
      <c r="G14279" t="inlineStr">
        <is>
          <t>nes-py</t>
        </is>
      </c>
      <c r="H14279" t="inlineStr">
        <is>
          <t>&gt;=0.11.0</t>
        </is>
      </c>
    </row>
    <row r="14280">
      <c r="A14280" t="inlineStr">
        <is>
          <t>gym-super-mario-bros</t>
        </is>
      </c>
      <c r="B14280" t="inlineStr">
        <is>
          <t>05efde448b48255ff3a575fccbe90eebaafa6af5</t>
        </is>
      </c>
      <c r="C14280" t="inlineStr">
        <is>
          <t>2018-09-16 06:58:15+00:00</t>
        </is>
      </c>
      <c r="D14280" t="inlineStr">
        <is>
          <t>verchange</t>
        </is>
      </c>
      <c r="E14280" t="inlineStr">
        <is>
          <t>nes-py</t>
        </is>
      </c>
      <c r="F14280" t="inlineStr">
        <is>
          <t>&gt;=2.0.0</t>
        </is>
      </c>
      <c r="G14280" t="inlineStr">
        <is>
          <t>nes-py</t>
        </is>
      </c>
      <c r="H14280" t="inlineStr">
        <is>
          <t>&gt;=1.0.0</t>
        </is>
      </c>
    </row>
    <row r="14281">
      <c r="A14281" t="inlineStr">
        <is>
          <t>gym-super-mario-bros</t>
        </is>
      </c>
      <c r="B14281" t="inlineStr">
        <is>
          <t>5483952c99ec9c43da9366667b6efa74325c61ff</t>
        </is>
      </c>
      <c r="C14281" t="inlineStr">
        <is>
          <t>2019-01-05 22:01:29+00:00</t>
        </is>
      </c>
      <c r="D14281" t="inlineStr">
        <is>
          <t>verchange</t>
        </is>
      </c>
      <c r="E14281" t="inlineStr">
        <is>
          <t>gym</t>
        </is>
      </c>
      <c r="F14281" t="inlineStr">
        <is>
          <t>&gt;=0.10.9</t>
        </is>
      </c>
      <c r="G14281" t="inlineStr">
        <is>
          <t>gym</t>
        </is>
      </c>
      <c r="H14281" t="inlineStr">
        <is>
          <t>&gt;=0.10.5</t>
        </is>
      </c>
    </row>
    <row r="14282">
      <c r="A14282" t="inlineStr">
        <is>
          <t>gym-super-mario-bros</t>
        </is>
      </c>
      <c r="B14282" t="inlineStr">
        <is>
          <t>5483952c99ec9c43da9366667b6efa74325c61ff</t>
        </is>
      </c>
      <c r="C14282" t="inlineStr">
        <is>
          <t>2019-01-05 22:01:29+00:00</t>
        </is>
      </c>
      <c r="D14282" t="inlineStr">
        <is>
          <t>verchange</t>
        </is>
      </c>
      <c r="E14282" t="inlineStr">
        <is>
          <t>nes-py</t>
        </is>
      </c>
      <c r="F14282" t="inlineStr">
        <is>
          <t>&gt;=4.0.0</t>
        </is>
      </c>
      <c r="G14282" t="inlineStr">
        <is>
          <t>nes-py</t>
        </is>
      </c>
      <c r="H14282" t="inlineStr">
        <is>
          <t>&gt;=2.0.0</t>
        </is>
      </c>
    </row>
    <row r="14283">
      <c r="A14283" t="inlineStr">
        <is>
          <t>stravalib</t>
        </is>
      </c>
      <c r="B14283" t="inlineStr">
        <is>
          <t>61e2b10b7b7422cabec5522e50c1f69bc4d07c17</t>
        </is>
      </c>
      <c r="C14283" t="inlineStr">
        <is>
          <t>2016-08-08 00:21:52+00:00</t>
        </is>
      </c>
      <c r="D14283" t="inlineStr">
        <is>
          <t>add</t>
        </is>
      </c>
      <c r="E14283" t="inlineStr">
        <is>
          <t>arrow</t>
        </is>
      </c>
      <c r="F14283" t="inlineStr"/>
      <c r="G14283" t="inlineStr"/>
      <c r="H14283" t="inlineStr"/>
    </row>
    <row r="14284">
      <c r="A14284" t="inlineStr">
        <is>
          <t>stravalib</t>
        </is>
      </c>
      <c r="B14284" t="inlineStr">
        <is>
          <t>61e2b10b7b7422cabec5522e50c1f69bc4d07c17</t>
        </is>
      </c>
      <c r="C14284" t="inlineStr">
        <is>
          <t>2016-08-08 00:21:52+00:00</t>
        </is>
      </c>
      <c r="D14284" t="inlineStr">
        <is>
          <t>add</t>
        </is>
      </c>
      <c r="E14284" t="inlineStr">
        <is>
          <t>requests</t>
        </is>
      </c>
      <c r="F14284" t="inlineStr">
        <is>
          <t>&lt;3.0dev;&gt;=2.0</t>
        </is>
      </c>
      <c r="G14284" t="inlineStr"/>
      <c r="H14284" t="inlineStr"/>
    </row>
    <row r="14285">
      <c r="A14285" t="inlineStr">
        <is>
          <t>stravalib</t>
        </is>
      </c>
      <c r="B14285" t="inlineStr">
        <is>
          <t>61e2b10b7b7422cabec5522e50c1f69bc4d07c17</t>
        </is>
      </c>
      <c r="C14285" t="inlineStr">
        <is>
          <t>2016-08-08 00:21:52+00:00</t>
        </is>
      </c>
      <c r="D14285" t="inlineStr">
        <is>
          <t>add</t>
        </is>
      </c>
      <c r="E14285" t="inlineStr">
        <is>
          <t>units</t>
        </is>
      </c>
      <c r="F14285" t="inlineStr"/>
      <c r="G14285" t="inlineStr"/>
      <c r="H14285" t="inlineStr"/>
    </row>
    <row r="14286">
      <c r="A14286" t="inlineStr">
        <is>
          <t>stravalib</t>
        </is>
      </c>
      <c r="B14286" t="inlineStr">
        <is>
          <t>61e2b10b7b7422cabec5522e50c1f69bc4d07c17</t>
        </is>
      </c>
      <c r="C14286" t="inlineStr">
        <is>
          <t>2016-08-08 00:21:52+00:00</t>
        </is>
      </c>
      <c r="D14286" t="inlineStr">
        <is>
          <t>add</t>
        </is>
      </c>
      <c r="E14286" t="inlineStr">
        <is>
          <t>pytz</t>
        </is>
      </c>
      <c r="F14286" t="inlineStr"/>
      <c r="G14286" t="inlineStr"/>
      <c r="H14286" t="inlineStr"/>
    </row>
    <row r="14287">
      <c r="A14287" t="inlineStr">
        <is>
          <t>stravalib</t>
        </is>
      </c>
      <c r="B14287" t="inlineStr">
        <is>
          <t>61e2b10b7b7422cabec5522e50c1f69bc4d07c17</t>
        </is>
      </c>
      <c r="C14287" t="inlineStr">
        <is>
          <t>2016-08-08 00:21:52+00:00</t>
        </is>
      </c>
      <c r="D14287" t="inlineStr">
        <is>
          <t>add</t>
        </is>
      </c>
      <c r="E14287" t="inlineStr">
        <is>
          <t>six</t>
        </is>
      </c>
      <c r="F14287" t="inlineStr"/>
      <c r="G14287" t="inlineStr"/>
      <c r="H14287" t="inlineStr"/>
    </row>
    <row r="14288">
      <c r="A14288" t="inlineStr">
        <is>
          <t>holopy</t>
        </is>
      </c>
      <c r="B14288" t="inlineStr">
        <is>
          <t>5a354ac656bac00e9e9686bde4fa2c0d5d758314</t>
        </is>
      </c>
      <c r="C14288" t="inlineStr">
        <is>
          <t>2018-06-03 17:39:22+00:00</t>
        </is>
      </c>
      <c r="D14288" t="inlineStr">
        <is>
          <t>verchange</t>
        </is>
      </c>
      <c r="E14288" t="inlineStr">
        <is>
          <t>xarray</t>
        </is>
      </c>
      <c r="F14288" t="inlineStr">
        <is>
          <t>&gt;=0.10.0</t>
        </is>
      </c>
      <c r="G14288" t="inlineStr">
        <is>
          <t>xarray</t>
        </is>
      </c>
      <c r="H14288" t="inlineStr">
        <is>
          <t>&gt;=0.9</t>
        </is>
      </c>
    </row>
    <row r="14289">
      <c r="A14289" t="inlineStr">
        <is>
          <t>holopy</t>
        </is>
      </c>
      <c r="B14289" t="inlineStr">
        <is>
          <t>1c1498141cb3b60ac53709c7e906d77834839103</t>
        </is>
      </c>
      <c r="C14289" t="inlineStr">
        <is>
          <t>2019-12-17 17:10:50+00:00</t>
        </is>
      </c>
      <c r="D14289" t="inlineStr">
        <is>
          <t>add</t>
        </is>
      </c>
      <c r="E14289" t="inlineStr">
        <is>
          <t>nose</t>
        </is>
      </c>
      <c r="F14289" t="inlineStr"/>
      <c r="G14289" t="inlineStr"/>
      <c r="H14289" t="inlineStr"/>
    </row>
    <row r="14290">
      <c r="A14290" t="inlineStr">
        <is>
          <t>holopy</t>
        </is>
      </c>
      <c r="B14290" t="inlineStr">
        <is>
          <t>1c1498141cb3b60ac53709c7e906d77834839103</t>
        </is>
      </c>
      <c r="C14290" t="inlineStr">
        <is>
          <t>2019-12-17 17:10:50+00:00</t>
        </is>
      </c>
      <c r="D14290" t="inlineStr">
        <is>
          <t>rem</t>
        </is>
      </c>
      <c r="E14290" t="inlineStr"/>
      <c r="F14290" t="inlineStr"/>
      <c r="G14290" t="inlineStr">
        <is>
          <t>emcee</t>
        </is>
      </c>
      <c r="H14290" t="inlineStr"/>
    </row>
    <row r="14291">
      <c r="A14291" t="inlineStr">
        <is>
          <t>storybase</t>
        </is>
      </c>
      <c r="B14291" t="inlineStr">
        <is>
          <t>5d81afdb12e3ae9d88ac172da60b14f7a476e2ea</t>
        </is>
      </c>
      <c r="C14291" t="inlineStr">
        <is>
          <t>2014-06-18 04:22:23+00:00</t>
        </is>
      </c>
      <c r="D14291" t="inlineStr">
        <is>
          <t>add</t>
        </is>
      </c>
      <c r="E14291" t="inlineStr">
        <is>
          <t>Django</t>
        </is>
      </c>
      <c r="F14291" t="inlineStr">
        <is>
          <t>&lt;1.6;&gt;=1.5</t>
        </is>
      </c>
      <c r="G14291" t="inlineStr"/>
      <c r="H14291" t="inlineStr"/>
    </row>
    <row r="14292">
      <c r="A14292" t="inlineStr">
        <is>
          <t>storybase</t>
        </is>
      </c>
      <c r="B14292" t="inlineStr">
        <is>
          <t>5d81afdb12e3ae9d88ac172da60b14f7a476e2ea</t>
        </is>
      </c>
      <c r="C14292" t="inlineStr">
        <is>
          <t>2014-06-18 04:22:23+00:00</t>
        </is>
      </c>
      <c r="D14292" t="inlineStr">
        <is>
          <t>add</t>
        </is>
      </c>
      <c r="E14292" t="inlineStr">
        <is>
          <t>django-localflavor</t>
        </is>
      </c>
      <c r="F14292" t="inlineStr"/>
      <c r="G14292" t="inlineStr"/>
      <c r="H14292" t="inlineStr"/>
    </row>
    <row r="14293">
      <c r="A14293" t="inlineStr">
        <is>
          <t>storybase</t>
        </is>
      </c>
      <c r="B14293" t="inlineStr">
        <is>
          <t>5d81afdb12e3ae9d88ac172da60b14f7a476e2ea</t>
        </is>
      </c>
      <c r="C14293" t="inlineStr">
        <is>
          <t>2014-06-18 04:22:23+00:00</t>
        </is>
      </c>
      <c r="D14293" t="inlineStr">
        <is>
          <t>add</t>
        </is>
      </c>
      <c r="E14293" t="inlineStr">
        <is>
          <t>South</t>
        </is>
      </c>
      <c r="F14293" t="inlineStr">
        <is>
          <t>&gt;=0.7.3</t>
        </is>
      </c>
      <c r="G14293" t="inlineStr"/>
      <c r="H14293" t="inlineStr"/>
    </row>
    <row r="14294">
      <c r="A14294" t="inlineStr">
        <is>
          <t>storybase</t>
        </is>
      </c>
      <c r="B14294" t="inlineStr">
        <is>
          <t>5d81afdb12e3ae9d88ac172da60b14f7a476e2ea</t>
        </is>
      </c>
      <c r="C14294" t="inlineStr">
        <is>
          <t>2014-06-18 04:22:23+00:00</t>
        </is>
      </c>
      <c r="D14294" t="inlineStr">
        <is>
          <t>add</t>
        </is>
      </c>
      <c r="E14294" t="inlineStr">
        <is>
          <t>Pillow</t>
        </is>
      </c>
      <c r="F14294" t="inlineStr">
        <is>
          <t>&gt;=1.7.8</t>
        </is>
      </c>
      <c r="G14294" t="inlineStr"/>
      <c r="H14294" t="inlineStr"/>
    </row>
    <row r="14295">
      <c r="A14295" t="inlineStr">
        <is>
          <t>storybase</t>
        </is>
      </c>
      <c r="B14295" t="inlineStr">
        <is>
          <t>5d81afdb12e3ae9d88ac172da60b14f7a476e2ea</t>
        </is>
      </c>
      <c r="C14295" t="inlineStr">
        <is>
          <t>2014-06-18 04:22:23+00:00</t>
        </is>
      </c>
      <c r="D14295" t="inlineStr">
        <is>
          <t>add</t>
        </is>
      </c>
      <c r="E14295" t="inlineStr">
        <is>
          <t>cmsplugin-filer</t>
        </is>
      </c>
      <c r="F14295" t="inlineStr">
        <is>
          <t>&gt;=0.8.0</t>
        </is>
      </c>
      <c r="G14295" t="inlineStr"/>
      <c r="H14295" t="inlineStr"/>
    </row>
    <row r="14296">
      <c r="A14296" t="inlineStr">
        <is>
          <t>storybase</t>
        </is>
      </c>
      <c r="B14296" t="inlineStr">
        <is>
          <t>5d81afdb12e3ae9d88ac172da60b14f7a476e2ea</t>
        </is>
      </c>
      <c r="C14296" t="inlineStr">
        <is>
          <t>2014-06-18 04:22:23+00:00</t>
        </is>
      </c>
      <c r="D14296" t="inlineStr">
        <is>
          <t>add</t>
        </is>
      </c>
      <c r="E14296" t="inlineStr">
        <is>
          <t>bleach</t>
        </is>
      </c>
      <c r="F14296" t="inlineStr"/>
      <c r="G14296" t="inlineStr"/>
      <c r="H14296" t="inlineStr"/>
    </row>
    <row r="14297">
      <c r="A14297" t="inlineStr">
        <is>
          <t>storybase</t>
        </is>
      </c>
      <c r="B14297" t="inlineStr">
        <is>
          <t>5d81afdb12e3ae9d88ac172da60b14f7a476e2ea</t>
        </is>
      </c>
      <c r="C14297" t="inlineStr">
        <is>
          <t>2014-06-18 04:22:23+00:00</t>
        </is>
      </c>
      <c r="D14297" t="inlineStr">
        <is>
          <t>add</t>
        </is>
      </c>
      <c r="E14297" t="inlineStr">
        <is>
          <t>django-cms</t>
        </is>
      </c>
      <c r="F14297" t="inlineStr">
        <is>
          <t>&gt;=2.4;&lt;3.0</t>
        </is>
      </c>
      <c r="G14297" t="inlineStr"/>
      <c r="H14297" t="inlineStr"/>
    </row>
    <row r="14298">
      <c r="A14298" t="inlineStr">
        <is>
          <t>storybase</t>
        </is>
      </c>
      <c r="B14298" t="inlineStr">
        <is>
          <t>5d81afdb12e3ae9d88ac172da60b14f7a476e2ea</t>
        </is>
      </c>
      <c r="C14298" t="inlineStr">
        <is>
          <t>2014-06-18 04:22:23+00:00</t>
        </is>
      </c>
      <c r="D14298" t="inlineStr">
        <is>
          <t>add</t>
        </is>
      </c>
      <c r="E14298" t="inlineStr">
        <is>
          <t>django-filer</t>
        </is>
      </c>
      <c r="F14298" t="inlineStr">
        <is>
          <t>&gt;=0.9.3</t>
        </is>
      </c>
      <c r="G14298" t="inlineStr"/>
      <c r="H14298" t="inlineStr"/>
    </row>
    <row r="14299">
      <c r="A14299" t="inlineStr">
        <is>
          <t>storybase</t>
        </is>
      </c>
      <c r="B14299" t="inlineStr">
        <is>
          <t>5d81afdb12e3ae9d88ac172da60b14f7a476e2ea</t>
        </is>
      </c>
      <c r="C14299" t="inlineStr">
        <is>
          <t>2014-06-18 04:22:23+00:00</t>
        </is>
      </c>
      <c r="D14299" t="inlineStr">
        <is>
          <t>add</t>
        </is>
      </c>
      <c r="E14299" t="inlineStr">
        <is>
          <t>pysolr</t>
        </is>
      </c>
      <c r="F14299" t="inlineStr">
        <is>
          <t>&gt;=2.1.0</t>
        </is>
      </c>
      <c r="G14299" t="inlineStr"/>
      <c r="H14299" t="inlineStr"/>
    </row>
    <row r="14300">
      <c r="A14300" t="inlineStr">
        <is>
          <t>storybase</t>
        </is>
      </c>
      <c r="B14300" t="inlineStr">
        <is>
          <t>5d81afdb12e3ae9d88ac172da60b14f7a476e2ea</t>
        </is>
      </c>
      <c r="C14300" t="inlineStr">
        <is>
          <t>2014-06-18 04:22:23+00:00</t>
        </is>
      </c>
      <c r="D14300" t="inlineStr">
        <is>
          <t>add</t>
        </is>
      </c>
      <c r="E14300" t="inlineStr">
        <is>
          <t>django-haystack</t>
        </is>
      </c>
      <c r="F14300" t="inlineStr">
        <is>
          <t>&gt;=2.0</t>
        </is>
      </c>
      <c r="G14300" t="inlineStr"/>
      <c r="H14300" t="inlineStr"/>
    </row>
    <row r="14301">
      <c r="A14301" t="inlineStr">
        <is>
          <t>storybase</t>
        </is>
      </c>
      <c r="B14301" t="inlineStr">
        <is>
          <t>5d81afdb12e3ae9d88ac172da60b14f7a476e2ea</t>
        </is>
      </c>
      <c r="C14301" t="inlineStr">
        <is>
          <t>2014-06-18 04:22:23+00:00</t>
        </is>
      </c>
      <c r="D14301" t="inlineStr">
        <is>
          <t>add</t>
        </is>
      </c>
      <c r="E14301" t="inlineStr">
        <is>
          <t>django-mptt</t>
        </is>
      </c>
      <c r="F14301">
        <f>=0.5.2</f>
        <v/>
      </c>
      <c r="G14301" t="inlineStr"/>
      <c r="H14301" t="inlineStr"/>
    </row>
    <row r="14302">
      <c r="A14302" t="inlineStr">
        <is>
          <t>storybase</t>
        </is>
      </c>
      <c r="B14302" t="inlineStr">
        <is>
          <t>5d81afdb12e3ae9d88ac172da60b14f7a476e2ea</t>
        </is>
      </c>
      <c r="C14302" t="inlineStr">
        <is>
          <t>2014-06-18 04:22:23+00:00</t>
        </is>
      </c>
      <c r="D14302" t="inlineStr">
        <is>
          <t>add</t>
        </is>
      </c>
      <c r="E14302" t="inlineStr">
        <is>
          <t>django-reversion</t>
        </is>
      </c>
      <c r="F14302" t="inlineStr">
        <is>
          <t>&gt;=1.7;&lt;1.8</t>
        </is>
      </c>
      <c r="G14302" t="inlineStr"/>
      <c r="H14302" t="inlineStr"/>
    </row>
    <row r="14303">
      <c r="A14303" t="inlineStr">
        <is>
          <t>storybase</t>
        </is>
      </c>
      <c r="B14303" t="inlineStr">
        <is>
          <t>5d81afdb12e3ae9d88ac172da60b14f7a476e2ea</t>
        </is>
      </c>
      <c r="C14303" t="inlineStr">
        <is>
          <t>2014-06-18 04:22:23+00:00</t>
        </is>
      </c>
      <c r="D14303" t="inlineStr">
        <is>
          <t>add</t>
        </is>
      </c>
      <c r="E14303" t="inlineStr">
        <is>
          <t>django-taggit</t>
        </is>
      </c>
      <c r="F14303" t="inlineStr"/>
      <c r="G14303" t="inlineStr"/>
      <c r="H14303" t="inlineStr"/>
    </row>
    <row r="14304">
      <c r="A14304" t="inlineStr">
        <is>
          <t>storybase</t>
        </is>
      </c>
      <c r="B14304" t="inlineStr">
        <is>
          <t>5d81afdb12e3ae9d88ac172da60b14f7a476e2ea</t>
        </is>
      </c>
      <c r="C14304" t="inlineStr">
        <is>
          <t>2014-06-18 04:22:23+00:00</t>
        </is>
      </c>
      <c r="D14304" t="inlineStr">
        <is>
          <t>add</t>
        </is>
      </c>
      <c r="E14304" t="inlineStr">
        <is>
          <t>django-tastypie</t>
        </is>
      </c>
      <c r="F14304" t="inlineStr">
        <is>
          <t>&gt;=0.9.15</t>
        </is>
      </c>
      <c r="G14304" t="inlineStr"/>
      <c r="H14304" t="inlineStr"/>
    </row>
    <row r="14305">
      <c r="A14305" t="inlineStr">
        <is>
          <t>storybase</t>
        </is>
      </c>
      <c r="B14305" t="inlineStr">
        <is>
          <t>5d81afdb12e3ae9d88ac172da60b14f7a476e2ea</t>
        </is>
      </c>
      <c r="C14305" t="inlineStr">
        <is>
          <t>2014-06-18 04:22:23+00:00</t>
        </is>
      </c>
      <c r="D14305" t="inlineStr">
        <is>
          <t>add</t>
        </is>
      </c>
      <c r="E14305" t="inlineStr">
        <is>
          <t>django-tinymce</t>
        </is>
      </c>
      <c r="F14305" t="inlineStr">
        <is>
          <t>&gt;=1.5.1b2</t>
        </is>
      </c>
      <c r="G14305" t="inlineStr"/>
      <c r="H14305" t="inlineStr"/>
    </row>
    <row r="14306">
      <c r="A14306" t="inlineStr">
        <is>
          <t>storybase</t>
        </is>
      </c>
      <c r="B14306" t="inlineStr">
        <is>
          <t>5d81afdb12e3ae9d88ac172da60b14f7a476e2ea</t>
        </is>
      </c>
      <c r="C14306" t="inlineStr">
        <is>
          <t>2014-06-18 04:22:23+00:00</t>
        </is>
      </c>
      <c r="D14306" t="inlineStr">
        <is>
          <t>add</t>
        </is>
      </c>
      <c r="E14306" t="inlineStr">
        <is>
          <t>geopy</t>
        </is>
      </c>
      <c r="F14306" t="inlineStr"/>
      <c r="G14306" t="inlineStr"/>
      <c r="H14306" t="inlineStr"/>
    </row>
    <row r="14307">
      <c r="A14307" t="inlineStr">
        <is>
          <t>storybase</t>
        </is>
      </c>
      <c r="B14307" t="inlineStr">
        <is>
          <t>5d81afdb12e3ae9d88ac172da60b14f7a476e2ea</t>
        </is>
      </c>
      <c r="C14307" t="inlineStr">
        <is>
          <t>2014-06-18 04:22:23+00:00</t>
        </is>
      </c>
      <c r="D14307" t="inlineStr">
        <is>
          <t>add</t>
        </is>
      </c>
      <c r="E14307" t="inlineStr">
        <is>
          <t>mimeparse</t>
        </is>
      </c>
      <c r="F14307" t="inlineStr">
        <is>
          <t>&gt;=0.1.3</t>
        </is>
      </c>
      <c r="G14307" t="inlineStr"/>
      <c r="H14307" t="inlineStr"/>
    </row>
    <row r="14308">
      <c r="A14308" t="inlineStr">
        <is>
          <t>storybase</t>
        </is>
      </c>
      <c r="B14308" t="inlineStr">
        <is>
          <t>5d81afdb12e3ae9d88ac172da60b14f7a476e2ea</t>
        </is>
      </c>
      <c r="C14308" t="inlineStr">
        <is>
          <t>2014-06-18 04:22:23+00:00</t>
        </is>
      </c>
      <c r="D14308" t="inlineStr">
        <is>
          <t>add</t>
        </is>
      </c>
      <c r="E14308" t="inlineStr">
        <is>
          <t>oauth2</t>
        </is>
      </c>
      <c r="F14308" t="inlineStr">
        <is>
          <t>&gt;=1.5.211</t>
        </is>
      </c>
      <c r="G14308" t="inlineStr"/>
      <c r="H14308" t="inlineStr"/>
    </row>
    <row r="14309">
      <c r="A14309" t="inlineStr">
        <is>
          <t>storybase</t>
        </is>
      </c>
      <c r="B14309" t="inlineStr">
        <is>
          <t>5d81afdb12e3ae9d88ac172da60b14f7a476e2ea</t>
        </is>
      </c>
      <c r="C14309" t="inlineStr">
        <is>
          <t>2014-06-18 04:22:23+00:00</t>
        </is>
      </c>
      <c r="D14309" t="inlineStr">
        <is>
          <t>add</t>
        </is>
      </c>
      <c r="E14309" t="inlineStr">
        <is>
          <t>psycopg2</t>
        </is>
      </c>
      <c r="F14309" t="inlineStr">
        <is>
          <t>&gt;=2.4.1</t>
        </is>
      </c>
      <c r="G14309" t="inlineStr"/>
      <c r="H14309" t="inlineStr"/>
    </row>
    <row r="14310">
      <c r="A14310" t="inlineStr">
        <is>
          <t>storybase</t>
        </is>
      </c>
      <c r="B14310" t="inlineStr">
        <is>
          <t>5d81afdb12e3ae9d88ac172da60b14f7a476e2ea</t>
        </is>
      </c>
      <c r="C14310" t="inlineStr">
        <is>
          <t>2014-06-18 04:22:23+00:00</t>
        </is>
      </c>
      <c r="D14310" t="inlineStr">
        <is>
          <t>add</t>
        </is>
      </c>
      <c r="E14310" t="inlineStr">
        <is>
          <t>django-uuidfield</t>
        </is>
      </c>
      <c r="F14310">
        <f>=0.2</f>
        <v/>
      </c>
      <c r="G14310" t="inlineStr"/>
      <c r="H14310" t="inlineStr"/>
    </row>
    <row r="14311">
      <c r="A14311" t="inlineStr">
        <is>
          <t>storybase</t>
        </is>
      </c>
      <c r="B14311" t="inlineStr">
        <is>
          <t>5d81afdb12e3ae9d88ac172da60b14f7a476e2ea</t>
        </is>
      </c>
      <c r="C14311" t="inlineStr">
        <is>
          <t>2014-06-18 04:22:23+00:00</t>
        </is>
      </c>
      <c r="D14311" t="inlineStr">
        <is>
          <t>add</t>
        </is>
      </c>
      <c r="E14311" t="inlineStr">
        <is>
          <t>django-model-utils</t>
        </is>
      </c>
      <c r="F14311" t="inlineStr"/>
      <c r="G14311" t="inlineStr"/>
      <c r="H14311" t="inlineStr"/>
    </row>
    <row r="14312">
      <c r="A14312" t="inlineStr">
        <is>
          <t>storybase</t>
        </is>
      </c>
      <c r="B14312" t="inlineStr">
        <is>
          <t>5d81afdb12e3ae9d88ac172da60b14f7a476e2ea</t>
        </is>
      </c>
      <c r="C14312" t="inlineStr">
        <is>
          <t>2014-06-18 04:22:23+00:00</t>
        </is>
      </c>
      <c r="D14312" t="inlineStr">
        <is>
          <t>add</t>
        </is>
      </c>
      <c r="E14312" t="inlineStr">
        <is>
          <t>django-categories</t>
        </is>
      </c>
      <c r="F14312" t="inlineStr"/>
      <c r="G14312" t="inlineStr"/>
      <c r="H14312" t="inlineStr"/>
    </row>
    <row r="14313">
      <c r="A14313" t="inlineStr">
        <is>
          <t>storybase</t>
        </is>
      </c>
      <c r="B14313" t="inlineStr">
        <is>
          <t>5d81afdb12e3ae9d88ac172da60b14f7a476e2ea</t>
        </is>
      </c>
      <c r="C14313" t="inlineStr">
        <is>
          <t>2014-06-18 04:22:23+00:00</t>
        </is>
      </c>
      <c r="D14313" t="inlineStr">
        <is>
          <t>add</t>
        </is>
      </c>
      <c r="E14313" t="inlineStr">
        <is>
          <t>django-social-auth</t>
        </is>
      </c>
      <c r="F14313" t="inlineStr"/>
      <c r="G14313" t="inlineStr"/>
      <c r="H14313" t="inlineStr"/>
    </row>
    <row r="14314">
      <c r="A14314" t="inlineStr">
        <is>
          <t>storybase</t>
        </is>
      </c>
      <c r="B14314" t="inlineStr">
        <is>
          <t>5d81afdb12e3ae9d88ac172da60b14f7a476e2ea</t>
        </is>
      </c>
      <c r="C14314" t="inlineStr">
        <is>
          <t>2014-06-18 04:22:23+00:00</t>
        </is>
      </c>
      <c r="D14314" t="inlineStr">
        <is>
          <t>add</t>
        </is>
      </c>
      <c r="E14314" t="inlineStr">
        <is>
          <t>django-registration</t>
        </is>
      </c>
      <c r="F14314" t="inlineStr">
        <is>
          <t>&gt;=1.0</t>
        </is>
      </c>
      <c r="G14314" t="inlineStr"/>
      <c r="H14314" t="inlineStr"/>
    </row>
    <row r="14315">
      <c r="A14315" t="inlineStr">
        <is>
          <t>storybase</t>
        </is>
      </c>
      <c r="B14315" t="inlineStr">
        <is>
          <t>5d81afdb12e3ae9d88ac172da60b14f7a476e2ea</t>
        </is>
      </c>
      <c r="C14315" t="inlineStr">
        <is>
          <t>2014-06-18 04:22:23+00:00</t>
        </is>
      </c>
      <c r="D14315" t="inlineStr">
        <is>
          <t>add</t>
        </is>
      </c>
      <c r="E14315" t="inlineStr">
        <is>
          <t>django-passwords</t>
        </is>
      </c>
      <c r="F14315" t="inlineStr"/>
      <c r="G14315" t="inlineStr"/>
      <c r="H14315" t="inlineStr"/>
    </row>
    <row r="14316">
      <c r="A14316" t="inlineStr">
        <is>
          <t>storybase</t>
        </is>
      </c>
      <c r="B14316" t="inlineStr">
        <is>
          <t>5d81afdb12e3ae9d88ac172da60b14f7a476e2ea</t>
        </is>
      </c>
      <c r="C14316" t="inlineStr">
        <is>
          <t>2014-06-18 04:22:23+00:00</t>
        </is>
      </c>
      <c r="D14316" t="inlineStr">
        <is>
          <t>add</t>
        </is>
      </c>
      <c r="E14316" t="inlineStr">
        <is>
          <t>django-notification</t>
        </is>
      </c>
      <c r="F14316" t="inlineStr">
        <is>
          <t>&gt;=1.0</t>
        </is>
      </c>
      <c r="G14316" t="inlineStr"/>
      <c r="H14316" t="inlineStr"/>
    </row>
    <row r="14317">
      <c r="A14317" t="inlineStr">
        <is>
          <t>storybase</t>
        </is>
      </c>
      <c r="B14317" t="inlineStr">
        <is>
          <t>5d81afdb12e3ae9d88ac172da60b14f7a476e2ea</t>
        </is>
      </c>
      <c r="C14317" t="inlineStr">
        <is>
          <t>2014-06-18 04:22:23+00:00</t>
        </is>
      </c>
      <c r="D14317" t="inlineStr">
        <is>
          <t>add</t>
        </is>
      </c>
      <c r="E14317" t="inlineStr">
        <is>
          <t>pytz</t>
        </is>
      </c>
      <c r="F14317" t="inlineStr">
        <is>
          <t>&gt;=2013b</t>
        </is>
      </c>
      <c r="G14317" t="inlineStr"/>
      <c r="H14317" t="inlineStr"/>
    </row>
    <row r="14318">
      <c r="A14318" t="inlineStr">
        <is>
          <t>storybase</t>
        </is>
      </c>
      <c r="B14318" t="inlineStr">
        <is>
          <t>5d81afdb12e3ae9d88ac172da60b14f7a476e2ea</t>
        </is>
      </c>
      <c r="C14318" t="inlineStr">
        <is>
          <t>2014-06-18 04:22:23+00:00</t>
        </is>
      </c>
      <c r="D14318" t="inlineStr">
        <is>
          <t>add</t>
        </is>
      </c>
      <c r="E14318" t="inlineStr">
        <is>
          <t>micawber</t>
        </is>
      </c>
      <c r="F14318" t="inlineStr">
        <is>
          <t>&gt;=0.2.5</t>
        </is>
      </c>
      <c r="G14318" t="inlineStr"/>
      <c r="H14318" t="inlineStr"/>
    </row>
    <row r="14319">
      <c r="A14319" t="inlineStr">
        <is>
          <t>storybase</t>
        </is>
      </c>
      <c r="B14319" t="inlineStr">
        <is>
          <t>5d81afdb12e3ae9d88ac172da60b14f7a476e2ea</t>
        </is>
      </c>
      <c r="C14319" t="inlineStr">
        <is>
          <t>2014-06-18 04:22:23+00:00</t>
        </is>
      </c>
      <c r="D14319" t="inlineStr">
        <is>
          <t>add</t>
        </is>
      </c>
      <c r="E14319" t="inlineStr">
        <is>
          <t>cssselect</t>
        </is>
      </c>
      <c r="F14319" t="inlineStr"/>
      <c r="G14319" t="inlineStr"/>
      <c r="H14319" t="inlineStr"/>
    </row>
    <row r="14320">
      <c r="A14320" t="inlineStr">
        <is>
          <t>storybase</t>
        </is>
      </c>
      <c r="B14320" t="inlineStr">
        <is>
          <t>5d81afdb12e3ae9d88ac172da60b14f7a476e2ea</t>
        </is>
      </c>
      <c r="C14320" t="inlineStr">
        <is>
          <t>2014-06-18 04:22:23+00:00</t>
        </is>
      </c>
      <c r="D14320" t="inlineStr">
        <is>
          <t>add</t>
        </is>
      </c>
      <c r="E14320" t="inlineStr">
        <is>
          <t>lxml</t>
        </is>
      </c>
      <c r="F14320" t="inlineStr"/>
      <c r="G14320" t="inlineStr"/>
      <c r="H14320" t="inlineStr"/>
    </row>
    <row r="14321">
      <c r="A14321" t="inlineStr">
        <is>
          <t>storybase</t>
        </is>
      </c>
      <c r="B14321" t="inlineStr">
        <is>
          <t>5d81afdb12e3ae9d88ac172da60b14f7a476e2ea</t>
        </is>
      </c>
      <c r="C14321" t="inlineStr">
        <is>
          <t>2014-06-18 04:22:23+00:00</t>
        </is>
      </c>
      <c r="D14321" t="inlineStr">
        <is>
          <t>add</t>
        </is>
      </c>
      <c r="E14321" t="inlineStr">
        <is>
          <t>shortuuid</t>
        </is>
      </c>
      <c r="F14321" t="inlineStr"/>
      <c r="G14321" t="inlineStr"/>
      <c r="H14321" t="inlineStr"/>
    </row>
    <row r="14322">
      <c r="A14322" t="inlineStr">
        <is>
          <t>storybase</t>
        </is>
      </c>
      <c r="B14322" t="inlineStr">
        <is>
          <t>5d81afdb12e3ae9d88ac172da60b14f7a476e2ea</t>
        </is>
      </c>
      <c r="C14322" t="inlineStr">
        <is>
          <t>2014-06-18 04:22:23+00:00</t>
        </is>
      </c>
      <c r="D14322" t="inlineStr">
        <is>
          <t>add</t>
        </is>
      </c>
      <c r="E14322" t="inlineStr">
        <is>
          <t>django-compressor</t>
        </is>
      </c>
      <c r="F14322" t="inlineStr"/>
      <c r="G14322" t="inlineStr"/>
      <c r="H14322" t="inlineStr"/>
    </row>
    <row r="14323">
      <c r="A14323" t="inlineStr">
        <is>
          <t>storybase</t>
        </is>
      </c>
      <c r="B14323" t="inlineStr">
        <is>
          <t>5d81afdb12e3ae9d88ac172da60b14f7a476e2ea</t>
        </is>
      </c>
      <c r="C14323" t="inlineStr">
        <is>
          <t>2014-06-18 04:22:23+00:00</t>
        </is>
      </c>
      <c r="D14323" t="inlineStr">
        <is>
          <t>add</t>
        </is>
      </c>
      <c r="E14323" t="inlineStr">
        <is>
          <t>BeautifulSoup</t>
        </is>
      </c>
      <c r="F14323" t="inlineStr">
        <is>
          <t>&lt;4.0</t>
        </is>
      </c>
      <c r="G14323" t="inlineStr"/>
      <c r="H14323" t="inlineStr"/>
    </row>
    <row r="14324">
      <c r="A14324" t="inlineStr">
        <is>
          <t>SDK</t>
        </is>
      </c>
      <c r="B14324" t="inlineStr">
        <is>
          <t>affcfa25bd2951c52266a37639ecbbad36178836</t>
        </is>
      </c>
      <c r="C14324" t="inlineStr">
        <is>
          <t>2021-01-19 02:23:42+00:00</t>
        </is>
      </c>
      <c r="D14324" t="inlineStr">
        <is>
          <t>add</t>
        </is>
      </c>
      <c r="E14324" t="inlineStr">
        <is>
          <t>requests</t>
        </is>
      </c>
      <c r="F14324" t="inlineStr">
        <is>
          <t>&gt;=2.2.1</t>
        </is>
      </c>
      <c r="G14324" t="inlineStr"/>
      <c r="H14324" t="inlineStr"/>
    </row>
    <row r="14325">
      <c r="A14325" t="inlineStr">
        <is>
          <t>SDK</t>
        </is>
      </c>
      <c r="B14325" t="inlineStr">
        <is>
          <t>affcfa25bd2951c52266a37639ecbbad36178836</t>
        </is>
      </c>
      <c r="C14325" t="inlineStr">
        <is>
          <t>2021-01-19 02:23:42+00:00</t>
        </is>
      </c>
      <c r="D14325" t="inlineStr">
        <is>
          <t>add</t>
        </is>
      </c>
      <c r="E14325" t="inlineStr">
        <is>
          <t>colorama</t>
        </is>
      </c>
      <c r="F14325" t="inlineStr"/>
      <c r="G14325" t="inlineStr"/>
      <c r="H14325" t="inlineStr"/>
    </row>
    <row r="14326">
      <c r="A14326" t="inlineStr">
        <is>
          <t>SDK</t>
        </is>
      </c>
      <c r="B14326" t="inlineStr">
        <is>
          <t>ea32386adbdbb0c4dc331edd40690bd9b8dd9f05</t>
        </is>
      </c>
      <c r="C14326" t="inlineStr">
        <is>
          <t>2021-01-28 09:12:34+00:00</t>
        </is>
      </c>
      <c r="D14326" t="inlineStr">
        <is>
          <t>add</t>
        </is>
      </c>
      <c r="E14326" t="inlineStr">
        <is>
          <t>requests</t>
        </is>
      </c>
      <c r="F14326" t="inlineStr">
        <is>
          <t>&gt;=2.2.1</t>
        </is>
      </c>
      <c r="G14326" t="inlineStr"/>
      <c r="H14326" t="inlineStr"/>
    </row>
    <row r="14327">
      <c r="A14327" t="inlineStr">
        <is>
          <t>SDK</t>
        </is>
      </c>
      <c r="B14327" t="inlineStr">
        <is>
          <t>ea32386adbdbb0c4dc331edd40690bd9b8dd9f05</t>
        </is>
      </c>
      <c r="C14327" t="inlineStr">
        <is>
          <t>2021-01-28 09:12:34+00:00</t>
        </is>
      </c>
      <c r="D14327" t="inlineStr">
        <is>
          <t>add</t>
        </is>
      </c>
      <c r="E14327" t="inlineStr">
        <is>
          <t>colorama</t>
        </is>
      </c>
      <c r="F14327" t="inlineStr"/>
      <c r="G14327" t="inlineStr"/>
      <c r="H14327" t="inlineStr"/>
    </row>
    <row r="14328">
      <c r="A14328" t="inlineStr">
        <is>
          <t>SDK</t>
        </is>
      </c>
      <c r="B14328" t="inlineStr">
        <is>
          <t>02b82c0c28285fab2b8c7ed321f5dcf6b7419536</t>
        </is>
      </c>
      <c r="C14328" t="inlineStr">
        <is>
          <t>2021-01-29 07:02:00+00:00</t>
        </is>
      </c>
      <c r="D14328" t="inlineStr">
        <is>
          <t>add</t>
        </is>
      </c>
      <c r="E14328" t="inlineStr">
        <is>
          <t>requests</t>
        </is>
      </c>
      <c r="F14328" t="inlineStr">
        <is>
          <t>&gt;=2.2.1</t>
        </is>
      </c>
      <c r="G14328" t="inlineStr"/>
      <c r="H14328" t="inlineStr"/>
    </row>
    <row r="14329">
      <c r="A14329" t="inlineStr">
        <is>
          <t>SDK</t>
        </is>
      </c>
      <c r="B14329" t="inlineStr">
        <is>
          <t>02b82c0c28285fab2b8c7ed321f5dcf6b7419536</t>
        </is>
      </c>
      <c r="C14329" t="inlineStr">
        <is>
          <t>2021-01-29 07:02:00+00:00</t>
        </is>
      </c>
      <c r="D14329" t="inlineStr">
        <is>
          <t>add</t>
        </is>
      </c>
      <c r="E14329" t="inlineStr">
        <is>
          <t>colorama</t>
        </is>
      </c>
      <c r="F14329" t="inlineStr"/>
      <c r="G14329" t="inlineStr"/>
      <c r="H14329" t="inlineStr"/>
    </row>
    <row r="14330">
      <c r="A14330" t="inlineStr">
        <is>
          <t>catkin_tools</t>
        </is>
      </c>
      <c r="B14330" t="inlineStr">
        <is>
          <t>b151cd42cbe25ead1ba2a79165fa4123ade2dac3</t>
        </is>
      </c>
      <c r="C14330" t="inlineStr">
        <is>
          <t>2014-10-17 17:33:32+00:00</t>
        </is>
      </c>
      <c r="D14330" t="inlineStr">
        <is>
          <t>add</t>
        </is>
      </c>
      <c r="E14330" t="inlineStr">
        <is>
          <t>pyyaml</t>
        </is>
      </c>
      <c r="F14330" t="inlineStr"/>
      <c r="G14330" t="inlineStr"/>
      <c r="H14330" t="inlineStr"/>
    </row>
    <row r="14331">
      <c r="A14331" t="inlineStr">
        <is>
          <t>catkin_tools</t>
        </is>
      </c>
      <c r="B14331" t="inlineStr">
        <is>
          <t>b151cd42cbe25ead1ba2a79165fa4123ade2dac3</t>
        </is>
      </c>
      <c r="C14331" t="inlineStr">
        <is>
          <t>2014-10-17 17:33:32+00:00</t>
        </is>
      </c>
      <c r="D14331" t="inlineStr">
        <is>
          <t>add</t>
        </is>
      </c>
      <c r="E14331" t="inlineStr">
        <is>
          <t>catkin_pkg</t>
        </is>
      </c>
      <c r="F14331" t="inlineStr"/>
      <c r="G14331" t="inlineStr"/>
      <c r="H14331" t="inlineStr"/>
    </row>
    <row r="14332">
      <c r="A14332" t="inlineStr">
        <is>
          <t>catkin_tools</t>
        </is>
      </c>
      <c r="B14332" t="inlineStr">
        <is>
          <t>b151cd42cbe25ead1ba2a79165fa4123ade2dac3</t>
        </is>
      </c>
      <c r="C14332" t="inlineStr">
        <is>
          <t>2014-10-17 17:33:32+00:00</t>
        </is>
      </c>
      <c r="D14332" t="inlineStr">
        <is>
          <t>add</t>
        </is>
      </c>
      <c r="E14332" t="inlineStr">
        <is>
          <t>setuptools</t>
        </is>
      </c>
      <c r="F14332" t="inlineStr"/>
      <c r="G14332" t="inlineStr"/>
      <c r="H14332" t="inlineStr"/>
    </row>
    <row r="14333">
      <c r="A14333" t="inlineStr">
        <is>
          <t>catkin_tools</t>
        </is>
      </c>
      <c r="B14333" t="inlineStr">
        <is>
          <t>b151cd42cbe25ead1ba2a79165fa4123ade2dac3</t>
        </is>
      </c>
      <c r="C14333" t="inlineStr">
        <is>
          <t>2014-10-17 17:33:32+00:00</t>
        </is>
      </c>
      <c r="D14333" t="inlineStr">
        <is>
          <t>add</t>
        </is>
      </c>
      <c r="E14333" t="inlineStr">
        <is>
          <t>sphinxcontrib-ansi</t>
        </is>
      </c>
      <c r="F14333" t="inlineStr"/>
      <c r="G14333" t="inlineStr"/>
      <c r="H14333" t="inlineStr"/>
    </row>
    <row r="14334">
      <c r="A14334" t="inlineStr">
        <is>
          <t>catkin_tools</t>
        </is>
      </c>
      <c r="B14334" t="inlineStr">
        <is>
          <t>b151cd42cbe25ead1ba2a79165fa4123ade2dac3</t>
        </is>
      </c>
      <c r="C14334" t="inlineStr">
        <is>
          <t>2014-10-17 17:33:32+00:00</t>
        </is>
      </c>
      <c r="D14334" t="inlineStr">
        <is>
          <t>add</t>
        </is>
      </c>
      <c r="E14334" t="inlineStr">
        <is>
          <t>sphinxcontrib-programoutput</t>
        </is>
      </c>
      <c r="F14334" t="inlineStr"/>
      <c r="G14334" t="inlineStr"/>
      <c r="H14334" t="inlineStr"/>
    </row>
    <row r="14335">
      <c r="A14335" t="inlineStr">
        <is>
          <t>catkin_tools</t>
        </is>
      </c>
      <c r="B14335" t="inlineStr">
        <is>
          <t>f266b8e5e565a1879853f8e47c01cbb0999be851</t>
        </is>
      </c>
      <c r="C14335" t="inlineStr">
        <is>
          <t>2016-04-18 23:06:32+00:00</t>
        </is>
      </c>
      <c r="D14335" t="inlineStr">
        <is>
          <t>verchange</t>
        </is>
      </c>
      <c r="E14335" t="inlineStr">
        <is>
          <t>pyyaml</t>
        </is>
      </c>
      <c r="F14335" t="inlineStr"/>
      <c r="G14335" t="inlineStr">
        <is>
          <t>pyyaml</t>
        </is>
      </c>
      <c r="H14335" t="inlineStr"/>
    </row>
    <row r="14336">
      <c r="A14336" t="inlineStr">
        <is>
          <t>catkin_tools</t>
        </is>
      </c>
      <c r="B14336" t="inlineStr">
        <is>
          <t>f266b8e5e565a1879853f8e47c01cbb0999be851</t>
        </is>
      </c>
      <c r="C14336" t="inlineStr">
        <is>
          <t>2016-04-18 23:06:32+00:00</t>
        </is>
      </c>
      <c r="D14336" t="inlineStr">
        <is>
          <t>add</t>
        </is>
      </c>
      <c r="E14336" t="inlineStr">
        <is>
          <t>osrf_pycommon</t>
        </is>
      </c>
      <c r="F14336" t="inlineStr"/>
      <c r="G14336" t="inlineStr"/>
      <c r="H14336" t="inlineStr"/>
    </row>
    <row r="14337">
      <c r="A14337" t="inlineStr">
        <is>
          <t>catkin_tools</t>
        </is>
      </c>
      <c r="B14337" t="inlineStr">
        <is>
          <t>f266b8e5e565a1879853f8e47c01cbb0999be851</t>
        </is>
      </c>
      <c r="C14337" t="inlineStr">
        <is>
          <t>2016-04-18 23:06:32+00:00</t>
        </is>
      </c>
      <c r="D14337" t="inlineStr">
        <is>
          <t>add</t>
        </is>
      </c>
      <c r="E14337" t="inlineStr">
        <is>
          <t>trollius</t>
        </is>
      </c>
      <c r="F14337" t="inlineStr"/>
      <c r="G14337" t="inlineStr"/>
      <c r="H14337" t="inlineStr"/>
    </row>
    <row r="14338">
      <c r="A14338" t="inlineStr">
        <is>
          <t>catkin_tools</t>
        </is>
      </c>
      <c r="B14338" t="inlineStr">
        <is>
          <t>a5db715ef4dd9176d079d2a01ae2f7a57f9c9536</t>
        </is>
      </c>
      <c r="C14338" t="inlineStr">
        <is>
          <t>2017-02-08 18:24:48+00:00</t>
        </is>
      </c>
      <c r="D14338" t="inlineStr">
        <is>
          <t>rem</t>
        </is>
      </c>
      <c r="E14338" t="inlineStr"/>
      <c r="F14338" t="inlineStr"/>
      <c r="G14338" t="inlineStr">
        <is>
          <t>sphinxcontrib-ansi</t>
        </is>
      </c>
      <c r="H14338" t="inlineStr"/>
    </row>
    <row r="14339">
      <c r="A14339" t="inlineStr">
        <is>
          <t>catkin_tools</t>
        </is>
      </c>
      <c r="B14339" t="inlineStr">
        <is>
          <t>1f637e51d03325aff8fbcf3a139b8cf61e44ce1a</t>
        </is>
      </c>
      <c r="C14339" t="inlineStr">
        <is>
          <t>2020-06-03 18:25:15+00:00</t>
        </is>
      </c>
      <c r="D14339" t="inlineStr">
        <is>
          <t>rem</t>
        </is>
      </c>
      <c r="E14339" t="inlineStr"/>
      <c r="F14339" t="inlineStr"/>
      <c r="G14339" t="inlineStr">
        <is>
          <t>trollius</t>
        </is>
      </c>
      <c r="H14339" t="inlineStr"/>
    </row>
    <row r="14340">
      <c r="A14340" t="inlineStr">
        <is>
          <t>catkin_tools</t>
        </is>
      </c>
      <c r="B14340" t="inlineStr">
        <is>
          <t>114effec31a48335541ab8b22ee42d54bbff6ab1</t>
        </is>
      </c>
      <c r="C14340" t="inlineStr">
        <is>
          <t>2020-06-03 21:31:21+00:00</t>
        </is>
      </c>
      <c r="D14340" t="inlineStr">
        <is>
          <t>add</t>
        </is>
      </c>
      <c r="E14340" t="inlineStr">
        <is>
          <t>trollius</t>
        </is>
      </c>
      <c r="F14340" t="inlineStr"/>
      <c r="G14340" t="inlineStr"/>
      <c r="H14340" t="inlineStr"/>
    </row>
    <row r="14341">
      <c r="A14341" t="inlineStr">
        <is>
          <t>jawanndenn</t>
        </is>
      </c>
      <c r="B14341" t="inlineStr">
        <is>
          <t>ac7588b9eebfdde98492561c63aaa497ece6be3a</t>
        </is>
      </c>
      <c r="C14341" t="inlineStr">
        <is>
          <t>2019-12-02 20:03:26+00:00</t>
        </is>
      </c>
      <c r="D14341" t="inlineStr">
        <is>
          <t>add</t>
        </is>
      </c>
      <c r="E14341" t="inlineStr">
        <is>
          <t>Django</t>
        </is>
      </c>
      <c r="F14341">
        <f>=2.2.7</f>
        <v/>
      </c>
      <c r="G14341" t="inlineStr"/>
      <c r="H14341" t="inlineStr"/>
    </row>
    <row r="14342">
      <c r="A14342" t="inlineStr">
        <is>
          <t>jawanndenn</t>
        </is>
      </c>
      <c r="B14342" t="inlineStr">
        <is>
          <t>ac7588b9eebfdde98492561c63aaa497ece6be3a</t>
        </is>
      </c>
      <c r="C14342" t="inlineStr">
        <is>
          <t>2019-12-02 20:03:26+00:00</t>
        </is>
      </c>
      <c r="D14342" t="inlineStr">
        <is>
          <t>add</t>
        </is>
      </c>
      <c r="E14342" t="inlineStr">
        <is>
          <t>django-extensions</t>
        </is>
      </c>
      <c r="F14342">
        <f>=2.2.5</f>
        <v/>
      </c>
      <c r="G14342" t="inlineStr"/>
      <c r="H14342" t="inlineStr"/>
    </row>
    <row r="14343">
      <c r="A14343" t="inlineStr">
        <is>
          <t>jawanndenn</t>
        </is>
      </c>
      <c r="B14343" t="inlineStr">
        <is>
          <t>ac7588b9eebfdde98492561c63aaa497ece6be3a</t>
        </is>
      </c>
      <c r="C14343" t="inlineStr">
        <is>
          <t>2019-12-02 20:03:26+00:00</t>
        </is>
      </c>
      <c r="D14343" t="inlineStr">
        <is>
          <t>add</t>
        </is>
      </c>
      <c r="E14343" t="inlineStr">
        <is>
          <t>django-probes</t>
        </is>
      </c>
      <c r="F14343">
        <f>=1.2.0</f>
        <v/>
      </c>
      <c r="G14343" t="inlineStr"/>
      <c r="H14343" t="inlineStr"/>
    </row>
    <row r="14344">
      <c r="A14344" t="inlineStr">
        <is>
          <t>jawanndenn</t>
        </is>
      </c>
      <c r="B14344" t="inlineStr">
        <is>
          <t>ac7588b9eebfdde98492561c63aaa497ece6be3a</t>
        </is>
      </c>
      <c r="C14344" t="inlineStr">
        <is>
          <t>2019-12-02 20:03:26+00:00</t>
        </is>
      </c>
      <c r="D14344" t="inlineStr">
        <is>
          <t>add</t>
        </is>
      </c>
      <c r="E14344" t="inlineStr">
        <is>
          <t>gunicorn</t>
        </is>
      </c>
      <c r="F14344">
        <f>=20.0.4</f>
        <v/>
      </c>
      <c r="G14344" t="inlineStr"/>
      <c r="H14344" t="inlineStr"/>
    </row>
    <row r="14345">
      <c r="A14345" t="inlineStr">
        <is>
          <t>jawanndenn</t>
        </is>
      </c>
      <c r="B14345" t="inlineStr">
        <is>
          <t>ac7588b9eebfdde98492561c63aaa497ece6be3a</t>
        </is>
      </c>
      <c r="C14345" t="inlineStr">
        <is>
          <t>2019-12-02 20:03:26+00:00</t>
        </is>
      </c>
      <c r="D14345" t="inlineStr">
        <is>
          <t>add</t>
        </is>
      </c>
      <c r="E14345" t="inlineStr">
        <is>
          <t>gunicorn-color</t>
        </is>
      </c>
      <c r="F14345">
        <f>=0.1.0</f>
        <v/>
      </c>
      <c r="G14345" t="inlineStr"/>
      <c r="H14345" t="inlineStr"/>
    </row>
    <row r="14346">
      <c r="A14346" t="inlineStr">
        <is>
          <t>jawanndenn</t>
        </is>
      </c>
      <c r="B14346" t="inlineStr">
        <is>
          <t>ac7588b9eebfdde98492561c63aaa497ece6be3a</t>
        </is>
      </c>
      <c r="C14346" t="inlineStr">
        <is>
          <t>2019-12-02 20:03:26+00:00</t>
        </is>
      </c>
      <c r="D14346" t="inlineStr">
        <is>
          <t>add</t>
        </is>
      </c>
      <c r="E14346" t="inlineStr">
        <is>
          <t>psycopg2-binary</t>
        </is>
      </c>
      <c r="F14346">
        <f>=2.8.4</f>
        <v/>
      </c>
      <c r="G14346" t="inlineStr"/>
      <c r="H14346" t="inlineStr"/>
    </row>
    <row r="14347">
      <c r="A14347" t="inlineStr">
        <is>
          <t>jawanndenn</t>
        </is>
      </c>
      <c r="B14347" t="inlineStr">
        <is>
          <t>ac7588b9eebfdde98492561c63aaa497ece6be3a</t>
        </is>
      </c>
      <c r="C14347" t="inlineStr">
        <is>
          <t>2019-12-02 20:03:26+00:00</t>
        </is>
      </c>
      <c r="D14347" t="inlineStr">
        <is>
          <t>add</t>
        </is>
      </c>
      <c r="E14347" t="inlineStr">
        <is>
          <t>pytz</t>
        </is>
      </c>
      <c r="F14347">
        <f>=2019.3</f>
        <v/>
      </c>
      <c r="G14347" t="inlineStr"/>
      <c r="H14347" t="inlineStr"/>
    </row>
    <row r="14348">
      <c r="A14348" t="inlineStr">
        <is>
          <t>jawanndenn</t>
        </is>
      </c>
      <c r="B14348" t="inlineStr">
        <is>
          <t>ac7588b9eebfdde98492561c63aaa497ece6be3a</t>
        </is>
      </c>
      <c r="C14348" t="inlineStr">
        <is>
          <t>2019-12-02 20:03:26+00:00</t>
        </is>
      </c>
      <c r="D14348" t="inlineStr">
        <is>
          <t>add</t>
        </is>
      </c>
      <c r="E14348" t="inlineStr">
        <is>
          <t>six</t>
        </is>
      </c>
      <c r="F14348">
        <f>=1.13.0</f>
        <v/>
      </c>
      <c r="G14348" t="inlineStr"/>
      <c r="H14348" t="inlineStr"/>
    </row>
    <row r="14349">
      <c r="A14349" t="inlineStr">
        <is>
          <t>jawanndenn</t>
        </is>
      </c>
      <c r="B14349" t="inlineStr">
        <is>
          <t>ac7588b9eebfdde98492561c63aaa497ece6be3a</t>
        </is>
      </c>
      <c r="C14349" t="inlineStr">
        <is>
          <t>2019-12-02 20:03:26+00:00</t>
        </is>
      </c>
      <c r="D14349" t="inlineStr">
        <is>
          <t>add</t>
        </is>
      </c>
      <c r="E14349" t="inlineStr">
        <is>
          <t>sqlparse</t>
        </is>
      </c>
      <c r="F14349">
        <f>=0.3.0</f>
        <v/>
      </c>
      <c r="G14349" t="inlineStr"/>
      <c r="H14349" t="inlineStr"/>
    </row>
    <row r="14350">
      <c r="A14350" t="inlineStr">
        <is>
          <t>jawanndenn</t>
        </is>
      </c>
      <c r="B14350" t="inlineStr">
        <is>
          <t>ac7588b9eebfdde98492561c63aaa497ece6be3a</t>
        </is>
      </c>
      <c r="C14350" t="inlineStr">
        <is>
          <t>2019-12-02 20:03:26+00:00</t>
        </is>
      </c>
      <c r="D14350" t="inlineStr">
        <is>
          <t>add</t>
        </is>
      </c>
      <c r="E14350" t="inlineStr">
        <is>
          <t>termcolor</t>
        </is>
      </c>
      <c r="F14350">
        <f>=1.1.0</f>
        <v/>
      </c>
      <c r="G14350" t="inlineStr"/>
      <c r="H14350" t="inlineStr"/>
    </row>
    <row r="14351">
      <c r="A14351" t="inlineStr">
        <is>
          <t>jawanndenn</t>
        </is>
      </c>
      <c r="B14351" t="inlineStr">
        <is>
          <t>5bd06d38864e6b76c4ae9fe182fa164d52576bb6</t>
        </is>
      </c>
      <c r="C14351" t="inlineStr">
        <is>
          <t>2019-12-08 16:55:10+00:00</t>
        </is>
      </c>
      <c r="D14351" t="inlineStr">
        <is>
          <t>verchange</t>
        </is>
      </c>
      <c r="E14351" t="inlineStr">
        <is>
          <t>Django</t>
        </is>
      </c>
      <c r="F14351">
        <f>=2.2.8</f>
        <v/>
      </c>
      <c r="G14351" t="inlineStr">
        <is>
          <t>Django</t>
        </is>
      </c>
      <c r="H14351">
        <f>=2.2.7</f>
        <v/>
      </c>
    </row>
    <row r="14352">
      <c r="A14352" t="inlineStr">
        <is>
          <t>jawanndenn</t>
        </is>
      </c>
      <c r="B14352" t="inlineStr">
        <is>
          <t>8f569a5b687dbc0a485651bfd75cfea149be37ff</t>
        </is>
      </c>
      <c r="C14352" t="inlineStr">
        <is>
          <t>2019-12-20 13:55:42+00:00</t>
        </is>
      </c>
      <c r="D14352" t="inlineStr">
        <is>
          <t>verchange</t>
        </is>
      </c>
      <c r="E14352" t="inlineStr">
        <is>
          <t>Django</t>
        </is>
      </c>
      <c r="F14352">
        <f>=3.0.1</f>
        <v/>
      </c>
      <c r="G14352" t="inlineStr">
        <is>
          <t>Django</t>
        </is>
      </c>
      <c r="H14352">
        <f>=2.2.8</f>
        <v/>
      </c>
    </row>
    <row r="14353">
      <c r="A14353" t="inlineStr">
        <is>
          <t>jawanndenn</t>
        </is>
      </c>
      <c r="B14353" t="inlineStr">
        <is>
          <t>8f569a5b687dbc0a485651bfd75cfea149be37ff</t>
        </is>
      </c>
      <c r="C14353" t="inlineStr">
        <is>
          <t>2019-12-20 13:55:42+00:00</t>
        </is>
      </c>
      <c r="D14353" t="inlineStr">
        <is>
          <t>add</t>
        </is>
      </c>
      <c r="E14353" t="inlineStr">
        <is>
          <t>django-ratelimit</t>
        </is>
      </c>
      <c r="F14353">
        <f>=2.0.0</f>
        <v/>
      </c>
      <c r="G14353" t="inlineStr"/>
      <c r="H14353" t="inlineStr"/>
    </row>
    <row r="14354">
      <c r="A14354" t="inlineStr">
        <is>
          <t>jawanndenn</t>
        </is>
      </c>
      <c r="B14354" t="inlineStr">
        <is>
          <t>8f569a5b687dbc0a485651bfd75cfea149be37ff</t>
        </is>
      </c>
      <c r="C14354" t="inlineStr">
        <is>
          <t>2019-12-20 13:55:42+00:00</t>
        </is>
      </c>
      <c r="D14354" t="inlineStr">
        <is>
          <t>add</t>
        </is>
      </c>
      <c r="E14354" t="inlineStr">
        <is>
          <t>django-redis</t>
        </is>
      </c>
      <c r="F14354">
        <f>=4.11.0</f>
        <v/>
      </c>
      <c r="G14354" t="inlineStr"/>
      <c r="H14354" t="inlineStr"/>
    </row>
    <row r="14355">
      <c r="A14355" t="inlineStr">
        <is>
          <t>jawanndenn</t>
        </is>
      </c>
      <c r="B14355" t="inlineStr">
        <is>
          <t>8f569a5b687dbc0a485651bfd75cfea149be37ff</t>
        </is>
      </c>
      <c r="C14355" t="inlineStr">
        <is>
          <t>2019-12-20 13:55:42+00:00</t>
        </is>
      </c>
      <c r="D14355" t="inlineStr">
        <is>
          <t>add</t>
        </is>
      </c>
      <c r="E14355" t="inlineStr">
        <is>
          <t>factory-boy</t>
        </is>
      </c>
      <c r="F14355">
        <f>=2.12.0</f>
        <v/>
      </c>
      <c r="G14355" t="inlineStr"/>
      <c r="H14355" t="inlineStr"/>
    </row>
    <row r="14356">
      <c r="A14356" t="inlineStr">
        <is>
          <t>jawanndenn</t>
        </is>
      </c>
      <c r="B14356" t="inlineStr">
        <is>
          <t>8f569a5b687dbc0a485651bfd75cfea149be37ff</t>
        </is>
      </c>
      <c r="C14356" t="inlineStr">
        <is>
          <t>2019-12-20 13:55:42+00:00</t>
        </is>
      </c>
      <c r="D14356" t="inlineStr">
        <is>
          <t>add</t>
        </is>
      </c>
      <c r="E14356" t="inlineStr">
        <is>
          <t>ipython</t>
        </is>
      </c>
      <c r="F14356">
        <f>=7.10.2</f>
        <v/>
      </c>
      <c r="G14356" t="inlineStr"/>
      <c r="H14356" t="inlineStr"/>
    </row>
    <row r="14357">
      <c r="A14357" t="inlineStr">
        <is>
          <t>jawanndenn</t>
        </is>
      </c>
      <c r="B14357" t="inlineStr">
        <is>
          <t>8f569a5b687dbc0a485651bfd75cfea149be37ff</t>
        </is>
      </c>
      <c r="C14357" t="inlineStr">
        <is>
          <t>2019-12-20 13:55:42+00:00</t>
        </is>
      </c>
      <c r="D14357" t="inlineStr">
        <is>
          <t>add</t>
        </is>
      </c>
      <c r="E14357" t="inlineStr">
        <is>
          <t>msgpack</t>
        </is>
      </c>
      <c r="F14357">
        <f>=0.6.2</f>
        <v/>
      </c>
      <c r="G14357" t="inlineStr"/>
      <c r="H14357" t="inlineStr"/>
    </row>
    <row r="14358">
      <c r="A14358" t="inlineStr">
        <is>
          <t>jawanndenn</t>
        </is>
      </c>
      <c r="B14358" t="inlineStr">
        <is>
          <t>8f569a5b687dbc0a485651bfd75cfea149be37ff</t>
        </is>
      </c>
      <c r="C14358" t="inlineStr">
        <is>
          <t>2019-12-20 13:55:42+00:00</t>
        </is>
      </c>
      <c r="D14358" t="inlineStr">
        <is>
          <t>add</t>
        </is>
      </c>
      <c r="E14358" t="inlineStr">
        <is>
          <t>asgiref</t>
        </is>
      </c>
      <c r="F14358">
        <f>=3.2.3</f>
        <v/>
      </c>
      <c r="G14358" t="inlineStr"/>
      <c r="H14358" t="inlineStr"/>
    </row>
    <row r="14359">
      <c r="A14359" t="inlineStr">
        <is>
          <t>jawanndenn</t>
        </is>
      </c>
      <c r="B14359" t="inlineStr">
        <is>
          <t>8f569a5b687dbc0a485651bfd75cfea149be37ff</t>
        </is>
      </c>
      <c r="C14359" t="inlineStr">
        <is>
          <t>2019-12-20 13:55:42+00:00</t>
        </is>
      </c>
      <c r="D14359" t="inlineStr">
        <is>
          <t>add</t>
        </is>
      </c>
      <c r="E14359" t="inlineStr">
        <is>
          <t>backcall</t>
        </is>
      </c>
      <c r="F14359">
        <f>=0.1.0</f>
        <v/>
      </c>
      <c r="G14359" t="inlineStr"/>
      <c r="H14359" t="inlineStr"/>
    </row>
    <row r="14360">
      <c r="A14360" t="inlineStr">
        <is>
          <t>jawanndenn</t>
        </is>
      </c>
      <c r="B14360" t="inlineStr">
        <is>
          <t>8f569a5b687dbc0a485651bfd75cfea149be37ff</t>
        </is>
      </c>
      <c r="C14360" t="inlineStr">
        <is>
          <t>2019-12-20 13:55:42+00:00</t>
        </is>
      </c>
      <c r="D14360" t="inlineStr">
        <is>
          <t>add</t>
        </is>
      </c>
      <c r="E14360" t="inlineStr">
        <is>
          <t>Click</t>
        </is>
      </c>
      <c r="F14360">
        <f>=7.0</f>
        <v/>
      </c>
      <c r="G14360" t="inlineStr"/>
      <c r="H14360" t="inlineStr"/>
    </row>
    <row r="14361">
      <c r="A14361" t="inlineStr">
        <is>
          <t>jawanndenn</t>
        </is>
      </c>
      <c r="B14361" t="inlineStr">
        <is>
          <t>8f569a5b687dbc0a485651bfd75cfea149be37ff</t>
        </is>
      </c>
      <c r="C14361" t="inlineStr">
        <is>
          <t>2019-12-20 13:55:42+00:00</t>
        </is>
      </c>
      <c r="D14361" t="inlineStr">
        <is>
          <t>add</t>
        </is>
      </c>
      <c r="E14361" t="inlineStr">
        <is>
          <t>decorator</t>
        </is>
      </c>
      <c r="F14361">
        <f>=4.4.1</f>
        <v/>
      </c>
      <c r="G14361" t="inlineStr"/>
      <c r="H14361" t="inlineStr"/>
    </row>
    <row r="14362">
      <c r="A14362" t="inlineStr">
        <is>
          <t>jawanndenn</t>
        </is>
      </c>
      <c r="B14362" t="inlineStr">
        <is>
          <t>8f569a5b687dbc0a485651bfd75cfea149be37ff</t>
        </is>
      </c>
      <c r="C14362" t="inlineStr">
        <is>
          <t>2019-12-20 13:55:42+00:00</t>
        </is>
      </c>
      <c r="D14362" t="inlineStr">
        <is>
          <t>add</t>
        </is>
      </c>
      <c r="E14362" t="inlineStr">
        <is>
          <t>Faker</t>
        </is>
      </c>
      <c r="F14362">
        <f>=3.0.0</f>
        <v/>
      </c>
      <c r="G14362" t="inlineStr"/>
      <c r="H14362" t="inlineStr"/>
    </row>
    <row r="14363">
      <c r="A14363" t="inlineStr">
        <is>
          <t>jawanndenn</t>
        </is>
      </c>
      <c r="B14363" t="inlineStr">
        <is>
          <t>8f569a5b687dbc0a485651bfd75cfea149be37ff</t>
        </is>
      </c>
      <c r="C14363" t="inlineStr">
        <is>
          <t>2019-12-20 13:55:42+00:00</t>
        </is>
      </c>
      <c r="D14363" t="inlineStr">
        <is>
          <t>add</t>
        </is>
      </c>
      <c r="E14363" t="inlineStr">
        <is>
          <t>ipython-genutils</t>
        </is>
      </c>
      <c r="F14363">
        <f>=0.2.0</f>
        <v/>
      </c>
      <c r="G14363" t="inlineStr"/>
      <c r="H14363" t="inlineStr"/>
    </row>
    <row r="14364">
      <c r="A14364" t="inlineStr">
        <is>
          <t>jawanndenn</t>
        </is>
      </c>
      <c r="B14364" t="inlineStr">
        <is>
          <t>8f569a5b687dbc0a485651bfd75cfea149be37ff</t>
        </is>
      </c>
      <c r="C14364" t="inlineStr">
        <is>
          <t>2019-12-20 13:55:42+00:00</t>
        </is>
      </c>
      <c r="D14364" t="inlineStr">
        <is>
          <t>add</t>
        </is>
      </c>
      <c r="E14364" t="inlineStr">
        <is>
          <t>jedi</t>
        </is>
      </c>
      <c r="F14364">
        <f>=0.15.1</f>
        <v/>
      </c>
      <c r="G14364" t="inlineStr"/>
      <c r="H14364" t="inlineStr"/>
    </row>
    <row r="14365">
      <c r="A14365" t="inlineStr">
        <is>
          <t>jawanndenn</t>
        </is>
      </c>
      <c r="B14365" t="inlineStr">
        <is>
          <t>8f569a5b687dbc0a485651bfd75cfea149be37ff</t>
        </is>
      </c>
      <c r="C14365" t="inlineStr">
        <is>
          <t>2019-12-20 13:55:42+00:00</t>
        </is>
      </c>
      <c r="D14365" t="inlineStr">
        <is>
          <t>add</t>
        </is>
      </c>
      <c r="E14365" t="inlineStr">
        <is>
          <t>parso</t>
        </is>
      </c>
      <c r="F14365">
        <f>=0.5.2</f>
        <v/>
      </c>
      <c r="G14365" t="inlineStr"/>
      <c r="H14365" t="inlineStr"/>
    </row>
    <row r="14366">
      <c r="A14366" t="inlineStr">
        <is>
          <t>jawanndenn</t>
        </is>
      </c>
      <c r="B14366" t="inlineStr">
        <is>
          <t>8f569a5b687dbc0a485651bfd75cfea149be37ff</t>
        </is>
      </c>
      <c r="C14366" t="inlineStr">
        <is>
          <t>2019-12-20 13:55:42+00:00</t>
        </is>
      </c>
      <c r="D14366" t="inlineStr">
        <is>
          <t>add</t>
        </is>
      </c>
      <c r="E14366" t="inlineStr">
        <is>
          <t>pexpect</t>
        </is>
      </c>
      <c r="F14366">
        <f>=4.7.0</f>
        <v/>
      </c>
      <c r="G14366" t="inlineStr"/>
      <c r="H14366" t="inlineStr"/>
    </row>
    <row r="14367">
      <c r="A14367" t="inlineStr">
        <is>
          <t>jawanndenn</t>
        </is>
      </c>
      <c r="B14367" t="inlineStr">
        <is>
          <t>8f569a5b687dbc0a485651bfd75cfea149be37ff</t>
        </is>
      </c>
      <c r="C14367" t="inlineStr">
        <is>
          <t>2019-12-20 13:55:42+00:00</t>
        </is>
      </c>
      <c r="D14367" t="inlineStr">
        <is>
          <t>add</t>
        </is>
      </c>
      <c r="E14367" t="inlineStr">
        <is>
          <t>pickleshare</t>
        </is>
      </c>
      <c r="F14367">
        <f>=0.7.5</f>
        <v/>
      </c>
      <c r="G14367" t="inlineStr"/>
      <c r="H14367" t="inlineStr"/>
    </row>
    <row r="14368">
      <c r="A14368" t="inlineStr">
        <is>
          <t>jawanndenn</t>
        </is>
      </c>
      <c r="B14368" t="inlineStr">
        <is>
          <t>8f569a5b687dbc0a485651bfd75cfea149be37ff</t>
        </is>
      </c>
      <c r="C14368" t="inlineStr">
        <is>
          <t>2019-12-20 13:55:42+00:00</t>
        </is>
      </c>
      <c r="D14368" t="inlineStr">
        <is>
          <t>add</t>
        </is>
      </c>
      <c r="E14368" t="inlineStr">
        <is>
          <t>prompt-toolkit</t>
        </is>
      </c>
      <c r="F14368">
        <f>=3.0.2</f>
        <v/>
      </c>
      <c r="G14368" t="inlineStr"/>
      <c r="H14368" t="inlineStr"/>
    </row>
    <row r="14369">
      <c r="A14369" t="inlineStr">
        <is>
          <t>jawanndenn</t>
        </is>
      </c>
      <c r="B14369" t="inlineStr">
        <is>
          <t>8f569a5b687dbc0a485651bfd75cfea149be37ff</t>
        </is>
      </c>
      <c r="C14369" t="inlineStr">
        <is>
          <t>2019-12-20 13:55:42+00:00</t>
        </is>
      </c>
      <c r="D14369" t="inlineStr">
        <is>
          <t>add</t>
        </is>
      </c>
      <c r="E14369" t="inlineStr">
        <is>
          <t>ptyprocess</t>
        </is>
      </c>
      <c r="F14369">
        <f>=0.6.0</f>
        <v/>
      </c>
      <c r="G14369" t="inlineStr"/>
      <c r="H14369" t="inlineStr"/>
    </row>
    <row r="14370">
      <c r="A14370" t="inlineStr">
        <is>
          <t>jawanndenn</t>
        </is>
      </c>
      <c r="B14370" t="inlineStr">
        <is>
          <t>8f569a5b687dbc0a485651bfd75cfea149be37ff</t>
        </is>
      </c>
      <c r="C14370" t="inlineStr">
        <is>
          <t>2019-12-20 13:55:42+00:00</t>
        </is>
      </c>
      <c r="D14370" t="inlineStr">
        <is>
          <t>add</t>
        </is>
      </c>
      <c r="E14370" t="inlineStr">
        <is>
          <t>Pygments</t>
        </is>
      </c>
      <c r="F14370">
        <f>=2.5.2</f>
        <v/>
      </c>
      <c r="G14370" t="inlineStr"/>
      <c r="H14370" t="inlineStr"/>
    </row>
    <row r="14371">
      <c r="A14371" t="inlineStr">
        <is>
          <t>jawanndenn</t>
        </is>
      </c>
      <c r="B14371" t="inlineStr">
        <is>
          <t>8f569a5b687dbc0a485651bfd75cfea149be37ff</t>
        </is>
      </c>
      <c r="C14371" t="inlineStr">
        <is>
          <t>2019-12-20 13:55:42+00:00</t>
        </is>
      </c>
      <c r="D14371" t="inlineStr">
        <is>
          <t>add</t>
        </is>
      </c>
      <c r="E14371" t="inlineStr">
        <is>
          <t>python-dateutil</t>
        </is>
      </c>
      <c r="F14371">
        <f>=2.8.1</f>
        <v/>
      </c>
      <c r="G14371" t="inlineStr"/>
      <c r="H14371" t="inlineStr"/>
    </row>
    <row r="14372">
      <c r="A14372" t="inlineStr">
        <is>
          <t>jawanndenn</t>
        </is>
      </c>
      <c r="B14372" t="inlineStr">
        <is>
          <t>8f569a5b687dbc0a485651bfd75cfea149be37ff</t>
        </is>
      </c>
      <c r="C14372" t="inlineStr">
        <is>
          <t>2019-12-20 13:55:42+00:00</t>
        </is>
      </c>
      <c r="D14372" t="inlineStr">
        <is>
          <t>add</t>
        </is>
      </c>
      <c r="E14372" t="inlineStr">
        <is>
          <t>redis</t>
        </is>
      </c>
      <c r="F14372">
        <f>=3.3.11</f>
        <v/>
      </c>
      <c r="G14372" t="inlineStr"/>
      <c r="H14372" t="inlineStr"/>
    </row>
    <row r="14373">
      <c r="A14373" t="inlineStr">
        <is>
          <t>jawanndenn</t>
        </is>
      </c>
      <c r="B14373" t="inlineStr">
        <is>
          <t>8f569a5b687dbc0a485651bfd75cfea149be37ff</t>
        </is>
      </c>
      <c r="C14373" t="inlineStr">
        <is>
          <t>2019-12-20 13:55:42+00:00</t>
        </is>
      </c>
      <c r="D14373" t="inlineStr">
        <is>
          <t>add</t>
        </is>
      </c>
      <c r="E14373" t="inlineStr">
        <is>
          <t>text-unidecode</t>
        </is>
      </c>
      <c r="F14373">
        <f>=1.3</f>
        <v/>
      </c>
      <c r="G14373" t="inlineStr"/>
      <c r="H14373" t="inlineStr"/>
    </row>
    <row r="14374">
      <c r="A14374" t="inlineStr">
        <is>
          <t>jawanndenn</t>
        </is>
      </c>
      <c r="B14374" t="inlineStr">
        <is>
          <t>8f569a5b687dbc0a485651bfd75cfea149be37ff</t>
        </is>
      </c>
      <c r="C14374" t="inlineStr">
        <is>
          <t>2019-12-20 13:55:42+00:00</t>
        </is>
      </c>
      <c r="D14374" t="inlineStr">
        <is>
          <t>add</t>
        </is>
      </c>
      <c r="E14374" t="inlineStr">
        <is>
          <t>traitlets</t>
        </is>
      </c>
      <c r="F14374">
        <f>=4.3.3</f>
        <v/>
      </c>
      <c r="G14374" t="inlineStr"/>
      <c r="H14374" t="inlineStr"/>
    </row>
    <row r="14375">
      <c r="A14375" t="inlineStr">
        <is>
          <t>jawanndenn</t>
        </is>
      </c>
      <c r="B14375" t="inlineStr">
        <is>
          <t>8f569a5b687dbc0a485651bfd75cfea149be37ff</t>
        </is>
      </c>
      <c r="C14375" t="inlineStr">
        <is>
          <t>2019-12-20 13:55:42+00:00</t>
        </is>
      </c>
      <c r="D14375" t="inlineStr">
        <is>
          <t>add</t>
        </is>
      </c>
      <c r="E14375" t="inlineStr">
        <is>
          <t>wait-for-it</t>
        </is>
      </c>
      <c r="F14375">
        <f>=1.1.2</f>
        <v/>
      </c>
      <c r="G14375" t="inlineStr"/>
      <c r="H14375" t="inlineStr"/>
    </row>
    <row r="14376">
      <c r="A14376" t="inlineStr">
        <is>
          <t>jawanndenn</t>
        </is>
      </c>
      <c r="B14376" t="inlineStr">
        <is>
          <t>8f569a5b687dbc0a485651bfd75cfea149be37ff</t>
        </is>
      </c>
      <c r="C14376" t="inlineStr">
        <is>
          <t>2019-12-20 13:55:42+00:00</t>
        </is>
      </c>
      <c r="D14376" t="inlineStr">
        <is>
          <t>add</t>
        </is>
      </c>
      <c r="E14376" t="inlineStr">
        <is>
          <t>wcwidth</t>
        </is>
      </c>
      <c r="F14376">
        <f>=0.1.7</f>
        <v/>
      </c>
      <c r="G14376" t="inlineStr"/>
      <c r="H14376" t="inlineStr"/>
    </row>
    <row r="14377">
      <c r="A14377" t="inlineStr">
        <is>
          <t>jawanndenn</t>
        </is>
      </c>
      <c r="B14377" t="inlineStr">
        <is>
          <t>8f569a5b687dbc0a485651bfd75cfea149be37ff</t>
        </is>
      </c>
      <c r="C14377" t="inlineStr">
        <is>
          <t>2019-12-20 13:55:42+00:00</t>
        </is>
      </c>
      <c r="D14377" t="inlineStr">
        <is>
          <t>rem</t>
        </is>
      </c>
      <c r="E14377" t="inlineStr"/>
      <c r="F14377" t="inlineStr"/>
      <c r="G14377" t="inlineStr">
        <is>
          <t>django-probes</t>
        </is>
      </c>
      <c r="H14377">
        <f>=1.2.0</f>
        <v/>
      </c>
    </row>
    <row r="14378">
      <c r="A14378" t="inlineStr">
        <is>
          <t>jawanndenn</t>
        </is>
      </c>
      <c r="B14378" t="inlineStr">
        <is>
          <t>39e2dc980034807529ff2a6a9186d2bd16183573</t>
        </is>
      </c>
      <c r="C14378" t="inlineStr">
        <is>
          <t>2020-01-04 23:46:53+00:00</t>
        </is>
      </c>
      <c r="D14378" t="inlineStr">
        <is>
          <t>verchange</t>
        </is>
      </c>
      <c r="E14378" t="inlineStr">
        <is>
          <t>ipython</t>
        </is>
      </c>
      <c r="F14378">
        <f>=7.11.1</f>
        <v/>
      </c>
      <c r="G14378" t="inlineStr">
        <is>
          <t>ipython</t>
        </is>
      </c>
      <c r="H14378">
        <f>=7.10.2</f>
        <v/>
      </c>
    </row>
    <row r="14379">
      <c r="A14379" t="inlineStr">
        <is>
          <t>jawanndenn</t>
        </is>
      </c>
      <c r="B14379" t="inlineStr">
        <is>
          <t>39e2dc980034807529ff2a6a9186d2bd16183573</t>
        </is>
      </c>
      <c r="C14379" t="inlineStr">
        <is>
          <t>2020-01-04 23:46:53+00:00</t>
        </is>
      </c>
      <c r="D14379" t="inlineStr">
        <is>
          <t>verchange</t>
        </is>
      </c>
      <c r="E14379" t="inlineStr">
        <is>
          <t>Django</t>
        </is>
      </c>
      <c r="F14379">
        <f>=3.0.2</f>
        <v/>
      </c>
      <c r="G14379" t="inlineStr">
        <is>
          <t>Django</t>
        </is>
      </c>
      <c r="H14379">
        <f>=3.0.1</f>
        <v/>
      </c>
    </row>
    <row r="14380">
      <c r="A14380" t="inlineStr">
        <is>
          <t>jawanndenn</t>
        </is>
      </c>
      <c r="B14380" t="inlineStr">
        <is>
          <t>39e2dc980034807529ff2a6a9186d2bd16183573</t>
        </is>
      </c>
      <c r="C14380" t="inlineStr">
        <is>
          <t>2020-01-04 23:46:53+00:00</t>
        </is>
      </c>
      <c r="D14380" t="inlineStr">
        <is>
          <t>verchange</t>
        </is>
      </c>
      <c r="E14380" t="inlineStr">
        <is>
          <t>wcwidth</t>
        </is>
      </c>
      <c r="F14380">
        <f>=0.1.8</f>
        <v/>
      </c>
      <c r="G14380" t="inlineStr">
        <is>
          <t>wcwidth</t>
        </is>
      </c>
      <c r="H14380">
        <f>=0.1.7</f>
        <v/>
      </c>
    </row>
    <row r="14381">
      <c r="A14381" t="inlineStr">
        <is>
          <t>jawanndenn</t>
        </is>
      </c>
      <c r="B14381" t="inlineStr">
        <is>
          <t>39e2dc980034807529ff2a6a9186d2bd16183573</t>
        </is>
      </c>
      <c r="C14381" t="inlineStr">
        <is>
          <t>2020-01-04 23:46:53+00:00</t>
        </is>
      </c>
      <c r="D14381" t="inlineStr">
        <is>
          <t>verchange</t>
        </is>
      </c>
      <c r="E14381" t="inlineStr">
        <is>
          <t>jedi</t>
        </is>
      </c>
      <c r="F14381">
        <f>=0.15.2</f>
        <v/>
      </c>
      <c r="G14381" t="inlineStr">
        <is>
          <t>jedi</t>
        </is>
      </c>
      <c r="H14381">
        <f>=0.15.1</f>
        <v/>
      </c>
    </row>
    <row r="14382">
      <c r="A14382" t="inlineStr">
        <is>
          <t>jawanndenn</t>
        </is>
      </c>
      <c r="B14382" t="inlineStr">
        <is>
          <t>39e2dc980034807529ff2a6a9186d2bd16183573</t>
        </is>
      </c>
      <c r="C14382" t="inlineStr">
        <is>
          <t>2020-01-04 23:46:53+00:00</t>
        </is>
      </c>
      <c r="D14382" t="inlineStr">
        <is>
          <t>add</t>
        </is>
      </c>
      <c r="E14382" t="inlineStr">
        <is>
          <t>djangorestframework</t>
        </is>
      </c>
      <c r="F14382">
        <f>=3.11.0</f>
        <v/>
      </c>
      <c r="G14382" t="inlineStr"/>
      <c r="H14382" t="inlineStr"/>
    </row>
    <row r="14383">
      <c r="A14383" t="inlineStr">
        <is>
          <t>jawanndenn</t>
        </is>
      </c>
      <c r="B14383" t="inlineStr">
        <is>
          <t>39e2dc980034807529ff2a6a9186d2bd16183573</t>
        </is>
      </c>
      <c r="C14383" t="inlineStr">
        <is>
          <t>2020-01-04 23:46:53+00:00</t>
        </is>
      </c>
      <c r="D14383" t="inlineStr">
        <is>
          <t>add</t>
        </is>
      </c>
      <c r="E14383" t="inlineStr">
        <is>
          <t>parameterized</t>
        </is>
      </c>
      <c r="F14383">
        <f>=0.7.1</f>
        <v/>
      </c>
      <c r="G14383" t="inlineStr"/>
      <c r="H14383" t="inlineStr"/>
    </row>
    <row r="14384">
      <c r="A14384" t="inlineStr">
        <is>
          <t>jawanndenn</t>
        </is>
      </c>
      <c r="B14384" t="inlineStr">
        <is>
          <t>39e2dc980034807529ff2a6a9186d2bd16183573</t>
        </is>
      </c>
      <c r="C14384" t="inlineStr">
        <is>
          <t>2020-01-04 23:46:53+00:00</t>
        </is>
      </c>
      <c r="D14384" t="inlineStr">
        <is>
          <t>add</t>
        </is>
      </c>
      <c r="E14384" t="inlineStr">
        <is>
          <t>sentry-sdk</t>
        </is>
      </c>
      <c r="F14384">
        <f>=0.13.5</f>
        <v/>
      </c>
      <c r="G14384" t="inlineStr"/>
      <c r="H14384" t="inlineStr"/>
    </row>
    <row r="14385">
      <c r="A14385" t="inlineStr">
        <is>
          <t>jawanndenn</t>
        </is>
      </c>
      <c r="B14385" t="inlineStr">
        <is>
          <t>39e2dc980034807529ff2a6a9186d2bd16183573</t>
        </is>
      </c>
      <c r="C14385" t="inlineStr">
        <is>
          <t>2020-01-04 23:46:53+00:00</t>
        </is>
      </c>
      <c r="D14385" t="inlineStr">
        <is>
          <t>add</t>
        </is>
      </c>
      <c r="E14385" t="inlineStr">
        <is>
          <t>certifi</t>
        </is>
      </c>
      <c r="F14385">
        <f>=2019.11.28</f>
        <v/>
      </c>
      <c r="G14385" t="inlineStr"/>
      <c r="H14385" t="inlineStr"/>
    </row>
    <row r="14386">
      <c r="A14386" t="inlineStr">
        <is>
          <t>jawanndenn</t>
        </is>
      </c>
      <c r="B14386" t="inlineStr">
        <is>
          <t>39e2dc980034807529ff2a6a9186d2bd16183573</t>
        </is>
      </c>
      <c r="C14386" t="inlineStr">
        <is>
          <t>2020-01-04 23:46:53+00:00</t>
        </is>
      </c>
      <c r="D14386" t="inlineStr">
        <is>
          <t>add</t>
        </is>
      </c>
      <c r="E14386" t="inlineStr">
        <is>
          <t>urllib3</t>
        </is>
      </c>
      <c r="F14386">
        <f>=1.25.7</f>
        <v/>
      </c>
      <c r="G14386" t="inlineStr"/>
      <c r="H14386" t="inlineStr"/>
    </row>
    <row r="14387">
      <c r="A14387" t="inlineStr">
        <is>
          <t>jawanndenn</t>
        </is>
      </c>
      <c r="B14387" t="inlineStr">
        <is>
          <t>0938a13fa9e08ec5f70c90aa79d747c537e4d5a8</t>
        </is>
      </c>
      <c r="C14387" t="inlineStr">
        <is>
          <t>2020-02-21 23:10:58+00:00</t>
        </is>
      </c>
      <c r="D14387" t="inlineStr">
        <is>
          <t>verchange</t>
        </is>
      </c>
      <c r="E14387" t="inlineStr">
        <is>
          <t>six</t>
        </is>
      </c>
      <c r="F14387">
        <f>=1.14.0</f>
        <v/>
      </c>
      <c r="G14387" t="inlineStr">
        <is>
          <t>six</t>
        </is>
      </c>
      <c r="H14387">
        <f>=1.13.0</f>
        <v/>
      </c>
    </row>
    <row r="14388">
      <c r="A14388" t="inlineStr">
        <is>
          <t>jawanndenn</t>
        </is>
      </c>
      <c r="B14388" t="inlineStr">
        <is>
          <t>0938a13fa9e08ec5f70c90aa79d747c537e4d5a8</t>
        </is>
      </c>
      <c r="C14388" t="inlineStr">
        <is>
          <t>2020-02-21 23:10:58+00:00</t>
        </is>
      </c>
      <c r="D14388" t="inlineStr">
        <is>
          <t>verchange</t>
        </is>
      </c>
      <c r="E14388" t="inlineStr">
        <is>
          <t>urllib3</t>
        </is>
      </c>
      <c r="F14388">
        <f>=1.25.8</f>
        <v/>
      </c>
      <c r="G14388" t="inlineStr">
        <is>
          <t>urllib3</t>
        </is>
      </c>
      <c r="H14388">
        <f>=1.25.7</f>
        <v/>
      </c>
    </row>
    <row r="14389">
      <c r="A14389" t="inlineStr">
        <is>
          <t>jawanndenn</t>
        </is>
      </c>
      <c r="B14389" t="inlineStr">
        <is>
          <t>0938a13fa9e08ec5f70c90aa79d747c537e4d5a8</t>
        </is>
      </c>
      <c r="C14389" t="inlineStr">
        <is>
          <t>2020-02-21 23:10:58+00:00</t>
        </is>
      </c>
      <c r="D14389" t="inlineStr">
        <is>
          <t>verchange</t>
        </is>
      </c>
      <c r="E14389" t="inlineStr">
        <is>
          <t>prompt-toolkit</t>
        </is>
      </c>
      <c r="F14389">
        <f>=3.0.3</f>
        <v/>
      </c>
      <c r="G14389" t="inlineStr">
        <is>
          <t>prompt-toolkit</t>
        </is>
      </c>
      <c r="H14389">
        <f>=3.0.2</f>
        <v/>
      </c>
    </row>
    <row r="14390">
      <c r="A14390" t="inlineStr">
        <is>
          <t>jawanndenn</t>
        </is>
      </c>
      <c r="B14390" t="inlineStr">
        <is>
          <t>0938a13fa9e08ec5f70c90aa79d747c537e4d5a8</t>
        </is>
      </c>
      <c r="C14390" t="inlineStr">
        <is>
          <t>2020-02-21 23:10:58+00:00</t>
        </is>
      </c>
      <c r="D14390" t="inlineStr">
        <is>
          <t>verchange</t>
        </is>
      </c>
      <c r="E14390" t="inlineStr">
        <is>
          <t>msgpack</t>
        </is>
      </c>
      <c r="F14390">
        <f>=1.0.0</f>
        <v/>
      </c>
      <c r="G14390" t="inlineStr">
        <is>
          <t>msgpack</t>
        </is>
      </c>
      <c r="H14390">
        <f>=0.6.2</f>
        <v/>
      </c>
    </row>
    <row r="14391">
      <c r="A14391" t="inlineStr">
        <is>
          <t>jawanndenn</t>
        </is>
      </c>
      <c r="B14391" t="inlineStr">
        <is>
          <t>0938a13fa9e08ec5f70c90aa79d747c537e4d5a8</t>
        </is>
      </c>
      <c r="C14391" t="inlineStr">
        <is>
          <t>2020-02-21 23:10:58+00:00</t>
        </is>
      </c>
      <c r="D14391" t="inlineStr">
        <is>
          <t>verchange</t>
        </is>
      </c>
      <c r="E14391" t="inlineStr">
        <is>
          <t>jedi</t>
        </is>
      </c>
      <c r="F14391">
        <f>=0.16.0</f>
        <v/>
      </c>
      <c r="G14391" t="inlineStr">
        <is>
          <t>jedi</t>
        </is>
      </c>
      <c r="H14391">
        <f>=0.15.2</f>
        <v/>
      </c>
    </row>
    <row r="14392">
      <c r="A14392" t="inlineStr">
        <is>
          <t>jawanndenn</t>
        </is>
      </c>
      <c r="B14392" t="inlineStr">
        <is>
          <t>0938a13fa9e08ec5f70c90aa79d747c537e4d5a8</t>
        </is>
      </c>
      <c r="C14392" t="inlineStr">
        <is>
          <t>2020-02-21 23:10:58+00:00</t>
        </is>
      </c>
      <c r="D14392" t="inlineStr">
        <is>
          <t>verchange</t>
        </is>
      </c>
      <c r="E14392" t="inlineStr">
        <is>
          <t>parso</t>
        </is>
      </c>
      <c r="F14392">
        <f>=0.6.1</f>
        <v/>
      </c>
      <c r="G14392" t="inlineStr">
        <is>
          <t>parso</t>
        </is>
      </c>
      <c r="H14392">
        <f>=0.5.2</f>
        <v/>
      </c>
    </row>
    <row r="14393">
      <c r="A14393" t="inlineStr">
        <is>
          <t>jawanndenn</t>
        </is>
      </c>
      <c r="B14393" t="inlineStr">
        <is>
          <t>0938a13fa9e08ec5f70c90aa79d747c537e4d5a8</t>
        </is>
      </c>
      <c r="C14393" t="inlineStr">
        <is>
          <t>2020-02-21 23:10:58+00:00</t>
        </is>
      </c>
      <c r="D14393" t="inlineStr">
        <is>
          <t>verchange</t>
        </is>
      </c>
      <c r="E14393" t="inlineStr">
        <is>
          <t>Faker</t>
        </is>
      </c>
      <c r="F14393">
        <f>=4.0.1</f>
        <v/>
      </c>
      <c r="G14393" t="inlineStr">
        <is>
          <t>Faker</t>
        </is>
      </c>
      <c r="H14393">
        <f>=3.0.0</f>
        <v/>
      </c>
    </row>
    <row r="14394">
      <c r="A14394" t="inlineStr">
        <is>
          <t>jawanndenn</t>
        </is>
      </c>
      <c r="B14394" t="inlineStr">
        <is>
          <t>0938a13fa9e08ec5f70c90aa79d747c537e4d5a8</t>
        </is>
      </c>
      <c r="C14394" t="inlineStr">
        <is>
          <t>2020-02-21 23:10:58+00:00</t>
        </is>
      </c>
      <c r="D14394" t="inlineStr">
        <is>
          <t>verchange</t>
        </is>
      </c>
      <c r="E14394" t="inlineStr">
        <is>
          <t>Django</t>
        </is>
      </c>
      <c r="F14394">
        <f>=3.0.3</f>
        <v/>
      </c>
      <c r="G14394" t="inlineStr">
        <is>
          <t>Django</t>
        </is>
      </c>
      <c r="H14394">
        <f>=3.0.2</f>
        <v/>
      </c>
    </row>
    <row r="14395">
      <c r="A14395" t="inlineStr">
        <is>
          <t>jawanndenn</t>
        </is>
      </c>
      <c r="B14395" t="inlineStr">
        <is>
          <t>0938a13fa9e08ec5f70c90aa79d747c537e4d5a8</t>
        </is>
      </c>
      <c r="C14395" t="inlineStr">
        <is>
          <t>2020-02-21 23:10:58+00:00</t>
        </is>
      </c>
      <c r="D14395" t="inlineStr">
        <is>
          <t>verchange</t>
        </is>
      </c>
      <c r="E14395" t="inlineStr">
        <is>
          <t>sentry-sdk</t>
        </is>
      </c>
      <c r="F14395">
        <f>=0.14.1</f>
        <v/>
      </c>
      <c r="G14395" t="inlineStr">
        <is>
          <t>sentry-sdk</t>
        </is>
      </c>
      <c r="H14395">
        <f>=0.13.5</f>
        <v/>
      </c>
    </row>
    <row r="14396">
      <c r="A14396" t="inlineStr">
        <is>
          <t>jawanndenn</t>
        </is>
      </c>
      <c r="B14396" t="inlineStr">
        <is>
          <t>0938a13fa9e08ec5f70c90aa79d747c537e4d5a8</t>
        </is>
      </c>
      <c r="C14396" t="inlineStr">
        <is>
          <t>2020-02-21 23:10:58+00:00</t>
        </is>
      </c>
      <c r="D14396" t="inlineStr">
        <is>
          <t>verchange</t>
        </is>
      </c>
      <c r="E14396" t="inlineStr">
        <is>
          <t>pexpect</t>
        </is>
      </c>
      <c r="F14396">
        <f>=4.8.0</f>
        <v/>
      </c>
      <c r="G14396" t="inlineStr">
        <is>
          <t>pexpect</t>
        </is>
      </c>
      <c r="H14396">
        <f>=4.7.0</f>
        <v/>
      </c>
    </row>
    <row r="14397">
      <c r="A14397" t="inlineStr">
        <is>
          <t>jawanndenn</t>
        </is>
      </c>
      <c r="B14397" t="inlineStr">
        <is>
          <t>0938a13fa9e08ec5f70c90aa79d747c537e4d5a8</t>
        </is>
      </c>
      <c r="C14397" t="inlineStr">
        <is>
          <t>2020-02-21 23:10:58+00:00</t>
        </is>
      </c>
      <c r="D14397" t="inlineStr">
        <is>
          <t>verchange</t>
        </is>
      </c>
      <c r="E14397" t="inlineStr">
        <is>
          <t>django-extensions</t>
        </is>
      </c>
      <c r="F14397">
        <f>=2.2.8</f>
        <v/>
      </c>
      <c r="G14397" t="inlineStr">
        <is>
          <t>django-extensions</t>
        </is>
      </c>
      <c r="H14397">
        <f>=2.2.5</f>
        <v/>
      </c>
    </row>
    <row r="14398">
      <c r="A14398" t="inlineStr">
        <is>
          <t>jawanndenn</t>
        </is>
      </c>
      <c r="B14398" t="inlineStr">
        <is>
          <t>0938a13fa9e08ec5f70c90aa79d747c537e4d5a8</t>
        </is>
      </c>
      <c r="C14398" t="inlineStr">
        <is>
          <t>2020-02-21 23:10:58+00:00</t>
        </is>
      </c>
      <c r="D14398" t="inlineStr">
        <is>
          <t>verchange</t>
        </is>
      </c>
      <c r="E14398" t="inlineStr">
        <is>
          <t>redis</t>
        </is>
      </c>
      <c r="F14398">
        <f>=3.4.1</f>
        <v/>
      </c>
      <c r="G14398" t="inlineStr">
        <is>
          <t>redis</t>
        </is>
      </c>
      <c r="H14398">
        <f>=3.3.11</f>
        <v/>
      </c>
    </row>
    <row r="14399">
      <c r="A14399" t="inlineStr">
        <is>
          <t>jawanndenn</t>
        </is>
      </c>
      <c r="B14399" t="inlineStr">
        <is>
          <t>0938a13fa9e08ec5f70c90aa79d747c537e4d5a8</t>
        </is>
      </c>
      <c r="C14399" t="inlineStr">
        <is>
          <t>2020-02-21 23:10:58+00:00</t>
        </is>
      </c>
      <c r="D14399" t="inlineStr">
        <is>
          <t>verchange</t>
        </is>
      </c>
      <c r="E14399" t="inlineStr">
        <is>
          <t>ipython</t>
        </is>
      </c>
      <c r="F14399">
        <f>=7.12.0</f>
        <v/>
      </c>
      <c r="G14399" t="inlineStr">
        <is>
          <t>ipython</t>
        </is>
      </c>
      <c r="H14399">
        <f>=7.11.1</f>
        <v/>
      </c>
    </row>
    <row r="14400">
      <c r="A14400" t="inlineStr">
        <is>
          <t>jawanndenn</t>
        </is>
      </c>
      <c r="B14400" t="inlineStr">
        <is>
          <t>0938a13fa9e08ec5f70c90aa79d747c537e4d5a8</t>
        </is>
      </c>
      <c r="C14400" t="inlineStr">
        <is>
          <t>2020-02-21 23:10:58+00:00</t>
        </is>
      </c>
      <c r="D14400" t="inlineStr">
        <is>
          <t>add</t>
        </is>
      </c>
      <c r="E14400" t="inlineStr">
        <is>
          <t>python-rapidjson</t>
        </is>
      </c>
      <c r="F14400">
        <f>=0.9.1</f>
        <v/>
      </c>
      <c r="G14400" t="inlineStr"/>
      <c r="H14400" t="inlineStr"/>
    </row>
    <row r="14401">
      <c r="A14401" t="inlineStr">
        <is>
          <t>jawanndenn</t>
        </is>
      </c>
      <c r="B14401" t="inlineStr">
        <is>
          <t>f3f2a4fec230946dc8df045012eea92a4dd189a3</t>
        </is>
      </c>
      <c r="C14401" t="inlineStr">
        <is>
          <t>2020-03-23 23:43:07+00:00</t>
        </is>
      </c>
      <c r="D14401" t="inlineStr">
        <is>
          <t>verchange</t>
        </is>
      </c>
      <c r="E14401" t="inlineStr">
        <is>
          <t>Pygments</t>
        </is>
      </c>
      <c r="F14401">
        <f>=2.6.1</f>
        <v/>
      </c>
      <c r="G14401" t="inlineStr">
        <is>
          <t>Pygments</t>
        </is>
      </c>
      <c r="H14401">
        <f>=2.5.2</f>
        <v/>
      </c>
    </row>
    <row r="14402">
      <c r="A14402" t="inlineStr">
        <is>
          <t>jawanndenn</t>
        </is>
      </c>
      <c r="B14402" t="inlineStr">
        <is>
          <t>f3f2a4fec230946dc8df045012eea92a4dd189a3</t>
        </is>
      </c>
      <c r="C14402" t="inlineStr">
        <is>
          <t>2020-03-23 23:43:07+00:00</t>
        </is>
      </c>
      <c r="D14402" t="inlineStr">
        <is>
          <t>verchange</t>
        </is>
      </c>
      <c r="E14402" t="inlineStr">
        <is>
          <t>decorator</t>
        </is>
      </c>
      <c r="F14402">
        <f>=4.4.2</f>
        <v/>
      </c>
      <c r="G14402" t="inlineStr">
        <is>
          <t>decorator</t>
        </is>
      </c>
      <c r="H14402">
        <f>=4.4.1</f>
        <v/>
      </c>
    </row>
    <row r="14403">
      <c r="A14403" t="inlineStr">
        <is>
          <t>jawanndenn</t>
        </is>
      </c>
      <c r="B14403" t="inlineStr">
        <is>
          <t>f3f2a4fec230946dc8df045012eea92a4dd189a3</t>
        </is>
      </c>
      <c r="C14403" t="inlineStr">
        <is>
          <t>2020-03-23 23:43:07+00:00</t>
        </is>
      </c>
      <c r="D14403" t="inlineStr">
        <is>
          <t>verchange</t>
        </is>
      </c>
      <c r="E14403" t="inlineStr">
        <is>
          <t>sqlparse</t>
        </is>
      </c>
      <c r="F14403">
        <f>=0.3.1</f>
        <v/>
      </c>
      <c r="G14403" t="inlineStr">
        <is>
          <t>sqlparse</t>
        </is>
      </c>
      <c r="H14403">
        <f>=0.3.0</f>
        <v/>
      </c>
    </row>
    <row r="14404">
      <c r="A14404" t="inlineStr">
        <is>
          <t>jawanndenn</t>
        </is>
      </c>
      <c r="B14404" t="inlineStr">
        <is>
          <t>f3f2a4fec230946dc8df045012eea92a4dd189a3</t>
        </is>
      </c>
      <c r="C14404" t="inlineStr">
        <is>
          <t>2020-03-23 23:43:07+00:00</t>
        </is>
      </c>
      <c r="D14404" t="inlineStr">
        <is>
          <t>verchange</t>
        </is>
      </c>
      <c r="E14404" t="inlineStr">
        <is>
          <t>prompt-toolkit</t>
        </is>
      </c>
      <c r="F14404">
        <f>=3.0.4</f>
        <v/>
      </c>
      <c r="G14404" t="inlineStr">
        <is>
          <t>prompt-toolkit</t>
        </is>
      </c>
      <c r="H14404">
        <f>=3.0.3</f>
        <v/>
      </c>
    </row>
    <row r="14405">
      <c r="A14405" t="inlineStr">
        <is>
          <t>jawanndenn</t>
        </is>
      </c>
      <c r="B14405" t="inlineStr">
        <is>
          <t>f3f2a4fec230946dc8df045012eea92a4dd189a3</t>
        </is>
      </c>
      <c r="C14405" t="inlineStr">
        <is>
          <t>2020-03-23 23:43:07+00:00</t>
        </is>
      </c>
      <c r="D14405" t="inlineStr">
        <is>
          <t>verchange</t>
        </is>
      </c>
      <c r="E14405" t="inlineStr">
        <is>
          <t>parso</t>
        </is>
      </c>
      <c r="F14405">
        <f>=0.6.2</f>
        <v/>
      </c>
      <c r="G14405" t="inlineStr">
        <is>
          <t>parso</t>
        </is>
      </c>
      <c r="H14405">
        <f>=0.6.1</f>
        <v/>
      </c>
    </row>
    <row r="14406">
      <c r="A14406" t="inlineStr">
        <is>
          <t>jawanndenn</t>
        </is>
      </c>
      <c r="B14406" t="inlineStr">
        <is>
          <t>f3f2a4fec230946dc8df045012eea92a4dd189a3</t>
        </is>
      </c>
      <c r="C14406" t="inlineStr">
        <is>
          <t>2020-03-23 23:43:07+00:00</t>
        </is>
      </c>
      <c r="D14406" t="inlineStr">
        <is>
          <t>verchange</t>
        </is>
      </c>
      <c r="E14406" t="inlineStr">
        <is>
          <t>Faker</t>
        </is>
      </c>
      <c r="F14406">
        <f>=4.0.2</f>
        <v/>
      </c>
      <c r="G14406" t="inlineStr">
        <is>
          <t>Faker</t>
        </is>
      </c>
      <c r="H14406">
        <f>=4.0.1</f>
        <v/>
      </c>
    </row>
    <row r="14407">
      <c r="A14407" t="inlineStr">
        <is>
          <t>jawanndenn</t>
        </is>
      </c>
      <c r="B14407" t="inlineStr">
        <is>
          <t>f3f2a4fec230946dc8df045012eea92a4dd189a3</t>
        </is>
      </c>
      <c r="C14407" t="inlineStr">
        <is>
          <t>2020-03-23 23:43:07+00:00</t>
        </is>
      </c>
      <c r="D14407" t="inlineStr">
        <is>
          <t>verchange</t>
        </is>
      </c>
      <c r="E14407" t="inlineStr">
        <is>
          <t>asgiref</t>
        </is>
      </c>
      <c r="F14407">
        <f>=3.2.5</f>
        <v/>
      </c>
      <c r="G14407" t="inlineStr">
        <is>
          <t>asgiref</t>
        </is>
      </c>
      <c r="H14407">
        <f>=3.2.3</f>
        <v/>
      </c>
    </row>
    <row r="14408">
      <c r="A14408" t="inlineStr">
        <is>
          <t>jawanndenn</t>
        </is>
      </c>
      <c r="B14408" t="inlineStr">
        <is>
          <t>f3f2a4fec230946dc8df045012eea92a4dd189a3</t>
        </is>
      </c>
      <c r="C14408" t="inlineStr">
        <is>
          <t>2020-03-23 23:43:07+00:00</t>
        </is>
      </c>
      <c r="D14408" t="inlineStr">
        <is>
          <t>verchange</t>
        </is>
      </c>
      <c r="E14408" t="inlineStr">
        <is>
          <t>Django</t>
        </is>
      </c>
      <c r="F14408">
        <f>=3.0.4</f>
        <v/>
      </c>
      <c r="G14408" t="inlineStr">
        <is>
          <t>Django</t>
        </is>
      </c>
      <c r="H14408">
        <f>=3.0.3</f>
        <v/>
      </c>
    </row>
    <row r="14409">
      <c r="A14409" t="inlineStr">
        <is>
          <t>jawanndenn</t>
        </is>
      </c>
      <c r="B14409" t="inlineStr">
        <is>
          <t>f3f2a4fec230946dc8df045012eea92a4dd189a3</t>
        </is>
      </c>
      <c r="C14409" t="inlineStr">
        <is>
          <t>2020-03-23 23:43:07+00:00</t>
        </is>
      </c>
      <c r="D14409" t="inlineStr">
        <is>
          <t>verchange</t>
        </is>
      </c>
      <c r="E14409" t="inlineStr">
        <is>
          <t>sentry-sdk</t>
        </is>
      </c>
      <c r="F14409">
        <f>=0.14.3</f>
        <v/>
      </c>
      <c r="G14409" t="inlineStr">
        <is>
          <t>sentry-sdk</t>
        </is>
      </c>
      <c r="H14409">
        <f>=0.14.1</f>
        <v/>
      </c>
    </row>
    <row r="14410">
      <c r="A14410" t="inlineStr">
        <is>
          <t>jawanndenn</t>
        </is>
      </c>
      <c r="B14410" t="inlineStr">
        <is>
          <t>f3f2a4fec230946dc8df045012eea92a4dd189a3</t>
        </is>
      </c>
      <c r="C14410" t="inlineStr">
        <is>
          <t>2020-03-23 23:43:07+00:00</t>
        </is>
      </c>
      <c r="D14410" t="inlineStr">
        <is>
          <t>verchange</t>
        </is>
      </c>
      <c r="E14410" t="inlineStr">
        <is>
          <t>ipython</t>
        </is>
      </c>
      <c r="F14410">
        <f>=7.13.0</f>
        <v/>
      </c>
      <c r="G14410" t="inlineStr">
        <is>
          <t>ipython</t>
        </is>
      </c>
      <c r="H14410">
        <f>=7.12.0</f>
        <v/>
      </c>
    </row>
    <row r="14411">
      <c r="A14411" t="inlineStr">
        <is>
          <t>jawanndenn</t>
        </is>
      </c>
      <c r="B14411" t="inlineStr">
        <is>
          <t>f3f2a4fec230946dc8df045012eea92a4dd189a3</t>
        </is>
      </c>
      <c r="C14411" t="inlineStr">
        <is>
          <t>2020-03-23 23:43:07+00:00</t>
        </is>
      </c>
      <c r="D14411" t="inlineStr">
        <is>
          <t>add</t>
        </is>
      </c>
      <c r="E14411" t="inlineStr">
        <is>
          <t>click</t>
        </is>
      </c>
      <c r="F14411">
        <f>=7.1.1</f>
        <v/>
      </c>
      <c r="G14411" t="inlineStr"/>
      <c r="H14411" t="inlineStr"/>
    </row>
    <row r="14412">
      <c r="A14412" t="inlineStr">
        <is>
          <t>jawanndenn</t>
        </is>
      </c>
      <c r="B14412" t="inlineStr">
        <is>
          <t>f3f2a4fec230946dc8df045012eea92a4dd189a3</t>
        </is>
      </c>
      <c r="C14412" t="inlineStr">
        <is>
          <t>2020-03-23 23:43:07+00:00</t>
        </is>
      </c>
      <c r="D14412" t="inlineStr">
        <is>
          <t>rem</t>
        </is>
      </c>
      <c r="E14412" t="inlineStr"/>
      <c r="F14412" t="inlineStr"/>
      <c r="G14412" t="inlineStr">
        <is>
          <t>Click</t>
        </is>
      </c>
      <c r="H14412">
        <f>=7.0</f>
        <v/>
      </c>
    </row>
    <row r="14413">
      <c r="A14413" t="inlineStr">
        <is>
          <t>jawanndenn</t>
        </is>
      </c>
      <c r="B14413" t="inlineStr">
        <is>
          <t>27a96be687e3cdf4fe6d87b77a9293a176289408</t>
        </is>
      </c>
      <c r="C14413" t="inlineStr">
        <is>
          <t>2020-05-11 15:49:01+00:00</t>
        </is>
      </c>
      <c r="D14413" t="inlineStr">
        <is>
          <t>verchange</t>
        </is>
      </c>
      <c r="E14413" t="inlineStr">
        <is>
          <t>pytz</t>
        </is>
      </c>
      <c r="F14413">
        <f>=2020.1</f>
        <v/>
      </c>
      <c r="G14413" t="inlineStr">
        <is>
          <t>pytz</t>
        </is>
      </c>
      <c r="H14413">
        <f>=2019.3</f>
        <v/>
      </c>
    </row>
    <row r="14414">
      <c r="A14414" t="inlineStr">
        <is>
          <t>jawanndenn</t>
        </is>
      </c>
      <c r="B14414" t="inlineStr">
        <is>
          <t>27a96be687e3cdf4fe6d87b77a9293a176289408</t>
        </is>
      </c>
      <c r="C14414" t="inlineStr">
        <is>
          <t>2020-05-11 15:49:01+00:00</t>
        </is>
      </c>
      <c r="D14414" t="inlineStr">
        <is>
          <t>verchange</t>
        </is>
      </c>
      <c r="E14414" t="inlineStr">
        <is>
          <t>urllib3</t>
        </is>
      </c>
      <c r="F14414">
        <f>=1.25.9</f>
        <v/>
      </c>
      <c r="G14414" t="inlineStr">
        <is>
          <t>urllib3</t>
        </is>
      </c>
      <c r="H14414">
        <f>=1.25.8</f>
        <v/>
      </c>
    </row>
    <row r="14415">
      <c r="A14415" t="inlineStr">
        <is>
          <t>jawanndenn</t>
        </is>
      </c>
      <c r="B14415" t="inlineStr">
        <is>
          <t>27a96be687e3cdf4fe6d87b77a9293a176289408</t>
        </is>
      </c>
      <c r="C14415" t="inlineStr">
        <is>
          <t>2020-05-11 15:49:01+00:00</t>
        </is>
      </c>
      <c r="D14415" t="inlineStr">
        <is>
          <t>verchange</t>
        </is>
      </c>
      <c r="E14415" t="inlineStr">
        <is>
          <t>prompt-toolkit</t>
        </is>
      </c>
      <c r="F14415">
        <f>=3.0.5</f>
        <v/>
      </c>
      <c r="G14415" t="inlineStr">
        <is>
          <t>prompt-toolkit</t>
        </is>
      </c>
      <c r="H14415">
        <f>=3.0.4</f>
        <v/>
      </c>
    </row>
    <row r="14416">
      <c r="A14416" t="inlineStr">
        <is>
          <t>jawanndenn</t>
        </is>
      </c>
      <c r="B14416" t="inlineStr">
        <is>
          <t>27a96be687e3cdf4fe6d87b77a9293a176289408</t>
        </is>
      </c>
      <c r="C14416" t="inlineStr">
        <is>
          <t>2020-05-11 15:49:01+00:00</t>
        </is>
      </c>
      <c r="D14416" t="inlineStr">
        <is>
          <t>verchange</t>
        </is>
      </c>
      <c r="E14416" t="inlineStr">
        <is>
          <t>jedi</t>
        </is>
      </c>
      <c r="F14416">
        <f>=0.17.0</f>
        <v/>
      </c>
      <c r="G14416" t="inlineStr">
        <is>
          <t>jedi</t>
        </is>
      </c>
      <c r="H14416">
        <f>=0.16.0</f>
        <v/>
      </c>
    </row>
    <row r="14417">
      <c r="A14417" t="inlineStr">
        <is>
          <t>jawanndenn</t>
        </is>
      </c>
      <c r="B14417" t="inlineStr">
        <is>
          <t>27a96be687e3cdf4fe6d87b77a9293a176289408</t>
        </is>
      </c>
      <c r="C14417" t="inlineStr">
        <is>
          <t>2020-05-11 15:49:01+00:00</t>
        </is>
      </c>
      <c r="D14417" t="inlineStr">
        <is>
          <t>verchange</t>
        </is>
      </c>
      <c r="E14417" t="inlineStr">
        <is>
          <t>parso</t>
        </is>
      </c>
      <c r="F14417">
        <f>=0.7.0</f>
        <v/>
      </c>
      <c r="G14417" t="inlineStr">
        <is>
          <t>parso</t>
        </is>
      </c>
      <c r="H14417">
        <f>=0.6.2</f>
        <v/>
      </c>
    </row>
    <row r="14418">
      <c r="A14418" t="inlineStr">
        <is>
          <t>jawanndenn</t>
        </is>
      </c>
      <c r="B14418" t="inlineStr">
        <is>
          <t>27a96be687e3cdf4fe6d87b77a9293a176289408</t>
        </is>
      </c>
      <c r="C14418" t="inlineStr">
        <is>
          <t>2020-05-11 15:49:01+00:00</t>
        </is>
      </c>
      <c r="D14418" t="inlineStr">
        <is>
          <t>verchange</t>
        </is>
      </c>
      <c r="E14418" t="inlineStr">
        <is>
          <t>parameterized</t>
        </is>
      </c>
      <c r="F14418">
        <f>=0.7.4</f>
        <v/>
      </c>
      <c r="G14418" t="inlineStr">
        <is>
          <t>parameterized</t>
        </is>
      </c>
      <c r="H14418">
        <f>=0.7.1</f>
        <v/>
      </c>
    </row>
    <row r="14419">
      <c r="A14419" t="inlineStr">
        <is>
          <t>jawanndenn</t>
        </is>
      </c>
      <c r="B14419" t="inlineStr">
        <is>
          <t>27a96be687e3cdf4fe6d87b77a9293a176289408</t>
        </is>
      </c>
      <c r="C14419" t="inlineStr">
        <is>
          <t>2020-05-11 15:49:01+00:00</t>
        </is>
      </c>
      <c r="D14419" t="inlineStr">
        <is>
          <t>verchange</t>
        </is>
      </c>
      <c r="E14419" t="inlineStr">
        <is>
          <t>psycopg2-binary</t>
        </is>
      </c>
      <c r="F14419">
        <f>=2.8.5</f>
        <v/>
      </c>
      <c r="G14419" t="inlineStr">
        <is>
          <t>psycopg2-binary</t>
        </is>
      </c>
      <c r="H14419">
        <f>=2.8.4</f>
        <v/>
      </c>
    </row>
    <row r="14420">
      <c r="A14420" t="inlineStr">
        <is>
          <t>jawanndenn</t>
        </is>
      </c>
      <c r="B14420" t="inlineStr">
        <is>
          <t>27a96be687e3cdf4fe6d87b77a9293a176289408</t>
        </is>
      </c>
      <c r="C14420" t="inlineStr">
        <is>
          <t>2020-05-11 15:49:01+00:00</t>
        </is>
      </c>
      <c r="D14420" t="inlineStr">
        <is>
          <t>verchange</t>
        </is>
      </c>
      <c r="E14420" t="inlineStr">
        <is>
          <t>Faker</t>
        </is>
      </c>
      <c r="F14420">
        <f>=4.0.3</f>
        <v/>
      </c>
      <c r="G14420" t="inlineStr">
        <is>
          <t>Faker</t>
        </is>
      </c>
      <c r="H14420">
        <f>=4.0.2</f>
        <v/>
      </c>
    </row>
    <row r="14421">
      <c r="A14421" t="inlineStr">
        <is>
          <t>jawanndenn</t>
        </is>
      </c>
      <c r="B14421" t="inlineStr">
        <is>
          <t>27a96be687e3cdf4fe6d87b77a9293a176289408</t>
        </is>
      </c>
      <c r="C14421" t="inlineStr">
        <is>
          <t>2020-05-11 15:49:01+00:00</t>
        </is>
      </c>
      <c r="D14421" t="inlineStr">
        <is>
          <t>verchange</t>
        </is>
      </c>
      <c r="E14421" t="inlineStr">
        <is>
          <t>Django</t>
        </is>
      </c>
      <c r="F14421">
        <f>=3.0.6</f>
        <v/>
      </c>
      <c r="G14421" t="inlineStr">
        <is>
          <t>Django</t>
        </is>
      </c>
      <c r="H14421">
        <f>=3.0.4</f>
        <v/>
      </c>
    </row>
    <row r="14422">
      <c r="A14422" t="inlineStr">
        <is>
          <t>jawanndenn</t>
        </is>
      </c>
      <c r="B14422" t="inlineStr">
        <is>
          <t>27a96be687e3cdf4fe6d87b77a9293a176289408</t>
        </is>
      </c>
      <c r="C14422" t="inlineStr">
        <is>
          <t>2020-05-11 15:49:01+00:00</t>
        </is>
      </c>
      <c r="D14422" t="inlineStr">
        <is>
          <t>verchange</t>
        </is>
      </c>
      <c r="E14422" t="inlineStr">
        <is>
          <t>asgiref</t>
        </is>
      </c>
      <c r="F14422">
        <f>=3.2.7</f>
        <v/>
      </c>
      <c r="G14422" t="inlineStr">
        <is>
          <t>asgiref</t>
        </is>
      </c>
      <c r="H14422">
        <f>=3.2.5</f>
        <v/>
      </c>
    </row>
    <row r="14423">
      <c r="A14423" t="inlineStr">
        <is>
          <t>jawanndenn</t>
        </is>
      </c>
      <c r="B14423" t="inlineStr">
        <is>
          <t>27a96be687e3cdf4fe6d87b77a9293a176289408</t>
        </is>
      </c>
      <c r="C14423" t="inlineStr">
        <is>
          <t>2020-05-11 15:49:01+00:00</t>
        </is>
      </c>
      <c r="D14423" t="inlineStr">
        <is>
          <t>verchange</t>
        </is>
      </c>
      <c r="E14423" t="inlineStr">
        <is>
          <t>certifi</t>
        </is>
      </c>
      <c r="F14423">
        <f>=2020.4.5.1</f>
        <v/>
      </c>
      <c r="G14423" t="inlineStr">
        <is>
          <t>certifi</t>
        </is>
      </c>
      <c r="H14423">
        <f>=2019.11.28</f>
        <v/>
      </c>
    </row>
    <row r="14424">
      <c r="A14424" t="inlineStr">
        <is>
          <t>jawanndenn</t>
        </is>
      </c>
      <c r="B14424" t="inlineStr">
        <is>
          <t>27a96be687e3cdf4fe6d87b77a9293a176289408</t>
        </is>
      </c>
      <c r="C14424" t="inlineStr">
        <is>
          <t>2020-05-11 15:49:01+00:00</t>
        </is>
      </c>
      <c r="D14424" t="inlineStr">
        <is>
          <t>verchange</t>
        </is>
      </c>
      <c r="E14424" t="inlineStr">
        <is>
          <t>click</t>
        </is>
      </c>
      <c r="F14424">
        <f>=7.1.2</f>
        <v/>
      </c>
      <c r="G14424" t="inlineStr">
        <is>
          <t>click</t>
        </is>
      </c>
      <c r="H14424">
        <f>=7.1.1</f>
        <v/>
      </c>
    </row>
    <row r="14425">
      <c r="A14425" t="inlineStr">
        <is>
          <t>jawanndenn</t>
        </is>
      </c>
      <c r="B14425" t="inlineStr">
        <is>
          <t>27a96be687e3cdf4fe6d87b77a9293a176289408</t>
        </is>
      </c>
      <c r="C14425" t="inlineStr">
        <is>
          <t>2020-05-11 15:49:01+00:00</t>
        </is>
      </c>
      <c r="D14425" t="inlineStr">
        <is>
          <t>verchange</t>
        </is>
      </c>
      <c r="E14425" t="inlineStr">
        <is>
          <t>django-extensions</t>
        </is>
      </c>
      <c r="F14425">
        <f>=2.2.9</f>
        <v/>
      </c>
      <c r="G14425" t="inlineStr">
        <is>
          <t>django-extensions</t>
        </is>
      </c>
      <c r="H14425">
        <f>=2.2.8</f>
        <v/>
      </c>
    </row>
    <row r="14426">
      <c r="A14426" t="inlineStr">
        <is>
          <t>jawanndenn</t>
        </is>
      </c>
      <c r="B14426" t="inlineStr">
        <is>
          <t>27a96be687e3cdf4fe6d87b77a9293a176289408</t>
        </is>
      </c>
      <c r="C14426" t="inlineStr">
        <is>
          <t>2020-05-11 15:49:01+00:00</t>
        </is>
      </c>
      <c r="D14426" t="inlineStr">
        <is>
          <t>verchange</t>
        </is>
      </c>
      <c r="E14426" t="inlineStr">
        <is>
          <t>redis</t>
        </is>
      </c>
      <c r="F14426">
        <f>=3.5.0</f>
        <v/>
      </c>
      <c r="G14426" t="inlineStr">
        <is>
          <t>redis</t>
        </is>
      </c>
      <c r="H14426">
        <f>=3.4.1</f>
        <v/>
      </c>
    </row>
    <row r="14427">
      <c r="A14427" t="inlineStr">
        <is>
          <t>jawanndenn</t>
        </is>
      </c>
      <c r="B14427" t="inlineStr">
        <is>
          <t>27a96be687e3cdf4fe6d87b77a9293a176289408</t>
        </is>
      </c>
      <c r="C14427" t="inlineStr">
        <is>
          <t>2020-05-11 15:49:01+00:00</t>
        </is>
      </c>
      <c r="D14427" t="inlineStr">
        <is>
          <t>verchange</t>
        </is>
      </c>
      <c r="E14427" t="inlineStr">
        <is>
          <t>wcwidth</t>
        </is>
      </c>
      <c r="F14427">
        <f>=0.1.9</f>
        <v/>
      </c>
      <c r="G14427" t="inlineStr">
        <is>
          <t>wcwidth</t>
        </is>
      </c>
      <c r="H14427">
        <f>=0.1.8</f>
        <v/>
      </c>
    </row>
    <row r="14428">
      <c r="A14428" t="inlineStr">
        <is>
          <t>jawanndenn</t>
        </is>
      </c>
      <c r="B14428" t="inlineStr">
        <is>
          <t>27a96be687e3cdf4fe6d87b77a9293a176289408</t>
        </is>
      </c>
      <c r="C14428" t="inlineStr">
        <is>
          <t>2020-05-11 15:49:01+00:00</t>
        </is>
      </c>
      <c r="D14428" t="inlineStr">
        <is>
          <t>verchange</t>
        </is>
      </c>
      <c r="E14428" t="inlineStr">
        <is>
          <t>ipython</t>
        </is>
      </c>
      <c r="F14428">
        <f>=7.14.0</f>
        <v/>
      </c>
      <c r="G14428" t="inlineStr">
        <is>
          <t>ipython</t>
        </is>
      </c>
      <c r="H14428">
        <f>=7.13.0</f>
        <v/>
      </c>
    </row>
    <row r="14429">
      <c r="A14429" t="inlineStr">
        <is>
          <t>jawanndenn</t>
        </is>
      </c>
      <c r="B14429" t="inlineStr">
        <is>
          <t>98c5bbc861eb4f2e49935203f5b19a58a128933e</t>
        </is>
      </c>
      <c r="C14429" t="inlineStr">
        <is>
          <t>2020-05-21 19:40:03+00:00</t>
        </is>
      </c>
      <c r="D14429" t="inlineStr">
        <is>
          <t>verchange</t>
        </is>
      </c>
      <c r="E14429" t="inlineStr">
        <is>
          <t>Faker</t>
        </is>
      </c>
      <c r="F14429">
        <f>=4.1.0</f>
        <v/>
      </c>
      <c r="G14429" t="inlineStr">
        <is>
          <t>Faker</t>
        </is>
      </c>
      <c r="H14429">
        <f>=4.0.3</f>
        <v/>
      </c>
    </row>
    <row r="14430">
      <c r="A14430" t="inlineStr">
        <is>
          <t>jawanndenn</t>
        </is>
      </c>
      <c r="B14430" t="inlineStr">
        <is>
          <t>98c5bbc861eb4f2e49935203f5b19a58a128933e</t>
        </is>
      </c>
      <c r="C14430" t="inlineStr">
        <is>
          <t>2020-05-21 19:40:03+00:00</t>
        </is>
      </c>
      <c r="D14430" t="inlineStr">
        <is>
          <t>verchange</t>
        </is>
      </c>
      <c r="E14430" t="inlineStr">
        <is>
          <t>redis</t>
        </is>
      </c>
      <c r="F14430">
        <f>=3.5.2</f>
        <v/>
      </c>
      <c r="G14430" t="inlineStr">
        <is>
          <t>redis</t>
        </is>
      </c>
      <c r="H14430">
        <f>=3.5.0</f>
        <v/>
      </c>
    </row>
    <row r="14431">
      <c r="A14431" t="inlineStr">
        <is>
          <t>jawanndenn</t>
        </is>
      </c>
      <c r="B14431" t="inlineStr">
        <is>
          <t>98c5bbc861eb4f2e49935203f5b19a58a128933e</t>
        </is>
      </c>
      <c r="C14431" t="inlineStr">
        <is>
          <t>2020-05-21 19:40:03+00:00</t>
        </is>
      </c>
      <c r="D14431" t="inlineStr">
        <is>
          <t>verchange</t>
        </is>
      </c>
      <c r="E14431" t="inlineStr">
        <is>
          <t>sentry-sdk</t>
        </is>
      </c>
      <c r="F14431">
        <f>=0.14.4</f>
        <v/>
      </c>
      <c r="G14431" t="inlineStr">
        <is>
          <t>sentry-sdk</t>
        </is>
      </c>
      <c r="H14431">
        <f>=0.14.3</f>
        <v/>
      </c>
    </row>
    <row r="14432">
      <c r="A14432" t="inlineStr">
        <is>
          <t>jawanndenn</t>
        </is>
      </c>
      <c r="B14432" t="inlineStr">
        <is>
          <t>9817338284cf9b13672d0a3c2c5af00d1677c6e9</t>
        </is>
      </c>
      <c r="C14432" t="inlineStr">
        <is>
          <t>2020-08-07 18:23:44+00:00</t>
        </is>
      </c>
      <c r="D14432" t="inlineStr">
        <is>
          <t>verchange</t>
        </is>
      </c>
      <c r="E14432" t="inlineStr">
        <is>
          <t>six</t>
        </is>
      </c>
      <c r="F14432">
        <f>=1.15.0</f>
        <v/>
      </c>
      <c r="G14432" t="inlineStr">
        <is>
          <t>six</t>
        </is>
      </c>
      <c r="H14432">
        <f>=1.14.0</f>
        <v/>
      </c>
    </row>
    <row r="14433">
      <c r="A14433" t="inlineStr">
        <is>
          <t>jawanndenn</t>
        </is>
      </c>
      <c r="B14433" t="inlineStr">
        <is>
          <t>9817338284cf9b13672d0a3c2c5af00d1677c6e9</t>
        </is>
      </c>
      <c r="C14433" t="inlineStr">
        <is>
          <t>2020-08-07 18:23:44+00:00</t>
        </is>
      </c>
      <c r="D14433" t="inlineStr">
        <is>
          <t>verchange</t>
        </is>
      </c>
      <c r="E14433" t="inlineStr">
        <is>
          <t>urllib3</t>
        </is>
      </c>
      <c r="F14433">
        <f>=1.25.10</f>
        <v/>
      </c>
      <c r="G14433" t="inlineStr">
        <is>
          <t>urllib3</t>
        </is>
      </c>
      <c r="H14433">
        <f>=1.25.9</f>
        <v/>
      </c>
    </row>
    <row r="14434">
      <c r="A14434" t="inlineStr">
        <is>
          <t>jawanndenn</t>
        </is>
      </c>
      <c r="B14434" t="inlineStr">
        <is>
          <t>9817338284cf9b13672d0a3c2c5af00d1677c6e9</t>
        </is>
      </c>
      <c r="C14434" t="inlineStr">
        <is>
          <t>2020-08-07 18:23:44+00:00</t>
        </is>
      </c>
      <c r="D14434" t="inlineStr">
        <is>
          <t>verchange</t>
        </is>
      </c>
      <c r="E14434" t="inlineStr">
        <is>
          <t>wait-for-it</t>
        </is>
      </c>
      <c r="F14434">
        <f>=2.1.0</f>
        <v/>
      </c>
      <c r="G14434" t="inlineStr">
        <is>
          <t>wait-for-it</t>
        </is>
      </c>
      <c r="H14434">
        <f>=1.1.2</f>
        <v/>
      </c>
    </row>
    <row r="14435">
      <c r="A14435" t="inlineStr">
        <is>
          <t>jawanndenn</t>
        </is>
      </c>
      <c r="B14435" t="inlineStr">
        <is>
          <t>9817338284cf9b13672d0a3c2c5af00d1677c6e9</t>
        </is>
      </c>
      <c r="C14435" t="inlineStr">
        <is>
          <t>2020-08-07 18:23:44+00:00</t>
        </is>
      </c>
      <c r="D14435" t="inlineStr">
        <is>
          <t>verchange</t>
        </is>
      </c>
      <c r="E14435" t="inlineStr">
        <is>
          <t>jedi</t>
        </is>
      </c>
      <c r="F14435">
        <f>=0.17.2</f>
        <v/>
      </c>
      <c r="G14435" t="inlineStr">
        <is>
          <t>jedi</t>
        </is>
      </c>
      <c r="H14435">
        <f>=0.17.0</f>
        <v/>
      </c>
    </row>
    <row r="14436">
      <c r="A14436" t="inlineStr">
        <is>
          <t>jawanndenn</t>
        </is>
      </c>
      <c r="B14436" t="inlineStr">
        <is>
          <t>9817338284cf9b13672d0a3c2c5af00d1677c6e9</t>
        </is>
      </c>
      <c r="C14436" t="inlineStr">
        <is>
          <t>2020-08-07 18:23:44+00:00</t>
        </is>
      </c>
      <c r="D14436" t="inlineStr">
        <is>
          <t>verchange</t>
        </is>
      </c>
      <c r="E14436" t="inlineStr">
        <is>
          <t>django-redis</t>
        </is>
      </c>
      <c r="F14436">
        <f>=4.12.1</f>
        <v/>
      </c>
      <c r="G14436" t="inlineStr">
        <is>
          <t>django-redis</t>
        </is>
      </c>
      <c r="H14436">
        <f>=4.11.0</f>
        <v/>
      </c>
    </row>
    <row r="14437">
      <c r="A14437" t="inlineStr">
        <is>
          <t>jawanndenn</t>
        </is>
      </c>
      <c r="B14437" t="inlineStr">
        <is>
          <t>9817338284cf9b13672d0a3c2c5af00d1677c6e9</t>
        </is>
      </c>
      <c r="C14437" t="inlineStr">
        <is>
          <t>2020-08-07 18:23:44+00:00</t>
        </is>
      </c>
      <c r="D14437" t="inlineStr">
        <is>
          <t>verchange</t>
        </is>
      </c>
      <c r="E14437" t="inlineStr">
        <is>
          <t>parso</t>
        </is>
      </c>
      <c r="F14437">
        <f>=0.7.1</f>
        <v/>
      </c>
      <c r="G14437" t="inlineStr">
        <is>
          <t>parso</t>
        </is>
      </c>
      <c r="H14437">
        <f>=0.7.0</f>
        <v/>
      </c>
    </row>
    <row r="14438">
      <c r="A14438" t="inlineStr">
        <is>
          <t>jawanndenn</t>
        </is>
      </c>
      <c r="B14438" t="inlineStr">
        <is>
          <t>9817338284cf9b13672d0a3c2c5af00d1677c6e9</t>
        </is>
      </c>
      <c r="C14438" t="inlineStr">
        <is>
          <t>2020-08-07 18:23:44+00:00</t>
        </is>
      </c>
      <c r="D14438" t="inlineStr">
        <is>
          <t>verchange</t>
        </is>
      </c>
      <c r="E14438" t="inlineStr">
        <is>
          <t>djangorestframework</t>
        </is>
      </c>
      <c r="F14438">
        <f>=3.11.1</f>
        <v/>
      </c>
      <c r="G14438" t="inlineStr">
        <is>
          <t>djangorestframework</t>
        </is>
      </c>
      <c r="H14438">
        <f>=3.11.0</f>
        <v/>
      </c>
    </row>
    <row r="14439">
      <c r="A14439" t="inlineStr">
        <is>
          <t>jawanndenn</t>
        </is>
      </c>
      <c r="B14439" t="inlineStr">
        <is>
          <t>9817338284cf9b13672d0a3c2c5af00d1677c6e9</t>
        </is>
      </c>
      <c r="C14439" t="inlineStr">
        <is>
          <t>2020-08-07 18:23:44+00:00</t>
        </is>
      </c>
      <c r="D14439" t="inlineStr">
        <is>
          <t>verchange</t>
        </is>
      </c>
      <c r="E14439" t="inlineStr">
        <is>
          <t>Faker</t>
        </is>
      </c>
      <c r="F14439">
        <f>=4.1.1</f>
        <v/>
      </c>
      <c r="G14439" t="inlineStr">
        <is>
          <t>Faker</t>
        </is>
      </c>
      <c r="H14439">
        <f>=4.1.0</f>
        <v/>
      </c>
    </row>
    <row r="14440">
      <c r="A14440" t="inlineStr">
        <is>
          <t>jawanndenn</t>
        </is>
      </c>
      <c r="B14440" t="inlineStr">
        <is>
          <t>9817338284cf9b13672d0a3c2c5af00d1677c6e9</t>
        </is>
      </c>
      <c r="C14440" t="inlineStr">
        <is>
          <t>2020-08-07 18:23:44+00:00</t>
        </is>
      </c>
      <c r="D14440" t="inlineStr">
        <is>
          <t>verchange</t>
        </is>
      </c>
      <c r="E14440" t="inlineStr">
        <is>
          <t>Django</t>
        </is>
      </c>
      <c r="F14440">
        <f>=3.1</f>
        <v/>
      </c>
      <c r="G14440" t="inlineStr">
        <is>
          <t>Django</t>
        </is>
      </c>
      <c r="H14440">
        <f>=3.0.6</f>
        <v/>
      </c>
    </row>
    <row r="14441">
      <c r="A14441" t="inlineStr">
        <is>
          <t>jawanndenn</t>
        </is>
      </c>
      <c r="B14441" t="inlineStr">
        <is>
          <t>9817338284cf9b13672d0a3c2c5af00d1677c6e9</t>
        </is>
      </c>
      <c r="C14441" t="inlineStr">
        <is>
          <t>2020-08-07 18:23:44+00:00</t>
        </is>
      </c>
      <c r="D14441" t="inlineStr">
        <is>
          <t>verchange</t>
        </is>
      </c>
      <c r="E14441" t="inlineStr">
        <is>
          <t>asgiref</t>
        </is>
      </c>
      <c r="F14441">
        <f>=3.2.10</f>
        <v/>
      </c>
      <c r="G14441" t="inlineStr">
        <is>
          <t>asgiref</t>
        </is>
      </c>
      <c r="H14441">
        <f>=3.2.7</f>
        <v/>
      </c>
    </row>
    <row r="14442">
      <c r="A14442" t="inlineStr">
        <is>
          <t>jawanndenn</t>
        </is>
      </c>
      <c r="B14442" t="inlineStr">
        <is>
          <t>9817338284cf9b13672d0a3c2c5af00d1677c6e9</t>
        </is>
      </c>
      <c r="C14442" t="inlineStr">
        <is>
          <t>2020-08-07 18:23:44+00:00</t>
        </is>
      </c>
      <c r="D14442" t="inlineStr">
        <is>
          <t>verchange</t>
        </is>
      </c>
      <c r="E14442" t="inlineStr">
        <is>
          <t>certifi</t>
        </is>
      </c>
      <c r="F14442">
        <f>=2020.6.20</f>
        <v/>
      </c>
      <c r="G14442" t="inlineStr">
        <is>
          <t>certifi</t>
        </is>
      </c>
      <c r="H14442">
        <f>=2020.4.5.1</f>
        <v/>
      </c>
    </row>
    <row r="14443">
      <c r="A14443" t="inlineStr">
        <is>
          <t>jawanndenn</t>
        </is>
      </c>
      <c r="B14443" t="inlineStr">
        <is>
          <t>9817338284cf9b13672d0a3c2c5af00d1677c6e9</t>
        </is>
      </c>
      <c r="C14443" t="inlineStr">
        <is>
          <t>2020-08-07 18:23:44+00:00</t>
        </is>
      </c>
      <c r="D14443" t="inlineStr">
        <is>
          <t>verchange</t>
        </is>
      </c>
      <c r="E14443" t="inlineStr">
        <is>
          <t>sentry-sdk</t>
        </is>
      </c>
      <c r="F14443">
        <f>=0.16.3</f>
        <v/>
      </c>
      <c r="G14443" t="inlineStr">
        <is>
          <t>sentry-sdk</t>
        </is>
      </c>
      <c r="H14443">
        <f>=0.14.4</f>
        <v/>
      </c>
    </row>
    <row r="14444">
      <c r="A14444" t="inlineStr">
        <is>
          <t>jawanndenn</t>
        </is>
      </c>
      <c r="B14444" t="inlineStr">
        <is>
          <t>9817338284cf9b13672d0a3c2c5af00d1677c6e9</t>
        </is>
      </c>
      <c r="C14444" t="inlineStr">
        <is>
          <t>2020-08-07 18:23:44+00:00</t>
        </is>
      </c>
      <c r="D14444" t="inlineStr">
        <is>
          <t>verchange</t>
        </is>
      </c>
      <c r="E14444" t="inlineStr">
        <is>
          <t>backcall</t>
        </is>
      </c>
      <c r="F14444">
        <f>=0.2.0</f>
        <v/>
      </c>
      <c r="G14444" t="inlineStr">
        <is>
          <t>backcall</t>
        </is>
      </c>
      <c r="H14444">
        <f>=0.1.0</f>
        <v/>
      </c>
    </row>
    <row r="14445">
      <c r="A14445" t="inlineStr">
        <is>
          <t>jawanndenn</t>
        </is>
      </c>
      <c r="B14445" t="inlineStr">
        <is>
          <t>9817338284cf9b13672d0a3c2c5af00d1677c6e9</t>
        </is>
      </c>
      <c r="C14445" t="inlineStr">
        <is>
          <t>2020-08-07 18:23:44+00:00</t>
        </is>
      </c>
      <c r="D14445" t="inlineStr">
        <is>
          <t>verchange</t>
        </is>
      </c>
      <c r="E14445" t="inlineStr">
        <is>
          <t>django-ratelimit</t>
        </is>
      </c>
      <c r="F14445">
        <f>=3.0.1</f>
        <v/>
      </c>
      <c r="G14445" t="inlineStr">
        <is>
          <t>django-ratelimit</t>
        </is>
      </c>
      <c r="H14445">
        <f>=2.0.0</f>
        <v/>
      </c>
    </row>
    <row r="14446">
      <c r="A14446" t="inlineStr">
        <is>
          <t>jawanndenn</t>
        </is>
      </c>
      <c r="B14446" t="inlineStr">
        <is>
          <t>9817338284cf9b13672d0a3c2c5af00d1677c6e9</t>
        </is>
      </c>
      <c r="C14446" t="inlineStr">
        <is>
          <t>2020-08-07 18:23:44+00:00</t>
        </is>
      </c>
      <c r="D14446" t="inlineStr">
        <is>
          <t>verchange</t>
        </is>
      </c>
      <c r="E14446" t="inlineStr">
        <is>
          <t>django-extensions</t>
        </is>
      </c>
      <c r="F14446">
        <f>=3.0.4</f>
        <v/>
      </c>
      <c r="G14446" t="inlineStr">
        <is>
          <t>django-extensions</t>
        </is>
      </c>
      <c r="H14446">
        <f>=2.2.9</f>
        <v/>
      </c>
    </row>
    <row r="14447">
      <c r="A14447" t="inlineStr">
        <is>
          <t>jawanndenn</t>
        </is>
      </c>
      <c r="B14447" t="inlineStr">
        <is>
          <t>9817338284cf9b13672d0a3c2c5af00d1677c6e9</t>
        </is>
      </c>
      <c r="C14447" t="inlineStr">
        <is>
          <t>2020-08-07 18:23:44+00:00</t>
        </is>
      </c>
      <c r="D14447" t="inlineStr">
        <is>
          <t>verchange</t>
        </is>
      </c>
      <c r="E14447" t="inlineStr">
        <is>
          <t>redis</t>
        </is>
      </c>
      <c r="F14447">
        <f>=3.5.3</f>
        <v/>
      </c>
      <c r="G14447" t="inlineStr">
        <is>
          <t>redis</t>
        </is>
      </c>
      <c r="H14447">
        <f>=3.5.2</f>
        <v/>
      </c>
    </row>
    <row r="14448">
      <c r="A14448" t="inlineStr">
        <is>
          <t>jawanndenn</t>
        </is>
      </c>
      <c r="B14448" t="inlineStr">
        <is>
          <t>9817338284cf9b13672d0a3c2c5af00d1677c6e9</t>
        </is>
      </c>
      <c r="C14448" t="inlineStr">
        <is>
          <t>2020-08-07 18:23:44+00:00</t>
        </is>
      </c>
      <c r="D14448" t="inlineStr">
        <is>
          <t>verchange</t>
        </is>
      </c>
      <c r="E14448" t="inlineStr">
        <is>
          <t>wcwidth</t>
        </is>
      </c>
      <c r="F14448">
        <f>=0.2.5</f>
        <v/>
      </c>
      <c r="G14448" t="inlineStr">
        <is>
          <t>wcwidth</t>
        </is>
      </c>
      <c r="H14448">
        <f>=0.1.9</f>
        <v/>
      </c>
    </row>
    <row r="14449">
      <c r="A14449" t="inlineStr">
        <is>
          <t>jawanndenn</t>
        </is>
      </c>
      <c r="B14449" t="inlineStr">
        <is>
          <t>9817338284cf9b13672d0a3c2c5af00d1677c6e9</t>
        </is>
      </c>
      <c r="C14449" t="inlineStr">
        <is>
          <t>2020-08-07 18:23:44+00:00</t>
        </is>
      </c>
      <c r="D14449" t="inlineStr">
        <is>
          <t>verchange</t>
        </is>
      </c>
      <c r="E14449" t="inlineStr">
        <is>
          <t>ipython</t>
        </is>
      </c>
      <c r="F14449">
        <f>=7.17.0</f>
        <v/>
      </c>
      <c r="G14449" t="inlineStr">
        <is>
          <t>ipython</t>
        </is>
      </c>
      <c r="H14449">
        <f>=7.14.0</f>
        <v/>
      </c>
    </row>
    <row r="14450">
      <c r="A14450" t="inlineStr">
        <is>
          <t>pgbedrock</t>
        </is>
      </c>
      <c r="B14450" t="inlineStr">
        <is>
          <t>7ec9aafcfcdcfec8193bdc07dddd2fedcd212676</t>
        </is>
      </c>
      <c r="C14450" t="inlineStr">
        <is>
          <t>2018-08-30 16:11:53+00:00</t>
        </is>
      </c>
      <c r="D14450" t="inlineStr">
        <is>
          <t>add</t>
        </is>
      </c>
      <c r="E14450" t="inlineStr">
        <is>
          <t>Cerberus</t>
        </is>
      </c>
      <c r="F14450">
        <f>=1.1</f>
        <v/>
      </c>
      <c r="G14450" t="inlineStr"/>
      <c r="H14450" t="inlineStr"/>
    </row>
    <row r="14451">
      <c r="A14451" t="inlineStr">
        <is>
          <t>pgbedrock</t>
        </is>
      </c>
      <c r="B14451" t="inlineStr">
        <is>
          <t>7ec9aafcfcdcfec8193bdc07dddd2fedcd212676</t>
        </is>
      </c>
      <c r="C14451" t="inlineStr">
        <is>
          <t>2018-08-30 16:11:53+00:00</t>
        </is>
      </c>
      <c r="D14451" t="inlineStr">
        <is>
          <t>add</t>
        </is>
      </c>
      <c r="E14451" t="inlineStr">
        <is>
          <t>click</t>
        </is>
      </c>
      <c r="F14451">
        <f>=6.7</f>
        <v/>
      </c>
      <c r="G14451" t="inlineStr"/>
      <c r="H14451" t="inlineStr"/>
    </row>
    <row r="14452">
      <c r="A14452" t="inlineStr">
        <is>
          <t>pgbedrock</t>
        </is>
      </c>
      <c r="B14452" t="inlineStr">
        <is>
          <t>7ec9aafcfcdcfec8193bdc07dddd2fedcd212676</t>
        </is>
      </c>
      <c r="C14452" t="inlineStr">
        <is>
          <t>2018-08-30 16:11:53+00:00</t>
        </is>
      </c>
      <c r="D14452" t="inlineStr">
        <is>
          <t>add</t>
        </is>
      </c>
      <c r="E14452" t="inlineStr">
        <is>
          <t>Jinja2</t>
        </is>
      </c>
      <c r="F14452">
        <f>=2.9.6</f>
        <v/>
      </c>
      <c r="G14452" t="inlineStr"/>
      <c r="H14452" t="inlineStr"/>
    </row>
    <row r="14453">
      <c r="A14453" t="inlineStr">
        <is>
          <t>pgbedrock</t>
        </is>
      </c>
      <c r="B14453" t="inlineStr">
        <is>
          <t>7ec9aafcfcdcfec8193bdc07dddd2fedcd212676</t>
        </is>
      </c>
      <c r="C14453" t="inlineStr">
        <is>
          <t>2018-08-30 16:11:53+00:00</t>
        </is>
      </c>
      <c r="D14453" t="inlineStr">
        <is>
          <t>add</t>
        </is>
      </c>
      <c r="E14453" t="inlineStr">
        <is>
          <t>MarkupSafe</t>
        </is>
      </c>
      <c r="F14453">
        <f>=1.0</f>
        <v/>
      </c>
      <c r="G14453" t="inlineStr"/>
      <c r="H14453" t="inlineStr"/>
    </row>
    <row r="14454">
      <c r="A14454" t="inlineStr">
        <is>
          <t>pgbedrock</t>
        </is>
      </c>
      <c r="B14454" t="inlineStr">
        <is>
          <t>7ec9aafcfcdcfec8193bdc07dddd2fedcd212676</t>
        </is>
      </c>
      <c r="C14454" t="inlineStr">
        <is>
          <t>2018-08-30 16:11:53+00:00</t>
        </is>
      </c>
      <c r="D14454" t="inlineStr">
        <is>
          <t>add</t>
        </is>
      </c>
      <c r="E14454" t="inlineStr">
        <is>
          <t>psycopg2</t>
        </is>
      </c>
      <c r="F14454">
        <f>=2.7.3</f>
        <v/>
      </c>
      <c r="G14454" t="inlineStr"/>
      <c r="H14454" t="inlineStr"/>
    </row>
    <row r="14455">
      <c r="A14455" t="inlineStr">
        <is>
          <t>pgbedrock</t>
        </is>
      </c>
      <c r="B14455" t="inlineStr">
        <is>
          <t>7ec9aafcfcdcfec8193bdc07dddd2fedcd212676</t>
        </is>
      </c>
      <c r="C14455" t="inlineStr">
        <is>
          <t>2018-08-30 16:11:53+00:00</t>
        </is>
      </c>
      <c r="D14455" t="inlineStr">
        <is>
          <t>add</t>
        </is>
      </c>
      <c r="E14455" t="inlineStr">
        <is>
          <t>PyYAML</t>
        </is>
      </c>
      <c r="F14455">
        <f>=3.12</f>
        <v/>
      </c>
      <c r="G14455" t="inlineStr"/>
      <c r="H14455" t="inlineStr"/>
    </row>
    <row r="14456">
      <c r="A14456" t="inlineStr">
        <is>
          <t>pgbedrock</t>
        </is>
      </c>
      <c r="B14456" t="inlineStr">
        <is>
          <t>ab3bdb7e2ab4339506fe5f046b418ff0ee980394</t>
        </is>
      </c>
      <c r="C14456" t="inlineStr">
        <is>
          <t>2019-12-10 22:01:02+00:00</t>
        </is>
      </c>
      <c r="D14456" t="inlineStr">
        <is>
          <t>verchange</t>
        </is>
      </c>
      <c r="E14456" t="inlineStr">
        <is>
          <t>PyYAML</t>
        </is>
      </c>
      <c r="F14456">
        <f>=5.1</f>
        <v/>
      </c>
      <c r="G14456" t="inlineStr">
        <is>
          <t>PyYAML</t>
        </is>
      </c>
      <c r="H14456">
        <f>=3.12</f>
        <v/>
      </c>
    </row>
    <row r="14457">
      <c r="A14457" t="inlineStr">
        <is>
          <t>pgbedrock</t>
        </is>
      </c>
      <c r="B14457" t="inlineStr">
        <is>
          <t>ab3bdb7e2ab4339506fe5f046b418ff0ee980394</t>
        </is>
      </c>
      <c r="C14457" t="inlineStr">
        <is>
          <t>2019-12-10 22:01:02+00:00</t>
        </is>
      </c>
      <c r="D14457" t="inlineStr">
        <is>
          <t>verchange</t>
        </is>
      </c>
      <c r="E14457" t="inlineStr">
        <is>
          <t>Jinja2</t>
        </is>
      </c>
      <c r="F14457">
        <f>=2.10.1</f>
        <v/>
      </c>
      <c r="G14457" t="inlineStr">
        <is>
          <t>Jinja2</t>
        </is>
      </c>
      <c r="H14457">
        <f>=2.9.6</f>
        <v/>
      </c>
    </row>
    <row r="14458">
      <c r="A14458" t="inlineStr">
        <is>
          <t>pgbedrock</t>
        </is>
      </c>
      <c r="B14458" t="inlineStr">
        <is>
          <t>885785ea33ad644adf56b7600a766d0aec9fa855</t>
        </is>
      </c>
      <c r="C14458" t="inlineStr">
        <is>
          <t>2019-12-13 21:49:19+00:00</t>
        </is>
      </c>
      <c r="D14458" t="inlineStr">
        <is>
          <t>verchange</t>
        </is>
      </c>
      <c r="E14458" t="inlineStr">
        <is>
          <t>PyYAML</t>
        </is>
      </c>
      <c r="F14458">
        <f>=5.2</f>
        <v/>
      </c>
      <c r="G14458" t="inlineStr">
        <is>
          <t>PyYAML</t>
        </is>
      </c>
      <c r="H14458">
        <f>=5.1</f>
        <v/>
      </c>
    </row>
    <row r="14459">
      <c r="A14459" t="inlineStr">
        <is>
          <t>coala</t>
        </is>
      </c>
      <c r="B14459" t="inlineStr">
        <is>
          <t>206f89212d901d4ea2edb84ed7909dc4332a6382</t>
        </is>
      </c>
      <c r="C14459" t="inlineStr">
        <is>
          <t>2015-12-30 21:16:47+00:00</t>
        </is>
      </c>
      <c r="D14459" t="inlineStr">
        <is>
          <t>add</t>
        </is>
      </c>
      <c r="E14459" t="inlineStr">
        <is>
          <t>PyPrint</t>
        </is>
      </c>
      <c r="F14459">
        <f>=0.0.2</f>
        <v/>
      </c>
      <c r="G14459" t="inlineStr"/>
      <c r="H14459" t="inlineStr"/>
    </row>
    <row r="14460">
      <c r="A14460" t="inlineStr">
        <is>
          <t>coala</t>
        </is>
      </c>
      <c r="B14460" t="inlineStr">
        <is>
          <t>206f89212d901d4ea2edb84ed7909dc4332a6382</t>
        </is>
      </c>
      <c r="C14460" t="inlineStr">
        <is>
          <t>2015-12-30 21:16:47+00:00</t>
        </is>
      </c>
      <c r="D14460" t="inlineStr">
        <is>
          <t>add</t>
        </is>
      </c>
      <c r="E14460" t="inlineStr">
        <is>
          <t>setuptools</t>
        </is>
      </c>
      <c r="F14460">
        <f>=19.2</f>
        <v/>
      </c>
      <c r="G14460" t="inlineStr"/>
      <c r="H14460" t="inlineStr"/>
    </row>
    <row r="14461">
      <c r="A14461" t="inlineStr">
        <is>
          <t>coala</t>
        </is>
      </c>
      <c r="B14461" t="inlineStr">
        <is>
          <t>206f89212d901d4ea2edb84ed7909dc4332a6382</t>
        </is>
      </c>
      <c r="C14461" t="inlineStr">
        <is>
          <t>2015-12-30 21:16:47+00:00</t>
        </is>
      </c>
      <c r="D14461" t="inlineStr">
        <is>
          <t>add</t>
        </is>
      </c>
      <c r="E14461" t="inlineStr">
        <is>
          <t>munkres3</t>
        </is>
      </c>
      <c r="F14461">
        <f>=1.0.5.5</f>
        <v/>
      </c>
      <c r="G14461" t="inlineStr"/>
      <c r="H14461" t="inlineStr"/>
    </row>
    <row r="14462">
      <c r="A14462" t="inlineStr">
        <is>
          <t>coala</t>
        </is>
      </c>
      <c r="B14462" t="inlineStr">
        <is>
          <t>206f89212d901d4ea2edb84ed7909dc4332a6382</t>
        </is>
      </c>
      <c r="C14462" t="inlineStr">
        <is>
          <t>2015-12-30 21:16:47+00:00</t>
        </is>
      </c>
      <c r="D14462" t="inlineStr">
        <is>
          <t>add</t>
        </is>
      </c>
      <c r="E14462" t="inlineStr">
        <is>
          <t>coverage</t>
        </is>
      </c>
      <c r="F14462">
        <f>=4.0.3</f>
        <v/>
      </c>
      <c r="G14462" t="inlineStr"/>
      <c r="H14462" t="inlineStr"/>
    </row>
    <row r="14463">
      <c r="A14463" t="inlineStr">
        <is>
          <t>coala</t>
        </is>
      </c>
      <c r="B14463" t="inlineStr">
        <is>
          <t>206f89212d901d4ea2edb84ed7909dc4332a6382</t>
        </is>
      </c>
      <c r="C14463" t="inlineStr">
        <is>
          <t>2015-12-30 21:16:47+00:00</t>
        </is>
      </c>
      <c r="D14463" t="inlineStr">
        <is>
          <t>add</t>
        </is>
      </c>
      <c r="E14463" t="inlineStr">
        <is>
          <t>pylint</t>
        </is>
      </c>
      <c r="F14463">
        <f>=1.5.2</f>
        <v/>
      </c>
      <c r="G14463" t="inlineStr"/>
      <c r="H14463" t="inlineStr"/>
    </row>
    <row r="14464">
      <c r="A14464" t="inlineStr">
        <is>
          <t>coala</t>
        </is>
      </c>
      <c r="B14464" t="inlineStr">
        <is>
          <t>206f89212d901d4ea2edb84ed7909dc4332a6382</t>
        </is>
      </c>
      <c r="C14464" t="inlineStr">
        <is>
          <t>2015-12-30 21:16:47+00:00</t>
        </is>
      </c>
      <c r="D14464" t="inlineStr">
        <is>
          <t>add</t>
        </is>
      </c>
      <c r="E14464" t="inlineStr">
        <is>
          <t>language-check</t>
        </is>
      </c>
      <c r="F14464">
        <f>=0.7.5</f>
        <v/>
      </c>
      <c r="G14464" t="inlineStr"/>
      <c r="H14464" t="inlineStr"/>
    </row>
    <row r="14465">
      <c r="A14465" t="inlineStr">
        <is>
          <t>coala</t>
        </is>
      </c>
      <c r="B14465" t="inlineStr">
        <is>
          <t>206f89212d901d4ea2edb84ed7909dc4332a6382</t>
        </is>
      </c>
      <c r="C14465" t="inlineStr">
        <is>
          <t>2015-12-30 21:16:47+00:00</t>
        </is>
      </c>
      <c r="D14465" t="inlineStr">
        <is>
          <t>add</t>
        </is>
      </c>
      <c r="E14465" t="inlineStr">
        <is>
          <t>autopep8</t>
        </is>
      </c>
      <c r="F14465">
        <f>=1.2.1</f>
        <v/>
      </c>
      <c r="G14465" t="inlineStr"/>
      <c r="H14465" t="inlineStr"/>
    </row>
    <row r="14466">
      <c r="A14466" t="inlineStr">
        <is>
          <t>coala</t>
        </is>
      </c>
      <c r="B14466" t="inlineStr">
        <is>
          <t>206f89212d901d4ea2edb84ed7909dc4332a6382</t>
        </is>
      </c>
      <c r="C14466" t="inlineStr">
        <is>
          <t>2015-12-30 21:16:47+00:00</t>
        </is>
      </c>
      <c r="D14466" t="inlineStr">
        <is>
          <t>add</t>
        </is>
      </c>
      <c r="E14466" t="inlineStr">
        <is>
          <t>eradicate</t>
        </is>
      </c>
      <c r="F14466">
        <f>=0.1.6</f>
        <v/>
      </c>
      <c r="G14466" t="inlineStr"/>
      <c r="H14466" t="inlineStr"/>
    </row>
    <row r="14467">
      <c r="A14467" t="inlineStr">
        <is>
          <t>coala</t>
        </is>
      </c>
      <c r="B14467" t="inlineStr">
        <is>
          <t>206f89212d901d4ea2edb84ed7909dc4332a6382</t>
        </is>
      </c>
      <c r="C14467" t="inlineStr">
        <is>
          <t>2015-12-30 21:16:47+00:00</t>
        </is>
      </c>
      <c r="D14467" t="inlineStr">
        <is>
          <t>add</t>
        </is>
      </c>
      <c r="E14467" t="inlineStr">
        <is>
          <t>autoflake</t>
        </is>
      </c>
      <c r="F14467">
        <f>=0.6.6</f>
        <v/>
      </c>
      <c r="G14467" t="inlineStr"/>
      <c r="H14467" t="inlineStr"/>
    </row>
    <row r="14468">
      <c r="A14468" t="inlineStr">
        <is>
          <t>coala</t>
        </is>
      </c>
      <c r="B14468" t="inlineStr">
        <is>
          <t>206f89212d901d4ea2edb84ed7909dc4332a6382</t>
        </is>
      </c>
      <c r="C14468" t="inlineStr">
        <is>
          <t>2015-12-30 21:16:47+00:00</t>
        </is>
      </c>
      <c r="D14468" t="inlineStr">
        <is>
          <t>add</t>
        </is>
      </c>
      <c r="E14468" t="inlineStr">
        <is>
          <t>restructuredtext_lint</t>
        </is>
      </c>
      <c r="F14468">
        <f>=0.14.0</f>
        <v/>
      </c>
      <c r="G14468" t="inlineStr"/>
      <c r="H14468" t="inlineStr"/>
    </row>
    <row r="14469">
      <c r="A14469" t="inlineStr">
        <is>
          <t>coala</t>
        </is>
      </c>
      <c r="B14469" t="inlineStr">
        <is>
          <t>206f89212d901d4ea2edb84ed7909dc4332a6382</t>
        </is>
      </c>
      <c r="C14469" t="inlineStr">
        <is>
          <t>2015-12-30 21:16:47+00:00</t>
        </is>
      </c>
      <c r="D14469" t="inlineStr">
        <is>
          <t>add</t>
        </is>
      </c>
      <c r="E14469" t="inlineStr">
        <is>
          <t>proselint</t>
        </is>
      </c>
      <c r="F14469">
        <f>=0.3.5</f>
        <v/>
      </c>
      <c r="G14469" t="inlineStr"/>
      <c r="H14469" t="inlineStr"/>
    </row>
    <row r="14470">
      <c r="A14470" t="inlineStr">
        <is>
          <t>coala</t>
        </is>
      </c>
      <c r="B14470" t="inlineStr">
        <is>
          <t>206f89212d901d4ea2edb84ed7909dc4332a6382</t>
        </is>
      </c>
      <c r="C14470" t="inlineStr">
        <is>
          <t>2015-12-30 21:16:47+00:00</t>
        </is>
      </c>
      <c r="D14470" t="inlineStr">
        <is>
          <t>add</t>
        </is>
      </c>
      <c r="E14470" t="inlineStr">
        <is>
          <t>cpplint</t>
        </is>
      </c>
      <c r="F14470">
        <f>=0.0.6</f>
        <v/>
      </c>
      <c r="G14470" t="inlineStr"/>
      <c r="H14470" t="inlineStr"/>
    </row>
    <row r="14471">
      <c r="A14471" t="inlineStr">
        <is>
          <t>coala</t>
        </is>
      </c>
      <c r="B14471" t="inlineStr">
        <is>
          <t>206f89212d901d4ea2edb84ed7909dc4332a6382</t>
        </is>
      </c>
      <c r="C14471" t="inlineStr">
        <is>
          <t>2015-12-30 21:16:47+00:00</t>
        </is>
      </c>
      <c r="D14471" t="inlineStr">
        <is>
          <t>add</t>
        </is>
      </c>
      <c r="E14471" t="inlineStr">
        <is>
          <t>isort</t>
        </is>
      </c>
      <c r="F14471">
        <f>=4.2.2</f>
        <v/>
      </c>
      <c r="G14471" t="inlineStr"/>
      <c r="H14471" t="inlineStr"/>
    </row>
    <row r="14472">
      <c r="A14472" t="inlineStr">
        <is>
          <t>coala</t>
        </is>
      </c>
      <c r="B14472" t="inlineStr">
        <is>
          <t>206f89212d901d4ea2edb84ed7909dc4332a6382</t>
        </is>
      </c>
      <c r="C14472" t="inlineStr">
        <is>
          <t>2015-12-30 21:16:47+00:00</t>
        </is>
      </c>
      <c r="D14472" t="inlineStr">
        <is>
          <t>add</t>
        </is>
      </c>
      <c r="E14472" t="inlineStr">
        <is>
          <t>libclang-py3</t>
        </is>
      </c>
      <c r="F14472">
        <f>=0.2</f>
        <v/>
      </c>
      <c r="G14472" t="inlineStr"/>
      <c r="H14472" t="inlineStr"/>
    </row>
    <row r="14473">
      <c r="A14473" t="inlineStr">
        <is>
          <t>coala</t>
        </is>
      </c>
      <c r="B14473" t="inlineStr">
        <is>
          <t>5fad1688f7ada3551c08dbc956fbaa68165bd72a</t>
        </is>
      </c>
      <c r="C14473" t="inlineStr">
        <is>
          <t>2016-01-30 09:10:18+00:00</t>
        </is>
      </c>
      <c r="D14473" t="inlineStr">
        <is>
          <t>verchange</t>
        </is>
      </c>
      <c r="E14473" t="inlineStr">
        <is>
          <t>cpplint</t>
        </is>
      </c>
      <c r="F14473">
        <f>=0.0.7</f>
        <v/>
      </c>
      <c r="G14473" t="inlineStr">
        <is>
          <t>cpplint</t>
        </is>
      </c>
      <c r="H14473">
        <f>=0.0.6</f>
        <v/>
      </c>
    </row>
    <row r="14474">
      <c r="A14474" t="inlineStr">
        <is>
          <t>coala</t>
        </is>
      </c>
      <c r="B14474" t="inlineStr">
        <is>
          <t>5fad1688f7ada3551c08dbc956fbaa68165bd72a</t>
        </is>
      </c>
      <c r="C14474" t="inlineStr">
        <is>
          <t>2016-01-30 09:10:18+00:00</t>
        </is>
      </c>
      <c r="D14474" t="inlineStr">
        <is>
          <t>verchange</t>
        </is>
      </c>
      <c r="E14474" t="inlineStr">
        <is>
          <t>PyPrint</t>
        </is>
      </c>
      <c r="F14474">
        <f>=0.1.1</f>
        <v/>
      </c>
      <c r="G14474" t="inlineStr">
        <is>
          <t>PyPrint</t>
        </is>
      </c>
      <c r="H14474">
        <f>=0.0.2</f>
        <v/>
      </c>
    </row>
    <row r="14475">
      <c r="A14475" t="inlineStr">
        <is>
          <t>coala</t>
        </is>
      </c>
      <c r="B14475" t="inlineStr">
        <is>
          <t>bbf60f2fbf678a6f1374bade2864bc76e6377a75</t>
        </is>
      </c>
      <c r="C14475" t="inlineStr">
        <is>
          <t>2016-03-17 22:04:56+00:00</t>
        </is>
      </c>
      <c r="D14475" t="inlineStr">
        <is>
          <t>verchange</t>
        </is>
      </c>
      <c r="E14475" t="inlineStr">
        <is>
          <t>setuptools</t>
        </is>
      </c>
      <c r="F14475" t="inlineStr">
        <is>
          <t>&gt;=19.2</t>
        </is>
      </c>
      <c r="G14475" t="inlineStr">
        <is>
          <t>setuptools</t>
        </is>
      </c>
      <c r="H14475">
        <f>=19.2</f>
        <v/>
      </c>
    </row>
    <row r="14476">
      <c r="A14476" t="inlineStr">
        <is>
          <t>coala</t>
        </is>
      </c>
      <c r="B14476" t="inlineStr">
        <is>
          <t>bbf60f2fbf678a6f1374bade2864bc76e6377a75</t>
        </is>
      </c>
      <c r="C14476" t="inlineStr">
        <is>
          <t>2016-03-17 22:04:56+00:00</t>
        </is>
      </c>
      <c r="D14476" t="inlineStr">
        <is>
          <t>verchange</t>
        </is>
      </c>
      <c r="E14476" t="inlineStr">
        <is>
          <t>PyPrint</t>
        </is>
      </c>
      <c r="F14476" t="inlineStr">
        <is>
          <t>~=0.2.3</t>
        </is>
      </c>
      <c r="G14476" t="inlineStr">
        <is>
          <t>PyPrint</t>
        </is>
      </c>
      <c r="H14476">
        <f>=0.1.1</f>
        <v/>
      </c>
    </row>
    <row r="14477">
      <c r="A14477" t="inlineStr">
        <is>
          <t>coala</t>
        </is>
      </c>
      <c r="B14477" t="inlineStr">
        <is>
          <t>bbf60f2fbf678a6f1374bade2864bc76e6377a75</t>
        </is>
      </c>
      <c r="C14477" t="inlineStr">
        <is>
          <t>2016-03-17 22:04:56+00:00</t>
        </is>
      </c>
      <c r="D14477" t="inlineStr">
        <is>
          <t>add</t>
        </is>
      </c>
      <c r="E14477" t="inlineStr">
        <is>
          <t>validators</t>
        </is>
      </c>
      <c r="F14477" t="inlineStr">
        <is>
          <t>~=0.10</t>
        </is>
      </c>
      <c r="G14477" t="inlineStr"/>
      <c r="H14477" t="inlineStr"/>
    </row>
    <row r="14478">
      <c r="A14478" t="inlineStr">
        <is>
          <t>coala</t>
        </is>
      </c>
      <c r="B14478" t="inlineStr">
        <is>
          <t>bbf60f2fbf678a6f1374bade2864bc76e6377a75</t>
        </is>
      </c>
      <c r="C14478" t="inlineStr">
        <is>
          <t>2016-03-17 22:04:56+00:00</t>
        </is>
      </c>
      <c r="D14478" t="inlineStr">
        <is>
          <t>add</t>
        </is>
      </c>
      <c r="E14478" t="inlineStr">
        <is>
          <t>appdirs</t>
        </is>
      </c>
      <c r="F14478" t="inlineStr">
        <is>
          <t>~=1.4.0</t>
        </is>
      </c>
      <c r="G14478" t="inlineStr"/>
      <c r="H14478" t="inlineStr"/>
    </row>
    <row r="14479">
      <c r="A14479" t="inlineStr">
        <is>
          <t>coala</t>
        </is>
      </c>
      <c r="B14479" t="inlineStr">
        <is>
          <t>bbf60f2fbf678a6f1374bade2864bc76e6377a75</t>
        </is>
      </c>
      <c r="C14479" t="inlineStr">
        <is>
          <t>2016-03-17 22:04:56+00:00</t>
        </is>
      </c>
      <c r="D14479" t="inlineStr">
        <is>
          <t>rem</t>
        </is>
      </c>
      <c r="E14479" t="inlineStr"/>
      <c r="F14479" t="inlineStr"/>
      <c r="G14479" t="inlineStr">
        <is>
          <t>munkres3</t>
        </is>
      </c>
      <c r="H14479">
        <f>=1.0.5.5</f>
        <v/>
      </c>
    </row>
    <row r="14480">
      <c r="A14480" t="inlineStr">
        <is>
          <t>coala</t>
        </is>
      </c>
      <c r="B14480" t="inlineStr">
        <is>
          <t>bbf60f2fbf678a6f1374bade2864bc76e6377a75</t>
        </is>
      </c>
      <c r="C14480" t="inlineStr">
        <is>
          <t>2016-03-17 22:04:56+00:00</t>
        </is>
      </c>
      <c r="D14480" t="inlineStr">
        <is>
          <t>rem</t>
        </is>
      </c>
      <c r="E14480" t="inlineStr"/>
      <c r="F14480" t="inlineStr"/>
      <c r="G14480" t="inlineStr">
        <is>
          <t>coverage</t>
        </is>
      </c>
      <c r="H14480">
        <f>=4.0.3</f>
        <v/>
      </c>
    </row>
    <row r="14481">
      <c r="A14481" t="inlineStr">
        <is>
          <t>coala</t>
        </is>
      </c>
      <c r="B14481" t="inlineStr">
        <is>
          <t>bbf60f2fbf678a6f1374bade2864bc76e6377a75</t>
        </is>
      </c>
      <c r="C14481" t="inlineStr">
        <is>
          <t>2016-03-17 22:04:56+00:00</t>
        </is>
      </c>
      <c r="D14481" t="inlineStr">
        <is>
          <t>rem</t>
        </is>
      </c>
      <c r="E14481" t="inlineStr"/>
      <c r="F14481" t="inlineStr"/>
      <c r="G14481" t="inlineStr">
        <is>
          <t>pylint</t>
        </is>
      </c>
      <c r="H14481">
        <f>=1.5.2</f>
        <v/>
      </c>
    </row>
    <row r="14482">
      <c r="A14482" t="inlineStr">
        <is>
          <t>coala</t>
        </is>
      </c>
      <c r="B14482" t="inlineStr">
        <is>
          <t>bbf60f2fbf678a6f1374bade2864bc76e6377a75</t>
        </is>
      </c>
      <c r="C14482" t="inlineStr">
        <is>
          <t>2016-03-17 22:04:56+00:00</t>
        </is>
      </c>
      <c r="D14482" t="inlineStr">
        <is>
          <t>rem</t>
        </is>
      </c>
      <c r="E14482" t="inlineStr"/>
      <c r="F14482" t="inlineStr"/>
      <c r="G14482" t="inlineStr">
        <is>
          <t>language-check</t>
        </is>
      </c>
      <c r="H14482">
        <f>=0.7.5</f>
        <v/>
      </c>
    </row>
    <row r="14483">
      <c r="A14483" t="inlineStr">
        <is>
          <t>coala</t>
        </is>
      </c>
      <c r="B14483" t="inlineStr">
        <is>
          <t>bbf60f2fbf678a6f1374bade2864bc76e6377a75</t>
        </is>
      </c>
      <c r="C14483" t="inlineStr">
        <is>
          <t>2016-03-17 22:04:56+00:00</t>
        </is>
      </c>
      <c r="D14483" t="inlineStr">
        <is>
          <t>rem</t>
        </is>
      </c>
      <c r="E14483" t="inlineStr"/>
      <c r="F14483" t="inlineStr"/>
      <c r="G14483" t="inlineStr">
        <is>
          <t>autopep8</t>
        </is>
      </c>
      <c r="H14483">
        <f>=1.2.1</f>
        <v/>
      </c>
    </row>
    <row r="14484">
      <c r="A14484" t="inlineStr">
        <is>
          <t>coala</t>
        </is>
      </c>
      <c r="B14484" t="inlineStr">
        <is>
          <t>bbf60f2fbf678a6f1374bade2864bc76e6377a75</t>
        </is>
      </c>
      <c r="C14484" t="inlineStr">
        <is>
          <t>2016-03-17 22:04:56+00:00</t>
        </is>
      </c>
      <c r="D14484" t="inlineStr">
        <is>
          <t>rem</t>
        </is>
      </c>
      <c r="E14484" t="inlineStr"/>
      <c r="F14484" t="inlineStr"/>
      <c r="G14484" t="inlineStr">
        <is>
          <t>eradicate</t>
        </is>
      </c>
      <c r="H14484">
        <f>=0.1.6</f>
        <v/>
      </c>
    </row>
    <row r="14485">
      <c r="A14485" t="inlineStr">
        <is>
          <t>coala</t>
        </is>
      </c>
      <c r="B14485" t="inlineStr">
        <is>
          <t>bbf60f2fbf678a6f1374bade2864bc76e6377a75</t>
        </is>
      </c>
      <c r="C14485" t="inlineStr">
        <is>
          <t>2016-03-17 22:04:56+00:00</t>
        </is>
      </c>
      <c r="D14485" t="inlineStr">
        <is>
          <t>rem</t>
        </is>
      </c>
      <c r="E14485" t="inlineStr"/>
      <c r="F14485" t="inlineStr"/>
      <c r="G14485" t="inlineStr">
        <is>
          <t>autoflake</t>
        </is>
      </c>
      <c r="H14485">
        <f>=0.6.6</f>
        <v/>
      </c>
    </row>
    <row r="14486">
      <c r="A14486" t="inlineStr">
        <is>
          <t>coala</t>
        </is>
      </c>
      <c r="B14486" t="inlineStr">
        <is>
          <t>bbf60f2fbf678a6f1374bade2864bc76e6377a75</t>
        </is>
      </c>
      <c r="C14486" t="inlineStr">
        <is>
          <t>2016-03-17 22:04:56+00:00</t>
        </is>
      </c>
      <c r="D14486" t="inlineStr">
        <is>
          <t>rem</t>
        </is>
      </c>
      <c r="E14486" t="inlineStr"/>
      <c r="F14486" t="inlineStr"/>
      <c r="G14486" t="inlineStr">
        <is>
          <t>restructuredtext_lint</t>
        </is>
      </c>
      <c r="H14486">
        <f>=0.14.0</f>
        <v/>
      </c>
    </row>
    <row r="14487">
      <c r="A14487" t="inlineStr">
        <is>
          <t>coala</t>
        </is>
      </c>
      <c r="B14487" t="inlineStr">
        <is>
          <t>bbf60f2fbf678a6f1374bade2864bc76e6377a75</t>
        </is>
      </c>
      <c r="C14487" t="inlineStr">
        <is>
          <t>2016-03-17 22:04:56+00:00</t>
        </is>
      </c>
      <c r="D14487" t="inlineStr">
        <is>
          <t>rem</t>
        </is>
      </c>
      <c r="E14487" t="inlineStr"/>
      <c r="F14487" t="inlineStr"/>
      <c r="G14487" t="inlineStr">
        <is>
          <t>proselint</t>
        </is>
      </c>
      <c r="H14487">
        <f>=0.3.5</f>
        <v/>
      </c>
    </row>
    <row r="14488">
      <c r="A14488" t="inlineStr">
        <is>
          <t>coala</t>
        </is>
      </c>
      <c r="B14488" t="inlineStr">
        <is>
          <t>bbf60f2fbf678a6f1374bade2864bc76e6377a75</t>
        </is>
      </c>
      <c r="C14488" t="inlineStr">
        <is>
          <t>2016-03-17 22:04:56+00:00</t>
        </is>
      </c>
      <c r="D14488" t="inlineStr">
        <is>
          <t>rem</t>
        </is>
      </c>
      <c r="E14488" t="inlineStr"/>
      <c r="F14488" t="inlineStr"/>
      <c r="G14488" t="inlineStr">
        <is>
          <t>cpplint</t>
        </is>
      </c>
      <c r="H14488">
        <f>=0.0.7</f>
        <v/>
      </c>
    </row>
    <row r="14489">
      <c r="A14489" t="inlineStr">
        <is>
          <t>coala</t>
        </is>
      </c>
      <c r="B14489" t="inlineStr">
        <is>
          <t>bbf60f2fbf678a6f1374bade2864bc76e6377a75</t>
        </is>
      </c>
      <c r="C14489" t="inlineStr">
        <is>
          <t>2016-03-17 22:04:56+00:00</t>
        </is>
      </c>
      <c r="D14489" t="inlineStr">
        <is>
          <t>rem</t>
        </is>
      </c>
      <c r="E14489" t="inlineStr"/>
      <c r="F14489" t="inlineStr"/>
      <c r="G14489" t="inlineStr">
        <is>
          <t>isort</t>
        </is>
      </c>
      <c r="H14489">
        <f>=4.2.2</f>
        <v/>
      </c>
    </row>
    <row r="14490">
      <c r="A14490" t="inlineStr">
        <is>
          <t>coala</t>
        </is>
      </c>
      <c r="B14490" t="inlineStr">
        <is>
          <t>5834d9910182ad3efdcd87296998b79c23b3ade1</t>
        </is>
      </c>
      <c r="C14490" t="inlineStr">
        <is>
          <t>2016-04-28 14:11:53+00:00</t>
        </is>
      </c>
      <c r="D14490" t="inlineStr">
        <is>
          <t>rem</t>
        </is>
      </c>
      <c r="E14490" t="inlineStr"/>
      <c r="F14490" t="inlineStr"/>
      <c r="G14490" t="inlineStr">
        <is>
          <t>validators</t>
        </is>
      </c>
      <c r="H14490" t="inlineStr">
        <is>
          <t>~=0.10</t>
        </is>
      </c>
    </row>
    <row r="14491">
      <c r="A14491" t="inlineStr">
        <is>
          <t>coala</t>
        </is>
      </c>
      <c r="B14491" t="inlineStr">
        <is>
          <t>6e75b6a0c0d6393f2d6e613049b26bd7c2a6aff9</t>
        </is>
      </c>
      <c r="C14491" t="inlineStr">
        <is>
          <t>2016-06-22 11:40:14+00:00</t>
        </is>
      </c>
      <c r="D14491" t="inlineStr">
        <is>
          <t>verchange</t>
        </is>
      </c>
      <c r="E14491" t="inlineStr">
        <is>
          <t>appdirs</t>
        </is>
      </c>
      <c r="F14491">
        <f>=1.4.*</f>
        <v/>
      </c>
      <c r="G14491" t="inlineStr">
        <is>
          <t>appdirs</t>
        </is>
      </c>
      <c r="H14491" t="inlineStr">
        <is>
          <t>~=1.4.0</t>
        </is>
      </c>
    </row>
    <row r="14492">
      <c r="A14492" t="inlineStr">
        <is>
          <t>coala</t>
        </is>
      </c>
      <c r="B14492" t="inlineStr">
        <is>
          <t>6e75b6a0c0d6393f2d6e613049b26bd7c2a6aff9</t>
        </is>
      </c>
      <c r="C14492" t="inlineStr">
        <is>
          <t>2016-06-22 11:40:14+00:00</t>
        </is>
      </c>
      <c r="D14492" t="inlineStr">
        <is>
          <t>verchange</t>
        </is>
      </c>
      <c r="E14492" t="inlineStr">
        <is>
          <t>PyPrint</t>
        </is>
      </c>
      <c r="F14492" t="inlineStr">
        <is>
          <t>&gt;=0.2.4;==0.2.*</t>
        </is>
      </c>
      <c r="G14492" t="inlineStr">
        <is>
          <t>PyPrint</t>
        </is>
      </c>
      <c r="H14492" t="inlineStr">
        <is>
          <t>~=0.2.3</t>
        </is>
      </c>
    </row>
    <row r="14493">
      <c r="A14493" t="inlineStr">
        <is>
          <t>coala</t>
        </is>
      </c>
      <c r="B14493" t="inlineStr">
        <is>
          <t>6e75b6a0c0d6393f2d6e613049b26bd7c2a6aff9</t>
        </is>
      </c>
      <c r="C14493" t="inlineStr">
        <is>
          <t>2016-06-22 11:40:14+00:00</t>
        </is>
      </c>
      <c r="D14493" t="inlineStr">
        <is>
          <t>add</t>
        </is>
      </c>
      <c r="E14493" t="inlineStr">
        <is>
          <t>coala_decorators</t>
        </is>
      </c>
      <c r="F14493" t="inlineStr">
        <is>
          <t>&gt;=0.2.1;==0.2.*</t>
        </is>
      </c>
      <c r="G14493" t="inlineStr"/>
      <c r="H14493" t="inlineStr"/>
    </row>
    <row r="14494">
      <c r="A14494" t="inlineStr">
        <is>
          <t>coala</t>
        </is>
      </c>
      <c r="B14494" t="inlineStr">
        <is>
          <t>3da86ce0f8580f98536a3fdd4c2f03f338f66c9e</t>
        </is>
      </c>
      <c r="C14494" t="inlineStr">
        <is>
          <t>2016-08-22 11:15:04+00:00</t>
        </is>
      </c>
      <c r="D14494" t="inlineStr">
        <is>
          <t>add</t>
        </is>
      </c>
      <c r="E14494" t="inlineStr">
        <is>
          <t>Pygments</t>
        </is>
      </c>
      <c r="F14494" t="inlineStr">
        <is>
          <t>&gt;=2.1.3</t>
        </is>
      </c>
      <c r="G14494" t="inlineStr"/>
      <c r="H14494" t="inlineStr"/>
    </row>
    <row r="14495">
      <c r="A14495" t="inlineStr">
        <is>
          <t>coala</t>
        </is>
      </c>
      <c r="B14495" t="inlineStr">
        <is>
          <t>3da86ce0f8580f98536a3fdd4c2f03f338f66c9e</t>
        </is>
      </c>
      <c r="C14495" t="inlineStr">
        <is>
          <t>2016-08-22 11:15:04+00:00</t>
        </is>
      </c>
      <c r="D14495" t="inlineStr">
        <is>
          <t>add</t>
        </is>
      </c>
      <c r="E14495" t="inlineStr">
        <is>
          <t>coala_utils</t>
        </is>
      </c>
      <c r="F14495" t="inlineStr">
        <is>
          <t>~=0.4.9</t>
        </is>
      </c>
      <c r="G14495" t="inlineStr"/>
      <c r="H14495" t="inlineStr"/>
    </row>
    <row r="14496">
      <c r="A14496" t="inlineStr">
        <is>
          <t>coala</t>
        </is>
      </c>
      <c r="B14496" t="inlineStr">
        <is>
          <t>3da86ce0f8580f98536a3fdd4c2f03f338f66c9e</t>
        </is>
      </c>
      <c r="C14496" t="inlineStr">
        <is>
          <t>2016-08-22 11:15:04+00:00</t>
        </is>
      </c>
      <c r="D14496" t="inlineStr">
        <is>
          <t>rem</t>
        </is>
      </c>
      <c r="E14496" t="inlineStr"/>
      <c r="F14496" t="inlineStr"/>
      <c r="G14496" t="inlineStr">
        <is>
          <t>coala_decorators</t>
        </is>
      </c>
      <c r="H14496" t="inlineStr">
        <is>
          <t>&gt;=0.2.1;==0.2.*</t>
        </is>
      </c>
    </row>
    <row r="14497">
      <c r="A14497" t="inlineStr">
        <is>
          <t>coala</t>
        </is>
      </c>
      <c r="B14497" t="inlineStr">
        <is>
          <t>63dd1b4b896df7c375d1ee9858f56c7f2eccb5b0</t>
        </is>
      </c>
      <c r="C14497" t="inlineStr">
        <is>
          <t>2016-09-04 10:11:37+00:00</t>
        </is>
      </c>
      <c r="D14497" t="inlineStr">
        <is>
          <t>verchange</t>
        </is>
      </c>
      <c r="E14497" t="inlineStr">
        <is>
          <t>PyPrint</t>
        </is>
      </c>
      <c r="F14497">
        <f>=0.2.*;&gt;=0.2.5</f>
        <v/>
      </c>
      <c r="G14497" t="inlineStr">
        <is>
          <t>PyPrint</t>
        </is>
      </c>
      <c r="H14497" t="inlineStr">
        <is>
          <t>&gt;=0.2.4;==0.2.*</t>
        </is>
      </c>
    </row>
    <row r="14498">
      <c r="A14498" t="inlineStr">
        <is>
          <t>coala</t>
        </is>
      </c>
      <c r="B14498" t="inlineStr">
        <is>
          <t>e6ad24d836c5a2e2dd5e6922b85c34c894ca6a23</t>
        </is>
      </c>
      <c r="C14498" t="inlineStr">
        <is>
          <t>2016-11-22 17:31:34+00:00</t>
        </is>
      </c>
      <c r="D14498" t="inlineStr">
        <is>
          <t>verchange</t>
        </is>
      </c>
      <c r="E14498" t="inlineStr">
        <is>
          <t>Pygments</t>
        </is>
      </c>
      <c r="F14498" t="inlineStr">
        <is>
          <t>~=2.1.3</t>
        </is>
      </c>
      <c r="G14498" t="inlineStr">
        <is>
          <t>Pygments</t>
        </is>
      </c>
      <c r="H14498" t="inlineStr">
        <is>
          <t>&gt;=2.1.3</t>
        </is>
      </c>
    </row>
    <row r="14499">
      <c r="A14499" t="inlineStr">
        <is>
          <t>coala</t>
        </is>
      </c>
      <c r="B14499" t="inlineStr">
        <is>
          <t>e6ad24d836c5a2e2dd5e6922b85c34c894ca6a23</t>
        </is>
      </c>
      <c r="C14499" t="inlineStr">
        <is>
          <t>2016-11-22 17:31:34+00:00</t>
        </is>
      </c>
      <c r="D14499" t="inlineStr">
        <is>
          <t>verchange</t>
        </is>
      </c>
      <c r="E14499" t="inlineStr">
        <is>
          <t>appdirs</t>
        </is>
      </c>
      <c r="F14499" t="inlineStr">
        <is>
          <t>~=1.4</t>
        </is>
      </c>
      <c r="G14499" t="inlineStr">
        <is>
          <t>appdirs</t>
        </is>
      </c>
      <c r="H14499">
        <f>=1.4.*</f>
        <v/>
      </c>
    </row>
    <row r="14500">
      <c r="A14500" t="inlineStr">
        <is>
          <t>coala</t>
        </is>
      </c>
      <c r="B14500" t="inlineStr">
        <is>
          <t>e6ad24d836c5a2e2dd5e6922b85c34c894ca6a23</t>
        </is>
      </c>
      <c r="C14500" t="inlineStr">
        <is>
          <t>2016-11-22 17:31:34+00:00</t>
        </is>
      </c>
      <c r="D14500" t="inlineStr">
        <is>
          <t>verchange</t>
        </is>
      </c>
      <c r="E14500" t="inlineStr">
        <is>
          <t>coala_utils</t>
        </is>
      </c>
      <c r="F14500" t="inlineStr">
        <is>
          <t>~=0.5.1</t>
        </is>
      </c>
      <c r="G14500" t="inlineStr">
        <is>
          <t>coala_utils</t>
        </is>
      </c>
      <c r="H14500" t="inlineStr">
        <is>
          <t>~=0.4.9</t>
        </is>
      </c>
    </row>
    <row r="14501">
      <c r="A14501" t="inlineStr">
        <is>
          <t>coala</t>
        </is>
      </c>
      <c r="B14501" t="inlineStr">
        <is>
          <t>e6ad24d836c5a2e2dd5e6922b85c34c894ca6a23</t>
        </is>
      </c>
      <c r="C14501" t="inlineStr">
        <is>
          <t>2016-11-22 17:31:34+00:00</t>
        </is>
      </c>
      <c r="D14501" t="inlineStr">
        <is>
          <t>verchange</t>
        </is>
      </c>
      <c r="E14501" t="inlineStr">
        <is>
          <t>PyPrint</t>
        </is>
      </c>
      <c r="F14501" t="inlineStr">
        <is>
          <t>~=0.2.5</t>
        </is>
      </c>
      <c r="G14501" t="inlineStr">
        <is>
          <t>PyPrint</t>
        </is>
      </c>
      <c r="H14501">
        <f>=0.2.*;&gt;=0.2.5</f>
        <v/>
      </c>
    </row>
    <row r="14502">
      <c r="A14502" t="inlineStr">
        <is>
          <t>coala</t>
        </is>
      </c>
      <c r="B14502" t="inlineStr">
        <is>
          <t>e6ad24d836c5a2e2dd5e6922b85c34c894ca6a23</t>
        </is>
      </c>
      <c r="C14502" t="inlineStr">
        <is>
          <t>2016-11-22 17:31:34+00:00</t>
        </is>
      </c>
      <c r="D14502" t="inlineStr">
        <is>
          <t>add</t>
        </is>
      </c>
      <c r="E14502" t="inlineStr">
        <is>
          <t>colorlog</t>
        </is>
      </c>
      <c r="F14502" t="inlineStr">
        <is>
          <t>~=2.7</t>
        </is>
      </c>
      <c r="G14502" t="inlineStr"/>
      <c r="H14502" t="inlineStr"/>
    </row>
    <row r="14503">
      <c r="A14503" t="inlineStr">
        <is>
          <t>coala</t>
        </is>
      </c>
      <c r="B14503" t="inlineStr">
        <is>
          <t>9ed38627f21e939fc17b54e9863a92972ec81f37</t>
        </is>
      </c>
      <c r="C14503" t="inlineStr">
        <is>
          <t>2016-12-28 03:56:36+00:00</t>
        </is>
      </c>
      <c r="D14503" t="inlineStr">
        <is>
          <t>verchange</t>
        </is>
      </c>
      <c r="E14503" t="inlineStr">
        <is>
          <t>Pygments</t>
        </is>
      </c>
      <c r="F14503" t="inlineStr">
        <is>
          <t>~=2.1</t>
        </is>
      </c>
      <c r="G14503" t="inlineStr">
        <is>
          <t>Pygments</t>
        </is>
      </c>
      <c r="H14503" t="inlineStr">
        <is>
          <t>~=2.1.3</t>
        </is>
      </c>
    </row>
    <row r="14504">
      <c r="A14504" t="inlineStr">
        <is>
          <t>coala</t>
        </is>
      </c>
      <c r="B14504" t="inlineStr">
        <is>
          <t>9ed38627f21e939fc17b54e9863a92972ec81f37</t>
        </is>
      </c>
      <c r="C14504" t="inlineStr">
        <is>
          <t>2016-12-28 03:56:36+00:00</t>
        </is>
      </c>
      <c r="D14504" t="inlineStr">
        <is>
          <t>verchange</t>
        </is>
      </c>
      <c r="E14504" t="inlineStr">
        <is>
          <t>libclang-py3</t>
        </is>
      </c>
      <c r="F14504" t="inlineStr">
        <is>
          <t>~=0.2.0</t>
        </is>
      </c>
      <c r="G14504" t="inlineStr">
        <is>
          <t>libclang-py3</t>
        </is>
      </c>
      <c r="H14504">
        <f>=0.2</f>
        <v/>
      </c>
    </row>
    <row r="14505">
      <c r="A14505" t="inlineStr">
        <is>
          <t>coala</t>
        </is>
      </c>
      <c r="B14505" t="inlineStr">
        <is>
          <t>9ed38627f21e939fc17b54e9863a92972ec81f37</t>
        </is>
      </c>
      <c r="C14505" t="inlineStr">
        <is>
          <t>2016-12-28 03:56:36+00:00</t>
        </is>
      </c>
      <c r="D14505" t="inlineStr">
        <is>
          <t>verchange</t>
        </is>
      </c>
      <c r="E14505" t="inlineStr">
        <is>
          <t>PyPrint</t>
        </is>
      </c>
      <c r="F14505" t="inlineStr">
        <is>
          <t>~=0.2.6</t>
        </is>
      </c>
      <c r="G14505" t="inlineStr">
        <is>
          <t>PyPrint</t>
        </is>
      </c>
      <c r="H14505" t="inlineStr">
        <is>
          <t>~=0.2.5</t>
        </is>
      </c>
    </row>
    <row r="14506">
      <c r="A14506" t="inlineStr">
        <is>
          <t>coala</t>
        </is>
      </c>
      <c r="B14506" t="inlineStr">
        <is>
          <t>9ed38627f21e939fc17b54e9863a92972ec81f37</t>
        </is>
      </c>
      <c r="C14506" t="inlineStr">
        <is>
          <t>2016-12-28 03:56:36+00:00</t>
        </is>
      </c>
      <c r="D14506" t="inlineStr">
        <is>
          <t>rem</t>
        </is>
      </c>
      <c r="E14506" t="inlineStr"/>
      <c r="F14506" t="inlineStr"/>
      <c r="G14506" t="inlineStr">
        <is>
          <t>setuptools</t>
        </is>
      </c>
      <c r="H14506" t="inlineStr">
        <is>
          <t>&gt;=19.2</t>
        </is>
      </c>
    </row>
    <row r="14507">
      <c r="A14507" t="inlineStr">
        <is>
          <t>coala</t>
        </is>
      </c>
      <c r="B14507" t="inlineStr">
        <is>
          <t>b576f55eb2535015167474c7c18a3beee3467264</t>
        </is>
      </c>
      <c r="C14507" t="inlineStr">
        <is>
          <t>2017-02-05 02:57:25+00:00</t>
        </is>
      </c>
      <c r="D14507" t="inlineStr">
        <is>
          <t>verchange</t>
        </is>
      </c>
      <c r="E14507" t="inlineStr">
        <is>
          <t>Pygments</t>
        </is>
      </c>
      <c r="F14507" t="inlineStr">
        <is>
          <t>~=2.1</t>
        </is>
      </c>
      <c r="G14507" t="inlineStr">
        <is>
          <t>Pygments</t>
        </is>
      </c>
      <c r="H14507" t="inlineStr">
        <is>
          <t>~=2.1</t>
        </is>
      </c>
    </row>
    <row r="14508">
      <c r="A14508" t="inlineStr">
        <is>
          <t>coala</t>
        </is>
      </c>
      <c r="B14508" t="inlineStr">
        <is>
          <t>b576f55eb2535015167474c7c18a3beee3467264</t>
        </is>
      </c>
      <c r="C14508" t="inlineStr">
        <is>
          <t>2017-02-05 02:57:25+00:00</t>
        </is>
      </c>
      <c r="D14508" t="inlineStr">
        <is>
          <t>verchange</t>
        </is>
      </c>
      <c r="E14508" t="inlineStr">
        <is>
          <t>coala_utils</t>
        </is>
      </c>
      <c r="F14508" t="inlineStr">
        <is>
          <t>~=0.6.0</t>
        </is>
      </c>
      <c r="G14508" t="inlineStr">
        <is>
          <t>coala_utils</t>
        </is>
      </c>
      <c r="H14508" t="inlineStr">
        <is>
          <t>~=0.5.1</t>
        </is>
      </c>
    </row>
    <row r="14509">
      <c r="A14509" t="inlineStr">
        <is>
          <t>coala</t>
        </is>
      </c>
      <c r="B14509" t="inlineStr">
        <is>
          <t>b576f55eb2535015167474c7c18a3beee3467264</t>
        </is>
      </c>
      <c r="C14509" t="inlineStr">
        <is>
          <t>2017-02-05 02:57:25+00:00</t>
        </is>
      </c>
      <c r="D14509" t="inlineStr">
        <is>
          <t>verchange</t>
        </is>
      </c>
      <c r="E14509" t="inlineStr">
        <is>
          <t>libclang-py3</t>
        </is>
      </c>
      <c r="F14509" t="inlineStr">
        <is>
          <t>~=3.4.0</t>
        </is>
      </c>
      <c r="G14509" t="inlineStr">
        <is>
          <t>libclang-py3</t>
        </is>
      </c>
      <c r="H14509" t="inlineStr">
        <is>
          <t>~=0.2.0</t>
        </is>
      </c>
    </row>
    <row r="14510">
      <c r="A14510" t="inlineStr">
        <is>
          <t>coala</t>
        </is>
      </c>
      <c r="B14510" t="inlineStr">
        <is>
          <t>b576f55eb2535015167474c7c18a3beee3467264</t>
        </is>
      </c>
      <c r="C14510" t="inlineStr">
        <is>
          <t>2017-02-05 02:57:25+00:00</t>
        </is>
      </c>
      <c r="D14510" t="inlineStr">
        <is>
          <t>verchange</t>
        </is>
      </c>
      <c r="E14510" t="inlineStr">
        <is>
          <t>PyPrint</t>
        </is>
      </c>
      <c r="F14510" t="inlineStr">
        <is>
          <t>~=0.2.6</t>
        </is>
      </c>
      <c r="G14510" t="inlineStr">
        <is>
          <t>PyPrint</t>
        </is>
      </c>
      <c r="H14510" t="inlineStr">
        <is>
          <t>~=0.2.6</t>
        </is>
      </c>
    </row>
    <row r="14511">
      <c r="A14511" t="inlineStr">
        <is>
          <t>coala</t>
        </is>
      </c>
      <c r="B14511" t="inlineStr">
        <is>
          <t>b576f55eb2535015167474c7c18a3beee3467264</t>
        </is>
      </c>
      <c r="C14511" t="inlineStr">
        <is>
          <t>2017-02-05 02:57:25+00:00</t>
        </is>
      </c>
      <c r="D14511" t="inlineStr">
        <is>
          <t>add</t>
        </is>
      </c>
      <c r="E14511" t="inlineStr">
        <is>
          <t>dependency_management</t>
        </is>
      </c>
      <c r="F14511" t="inlineStr">
        <is>
          <t>~=0.3.1</t>
        </is>
      </c>
      <c r="G14511" t="inlineStr"/>
      <c r="H14511" t="inlineStr"/>
    </row>
    <row r="14512">
      <c r="A14512" t="inlineStr">
        <is>
          <t>coala</t>
        </is>
      </c>
      <c r="B14512" t="inlineStr">
        <is>
          <t>b576f55eb2535015167474c7c18a3beee3467264</t>
        </is>
      </c>
      <c r="C14512" t="inlineStr">
        <is>
          <t>2017-02-05 02:57:25+00:00</t>
        </is>
      </c>
      <c r="D14512" t="inlineStr">
        <is>
          <t>add</t>
        </is>
      </c>
      <c r="E14512" t="inlineStr">
        <is>
          <t>requests</t>
        </is>
      </c>
      <c r="F14512" t="inlineStr">
        <is>
          <t>~=2.12</t>
        </is>
      </c>
      <c r="G14512" t="inlineStr"/>
      <c r="H14512" t="inlineStr"/>
    </row>
    <row r="14513">
      <c r="A14513" t="inlineStr">
        <is>
          <t>coala</t>
        </is>
      </c>
      <c r="B14513" t="inlineStr">
        <is>
          <t>f42fda42c8b714455d0d46f9f8c8bc7d68aa0675</t>
        </is>
      </c>
      <c r="C14513" t="inlineStr">
        <is>
          <t>2017-05-22 13:41:28+00:00</t>
        </is>
      </c>
      <c r="D14513" t="inlineStr">
        <is>
          <t>verchange</t>
        </is>
      </c>
      <c r="E14513" t="inlineStr">
        <is>
          <t>dependency_management</t>
        </is>
      </c>
      <c r="F14513" t="inlineStr">
        <is>
          <t>~=0.4.0</t>
        </is>
      </c>
      <c r="G14513" t="inlineStr">
        <is>
          <t>dependency_management</t>
        </is>
      </c>
      <c r="H14513" t="inlineStr">
        <is>
          <t>~=0.3.1</t>
        </is>
      </c>
    </row>
    <row r="14514">
      <c r="A14514" t="inlineStr">
        <is>
          <t>coala</t>
        </is>
      </c>
      <c r="B14514" t="inlineStr">
        <is>
          <t>f42fda42c8b714455d0d46f9f8c8bc7d68aa0675</t>
        </is>
      </c>
      <c r="C14514" t="inlineStr">
        <is>
          <t>2017-05-22 13:41:28+00:00</t>
        </is>
      </c>
      <c r="D14514" t="inlineStr">
        <is>
          <t>verchange</t>
        </is>
      </c>
      <c r="E14514" t="inlineStr">
        <is>
          <t>coala_utils</t>
        </is>
      </c>
      <c r="F14514" t="inlineStr">
        <is>
          <t>~=0.6.2</t>
        </is>
      </c>
      <c r="G14514" t="inlineStr">
        <is>
          <t>coala_utils</t>
        </is>
      </c>
      <c r="H14514" t="inlineStr">
        <is>
          <t>~=0.6.0</t>
        </is>
      </c>
    </row>
    <row r="14515">
      <c r="A14515" t="inlineStr">
        <is>
          <t>coala</t>
        </is>
      </c>
      <c r="B14515" t="inlineStr">
        <is>
          <t>f42fda42c8b714455d0d46f9f8c8bc7d68aa0675</t>
        </is>
      </c>
      <c r="C14515" t="inlineStr">
        <is>
          <t>2017-05-22 13:41:28+00:00</t>
        </is>
      </c>
      <c r="D14515" t="inlineStr">
        <is>
          <t>add</t>
        </is>
      </c>
      <c r="E14515" t="inlineStr">
        <is>
          <t>setuptools</t>
        </is>
      </c>
      <c r="F14515" t="inlineStr">
        <is>
          <t>&gt;=17.0</t>
        </is>
      </c>
      <c r="G14515" t="inlineStr"/>
      <c r="H14515" t="inlineStr"/>
    </row>
    <row r="14516">
      <c r="A14516" t="inlineStr">
        <is>
          <t>coala</t>
        </is>
      </c>
      <c r="B14516" t="inlineStr">
        <is>
          <t>f42fda42c8b714455d0d46f9f8c8bc7d68aa0675</t>
        </is>
      </c>
      <c r="C14516" t="inlineStr">
        <is>
          <t>2017-05-22 13:41:28+00:00</t>
        </is>
      </c>
      <c r="D14516" t="inlineStr">
        <is>
          <t>add</t>
        </is>
      </c>
      <c r="E14516" t="inlineStr">
        <is>
          <t>unidiff</t>
        </is>
      </c>
      <c r="F14516" t="inlineStr">
        <is>
          <t>~=0.5.2</t>
        </is>
      </c>
      <c r="G14516" t="inlineStr"/>
      <c r="H14516" t="inlineStr"/>
    </row>
    <row r="14517">
      <c r="A14517" t="inlineStr">
        <is>
          <t>loom</t>
        </is>
      </c>
      <c r="B14517" t="inlineStr">
        <is>
          <t>2a93cc340ef47ec971c7ac8b1e5d2bc3c2a3748e</t>
        </is>
      </c>
      <c r="C14517" t="inlineStr">
        <is>
          <t>2013-09-10 15:46:43+00:00</t>
        </is>
      </c>
      <c r="D14517" t="inlineStr">
        <is>
          <t>verchange</t>
        </is>
      </c>
      <c r="E14517" t="inlineStr">
        <is>
          <t>fabric</t>
        </is>
      </c>
      <c r="F14517">
        <f>=1.6.1</f>
        <v/>
      </c>
      <c r="G14517" t="inlineStr">
        <is>
          <t>fabric</t>
        </is>
      </c>
      <c r="H14517">
        <f>=1.4.3</f>
        <v/>
      </c>
    </row>
    <row r="14518">
      <c r="A14518" t="inlineStr">
        <is>
          <t>SiCKRAGE</t>
        </is>
      </c>
      <c r="B14518" t="inlineStr">
        <is>
          <t>e1d17bbe2dd1cb5711b68a3e450cd3674582b313</t>
        </is>
      </c>
      <c r="C14518" t="inlineStr">
        <is>
          <t>2017-08-11 05:47:07+00:00</t>
        </is>
      </c>
      <c r="D14518" t="inlineStr">
        <is>
          <t>verchange</t>
        </is>
      </c>
      <c r="E14518" t="inlineStr">
        <is>
          <t>Mako</t>
        </is>
      </c>
      <c r="F14518">
        <f>=1.0.7</f>
        <v/>
      </c>
      <c r="G14518" t="inlineStr">
        <is>
          <t>Mako</t>
        </is>
      </c>
      <c r="H14518">
        <f>=1.0.6</f>
        <v/>
      </c>
    </row>
    <row r="14519">
      <c r="A14519" t="inlineStr">
        <is>
          <t>SiCKRAGE</t>
        </is>
      </c>
      <c r="B14519" t="inlineStr">
        <is>
          <t>e1d17bbe2dd1cb5711b68a3e450cd3674582b313</t>
        </is>
      </c>
      <c r="C14519" t="inlineStr">
        <is>
          <t>2017-08-11 05:47:07+00:00</t>
        </is>
      </c>
      <c r="D14519" t="inlineStr">
        <is>
          <t>verchange</t>
        </is>
      </c>
      <c r="E14519" t="inlineStr">
        <is>
          <t>tornado</t>
        </is>
      </c>
      <c r="F14519">
        <f>=4.5.1</f>
        <v/>
      </c>
      <c r="G14519" t="inlineStr">
        <is>
          <t>tornado</t>
        </is>
      </c>
      <c r="H14519">
        <f>=4.5b1</f>
        <v/>
      </c>
    </row>
    <row r="14520">
      <c r="A14520" t="inlineStr">
        <is>
          <t>SiCKRAGE</t>
        </is>
      </c>
      <c r="B14520" t="inlineStr">
        <is>
          <t>59dfb6620533509a19f88476c6f34cd403a39c17</t>
        </is>
      </c>
      <c r="C14520" t="inlineStr">
        <is>
          <t>2017-08-21 08:02:12+00:00</t>
        </is>
      </c>
      <c r="D14520" t="inlineStr">
        <is>
          <t>verchange</t>
        </is>
      </c>
      <c r="E14520" t="inlineStr">
        <is>
          <t>cfscrape</t>
        </is>
      </c>
      <c r="F14520">
        <f>=1.7.1</f>
        <v/>
      </c>
      <c r="G14520" t="inlineStr">
        <is>
          <t>cfscrape</t>
        </is>
      </c>
      <c r="H14520">
        <f>=1.8.0</f>
        <v/>
      </c>
    </row>
    <row r="14521">
      <c r="A14521" t="inlineStr">
        <is>
          <t>SiCKRAGE</t>
        </is>
      </c>
      <c r="B14521" t="inlineStr">
        <is>
          <t>dd3d2de2e2c53d471bfe2d486be222af95e9b523</t>
        </is>
      </c>
      <c r="C14521" t="inlineStr">
        <is>
          <t>2017-08-27 08:08:02+00:00</t>
        </is>
      </c>
      <c r="D14521" t="inlineStr">
        <is>
          <t>verchange</t>
        </is>
      </c>
      <c r="E14521" t="inlineStr">
        <is>
          <t>html5lib</t>
        </is>
      </c>
      <c r="F14521">
        <f>=1.0b10</f>
        <v/>
      </c>
      <c r="G14521" t="inlineStr">
        <is>
          <t>html5lib</t>
        </is>
      </c>
      <c r="H14521">
        <f>=1.0b10</f>
        <v/>
      </c>
    </row>
    <row r="14522">
      <c r="A14522" t="inlineStr">
        <is>
          <t>SiCKRAGE</t>
        </is>
      </c>
      <c r="B14522" t="inlineStr">
        <is>
          <t>dd3d2de2e2c53d471bfe2d486be222af95e9b523</t>
        </is>
      </c>
      <c r="C14522" t="inlineStr">
        <is>
          <t>2017-08-27 08:08:02+00:00</t>
        </is>
      </c>
      <c r="D14522" t="inlineStr">
        <is>
          <t>add</t>
        </is>
      </c>
      <c r="E14522" t="inlineStr">
        <is>
          <t>arrow</t>
        </is>
      </c>
      <c r="F14522">
        <f>=0.10.0</f>
        <v/>
      </c>
      <c r="G14522" t="inlineStr"/>
      <c r="H14522" t="inlineStr"/>
    </row>
    <row r="14523">
      <c r="A14523" t="inlineStr">
        <is>
          <t>SiCKRAGE</t>
        </is>
      </c>
      <c r="B14523" t="inlineStr">
        <is>
          <t>c9e59447d1895a52b8715c8e7fe77d53323c8a72</t>
        </is>
      </c>
      <c r="C14523" t="inlineStr">
        <is>
          <t>2017-08-28 05:57:06+00:00</t>
        </is>
      </c>
      <c r="D14523" t="inlineStr">
        <is>
          <t>verchange</t>
        </is>
      </c>
      <c r="E14523" t="inlineStr">
        <is>
          <t>arrow</t>
        </is>
      </c>
      <c r="F14523">
        <f>=0.10.0</f>
        <v/>
      </c>
      <c r="G14523" t="inlineStr">
        <is>
          <t>arrow</t>
        </is>
      </c>
      <c r="H14523">
        <f>=0.10.0</f>
        <v/>
      </c>
    </row>
    <row r="14524">
      <c r="A14524" t="inlineStr">
        <is>
          <t>SiCKRAGE</t>
        </is>
      </c>
      <c r="B14524" t="inlineStr">
        <is>
          <t>c9e59447d1895a52b8715c8e7fe77d53323c8a72</t>
        </is>
      </c>
      <c r="C14524" t="inlineStr">
        <is>
          <t>2017-08-28 05:57:06+00:00</t>
        </is>
      </c>
      <c r="D14524" t="inlineStr">
        <is>
          <t>add</t>
        </is>
      </c>
      <c r="E14524" t="inlineStr">
        <is>
          <t>unidecode</t>
        </is>
      </c>
      <c r="F14524">
        <f>=0.4.21</f>
        <v/>
      </c>
      <c r="G14524" t="inlineStr"/>
      <c r="H14524" t="inlineStr"/>
    </row>
    <row r="14525">
      <c r="A14525" t="inlineStr">
        <is>
          <t>SiCKRAGE</t>
        </is>
      </c>
      <c r="B14525" t="inlineStr">
        <is>
          <t>88c9ac5ef6c6fb8cd23d833d7846e57d8830f237</t>
        </is>
      </c>
      <c r="C14525" t="inlineStr">
        <is>
          <t>2017-10-03 23:18:47+00:00</t>
        </is>
      </c>
      <c r="D14525" t="inlineStr">
        <is>
          <t>verchange</t>
        </is>
      </c>
      <c r="E14525" t="inlineStr">
        <is>
          <t>requests</t>
        </is>
      </c>
      <c r="F14525">
        <f>=2.18.4</f>
        <v/>
      </c>
      <c r="G14525" t="inlineStr">
        <is>
          <t>requests</t>
        </is>
      </c>
      <c r="H14525">
        <f>=2.13.0</f>
        <v/>
      </c>
    </row>
    <row r="14526">
      <c r="A14526" t="inlineStr">
        <is>
          <t>SiCKRAGE</t>
        </is>
      </c>
      <c r="B14526" t="inlineStr">
        <is>
          <t>88c9ac5ef6c6fb8cd23d833d7846e57d8830f237</t>
        </is>
      </c>
      <c r="C14526" t="inlineStr">
        <is>
          <t>2017-10-03 23:18:47+00:00</t>
        </is>
      </c>
      <c r="D14526" t="inlineStr">
        <is>
          <t>verchange</t>
        </is>
      </c>
      <c r="E14526" t="inlineStr">
        <is>
          <t>certifi</t>
        </is>
      </c>
      <c r="F14526">
        <f>=2017.7.27.1</f>
        <v/>
      </c>
      <c r="G14526" t="inlineStr">
        <is>
          <t>certifi</t>
        </is>
      </c>
      <c r="H14526">
        <f>=2017.1.23</f>
        <v/>
      </c>
    </row>
    <row r="14527">
      <c r="A14527" t="inlineStr">
        <is>
          <t>SiCKRAGE</t>
        </is>
      </c>
      <c r="B14527" t="inlineStr">
        <is>
          <t>88c9ac5ef6c6fb8cd23d833d7846e57d8830f237</t>
        </is>
      </c>
      <c r="C14527" t="inlineStr">
        <is>
          <t>2017-10-03 23:18:47+00:00</t>
        </is>
      </c>
      <c r="D14527" t="inlineStr">
        <is>
          <t>verchange</t>
        </is>
      </c>
      <c r="E14527" t="inlineStr">
        <is>
          <t>unidecode</t>
        </is>
      </c>
      <c r="F14527">
        <f>=0.4.21</f>
        <v/>
      </c>
      <c r="G14527" t="inlineStr">
        <is>
          <t>unidecode</t>
        </is>
      </c>
      <c r="H14527">
        <f>=0.4.21</f>
        <v/>
      </c>
    </row>
    <row r="14528">
      <c r="A14528" t="inlineStr">
        <is>
          <t>SiCKRAGE</t>
        </is>
      </c>
      <c r="B14528" t="inlineStr">
        <is>
          <t>88c9ac5ef6c6fb8cd23d833d7846e57d8830f237</t>
        </is>
      </c>
      <c r="C14528" t="inlineStr">
        <is>
          <t>2017-10-03 23:18:47+00:00</t>
        </is>
      </c>
      <c r="D14528" t="inlineStr">
        <is>
          <t>add</t>
        </is>
      </c>
      <c r="E14528" t="inlineStr">
        <is>
          <t>twilio</t>
        </is>
      </c>
      <c r="F14528">
        <f>=6.7.0</f>
        <v/>
      </c>
      <c r="G14528" t="inlineStr"/>
      <c r="H14528" t="inlineStr"/>
    </row>
    <row r="14529">
      <c r="A14529" t="inlineStr">
        <is>
          <t>SiCKRAGE</t>
        </is>
      </c>
      <c r="B14529" t="inlineStr">
        <is>
          <t>c04cf84105e8314ded37b2882f73d5a64436fbd5</t>
        </is>
      </c>
      <c r="C14529" t="inlineStr">
        <is>
          <t>2017-10-07 05:26:59+00:00</t>
        </is>
      </c>
      <c r="D14529" t="inlineStr">
        <is>
          <t>verchange</t>
        </is>
      </c>
      <c r="E14529" t="inlineStr">
        <is>
          <t>urllib3</t>
        </is>
      </c>
      <c r="F14529">
        <f>=1.22</f>
        <v/>
      </c>
      <c r="G14529" t="inlineStr">
        <is>
          <t>urllib3</t>
        </is>
      </c>
      <c r="H14529">
        <f>=1.20</f>
        <v/>
      </c>
    </row>
    <row r="14530">
      <c r="A14530" t="inlineStr">
        <is>
          <t>SiCKRAGE</t>
        </is>
      </c>
      <c r="B14530" t="inlineStr">
        <is>
          <t>c04cf84105e8314ded37b2882f73d5a64436fbd5</t>
        </is>
      </c>
      <c r="C14530" t="inlineStr">
        <is>
          <t>2017-10-07 05:26:59+00:00</t>
        </is>
      </c>
      <c r="D14530" t="inlineStr">
        <is>
          <t>verchange</t>
        </is>
      </c>
      <c r="E14530" t="inlineStr">
        <is>
          <t>twilio</t>
        </is>
      </c>
      <c r="F14530">
        <f>=6.7.0</f>
        <v/>
      </c>
      <c r="G14530" t="inlineStr">
        <is>
          <t>twilio</t>
        </is>
      </c>
      <c r="H14530">
        <f>=6.7.0</f>
        <v/>
      </c>
    </row>
    <row r="14531">
      <c r="A14531" t="inlineStr">
        <is>
          <t>SiCKRAGE</t>
        </is>
      </c>
      <c r="B14531" t="inlineStr">
        <is>
          <t>c04cf84105e8314ded37b2882f73d5a64436fbd5</t>
        </is>
      </c>
      <c r="C14531" t="inlineStr">
        <is>
          <t>2017-10-07 05:26:59+00:00</t>
        </is>
      </c>
      <c r="D14531" t="inlineStr">
        <is>
          <t>add</t>
        </is>
      </c>
      <c r="E14531" t="inlineStr">
        <is>
          <t>chardet</t>
        </is>
      </c>
      <c r="F14531">
        <f>=3.0.4</f>
        <v/>
      </c>
      <c r="G14531" t="inlineStr"/>
      <c r="H14531" t="inlineStr"/>
    </row>
    <row r="14532">
      <c r="A14532" t="inlineStr">
        <is>
          <t>SiCKRAGE</t>
        </is>
      </c>
      <c r="B14532" t="inlineStr">
        <is>
          <t>47a91385954faa1d0599a437e798d11fa92ecfe8</t>
        </is>
      </c>
      <c r="C14532" t="inlineStr">
        <is>
          <t>2017-10-24 23:42:52+00:00</t>
        </is>
      </c>
      <c r="D14532" t="inlineStr">
        <is>
          <t>rem</t>
        </is>
      </c>
      <c r="E14532" t="inlineStr"/>
      <c r="F14532" t="inlineStr"/>
      <c r="G14532" t="inlineStr">
        <is>
          <t>requests_futures</t>
        </is>
      </c>
      <c r="H14532">
        <f>=0.9.7</f>
        <v/>
      </c>
    </row>
    <row r="14533">
      <c r="A14533" t="inlineStr">
        <is>
          <t>SiCKRAGE</t>
        </is>
      </c>
      <c r="B14533" t="inlineStr">
        <is>
          <t>47a91385954faa1d0599a437e798d11fa92ecfe8</t>
        </is>
      </c>
      <c r="C14533" t="inlineStr">
        <is>
          <t>2017-10-24 23:42:52+00:00</t>
        </is>
      </c>
      <c r="D14533" t="inlineStr">
        <is>
          <t>rem</t>
        </is>
      </c>
      <c r="E14533" t="inlineStr"/>
      <c r="F14533" t="inlineStr"/>
      <c r="G14533" t="inlineStr">
        <is>
          <t>PyGithub</t>
        </is>
      </c>
      <c r="H14533">
        <f>=1.33.0</f>
        <v/>
      </c>
    </row>
    <row r="14534">
      <c r="A14534" t="inlineStr">
        <is>
          <t>SiCKRAGE</t>
        </is>
      </c>
      <c r="B14534" t="inlineStr">
        <is>
          <t>ba1e4c03ee16ad77e397cb8d3b7502524e086769</t>
        </is>
      </c>
      <c r="C14534" t="inlineStr">
        <is>
          <t>2017-11-06 02:35:05+00:00</t>
        </is>
      </c>
      <c r="D14534" t="inlineStr">
        <is>
          <t>verchange</t>
        </is>
      </c>
      <c r="E14534" t="inlineStr">
        <is>
          <t>APScheduler</t>
        </is>
      </c>
      <c r="F14534">
        <f>=3.4.0</f>
        <v/>
      </c>
      <c r="G14534" t="inlineStr">
        <is>
          <t>APScheduler</t>
        </is>
      </c>
      <c r="H14534">
        <f>=3.3.1</f>
        <v/>
      </c>
    </row>
    <row r="14535">
      <c r="A14535" t="inlineStr">
        <is>
          <t>SiCKRAGE</t>
        </is>
      </c>
      <c r="B14535" t="inlineStr">
        <is>
          <t>ba1e4c03ee16ad77e397cb8d3b7502524e086769</t>
        </is>
      </c>
      <c r="C14535" t="inlineStr">
        <is>
          <t>2017-11-06 02:35:05+00:00</t>
        </is>
      </c>
      <c r="D14535" t="inlineStr">
        <is>
          <t>verchange</t>
        </is>
      </c>
      <c r="E14535" t="inlineStr">
        <is>
          <t>chardet</t>
        </is>
      </c>
      <c r="F14535">
        <f>=3.0.4</f>
        <v/>
      </c>
      <c r="G14535" t="inlineStr">
        <is>
          <t>chardet</t>
        </is>
      </c>
      <c r="H14535">
        <f>=3.0.4</f>
        <v/>
      </c>
    </row>
    <row r="14536">
      <c r="A14536" t="inlineStr">
        <is>
          <t>SiCKRAGE</t>
        </is>
      </c>
      <c r="B14536" t="inlineStr">
        <is>
          <t>ba1e4c03ee16ad77e397cb8d3b7502524e086769</t>
        </is>
      </c>
      <c r="C14536" t="inlineStr">
        <is>
          <t>2017-11-06 02:35:05+00:00</t>
        </is>
      </c>
      <c r="D14536" t="inlineStr">
        <is>
          <t>add</t>
        </is>
      </c>
      <c r="E14536" t="inlineStr">
        <is>
          <t>scandir</t>
        </is>
      </c>
      <c r="F14536">
        <f>=1.6</f>
        <v/>
      </c>
      <c r="G14536" t="inlineStr"/>
      <c r="H14536" t="inlineStr"/>
    </row>
    <row r="14537">
      <c r="A14537" t="inlineStr">
        <is>
          <t>SiCKRAGE</t>
        </is>
      </c>
      <c r="B14537" t="inlineStr">
        <is>
          <t>c2c3723fd4de265d5c56709735db0d369e59f425</t>
        </is>
      </c>
      <c r="C14537" t="inlineStr">
        <is>
          <t>2017-11-06 16:23:39+00:00</t>
        </is>
      </c>
      <c r="D14537" t="inlineStr">
        <is>
          <t>verchange</t>
        </is>
      </c>
      <c r="E14537" t="inlineStr">
        <is>
          <t>chardet</t>
        </is>
      </c>
      <c r="F14537">
        <f>=3.0.4</f>
        <v/>
      </c>
      <c r="G14537" t="inlineStr">
        <is>
          <t>chardet</t>
        </is>
      </c>
      <c r="H14537">
        <f>=3.0.4</f>
        <v/>
      </c>
    </row>
    <row r="14538">
      <c r="A14538" t="inlineStr">
        <is>
          <t>SiCKRAGE</t>
        </is>
      </c>
      <c r="B14538" t="inlineStr">
        <is>
          <t>c2c3723fd4de265d5c56709735db0d369e59f425</t>
        </is>
      </c>
      <c r="C14538" t="inlineStr">
        <is>
          <t>2017-11-06 16:23:39+00:00</t>
        </is>
      </c>
      <c r="D14538" t="inlineStr">
        <is>
          <t>rem</t>
        </is>
      </c>
      <c r="E14538" t="inlineStr"/>
      <c r="F14538" t="inlineStr"/>
      <c r="G14538" t="inlineStr">
        <is>
          <t>scandir</t>
        </is>
      </c>
      <c r="H14538">
        <f>=1.6</f>
        <v/>
      </c>
    </row>
    <row r="14539">
      <c r="A14539" t="inlineStr">
        <is>
          <t>SiCKRAGE</t>
        </is>
      </c>
      <c r="B14539" t="inlineStr">
        <is>
          <t>150464b2aa04b5fa75cbe566f0f30453cd960113</t>
        </is>
      </c>
      <c r="C14539" t="inlineStr">
        <is>
          <t>2017-11-09 03:58:27+00:00</t>
        </is>
      </c>
      <c r="D14539" t="inlineStr">
        <is>
          <t>verchange</t>
        </is>
      </c>
      <c r="E14539" t="inlineStr">
        <is>
          <t>chardet</t>
        </is>
      </c>
      <c r="F14539">
        <f>=3.0.4</f>
        <v/>
      </c>
      <c r="G14539" t="inlineStr">
        <is>
          <t>chardet</t>
        </is>
      </c>
      <c r="H14539">
        <f>=3.0.4</f>
        <v/>
      </c>
    </row>
    <row r="14540">
      <c r="A14540" t="inlineStr">
        <is>
          <t>SiCKRAGE</t>
        </is>
      </c>
      <c r="B14540" t="inlineStr">
        <is>
          <t>150464b2aa04b5fa75cbe566f0f30453cd960113</t>
        </is>
      </c>
      <c r="C14540" t="inlineStr">
        <is>
          <t>2017-11-09 03:58:27+00:00</t>
        </is>
      </c>
      <c r="D14540" t="inlineStr">
        <is>
          <t>add</t>
        </is>
      </c>
      <c r="E14540" t="inlineStr">
        <is>
          <t>pytz</t>
        </is>
      </c>
      <c r="F14540">
        <f>=2017.3</f>
        <v/>
      </c>
      <c r="G14540" t="inlineStr"/>
      <c r="H14540" t="inlineStr"/>
    </row>
    <row r="14541">
      <c r="A14541" t="inlineStr">
        <is>
          <t>SiCKRAGE</t>
        </is>
      </c>
      <c r="B14541" t="inlineStr">
        <is>
          <t>150464b2aa04b5fa75cbe566f0f30453cd960113</t>
        </is>
      </c>
      <c r="C14541" t="inlineStr">
        <is>
          <t>2017-11-09 03:58:27+00:00</t>
        </is>
      </c>
      <c r="D14541" t="inlineStr">
        <is>
          <t>add</t>
        </is>
      </c>
      <c r="E14541" t="inlineStr">
        <is>
          <t>tzlocal</t>
        </is>
      </c>
      <c r="F14541">
        <f>=1.4</f>
        <v/>
      </c>
      <c r="G14541" t="inlineStr"/>
      <c r="H14541" t="inlineStr"/>
    </row>
    <row r="14542">
      <c r="A14542" t="inlineStr">
        <is>
          <t>SiCKRAGE</t>
        </is>
      </c>
      <c r="B14542" t="inlineStr">
        <is>
          <t>872635d5c951e964cb08c8532f4f997fdd6b5bde</t>
        </is>
      </c>
      <c r="C14542" t="inlineStr">
        <is>
          <t>2017-11-30 00:13:53+00:00</t>
        </is>
      </c>
      <c r="D14542" t="inlineStr">
        <is>
          <t>verchange</t>
        </is>
      </c>
      <c r="E14542" t="inlineStr">
        <is>
          <t>six</t>
        </is>
      </c>
      <c r="F14542">
        <f>=1.11.0</f>
        <v/>
      </c>
      <c r="G14542" t="inlineStr">
        <is>
          <t>six</t>
        </is>
      </c>
      <c r="H14542">
        <f>=1.10.0</f>
        <v/>
      </c>
    </row>
    <row r="14543">
      <c r="A14543" t="inlineStr">
        <is>
          <t>SiCKRAGE</t>
        </is>
      </c>
      <c r="B14543" t="inlineStr">
        <is>
          <t>872635d5c951e964cb08c8532f4f997fdd6b5bde</t>
        </is>
      </c>
      <c r="C14543" t="inlineStr">
        <is>
          <t>2017-11-30 00:13:53+00:00</t>
        </is>
      </c>
      <c r="D14543" t="inlineStr">
        <is>
          <t>verchange</t>
        </is>
      </c>
      <c r="E14543" t="inlineStr">
        <is>
          <t>certifi</t>
        </is>
      </c>
      <c r="F14543">
        <f>=2017.11.5</f>
        <v/>
      </c>
      <c r="G14543" t="inlineStr">
        <is>
          <t>certifi</t>
        </is>
      </c>
      <c r="H14543">
        <f>=2017.7.27.1</f>
        <v/>
      </c>
    </row>
    <row r="14544">
      <c r="A14544" t="inlineStr">
        <is>
          <t>SiCKRAGE</t>
        </is>
      </c>
      <c r="B14544" t="inlineStr">
        <is>
          <t>872635d5c951e964cb08c8532f4f997fdd6b5bde</t>
        </is>
      </c>
      <c r="C14544" t="inlineStr">
        <is>
          <t>2017-11-30 00:13:53+00:00</t>
        </is>
      </c>
      <c r="D14544" t="inlineStr">
        <is>
          <t>verchange</t>
        </is>
      </c>
      <c r="E14544" t="inlineStr">
        <is>
          <t>cfscrape</t>
        </is>
      </c>
      <c r="F14544">
        <f>=1.9.0</f>
        <v/>
      </c>
      <c r="G14544" t="inlineStr">
        <is>
          <t>cfscrape</t>
        </is>
      </c>
      <c r="H14544">
        <f>=1.7.1</f>
        <v/>
      </c>
    </row>
    <row r="14545">
      <c r="A14545" t="inlineStr">
        <is>
          <t>SiCKRAGE</t>
        </is>
      </c>
      <c r="B14545" t="inlineStr">
        <is>
          <t>fad1d9c7e1a8a9488adc88b8ba9a3ced53e6cb5d</t>
        </is>
      </c>
      <c r="C14545" t="inlineStr">
        <is>
          <t>2017-12-02 18:28:41+00:00</t>
        </is>
      </c>
      <c r="D14545" t="inlineStr">
        <is>
          <t>verchange</t>
        </is>
      </c>
      <c r="E14545" t="inlineStr">
        <is>
          <t>tzlocal</t>
        </is>
      </c>
      <c r="F14545">
        <f>=1.4</f>
        <v/>
      </c>
      <c r="G14545" t="inlineStr">
        <is>
          <t>tzlocal</t>
        </is>
      </c>
      <c r="H14545">
        <f>=1.4</f>
        <v/>
      </c>
    </row>
    <row r="14546">
      <c r="A14546" t="inlineStr">
        <is>
          <t>SiCKRAGE</t>
        </is>
      </c>
      <c r="B14546" t="inlineStr">
        <is>
          <t>fad1d9c7e1a8a9488adc88b8ba9a3ced53e6cb5d</t>
        </is>
      </c>
      <c r="C14546" t="inlineStr">
        <is>
          <t>2017-12-02 18:28:41+00:00</t>
        </is>
      </c>
      <c r="D14546" t="inlineStr">
        <is>
          <t>add</t>
        </is>
      </c>
      <c r="E14546" t="inlineStr">
        <is>
          <t>psutil</t>
        </is>
      </c>
      <c r="F14546">
        <f>=5.4.1</f>
        <v/>
      </c>
      <c r="G14546" t="inlineStr"/>
      <c r="H14546" t="inlineStr"/>
    </row>
    <row r="14547">
      <c r="A14547" t="inlineStr">
        <is>
          <t>SiCKRAGE</t>
        </is>
      </c>
      <c r="B14547" t="inlineStr">
        <is>
          <t>cca0cc45ebab00516c22aab64a397f3bfe734473</t>
        </is>
      </c>
      <c r="C14547" t="inlineStr">
        <is>
          <t>2017-12-03 17:47:59+00:00</t>
        </is>
      </c>
      <c r="D14547" t="inlineStr">
        <is>
          <t>verchange</t>
        </is>
      </c>
      <c r="E14547" t="inlineStr">
        <is>
          <t>tzlocal</t>
        </is>
      </c>
      <c r="F14547">
        <f>=1.4</f>
        <v/>
      </c>
      <c r="G14547" t="inlineStr">
        <is>
          <t>tzlocal</t>
        </is>
      </c>
      <c r="H14547">
        <f>=1.4</f>
        <v/>
      </c>
    </row>
    <row r="14548">
      <c r="A14548" t="inlineStr">
        <is>
          <t>SiCKRAGE</t>
        </is>
      </c>
      <c r="B14548" t="inlineStr">
        <is>
          <t>cca0cc45ebab00516c22aab64a397f3bfe734473</t>
        </is>
      </c>
      <c r="C14548" t="inlineStr">
        <is>
          <t>2017-12-03 17:47:59+00:00</t>
        </is>
      </c>
      <c r="D14548" t="inlineStr">
        <is>
          <t>rem</t>
        </is>
      </c>
      <c r="E14548" t="inlineStr"/>
      <c r="F14548" t="inlineStr"/>
      <c r="G14548" t="inlineStr">
        <is>
          <t>psutil</t>
        </is>
      </c>
      <c r="H14548">
        <f>=5.4.1</f>
        <v/>
      </c>
    </row>
    <row r="14549">
      <c r="A14549" t="inlineStr">
        <is>
          <t>SiCKRAGE</t>
        </is>
      </c>
      <c r="B14549" t="inlineStr">
        <is>
          <t>de3ba201e4ce6ac9d8b005a03d28fe387977dcdd</t>
        </is>
      </c>
      <c r="C14549" t="inlineStr">
        <is>
          <t>2017-12-03 18:19:22+00:00</t>
        </is>
      </c>
      <c r="D14549" t="inlineStr">
        <is>
          <t>verchange</t>
        </is>
      </c>
      <c r="E14549" t="inlineStr">
        <is>
          <t>tzlocal</t>
        </is>
      </c>
      <c r="F14549">
        <f>=1.4</f>
        <v/>
      </c>
      <c r="G14549" t="inlineStr">
        <is>
          <t>tzlocal</t>
        </is>
      </c>
      <c r="H14549">
        <f>=1.4</f>
        <v/>
      </c>
    </row>
    <row r="14550">
      <c r="A14550" t="inlineStr">
        <is>
          <t>SiCKRAGE</t>
        </is>
      </c>
      <c r="B14550" t="inlineStr">
        <is>
          <t>de3ba201e4ce6ac9d8b005a03d28fe387977dcdd</t>
        </is>
      </c>
      <c r="C14550" t="inlineStr">
        <is>
          <t>2017-12-03 18:19:22+00:00</t>
        </is>
      </c>
      <c r="D14550" t="inlineStr">
        <is>
          <t>add</t>
        </is>
      </c>
      <c r="E14550" t="inlineStr">
        <is>
          <t>psutil</t>
        </is>
      </c>
      <c r="F14550">
        <f>=5.4.1</f>
        <v/>
      </c>
      <c r="G14550" t="inlineStr"/>
      <c r="H14550" t="inlineStr"/>
    </row>
    <row r="14551">
      <c r="A14551" t="inlineStr">
        <is>
          <t>SiCKRAGE</t>
        </is>
      </c>
      <c r="B14551" t="inlineStr">
        <is>
          <t>b3fc66901111777187fa6cfdeb208fc288ddc2e8</t>
        </is>
      </c>
      <c r="C14551" t="inlineStr">
        <is>
          <t>2017-12-25 17:39:13+00:00</t>
        </is>
      </c>
      <c r="D14551" t="inlineStr">
        <is>
          <t>verchange</t>
        </is>
      </c>
      <c r="E14551" t="inlineStr">
        <is>
          <t>tornado</t>
        </is>
      </c>
      <c r="F14551">
        <f>=4.5.2</f>
        <v/>
      </c>
      <c r="G14551" t="inlineStr">
        <is>
          <t>tornado</t>
        </is>
      </c>
      <c r="H14551">
        <f>=4.5.1</f>
        <v/>
      </c>
    </row>
    <row r="14552">
      <c r="A14552" t="inlineStr">
        <is>
          <t>SiCKRAGE</t>
        </is>
      </c>
      <c r="B14552" t="inlineStr">
        <is>
          <t>b3fc66901111777187fa6cfdeb208fc288ddc2e8</t>
        </is>
      </c>
      <c r="C14552" t="inlineStr">
        <is>
          <t>2017-12-25 17:39:13+00:00</t>
        </is>
      </c>
      <c r="D14552" t="inlineStr">
        <is>
          <t>verchange</t>
        </is>
      </c>
      <c r="E14552" t="inlineStr">
        <is>
          <t>python_twitter</t>
        </is>
      </c>
      <c r="F14552">
        <f>=3.3</f>
        <v/>
      </c>
      <c r="G14552" t="inlineStr">
        <is>
          <t>python_twitter</t>
        </is>
      </c>
      <c r="H14552">
        <f>=3.2.1</f>
        <v/>
      </c>
    </row>
    <row r="14553">
      <c r="A14553" t="inlineStr">
        <is>
          <t>SiCKRAGE</t>
        </is>
      </c>
      <c r="B14553" t="inlineStr">
        <is>
          <t>b3fc66901111777187fa6cfdeb208fc288ddc2e8</t>
        </is>
      </c>
      <c r="C14553" t="inlineStr">
        <is>
          <t>2017-12-25 17:39:13+00:00</t>
        </is>
      </c>
      <c r="D14553" t="inlineStr">
        <is>
          <t>verchange</t>
        </is>
      </c>
      <c r="E14553" t="inlineStr">
        <is>
          <t>fake-useragent</t>
        </is>
      </c>
      <c r="F14553">
        <f>=0.1.8</f>
        <v/>
      </c>
      <c r="G14553" t="inlineStr">
        <is>
          <t>fake-useragent</t>
        </is>
      </c>
      <c r="H14553">
        <f>=0.1.7</f>
        <v/>
      </c>
    </row>
    <row r="14554">
      <c r="A14554" t="inlineStr">
        <is>
          <t>SiCKRAGE</t>
        </is>
      </c>
      <c r="B14554" t="inlineStr">
        <is>
          <t>b3fc66901111777187fa6cfdeb208fc288ddc2e8</t>
        </is>
      </c>
      <c r="C14554" t="inlineStr">
        <is>
          <t>2017-12-25 17:39:13+00:00</t>
        </is>
      </c>
      <c r="D14554" t="inlineStr">
        <is>
          <t>verchange</t>
        </is>
      </c>
      <c r="E14554" t="inlineStr">
        <is>
          <t>beautifulsoup4</t>
        </is>
      </c>
      <c r="F14554">
        <f>=4.6.0</f>
        <v/>
      </c>
      <c r="G14554" t="inlineStr">
        <is>
          <t>beautifulsoup4</t>
        </is>
      </c>
      <c r="H14554">
        <f>=4.5.3</f>
        <v/>
      </c>
    </row>
    <row r="14555">
      <c r="A14555" t="inlineStr">
        <is>
          <t>SiCKRAGE</t>
        </is>
      </c>
      <c r="B14555" t="inlineStr">
        <is>
          <t>b3fc66901111777187fa6cfdeb208fc288ddc2e8</t>
        </is>
      </c>
      <c r="C14555" t="inlineStr">
        <is>
          <t>2017-12-25 17:39:13+00:00</t>
        </is>
      </c>
      <c r="D14555" t="inlineStr">
        <is>
          <t>verchange</t>
        </is>
      </c>
      <c r="E14555" t="inlineStr">
        <is>
          <t>twilio</t>
        </is>
      </c>
      <c r="F14555">
        <f>=6.10.0</f>
        <v/>
      </c>
      <c r="G14555" t="inlineStr">
        <is>
          <t>twilio</t>
        </is>
      </c>
      <c r="H14555">
        <f>=6.7.0</f>
        <v/>
      </c>
    </row>
    <row r="14556">
      <c r="A14556" t="inlineStr">
        <is>
          <t>SiCKRAGE</t>
        </is>
      </c>
      <c r="B14556" t="inlineStr">
        <is>
          <t>b3fc66901111777187fa6cfdeb208fc288ddc2e8</t>
        </is>
      </c>
      <c r="C14556" t="inlineStr">
        <is>
          <t>2017-12-25 17:39:13+00:00</t>
        </is>
      </c>
      <c r="D14556" t="inlineStr">
        <is>
          <t>verchange</t>
        </is>
      </c>
      <c r="E14556" t="inlineStr">
        <is>
          <t>CacheControl</t>
        </is>
      </c>
      <c r="F14556">
        <f>=0.12.3</f>
        <v/>
      </c>
      <c r="G14556" t="inlineStr">
        <is>
          <t>CacheControl</t>
        </is>
      </c>
      <c r="H14556">
        <f>=0.12.2</f>
        <v/>
      </c>
    </row>
    <row r="14557">
      <c r="A14557" t="inlineStr">
        <is>
          <t>SiCKRAGE</t>
        </is>
      </c>
      <c r="B14557" t="inlineStr">
        <is>
          <t>b3fc66901111777187fa6cfdeb208fc288ddc2e8</t>
        </is>
      </c>
      <c r="C14557" t="inlineStr">
        <is>
          <t>2017-12-25 17:39:13+00:00</t>
        </is>
      </c>
      <c r="D14557" t="inlineStr">
        <is>
          <t>verchange</t>
        </is>
      </c>
      <c r="E14557" t="inlineStr">
        <is>
          <t>xmltodict</t>
        </is>
      </c>
      <c r="F14557">
        <f>=0.11.0</f>
        <v/>
      </c>
      <c r="G14557" t="inlineStr">
        <is>
          <t>xmltodict</t>
        </is>
      </c>
      <c r="H14557">
        <f>=0.10.2</f>
        <v/>
      </c>
    </row>
    <row r="14558">
      <c r="A14558" t="inlineStr">
        <is>
          <t>SiCKRAGE</t>
        </is>
      </c>
      <c r="B14558" t="inlineStr">
        <is>
          <t>b3fc66901111777187fa6cfdeb208fc288ddc2e8</t>
        </is>
      </c>
      <c r="C14558" t="inlineStr">
        <is>
          <t>2017-12-25 17:39:13+00:00</t>
        </is>
      </c>
      <c r="D14558" t="inlineStr">
        <is>
          <t>verchange</t>
        </is>
      </c>
      <c r="E14558" t="inlineStr">
        <is>
          <t>Send2Trash</t>
        </is>
      </c>
      <c r="F14558">
        <f>=1.4.2</f>
        <v/>
      </c>
      <c r="G14558" t="inlineStr">
        <is>
          <t>Send2Trash</t>
        </is>
      </c>
      <c r="H14558">
        <f>=1.3.0</f>
        <v/>
      </c>
    </row>
    <row r="14559">
      <c r="A14559" t="inlineStr">
        <is>
          <t>SiCKRAGE</t>
        </is>
      </c>
      <c r="B14559" t="inlineStr">
        <is>
          <t>b3fc66901111777187fa6cfdeb208fc288ddc2e8</t>
        </is>
      </c>
      <c r="C14559" t="inlineStr">
        <is>
          <t>2017-12-25 17:39:13+00:00</t>
        </is>
      </c>
      <c r="D14559" t="inlineStr">
        <is>
          <t>verchange</t>
        </is>
      </c>
      <c r="E14559" t="inlineStr">
        <is>
          <t>APScheduler</t>
        </is>
      </c>
      <c r="F14559">
        <f>=3.5.0</f>
        <v/>
      </c>
      <c r="G14559" t="inlineStr">
        <is>
          <t>APScheduler</t>
        </is>
      </c>
      <c r="H14559">
        <f>=3.4.0</f>
        <v/>
      </c>
    </row>
    <row r="14560">
      <c r="A14560" t="inlineStr">
        <is>
          <t>SiCKRAGE</t>
        </is>
      </c>
      <c r="B14560" t="inlineStr">
        <is>
          <t>b3fc66901111777187fa6cfdeb208fc288ddc2e8</t>
        </is>
      </c>
      <c r="C14560" t="inlineStr">
        <is>
          <t>2017-12-25 17:39:13+00:00</t>
        </is>
      </c>
      <c r="D14560" t="inlineStr">
        <is>
          <t>verchange</t>
        </is>
      </c>
      <c r="E14560" t="inlineStr">
        <is>
          <t>cfscrape</t>
        </is>
      </c>
      <c r="F14560">
        <f>=1.9.1</f>
        <v/>
      </c>
      <c r="G14560" t="inlineStr">
        <is>
          <t>cfscrape</t>
        </is>
      </c>
      <c r="H14560">
        <f>=1.9.0</f>
        <v/>
      </c>
    </row>
    <row r="14561">
      <c r="A14561" t="inlineStr">
        <is>
          <t>SiCKRAGE</t>
        </is>
      </c>
      <c r="B14561" t="inlineStr">
        <is>
          <t>b3fc66901111777187fa6cfdeb208fc288ddc2e8</t>
        </is>
      </c>
      <c r="C14561" t="inlineStr">
        <is>
          <t>2017-12-25 17:39:13+00:00</t>
        </is>
      </c>
      <c r="D14561" t="inlineStr">
        <is>
          <t>verchange</t>
        </is>
      </c>
      <c r="E14561" t="inlineStr">
        <is>
          <t>tzlocal</t>
        </is>
      </c>
      <c r="F14561">
        <f>=1.5.1</f>
        <v/>
      </c>
      <c r="G14561" t="inlineStr">
        <is>
          <t>tzlocal</t>
        </is>
      </c>
      <c r="H14561">
        <f>=1.4</f>
        <v/>
      </c>
    </row>
    <row r="14562">
      <c r="A14562" t="inlineStr">
        <is>
          <t>SiCKRAGE</t>
        </is>
      </c>
      <c r="B14562" t="inlineStr">
        <is>
          <t>b3fc66901111777187fa6cfdeb208fc288ddc2e8</t>
        </is>
      </c>
      <c r="C14562" t="inlineStr">
        <is>
          <t>2017-12-25 17:39:13+00:00</t>
        </is>
      </c>
      <c r="D14562" t="inlineStr">
        <is>
          <t>verchange</t>
        </is>
      </c>
      <c r="E14562" t="inlineStr">
        <is>
          <t>imdbpie</t>
        </is>
      </c>
      <c r="F14562">
        <f>=4.3.0</f>
        <v/>
      </c>
      <c r="G14562" t="inlineStr">
        <is>
          <t>imdbpie</t>
        </is>
      </c>
      <c r="H14562">
        <f>=4.2.0</f>
        <v/>
      </c>
    </row>
    <row r="14563">
      <c r="A14563" t="inlineStr">
        <is>
          <t>SiCKRAGE</t>
        </is>
      </c>
      <c r="B14563" t="inlineStr">
        <is>
          <t>b3fc66901111777187fa6cfdeb208fc288ddc2e8</t>
        </is>
      </c>
      <c r="C14563" t="inlineStr">
        <is>
          <t>2017-12-25 17:39:13+00:00</t>
        </is>
      </c>
      <c r="D14563" t="inlineStr">
        <is>
          <t>verchange</t>
        </is>
      </c>
      <c r="E14563" t="inlineStr">
        <is>
          <t>html5lib</t>
        </is>
      </c>
      <c r="F14563">
        <f>=1.0.1</f>
        <v/>
      </c>
      <c r="G14563" t="inlineStr">
        <is>
          <t>html5lib</t>
        </is>
      </c>
      <c r="H14563">
        <f>=1.0b10</f>
        <v/>
      </c>
    </row>
    <row r="14564">
      <c r="A14564" t="inlineStr">
        <is>
          <t>SiCKRAGE</t>
        </is>
      </c>
      <c r="B14564" t="inlineStr">
        <is>
          <t>b3fc66901111777187fa6cfdeb208fc288ddc2e8</t>
        </is>
      </c>
      <c r="C14564" t="inlineStr">
        <is>
          <t>2017-12-25 17:39:13+00:00</t>
        </is>
      </c>
      <c r="D14564" t="inlineStr">
        <is>
          <t>verchange</t>
        </is>
      </c>
      <c r="E14564" t="inlineStr">
        <is>
          <t>futures</t>
        </is>
      </c>
      <c r="F14564">
        <f>=3.2.0</f>
        <v/>
      </c>
      <c r="G14564" t="inlineStr">
        <is>
          <t>futures</t>
        </is>
      </c>
      <c r="H14564">
        <f>=3.0.5</f>
        <v/>
      </c>
    </row>
    <row r="14565">
      <c r="A14565" t="inlineStr">
        <is>
          <t>SiCKRAGE</t>
        </is>
      </c>
      <c r="B14565" t="inlineStr">
        <is>
          <t>e151b6649a5affda575757d7ffc7c44dac9be526</t>
        </is>
      </c>
      <c r="C14565" t="inlineStr">
        <is>
          <t>2018-01-05 00:43:30+00:00</t>
        </is>
      </c>
      <c r="D14565" t="inlineStr">
        <is>
          <t>verchange</t>
        </is>
      </c>
      <c r="E14565" t="inlineStr">
        <is>
          <t>imdbpie</t>
        </is>
      </c>
      <c r="F14565">
        <f>=4.4.2</f>
        <v/>
      </c>
      <c r="G14565" t="inlineStr">
        <is>
          <t>imdbpie</t>
        </is>
      </c>
      <c r="H14565">
        <f>=4.3.0</f>
        <v/>
      </c>
    </row>
    <row r="14566">
      <c r="A14566" t="inlineStr">
        <is>
          <t>SiCKRAGE</t>
        </is>
      </c>
      <c r="B14566" t="inlineStr">
        <is>
          <t>06dc99fe5fdec05808e591d8c336f228106c0b02</t>
        </is>
      </c>
      <c r="C14566" t="inlineStr">
        <is>
          <t>2018-01-12 05:14:32+00:00</t>
        </is>
      </c>
      <c r="D14566" t="inlineStr">
        <is>
          <t>verchange</t>
        </is>
      </c>
      <c r="E14566" t="inlineStr">
        <is>
          <t>psutil</t>
        </is>
      </c>
      <c r="F14566">
        <f>=5.4.3</f>
        <v/>
      </c>
      <c r="G14566" t="inlineStr">
        <is>
          <t>psutil</t>
        </is>
      </c>
      <c r="H14566">
        <f>=5.4.1</f>
        <v/>
      </c>
    </row>
    <row r="14567">
      <c r="A14567" t="inlineStr">
        <is>
          <t>SiCKRAGE</t>
        </is>
      </c>
      <c r="B14567" t="inlineStr">
        <is>
          <t>06dc99fe5fdec05808e591d8c336f228106c0b02</t>
        </is>
      </c>
      <c r="C14567" t="inlineStr">
        <is>
          <t>2018-01-12 05:14:32+00:00</t>
        </is>
      </c>
      <c r="D14567" t="inlineStr">
        <is>
          <t>rem</t>
        </is>
      </c>
      <c r="E14567" t="inlineStr"/>
      <c r="F14567" t="inlineStr"/>
      <c r="G14567" t="inlineStr">
        <is>
          <t>imdbpie</t>
        </is>
      </c>
      <c r="H14567">
        <f>=4.4.2</f>
        <v/>
      </c>
    </row>
    <row r="14568">
      <c r="A14568" t="inlineStr">
        <is>
          <t>SiCKRAGE</t>
        </is>
      </c>
      <c r="B14568" t="inlineStr">
        <is>
          <t>278b4f00985118587ca2c24049dd1a58a67d4c30</t>
        </is>
      </c>
      <c r="C14568" t="inlineStr">
        <is>
          <t>2018-01-20 10:11:00+00:00</t>
        </is>
      </c>
      <c r="D14568" t="inlineStr">
        <is>
          <t>verchange</t>
        </is>
      </c>
      <c r="E14568" t="inlineStr">
        <is>
          <t>requests</t>
        </is>
      </c>
      <c r="F14568">
        <f>=2.18.4</f>
        <v/>
      </c>
      <c r="G14568" t="inlineStr">
        <is>
          <t>requests</t>
        </is>
      </c>
      <c r="H14568">
        <f>=2.18.4</f>
        <v/>
      </c>
    </row>
    <row r="14569">
      <c r="A14569" t="inlineStr">
        <is>
          <t>SiCKRAGE</t>
        </is>
      </c>
      <c r="B14569" t="inlineStr">
        <is>
          <t>9bd04bb03508591c7e0a6a4ac3ba16d88247f4ea</t>
        </is>
      </c>
      <c r="C14569" t="inlineStr">
        <is>
          <t>2018-01-23 18:40:51+00:00</t>
        </is>
      </c>
      <c r="D14569" t="inlineStr">
        <is>
          <t>verchange</t>
        </is>
      </c>
      <c r="E14569" t="inlineStr">
        <is>
          <t>requests</t>
        </is>
      </c>
      <c r="F14569">
        <f>=2.18.4</f>
        <v/>
      </c>
      <c r="G14569" t="inlineStr">
        <is>
          <t>requests</t>
        </is>
      </c>
      <c r="H14569">
        <f>=2.18.4</f>
        <v/>
      </c>
    </row>
    <row r="14570">
      <c r="A14570" t="inlineStr">
        <is>
          <t>SiCKRAGE</t>
        </is>
      </c>
      <c r="B14570" t="inlineStr">
        <is>
          <t>0bbf9918157de81311b9173eba941e7aa180ee23</t>
        </is>
      </c>
      <c r="C14570" t="inlineStr">
        <is>
          <t>2018-04-08 06:32:11+00:00</t>
        </is>
      </c>
      <c r="D14570" t="inlineStr">
        <is>
          <t>verchange</t>
        </is>
      </c>
      <c r="E14570" t="inlineStr">
        <is>
          <t>cfscrape</t>
        </is>
      </c>
      <c r="F14570">
        <f>=1.9.5</f>
        <v/>
      </c>
      <c r="G14570" t="inlineStr">
        <is>
          <t>cfscrape</t>
        </is>
      </c>
      <c r="H14570">
        <f>=1.9.1</f>
        <v/>
      </c>
    </row>
    <row r="14571">
      <c r="A14571" t="inlineStr">
        <is>
          <t>SiCKRAGE</t>
        </is>
      </c>
      <c r="B14571" t="inlineStr">
        <is>
          <t>7fab413d5c3d8070088240749d4bf35d3f23df76</t>
        </is>
      </c>
      <c r="C14571" t="inlineStr">
        <is>
          <t>2018-04-29 22:25:39+00:00</t>
        </is>
      </c>
      <c r="D14571" t="inlineStr">
        <is>
          <t>verchange</t>
        </is>
      </c>
      <c r="E14571" t="inlineStr">
        <is>
          <t>psutil</t>
        </is>
      </c>
      <c r="F14571">
        <f>=5.4.3</f>
        <v/>
      </c>
      <c r="G14571" t="inlineStr">
        <is>
          <t>psutil</t>
        </is>
      </c>
      <c r="H14571">
        <f>=5.4.3</f>
        <v/>
      </c>
    </row>
    <row r="14572">
      <c r="A14572" t="inlineStr">
        <is>
          <t>SiCKRAGE</t>
        </is>
      </c>
      <c r="B14572" t="inlineStr">
        <is>
          <t>7fab413d5c3d8070088240749d4bf35d3f23df76</t>
        </is>
      </c>
      <c r="C14572" t="inlineStr">
        <is>
          <t>2018-04-29 22:25:39+00:00</t>
        </is>
      </c>
      <c r="D14572" t="inlineStr">
        <is>
          <t>add</t>
        </is>
      </c>
      <c r="E14572" t="inlineStr">
        <is>
          <t>raven</t>
        </is>
      </c>
      <c r="F14572">
        <f>=6.7.0</f>
        <v/>
      </c>
      <c r="G14572" t="inlineStr"/>
      <c r="H14572" t="inlineStr"/>
    </row>
    <row r="14573">
      <c r="A14573" t="inlineStr">
        <is>
          <t>SiCKRAGE</t>
        </is>
      </c>
      <c r="B14573" t="inlineStr">
        <is>
          <t>7e784715993622cfeb437ffee306808ac659b4db</t>
        </is>
      </c>
      <c r="C14573" t="inlineStr">
        <is>
          <t>2018-04-30 17:47:53+00:00</t>
        </is>
      </c>
      <c r="D14573" t="inlineStr">
        <is>
          <t>verchange</t>
        </is>
      </c>
      <c r="E14573" t="inlineStr">
        <is>
          <t>psutil</t>
        </is>
      </c>
      <c r="F14573">
        <f>=5.0.0</f>
        <v/>
      </c>
      <c r="G14573" t="inlineStr">
        <is>
          <t>psutil</t>
        </is>
      </c>
      <c r="H14573">
        <f>=5.4.3</f>
        <v/>
      </c>
    </row>
    <row r="14574">
      <c r="A14574" t="inlineStr">
        <is>
          <t>SiCKRAGE</t>
        </is>
      </c>
      <c r="B14574" t="inlineStr">
        <is>
          <t>ce501d987ce97c5751c18f4ec3fc14f3d3abcb7b</t>
        </is>
      </c>
      <c r="C14574" t="inlineStr">
        <is>
          <t>2018-05-01 19:02:25+00:00</t>
        </is>
      </c>
      <c r="D14574" t="inlineStr">
        <is>
          <t>verchange</t>
        </is>
      </c>
      <c r="E14574" t="inlineStr">
        <is>
          <t>pytz</t>
        </is>
      </c>
      <c r="F14574">
        <f>=2017.3</f>
        <v/>
      </c>
      <c r="G14574" t="inlineStr">
        <is>
          <t>pytz</t>
        </is>
      </c>
      <c r="H14574">
        <f>=2017.3</f>
        <v/>
      </c>
    </row>
    <row r="14575">
      <c r="A14575" t="inlineStr">
        <is>
          <t>SiCKRAGE</t>
        </is>
      </c>
      <c r="B14575" t="inlineStr">
        <is>
          <t>ce501d987ce97c5751c18f4ec3fc14f3d3abcb7b</t>
        </is>
      </c>
      <c r="C14575" t="inlineStr">
        <is>
          <t>2018-05-01 19:02:25+00:00</t>
        </is>
      </c>
      <c r="D14575" t="inlineStr">
        <is>
          <t>verchange</t>
        </is>
      </c>
      <c r="E14575" t="inlineStr">
        <is>
          <t>psutil</t>
        </is>
      </c>
      <c r="F14575">
        <f>=5.0.0</f>
        <v/>
      </c>
      <c r="G14575" t="inlineStr">
        <is>
          <t>psutil</t>
        </is>
      </c>
      <c r="H14575">
        <f>=5.0.0</f>
        <v/>
      </c>
    </row>
    <row r="14576">
      <c r="A14576" t="inlineStr">
        <is>
          <t>SiCKRAGE</t>
        </is>
      </c>
      <c r="B14576" t="inlineStr">
        <is>
          <t>ce501d987ce97c5751c18f4ec3fc14f3d3abcb7b</t>
        </is>
      </c>
      <c r="C14576" t="inlineStr">
        <is>
          <t>2018-05-01 19:02:25+00:00</t>
        </is>
      </c>
      <c r="D14576" t="inlineStr">
        <is>
          <t>verchange</t>
        </is>
      </c>
      <c r="E14576" t="inlineStr">
        <is>
          <t>arrow</t>
        </is>
      </c>
      <c r="F14576">
        <f>=0.10.0</f>
        <v/>
      </c>
      <c r="G14576" t="inlineStr">
        <is>
          <t>arrow</t>
        </is>
      </c>
      <c r="H14576">
        <f>=0.10.0</f>
        <v/>
      </c>
    </row>
    <row r="14577">
      <c r="A14577" t="inlineStr">
        <is>
          <t>SiCKRAGE</t>
        </is>
      </c>
      <c r="B14577" t="inlineStr">
        <is>
          <t>ce501d987ce97c5751c18f4ec3fc14f3d3abcb7b</t>
        </is>
      </c>
      <c r="C14577" t="inlineStr">
        <is>
          <t>2018-05-01 19:02:25+00:00</t>
        </is>
      </c>
      <c r="D14577" t="inlineStr">
        <is>
          <t>verchange</t>
        </is>
      </c>
      <c r="E14577" t="inlineStr">
        <is>
          <t>twilio</t>
        </is>
      </c>
      <c r="F14577">
        <f>=6.10.0</f>
        <v/>
      </c>
      <c r="G14577" t="inlineStr">
        <is>
          <t>twilio</t>
        </is>
      </c>
      <c r="H14577">
        <f>=6.10.0</f>
        <v/>
      </c>
    </row>
    <row r="14578">
      <c r="A14578" t="inlineStr">
        <is>
          <t>SiCKRAGE</t>
        </is>
      </c>
      <c r="B14578" t="inlineStr">
        <is>
          <t>ce501d987ce97c5751c18f4ec3fc14f3d3abcb7b</t>
        </is>
      </c>
      <c r="C14578" t="inlineStr">
        <is>
          <t>2018-05-01 19:02:25+00:00</t>
        </is>
      </c>
      <c r="D14578" t="inlineStr">
        <is>
          <t>verchange</t>
        </is>
      </c>
      <c r="E14578" t="inlineStr">
        <is>
          <t>chardet</t>
        </is>
      </c>
      <c r="F14578">
        <f>=3.0.4</f>
        <v/>
      </c>
      <c r="G14578" t="inlineStr">
        <is>
          <t>chardet</t>
        </is>
      </c>
      <c r="H14578">
        <f>=3.0.4</f>
        <v/>
      </c>
    </row>
    <row r="14579">
      <c r="A14579" t="inlineStr">
        <is>
          <t>SiCKRAGE</t>
        </is>
      </c>
      <c r="B14579" t="inlineStr">
        <is>
          <t>ce501d987ce97c5751c18f4ec3fc14f3d3abcb7b</t>
        </is>
      </c>
      <c r="C14579" t="inlineStr">
        <is>
          <t>2018-05-01 19:02:25+00:00</t>
        </is>
      </c>
      <c r="D14579" t="inlineStr">
        <is>
          <t>verchange</t>
        </is>
      </c>
      <c r="E14579" t="inlineStr">
        <is>
          <t>unidecode</t>
        </is>
      </c>
      <c r="F14579">
        <f>=0.4.21</f>
        <v/>
      </c>
      <c r="G14579" t="inlineStr">
        <is>
          <t>unidecode</t>
        </is>
      </c>
      <c r="H14579">
        <f>=0.4.21</f>
        <v/>
      </c>
    </row>
    <row r="14580">
      <c r="A14580" t="inlineStr">
        <is>
          <t>SiCKRAGE</t>
        </is>
      </c>
      <c r="B14580" t="inlineStr">
        <is>
          <t>ce501d987ce97c5751c18f4ec3fc14f3d3abcb7b</t>
        </is>
      </c>
      <c r="C14580" t="inlineStr">
        <is>
          <t>2018-05-01 19:02:25+00:00</t>
        </is>
      </c>
      <c r="D14580" t="inlineStr">
        <is>
          <t>verchange</t>
        </is>
      </c>
      <c r="E14580" t="inlineStr">
        <is>
          <t>raven</t>
        </is>
      </c>
      <c r="F14580">
        <f>=6.7.0</f>
        <v/>
      </c>
      <c r="G14580" t="inlineStr">
        <is>
          <t>raven</t>
        </is>
      </c>
      <c r="H14580">
        <f>=6.7.0</f>
        <v/>
      </c>
    </row>
    <row r="14581">
      <c r="A14581" t="inlineStr">
        <is>
          <t>SiCKRAGE</t>
        </is>
      </c>
      <c r="B14581" t="inlineStr">
        <is>
          <t>ce501d987ce97c5751c18f4ec3fc14f3d3abcb7b</t>
        </is>
      </c>
      <c r="C14581" t="inlineStr">
        <is>
          <t>2018-05-01 19:02:25+00:00</t>
        </is>
      </c>
      <c r="D14581" t="inlineStr">
        <is>
          <t>verchange</t>
        </is>
      </c>
      <c r="E14581" t="inlineStr">
        <is>
          <t>tzlocal</t>
        </is>
      </c>
      <c r="F14581">
        <f>=1.5.1</f>
        <v/>
      </c>
      <c r="G14581" t="inlineStr">
        <is>
          <t>tzlocal</t>
        </is>
      </c>
      <c r="H14581">
        <f>=1.5.1</f>
        <v/>
      </c>
    </row>
    <row r="14582">
      <c r="A14582" t="inlineStr">
        <is>
          <t>SiCKRAGE</t>
        </is>
      </c>
      <c r="B14582" t="inlineStr">
        <is>
          <t>6a8c91ced2733916b1f311cfd24faca125406358</t>
        </is>
      </c>
      <c r="C14582" t="inlineStr">
        <is>
          <t>2018-06-17 05:25:20+00:00</t>
        </is>
      </c>
      <c r="D14582" t="inlineStr">
        <is>
          <t>add</t>
        </is>
      </c>
      <c r="E14582" t="inlineStr">
        <is>
          <t>uPnPClient</t>
        </is>
      </c>
      <c r="F14582">
        <f>=0.0.8</f>
        <v/>
      </c>
      <c r="G14582" t="inlineStr"/>
      <c r="H14582" t="inlineStr"/>
    </row>
    <row r="14583">
      <c r="A14583" t="inlineStr">
        <is>
          <t>SiCKRAGE</t>
        </is>
      </c>
      <c r="B14583" t="inlineStr">
        <is>
          <t>6a8c91ced2733916b1f311cfd24faca125406358</t>
        </is>
      </c>
      <c r="C14583" t="inlineStr">
        <is>
          <t>2018-06-17 05:25:20+00:00</t>
        </is>
      </c>
      <c r="D14583" t="inlineStr">
        <is>
          <t>rem</t>
        </is>
      </c>
      <c r="E14583" t="inlineStr"/>
      <c r="F14583" t="inlineStr"/>
      <c r="G14583" t="inlineStr">
        <is>
          <t>gi</t>
        </is>
      </c>
      <c r="H14583">
        <f>=1.2</f>
        <v/>
      </c>
    </row>
    <row r="14584">
      <c r="A14584" t="inlineStr">
        <is>
          <t>SiCKRAGE</t>
        </is>
      </c>
      <c r="B14584" t="inlineStr">
        <is>
          <t>97ed37c223fc456ff48135dc4a6dbbe5079dcaad</t>
        </is>
      </c>
      <c r="C14584" t="inlineStr">
        <is>
          <t>2018-06-21 03:33:19+00:00</t>
        </is>
      </c>
      <c r="D14584" t="inlineStr">
        <is>
          <t>verchange</t>
        </is>
      </c>
      <c r="E14584" t="inlineStr">
        <is>
          <t>raven</t>
        </is>
      </c>
      <c r="F14584">
        <f>=6.7.0</f>
        <v/>
      </c>
      <c r="G14584" t="inlineStr">
        <is>
          <t>raven</t>
        </is>
      </c>
      <c r="H14584">
        <f>=6.7.0</f>
        <v/>
      </c>
    </row>
    <row r="14585">
      <c r="A14585" t="inlineStr">
        <is>
          <t>SiCKRAGE</t>
        </is>
      </c>
      <c r="B14585" t="inlineStr">
        <is>
          <t>97ed37c223fc456ff48135dc4a6dbbe5079dcaad</t>
        </is>
      </c>
      <c r="C14585" t="inlineStr">
        <is>
          <t>2018-06-21 03:33:19+00:00</t>
        </is>
      </c>
      <c r="D14585" t="inlineStr">
        <is>
          <t>add</t>
        </is>
      </c>
      <c r="E14585" t="inlineStr">
        <is>
          <t>python-keycloak-client</t>
        </is>
      </c>
      <c r="F14585">
        <f>=0.1.3</f>
        <v/>
      </c>
      <c r="G14585" t="inlineStr"/>
      <c r="H14585" t="inlineStr"/>
    </row>
    <row r="14586">
      <c r="A14586" t="inlineStr">
        <is>
          <t>SiCKRAGE</t>
        </is>
      </c>
      <c r="B14586" t="inlineStr">
        <is>
          <t>e7e3148bc0cd99911270307f69de530effd90e17</t>
        </is>
      </c>
      <c r="C14586" t="inlineStr">
        <is>
          <t>2018-06-25 02:13:22+00:00</t>
        </is>
      </c>
      <c r="D14586" t="inlineStr">
        <is>
          <t>rem</t>
        </is>
      </c>
      <c r="E14586" t="inlineStr"/>
      <c r="F14586" t="inlineStr"/>
      <c r="G14586" t="inlineStr">
        <is>
          <t>uPnPClient</t>
        </is>
      </c>
      <c r="H14586">
        <f>=0.0.8</f>
        <v/>
      </c>
    </row>
    <row r="14587">
      <c r="A14587" t="inlineStr">
        <is>
          <t>SiCKRAGE</t>
        </is>
      </c>
      <c r="B14587" t="inlineStr">
        <is>
          <t>e7e3148bc0cd99911270307f69de530effd90e17</t>
        </is>
      </c>
      <c r="C14587" t="inlineStr">
        <is>
          <t>2018-06-25 02:13:22+00:00</t>
        </is>
      </c>
      <c r="D14587" t="inlineStr">
        <is>
          <t>rem</t>
        </is>
      </c>
      <c r="E14587" t="inlineStr"/>
      <c r="F14587" t="inlineStr"/>
      <c r="G14587" t="inlineStr">
        <is>
          <t>google_api_python_client</t>
        </is>
      </c>
      <c r="H14587">
        <f>=1.5.1</f>
        <v/>
      </c>
    </row>
    <row r="14588">
      <c r="A14588" t="inlineStr">
        <is>
          <t>SiCKRAGE</t>
        </is>
      </c>
      <c r="B14588" t="inlineStr">
        <is>
          <t>ab5a5587ddd689251fa74428bbeb39e050453e9a</t>
        </is>
      </c>
      <c r="C14588" t="inlineStr">
        <is>
          <t>2018-06-25 16:35:23+00:00</t>
        </is>
      </c>
      <c r="D14588" t="inlineStr">
        <is>
          <t>verchange</t>
        </is>
      </c>
      <c r="E14588" t="inlineStr">
        <is>
          <t>python-keycloak-client</t>
        </is>
      </c>
      <c r="F14588">
        <f>=0.1.3</f>
        <v/>
      </c>
      <c r="G14588" t="inlineStr">
        <is>
          <t>python-keycloak-client</t>
        </is>
      </c>
      <c r="H14588">
        <f>=0.1.3</f>
        <v/>
      </c>
    </row>
    <row r="14589">
      <c r="A14589" t="inlineStr">
        <is>
          <t>SiCKRAGE</t>
        </is>
      </c>
      <c r="B14589" t="inlineStr">
        <is>
          <t>ab5a5587ddd689251fa74428bbeb39e050453e9a</t>
        </is>
      </c>
      <c r="C14589" t="inlineStr">
        <is>
          <t>2018-06-25 16:35:23+00:00</t>
        </is>
      </c>
      <c r="D14589" t="inlineStr">
        <is>
          <t>add</t>
        </is>
      </c>
      <c r="E14589" t="inlineStr">
        <is>
          <t>simplejson</t>
        </is>
      </c>
      <c r="F14589">
        <f>=3.15.0</f>
        <v/>
      </c>
      <c r="G14589" t="inlineStr"/>
      <c r="H14589" t="inlineStr"/>
    </row>
    <row r="14590">
      <c r="A14590" t="inlineStr">
        <is>
          <t>SiCKRAGE</t>
        </is>
      </c>
      <c r="B14590" t="inlineStr">
        <is>
          <t>ab5a5587ddd689251fa74428bbeb39e050453e9a</t>
        </is>
      </c>
      <c r="C14590" t="inlineStr">
        <is>
          <t>2018-06-25 16:35:23+00:00</t>
        </is>
      </c>
      <c r="D14590" t="inlineStr">
        <is>
          <t>add</t>
        </is>
      </c>
      <c r="E14590" t="inlineStr">
        <is>
          <t>service_identity</t>
        </is>
      </c>
      <c r="F14590">
        <f>=17.0.0</f>
        <v/>
      </c>
      <c r="G14590" t="inlineStr"/>
      <c r="H14590" t="inlineStr"/>
    </row>
    <row r="14591">
      <c r="A14591" t="inlineStr">
        <is>
          <t>SiCKRAGE</t>
        </is>
      </c>
      <c r="B14591" t="inlineStr">
        <is>
          <t>ab5a5587ddd689251fa74428bbeb39e050453e9a</t>
        </is>
      </c>
      <c r="C14591" t="inlineStr">
        <is>
          <t>2018-06-25 16:35:23+00:00</t>
        </is>
      </c>
      <c r="D14591" t="inlineStr">
        <is>
          <t>add</t>
        </is>
      </c>
      <c r="E14591" t="inlineStr">
        <is>
          <t>pyasn1</t>
        </is>
      </c>
      <c r="F14591">
        <f>=0.4.1</f>
        <v/>
      </c>
      <c r="G14591" t="inlineStr"/>
      <c r="H14591" t="inlineStr"/>
    </row>
    <row r="14592">
      <c r="A14592" t="inlineStr">
        <is>
          <t>SiCKRAGE</t>
        </is>
      </c>
      <c r="B14592" t="inlineStr">
        <is>
          <t>de495732ddb97c4a1c11fba72bb83aacdd72869a</t>
        </is>
      </c>
      <c r="C14592" t="inlineStr">
        <is>
          <t>2018-07-04 16:42:22+00:00</t>
        </is>
      </c>
      <c r="D14592" t="inlineStr">
        <is>
          <t>verchange</t>
        </is>
      </c>
      <c r="E14592" t="inlineStr">
        <is>
          <t>pyasn1</t>
        </is>
      </c>
      <c r="F14592">
        <f>=0.4.1</f>
        <v/>
      </c>
      <c r="G14592" t="inlineStr">
        <is>
          <t>pyasn1</t>
        </is>
      </c>
      <c r="H14592">
        <f>=0.4.1</f>
        <v/>
      </c>
    </row>
    <row r="14593">
      <c r="A14593" t="inlineStr">
        <is>
          <t>SiCKRAGE</t>
        </is>
      </c>
      <c r="B14593" t="inlineStr">
        <is>
          <t>de495732ddb97c4a1c11fba72bb83aacdd72869a</t>
        </is>
      </c>
      <c r="C14593" t="inlineStr">
        <is>
          <t>2018-07-04 16:42:22+00:00</t>
        </is>
      </c>
      <c r="D14593" t="inlineStr">
        <is>
          <t>add</t>
        </is>
      </c>
      <c r="E14593" t="inlineStr">
        <is>
          <t>lxml</t>
        </is>
      </c>
      <c r="F14593">
        <f>=4.2.3</f>
        <v/>
      </c>
      <c r="G14593" t="inlineStr"/>
      <c r="H14593" t="inlineStr"/>
    </row>
    <row r="14594">
      <c r="A14594" t="inlineStr">
        <is>
          <t>SiCKRAGE</t>
        </is>
      </c>
      <c r="B14594" t="inlineStr">
        <is>
          <t>de495732ddb97c4a1c11fba72bb83aacdd72869a</t>
        </is>
      </c>
      <c r="C14594" t="inlineStr">
        <is>
          <t>2018-07-04 16:42:22+00:00</t>
        </is>
      </c>
      <c r="D14594" t="inlineStr">
        <is>
          <t>add</t>
        </is>
      </c>
      <c r="E14594" t="inlineStr">
        <is>
          <t>ipaddress</t>
        </is>
      </c>
      <c r="F14594">
        <f>=1.0.22</f>
        <v/>
      </c>
      <c r="G14594" t="inlineStr"/>
      <c r="H14594" t="inlineStr"/>
    </row>
    <row r="14595">
      <c r="A14595" t="inlineStr">
        <is>
          <t>SiCKRAGE</t>
        </is>
      </c>
      <c r="B14595" t="inlineStr">
        <is>
          <t>ba9c482e4458089d5b4147b109d66e8ac9a65d42</t>
        </is>
      </c>
      <c r="C14595" t="inlineStr">
        <is>
          <t>2018-07-07 06:15:46+00:00</t>
        </is>
      </c>
      <c r="D14595" t="inlineStr">
        <is>
          <t>verchange</t>
        </is>
      </c>
      <c r="E14595" t="inlineStr">
        <is>
          <t>lxml</t>
        </is>
      </c>
      <c r="F14595" t="inlineStr"/>
      <c r="G14595" t="inlineStr">
        <is>
          <t>lxml</t>
        </is>
      </c>
      <c r="H14595">
        <f>=4.2.3</f>
        <v/>
      </c>
    </row>
    <row r="14596">
      <c r="A14596" t="inlineStr">
        <is>
          <t>SiCKRAGE</t>
        </is>
      </c>
      <c r="B14596" t="inlineStr">
        <is>
          <t>ba9c482e4458089d5b4147b109d66e8ac9a65d42</t>
        </is>
      </c>
      <c r="C14596" t="inlineStr">
        <is>
          <t>2018-07-07 06:15:46+00:00</t>
        </is>
      </c>
      <c r="D14596" t="inlineStr">
        <is>
          <t>verchange</t>
        </is>
      </c>
      <c r="E14596" t="inlineStr">
        <is>
          <t>psutil</t>
        </is>
      </c>
      <c r="F14596" t="inlineStr"/>
      <c r="G14596" t="inlineStr">
        <is>
          <t>psutil</t>
        </is>
      </c>
      <c r="H14596">
        <f>=5.0.0</f>
        <v/>
      </c>
    </row>
    <row r="14597">
      <c r="A14597" t="inlineStr">
        <is>
          <t>SiCKRAGE</t>
        </is>
      </c>
      <c r="B14597" t="inlineStr">
        <is>
          <t>ba9c482e4458089d5b4147b109d66e8ac9a65d42</t>
        </is>
      </c>
      <c r="C14597" t="inlineStr">
        <is>
          <t>2018-07-07 06:15:46+00:00</t>
        </is>
      </c>
      <c r="D14597" t="inlineStr">
        <is>
          <t>verchange</t>
        </is>
      </c>
      <c r="E14597" t="inlineStr">
        <is>
          <t>pyasn1</t>
        </is>
      </c>
      <c r="F14597" t="inlineStr"/>
      <c r="G14597" t="inlineStr">
        <is>
          <t>pyasn1</t>
        </is>
      </c>
      <c r="H14597">
        <f>=0.4.1</f>
        <v/>
      </c>
    </row>
    <row r="14598">
      <c r="A14598" t="inlineStr">
        <is>
          <t>SiCKRAGE</t>
        </is>
      </c>
      <c r="B14598" t="inlineStr">
        <is>
          <t>ba9c482e4458089d5b4147b109d66e8ac9a65d42</t>
        </is>
      </c>
      <c r="C14598" t="inlineStr">
        <is>
          <t>2018-07-07 06:15:46+00:00</t>
        </is>
      </c>
      <c r="D14598" t="inlineStr">
        <is>
          <t>verchange</t>
        </is>
      </c>
      <c r="E14598" t="inlineStr">
        <is>
          <t>ipaddress</t>
        </is>
      </c>
      <c r="F14598" t="inlineStr"/>
      <c r="G14598" t="inlineStr">
        <is>
          <t>ipaddress</t>
        </is>
      </c>
      <c r="H14598">
        <f>=1.0.22</f>
        <v/>
      </c>
    </row>
    <row r="14599">
      <c r="A14599" t="inlineStr">
        <is>
          <t>SiCKRAGE</t>
        </is>
      </c>
      <c r="B14599" t="inlineStr">
        <is>
          <t>ba9c482e4458089d5b4147b109d66e8ac9a65d42</t>
        </is>
      </c>
      <c r="C14599" t="inlineStr">
        <is>
          <t>2018-07-07 06:15:46+00:00</t>
        </is>
      </c>
      <c r="D14599" t="inlineStr">
        <is>
          <t>add</t>
        </is>
      </c>
      <c r="E14599" t="inlineStr">
        <is>
          <t>cffi</t>
        </is>
      </c>
      <c r="F14599" t="inlineStr"/>
      <c r="G14599" t="inlineStr"/>
      <c r="H14599" t="inlineStr"/>
    </row>
    <row r="14600">
      <c r="A14600" t="inlineStr">
        <is>
          <t>SiCKRAGE</t>
        </is>
      </c>
      <c r="B14600" t="inlineStr">
        <is>
          <t>7339ccd841c3d9375a703c8f44bf4796c8aadd17</t>
        </is>
      </c>
      <c r="C14600" t="inlineStr">
        <is>
          <t>2018-07-07 06:53:07+00:00</t>
        </is>
      </c>
      <c r="D14600" t="inlineStr">
        <is>
          <t>verchange</t>
        </is>
      </c>
      <c r="E14600" t="inlineStr">
        <is>
          <t>certifi</t>
        </is>
      </c>
      <c r="F14600" t="inlineStr"/>
      <c r="G14600" t="inlineStr">
        <is>
          <t>certifi</t>
        </is>
      </c>
      <c r="H14600">
        <f>=2017.11.5</f>
        <v/>
      </c>
    </row>
    <row r="14601">
      <c r="A14601" t="inlineStr">
        <is>
          <t>SiCKRAGE</t>
        </is>
      </c>
      <c r="B14601" t="inlineStr">
        <is>
          <t>b68b25ffd78b22aea065370cc130bb86c456071c</t>
        </is>
      </c>
      <c r="C14601" t="inlineStr">
        <is>
          <t>2018-11-27 06:07:03+00:00</t>
        </is>
      </c>
      <c r="D14601" t="inlineStr">
        <is>
          <t>verchange</t>
        </is>
      </c>
      <c r="E14601" t="inlineStr">
        <is>
          <t>tzlocal</t>
        </is>
      </c>
      <c r="F14601">
        <f>=2.0.0b1</f>
        <v/>
      </c>
      <c r="G14601" t="inlineStr">
        <is>
          <t>tzlocal</t>
        </is>
      </c>
      <c r="H14601">
        <f>=1.5.1</f>
        <v/>
      </c>
    </row>
    <row r="14602">
      <c r="A14602" t="inlineStr">
        <is>
          <t>SiCKRAGE</t>
        </is>
      </c>
      <c r="B14602" t="inlineStr">
        <is>
          <t>83f04db500640035f3500585541cf47c1840336b</t>
        </is>
      </c>
      <c r="C14602" t="inlineStr">
        <is>
          <t>2018-12-05 07:14:56+00:00</t>
        </is>
      </c>
      <c r="D14602" t="inlineStr">
        <is>
          <t>verchange</t>
        </is>
      </c>
      <c r="E14602" t="inlineStr">
        <is>
          <t>cffi</t>
        </is>
      </c>
      <c r="F14602" t="inlineStr"/>
      <c r="G14602" t="inlineStr">
        <is>
          <t>cffi</t>
        </is>
      </c>
      <c r="H14602" t="inlineStr"/>
    </row>
    <row r="14603">
      <c r="A14603" t="inlineStr">
        <is>
          <t>SiCKRAGE</t>
        </is>
      </c>
      <c r="B14603" t="inlineStr">
        <is>
          <t>83f04db500640035f3500585541cf47c1840336b</t>
        </is>
      </c>
      <c r="C14603" t="inlineStr">
        <is>
          <t>2018-12-05 07:14:56+00:00</t>
        </is>
      </c>
      <c r="D14603" t="inlineStr">
        <is>
          <t>verchange</t>
        </is>
      </c>
      <c r="E14603" t="inlineStr">
        <is>
          <t>requests</t>
        </is>
      </c>
      <c r="F14603">
        <f>=2.20.1</f>
        <v/>
      </c>
      <c r="G14603" t="inlineStr">
        <is>
          <t>requests</t>
        </is>
      </c>
      <c r="H14603">
        <f>=2.18.4</f>
        <v/>
      </c>
    </row>
    <row r="14604">
      <c r="A14604" t="inlineStr">
        <is>
          <t>SiCKRAGE</t>
        </is>
      </c>
      <c r="B14604" t="inlineStr">
        <is>
          <t>83f04db500640035f3500585541cf47c1840336b</t>
        </is>
      </c>
      <c r="C14604" t="inlineStr">
        <is>
          <t>2018-12-05 07:14:56+00:00</t>
        </is>
      </c>
      <c r="D14604" t="inlineStr">
        <is>
          <t>verchange</t>
        </is>
      </c>
      <c r="E14604" t="inlineStr">
        <is>
          <t>tornado</t>
        </is>
      </c>
      <c r="F14604">
        <f>=5.1.1</f>
        <v/>
      </c>
      <c r="G14604" t="inlineStr">
        <is>
          <t>tornado</t>
        </is>
      </c>
      <c r="H14604">
        <f>=4.5.2</f>
        <v/>
      </c>
    </row>
    <row r="14605">
      <c r="A14605" t="inlineStr">
        <is>
          <t>SiCKRAGE</t>
        </is>
      </c>
      <c r="B14605" t="inlineStr">
        <is>
          <t>83f04db500640035f3500585541cf47c1840336b</t>
        </is>
      </c>
      <c r="C14605" t="inlineStr">
        <is>
          <t>2018-12-05 07:14:56+00:00</t>
        </is>
      </c>
      <c r="D14605" t="inlineStr">
        <is>
          <t>verchange</t>
        </is>
      </c>
      <c r="E14605" t="inlineStr">
        <is>
          <t>fake-useragent</t>
        </is>
      </c>
      <c r="F14605">
        <f>=0.1.11</f>
        <v/>
      </c>
      <c r="G14605" t="inlineStr">
        <is>
          <t>fake-useragent</t>
        </is>
      </c>
      <c r="H14605">
        <f>=0.1.8</f>
        <v/>
      </c>
    </row>
    <row r="14606">
      <c r="A14606" t="inlineStr">
        <is>
          <t>SiCKRAGE</t>
        </is>
      </c>
      <c r="B14606" t="inlineStr">
        <is>
          <t>83f04db500640035f3500585541cf47c1840336b</t>
        </is>
      </c>
      <c r="C14606" t="inlineStr">
        <is>
          <t>2018-12-05 07:14:56+00:00</t>
        </is>
      </c>
      <c r="D14606" t="inlineStr">
        <is>
          <t>verchange</t>
        </is>
      </c>
      <c r="E14606" t="inlineStr">
        <is>
          <t>guessit</t>
        </is>
      </c>
      <c r="F14606">
        <f>=3.0.3</f>
        <v/>
      </c>
      <c r="G14606" t="inlineStr">
        <is>
          <t>guessit</t>
        </is>
      </c>
      <c r="H14606">
        <f>=2.1.4</f>
        <v/>
      </c>
    </row>
    <row r="14607">
      <c r="A14607" t="inlineStr">
        <is>
          <t>SiCKRAGE</t>
        </is>
      </c>
      <c r="B14607" t="inlineStr">
        <is>
          <t>83f04db500640035f3500585541cf47c1840336b</t>
        </is>
      </c>
      <c r="C14607" t="inlineStr">
        <is>
          <t>2018-12-05 07:14:56+00:00</t>
        </is>
      </c>
      <c r="D14607" t="inlineStr">
        <is>
          <t>verchange</t>
        </is>
      </c>
      <c r="E14607" t="inlineStr">
        <is>
          <t>arrow</t>
        </is>
      </c>
      <c r="F14607">
        <f>=0.12.1</f>
        <v/>
      </c>
      <c r="G14607" t="inlineStr">
        <is>
          <t>arrow</t>
        </is>
      </c>
      <c r="H14607">
        <f>=0.10.0</f>
        <v/>
      </c>
    </row>
    <row r="14608">
      <c r="A14608" t="inlineStr">
        <is>
          <t>SiCKRAGE</t>
        </is>
      </c>
      <c r="B14608" t="inlineStr">
        <is>
          <t>83f04db500640035f3500585541cf47c1840336b</t>
        </is>
      </c>
      <c r="C14608" t="inlineStr">
        <is>
          <t>2018-12-05 07:14:56+00:00</t>
        </is>
      </c>
      <c r="D14608" t="inlineStr">
        <is>
          <t>verchange</t>
        </is>
      </c>
      <c r="E14608" t="inlineStr">
        <is>
          <t>twilio</t>
        </is>
      </c>
      <c r="F14608">
        <f>=6.21.0</f>
        <v/>
      </c>
      <c r="G14608" t="inlineStr">
        <is>
          <t>twilio</t>
        </is>
      </c>
      <c r="H14608">
        <f>=6.10.0</f>
        <v/>
      </c>
    </row>
    <row r="14609">
      <c r="A14609" t="inlineStr">
        <is>
          <t>SiCKRAGE</t>
        </is>
      </c>
      <c r="B14609" t="inlineStr">
        <is>
          <t>83f04db500640035f3500585541cf47c1840336b</t>
        </is>
      </c>
      <c r="C14609" t="inlineStr">
        <is>
          <t>2018-12-05 07:14:56+00:00</t>
        </is>
      </c>
      <c r="D14609" t="inlineStr">
        <is>
          <t>verchange</t>
        </is>
      </c>
      <c r="E14609" t="inlineStr">
        <is>
          <t>markdown2</t>
        </is>
      </c>
      <c r="F14609">
        <f>=2.3.6</f>
        <v/>
      </c>
      <c r="G14609" t="inlineStr">
        <is>
          <t>markdown2</t>
        </is>
      </c>
      <c r="H14609">
        <f>=2.3.3</f>
        <v/>
      </c>
    </row>
    <row r="14610">
      <c r="A14610" t="inlineStr">
        <is>
          <t>SiCKRAGE</t>
        </is>
      </c>
      <c r="B14610" t="inlineStr">
        <is>
          <t>83f04db500640035f3500585541cf47c1840336b</t>
        </is>
      </c>
      <c r="C14610" t="inlineStr">
        <is>
          <t>2018-12-05 07:14:56+00:00</t>
        </is>
      </c>
      <c r="D14610" t="inlineStr">
        <is>
          <t>verchange</t>
        </is>
      </c>
      <c r="E14610" t="inlineStr">
        <is>
          <t>python-keycloak-client</t>
        </is>
      </c>
      <c r="F14610">
        <f>=0.2.0</f>
        <v/>
      </c>
      <c r="G14610" t="inlineStr">
        <is>
          <t>python-keycloak-client</t>
        </is>
      </c>
      <c r="H14610">
        <f>=0.1.3</f>
        <v/>
      </c>
    </row>
    <row r="14611">
      <c r="A14611" t="inlineStr">
        <is>
          <t>SiCKRAGE</t>
        </is>
      </c>
      <c r="B14611" t="inlineStr">
        <is>
          <t>83f04db500640035f3500585541cf47c1840336b</t>
        </is>
      </c>
      <c r="C14611" t="inlineStr">
        <is>
          <t>2018-12-05 07:14:56+00:00</t>
        </is>
      </c>
      <c r="D14611" t="inlineStr">
        <is>
          <t>verchange</t>
        </is>
      </c>
      <c r="E14611" t="inlineStr">
        <is>
          <t>APScheduler</t>
        </is>
      </c>
      <c r="F14611">
        <f>=3.5.3</f>
        <v/>
      </c>
      <c r="G14611" t="inlineStr">
        <is>
          <t>APScheduler</t>
        </is>
      </c>
      <c r="H14611">
        <f>=3.5.0</f>
        <v/>
      </c>
    </row>
    <row r="14612">
      <c r="A14612" t="inlineStr">
        <is>
          <t>SiCKRAGE</t>
        </is>
      </c>
      <c r="B14612" t="inlineStr">
        <is>
          <t>83f04db500640035f3500585541cf47c1840336b</t>
        </is>
      </c>
      <c r="C14612" t="inlineStr">
        <is>
          <t>2018-12-05 07:14:56+00:00</t>
        </is>
      </c>
      <c r="D14612" t="inlineStr">
        <is>
          <t>verchange</t>
        </is>
      </c>
      <c r="E14612" t="inlineStr">
        <is>
          <t>pytz</t>
        </is>
      </c>
      <c r="F14612">
        <f>=2018.7</f>
        <v/>
      </c>
      <c r="G14612" t="inlineStr">
        <is>
          <t>pytz</t>
        </is>
      </c>
      <c r="H14612">
        <f>=2017.3</f>
        <v/>
      </c>
    </row>
    <row r="14613">
      <c r="A14613" t="inlineStr">
        <is>
          <t>SiCKRAGE</t>
        </is>
      </c>
      <c r="B14613" t="inlineStr">
        <is>
          <t>83f04db500640035f3500585541cf47c1840336b</t>
        </is>
      </c>
      <c r="C14613" t="inlineStr">
        <is>
          <t>2018-12-05 07:14:56+00:00</t>
        </is>
      </c>
      <c r="D14613" t="inlineStr">
        <is>
          <t>verchange</t>
        </is>
      </c>
      <c r="E14613" t="inlineStr">
        <is>
          <t>python_twitter</t>
        </is>
      </c>
      <c r="F14613">
        <f>=3.5</f>
        <v/>
      </c>
      <c r="G14613" t="inlineStr">
        <is>
          <t>python_twitter</t>
        </is>
      </c>
      <c r="H14613">
        <f>=3.3</f>
        <v/>
      </c>
    </row>
    <row r="14614">
      <c r="A14614" t="inlineStr">
        <is>
          <t>SiCKRAGE</t>
        </is>
      </c>
      <c r="B14614" t="inlineStr">
        <is>
          <t>83f04db500640035f3500585541cf47c1840336b</t>
        </is>
      </c>
      <c r="C14614" t="inlineStr">
        <is>
          <t>2018-12-05 07:14:56+00:00</t>
        </is>
      </c>
      <c r="D14614" t="inlineStr">
        <is>
          <t>verchange</t>
        </is>
      </c>
      <c r="E14614" t="inlineStr">
        <is>
          <t>urllib3</t>
        </is>
      </c>
      <c r="F14614">
        <f>=1.24.1</f>
        <v/>
      </c>
      <c r="G14614" t="inlineStr">
        <is>
          <t>urllib3</t>
        </is>
      </c>
      <c r="H14614">
        <f>=1.22</f>
        <v/>
      </c>
    </row>
    <row r="14615">
      <c r="A14615" t="inlineStr">
        <is>
          <t>SiCKRAGE</t>
        </is>
      </c>
      <c r="B14615" t="inlineStr">
        <is>
          <t>83f04db500640035f3500585541cf47c1840336b</t>
        </is>
      </c>
      <c r="C14615" t="inlineStr">
        <is>
          <t>2018-12-05 07:14:56+00:00</t>
        </is>
      </c>
      <c r="D14615" t="inlineStr">
        <is>
          <t>verchange</t>
        </is>
      </c>
      <c r="E14615" t="inlineStr">
        <is>
          <t>beautifulsoup4</t>
        </is>
      </c>
      <c r="F14615">
        <f>=4.6.3</f>
        <v/>
      </c>
      <c r="G14615" t="inlineStr">
        <is>
          <t>beautifulsoup4</t>
        </is>
      </c>
      <c r="H14615">
        <f>=4.6.0</f>
        <v/>
      </c>
    </row>
    <row r="14616">
      <c r="A14616" t="inlineStr">
        <is>
          <t>SiCKRAGE</t>
        </is>
      </c>
      <c r="B14616" t="inlineStr">
        <is>
          <t>83f04db500640035f3500585541cf47c1840336b</t>
        </is>
      </c>
      <c r="C14616" t="inlineStr">
        <is>
          <t>2018-12-05 07:14:56+00:00</t>
        </is>
      </c>
      <c r="D14616" t="inlineStr">
        <is>
          <t>verchange</t>
        </is>
      </c>
      <c r="E14616" t="inlineStr">
        <is>
          <t>simplejson</t>
        </is>
      </c>
      <c r="F14616">
        <f>=3.16.0</f>
        <v/>
      </c>
      <c r="G14616" t="inlineStr">
        <is>
          <t>simplejson</t>
        </is>
      </c>
      <c r="H14616">
        <f>=3.15.0</f>
        <v/>
      </c>
    </row>
    <row r="14617">
      <c r="A14617" t="inlineStr">
        <is>
          <t>SiCKRAGE</t>
        </is>
      </c>
      <c r="B14617" t="inlineStr">
        <is>
          <t>83f04db500640035f3500585541cf47c1840336b</t>
        </is>
      </c>
      <c r="C14617" t="inlineStr">
        <is>
          <t>2018-12-05 07:14:56+00:00</t>
        </is>
      </c>
      <c r="D14617" t="inlineStr">
        <is>
          <t>verchange</t>
        </is>
      </c>
      <c r="E14617" t="inlineStr">
        <is>
          <t>unidecode</t>
        </is>
      </c>
      <c r="F14617">
        <f>=1.0.23</f>
        <v/>
      </c>
      <c r="G14617" t="inlineStr">
        <is>
          <t>unidecode</t>
        </is>
      </c>
      <c r="H14617">
        <f>=0.4.21</f>
        <v/>
      </c>
    </row>
    <row r="14618">
      <c r="A14618" t="inlineStr">
        <is>
          <t>SiCKRAGE</t>
        </is>
      </c>
      <c r="B14618" t="inlineStr">
        <is>
          <t>83f04db500640035f3500585541cf47c1840336b</t>
        </is>
      </c>
      <c r="C14618" t="inlineStr">
        <is>
          <t>2018-12-05 07:14:56+00:00</t>
        </is>
      </c>
      <c r="D14618" t="inlineStr">
        <is>
          <t>verchange</t>
        </is>
      </c>
      <c r="E14618" t="inlineStr">
        <is>
          <t>Send2Trash</t>
        </is>
      </c>
      <c r="F14618">
        <f>=1.5.0</f>
        <v/>
      </c>
      <c r="G14618" t="inlineStr">
        <is>
          <t>Send2Trash</t>
        </is>
      </c>
      <c r="H14618">
        <f>=1.4.2</f>
        <v/>
      </c>
    </row>
    <row r="14619">
      <c r="A14619" t="inlineStr">
        <is>
          <t>SiCKRAGE</t>
        </is>
      </c>
      <c r="B14619" t="inlineStr">
        <is>
          <t>83f04db500640035f3500585541cf47c1840336b</t>
        </is>
      </c>
      <c r="C14619" t="inlineStr">
        <is>
          <t>2018-12-05 07:14:56+00:00</t>
        </is>
      </c>
      <c r="D14619" t="inlineStr">
        <is>
          <t>verchange</t>
        </is>
      </c>
      <c r="E14619" t="inlineStr">
        <is>
          <t>python_dateutil</t>
        </is>
      </c>
      <c r="F14619">
        <f>=2.7.5</f>
        <v/>
      </c>
      <c r="G14619" t="inlineStr">
        <is>
          <t>python_dateutil</t>
        </is>
      </c>
      <c r="H14619">
        <f>=2.6.0</f>
        <v/>
      </c>
    </row>
    <row r="14620">
      <c r="A14620" t="inlineStr">
        <is>
          <t>SiCKRAGE</t>
        </is>
      </c>
      <c r="B14620" t="inlineStr">
        <is>
          <t>83f04db500640035f3500585541cf47c1840336b</t>
        </is>
      </c>
      <c r="C14620" t="inlineStr">
        <is>
          <t>2018-12-05 07:14:56+00:00</t>
        </is>
      </c>
      <c r="D14620" t="inlineStr">
        <is>
          <t>verchange</t>
        </is>
      </c>
      <c r="E14620" t="inlineStr">
        <is>
          <t>pyxdg</t>
        </is>
      </c>
      <c r="F14620">
        <f>=0.26</f>
        <v/>
      </c>
      <c r="G14620" t="inlineStr">
        <is>
          <t>pyxdg</t>
        </is>
      </c>
      <c r="H14620">
        <f>=0.25</f>
        <v/>
      </c>
    </row>
    <row r="14621">
      <c r="A14621" t="inlineStr">
        <is>
          <t>SiCKRAGE</t>
        </is>
      </c>
      <c r="B14621" t="inlineStr">
        <is>
          <t>83f04db500640035f3500585541cf47c1840336b</t>
        </is>
      </c>
      <c r="C14621" t="inlineStr">
        <is>
          <t>2018-12-05 07:14:56+00:00</t>
        </is>
      </c>
      <c r="D14621" t="inlineStr">
        <is>
          <t>verchange</t>
        </is>
      </c>
      <c r="E14621" t="inlineStr">
        <is>
          <t>CacheControl</t>
        </is>
      </c>
      <c r="F14621">
        <f>=0.12.5</f>
        <v/>
      </c>
      <c r="G14621" t="inlineStr">
        <is>
          <t>CacheControl</t>
        </is>
      </c>
      <c r="H14621">
        <f>=0.12.3</f>
        <v/>
      </c>
    </row>
    <row r="14622">
      <c r="A14622" t="inlineStr">
        <is>
          <t>SiCKRAGE</t>
        </is>
      </c>
      <c r="B14622" t="inlineStr">
        <is>
          <t>83f04db500640035f3500585541cf47c1840336b</t>
        </is>
      </c>
      <c r="C14622" t="inlineStr">
        <is>
          <t>2018-12-05 07:14:56+00:00</t>
        </is>
      </c>
      <c r="D14622" t="inlineStr">
        <is>
          <t>verchange</t>
        </is>
      </c>
      <c r="E14622" t="inlineStr">
        <is>
          <t>raven</t>
        </is>
      </c>
      <c r="F14622">
        <f>=6.9.0</f>
        <v/>
      </c>
      <c r="G14622" t="inlineStr">
        <is>
          <t>raven</t>
        </is>
      </c>
      <c r="H14622">
        <f>=6.7.0</f>
        <v/>
      </c>
    </row>
    <row r="14623">
      <c r="A14623" t="inlineStr">
        <is>
          <t>SiCKRAGE</t>
        </is>
      </c>
      <c r="B14623" t="inlineStr">
        <is>
          <t>83f04db500640035f3500585541cf47c1840336b</t>
        </is>
      </c>
      <c r="C14623" t="inlineStr">
        <is>
          <t>2018-12-05 07:14:56+00:00</t>
        </is>
      </c>
      <c r="D14623" t="inlineStr">
        <is>
          <t>verchange</t>
        </is>
      </c>
      <c r="E14623" t="inlineStr">
        <is>
          <t>profilehooks</t>
        </is>
      </c>
      <c r="F14623">
        <f>=1.10.0</f>
        <v/>
      </c>
      <c r="G14623" t="inlineStr">
        <is>
          <t>profilehooks</t>
        </is>
      </c>
      <c r="H14623">
        <f>=1.9.0</f>
        <v/>
      </c>
    </row>
    <row r="14624">
      <c r="A14624" t="inlineStr">
        <is>
          <t>SiCKRAGE</t>
        </is>
      </c>
      <c r="B14624" t="inlineStr">
        <is>
          <t>b644627569b742ceb5e970799cdf9d3122c85c26</t>
        </is>
      </c>
      <c r="C14624" t="inlineStr">
        <is>
          <t>2019-01-20 22:40:21+00:00</t>
        </is>
      </c>
      <c r="D14624" t="inlineStr">
        <is>
          <t>verchange</t>
        </is>
      </c>
      <c r="E14624" t="inlineStr">
        <is>
          <t>python-keycloak-client</t>
        </is>
      </c>
      <c r="F14624">
        <f>=0.2.1</f>
        <v/>
      </c>
      <c r="G14624" t="inlineStr">
        <is>
          <t>python-keycloak-client</t>
        </is>
      </c>
      <c r="H14624">
        <f>=0.2.0</f>
        <v/>
      </c>
    </row>
    <row r="14625">
      <c r="A14625" t="inlineStr">
        <is>
          <t>SiCKRAGE</t>
        </is>
      </c>
      <c r="B14625" t="inlineStr">
        <is>
          <t>9549d6d83996fb20e987c2d1cb7fe30ece314fed</t>
        </is>
      </c>
      <c r="C14625" t="inlineStr">
        <is>
          <t>2019-03-04 20:41:35+00:00</t>
        </is>
      </c>
      <c r="D14625" t="inlineStr">
        <is>
          <t>verchange</t>
        </is>
      </c>
      <c r="E14625" t="inlineStr">
        <is>
          <t>python-keycloak-client</t>
        </is>
      </c>
      <c r="F14625">
        <f>=0.2.2</f>
        <v/>
      </c>
      <c r="G14625" t="inlineStr">
        <is>
          <t>python-keycloak-client</t>
        </is>
      </c>
      <c r="H14625">
        <f>=0.2.1</f>
        <v/>
      </c>
    </row>
    <row r="14626">
      <c r="A14626" t="inlineStr">
        <is>
          <t>SiCKRAGE</t>
        </is>
      </c>
      <c r="B14626" t="inlineStr">
        <is>
          <t>3fbe0fbe179ab033e52b3d70e2a5d4133aa9b30c</t>
        </is>
      </c>
      <c r="C14626" t="inlineStr">
        <is>
          <t>2019-04-06 17:26:45+00:00</t>
        </is>
      </c>
      <c r="D14626" t="inlineStr">
        <is>
          <t>rem</t>
        </is>
      </c>
      <c r="E14626" t="inlineStr"/>
      <c r="F14626" t="inlineStr"/>
      <c r="G14626" t="inlineStr">
        <is>
          <t>py-unrar2</t>
        </is>
      </c>
      <c r="H14626">
        <f>=0.99.6</f>
        <v/>
      </c>
    </row>
    <row r="14627">
      <c r="A14627" t="inlineStr">
        <is>
          <t>SiCKRAGE</t>
        </is>
      </c>
      <c r="B14627" t="inlineStr">
        <is>
          <t>147b45fbcc04248c5a011d43429fa6c24d656372</t>
        </is>
      </c>
      <c r="C14627" t="inlineStr">
        <is>
          <t>2019-06-29 20:37:25+00:00</t>
        </is>
      </c>
      <c r="D14627" t="inlineStr">
        <is>
          <t>verchange</t>
        </is>
      </c>
      <c r="E14627" t="inlineStr">
        <is>
          <t>requests</t>
        </is>
      </c>
      <c r="F14627">
        <f>=2.21.0</f>
        <v/>
      </c>
      <c r="G14627" t="inlineStr">
        <is>
          <t>requests</t>
        </is>
      </c>
      <c r="H14627">
        <f>=2.20.1</f>
        <v/>
      </c>
    </row>
    <row r="14628">
      <c r="A14628" t="inlineStr">
        <is>
          <t>SiCKRAGE</t>
        </is>
      </c>
      <c r="B14628" t="inlineStr">
        <is>
          <t>147b45fbcc04248c5a011d43429fa6c24d656372</t>
        </is>
      </c>
      <c r="C14628" t="inlineStr">
        <is>
          <t>2019-06-29 20:37:25+00:00</t>
        </is>
      </c>
      <c r="D14628" t="inlineStr">
        <is>
          <t>verchange</t>
        </is>
      </c>
      <c r="E14628" t="inlineStr">
        <is>
          <t>Mako</t>
        </is>
      </c>
      <c r="F14628">
        <f>=1.0.9</f>
        <v/>
      </c>
      <c r="G14628" t="inlineStr">
        <is>
          <t>Mako</t>
        </is>
      </c>
      <c r="H14628">
        <f>=1.0.7</f>
        <v/>
      </c>
    </row>
    <row r="14629">
      <c r="A14629" t="inlineStr">
        <is>
          <t>SiCKRAGE</t>
        </is>
      </c>
      <c r="B14629" t="inlineStr">
        <is>
          <t>147b45fbcc04248c5a011d43429fa6c24d656372</t>
        </is>
      </c>
      <c r="C14629" t="inlineStr">
        <is>
          <t>2019-06-29 20:37:25+00:00</t>
        </is>
      </c>
      <c r="D14629" t="inlineStr">
        <is>
          <t>verchange</t>
        </is>
      </c>
      <c r="E14629" t="inlineStr">
        <is>
          <t>cfscrape</t>
        </is>
      </c>
      <c r="F14629">
        <f>=1.9.7</f>
        <v/>
      </c>
      <c r="G14629" t="inlineStr">
        <is>
          <t>cfscrape</t>
        </is>
      </c>
      <c r="H14629">
        <f>=1.9.5</f>
        <v/>
      </c>
    </row>
    <row r="14630">
      <c r="A14630" t="inlineStr">
        <is>
          <t>SiCKRAGE</t>
        </is>
      </c>
      <c r="B14630" t="inlineStr">
        <is>
          <t>147b45fbcc04248c5a011d43429fa6c24d656372</t>
        </is>
      </c>
      <c r="C14630" t="inlineStr">
        <is>
          <t>2019-06-29 20:37:25+00:00</t>
        </is>
      </c>
      <c r="D14630" t="inlineStr">
        <is>
          <t>verchange</t>
        </is>
      </c>
      <c r="E14630" t="inlineStr">
        <is>
          <t>tornado</t>
        </is>
      </c>
      <c r="F14630">
        <f>=6.0.2</f>
        <v/>
      </c>
      <c r="G14630" t="inlineStr">
        <is>
          <t>tornado</t>
        </is>
      </c>
      <c r="H14630">
        <f>=5.1.1</f>
        <v/>
      </c>
    </row>
    <row r="14631">
      <c r="A14631" t="inlineStr">
        <is>
          <t>SiCKRAGE</t>
        </is>
      </c>
      <c r="B14631" t="inlineStr">
        <is>
          <t>147b45fbcc04248c5a011d43429fa6c24d656372</t>
        </is>
      </c>
      <c r="C14631" t="inlineStr">
        <is>
          <t>2019-06-29 20:37:25+00:00</t>
        </is>
      </c>
      <c r="D14631" t="inlineStr">
        <is>
          <t>add</t>
        </is>
      </c>
      <c r="E14631" t="inlineStr">
        <is>
          <t>bencode3</t>
        </is>
      </c>
      <c r="F14631">
        <f>=0.1.0</f>
        <v/>
      </c>
      <c r="G14631" t="inlineStr"/>
      <c r="H14631" t="inlineStr"/>
    </row>
    <row r="14632">
      <c r="A14632" t="inlineStr">
        <is>
          <t>SiCKRAGE</t>
        </is>
      </c>
      <c r="B14632" t="inlineStr">
        <is>
          <t>147b45fbcc04248c5a011d43429fa6c24d656372</t>
        </is>
      </c>
      <c r="C14632" t="inlineStr">
        <is>
          <t>2019-06-29 20:37:25+00:00</t>
        </is>
      </c>
      <c r="D14632" t="inlineStr">
        <is>
          <t>add</t>
        </is>
      </c>
      <c r="E14632" t="inlineStr">
        <is>
          <t>hachoir3</t>
        </is>
      </c>
      <c r="F14632">
        <f>=3.0a2</f>
        <v/>
      </c>
      <c r="G14632" t="inlineStr"/>
      <c r="H14632" t="inlineStr"/>
    </row>
    <row r="14633">
      <c r="A14633" t="inlineStr">
        <is>
          <t>SiCKRAGE</t>
        </is>
      </c>
      <c r="B14633" t="inlineStr">
        <is>
          <t>147b45fbcc04248c5a011d43429fa6c24d656372</t>
        </is>
      </c>
      <c r="C14633" t="inlineStr">
        <is>
          <t>2019-06-29 20:37:25+00:00</t>
        </is>
      </c>
      <c r="D14633" t="inlineStr">
        <is>
          <t>add</t>
        </is>
      </c>
      <c r="E14633" t="inlineStr">
        <is>
          <t>future</t>
        </is>
      </c>
      <c r="F14633">
        <f>=0.17.1</f>
        <v/>
      </c>
      <c r="G14633" t="inlineStr"/>
      <c r="H14633" t="inlineStr"/>
    </row>
    <row r="14634">
      <c r="A14634" t="inlineStr">
        <is>
          <t>SiCKRAGE</t>
        </is>
      </c>
      <c r="B14634" t="inlineStr">
        <is>
          <t>147b45fbcc04248c5a011d43429fa6c24d656372</t>
        </is>
      </c>
      <c r="C14634" t="inlineStr">
        <is>
          <t>2019-06-29 20:37:25+00:00</t>
        </is>
      </c>
      <c r="D14634" t="inlineStr">
        <is>
          <t>add</t>
        </is>
      </c>
      <c r="E14634" t="inlineStr">
        <is>
          <t>unrar</t>
        </is>
      </c>
      <c r="F14634">
        <f>=0.3</f>
        <v/>
      </c>
      <c r="G14634" t="inlineStr"/>
      <c r="H14634" t="inlineStr"/>
    </row>
    <row r="14635">
      <c r="A14635" t="inlineStr">
        <is>
          <t>SiCKRAGE</t>
        </is>
      </c>
      <c r="B14635" t="inlineStr">
        <is>
          <t>147b45fbcc04248c5a011d43429fa6c24d656372</t>
        </is>
      </c>
      <c r="C14635" t="inlineStr">
        <is>
          <t>2019-06-29 20:37:25+00:00</t>
        </is>
      </c>
      <c r="D14635" t="inlineStr">
        <is>
          <t>add</t>
        </is>
      </c>
      <c r="E14635" t="inlineStr">
        <is>
          <t>knowit</t>
        </is>
      </c>
      <c r="F14635">
        <f>=0.2.4</f>
        <v/>
      </c>
      <c r="G14635" t="inlineStr"/>
      <c r="H14635" t="inlineStr"/>
    </row>
    <row r="14636">
      <c r="A14636" t="inlineStr">
        <is>
          <t>SiCKRAGE</t>
        </is>
      </c>
      <c r="B14636" t="inlineStr">
        <is>
          <t>147b45fbcc04248c5a011d43429fa6c24d656372</t>
        </is>
      </c>
      <c r="C14636" t="inlineStr">
        <is>
          <t>2019-06-29 20:37:25+00:00</t>
        </is>
      </c>
      <c r="D14636" t="inlineStr">
        <is>
          <t>add</t>
        </is>
      </c>
      <c r="E14636" t="inlineStr">
        <is>
          <t>sqlalchemy</t>
        </is>
      </c>
      <c r="F14636">
        <f>=1.3.2</f>
        <v/>
      </c>
      <c r="G14636" t="inlineStr"/>
      <c r="H14636" t="inlineStr"/>
    </row>
    <row r="14637">
      <c r="A14637" t="inlineStr">
        <is>
          <t>SiCKRAGE</t>
        </is>
      </c>
      <c r="B14637" t="inlineStr">
        <is>
          <t>147b45fbcc04248c5a011d43429fa6c24d656372</t>
        </is>
      </c>
      <c r="C14637" t="inlineStr">
        <is>
          <t>2019-06-29 20:37:25+00:00</t>
        </is>
      </c>
      <c r="D14637" t="inlineStr">
        <is>
          <t>add</t>
        </is>
      </c>
      <c r="E14637" t="inlineStr">
        <is>
          <t>sqlalchemy-migrate</t>
        </is>
      </c>
      <c r="F14637">
        <f>=0.12.0</f>
        <v/>
      </c>
      <c r="G14637" t="inlineStr"/>
      <c r="H14637" t="inlineStr"/>
    </row>
    <row r="14638">
      <c r="A14638" t="inlineStr">
        <is>
          <t>SiCKRAGE</t>
        </is>
      </c>
      <c r="B14638" t="inlineStr">
        <is>
          <t>147b45fbcc04248c5a011d43429fa6c24d656372</t>
        </is>
      </c>
      <c r="C14638" t="inlineStr">
        <is>
          <t>2019-06-29 20:37:25+00:00</t>
        </is>
      </c>
      <c r="D14638" t="inlineStr">
        <is>
          <t>add</t>
        </is>
      </c>
      <c r="E14638" t="inlineStr">
        <is>
          <t>mutagen</t>
        </is>
      </c>
      <c r="F14638">
        <f>=1.42.0</f>
        <v/>
      </c>
      <c r="G14638" t="inlineStr"/>
      <c r="H14638" t="inlineStr"/>
    </row>
    <row r="14639">
      <c r="A14639" t="inlineStr">
        <is>
          <t>SiCKRAGE</t>
        </is>
      </c>
      <c r="B14639" t="inlineStr">
        <is>
          <t>147b45fbcc04248c5a011d43429fa6c24d656372</t>
        </is>
      </c>
      <c r="C14639" t="inlineStr">
        <is>
          <t>2019-06-29 20:37:25+00:00</t>
        </is>
      </c>
      <c r="D14639" t="inlineStr">
        <is>
          <t>add</t>
        </is>
      </c>
      <c r="E14639" t="inlineStr">
        <is>
          <t>PyMySQL</t>
        </is>
      </c>
      <c r="F14639" t="inlineStr"/>
      <c r="G14639" t="inlineStr"/>
      <c r="H14639" t="inlineStr"/>
    </row>
    <row r="14640">
      <c r="A14640" t="inlineStr">
        <is>
          <t>SiCKRAGE</t>
        </is>
      </c>
      <c r="B14640" t="inlineStr">
        <is>
          <t>147b45fbcc04248c5a011d43429fa6c24d656372</t>
        </is>
      </c>
      <c r="C14640" t="inlineStr">
        <is>
          <t>2019-06-29 20:37:25+00:00</t>
        </is>
      </c>
      <c r="D14640" t="inlineStr">
        <is>
          <t>add</t>
        </is>
      </c>
      <c r="E14640" t="inlineStr">
        <is>
          <t>cryptography</t>
        </is>
      </c>
      <c r="F14640" t="inlineStr"/>
      <c r="G14640" t="inlineStr"/>
      <c r="H14640" t="inlineStr"/>
    </row>
    <row r="14641">
      <c r="A14641" t="inlineStr">
        <is>
          <t>SiCKRAGE</t>
        </is>
      </c>
      <c r="B14641" t="inlineStr">
        <is>
          <t>147b45fbcc04248c5a011d43429fa6c24d656372</t>
        </is>
      </c>
      <c r="C14641" t="inlineStr">
        <is>
          <t>2019-06-29 20:37:25+00:00</t>
        </is>
      </c>
      <c r="D14641" t="inlineStr">
        <is>
          <t>rem</t>
        </is>
      </c>
      <c r="E14641" t="inlineStr"/>
      <c r="F14641" t="inlineStr"/>
      <c r="G14641" t="inlineStr">
        <is>
          <t>bencode</t>
        </is>
      </c>
      <c r="H14641">
        <f>=1.0</f>
        <v/>
      </c>
    </row>
    <row r="14642">
      <c r="A14642" t="inlineStr">
        <is>
          <t>SiCKRAGE</t>
        </is>
      </c>
      <c r="B14642" t="inlineStr">
        <is>
          <t>147b45fbcc04248c5a011d43429fa6c24d656372</t>
        </is>
      </c>
      <c r="C14642" t="inlineStr">
        <is>
          <t>2019-06-29 20:37:25+00:00</t>
        </is>
      </c>
      <c r="D14642" t="inlineStr">
        <is>
          <t>rem</t>
        </is>
      </c>
      <c r="E14642" t="inlineStr"/>
      <c r="F14642" t="inlineStr"/>
      <c r="G14642" t="inlineStr">
        <is>
          <t>hachoir_core</t>
        </is>
      </c>
      <c r="H14642">
        <f>=1.3.3</f>
        <v/>
      </c>
    </row>
    <row r="14643">
      <c r="A14643" t="inlineStr">
        <is>
          <t>SiCKRAGE</t>
        </is>
      </c>
      <c r="B14643" t="inlineStr">
        <is>
          <t>147b45fbcc04248c5a011d43429fa6c24d656372</t>
        </is>
      </c>
      <c r="C14643" t="inlineStr">
        <is>
          <t>2019-06-29 20:37:25+00:00</t>
        </is>
      </c>
      <c r="D14643" t="inlineStr">
        <is>
          <t>rem</t>
        </is>
      </c>
      <c r="E14643" t="inlineStr"/>
      <c r="F14643" t="inlineStr"/>
      <c r="G14643" t="inlineStr">
        <is>
          <t>hachoir_metadata</t>
        </is>
      </c>
      <c r="H14643">
        <f>=1.3.3</f>
        <v/>
      </c>
    </row>
    <row r="14644">
      <c r="A14644" t="inlineStr">
        <is>
          <t>SiCKRAGE</t>
        </is>
      </c>
      <c r="B14644" t="inlineStr">
        <is>
          <t>147b45fbcc04248c5a011d43429fa6c24d656372</t>
        </is>
      </c>
      <c r="C14644" t="inlineStr">
        <is>
          <t>2019-06-29 20:37:25+00:00</t>
        </is>
      </c>
      <c r="D14644" t="inlineStr">
        <is>
          <t>rem</t>
        </is>
      </c>
      <c r="E14644" t="inlineStr"/>
      <c r="F14644" t="inlineStr"/>
      <c r="G14644" t="inlineStr">
        <is>
          <t>hachoir_parser</t>
        </is>
      </c>
      <c r="H14644">
        <f>=1.3.4</f>
        <v/>
      </c>
    </row>
    <row r="14645">
      <c r="A14645" t="inlineStr">
        <is>
          <t>SiCKRAGE</t>
        </is>
      </c>
      <c r="B14645" t="inlineStr">
        <is>
          <t>147b45fbcc04248c5a011d43429fa6c24d656372</t>
        </is>
      </c>
      <c r="C14645" t="inlineStr">
        <is>
          <t>2019-06-29 20:37:25+00:00</t>
        </is>
      </c>
      <c r="D14645" t="inlineStr">
        <is>
          <t>rem</t>
        </is>
      </c>
      <c r="E14645" t="inlineStr"/>
      <c r="F14645" t="inlineStr"/>
      <c r="G14645" t="inlineStr">
        <is>
          <t>jsonrpclib</t>
        </is>
      </c>
      <c r="H14645">
        <f>=0.1.7</f>
        <v/>
      </c>
    </row>
    <row r="14646">
      <c r="A14646" t="inlineStr">
        <is>
          <t>SiCKRAGE</t>
        </is>
      </c>
      <c r="B14646" t="inlineStr">
        <is>
          <t>147b45fbcc04248c5a011d43429fa6c24d656372</t>
        </is>
      </c>
      <c r="C14646" t="inlineStr">
        <is>
          <t>2019-06-29 20:37:25+00:00</t>
        </is>
      </c>
      <c r="D14646" t="inlineStr">
        <is>
          <t>rem</t>
        </is>
      </c>
      <c r="E14646" t="inlineStr"/>
      <c r="F14646" t="inlineStr"/>
      <c r="G14646" t="inlineStr">
        <is>
          <t>futures</t>
        </is>
      </c>
      <c r="H14646">
        <f>=3.2.0</f>
        <v/>
      </c>
    </row>
    <row r="14647">
      <c r="A14647" t="inlineStr">
        <is>
          <t>SiCKRAGE</t>
        </is>
      </c>
      <c r="B14647" t="inlineStr">
        <is>
          <t>147b45fbcc04248c5a011d43429fa6c24d656372</t>
        </is>
      </c>
      <c r="C14647" t="inlineStr">
        <is>
          <t>2019-06-29 20:37:25+00:00</t>
        </is>
      </c>
      <c r="D14647" t="inlineStr">
        <is>
          <t>rem</t>
        </is>
      </c>
      <c r="E14647" t="inlineStr"/>
      <c r="F14647" t="inlineStr"/>
      <c r="G14647" t="inlineStr">
        <is>
          <t>codernitydb</t>
        </is>
      </c>
      <c r="H14647">
        <f>=0.5.0</f>
        <v/>
      </c>
    </row>
    <row r="14648">
      <c r="A14648" t="inlineStr">
        <is>
          <t>SiCKRAGE</t>
        </is>
      </c>
      <c r="B14648" t="inlineStr">
        <is>
          <t>f6556a8e9b6b5701b8125e5baf5fc6f15356c0d5</t>
        </is>
      </c>
      <c r="C14648" t="inlineStr">
        <is>
          <t>2019-07-03 03:55:28+00:00</t>
        </is>
      </c>
      <c r="D14648" t="inlineStr">
        <is>
          <t>add</t>
        </is>
      </c>
      <c r="E14648" t="inlineStr">
        <is>
          <t>deluge-client</t>
        </is>
      </c>
      <c r="F14648">
        <f>=1.7.1</f>
        <v/>
      </c>
      <c r="G14648" t="inlineStr"/>
      <c r="H14648" t="inlineStr"/>
    </row>
    <row r="14649">
      <c r="A14649" t="inlineStr">
        <is>
          <t>SiCKRAGE</t>
        </is>
      </c>
      <c r="B14649" t="inlineStr">
        <is>
          <t>9fdfc047eeb15ff13eb0a398ad9d319556e08e89</t>
        </is>
      </c>
      <c r="C14649" t="inlineStr">
        <is>
          <t>2019-07-07 20:13:27+00:00</t>
        </is>
      </c>
      <c r="D14649" t="inlineStr">
        <is>
          <t>verchange</t>
        </is>
      </c>
      <c r="E14649" t="inlineStr">
        <is>
          <t>tornado</t>
        </is>
      </c>
      <c r="F14649">
        <f>=6.0.3</f>
        <v/>
      </c>
      <c r="G14649" t="inlineStr">
        <is>
          <t>tornado</t>
        </is>
      </c>
      <c r="H14649">
        <f>=6.0.2</f>
        <v/>
      </c>
    </row>
    <row r="14650">
      <c r="A14650" t="inlineStr">
        <is>
          <t>SiCKRAGE</t>
        </is>
      </c>
      <c r="B14650" t="inlineStr">
        <is>
          <t>9c4df9061fa40e23d32eb28c5acfc0b12597488a</t>
        </is>
      </c>
      <c r="C14650" t="inlineStr">
        <is>
          <t>2019-07-31 14:03:28+00:00</t>
        </is>
      </c>
      <c r="D14650" t="inlineStr">
        <is>
          <t>add</t>
        </is>
      </c>
      <c r="E14650" t="inlineStr">
        <is>
          <t>hachoir</t>
        </is>
      </c>
      <c r="F14650">
        <f>=3.0a5</f>
        <v/>
      </c>
      <c r="G14650" t="inlineStr"/>
      <c r="H14650" t="inlineStr"/>
    </row>
    <row r="14651">
      <c r="A14651" t="inlineStr">
        <is>
          <t>SiCKRAGE</t>
        </is>
      </c>
      <c r="B14651" t="inlineStr">
        <is>
          <t>9c4df9061fa40e23d32eb28c5acfc0b12597488a</t>
        </is>
      </c>
      <c r="C14651" t="inlineStr">
        <is>
          <t>2019-07-31 14:03:28+00:00</t>
        </is>
      </c>
      <c r="D14651" t="inlineStr">
        <is>
          <t>rem</t>
        </is>
      </c>
      <c r="E14651" t="inlineStr"/>
      <c r="F14651" t="inlineStr"/>
      <c r="G14651" t="inlineStr">
        <is>
          <t>hachoir3</t>
        </is>
      </c>
      <c r="H14651">
        <f>=3.0a2</f>
        <v/>
      </c>
    </row>
    <row r="14652">
      <c r="A14652" t="inlineStr">
        <is>
          <t>SiCKRAGE</t>
        </is>
      </c>
      <c r="B14652" t="inlineStr">
        <is>
          <t>483e4db337154dafa471c898ac968873b61248b0</t>
        </is>
      </c>
      <c r="C14652" t="inlineStr">
        <is>
          <t>2019-09-16 15:24:44+00:00</t>
        </is>
      </c>
      <c r="D14652" t="inlineStr">
        <is>
          <t>verchange</t>
        </is>
      </c>
      <c r="E14652" t="inlineStr">
        <is>
          <t>cfscrape</t>
        </is>
      </c>
      <c r="F14652">
        <f>=2.0.8</f>
        <v/>
      </c>
      <c r="G14652" t="inlineStr">
        <is>
          <t>cfscrape</t>
        </is>
      </c>
      <c r="H14652">
        <f>=1.9.7</f>
        <v/>
      </c>
    </row>
    <row r="14653">
      <c r="A14653" t="inlineStr">
        <is>
          <t>SiCKRAGE</t>
        </is>
      </c>
      <c r="B14653" t="inlineStr">
        <is>
          <t>a19cff67b4f24eb7086d4317522be34a9bd14f1d</t>
        </is>
      </c>
      <c r="C14653" t="inlineStr">
        <is>
          <t>2020-01-31 14:18:13+00:00</t>
        </is>
      </c>
      <c r="D14653" t="inlineStr">
        <is>
          <t>verchange</t>
        </is>
      </c>
      <c r="E14653" t="inlineStr">
        <is>
          <t>guessit</t>
        </is>
      </c>
      <c r="F14653">
        <f>=3.1.0</f>
        <v/>
      </c>
      <c r="G14653" t="inlineStr">
        <is>
          <t>guessit</t>
        </is>
      </c>
      <c r="H14653">
        <f>=3.0.3</f>
        <v/>
      </c>
    </row>
    <row r="14654">
      <c r="A14654" t="inlineStr">
        <is>
          <t>SiCKRAGE</t>
        </is>
      </c>
      <c r="B14654" t="inlineStr">
        <is>
          <t>a19cff67b4f24eb7086d4317522be34a9bd14f1d</t>
        </is>
      </c>
      <c r="C14654" t="inlineStr">
        <is>
          <t>2020-01-31 14:18:13+00:00</t>
        </is>
      </c>
      <c r="D14654" t="inlineStr">
        <is>
          <t>verchange</t>
        </is>
      </c>
      <c r="E14654" t="inlineStr">
        <is>
          <t>CacheControl</t>
        </is>
      </c>
      <c r="F14654">
        <f>=0.12.6</f>
        <v/>
      </c>
      <c r="G14654" t="inlineStr">
        <is>
          <t>CacheControl</t>
        </is>
      </c>
      <c r="H14654">
        <f>=0.12.5</f>
        <v/>
      </c>
    </row>
    <row r="14655">
      <c r="A14655" t="inlineStr">
        <is>
          <t>SiCKRAGE</t>
        </is>
      </c>
      <c r="B14655" t="inlineStr">
        <is>
          <t>15400b8a7e1731ebd81b45f38776fd7133004983</t>
        </is>
      </c>
      <c r="C14655" t="inlineStr">
        <is>
          <t>2020-03-08 20:26:17+00:00</t>
        </is>
      </c>
      <c r="D14655" t="inlineStr">
        <is>
          <t>verchange</t>
        </is>
      </c>
      <c r="E14655" t="inlineStr">
        <is>
          <t>raven</t>
        </is>
      </c>
      <c r="F14655">
        <f>=6.10.0</f>
        <v/>
      </c>
      <c r="G14655" t="inlineStr">
        <is>
          <t>raven</t>
        </is>
      </c>
      <c r="H14655">
        <f>=6.9.0</f>
        <v/>
      </c>
    </row>
    <row r="14656">
      <c r="A14656" t="inlineStr">
        <is>
          <t>SiCKRAGE</t>
        </is>
      </c>
      <c r="B14656" t="inlineStr">
        <is>
          <t>15400b8a7e1731ebd81b45f38776fd7133004983</t>
        </is>
      </c>
      <c r="C14656" t="inlineStr">
        <is>
          <t>2020-03-08 20:26:17+00:00</t>
        </is>
      </c>
      <c r="D14656" t="inlineStr">
        <is>
          <t>verchange</t>
        </is>
      </c>
      <c r="E14656" t="inlineStr">
        <is>
          <t>sqlalchemy-migrate</t>
        </is>
      </c>
      <c r="F14656">
        <f>=0.13.0</f>
        <v/>
      </c>
      <c r="G14656" t="inlineStr">
        <is>
          <t>sqlalchemy-migrate</t>
        </is>
      </c>
      <c r="H14656">
        <f>=0.12.0</f>
        <v/>
      </c>
    </row>
    <row r="14657">
      <c r="A14657" t="inlineStr">
        <is>
          <t>SiCKRAGE</t>
        </is>
      </c>
      <c r="B14657" t="inlineStr">
        <is>
          <t>15400b8a7e1731ebd81b45f38776fd7133004983</t>
        </is>
      </c>
      <c r="C14657" t="inlineStr">
        <is>
          <t>2020-03-08 20:26:17+00:00</t>
        </is>
      </c>
      <c r="D14657" t="inlineStr">
        <is>
          <t>verchange</t>
        </is>
      </c>
      <c r="E14657" t="inlineStr">
        <is>
          <t>sqlalchemy</t>
        </is>
      </c>
      <c r="F14657">
        <f>=1.3.13</f>
        <v/>
      </c>
      <c r="G14657" t="inlineStr">
        <is>
          <t>sqlalchemy</t>
        </is>
      </c>
      <c r="H14657">
        <f>=1.3.2</f>
        <v/>
      </c>
    </row>
    <row r="14658">
      <c r="A14658" t="inlineStr">
        <is>
          <t>SiCKRAGE</t>
        </is>
      </c>
      <c r="B14658" t="inlineStr">
        <is>
          <t>15400b8a7e1731ebd81b45f38776fd7133004983</t>
        </is>
      </c>
      <c r="C14658" t="inlineStr">
        <is>
          <t>2020-03-08 20:26:17+00:00</t>
        </is>
      </c>
      <c r="D14658" t="inlineStr">
        <is>
          <t>verchange</t>
        </is>
      </c>
      <c r="E14658" t="inlineStr">
        <is>
          <t>mutagen</t>
        </is>
      </c>
      <c r="F14658">
        <f>=1.44.0</f>
        <v/>
      </c>
      <c r="G14658" t="inlineStr">
        <is>
          <t>mutagen</t>
        </is>
      </c>
      <c r="H14658">
        <f>=1.42.0</f>
        <v/>
      </c>
    </row>
    <row r="14659">
      <c r="A14659" t="inlineStr">
        <is>
          <t>SiCKRAGE</t>
        </is>
      </c>
      <c r="B14659" t="inlineStr">
        <is>
          <t>a88754d36ad1728d96a5d39d0102cd01c6b34343</t>
        </is>
      </c>
      <c r="C14659" t="inlineStr">
        <is>
          <t>2020-03-13 14:58:42+00:00</t>
        </is>
      </c>
      <c r="D14659" t="inlineStr">
        <is>
          <t>verchange</t>
        </is>
      </c>
      <c r="E14659" t="inlineStr">
        <is>
          <t>hachoir</t>
        </is>
      </c>
      <c r="F14659">
        <f>=3.1.1</f>
        <v/>
      </c>
      <c r="G14659" t="inlineStr">
        <is>
          <t>hachoir</t>
        </is>
      </c>
      <c r="H14659">
        <f>=3.0a5</f>
        <v/>
      </c>
    </row>
    <row r="14660">
      <c r="A14660" t="inlineStr">
        <is>
          <t>SiCKRAGE</t>
        </is>
      </c>
      <c r="B14660" t="inlineStr">
        <is>
          <t>a88754d36ad1728d96a5d39d0102cd01c6b34343</t>
        </is>
      </c>
      <c r="C14660" t="inlineStr">
        <is>
          <t>2020-03-13 14:58:42+00:00</t>
        </is>
      </c>
      <c r="D14660" t="inlineStr">
        <is>
          <t>verchange</t>
        </is>
      </c>
      <c r="E14660" t="inlineStr">
        <is>
          <t>xmltodict</t>
        </is>
      </c>
      <c r="F14660">
        <f>=0.12.0</f>
        <v/>
      </c>
      <c r="G14660" t="inlineStr">
        <is>
          <t>xmltodict</t>
        </is>
      </c>
      <c r="H14660">
        <f>=0.11.0</f>
        <v/>
      </c>
    </row>
    <row r="14661">
      <c r="A14661" t="inlineStr">
        <is>
          <t>SiCKRAGE</t>
        </is>
      </c>
      <c r="B14661" t="inlineStr">
        <is>
          <t>a88754d36ad1728d96a5d39d0102cd01c6b34343</t>
        </is>
      </c>
      <c r="C14661" t="inlineStr">
        <is>
          <t>2020-03-13 14:58:42+00:00</t>
        </is>
      </c>
      <c r="D14661" t="inlineStr">
        <is>
          <t>verchange</t>
        </is>
      </c>
      <c r="E14661" t="inlineStr">
        <is>
          <t>requests</t>
        </is>
      </c>
      <c r="F14661">
        <f>=2.23.0</f>
        <v/>
      </c>
      <c r="G14661" t="inlineStr">
        <is>
          <t>requests</t>
        </is>
      </c>
      <c r="H14661">
        <f>=2.21.0</f>
        <v/>
      </c>
    </row>
    <row r="14662">
      <c r="A14662" t="inlineStr">
        <is>
          <t>SiCKRAGE</t>
        </is>
      </c>
      <c r="B14662" t="inlineStr">
        <is>
          <t>a88754d36ad1728d96a5d39d0102cd01c6b34343</t>
        </is>
      </c>
      <c r="C14662" t="inlineStr">
        <is>
          <t>2020-03-13 14:58:42+00:00</t>
        </is>
      </c>
      <c r="D14662" t="inlineStr">
        <is>
          <t>verchange</t>
        </is>
      </c>
      <c r="E14662" t="inlineStr">
        <is>
          <t>tornado</t>
        </is>
      </c>
      <c r="F14662">
        <f>=6.0.4</f>
        <v/>
      </c>
      <c r="G14662" t="inlineStr">
        <is>
          <t>tornado</t>
        </is>
      </c>
      <c r="H14662">
        <f>=6.0.3</f>
        <v/>
      </c>
    </row>
    <row r="14663">
      <c r="A14663" t="inlineStr">
        <is>
          <t>SiCKRAGE</t>
        </is>
      </c>
      <c r="B14663" t="inlineStr">
        <is>
          <t>a88754d36ad1728d96a5d39d0102cd01c6b34343</t>
        </is>
      </c>
      <c r="C14663" t="inlineStr">
        <is>
          <t>2020-03-13 14:58:42+00:00</t>
        </is>
      </c>
      <c r="D14663" t="inlineStr">
        <is>
          <t>verchange</t>
        </is>
      </c>
      <c r="E14663" t="inlineStr">
        <is>
          <t>six</t>
        </is>
      </c>
      <c r="F14663">
        <f>=1.14.0</f>
        <v/>
      </c>
      <c r="G14663" t="inlineStr">
        <is>
          <t>six</t>
        </is>
      </c>
      <c r="H14663">
        <f>=1.11.0</f>
        <v/>
      </c>
    </row>
    <row r="14664">
      <c r="A14664" t="inlineStr">
        <is>
          <t>SiCKRAGE</t>
        </is>
      </c>
      <c r="B14664" t="inlineStr">
        <is>
          <t>a88754d36ad1728d96a5d39d0102cd01c6b34343</t>
        </is>
      </c>
      <c r="C14664" t="inlineStr">
        <is>
          <t>2020-03-13 14:58:42+00:00</t>
        </is>
      </c>
      <c r="D14664" t="inlineStr">
        <is>
          <t>verchange</t>
        </is>
      </c>
      <c r="E14664" t="inlineStr">
        <is>
          <t>arrow</t>
        </is>
      </c>
      <c r="F14664">
        <f>=0.15.5</f>
        <v/>
      </c>
      <c r="G14664" t="inlineStr">
        <is>
          <t>arrow</t>
        </is>
      </c>
      <c r="H14664">
        <f>=0.12.1</f>
        <v/>
      </c>
    </row>
    <row r="14665">
      <c r="A14665" t="inlineStr">
        <is>
          <t>SiCKRAGE</t>
        </is>
      </c>
      <c r="B14665" t="inlineStr">
        <is>
          <t>a88754d36ad1728d96a5d39d0102cd01c6b34343</t>
        </is>
      </c>
      <c r="C14665" t="inlineStr">
        <is>
          <t>2020-03-13 14:58:42+00:00</t>
        </is>
      </c>
      <c r="D14665" t="inlineStr">
        <is>
          <t>verchange</t>
        </is>
      </c>
      <c r="E14665" t="inlineStr">
        <is>
          <t>twilio</t>
        </is>
      </c>
      <c r="F14665">
        <f>=6.36.0</f>
        <v/>
      </c>
      <c r="G14665" t="inlineStr">
        <is>
          <t>twilio</t>
        </is>
      </c>
      <c r="H14665">
        <f>=6.21.0</f>
        <v/>
      </c>
    </row>
    <row r="14666">
      <c r="A14666" t="inlineStr">
        <is>
          <t>SiCKRAGE</t>
        </is>
      </c>
      <c r="B14666" t="inlineStr">
        <is>
          <t>a88754d36ad1728d96a5d39d0102cd01c6b34343</t>
        </is>
      </c>
      <c r="C14666" t="inlineStr">
        <is>
          <t>2020-03-13 14:58:42+00:00</t>
        </is>
      </c>
      <c r="D14666" t="inlineStr">
        <is>
          <t>verchange</t>
        </is>
      </c>
      <c r="E14666" t="inlineStr">
        <is>
          <t>markdown2</t>
        </is>
      </c>
      <c r="F14666">
        <f>=2.3.8</f>
        <v/>
      </c>
      <c r="G14666" t="inlineStr">
        <is>
          <t>markdown2</t>
        </is>
      </c>
      <c r="H14666">
        <f>=2.3.6</f>
        <v/>
      </c>
    </row>
    <row r="14667">
      <c r="A14667" t="inlineStr">
        <is>
          <t>SiCKRAGE</t>
        </is>
      </c>
      <c r="B14667" t="inlineStr">
        <is>
          <t>a88754d36ad1728d96a5d39d0102cd01c6b34343</t>
        </is>
      </c>
      <c r="C14667" t="inlineStr">
        <is>
          <t>2020-03-13 14:58:42+00:00</t>
        </is>
      </c>
      <c r="D14667" t="inlineStr">
        <is>
          <t>verchange</t>
        </is>
      </c>
      <c r="E14667" t="inlineStr">
        <is>
          <t>APScheduler</t>
        </is>
      </c>
      <c r="F14667">
        <f>=3.6.3</f>
        <v/>
      </c>
      <c r="G14667" t="inlineStr">
        <is>
          <t>APScheduler</t>
        </is>
      </c>
      <c r="H14667">
        <f>=3.5.3</f>
        <v/>
      </c>
    </row>
    <row r="14668">
      <c r="A14668" t="inlineStr">
        <is>
          <t>SiCKRAGE</t>
        </is>
      </c>
      <c r="B14668" t="inlineStr">
        <is>
          <t>a88754d36ad1728d96a5d39d0102cd01c6b34343</t>
        </is>
      </c>
      <c r="C14668" t="inlineStr">
        <is>
          <t>2020-03-13 14:58:42+00:00</t>
        </is>
      </c>
      <c r="D14668" t="inlineStr">
        <is>
          <t>verchange</t>
        </is>
      </c>
      <c r="E14668" t="inlineStr">
        <is>
          <t>cfscrape</t>
        </is>
      </c>
      <c r="F14668">
        <f>=2.1.1</f>
        <v/>
      </c>
      <c r="G14668" t="inlineStr">
        <is>
          <t>cfscrape</t>
        </is>
      </c>
      <c r="H14668">
        <f>=2.0.8</f>
        <v/>
      </c>
    </row>
    <row r="14669">
      <c r="A14669" t="inlineStr">
        <is>
          <t>SiCKRAGE</t>
        </is>
      </c>
      <c r="B14669" t="inlineStr">
        <is>
          <t>a88754d36ad1728d96a5d39d0102cd01c6b34343</t>
        </is>
      </c>
      <c r="C14669" t="inlineStr">
        <is>
          <t>2020-03-13 14:58:42+00:00</t>
        </is>
      </c>
      <c r="D14669" t="inlineStr">
        <is>
          <t>verchange</t>
        </is>
      </c>
      <c r="E14669" t="inlineStr">
        <is>
          <t>pytz</t>
        </is>
      </c>
      <c r="F14669">
        <f>=2019.3</f>
        <v/>
      </c>
      <c r="G14669" t="inlineStr">
        <is>
          <t>pytz</t>
        </is>
      </c>
      <c r="H14669">
        <f>=2018.7</f>
        <v/>
      </c>
    </row>
    <row r="14670">
      <c r="A14670" t="inlineStr">
        <is>
          <t>SiCKRAGE</t>
        </is>
      </c>
      <c r="B14670" t="inlineStr">
        <is>
          <t>a88754d36ad1728d96a5d39d0102cd01c6b34343</t>
        </is>
      </c>
      <c r="C14670" t="inlineStr">
        <is>
          <t>2020-03-13 14:58:42+00:00</t>
        </is>
      </c>
      <c r="D14670" t="inlineStr">
        <is>
          <t>verchange</t>
        </is>
      </c>
      <c r="E14670" t="inlineStr">
        <is>
          <t>feedparser</t>
        </is>
      </c>
      <c r="F14670">
        <f>=6.0.0b3</f>
        <v/>
      </c>
      <c r="G14670" t="inlineStr">
        <is>
          <t>feedparser</t>
        </is>
      </c>
      <c r="H14670">
        <f>=5.2.1</f>
        <v/>
      </c>
    </row>
    <row r="14671">
      <c r="A14671" t="inlineStr">
        <is>
          <t>SiCKRAGE</t>
        </is>
      </c>
      <c r="B14671" t="inlineStr">
        <is>
          <t>a88754d36ad1728d96a5d39d0102cd01c6b34343</t>
        </is>
      </c>
      <c r="C14671" t="inlineStr">
        <is>
          <t>2020-03-13 14:58:42+00:00</t>
        </is>
      </c>
      <c r="D14671" t="inlineStr">
        <is>
          <t>verchange</t>
        </is>
      </c>
      <c r="E14671" t="inlineStr">
        <is>
          <t>urllib3</t>
        </is>
      </c>
      <c r="F14671">
        <f>=1.25.8</f>
        <v/>
      </c>
      <c r="G14671" t="inlineStr">
        <is>
          <t>urllib3</t>
        </is>
      </c>
      <c r="H14671">
        <f>=1.24.1</f>
        <v/>
      </c>
    </row>
    <row r="14672">
      <c r="A14672" t="inlineStr">
        <is>
          <t>SiCKRAGE</t>
        </is>
      </c>
      <c r="B14672" t="inlineStr">
        <is>
          <t>a88754d36ad1728d96a5d39d0102cd01c6b34343</t>
        </is>
      </c>
      <c r="C14672" t="inlineStr">
        <is>
          <t>2020-03-13 14:58:42+00:00</t>
        </is>
      </c>
      <c r="D14672" t="inlineStr">
        <is>
          <t>verchange</t>
        </is>
      </c>
      <c r="E14672" t="inlineStr">
        <is>
          <t>beautifulsoup4</t>
        </is>
      </c>
      <c r="F14672">
        <f>=4.8.2</f>
        <v/>
      </c>
      <c r="G14672" t="inlineStr">
        <is>
          <t>beautifulsoup4</t>
        </is>
      </c>
      <c r="H14672">
        <f>=4.6.3</f>
        <v/>
      </c>
    </row>
    <row r="14673">
      <c r="A14673" t="inlineStr">
        <is>
          <t>SiCKRAGE</t>
        </is>
      </c>
      <c r="B14673" t="inlineStr">
        <is>
          <t>a88754d36ad1728d96a5d39d0102cd01c6b34343</t>
        </is>
      </c>
      <c r="C14673" t="inlineStr">
        <is>
          <t>2020-03-13 14:58:42+00:00</t>
        </is>
      </c>
      <c r="D14673" t="inlineStr">
        <is>
          <t>verchange</t>
        </is>
      </c>
      <c r="E14673" t="inlineStr">
        <is>
          <t>simplejson</t>
        </is>
      </c>
      <c r="F14673">
        <f>=3.17.0</f>
        <v/>
      </c>
      <c r="G14673" t="inlineStr">
        <is>
          <t>simplejson</t>
        </is>
      </c>
      <c r="H14673">
        <f>=3.16.0</f>
        <v/>
      </c>
    </row>
    <row r="14674">
      <c r="A14674" t="inlineStr">
        <is>
          <t>SiCKRAGE</t>
        </is>
      </c>
      <c r="B14674" t="inlineStr">
        <is>
          <t>a88754d36ad1728d96a5d39d0102cd01c6b34343</t>
        </is>
      </c>
      <c r="C14674" t="inlineStr">
        <is>
          <t>2020-03-13 14:58:42+00:00</t>
        </is>
      </c>
      <c r="D14674" t="inlineStr">
        <is>
          <t>verchange</t>
        </is>
      </c>
      <c r="E14674" t="inlineStr">
        <is>
          <t>unidecode</t>
        </is>
      </c>
      <c r="F14674">
        <f>=1.1.1</f>
        <v/>
      </c>
      <c r="G14674" t="inlineStr">
        <is>
          <t>unidecode</t>
        </is>
      </c>
      <c r="H14674">
        <f>=1.0.23</f>
        <v/>
      </c>
    </row>
    <row r="14675">
      <c r="A14675" t="inlineStr">
        <is>
          <t>SiCKRAGE</t>
        </is>
      </c>
      <c r="B14675" t="inlineStr">
        <is>
          <t>a88754d36ad1728d96a5d39d0102cd01c6b34343</t>
        </is>
      </c>
      <c r="C14675" t="inlineStr">
        <is>
          <t>2020-03-13 14:58:42+00:00</t>
        </is>
      </c>
      <c r="D14675" t="inlineStr">
        <is>
          <t>verchange</t>
        </is>
      </c>
      <c r="E14675" t="inlineStr">
        <is>
          <t>future</t>
        </is>
      </c>
      <c r="F14675">
        <f>=0.18.2</f>
        <v/>
      </c>
      <c r="G14675" t="inlineStr">
        <is>
          <t>future</t>
        </is>
      </c>
      <c r="H14675">
        <f>=0.17.1</f>
        <v/>
      </c>
    </row>
    <row r="14676">
      <c r="A14676" t="inlineStr">
        <is>
          <t>SiCKRAGE</t>
        </is>
      </c>
      <c r="B14676" t="inlineStr">
        <is>
          <t>a88754d36ad1728d96a5d39d0102cd01c6b34343</t>
        </is>
      </c>
      <c r="C14676" t="inlineStr">
        <is>
          <t>2020-03-13 14:58:42+00:00</t>
        </is>
      </c>
      <c r="D14676" t="inlineStr">
        <is>
          <t>verchange</t>
        </is>
      </c>
      <c r="E14676" t="inlineStr">
        <is>
          <t>Mako</t>
        </is>
      </c>
      <c r="F14676">
        <f>=1.1.2</f>
        <v/>
      </c>
      <c r="G14676" t="inlineStr">
        <is>
          <t>Mako</t>
        </is>
      </c>
      <c r="H14676">
        <f>=1.0.9</f>
        <v/>
      </c>
    </row>
    <row r="14677">
      <c r="A14677" t="inlineStr">
        <is>
          <t>SiCKRAGE</t>
        </is>
      </c>
      <c r="B14677" t="inlineStr">
        <is>
          <t>a88754d36ad1728d96a5d39d0102cd01c6b34343</t>
        </is>
      </c>
      <c r="C14677" t="inlineStr">
        <is>
          <t>2020-03-13 14:58:42+00:00</t>
        </is>
      </c>
      <c r="D14677" t="inlineStr">
        <is>
          <t>verchange</t>
        </is>
      </c>
      <c r="E14677" t="inlineStr">
        <is>
          <t>unrar</t>
        </is>
      </c>
      <c r="F14677">
        <f>=0.4</f>
        <v/>
      </c>
      <c r="G14677" t="inlineStr">
        <is>
          <t>unrar</t>
        </is>
      </c>
      <c r="H14677">
        <f>=0.3</f>
        <v/>
      </c>
    </row>
    <row r="14678">
      <c r="A14678" t="inlineStr">
        <is>
          <t>SiCKRAGE</t>
        </is>
      </c>
      <c r="B14678" t="inlineStr">
        <is>
          <t>a88754d36ad1728d96a5d39d0102cd01c6b34343</t>
        </is>
      </c>
      <c r="C14678" t="inlineStr">
        <is>
          <t>2020-03-13 14:58:42+00:00</t>
        </is>
      </c>
      <c r="D14678" t="inlineStr">
        <is>
          <t>verchange</t>
        </is>
      </c>
      <c r="E14678" t="inlineStr">
        <is>
          <t>service_identity</t>
        </is>
      </c>
      <c r="F14678">
        <f>=18.1.0</f>
        <v/>
      </c>
      <c r="G14678" t="inlineStr">
        <is>
          <t>service_identity</t>
        </is>
      </c>
      <c r="H14678">
        <f>=17.0.0</f>
        <v/>
      </c>
    </row>
    <row r="14679">
      <c r="A14679" t="inlineStr">
        <is>
          <t>SiCKRAGE</t>
        </is>
      </c>
      <c r="B14679" t="inlineStr">
        <is>
          <t>a88754d36ad1728d96a5d39d0102cd01c6b34343</t>
        </is>
      </c>
      <c r="C14679" t="inlineStr">
        <is>
          <t>2020-03-13 14:58:42+00:00</t>
        </is>
      </c>
      <c r="D14679" t="inlineStr">
        <is>
          <t>verchange</t>
        </is>
      </c>
      <c r="E14679" t="inlineStr">
        <is>
          <t>deluge-client</t>
        </is>
      </c>
      <c r="F14679">
        <f>=1.8.0</f>
        <v/>
      </c>
      <c r="G14679" t="inlineStr">
        <is>
          <t>deluge-client</t>
        </is>
      </c>
      <c r="H14679">
        <f>=1.7.1</f>
        <v/>
      </c>
    </row>
    <row r="14680">
      <c r="A14680" t="inlineStr">
        <is>
          <t>SiCKRAGE</t>
        </is>
      </c>
      <c r="B14680" t="inlineStr">
        <is>
          <t>a88754d36ad1728d96a5d39d0102cd01c6b34343</t>
        </is>
      </c>
      <c r="C14680" t="inlineStr">
        <is>
          <t>2020-03-13 14:58:42+00:00</t>
        </is>
      </c>
      <c r="D14680" t="inlineStr">
        <is>
          <t>verchange</t>
        </is>
      </c>
      <c r="E14680" t="inlineStr">
        <is>
          <t>tzlocal</t>
        </is>
      </c>
      <c r="F14680">
        <f>=2.1b1</f>
        <v/>
      </c>
      <c r="G14680" t="inlineStr">
        <is>
          <t>tzlocal</t>
        </is>
      </c>
      <c r="H14680">
        <f>=2.0.0b1</f>
        <v/>
      </c>
    </row>
    <row r="14681">
      <c r="A14681" t="inlineStr">
        <is>
          <t>SiCKRAGE</t>
        </is>
      </c>
      <c r="B14681" t="inlineStr">
        <is>
          <t>a88754d36ad1728d96a5d39d0102cd01c6b34343</t>
        </is>
      </c>
      <c r="C14681" t="inlineStr">
        <is>
          <t>2020-03-13 14:58:42+00:00</t>
        </is>
      </c>
      <c r="D14681" t="inlineStr">
        <is>
          <t>verchange</t>
        </is>
      </c>
      <c r="E14681" t="inlineStr">
        <is>
          <t>profilehooks</t>
        </is>
      </c>
      <c r="F14681">
        <f>=1.11.2</f>
        <v/>
      </c>
      <c r="G14681" t="inlineStr">
        <is>
          <t>profilehooks</t>
        </is>
      </c>
      <c r="H14681">
        <f>=1.10.0</f>
        <v/>
      </c>
    </row>
    <row r="14682">
      <c r="A14682" t="inlineStr">
        <is>
          <t>SiCKRAGE</t>
        </is>
      </c>
      <c r="B14682" t="inlineStr">
        <is>
          <t>37077c7c177a8813c2b9d5cac9e2d2e557836de8</t>
        </is>
      </c>
      <c r="C14682" t="inlineStr">
        <is>
          <t>2020-04-20 05:47:24+00:00</t>
        </is>
      </c>
      <c r="D14682" t="inlineStr">
        <is>
          <t>verchange</t>
        </is>
      </c>
      <c r="E14682" t="inlineStr">
        <is>
          <t>urllib3</t>
        </is>
      </c>
      <c r="F14682">
        <f>=1.25.9</f>
        <v/>
      </c>
      <c r="G14682" t="inlineStr">
        <is>
          <t>urllib3</t>
        </is>
      </c>
      <c r="H14682">
        <f>=1.25.8</f>
        <v/>
      </c>
    </row>
    <row r="14683">
      <c r="A14683" t="inlineStr">
        <is>
          <t>SiCKRAGE</t>
        </is>
      </c>
      <c r="B14683" t="inlineStr">
        <is>
          <t>37077c7c177a8813c2b9d5cac9e2d2e557836de8</t>
        </is>
      </c>
      <c r="C14683" t="inlineStr">
        <is>
          <t>2020-04-20 05:47:24+00:00</t>
        </is>
      </c>
      <c r="D14683" t="inlineStr">
        <is>
          <t>verchange</t>
        </is>
      </c>
      <c r="E14683" t="inlineStr">
        <is>
          <t>sqlalchemy</t>
        </is>
      </c>
      <c r="F14683">
        <f>=1.3.16</f>
        <v/>
      </c>
      <c r="G14683" t="inlineStr">
        <is>
          <t>sqlalchemy</t>
        </is>
      </c>
      <c r="H14683">
        <f>=1.3.13</f>
        <v/>
      </c>
    </row>
    <row r="14684">
      <c r="A14684" t="inlineStr">
        <is>
          <t>SiCKRAGE</t>
        </is>
      </c>
      <c r="B14684" t="inlineStr">
        <is>
          <t>37077c7c177a8813c2b9d5cac9e2d2e557836de8</t>
        </is>
      </c>
      <c r="C14684" t="inlineStr">
        <is>
          <t>2020-04-20 05:47:24+00:00</t>
        </is>
      </c>
      <c r="D14684" t="inlineStr">
        <is>
          <t>verchange</t>
        </is>
      </c>
      <c r="E14684" t="inlineStr">
        <is>
          <t>beautifulsoup4</t>
        </is>
      </c>
      <c r="F14684">
        <f>=4.9.0</f>
        <v/>
      </c>
      <c r="G14684" t="inlineStr">
        <is>
          <t>beautifulsoup4</t>
        </is>
      </c>
      <c r="H14684">
        <f>=4.8.2</f>
        <v/>
      </c>
    </row>
    <row r="14685">
      <c r="A14685" t="inlineStr">
        <is>
          <t>SiCKRAGE</t>
        </is>
      </c>
      <c r="B14685" t="inlineStr">
        <is>
          <t>37077c7c177a8813c2b9d5cac9e2d2e557836de8</t>
        </is>
      </c>
      <c r="C14685" t="inlineStr">
        <is>
          <t>2020-04-20 05:47:24+00:00</t>
        </is>
      </c>
      <c r="D14685" t="inlineStr">
        <is>
          <t>verchange</t>
        </is>
      </c>
      <c r="E14685" t="inlineStr">
        <is>
          <t>twilio</t>
        </is>
      </c>
      <c r="F14685">
        <f>=6.38.1</f>
        <v/>
      </c>
      <c r="G14685" t="inlineStr">
        <is>
          <t>twilio</t>
        </is>
      </c>
      <c r="H14685">
        <f>=6.36.0</f>
        <v/>
      </c>
    </row>
    <row r="14686">
      <c r="A14686" t="inlineStr">
        <is>
          <t>SiCKRAGE</t>
        </is>
      </c>
      <c r="B14686" t="inlineStr">
        <is>
          <t>37077c7c177a8813c2b9d5cac9e2d2e557836de8</t>
        </is>
      </c>
      <c r="C14686" t="inlineStr">
        <is>
          <t>2020-04-20 05:47:24+00:00</t>
        </is>
      </c>
      <c r="D14686" t="inlineStr">
        <is>
          <t>verchange</t>
        </is>
      </c>
      <c r="E14686" t="inlineStr">
        <is>
          <t>python-keycloak-client</t>
        </is>
      </c>
      <c r="F14686">
        <f>=0.2.3</f>
        <v/>
      </c>
      <c r="G14686" t="inlineStr">
        <is>
          <t>python-keycloak-client</t>
        </is>
      </c>
      <c r="H14686">
        <f>=0.2.2</f>
        <v/>
      </c>
    </row>
    <row r="14687">
      <c r="A14687" t="inlineStr">
        <is>
          <t>SiCKRAGE</t>
        </is>
      </c>
      <c r="B14687" t="inlineStr">
        <is>
          <t>37077c7c177a8813c2b9d5cac9e2d2e557836de8</t>
        </is>
      </c>
      <c r="C14687" t="inlineStr">
        <is>
          <t>2020-04-20 05:47:24+00:00</t>
        </is>
      </c>
      <c r="D14687" t="inlineStr">
        <is>
          <t>add</t>
        </is>
      </c>
      <c r="E14687" t="inlineStr">
        <is>
          <t>cloudscraper</t>
        </is>
      </c>
      <c r="F14687">
        <f>=1.2.33</f>
        <v/>
      </c>
      <c r="G14687" t="inlineStr"/>
      <c r="H14687" t="inlineStr"/>
    </row>
    <row r="14688">
      <c r="A14688" t="inlineStr">
        <is>
          <t>SiCKRAGE</t>
        </is>
      </c>
      <c r="B14688" t="inlineStr">
        <is>
          <t>37077c7c177a8813c2b9d5cac9e2d2e557836de8</t>
        </is>
      </c>
      <c r="C14688" t="inlineStr">
        <is>
          <t>2020-04-20 05:47:24+00:00</t>
        </is>
      </c>
      <c r="D14688" t="inlineStr">
        <is>
          <t>rem</t>
        </is>
      </c>
      <c r="E14688" t="inlineStr"/>
      <c r="F14688" t="inlineStr"/>
      <c r="G14688" t="inlineStr">
        <is>
          <t>cfscrape</t>
        </is>
      </c>
      <c r="H14688">
        <f>=2.1.1</f>
        <v/>
      </c>
    </row>
    <row r="14689">
      <c r="A14689" t="inlineStr">
        <is>
          <t>SiCKRAGE</t>
        </is>
      </c>
      <c r="B14689" t="inlineStr">
        <is>
          <t>89f2bde021fdca8e9dfe6563cf25837be803cd13</t>
        </is>
      </c>
      <c r="C14689" t="inlineStr">
        <is>
          <t>2020-07-28 13:45:01+00:00</t>
        </is>
      </c>
      <c r="D14689" t="inlineStr">
        <is>
          <t>verchange</t>
        </is>
      </c>
      <c r="E14689" t="inlineStr">
        <is>
          <t>six</t>
        </is>
      </c>
      <c r="F14689">
        <f>=1.15.0</f>
        <v/>
      </c>
      <c r="G14689" t="inlineStr">
        <is>
          <t>six</t>
        </is>
      </c>
      <c r="H14689">
        <f>=1.14.0</f>
        <v/>
      </c>
    </row>
    <row r="14690">
      <c r="A14690" t="inlineStr">
        <is>
          <t>SiCKRAGE</t>
        </is>
      </c>
      <c r="B14690" t="inlineStr">
        <is>
          <t>89f2bde021fdca8e9dfe6563cf25837be803cd13</t>
        </is>
      </c>
      <c r="C14690" t="inlineStr">
        <is>
          <t>2020-07-28 13:45:01+00:00</t>
        </is>
      </c>
      <c r="D14690" t="inlineStr">
        <is>
          <t>verchange</t>
        </is>
      </c>
      <c r="E14690" t="inlineStr">
        <is>
          <t>pytz</t>
        </is>
      </c>
      <c r="F14690">
        <f>=2020.1</f>
        <v/>
      </c>
      <c r="G14690" t="inlineStr">
        <is>
          <t>pytz</t>
        </is>
      </c>
      <c r="H14690">
        <f>=2019.3</f>
        <v/>
      </c>
    </row>
    <row r="14691">
      <c r="A14691" t="inlineStr">
        <is>
          <t>SiCKRAGE</t>
        </is>
      </c>
      <c r="B14691" t="inlineStr">
        <is>
          <t>89f2bde021fdca8e9dfe6563cf25837be803cd13</t>
        </is>
      </c>
      <c r="C14691" t="inlineStr">
        <is>
          <t>2020-07-28 13:45:01+00:00</t>
        </is>
      </c>
      <c r="D14691" t="inlineStr">
        <is>
          <t>verchange</t>
        </is>
      </c>
      <c r="E14691" t="inlineStr">
        <is>
          <t>sqlalchemy</t>
        </is>
      </c>
      <c r="F14691">
        <f>=1.3.18</f>
        <v/>
      </c>
      <c r="G14691" t="inlineStr">
        <is>
          <t>sqlalchemy</t>
        </is>
      </c>
      <c r="H14691">
        <f>=1.3.16</f>
        <v/>
      </c>
    </row>
    <row r="14692">
      <c r="A14692" t="inlineStr">
        <is>
          <t>SiCKRAGE</t>
        </is>
      </c>
      <c r="B14692" t="inlineStr">
        <is>
          <t>89f2bde021fdca8e9dfe6563cf25837be803cd13</t>
        </is>
      </c>
      <c r="C14692" t="inlineStr">
        <is>
          <t>2020-07-28 13:45:01+00:00</t>
        </is>
      </c>
      <c r="D14692" t="inlineStr">
        <is>
          <t>verchange</t>
        </is>
      </c>
      <c r="E14692" t="inlineStr">
        <is>
          <t>beautifulsoup4</t>
        </is>
      </c>
      <c r="F14692">
        <f>=4.9.1</f>
        <v/>
      </c>
      <c r="G14692" t="inlineStr">
        <is>
          <t>beautifulsoup4</t>
        </is>
      </c>
      <c r="H14692">
        <f>=4.9.0</f>
        <v/>
      </c>
    </row>
    <row r="14693">
      <c r="A14693" t="inlineStr">
        <is>
          <t>SiCKRAGE</t>
        </is>
      </c>
      <c r="B14693" t="inlineStr">
        <is>
          <t>89f2bde021fdca8e9dfe6563cf25837be803cd13</t>
        </is>
      </c>
      <c r="C14693" t="inlineStr">
        <is>
          <t>2020-07-28 13:45:01+00:00</t>
        </is>
      </c>
      <c r="D14693" t="inlineStr">
        <is>
          <t>verchange</t>
        </is>
      </c>
      <c r="E14693" t="inlineStr">
        <is>
          <t>guessit</t>
        </is>
      </c>
      <c r="F14693">
        <f>=3.1.1</f>
        <v/>
      </c>
      <c r="G14693" t="inlineStr">
        <is>
          <t>guessit</t>
        </is>
      </c>
      <c r="H14693">
        <f>=3.1.0</f>
        <v/>
      </c>
    </row>
    <row r="14694">
      <c r="A14694" t="inlineStr">
        <is>
          <t>SiCKRAGE</t>
        </is>
      </c>
      <c r="B14694" t="inlineStr">
        <is>
          <t>89f2bde021fdca8e9dfe6563cf25837be803cd13</t>
        </is>
      </c>
      <c r="C14694" t="inlineStr">
        <is>
          <t>2020-07-28 13:45:01+00:00</t>
        </is>
      </c>
      <c r="D14694" t="inlineStr">
        <is>
          <t>verchange</t>
        </is>
      </c>
      <c r="E14694" t="inlineStr">
        <is>
          <t>arrow</t>
        </is>
      </c>
      <c r="F14694">
        <f>=0.15.7</f>
        <v/>
      </c>
      <c r="G14694" t="inlineStr">
        <is>
          <t>arrow</t>
        </is>
      </c>
      <c r="H14694">
        <f>=0.15.5</f>
        <v/>
      </c>
    </row>
    <row r="14695">
      <c r="A14695" t="inlineStr">
        <is>
          <t>SiCKRAGE</t>
        </is>
      </c>
      <c r="B14695" t="inlineStr">
        <is>
          <t>89f2bde021fdca8e9dfe6563cf25837be803cd13</t>
        </is>
      </c>
      <c r="C14695" t="inlineStr">
        <is>
          <t>2020-07-28 13:45:01+00:00</t>
        </is>
      </c>
      <c r="D14695" t="inlineStr">
        <is>
          <t>verchange</t>
        </is>
      </c>
      <c r="E14695" t="inlineStr">
        <is>
          <t>twilio</t>
        </is>
      </c>
      <c r="F14695">
        <f>=6.43.0</f>
        <v/>
      </c>
      <c r="G14695" t="inlineStr">
        <is>
          <t>twilio</t>
        </is>
      </c>
      <c r="H14695">
        <f>=6.38.1</f>
        <v/>
      </c>
    </row>
    <row r="14696">
      <c r="A14696" t="inlineStr">
        <is>
          <t>SiCKRAGE</t>
        </is>
      </c>
      <c r="B14696" t="inlineStr">
        <is>
          <t>89f2bde021fdca8e9dfe6563cf25837be803cd13</t>
        </is>
      </c>
      <c r="C14696" t="inlineStr">
        <is>
          <t>2020-07-28 13:45:01+00:00</t>
        </is>
      </c>
      <c r="D14696" t="inlineStr">
        <is>
          <t>verchange</t>
        </is>
      </c>
      <c r="E14696" t="inlineStr">
        <is>
          <t>markdown2</t>
        </is>
      </c>
      <c r="F14696">
        <f>=2.3.9</f>
        <v/>
      </c>
      <c r="G14696" t="inlineStr">
        <is>
          <t>markdown2</t>
        </is>
      </c>
      <c r="H14696">
        <f>=2.3.8</f>
        <v/>
      </c>
    </row>
    <row r="14697">
      <c r="A14697" t="inlineStr">
        <is>
          <t>SiCKRAGE</t>
        </is>
      </c>
      <c r="B14697" t="inlineStr">
        <is>
          <t>89f2bde021fdca8e9dfe6563cf25837be803cd13</t>
        </is>
      </c>
      <c r="C14697" t="inlineStr">
        <is>
          <t>2020-07-28 13:45:01+00:00</t>
        </is>
      </c>
      <c r="D14697" t="inlineStr">
        <is>
          <t>verchange</t>
        </is>
      </c>
      <c r="E14697" t="inlineStr">
        <is>
          <t>subliminal</t>
        </is>
      </c>
      <c r="F14697">
        <f>=2.1.0</f>
        <v/>
      </c>
      <c r="G14697" t="inlineStr">
        <is>
          <t>subliminal</t>
        </is>
      </c>
      <c r="H14697">
        <f>=2.0.5</f>
        <v/>
      </c>
    </row>
    <row r="14698">
      <c r="A14698" t="inlineStr">
        <is>
          <t>SiCKRAGE</t>
        </is>
      </c>
      <c r="B14698" t="inlineStr">
        <is>
          <t>89f2bde021fdca8e9dfe6563cf25837be803cd13</t>
        </is>
      </c>
      <c r="C14698" t="inlineStr">
        <is>
          <t>2020-07-28 13:45:01+00:00</t>
        </is>
      </c>
      <c r="D14698" t="inlineStr">
        <is>
          <t>verchange</t>
        </is>
      </c>
      <c r="E14698" t="inlineStr">
        <is>
          <t>requests</t>
        </is>
      </c>
      <c r="F14698">
        <f>=2.24.0</f>
        <v/>
      </c>
      <c r="G14698" t="inlineStr">
        <is>
          <t>requests</t>
        </is>
      </c>
      <c r="H14698">
        <f>=2.23.0</f>
        <v/>
      </c>
    </row>
    <row r="14699">
      <c r="A14699" t="inlineStr">
        <is>
          <t>SiCKRAGE</t>
        </is>
      </c>
      <c r="B14699" t="inlineStr">
        <is>
          <t>89f2bde021fdca8e9dfe6563cf25837be803cd13</t>
        </is>
      </c>
      <c r="C14699" t="inlineStr">
        <is>
          <t>2020-07-28 13:45:01+00:00</t>
        </is>
      </c>
      <c r="D14699" t="inlineStr">
        <is>
          <t>verchange</t>
        </is>
      </c>
      <c r="E14699" t="inlineStr">
        <is>
          <t>Send2Trash</t>
        </is>
      </c>
      <c r="F14699">
        <f>=1.6.0b1</f>
        <v/>
      </c>
      <c r="G14699" t="inlineStr">
        <is>
          <t>Send2Trash</t>
        </is>
      </c>
      <c r="H14699">
        <f>=1.5.0</f>
        <v/>
      </c>
    </row>
    <row r="14700">
      <c r="A14700" t="inlineStr">
        <is>
          <t>SiCKRAGE</t>
        </is>
      </c>
      <c r="B14700" t="inlineStr">
        <is>
          <t>89f2bde021fdca8e9dfe6563cf25837be803cd13</t>
        </is>
      </c>
      <c r="C14700" t="inlineStr">
        <is>
          <t>2020-07-28 13:45:01+00:00</t>
        </is>
      </c>
      <c r="D14700" t="inlineStr">
        <is>
          <t>verchange</t>
        </is>
      </c>
      <c r="E14700" t="inlineStr">
        <is>
          <t>deluge-client</t>
        </is>
      </c>
      <c r="F14700">
        <f>=1.9.0</f>
        <v/>
      </c>
      <c r="G14700" t="inlineStr">
        <is>
          <t>deluge-client</t>
        </is>
      </c>
      <c r="H14700">
        <f>=1.8.0</f>
        <v/>
      </c>
    </row>
    <row r="14701">
      <c r="A14701" t="inlineStr">
        <is>
          <t>SiCKRAGE</t>
        </is>
      </c>
      <c r="B14701" t="inlineStr">
        <is>
          <t>89f2bde021fdca8e9dfe6563cf25837be803cd13</t>
        </is>
      </c>
      <c r="C14701" t="inlineStr">
        <is>
          <t>2020-07-28 13:45:01+00:00</t>
        </is>
      </c>
      <c r="D14701" t="inlineStr">
        <is>
          <t>verchange</t>
        </is>
      </c>
      <c r="E14701" t="inlineStr">
        <is>
          <t>Mako</t>
        </is>
      </c>
      <c r="F14701">
        <f>=1.1.3</f>
        <v/>
      </c>
      <c r="G14701" t="inlineStr">
        <is>
          <t>Mako</t>
        </is>
      </c>
      <c r="H14701">
        <f>=1.1.2</f>
        <v/>
      </c>
    </row>
    <row r="14702">
      <c r="A14702" t="inlineStr">
        <is>
          <t>SiCKRAGE</t>
        </is>
      </c>
      <c r="B14702" t="inlineStr">
        <is>
          <t>89f2bde021fdca8e9dfe6563cf25837be803cd13</t>
        </is>
      </c>
      <c r="C14702" t="inlineStr">
        <is>
          <t>2020-07-28 13:45:01+00:00</t>
        </is>
      </c>
      <c r="D14702" t="inlineStr">
        <is>
          <t>verchange</t>
        </is>
      </c>
      <c r="E14702" t="inlineStr">
        <is>
          <t>cloudscraper</t>
        </is>
      </c>
      <c r="F14702">
        <f>=1.2.42</f>
        <v/>
      </c>
      <c r="G14702" t="inlineStr">
        <is>
          <t>cloudscraper</t>
        </is>
      </c>
      <c r="H14702">
        <f>=1.2.33</f>
        <v/>
      </c>
    </row>
    <row r="14703">
      <c r="A14703" t="inlineStr">
        <is>
          <t>SiCKRAGE</t>
        </is>
      </c>
      <c r="B14703" t="inlineStr">
        <is>
          <t>89f2bde021fdca8e9dfe6563cf25837be803cd13</t>
        </is>
      </c>
      <c r="C14703" t="inlineStr">
        <is>
          <t>2020-07-28 13:45:01+00:00</t>
        </is>
      </c>
      <c r="D14703" t="inlineStr">
        <is>
          <t>verchange</t>
        </is>
      </c>
      <c r="E14703" t="inlineStr">
        <is>
          <t>tzlocal</t>
        </is>
      </c>
      <c r="F14703">
        <f>=2.1</f>
        <v/>
      </c>
      <c r="G14703" t="inlineStr">
        <is>
          <t>tzlocal</t>
        </is>
      </c>
      <c r="H14703">
        <f>=2.1b1</f>
        <v/>
      </c>
    </row>
    <row r="14704">
      <c r="A14704" t="inlineStr">
        <is>
          <t>SiCKRAGE</t>
        </is>
      </c>
      <c r="B14704" t="inlineStr">
        <is>
          <t>89f2bde021fdca8e9dfe6563cf25837be803cd13</t>
        </is>
      </c>
      <c r="C14704" t="inlineStr">
        <is>
          <t>2020-07-28 13:45:01+00:00</t>
        </is>
      </c>
      <c r="D14704" t="inlineStr">
        <is>
          <t>verchange</t>
        </is>
      </c>
      <c r="E14704" t="inlineStr">
        <is>
          <t>html5lib</t>
        </is>
      </c>
      <c r="F14704">
        <f>=1.1</f>
        <v/>
      </c>
      <c r="G14704" t="inlineStr">
        <is>
          <t>html5lib</t>
        </is>
      </c>
      <c r="H14704">
        <f>=1.0.1</f>
        <v/>
      </c>
    </row>
    <row r="14705">
      <c r="A14705" t="inlineStr">
        <is>
          <t>SiCKRAGE</t>
        </is>
      </c>
      <c r="B14705" t="inlineStr">
        <is>
          <t>89f2bde021fdca8e9dfe6563cf25837be803cd13</t>
        </is>
      </c>
      <c r="C14705" t="inlineStr">
        <is>
          <t>2020-07-28 13:45:01+00:00</t>
        </is>
      </c>
      <c r="D14705" t="inlineStr">
        <is>
          <t>add</t>
        </is>
      </c>
      <c r="E14705" t="inlineStr">
        <is>
          <t>rarfile</t>
        </is>
      </c>
      <c r="F14705">
        <f>=3.1</f>
        <v/>
      </c>
      <c r="G14705" t="inlineStr"/>
      <c r="H14705" t="inlineStr"/>
    </row>
    <row r="14706">
      <c r="A14706" t="inlineStr">
        <is>
          <t>SiCKRAGE</t>
        </is>
      </c>
      <c r="B14706" t="inlineStr">
        <is>
          <t>89f2bde021fdca8e9dfe6563cf25837be803cd13</t>
        </is>
      </c>
      <c r="C14706" t="inlineStr">
        <is>
          <t>2020-07-28 13:45:01+00:00</t>
        </is>
      </c>
      <c r="D14706" t="inlineStr">
        <is>
          <t>rem</t>
        </is>
      </c>
      <c r="E14706" t="inlineStr"/>
      <c r="F14706" t="inlineStr"/>
      <c r="G14706" t="inlineStr">
        <is>
          <t>unrar</t>
        </is>
      </c>
      <c r="H14706">
        <f>=0.4</f>
        <v/>
      </c>
    </row>
    <row r="14707">
      <c r="A14707" t="inlineStr">
        <is>
          <t>SiCKRAGE</t>
        </is>
      </c>
      <c r="B14707" t="inlineStr">
        <is>
          <t>9ffeb6343c6712b5b81ddc022f92d2c8f71322d0</t>
        </is>
      </c>
      <c r="C14707" t="inlineStr">
        <is>
          <t>2020-07-29 19:17:12+00:00</t>
        </is>
      </c>
      <c r="D14707" t="inlineStr">
        <is>
          <t>verchange</t>
        </is>
      </c>
      <c r="E14707" t="inlineStr">
        <is>
          <t>hachoir</t>
        </is>
      </c>
      <c r="F14707">
        <f>=3.1.1</f>
        <v/>
      </c>
      <c r="G14707" t="inlineStr">
        <is>
          <t>hachoir</t>
        </is>
      </c>
      <c r="H14707">
        <f>=3.1.1</f>
        <v/>
      </c>
    </row>
    <row r="14708">
      <c r="A14708" t="inlineStr">
        <is>
          <t>SiCKRAGE</t>
        </is>
      </c>
      <c r="B14708" t="inlineStr">
        <is>
          <t>9ffeb6343c6712b5b81ddc022f92d2c8f71322d0</t>
        </is>
      </c>
      <c r="C14708" t="inlineStr">
        <is>
          <t>2020-07-29 19:17:12+00:00</t>
        </is>
      </c>
      <c r="D14708" t="inlineStr">
        <is>
          <t>verchange</t>
        </is>
      </c>
      <c r="E14708" t="inlineStr">
        <is>
          <t>subliminal</t>
        </is>
      </c>
      <c r="F14708">
        <f>=2.1.0</f>
        <v/>
      </c>
      <c r="G14708" t="inlineStr">
        <is>
          <t>subliminal</t>
        </is>
      </c>
      <c r="H14708">
        <f>=2.1.0</f>
        <v/>
      </c>
    </row>
    <row r="14709">
      <c r="A14709" t="inlineStr">
        <is>
          <t>SiCKRAGE</t>
        </is>
      </c>
      <c r="B14709" t="inlineStr">
        <is>
          <t>9ffeb6343c6712b5b81ddc022f92d2c8f71322d0</t>
        </is>
      </c>
      <c r="C14709" t="inlineStr">
        <is>
          <t>2020-07-29 19:17:12+00:00</t>
        </is>
      </c>
      <c r="D14709" t="inlineStr">
        <is>
          <t>verchange</t>
        </is>
      </c>
      <c r="E14709" t="inlineStr">
        <is>
          <t>xmltodict</t>
        </is>
      </c>
      <c r="F14709">
        <f>=0.12.0</f>
        <v/>
      </c>
      <c r="G14709" t="inlineStr">
        <is>
          <t>xmltodict</t>
        </is>
      </c>
      <c r="H14709">
        <f>=0.12.0</f>
        <v/>
      </c>
    </row>
    <row r="14710">
      <c r="A14710" t="inlineStr">
        <is>
          <t>SiCKRAGE</t>
        </is>
      </c>
      <c r="B14710" t="inlineStr">
        <is>
          <t>9ffeb6343c6712b5b81ddc022f92d2c8f71322d0</t>
        </is>
      </c>
      <c r="C14710" t="inlineStr">
        <is>
          <t>2020-07-29 19:17:12+00:00</t>
        </is>
      </c>
      <c r="D14710" t="inlineStr">
        <is>
          <t>verchange</t>
        </is>
      </c>
      <c r="E14710" t="inlineStr">
        <is>
          <t>requests</t>
        </is>
      </c>
      <c r="F14710">
        <f>=2.24.0</f>
        <v/>
      </c>
      <c r="G14710" t="inlineStr">
        <is>
          <t>requests</t>
        </is>
      </c>
      <c r="H14710">
        <f>=2.24.0</f>
        <v/>
      </c>
    </row>
    <row r="14711">
      <c r="A14711" t="inlineStr">
        <is>
          <t>SiCKRAGE</t>
        </is>
      </c>
      <c r="B14711" t="inlineStr">
        <is>
          <t>9ffeb6343c6712b5b81ddc022f92d2c8f71322d0</t>
        </is>
      </c>
      <c r="C14711" t="inlineStr">
        <is>
          <t>2020-07-29 19:17:12+00:00</t>
        </is>
      </c>
      <c r="D14711" t="inlineStr">
        <is>
          <t>verchange</t>
        </is>
      </c>
      <c r="E14711" t="inlineStr">
        <is>
          <t>tornado</t>
        </is>
      </c>
      <c r="F14711">
        <f>=6.0.4</f>
        <v/>
      </c>
      <c r="G14711" t="inlineStr">
        <is>
          <t>tornado</t>
        </is>
      </c>
      <c r="H14711">
        <f>=6.0.4</f>
        <v/>
      </c>
    </row>
    <row r="14712">
      <c r="A14712" t="inlineStr">
        <is>
          <t>SiCKRAGE</t>
        </is>
      </c>
      <c r="B14712" t="inlineStr">
        <is>
          <t>9ffeb6343c6712b5b81ddc022f92d2c8f71322d0</t>
        </is>
      </c>
      <c r="C14712" t="inlineStr">
        <is>
          <t>2020-07-29 19:17:12+00:00</t>
        </is>
      </c>
      <c r="D14712" t="inlineStr">
        <is>
          <t>verchange</t>
        </is>
      </c>
      <c r="E14712" t="inlineStr">
        <is>
          <t>babelfish</t>
        </is>
      </c>
      <c r="F14712">
        <f>=0.5.5</f>
        <v/>
      </c>
      <c r="G14712" t="inlineStr">
        <is>
          <t>babelfish</t>
        </is>
      </c>
      <c r="H14712">
        <f>=0.5.5</f>
        <v/>
      </c>
    </row>
    <row r="14713">
      <c r="A14713" t="inlineStr">
        <is>
          <t>SiCKRAGE</t>
        </is>
      </c>
      <c r="B14713" t="inlineStr">
        <is>
          <t>9ffeb6343c6712b5b81ddc022f92d2c8f71322d0</t>
        </is>
      </c>
      <c r="C14713" t="inlineStr">
        <is>
          <t>2020-07-29 19:17:12+00:00</t>
        </is>
      </c>
      <c r="D14713" t="inlineStr">
        <is>
          <t>verchange</t>
        </is>
      </c>
      <c r="E14713" t="inlineStr">
        <is>
          <t>bencode3</t>
        </is>
      </c>
      <c r="F14713">
        <f>=0.1.0</f>
        <v/>
      </c>
      <c r="G14713" t="inlineStr">
        <is>
          <t>bencode3</t>
        </is>
      </c>
      <c r="H14713">
        <f>=0.1.0</f>
        <v/>
      </c>
    </row>
    <row r="14714">
      <c r="A14714" t="inlineStr">
        <is>
          <t>SiCKRAGE</t>
        </is>
      </c>
      <c r="B14714" t="inlineStr">
        <is>
          <t>9ffeb6343c6712b5b81ddc022f92d2c8f71322d0</t>
        </is>
      </c>
      <c r="C14714" t="inlineStr">
        <is>
          <t>2020-07-29 19:17:12+00:00</t>
        </is>
      </c>
      <c r="D14714" t="inlineStr">
        <is>
          <t>verchange</t>
        </is>
      </c>
      <c r="E14714" t="inlineStr">
        <is>
          <t>cloudscraper</t>
        </is>
      </c>
      <c r="F14714">
        <f>=1.2.42</f>
        <v/>
      </c>
      <c r="G14714" t="inlineStr">
        <is>
          <t>cloudscraper</t>
        </is>
      </c>
      <c r="H14714">
        <f>=1.2.42</f>
        <v/>
      </c>
    </row>
    <row r="14715">
      <c r="A14715" t="inlineStr">
        <is>
          <t>SiCKRAGE</t>
        </is>
      </c>
      <c r="B14715" t="inlineStr">
        <is>
          <t>9ffeb6343c6712b5b81ddc022f92d2c8f71322d0</t>
        </is>
      </c>
      <c r="C14715" t="inlineStr">
        <is>
          <t>2020-07-29 19:17:12+00:00</t>
        </is>
      </c>
      <c r="D14715" t="inlineStr">
        <is>
          <t>verchange</t>
        </is>
      </c>
      <c r="E14715" t="inlineStr">
        <is>
          <t>six</t>
        </is>
      </c>
      <c r="F14715">
        <f>=1.15.0</f>
        <v/>
      </c>
      <c r="G14715" t="inlineStr">
        <is>
          <t>six</t>
        </is>
      </c>
      <c r="H14715">
        <f>=1.15.0</f>
        <v/>
      </c>
    </row>
    <row r="14716">
      <c r="A14716" t="inlineStr">
        <is>
          <t>SiCKRAGE</t>
        </is>
      </c>
      <c r="B14716" t="inlineStr">
        <is>
          <t>9ffeb6343c6712b5b81ddc022f92d2c8f71322d0</t>
        </is>
      </c>
      <c r="C14716" t="inlineStr">
        <is>
          <t>2020-07-29 19:17:12+00:00</t>
        </is>
      </c>
      <c r="D14716" t="inlineStr">
        <is>
          <t>verchange</t>
        </is>
      </c>
      <c r="E14716" t="inlineStr">
        <is>
          <t>rarfile</t>
        </is>
      </c>
      <c r="F14716">
        <f>=3.1</f>
        <v/>
      </c>
      <c r="G14716" t="inlineStr">
        <is>
          <t>rarfile</t>
        </is>
      </c>
      <c r="H14716">
        <f>=3.1</f>
        <v/>
      </c>
    </row>
    <row r="14717">
      <c r="A14717" t="inlineStr">
        <is>
          <t>SiCKRAGE</t>
        </is>
      </c>
      <c r="B14717" t="inlineStr">
        <is>
          <t>9ffeb6343c6712b5b81ddc022f92d2c8f71322d0</t>
        </is>
      </c>
      <c r="C14717" t="inlineStr">
        <is>
          <t>2020-07-29 19:17:12+00:00</t>
        </is>
      </c>
      <c r="D14717" t="inlineStr">
        <is>
          <t>verchange</t>
        </is>
      </c>
      <c r="E14717" t="inlineStr">
        <is>
          <t>guessit</t>
        </is>
      </c>
      <c r="F14717">
        <f>=3.1.1</f>
        <v/>
      </c>
      <c r="G14717" t="inlineStr">
        <is>
          <t>guessit</t>
        </is>
      </c>
      <c r="H14717">
        <f>=3.1.1</f>
        <v/>
      </c>
    </row>
    <row r="14718">
      <c r="A14718" t="inlineStr">
        <is>
          <t>SiCKRAGE</t>
        </is>
      </c>
      <c r="B14718" t="inlineStr">
        <is>
          <t>9ffeb6343c6712b5b81ddc022f92d2c8f71322d0</t>
        </is>
      </c>
      <c r="C14718" t="inlineStr">
        <is>
          <t>2020-07-29 19:17:12+00:00</t>
        </is>
      </c>
      <c r="D14718" t="inlineStr">
        <is>
          <t>verchange</t>
        </is>
      </c>
      <c r="E14718" t="inlineStr">
        <is>
          <t>fake-useragent</t>
        </is>
      </c>
      <c r="F14718">
        <f>=0.1.11</f>
        <v/>
      </c>
      <c r="G14718" t="inlineStr">
        <is>
          <t>fake-useragent</t>
        </is>
      </c>
      <c r="H14718">
        <f>=0.1.11</f>
        <v/>
      </c>
    </row>
    <row r="14719">
      <c r="A14719" t="inlineStr">
        <is>
          <t>SiCKRAGE</t>
        </is>
      </c>
      <c r="B14719" t="inlineStr">
        <is>
          <t>9ffeb6343c6712b5b81ddc022f92d2c8f71322d0</t>
        </is>
      </c>
      <c r="C14719" t="inlineStr">
        <is>
          <t>2020-07-29 19:17:12+00:00</t>
        </is>
      </c>
      <c r="D14719" t="inlineStr">
        <is>
          <t>verchange</t>
        </is>
      </c>
      <c r="E14719" t="inlineStr">
        <is>
          <t>arrow</t>
        </is>
      </c>
      <c r="F14719">
        <f>=0.15.7</f>
        <v/>
      </c>
      <c r="G14719" t="inlineStr">
        <is>
          <t>arrow</t>
        </is>
      </c>
      <c r="H14719">
        <f>=0.15.7</f>
        <v/>
      </c>
    </row>
    <row r="14720">
      <c r="A14720" t="inlineStr">
        <is>
          <t>SiCKRAGE</t>
        </is>
      </c>
      <c r="B14720" t="inlineStr">
        <is>
          <t>9ffeb6343c6712b5b81ddc022f92d2c8f71322d0</t>
        </is>
      </c>
      <c r="C14720" t="inlineStr">
        <is>
          <t>2020-07-29 19:17:12+00:00</t>
        </is>
      </c>
      <c r="D14720" t="inlineStr">
        <is>
          <t>verchange</t>
        </is>
      </c>
      <c r="E14720" t="inlineStr">
        <is>
          <t>twilio</t>
        </is>
      </c>
      <c r="F14720">
        <f>=6.43.0</f>
        <v/>
      </c>
      <c r="G14720" t="inlineStr">
        <is>
          <t>twilio</t>
        </is>
      </c>
      <c r="H14720">
        <f>=6.43.0</f>
        <v/>
      </c>
    </row>
    <row r="14721">
      <c r="A14721" t="inlineStr">
        <is>
          <t>SiCKRAGE</t>
        </is>
      </c>
      <c r="B14721" t="inlineStr">
        <is>
          <t>9ffeb6343c6712b5b81ddc022f92d2c8f71322d0</t>
        </is>
      </c>
      <c r="C14721" t="inlineStr">
        <is>
          <t>2020-07-29 19:17:12+00:00</t>
        </is>
      </c>
      <c r="D14721" t="inlineStr">
        <is>
          <t>verchange</t>
        </is>
      </c>
      <c r="E14721" t="inlineStr">
        <is>
          <t>chardet</t>
        </is>
      </c>
      <c r="F14721">
        <f>=3.0.4</f>
        <v/>
      </c>
      <c r="G14721" t="inlineStr">
        <is>
          <t>chardet</t>
        </is>
      </c>
      <c r="H14721">
        <f>=3.0.4</f>
        <v/>
      </c>
    </row>
    <row r="14722">
      <c r="A14722" t="inlineStr">
        <is>
          <t>SiCKRAGE</t>
        </is>
      </c>
      <c r="B14722" t="inlineStr">
        <is>
          <t>9ffeb6343c6712b5b81ddc022f92d2c8f71322d0</t>
        </is>
      </c>
      <c r="C14722" t="inlineStr">
        <is>
          <t>2020-07-29 19:17:12+00:00</t>
        </is>
      </c>
      <c r="D14722" t="inlineStr">
        <is>
          <t>verchange</t>
        </is>
      </c>
      <c r="E14722" t="inlineStr">
        <is>
          <t>markdown2</t>
        </is>
      </c>
      <c r="F14722">
        <f>=2.3.9</f>
        <v/>
      </c>
      <c r="G14722" t="inlineStr">
        <is>
          <t>markdown2</t>
        </is>
      </c>
      <c r="H14722">
        <f>=2.3.9</f>
        <v/>
      </c>
    </row>
    <row r="14723">
      <c r="A14723" t="inlineStr">
        <is>
          <t>SiCKRAGE</t>
        </is>
      </c>
      <c r="B14723" t="inlineStr">
        <is>
          <t>9ffeb6343c6712b5b81ddc022f92d2c8f71322d0</t>
        </is>
      </c>
      <c r="C14723" t="inlineStr">
        <is>
          <t>2020-07-29 19:17:12+00:00</t>
        </is>
      </c>
      <c r="D14723" t="inlineStr">
        <is>
          <t>verchange</t>
        </is>
      </c>
      <c r="E14723" t="inlineStr">
        <is>
          <t>python-keycloak-client</t>
        </is>
      </c>
      <c r="F14723">
        <f>=0.2.3</f>
        <v/>
      </c>
      <c r="G14723" t="inlineStr">
        <is>
          <t>python-keycloak-client</t>
        </is>
      </c>
      <c r="H14723">
        <f>=0.2.3</f>
        <v/>
      </c>
    </row>
    <row r="14724">
      <c r="A14724" t="inlineStr">
        <is>
          <t>SiCKRAGE</t>
        </is>
      </c>
      <c r="B14724" t="inlineStr">
        <is>
          <t>9ffeb6343c6712b5b81ddc022f92d2c8f71322d0</t>
        </is>
      </c>
      <c r="C14724" t="inlineStr">
        <is>
          <t>2020-07-29 19:17:12+00:00</t>
        </is>
      </c>
      <c r="D14724" t="inlineStr">
        <is>
          <t>verchange</t>
        </is>
      </c>
      <c r="E14724" t="inlineStr">
        <is>
          <t>APScheduler</t>
        </is>
      </c>
      <c r="F14724">
        <f>=3.6.3</f>
        <v/>
      </c>
      <c r="G14724" t="inlineStr">
        <is>
          <t>APScheduler</t>
        </is>
      </c>
      <c r="H14724">
        <f>=3.6.3</f>
        <v/>
      </c>
    </row>
    <row r="14725">
      <c r="A14725" t="inlineStr">
        <is>
          <t>SiCKRAGE</t>
        </is>
      </c>
      <c r="B14725" t="inlineStr">
        <is>
          <t>9ffeb6343c6712b5b81ddc022f92d2c8f71322d0</t>
        </is>
      </c>
      <c r="C14725" t="inlineStr">
        <is>
          <t>2020-07-29 19:17:12+00:00</t>
        </is>
      </c>
      <c r="D14725" t="inlineStr">
        <is>
          <t>verchange</t>
        </is>
      </c>
      <c r="E14725" t="inlineStr">
        <is>
          <t>html5lib</t>
        </is>
      </c>
      <c r="F14725">
        <f>=1.1</f>
        <v/>
      </c>
      <c r="G14725" t="inlineStr">
        <is>
          <t>html5lib</t>
        </is>
      </c>
      <c r="H14725">
        <f>=1.1</f>
        <v/>
      </c>
    </row>
    <row r="14726">
      <c r="A14726" t="inlineStr">
        <is>
          <t>SiCKRAGE</t>
        </is>
      </c>
      <c r="B14726" t="inlineStr">
        <is>
          <t>9ffeb6343c6712b5b81ddc022f92d2c8f71322d0</t>
        </is>
      </c>
      <c r="C14726" t="inlineStr">
        <is>
          <t>2020-07-29 19:17:12+00:00</t>
        </is>
      </c>
      <c r="D14726" t="inlineStr">
        <is>
          <t>verchange</t>
        </is>
      </c>
      <c r="E14726" t="inlineStr">
        <is>
          <t>pytz</t>
        </is>
      </c>
      <c r="F14726">
        <f>=2020.1</f>
        <v/>
      </c>
      <c r="G14726" t="inlineStr">
        <is>
          <t>pytz</t>
        </is>
      </c>
      <c r="H14726">
        <f>=2020.1</f>
        <v/>
      </c>
    </row>
    <row r="14727">
      <c r="A14727" t="inlineStr">
        <is>
          <t>SiCKRAGE</t>
        </is>
      </c>
      <c r="B14727" t="inlineStr">
        <is>
          <t>9ffeb6343c6712b5b81ddc022f92d2c8f71322d0</t>
        </is>
      </c>
      <c r="C14727" t="inlineStr">
        <is>
          <t>2020-07-29 19:17:12+00:00</t>
        </is>
      </c>
      <c r="D14727" t="inlineStr">
        <is>
          <t>verchange</t>
        </is>
      </c>
      <c r="E14727" t="inlineStr">
        <is>
          <t>feedparser</t>
        </is>
      </c>
      <c r="F14727">
        <f>=6.0.0b3</f>
        <v/>
      </c>
      <c r="G14727" t="inlineStr">
        <is>
          <t>feedparser</t>
        </is>
      </c>
      <c r="H14727">
        <f>=6.0.0b3</f>
        <v/>
      </c>
    </row>
    <row r="14728">
      <c r="A14728" t="inlineStr">
        <is>
          <t>SiCKRAGE</t>
        </is>
      </c>
      <c r="B14728" t="inlineStr">
        <is>
          <t>9ffeb6343c6712b5b81ddc022f92d2c8f71322d0</t>
        </is>
      </c>
      <c r="C14728" t="inlineStr">
        <is>
          <t>2020-07-29 19:17:12+00:00</t>
        </is>
      </c>
      <c r="D14728" t="inlineStr">
        <is>
          <t>verchange</t>
        </is>
      </c>
      <c r="E14728" t="inlineStr">
        <is>
          <t>pynzb</t>
        </is>
      </c>
      <c r="F14728">
        <f>=0.1.0</f>
        <v/>
      </c>
      <c r="G14728" t="inlineStr">
        <is>
          <t>pynzb</t>
        </is>
      </c>
      <c r="H14728">
        <f>=0.1.0</f>
        <v/>
      </c>
    </row>
    <row r="14729">
      <c r="A14729" t="inlineStr">
        <is>
          <t>SiCKRAGE</t>
        </is>
      </c>
      <c r="B14729" t="inlineStr">
        <is>
          <t>9ffeb6343c6712b5b81ddc022f92d2c8f71322d0</t>
        </is>
      </c>
      <c r="C14729" t="inlineStr">
        <is>
          <t>2020-07-29 19:17:12+00:00</t>
        </is>
      </c>
      <c r="D14729" t="inlineStr">
        <is>
          <t>verchange</t>
        </is>
      </c>
      <c r="E14729" t="inlineStr">
        <is>
          <t>python_twitter</t>
        </is>
      </c>
      <c r="F14729">
        <f>=3.5</f>
        <v/>
      </c>
      <c r="G14729" t="inlineStr">
        <is>
          <t>python_twitter</t>
        </is>
      </c>
      <c r="H14729">
        <f>=3.5</f>
        <v/>
      </c>
    </row>
    <row r="14730">
      <c r="A14730" t="inlineStr">
        <is>
          <t>SiCKRAGE</t>
        </is>
      </c>
      <c r="B14730" t="inlineStr">
        <is>
          <t>9ffeb6343c6712b5b81ddc022f92d2c8f71322d0</t>
        </is>
      </c>
      <c r="C14730" t="inlineStr">
        <is>
          <t>2020-07-29 19:17:12+00:00</t>
        </is>
      </c>
      <c r="D14730" t="inlineStr">
        <is>
          <t>verchange</t>
        </is>
      </c>
      <c r="E14730" t="inlineStr">
        <is>
          <t>urllib3</t>
        </is>
      </c>
      <c r="F14730">
        <f>=1.25.9</f>
        <v/>
      </c>
      <c r="G14730" t="inlineStr">
        <is>
          <t>urllib3</t>
        </is>
      </c>
      <c r="H14730">
        <f>=1.25.9</f>
        <v/>
      </c>
    </row>
    <row r="14731">
      <c r="A14731" t="inlineStr">
        <is>
          <t>SiCKRAGE</t>
        </is>
      </c>
      <c r="B14731" t="inlineStr">
        <is>
          <t>9ffeb6343c6712b5b81ddc022f92d2c8f71322d0</t>
        </is>
      </c>
      <c r="C14731" t="inlineStr">
        <is>
          <t>2020-07-29 19:17:12+00:00</t>
        </is>
      </c>
      <c r="D14731" t="inlineStr">
        <is>
          <t>verchange</t>
        </is>
      </c>
      <c r="E14731" t="inlineStr">
        <is>
          <t>beautifulsoup4</t>
        </is>
      </c>
      <c r="F14731">
        <f>=4.9.1</f>
        <v/>
      </c>
      <c r="G14731" t="inlineStr">
        <is>
          <t>beautifulsoup4</t>
        </is>
      </c>
      <c r="H14731">
        <f>=4.9.1</f>
        <v/>
      </c>
    </row>
    <row r="14732">
      <c r="A14732" t="inlineStr">
        <is>
          <t>SiCKRAGE</t>
        </is>
      </c>
      <c r="B14732" t="inlineStr">
        <is>
          <t>9ffeb6343c6712b5b81ddc022f92d2c8f71322d0</t>
        </is>
      </c>
      <c r="C14732" t="inlineStr">
        <is>
          <t>2020-07-29 19:17:12+00:00</t>
        </is>
      </c>
      <c r="D14732" t="inlineStr">
        <is>
          <t>verchange</t>
        </is>
      </c>
      <c r="E14732" t="inlineStr">
        <is>
          <t>sqlalchemy</t>
        </is>
      </c>
      <c r="F14732">
        <f>=1.3.18</f>
        <v/>
      </c>
      <c r="G14732" t="inlineStr">
        <is>
          <t>sqlalchemy</t>
        </is>
      </c>
      <c r="H14732">
        <f>=1.3.18</f>
        <v/>
      </c>
    </row>
    <row r="14733">
      <c r="A14733" t="inlineStr">
        <is>
          <t>SiCKRAGE</t>
        </is>
      </c>
      <c r="B14733" t="inlineStr">
        <is>
          <t>9ffeb6343c6712b5b81ddc022f92d2c8f71322d0</t>
        </is>
      </c>
      <c r="C14733" t="inlineStr">
        <is>
          <t>2020-07-29 19:17:12+00:00</t>
        </is>
      </c>
      <c r="D14733" t="inlineStr">
        <is>
          <t>verchange</t>
        </is>
      </c>
      <c r="E14733" t="inlineStr">
        <is>
          <t>knowit</t>
        </is>
      </c>
      <c r="F14733">
        <f>=0.2.4</f>
        <v/>
      </c>
      <c r="G14733" t="inlineStr">
        <is>
          <t>knowit</t>
        </is>
      </c>
      <c r="H14733">
        <f>=0.2.4</f>
        <v/>
      </c>
    </row>
    <row r="14734">
      <c r="A14734" t="inlineStr">
        <is>
          <t>SiCKRAGE</t>
        </is>
      </c>
      <c r="B14734" t="inlineStr">
        <is>
          <t>9ffeb6343c6712b5b81ddc022f92d2c8f71322d0</t>
        </is>
      </c>
      <c r="C14734" t="inlineStr">
        <is>
          <t>2020-07-29 19:17:12+00:00</t>
        </is>
      </c>
      <c r="D14734" t="inlineStr">
        <is>
          <t>verchange</t>
        </is>
      </c>
      <c r="E14734" t="inlineStr">
        <is>
          <t>sqlalchemy-migrate</t>
        </is>
      </c>
      <c r="F14734">
        <f>=0.13.0</f>
        <v/>
      </c>
      <c r="G14734" t="inlineStr">
        <is>
          <t>sqlalchemy-migrate</t>
        </is>
      </c>
      <c r="H14734">
        <f>=0.13.0</f>
        <v/>
      </c>
    </row>
    <row r="14735">
      <c r="A14735" t="inlineStr">
        <is>
          <t>SiCKRAGE</t>
        </is>
      </c>
      <c r="B14735" t="inlineStr">
        <is>
          <t>9ffeb6343c6712b5b81ddc022f92d2c8f71322d0</t>
        </is>
      </c>
      <c r="C14735" t="inlineStr">
        <is>
          <t>2020-07-29 19:17:12+00:00</t>
        </is>
      </c>
      <c r="D14735" t="inlineStr">
        <is>
          <t>verchange</t>
        </is>
      </c>
      <c r="E14735" t="inlineStr">
        <is>
          <t>simplejson</t>
        </is>
      </c>
      <c r="F14735">
        <f>=3.17.0</f>
        <v/>
      </c>
      <c r="G14735" t="inlineStr">
        <is>
          <t>simplejson</t>
        </is>
      </c>
      <c r="H14735">
        <f>=3.17.0</f>
        <v/>
      </c>
    </row>
    <row r="14736">
      <c r="A14736" t="inlineStr">
        <is>
          <t>SiCKRAGE</t>
        </is>
      </c>
      <c r="B14736" t="inlineStr">
        <is>
          <t>9ffeb6343c6712b5b81ddc022f92d2c8f71322d0</t>
        </is>
      </c>
      <c r="C14736" t="inlineStr">
        <is>
          <t>2020-07-29 19:17:12+00:00</t>
        </is>
      </c>
      <c r="D14736" t="inlineStr">
        <is>
          <t>verchange</t>
        </is>
      </c>
      <c r="E14736" t="inlineStr">
        <is>
          <t>unidecode</t>
        </is>
      </c>
      <c r="F14736">
        <f>=1.1.1</f>
        <v/>
      </c>
      <c r="G14736" t="inlineStr">
        <is>
          <t>unidecode</t>
        </is>
      </c>
      <c r="H14736">
        <f>=1.1.1</f>
        <v/>
      </c>
    </row>
    <row r="14737">
      <c r="A14737" t="inlineStr">
        <is>
          <t>SiCKRAGE</t>
        </is>
      </c>
      <c r="B14737" t="inlineStr">
        <is>
          <t>9ffeb6343c6712b5b81ddc022f92d2c8f71322d0</t>
        </is>
      </c>
      <c r="C14737" t="inlineStr">
        <is>
          <t>2020-07-29 19:17:12+00:00</t>
        </is>
      </c>
      <c r="D14737" t="inlineStr">
        <is>
          <t>verchange</t>
        </is>
      </c>
      <c r="E14737" t="inlineStr">
        <is>
          <t>future</t>
        </is>
      </c>
      <c r="F14737">
        <f>=0.18.2</f>
        <v/>
      </c>
      <c r="G14737" t="inlineStr">
        <is>
          <t>future</t>
        </is>
      </c>
      <c r="H14737">
        <f>=0.18.2</f>
        <v/>
      </c>
    </row>
    <row r="14738">
      <c r="A14738" t="inlineStr">
        <is>
          <t>SiCKRAGE</t>
        </is>
      </c>
      <c r="B14738" t="inlineStr">
        <is>
          <t>9ffeb6343c6712b5b81ddc022f92d2c8f71322d0</t>
        </is>
      </c>
      <c r="C14738" t="inlineStr">
        <is>
          <t>2020-07-29 19:17:12+00:00</t>
        </is>
      </c>
      <c r="D14738" t="inlineStr">
        <is>
          <t>verchange</t>
        </is>
      </c>
      <c r="E14738" t="inlineStr">
        <is>
          <t>configobj</t>
        </is>
      </c>
      <c r="F14738">
        <f>=5.0.6</f>
        <v/>
      </c>
      <c r="G14738" t="inlineStr">
        <is>
          <t>configobj</t>
        </is>
      </c>
      <c r="H14738">
        <f>=5.0.6</f>
        <v/>
      </c>
    </row>
    <row r="14739">
      <c r="A14739" t="inlineStr">
        <is>
          <t>SiCKRAGE</t>
        </is>
      </c>
      <c r="B14739" t="inlineStr">
        <is>
          <t>9ffeb6343c6712b5b81ddc022f92d2c8f71322d0</t>
        </is>
      </c>
      <c r="C14739" t="inlineStr">
        <is>
          <t>2020-07-29 19:17:12+00:00</t>
        </is>
      </c>
      <c r="D14739" t="inlineStr">
        <is>
          <t>verchange</t>
        </is>
      </c>
      <c r="E14739" t="inlineStr">
        <is>
          <t>oauth2</t>
        </is>
      </c>
      <c r="F14739">
        <f>=1.9.0.post1</f>
        <v/>
      </c>
      <c r="G14739" t="inlineStr">
        <is>
          <t>oauth2</t>
        </is>
      </c>
      <c r="H14739">
        <f>=1.9.0.post1</f>
        <v/>
      </c>
    </row>
    <row r="14740">
      <c r="A14740" t="inlineStr">
        <is>
          <t>SiCKRAGE</t>
        </is>
      </c>
      <c r="B14740" t="inlineStr">
        <is>
          <t>9ffeb6343c6712b5b81ddc022f92d2c8f71322d0</t>
        </is>
      </c>
      <c r="C14740" t="inlineStr">
        <is>
          <t>2020-07-29 19:17:12+00:00</t>
        </is>
      </c>
      <c r="D14740" t="inlineStr">
        <is>
          <t>verchange</t>
        </is>
      </c>
      <c r="E14740" t="inlineStr">
        <is>
          <t>Mako</t>
        </is>
      </c>
      <c r="F14740">
        <f>=1.1.3</f>
        <v/>
      </c>
      <c r="G14740" t="inlineStr">
        <is>
          <t>Mako</t>
        </is>
      </c>
      <c r="H14740">
        <f>=1.1.3</f>
        <v/>
      </c>
    </row>
    <row r="14741">
      <c r="A14741" t="inlineStr">
        <is>
          <t>SiCKRAGE</t>
        </is>
      </c>
      <c r="B14741" t="inlineStr">
        <is>
          <t>9ffeb6343c6712b5b81ddc022f92d2c8f71322d0</t>
        </is>
      </c>
      <c r="C14741" t="inlineStr">
        <is>
          <t>2020-07-29 19:17:12+00:00</t>
        </is>
      </c>
      <c r="D14741" t="inlineStr">
        <is>
          <t>verchange</t>
        </is>
      </c>
      <c r="E14741" t="inlineStr">
        <is>
          <t>Send2Trash</t>
        </is>
      </c>
      <c r="F14741">
        <f>=1.6.0b1</f>
        <v/>
      </c>
      <c r="G14741" t="inlineStr">
        <is>
          <t>Send2Trash</t>
        </is>
      </c>
      <c r="H14741">
        <f>=1.6.0b1</f>
        <v/>
      </c>
    </row>
    <row r="14742">
      <c r="A14742" t="inlineStr">
        <is>
          <t>SiCKRAGE</t>
        </is>
      </c>
      <c r="B14742" t="inlineStr">
        <is>
          <t>9ffeb6343c6712b5b81ddc022f92d2c8f71322d0</t>
        </is>
      </c>
      <c r="C14742" t="inlineStr">
        <is>
          <t>2020-07-29 19:17:12+00:00</t>
        </is>
      </c>
      <c r="D14742" t="inlineStr">
        <is>
          <t>verchange</t>
        </is>
      </c>
      <c r="E14742" t="inlineStr">
        <is>
          <t>python_dateutil</t>
        </is>
      </c>
      <c r="F14742">
        <f>=2.7.5</f>
        <v/>
      </c>
      <c r="G14742" t="inlineStr">
        <is>
          <t>python_dateutil</t>
        </is>
      </c>
      <c r="H14742">
        <f>=2.7.5</f>
        <v/>
      </c>
    </row>
    <row r="14743">
      <c r="A14743" t="inlineStr">
        <is>
          <t>SiCKRAGE</t>
        </is>
      </c>
      <c r="B14743" t="inlineStr">
        <is>
          <t>9ffeb6343c6712b5b81ddc022f92d2c8f71322d0</t>
        </is>
      </c>
      <c r="C14743" t="inlineStr">
        <is>
          <t>2020-07-29 19:17:12+00:00</t>
        </is>
      </c>
      <c r="D14743" t="inlineStr">
        <is>
          <t>verchange</t>
        </is>
      </c>
      <c r="E14743" t="inlineStr">
        <is>
          <t>gntp</t>
        </is>
      </c>
      <c r="F14743">
        <f>=1.0.3</f>
        <v/>
      </c>
      <c r="G14743" t="inlineStr">
        <is>
          <t>gntp</t>
        </is>
      </c>
      <c r="H14743">
        <f>=1.0.3</f>
        <v/>
      </c>
    </row>
    <row r="14744">
      <c r="A14744" t="inlineStr">
        <is>
          <t>SiCKRAGE</t>
        </is>
      </c>
      <c r="B14744" t="inlineStr">
        <is>
          <t>9ffeb6343c6712b5b81ddc022f92d2c8f71322d0</t>
        </is>
      </c>
      <c r="C14744" t="inlineStr">
        <is>
          <t>2020-07-29 19:17:12+00:00</t>
        </is>
      </c>
      <c r="D14744" t="inlineStr">
        <is>
          <t>verchange</t>
        </is>
      </c>
      <c r="E14744" t="inlineStr">
        <is>
          <t>pyxdg</t>
        </is>
      </c>
      <c r="F14744">
        <f>=0.26</f>
        <v/>
      </c>
      <c r="G14744" t="inlineStr">
        <is>
          <t>pyxdg</t>
        </is>
      </c>
      <c r="H14744">
        <f>=0.26</f>
        <v/>
      </c>
    </row>
    <row r="14745">
      <c r="A14745" t="inlineStr">
        <is>
          <t>SiCKRAGE</t>
        </is>
      </c>
      <c r="B14745" t="inlineStr">
        <is>
          <t>9ffeb6343c6712b5b81ddc022f92d2c8f71322d0</t>
        </is>
      </c>
      <c r="C14745" t="inlineStr">
        <is>
          <t>2020-07-29 19:17:12+00:00</t>
        </is>
      </c>
      <c r="D14745" t="inlineStr">
        <is>
          <t>verchange</t>
        </is>
      </c>
      <c r="E14745" t="inlineStr">
        <is>
          <t>MultipartPostHandler</t>
        </is>
      </c>
      <c r="F14745">
        <f>=0.1.0</f>
        <v/>
      </c>
      <c r="G14745" t="inlineStr">
        <is>
          <t>MultipartPostHandler</t>
        </is>
      </c>
      <c r="H14745">
        <f>=0.1.0</f>
        <v/>
      </c>
    </row>
    <row r="14746">
      <c r="A14746" t="inlineStr">
        <is>
          <t>SiCKRAGE</t>
        </is>
      </c>
      <c r="B14746" t="inlineStr">
        <is>
          <t>9ffeb6343c6712b5b81ddc022f92d2c8f71322d0</t>
        </is>
      </c>
      <c r="C14746" t="inlineStr">
        <is>
          <t>2020-07-29 19:17:12+00:00</t>
        </is>
      </c>
      <c r="D14746" t="inlineStr">
        <is>
          <t>verchange</t>
        </is>
      </c>
      <c r="E14746" t="inlineStr">
        <is>
          <t>CacheControl</t>
        </is>
      </c>
      <c r="F14746">
        <f>=0.12.6</f>
        <v/>
      </c>
      <c r="G14746" t="inlineStr">
        <is>
          <t>CacheControl</t>
        </is>
      </c>
      <c r="H14746">
        <f>=0.12.6</f>
        <v/>
      </c>
    </row>
    <row r="14747">
      <c r="A14747" t="inlineStr">
        <is>
          <t>SiCKRAGE</t>
        </is>
      </c>
      <c r="B14747" t="inlineStr">
        <is>
          <t>9ffeb6343c6712b5b81ddc022f92d2c8f71322d0</t>
        </is>
      </c>
      <c r="C14747" t="inlineStr">
        <is>
          <t>2020-07-29 19:17:12+00:00</t>
        </is>
      </c>
      <c r="D14747" t="inlineStr">
        <is>
          <t>verchange</t>
        </is>
      </c>
      <c r="E14747" t="inlineStr">
        <is>
          <t>service_identity</t>
        </is>
      </c>
      <c r="F14747">
        <f>=18.1.0</f>
        <v/>
      </c>
      <c r="G14747" t="inlineStr">
        <is>
          <t>service_identity</t>
        </is>
      </c>
      <c r="H14747">
        <f>=18.1.0</f>
        <v/>
      </c>
    </row>
    <row r="14748">
      <c r="A14748" t="inlineStr">
        <is>
          <t>SiCKRAGE</t>
        </is>
      </c>
      <c r="B14748" t="inlineStr">
        <is>
          <t>9ffeb6343c6712b5b81ddc022f92d2c8f71322d0</t>
        </is>
      </c>
      <c r="C14748" t="inlineStr">
        <is>
          <t>2020-07-29 19:17:12+00:00</t>
        </is>
      </c>
      <c r="D14748" t="inlineStr">
        <is>
          <t>verchange</t>
        </is>
      </c>
      <c r="E14748" t="inlineStr">
        <is>
          <t>mutagen</t>
        </is>
      </c>
      <c r="F14748">
        <f>=1.44.0</f>
        <v/>
      </c>
      <c r="G14748" t="inlineStr">
        <is>
          <t>mutagen</t>
        </is>
      </c>
      <c r="H14748">
        <f>=1.44.0</f>
        <v/>
      </c>
    </row>
    <row r="14749">
      <c r="A14749" t="inlineStr">
        <is>
          <t>SiCKRAGE</t>
        </is>
      </c>
      <c r="B14749" t="inlineStr">
        <is>
          <t>9ffeb6343c6712b5b81ddc022f92d2c8f71322d0</t>
        </is>
      </c>
      <c r="C14749" t="inlineStr">
        <is>
          <t>2020-07-29 19:17:12+00:00</t>
        </is>
      </c>
      <c r="D14749" t="inlineStr">
        <is>
          <t>verchange</t>
        </is>
      </c>
      <c r="E14749" t="inlineStr">
        <is>
          <t>raven</t>
        </is>
      </c>
      <c r="F14749">
        <f>=6.10.0</f>
        <v/>
      </c>
      <c r="G14749" t="inlineStr">
        <is>
          <t>raven</t>
        </is>
      </c>
      <c r="H14749">
        <f>=6.10.0</f>
        <v/>
      </c>
    </row>
    <row r="14750">
      <c r="A14750" t="inlineStr">
        <is>
          <t>SiCKRAGE</t>
        </is>
      </c>
      <c r="B14750" t="inlineStr">
        <is>
          <t>9ffeb6343c6712b5b81ddc022f92d2c8f71322d0</t>
        </is>
      </c>
      <c r="C14750" t="inlineStr">
        <is>
          <t>2020-07-29 19:17:12+00:00</t>
        </is>
      </c>
      <c r="D14750" t="inlineStr">
        <is>
          <t>verchange</t>
        </is>
      </c>
      <c r="E14750" t="inlineStr">
        <is>
          <t>deluge-client</t>
        </is>
      </c>
      <c r="F14750">
        <f>=1.9.0</f>
        <v/>
      </c>
      <c r="G14750" t="inlineStr">
        <is>
          <t>deluge-client</t>
        </is>
      </c>
      <c r="H14750">
        <f>=1.9.0</f>
        <v/>
      </c>
    </row>
    <row r="14751">
      <c r="A14751" t="inlineStr">
        <is>
          <t>SiCKRAGE</t>
        </is>
      </c>
      <c r="B14751" t="inlineStr">
        <is>
          <t>9ffeb6343c6712b5b81ddc022f92d2c8f71322d0</t>
        </is>
      </c>
      <c r="C14751" t="inlineStr">
        <is>
          <t>2020-07-29 19:17:12+00:00</t>
        </is>
      </c>
      <c r="D14751" t="inlineStr">
        <is>
          <t>verchange</t>
        </is>
      </c>
      <c r="E14751" t="inlineStr">
        <is>
          <t>tzlocal</t>
        </is>
      </c>
      <c r="F14751">
        <f>=2.1</f>
        <v/>
      </c>
      <c r="G14751" t="inlineStr">
        <is>
          <t>tzlocal</t>
        </is>
      </c>
      <c r="H14751">
        <f>=2.1</f>
        <v/>
      </c>
    </row>
    <row r="14752">
      <c r="A14752" t="inlineStr">
        <is>
          <t>SiCKRAGE</t>
        </is>
      </c>
      <c r="B14752" t="inlineStr">
        <is>
          <t>9ffeb6343c6712b5b81ddc022f92d2c8f71322d0</t>
        </is>
      </c>
      <c r="C14752" t="inlineStr">
        <is>
          <t>2020-07-29 19:17:12+00:00</t>
        </is>
      </c>
      <c r="D14752" t="inlineStr">
        <is>
          <t>verchange</t>
        </is>
      </c>
      <c r="E14752" t="inlineStr">
        <is>
          <t>profilehooks</t>
        </is>
      </c>
      <c r="F14752">
        <f>=1.11.2</f>
        <v/>
      </c>
      <c r="G14752" t="inlineStr">
        <is>
          <t>profilehooks</t>
        </is>
      </c>
      <c r="H14752">
        <f>=1.11.2</f>
        <v/>
      </c>
    </row>
    <row r="14753">
      <c r="A14753" t="inlineStr">
        <is>
          <t>SiCKRAGE</t>
        </is>
      </c>
      <c r="B14753" t="inlineStr">
        <is>
          <t>9ffeb6343c6712b5b81ddc022f92d2c8f71322d0</t>
        </is>
      </c>
      <c r="C14753" t="inlineStr">
        <is>
          <t>2020-07-29 19:17:12+00:00</t>
        </is>
      </c>
      <c r="D14753" t="inlineStr">
        <is>
          <t>verchange</t>
        </is>
      </c>
      <c r="E14753" t="inlineStr">
        <is>
          <t>lockfile</t>
        </is>
      </c>
      <c r="F14753">
        <f>=0.12.2</f>
        <v/>
      </c>
      <c r="G14753" t="inlineStr">
        <is>
          <t>lockfile</t>
        </is>
      </c>
      <c r="H14753">
        <f>=0.12.2</f>
        <v/>
      </c>
    </row>
    <row r="14754">
      <c r="A14754" t="inlineStr">
        <is>
          <t>SiCKRAGE</t>
        </is>
      </c>
      <c r="B14754" t="inlineStr">
        <is>
          <t>d8a6bec1ac3dce03c2708571eba76e98cedea510</t>
        </is>
      </c>
      <c r="C14754" t="inlineStr">
        <is>
          <t>2020-08-01 17:17:54+00:00</t>
        </is>
      </c>
      <c r="D14754" t="inlineStr">
        <is>
          <t>add</t>
        </is>
      </c>
      <c r="E14754" t="inlineStr">
        <is>
          <t>dirsync</t>
        </is>
      </c>
      <c r="F14754">
        <f>=2.2.4</f>
        <v/>
      </c>
      <c r="G14754" t="inlineStr"/>
      <c r="H14754" t="inlineStr"/>
    </row>
    <row r="14755">
      <c r="A14755" t="inlineStr">
        <is>
          <t>SiCKRAGE</t>
        </is>
      </c>
      <c r="B14755" t="inlineStr">
        <is>
          <t>a01012565f7b5a6d2399d4e140dd8618c9ad0dce</t>
        </is>
      </c>
      <c r="C14755" t="inlineStr">
        <is>
          <t>2020-08-09 04:05:27+00:00</t>
        </is>
      </c>
      <c r="D14755" t="inlineStr">
        <is>
          <t>verchange</t>
        </is>
      </c>
      <c r="E14755" t="inlineStr">
        <is>
          <t>urllib3</t>
        </is>
      </c>
      <c r="F14755">
        <f>=1.25.10</f>
        <v/>
      </c>
      <c r="G14755" t="inlineStr">
        <is>
          <t>urllib3</t>
        </is>
      </c>
      <c r="H14755">
        <f>=1.25.9</f>
        <v/>
      </c>
    </row>
    <row r="14756">
      <c r="A14756" t="inlineStr">
        <is>
          <t>SiCKRAGE</t>
        </is>
      </c>
      <c r="B14756" t="inlineStr">
        <is>
          <t>a01012565f7b5a6d2399d4e140dd8618c9ad0dce</t>
        </is>
      </c>
      <c r="C14756" t="inlineStr">
        <is>
          <t>2020-08-09 04:05:27+00:00</t>
        </is>
      </c>
      <c r="D14756" t="inlineStr">
        <is>
          <t>verchange</t>
        </is>
      </c>
      <c r="E14756" t="inlineStr">
        <is>
          <t>pyasn1</t>
        </is>
      </c>
      <c r="F14756">
        <f>=0.4.8</f>
        <v/>
      </c>
      <c r="G14756" t="inlineStr">
        <is>
          <t>pyasn1</t>
        </is>
      </c>
      <c r="H14756" t="inlineStr"/>
    </row>
    <row r="14757">
      <c r="A14757" t="inlineStr">
        <is>
          <t>SiCKRAGE</t>
        </is>
      </c>
      <c r="B14757" t="inlineStr">
        <is>
          <t>a01012565f7b5a6d2399d4e140dd8618c9ad0dce</t>
        </is>
      </c>
      <c r="C14757" t="inlineStr">
        <is>
          <t>2020-08-09 04:05:27+00:00</t>
        </is>
      </c>
      <c r="D14757" t="inlineStr">
        <is>
          <t>verchange</t>
        </is>
      </c>
      <c r="E14757" t="inlineStr">
        <is>
          <t>arrow</t>
        </is>
      </c>
      <c r="F14757">
        <f>=0.15.8</f>
        <v/>
      </c>
      <c r="G14757" t="inlineStr">
        <is>
          <t>arrow</t>
        </is>
      </c>
      <c r="H14757">
        <f>=0.15.7</f>
        <v/>
      </c>
    </row>
    <row r="14758">
      <c r="A14758" t="inlineStr">
        <is>
          <t>SiCKRAGE</t>
        </is>
      </c>
      <c r="B14758" t="inlineStr">
        <is>
          <t>a01012565f7b5a6d2399d4e140dd8618c9ad0dce</t>
        </is>
      </c>
      <c r="C14758" t="inlineStr">
        <is>
          <t>2020-08-09 04:05:27+00:00</t>
        </is>
      </c>
      <c r="D14758" t="inlineStr">
        <is>
          <t>verchange</t>
        </is>
      </c>
      <c r="E14758" t="inlineStr">
        <is>
          <t>twilio</t>
        </is>
      </c>
      <c r="F14758">
        <f>=6.44.2</f>
        <v/>
      </c>
      <c r="G14758" t="inlineStr">
        <is>
          <t>twilio</t>
        </is>
      </c>
      <c r="H14758">
        <f>=6.43.0</f>
        <v/>
      </c>
    </row>
    <row r="14759">
      <c r="A14759" t="inlineStr">
        <is>
          <t>SiCKRAGE</t>
        </is>
      </c>
      <c r="B14759" t="inlineStr">
        <is>
          <t>a01012565f7b5a6d2399d4e140dd8618c9ad0dce</t>
        </is>
      </c>
      <c r="C14759" t="inlineStr">
        <is>
          <t>2020-08-09 04:05:27+00:00</t>
        </is>
      </c>
      <c r="D14759" t="inlineStr">
        <is>
          <t>verchange</t>
        </is>
      </c>
      <c r="E14759" t="inlineStr">
        <is>
          <t>simplejson</t>
        </is>
      </c>
      <c r="F14759">
        <f>=3.17.2</f>
        <v/>
      </c>
      <c r="G14759" t="inlineStr">
        <is>
          <t>simplejson</t>
        </is>
      </c>
      <c r="H14759">
        <f>=3.17.0</f>
        <v/>
      </c>
    </row>
    <row r="14760">
      <c r="A14760" t="inlineStr">
        <is>
          <t>SiCKRAGE</t>
        </is>
      </c>
      <c r="B14760" t="inlineStr">
        <is>
          <t>a01012565f7b5a6d2399d4e140dd8618c9ad0dce</t>
        </is>
      </c>
      <c r="C14760" t="inlineStr">
        <is>
          <t>2020-08-09 04:05:27+00:00</t>
        </is>
      </c>
      <c r="D14760" t="inlineStr">
        <is>
          <t>verchange</t>
        </is>
      </c>
      <c r="E14760" t="inlineStr">
        <is>
          <t>mutagen</t>
        </is>
      </c>
      <c r="F14760">
        <f>=1.45.1</f>
        <v/>
      </c>
      <c r="G14760" t="inlineStr">
        <is>
          <t>mutagen</t>
        </is>
      </c>
      <c r="H14760">
        <f>=1.44.0</f>
        <v/>
      </c>
    </row>
    <row r="14761">
      <c r="A14761" t="inlineStr">
        <is>
          <t>SiCKRAGE</t>
        </is>
      </c>
      <c r="B14761" t="inlineStr">
        <is>
          <t>a01012565f7b5a6d2399d4e140dd8618c9ad0dce</t>
        </is>
      </c>
      <c r="C14761" t="inlineStr">
        <is>
          <t>2020-08-09 04:05:27+00:00</t>
        </is>
      </c>
      <c r="D14761" t="inlineStr">
        <is>
          <t>verchange</t>
        </is>
      </c>
      <c r="E14761" t="inlineStr">
        <is>
          <t>dirsync</t>
        </is>
      </c>
      <c r="F14761">
        <f>=2.2.5</f>
        <v/>
      </c>
      <c r="G14761" t="inlineStr">
        <is>
          <t>dirsync</t>
        </is>
      </c>
      <c r="H14761">
        <f>=2.2.4</f>
        <v/>
      </c>
    </row>
    <row r="14762">
      <c r="A14762" t="inlineStr">
        <is>
          <t>SiCKRAGE</t>
        </is>
      </c>
      <c r="B14762" t="inlineStr">
        <is>
          <t>a01012565f7b5a6d2399d4e140dd8618c9ad0dce</t>
        </is>
      </c>
      <c r="C14762" t="inlineStr">
        <is>
          <t>2020-08-09 04:05:27+00:00</t>
        </is>
      </c>
      <c r="D14762" t="inlineStr">
        <is>
          <t>verchange</t>
        </is>
      </c>
      <c r="E14762" t="inlineStr">
        <is>
          <t>cloudscraper</t>
        </is>
      </c>
      <c r="F14762">
        <f>=1.2.46</f>
        <v/>
      </c>
      <c r="G14762" t="inlineStr">
        <is>
          <t>cloudscraper</t>
        </is>
      </c>
      <c r="H14762">
        <f>=1.2.42</f>
        <v/>
      </c>
    </row>
    <row r="14763">
      <c r="A14763" t="inlineStr">
        <is>
          <t>SiCKRAGE</t>
        </is>
      </c>
      <c r="B14763" t="inlineStr">
        <is>
          <t>a01012565f7b5a6d2399d4e140dd8618c9ad0dce</t>
        </is>
      </c>
      <c r="C14763" t="inlineStr">
        <is>
          <t>2020-08-09 04:05:27+00:00</t>
        </is>
      </c>
      <c r="D14763" t="inlineStr">
        <is>
          <t>add</t>
        </is>
      </c>
      <c r="E14763" t="inlineStr">
        <is>
          <t>asn1crypto</t>
        </is>
      </c>
      <c r="F14763" t="inlineStr"/>
      <c r="G14763" t="inlineStr"/>
      <c r="H14763" t="inlineStr"/>
    </row>
    <row r="14764">
      <c r="A14764" t="inlineStr">
        <is>
          <t>SiCKRAGE</t>
        </is>
      </c>
      <c r="B14764" t="inlineStr">
        <is>
          <t>a01012565f7b5a6d2399d4e140dd8618c9ad0dce</t>
        </is>
      </c>
      <c r="C14764" t="inlineStr">
        <is>
          <t>2020-08-09 04:05:27+00:00</t>
        </is>
      </c>
      <c r="D14764" t="inlineStr">
        <is>
          <t>rem</t>
        </is>
      </c>
      <c r="E14764" t="inlineStr"/>
      <c r="F14764" t="inlineStr"/>
      <c r="G14764" t="inlineStr">
        <is>
          <t>psutil</t>
        </is>
      </c>
      <c r="H14764" t="inlineStr"/>
    </row>
    <row r="14765">
      <c r="A14765" t="inlineStr">
        <is>
          <t>SiCKRAGE</t>
        </is>
      </c>
      <c r="B14765" t="inlineStr">
        <is>
          <t>866edd6a996950a630a230ae270a2dd1086e0f2f</t>
        </is>
      </c>
      <c r="C14765" t="inlineStr">
        <is>
          <t>2020-08-12 14:24:43+00:00</t>
        </is>
      </c>
      <c r="D14765" t="inlineStr">
        <is>
          <t>verchange</t>
        </is>
      </c>
      <c r="E14765" t="inlineStr">
        <is>
          <t>pyasn1</t>
        </is>
      </c>
      <c r="F14765">
        <f>=0.4.8</f>
        <v/>
      </c>
      <c r="G14765" t="inlineStr">
        <is>
          <t>pyasn1</t>
        </is>
      </c>
      <c r="H14765">
        <f>=0.4.8</f>
        <v/>
      </c>
    </row>
    <row r="14766">
      <c r="A14766" t="inlineStr">
        <is>
          <t>SiCKRAGE</t>
        </is>
      </c>
      <c r="B14766" t="inlineStr">
        <is>
          <t>866edd6a996950a630a230ae270a2dd1086e0f2f</t>
        </is>
      </c>
      <c r="C14766" t="inlineStr">
        <is>
          <t>2020-08-12 14:24:43+00:00</t>
        </is>
      </c>
      <c r="D14766" t="inlineStr">
        <is>
          <t>verchange</t>
        </is>
      </c>
      <c r="E14766" t="inlineStr">
        <is>
          <t>ipaddress</t>
        </is>
      </c>
      <c r="F14766">
        <f>=1.0.23</f>
        <v/>
      </c>
      <c r="G14766" t="inlineStr">
        <is>
          <t>ipaddress</t>
        </is>
      </c>
      <c r="H14766" t="inlineStr"/>
    </row>
    <row r="14767">
      <c r="A14767" t="inlineStr">
        <is>
          <t>SiCKRAGE</t>
        </is>
      </c>
      <c r="B14767" t="inlineStr">
        <is>
          <t>866edd6a996950a630a230ae270a2dd1086e0f2f</t>
        </is>
      </c>
      <c r="C14767" t="inlineStr">
        <is>
          <t>2020-08-12 14:24:43+00:00</t>
        </is>
      </c>
      <c r="D14767" t="inlineStr">
        <is>
          <t>verchange</t>
        </is>
      </c>
      <c r="E14767" t="inlineStr">
        <is>
          <t>cffi</t>
        </is>
      </c>
      <c r="F14767">
        <f>=1.14.1</f>
        <v/>
      </c>
      <c r="G14767" t="inlineStr">
        <is>
          <t>cffi</t>
        </is>
      </c>
      <c r="H14767" t="inlineStr"/>
    </row>
    <row r="14768">
      <c r="A14768" t="inlineStr">
        <is>
          <t>SiCKRAGE</t>
        </is>
      </c>
      <c r="B14768" t="inlineStr">
        <is>
          <t>866edd6a996950a630a230ae270a2dd1086e0f2f</t>
        </is>
      </c>
      <c r="C14768" t="inlineStr">
        <is>
          <t>2020-08-12 14:24:43+00:00</t>
        </is>
      </c>
      <c r="D14768" t="inlineStr">
        <is>
          <t>verchange</t>
        </is>
      </c>
      <c r="E14768" t="inlineStr">
        <is>
          <t>xmltodict</t>
        </is>
      </c>
      <c r="F14768">
        <f>=0.12.0</f>
        <v/>
      </c>
      <c r="G14768" t="inlineStr">
        <is>
          <t>xmltodict</t>
        </is>
      </c>
      <c r="H14768">
        <f>=0.12.0</f>
        <v/>
      </c>
    </row>
    <row r="14769">
      <c r="A14769" t="inlineStr">
        <is>
          <t>SiCKRAGE</t>
        </is>
      </c>
      <c r="B14769" t="inlineStr">
        <is>
          <t>866edd6a996950a630a230ae270a2dd1086e0f2f</t>
        </is>
      </c>
      <c r="C14769" t="inlineStr">
        <is>
          <t>2020-08-12 14:24:43+00:00</t>
        </is>
      </c>
      <c r="D14769" t="inlineStr">
        <is>
          <t>verchange</t>
        </is>
      </c>
      <c r="E14769" t="inlineStr">
        <is>
          <t>tornado</t>
        </is>
      </c>
      <c r="F14769">
        <f>=6.0.4</f>
        <v/>
      </c>
      <c r="G14769" t="inlineStr">
        <is>
          <t>tornado</t>
        </is>
      </c>
      <c r="H14769">
        <f>=6.0.4</f>
        <v/>
      </c>
    </row>
    <row r="14770">
      <c r="A14770" t="inlineStr">
        <is>
          <t>SiCKRAGE</t>
        </is>
      </c>
      <c r="B14770" t="inlineStr">
        <is>
          <t>866edd6a996950a630a230ae270a2dd1086e0f2f</t>
        </is>
      </c>
      <c r="C14770" t="inlineStr">
        <is>
          <t>2020-08-12 14:24:43+00:00</t>
        </is>
      </c>
      <c r="D14770" t="inlineStr">
        <is>
          <t>verchange</t>
        </is>
      </c>
      <c r="E14770" t="inlineStr">
        <is>
          <t>six</t>
        </is>
      </c>
      <c r="F14770">
        <f>=1.15.0</f>
        <v/>
      </c>
      <c r="G14770" t="inlineStr">
        <is>
          <t>six</t>
        </is>
      </c>
      <c r="H14770">
        <f>=1.15.0</f>
        <v/>
      </c>
    </row>
    <row r="14771">
      <c r="A14771" t="inlineStr">
        <is>
          <t>SiCKRAGE</t>
        </is>
      </c>
      <c r="B14771" t="inlineStr">
        <is>
          <t>866edd6a996950a630a230ae270a2dd1086e0f2f</t>
        </is>
      </c>
      <c r="C14771" t="inlineStr">
        <is>
          <t>2020-08-12 14:24:43+00:00</t>
        </is>
      </c>
      <c r="D14771" t="inlineStr">
        <is>
          <t>verchange</t>
        </is>
      </c>
      <c r="E14771" t="inlineStr">
        <is>
          <t>fake-useragent</t>
        </is>
      </c>
      <c r="F14771">
        <f>=0.1.11</f>
        <v/>
      </c>
      <c r="G14771" t="inlineStr">
        <is>
          <t>fake-useragent</t>
        </is>
      </c>
      <c r="H14771">
        <f>=0.1.11</f>
        <v/>
      </c>
    </row>
    <row r="14772">
      <c r="A14772" t="inlineStr">
        <is>
          <t>SiCKRAGE</t>
        </is>
      </c>
      <c r="B14772" t="inlineStr">
        <is>
          <t>866edd6a996950a630a230ae270a2dd1086e0f2f</t>
        </is>
      </c>
      <c r="C14772" t="inlineStr">
        <is>
          <t>2020-08-12 14:24:43+00:00</t>
        </is>
      </c>
      <c r="D14772" t="inlineStr">
        <is>
          <t>verchange</t>
        </is>
      </c>
      <c r="E14772" t="inlineStr">
        <is>
          <t>arrow</t>
        </is>
      </c>
      <c r="F14772">
        <f>=0.15.8</f>
        <v/>
      </c>
      <c r="G14772" t="inlineStr">
        <is>
          <t>arrow</t>
        </is>
      </c>
      <c r="H14772">
        <f>=0.15.8</f>
        <v/>
      </c>
    </row>
    <row r="14773">
      <c r="A14773" t="inlineStr">
        <is>
          <t>SiCKRAGE</t>
        </is>
      </c>
      <c r="B14773" t="inlineStr">
        <is>
          <t>866edd6a996950a630a230ae270a2dd1086e0f2f</t>
        </is>
      </c>
      <c r="C14773" t="inlineStr">
        <is>
          <t>2020-08-12 14:24:43+00:00</t>
        </is>
      </c>
      <c r="D14773" t="inlineStr">
        <is>
          <t>verchange</t>
        </is>
      </c>
      <c r="E14773" t="inlineStr">
        <is>
          <t>chardet</t>
        </is>
      </c>
      <c r="F14773">
        <f>=3.0.4</f>
        <v/>
      </c>
      <c r="G14773" t="inlineStr">
        <is>
          <t>chardet</t>
        </is>
      </c>
      <c r="H14773">
        <f>=3.0.4</f>
        <v/>
      </c>
    </row>
    <row r="14774">
      <c r="A14774" t="inlineStr">
        <is>
          <t>SiCKRAGE</t>
        </is>
      </c>
      <c r="B14774" t="inlineStr">
        <is>
          <t>866edd6a996950a630a230ae270a2dd1086e0f2f</t>
        </is>
      </c>
      <c r="C14774" t="inlineStr">
        <is>
          <t>2020-08-12 14:24:43+00:00</t>
        </is>
      </c>
      <c r="D14774" t="inlineStr">
        <is>
          <t>verchange</t>
        </is>
      </c>
      <c r="E14774" t="inlineStr">
        <is>
          <t>python-keycloak-client</t>
        </is>
      </c>
      <c r="F14774">
        <f>=0.2.3</f>
        <v/>
      </c>
      <c r="G14774" t="inlineStr">
        <is>
          <t>python-keycloak-client</t>
        </is>
      </c>
      <c r="H14774">
        <f>=0.2.3</f>
        <v/>
      </c>
    </row>
    <row r="14775">
      <c r="A14775" t="inlineStr">
        <is>
          <t>SiCKRAGE</t>
        </is>
      </c>
      <c r="B14775" t="inlineStr">
        <is>
          <t>866edd6a996950a630a230ae270a2dd1086e0f2f</t>
        </is>
      </c>
      <c r="C14775" t="inlineStr">
        <is>
          <t>2020-08-12 14:24:43+00:00</t>
        </is>
      </c>
      <c r="D14775" t="inlineStr">
        <is>
          <t>verchange</t>
        </is>
      </c>
      <c r="E14775" t="inlineStr">
        <is>
          <t>cryptography</t>
        </is>
      </c>
      <c r="F14775">
        <f>=3.0</f>
        <v/>
      </c>
      <c r="G14775" t="inlineStr">
        <is>
          <t>cryptography</t>
        </is>
      </c>
      <c r="H14775" t="inlineStr"/>
    </row>
    <row r="14776">
      <c r="A14776" t="inlineStr">
        <is>
          <t>SiCKRAGE</t>
        </is>
      </c>
      <c r="B14776" t="inlineStr">
        <is>
          <t>866edd6a996950a630a230ae270a2dd1086e0f2f</t>
        </is>
      </c>
      <c r="C14776" t="inlineStr">
        <is>
          <t>2020-08-12 14:24:43+00:00</t>
        </is>
      </c>
      <c r="D14776" t="inlineStr">
        <is>
          <t>verchange</t>
        </is>
      </c>
      <c r="E14776" t="inlineStr">
        <is>
          <t>asn1crypto</t>
        </is>
      </c>
      <c r="F14776">
        <f>=1.4.0</f>
        <v/>
      </c>
      <c r="G14776" t="inlineStr">
        <is>
          <t>asn1crypto</t>
        </is>
      </c>
      <c r="H14776" t="inlineStr"/>
    </row>
    <row r="14777">
      <c r="A14777" t="inlineStr">
        <is>
          <t>SiCKRAGE</t>
        </is>
      </c>
      <c r="B14777" t="inlineStr">
        <is>
          <t>866edd6a996950a630a230ae270a2dd1086e0f2f</t>
        </is>
      </c>
      <c r="C14777" t="inlineStr">
        <is>
          <t>2020-08-12 14:24:43+00:00</t>
        </is>
      </c>
      <c r="D14777" t="inlineStr">
        <is>
          <t>verchange</t>
        </is>
      </c>
      <c r="E14777" t="inlineStr">
        <is>
          <t>html5lib</t>
        </is>
      </c>
      <c r="F14777">
        <f>=1.1</f>
        <v/>
      </c>
      <c r="G14777" t="inlineStr">
        <is>
          <t>html5lib</t>
        </is>
      </c>
      <c r="H14777">
        <f>=1.1</f>
        <v/>
      </c>
    </row>
    <row r="14778">
      <c r="A14778" t="inlineStr">
        <is>
          <t>SiCKRAGE</t>
        </is>
      </c>
      <c r="B14778" t="inlineStr">
        <is>
          <t>866edd6a996950a630a230ae270a2dd1086e0f2f</t>
        </is>
      </c>
      <c r="C14778" t="inlineStr">
        <is>
          <t>2020-08-12 14:24:43+00:00</t>
        </is>
      </c>
      <c r="D14778" t="inlineStr">
        <is>
          <t>verchange</t>
        </is>
      </c>
      <c r="E14778" t="inlineStr">
        <is>
          <t>pytz</t>
        </is>
      </c>
      <c r="F14778">
        <f>=2020.1</f>
        <v/>
      </c>
      <c r="G14778" t="inlineStr">
        <is>
          <t>pytz</t>
        </is>
      </c>
      <c r="H14778">
        <f>=2020.1</f>
        <v/>
      </c>
    </row>
    <row r="14779">
      <c r="A14779" t="inlineStr">
        <is>
          <t>SiCKRAGE</t>
        </is>
      </c>
      <c r="B14779" t="inlineStr">
        <is>
          <t>866edd6a996950a630a230ae270a2dd1086e0f2f</t>
        </is>
      </c>
      <c r="C14779" t="inlineStr">
        <is>
          <t>2020-08-12 14:24:43+00:00</t>
        </is>
      </c>
      <c r="D14779" t="inlineStr">
        <is>
          <t>verchange</t>
        </is>
      </c>
      <c r="E14779" t="inlineStr">
        <is>
          <t>feedparser</t>
        </is>
      </c>
      <c r="F14779">
        <f>=6.0.0b3</f>
        <v/>
      </c>
      <c r="G14779" t="inlineStr">
        <is>
          <t>feedparser</t>
        </is>
      </c>
      <c r="H14779">
        <f>=6.0.0b3</f>
        <v/>
      </c>
    </row>
    <row r="14780">
      <c r="A14780" t="inlineStr">
        <is>
          <t>SiCKRAGE</t>
        </is>
      </c>
      <c r="B14780" t="inlineStr">
        <is>
          <t>866edd6a996950a630a230ae270a2dd1086e0f2f</t>
        </is>
      </c>
      <c r="C14780" t="inlineStr">
        <is>
          <t>2020-08-12 14:24:43+00:00</t>
        </is>
      </c>
      <c r="D14780" t="inlineStr">
        <is>
          <t>verchange</t>
        </is>
      </c>
      <c r="E14780" t="inlineStr">
        <is>
          <t>urllib3</t>
        </is>
      </c>
      <c r="F14780">
        <f>=1.25.10</f>
        <v/>
      </c>
      <c r="G14780" t="inlineStr">
        <is>
          <t>urllib3</t>
        </is>
      </c>
      <c r="H14780">
        <f>=1.25.10</f>
        <v/>
      </c>
    </row>
    <row r="14781">
      <c r="A14781" t="inlineStr">
        <is>
          <t>SiCKRAGE</t>
        </is>
      </c>
      <c r="B14781" t="inlineStr">
        <is>
          <t>866edd6a996950a630a230ae270a2dd1086e0f2f</t>
        </is>
      </c>
      <c r="C14781" t="inlineStr">
        <is>
          <t>2020-08-12 14:24:43+00:00</t>
        </is>
      </c>
      <c r="D14781" t="inlineStr">
        <is>
          <t>verchange</t>
        </is>
      </c>
      <c r="E14781" t="inlineStr">
        <is>
          <t>beautifulsoup4</t>
        </is>
      </c>
      <c r="F14781">
        <f>=4.9.1</f>
        <v/>
      </c>
      <c r="G14781" t="inlineStr">
        <is>
          <t>beautifulsoup4</t>
        </is>
      </c>
      <c r="H14781">
        <f>=4.9.1</f>
        <v/>
      </c>
    </row>
    <row r="14782">
      <c r="A14782" t="inlineStr">
        <is>
          <t>SiCKRAGE</t>
        </is>
      </c>
      <c r="B14782" t="inlineStr">
        <is>
          <t>866edd6a996950a630a230ae270a2dd1086e0f2f</t>
        </is>
      </c>
      <c r="C14782" t="inlineStr">
        <is>
          <t>2020-08-12 14:24:43+00:00</t>
        </is>
      </c>
      <c r="D14782" t="inlineStr">
        <is>
          <t>verchange</t>
        </is>
      </c>
      <c r="E14782" t="inlineStr">
        <is>
          <t>knowit</t>
        </is>
      </c>
      <c r="F14782">
        <f>=0.2.4</f>
        <v/>
      </c>
      <c r="G14782" t="inlineStr">
        <is>
          <t>knowit</t>
        </is>
      </c>
      <c r="H14782">
        <f>=0.2.4</f>
        <v/>
      </c>
    </row>
    <row r="14783">
      <c r="A14783" t="inlineStr">
        <is>
          <t>SiCKRAGE</t>
        </is>
      </c>
      <c r="B14783" t="inlineStr">
        <is>
          <t>866edd6a996950a630a230ae270a2dd1086e0f2f</t>
        </is>
      </c>
      <c r="C14783" t="inlineStr">
        <is>
          <t>2020-08-12 14:24:43+00:00</t>
        </is>
      </c>
      <c r="D14783" t="inlineStr">
        <is>
          <t>verchange</t>
        </is>
      </c>
      <c r="E14783" t="inlineStr">
        <is>
          <t>simplejson</t>
        </is>
      </c>
      <c r="F14783">
        <f>=3.17.2</f>
        <v/>
      </c>
      <c r="G14783" t="inlineStr">
        <is>
          <t>simplejson</t>
        </is>
      </c>
      <c r="H14783">
        <f>=3.17.2</f>
        <v/>
      </c>
    </row>
    <row r="14784">
      <c r="A14784" t="inlineStr">
        <is>
          <t>SiCKRAGE</t>
        </is>
      </c>
      <c r="B14784" t="inlineStr">
        <is>
          <t>866edd6a996950a630a230ae270a2dd1086e0f2f</t>
        </is>
      </c>
      <c r="C14784" t="inlineStr">
        <is>
          <t>2020-08-12 14:24:43+00:00</t>
        </is>
      </c>
      <c r="D14784" t="inlineStr">
        <is>
          <t>verchange</t>
        </is>
      </c>
      <c r="E14784" t="inlineStr">
        <is>
          <t>PyMySQL</t>
        </is>
      </c>
      <c r="F14784">
        <f>=0.10.0</f>
        <v/>
      </c>
      <c r="G14784" t="inlineStr">
        <is>
          <t>PyMySQL</t>
        </is>
      </c>
      <c r="H14784" t="inlineStr"/>
    </row>
    <row r="14785">
      <c r="A14785" t="inlineStr">
        <is>
          <t>SiCKRAGE</t>
        </is>
      </c>
      <c r="B14785" t="inlineStr">
        <is>
          <t>866edd6a996950a630a230ae270a2dd1086e0f2f</t>
        </is>
      </c>
      <c r="C14785" t="inlineStr">
        <is>
          <t>2020-08-12 14:24:43+00:00</t>
        </is>
      </c>
      <c r="D14785" t="inlineStr">
        <is>
          <t>verchange</t>
        </is>
      </c>
      <c r="E14785" t="inlineStr">
        <is>
          <t>future</t>
        </is>
      </c>
      <c r="F14785">
        <f>=0.18.2</f>
        <v/>
      </c>
      <c r="G14785" t="inlineStr">
        <is>
          <t>future</t>
        </is>
      </c>
      <c r="H14785">
        <f>=0.18.2</f>
        <v/>
      </c>
    </row>
    <row r="14786">
      <c r="A14786" t="inlineStr">
        <is>
          <t>SiCKRAGE</t>
        </is>
      </c>
      <c r="B14786" t="inlineStr">
        <is>
          <t>866edd6a996950a630a230ae270a2dd1086e0f2f</t>
        </is>
      </c>
      <c r="C14786" t="inlineStr">
        <is>
          <t>2020-08-12 14:24:43+00:00</t>
        </is>
      </c>
      <c r="D14786" t="inlineStr">
        <is>
          <t>verchange</t>
        </is>
      </c>
      <c r="E14786" t="inlineStr">
        <is>
          <t>dirsync</t>
        </is>
      </c>
      <c r="F14786">
        <f>=2.2.5</f>
        <v/>
      </c>
      <c r="G14786" t="inlineStr">
        <is>
          <t>dirsync</t>
        </is>
      </c>
      <c r="H14786">
        <f>=2.2.5</f>
        <v/>
      </c>
    </row>
    <row r="14787">
      <c r="A14787" t="inlineStr">
        <is>
          <t>SiCKRAGE</t>
        </is>
      </c>
      <c r="B14787" t="inlineStr">
        <is>
          <t>866edd6a996950a630a230ae270a2dd1086e0f2f</t>
        </is>
      </c>
      <c r="C14787" t="inlineStr">
        <is>
          <t>2020-08-12 14:24:43+00:00</t>
        </is>
      </c>
      <c r="D14787" t="inlineStr">
        <is>
          <t>verchange</t>
        </is>
      </c>
      <c r="E14787" t="inlineStr">
        <is>
          <t>Send2Trash</t>
        </is>
      </c>
      <c r="F14787">
        <f>=1.6.0b1</f>
        <v/>
      </c>
      <c r="G14787" t="inlineStr">
        <is>
          <t>Send2Trash</t>
        </is>
      </c>
      <c r="H14787">
        <f>=1.6.0b1</f>
        <v/>
      </c>
    </row>
    <row r="14788">
      <c r="A14788" t="inlineStr">
        <is>
          <t>SiCKRAGE</t>
        </is>
      </c>
      <c r="B14788" t="inlineStr">
        <is>
          <t>866edd6a996950a630a230ae270a2dd1086e0f2f</t>
        </is>
      </c>
      <c r="C14788" t="inlineStr">
        <is>
          <t>2020-08-12 14:24:43+00:00</t>
        </is>
      </c>
      <c r="D14788" t="inlineStr">
        <is>
          <t>verchange</t>
        </is>
      </c>
      <c r="E14788" t="inlineStr">
        <is>
          <t>gntp</t>
        </is>
      </c>
      <c r="F14788">
        <f>=1.0.3</f>
        <v/>
      </c>
      <c r="G14788" t="inlineStr">
        <is>
          <t>gntp</t>
        </is>
      </c>
      <c r="H14788">
        <f>=1.0.3</f>
        <v/>
      </c>
    </row>
    <row r="14789">
      <c r="A14789" t="inlineStr">
        <is>
          <t>SiCKRAGE</t>
        </is>
      </c>
      <c r="B14789" t="inlineStr">
        <is>
          <t>866edd6a996950a630a230ae270a2dd1086e0f2f</t>
        </is>
      </c>
      <c r="C14789" t="inlineStr">
        <is>
          <t>2020-08-12 14:24:43+00:00</t>
        </is>
      </c>
      <c r="D14789" t="inlineStr">
        <is>
          <t>verchange</t>
        </is>
      </c>
      <c r="E14789" t="inlineStr">
        <is>
          <t>certifi</t>
        </is>
      </c>
      <c r="F14789">
        <f>=2020.6.20</f>
        <v/>
      </c>
      <c r="G14789" t="inlineStr">
        <is>
          <t>certifi</t>
        </is>
      </c>
      <c r="H14789" t="inlineStr"/>
    </row>
    <row r="14790">
      <c r="A14790" t="inlineStr">
        <is>
          <t>SiCKRAGE</t>
        </is>
      </c>
      <c r="B14790" t="inlineStr">
        <is>
          <t>866edd6a996950a630a230ae270a2dd1086e0f2f</t>
        </is>
      </c>
      <c r="C14790" t="inlineStr">
        <is>
          <t>2020-08-12 14:24:43+00:00</t>
        </is>
      </c>
      <c r="D14790" t="inlineStr">
        <is>
          <t>verchange</t>
        </is>
      </c>
      <c r="E14790" t="inlineStr">
        <is>
          <t>MultipartPostHandler</t>
        </is>
      </c>
      <c r="F14790">
        <f>=0.1.0</f>
        <v/>
      </c>
      <c r="G14790" t="inlineStr">
        <is>
          <t>MultipartPostHandler</t>
        </is>
      </c>
      <c r="H14790">
        <f>=0.1.0</f>
        <v/>
      </c>
    </row>
    <row r="14791">
      <c r="A14791" t="inlineStr">
        <is>
          <t>SiCKRAGE</t>
        </is>
      </c>
      <c r="B14791" t="inlineStr">
        <is>
          <t>866edd6a996950a630a230ae270a2dd1086e0f2f</t>
        </is>
      </c>
      <c r="C14791" t="inlineStr">
        <is>
          <t>2020-08-12 14:24:43+00:00</t>
        </is>
      </c>
      <c r="D14791" t="inlineStr">
        <is>
          <t>verchange</t>
        </is>
      </c>
      <c r="E14791" t="inlineStr">
        <is>
          <t>mutagen</t>
        </is>
      </c>
      <c r="F14791">
        <f>=1.45.1</f>
        <v/>
      </c>
      <c r="G14791" t="inlineStr">
        <is>
          <t>mutagen</t>
        </is>
      </c>
      <c r="H14791">
        <f>=1.45.1</f>
        <v/>
      </c>
    </row>
    <row r="14792">
      <c r="A14792" t="inlineStr">
        <is>
          <t>SiCKRAGE</t>
        </is>
      </c>
      <c r="B14792" t="inlineStr">
        <is>
          <t>866edd6a996950a630a230ae270a2dd1086e0f2f</t>
        </is>
      </c>
      <c r="C14792" t="inlineStr">
        <is>
          <t>2020-08-12 14:24:43+00:00</t>
        </is>
      </c>
      <c r="D14792" t="inlineStr">
        <is>
          <t>verchange</t>
        </is>
      </c>
      <c r="E14792" t="inlineStr">
        <is>
          <t>raven</t>
        </is>
      </c>
      <c r="F14792">
        <f>=6.10.0</f>
        <v/>
      </c>
      <c r="G14792" t="inlineStr">
        <is>
          <t>raven</t>
        </is>
      </c>
      <c r="H14792">
        <f>=6.10.0</f>
        <v/>
      </c>
    </row>
    <row r="14793">
      <c r="A14793" t="inlineStr">
        <is>
          <t>SiCKRAGE</t>
        </is>
      </c>
      <c r="B14793" t="inlineStr">
        <is>
          <t>866edd6a996950a630a230ae270a2dd1086e0f2f</t>
        </is>
      </c>
      <c r="C14793" t="inlineStr">
        <is>
          <t>2020-08-12 14:24:43+00:00</t>
        </is>
      </c>
      <c r="D14793" t="inlineStr">
        <is>
          <t>verchange</t>
        </is>
      </c>
      <c r="E14793" t="inlineStr">
        <is>
          <t>deluge-client</t>
        </is>
      </c>
      <c r="F14793">
        <f>=1.9.0</f>
        <v/>
      </c>
      <c r="G14793" t="inlineStr">
        <is>
          <t>deluge-client</t>
        </is>
      </c>
      <c r="H14793">
        <f>=1.9.0</f>
        <v/>
      </c>
    </row>
    <row r="14794">
      <c r="A14794" t="inlineStr">
        <is>
          <t>SiCKRAGE</t>
        </is>
      </c>
      <c r="B14794" t="inlineStr">
        <is>
          <t>866edd6a996950a630a230ae270a2dd1086e0f2f</t>
        </is>
      </c>
      <c r="C14794" t="inlineStr">
        <is>
          <t>2020-08-12 14:24:43+00:00</t>
        </is>
      </c>
      <c r="D14794" t="inlineStr">
        <is>
          <t>verchange</t>
        </is>
      </c>
      <c r="E14794" t="inlineStr">
        <is>
          <t>subliminal</t>
        </is>
      </c>
      <c r="F14794">
        <f>=2.1.0</f>
        <v/>
      </c>
      <c r="G14794" t="inlineStr">
        <is>
          <t>subliminal</t>
        </is>
      </c>
      <c r="H14794">
        <f>=2.1.0</f>
        <v/>
      </c>
    </row>
    <row r="14795">
      <c r="A14795" t="inlineStr">
        <is>
          <t>SiCKRAGE</t>
        </is>
      </c>
      <c r="B14795" t="inlineStr">
        <is>
          <t>866edd6a996950a630a230ae270a2dd1086e0f2f</t>
        </is>
      </c>
      <c r="C14795" t="inlineStr">
        <is>
          <t>2020-08-12 14:24:43+00:00</t>
        </is>
      </c>
      <c r="D14795" t="inlineStr">
        <is>
          <t>verchange</t>
        </is>
      </c>
      <c r="E14795" t="inlineStr">
        <is>
          <t>lxml</t>
        </is>
      </c>
      <c r="F14795">
        <f>=4.5.2</f>
        <v/>
      </c>
      <c r="G14795" t="inlineStr">
        <is>
          <t>lxml</t>
        </is>
      </c>
      <c r="H14795" t="inlineStr"/>
    </row>
    <row r="14796">
      <c r="A14796" t="inlineStr">
        <is>
          <t>SiCKRAGE</t>
        </is>
      </c>
      <c r="B14796" t="inlineStr">
        <is>
          <t>866edd6a996950a630a230ae270a2dd1086e0f2f</t>
        </is>
      </c>
      <c r="C14796" t="inlineStr">
        <is>
          <t>2020-08-12 14:24:43+00:00</t>
        </is>
      </c>
      <c r="D14796" t="inlineStr">
        <is>
          <t>verchange</t>
        </is>
      </c>
      <c r="E14796" t="inlineStr">
        <is>
          <t>lockfile</t>
        </is>
      </c>
      <c r="F14796">
        <f>=0.12.2</f>
        <v/>
      </c>
      <c r="G14796" t="inlineStr">
        <is>
          <t>lockfile</t>
        </is>
      </c>
      <c r="H14796">
        <f>=0.12.2</f>
        <v/>
      </c>
    </row>
    <row r="14797">
      <c r="A14797" t="inlineStr">
        <is>
          <t>SiCKRAGE</t>
        </is>
      </c>
      <c r="B14797" t="inlineStr">
        <is>
          <t>866edd6a996950a630a230ae270a2dd1086e0f2f</t>
        </is>
      </c>
      <c r="C14797" t="inlineStr">
        <is>
          <t>2020-08-12 14:24:43+00:00</t>
        </is>
      </c>
      <c r="D14797" t="inlineStr">
        <is>
          <t>add</t>
        </is>
      </c>
      <c r="E14797" t="inlineStr">
        <is>
          <t>alembic</t>
        </is>
      </c>
      <c r="F14797">
        <f>=1.4.2</f>
        <v/>
      </c>
      <c r="G14797" t="inlineStr"/>
      <c r="H14797" t="inlineStr"/>
    </row>
    <row r="14798">
      <c r="A14798" t="inlineStr">
        <is>
          <t>SiCKRAGE</t>
        </is>
      </c>
      <c r="B14798" t="inlineStr">
        <is>
          <t>866edd6a996950a630a230ae270a2dd1086e0f2f</t>
        </is>
      </c>
      <c r="C14798" t="inlineStr">
        <is>
          <t>2020-08-12 14:24:43+00:00</t>
        </is>
      </c>
      <c r="D14798" t="inlineStr">
        <is>
          <t>add</t>
        </is>
      </c>
      <c r="E14798" t="inlineStr">
        <is>
          <t>appdirs</t>
        </is>
      </c>
      <c r="F14798">
        <f>=1.4.4</f>
        <v/>
      </c>
      <c r="G14798" t="inlineStr"/>
      <c r="H14798" t="inlineStr"/>
    </row>
    <row r="14799">
      <c r="A14799" t="inlineStr">
        <is>
          <t>SiCKRAGE</t>
        </is>
      </c>
      <c r="B14799" t="inlineStr">
        <is>
          <t>866edd6a996950a630a230ae270a2dd1086e0f2f</t>
        </is>
      </c>
      <c r="C14799" t="inlineStr">
        <is>
          <t>2020-08-12 14:24:43+00:00</t>
        </is>
      </c>
      <c r="D14799" t="inlineStr">
        <is>
          <t>add</t>
        </is>
      </c>
      <c r="E14799" t="inlineStr">
        <is>
          <t>attrs</t>
        </is>
      </c>
      <c r="F14799">
        <f>=19.3.0</f>
        <v/>
      </c>
      <c r="G14799" t="inlineStr"/>
      <c r="H14799" t="inlineStr"/>
    </row>
    <row r="14800">
      <c r="A14800" t="inlineStr">
        <is>
          <t>SiCKRAGE</t>
        </is>
      </c>
      <c r="B14800" t="inlineStr">
        <is>
          <t>866edd6a996950a630a230ae270a2dd1086e0f2f</t>
        </is>
      </c>
      <c r="C14800" t="inlineStr">
        <is>
          <t>2020-08-12 14:24:43+00:00</t>
        </is>
      </c>
      <c r="D14800" t="inlineStr">
        <is>
          <t>add</t>
        </is>
      </c>
      <c r="E14800" t="inlineStr">
        <is>
          <t>click</t>
        </is>
      </c>
      <c r="F14800">
        <f>=7.1.2</f>
        <v/>
      </c>
      <c r="G14800" t="inlineStr"/>
      <c r="H14800" t="inlineStr"/>
    </row>
    <row r="14801">
      <c r="A14801" t="inlineStr">
        <is>
          <t>SiCKRAGE</t>
        </is>
      </c>
      <c r="B14801" t="inlineStr">
        <is>
          <t>866edd6a996950a630a230ae270a2dd1086e0f2f</t>
        </is>
      </c>
      <c r="C14801" t="inlineStr">
        <is>
          <t>2020-08-12 14:24:43+00:00</t>
        </is>
      </c>
      <c r="D14801" t="inlineStr">
        <is>
          <t>add</t>
        </is>
      </c>
      <c r="E14801" t="inlineStr">
        <is>
          <t>decorator</t>
        </is>
      </c>
      <c r="F14801">
        <f>=4.4.2</f>
        <v/>
      </c>
      <c r="G14801" t="inlineStr"/>
      <c r="H14801" t="inlineStr"/>
    </row>
    <row r="14802">
      <c r="A14802" t="inlineStr">
        <is>
          <t>SiCKRAGE</t>
        </is>
      </c>
      <c r="B14802" t="inlineStr">
        <is>
          <t>866edd6a996950a630a230ae270a2dd1086e0f2f</t>
        </is>
      </c>
      <c r="C14802" t="inlineStr">
        <is>
          <t>2020-08-12 14:24:43+00:00</t>
        </is>
      </c>
      <c r="D14802" t="inlineStr">
        <is>
          <t>add</t>
        </is>
      </c>
      <c r="E14802" t="inlineStr">
        <is>
          <t>dogpile.cache</t>
        </is>
      </c>
      <c r="F14802">
        <f>=1.0.2</f>
        <v/>
      </c>
      <c r="G14802" t="inlineStr"/>
      <c r="H14802" t="inlineStr"/>
    </row>
    <row r="14803">
      <c r="A14803" t="inlineStr">
        <is>
          <t>SiCKRAGE</t>
        </is>
      </c>
      <c r="B14803" t="inlineStr">
        <is>
          <t>866edd6a996950a630a230ae270a2dd1086e0f2f</t>
        </is>
      </c>
      <c r="C14803" t="inlineStr">
        <is>
          <t>2020-08-12 14:24:43+00:00</t>
        </is>
      </c>
      <c r="D14803" t="inlineStr">
        <is>
          <t>add</t>
        </is>
      </c>
      <c r="E14803" t="inlineStr">
        <is>
          <t>dogpile.cache</t>
        </is>
      </c>
      <c r="F14803">
        <f>=0.9.2</f>
        <v/>
      </c>
      <c r="G14803" t="inlineStr"/>
      <c r="H14803" t="inlineStr"/>
    </row>
    <row r="14804">
      <c r="A14804" t="inlineStr">
        <is>
          <t>SiCKRAGE</t>
        </is>
      </c>
      <c r="B14804" t="inlineStr">
        <is>
          <t>866edd6a996950a630a230ae270a2dd1086e0f2f</t>
        </is>
      </c>
      <c r="C14804" t="inlineStr">
        <is>
          <t>2020-08-12 14:24:43+00:00</t>
        </is>
      </c>
      <c r="D14804" t="inlineStr">
        <is>
          <t>add</t>
        </is>
      </c>
      <c r="E14804" t="inlineStr">
        <is>
          <t>ecdsa</t>
        </is>
      </c>
      <c r="F14804">
        <f>=0.14.1</f>
        <v/>
      </c>
      <c r="G14804" t="inlineStr"/>
      <c r="H14804" t="inlineStr"/>
    </row>
    <row r="14805">
      <c r="A14805" t="inlineStr">
        <is>
          <t>SiCKRAGE</t>
        </is>
      </c>
      <c r="B14805" t="inlineStr">
        <is>
          <t>866edd6a996950a630a230ae270a2dd1086e0f2f</t>
        </is>
      </c>
      <c r="C14805" t="inlineStr">
        <is>
          <t>2020-08-12 14:24:43+00:00</t>
        </is>
      </c>
      <c r="D14805" t="inlineStr">
        <is>
          <t>add</t>
        </is>
      </c>
      <c r="E14805" t="inlineStr">
        <is>
          <t>enzyme</t>
        </is>
      </c>
      <c r="F14805">
        <f>=0.4.1</f>
        <v/>
      </c>
      <c r="G14805" t="inlineStr"/>
      <c r="H14805" t="inlineStr"/>
    </row>
    <row r="14806">
      <c r="A14806" t="inlineStr">
        <is>
          <t>SiCKRAGE</t>
        </is>
      </c>
      <c r="B14806" t="inlineStr">
        <is>
          <t>866edd6a996950a630a230ae270a2dd1086e0f2f</t>
        </is>
      </c>
      <c r="C14806" t="inlineStr">
        <is>
          <t>2020-08-12 14:24:43+00:00</t>
        </is>
      </c>
      <c r="D14806" t="inlineStr">
        <is>
          <t>add</t>
        </is>
      </c>
      <c r="E14806" t="inlineStr">
        <is>
          <t>httplib2</t>
        </is>
      </c>
      <c r="F14806">
        <f>=0.18.1</f>
        <v/>
      </c>
      <c r="G14806" t="inlineStr"/>
      <c r="H14806" t="inlineStr"/>
    </row>
    <row r="14807">
      <c r="A14807" t="inlineStr">
        <is>
          <t>SiCKRAGE</t>
        </is>
      </c>
      <c r="B14807" t="inlineStr">
        <is>
          <t>866edd6a996950a630a230ae270a2dd1086e0f2f</t>
        </is>
      </c>
      <c r="C14807" t="inlineStr">
        <is>
          <t>2020-08-12 14:24:43+00:00</t>
        </is>
      </c>
      <c r="D14807" t="inlineStr">
        <is>
          <t>add</t>
        </is>
      </c>
      <c r="E14807" t="inlineStr">
        <is>
          <t>idna</t>
        </is>
      </c>
      <c r="F14807">
        <f>=2.10</f>
        <v/>
      </c>
      <c r="G14807" t="inlineStr"/>
      <c r="H14807" t="inlineStr"/>
    </row>
    <row r="14808">
      <c r="A14808" t="inlineStr">
        <is>
          <t>SiCKRAGE</t>
        </is>
      </c>
      <c r="B14808" t="inlineStr">
        <is>
          <t>866edd6a996950a630a230ae270a2dd1086e0f2f</t>
        </is>
      </c>
      <c r="C14808" t="inlineStr">
        <is>
          <t>2020-08-12 14:24:43+00:00</t>
        </is>
      </c>
      <c r="D14808" t="inlineStr">
        <is>
          <t>add</t>
        </is>
      </c>
      <c r="E14808" t="inlineStr">
        <is>
          <t>MarkupSafe</t>
        </is>
      </c>
      <c r="F14808">
        <f>=1.1.1</f>
        <v/>
      </c>
      <c r="G14808" t="inlineStr"/>
      <c r="H14808" t="inlineStr"/>
    </row>
    <row r="14809">
      <c r="A14809" t="inlineStr">
        <is>
          <t>SiCKRAGE</t>
        </is>
      </c>
      <c r="B14809" t="inlineStr">
        <is>
          <t>866edd6a996950a630a230ae270a2dd1086e0f2f</t>
        </is>
      </c>
      <c r="C14809" t="inlineStr">
        <is>
          <t>2020-08-12 14:24:43+00:00</t>
        </is>
      </c>
      <c r="D14809" t="inlineStr">
        <is>
          <t>add</t>
        </is>
      </c>
      <c r="E14809" t="inlineStr">
        <is>
          <t>msgpack</t>
        </is>
      </c>
      <c r="F14809">
        <f>=1.0.0</f>
        <v/>
      </c>
      <c r="G14809" t="inlineStr"/>
      <c r="H14809" t="inlineStr"/>
    </row>
    <row r="14810">
      <c r="A14810" t="inlineStr">
        <is>
          <t>SiCKRAGE</t>
        </is>
      </c>
      <c r="B14810" t="inlineStr">
        <is>
          <t>866edd6a996950a630a230ae270a2dd1086e0f2f</t>
        </is>
      </c>
      <c r="C14810" t="inlineStr">
        <is>
          <t>2020-08-12 14:24:43+00:00</t>
        </is>
      </c>
      <c r="D14810" t="inlineStr">
        <is>
          <t>add</t>
        </is>
      </c>
      <c r="E14810" t="inlineStr">
        <is>
          <t>oauthlib</t>
        </is>
      </c>
      <c r="F14810">
        <f>=3.1.0</f>
        <v/>
      </c>
      <c r="G14810" t="inlineStr"/>
      <c r="H14810" t="inlineStr"/>
    </row>
    <row r="14811">
      <c r="A14811" t="inlineStr">
        <is>
          <t>SiCKRAGE</t>
        </is>
      </c>
      <c r="B14811" t="inlineStr">
        <is>
          <t>866edd6a996950a630a230ae270a2dd1086e0f2f</t>
        </is>
      </c>
      <c r="C14811" t="inlineStr">
        <is>
          <t>2020-08-12 14:24:43+00:00</t>
        </is>
      </c>
      <c r="D14811" t="inlineStr">
        <is>
          <t>add</t>
        </is>
      </c>
      <c r="E14811" t="inlineStr">
        <is>
          <t>packaging</t>
        </is>
      </c>
      <c r="F14811">
        <f>=20.4</f>
        <v/>
      </c>
      <c r="G14811" t="inlineStr"/>
      <c r="H14811" t="inlineStr"/>
    </row>
    <row r="14812">
      <c r="A14812" t="inlineStr">
        <is>
          <t>SiCKRAGE</t>
        </is>
      </c>
      <c r="B14812" t="inlineStr">
        <is>
          <t>866edd6a996950a630a230ae270a2dd1086e0f2f</t>
        </is>
      </c>
      <c r="C14812" t="inlineStr">
        <is>
          <t>2020-08-12 14:24:43+00:00</t>
        </is>
      </c>
      <c r="D14812" t="inlineStr">
        <is>
          <t>add</t>
        </is>
      </c>
      <c r="E14812" t="inlineStr">
        <is>
          <t>pbr</t>
        </is>
      </c>
      <c r="F14812">
        <f>=5.4.5</f>
        <v/>
      </c>
      <c r="G14812" t="inlineStr"/>
      <c r="H14812" t="inlineStr"/>
    </row>
    <row r="14813">
      <c r="A14813" t="inlineStr">
        <is>
          <t>SiCKRAGE</t>
        </is>
      </c>
      <c r="B14813" t="inlineStr">
        <is>
          <t>866edd6a996950a630a230ae270a2dd1086e0f2f</t>
        </is>
      </c>
      <c r="C14813" t="inlineStr">
        <is>
          <t>2020-08-12 14:24:43+00:00</t>
        </is>
      </c>
      <c r="D14813" t="inlineStr">
        <is>
          <t>add</t>
        </is>
      </c>
      <c r="E14813" t="inlineStr">
        <is>
          <t>Pint</t>
        </is>
      </c>
      <c r="F14813">
        <f>=0.14</f>
        <v/>
      </c>
      <c r="G14813" t="inlineStr"/>
      <c r="H14813" t="inlineStr"/>
    </row>
    <row r="14814">
      <c r="A14814" t="inlineStr">
        <is>
          <t>SiCKRAGE</t>
        </is>
      </c>
      <c r="B14814" t="inlineStr">
        <is>
          <t>866edd6a996950a630a230ae270a2dd1086e0f2f</t>
        </is>
      </c>
      <c r="C14814" t="inlineStr">
        <is>
          <t>2020-08-12 14:24:43+00:00</t>
        </is>
      </c>
      <c r="D14814" t="inlineStr">
        <is>
          <t>add</t>
        </is>
      </c>
      <c r="E14814" t="inlineStr">
        <is>
          <t>Pint</t>
        </is>
      </c>
      <c r="F14814">
        <f>=0.9</f>
        <v/>
      </c>
      <c r="G14814" t="inlineStr"/>
      <c r="H14814" t="inlineStr"/>
    </row>
    <row r="14815">
      <c r="A14815" t="inlineStr">
        <is>
          <t>SiCKRAGE</t>
        </is>
      </c>
      <c r="B14815" t="inlineStr">
        <is>
          <t>866edd6a996950a630a230ae270a2dd1086e0f2f</t>
        </is>
      </c>
      <c r="C14815" t="inlineStr">
        <is>
          <t>2020-08-12 14:24:43+00:00</t>
        </is>
      </c>
      <c r="D14815" t="inlineStr">
        <is>
          <t>add</t>
        </is>
      </c>
      <c r="E14815" t="inlineStr">
        <is>
          <t>pyasn1-modules</t>
        </is>
      </c>
      <c r="F14815">
        <f>=0.2.8</f>
        <v/>
      </c>
      <c r="G14815" t="inlineStr"/>
      <c r="H14815" t="inlineStr"/>
    </row>
    <row r="14816">
      <c r="A14816" t="inlineStr">
        <is>
          <t>SiCKRAGE</t>
        </is>
      </c>
      <c r="B14816" t="inlineStr">
        <is>
          <t>866edd6a996950a630a230ae270a2dd1086e0f2f</t>
        </is>
      </c>
      <c r="C14816" t="inlineStr">
        <is>
          <t>2020-08-12 14:24:43+00:00</t>
        </is>
      </c>
      <c r="D14816" t="inlineStr">
        <is>
          <t>add</t>
        </is>
      </c>
      <c r="E14816" t="inlineStr">
        <is>
          <t>pycparser</t>
        </is>
      </c>
      <c r="F14816">
        <f>=2.20</f>
        <v/>
      </c>
      <c r="G14816" t="inlineStr"/>
      <c r="H14816" t="inlineStr"/>
    </row>
    <row r="14817">
      <c r="A14817" t="inlineStr">
        <is>
          <t>SiCKRAGE</t>
        </is>
      </c>
      <c r="B14817" t="inlineStr">
        <is>
          <t>866edd6a996950a630a230ae270a2dd1086e0f2f</t>
        </is>
      </c>
      <c r="C14817" t="inlineStr">
        <is>
          <t>2020-08-12 14:24:43+00:00</t>
        </is>
      </c>
      <c r="D14817" t="inlineStr">
        <is>
          <t>add</t>
        </is>
      </c>
      <c r="E14817" t="inlineStr">
        <is>
          <t>PyJWT</t>
        </is>
      </c>
      <c r="F14817">
        <f>=1.7.1</f>
        <v/>
      </c>
      <c r="G14817" t="inlineStr"/>
      <c r="H14817" t="inlineStr"/>
    </row>
    <row r="14818">
      <c r="A14818" t="inlineStr">
        <is>
          <t>SiCKRAGE</t>
        </is>
      </c>
      <c r="B14818" t="inlineStr">
        <is>
          <t>866edd6a996950a630a230ae270a2dd1086e0f2f</t>
        </is>
      </c>
      <c r="C14818" t="inlineStr">
        <is>
          <t>2020-08-12 14:24:43+00:00</t>
        </is>
      </c>
      <c r="D14818" t="inlineStr">
        <is>
          <t>add</t>
        </is>
      </c>
      <c r="E14818" t="inlineStr">
        <is>
          <t>pymediainfo</t>
        </is>
      </c>
      <c r="F14818">
        <f>=4.2.1</f>
        <v/>
      </c>
      <c r="G14818" t="inlineStr"/>
      <c r="H14818" t="inlineStr"/>
    </row>
    <row r="14819">
      <c r="A14819" t="inlineStr">
        <is>
          <t>SiCKRAGE</t>
        </is>
      </c>
      <c r="B14819" t="inlineStr">
        <is>
          <t>866edd6a996950a630a230ae270a2dd1086e0f2f</t>
        </is>
      </c>
      <c r="C14819" t="inlineStr">
        <is>
          <t>2020-08-12 14:24:43+00:00</t>
        </is>
      </c>
      <c r="D14819" t="inlineStr">
        <is>
          <t>add</t>
        </is>
      </c>
      <c r="E14819" t="inlineStr">
        <is>
          <t>pyparsing</t>
        </is>
      </c>
      <c r="F14819">
        <f>=2.4.7</f>
        <v/>
      </c>
      <c r="G14819" t="inlineStr"/>
      <c r="H14819" t="inlineStr"/>
    </row>
    <row r="14820">
      <c r="A14820" t="inlineStr">
        <is>
          <t>SiCKRAGE</t>
        </is>
      </c>
      <c r="B14820" t="inlineStr">
        <is>
          <t>866edd6a996950a630a230ae270a2dd1086e0f2f</t>
        </is>
      </c>
      <c r="C14820" t="inlineStr">
        <is>
          <t>2020-08-12 14:24:43+00:00</t>
        </is>
      </c>
      <c r="D14820" t="inlineStr">
        <is>
          <t>add</t>
        </is>
      </c>
      <c r="E14820" t="inlineStr">
        <is>
          <t>pysrt</t>
        </is>
      </c>
      <c r="F14820">
        <f>=1.1.2</f>
        <v/>
      </c>
      <c r="G14820" t="inlineStr"/>
      <c r="H14820" t="inlineStr"/>
    </row>
    <row r="14821">
      <c r="A14821" t="inlineStr">
        <is>
          <t>SiCKRAGE</t>
        </is>
      </c>
      <c r="B14821" t="inlineStr">
        <is>
          <t>866edd6a996950a630a230ae270a2dd1086e0f2f</t>
        </is>
      </c>
      <c r="C14821" t="inlineStr">
        <is>
          <t>2020-08-12 14:24:43+00:00</t>
        </is>
      </c>
      <c r="D14821" t="inlineStr">
        <is>
          <t>add</t>
        </is>
      </c>
      <c r="E14821" t="inlineStr">
        <is>
          <t>python-dateutil</t>
        </is>
      </c>
      <c r="F14821">
        <f>=2.7.5</f>
        <v/>
      </c>
      <c r="G14821" t="inlineStr"/>
      <c r="H14821" t="inlineStr"/>
    </row>
    <row r="14822">
      <c r="A14822" t="inlineStr">
        <is>
          <t>SiCKRAGE</t>
        </is>
      </c>
      <c r="B14822" t="inlineStr">
        <is>
          <t>866edd6a996950a630a230ae270a2dd1086e0f2f</t>
        </is>
      </c>
      <c r="C14822" t="inlineStr">
        <is>
          <t>2020-08-12 14:24:43+00:00</t>
        </is>
      </c>
      <c r="D14822" t="inlineStr">
        <is>
          <t>add</t>
        </is>
      </c>
      <c r="E14822" t="inlineStr">
        <is>
          <t>python-editor</t>
        </is>
      </c>
      <c r="F14822">
        <f>=1.0.4</f>
        <v/>
      </c>
      <c r="G14822" t="inlineStr"/>
      <c r="H14822" t="inlineStr"/>
    </row>
    <row r="14823">
      <c r="A14823" t="inlineStr">
        <is>
          <t>SiCKRAGE</t>
        </is>
      </c>
      <c r="B14823" t="inlineStr">
        <is>
          <t>866edd6a996950a630a230ae270a2dd1086e0f2f</t>
        </is>
      </c>
      <c r="C14823" t="inlineStr">
        <is>
          <t>2020-08-12 14:24:43+00:00</t>
        </is>
      </c>
      <c r="D14823" t="inlineStr">
        <is>
          <t>add</t>
        </is>
      </c>
      <c r="E14823" t="inlineStr">
        <is>
          <t>python-jose</t>
        </is>
      </c>
      <c r="F14823">
        <f>=3.2.0</f>
        <v/>
      </c>
      <c r="G14823" t="inlineStr"/>
      <c r="H14823" t="inlineStr"/>
    </row>
    <row r="14824">
      <c r="A14824" t="inlineStr">
        <is>
          <t>SiCKRAGE</t>
        </is>
      </c>
      <c r="B14824" t="inlineStr">
        <is>
          <t>866edd6a996950a630a230ae270a2dd1086e0f2f</t>
        </is>
      </c>
      <c r="C14824" t="inlineStr">
        <is>
          <t>2020-08-12 14:24:43+00:00</t>
        </is>
      </c>
      <c r="D14824" t="inlineStr">
        <is>
          <t>add</t>
        </is>
      </c>
      <c r="E14824" t="inlineStr">
        <is>
          <t>python-twitter</t>
        </is>
      </c>
      <c r="F14824">
        <f>=3.5</f>
        <v/>
      </c>
      <c r="G14824" t="inlineStr"/>
      <c r="H14824" t="inlineStr"/>
    </row>
    <row r="14825">
      <c r="A14825" t="inlineStr">
        <is>
          <t>SiCKRAGE</t>
        </is>
      </c>
      <c r="B14825" t="inlineStr">
        <is>
          <t>866edd6a996950a630a230ae270a2dd1086e0f2f</t>
        </is>
      </c>
      <c r="C14825" t="inlineStr">
        <is>
          <t>2020-08-12 14:24:43+00:00</t>
        </is>
      </c>
      <c r="D14825" t="inlineStr">
        <is>
          <t>add</t>
        </is>
      </c>
      <c r="E14825" t="inlineStr">
        <is>
          <t>PyYAML</t>
        </is>
      </c>
      <c r="F14825">
        <f>=5.3.1</f>
        <v/>
      </c>
      <c r="G14825" t="inlineStr"/>
      <c r="H14825" t="inlineStr"/>
    </row>
    <row r="14826">
      <c r="A14826" t="inlineStr">
        <is>
          <t>SiCKRAGE</t>
        </is>
      </c>
      <c r="B14826" t="inlineStr">
        <is>
          <t>866edd6a996950a630a230ae270a2dd1086e0f2f</t>
        </is>
      </c>
      <c r="C14826" t="inlineStr">
        <is>
          <t>2020-08-12 14:24:43+00:00</t>
        </is>
      </c>
      <c r="D14826" t="inlineStr">
        <is>
          <t>add</t>
        </is>
      </c>
      <c r="E14826" t="inlineStr">
        <is>
          <t>rebulk</t>
        </is>
      </c>
      <c r="F14826">
        <f>=2.0.1</f>
        <v/>
      </c>
      <c r="G14826" t="inlineStr"/>
      <c r="H14826" t="inlineStr"/>
    </row>
    <row r="14827">
      <c r="A14827" t="inlineStr">
        <is>
          <t>SiCKRAGE</t>
        </is>
      </c>
      <c r="B14827" t="inlineStr">
        <is>
          <t>866edd6a996950a630a230ae270a2dd1086e0f2f</t>
        </is>
      </c>
      <c r="C14827" t="inlineStr">
        <is>
          <t>2020-08-12 14:24:43+00:00</t>
        </is>
      </c>
      <c r="D14827" t="inlineStr">
        <is>
          <t>add</t>
        </is>
      </c>
      <c r="E14827" t="inlineStr">
        <is>
          <t>requests-oauthlib</t>
        </is>
      </c>
      <c r="F14827">
        <f>=1.3.0</f>
        <v/>
      </c>
      <c r="G14827" t="inlineStr"/>
      <c r="H14827" t="inlineStr"/>
    </row>
    <row r="14828">
      <c r="A14828" t="inlineStr">
        <is>
          <t>SiCKRAGE</t>
        </is>
      </c>
      <c r="B14828" t="inlineStr">
        <is>
          <t>866edd6a996950a630a230ae270a2dd1086e0f2f</t>
        </is>
      </c>
      <c r="C14828" t="inlineStr">
        <is>
          <t>2020-08-12 14:24:43+00:00</t>
        </is>
      </c>
      <c r="D14828" t="inlineStr">
        <is>
          <t>add</t>
        </is>
      </c>
      <c r="E14828" t="inlineStr">
        <is>
          <t>requests-toolbelt</t>
        </is>
      </c>
      <c r="F14828">
        <f>=0.9.1</f>
        <v/>
      </c>
      <c r="G14828" t="inlineStr"/>
      <c r="H14828" t="inlineStr"/>
    </row>
    <row r="14829">
      <c r="A14829" t="inlineStr">
        <is>
          <t>SiCKRAGE</t>
        </is>
      </c>
      <c r="B14829" t="inlineStr">
        <is>
          <t>866edd6a996950a630a230ae270a2dd1086e0f2f</t>
        </is>
      </c>
      <c r="C14829" t="inlineStr">
        <is>
          <t>2020-08-12 14:24:43+00:00</t>
        </is>
      </c>
      <c r="D14829" t="inlineStr">
        <is>
          <t>add</t>
        </is>
      </c>
      <c r="E14829" t="inlineStr">
        <is>
          <t>rsa</t>
        </is>
      </c>
      <c r="F14829">
        <f>=4.6</f>
        <v/>
      </c>
      <c r="G14829" t="inlineStr"/>
      <c r="H14829" t="inlineStr"/>
    </row>
    <row r="14830">
      <c r="A14830" t="inlineStr">
        <is>
          <t>SiCKRAGE</t>
        </is>
      </c>
      <c r="B14830" t="inlineStr">
        <is>
          <t>866edd6a996950a630a230ae270a2dd1086e0f2f</t>
        </is>
      </c>
      <c r="C14830" t="inlineStr">
        <is>
          <t>2020-08-12 14:24:43+00:00</t>
        </is>
      </c>
      <c r="D14830" t="inlineStr">
        <is>
          <t>add</t>
        </is>
      </c>
      <c r="E14830" t="inlineStr">
        <is>
          <t>service-identity</t>
        </is>
      </c>
      <c r="F14830">
        <f>=18.1.0</f>
        <v/>
      </c>
      <c r="G14830" t="inlineStr"/>
      <c r="H14830" t="inlineStr"/>
    </row>
    <row r="14831">
      <c r="A14831" t="inlineStr">
        <is>
          <t>SiCKRAGE</t>
        </is>
      </c>
      <c r="B14831" t="inlineStr">
        <is>
          <t>866edd6a996950a630a230ae270a2dd1086e0f2f</t>
        </is>
      </c>
      <c r="C14831" t="inlineStr">
        <is>
          <t>2020-08-12 14:24:43+00:00</t>
        </is>
      </c>
      <c r="D14831" t="inlineStr">
        <is>
          <t>add</t>
        </is>
      </c>
      <c r="E14831" t="inlineStr">
        <is>
          <t>soupsieve</t>
        </is>
      </c>
      <c r="F14831">
        <f>=2.0.1</f>
        <v/>
      </c>
      <c r="G14831" t="inlineStr"/>
      <c r="H14831" t="inlineStr"/>
    </row>
    <row r="14832">
      <c r="A14832" t="inlineStr">
        <is>
          <t>SiCKRAGE</t>
        </is>
      </c>
      <c r="B14832" t="inlineStr">
        <is>
          <t>866edd6a996950a630a230ae270a2dd1086e0f2f</t>
        </is>
      </c>
      <c r="C14832" t="inlineStr">
        <is>
          <t>2020-08-12 14:24:43+00:00</t>
        </is>
      </c>
      <c r="D14832" t="inlineStr">
        <is>
          <t>add</t>
        </is>
      </c>
      <c r="E14832" t="inlineStr">
        <is>
          <t>SQLAlchemy</t>
        </is>
      </c>
      <c r="F14832">
        <f>=1.3.18</f>
        <v/>
      </c>
      <c r="G14832" t="inlineStr"/>
      <c r="H14832" t="inlineStr"/>
    </row>
    <row r="14833">
      <c r="A14833" t="inlineStr">
        <is>
          <t>SiCKRAGE</t>
        </is>
      </c>
      <c r="B14833" t="inlineStr">
        <is>
          <t>866edd6a996950a630a230ae270a2dd1086e0f2f</t>
        </is>
      </c>
      <c r="C14833" t="inlineStr">
        <is>
          <t>2020-08-12 14:24:43+00:00</t>
        </is>
      </c>
      <c r="D14833" t="inlineStr">
        <is>
          <t>add</t>
        </is>
      </c>
      <c r="E14833" t="inlineStr">
        <is>
          <t>stevedore</t>
        </is>
      </c>
      <c r="F14833">
        <f>=3.2.0</f>
        <v/>
      </c>
      <c r="G14833" t="inlineStr"/>
      <c r="H14833" t="inlineStr"/>
    </row>
    <row r="14834">
      <c r="A14834" t="inlineStr">
        <is>
          <t>SiCKRAGE</t>
        </is>
      </c>
      <c r="B14834" t="inlineStr">
        <is>
          <t>866edd6a996950a630a230ae270a2dd1086e0f2f</t>
        </is>
      </c>
      <c r="C14834" t="inlineStr">
        <is>
          <t>2020-08-12 14:24:43+00:00</t>
        </is>
      </c>
      <c r="D14834" t="inlineStr">
        <is>
          <t>add</t>
        </is>
      </c>
      <c r="E14834" t="inlineStr">
        <is>
          <t>stevedore</t>
        </is>
      </c>
      <c r="F14834">
        <f>=1.32.0</f>
        <v/>
      </c>
      <c r="G14834" t="inlineStr"/>
      <c r="H14834" t="inlineStr"/>
    </row>
    <row r="14835">
      <c r="A14835" t="inlineStr">
        <is>
          <t>SiCKRAGE</t>
        </is>
      </c>
      <c r="B14835" t="inlineStr">
        <is>
          <t>866edd6a996950a630a230ae270a2dd1086e0f2f</t>
        </is>
      </c>
      <c r="C14835" t="inlineStr">
        <is>
          <t>2020-08-12 14:24:43+00:00</t>
        </is>
      </c>
      <c r="D14835" t="inlineStr">
        <is>
          <t>add</t>
        </is>
      </c>
      <c r="E14835" t="inlineStr">
        <is>
          <t>Unidecode</t>
        </is>
      </c>
      <c r="F14835">
        <f>=1.1.1</f>
        <v/>
      </c>
      <c r="G14835" t="inlineStr"/>
      <c r="H14835" t="inlineStr"/>
    </row>
    <row r="14836">
      <c r="A14836" t="inlineStr">
        <is>
          <t>SiCKRAGE</t>
        </is>
      </c>
      <c r="B14836" t="inlineStr">
        <is>
          <t>866edd6a996950a630a230ae270a2dd1086e0f2f</t>
        </is>
      </c>
      <c r="C14836" t="inlineStr">
        <is>
          <t>2020-08-12 14:24:43+00:00</t>
        </is>
      </c>
      <c r="D14836" t="inlineStr">
        <is>
          <t>add</t>
        </is>
      </c>
      <c r="E14836" t="inlineStr">
        <is>
          <t>webencodings</t>
        </is>
      </c>
      <c r="F14836">
        <f>=0.5.1</f>
        <v/>
      </c>
      <c r="G14836" t="inlineStr"/>
      <c r="H14836" t="inlineStr"/>
    </row>
    <row r="14837">
      <c r="A14837" t="inlineStr">
        <is>
          <t>SiCKRAGE</t>
        </is>
      </c>
      <c r="B14837" t="inlineStr">
        <is>
          <t>866edd6a996950a630a230ae270a2dd1086e0f2f</t>
        </is>
      </c>
      <c r="C14837" t="inlineStr">
        <is>
          <t>2020-08-12 14:24:43+00:00</t>
        </is>
      </c>
      <c r="D14837" t="inlineStr">
        <is>
          <t>rem</t>
        </is>
      </c>
      <c r="E14837" t="inlineStr"/>
      <c r="F14837" t="inlineStr"/>
      <c r="G14837" t="inlineStr">
        <is>
          <t>python_dateutil</t>
        </is>
      </c>
      <c r="H14837">
        <f>=2.7.5</f>
        <v/>
      </c>
    </row>
    <row r="14838">
      <c r="A14838" t="inlineStr">
        <is>
          <t>SiCKRAGE</t>
        </is>
      </c>
      <c r="B14838" t="inlineStr">
        <is>
          <t>866edd6a996950a630a230ae270a2dd1086e0f2f</t>
        </is>
      </c>
      <c r="C14838" t="inlineStr">
        <is>
          <t>2020-08-12 14:24:43+00:00</t>
        </is>
      </c>
      <c r="D14838" t="inlineStr">
        <is>
          <t>rem</t>
        </is>
      </c>
      <c r="E14838" t="inlineStr"/>
      <c r="F14838" t="inlineStr"/>
      <c r="G14838" t="inlineStr">
        <is>
          <t>python_twitter</t>
        </is>
      </c>
      <c r="H14838">
        <f>=3.5</f>
        <v/>
      </c>
    </row>
    <row r="14839">
      <c r="A14839" t="inlineStr">
        <is>
          <t>SiCKRAGE</t>
        </is>
      </c>
      <c r="B14839" t="inlineStr">
        <is>
          <t>866edd6a996950a630a230ae270a2dd1086e0f2f</t>
        </is>
      </c>
      <c r="C14839" t="inlineStr">
        <is>
          <t>2020-08-12 14:24:43+00:00</t>
        </is>
      </c>
      <c r="D14839" t="inlineStr">
        <is>
          <t>rem</t>
        </is>
      </c>
      <c r="E14839" t="inlineStr"/>
      <c r="F14839" t="inlineStr"/>
      <c r="G14839" t="inlineStr">
        <is>
          <t>unidecode</t>
        </is>
      </c>
      <c r="H14839">
        <f>=1.1.1</f>
        <v/>
      </c>
    </row>
    <row r="14840">
      <c r="A14840" t="inlineStr">
        <is>
          <t>SiCKRAGE</t>
        </is>
      </c>
      <c r="B14840" t="inlineStr">
        <is>
          <t>866edd6a996950a630a230ae270a2dd1086e0f2f</t>
        </is>
      </c>
      <c r="C14840" t="inlineStr">
        <is>
          <t>2020-08-12 14:24:43+00:00</t>
        </is>
      </c>
      <c r="D14840" t="inlineStr">
        <is>
          <t>rem</t>
        </is>
      </c>
      <c r="E14840" t="inlineStr"/>
      <c r="F14840" t="inlineStr"/>
      <c r="G14840" t="inlineStr">
        <is>
          <t>service_identity</t>
        </is>
      </c>
      <c r="H14840">
        <f>=18.1.0</f>
        <v/>
      </c>
    </row>
    <row r="14841">
      <c r="A14841" t="inlineStr">
        <is>
          <t>SiCKRAGE</t>
        </is>
      </c>
      <c r="B14841" t="inlineStr">
        <is>
          <t>866edd6a996950a630a230ae270a2dd1086e0f2f</t>
        </is>
      </c>
      <c r="C14841" t="inlineStr">
        <is>
          <t>2020-08-12 14:24:43+00:00</t>
        </is>
      </c>
      <c r="D14841" t="inlineStr">
        <is>
          <t>rem</t>
        </is>
      </c>
      <c r="E14841" t="inlineStr"/>
      <c r="F14841" t="inlineStr"/>
      <c r="G14841" t="inlineStr">
        <is>
          <t>sqlalchemy</t>
        </is>
      </c>
      <c r="H14841">
        <f>=1.3.18</f>
        <v/>
      </c>
    </row>
    <row r="14842">
      <c r="A14842" t="inlineStr">
        <is>
          <t>SiCKRAGE</t>
        </is>
      </c>
      <c r="B14842" t="inlineStr">
        <is>
          <t>866edd6a996950a630a230ae270a2dd1086e0f2f</t>
        </is>
      </c>
      <c r="C14842" t="inlineStr">
        <is>
          <t>2020-08-12 14:24:43+00:00</t>
        </is>
      </c>
      <c r="D14842" t="inlineStr">
        <is>
          <t>rem</t>
        </is>
      </c>
      <c r="E14842" t="inlineStr"/>
      <c r="F14842" t="inlineStr"/>
      <c r="G14842" t="inlineStr">
        <is>
          <t>sqlalchemy-migrate</t>
        </is>
      </c>
      <c r="H14842">
        <f>=0.13.0</f>
        <v/>
      </c>
    </row>
    <row r="14843">
      <c r="A14843" t="inlineStr">
        <is>
          <t>SiCKRAGE</t>
        </is>
      </c>
      <c r="B14843" t="inlineStr">
        <is>
          <t>0ec061a104707ccfb6c4254eaacfc7316f2d4b53</t>
        </is>
      </c>
      <c r="C14843" t="inlineStr">
        <is>
          <t>2020-08-31 11:32:21+00:00</t>
        </is>
      </c>
      <c r="D14843" t="inlineStr">
        <is>
          <t>verchange</t>
        </is>
      </c>
      <c r="E14843" t="inlineStr">
        <is>
          <t>feedparser</t>
        </is>
      </c>
      <c r="F14843">
        <f>=6.0.0b3</f>
        <v/>
      </c>
      <c r="G14843" t="inlineStr">
        <is>
          <t>feedparser</t>
        </is>
      </c>
      <c r="H14843">
        <f>=6.0.0b3</f>
        <v/>
      </c>
    </row>
    <row r="14844">
      <c r="A14844" t="inlineStr">
        <is>
          <t>SiCKRAGE</t>
        </is>
      </c>
      <c r="B14844" t="inlineStr">
        <is>
          <t>0ec061a104707ccfb6c4254eaacfc7316f2d4b53</t>
        </is>
      </c>
      <c r="C14844" t="inlineStr">
        <is>
          <t>2020-08-31 11:32:21+00:00</t>
        </is>
      </c>
      <c r="D14844" t="inlineStr">
        <is>
          <t>verchange</t>
        </is>
      </c>
      <c r="E14844" t="inlineStr">
        <is>
          <t>dogpile.cache</t>
        </is>
      </c>
      <c r="F14844">
        <f>=1.0.2</f>
        <v/>
      </c>
      <c r="G14844" t="inlineStr">
        <is>
          <t>dogpile.cache</t>
        </is>
      </c>
      <c r="H14844">
        <f>=1.0.2</f>
        <v/>
      </c>
    </row>
    <row r="14845">
      <c r="A14845" t="inlineStr">
        <is>
          <t>SiCKRAGE</t>
        </is>
      </c>
      <c r="B14845" t="inlineStr">
        <is>
          <t>0ec061a104707ccfb6c4254eaacfc7316f2d4b53</t>
        </is>
      </c>
      <c r="C14845" t="inlineStr">
        <is>
          <t>2020-08-31 11:32:21+00:00</t>
        </is>
      </c>
      <c r="D14845" t="inlineStr">
        <is>
          <t>verchange</t>
        </is>
      </c>
      <c r="E14845" t="inlineStr">
        <is>
          <t>Pint</t>
        </is>
      </c>
      <c r="F14845">
        <f>=0.14</f>
        <v/>
      </c>
      <c r="G14845" t="inlineStr">
        <is>
          <t>Pint</t>
        </is>
      </c>
      <c r="H14845">
        <f>=0.14</f>
        <v/>
      </c>
    </row>
    <row r="14846">
      <c r="A14846" t="inlineStr">
        <is>
          <t>SiCKRAGE</t>
        </is>
      </c>
      <c r="B14846" t="inlineStr">
        <is>
          <t>0ec061a104707ccfb6c4254eaacfc7316f2d4b53</t>
        </is>
      </c>
      <c r="C14846" t="inlineStr">
        <is>
          <t>2020-08-31 11:32:21+00:00</t>
        </is>
      </c>
      <c r="D14846" t="inlineStr">
        <is>
          <t>verchange</t>
        </is>
      </c>
      <c r="E14846" t="inlineStr">
        <is>
          <t>lxml</t>
        </is>
      </c>
      <c r="F14846">
        <f>=4.5.2</f>
        <v/>
      </c>
      <c r="G14846" t="inlineStr">
        <is>
          <t>lxml</t>
        </is>
      </c>
      <c r="H14846">
        <f>=4.5.2</f>
        <v/>
      </c>
    </row>
    <row r="14847">
      <c r="A14847" t="inlineStr">
        <is>
          <t>SiCKRAGE</t>
        </is>
      </c>
      <c r="B14847" t="inlineStr">
        <is>
          <t>0ec061a104707ccfb6c4254eaacfc7316f2d4b53</t>
        </is>
      </c>
      <c r="C14847" t="inlineStr">
        <is>
          <t>2020-08-31 11:32:21+00:00</t>
        </is>
      </c>
      <c r="D14847" t="inlineStr">
        <is>
          <t>verchange</t>
        </is>
      </c>
      <c r="E14847" t="inlineStr">
        <is>
          <t>cryptography</t>
        </is>
      </c>
      <c r="F14847">
        <f>=3.0</f>
        <v/>
      </c>
      <c r="G14847" t="inlineStr">
        <is>
          <t>cryptography</t>
        </is>
      </c>
      <c r="H14847">
        <f>=3.0</f>
        <v/>
      </c>
    </row>
    <row r="14848">
      <c r="A14848" t="inlineStr">
        <is>
          <t>SiCKRAGE</t>
        </is>
      </c>
      <c r="B14848" t="inlineStr">
        <is>
          <t>0ec061a104707ccfb6c4254eaacfc7316f2d4b53</t>
        </is>
      </c>
      <c r="C14848" t="inlineStr">
        <is>
          <t>2020-08-31 11:32:21+00:00</t>
        </is>
      </c>
      <c r="D14848" t="inlineStr">
        <is>
          <t>verchange</t>
        </is>
      </c>
      <c r="E14848" t="inlineStr">
        <is>
          <t>stevedore</t>
        </is>
      </c>
      <c r="F14848">
        <f>=3.2.0</f>
        <v/>
      </c>
      <c r="G14848" t="inlineStr">
        <is>
          <t>stevedore</t>
        </is>
      </c>
      <c r="H14848">
        <f>=3.2.0</f>
        <v/>
      </c>
    </row>
    <row r="14849">
      <c r="A14849" t="inlineStr">
        <is>
          <t>SiCKRAGE</t>
        </is>
      </c>
      <c r="B14849" t="inlineStr">
        <is>
          <t>8895735a92e910cb8d97a1baa46f8a04c24a3371</t>
        </is>
      </c>
      <c r="C14849" t="inlineStr">
        <is>
          <t>2020-09-07 16:47:50+00:00</t>
        </is>
      </c>
      <c r="D14849" t="inlineStr">
        <is>
          <t>verchange</t>
        </is>
      </c>
      <c r="E14849" t="inlineStr">
        <is>
          <t>xmltodict</t>
        </is>
      </c>
      <c r="F14849">
        <f>=0.12.0</f>
        <v/>
      </c>
      <c r="G14849" t="inlineStr">
        <is>
          <t>xmltodict</t>
        </is>
      </c>
      <c r="H14849">
        <f>=0.12.0</f>
        <v/>
      </c>
    </row>
    <row r="14850">
      <c r="A14850" t="inlineStr">
        <is>
          <t>SiCKRAGE</t>
        </is>
      </c>
      <c r="B14850" t="inlineStr">
        <is>
          <t>8895735a92e910cb8d97a1baa46f8a04c24a3371</t>
        </is>
      </c>
      <c r="C14850" t="inlineStr">
        <is>
          <t>2020-09-07 16:47:50+00:00</t>
        </is>
      </c>
      <c r="D14850" t="inlineStr">
        <is>
          <t>verchange</t>
        </is>
      </c>
      <c r="E14850" t="inlineStr">
        <is>
          <t>feedparser</t>
        </is>
      </c>
      <c r="F14850">
        <f>=5.2.1</f>
        <v/>
      </c>
      <c r="G14850" t="inlineStr">
        <is>
          <t>feedparser</t>
        </is>
      </c>
      <c r="H14850">
        <f>=6.0.0b3</f>
        <v/>
      </c>
    </row>
    <row r="14851">
      <c r="A14851" t="inlineStr">
        <is>
          <t>SiCKRAGE</t>
        </is>
      </c>
      <c r="B14851" t="inlineStr">
        <is>
          <t>8895735a92e910cb8d97a1baa46f8a04c24a3371</t>
        </is>
      </c>
      <c r="C14851" t="inlineStr">
        <is>
          <t>2020-09-07 16:47:50+00:00</t>
        </is>
      </c>
      <c r="D14851" t="inlineStr">
        <is>
          <t>add</t>
        </is>
      </c>
      <c r="E14851" t="inlineStr">
        <is>
          <t>importlib-metadata</t>
        </is>
      </c>
      <c r="F14851">
        <f>=1.7.0</f>
        <v/>
      </c>
      <c r="G14851" t="inlineStr"/>
      <c r="H14851" t="inlineStr"/>
    </row>
    <row r="14852">
      <c r="A14852" t="inlineStr">
        <is>
          <t>SiCKRAGE</t>
        </is>
      </c>
      <c r="B14852" t="inlineStr">
        <is>
          <t>8895735a92e910cb8d97a1baa46f8a04c24a3371</t>
        </is>
      </c>
      <c r="C14852" t="inlineStr">
        <is>
          <t>2020-09-07 16:47:50+00:00</t>
        </is>
      </c>
      <c r="D14852" t="inlineStr">
        <is>
          <t>add</t>
        </is>
      </c>
      <c r="E14852" t="inlineStr">
        <is>
          <t>zipp</t>
        </is>
      </c>
      <c r="F14852">
        <f>=3.1.0</f>
        <v/>
      </c>
      <c r="G14852" t="inlineStr"/>
      <c r="H14852" t="inlineStr"/>
    </row>
    <row r="14853">
      <c r="A14853" t="inlineStr">
        <is>
          <t>SiCKRAGE</t>
        </is>
      </c>
      <c r="B14853" t="inlineStr">
        <is>
          <t>bb29b51a8c98403cbc3ced960aa8c71a1361f7c8</t>
        </is>
      </c>
      <c r="C14853" t="inlineStr">
        <is>
          <t>2021-01-11 02:08:48+00:00</t>
        </is>
      </c>
      <c r="D14853" t="inlineStr">
        <is>
          <t>verchange</t>
        </is>
      </c>
      <c r="E14853" t="inlineStr">
        <is>
          <t>Send2Trash</t>
        </is>
      </c>
      <c r="F14853">
        <f>=1.5.0</f>
        <v/>
      </c>
      <c r="G14853" t="inlineStr">
        <is>
          <t>Send2Trash</t>
        </is>
      </c>
      <c r="H14853">
        <f>=1.6.0b1</f>
        <v/>
      </c>
    </row>
    <row r="14854">
      <c r="A14854" t="inlineStr">
        <is>
          <t>SiCKRAGE</t>
        </is>
      </c>
      <c r="B14854" t="inlineStr">
        <is>
          <t>bb29b51a8c98403cbc3ced960aa8c71a1361f7c8</t>
        </is>
      </c>
      <c r="C14854" t="inlineStr">
        <is>
          <t>2021-01-11 02:08:48+00:00</t>
        </is>
      </c>
      <c r="D14854" t="inlineStr">
        <is>
          <t>verchange</t>
        </is>
      </c>
      <c r="E14854" t="inlineStr">
        <is>
          <t>feedparser</t>
        </is>
      </c>
      <c r="F14854">
        <f>=6.0.2</f>
        <v/>
      </c>
      <c r="G14854" t="inlineStr">
        <is>
          <t>feedparser</t>
        </is>
      </c>
      <c r="H14854">
        <f>=5.2.1</f>
        <v/>
      </c>
    </row>
    <row r="14855">
      <c r="A14855" t="inlineStr">
        <is>
          <t>SiCKRAGE</t>
        </is>
      </c>
      <c r="B14855" t="inlineStr">
        <is>
          <t>bb29b51a8c98403cbc3ced960aa8c71a1361f7c8</t>
        </is>
      </c>
      <c r="C14855" t="inlineStr">
        <is>
          <t>2021-01-11 02:08:48+00:00</t>
        </is>
      </c>
      <c r="D14855" t="inlineStr">
        <is>
          <t>verchange</t>
        </is>
      </c>
      <c r="E14855" t="inlineStr">
        <is>
          <t>lxml</t>
        </is>
      </c>
      <c r="F14855">
        <f>=4.6.1</f>
        <v/>
      </c>
      <c r="G14855" t="inlineStr">
        <is>
          <t>lxml</t>
        </is>
      </c>
      <c r="H14855">
        <f>=4.5.2</f>
        <v/>
      </c>
    </row>
    <row r="14856">
      <c r="A14856" t="inlineStr">
        <is>
          <t>SiCKRAGE</t>
        </is>
      </c>
      <c r="B14856" t="inlineStr">
        <is>
          <t>bb29b51a8c98403cbc3ced960aa8c71a1361f7c8</t>
        </is>
      </c>
      <c r="C14856" t="inlineStr">
        <is>
          <t>2021-01-11 02:08:48+00:00</t>
        </is>
      </c>
      <c r="D14856" t="inlineStr">
        <is>
          <t>verchange</t>
        </is>
      </c>
      <c r="E14856" t="inlineStr">
        <is>
          <t>cryptography</t>
        </is>
      </c>
      <c r="F14856">
        <f>=3.2.1</f>
        <v/>
      </c>
      <c r="G14856" t="inlineStr">
        <is>
          <t>cryptography</t>
        </is>
      </c>
      <c r="H14856">
        <f>=3.0</f>
        <v/>
      </c>
    </row>
    <row r="14857">
      <c r="A14857" t="inlineStr">
        <is>
          <t>SiCKRAGE</t>
        </is>
      </c>
      <c r="B14857" t="inlineStr">
        <is>
          <t>bb29b51a8c98403cbc3ced960aa8c71a1361f7c8</t>
        </is>
      </c>
      <c r="C14857" t="inlineStr">
        <is>
          <t>2021-01-11 02:08:48+00:00</t>
        </is>
      </c>
      <c r="D14857" t="inlineStr">
        <is>
          <t>add</t>
        </is>
      </c>
      <c r="E14857" t="inlineStr">
        <is>
          <t>aenum</t>
        </is>
      </c>
      <c r="F14857">
        <f>=2.2.4</f>
        <v/>
      </c>
      <c r="G14857" t="inlineStr"/>
      <c r="H14857" t="inlineStr"/>
    </row>
    <row r="14858">
      <c r="A14858" t="inlineStr">
        <is>
          <t>SiCKRAGE</t>
        </is>
      </c>
      <c r="B14858" t="inlineStr">
        <is>
          <t>bb29b51a8c98403cbc3ced960aa8c71a1361f7c8</t>
        </is>
      </c>
      <c r="C14858" t="inlineStr">
        <is>
          <t>2021-01-11 02:08:48+00:00</t>
        </is>
      </c>
      <c r="D14858" t="inlineStr">
        <is>
          <t>add</t>
        </is>
      </c>
      <c r="E14858" t="inlineStr">
        <is>
          <t>apispec</t>
        </is>
      </c>
      <c r="F14858">
        <f>=4.0.0</f>
        <v/>
      </c>
      <c r="G14858" t="inlineStr"/>
      <c r="H14858" t="inlineStr"/>
    </row>
    <row r="14859">
      <c r="A14859" t="inlineStr">
        <is>
          <t>SiCKRAGE</t>
        </is>
      </c>
      <c r="B14859" t="inlineStr">
        <is>
          <t>bb29b51a8c98403cbc3ced960aa8c71a1361f7c8</t>
        </is>
      </c>
      <c r="C14859" t="inlineStr">
        <is>
          <t>2021-01-11 02:08:48+00:00</t>
        </is>
      </c>
      <c r="D14859" t="inlineStr">
        <is>
          <t>add</t>
        </is>
      </c>
      <c r="E14859" t="inlineStr">
        <is>
          <t>apispec-webframeworks</t>
        </is>
      </c>
      <c r="F14859">
        <f>=0.5.2</f>
        <v/>
      </c>
      <c r="G14859" t="inlineStr"/>
      <c r="H14859" t="inlineStr"/>
    </row>
    <row r="14860">
      <c r="A14860" t="inlineStr">
        <is>
          <t>SiCKRAGE</t>
        </is>
      </c>
      <c r="B14860" t="inlineStr">
        <is>
          <t>bb29b51a8c98403cbc3ced960aa8c71a1361f7c8</t>
        </is>
      </c>
      <c r="C14860" t="inlineStr">
        <is>
          <t>2021-01-11 02:08:48+00:00</t>
        </is>
      </c>
      <c r="D14860" t="inlineStr">
        <is>
          <t>add</t>
        </is>
      </c>
      <c r="E14860" t="inlineStr">
        <is>
          <t>attrdict</t>
        </is>
      </c>
      <c r="F14860">
        <f>=2.0.1</f>
        <v/>
      </c>
      <c r="G14860" t="inlineStr"/>
      <c r="H14860" t="inlineStr"/>
    </row>
    <row r="14861">
      <c r="A14861" t="inlineStr">
        <is>
          <t>SiCKRAGE</t>
        </is>
      </c>
      <c r="B14861" t="inlineStr">
        <is>
          <t>bb29b51a8c98403cbc3ced960aa8c71a1361f7c8</t>
        </is>
      </c>
      <c r="C14861" t="inlineStr">
        <is>
          <t>2021-01-11 02:08:48+00:00</t>
        </is>
      </c>
      <c r="D14861" t="inlineStr">
        <is>
          <t>add</t>
        </is>
      </c>
      <c r="E14861" t="inlineStr">
        <is>
          <t>marshmallow</t>
        </is>
      </c>
      <c r="F14861">
        <f>=3.8.0</f>
        <v/>
      </c>
      <c r="G14861" t="inlineStr"/>
      <c r="H14861" t="inlineStr"/>
    </row>
    <row r="14862">
      <c r="A14862" t="inlineStr">
        <is>
          <t>SiCKRAGE</t>
        </is>
      </c>
      <c r="B14862" t="inlineStr">
        <is>
          <t>bb29b51a8c98403cbc3ced960aa8c71a1361f7c8</t>
        </is>
      </c>
      <c r="C14862" t="inlineStr">
        <is>
          <t>2021-01-11 02:08:48+00:00</t>
        </is>
      </c>
      <c r="D14862" t="inlineStr">
        <is>
          <t>add</t>
        </is>
      </c>
      <c r="E14862" t="inlineStr">
        <is>
          <t>marshmallow-sqlalchemy</t>
        </is>
      </c>
      <c r="F14862">
        <f>=0.23.1</f>
        <v/>
      </c>
      <c r="G14862" t="inlineStr"/>
      <c r="H14862" t="inlineStr"/>
    </row>
    <row r="14863">
      <c r="A14863" t="inlineStr">
        <is>
          <t>SiCKRAGE</t>
        </is>
      </c>
      <c r="B14863" t="inlineStr">
        <is>
          <t>bb29b51a8c98403cbc3ced960aa8c71a1361f7c8</t>
        </is>
      </c>
      <c r="C14863" t="inlineStr">
        <is>
          <t>2021-01-11 02:08:48+00:00</t>
        </is>
      </c>
      <c r="D14863" t="inlineStr">
        <is>
          <t>add</t>
        </is>
      </c>
      <c r="E14863" t="inlineStr">
        <is>
          <t>marshmallow-enum</t>
        </is>
      </c>
      <c r="F14863">
        <f>=1.5.1</f>
        <v/>
      </c>
      <c r="G14863" t="inlineStr"/>
      <c r="H14863" t="inlineStr"/>
    </row>
    <row r="14864">
      <c r="A14864" t="inlineStr">
        <is>
          <t>SiCKRAGE</t>
        </is>
      </c>
      <c r="B14864" t="inlineStr">
        <is>
          <t>bb29b51a8c98403cbc3ced960aa8c71a1361f7c8</t>
        </is>
      </c>
      <c r="C14864" t="inlineStr">
        <is>
          <t>2021-01-11 02:08:48+00:00</t>
        </is>
      </c>
      <c r="D14864" t="inlineStr">
        <is>
          <t>add</t>
        </is>
      </c>
      <c r="E14864" t="inlineStr">
        <is>
          <t>sentry-sdk</t>
        </is>
      </c>
      <c r="F14864">
        <f>=0.19.5</f>
        <v/>
      </c>
      <c r="G14864" t="inlineStr"/>
      <c r="H14864" t="inlineStr"/>
    </row>
    <row r="14865">
      <c r="A14865" t="inlineStr">
        <is>
          <t>SiCKRAGE</t>
        </is>
      </c>
      <c r="B14865" t="inlineStr">
        <is>
          <t>bb29b51a8c98403cbc3ced960aa8c71a1361f7c8</t>
        </is>
      </c>
      <c r="C14865" t="inlineStr">
        <is>
          <t>2021-01-11 02:08:48+00:00</t>
        </is>
      </c>
      <c r="D14865" t="inlineStr">
        <is>
          <t>add</t>
        </is>
      </c>
      <c r="E14865" t="inlineStr">
        <is>
          <t>SQLAlchemy-Utils</t>
        </is>
      </c>
      <c r="F14865">
        <f>=0.36.8</f>
        <v/>
      </c>
      <c r="G14865" t="inlineStr"/>
      <c r="H14865" t="inlineStr"/>
    </row>
    <row r="14866">
      <c r="A14866" t="inlineStr">
        <is>
          <t>SiCKRAGE</t>
        </is>
      </c>
      <c r="B14866" t="inlineStr">
        <is>
          <t>bb29b51a8c98403cbc3ced960aa8c71a1361f7c8</t>
        </is>
      </c>
      <c r="C14866" t="inlineStr">
        <is>
          <t>2021-01-11 02:08:48+00:00</t>
        </is>
      </c>
      <c r="D14866" t="inlineStr">
        <is>
          <t>rem</t>
        </is>
      </c>
      <c r="E14866" t="inlineStr"/>
      <c r="F14866" t="inlineStr"/>
      <c r="G14866" t="inlineStr">
        <is>
          <t>raven</t>
        </is>
      </c>
      <c r="H14866">
        <f>=6.10.0</f>
        <v/>
      </c>
    </row>
    <row r="14867">
      <c r="A14867" t="inlineStr">
        <is>
          <t>SiCKRAGE</t>
        </is>
      </c>
      <c r="B14867" t="inlineStr">
        <is>
          <t>4a349cef4610ef3dd0dcaf06a1f366f48ae0bf11</t>
        </is>
      </c>
      <c r="C14867" t="inlineStr">
        <is>
          <t>2021-01-14 19:48:41+00:00</t>
        </is>
      </c>
      <c r="D14867" t="inlineStr">
        <is>
          <t>add</t>
        </is>
      </c>
      <c r="E14867" t="inlineStr">
        <is>
          <t>sgmllib3k</t>
        </is>
      </c>
      <c r="F14867">
        <f>=1.0.0</f>
        <v/>
      </c>
      <c r="G14867" t="inlineStr"/>
      <c r="H14867" t="inlineStr"/>
    </row>
    <row r="14868">
      <c r="A14868" t="inlineStr">
        <is>
          <t>SiCKRAGE</t>
        </is>
      </c>
      <c r="B14868" t="inlineStr">
        <is>
          <t>d1ee4b0548d9d1a00a7361a636ea55f316bd8c61</t>
        </is>
      </c>
      <c r="C14868" t="inlineStr">
        <is>
          <t>2021-03-11 20:41:59+00:00</t>
        </is>
      </c>
      <c r="D14868" t="inlineStr">
        <is>
          <t>add</t>
        </is>
      </c>
      <c r="E14868" t="inlineStr">
        <is>
          <t>bleach</t>
        </is>
      </c>
      <c r="F14868">
        <f>=3.3.0</f>
        <v/>
      </c>
      <c r="G14868" t="inlineStr"/>
      <c r="H14868" t="inlineStr"/>
    </row>
    <row r="14869">
      <c r="A14869" t="inlineStr">
        <is>
          <t>sdk-py</t>
        </is>
      </c>
      <c r="B14869" t="inlineStr">
        <is>
          <t>2e4d981c56f0161fe7924122067b393957dfa262</t>
        </is>
      </c>
      <c r="C14869" t="inlineStr">
        <is>
          <t>2019-11-13 19:53:58+00:00</t>
        </is>
      </c>
      <c r="D14869" t="inlineStr">
        <is>
          <t>add</t>
        </is>
      </c>
      <c r="E14869" t="inlineStr">
        <is>
          <t>coveralls</t>
        </is>
      </c>
      <c r="F14869" t="inlineStr">
        <is>
          <t>&lt;2.0;&gt;=1.8.2</t>
        </is>
      </c>
      <c r="G14869" t="inlineStr"/>
      <c r="H14869" t="inlineStr"/>
    </row>
    <row r="14870">
      <c r="A14870" t="inlineStr">
        <is>
          <t>sdk-py</t>
        </is>
      </c>
      <c r="B14870" t="inlineStr">
        <is>
          <t>2e4d981c56f0161fe7924122067b393957dfa262</t>
        </is>
      </c>
      <c r="C14870" t="inlineStr">
        <is>
          <t>2019-11-13 19:53:58+00:00</t>
        </is>
      </c>
      <c r="D14870" t="inlineStr">
        <is>
          <t>add</t>
        </is>
      </c>
      <c r="E14870" t="inlineStr">
        <is>
          <t>mock</t>
        </is>
      </c>
      <c r="F14870">
        <f>=1.3.0</f>
        <v/>
      </c>
      <c r="G14870" t="inlineStr"/>
      <c r="H14870" t="inlineStr"/>
    </row>
    <row r="14871">
      <c r="A14871" t="inlineStr">
        <is>
          <t>sdk-py</t>
        </is>
      </c>
      <c r="B14871" t="inlineStr">
        <is>
          <t>2e4d981c56f0161fe7924122067b393957dfa262</t>
        </is>
      </c>
      <c r="C14871" t="inlineStr">
        <is>
          <t>2019-11-13 19:53:58+00:00</t>
        </is>
      </c>
      <c r="D14871" t="inlineStr">
        <is>
          <t>add</t>
        </is>
      </c>
      <c r="E14871" t="inlineStr">
        <is>
          <t>pytest</t>
        </is>
      </c>
      <c r="F14871" t="inlineStr">
        <is>
          <t>&gt;=4.6.0;&lt;5.0</t>
        </is>
      </c>
      <c r="G14871" t="inlineStr"/>
      <c r="H14871" t="inlineStr"/>
    </row>
    <row r="14872">
      <c r="A14872" t="inlineStr">
        <is>
          <t>sdk-py</t>
        </is>
      </c>
      <c r="B14872" t="inlineStr">
        <is>
          <t>2e4d981c56f0161fe7924122067b393957dfa262</t>
        </is>
      </c>
      <c r="C14872" t="inlineStr">
        <is>
          <t>2019-11-13 19:53:58+00:00</t>
        </is>
      </c>
      <c r="D14872" t="inlineStr">
        <is>
          <t>add</t>
        </is>
      </c>
      <c r="E14872" t="inlineStr">
        <is>
          <t>pytest-cov</t>
        </is>
      </c>
      <c r="F14872" t="inlineStr">
        <is>
          <t>&gt;=2.8.1;&lt;3.0</t>
        </is>
      </c>
      <c r="G14872" t="inlineStr"/>
      <c r="H14872" t="inlineStr"/>
    </row>
    <row r="14873">
      <c r="A14873" t="inlineStr">
        <is>
          <t>sdk-py</t>
        </is>
      </c>
      <c r="B14873" t="inlineStr">
        <is>
          <t>2e4d981c56f0161fe7924122067b393957dfa262</t>
        </is>
      </c>
      <c r="C14873" t="inlineStr">
        <is>
          <t>2019-11-13 19:53:58+00:00</t>
        </is>
      </c>
      <c r="D14873" t="inlineStr">
        <is>
          <t>add</t>
        </is>
      </c>
      <c r="E14873" t="inlineStr">
        <is>
          <t>python-dateutil</t>
        </is>
      </c>
      <c r="F14873" t="inlineStr">
        <is>
          <t>&gt;=2.4.2;&lt;3.0</t>
        </is>
      </c>
      <c r="G14873" t="inlineStr"/>
      <c r="H14873" t="inlineStr"/>
    </row>
    <row r="14874">
      <c r="A14874" t="inlineStr">
        <is>
          <t>sdk-py</t>
        </is>
      </c>
      <c r="B14874" t="inlineStr">
        <is>
          <t>2e4d981c56f0161fe7924122067b393957dfa262</t>
        </is>
      </c>
      <c r="C14874" t="inlineStr">
        <is>
          <t>2019-11-13 19:53:58+00:00</t>
        </is>
      </c>
      <c r="D14874" t="inlineStr">
        <is>
          <t>add</t>
        </is>
      </c>
      <c r="E14874" t="inlineStr">
        <is>
          <t>pytz</t>
        </is>
      </c>
      <c r="F14874">
        <f>=2015.4</f>
        <v/>
      </c>
      <c r="G14874" t="inlineStr"/>
      <c r="H14874" t="inlineStr"/>
    </row>
    <row r="14875">
      <c r="A14875" t="inlineStr">
        <is>
          <t>sdk-py</t>
        </is>
      </c>
      <c r="B14875" t="inlineStr">
        <is>
          <t>2e4d981c56f0161fe7924122067b393957dfa262</t>
        </is>
      </c>
      <c r="C14875" t="inlineStr">
        <is>
          <t>2019-11-13 19:53:58+00:00</t>
        </is>
      </c>
      <c r="D14875" t="inlineStr">
        <is>
          <t>add</t>
        </is>
      </c>
      <c r="E14875" t="inlineStr">
        <is>
          <t>requests</t>
        </is>
      </c>
      <c r="F14875" t="inlineStr">
        <is>
          <t>&gt;=2.7.0;&lt;3.0</t>
        </is>
      </c>
      <c r="G14875" t="inlineStr"/>
      <c r="H14875" t="inlineStr"/>
    </row>
    <row r="14876">
      <c r="A14876" t="inlineStr">
        <is>
          <t>sdk-py</t>
        </is>
      </c>
      <c r="B14876" t="inlineStr">
        <is>
          <t>2e4d981c56f0161fe7924122067b393957dfa262</t>
        </is>
      </c>
      <c r="C14876" t="inlineStr">
        <is>
          <t>2019-11-13 19:53:58+00:00</t>
        </is>
      </c>
      <c r="D14876" t="inlineStr">
        <is>
          <t>add</t>
        </is>
      </c>
      <c r="E14876" t="inlineStr">
        <is>
          <t>responses</t>
        </is>
      </c>
      <c r="F14876">
        <f>=0.5.1</f>
        <v/>
      </c>
      <c r="G14876" t="inlineStr"/>
      <c r="H14876" t="inlineStr"/>
    </row>
    <row r="14877">
      <c r="A14877" t="inlineStr">
        <is>
          <t>sdk-py</t>
        </is>
      </c>
      <c r="B14877" t="inlineStr">
        <is>
          <t>2e4d981c56f0161fe7924122067b393957dfa262</t>
        </is>
      </c>
      <c r="C14877" t="inlineStr">
        <is>
          <t>2019-11-13 19:53:58+00:00</t>
        </is>
      </c>
      <c r="D14877" t="inlineStr">
        <is>
          <t>add</t>
        </is>
      </c>
      <c r="E14877" t="inlineStr">
        <is>
          <t>schematics</t>
        </is>
      </c>
      <c r="F14877">
        <f>=2.0.0.dev2</f>
        <v/>
      </c>
      <c r="G14877" t="inlineStr"/>
      <c r="H14877" t="inlineStr"/>
    </row>
    <row r="14878">
      <c r="A14878" t="inlineStr">
        <is>
          <t>sdk-py</t>
        </is>
      </c>
      <c r="B14878" t="inlineStr">
        <is>
          <t>2e4d981c56f0161fe7924122067b393957dfa262</t>
        </is>
      </c>
      <c r="C14878" t="inlineStr">
        <is>
          <t>2019-11-13 19:53:58+00:00</t>
        </is>
      </c>
      <c r="D14878" t="inlineStr">
        <is>
          <t>add</t>
        </is>
      </c>
      <c r="E14878" t="inlineStr">
        <is>
          <t>six</t>
        </is>
      </c>
      <c r="F14878" t="inlineStr">
        <is>
          <t>&lt;2.0;&gt;=1.9.0</t>
        </is>
      </c>
      <c r="G14878" t="inlineStr"/>
      <c r="H14878" t="inlineStr"/>
    </row>
    <row r="14879">
      <c r="A14879" t="inlineStr">
        <is>
          <t>sdk-py</t>
        </is>
      </c>
      <c r="B14879" t="inlineStr">
        <is>
          <t>f1bf2ca796aa182f75a47017ce0f72d841b91689</t>
        </is>
      </c>
      <c r="C14879" t="inlineStr">
        <is>
          <t>2019-12-12 23:49:25+00:00</t>
        </is>
      </c>
      <c r="D14879" t="inlineStr">
        <is>
          <t>rem</t>
        </is>
      </c>
      <c r="E14879" t="inlineStr"/>
      <c r="F14879" t="inlineStr"/>
      <c r="G14879" t="inlineStr">
        <is>
          <t>six</t>
        </is>
      </c>
      <c r="H14879" t="inlineStr">
        <is>
          <t>&lt;2.0;&gt;=1.9.0</t>
        </is>
      </c>
    </row>
    <row r="14880">
      <c r="A14880" t="inlineStr">
        <is>
          <t>sdk-py</t>
        </is>
      </c>
      <c r="B14880" t="inlineStr">
        <is>
          <t>be4a121470671e0417d73aa827cf944e27626b89</t>
        </is>
      </c>
      <c r="C14880" t="inlineStr">
        <is>
          <t>2019-12-13 00:06:08+00:00</t>
        </is>
      </c>
      <c r="D14880" t="inlineStr">
        <is>
          <t>verchange</t>
        </is>
      </c>
      <c r="E14880" t="inlineStr">
        <is>
          <t>pytz</t>
        </is>
      </c>
      <c r="F14880">
        <f>=2017.2</f>
        <v/>
      </c>
      <c r="G14880" t="inlineStr">
        <is>
          <t>pytz</t>
        </is>
      </c>
      <c r="H14880">
        <f>=2015.4</f>
        <v/>
      </c>
    </row>
    <row r="14881">
      <c r="A14881" t="inlineStr">
        <is>
          <t>sdk-py</t>
        </is>
      </c>
      <c r="B14881" t="inlineStr">
        <is>
          <t>2c8a1537593ef8bd394de661c90a0f2e0de3873c</t>
        </is>
      </c>
      <c r="C14881" t="inlineStr">
        <is>
          <t>2019-12-18 02:36:19+00:00</t>
        </is>
      </c>
      <c r="D14881" t="inlineStr">
        <is>
          <t>verchange</t>
        </is>
      </c>
      <c r="E14881" t="inlineStr">
        <is>
          <t>responses</t>
        </is>
      </c>
      <c r="F14881" t="inlineStr">
        <is>
          <t>&lt;1.0;&gt;=0.10.8</t>
        </is>
      </c>
      <c r="G14881" t="inlineStr">
        <is>
          <t>responses</t>
        </is>
      </c>
      <c r="H14881">
        <f>=0.5.1</f>
        <v/>
      </c>
    </row>
    <row r="14882">
      <c r="A14882" t="inlineStr">
        <is>
          <t>sdk-py</t>
        </is>
      </c>
      <c r="B14882" t="inlineStr">
        <is>
          <t>2c8a1537593ef8bd394de661c90a0f2e0de3873c</t>
        </is>
      </c>
      <c r="C14882" t="inlineStr">
        <is>
          <t>2019-12-18 02:36:19+00:00</t>
        </is>
      </c>
      <c r="D14882" t="inlineStr">
        <is>
          <t>rem</t>
        </is>
      </c>
      <c r="E14882" t="inlineStr"/>
      <c r="F14882" t="inlineStr"/>
      <c r="G14882" t="inlineStr">
        <is>
          <t>mock</t>
        </is>
      </c>
      <c r="H14882">
        <f>=1.3.0</f>
        <v/>
      </c>
    </row>
    <row r="14883">
      <c r="A14883" t="inlineStr">
        <is>
          <t>py2deb</t>
        </is>
      </c>
      <c r="B14883" t="inlineStr">
        <is>
          <t>2d4df634eab376e55bf0291fc6011063c67d52b8</t>
        </is>
      </c>
      <c r="C14883" t="inlineStr">
        <is>
          <t>2013-08-11 00:51:59+00:00</t>
        </is>
      </c>
      <c r="D14883" t="inlineStr">
        <is>
          <t>add</t>
        </is>
      </c>
      <c r="E14883" t="inlineStr">
        <is>
          <t>coloredlogs</t>
        </is>
      </c>
      <c r="F14883" t="inlineStr">
        <is>
          <t>&gt;=0.4.6</t>
        </is>
      </c>
      <c r="G14883" t="inlineStr"/>
      <c r="H14883" t="inlineStr"/>
    </row>
    <row r="14884">
      <c r="A14884" t="inlineStr">
        <is>
          <t>py2deb</t>
        </is>
      </c>
      <c r="B14884" t="inlineStr">
        <is>
          <t>2d4df634eab376e55bf0291fc6011063c67d52b8</t>
        </is>
      </c>
      <c r="C14884" t="inlineStr">
        <is>
          <t>2013-08-11 00:51:59+00:00</t>
        </is>
      </c>
      <c r="D14884" t="inlineStr">
        <is>
          <t>add</t>
        </is>
      </c>
      <c r="E14884" t="inlineStr">
        <is>
          <t>humanfriendly</t>
        </is>
      </c>
      <c r="F14884" t="inlineStr">
        <is>
          <t>&gt;=1.5</t>
        </is>
      </c>
      <c r="G14884" t="inlineStr"/>
      <c r="H14884" t="inlineStr"/>
    </row>
    <row r="14885">
      <c r="A14885" t="inlineStr">
        <is>
          <t>py2deb</t>
        </is>
      </c>
      <c r="B14885" t="inlineStr">
        <is>
          <t>2d4df634eab376e55bf0291fc6011063c67d52b8</t>
        </is>
      </c>
      <c r="C14885" t="inlineStr">
        <is>
          <t>2013-08-11 00:51:59+00:00</t>
        </is>
      </c>
      <c r="D14885" t="inlineStr">
        <is>
          <t>add</t>
        </is>
      </c>
      <c r="E14885" t="inlineStr">
        <is>
          <t>pip-accel</t>
        </is>
      </c>
      <c r="F14885" t="inlineStr">
        <is>
          <t>&gt;=0.9.14</t>
        </is>
      </c>
      <c r="G14885" t="inlineStr"/>
      <c r="H14885" t="inlineStr"/>
    </row>
    <row r="14886">
      <c r="A14886" t="inlineStr">
        <is>
          <t>py2deb</t>
        </is>
      </c>
      <c r="B14886" t="inlineStr">
        <is>
          <t>2d4df634eab376e55bf0291fc6011063c67d52b8</t>
        </is>
      </c>
      <c r="C14886" t="inlineStr">
        <is>
          <t>2013-08-11 00:51:59+00:00</t>
        </is>
      </c>
      <c r="D14886" t="inlineStr">
        <is>
          <t>add</t>
        </is>
      </c>
      <c r="E14886" t="inlineStr">
        <is>
          <t>deb-pkg-tools</t>
        </is>
      </c>
      <c r="F14886" t="inlineStr">
        <is>
          <t>&gt;=1.2</t>
        </is>
      </c>
      <c r="G14886" t="inlineStr"/>
      <c r="H14886" t="inlineStr"/>
    </row>
    <row r="14887">
      <c r="A14887" t="inlineStr">
        <is>
          <t>py2deb</t>
        </is>
      </c>
      <c r="B14887" t="inlineStr">
        <is>
          <t>2d4df634eab376e55bf0291fc6011063c67d52b8</t>
        </is>
      </c>
      <c r="C14887" t="inlineStr">
        <is>
          <t>2013-08-11 00:51:59+00:00</t>
        </is>
      </c>
      <c r="D14887" t="inlineStr">
        <is>
          <t>add</t>
        </is>
      </c>
      <c r="E14887" t="inlineStr">
        <is>
          <t>python-debian</t>
        </is>
      </c>
      <c r="F14887" t="inlineStr"/>
      <c r="G14887" t="inlineStr"/>
      <c r="H14887" t="inlineStr"/>
    </row>
    <row r="14888">
      <c r="A14888" t="inlineStr">
        <is>
          <t>py2deb</t>
        </is>
      </c>
      <c r="B14888" t="inlineStr">
        <is>
          <t>2d4df634eab376e55bf0291fc6011063c67d52b8</t>
        </is>
      </c>
      <c r="C14888" t="inlineStr">
        <is>
          <t>2013-08-11 00:51:59+00:00</t>
        </is>
      </c>
      <c r="D14888" t="inlineStr">
        <is>
          <t>add</t>
        </is>
      </c>
      <c r="E14888" t="inlineStr">
        <is>
          <t>chardet</t>
        </is>
      </c>
      <c r="F14888" t="inlineStr"/>
      <c r="G14888" t="inlineStr"/>
      <c r="H14888" t="inlineStr"/>
    </row>
    <row r="14889">
      <c r="A14889" t="inlineStr">
        <is>
          <t>py2deb</t>
        </is>
      </c>
      <c r="B14889" t="inlineStr">
        <is>
          <t>80aa74cfa32a5b87452f97b9a7985ff0414e3fb3</t>
        </is>
      </c>
      <c r="C14889" t="inlineStr">
        <is>
          <t>2013-08-11 16:12:45+00:00</t>
        </is>
      </c>
      <c r="D14889" t="inlineStr">
        <is>
          <t>verchange</t>
        </is>
      </c>
      <c r="E14889" t="inlineStr">
        <is>
          <t>deb-pkg-tools</t>
        </is>
      </c>
      <c r="F14889" t="inlineStr">
        <is>
          <t>&gt;=1.3.1</t>
        </is>
      </c>
      <c r="G14889" t="inlineStr">
        <is>
          <t>deb-pkg-tools</t>
        </is>
      </c>
      <c r="H14889" t="inlineStr">
        <is>
          <t>&gt;=1.2</t>
        </is>
      </c>
    </row>
    <row r="14890">
      <c r="A14890" t="inlineStr">
        <is>
          <t>py2deb</t>
        </is>
      </c>
      <c r="B14890" t="inlineStr">
        <is>
          <t>3072075e9d133dc1598a1cce58808d534da7461e</t>
        </is>
      </c>
      <c r="C14890" t="inlineStr">
        <is>
          <t>2013-08-13 21:49:01+00:00</t>
        </is>
      </c>
      <c r="D14890" t="inlineStr">
        <is>
          <t>verchange</t>
        </is>
      </c>
      <c r="E14890" t="inlineStr">
        <is>
          <t>deb-pkg-tools</t>
        </is>
      </c>
      <c r="F14890" t="inlineStr">
        <is>
          <t>&gt;=1.4.1</t>
        </is>
      </c>
      <c r="G14890" t="inlineStr">
        <is>
          <t>deb-pkg-tools</t>
        </is>
      </c>
      <c r="H14890" t="inlineStr">
        <is>
          <t>&gt;=1.3.2</t>
        </is>
      </c>
    </row>
    <row r="14891">
      <c r="A14891" t="inlineStr">
        <is>
          <t>py2deb</t>
        </is>
      </c>
      <c r="B14891" t="inlineStr">
        <is>
          <t>a730aeaa570e0fd6213ee2d73e2037b3b7acaa87</t>
        </is>
      </c>
      <c r="C14891" t="inlineStr">
        <is>
          <t>2013-09-14 20:12:39+00:00</t>
        </is>
      </c>
      <c r="D14891" t="inlineStr">
        <is>
          <t>verchange</t>
        </is>
      </c>
      <c r="E14891" t="inlineStr">
        <is>
          <t>pip-accel</t>
        </is>
      </c>
      <c r="F14891" t="inlineStr">
        <is>
          <t>&gt;=0.10.2</t>
        </is>
      </c>
      <c r="G14891" t="inlineStr">
        <is>
          <t>pip-accel</t>
        </is>
      </c>
      <c r="H14891" t="inlineStr">
        <is>
          <t>&gt;=0.10</t>
        </is>
      </c>
    </row>
    <row r="14892">
      <c r="A14892" t="inlineStr">
        <is>
          <t>py2deb</t>
        </is>
      </c>
      <c r="B14892" t="inlineStr">
        <is>
          <t>7026bca74a827067541f38e127757e7225c70d67</t>
        </is>
      </c>
      <c r="C14892" t="inlineStr">
        <is>
          <t>2013-10-12 21:35:19+00:00</t>
        </is>
      </c>
      <c r="D14892" t="inlineStr">
        <is>
          <t>verchange</t>
        </is>
      </c>
      <c r="E14892" t="inlineStr">
        <is>
          <t>deb-pkg-tools</t>
        </is>
      </c>
      <c r="F14892" t="inlineStr">
        <is>
          <t>&gt;=1.6.1</t>
        </is>
      </c>
      <c r="G14892" t="inlineStr">
        <is>
          <t>deb-pkg-tools</t>
        </is>
      </c>
      <c r="H14892" t="inlineStr">
        <is>
          <t>&gt;=1.5</t>
        </is>
      </c>
    </row>
    <row r="14893">
      <c r="A14893" t="inlineStr">
        <is>
          <t>py2deb</t>
        </is>
      </c>
      <c r="B14893" t="inlineStr">
        <is>
          <t>6d46a44653af100590b0ded13d9e75a18753c6d1</t>
        </is>
      </c>
      <c r="C14893" t="inlineStr">
        <is>
          <t>2013-10-20 01:31:58+00:00</t>
        </is>
      </c>
      <c r="D14893" t="inlineStr">
        <is>
          <t>verchange</t>
        </is>
      </c>
      <c r="E14893" t="inlineStr">
        <is>
          <t>deb-pkg-tools</t>
        </is>
      </c>
      <c r="F14893" t="inlineStr">
        <is>
          <t>&gt;=1.8</t>
        </is>
      </c>
      <c r="G14893" t="inlineStr">
        <is>
          <t>deb-pkg-tools</t>
        </is>
      </c>
      <c r="H14893" t="inlineStr">
        <is>
          <t>&gt;=1.6.1</t>
        </is>
      </c>
    </row>
    <row r="14894">
      <c r="A14894" t="inlineStr">
        <is>
          <t>py2deb</t>
        </is>
      </c>
      <c r="B14894" t="inlineStr">
        <is>
          <t>939c294e36c98cdb0beb595ba91a7ffd45ee7103</t>
        </is>
      </c>
      <c r="C14894" t="inlineStr">
        <is>
          <t>2013-10-22 19:56:41+00:00</t>
        </is>
      </c>
      <c r="D14894" t="inlineStr">
        <is>
          <t>verchange</t>
        </is>
      </c>
      <c r="E14894" t="inlineStr">
        <is>
          <t>deb-pkg-tools</t>
        </is>
      </c>
      <c r="F14894" t="inlineStr">
        <is>
          <t>&gt;=1.9.9</t>
        </is>
      </c>
      <c r="G14894" t="inlineStr">
        <is>
          <t>deb-pkg-tools</t>
        </is>
      </c>
      <c r="H14894" t="inlineStr">
        <is>
          <t>&gt;=1.8</t>
        </is>
      </c>
    </row>
    <row r="14895">
      <c r="A14895" t="inlineStr">
        <is>
          <t>py2deb</t>
        </is>
      </c>
      <c r="B14895" t="inlineStr">
        <is>
          <t>724ecdaa42230d22428d1b79f625fb4c42b52a3a</t>
        </is>
      </c>
      <c r="C14895" t="inlineStr">
        <is>
          <t>2013-11-01 23:57:36+00:00</t>
        </is>
      </c>
      <c r="D14895" t="inlineStr">
        <is>
          <t>verchange</t>
        </is>
      </c>
      <c r="E14895" t="inlineStr">
        <is>
          <t>pip-accel</t>
        </is>
      </c>
      <c r="F14895" t="inlineStr">
        <is>
          <t>&gt;=0.11</t>
        </is>
      </c>
      <c r="G14895" t="inlineStr">
        <is>
          <t>pip-accel</t>
        </is>
      </c>
      <c r="H14895" t="inlineStr">
        <is>
          <t>&gt;=0.10.2</t>
        </is>
      </c>
    </row>
    <row r="14896">
      <c r="A14896" t="inlineStr">
        <is>
          <t>py2deb</t>
        </is>
      </c>
      <c r="B14896" t="inlineStr">
        <is>
          <t>9ff0f681b929219e63c834fa1728fa21621e7864</t>
        </is>
      </c>
      <c r="C14896" t="inlineStr">
        <is>
          <t>2014-01-30 09:50:52+00:00</t>
        </is>
      </c>
      <c r="D14896" t="inlineStr">
        <is>
          <t>verchange</t>
        </is>
      </c>
      <c r="E14896" t="inlineStr">
        <is>
          <t>pip-accel</t>
        </is>
      </c>
      <c r="F14896" t="inlineStr">
        <is>
          <t>&gt;=0.11.3</t>
        </is>
      </c>
      <c r="G14896" t="inlineStr">
        <is>
          <t>pip-accel</t>
        </is>
      </c>
      <c r="H14896" t="inlineStr">
        <is>
          <t>&gt;=0.11.1</t>
        </is>
      </c>
    </row>
    <row r="14897">
      <c r="A14897" t="inlineStr">
        <is>
          <t>py2deb</t>
        </is>
      </c>
      <c r="B14897" t="inlineStr">
        <is>
          <t>6d970fbaa80e78c0cbb7a3c05bd600b68fba4c75</t>
        </is>
      </c>
      <c r="C14897" t="inlineStr">
        <is>
          <t>2014-02-01 00:40:23+00:00</t>
        </is>
      </c>
      <c r="D14897" t="inlineStr">
        <is>
          <t>verchange</t>
        </is>
      </c>
      <c r="E14897" t="inlineStr">
        <is>
          <t>pip-accel</t>
        </is>
      </c>
      <c r="F14897" t="inlineStr">
        <is>
          <t>&gt;=0.11.4</t>
        </is>
      </c>
      <c r="G14897" t="inlineStr">
        <is>
          <t>pip-accel</t>
        </is>
      </c>
      <c r="H14897" t="inlineStr">
        <is>
          <t>&gt;=0.11.3</t>
        </is>
      </c>
    </row>
    <row r="14898">
      <c r="A14898" t="inlineStr">
        <is>
          <t>py2deb</t>
        </is>
      </c>
      <c r="B14898" t="inlineStr">
        <is>
          <t>d5ea4011db2ee04b004b70c5ed1908a5c0a0833f</t>
        </is>
      </c>
      <c r="C14898" t="inlineStr">
        <is>
          <t>2014-05-04 02:18:46+00:00</t>
        </is>
      </c>
      <c r="D14898" t="inlineStr">
        <is>
          <t>verchange</t>
        </is>
      </c>
      <c r="E14898" t="inlineStr">
        <is>
          <t>deb-pkg-tools</t>
        </is>
      </c>
      <c r="F14898" t="inlineStr">
        <is>
          <t>&gt;=1.14.7</t>
        </is>
      </c>
      <c r="G14898" t="inlineStr">
        <is>
          <t>deb-pkg-tools</t>
        </is>
      </c>
      <c r="H14898" t="inlineStr">
        <is>
          <t>&gt;=1.9.9</t>
        </is>
      </c>
    </row>
    <row r="14899">
      <c r="A14899" t="inlineStr">
        <is>
          <t>py2deb</t>
        </is>
      </c>
      <c r="B14899" t="inlineStr">
        <is>
          <t>d5ea4011db2ee04b004b70c5ed1908a5c0a0833f</t>
        </is>
      </c>
      <c r="C14899" t="inlineStr">
        <is>
          <t>2014-05-04 02:18:46+00:00</t>
        </is>
      </c>
      <c r="D14899" t="inlineStr">
        <is>
          <t>add</t>
        </is>
      </c>
      <c r="E14899" t="inlineStr">
        <is>
          <t>executor</t>
        </is>
      </c>
      <c r="F14899" t="inlineStr">
        <is>
          <t>&gt;=1.1</t>
        </is>
      </c>
      <c r="G14899" t="inlineStr"/>
      <c r="H14899" t="inlineStr"/>
    </row>
    <row r="14900">
      <c r="A14900" t="inlineStr">
        <is>
          <t>py2deb</t>
        </is>
      </c>
      <c r="B14900" t="inlineStr">
        <is>
          <t>49b3740d39cc669a2ccc1f1780f94ce2e69a9468</t>
        </is>
      </c>
      <c r="C14900" t="inlineStr">
        <is>
          <t>2014-05-26 08:49:43+00:00</t>
        </is>
      </c>
      <c r="D14900" t="inlineStr">
        <is>
          <t>verchange</t>
        </is>
      </c>
      <c r="E14900" t="inlineStr">
        <is>
          <t>humanfriendly</t>
        </is>
      </c>
      <c r="F14900" t="inlineStr">
        <is>
          <t>&gt;=1.5</t>
        </is>
      </c>
      <c r="G14900" t="inlineStr">
        <is>
          <t>humanfriendly</t>
        </is>
      </c>
      <c r="H14900" t="inlineStr">
        <is>
          <t>&gt;=1.5</t>
        </is>
      </c>
    </row>
    <row r="14901">
      <c r="A14901" t="inlineStr">
        <is>
          <t>py2deb</t>
        </is>
      </c>
      <c r="B14901" t="inlineStr">
        <is>
          <t>49b3740d39cc669a2ccc1f1780f94ce2e69a9468</t>
        </is>
      </c>
      <c r="C14901" t="inlineStr">
        <is>
          <t>2014-05-26 08:49:43+00:00</t>
        </is>
      </c>
      <c r="D14901" t="inlineStr">
        <is>
          <t>verchange</t>
        </is>
      </c>
      <c r="E14901" t="inlineStr">
        <is>
          <t>python-debian</t>
        </is>
      </c>
      <c r="F14901" t="inlineStr">
        <is>
          <t>&gt;=0.1.21-nmu2</t>
        </is>
      </c>
      <c r="G14901" t="inlineStr">
        <is>
          <t>python-debian</t>
        </is>
      </c>
      <c r="H14901" t="inlineStr"/>
    </row>
    <row r="14902">
      <c r="A14902" t="inlineStr">
        <is>
          <t>py2deb</t>
        </is>
      </c>
      <c r="B14902" t="inlineStr">
        <is>
          <t>49b3740d39cc669a2ccc1f1780f94ce2e69a9468</t>
        </is>
      </c>
      <c r="C14902" t="inlineStr">
        <is>
          <t>2014-05-26 08:49:43+00:00</t>
        </is>
      </c>
      <c r="D14902" t="inlineStr">
        <is>
          <t>verchange</t>
        </is>
      </c>
      <c r="E14902" t="inlineStr">
        <is>
          <t>pip-accel</t>
        </is>
      </c>
      <c r="F14902" t="inlineStr">
        <is>
          <t>&gt;=0.11.4</t>
        </is>
      </c>
      <c r="G14902" t="inlineStr">
        <is>
          <t>pip-accel</t>
        </is>
      </c>
      <c r="H14902" t="inlineStr">
        <is>
          <t>&gt;=0.11.4</t>
        </is>
      </c>
    </row>
    <row r="14903">
      <c r="A14903" t="inlineStr">
        <is>
          <t>py2deb</t>
        </is>
      </c>
      <c r="B14903" t="inlineStr">
        <is>
          <t>fc4ff7348a47c9bb671b4398bde050c278f6594c</t>
        </is>
      </c>
      <c r="C14903" t="inlineStr">
        <is>
          <t>2014-05-31 19:31:14+00:00</t>
        </is>
      </c>
      <c r="D14903" t="inlineStr">
        <is>
          <t>verchange</t>
        </is>
      </c>
      <c r="E14903" t="inlineStr">
        <is>
          <t>executor</t>
        </is>
      </c>
      <c r="F14903" t="inlineStr">
        <is>
          <t>&gt;=1.2</t>
        </is>
      </c>
      <c r="G14903" t="inlineStr">
        <is>
          <t>executor</t>
        </is>
      </c>
      <c r="H14903" t="inlineStr">
        <is>
          <t>&gt;=1.1</t>
        </is>
      </c>
    </row>
    <row r="14904">
      <c r="A14904" t="inlineStr">
        <is>
          <t>py2deb</t>
        </is>
      </c>
      <c r="B14904" t="inlineStr">
        <is>
          <t>fc4ff7348a47c9bb671b4398bde050c278f6594c</t>
        </is>
      </c>
      <c r="C14904" t="inlineStr">
        <is>
          <t>2014-05-31 19:31:14+00:00</t>
        </is>
      </c>
      <c r="D14904" t="inlineStr">
        <is>
          <t>verchange</t>
        </is>
      </c>
      <c r="E14904" t="inlineStr">
        <is>
          <t>coloredlogs</t>
        </is>
      </c>
      <c r="F14904" t="inlineStr">
        <is>
          <t>&gt;=0.5</t>
        </is>
      </c>
      <c r="G14904" t="inlineStr">
        <is>
          <t>coloredlogs</t>
        </is>
      </c>
      <c r="H14904" t="inlineStr">
        <is>
          <t>&gt;=0.4.6</t>
        </is>
      </c>
    </row>
    <row r="14905">
      <c r="A14905" t="inlineStr">
        <is>
          <t>py2deb</t>
        </is>
      </c>
      <c r="B14905" t="inlineStr">
        <is>
          <t>fc4ff7348a47c9bb671b4398bde050c278f6594c</t>
        </is>
      </c>
      <c r="C14905" t="inlineStr">
        <is>
          <t>2014-05-31 19:31:14+00:00</t>
        </is>
      </c>
      <c r="D14905" t="inlineStr">
        <is>
          <t>verchange</t>
        </is>
      </c>
      <c r="E14905" t="inlineStr">
        <is>
          <t>pip-accel</t>
        </is>
      </c>
      <c r="F14905" t="inlineStr">
        <is>
          <t>&gt;=0.12.5</t>
        </is>
      </c>
      <c r="G14905" t="inlineStr">
        <is>
          <t>pip-accel</t>
        </is>
      </c>
      <c r="H14905" t="inlineStr">
        <is>
          <t>&gt;=0.11.4</t>
        </is>
      </c>
    </row>
    <row r="14906">
      <c r="A14906" t="inlineStr">
        <is>
          <t>py2deb</t>
        </is>
      </c>
      <c r="B14906" t="inlineStr">
        <is>
          <t>fc4ff7348a47c9bb671b4398bde050c278f6594c</t>
        </is>
      </c>
      <c r="C14906" t="inlineStr">
        <is>
          <t>2014-05-31 19:31:14+00:00</t>
        </is>
      </c>
      <c r="D14906" t="inlineStr">
        <is>
          <t>verchange</t>
        </is>
      </c>
      <c r="E14906" t="inlineStr">
        <is>
          <t>humanfriendly</t>
        </is>
      </c>
      <c r="F14906" t="inlineStr">
        <is>
          <t>&gt;=1.8.1</t>
        </is>
      </c>
      <c r="G14906" t="inlineStr">
        <is>
          <t>humanfriendly</t>
        </is>
      </c>
      <c r="H14906" t="inlineStr">
        <is>
          <t>&gt;=1.5</t>
        </is>
      </c>
    </row>
    <row r="14907">
      <c r="A14907" t="inlineStr">
        <is>
          <t>py2deb</t>
        </is>
      </c>
      <c r="B14907" t="inlineStr">
        <is>
          <t>fc4ff7348a47c9bb671b4398bde050c278f6594c</t>
        </is>
      </c>
      <c r="C14907" t="inlineStr">
        <is>
          <t>2014-05-31 19:31:14+00:00</t>
        </is>
      </c>
      <c r="D14907" t="inlineStr">
        <is>
          <t>verchange</t>
        </is>
      </c>
      <c r="E14907" t="inlineStr">
        <is>
          <t>deb-pkg-tools</t>
        </is>
      </c>
      <c r="F14907" t="inlineStr">
        <is>
          <t>&gt;=1.18.2</t>
        </is>
      </c>
      <c r="G14907" t="inlineStr">
        <is>
          <t>deb-pkg-tools</t>
        </is>
      </c>
      <c r="H14907" t="inlineStr">
        <is>
          <t>&gt;=1.14.7</t>
        </is>
      </c>
    </row>
    <row r="14908">
      <c r="A14908" t="inlineStr">
        <is>
          <t>py2deb</t>
        </is>
      </c>
      <c r="B14908" t="inlineStr">
        <is>
          <t>297e72edeff29d155405ee4baedfa7a8f6b8a603</t>
        </is>
      </c>
      <c r="C14908" t="inlineStr">
        <is>
          <t>2014-11-09 22:08:52+00:00</t>
        </is>
      </c>
      <c r="D14908" t="inlineStr">
        <is>
          <t>verchange</t>
        </is>
      </c>
      <c r="E14908" t="inlineStr">
        <is>
          <t>pip-accel</t>
        </is>
      </c>
      <c r="F14908" t="inlineStr">
        <is>
          <t>&gt;=0.14.1</t>
        </is>
      </c>
      <c r="G14908" t="inlineStr">
        <is>
          <t>pip-accel</t>
        </is>
      </c>
      <c r="H14908" t="inlineStr">
        <is>
          <t>&gt;=0.12.11</t>
        </is>
      </c>
    </row>
    <row r="14909">
      <c r="A14909" t="inlineStr">
        <is>
          <t>py2deb</t>
        </is>
      </c>
      <c r="B14909" t="inlineStr">
        <is>
          <t>cafe53c3a034a726c762a779cfb5c1f265c82fbc</t>
        </is>
      </c>
      <c r="C14909" t="inlineStr">
        <is>
          <t>2015-02-25 20:57:59+00:00</t>
        </is>
      </c>
      <c r="D14909" t="inlineStr">
        <is>
          <t>rem</t>
        </is>
      </c>
      <c r="E14909" t="inlineStr"/>
      <c r="F14909" t="inlineStr"/>
      <c r="G14909" t="inlineStr">
        <is>
          <t>docutils</t>
        </is>
      </c>
      <c r="H14909" t="inlineStr">
        <is>
          <t>&gt;=0.11</t>
        </is>
      </c>
    </row>
    <row r="14910">
      <c r="A14910" t="inlineStr">
        <is>
          <t>py2deb</t>
        </is>
      </c>
      <c r="B14910" t="inlineStr">
        <is>
          <t>cafe53c3a034a726c762a779cfb5c1f265c82fbc</t>
        </is>
      </c>
      <c r="C14910" t="inlineStr">
        <is>
          <t>2015-02-25 20:57:59+00:00</t>
        </is>
      </c>
      <c r="D14910" t="inlineStr">
        <is>
          <t>rem</t>
        </is>
      </c>
      <c r="E14910" t="inlineStr"/>
      <c r="F14910" t="inlineStr"/>
      <c r="G14910" t="inlineStr">
        <is>
          <t>html2text</t>
        </is>
      </c>
      <c r="H14910" t="inlineStr">
        <is>
          <t>&gt;=2014.4.5</t>
        </is>
      </c>
    </row>
    <row r="14911">
      <c r="A14911" t="inlineStr">
        <is>
          <t>py2deb</t>
        </is>
      </c>
      <c r="B14911" t="inlineStr">
        <is>
          <t>fceb5b979142b42968e7f3085255e1e4ab35e00a</t>
        </is>
      </c>
      <c r="C14911" t="inlineStr">
        <is>
          <t>2015-02-26 23:12:19+00:00</t>
        </is>
      </c>
      <c r="D14911" t="inlineStr">
        <is>
          <t>verchange</t>
        </is>
      </c>
      <c r="E14911" t="inlineStr">
        <is>
          <t>deb-pkg-tools</t>
        </is>
      </c>
      <c r="F14911" t="inlineStr">
        <is>
          <t>&gt;=1.29.4</t>
        </is>
      </c>
      <c r="G14911" t="inlineStr">
        <is>
          <t>deb-pkg-tools</t>
        </is>
      </c>
      <c r="H14911" t="inlineStr">
        <is>
          <t>&gt;=1.29</t>
        </is>
      </c>
    </row>
    <row r="14912">
      <c r="A14912" t="inlineStr">
        <is>
          <t>py2deb</t>
        </is>
      </c>
      <c r="B14912" t="inlineStr">
        <is>
          <t>7dd7fc5af6df136fcc9e777b3383a140f72107f9</t>
        </is>
      </c>
      <c r="C14912" t="inlineStr">
        <is>
          <t>2015-03-18 20:47:39+00:00</t>
        </is>
      </c>
      <c r="D14912" t="inlineStr">
        <is>
          <t>verchange</t>
        </is>
      </c>
      <c r="E14912" t="inlineStr">
        <is>
          <t>deb-pkg-tools</t>
        </is>
      </c>
      <c r="F14912" t="inlineStr">
        <is>
          <t>&gt;=1.30</t>
        </is>
      </c>
      <c r="G14912" t="inlineStr">
        <is>
          <t>deb-pkg-tools</t>
        </is>
      </c>
      <c r="H14912" t="inlineStr">
        <is>
          <t>&gt;=1.29.4</t>
        </is>
      </c>
    </row>
    <row r="14913">
      <c r="A14913" t="inlineStr">
        <is>
          <t>py2deb</t>
        </is>
      </c>
      <c r="B14913" t="inlineStr">
        <is>
          <t>aaa716a741b0c1e51e80384378abf4d9ea353cef</t>
        </is>
      </c>
      <c r="C14913" t="inlineStr">
        <is>
          <t>2015-09-04 14:28:06+00:00</t>
        </is>
      </c>
      <c r="D14913" t="inlineStr">
        <is>
          <t>verchange</t>
        </is>
      </c>
      <c r="E14913" t="inlineStr">
        <is>
          <t>humanfriendly</t>
        </is>
      </c>
      <c r="F14913" t="inlineStr">
        <is>
          <t>&gt;=1.33</t>
        </is>
      </c>
      <c r="G14913" t="inlineStr">
        <is>
          <t>humanfriendly</t>
        </is>
      </c>
      <c r="H14913" t="inlineStr">
        <is>
          <t>&gt;=1.31</t>
        </is>
      </c>
    </row>
    <row r="14914">
      <c r="A14914" t="inlineStr">
        <is>
          <t>py2deb</t>
        </is>
      </c>
      <c r="B14914" t="inlineStr">
        <is>
          <t>e9dedc267dfdb4cd771ef6fd00e1ee64401b6bec</t>
        </is>
      </c>
      <c r="C14914" t="inlineStr">
        <is>
          <t>2016-01-19 15:25:55+00:00</t>
        </is>
      </c>
      <c r="D14914" t="inlineStr">
        <is>
          <t>verchange</t>
        </is>
      </c>
      <c r="E14914" t="inlineStr">
        <is>
          <t>humanfriendly</t>
        </is>
      </c>
      <c r="F14914" t="inlineStr">
        <is>
          <t>&gt;=1.42</t>
        </is>
      </c>
      <c r="G14914" t="inlineStr">
        <is>
          <t>humanfriendly</t>
        </is>
      </c>
      <c r="H14914" t="inlineStr">
        <is>
          <t>&gt;=1.33</t>
        </is>
      </c>
    </row>
    <row r="14915">
      <c r="A14915" t="inlineStr">
        <is>
          <t>py2deb</t>
        </is>
      </c>
      <c r="B14915" t="inlineStr">
        <is>
          <t>3e319c58e41a8a190164711634a6c5a2ad4d16de</t>
        </is>
      </c>
      <c r="C14915" t="inlineStr">
        <is>
          <t>2017-01-17 01:05:22+00:00</t>
        </is>
      </c>
      <c r="D14915" t="inlineStr">
        <is>
          <t>verchange</t>
        </is>
      </c>
      <c r="E14915" t="inlineStr">
        <is>
          <t>humanfriendly</t>
        </is>
      </c>
      <c r="F14915" t="inlineStr">
        <is>
          <t>&gt;=2.3.1</t>
        </is>
      </c>
      <c r="G14915" t="inlineStr">
        <is>
          <t>humanfriendly</t>
        </is>
      </c>
      <c r="H14915" t="inlineStr">
        <is>
          <t>&gt;=1.42</t>
        </is>
      </c>
    </row>
    <row r="14916">
      <c r="A14916" t="inlineStr">
        <is>
          <t>pylabrad</t>
        </is>
      </c>
      <c r="B14916" t="inlineStr">
        <is>
          <t>5c36d0a408af882a55ac55eb6e1d46ce141781e9</t>
        </is>
      </c>
      <c r="C14916" t="inlineStr">
        <is>
          <t>2016-03-04 20:18:10+00:00</t>
        </is>
      </c>
      <c r="D14916" t="inlineStr">
        <is>
          <t>add</t>
        </is>
      </c>
      <c r="E14916" t="inlineStr">
        <is>
          <t>futures</t>
        </is>
      </c>
      <c r="F14916" t="inlineStr">
        <is>
          <t>&gt;=3.0.4</t>
        </is>
      </c>
      <c r="G14916" t="inlineStr"/>
      <c r="H14916" t="inlineStr"/>
    </row>
    <row r="14917">
      <c r="A14917" t="inlineStr">
        <is>
          <t>pylabrad</t>
        </is>
      </c>
      <c r="B14917" t="inlineStr">
        <is>
          <t>223c3273e4a2517598cfd24edd6e8601bb91fcbf</t>
        </is>
      </c>
      <c r="C14917" t="inlineStr">
        <is>
          <t>2016-05-23 22:10:14+00:00</t>
        </is>
      </c>
      <c r="D14917" t="inlineStr">
        <is>
          <t>add</t>
        </is>
      </c>
      <c r="E14917" t="inlineStr">
        <is>
          <t>service_identity</t>
        </is>
      </c>
      <c r="F14917" t="inlineStr"/>
      <c r="G14917" t="inlineStr"/>
      <c r="H14917" t="inlineStr"/>
    </row>
    <row r="14918">
      <c r="A14918" t="inlineStr">
        <is>
          <t>pylabrad</t>
        </is>
      </c>
      <c r="B14918" t="inlineStr">
        <is>
          <t>f79b43a6f285c6a16d0d65780ba04ddb1267d6ff</t>
        </is>
      </c>
      <c r="C14918" t="inlineStr">
        <is>
          <t>2016-08-01 23:44:41+00:00</t>
        </is>
      </c>
      <c r="D14918" t="inlineStr">
        <is>
          <t>add</t>
        </is>
      </c>
      <c r="E14918" t="inlineStr">
        <is>
          <t>requests</t>
        </is>
      </c>
      <c r="F14918" t="inlineStr"/>
      <c r="G14918" t="inlineStr"/>
      <c r="H14918" t="inlineStr"/>
    </row>
    <row r="14919">
      <c r="A14919" t="inlineStr">
        <is>
          <t>pylabrad</t>
        </is>
      </c>
      <c r="B14919" t="inlineStr">
        <is>
          <t>bd0a794c029d1b79535189ae0afd60fa62852f8a</t>
        </is>
      </c>
      <c r="C14919" t="inlineStr">
        <is>
          <t>2017-04-20 18:20:24+00:00</t>
        </is>
      </c>
      <c r="D14919" t="inlineStr">
        <is>
          <t>verchange</t>
        </is>
      </c>
      <c r="E14919" t="inlineStr">
        <is>
          <t>numpy</t>
        </is>
      </c>
      <c r="F14919" t="inlineStr">
        <is>
          <t>&gt;=1.9.1</t>
        </is>
      </c>
      <c r="G14919" t="inlineStr">
        <is>
          <t>numpy</t>
        </is>
      </c>
      <c r="H14919" t="inlineStr">
        <is>
          <t>&gt;=1.9.1</t>
        </is>
      </c>
    </row>
    <row r="14920">
      <c r="A14920" t="inlineStr">
        <is>
          <t>pylabrad</t>
        </is>
      </c>
      <c r="B14920" t="inlineStr">
        <is>
          <t>bd0a794c029d1b79535189ae0afd60fa62852f8a</t>
        </is>
      </c>
      <c r="C14920" t="inlineStr">
        <is>
          <t>2017-04-20 18:20:24+00:00</t>
        </is>
      </c>
      <c r="D14920" t="inlineStr">
        <is>
          <t>verchange</t>
        </is>
      </c>
      <c r="E14920" t="inlineStr">
        <is>
          <t>service_identity</t>
        </is>
      </c>
      <c r="F14920" t="inlineStr"/>
      <c r="G14920" t="inlineStr">
        <is>
          <t>service_identity</t>
        </is>
      </c>
      <c r="H14920" t="inlineStr"/>
    </row>
    <row r="14921">
      <c r="A14921" t="inlineStr">
        <is>
          <t>pylabrad</t>
        </is>
      </c>
      <c r="B14921" t="inlineStr">
        <is>
          <t>bd0a794c029d1b79535189ae0afd60fa62852f8a</t>
        </is>
      </c>
      <c r="C14921" t="inlineStr">
        <is>
          <t>2017-04-20 18:20:24+00:00</t>
        </is>
      </c>
      <c r="D14921" t="inlineStr">
        <is>
          <t>verchange</t>
        </is>
      </c>
      <c r="E14921" t="inlineStr">
        <is>
          <t>twisted</t>
        </is>
      </c>
      <c r="F14921" t="inlineStr">
        <is>
          <t>&gt;=14.0.0</t>
        </is>
      </c>
      <c r="G14921" t="inlineStr">
        <is>
          <t>twisted</t>
        </is>
      </c>
      <c r="H14921" t="inlineStr">
        <is>
          <t>&gt;=14.0.0</t>
        </is>
      </c>
    </row>
    <row r="14922">
      <c r="A14922" t="inlineStr">
        <is>
          <t>pylabrad</t>
        </is>
      </c>
      <c r="B14922" t="inlineStr">
        <is>
          <t>bd0a794c029d1b79535189ae0afd60fa62852f8a</t>
        </is>
      </c>
      <c r="C14922" t="inlineStr">
        <is>
          <t>2017-04-20 18:20:24+00:00</t>
        </is>
      </c>
      <c r="D14922" t="inlineStr">
        <is>
          <t>add</t>
        </is>
      </c>
      <c r="E14922" t="inlineStr">
        <is>
          <t>configparser</t>
        </is>
      </c>
      <c r="F14922" t="inlineStr"/>
      <c r="G14922" t="inlineStr"/>
      <c r="H14922" t="inlineStr"/>
    </row>
    <row r="14923">
      <c r="A14923" t="inlineStr">
        <is>
          <t>pylabrad</t>
        </is>
      </c>
      <c r="B14923" t="inlineStr">
        <is>
          <t>bd0a794c029d1b79535189ae0afd60fa62852f8a</t>
        </is>
      </c>
      <c r="C14923" t="inlineStr">
        <is>
          <t>2017-04-20 18:20:24+00:00</t>
        </is>
      </c>
      <c r="D14923" t="inlineStr">
        <is>
          <t>add</t>
        </is>
      </c>
      <c r="E14923" t="inlineStr">
        <is>
          <t>future</t>
        </is>
      </c>
      <c r="F14923" t="inlineStr"/>
      <c r="G14923" t="inlineStr"/>
      <c r="H14923" t="inlineStr"/>
    </row>
    <row r="14924">
      <c r="A14924" t="inlineStr">
        <is>
          <t>pylabrad</t>
        </is>
      </c>
      <c r="B14924" t="inlineStr">
        <is>
          <t>bd0a794c029d1b79535189ae0afd60fa62852f8a</t>
        </is>
      </c>
      <c r="C14924" t="inlineStr">
        <is>
          <t>2017-04-20 18:20:24+00:00</t>
        </is>
      </c>
      <c r="D14924" t="inlineStr">
        <is>
          <t>add</t>
        </is>
      </c>
      <c r="E14924" t="inlineStr">
        <is>
          <t>pyparsing</t>
        </is>
      </c>
      <c r="F14924" t="inlineStr">
        <is>
          <t>&gt;=2.1.0</t>
        </is>
      </c>
      <c r="G14924" t="inlineStr"/>
      <c r="H14924" t="inlineStr"/>
    </row>
    <row r="14925">
      <c r="A14925" t="inlineStr">
        <is>
          <t>pylabrad</t>
        </is>
      </c>
      <c r="B14925" t="inlineStr">
        <is>
          <t>779007751bcdea2c432ed5b95ceb5d28d16ae4ff</t>
        </is>
      </c>
      <c r="C14925" t="inlineStr">
        <is>
          <t>2017-07-27 00:23:54+00:00</t>
        </is>
      </c>
      <c r="D14925" t="inlineStr">
        <is>
          <t>verchange</t>
        </is>
      </c>
      <c r="E14925" t="inlineStr">
        <is>
          <t>twisted</t>
        </is>
      </c>
      <c r="F14925" t="inlineStr">
        <is>
          <t>&gt;=16.0.0</t>
        </is>
      </c>
      <c r="G14925" t="inlineStr">
        <is>
          <t>twisted</t>
        </is>
      </c>
      <c r="H14925" t="inlineStr">
        <is>
          <t>&gt;=14.0.0</t>
        </is>
      </c>
    </row>
    <row r="14926">
      <c r="A14926" t="inlineStr">
        <is>
          <t>pylabrad</t>
        </is>
      </c>
      <c r="B14926" t="inlineStr">
        <is>
          <t>f6e672a3b2814939472bc031fc4f68125d046bd4</t>
        </is>
      </c>
      <c r="C14926" t="inlineStr">
        <is>
          <t>2019-05-20 22:29:08+00:00</t>
        </is>
      </c>
      <c r="D14926" t="inlineStr">
        <is>
          <t>verchange</t>
        </is>
      </c>
      <c r="E14926" t="inlineStr">
        <is>
          <t>pyOpenSSL</t>
        </is>
      </c>
      <c r="F14926" t="inlineStr">
        <is>
          <t>&gt;=16.2.*</t>
        </is>
      </c>
      <c r="G14926" t="inlineStr">
        <is>
          <t>pyOpenSSL</t>
        </is>
      </c>
      <c r="H14926" t="inlineStr">
        <is>
          <t>&gt;=0.13</t>
        </is>
      </c>
    </row>
    <row r="14927">
      <c r="A14927" t="inlineStr">
        <is>
          <t>pylabrad</t>
        </is>
      </c>
      <c r="B14927" t="inlineStr">
        <is>
          <t>f6e672a3b2814939472bc031fc4f68125d046bd4</t>
        </is>
      </c>
      <c r="C14927" t="inlineStr">
        <is>
          <t>2019-05-20 22:29:08+00:00</t>
        </is>
      </c>
      <c r="D14927" t="inlineStr">
        <is>
          <t>verchange</t>
        </is>
      </c>
      <c r="E14927" t="inlineStr">
        <is>
          <t>numpy</t>
        </is>
      </c>
      <c r="F14927" t="inlineStr">
        <is>
          <t>&gt;=1.12.*</t>
        </is>
      </c>
      <c r="G14927" t="inlineStr">
        <is>
          <t>numpy</t>
        </is>
      </c>
      <c r="H14927" t="inlineStr">
        <is>
          <t>&gt;=1.9.1</t>
        </is>
      </c>
    </row>
    <row r="14928">
      <c r="A14928" t="inlineStr">
        <is>
          <t>pylabrad</t>
        </is>
      </c>
      <c r="B14928" t="inlineStr">
        <is>
          <t>f6e672a3b2814939472bc031fc4f68125d046bd4</t>
        </is>
      </c>
      <c r="C14928" t="inlineStr">
        <is>
          <t>2019-05-20 22:29:08+00:00</t>
        </is>
      </c>
      <c r="D14928" t="inlineStr">
        <is>
          <t>verchange</t>
        </is>
      </c>
      <c r="E14928" t="inlineStr">
        <is>
          <t>twisted</t>
        </is>
      </c>
      <c r="F14928" t="inlineStr">
        <is>
          <t>&gt;=16.0.*</t>
        </is>
      </c>
      <c r="G14928" t="inlineStr">
        <is>
          <t>twisted</t>
        </is>
      </c>
      <c r="H14928" t="inlineStr">
        <is>
          <t>&gt;=16.0.0</t>
        </is>
      </c>
    </row>
    <row r="14929">
      <c r="A14929" t="inlineStr">
        <is>
          <t>pylabrad</t>
        </is>
      </c>
      <c r="B14929" t="inlineStr">
        <is>
          <t>f6e672a3b2814939472bc031fc4f68125d046bd4</t>
        </is>
      </c>
      <c r="C14929" t="inlineStr">
        <is>
          <t>2019-05-20 22:29:08+00:00</t>
        </is>
      </c>
      <c r="D14929" t="inlineStr">
        <is>
          <t>verchange</t>
        </is>
      </c>
      <c r="E14929" t="inlineStr">
        <is>
          <t>futures</t>
        </is>
      </c>
      <c r="F14929" t="inlineStr">
        <is>
          <t>&gt;=3.0.*</t>
        </is>
      </c>
      <c r="G14929" t="inlineStr">
        <is>
          <t>futures</t>
        </is>
      </c>
      <c r="H14929" t="inlineStr">
        <is>
          <t>&gt;=3.0.4</t>
        </is>
      </c>
    </row>
    <row r="14930">
      <c r="A14930" t="inlineStr">
        <is>
          <t>pylabrad</t>
        </is>
      </c>
      <c r="B14930" t="inlineStr">
        <is>
          <t>f6e672a3b2814939472bc031fc4f68125d046bd4</t>
        </is>
      </c>
      <c r="C14930" t="inlineStr">
        <is>
          <t>2019-05-20 22:29:08+00:00</t>
        </is>
      </c>
      <c r="D14930" t="inlineStr">
        <is>
          <t>verchange</t>
        </is>
      </c>
      <c r="E14930" t="inlineStr">
        <is>
          <t>pyparsing</t>
        </is>
      </c>
      <c r="F14930" t="inlineStr">
        <is>
          <t>&gt;=2.1.*</t>
        </is>
      </c>
      <c r="G14930" t="inlineStr">
        <is>
          <t>pyparsing</t>
        </is>
      </c>
      <c r="H14930" t="inlineStr">
        <is>
          <t>&gt;=2.1.0</t>
        </is>
      </c>
    </row>
    <row r="14931">
      <c r="A14931" t="inlineStr">
        <is>
          <t>pylabrad</t>
        </is>
      </c>
      <c r="B14931" t="inlineStr">
        <is>
          <t>f6e672a3b2814939472bc031fc4f68125d046bd4</t>
        </is>
      </c>
      <c r="C14931" t="inlineStr">
        <is>
          <t>2019-05-20 22:29:08+00:00</t>
        </is>
      </c>
      <c r="D14931" t="inlineStr">
        <is>
          <t>add</t>
        </is>
      </c>
      <c r="E14931" t="inlineStr">
        <is>
          <t>attrs</t>
        </is>
      </c>
      <c r="F14931" t="inlineStr">
        <is>
          <t>&gt;=19.1.*</t>
        </is>
      </c>
      <c r="G14931" t="inlineStr"/>
      <c r="H14931" t="inlineStr"/>
    </row>
    <row r="14932">
      <c r="A14932" t="inlineStr">
        <is>
          <t>pylabrad</t>
        </is>
      </c>
      <c r="B14932" t="inlineStr">
        <is>
          <t>0b73de9315e640792c0d69b509beefc7647e9bf8</t>
        </is>
      </c>
      <c r="C14932" t="inlineStr">
        <is>
          <t>2020-07-31 17:33:58+00:00</t>
        </is>
      </c>
      <c r="D14932" t="inlineStr">
        <is>
          <t>verchange</t>
        </is>
      </c>
      <c r="E14932" t="inlineStr">
        <is>
          <t>numpy</t>
        </is>
      </c>
      <c r="F14932" t="inlineStr">
        <is>
          <t>&gt;=1.15.*</t>
        </is>
      </c>
      <c r="G14932" t="inlineStr">
        <is>
          <t>numpy</t>
        </is>
      </c>
      <c r="H14932" t="inlineStr">
        <is>
          <t>&gt;=1.15.*</t>
        </is>
      </c>
    </row>
    <row r="14933">
      <c r="A14933" t="inlineStr">
        <is>
          <t>wikiquote</t>
        </is>
      </c>
      <c r="B14933" t="inlineStr">
        <is>
          <t>969d139478817d41df54f70680edd2e01eb00084</t>
        </is>
      </c>
      <c r="C14933" t="inlineStr">
        <is>
          <t>2018-09-03 12:19:29+00:00</t>
        </is>
      </c>
      <c r="D14933" t="inlineStr">
        <is>
          <t>add</t>
        </is>
      </c>
      <c r="E14933" t="inlineStr">
        <is>
          <t>lxml</t>
        </is>
      </c>
      <c r="F14933" t="inlineStr">
        <is>
          <t>&lt;5.0;&gt;=4.2</t>
        </is>
      </c>
      <c r="G14933" t="inlineStr"/>
      <c r="H14933" t="inlineStr"/>
    </row>
    <row r="14934">
      <c r="A14934" t="inlineStr">
        <is>
          <t>ringcentral-python</t>
        </is>
      </c>
      <c r="B14934" t="inlineStr">
        <is>
          <t>2cf049e1624751bed322be9976e76aa5f3692ed0</t>
        </is>
      </c>
      <c r="C14934" t="inlineStr">
        <is>
          <t>2015-04-27 21:19:10+00:00</t>
        </is>
      </c>
      <c r="D14934" t="inlineStr">
        <is>
          <t>add</t>
        </is>
      </c>
      <c r="E14934" t="inlineStr">
        <is>
          <t>pubnub</t>
        </is>
      </c>
      <c r="F14934" t="inlineStr">
        <is>
          <t>&gt;=3.7.0</t>
        </is>
      </c>
      <c r="G14934" t="inlineStr"/>
      <c r="H14934" t="inlineStr"/>
    </row>
    <row r="14935">
      <c r="A14935" t="inlineStr">
        <is>
          <t>ringcentral-python</t>
        </is>
      </c>
      <c r="B14935" t="inlineStr">
        <is>
          <t>c9bfbf60a33d40af98a36a9b166748cefa01b0bc</t>
        </is>
      </c>
      <c r="C14935" t="inlineStr">
        <is>
          <t>2015-09-26 00:42:36+00:00</t>
        </is>
      </c>
      <c r="D14935" t="inlineStr">
        <is>
          <t>verchange</t>
        </is>
      </c>
      <c r="E14935" t="inlineStr">
        <is>
          <t>pubnub</t>
        </is>
      </c>
      <c r="F14935" t="inlineStr">
        <is>
          <t>&gt;=3.7.0</t>
        </is>
      </c>
      <c r="G14935" t="inlineStr">
        <is>
          <t>pubnub</t>
        </is>
      </c>
      <c r="H14935" t="inlineStr">
        <is>
          <t>&gt;=3.7.0</t>
        </is>
      </c>
    </row>
    <row r="14936">
      <c r="A14936" t="inlineStr">
        <is>
          <t>ringcentral-python</t>
        </is>
      </c>
      <c r="B14936" t="inlineStr">
        <is>
          <t>c9bfbf60a33d40af98a36a9b166748cefa01b0bc</t>
        </is>
      </c>
      <c r="C14936" t="inlineStr">
        <is>
          <t>2015-09-26 00:42:36+00:00</t>
        </is>
      </c>
      <c r="D14936" t="inlineStr">
        <is>
          <t>add</t>
        </is>
      </c>
      <c r="E14936" t="inlineStr">
        <is>
          <t>requests</t>
        </is>
      </c>
      <c r="F14936" t="inlineStr">
        <is>
          <t>&gt;=2.7.0</t>
        </is>
      </c>
      <c r="G14936" t="inlineStr"/>
      <c r="H14936" t="inlineStr"/>
    </row>
    <row r="14937">
      <c r="A14937" t="inlineStr">
        <is>
          <t>ringcentral-python</t>
        </is>
      </c>
      <c r="B14937" t="inlineStr">
        <is>
          <t>a9b27904d265854457cd5282081658e7a0b598c1</t>
        </is>
      </c>
      <c r="C14937" t="inlineStr">
        <is>
          <t>2017-02-03 23:47:11+00:00</t>
        </is>
      </c>
      <c r="D14937" t="inlineStr">
        <is>
          <t>verchange</t>
        </is>
      </c>
      <c r="E14937" t="inlineStr">
        <is>
          <t>requests</t>
        </is>
      </c>
      <c r="F14937" t="inlineStr">
        <is>
          <t>&gt;=2.12.4</t>
        </is>
      </c>
      <c r="G14937" t="inlineStr">
        <is>
          <t>requests</t>
        </is>
      </c>
      <c r="H14937" t="inlineStr">
        <is>
          <t>&gt;=2.7.0</t>
        </is>
      </c>
    </row>
    <row r="14938">
      <c r="A14938" t="inlineStr">
        <is>
          <t>ringcentral-python</t>
        </is>
      </c>
      <c r="B14938" t="inlineStr">
        <is>
          <t>a9b27904d265854457cd5282081658e7a0b598c1</t>
        </is>
      </c>
      <c r="C14938" t="inlineStr">
        <is>
          <t>2017-02-03 23:47:11+00:00</t>
        </is>
      </c>
      <c r="D14938" t="inlineStr">
        <is>
          <t>verchange</t>
        </is>
      </c>
      <c r="E14938" t="inlineStr">
        <is>
          <t>pubnub</t>
        </is>
      </c>
      <c r="F14938">
        <f>=3.*</f>
        <v/>
      </c>
      <c r="G14938" t="inlineStr">
        <is>
          <t>pubnub</t>
        </is>
      </c>
      <c r="H14938" t="inlineStr">
        <is>
          <t>&gt;=3.7.0</t>
        </is>
      </c>
    </row>
    <row r="14939">
      <c r="A14939" t="inlineStr">
        <is>
          <t>ringcentral-python</t>
        </is>
      </c>
      <c r="B14939" t="inlineStr">
        <is>
          <t>a9b27904d265854457cd5282081658e7a0b598c1</t>
        </is>
      </c>
      <c r="C14939" t="inlineStr">
        <is>
          <t>2017-02-03 23:47:11+00:00</t>
        </is>
      </c>
      <c r="D14939" t="inlineStr">
        <is>
          <t>add</t>
        </is>
      </c>
      <c r="E14939" t="inlineStr">
        <is>
          <t>observable</t>
        </is>
      </c>
      <c r="F14939" t="inlineStr">
        <is>
          <t>&gt;=0.3.1</t>
        </is>
      </c>
      <c r="G14939" t="inlineStr"/>
      <c r="H14939" t="inlineStr"/>
    </row>
    <row r="14940">
      <c r="A14940" t="inlineStr">
        <is>
          <t>ringcentral-python</t>
        </is>
      </c>
      <c r="B14940" t="inlineStr">
        <is>
          <t>e5c8b34063a7d236d6bda0922002c3f4c1603c18</t>
        </is>
      </c>
      <c r="C14940" t="inlineStr">
        <is>
          <t>2017-02-07 19:40:37+00:00</t>
        </is>
      </c>
      <c r="D14940" t="inlineStr">
        <is>
          <t>verchange</t>
        </is>
      </c>
      <c r="E14940" t="inlineStr">
        <is>
          <t>pubnub</t>
        </is>
      </c>
      <c r="F14940">
        <f>=4.*</f>
        <v/>
      </c>
      <c r="G14940" t="inlineStr">
        <is>
          <t>pubnub</t>
        </is>
      </c>
      <c r="H14940">
        <f>=3.*</f>
        <v/>
      </c>
    </row>
    <row r="14941">
      <c r="A14941" t="inlineStr">
        <is>
          <t>ringcentral-python</t>
        </is>
      </c>
      <c r="B14941" t="inlineStr">
        <is>
          <t>e5c8b34063a7d236d6bda0922002c3f4c1603c18</t>
        </is>
      </c>
      <c r="C14941" t="inlineStr">
        <is>
          <t>2017-02-07 19:40:37+00:00</t>
        </is>
      </c>
      <c r="D14941" t="inlineStr">
        <is>
          <t>add</t>
        </is>
      </c>
      <c r="E14941" t="inlineStr">
        <is>
          <t>pycryptodome</t>
        </is>
      </c>
      <c r="F14941" t="inlineStr">
        <is>
          <t>&gt;=3.4.4</t>
        </is>
      </c>
      <c r="G14941" t="inlineStr"/>
      <c r="H14941" t="inlineStr"/>
    </row>
    <row r="14942">
      <c r="A14942" t="inlineStr">
        <is>
          <t>android-resource-remover</t>
        </is>
      </c>
      <c r="B14942" t="inlineStr">
        <is>
          <t>1e6b50102d4d30ba1ba00e52ad76a5bea11ada1d</t>
        </is>
      </c>
      <c r="C14942" t="inlineStr">
        <is>
          <t>2014-09-11 01:54:28+00:00</t>
        </is>
      </c>
      <c r="D14942" t="inlineStr">
        <is>
          <t>add</t>
        </is>
      </c>
      <c r="E14942" t="inlineStr">
        <is>
          <t>lxml</t>
        </is>
      </c>
      <c r="F14942">
        <f>=3.3.3</f>
        <v/>
      </c>
      <c r="G14942" t="inlineStr"/>
      <c r="H14942" t="inlineStr"/>
    </row>
    <row r="14943">
      <c r="A14943" t="inlineStr">
        <is>
          <t>android-resource-remover</t>
        </is>
      </c>
      <c r="B14943" t="inlineStr">
        <is>
          <t>d1ae69f15d7136ed14af9dfb330af6879f6653ed</t>
        </is>
      </c>
      <c r="C14943" t="inlineStr">
        <is>
          <t>2015-03-25 18:43:11+00:00</t>
        </is>
      </c>
      <c r="D14943" t="inlineStr">
        <is>
          <t>add</t>
        </is>
      </c>
      <c r="E14943" t="inlineStr">
        <is>
          <t>mock</t>
        </is>
      </c>
      <c r="F14943">
        <f>=1.0.1</f>
        <v/>
      </c>
      <c r="G14943" t="inlineStr"/>
      <c r="H14943" t="inlineStr"/>
    </row>
    <row r="14944">
      <c r="A14944" t="inlineStr">
        <is>
          <t>android-resource-remover</t>
        </is>
      </c>
      <c r="B14944" t="inlineStr">
        <is>
          <t>e0a3e453e4751234dc52d70ae371d7d153a92053</t>
        </is>
      </c>
      <c r="C14944" t="inlineStr">
        <is>
          <t>2016-04-09 18:28:19+00:00</t>
        </is>
      </c>
      <c r="D14944" t="inlineStr">
        <is>
          <t>rem</t>
        </is>
      </c>
      <c r="E14944" t="inlineStr"/>
      <c r="F14944" t="inlineStr"/>
      <c r="G14944" t="inlineStr">
        <is>
          <t>mock</t>
        </is>
      </c>
      <c r="H14944">
        <f>=1.0.1</f>
        <v/>
      </c>
    </row>
    <row r="14945">
      <c r="A14945" t="inlineStr">
        <is>
          <t>musicazoo</t>
        </is>
      </c>
      <c r="B14945" t="inlineStr">
        <is>
          <t>668da8969a3ae25e6510a2ab99932cfe9fe128b9</t>
        </is>
      </c>
      <c r="C14945" t="inlineStr">
        <is>
          <t>2015-04-15 19:30:51+00:00</t>
        </is>
      </c>
      <c r="D14945" t="inlineStr">
        <is>
          <t>add</t>
        </is>
      </c>
      <c r="E14945" t="inlineStr">
        <is>
          <t>shmooze</t>
        </is>
      </c>
      <c r="F14945" t="inlineStr">
        <is>
          <t>&gt;=1.0.0</t>
        </is>
      </c>
      <c r="G14945" t="inlineStr"/>
      <c r="H14945" t="inlineStr"/>
    </row>
    <row r="14946">
      <c r="A14946" t="inlineStr">
        <is>
          <t>musicazoo</t>
        </is>
      </c>
      <c r="B14946" t="inlineStr">
        <is>
          <t>dd27e92fc9d6a115033021f33544245324420bd1</t>
        </is>
      </c>
      <c r="C14946" t="inlineStr">
        <is>
          <t>2015-04-21 20:04:26+00:00</t>
        </is>
      </c>
      <c r="D14946" t="inlineStr">
        <is>
          <t>verchange</t>
        </is>
      </c>
      <c r="E14946" t="inlineStr">
        <is>
          <t>youtube-dl</t>
        </is>
      </c>
      <c r="F14946" t="inlineStr">
        <is>
          <t>&gt;=2015.04.17</t>
        </is>
      </c>
      <c r="G14946" t="inlineStr">
        <is>
          <t>youtube-dl</t>
        </is>
      </c>
      <c r="H14946" t="inlineStr">
        <is>
          <t>&gt;=2014.11.27</t>
        </is>
      </c>
    </row>
    <row r="14947">
      <c r="A14947" t="inlineStr">
        <is>
          <t>musicazoo</t>
        </is>
      </c>
      <c r="B14947" t="inlineStr">
        <is>
          <t>dd27e92fc9d6a115033021f33544245324420bd1</t>
        </is>
      </c>
      <c r="C14947" t="inlineStr">
        <is>
          <t>2015-04-21 20:04:26+00:00</t>
        </is>
      </c>
      <c r="D14947" t="inlineStr">
        <is>
          <t>verchange</t>
        </is>
      </c>
      <c r="E14947" t="inlineStr">
        <is>
          <t>shmooze</t>
        </is>
      </c>
      <c r="F14947" t="inlineStr">
        <is>
          <t>&gt;=1.0.3</t>
        </is>
      </c>
      <c r="G14947" t="inlineStr">
        <is>
          <t>shmooze</t>
        </is>
      </c>
      <c r="H14947" t="inlineStr">
        <is>
          <t>&gt;=1.0.0</t>
        </is>
      </c>
    </row>
    <row r="14948">
      <c r="A14948" t="inlineStr">
        <is>
          <t>musicazoo</t>
        </is>
      </c>
      <c r="B14948" t="inlineStr">
        <is>
          <t>d783062422fff8c6db11cded7345603f81ab797c</t>
        </is>
      </c>
      <c r="C14948" t="inlineStr">
        <is>
          <t>2015-04-21 20:41:46+00:00</t>
        </is>
      </c>
      <c r="D14948" t="inlineStr">
        <is>
          <t>verchange</t>
        </is>
      </c>
      <c r="E14948" t="inlineStr">
        <is>
          <t>shmooze</t>
        </is>
      </c>
      <c r="F14948" t="inlineStr">
        <is>
          <t>&gt;=1.0.4</t>
        </is>
      </c>
      <c r="G14948" t="inlineStr">
        <is>
          <t>shmooze</t>
        </is>
      </c>
      <c r="H14948" t="inlineStr">
        <is>
          <t>&gt;=1.0.3</t>
        </is>
      </c>
    </row>
    <row r="14949">
      <c r="A14949" t="inlineStr">
        <is>
          <t>musicazoo</t>
        </is>
      </c>
      <c r="B14949" t="inlineStr">
        <is>
          <t>0fec435e7bb6bbe421c5117f5891b90b71be848b</t>
        </is>
      </c>
      <c r="C14949" t="inlineStr">
        <is>
          <t>2015-11-12 02:56:55+00:00</t>
        </is>
      </c>
      <c r="D14949" t="inlineStr">
        <is>
          <t>verchange</t>
        </is>
      </c>
      <c r="E14949" t="inlineStr">
        <is>
          <t>shmooze</t>
        </is>
      </c>
      <c r="F14949" t="inlineStr">
        <is>
          <t>&gt;=1.2.3</t>
        </is>
      </c>
      <c r="G14949" t="inlineStr">
        <is>
          <t>shmooze</t>
        </is>
      </c>
      <c r="H14949" t="inlineStr">
        <is>
          <t>&gt;=1.0.4</t>
        </is>
      </c>
    </row>
    <row r="14950">
      <c r="A14950" t="inlineStr">
        <is>
          <t>musicazoo</t>
        </is>
      </c>
      <c r="B14950" t="inlineStr">
        <is>
          <t>9d1ecf87c23a1e0a5343135b099768fe34f6faf0</t>
        </is>
      </c>
      <c r="C14950" t="inlineStr">
        <is>
          <t>2015-11-21 03:04:51+00:00</t>
        </is>
      </c>
      <c r="D14950" t="inlineStr">
        <is>
          <t>verchange</t>
        </is>
      </c>
      <c r="E14950" t="inlineStr">
        <is>
          <t>supervisor</t>
        </is>
      </c>
      <c r="F14950">
        <f>=3.1</f>
        <v/>
      </c>
      <c r="G14950" t="inlineStr">
        <is>
          <t>supervisor</t>
        </is>
      </c>
      <c r="H14950" t="inlineStr">
        <is>
          <t>&gt;=3.0.0</t>
        </is>
      </c>
    </row>
    <row r="14951">
      <c r="A14951" t="inlineStr">
        <is>
          <t>musicazoo</t>
        </is>
      </c>
      <c r="B14951" t="inlineStr">
        <is>
          <t>9d1ecf87c23a1e0a5343135b099768fe34f6faf0</t>
        </is>
      </c>
      <c r="C14951" t="inlineStr">
        <is>
          <t>2015-11-21 03:04:51+00:00</t>
        </is>
      </c>
      <c r="D14951" t="inlineStr">
        <is>
          <t>verchange</t>
        </is>
      </c>
      <c r="E14951" t="inlineStr">
        <is>
          <t>shmooze</t>
        </is>
      </c>
      <c r="F14951">
        <f>=1.2.4</f>
        <v/>
      </c>
      <c r="G14951" t="inlineStr">
        <is>
          <t>shmooze</t>
        </is>
      </c>
      <c r="H14951" t="inlineStr">
        <is>
          <t>&gt;=1.2.3</t>
        </is>
      </c>
    </row>
    <row r="14952">
      <c r="A14952" t="inlineStr">
        <is>
          <t>musicazoo</t>
        </is>
      </c>
      <c r="B14952" t="inlineStr">
        <is>
          <t>9d1ecf87c23a1e0a5343135b099768fe34f6faf0</t>
        </is>
      </c>
      <c r="C14952" t="inlineStr">
        <is>
          <t>2015-11-21 03:04:51+00:00</t>
        </is>
      </c>
      <c r="D14952" t="inlineStr">
        <is>
          <t>verchange</t>
        </is>
      </c>
      <c r="E14952" t="inlineStr">
        <is>
          <t>toro</t>
        </is>
      </c>
      <c r="F14952">
        <f>=1.0</f>
        <v/>
      </c>
      <c r="G14952" t="inlineStr">
        <is>
          <t>toro</t>
        </is>
      </c>
      <c r="H14952" t="inlineStr">
        <is>
          <t>&gt;=0.7</t>
        </is>
      </c>
    </row>
    <row r="14953">
      <c r="A14953" t="inlineStr">
        <is>
          <t>musicazoo</t>
        </is>
      </c>
      <c r="B14953" t="inlineStr">
        <is>
          <t>9d1ecf87c23a1e0a5343135b099768fe34f6faf0</t>
        </is>
      </c>
      <c r="C14953" t="inlineStr">
        <is>
          <t>2015-11-21 03:04:51+00:00</t>
        </is>
      </c>
      <c r="D14953" t="inlineStr">
        <is>
          <t>verchange</t>
        </is>
      </c>
      <c r="E14953" t="inlineStr">
        <is>
          <t>youtube-dl</t>
        </is>
      </c>
      <c r="F14953" t="inlineStr">
        <is>
          <t>&gt;=2015.11.19</t>
        </is>
      </c>
      <c r="G14953" t="inlineStr">
        <is>
          <t>youtube-dl</t>
        </is>
      </c>
      <c r="H14953" t="inlineStr">
        <is>
          <t>&gt;=2015.04.17</t>
        </is>
      </c>
    </row>
    <row r="14954">
      <c r="A14954" t="inlineStr">
        <is>
          <t>musicazoo</t>
        </is>
      </c>
      <c r="B14954" t="inlineStr">
        <is>
          <t>9d1ecf87c23a1e0a5343135b099768fe34f6faf0</t>
        </is>
      </c>
      <c r="C14954" t="inlineStr">
        <is>
          <t>2015-11-21 03:04:51+00:00</t>
        </is>
      </c>
      <c r="D14954" t="inlineStr">
        <is>
          <t>verchange</t>
        </is>
      </c>
      <c r="E14954" t="inlineStr">
        <is>
          <t>tornado</t>
        </is>
      </c>
      <c r="F14954">
        <f>=4.3</f>
        <v/>
      </c>
      <c r="G14954" t="inlineStr">
        <is>
          <t>tornado</t>
        </is>
      </c>
      <c r="H14954" t="inlineStr">
        <is>
          <t>&gt;=4.0.2</t>
        </is>
      </c>
    </row>
    <row r="14955">
      <c r="A14955" t="inlineStr">
        <is>
          <t>musicazoo</t>
        </is>
      </c>
      <c r="B14955" t="inlineStr">
        <is>
          <t>9d1ecf87c23a1e0a5343135b099768fe34f6faf0</t>
        </is>
      </c>
      <c r="C14955" t="inlineStr">
        <is>
          <t>2015-11-21 03:04:51+00:00</t>
        </is>
      </c>
      <c r="D14955" t="inlineStr">
        <is>
          <t>verchange</t>
        </is>
      </c>
      <c r="E14955" t="inlineStr">
        <is>
          <t>Werkzeug</t>
        </is>
      </c>
      <c r="F14955">
        <f>=0.11</f>
        <v/>
      </c>
      <c r="G14955" t="inlineStr">
        <is>
          <t>Werkzeug</t>
        </is>
      </c>
      <c r="H14955" t="inlineStr">
        <is>
          <t>&gt;=0.9.6</t>
        </is>
      </c>
    </row>
    <row r="14956">
      <c r="A14956" t="inlineStr">
        <is>
          <t>Adafruit_CircuitPython_BME680</t>
        </is>
      </c>
      <c r="B14956" t="inlineStr">
        <is>
          <t>a5a8aea123c35d184dd068d323be1a254a9bea62</t>
        </is>
      </c>
      <c r="C14956" t="inlineStr">
        <is>
          <t>2018-07-01 21:47:23+00:00</t>
        </is>
      </c>
      <c r="D14956" t="inlineStr">
        <is>
          <t>add</t>
        </is>
      </c>
      <c r="E14956" t="inlineStr">
        <is>
          <t>Adafruit-Blinka</t>
        </is>
      </c>
      <c r="F14956" t="inlineStr"/>
      <c r="G14956" t="inlineStr"/>
      <c r="H14956" t="inlineStr"/>
    </row>
    <row r="14957">
      <c r="A14957" t="inlineStr">
        <is>
          <t>Adafruit_CircuitPython_BME680</t>
        </is>
      </c>
      <c r="B14957" t="inlineStr">
        <is>
          <t>a5a8aea123c35d184dd068d323be1a254a9bea62</t>
        </is>
      </c>
      <c r="C14957" t="inlineStr">
        <is>
          <t>2018-07-01 21:47:23+00:00</t>
        </is>
      </c>
      <c r="D14957" t="inlineStr">
        <is>
          <t>add</t>
        </is>
      </c>
      <c r="E14957" t="inlineStr">
        <is>
          <t>adafruit-circuitpython-busdevice</t>
        </is>
      </c>
      <c r="F14957" t="inlineStr"/>
      <c r="G14957" t="inlineStr"/>
      <c r="H14957" t="inlineStr"/>
    </row>
    <row r="14958">
      <c r="A14958" t="inlineStr">
        <is>
          <t>Adafruit_CircuitPython_BME680</t>
        </is>
      </c>
      <c r="B14958" t="inlineStr">
        <is>
          <t>a5a8aea123c35d184dd068d323be1a254a9bea62</t>
        </is>
      </c>
      <c r="C14958" t="inlineStr">
        <is>
          <t>2018-07-01 21:47:23+00:00</t>
        </is>
      </c>
      <c r="D14958" t="inlineStr">
        <is>
          <t>rem</t>
        </is>
      </c>
      <c r="E14958" t="inlineStr"/>
      <c r="F14958" t="inlineStr"/>
      <c r="G14958" t="inlineStr">
        <is>
          <t>adafruit-circuitpython-bus-device</t>
        </is>
      </c>
      <c r="H14958" t="inlineStr"/>
    </row>
    <row r="14959">
      <c r="A14959" t="inlineStr">
        <is>
          <t>fcm-django</t>
        </is>
      </c>
      <c r="B14959" t="inlineStr">
        <is>
          <t>723b7fb60bb52c34226a099eb36d6fac29b6561c</t>
        </is>
      </c>
      <c r="C14959" t="inlineStr">
        <is>
          <t>2017-06-27 15:34:29+00:00</t>
        </is>
      </c>
      <c r="D14959" t="inlineStr">
        <is>
          <t>add</t>
        </is>
      </c>
      <c r="E14959" t="inlineStr">
        <is>
          <t>pyfcm</t>
        </is>
      </c>
      <c r="F14959">
        <f>=1.2.3</f>
        <v/>
      </c>
      <c r="G14959" t="inlineStr"/>
      <c r="H14959" t="inlineStr"/>
    </row>
    <row r="14960">
      <c r="A14960" t="inlineStr">
        <is>
          <t>fcm-django</t>
        </is>
      </c>
      <c r="B14960" t="inlineStr">
        <is>
          <t>ab523ebb9fe55bce29145d09509e56e93b5a8d1e</t>
        </is>
      </c>
      <c r="C14960" t="inlineStr">
        <is>
          <t>2017-11-29 09:02:40+00:00</t>
        </is>
      </c>
      <c r="D14960" t="inlineStr">
        <is>
          <t>verchange</t>
        </is>
      </c>
      <c r="E14960" t="inlineStr">
        <is>
          <t>pyfcm</t>
        </is>
      </c>
      <c r="F14960">
        <f>=1.4.3</f>
        <v/>
      </c>
      <c r="G14960" t="inlineStr">
        <is>
          <t>pyfcm</t>
        </is>
      </c>
      <c r="H14960">
        <f>=1.2.3</f>
        <v/>
      </c>
    </row>
    <row r="14961">
      <c r="A14961" t="inlineStr">
        <is>
          <t>fcm-django</t>
        </is>
      </c>
      <c r="B14961" t="inlineStr">
        <is>
          <t>505a8c462969bf0710e68e7025fbe4ab57940419</t>
        </is>
      </c>
      <c r="C14961" t="inlineStr">
        <is>
          <t>2018-04-04 06:17:35+00:00</t>
        </is>
      </c>
      <c r="D14961" t="inlineStr">
        <is>
          <t>add</t>
        </is>
      </c>
      <c r="E14961" t="inlineStr">
        <is>
          <t>django-uuidfield</t>
        </is>
      </c>
      <c r="F14961">
        <f>=0.5.0</f>
        <v/>
      </c>
      <c r="G14961" t="inlineStr"/>
      <c r="H14961" t="inlineStr"/>
    </row>
    <row r="14962">
      <c r="A14962" t="inlineStr">
        <is>
          <t>fcm-django</t>
        </is>
      </c>
      <c r="B14962" t="inlineStr">
        <is>
          <t>79c1f5930dddadf2ad57dd6f91bbdbbf779f406a</t>
        </is>
      </c>
      <c r="C14962" t="inlineStr">
        <is>
          <t>2019-10-21 18:19:47+00:00</t>
        </is>
      </c>
      <c r="D14962" t="inlineStr">
        <is>
          <t>verchange</t>
        </is>
      </c>
      <c r="E14962" t="inlineStr">
        <is>
          <t>pyfcm</t>
        </is>
      </c>
      <c r="F14962">
        <f>=1.4.7</f>
        <v/>
      </c>
      <c r="G14962" t="inlineStr">
        <is>
          <t>pyfcm</t>
        </is>
      </c>
      <c r="H14962">
        <f>=1.4.3</f>
        <v/>
      </c>
    </row>
    <row r="14963">
      <c r="A14963" t="inlineStr">
        <is>
          <t>fcm-django</t>
        </is>
      </c>
      <c r="B14963" t="inlineStr">
        <is>
          <t>84456438322c79d61c3f4b393abed22247460b02</t>
        </is>
      </c>
      <c r="C14963" t="inlineStr">
        <is>
          <t>2020-01-16 11:08:22+00:00</t>
        </is>
      </c>
      <c r="D14963" t="inlineStr">
        <is>
          <t>rem</t>
        </is>
      </c>
      <c r="E14963" t="inlineStr"/>
      <c r="F14963" t="inlineStr"/>
      <c r="G14963" t="inlineStr">
        <is>
          <t>django-uuidfield</t>
        </is>
      </c>
      <c r="H14963">
        <f>=0.5.0</f>
        <v/>
      </c>
    </row>
    <row r="14964">
      <c r="A14964" t="inlineStr">
        <is>
          <t>fcm-django</t>
        </is>
      </c>
      <c r="B14964" t="inlineStr">
        <is>
          <t>cb124a7e95b706873335d06e6372dbcd4cf3e16b</t>
        </is>
      </c>
      <c r="C14964" t="inlineStr">
        <is>
          <t>2020-12-02 19:22:29+00:00</t>
        </is>
      </c>
      <c r="D14964" t="inlineStr">
        <is>
          <t>verchange</t>
        </is>
      </c>
      <c r="E14964" t="inlineStr">
        <is>
          <t>pyfcm</t>
        </is>
      </c>
      <c r="F14964">
        <f>=1.4.8</f>
        <v/>
      </c>
      <c r="G14964" t="inlineStr">
        <is>
          <t>pyfcm</t>
        </is>
      </c>
      <c r="H14964">
        <f>=1.4.7</f>
        <v/>
      </c>
    </row>
    <row r="14965">
      <c r="A14965" t="inlineStr">
        <is>
          <t>fcm-django</t>
        </is>
      </c>
      <c r="B14965" t="inlineStr">
        <is>
          <t>d7298d893150882461ef3def9c5ef1691ed70f09</t>
        </is>
      </c>
      <c r="C14965" t="inlineStr">
        <is>
          <t>2020-12-06 15:07:01+00:00</t>
        </is>
      </c>
      <c r="D14965" t="inlineStr">
        <is>
          <t>verchange</t>
        </is>
      </c>
      <c r="E14965" t="inlineStr">
        <is>
          <t>pyfcm</t>
        </is>
      </c>
      <c r="F14965">
        <f>=1.4.9</f>
        <v/>
      </c>
      <c r="G14965" t="inlineStr">
        <is>
          <t>pyfcm</t>
        </is>
      </c>
      <c r="H14965">
        <f>=1.4.8</f>
        <v/>
      </c>
    </row>
    <row r="14966">
      <c r="A14966" t="inlineStr">
        <is>
          <t>django-rest-framework-msgpack</t>
        </is>
      </c>
      <c r="B14966" t="inlineStr">
        <is>
          <t>aae058e670cb9647247aa9813216502cbb51adb3</t>
        </is>
      </c>
      <c r="C14966" t="inlineStr">
        <is>
          <t>2017-04-22 14:09:19+00:00</t>
        </is>
      </c>
      <c r="D14966" t="inlineStr">
        <is>
          <t>verchange</t>
        </is>
      </c>
      <c r="E14966" t="inlineStr">
        <is>
          <t>Django</t>
        </is>
      </c>
      <c r="F14966" t="inlineStr">
        <is>
          <t>&gt;=1.8</t>
        </is>
      </c>
      <c r="G14966" t="inlineStr">
        <is>
          <t>Django</t>
        </is>
      </c>
      <c r="H14966" t="inlineStr">
        <is>
          <t>&gt;=1.4.3</t>
        </is>
      </c>
    </row>
    <row r="14967">
      <c r="A14967" t="inlineStr">
        <is>
          <t>django-rest-framework-msgpack</t>
        </is>
      </c>
      <c r="B14967" t="inlineStr">
        <is>
          <t>aae058e670cb9647247aa9813216502cbb51adb3</t>
        </is>
      </c>
      <c r="C14967" t="inlineStr">
        <is>
          <t>2017-04-22 14:09:19+00:00</t>
        </is>
      </c>
      <c r="D14967" t="inlineStr">
        <is>
          <t>verchange</t>
        </is>
      </c>
      <c r="E14967" t="inlineStr">
        <is>
          <t>python-dateutil</t>
        </is>
      </c>
      <c r="F14967" t="inlineStr">
        <is>
          <t>&gt;=2.1</t>
        </is>
      </c>
      <c r="G14967" t="inlineStr">
        <is>
          <t>python-dateutil</t>
        </is>
      </c>
      <c r="H14967">
        <f>=2.1</f>
        <v/>
      </c>
    </row>
    <row r="14968">
      <c r="A14968" t="inlineStr">
        <is>
          <t>nibabel</t>
        </is>
      </c>
      <c r="B14968" t="inlineStr">
        <is>
          <t>8522d9da4f5e4280245390294ae6507f8ed5e3ff</t>
        </is>
      </c>
      <c r="C14968" t="inlineStr">
        <is>
          <t>2015-11-23 21:32:22+00:00</t>
        </is>
      </c>
      <c r="D14968" t="inlineStr">
        <is>
          <t>add</t>
        </is>
      </c>
      <c r="E14968" t="inlineStr">
        <is>
          <t>numpy</t>
        </is>
      </c>
      <c r="F14968" t="inlineStr">
        <is>
          <t>&gt;=1.5.1</t>
        </is>
      </c>
      <c r="G14968" t="inlineStr"/>
      <c r="H14968" t="inlineStr"/>
    </row>
    <row r="14969">
      <c r="A14969" t="inlineStr">
        <is>
          <t>nibabel</t>
        </is>
      </c>
      <c r="B14969" t="inlineStr">
        <is>
          <t>cb10b96161c6ad72cb312b6d84d54b21c53978c9</t>
        </is>
      </c>
      <c r="C14969" t="inlineStr">
        <is>
          <t>2017-10-13 19:49:32+00:00</t>
        </is>
      </c>
      <c r="D14969" t="inlineStr">
        <is>
          <t>verchange</t>
        </is>
      </c>
      <c r="E14969" t="inlineStr">
        <is>
          <t>numpy</t>
        </is>
      </c>
      <c r="F14969" t="inlineStr">
        <is>
          <t>&gt;=1.7.1</t>
        </is>
      </c>
      <c r="G14969" t="inlineStr">
        <is>
          <t>numpy</t>
        </is>
      </c>
      <c r="H14969" t="inlineStr">
        <is>
          <t>&gt;=1.5.1</t>
        </is>
      </c>
    </row>
    <row r="14970">
      <c r="A14970" t="inlineStr">
        <is>
          <t>nibabel</t>
        </is>
      </c>
      <c r="B14970" t="inlineStr">
        <is>
          <t>cb10b96161c6ad72cb312b6d84d54b21c53978c9</t>
        </is>
      </c>
      <c r="C14970" t="inlineStr">
        <is>
          <t>2017-10-13 19:49:32+00:00</t>
        </is>
      </c>
      <c r="D14970" t="inlineStr">
        <is>
          <t>add</t>
        </is>
      </c>
      <c r="E14970" t="inlineStr">
        <is>
          <t>six</t>
        </is>
      </c>
      <c r="F14970" t="inlineStr">
        <is>
          <t>&gt;=1.3</t>
        </is>
      </c>
      <c r="G14970" t="inlineStr"/>
      <c r="H14970" t="inlineStr"/>
    </row>
    <row r="14971">
      <c r="A14971" t="inlineStr">
        <is>
          <t>nibabel</t>
        </is>
      </c>
      <c r="B14971" t="inlineStr">
        <is>
          <t>53195805c2359f807b790e0b5e6912b0312f024d</t>
        </is>
      </c>
      <c r="C14971" t="inlineStr">
        <is>
          <t>2019-04-01 19:17:38+00:00</t>
        </is>
      </c>
      <c r="D14971" t="inlineStr">
        <is>
          <t>verchange</t>
        </is>
      </c>
      <c r="E14971" t="inlineStr">
        <is>
          <t>numpy</t>
        </is>
      </c>
      <c r="F14971" t="inlineStr">
        <is>
          <t>&gt;=1.8</t>
        </is>
      </c>
      <c r="G14971" t="inlineStr">
        <is>
          <t>numpy</t>
        </is>
      </c>
      <c r="H14971" t="inlineStr">
        <is>
          <t>&gt;=1.7.1</t>
        </is>
      </c>
    </row>
    <row r="14972">
      <c r="A14972" t="inlineStr">
        <is>
          <t>nibabel</t>
        </is>
      </c>
      <c r="B14972" t="inlineStr">
        <is>
          <t>c1b92dbdeb649f8aa4a59a18b49a471a8d6d99b9</t>
        </is>
      </c>
      <c r="C14972" t="inlineStr">
        <is>
          <t>2019-12-18 14:47:03+00:00</t>
        </is>
      </c>
      <c r="D14972" t="inlineStr">
        <is>
          <t>verchange</t>
        </is>
      </c>
      <c r="E14972" t="inlineStr">
        <is>
          <t>numpy</t>
        </is>
      </c>
      <c r="F14972" t="inlineStr">
        <is>
          <t>&gt;=1.12</t>
        </is>
      </c>
      <c r="G14972" t="inlineStr">
        <is>
          <t>numpy</t>
        </is>
      </c>
      <c r="H14972" t="inlineStr">
        <is>
          <t>&gt;=1.8</t>
        </is>
      </c>
    </row>
    <row r="14973">
      <c r="A14973" t="inlineStr">
        <is>
          <t>nibabel</t>
        </is>
      </c>
      <c r="B14973" t="inlineStr">
        <is>
          <t>c1b92dbdeb649f8aa4a59a18b49a471a8d6d99b9</t>
        </is>
      </c>
      <c r="C14973" t="inlineStr">
        <is>
          <t>2019-12-18 14:47:03+00:00</t>
        </is>
      </c>
      <c r="D14973" t="inlineStr">
        <is>
          <t>rem</t>
        </is>
      </c>
      <c r="E14973" t="inlineStr"/>
      <c r="F14973" t="inlineStr"/>
      <c r="G14973" t="inlineStr">
        <is>
          <t>six</t>
        </is>
      </c>
      <c r="H14973" t="inlineStr">
        <is>
          <t>&gt;=1.3</t>
        </is>
      </c>
    </row>
    <row r="14974">
      <c r="A14974" t="inlineStr">
        <is>
          <t>nibabel</t>
        </is>
      </c>
      <c r="B14974" t="inlineStr">
        <is>
          <t>b66a47ed4bed21227a9b60c11ef2bdf7a12f6bb1</t>
        </is>
      </c>
      <c r="C14974" t="inlineStr">
        <is>
          <t>2020-04-08 19:50:30+00:00</t>
        </is>
      </c>
      <c r="D14974" t="inlineStr">
        <is>
          <t>verchange</t>
        </is>
      </c>
      <c r="E14974" t="inlineStr">
        <is>
          <t>numpy</t>
        </is>
      </c>
      <c r="F14974" t="inlineStr">
        <is>
          <t>&lt;1.17dev;&gt;=1.8</t>
        </is>
      </c>
      <c r="G14974" t="inlineStr">
        <is>
          <t>numpy</t>
        </is>
      </c>
      <c r="H14974" t="inlineStr">
        <is>
          <t>&gt;=1.8</t>
        </is>
      </c>
    </row>
    <row r="14975">
      <c r="A14975" t="inlineStr">
        <is>
          <t>nibabel</t>
        </is>
      </c>
      <c r="B14975" t="inlineStr">
        <is>
          <t>6692ccf97067bd58c0637796f961161a9eb61bba</t>
        </is>
      </c>
      <c r="C14975" t="inlineStr">
        <is>
          <t>2020-04-20 13:00:13+00:00</t>
        </is>
      </c>
      <c r="D14975" t="inlineStr">
        <is>
          <t>verchange</t>
        </is>
      </c>
      <c r="E14975" t="inlineStr">
        <is>
          <t>numpy</t>
        </is>
      </c>
      <c r="F14975" t="inlineStr">
        <is>
          <t>&gt;=1.13</t>
        </is>
      </c>
      <c r="G14975" t="inlineStr">
        <is>
          <t>numpy</t>
        </is>
      </c>
      <c r="H14975" t="inlineStr">
        <is>
          <t>&gt;=1.12</t>
        </is>
      </c>
    </row>
    <row r="14976">
      <c r="A14976" t="inlineStr">
        <is>
          <t>nibabel</t>
        </is>
      </c>
      <c r="B14976" t="inlineStr">
        <is>
          <t>6692ccf97067bd58c0637796f961161a9eb61bba</t>
        </is>
      </c>
      <c r="C14976" t="inlineStr">
        <is>
          <t>2020-04-20 13:00:13+00:00</t>
        </is>
      </c>
      <c r="D14976" t="inlineStr">
        <is>
          <t>add</t>
        </is>
      </c>
      <c r="E14976" t="inlineStr">
        <is>
          <t>packaging</t>
        </is>
      </c>
      <c r="F14976" t="inlineStr">
        <is>
          <t>&gt;=14.3</t>
        </is>
      </c>
      <c r="G14976" t="inlineStr"/>
      <c r="H14976" t="inlineStr"/>
    </row>
    <row r="14977">
      <c r="A14977" t="inlineStr">
        <is>
          <t>nibabel</t>
        </is>
      </c>
      <c r="B14977" t="inlineStr">
        <is>
          <t>61a2b5b544a75608db486571b9918f6afdb90fd6</t>
        </is>
      </c>
      <c r="C14977" t="inlineStr">
        <is>
          <t>2020-10-20 13:11:45+00:00</t>
        </is>
      </c>
      <c r="D14977" t="inlineStr">
        <is>
          <t>verchange</t>
        </is>
      </c>
      <c r="E14977" t="inlineStr">
        <is>
          <t>numpy</t>
        </is>
      </c>
      <c r="F14977" t="inlineStr">
        <is>
          <t>&gt;=1.14</t>
        </is>
      </c>
      <c r="G14977" t="inlineStr">
        <is>
          <t>numpy</t>
        </is>
      </c>
      <c r="H14977" t="inlineStr">
        <is>
          <t>&gt;=1.13</t>
        </is>
      </c>
    </row>
    <row r="14978">
      <c r="A14978" t="inlineStr">
        <is>
          <t>transitions</t>
        </is>
      </c>
      <c r="B14978" t="inlineStr">
        <is>
          <t>3ee8f749390e2f33bd65ae94c52d79a054d9461b</t>
        </is>
      </c>
      <c r="C14978" t="inlineStr">
        <is>
          <t>2015-07-26 11:31:53+00:00</t>
        </is>
      </c>
      <c r="D14978" t="inlineStr">
        <is>
          <t>add</t>
        </is>
      </c>
      <c r="E14978" t="inlineStr">
        <is>
          <t>six</t>
        </is>
      </c>
      <c r="F14978" t="inlineStr"/>
      <c r="G14978" t="inlineStr"/>
      <c r="H14978" t="inlineStr"/>
    </row>
    <row r="14979">
      <c r="A14979" t="inlineStr">
        <is>
          <t>transitions</t>
        </is>
      </c>
      <c r="B14979" t="inlineStr">
        <is>
          <t>222a1cced7f0234bb18b2e6eab375ca699c2f2e9</t>
        </is>
      </c>
      <c r="C14979" t="inlineStr">
        <is>
          <t>2018-04-16 16:09:42+00:00</t>
        </is>
      </c>
      <c r="D14979" t="inlineStr">
        <is>
          <t>verchange</t>
        </is>
      </c>
      <c r="E14979" t="inlineStr">
        <is>
          <t>six</t>
        </is>
      </c>
      <c r="F14979" t="inlineStr"/>
      <c r="G14979" t="inlineStr">
        <is>
          <t>six</t>
        </is>
      </c>
      <c r="H14979" t="inlineStr"/>
    </row>
    <row r="14980">
      <c r="A14980" t="inlineStr">
        <is>
          <t>neutron-vpnaas</t>
        </is>
      </c>
      <c r="B14980" t="inlineStr">
        <is>
          <t>8cb9d895675f2a89c6b741da4b594f416fbeee5a</t>
        </is>
      </c>
      <c r="C14980" t="inlineStr">
        <is>
          <t>2014-04-03 18:38:15+00:00</t>
        </is>
      </c>
      <c r="D14980" t="inlineStr">
        <is>
          <t>verchange</t>
        </is>
      </c>
      <c r="E14980" t="inlineStr">
        <is>
          <t>python-neutronclient</t>
        </is>
      </c>
      <c r="F14980" t="inlineStr">
        <is>
          <t>&gt;=2.3.4;&lt;3</t>
        </is>
      </c>
      <c r="G14980" t="inlineStr">
        <is>
          <t>python-neutronclient</t>
        </is>
      </c>
      <c r="H14980" t="inlineStr">
        <is>
          <t>&gt;=2.3.0;&lt;3</t>
        </is>
      </c>
    </row>
    <row r="14981">
      <c r="A14981" t="inlineStr">
        <is>
          <t>neutron-vpnaas</t>
        </is>
      </c>
      <c r="B14981" t="inlineStr">
        <is>
          <t>3f10716719454cf42eba618aca14f1c9df68822f</t>
        </is>
      </c>
      <c r="C14981" t="inlineStr">
        <is>
          <t>2014-08-07 22:55:48+00:00</t>
        </is>
      </c>
      <c r="D14981" t="inlineStr">
        <is>
          <t>verchange</t>
        </is>
      </c>
      <c r="E14981" t="inlineStr">
        <is>
          <t>six</t>
        </is>
      </c>
      <c r="F14981" t="inlineStr">
        <is>
          <t>&gt;=1.6.0</t>
        </is>
      </c>
      <c r="G14981" t="inlineStr">
        <is>
          <t>six</t>
        </is>
      </c>
      <c r="H14981" t="inlineStr">
        <is>
          <t>&gt;=1.5.2</t>
        </is>
      </c>
    </row>
    <row r="14982">
      <c r="A14982" t="inlineStr">
        <is>
          <t>neutron-vpnaas</t>
        </is>
      </c>
      <c r="B14982" t="inlineStr">
        <is>
          <t>3f10716719454cf42eba618aca14f1c9df68822f</t>
        </is>
      </c>
      <c r="C14982" t="inlineStr">
        <is>
          <t>2014-08-07 22:55:48+00:00</t>
        </is>
      </c>
      <c r="D14982" t="inlineStr">
        <is>
          <t>verchange</t>
        </is>
      </c>
      <c r="E14982" t="inlineStr">
        <is>
          <t>Routes</t>
        </is>
      </c>
      <c r="F14982" t="inlineStr">
        <is>
          <t>&gt;=1.12.3;!=2.0</t>
        </is>
      </c>
      <c r="G14982" t="inlineStr">
        <is>
          <t>Routes</t>
        </is>
      </c>
      <c r="H14982" t="inlineStr">
        <is>
          <t>&gt;=1.12.3</t>
        </is>
      </c>
    </row>
    <row r="14983">
      <c r="A14983" t="inlineStr">
        <is>
          <t>neutron-vpnaas</t>
        </is>
      </c>
      <c r="B14983" t="inlineStr">
        <is>
          <t>3f10716719454cf42eba618aca14f1c9df68822f</t>
        </is>
      </c>
      <c r="C14983" t="inlineStr">
        <is>
          <t>2014-08-07 22:55:48+00:00</t>
        </is>
      </c>
      <c r="D14983" t="inlineStr">
        <is>
          <t>verchange</t>
        </is>
      </c>
      <c r="E14983" t="inlineStr">
        <is>
          <t>SQLAlchemy</t>
        </is>
      </c>
      <c r="F14983" t="inlineStr">
        <is>
          <t>&lt;=0.9.99;!=0.9.5;&gt;=0.7.8</t>
        </is>
      </c>
      <c r="G14983" t="inlineStr">
        <is>
          <t>SQLAlchemy</t>
        </is>
      </c>
      <c r="H14983" t="inlineStr">
        <is>
          <t>&lt;=0.9.99;&gt;=0.7.8</t>
        </is>
      </c>
    </row>
    <row r="14984">
      <c r="A14984" t="inlineStr">
        <is>
          <t>neutron-vpnaas</t>
        </is>
      </c>
      <c r="B14984" t="inlineStr">
        <is>
          <t>501e498c60eac6133cea3ee400fa3d74c5d89502</t>
        </is>
      </c>
      <c r="C14984" t="inlineStr">
        <is>
          <t>2014-09-20 14:44:38+00:00</t>
        </is>
      </c>
      <c r="D14984" t="inlineStr">
        <is>
          <t>verchange</t>
        </is>
      </c>
      <c r="E14984" t="inlineStr">
        <is>
          <t>Routes</t>
        </is>
      </c>
      <c r="F14984" t="inlineStr">
        <is>
          <t>&gt;=1.12.3;!=2.0</t>
        </is>
      </c>
      <c r="G14984" t="inlineStr">
        <is>
          <t>Routes</t>
        </is>
      </c>
      <c r="H14984" t="inlineStr">
        <is>
          <t>&gt;=1.12.3</t>
        </is>
      </c>
    </row>
    <row r="14985">
      <c r="A14985" t="inlineStr">
        <is>
          <t>neutron-vpnaas</t>
        </is>
      </c>
      <c r="B14985" t="inlineStr">
        <is>
          <t>501e498c60eac6133cea3ee400fa3d74c5d89502</t>
        </is>
      </c>
      <c r="C14985" t="inlineStr">
        <is>
          <t>2014-09-20 14:44:38+00:00</t>
        </is>
      </c>
      <c r="D14985" t="inlineStr">
        <is>
          <t>verchange</t>
        </is>
      </c>
      <c r="E14985" t="inlineStr">
        <is>
          <t>alembic</t>
        </is>
      </c>
      <c r="F14985" t="inlineStr">
        <is>
          <t>&gt;=0.4.1;&lt;0.6.4</t>
        </is>
      </c>
      <c r="G14985" t="inlineStr">
        <is>
          <t>alembic</t>
        </is>
      </c>
      <c r="H14985" t="inlineStr">
        <is>
          <t>&gt;=0.4.1</t>
        </is>
      </c>
    </row>
    <row r="14986">
      <c r="A14986" t="inlineStr">
        <is>
          <t>neutron-vpnaas</t>
        </is>
      </c>
      <c r="B14986" t="inlineStr">
        <is>
          <t>2e9756c7f1c358e59887797b0809cc0a4a621841</t>
        </is>
      </c>
      <c r="C14986" t="inlineStr">
        <is>
          <t>2014-10-02 23:25:26+00:00</t>
        </is>
      </c>
      <c r="D14986" t="inlineStr">
        <is>
          <t>rem</t>
        </is>
      </c>
      <c r="E14986" t="inlineStr"/>
      <c r="F14986" t="inlineStr"/>
      <c r="G14986" t="inlineStr">
        <is>
          <t>amqplib</t>
        </is>
      </c>
      <c r="H14986" t="inlineStr">
        <is>
          <t>&gt;=0.6.1</t>
        </is>
      </c>
    </row>
    <row r="14987">
      <c r="A14987" t="inlineStr">
        <is>
          <t>neutron-vpnaas</t>
        </is>
      </c>
      <c r="B14987" t="inlineStr">
        <is>
          <t>eca9e874266f8dd22e9a76f33f763d9342465fa9</t>
        </is>
      </c>
      <c r="C14987" t="inlineStr">
        <is>
          <t>2015-04-30 12:58:55+00:00</t>
        </is>
      </c>
      <c r="D14987" t="inlineStr">
        <is>
          <t>verchange</t>
        </is>
      </c>
      <c r="E14987" t="inlineStr">
        <is>
          <t>six</t>
        </is>
      </c>
      <c r="F14987" t="inlineStr">
        <is>
          <t>&gt;=1.9.0</t>
        </is>
      </c>
      <c r="G14987" t="inlineStr">
        <is>
          <t>six</t>
        </is>
      </c>
      <c r="H14987" t="inlineStr">
        <is>
          <t>&gt;=1.7.0</t>
        </is>
      </c>
    </row>
    <row r="14988">
      <c r="A14988" t="inlineStr">
        <is>
          <t>neutron-vpnaas</t>
        </is>
      </c>
      <c r="B14988" t="inlineStr">
        <is>
          <t>eca9e874266f8dd22e9a76f33f763d9342465fa9</t>
        </is>
      </c>
      <c r="C14988" t="inlineStr">
        <is>
          <t>2015-04-30 12:58:55+00:00</t>
        </is>
      </c>
      <c r="D14988" t="inlineStr">
        <is>
          <t>verchange</t>
        </is>
      </c>
      <c r="E14988" t="inlineStr">
        <is>
          <t>oslo.config</t>
        </is>
      </c>
      <c r="F14988" t="inlineStr">
        <is>
          <t>&lt;1.10.0;&gt;=1.9.3</t>
        </is>
      </c>
      <c r="G14988" t="inlineStr">
        <is>
          <t>oslo.config</t>
        </is>
      </c>
      <c r="H14988" t="inlineStr">
        <is>
          <t>&gt;=1.4.0</t>
        </is>
      </c>
    </row>
    <row r="14989">
      <c r="A14989" t="inlineStr">
        <is>
          <t>neutron-vpnaas</t>
        </is>
      </c>
      <c r="B14989" t="inlineStr">
        <is>
          <t>eca9e874266f8dd22e9a76f33f763d9342465fa9</t>
        </is>
      </c>
      <c r="C14989" t="inlineStr">
        <is>
          <t>2015-04-30 12:58:55+00:00</t>
        </is>
      </c>
      <c r="D14989" t="inlineStr">
        <is>
          <t>verchange</t>
        </is>
      </c>
      <c r="E14989" t="inlineStr">
        <is>
          <t>oslo.db</t>
        </is>
      </c>
      <c r="F14989" t="inlineStr">
        <is>
          <t>&gt;=1.7.0;&lt;1.8.0</t>
        </is>
      </c>
      <c r="G14989" t="inlineStr">
        <is>
          <t>oslo.db</t>
        </is>
      </c>
      <c r="H14989" t="inlineStr">
        <is>
          <t>&gt;=1.0.0</t>
        </is>
      </c>
    </row>
    <row r="14990">
      <c r="A14990" t="inlineStr">
        <is>
          <t>neutron-vpnaas</t>
        </is>
      </c>
      <c r="B14990" t="inlineStr">
        <is>
          <t>eca9e874266f8dd22e9a76f33f763d9342465fa9</t>
        </is>
      </c>
      <c r="C14990" t="inlineStr">
        <is>
          <t>2015-04-30 12:58:55+00:00</t>
        </is>
      </c>
      <c r="D14990" t="inlineStr">
        <is>
          <t>verchange</t>
        </is>
      </c>
      <c r="E14990" t="inlineStr">
        <is>
          <t>oslo.messaging</t>
        </is>
      </c>
      <c r="F14990" t="inlineStr">
        <is>
          <t>&lt;1.9.0;&gt;=1.8.0</t>
        </is>
      </c>
      <c r="G14990" t="inlineStr">
        <is>
          <t>oslo.messaging</t>
        </is>
      </c>
      <c r="H14990" t="inlineStr">
        <is>
          <t>&gt;=1.4.0;!=1.5.0</t>
        </is>
      </c>
    </row>
    <row r="14991">
      <c r="A14991" t="inlineStr">
        <is>
          <t>neutron-vpnaas</t>
        </is>
      </c>
      <c r="B14991" t="inlineStr">
        <is>
          <t>eca9e874266f8dd22e9a76f33f763d9342465fa9</t>
        </is>
      </c>
      <c r="C14991" t="inlineStr">
        <is>
          <t>2015-04-30 12:58:55+00:00</t>
        </is>
      </c>
      <c r="D14991" t="inlineStr">
        <is>
          <t>verchange</t>
        </is>
      </c>
      <c r="E14991" t="inlineStr">
        <is>
          <t>alembic</t>
        </is>
      </c>
      <c r="F14991" t="inlineStr">
        <is>
          <t>&gt;=0.7.2</t>
        </is>
      </c>
      <c r="G14991" t="inlineStr">
        <is>
          <t>alembic</t>
        </is>
      </c>
      <c r="H14991" t="inlineStr">
        <is>
          <t>&gt;=0.6.4</t>
        </is>
      </c>
    </row>
    <row r="14992">
      <c r="A14992" t="inlineStr">
        <is>
          <t>neutron-vpnaas</t>
        </is>
      </c>
      <c r="B14992" t="inlineStr">
        <is>
          <t>eca9e874266f8dd22e9a76f33f763d9342465fa9</t>
        </is>
      </c>
      <c r="C14992" t="inlineStr">
        <is>
          <t>2015-04-30 12:58:55+00:00</t>
        </is>
      </c>
      <c r="D14992" t="inlineStr">
        <is>
          <t>verchange</t>
        </is>
      </c>
      <c r="E14992" t="inlineStr">
        <is>
          <t>requests</t>
        </is>
      </c>
      <c r="F14992" t="inlineStr">
        <is>
          <t>&gt;=2.2.0;!=2.4.0</t>
        </is>
      </c>
      <c r="G14992" t="inlineStr">
        <is>
          <t>requests</t>
        </is>
      </c>
      <c r="H14992" t="inlineStr">
        <is>
          <t>&gt;=1.2.1;!=2.4.0</t>
        </is>
      </c>
    </row>
    <row r="14993">
      <c r="A14993" t="inlineStr">
        <is>
          <t>neutron-vpnaas</t>
        </is>
      </c>
      <c r="B14993" t="inlineStr">
        <is>
          <t>eca9e874266f8dd22e9a76f33f763d9342465fa9</t>
        </is>
      </c>
      <c r="C14993" t="inlineStr">
        <is>
          <t>2015-04-30 12:58:55+00:00</t>
        </is>
      </c>
      <c r="D14993" t="inlineStr">
        <is>
          <t>verchange</t>
        </is>
      </c>
      <c r="E14993" t="inlineStr">
        <is>
          <t>SQLAlchemy</t>
        </is>
      </c>
      <c r="F14993" t="inlineStr">
        <is>
          <t>&lt;=0.9.99;&gt;=0.9.7</t>
        </is>
      </c>
      <c r="G14993" t="inlineStr">
        <is>
          <t>SQLAlchemy</t>
        </is>
      </c>
      <c r="H14993" t="inlineStr">
        <is>
          <t>&gt;=0.9.7;&lt;=0.9.99;&lt;=0.8.99;&gt;=0.8.4</t>
        </is>
      </c>
    </row>
    <row r="14994">
      <c r="A14994" t="inlineStr">
        <is>
          <t>neutron-vpnaas</t>
        </is>
      </c>
      <c r="B14994" t="inlineStr">
        <is>
          <t>eca9e874266f8dd22e9a76f33f763d9342465fa9</t>
        </is>
      </c>
      <c r="C14994" t="inlineStr">
        <is>
          <t>2015-04-30 12:58:55+00:00</t>
        </is>
      </c>
      <c r="D14994" t="inlineStr">
        <is>
          <t>verchange</t>
        </is>
      </c>
      <c r="E14994" t="inlineStr">
        <is>
          <t>Jinja2</t>
        </is>
      </c>
      <c r="F14994" t="inlineStr">
        <is>
          <t>&gt;=2.6</t>
        </is>
      </c>
      <c r="G14994" t="inlineStr">
        <is>
          <t>Jinja2</t>
        </is>
      </c>
      <c r="H14994" t="inlineStr"/>
    </row>
    <row r="14995">
      <c r="A14995" t="inlineStr">
        <is>
          <t>neutron-vpnaas</t>
        </is>
      </c>
      <c r="B14995" t="inlineStr">
        <is>
          <t>eca9e874266f8dd22e9a76f33f763d9342465fa9</t>
        </is>
      </c>
      <c r="C14995" t="inlineStr">
        <is>
          <t>2015-04-30 12:58:55+00:00</t>
        </is>
      </c>
      <c r="D14995" t="inlineStr">
        <is>
          <t>add</t>
        </is>
      </c>
      <c r="E14995" t="inlineStr">
        <is>
          <t>oslo.concurrency</t>
        </is>
      </c>
      <c r="F14995" t="inlineStr">
        <is>
          <t>&lt;1.9.0;&gt;=1.8.0</t>
        </is>
      </c>
      <c r="G14995" t="inlineStr"/>
      <c r="H14995" t="inlineStr"/>
    </row>
    <row r="14996">
      <c r="A14996" t="inlineStr">
        <is>
          <t>neutron-vpnaas</t>
        </is>
      </c>
      <c r="B14996" t="inlineStr">
        <is>
          <t>eca9e874266f8dd22e9a76f33f763d9342465fa9</t>
        </is>
      </c>
      <c r="C14996" t="inlineStr">
        <is>
          <t>2015-04-30 12:58:55+00:00</t>
        </is>
      </c>
      <c r="D14996" t="inlineStr">
        <is>
          <t>add</t>
        </is>
      </c>
      <c r="E14996" t="inlineStr">
        <is>
          <t>oslo.log</t>
        </is>
      </c>
      <c r="F14996" t="inlineStr">
        <is>
          <t>&lt;1.1.0;&gt;=1.0.0</t>
        </is>
      </c>
      <c r="G14996" t="inlineStr"/>
      <c r="H14996" t="inlineStr"/>
    </row>
    <row r="14997">
      <c r="A14997" t="inlineStr">
        <is>
          <t>neutron-vpnaas</t>
        </is>
      </c>
      <c r="B14997" t="inlineStr">
        <is>
          <t>eca9e874266f8dd22e9a76f33f763d9342465fa9</t>
        </is>
      </c>
      <c r="C14997" t="inlineStr">
        <is>
          <t>2015-04-30 12:58:55+00:00</t>
        </is>
      </c>
      <c r="D14997" t="inlineStr">
        <is>
          <t>add</t>
        </is>
      </c>
      <c r="E14997" t="inlineStr">
        <is>
          <t>oslo.serialization</t>
        </is>
      </c>
      <c r="F14997" t="inlineStr">
        <is>
          <t>&lt;1.5.0;&gt;=1.4.0</t>
        </is>
      </c>
      <c r="G14997" t="inlineStr"/>
      <c r="H14997" t="inlineStr"/>
    </row>
    <row r="14998">
      <c r="A14998" t="inlineStr">
        <is>
          <t>neutron-vpnaas</t>
        </is>
      </c>
      <c r="B14998" t="inlineStr">
        <is>
          <t>eca9e874266f8dd22e9a76f33f763d9342465fa9</t>
        </is>
      </c>
      <c r="C14998" t="inlineStr">
        <is>
          <t>2015-04-30 12:58:55+00:00</t>
        </is>
      </c>
      <c r="D14998" t="inlineStr">
        <is>
          <t>add</t>
        </is>
      </c>
      <c r="E14998" t="inlineStr">
        <is>
          <t>oslo.utils</t>
        </is>
      </c>
      <c r="F14998" t="inlineStr">
        <is>
          <t>&lt;1.5.0;&gt;=1.4.0</t>
        </is>
      </c>
      <c r="G14998" t="inlineStr"/>
      <c r="H14998" t="inlineStr"/>
    </row>
    <row r="14999">
      <c r="A14999" t="inlineStr">
        <is>
          <t>neutron-vpnaas</t>
        </is>
      </c>
      <c r="B14999" t="inlineStr">
        <is>
          <t>eca9e874266f8dd22e9a76f33f763d9342465fa9</t>
        </is>
      </c>
      <c r="C14999" t="inlineStr">
        <is>
          <t>2015-04-30 12:58:55+00:00</t>
        </is>
      </c>
      <c r="D14999" t="inlineStr">
        <is>
          <t>rem</t>
        </is>
      </c>
      <c r="E14999" t="inlineStr"/>
      <c r="F14999" t="inlineStr"/>
      <c r="G14999" t="inlineStr">
        <is>
          <t>Paste</t>
        </is>
      </c>
      <c r="H14999" t="inlineStr"/>
    </row>
    <row r="15000">
      <c r="A15000" t="inlineStr">
        <is>
          <t>neutron-vpnaas</t>
        </is>
      </c>
      <c r="B15000" t="inlineStr">
        <is>
          <t>eca9e874266f8dd22e9a76f33f763d9342465fa9</t>
        </is>
      </c>
      <c r="C15000" t="inlineStr">
        <is>
          <t>2015-04-30 12:58:55+00:00</t>
        </is>
      </c>
      <c r="D15000" t="inlineStr">
        <is>
          <t>rem</t>
        </is>
      </c>
      <c r="E15000" t="inlineStr"/>
      <c r="F15000" t="inlineStr"/>
      <c r="G15000" t="inlineStr">
        <is>
          <t>PasteDeploy</t>
        </is>
      </c>
      <c r="H15000" t="inlineStr">
        <is>
          <t>&gt;=1.5.0</t>
        </is>
      </c>
    </row>
    <row r="15001">
      <c r="A15001" t="inlineStr">
        <is>
          <t>neutron-vpnaas</t>
        </is>
      </c>
      <c r="B15001" t="inlineStr">
        <is>
          <t>eca9e874266f8dd22e9a76f33f763d9342465fa9</t>
        </is>
      </c>
      <c r="C15001" t="inlineStr">
        <is>
          <t>2015-04-30 12:58:55+00:00</t>
        </is>
      </c>
      <c r="D15001" t="inlineStr">
        <is>
          <t>rem</t>
        </is>
      </c>
      <c r="E15001" t="inlineStr"/>
      <c r="F15001" t="inlineStr"/>
      <c r="G15001" t="inlineStr">
        <is>
          <t>Routes</t>
        </is>
      </c>
      <c r="H15001" t="inlineStr">
        <is>
          <t>&gt;=1.12.3;!=2.0</t>
        </is>
      </c>
    </row>
    <row r="15002">
      <c r="A15002" t="inlineStr">
        <is>
          <t>neutron-vpnaas</t>
        </is>
      </c>
      <c r="B15002" t="inlineStr">
        <is>
          <t>eca9e874266f8dd22e9a76f33f763d9342465fa9</t>
        </is>
      </c>
      <c r="C15002" t="inlineStr">
        <is>
          <t>2015-04-30 12:58:55+00:00</t>
        </is>
      </c>
      <c r="D15002" t="inlineStr">
        <is>
          <t>rem</t>
        </is>
      </c>
      <c r="E15002" t="inlineStr"/>
      <c r="F15002" t="inlineStr"/>
      <c r="G15002" t="inlineStr">
        <is>
          <t>anyjson</t>
        </is>
      </c>
      <c r="H15002" t="inlineStr">
        <is>
          <t>&gt;=0.3.3</t>
        </is>
      </c>
    </row>
    <row r="15003">
      <c r="A15003" t="inlineStr">
        <is>
          <t>neutron-vpnaas</t>
        </is>
      </c>
      <c r="B15003" t="inlineStr">
        <is>
          <t>eca9e874266f8dd22e9a76f33f763d9342465fa9</t>
        </is>
      </c>
      <c r="C15003" t="inlineStr">
        <is>
          <t>2015-04-30 12:58:55+00:00</t>
        </is>
      </c>
      <c r="D15003" t="inlineStr">
        <is>
          <t>rem</t>
        </is>
      </c>
      <c r="E15003" t="inlineStr"/>
      <c r="F15003" t="inlineStr"/>
      <c r="G15003" t="inlineStr">
        <is>
          <t>argparse</t>
        </is>
      </c>
      <c r="H15003" t="inlineStr"/>
    </row>
    <row r="15004">
      <c r="A15004" t="inlineStr">
        <is>
          <t>neutron-vpnaas</t>
        </is>
      </c>
      <c r="B15004" t="inlineStr">
        <is>
          <t>eca9e874266f8dd22e9a76f33f763d9342465fa9</t>
        </is>
      </c>
      <c r="C15004" t="inlineStr">
        <is>
          <t>2015-04-30 12:58:55+00:00</t>
        </is>
      </c>
      <c r="D15004" t="inlineStr">
        <is>
          <t>rem</t>
        </is>
      </c>
      <c r="E15004" t="inlineStr"/>
      <c r="F15004" t="inlineStr"/>
      <c r="G15004" t="inlineStr">
        <is>
          <t>Babel</t>
        </is>
      </c>
      <c r="H15004" t="inlineStr">
        <is>
          <t>&gt;=1.3</t>
        </is>
      </c>
    </row>
    <row r="15005">
      <c r="A15005" t="inlineStr">
        <is>
          <t>neutron-vpnaas</t>
        </is>
      </c>
      <c r="B15005" t="inlineStr">
        <is>
          <t>eca9e874266f8dd22e9a76f33f763d9342465fa9</t>
        </is>
      </c>
      <c r="C15005" t="inlineStr">
        <is>
          <t>2015-04-30 12:58:55+00:00</t>
        </is>
      </c>
      <c r="D15005" t="inlineStr">
        <is>
          <t>rem</t>
        </is>
      </c>
      <c r="E15005" t="inlineStr"/>
      <c r="F15005" t="inlineStr"/>
      <c r="G15005" t="inlineStr">
        <is>
          <t>eventlet</t>
        </is>
      </c>
      <c r="H15005" t="inlineStr">
        <is>
          <t>&gt;=0.15.1</t>
        </is>
      </c>
    </row>
    <row r="15006">
      <c r="A15006" t="inlineStr">
        <is>
          <t>neutron-vpnaas</t>
        </is>
      </c>
      <c r="B15006" t="inlineStr">
        <is>
          <t>eca9e874266f8dd22e9a76f33f763d9342465fa9</t>
        </is>
      </c>
      <c r="C15006" t="inlineStr">
        <is>
          <t>2015-04-30 12:58:55+00:00</t>
        </is>
      </c>
      <c r="D15006" t="inlineStr">
        <is>
          <t>rem</t>
        </is>
      </c>
      <c r="E15006" t="inlineStr"/>
      <c r="F15006" t="inlineStr"/>
      <c r="G15006" t="inlineStr">
        <is>
          <t>greenlet</t>
        </is>
      </c>
      <c r="H15006" t="inlineStr">
        <is>
          <t>&gt;=0.3.2</t>
        </is>
      </c>
    </row>
    <row r="15007">
      <c r="A15007" t="inlineStr">
        <is>
          <t>neutron-vpnaas</t>
        </is>
      </c>
      <c r="B15007" t="inlineStr">
        <is>
          <t>eca9e874266f8dd22e9a76f33f763d9342465fa9</t>
        </is>
      </c>
      <c r="C15007" t="inlineStr">
        <is>
          <t>2015-04-30 12:58:55+00:00</t>
        </is>
      </c>
      <c r="D15007" t="inlineStr">
        <is>
          <t>rem</t>
        </is>
      </c>
      <c r="E15007" t="inlineStr"/>
      <c r="F15007" t="inlineStr"/>
      <c r="G15007" t="inlineStr">
        <is>
          <t>httplib2</t>
        </is>
      </c>
      <c r="H15007" t="inlineStr">
        <is>
          <t>&gt;=0.7.5</t>
        </is>
      </c>
    </row>
    <row r="15008">
      <c r="A15008" t="inlineStr">
        <is>
          <t>neutron-vpnaas</t>
        </is>
      </c>
      <c r="B15008" t="inlineStr">
        <is>
          <t>eca9e874266f8dd22e9a76f33f763d9342465fa9</t>
        </is>
      </c>
      <c r="C15008" t="inlineStr">
        <is>
          <t>2015-04-30 12:58:55+00:00</t>
        </is>
      </c>
      <c r="D15008" t="inlineStr">
        <is>
          <t>rem</t>
        </is>
      </c>
      <c r="E15008" t="inlineStr"/>
      <c r="F15008" t="inlineStr"/>
      <c r="G15008" t="inlineStr">
        <is>
          <t>iso8601</t>
        </is>
      </c>
      <c r="H15008" t="inlineStr">
        <is>
          <t>&gt;=0.1.9</t>
        </is>
      </c>
    </row>
    <row r="15009">
      <c r="A15009" t="inlineStr">
        <is>
          <t>neutron-vpnaas</t>
        </is>
      </c>
      <c r="B15009" t="inlineStr">
        <is>
          <t>eca9e874266f8dd22e9a76f33f763d9342465fa9</t>
        </is>
      </c>
      <c r="C15009" t="inlineStr">
        <is>
          <t>2015-04-30 12:58:55+00:00</t>
        </is>
      </c>
      <c r="D15009" t="inlineStr">
        <is>
          <t>rem</t>
        </is>
      </c>
      <c r="E15009" t="inlineStr"/>
      <c r="F15009" t="inlineStr"/>
      <c r="G15009" t="inlineStr">
        <is>
          <t>jsonrpclib</t>
        </is>
      </c>
      <c r="H15009" t="inlineStr"/>
    </row>
    <row r="15010">
      <c r="A15010" t="inlineStr">
        <is>
          <t>neutron-vpnaas</t>
        </is>
      </c>
      <c r="B15010" t="inlineStr">
        <is>
          <t>eca9e874266f8dd22e9a76f33f763d9342465fa9</t>
        </is>
      </c>
      <c r="C15010" t="inlineStr">
        <is>
          <t>2015-04-30 12:58:55+00:00</t>
        </is>
      </c>
      <c r="D15010" t="inlineStr">
        <is>
          <t>rem</t>
        </is>
      </c>
      <c r="E15010" t="inlineStr"/>
      <c r="F15010" t="inlineStr"/>
      <c r="G15010" t="inlineStr">
        <is>
          <t>keystonemiddleware</t>
        </is>
      </c>
      <c r="H15010" t="inlineStr">
        <is>
          <t>&gt;=1.0.0</t>
        </is>
      </c>
    </row>
    <row r="15011">
      <c r="A15011" t="inlineStr">
        <is>
          <t>neutron-vpnaas</t>
        </is>
      </c>
      <c r="B15011" t="inlineStr">
        <is>
          <t>eca9e874266f8dd22e9a76f33f763d9342465fa9</t>
        </is>
      </c>
      <c r="C15011" t="inlineStr">
        <is>
          <t>2015-04-30 12:58:55+00:00</t>
        </is>
      </c>
      <c r="D15011" t="inlineStr">
        <is>
          <t>rem</t>
        </is>
      </c>
      <c r="E15011" t="inlineStr"/>
      <c r="F15011" t="inlineStr"/>
      <c r="G15011" t="inlineStr">
        <is>
          <t>python-neutronclient</t>
        </is>
      </c>
      <c r="H15011" t="inlineStr">
        <is>
          <t>&lt;3;&gt;=2.3.6</t>
        </is>
      </c>
    </row>
    <row r="15012">
      <c r="A15012" t="inlineStr">
        <is>
          <t>neutron-vpnaas</t>
        </is>
      </c>
      <c r="B15012" t="inlineStr">
        <is>
          <t>eca9e874266f8dd22e9a76f33f763d9342465fa9</t>
        </is>
      </c>
      <c r="C15012" t="inlineStr">
        <is>
          <t>2015-04-30 12:58:55+00:00</t>
        </is>
      </c>
      <c r="D15012" t="inlineStr">
        <is>
          <t>rem</t>
        </is>
      </c>
      <c r="E15012" t="inlineStr"/>
      <c r="F15012" t="inlineStr"/>
      <c r="G15012" t="inlineStr">
        <is>
          <t>WebOb</t>
        </is>
      </c>
      <c r="H15012" t="inlineStr">
        <is>
          <t>&gt;=1.2.3</t>
        </is>
      </c>
    </row>
    <row r="15013">
      <c r="A15013" t="inlineStr">
        <is>
          <t>neutron-vpnaas</t>
        </is>
      </c>
      <c r="B15013" t="inlineStr">
        <is>
          <t>eca9e874266f8dd22e9a76f33f763d9342465fa9</t>
        </is>
      </c>
      <c r="C15013" t="inlineStr">
        <is>
          <t>2015-04-30 12:58:55+00:00</t>
        </is>
      </c>
      <c r="D15013" t="inlineStr">
        <is>
          <t>rem</t>
        </is>
      </c>
      <c r="E15013" t="inlineStr"/>
      <c r="F15013" t="inlineStr"/>
      <c r="G15013" t="inlineStr">
        <is>
          <t>python-keystoneclient</t>
        </is>
      </c>
      <c r="H15013" t="inlineStr">
        <is>
          <t>&gt;=0.10.0</t>
        </is>
      </c>
    </row>
    <row r="15014">
      <c r="A15014" t="inlineStr">
        <is>
          <t>neutron-vpnaas</t>
        </is>
      </c>
      <c r="B15014" t="inlineStr">
        <is>
          <t>eca9e874266f8dd22e9a76f33f763d9342465fa9</t>
        </is>
      </c>
      <c r="C15014" t="inlineStr">
        <is>
          <t>2015-04-30 12:58:55+00:00</t>
        </is>
      </c>
      <c r="D15014" t="inlineStr">
        <is>
          <t>rem</t>
        </is>
      </c>
      <c r="E15014" t="inlineStr"/>
      <c r="F15014" t="inlineStr"/>
      <c r="G15014" t="inlineStr">
        <is>
          <t>stevedore</t>
        </is>
      </c>
      <c r="H15014" t="inlineStr">
        <is>
          <t>&gt;=1.0.0</t>
        </is>
      </c>
    </row>
    <row r="15015">
      <c r="A15015" t="inlineStr">
        <is>
          <t>neutron-vpnaas</t>
        </is>
      </c>
      <c r="B15015" t="inlineStr">
        <is>
          <t>eca9e874266f8dd22e9a76f33f763d9342465fa9</t>
        </is>
      </c>
      <c r="C15015" t="inlineStr">
        <is>
          <t>2015-04-30 12:58:55+00:00</t>
        </is>
      </c>
      <c r="D15015" t="inlineStr">
        <is>
          <t>rem</t>
        </is>
      </c>
      <c r="E15015" t="inlineStr"/>
      <c r="F15015" t="inlineStr"/>
      <c r="G15015" t="inlineStr">
        <is>
          <t>oslo.rootwrap</t>
        </is>
      </c>
      <c r="H15015" t="inlineStr">
        <is>
          <t>&gt;=1.3.0</t>
        </is>
      </c>
    </row>
    <row r="15016">
      <c r="A15016" t="inlineStr">
        <is>
          <t>neutron-vpnaas</t>
        </is>
      </c>
      <c r="B15016" t="inlineStr">
        <is>
          <t>eca9e874266f8dd22e9a76f33f763d9342465fa9</t>
        </is>
      </c>
      <c r="C15016" t="inlineStr">
        <is>
          <t>2015-04-30 12:58:55+00:00</t>
        </is>
      </c>
      <c r="D15016" t="inlineStr">
        <is>
          <t>rem</t>
        </is>
      </c>
      <c r="E15016" t="inlineStr"/>
      <c r="F15016" t="inlineStr"/>
      <c r="G15016" t="inlineStr">
        <is>
          <t>python-novaclient</t>
        </is>
      </c>
      <c r="H15016" t="inlineStr">
        <is>
          <t>&gt;=2.18.0</t>
        </is>
      </c>
    </row>
    <row r="15017">
      <c r="A15017" t="inlineStr">
        <is>
          <t>neutron-vpnaas</t>
        </is>
      </c>
      <c r="B15017" t="inlineStr">
        <is>
          <t>db6dfc838a0048c7ab06a40ce038395691684d95</t>
        </is>
      </c>
      <c r="C15017" t="inlineStr">
        <is>
          <t>2015-07-31 00:49:51+00:00</t>
        </is>
      </c>
      <c r="D15017" t="inlineStr">
        <is>
          <t>verchange</t>
        </is>
      </c>
      <c r="E15017" t="inlineStr">
        <is>
          <t>oslo.utils</t>
        </is>
      </c>
      <c r="F15017" t="inlineStr">
        <is>
          <t>&lt;1.5.0;&gt;=1.4.0</t>
        </is>
      </c>
      <c r="G15017" t="inlineStr">
        <is>
          <t>oslo.utils</t>
        </is>
      </c>
      <c r="H15017" t="inlineStr">
        <is>
          <t>&lt;1.5.0;&gt;=1.4.0</t>
        </is>
      </c>
    </row>
    <row r="15018">
      <c r="A15018" t="inlineStr">
        <is>
          <t>neutron-vpnaas</t>
        </is>
      </c>
      <c r="B15018" t="inlineStr">
        <is>
          <t>db6dfc838a0048c7ab06a40ce038395691684d95</t>
        </is>
      </c>
      <c r="C15018" t="inlineStr">
        <is>
          <t>2015-07-31 00:49:51+00:00</t>
        </is>
      </c>
      <c r="D15018" t="inlineStr">
        <is>
          <t>verchange</t>
        </is>
      </c>
      <c r="E15018" t="inlineStr">
        <is>
          <t>oslo.config</t>
        </is>
      </c>
      <c r="F15018" t="inlineStr">
        <is>
          <t>&lt;1.10.0;&gt;=1.9.3</t>
        </is>
      </c>
      <c r="G15018" t="inlineStr">
        <is>
          <t>oslo.config</t>
        </is>
      </c>
      <c r="H15018" t="inlineStr">
        <is>
          <t>&lt;1.10.0;&gt;=1.9.3</t>
        </is>
      </c>
    </row>
    <row r="15019">
      <c r="A15019" t="inlineStr">
        <is>
          <t>neutron-vpnaas</t>
        </is>
      </c>
      <c r="B15019" t="inlineStr">
        <is>
          <t>db6dfc838a0048c7ab06a40ce038395691684d95</t>
        </is>
      </c>
      <c r="C15019" t="inlineStr">
        <is>
          <t>2015-07-31 00:49:51+00:00</t>
        </is>
      </c>
      <c r="D15019" t="inlineStr">
        <is>
          <t>verchange</t>
        </is>
      </c>
      <c r="E15019" t="inlineStr">
        <is>
          <t>oslo.db</t>
        </is>
      </c>
      <c r="F15019" t="inlineStr">
        <is>
          <t>&gt;=1.7.0;&lt;1.8.0</t>
        </is>
      </c>
      <c r="G15019" t="inlineStr">
        <is>
          <t>oslo.db</t>
        </is>
      </c>
      <c r="H15019" t="inlineStr">
        <is>
          <t>&gt;=1.7.0;&lt;1.8.0</t>
        </is>
      </c>
    </row>
    <row r="15020">
      <c r="A15020" t="inlineStr">
        <is>
          <t>neutron-vpnaas</t>
        </is>
      </c>
      <c r="B15020" t="inlineStr">
        <is>
          <t>db6dfc838a0048c7ab06a40ce038395691684d95</t>
        </is>
      </c>
      <c r="C15020" t="inlineStr">
        <is>
          <t>2015-07-31 00:49:51+00:00</t>
        </is>
      </c>
      <c r="D15020" t="inlineStr">
        <is>
          <t>verchange</t>
        </is>
      </c>
      <c r="E15020" t="inlineStr">
        <is>
          <t>oslo.messaging</t>
        </is>
      </c>
      <c r="F15020" t="inlineStr">
        <is>
          <t>&lt;1.9.0;&gt;=1.8.0</t>
        </is>
      </c>
      <c r="G15020" t="inlineStr">
        <is>
          <t>oslo.messaging</t>
        </is>
      </c>
      <c r="H15020" t="inlineStr">
        <is>
          <t>&lt;1.9.0;&gt;=1.8.0</t>
        </is>
      </c>
    </row>
    <row r="15021">
      <c r="A15021" t="inlineStr">
        <is>
          <t>neutron-vpnaas</t>
        </is>
      </c>
      <c r="B15021" t="inlineStr">
        <is>
          <t>db6dfc838a0048c7ab06a40ce038395691684d95</t>
        </is>
      </c>
      <c r="C15021" t="inlineStr">
        <is>
          <t>2015-07-31 00:49:51+00:00</t>
        </is>
      </c>
      <c r="D15021" t="inlineStr">
        <is>
          <t>verchange</t>
        </is>
      </c>
      <c r="E15021" t="inlineStr">
        <is>
          <t>requests</t>
        </is>
      </c>
      <c r="F15021" t="inlineStr">
        <is>
          <t>&gt;=2.2.0;!=2.4.0</t>
        </is>
      </c>
      <c r="G15021" t="inlineStr">
        <is>
          <t>requests</t>
        </is>
      </c>
      <c r="H15021" t="inlineStr">
        <is>
          <t>&gt;=2.2.0;!=2.4.0</t>
        </is>
      </c>
    </row>
    <row r="15022">
      <c r="A15022" t="inlineStr">
        <is>
          <t>neutron-vpnaas</t>
        </is>
      </c>
      <c r="B15022" t="inlineStr">
        <is>
          <t>db6dfc838a0048c7ab06a40ce038395691684d95</t>
        </is>
      </c>
      <c r="C15022" t="inlineStr">
        <is>
          <t>2015-07-31 00:49:51+00:00</t>
        </is>
      </c>
      <c r="D15022" t="inlineStr">
        <is>
          <t>verchange</t>
        </is>
      </c>
      <c r="E15022" t="inlineStr">
        <is>
          <t>oslo.concurrency</t>
        </is>
      </c>
      <c r="F15022" t="inlineStr">
        <is>
          <t>&lt;1.9.0;&gt;=1.8.0</t>
        </is>
      </c>
      <c r="G15022" t="inlineStr">
        <is>
          <t>oslo.concurrency</t>
        </is>
      </c>
      <c r="H15022" t="inlineStr">
        <is>
          <t>&lt;1.9.0;&gt;=1.8.0</t>
        </is>
      </c>
    </row>
    <row r="15023">
      <c r="A15023" t="inlineStr">
        <is>
          <t>neutron-vpnaas</t>
        </is>
      </c>
      <c r="B15023" t="inlineStr">
        <is>
          <t>db6dfc838a0048c7ab06a40ce038395691684d95</t>
        </is>
      </c>
      <c r="C15023" t="inlineStr">
        <is>
          <t>2015-07-31 00:49:51+00:00</t>
        </is>
      </c>
      <c r="D15023" t="inlineStr">
        <is>
          <t>verchange</t>
        </is>
      </c>
      <c r="E15023" t="inlineStr">
        <is>
          <t>pbr</t>
        </is>
      </c>
      <c r="F15023" t="inlineStr">
        <is>
          <t>&gt;=0.6;&lt;1.0;!=0.7</t>
        </is>
      </c>
      <c r="G15023" t="inlineStr">
        <is>
          <t>pbr</t>
        </is>
      </c>
      <c r="H15023" t="inlineStr">
        <is>
          <t>&lt;1.0;&gt;=0.6;!=0.7</t>
        </is>
      </c>
    </row>
    <row r="15024">
      <c r="A15024" t="inlineStr">
        <is>
          <t>neutron-vpnaas</t>
        </is>
      </c>
      <c r="B15024" t="inlineStr">
        <is>
          <t>db6dfc838a0048c7ab06a40ce038395691684d95</t>
        </is>
      </c>
      <c r="C15024" t="inlineStr">
        <is>
          <t>2015-07-31 00:49:51+00:00</t>
        </is>
      </c>
      <c r="D15024" t="inlineStr">
        <is>
          <t>verchange</t>
        </is>
      </c>
      <c r="E15024" t="inlineStr">
        <is>
          <t>SQLAlchemy</t>
        </is>
      </c>
      <c r="F15024" t="inlineStr">
        <is>
          <t>&lt;=0.9.99;&gt;=0.9.7</t>
        </is>
      </c>
      <c r="G15024" t="inlineStr">
        <is>
          <t>SQLAlchemy</t>
        </is>
      </c>
      <c r="H15024" t="inlineStr">
        <is>
          <t>&lt;=0.9.99;&gt;=0.9.7</t>
        </is>
      </c>
    </row>
    <row r="15025">
      <c r="A15025" t="inlineStr">
        <is>
          <t>neutron-vpnaas</t>
        </is>
      </c>
      <c r="B15025" t="inlineStr">
        <is>
          <t>db6dfc838a0048c7ab06a40ce038395691684d95</t>
        </is>
      </c>
      <c r="C15025" t="inlineStr">
        <is>
          <t>2015-07-31 00:49:51+00:00</t>
        </is>
      </c>
      <c r="D15025" t="inlineStr">
        <is>
          <t>verchange</t>
        </is>
      </c>
      <c r="E15025" t="inlineStr">
        <is>
          <t>Jinja2</t>
        </is>
      </c>
      <c r="F15025" t="inlineStr">
        <is>
          <t>&gt;=2.6</t>
        </is>
      </c>
      <c r="G15025" t="inlineStr">
        <is>
          <t>Jinja2</t>
        </is>
      </c>
      <c r="H15025" t="inlineStr">
        <is>
          <t>&gt;=2.6</t>
        </is>
      </c>
    </row>
    <row r="15026">
      <c r="A15026" t="inlineStr">
        <is>
          <t>neutron-vpnaas</t>
        </is>
      </c>
      <c r="B15026" t="inlineStr">
        <is>
          <t>db6dfc838a0048c7ab06a40ce038395691684d95</t>
        </is>
      </c>
      <c r="C15026" t="inlineStr">
        <is>
          <t>2015-07-31 00:49:51+00:00</t>
        </is>
      </c>
      <c r="D15026" t="inlineStr">
        <is>
          <t>verchange</t>
        </is>
      </c>
      <c r="E15026" t="inlineStr">
        <is>
          <t>oslo.log</t>
        </is>
      </c>
      <c r="F15026" t="inlineStr">
        <is>
          <t>&lt;1.1.0;&gt;=1.0.0</t>
        </is>
      </c>
      <c r="G15026" t="inlineStr">
        <is>
          <t>oslo.log</t>
        </is>
      </c>
      <c r="H15026" t="inlineStr">
        <is>
          <t>&lt;1.1.0;&gt;=1.0.0</t>
        </is>
      </c>
    </row>
    <row r="15027">
      <c r="A15027" t="inlineStr">
        <is>
          <t>neutron-vpnaas</t>
        </is>
      </c>
      <c r="B15027" t="inlineStr">
        <is>
          <t>db6dfc838a0048c7ab06a40ce038395691684d95</t>
        </is>
      </c>
      <c r="C15027" t="inlineStr">
        <is>
          <t>2015-07-31 00:49:51+00:00</t>
        </is>
      </c>
      <c r="D15027" t="inlineStr">
        <is>
          <t>verchange</t>
        </is>
      </c>
      <c r="E15027" t="inlineStr">
        <is>
          <t>oslo.serialization</t>
        </is>
      </c>
      <c r="F15027" t="inlineStr">
        <is>
          <t>&lt;1.5.0;&gt;=1.4.0</t>
        </is>
      </c>
      <c r="G15027" t="inlineStr">
        <is>
          <t>oslo.serialization</t>
        </is>
      </c>
      <c r="H15027" t="inlineStr">
        <is>
          <t>&lt;1.5.0;&gt;=1.4.0</t>
        </is>
      </c>
    </row>
    <row r="15028">
      <c r="A15028" t="inlineStr">
        <is>
          <t>neutron-vpnaas</t>
        </is>
      </c>
      <c r="B15028" t="inlineStr">
        <is>
          <t>fbda90f02363586c69db1597eeb3ea868d52d0f6</t>
        </is>
      </c>
      <c r="C15028" t="inlineStr">
        <is>
          <t>2015-10-14 12:22:20+00:00</t>
        </is>
      </c>
      <c r="D15028" t="inlineStr">
        <is>
          <t>verchange</t>
        </is>
      </c>
      <c r="E15028" t="inlineStr">
        <is>
          <t>oslo.utils</t>
        </is>
      </c>
      <c r="F15028" t="inlineStr">
        <is>
          <t>&lt;1.5.0;!=1.4.1;&gt;=1.4.0</t>
        </is>
      </c>
      <c r="G15028" t="inlineStr">
        <is>
          <t>oslo.utils</t>
        </is>
      </c>
      <c r="H15028" t="inlineStr">
        <is>
          <t>&lt;1.5.0;&gt;=1.4.0</t>
        </is>
      </c>
    </row>
    <row r="15029">
      <c r="A15029" t="inlineStr">
        <is>
          <t>neutron-vpnaas</t>
        </is>
      </c>
      <c r="B15029" t="inlineStr">
        <is>
          <t>fbda90f02363586c69db1597eeb3ea868d52d0f6</t>
        </is>
      </c>
      <c r="C15029" t="inlineStr">
        <is>
          <t>2015-10-14 12:22:20+00:00</t>
        </is>
      </c>
      <c r="D15029" t="inlineStr">
        <is>
          <t>verchange</t>
        </is>
      </c>
      <c r="E15029" t="inlineStr">
        <is>
          <t>oslo.concurrency</t>
        </is>
      </c>
      <c r="F15029" t="inlineStr">
        <is>
          <t>&lt;1.9.0;&gt;=1.8.2</t>
        </is>
      </c>
      <c r="G15029" t="inlineStr">
        <is>
          <t>oslo.concurrency</t>
        </is>
      </c>
      <c r="H15029" t="inlineStr">
        <is>
          <t>&lt;1.9.0;&gt;=1.8.0</t>
        </is>
      </c>
    </row>
    <row r="15030">
      <c r="A15030" t="inlineStr">
        <is>
          <t>neutron-vpnaas</t>
        </is>
      </c>
      <c r="B15030" t="inlineStr">
        <is>
          <t>fbda90f02363586c69db1597eeb3ea868d52d0f6</t>
        </is>
      </c>
      <c r="C15030" t="inlineStr">
        <is>
          <t>2015-10-14 12:22:20+00:00</t>
        </is>
      </c>
      <c r="D15030" t="inlineStr">
        <is>
          <t>verchange</t>
        </is>
      </c>
      <c r="E15030" t="inlineStr">
        <is>
          <t>alembic</t>
        </is>
      </c>
      <c r="F15030" t="inlineStr">
        <is>
          <t>&gt;=0.7.2;&lt;0.8.1</t>
        </is>
      </c>
      <c r="G15030" t="inlineStr">
        <is>
          <t>alembic</t>
        </is>
      </c>
      <c r="H15030" t="inlineStr">
        <is>
          <t>&gt;=0.7.2</t>
        </is>
      </c>
    </row>
    <row r="15031">
      <c r="A15031" t="inlineStr">
        <is>
          <t>neutron-vpnaas</t>
        </is>
      </c>
      <c r="B15031" t="inlineStr">
        <is>
          <t>f01e6a4662580892aacb632e4b50d5ccb7929e64</t>
        </is>
      </c>
      <c r="C15031" t="inlineStr">
        <is>
          <t>2015-12-07 15:52:09+00:00</t>
        </is>
      </c>
      <c r="D15031" t="inlineStr">
        <is>
          <t>verchange</t>
        </is>
      </c>
      <c r="E15031" t="inlineStr">
        <is>
          <t>requests</t>
        </is>
      </c>
      <c r="F15031" t="inlineStr">
        <is>
          <t>&gt;=2.5.2;!=2.8.0</t>
        </is>
      </c>
      <c r="G15031" t="inlineStr">
        <is>
          <t>requests</t>
        </is>
      </c>
      <c r="H15031" t="inlineStr">
        <is>
          <t>&gt;=2.5.2</t>
        </is>
      </c>
    </row>
    <row r="15032">
      <c r="A15032" t="inlineStr">
        <is>
          <t>neutron-vpnaas</t>
        </is>
      </c>
      <c r="B15032" t="inlineStr">
        <is>
          <t>f01e6a4662580892aacb632e4b50d5ccb7929e64</t>
        </is>
      </c>
      <c r="C15032" t="inlineStr">
        <is>
          <t>2015-12-07 15:52:09+00:00</t>
        </is>
      </c>
      <c r="D15032" t="inlineStr">
        <is>
          <t>verchange</t>
        </is>
      </c>
      <c r="E15032" t="inlineStr">
        <is>
          <t>oslo.utils</t>
        </is>
      </c>
      <c r="F15032" t="inlineStr">
        <is>
          <t>&gt;=2.0.0;!=2.6.0</t>
        </is>
      </c>
      <c r="G15032" t="inlineStr">
        <is>
          <t>oslo.utils</t>
        </is>
      </c>
      <c r="H15032" t="inlineStr">
        <is>
          <t>&gt;=2.0.0</t>
        </is>
      </c>
    </row>
    <row r="15033">
      <c r="A15033" t="inlineStr">
        <is>
          <t>neutron-vpnaas</t>
        </is>
      </c>
      <c r="B15033" t="inlineStr">
        <is>
          <t>f01e6a4662580892aacb632e4b50d5ccb7929e64</t>
        </is>
      </c>
      <c r="C15033" t="inlineStr">
        <is>
          <t>2015-12-07 15:52:09+00:00</t>
        </is>
      </c>
      <c r="D15033" t="inlineStr">
        <is>
          <t>verchange</t>
        </is>
      </c>
      <c r="E15033" t="inlineStr">
        <is>
          <t>oslo.messaging</t>
        </is>
      </c>
      <c r="F15033" t="inlineStr">
        <is>
          <t>&gt;=1.16.0;!=1.17.1;!=1.17.0;!=2.6.0;!=2.6.1</t>
        </is>
      </c>
      <c r="G15033" t="inlineStr">
        <is>
          <t>oslo.messaging</t>
        </is>
      </c>
      <c r="H15033" t="inlineStr">
        <is>
          <t>!=1.17.0;&gt;=1.16.0;!=1.17.1</t>
        </is>
      </c>
    </row>
    <row r="15034">
      <c r="A15034" t="inlineStr">
        <is>
          <t>neutron-vpnaas</t>
        </is>
      </c>
      <c r="B15034" t="inlineStr">
        <is>
          <t>27eaa2e9dccbefbfc04ac6a4a45acbc119e6e55c</t>
        </is>
      </c>
      <c r="C15034" t="inlineStr">
        <is>
          <t>2016-01-21 23:01:45+00:00</t>
        </is>
      </c>
      <c r="D15034" t="inlineStr">
        <is>
          <t>verchange</t>
        </is>
      </c>
      <c r="E15034" t="inlineStr">
        <is>
          <t>requests</t>
        </is>
      </c>
      <c r="F15034" t="inlineStr">
        <is>
          <t>&lt;2.8.0;&gt;=2.2.0;!=2.4.0</t>
        </is>
      </c>
      <c r="G15034" t="inlineStr">
        <is>
          <t>requests</t>
        </is>
      </c>
      <c r="H15034" t="inlineStr">
        <is>
          <t>&gt;=2.2.0;!=2.4.0</t>
        </is>
      </c>
    </row>
    <row r="15035">
      <c r="A15035" t="inlineStr">
        <is>
          <t>neutron-vpnaas</t>
        </is>
      </c>
      <c r="B15035" t="inlineStr">
        <is>
          <t>427ba7e748ad19e230a6d04b6888331cc49ef868</t>
        </is>
      </c>
      <c r="C15035" t="inlineStr">
        <is>
          <t>2016-01-27 17:16:41+00:00</t>
        </is>
      </c>
      <c r="D15035" t="inlineStr">
        <is>
          <t>verchange</t>
        </is>
      </c>
      <c r="E15035" t="inlineStr">
        <is>
          <t>requests</t>
        </is>
      </c>
      <c r="F15035" t="inlineStr">
        <is>
          <t>&gt;=2.5.2;!=2.9.0;!=2.8.0</t>
        </is>
      </c>
      <c r="G15035" t="inlineStr">
        <is>
          <t>requests</t>
        </is>
      </c>
      <c r="H15035" t="inlineStr">
        <is>
          <t>&gt;=2.5.2;!=2.8.0</t>
        </is>
      </c>
    </row>
    <row r="15036">
      <c r="A15036" t="inlineStr">
        <is>
          <t>neutron-vpnaas</t>
        </is>
      </c>
      <c r="B15036" t="inlineStr">
        <is>
          <t>427ba7e748ad19e230a6d04b6888331cc49ef868</t>
        </is>
      </c>
      <c r="C15036" t="inlineStr">
        <is>
          <t>2016-01-27 17:16:41+00:00</t>
        </is>
      </c>
      <c r="D15036" t="inlineStr">
        <is>
          <t>verchange</t>
        </is>
      </c>
      <c r="E15036" t="inlineStr">
        <is>
          <t>oslo.messaging</t>
        </is>
      </c>
      <c r="F15036" t="inlineStr">
        <is>
          <t>!=1.17.1;!=3.1.0;!=1.17.0;!=2.7.0;!=2.6.0;!=2.8.0;&gt;=1.16.0;!=2.8.1;!=2.9.0;!=2.6.1</t>
        </is>
      </c>
      <c r="G15036" t="inlineStr">
        <is>
          <t>oslo.messaging</t>
        </is>
      </c>
      <c r="H15036" t="inlineStr">
        <is>
          <t>&gt;=1.16.0;!=1.17.1;!=1.17.0;!=2.6.0;!=2.6.1</t>
        </is>
      </c>
    </row>
    <row r="15037">
      <c r="A15037" t="inlineStr">
        <is>
          <t>neutron-vpnaas</t>
        </is>
      </c>
      <c r="B15037" t="inlineStr">
        <is>
          <t>a1b12601a64a2359b2224fd4406c5db008484700</t>
        </is>
      </c>
      <c r="C15037" t="inlineStr">
        <is>
          <t>2016-04-07 07:40:01+00:00</t>
        </is>
      </c>
      <c r="D15037" t="inlineStr">
        <is>
          <t>verchange</t>
        </is>
      </c>
      <c r="E15037" t="inlineStr">
        <is>
          <t>six</t>
        </is>
      </c>
      <c r="F15037" t="inlineStr">
        <is>
          <t>&gt;=1.9.0</t>
        </is>
      </c>
      <c r="G15037" t="inlineStr">
        <is>
          <t>six</t>
        </is>
      </c>
      <c r="H15037" t="inlineStr">
        <is>
          <t>&gt;=1.9.0</t>
        </is>
      </c>
    </row>
    <row r="15038">
      <c r="A15038" t="inlineStr">
        <is>
          <t>neutron-vpnaas</t>
        </is>
      </c>
      <c r="B15038" t="inlineStr">
        <is>
          <t>a1b12601a64a2359b2224fd4406c5db008484700</t>
        </is>
      </c>
      <c r="C15038" t="inlineStr">
        <is>
          <t>2016-04-07 07:40:01+00:00</t>
        </is>
      </c>
      <c r="D15038" t="inlineStr">
        <is>
          <t>verchange</t>
        </is>
      </c>
      <c r="E15038" t="inlineStr">
        <is>
          <t>oslo.utils</t>
        </is>
      </c>
      <c r="F15038" t="inlineStr">
        <is>
          <t>&gt;=3.5.0</t>
        </is>
      </c>
      <c r="G15038" t="inlineStr">
        <is>
          <t>oslo.utils</t>
        </is>
      </c>
      <c r="H15038" t="inlineStr">
        <is>
          <t>&gt;=2.0.0;!=2.6.0</t>
        </is>
      </c>
    </row>
    <row r="15039">
      <c r="A15039" t="inlineStr">
        <is>
          <t>neutron-vpnaas</t>
        </is>
      </c>
      <c r="B15039" t="inlineStr">
        <is>
          <t>a1b12601a64a2359b2224fd4406c5db008484700</t>
        </is>
      </c>
      <c r="C15039" t="inlineStr">
        <is>
          <t>2016-04-07 07:40:01+00:00</t>
        </is>
      </c>
      <c r="D15039" t="inlineStr">
        <is>
          <t>verchange</t>
        </is>
      </c>
      <c r="E15039" t="inlineStr">
        <is>
          <t>Jinja2</t>
        </is>
      </c>
      <c r="F15039" t="inlineStr">
        <is>
          <t>&gt;=2.8</t>
        </is>
      </c>
      <c r="G15039" t="inlineStr">
        <is>
          <t>Jinja2</t>
        </is>
      </c>
      <c r="H15039" t="inlineStr">
        <is>
          <t>&gt;=2.6</t>
        </is>
      </c>
    </row>
    <row r="15040">
      <c r="A15040" t="inlineStr">
        <is>
          <t>neutron-vpnaas</t>
        </is>
      </c>
      <c r="B15040" t="inlineStr">
        <is>
          <t>a1b12601a64a2359b2224fd4406c5db008484700</t>
        </is>
      </c>
      <c r="C15040" t="inlineStr">
        <is>
          <t>2016-04-07 07:40:01+00:00</t>
        </is>
      </c>
      <c r="D15040" t="inlineStr">
        <is>
          <t>verchange</t>
        </is>
      </c>
      <c r="E15040" t="inlineStr">
        <is>
          <t>oslo.config</t>
        </is>
      </c>
      <c r="F15040" t="inlineStr">
        <is>
          <t>&gt;=3.7.0</t>
        </is>
      </c>
      <c r="G15040" t="inlineStr">
        <is>
          <t>oslo.config</t>
        </is>
      </c>
      <c r="H15040" t="inlineStr">
        <is>
          <t>&gt;=2.3.0</t>
        </is>
      </c>
    </row>
    <row r="15041">
      <c r="A15041" t="inlineStr">
        <is>
          <t>neutron-vpnaas</t>
        </is>
      </c>
      <c r="B15041" t="inlineStr">
        <is>
          <t>a1b12601a64a2359b2224fd4406c5db008484700</t>
        </is>
      </c>
      <c r="C15041" t="inlineStr">
        <is>
          <t>2016-04-07 07:40:01+00:00</t>
        </is>
      </c>
      <c r="D15041" t="inlineStr">
        <is>
          <t>verchange</t>
        </is>
      </c>
      <c r="E15041" t="inlineStr">
        <is>
          <t>oslo.db</t>
        </is>
      </c>
      <c r="F15041" t="inlineStr">
        <is>
          <t>&gt;=4.1.0</t>
        </is>
      </c>
      <c r="G15041" t="inlineStr">
        <is>
          <t>oslo.db</t>
        </is>
      </c>
      <c r="H15041" t="inlineStr">
        <is>
          <t>&gt;=2.4.1</t>
        </is>
      </c>
    </row>
    <row r="15042">
      <c r="A15042" t="inlineStr">
        <is>
          <t>neutron-vpnaas</t>
        </is>
      </c>
      <c r="B15042" t="inlineStr">
        <is>
          <t>a1b12601a64a2359b2224fd4406c5db008484700</t>
        </is>
      </c>
      <c r="C15042" t="inlineStr">
        <is>
          <t>2016-04-07 07:40:01+00:00</t>
        </is>
      </c>
      <c r="D15042" t="inlineStr">
        <is>
          <t>verchange</t>
        </is>
      </c>
      <c r="E15042" t="inlineStr">
        <is>
          <t>oslo.messaging</t>
        </is>
      </c>
      <c r="F15042" t="inlineStr">
        <is>
          <t>&gt;=4.0.0</t>
        </is>
      </c>
      <c r="G15042" t="inlineStr">
        <is>
          <t>oslo.messaging</t>
        </is>
      </c>
      <c r="H15042" t="inlineStr">
        <is>
          <t>!=1.17.1;!=3.1.0;!=1.17.0;!=2.7.0;!=2.6.0;!=2.8.0;&gt;=1.16.0;!=2.8.1;!=2.9.0;!=2.6.1</t>
        </is>
      </c>
    </row>
    <row r="15043">
      <c r="A15043" t="inlineStr">
        <is>
          <t>neutron-vpnaas</t>
        </is>
      </c>
      <c r="B15043" t="inlineStr">
        <is>
          <t>a1b12601a64a2359b2224fd4406c5db008484700</t>
        </is>
      </c>
      <c r="C15043" t="inlineStr">
        <is>
          <t>2016-04-07 07:40:01+00:00</t>
        </is>
      </c>
      <c r="D15043" t="inlineStr">
        <is>
          <t>verchange</t>
        </is>
      </c>
      <c r="E15043" t="inlineStr">
        <is>
          <t>requests</t>
        </is>
      </c>
      <c r="F15043" t="inlineStr">
        <is>
          <t>&gt;=2.8.1;!=2.9.0</t>
        </is>
      </c>
      <c r="G15043" t="inlineStr">
        <is>
          <t>requests</t>
        </is>
      </c>
      <c r="H15043" t="inlineStr">
        <is>
          <t>&gt;=2.5.2;!=2.9.0;!=2.8.0</t>
        </is>
      </c>
    </row>
    <row r="15044">
      <c r="A15044" t="inlineStr">
        <is>
          <t>neutron-vpnaas</t>
        </is>
      </c>
      <c r="B15044" t="inlineStr">
        <is>
          <t>a1b12601a64a2359b2224fd4406c5db008484700</t>
        </is>
      </c>
      <c r="C15044" t="inlineStr">
        <is>
          <t>2016-04-07 07:40:01+00:00</t>
        </is>
      </c>
      <c r="D15044" t="inlineStr">
        <is>
          <t>verchange</t>
        </is>
      </c>
      <c r="E15044" t="inlineStr">
        <is>
          <t>oslo.concurrency</t>
        </is>
      </c>
      <c r="F15044" t="inlineStr">
        <is>
          <t>&gt;=3.5.0</t>
        </is>
      </c>
      <c r="G15044" t="inlineStr">
        <is>
          <t>oslo.concurrency</t>
        </is>
      </c>
      <c r="H15044" t="inlineStr">
        <is>
          <t>&gt;=2.3.0</t>
        </is>
      </c>
    </row>
    <row r="15045">
      <c r="A15045" t="inlineStr">
        <is>
          <t>neutron-vpnaas</t>
        </is>
      </c>
      <c r="B15045" t="inlineStr">
        <is>
          <t>a1b12601a64a2359b2224fd4406c5db008484700</t>
        </is>
      </c>
      <c r="C15045" t="inlineStr">
        <is>
          <t>2016-04-07 07:40:01+00:00</t>
        </is>
      </c>
      <c r="D15045" t="inlineStr">
        <is>
          <t>verchange</t>
        </is>
      </c>
      <c r="E15045" t="inlineStr">
        <is>
          <t>pbr</t>
        </is>
      </c>
      <c r="F15045" t="inlineStr">
        <is>
          <t>&gt;=1.6</t>
        </is>
      </c>
      <c r="G15045" t="inlineStr">
        <is>
          <t>pbr</t>
        </is>
      </c>
      <c r="H15045" t="inlineStr">
        <is>
          <t>&gt;=1.6</t>
        </is>
      </c>
    </row>
    <row r="15046">
      <c r="A15046" t="inlineStr">
        <is>
          <t>neutron-vpnaas</t>
        </is>
      </c>
      <c r="B15046" t="inlineStr">
        <is>
          <t>a1b12601a64a2359b2224fd4406c5db008484700</t>
        </is>
      </c>
      <c r="C15046" t="inlineStr">
        <is>
          <t>2016-04-07 07:40:01+00:00</t>
        </is>
      </c>
      <c r="D15046" t="inlineStr">
        <is>
          <t>verchange</t>
        </is>
      </c>
      <c r="E15046" t="inlineStr">
        <is>
          <t>SQLAlchemy</t>
        </is>
      </c>
      <c r="F15046" t="inlineStr">
        <is>
          <t>&lt;1.1.0;&gt;=1.0.10</t>
        </is>
      </c>
      <c r="G15046" t="inlineStr">
        <is>
          <t>SQLAlchemy</t>
        </is>
      </c>
      <c r="H15046" t="inlineStr">
        <is>
          <t>&gt;=0.9.9;&lt;1.1.0</t>
        </is>
      </c>
    </row>
    <row r="15047">
      <c r="A15047" t="inlineStr">
        <is>
          <t>neutron-vpnaas</t>
        </is>
      </c>
      <c r="B15047" t="inlineStr">
        <is>
          <t>a1b12601a64a2359b2224fd4406c5db008484700</t>
        </is>
      </c>
      <c r="C15047" t="inlineStr">
        <is>
          <t>2016-04-07 07:40:01+00:00</t>
        </is>
      </c>
      <c r="D15047" t="inlineStr">
        <is>
          <t>verchange</t>
        </is>
      </c>
      <c r="E15047" t="inlineStr">
        <is>
          <t>alembic</t>
        </is>
      </c>
      <c r="F15047" t="inlineStr">
        <is>
          <t>&gt;=0.8.0</t>
        </is>
      </c>
      <c r="G15047" t="inlineStr">
        <is>
          <t>alembic</t>
        </is>
      </c>
      <c r="H15047" t="inlineStr">
        <is>
          <t>&gt;=0.8.0</t>
        </is>
      </c>
    </row>
    <row r="15048">
      <c r="A15048" t="inlineStr">
        <is>
          <t>neutron-vpnaas</t>
        </is>
      </c>
      <c r="B15048" t="inlineStr">
        <is>
          <t>a1b12601a64a2359b2224fd4406c5db008484700</t>
        </is>
      </c>
      <c r="C15048" t="inlineStr">
        <is>
          <t>2016-04-07 07:40:01+00:00</t>
        </is>
      </c>
      <c r="D15048" t="inlineStr">
        <is>
          <t>verchange</t>
        </is>
      </c>
      <c r="E15048" t="inlineStr">
        <is>
          <t>oslo.log</t>
        </is>
      </c>
      <c r="F15048" t="inlineStr">
        <is>
          <t>&gt;=1.14.0</t>
        </is>
      </c>
      <c r="G15048" t="inlineStr">
        <is>
          <t>oslo.log</t>
        </is>
      </c>
      <c r="H15048" t="inlineStr">
        <is>
          <t>&gt;=1.8.0</t>
        </is>
      </c>
    </row>
    <row r="15049">
      <c r="A15049" t="inlineStr">
        <is>
          <t>neutron-vpnaas</t>
        </is>
      </c>
      <c r="B15049" t="inlineStr">
        <is>
          <t>a1b12601a64a2359b2224fd4406c5db008484700</t>
        </is>
      </c>
      <c r="C15049" t="inlineStr">
        <is>
          <t>2016-04-07 07:40:01+00:00</t>
        </is>
      </c>
      <c r="D15049" t="inlineStr">
        <is>
          <t>verchange</t>
        </is>
      </c>
      <c r="E15049" t="inlineStr">
        <is>
          <t>oslo.serialization</t>
        </is>
      </c>
      <c r="F15049" t="inlineStr">
        <is>
          <t>&gt;=1.10.0</t>
        </is>
      </c>
      <c r="G15049" t="inlineStr">
        <is>
          <t>oslo.serialization</t>
        </is>
      </c>
      <c r="H15049" t="inlineStr">
        <is>
          <t>&gt;=1.4.0</t>
        </is>
      </c>
    </row>
    <row r="15050">
      <c r="A15050" t="inlineStr">
        <is>
          <t>neutron-vpnaas</t>
        </is>
      </c>
      <c r="B15050" t="inlineStr">
        <is>
          <t>a1b12601a64a2359b2224fd4406c5db008484700</t>
        </is>
      </c>
      <c r="C15050" t="inlineStr">
        <is>
          <t>2016-04-07 07:40:01+00:00</t>
        </is>
      </c>
      <c r="D15050" t="inlineStr">
        <is>
          <t>verchange</t>
        </is>
      </c>
      <c r="E15050" t="inlineStr">
        <is>
          <t>netaddr</t>
        </is>
      </c>
      <c r="F15050" t="inlineStr">
        <is>
          <t>!=0.7.16;&gt;=0.7.12</t>
        </is>
      </c>
      <c r="G15050" t="inlineStr">
        <is>
          <t>netaddr</t>
        </is>
      </c>
      <c r="H15050" t="inlineStr">
        <is>
          <t>!=0.7.16;&gt;=0.7.12</t>
        </is>
      </c>
    </row>
    <row r="15051">
      <c r="A15051" t="inlineStr">
        <is>
          <t>neutron-vpnaas</t>
        </is>
      </c>
      <c r="B15051" t="inlineStr">
        <is>
          <t>a1b12601a64a2359b2224fd4406c5db008484700</t>
        </is>
      </c>
      <c r="C15051" t="inlineStr">
        <is>
          <t>2016-04-07 07:40:01+00:00</t>
        </is>
      </c>
      <c r="D15051" t="inlineStr">
        <is>
          <t>verchange</t>
        </is>
      </c>
      <c r="E15051" t="inlineStr">
        <is>
          <t>oslo.service</t>
        </is>
      </c>
      <c r="F15051" t="inlineStr">
        <is>
          <t>&gt;=1.0.0</t>
        </is>
      </c>
      <c r="G15051" t="inlineStr">
        <is>
          <t>oslo.service</t>
        </is>
      </c>
      <c r="H15051" t="inlineStr">
        <is>
          <t>&gt;=0.7.0</t>
        </is>
      </c>
    </row>
    <row r="15052">
      <c r="A15052" t="inlineStr">
        <is>
          <t>neutron-vpnaas</t>
        </is>
      </c>
      <c r="B15052" t="inlineStr">
        <is>
          <t>a1b12601a64a2359b2224fd4406c5db008484700</t>
        </is>
      </c>
      <c r="C15052" t="inlineStr">
        <is>
          <t>2016-04-07 07:40:01+00:00</t>
        </is>
      </c>
      <c r="D15052" t="inlineStr">
        <is>
          <t>add</t>
        </is>
      </c>
      <c r="E15052" t="inlineStr">
        <is>
          <t>neutron-lib</t>
        </is>
      </c>
      <c r="F15052" t="inlineStr">
        <is>
          <t>&gt;=0.0.1</t>
        </is>
      </c>
      <c r="G15052" t="inlineStr"/>
      <c r="H15052" t="inlineStr"/>
    </row>
    <row r="15053">
      <c r="A15053" t="inlineStr">
        <is>
          <t>neutron-vpnaas</t>
        </is>
      </c>
      <c r="B15053" t="inlineStr">
        <is>
          <t>ea355d1bc6e173cd56c6a975b88e5d5e1f901b5c</t>
        </is>
      </c>
      <c r="C15053" t="inlineStr">
        <is>
          <t>2016-08-29 18:14:19+00:00</t>
        </is>
      </c>
      <c r="D15053" t="inlineStr">
        <is>
          <t>verchange</t>
        </is>
      </c>
      <c r="E15053" t="inlineStr">
        <is>
          <t>oslo.concurrency</t>
        </is>
      </c>
      <c r="F15053" t="inlineStr">
        <is>
          <t>&gt;=3.7.1</t>
        </is>
      </c>
      <c r="G15053" t="inlineStr">
        <is>
          <t>oslo.concurrency</t>
        </is>
      </c>
      <c r="H15053" t="inlineStr">
        <is>
          <t>&gt;=3.5.0</t>
        </is>
      </c>
    </row>
    <row r="15054">
      <c r="A15054" t="inlineStr">
        <is>
          <t>neutron-vpnaas</t>
        </is>
      </c>
      <c r="B15054" t="inlineStr">
        <is>
          <t>89dac51538b711d8e966d4a4a50f9cdfafa92fc5</t>
        </is>
      </c>
      <c r="C15054" t="inlineStr">
        <is>
          <t>2016-10-06 13:14:00+00:00</t>
        </is>
      </c>
      <c r="D15054" t="inlineStr">
        <is>
          <t>verchange</t>
        </is>
      </c>
      <c r="E15054" t="inlineStr">
        <is>
          <t>oslo.utils</t>
        </is>
      </c>
      <c r="F15054" t="inlineStr">
        <is>
          <t>&gt;=3.16.0</t>
        </is>
      </c>
      <c r="G15054" t="inlineStr">
        <is>
          <t>oslo.utils</t>
        </is>
      </c>
      <c r="H15054" t="inlineStr">
        <is>
          <t>&gt;=3.5.0</t>
        </is>
      </c>
    </row>
    <row r="15055">
      <c r="A15055" t="inlineStr">
        <is>
          <t>neutron-vpnaas</t>
        </is>
      </c>
      <c r="B15055" t="inlineStr">
        <is>
          <t>89dac51538b711d8e966d4a4a50f9cdfafa92fc5</t>
        </is>
      </c>
      <c r="C15055" t="inlineStr">
        <is>
          <t>2016-10-06 13:14:00+00:00</t>
        </is>
      </c>
      <c r="D15055" t="inlineStr">
        <is>
          <t>verchange</t>
        </is>
      </c>
      <c r="E15055" t="inlineStr">
        <is>
          <t>oslo.config</t>
        </is>
      </c>
      <c r="F15055" t="inlineStr">
        <is>
          <t>&gt;=3.14.0</t>
        </is>
      </c>
      <c r="G15055" t="inlineStr">
        <is>
          <t>oslo.config</t>
        </is>
      </c>
      <c r="H15055" t="inlineStr">
        <is>
          <t>&gt;=3.7.0</t>
        </is>
      </c>
    </row>
    <row r="15056">
      <c r="A15056" t="inlineStr">
        <is>
          <t>neutron-vpnaas</t>
        </is>
      </c>
      <c r="B15056" t="inlineStr">
        <is>
          <t>89dac51538b711d8e966d4a4a50f9cdfafa92fc5</t>
        </is>
      </c>
      <c r="C15056" t="inlineStr">
        <is>
          <t>2016-10-06 13:14:00+00:00</t>
        </is>
      </c>
      <c r="D15056" t="inlineStr">
        <is>
          <t>verchange</t>
        </is>
      </c>
      <c r="E15056" t="inlineStr">
        <is>
          <t>neutron-lib</t>
        </is>
      </c>
      <c r="F15056" t="inlineStr">
        <is>
          <t>&gt;=0.4.0</t>
        </is>
      </c>
      <c r="G15056" t="inlineStr">
        <is>
          <t>neutron-lib</t>
        </is>
      </c>
      <c r="H15056" t="inlineStr">
        <is>
          <t>&gt;=0.0.1</t>
        </is>
      </c>
    </row>
    <row r="15057">
      <c r="A15057" t="inlineStr">
        <is>
          <t>neutron-vpnaas</t>
        </is>
      </c>
      <c r="B15057" t="inlineStr">
        <is>
          <t>89dac51538b711d8e966d4a4a50f9cdfafa92fc5</t>
        </is>
      </c>
      <c r="C15057" t="inlineStr">
        <is>
          <t>2016-10-06 13:14:00+00:00</t>
        </is>
      </c>
      <c r="D15057" t="inlineStr">
        <is>
          <t>verchange</t>
        </is>
      </c>
      <c r="E15057" t="inlineStr">
        <is>
          <t>oslo.db</t>
        </is>
      </c>
      <c r="F15057" t="inlineStr">
        <is>
          <t>&gt;=4.10.0;!=4.13.2;!=4.13.1</t>
        </is>
      </c>
      <c r="G15057" t="inlineStr">
        <is>
          <t>oslo.db</t>
        </is>
      </c>
      <c r="H15057" t="inlineStr">
        <is>
          <t>&gt;=4.1.0</t>
        </is>
      </c>
    </row>
    <row r="15058">
      <c r="A15058" t="inlineStr">
        <is>
          <t>neutron-vpnaas</t>
        </is>
      </c>
      <c r="B15058" t="inlineStr">
        <is>
          <t>89dac51538b711d8e966d4a4a50f9cdfafa92fc5</t>
        </is>
      </c>
      <c r="C15058" t="inlineStr">
        <is>
          <t>2016-10-06 13:14:00+00:00</t>
        </is>
      </c>
      <c r="D15058" t="inlineStr">
        <is>
          <t>verchange</t>
        </is>
      </c>
      <c r="E15058" t="inlineStr">
        <is>
          <t>oslo.messaging</t>
        </is>
      </c>
      <c r="F15058" t="inlineStr">
        <is>
          <t>&gt;=5.2.0</t>
        </is>
      </c>
      <c r="G15058" t="inlineStr">
        <is>
          <t>oslo.messaging</t>
        </is>
      </c>
      <c r="H15058" t="inlineStr">
        <is>
          <t>&gt;=4.0.0</t>
        </is>
      </c>
    </row>
    <row r="15059">
      <c r="A15059" t="inlineStr">
        <is>
          <t>neutron-vpnaas</t>
        </is>
      </c>
      <c r="B15059" t="inlineStr">
        <is>
          <t>89dac51538b711d8e966d4a4a50f9cdfafa92fc5</t>
        </is>
      </c>
      <c r="C15059" t="inlineStr">
        <is>
          <t>2016-10-06 13:14:00+00:00</t>
        </is>
      </c>
      <c r="D15059" t="inlineStr">
        <is>
          <t>verchange</t>
        </is>
      </c>
      <c r="E15059" t="inlineStr">
        <is>
          <t>requests</t>
        </is>
      </c>
      <c r="F15059" t="inlineStr">
        <is>
          <t>&gt;=2.10.0</t>
        </is>
      </c>
      <c r="G15059" t="inlineStr">
        <is>
          <t>requests</t>
        </is>
      </c>
      <c r="H15059" t="inlineStr">
        <is>
          <t>&gt;=2.8.1;!=2.9.0</t>
        </is>
      </c>
    </row>
    <row r="15060">
      <c r="A15060" t="inlineStr">
        <is>
          <t>neutron-vpnaas</t>
        </is>
      </c>
      <c r="B15060" t="inlineStr">
        <is>
          <t>89dac51538b711d8e966d4a4a50f9cdfafa92fc5</t>
        </is>
      </c>
      <c r="C15060" t="inlineStr">
        <is>
          <t>2016-10-06 13:14:00+00:00</t>
        </is>
      </c>
      <c r="D15060" t="inlineStr">
        <is>
          <t>verchange</t>
        </is>
      </c>
      <c r="E15060" t="inlineStr">
        <is>
          <t>oslo.concurrency</t>
        </is>
      </c>
      <c r="F15060" t="inlineStr">
        <is>
          <t>&gt;=3.8.0</t>
        </is>
      </c>
      <c r="G15060" t="inlineStr">
        <is>
          <t>oslo.concurrency</t>
        </is>
      </c>
      <c r="H15060" t="inlineStr">
        <is>
          <t>&gt;=3.7.1</t>
        </is>
      </c>
    </row>
    <row r="15061">
      <c r="A15061" t="inlineStr">
        <is>
          <t>neutron-vpnaas</t>
        </is>
      </c>
      <c r="B15061" t="inlineStr">
        <is>
          <t>89dac51538b711d8e966d4a4a50f9cdfafa92fc5</t>
        </is>
      </c>
      <c r="C15061" t="inlineStr">
        <is>
          <t>2016-10-06 13:14:00+00:00</t>
        </is>
      </c>
      <c r="D15061" t="inlineStr">
        <is>
          <t>verchange</t>
        </is>
      </c>
      <c r="E15061" t="inlineStr">
        <is>
          <t>alembic</t>
        </is>
      </c>
      <c r="F15061" t="inlineStr">
        <is>
          <t>&gt;=0.8.4</t>
        </is>
      </c>
      <c r="G15061" t="inlineStr">
        <is>
          <t>alembic</t>
        </is>
      </c>
      <c r="H15061" t="inlineStr">
        <is>
          <t>&gt;=0.8.0</t>
        </is>
      </c>
    </row>
    <row r="15062">
      <c r="A15062" t="inlineStr">
        <is>
          <t>neutron-vpnaas</t>
        </is>
      </c>
      <c r="B15062" t="inlineStr">
        <is>
          <t>89dac51538b711d8e966d4a4a50f9cdfafa92fc5</t>
        </is>
      </c>
      <c r="C15062" t="inlineStr">
        <is>
          <t>2016-10-06 13:14:00+00:00</t>
        </is>
      </c>
      <c r="D15062" t="inlineStr">
        <is>
          <t>verchange</t>
        </is>
      </c>
      <c r="E15062" t="inlineStr">
        <is>
          <t>netaddr</t>
        </is>
      </c>
      <c r="F15062" t="inlineStr">
        <is>
          <t>!=0.7.16;&gt;=0.7.13</t>
        </is>
      </c>
      <c r="G15062" t="inlineStr">
        <is>
          <t>netaddr</t>
        </is>
      </c>
      <c r="H15062" t="inlineStr">
        <is>
          <t>!=0.7.16;&gt;=0.7.12</t>
        </is>
      </c>
    </row>
    <row r="15063">
      <c r="A15063" t="inlineStr">
        <is>
          <t>neutron-vpnaas</t>
        </is>
      </c>
      <c r="B15063" t="inlineStr">
        <is>
          <t>89dac51538b711d8e966d4a4a50f9cdfafa92fc5</t>
        </is>
      </c>
      <c r="C15063" t="inlineStr">
        <is>
          <t>2016-10-06 13:14:00+00:00</t>
        </is>
      </c>
      <c r="D15063" t="inlineStr">
        <is>
          <t>verchange</t>
        </is>
      </c>
      <c r="E15063" t="inlineStr">
        <is>
          <t>oslo.service</t>
        </is>
      </c>
      <c r="F15063" t="inlineStr">
        <is>
          <t>&gt;=1.10.0</t>
        </is>
      </c>
      <c r="G15063" t="inlineStr">
        <is>
          <t>oslo.service</t>
        </is>
      </c>
      <c r="H15063" t="inlineStr">
        <is>
          <t>&gt;=1.0.0</t>
        </is>
      </c>
    </row>
    <row r="15064">
      <c r="A15064" t="inlineStr">
        <is>
          <t>neutron-vpnaas</t>
        </is>
      </c>
      <c r="B15064" t="inlineStr">
        <is>
          <t>89dac51538b711d8e966d4a4a50f9cdfafa92fc5</t>
        </is>
      </c>
      <c r="C15064" t="inlineStr">
        <is>
          <t>2016-10-06 13:14:00+00:00</t>
        </is>
      </c>
      <c r="D15064" t="inlineStr">
        <is>
          <t>add</t>
        </is>
      </c>
      <c r="E15064" t="inlineStr">
        <is>
          <t>oslo.reports</t>
        </is>
      </c>
      <c r="F15064" t="inlineStr">
        <is>
          <t>&gt;=0.6.0</t>
        </is>
      </c>
      <c r="G15064" t="inlineStr"/>
      <c r="H15064" t="inlineStr"/>
    </row>
    <row r="15065">
      <c r="A15065" t="inlineStr">
        <is>
          <t>neutron-vpnaas</t>
        </is>
      </c>
      <c r="B15065" t="inlineStr">
        <is>
          <t>d6db1238a4950df03dfb28acabcf4df14ebfa3ac</t>
        </is>
      </c>
      <c r="C15065" t="inlineStr">
        <is>
          <t>2017-02-13 23:12:22+00:00</t>
        </is>
      </c>
      <c r="D15065" t="inlineStr">
        <is>
          <t>verchange</t>
        </is>
      </c>
      <c r="E15065" t="inlineStr">
        <is>
          <t>oslo.utils</t>
        </is>
      </c>
      <c r="F15065" t="inlineStr">
        <is>
          <t>&gt;=3.18.0</t>
        </is>
      </c>
      <c r="G15065" t="inlineStr">
        <is>
          <t>oslo.utils</t>
        </is>
      </c>
      <c r="H15065" t="inlineStr">
        <is>
          <t>&gt;=3.16.0</t>
        </is>
      </c>
    </row>
    <row r="15066">
      <c r="A15066" t="inlineStr">
        <is>
          <t>neutron-vpnaas</t>
        </is>
      </c>
      <c r="B15066" t="inlineStr">
        <is>
          <t>d6db1238a4950df03dfb28acabcf4df14ebfa3ac</t>
        </is>
      </c>
      <c r="C15066" t="inlineStr">
        <is>
          <t>2017-02-13 23:12:22+00:00</t>
        </is>
      </c>
      <c r="D15066" t="inlineStr">
        <is>
          <t>verchange</t>
        </is>
      </c>
      <c r="E15066" t="inlineStr">
        <is>
          <t>oslo.config</t>
        </is>
      </c>
      <c r="F15066" t="inlineStr">
        <is>
          <t>&gt;=3.14.0;!=3.18.0</t>
        </is>
      </c>
      <c r="G15066" t="inlineStr">
        <is>
          <t>oslo.config</t>
        </is>
      </c>
      <c r="H15066" t="inlineStr">
        <is>
          <t>&gt;=3.14.0</t>
        </is>
      </c>
    </row>
    <row r="15067">
      <c r="A15067" t="inlineStr">
        <is>
          <t>neutron-vpnaas</t>
        </is>
      </c>
      <c r="B15067" t="inlineStr">
        <is>
          <t>d6db1238a4950df03dfb28acabcf4df14ebfa3ac</t>
        </is>
      </c>
      <c r="C15067" t="inlineStr">
        <is>
          <t>2017-02-13 23:12:22+00:00</t>
        </is>
      </c>
      <c r="D15067" t="inlineStr">
        <is>
          <t>verchange</t>
        </is>
      </c>
      <c r="E15067" t="inlineStr">
        <is>
          <t>neutron-lib</t>
        </is>
      </c>
      <c r="F15067" t="inlineStr">
        <is>
          <t>&gt;=1.1.0</t>
        </is>
      </c>
      <c r="G15067" t="inlineStr">
        <is>
          <t>neutron-lib</t>
        </is>
      </c>
      <c r="H15067" t="inlineStr">
        <is>
          <t>&gt;=0.4.0</t>
        </is>
      </c>
    </row>
    <row r="15068">
      <c r="A15068" t="inlineStr">
        <is>
          <t>neutron-vpnaas</t>
        </is>
      </c>
      <c r="B15068" t="inlineStr">
        <is>
          <t>d6db1238a4950df03dfb28acabcf4df14ebfa3ac</t>
        </is>
      </c>
      <c r="C15068" t="inlineStr">
        <is>
          <t>2017-02-13 23:12:22+00:00</t>
        </is>
      </c>
      <c r="D15068" t="inlineStr">
        <is>
          <t>verchange</t>
        </is>
      </c>
      <c r="E15068" t="inlineStr">
        <is>
          <t>oslo.db</t>
        </is>
      </c>
      <c r="F15068" t="inlineStr">
        <is>
          <t>&gt;=4.15.0</t>
        </is>
      </c>
      <c r="G15068" t="inlineStr">
        <is>
          <t>oslo.db</t>
        </is>
      </c>
      <c r="H15068" t="inlineStr">
        <is>
          <t>&gt;=4.10.0;!=4.13.2;!=4.13.1</t>
        </is>
      </c>
    </row>
    <row r="15069">
      <c r="A15069" t="inlineStr">
        <is>
          <t>neutron-vpnaas</t>
        </is>
      </c>
      <c r="B15069" t="inlineStr">
        <is>
          <t>d6db1238a4950df03dfb28acabcf4df14ebfa3ac</t>
        </is>
      </c>
      <c r="C15069" t="inlineStr">
        <is>
          <t>2017-02-13 23:12:22+00:00</t>
        </is>
      </c>
      <c r="D15069" t="inlineStr">
        <is>
          <t>verchange</t>
        </is>
      </c>
      <c r="E15069" t="inlineStr">
        <is>
          <t>oslo.messaging</t>
        </is>
      </c>
      <c r="F15069" t="inlineStr">
        <is>
          <t>&gt;=5.14.0</t>
        </is>
      </c>
      <c r="G15069" t="inlineStr">
        <is>
          <t>oslo.messaging</t>
        </is>
      </c>
      <c r="H15069" t="inlineStr">
        <is>
          <t>&gt;=5.2.0</t>
        </is>
      </c>
    </row>
    <row r="15070">
      <c r="A15070" t="inlineStr">
        <is>
          <t>neutron-vpnaas</t>
        </is>
      </c>
      <c r="B15070" t="inlineStr">
        <is>
          <t>d6db1238a4950df03dfb28acabcf4df14ebfa3ac</t>
        </is>
      </c>
      <c r="C15070" t="inlineStr">
        <is>
          <t>2017-02-13 23:12:22+00:00</t>
        </is>
      </c>
      <c r="D15070" t="inlineStr">
        <is>
          <t>verchange</t>
        </is>
      </c>
      <c r="E15070" t="inlineStr">
        <is>
          <t>alembic</t>
        </is>
      </c>
      <c r="F15070" t="inlineStr">
        <is>
          <t>&gt;=0.8.10</t>
        </is>
      </c>
      <c r="G15070" t="inlineStr">
        <is>
          <t>alembic</t>
        </is>
      </c>
      <c r="H15070" t="inlineStr">
        <is>
          <t>&gt;=0.8.4</t>
        </is>
      </c>
    </row>
    <row r="15071">
      <c r="A15071" t="inlineStr">
        <is>
          <t>neutron-vpnaas</t>
        </is>
      </c>
      <c r="B15071" t="inlineStr">
        <is>
          <t>d6db1238a4950df03dfb28acabcf4df14ebfa3ac</t>
        </is>
      </c>
      <c r="C15071" t="inlineStr">
        <is>
          <t>2017-02-13 23:12:22+00:00</t>
        </is>
      </c>
      <c r="D15071" t="inlineStr">
        <is>
          <t>verchange</t>
        </is>
      </c>
      <c r="E15071" t="inlineStr">
        <is>
          <t>requests</t>
        </is>
      </c>
      <c r="F15071" t="inlineStr">
        <is>
          <t>&gt;=2.10.0;!=2.12.2</t>
        </is>
      </c>
      <c r="G15071" t="inlineStr">
        <is>
          <t>requests</t>
        </is>
      </c>
      <c r="H15071" t="inlineStr">
        <is>
          <t>&gt;=2.10.0</t>
        </is>
      </c>
    </row>
    <row r="15072">
      <c r="A15072" t="inlineStr">
        <is>
          <t>neutron-vpnaas</t>
        </is>
      </c>
      <c r="B15072" t="inlineStr">
        <is>
          <t>d6db1238a4950df03dfb28acabcf4df14ebfa3ac</t>
        </is>
      </c>
      <c r="C15072" t="inlineStr">
        <is>
          <t>2017-02-13 23:12:22+00:00</t>
        </is>
      </c>
      <c r="D15072" t="inlineStr">
        <is>
          <t>verchange</t>
        </is>
      </c>
      <c r="E15072" t="inlineStr">
        <is>
          <t>pbr</t>
        </is>
      </c>
      <c r="F15072" t="inlineStr">
        <is>
          <t>&gt;=1.8</t>
        </is>
      </c>
      <c r="G15072" t="inlineStr">
        <is>
          <t>pbr</t>
        </is>
      </c>
      <c r="H15072" t="inlineStr">
        <is>
          <t>&gt;=1.6</t>
        </is>
      </c>
    </row>
    <row r="15073">
      <c r="A15073" t="inlineStr">
        <is>
          <t>neutron-vpnaas</t>
        </is>
      </c>
      <c r="B15073" t="inlineStr">
        <is>
          <t>d6db1238a4950df03dfb28acabcf4df14ebfa3ac</t>
        </is>
      </c>
      <c r="C15073" t="inlineStr">
        <is>
          <t>2017-02-13 23:12:22+00:00</t>
        </is>
      </c>
      <c r="D15073" t="inlineStr">
        <is>
          <t>verchange</t>
        </is>
      </c>
      <c r="E15073" t="inlineStr">
        <is>
          <t>Jinja2</t>
        </is>
      </c>
      <c r="F15073" t="inlineStr">
        <is>
          <t>!=2.9.3;&gt;=2.8;!=2.9.2;!=2.9.1;!=2.9.4;!=2.9.0</t>
        </is>
      </c>
      <c r="G15073" t="inlineStr">
        <is>
          <t>Jinja2</t>
        </is>
      </c>
      <c r="H15073" t="inlineStr">
        <is>
          <t>&gt;=2.8</t>
        </is>
      </c>
    </row>
    <row r="15074">
      <c r="A15074" t="inlineStr">
        <is>
          <t>neutron-vpnaas</t>
        </is>
      </c>
      <c r="B15074" t="inlineStr">
        <is>
          <t>d6db1238a4950df03dfb28acabcf4df14ebfa3ac</t>
        </is>
      </c>
      <c r="C15074" t="inlineStr">
        <is>
          <t>2017-02-13 23:12:22+00:00</t>
        </is>
      </c>
      <c r="D15074" t="inlineStr">
        <is>
          <t>verchange</t>
        </is>
      </c>
      <c r="E15074" t="inlineStr">
        <is>
          <t>oslo.log</t>
        </is>
      </c>
      <c r="F15074" t="inlineStr">
        <is>
          <t>&gt;=3.11.0</t>
        </is>
      </c>
      <c r="G15074" t="inlineStr">
        <is>
          <t>oslo.log</t>
        </is>
      </c>
      <c r="H15074" t="inlineStr">
        <is>
          <t>&gt;=1.14.0</t>
        </is>
      </c>
    </row>
    <row r="15075">
      <c r="A15075" t="inlineStr">
        <is>
          <t>neutron-vpnaas</t>
        </is>
      </c>
      <c r="B15075" t="inlineStr">
        <is>
          <t>60e4e7113b5fbbf28e97ebce2f40b7f1675200e6</t>
        </is>
      </c>
      <c r="C15075" t="inlineStr">
        <is>
          <t>2017-09-05 04:18:29+00:00</t>
        </is>
      </c>
      <c r="D15075" t="inlineStr">
        <is>
          <t>verchange</t>
        </is>
      </c>
      <c r="E15075" t="inlineStr">
        <is>
          <t>oslo.utils</t>
        </is>
      </c>
      <c r="F15075" t="inlineStr">
        <is>
          <t>&gt;=3.20.0</t>
        </is>
      </c>
      <c r="G15075" t="inlineStr">
        <is>
          <t>oslo.utils</t>
        </is>
      </c>
      <c r="H15075" t="inlineStr">
        <is>
          <t>&gt;=3.18.0</t>
        </is>
      </c>
    </row>
    <row r="15076">
      <c r="A15076" t="inlineStr">
        <is>
          <t>neutron-vpnaas</t>
        </is>
      </c>
      <c r="B15076" t="inlineStr">
        <is>
          <t>60e4e7113b5fbbf28e97ebce2f40b7f1675200e6</t>
        </is>
      </c>
      <c r="C15076" t="inlineStr">
        <is>
          <t>2017-09-05 04:18:29+00:00</t>
        </is>
      </c>
      <c r="D15076" t="inlineStr">
        <is>
          <t>verchange</t>
        </is>
      </c>
      <c r="E15076" t="inlineStr">
        <is>
          <t>oslo.config</t>
        </is>
      </c>
      <c r="F15076" t="inlineStr">
        <is>
          <t>!=4.3.0;&gt;=4.0.0;!=4.4.0</t>
        </is>
      </c>
      <c r="G15076" t="inlineStr">
        <is>
          <t>oslo.config</t>
        </is>
      </c>
      <c r="H15076" t="inlineStr">
        <is>
          <t>&gt;=3.14.0;!=3.18.0</t>
        </is>
      </c>
    </row>
    <row r="15077">
      <c r="A15077" t="inlineStr">
        <is>
          <t>neutron-vpnaas</t>
        </is>
      </c>
      <c r="B15077" t="inlineStr">
        <is>
          <t>60e4e7113b5fbbf28e97ebce2f40b7f1675200e6</t>
        </is>
      </c>
      <c r="C15077" t="inlineStr">
        <is>
          <t>2017-09-05 04:18:29+00:00</t>
        </is>
      </c>
      <c r="D15077" t="inlineStr">
        <is>
          <t>verchange</t>
        </is>
      </c>
      <c r="E15077" t="inlineStr">
        <is>
          <t>neutron-lib</t>
        </is>
      </c>
      <c r="F15077" t="inlineStr">
        <is>
          <t>&gt;=1.9.0</t>
        </is>
      </c>
      <c r="G15077" t="inlineStr">
        <is>
          <t>neutron-lib</t>
        </is>
      </c>
      <c r="H15077" t="inlineStr">
        <is>
          <t>&gt;=1.1.0</t>
        </is>
      </c>
    </row>
    <row r="15078">
      <c r="A15078" t="inlineStr">
        <is>
          <t>neutron-vpnaas</t>
        </is>
      </c>
      <c r="B15078" t="inlineStr">
        <is>
          <t>60e4e7113b5fbbf28e97ebce2f40b7f1675200e6</t>
        </is>
      </c>
      <c r="C15078" t="inlineStr">
        <is>
          <t>2017-09-05 04:18:29+00:00</t>
        </is>
      </c>
      <c r="D15078" t="inlineStr">
        <is>
          <t>verchange</t>
        </is>
      </c>
      <c r="E15078" t="inlineStr">
        <is>
          <t>oslo.db</t>
        </is>
      </c>
      <c r="F15078" t="inlineStr">
        <is>
          <t>&gt;=4.24.0</t>
        </is>
      </c>
      <c r="G15078" t="inlineStr">
        <is>
          <t>oslo.db</t>
        </is>
      </c>
      <c r="H15078" t="inlineStr">
        <is>
          <t>&gt;=4.15.0</t>
        </is>
      </c>
    </row>
    <row r="15079">
      <c r="A15079" t="inlineStr">
        <is>
          <t>neutron-vpnaas</t>
        </is>
      </c>
      <c r="B15079" t="inlineStr">
        <is>
          <t>60e4e7113b5fbbf28e97ebce2f40b7f1675200e6</t>
        </is>
      </c>
      <c r="C15079" t="inlineStr">
        <is>
          <t>2017-09-05 04:18:29+00:00</t>
        </is>
      </c>
      <c r="D15079" t="inlineStr">
        <is>
          <t>verchange</t>
        </is>
      </c>
      <c r="E15079" t="inlineStr">
        <is>
          <t>oslo.messaging</t>
        </is>
      </c>
      <c r="F15079" t="inlineStr">
        <is>
          <t>!=5.25.0;&gt;=5.24.2</t>
        </is>
      </c>
      <c r="G15079" t="inlineStr">
        <is>
          <t>oslo.messaging</t>
        </is>
      </c>
      <c r="H15079" t="inlineStr">
        <is>
          <t>&gt;=5.14.0</t>
        </is>
      </c>
    </row>
    <row r="15080">
      <c r="A15080" t="inlineStr">
        <is>
          <t>neutron-vpnaas</t>
        </is>
      </c>
      <c r="B15080" t="inlineStr">
        <is>
          <t>60e4e7113b5fbbf28e97ebce2f40b7f1675200e6</t>
        </is>
      </c>
      <c r="C15080" t="inlineStr">
        <is>
          <t>2017-09-05 04:18:29+00:00</t>
        </is>
      </c>
      <c r="D15080" t="inlineStr">
        <is>
          <t>verchange</t>
        </is>
      </c>
      <c r="E15080" t="inlineStr">
        <is>
          <t>requests</t>
        </is>
      </c>
      <c r="F15080" t="inlineStr">
        <is>
          <t>&gt;=2.14.2</t>
        </is>
      </c>
      <c r="G15080" t="inlineStr">
        <is>
          <t>requests</t>
        </is>
      </c>
      <c r="H15080" t="inlineStr">
        <is>
          <t>&gt;=2.10.0;!=2.12.2</t>
        </is>
      </c>
    </row>
    <row r="15081">
      <c r="A15081" t="inlineStr">
        <is>
          <t>neutron-vpnaas</t>
        </is>
      </c>
      <c r="B15081" t="inlineStr">
        <is>
          <t>60e4e7113b5fbbf28e97ebce2f40b7f1675200e6</t>
        </is>
      </c>
      <c r="C15081" t="inlineStr">
        <is>
          <t>2017-09-05 04:18:29+00:00</t>
        </is>
      </c>
      <c r="D15081" t="inlineStr">
        <is>
          <t>verchange</t>
        </is>
      </c>
      <c r="E15081" t="inlineStr">
        <is>
          <t>pbr</t>
        </is>
      </c>
      <c r="F15081" t="inlineStr">
        <is>
          <t>&gt;=2.0.0;!=2.1.0</t>
        </is>
      </c>
      <c r="G15081" t="inlineStr">
        <is>
          <t>pbr</t>
        </is>
      </c>
      <c r="H15081" t="inlineStr">
        <is>
          <t>&gt;=1.8</t>
        </is>
      </c>
    </row>
    <row r="15082">
      <c r="A15082" t="inlineStr">
        <is>
          <t>neutron-vpnaas</t>
        </is>
      </c>
      <c r="B15082" t="inlineStr">
        <is>
          <t>60e4e7113b5fbbf28e97ebce2f40b7f1675200e6</t>
        </is>
      </c>
      <c r="C15082" t="inlineStr">
        <is>
          <t>2017-09-05 04:18:29+00:00</t>
        </is>
      </c>
      <c r="D15082" t="inlineStr">
        <is>
          <t>verchange</t>
        </is>
      </c>
      <c r="E15082" t="inlineStr">
        <is>
          <t>SQLAlchemy</t>
        </is>
      </c>
      <c r="F15082" t="inlineStr">
        <is>
          <t>&gt;=1.0.10;!=1.1.5;!=1.1.8;!=1.1.6;!=1.1.7</t>
        </is>
      </c>
      <c r="G15082" t="inlineStr">
        <is>
          <t>SQLAlchemy</t>
        </is>
      </c>
      <c r="H15082" t="inlineStr">
        <is>
          <t>&lt;1.1.0;&gt;=1.0.10</t>
        </is>
      </c>
    </row>
    <row r="15083">
      <c r="A15083" t="inlineStr">
        <is>
          <t>neutron-vpnaas</t>
        </is>
      </c>
      <c r="B15083" t="inlineStr">
        <is>
          <t>60e4e7113b5fbbf28e97ebce2f40b7f1675200e6</t>
        </is>
      </c>
      <c r="C15083" t="inlineStr">
        <is>
          <t>2017-09-05 04:18:29+00:00</t>
        </is>
      </c>
      <c r="D15083" t="inlineStr">
        <is>
          <t>verchange</t>
        </is>
      </c>
      <c r="E15083" t="inlineStr">
        <is>
          <t>oslo.log</t>
        </is>
      </c>
      <c r="F15083" t="inlineStr">
        <is>
          <t>&gt;=3.22.0</t>
        </is>
      </c>
      <c r="G15083" t="inlineStr">
        <is>
          <t>oslo.log</t>
        </is>
      </c>
      <c r="H15083" t="inlineStr">
        <is>
          <t>&gt;=3.11.0</t>
        </is>
      </c>
    </row>
    <row r="15084">
      <c r="A15084" t="inlineStr">
        <is>
          <t>neutron-vpnaas</t>
        </is>
      </c>
      <c r="B15084" t="inlineStr">
        <is>
          <t>60e4e7113b5fbbf28e97ebce2f40b7f1675200e6</t>
        </is>
      </c>
      <c r="C15084" t="inlineStr">
        <is>
          <t>2017-09-05 04:18:29+00:00</t>
        </is>
      </c>
      <c r="D15084" t="inlineStr">
        <is>
          <t>verchange</t>
        </is>
      </c>
      <c r="E15084" t="inlineStr">
        <is>
          <t>oslo.serialization</t>
        </is>
      </c>
      <c r="F15084" t="inlineStr">
        <is>
          <t>&gt;=1.10.0;!=2.19.1</t>
        </is>
      </c>
      <c r="G15084" t="inlineStr">
        <is>
          <t>oslo.serialization</t>
        </is>
      </c>
      <c r="H15084" t="inlineStr">
        <is>
          <t>&gt;=1.10.0</t>
        </is>
      </c>
    </row>
    <row r="15085">
      <c r="A15085" t="inlineStr">
        <is>
          <t>neutron-vpnaas</t>
        </is>
      </c>
      <c r="B15085" t="inlineStr">
        <is>
          <t>1ec25e8f6ffca003ba123f14a52350f4203a7e82</t>
        </is>
      </c>
      <c r="C15085" t="inlineStr">
        <is>
          <t>2018-01-30 22:21:11+00:00</t>
        </is>
      </c>
      <c r="D15085" t="inlineStr">
        <is>
          <t>verchange</t>
        </is>
      </c>
      <c r="E15085" t="inlineStr">
        <is>
          <t>six</t>
        </is>
      </c>
      <c r="F15085" t="inlineStr">
        <is>
          <t>&gt;=1.10.0</t>
        </is>
      </c>
      <c r="G15085" t="inlineStr">
        <is>
          <t>six</t>
        </is>
      </c>
      <c r="H15085" t="inlineStr">
        <is>
          <t>&gt;=1.9.0</t>
        </is>
      </c>
    </row>
    <row r="15086">
      <c r="A15086" t="inlineStr">
        <is>
          <t>neutron-vpnaas</t>
        </is>
      </c>
      <c r="B15086" t="inlineStr">
        <is>
          <t>1ec25e8f6ffca003ba123f14a52350f4203a7e82</t>
        </is>
      </c>
      <c r="C15086" t="inlineStr">
        <is>
          <t>2018-01-30 22:21:11+00:00</t>
        </is>
      </c>
      <c r="D15086" t="inlineStr">
        <is>
          <t>verchange</t>
        </is>
      </c>
      <c r="E15086" t="inlineStr">
        <is>
          <t>oslo.utils</t>
        </is>
      </c>
      <c r="F15086" t="inlineStr">
        <is>
          <t>&gt;=3.33.0</t>
        </is>
      </c>
      <c r="G15086" t="inlineStr">
        <is>
          <t>oslo.utils</t>
        </is>
      </c>
      <c r="H15086" t="inlineStr">
        <is>
          <t>&gt;=3.20.0</t>
        </is>
      </c>
    </row>
    <row r="15087">
      <c r="A15087" t="inlineStr">
        <is>
          <t>neutron-vpnaas</t>
        </is>
      </c>
      <c r="B15087" t="inlineStr">
        <is>
          <t>1ec25e8f6ffca003ba123f14a52350f4203a7e82</t>
        </is>
      </c>
      <c r="C15087" t="inlineStr">
        <is>
          <t>2018-01-30 22:21:11+00:00</t>
        </is>
      </c>
      <c r="D15087" t="inlineStr">
        <is>
          <t>verchange</t>
        </is>
      </c>
      <c r="E15087" t="inlineStr">
        <is>
          <t>oslo.config</t>
        </is>
      </c>
      <c r="F15087" t="inlineStr">
        <is>
          <t>&gt;=5.1.0</t>
        </is>
      </c>
      <c r="G15087" t="inlineStr">
        <is>
          <t>oslo.config</t>
        </is>
      </c>
      <c r="H15087" t="inlineStr">
        <is>
          <t>!=4.3.0;&gt;=4.0.0;!=4.4.0</t>
        </is>
      </c>
    </row>
    <row r="15088">
      <c r="A15088" t="inlineStr">
        <is>
          <t>neutron-vpnaas</t>
        </is>
      </c>
      <c r="B15088" t="inlineStr">
        <is>
          <t>1ec25e8f6ffca003ba123f14a52350f4203a7e82</t>
        </is>
      </c>
      <c r="C15088" t="inlineStr">
        <is>
          <t>2018-01-30 22:21:11+00:00</t>
        </is>
      </c>
      <c r="D15088" t="inlineStr">
        <is>
          <t>verchange</t>
        </is>
      </c>
      <c r="E15088" t="inlineStr">
        <is>
          <t>oslo.reports</t>
        </is>
      </c>
      <c r="F15088" t="inlineStr">
        <is>
          <t>&gt;=1.18.0</t>
        </is>
      </c>
      <c r="G15088" t="inlineStr">
        <is>
          <t>oslo.reports</t>
        </is>
      </c>
      <c r="H15088" t="inlineStr">
        <is>
          <t>&gt;=0.6.0</t>
        </is>
      </c>
    </row>
    <row r="15089">
      <c r="A15089" t="inlineStr">
        <is>
          <t>neutron-vpnaas</t>
        </is>
      </c>
      <c r="B15089" t="inlineStr">
        <is>
          <t>1ec25e8f6ffca003ba123f14a52350f4203a7e82</t>
        </is>
      </c>
      <c r="C15089" t="inlineStr">
        <is>
          <t>2018-01-30 22:21:11+00:00</t>
        </is>
      </c>
      <c r="D15089" t="inlineStr">
        <is>
          <t>verchange</t>
        </is>
      </c>
      <c r="E15089" t="inlineStr">
        <is>
          <t>neutron-lib</t>
        </is>
      </c>
      <c r="F15089" t="inlineStr">
        <is>
          <t>&gt;=1.13.0</t>
        </is>
      </c>
      <c r="G15089" t="inlineStr">
        <is>
          <t>neutron-lib</t>
        </is>
      </c>
      <c r="H15089" t="inlineStr">
        <is>
          <t>&gt;=1.9.0</t>
        </is>
      </c>
    </row>
    <row r="15090">
      <c r="A15090" t="inlineStr">
        <is>
          <t>neutron-vpnaas</t>
        </is>
      </c>
      <c r="B15090" t="inlineStr">
        <is>
          <t>1ec25e8f6ffca003ba123f14a52350f4203a7e82</t>
        </is>
      </c>
      <c r="C15090" t="inlineStr">
        <is>
          <t>2018-01-30 22:21:11+00:00</t>
        </is>
      </c>
      <c r="D15090" t="inlineStr">
        <is>
          <t>verchange</t>
        </is>
      </c>
      <c r="E15090" t="inlineStr">
        <is>
          <t>oslo.db</t>
        </is>
      </c>
      <c r="F15090" t="inlineStr">
        <is>
          <t>&gt;=4.27.0</t>
        </is>
      </c>
      <c r="G15090" t="inlineStr">
        <is>
          <t>oslo.db</t>
        </is>
      </c>
      <c r="H15090" t="inlineStr">
        <is>
          <t>&gt;=4.24.0</t>
        </is>
      </c>
    </row>
    <row r="15091">
      <c r="A15091" t="inlineStr">
        <is>
          <t>neutron-vpnaas</t>
        </is>
      </c>
      <c r="B15091" t="inlineStr">
        <is>
          <t>1ec25e8f6ffca003ba123f14a52350f4203a7e82</t>
        </is>
      </c>
      <c r="C15091" t="inlineStr">
        <is>
          <t>2018-01-30 22:21:11+00:00</t>
        </is>
      </c>
      <c r="D15091" t="inlineStr">
        <is>
          <t>verchange</t>
        </is>
      </c>
      <c r="E15091" t="inlineStr">
        <is>
          <t>oslo.messaging</t>
        </is>
      </c>
      <c r="F15091" t="inlineStr">
        <is>
          <t>&gt;=5.29.0</t>
        </is>
      </c>
      <c r="G15091" t="inlineStr">
        <is>
          <t>oslo.messaging</t>
        </is>
      </c>
      <c r="H15091" t="inlineStr">
        <is>
          <t>!=5.25.0;&gt;=5.24.2</t>
        </is>
      </c>
    </row>
    <row r="15092">
      <c r="A15092" t="inlineStr">
        <is>
          <t>neutron-vpnaas</t>
        </is>
      </c>
      <c r="B15092" t="inlineStr">
        <is>
          <t>1ec25e8f6ffca003ba123f14a52350f4203a7e82</t>
        </is>
      </c>
      <c r="C15092" t="inlineStr">
        <is>
          <t>2018-01-30 22:21:11+00:00</t>
        </is>
      </c>
      <c r="D15092" t="inlineStr">
        <is>
          <t>verchange</t>
        </is>
      </c>
      <c r="E15092" t="inlineStr">
        <is>
          <t>oslo.concurrency</t>
        </is>
      </c>
      <c r="F15092" t="inlineStr">
        <is>
          <t>&gt;=3.25.0</t>
        </is>
      </c>
      <c r="G15092" t="inlineStr">
        <is>
          <t>oslo.concurrency</t>
        </is>
      </c>
      <c r="H15092" t="inlineStr">
        <is>
          <t>&gt;=3.8.0</t>
        </is>
      </c>
    </row>
    <row r="15093">
      <c r="A15093" t="inlineStr">
        <is>
          <t>neutron-vpnaas</t>
        </is>
      </c>
      <c r="B15093" t="inlineStr">
        <is>
          <t>1ec25e8f6ffca003ba123f14a52350f4203a7e82</t>
        </is>
      </c>
      <c r="C15093" t="inlineStr">
        <is>
          <t>2018-01-30 22:21:11+00:00</t>
        </is>
      </c>
      <c r="D15093" t="inlineStr">
        <is>
          <t>verchange</t>
        </is>
      </c>
      <c r="E15093" t="inlineStr">
        <is>
          <t>oslo.service</t>
        </is>
      </c>
      <c r="F15093" t="inlineStr">
        <is>
          <t>&gt;=1.24.0;!=1.28.1</t>
        </is>
      </c>
      <c r="G15093" t="inlineStr">
        <is>
          <t>oslo.service</t>
        </is>
      </c>
      <c r="H15093" t="inlineStr">
        <is>
          <t>&gt;=1.10.0</t>
        </is>
      </c>
    </row>
    <row r="15094">
      <c r="A15094" t="inlineStr">
        <is>
          <t>neutron-vpnaas</t>
        </is>
      </c>
      <c r="B15094" t="inlineStr">
        <is>
          <t>1ec25e8f6ffca003ba123f14a52350f4203a7e82</t>
        </is>
      </c>
      <c r="C15094" t="inlineStr">
        <is>
          <t>2018-01-30 22:21:11+00:00</t>
        </is>
      </c>
      <c r="D15094" t="inlineStr">
        <is>
          <t>verchange</t>
        </is>
      </c>
      <c r="E15094" t="inlineStr">
        <is>
          <t>oslo.log</t>
        </is>
      </c>
      <c r="F15094" t="inlineStr">
        <is>
          <t>&gt;=3.36.0</t>
        </is>
      </c>
      <c r="G15094" t="inlineStr">
        <is>
          <t>oslo.log</t>
        </is>
      </c>
      <c r="H15094" t="inlineStr">
        <is>
          <t>&gt;=3.22.0</t>
        </is>
      </c>
    </row>
    <row r="15095">
      <c r="A15095" t="inlineStr">
        <is>
          <t>neutron-vpnaas</t>
        </is>
      </c>
      <c r="B15095" t="inlineStr">
        <is>
          <t>1ec25e8f6ffca003ba123f14a52350f4203a7e82</t>
        </is>
      </c>
      <c r="C15095" t="inlineStr">
        <is>
          <t>2018-01-30 22:21:11+00:00</t>
        </is>
      </c>
      <c r="D15095" t="inlineStr">
        <is>
          <t>verchange</t>
        </is>
      </c>
      <c r="E15095" t="inlineStr">
        <is>
          <t>oslo.serialization</t>
        </is>
      </c>
      <c r="F15095" t="inlineStr">
        <is>
          <t>!=2.19.1;&gt;=2.18.0</t>
        </is>
      </c>
      <c r="G15095" t="inlineStr">
        <is>
          <t>oslo.serialization</t>
        </is>
      </c>
      <c r="H15095" t="inlineStr">
        <is>
          <t>&gt;=1.10.0;!=2.19.1</t>
        </is>
      </c>
    </row>
    <row r="15096">
      <c r="A15096" t="inlineStr">
        <is>
          <t>neutron-vpnaas</t>
        </is>
      </c>
      <c r="B15096" t="inlineStr">
        <is>
          <t>1ec25e8f6ffca003ba123f14a52350f4203a7e82</t>
        </is>
      </c>
      <c r="C15096" t="inlineStr">
        <is>
          <t>2018-01-30 22:21:11+00:00</t>
        </is>
      </c>
      <c r="D15096" t="inlineStr">
        <is>
          <t>verchange</t>
        </is>
      </c>
      <c r="E15096" t="inlineStr">
        <is>
          <t>netaddr</t>
        </is>
      </c>
      <c r="F15096" t="inlineStr">
        <is>
          <t>&gt;=0.7.18</t>
        </is>
      </c>
      <c r="G15096" t="inlineStr">
        <is>
          <t>netaddr</t>
        </is>
      </c>
      <c r="H15096" t="inlineStr">
        <is>
          <t>!=0.7.16;&gt;=0.7.13</t>
        </is>
      </c>
    </row>
    <row r="15097">
      <c r="A15097" t="inlineStr">
        <is>
          <t>neutron-vpnaas</t>
        </is>
      </c>
      <c r="B15097" t="inlineStr">
        <is>
          <t>da4fff7e7aa756cd8280e8dd14fb8cccc5777277</t>
        </is>
      </c>
      <c r="C15097" t="inlineStr">
        <is>
          <t>2018-08-30 14:11:37+00:00</t>
        </is>
      </c>
      <c r="D15097" t="inlineStr">
        <is>
          <t>verchange</t>
        </is>
      </c>
      <c r="E15097" t="inlineStr">
        <is>
          <t>oslo.config</t>
        </is>
      </c>
      <c r="F15097" t="inlineStr">
        <is>
          <t>&gt;=5.2.0</t>
        </is>
      </c>
      <c r="G15097" t="inlineStr">
        <is>
          <t>oslo.config</t>
        </is>
      </c>
      <c r="H15097" t="inlineStr">
        <is>
          <t>&gt;=5.1.0</t>
        </is>
      </c>
    </row>
    <row r="15098">
      <c r="A15098" t="inlineStr">
        <is>
          <t>neutron-vpnaas</t>
        </is>
      </c>
      <c r="B15098" t="inlineStr">
        <is>
          <t>da4fff7e7aa756cd8280e8dd14fb8cccc5777277</t>
        </is>
      </c>
      <c r="C15098" t="inlineStr">
        <is>
          <t>2018-08-30 14:11:37+00:00</t>
        </is>
      </c>
      <c r="D15098" t="inlineStr">
        <is>
          <t>verchange</t>
        </is>
      </c>
      <c r="E15098" t="inlineStr">
        <is>
          <t>neutron-lib</t>
        </is>
      </c>
      <c r="F15098" t="inlineStr">
        <is>
          <t>&gt;=1.18.0</t>
        </is>
      </c>
      <c r="G15098" t="inlineStr">
        <is>
          <t>neutron-lib</t>
        </is>
      </c>
      <c r="H15098" t="inlineStr">
        <is>
          <t>&gt;=1.13.0</t>
        </is>
      </c>
    </row>
    <row r="15099">
      <c r="A15099" t="inlineStr">
        <is>
          <t>neutron-vpnaas</t>
        </is>
      </c>
      <c r="B15099" t="inlineStr">
        <is>
          <t>da4fff7e7aa756cd8280e8dd14fb8cccc5777277</t>
        </is>
      </c>
      <c r="C15099" t="inlineStr">
        <is>
          <t>2018-08-30 14:11:37+00:00</t>
        </is>
      </c>
      <c r="D15099" t="inlineStr">
        <is>
          <t>verchange</t>
        </is>
      </c>
      <c r="E15099" t="inlineStr">
        <is>
          <t>oslo.concurrency</t>
        </is>
      </c>
      <c r="F15099" t="inlineStr">
        <is>
          <t>&gt;=3.26.0</t>
        </is>
      </c>
      <c r="G15099" t="inlineStr">
        <is>
          <t>oslo.concurrency</t>
        </is>
      </c>
      <c r="H15099" t="inlineStr">
        <is>
          <t>&gt;=3.25.0</t>
        </is>
      </c>
    </row>
    <row r="15100">
      <c r="A15100" t="inlineStr">
        <is>
          <t>neutron-vpnaas</t>
        </is>
      </c>
      <c r="B15100" t="inlineStr">
        <is>
          <t>da4fff7e7aa756cd8280e8dd14fb8cccc5777277</t>
        </is>
      </c>
      <c r="C15100" t="inlineStr">
        <is>
          <t>2018-08-30 14:11:37+00:00</t>
        </is>
      </c>
      <c r="D15100" t="inlineStr">
        <is>
          <t>verchange</t>
        </is>
      </c>
      <c r="E15100" t="inlineStr">
        <is>
          <t>SQLAlchemy</t>
        </is>
      </c>
      <c r="F15100" t="inlineStr">
        <is>
          <t>&gt;=1.2.0</t>
        </is>
      </c>
      <c r="G15100" t="inlineStr">
        <is>
          <t>SQLAlchemy</t>
        </is>
      </c>
      <c r="H15100" t="inlineStr">
        <is>
          <t>&gt;=1.0.10;!=1.1.5;!=1.1.8;!=1.1.6;!=1.1.7</t>
        </is>
      </c>
    </row>
    <row r="15101">
      <c r="A15101" t="inlineStr">
        <is>
          <t>neutron-vpnaas</t>
        </is>
      </c>
      <c r="B15101" t="inlineStr">
        <is>
          <t>da4fff7e7aa756cd8280e8dd14fb8cccc5777277</t>
        </is>
      </c>
      <c r="C15101" t="inlineStr">
        <is>
          <t>2018-08-30 14:11:37+00:00</t>
        </is>
      </c>
      <c r="D15101" t="inlineStr">
        <is>
          <t>verchange</t>
        </is>
      </c>
      <c r="E15101" t="inlineStr">
        <is>
          <t>Jinja2</t>
        </is>
      </c>
      <c r="F15101" t="inlineStr">
        <is>
          <t>&gt;=2.10</t>
        </is>
      </c>
      <c r="G15101" t="inlineStr">
        <is>
          <t>Jinja2</t>
        </is>
      </c>
      <c r="H15101" t="inlineStr">
        <is>
          <t>!=2.9.3;&gt;=2.8;!=2.9.2;!=2.9.1;!=2.9.4;!=2.9.0</t>
        </is>
      </c>
    </row>
    <row r="15102">
      <c r="A15102" t="inlineStr">
        <is>
          <t>neutron-vpnaas</t>
        </is>
      </c>
      <c r="B15102" t="inlineStr">
        <is>
          <t>da4fff7e7aa756cd8280e8dd14fb8cccc5777277</t>
        </is>
      </c>
      <c r="C15102" t="inlineStr">
        <is>
          <t>2018-08-30 14:11:37+00:00</t>
        </is>
      </c>
      <c r="D15102" t="inlineStr">
        <is>
          <t>add</t>
        </is>
      </c>
      <c r="E15102" t="inlineStr">
        <is>
          <t>neutron</t>
        </is>
      </c>
      <c r="F15102" t="inlineStr">
        <is>
          <t>&gt;=13.0.0.0b2</t>
        </is>
      </c>
      <c r="G15102" t="inlineStr"/>
      <c r="H15102" t="inlineStr"/>
    </row>
    <row r="15103">
      <c r="A15103" t="inlineStr">
        <is>
          <t>neutron-vpnaas</t>
        </is>
      </c>
      <c r="B15103" t="inlineStr">
        <is>
          <t>659a8cd7fe2581b7e7d7b1e60b18a4630c9d7058</t>
        </is>
      </c>
      <c r="C15103" t="inlineStr">
        <is>
          <t>2020-02-18 14:10:24+00:00</t>
        </is>
      </c>
      <c r="D15103" t="inlineStr">
        <is>
          <t>verchange</t>
        </is>
      </c>
      <c r="E15103" t="inlineStr">
        <is>
          <t>neutron</t>
        </is>
      </c>
      <c r="F15103" t="inlineStr">
        <is>
          <t>&lt;15.0.0.0b1;&gt;=13.0.0.0b2</t>
        </is>
      </c>
      <c r="G15103" t="inlineStr">
        <is>
          <t>neutron</t>
        </is>
      </c>
      <c r="H15103" t="inlineStr">
        <is>
          <t>&gt;=13.0.0.0b2</t>
        </is>
      </c>
    </row>
    <row r="15104">
      <c r="A15104" t="inlineStr">
        <is>
          <t>neutron-vpnaas</t>
        </is>
      </c>
      <c r="B15104" t="inlineStr">
        <is>
          <t>6818274acbfcd8f2fc2ece9f004d0eff13ee8bf1</t>
        </is>
      </c>
      <c r="C15104" t="inlineStr">
        <is>
          <t>2020-02-28 15:28:14+00:00</t>
        </is>
      </c>
      <c r="D15104" t="inlineStr">
        <is>
          <t>verchange</t>
        </is>
      </c>
      <c r="E15104" t="inlineStr">
        <is>
          <t>neutron</t>
        </is>
      </c>
      <c r="F15104" t="inlineStr">
        <is>
          <t>&lt;14.0.0.0b1;&gt;=13.0.0.0b2</t>
        </is>
      </c>
      <c r="G15104" t="inlineStr">
        <is>
          <t>neutron</t>
        </is>
      </c>
      <c r="H15104" t="inlineStr">
        <is>
          <t>&gt;=13.0.0.0b2</t>
        </is>
      </c>
    </row>
    <row r="15105">
      <c r="A15105" t="inlineStr">
        <is>
          <t>neutron-vpnaas</t>
        </is>
      </c>
      <c r="B15105" t="inlineStr">
        <is>
          <t>3bf327fd5cc6bd08930d5046eff37bb7c204505f</t>
        </is>
      </c>
      <c r="C15105" t="inlineStr">
        <is>
          <t>2020-05-13 10:48:19+00:00</t>
        </is>
      </c>
      <c r="D15105" t="inlineStr">
        <is>
          <t>rem</t>
        </is>
      </c>
      <c r="E15105" t="inlineStr"/>
      <c r="F15105" t="inlineStr"/>
      <c r="G15105" t="inlineStr">
        <is>
          <t>six</t>
        </is>
      </c>
      <c r="H15105" t="inlineStr">
        <is>
          <t>&gt;=1.10.0</t>
        </is>
      </c>
    </row>
    <row r="15106">
      <c r="A15106" t="inlineStr">
        <is>
          <t>sakia</t>
        </is>
      </c>
      <c r="B15106" t="inlineStr">
        <is>
          <t>23f45ccc780ef6061cc5a9a2352958a7c0f1b92c</t>
        </is>
      </c>
      <c r="C15106" t="inlineStr">
        <is>
          <t>2015-12-04 22:28:02+00:00</t>
        </is>
      </c>
      <c r="D15106" t="inlineStr">
        <is>
          <t>add</t>
        </is>
      </c>
      <c r="E15106" t="inlineStr">
        <is>
          <t>pretenders</t>
        </is>
      </c>
      <c r="F15106" t="inlineStr"/>
      <c r="G15106" t="inlineStr"/>
      <c r="H15106" t="inlineStr"/>
    </row>
    <row r="15107">
      <c r="A15107" t="inlineStr">
        <is>
          <t>sakia</t>
        </is>
      </c>
      <c r="B15107" t="inlineStr">
        <is>
          <t>23f45ccc780ef6061cc5a9a2352958a7c0f1b92c</t>
        </is>
      </c>
      <c r="C15107" t="inlineStr">
        <is>
          <t>2015-12-04 22:28:02+00:00</t>
        </is>
      </c>
      <c r="D15107" t="inlineStr">
        <is>
          <t>add</t>
        </is>
      </c>
      <c r="E15107" t="inlineStr">
        <is>
          <t>ucoinpy</t>
        </is>
      </c>
      <c r="F15107" t="inlineStr"/>
      <c r="G15107" t="inlineStr"/>
      <c r="H15107" t="inlineStr"/>
    </row>
    <row r="15108">
      <c r="A15108" t="inlineStr">
        <is>
          <t>sakia</t>
        </is>
      </c>
      <c r="B15108" t="inlineStr">
        <is>
          <t>7c92fb990496a7b2ee5f0c6573ac2d11c03e5ce7</t>
        </is>
      </c>
      <c r="C15108" t="inlineStr">
        <is>
          <t>2015-12-09 07:34:56+00:00</t>
        </is>
      </c>
      <c r="D15108" t="inlineStr">
        <is>
          <t>verchange</t>
        </is>
      </c>
      <c r="E15108" t="inlineStr">
        <is>
          <t>ucoinpy</t>
        </is>
      </c>
      <c r="F15108" t="inlineStr">
        <is>
          <t>&lt;0.13</t>
        </is>
      </c>
      <c r="G15108" t="inlineStr">
        <is>
          <t>ucoinpy</t>
        </is>
      </c>
      <c r="H15108" t="inlineStr"/>
    </row>
    <row r="15109">
      <c r="A15109" t="inlineStr">
        <is>
          <t>sakia</t>
        </is>
      </c>
      <c r="B15109" t="inlineStr">
        <is>
          <t>43dbe8338da494d0777f51c0a41156dec8c14c8a</t>
        </is>
      </c>
      <c r="C15109" t="inlineStr">
        <is>
          <t>2016-02-19 11:20:13+00:00</t>
        </is>
      </c>
      <c r="D15109" t="inlineStr">
        <is>
          <t>verchange</t>
        </is>
      </c>
      <c r="E15109" t="inlineStr">
        <is>
          <t>ucoinpy</t>
        </is>
      </c>
      <c r="F15109" t="inlineStr">
        <is>
          <t>&gt;=0.13</t>
        </is>
      </c>
      <c r="G15109" t="inlineStr">
        <is>
          <t>ucoinpy</t>
        </is>
      </c>
      <c r="H15109" t="inlineStr">
        <is>
          <t>&lt;0.13</t>
        </is>
      </c>
    </row>
    <row r="15110">
      <c r="A15110" t="inlineStr">
        <is>
          <t>sakia</t>
        </is>
      </c>
      <c r="B15110" t="inlineStr">
        <is>
          <t>43dbe8338da494d0777f51c0a41156dec8c14c8a</t>
        </is>
      </c>
      <c r="C15110" t="inlineStr">
        <is>
          <t>2016-02-19 11:20:13+00:00</t>
        </is>
      </c>
      <c r="D15110" t="inlineStr">
        <is>
          <t>add</t>
        </is>
      </c>
      <c r="E15110" t="inlineStr">
        <is>
          <t>asynctest</t>
        </is>
      </c>
      <c r="F15110" t="inlineStr"/>
      <c r="G15110" t="inlineStr"/>
      <c r="H15110" t="inlineStr"/>
    </row>
    <row r="15111">
      <c r="A15111" t="inlineStr">
        <is>
          <t>sakia</t>
        </is>
      </c>
      <c r="B15111" t="inlineStr">
        <is>
          <t>43dbe8338da494d0777f51c0a41156dec8c14c8a</t>
        </is>
      </c>
      <c r="C15111" t="inlineStr">
        <is>
          <t>2016-02-19 11:20:13+00:00</t>
        </is>
      </c>
      <c r="D15111" t="inlineStr">
        <is>
          <t>rem</t>
        </is>
      </c>
      <c r="E15111" t="inlineStr"/>
      <c r="F15111" t="inlineStr"/>
      <c r="G15111" t="inlineStr">
        <is>
          <t>pretenders</t>
        </is>
      </c>
      <c r="H15111" t="inlineStr"/>
    </row>
    <row r="15112">
      <c r="A15112" t="inlineStr">
        <is>
          <t>sakia</t>
        </is>
      </c>
      <c r="B15112" t="inlineStr">
        <is>
          <t>af342e1f345bc1098f53e7b05fcbbb017319d8ef</t>
        </is>
      </c>
      <c r="C15112" t="inlineStr">
        <is>
          <t>2016-06-07 06:40:00+00:00</t>
        </is>
      </c>
      <c r="D15112" t="inlineStr">
        <is>
          <t>add</t>
        </is>
      </c>
      <c r="E15112" t="inlineStr">
        <is>
          <t>duniterpy</t>
        </is>
      </c>
      <c r="F15112" t="inlineStr">
        <is>
          <t>&gt;=0.20.dev0</t>
        </is>
      </c>
      <c r="G15112" t="inlineStr"/>
      <c r="H15112" t="inlineStr"/>
    </row>
    <row r="15113">
      <c r="A15113" t="inlineStr">
        <is>
          <t>sakia</t>
        </is>
      </c>
      <c r="B15113" t="inlineStr">
        <is>
          <t>af342e1f345bc1098f53e7b05fcbbb017319d8ef</t>
        </is>
      </c>
      <c r="C15113" t="inlineStr">
        <is>
          <t>2016-06-07 06:40:00+00:00</t>
        </is>
      </c>
      <c r="D15113" t="inlineStr">
        <is>
          <t>add</t>
        </is>
      </c>
      <c r="E15113" t="inlineStr">
        <is>
          <t>networkx</t>
        </is>
      </c>
      <c r="F15113" t="inlineStr"/>
      <c r="G15113" t="inlineStr"/>
      <c r="H15113" t="inlineStr"/>
    </row>
    <row r="15114">
      <c r="A15114" t="inlineStr">
        <is>
          <t>sakia</t>
        </is>
      </c>
      <c r="B15114" t="inlineStr">
        <is>
          <t>af342e1f345bc1098f53e7b05fcbbb017319d8ef</t>
        </is>
      </c>
      <c r="C15114" t="inlineStr">
        <is>
          <t>2016-06-07 06:40:00+00:00</t>
        </is>
      </c>
      <c r="D15114" t="inlineStr">
        <is>
          <t>rem</t>
        </is>
      </c>
      <c r="E15114" t="inlineStr"/>
      <c r="F15114" t="inlineStr"/>
      <c r="G15114" t="inlineStr">
        <is>
          <t>ucoinpy</t>
        </is>
      </c>
      <c r="H15114" t="inlineStr">
        <is>
          <t>&gt;=0.13</t>
        </is>
      </c>
    </row>
    <row r="15115">
      <c r="A15115" t="inlineStr">
        <is>
          <t>sakia</t>
        </is>
      </c>
      <c r="B15115" t="inlineStr">
        <is>
          <t>25af9e938df29debd1f7f9c99972e97c59b2c658</t>
        </is>
      </c>
      <c r="C15115" t="inlineStr">
        <is>
          <t>2017-01-24 03:59:13+00:00</t>
        </is>
      </c>
      <c r="D15115" t="inlineStr">
        <is>
          <t>verchange</t>
        </is>
      </c>
      <c r="E15115" t="inlineStr">
        <is>
          <t>duniterpy</t>
        </is>
      </c>
      <c r="F15115" t="inlineStr">
        <is>
          <t>&gt;=0.40</t>
        </is>
      </c>
      <c r="G15115" t="inlineStr">
        <is>
          <t>duniterpy</t>
        </is>
      </c>
      <c r="H15115" t="inlineStr">
        <is>
          <t>&gt;=0.20.dev0</t>
        </is>
      </c>
    </row>
    <row r="15116">
      <c r="A15116" t="inlineStr">
        <is>
          <t>sakia</t>
        </is>
      </c>
      <c r="B15116" t="inlineStr">
        <is>
          <t>25af9e938df29debd1f7f9c99972e97c59b2c658</t>
        </is>
      </c>
      <c r="C15116" t="inlineStr">
        <is>
          <t>2017-01-24 03:59:13+00:00</t>
        </is>
      </c>
      <c r="D15116" t="inlineStr">
        <is>
          <t>verchange</t>
        </is>
      </c>
      <c r="E15116" t="inlineStr">
        <is>
          <t>networkx</t>
        </is>
      </c>
      <c r="F15116" t="inlineStr"/>
      <c r="G15116" t="inlineStr">
        <is>
          <t>networkx</t>
        </is>
      </c>
      <c r="H15116" t="inlineStr"/>
    </row>
    <row r="15117">
      <c r="A15117" t="inlineStr">
        <is>
          <t>sakia</t>
        </is>
      </c>
      <c r="B15117" t="inlineStr">
        <is>
          <t>25af9e938df29debd1f7f9c99972e97c59b2c658</t>
        </is>
      </c>
      <c r="C15117" t="inlineStr">
        <is>
          <t>2017-01-24 03:59:13+00:00</t>
        </is>
      </c>
      <c r="D15117" t="inlineStr">
        <is>
          <t>add</t>
        </is>
      </c>
      <c r="E15117" t="inlineStr">
        <is>
          <t>attrs</t>
        </is>
      </c>
      <c r="F15117" t="inlineStr"/>
      <c r="G15117" t="inlineStr"/>
      <c r="H15117" t="inlineStr"/>
    </row>
    <row r="15118">
      <c r="A15118" t="inlineStr">
        <is>
          <t>sakia</t>
        </is>
      </c>
      <c r="B15118" t="inlineStr">
        <is>
          <t>25af9e938df29debd1f7f9c99972e97c59b2c658</t>
        </is>
      </c>
      <c r="C15118" t="inlineStr">
        <is>
          <t>2017-01-24 03:59:13+00:00</t>
        </is>
      </c>
      <c r="D15118" t="inlineStr">
        <is>
          <t>add</t>
        </is>
      </c>
      <c r="E15118" t="inlineStr">
        <is>
          <t>duniter-mirage</t>
        </is>
      </c>
      <c r="F15118" t="inlineStr"/>
      <c r="G15118" t="inlineStr"/>
      <c r="H15118" t="inlineStr"/>
    </row>
    <row r="15119">
      <c r="A15119" t="inlineStr">
        <is>
          <t>sakia</t>
        </is>
      </c>
      <c r="B15119" t="inlineStr">
        <is>
          <t>25af9e938df29debd1f7f9c99972e97c59b2c658</t>
        </is>
      </c>
      <c r="C15119" t="inlineStr">
        <is>
          <t>2017-01-24 03:59:13+00:00</t>
        </is>
      </c>
      <c r="D15119" t="inlineStr">
        <is>
          <t>add</t>
        </is>
      </c>
      <c r="E15119" t="inlineStr">
        <is>
          <t>pytest</t>
        </is>
      </c>
      <c r="F15119" t="inlineStr"/>
      <c r="G15119" t="inlineStr"/>
      <c r="H15119" t="inlineStr"/>
    </row>
    <row r="15120">
      <c r="A15120" t="inlineStr">
        <is>
          <t>sakia</t>
        </is>
      </c>
      <c r="B15120" t="inlineStr">
        <is>
          <t>25af9e938df29debd1f7f9c99972e97c59b2c658</t>
        </is>
      </c>
      <c r="C15120" t="inlineStr">
        <is>
          <t>2017-01-24 03:59:13+00:00</t>
        </is>
      </c>
      <c r="D15120" t="inlineStr">
        <is>
          <t>add</t>
        </is>
      </c>
      <c r="E15120" t="inlineStr">
        <is>
          <t>pytest-asyncio</t>
        </is>
      </c>
      <c r="F15120" t="inlineStr"/>
      <c r="G15120" t="inlineStr"/>
      <c r="H15120" t="inlineStr"/>
    </row>
    <row r="15121">
      <c r="A15121" t="inlineStr">
        <is>
          <t>sakia</t>
        </is>
      </c>
      <c r="B15121" t="inlineStr">
        <is>
          <t>25af9e938df29debd1f7f9c99972e97c59b2c658</t>
        </is>
      </c>
      <c r="C15121" t="inlineStr">
        <is>
          <t>2017-01-24 03:59:13+00:00</t>
        </is>
      </c>
      <c r="D15121" t="inlineStr">
        <is>
          <t>add</t>
        </is>
      </c>
      <c r="E15121" t="inlineStr">
        <is>
          <t>pyyaml</t>
        </is>
      </c>
      <c r="F15121" t="inlineStr"/>
      <c r="G15121" t="inlineStr"/>
      <c r="H15121" t="inlineStr"/>
    </row>
    <row r="15122">
      <c r="A15122" t="inlineStr">
        <is>
          <t>sakia</t>
        </is>
      </c>
      <c r="B15122" t="inlineStr">
        <is>
          <t>07f911308928b7937a4e09f1b70568e393af4185</t>
        </is>
      </c>
      <c r="C15122" t="inlineStr">
        <is>
          <t>2017-06-24 11:37:46+00:00</t>
        </is>
      </c>
      <c r="D15122" t="inlineStr">
        <is>
          <t>verchange</t>
        </is>
      </c>
      <c r="E15122" t="inlineStr">
        <is>
          <t>pytest-asyncio</t>
        </is>
      </c>
      <c r="F15122" t="inlineStr">
        <is>
          <t>&lt;0.6</t>
        </is>
      </c>
      <c r="G15122" t="inlineStr">
        <is>
          <t>pytest-asyncio</t>
        </is>
      </c>
      <c r="H15122" t="inlineStr"/>
    </row>
    <row r="15123">
      <c r="A15123" t="inlineStr">
        <is>
          <t>sakia</t>
        </is>
      </c>
      <c r="B15123" t="inlineStr">
        <is>
          <t>ead49a4b1df019255a2fd3b81f21c4b67b7bf744</t>
        </is>
      </c>
      <c r="C15123" t="inlineStr">
        <is>
          <t>2017-11-30 23:05:42+00:00</t>
        </is>
      </c>
      <c r="D15123" t="inlineStr">
        <is>
          <t>verchange</t>
        </is>
      </c>
      <c r="E15123" t="inlineStr">
        <is>
          <t>attrs</t>
        </is>
      </c>
      <c r="F15123" t="inlineStr">
        <is>
          <t>&lt;=17.2</t>
        </is>
      </c>
      <c r="G15123" t="inlineStr">
        <is>
          <t>attrs</t>
        </is>
      </c>
      <c r="H15123" t="inlineStr"/>
    </row>
    <row r="15124">
      <c r="A15124" t="inlineStr">
        <is>
          <t>sakia</t>
        </is>
      </c>
      <c r="B15124" t="inlineStr">
        <is>
          <t>e6b8894180d9f74c602f2fce51a551a76ca9c419</t>
        </is>
      </c>
      <c r="C15124" t="inlineStr">
        <is>
          <t>2017-12-07 07:46:59+00:00</t>
        </is>
      </c>
      <c r="D15124" t="inlineStr">
        <is>
          <t>add</t>
        </is>
      </c>
      <c r="E15124" t="inlineStr">
        <is>
          <t>quamash</t>
        </is>
      </c>
      <c r="F15124" t="inlineStr"/>
      <c r="G15124" t="inlineStr"/>
      <c r="H15124" t="inlineStr"/>
    </row>
    <row r="15125">
      <c r="A15125" t="inlineStr">
        <is>
          <t>sakia</t>
        </is>
      </c>
      <c r="B15125" t="inlineStr">
        <is>
          <t>697e663290abbe9de36490e2fd1de5a132d07756</t>
        </is>
      </c>
      <c r="C15125" t="inlineStr">
        <is>
          <t>2018-02-21 21:15:23+00:00</t>
        </is>
      </c>
      <c r="D15125" t="inlineStr">
        <is>
          <t>verchange</t>
        </is>
      </c>
      <c r="E15125" t="inlineStr">
        <is>
          <t>pyyaml</t>
        </is>
      </c>
      <c r="F15125" t="inlineStr"/>
      <c r="G15125" t="inlineStr">
        <is>
          <t>pyyaml</t>
        </is>
      </c>
      <c r="H15125" t="inlineStr"/>
    </row>
    <row r="15126">
      <c r="A15126" t="inlineStr">
        <is>
          <t>sakia</t>
        </is>
      </c>
      <c r="B15126" t="inlineStr">
        <is>
          <t>697e663290abbe9de36490e2fd1de5a132d07756</t>
        </is>
      </c>
      <c r="C15126" t="inlineStr">
        <is>
          <t>2018-02-21 21:15:23+00:00</t>
        </is>
      </c>
      <c r="D15126" t="inlineStr">
        <is>
          <t>verchange</t>
        </is>
      </c>
      <c r="E15126" t="inlineStr">
        <is>
          <t>attrs</t>
        </is>
      </c>
      <c r="F15126" t="inlineStr"/>
      <c r="G15126" t="inlineStr">
        <is>
          <t>attrs</t>
        </is>
      </c>
      <c r="H15126" t="inlineStr">
        <is>
          <t>&lt;=17.2</t>
        </is>
      </c>
    </row>
    <row r="15127">
      <c r="A15127" t="inlineStr">
        <is>
          <t>sakia</t>
        </is>
      </c>
      <c r="B15127" t="inlineStr">
        <is>
          <t>697e663290abbe9de36490e2fd1de5a132d07756</t>
        </is>
      </c>
      <c r="C15127" t="inlineStr">
        <is>
          <t>2018-02-21 21:15:23+00:00</t>
        </is>
      </c>
      <c r="D15127" t="inlineStr">
        <is>
          <t>add</t>
        </is>
      </c>
      <c r="E15127" t="inlineStr">
        <is>
          <t>aiohttp</t>
        </is>
      </c>
      <c r="F15127" t="inlineStr"/>
      <c r="G15127" t="inlineStr"/>
      <c r="H15127" t="inlineStr"/>
    </row>
    <row r="15128">
      <c r="A15128" t="inlineStr">
        <is>
          <t>sakia</t>
        </is>
      </c>
      <c r="B15128" t="inlineStr">
        <is>
          <t>697e663290abbe9de36490e2fd1de5a132d07756</t>
        </is>
      </c>
      <c r="C15128" t="inlineStr">
        <is>
          <t>2018-02-21 21:15:23+00:00</t>
        </is>
      </c>
      <c r="D15128" t="inlineStr">
        <is>
          <t>add</t>
        </is>
      </c>
      <c r="E15128" t="inlineStr">
        <is>
          <t>async_timeout</t>
        </is>
      </c>
      <c r="F15128" t="inlineStr"/>
      <c r="G15128" t="inlineStr"/>
      <c r="H15128" t="inlineStr"/>
    </row>
    <row r="15129">
      <c r="A15129" t="inlineStr">
        <is>
          <t>sakia</t>
        </is>
      </c>
      <c r="B15129" t="inlineStr">
        <is>
          <t>697e663290abbe9de36490e2fd1de5a132d07756</t>
        </is>
      </c>
      <c r="C15129" t="inlineStr">
        <is>
          <t>2018-02-21 21:15:23+00:00</t>
        </is>
      </c>
      <c r="D15129" t="inlineStr">
        <is>
          <t>add</t>
        </is>
      </c>
      <c r="E15129" t="inlineStr">
        <is>
          <t>PyQt5</t>
        </is>
      </c>
      <c r="F15129" t="inlineStr">
        <is>
          <t>&gt;=5.9;&lt;5.10</t>
        </is>
      </c>
      <c r="G15129" t="inlineStr"/>
      <c r="H15129" t="inlineStr"/>
    </row>
    <row r="15130">
      <c r="A15130" t="inlineStr">
        <is>
          <t>sakia</t>
        </is>
      </c>
      <c r="B15130" t="inlineStr">
        <is>
          <t>345e31256d61b538435c8c7eb4a8baca7e52d7f3</t>
        </is>
      </c>
      <c r="C15130" t="inlineStr">
        <is>
          <t>2018-02-22 18:35:57+00:00</t>
        </is>
      </c>
      <c r="D15130" t="inlineStr">
        <is>
          <t>verchange</t>
        </is>
      </c>
      <c r="E15130" t="inlineStr">
        <is>
          <t>pyyaml</t>
        </is>
      </c>
      <c r="F15130" t="inlineStr"/>
      <c r="G15130" t="inlineStr">
        <is>
          <t>pyyaml</t>
        </is>
      </c>
      <c r="H15130" t="inlineStr"/>
    </row>
    <row r="15131">
      <c r="A15131" t="inlineStr">
        <is>
          <t>sakia</t>
        </is>
      </c>
      <c r="B15131" t="inlineStr">
        <is>
          <t>345e31256d61b538435c8c7eb4a8baca7e52d7f3</t>
        </is>
      </c>
      <c r="C15131" t="inlineStr">
        <is>
          <t>2018-02-22 18:35:57+00:00</t>
        </is>
      </c>
      <c r="D15131" t="inlineStr">
        <is>
          <t>verchange</t>
        </is>
      </c>
      <c r="E15131" t="inlineStr">
        <is>
          <t>attrs</t>
        </is>
      </c>
      <c r="F15131" t="inlineStr"/>
      <c r="G15131" t="inlineStr">
        <is>
          <t>attrs</t>
        </is>
      </c>
      <c r="H15131" t="inlineStr">
        <is>
          <t>&lt;=17.2</t>
        </is>
      </c>
    </row>
    <row r="15132">
      <c r="A15132" t="inlineStr">
        <is>
          <t>sakia</t>
        </is>
      </c>
      <c r="B15132" t="inlineStr">
        <is>
          <t>345e31256d61b538435c8c7eb4a8baca7e52d7f3</t>
        </is>
      </c>
      <c r="C15132" t="inlineStr">
        <is>
          <t>2018-02-22 18:35:57+00:00</t>
        </is>
      </c>
      <c r="D15132" t="inlineStr">
        <is>
          <t>add</t>
        </is>
      </c>
      <c r="E15132" t="inlineStr">
        <is>
          <t>aiohttp</t>
        </is>
      </c>
      <c r="F15132" t="inlineStr"/>
      <c r="G15132" t="inlineStr"/>
      <c r="H15132" t="inlineStr"/>
    </row>
    <row r="15133">
      <c r="A15133" t="inlineStr">
        <is>
          <t>sakia</t>
        </is>
      </c>
      <c r="B15133" t="inlineStr">
        <is>
          <t>345e31256d61b538435c8c7eb4a8baca7e52d7f3</t>
        </is>
      </c>
      <c r="C15133" t="inlineStr">
        <is>
          <t>2018-02-22 18:35:57+00:00</t>
        </is>
      </c>
      <c r="D15133" t="inlineStr">
        <is>
          <t>add</t>
        </is>
      </c>
      <c r="E15133" t="inlineStr">
        <is>
          <t>async_timeout</t>
        </is>
      </c>
      <c r="F15133" t="inlineStr"/>
      <c r="G15133" t="inlineStr"/>
      <c r="H15133" t="inlineStr"/>
    </row>
    <row r="15134">
      <c r="A15134" t="inlineStr">
        <is>
          <t>sakia</t>
        </is>
      </c>
      <c r="B15134" t="inlineStr">
        <is>
          <t>345e31256d61b538435c8c7eb4a8baca7e52d7f3</t>
        </is>
      </c>
      <c r="C15134" t="inlineStr">
        <is>
          <t>2018-02-22 18:35:57+00:00</t>
        </is>
      </c>
      <c r="D15134" t="inlineStr">
        <is>
          <t>add</t>
        </is>
      </c>
      <c r="E15134" t="inlineStr">
        <is>
          <t>PyQt5</t>
        </is>
      </c>
      <c r="F15134" t="inlineStr">
        <is>
          <t>&gt;=5.9;&lt;5.10</t>
        </is>
      </c>
      <c r="G15134" t="inlineStr"/>
      <c r="H15134" t="inlineStr"/>
    </row>
    <row r="15135">
      <c r="A15135" t="inlineStr">
        <is>
          <t>hikvision-client</t>
        </is>
      </c>
      <c r="B15135" t="inlineStr">
        <is>
          <t>9f682585dd5495c0a90706c4166c003001afef51</t>
        </is>
      </c>
      <c r="C15135" t="inlineStr">
        <is>
          <t>2018-05-01 11:37:42+00:00</t>
        </is>
      </c>
      <c r="D15135" t="inlineStr">
        <is>
          <t>add</t>
        </is>
      </c>
      <c r="E15135" t="inlineStr">
        <is>
          <t>xmltodict</t>
        </is>
      </c>
      <c r="F15135" t="inlineStr"/>
      <c r="G15135" t="inlineStr"/>
      <c r="H15135" t="inlineStr"/>
    </row>
    <row r="15136">
      <c r="A15136" t="inlineStr">
        <is>
          <t>hikvision-client</t>
        </is>
      </c>
      <c r="B15136" t="inlineStr">
        <is>
          <t>9f682585dd5495c0a90706c4166c003001afef51</t>
        </is>
      </c>
      <c r="C15136" t="inlineStr">
        <is>
          <t>2018-05-01 11:37:42+00:00</t>
        </is>
      </c>
      <c r="D15136" t="inlineStr">
        <is>
          <t>add</t>
        </is>
      </c>
      <c r="E15136" t="inlineStr">
        <is>
          <t>requests</t>
        </is>
      </c>
      <c r="F15136" t="inlineStr"/>
      <c r="G15136" t="inlineStr"/>
      <c r="H15136" t="inlineStr"/>
    </row>
    <row r="15137">
      <c r="A15137" t="inlineStr">
        <is>
          <t>requests-kerberos</t>
        </is>
      </c>
      <c r="B15137" t="inlineStr">
        <is>
          <t>ac5e907a9b57f17b4dd592282366e6a22be0213a</t>
        </is>
      </c>
      <c r="C15137" t="inlineStr">
        <is>
          <t>2015-05-04 15:57:44+00:00</t>
        </is>
      </c>
      <c r="D15137" t="inlineStr">
        <is>
          <t>rem</t>
        </is>
      </c>
      <c r="E15137" t="inlineStr"/>
      <c r="F15137" t="inlineStr"/>
      <c r="G15137" t="inlineStr">
        <is>
          <t>kerberos</t>
        </is>
      </c>
      <c r="H15137">
        <f>=1.1.1</f>
        <v/>
      </c>
    </row>
    <row r="15138">
      <c r="A15138" t="inlineStr">
        <is>
          <t>hyperledger-py</t>
        </is>
      </c>
      <c r="B15138" t="inlineStr">
        <is>
          <t>55a737be3ef069ed7ad01c457f9ed16ca80f0982</t>
        </is>
      </c>
      <c r="C15138" t="inlineStr">
        <is>
          <t>2016-04-21 03:05:19+00:00</t>
        </is>
      </c>
      <c r="D15138" t="inlineStr">
        <is>
          <t>verchange</t>
        </is>
      </c>
      <c r="E15138" t="inlineStr">
        <is>
          <t>requests</t>
        </is>
      </c>
      <c r="F15138" t="inlineStr">
        <is>
          <t>&gt;=2.5.3</t>
        </is>
      </c>
      <c r="G15138" t="inlineStr">
        <is>
          <t>requests</t>
        </is>
      </c>
      <c r="H15138">
        <f>=2.5.3</f>
        <v/>
      </c>
    </row>
    <row r="15139">
      <c r="A15139" t="inlineStr">
        <is>
          <t>hyperledger-py</t>
        </is>
      </c>
      <c r="B15139" t="inlineStr">
        <is>
          <t>55a737be3ef069ed7ad01c457f9ed16ca80f0982</t>
        </is>
      </c>
      <c r="C15139" t="inlineStr">
        <is>
          <t>2016-04-21 03:05:19+00:00</t>
        </is>
      </c>
      <c r="D15139" t="inlineStr">
        <is>
          <t>verchange</t>
        </is>
      </c>
      <c r="E15139" t="inlineStr">
        <is>
          <t>py2-ipaddress</t>
        </is>
      </c>
      <c r="F15139" t="inlineStr">
        <is>
          <t>&gt;=3.4.0</t>
        </is>
      </c>
      <c r="G15139" t="inlineStr">
        <is>
          <t>py2-ipaddress</t>
        </is>
      </c>
      <c r="H15139">
        <f>=3.4.1</f>
        <v/>
      </c>
    </row>
    <row r="15140">
      <c r="A15140" t="inlineStr">
        <is>
          <t>hyperledger-py</t>
        </is>
      </c>
      <c r="B15140" t="inlineStr">
        <is>
          <t>55a737be3ef069ed7ad01c457f9ed16ca80f0982</t>
        </is>
      </c>
      <c r="C15140" t="inlineStr">
        <is>
          <t>2016-04-21 03:05:19+00:00</t>
        </is>
      </c>
      <c r="D15140" t="inlineStr">
        <is>
          <t>rem</t>
        </is>
      </c>
      <c r="E15140" t="inlineStr"/>
      <c r="F15140" t="inlineStr"/>
      <c r="G15140" t="inlineStr">
        <is>
          <t>websocket-client</t>
        </is>
      </c>
      <c r="H15140">
        <f>=0.32.0</f>
        <v/>
      </c>
    </row>
    <row r="15141">
      <c r="A15141" t="inlineStr">
        <is>
          <t>hyperledger-py</t>
        </is>
      </c>
      <c r="B15141" t="inlineStr">
        <is>
          <t>30aed785473497823a95929a9f32dc64853a7262</t>
        </is>
      </c>
      <c r="C15141" t="inlineStr">
        <is>
          <t>2016-04-30 01:01:50+00:00</t>
        </is>
      </c>
      <c r="D15141" t="inlineStr">
        <is>
          <t>verchange</t>
        </is>
      </c>
      <c r="E15141" t="inlineStr">
        <is>
          <t>requests</t>
        </is>
      </c>
      <c r="F15141" t="inlineStr">
        <is>
          <t>&gt;=2.5.0</t>
        </is>
      </c>
      <c r="G15141" t="inlineStr">
        <is>
          <t>requests</t>
        </is>
      </c>
      <c r="H15141" t="inlineStr">
        <is>
          <t>&gt;=2.5.3</t>
        </is>
      </c>
    </row>
    <row r="15142">
      <c r="A15142" t="inlineStr">
        <is>
          <t>hyperledger-py</t>
        </is>
      </c>
      <c r="B15142" t="inlineStr">
        <is>
          <t>30aed785473497823a95929a9f32dc64853a7262</t>
        </is>
      </c>
      <c r="C15142" t="inlineStr">
        <is>
          <t>2016-04-30 01:01:50+00:00</t>
        </is>
      </c>
      <c r="D15142" t="inlineStr">
        <is>
          <t>verchange</t>
        </is>
      </c>
      <c r="E15142" t="inlineStr">
        <is>
          <t>py2-ipaddress</t>
        </is>
      </c>
      <c r="F15142" t="inlineStr">
        <is>
          <t>&gt;=3.4.1</t>
        </is>
      </c>
      <c r="G15142" t="inlineStr">
        <is>
          <t>py2-ipaddress</t>
        </is>
      </c>
      <c r="H15142" t="inlineStr">
        <is>
          <t>&gt;=3.4.0</t>
        </is>
      </c>
    </row>
    <row r="15143">
      <c r="A15143" t="inlineStr">
        <is>
          <t>SublimeJsPrettier</t>
        </is>
      </c>
      <c r="B15143" t="inlineStr">
        <is>
          <t>6bd966128c4c50fbbf48bcb4824ad44e8f30a286</t>
        </is>
      </c>
      <c r="C15143" t="inlineStr">
        <is>
          <t>2017-02-25 16:21:32+00:00</t>
        </is>
      </c>
      <c r="D15143" t="inlineStr">
        <is>
          <t>add</t>
        </is>
      </c>
      <c r="E15143" t="inlineStr">
        <is>
          <t>flake8</t>
        </is>
      </c>
      <c r="F15143" t="inlineStr"/>
      <c r="G15143" t="inlineStr"/>
      <c r="H15143" t="inlineStr"/>
    </row>
    <row r="15144">
      <c r="A15144" t="inlineStr">
        <is>
          <t>SublimeJsPrettier</t>
        </is>
      </c>
      <c r="B15144" t="inlineStr">
        <is>
          <t>6bd966128c4c50fbbf48bcb4824ad44e8f30a286</t>
        </is>
      </c>
      <c r="C15144" t="inlineStr">
        <is>
          <t>2017-02-25 16:21:32+00:00</t>
        </is>
      </c>
      <c r="D15144" t="inlineStr">
        <is>
          <t>add</t>
        </is>
      </c>
      <c r="E15144" t="inlineStr">
        <is>
          <t>flake8_docstrings</t>
        </is>
      </c>
      <c r="F15144" t="inlineStr"/>
      <c r="G15144" t="inlineStr"/>
      <c r="H15144" t="inlineStr"/>
    </row>
    <row r="15145">
      <c r="A15145" t="inlineStr">
        <is>
          <t>SublimeJsPrettier</t>
        </is>
      </c>
      <c r="B15145" t="inlineStr">
        <is>
          <t>6bd966128c4c50fbbf48bcb4824ad44e8f30a286</t>
        </is>
      </c>
      <c r="C15145" t="inlineStr">
        <is>
          <t>2017-02-25 16:21:32+00:00</t>
        </is>
      </c>
      <c r="D15145" t="inlineStr">
        <is>
          <t>add</t>
        </is>
      </c>
      <c r="E15145" t="inlineStr">
        <is>
          <t>pytest</t>
        </is>
      </c>
      <c r="F15145" t="inlineStr"/>
      <c r="G15145" t="inlineStr"/>
      <c r="H15145" t="inlineStr"/>
    </row>
    <row r="15146">
      <c r="A15146" t="inlineStr">
        <is>
          <t>SublimeJsPrettier</t>
        </is>
      </c>
      <c r="B15146" t="inlineStr">
        <is>
          <t>ca4a59760b1248a55211d7dfdda0d6c921ce637a</t>
        </is>
      </c>
      <c r="C15146" t="inlineStr">
        <is>
          <t>2017-03-14 19:07:39+00:00</t>
        </is>
      </c>
      <c r="D15146" t="inlineStr">
        <is>
          <t>add</t>
        </is>
      </c>
      <c r="E15146" t="inlineStr">
        <is>
          <t>pep8-naming</t>
        </is>
      </c>
      <c r="F15146" t="inlineStr"/>
      <c r="G15146" t="inlineStr"/>
      <c r="H15146" t="inlineStr"/>
    </row>
    <row r="15147">
      <c r="A15147" t="inlineStr">
        <is>
          <t>SublimeJsPrettier</t>
        </is>
      </c>
      <c r="B15147" t="inlineStr">
        <is>
          <t>11fe9fbc377f4e57002fdf236ea401751a9eb172</t>
        </is>
      </c>
      <c r="C15147" t="inlineStr">
        <is>
          <t>2017-03-22 00:13:38+00:00</t>
        </is>
      </c>
      <c r="D15147" t="inlineStr">
        <is>
          <t>add</t>
        </is>
      </c>
      <c r="E15147" t="inlineStr">
        <is>
          <t>pylint</t>
        </is>
      </c>
      <c r="F15147" t="inlineStr"/>
      <c r="G15147" t="inlineStr"/>
      <c r="H15147" t="inlineStr"/>
    </row>
    <row r="15148">
      <c r="A15148" t="inlineStr">
        <is>
          <t>SublimeJsPrettier</t>
        </is>
      </c>
      <c r="B15148" t="inlineStr">
        <is>
          <t>1136022b8789a27c853c3368800fc043b30e17fc</t>
        </is>
      </c>
      <c r="C15148" t="inlineStr">
        <is>
          <t>2017-04-19 00:07:16+00:00</t>
        </is>
      </c>
      <c r="D15148" t="inlineStr">
        <is>
          <t>rem</t>
        </is>
      </c>
      <c r="E15148" t="inlineStr"/>
      <c r="F15148" t="inlineStr"/>
      <c r="G15148" t="inlineStr">
        <is>
          <t>flake8_docstrings</t>
        </is>
      </c>
      <c r="H15148" t="inlineStr"/>
    </row>
    <row r="15149">
      <c r="A15149" t="inlineStr">
        <is>
          <t>SublimeJsPrettier</t>
        </is>
      </c>
      <c r="B15149" t="inlineStr">
        <is>
          <t>3fa9b040fd5e882a72ed21c0d63839d16e860ae4</t>
        </is>
      </c>
      <c r="C15149" t="inlineStr">
        <is>
          <t>2017-12-24 22:23:58+00:00</t>
        </is>
      </c>
      <c r="D15149" t="inlineStr">
        <is>
          <t>verchange</t>
        </is>
      </c>
      <c r="E15149" t="inlineStr">
        <is>
          <t>pytest</t>
        </is>
      </c>
      <c r="F15149">
        <f>=3.2.3</f>
        <v/>
      </c>
      <c r="G15149" t="inlineStr">
        <is>
          <t>pytest</t>
        </is>
      </c>
      <c r="H15149" t="inlineStr"/>
    </row>
    <row r="15150">
      <c r="A15150" t="inlineStr">
        <is>
          <t>SublimeJsPrettier</t>
        </is>
      </c>
      <c r="B15150" t="inlineStr">
        <is>
          <t>b16056e9993cb648b96c032c722cc6989ca6613c</t>
        </is>
      </c>
      <c r="C15150" t="inlineStr">
        <is>
          <t>2018-05-28 19:48:11+00:00</t>
        </is>
      </c>
      <c r="D15150" t="inlineStr">
        <is>
          <t>verchange</t>
        </is>
      </c>
      <c r="E15150" t="inlineStr">
        <is>
          <t>pep8-naming</t>
        </is>
      </c>
      <c r="F15150">
        <f>=0.7.0</f>
        <v/>
      </c>
      <c r="G15150" t="inlineStr">
        <is>
          <t>pep8-naming</t>
        </is>
      </c>
      <c r="H15150" t="inlineStr"/>
    </row>
    <row r="15151">
      <c r="A15151" t="inlineStr">
        <is>
          <t>SublimeJsPrettier</t>
        </is>
      </c>
      <c r="B15151" t="inlineStr">
        <is>
          <t>b16056e9993cb648b96c032c722cc6989ca6613c</t>
        </is>
      </c>
      <c r="C15151" t="inlineStr">
        <is>
          <t>2018-05-28 19:48:11+00:00</t>
        </is>
      </c>
      <c r="D15151" t="inlineStr">
        <is>
          <t>verchange</t>
        </is>
      </c>
      <c r="E15151" t="inlineStr">
        <is>
          <t>pytest</t>
        </is>
      </c>
      <c r="F15151">
        <f>=3.6.0</f>
        <v/>
      </c>
      <c r="G15151" t="inlineStr">
        <is>
          <t>pytest</t>
        </is>
      </c>
      <c r="H15151">
        <f>=3.2.3</f>
        <v/>
      </c>
    </row>
    <row r="15152">
      <c r="A15152" t="inlineStr">
        <is>
          <t>SublimeJsPrettier</t>
        </is>
      </c>
      <c r="B15152" t="inlineStr">
        <is>
          <t>b16056e9993cb648b96c032c722cc6989ca6613c</t>
        </is>
      </c>
      <c r="C15152" t="inlineStr">
        <is>
          <t>2018-05-28 19:48:11+00:00</t>
        </is>
      </c>
      <c r="D15152" t="inlineStr">
        <is>
          <t>verchange</t>
        </is>
      </c>
      <c r="E15152" t="inlineStr">
        <is>
          <t>flake8</t>
        </is>
      </c>
      <c r="F15152">
        <f>=3.4.1</f>
        <v/>
      </c>
      <c r="G15152" t="inlineStr">
        <is>
          <t>flake8</t>
        </is>
      </c>
      <c r="H15152" t="inlineStr"/>
    </row>
    <row r="15153">
      <c r="A15153" t="inlineStr">
        <is>
          <t>SublimeJsPrettier</t>
        </is>
      </c>
      <c r="B15153" t="inlineStr">
        <is>
          <t>b16056e9993cb648b96c032c722cc6989ca6613c</t>
        </is>
      </c>
      <c r="C15153" t="inlineStr">
        <is>
          <t>2018-05-28 19:48:11+00:00</t>
        </is>
      </c>
      <c r="D15153" t="inlineStr">
        <is>
          <t>verchange</t>
        </is>
      </c>
      <c r="E15153" t="inlineStr">
        <is>
          <t>pylint</t>
        </is>
      </c>
      <c r="F15153">
        <f>=1.9.1</f>
        <v/>
      </c>
      <c r="G15153" t="inlineStr">
        <is>
          <t>pylint</t>
        </is>
      </c>
      <c r="H15153" t="inlineStr"/>
    </row>
    <row r="15154">
      <c r="A15154" t="inlineStr">
        <is>
          <t>SublimeJsPrettier</t>
        </is>
      </c>
      <c r="B15154" t="inlineStr">
        <is>
          <t>174fef29fdb196ffe5f654d3d5d69e8d600b69c1</t>
        </is>
      </c>
      <c r="C15154" t="inlineStr">
        <is>
          <t>2018-09-15 19:39:47+00:00</t>
        </is>
      </c>
      <c r="D15154" t="inlineStr">
        <is>
          <t>verchange</t>
        </is>
      </c>
      <c r="E15154" t="inlineStr">
        <is>
          <t>pytest</t>
        </is>
      </c>
      <c r="F15154">
        <f>=3.6.4</f>
        <v/>
      </c>
      <c r="G15154" t="inlineStr">
        <is>
          <t>pytest</t>
        </is>
      </c>
      <c r="H15154">
        <f>=3.6.0</f>
        <v/>
      </c>
    </row>
    <row r="15155">
      <c r="A15155" t="inlineStr">
        <is>
          <t>wxpy</t>
        </is>
      </c>
      <c r="B15155" t="inlineStr">
        <is>
          <t>9261991c80b5b183cab41f3abce818edbc09ac38</t>
        </is>
      </c>
      <c r="C15155" t="inlineStr">
        <is>
          <t>2017-03-15 18:40:38+00:00</t>
        </is>
      </c>
      <c r="D15155" t="inlineStr">
        <is>
          <t>verchange</t>
        </is>
      </c>
      <c r="E15155" t="inlineStr">
        <is>
          <t>itchat</t>
        </is>
      </c>
      <c r="F15155" t="inlineStr">
        <is>
          <t>&gt;=1.2.30</t>
        </is>
      </c>
      <c r="G15155" t="inlineStr">
        <is>
          <t>itchat</t>
        </is>
      </c>
      <c r="H15155" t="inlineStr">
        <is>
          <t>&gt;=1.2.27</t>
        </is>
      </c>
    </row>
    <row r="15156">
      <c r="A15156" t="inlineStr">
        <is>
          <t>wxpy</t>
        </is>
      </c>
      <c r="B15156" t="inlineStr">
        <is>
          <t>327702c11693d9bc88f451183bbb7af3f53f2212</t>
        </is>
      </c>
      <c r="C15156" t="inlineStr">
        <is>
          <t>2017-03-19 16:58:07+00:00</t>
        </is>
      </c>
      <c r="D15156" t="inlineStr">
        <is>
          <t>verchange</t>
        </is>
      </c>
      <c r="E15156" t="inlineStr">
        <is>
          <t>itchat</t>
        </is>
      </c>
      <c r="F15156" t="inlineStr">
        <is>
          <t>&gt;=1.2.32</t>
        </is>
      </c>
      <c r="G15156" t="inlineStr">
        <is>
          <t>itchat</t>
        </is>
      </c>
      <c r="H15156" t="inlineStr">
        <is>
          <t>&gt;=1.2.30</t>
        </is>
      </c>
    </row>
    <row r="15157">
      <c r="A15157" t="inlineStr">
        <is>
          <t>wxpy</t>
        </is>
      </c>
      <c r="B15157" t="inlineStr">
        <is>
          <t>aa78a59e5384d8d85debef0e40778cfd764b327c</t>
        </is>
      </c>
      <c r="C15157" t="inlineStr">
        <is>
          <t>2017-03-25 12:15:04+00:00</t>
        </is>
      </c>
      <c r="D15157" t="inlineStr">
        <is>
          <t>verchange</t>
        </is>
      </c>
      <c r="E15157" t="inlineStr">
        <is>
          <t>itchat</t>
        </is>
      </c>
      <c r="F15157" t="inlineStr">
        <is>
          <t>&gt;=1.3.1</t>
        </is>
      </c>
      <c r="G15157" t="inlineStr">
        <is>
          <t>itchat</t>
        </is>
      </c>
      <c r="H15157" t="inlineStr">
        <is>
          <t>&gt;=1.2.32</t>
        </is>
      </c>
    </row>
    <row r="15158">
      <c r="A15158" t="inlineStr">
        <is>
          <t>wxpy</t>
        </is>
      </c>
      <c r="B15158" t="inlineStr">
        <is>
          <t>e8597d9c2db8b11c96f8fb81ba318584c4282bff</t>
        </is>
      </c>
      <c r="C15158" t="inlineStr">
        <is>
          <t>2017-03-27 17:37:32+00:00</t>
        </is>
      </c>
      <c r="D15158" t="inlineStr">
        <is>
          <t>verchange</t>
        </is>
      </c>
      <c r="E15158" t="inlineStr">
        <is>
          <t>itchat</t>
        </is>
      </c>
      <c r="F15158">
        <f>=1.2.32</f>
        <v/>
      </c>
      <c r="G15158" t="inlineStr">
        <is>
          <t>itchat</t>
        </is>
      </c>
      <c r="H15158" t="inlineStr">
        <is>
          <t>&gt;=1.3.1</t>
        </is>
      </c>
    </row>
    <row r="15159">
      <c r="A15159" t="inlineStr">
        <is>
          <t>spotify.py</t>
        </is>
      </c>
      <c r="B15159" t="inlineStr">
        <is>
          <t>6accb9ce61dd00b3619ee9075802c9d1fe653a53</t>
        </is>
      </c>
      <c r="C15159" t="inlineStr">
        <is>
          <t>2014-08-05 15:26:39+00:00</t>
        </is>
      </c>
      <c r="D15159" t="inlineStr">
        <is>
          <t>verchange</t>
        </is>
      </c>
      <c r="E15159" t="inlineStr">
        <is>
          <t>pyemitter</t>
        </is>
      </c>
      <c r="F15159" t="inlineStr">
        <is>
          <t>&gt;=1.2.0</t>
        </is>
      </c>
      <c r="G15159" t="inlineStr">
        <is>
          <t>pyemitter</t>
        </is>
      </c>
      <c r="H15159" t="inlineStr"/>
    </row>
    <row r="15160">
      <c r="A15160" t="inlineStr">
        <is>
          <t>oddt</t>
        </is>
      </c>
      <c r="B15160" t="inlineStr">
        <is>
          <t>0fe66146d655a8f4781e893ebfb70a7bd019406f</t>
        </is>
      </c>
      <c r="C15160" t="inlineStr">
        <is>
          <t>2015-11-26 17:02:59+00:00</t>
        </is>
      </c>
      <c r="D15160" t="inlineStr">
        <is>
          <t>verchange</t>
        </is>
      </c>
      <c r="E15160" t="inlineStr">
        <is>
          <t>scipy</t>
        </is>
      </c>
      <c r="F15160" t="inlineStr">
        <is>
          <t>&gt;=0.13.0</t>
        </is>
      </c>
      <c r="G15160" t="inlineStr">
        <is>
          <t>scipy</t>
        </is>
      </c>
      <c r="H15160" t="inlineStr">
        <is>
          <t>&gt;=0.10.0</t>
        </is>
      </c>
    </row>
    <row r="15161">
      <c r="A15161" t="inlineStr">
        <is>
          <t>oddt</t>
        </is>
      </c>
      <c r="B15161" t="inlineStr">
        <is>
          <t>0fe66146d655a8f4781e893ebfb70a7bd019406f</t>
        </is>
      </c>
      <c r="C15161" t="inlineStr">
        <is>
          <t>2015-11-26 17:02:59+00:00</t>
        </is>
      </c>
      <c r="D15161" t="inlineStr">
        <is>
          <t>verchange</t>
        </is>
      </c>
      <c r="E15161" t="inlineStr">
        <is>
          <t>numpy</t>
        </is>
      </c>
      <c r="F15161" t="inlineStr">
        <is>
          <t>&gt;=1.8</t>
        </is>
      </c>
      <c r="G15161" t="inlineStr">
        <is>
          <t>numpy</t>
        </is>
      </c>
      <c r="H15161" t="inlineStr">
        <is>
          <t>&gt;=1.6.2</t>
        </is>
      </c>
    </row>
    <row r="15162">
      <c r="A15162" t="inlineStr">
        <is>
          <t>oddt</t>
        </is>
      </c>
      <c r="B15162" t="inlineStr">
        <is>
          <t>0fe66146d655a8f4781e893ebfb70a7bd019406f</t>
        </is>
      </c>
      <c r="C15162" t="inlineStr">
        <is>
          <t>2015-11-26 17:02:59+00:00</t>
        </is>
      </c>
      <c r="D15162" t="inlineStr">
        <is>
          <t>verchange</t>
        </is>
      </c>
      <c r="E15162" t="inlineStr">
        <is>
          <t>scikit-learn</t>
        </is>
      </c>
      <c r="F15162" t="inlineStr">
        <is>
          <t>&gt;=0.13.0</t>
        </is>
      </c>
      <c r="G15162" t="inlineStr">
        <is>
          <t>scikit-learn</t>
        </is>
      </c>
      <c r="H15162" t="inlineStr">
        <is>
          <t>&gt;=0.11.0</t>
        </is>
      </c>
    </row>
    <row r="15163">
      <c r="A15163" t="inlineStr">
        <is>
          <t>oddt</t>
        </is>
      </c>
      <c r="B15163" t="inlineStr">
        <is>
          <t>0fe66146d655a8f4781e893ebfb70a7bd019406f</t>
        </is>
      </c>
      <c r="C15163" t="inlineStr">
        <is>
          <t>2015-11-26 17:02:59+00:00</t>
        </is>
      </c>
      <c r="D15163" t="inlineStr">
        <is>
          <t>add</t>
        </is>
      </c>
      <c r="E15163" t="inlineStr">
        <is>
          <t>joblib</t>
        </is>
      </c>
      <c r="F15163" t="inlineStr">
        <is>
          <t>&gt;=0.8</t>
        </is>
      </c>
      <c r="G15163" t="inlineStr"/>
      <c r="H15163" t="inlineStr"/>
    </row>
    <row r="15164">
      <c r="A15164" t="inlineStr">
        <is>
          <t>oddt</t>
        </is>
      </c>
      <c r="B15164" t="inlineStr">
        <is>
          <t>3597abb63d9d6f1d9355cffa40b5157f6c9ea13b</t>
        </is>
      </c>
      <c r="C15164" t="inlineStr">
        <is>
          <t>2015-12-03 14:32:06+00:00</t>
        </is>
      </c>
      <c r="D15164" t="inlineStr">
        <is>
          <t>add</t>
        </is>
      </c>
      <c r="E15164" t="inlineStr">
        <is>
          <t>networkx</t>
        </is>
      </c>
      <c r="F15164" t="inlineStr">
        <is>
          <t>&gt;=1.3</t>
        </is>
      </c>
      <c r="G15164" t="inlineStr"/>
      <c r="H15164" t="inlineStr"/>
    </row>
    <row r="15165">
      <c r="A15165" t="inlineStr">
        <is>
          <t>oddt</t>
        </is>
      </c>
      <c r="B15165" t="inlineStr">
        <is>
          <t>243d8e187ae7db0d1488f48e50c912494d861c26</t>
        </is>
      </c>
      <c r="C15165" t="inlineStr">
        <is>
          <t>2016-09-19 14:07:33+00:00</t>
        </is>
      </c>
      <c r="D15165" t="inlineStr">
        <is>
          <t>add</t>
        </is>
      </c>
      <c r="E15165" t="inlineStr">
        <is>
          <t>six</t>
        </is>
      </c>
      <c r="F15165" t="inlineStr"/>
      <c r="G15165" t="inlineStr"/>
      <c r="H15165" t="inlineStr"/>
    </row>
    <row r="15166">
      <c r="A15166" t="inlineStr">
        <is>
          <t>oddt</t>
        </is>
      </c>
      <c r="B15166" t="inlineStr">
        <is>
          <t>a1d06403e054cf1c574dd24fcf675bcf320eab20</t>
        </is>
      </c>
      <c r="C15166" t="inlineStr">
        <is>
          <t>2017-03-08 15:10:20+00:00</t>
        </is>
      </c>
      <c r="D15166" t="inlineStr">
        <is>
          <t>verchange</t>
        </is>
      </c>
      <c r="E15166" t="inlineStr">
        <is>
          <t>scikit-learn</t>
        </is>
      </c>
      <c r="F15166" t="inlineStr">
        <is>
          <t>&gt;=0.18.0</t>
        </is>
      </c>
      <c r="G15166" t="inlineStr">
        <is>
          <t>scikit-learn</t>
        </is>
      </c>
      <c r="H15166" t="inlineStr">
        <is>
          <t>&gt;=0.13.0</t>
        </is>
      </c>
    </row>
    <row r="15167">
      <c r="A15167" t="inlineStr">
        <is>
          <t>oddt</t>
        </is>
      </c>
      <c r="B15167" t="inlineStr">
        <is>
          <t>a1d06403e054cf1c574dd24fcf675bcf320eab20</t>
        </is>
      </c>
      <c r="C15167" t="inlineStr">
        <is>
          <t>2017-03-08 15:10:20+00:00</t>
        </is>
      </c>
      <c r="D15167" t="inlineStr">
        <is>
          <t>add</t>
        </is>
      </c>
      <c r="E15167" t="inlineStr">
        <is>
          <t>pandas</t>
        </is>
      </c>
      <c r="F15167" t="inlineStr">
        <is>
          <t>&gt;=0.17</t>
        </is>
      </c>
      <c r="G15167" t="inlineStr"/>
      <c r="H15167" t="inlineStr"/>
    </row>
    <row r="15168">
      <c r="A15168" t="inlineStr">
        <is>
          <t>oddt</t>
        </is>
      </c>
      <c r="B15168" t="inlineStr">
        <is>
          <t>a1d06403e054cf1c574dd24fcf675bcf320eab20</t>
        </is>
      </c>
      <c r="C15168" t="inlineStr">
        <is>
          <t>2017-03-08 15:10:20+00:00</t>
        </is>
      </c>
      <c r="D15168" t="inlineStr">
        <is>
          <t>rem</t>
        </is>
      </c>
      <c r="E15168" t="inlineStr"/>
      <c r="F15168" t="inlineStr"/>
      <c r="G15168" t="inlineStr">
        <is>
          <t>ffnet</t>
        </is>
      </c>
      <c r="H15168" t="inlineStr">
        <is>
          <t>&gt;=0.7.1</t>
        </is>
      </c>
    </row>
    <row r="15169">
      <c r="A15169" t="inlineStr">
        <is>
          <t>oddt</t>
        </is>
      </c>
      <c r="B15169" t="inlineStr">
        <is>
          <t>a1d06403e054cf1c574dd24fcf675bcf320eab20</t>
        </is>
      </c>
      <c r="C15169" t="inlineStr">
        <is>
          <t>2017-03-08 15:10:20+00:00</t>
        </is>
      </c>
      <c r="D15169" t="inlineStr">
        <is>
          <t>rem</t>
        </is>
      </c>
      <c r="E15169" t="inlineStr"/>
      <c r="F15169" t="inlineStr"/>
      <c r="G15169" t="inlineStr">
        <is>
          <t>networkx</t>
        </is>
      </c>
      <c r="H15169" t="inlineStr">
        <is>
          <t>&gt;=1.3</t>
        </is>
      </c>
    </row>
    <row r="15170">
      <c r="A15170" t="inlineStr">
        <is>
          <t>foyer</t>
        </is>
      </c>
      <c r="B15170" t="inlineStr">
        <is>
          <t>7cd739bebc1c8c407d3a01a50eae442e199704e4</t>
        </is>
      </c>
      <c r="C15170" t="inlineStr">
        <is>
          <t>2017-10-26 22:14:07+00:00</t>
        </is>
      </c>
      <c r="D15170" t="inlineStr">
        <is>
          <t>add</t>
        </is>
      </c>
      <c r="E15170" t="inlineStr">
        <is>
          <t>openmm</t>
        </is>
      </c>
      <c r="F15170" t="inlineStr"/>
      <c r="G15170" t="inlineStr"/>
      <c r="H15170" t="inlineStr"/>
    </row>
    <row r="15171">
      <c r="A15171" t="inlineStr">
        <is>
          <t>foyer</t>
        </is>
      </c>
      <c r="B15171" t="inlineStr">
        <is>
          <t>7cd739bebc1c8c407d3a01a50eae442e199704e4</t>
        </is>
      </c>
      <c r="C15171" t="inlineStr">
        <is>
          <t>2017-10-26 22:14:07+00:00</t>
        </is>
      </c>
      <c r="D15171" t="inlineStr">
        <is>
          <t>add</t>
        </is>
      </c>
      <c r="E15171" t="inlineStr">
        <is>
          <t>mbuild</t>
        </is>
      </c>
      <c r="F15171" t="inlineStr"/>
      <c r="G15171" t="inlineStr"/>
      <c r="H15171" t="inlineStr"/>
    </row>
    <row r="15172">
      <c r="A15172" t="inlineStr">
        <is>
          <t>foyer</t>
        </is>
      </c>
      <c r="B15172" t="inlineStr">
        <is>
          <t>7cd739bebc1c8c407d3a01a50eae442e199704e4</t>
        </is>
      </c>
      <c r="C15172" t="inlineStr">
        <is>
          <t>2017-10-26 22:14:07+00:00</t>
        </is>
      </c>
      <c r="D15172" t="inlineStr">
        <is>
          <t>add</t>
        </is>
      </c>
      <c r="E15172" t="inlineStr">
        <is>
          <t>parmed</t>
        </is>
      </c>
      <c r="F15172" t="inlineStr"/>
      <c r="G15172" t="inlineStr"/>
      <c r="H15172" t="inlineStr"/>
    </row>
    <row r="15173">
      <c r="A15173" t="inlineStr">
        <is>
          <t>foyer</t>
        </is>
      </c>
      <c r="B15173" t="inlineStr">
        <is>
          <t>7cd739bebc1c8c407d3a01a50eae442e199704e4</t>
        </is>
      </c>
      <c r="C15173" t="inlineStr">
        <is>
          <t>2017-10-26 22:14:07+00:00</t>
        </is>
      </c>
      <c r="D15173" t="inlineStr">
        <is>
          <t>add</t>
        </is>
      </c>
      <c r="E15173" t="inlineStr">
        <is>
          <t>networkx</t>
        </is>
      </c>
      <c r="F15173" t="inlineStr"/>
      <c r="G15173" t="inlineStr"/>
      <c r="H15173" t="inlineStr"/>
    </row>
    <row r="15174">
      <c r="A15174" t="inlineStr">
        <is>
          <t>foyer</t>
        </is>
      </c>
      <c r="B15174" t="inlineStr">
        <is>
          <t>7cd739bebc1c8c407d3a01a50eae442e199704e4</t>
        </is>
      </c>
      <c r="C15174" t="inlineStr">
        <is>
          <t>2017-10-26 22:14:07+00:00</t>
        </is>
      </c>
      <c r="D15174" t="inlineStr">
        <is>
          <t>add</t>
        </is>
      </c>
      <c r="E15174" t="inlineStr">
        <is>
          <t>six</t>
        </is>
      </c>
      <c r="F15174" t="inlineStr"/>
      <c r="G15174" t="inlineStr"/>
      <c r="H15174" t="inlineStr"/>
    </row>
    <row r="15175">
      <c r="A15175" t="inlineStr">
        <is>
          <t>foyer</t>
        </is>
      </c>
      <c r="B15175" t="inlineStr">
        <is>
          <t>7cd739bebc1c8c407d3a01a50eae442e199704e4</t>
        </is>
      </c>
      <c r="C15175" t="inlineStr">
        <is>
          <t>2017-10-26 22:14:07+00:00</t>
        </is>
      </c>
      <c r="D15175" t="inlineStr">
        <is>
          <t>add</t>
        </is>
      </c>
      <c r="E15175" t="inlineStr">
        <is>
          <t>plyplus</t>
        </is>
      </c>
      <c r="F15175" t="inlineStr"/>
      <c r="G15175" t="inlineStr"/>
      <c r="H15175" t="inlineStr"/>
    </row>
    <row r="15176">
      <c r="A15176" t="inlineStr">
        <is>
          <t>foyer</t>
        </is>
      </c>
      <c r="B15176" t="inlineStr">
        <is>
          <t>7cd739bebc1c8c407d3a01a50eae442e199704e4</t>
        </is>
      </c>
      <c r="C15176" t="inlineStr">
        <is>
          <t>2017-10-26 22:14:07+00:00</t>
        </is>
      </c>
      <c r="D15176" t="inlineStr">
        <is>
          <t>add</t>
        </is>
      </c>
      <c r="E15176" t="inlineStr">
        <is>
          <t>requests</t>
        </is>
      </c>
      <c r="F15176" t="inlineStr"/>
      <c r="G15176" t="inlineStr"/>
      <c r="H15176" t="inlineStr"/>
    </row>
    <row r="15177">
      <c r="A15177" t="inlineStr">
        <is>
          <t>foyer</t>
        </is>
      </c>
      <c r="B15177" t="inlineStr">
        <is>
          <t>7cd739bebc1c8c407d3a01a50eae442e199704e4</t>
        </is>
      </c>
      <c r="C15177" t="inlineStr">
        <is>
          <t>2017-10-26 22:14:07+00:00</t>
        </is>
      </c>
      <c r="D15177" t="inlineStr">
        <is>
          <t>add</t>
        </is>
      </c>
      <c r="E15177" t="inlineStr">
        <is>
          <t>lxml</t>
        </is>
      </c>
      <c r="F15177" t="inlineStr"/>
      <c r="G15177" t="inlineStr"/>
      <c r="H15177" t="inlineStr"/>
    </row>
    <row r="15178">
      <c r="A15178" t="inlineStr">
        <is>
          <t>foyer</t>
        </is>
      </c>
      <c r="B15178" t="inlineStr">
        <is>
          <t>7cd739bebc1c8c407d3a01a50eae442e199704e4</t>
        </is>
      </c>
      <c r="C15178" t="inlineStr">
        <is>
          <t>2017-10-26 22:14:07+00:00</t>
        </is>
      </c>
      <c r="D15178" t="inlineStr">
        <is>
          <t>add</t>
        </is>
      </c>
      <c r="E15178" t="inlineStr">
        <is>
          <t>pytest</t>
        </is>
      </c>
      <c r="F15178" t="inlineStr">
        <is>
          <t>&gt;=3.0</t>
        </is>
      </c>
      <c r="G15178" t="inlineStr"/>
      <c r="H15178" t="inlineStr"/>
    </row>
    <row r="15179">
      <c r="A15179" t="inlineStr">
        <is>
          <t>foyer</t>
        </is>
      </c>
      <c r="B15179" t="inlineStr">
        <is>
          <t>7cd739bebc1c8c407d3a01a50eae442e199704e4</t>
        </is>
      </c>
      <c r="C15179" t="inlineStr">
        <is>
          <t>2017-10-26 22:14:07+00:00</t>
        </is>
      </c>
      <c r="D15179" t="inlineStr">
        <is>
          <t>add</t>
        </is>
      </c>
      <c r="E15179" t="inlineStr">
        <is>
          <t>python-coveralls</t>
        </is>
      </c>
      <c r="F15179" t="inlineStr"/>
      <c r="G15179" t="inlineStr"/>
      <c r="H15179" t="inlineStr"/>
    </row>
    <row r="15180">
      <c r="A15180" t="inlineStr">
        <is>
          <t>foyer</t>
        </is>
      </c>
      <c r="B15180" t="inlineStr">
        <is>
          <t>7cd739bebc1c8c407d3a01a50eae442e199704e4</t>
        </is>
      </c>
      <c r="C15180" t="inlineStr">
        <is>
          <t>2017-10-26 22:14:07+00:00</t>
        </is>
      </c>
      <c r="D15180" t="inlineStr">
        <is>
          <t>add</t>
        </is>
      </c>
      <c r="E15180" t="inlineStr">
        <is>
          <t>pytest-cov</t>
        </is>
      </c>
      <c r="F15180" t="inlineStr"/>
      <c r="G15180" t="inlineStr"/>
      <c r="H15180" t="inlineStr"/>
    </row>
    <row r="15181">
      <c r="A15181" t="inlineStr">
        <is>
          <t>foyer</t>
        </is>
      </c>
      <c r="B15181" t="inlineStr">
        <is>
          <t>71fd9d65d7105254c1b5d67cc9c6f2e473d6f0a3</t>
        </is>
      </c>
      <c r="C15181" t="inlineStr">
        <is>
          <t>2018-08-20 21:34:05+00:00</t>
        </is>
      </c>
      <c r="D15181" t="inlineStr">
        <is>
          <t>add</t>
        </is>
      </c>
      <c r="E15181" t="inlineStr">
        <is>
          <t>pytest-timeout</t>
        </is>
      </c>
      <c r="F15181" t="inlineStr"/>
      <c r="G15181" t="inlineStr"/>
      <c r="H15181" t="inlineStr"/>
    </row>
    <row r="15182">
      <c r="A15182" t="inlineStr">
        <is>
          <t>foyer</t>
        </is>
      </c>
      <c r="B15182" t="inlineStr">
        <is>
          <t>bd855b94141a56839b39ac7683986a51fa47ea2d</t>
        </is>
      </c>
      <c r="C15182" t="inlineStr">
        <is>
          <t>2018-11-30 20:49:24+00:00</t>
        </is>
      </c>
      <c r="D15182" t="inlineStr">
        <is>
          <t>verchange</t>
        </is>
      </c>
      <c r="E15182" t="inlineStr">
        <is>
          <t>openmm</t>
        </is>
      </c>
      <c r="F15182" t="inlineStr">
        <is>
          <t>&lt;7.3</t>
        </is>
      </c>
      <c r="G15182" t="inlineStr">
        <is>
          <t>openmm</t>
        </is>
      </c>
      <c r="H15182" t="inlineStr"/>
    </row>
    <row r="15183">
      <c r="A15183" t="inlineStr">
        <is>
          <t>foyer</t>
        </is>
      </c>
      <c r="B15183" t="inlineStr">
        <is>
          <t>bd855b94141a56839b39ac7683986a51fa47ea2d</t>
        </is>
      </c>
      <c r="C15183" t="inlineStr">
        <is>
          <t>2018-11-30 20:49:24+00:00</t>
        </is>
      </c>
      <c r="D15183" t="inlineStr">
        <is>
          <t>verchange</t>
        </is>
      </c>
      <c r="E15183" t="inlineStr">
        <is>
          <t>pytest-cov</t>
        </is>
      </c>
      <c r="F15183" t="inlineStr">
        <is>
          <t>&lt;2.6;&gt;=2.4.0</t>
        </is>
      </c>
      <c r="G15183" t="inlineStr">
        <is>
          <t>pytest-cov</t>
        </is>
      </c>
      <c r="H15183" t="inlineStr"/>
    </row>
    <row r="15184">
      <c r="A15184" t="inlineStr">
        <is>
          <t>foyer</t>
        </is>
      </c>
      <c r="B15184" t="inlineStr">
        <is>
          <t>bd855b94141a56839b39ac7683986a51fa47ea2d</t>
        </is>
      </c>
      <c r="C15184" t="inlineStr">
        <is>
          <t>2018-11-30 20:49:24+00:00</t>
        </is>
      </c>
      <c r="D15184" t="inlineStr">
        <is>
          <t>add</t>
        </is>
      </c>
      <c r="E15184" t="inlineStr">
        <is>
          <t>mdtraj</t>
        </is>
      </c>
      <c r="F15184">
        <f>=1.9.1</f>
        <v/>
      </c>
      <c r="G15184" t="inlineStr"/>
      <c r="H15184" t="inlineStr"/>
    </row>
    <row r="15185">
      <c r="A15185" t="inlineStr">
        <is>
          <t>foyer</t>
        </is>
      </c>
      <c r="B15185" t="inlineStr">
        <is>
          <t>dfc09e9c33705933c74010ce8a8c050081df8942</t>
        </is>
      </c>
      <c r="C15185" t="inlineStr">
        <is>
          <t>2019-02-22 15:25:03+00:00</t>
        </is>
      </c>
      <c r="D15185" t="inlineStr">
        <is>
          <t>verchange</t>
        </is>
      </c>
      <c r="E15185" t="inlineStr">
        <is>
          <t>networkx</t>
        </is>
      </c>
      <c r="F15185" t="inlineStr">
        <is>
          <t>&gt;=2.0</t>
        </is>
      </c>
      <c r="G15185" t="inlineStr">
        <is>
          <t>networkx</t>
        </is>
      </c>
      <c r="H15185" t="inlineStr"/>
    </row>
    <row r="15186">
      <c r="A15186" t="inlineStr">
        <is>
          <t>foyer</t>
        </is>
      </c>
      <c r="B15186" t="inlineStr">
        <is>
          <t>dfc09e9c33705933c74010ce8a8c050081df8942</t>
        </is>
      </c>
      <c r="C15186" t="inlineStr">
        <is>
          <t>2019-02-22 15:25:03+00:00</t>
        </is>
      </c>
      <c r="D15186" t="inlineStr">
        <is>
          <t>add</t>
        </is>
      </c>
      <c r="E15186" t="inlineStr">
        <is>
          <t>oset</t>
        </is>
      </c>
      <c r="F15186" t="inlineStr"/>
      <c r="G15186" t="inlineStr"/>
      <c r="H15186" t="inlineStr"/>
    </row>
    <row r="15187">
      <c r="A15187" t="inlineStr">
        <is>
          <t>foyer</t>
        </is>
      </c>
      <c r="B15187" t="inlineStr">
        <is>
          <t>dfc09e9c33705933c74010ce8a8c050081df8942</t>
        </is>
      </c>
      <c r="C15187" t="inlineStr">
        <is>
          <t>2019-02-22 15:25:03+00:00</t>
        </is>
      </c>
      <c r="D15187" t="inlineStr">
        <is>
          <t>rem</t>
        </is>
      </c>
      <c r="E15187" t="inlineStr"/>
      <c r="F15187" t="inlineStr"/>
      <c r="G15187" t="inlineStr">
        <is>
          <t>mbuild</t>
        </is>
      </c>
      <c r="H15187" t="inlineStr"/>
    </row>
    <row r="15188">
      <c r="A15188" t="inlineStr">
        <is>
          <t>foyer</t>
        </is>
      </c>
      <c r="B15188" t="inlineStr">
        <is>
          <t>dfc09e9c33705933c74010ce8a8c050081df8942</t>
        </is>
      </c>
      <c r="C15188" t="inlineStr">
        <is>
          <t>2019-02-22 15:25:03+00:00</t>
        </is>
      </c>
      <c r="D15188" t="inlineStr">
        <is>
          <t>rem</t>
        </is>
      </c>
      <c r="E15188" t="inlineStr"/>
      <c r="F15188" t="inlineStr"/>
      <c r="G15188" t="inlineStr">
        <is>
          <t>pytest</t>
        </is>
      </c>
      <c r="H15188" t="inlineStr">
        <is>
          <t>&gt;=3.0</t>
        </is>
      </c>
    </row>
    <row r="15189">
      <c r="A15189" t="inlineStr">
        <is>
          <t>foyer</t>
        </is>
      </c>
      <c r="B15189" t="inlineStr">
        <is>
          <t>dfc09e9c33705933c74010ce8a8c050081df8942</t>
        </is>
      </c>
      <c r="C15189" t="inlineStr">
        <is>
          <t>2019-02-22 15:25:03+00:00</t>
        </is>
      </c>
      <c r="D15189" t="inlineStr">
        <is>
          <t>rem</t>
        </is>
      </c>
      <c r="E15189" t="inlineStr"/>
      <c r="F15189" t="inlineStr"/>
      <c r="G15189" t="inlineStr">
        <is>
          <t>python-coveralls</t>
        </is>
      </c>
      <c r="H15189" t="inlineStr"/>
    </row>
    <row r="15190">
      <c r="A15190" t="inlineStr">
        <is>
          <t>foyer</t>
        </is>
      </c>
      <c r="B15190" t="inlineStr">
        <is>
          <t>dfc09e9c33705933c74010ce8a8c050081df8942</t>
        </is>
      </c>
      <c r="C15190" t="inlineStr">
        <is>
          <t>2019-02-22 15:25:03+00:00</t>
        </is>
      </c>
      <c r="D15190" t="inlineStr">
        <is>
          <t>rem</t>
        </is>
      </c>
      <c r="E15190" t="inlineStr"/>
      <c r="F15190" t="inlineStr"/>
      <c r="G15190" t="inlineStr">
        <is>
          <t>pytest-cov</t>
        </is>
      </c>
      <c r="H15190" t="inlineStr">
        <is>
          <t>&lt;2.6;&gt;=2.4.0</t>
        </is>
      </c>
    </row>
    <row r="15191">
      <c r="A15191" t="inlineStr">
        <is>
          <t>foyer</t>
        </is>
      </c>
      <c r="B15191" t="inlineStr">
        <is>
          <t>dfc09e9c33705933c74010ce8a8c050081df8942</t>
        </is>
      </c>
      <c r="C15191" t="inlineStr">
        <is>
          <t>2019-02-22 15:25:03+00:00</t>
        </is>
      </c>
      <c r="D15191" t="inlineStr">
        <is>
          <t>rem</t>
        </is>
      </c>
      <c r="E15191" t="inlineStr"/>
      <c r="F15191" t="inlineStr"/>
      <c r="G15191" t="inlineStr">
        <is>
          <t>pytest-timeout</t>
        </is>
      </c>
      <c r="H15191" t="inlineStr"/>
    </row>
    <row r="15192">
      <c r="A15192" t="inlineStr">
        <is>
          <t>foyer</t>
        </is>
      </c>
      <c r="B15192" t="inlineStr">
        <is>
          <t>3bfd30f1044ad609413811e3edd8f16b636aa704</t>
        </is>
      </c>
      <c r="C15192" t="inlineStr">
        <is>
          <t>2019-05-03 02:49:04+00:00</t>
        </is>
      </c>
      <c r="D15192" t="inlineStr">
        <is>
          <t>add</t>
        </is>
      </c>
      <c r="E15192" t="inlineStr">
        <is>
          <t>lark-parser</t>
        </is>
      </c>
      <c r="F15192" t="inlineStr"/>
      <c r="G15192" t="inlineStr"/>
      <c r="H15192" t="inlineStr"/>
    </row>
    <row r="15193">
      <c r="A15193" t="inlineStr">
        <is>
          <t>foyer</t>
        </is>
      </c>
      <c r="B15193" t="inlineStr">
        <is>
          <t>3bfd30f1044ad609413811e3edd8f16b636aa704</t>
        </is>
      </c>
      <c r="C15193" t="inlineStr">
        <is>
          <t>2019-05-03 02:49:04+00:00</t>
        </is>
      </c>
      <c r="D15193" t="inlineStr">
        <is>
          <t>rem</t>
        </is>
      </c>
      <c r="E15193" t="inlineStr"/>
      <c r="F15193" t="inlineStr"/>
      <c r="G15193" t="inlineStr">
        <is>
          <t>oset</t>
        </is>
      </c>
      <c r="H15193" t="inlineStr"/>
    </row>
    <row r="15194">
      <c r="A15194" t="inlineStr">
        <is>
          <t>foyer</t>
        </is>
      </c>
      <c r="B15194" t="inlineStr">
        <is>
          <t>3bfd30f1044ad609413811e3edd8f16b636aa704</t>
        </is>
      </c>
      <c r="C15194" t="inlineStr">
        <is>
          <t>2019-05-03 02:49:04+00:00</t>
        </is>
      </c>
      <c r="D15194" t="inlineStr">
        <is>
          <t>rem</t>
        </is>
      </c>
      <c r="E15194" t="inlineStr"/>
      <c r="F15194" t="inlineStr"/>
      <c r="G15194" t="inlineStr">
        <is>
          <t>mdtraj</t>
        </is>
      </c>
      <c r="H15194">
        <f>=1.9.1</f>
        <v/>
      </c>
    </row>
    <row r="15195">
      <c r="A15195" t="inlineStr">
        <is>
          <t>foyer</t>
        </is>
      </c>
      <c r="B15195" t="inlineStr">
        <is>
          <t>3bfd30f1044ad609413811e3edd8f16b636aa704</t>
        </is>
      </c>
      <c r="C15195" t="inlineStr">
        <is>
          <t>2019-05-03 02:49:04+00:00</t>
        </is>
      </c>
      <c r="D15195" t="inlineStr">
        <is>
          <t>rem</t>
        </is>
      </c>
      <c r="E15195" t="inlineStr"/>
      <c r="F15195" t="inlineStr"/>
      <c r="G15195" t="inlineStr">
        <is>
          <t>plyplus</t>
        </is>
      </c>
      <c r="H15195" t="inlineStr"/>
    </row>
    <row r="15196">
      <c r="A15196" t="inlineStr">
        <is>
          <t>foyer</t>
        </is>
      </c>
      <c r="B15196" t="inlineStr">
        <is>
          <t>db497c3a1e6e11e60d4a94b1ce4dcfe42f45f913</t>
        </is>
      </c>
      <c r="C15196" t="inlineStr">
        <is>
          <t>2019-05-27 20:13:15+00:00</t>
        </is>
      </c>
      <c r="D15196" t="inlineStr">
        <is>
          <t>verchange</t>
        </is>
      </c>
      <c r="E15196" t="inlineStr">
        <is>
          <t>openmm</t>
        </is>
      </c>
      <c r="F15196" t="inlineStr"/>
      <c r="G15196" t="inlineStr">
        <is>
          <t>openmm</t>
        </is>
      </c>
      <c r="H15196" t="inlineStr">
        <is>
          <t>&lt;7.3</t>
        </is>
      </c>
    </row>
    <row r="15197">
      <c r="A15197" t="inlineStr">
        <is>
          <t>foyer</t>
        </is>
      </c>
      <c r="B15197" t="inlineStr">
        <is>
          <t>9e287d34e31ba215b8b07efe74b09abddb57d896</t>
        </is>
      </c>
      <c r="C15197" t="inlineStr">
        <is>
          <t>2020-04-10 12:17:00+00:00</t>
        </is>
      </c>
      <c r="D15197" t="inlineStr">
        <is>
          <t>rem</t>
        </is>
      </c>
      <c r="E15197" t="inlineStr"/>
      <c r="F15197" t="inlineStr"/>
      <c r="G15197" t="inlineStr">
        <is>
          <t>six</t>
        </is>
      </c>
      <c r="H15197" t="inlineStr"/>
    </row>
    <row r="15198">
      <c r="A15198" t="inlineStr">
        <is>
          <t>foyer</t>
        </is>
      </c>
      <c r="B15198" t="inlineStr">
        <is>
          <t>587dbceea6439b1174300f750f80765ce00fb619</t>
        </is>
      </c>
      <c r="C15198" t="inlineStr">
        <is>
          <t>2020-06-11 20:25:18+00:00</t>
        </is>
      </c>
      <c r="D15198" t="inlineStr">
        <is>
          <t>verchange</t>
        </is>
      </c>
      <c r="E15198" t="inlineStr">
        <is>
          <t>lark-parser</t>
        </is>
      </c>
      <c r="F15198" t="inlineStr">
        <is>
          <t>&lt;=0.8.5</t>
        </is>
      </c>
      <c r="G15198" t="inlineStr">
        <is>
          <t>lark-parser</t>
        </is>
      </c>
      <c r="H15198" t="inlineStr"/>
    </row>
    <row r="15199">
      <c r="A15199" t="inlineStr">
        <is>
          <t>foyer</t>
        </is>
      </c>
      <c r="B15199" t="inlineStr">
        <is>
          <t>35a73b4e8a9106d353ce5ae2d6ad3f612ac51924</t>
        </is>
      </c>
      <c r="C15199" t="inlineStr">
        <is>
          <t>2020-06-18 20:56:11+00:00</t>
        </is>
      </c>
      <c r="D15199" t="inlineStr">
        <is>
          <t>verchange</t>
        </is>
      </c>
      <c r="E15199" t="inlineStr">
        <is>
          <t>lark-parser</t>
        </is>
      </c>
      <c r="F15199" t="inlineStr"/>
      <c r="G15199" t="inlineStr">
        <is>
          <t>lark-parser</t>
        </is>
      </c>
      <c r="H15199" t="inlineStr">
        <is>
          <t>&lt;=0.8.5</t>
        </is>
      </c>
    </row>
    <row r="15200">
      <c r="A15200" t="inlineStr">
        <is>
          <t>foyer</t>
        </is>
      </c>
      <c r="B15200" t="inlineStr">
        <is>
          <t>8c24c56fc536ef78ab25b3ed16f6b53b2a3be84c</t>
        </is>
      </c>
      <c r="C15200" t="inlineStr">
        <is>
          <t>2020-12-11 20:46:55+00:00</t>
        </is>
      </c>
      <c r="D15200" t="inlineStr">
        <is>
          <t>verchange</t>
        </is>
      </c>
      <c r="E15200" t="inlineStr">
        <is>
          <t>openmm</t>
        </is>
      </c>
      <c r="F15200" t="inlineStr">
        <is>
          <t>&gt;=7.5</t>
        </is>
      </c>
      <c r="G15200" t="inlineStr">
        <is>
          <t>openmm</t>
        </is>
      </c>
      <c r="H15200" t="inlineStr"/>
    </row>
    <row r="15201">
      <c r="A15201" t="inlineStr">
        <is>
          <t>solaris</t>
        </is>
      </c>
      <c r="B15201" t="inlineStr">
        <is>
          <t>1032f089c311c008a1a8fb297d8b46a991febcb1</t>
        </is>
      </c>
      <c r="C15201" t="inlineStr">
        <is>
          <t>2020-04-20 18:57:07+00:00</t>
        </is>
      </c>
      <c r="D15201" t="inlineStr">
        <is>
          <t>verchange</t>
        </is>
      </c>
      <c r="E15201" t="inlineStr">
        <is>
          <t>albumentations</t>
        </is>
      </c>
      <c r="F15201">
        <f>=0.4.3</f>
        <v/>
      </c>
      <c r="G15201" t="inlineStr">
        <is>
          <t>albumentations</t>
        </is>
      </c>
      <c r="H15201">
        <f>=0.4.3</f>
        <v/>
      </c>
    </row>
    <row r="15202">
      <c r="A15202" t="inlineStr">
        <is>
          <t>solaris</t>
        </is>
      </c>
      <c r="B15202" t="inlineStr">
        <is>
          <t>1032f089c311c008a1a8fb297d8b46a991febcb1</t>
        </is>
      </c>
      <c r="C15202" t="inlineStr">
        <is>
          <t>2020-04-20 18:57:07+00:00</t>
        </is>
      </c>
      <c r="D15202" t="inlineStr">
        <is>
          <t>verchange</t>
        </is>
      </c>
      <c r="E15202" t="inlineStr">
        <is>
          <t>geopandas</t>
        </is>
      </c>
      <c r="F15202" t="inlineStr">
        <is>
          <t>&gt;=0.7.0</t>
        </is>
      </c>
      <c r="G15202" t="inlineStr">
        <is>
          <t>geopandas</t>
        </is>
      </c>
      <c r="H15202" t="inlineStr">
        <is>
          <t>&gt;=0.6.2</t>
        </is>
      </c>
    </row>
    <row r="15203">
      <c r="A15203" t="inlineStr">
        <is>
          <t>solaris</t>
        </is>
      </c>
      <c r="B15203" t="inlineStr">
        <is>
          <t>1032f089c311c008a1a8fb297d8b46a991febcb1</t>
        </is>
      </c>
      <c r="C15203" t="inlineStr">
        <is>
          <t>2020-04-20 18:57:07+00:00</t>
        </is>
      </c>
      <c r="D15203" t="inlineStr">
        <is>
          <t>verchange</t>
        </is>
      </c>
      <c r="E15203" t="inlineStr">
        <is>
          <t>requests</t>
        </is>
      </c>
      <c r="F15203">
        <f>=2.22.0</f>
        <v/>
      </c>
      <c r="G15203" t="inlineStr">
        <is>
          <t>requests</t>
        </is>
      </c>
      <c r="H15203" t="inlineStr">
        <is>
          <t>&gt;=2.22.0</t>
        </is>
      </c>
    </row>
    <row r="15204">
      <c r="A15204" t="inlineStr">
        <is>
          <t>solaris</t>
        </is>
      </c>
      <c r="B15204" t="inlineStr">
        <is>
          <t>1032f089c311c008a1a8fb297d8b46a991febcb1</t>
        </is>
      </c>
      <c r="C15204" t="inlineStr">
        <is>
          <t>2020-04-20 18:57:07+00:00</t>
        </is>
      </c>
      <c r="D15204" t="inlineStr">
        <is>
          <t>verchange</t>
        </is>
      </c>
      <c r="E15204" t="inlineStr">
        <is>
          <t>torchvision</t>
        </is>
      </c>
      <c r="F15204" t="inlineStr">
        <is>
          <t>&gt;=0.5.0</t>
        </is>
      </c>
      <c r="G15204" t="inlineStr">
        <is>
          <t>torchvision</t>
        </is>
      </c>
      <c r="H15204" t="inlineStr">
        <is>
          <t>&gt;=0.4.2</t>
        </is>
      </c>
    </row>
    <row r="15205">
      <c r="A15205" t="inlineStr">
        <is>
          <t>solaris</t>
        </is>
      </c>
      <c r="B15205" t="inlineStr">
        <is>
          <t>1032f089c311c008a1a8fb297d8b46a991febcb1</t>
        </is>
      </c>
      <c r="C15205" t="inlineStr">
        <is>
          <t>2020-04-20 18:57:07+00:00</t>
        </is>
      </c>
      <c r="D15205" t="inlineStr">
        <is>
          <t>verchange</t>
        </is>
      </c>
      <c r="E15205" t="inlineStr">
        <is>
          <t>fiona</t>
        </is>
      </c>
      <c r="F15205" t="inlineStr">
        <is>
          <t>&gt;=1.7.13</t>
        </is>
      </c>
      <c r="G15205" t="inlineStr">
        <is>
          <t>fiona</t>
        </is>
      </c>
      <c r="H15205" t="inlineStr">
        <is>
          <t>&gt;=1.8.13</t>
        </is>
      </c>
    </row>
    <row r="15206">
      <c r="A15206" t="inlineStr">
        <is>
          <t>solaris</t>
        </is>
      </c>
      <c r="B15206" t="inlineStr">
        <is>
          <t>1032f089c311c008a1a8fb297d8b46a991febcb1</t>
        </is>
      </c>
      <c r="C15206" t="inlineStr">
        <is>
          <t>2020-04-20 18:57:07+00:00</t>
        </is>
      </c>
      <c r="D15206" t="inlineStr">
        <is>
          <t>verchange</t>
        </is>
      </c>
      <c r="E15206" t="inlineStr">
        <is>
          <t>pyyaml</t>
        </is>
      </c>
      <c r="F15206">
        <f>=5.2</f>
        <v/>
      </c>
      <c r="G15206" t="inlineStr">
        <is>
          <t>pyyaml</t>
        </is>
      </c>
      <c r="H15206">
        <f>=5.2</f>
        <v/>
      </c>
    </row>
    <row r="15207">
      <c r="A15207" t="inlineStr">
        <is>
          <t>solaris</t>
        </is>
      </c>
      <c r="B15207" t="inlineStr">
        <is>
          <t>1032f089c311c008a1a8fb297d8b46a991febcb1</t>
        </is>
      </c>
      <c r="C15207" t="inlineStr">
        <is>
          <t>2020-04-20 18:57:07+00:00</t>
        </is>
      </c>
      <c r="D15207" t="inlineStr">
        <is>
          <t>verchange</t>
        </is>
      </c>
      <c r="E15207" t="inlineStr">
        <is>
          <t>tensorflow</t>
        </is>
      </c>
      <c r="F15207">
        <f>=1.13.1</f>
        <v/>
      </c>
      <c r="G15207" t="inlineStr">
        <is>
          <t>tensorflow</t>
        </is>
      </c>
      <c r="H15207">
        <f>=1.13.1</f>
        <v/>
      </c>
    </row>
    <row r="15208">
      <c r="A15208" t="inlineStr">
        <is>
          <t>solaris</t>
        </is>
      </c>
      <c r="B15208" t="inlineStr">
        <is>
          <t>1032f089c311c008a1a8fb297d8b46a991febcb1</t>
        </is>
      </c>
      <c r="C15208" t="inlineStr">
        <is>
          <t>2020-04-20 18:57:07+00:00</t>
        </is>
      </c>
      <c r="D15208" t="inlineStr">
        <is>
          <t>add</t>
        </is>
      </c>
      <c r="E15208" t="inlineStr">
        <is>
          <t>opencv-python</t>
        </is>
      </c>
      <c r="F15208" t="inlineStr">
        <is>
          <t>&gt;=4.1</t>
        </is>
      </c>
      <c r="G15208" t="inlineStr"/>
      <c r="H15208" t="inlineStr"/>
    </row>
    <row r="15209">
      <c r="A15209" t="inlineStr">
        <is>
          <t>solaris</t>
        </is>
      </c>
      <c r="B15209" t="inlineStr">
        <is>
          <t>1032f089c311c008a1a8fb297d8b46a991febcb1</t>
        </is>
      </c>
      <c r="C15209" t="inlineStr">
        <is>
          <t>2020-04-20 18:57:07+00:00</t>
        </is>
      </c>
      <c r="D15209" t="inlineStr">
        <is>
          <t>add</t>
        </is>
      </c>
      <c r="E15209" t="inlineStr">
        <is>
          <t>torch</t>
        </is>
      </c>
      <c r="F15209" t="inlineStr">
        <is>
          <t>&gt;=1.3.1</t>
        </is>
      </c>
      <c r="G15209" t="inlineStr"/>
      <c r="H15209" t="inlineStr"/>
    </row>
    <row r="15210">
      <c r="A15210" t="inlineStr">
        <is>
          <t>solaris</t>
        </is>
      </c>
      <c r="B15210" t="inlineStr">
        <is>
          <t>1032f089c311c008a1a8fb297d8b46a991febcb1</t>
        </is>
      </c>
      <c r="C15210" t="inlineStr">
        <is>
          <t>2020-04-20 18:57:07+00:00</t>
        </is>
      </c>
      <c r="D15210" t="inlineStr">
        <is>
          <t>rem</t>
        </is>
      </c>
      <c r="E15210" t="inlineStr"/>
      <c r="F15210" t="inlineStr"/>
      <c r="G15210" t="inlineStr">
        <is>
          <t>python</t>
        </is>
      </c>
      <c r="H15210" t="inlineStr">
        <is>
          <t>&gt;=3.6</t>
        </is>
      </c>
    </row>
    <row r="15211">
      <c r="A15211" t="inlineStr">
        <is>
          <t>solaris</t>
        </is>
      </c>
      <c r="B15211" t="inlineStr">
        <is>
          <t>1032f089c311c008a1a8fb297d8b46a991febcb1</t>
        </is>
      </c>
      <c r="C15211" t="inlineStr">
        <is>
          <t>2020-04-20 18:57:07+00:00</t>
        </is>
      </c>
      <c r="D15211" t="inlineStr">
        <is>
          <t>rem</t>
        </is>
      </c>
      <c r="E15211" t="inlineStr"/>
      <c r="F15211" t="inlineStr"/>
      <c r="G15211" t="inlineStr">
        <is>
          <t>opencv</t>
        </is>
      </c>
      <c r="H15211">
        <f>=4.1.0.25</f>
        <v/>
      </c>
    </row>
    <row r="15212">
      <c r="A15212" t="inlineStr">
        <is>
          <t>solaris</t>
        </is>
      </c>
      <c r="B15212" t="inlineStr">
        <is>
          <t>1032f089c311c008a1a8fb297d8b46a991febcb1</t>
        </is>
      </c>
      <c r="C15212" t="inlineStr">
        <is>
          <t>2020-04-20 18:57:07+00:00</t>
        </is>
      </c>
      <c r="D15212" t="inlineStr">
        <is>
          <t>rem</t>
        </is>
      </c>
      <c r="E15212" t="inlineStr"/>
      <c r="F15212" t="inlineStr"/>
      <c r="G15212" t="inlineStr">
        <is>
          <t>pytorch</t>
        </is>
      </c>
      <c r="H15212">
        <f>=1.3.1</f>
        <v/>
      </c>
    </row>
    <row r="15213">
      <c r="A15213" t="inlineStr">
        <is>
          <t>solaris</t>
        </is>
      </c>
      <c r="B15213" t="inlineStr">
        <is>
          <t>1032f089c311c008a1a8fb297d8b46a991febcb1</t>
        </is>
      </c>
      <c r="C15213" t="inlineStr">
        <is>
          <t>2020-04-20 18:57:07+00:00</t>
        </is>
      </c>
      <c r="D15213" t="inlineStr">
        <is>
          <t>rem</t>
        </is>
      </c>
      <c r="E15213" t="inlineStr"/>
      <c r="F15213" t="inlineStr"/>
      <c r="G15213" t="inlineStr">
        <is>
          <t>rio-cogeo</t>
        </is>
      </c>
      <c r="H15213" t="inlineStr">
        <is>
          <t>&gt;=1.1.6</t>
        </is>
      </c>
    </row>
    <row r="15214">
      <c r="A15214" t="inlineStr">
        <is>
          <t>solaris</t>
        </is>
      </c>
      <c r="B15214" t="inlineStr">
        <is>
          <t>1032f089c311c008a1a8fb297d8b46a991febcb1</t>
        </is>
      </c>
      <c r="C15214" t="inlineStr">
        <is>
          <t>2020-04-20 18:57:07+00:00</t>
        </is>
      </c>
      <c r="D15214" t="inlineStr">
        <is>
          <t>rem</t>
        </is>
      </c>
      <c r="E15214" t="inlineStr"/>
      <c r="F15214" t="inlineStr"/>
      <c r="G15214" t="inlineStr">
        <is>
          <t>shapely</t>
        </is>
      </c>
      <c r="H15214" t="inlineStr">
        <is>
          <t>&gt;=1.6.4</t>
        </is>
      </c>
    </row>
    <row r="15215">
      <c r="A15215" t="inlineStr">
        <is>
          <t>dagda</t>
        </is>
      </c>
      <c r="B15215" t="inlineStr">
        <is>
          <t>7ec9a5b1af1f0448eb2f12a40c67a3072cf006f4</t>
        </is>
      </c>
      <c r="C15215" t="inlineStr">
        <is>
          <t>2017-01-01 19:23:51+00:00</t>
        </is>
      </c>
      <c r="D15215" t="inlineStr">
        <is>
          <t>verchange</t>
        </is>
      </c>
      <c r="E15215" t="inlineStr">
        <is>
          <t>docker-py</t>
        </is>
      </c>
      <c r="F15215" t="inlineStr"/>
      <c r="G15215" t="inlineStr">
        <is>
          <t>docker-py</t>
        </is>
      </c>
      <c r="H15215" t="inlineStr"/>
    </row>
    <row r="15216">
      <c r="A15216" t="inlineStr">
        <is>
          <t>dagda</t>
        </is>
      </c>
      <c r="B15216" t="inlineStr">
        <is>
          <t>7ec9a5b1af1f0448eb2f12a40c67a3072cf006f4</t>
        </is>
      </c>
      <c r="C15216" t="inlineStr">
        <is>
          <t>2017-01-01 19:23:51+00:00</t>
        </is>
      </c>
      <c r="D15216" t="inlineStr">
        <is>
          <t>add</t>
        </is>
      </c>
      <c r="E15216" t="inlineStr">
        <is>
          <t>joblib</t>
        </is>
      </c>
      <c r="F15216">
        <f>=0.10.3</f>
        <v/>
      </c>
      <c r="G15216" t="inlineStr"/>
      <c r="H15216" t="inlineStr"/>
    </row>
    <row r="15217">
      <c r="A15217" t="inlineStr">
        <is>
          <t>dagda</t>
        </is>
      </c>
      <c r="B15217" t="inlineStr">
        <is>
          <t>7ec9a5b1af1f0448eb2f12a40c67a3072cf006f4</t>
        </is>
      </c>
      <c r="C15217" t="inlineStr">
        <is>
          <t>2017-01-01 19:23:51+00:00</t>
        </is>
      </c>
      <c r="D15217" t="inlineStr">
        <is>
          <t>add</t>
        </is>
      </c>
      <c r="E15217" t="inlineStr">
        <is>
          <t>Flask</t>
        </is>
      </c>
      <c r="F15217">
        <f>=0.11.1</f>
        <v/>
      </c>
      <c r="G15217" t="inlineStr"/>
      <c r="H15217" t="inlineStr"/>
    </row>
    <row r="15218">
      <c r="A15218" t="inlineStr">
        <is>
          <t>dagda</t>
        </is>
      </c>
      <c r="B15218" t="inlineStr">
        <is>
          <t>7ec9a5b1af1f0448eb2f12a40c67a3072cf006f4</t>
        </is>
      </c>
      <c r="C15218" t="inlineStr">
        <is>
          <t>2017-01-01 19:23:51+00:00</t>
        </is>
      </c>
      <c r="D15218" t="inlineStr">
        <is>
          <t>rem</t>
        </is>
      </c>
      <c r="E15218" t="inlineStr"/>
      <c r="F15218" t="inlineStr"/>
      <c r="G15218" t="inlineStr">
        <is>
          <t>progressbar2</t>
        </is>
      </c>
      <c r="H15218">
        <f>=3.10.1</f>
        <v/>
      </c>
    </row>
    <row r="15219">
      <c r="A15219" t="inlineStr">
        <is>
          <t>dagda</t>
        </is>
      </c>
      <c r="B15219" t="inlineStr">
        <is>
          <t>694baa1a6eb472f3be09f525594e042dcacd6002</t>
        </is>
      </c>
      <c r="C15219" t="inlineStr">
        <is>
          <t>2017-01-27 20:29:09+00:00</t>
        </is>
      </c>
      <c r="D15219" t="inlineStr">
        <is>
          <t>verchange</t>
        </is>
      </c>
      <c r="E15219" t="inlineStr">
        <is>
          <t>Flask</t>
        </is>
      </c>
      <c r="F15219">
        <f>=0.11.1</f>
        <v/>
      </c>
      <c r="G15219" t="inlineStr">
        <is>
          <t>Flask</t>
        </is>
      </c>
      <c r="H15219">
        <f>=0.11.1</f>
        <v/>
      </c>
    </row>
    <row r="15220">
      <c r="A15220" t="inlineStr">
        <is>
          <t>dagda</t>
        </is>
      </c>
      <c r="B15220" t="inlineStr">
        <is>
          <t>694baa1a6eb472f3be09f525594e042dcacd6002</t>
        </is>
      </c>
      <c r="C15220" t="inlineStr">
        <is>
          <t>2017-01-27 20:29:09+00:00</t>
        </is>
      </c>
      <c r="D15220" t="inlineStr">
        <is>
          <t>add</t>
        </is>
      </c>
      <c r="E15220" t="inlineStr">
        <is>
          <t>python-dateutil</t>
        </is>
      </c>
      <c r="F15220">
        <f>=2.6.0</f>
        <v/>
      </c>
      <c r="G15220" t="inlineStr"/>
      <c r="H15220" t="inlineStr"/>
    </row>
    <row r="15221">
      <c r="A15221" t="inlineStr">
        <is>
          <t>dagda</t>
        </is>
      </c>
      <c r="B15221" t="inlineStr">
        <is>
          <t>694baa1a6eb472f3be09f525594e042dcacd6002</t>
        </is>
      </c>
      <c r="C15221" t="inlineStr">
        <is>
          <t>2017-01-27 20:29:09+00:00</t>
        </is>
      </c>
      <c r="D15221" t="inlineStr">
        <is>
          <t>add</t>
        </is>
      </c>
      <c r="E15221" t="inlineStr">
        <is>
          <t>flask-cors</t>
        </is>
      </c>
      <c r="F15221">
        <f>=3.0.2</f>
        <v/>
      </c>
      <c r="G15221" t="inlineStr"/>
      <c r="H15221" t="inlineStr"/>
    </row>
    <row r="15222">
      <c r="A15222" t="inlineStr">
        <is>
          <t>dagda</t>
        </is>
      </c>
      <c r="B15222" t="inlineStr">
        <is>
          <t>694baa1a6eb472f3be09f525594e042dcacd6002</t>
        </is>
      </c>
      <c r="C15222" t="inlineStr">
        <is>
          <t>2017-01-27 20:29:09+00:00</t>
        </is>
      </c>
      <c r="D15222" t="inlineStr">
        <is>
          <t>add</t>
        </is>
      </c>
      <c r="E15222" t="inlineStr">
        <is>
          <t>PyYAML</t>
        </is>
      </c>
      <c r="F15222">
        <f>=3.12</f>
        <v/>
      </c>
      <c r="G15222" t="inlineStr"/>
      <c r="H15222" t="inlineStr"/>
    </row>
    <row r="15223">
      <c r="A15223" t="inlineStr">
        <is>
          <t>dagda</t>
        </is>
      </c>
      <c r="B15223" t="inlineStr">
        <is>
          <t>0ec10a33faecaaa7ba8b1cfb7fa3a2edf81dcf9d</t>
        </is>
      </c>
      <c r="C15223" t="inlineStr">
        <is>
          <t>2017-08-25 08:24:09+00:00</t>
        </is>
      </c>
      <c r="D15223" t="inlineStr">
        <is>
          <t>add</t>
        </is>
      </c>
      <c r="E15223" t="inlineStr">
        <is>
          <t>docker</t>
        </is>
      </c>
      <c r="F15223">
        <f>=2.2.0</f>
        <v/>
      </c>
      <c r="G15223" t="inlineStr"/>
      <c r="H15223" t="inlineStr"/>
    </row>
    <row r="15224">
      <c r="A15224" t="inlineStr">
        <is>
          <t>dagda</t>
        </is>
      </c>
      <c r="B15224" t="inlineStr">
        <is>
          <t>0ec10a33faecaaa7ba8b1cfb7fa3a2edf81dcf9d</t>
        </is>
      </c>
      <c r="C15224" t="inlineStr">
        <is>
          <t>2017-08-25 08:24:09+00:00</t>
        </is>
      </c>
      <c r="D15224" t="inlineStr">
        <is>
          <t>add</t>
        </is>
      </c>
      <c r="E15224" t="inlineStr">
        <is>
          <t>defusedxml</t>
        </is>
      </c>
      <c r="F15224">
        <f>=0.5.0</f>
        <v/>
      </c>
      <c r="G15224" t="inlineStr"/>
      <c r="H15224" t="inlineStr"/>
    </row>
    <row r="15225">
      <c r="A15225" t="inlineStr">
        <is>
          <t>dagda</t>
        </is>
      </c>
      <c r="B15225" t="inlineStr">
        <is>
          <t>0ec10a33faecaaa7ba8b1cfb7fa3a2edf81dcf9d</t>
        </is>
      </c>
      <c r="C15225" t="inlineStr">
        <is>
          <t>2017-08-25 08:24:09+00:00</t>
        </is>
      </c>
      <c r="D15225" t="inlineStr">
        <is>
          <t>rem</t>
        </is>
      </c>
      <c r="E15225" t="inlineStr"/>
      <c r="F15225" t="inlineStr"/>
      <c r="G15225" t="inlineStr">
        <is>
          <t>docker-py</t>
        </is>
      </c>
      <c r="H15225" t="inlineStr"/>
    </row>
    <row r="15226">
      <c r="A15226" t="inlineStr">
        <is>
          <t>horizon</t>
        </is>
      </c>
      <c r="B15226" t="inlineStr">
        <is>
          <t>2b9c5669520ae7d4f8c0963e71b4df144d73b328</t>
        </is>
      </c>
      <c r="C15226" t="inlineStr">
        <is>
          <t>2014-08-07 19:52:24+00:00</t>
        </is>
      </c>
      <c r="D15226" t="inlineStr">
        <is>
          <t>verchange</t>
        </is>
      </c>
      <c r="E15226" t="inlineStr">
        <is>
          <t>django_openstack_auth</t>
        </is>
      </c>
      <c r="F15226" t="inlineStr">
        <is>
          <t>!=1.1.6;&gt;=1.1.4</t>
        </is>
      </c>
      <c r="G15226" t="inlineStr">
        <is>
          <t>django_openstack_auth</t>
        </is>
      </c>
      <c r="H15226" t="inlineStr">
        <is>
          <t>&gt;=1.1.4</t>
        </is>
      </c>
    </row>
    <row r="15227">
      <c r="A15227" t="inlineStr">
        <is>
          <t>horizon</t>
        </is>
      </c>
      <c r="B15227" t="inlineStr">
        <is>
          <t>2b9c5669520ae7d4f8c0963e71b4df144d73b328</t>
        </is>
      </c>
      <c r="C15227" t="inlineStr">
        <is>
          <t>2014-08-07 19:52:24+00:00</t>
        </is>
      </c>
      <c r="D15227" t="inlineStr">
        <is>
          <t>add</t>
        </is>
      </c>
      <c r="E15227" t="inlineStr">
        <is>
          <t>httplib2</t>
        </is>
      </c>
      <c r="F15227" t="inlineStr">
        <is>
          <t>&gt;=0.7.5</t>
        </is>
      </c>
      <c r="G15227" t="inlineStr"/>
      <c r="H15227" t="inlineStr"/>
    </row>
    <row r="15228">
      <c r="A15228" t="inlineStr">
        <is>
          <t>horizon</t>
        </is>
      </c>
      <c r="B15228" t="inlineStr">
        <is>
          <t>c3014a85dd758b6720749929e262549214be0217</t>
        </is>
      </c>
      <c r="C15228" t="inlineStr">
        <is>
          <t>2014-09-20 14:44:45+00:00</t>
        </is>
      </c>
      <c r="D15228" t="inlineStr">
        <is>
          <t>verchange</t>
        </is>
      </c>
      <c r="E15228" t="inlineStr">
        <is>
          <t>django_openstack_auth</t>
        </is>
      </c>
      <c r="F15228" t="inlineStr">
        <is>
          <t>!=1.1.6;&gt;=1.1.3</t>
        </is>
      </c>
      <c r="G15228" t="inlineStr">
        <is>
          <t>django_openstack_auth</t>
        </is>
      </c>
      <c r="H15228" t="inlineStr">
        <is>
          <t>&gt;=1.1.3</t>
        </is>
      </c>
    </row>
    <row r="15229">
      <c r="A15229" t="inlineStr">
        <is>
          <t>horizon</t>
        </is>
      </c>
      <c r="B15229" t="inlineStr">
        <is>
          <t>c3014a85dd758b6720749929e262549214be0217</t>
        </is>
      </c>
      <c r="C15229" t="inlineStr">
        <is>
          <t>2014-09-20 14:44:45+00:00</t>
        </is>
      </c>
      <c r="D15229" t="inlineStr">
        <is>
          <t>verchange</t>
        </is>
      </c>
      <c r="E15229" t="inlineStr">
        <is>
          <t>python-neutronclient</t>
        </is>
      </c>
      <c r="F15229" t="inlineStr">
        <is>
          <t>&gt;=2.3.4;&lt;3</t>
        </is>
      </c>
      <c r="G15229" t="inlineStr">
        <is>
          <t>python-neutronclient</t>
        </is>
      </c>
      <c r="H15229" t="inlineStr">
        <is>
          <t>&gt;=2.3.0;&lt;3</t>
        </is>
      </c>
    </row>
    <row r="15230">
      <c r="A15230" t="inlineStr">
        <is>
          <t>horizon</t>
        </is>
      </c>
      <c r="B15230" t="inlineStr">
        <is>
          <t>889f9d9000f5e0512453e15de66aa08a845b451f</t>
        </is>
      </c>
      <c r="C15230" t="inlineStr">
        <is>
          <t>2015-02-05 17:06:06+00:00</t>
        </is>
      </c>
      <c r="D15230" t="inlineStr">
        <is>
          <t>verchange</t>
        </is>
      </c>
      <c r="E15230" t="inlineStr">
        <is>
          <t>django_openstack_auth</t>
        </is>
      </c>
      <c r="F15230" t="inlineStr">
        <is>
          <t>!=1.1.8;&gt;=1.1.7</t>
        </is>
      </c>
      <c r="G15230" t="inlineStr">
        <is>
          <t>django_openstack_auth</t>
        </is>
      </c>
      <c r="H15230" t="inlineStr">
        <is>
          <t>&gt;=1.1.7</t>
        </is>
      </c>
    </row>
    <row r="15231">
      <c r="A15231" t="inlineStr">
        <is>
          <t>horizon</t>
        </is>
      </c>
      <c r="B15231" t="inlineStr">
        <is>
          <t>889f9d9000f5e0512453e15de66aa08a845b451f</t>
        </is>
      </c>
      <c r="C15231" t="inlineStr">
        <is>
          <t>2015-02-05 17:06:06+00:00</t>
        </is>
      </c>
      <c r="D15231" t="inlineStr">
        <is>
          <t>verchange</t>
        </is>
      </c>
      <c r="E15231" t="inlineStr">
        <is>
          <t>eventlet</t>
        </is>
      </c>
      <c r="F15231" t="inlineStr">
        <is>
          <t>&lt;0.16.0;&gt;=0.15.1</t>
        </is>
      </c>
      <c r="G15231" t="inlineStr">
        <is>
          <t>eventlet</t>
        </is>
      </c>
      <c r="H15231" t="inlineStr">
        <is>
          <t>&gt;=0.15.1</t>
        </is>
      </c>
    </row>
    <row r="15232">
      <c r="A15232" t="inlineStr">
        <is>
          <t>horizon</t>
        </is>
      </c>
      <c r="B15232" t="inlineStr">
        <is>
          <t>cfa611bedf14c9b1ef0b5689b6942aa6431e6313</t>
        </is>
      </c>
      <c r="C15232" t="inlineStr">
        <is>
          <t>2015-03-13 00:18:38+00:00</t>
        </is>
      </c>
      <c r="D15232" t="inlineStr">
        <is>
          <t>verchange</t>
        </is>
      </c>
      <c r="E15232" t="inlineStr">
        <is>
          <t>python-ceilometerclient</t>
        </is>
      </c>
      <c r="F15232" t="inlineStr">
        <is>
          <t>&gt;=1.0.6;&lt;=1.0.12</t>
        </is>
      </c>
      <c r="G15232" t="inlineStr">
        <is>
          <t>python-ceilometerclient</t>
        </is>
      </c>
      <c r="H15232" t="inlineStr">
        <is>
          <t>&gt;=1.0.6</t>
        </is>
      </c>
    </row>
    <row r="15233">
      <c r="A15233" t="inlineStr">
        <is>
          <t>horizon</t>
        </is>
      </c>
      <c r="B15233" t="inlineStr">
        <is>
          <t>cfa611bedf14c9b1ef0b5689b6942aa6431e6313</t>
        </is>
      </c>
      <c r="C15233" t="inlineStr">
        <is>
          <t>2015-03-13 00:18:38+00:00</t>
        </is>
      </c>
      <c r="D15233" t="inlineStr">
        <is>
          <t>verchange</t>
        </is>
      </c>
      <c r="E15233" t="inlineStr">
        <is>
          <t>python-keystoneclient</t>
        </is>
      </c>
      <c r="F15233" t="inlineStr">
        <is>
          <t>&gt;=0.7.0;&lt;=0.11.2</t>
        </is>
      </c>
      <c r="G15233" t="inlineStr">
        <is>
          <t>python-keystoneclient</t>
        </is>
      </c>
      <c r="H15233" t="inlineStr">
        <is>
          <t>&gt;=0.7.0</t>
        </is>
      </c>
    </row>
    <row r="15234">
      <c r="A15234" t="inlineStr">
        <is>
          <t>horizon</t>
        </is>
      </c>
      <c r="B15234" t="inlineStr">
        <is>
          <t>cfa611bedf14c9b1ef0b5689b6942aa6431e6313</t>
        </is>
      </c>
      <c r="C15234" t="inlineStr">
        <is>
          <t>2015-03-13 00:18:38+00:00</t>
        </is>
      </c>
      <c r="D15234" t="inlineStr">
        <is>
          <t>verchange</t>
        </is>
      </c>
      <c r="E15234" t="inlineStr">
        <is>
          <t>python-glanceclient</t>
        </is>
      </c>
      <c r="F15234" t="inlineStr">
        <is>
          <t>!=0.14.0;&gt;=0.9.0;&lt;=0.14.2</t>
        </is>
      </c>
      <c r="G15234" t="inlineStr">
        <is>
          <t>python-glanceclient</t>
        </is>
      </c>
      <c r="H15234" t="inlineStr">
        <is>
          <t>&gt;=0.9.0</t>
        </is>
      </c>
    </row>
    <row r="15235">
      <c r="A15235" t="inlineStr">
        <is>
          <t>horizon</t>
        </is>
      </c>
      <c r="B15235" t="inlineStr">
        <is>
          <t>cfa611bedf14c9b1ef0b5689b6942aa6431e6313</t>
        </is>
      </c>
      <c r="C15235" t="inlineStr">
        <is>
          <t>2015-03-13 00:18:38+00:00</t>
        </is>
      </c>
      <c r="D15235" t="inlineStr">
        <is>
          <t>verchange</t>
        </is>
      </c>
      <c r="E15235" t="inlineStr">
        <is>
          <t>python-cinderclient</t>
        </is>
      </c>
      <c r="F15235" t="inlineStr">
        <is>
          <t>&gt;=1.0.6;&lt;=1.1.1</t>
        </is>
      </c>
      <c r="G15235" t="inlineStr">
        <is>
          <t>python-cinderclient</t>
        </is>
      </c>
      <c r="H15235" t="inlineStr">
        <is>
          <t>&gt;=1.0.6</t>
        </is>
      </c>
    </row>
    <row r="15236">
      <c r="A15236" t="inlineStr">
        <is>
          <t>horizon</t>
        </is>
      </c>
      <c r="B15236" t="inlineStr">
        <is>
          <t>cfa611bedf14c9b1ef0b5689b6942aa6431e6313</t>
        </is>
      </c>
      <c r="C15236" t="inlineStr">
        <is>
          <t>2015-03-13 00:18:38+00:00</t>
        </is>
      </c>
      <c r="D15236" t="inlineStr">
        <is>
          <t>verchange</t>
        </is>
      </c>
      <c r="E15236" t="inlineStr">
        <is>
          <t>python-heatclient</t>
        </is>
      </c>
      <c r="F15236" t="inlineStr">
        <is>
          <t>&lt;=0.2.12;&gt;=0.2.3</t>
        </is>
      </c>
      <c r="G15236" t="inlineStr">
        <is>
          <t>python-heatclient</t>
        </is>
      </c>
      <c r="H15236" t="inlineStr">
        <is>
          <t>&gt;=0.2.3</t>
        </is>
      </c>
    </row>
    <row r="15237">
      <c r="A15237" t="inlineStr">
        <is>
          <t>horizon</t>
        </is>
      </c>
      <c r="B15237" t="inlineStr">
        <is>
          <t>cfa611bedf14c9b1ef0b5689b6942aa6431e6313</t>
        </is>
      </c>
      <c r="C15237" t="inlineStr">
        <is>
          <t>2015-03-13 00:18:38+00:00</t>
        </is>
      </c>
      <c r="D15237" t="inlineStr">
        <is>
          <t>verchange</t>
        </is>
      </c>
      <c r="E15237" t="inlineStr">
        <is>
          <t>python-neutronclient</t>
        </is>
      </c>
      <c r="F15237" t="inlineStr">
        <is>
          <t>&gt;=2.3.4;&lt;2.3.11</t>
        </is>
      </c>
      <c r="G15237" t="inlineStr">
        <is>
          <t>python-neutronclient</t>
        </is>
      </c>
      <c r="H15237" t="inlineStr">
        <is>
          <t>&gt;=2.3.4;&lt;3</t>
        </is>
      </c>
    </row>
    <row r="15238">
      <c r="A15238" t="inlineStr">
        <is>
          <t>horizon</t>
        </is>
      </c>
      <c r="B15238" t="inlineStr">
        <is>
          <t>cfa611bedf14c9b1ef0b5689b6942aa6431e6313</t>
        </is>
      </c>
      <c r="C15238" t="inlineStr">
        <is>
          <t>2015-03-13 00:18:38+00:00</t>
        </is>
      </c>
      <c r="D15238" t="inlineStr">
        <is>
          <t>verchange</t>
        </is>
      </c>
      <c r="E15238" t="inlineStr">
        <is>
          <t>python-novaclient</t>
        </is>
      </c>
      <c r="F15238" t="inlineStr">
        <is>
          <t>&lt;2.21;&gt;=2.17.0</t>
        </is>
      </c>
      <c r="G15238" t="inlineStr">
        <is>
          <t>python-novaclient</t>
        </is>
      </c>
      <c r="H15238" t="inlineStr">
        <is>
          <t>&gt;=2.17.0</t>
        </is>
      </c>
    </row>
    <row r="15239">
      <c r="A15239" t="inlineStr">
        <is>
          <t>horizon</t>
        </is>
      </c>
      <c r="B15239" t="inlineStr">
        <is>
          <t>cfa611bedf14c9b1ef0b5689b6942aa6431e6313</t>
        </is>
      </c>
      <c r="C15239" t="inlineStr">
        <is>
          <t>2015-03-13 00:18:38+00:00</t>
        </is>
      </c>
      <c r="D15239" t="inlineStr">
        <is>
          <t>verchange</t>
        </is>
      </c>
      <c r="E15239" t="inlineStr">
        <is>
          <t>python-troveclient</t>
        </is>
      </c>
      <c r="F15239" t="inlineStr">
        <is>
          <t>&gt;=1.0.3;&lt;=1.0.8</t>
        </is>
      </c>
      <c r="G15239" t="inlineStr">
        <is>
          <t>python-troveclient</t>
        </is>
      </c>
      <c r="H15239" t="inlineStr">
        <is>
          <t>&gt;=1.0.3</t>
        </is>
      </c>
    </row>
    <row r="15240">
      <c r="A15240" t="inlineStr">
        <is>
          <t>horizon</t>
        </is>
      </c>
      <c r="B15240" t="inlineStr">
        <is>
          <t>cfa611bedf14c9b1ef0b5689b6942aa6431e6313</t>
        </is>
      </c>
      <c r="C15240" t="inlineStr">
        <is>
          <t>2015-03-13 00:18:38+00:00</t>
        </is>
      </c>
      <c r="D15240" t="inlineStr">
        <is>
          <t>verchange</t>
        </is>
      </c>
      <c r="E15240" t="inlineStr">
        <is>
          <t>django_openstack_auth</t>
        </is>
      </c>
      <c r="F15240" t="inlineStr">
        <is>
          <t>!=1.1.6;&gt;=1.1.4;&lt;1.1.8</t>
        </is>
      </c>
      <c r="G15240" t="inlineStr">
        <is>
          <t>django_openstack_auth</t>
        </is>
      </c>
      <c r="H15240" t="inlineStr">
        <is>
          <t>!=1.1.6;&gt;=1.1.4</t>
        </is>
      </c>
    </row>
    <row r="15241">
      <c r="A15241" t="inlineStr">
        <is>
          <t>horizon</t>
        </is>
      </c>
      <c r="B15241" t="inlineStr">
        <is>
          <t>cfa611bedf14c9b1ef0b5689b6942aa6431e6313</t>
        </is>
      </c>
      <c r="C15241" t="inlineStr">
        <is>
          <t>2015-03-13 00:18:38+00:00</t>
        </is>
      </c>
      <c r="D15241" t="inlineStr">
        <is>
          <t>verchange</t>
        </is>
      </c>
      <c r="E15241" t="inlineStr">
        <is>
          <t>python-swiftclient</t>
        </is>
      </c>
      <c r="F15241" t="inlineStr">
        <is>
          <t>&gt;=1.6;&lt;=2.3.1</t>
        </is>
      </c>
      <c r="G15241" t="inlineStr">
        <is>
          <t>python-swiftclient</t>
        </is>
      </c>
      <c r="H15241" t="inlineStr">
        <is>
          <t>&gt;=1.6</t>
        </is>
      </c>
    </row>
    <row r="15242">
      <c r="A15242" t="inlineStr">
        <is>
          <t>horizon</t>
        </is>
      </c>
      <c r="B15242" t="inlineStr">
        <is>
          <t>cfa611bedf14c9b1ef0b5689b6942aa6431e6313</t>
        </is>
      </c>
      <c r="C15242" t="inlineStr">
        <is>
          <t>2015-03-13 00:18:38+00:00</t>
        </is>
      </c>
      <c r="D15242" t="inlineStr">
        <is>
          <t>verchange</t>
        </is>
      </c>
      <c r="E15242" t="inlineStr">
        <is>
          <t>eventlet</t>
        </is>
      </c>
      <c r="F15242" t="inlineStr">
        <is>
          <t>&lt;0.16.0;&gt;=0.13.0</t>
        </is>
      </c>
      <c r="G15242" t="inlineStr">
        <is>
          <t>eventlet</t>
        </is>
      </c>
      <c r="H15242" t="inlineStr">
        <is>
          <t>&gt;=0.13.0</t>
        </is>
      </c>
    </row>
    <row r="15243">
      <c r="A15243" t="inlineStr">
        <is>
          <t>horizon</t>
        </is>
      </c>
      <c r="B15243" t="inlineStr">
        <is>
          <t>b37c1f3565e89a7fe3fef5ce76e9c26b22e3e7c4</t>
        </is>
      </c>
      <c r="C15243" t="inlineStr">
        <is>
          <t>2015-04-10 06:06:06+00:00</t>
        </is>
      </c>
      <c r="D15243" t="inlineStr">
        <is>
          <t>verchange</t>
        </is>
      </c>
      <c r="E15243" t="inlineStr">
        <is>
          <t>python-ceilometerclient</t>
        </is>
      </c>
      <c r="F15243" t="inlineStr">
        <is>
          <t>&gt;=1.0.6;&lt;=1.0.12</t>
        </is>
      </c>
      <c r="G15243" t="inlineStr">
        <is>
          <t>python-ceilometerclient</t>
        </is>
      </c>
      <c r="H15243" t="inlineStr">
        <is>
          <t>&gt;=1.0.6</t>
        </is>
      </c>
    </row>
    <row r="15244">
      <c r="A15244" t="inlineStr">
        <is>
          <t>horizon</t>
        </is>
      </c>
      <c r="B15244" t="inlineStr">
        <is>
          <t>b37c1f3565e89a7fe3fef5ce76e9c26b22e3e7c4</t>
        </is>
      </c>
      <c r="C15244" t="inlineStr">
        <is>
          <t>2015-04-10 06:06:06+00:00</t>
        </is>
      </c>
      <c r="D15244" t="inlineStr">
        <is>
          <t>verchange</t>
        </is>
      </c>
      <c r="E15244" t="inlineStr">
        <is>
          <t>python-keystoneclient</t>
        </is>
      </c>
      <c r="F15244" t="inlineStr">
        <is>
          <t>&lt;=1.1.0;&gt;=0.10.0</t>
        </is>
      </c>
      <c r="G15244" t="inlineStr">
        <is>
          <t>python-keystoneclient</t>
        </is>
      </c>
      <c r="H15244" t="inlineStr">
        <is>
          <t>&gt;=0.10.0</t>
        </is>
      </c>
    </row>
    <row r="15245">
      <c r="A15245" t="inlineStr">
        <is>
          <t>horizon</t>
        </is>
      </c>
      <c r="B15245" t="inlineStr">
        <is>
          <t>b37c1f3565e89a7fe3fef5ce76e9c26b22e3e7c4</t>
        </is>
      </c>
      <c r="C15245" t="inlineStr">
        <is>
          <t>2015-04-10 06:06:06+00:00</t>
        </is>
      </c>
      <c r="D15245" t="inlineStr">
        <is>
          <t>verchange</t>
        </is>
      </c>
      <c r="E15245" t="inlineStr">
        <is>
          <t>kombu</t>
        </is>
      </c>
      <c r="F15245" t="inlineStr">
        <is>
          <t>&lt;=3.0.7;&gt;=2.5.0</t>
        </is>
      </c>
      <c r="G15245" t="inlineStr">
        <is>
          <t>kombu</t>
        </is>
      </c>
      <c r="H15245" t="inlineStr">
        <is>
          <t>&gt;=2.5.0</t>
        </is>
      </c>
    </row>
    <row r="15246">
      <c r="A15246" t="inlineStr">
        <is>
          <t>horizon</t>
        </is>
      </c>
      <c r="B15246" t="inlineStr">
        <is>
          <t>b37c1f3565e89a7fe3fef5ce76e9c26b22e3e7c4</t>
        </is>
      </c>
      <c r="C15246" t="inlineStr">
        <is>
          <t>2015-04-10 06:06:06+00:00</t>
        </is>
      </c>
      <c r="D15246" t="inlineStr">
        <is>
          <t>verchange</t>
        </is>
      </c>
      <c r="E15246" t="inlineStr">
        <is>
          <t>django-pyscss</t>
        </is>
      </c>
      <c r="F15246" t="inlineStr">
        <is>
          <t>&gt;=1.0.3;&lt;=1.0.6</t>
        </is>
      </c>
      <c r="G15246" t="inlineStr">
        <is>
          <t>django-pyscss</t>
        </is>
      </c>
      <c r="H15246" t="inlineStr">
        <is>
          <t>&gt;=1.0.3</t>
        </is>
      </c>
    </row>
    <row r="15247">
      <c r="A15247" t="inlineStr">
        <is>
          <t>horizon</t>
        </is>
      </c>
      <c r="B15247" t="inlineStr">
        <is>
          <t>b37c1f3565e89a7fe3fef5ce76e9c26b22e3e7c4</t>
        </is>
      </c>
      <c r="C15247" t="inlineStr">
        <is>
          <t>2015-04-10 06:06:06+00:00</t>
        </is>
      </c>
      <c r="D15247" t="inlineStr">
        <is>
          <t>verchange</t>
        </is>
      </c>
      <c r="E15247" t="inlineStr">
        <is>
          <t>python-glanceclient</t>
        </is>
      </c>
      <c r="F15247" t="inlineStr">
        <is>
          <t>&gt;=0.14.0;&lt;=0.15.0</t>
        </is>
      </c>
      <c r="G15247" t="inlineStr">
        <is>
          <t>python-glanceclient</t>
        </is>
      </c>
      <c r="H15247" t="inlineStr">
        <is>
          <t>&gt;=0.14.0</t>
        </is>
      </c>
    </row>
    <row r="15248">
      <c r="A15248" t="inlineStr">
        <is>
          <t>horizon</t>
        </is>
      </c>
      <c r="B15248" t="inlineStr">
        <is>
          <t>b37c1f3565e89a7fe3fef5ce76e9c26b22e3e7c4</t>
        </is>
      </c>
      <c r="C15248" t="inlineStr">
        <is>
          <t>2015-04-10 06:06:06+00:00</t>
        </is>
      </c>
      <c r="D15248" t="inlineStr">
        <is>
          <t>verchange</t>
        </is>
      </c>
      <c r="E15248" t="inlineStr">
        <is>
          <t>python-saharaclient</t>
        </is>
      </c>
      <c r="F15248" t="inlineStr">
        <is>
          <t>&lt;=0.7.6;&gt;=0.7.3</t>
        </is>
      </c>
      <c r="G15248" t="inlineStr">
        <is>
          <t>python-saharaclient</t>
        </is>
      </c>
      <c r="H15248" t="inlineStr">
        <is>
          <t>&gt;=0.7.3</t>
        </is>
      </c>
    </row>
    <row r="15249">
      <c r="A15249" t="inlineStr">
        <is>
          <t>horizon</t>
        </is>
      </c>
      <c r="B15249" t="inlineStr">
        <is>
          <t>b37c1f3565e89a7fe3fef5ce76e9c26b22e3e7c4</t>
        </is>
      </c>
      <c r="C15249" t="inlineStr">
        <is>
          <t>2015-04-10 06:06:06+00:00</t>
        </is>
      </c>
      <c r="D15249" t="inlineStr">
        <is>
          <t>verchange</t>
        </is>
      </c>
      <c r="E15249" t="inlineStr">
        <is>
          <t>six</t>
        </is>
      </c>
      <c r="F15249" t="inlineStr">
        <is>
          <t>&lt;=1.9.0;&gt;=1.7.0</t>
        </is>
      </c>
      <c r="G15249" t="inlineStr">
        <is>
          <t>six</t>
        </is>
      </c>
      <c r="H15249" t="inlineStr">
        <is>
          <t>&gt;=1.7.0</t>
        </is>
      </c>
    </row>
    <row r="15250">
      <c r="A15250" t="inlineStr">
        <is>
          <t>horizon</t>
        </is>
      </c>
      <c r="B15250" t="inlineStr">
        <is>
          <t>b37c1f3565e89a7fe3fef5ce76e9c26b22e3e7c4</t>
        </is>
      </c>
      <c r="C15250" t="inlineStr">
        <is>
          <t>2015-04-10 06:06:06+00:00</t>
        </is>
      </c>
      <c r="D15250" t="inlineStr">
        <is>
          <t>verchange</t>
        </is>
      </c>
      <c r="E15250" t="inlineStr">
        <is>
          <t>django_compressor</t>
        </is>
      </c>
      <c r="F15250" t="inlineStr">
        <is>
          <t>&gt;=1.4;&lt;=1.4</t>
        </is>
      </c>
      <c r="G15250" t="inlineStr">
        <is>
          <t>django_compressor</t>
        </is>
      </c>
      <c r="H15250" t="inlineStr">
        <is>
          <t>&gt;=1.4</t>
        </is>
      </c>
    </row>
    <row r="15251">
      <c r="A15251" t="inlineStr">
        <is>
          <t>horizon</t>
        </is>
      </c>
      <c r="B15251" t="inlineStr">
        <is>
          <t>b37c1f3565e89a7fe3fef5ce76e9c26b22e3e7c4</t>
        </is>
      </c>
      <c r="C15251" t="inlineStr">
        <is>
          <t>2015-04-10 06:06:06+00:00</t>
        </is>
      </c>
      <c r="D15251" t="inlineStr">
        <is>
          <t>verchange</t>
        </is>
      </c>
      <c r="E15251" t="inlineStr">
        <is>
          <t>python-cinderclient</t>
        </is>
      </c>
      <c r="F15251" t="inlineStr">
        <is>
          <t>&gt;=1.1.0;&lt;=1.1.1</t>
        </is>
      </c>
      <c r="G15251" t="inlineStr">
        <is>
          <t>python-cinderclient</t>
        </is>
      </c>
      <c r="H15251" t="inlineStr">
        <is>
          <t>&gt;=1.1.0</t>
        </is>
      </c>
    </row>
    <row r="15252">
      <c r="A15252" t="inlineStr">
        <is>
          <t>horizon</t>
        </is>
      </c>
      <c r="B15252" t="inlineStr">
        <is>
          <t>b37c1f3565e89a7fe3fef5ce76e9c26b22e3e7c4</t>
        </is>
      </c>
      <c r="C15252" t="inlineStr">
        <is>
          <t>2015-04-10 06:06:06+00:00</t>
        </is>
      </c>
      <c r="D15252" t="inlineStr">
        <is>
          <t>verchange</t>
        </is>
      </c>
      <c r="E15252" t="inlineStr">
        <is>
          <t>python-heatclient</t>
        </is>
      </c>
      <c r="F15252" t="inlineStr">
        <is>
          <t>&lt;0.3.0;&gt;=0.2.9</t>
        </is>
      </c>
      <c r="G15252" t="inlineStr">
        <is>
          <t>python-heatclient</t>
        </is>
      </c>
      <c r="H15252" t="inlineStr">
        <is>
          <t>&gt;=0.2.9</t>
        </is>
      </c>
    </row>
    <row r="15253">
      <c r="A15253" t="inlineStr">
        <is>
          <t>horizon</t>
        </is>
      </c>
      <c r="B15253" t="inlineStr">
        <is>
          <t>b37c1f3565e89a7fe3fef5ce76e9c26b22e3e7c4</t>
        </is>
      </c>
      <c r="C15253" t="inlineStr">
        <is>
          <t>2015-04-10 06:06:06+00:00</t>
        </is>
      </c>
      <c r="D15253" t="inlineStr">
        <is>
          <t>verchange</t>
        </is>
      </c>
      <c r="E15253" t="inlineStr">
        <is>
          <t>iso8601</t>
        </is>
      </c>
      <c r="F15253" t="inlineStr">
        <is>
          <t>&lt;=0.1.10;&gt;=0.1.9</t>
        </is>
      </c>
      <c r="G15253" t="inlineStr">
        <is>
          <t>iso8601</t>
        </is>
      </c>
      <c r="H15253" t="inlineStr">
        <is>
          <t>&gt;=0.1.9</t>
        </is>
      </c>
    </row>
    <row r="15254">
      <c r="A15254" t="inlineStr">
        <is>
          <t>horizon</t>
        </is>
      </c>
      <c r="B15254" t="inlineStr">
        <is>
          <t>b37c1f3565e89a7fe3fef5ce76e9c26b22e3e7c4</t>
        </is>
      </c>
      <c r="C15254" t="inlineStr">
        <is>
          <t>2015-04-10 06:06:06+00:00</t>
        </is>
      </c>
      <c r="D15254" t="inlineStr">
        <is>
          <t>verchange</t>
        </is>
      </c>
      <c r="E15254" t="inlineStr">
        <is>
          <t>django_openstack_auth</t>
        </is>
      </c>
      <c r="F15254" t="inlineStr">
        <is>
          <t>&lt;=1.1.9;!=1.1.8;&gt;=1.1.7</t>
        </is>
      </c>
      <c r="G15254" t="inlineStr">
        <is>
          <t>django_openstack_auth</t>
        </is>
      </c>
      <c r="H15254" t="inlineStr">
        <is>
          <t>!=1.1.8;&gt;=1.1.7</t>
        </is>
      </c>
    </row>
    <row r="15255">
      <c r="A15255" t="inlineStr">
        <is>
          <t>horizon</t>
        </is>
      </c>
      <c r="B15255" t="inlineStr">
        <is>
          <t>b37c1f3565e89a7fe3fef5ce76e9c26b22e3e7c4</t>
        </is>
      </c>
      <c r="C15255" t="inlineStr">
        <is>
          <t>2015-04-10 06:06:06+00:00</t>
        </is>
      </c>
      <c r="D15255" t="inlineStr">
        <is>
          <t>verchange</t>
        </is>
      </c>
      <c r="E15255" t="inlineStr">
        <is>
          <t>eventlet</t>
        </is>
      </c>
      <c r="F15255" t="inlineStr">
        <is>
          <t>&gt;=0.15.1;&lt;=0.15.2</t>
        </is>
      </c>
      <c r="G15255" t="inlineStr">
        <is>
          <t>eventlet</t>
        </is>
      </c>
      <c r="H15255" t="inlineStr">
        <is>
          <t>&lt;0.16.0;&gt;=0.15.1</t>
        </is>
      </c>
    </row>
    <row r="15256">
      <c r="A15256" t="inlineStr">
        <is>
          <t>horizon</t>
        </is>
      </c>
      <c r="B15256" t="inlineStr">
        <is>
          <t>b37c1f3565e89a7fe3fef5ce76e9c26b22e3e7c4</t>
        </is>
      </c>
      <c r="C15256" t="inlineStr">
        <is>
          <t>2015-04-10 06:06:06+00:00</t>
        </is>
      </c>
      <c r="D15256" t="inlineStr">
        <is>
          <t>verchange</t>
        </is>
      </c>
      <c r="E15256" t="inlineStr">
        <is>
          <t>pytz</t>
        </is>
      </c>
      <c r="F15256" t="inlineStr">
        <is>
          <t>&lt;=2014.10</t>
        </is>
      </c>
      <c r="G15256" t="inlineStr">
        <is>
          <t>pytz</t>
        </is>
      </c>
      <c r="H15256" t="inlineStr"/>
    </row>
    <row r="15257">
      <c r="A15257" t="inlineStr">
        <is>
          <t>horizon</t>
        </is>
      </c>
      <c r="B15257" t="inlineStr">
        <is>
          <t>b37c1f3565e89a7fe3fef5ce76e9c26b22e3e7c4</t>
        </is>
      </c>
      <c r="C15257" t="inlineStr">
        <is>
          <t>2015-04-10 06:06:06+00:00</t>
        </is>
      </c>
      <c r="D15257" t="inlineStr">
        <is>
          <t>verchange</t>
        </is>
      </c>
      <c r="E15257" t="inlineStr">
        <is>
          <t>httplib2</t>
        </is>
      </c>
      <c r="F15257" t="inlineStr">
        <is>
          <t>&gt;=0.7.5;&lt;=0.9</t>
        </is>
      </c>
      <c r="G15257" t="inlineStr">
        <is>
          <t>httplib2</t>
        </is>
      </c>
      <c r="H15257" t="inlineStr">
        <is>
          <t>&gt;=0.7.5</t>
        </is>
      </c>
    </row>
    <row r="15258">
      <c r="A15258" t="inlineStr">
        <is>
          <t>horizon</t>
        </is>
      </c>
      <c r="B15258" t="inlineStr">
        <is>
          <t>b37c1f3565e89a7fe3fef5ce76e9c26b22e3e7c4</t>
        </is>
      </c>
      <c r="C15258" t="inlineStr">
        <is>
          <t>2015-04-10 06:06:06+00:00</t>
        </is>
      </c>
      <c r="D15258" t="inlineStr">
        <is>
          <t>verchange</t>
        </is>
      </c>
      <c r="E15258" t="inlineStr">
        <is>
          <t>python-novaclient</t>
        </is>
      </c>
      <c r="F15258" t="inlineStr">
        <is>
          <t>&lt;=2.20.0;&gt;=2.18.0</t>
        </is>
      </c>
      <c r="G15258" t="inlineStr">
        <is>
          <t>python-novaclient</t>
        </is>
      </c>
      <c r="H15258" t="inlineStr">
        <is>
          <t>&gt;=2.18.0</t>
        </is>
      </c>
    </row>
    <row r="15259">
      <c r="A15259" t="inlineStr">
        <is>
          <t>horizon</t>
        </is>
      </c>
      <c r="B15259" t="inlineStr">
        <is>
          <t>b37c1f3565e89a7fe3fef5ce76e9c26b22e3e7c4</t>
        </is>
      </c>
      <c r="C15259" t="inlineStr">
        <is>
          <t>2015-04-10 06:06:06+00:00</t>
        </is>
      </c>
      <c r="D15259" t="inlineStr">
        <is>
          <t>verchange</t>
        </is>
      </c>
      <c r="E15259" t="inlineStr">
        <is>
          <t>python-troveclient</t>
        </is>
      </c>
      <c r="F15259" t="inlineStr">
        <is>
          <t>&gt;=1.0.4;&lt;=1.0.8</t>
        </is>
      </c>
      <c r="G15259" t="inlineStr">
        <is>
          <t>python-troveclient</t>
        </is>
      </c>
      <c r="H15259" t="inlineStr">
        <is>
          <t>&gt;=1.0.4</t>
        </is>
      </c>
    </row>
    <row r="15260">
      <c r="A15260" t="inlineStr">
        <is>
          <t>horizon</t>
        </is>
      </c>
      <c r="B15260" t="inlineStr">
        <is>
          <t>b37c1f3565e89a7fe3fef5ce76e9c26b22e3e7c4</t>
        </is>
      </c>
      <c r="C15260" t="inlineStr">
        <is>
          <t>2015-04-10 06:06:06+00:00</t>
        </is>
      </c>
      <c r="D15260" t="inlineStr">
        <is>
          <t>verchange</t>
        </is>
      </c>
      <c r="E15260" t="inlineStr">
        <is>
          <t>python-neutronclient</t>
        </is>
      </c>
      <c r="F15260" t="inlineStr">
        <is>
          <t>&lt;2.4.0;&gt;=2.3.6</t>
        </is>
      </c>
      <c r="G15260" t="inlineStr">
        <is>
          <t>python-neutronclient</t>
        </is>
      </c>
      <c r="H15260" t="inlineStr">
        <is>
          <t>&lt;3;&gt;=2.3.6</t>
        </is>
      </c>
    </row>
    <row r="15261">
      <c r="A15261" t="inlineStr">
        <is>
          <t>horizon</t>
        </is>
      </c>
      <c r="B15261" t="inlineStr">
        <is>
          <t>b37c1f3565e89a7fe3fef5ce76e9c26b22e3e7c4</t>
        </is>
      </c>
      <c r="C15261" t="inlineStr">
        <is>
          <t>2015-04-10 06:06:06+00:00</t>
        </is>
      </c>
      <c r="D15261" t="inlineStr">
        <is>
          <t>verchange</t>
        </is>
      </c>
      <c r="E15261" t="inlineStr">
        <is>
          <t>python-swiftclient</t>
        </is>
      </c>
      <c r="F15261" t="inlineStr">
        <is>
          <t>&lt;=2.3.1;&gt;=2.2.0</t>
        </is>
      </c>
      <c r="G15261" t="inlineStr">
        <is>
          <t>python-swiftclient</t>
        </is>
      </c>
      <c r="H15261" t="inlineStr">
        <is>
          <t>&gt;=2.2.0</t>
        </is>
      </c>
    </row>
    <row r="15262">
      <c r="A15262" t="inlineStr">
        <is>
          <t>horizon</t>
        </is>
      </c>
      <c r="B15262" t="inlineStr">
        <is>
          <t>b37c1f3565e89a7fe3fef5ce76e9c26b22e3e7c4</t>
        </is>
      </c>
      <c r="C15262" t="inlineStr">
        <is>
          <t>2015-04-10 06:06:06+00:00</t>
        </is>
      </c>
      <c r="D15262" t="inlineStr">
        <is>
          <t>verchange</t>
        </is>
      </c>
      <c r="E15262" t="inlineStr">
        <is>
          <t>lockfile</t>
        </is>
      </c>
      <c r="F15262" t="inlineStr">
        <is>
          <t>&gt;=0.8;&lt;=0.8</t>
        </is>
      </c>
      <c r="G15262" t="inlineStr">
        <is>
          <t>lockfile</t>
        </is>
      </c>
      <c r="H15262" t="inlineStr">
        <is>
          <t>&gt;=0.8</t>
        </is>
      </c>
    </row>
    <row r="15263">
      <c r="A15263" t="inlineStr">
        <is>
          <t>horizon</t>
        </is>
      </c>
      <c r="B15263" t="inlineStr">
        <is>
          <t>b37c1f3565e89a7fe3fef5ce76e9c26b22e3e7c4</t>
        </is>
      </c>
      <c r="C15263" t="inlineStr">
        <is>
          <t>2015-04-10 06:06:06+00:00</t>
        </is>
      </c>
      <c r="D15263" t="inlineStr">
        <is>
          <t>verchange</t>
        </is>
      </c>
      <c r="E15263" t="inlineStr">
        <is>
          <t>netaddr</t>
        </is>
      </c>
      <c r="F15263" t="inlineStr">
        <is>
          <t>&lt;=0.7.13;&gt;=0.7.12</t>
        </is>
      </c>
      <c r="G15263" t="inlineStr">
        <is>
          <t>netaddr</t>
        </is>
      </c>
      <c r="H15263" t="inlineStr">
        <is>
          <t>&gt;=0.7.12</t>
        </is>
      </c>
    </row>
    <row r="15264">
      <c r="A15264" t="inlineStr">
        <is>
          <t>horizon</t>
        </is>
      </c>
      <c r="B15264" t="inlineStr">
        <is>
          <t>b37c1f3565e89a7fe3fef5ce76e9c26b22e3e7c4</t>
        </is>
      </c>
      <c r="C15264" t="inlineStr">
        <is>
          <t>2015-04-10 06:06:06+00:00</t>
        </is>
      </c>
      <c r="D15264" t="inlineStr">
        <is>
          <t>add</t>
        </is>
      </c>
      <c r="E15264" t="inlineStr">
        <is>
          <t>XStatic</t>
        </is>
      </c>
      <c r="F15264" t="inlineStr">
        <is>
          <t>&gt;=1.0.0</t>
        </is>
      </c>
      <c r="G15264" t="inlineStr"/>
      <c r="H15264" t="inlineStr"/>
    </row>
    <row r="15265">
      <c r="A15265" t="inlineStr">
        <is>
          <t>horizon</t>
        </is>
      </c>
      <c r="B15265" t="inlineStr">
        <is>
          <t>b37c1f3565e89a7fe3fef5ce76e9c26b22e3e7c4</t>
        </is>
      </c>
      <c r="C15265" t="inlineStr">
        <is>
          <t>2015-04-10 06:06:06+00:00</t>
        </is>
      </c>
      <c r="D15265" t="inlineStr">
        <is>
          <t>add</t>
        </is>
      </c>
      <c r="E15265" t="inlineStr">
        <is>
          <t>XStatic-angular</t>
        </is>
      </c>
      <c r="F15265" t="inlineStr">
        <is>
          <t>&lt;1.3.0;&gt;=1.2.1.1</t>
        </is>
      </c>
      <c r="G15265" t="inlineStr"/>
      <c r="H15265" t="inlineStr"/>
    </row>
    <row r="15266">
      <c r="A15266" t="inlineStr">
        <is>
          <t>horizon</t>
        </is>
      </c>
      <c r="B15266" t="inlineStr">
        <is>
          <t>b37c1f3565e89a7fe3fef5ce76e9c26b22e3e7c4</t>
        </is>
      </c>
      <c r="C15266" t="inlineStr">
        <is>
          <t>2015-04-10 06:06:06+00:00</t>
        </is>
      </c>
      <c r="D15266" t="inlineStr">
        <is>
          <t>add</t>
        </is>
      </c>
      <c r="E15266" t="inlineStr">
        <is>
          <t>XStatic-angular-cookies</t>
        </is>
      </c>
      <c r="F15266" t="inlineStr">
        <is>
          <t>&gt;=1.2.1.1</t>
        </is>
      </c>
      <c r="G15266" t="inlineStr"/>
      <c r="H15266" t="inlineStr"/>
    </row>
    <row r="15267">
      <c r="A15267" t="inlineStr">
        <is>
          <t>horizon</t>
        </is>
      </c>
      <c r="B15267" t="inlineStr">
        <is>
          <t>b37c1f3565e89a7fe3fef5ce76e9c26b22e3e7c4</t>
        </is>
      </c>
      <c r="C15267" t="inlineStr">
        <is>
          <t>2015-04-10 06:06:06+00:00</t>
        </is>
      </c>
      <c r="D15267" t="inlineStr">
        <is>
          <t>add</t>
        </is>
      </c>
      <c r="E15267" t="inlineStr">
        <is>
          <t>XStatic-angular-mock</t>
        </is>
      </c>
      <c r="F15267" t="inlineStr">
        <is>
          <t>&gt;=1.2.1.1</t>
        </is>
      </c>
      <c r="G15267" t="inlineStr"/>
      <c r="H15267" t="inlineStr"/>
    </row>
    <row r="15268">
      <c r="A15268" t="inlineStr">
        <is>
          <t>horizon</t>
        </is>
      </c>
      <c r="B15268" t="inlineStr">
        <is>
          <t>b37c1f3565e89a7fe3fef5ce76e9c26b22e3e7c4</t>
        </is>
      </c>
      <c r="C15268" t="inlineStr">
        <is>
          <t>2015-04-10 06:06:06+00:00</t>
        </is>
      </c>
      <c r="D15268" t="inlineStr">
        <is>
          <t>add</t>
        </is>
      </c>
      <c r="E15268" t="inlineStr">
        <is>
          <t>XStatic-bootstrap-datepicker</t>
        </is>
      </c>
      <c r="F15268" t="inlineStr">
        <is>
          <t>&gt;=1.3.1.0</t>
        </is>
      </c>
      <c r="G15268" t="inlineStr"/>
      <c r="H15268" t="inlineStr"/>
    </row>
    <row r="15269">
      <c r="A15269" t="inlineStr">
        <is>
          <t>horizon</t>
        </is>
      </c>
      <c r="B15269" t="inlineStr">
        <is>
          <t>b37c1f3565e89a7fe3fef5ce76e9c26b22e3e7c4</t>
        </is>
      </c>
      <c r="C15269" t="inlineStr">
        <is>
          <t>2015-04-10 06:06:06+00:00</t>
        </is>
      </c>
      <c r="D15269" t="inlineStr">
        <is>
          <t>add</t>
        </is>
      </c>
      <c r="E15269" t="inlineStr">
        <is>
          <t>XStatic-bootstrap-scss</t>
        </is>
      </c>
      <c r="F15269" t="inlineStr">
        <is>
          <t>&gt;=3</t>
        </is>
      </c>
      <c r="G15269" t="inlineStr"/>
      <c r="H15269" t="inlineStr"/>
    </row>
    <row r="15270">
      <c r="A15270" t="inlineStr">
        <is>
          <t>horizon</t>
        </is>
      </c>
      <c r="B15270" t="inlineStr">
        <is>
          <t>b37c1f3565e89a7fe3fef5ce76e9c26b22e3e7c4</t>
        </is>
      </c>
      <c r="C15270" t="inlineStr">
        <is>
          <t>2015-04-10 06:06:06+00:00</t>
        </is>
      </c>
      <c r="D15270" t="inlineStr">
        <is>
          <t>add</t>
        </is>
      </c>
      <c r="E15270" t="inlineStr">
        <is>
          <t>XStatic-d3</t>
        </is>
      </c>
      <c r="F15270" t="inlineStr">
        <is>
          <t>&gt;=3.1.6.2</t>
        </is>
      </c>
      <c r="G15270" t="inlineStr"/>
      <c r="H15270" t="inlineStr"/>
    </row>
    <row r="15271">
      <c r="A15271" t="inlineStr">
        <is>
          <t>horizon</t>
        </is>
      </c>
      <c r="B15271" t="inlineStr">
        <is>
          <t>b37c1f3565e89a7fe3fef5ce76e9c26b22e3e7c4</t>
        </is>
      </c>
      <c r="C15271" t="inlineStr">
        <is>
          <t>2015-04-10 06:06:06+00:00</t>
        </is>
      </c>
      <c r="D15271" t="inlineStr">
        <is>
          <t>add</t>
        </is>
      </c>
      <c r="E15271" t="inlineStr">
        <is>
          <t>XStatic-hogan</t>
        </is>
      </c>
      <c r="F15271" t="inlineStr">
        <is>
          <t>&gt;=2.0.0.2</t>
        </is>
      </c>
      <c r="G15271" t="inlineStr"/>
      <c r="H15271" t="inlineStr"/>
    </row>
    <row r="15272">
      <c r="A15272" t="inlineStr">
        <is>
          <t>horizon</t>
        </is>
      </c>
      <c r="B15272" t="inlineStr">
        <is>
          <t>b37c1f3565e89a7fe3fef5ce76e9c26b22e3e7c4</t>
        </is>
      </c>
      <c r="C15272" t="inlineStr">
        <is>
          <t>2015-04-10 06:06:06+00:00</t>
        </is>
      </c>
      <c r="D15272" t="inlineStr">
        <is>
          <t>add</t>
        </is>
      </c>
      <c r="E15272" t="inlineStr">
        <is>
          <t>XStatic-font-awesome</t>
        </is>
      </c>
      <c r="F15272" t="inlineStr">
        <is>
          <t>&gt;=4.1.0</t>
        </is>
      </c>
      <c r="G15272" t="inlineStr"/>
      <c r="H15272" t="inlineStr"/>
    </row>
    <row r="15273">
      <c r="A15273" t="inlineStr">
        <is>
          <t>horizon</t>
        </is>
      </c>
      <c r="B15273" t="inlineStr">
        <is>
          <t>b37c1f3565e89a7fe3fef5ce76e9c26b22e3e7c4</t>
        </is>
      </c>
      <c r="C15273" t="inlineStr">
        <is>
          <t>2015-04-10 06:06:06+00:00</t>
        </is>
      </c>
      <c r="D15273" t="inlineStr">
        <is>
          <t>add</t>
        </is>
      </c>
      <c r="E15273" t="inlineStr">
        <is>
          <t>XStatic-jasmine</t>
        </is>
      </c>
      <c r="F15273" t="inlineStr">
        <is>
          <t>&lt;2;&gt;=1.3.1.1</t>
        </is>
      </c>
      <c r="G15273" t="inlineStr"/>
      <c r="H15273" t="inlineStr"/>
    </row>
    <row r="15274">
      <c r="A15274" t="inlineStr">
        <is>
          <t>horizon</t>
        </is>
      </c>
      <c r="B15274" t="inlineStr">
        <is>
          <t>b37c1f3565e89a7fe3fef5ce76e9c26b22e3e7c4</t>
        </is>
      </c>
      <c r="C15274" t="inlineStr">
        <is>
          <t>2015-04-10 06:06:06+00:00</t>
        </is>
      </c>
      <c r="D15274" t="inlineStr">
        <is>
          <t>add</t>
        </is>
      </c>
      <c r="E15274" t="inlineStr">
        <is>
          <t>XStatic-jquery</t>
        </is>
      </c>
      <c r="F15274" t="inlineStr">
        <is>
          <t>&gt;=1.7.2</t>
        </is>
      </c>
      <c r="G15274" t="inlineStr"/>
      <c r="H15274" t="inlineStr"/>
    </row>
    <row r="15275">
      <c r="A15275" t="inlineStr">
        <is>
          <t>horizon</t>
        </is>
      </c>
      <c r="B15275" t="inlineStr">
        <is>
          <t>b37c1f3565e89a7fe3fef5ce76e9c26b22e3e7c4</t>
        </is>
      </c>
      <c r="C15275" t="inlineStr">
        <is>
          <t>2015-04-10 06:06:06+00:00</t>
        </is>
      </c>
      <c r="D15275" t="inlineStr">
        <is>
          <t>add</t>
        </is>
      </c>
      <c r="E15275" t="inlineStr">
        <is>
          <t>XStatic-jquery-migrate</t>
        </is>
      </c>
      <c r="F15275" t="inlineStr">
        <is>
          <t>&gt;=1.2.1.1</t>
        </is>
      </c>
      <c r="G15275" t="inlineStr"/>
      <c r="H15275" t="inlineStr"/>
    </row>
    <row r="15276">
      <c r="A15276" t="inlineStr">
        <is>
          <t>horizon</t>
        </is>
      </c>
      <c r="B15276" t="inlineStr">
        <is>
          <t>b37c1f3565e89a7fe3fef5ce76e9c26b22e3e7c4</t>
        </is>
      </c>
      <c r="C15276" t="inlineStr">
        <is>
          <t>2015-04-10 06:06:06+00:00</t>
        </is>
      </c>
      <c r="D15276" t="inlineStr">
        <is>
          <t>add</t>
        </is>
      </c>
      <c r="E15276" t="inlineStr">
        <is>
          <t>XStatic-jquery.quicksearch</t>
        </is>
      </c>
      <c r="F15276" t="inlineStr">
        <is>
          <t>&gt;=2.0.3.1</t>
        </is>
      </c>
      <c r="G15276" t="inlineStr"/>
      <c r="H15276" t="inlineStr"/>
    </row>
    <row r="15277">
      <c r="A15277" t="inlineStr">
        <is>
          <t>horizon</t>
        </is>
      </c>
      <c r="B15277" t="inlineStr">
        <is>
          <t>b37c1f3565e89a7fe3fef5ce76e9c26b22e3e7c4</t>
        </is>
      </c>
      <c r="C15277" t="inlineStr">
        <is>
          <t>2015-04-10 06:06:06+00:00</t>
        </is>
      </c>
      <c r="D15277" t="inlineStr">
        <is>
          <t>add</t>
        </is>
      </c>
      <c r="E15277" t="inlineStr">
        <is>
          <t>XStatic-jquery.tablesorter</t>
        </is>
      </c>
      <c r="F15277" t="inlineStr">
        <is>
          <t>&gt;=2.0.5b.0</t>
        </is>
      </c>
      <c r="G15277" t="inlineStr"/>
      <c r="H15277" t="inlineStr"/>
    </row>
    <row r="15278">
      <c r="A15278" t="inlineStr">
        <is>
          <t>horizon</t>
        </is>
      </c>
      <c r="B15278" t="inlineStr">
        <is>
          <t>b37c1f3565e89a7fe3fef5ce76e9c26b22e3e7c4</t>
        </is>
      </c>
      <c r="C15278" t="inlineStr">
        <is>
          <t>2015-04-10 06:06:06+00:00</t>
        </is>
      </c>
      <c r="D15278" t="inlineStr">
        <is>
          <t>add</t>
        </is>
      </c>
      <c r="E15278" t="inlineStr">
        <is>
          <t>XStatic-jquery-ui</t>
        </is>
      </c>
      <c r="F15278" t="inlineStr">
        <is>
          <t>&gt;=1.10.1</t>
        </is>
      </c>
      <c r="G15278" t="inlineStr"/>
      <c r="H15278" t="inlineStr"/>
    </row>
    <row r="15279">
      <c r="A15279" t="inlineStr">
        <is>
          <t>horizon</t>
        </is>
      </c>
      <c r="B15279" t="inlineStr">
        <is>
          <t>b37c1f3565e89a7fe3fef5ce76e9c26b22e3e7c4</t>
        </is>
      </c>
      <c r="C15279" t="inlineStr">
        <is>
          <t>2015-04-10 06:06:06+00:00</t>
        </is>
      </c>
      <c r="D15279" t="inlineStr">
        <is>
          <t>add</t>
        </is>
      </c>
      <c r="E15279" t="inlineStr">
        <is>
          <t>XStatic-jsencrypt</t>
        </is>
      </c>
      <c r="F15279" t="inlineStr">
        <is>
          <t>&gt;=2.0.0.2</t>
        </is>
      </c>
      <c r="G15279" t="inlineStr"/>
      <c r="H15279" t="inlineStr"/>
    </row>
    <row r="15280">
      <c r="A15280" t="inlineStr">
        <is>
          <t>horizon</t>
        </is>
      </c>
      <c r="B15280" t="inlineStr">
        <is>
          <t>b37c1f3565e89a7fe3fef5ce76e9c26b22e3e7c4</t>
        </is>
      </c>
      <c r="C15280" t="inlineStr">
        <is>
          <t>2015-04-10 06:06:06+00:00</t>
        </is>
      </c>
      <c r="D15280" t="inlineStr">
        <is>
          <t>add</t>
        </is>
      </c>
      <c r="E15280" t="inlineStr">
        <is>
          <t>XStatic-qunit</t>
        </is>
      </c>
      <c r="F15280" t="inlineStr">
        <is>
          <t>&gt;=1.14.0.2</t>
        </is>
      </c>
      <c r="G15280" t="inlineStr"/>
      <c r="H15280" t="inlineStr"/>
    </row>
    <row r="15281">
      <c r="A15281" t="inlineStr">
        <is>
          <t>horizon</t>
        </is>
      </c>
      <c r="B15281" t="inlineStr">
        <is>
          <t>b37c1f3565e89a7fe3fef5ce76e9c26b22e3e7c4</t>
        </is>
      </c>
      <c r="C15281" t="inlineStr">
        <is>
          <t>2015-04-10 06:06:06+00:00</t>
        </is>
      </c>
      <c r="D15281" t="inlineStr">
        <is>
          <t>add</t>
        </is>
      </c>
      <c r="E15281" t="inlineStr">
        <is>
          <t>XStatic-rickshaw</t>
        </is>
      </c>
      <c r="F15281" t="inlineStr">
        <is>
          <t>&gt;=1.5.0</t>
        </is>
      </c>
      <c r="G15281" t="inlineStr"/>
      <c r="H15281" t="inlineStr"/>
    </row>
    <row r="15282">
      <c r="A15282" t="inlineStr">
        <is>
          <t>horizon</t>
        </is>
      </c>
      <c r="B15282" t="inlineStr">
        <is>
          <t>b37c1f3565e89a7fe3fef5ce76e9c26b22e3e7c4</t>
        </is>
      </c>
      <c r="C15282" t="inlineStr">
        <is>
          <t>2015-04-10 06:06:06+00:00</t>
        </is>
      </c>
      <c r="D15282" t="inlineStr">
        <is>
          <t>add</t>
        </is>
      </c>
      <c r="E15282" t="inlineStr">
        <is>
          <t>XStatic-spin</t>
        </is>
      </c>
      <c r="F15282" t="inlineStr">
        <is>
          <t>&gt;=1.2.5.2</t>
        </is>
      </c>
      <c r="G15282" t="inlineStr"/>
      <c r="H15282" t="inlineStr"/>
    </row>
    <row r="15283">
      <c r="A15283" t="inlineStr">
        <is>
          <t>horizon</t>
        </is>
      </c>
      <c r="B15283" t="inlineStr">
        <is>
          <t>b37c1f3565e89a7fe3fef5ce76e9c26b22e3e7c4</t>
        </is>
      </c>
      <c r="C15283" t="inlineStr">
        <is>
          <t>2015-04-10 06:06:06+00:00</t>
        </is>
      </c>
      <c r="D15283" t="inlineStr">
        <is>
          <t>rem</t>
        </is>
      </c>
      <c r="E15283" t="inlineStr"/>
      <c r="F15283" t="inlineStr"/>
      <c r="G15283" t="inlineStr">
        <is>
          <t>xstatic</t>
        </is>
      </c>
      <c r="H15283" t="inlineStr">
        <is>
          <t>&gt;=1.0.0</t>
        </is>
      </c>
    </row>
    <row r="15284">
      <c r="A15284" t="inlineStr">
        <is>
          <t>horizon</t>
        </is>
      </c>
      <c r="B15284" t="inlineStr">
        <is>
          <t>b37c1f3565e89a7fe3fef5ce76e9c26b22e3e7c4</t>
        </is>
      </c>
      <c r="C15284" t="inlineStr">
        <is>
          <t>2015-04-10 06:06:06+00:00</t>
        </is>
      </c>
      <c r="D15284" t="inlineStr">
        <is>
          <t>rem</t>
        </is>
      </c>
      <c r="E15284" t="inlineStr"/>
      <c r="F15284" t="inlineStr"/>
      <c r="G15284" t="inlineStr">
        <is>
          <t>xstatic-angular</t>
        </is>
      </c>
      <c r="H15284" t="inlineStr">
        <is>
          <t>&gt;=1.2.1.1</t>
        </is>
      </c>
    </row>
    <row r="15285">
      <c r="A15285" t="inlineStr">
        <is>
          <t>horizon</t>
        </is>
      </c>
      <c r="B15285" t="inlineStr">
        <is>
          <t>b37c1f3565e89a7fe3fef5ce76e9c26b22e3e7c4</t>
        </is>
      </c>
      <c r="C15285" t="inlineStr">
        <is>
          <t>2015-04-10 06:06:06+00:00</t>
        </is>
      </c>
      <c r="D15285" t="inlineStr">
        <is>
          <t>rem</t>
        </is>
      </c>
      <c r="E15285" t="inlineStr"/>
      <c r="F15285" t="inlineStr"/>
      <c r="G15285" t="inlineStr">
        <is>
          <t>xstatic-angular-cookies</t>
        </is>
      </c>
      <c r="H15285" t="inlineStr">
        <is>
          <t>&gt;=1.2.1.1</t>
        </is>
      </c>
    </row>
    <row r="15286">
      <c r="A15286" t="inlineStr">
        <is>
          <t>horizon</t>
        </is>
      </c>
      <c r="B15286" t="inlineStr">
        <is>
          <t>b37c1f3565e89a7fe3fef5ce76e9c26b22e3e7c4</t>
        </is>
      </c>
      <c r="C15286" t="inlineStr">
        <is>
          <t>2015-04-10 06:06:06+00:00</t>
        </is>
      </c>
      <c r="D15286" t="inlineStr">
        <is>
          <t>rem</t>
        </is>
      </c>
      <c r="E15286" t="inlineStr"/>
      <c r="F15286" t="inlineStr"/>
      <c r="G15286" t="inlineStr">
        <is>
          <t>xstatic-angular-mock</t>
        </is>
      </c>
      <c r="H15286" t="inlineStr">
        <is>
          <t>&gt;=1.2.1.1</t>
        </is>
      </c>
    </row>
    <row r="15287">
      <c r="A15287" t="inlineStr">
        <is>
          <t>horizon</t>
        </is>
      </c>
      <c r="B15287" t="inlineStr">
        <is>
          <t>b37c1f3565e89a7fe3fef5ce76e9c26b22e3e7c4</t>
        </is>
      </c>
      <c r="C15287" t="inlineStr">
        <is>
          <t>2015-04-10 06:06:06+00:00</t>
        </is>
      </c>
      <c r="D15287" t="inlineStr">
        <is>
          <t>rem</t>
        </is>
      </c>
      <c r="E15287" t="inlineStr"/>
      <c r="F15287" t="inlineStr"/>
      <c r="G15287" t="inlineStr">
        <is>
          <t>xstatic-bootstrap-datepicker</t>
        </is>
      </c>
      <c r="H15287" t="inlineStr">
        <is>
          <t>&gt;=1.3.1.0</t>
        </is>
      </c>
    </row>
    <row r="15288">
      <c r="A15288" t="inlineStr">
        <is>
          <t>horizon</t>
        </is>
      </c>
      <c r="B15288" t="inlineStr">
        <is>
          <t>b37c1f3565e89a7fe3fef5ce76e9c26b22e3e7c4</t>
        </is>
      </c>
      <c r="C15288" t="inlineStr">
        <is>
          <t>2015-04-10 06:06:06+00:00</t>
        </is>
      </c>
      <c r="D15288" t="inlineStr">
        <is>
          <t>rem</t>
        </is>
      </c>
      <c r="E15288" t="inlineStr"/>
      <c r="F15288" t="inlineStr"/>
      <c r="G15288" t="inlineStr">
        <is>
          <t>xstatic-bootstrap-scss</t>
        </is>
      </c>
      <c r="H15288" t="inlineStr">
        <is>
          <t>&gt;=3</t>
        </is>
      </c>
    </row>
    <row r="15289">
      <c r="A15289" t="inlineStr">
        <is>
          <t>horizon</t>
        </is>
      </c>
      <c r="B15289" t="inlineStr">
        <is>
          <t>b37c1f3565e89a7fe3fef5ce76e9c26b22e3e7c4</t>
        </is>
      </c>
      <c r="C15289" t="inlineStr">
        <is>
          <t>2015-04-10 06:06:06+00:00</t>
        </is>
      </c>
      <c r="D15289" t="inlineStr">
        <is>
          <t>rem</t>
        </is>
      </c>
      <c r="E15289" t="inlineStr"/>
      <c r="F15289" t="inlineStr"/>
      <c r="G15289" t="inlineStr">
        <is>
          <t>xstatic-d3</t>
        </is>
      </c>
      <c r="H15289" t="inlineStr">
        <is>
          <t>&gt;=3.1.6.2</t>
        </is>
      </c>
    </row>
    <row r="15290">
      <c r="A15290" t="inlineStr">
        <is>
          <t>horizon</t>
        </is>
      </c>
      <c r="B15290" t="inlineStr">
        <is>
          <t>b37c1f3565e89a7fe3fef5ce76e9c26b22e3e7c4</t>
        </is>
      </c>
      <c r="C15290" t="inlineStr">
        <is>
          <t>2015-04-10 06:06:06+00:00</t>
        </is>
      </c>
      <c r="D15290" t="inlineStr">
        <is>
          <t>rem</t>
        </is>
      </c>
      <c r="E15290" t="inlineStr"/>
      <c r="F15290" t="inlineStr"/>
      <c r="G15290" t="inlineStr">
        <is>
          <t>xstatic-hogan</t>
        </is>
      </c>
      <c r="H15290" t="inlineStr">
        <is>
          <t>&gt;=2.0.0.2</t>
        </is>
      </c>
    </row>
    <row r="15291">
      <c r="A15291" t="inlineStr">
        <is>
          <t>horizon</t>
        </is>
      </c>
      <c r="B15291" t="inlineStr">
        <is>
          <t>b37c1f3565e89a7fe3fef5ce76e9c26b22e3e7c4</t>
        </is>
      </c>
      <c r="C15291" t="inlineStr">
        <is>
          <t>2015-04-10 06:06:06+00:00</t>
        </is>
      </c>
      <c r="D15291" t="inlineStr">
        <is>
          <t>rem</t>
        </is>
      </c>
      <c r="E15291" t="inlineStr"/>
      <c r="F15291" t="inlineStr"/>
      <c r="G15291" t="inlineStr">
        <is>
          <t>xstatic-font-awesome</t>
        </is>
      </c>
      <c r="H15291" t="inlineStr">
        <is>
          <t>&gt;=4.1.0</t>
        </is>
      </c>
    </row>
    <row r="15292">
      <c r="A15292" t="inlineStr">
        <is>
          <t>horizon</t>
        </is>
      </c>
      <c r="B15292" t="inlineStr">
        <is>
          <t>b37c1f3565e89a7fe3fef5ce76e9c26b22e3e7c4</t>
        </is>
      </c>
      <c r="C15292" t="inlineStr">
        <is>
          <t>2015-04-10 06:06:06+00:00</t>
        </is>
      </c>
      <c r="D15292" t="inlineStr">
        <is>
          <t>rem</t>
        </is>
      </c>
      <c r="E15292" t="inlineStr"/>
      <c r="F15292" t="inlineStr"/>
      <c r="G15292" t="inlineStr">
        <is>
          <t>xstatic-jasmine</t>
        </is>
      </c>
      <c r="H15292" t="inlineStr">
        <is>
          <t>&lt;2;&gt;=1.3.1.1</t>
        </is>
      </c>
    </row>
    <row r="15293">
      <c r="A15293" t="inlineStr">
        <is>
          <t>horizon</t>
        </is>
      </c>
      <c r="B15293" t="inlineStr">
        <is>
          <t>b37c1f3565e89a7fe3fef5ce76e9c26b22e3e7c4</t>
        </is>
      </c>
      <c r="C15293" t="inlineStr">
        <is>
          <t>2015-04-10 06:06:06+00:00</t>
        </is>
      </c>
      <c r="D15293" t="inlineStr">
        <is>
          <t>rem</t>
        </is>
      </c>
      <c r="E15293" t="inlineStr"/>
      <c r="F15293" t="inlineStr"/>
      <c r="G15293" t="inlineStr">
        <is>
          <t>xstatic-jquery</t>
        </is>
      </c>
      <c r="H15293" t="inlineStr">
        <is>
          <t>&gt;=1.7.2</t>
        </is>
      </c>
    </row>
    <row r="15294">
      <c r="A15294" t="inlineStr">
        <is>
          <t>horizon</t>
        </is>
      </c>
      <c r="B15294" t="inlineStr">
        <is>
          <t>b37c1f3565e89a7fe3fef5ce76e9c26b22e3e7c4</t>
        </is>
      </c>
      <c r="C15294" t="inlineStr">
        <is>
          <t>2015-04-10 06:06:06+00:00</t>
        </is>
      </c>
      <c r="D15294" t="inlineStr">
        <is>
          <t>rem</t>
        </is>
      </c>
      <c r="E15294" t="inlineStr"/>
      <c r="F15294" t="inlineStr"/>
      <c r="G15294" t="inlineStr">
        <is>
          <t>xstatic-jquery-migrate</t>
        </is>
      </c>
      <c r="H15294" t="inlineStr">
        <is>
          <t>&gt;=1.2.1.1</t>
        </is>
      </c>
    </row>
    <row r="15295">
      <c r="A15295" t="inlineStr">
        <is>
          <t>horizon</t>
        </is>
      </c>
      <c r="B15295" t="inlineStr">
        <is>
          <t>b37c1f3565e89a7fe3fef5ce76e9c26b22e3e7c4</t>
        </is>
      </c>
      <c r="C15295" t="inlineStr">
        <is>
          <t>2015-04-10 06:06:06+00:00</t>
        </is>
      </c>
      <c r="D15295" t="inlineStr">
        <is>
          <t>rem</t>
        </is>
      </c>
      <c r="E15295" t="inlineStr"/>
      <c r="F15295" t="inlineStr"/>
      <c r="G15295" t="inlineStr">
        <is>
          <t>xstatic-jquery.quicksearch</t>
        </is>
      </c>
      <c r="H15295" t="inlineStr">
        <is>
          <t>&gt;=2.0.3.1</t>
        </is>
      </c>
    </row>
    <row r="15296">
      <c r="A15296" t="inlineStr">
        <is>
          <t>horizon</t>
        </is>
      </c>
      <c r="B15296" t="inlineStr">
        <is>
          <t>b37c1f3565e89a7fe3fef5ce76e9c26b22e3e7c4</t>
        </is>
      </c>
      <c r="C15296" t="inlineStr">
        <is>
          <t>2015-04-10 06:06:06+00:00</t>
        </is>
      </c>
      <c r="D15296" t="inlineStr">
        <is>
          <t>rem</t>
        </is>
      </c>
      <c r="E15296" t="inlineStr"/>
      <c r="F15296" t="inlineStr"/>
      <c r="G15296" t="inlineStr">
        <is>
          <t>xstatic-jquery.tablesorter</t>
        </is>
      </c>
      <c r="H15296" t="inlineStr">
        <is>
          <t>&gt;=2.0.5b.0</t>
        </is>
      </c>
    </row>
    <row r="15297">
      <c r="A15297" t="inlineStr">
        <is>
          <t>horizon</t>
        </is>
      </c>
      <c r="B15297" t="inlineStr">
        <is>
          <t>b37c1f3565e89a7fe3fef5ce76e9c26b22e3e7c4</t>
        </is>
      </c>
      <c r="C15297" t="inlineStr">
        <is>
          <t>2015-04-10 06:06:06+00:00</t>
        </is>
      </c>
      <c r="D15297" t="inlineStr">
        <is>
          <t>rem</t>
        </is>
      </c>
      <c r="E15297" t="inlineStr"/>
      <c r="F15297" t="inlineStr"/>
      <c r="G15297" t="inlineStr">
        <is>
          <t>xstatic-jquery-ui</t>
        </is>
      </c>
      <c r="H15297" t="inlineStr">
        <is>
          <t>&gt;=1.10.1</t>
        </is>
      </c>
    </row>
    <row r="15298">
      <c r="A15298" t="inlineStr">
        <is>
          <t>horizon</t>
        </is>
      </c>
      <c r="B15298" t="inlineStr">
        <is>
          <t>b37c1f3565e89a7fe3fef5ce76e9c26b22e3e7c4</t>
        </is>
      </c>
      <c r="C15298" t="inlineStr">
        <is>
          <t>2015-04-10 06:06:06+00:00</t>
        </is>
      </c>
      <c r="D15298" t="inlineStr">
        <is>
          <t>rem</t>
        </is>
      </c>
      <c r="E15298" t="inlineStr"/>
      <c r="F15298" t="inlineStr"/>
      <c r="G15298" t="inlineStr">
        <is>
          <t>xstatic-jsencrypt</t>
        </is>
      </c>
      <c r="H15298" t="inlineStr">
        <is>
          <t>&gt;=2.0.0.2</t>
        </is>
      </c>
    </row>
    <row r="15299">
      <c r="A15299" t="inlineStr">
        <is>
          <t>horizon</t>
        </is>
      </c>
      <c r="B15299" t="inlineStr">
        <is>
          <t>b37c1f3565e89a7fe3fef5ce76e9c26b22e3e7c4</t>
        </is>
      </c>
      <c r="C15299" t="inlineStr">
        <is>
          <t>2015-04-10 06:06:06+00:00</t>
        </is>
      </c>
      <c r="D15299" t="inlineStr">
        <is>
          <t>rem</t>
        </is>
      </c>
      <c r="E15299" t="inlineStr"/>
      <c r="F15299" t="inlineStr"/>
      <c r="G15299" t="inlineStr">
        <is>
          <t>xstatic-qunit</t>
        </is>
      </c>
      <c r="H15299" t="inlineStr">
        <is>
          <t>&gt;=1.14.0.2</t>
        </is>
      </c>
    </row>
    <row r="15300">
      <c r="A15300" t="inlineStr">
        <is>
          <t>horizon</t>
        </is>
      </c>
      <c r="B15300" t="inlineStr">
        <is>
          <t>b37c1f3565e89a7fe3fef5ce76e9c26b22e3e7c4</t>
        </is>
      </c>
      <c r="C15300" t="inlineStr">
        <is>
          <t>2015-04-10 06:06:06+00:00</t>
        </is>
      </c>
      <c r="D15300" t="inlineStr">
        <is>
          <t>rem</t>
        </is>
      </c>
      <c r="E15300" t="inlineStr"/>
      <c r="F15300" t="inlineStr"/>
      <c r="G15300" t="inlineStr">
        <is>
          <t>xstatic-rickshaw</t>
        </is>
      </c>
      <c r="H15300" t="inlineStr">
        <is>
          <t>&gt;=1.5.0</t>
        </is>
      </c>
    </row>
    <row r="15301">
      <c r="A15301" t="inlineStr">
        <is>
          <t>horizon</t>
        </is>
      </c>
      <c r="B15301" t="inlineStr">
        <is>
          <t>b37c1f3565e89a7fe3fef5ce76e9c26b22e3e7c4</t>
        </is>
      </c>
      <c r="C15301" t="inlineStr">
        <is>
          <t>2015-04-10 06:06:06+00:00</t>
        </is>
      </c>
      <c r="D15301" t="inlineStr">
        <is>
          <t>rem</t>
        </is>
      </c>
      <c r="E15301" t="inlineStr"/>
      <c r="F15301" t="inlineStr"/>
      <c r="G15301" t="inlineStr">
        <is>
          <t>xstatic-spin</t>
        </is>
      </c>
      <c r="H15301" t="inlineStr">
        <is>
          <t>&gt;=1.2.5.2</t>
        </is>
      </c>
    </row>
    <row r="15302">
      <c r="A15302" t="inlineStr">
        <is>
          <t>horizon</t>
        </is>
      </c>
      <c r="B15302" t="inlineStr">
        <is>
          <t>b99cf48ff346494198fb9740495eacc14fa406bf</t>
        </is>
      </c>
      <c r="C15302" t="inlineStr">
        <is>
          <t>2015-04-30 11:39:26+00:00</t>
        </is>
      </c>
      <c r="D15302" t="inlineStr">
        <is>
          <t>verchange</t>
        </is>
      </c>
      <c r="E15302" t="inlineStr">
        <is>
          <t>python-ceilometerclient</t>
        </is>
      </c>
      <c r="F15302" t="inlineStr">
        <is>
          <t>&lt;1.1.0;&gt;=1.0.13</t>
        </is>
      </c>
      <c r="G15302" t="inlineStr">
        <is>
          <t>python-ceilometerclient</t>
        </is>
      </c>
      <c r="H15302" t="inlineStr">
        <is>
          <t>&gt;=1.0.6;&lt;=1.0.12</t>
        </is>
      </c>
    </row>
    <row r="15303">
      <c r="A15303" t="inlineStr">
        <is>
          <t>horizon</t>
        </is>
      </c>
      <c r="B15303" t="inlineStr">
        <is>
          <t>b99cf48ff346494198fb9740495eacc14fa406bf</t>
        </is>
      </c>
      <c r="C15303" t="inlineStr">
        <is>
          <t>2015-04-30 11:39:26+00:00</t>
        </is>
      </c>
      <c r="D15303" t="inlineStr">
        <is>
          <t>verchange</t>
        </is>
      </c>
      <c r="E15303" t="inlineStr">
        <is>
          <t>python-keystoneclient</t>
        </is>
      </c>
      <c r="F15303" t="inlineStr">
        <is>
          <t>&gt;=1.1.0;&lt;1.4.0</t>
        </is>
      </c>
      <c r="G15303" t="inlineStr">
        <is>
          <t>python-keystoneclient</t>
        </is>
      </c>
      <c r="H15303" t="inlineStr">
        <is>
          <t>&lt;=1.1.0;&gt;=0.10.0</t>
        </is>
      </c>
    </row>
    <row r="15304">
      <c r="A15304" t="inlineStr">
        <is>
          <t>horizon</t>
        </is>
      </c>
      <c r="B15304" t="inlineStr">
        <is>
          <t>b99cf48ff346494198fb9740495eacc14fa406bf</t>
        </is>
      </c>
      <c r="C15304" t="inlineStr">
        <is>
          <t>2015-04-30 11:39:26+00:00</t>
        </is>
      </c>
      <c r="D15304" t="inlineStr">
        <is>
          <t>verchange</t>
        </is>
      </c>
      <c r="E15304" t="inlineStr">
        <is>
          <t>kombu</t>
        </is>
      </c>
      <c r="F15304" t="inlineStr">
        <is>
          <t>&gt;=2.5.0</t>
        </is>
      </c>
      <c r="G15304" t="inlineStr">
        <is>
          <t>kombu</t>
        </is>
      </c>
      <c r="H15304" t="inlineStr">
        <is>
          <t>&lt;=3.0.7;&gt;=2.5.0</t>
        </is>
      </c>
    </row>
    <row r="15305">
      <c r="A15305" t="inlineStr">
        <is>
          <t>horizon</t>
        </is>
      </c>
      <c r="B15305" t="inlineStr">
        <is>
          <t>b99cf48ff346494198fb9740495eacc14fa406bf</t>
        </is>
      </c>
      <c r="C15305" t="inlineStr">
        <is>
          <t>2015-04-30 11:39:26+00:00</t>
        </is>
      </c>
      <c r="D15305" t="inlineStr">
        <is>
          <t>verchange</t>
        </is>
      </c>
      <c r="E15305" t="inlineStr">
        <is>
          <t>django-pyscss</t>
        </is>
      </c>
      <c r="F15305" t="inlineStr">
        <is>
          <t>&gt;=1.0.3;&lt;2.0.0</t>
        </is>
      </c>
      <c r="G15305" t="inlineStr">
        <is>
          <t>django-pyscss</t>
        </is>
      </c>
      <c r="H15305" t="inlineStr">
        <is>
          <t>&gt;=1.0.3;&lt;=1.0.6</t>
        </is>
      </c>
    </row>
    <row r="15306">
      <c r="A15306" t="inlineStr">
        <is>
          <t>horizon</t>
        </is>
      </c>
      <c r="B15306" t="inlineStr">
        <is>
          <t>b99cf48ff346494198fb9740495eacc14fa406bf</t>
        </is>
      </c>
      <c r="C15306" t="inlineStr">
        <is>
          <t>2015-04-30 11:39:26+00:00</t>
        </is>
      </c>
      <c r="D15306" t="inlineStr">
        <is>
          <t>verchange</t>
        </is>
      </c>
      <c r="E15306" t="inlineStr">
        <is>
          <t>python-glanceclient</t>
        </is>
      </c>
      <c r="F15306" t="inlineStr">
        <is>
          <t>&lt;0.18.0;&gt;=0.15.0</t>
        </is>
      </c>
      <c r="G15306" t="inlineStr">
        <is>
          <t>python-glanceclient</t>
        </is>
      </c>
      <c r="H15306" t="inlineStr">
        <is>
          <t>&gt;=0.14.0;&lt;=0.15.0</t>
        </is>
      </c>
    </row>
    <row r="15307">
      <c r="A15307" t="inlineStr">
        <is>
          <t>horizon</t>
        </is>
      </c>
      <c r="B15307" t="inlineStr">
        <is>
          <t>b99cf48ff346494198fb9740495eacc14fa406bf</t>
        </is>
      </c>
      <c r="C15307" t="inlineStr">
        <is>
          <t>2015-04-30 11:39:26+00:00</t>
        </is>
      </c>
      <c r="D15307" t="inlineStr">
        <is>
          <t>verchange</t>
        </is>
      </c>
      <c r="E15307" t="inlineStr">
        <is>
          <t>python-saharaclient</t>
        </is>
      </c>
      <c r="F15307" t="inlineStr">
        <is>
          <t>&gt;=0.8.0;&lt;0.9.0</t>
        </is>
      </c>
      <c r="G15307" t="inlineStr">
        <is>
          <t>python-saharaclient</t>
        </is>
      </c>
      <c r="H15307" t="inlineStr">
        <is>
          <t>&lt;=0.7.6;&gt;=0.7.3</t>
        </is>
      </c>
    </row>
    <row r="15308">
      <c r="A15308" t="inlineStr">
        <is>
          <t>horizon</t>
        </is>
      </c>
      <c r="B15308" t="inlineStr">
        <is>
          <t>b99cf48ff346494198fb9740495eacc14fa406bf</t>
        </is>
      </c>
      <c r="C15308" t="inlineStr">
        <is>
          <t>2015-04-30 11:39:26+00:00</t>
        </is>
      </c>
      <c r="D15308" t="inlineStr">
        <is>
          <t>verchange</t>
        </is>
      </c>
      <c r="E15308" t="inlineStr">
        <is>
          <t>six</t>
        </is>
      </c>
      <c r="F15308" t="inlineStr">
        <is>
          <t>&gt;=1.9.0</t>
        </is>
      </c>
      <c r="G15308" t="inlineStr">
        <is>
          <t>six</t>
        </is>
      </c>
      <c r="H15308" t="inlineStr">
        <is>
          <t>&lt;=1.9.0;&gt;=1.7.0</t>
        </is>
      </c>
    </row>
    <row r="15309">
      <c r="A15309" t="inlineStr">
        <is>
          <t>horizon</t>
        </is>
      </c>
      <c r="B15309" t="inlineStr">
        <is>
          <t>b99cf48ff346494198fb9740495eacc14fa406bf</t>
        </is>
      </c>
      <c r="C15309" t="inlineStr">
        <is>
          <t>2015-04-30 11:39:26+00:00</t>
        </is>
      </c>
      <c r="D15309" t="inlineStr">
        <is>
          <t>verchange</t>
        </is>
      </c>
      <c r="E15309" t="inlineStr">
        <is>
          <t>django_compressor</t>
        </is>
      </c>
      <c r="F15309" t="inlineStr">
        <is>
          <t>&gt;=1.4</t>
        </is>
      </c>
      <c r="G15309" t="inlineStr">
        <is>
          <t>django_compressor</t>
        </is>
      </c>
      <c r="H15309" t="inlineStr">
        <is>
          <t>&gt;=1.4;&lt;=1.4</t>
        </is>
      </c>
    </row>
    <row r="15310">
      <c r="A15310" t="inlineStr">
        <is>
          <t>horizon</t>
        </is>
      </c>
      <c r="B15310" t="inlineStr">
        <is>
          <t>b99cf48ff346494198fb9740495eacc14fa406bf</t>
        </is>
      </c>
      <c r="C15310" t="inlineStr">
        <is>
          <t>2015-04-30 11:39:26+00:00</t>
        </is>
      </c>
      <c r="D15310" t="inlineStr">
        <is>
          <t>verchange</t>
        </is>
      </c>
      <c r="E15310" t="inlineStr">
        <is>
          <t>python-cinderclient</t>
        </is>
      </c>
      <c r="F15310" t="inlineStr">
        <is>
          <t>&gt;=1.1.0;&lt;1.2.0</t>
        </is>
      </c>
      <c r="G15310" t="inlineStr">
        <is>
          <t>python-cinderclient</t>
        </is>
      </c>
      <c r="H15310" t="inlineStr">
        <is>
          <t>&gt;=1.1.0;&lt;=1.1.1</t>
        </is>
      </c>
    </row>
    <row r="15311">
      <c r="A15311" t="inlineStr">
        <is>
          <t>horizon</t>
        </is>
      </c>
      <c r="B15311" t="inlineStr">
        <is>
          <t>b99cf48ff346494198fb9740495eacc14fa406bf</t>
        </is>
      </c>
      <c r="C15311" t="inlineStr">
        <is>
          <t>2015-04-30 11:39:26+00:00</t>
        </is>
      </c>
      <c r="D15311" t="inlineStr">
        <is>
          <t>verchange</t>
        </is>
      </c>
      <c r="E15311" t="inlineStr">
        <is>
          <t>python-heatclient</t>
        </is>
      </c>
      <c r="F15311" t="inlineStr">
        <is>
          <t>&lt;0.5.0;&gt;=0.3.0</t>
        </is>
      </c>
      <c r="G15311" t="inlineStr">
        <is>
          <t>python-heatclient</t>
        </is>
      </c>
      <c r="H15311" t="inlineStr">
        <is>
          <t>&lt;0.3.0;&gt;=0.2.9</t>
        </is>
      </c>
    </row>
    <row r="15312">
      <c r="A15312" t="inlineStr">
        <is>
          <t>horizon</t>
        </is>
      </c>
      <c r="B15312" t="inlineStr">
        <is>
          <t>b99cf48ff346494198fb9740495eacc14fa406bf</t>
        </is>
      </c>
      <c r="C15312" t="inlineStr">
        <is>
          <t>2015-04-30 11:39:26+00:00</t>
        </is>
      </c>
      <c r="D15312" t="inlineStr">
        <is>
          <t>verchange</t>
        </is>
      </c>
      <c r="E15312" t="inlineStr">
        <is>
          <t>iso8601</t>
        </is>
      </c>
      <c r="F15312" t="inlineStr">
        <is>
          <t>&gt;=0.1.9</t>
        </is>
      </c>
      <c r="G15312" t="inlineStr">
        <is>
          <t>iso8601</t>
        </is>
      </c>
      <c r="H15312" t="inlineStr">
        <is>
          <t>&lt;=0.1.10;&gt;=0.1.9</t>
        </is>
      </c>
    </row>
    <row r="15313">
      <c r="A15313" t="inlineStr">
        <is>
          <t>horizon</t>
        </is>
      </c>
      <c r="B15313" t="inlineStr">
        <is>
          <t>b99cf48ff346494198fb9740495eacc14fa406bf</t>
        </is>
      </c>
      <c r="C15313" t="inlineStr">
        <is>
          <t>2015-04-30 11:39:26+00:00</t>
        </is>
      </c>
      <c r="D15313" t="inlineStr">
        <is>
          <t>verchange</t>
        </is>
      </c>
      <c r="E15313" t="inlineStr">
        <is>
          <t>Django</t>
        </is>
      </c>
      <c r="F15313" t="inlineStr">
        <is>
          <t>&gt;=1.4.2;&lt;1.8</t>
        </is>
      </c>
      <c r="G15313" t="inlineStr">
        <is>
          <t>Django</t>
        </is>
      </c>
      <c r="H15313" t="inlineStr">
        <is>
          <t>&gt;=1.4.2;&lt;1.7</t>
        </is>
      </c>
    </row>
    <row r="15314">
      <c r="A15314" t="inlineStr">
        <is>
          <t>horizon</t>
        </is>
      </c>
      <c r="B15314" t="inlineStr">
        <is>
          <t>b99cf48ff346494198fb9740495eacc14fa406bf</t>
        </is>
      </c>
      <c r="C15314" t="inlineStr">
        <is>
          <t>2015-04-30 11:39:26+00:00</t>
        </is>
      </c>
      <c r="D15314" t="inlineStr">
        <is>
          <t>verchange</t>
        </is>
      </c>
      <c r="E15314" t="inlineStr">
        <is>
          <t>django_openstack_auth</t>
        </is>
      </c>
      <c r="F15314" t="inlineStr">
        <is>
          <t>!=1.1.8;&gt;=1.1.7;&lt;1.3.0</t>
        </is>
      </c>
      <c r="G15314" t="inlineStr">
        <is>
          <t>django_openstack_auth</t>
        </is>
      </c>
      <c r="H15314" t="inlineStr">
        <is>
          <t>&lt;=1.1.9;!=1.1.8;&gt;=1.1.7</t>
        </is>
      </c>
    </row>
    <row r="15315">
      <c r="A15315" t="inlineStr">
        <is>
          <t>horizon</t>
        </is>
      </c>
      <c r="B15315" t="inlineStr">
        <is>
          <t>b99cf48ff346494198fb9740495eacc14fa406bf</t>
        </is>
      </c>
      <c r="C15315" t="inlineStr">
        <is>
          <t>2015-04-30 11:39:26+00:00</t>
        </is>
      </c>
      <c r="D15315" t="inlineStr">
        <is>
          <t>verchange</t>
        </is>
      </c>
      <c r="E15315" t="inlineStr">
        <is>
          <t>eventlet</t>
        </is>
      </c>
      <c r="F15315" t="inlineStr">
        <is>
          <t>!=0.17.0;&gt;=0.16.1</t>
        </is>
      </c>
      <c r="G15315" t="inlineStr">
        <is>
          <t>eventlet</t>
        </is>
      </c>
      <c r="H15315" t="inlineStr">
        <is>
          <t>&gt;=0.15.1;&lt;=0.15.2</t>
        </is>
      </c>
    </row>
    <row r="15316">
      <c r="A15316" t="inlineStr">
        <is>
          <t>horizon</t>
        </is>
      </c>
      <c r="B15316" t="inlineStr">
        <is>
          <t>b99cf48ff346494198fb9740495eacc14fa406bf</t>
        </is>
      </c>
      <c r="C15316" t="inlineStr">
        <is>
          <t>2015-04-30 11:39:26+00:00</t>
        </is>
      </c>
      <c r="D15316" t="inlineStr">
        <is>
          <t>verchange</t>
        </is>
      </c>
      <c r="E15316" t="inlineStr">
        <is>
          <t>pytz</t>
        </is>
      </c>
      <c r="F15316" t="inlineStr">
        <is>
          <t>&gt;=2013.6</t>
        </is>
      </c>
      <c r="G15316" t="inlineStr">
        <is>
          <t>pytz</t>
        </is>
      </c>
      <c r="H15316" t="inlineStr">
        <is>
          <t>&lt;=2014.10</t>
        </is>
      </c>
    </row>
    <row r="15317">
      <c r="A15317" t="inlineStr">
        <is>
          <t>horizon</t>
        </is>
      </c>
      <c r="B15317" t="inlineStr">
        <is>
          <t>b99cf48ff346494198fb9740495eacc14fa406bf</t>
        </is>
      </c>
      <c r="C15317" t="inlineStr">
        <is>
          <t>2015-04-30 11:39:26+00:00</t>
        </is>
      </c>
      <c r="D15317" t="inlineStr">
        <is>
          <t>verchange</t>
        </is>
      </c>
      <c r="E15317" t="inlineStr">
        <is>
          <t>httplib2</t>
        </is>
      </c>
      <c r="F15317" t="inlineStr">
        <is>
          <t>&gt;=0.7.5</t>
        </is>
      </c>
      <c r="G15317" t="inlineStr">
        <is>
          <t>httplib2</t>
        </is>
      </c>
      <c r="H15317" t="inlineStr">
        <is>
          <t>&gt;=0.7.5;&lt;=0.9</t>
        </is>
      </c>
    </row>
    <row r="15318">
      <c r="A15318" t="inlineStr">
        <is>
          <t>horizon</t>
        </is>
      </c>
      <c r="B15318" t="inlineStr">
        <is>
          <t>b99cf48ff346494198fb9740495eacc14fa406bf</t>
        </is>
      </c>
      <c r="C15318" t="inlineStr">
        <is>
          <t>2015-04-30 11:39:26+00:00</t>
        </is>
      </c>
      <c r="D15318" t="inlineStr">
        <is>
          <t>verchange</t>
        </is>
      </c>
      <c r="E15318" t="inlineStr">
        <is>
          <t>python-novaclient</t>
        </is>
      </c>
      <c r="F15318" t="inlineStr">
        <is>
          <t>&lt;2.24.0;&gt;=2.22.0</t>
        </is>
      </c>
      <c r="G15318" t="inlineStr">
        <is>
          <t>python-novaclient</t>
        </is>
      </c>
      <c r="H15318" t="inlineStr">
        <is>
          <t>&lt;=2.20.0;&gt;=2.18.0</t>
        </is>
      </c>
    </row>
    <row r="15319">
      <c r="A15319" t="inlineStr">
        <is>
          <t>horizon</t>
        </is>
      </c>
      <c r="B15319" t="inlineStr">
        <is>
          <t>b99cf48ff346494198fb9740495eacc14fa406bf</t>
        </is>
      </c>
      <c r="C15319" t="inlineStr">
        <is>
          <t>2015-04-30 11:39:26+00:00</t>
        </is>
      </c>
      <c r="D15319" t="inlineStr">
        <is>
          <t>verchange</t>
        </is>
      </c>
      <c r="E15319" t="inlineStr">
        <is>
          <t>python-troveclient</t>
        </is>
      </c>
      <c r="F15319" t="inlineStr">
        <is>
          <t>&lt;1.1.0;&gt;=1.0.7</t>
        </is>
      </c>
      <c r="G15319" t="inlineStr">
        <is>
          <t>python-troveclient</t>
        </is>
      </c>
      <c r="H15319" t="inlineStr">
        <is>
          <t>&gt;=1.0.4;&lt;=1.0.8</t>
        </is>
      </c>
    </row>
    <row r="15320">
      <c r="A15320" t="inlineStr">
        <is>
          <t>horizon</t>
        </is>
      </c>
      <c r="B15320" t="inlineStr">
        <is>
          <t>b99cf48ff346494198fb9740495eacc14fa406bf</t>
        </is>
      </c>
      <c r="C15320" t="inlineStr">
        <is>
          <t>2015-04-30 11:39:26+00:00</t>
        </is>
      </c>
      <c r="D15320" t="inlineStr">
        <is>
          <t>verchange</t>
        </is>
      </c>
      <c r="E15320" t="inlineStr">
        <is>
          <t>python-neutronclient</t>
        </is>
      </c>
      <c r="F15320" t="inlineStr">
        <is>
          <t>&gt;=2.3.11;&lt;2.5.0</t>
        </is>
      </c>
      <c r="G15320" t="inlineStr">
        <is>
          <t>python-neutronclient</t>
        </is>
      </c>
      <c r="H15320" t="inlineStr">
        <is>
          <t>&lt;2.4.0;&gt;=2.3.6</t>
        </is>
      </c>
    </row>
    <row r="15321">
      <c r="A15321" t="inlineStr">
        <is>
          <t>horizon</t>
        </is>
      </c>
      <c r="B15321" t="inlineStr">
        <is>
          <t>b99cf48ff346494198fb9740495eacc14fa406bf</t>
        </is>
      </c>
      <c r="C15321" t="inlineStr">
        <is>
          <t>2015-04-30 11:39:26+00:00</t>
        </is>
      </c>
      <c r="D15321" t="inlineStr">
        <is>
          <t>verchange</t>
        </is>
      </c>
      <c r="E15321" t="inlineStr">
        <is>
          <t>python-swiftclient</t>
        </is>
      </c>
      <c r="F15321" t="inlineStr">
        <is>
          <t>&gt;=2.2.0;&lt;2.5.0</t>
        </is>
      </c>
      <c r="G15321" t="inlineStr">
        <is>
          <t>python-swiftclient</t>
        </is>
      </c>
      <c r="H15321" t="inlineStr">
        <is>
          <t>&lt;=2.3.1;&gt;=2.2.0</t>
        </is>
      </c>
    </row>
    <row r="15322">
      <c r="A15322" t="inlineStr">
        <is>
          <t>horizon</t>
        </is>
      </c>
      <c r="B15322" t="inlineStr">
        <is>
          <t>b99cf48ff346494198fb9740495eacc14fa406bf</t>
        </is>
      </c>
      <c r="C15322" t="inlineStr">
        <is>
          <t>2015-04-30 11:39:26+00:00</t>
        </is>
      </c>
      <c r="D15322" t="inlineStr">
        <is>
          <t>verchange</t>
        </is>
      </c>
      <c r="E15322" t="inlineStr">
        <is>
          <t>netaddr</t>
        </is>
      </c>
      <c r="F15322" t="inlineStr">
        <is>
          <t>&gt;=0.7.12</t>
        </is>
      </c>
      <c r="G15322" t="inlineStr">
        <is>
          <t>netaddr</t>
        </is>
      </c>
      <c r="H15322" t="inlineStr">
        <is>
          <t>&lt;=0.7.13;&gt;=0.7.12</t>
        </is>
      </c>
    </row>
    <row r="15323">
      <c r="A15323" t="inlineStr">
        <is>
          <t>horizon</t>
        </is>
      </c>
      <c r="B15323" t="inlineStr">
        <is>
          <t>b99cf48ff346494198fb9740495eacc14fa406bf</t>
        </is>
      </c>
      <c r="C15323" t="inlineStr">
        <is>
          <t>2015-04-30 11:39:26+00:00</t>
        </is>
      </c>
      <c r="D15323" t="inlineStr">
        <is>
          <t>add</t>
        </is>
      </c>
      <c r="E15323" t="inlineStr">
        <is>
          <t>Babel</t>
        </is>
      </c>
      <c r="F15323" t="inlineStr">
        <is>
          <t>&gt;=1.3</t>
        </is>
      </c>
      <c r="G15323" t="inlineStr"/>
      <c r="H15323" t="inlineStr"/>
    </row>
    <row r="15324">
      <c r="A15324" t="inlineStr">
        <is>
          <t>horizon</t>
        </is>
      </c>
      <c r="B15324" t="inlineStr">
        <is>
          <t>b99cf48ff346494198fb9740495eacc14fa406bf</t>
        </is>
      </c>
      <c r="C15324" t="inlineStr">
        <is>
          <t>2015-04-30 11:39:26+00:00</t>
        </is>
      </c>
      <c r="D15324" t="inlineStr">
        <is>
          <t>add</t>
        </is>
      </c>
      <c r="E15324" t="inlineStr">
        <is>
          <t>Pint</t>
        </is>
      </c>
      <c r="F15324" t="inlineStr">
        <is>
          <t>&gt;=0.5</t>
        </is>
      </c>
      <c r="G15324" t="inlineStr"/>
      <c r="H15324" t="inlineStr"/>
    </row>
    <row r="15325">
      <c r="A15325" t="inlineStr">
        <is>
          <t>horizon</t>
        </is>
      </c>
      <c r="B15325" t="inlineStr">
        <is>
          <t>b99cf48ff346494198fb9740495eacc14fa406bf</t>
        </is>
      </c>
      <c r="C15325" t="inlineStr">
        <is>
          <t>2015-04-30 11:39:26+00:00</t>
        </is>
      </c>
      <c r="D15325" t="inlineStr">
        <is>
          <t>add</t>
        </is>
      </c>
      <c r="E15325" t="inlineStr">
        <is>
          <t>oslo.concurrency</t>
        </is>
      </c>
      <c r="F15325" t="inlineStr">
        <is>
          <t>&lt;1.9.0;&gt;=1.8.0</t>
        </is>
      </c>
      <c r="G15325" t="inlineStr"/>
      <c r="H15325" t="inlineStr"/>
    </row>
    <row r="15326">
      <c r="A15326" t="inlineStr">
        <is>
          <t>horizon</t>
        </is>
      </c>
      <c r="B15326" t="inlineStr">
        <is>
          <t>b99cf48ff346494198fb9740495eacc14fa406bf</t>
        </is>
      </c>
      <c r="C15326" t="inlineStr">
        <is>
          <t>2015-04-30 11:39:26+00:00</t>
        </is>
      </c>
      <c r="D15326" t="inlineStr">
        <is>
          <t>add</t>
        </is>
      </c>
      <c r="E15326" t="inlineStr">
        <is>
          <t>oslo.config</t>
        </is>
      </c>
      <c r="F15326" t="inlineStr">
        <is>
          <t>&lt;1.10.0;&gt;=1.9.3</t>
        </is>
      </c>
      <c r="G15326" t="inlineStr"/>
      <c r="H15326" t="inlineStr"/>
    </row>
    <row r="15327">
      <c r="A15327" t="inlineStr">
        <is>
          <t>horizon</t>
        </is>
      </c>
      <c r="B15327" t="inlineStr">
        <is>
          <t>b99cf48ff346494198fb9740495eacc14fa406bf</t>
        </is>
      </c>
      <c r="C15327" t="inlineStr">
        <is>
          <t>2015-04-30 11:39:26+00:00</t>
        </is>
      </c>
      <c r="D15327" t="inlineStr">
        <is>
          <t>add</t>
        </is>
      </c>
      <c r="E15327" t="inlineStr">
        <is>
          <t>oslo.i18n</t>
        </is>
      </c>
      <c r="F15327" t="inlineStr">
        <is>
          <t>&lt;1.6.0;&gt;=1.5.0</t>
        </is>
      </c>
      <c r="G15327" t="inlineStr"/>
      <c r="H15327" t="inlineStr"/>
    </row>
    <row r="15328">
      <c r="A15328" t="inlineStr">
        <is>
          <t>horizon</t>
        </is>
      </c>
      <c r="B15328" t="inlineStr">
        <is>
          <t>b99cf48ff346494198fb9740495eacc14fa406bf</t>
        </is>
      </c>
      <c r="C15328" t="inlineStr">
        <is>
          <t>2015-04-30 11:39:26+00:00</t>
        </is>
      </c>
      <c r="D15328" t="inlineStr">
        <is>
          <t>add</t>
        </is>
      </c>
      <c r="E15328" t="inlineStr">
        <is>
          <t>oslo.serialization</t>
        </is>
      </c>
      <c r="F15328" t="inlineStr">
        <is>
          <t>&lt;1.5.0;&gt;=1.4.0</t>
        </is>
      </c>
      <c r="G15328" t="inlineStr"/>
      <c r="H15328" t="inlineStr"/>
    </row>
    <row r="15329">
      <c r="A15329" t="inlineStr">
        <is>
          <t>horizon</t>
        </is>
      </c>
      <c r="B15329" t="inlineStr">
        <is>
          <t>b99cf48ff346494198fb9740495eacc14fa406bf</t>
        </is>
      </c>
      <c r="C15329" t="inlineStr">
        <is>
          <t>2015-04-30 11:39:26+00:00</t>
        </is>
      </c>
      <c r="D15329" t="inlineStr">
        <is>
          <t>add</t>
        </is>
      </c>
      <c r="E15329" t="inlineStr">
        <is>
          <t>oslo.utils</t>
        </is>
      </c>
      <c r="F15329" t="inlineStr">
        <is>
          <t>&lt;1.5.0;&gt;=1.4.0</t>
        </is>
      </c>
      <c r="G15329" t="inlineStr"/>
      <c r="H15329" t="inlineStr"/>
    </row>
    <row r="15330">
      <c r="A15330" t="inlineStr">
        <is>
          <t>horizon</t>
        </is>
      </c>
      <c r="B15330" t="inlineStr">
        <is>
          <t>b99cf48ff346494198fb9740495eacc14fa406bf</t>
        </is>
      </c>
      <c r="C15330" t="inlineStr">
        <is>
          <t>2015-04-30 11:39:26+00:00</t>
        </is>
      </c>
      <c r="D15330" t="inlineStr">
        <is>
          <t>add</t>
        </is>
      </c>
      <c r="E15330" t="inlineStr">
        <is>
          <t>PyYAML</t>
        </is>
      </c>
      <c r="F15330" t="inlineStr">
        <is>
          <t>&gt;=3.1.0</t>
        </is>
      </c>
      <c r="G15330" t="inlineStr"/>
      <c r="H15330" t="inlineStr"/>
    </row>
    <row r="15331">
      <c r="A15331" t="inlineStr">
        <is>
          <t>horizon</t>
        </is>
      </c>
      <c r="B15331" t="inlineStr">
        <is>
          <t>b99cf48ff346494198fb9740495eacc14fa406bf</t>
        </is>
      </c>
      <c r="C15331" t="inlineStr">
        <is>
          <t>2015-04-30 11:39:26+00:00</t>
        </is>
      </c>
      <c r="D15331" t="inlineStr">
        <is>
          <t>add</t>
        </is>
      </c>
      <c r="E15331" t="inlineStr">
        <is>
          <t>XStatic-Angular</t>
        </is>
      </c>
      <c r="F15331" t="inlineStr">
        <is>
          <t>&gt;=1.3.7</t>
        </is>
      </c>
      <c r="G15331" t="inlineStr"/>
      <c r="H15331" t="inlineStr"/>
    </row>
    <row r="15332">
      <c r="A15332" t="inlineStr">
        <is>
          <t>horizon</t>
        </is>
      </c>
      <c r="B15332" t="inlineStr">
        <is>
          <t>b99cf48ff346494198fb9740495eacc14fa406bf</t>
        </is>
      </c>
      <c r="C15332" t="inlineStr">
        <is>
          <t>2015-04-30 11:39:26+00:00</t>
        </is>
      </c>
      <c r="D15332" t="inlineStr">
        <is>
          <t>add</t>
        </is>
      </c>
      <c r="E15332" t="inlineStr">
        <is>
          <t>XStatic-Angular-Bootstrap</t>
        </is>
      </c>
      <c r="F15332" t="inlineStr">
        <is>
          <t>&gt;=0.11.0.2</t>
        </is>
      </c>
      <c r="G15332" t="inlineStr"/>
      <c r="H15332" t="inlineStr"/>
    </row>
    <row r="15333">
      <c r="A15333" t="inlineStr">
        <is>
          <t>horizon</t>
        </is>
      </c>
      <c r="B15333" t="inlineStr">
        <is>
          <t>b99cf48ff346494198fb9740495eacc14fa406bf</t>
        </is>
      </c>
      <c r="C15333" t="inlineStr">
        <is>
          <t>2015-04-30 11:39:26+00:00</t>
        </is>
      </c>
      <c r="D15333" t="inlineStr">
        <is>
          <t>add</t>
        </is>
      </c>
      <c r="E15333" t="inlineStr">
        <is>
          <t>XStatic-Angular-lrdragndrop</t>
        </is>
      </c>
      <c r="F15333" t="inlineStr">
        <is>
          <t>&gt;=1.0.2.2</t>
        </is>
      </c>
      <c r="G15333" t="inlineStr"/>
      <c r="H15333" t="inlineStr"/>
    </row>
    <row r="15334">
      <c r="A15334" t="inlineStr">
        <is>
          <t>horizon</t>
        </is>
      </c>
      <c r="B15334" t="inlineStr">
        <is>
          <t>b99cf48ff346494198fb9740495eacc14fa406bf</t>
        </is>
      </c>
      <c r="C15334" t="inlineStr">
        <is>
          <t>2015-04-30 11:39:26+00:00</t>
        </is>
      </c>
      <c r="D15334" t="inlineStr">
        <is>
          <t>add</t>
        </is>
      </c>
      <c r="E15334" t="inlineStr">
        <is>
          <t>XStatic-Bootstrap-Datepicker</t>
        </is>
      </c>
      <c r="F15334" t="inlineStr">
        <is>
          <t>&gt;=1.3.1.0</t>
        </is>
      </c>
      <c r="G15334" t="inlineStr"/>
      <c r="H15334" t="inlineStr"/>
    </row>
    <row r="15335">
      <c r="A15335" t="inlineStr">
        <is>
          <t>horizon</t>
        </is>
      </c>
      <c r="B15335" t="inlineStr">
        <is>
          <t>b99cf48ff346494198fb9740495eacc14fa406bf</t>
        </is>
      </c>
      <c r="C15335" t="inlineStr">
        <is>
          <t>2015-04-30 11:39:26+00:00</t>
        </is>
      </c>
      <c r="D15335" t="inlineStr">
        <is>
          <t>add</t>
        </is>
      </c>
      <c r="E15335" t="inlineStr">
        <is>
          <t>XStatic-Bootstrap-SCSS</t>
        </is>
      </c>
      <c r="F15335" t="inlineStr">
        <is>
          <t>&gt;=3</t>
        </is>
      </c>
      <c r="G15335" t="inlineStr"/>
      <c r="H15335" t="inlineStr"/>
    </row>
    <row r="15336">
      <c r="A15336" t="inlineStr">
        <is>
          <t>horizon</t>
        </is>
      </c>
      <c r="B15336" t="inlineStr">
        <is>
          <t>b99cf48ff346494198fb9740495eacc14fa406bf</t>
        </is>
      </c>
      <c r="C15336" t="inlineStr">
        <is>
          <t>2015-04-30 11:39:26+00:00</t>
        </is>
      </c>
      <c r="D15336" t="inlineStr">
        <is>
          <t>add</t>
        </is>
      </c>
      <c r="E15336" t="inlineStr">
        <is>
          <t>XStatic-D3</t>
        </is>
      </c>
      <c r="F15336" t="inlineStr">
        <is>
          <t>&gt;=3.1.6.2</t>
        </is>
      </c>
      <c r="G15336" t="inlineStr"/>
      <c r="H15336" t="inlineStr"/>
    </row>
    <row r="15337">
      <c r="A15337" t="inlineStr">
        <is>
          <t>horizon</t>
        </is>
      </c>
      <c r="B15337" t="inlineStr">
        <is>
          <t>b99cf48ff346494198fb9740495eacc14fa406bf</t>
        </is>
      </c>
      <c r="C15337" t="inlineStr">
        <is>
          <t>2015-04-30 11:39:26+00:00</t>
        </is>
      </c>
      <c r="D15337" t="inlineStr">
        <is>
          <t>add</t>
        </is>
      </c>
      <c r="E15337" t="inlineStr">
        <is>
          <t>XStatic-Hogan</t>
        </is>
      </c>
      <c r="F15337" t="inlineStr">
        <is>
          <t>&gt;=2.0.0.2</t>
        </is>
      </c>
      <c r="G15337" t="inlineStr"/>
      <c r="H15337" t="inlineStr"/>
    </row>
    <row r="15338">
      <c r="A15338" t="inlineStr">
        <is>
          <t>horizon</t>
        </is>
      </c>
      <c r="B15338" t="inlineStr">
        <is>
          <t>b99cf48ff346494198fb9740495eacc14fa406bf</t>
        </is>
      </c>
      <c r="C15338" t="inlineStr">
        <is>
          <t>2015-04-30 11:39:26+00:00</t>
        </is>
      </c>
      <c r="D15338" t="inlineStr">
        <is>
          <t>add</t>
        </is>
      </c>
      <c r="E15338" t="inlineStr">
        <is>
          <t>XStatic-Font-Awesome</t>
        </is>
      </c>
      <c r="F15338" t="inlineStr">
        <is>
          <t>&gt;=4.2.0</t>
        </is>
      </c>
      <c r="G15338" t="inlineStr"/>
      <c r="H15338" t="inlineStr"/>
    </row>
    <row r="15339">
      <c r="A15339" t="inlineStr">
        <is>
          <t>horizon</t>
        </is>
      </c>
      <c r="B15339" t="inlineStr">
        <is>
          <t>b99cf48ff346494198fb9740495eacc14fa406bf</t>
        </is>
      </c>
      <c r="C15339" t="inlineStr">
        <is>
          <t>2015-04-30 11:39:26+00:00</t>
        </is>
      </c>
      <c r="D15339" t="inlineStr">
        <is>
          <t>add</t>
        </is>
      </c>
      <c r="E15339" t="inlineStr">
        <is>
          <t>XStatic-Jasmine</t>
        </is>
      </c>
      <c r="F15339" t="inlineStr">
        <is>
          <t>&gt;=2.1.2.0</t>
        </is>
      </c>
      <c r="G15339" t="inlineStr"/>
      <c r="H15339" t="inlineStr"/>
    </row>
    <row r="15340">
      <c r="A15340" t="inlineStr">
        <is>
          <t>horizon</t>
        </is>
      </c>
      <c r="B15340" t="inlineStr">
        <is>
          <t>b99cf48ff346494198fb9740495eacc14fa406bf</t>
        </is>
      </c>
      <c r="C15340" t="inlineStr">
        <is>
          <t>2015-04-30 11:39:26+00:00</t>
        </is>
      </c>
      <c r="D15340" t="inlineStr">
        <is>
          <t>add</t>
        </is>
      </c>
      <c r="E15340" t="inlineStr">
        <is>
          <t>XStatic-jQuery</t>
        </is>
      </c>
      <c r="F15340" t="inlineStr">
        <is>
          <t>&gt;=1.7.2</t>
        </is>
      </c>
      <c r="G15340" t="inlineStr"/>
      <c r="H15340" t="inlineStr"/>
    </row>
    <row r="15341">
      <c r="A15341" t="inlineStr">
        <is>
          <t>horizon</t>
        </is>
      </c>
      <c r="B15341" t="inlineStr">
        <is>
          <t>b99cf48ff346494198fb9740495eacc14fa406bf</t>
        </is>
      </c>
      <c r="C15341" t="inlineStr">
        <is>
          <t>2015-04-30 11:39:26+00:00</t>
        </is>
      </c>
      <c r="D15341" t="inlineStr">
        <is>
          <t>add</t>
        </is>
      </c>
      <c r="E15341" t="inlineStr">
        <is>
          <t>XStatic-JQuery-Migrate</t>
        </is>
      </c>
      <c r="F15341" t="inlineStr">
        <is>
          <t>&gt;=1.2.1.1</t>
        </is>
      </c>
      <c r="G15341" t="inlineStr"/>
      <c r="H15341" t="inlineStr"/>
    </row>
    <row r="15342">
      <c r="A15342" t="inlineStr">
        <is>
          <t>horizon</t>
        </is>
      </c>
      <c r="B15342" t="inlineStr">
        <is>
          <t>b99cf48ff346494198fb9740495eacc14fa406bf</t>
        </is>
      </c>
      <c r="C15342" t="inlineStr">
        <is>
          <t>2015-04-30 11:39:26+00:00</t>
        </is>
      </c>
      <c r="D15342" t="inlineStr">
        <is>
          <t>add</t>
        </is>
      </c>
      <c r="E15342" t="inlineStr">
        <is>
          <t>XStatic-JQuery.quicksearch</t>
        </is>
      </c>
      <c r="F15342" t="inlineStr">
        <is>
          <t>&gt;=2.0.3.1</t>
        </is>
      </c>
      <c r="G15342" t="inlineStr"/>
      <c r="H15342" t="inlineStr"/>
    </row>
    <row r="15343">
      <c r="A15343" t="inlineStr">
        <is>
          <t>horizon</t>
        </is>
      </c>
      <c r="B15343" t="inlineStr">
        <is>
          <t>b99cf48ff346494198fb9740495eacc14fa406bf</t>
        </is>
      </c>
      <c r="C15343" t="inlineStr">
        <is>
          <t>2015-04-30 11:39:26+00:00</t>
        </is>
      </c>
      <c r="D15343" t="inlineStr">
        <is>
          <t>add</t>
        </is>
      </c>
      <c r="E15343" t="inlineStr">
        <is>
          <t>XStatic-JQuery.TableSorter</t>
        </is>
      </c>
      <c r="F15343" t="inlineStr">
        <is>
          <t>&gt;=2.0.5b.0</t>
        </is>
      </c>
      <c r="G15343" t="inlineStr"/>
      <c r="H15343" t="inlineStr"/>
    </row>
    <row r="15344">
      <c r="A15344" t="inlineStr">
        <is>
          <t>horizon</t>
        </is>
      </c>
      <c r="B15344" t="inlineStr">
        <is>
          <t>b99cf48ff346494198fb9740495eacc14fa406bf</t>
        </is>
      </c>
      <c r="C15344" t="inlineStr">
        <is>
          <t>2015-04-30 11:39:26+00:00</t>
        </is>
      </c>
      <c r="D15344" t="inlineStr">
        <is>
          <t>add</t>
        </is>
      </c>
      <c r="E15344" t="inlineStr">
        <is>
          <t>XStatic-JSEncrypt</t>
        </is>
      </c>
      <c r="F15344" t="inlineStr">
        <is>
          <t>&gt;=2.0.0.2</t>
        </is>
      </c>
      <c r="G15344" t="inlineStr"/>
      <c r="H15344" t="inlineStr"/>
    </row>
    <row r="15345">
      <c r="A15345" t="inlineStr">
        <is>
          <t>horizon</t>
        </is>
      </c>
      <c r="B15345" t="inlineStr">
        <is>
          <t>b99cf48ff346494198fb9740495eacc14fa406bf</t>
        </is>
      </c>
      <c r="C15345" t="inlineStr">
        <is>
          <t>2015-04-30 11:39:26+00:00</t>
        </is>
      </c>
      <c r="D15345" t="inlineStr">
        <is>
          <t>add</t>
        </is>
      </c>
      <c r="E15345" t="inlineStr">
        <is>
          <t>XStatic-Magic-Search</t>
        </is>
      </c>
      <c r="F15345" t="inlineStr">
        <is>
          <t>&gt;=0.2.0.1</t>
        </is>
      </c>
      <c r="G15345" t="inlineStr"/>
      <c r="H15345" t="inlineStr"/>
    </row>
    <row r="15346">
      <c r="A15346" t="inlineStr">
        <is>
          <t>horizon</t>
        </is>
      </c>
      <c r="B15346" t="inlineStr">
        <is>
          <t>b99cf48ff346494198fb9740495eacc14fa406bf</t>
        </is>
      </c>
      <c r="C15346" t="inlineStr">
        <is>
          <t>2015-04-30 11:39:26+00:00</t>
        </is>
      </c>
      <c r="D15346" t="inlineStr">
        <is>
          <t>add</t>
        </is>
      </c>
      <c r="E15346" t="inlineStr">
        <is>
          <t>XStatic-QUnit</t>
        </is>
      </c>
      <c r="F15346" t="inlineStr">
        <is>
          <t>&gt;=1.14.0.2</t>
        </is>
      </c>
      <c r="G15346" t="inlineStr"/>
      <c r="H15346" t="inlineStr"/>
    </row>
    <row r="15347">
      <c r="A15347" t="inlineStr">
        <is>
          <t>horizon</t>
        </is>
      </c>
      <c r="B15347" t="inlineStr">
        <is>
          <t>b99cf48ff346494198fb9740495eacc14fa406bf</t>
        </is>
      </c>
      <c r="C15347" t="inlineStr">
        <is>
          <t>2015-04-30 11:39:26+00:00</t>
        </is>
      </c>
      <c r="D15347" t="inlineStr">
        <is>
          <t>add</t>
        </is>
      </c>
      <c r="E15347" t="inlineStr">
        <is>
          <t>XStatic-Rickshaw</t>
        </is>
      </c>
      <c r="F15347" t="inlineStr">
        <is>
          <t>&gt;=1.5.0</t>
        </is>
      </c>
      <c r="G15347" t="inlineStr"/>
      <c r="H15347" t="inlineStr"/>
    </row>
    <row r="15348">
      <c r="A15348" t="inlineStr">
        <is>
          <t>horizon</t>
        </is>
      </c>
      <c r="B15348" t="inlineStr">
        <is>
          <t>b99cf48ff346494198fb9740495eacc14fa406bf</t>
        </is>
      </c>
      <c r="C15348" t="inlineStr">
        <is>
          <t>2015-04-30 11:39:26+00:00</t>
        </is>
      </c>
      <c r="D15348" t="inlineStr">
        <is>
          <t>add</t>
        </is>
      </c>
      <c r="E15348" t="inlineStr">
        <is>
          <t>XStatic-smart-table</t>
        </is>
      </c>
      <c r="F15348" t="inlineStr">
        <is>
          <t>&gt;=1.4.5.3</t>
        </is>
      </c>
      <c r="G15348" t="inlineStr"/>
      <c r="H15348" t="inlineStr"/>
    </row>
    <row r="15349">
      <c r="A15349" t="inlineStr">
        <is>
          <t>horizon</t>
        </is>
      </c>
      <c r="B15349" t="inlineStr">
        <is>
          <t>b99cf48ff346494198fb9740495eacc14fa406bf</t>
        </is>
      </c>
      <c r="C15349" t="inlineStr">
        <is>
          <t>2015-04-30 11:39:26+00:00</t>
        </is>
      </c>
      <c r="D15349" t="inlineStr">
        <is>
          <t>add</t>
        </is>
      </c>
      <c r="E15349" t="inlineStr">
        <is>
          <t>XStatic-Spin</t>
        </is>
      </c>
      <c r="F15349" t="inlineStr">
        <is>
          <t>&gt;=1.2.5.2</t>
        </is>
      </c>
      <c r="G15349" t="inlineStr"/>
      <c r="H15349" t="inlineStr"/>
    </row>
    <row r="15350">
      <c r="A15350" t="inlineStr">
        <is>
          <t>horizon</t>
        </is>
      </c>
      <c r="B15350" t="inlineStr">
        <is>
          <t>b99cf48ff346494198fb9740495eacc14fa406bf</t>
        </is>
      </c>
      <c r="C15350" t="inlineStr">
        <is>
          <t>2015-04-30 11:39:26+00:00</t>
        </is>
      </c>
      <c r="D15350" t="inlineStr">
        <is>
          <t>add</t>
        </is>
      </c>
      <c r="E15350" t="inlineStr">
        <is>
          <t>XStatic-term.js</t>
        </is>
      </c>
      <c r="F15350" t="inlineStr">
        <is>
          <t>&gt;=0.0.4</t>
        </is>
      </c>
      <c r="G15350" t="inlineStr"/>
      <c r="H15350" t="inlineStr"/>
    </row>
    <row r="15351">
      <c r="A15351" t="inlineStr">
        <is>
          <t>horizon</t>
        </is>
      </c>
      <c r="B15351" t="inlineStr">
        <is>
          <t>b99cf48ff346494198fb9740495eacc14fa406bf</t>
        </is>
      </c>
      <c r="C15351" t="inlineStr">
        <is>
          <t>2015-04-30 11:39:26+00:00</t>
        </is>
      </c>
      <c r="D15351" t="inlineStr">
        <is>
          <t>rem</t>
        </is>
      </c>
      <c r="E15351" t="inlineStr"/>
      <c r="F15351" t="inlineStr"/>
      <c r="G15351" t="inlineStr">
        <is>
          <t>lockfile</t>
        </is>
      </c>
      <c r="H15351" t="inlineStr">
        <is>
          <t>&gt;=0.8;&lt;=0.8</t>
        </is>
      </c>
    </row>
    <row r="15352">
      <c r="A15352" t="inlineStr">
        <is>
          <t>horizon</t>
        </is>
      </c>
      <c r="B15352" t="inlineStr">
        <is>
          <t>b99cf48ff346494198fb9740495eacc14fa406bf</t>
        </is>
      </c>
      <c r="C15352" t="inlineStr">
        <is>
          <t>2015-04-30 11:39:26+00:00</t>
        </is>
      </c>
      <c r="D15352" t="inlineStr">
        <is>
          <t>rem</t>
        </is>
      </c>
      <c r="E15352" t="inlineStr"/>
      <c r="F15352" t="inlineStr"/>
      <c r="G15352" t="inlineStr">
        <is>
          <t>XStatic-angular</t>
        </is>
      </c>
      <c r="H15352" t="inlineStr">
        <is>
          <t>&lt;1.3.0;&gt;=1.2.1.1</t>
        </is>
      </c>
    </row>
    <row r="15353">
      <c r="A15353" t="inlineStr">
        <is>
          <t>horizon</t>
        </is>
      </c>
      <c r="B15353" t="inlineStr">
        <is>
          <t>b99cf48ff346494198fb9740495eacc14fa406bf</t>
        </is>
      </c>
      <c r="C15353" t="inlineStr">
        <is>
          <t>2015-04-30 11:39:26+00:00</t>
        </is>
      </c>
      <c r="D15353" t="inlineStr">
        <is>
          <t>rem</t>
        </is>
      </c>
      <c r="E15353" t="inlineStr"/>
      <c r="F15353" t="inlineStr"/>
      <c r="G15353" t="inlineStr">
        <is>
          <t>XStatic-angular-cookies</t>
        </is>
      </c>
      <c r="H15353" t="inlineStr">
        <is>
          <t>&gt;=1.2.1.1</t>
        </is>
      </c>
    </row>
    <row r="15354">
      <c r="A15354" t="inlineStr">
        <is>
          <t>horizon</t>
        </is>
      </c>
      <c r="B15354" t="inlineStr">
        <is>
          <t>b99cf48ff346494198fb9740495eacc14fa406bf</t>
        </is>
      </c>
      <c r="C15354" t="inlineStr">
        <is>
          <t>2015-04-30 11:39:26+00:00</t>
        </is>
      </c>
      <c r="D15354" t="inlineStr">
        <is>
          <t>rem</t>
        </is>
      </c>
      <c r="E15354" t="inlineStr"/>
      <c r="F15354" t="inlineStr"/>
      <c r="G15354" t="inlineStr">
        <is>
          <t>XStatic-angular-mock</t>
        </is>
      </c>
      <c r="H15354" t="inlineStr">
        <is>
          <t>&gt;=1.2.1.1</t>
        </is>
      </c>
    </row>
    <row r="15355">
      <c r="A15355" t="inlineStr">
        <is>
          <t>horizon</t>
        </is>
      </c>
      <c r="B15355" t="inlineStr">
        <is>
          <t>b99cf48ff346494198fb9740495eacc14fa406bf</t>
        </is>
      </c>
      <c r="C15355" t="inlineStr">
        <is>
          <t>2015-04-30 11:39:26+00:00</t>
        </is>
      </c>
      <c r="D15355" t="inlineStr">
        <is>
          <t>rem</t>
        </is>
      </c>
      <c r="E15355" t="inlineStr"/>
      <c r="F15355" t="inlineStr"/>
      <c r="G15355" t="inlineStr">
        <is>
          <t>XStatic-bootstrap-datepicker</t>
        </is>
      </c>
      <c r="H15355" t="inlineStr">
        <is>
          <t>&gt;=1.3.1.0</t>
        </is>
      </c>
    </row>
    <row r="15356">
      <c r="A15356" t="inlineStr">
        <is>
          <t>horizon</t>
        </is>
      </c>
      <c r="B15356" t="inlineStr">
        <is>
          <t>b99cf48ff346494198fb9740495eacc14fa406bf</t>
        </is>
      </c>
      <c r="C15356" t="inlineStr">
        <is>
          <t>2015-04-30 11:39:26+00:00</t>
        </is>
      </c>
      <c r="D15356" t="inlineStr">
        <is>
          <t>rem</t>
        </is>
      </c>
      <c r="E15356" t="inlineStr"/>
      <c r="F15356" t="inlineStr"/>
      <c r="G15356" t="inlineStr">
        <is>
          <t>XStatic-bootstrap-scss</t>
        </is>
      </c>
      <c r="H15356" t="inlineStr">
        <is>
          <t>&gt;=3</t>
        </is>
      </c>
    </row>
    <row r="15357">
      <c r="A15357" t="inlineStr">
        <is>
          <t>horizon</t>
        </is>
      </c>
      <c r="B15357" t="inlineStr">
        <is>
          <t>b99cf48ff346494198fb9740495eacc14fa406bf</t>
        </is>
      </c>
      <c r="C15357" t="inlineStr">
        <is>
          <t>2015-04-30 11:39:26+00:00</t>
        </is>
      </c>
      <c r="D15357" t="inlineStr">
        <is>
          <t>rem</t>
        </is>
      </c>
      <c r="E15357" t="inlineStr"/>
      <c r="F15357" t="inlineStr"/>
      <c r="G15357" t="inlineStr">
        <is>
          <t>XStatic-d3</t>
        </is>
      </c>
      <c r="H15357" t="inlineStr">
        <is>
          <t>&gt;=3.1.6.2</t>
        </is>
      </c>
    </row>
    <row r="15358">
      <c r="A15358" t="inlineStr">
        <is>
          <t>horizon</t>
        </is>
      </c>
      <c r="B15358" t="inlineStr">
        <is>
          <t>b99cf48ff346494198fb9740495eacc14fa406bf</t>
        </is>
      </c>
      <c r="C15358" t="inlineStr">
        <is>
          <t>2015-04-30 11:39:26+00:00</t>
        </is>
      </c>
      <c r="D15358" t="inlineStr">
        <is>
          <t>rem</t>
        </is>
      </c>
      <c r="E15358" t="inlineStr"/>
      <c r="F15358" t="inlineStr"/>
      <c r="G15358" t="inlineStr">
        <is>
          <t>XStatic-hogan</t>
        </is>
      </c>
      <c r="H15358" t="inlineStr">
        <is>
          <t>&gt;=2.0.0.2</t>
        </is>
      </c>
    </row>
    <row r="15359">
      <c r="A15359" t="inlineStr">
        <is>
          <t>horizon</t>
        </is>
      </c>
      <c r="B15359" t="inlineStr">
        <is>
          <t>b99cf48ff346494198fb9740495eacc14fa406bf</t>
        </is>
      </c>
      <c r="C15359" t="inlineStr">
        <is>
          <t>2015-04-30 11:39:26+00:00</t>
        </is>
      </c>
      <c r="D15359" t="inlineStr">
        <is>
          <t>rem</t>
        </is>
      </c>
      <c r="E15359" t="inlineStr"/>
      <c r="F15359" t="inlineStr"/>
      <c r="G15359" t="inlineStr">
        <is>
          <t>XStatic-font-awesome</t>
        </is>
      </c>
      <c r="H15359" t="inlineStr">
        <is>
          <t>&gt;=4.1.0</t>
        </is>
      </c>
    </row>
    <row r="15360">
      <c r="A15360" t="inlineStr">
        <is>
          <t>horizon</t>
        </is>
      </c>
      <c r="B15360" t="inlineStr">
        <is>
          <t>b99cf48ff346494198fb9740495eacc14fa406bf</t>
        </is>
      </c>
      <c r="C15360" t="inlineStr">
        <is>
          <t>2015-04-30 11:39:26+00:00</t>
        </is>
      </c>
      <c r="D15360" t="inlineStr">
        <is>
          <t>rem</t>
        </is>
      </c>
      <c r="E15360" t="inlineStr"/>
      <c r="F15360" t="inlineStr"/>
      <c r="G15360" t="inlineStr">
        <is>
          <t>XStatic-jasmine</t>
        </is>
      </c>
      <c r="H15360" t="inlineStr">
        <is>
          <t>&lt;2;&gt;=1.3.1.1</t>
        </is>
      </c>
    </row>
    <row r="15361">
      <c r="A15361" t="inlineStr">
        <is>
          <t>horizon</t>
        </is>
      </c>
      <c r="B15361" t="inlineStr">
        <is>
          <t>b99cf48ff346494198fb9740495eacc14fa406bf</t>
        </is>
      </c>
      <c r="C15361" t="inlineStr">
        <is>
          <t>2015-04-30 11:39:26+00:00</t>
        </is>
      </c>
      <c r="D15361" t="inlineStr">
        <is>
          <t>rem</t>
        </is>
      </c>
      <c r="E15361" t="inlineStr"/>
      <c r="F15361" t="inlineStr"/>
      <c r="G15361" t="inlineStr">
        <is>
          <t>XStatic-jquery</t>
        </is>
      </c>
      <c r="H15361" t="inlineStr">
        <is>
          <t>&gt;=1.7.2</t>
        </is>
      </c>
    </row>
    <row r="15362">
      <c r="A15362" t="inlineStr">
        <is>
          <t>horizon</t>
        </is>
      </c>
      <c r="B15362" t="inlineStr">
        <is>
          <t>b99cf48ff346494198fb9740495eacc14fa406bf</t>
        </is>
      </c>
      <c r="C15362" t="inlineStr">
        <is>
          <t>2015-04-30 11:39:26+00:00</t>
        </is>
      </c>
      <c r="D15362" t="inlineStr">
        <is>
          <t>rem</t>
        </is>
      </c>
      <c r="E15362" t="inlineStr"/>
      <c r="F15362" t="inlineStr"/>
      <c r="G15362" t="inlineStr">
        <is>
          <t>XStatic-jquery-migrate</t>
        </is>
      </c>
      <c r="H15362" t="inlineStr">
        <is>
          <t>&gt;=1.2.1.1</t>
        </is>
      </c>
    </row>
    <row r="15363">
      <c r="A15363" t="inlineStr">
        <is>
          <t>horizon</t>
        </is>
      </c>
      <c r="B15363" t="inlineStr">
        <is>
          <t>b99cf48ff346494198fb9740495eacc14fa406bf</t>
        </is>
      </c>
      <c r="C15363" t="inlineStr">
        <is>
          <t>2015-04-30 11:39:26+00:00</t>
        </is>
      </c>
      <c r="D15363" t="inlineStr">
        <is>
          <t>rem</t>
        </is>
      </c>
      <c r="E15363" t="inlineStr"/>
      <c r="F15363" t="inlineStr"/>
      <c r="G15363" t="inlineStr">
        <is>
          <t>XStatic-jquery.quicksearch</t>
        </is>
      </c>
      <c r="H15363" t="inlineStr">
        <is>
          <t>&gt;=2.0.3.1</t>
        </is>
      </c>
    </row>
    <row r="15364">
      <c r="A15364" t="inlineStr">
        <is>
          <t>horizon</t>
        </is>
      </c>
      <c r="B15364" t="inlineStr">
        <is>
          <t>b99cf48ff346494198fb9740495eacc14fa406bf</t>
        </is>
      </c>
      <c r="C15364" t="inlineStr">
        <is>
          <t>2015-04-30 11:39:26+00:00</t>
        </is>
      </c>
      <c r="D15364" t="inlineStr">
        <is>
          <t>rem</t>
        </is>
      </c>
      <c r="E15364" t="inlineStr"/>
      <c r="F15364" t="inlineStr"/>
      <c r="G15364" t="inlineStr">
        <is>
          <t>XStatic-jquery.tablesorter</t>
        </is>
      </c>
      <c r="H15364" t="inlineStr">
        <is>
          <t>&gt;=2.0.5b.0</t>
        </is>
      </c>
    </row>
    <row r="15365">
      <c r="A15365" t="inlineStr">
        <is>
          <t>horizon</t>
        </is>
      </c>
      <c r="B15365" t="inlineStr">
        <is>
          <t>b99cf48ff346494198fb9740495eacc14fa406bf</t>
        </is>
      </c>
      <c r="C15365" t="inlineStr">
        <is>
          <t>2015-04-30 11:39:26+00:00</t>
        </is>
      </c>
      <c r="D15365" t="inlineStr">
        <is>
          <t>rem</t>
        </is>
      </c>
      <c r="E15365" t="inlineStr"/>
      <c r="F15365" t="inlineStr"/>
      <c r="G15365" t="inlineStr">
        <is>
          <t>XStatic-jsencrypt</t>
        </is>
      </c>
      <c r="H15365" t="inlineStr">
        <is>
          <t>&gt;=2.0.0.2</t>
        </is>
      </c>
    </row>
    <row r="15366">
      <c r="A15366" t="inlineStr">
        <is>
          <t>horizon</t>
        </is>
      </c>
      <c r="B15366" t="inlineStr">
        <is>
          <t>b99cf48ff346494198fb9740495eacc14fa406bf</t>
        </is>
      </c>
      <c r="C15366" t="inlineStr">
        <is>
          <t>2015-04-30 11:39:26+00:00</t>
        </is>
      </c>
      <c r="D15366" t="inlineStr">
        <is>
          <t>rem</t>
        </is>
      </c>
      <c r="E15366" t="inlineStr"/>
      <c r="F15366" t="inlineStr"/>
      <c r="G15366" t="inlineStr">
        <is>
          <t>XStatic-qunit</t>
        </is>
      </c>
      <c r="H15366" t="inlineStr">
        <is>
          <t>&gt;=1.14.0.2</t>
        </is>
      </c>
    </row>
    <row r="15367">
      <c r="A15367" t="inlineStr">
        <is>
          <t>horizon</t>
        </is>
      </c>
      <c r="B15367" t="inlineStr">
        <is>
          <t>b99cf48ff346494198fb9740495eacc14fa406bf</t>
        </is>
      </c>
      <c r="C15367" t="inlineStr">
        <is>
          <t>2015-04-30 11:39:26+00:00</t>
        </is>
      </c>
      <c r="D15367" t="inlineStr">
        <is>
          <t>rem</t>
        </is>
      </c>
      <c r="E15367" t="inlineStr"/>
      <c r="F15367" t="inlineStr"/>
      <c r="G15367" t="inlineStr">
        <is>
          <t>XStatic-rickshaw</t>
        </is>
      </c>
      <c r="H15367" t="inlineStr">
        <is>
          <t>&gt;=1.5.0</t>
        </is>
      </c>
    </row>
    <row r="15368">
      <c r="A15368" t="inlineStr">
        <is>
          <t>horizon</t>
        </is>
      </c>
      <c r="B15368" t="inlineStr">
        <is>
          <t>b99cf48ff346494198fb9740495eacc14fa406bf</t>
        </is>
      </c>
      <c r="C15368" t="inlineStr">
        <is>
          <t>2015-04-30 11:39:26+00:00</t>
        </is>
      </c>
      <c r="D15368" t="inlineStr">
        <is>
          <t>rem</t>
        </is>
      </c>
      <c r="E15368" t="inlineStr"/>
      <c r="F15368" t="inlineStr"/>
      <c r="G15368" t="inlineStr">
        <is>
          <t>XStatic-spin</t>
        </is>
      </c>
      <c r="H15368" t="inlineStr">
        <is>
          <t>&gt;=1.2.5.2</t>
        </is>
      </c>
    </row>
    <row r="15369">
      <c r="A15369" t="inlineStr">
        <is>
          <t>horizon</t>
        </is>
      </c>
      <c r="B15369" t="inlineStr">
        <is>
          <t>3f6e9b577aa3253a3114ff0eb7c49f83e45154ae</t>
        </is>
      </c>
      <c r="C15369" t="inlineStr">
        <is>
          <t>2015-06-18 22:22:45+00:00</t>
        </is>
      </c>
      <c r="D15369" t="inlineStr">
        <is>
          <t>verchange</t>
        </is>
      </c>
      <c r="E15369" t="inlineStr">
        <is>
          <t>pytz</t>
        </is>
      </c>
      <c r="F15369" t="inlineStr">
        <is>
          <t>&lt;=2015.2;&gt;=2010h</t>
        </is>
      </c>
      <c r="G15369" t="inlineStr">
        <is>
          <t>pytz</t>
        </is>
      </c>
      <c r="H15369" t="inlineStr">
        <is>
          <t>&gt;=2010h</t>
        </is>
      </c>
    </row>
    <row r="15370">
      <c r="A15370" t="inlineStr">
        <is>
          <t>horizon</t>
        </is>
      </c>
      <c r="B15370" t="inlineStr">
        <is>
          <t>3f6e9b577aa3253a3114ff0eb7c49f83e45154ae</t>
        </is>
      </c>
      <c r="C15370" t="inlineStr">
        <is>
          <t>2015-06-18 22:22:45+00:00</t>
        </is>
      </c>
      <c r="D15370" t="inlineStr">
        <is>
          <t>verchange</t>
        </is>
      </c>
      <c r="E15370" t="inlineStr">
        <is>
          <t>six</t>
        </is>
      </c>
      <c r="F15370" t="inlineStr">
        <is>
          <t>&gt;=1.6.0;&lt;=1.9.0</t>
        </is>
      </c>
      <c r="G15370" t="inlineStr">
        <is>
          <t>six</t>
        </is>
      </c>
      <c r="H15370" t="inlineStr">
        <is>
          <t>&gt;=1.6.0</t>
        </is>
      </c>
    </row>
    <row r="15371">
      <c r="A15371" t="inlineStr">
        <is>
          <t>horizon</t>
        </is>
      </c>
      <c r="B15371" t="inlineStr">
        <is>
          <t>3f6e9b577aa3253a3114ff0eb7c49f83e45154ae</t>
        </is>
      </c>
      <c r="C15371" t="inlineStr">
        <is>
          <t>2015-06-18 22:22:45+00:00</t>
        </is>
      </c>
      <c r="D15371" t="inlineStr">
        <is>
          <t>verchange</t>
        </is>
      </c>
      <c r="E15371" t="inlineStr">
        <is>
          <t>httplib2</t>
        </is>
      </c>
      <c r="F15371" t="inlineStr">
        <is>
          <t>&gt;=0.7.5;&lt;=0.9</t>
        </is>
      </c>
      <c r="G15371" t="inlineStr">
        <is>
          <t>httplib2</t>
        </is>
      </c>
      <c r="H15371" t="inlineStr">
        <is>
          <t>&gt;=0.7.5</t>
        </is>
      </c>
    </row>
    <row r="15372">
      <c r="A15372" t="inlineStr">
        <is>
          <t>horizon</t>
        </is>
      </c>
      <c r="B15372" t="inlineStr">
        <is>
          <t>3f6e9b577aa3253a3114ff0eb7c49f83e45154ae</t>
        </is>
      </c>
      <c r="C15372" t="inlineStr">
        <is>
          <t>2015-06-18 22:22:45+00:00</t>
        </is>
      </c>
      <c r="D15372" t="inlineStr">
        <is>
          <t>verchange</t>
        </is>
      </c>
      <c r="E15372" t="inlineStr">
        <is>
          <t>python-keystoneclient</t>
        </is>
      </c>
      <c r="F15372" t="inlineStr">
        <is>
          <t>&gt;=0.7.0;&lt;0.12.0</t>
        </is>
      </c>
      <c r="G15372" t="inlineStr">
        <is>
          <t>python-keystoneclient</t>
        </is>
      </c>
      <c r="H15372" t="inlineStr">
        <is>
          <t>&gt;=0.7.0;&lt;=0.11.2</t>
        </is>
      </c>
    </row>
    <row r="15373">
      <c r="A15373" t="inlineStr">
        <is>
          <t>horizon</t>
        </is>
      </c>
      <c r="B15373" t="inlineStr">
        <is>
          <t>3f6e9b577aa3253a3114ff0eb7c49f83e45154ae</t>
        </is>
      </c>
      <c r="C15373" t="inlineStr">
        <is>
          <t>2015-06-18 22:22:45+00:00</t>
        </is>
      </c>
      <c r="D15373" t="inlineStr">
        <is>
          <t>verchange</t>
        </is>
      </c>
      <c r="E15373" t="inlineStr">
        <is>
          <t>kombu</t>
        </is>
      </c>
      <c r="F15373" t="inlineStr">
        <is>
          <t>&lt;=3.0.7;&gt;=2.5.0</t>
        </is>
      </c>
      <c r="G15373" t="inlineStr">
        <is>
          <t>kombu</t>
        </is>
      </c>
      <c r="H15373" t="inlineStr">
        <is>
          <t>&gt;=2.4.8</t>
        </is>
      </c>
    </row>
    <row r="15374">
      <c r="A15374" t="inlineStr">
        <is>
          <t>horizon</t>
        </is>
      </c>
      <c r="B15374" t="inlineStr">
        <is>
          <t>3f6e9b577aa3253a3114ff0eb7c49f83e45154ae</t>
        </is>
      </c>
      <c r="C15374" t="inlineStr">
        <is>
          <t>2015-06-18 22:22:45+00:00</t>
        </is>
      </c>
      <c r="D15374" t="inlineStr">
        <is>
          <t>verchange</t>
        </is>
      </c>
      <c r="E15374" t="inlineStr">
        <is>
          <t>iso8601</t>
        </is>
      </c>
      <c r="F15374" t="inlineStr">
        <is>
          <t>&lt;=0.1.10;&gt;=0.1.9</t>
        </is>
      </c>
      <c r="G15374" t="inlineStr">
        <is>
          <t>iso8601</t>
        </is>
      </c>
      <c r="H15374" t="inlineStr">
        <is>
          <t>&gt;=0.1.9</t>
        </is>
      </c>
    </row>
    <row r="15375">
      <c r="A15375" t="inlineStr">
        <is>
          <t>horizon</t>
        </is>
      </c>
      <c r="B15375" t="inlineStr">
        <is>
          <t>3f6e9b577aa3253a3114ff0eb7c49f83e45154ae</t>
        </is>
      </c>
      <c r="C15375" t="inlineStr">
        <is>
          <t>2015-06-18 22:22:45+00:00</t>
        </is>
      </c>
      <c r="D15375" t="inlineStr">
        <is>
          <t>verchange</t>
        </is>
      </c>
      <c r="E15375" t="inlineStr">
        <is>
          <t>lockfile</t>
        </is>
      </c>
      <c r="F15375" t="inlineStr">
        <is>
          <t>&gt;=0.8;&lt;=0.10.2</t>
        </is>
      </c>
      <c r="G15375" t="inlineStr">
        <is>
          <t>lockfile</t>
        </is>
      </c>
      <c r="H15375" t="inlineStr">
        <is>
          <t>&gt;=0.8</t>
        </is>
      </c>
    </row>
    <row r="15376">
      <c r="A15376" t="inlineStr">
        <is>
          <t>horizon</t>
        </is>
      </c>
      <c r="B15376" t="inlineStr">
        <is>
          <t>3f6e9b577aa3253a3114ff0eb7c49f83e45154ae</t>
        </is>
      </c>
      <c r="C15376" t="inlineStr">
        <is>
          <t>2015-06-18 22:22:45+00:00</t>
        </is>
      </c>
      <c r="D15376" t="inlineStr">
        <is>
          <t>verchange</t>
        </is>
      </c>
      <c r="E15376" t="inlineStr">
        <is>
          <t>netaddr</t>
        </is>
      </c>
      <c r="F15376" t="inlineStr">
        <is>
          <t>&lt;=0.7.14;&gt;=0.7.6</t>
        </is>
      </c>
      <c r="G15376" t="inlineStr">
        <is>
          <t>netaddr</t>
        </is>
      </c>
      <c r="H15376" t="inlineStr">
        <is>
          <t>&gt;=0.7.6</t>
        </is>
      </c>
    </row>
    <row r="15377">
      <c r="A15377" t="inlineStr">
        <is>
          <t>horizon</t>
        </is>
      </c>
      <c r="B15377" t="inlineStr">
        <is>
          <t>0e4745faa8795d7750f45fce18c8c0bc0dd9523e</t>
        </is>
      </c>
      <c r="C15377" t="inlineStr">
        <is>
          <t>2015-07-28 19:21:44+00:00</t>
        </is>
      </c>
      <c r="D15377" t="inlineStr">
        <is>
          <t>verchange</t>
        </is>
      </c>
      <c r="E15377" t="inlineStr">
        <is>
          <t>XStatic-D3</t>
        </is>
      </c>
      <c r="F15377" t="inlineStr">
        <is>
          <t>&gt;=3.1.6.2</t>
        </is>
      </c>
      <c r="G15377" t="inlineStr">
        <is>
          <t>XStatic-D3</t>
        </is>
      </c>
      <c r="H15377" t="inlineStr">
        <is>
          <t>&gt;=3.1.6.2</t>
        </is>
      </c>
    </row>
    <row r="15378">
      <c r="A15378" t="inlineStr">
        <is>
          <t>horizon</t>
        </is>
      </c>
      <c r="B15378" t="inlineStr">
        <is>
          <t>0e4745faa8795d7750f45fce18c8c0bc0dd9523e</t>
        </is>
      </c>
      <c r="C15378" t="inlineStr">
        <is>
          <t>2015-07-28 19:21:44+00:00</t>
        </is>
      </c>
      <c r="D15378" t="inlineStr">
        <is>
          <t>verchange</t>
        </is>
      </c>
      <c r="E15378" t="inlineStr">
        <is>
          <t>python-ceilometerclient</t>
        </is>
      </c>
      <c r="F15378" t="inlineStr">
        <is>
          <t>&lt;1.1.0;&gt;=1.0.13</t>
        </is>
      </c>
      <c r="G15378" t="inlineStr">
        <is>
          <t>python-ceilometerclient</t>
        </is>
      </c>
      <c r="H15378" t="inlineStr">
        <is>
          <t>&lt;1.1.0;&gt;=1.0.13</t>
        </is>
      </c>
    </row>
    <row r="15379">
      <c r="A15379" t="inlineStr">
        <is>
          <t>horizon</t>
        </is>
      </c>
      <c r="B15379" t="inlineStr">
        <is>
          <t>0e4745faa8795d7750f45fce18c8c0bc0dd9523e</t>
        </is>
      </c>
      <c r="C15379" t="inlineStr">
        <is>
          <t>2015-07-28 19:21:44+00:00</t>
        </is>
      </c>
      <c r="D15379" t="inlineStr">
        <is>
          <t>verchange</t>
        </is>
      </c>
      <c r="E15379" t="inlineStr">
        <is>
          <t>python-keystoneclient</t>
        </is>
      </c>
      <c r="F15379" t="inlineStr">
        <is>
          <t>&gt;=1.2.0;&lt;1.4.0</t>
        </is>
      </c>
      <c r="G15379" t="inlineStr">
        <is>
          <t>python-keystoneclient</t>
        </is>
      </c>
      <c r="H15379" t="inlineStr">
        <is>
          <t>&gt;=1.1.0;&lt;1.4.0</t>
        </is>
      </c>
    </row>
    <row r="15380">
      <c r="A15380" t="inlineStr">
        <is>
          <t>horizon</t>
        </is>
      </c>
      <c r="B15380" t="inlineStr">
        <is>
          <t>0e4745faa8795d7750f45fce18c8c0bc0dd9523e</t>
        </is>
      </c>
      <c r="C15380" t="inlineStr">
        <is>
          <t>2015-07-28 19:21:44+00:00</t>
        </is>
      </c>
      <c r="D15380" t="inlineStr">
        <is>
          <t>verchange</t>
        </is>
      </c>
      <c r="E15380" t="inlineStr">
        <is>
          <t>python-glanceclient</t>
        </is>
      </c>
      <c r="F15380" t="inlineStr">
        <is>
          <t>&lt;0.18.0;&gt;=0.15.0</t>
        </is>
      </c>
      <c r="G15380" t="inlineStr">
        <is>
          <t>python-glanceclient</t>
        </is>
      </c>
      <c r="H15380" t="inlineStr">
        <is>
          <t>&lt;0.18.0;&gt;=0.15.0</t>
        </is>
      </c>
    </row>
    <row r="15381">
      <c r="A15381" t="inlineStr">
        <is>
          <t>horizon</t>
        </is>
      </c>
      <c r="B15381" t="inlineStr">
        <is>
          <t>0e4745faa8795d7750f45fce18c8c0bc0dd9523e</t>
        </is>
      </c>
      <c r="C15381" t="inlineStr">
        <is>
          <t>2015-07-28 19:21:44+00:00</t>
        </is>
      </c>
      <c r="D15381" t="inlineStr">
        <is>
          <t>verchange</t>
        </is>
      </c>
      <c r="E15381" t="inlineStr">
        <is>
          <t>django-pyscss</t>
        </is>
      </c>
      <c r="F15381" t="inlineStr">
        <is>
          <t>&gt;=1.0.3;&lt;2.0.0</t>
        </is>
      </c>
      <c r="G15381" t="inlineStr">
        <is>
          <t>django-pyscss</t>
        </is>
      </c>
      <c r="H15381" t="inlineStr">
        <is>
          <t>&gt;=1.0.3;&lt;2.0.0</t>
        </is>
      </c>
    </row>
    <row r="15382">
      <c r="A15382" t="inlineStr">
        <is>
          <t>horizon</t>
        </is>
      </c>
      <c r="B15382" t="inlineStr">
        <is>
          <t>0e4745faa8795d7750f45fce18c8c0bc0dd9523e</t>
        </is>
      </c>
      <c r="C15382" t="inlineStr">
        <is>
          <t>2015-07-28 19:21:44+00:00</t>
        </is>
      </c>
      <c r="D15382" t="inlineStr">
        <is>
          <t>verchange</t>
        </is>
      </c>
      <c r="E15382" t="inlineStr">
        <is>
          <t>XStatic-Spin</t>
        </is>
      </c>
      <c r="F15382" t="inlineStr">
        <is>
          <t>&gt;=1.2.5.2</t>
        </is>
      </c>
      <c r="G15382" t="inlineStr">
        <is>
          <t>XStatic-Spin</t>
        </is>
      </c>
      <c r="H15382" t="inlineStr">
        <is>
          <t>&gt;=1.2.5.2</t>
        </is>
      </c>
    </row>
    <row r="15383">
      <c r="A15383" t="inlineStr">
        <is>
          <t>horizon</t>
        </is>
      </c>
      <c r="B15383" t="inlineStr">
        <is>
          <t>0e4745faa8795d7750f45fce18c8c0bc0dd9523e</t>
        </is>
      </c>
      <c r="C15383" t="inlineStr">
        <is>
          <t>2015-07-28 19:21:44+00:00</t>
        </is>
      </c>
      <c r="D15383" t="inlineStr">
        <is>
          <t>verchange</t>
        </is>
      </c>
      <c r="E15383" t="inlineStr">
        <is>
          <t>python-saharaclient</t>
        </is>
      </c>
      <c r="F15383" t="inlineStr">
        <is>
          <t>&lt;0.9.0;&gt;=0.8.0</t>
        </is>
      </c>
      <c r="G15383" t="inlineStr">
        <is>
          <t>python-saharaclient</t>
        </is>
      </c>
      <c r="H15383" t="inlineStr">
        <is>
          <t>&gt;=0.8.0;&lt;0.9.0</t>
        </is>
      </c>
    </row>
    <row r="15384">
      <c r="A15384" t="inlineStr">
        <is>
          <t>horizon</t>
        </is>
      </c>
      <c r="B15384" t="inlineStr">
        <is>
          <t>0e4745faa8795d7750f45fce18c8c0bc0dd9523e</t>
        </is>
      </c>
      <c r="C15384" t="inlineStr">
        <is>
          <t>2015-07-28 19:21:44+00:00</t>
        </is>
      </c>
      <c r="D15384" t="inlineStr">
        <is>
          <t>verchange</t>
        </is>
      </c>
      <c r="E15384" t="inlineStr">
        <is>
          <t>python-swiftclient</t>
        </is>
      </c>
      <c r="F15384" t="inlineStr">
        <is>
          <t>&gt;=2.2.0;&lt;2.5.0</t>
        </is>
      </c>
      <c r="G15384" t="inlineStr">
        <is>
          <t>python-swiftclient</t>
        </is>
      </c>
      <c r="H15384" t="inlineStr">
        <is>
          <t>&gt;=2.2.0;&lt;2.5.0</t>
        </is>
      </c>
    </row>
    <row r="15385">
      <c r="A15385" t="inlineStr">
        <is>
          <t>horizon</t>
        </is>
      </c>
      <c r="B15385" t="inlineStr">
        <is>
          <t>0e4745faa8795d7750f45fce18c8c0bc0dd9523e</t>
        </is>
      </c>
      <c r="C15385" t="inlineStr">
        <is>
          <t>2015-07-28 19:21:44+00:00</t>
        </is>
      </c>
      <c r="D15385" t="inlineStr">
        <is>
          <t>verchange</t>
        </is>
      </c>
      <c r="E15385" t="inlineStr">
        <is>
          <t>XStatic-jQuery</t>
        </is>
      </c>
      <c r="F15385" t="inlineStr">
        <is>
          <t>&gt;=1.7.2</t>
        </is>
      </c>
      <c r="G15385" t="inlineStr">
        <is>
          <t>XStatic-jQuery</t>
        </is>
      </c>
      <c r="H15385" t="inlineStr">
        <is>
          <t>&gt;=1.7.2</t>
        </is>
      </c>
    </row>
    <row r="15386">
      <c r="A15386" t="inlineStr">
        <is>
          <t>horizon</t>
        </is>
      </c>
      <c r="B15386" t="inlineStr">
        <is>
          <t>0e4745faa8795d7750f45fce18c8c0bc0dd9523e</t>
        </is>
      </c>
      <c r="C15386" t="inlineStr">
        <is>
          <t>2015-07-28 19:21:44+00:00</t>
        </is>
      </c>
      <c r="D15386" t="inlineStr">
        <is>
          <t>verchange</t>
        </is>
      </c>
      <c r="E15386" t="inlineStr">
        <is>
          <t>XStatic-jquery-ui</t>
        </is>
      </c>
      <c r="F15386" t="inlineStr">
        <is>
          <t>&gt;=1.10.1</t>
        </is>
      </c>
      <c r="G15386" t="inlineStr">
        <is>
          <t>XStatic-jquery-ui</t>
        </is>
      </c>
      <c r="H15386" t="inlineStr">
        <is>
          <t>&gt;=1.10.1</t>
        </is>
      </c>
    </row>
    <row r="15387">
      <c r="A15387" t="inlineStr">
        <is>
          <t>horizon</t>
        </is>
      </c>
      <c r="B15387" t="inlineStr">
        <is>
          <t>0e4745faa8795d7750f45fce18c8c0bc0dd9523e</t>
        </is>
      </c>
      <c r="C15387" t="inlineStr">
        <is>
          <t>2015-07-28 19:21:44+00:00</t>
        </is>
      </c>
      <c r="D15387" t="inlineStr">
        <is>
          <t>verchange</t>
        </is>
      </c>
      <c r="E15387" t="inlineStr">
        <is>
          <t>python-cinderclient</t>
        </is>
      </c>
      <c r="F15387" t="inlineStr">
        <is>
          <t>&gt;=1.1.0;&lt;1.2.0</t>
        </is>
      </c>
      <c r="G15387" t="inlineStr">
        <is>
          <t>python-cinderclient</t>
        </is>
      </c>
      <c r="H15387" t="inlineStr">
        <is>
          <t>&gt;=1.1.0;&lt;1.2.0</t>
        </is>
      </c>
    </row>
    <row r="15388">
      <c r="A15388" t="inlineStr">
        <is>
          <t>horizon</t>
        </is>
      </c>
      <c r="B15388" t="inlineStr">
        <is>
          <t>0e4745faa8795d7750f45fce18c8c0bc0dd9523e</t>
        </is>
      </c>
      <c r="C15388" t="inlineStr">
        <is>
          <t>2015-07-28 19:21:44+00:00</t>
        </is>
      </c>
      <c r="D15388" t="inlineStr">
        <is>
          <t>verchange</t>
        </is>
      </c>
      <c r="E15388" t="inlineStr">
        <is>
          <t>XStatic-Hogan</t>
        </is>
      </c>
      <c r="F15388" t="inlineStr">
        <is>
          <t>&gt;=2.0.0.2</t>
        </is>
      </c>
      <c r="G15388" t="inlineStr">
        <is>
          <t>XStatic-Hogan</t>
        </is>
      </c>
      <c r="H15388" t="inlineStr">
        <is>
          <t>&gt;=2.0.0.2</t>
        </is>
      </c>
    </row>
    <row r="15389">
      <c r="A15389" t="inlineStr">
        <is>
          <t>horizon</t>
        </is>
      </c>
      <c r="B15389" t="inlineStr">
        <is>
          <t>0e4745faa8795d7750f45fce18c8c0bc0dd9523e</t>
        </is>
      </c>
      <c r="C15389" t="inlineStr">
        <is>
          <t>2015-07-28 19:21:44+00:00</t>
        </is>
      </c>
      <c r="D15389" t="inlineStr">
        <is>
          <t>verchange</t>
        </is>
      </c>
      <c r="E15389" t="inlineStr">
        <is>
          <t>python-heatclient</t>
        </is>
      </c>
      <c r="F15389" t="inlineStr">
        <is>
          <t>&lt;0.5.0;&gt;=0.3.0</t>
        </is>
      </c>
      <c r="G15389" t="inlineStr">
        <is>
          <t>python-heatclient</t>
        </is>
      </c>
      <c r="H15389" t="inlineStr">
        <is>
          <t>&lt;0.5.0;&gt;=0.3.0</t>
        </is>
      </c>
    </row>
    <row r="15390">
      <c r="A15390" t="inlineStr">
        <is>
          <t>horizon</t>
        </is>
      </c>
      <c r="B15390" t="inlineStr">
        <is>
          <t>0e4745faa8795d7750f45fce18c8c0bc0dd9523e</t>
        </is>
      </c>
      <c r="C15390" t="inlineStr">
        <is>
          <t>2015-07-28 19:21:44+00:00</t>
        </is>
      </c>
      <c r="D15390" t="inlineStr">
        <is>
          <t>verchange</t>
        </is>
      </c>
      <c r="E15390" t="inlineStr">
        <is>
          <t>XStatic-Angular-Bootstrap</t>
        </is>
      </c>
      <c r="F15390" t="inlineStr">
        <is>
          <t>&gt;=0.11.0.2</t>
        </is>
      </c>
      <c r="G15390" t="inlineStr">
        <is>
          <t>XStatic-Angular-Bootstrap</t>
        </is>
      </c>
      <c r="H15390" t="inlineStr">
        <is>
          <t>&gt;=0.11.0.2</t>
        </is>
      </c>
    </row>
    <row r="15391">
      <c r="A15391" t="inlineStr">
        <is>
          <t>horizon</t>
        </is>
      </c>
      <c r="B15391" t="inlineStr">
        <is>
          <t>0e4745faa8795d7750f45fce18c8c0bc0dd9523e</t>
        </is>
      </c>
      <c r="C15391" t="inlineStr">
        <is>
          <t>2015-07-28 19:21:44+00:00</t>
        </is>
      </c>
      <c r="D15391" t="inlineStr">
        <is>
          <t>verchange</t>
        </is>
      </c>
      <c r="E15391" t="inlineStr">
        <is>
          <t>XStatic-JQuery.TableSorter</t>
        </is>
      </c>
      <c r="F15391" t="inlineStr">
        <is>
          <t>&gt;=2.0.5b.0</t>
        </is>
      </c>
      <c r="G15391" t="inlineStr">
        <is>
          <t>XStatic-JQuery.TableSorter</t>
        </is>
      </c>
      <c r="H15391" t="inlineStr">
        <is>
          <t>&gt;=2.0.5b.0</t>
        </is>
      </c>
    </row>
    <row r="15392">
      <c r="A15392" t="inlineStr">
        <is>
          <t>horizon</t>
        </is>
      </c>
      <c r="B15392" t="inlineStr">
        <is>
          <t>0e4745faa8795d7750f45fce18c8c0bc0dd9523e</t>
        </is>
      </c>
      <c r="C15392" t="inlineStr">
        <is>
          <t>2015-07-28 19:21:44+00:00</t>
        </is>
      </c>
      <c r="D15392" t="inlineStr">
        <is>
          <t>verchange</t>
        </is>
      </c>
      <c r="E15392" t="inlineStr">
        <is>
          <t>Django</t>
        </is>
      </c>
      <c r="F15392" t="inlineStr">
        <is>
          <t>&gt;=1.4.2;&lt;1.8</t>
        </is>
      </c>
      <c r="G15392" t="inlineStr">
        <is>
          <t>Django</t>
        </is>
      </c>
      <c r="H15392" t="inlineStr">
        <is>
          <t>&gt;=1.4.2;&lt;1.8</t>
        </is>
      </c>
    </row>
    <row r="15393">
      <c r="A15393" t="inlineStr">
        <is>
          <t>horizon</t>
        </is>
      </c>
      <c r="B15393" t="inlineStr">
        <is>
          <t>0e4745faa8795d7750f45fce18c8c0bc0dd9523e</t>
        </is>
      </c>
      <c r="C15393" t="inlineStr">
        <is>
          <t>2015-07-28 19:21:44+00:00</t>
        </is>
      </c>
      <c r="D15393" t="inlineStr">
        <is>
          <t>verchange</t>
        </is>
      </c>
      <c r="E15393" t="inlineStr">
        <is>
          <t>XStatic-QUnit</t>
        </is>
      </c>
      <c r="F15393" t="inlineStr">
        <is>
          <t>&gt;=1.14.0.2</t>
        </is>
      </c>
      <c r="G15393" t="inlineStr">
        <is>
          <t>XStatic-QUnit</t>
        </is>
      </c>
      <c r="H15393" t="inlineStr">
        <is>
          <t>&gt;=1.14.0.2</t>
        </is>
      </c>
    </row>
    <row r="15394">
      <c r="A15394" t="inlineStr">
        <is>
          <t>horizon</t>
        </is>
      </c>
      <c r="B15394" t="inlineStr">
        <is>
          <t>0e4745faa8795d7750f45fce18c8c0bc0dd9523e</t>
        </is>
      </c>
      <c r="C15394" t="inlineStr">
        <is>
          <t>2015-07-28 19:21:44+00:00</t>
        </is>
      </c>
      <c r="D15394" t="inlineStr">
        <is>
          <t>verchange</t>
        </is>
      </c>
      <c r="E15394" t="inlineStr">
        <is>
          <t>eventlet</t>
        </is>
      </c>
      <c r="F15394" t="inlineStr">
        <is>
          <t>&gt;=0.16.1;!=0.17.0</t>
        </is>
      </c>
      <c r="G15394" t="inlineStr">
        <is>
          <t>eventlet</t>
        </is>
      </c>
      <c r="H15394" t="inlineStr">
        <is>
          <t>!=0.17.0;&gt;=0.16.1</t>
        </is>
      </c>
    </row>
    <row r="15395">
      <c r="A15395" t="inlineStr">
        <is>
          <t>horizon</t>
        </is>
      </c>
      <c r="B15395" t="inlineStr">
        <is>
          <t>0e4745faa8795d7750f45fce18c8c0bc0dd9523e</t>
        </is>
      </c>
      <c r="C15395" t="inlineStr">
        <is>
          <t>2015-07-28 19:21:44+00:00</t>
        </is>
      </c>
      <c r="D15395" t="inlineStr">
        <is>
          <t>verchange</t>
        </is>
      </c>
      <c r="E15395" t="inlineStr">
        <is>
          <t>XStatic-Font-Awesome</t>
        </is>
      </c>
      <c r="F15395" t="inlineStr">
        <is>
          <t>&gt;=4.2.0</t>
        </is>
      </c>
      <c r="G15395" t="inlineStr">
        <is>
          <t>XStatic-Font-Awesome</t>
        </is>
      </c>
      <c r="H15395" t="inlineStr">
        <is>
          <t>&gt;=4.2.0</t>
        </is>
      </c>
    </row>
    <row r="15396">
      <c r="A15396" t="inlineStr">
        <is>
          <t>horizon</t>
        </is>
      </c>
      <c r="B15396" t="inlineStr">
        <is>
          <t>0e4745faa8795d7750f45fce18c8c0bc0dd9523e</t>
        </is>
      </c>
      <c r="C15396" t="inlineStr">
        <is>
          <t>2015-07-28 19:21:44+00:00</t>
        </is>
      </c>
      <c r="D15396" t="inlineStr">
        <is>
          <t>verchange</t>
        </is>
      </c>
      <c r="E15396" t="inlineStr">
        <is>
          <t>pyScss</t>
        </is>
      </c>
      <c r="F15396" t="inlineStr">
        <is>
          <t>&gt;=1.2.1;&lt;1.3</t>
        </is>
      </c>
      <c r="G15396" t="inlineStr">
        <is>
          <t>pyScss</t>
        </is>
      </c>
      <c r="H15396" t="inlineStr">
        <is>
          <t>&gt;=1.2.1;&lt;1.3</t>
        </is>
      </c>
    </row>
    <row r="15397">
      <c r="A15397" t="inlineStr">
        <is>
          <t>horizon</t>
        </is>
      </c>
      <c r="B15397" t="inlineStr">
        <is>
          <t>0e4745faa8795d7750f45fce18c8c0bc0dd9523e</t>
        </is>
      </c>
      <c r="C15397" t="inlineStr">
        <is>
          <t>2015-07-28 19:21:44+00:00</t>
        </is>
      </c>
      <c r="D15397" t="inlineStr">
        <is>
          <t>verchange</t>
        </is>
      </c>
      <c r="E15397" t="inlineStr">
        <is>
          <t>XStatic-Bootstrap-Datepicker</t>
        </is>
      </c>
      <c r="F15397" t="inlineStr">
        <is>
          <t>&gt;=1.3.1.0</t>
        </is>
      </c>
      <c r="G15397" t="inlineStr">
        <is>
          <t>XStatic-Bootstrap-Datepicker</t>
        </is>
      </c>
      <c r="H15397" t="inlineStr">
        <is>
          <t>&gt;=1.3.1.0</t>
        </is>
      </c>
    </row>
    <row r="15398">
      <c r="A15398" t="inlineStr">
        <is>
          <t>horizon</t>
        </is>
      </c>
      <c r="B15398" t="inlineStr">
        <is>
          <t>0e4745faa8795d7750f45fce18c8c0bc0dd9523e</t>
        </is>
      </c>
      <c r="C15398" t="inlineStr">
        <is>
          <t>2015-07-28 19:21:44+00:00</t>
        </is>
      </c>
      <c r="D15398" t="inlineStr">
        <is>
          <t>verchange</t>
        </is>
      </c>
      <c r="E15398" t="inlineStr">
        <is>
          <t>XStatic-Magic-Search</t>
        </is>
      </c>
      <c r="F15398" t="inlineStr">
        <is>
          <t>&gt;=0.2.0.1</t>
        </is>
      </c>
      <c r="G15398" t="inlineStr">
        <is>
          <t>XStatic-Magic-Search</t>
        </is>
      </c>
      <c r="H15398" t="inlineStr">
        <is>
          <t>&gt;=0.2.0.1</t>
        </is>
      </c>
    </row>
    <row r="15399">
      <c r="A15399" t="inlineStr">
        <is>
          <t>horizon</t>
        </is>
      </c>
      <c r="B15399" t="inlineStr">
        <is>
          <t>0e4745faa8795d7750f45fce18c8c0bc0dd9523e</t>
        </is>
      </c>
      <c r="C15399" t="inlineStr">
        <is>
          <t>2015-07-28 19:21:44+00:00</t>
        </is>
      </c>
      <c r="D15399" t="inlineStr">
        <is>
          <t>verchange</t>
        </is>
      </c>
      <c r="E15399" t="inlineStr">
        <is>
          <t>XStatic-Angular-lrdragndrop</t>
        </is>
      </c>
      <c r="F15399" t="inlineStr">
        <is>
          <t>&gt;=1.0.2.2</t>
        </is>
      </c>
      <c r="G15399" t="inlineStr">
        <is>
          <t>XStatic-Angular-lrdragndrop</t>
        </is>
      </c>
      <c r="H15399" t="inlineStr">
        <is>
          <t>&gt;=1.0.2.2</t>
        </is>
      </c>
    </row>
    <row r="15400">
      <c r="A15400" t="inlineStr">
        <is>
          <t>horizon</t>
        </is>
      </c>
      <c r="B15400" t="inlineStr">
        <is>
          <t>0e4745faa8795d7750f45fce18c8c0bc0dd9523e</t>
        </is>
      </c>
      <c r="C15400" t="inlineStr">
        <is>
          <t>2015-07-28 19:21:44+00:00</t>
        </is>
      </c>
      <c r="D15400" t="inlineStr">
        <is>
          <t>verchange</t>
        </is>
      </c>
      <c r="E15400" t="inlineStr">
        <is>
          <t>oslo.config</t>
        </is>
      </c>
      <c r="F15400" t="inlineStr">
        <is>
          <t>&lt;1.10.0;&gt;=1.9.3</t>
        </is>
      </c>
      <c r="G15400" t="inlineStr">
        <is>
          <t>oslo.config</t>
        </is>
      </c>
      <c r="H15400" t="inlineStr">
        <is>
          <t>&lt;1.10.0;&gt;=1.9.3</t>
        </is>
      </c>
    </row>
    <row r="15401">
      <c r="A15401" t="inlineStr">
        <is>
          <t>horizon</t>
        </is>
      </c>
      <c r="B15401" t="inlineStr">
        <is>
          <t>0e4745faa8795d7750f45fce18c8c0bc0dd9523e</t>
        </is>
      </c>
      <c r="C15401" t="inlineStr">
        <is>
          <t>2015-07-28 19:21:44+00:00</t>
        </is>
      </c>
      <c r="D15401" t="inlineStr">
        <is>
          <t>verchange</t>
        </is>
      </c>
      <c r="E15401" t="inlineStr">
        <is>
          <t>python-novaclient</t>
        </is>
      </c>
      <c r="F15401" t="inlineStr">
        <is>
          <t>&gt;=2.22.0;&lt;2.24.0</t>
        </is>
      </c>
      <c r="G15401" t="inlineStr">
        <is>
          <t>python-novaclient</t>
        </is>
      </c>
      <c r="H15401" t="inlineStr">
        <is>
          <t>&lt;2.24.0;&gt;=2.22.0</t>
        </is>
      </c>
    </row>
    <row r="15402">
      <c r="A15402" t="inlineStr">
        <is>
          <t>horizon</t>
        </is>
      </c>
      <c r="B15402" t="inlineStr">
        <is>
          <t>0e4745faa8795d7750f45fce18c8c0bc0dd9523e</t>
        </is>
      </c>
      <c r="C15402" t="inlineStr">
        <is>
          <t>2015-07-28 19:21:44+00:00</t>
        </is>
      </c>
      <c r="D15402" t="inlineStr">
        <is>
          <t>verchange</t>
        </is>
      </c>
      <c r="E15402" t="inlineStr">
        <is>
          <t>XStatic-JQuery-Migrate</t>
        </is>
      </c>
      <c r="F15402" t="inlineStr">
        <is>
          <t>&gt;=1.2.1.1</t>
        </is>
      </c>
      <c r="G15402" t="inlineStr">
        <is>
          <t>XStatic-JQuery-Migrate</t>
        </is>
      </c>
      <c r="H15402" t="inlineStr">
        <is>
          <t>&gt;=1.2.1.1</t>
        </is>
      </c>
    </row>
    <row r="15403">
      <c r="A15403" t="inlineStr">
        <is>
          <t>horizon</t>
        </is>
      </c>
      <c r="B15403" t="inlineStr">
        <is>
          <t>0e4745faa8795d7750f45fce18c8c0bc0dd9523e</t>
        </is>
      </c>
      <c r="C15403" t="inlineStr">
        <is>
          <t>2015-07-28 19:21:44+00:00</t>
        </is>
      </c>
      <c r="D15403" t="inlineStr">
        <is>
          <t>verchange</t>
        </is>
      </c>
      <c r="E15403" t="inlineStr">
        <is>
          <t>XStatic</t>
        </is>
      </c>
      <c r="F15403" t="inlineStr">
        <is>
          <t>&gt;=1.0.0</t>
        </is>
      </c>
      <c r="G15403" t="inlineStr">
        <is>
          <t>XStatic</t>
        </is>
      </c>
      <c r="H15403" t="inlineStr">
        <is>
          <t>&gt;=1.0.0</t>
        </is>
      </c>
    </row>
    <row r="15404">
      <c r="A15404" t="inlineStr">
        <is>
          <t>horizon</t>
        </is>
      </c>
      <c r="B15404" t="inlineStr">
        <is>
          <t>0e4745faa8795d7750f45fce18c8c0bc0dd9523e</t>
        </is>
      </c>
      <c r="C15404" t="inlineStr">
        <is>
          <t>2015-07-28 19:21:44+00:00</t>
        </is>
      </c>
      <c r="D15404" t="inlineStr">
        <is>
          <t>verchange</t>
        </is>
      </c>
      <c r="E15404" t="inlineStr">
        <is>
          <t>XStatic-Jasmine</t>
        </is>
      </c>
      <c r="F15404" t="inlineStr">
        <is>
          <t>&gt;=2.1.2.0</t>
        </is>
      </c>
      <c r="G15404" t="inlineStr">
        <is>
          <t>XStatic-Jasmine</t>
        </is>
      </c>
      <c r="H15404" t="inlineStr">
        <is>
          <t>&gt;=2.1.2.0</t>
        </is>
      </c>
    </row>
    <row r="15405">
      <c r="A15405" t="inlineStr">
        <is>
          <t>horizon</t>
        </is>
      </c>
      <c r="B15405" t="inlineStr">
        <is>
          <t>0e4745faa8795d7750f45fce18c8c0bc0dd9523e</t>
        </is>
      </c>
      <c r="C15405" t="inlineStr">
        <is>
          <t>2015-07-28 19:21:44+00:00</t>
        </is>
      </c>
      <c r="D15405" t="inlineStr">
        <is>
          <t>verchange</t>
        </is>
      </c>
      <c r="E15405" t="inlineStr">
        <is>
          <t>python-troveclient</t>
        </is>
      </c>
      <c r="F15405" t="inlineStr">
        <is>
          <t>&lt;1.1.0;&gt;=1.0.7</t>
        </is>
      </c>
      <c r="G15405" t="inlineStr">
        <is>
          <t>python-troveclient</t>
        </is>
      </c>
      <c r="H15405" t="inlineStr">
        <is>
          <t>&lt;1.1.0;&gt;=1.0.7</t>
        </is>
      </c>
    </row>
    <row r="15406">
      <c r="A15406" t="inlineStr">
        <is>
          <t>horizon</t>
        </is>
      </c>
      <c r="B15406" t="inlineStr">
        <is>
          <t>0e4745faa8795d7750f45fce18c8c0bc0dd9523e</t>
        </is>
      </c>
      <c r="C15406" t="inlineStr">
        <is>
          <t>2015-07-28 19:21:44+00:00</t>
        </is>
      </c>
      <c r="D15406" t="inlineStr">
        <is>
          <t>verchange</t>
        </is>
      </c>
      <c r="E15406" t="inlineStr">
        <is>
          <t>XStatic-Bootstrap-SCSS</t>
        </is>
      </c>
      <c r="F15406" t="inlineStr">
        <is>
          <t>&gt;=3</t>
        </is>
      </c>
      <c r="G15406" t="inlineStr">
        <is>
          <t>XStatic-Bootstrap-SCSS</t>
        </is>
      </c>
      <c r="H15406" t="inlineStr">
        <is>
          <t>&gt;=3</t>
        </is>
      </c>
    </row>
    <row r="15407">
      <c r="A15407" t="inlineStr">
        <is>
          <t>horizon</t>
        </is>
      </c>
      <c r="B15407" t="inlineStr">
        <is>
          <t>0e4745faa8795d7750f45fce18c8c0bc0dd9523e</t>
        </is>
      </c>
      <c r="C15407" t="inlineStr">
        <is>
          <t>2015-07-28 19:21:44+00:00</t>
        </is>
      </c>
      <c r="D15407" t="inlineStr">
        <is>
          <t>verchange</t>
        </is>
      </c>
      <c r="E15407" t="inlineStr">
        <is>
          <t>XStatic-JSEncrypt</t>
        </is>
      </c>
      <c r="F15407" t="inlineStr">
        <is>
          <t>&gt;=2.0.0.2</t>
        </is>
      </c>
      <c r="G15407" t="inlineStr">
        <is>
          <t>XStatic-JSEncrypt</t>
        </is>
      </c>
      <c r="H15407" t="inlineStr">
        <is>
          <t>&gt;=2.0.0.2</t>
        </is>
      </c>
    </row>
    <row r="15408">
      <c r="A15408" t="inlineStr">
        <is>
          <t>horizon</t>
        </is>
      </c>
      <c r="B15408" t="inlineStr">
        <is>
          <t>0e4745faa8795d7750f45fce18c8c0bc0dd9523e</t>
        </is>
      </c>
      <c r="C15408" t="inlineStr">
        <is>
          <t>2015-07-28 19:21:44+00:00</t>
        </is>
      </c>
      <c r="D15408" t="inlineStr">
        <is>
          <t>verchange</t>
        </is>
      </c>
      <c r="E15408" t="inlineStr">
        <is>
          <t>XStatic-Angular</t>
        </is>
      </c>
      <c r="F15408" t="inlineStr">
        <is>
          <t>&gt;=1.3.7</t>
        </is>
      </c>
      <c r="G15408" t="inlineStr">
        <is>
          <t>XStatic-Angular</t>
        </is>
      </c>
      <c r="H15408" t="inlineStr">
        <is>
          <t>&gt;=1.3.7</t>
        </is>
      </c>
    </row>
    <row r="15409">
      <c r="A15409" t="inlineStr">
        <is>
          <t>horizon</t>
        </is>
      </c>
      <c r="B15409" t="inlineStr">
        <is>
          <t>0e4745faa8795d7750f45fce18c8c0bc0dd9523e</t>
        </is>
      </c>
      <c r="C15409" t="inlineStr">
        <is>
          <t>2015-07-28 19:21:44+00:00</t>
        </is>
      </c>
      <c r="D15409" t="inlineStr">
        <is>
          <t>verchange</t>
        </is>
      </c>
      <c r="E15409" t="inlineStr">
        <is>
          <t>oslo.utils</t>
        </is>
      </c>
      <c r="F15409" t="inlineStr">
        <is>
          <t>&lt;1.5.0;&gt;=1.4.0</t>
        </is>
      </c>
      <c r="G15409" t="inlineStr">
        <is>
          <t>oslo.utils</t>
        </is>
      </c>
      <c r="H15409" t="inlineStr">
        <is>
          <t>&lt;1.5.0;&gt;=1.4.0</t>
        </is>
      </c>
    </row>
    <row r="15410">
      <c r="A15410" t="inlineStr">
        <is>
          <t>horizon</t>
        </is>
      </c>
      <c r="B15410" t="inlineStr">
        <is>
          <t>0e4745faa8795d7750f45fce18c8c0bc0dd9523e</t>
        </is>
      </c>
      <c r="C15410" t="inlineStr">
        <is>
          <t>2015-07-28 19:21:44+00:00</t>
        </is>
      </c>
      <c r="D15410" t="inlineStr">
        <is>
          <t>verchange</t>
        </is>
      </c>
      <c r="E15410" t="inlineStr">
        <is>
          <t>Pint</t>
        </is>
      </c>
      <c r="F15410" t="inlineStr">
        <is>
          <t>&gt;=0.5</t>
        </is>
      </c>
      <c r="G15410" t="inlineStr">
        <is>
          <t>Pint</t>
        </is>
      </c>
      <c r="H15410" t="inlineStr">
        <is>
          <t>&gt;=0.5</t>
        </is>
      </c>
    </row>
    <row r="15411">
      <c r="A15411" t="inlineStr">
        <is>
          <t>horizon</t>
        </is>
      </c>
      <c r="B15411" t="inlineStr">
        <is>
          <t>0e4745faa8795d7750f45fce18c8c0bc0dd9523e</t>
        </is>
      </c>
      <c r="C15411" t="inlineStr">
        <is>
          <t>2015-07-28 19:21:44+00:00</t>
        </is>
      </c>
      <c r="D15411" t="inlineStr">
        <is>
          <t>verchange</t>
        </is>
      </c>
      <c r="E15411" t="inlineStr">
        <is>
          <t>python-neutronclient</t>
        </is>
      </c>
      <c r="F15411" t="inlineStr">
        <is>
          <t>&gt;=2.3.11;&lt;2.5.0</t>
        </is>
      </c>
      <c r="G15411" t="inlineStr">
        <is>
          <t>python-neutronclient</t>
        </is>
      </c>
      <c r="H15411" t="inlineStr">
        <is>
          <t>&gt;=2.3.11;&lt;2.5.0</t>
        </is>
      </c>
    </row>
    <row r="15412">
      <c r="A15412" t="inlineStr">
        <is>
          <t>horizon</t>
        </is>
      </c>
      <c r="B15412" t="inlineStr">
        <is>
          <t>0e4745faa8795d7750f45fce18c8c0bc0dd9523e</t>
        </is>
      </c>
      <c r="C15412" t="inlineStr">
        <is>
          <t>2015-07-28 19:21:44+00:00</t>
        </is>
      </c>
      <c r="D15412" t="inlineStr">
        <is>
          <t>verchange</t>
        </is>
      </c>
      <c r="E15412" t="inlineStr">
        <is>
          <t>oslo.concurrency</t>
        </is>
      </c>
      <c r="F15412" t="inlineStr">
        <is>
          <t>&lt;1.9.0;&gt;=1.8.0</t>
        </is>
      </c>
      <c r="G15412" t="inlineStr">
        <is>
          <t>oslo.concurrency</t>
        </is>
      </c>
      <c r="H15412" t="inlineStr">
        <is>
          <t>&lt;1.9.0;&gt;=1.8.0</t>
        </is>
      </c>
    </row>
    <row r="15413">
      <c r="A15413" t="inlineStr">
        <is>
          <t>horizon</t>
        </is>
      </c>
      <c r="B15413" t="inlineStr">
        <is>
          <t>0e4745faa8795d7750f45fce18c8c0bc0dd9523e</t>
        </is>
      </c>
      <c r="C15413" t="inlineStr">
        <is>
          <t>2015-07-28 19:21:44+00:00</t>
        </is>
      </c>
      <c r="D15413" t="inlineStr">
        <is>
          <t>verchange</t>
        </is>
      </c>
      <c r="E15413" t="inlineStr">
        <is>
          <t>pbr</t>
        </is>
      </c>
      <c r="F15413" t="inlineStr">
        <is>
          <t>&gt;=0.6;&lt;1.0;!=0.7</t>
        </is>
      </c>
      <c r="G15413" t="inlineStr">
        <is>
          <t>pbr</t>
        </is>
      </c>
      <c r="H15413" t="inlineStr">
        <is>
          <t>&lt;1.0;&gt;=0.6;!=0.7</t>
        </is>
      </c>
    </row>
    <row r="15414">
      <c r="A15414" t="inlineStr">
        <is>
          <t>horizon</t>
        </is>
      </c>
      <c r="B15414" t="inlineStr">
        <is>
          <t>0e4745faa8795d7750f45fce18c8c0bc0dd9523e</t>
        </is>
      </c>
      <c r="C15414" t="inlineStr">
        <is>
          <t>2015-07-28 19:21:44+00:00</t>
        </is>
      </c>
      <c r="D15414" t="inlineStr">
        <is>
          <t>verchange</t>
        </is>
      </c>
      <c r="E15414" t="inlineStr">
        <is>
          <t>XStatic-Rickshaw</t>
        </is>
      </c>
      <c r="F15414" t="inlineStr">
        <is>
          <t>&gt;=1.5.0</t>
        </is>
      </c>
      <c r="G15414" t="inlineStr">
        <is>
          <t>XStatic-Rickshaw</t>
        </is>
      </c>
      <c r="H15414" t="inlineStr">
        <is>
          <t>&gt;=1.5.0</t>
        </is>
      </c>
    </row>
    <row r="15415">
      <c r="A15415" t="inlineStr">
        <is>
          <t>horizon</t>
        </is>
      </c>
      <c r="B15415" t="inlineStr">
        <is>
          <t>0e4745faa8795d7750f45fce18c8c0bc0dd9523e</t>
        </is>
      </c>
      <c r="C15415" t="inlineStr">
        <is>
          <t>2015-07-28 19:21:44+00:00</t>
        </is>
      </c>
      <c r="D15415" t="inlineStr">
        <is>
          <t>verchange</t>
        </is>
      </c>
      <c r="E15415" t="inlineStr">
        <is>
          <t>XStatic-smart-table</t>
        </is>
      </c>
      <c r="F15415" t="inlineStr">
        <is>
          <t>&gt;=1.4.5.3</t>
        </is>
      </c>
      <c r="G15415" t="inlineStr">
        <is>
          <t>XStatic-smart-table</t>
        </is>
      </c>
      <c r="H15415" t="inlineStr">
        <is>
          <t>&gt;=1.4.5.3</t>
        </is>
      </c>
    </row>
    <row r="15416">
      <c r="A15416" t="inlineStr">
        <is>
          <t>horizon</t>
        </is>
      </c>
      <c r="B15416" t="inlineStr">
        <is>
          <t>0e4745faa8795d7750f45fce18c8c0bc0dd9523e</t>
        </is>
      </c>
      <c r="C15416" t="inlineStr">
        <is>
          <t>2015-07-28 19:21:44+00:00</t>
        </is>
      </c>
      <c r="D15416" t="inlineStr">
        <is>
          <t>verchange</t>
        </is>
      </c>
      <c r="E15416" t="inlineStr">
        <is>
          <t>XStatic-JQuery.quicksearch</t>
        </is>
      </c>
      <c r="F15416" t="inlineStr">
        <is>
          <t>&gt;=2.0.3.1</t>
        </is>
      </c>
      <c r="G15416" t="inlineStr">
        <is>
          <t>XStatic-JQuery.quicksearch</t>
        </is>
      </c>
      <c r="H15416" t="inlineStr">
        <is>
          <t>&gt;=2.0.3.1</t>
        </is>
      </c>
    </row>
    <row r="15417">
      <c r="A15417" t="inlineStr">
        <is>
          <t>horizon</t>
        </is>
      </c>
      <c r="B15417" t="inlineStr">
        <is>
          <t>0e4745faa8795d7750f45fce18c8c0bc0dd9523e</t>
        </is>
      </c>
      <c r="C15417" t="inlineStr">
        <is>
          <t>2015-07-28 19:21:44+00:00</t>
        </is>
      </c>
      <c r="D15417" t="inlineStr">
        <is>
          <t>verchange</t>
        </is>
      </c>
      <c r="E15417" t="inlineStr">
        <is>
          <t>oslo.serialization</t>
        </is>
      </c>
      <c r="F15417" t="inlineStr">
        <is>
          <t>&lt;1.5.0;&gt;=1.4.0</t>
        </is>
      </c>
      <c r="G15417" t="inlineStr">
        <is>
          <t>oslo.serialization</t>
        </is>
      </c>
      <c r="H15417" t="inlineStr">
        <is>
          <t>&lt;1.5.0;&gt;=1.4.0</t>
        </is>
      </c>
    </row>
    <row r="15418">
      <c r="A15418" t="inlineStr">
        <is>
          <t>horizon</t>
        </is>
      </c>
      <c r="B15418" t="inlineStr">
        <is>
          <t>0e4745faa8795d7750f45fce18c8c0bc0dd9523e</t>
        </is>
      </c>
      <c r="C15418" t="inlineStr">
        <is>
          <t>2015-07-28 19:21:44+00:00</t>
        </is>
      </c>
      <c r="D15418" t="inlineStr">
        <is>
          <t>verchange</t>
        </is>
      </c>
      <c r="E15418" t="inlineStr">
        <is>
          <t>oslo.i18n</t>
        </is>
      </c>
      <c r="F15418" t="inlineStr">
        <is>
          <t>&lt;1.6.0;&gt;=1.5.0</t>
        </is>
      </c>
      <c r="G15418" t="inlineStr">
        <is>
          <t>oslo.i18n</t>
        </is>
      </c>
      <c r="H15418" t="inlineStr">
        <is>
          <t>&lt;1.6.0;&gt;=1.5.0</t>
        </is>
      </c>
    </row>
    <row r="15419">
      <c r="A15419" t="inlineStr">
        <is>
          <t>horizon</t>
        </is>
      </c>
      <c r="B15419" t="inlineStr">
        <is>
          <t>0e4745faa8795d7750f45fce18c8c0bc0dd9523e</t>
        </is>
      </c>
      <c r="C15419" t="inlineStr">
        <is>
          <t>2015-07-28 19:21:44+00:00</t>
        </is>
      </c>
      <c r="D15419" t="inlineStr">
        <is>
          <t>add</t>
        </is>
      </c>
      <c r="E15419" t="inlineStr">
        <is>
          <t>django-compressor</t>
        </is>
      </c>
      <c r="F15419" t="inlineStr">
        <is>
          <t>&gt;=1.4</t>
        </is>
      </c>
      <c r="G15419" t="inlineStr"/>
      <c r="H15419" t="inlineStr"/>
    </row>
    <row r="15420">
      <c r="A15420" t="inlineStr">
        <is>
          <t>horizon</t>
        </is>
      </c>
      <c r="B15420" t="inlineStr">
        <is>
          <t>0e4745faa8795d7750f45fce18c8c0bc0dd9523e</t>
        </is>
      </c>
      <c r="C15420" t="inlineStr">
        <is>
          <t>2015-07-28 19:21:44+00:00</t>
        </is>
      </c>
      <c r="D15420" t="inlineStr">
        <is>
          <t>add</t>
        </is>
      </c>
      <c r="E15420" t="inlineStr">
        <is>
          <t>django-openstack-auth</t>
        </is>
      </c>
      <c r="F15420" t="inlineStr">
        <is>
          <t>!=1.1.8;&gt;=1.1.7;&lt;1.3.0</t>
        </is>
      </c>
      <c r="G15420" t="inlineStr"/>
      <c r="H15420" t="inlineStr"/>
    </row>
    <row r="15421">
      <c r="A15421" t="inlineStr">
        <is>
          <t>horizon</t>
        </is>
      </c>
      <c r="B15421" t="inlineStr">
        <is>
          <t>0e4745faa8795d7750f45fce18c8c0bc0dd9523e</t>
        </is>
      </c>
      <c r="C15421" t="inlineStr">
        <is>
          <t>2015-07-28 19:21:44+00:00</t>
        </is>
      </c>
      <c r="D15421" t="inlineStr">
        <is>
          <t>rem</t>
        </is>
      </c>
      <c r="E15421" t="inlineStr"/>
      <c r="F15421" t="inlineStr"/>
      <c r="G15421" t="inlineStr">
        <is>
          <t>django_compressor</t>
        </is>
      </c>
      <c r="H15421" t="inlineStr">
        <is>
          <t>&gt;=1.4</t>
        </is>
      </c>
    </row>
    <row r="15422">
      <c r="A15422" t="inlineStr">
        <is>
          <t>horizon</t>
        </is>
      </c>
      <c r="B15422" t="inlineStr">
        <is>
          <t>0e4745faa8795d7750f45fce18c8c0bc0dd9523e</t>
        </is>
      </c>
      <c r="C15422" t="inlineStr">
        <is>
          <t>2015-07-28 19:21:44+00:00</t>
        </is>
      </c>
      <c r="D15422" t="inlineStr">
        <is>
          <t>rem</t>
        </is>
      </c>
      <c r="E15422" t="inlineStr"/>
      <c r="F15422" t="inlineStr"/>
      <c r="G15422" t="inlineStr">
        <is>
          <t>django_openstack_auth</t>
        </is>
      </c>
      <c r="H15422" t="inlineStr">
        <is>
          <t>!=1.1.8;&gt;=1.1.7;&lt;1.3.0</t>
        </is>
      </c>
    </row>
    <row r="15423">
      <c r="A15423" t="inlineStr">
        <is>
          <t>horizon</t>
        </is>
      </c>
      <c r="B15423" t="inlineStr">
        <is>
          <t>bccc3dcba65275e099137c8ca37f1077e87120d5</t>
        </is>
      </c>
      <c r="C15423" t="inlineStr">
        <is>
          <t>2015-10-13 17:05:29+00:00</t>
        </is>
      </c>
      <c r="D15423" t="inlineStr">
        <is>
          <t>verchange</t>
        </is>
      </c>
      <c r="E15423" t="inlineStr">
        <is>
          <t>oslo.utils</t>
        </is>
      </c>
      <c r="F15423" t="inlineStr">
        <is>
          <t>&lt;1.5.0;!=1.4.1;&gt;=1.4.0</t>
        </is>
      </c>
      <c r="G15423" t="inlineStr">
        <is>
          <t>oslo.utils</t>
        </is>
      </c>
      <c r="H15423" t="inlineStr">
        <is>
          <t>&lt;1.5.0;&gt;=1.4.0</t>
        </is>
      </c>
    </row>
    <row r="15424">
      <c r="A15424" t="inlineStr">
        <is>
          <t>horizon</t>
        </is>
      </c>
      <c r="B15424" t="inlineStr">
        <is>
          <t>bccc3dcba65275e099137c8ca37f1077e87120d5</t>
        </is>
      </c>
      <c r="C15424" t="inlineStr">
        <is>
          <t>2015-10-13 17:05:29+00:00</t>
        </is>
      </c>
      <c r="D15424" t="inlineStr">
        <is>
          <t>verchange</t>
        </is>
      </c>
      <c r="E15424" t="inlineStr">
        <is>
          <t>python-ceilometerclient</t>
        </is>
      </c>
      <c r="F15424" t="inlineStr">
        <is>
          <t>&gt;=1.1.1;&lt;1.2</t>
        </is>
      </c>
      <c r="G15424" t="inlineStr">
        <is>
          <t>python-ceilometerclient</t>
        </is>
      </c>
      <c r="H15424" t="inlineStr">
        <is>
          <t>&lt;1.1.0;&gt;=1.0.13</t>
        </is>
      </c>
    </row>
    <row r="15425">
      <c r="A15425" t="inlineStr">
        <is>
          <t>horizon</t>
        </is>
      </c>
      <c r="B15425" t="inlineStr">
        <is>
          <t>bccc3dcba65275e099137c8ca37f1077e87120d5</t>
        </is>
      </c>
      <c r="C15425" t="inlineStr">
        <is>
          <t>2015-10-13 17:05:29+00:00</t>
        </is>
      </c>
      <c r="D15425" t="inlineStr">
        <is>
          <t>verchange</t>
        </is>
      </c>
      <c r="E15425" t="inlineStr">
        <is>
          <t>python-neutronclient</t>
        </is>
      </c>
      <c r="F15425" t="inlineStr">
        <is>
          <t>&gt;=2.4.0;&lt;2.5.0</t>
        </is>
      </c>
      <c r="G15425" t="inlineStr">
        <is>
          <t>python-neutronclient</t>
        </is>
      </c>
      <c r="H15425" t="inlineStr">
        <is>
          <t>&gt;=2.3.11;&lt;2.5.0</t>
        </is>
      </c>
    </row>
    <row r="15426">
      <c r="A15426" t="inlineStr">
        <is>
          <t>horizon</t>
        </is>
      </c>
      <c r="B15426" t="inlineStr">
        <is>
          <t>bccc3dcba65275e099137c8ca37f1077e87120d5</t>
        </is>
      </c>
      <c r="C15426" t="inlineStr">
        <is>
          <t>2015-10-13 17:05:29+00:00</t>
        </is>
      </c>
      <c r="D15426" t="inlineStr">
        <is>
          <t>verchange</t>
        </is>
      </c>
      <c r="E15426" t="inlineStr">
        <is>
          <t>django-openstack-auth</t>
        </is>
      </c>
      <c r="F15426" t="inlineStr">
        <is>
          <t>&gt;=1.2.0;&lt;1.3.0</t>
        </is>
      </c>
      <c r="G15426" t="inlineStr">
        <is>
          <t>django-openstack-auth</t>
        </is>
      </c>
      <c r="H15426" t="inlineStr">
        <is>
          <t>!=1.1.8;&gt;=1.1.7;&lt;1.3.0</t>
        </is>
      </c>
    </row>
    <row r="15427">
      <c r="A15427" t="inlineStr">
        <is>
          <t>horizon</t>
        </is>
      </c>
      <c r="B15427" t="inlineStr">
        <is>
          <t>bccc3dcba65275e099137c8ca37f1077e87120d5</t>
        </is>
      </c>
      <c r="C15427" t="inlineStr">
        <is>
          <t>2015-10-13 17:05:29+00:00</t>
        </is>
      </c>
      <c r="D15427" t="inlineStr">
        <is>
          <t>verchange</t>
        </is>
      </c>
      <c r="E15427" t="inlineStr">
        <is>
          <t>oslo.concurrency</t>
        </is>
      </c>
      <c r="F15427" t="inlineStr">
        <is>
          <t>&lt;1.9.0;&gt;=1.8.2</t>
        </is>
      </c>
      <c r="G15427" t="inlineStr">
        <is>
          <t>oslo.concurrency</t>
        </is>
      </c>
      <c r="H15427" t="inlineStr">
        <is>
          <t>&lt;1.9.0;&gt;=1.8.0</t>
        </is>
      </c>
    </row>
    <row r="15428">
      <c r="A15428" t="inlineStr">
        <is>
          <t>horizon</t>
        </is>
      </c>
      <c r="B15428" t="inlineStr">
        <is>
          <t>25bf3ba84362702632fa56c423818189fe847ac8</t>
        </is>
      </c>
      <c r="C15428" t="inlineStr">
        <is>
          <t>2015-11-19 18:52:53+00:00</t>
        </is>
      </c>
      <c r="D15428" t="inlineStr">
        <is>
          <t>verchange</t>
        </is>
      </c>
      <c r="E15428" t="inlineStr">
        <is>
          <t>python-ceilometerclient</t>
        </is>
      </c>
      <c r="F15428" t="inlineStr">
        <is>
          <t>!=1.0.14;!=1.0.13;&gt;=1.0.6;&lt;1.1.0;!=1.0.12</t>
        </is>
      </c>
      <c r="G15428" t="inlineStr">
        <is>
          <t>python-ceilometerclient</t>
        </is>
      </c>
      <c r="H15428" t="inlineStr">
        <is>
          <t>&gt;=1.0.6;&lt;=1.0.12</t>
        </is>
      </c>
    </row>
    <row r="15429">
      <c r="A15429" t="inlineStr">
        <is>
          <t>horizon</t>
        </is>
      </c>
      <c r="B15429" t="inlineStr">
        <is>
          <t>25bf3ba84362702632fa56c423818189fe847ac8</t>
        </is>
      </c>
      <c r="C15429" t="inlineStr">
        <is>
          <t>2015-11-19 18:52:53+00:00</t>
        </is>
      </c>
      <c r="D15429" t="inlineStr">
        <is>
          <t>verchange</t>
        </is>
      </c>
      <c r="E15429" t="inlineStr">
        <is>
          <t>python-keystoneclient</t>
        </is>
      </c>
      <c r="F15429" t="inlineStr">
        <is>
          <t>&lt;1.2.0;&gt;=0.10.0</t>
        </is>
      </c>
      <c r="G15429" t="inlineStr">
        <is>
          <t>python-keystoneclient</t>
        </is>
      </c>
      <c r="H15429" t="inlineStr">
        <is>
          <t>&lt;=1.1.0;&gt;=0.10.0</t>
        </is>
      </c>
    </row>
    <row r="15430">
      <c r="A15430" t="inlineStr">
        <is>
          <t>horizon</t>
        </is>
      </c>
      <c r="B15430" t="inlineStr">
        <is>
          <t>25bf3ba84362702632fa56c423818189fe847ac8</t>
        </is>
      </c>
      <c r="C15430" t="inlineStr">
        <is>
          <t>2015-11-19 18:52:53+00:00</t>
        </is>
      </c>
      <c r="D15430" t="inlineStr">
        <is>
          <t>verchange</t>
        </is>
      </c>
      <c r="E15430" t="inlineStr">
        <is>
          <t>kombu</t>
        </is>
      </c>
      <c r="F15430" t="inlineStr">
        <is>
          <t>&gt;=2.5.0;&lt;=3.0.15</t>
        </is>
      </c>
      <c r="G15430" t="inlineStr">
        <is>
          <t>kombu</t>
        </is>
      </c>
      <c r="H15430" t="inlineStr">
        <is>
          <t>&lt;=3.0.7;&gt;=2.5.0</t>
        </is>
      </c>
    </row>
    <row r="15431">
      <c r="A15431" t="inlineStr">
        <is>
          <t>horizon</t>
        </is>
      </c>
      <c r="B15431" t="inlineStr">
        <is>
          <t>25bf3ba84362702632fa56c423818189fe847ac8</t>
        </is>
      </c>
      <c r="C15431" t="inlineStr">
        <is>
          <t>2015-11-19 18:52:53+00:00</t>
        </is>
      </c>
      <c r="D15431" t="inlineStr">
        <is>
          <t>verchange</t>
        </is>
      </c>
      <c r="E15431" t="inlineStr">
        <is>
          <t>django-pyscss</t>
        </is>
      </c>
      <c r="F15431" t="inlineStr">
        <is>
          <t>&gt;=1.0.3;&lt;=1.0.6</t>
        </is>
      </c>
      <c r="G15431" t="inlineStr">
        <is>
          <t>django-pyscss</t>
        </is>
      </c>
      <c r="H15431" t="inlineStr">
        <is>
          <t>&gt;=1.0.3;&lt;=1.0.6</t>
        </is>
      </c>
    </row>
    <row r="15432">
      <c r="A15432" t="inlineStr">
        <is>
          <t>horizon</t>
        </is>
      </c>
      <c r="B15432" t="inlineStr">
        <is>
          <t>25bf3ba84362702632fa56c423818189fe847ac8</t>
        </is>
      </c>
      <c r="C15432" t="inlineStr">
        <is>
          <t>2015-11-19 18:52:53+00:00</t>
        </is>
      </c>
      <c r="D15432" t="inlineStr">
        <is>
          <t>verchange</t>
        </is>
      </c>
      <c r="E15432" t="inlineStr">
        <is>
          <t>python-glanceclient</t>
        </is>
      </c>
      <c r="F15432" t="inlineStr">
        <is>
          <t>&gt;=0.14.0;&lt;0.15.0</t>
        </is>
      </c>
      <c r="G15432" t="inlineStr">
        <is>
          <t>python-glanceclient</t>
        </is>
      </c>
      <c r="H15432" t="inlineStr">
        <is>
          <t>&gt;=0.14.0;&lt;=0.15.0</t>
        </is>
      </c>
    </row>
    <row r="15433">
      <c r="A15433" t="inlineStr">
        <is>
          <t>horizon</t>
        </is>
      </c>
      <c r="B15433" t="inlineStr">
        <is>
          <t>25bf3ba84362702632fa56c423818189fe847ac8</t>
        </is>
      </c>
      <c r="C15433" t="inlineStr">
        <is>
          <t>2015-11-19 18:52:53+00:00</t>
        </is>
      </c>
      <c r="D15433" t="inlineStr">
        <is>
          <t>verchange</t>
        </is>
      </c>
      <c r="E15433" t="inlineStr">
        <is>
          <t>python-saharaclient</t>
        </is>
      </c>
      <c r="F15433" t="inlineStr">
        <is>
          <t>&lt;=0.7.6;&gt;=0.7.3</t>
        </is>
      </c>
      <c r="G15433" t="inlineStr">
        <is>
          <t>python-saharaclient</t>
        </is>
      </c>
      <c r="H15433" t="inlineStr">
        <is>
          <t>&lt;=0.7.6;&gt;=0.7.3</t>
        </is>
      </c>
    </row>
    <row r="15434">
      <c r="A15434" t="inlineStr">
        <is>
          <t>horizon</t>
        </is>
      </c>
      <c r="B15434" t="inlineStr">
        <is>
          <t>25bf3ba84362702632fa56c423818189fe847ac8</t>
        </is>
      </c>
      <c r="C15434" t="inlineStr">
        <is>
          <t>2015-11-19 18:52:53+00:00</t>
        </is>
      </c>
      <c r="D15434" t="inlineStr">
        <is>
          <t>verchange</t>
        </is>
      </c>
      <c r="E15434" t="inlineStr">
        <is>
          <t>XStatic-hogan</t>
        </is>
      </c>
      <c r="F15434" t="inlineStr">
        <is>
          <t>&gt;=2.0.0.2</t>
        </is>
      </c>
      <c r="G15434" t="inlineStr">
        <is>
          <t>XStatic-hogan</t>
        </is>
      </c>
      <c r="H15434" t="inlineStr">
        <is>
          <t>&gt;=2.0.0.2</t>
        </is>
      </c>
    </row>
    <row r="15435">
      <c r="A15435" t="inlineStr">
        <is>
          <t>horizon</t>
        </is>
      </c>
      <c r="B15435" t="inlineStr">
        <is>
          <t>25bf3ba84362702632fa56c423818189fe847ac8</t>
        </is>
      </c>
      <c r="C15435" t="inlineStr">
        <is>
          <t>2015-11-19 18:52:53+00:00</t>
        </is>
      </c>
      <c r="D15435" t="inlineStr">
        <is>
          <t>verchange</t>
        </is>
      </c>
      <c r="E15435" t="inlineStr">
        <is>
          <t>XStatic-angular-mock</t>
        </is>
      </c>
      <c r="F15435" t="inlineStr">
        <is>
          <t>&gt;=1.2.1.1</t>
        </is>
      </c>
      <c r="G15435" t="inlineStr">
        <is>
          <t>XStatic-angular-mock</t>
        </is>
      </c>
      <c r="H15435" t="inlineStr">
        <is>
          <t>&gt;=1.2.1.1</t>
        </is>
      </c>
    </row>
    <row r="15436">
      <c r="A15436" t="inlineStr">
        <is>
          <t>horizon</t>
        </is>
      </c>
      <c r="B15436" t="inlineStr">
        <is>
          <t>25bf3ba84362702632fa56c423818189fe847ac8</t>
        </is>
      </c>
      <c r="C15436" t="inlineStr">
        <is>
          <t>2015-11-19 18:52:53+00:00</t>
        </is>
      </c>
      <c r="D15436" t="inlineStr">
        <is>
          <t>verchange</t>
        </is>
      </c>
      <c r="E15436" t="inlineStr">
        <is>
          <t>XStatic-jquery</t>
        </is>
      </c>
      <c r="F15436" t="inlineStr">
        <is>
          <t>&gt;=1.7.2</t>
        </is>
      </c>
      <c r="G15436" t="inlineStr">
        <is>
          <t>XStatic-jquery</t>
        </is>
      </c>
      <c r="H15436" t="inlineStr">
        <is>
          <t>&gt;=1.7.2</t>
        </is>
      </c>
    </row>
    <row r="15437">
      <c r="A15437" t="inlineStr">
        <is>
          <t>horizon</t>
        </is>
      </c>
      <c r="B15437" t="inlineStr">
        <is>
          <t>25bf3ba84362702632fa56c423818189fe847ac8</t>
        </is>
      </c>
      <c r="C15437" t="inlineStr">
        <is>
          <t>2015-11-19 18:52:53+00:00</t>
        </is>
      </c>
      <c r="D15437" t="inlineStr">
        <is>
          <t>verchange</t>
        </is>
      </c>
      <c r="E15437" t="inlineStr">
        <is>
          <t>XStatic-jasmine</t>
        </is>
      </c>
      <c r="F15437" t="inlineStr">
        <is>
          <t>&lt;2;&gt;=1.3.1.1</t>
        </is>
      </c>
      <c r="G15437" t="inlineStr">
        <is>
          <t>XStatic-jasmine</t>
        </is>
      </c>
      <c r="H15437" t="inlineStr">
        <is>
          <t>&lt;2;&gt;=1.3.1.1</t>
        </is>
      </c>
    </row>
    <row r="15438">
      <c r="A15438" t="inlineStr">
        <is>
          <t>horizon</t>
        </is>
      </c>
      <c r="B15438" t="inlineStr">
        <is>
          <t>25bf3ba84362702632fa56c423818189fe847ac8</t>
        </is>
      </c>
      <c r="C15438" t="inlineStr">
        <is>
          <t>2015-11-19 18:52:53+00:00</t>
        </is>
      </c>
      <c r="D15438" t="inlineStr">
        <is>
          <t>verchange</t>
        </is>
      </c>
      <c r="E15438" t="inlineStr">
        <is>
          <t>XStatic-spin</t>
        </is>
      </c>
      <c r="F15438" t="inlineStr">
        <is>
          <t>&gt;=1.2.5.2</t>
        </is>
      </c>
      <c r="G15438" t="inlineStr">
        <is>
          <t>XStatic-spin</t>
        </is>
      </c>
      <c r="H15438" t="inlineStr">
        <is>
          <t>&gt;=1.2.5.2</t>
        </is>
      </c>
    </row>
    <row r="15439">
      <c r="A15439" t="inlineStr">
        <is>
          <t>horizon</t>
        </is>
      </c>
      <c r="B15439" t="inlineStr">
        <is>
          <t>25bf3ba84362702632fa56c423818189fe847ac8</t>
        </is>
      </c>
      <c r="C15439" t="inlineStr">
        <is>
          <t>2015-11-19 18:52:53+00:00</t>
        </is>
      </c>
      <c r="D15439" t="inlineStr">
        <is>
          <t>verchange</t>
        </is>
      </c>
      <c r="E15439" t="inlineStr">
        <is>
          <t>XStatic-jquery.quicksearch</t>
        </is>
      </c>
      <c r="F15439" t="inlineStr">
        <is>
          <t>&gt;=2.0.3.1</t>
        </is>
      </c>
      <c r="G15439" t="inlineStr">
        <is>
          <t>XStatic-jquery.quicksearch</t>
        </is>
      </c>
      <c r="H15439" t="inlineStr">
        <is>
          <t>&gt;=2.0.3.1</t>
        </is>
      </c>
    </row>
    <row r="15440">
      <c r="A15440" t="inlineStr">
        <is>
          <t>horizon</t>
        </is>
      </c>
      <c r="B15440" t="inlineStr">
        <is>
          <t>25bf3ba84362702632fa56c423818189fe847ac8</t>
        </is>
      </c>
      <c r="C15440" t="inlineStr">
        <is>
          <t>2015-11-19 18:52:53+00:00</t>
        </is>
      </c>
      <c r="D15440" t="inlineStr">
        <is>
          <t>verchange</t>
        </is>
      </c>
      <c r="E15440" t="inlineStr">
        <is>
          <t>six</t>
        </is>
      </c>
      <c r="F15440" t="inlineStr">
        <is>
          <t>&lt;=1.9.0;&gt;=1.7.0</t>
        </is>
      </c>
      <c r="G15440" t="inlineStr">
        <is>
          <t>six</t>
        </is>
      </c>
      <c r="H15440" t="inlineStr">
        <is>
          <t>&lt;=1.9.0;&gt;=1.7.0</t>
        </is>
      </c>
    </row>
    <row r="15441">
      <c r="A15441" t="inlineStr">
        <is>
          <t>horizon</t>
        </is>
      </c>
      <c r="B15441" t="inlineStr">
        <is>
          <t>25bf3ba84362702632fa56c423818189fe847ac8</t>
        </is>
      </c>
      <c r="C15441" t="inlineStr">
        <is>
          <t>2015-11-19 18:52:53+00:00</t>
        </is>
      </c>
      <c r="D15441" t="inlineStr">
        <is>
          <t>verchange</t>
        </is>
      </c>
      <c r="E15441" t="inlineStr">
        <is>
          <t>XStatic-jquery-ui</t>
        </is>
      </c>
      <c r="F15441" t="inlineStr">
        <is>
          <t>&gt;=1.10.1</t>
        </is>
      </c>
      <c r="G15441" t="inlineStr">
        <is>
          <t>XStatic-jquery-ui</t>
        </is>
      </c>
      <c r="H15441" t="inlineStr">
        <is>
          <t>&gt;=1.10.1</t>
        </is>
      </c>
    </row>
    <row r="15442">
      <c r="A15442" t="inlineStr">
        <is>
          <t>horizon</t>
        </is>
      </c>
      <c r="B15442" t="inlineStr">
        <is>
          <t>25bf3ba84362702632fa56c423818189fe847ac8</t>
        </is>
      </c>
      <c r="C15442" t="inlineStr">
        <is>
          <t>2015-11-19 18:52:53+00:00</t>
        </is>
      </c>
      <c r="D15442" t="inlineStr">
        <is>
          <t>verchange</t>
        </is>
      </c>
      <c r="E15442" t="inlineStr">
        <is>
          <t>python-cinderclient</t>
        </is>
      </c>
      <c r="F15442" t="inlineStr">
        <is>
          <t>&gt;=1.1.0;&lt;=1.1.1</t>
        </is>
      </c>
      <c r="G15442" t="inlineStr">
        <is>
          <t>python-cinderclient</t>
        </is>
      </c>
      <c r="H15442" t="inlineStr">
        <is>
          <t>&gt;=1.1.0;&lt;=1.1.1</t>
        </is>
      </c>
    </row>
    <row r="15443">
      <c r="A15443" t="inlineStr">
        <is>
          <t>horizon</t>
        </is>
      </c>
      <c r="B15443" t="inlineStr">
        <is>
          <t>25bf3ba84362702632fa56c423818189fe847ac8</t>
        </is>
      </c>
      <c r="C15443" t="inlineStr">
        <is>
          <t>2015-11-19 18:52:53+00:00</t>
        </is>
      </c>
      <c r="D15443" t="inlineStr">
        <is>
          <t>verchange</t>
        </is>
      </c>
      <c r="E15443" t="inlineStr">
        <is>
          <t>XStatic-angular</t>
        </is>
      </c>
      <c r="F15443" t="inlineStr">
        <is>
          <t>&lt;1.3.0;&gt;=1.2.1.1</t>
        </is>
      </c>
      <c r="G15443" t="inlineStr">
        <is>
          <t>XStatic-angular</t>
        </is>
      </c>
      <c r="H15443" t="inlineStr">
        <is>
          <t>&lt;1.3.0;&gt;=1.2.1.1</t>
        </is>
      </c>
    </row>
    <row r="15444">
      <c r="A15444" t="inlineStr">
        <is>
          <t>horizon</t>
        </is>
      </c>
      <c r="B15444" t="inlineStr">
        <is>
          <t>25bf3ba84362702632fa56c423818189fe847ac8</t>
        </is>
      </c>
      <c r="C15444" t="inlineStr">
        <is>
          <t>2015-11-19 18:52:53+00:00</t>
        </is>
      </c>
      <c r="D15444" t="inlineStr">
        <is>
          <t>verchange</t>
        </is>
      </c>
      <c r="E15444" t="inlineStr">
        <is>
          <t>python-heatclient</t>
        </is>
      </c>
      <c r="F15444" t="inlineStr">
        <is>
          <t>&gt;=0.2.9;&lt;0.3.0</t>
        </is>
      </c>
      <c r="G15444" t="inlineStr">
        <is>
          <t>python-heatclient</t>
        </is>
      </c>
      <c r="H15444" t="inlineStr">
        <is>
          <t>&lt;0.3.0;&gt;=0.2.9</t>
        </is>
      </c>
    </row>
    <row r="15445">
      <c r="A15445" t="inlineStr">
        <is>
          <t>horizon</t>
        </is>
      </c>
      <c r="B15445" t="inlineStr">
        <is>
          <t>25bf3ba84362702632fa56c423818189fe847ac8</t>
        </is>
      </c>
      <c r="C15445" t="inlineStr">
        <is>
          <t>2015-11-19 18:52:53+00:00</t>
        </is>
      </c>
      <c r="D15445" t="inlineStr">
        <is>
          <t>verchange</t>
        </is>
      </c>
      <c r="E15445" t="inlineStr">
        <is>
          <t>XStatic-angular-cookies</t>
        </is>
      </c>
      <c r="F15445" t="inlineStr">
        <is>
          <t>&gt;=1.2.1.1</t>
        </is>
      </c>
      <c r="G15445" t="inlineStr">
        <is>
          <t>XStatic-angular-cookies</t>
        </is>
      </c>
      <c r="H15445" t="inlineStr">
        <is>
          <t>&gt;=1.2.1.1</t>
        </is>
      </c>
    </row>
    <row r="15446">
      <c r="A15446" t="inlineStr">
        <is>
          <t>horizon</t>
        </is>
      </c>
      <c r="B15446" t="inlineStr">
        <is>
          <t>25bf3ba84362702632fa56c423818189fe847ac8</t>
        </is>
      </c>
      <c r="C15446" t="inlineStr">
        <is>
          <t>2015-11-19 18:52:53+00:00</t>
        </is>
      </c>
      <c r="D15446" t="inlineStr">
        <is>
          <t>verchange</t>
        </is>
      </c>
      <c r="E15446" t="inlineStr">
        <is>
          <t>iso8601</t>
        </is>
      </c>
      <c r="F15446" t="inlineStr">
        <is>
          <t>&lt;=0.1.10;&gt;=0.1.9</t>
        </is>
      </c>
      <c r="G15446" t="inlineStr">
        <is>
          <t>iso8601</t>
        </is>
      </c>
      <c r="H15446" t="inlineStr">
        <is>
          <t>&lt;=0.1.10;&gt;=0.1.9</t>
        </is>
      </c>
    </row>
    <row r="15447">
      <c r="A15447" t="inlineStr">
        <is>
          <t>horizon</t>
        </is>
      </c>
      <c r="B15447" t="inlineStr">
        <is>
          <t>25bf3ba84362702632fa56c423818189fe847ac8</t>
        </is>
      </c>
      <c r="C15447" t="inlineStr">
        <is>
          <t>2015-11-19 18:52:53+00:00</t>
        </is>
      </c>
      <c r="D15447" t="inlineStr">
        <is>
          <t>verchange</t>
        </is>
      </c>
      <c r="E15447" t="inlineStr">
        <is>
          <t>Django</t>
        </is>
      </c>
      <c r="F15447" t="inlineStr">
        <is>
          <t>&gt;=1.4.2;&lt;1.7</t>
        </is>
      </c>
      <c r="G15447" t="inlineStr">
        <is>
          <t>Django</t>
        </is>
      </c>
      <c r="H15447" t="inlineStr">
        <is>
          <t>&gt;=1.4.2;&lt;1.7</t>
        </is>
      </c>
    </row>
    <row r="15448">
      <c r="A15448" t="inlineStr">
        <is>
          <t>horizon</t>
        </is>
      </c>
      <c r="B15448" t="inlineStr">
        <is>
          <t>25bf3ba84362702632fa56c423818189fe847ac8</t>
        </is>
      </c>
      <c r="C15448" t="inlineStr">
        <is>
          <t>2015-11-19 18:52:53+00:00</t>
        </is>
      </c>
      <c r="D15448" t="inlineStr">
        <is>
          <t>verchange</t>
        </is>
      </c>
      <c r="E15448" t="inlineStr">
        <is>
          <t>eventlet</t>
        </is>
      </c>
      <c r="F15448" t="inlineStr">
        <is>
          <t>&gt;=0.15.1;&lt;=0.15.2</t>
        </is>
      </c>
      <c r="G15448" t="inlineStr">
        <is>
          <t>eventlet</t>
        </is>
      </c>
      <c r="H15448" t="inlineStr">
        <is>
          <t>&gt;=0.15.1;&lt;=0.15.2</t>
        </is>
      </c>
    </row>
    <row r="15449">
      <c r="A15449" t="inlineStr">
        <is>
          <t>horizon</t>
        </is>
      </c>
      <c r="B15449" t="inlineStr">
        <is>
          <t>25bf3ba84362702632fa56c423818189fe847ac8</t>
        </is>
      </c>
      <c r="C15449" t="inlineStr">
        <is>
          <t>2015-11-19 18:52:53+00:00</t>
        </is>
      </c>
      <c r="D15449" t="inlineStr">
        <is>
          <t>verchange</t>
        </is>
      </c>
      <c r="E15449" t="inlineStr">
        <is>
          <t>pyScss</t>
        </is>
      </c>
      <c r="F15449" t="inlineStr">
        <is>
          <t>&gt;=1.2.1;&lt;1.3</t>
        </is>
      </c>
      <c r="G15449" t="inlineStr">
        <is>
          <t>pyScss</t>
        </is>
      </c>
      <c r="H15449" t="inlineStr">
        <is>
          <t>&gt;=1.2.1;&lt;1.3</t>
        </is>
      </c>
    </row>
    <row r="15450">
      <c r="A15450" t="inlineStr">
        <is>
          <t>horizon</t>
        </is>
      </c>
      <c r="B15450" t="inlineStr">
        <is>
          <t>25bf3ba84362702632fa56c423818189fe847ac8</t>
        </is>
      </c>
      <c r="C15450" t="inlineStr">
        <is>
          <t>2015-11-19 18:52:53+00:00</t>
        </is>
      </c>
      <c r="D15450" t="inlineStr">
        <is>
          <t>verchange</t>
        </is>
      </c>
      <c r="E15450" t="inlineStr">
        <is>
          <t>pytz</t>
        </is>
      </c>
      <c r="F15450" t="inlineStr"/>
      <c r="G15450" t="inlineStr">
        <is>
          <t>pytz</t>
        </is>
      </c>
      <c r="H15450" t="inlineStr">
        <is>
          <t>&lt;=2014.10</t>
        </is>
      </c>
    </row>
    <row r="15451">
      <c r="A15451" t="inlineStr">
        <is>
          <t>horizon</t>
        </is>
      </c>
      <c r="B15451" t="inlineStr">
        <is>
          <t>25bf3ba84362702632fa56c423818189fe847ac8</t>
        </is>
      </c>
      <c r="C15451" t="inlineStr">
        <is>
          <t>2015-11-19 18:52:53+00:00</t>
        </is>
      </c>
      <c r="D15451" t="inlineStr">
        <is>
          <t>verchange</t>
        </is>
      </c>
      <c r="E15451" t="inlineStr">
        <is>
          <t>XStatic-font-awesome</t>
        </is>
      </c>
      <c r="F15451" t="inlineStr">
        <is>
          <t>&gt;=4.1.0</t>
        </is>
      </c>
      <c r="G15451" t="inlineStr">
        <is>
          <t>XStatic-font-awesome</t>
        </is>
      </c>
      <c r="H15451" t="inlineStr">
        <is>
          <t>&gt;=4.1.0</t>
        </is>
      </c>
    </row>
    <row r="15452">
      <c r="A15452" t="inlineStr">
        <is>
          <t>horizon</t>
        </is>
      </c>
      <c r="B15452" t="inlineStr">
        <is>
          <t>25bf3ba84362702632fa56c423818189fe847ac8</t>
        </is>
      </c>
      <c r="C15452" t="inlineStr">
        <is>
          <t>2015-11-19 18:52:53+00:00</t>
        </is>
      </c>
      <c r="D15452" t="inlineStr">
        <is>
          <t>verchange</t>
        </is>
      </c>
      <c r="E15452" t="inlineStr">
        <is>
          <t>httplib2</t>
        </is>
      </c>
      <c r="F15452" t="inlineStr">
        <is>
          <t>&gt;=0.7.5;&lt;=0.9</t>
        </is>
      </c>
      <c r="G15452" t="inlineStr">
        <is>
          <t>httplib2</t>
        </is>
      </c>
      <c r="H15452" t="inlineStr">
        <is>
          <t>&gt;=0.7.5;&lt;=0.9</t>
        </is>
      </c>
    </row>
    <row r="15453">
      <c r="A15453" t="inlineStr">
        <is>
          <t>horizon</t>
        </is>
      </c>
      <c r="B15453" t="inlineStr">
        <is>
          <t>25bf3ba84362702632fa56c423818189fe847ac8</t>
        </is>
      </c>
      <c r="C15453" t="inlineStr">
        <is>
          <t>2015-11-19 18:52:53+00:00</t>
        </is>
      </c>
      <c r="D15453" t="inlineStr">
        <is>
          <t>verchange</t>
        </is>
      </c>
      <c r="E15453" t="inlineStr">
        <is>
          <t>XStatic-bootstrap-scss</t>
        </is>
      </c>
      <c r="F15453" t="inlineStr">
        <is>
          <t>&gt;=3</t>
        </is>
      </c>
      <c r="G15453" t="inlineStr">
        <is>
          <t>XStatic-bootstrap-scss</t>
        </is>
      </c>
      <c r="H15453" t="inlineStr">
        <is>
          <t>&gt;=3</t>
        </is>
      </c>
    </row>
    <row r="15454">
      <c r="A15454" t="inlineStr">
        <is>
          <t>horizon</t>
        </is>
      </c>
      <c r="B15454" t="inlineStr">
        <is>
          <t>25bf3ba84362702632fa56c423818189fe847ac8</t>
        </is>
      </c>
      <c r="C15454" t="inlineStr">
        <is>
          <t>2015-11-19 18:52:53+00:00</t>
        </is>
      </c>
      <c r="D15454" t="inlineStr">
        <is>
          <t>verchange</t>
        </is>
      </c>
      <c r="E15454" t="inlineStr">
        <is>
          <t>python-novaclient</t>
        </is>
      </c>
      <c r="F15454" t="inlineStr">
        <is>
          <t>&lt;=2.20.0;&gt;=2.18.0</t>
        </is>
      </c>
      <c r="G15454" t="inlineStr">
        <is>
          <t>python-novaclient</t>
        </is>
      </c>
      <c r="H15454" t="inlineStr">
        <is>
          <t>&lt;=2.20.0;&gt;=2.18.0</t>
        </is>
      </c>
    </row>
    <row r="15455">
      <c r="A15455" t="inlineStr">
        <is>
          <t>horizon</t>
        </is>
      </c>
      <c r="B15455" t="inlineStr">
        <is>
          <t>25bf3ba84362702632fa56c423818189fe847ac8</t>
        </is>
      </c>
      <c r="C15455" t="inlineStr">
        <is>
          <t>2015-11-19 18:52:53+00:00</t>
        </is>
      </c>
      <c r="D15455" t="inlineStr">
        <is>
          <t>verchange</t>
        </is>
      </c>
      <c r="E15455" t="inlineStr">
        <is>
          <t>XStatic</t>
        </is>
      </c>
      <c r="F15455" t="inlineStr">
        <is>
          <t>&gt;=1.0.0</t>
        </is>
      </c>
      <c r="G15455" t="inlineStr">
        <is>
          <t>XStatic</t>
        </is>
      </c>
      <c r="H15455" t="inlineStr">
        <is>
          <t>&gt;=1.0.0</t>
        </is>
      </c>
    </row>
    <row r="15456">
      <c r="A15456" t="inlineStr">
        <is>
          <t>horizon</t>
        </is>
      </c>
      <c r="B15456" t="inlineStr">
        <is>
          <t>25bf3ba84362702632fa56c423818189fe847ac8</t>
        </is>
      </c>
      <c r="C15456" t="inlineStr">
        <is>
          <t>2015-11-19 18:52:53+00:00</t>
        </is>
      </c>
      <c r="D15456" t="inlineStr">
        <is>
          <t>verchange</t>
        </is>
      </c>
      <c r="E15456" t="inlineStr">
        <is>
          <t>XStatic-jsencrypt</t>
        </is>
      </c>
      <c r="F15456" t="inlineStr">
        <is>
          <t>&gt;=2.0.0.2</t>
        </is>
      </c>
      <c r="G15456" t="inlineStr">
        <is>
          <t>XStatic-jsencrypt</t>
        </is>
      </c>
      <c r="H15456" t="inlineStr">
        <is>
          <t>&gt;=2.0.0.2</t>
        </is>
      </c>
    </row>
    <row r="15457">
      <c r="A15457" t="inlineStr">
        <is>
          <t>horizon</t>
        </is>
      </c>
      <c r="B15457" t="inlineStr">
        <is>
          <t>25bf3ba84362702632fa56c423818189fe847ac8</t>
        </is>
      </c>
      <c r="C15457" t="inlineStr">
        <is>
          <t>2015-11-19 18:52:53+00:00</t>
        </is>
      </c>
      <c r="D15457" t="inlineStr">
        <is>
          <t>verchange</t>
        </is>
      </c>
      <c r="E15457" t="inlineStr">
        <is>
          <t>XStatic-qunit</t>
        </is>
      </c>
      <c r="F15457" t="inlineStr">
        <is>
          <t>&gt;=1.14.0.2</t>
        </is>
      </c>
      <c r="G15457" t="inlineStr">
        <is>
          <t>XStatic-qunit</t>
        </is>
      </c>
      <c r="H15457" t="inlineStr">
        <is>
          <t>&gt;=1.14.0.2</t>
        </is>
      </c>
    </row>
    <row r="15458">
      <c r="A15458" t="inlineStr">
        <is>
          <t>horizon</t>
        </is>
      </c>
      <c r="B15458" t="inlineStr">
        <is>
          <t>25bf3ba84362702632fa56c423818189fe847ac8</t>
        </is>
      </c>
      <c r="C15458" t="inlineStr">
        <is>
          <t>2015-11-19 18:52:53+00:00</t>
        </is>
      </c>
      <c r="D15458" t="inlineStr">
        <is>
          <t>verchange</t>
        </is>
      </c>
      <c r="E15458" t="inlineStr">
        <is>
          <t>python-troveclient</t>
        </is>
      </c>
      <c r="F15458" t="inlineStr">
        <is>
          <t>&lt;=1.0.8;&gt;=1.0.4</t>
        </is>
      </c>
      <c r="G15458" t="inlineStr">
        <is>
          <t>python-troveclient</t>
        </is>
      </c>
      <c r="H15458" t="inlineStr">
        <is>
          <t>&gt;=1.0.4;&lt;=1.0.8</t>
        </is>
      </c>
    </row>
    <row r="15459">
      <c r="A15459" t="inlineStr">
        <is>
          <t>horizon</t>
        </is>
      </c>
      <c r="B15459" t="inlineStr">
        <is>
          <t>25bf3ba84362702632fa56c423818189fe847ac8</t>
        </is>
      </c>
      <c r="C15459" t="inlineStr">
        <is>
          <t>2015-11-19 18:52:53+00:00</t>
        </is>
      </c>
      <c r="D15459" t="inlineStr">
        <is>
          <t>verchange</t>
        </is>
      </c>
      <c r="E15459" t="inlineStr">
        <is>
          <t>XStatic-bootstrap-datepicker</t>
        </is>
      </c>
      <c r="F15459" t="inlineStr">
        <is>
          <t>&gt;=1.3.1.0</t>
        </is>
      </c>
      <c r="G15459" t="inlineStr">
        <is>
          <t>XStatic-bootstrap-datepicker</t>
        </is>
      </c>
      <c r="H15459" t="inlineStr">
        <is>
          <t>&gt;=1.3.1.0</t>
        </is>
      </c>
    </row>
    <row r="15460">
      <c r="A15460" t="inlineStr">
        <is>
          <t>horizon</t>
        </is>
      </c>
      <c r="B15460" t="inlineStr">
        <is>
          <t>25bf3ba84362702632fa56c423818189fe847ac8</t>
        </is>
      </c>
      <c r="C15460" t="inlineStr">
        <is>
          <t>2015-11-19 18:52:53+00:00</t>
        </is>
      </c>
      <c r="D15460" t="inlineStr">
        <is>
          <t>verchange</t>
        </is>
      </c>
      <c r="E15460" t="inlineStr">
        <is>
          <t>XStatic-rickshaw</t>
        </is>
      </c>
      <c r="F15460" t="inlineStr">
        <is>
          <t>&gt;=1.5.0</t>
        </is>
      </c>
      <c r="G15460" t="inlineStr">
        <is>
          <t>XStatic-rickshaw</t>
        </is>
      </c>
      <c r="H15460" t="inlineStr">
        <is>
          <t>&gt;=1.5.0</t>
        </is>
      </c>
    </row>
    <row r="15461">
      <c r="A15461" t="inlineStr">
        <is>
          <t>horizon</t>
        </is>
      </c>
      <c r="B15461" t="inlineStr">
        <is>
          <t>25bf3ba84362702632fa56c423818189fe847ac8</t>
        </is>
      </c>
      <c r="C15461" t="inlineStr">
        <is>
          <t>2015-11-19 18:52:53+00:00</t>
        </is>
      </c>
      <c r="D15461" t="inlineStr">
        <is>
          <t>verchange</t>
        </is>
      </c>
      <c r="E15461" t="inlineStr">
        <is>
          <t>XStatic-jquery-migrate</t>
        </is>
      </c>
      <c r="F15461" t="inlineStr">
        <is>
          <t>&gt;=1.2.1.1</t>
        </is>
      </c>
      <c r="G15461" t="inlineStr">
        <is>
          <t>XStatic-jquery-migrate</t>
        </is>
      </c>
      <c r="H15461" t="inlineStr">
        <is>
          <t>&gt;=1.2.1.1</t>
        </is>
      </c>
    </row>
    <row r="15462">
      <c r="A15462" t="inlineStr">
        <is>
          <t>horizon</t>
        </is>
      </c>
      <c r="B15462" t="inlineStr">
        <is>
          <t>25bf3ba84362702632fa56c423818189fe847ac8</t>
        </is>
      </c>
      <c r="C15462" t="inlineStr">
        <is>
          <t>2015-11-19 18:52:53+00:00</t>
        </is>
      </c>
      <c r="D15462" t="inlineStr">
        <is>
          <t>verchange</t>
        </is>
      </c>
      <c r="E15462" t="inlineStr">
        <is>
          <t>XStatic-jquery.tablesorter</t>
        </is>
      </c>
      <c r="F15462" t="inlineStr">
        <is>
          <t>&gt;=2.0.5b.0</t>
        </is>
      </c>
      <c r="G15462" t="inlineStr">
        <is>
          <t>XStatic-jquery.tablesorter</t>
        </is>
      </c>
      <c r="H15462" t="inlineStr">
        <is>
          <t>&gt;=2.0.5b.0</t>
        </is>
      </c>
    </row>
    <row r="15463">
      <c r="A15463" t="inlineStr">
        <is>
          <t>horizon</t>
        </is>
      </c>
      <c r="B15463" t="inlineStr">
        <is>
          <t>25bf3ba84362702632fa56c423818189fe847ac8</t>
        </is>
      </c>
      <c r="C15463" t="inlineStr">
        <is>
          <t>2015-11-19 18:52:53+00:00</t>
        </is>
      </c>
      <c r="D15463" t="inlineStr">
        <is>
          <t>verchange</t>
        </is>
      </c>
      <c r="E15463" t="inlineStr">
        <is>
          <t>python-neutronclient</t>
        </is>
      </c>
      <c r="F15463" t="inlineStr">
        <is>
          <t>&lt;2.4.0;&gt;=2.3.6</t>
        </is>
      </c>
      <c r="G15463" t="inlineStr">
        <is>
          <t>python-neutronclient</t>
        </is>
      </c>
      <c r="H15463" t="inlineStr">
        <is>
          <t>&lt;2.4.0;&gt;=2.3.6</t>
        </is>
      </c>
    </row>
    <row r="15464">
      <c r="A15464" t="inlineStr">
        <is>
          <t>horizon</t>
        </is>
      </c>
      <c r="B15464" t="inlineStr">
        <is>
          <t>25bf3ba84362702632fa56c423818189fe847ac8</t>
        </is>
      </c>
      <c r="C15464" t="inlineStr">
        <is>
          <t>2015-11-19 18:52:53+00:00</t>
        </is>
      </c>
      <c r="D15464" t="inlineStr">
        <is>
          <t>verchange</t>
        </is>
      </c>
      <c r="E15464" t="inlineStr">
        <is>
          <t>pbr</t>
        </is>
      </c>
      <c r="F15464" t="inlineStr">
        <is>
          <t>&gt;=0.6;&lt;1.0;!=0.7</t>
        </is>
      </c>
      <c r="G15464" t="inlineStr">
        <is>
          <t>pbr</t>
        </is>
      </c>
      <c r="H15464" t="inlineStr">
        <is>
          <t>&lt;1.0;&gt;=0.6;!=0.7</t>
        </is>
      </c>
    </row>
    <row r="15465">
      <c r="A15465" t="inlineStr">
        <is>
          <t>horizon</t>
        </is>
      </c>
      <c r="B15465" t="inlineStr">
        <is>
          <t>25bf3ba84362702632fa56c423818189fe847ac8</t>
        </is>
      </c>
      <c r="C15465" t="inlineStr">
        <is>
          <t>2015-11-19 18:52:53+00:00</t>
        </is>
      </c>
      <c r="D15465" t="inlineStr">
        <is>
          <t>verchange</t>
        </is>
      </c>
      <c r="E15465" t="inlineStr">
        <is>
          <t>python-swiftclient</t>
        </is>
      </c>
      <c r="F15465" t="inlineStr">
        <is>
          <t>&lt;2.4.0;&gt;=2.2.0</t>
        </is>
      </c>
      <c r="G15465" t="inlineStr">
        <is>
          <t>python-swiftclient</t>
        </is>
      </c>
      <c r="H15465" t="inlineStr">
        <is>
          <t>&lt;=2.3.1;&gt;=2.2.0</t>
        </is>
      </c>
    </row>
    <row r="15466">
      <c r="A15466" t="inlineStr">
        <is>
          <t>horizon</t>
        </is>
      </c>
      <c r="B15466" t="inlineStr">
        <is>
          <t>25bf3ba84362702632fa56c423818189fe847ac8</t>
        </is>
      </c>
      <c r="C15466" t="inlineStr">
        <is>
          <t>2015-11-19 18:52:53+00:00</t>
        </is>
      </c>
      <c r="D15466" t="inlineStr">
        <is>
          <t>verchange</t>
        </is>
      </c>
      <c r="E15466" t="inlineStr">
        <is>
          <t>lockfile</t>
        </is>
      </c>
      <c r="F15466" t="inlineStr">
        <is>
          <t>&gt;=0.8;&lt;=0.8</t>
        </is>
      </c>
      <c r="G15466" t="inlineStr">
        <is>
          <t>lockfile</t>
        </is>
      </c>
      <c r="H15466" t="inlineStr">
        <is>
          <t>&gt;=0.8;&lt;=0.8</t>
        </is>
      </c>
    </row>
    <row r="15467">
      <c r="A15467" t="inlineStr">
        <is>
          <t>horizon</t>
        </is>
      </c>
      <c r="B15467" t="inlineStr">
        <is>
          <t>25bf3ba84362702632fa56c423818189fe847ac8</t>
        </is>
      </c>
      <c r="C15467" t="inlineStr">
        <is>
          <t>2015-11-19 18:52:53+00:00</t>
        </is>
      </c>
      <c r="D15467" t="inlineStr">
        <is>
          <t>verchange</t>
        </is>
      </c>
      <c r="E15467" t="inlineStr">
        <is>
          <t>XStatic-d3</t>
        </is>
      </c>
      <c r="F15467" t="inlineStr">
        <is>
          <t>&gt;=3.1.6.2</t>
        </is>
      </c>
      <c r="G15467" t="inlineStr">
        <is>
          <t>XStatic-d3</t>
        </is>
      </c>
      <c r="H15467" t="inlineStr">
        <is>
          <t>&gt;=3.1.6.2</t>
        </is>
      </c>
    </row>
    <row r="15468">
      <c r="A15468" t="inlineStr">
        <is>
          <t>horizon</t>
        </is>
      </c>
      <c r="B15468" t="inlineStr">
        <is>
          <t>25bf3ba84362702632fa56c423818189fe847ac8</t>
        </is>
      </c>
      <c r="C15468" t="inlineStr">
        <is>
          <t>2015-11-19 18:52:53+00:00</t>
        </is>
      </c>
      <c r="D15468" t="inlineStr">
        <is>
          <t>verchange</t>
        </is>
      </c>
      <c r="E15468" t="inlineStr">
        <is>
          <t>netaddr</t>
        </is>
      </c>
      <c r="F15468" t="inlineStr">
        <is>
          <t>&lt;=0.7.13;&gt;=0.7.12</t>
        </is>
      </c>
      <c r="G15468" t="inlineStr">
        <is>
          <t>netaddr</t>
        </is>
      </c>
      <c r="H15468" t="inlineStr">
        <is>
          <t>&lt;=0.7.13;&gt;=0.7.12</t>
        </is>
      </c>
    </row>
    <row r="15469">
      <c r="A15469" t="inlineStr">
        <is>
          <t>horizon</t>
        </is>
      </c>
      <c r="B15469" t="inlineStr">
        <is>
          <t>25bf3ba84362702632fa56c423818189fe847ac8</t>
        </is>
      </c>
      <c r="C15469" t="inlineStr">
        <is>
          <t>2015-11-19 18:52:53+00:00</t>
        </is>
      </c>
      <c r="D15469" t="inlineStr">
        <is>
          <t>add</t>
        </is>
      </c>
      <c r="E15469" t="inlineStr">
        <is>
          <t>oslo.config</t>
        </is>
      </c>
      <c r="F15469" t="inlineStr">
        <is>
          <t>&lt;=1.6.0;&gt;=1.4.0</t>
        </is>
      </c>
      <c r="G15469" t="inlineStr"/>
      <c r="H15469" t="inlineStr"/>
    </row>
    <row r="15470">
      <c r="A15470" t="inlineStr">
        <is>
          <t>horizon</t>
        </is>
      </c>
      <c r="B15470" t="inlineStr">
        <is>
          <t>25bf3ba84362702632fa56c423818189fe847ac8</t>
        </is>
      </c>
      <c r="C15470" t="inlineStr">
        <is>
          <t>2015-11-19 18:52:53+00:00</t>
        </is>
      </c>
      <c r="D15470" t="inlineStr">
        <is>
          <t>add</t>
        </is>
      </c>
      <c r="E15470" t="inlineStr">
        <is>
          <t>django-compressor</t>
        </is>
      </c>
      <c r="F15470" t="inlineStr">
        <is>
          <t>&gt;=1.4;&lt;=1.4</t>
        </is>
      </c>
      <c r="G15470" t="inlineStr"/>
      <c r="H15470" t="inlineStr"/>
    </row>
    <row r="15471">
      <c r="A15471" t="inlineStr">
        <is>
          <t>horizon</t>
        </is>
      </c>
      <c r="B15471" t="inlineStr">
        <is>
          <t>25bf3ba84362702632fa56c423818189fe847ac8</t>
        </is>
      </c>
      <c r="C15471" t="inlineStr">
        <is>
          <t>2015-11-19 18:52:53+00:00</t>
        </is>
      </c>
      <c r="D15471" t="inlineStr">
        <is>
          <t>add</t>
        </is>
      </c>
      <c r="E15471" t="inlineStr">
        <is>
          <t>django-openstack-auth</t>
        </is>
      </c>
      <c r="F15471" t="inlineStr">
        <is>
          <t>&lt;=1.1.9;!=1.1.8;&gt;=1.1.7</t>
        </is>
      </c>
      <c r="G15471" t="inlineStr"/>
      <c r="H15471" t="inlineStr"/>
    </row>
    <row r="15472">
      <c r="A15472" t="inlineStr">
        <is>
          <t>horizon</t>
        </is>
      </c>
      <c r="B15472" t="inlineStr">
        <is>
          <t>25bf3ba84362702632fa56c423818189fe847ac8</t>
        </is>
      </c>
      <c r="C15472" t="inlineStr">
        <is>
          <t>2015-11-19 18:52:53+00:00</t>
        </is>
      </c>
      <c r="D15472" t="inlineStr">
        <is>
          <t>rem</t>
        </is>
      </c>
      <c r="E15472" t="inlineStr"/>
      <c r="F15472" t="inlineStr"/>
      <c r="G15472" t="inlineStr">
        <is>
          <t>django_compressor</t>
        </is>
      </c>
      <c r="H15472" t="inlineStr">
        <is>
          <t>&gt;=1.4;&lt;=1.4</t>
        </is>
      </c>
    </row>
    <row r="15473">
      <c r="A15473" t="inlineStr">
        <is>
          <t>horizon</t>
        </is>
      </c>
      <c r="B15473" t="inlineStr">
        <is>
          <t>25bf3ba84362702632fa56c423818189fe847ac8</t>
        </is>
      </c>
      <c r="C15473" t="inlineStr">
        <is>
          <t>2015-11-19 18:52:53+00:00</t>
        </is>
      </c>
      <c r="D15473" t="inlineStr">
        <is>
          <t>rem</t>
        </is>
      </c>
      <c r="E15473" t="inlineStr"/>
      <c r="F15473" t="inlineStr"/>
      <c r="G15473" t="inlineStr">
        <is>
          <t>django_openstack_auth</t>
        </is>
      </c>
      <c r="H15473" t="inlineStr">
        <is>
          <t>&lt;=1.1.9;!=1.1.8;&gt;=1.1.7</t>
        </is>
      </c>
    </row>
    <row r="15474">
      <c r="A15474" t="inlineStr">
        <is>
          <t>horizon</t>
        </is>
      </c>
      <c r="B15474" t="inlineStr">
        <is>
          <t>e3848cf0aa7a0da53989736d5d058883cecab0b5</t>
        </is>
      </c>
      <c r="C15474" t="inlineStr">
        <is>
          <t>2016-01-21 23:00:54+00:00</t>
        </is>
      </c>
      <c r="D15474" t="inlineStr">
        <is>
          <t>verchange</t>
        </is>
      </c>
      <c r="E15474" t="inlineStr">
        <is>
          <t>django-compressor</t>
        </is>
      </c>
      <c r="F15474" t="inlineStr">
        <is>
          <t>&lt;2.0;&gt;=1.4</t>
        </is>
      </c>
      <c r="G15474" t="inlineStr">
        <is>
          <t>django-compressor</t>
        </is>
      </c>
      <c r="H15474" t="inlineStr">
        <is>
          <t>&gt;=1.4</t>
        </is>
      </c>
    </row>
    <row r="15475">
      <c r="A15475" t="inlineStr">
        <is>
          <t>horizon</t>
        </is>
      </c>
      <c r="B15475" t="inlineStr">
        <is>
          <t>e3848cf0aa7a0da53989736d5d058883cecab0b5</t>
        </is>
      </c>
      <c r="C15475" t="inlineStr">
        <is>
          <t>2016-01-21 23:00:54+00:00</t>
        </is>
      </c>
      <c r="D15475" t="inlineStr">
        <is>
          <t>add</t>
        </is>
      </c>
      <c r="E15475" t="inlineStr">
        <is>
          <t>testrepository</t>
        </is>
      </c>
      <c r="F15475" t="inlineStr">
        <is>
          <t>&gt;=0.0.18</t>
        </is>
      </c>
      <c r="G15475" t="inlineStr"/>
      <c r="H15475" t="inlineStr"/>
    </row>
    <row r="15476">
      <c r="A15476" t="inlineStr">
        <is>
          <t>horizon</t>
        </is>
      </c>
      <c r="B15476" t="inlineStr">
        <is>
          <t>fa47798f38b2a58514b93b6613129b0dfca18f36</t>
        </is>
      </c>
      <c r="C15476" t="inlineStr">
        <is>
          <t>2016-01-27 16:59:46+00:00</t>
        </is>
      </c>
      <c r="D15476" t="inlineStr">
        <is>
          <t>verchange</t>
        </is>
      </c>
      <c r="E15476" t="inlineStr">
        <is>
          <t>oslo.utils</t>
        </is>
      </c>
      <c r="F15476" t="inlineStr">
        <is>
          <t>&gt;=2.0.0;!=2.6.0</t>
        </is>
      </c>
      <c r="G15476" t="inlineStr">
        <is>
          <t>oslo.utils</t>
        </is>
      </c>
      <c r="H15476" t="inlineStr">
        <is>
          <t>&gt;=2.0.0</t>
        </is>
      </c>
    </row>
    <row r="15477">
      <c r="A15477" t="inlineStr">
        <is>
          <t>horizon</t>
        </is>
      </c>
      <c r="B15477" t="inlineStr">
        <is>
          <t>fa47798f38b2a58514b93b6613129b0dfca18f36</t>
        </is>
      </c>
      <c r="C15477" t="inlineStr">
        <is>
          <t>2016-01-27 16:59:46+00:00</t>
        </is>
      </c>
      <c r="D15477" t="inlineStr">
        <is>
          <t>verchange</t>
        </is>
      </c>
      <c r="E15477" t="inlineStr">
        <is>
          <t>django-openstack-auth</t>
        </is>
      </c>
      <c r="F15477" t="inlineStr">
        <is>
          <t>&gt;=2.0.0;!=2.1.0</t>
        </is>
      </c>
      <c r="G15477" t="inlineStr">
        <is>
          <t>django-openstack-auth</t>
        </is>
      </c>
      <c r="H15477" t="inlineStr">
        <is>
          <t>&gt;=2.0.0</t>
        </is>
      </c>
    </row>
    <row r="15478">
      <c r="A15478" t="inlineStr">
        <is>
          <t>horizon</t>
        </is>
      </c>
      <c r="B15478" t="inlineStr">
        <is>
          <t>fa47798f38b2a58514b93b6613129b0dfca18f36</t>
        </is>
      </c>
      <c r="C15478" t="inlineStr">
        <is>
          <t>2016-01-27 16:59:46+00:00</t>
        </is>
      </c>
      <c r="D15478" t="inlineStr">
        <is>
          <t>verchange</t>
        </is>
      </c>
      <c r="E15478" t="inlineStr">
        <is>
          <t>python-novaclient</t>
        </is>
      </c>
      <c r="F15478" t="inlineStr">
        <is>
          <t>!=2.33.0;&gt;=2.28.1</t>
        </is>
      </c>
      <c r="G15478" t="inlineStr">
        <is>
          <t>python-novaclient</t>
        </is>
      </c>
      <c r="H15478" t="inlineStr">
        <is>
          <t>&gt;=2.28.1</t>
        </is>
      </c>
    </row>
    <row r="15479">
      <c r="A15479" t="inlineStr">
        <is>
          <t>horizon</t>
        </is>
      </c>
      <c r="B15479" t="inlineStr">
        <is>
          <t>fa47798f38b2a58514b93b6613129b0dfca18f36</t>
        </is>
      </c>
      <c r="C15479" t="inlineStr">
        <is>
          <t>2016-01-27 16:59:46+00:00</t>
        </is>
      </c>
      <c r="D15479" t="inlineStr">
        <is>
          <t>verchange</t>
        </is>
      </c>
      <c r="E15479" t="inlineStr">
        <is>
          <t>python-keystoneclient</t>
        </is>
      </c>
      <c r="F15479" t="inlineStr">
        <is>
          <t>&gt;=1.6.0;!=1.8.0</t>
        </is>
      </c>
      <c r="G15479" t="inlineStr">
        <is>
          <t>python-keystoneclient</t>
        </is>
      </c>
      <c r="H15479" t="inlineStr">
        <is>
          <t>&gt;=1.6.0</t>
        </is>
      </c>
    </row>
    <row r="15480">
      <c r="A15480" t="inlineStr">
        <is>
          <t>horizon</t>
        </is>
      </c>
      <c r="B15480" t="inlineStr">
        <is>
          <t>2eb320bd31078e3728b91e4badc597624d0827f8</t>
        </is>
      </c>
      <c r="C15480" t="inlineStr">
        <is>
          <t>2016-04-07 07:35:18+00:00</t>
        </is>
      </c>
      <c r="D15480" t="inlineStr">
        <is>
          <t>verchange</t>
        </is>
      </c>
      <c r="E15480" t="inlineStr">
        <is>
          <t>python-ceilometerclient</t>
        </is>
      </c>
      <c r="F15480" t="inlineStr">
        <is>
          <t>&gt;=2.2.1</t>
        </is>
      </c>
      <c r="G15480" t="inlineStr">
        <is>
          <t>python-ceilometerclient</t>
        </is>
      </c>
      <c r="H15480" t="inlineStr">
        <is>
          <t>&gt;=1.5.0</t>
        </is>
      </c>
    </row>
    <row r="15481">
      <c r="A15481" t="inlineStr">
        <is>
          <t>horizon</t>
        </is>
      </c>
      <c r="B15481" t="inlineStr">
        <is>
          <t>2eb320bd31078e3728b91e4badc597624d0827f8</t>
        </is>
      </c>
      <c r="C15481" t="inlineStr">
        <is>
          <t>2016-04-07 07:35:18+00:00</t>
        </is>
      </c>
      <c r="D15481" t="inlineStr">
        <is>
          <t>verchange</t>
        </is>
      </c>
      <c r="E15481" t="inlineStr">
        <is>
          <t>python-keystoneclient</t>
        </is>
      </c>
      <c r="F15481" t="inlineStr">
        <is>
          <t>&gt;=1.6.0;!=2.1.0;!=1.8.0</t>
        </is>
      </c>
      <c r="G15481" t="inlineStr">
        <is>
          <t>python-keystoneclient</t>
        </is>
      </c>
      <c r="H15481" t="inlineStr">
        <is>
          <t>&gt;=1.6.0;!=1.8.0</t>
        </is>
      </c>
    </row>
    <row r="15482">
      <c r="A15482" t="inlineStr">
        <is>
          <t>horizon</t>
        </is>
      </c>
      <c r="B15482" t="inlineStr">
        <is>
          <t>2eb320bd31078e3728b91e4badc597624d0827f8</t>
        </is>
      </c>
      <c r="C15482" t="inlineStr">
        <is>
          <t>2016-04-07 07:35:18+00:00</t>
        </is>
      </c>
      <c r="D15482" t="inlineStr">
        <is>
          <t>verchange</t>
        </is>
      </c>
      <c r="E15482" t="inlineStr">
        <is>
          <t>python-glanceclient</t>
        </is>
      </c>
      <c r="F15482" t="inlineStr">
        <is>
          <t>&gt;=2.0.0</t>
        </is>
      </c>
      <c r="G15482" t="inlineStr">
        <is>
          <t>python-glanceclient</t>
        </is>
      </c>
      <c r="H15482" t="inlineStr">
        <is>
          <t>&gt;=0.18.0</t>
        </is>
      </c>
    </row>
    <row r="15483">
      <c r="A15483" t="inlineStr">
        <is>
          <t>horizon</t>
        </is>
      </c>
      <c r="B15483" t="inlineStr">
        <is>
          <t>2eb320bd31078e3728b91e4badc597624d0827f8</t>
        </is>
      </c>
      <c r="C15483" t="inlineStr">
        <is>
          <t>2016-04-07 07:35:18+00:00</t>
        </is>
      </c>
      <c r="D15483" t="inlineStr">
        <is>
          <t>verchange</t>
        </is>
      </c>
      <c r="E15483" t="inlineStr">
        <is>
          <t>django-openstack-auth</t>
        </is>
      </c>
      <c r="F15483" t="inlineStr">
        <is>
          <t>&gt;=2.0.0</t>
        </is>
      </c>
      <c r="G15483" t="inlineStr">
        <is>
          <t>django-openstack-auth</t>
        </is>
      </c>
      <c r="H15483" t="inlineStr">
        <is>
          <t>&gt;=2.0.0;!=2.1.0</t>
        </is>
      </c>
    </row>
    <row r="15484">
      <c r="A15484" t="inlineStr">
        <is>
          <t>horizon</t>
        </is>
      </c>
      <c r="B15484" t="inlineStr">
        <is>
          <t>2eb320bd31078e3728b91e4badc597624d0827f8</t>
        </is>
      </c>
      <c r="C15484" t="inlineStr">
        <is>
          <t>2016-04-07 07:35:18+00:00</t>
        </is>
      </c>
      <c r="D15484" t="inlineStr">
        <is>
          <t>verchange</t>
        </is>
      </c>
      <c r="E15484" t="inlineStr">
        <is>
          <t>oslo.i18n</t>
        </is>
      </c>
      <c r="F15484" t="inlineStr">
        <is>
          <t>&gt;=2.1.0</t>
        </is>
      </c>
      <c r="G15484" t="inlineStr">
        <is>
          <t>oslo.i18n</t>
        </is>
      </c>
      <c r="H15484" t="inlineStr">
        <is>
          <t>&gt;=1.5.0</t>
        </is>
      </c>
    </row>
    <row r="15485">
      <c r="A15485" t="inlineStr">
        <is>
          <t>horizon</t>
        </is>
      </c>
      <c r="B15485" t="inlineStr">
        <is>
          <t>2eb320bd31078e3728b91e4badc597624d0827f8</t>
        </is>
      </c>
      <c r="C15485" t="inlineStr">
        <is>
          <t>2016-04-07 07:35:18+00:00</t>
        </is>
      </c>
      <c r="D15485" t="inlineStr">
        <is>
          <t>verchange</t>
        </is>
      </c>
      <c r="E15485" t="inlineStr">
        <is>
          <t>django-babel</t>
        </is>
      </c>
      <c r="F15485" t="inlineStr">
        <is>
          <t>&gt;=0.4.0</t>
        </is>
      </c>
      <c r="G15485" t="inlineStr">
        <is>
          <t>django-babel</t>
        </is>
      </c>
      <c r="H15485" t="inlineStr">
        <is>
          <t>&gt;=0.3.4</t>
        </is>
      </c>
    </row>
    <row r="15486">
      <c r="A15486" t="inlineStr">
        <is>
          <t>horizon</t>
        </is>
      </c>
      <c r="B15486" t="inlineStr">
        <is>
          <t>2eb320bd31078e3728b91e4badc597624d0827f8</t>
        </is>
      </c>
      <c r="C15486" t="inlineStr">
        <is>
          <t>2016-04-07 07:35:18+00:00</t>
        </is>
      </c>
      <c r="D15486" t="inlineStr">
        <is>
          <t>verchange</t>
        </is>
      </c>
      <c r="E15486" t="inlineStr">
        <is>
          <t>six</t>
        </is>
      </c>
      <c r="F15486" t="inlineStr">
        <is>
          <t>&gt;=1.9.0</t>
        </is>
      </c>
      <c r="G15486" t="inlineStr">
        <is>
          <t>six</t>
        </is>
      </c>
      <c r="H15486" t="inlineStr">
        <is>
          <t>&gt;=1.9.0</t>
        </is>
      </c>
    </row>
    <row r="15487">
      <c r="A15487" t="inlineStr">
        <is>
          <t>horizon</t>
        </is>
      </c>
      <c r="B15487" t="inlineStr">
        <is>
          <t>2eb320bd31078e3728b91e4badc597624d0827f8</t>
        </is>
      </c>
      <c r="C15487" t="inlineStr">
        <is>
          <t>2016-04-07 07:35:18+00:00</t>
        </is>
      </c>
      <c r="D15487" t="inlineStr">
        <is>
          <t>verchange</t>
        </is>
      </c>
      <c r="E15487" t="inlineStr">
        <is>
          <t>python-cinderclient</t>
        </is>
      </c>
      <c r="F15487" t="inlineStr">
        <is>
          <t>&gt;=1.3.1</t>
        </is>
      </c>
      <c r="G15487" t="inlineStr">
        <is>
          <t>python-cinderclient</t>
        </is>
      </c>
      <c r="H15487" t="inlineStr">
        <is>
          <t>&gt;=1.3.1</t>
        </is>
      </c>
    </row>
    <row r="15488">
      <c r="A15488" t="inlineStr">
        <is>
          <t>horizon</t>
        </is>
      </c>
      <c r="B15488" t="inlineStr">
        <is>
          <t>2eb320bd31078e3728b91e4badc597624d0827f8</t>
        </is>
      </c>
      <c r="C15488" t="inlineStr">
        <is>
          <t>2016-04-07 07:35:18+00:00</t>
        </is>
      </c>
      <c r="D15488" t="inlineStr">
        <is>
          <t>verchange</t>
        </is>
      </c>
      <c r="E15488" t="inlineStr">
        <is>
          <t>python-heatclient</t>
        </is>
      </c>
      <c r="F15488" t="inlineStr">
        <is>
          <t>&gt;=0.6.0</t>
        </is>
      </c>
      <c r="G15488" t="inlineStr">
        <is>
          <t>python-heatclient</t>
        </is>
      </c>
      <c r="H15488" t="inlineStr">
        <is>
          <t>&gt;=0.3.0</t>
        </is>
      </c>
    </row>
    <row r="15489">
      <c r="A15489" t="inlineStr">
        <is>
          <t>horizon</t>
        </is>
      </c>
      <c r="B15489" t="inlineStr">
        <is>
          <t>2eb320bd31078e3728b91e4badc597624d0827f8</t>
        </is>
      </c>
      <c r="C15489" t="inlineStr">
        <is>
          <t>2016-04-07 07:35:18+00:00</t>
        </is>
      </c>
      <c r="D15489" t="inlineStr">
        <is>
          <t>verchange</t>
        </is>
      </c>
      <c r="E15489" t="inlineStr">
        <is>
          <t>iso8601</t>
        </is>
      </c>
      <c r="F15489" t="inlineStr">
        <is>
          <t>&gt;=0.1.9</t>
        </is>
      </c>
      <c r="G15489" t="inlineStr">
        <is>
          <t>iso8601</t>
        </is>
      </c>
      <c r="H15489" t="inlineStr">
        <is>
          <t>&gt;=0.1.9</t>
        </is>
      </c>
    </row>
    <row r="15490">
      <c r="A15490" t="inlineStr">
        <is>
          <t>horizon</t>
        </is>
      </c>
      <c r="B15490" t="inlineStr">
        <is>
          <t>2eb320bd31078e3728b91e4badc597624d0827f8</t>
        </is>
      </c>
      <c r="C15490" t="inlineStr">
        <is>
          <t>2016-04-07 07:35:18+00:00</t>
        </is>
      </c>
      <c r="D15490" t="inlineStr">
        <is>
          <t>verchange</t>
        </is>
      </c>
      <c r="E15490" t="inlineStr">
        <is>
          <t>Django</t>
        </is>
      </c>
      <c r="F15490" t="inlineStr">
        <is>
          <t>&lt;1.9;&gt;=1.8</t>
        </is>
      </c>
      <c r="G15490" t="inlineStr">
        <is>
          <t>Django</t>
        </is>
      </c>
      <c r="H15490" t="inlineStr">
        <is>
          <t>&lt;1.9;&gt;=1.7</t>
        </is>
      </c>
    </row>
    <row r="15491">
      <c r="A15491" t="inlineStr">
        <is>
          <t>horizon</t>
        </is>
      </c>
      <c r="B15491" t="inlineStr">
        <is>
          <t>2eb320bd31078e3728b91e4badc597624d0827f8</t>
        </is>
      </c>
      <c r="C15491" t="inlineStr">
        <is>
          <t>2016-04-07 07:35:18+00:00</t>
        </is>
      </c>
      <c r="D15491" t="inlineStr">
        <is>
          <t>verchange</t>
        </is>
      </c>
      <c r="E15491" t="inlineStr">
        <is>
          <t>pytz</t>
        </is>
      </c>
      <c r="F15491" t="inlineStr">
        <is>
          <t>&gt;=2013.6</t>
        </is>
      </c>
      <c r="G15491" t="inlineStr">
        <is>
          <t>pytz</t>
        </is>
      </c>
      <c r="H15491" t="inlineStr">
        <is>
          <t>&gt;=2013.6</t>
        </is>
      </c>
    </row>
    <row r="15492">
      <c r="A15492" t="inlineStr">
        <is>
          <t>horizon</t>
        </is>
      </c>
      <c r="B15492" t="inlineStr">
        <is>
          <t>2eb320bd31078e3728b91e4badc597624d0827f8</t>
        </is>
      </c>
      <c r="C15492" t="inlineStr">
        <is>
          <t>2016-04-07 07:35:18+00:00</t>
        </is>
      </c>
      <c r="D15492" t="inlineStr">
        <is>
          <t>verchange</t>
        </is>
      </c>
      <c r="E15492" t="inlineStr">
        <is>
          <t>httplib2</t>
        </is>
      </c>
      <c r="F15492" t="inlineStr">
        <is>
          <t>&gt;=0.7.5</t>
        </is>
      </c>
      <c r="G15492" t="inlineStr">
        <is>
          <t>httplib2</t>
        </is>
      </c>
      <c r="H15492" t="inlineStr">
        <is>
          <t>&gt;=0.7.5</t>
        </is>
      </c>
    </row>
    <row r="15493">
      <c r="A15493" t="inlineStr">
        <is>
          <t>horizon</t>
        </is>
      </c>
      <c r="B15493" t="inlineStr">
        <is>
          <t>2eb320bd31078e3728b91e4badc597624d0827f8</t>
        </is>
      </c>
      <c r="C15493" t="inlineStr">
        <is>
          <t>2016-04-07 07:35:18+00:00</t>
        </is>
      </c>
      <c r="D15493" t="inlineStr">
        <is>
          <t>verchange</t>
        </is>
      </c>
      <c r="E15493" t="inlineStr">
        <is>
          <t>oslo.config</t>
        </is>
      </c>
      <c r="F15493" t="inlineStr">
        <is>
          <t>&gt;=3.7.0</t>
        </is>
      </c>
      <c r="G15493" t="inlineStr">
        <is>
          <t>oslo.config</t>
        </is>
      </c>
      <c r="H15493" t="inlineStr">
        <is>
          <t>&gt;=2.3.0</t>
        </is>
      </c>
    </row>
    <row r="15494">
      <c r="A15494" t="inlineStr">
        <is>
          <t>horizon</t>
        </is>
      </c>
      <c r="B15494" t="inlineStr">
        <is>
          <t>2eb320bd31078e3728b91e4badc597624d0827f8</t>
        </is>
      </c>
      <c r="C15494" t="inlineStr">
        <is>
          <t>2016-04-07 07:35:18+00:00</t>
        </is>
      </c>
      <c r="D15494" t="inlineStr">
        <is>
          <t>verchange</t>
        </is>
      </c>
      <c r="E15494" t="inlineStr">
        <is>
          <t>python-novaclient</t>
        </is>
      </c>
      <c r="F15494" t="inlineStr">
        <is>
          <t>!=2.33.0;&gt;=2.29.0</t>
        </is>
      </c>
      <c r="G15494" t="inlineStr">
        <is>
          <t>python-novaclient</t>
        </is>
      </c>
      <c r="H15494" t="inlineStr">
        <is>
          <t>!=2.33.0;&gt;=2.28.1</t>
        </is>
      </c>
    </row>
    <row r="15495">
      <c r="A15495" t="inlineStr">
        <is>
          <t>horizon</t>
        </is>
      </c>
      <c r="B15495" t="inlineStr">
        <is>
          <t>2eb320bd31078e3728b91e4badc597624d0827f8</t>
        </is>
      </c>
      <c r="C15495" t="inlineStr">
        <is>
          <t>2016-04-07 07:35:18+00:00</t>
        </is>
      </c>
      <c r="D15495" t="inlineStr">
        <is>
          <t>verchange</t>
        </is>
      </c>
      <c r="E15495" t="inlineStr">
        <is>
          <t>Babel</t>
        </is>
      </c>
      <c r="F15495" t="inlineStr">
        <is>
          <t>&gt;=1.3</t>
        </is>
      </c>
      <c r="G15495" t="inlineStr">
        <is>
          <t>Babel</t>
        </is>
      </c>
      <c r="H15495" t="inlineStr">
        <is>
          <t>&gt;=1.3</t>
        </is>
      </c>
    </row>
    <row r="15496">
      <c r="A15496" t="inlineStr">
        <is>
          <t>horizon</t>
        </is>
      </c>
      <c r="B15496" t="inlineStr">
        <is>
          <t>2eb320bd31078e3728b91e4badc597624d0827f8</t>
        </is>
      </c>
      <c r="C15496" t="inlineStr">
        <is>
          <t>2016-04-07 07:35:18+00:00</t>
        </is>
      </c>
      <c r="D15496" t="inlineStr">
        <is>
          <t>verchange</t>
        </is>
      </c>
      <c r="E15496" t="inlineStr">
        <is>
          <t>PyYAML</t>
        </is>
      </c>
      <c r="F15496" t="inlineStr">
        <is>
          <t>&gt;=3.1.0</t>
        </is>
      </c>
      <c r="G15496" t="inlineStr">
        <is>
          <t>PyYAML</t>
        </is>
      </c>
      <c r="H15496" t="inlineStr">
        <is>
          <t>&gt;=3.1.0</t>
        </is>
      </c>
    </row>
    <row r="15497">
      <c r="A15497" t="inlineStr">
        <is>
          <t>horizon</t>
        </is>
      </c>
      <c r="B15497" t="inlineStr">
        <is>
          <t>2eb320bd31078e3728b91e4badc597624d0827f8</t>
        </is>
      </c>
      <c r="C15497" t="inlineStr">
        <is>
          <t>2016-04-07 07:35:18+00:00</t>
        </is>
      </c>
      <c r="D15497" t="inlineStr">
        <is>
          <t>verchange</t>
        </is>
      </c>
      <c r="E15497" t="inlineStr">
        <is>
          <t>oslo.utils</t>
        </is>
      </c>
      <c r="F15497" t="inlineStr">
        <is>
          <t>&gt;=3.5.0</t>
        </is>
      </c>
      <c r="G15497" t="inlineStr">
        <is>
          <t>oslo.utils</t>
        </is>
      </c>
      <c r="H15497" t="inlineStr">
        <is>
          <t>&gt;=2.0.0;!=2.6.0</t>
        </is>
      </c>
    </row>
    <row r="15498">
      <c r="A15498" t="inlineStr">
        <is>
          <t>horizon</t>
        </is>
      </c>
      <c r="B15498" t="inlineStr">
        <is>
          <t>2eb320bd31078e3728b91e4badc597624d0827f8</t>
        </is>
      </c>
      <c r="C15498" t="inlineStr">
        <is>
          <t>2016-04-07 07:35:18+00:00</t>
        </is>
      </c>
      <c r="D15498" t="inlineStr">
        <is>
          <t>verchange</t>
        </is>
      </c>
      <c r="E15498" t="inlineStr">
        <is>
          <t>python-neutronclient</t>
        </is>
      </c>
      <c r="F15498" t="inlineStr">
        <is>
          <t>&gt;=2.6.0;!=4.1.0</t>
        </is>
      </c>
      <c r="G15498" t="inlineStr">
        <is>
          <t>python-neutronclient</t>
        </is>
      </c>
      <c r="H15498" t="inlineStr">
        <is>
          <t>&gt;=2.6.0</t>
        </is>
      </c>
    </row>
    <row r="15499">
      <c r="A15499" t="inlineStr">
        <is>
          <t>horizon</t>
        </is>
      </c>
      <c r="B15499" t="inlineStr">
        <is>
          <t>2eb320bd31078e3728b91e4badc597624d0827f8</t>
        </is>
      </c>
      <c r="C15499" t="inlineStr">
        <is>
          <t>2016-04-07 07:35:18+00:00</t>
        </is>
      </c>
      <c r="D15499" t="inlineStr">
        <is>
          <t>verchange</t>
        </is>
      </c>
      <c r="E15499" t="inlineStr">
        <is>
          <t>django-compressor</t>
        </is>
      </c>
      <c r="F15499" t="inlineStr">
        <is>
          <t>&gt;=2.0</t>
        </is>
      </c>
      <c r="G15499" t="inlineStr">
        <is>
          <t>django-compressor</t>
        </is>
      </c>
      <c r="H15499" t="inlineStr">
        <is>
          <t>&gt;=1.4</t>
        </is>
      </c>
    </row>
    <row r="15500">
      <c r="A15500" t="inlineStr">
        <is>
          <t>horizon</t>
        </is>
      </c>
      <c r="B15500" t="inlineStr">
        <is>
          <t>2eb320bd31078e3728b91e4badc597624d0827f8</t>
        </is>
      </c>
      <c r="C15500" t="inlineStr">
        <is>
          <t>2016-04-07 07:35:18+00:00</t>
        </is>
      </c>
      <c r="D15500" t="inlineStr">
        <is>
          <t>verchange</t>
        </is>
      </c>
      <c r="E15500" t="inlineStr">
        <is>
          <t>oslo.concurrency</t>
        </is>
      </c>
      <c r="F15500" t="inlineStr">
        <is>
          <t>&gt;=3.5.0</t>
        </is>
      </c>
      <c r="G15500" t="inlineStr">
        <is>
          <t>oslo.concurrency</t>
        </is>
      </c>
      <c r="H15500" t="inlineStr">
        <is>
          <t>&gt;=2.3.0</t>
        </is>
      </c>
    </row>
    <row r="15501">
      <c r="A15501" t="inlineStr">
        <is>
          <t>horizon</t>
        </is>
      </c>
      <c r="B15501" t="inlineStr">
        <is>
          <t>2eb320bd31078e3728b91e4badc597624d0827f8</t>
        </is>
      </c>
      <c r="C15501" t="inlineStr">
        <is>
          <t>2016-04-07 07:35:18+00:00</t>
        </is>
      </c>
      <c r="D15501" t="inlineStr">
        <is>
          <t>verchange</t>
        </is>
      </c>
      <c r="E15501" t="inlineStr">
        <is>
          <t>pbr</t>
        </is>
      </c>
      <c r="F15501" t="inlineStr">
        <is>
          <t>&gt;=1.6</t>
        </is>
      </c>
      <c r="G15501" t="inlineStr">
        <is>
          <t>pbr</t>
        </is>
      </c>
      <c r="H15501" t="inlineStr">
        <is>
          <t>&gt;=1.6</t>
        </is>
      </c>
    </row>
    <row r="15502">
      <c r="A15502" t="inlineStr">
        <is>
          <t>horizon</t>
        </is>
      </c>
      <c r="B15502" t="inlineStr">
        <is>
          <t>2eb320bd31078e3728b91e4badc597624d0827f8</t>
        </is>
      </c>
      <c r="C15502" t="inlineStr">
        <is>
          <t>2016-04-07 07:35:18+00:00</t>
        </is>
      </c>
      <c r="D15502" t="inlineStr">
        <is>
          <t>verchange</t>
        </is>
      </c>
      <c r="E15502" t="inlineStr">
        <is>
          <t>python-swiftclient</t>
        </is>
      </c>
      <c r="F15502" t="inlineStr">
        <is>
          <t>&gt;=2.2.0</t>
        </is>
      </c>
      <c r="G15502" t="inlineStr">
        <is>
          <t>python-swiftclient</t>
        </is>
      </c>
      <c r="H15502" t="inlineStr">
        <is>
          <t>&gt;=2.2.0</t>
        </is>
      </c>
    </row>
    <row r="15503">
      <c r="A15503" t="inlineStr">
        <is>
          <t>horizon</t>
        </is>
      </c>
      <c r="B15503" t="inlineStr">
        <is>
          <t>2eb320bd31078e3728b91e4badc597624d0827f8</t>
        </is>
      </c>
      <c r="C15503" t="inlineStr">
        <is>
          <t>2016-04-07 07:35:18+00:00</t>
        </is>
      </c>
      <c r="D15503" t="inlineStr">
        <is>
          <t>verchange</t>
        </is>
      </c>
      <c r="E15503" t="inlineStr">
        <is>
          <t>oslo.serialization</t>
        </is>
      </c>
      <c r="F15503" t="inlineStr">
        <is>
          <t>&gt;=1.10.0</t>
        </is>
      </c>
      <c r="G15503" t="inlineStr">
        <is>
          <t>oslo.serialization</t>
        </is>
      </c>
      <c r="H15503" t="inlineStr">
        <is>
          <t>&gt;=1.4.0</t>
        </is>
      </c>
    </row>
    <row r="15504">
      <c r="A15504" t="inlineStr">
        <is>
          <t>horizon</t>
        </is>
      </c>
      <c r="B15504" t="inlineStr">
        <is>
          <t>2eb320bd31078e3728b91e4badc597624d0827f8</t>
        </is>
      </c>
      <c r="C15504" t="inlineStr">
        <is>
          <t>2016-04-07 07:35:18+00:00</t>
        </is>
      </c>
      <c r="D15504" t="inlineStr">
        <is>
          <t>verchange</t>
        </is>
      </c>
      <c r="E15504" t="inlineStr">
        <is>
          <t>netaddr</t>
        </is>
      </c>
      <c r="F15504" t="inlineStr">
        <is>
          <t>!=0.7.16;&gt;=0.7.12</t>
        </is>
      </c>
      <c r="G15504" t="inlineStr">
        <is>
          <t>netaddr</t>
        </is>
      </c>
      <c r="H15504" t="inlineStr">
        <is>
          <t>!=0.7.16;&gt;=0.7.12</t>
        </is>
      </c>
    </row>
    <row r="15505">
      <c r="A15505" t="inlineStr">
        <is>
          <t>horizon</t>
        </is>
      </c>
      <c r="B15505" t="inlineStr">
        <is>
          <t>2eb320bd31078e3728b91e4badc597624d0827f8</t>
        </is>
      </c>
      <c r="C15505" t="inlineStr">
        <is>
          <t>2016-04-07 07:35:18+00:00</t>
        </is>
      </c>
      <c r="D15505" t="inlineStr">
        <is>
          <t>rem</t>
        </is>
      </c>
      <c r="E15505" t="inlineStr"/>
      <c r="F15505" t="inlineStr"/>
      <c r="G15505" t="inlineStr">
        <is>
          <t>eventlet</t>
        </is>
      </c>
      <c r="H15505" t="inlineStr">
        <is>
          <t>&gt;=0.17.4</t>
        </is>
      </c>
    </row>
    <row r="15506">
      <c r="A15506" t="inlineStr">
        <is>
          <t>horizon</t>
        </is>
      </c>
      <c r="B15506" t="inlineStr">
        <is>
          <t>2eb320bd31078e3728b91e4badc597624d0827f8</t>
        </is>
      </c>
      <c r="C15506" t="inlineStr">
        <is>
          <t>2016-04-07 07:35:18+00:00</t>
        </is>
      </c>
      <c r="D15506" t="inlineStr">
        <is>
          <t>rem</t>
        </is>
      </c>
      <c r="E15506" t="inlineStr"/>
      <c r="F15506" t="inlineStr"/>
      <c r="G15506" t="inlineStr">
        <is>
          <t>kombu</t>
        </is>
      </c>
      <c r="H15506" t="inlineStr">
        <is>
          <t>&gt;=3.0.7</t>
        </is>
      </c>
    </row>
    <row r="15507">
      <c r="A15507" t="inlineStr">
        <is>
          <t>horizon</t>
        </is>
      </c>
      <c r="B15507" t="inlineStr">
        <is>
          <t>2eb320bd31078e3728b91e4badc597624d0827f8</t>
        </is>
      </c>
      <c r="C15507" t="inlineStr">
        <is>
          <t>2016-04-07 07:35:18+00:00</t>
        </is>
      </c>
      <c r="D15507" t="inlineStr">
        <is>
          <t>rem</t>
        </is>
      </c>
      <c r="E15507" t="inlineStr"/>
      <c r="F15507" t="inlineStr"/>
      <c r="G15507" t="inlineStr">
        <is>
          <t>python-saharaclient</t>
        </is>
      </c>
      <c r="H15507" t="inlineStr">
        <is>
          <t>&gt;=0.10.0</t>
        </is>
      </c>
    </row>
    <row r="15508">
      <c r="A15508" t="inlineStr">
        <is>
          <t>horizon</t>
        </is>
      </c>
      <c r="B15508" t="inlineStr">
        <is>
          <t>2eb320bd31078e3728b91e4badc597624d0827f8</t>
        </is>
      </c>
      <c r="C15508" t="inlineStr">
        <is>
          <t>2016-04-07 07:35:18+00:00</t>
        </is>
      </c>
      <c r="D15508" t="inlineStr">
        <is>
          <t>rem</t>
        </is>
      </c>
      <c r="E15508" t="inlineStr"/>
      <c r="F15508" t="inlineStr"/>
      <c r="G15508" t="inlineStr">
        <is>
          <t>python-troveclient</t>
        </is>
      </c>
      <c r="H15508" t="inlineStr">
        <is>
          <t>&gt;=1.2.0</t>
        </is>
      </c>
    </row>
    <row r="15509">
      <c r="A15509" t="inlineStr">
        <is>
          <t>horizon</t>
        </is>
      </c>
      <c r="B15509" t="inlineStr">
        <is>
          <t>2eb320bd31078e3728b91e4badc597624d0827f8</t>
        </is>
      </c>
      <c r="C15509" t="inlineStr">
        <is>
          <t>2016-04-07 07:35:18+00:00</t>
        </is>
      </c>
      <c r="D15509" t="inlineStr">
        <is>
          <t>rem</t>
        </is>
      </c>
      <c r="E15509" t="inlineStr"/>
      <c r="F15509" t="inlineStr"/>
      <c r="G15509" t="inlineStr">
        <is>
          <t>XStatic-Magic-Search</t>
        </is>
      </c>
      <c r="H15509" t="inlineStr">
        <is>
          <t>&gt;=0.2.5.1</t>
        </is>
      </c>
    </row>
    <row r="15510">
      <c r="A15510" t="inlineStr">
        <is>
          <t>horizon</t>
        </is>
      </c>
      <c r="B15510" t="inlineStr">
        <is>
          <t>f4b9e17315c69749e6e84a518b385b3698d5ab0e</t>
        </is>
      </c>
      <c r="C15510" t="inlineStr">
        <is>
          <t>2016-06-02 20:05:04+00:00</t>
        </is>
      </c>
      <c r="D15510" t="inlineStr">
        <is>
          <t>verchange</t>
        </is>
      </c>
      <c r="E15510" t="inlineStr">
        <is>
          <t>Babel</t>
        </is>
      </c>
      <c r="F15510" t="inlineStr">
        <is>
          <t>!=2.3.3;!=2.3.2;!=2.3.0;!=2.3.1;&gt;=1.3</t>
        </is>
      </c>
      <c r="G15510" t="inlineStr">
        <is>
          <t>Babel</t>
        </is>
      </c>
      <c r="H15510" t="inlineStr">
        <is>
          <t>&gt;=1.3</t>
        </is>
      </c>
    </row>
    <row r="15511">
      <c r="A15511" t="inlineStr">
        <is>
          <t>horizon</t>
        </is>
      </c>
      <c r="B15511" t="inlineStr">
        <is>
          <t>f4b9e17315c69749e6e84a518b385b3698d5ab0e</t>
        </is>
      </c>
      <c r="C15511" t="inlineStr">
        <is>
          <t>2016-06-02 20:05:04+00:00</t>
        </is>
      </c>
      <c r="D15511" t="inlineStr">
        <is>
          <t>verchange</t>
        </is>
      </c>
      <c r="E15511" t="inlineStr">
        <is>
          <t>python-keystoneclient</t>
        </is>
      </c>
      <c r="F15511" t="inlineStr">
        <is>
          <t>&gt;=1.6.0;!=2.1.0;&lt;3.0.0;!=1.8.0</t>
        </is>
      </c>
      <c r="G15511" t="inlineStr">
        <is>
          <t>python-keystoneclient</t>
        </is>
      </c>
      <c r="H15511" t="inlineStr">
        <is>
          <t>&gt;=1.6.0;!=2.1.0;!=1.8.0</t>
        </is>
      </c>
    </row>
    <row r="15512">
      <c r="A15512" t="inlineStr">
        <is>
          <t>horizon</t>
        </is>
      </c>
      <c r="B15512" t="inlineStr">
        <is>
          <t>8211d685afed20469b5bfd53c008e4bc98e7047a</t>
        </is>
      </c>
      <c r="C15512" t="inlineStr">
        <is>
          <t>2016-07-21 10:22:55+00:00</t>
        </is>
      </c>
      <c r="D15512" t="inlineStr">
        <is>
          <t>verchange</t>
        </is>
      </c>
      <c r="E15512" t="inlineStr">
        <is>
          <t>oslo.concurrency</t>
        </is>
      </c>
      <c r="F15512" t="inlineStr">
        <is>
          <t>&gt;=3.7.1</t>
        </is>
      </c>
      <c r="G15512" t="inlineStr">
        <is>
          <t>oslo.concurrency</t>
        </is>
      </c>
      <c r="H15512" t="inlineStr">
        <is>
          <t>&gt;=3.5.0</t>
        </is>
      </c>
    </row>
    <row r="15513">
      <c r="A15513" t="inlineStr">
        <is>
          <t>horizon</t>
        </is>
      </c>
      <c r="B15513" t="inlineStr">
        <is>
          <t>f9b676aba63a55e61301dd4e4a1f58667b399e35</t>
        </is>
      </c>
      <c r="C15513" t="inlineStr">
        <is>
          <t>2016-10-06 13:12:44+00:00</t>
        </is>
      </c>
      <c r="D15513" t="inlineStr">
        <is>
          <t>verchange</t>
        </is>
      </c>
      <c r="E15513" t="inlineStr">
        <is>
          <t>oslo.utils</t>
        </is>
      </c>
      <c r="F15513" t="inlineStr">
        <is>
          <t>&gt;=3.16.0</t>
        </is>
      </c>
      <c r="G15513" t="inlineStr">
        <is>
          <t>oslo.utils</t>
        </is>
      </c>
      <c r="H15513" t="inlineStr">
        <is>
          <t>&gt;=3.5.0</t>
        </is>
      </c>
    </row>
    <row r="15514">
      <c r="A15514" t="inlineStr">
        <is>
          <t>horizon</t>
        </is>
      </c>
      <c r="B15514" t="inlineStr">
        <is>
          <t>f9b676aba63a55e61301dd4e4a1f58667b399e35</t>
        </is>
      </c>
      <c r="C15514" t="inlineStr">
        <is>
          <t>2016-10-06 13:12:44+00:00</t>
        </is>
      </c>
      <c r="D15514" t="inlineStr">
        <is>
          <t>verchange</t>
        </is>
      </c>
      <c r="E15514" t="inlineStr">
        <is>
          <t>oslo.config</t>
        </is>
      </c>
      <c r="F15514" t="inlineStr">
        <is>
          <t>&gt;=3.14.0</t>
        </is>
      </c>
      <c r="G15514" t="inlineStr">
        <is>
          <t>oslo.config</t>
        </is>
      </c>
      <c r="H15514" t="inlineStr">
        <is>
          <t>&gt;=3.7.0</t>
        </is>
      </c>
    </row>
    <row r="15515">
      <c r="A15515" t="inlineStr">
        <is>
          <t>horizon</t>
        </is>
      </c>
      <c r="B15515" t="inlineStr">
        <is>
          <t>f9b676aba63a55e61301dd4e4a1f58667b399e35</t>
        </is>
      </c>
      <c r="C15515" t="inlineStr">
        <is>
          <t>2016-10-06 13:12:44+00:00</t>
        </is>
      </c>
      <c r="D15515" t="inlineStr">
        <is>
          <t>verchange</t>
        </is>
      </c>
      <c r="E15515" t="inlineStr">
        <is>
          <t>python-ceilometerclient</t>
        </is>
      </c>
      <c r="F15515" t="inlineStr">
        <is>
          <t>&gt;=2.5.0</t>
        </is>
      </c>
      <c r="G15515" t="inlineStr">
        <is>
          <t>python-ceilometerclient</t>
        </is>
      </c>
      <c r="H15515" t="inlineStr">
        <is>
          <t>&gt;=2.2.1</t>
        </is>
      </c>
    </row>
    <row r="15516">
      <c r="A15516" t="inlineStr">
        <is>
          <t>horizon</t>
        </is>
      </c>
      <c r="B15516" t="inlineStr">
        <is>
          <t>f9b676aba63a55e61301dd4e4a1f58667b399e35</t>
        </is>
      </c>
      <c r="C15516" t="inlineStr">
        <is>
          <t>2016-10-06 13:12:44+00:00</t>
        </is>
      </c>
      <c r="D15516" t="inlineStr">
        <is>
          <t>verchange</t>
        </is>
      </c>
      <c r="E15516" t="inlineStr">
        <is>
          <t>python-keystoneclient</t>
        </is>
      </c>
      <c r="F15516" t="inlineStr">
        <is>
          <t>&gt;=2.0.0;!=2.1.0</t>
        </is>
      </c>
      <c r="G15516" t="inlineStr">
        <is>
          <t>python-keystoneclient</t>
        </is>
      </c>
      <c r="H15516" t="inlineStr">
        <is>
          <t>&gt;=1.6.0;!=2.1.0;&lt;3.0.0;!=1.8.0</t>
        </is>
      </c>
    </row>
    <row r="15517">
      <c r="A15517" t="inlineStr">
        <is>
          <t>horizon</t>
        </is>
      </c>
      <c r="B15517" t="inlineStr">
        <is>
          <t>f9b676aba63a55e61301dd4e4a1f58667b399e35</t>
        </is>
      </c>
      <c r="C15517" t="inlineStr">
        <is>
          <t>2016-10-06 13:12:44+00:00</t>
        </is>
      </c>
      <c r="D15517" t="inlineStr">
        <is>
          <t>verchange</t>
        </is>
      </c>
      <c r="E15517" t="inlineStr">
        <is>
          <t>python-glanceclient</t>
        </is>
      </c>
      <c r="F15517" t="inlineStr">
        <is>
          <t>&gt;=2.3.0;!=2.4.0</t>
        </is>
      </c>
      <c r="G15517" t="inlineStr">
        <is>
          <t>python-glanceclient</t>
        </is>
      </c>
      <c r="H15517" t="inlineStr">
        <is>
          <t>&gt;=2.0.0</t>
        </is>
      </c>
    </row>
    <row r="15518">
      <c r="A15518" t="inlineStr">
        <is>
          <t>horizon</t>
        </is>
      </c>
      <c r="B15518" t="inlineStr">
        <is>
          <t>f9b676aba63a55e61301dd4e4a1f58667b399e35</t>
        </is>
      </c>
      <c r="C15518" t="inlineStr">
        <is>
          <t>2016-10-06 13:12:44+00:00</t>
        </is>
      </c>
      <c r="D15518" t="inlineStr">
        <is>
          <t>verchange</t>
        </is>
      </c>
      <c r="E15518" t="inlineStr">
        <is>
          <t>python-cinderclient</t>
        </is>
      </c>
      <c r="F15518" t="inlineStr">
        <is>
          <t>&gt;=1.6.0;!=1.7.1;!=1.7.0</t>
        </is>
      </c>
      <c r="G15518" t="inlineStr">
        <is>
          <t>python-cinderclient</t>
        </is>
      </c>
      <c r="H15518" t="inlineStr">
        <is>
          <t>&gt;=1.3.1</t>
        </is>
      </c>
    </row>
    <row r="15519">
      <c r="A15519" t="inlineStr">
        <is>
          <t>horizon</t>
        </is>
      </c>
      <c r="B15519" t="inlineStr">
        <is>
          <t>f9b676aba63a55e61301dd4e4a1f58667b399e35</t>
        </is>
      </c>
      <c r="C15519" t="inlineStr">
        <is>
          <t>2016-10-06 13:12:44+00:00</t>
        </is>
      </c>
      <c r="D15519" t="inlineStr">
        <is>
          <t>verchange</t>
        </is>
      </c>
      <c r="E15519" t="inlineStr">
        <is>
          <t>python-heatclient</t>
        </is>
      </c>
      <c r="F15519" t="inlineStr">
        <is>
          <t>&gt;=1.4.0</t>
        </is>
      </c>
      <c r="G15519" t="inlineStr">
        <is>
          <t>python-heatclient</t>
        </is>
      </c>
      <c r="H15519" t="inlineStr">
        <is>
          <t>&gt;=0.6.0</t>
        </is>
      </c>
    </row>
    <row r="15520">
      <c r="A15520" t="inlineStr">
        <is>
          <t>horizon</t>
        </is>
      </c>
      <c r="B15520" t="inlineStr">
        <is>
          <t>f9b676aba63a55e61301dd4e4a1f58667b399e35</t>
        </is>
      </c>
      <c r="C15520" t="inlineStr">
        <is>
          <t>2016-10-06 13:12:44+00:00</t>
        </is>
      </c>
      <c r="D15520" t="inlineStr">
        <is>
          <t>verchange</t>
        </is>
      </c>
      <c r="E15520" t="inlineStr">
        <is>
          <t>python-neutronclient</t>
        </is>
      </c>
      <c r="F15520" t="inlineStr">
        <is>
          <t>&gt;=5.1.0</t>
        </is>
      </c>
      <c r="G15520" t="inlineStr">
        <is>
          <t>python-neutronclient</t>
        </is>
      </c>
      <c r="H15520" t="inlineStr">
        <is>
          <t>&gt;=2.6.0;!=4.1.0</t>
        </is>
      </c>
    </row>
    <row r="15521">
      <c r="A15521" t="inlineStr">
        <is>
          <t>horizon</t>
        </is>
      </c>
      <c r="B15521" t="inlineStr">
        <is>
          <t>f9b676aba63a55e61301dd4e4a1f58667b399e35</t>
        </is>
      </c>
      <c r="C15521" t="inlineStr">
        <is>
          <t>2016-10-06 13:12:44+00:00</t>
        </is>
      </c>
      <c r="D15521" t="inlineStr">
        <is>
          <t>verchange</t>
        </is>
      </c>
      <c r="E15521" t="inlineStr">
        <is>
          <t>Babel</t>
        </is>
      </c>
      <c r="F15521" t="inlineStr">
        <is>
          <t>&gt;=2.3.4</t>
        </is>
      </c>
      <c r="G15521" t="inlineStr">
        <is>
          <t>Babel</t>
        </is>
      </c>
      <c r="H15521" t="inlineStr">
        <is>
          <t>!=2.3.3;!=2.3.2;!=2.3.0;!=2.3.1;&gt;=1.3</t>
        </is>
      </c>
    </row>
    <row r="15522">
      <c r="A15522" t="inlineStr">
        <is>
          <t>horizon</t>
        </is>
      </c>
      <c r="B15522" t="inlineStr">
        <is>
          <t>f9b676aba63a55e61301dd4e4a1f58667b399e35</t>
        </is>
      </c>
      <c r="C15522" t="inlineStr">
        <is>
          <t>2016-10-06 13:12:44+00:00</t>
        </is>
      </c>
      <c r="D15522" t="inlineStr">
        <is>
          <t>verchange</t>
        </is>
      </c>
      <c r="E15522" t="inlineStr">
        <is>
          <t>oslo.policy</t>
        </is>
      </c>
      <c r="F15522" t="inlineStr">
        <is>
          <t>&gt;=1.9.0</t>
        </is>
      </c>
      <c r="G15522" t="inlineStr">
        <is>
          <t>oslo.policy</t>
        </is>
      </c>
      <c r="H15522" t="inlineStr">
        <is>
          <t>&gt;=0.5.0</t>
        </is>
      </c>
    </row>
    <row r="15523">
      <c r="A15523" t="inlineStr">
        <is>
          <t>horizon</t>
        </is>
      </c>
      <c r="B15523" t="inlineStr">
        <is>
          <t>f9b676aba63a55e61301dd4e4a1f58667b399e35</t>
        </is>
      </c>
      <c r="C15523" t="inlineStr">
        <is>
          <t>2016-10-06 13:12:44+00:00</t>
        </is>
      </c>
      <c r="D15523" t="inlineStr">
        <is>
          <t>verchange</t>
        </is>
      </c>
      <c r="E15523" t="inlineStr">
        <is>
          <t>django-openstack-auth</t>
        </is>
      </c>
      <c r="F15523" t="inlineStr">
        <is>
          <t>&gt;=2.4.0</t>
        </is>
      </c>
      <c r="G15523" t="inlineStr">
        <is>
          <t>django-openstack-auth</t>
        </is>
      </c>
      <c r="H15523" t="inlineStr">
        <is>
          <t>&gt;=2.0.0</t>
        </is>
      </c>
    </row>
    <row r="15524">
      <c r="A15524" t="inlineStr">
        <is>
          <t>horizon</t>
        </is>
      </c>
      <c r="B15524" t="inlineStr">
        <is>
          <t>f9b676aba63a55e61301dd4e4a1f58667b399e35</t>
        </is>
      </c>
      <c r="C15524" t="inlineStr">
        <is>
          <t>2016-10-06 13:12:44+00:00</t>
        </is>
      </c>
      <c r="D15524" t="inlineStr">
        <is>
          <t>verchange</t>
        </is>
      </c>
      <c r="E15524" t="inlineStr">
        <is>
          <t>XStatic-mdi</t>
        </is>
      </c>
      <c r="F15524" t="inlineStr">
        <is>
          <t>&gt;=1.4.57.0</t>
        </is>
      </c>
      <c r="G15524" t="inlineStr">
        <is>
          <t>XStatic-mdi</t>
        </is>
      </c>
      <c r="H15524">
        <f>=1.1.70.1</f>
        <v/>
      </c>
    </row>
    <row r="15525">
      <c r="A15525" t="inlineStr">
        <is>
          <t>horizon</t>
        </is>
      </c>
      <c r="B15525" t="inlineStr">
        <is>
          <t>f9b676aba63a55e61301dd4e4a1f58667b399e35</t>
        </is>
      </c>
      <c r="C15525" t="inlineStr">
        <is>
          <t>2016-10-06 13:12:44+00:00</t>
        </is>
      </c>
      <c r="D15525" t="inlineStr">
        <is>
          <t>verchange</t>
        </is>
      </c>
      <c r="E15525" t="inlineStr">
        <is>
          <t>iso8601</t>
        </is>
      </c>
      <c r="F15525" t="inlineStr">
        <is>
          <t>&gt;=0.1.11</t>
        </is>
      </c>
      <c r="G15525" t="inlineStr">
        <is>
          <t>iso8601</t>
        </is>
      </c>
      <c r="H15525" t="inlineStr">
        <is>
          <t>&gt;=0.1.9</t>
        </is>
      </c>
    </row>
    <row r="15526">
      <c r="A15526" t="inlineStr">
        <is>
          <t>horizon</t>
        </is>
      </c>
      <c r="B15526" t="inlineStr">
        <is>
          <t>f9b676aba63a55e61301dd4e4a1f58667b399e35</t>
        </is>
      </c>
      <c r="C15526" t="inlineStr">
        <is>
          <t>2016-10-06 13:12:44+00:00</t>
        </is>
      </c>
      <c r="D15526" t="inlineStr">
        <is>
          <t>verchange</t>
        </is>
      </c>
      <c r="E15526" t="inlineStr">
        <is>
          <t>oslo.concurrency</t>
        </is>
      </c>
      <c r="F15526" t="inlineStr">
        <is>
          <t>&gt;=3.8.0</t>
        </is>
      </c>
      <c r="G15526" t="inlineStr">
        <is>
          <t>oslo.concurrency</t>
        </is>
      </c>
      <c r="H15526" t="inlineStr">
        <is>
          <t>&gt;=3.7.1</t>
        </is>
      </c>
    </row>
    <row r="15527">
      <c r="A15527" t="inlineStr">
        <is>
          <t>horizon</t>
        </is>
      </c>
      <c r="B15527" t="inlineStr">
        <is>
          <t>f9b676aba63a55e61301dd4e4a1f58667b399e35</t>
        </is>
      </c>
      <c r="C15527" t="inlineStr">
        <is>
          <t>2016-10-06 13:12:44+00:00</t>
        </is>
      </c>
      <c r="D15527" t="inlineStr">
        <is>
          <t>verchange</t>
        </is>
      </c>
      <c r="E15527" t="inlineStr">
        <is>
          <t>django-babel</t>
        </is>
      </c>
      <c r="F15527" t="inlineStr">
        <is>
          <t>&gt;=0.5.1</t>
        </is>
      </c>
      <c r="G15527" t="inlineStr">
        <is>
          <t>django-babel</t>
        </is>
      </c>
      <c r="H15527" t="inlineStr">
        <is>
          <t>&gt;=0.4.0</t>
        </is>
      </c>
    </row>
    <row r="15528">
      <c r="A15528" t="inlineStr">
        <is>
          <t>horizon</t>
        </is>
      </c>
      <c r="B15528" t="inlineStr">
        <is>
          <t>f9b676aba63a55e61301dd4e4a1f58667b399e35</t>
        </is>
      </c>
      <c r="C15528" t="inlineStr">
        <is>
          <t>2016-10-06 13:12:44+00:00</t>
        </is>
      </c>
      <c r="D15528" t="inlineStr">
        <is>
          <t>verchange</t>
        </is>
      </c>
      <c r="E15528" t="inlineStr">
        <is>
          <t>XStatic-smart-table</t>
        </is>
      </c>
      <c r="F15528" t="inlineStr">
        <is>
          <t>&gt;=1.4.5.3;!=1.4.13.0</t>
        </is>
      </c>
      <c r="G15528" t="inlineStr">
        <is>
          <t>XStatic-smart-table</t>
        </is>
      </c>
      <c r="H15528" t="inlineStr">
        <is>
          <t>&gt;=1.4.5.3</t>
        </is>
      </c>
    </row>
    <row r="15529">
      <c r="A15529" t="inlineStr">
        <is>
          <t>horizon</t>
        </is>
      </c>
      <c r="B15529" t="inlineStr">
        <is>
          <t>f9b676aba63a55e61301dd4e4a1f58667b399e35</t>
        </is>
      </c>
      <c r="C15529" t="inlineStr">
        <is>
          <t>2016-10-06 13:12:44+00:00</t>
        </is>
      </c>
      <c r="D15529" t="inlineStr">
        <is>
          <t>verchange</t>
        </is>
      </c>
      <c r="E15529" t="inlineStr">
        <is>
          <t>pyScss</t>
        </is>
      </c>
      <c r="F15529" t="inlineStr">
        <is>
          <t>!=1.3.5;&gt;=1.3.4</t>
        </is>
      </c>
      <c r="G15529" t="inlineStr">
        <is>
          <t>pyScss</t>
        </is>
      </c>
      <c r="H15529" t="inlineStr">
        <is>
          <t>&gt;=1.3.4</t>
        </is>
      </c>
    </row>
    <row r="15530">
      <c r="A15530" t="inlineStr">
        <is>
          <t>horizon</t>
        </is>
      </c>
      <c r="B15530" t="inlineStr">
        <is>
          <t>f9b676aba63a55e61301dd4e4a1f58667b399e35</t>
        </is>
      </c>
      <c r="C15530" t="inlineStr">
        <is>
          <t>2016-10-06 13:12:44+00:00</t>
        </is>
      </c>
      <c r="D15530" t="inlineStr">
        <is>
          <t>verchange</t>
        </is>
      </c>
      <c r="E15530" t="inlineStr">
        <is>
          <t>netaddr</t>
        </is>
      </c>
      <c r="F15530" t="inlineStr">
        <is>
          <t>!=0.7.16;&gt;=0.7.13</t>
        </is>
      </c>
      <c r="G15530" t="inlineStr">
        <is>
          <t>netaddr</t>
        </is>
      </c>
      <c r="H15530" t="inlineStr">
        <is>
          <t>!=0.7.16;&gt;=0.7.12</t>
        </is>
      </c>
    </row>
    <row r="15531">
      <c r="A15531" t="inlineStr">
        <is>
          <t>horizon</t>
        </is>
      </c>
      <c r="B15531" t="inlineStr">
        <is>
          <t>f9b676aba63a55e61301dd4e4a1f58667b399e35</t>
        </is>
      </c>
      <c r="C15531" t="inlineStr">
        <is>
          <t>2016-10-06 13:12:44+00:00</t>
        </is>
      </c>
      <c r="D15531" t="inlineStr">
        <is>
          <t>add</t>
        </is>
      </c>
      <c r="E15531" t="inlineStr">
        <is>
          <t>XStatic-Angular-FileUpload</t>
        </is>
      </c>
      <c r="F15531" t="inlineStr">
        <is>
          <t>&gt;=12.0.4.0</t>
        </is>
      </c>
      <c r="G15531" t="inlineStr"/>
      <c r="H15531" t="inlineStr"/>
    </row>
    <row r="15532">
      <c r="A15532" t="inlineStr">
        <is>
          <t>horizon</t>
        </is>
      </c>
      <c r="B15532" t="inlineStr">
        <is>
          <t>f9b676aba63a55e61301dd4e4a1f58667b399e35</t>
        </is>
      </c>
      <c r="C15532" t="inlineStr">
        <is>
          <t>2016-10-06 13:12:44+00:00</t>
        </is>
      </c>
      <c r="D15532" t="inlineStr">
        <is>
          <t>add</t>
        </is>
      </c>
      <c r="E15532" t="inlineStr">
        <is>
          <t>XStatic-Angular-Schema-Form</t>
        </is>
      </c>
      <c r="F15532" t="inlineStr">
        <is>
          <t>&gt;=0.8.13.0</t>
        </is>
      </c>
      <c r="G15532" t="inlineStr"/>
      <c r="H15532" t="inlineStr"/>
    </row>
    <row r="15533">
      <c r="A15533" t="inlineStr">
        <is>
          <t>horizon</t>
        </is>
      </c>
      <c r="B15533" t="inlineStr">
        <is>
          <t>f9b676aba63a55e61301dd4e4a1f58667b399e35</t>
        </is>
      </c>
      <c r="C15533" t="inlineStr">
        <is>
          <t>2016-10-06 13:12:44+00:00</t>
        </is>
      </c>
      <c r="D15533" t="inlineStr">
        <is>
          <t>add</t>
        </is>
      </c>
      <c r="E15533" t="inlineStr">
        <is>
          <t>XStatic-objectpath</t>
        </is>
      </c>
      <c r="F15533" t="inlineStr">
        <is>
          <t>&gt;=1.2.1.0</t>
        </is>
      </c>
      <c r="G15533" t="inlineStr"/>
      <c r="H15533" t="inlineStr"/>
    </row>
    <row r="15534">
      <c r="A15534" t="inlineStr">
        <is>
          <t>horizon</t>
        </is>
      </c>
      <c r="B15534" t="inlineStr">
        <is>
          <t>f9b676aba63a55e61301dd4e4a1f58667b399e35</t>
        </is>
      </c>
      <c r="C15534" t="inlineStr">
        <is>
          <t>2016-10-06 13:12:44+00:00</t>
        </is>
      </c>
      <c r="D15534" t="inlineStr">
        <is>
          <t>add</t>
        </is>
      </c>
      <c r="E15534" t="inlineStr">
        <is>
          <t>XStatic-tv4</t>
        </is>
      </c>
      <c r="F15534" t="inlineStr">
        <is>
          <t>&gt;=1.2.7.0</t>
        </is>
      </c>
      <c r="G15534" t="inlineStr"/>
      <c r="H15534" t="inlineStr"/>
    </row>
    <row r="15535">
      <c r="A15535" t="inlineStr">
        <is>
          <t>horizon</t>
        </is>
      </c>
      <c r="B15535" t="inlineStr">
        <is>
          <t>f9b676aba63a55e61301dd4e4a1f58667b399e35</t>
        </is>
      </c>
      <c r="C15535" t="inlineStr">
        <is>
          <t>2016-10-06 13:12:44+00:00</t>
        </is>
      </c>
      <c r="D15535" t="inlineStr">
        <is>
          <t>rem</t>
        </is>
      </c>
      <c r="E15535" t="inlineStr"/>
      <c r="F15535" t="inlineStr"/>
      <c r="G15535" t="inlineStr">
        <is>
          <t>httplib2</t>
        </is>
      </c>
      <c r="H15535" t="inlineStr">
        <is>
          <t>&gt;=0.7.5</t>
        </is>
      </c>
    </row>
    <row r="15536">
      <c r="A15536" t="inlineStr">
        <is>
          <t>horizon</t>
        </is>
      </c>
      <c r="B15536" t="inlineStr">
        <is>
          <t>8bd58779dc3d3475722bf96ab157370dfb996914</t>
        </is>
      </c>
      <c r="C15536" t="inlineStr">
        <is>
          <t>2016-12-12 04:50:23+00:00</t>
        </is>
      </c>
      <c r="D15536" t="inlineStr">
        <is>
          <t>verchange</t>
        </is>
      </c>
      <c r="E15536" t="inlineStr">
        <is>
          <t>kombu</t>
        </is>
      </c>
      <c r="F15536" t="inlineStr">
        <is>
          <t>&gt;=3.0.7;!=4.0.0</t>
        </is>
      </c>
      <c r="G15536" t="inlineStr">
        <is>
          <t>kombu</t>
        </is>
      </c>
      <c r="H15536" t="inlineStr">
        <is>
          <t>&gt;=3.0.7</t>
        </is>
      </c>
    </row>
    <row r="15537">
      <c r="A15537" t="inlineStr">
        <is>
          <t>horizon</t>
        </is>
      </c>
      <c r="B15537" t="inlineStr">
        <is>
          <t>8bd58779dc3d3475722bf96ab157370dfb996914</t>
        </is>
      </c>
      <c r="C15537" t="inlineStr">
        <is>
          <t>2016-12-12 04:50:23+00:00</t>
        </is>
      </c>
      <c r="D15537" t="inlineStr">
        <is>
          <t>verchange</t>
        </is>
      </c>
      <c r="E15537" t="inlineStr">
        <is>
          <t>python-keystoneclient</t>
        </is>
      </c>
      <c r="F15537" t="inlineStr">
        <is>
          <t>&gt;=1.6.0;&lt;3.0.0;!=1.8.0</t>
        </is>
      </c>
      <c r="G15537" t="inlineStr">
        <is>
          <t>python-keystoneclient</t>
        </is>
      </c>
      <c r="H15537" t="inlineStr">
        <is>
          <t>&gt;=1.6.0;!=1.8.0</t>
        </is>
      </c>
    </row>
    <row r="15538">
      <c r="A15538" t="inlineStr">
        <is>
          <t>horizon</t>
        </is>
      </c>
      <c r="B15538" t="inlineStr">
        <is>
          <t>8bd58779dc3d3475722bf96ab157370dfb996914</t>
        </is>
      </c>
      <c r="C15538" t="inlineStr">
        <is>
          <t>2016-12-12 04:50:23+00:00</t>
        </is>
      </c>
      <c r="D15538" t="inlineStr">
        <is>
          <t>verchange</t>
        </is>
      </c>
      <c r="E15538" t="inlineStr">
        <is>
          <t>python-troveclient</t>
        </is>
      </c>
      <c r="F15538" t="inlineStr">
        <is>
          <t>&gt;=1.2.0;!=2.1.0</t>
        </is>
      </c>
      <c r="G15538" t="inlineStr">
        <is>
          <t>python-troveclient</t>
        </is>
      </c>
      <c r="H15538" t="inlineStr">
        <is>
          <t>&gt;=1.2.0</t>
        </is>
      </c>
    </row>
    <row r="15539">
      <c r="A15539" t="inlineStr">
        <is>
          <t>horizon</t>
        </is>
      </c>
      <c r="B15539" t="inlineStr">
        <is>
          <t>8bd58779dc3d3475722bf96ab157370dfb996914</t>
        </is>
      </c>
      <c r="C15539" t="inlineStr">
        <is>
          <t>2016-12-12 04:50:23+00:00</t>
        </is>
      </c>
      <c r="D15539" t="inlineStr">
        <is>
          <t>verchange</t>
        </is>
      </c>
      <c r="E15539" t="inlineStr">
        <is>
          <t>Babel</t>
        </is>
      </c>
      <c r="F15539" t="inlineStr">
        <is>
          <t>!=2.3.3;!=2.3.2;!=2.3.0;!=2.3.1;&gt;=1.3</t>
        </is>
      </c>
      <c r="G15539" t="inlineStr">
        <is>
          <t>Babel</t>
        </is>
      </c>
      <c r="H15539" t="inlineStr">
        <is>
          <t>&gt;=1.3</t>
        </is>
      </c>
    </row>
    <row r="15540">
      <c r="A15540" t="inlineStr">
        <is>
          <t>horizon</t>
        </is>
      </c>
      <c r="B15540" t="inlineStr">
        <is>
          <t>30d0a31d41340d0ad340d12db3455156b04e71fc</t>
        </is>
      </c>
      <c r="C15540" t="inlineStr">
        <is>
          <t>2017-02-22 13:40:00+00:00</t>
        </is>
      </c>
      <c r="D15540" t="inlineStr">
        <is>
          <t>verchange</t>
        </is>
      </c>
      <c r="E15540" t="inlineStr">
        <is>
          <t>XStatic-D3</t>
        </is>
      </c>
      <c r="F15540" t="inlineStr">
        <is>
          <t>&gt;=3.5.17.0</t>
        </is>
      </c>
      <c r="G15540" t="inlineStr">
        <is>
          <t>XStatic-D3</t>
        </is>
      </c>
      <c r="H15540" t="inlineStr">
        <is>
          <t>&gt;=3.1.6.2</t>
        </is>
      </c>
    </row>
    <row r="15541">
      <c r="A15541" t="inlineStr">
        <is>
          <t>horizon</t>
        </is>
      </c>
      <c r="B15541" t="inlineStr">
        <is>
          <t>30d0a31d41340d0ad340d12db3455156b04e71fc</t>
        </is>
      </c>
      <c r="C15541" t="inlineStr">
        <is>
          <t>2017-02-22 13:40:00+00:00</t>
        </is>
      </c>
      <c r="D15541" t="inlineStr">
        <is>
          <t>verchange</t>
        </is>
      </c>
      <c r="E15541" t="inlineStr">
        <is>
          <t>XStatic-roboto-fontface</t>
        </is>
      </c>
      <c r="F15541" t="inlineStr">
        <is>
          <t>&gt;=0.5.0.0</t>
        </is>
      </c>
      <c r="G15541" t="inlineStr">
        <is>
          <t>XStatic-roboto-fontface</t>
        </is>
      </c>
      <c r="H15541" t="inlineStr">
        <is>
          <t>&gt;=0.4.3.2</t>
        </is>
      </c>
    </row>
    <row r="15542">
      <c r="A15542" t="inlineStr">
        <is>
          <t>horizon</t>
        </is>
      </c>
      <c r="B15542" t="inlineStr">
        <is>
          <t>30d0a31d41340d0ad340d12db3455156b04e71fc</t>
        </is>
      </c>
      <c r="C15542" t="inlineStr">
        <is>
          <t>2017-02-22 13:40:00+00:00</t>
        </is>
      </c>
      <c r="D15542" t="inlineStr">
        <is>
          <t>verchange</t>
        </is>
      </c>
      <c r="E15542" t="inlineStr">
        <is>
          <t>python-keystoneclient</t>
        </is>
      </c>
      <c r="F15542" t="inlineStr">
        <is>
          <t>&gt;=3.8.0</t>
        </is>
      </c>
      <c r="G15542" t="inlineStr">
        <is>
          <t>python-keystoneclient</t>
        </is>
      </c>
      <c r="H15542" t="inlineStr">
        <is>
          <t>&gt;=2.0.0;!=2.1.0</t>
        </is>
      </c>
    </row>
    <row r="15543">
      <c r="A15543" t="inlineStr">
        <is>
          <t>horizon</t>
        </is>
      </c>
      <c r="B15543" t="inlineStr">
        <is>
          <t>30d0a31d41340d0ad340d12db3455156b04e71fc</t>
        </is>
      </c>
      <c r="C15543" t="inlineStr">
        <is>
          <t>2017-02-22 13:40:00+00:00</t>
        </is>
      </c>
      <c r="D15543" t="inlineStr">
        <is>
          <t>verchange</t>
        </is>
      </c>
      <c r="E15543" t="inlineStr">
        <is>
          <t>python-glanceclient</t>
        </is>
      </c>
      <c r="F15543" t="inlineStr">
        <is>
          <t>&gt;=2.5.0</t>
        </is>
      </c>
      <c r="G15543" t="inlineStr">
        <is>
          <t>python-glanceclient</t>
        </is>
      </c>
      <c r="H15543" t="inlineStr">
        <is>
          <t>&gt;=2.3.0;!=2.4.0</t>
        </is>
      </c>
    </row>
    <row r="15544">
      <c r="A15544" t="inlineStr">
        <is>
          <t>horizon</t>
        </is>
      </c>
      <c r="B15544" t="inlineStr">
        <is>
          <t>30d0a31d41340d0ad340d12db3455156b04e71fc</t>
        </is>
      </c>
      <c r="C15544" t="inlineStr">
        <is>
          <t>2017-02-22 13:40:00+00:00</t>
        </is>
      </c>
      <c r="D15544" t="inlineStr">
        <is>
          <t>verchange</t>
        </is>
      </c>
      <c r="E15544" t="inlineStr">
        <is>
          <t>python-swiftclient</t>
        </is>
      </c>
      <c r="F15544" t="inlineStr">
        <is>
          <t>&gt;=3.2.0</t>
        </is>
      </c>
      <c r="G15544" t="inlineStr">
        <is>
          <t>python-swiftclient</t>
        </is>
      </c>
      <c r="H15544" t="inlineStr">
        <is>
          <t>&gt;=2.2.0</t>
        </is>
      </c>
    </row>
    <row r="15545">
      <c r="A15545" t="inlineStr">
        <is>
          <t>horizon</t>
        </is>
      </c>
      <c r="B15545" t="inlineStr">
        <is>
          <t>30d0a31d41340d0ad340d12db3455156b04e71fc</t>
        </is>
      </c>
      <c r="C15545" t="inlineStr">
        <is>
          <t>2017-02-22 13:40:00+00:00</t>
        </is>
      </c>
      <c r="D15545" t="inlineStr">
        <is>
          <t>verchange</t>
        </is>
      </c>
      <c r="E15545" t="inlineStr">
        <is>
          <t>django-openstack-auth</t>
        </is>
      </c>
      <c r="F15545" t="inlineStr">
        <is>
          <t>&gt;=3.1.0</t>
        </is>
      </c>
      <c r="G15545" t="inlineStr">
        <is>
          <t>django-openstack-auth</t>
        </is>
      </c>
      <c r="H15545" t="inlineStr">
        <is>
          <t>&gt;=2.4.0</t>
        </is>
      </c>
    </row>
    <row r="15546">
      <c r="A15546" t="inlineStr">
        <is>
          <t>horizon</t>
        </is>
      </c>
      <c r="B15546" t="inlineStr">
        <is>
          <t>30d0a31d41340d0ad340d12db3455156b04e71fc</t>
        </is>
      </c>
      <c r="C15546" t="inlineStr">
        <is>
          <t>2017-02-22 13:40:00+00:00</t>
        </is>
      </c>
      <c r="D15546" t="inlineStr">
        <is>
          <t>verchange</t>
        </is>
      </c>
      <c r="E15546" t="inlineStr">
        <is>
          <t>oslo.policy</t>
        </is>
      </c>
      <c r="F15546" t="inlineStr">
        <is>
          <t>&gt;=1.17.0</t>
        </is>
      </c>
      <c r="G15546" t="inlineStr">
        <is>
          <t>oslo.policy</t>
        </is>
      </c>
      <c r="H15546" t="inlineStr">
        <is>
          <t>&gt;=1.9.0</t>
        </is>
      </c>
    </row>
    <row r="15547">
      <c r="A15547" t="inlineStr">
        <is>
          <t>horizon</t>
        </is>
      </c>
      <c r="B15547" t="inlineStr">
        <is>
          <t>30d0a31d41340d0ad340d12db3455156b04e71fc</t>
        </is>
      </c>
      <c r="C15547" t="inlineStr">
        <is>
          <t>2017-02-22 13:40:00+00:00</t>
        </is>
      </c>
      <c r="D15547" t="inlineStr">
        <is>
          <t>verchange</t>
        </is>
      </c>
      <c r="E15547" t="inlineStr">
        <is>
          <t>XStatic-jQuery</t>
        </is>
      </c>
      <c r="F15547" t="inlineStr">
        <is>
          <t>&gt;=1.8.2.1</t>
        </is>
      </c>
      <c r="G15547" t="inlineStr">
        <is>
          <t>XStatic-jQuery</t>
        </is>
      </c>
      <c r="H15547" t="inlineStr">
        <is>
          <t>&gt;=1.7.2</t>
        </is>
      </c>
    </row>
    <row r="15548">
      <c r="A15548" t="inlineStr">
        <is>
          <t>horizon</t>
        </is>
      </c>
      <c r="B15548" t="inlineStr">
        <is>
          <t>30d0a31d41340d0ad340d12db3455156b04e71fc</t>
        </is>
      </c>
      <c r="C15548" t="inlineStr">
        <is>
          <t>2017-02-22 13:40:00+00:00</t>
        </is>
      </c>
      <c r="D15548" t="inlineStr">
        <is>
          <t>verchange</t>
        </is>
      </c>
      <c r="E15548" t="inlineStr">
        <is>
          <t>XStatic-Angular-Gettext</t>
        </is>
      </c>
      <c r="F15548" t="inlineStr">
        <is>
          <t>&gt;=2.3.8.0</t>
        </is>
      </c>
      <c r="G15548" t="inlineStr">
        <is>
          <t>XStatic-Angular-Gettext</t>
        </is>
      </c>
      <c r="H15548" t="inlineStr">
        <is>
          <t>&gt;=2.1.0.2</t>
        </is>
      </c>
    </row>
    <row r="15549">
      <c r="A15549" t="inlineStr">
        <is>
          <t>horizon</t>
        </is>
      </c>
      <c r="B15549" t="inlineStr">
        <is>
          <t>30d0a31d41340d0ad340d12db3455156b04e71fc</t>
        </is>
      </c>
      <c r="C15549" t="inlineStr">
        <is>
          <t>2017-02-22 13:40:00+00:00</t>
        </is>
      </c>
      <c r="D15549" t="inlineStr">
        <is>
          <t>verchange</t>
        </is>
      </c>
      <c r="E15549" t="inlineStr">
        <is>
          <t>XStatic-jquery-ui</t>
        </is>
      </c>
      <c r="F15549" t="inlineStr">
        <is>
          <t>&gt;=1.10.4.1</t>
        </is>
      </c>
      <c r="G15549" t="inlineStr">
        <is>
          <t>XStatic-jquery-ui</t>
        </is>
      </c>
      <c r="H15549" t="inlineStr">
        <is>
          <t>&gt;=1.10.1</t>
        </is>
      </c>
    </row>
    <row r="15550">
      <c r="A15550" t="inlineStr">
        <is>
          <t>horizon</t>
        </is>
      </c>
      <c r="B15550" t="inlineStr">
        <is>
          <t>30d0a31d41340d0ad340d12db3455156b04e71fc</t>
        </is>
      </c>
      <c r="C15550" t="inlineStr">
        <is>
          <t>2017-02-22 13:40:00+00:00</t>
        </is>
      </c>
      <c r="D15550" t="inlineStr">
        <is>
          <t>verchange</t>
        </is>
      </c>
      <c r="E15550" t="inlineStr">
        <is>
          <t>python-heatclient</t>
        </is>
      </c>
      <c r="F15550" t="inlineStr">
        <is>
          <t>&gt;=1.6.1</t>
        </is>
      </c>
      <c r="G15550" t="inlineStr">
        <is>
          <t>python-heatclient</t>
        </is>
      </c>
      <c r="H15550" t="inlineStr">
        <is>
          <t>&gt;=1.4.0</t>
        </is>
      </c>
    </row>
    <row r="15551">
      <c r="A15551" t="inlineStr">
        <is>
          <t>horizon</t>
        </is>
      </c>
      <c r="B15551" t="inlineStr">
        <is>
          <t>30d0a31d41340d0ad340d12db3455156b04e71fc</t>
        </is>
      </c>
      <c r="C15551" t="inlineStr">
        <is>
          <t>2017-02-22 13:40:00+00:00</t>
        </is>
      </c>
      <c r="D15551" t="inlineStr">
        <is>
          <t>verchange</t>
        </is>
      </c>
      <c r="E15551" t="inlineStr">
        <is>
          <t>XStatic-Angular-Bootstrap</t>
        </is>
      </c>
      <c r="F15551" t="inlineStr">
        <is>
          <t>&gt;=2.2.0.0</t>
        </is>
      </c>
      <c r="G15551" t="inlineStr">
        <is>
          <t>XStatic-Angular-Bootstrap</t>
        </is>
      </c>
      <c r="H15551" t="inlineStr">
        <is>
          <t>&gt;=0.11.0.2</t>
        </is>
      </c>
    </row>
    <row r="15552">
      <c r="A15552" t="inlineStr">
        <is>
          <t>horizon</t>
        </is>
      </c>
      <c r="B15552" t="inlineStr">
        <is>
          <t>30d0a31d41340d0ad340d12db3455156b04e71fc</t>
        </is>
      </c>
      <c r="C15552" t="inlineStr">
        <is>
          <t>2017-02-22 13:40:00+00:00</t>
        </is>
      </c>
      <c r="D15552" t="inlineStr">
        <is>
          <t>verchange</t>
        </is>
      </c>
      <c r="E15552" t="inlineStr">
        <is>
          <t>XStatic-Font-Awesome</t>
        </is>
      </c>
      <c r="F15552" t="inlineStr">
        <is>
          <t>&gt;=4.7.0</t>
        </is>
      </c>
      <c r="G15552" t="inlineStr">
        <is>
          <t>XStatic-Font-Awesome</t>
        </is>
      </c>
      <c r="H15552" t="inlineStr">
        <is>
          <t>&gt;=4.3.0</t>
        </is>
      </c>
    </row>
    <row r="15553">
      <c r="A15553" t="inlineStr">
        <is>
          <t>horizon</t>
        </is>
      </c>
      <c r="B15553" t="inlineStr">
        <is>
          <t>30d0a31d41340d0ad340d12db3455156b04e71fc</t>
        </is>
      </c>
      <c r="C15553" t="inlineStr">
        <is>
          <t>2017-02-22 13:40:00+00:00</t>
        </is>
      </c>
      <c r="D15553" t="inlineStr">
        <is>
          <t>verchange</t>
        </is>
      </c>
      <c r="E15553" t="inlineStr">
        <is>
          <t>oslo.config</t>
        </is>
      </c>
      <c r="F15553" t="inlineStr">
        <is>
          <t>&gt;=3.14.0;!=3.18.0</t>
        </is>
      </c>
      <c r="G15553" t="inlineStr">
        <is>
          <t>oslo.config</t>
        </is>
      </c>
      <c r="H15553" t="inlineStr">
        <is>
          <t>&gt;=3.14.0</t>
        </is>
      </c>
    </row>
    <row r="15554">
      <c r="A15554" t="inlineStr">
        <is>
          <t>horizon</t>
        </is>
      </c>
      <c r="B15554" t="inlineStr">
        <is>
          <t>30d0a31d41340d0ad340d12db3455156b04e71fc</t>
        </is>
      </c>
      <c r="C15554" t="inlineStr">
        <is>
          <t>2017-02-22 13:40:00+00:00</t>
        </is>
      </c>
      <c r="D15554" t="inlineStr">
        <is>
          <t>verchange</t>
        </is>
      </c>
      <c r="E15554" t="inlineStr">
        <is>
          <t>python-novaclient</t>
        </is>
      </c>
      <c r="F15554" t="inlineStr">
        <is>
          <t>!=7.0.0;&gt;=6.0.0</t>
        </is>
      </c>
      <c r="G15554" t="inlineStr">
        <is>
          <t>python-novaclient</t>
        </is>
      </c>
      <c r="H15554" t="inlineStr">
        <is>
          <t>!=2.33.0;&gt;=2.29.0</t>
        </is>
      </c>
    </row>
    <row r="15555">
      <c r="A15555" t="inlineStr">
        <is>
          <t>horizon</t>
        </is>
      </c>
      <c r="B15555" t="inlineStr">
        <is>
          <t>30d0a31d41340d0ad340d12db3455156b04e71fc</t>
        </is>
      </c>
      <c r="C15555" t="inlineStr">
        <is>
          <t>2017-02-22 13:40:00+00:00</t>
        </is>
      </c>
      <c r="D15555" t="inlineStr">
        <is>
          <t>verchange</t>
        </is>
      </c>
      <c r="E15555" t="inlineStr">
        <is>
          <t>XStatic-term.js</t>
        </is>
      </c>
      <c r="F15555" t="inlineStr">
        <is>
          <t>&gt;=0.0.7.0</t>
        </is>
      </c>
      <c r="G15555" t="inlineStr">
        <is>
          <t>XStatic-term.js</t>
        </is>
      </c>
      <c r="H15555" t="inlineStr">
        <is>
          <t>&gt;=0.0.4</t>
        </is>
      </c>
    </row>
    <row r="15556">
      <c r="A15556" t="inlineStr">
        <is>
          <t>horizon</t>
        </is>
      </c>
      <c r="B15556" t="inlineStr">
        <is>
          <t>30d0a31d41340d0ad340d12db3455156b04e71fc</t>
        </is>
      </c>
      <c r="C15556" t="inlineStr">
        <is>
          <t>2017-02-22 13:40:00+00:00</t>
        </is>
      </c>
      <c r="D15556" t="inlineStr">
        <is>
          <t>verchange</t>
        </is>
      </c>
      <c r="E15556" t="inlineStr">
        <is>
          <t>XStatic-Jasmine</t>
        </is>
      </c>
      <c r="F15556" t="inlineStr">
        <is>
          <t>&gt;=2.4.1.1</t>
        </is>
      </c>
      <c r="G15556" t="inlineStr">
        <is>
          <t>XStatic-Jasmine</t>
        </is>
      </c>
      <c r="H15556" t="inlineStr">
        <is>
          <t>&gt;=2.1.2.0</t>
        </is>
      </c>
    </row>
    <row r="15557">
      <c r="A15557" t="inlineStr">
        <is>
          <t>horizon</t>
        </is>
      </c>
      <c r="B15557" t="inlineStr">
        <is>
          <t>30d0a31d41340d0ad340d12db3455156b04e71fc</t>
        </is>
      </c>
      <c r="C15557" t="inlineStr">
        <is>
          <t>2017-02-22 13:40:00+00:00</t>
        </is>
      </c>
      <c r="D15557" t="inlineStr">
        <is>
          <t>verchange</t>
        </is>
      </c>
      <c r="E15557" t="inlineStr">
        <is>
          <t>XStatic-Bootstrap-SCSS</t>
        </is>
      </c>
      <c r="F15557" t="inlineStr">
        <is>
          <t>&gt;=3.3.7.1</t>
        </is>
      </c>
      <c r="G15557" t="inlineStr">
        <is>
          <t>XStatic-Bootstrap-SCSS</t>
        </is>
      </c>
      <c r="H15557" t="inlineStr">
        <is>
          <t>&gt;=3</t>
        </is>
      </c>
    </row>
    <row r="15558">
      <c r="A15558" t="inlineStr">
        <is>
          <t>horizon</t>
        </is>
      </c>
      <c r="B15558" t="inlineStr">
        <is>
          <t>30d0a31d41340d0ad340d12db3455156b04e71fc</t>
        </is>
      </c>
      <c r="C15558" t="inlineStr">
        <is>
          <t>2017-02-22 13:40:00+00:00</t>
        </is>
      </c>
      <c r="D15558" t="inlineStr">
        <is>
          <t>verchange</t>
        </is>
      </c>
      <c r="E15558" t="inlineStr">
        <is>
          <t>XStatic-JSEncrypt</t>
        </is>
      </c>
      <c r="F15558" t="inlineStr">
        <is>
          <t>&gt;=2.3.1.1</t>
        </is>
      </c>
      <c r="G15558" t="inlineStr">
        <is>
          <t>XStatic-JSEncrypt</t>
        </is>
      </c>
      <c r="H15558" t="inlineStr">
        <is>
          <t>&gt;=2.0.0.2</t>
        </is>
      </c>
    </row>
    <row r="15559">
      <c r="A15559" t="inlineStr">
        <is>
          <t>horizon</t>
        </is>
      </c>
      <c r="B15559" t="inlineStr">
        <is>
          <t>30d0a31d41340d0ad340d12db3455156b04e71fc</t>
        </is>
      </c>
      <c r="C15559" t="inlineStr">
        <is>
          <t>2017-02-22 13:40:00+00:00</t>
        </is>
      </c>
      <c r="D15559" t="inlineStr">
        <is>
          <t>verchange</t>
        </is>
      </c>
      <c r="E15559" t="inlineStr">
        <is>
          <t>PyYAML</t>
        </is>
      </c>
      <c r="F15559" t="inlineStr">
        <is>
          <t>&gt;=3.10.0</t>
        </is>
      </c>
      <c r="G15559" t="inlineStr">
        <is>
          <t>PyYAML</t>
        </is>
      </c>
      <c r="H15559" t="inlineStr">
        <is>
          <t>&gt;=3.1.0</t>
        </is>
      </c>
    </row>
    <row r="15560">
      <c r="A15560" t="inlineStr">
        <is>
          <t>horizon</t>
        </is>
      </c>
      <c r="B15560" t="inlineStr">
        <is>
          <t>30d0a31d41340d0ad340d12db3455156b04e71fc</t>
        </is>
      </c>
      <c r="C15560" t="inlineStr">
        <is>
          <t>2017-02-22 13:40:00+00:00</t>
        </is>
      </c>
      <c r="D15560" t="inlineStr">
        <is>
          <t>verchange</t>
        </is>
      </c>
      <c r="E15560" t="inlineStr">
        <is>
          <t>XStatic-Angular</t>
        </is>
      </c>
      <c r="F15560" t="inlineStr">
        <is>
          <t>&gt;=1.5.8.0</t>
        </is>
      </c>
      <c r="G15560" t="inlineStr">
        <is>
          <t>XStatic-Angular</t>
        </is>
      </c>
      <c r="H15560" t="inlineStr">
        <is>
          <t>&gt;=1.3.7</t>
        </is>
      </c>
    </row>
    <row r="15561">
      <c r="A15561" t="inlineStr">
        <is>
          <t>horizon</t>
        </is>
      </c>
      <c r="B15561" t="inlineStr">
        <is>
          <t>30d0a31d41340d0ad340d12db3455156b04e71fc</t>
        </is>
      </c>
      <c r="C15561" t="inlineStr">
        <is>
          <t>2017-02-22 13:40:00+00:00</t>
        </is>
      </c>
      <c r="D15561" t="inlineStr">
        <is>
          <t>verchange</t>
        </is>
      </c>
      <c r="E15561" t="inlineStr">
        <is>
          <t>oslo.utils</t>
        </is>
      </c>
      <c r="F15561" t="inlineStr">
        <is>
          <t>&gt;=3.18.0</t>
        </is>
      </c>
      <c r="G15561" t="inlineStr">
        <is>
          <t>oslo.utils</t>
        </is>
      </c>
      <c r="H15561" t="inlineStr">
        <is>
          <t>&gt;=3.16.0</t>
        </is>
      </c>
    </row>
    <row r="15562">
      <c r="A15562" t="inlineStr">
        <is>
          <t>horizon</t>
        </is>
      </c>
      <c r="B15562" t="inlineStr">
        <is>
          <t>30d0a31d41340d0ad340d12db3455156b04e71fc</t>
        </is>
      </c>
      <c r="C15562" t="inlineStr">
        <is>
          <t>2017-02-22 13:40:00+00:00</t>
        </is>
      </c>
      <c r="D15562" t="inlineStr">
        <is>
          <t>verchange</t>
        </is>
      </c>
      <c r="E15562" t="inlineStr">
        <is>
          <t>XStatic-bootswatch</t>
        </is>
      </c>
      <c r="F15562" t="inlineStr">
        <is>
          <t>&gt;=3.3.7.0</t>
        </is>
      </c>
      <c r="G15562" t="inlineStr">
        <is>
          <t>XStatic-bootswatch</t>
        </is>
      </c>
      <c r="H15562" t="inlineStr">
        <is>
          <t>&gt;=3.3.5.3</t>
        </is>
      </c>
    </row>
    <row r="15563">
      <c r="A15563" t="inlineStr">
        <is>
          <t>horizon</t>
        </is>
      </c>
      <c r="B15563" t="inlineStr">
        <is>
          <t>30d0a31d41340d0ad340d12db3455156b04e71fc</t>
        </is>
      </c>
      <c r="C15563" t="inlineStr">
        <is>
          <t>2017-02-22 13:40:00+00:00</t>
        </is>
      </c>
      <c r="D15563" t="inlineStr">
        <is>
          <t>verchange</t>
        </is>
      </c>
      <c r="E15563" t="inlineStr">
        <is>
          <t>pbr</t>
        </is>
      </c>
      <c r="F15563" t="inlineStr">
        <is>
          <t>&gt;=1.8</t>
        </is>
      </c>
      <c r="G15563" t="inlineStr">
        <is>
          <t>pbr</t>
        </is>
      </c>
      <c r="H15563" t="inlineStr">
        <is>
          <t>&gt;=1.6</t>
        </is>
      </c>
    </row>
    <row r="15564">
      <c r="A15564" t="inlineStr">
        <is>
          <t>horizon</t>
        </is>
      </c>
      <c r="B15564" t="inlineStr">
        <is>
          <t>30d0a31d41340d0ad340d12db3455156b04e71fc</t>
        </is>
      </c>
      <c r="C15564" t="inlineStr">
        <is>
          <t>2017-02-22 13:40:00+00:00</t>
        </is>
      </c>
      <c r="D15564" t="inlineStr">
        <is>
          <t>verchange</t>
        </is>
      </c>
      <c r="E15564" t="inlineStr">
        <is>
          <t>XStatic-Rickshaw</t>
        </is>
      </c>
      <c r="F15564" t="inlineStr">
        <is>
          <t>&gt;=1.5.0.0</t>
        </is>
      </c>
      <c r="G15564" t="inlineStr">
        <is>
          <t>XStatic-Rickshaw</t>
        </is>
      </c>
      <c r="H15564" t="inlineStr">
        <is>
          <t>&gt;=1.5.0</t>
        </is>
      </c>
    </row>
    <row r="15565">
      <c r="A15565" t="inlineStr">
        <is>
          <t>horizon</t>
        </is>
      </c>
      <c r="B15565" t="inlineStr">
        <is>
          <t>30d0a31d41340d0ad340d12db3455156b04e71fc</t>
        </is>
      </c>
      <c r="C15565" t="inlineStr">
        <is>
          <t>2017-02-22 13:40:00+00:00</t>
        </is>
      </c>
      <c r="D15565" t="inlineStr">
        <is>
          <t>verchange</t>
        </is>
      </c>
      <c r="E15565" t="inlineStr">
        <is>
          <t>XStatic-smart-table</t>
        </is>
      </c>
      <c r="F15565" t="inlineStr">
        <is>
          <t>&gt;=1.4.13.2</t>
        </is>
      </c>
      <c r="G15565" t="inlineStr">
        <is>
          <t>XStatic-smart-table</t>
        </is>
      </c>
      <c r="H15565" t="inlineStr">
        <is>
          <t>&gt;=1.4.5.3;!=1.4.13.0</t>
        </is>
      </c>
    </row>
    <row r="15566">
      <c r="A15566" t="inlineStr">
        <is>
          <t>horizon</t>
        </is>
      </c>
      <c r="B15566" t="inlineStr">
        <is>
          <t>30d0a31d41340d0ad340d12db3455156b04e71fc</t>
        </is>
      </c>
      <c r="C15566" t="inlineStr">
        <is>
          <t>2017-02-22 13:40:00+00:00</t>
        </is>
      </c>
      <c r="D15566" t="inlineStr">
        <is>
          <t>add</t>
        </is>
      </c>
      <c r="E15566" t="inlineStr">
        <is>
          <t>osprofiler</t>
        </is>
      </c>
      <c r="F15566" t="inlineStr">
        <is>
          <t>&gt;=1.4.0</t>
        </is>
      </c>
      <c r="G15566" t="inlineStr"/>
      <c r="H15566" t="inlineStr"/>
    </row>
    <row r="15567">
      <c r="A15567" t="inlineStr">
        <is>
          <t>horizon</t>
        </is>
      </c>
      <c r="B15567" t="inlineStr">
        <is>
          <t>30d0a31d41340d0ad340d12db3455156b04e71fc</t>
        </is>
      </c>
      <c r="C15567" t="inlineStr">
        <is>
          <t>2017-02-22 13:40:00+00:00</t>
        </is>
      </c>
      <c r="D15567" t="inlineStr">
        <is>
          <t>add</t>
        </is>
      </c>
      <c r="E15567" t="inlineStr">
        <is>
          <t>pymongo</t>
        </is>
      </c>
      <c r="F15567" t="inlineStr">
        <is>
          <t>&gt;=3.0.2;!=3.1</t>
        </is>
      </c>
      <c r="G15567" t="inlineStr"/>
      <c r="H15567" t="inlineStr"/>
    </row>
    <row r="15568">
      <c r="A15568" t="inlineStr">
        <is>
          <t>horizon</t>
        </is>
      </c>
      <c r="B15568" t="inlineStr">
        <is>
          <t>30d0a31d41340d0ad340d12db3455156b04e71fc</t>
        </is>
      </c>
      <c r="C15568" t="inlineStr">
        <is>
          <t>2017-02-22 13:40:00+00:00</t>
        </is>
      </c>
      <c r="D15568" t="inlineStr">
        <is>
          <t>rem</t>
        </is>
      </c>
      <c r="E15568" t="inlineStr"/>
      <c r="F15568" t="inlineStr"/>
      <c r="G15568" t="inlineStr">
        <is>
          <t>python-ceilometerclient</t>
        </is>
      </c>
      <c r="H15568" t="inlineStr">
        <is>
          <t>&gt;=2.5.0</t>
        </is>
      </c>
    </row>
    <row r="15569">
      <c r="A15569" t="inlineStr">
        <is>
          <t>horizon</t>
        </is>
      </c>
      <c r="B15569" t="inlineStr">
        <is>
          <t>2fe66f444a35914009a275f7b8880ad12bc062d6</t>
        </is>
      </c>
      <c r="C15569" t="inlineStr">
        <is>
          <t>2017-08-30 11:06:53+00:00</t>
        </is>
      </c>
      <c r="D15569" t="inlineStr">
        <is>
          <t>verchange</t>
        </is>
      </c>
      <c r="E15569" t="inlineStr">
        <is>
          <t>oslo.utils</t>
        </is>
      </c>
      <c r="F15569" t="inlineStr">
        <is>
          <t>&gt;=3.20.0</t>
        </is>
      </c>
      <c r="G15569" t="inlineStr">
        <is>
          <t>oslo.utils</t>
        </is>
      </c>
      <c r="H15569" t="inlineStr">
        <is>
          <t>&gt;=3.18.0</t>
        </is>
      </c>
    </row>
    <row r="15570">
      <c r="A15570" t="inlineStr">
        <is>
          <t>horizon</t>
        </is>
      </c>
      <c r="B15570" t="inlineStr">
        <is>
          <t>2fe66f444a35914009a275f7b8880ad12bc062d6</t>
        </is>
      </c>
      <c r="C15570" t="inlineStr">
        <is>
          <t>2017-08-30 11:06:53+00:00</t>
        </is>
      </c>
      <c r="D15570" t="inlineStr">
        <is>
          <t>verchange</t>
        </is>
      </c>
      <c r="E15570" t="inlineStr">
        <is>
          <t>oslo.config</t>
        </is>
      </c>
      <c r="F15570" t="inlineStr">
        <is>
          <t>!=4.3.0;&gt;=4.0.0;!=4.4.0</t>
        </is>
      </c>
      <c r="G15570" t="inlineStr">
        <is>
          <t>oslo.config</t>
        </is>
      </c>
      <c r="H15570" t="inlineStr">
        <is>
          <t>&gt;=3.14.0;!=3.18.0</t>
        </is>
      </c>
    </row>
    <row r="15571">
      <c r="A15571" t="inlineStr">
        <is>
          <t>horizon</t>
        </is>
      </c>
      <c r="B15571" t="inlineStr">
        <is>
          <t>2fe66f444a35914009a275f7b8880ad12bc062d6</t>
        </is>
      </c>
      <c r="C15571" t="inlineStr">
        <is>
          <t>2017-08-30 11:06:53+00:00</t>
        </is>
      </c>
      <c r="D15571" t="inlineStr">
        <is>
          <t>verchange</t>
        </is>
      </c>
      <c r="E15571" t="inlineStr">
        <is>
          <t>python-novaclient</t>
        </is>
      </c>
      <c r="F15571" t="inlineStr">
        <is>
          <t>&gt;=9.0.0</t>
        </is>
      </c>
      <c r="G15571" t="inlineStr">
        <is>
          <t>python-novaclient</t>
        </is>
      </c>
      <c r="H15571" t="inlineStr">
        <is>
          <t>!=7.0.0;&gt;=6.0.0</t>
        </is>
      </c>
    </row>
    <row r="15572">
      <c r="A15572" t="inlineStr">
        <is>
          <t>horizon</t>
        </is>
      </c>
      <c r="B15572" t="inlineStr">
        <is>
          <t>2fe66f444a35914009a275f7b8880ad12bc062d6</t>
        </is>
      </c>
      <c r="C15572" t="inlineStr">
        <is>
          <t>2017-08-30 11:06:53+00:00</t>
        </is>
      </c>
      <c r="D15572" t="inlineStr">
        <is>
          <t>verchange</t>
        </is>
      </c>
      <c r="E15572" t="inlineStr">
        <is>
          <t>python-cinderclient</t>
        </is>
      </c>
      <c r="F15572" t="inlineStr">
        <is>
          <t>&gt;=3.1.0</t>
        </is>
      </c>
      <c r="G15572" t="inlineStr">
        <is>
          <t>python-cinderclient</t>
        </is>
      </c>
      <c r="H15572" t="inlineStr">
        <is>
          <t>&gt;=1.6.0;!=1.7.1;!=1.7.0</t>
        </is>
      </c>
    </row>
    <row r="15573">
      <c r="A15573" t="inlineStr">
        <is>
          <t>horizon</t>
        </is>
      </c>
      <c r="B15573" t="inlineStr">
        <is>
          <t>2fe66f444a35914009a275f7b8880ad12bc062d6</t>
        </is>
      </c>
      <c r="C15573" t="inlineStr">
        <is>
          <t>2017-08-30 11:06:53+00:00</t>
        </is>
      </c>
      <c r="D15573" t="inlineStr">
        <is>
          <t>verchange</t>
        </is>
      </c>
      <c r="E15573" t="inlineStr">
        <is>
          <t>python-glanceclient</t>
        </is>
      </c>
      <c r="F15573" t="inlineStr">
        <is>
          <t>&gt;=2.8.0</t>
        </is>
      </c>
      <c r="G15573" t="inlineStr">
        <is>
          <t>python-glanceclient</t>
        </is>
      </c>
      <c r="H15573" t="inlineStr">
        <is>
          <t>&gt;=2.5.0</t>
        </is>
      </c>
    </row>
    <row r="15574">
      <c r="A15574" t="inlineStr">
        <is>
          <t>horizon</t>
        </is>
      </c>
      <c r="B15574" t="inlineStr">
        <is>
          <t>2fe66f444a35914009a275f7b8880ad12bc062d6</t>
        </is>
      </c>
      <c r="C15574" t="inlineStr">
        <is>
          <t>2017-08-30 11:06:53+00:00</t>
        </is>
      </c>
      <c r="D15574" t="inlineStr">
        <is>
          <t>verchange</t>
        </is>
      </c>
      <c r="E15574" t="inlineStr">
        <is>
          <t>python-neutronclient</t>
        </is>
      </c>
      <c r="F15574" t="inlineStr">
        <is>
          <t>&gt;=6.3.0</t>
        </is>
      </c>
      <c r="G15574" t="inlineStr">
        <is>
          <t>python-neutronclient</t>
        </is>
      </c>
      <c r="H15574" t="inlineStr">
        <is>
          <t>&gt;=5.1.0</t>
        </is>
      </c>
    </row>
    <row r="15575">
      <c r="A15575" t="inlineStr">
        <is>
          <t>horizon</t>
        </is>
      </c>
      <c r="B15575" t="inlineStr">
        <is>
          <t>2fe66f444a35914009a275f7b8880ad12bc062d6</t>
        </is>
      </c>
      <c r="C15575" t="inlineStr">
        <is>
          <t>2017-08-30 11:06:53+00:00</t>
        </is>
      </c>
      <c r="D15575" t="inlineStr">
        <is>
          <t>verchange</t>
        </is>
      </c>
      <c r="E15575" t="inlineStr">
        <is>
          <t>Babel</t>
        </is>
      </c>
      <c r="F15575" t="inlineStr">
        <is>
          <t>&gt;=2.3.4;!=2.4.0</t>
        </is>
      </c>
      <c r="G15575" t="inlineStr">
        <is>
          <t>Babel</t>
        </is>
      </c>
      <c r="H15575" t="inlineStr">
        <is>
          <t>&gt;=2.3.4</t>
        </is>
      </c>
    </row>
    <row r="15576">
      <c r="A15576" t="inlineStr">
        <is>
          <t>horizon</t>
        </is>
      </c>
      <c r="B15576" t="inlineStr">
        <is>
          <t>2fe66f444a35914009a275f7b8880ad12bc062d6</t>
        </is>
      </c>
      <c r="C15576" t="inlineStr">
        <is>
          <t>2017-08-30 11:06:53+00:00</t>
        </is>
      </c>
      <c r="D15576" t="inlineStr">
        <is>
          <t>verchange</t>
        </is>
      </c>
      <c r="E15576" t="inlineStr">
        <is>
          <t>django-openstack-auth</t>
        </is>
      </c>
      <c r="F15576" t="inlineStr">
        <is>
          <t>&gt;=3.5.0</t>
        </is>
      </c>
      <c r="G15576" t="inlineStr">
        <is>
          <t>django-openstack-auth</t>
        </is>
      </c>
      <c r="H15576" t="inlineStr">
        <is>
          <t>&gt;=3.1.0</t>
        </is>
      </c>
    </row>
    <row r="15577">
      <c r="A15577" t="inlineStr">
        <is>
          <t>horizon</t>
        </is>
      </c>
      <c r="B15577" t="inlineStr">
        <is>
          <t>2fe66f444a35914009a275f7b8880ad12bc062d6</t>
        </is>
      </c>
      <c r="C15577" t="inlineStr">
        <is>
          <t>2017-08-30 11:06:53+00:00</t>
        </is>
      </c>
      <c r="D15577" t="inlineStr">
        <is>
          <t>verchange</t>
        </is>
      </c>
      <c r="E15577" t="inlineStr">
        <is>
          <t>oslo.policy</t>
        </is>
      </c>
      <c r="F15577" t="inlineStr">
        <is>
          <t>&gt;=1.23.0</t>
        </is>
      </c>
      <c r="G15577" t="inlineStr">
        <is>
          <t>oslo.policy</t>
        </is>
      </c>
      <c r="H15577" t="inlineStr">
        <is>
          <t>&gt;=1.17.0</t>
        </is>
      </c>
    </row>
    <row r="15578">
      <c r="A15578" t="inlineStr">
        <is>
          <t>horizon</t>
        </is>
      </c>
      <c r="B15578" t="inlineStr">
        <is>
          <t>2fe66f444a35914009a275f7b8880ad12bc062d6</t>
        </is>
      </c>
      <c r="C15578" t="inlineStr">
        <is>
          <t>2017-08-30 11:06:53+00:00</t>
        </is>
      </c>
      <c r="D15578" t="inlineStr">
        <is>
          <t>verchange</t>
        </is>
      </c>
      <c r="E15578" t="inlineStr">
        <is>
          <t>Django</t>
        </is>
      </c>
      <c r="F15578" t="inlineStr">
        <is>
          <t>&lt;2.0;&gt;=1.8</t>
        </is>
      </c>
      <c r="G15578" t="inlineStr">
        <is>
          <t>Django</t>
        </is>
      </c>
      <c r="H15578" t="inlineStr">
        <is>
          <t>&lt;1.9;&gt;=1.8</t>
        </is>
      </c>
    </row>
    <row r="15579">
      <c r="A15579" t="inlineStr">
        <is>
          <t>horizon</t>
        </is>
      </c>
      <c r="B15579" t="inlineStr">
        <is>
          <t>2fe66f444a35914009a275f7b8880ad12bc062d6</t>
        </is>
      </c>
      <c r="C15579" t="inlineStr">
        <is>
          <t>2017-08-30 11:06:53+00:00</t>
        </is>
      </c>
      <c r="D15579" t="inlineStr">
        <is>
          <t>verchange</t>
        </is>
      </c>
      <c r="E15579" t="inlineStr">
        <is>
          <t>pbr</t>
        </is>
      </c>
      <c r="F15579" t="inlineStr">
        <is>
          <t>&gt;=2.0.0;!=2.1.0</t>
        </is>
      </c>
      <c r="G15579" t="inlineStr">
        <is>
          <t>pbr</t>
        </is>
      </c>
      <c r="H15579" t="inlineStr">
        <is>
          <t>&gt;=1.8</t>
        </is>
      </c>
    </row>
    <row r="15580">
      <c r="A15580" t="inlineStr">
        <is>
          <t>horizon</t>
        </is>
      </c>
      <c r="B15580" t="inlineStr">
        <is>
          <t>2fe66f444a35914009a275f7b8880ad12bc062d6</t>
        </is>
      </c>
      <c r="C15580" t="inlineStr">
        <is>
          <t>2017-08-30 11:06:53+00:00</t>
        </is>
      </c>
      <c r="D15580" t="inlineStr">
        <is>
          <t>verchange</t>
        </is>
      </c>
      <c r="E15580" t="inlineStr">
        <is>
          <t>oslo.serialization</t>
        </is>
      </c>
      <c r="F15580" t="inlineStr">
        <is>
          <t>&gt;=1.10.0;!=2.19.1</t>
        </is>
      </c>
      <c r="G15580" t="inlineStr">
        <is>
          <t>oslo.serialization</t>
        </is>
      </c>
      <c r="H15580" t="inlineStr">
        <is>
          <t>&gt;=1.10.0</t>
        </is>
      </c>
    </row>
    <row r="15581">
      <c r="A15581" t="inlineStr">
        <is>
          <t>horizon</t>
        </is>
      </c>
      <c r="B15581" t="inlineStr">
        <is>
          <t>2fe66f444a35914009a275f7b8880ad12bc062d6</t>
        </is>
      </c>
      <c r="C15581" t="inlineStr">
        <is>
          <t>2017-08-30 11:06:53+00:00</t>
        </is>
      </c>
      <c r="D15581" t="inlineStr">
        <is>
          <t>verchange</t>
        </is>
      </c>
      <c r="E15581" t="inlineStr">
        <is>
          <t>oslo.i18n</t>
        </is>
      </c>
      <c r="F15581" t="inlineStr">
        <is>
          <t>&gt;=2.1.0;!=3.15.2</t>
        </is>
      </c>
      <c r="G15581" t="inlineStr">
        <is>
          <t>oslo.i18n</t>
        </is>
      </c>
      <c r="H15581" t="inlineStr">
        <is>
          <t>&gt;=2.1.0</t>
        </is>
      </c>
    </row>
    <row r="15582">
      <c r="A15582" t="inlineStr">
        <is>
          <t>horizon</t>
        </is>
      </c>
      <c r="B15582" t="inlineStr">
        <is>
          <t>2fe66f444a35914009a275f7b8880ad12bc062d6</t>
        </is>
      </c>
      <c r="C15582" t="inlineStr">
        <is>
          <t>2017-08-30 11:06:53+00:00</t>
        </is>
      </c>
      <c r="D15582" t="inlineStr">
        <is>
          <t>add</t>
        </is>
      </c>
      <c r="E15582" t="inlineStr">
        <is>
          <t>futurist</t>
        </is>
      </c>
      <c r="F15582" t="inlineStr">
        <is>
          <t>!=0.15.0;&gt;=0.11.0</t>
        </is>
      </c>
      <c r="G15582" t="inlineStr"/>
      <c r="H15582" t="inlineStr"/>
    </row>
    <row r="15583">
      <c r="A15583" t="inlineStr">
        <is>
          <t>horizon</t>
        </is>
      </c>
      <c r="B15583" t="inlineStr">
        <is>
          <t>2fe66f444a35914009a275f7b8880ad12bc062d6</t>
        </is>
      </c>
      <c r="C15583" t="inlineStr">
        <is>
          <t>2017-08-30 11:06:53+00:00</t>
        </is>
      </c>
      <c r="D15583" t="inlineStr">
        <is>
          <t>add</t>
        </is>
      </c>
      <c r="E15583" t="inlineStr">
        <is>
          <t>semantic-version</t>
        </is>
      </c>
      <c r="F15583" t="inlineStr">
        <is>
          <t>&gt;=2.3.1</t>
        </is>
      </c>
      <c r="G15583" t="inlineStr"/>
      <c r="H15583" t="inlineStr"/>
    </row>
    <row r="15584">
      <c r="A15584" t="inlineStr">
        <is>
          <t>horizon</t>
        </is>
      </c>
      <c r="B15584" t="inlineStr">
        <is>
          <t>a6cdd290d0dbe6f6622179cefd4d2c05d60dc22d</t>
        </is>
      </c>
      <c r="C15584" t="inlineStr">
        <is>
          <t>2018-02-28 11:25:57+00:00</t>
        </is>
      </c>
      <c r="D15584" t="inlineStr">
        <is>
          <t>verchange</t>
        </is>
      </c>
      <c r="E15584" t="inlineStr">
        <is>
          <t>six</t>
        </is>
      </c>
      <c r="F15584" t="inlineStr">
        <is>
          <t>&gt;=1.10.0</t>
        </is>
      </c>
      <c r="G15584" t="inlineStr">
        <is>
          <t>six</t>
        </is>
      </c>
      <c r="H15584" t="inlineStr">
        <is>
          <t>&gt;=1.9.0</t>
        </is>
      </c>
    </row>
    <row r="15585">
      <c r="A15585" t="inlineStr">
        <is>
          <t>horizon</t>
        </is>
      </c>
      <c r="B15585" t="inlineStr">
        <is>
          <t>a6cdd290d0dbe6f6622179cefd4d2c05d60dc22d</t>
        </is>
      </c>
      <c r="C15585" t="inlineStr">
        <is>
          <t>2018-02-28 11:25:57+00:00</t>
        </is>
      </c>
      <c r="D15585" t="inlineStr">
        <is>
          <t>verchange</t>
        </is>
      </c>
      <c r="E15585" t="inlineStr">
        <is>
          <t>oslo.utils</t>
        </is>
      </c>
      <c r="F15585" t="inlineStr">
        <is>
          <t>&gt;=3.33.0</t>
        </is>
      </c>
      <c r="G15585" t="inlineStr">
        <is>
          <t>oslo.utils</t>
        </is>
      </c>
      <c r="H15585" t="inlineStr">
        <is>
          <t>&gt;=3.20.0</t>
        </is>
      </c>
    </row>
    <row r="15586">
      <c r="A15586" t="inlineStr">
        <is>
          <t>horizon</t>
        </is>
      </c>
      <c r="B15586" t="inlineStr">
        <is>
          <t>a6cdd290d0dbe6f6622179cefd4d2c05d60dc22d</t>
        </is>
      </c>
      <c r="C15586" t="inlineStr">
        <is>
          <t>2018-02-28 11:25:57+00:00</t>
        </is>
      </c>
      <c r="D15586" t="inlineStr">
        <is>
          <t>verchange</t>
        </is>
      </c>
      <c r="E15586" t="inlineStr">
        <is>
          <t>oslo.config</t>
        </is>
      </c>
      <c r="F15586" t="inlineStr">
        <is>
          <t>&gt;=5.1.0</t>
        </is>
      </c>
      <c r="G15586" t="inlineStr">
        <is>
          <t>oslo.config</t>
        </is>
      </c>
      <c r="H15586" t="inlineStr">
        <is>
          <t>!=4.3.0;&gt;=4.0.0;!=4.4.0</t>
        </is>
      </c>
    </row>
    <row r="15587">
      <c r="A15587" t="inlineStr">
        <is>
          <t>horizon</t>
        </is>
      </c>
      <c r="B15587" t="inlineStr">
        <is>
          <t>a6cdd290d0dbe6f6622179cefd4d2c05d60dc22d</t>
        </is>
      </c>
      <c r="C15587" t="inlineStr">
        <is>
          <t>2018-02-28 11:25:57+00:00</t>
        </is>
      </c>
      <c r="D15587" t="inlineStr">
        <is>
          <t>verchange</t>
        </is>
      </c>
      <c r="E15587" t="inlineStr">
        <is>
          <t>python-novaclient</t>
        </is>
      </c>
      <c r="F15587" t="inlineStr">
        <is>
          <t>&gt;=9.1.0</t>
        </is>
      </c>
      <c r="G15587" t="inlineStr">
        <is>
          <t>python-novaclient</t>
        </is>
      </c>
      <c r="H15587" t="inlineStr">
        <is>
          <t>&gt;=9.0.0</t>
        </is>
      </c>
    </row>
    <row r="15588">
      <c r="A15588" t="inlineStr">
        <is>
          <t>horizon</t>
        </is>
      </c>
      <c r="B15588" t="inlineStr">
        <is>
          <t>a6cdd290d0dbe6f6622179cefd4d2c05d60dc22d</t>
        </is>
      </c>
      <c r="C15588" t="inlineStr">
        <is>
          <t>2018-02-28 11:25:57+00:00</t>
        </is>
      </c>
      <c r="D15588" t="inlineStr">
        <is>
          <t>verchange</t>
        </is>
      </c>
      <c r="E15588" t="inlineStr">
        <is>
          <t>python-cinderclient</t>
        </is>
      </c>
      <c r="F15588" t="inlineStr">
        <is>
          <t>&gt;=3.3.0</t>
        </is>
      </c>
      <c r="G15588" t="inlineStr">
        <is>
          <t>python-cinderclient</t>
        </is>
      </c>
      <c r="H15588" t="inlineStr">
        <is>
          <t>&gt;=3.1.0</t>
        </is>
      </c>
    </row>
    <row r="15589">
      <c r="A15589" t="inlineStr">
        <is>
          <t>horizon</t>
        </is>
      </c>
      <c r="B15589" t="inlineStr">
        <is>
          <t>a6cdd290d0dbe6f6622179cefd4d2c05d60dc22d</t>
        </is>
      </c>
      <c r="C15589" t="inlineStr">
        <is>
          <t>2018-02-28 11:25:57+00:00</t>
        </is>
      </c>
      <c r="D15589" t="inlineStr">
        <is>
          <t>verchange</t>
        </is>
      </c>
      <c r="E15589" t="inlineStr">
        <is>
          <t>netaddr</t>
        </is>
      </c>
      <c r="F15589" t="inlineStr">
        <is>
          <t>&gt;=0.7.18</t>
        </is>
      </c>
      <c r="G15589" t="inlineStr">
        <is>
          <t>netaddr</t>
        </is>
      </c>
      <c r="H15589" t="inlineStr">
        <is>
          <t>!=0.7.16;&gt;=0.7.13</t>
        </is>
      </c>
    </row>
    <row r="15590">
      <c r="A15590" t="inlineStr">
        <is>
          <t>horizon</t>
        </is>
      </c>
      <c r="B15590" t="inlineStr">
        <is>
          <t>a6cdd290d0dbe6f6622179cefd4d2c05d60dc22d</t>
        </is>
      </c>
      <c r="C15590" t="inlineStr">
        <is>
          <t>2018-02-28 11:25:57+00:00</t>
        </is>
      </c>
      <c r="D15590" t="inlineStr">
        <is>
          <t>verchange</t>
        </is>
      </c>
      <c r="E15590" t="inlineStr">
        <is>
          <t>oslo.policy</t>
        </is>
      </c>
      <c r="F15590" t="inlineStr">
        <is>
          <t>&gt;=1.30.0</t>
        </is>
      </c>
      <c r="G15590" t="inlineStr">
        <is>
          <t>oslo.policy</t>
        </is>
      </c>
      <c r="H15590" t="inlineStr">
        <is>
          <t>&gt;=1.23.0</t>
        </is>
      </c>
    </row>
    <row r="15591">
      <c r="A15591" t="inlineStr">
        <is>
          <t>horizon</t>
        </is>
      </c>
      <c r="B15591" t="inlineStr">
        <is>
          <t>a6cdd290d0dbe6f6622179cefd4d2c05d60dc22d</t>
        </is>
      </c>
      <c r="C15591" t="inlineStr">
        <is>
          <t>2018-02-28 11:25:57+00:00</t>
        </is>
      </c>
      <c r="D15591" t="inlineStr">
        <is>
          <t>verchange</t>
        </is>
      </c>
      <c r="E15591" t="inlineStr">
        <is>
          <t>oslo.concurrency</t>
        </is>
      </c>
      <c r="F15591" t="inlineStr">
        <is>
          <t>&gt;=3.25.0</t>
        </is>
      </c>
      <c r="G15591" t="inlineStr">
        <is>
          <t>oslo.concurrency</t>
        </is>
      </c>
      <c r="H15591" t="inlineStr">
        <is>
          <t>&gt;=3.8.0</t>
        </is>
      </c>
    </row>
    <row r="15592">
      <c r="A15592" t="inlineStr">
        <is>
          <t>horizon</t>
        </is>
      </c>
      <c r="B15592" t="inlineStr">
        <is>
          <t>a6cdd290d0dbe6f6622179cefd4d2c05d60dc22d</t>
        </is>
      </c>
      <c r="C15592" t="inlineStr">
        <is>
          <t>2018-02-28 11:25:57+00:00</t>
        </is>
      </c>
      <c r="D15592" t="inlineStr">
        <is>
          <t>verchange</t>
        </is>
      </c>
      <c r="E15592" t="inlineStr">
        <is>
          <t>PyYAML</t>
        </is>
      </c>
      <c r="F15592" t="inlineStr">
        <is>
          <t>&gt;=3.10</t>
        </is>
      </c>
      <c r="G15592" t="inlineStr">
        <is>
          <t>PyYAML</t>
        </is>
      </c>
      <c r="H15592" t="inlineStr">
        <is>
          <t>&gt;=3.10.0</t>
        </is>
      </c>
    </row>
    <row r="15593">
      <c r="A15593" t="inlineStr">
        <is>
          <t>horizon</t>
        </is>
      </c>
      <c r="B15593" t="inlineStr">
        <is>
          <t>a6cdd290d0dbe6f6622179cefd4d2c05d60dc22d</t>
        </is>
      </c>
      <c r="C15593" t="inlineStr">
        <is>
          <t>2018-02-28 11:25:57+00:00</t>
        </is>
      </c>
      <c r="D15593" t="inlineStr">
        <is>
          <t>verchange</t>
        </is>
      </c>
      <c r="E15593" t="inlineStr">
        <is>
          <t>XStatic-Font-Awesome</t>
        </is>
      </c>
      <c r="F15593" t="inlineStr">
        <is>
          <t>&gt;=4.7.0.0</t>
        </is>
      </c>
      <c r="G15593" t="inlineStr">
        <is>
          <t>XStatic-Font-Awesome</t>
        </is>
      </c>
      <c r="H15593" t="inlineStr">
        <is>
          <t>&gt;=4.7.0</t>
        </is>
      </c>
    </row>
    <row r="15594">
      <c r="A15594" t="inlineStr">
        <is>
          <t>horizon</t>
        </is>
      </c>
      <c r="B15594" t="inlineStr">
        <is>
          <t>a6cdd290d0dbe6f6622179cefd4d2c05d60dc22d</t>
        </is>
      </c>
      <c r="C15594" t="inlineStr">
        <is>
          <t>2018-02-28 11:25:57+00:00</t>
        </is>
      </c>
      <c r="D15594" t="inlineStr">
        <is>
          <t>verchange</t>
        </is>
      </c>
      <c r="E15594" t="inlineStr">
        <is>
          <t>futurist</t>
        </is>
      </c>
      <c r="F15594" t="inlineStr">
        <is>
          <t>&gt;=1.2.0</t>
        </is>
      </c>
      <c r="G15594" t="inlineStr">
        <is>
          <t>futurist</t>
        </is>
      </c>
      <c r="H15594" t="inlineStr">
        <is>
          <t>!=0.15.0;&gt;=0.11.0</t>
        </is>
      </c>
    </row>
    <row r="15595">
      <c r="A15595" t="inlineStr">
        <is>
          <t>horizon</t>
        </is>
      </c>
      <c r="B15595" t="inlineStr">
        <is>
          <t>a6cdd290d0dbe6f6622179cefd4d2c05d60dc22d</t>
        </is>
      </c>
      <c r="C15595" t="inlineStr">
        <is>
          <t>2018-02-28 11:25:57+00:00</t>
        </is>
      </c>
      <c r="D15595" t="inlineStr">
        <is>
          <t>verchange</t>
        </is>
      </c>
      <c r="E15595" t="inlineStr">
        <is>
          <t>oslo.serialization</t>
        </is>
      </c>
      <c r="F15595" t="inlineStr">
        <is>
          <t>!=2.19.1;&gt;=2.18.0</t>
        </is>
      </c>
      <c r="G15595" t="inlineStr">
        <is>
          <t>oslo.serialization</t>
        </is>
      </c>
      <c r="H15595" t="inlineStr">
        <is>
          <t>&gt;=1.10.0;!=2.19.1</t>
        </is>
      </c>
    </row>
    <row r="15596">
      <c r="A15596" t="inlineStr">
        <is>
          <t>horizon</t>
        </is>
      </c>
      <c r="B15596" t="inlineStr">
        <is>
          <t>a6cdd290d0dbe6f6622179cefd4d2c05d60dc22d</t>
        </is>
      </c>
      <c r="C15596" t="inlineStr">
        <is>
          <t>2018-02-28 11:25:57+00:00</t>
        </is>
      </c>
      <c r="D15596" t="inlineStr">
        <is>
          <t>verchange</t>
        </is>
      </c>
      <c r="E15596" t="inlineStr">
        <is>
          <t>oslo.i18n</t>
        </is>
      </c>
      <c r="F15596" t="inlineStr">
        <is>
          <t>&gt;=3.15.3</t>
        </is>
      </c>
      <c r="G15596" t="inlineStr">
        <is>
          <t>oslo.i18n</t>
        </is>
      </c>
      <c r="H15596" t="inlineStr">
        <is>
          <t>&gt;=2.1.0;!=3.15.2</t>
        </is>
      </c>
    </row>
    <row r="15597">
      <c r="A15597" t="inlineStr">
        <is>
          <t>horizon</t>
        </is>
      </c>
      <c r="B15597" t="inlineStr">
        <is>
          <t>a6cdd290d0dbe6f6622179cefd4d2c05d60dc22d</t>
        </is>
      </c>
      <c r="C15597" t="inlineStr">
        <is>
          <t>2018-02-28 11:25:57+00:00</t>
        </is>
      </c>
      <c r="D15597" t="inlineStr">
        <is>
          <t>add</t>
        </is>
      </c>
      <c r="E15597" t="inlineStr">
        <is>
          <t>keystoneauth1</t>
        </is>
      </c>
      <c r="F15597" t="inlineStr">
        <is>
          <t>&gt;=3.3.0</t>
        </is>
      </c>
      <c r="G15597" t="inlineStr"/>
      <c r="H15597" t="inlineStr"/>
    </row>
    <row r="15598">
      <c r="A15598" t="inlineStr">
        <is>
          <t>horizon</t>
        </is>
      </c>
      <c r="B15598" t="inlineStr">
        <is>
          <t>a6cdd290d0dbe6f6622179cefd4d2c05d60dc22d</t>
        </is>
      </c>
      <c r="C15598" t="inlineStr">
        <is>
          <t>2018-02-28 11:25:57+00:00</t>
        </is>
      </c>
      <c r="D15598" t="inlineStr">
        <is>
          <t>rem</t>
        </is>
      </c>
      <c r="E15598" t="inlineStr"/>
      <c r="F15598" t="inlineStr"/>
      <c r="G15598" t="inlineStr">
        <is>
          <t>django-openstack-auth</t>
        </is>
      </c>
      <c r="H15598" t="inlineStr">
        <is>
          <t>&gt;=3.5.0</t>
        </is>
      </c>
    </row>
    <row r="15599">
      <c r="A15599" t="inlineStr">
        <is>
          <t>horizon</t>
        </is>
      </c>
      <c r="B15599" t="inlineStr">
        <is>
          <t>a6cdd290d0dbe6f6622179cefd4d2c05d60dc22d</t>
        </is>
      </c>
      <c r="C15599" t="inlineStr">
        <is>
          <t>2018-02-28 11:25:57+00:00</t>
        </is>
      </c>
      <c r="D15599" t="inlineStr">
        <is>
          <t>rem</t>
        </is>
      </c>
      <c r="E15599" t="inlineStr"/>
      <c r="F15599" t="inlineStr"/>
      <c r="G15599" t="inlineStr">
        <is>
          <t>python-heatclient</t>
        </is>
      </c>
      <c r="H15599" t="inlineStr">
        <is>
          <t>&gt;=1.6.1</t>
        </is>
      </c>
    </row>
    <row r="15600">
      <c r="A15600" t="inlineStr">
        <is>
          <t>horizon</t>
        </is>
      </c>
      <c r="B15600" t="inlineStr">
        <is>
          <t>0aa126ddd073c9c4774ec82308283dac4ad09460</t>
        </is>
      </c>
      <c r="C15600" t="inlineStr">
        <is>
          <t>2018-08-30 14:07:39+00:00</t>
        </is>
      </c>
      <c r="D15600" t="inlineStr">
        <is>
          <t>verchange</t>
        </is>
      </c>
      <c r="E15600" t="inlineStr">
        <is>
          <t>oslo.config</t>
        </is>
      </c>
      <c r="F15600" t="inlineStr">
        <is>
          <t>&gt;=5.2.0</t>
        </is>
      </c>
      <c r="G15600" t="inlineStr">
        <is>
          <t>oslo.config</t>
        </is>
      </c>
      <c r="H15600" t="inlineStr">
        <is>
          <t>&gt;=5.1.0</t>
        </is>
      </c>
    </row>
    <row r="15601">
      <c r="A15601" t="inlineStr">
        <is>
          <t>horizon</t>
        </is>
      </c>
      <c r="B15601" t="inlineStr">
        <is>
          <t>0aa126ddd073c9c4774ec82308283dac4ad09460</t>
        </is>
      </c>
      <c r="C15601" t="inlineStr">
        <is>
          <t>2018-08-30 14:07:39+00:00</t>
        </is>
      </c>
      <c r="D15601" t="inlineStr">
        <is>
          <t>verchange</t>
        </is>
      </c>
      <c r="E15601" t="inlineStr">
        <is>
          <t>Pint</t>
        </is>
      </c>
      <c r="F15601" t="inlineStr">
        <is>
          <t>&gt;=0.5</t>
        </is>
      </c>
      <c r="G15601" t="inlineStr">
        <is>
          <t>Pint</t>
        </is>
      </c>
      <c r="H15601" t="inlineStr">
        <is>
          <t>&gt;=0.5</t>
        </is>
      </c>
    </row>
    <row r="15602">
      <c r="A15602" t="inlineStr">
        <is>
          <t>horizon</t>
        </is>
      </c>
      <c r="B15602" t="inlineStr">
        <is>
          <t>0aa126ddd073c9c4774ec82308283dac4ad09460</t>
        </is>
      </c>
      <c r="C15602" t="inlineStr">
        <is>
          <t>2018-08-30 14:07:39+00:00</t>
        </is>
      </c>
      <c r="D15602" t="inlineStr">
        <is>
          <t>verchange</t>
        </is>
      </c>
      <c r="E15602" t="inlineStr">
        <is>
          <t>keystoneauth1</t>
        </is>
      </c>
      <c r="F15602" t="inlineStr">
        <is>
          <t>&gt;=3.4.0</t>
        </is>
      </c>
      <c r="G15602" t="inlineStr">
        <is>
          <t>keystoneauth1</t>
        </is>
      </c>
      <c r="H15602" t="inlineStr">
        <is>
          <t>&gt;=3.3.0</t>
        </is>
      </c>
    </row>
    <row r="15603">
      <c r="A15603" t="inlineStr">
        <is>
          <t>horizon</t>
        </is>
      </c>
      <c r="B15603" t="inlineStr">
        <is>
          <t>0aa126ddd073c9c4774ec82308283dac4ad09460</t>
        </is>
      </c>
      <c r="C15603" t="inlineStr">
        <is>
          <t>2018-08-30 14:07:39+00:00</t>
        </is>
      </c>
      <c r="D15603" t="inlineStr">
        <is>
          <t>verchange</t>
        </is>
      </c>
      <c r="E15603" t="inlineStr">
        <is>
          <t>python-keystoneclient</t>
        </is>
      </c>
      <c r="F15603" t="inlineStr">
        <is>
          <t>&gt;=3.15.0</t>
        </is>
      </c>
      <c r="G15603" t="inlineStr">
        <is>
          <t>python-keystoneclient</t>
        </is>
      </c>
      <c r="H15603" t="inlineStr">
        <is>
          <t>&gt;=3.8.0</t>
        </is>
      </c>
    </row>
    <row r="15604">
      <c r="A15604" t="inlineStr">
        <is>
          <t>horizon</t>
        </is>
      </c>
      <c r="B15604" t="inlineStr">
        <is>
          <t>0aa126ddd073c9c4774ec82308283dac4ad09460</t>
        </is>
      </c>
      <c r="C15604" t="inlineStr">
        <is>
          <t>2018-08-30 14:07:39+00:00</t>
        </is>
      </c>
      <c r="D15604" t="inlineStr">
        <is>
          <t>verchange</t>
        </is>
      </c>
      <c r="E15604" t="inlineStr">
        <is>
          <t>python-neutronclient</t>
        </is>
      </c>
      <c r="F15604" t="inlineStr">
        <is>
          <t>&gt;=6.7.0</t>
        </is>
      </c>
      <c r="G15604" t="inlineStr">
        <is>
          <t>python-neutronclient</t>
        </is>
      </c>
      <c r="H15604" t="inlineStr">
        <is>
          <t>&gt;=6.3.0</t>
        </is>
      </c>
    </row>
    <row r="15605">
      <c r="A15605" t="inlineStr">
        <is>
          <t>horizon</t>
        </is>
      </c>
      <c r="B15605" t="inlineStr">
        <is>
          <t>0aa126ddd073c9c4774ec82308283dac4ad09460</t>
        </is>
      </c>
      <c r="C15605" t="inlineStr">
        <is>
          <t>2018-08-30 14:07:39+00:00</t>
        </is>
      </c>
      <c r="D15605" t="inlineStr">
        <is>
          <t>verchange</t>
        </is>
      </c>
      <c r="E15605" t="inlineStr">
        <is>
          <t>Django</t>
        </is>
      </c>
      <c r="F15605" t="inlineStr">
        <is>
          <t>&lt;2;&gt;=1.11</t>
        </is>
      </c>
      <c r="G15605" t="inlineStr">
        <is>
          <t>Django</t>
        </is>
      </c>
      <c r="H15605" t="inlineStr">
        <is>
          <t>&lt;2.0;&gt;=1.8</t>
        </is>
      </c>
    </row>
    <row r="15606">
      <c r="A15606" t="inlineStr">
        <is>
          <t>horizon</t>
        </is>
      </c>
      <c r="B15606" t="inlineStr">
        <is>
          <t>0aa126ddd073c9c4774ec82308283dac4ad09460</t>
        </is>
      </c>
      <c r="C15606" t="inlineStr">
        <is>
          <t>2018-08-30 14:07:39+00:00</t>
        </is>
      </c>
      <c r="D15606" t="inlineStr">
        <is>
          <t>verchange</t>
        </is>
      </c>
      <c r="E15606" t="inlineStr">
        <is>
          <t>oslo.concurrency</t>
        </is>
      </c>
      <c r="F15606" t="inlineStr">
        <is>
          <t>&gt;=3.26.0</t>
        </is>
      </c>
      <c r="G15606" t="inlineStr">
        <is>
          <t>oslo.concurrency</t>
        </is>
      </c>
      <c r="H15606" t="inlineStr">
        <is>
          <t>&gt;=3.25.0</t>
        </is>
      </c>
    </row>
    <row r="15607">
      <c r="A15607" t="inlineStr">
        <is>
          <t>horizon</t>
        </is>
      </c>
      <c r="B15607" t="inlineStr">
        <is>
          <t>0aa126ddd073c9c4774ec82308283dac4ad09460</t>
        </is>
      </c>
      <c r="C15607" t="inlineStr">
        <is>
          <t>2018-08-30 14:07:39+00:00</t>
        </is>
      </c>
      <c r="D15607" t="inlineStr">
        <is>
          <t>verchange</t>
        </is>
      </c>
      <c r="E15607" t="inlineStr">
        <is>
          <t>PyYAML</t>
        </is>
      </c>
      <c r="F15607" t="inlineStr">
        <is>
          <t>&gt;=3.12</t>
        </is>
      </c>
      <c r="G15607" t="inlineStr">
        <is>
          <t>PyYAML</t>
        </is>
      </c>
      <c r="H15607" t="inlineStr">
        <is>
          <t>&gt;=3.10</t>
        </is>
      </c>
    </row>
    <row r="15608">
      <c r="A15608" t="inlineStr">
        <is>
          <t>horizon</t>
        </is>
      </c>
      <c r="B15608" t="inlineStr">
        <is>
          <t>0aa126ddd073c9c4774ec82308283dac4ad09460</t>
        </is>
      </c>
      <c r="C15608" t="inlineStr">
        <is>
          <t>2018-08-30 14:07:39+00:00</t>
        </is>
      </c>
      <c r="D15608" t="inlineStr">
        <is>
          <t>verchange</t>
        </is>
      </c>
      <c r="E15608" t="inlineStr">
        <is>
          <t>django-babel</t>
        </is>
      </c>
      <c r="F15608" t="inlineStr">
        <is>
          <t>&gt;=0.6.2</t>
        </is>
      </c>
      <c r="G15608" t="inlineStr">
        <is>
          <t>django-babel</t>
        </is>
      </c>
      <c r="H15608" t="inlineStr">
        <is>
          <t>&gt;=0.5.1</t>
        </is>
      </c>
    </row>
    <row r="15609">
      <c r="A15609" t="inlineStr">
        <is>
          <t>horizon</t>
        </is>
      </c>
      <c r="B15609" t="inlineStr">
        <is>
          <t>0aa126ddd073c9c4774ec82308283dac4ad09460</t>
        </is>
      </c>
      <c r="C15609" t="inlineStr">
        <is>
          <t>2018-08-30 14:07:39+00:00</t>
        </is>
      </c>
      <c r="D15609" t="inlineStr">
        <is>
          <t>verchange</t>
        </is>
      </c>
      <c r="E15609" t="inlineStr">
        <is>
          <t>osprofiler</t>
        </is>
      </c>
      <c r="F15609" t="inlineStr">
        <is>
          <t>&gt;=2.3.0</t>
        </is>
      </c>
      <c r="G15609" t="inlineStr">
        <is>
          <t>osprofiler</t>
        </is>
      </c>
      <c r="H15609" t="inlineStr">
        <is>
          <t>&gt;=1.4.0</t>
        </is>
      </c>
    </row>
    <row r="15610">
      <c r="A15610" t="inlineStr">
        <is>
          <t>horizon</t>
        </is>
      </c>
      <c r="B15610" t="inlineStr">
        <is>
          <t>9042981cc2b935a1437381794ca13f556c2faec5</t>
        </is>
      </c>
      <c r="C15610" t="inlineStr">
        <is>
          <t>2019-04-10 12:13:01+00:00</t>
        </is>
      </c>
      <c r="D15610" t="inlineStr">
        <is>
          <t>add</t>
        </is>
      </c>
      <c r="E15610" t="inlineStr">
        <is>
          <t>django-debreach</t>
        </is>
      </c>
      <c r="F15610" t="inlineStr">
        <is>
          <t>&gt;=1.4.2</t>
        </is>
      </c>
      <c r="G15610" t="inlineStr"/>
      <c r="H15610" t="inlineStr"/>
    </row>
    <row r="15611">
      <c r="A15611" t="inlineStr">
        <is>
          <t>horizon</t>
        </is>
      </c>
      <c r="B15611" t="inlineStr">
        <is>
          <t>9042981cc2b935a1437381794ca13f556c2faec5</t>
        </is>
      </c>
      <c r="C15611" t="inlineStr">
        <is>
          <t>2019-04-10 12:13:01+00:00</t>
        </is>
      </c>
      <c r="D15611" t="inlineStr">
        <is>
          <t>add</t>
        </is>
      </c>
      <c r="E15611" t="inlineStr">
        <is>
          <t>oslo.upgradecheck</t>
        </is>
      </c>
      <c r="F15611" t="inlineStr">
        <is>
          <t>&gt;=0.1.1</t>
        </is>
      </c>
      <c r="G15611" t="inlineStr"/>
      <c r="H15611" t="inlineStr"/>
    </row>
    <row r="15612">
      <c r="A15612" t="inlineStr">
        <is>
          <t>horizon</t>
        </is>
      </c>
      <c r="B15612" t="inlineStr">
        <is>
          <t>9042981cc2b935a1437381794ca13f556c2faec5</t>
        </is>
      </c>
      <c r="C15612" t="inlineStr">
        <is>
          <t>2019-04-10 12:13:01+00:00</t>
        </is>
      </c>
      <c r="D15612" t="inlineStr">
        <is>
          <t>add</t>
        </is>
      </c>
      <c r="E15612" t="inlineStr">
        <is>
          <t>requests</t>
        </is>
      </c>
      <c r="F15612" t="inlineStr">
        <is>
          <t>&gt;=2.14.2</t>
        </is>
      </c>
      <c r="G15612" t="inlineStr"/>
      <c r="H15612" t="inlineStr"/>
    </row>
    <row r="15613">
      <c r="A15613" t="inlineStr">
        <is>
          <t>horizon</t>
        </is>
      </c>
      <c r="B15613" t="inlineStr">
        <is>
          <t>2d763b73c3947cc4287f1a8337c3a8309e948c9e</t>
        </is>
      </c>
      <c r="C15613" t="inlineStr">
        <is>
          <t>2019-05-28 15:19:20+00:00</t>
        </is>
      </c>
      <c r="D15613" t="inlineStr">
        <is>
          <t>verchange</t>
        </is>
      </c>
      <c r="E15613" t="inlineStr">
        <is>
          <t>python-cinderclient</t>
        </is>
      </c>
      <c r="F15613" t="inlineStr">
        <is>
          <t>&gt;=4.0.1</t>
        </is>
      </c>
      <c r="G15613" t="inlineStr">
        <is>
          <t>python-cinderclient</t>
        </is>
      </c>
      <c r="H15613" t="inlineStr">
        <is>
          <t>&gt;=3.3.0</t>
        </is>
      </c>
    </row>
    <row r="15614">
      <c r="A15614" t="inlineStr">
        <is>
          <t>horizon</t>
        </is>
      </c>
      <c r="B15614" t="inlineStr">
        <is>
          <t>32f16711b1b2430eb0563fade531cc17f31c044b</t>
        </is>
      </c>
      <c r="C15614" t="inlineStr">
        <is>
          <t>2019-12-16 19:10:12+00:00</t>
        </is>
      </c>
      <c r="D15614" t="inlineStr">
        <is>
          <t>verchange</t>
        </is>
      </c>
      <c r="E15614" t="inlineStr">
        <is>
          <t>XStatic-jQuery</t>
        </is>
      </c>
      <c r="F15614" t="inlineStr">
        <is>
          <t>&lt;2;&gt;=1.8.2.1</t>
        </is>
      </c>
      <c r="G15614" t="inlineStr">
        <is>
          <t>XStatic-jQuery</t>
        </is>
      </c>
      <c r="H15614" t="inlineStr">
        <is>
          <t>&gt;=1.8.2.1</t>
        </is>
      </c>
    </row>
    <row r="15615">
      <c r="A15615" t="inlineStr">
        <is>
          <t>horizon</t>
        </is>
      </c>
      <c r="B15615" t="inlineStr">
        <is>
          <t>32f16711b1b2430eb0563fade531cc17f31c044b</t>
        </is>
      </c>
      <c r="C15615" t="inlineStr">
        <is>
          <t>2019-12-16 19:10:12+00:00</t>
        </is>
      </c>
      <c r="D15615" t="inlineStr">
        <is>
          <t>verchange</t>
        </is>
      </c>
      <c r="E15615" t="inlineStr">
        <is>
          <t>python-cinderclient</t>
        </is>
      </c>
      <c r="F15615" t="inlineStr">
        <is>
          <t>&gt;=5.0.0</t>
        </is>
      </c>
      <c r="G15615" t="inlineStr">
        <is>
          <t>python-cinderclient</t>
        </is>
      </c>
      <c r="H15615" t="inlineStr">
        <is>
          <t>&gt;=4.0.1</t>
        </is>
      </c>
    </row>
    <row r="15616">
      <c r="A15616" t="inlineStr">
        <is>
          <t>horizon</t>
        </is>
      </c>
      <c r="B15616" t="inlineStr">
        <is>
          <t>32f16711b1b2430eb0563fade531cc17f31c044b</t>
        </is>
      </c>
      <c r="C15616" t="inlineStr">
        <is>
          <t>2019-12-16 19:10:12+00:00</t>
        </is>
      </c>
      <c r="D15616" t="inlineStr">
        <is>
          <t>verchange</t>
        </is>
      </c>
      <c r="E15616" t="inlineStr">
        <is>
          <t>Django</t>
        </is>
      </c>
      <c r="F15616" t="inlineStr">
        <is>
          <t>&gt;=1.11</t>
        </is>
      </c>
      <c r="G15616" t="inlineStr">
        <is>
          <t>Django</t>
        </is>
      </c>
      <c r="H15616" t="inlineStr">
        <is>
          <t>&lt;2.1;&gt;=1.11</t>
        </is>
      </c>
    </row>
    <row r="15617">
      <c r="A15617" t="inlineStr">
        <is>
          <t>horizon</t>
        </is>
      </c>
      <c r="B15617" t="inlineStr">
        <is>
          <t>32f16711b1b2430eb0563fade531cc17f31c044b</t>
        </is>
      </c>
      <c r="C15617" t="inlineStr">
        <is>
          <t>2019-12-16 19:10:12+00:00</t>
        </is>
      </c>
      <c r="D15617" t="inlineStr">
        <is>
          <t>verchange</t>
        </is>
      </c>
      <c r="E15617" t="inlineStr">
        <is>
          <t>python-keystoneclient</t>
        </is>
      </c>
      <c r="F15617" t="inlineStr">
        <is>
          <t>&gt;=3.22.0</t>
        </is>
      </c>
      <c r="G15617" t="inlineStr">
        <is>
          <t>python-keystoneclient</t>
        </is>
      </c>
      <c r="H15617" t="inlineStr">
        <is>
          <t>&gt;=3.15.0</t>
        </is>
      </c>
    </row>
    <row r="15618">
      <c r="A15618" t="inlineStr">
        <is>
          <t>horizon</t>
        </is>
      </c>
      <c r="B15618" t="inlineStr">
        <is>
          <t>79fc46a0642c2844c6da858176d54f16ea204d1f</t>
        </is>
      </c>
      <c r="C15618" t="inlineStr">
        <is>
          <t>2020-01-09 18:46:47+00:00</t>
        </is>
      </c>
      <c r="D15618" t="inlineStr">
        <is>
          <t>verchange</t>
        </is>
      </c>
      <c r="E15618" t="inlineStr">
        <is>
          <t>Django</t>
        </is>
      </c>
      <c r="F15618" t="inlineStr">
        <is>
          <t>&gt;=2.2;&lt;3.0</t>
        </is>
      </c>
      <c r="G15618" t="inlineStr">
        <is>
          <t>Django</t>
        </is>
      </c>
      <c r="H15618" t="inlineStr">
        <is>
          <t>&lt;2;&gt;=1.11</t>
        </is>
      </c>
    </row>
    <row r="15619">
      <c r="A15619" t="inlineStr">
        <is>
          <t>horizon</t>
        </is>
      </c>
      <c r="B15619" t="inlineStr">
        <is>
          <t>79fc46a0642c2844c6da858176d54f16ea204d1f</t>
        </is>
      </c>
      <c r="C15619" t="inlineStr">
        <is>
          <t>2020-01-09 18:46:47+00:00</t>
        </is>
      </c>
      <c r="D15619" t="inlineStr">
        <is>
          <t>add</t>
        </is>
      </c>
      <c r="E15619" t="inlineStr">
        <is>
          <t>debtcollector</t>
        </is>
      </c>
      <c r="F15619" t="inlineStr">
        <is>
          <t>&gt;=1.2.0</t>
        </is>
      </c>
      <c r="G15619" t="inlineStr"/>
      <c r="H15619" t="inlineStr"/>
    </row>
    <row r="15620">
      <c r="A15620" t="inlineStr">
        <is>
          <t>horizon</t>
        </is>
      </c>
      <c r="B15620" t="inlineStr">
        <is>
          <t>79fc46a0642c2844c6da858176d54f16ea204d1f</t>
        </is>
      </c>
      <c r="C15620" t="inlineStr">
        <is>
          <t>2020-01-09 18:46:47+00:00</t>
        </is>
      </c>
      <c r="D15620" t="inlineStr">
        <is>
          <t>add</t>
        </is>
      </c>
      <c r="E15620" t="inlineStr">
        <is>
          <t>enmerkar</t>
        </is>
      </c>
      <c r="F15620" t="inlineStr">
        <is>
          <t>&gt;=0.7.1</t>
        </is>
      </c>
      <c r="G15620" t="inlineStr"/>
      <c r="H15620" t="inlineStr"/>
    </row>
    <row r="15621">
      <c r="A15621" t="inlineStr">
        <is>
          <t>horizon</t>
        </is>
      </c>
      <c r="B15621" t="inlineStr">
        <is>
          <t>79fc46a0642c2844c6da858176d54f16ea204d1f</t>
        </is>
      </c>
      <c r="C15621" t="inlineStr">
        <is>
          <t>2020-01-09 18:46:47+00:00</t>
        </is>
      </c>
      <c r="D15621" t="inlineStr">
        <is>
          <t>rem</t>
        </is>
      </c>
      <c r="E15621" t="inlineStr"/>
      <c r="F15621" t="inlineStr"/>
      <c r="G15621" t="inlineStr">
        <is>
          <t>django-babel</t>
        </is>
      </c>
      <c r="H15621" t="inlineStr">
        <is>
          <t>&gt;=0.6.2</t>
        </is>
      </c>
    </row>
    <row r="15622">
      <c r="A15622" t="inlineStr">
        <is>
          <t>horizon</t>
        </is>
      </c>
      <c r="B15622" t="inlineStr">
        <is>
          <t>e4269fb88bd8faaa09f55606da9a98d42e4f446c</t>
        </is>
      </c>
      <c r="C15622" t="inlineStr">
        <is>
          <t>2020-01-23 11:23:55+00:00</t>
        </is>
      </c>
      <c r="D15622" t="inlineStr">
        <is>
          <t>verchange</t>
        </is>
      </c>
      <c r="E15622" t="inlineStr">
        <is>
          <t>XStatic-jQuery</t>
        </is>
      </c>
      <c r="F15622" t="inlineStr">
        <is>
          <t>&lt;2;&gt;=1.8.2.1</t>
        </is>
      </c>
      <c r="G15622" t="inlineStr">
        <is>
          <t>XStatic-jQuery</t>
        </is>
      </c>
      <c r="H15622" t="inlineStr">
        <is>
          <t>&gt;=1.8.2.1</t>
        </is>
      </c>
    </row>
    <row r="15623">
      <c r="A15623" t="inlineStr">
        <is>
          <t>horizon</t>
        </is>
      </c>
      <c r="B15623" t="inlineStr">
        <is>
          <t>571eb23c79c8a231832cd6478447369320c2cac0</t>
        </is>
      </c>
      <c r="C15623" t="inlineStr">
        <is>
          <t>2020-03-23 17:25:44+00:00</t>
        </is>
      </c>
      <c r="D15623" t="inlineStr">
        <is>
          <t>verchange</t>
        </is>
      </c>
      <c r="E15623" t="inlineStr">
        <is>
          <t>enmerkar</t>
        </is>
      </c>
      <c r="F15623" t="inlineStr">
        <is>
          <t>&gt;=0.7.1</t>
        </is>
      </c>
      <c r="G15623" t="inlineStr">
        <is>
          <t>enmerkar</t>
        </is>
      </c>
      <c r="H15623" t="inlineStr">
        <is>
          <t>&gt;=0.7.1</t>
        </is>
      </c>
    </row>
    <row r="15624">
      <c r="A15624" t="inlineStr">
        <is>
          <t>horizon</t>
        </is>
      </c>
      <c r="B15624" t="inlineStr">
        <is>
          <t>571eb23c79c8a231832cd6478447369320c2cac0</t>
        </is>
      </c>
      <c r="C15624" t="inlineStr">
        <is>
          <t>2020-03-23 17:25:44+00:00</t>
        </is>
      </c>
      <c r="D15624" t="inlineStr">
        <is>
          <t>add</t>
        </is>
      </c>
      <c r="E15624" t="inlineStr">
        <is>
          <t>django-pyscss2</t>
        </is>
      </c>
      <c r="F15624" t="inlineStr">
        <is>
          <t>&gt;=3.0.0</t>
        </is>
      </c>
      <c r="G15624" t="inlineStr"/>
      <c r="H15624" t="inlineStr"/>
    </row>
    <row r="15625">
      <c r="A15625" t="inlineStr">
        <is>
          <t>horizon</t>
        </is>
      </c>
      <c r="B15625" t="inlineStr">
        <is>
          <t>571eb23c79c8a231832cd6478447369320c2cac0</t>
        </is>
      </c>
      <c r="C15625" t="inlineStr">
        <is>
          <t>2020-03-23 17:25:44+00:00</t>
        </is>
      </c>
      <c r="D15625" t="inlineStr">
        <is>
          <t>add</t>
        </is>
      </c>
      <c r="E15625" t="inlineStr">
        <is>
          <t>pyScss2</t>
        </is>
      </c>
      <c r="F15625" t="inlineStr">
        <is>
          <t>&gt;=1.4.0</t>
        </is>
      </c>
      <c r="G15625" t="inlineStr"/>
      <c r="H15625" t="inlineStr"/>
    </row>
    <row r="15626">
      <c r="A15626" t="inlineStr">
        <is>
          <t>horizon</t>
        </is>
      </c>
      <c r="B15626" t="inlineStr">
        <is>
          <t>571eb23c79c8a231832cd6478447369320c2cac0</t>
        </is>
      </c>
      <c r="C15626" t="inlineStr">
        <is>
          <t>2020-03-23 17:25:44+00:00</t>
        </is>
      </c>
      <c r="D15626" t="inlineStr">
        <is>
          <t>rem</t>
        </is>
      </c>
      <c r="E15626" t="inlineStr"/>
      <c r="F15626" t="inlineStr"/>
      <c r="G15626" t="inlineStr">
        <is>
          <t>django-pyscss</t>
        </is>
      </c>
      <c r="H15626" t="inlineStr">
        <is>
          <t>&gt;=2.0.2</t>
        </is>
      </c>
    </row>
    <row r="15627">
      <c r="A15627" t="inlineStr">
        <is>
          <t>horizon</t>
        </is>
      </c>
      <c r="B15627" t="inlineStr">
        <is>
          <t>571eb23c79c8a231832cd6478447369320c2cac0</t>
        </is>
      </c>
      <c r="C15627" t="inlineStr">
        <is>
          <t>2020-03-23 17:25:44+00:00</t>
        </is>
      </c>
      <c r="D15627" t="inlineStr">
        <is>
          <t>rem</t>
        </is>
      </c>
      <c r="E15627" t="inlineStr"/>
      <c r="F15627" t="inlineStr"/>
      <c r="G15627" t="inlineStr">
        <is>
          <t>Pint</t>
        </is>
      </c>
      <c r="H15627" t="inlineStr">
        <is>
          <t>&gt;=0.5</t>
        </is>
      </c>
    </row>
    <row r="15628">
      <c r="A15628" t="inlineStr">
        <is>
          <t>horizon</t>
        </is>
      </c>
      <c r="B15628" t="inlineStr">
        <is>
          <t>571eb23c79c8a231832cd6478447369320c2cac0</t>
        </is>
      </c>
      <c r="C15628" t="inlineStr">
        <is>
          <t>2020-03-23 17:25:44+00:00</t>
        </is>
      </c>
      <c r="D15628" t="inlineStr">
        <is>
          <t>rem</t>
        </is>
      </c>
      <c r="E15628" t="inlineStr"/>
      <c r="F15628" t="inlineStr"/>
      <c r="G15628" t="inlineStr">
        <is>
          <t>pyScss</t>
        </is>
      </c>
      <c r="H15628" t="inlineStr">
        <is>
          <t>!=1.3.5;&gt;=1.3.4</t>
        </is>
      </c>
    </row>
    <row r="15629">
      <c r="A15629" t="inlineStr">
        <is>
          <t>horizon</t>
        </is>
      </c>
      <c r="B15629" t="inlineStr">
        <is>
          <t>571eb23c79c8a231832cd6478447369320c2cac0</t>
        </is>
      </c>
      <c r="C15629" t="inlineStr">
        <is>
          <t>2020-03-23 17:25:44+00:00</t>
        </is>
      </c>
      <c r="D15629" t="inlineStr">
        <is>
          <t>rem</t>
        </is>
      </c>
      <c r="E15629" t="inlineStr"/>
      <c r="F15629" t="inlineStr"/>
      <c r="G15629" t="inlineStr">
        <is>
          <t>six</t>
        </is>
      </c>
      <c r="H15629" t="inlineStr">
        <is>
          <t>&gt;=1.10.0</t>
        </is>
      </c>
    </row>
    <row r="15630">
      <c r="A15630" t="inlineStr">
        <is>
          <t>horizon</t>
        </is>
      </c>
      <c r="B15630" t="inlineStr">
        <is>
          <t>ddc52a7405f0be38629f665d24bcf75022ce0018</t>
        </is>
      </c>
      <c r="C15630" t="inlineStr">
        <is>
          <t>2020-03-25 10:40:38+00:00</t>
        </is>
      </c>
      <c r="D15630" t="inlineStr">
        <is>
          <t>add</t>
        </is>
      </c>
      <c r="E15630" t="inlineStr">
        <is>
          <t>django-pyscss</t>
        </is>
      </c>
      <c r="F15630" t="inlineStr">
        <is>
          <t>&gt;=2.0.2</t>
        </is>
      </c>
      <c r="G15630" t="inlineStr"/>
      <c r="H15630" t="inlineStr"/>
    </row>
    <row r="15631">
      <c r="A15631" t="inlineStr">
        <is>
          <t>horizon</t>
        </is>
      </c>
      <c r="B15631" t="inlineStr">
        <is>
          <t>ddc52a7405f0be38629f665d24bcf75022ce0018</t>
        </is>
      </c>
      <c r="C15631" t="inlineStr">
        <is>
          <t>2020-03-25 10:40:38+00:00</t>
        </is>
      </c>
      <c r="D15631" t="inlineStr">
        <is>
          <t>add</t>
        </is>
      </c>
      <c r="E15631" t="inlineStr">
        <is>
          <t>pyScss</t>
        </is>
      </c>
      <c r="F15631" t="inlineStr">
        <is>
          <t>&gt;=1.3.6</t>
        </is>
      </c>
      <c r="G15631" t="inlineStr"/>
      <c r="H15631" t="inlineStr"/>
    </row>
    <row r="15632">
      <c r="A15632" t="inlineStr">
        <is>
          <t>horizon</t>
        </is>
      </c>
      <c r="B15632" t="inlineStr">
        <is>
          <t>ddc52a7405f0be38629f665d24bcf75022ce0018</t>
        </is>
      </c>
      <c r="C15632" t="inlineStr">
        <is>
          <t>2020-03-25 10:40:38+00:00</t>
        </is>
      </c>
      <c r="D15632" t="inlineStr">
        <is>
          <t>rem</t>
        </is>
      </c>
      <c r="E15632" t="inlineStr"/>
      <c r="F15632" t="inlineStr"/>
      <c r="G15632" t="inlineStr">
        <is>
          <t>django-pyscss2</t>
        </is>
      </c>
      <c r="H15632" t="inlineStr">
        <is>
          <t>&gt;=3.0.0</t>
        </is>
      </c>
    </row>
    <row r="15633">
      <c r="A15633" t="inlineStr">
        <is>
          <t>horizon</t>
        </is>
      </c>
      <c r="B15633" t="inlineStr">
        <is>
          <t>ddc52a7405f0be38629f665d24bcf75022ce0018</t>
        </is>
      </c>
      <c r="C15633" t="inlineStr">
        <is>
          <t>2020-03-25 10:40:38+00:00</t>
        </is>
      </c>
      <c r="D15633" t="inlineStr">
        <is>
          <t>rem</t>
        </is>
      </c>
      <c r="E15633" t="inlineStr"/>
      <c r="F15633" t="inlineStr"/>
      <c r="G15633" t="inlineStr">
        <is>
          <t>pyScss2</t>
        </is>
      </c>
      <c r="H15633" t="inlineStr">
        <is>
          <t>&gt;=1.4.0</t>
        </is>
      </c>
    </row>
    <row r="15634">
      <c r="A15634" t="inlineStr">
        <is>
          <t>horizon</t>
        </is>
      </c>
      <c r="B15634" t="inlineStr">
        <is>
          <t>b62c49acf5eba001937cff33a41d73a4f4caa292</t>
        </is>
      </c>
      <c r="C15634" t="inlineStr">
        <is>
          <t>2020-04-17 21:04:48+00:00</t>
        </is>
      </c>
      <c r="D15634" t="inlineStr">
        <is>
          <t>verchange</t>
        </is>
      </c>
      <c r="E15634" t="inlineStr">
        <is>
          <t>XStatic-mdi</t>
        </is>
      </c>
      <c r="F15634" t="inlineStr">
        <is>
          <t>&gt;=1.6.50.2</t>
        </is>
      </c>
      <c r="G15634" t="inlineStr">
        <is>
          <t>XStatic-mdi</t>
        </is>
      </c>
      <c r="H15634" t="inlineStr">
        <is>
          <t>&gt;=1.4.57.0</t>
        </is>
      </c>
    </row>
    <row r="15635">
      <c r="A15635" t="inlineStr">
        <is>
          <t>horizon</t>
        </is>
      </c>
      <c r="B15635" t="inlineStr">
        <is>
          <t>b62c49acf5eba001937cff33a41d73a4f4caa292</t>
        </is>
      </c>
      <c r="C15635" t="inlineStr">
        <is>
          <t>2020-04-17 21:04:48+00:00</t>
        </is>
      </c>
      <c r="D15635" t="inlineStr">
        <is>
          <t>verchange</t>
        </is>
      </c>
      <c r="E15635" t="inlineStr">
        <is>
          <t>pyScss</t>
        </is>
      </c>
      <c r="F15635" t="inlineStr">
        <is>
          <t>&gt;=1.3.7</t>
        </is>
      </c>
      <c r="G15635" t="inlineStr">
        <is>
          <t>pyScss</t>
        </is>
      </c>
      <c r="H15635" t="inlineStr">
        <is>
          <t>&gt;=1.3.6</t>
        </is>
      </c>
    </row>
    <row r="15636">
      <c r="A15636" t="inlineStr">
        <is>
          <t>horizon</t>
        </is>
      </c>
      <c r="B15636" t="inlineStr">
        <is>
          <t>6b32ff44ea88772a2b9b668e6efa9181058c2f02</t>
        </is>
      </c>
      <c r="C15636" t="inlineStr">
        <is>
          <t>2020-04-30 07:00:19+00:00</t>
        </is>
      </c>
      <c r="D15636" t="inlineStr">
        <is>
          <t>verchange</t>
        </is>
      </c>
      <c r="E15636" t="inlineStr">
        <is>
          <t>pyScss</t>
        </is>
      </c>
      <c r="F15636" t="inlineStr">
        <is>
          <t>&gt;=1.3.7</t>
        </is>
      </c>
      <c r="G15636" t="inlineStr">
        <is>
          <t>pyScss</t>
        </is>
      </c>
      <c r="H15636" t="inlineStr">
        <is>
          <t>!=1.3.5;&gt;=1.3.4</t>
        </is>
      </c>
    </row>
    <row r="15637">
      <c r="A15637" t="inlineStr">
        <is>
          <t>horizon</t>
        </is>
      </c>
      <c r="B15637" t="inlineStr">
        <is>
          <t>fa839516e52b6a2418f48489d106e9931640b2cd</t>
        </is>
      </c>
      <c r="C15637" t="inlineStr">
        <is>
          <t>2020-06-11 10:06:21+00:00</t>
        </is>
      </c>
      <c r="D15637" t="inlineStr">
        <is>
          <t>verchange</t>
        </is>
      </c>
      <c r="E15637" t="inlineStr">
        <is>
          <t>pyScss</t>
        </is>
      </c>
      <c r="F15637" t="inlineStr">
        <is>
          <t>&gt;=1.3.7</t>
        </is>
      </c>
      <c r="G15637" t="inlineStr">
        <is>
          <t>pyScss</t>
        </is>
      </c>
      <c r="H15637" t="inlineStr">
        <is>
          <t>!=1.3.5;&gt;=1.3.4</t>
        </is>
      </c>
    </row>
    <row r="15638">
      <c r="A15638" t="inlineStr">
        <is>
          <t>horizon</t>
        </is>
      </c>
      <c r="B15638" t="inlineStr">
        <is>
          <t>ade661e50d7cb7f4ed5f88226cf86560db05f478</t>
        </is>
      </c>
      <c r="C15638" t="inlineStr">
        <is>
          <t>2021-03-15 10:37:30+00:00</t>
        </is>
      </c>
      <c r="D15638" t="inlineStr">
        <is>
          <t>verchange</t>
        </is>
      </c>
      <c r="E15638" t="inlineStr">
        <is>
          <t>XStatic-jQuery</t>
        </is>
      </c>
      <c r="F15638" t="inlineStr">
        <is>
          <t>&gt;=1.12.4.1;&lt;2</t>
        </is>
      </c>
      <c r="G15638" t="inlineStr">
        <is>
          <t>XStatic-jQuery</t>
        </is>
      </c>
      <c r="H15638" t="inlineStr">
        <is>
          <t>&lt;2;&gt;=1.8.2.1</t>
        </is>
      </c>
    </row>
    <row r="15639">
      <c r="A15639" t="inlineStr">
        <is>
          <t>horizon</t>
        </is>
      </c>
      <c r="B15639" t="inlineStr">
        <is>
          <t>ade661e50d7cb7f4ed5f88226cf86560db05f478</t>
        </is>
      </c>
      <c r="C15639" t="inlineStr">
        <is>
          <t>2021-03-15 10:37:30+00:00</t>
        </is>
      </c>
      <c r="D15639" t="inlineStr">
        <is>
          <t>verchange</t>
        </is>
      </c>
      <c r="E15639" t="inlineStr">
        <is>
          <t>oslo.utils</t>
        </is>
      </c>
      <c r="F15639" t="inlineStr">
        <is>
          <t>&gt;=3.40.0</t>
        </is>
      </c>
      <c r="G15639" t="inlineStr">
        <is>
          <t>oslo.utils</t>
        </is>
      </c>
      <c r="H15639" t="inlineStr">
        <is>
          <t>&gt;=3.33.0</t>
        </is>
      </c>
    </row>
    <row r="15640">
      <c r="A15640" t="inlineStr">
        <is>
          <t>horizon</t>
        </is>
      </c>
      <c r="B15640" t="inlineStr">
        <is>
          <t>ade661e50d7cb7f4ed5f88226cf86560db05f478</t>
        </is>
      </c>
      <c r="C15640" t="inlineStr">
        <is>
          <t>2021-03-15 10:37:30+00:00</t>
        </is>
      </c>
      <c r="D15640" t="inlineStr">
        <is>
          <t>verchange</t>
        </is>
      </c>
      <c r="E15640" t="inlineStr">
        <is>
          <t>oslo.policy</t>
        </is>
      </c>
      <c r="F15640" t="inlineStr">
        <is>
          <t>&gt;=3.2.0</t>
        </is>
      </c>
      <c r="G15640" t="inlineStr">
        <is>
          <t>oslo.policy</t>
        </is>
      </c>
      <c r="H15640" t="inlineStr">
        <is>
          <t>&gt;=1.30.0</t>
        </is>
      </c>
    </row>
    <row r="15641">
      <c r="A15641" t="inlineStr">
        <is>
          <t>horizon</t>
        </is>
      </c>
      <c r="B15641" t="inlineStr">
        <is>
          <t>ade661e50d7cb7f4ed5f88226cf86560db05f478</t>
        </is>
      </c>
      <c r="C15641" t="inlineStr">
        <is>
          <t>2021-03-15 10:37:30+00:00</t>
        </is>
      </c>
      <c r="D15641" t="inlineStr">
        <is>
          <t>verchange</t>
        </is>
      </c>
      <c r="E15641" t="inlineStr">
        <is>
          <t>XStatic-jquery-ui</t>
        </is>
      </c>
      <c r="F15641" t="inlineStr">
        <is>
          <t>&gt;=1.12.1.1</t>
        </is>
      </c>
      <c r="G15641" t="inlineStr">
        <is>
          <t>XStatic-jquery-ui</t>
        </is>
      </c>
      <c r="H15641" t="inlineStr">
        <is>
          <t>&gt;=1.10.4.1</t>
        </is>
      </c>
    </row>
    <row r="15642">
      <c r="A15642" t="inlineStr">
        <is>
          <t>monasca-notification</t>
        </is>
      </c>
      <c r="B15642" t="inlineStr">
        <is>
          <t>5dfd9374e9c2280718a268756b4d35ecf303efbb</t>
        </is>
      </c>
      <c r="C15642" t="inlineStr">
        <is>
          <t>2014-07-22 22:21:55+00:00</t>
        </is>
      </c>
      <c r="D15642" t="inlineStr">
        <is>
          <t>add</t>
        </is>
      </c>
      <c r="E15642" t="inlineStr">
        <is>
          <t>wheel</t>
        </is>
      </c>
      <c r="F15642" t="inlineStr"/>
      <c r="G15642" t="inlineStr"/>
      <c r="H15642" t="inlineStr"/>
    </row>
    <row r="15643">
      <c r="A15643" t="inlineStr">
        <is>
          <t>monasca-notification</t>
        </is>
      </c>
      <c r="B15643" t="inlineStr">
        <is>
          <t>224e654f4c757753faf1fce3d6a5d7581b165388</t>
        </is>
      </c>
      <c r="C15643" t="inlineStr">
        <is>
          <t>2014-07-29 22:32:24+00:00</t>
        </is>
      </c>
      <c r="D15643" t="inlineStr">
        <is>
          <t>add</t>
        </is>
      </c>
      <c r="E15643" t="inlineStr">
        <is>
          <t>pbr</t>
        </is>
      </c>
      <c r="F15643" t="inlineStr">
        <is>
          <t>&lt;1.0;&gt;=0.6</t>
        </is>
      </c>
      <c r="G15643" t="inlineStr"/>
      <c r="H15643" t="inlineStr"/>
    </row>
    <row r="15644">
      <c r="A15644" t="inlineStr">
        <is>
          <t>monasca-notification</t>
        </is>
      </c>
      <c r="B15644" t="inlineStr">
        <is>
          <t>224e654f4c757753faf1fce3d6a5d7581b165388</t>
        </is>
      </c>
      <c r="C15644" t="inlineStr">
        <is>
          <t>2014-07-29 22:32:24+00:00</t>
        </is>
      </c>
      <c r="D15644" t="inlineStr">
        <is>
          <t>rem</t>
        </is>
      </c>
      <c r="E15644" t="inlineStr"/>
      <c r="F15644" t="inlineStr"/>
      <c r="G15644" t="inlineStr">
        <is>
          <t>wheel</t>
        </is>
      </c>
      <c r="H15644" t="inlineStr"/>
    </row>
    <row r="15645">
      <c r="A15645" t="inlineStr">
        <is>
          <t>monasca-notification</t>
        </is>
      </c>
      <c r="B15645" t="inlineStr">
        <is>
          <t>3d1deca13930d97fcedcdd57ed8f9d50566b1df6</t>
        </is>
      </c>
      <c r="C15645" t="inlineStr">
        <is>
          <t>2014-08-28 20:07:24+00:00</t>
        </is>
      </c>
      <c r="D15645" t="inlineStr">
        <is>
          <t>verchange</t>
        </is>
      </c>
      <c r="E15645" t="inlineStr">
        <is>
          <t>kafka-python</t>
        </is>
      </c>
      <c r="F15645" t="inlineStr">
        <is>
          <t>&gt;=0.9.1</t>
        </is>
      </c>
      <c r="G15645" t="inlineStr">
        <is>
          <t>kafka-python</t>
        </is>
      </c>
      <c r="H15645" t="inlineStr">
        <is>
          <t>&gt;=0.9.0</t>
        </is>
      </c>
    </row>
    <row r="15646">
      <c r="A15646" t="inlineStr">
        <is>
          <t>monasca-notification</t>
        </is>
      </c>
      <c r="B15646" t="inlineStr">
        <is>
          <t>1d2297e37b5f7acdc710d633d066e6144f2af44e</t>
        </is>
      </c>
      <c r="C15646" t="inlineStr">
        <is>
          <t>2014-11-20 17:12:47+00:00</t>
        </is>
      </c>
      <c r="D15646" t="inlineStr">
        <is>
          <t>add</t>
        </is>
      </c>
      <c r="E15646" t="inlineStr">
        <is>
          <t>monasca-statsd</t>
        </is>
      </c>
      <c r="F15646" t="inlineStr"/>
      <c r="G15646" t="inlineStr"/>
      <c r="H15646" t="inlineStr"/>
    </row>
    <row r="15647">
      <c r="A15647" t="inlineStr">
        <is>
          <t>monasca-notification</t>
        </is>
      </c>
      <c r="B15647" t="inlineStr">
        <is>
          <t>1d2297e37b5f7acdc710d633d066e6144f2af44e</t>
        </is>
      </c>
      <c r="C15647" t="inlineStr">
        <is>
          <t>2014-11-20 17:12:47+00:00</t>
        </is>
      </c>
      <c r="D15647" t="inlineStr">
        <is>
          <t>rem</t>
        </is>
      </c>
      <c r="E15647" t="inlineStr"/>
      <c r="F15647" t="inlineStr"/>
      <c r="G15647" t="inlineStr">
        <is>
          <t>python-statsd</t>
        </is>
      </c>
      <c r="H15647" t="inlineStr">
        <is>
          <t>&gt;=1.6.3</t>
        </is>
      </c>
    </row>
    <row r="15648">
      <c r="A15648" t="inlineStr">
        <is>
          <t>monasca-notification</t>
        </is>
      </c>
      <c r="B15648" t="inlineStr">
        <is>
          <t>ebc3c7fc892e8ea79d7fea55fd1a3d162da4231c</t>
        </is>
      </c>
      <c r="C15648" t="inlineStr">
        <is>
          <t>2014-11-25 18:19:28+00:00</t>
        </is>
      </c>
      <c r="D15648" t="inlineStr">
        <is>
          <t>add</t>
        </is>
      </c>
      <c r="E15648" t="inlineStr">
        <is>
          <t>requests</t>
        </is>
      </c>
      <c r="F15648" t="inlineStr"/>
      <c r="G15648" t="inlineStr"/>
      <c r="H15648" t="inlineStr"/>
    </row>
    <row r="15649">
      <c r="A15649" t="inlineStr">
        <is>
          <t>monasca-notification</t>
        </is>
      </c>
      <c r="B15649" t="inlineStr">
        <is>
          <t>e5ede479181d7bdd603fc3f3ce5630b7c104bbc2</t>
        </is>
      </c>
      <c r="C15649" t="inlineStr">
        <is>
          <t>2015-02-11 21:19:43+00:00</t>
        </is>
      </c>
      <c r="D15649" t="inlineStr">
        <is>
          <t>verchange</t>
        </is>
      </c>
      <c r="E15649" t="inlineStr">
        <is>
          <t>kafka-python</t>
        </is>
      </c>
      <c r="F15649" t="inlineStr">
        <is>
          <t>&lt;0.9.3;&gt;=0.9.1</t>
        </is>
      </c>
      <c r="G15649" t="inlineStr">
        <is>
          <t>kafka-python</t>
        </is>
      </c>
      <c r="H15649" t="inlineStr">
        <is>
          <t>&gt;=0.9.1</t>
        </is>
      </c>
    </row>
    <row r="15650">
      <c r="A15650" t="inlineStr">
        <is>
          <t>monasca-notification</t>
        </is>
      </c>
      <c r="B15650" t="inlineStr">
        <is>
          <t>821f3bac7ebdf5c49997300cbfe68b5ff694e076</t>
        </is>
      </c>
      <c r="C15650" t="inlineStr">
        <is>
          <t>2015-04-30 16:15:00+00:00</t>
        </is>
      </c>
      <c r="D15650" t="inlineStr">
        <is>
          <t>add</t>
        </is>
      </c>
      <c r="E15650" t="inlineStr">
        <is>
          <t>six</t>
        </is>
      </c>
      <c r="F15650" t="inlineStr"/>
      <c r="G15650" t="inlineStr"/>
      <c r="H15650" t="inlineStr"/>
    </row>
    <row r="15651">
      <c r="A15651" t="inlineStr">
        <is>
          <t>monasca-notification</t>
        </is>
      </c>
      <c r="B15651" t="inlineStr">
        <is>
          <t>e100f433f494ddc575f09a18e584acfb636710d8</t>
        </is>
      </c>
      <c r="C15651" t="inlineStr">
        <is>
          <t>2015-07-28 15:34:11+00:00</t>
        </is>
      </c>
      <c r="D15651" t="inlineStr">
        <is>
          <t>verchange</t>
        </is>
      </c>
      <c r="E15651" t="inlineStr">
        <is>
          <t>pbr</t>
        </is>
      </c>
      <c r="F15651" t="inlineStr">
        <is>
          <t>&lt;2.0;&gt;=0.6</t>
        </is>
      </c>
      <c r="G15651" t="inlineStr">
        <is>
          <t>pbr</t>
        </is>
      </c>
      <c r="H15651" t="inlineStr">
        <is>
          <t>&lt;1.0;&gt;=0.6</t>
        </is>
      </c>
    </row>
    <row r="15652">
      <c r="A15652" t="inlineStr">
        <is>
          <t>monasca-notification</t>
        </is>
      </c>
      <c r="B15652" t="inlineStr">
        <is>
          <t>dfbe72475b7c5c91281367423248bf9a17867136</t>
        </is>
      </c>
      <c r="C15652" t="inlineStr">
        <is>
          <t>2016-01-25 22:59:28+00:00</t>
        </is>
      </c>
      <c r="D15652" t="inlineStr">
        <is>
          <t>verchange</t>
        </is>
      </c>
      <c r="E15652" t="inlineStr">
        <is>
          <t>pbr</t>
        </is>
      </c>
      <c r="F15652" t="inlineStr"/>
      <c r="G15652" t="inlineStr">
        <is>
          <t>pbr</t>
        </is>
      </c>
      <c r="H15652" t="inlineStr">
        <is>
          <t>&lt;2.0;&gt;=0.6</t>
        </is>
      </c>
    </row>
    <row r="15653">
      <c r="A15653" t="inlineStr">
        <is>
          <t>monasca-notification</t>
        </is>
      </c>
      <c r="B15653" t="inlineStr">
        <is>
          <t>dfbe72475b7c5c91281367423248bf9a17867136</t>
        </is>
      </c>
      <c r="C15653" t="inlineStr">
        <is>
          <t>2016-01-25 22:59:28+00:00</t>
        </is>
      </c>
      <c r="D15653" t="inlineStr">
        <is>
          <t>verchange</t>
        </is>
      </c>
      <c r="E15653" t="inlineStr">
        <is>
          <t>kafka-python</t>
        </is>
      </c>
      <c r="F15653" t="inlineStr">
        <is>
          <t>&gt;=0.9.1</t>
        </is>
      </c>
      <c r="G15653" t="inlineStr">
        <is>
          <t>kafka-python</t>
        </is>
      </c>
      <c r="H15653" t="inlineStr">
        <is>
          <t>&lt;0.9.3;&gt;=0.9.1</t>
        </is>
      </c>
    </row>
    <row r="15654">
      <c r="A15654" t="inlineStr">
        <is>
          <t>monasca-notification</t>
        </is>
      </c>
      <c r="B15654" t="inlineStr">
        <is>
          <t>dfbe72475b7c5c91281367423248bf9a17867136</t>
        </is>
      </c>
      <c r="C15654" t="inlineStr">
        <is>
          <t>2016-01-25 22:59:28+00:00</t>
        </is>
      </c>
      <c r="D15654" t="inlineStr">
        <is>
          <t>add</t>
        </is>
      </c>
      <c r="E15654" t="inlineStr">
        <is>
          <t>simport</t>
        </is>
      </c>
      <c r="F15654" t="inlineStr">
        <is>
          <t>&gt;=0.2.dev16</t>
        </is>
      </c>
      <c r="G15654" t="inlineStr"/>
      <c r="H15654" t="inlineStr"/>
    </row>
    <row r="15655">
      <c r="A15655" t="inlineStr">
        <is>
          <t>monasca-notification</t>
        </is>
      </c>
      <c r="B15655" t="inlineStr">
        <is>
          <t>dfbe72475b7c5c91281367423248bf9a17867136</t>
        </is>
      </c>
      <c r="C15655" t="inlineStr">
        <is>
          <t>2016-01-25 22:59:28+00:00</t>
        </is>
      </c>
      <c r="D15655" t="inlineStr">
        <is>
          <t>add</t>
        </is>
      </c>
      <c r="E15655" t="inlineStr">
        <is>
          <t>monasca-common</t>
        </is>
      </c>
      <c r="F15655">
        <f>=0.0.2</f>
        <v/>
      </c>
      <c r="G15655" t="inlineStr"/>
      <c r="H15655" t="inlineStr"/>
    </row>
    <row r="15656">
      <c r="A15656" t="inlineStr">
        <is>
          <t>monasca-notification</t>
        </is>
      </c>
      <c r="B15656" t="inlineStr">
        <is>
          <t>dfbe72475b7c5c91281367423248bf9a17867136</t>
        </is>
      </c>
      <c r="C15656" t="inlineStr">
        <is>
          <t>2016-01-25 22:59:28+00:00</t>
        </is>
      </c>
      <c r="D15656" t="inlineStr">
        <is>
          <t>rem</t>
        </is>
      </c>
      <c r="E15656" t="inlineStr"/>
      <c r="F15656" t="inlineStr"/>
      <c r="G15656" t="inlineStr">
        <is>
          <t>MySQL-python</t>
        </is>
      </c>
      <c r="H15656" t="inlineStr"/>
    </row>
    <row r="15657">
      <c r="A15657" t="inlineStr">
        <is>
          <t>monasca-notification</t>
        </is>
      </c>
      <c r="B15657" t="inlineStr">
        <is>
          <t>da21215878145b47ff1fb7ee24878d407d591dfb</t>
        </is>
      </c>
      <c r="C15657" t="inlineStr">
        <is>
          <t>2016-01-27 04:05:54+00:00</t>
        </is>
      </c>
      <c r="D15657" t="inlineStr">
        <is>
          <t>verchange</t>
        </is>
      </c>
      <c r="E15657" t="inlineStr">
        <is>
          <t>monasca-common</t>
        </is>
      </c>
      <c r="F15657" t="inlineStr"/>
      <c r="G15657" t="inlineStr">
        <is>
          <t>monasca-common</t>
        </is>
      </c>
      <c r="H15657">
        <f>=0.0.2</f>
        <v/>
      </c>
    </row>
    <row r="15658">
      <c r="A15658" t="inlineStr">
        <is>
          <t>monasca-notification</t>
        </is>
      </c>
      <c r="B15658" t="inlineStr">
        <is>
          <t>ce8852272f4c1dacaaf78b08eedc4296525d2aee</t>
        </is>
      </c>
      <c r="C15658" t="inlineStr">
        <is>
          <t>2016-03-01 01:31:19+00:00</t>
        </is>
      </c>
      <c r="D15658" t="inlineStr">
        <is>
          <t>rem</t>
        </is>
      </c>
      <c r="E15658" t="inlineStr"/>
      <c r="F15658" t="inlineStr"/>
      <c r="G15658" t="inlineStr">
        <is>
          <t>kafka-python</t>
        </is>
      </c>
      <c r="H15658" t="inlineStr">
        <is>
          <t>&gt;=0.9.1</t>
        </is>
      </c>
    </row>
    <row r="15659">
      <c r="A15659" t="inlineStr">
        <is>
          <t>monasca-notification</t>
        </is>
      </c>
      <c r="B15659" t="inlineStr">
        <is>
          <t>ce8852272f4c1dacaaf78b08eedc4296525d2aee</t>
        </is>
      </c>
      <c r="C15659" t="inlineStr">
        <is>
          <t>2016-03-01 01:31:19+00:00</t>
        </is>
      </c>
      <c r="D15659" t="inlineStr">
        <is>
          <t>rem</t>
        </is>
      </c>
      <c r="E15659" t="inlineStr"/>
      <c r="F15659" t="inlineStr"/>
      <c r="G15659" t="inlineStr">
        <is>
          <t>kazoo</t>
        </is>
      </c>
      <c r="H15659" t="inlineStr">
        <is>
          <t>&gt;=1.3</t>
        </is>
      </c>
    </row>
    <row r="15660">
      <c r="A15660" t="inlineStr">
        <is>
          <t>monasca-notification</t>
        </is>
      </c>
      <c r="B15660" t="inlineStr">
        <is>
          <t>4c39e3ad678cf117252f304fc8507020a7e98c2a</t>
        </is>
      </c>
      <c r="C15660" t="inlineStr">
        <is>
          <t>2016-09-23 14:43:56+00:00</t>
        </is>
      </c>
      <c r="D15660" t="inlineStr">
        <is>
          <t>verchange</t>
        </is>
      </c>
      <c r="E15660" t="inlineStr">
        <is>
          <t>six</t>
        </is>
      </c>
      <c r="F15660" t="inlineStr">
        <is>
          <t>&gt;=1.9.0</t>
        </is>
      </c>
      <c r="G15660" t="inlineStr">
        <is>
          <t>six</t>
        </is>
      </c>
      <c r="H15660" t="inlineStr"/>
    </row>
    <row r="15661">
      <c r="A15661" t="inlineStr">
        <is>
          <t>monasca-notification</t>
        </is>
      </c>
      <c r="B15661" t="inlineStr">
        <is>
          <t>4c39e3ad678cf117252f304fc8507020a7e98c2a</t>
        </is>
      </c>
      <c r="C15661" t="inlineStr">
        <is>
          <t>2016-09-23 14:43:56+00:00</t>
        </is>
      </c>
      <c r="D15661" t="inlineStr">
        <is>
          <t>verchange</t>
        </is>
      </c>
      <c r="E15661" t="inlineStr">
        <is>
          <t>monasca-statsd</t>
        </is>
      </c>
      <c r="F15661" t="inlineStr">
        <is>
          <t>&gt;=1.1.0</t>
        </is>
      </c>
      <c r="G15661" t="inlineStr">
        <is>
          <t>monasca-statsd</t>
        </is>
      </c>
      <c r="H15661" t="inlineStr"/>
    </row>
    <row r="15662">
      <c r="A15662" t="inlineStr">
        <is>
          <t>monasca-notification</t>
        </is>
      </c>
      <c r="B15662" t="inlineStr">
        <is>
          <t>4c39e3ad678cf117252f304fc8507020a7e98c2a</t>
        </is>
      </c>
      <c r="C15662" t="inlineStr">
        <is>
          <t>2016-09-23 14:43:56+00:00</t>
        </is>
      </c>
      <c r="D15662" t="inlineStr">
        <is>
          <t>verchange</t>
        </is>
      </c>
      <c r="E15662" t="inlineStr">
        <is>
          <t>requests</t>
        </is>
      </c>
      <c r="F15662" t="inlineStr">
        <is>
          <t>&gt;=2.10.0</t>
        </is>
      </c>
      <c r="G15662" t="inlineStr">
        <is>
          <t>requests</t>
        </is>
      </c>
      <c r="H15662" t="inlineStr"/>
    </row>
    <row r="15663">
      <c r="A15663" t="inlineStr">
        <is>
          <t>monasca-notification</t>
        </is>
      </c>
      <c r="B15663" t="inlineStr">
        <is>
          <t>4c39e3ad678cf117252f304fc8507020a7e98c2a</t>
        </is>
      </c>
      <c r="C15663" t="inlineStr">
        <is>
          <t>2016-09-23 14:43:56+00:00</t>
        </is>
      </c>
      <c r="D15663" t="inlineStr">
        <is>
          <t>verchange</t>
        </is>
      </c>
      <c r="E15663" t="inlineStr">
        <is>
          <t>pbr</t>
        </is>
      </c>
      <c r="F15663" t="inlineStr">
        <is>
          <t>&gt;=1.6</t>
        </is>
      </c>
      <c r="G15663" t="inlineStr">
        <is>
          <t>pbr</t>
        </is>
      </c>
      <c r="H15663" t="inlineStr"/>
    </row>
    <row r="15664">
      <c r="A15664" t="inlineStr">
        <is>
          <t>monasca-notification</t>
        </is>
      </c>
      <c r="B15664" t="inlineStr">
        <is>
          <t>4c39e3ad678cf117252f304fc8507020a7e98c2a</t>
        </is>
      </c>
      <c r="C15664" t="inlineStr">
        <is>
          <t>2016-09-23 14:43:56+00:00</t>
        </is>
      </c>
      <c r="D15664" t="inlineStr">
        <is>
          <t>verchange</t>
        </is>
      </c>
      <c r="E15664" t="inlineStr">
        <is>
          <t>PyYAML</t>
        </is>
      </c>
      <c r="F15664" t="inlineStr">
        <is>
          <t>&gt;=3.1.0</t>
        </is>
      </c>
      <c r="G15664" t="inlineStr">
        <is>
          <t>PyYAML</t>
        </is>
      </c>
      <c r="H15664" t="inlineStr"/>
    </row>
    <row r="15665">
      <c r="A15665" t="inlineStr">
        <is>
          <t>monasca-notification</t>
        </is>
      </c>
      <c r="B15665" t="inlineStr">
        <is>
          <t>4c39e3ad678cf117252f304fc8507020a7e98c2a</t>
        </is>
      </c>
      <c r="C15665" t="inlineStr">
        <is>
          <t>2016-09-23 14:43:56+00:00</t>
        </is>
      </c>
      <c r="D15665" t="inlineStr">
        <is>
          <t>verchange</t>
        </is>
      </c>
      <c r="E15665" t="inlineStr">
        <is>
          <t>monasca-common</t>
        </is>
      </c>
      <c r="F15665" t="inlineStr">
        <is>
          <t>&gt;=1.0.0</t>
        </is>
      </c>
      <c r="G15665" t="inlineStr">
        <is>
          <t>monasca-common</t>
        </is>
      </c>
      <c r="H15665" t="inlineStr"/>
    </row>
    <row r="15666">
      <c r="A15666" t="inlineStr">
        <is>
          <t>monasca-notification</t>
        </is>
      </c>
      <c r="B15666" t="inlineStr">
        <is>
          <t>4c39e3ad678cf117252f304fc8507020a7e98c2a</t>
        </is>
      </c>
      <c r="C15666" t="inlineStr">
        <is>
          <t>2016-09-23 14:43:56+00:00</t>
        </is>
      </c>
      <c r="D15666" t="inlineStr">
        <is>
          <t>rem</t>
        </is>
      </c>
      <c r="E15666" t="inlineStr"/>
      <c r="F15666" t="inlineStr"/>
      <c r="G15666" t="inlineStr">
        <is>
          <t>simport</t>
        </is>
      </c>
      <c r="H15666" t="inlineStr">
        <is>
          <t>&gt;=0.2.dev16</t>
        </is>
      </c>
    </row>
    <row r="15667">
      <c r="A15667" t="inlineStr">
        <is>
          <t>monasca-notification</t>
        </is>
      </c>
      <c r="B15667" t="inlineStr">
        <is>
          <t>81547edba0715764fbca52654ead4692818c005c</t>
        </is>
      </c>
      <c r="C15667" t="inlineStr">
        <is>
          <t>2016-12-05 14:23:21+00:00</t>
        </is>
      </c>
      <c r="D15667" t="inlineStr">
        <is>
          <t>verchange</t>
        </is>
      </c>
      <c r="E15667" t="inlineStr">
        <is>
          <t>PyYAML</t>
        </is>
      </c>
      <c r="F15667" t="inlineStr">
        <is>
          <t>&gt;=3.10.0</t>
        </is>
      </c>
      <c r="G15667" t="inlineStr">
        <is>
          <t>PyYAML</t>
        </is>
      </c>
      <c r="H15667" t="inlineStr">
        <is>
          <t>&gt;=3.1.0</t>
        </is>
      </c>
    </row>
    <row r="15668">
      <c r="A15668" t="inlineStr">
        <is>
          <t>monasca-notification</t>
        </is>
      </c>
      <c r="B15668" t="inlineStr">
        <is>
          <t>81547edba0715764fbca52654ead4692818c005c</t>
        </is>
      </c>
      <c r="C15668" t="inlineStr">
        <is>
          <t>2016-12-05 14:23:21+00:00</t>
        </is>
      </c>
      <c r="D15668" t="inlineStr">
        <is>
          <t>verchange</t>
        </is>
      </c>
      <c r="E15668" t="inlineStr">
        <is>
          <t>pbr</t>
        </is>
      </c>
      <c r="F15668" t="inlineStr">
        <is>
          <t>&gt;=1.8</t>
        </is>
      </c>
      <c r="G15668" t="inlineStr">
        <is>
          <t>pbr</t>
        </is>
      </c>
      <c r="H15668" t="inlineStr">
        <is>
          <t>&gt;=1.6</t>
        </is>
      </c>
    </row>
    <row r="15669">
      <c r="A15669" t="inlineStr">
        <is>
          <t>monasca-notification</t>
        </is>
      </c>
      <c r="B15669" t="inlineStr">
        <is>
          <t>a8f2941a7fdb853f362bbc8d4e69e154afe37aed</t>
        </is>
      </c>
      <c r="C15669" t="inlineStr">
        <is>
          <t>2016-12-19 18:46:07+00:00</t>
        </is>
      </c>
      <c r="D15669" t="inlineStr">
        <is>
          <t>verchange</t>
        </is>
      </c>
      <c r="E15669" t="inlineStr">
        <is>
          <t>requests</t>
        </is>
      </c>
      <c r="F15669" t="inlineStr">
        <is>
          <t>&gt;=2.10.0;!=2.12.2</t>
        </is>
      </c>
      <c r="G15669" t="inlineStr">
        <is>
          <t>requests</t>
        </is>
      </c>
      <c r="H15669" t="inlineStr">
        <is>
          <t>&gt;=2.10.0</t>
        </is>
      </c>
    </row>
    <row r="15670">
      <c r="A15670" t="inlineStr">
        <is>
          <t>monasca-notification</t>
        </is>
      </c>
      <c r="B15670" t="inlineStr">
        <is>
          <t>ef9db227440c4c1396fdf9ddc61576dc44806be9</t>
        </is>
      </c>
      <c r="C15670" t="inlineStr">
        <is>
          <t>2017-02-15 14:14:58+00:00</t>
        </is>
      </c>
      <c r="D15670" t="inlineStr">
        <is>
          <t>verchange</t>
        </is>
      </c>
      <c r="E15670" t="inlineStr">
        <is>
          <t>monasca-common</t>
        </is>
      </c>
      <c r="F15670" t="inlineStr">
        <is>
          <t>&gt;=1.4.0</t>
        </is>
      </c>
      <c r="G15670" t="inlineStr">
        <is>
          <t>monasca-common</t>
        </is>
      </c>
      <c r="H15670" t="inlineStr">
        <is>
          <t>&gt;=1.0.0</t>
        </is>
      </c>
    </row>
    <row r="15671">
      <c r="A15671" t="inlineStr">
        <is>
          <t>monasca-notification</t>
        </is>
      </c>
      <c r="B15671" t="inlineStr">
        <is>
          <t>c699f658cc7154e6316321bebac0985934a50112</t>
        </is>
      </c>
      <c r="C15671" t="inlineStr">
        <is>
          <t>2017-04-19 09:53:14+00:00</t>
        </is>
      </c>
      <c r="D15671" t="inlineStr">
        <is>
          <t>verchange</t>
        </is>
      </c>
      <c r="E15671" t="inlineStr">
        <is>
          <t>requests</t>
        </is>
      </c>
      <c r="F15671" t="inlineStr">
        <is>
          <t>!=2.13.0;&gt;=2.10.0;!=2.12.2</t>
        </is>
      </c>
      <c r="G15671" t="inlineStr">
        <is>
          <t>requests</t>
        </is>
      </c>
      <c r="H15671" t="inlineStr">
        <is>
          <t>&gt;=2.10.0;!=2.12.2</t>
        </is>
      </c>
    </row>
    <row r="15672">
      <c r="A15672" t="inlineStr">
        <is>
          <t>monasca-notification</t>
        </is>
      </c>
      <c r="B15672" t="inlineStr">
        <is>
          <t>c699f658cc7154e6316321bebac0985934a50112</t>
        </is>
      </c>
      <c r="C15672" t="inlineStr">
        <is>
          <t>2017-04-19 09:53:14+00:00</t>
        </is>
      </c>
      <c r="D15672" t="inlineStr">
        <is>
          <t>verchange</t>
        </is>
      </c>
      <c r="E15672" t="inlineStr">
        <is>
          <t>pbr</t>
        </is>
      </c>
      <c r="F15672" t="inlineStr">
        <is>
          <t>&gt;=2.0.0;!=2.1.0</t>
        </is>
      </c>
      <c r="G15672" t="inlineStr">
        <is>
          <t>pbr</t>
        </is>
      </c>
      <c r="H15672" t="inlineStr">
        <is>
          <t>&gt;=1.8</t>
        </is>
      </c>
    </row>
    <row r="15673">
      <c r="A15673" t="inlineStr">
        <is>
          <t>monasca-notification</t>
        </is>
      </c>
      <c r="B15673" t="inlineStr">
        <is>
          <t>20479d1c1d88153722d91b3d4d228647940b4665</t>
        </is>
      </c>
      <c r="C15673" t="inlineStr">
        <is>
          <t>2017-08-10 12:30:52+00:00</t>
        </is>
      </c>
      <c r="D15673" t="inlineStr">
        <is>
          <t>verchange</t>
        </is>
      </c>
      <c r="E15673" t="inlineStr">
        <is>
          <t>requests</t>
        </is>
      </c>
      <c r="F15673" t="inlineStr">
        <is>
          <t>&gt;=2.14.2</t>
        </is>
      </c>
      <c r="G15673" t="inlineStr">
        <is>
          <t>requests</t>
        </is>
      </c>
      <c r="H15673" t="inlineStr">
        <is>
          <t>!=2.13.0;&gt;=2.10.0;!=2.12.2</t>
        </is>
      </c>
    </row>
    <row r="15674">
      <c r="A15674" t="inlineStr">
        <is>
          <t>monasca-notification</t>
        </is>
      </c>
      <c r="B15674" t="inlineStr">
        <is>
          <t>8b6260e10f7cfbd204fc9bef9345f332160b1b08</t>
        </is>
      </c>
      <c r="C15674" t="inlineStr">
        <is>
          <t>2017-12-21 19:40:17+00:00</t>
        </is>
      </c>
      <c r="D15674" t="inlineStr">
        <is>
          <t>verchange</t>
        </is>
      </c>
      <c r="E15674" t="inlineStr">
        <is>
          <t>PyYAML</t>
        </is>
      </c>
      <c r="F15674" t="inlineStr">
        <is>
          <t>&gt;=3.10</t>
        </is>
      </c>
      <c r="G15674" t="inlineStr">
        <is>
          <t>PyYAML</t>
        </is>
      </c>
      <c r="H15674" t="inlineStr">
        <is>
          <t>&gt;=3.10.0</t>
        </is>
      </c>
    </row>
    <row r="15675">
      <c r="A15675" t="inlineStr">
        <is>
          <t>monasca-notification</t>
        </is>
      </c>
      <c r="B15675" t="inlineStr">
        <is>
          <t>8b6260e10f7cfbd204fc9bef9345f332160b1b08</t>
        </is>
      </c>
      <c r="C15675" t="inlineStr">
        <is>
          <t>2017-12-21 19:40:17+00:00</t>
        </is>
      </c>
      <c r="D15675" t="inlineStr">
        <is>
          <t>verchange</t>
        </is>
      </c>
      <c r="E15675" t="inlineStr">
        <is>
          <t>pbr</t>
        </is>
      </c>
      <c r="F15675" t="inlineStr">
        <is>
          <t>&gt;=2.0.0;!=2.1.0</t>
        </is>
      </c>
      <c r="G15675" t="inlineStr">
        <is>
          <t>pbr</t>
        </is>
      </c>
      <c r="H15675" t="inlineStr">
        <is>
          <t>&gt;=2.0.0;!=2.1.0</t>
        </is>
      </c>
    </row>
    <row r="15676">
      <c r="A15676" t="inlineStr">
        <is>
          <t>monasca-notification</t>
        </is>
      </c>
      <c r="B15676" t="inlineStr">
        <is>
          <t>8b6260e10f7cfbd204fc9bef9345f332160b1b08</t>
        </is>
      </c>
      <c r="C15676" t="inlineStr">
        <is>
          <t>2017-12-21 19:40:17+00:00</t>
        </is>
      </c>
      <c r="D15676" t="inlineStr">
        <is>
          <t>add</t>
        </is>
      </c>
      <c r="E15676" t="inlineStr">
        <is>
          <t>debtcollector</t>
        </is>
      </c>
      <c r="F15676" t="inlineStr">
        <is>
          <t>&gt;=1.2.0</t>
        </is>
      </c>
      <c r="G15676" t="inlineStr"/>
      <c r="H15676" t="inlineStr"/>
    </row>
    <row r="15677">
      <c r="A15677" t="inlineStr">
        <is>
          <t>monasca-notification</t>
        </is>
      </c>
      <c r="B15677" t="inlineStr">
        <is>
          <t>8b6260e10f7cfbd204fc9bef9345f332160b1b08</t>
        </is>
      </c>
      <c r="C15677" t="inlineStr">
        <is>
          <t>2017-12-21 19:40:17+00:00</t>
        </is>
      </c>
      <c r="D15677" t="inlineStr">
        <is>
          <t>add</t>
        </is>
      </c>
      <c r="E15677" t="inlineStr">
        <is>
          <t>oslo.config</t>
        </is>
      </c>
      <c r="F15677" t="inlineStr">
        <is>
          <t>&gt;=4.6.0</t>
        </is>
      </c>
      <c r="G15677" t="inlineStr"/>
      <c r="H15677" t="inlineStr"/>
    </row>
    <row r="15678">
      <c r="A15678" t="inlineStr">
        <is>
          <t>monasca-notification</t>
        </is>
      </c>
      <c r="B15678" t="inlineStr">
        <is>
          <t>8b6260e10f7cfbd204fc9bef9345f332160b1b08</t>
        </is>
      </c>
      <c r="C15678" t="inlineStr">
        <is>
          <t>2017-12-21 19:40:17+00:00</t>
        </is>
      </c>
      <c r="D15678" t="inlineStr">
        <is>
          <t>add</t>
        </is>
      </c>
      <c r="E15678" t="inlineStr">
        <is>
          <t>oslo.log</t>
        </is>
      </c>
      <c r="F15678" t="inlineStr">
        <is>
          <t>&gt;=3.30.0</t>
        </is>
      </c>
      <c r="G15678" t="inlineStr"/>
      <c r="H15678" t="inlineStr"/>
    </row>
    <row r="15679">
      <c r="A15679" t="inlineStr">
        <is>
          <t>monasca-notification</t>
        </is>
      </c>
      <c r="B15679" t="inlineStr">
        <is>
          <t>1a91c0d9a57912bbd10facc478fefb1dba51edfd</t>
        </is>
      </c>
      <c r="C15679" t="inlineStr">
        <is>
          <t>2018-02-07 20:41:05+00:00</t>
        </is>
      </c>
      <c r="D15679" t="inlineStr">
        <is>
          <t>verchange</t>
        </is>
      </c>
      <c r="E15679" t="inlineStr">
        <is>
          <t>six</t>
        </is>
      </c>
      <c r="F15679" t="inlineStr">
        <is>
          <t>&gt;=1.10.0</t>
        </is>
      </c>
      <c r="G15679" t="inlineStr">
        <is>
          <t>six</t>
        </is>
      </c>
      <c r="H15679" t="inlineStr">
        <is>
          <t>&gt;=1.9.0</t>
        </is>
      </c>
    </row>
    <row r="15680">
      <c r="A15680" t="inlineStr">
        <is>
          <t>monasca-notification</t>
        </is>
      </c>
      <c r="B15680" t="inlineStr">
        <is>
          <t>1a91c0d9a57912bbd10facc478fefb1dba51edfd</t>
        </is>
      </c>
      <c r="C15680" t="inlineStr">
        <is>
          <t>2018-02-07 20:41:05+00:00</t>
        </is>
      </c>
      <c r="D15680" t="inlineStr">
        <is>
          <t>verchange</t>
        </is>
      </c>
      <c r="E15680" t="inlineStr">
        <is>
          <t>oslo.config</t>
        </is>
      </c>
      <c r="F15680" t="inlineStr">
        <is>
          <t>&gt;=5.1.0</t>
        </is>
      </c>
      <c r="G15680" t="inlineStr">
        <is>
          <t>oslo.config</t>
        </is>
      </c>
      <c r="H15680" t="inlineStr">
        <is>
          <t>&gt;=4.6.0</t>
        </is>
      </c>
    </row>
    <row r="15681">
      <c r="A15681" t="inlineStr">
        <is>
          <t>monasca-notification</t>
        </is>
      </c>
      <c r="B15681" t="inlineStr">
        <is>
          <t>1a91c0d9a57912bbd10facc478fefb1dba51edfd</t>
        </is>
      </c>
      <c r="C15681" t="inlineStr">
        <is>
          <t>2018-02-07 20:41:05+00:00</t>
        </is>
      </c>
      <c r="D15681" t="inlineStr">
        <is>
          <t>verchange</t>
        </is>
      </c>
      <c r="E15681" t="inlineStr">
        <is>
          <t>debtcollector</t>
        </is>
      </c>
      <c r="F15681" t="inlineStr">
        <is>
          <t>&gt;=1.2.0</t>
        </is>
      </c>
      <c r="G15681" t="inlineStr">
        <is>
          <t>debtcollector</t>
        </is>
      </c>
      <c r="H15681" t="inlineStr">
        <is>
          <t>&gt;=1.2.0</t>
        </is>
      </c>
    </row>
    <row r="15682">
      <c r="A15682" t="inlineStr">
        <is>
          <t>monasca-notification</t>
        </is>
      </c>
      <c r="B15682" t="inlineStr">
        <is>
          <t>1a91c0d9a57912bbd10facc478fefb1dba51edfd</t>
        </is>
      </c>
      <c r="C15682" t="inlineStr">
        <is>
          <t>2018-02-07 20:41:05+00:00</t>
        </is>
      </c>
      <c r="D15682" t="inlineStr">
        <is>
          <t>verchange</t>
        </is>
      </c>
      <c r="E15682" t="inlineStr">
        <is>
          <t>pbr</t>
        </is>
      </c>
      <c r="F15682" t="inlineStr">
        <is>
          <t>&gt;=2.0.0;!=2.1.0</t>
        </is>
      </c>
      <c r="G15682" t="inlineStr">
        <is>
          <t>pbr</t>
        </is>
      </c>
      <c r="H15682" t="inlineStr">
        <is>
          <t>&gt;=2.0.0;!=2.1.0</t>
        </is>
      </c>
    </row>
    <row r="15683">
      <c r="A15683" t="inlineStr">
        <is>
          <t>monasca-notification</t>
        </is>
      </c>
      <c r="B15683" t="inlineStr">
        <is>
          <t>1a91c0d9a57912bbd10facc478fefb1dba51edfd</t>
        </is>
      </c>
      <c r="C15683" t="inlineStr">
        <is>
          <t>2018-02-07 20:41:05+00:00</t>
        </is>
      </c>
      <c r="D15683" t="inlineStr">
        <is>
          <t>verchange</t>
        </is>
      </c>
      <c r="E15683" t="inlineStr">
        <is>
          <t>PyYAML</t>
        </is>
      </c>
      <c r="F15683" t="inlineStr">
        <is>
          <t>&gt;=3.10</t>
        </is>
      </c>
      <c r="G15683" t="inlineStr">
        <is>
          <t>PyYAML</t>
        </is>
      </c>
      <c r="H15683" t="inlineStr">
        <is>
          <t>&gt;=3.10</t>
        </is>
      </c>
    </row>
    <row r="15684">
      <c r="A15684" t="inlineStr">
        <is>
          <t>monasca-notification</t>
        </is>
      </c>
      <c r="B15684" t="inlineStr">
        <is>
          <t>1a91c0d9a57912bbd10facc478fefb1dba51edfd</t>
        </is>
      </c>
      <c r="C15684" t="inlineStr">
        <is>
          <t>2018-02-07 20:41:05+00:00</t>
        </is>
      </c>
      <c r="D15684" t="inlineStr">
        <is>
          <t>verchange</t>
        </is>
      </c>
      <c r="E15684" t="inlineStr">
        <is>
          <t>oslo.log</t>
        </is>
      </c>
      <c r="F15684" t="inlineStr">
        <is>
          <t>&gt;=3.36.0</t>
        </is>
      </c>
      <c r="G15684" t="inlineStr">
        <is>
          <t>oslo.log</t>
        </is>
      </c>
      <c r="H15684" t="inlineStr">
        <is>
          <t>&gt;=3.30.0</t>
        </is>
      </c>
    </row>
    <row r="15685">
      <c r="A15685" t="inlineStr">
        <is>
          <t>monasca-notification</t>
        </is>
      </c>
      <c r="B15685" t="inlineStr">
        <is>
          <t>b50673381f421522757362ee6cec8a99967aef78</t>
        </is>
      </c>
      <c r="C15685" t="inlineStr">
        <is>
          <t>2018-08-09 15:08:54+00:00</t>
        </is>
      </c>
      <c r="D15685" t="inlineStr">
        <is>
          <t>verchange</t>
        </is>
      </c>
      <c r="E15685" t="inlineStr">
        <is>
          <t>PyYAML</t>
        </is>
      </c>
      <c r="F15685" t="inlineStr">
        <is>
          <t>&gt;=3.12</t>
        </is>
      </c>
      <c r="G15685" t="inlineStr">
        <is>
          <t>PyYAML</t>
        </is>
      </c>
      <c r="H15685" t="inlineStr">
        <is>
          <t>&gt;=3.10</t>
        </is>
      </c>
    </row>
    <row r="15686">
      <c r="A15686" t="inlineStr">
        <is>
          <t>monasca-notification</t>
        </is>
      </c>
      <c r="B15686" t="inlineStr">
        <is>
          <t>b50673381f421522757362ee6cec8a99967aef78</t>
        </is>
      </c>
      <c r="C15686" t="inlineStr">
        <is>
          <t>2018-08-09 15:08:54+00:00</t>
        </is>
      </c>
      <c r="D15686" t="inlineStr">
        <is>
          <t>verchange</t>
        </is>
      </c>
      <c r="E15686" t="inlineStr">
        <is>
          <t>monasca-statsd</t>
        </is>
      </c>
      <c r="F15686" t="inlineStr">
        <is>
          <t>&gt;=1.4.0</t>
        </is>
      </c>
      <c r="G15686" t="inlineStr">
        <is>
          <t>monasca-statsd</t>
        </is>
      </c>
      <c r="H15686" t="inlineStr">
        <is>
          <t>&gt;=1.1.0</t>
        </is>
      </c>
    </row>
    <row r="15687">
      <c r="A15687" t="inlineStr">
        <is>
          <t>monasca-notification</t>
        </is>
      </c>
      <c r="B15687" t="inlineStr">
        <is>
          <t>b50673381f421522757362ee6cec8a99967aef78</t>
        </is>
      </c>
      <c r="C15687" t="inlineStr">
        <is>
          <t>2018-08-09 15:08:54+00:00</t>
        </is>
      </c>
      <c r="D15687" t="inlineStr">
        <is>
          <t>verchange</t>
        </is>
      </c>
      <c r="E15687" t="inlineStr">
        <is>
          <t>oslo.config</t>
        </is>
      </c>
      <c r="F15687" t="inlineStr">
        <is>
          <t>&gt;=5.2.0</t>
        </is>
      </c>
      <c r="G15687" t="inlineStr">
        <is>
          <t>oslo.config</t>
        </is>
      </c>
      <c r="H15687" t="inlineStr">
        <is>
          <t>&gt;=5.1.0</t>
        </is>
      </c>
    </row>
    <row r="15688">
      <c r="A15688" t="inlineStr">
        <is>
          <t>monasca-notification</t>
        </is>
      </c>
      <c r="B15688" t="inlineStr">
        <is>
          <t>b50673381f421522757362ee6cec8a99967aef78</t>
        </is>
      </c>
      <c r="C15688" t="inlineStr">
        <is>
          <t>2018-08-09 15:08:54+00:00</t>
        </is>
      </c>
      <c r="D15688" t="inlineStr">
        <is>
          <t>verchange</t>
        </is>
      </c>
      <c r="E15688" t="inlineStr">
        <is>
          <t>monasca-common</t>
        </is>
      </c>
      <c r="F15688" t="inlineStr">
        <is>
          <t>&gt;=2.7.0</t>
        </is>
      </c>
      <c r="G15688" t="inlineStr">
        <is>
          <t>monasca-common</t>
        </is>
      </c>
      <c r="H15688" t="inlineStr">
        <is>
          <t>&gt;=1.4.0</t>
        </is>
      </c>
    </row>
    <row r="15689">
      <c r="A15689" t="inlineStr">
        <is>
          <t>monasca-notification</t>
        </is>
      </c>
      <c r="B15689" t="inlineStr">
        <is>
          <t>b50673381f421522757362ee6cec8a99967aef78</t>
        </is>
      </c>
      <c r="C15689" t="inlineStr">
        <is>
          <t>2018-08-09 15:08:54+00:00</t>
        </is>
      </c>
      <c r="D15689" t="inlineStr">
        <is>
          <t>add</t>
        </is>
      </c>
      <c r="E15689" t="inlineStr">
        <is>
          <t>keystoneauth1</t>
        </is>
      </c>
      <c r="F15689" t="inlineStr">
        <is>
          <t>&gt;=3.4.0</t>
        </is>
      </c>
      <c r="G15689" t="inlineStr"/>
      <c r="H15689" t="inlineStr"/>
    </row>
    <row r="15690">
      <c r="A15690" t="inlineStr">
        <is>
          <t>monasca-notification</t>
        </is>
      </c>
      <c r="B15690" t="inlineStr">
        <is>
          <t>db0d23d10b4ba45c994c5cdbf8cf3f95547fde1b</t>
        </is>
      </c>
      <c r="C15690" t="inlineStr">
        <is>
          <t>2019-04-17 02:07:37+00:00</t>
        </is>
      </c>
      <c r="D15690" t="inlineStr">
        <is>
          <t>add</t>
        </is>
      </c>
      <c r="E15690" t="inlineStr">
        <is>
          <t>jira</t>
        </is>
      </c>
      <c r="F15690" t="inlineStr">
        <is>
          <t>&gt;=1.0.3</t>
        </is>
      </c>
      <c r="G15690" t="inlineStr"/>
      <c r="H15690" t="inlineStr"/>
    </row>
    <row r="15691">
      <c r="A15691" t="inlineStr">
        <is>
          <t>monasca-notification</t>
        </is>
      </c>
      <c r="B15691" t="inlineStr">
        <is>
          <t>f6fed3772eb3970cb2de22227961507a178d6ca4</t>
        </is>
      </c>
      <c r="C15691" t="inlineStr">
        <is>
          <t>2019-09-27 09:38:13+00:00</t>
        </is>
      </c>
      <c r="D15691" t="inlineStr">
        <is>
          <t>verchange</t>
        </is>
      </c>
      <c r="E15691" t="inlineStr">
        <is>
          <t>monasca-common</t>
        </is>
      </c>
      <c r="F15691" t="inlineStr">
        <is>
          <t>&gt;=2.16.0</t>
        </is>
      </c>
      <c r="G15691" t="inlineStr">
        <is>
          <t>monasca-common</t>
        </is>
      </c>
      <c r="H15691" t="inlineStr">
        <is>
          <t>&gt;=2.7.0</t>
        </is>
      </c>
    </row>
    <row r="15692">
      <c r="A15692" t="inlineStr">
        <is>
          <t>monasca-notification</t>
        </is>
      </c>
      <c r="B15692" t="inlineStr">
        <is>
          <t>f6fed3772eb3970cb2de22227961507a178d6ca4</t>
        </is>
      </c>
      <c r="C15692" t="inlineStr">
        <is>
          <t>2019-09-27 09:38:13+00:00</t>
        </is>
      </c>
      <c r="D15692" t="inlineStr">
        <is>
          <t>add</t>
        </is>
      </c>
      <c r="E15692" t="inlineStr">
        <is>
          <t>oslo.serialization</t>
        </is>
      </c>
      <c r="F15692" t="inlineStr">
        <is>
          <t>&gt;=2.18.0</t>
        </is>
      </c>
      <c r="G15692" t="inlineStr"/>
      <c r="H15692" t="inlineStr"/>
    </row>
    <row r="15693">
      <c r="A15693" t="inlineStr">
        <is>
          <t>monasca-notification</t>
        </is>
      </c>
      <c r="B15693" t="inlineStr">
        <is>
          <t>0b5b77c974e80757a030bb633a64b78e073c86bb</t>
        </is>
      </c>
      <c r="C15693" t="inlineStr">
        <is>
          <t>2020-05-13 10:44:23+00:00</t>
        </is>
      </c>
      <c r="D15693" t="inlineStr">
        <is>
          <t>add</t>
        </is>
      </c>
      <c r="E15693" t="inlineStr">
        <is>
          <t>simplejson</t>
        </is>
      </c>
      <c r="F15693" t="inlineStr">
        <is>
          <t>&gt;=3.8.1</t>
        </is>
      </c>
      <c r="G15693" t="inlineStr"/>
      <c r="H15693" t="inlineStr"/>
    </row>
    <row r="15694">
      <c r="A15694" t="inlineStr">
        <is>
          <t>Zappa</t>
        </is>
      </c>
      <c r="B15694" t="inlineStr">
        <is>
          <t>d58b6f9efe7d9d0b10f80fd88941dcd169a83ee6</t>
        </is>
      </c>
      <c r="C15694" t="inlineStr">
        <is>
          <t>2019-03-19 21:04:11+00:00</t>
        </is>
      </c>
      <c r="D15694" t="inlineStr">
        <is>
          <t>verchange</t>
        </is>
      </c>
      <c r="E15694" t="inlineStr">
        <is>
          <t>PyYAML</t>
        </is>
      </c>
      <c r="F15694" t="inlineStr">
        <is>
          <t>&gt;=3.13</t>
        </is>
      </c>
      <c r="G15694" t="inlineStr">
        <is>
          <t>PyYAML</t>
        </is>
      </c>
      <c r="H15694">
        <f>=3.13</f>
        <v/>
      </c>
    </row>
    <row r="15695">
      <c r="A15695" t="inlineStr">
        <is>
          <t>Zappa</t>
        </is>
      </c>
      <c r="B15695" t="inlineStr">
        <is>
          <t>d58b6f9efe7d9d0b10f80fd88941dcd169a83ee6</t>
        </is>
      </c>
      <c r="C15695" t="inlineStr">
        <is>
          <t>2019-03-19 21:04:11+00:00</t>
        </is>
      </c>
      <c r="D15695" t="inlineStr">
        <is>
          <t>verchange</t>
        </is>
      </c>
      <c r="E15695" t="inlineStr">
        <is>
          <t>requests</t>
        </is>
      </c>
      <c r="F15695" t="inlineStr">
        <is>
          <t>&gt;=2.20.0</t>
        </is>
      </c>
      <c r="G15695" t="inlineStr">
        <is>
          <t>requests</t>
        </is>
      </c>
      <c r="H15695" t="inlineStr">
        <is>
          <t>&gt;=2.10.0</t>
        </is>
      </c>
    </row>
    <row r="15696">
      <c r="A15696" t="inlineStr">
        <is>
          <t>Zappa</t>
        </is>
      </c>
      <c r="B15696" t="inlineStr">
        <is>
          <t>93f535ff05791060d851c4fea36c13ae702eaaa3</t>
        </is>
      </c>
      <c r="C15696" t="inlineStr">
        <is>
          <t>2020-02-05 18:59:34+00:00</t>
        </is>
      </c>
      <c r="D15696" t="inlineStr">
        <is>
          <t>verchange</t>
        </is>
      </c>
      <c r="E15696" t="inlineStr">
        <is>
          <t>python-slugify</t>
        </is>
      </c>
      <c r="F15696" t="inlineStr">
        <is>
          <t>&gt;=1.2.4</t>
        </is>
      </c>
      <c r="G15696" t="inlineStr">
        <is>
          <t>python-slugify</t>
        </is>
      </c>
      <c r="H15696">
        <f>=1.2.4</f>
        <v/>
      </c>
    </row>
    <row r="15697">
      <c r="A15697" t="inlineStr">
        <is>
          <t>Zappa</t>
        </is>
      </c>
      <c r="B15697" t="inlineStr">
        <is>
          <t>93f535ff05791060d851c4fea36c13ae702eaaa3</t>
        </is>
      </c>
      <c r="C15697" t="inlineStr">
        <is>
          <t>2020-02-05 18:59:34+00:00</t>
        </is>
      </c>
      <c r="D15697" t="inlineStr">
        <is>
          <t>verchange</t>
        </is>
      </c>
      <c r="E15697" t="inlineStr">
        <is>
          <t>durationpy</t>
        </is>
      </c>
      <c r="F15697" t="inlineStr">
        <is>
          <t>&gt;=0.5</t>
        </is>
      </c>
      <c r="G15697" t="inlineStr">
        <is>
          <t>durationpy</t>
        </is>
      </c>
      <c r="H15697">
        <f>=0.5</f>
        <v/>
      </c>
    </row>
    <row r="15698">
      <c r="A15698" t="inlineStr">
        <is>
          <t>Zappa</t>
        </is>
      </c>
      <c r="B15698" t="inlineStr">
        <is>
          <t>93f535ff05791060d851c4fea36c13ae702eaaa3</t>
        </is>
      </c>
      <c r="C15698" t="inlineStr">
        <is>
          <t>2020-02-05 18:59:34+00:00</t>
        </is>
      </c>
      <c r="D15698" t="inlineStr">
        <is>
          <t>verchange</t>
        </is>
      </c>
      <c r="E15698" t="inlineStr">
        <is>
          <t>lambda-packages</t>
        </is>
      </c>
      <c r="F15698" t="inlineStr">
        <is>
          <t>&gt;=0.20.0</t>
        </is>
      </c>
      <c r="G15698" t="inlineStr">
        <is>
          <t>lambda-packages</t>
        </is>
      </c>
      <c r="H15698">
        <f>=0.20.0</f>
        <v/>
      </c>
    </row>
    <row r="15699">
      <c r="A15699" t="inlineStr">
        <is>
          <t>Zappa</t>
        </is>
      </c>
      <c r="B15699" t="inlineStr">
        <is>
          <t>93f535ff05791060d851c4fea36c13ae702eaaa3</t>
        </is>
      </c>
      <c r="C15699" t="inlineStr">
        <is>
          <t>2020-02-05 18:59:34+00:00</t>
        </is>
      </c>
      <c r="D15699" t="inlineStr">
        <is>
          <t>verchange</t>
        </is>
      </c>
      <c r="E15699" t="inlineStr">
        <is>
          <t>hjson</t>
        </is>
      </c>
      <c r="F15699" t="inlineStr">
        <is>
          <t>&gt;=3.0.1</t>
        </is>
      </c>
      <c r="G15699" t="inlineStr">
        <is>
          <t>hjson</t>
        </is>
      </c>
      <c r="H15699">
        <f>=3.0.1</f>
        <v/>
      </c>
    </row>
    <row r="15700">
      <c r="A15700" t="inlineStr">
        <is>
          <t>Zappa</t>
        </is>
      </c>
      <c r="B15700" t="inlineStr">
        <is>
          <t>93f535ff05791060d851c4fea36c13ae702eaaa3</t>
        </is>
      </c>
      <c r="C15700" t="inlineStr">
        <is>
          <t>2020-02-05 18:59:34+00:00</t>
        </is>
      </c>
      <c r="D15700" t="inlineStr">
        <is>
          <t>verchange</t>
        </is>
      </c>
      <c r="E15700" t="inlineStr">
        <is>
          <t>future</t>
        </is>
      </c>
      <c r="F15700" t="inlineStr">
        <is>
          <t>&gt;=0.16.0</t>
        </is>
      </c>
      <c r="G15700" t="inlineStr">
        <is>
          <t>future</t>
        </is>
      </c>
      <c r="H15700">
        <f>=0.16.0</f>
        <v/>
      </c>
    </row>
    <row r="15701">
      <c r="A15701" t="inlineStr">
        <is>
          <t>Zappa</t>
        </is>
      </c>
      <c r="B15701" t="inlineStr">
        <is>
          <t>93f535ff05791060d851c4fea36c13ae702eaaa3</t>
        </is>
      </c>
      <c r="C15701" t="inlineStr">
        <is>
          <t>2020-02-05 18:59:34+00:00</t>
        </is>
      </c>
      <c r="D15701" t="inlineStr">
        <is>
          <t>verchange</t>
        </is>
      </c>
      <c r="E15701" t="inlineStr">
        <is>
          <t>jmespath</t>
        </is>
      </c>
      <c r="F15701" t="inlineStr">
        <is>
          <t>&gt;=0.9.3</t>
        </is>
      </c>
      <c r="G15701" t="inlineStr">
        <is>
          <t>jmespath</t>
        </is>
      </c>
      <c r="H15701">
        <f>=0.9.3</f>
        <v/>
      </c>
    </row>
    <row r="15702">
      <c r="A15702" t="inlineStr">
        <is>
          <t>Zappa</t>
        </is>
      </c>
      <c r="B15702" t="inlineStr">
        <is>
          <t>93f535ff05791060d851c4fea36c13ae702eaaa3</t>
        </is>
      </c>
      <c r="C15702" t="inlineStr">
        <is>
          <t>2020-02-05 18:59:34+00:00</t>
        </is>
      </c>
      <c r="D15702" t="inlineStr">
        <is>
          <t>verchange</t>
        </is>
      </c>
      <c r="E15702" t="inlineStr">
        <is>
          <t>futures</t>
        </is>
      </c>
      <c r="F15702" t="inlineStr">
        <is>
          <t>&gt;=3.2.0</t>
        </is>
      </c>
      <c r="G15702" t="inlineStr">
        <is>
          <t>futures</t>
        </is>
      </c>
      <c r="H15702">
        <f>=3.2.0</f>
        <v/>
      </c>
    </row>
    <row r="15703">
      <c r="A15703" t="inlineStr">
        <is>
          <t>Zappa</t>
        </is>
      </c>
      <c r="B15703" t="inlineStr">
        <is>
          <t>93f535ff05791060d851c4fea36c13ae702eaaa3</t>
        </is>
      </c>
      <c r="C15703" t="inlineStr">
        <is>
          <t>2020-02-05 18:59:34+00:00</t>
        </is>
      </c>
      <c r="D15703" t="inlineStr">
        <is>
          <t>verchange</t>
        </is>
      </c>
      <c r="E15703" t="inlineStr">
        <is>
          <t>argcomplete</t>
        </is>
      </c>
      <c r="F15703" t="inlineStr">
        <is>
          <t>&gt;=1.9.3</t>
        </is>
      </c>
      <c r="G15703" t="inlineStr">
        <is>
          <t>argcomplete</t>
        </is>
      </c>
      <c r="H15703">
        <f>=1.9.3</f>
        <v/>
      </c>
    </row>
    <row r="15704">
      <c r="A15704" t="inlineStr">
        <is>
          <t>Zappa</t>
        </is>
      </c>
      <c r="B15704" t="inlineStr">
        <is>
          <t>93f535ff05791060d851c4fea36c13ae702eaaa3</t>
        </is>
      </c>
      <c r="C15704" t="inlineStr">
        <is>
          <t>2020-02-05 18:59:34+00:00</t>
        </is>
      </c>
      <c r="D15704" t="inlineStr">
        <is>
          <t>verchange</t>
        </is>
      </c>
      <c r="E15704" t="inlineStr">
        <is>
          <t>wsgi-request-logger</t>
        </is>
      </c>
      <c r="F15704" t="inlineStr">
        <is>
          <t>&gt;=0.4.6</t>
        </is>
      </c>
      <c r="G15704" t="inlineStr">
        <is>
          <t>wsgi-request-logger</t>
        </is>
      </c>
      <c r="H15704">
        <f>=0.4.6</f>
        <v/>
      </c>
    </row>
    <row r="15705">
      <c r="A15705" t="inlineStr">
        <is>
          <t>Zappa</t>
        </is>
      </c>
      <c r="B15705" t="inlineStr">
        <is>
          <t>93f535ff05791060d851c4fea36c13ae702eaaa3</t>
        </is>
      </c>
      <c r="C15705" t="inlineStr">
        <is>
          <t>2020-02-05 18:59:34+00:00</t>
        </is>
      </c>
      <c r="D15705" t="inlineStr">
        <is>
          <t>verchange</t>
        </is>
      </c>
      <c r="E15705" t="inlineStr">
        <is>
          <t>tqdm</t>
        </is>
      </c>
      <c r="F15705" t="inlineStr">
        <is>
          <t>&gt;=4.19.1</t>
        </is>
      </c>
      <c r="G15705" t="inlineStr">
        <is>
          <t>tqdm</t>
        </is>
      </c>
      <c r="H15705">
        <f>=4.19.1</f>
        <v/>
      </c>
    </row>
    <row r="15706">
      <c r="A15706" t="inlineStr">
        <is>
          <t>Zappa</t>
        </is>
      </c>
      <c r="B15706" t="inlineStr">
        <is>
          <t>93f535ff05791060d851c4fea36c13ae702eaaa3</t>
        </is>
      </c>
      <c r="C15706" t="inlineStr">
        <is>
          <t>2020-02-05 18:59:34+00:00</t>
        </is>
      </c>
      <c r="D15706" t="inlineStr">
        <is>
          <t>rem</t>
        </is>
      </c>
      <c r="E15706" t="inlineStr"/>
      <c r="F15706" t="inlineStr"/>
      <c r="G15706" t="inlineStr">
        <is>
          <t>botocore</t>
        </is>
      </c>
      <c r="H15706" t="inlineStr">
        <is>
          <t>&gt;=1.7.19</t>
        </is>
      </c>
    </row>
    <row r="15707">
      <c r="A15707" t="inlineStr">
        <is>
          <t>Zappa</t>
        </is>
      </c>
      <c r="B15707" t="inlineStr">
        <is>
          <t>93f535ff05791060d851c4fea36c13ae702eaaa3</t>
        </is>
      </c>
      <c r="C15707" t="inlineStr">
        <is>
          <t>2020-02-05 18:59:34+00:00</t>
        </is>
      </c>
      <c r="D15707" t="inlineStr">
        <is>
          <t>rem</t>
        </is>
      </c>
      <c r="E15707" t="inlineStr"/>
      <c r="F15707" t="inlineStr"/>
      <c r="G15707" t="inlineStr">
        <is>
          <t>docutils</t>
        </is>
      </c>
      <c r="H15707" t="inlineStr">
        <is>
          <t>&gt;=0.12</t>
        </is>
      </c>
    </row>
    <row r="15708">
      <c r="A15708" t="inlineStr">
        <is>
          <t>Zappa</t>
        </is>
      </c>
      <c r="B15708" t="inlineStr">
        <is>
          <t>f4e846fc79e83eb4f0f3f644db04ee2554256064</t>
        </is>
      </c>
      <c r="C15708" t="inlineStr">
        <is>
          <t>2020-02-19 14:16:53+00:00</t>
        </is>
      </c>
      <c r="D15708" t="inlineStr">
        <is>
          <t>verchange</t>
        </is>
      </c>
      <c r="E15708" t="inlineStr">
        <is>
          <t>six</t>
        </is>
      </c>
      <c r="F15708">
        <f>=1.14.0</f>
        <v/>
      </c>
      <c r="G15708" t="inlineStr">
        <is>
          <t>six</t>
        </is>
      </c>
      <c r="H15708" t="inlineStr">
        <is>
          <t>&gt;=1.11.0</t>
        </is>
      </c>
    </row>
    <row r="15709">
      <c r="A15709" t="inlineStr">
        <is>
          <t>Zappa</t>
        </is>
      </c>
      <c r="B15709" t="inlineStr">
        <is>
          <t>f4e846fc79e83eb4f0f3f644db04ee2554256064</t>
        </is>
      </c>
      <c r="C15709" t="inlineStr">
        <is>
          <t>2020-02-19 14:16:53+00:00</t>
        </is>
      </c>
      <c r="D15709" t="inlineStr">
        <is>
          <t>verchange</t>
        </is>
      </c>
      <c r="E15709" t="inlineStr">
        <is>
          <t>python-slugify</t>
        </is>
      </c>
      <c r="F15709">
        <f>=4.0.0</f>
        <v/>
      </c>
      <c r="G15709" t="inlineStr">
        <is>
          <t>python-slugify</t>
        </is>
      </c>
      <c r="H15709" t="inlineStr">
        <is>
          <t>&gt;=1.2.4</t>
        </is>
      </c>
    </row>
    <row r="15710">
      <c r="A15710" t="inlineStr">
        <is>
          <t>Zappa</t>
        </is>
      </c>
      <c r="B15710" t="inlineStr">
        <is>
          <t>f4e846fc79e83eb4f0f3f644db04ee2554256064</t>
        </is>
      </c>
      <c r="C15710" t="inlineStr">
        <is>
          <t>2020-02-19 14:16:53+00:00</t>
        </is>
      </c>
      <c r="D15710" t="inlineStr">
        <is>
          <t>verchange</t>
        </is>
      </c>
      <c r="E15710" t="inlineStr">
        <is>
          <t>boto3</t>
        </is>
      </c>
      <c r="F15710">
        <f>=1.12.1</f>
        <v/>
      </c>
      <c r="G15710" t="inlineStr">
        <is>
          <t>boto3</t>
        </is>
      </c>
      <c r="H15710" t="inlineStr">
        <is>
          <t>&gt;=1.4.7</t>
        </is>
      </c>
    </row>
    <row r="15711">
      <c r="A15711" t="inlineStr">
        <is>
          <t>Zappa</t>
        </is>
      </c>
      <c r="B15711" t="inlineStr">
        <is>
          <t>f4e846fc79e83eb4f0f3f644db04ee2554256064</t>
        </is>
      </c>
      <c r="C15711" t="inlineStr">
        <is>
          <t>2020-02-19 14:16:53+00:00</t>
        </is>
      </c>
      <c r="D15711" t="inlineStr">
        <is>
          <t>verchange</t>
        </is>
      </c>
      <c r="E15711" t="inlineStr">
        <is>
          <t>durationpy</t>
        </is>
      </c>
      <c r="F15711">
        <f>=0.5</f>
        <v/>
      </c>
      <c r="G15711" t="inlineStr">
        <is>
          <t>durationpy</t>
        </is>
      </c>
      <c r="H15711" t="inlineStr">
        <is>
          <t>&gt;=0.5</t>
        </is>
      </c>
    </row>
    <row r="15712">
      <c r="A15712" t="inlineStr">
        <is>
          <t>Zappa</t>
        </is>
      </c>
      <c r="B15712" t="inlineStr">
        <is>
          <t>f4e846fc79e83eb4f0f3f644db04ee2554256064</t>
        </is>
      </c>
      <c r="C15712" t="inlineStr">
        <is>
          <t>2020-02-19 14:16:53+00:00</t>
        </is>
      </c>
      <c r="D15712" t="inlineStr">
        <is>
          <t>verchange</t>
        </is>
      </c>
      <c r="E15712" t="inlineStr">
        <is>
          <t>hjson</t>
        </is>
      </c>
      <c r="F15712">
        <f>=3.0.1</f>
        <v/>
      </c>
      <c r="G15712" t="inlineStr">
        <is>
          <t>hjson</t>
        </is>
      </c>
      <c r="H15712" t="inlineStr">
        <is>
          <t>&gt;=3.0.1</t>
        </is>
      </c>
    </row>
    <row r="15713">
      <c r="A15713" t="inlineStr">
        <is>
          <t>Zappa</t>
        </is>
      </c>
      <c r="B15713" t="inlineStr">
        <is>
          <t>f4e846fc79e83eb4f0f3f644db04ee2554256064</t>
        </is>
      </c>
      <c r="C15713" t="inlineStr">
        <is>
          <t>2020-02-19 14:16:53+00:00</t>
        </is>
      </c>
      <c r="D15713" t="inlineStr">
        <is>
          <t>verchange</t>
        </is>
      </c>
      <c r="E15713" t="inlineStr">
        <is>
          <t>python-dateutil</t>
        </is>
      </c>
      <c r="F15713">
        <f>=2.6.1</f>
        <v/>
      </c>
      <c r="G15713" t="inlineStr">
        <is>
          <t>python-dateutil</t>
        </is>
      </c>
      <c r="H15713" t="inlineStr">
        <is>
          <t>&lt;2.7.0;&gt;=2.6.1</t>
        </is>
      </c>
    </row>
    <row r="15714">
      <c r="A15714" t="inlineStr">
        <is>
          <t>Zappa</t>
        </is>
      </c>
      <c r="B15714" t="inlineStr">
        <is>
          <t>f4e846fc79e83eb4f0f3f644db04ee2554256064</t>
        </is>
      </c>
      <c r="C15714" t="inlineStr">
        <is>
          <t>2020-02-19 14:16:53+00:00</t>
        </is>
      </c>
      <c r="D15714" t="inlineStr">
        <is>
          <t>verchange</t>
        </is>
      </c>
      <c r="E15714" t="inlineStr">
        <is>
          <t>future</t>
        </is>
      </c>
      <c r="F15714">
        <f>=0.18.2</f>
        <v/>
      </c>
      <c r="G15714" t="inlineStr">
        <is>
          <t>future</t>
        </is>
      </c>
      <c r="H15714" t="inlineStr">
        <is>
          <t>&gt;=0.16.0</t>
        </is>
      </c>
    </row>
    <row r="15715">
      <c r="A15715" t="inlineStr">
        <is>
          <t>Zappa</t>
        </is>
      </c>
      <c r="B15715" t="inlineStr">
        <is>
          <t>f4e846fc79e83eb4f0f3f644db04ee2554256064</t>
        </is>
      </c>
      <c r="C15715" t="inlineStr">
        <is>
          <t>2020-02-19 14:16:53+00:00</t>
        </is>
      </c>
      <c r="D15715" t="inlineStr">
        <is>
          <t>verchange</t>
        </is>
      </c>
      <c r="E15715" t="inlineStr">
        <is>
          <t>jmespath</t>
        </is>
      </c>
      <c r="F15715">
        <f>=0.9.4</f>
        <v/>
      </c>
      <c r="G15715" t="inlineStr">
        <is>
          <t>jmespath</t>
        </is>
      </c>
      <c r="H15715" t="inlineStr">
        <is>
          <t>&gt;=0.9.3</t>
        </is>
      </c>
    </row>
    <row r="15716">
      <c r="A15716" t="inlineStr">
        <is>
          <t>Zappa</t>
        </is>
      </c>
      <c r="B15716" t="inlineStr">
        <is>
          <t>f4e846fc79e83eb4f0f3f644db04ee2554256064</t>
        </is>
      </c>
      <c r="C15716" t="inlineStr">
        <is>
          <t>2020-02-19 14:16:53+00:00</t>
        </is>
      </c>
      <c r="D15716" t="inlineStr">
        <is>
          <t>verchange</t>
        </is>
      </c>
      <c r="E15716" t="inlineStr">
        <is>
          <t>requests</t>
        </is>
      </c>
      <c r="F15716">
        <f>=2.22.0</f>
        <v/>
      </c>
      <c r="G15716" t="inlineStr">
        <is>
          <t>requests</t>
        </is>
      </c>
      <c r="H15716" t="inlineStr">
        <is>
          <t>&gt;=2.20.0</t>
        </is>
      </c>
    </row>
    <row r="15717">
      <c r="A15717" t="inlineStr">
        <is>
          <t>Zappa</t>
        </is>
      </c>
      <c r="B15717" t="inlineStr">
        <is>
          <t>f4e846fc79e83eb4f0f3f644db04ee2554256064</t>
        </is>
      </c>
      <c r="C15717" t="inlineStr">
        <is>
          <t>2020-02-19 14:16:53+00:00</t>
        </is>
      </c>
      <c r="D15717" t="inlineStr">
        <is>
          <t>verchange</t>
        </is>
      </c>
      <c r="E15717" t="inlineStr">
        <is>
          <t>toml</t>
        </is>
      </c>
      <c r="F15717">
        <f>=0.10.0</f>
        <v/>
      </c>
      <c r="G15717" t="inlineStr">
        <is>
          <t>toml</t>
        </is>
      </c>
      <c r="H15717" t="inlineStr">
        <is>
          <t>&gt;=0.9.4</t>
        </is>
      </c>
    </row>
    <row r="15718">
      <c r="A15718" t="inlineStr">
        <is>
          <t>Zappa</t>
        </is>
      </c>
      <c r="B15718" t="inlineStr">
        <is>
          <t>f4e846fc79e83eb4f0f3f644db04ee2554256064</t>
        </is>
      </c>
      <c r="C15718" t="inlineStr">
        <is>
          <t>2020-02-19 14:16:53+00:00</t>
        </is>
      </c>
      <c r="D15718" t="inlineStr">
        <is>
          <t>verchange</t>
        </is>
      </c>
      <c r="E15718" t="inlineStr">
        <is>
          <t>troposphere</t>
        </is>
      </c>
      <c r="F15718">
        <f>=2.5.3</f>
        <v/>
      </c>
      <c r="G15718" t="inlineStr">
        <is>
          <t>troposphere</t>
        </is>
      </c>
      <c r="H15718" t="inlineStr">
        <is>
          <t>&gt;=1.9.0</t>
        </is>
      </c>
    </row>
    <row r="15719">
      <c r="A15719" t="inlineStr">
        <is>
          <t>Zappa</t>
        </is>
      </c>
      <c r="B15719" t="inlineStr">
        <is>
          <t>f4e846fc79e83eb4f0f3f644db04ee2554256064</t>
        </is>
      </c>
      <c r="C15719" t="inlineStr">
        <is>
          <t>2020-02-19 14:16:53+00:00</t>
        </is>
      </c>
      <c r="D15719" t="inlineStr">
        <is>
          <t>verchange</t>
        </is>
      </c>
      <c r="E15719" t="inlineStr">
        <is>
          <t>argcomplete</t>
        </is>
      </c>
      <c r="F15719">
        <f>=1.11.1</f>
        <v/>
      </c>
      <c r="G15719" t="inlineStr">
        <is>
          <t>argcomplete</t>
        </is>
      </c>
      <c r="H15719" t="inlineStr">
        <is>
          <t>&gt;=1.9.3</t>
        </is>
      </c>
    </row>
    <row r="15720">
      <c r="A15720" t="inlineStr">
        <is>
          <t>Zappa</t>
        </is>
      </c>
      <c r="B15720" t="inlineStr">
        <is>
          <t>f4e846fc79e83eb4f0f3f644db04ee2554256064</t>
        </is>
      </c>
      <c r="C15720" t="inlineStr">
        <is>
          <t>2020-02-19 14:16:53+00:00</t>
        </is>
      </c>
      <c r="D15720" t="inlineStr">
        <is>
          <t>verchange</t>
        </is>
      </c>
      <c r="E15720" t="inlineStr">
        <is>
          <t>wheel</t>
        </is>
      </c>
      <c r="F15720">
        <f>=0.34.2</f>
        <v/>
      </c>
      <c r="G15720" t="inlineStr">
        <is>
          <t>wheel</t>
        </is>
      </c>
      <c r="H15720" t="inlineStr">
        <is>
          <t>&gt;=0.30.0</t>
        </is>
      </c>
    </row>
    <row r="15721">
      <c r="A15721" t="inlineStr">
        <is>
          <t>Zappa</t>
        </is>
      </c>
      <c r="B15721" t="inlineStr">
        <is>
          <t>f4e846fc79e83eb4f0f3f644db04ee2554256064</t>
        </is>
      </c>
      <c r="C15721" t="inlineStr">
        <is>
          <t>2020-02-19 14:16:53+00:00</t>
        </is>
      </c>
      <c r="D15721" t="inlineStr">
        <is>
          <t>verchange</t>
        </is>
      </c>
      <c r="E15721" t="inlineStr">
        <is>
          <t>wsgi-request-logger</t>
        </is>
      </c>
      <c r="F15721">
        <f>=0.4.6</f>
        <v/>
      </c>
      <c r="G15721" t="inlineStr">
        <is>
          <t>wsgi-request-logger</t>
        </is>
      </c>
      <c r="H15721" t="inlineStr">
        <is>
          <t>&gt;=0.4.6</t>
        </is>
      </c>
    </row>
    <row r="15722">
      <c r="A15722" t="inlineStr">
        <is>
          <t>Zappa</t>
        </is>
      </c>
      <c r="B15722" t="inlineStr">
        <is>
          <t>f4e846fc79e83eb4f0f3f644db04ee2554256064</t>
        </is>
      </c>
      <c r="C15722" t="inlineStr">
        <is>
          <t>2020-02-19 14:16:53+00:00</t>
        </is>
      </c>
      <c r="D15722" t="inlineStr">
        <is>
          <t>verchange</t>
        </is>
      </c>
      <c r="E15722" t="inlineStr">
        <is>
          <t>tqdm</t>
        </is>
      </c>
      <c r="F15722">
        <f>=4.42.1</f>
        <v/>
      </c>
      <c r="G15722" t="inlineStr">
        <is>
          <t>tqdm</t>
        </is>
      </c>
      <c r="H15722" t="inlineStr">
        <is>
          <t>&gt;=4.19.1</t>
        </is>
      </c>
    </row>
    <row r="15723">
      <c r="A15723" t="inlineStr">
        <is>
          <t>Zappa</t>
        </is>
      </c>
      <c r="B15723" t="inlineStr">
        <is>
          <t>f4e846fc79e83eb4f0f3f644db04ee2554256064</t>
        </is>
      </c>
      <c r="C15723" t="inlineStr">
        <is>
          <t>2020-02-19 14:16:53+00:00</t>
        </is>
      </c>
      <c r="D15723" t="inlineStr">
        <is>
          <t>add</t>
        </is>
      </c>
      <c r="E15723" t="inlineStr">
        <is>
          <t>botocore</t>
        </is>
      </c>
      <c r="F15723">
        <f>=1.15.1</f>
        <v/>
      </c>
      <c r="G15723" t="inlineStr"/>
      <c r="H15723" t="inlineStr"/>
    </row>
    <row r="15724">
      <c r="A15724" t="inlineStr">
        <is>
          <t>Zappa</t>
        </is>
      </c>
      <c r="B15724" t="inlineStr">
        <is>
          <t>f4e846fc79e83eb4f0f3f644db04ee2554256064</t>
        </is>
      </c>
      <c r="C15724" t="inlineStr">
        <is>
          <t>2020-02-19 14:16:53+00:00</t>
        </is>
      </c>
      <c r="D15724" t="inlineStr">
        <is>
          <t>add</t>
        </is>
      </c>
      <c r="E15724" t="inlineStr">
        <is>
          <t>certifi</t>
        </is>
      </c>
      <c r="F15724">
        <f>=2019.11.28</f>
        <v/>
      </c>
      <c r="G15724" t="inlineStr"/>
      <c r="H15724" t="inlineStr"/>
    </row>
    <row r="15725">
      <c r="A15725" t="inlineStr">
        <is>
          <t>Zappa</t>
        </is>
      </c>
      <c r="B15725" t="inlineStr">
        <is>
          <t>f4e846fc79e83eb4f0f3f644db04ee2554256064</t>
        </is>
      </c>
      <c r="C15725" t="inlineStr">
        <is>
          <t>2020-02-19 14:16:53+00:00</t>
        </is>
      </c>
      <c r="D15725" t="inlineStr">
        <is>
          <t>add</t>
        </is>
      </c>
      <c r="E15725" t="inlineStr">
        <is>
          <t>cfn-flip</t>
        </is>
      </c>
      <c r="F15725">
        <f>=1.2.2</f>
        <v/>
      </c>
      <c r="G15725" t="inlineStr"/>
      <c r="H15725" t="inlineStr"/>
    </row>
    <row r="15726">
      <c r="A15726" t="inlineStr">
        <is>
          <t>Zappa</t>
        </is>
      </c>
      <c r="B15726" t="inlineStr">
        <is>
          <t>f4e846fc79e83eb4f0f3f644db04ee2554256064</t>
        </is>
      </c>
      <c r="C15726" t="inlineStr">
        <is>
          <t>2020-02-19 14:16:53+00:00</t>
        </is>
      </c>
      <c r="D15726" t="inlineStr">
        <is>
          <t>add</t>
        </is>
      </c>
      <c r="E15726" t="inlineStr">
        <is>
          <t>chardet</t>
        </is>
      </c>
      <c r="F15726">
        <f>=3.0.4</f>
        <v/>
      </c>
      <c r="G15726" t="inlineStr"/>
      <c r="H15726" t="inlineStr"/>
    </row>
    <row r="15727">
      <c r="A15727" t="inlineStr">
        <is>
          <t>Zappa</t>
        </is>
      </c>
      <c r="B15727" t="inlineStr">
        <is>
          <t>f4e846fc79e83eb4f0f3f644db04ee2554256064</t>
        </is>
      </c>
      <c r="C15727" t="inlineStr">
        <is>
          <t>2020-02-19 14:16:53+00:00</t>
        </is>
      </c>
      <c r="D15727" t="inlineStr">
        <is>
          <t>add</t>
        </is>
      </c>
      <c r="E15727" t="inlineStr">
        <is>
          <t>click</t>
        </is>
      </c>
      <c r="F15727">
        <f>=7.0</f>
        <v/>
      </c>
      <c r="G15727" t="inlineStr"/>
      <c r="H15727" t="inlineStr"/>
    </row>
    <row r="15728">
      <c r="A15728" t="inlineStr">
        <is>
          <t>Zappa</t>
        </is>
      </c>
      <c r="B15728" t="inlineStr">
        <is>
          <t>f4e846fc79e83eb4f0f3f644db04ee2554256064</t>
        </is>
      </c>
      <c r="C15728" t="inlineStr">
        <is>
          <t>2020-02-19 14:16:53+00:00</t>
        </is>
      </c>
      <c r="D15728" t="inlineStr">
        <is>
          <t>add</t>
        </is>
      </c>
      <c r="E15728" t="inlineStr">
        <is>
          <t>docutils</t>
        </is>
      </c>
      <c r="F15728">
        <f>=0.15.2</f>
        <v/>
      </c>
      <c r="G15728" t="inlineStr"/>
      <c r="H15728" t="inlineStr"/>
    </row>
    <row r="15729">
      <c r="A15729" t="inlineStr">
        <is>
          <t>Zappa</t>
        </is>
      </c>
      <c r="B15729" t="inlineStr">
        <is>
          <t>f4e846fc79e83eb4f0f3f644db04ee2554256064</t>
        </is>
      </c>
      <c r="C15729" t="inlineStr">
        <is>
          <t>2020-02-19 14:16:53+00:00</t>
        </is>
      </c>
      <c r="D15729" t="inlineStr">
        <is>
          <t>add</t>
        </is>
      </c>
      <c r="E15729" t="inlineStr">
        <is>
          <t>idna</t>
        </is>
      </c>
      <c r="F15729">
        <f>=2.8</f>
        <v/>
      </c>
      <c r="G15729" t="inlineStr"/>
      <c r="H15729" t="inlineStr"/>
    </row>
    <row r="15730">
      <c r="A15730" t="inlineStr">
        <is>
          <t>Zappa</t>
        </is>
      </c>
      <c r="B15730" t="inlineStr">
        <is>
          <t>f4e846fc79e83eb4f0f3f644db04ee2554256064</t>
        </is>
      </c>
      <c r="C15730" t="inlineStr">
        <is>
          <t>2020-02-19 14:16:53+00:00</t>
        </is>
      </c>
      <c r="D15730" t="inlineStr">
        <is>
          <t>add</t>
        </is>
      </c>
      <c r="E15730" t="inlineStr">
        <is>
          <t>importlib-metadata</t>
        </is>
      </c>
      <c r="F15730">
        <f>=1.5.0</f>
        <v/>
      </c>
      <c r="G15730" t="inlineStr"/>
      <c r="H15730" t="inlineStr"/>
    </row>
    <row r="15731">
      <c r="A15731" t="inlineStr">
        <is>
          <t>Zappa</t>
        </is>
      </c>
      <c r="B15731" t="inlineStr">
        <is>
          <t>f4e846fc79e83eb4f0f3f644db04ee2554256064</t>
        </is>
      </c>
      <c r="C15731" t="inlineStr">
        <is>
          <t>2020-02-19 14:16:53+00:00</t>
        </is>
      </c>
      <c r="D15731" t="inlineStr">
        <is>
          <t>add</t>
        </is>
      </c>
      <c r="E15731" t="inlineStr">
        <is>
          <t>pip-tools</t>
        </is>
      </c>
      <c r="F15731">
        <f>=4.4.1</f>
        <v/>
      </c>
      <c r="G15731" t="inlineStr"/>
      <c r="H15731" t="inlineStr"/>
    </row>
    <row r="15732">
      <c r="A15732" t="inlineStr">
        <is>
          <t>Zappa</t>
        </is>
      </c>
      <c r="B15732" t="inlineStr">
        <is>
          <t>f4e846fc79e83eb4f0f3f644db04ee2554256064</t>
        </is>
      </c>
      <c r="C15732" t="inlineStr">
        <is>
          <t>2020-02-19 14:16:53+00:00</t>
        </is>
      </c>
      <c r="D15732" t="inlineStr">
        <is>
          <t>add</t>
        </is>
      </c>
      <c r="E15732" t="inlineStr">
        <is>
          <t>placebo</t>
        </is>
      </c>
      <c r="F15732">
        <f>=0.9.0</f>
        <v/>
      </c>
      <c r="G15732" t="inlineStr"/>
      <c r="H15732" t="inlineStr"/>
    </row>
    <row r="15733">
      <c r="A15733" t="inlineStr">
        <is>
          <t>Zappa</t>
        </is>
      </c>
      <c r="B15733" t="inlineStr">
        <is>
          <t>f4e846fc79e83eb4f0f3f644db04ee2554256064</t>
        </is>
      </c>
      <c r="C15733" t="inlineStr">
        <is>
          <t>2020-02-19 14:16:53+00:00</t>
        </is>
      </c>
      <c r="D15733" t="inlineStr">
        <is>
          <t>add</t>
        </is>
      </c>
      <c r="E15733" t="inlineStr">
        <is>
          <t>pyyaml</t>
        </is>
      </c>
      <c r="F15733">
        <f>=5.3</f>
        <v/>
      </c>
      <c r="G15733" t="inlineStr"/>
      <c r="H15733" t="inlineStr"/>
    </row>
    <row r="15734">
      <c r="A15734" t="inlineStr">
        <is>
          <t>Zappa</t>
        </is>
      </c>
      <c r="B15734" t="inlineStr">
        <is>
          <t>f4e846fc79e83eb4f0f3f644db04ee2554256064</t>
        </is>
      </c>
      <c r="C15734" t="inlineStr">
        <is>
          <t>2020-02-19 14:16:53+00:00</t>
        </is>
      </c>
      <c r="D15734" t="inlineStr">
        <is>
          <t>add</t>
        </is>
      </c>
      <c r="E15734" t="inlineStr">
        <is>
          <t>s3transfer</t>
        </is>
      </c>
      <c r="F15734">
        <f>=0.3.3</f>
        <v/>
      </c>
      <c r="G15734" t="inlineStr"/>
      <c r="H15734" t="inlineStr"/>
    </row>
    <row r="15735">
      <c r="A15735" t="inlineStr">
        <is>
          <t>Zappa</t>
        </is>
      </c>
      <c r="B15735" t="inlineStr">
        <is>
          <t>f4e846fc79e83eb4f0f3f644db04ee2554256064</t>
        </is>
      </c>
      <c r="C15735" t="inlineStr">
        <is>
          <t>2020-02-19 14:16:53+00:00</t>
        </is>
      </c>
      <c r="D15735" t="inlineStr">
        <is>
          <t>add</t>
        </is>
      </c>
      <c r="E15735" t="inlineStr">
        <is>
          <t>text-unidecode</t>
        </is>
      </c>
      <c r="F15735">
        <f>=1.3</f>
        <v/>
      </c>
      <c r="G15735" t="inlineStr"/>
      <c r="H15735" t="inlineStr"/>
    </row>
    <row r="15736">
      <c r="A15736" t="inlineStr">
        <is>
          <t>Zappa</t>
        </is>
      </c>
      <c r="B15736" t="inlineStr">
        <is>
          <t>f4e846fc79e83eb4f0f3f644db04ee2554256064</t>
        </is>
      </c>
      <c r="C15736" t="inlineStr">
        <is>
          <t>2020-02-19 14:16:53+00:00</t>
        </is>
      </c>
      <c r="D15736" t="inlineStr">
        <is>
          <t>add</t>
        </is>
      </c>
      <c r="E15736" t="inlineStr">
        <is>
          <t>urllib3</t>
        </is>
      </c>
      <c r="F15736">
        <f>=1.25.8</f>
        <v/>
      </c>
      <c r="G15736" t="inlineStr"/>
      <c r="H15736" t="inlineStr"/>
    </row>
    <row r="15737">
      <c r="A15737" t="inlineStr">
        <is>
          <t>Zappa</t>
        </is>
      </c>
      <c r="B15737" t="inlineStr">
        <is>
          <t>f4e846fc79e83eb4f0f3f644db04ee2554256064</t>
        </is>
      </c>
      <c r="C15737" t="inlineStr">
        <is>
          <t>2020-02-19 14:16:53+00:00</t>
        </is>
      </c>
      <c r="D15737" t="inlineStr">
        <is>
          <t>add</t>
        </is>
      </c>
      <c r="E15737" t="inlineStr">
        <is>
          <t>werkzeug</t>
        </is>
      </c>
      <c r="F15737">
        <f>=1.0.0</f>
        <v/>
      </c>
      <c r="G15737" t="inlineStr"/>
      <c r="H15737" t="inlineStr"/>
    </row>
    <row r="15738">
      <c r="A15738" t="inlineStr">
        <is>
          <t>Zappa</t>
        </is>
      </c>
      <c r="B15738" t="inlineStr">
        <is>
          <t>f4e846fc79e83eb4f0f3f644db04ee2554256064</t>
        </is>
      </c>
      <c r="C15738" t="inlineStr">
        <is>
          <t>2020-02-19 14:16:53+00:00</t>
        </is>
      </c>
      <c r="D15738" t="inlineStr">
        <is>
          <t>add</t>
        </is>
      </c>
      <c r="E15738" t="inlineStr">
        <is>
          <t>zipp</t>
        </is>
      </c>
      <c r="F15738">
        <f>=3.0.0</f>
        <v/>
      </c>
      <c r="G15738" t="inlineStr"/>
      <c r="H15738" t="inlineStr"/>
    </row>
    <row r="15739">
      <c r="A15739" t="inlineStr">
        <is>
          <t>Zappa</t>
        </is>
      </c>
      <c r="B15739" t="inlineStr">
        <is>
          <t>f4e846fc79e83eb4f0f3f644db04ee2554256064</t>
        </is>
      </c>
      <c r="C15739" t="inlineStr">
        <is>
          <t>2020-02-19 14:16:53+00:00</t>
        </is>
      </c>
      <c r="D15739" t="inlineStr">
        <is>
          <t>rem</t>
        </is>
      </c>
      <c r="E15739" t="inlineStr"/>
      <c r="F15739" t="inlineStr"/>
      <c r="G15739" t="inlineStr">
        <is>
          <t>futures</t>
        </is>
      </c>
      <c r="H15739" t="inlineStr">
        <is>
          <t>&gt;=3.2.0</t>
        </is>
      </c>
    </row>
    <row r="15740">
      <c r="A15740" t="inlineStr">
        <is>
          <t>Zappa</t>
        </is>
      </c>
      <c r="B15740" t="inlineStr">
        <is>
          <t>f4e846fc79e83eb4f0f3f644db04ee2554256064</t>
        </is>
      </c>
      <c r="C15740" t="inlineStr">
        <is>
          <t>2020-02-19 14:16:53+00:00</t>
        </is>
      </c>
      <c r="D15740" t="inlineStr">
        <is>
          <t>rem</t>
        </is>
      </c>
      <c r="E15740" t="inlineStr"/>
      <c r="F15740" t="inlineStr"/>
      <c r="G15740" t="inlineStr">
        <is>
          <t>lambda-packages</t>
        </is>
      </c>
      <c r="H15740" t="inlineStr">
        <is>
          <t>&gt;=0.20.0</t>
        </is>
      </c>
    </row>
    <row r="15741">
      <c r="A15741" t="inlineStr">
        <is>
          <t>Zappa</t>
        </is>
      </c>
      <c r="B15741" t="inlineStr">
        <is>
          <t>f4e846fc79e83eb4f0f3f644db04ee2554256064</t>
        </is>
      </c>
      <c r="C15741" t="inlineStr">
        <is>
          <t>2020-02-19 14:16:53+00:00</t>
        </is>
      </c>
      <c r="D15741" t="inlineStr">
        <is>
          <t>rem</t>
        </is>
      </c>
      <c r="E15741" t="inlineStr"/>
      <c r="F15741" t="inlineStr"/>
      <c r="G15741" t="inlineStr">
        <is>
          <t>pip</t>
        </is>
      </c>
      <c r="H15741" t="inlineStr">
        <is>
          <t>&gt;=9.0.1</t>
        </is>
      </c>
    </row>
    <row r="15742">
      <c r="A15742" t="inlineStr">
        <is>
          <t>Zappa</t>
        </is>
      </c>
      <c r="B15742" t="inlineStr">
        <is>
          <t>f4e846fc79e83eb4f0f3f644db04ee2554256064</t>
        </is>
      </c>
      <c r="C15742" t="inlineStr">
        <is>
          <t>2020-02-19 14:16:53+00:00</t>
        </is>
      </c>
      <c r="D15742" t="inlineStr">
        <is>
          <t>rem</t>
        </is>
      </c>
      <c r="E15742" t="inlineStr"/>
      <c r="F15742" t="inlineStr"/>
      <c r="G15742" t="inlineStr">
        <is>
          <t>PyYAML</t>
        </is>
      </c>
      <c r="H15742" t="inlineStr">
        <is>
          <t>&gt;=3.13</t>
        </is>
      </c>
    </row>
    <row r="15743">
      <c r="A15743" t="inlineStr">
        <is>
          <t>Zappa</t>
        </is>
      </c>
      <c r="B15743" t="inlineStr">
        <is>
          <t>f4e846fc79e83eb4f0f3f644db04ee2554256064</t>
        </is>
      </c>
      <c r="C15743" t="inlineStr">
        <is>
          <t>2020-02-19 14:16:53+00:00</t>
        </is>
      </c>
      <c r="D15743" t="inlineStr">
        <is>
          <t>rem</t>
        </is>
      </c>
      <c r="E15743" t="inlineStr"/>
      <c r="F15743" t="inlineStr"/>
      <c r="G15743" t="inlineStr">
        <is>
          <t>Werkzeug</t>
        </is>
      </c>
      <c r="H15743" t="inlineStr">
        <is>
          <t>&gt;=0.14</t>
        </is>
      </c>
    </row>
    <row r="15744">
      <c r="A15744" t="inlineStr">
        <is>
          <t>Zappa</t>
        </is>
      </c>
      <c r="B15744" t="inlineStr">
        <is>
          <t>80a6881f0ec0be525a8fd7835b5a1157f9e66100</t>
        </is>
      </c>
      <c r="C15744" t="inlineStr">
        <is>
          <t>2020-03-09 12:49:16+00:00</t>
        </is>
      </c>
      <c r="D15744" t="inlineStr">
        <is>
          <t>verchange</t>
        </is>
      </c>
      <c r="E15744" t="inlineStr">
        <is>
          <t>werkzeug</t>
        </is>
      </c>
      <c r="F15744">
        <f>=0.16.1</f>
        <v/>
      </c>
      <c r="G15744" t="inlineStr">
        <is>
          <t>werkzeug</t>
        </is>
      </c>
      <c r="H15744">
        <f>=1.0.0</f>
        <v/>
      </c>
    </row>
    <row r="15745">
      <c r="A15745" t="inlineStr">
        <is>
          <t>Zappa</t>
        </is>
      </c>
      <c r="B15745" t="inlineStr">
        <is>
          <t>80a6881f0ec0be525a8fd7835b5a1157f9e66100</t>
        </is>
      </c>
      <c r="C15745" t="inlineStr">
        <is>
          <t>2020-03-09 12:49:16+00:00</t>
        </is>
      </c>
      <c r="D15745" t="inlineStr">
        <is>
          <t>verchange</t>
        </is>
      </c>
      <c r="E15745" t="inlineStr">
        <is>
          <t>requests</t>
        </is>
      </c>
      <c r="F15745">
        <f>=2.23.0</f>
        <v/>
      </c>
      <c r="G15745" t="inlineStr">
        <is>
          <t>requests</t>
        </is>
      </c>
      <c r="H15745">
        <f>=2.22.0</f>
        <v/>
      </c>
    </row>
    <row r="15746">
      <c r="A15746" t="inlineStr">
        <is>
          <t>Zappa</t>
        </is>
      </c>
      <c r="B15746" t="inlineStr">
        <is>
          <t>80a6881f0ec0be525a8fd7835b5a1157f9e66100</t>
        </is>
      </c>
      <c r="C15746" t="inlineStr">
        <is>
          <t>2020-03-09 12:49:16+00:00</t>
        </is>
      </c>
      <c r="D15746" t="inlineStr">
        <is>
          <t>verchange</t>
        </is>
      </c>
      <c r="E15746" t="inlineStr">
        <is>
          <t>idna</t>
        </is>
      </c>
      <c r="F15746">
        <f>=2.9</f>
        <v/>
      </c>
      <c r="G15746" t="inlineStr">
        <is>
          <t>idna</t>
        </is>
      </c>
      <c r="H15746">
        <f>=2.8</f>
        <v/>
      </c>
    </row>
    <row r="15747">
      <c r="A15747" t="inlineStr">
        <is>
          <t>Zappa</t>
        </is>
      </c>
      <c r="B15747" t="inlineStr">
        <is>
          <t>80a6881f0ec0be525a8fd7835b5a1157f9e66100</t>
        </is>
      </c>
      <c r="C15747" t="inlineStr">
        <is>
          <t>2020-03-09 12:49:16+00:00</t>
        </is>
      </c>
      <c r="D15747" t="inlineStr">
        <is>
          <t>verchange</t>
        </is>
      </c>
      <c r="E15747" t="inlineStr">
        <is>
          <t>botocore</t>
        </is>
      </c>
      <c r="F15747">
        <f>=1.15.4</f>
        <v/>
      </c>
      <c r="G15747" t="inlineStr">
        <is>
          <t>botocore</t>
        </is>
      </c>
      <c r="H15747">
        <f>=1.15.1</f>
        <v/>
      </c>
    </row>
    <row r="15748">
      <c r="A15748" t="inlineStr">
        <is>
          <t>Zappa</t>
        </is>
      </c>
      <c r="B15748" t="inlineStr">
        <is>
          <t>80a6881f0ec0be525a8fd7835b5a1157f9e66100</t>
        </is>
      </c>
      <c r="C15748" t="inlineStr">
        <is>
          <t>2020-03-09 12:49:16+00:00</t>
        </is>
      </c>
      <c r="D15748" t="inlineStr">
        <is>
          <t>verchange</t>
        </is>
      </c>
      <c r="E15748" t="inlineStr">
        <is>
          <t>pip-tools</t>
        </is>
      </c>
      <c r="F15748">
        <f>=4.5.0</f>
        <v/>
      </c>
      <c r="G15748" t="inlineStr">
        <is>
          <t>pip-tools</t>
        </is>
      </c>
      <c r="H15748">
        <f>=4.4.1</f>
        <v/>
      </c>
    </row>
    <row r="15749">
      <c r="A15749" t="inlineStr">
        <is>
          <t>Zappa</t>
        </is>
      </c>
      <c r="B15749" t="inlineStr">
        <is>
          <t>80a6881f0ec0be525a8fd7835b5a1157f9e66100</t>
        </is>
      </c>
      <c r="C15749" t="inlineStr">
        <is>
          <t>2020-03-09 12:49:16+00:00</t>
        </is>
      </c>
      <c r="D15749" t="inlineStr">
        <is>
          <t>verchange</t>
        </is>
      </c>
      <c r="E15749" t="inlineStr">
        <is>
          <t>tqdm</t>
        </is>
      </c>
      <c r="F15749">
        <f>=4.43.0</f>
        <v/>
      </c>
      <c r="G15749" t="inlineStr">
        <is>
          <t>tqdm</t>
        </is>
      </c>
      <c r="H15749">
        <f>=4.42.1</f>
        <v/>
      </c>
    </row>
    <row r="15750">
      <c r="A15750" t="inlineStr">
        <is>
          <t>Zappa</t>
        </is>
      </c>
      <c r="B15750" t="inlineStr">
        <is>
          <t>80a6881f0ec0be525a8fd7835b5a1157f9e66100</t>
        </is>
      </c>
      <c r="C15750" t="inlineStr">
        <is>
          <t>2020-03-09 12:49:16+00:00</t>
        </is>
      </c>
      <c r="D15750" t="inlineStr">
        <is>
          <t>verchange</t>
        </is>
      </c>
      <c r="E15750" t="inlineStr">
        <is>
          <t>boto3</t>
        </is>
      </c>
      <c r="F15750">
        <f>=1.12.4</f>
        <v/>
      </c>
      <c r="G15750" t="inlineStr">
        <is>
          <t>boto3</t>
        </is>
      </c>
      <c r="H15750">
        <f>=1.12.1</f>
        <v/>
      </c>
    </row>
    <row r="15751">
      <c r="A15751" t="inlineStr">
        <is>
          <t>2017.2-QueroCultura</t>
        </is>
      </c>
      <c r="B15751" t="inlineStr">
        <is>
          <t>2af3b2f67b5784b7c8236c0f94df0ac30ba57246</t>
        </is>
      </c>
      <c r="C15751" t="inlineStr">
        <is>
          <t>2017-11-07 15:24:30+00:00</t>
        </is>
      </c>
      <c r="D15751" t="inlineStr">
        <is>
          <t>verchange</t>
        </is>
      </c>
      <c r="E15751" t="inlineStr">
        <is>
          <t>kombu</t>
        </is>
      </c>
      <c r="F15751">
        <f>=4.1.0</f>
        <v/>
      </c>
      <c r="G15751" t="inlineStr">
        <is>
          <t>kombu</t>
        </is>
      </c>
      <c r="H15751">
        <f>=4.1.0</f>
        <v/>
      </c>
    </row>
    <row r="15752">
      <c r="A15752" t="inlineStr">
        <is>
          <t>2017.2-QueroCultura</t>
        </is>
      </c>
      <c r="B15752" t="inlineStr">
        <is>
          <t>2af3b2f67b5784b7c8236c0f94df0ac30ba57246</t>
        </is>
      </c>
      <c r="C15752" t="inlineStr">
        <is>
          <t>2017-11-07 15:24:30+00:00</t>
        </is>
      </c>
      <c r="D15752" t="inlineStr">
        <is>
          <t>verchange</t>
        </is>
      </c>
      <c r="E15752" t="inlineStr">
        <is>
          <t>django-celery-beat</t>
        </is>
      </c>
      <c r="F15752">
        <f>=1.0.1</f>
        <v/>
      </c>
      <c r="G15752" t="inlineStr">
        <is>
          <t>django-celery-beat</t>
        </is>
      </c>
      <c r="H15752">
        <f>=1.0.1</f>
        <v/>
      </c>
    </row>
    <row r="15753">
      <c r="A15753" t="inlineStr">
        <is>
          <t>2017.2-QueroCultura</t>
        </is>
      </c>
      <c r="B15753" t="inlineStr">
        <is>
          <t>2af3b2f67b5784b7c8236c0f94df0ac30ba57246</t>
        </is>
      </c>
      <c r="C15753" t="inlineStr">
        <is>
          <t>2017-11-07 15:24:30+00:00</t>
        </is>
      </c>
      <c r="D15753" t="inlineStr">
        <is>
          <t>verchange</t>
        </is>
      </c>
      <c r="E15753" t="inlineStr">
        <is>
          <t>pytest-cov</t>
        </is>
      </c>
      <c r="F15753">
        <f>=2.5.1</f>
        <v/>
      </c>
      <c r="G15753" t="inlineStr">
        <is>
          <t>pytest-cov</t>
        </is>
      </c>
      <c r="H15753">
        <f>=2.5.1</f>
        <v/>
      </c>
    </row>
    <row r="15754">
      <c r="A15754" t="inlineStr">
        <is>
          <t>2017.2-QueroCultura</t>
        </is>
      </c>
      <c r="B15754" t="inlineStr">
        <is>
          <t>2af3b2f67b5784b7c8236c0f94df0ac30ba57246</t>
        </is>
      </c>
      <c r="C15754" t="inlineStr">
        <is>
          <t>2017-11-07 15:24:30+00:00</t>
        </is>
      </c>
      <c r="D15754" t="inlineStr">
        <is>
          <t>verchange</t>
        </is>
      </c>
      <c r="E15754" t="inlineStr">
        <is>
          <t>requests</t>
        </is>
      </c>
      <c r="F15754">
        <f>=2.18.4</f>
        <v/>
      </c>
      <c r="G15754" t="inlineStr">
        <is>
          <t>requests</t>
        </is>
      </c>
      <c r="H15754">
        <f>=2.18.4</f>
        <v/>
      </c>
    </row>
    <row r="15755">
      <c r="A15755" t="inlineStr">
        <is>
          <t>2017.2-QueroCultura</t>
        </is>
      </c>
      <c r="B15755" t="inlineStr">
        <is>
          <t>2af3b2f67b5784b7c8236c0f94df0ac30ba57246</t>
        </is>
      </c>
      <c r="C15755" t="inlineStr">
        <is>
          <t>2017-11-07 15:24:30+00:00</t>
        </is>
      </c>
      <c r="D15755" t="inlineStr">
        <is>
          <t>verchange</t>
        </is>
      </c>
      <c r="E15755" t="inlineStr">
        <is>
          <t>mongoengine</t>
        </is>
      </c>
      <c r="F15755">
        <f>=0.14.3</f>
        <v/>
      </c>
      <c r="G15755" t="inlineStr">
        <is>
          <t>mongoengine</t>
        </is>
      </c>
      <c r="H15755">
        <f>=0.14.3</f>
        <v/>
      </c>
    </row>
    <row r="15756">
      <c r="A15756" t="inlineStr">
        <is>
          <t>2017.2-QueroCultura</t>
        </is>
      </c>
      <c r="B15756" t="inlineStr">
        <is>
          <t>2af3b2f67b5784b7c8236c0f94df0ac30ba57246</t>
        </is>
      </c>
      <c r="C15756" t="inlineStr">
        <is>
          <t>2017-11-07 15:24:30+00:00</t>
        </is>
      </c>
      <c r="D15756" t="inlineStr">
        <is>
          <t>verchange</t>
        </is>
      </c>
      <c r="E15756" t="inlineStr">
        <is>
          <t>pytest</t>
        </is>
      </c>
      <c r="F15756">
        <f>=3.2.3</f>
        <v/>
      </c>
      <c r="G15756" t="inlineStr">
        <is>
          <t>pytest</t>
        </is>
      </c>
      <c r="H15756">
        <f>=3.2.3</f>
        <v/>
      </c>
    </row>
    <row r="15757">
      <c r="A15757" t="inlineStr">
        <is>
          <t>2017.2-QueroCultura</t>
        </is>
      </c>
      <c r="B15757" t="inlineStr">
        <is>
          <t>2af3b2f67b5784b7c8236c0f94df0ac30ba57246</t>
        </is>
      </c>
      <c r="C15757" t="inlineStr">
        <is>
          <t>2017-11-07 15:24:30+00:00</t>
        </is>
      </c>
      <c r="D15757" t="inlineStr">
        <is>
          <t>verchange</t>
        </is>
      </c>
      <c r="E15757" t="inlineStr">
        <is>
          <t>redis</t>
        </is>
      </c>
      <c r="F15757">
        <f>=2.10.6</f>
        <v/>
      </c>
      <c r="G15757" t="inlineStr">
        <is>
          <t>redis</t>
        </is>
      </c>
      <c r="H15757">
        <f>=2.10.6</f>
        <v/>
      </c>
    </row>
    <row r="15758">
      <c r="A15758" t="inlineStr">
        <is>
          <t>2017.2-QueroCultura</t>
        </is>
      </c>
      <c r="B15758" t="inlineStr">
        <is>
          <t>2af3b2f67b5784b7c8236c0f94df0ac30ba57246</t>
        </is>
      </c>
      <c r="C15758" t="inlineStr">
        <is>
          <t>2017-11-07 15:24:30+00:00</t>
        </is>
      </c>
      <c r="D15758" t="inlineStr">
        <is>
          <t>verchange</t>
        </is>
      </c>
      <c r="E15758" t="inlineStr">
        <is>
          <t>docopt</t>
        </is>
      </c>
      <c r="F15758">
        <f>=0.6.2</f>
        <v/>
      </c>
      <c r="G15758" t="inlineStr">
        <is>
          <t>docopt</t>
        </is>
      </c>
      <c r="H15758">
        <f>=0.6.2</f>
        <v/>
      </c>
    </row>
    <row r="15759">
      <c r="A15759" t="inlineStr">
        <is>
          <t>2017.2-QueroCultura</t>
        </is>
      </c>
      <c r="B15759" t="inlineStr">
        <is>
          <t>2af3b2f67b5784b7c8236c0f94df0ac30ba57246</t>
        </is>
      </c>
      <c r="C15759" t="inlineStr">
        <is>
          <t>2017-11-07 15:24:30+00:00</t>
        </is>
      </c>
      <c r="D15759" t="inlineStr">
        <is>
          <t>verchange</t>
        </is>
      </c>
      <c r="E15759" t="inlineStr">
        <is>
          <t>six</t>
        </is>
      </c>
      <c r="F15759">
        <f>=1.11.0</f>
        <v/>
      </c>
      <c r="G15759" t="inlineStr">
        <is>
          <t>six</t>
        </is>
      </c>
      <c r="H15759">
        <f>=1.11.0</f>
        <v/>
      </c>
    </row>
    <row r="15760">
      <c r="A15760" t="inlineStr">
        <is>
          <t>2017.2-QueroCultura</t>
        </is>
      </c>
      <c r="B15760" t="inlineStr">
        <is>
          <t>2af3b2f67b5784b7c8236c0f94df0ac30ba57246</t>
        </is>
      </c>
      <c r="C15760" t="inlineStr">
        <is>
          <t>2017-11-07 15:24:30+00:00</t>
        </is>
      </c>
      <c r="D15760" t="inlineStr">
        <is>
          <t>verchange</t>
        </is>
      </c>
      <c r="E15760" t="inlineStr">
        <is>
          <t>django-celery-results</t>
        </is>
      </c>
      <c r="F15760">
        <f>=1.0.1</f>
        <v/>
      </c>
      <c r="G15760" t="inlineStr">
        <is>
          <t>django-celery-results</t>
        </is>
      </c>
      <c r="H15760">
        <f>=1.0.1</f>
        <v/>
      </c>
    </row>
    <row r="15761">
      <c r="A15761" t="inlineStr">
        <is>
          <t>2017.2-QueroCultura</t>
        </is>
      </c>
      <c r="B15761" t="inlineStr">
        <is>
          <t>2af3b2f67b5784b7c8236c0f94df0ac30ba57246</t>
        </is>
      </c>
      <c r="C15761" t="inlineStr">
        <is>
          <t>2017-11-07 15:24:30+00:00</t>
        </is>
      </c>
      <c r="D15761" t="inlineStr">
        <is>
          <t>verchange</t>
        </is>
      </c>
      <c r="E15761" t="inlineStr">
        <is>
          <t>py</t>
        </is>
      </c>
      <c r="F15761">
        <f>=1.4.34</f>
        <v/>
      </c>
      <c r="G15761" t="inlineStr">
        <is>
          <t>py</t>
        </is>
      </c>
      <c r="H15761">
        <f>=1.4.34</f>
        <v/>
      </c>
    </row>
    <row r="15762">
      <c r="A15762" t="inlineStr">
        <is>
          <t>2017.2-QueroCultura</t>
        </is>
      </c>
      <c r="B15762" t="inlineStr">
        <is>
          <t>2af3b2f67b5784b7c8236c0f94df0ac30ba57246</t>
        </is>
      </c>
      <c r="C15762" t="inlineStr">
        <is>
          <t>2017-11-07 15:24:30+00:00</t>
        </is>
      </c>
      <c r="D15762" t="inlineStr">
        <is>
          <t>verchange</t>
        </is>
      </c>
      <c r="E15762" t="inlineStr">
        <is>
          <t>chardet</t>
        </is>
      </c>
      <c r="F15762">
        <f>=3.0.4</f>
        <v/>
      </c>
      <c r="G15762" t="inlineStr">
        <is>
          <t>chardet</t>
        </is>
      </c>
      <c r="H15762">
        <f>=3.0.4</f>
        <v/>
      </c>
    </row>
    <row r="15763">
      <c r="A15763" t="inlineStr">
        <is>
          <t>2017.2-QueroCultura</t>
        </is>
      </c>
      <c r="B15763" t="inlineStr">
        <is>
          <t>2af3b2f67b5784b7c8236c0f94df0ac30ba57246</t>
        </is>
      </c>
      <c r="C15763" t="inlineStr">
        <is>
          <t>2017-11-07 15:24:30+00:00</t>
        </is>
      </c>
      <c r="D15763" t="inlineStr">
        <is>
          <t>verchange</t>
        </is>
      </c>
      <c r="E15763" t="inlineStr">
        <is>
          <t>celery</t>
        </is>
      </c>
      <c r="F15763">
        <f>=4.1.0</f>
        <v/>
      </c>
      <c r="G15763" t="inlineStr">
        <is>
          <t>celery</t>
        </is>
      </c>
      <c r="H15763">
        <f>=4.1.0</f>
        <v/>
      </c>
    </row>
    <row r="15764">
      <c r="A15764" t="inlineStr">
        <is>
          <t>2017.2-QueroCultura</t>
        </is>
      </c>
      <c r="B15764" t="inlineStr">
        <is>
          <t>2af3b2f67b5784b7c8236c0f94df0ac30ba57246</t>
        </is>
      </c>
      <c r="C15764" t="inlineStr">
        <is>
          <t>2017-11-07 15:24:30+00:00</t>
        </is>
      </c>
      <c r="D15764" t="inlineStr">
        <is>
          <t>verchange</t>
        </is>
      </c>
      <c r="E15764" t="inlineStr">
        <is>
          <t>idna</t>
        </is>
      </c>
      <c r="F15764">
        <f>=2.6</f>
        <v/>
      </c>
      <c r="G15764" t="inlineStr">
        <is>
          <t>idna</t>
        </is>
      </c>
      <c r="H15764">
        <f>=2.6</f>
        <v/>
      </c>
    </row>
    <row r="15765">
      <c r="A15765" t="inlineStr">
        <is>
          <t>2017.2-QueroCultura</t>
        </is>
      </c>
      <c r="B15765" t="inlineStr">
        <is>
          <t>2af3b2f67b5784b7c8236c0f94df0ac30ba57246</t>
        </is>
      </c>
      <c r="C15765" t="inlineStr">
        <is>
          <t>2017-11-07 15:24:30+00:00</t>
        </is>
      </c>
      <c r="D15765" t="inlineStr">
        <is>
          <t>verchange</t>
        </is>
      </c>
      <c r="E15765" t="inlineStr">
        <is>
          <t>Django</t>
        </is>
      </c>
      <c r="F15765">
        <f>=1.11.6</f>
        <v/>
      </c>
      <c r="G15765" t="inlineStr">
        <is>
          <t>Django</t>
        </is>
      </c>
      <c r="H15765">
        <f>=1.11.6</f>
        <v/>
      </c>
    </row>
    <row r="15766">
      <c r="A15766" t="inlineStr">
        <is>
          <t>2017.2-QueroCultura</t>
        </is>
      </c>
      <c r="B15766" t="inlineStr">
        <is>
          <t>2af3b2f67b5784b7c8236c0f94df0ac30ba57246</t>
        </is>
      </c>
      <c r="C15766" t="inlineStr">
        <is>
          <t>2017-11-07 15:24:30+00:00</t>
        </is>
      </c>
      <c r="D15766" t="inlineStr">
        <is>
          <t>verchange</t>
        </is>
      </c>
      <c r="E15766" t="inlineStr">
        <is>
          <t>pymongo</t>
        </is>
      </c>
      <c r="F15766">
        <f>=3.5.1</f>
        <v/>
      </c>
      <c r="G15766" t="inlineStr">
        <is>
          <t>pymongo</t>
        </is>
      </c>
      <c r="H15766">
        <f>=3.5.1</f>
        <v/>
      </c>
    </row>
    <row r="15767">
      <c r="A15767" t="inlineStr">
        <is>
          <t>2017.2-QueroCultura</t>
        </is>
      </c>
      <c r="B15767" t="inlineStr">
        <is>
          <t>2af3b2f67b5784b7c8236c0f94df0ac30ba57246</t>
        </is>
      </c>
      <c r="C15767" t="inlineStr">
        <is>
          <t>2017-11-07 15:24:30+00:00</t>
        </is>
      </c>
      <c r="D15767" t="inlineStr">
        <is>
          <t>verchange</t>
        </is>
      </c>
      <c r="E15767" t="inlineStr">
        <is>
          <t>python-coveralls</t>
        </is>
      </c>
      <c r="F15767">
        <f>=2.9.1</f>
        <v/>
      </c>
      <c r="G15767" t="inlineStr">
        <is>
          <t>python-coveralls</t>
        </is>
      </c>
      <c r="H15767">
        <f>=2.9.1</f>
        <v/>
      </c>
    </row>
    <row r="15768">
      <c r="A15768" t="inlineStr">
        <is>
          <t>2017.2-QueroCultura</t>
        </is>
      </c>
      <c r="B15768" t="inlineStr">
        <is>
          <t>2af3b2f67b5784b7c8236c0f94df0ac30ba57246</t>
        </is>
      </c>
      <c r="C15768" t="inlineStr">
        <is>
          <t>2017-11-07 15:24:30+00:00</t>
        </is>
      </c>
      <c r="D15768" t="inlineStr">
        <is>
          <t>verchange</t>
        </is>
      </c>
      <c r="E15768" t="inlineStr">
        <is>
          <t>pytz</t>
        </is>
      </c>
      <c r="F15768">
        <f>=2017.2</f>
        <v/>
      </c>
      <c r="G15768" t="inlineStr">
        <is>
          <t>pytz</t>
        </is>
      </c>
      <c r="H15768">
        <f>=2017.2</f>
        <v/>
      </c>
    </row>
    <row r="15769">
      <c r="A15769" t="inlineStr">
        <is>
          <t>2017.2-QueroCultura</t>
        </is>
      </c>
      <c r="B15769" t="inlineStr">
        <is>
          <t>2af3b2f67b5784b7c8236c0f94df0ac30ba57246</t>
        </is>
      </c>
      <c r="C15769" t="inlineStr">
        <is>
          <t>2017-11-07 15:24:30+00:00</t>
        </is>
      </c>
      <c r="D15769" t="inlineStr">
        <is>
          <t>verchange</t>
        </is>
      </c>
      <c r="E15769" t="inlineStr">
        <is>
          <t>urllib3</t>
        </is>
      </c>
      <c r="F15769">
        <f>=1.22</f>
        <v/>
      </c>
      <c r="G15769" t="inlineStr">
        <is>
          <t>urllib3</t>
        </is>
      </c>
      <c r="H15769">
        <f>=1.22</f>
        <v/>
      </c>
    </row>
    <row r="15770">
      <c r="A15770" t="inlineStr">
        <is>
          <t>2017.2-QueroCultura</t>
        </is>
      </c>
      <c r="B15770" t="inlineStr">
        <is>
          <t>2af3b2f67b5784b7c8236c0f94df0ac30ba57246</t>
        </is>
      </c>
      <c r="C15770" t="inlineStr">
        <is>
          <t>2017-11-07 15:24:30+00:00</t>
        </is>
      </c>
      <c r="D15770" t="inlineStr">
        <is>
          <t>verchange</t>
        </is>
      </c>
      <c r="E15770" t="inlineStr">
        <is>
          <t>coverage</t>
        </is>
      </c>
      <c r="F15770">
        <f>=4.4.1</f>
        <v/>
      </c>
      <c r="G15770" t="inlineStr">
        <is>
          <t>coverage</t>
        </is>
      </c>
      <c r="H15770">
        <f>=4.4.1</f>
        <v/>
      </c>
    </row>
    <row r="15771">
      <c r="A15771" t="inlineStr">
        <is>
          <t>2017.2-QueroCultura</t>
        </is>
      </c>
      <c r="B15771" t="inlineStr">
        <is>
          <t>2af3b2f67b5784b7c8236c0f94df0ac30ba57246</t>
        </is>
      </c>
      <c r="C15771" t="inlineStr">
        <is>
          <t>2017-11-07 15:24:30+00:00</t>
        </is>
      </c>
      <c r="D15771" t="inlineStr">
        <is>
          <t>verchange</t>
        </is>
      </c>
      <c r="E15771" t="inlineStr">
        <is>
          <t>amqp</t>
        </is>
      </c>
      <c r="F15771">
        <f>=2.2.2</f>
        <v/>
      </c>
      <c r="G15771" t="inlineStr">
        <is>
          <t>amqp</t>
        </is>
      </c>
      <c r="H15771">
        <f>=2.2.2</f>
        <v/>
      </c>
    </row>
    <row r="15772">
      <c r="A15772" t="inlineStr">
        <is>
          <t>2017.2-QueroCultura</t>
        </is>
      </c>
      <c r="B15772" t="inlineStr">
        <is>
          <t>2af3b2f67b5784b7c8236c0f94df0ac30ba57246</t>
        </is>
      </c>
      <c r="C15772" t="inlineStr">
        <is>
          <t>2017-11-07 15:24:30+00:00</t>
        </is>
      </c>
      <c r="D15772" t="inlineStr">
        <is>
          <t>verchange</t>
        </is>
      </c>
      <c r="E15772" t="inlineStr">
        <is>
          <t>coveralls</t>
        </is>
      </c>
      <c r="F15772">
        <f>=1.2.0</f>
        <v/>
      </c>
      <c r="G15772" t="inlineStr">
        <is>
          <t>coveralls</t>
        </is>
      </c>
      <c r="H15772">
        <f>=1.2.0</f>
        <v/>
      </c>
    </row>
    <row r="15773">
      <c r="A15773" t="inlineStr">
        <is>
          <t>2017.2-QueroCultura</t>
        </is>
      </c>
      <c r="B15773" t="inlineStr">
        <is>
          <t>2af3b2f67b5784b7c8236c0f94df0ac30ba57246</t>
        </is>
      </c>
      <c r="C15773" t="inlineStr">
        <is>
          <t>2017-11-07 15:24:30+00:00</t>
        </is>
      </c>
      <c r="D15773" t="inlineStr">
        <is>
          <t>verchange</t>
        </is>
      </c>
      <c r="E15773" t="inlineStr">
        <is>
          <t>certifi</t>
        </is>
      </c>
      <c r="F15773">
        <f>=2017.7.27.1</f>
        <v/>
      </c>
      <c r="G15773" t="inlineStr">
        <is>
          <t>certifi</t>
        </is>
      </c>
      <c r="H15773">
        <f>=2017.7.27.1</f>
        <v/>
      </c>
    </row>
    <row r="15774">
      <c r="A15774" t="inlineStr">
        <is>
          <t>2017.2-QueroCultura</t>
        </is>
      </c>
      <c r="B15774" t="inlineStr">
        <is>
          <t>2af3b2f67b5784b7c8236c0f94df0ac30ba57246</t>
        </is>
      </c>
      <c r="C15774" t="inlineStr">
        <is>
          <t>2017-11-07 15:24:30+00:00</t>
        </is>
      </c>
      <c r="D15774" t="inlineStr">
        <is>
          <t>verchange</t>
        </is>
      </c>
      <c r="E15774" t="inlineStr">
        <is>
          <t>PyYAML</t>
        </is>
      </c>
      <c r="F15774">
        <f>=3.12</f>
        <v/>
      </c>
      <c r="G15774" t="inlineStr">
        <is>
          <t>PyYAML</t>
        </is>
      </c>
      <c r="H15774">
        <f>=3.12</f>
        <v/>
      </c>
    </row>
    <row r="15775">
      <c r="A15775" t="inlineStr">
        <is>
          <t>2017.2-QueroCultura</t>
        </is>
      </c>
      <c r="B15775" t="inlineStr">
        <is>
          <t>2af3b2f67b5784b7c8236c0f94df0ac30ba57246</t>
        </is>
      </c>
      <c r="C15775" t="inlineStr">
        <is>
          <t>2017-11-07 15:24:30+00:00</t>
        </is>
      </c>
      <c r="D15775" t="inlineStr">
        <is>
          <t>verchange</t>
        </is>
      </c>
      <c r="E15775" t="inlineStr">
        <is>
          <t>vine</t>
        </is>
      </c>
      <c r="F15775">
        <f>=1.1.4</f>
        <v/>
      </c>
      <c r="G15775" t="inlineStr">
        <is>
          <t>vine</t>
        </is>
      </c>
      <c r="H15775">
        <f>=1.1.4</f>
        <v/>
      </c>
    </row>
    <row r="15776">
      <c r="A15776" t="inlineStr">
        <is>
          <t>2017.2-QueroCultura</t>
        </is>
      </c>
      <c r="B15776" t="inlineStr">
        <is>
          <t>2af3b2f67b5784b7c8236c0f94df0ac30ba57246</t>
        </is>
      </c>
      <c r="C15776" t="inlineStr">
        <is>
          <t>2017-11-07 15:24:30+00:00</t>
        </is>
      </c>
      <c r="D15776" t="inlineStr">
        <is>
          <t>verchange</t>
        </is>
      </c>
      <c r="E15776" t="inlineStr">
        <is>
          <t>billiard</t>
        </is>
      </c>
      <c r="F15776">
        <f>=3.5.0.3</f>
        <v/>
      </c>
      <c r="G15776" t="inlineStr">
        <is>
          <t>billiard</t>
        </is>
      </c>
      <c r="H15776">
        <f>=3.5.0.3</f>
        <v/>
      </c>
    </row>
    <row r="15777">
      <c r="A15777" t="inlineStr">
        <is>
          <t>2017.2-QueroCultura</t>
        </is>
      </c>
      <c r="B15777" t="inlineStr">
        <is>
          <t>2af3b2f67b5784b7c8236c0f94df0ac30ba57246</t>
        </is>
      </c>
      <c r="C15777" t="inlineStr">
        <is>
          <t>2017-11-07 15:24:30+00:00</t>
        </is>
      </c>
      <c r="D15777" t="inlineStr">
        <is>
          <t>verchange</t>
        </is>
      </c>
      <c r="E15777" t="inlineStr">
        <is>
          <t>pytest-django</t>
        </is>
      </c>
      <c r="F15777">
        <f>=3.1.2</f>
        <v/>
      </c>
      <c r="G15777" t="inlineStr">
        <is>
          <t>pytest-django</t>
        </is>
      </c>
      <c r="H15777">
        <f>=3.1.2</f>
        <v/>
      </c>
    </row>
    <row r="15778">
      <c r="A15778" t="inlineStr">
        <is>
          <t>2017.2-QueroCultura</t>
        </is>
      </c>
      <c r="B15778" t="inlineStr">
        <is>
          <t>2af3b2f67b5784b7c8236c0f94df0ac30ba57246</t>
        </is>
      </c>
      <c r="C15778" t="inlineStr">
        <is>
          <t>2017-11-07 15:24:30+00:00</t>
        </is>
      </c>
      <c r="D15778" t="inlineStr">
        <is>
          <t>add</t>
        </is>
      </c>
      <c r="E15778" t="inlineStr">
        <is>
          <t>decorator</t>
        </is>
      </c>
      <c r="F15778">
        <f>=4.1.2</f>
        <v/>
      </c>
      <c r="G15778" t="inlineStr"/>
      <c r="H15778" t="inlineStr"/>
    </row>
    <row r="15779">
      <c r="A15779" t="inlineStr">
        <is>
          <t>2017.2-QueroCultura</t>
        </is>
      </c>
      <c r="B15779" t="inlineStr">
        <is>
          <t>2af3b2f67b5784b7c8236c0f94df0ac30ba57246</t>
        </is>
      </c>
      <c r="C15779" t="inlineStr">
        <is>
          <t>2017-11-07 15:24:30+00:00</t>
        </is>
      </c>
      <c r="D15779" t="inlineStr">
        <is>
          <t>add</t>
        </is>
      </c>
      <c r="E15779" t="inlineStr">
        <is>
          <t>ipython</t>
        </is>
      </c>
      <c r="F15779">
        <f>=6.2.1</f>
        <v/>
      </c>
      <c r="G15779" t="inlineStr"/>
      <c r="H15779" t="inlineStr"/>
    </row>
    <row r="15780">
      <c r="A15780" t="inlineStr">
        <is>
          <t>2017.2-QueroCultura</t>
        </is>
      </c>
      <c r="B15780" t="inlineStr">
        <is>
          <t>2af3b2f67b5784b7c8236c0f94df0ac30ba57246</t>
        </is>
      </c>
      <c r="C15780" t="inlineStr">
        <is>
          <t>2017-11-07 15:24:30+00:00</t>
        </is>
      </c>
      <c r="D15780" t="inlineStr">
        <is>
          <t>add</t>
        </is>
      </c>
      <c r="E15780" t="inlineStr">
        <is>
          <t>ipython-genutils</t>
        </is>
      </c>
      <c r="F15780">
        <f>=0.2.0</f>
        <v/>
      </c>
      <c r="G15780" t="inlineStr"/>
      <c r="H15780" t="inlineStr"/>
    </row>
    <row r="15781">
      <c r="A15781" t="inlineStr">
        <is>
          <t>2017.2-QueroCultura</t>
        </is>
      </c>
      <c r="B15781" t="inlineStr">
        <is>
          <t>2af3b2f67b5784b7c8236c0f94df0ac30ba57246</t>
        </is>
      </c>
      <c r="C15781" t="inlineStr">
        <is>
          <t>2017-11-07 15:24:30+00:00</t>
        </is>
      </c>
      <c r="D15781" t="inlineStr">
        <is>
          <t>add</t>
        </is>
      </c>
      <c r="E15781" t="inlineStr">
        <is>
          <t>jedi</t>
        </is>
      </c>
      <c r="F15781">
        <f>=0.11.0</f>
        <v/>
      </c>
      <c r="G15781" t="inlineStr"/>
      <c r="H15781" t="inlineStr"/>
    </row>
    <row r="15782">
      <c r="A15782" t="inlineStr">
        <is>
          <t>2017.2-QueroCultura</t>
        </is>
      </c>
      <c r="B15782" t="inlineStr">
        <is>
          <t>2af3b2f67b5784b7c8236c0f94df0ac30ba57246</t>
        </is>
      </c>
      <c r="C15782" t="inlineStr">
        <is>
          <t>2017-11-07 15:24:30+00:00</t>
        </is>
      </c>
      <c r="D15782" t="inlineStr">
        <is>
          <t>add</t>
        </is>
      </c>
      <c r="E15782" t="inlineStr">
        <is>
          <t>parso</t>
        </is>
      </c>
      <c r="F15782">
        <f>=0.1.0</f>
        <v/>
      </c>
      <c r="G15782" t="inlineStr"/>
      <c r="H15782" t="inlineStr"/>
    </row>
    <row r="15783">
      <c r="A15783" t="inlineStr">
        <is>
          <t>2017.2-QueroCultura</t>
        </is>
      </c>
      <c r="B15783" t="inlineStr">
        <is>
          <t>2af3b2f67b5784b7c8236c0f94df0ac30ba57246</t>
        </is>
      </c>
      <c r="C15783" t="inlineStr">
        <is>
          <t>2017-11-07 15:24:30+00:00</t>
        </is>
      </c>
      <c r="D15783" t="inlineStr">
        <is>
          <t>add</t>
        </is>
      </c>
      <c r="E15783" t="inlineStr">
        <is>
          <t>pexpect</t>
        </is>
      </c>
      <c r="F15783">
        <f>=4.2.1</f>
        <v/>
      </c>
      <c r="G15783" t="inlineStr"/>
      <c r="H15783" t="inlineStr"/>
    </row>
    <row r="15784">
      <c r="A15784" t="inlineStr">
        <is>
          <t>2017.2-QueroCultura</t>
        </is>
      </c>
      <c r="B15784" t="inlineStr">
        <is>
          <t>2af3b2f67b5784b7c8236c0f94df0ac30ba57246</t>
        </is>
      </c>
      <c r="C15784" t="inlineStr">
        <is>
          <t>2017-11-07 15:24:30+00:00</t>
        </is>
      </c>
      <c r="D15784" t="inlineStr">
        <is>
          <t>add</t>
        </is>
      </c>
      <c r="E15784" t="inlineStr">
        <is>
          <t>pickleshare</t>
        </is>
      </c>
      <c r="F15784">
        <f>=0.7.4</f>
        <v/>
      </c>
      <c r="G15784" t="inlineStr"/>
      <c r="H15784" t="inlineStr"/>
    </row>
    <row r="15785">
      <c r="A15785" t="inlineStr">
        <is>
          <t>2017.2-QueroCultura</t>
        </is>
      </c>
      <c r="B15785" t="inlineStr">
        <is>
          <t>2af3b2f67b5784b7c8236c0f94df0ac30ba57246</t>
        </is>
      </c>
      <c r="C15785" t="inlineStr">
        <is>
          <t>2017-11-07 15:24:30+00:00</t>
        </is>
      </c>
      <c r="D15785" t="inlineStr">
        <is>
          <t>add</t>
        </is>
      </c>
      <c r="E15785" t="inlineStr">
        <is>
          <t>prompt-toolkit</t>
        </is>
      </c>
      <c r="F15785">
        <f>=1.0.15</f>
        <v/>
      </c>
      <c r="G15785" t="inlineStr"/>
      <c r="H15785" t="inlineStr"/>
    </row>
    <row r="15786">
      <c r="A15786" t="inlineStr">
        <is>
          <t>2017.2-QueroCultura</t>
        </is>
      </c>
      <c r="B15786" t="inlineStr">
        <is>
          <t>2af3b2f67b5784b7c8236c0f94df0ac30ba57246</t>
        </is>
      </c>
      <c r="C15786" t="inlineStr">
        <is>
          <t>2017-11-07 15:24:30+00:00</t>
        </is>
      </c>
      <c r="D15786" t="inlineStr">
        <is>
          <t>add</t>
        </is>
      </c>
      <c r="E15786" t="inlineStr">
        <is>
          <t>ptyprocess</t>
        </is>
      </c>
      <c r="F15786">
        <f>=0.5.2</f>
        <v/>
      </c>
      <c r="G15786" t="inlineStr"/>
      <c r="H15786" t="inlineStr"/>
    </row>
    <row r="15787">
      <c r="A15787" t="inlineStr">
        <is>
          <t>2017.2-QueroCultura</t>
        </is>
      </c>
      <c r="B15787" t="inlineStr">
        <is>
          <t>2af3b2f67b5784b7c8236c0f94df0ac30ba57246</t>
        </is>
      </c>
      <c r="C15787" t="inlineStr">
        <is>
          <t>2017-11-07 15:24:30+00:00</t>
        </is>
      </c>
      <c r="D15787" t="inlineStr">
        <is>
          <t>add</t>
        </is>
      </c>
      <c r="E15787" t="inlineStr">
        <is>
          <t>Pygments</t>
        </is>
      </c>
      <c r="F15787">
        <f>=2.2.0</f>
        <v/>
      </c>
      <c r="G15787" t="inlineStr"/>
      <c r="H15787" t="inlineStr"/>
    </row>
    <row r="15788">
      <c r="A15788" t="inlineStr">
        <is>
          <t>2017.2-QueroCultura</t>
        </is>
      </c>
      <c r="B15788" t="inlineStr">
        <is>
          <t>2af3b2f67b5784b7c8236c0f94df0ac30ba57246</t>
        </is>
      </c>
      <c r="C15788" t="inlineStr">
        <is>
          <t>2017-11-07 15:24:30+00:00</t>
        </is>
      </c>
      <c r="D15788" t="inlineStr">
        <is>
          <t>add</t>
        </is>
      </c>
      <c r="E15788" t="inlineStr">
        <is>
          <t>simplegeneric</t>
        </is>
      </c>
      <c r="F15788">
        <f>=0.8.1</f>
        <v/>
      </c>
      <c r="G15788" t="inlineStr"/>
      <c r="H15788" t="inlineStr"/>
    </row>
    <row r="15789">
      <c r="A15789" t="inlineStr">
        <is>
          <t>2017.2-QueroCultura</t>
        </is>
      </c>
      <c r="B15789" t="inlineStr">
        <is>
          <t>2af3b2f67b5784b7c8236c0f94df0ac30ba57246</t>
        </is>
      </c>
      <c r="C15789" t="inlineStr">
        <is>
          <t>2017-11-07 15:24:30+00:00</t>
        </is>
      </c>
      <c r="D15789" t="inlineStr">
        <is>
          <t>add</t>
        </is>
      </c>
      <c r="E15789" t="inlineStr">
        <is>
          <t>traitlets</t>
        </is>
      </c>
      <c r="F15789">
        <f>=4.3.2</f>
        <v/>
      </c>
      <c r="G15789" t="inlineStr"/>
      <c r="H15789" t="inlineStr"/>
    </row>
    <row r="15790">
      <c r="A15790" t="inlineStr">
        <is>
          <t>2017.2-QueroCultura</t>
        </is>
      </c>
      <c r="B15790" t="inlineStr">
        <is>
          <t>2af3b2f67b5784b7c8236c0f94df0ac30ba57246</t>
        </is>
      </c>
      <c r="C15790" t="inlineStr">
        <is>
          <t>2017-11-07 15:24:30+00:00</t>
        </is>
      </c>
      <c r="D15790" t="inlineStr">
        <is>
          <t>add</t>
        </is>
      </c>
      <c r="E15790" t="inlineStr">
        <is>
          <t>wcwidth</t>
        </is>
      </c>
      <c r="F15790">
        <f>=0.1.7</f>
        <v/>
      </c>
      <c r="G15790" t="inlineStr"/>
      <c r="H15790" t="inlineStr"/>
    </row>
    <row r="15791">
      <c r="A15791" t="inlineStr">
        <is>
          <t>2017.2-QueroCultura</t>
        </is>
      </c>
      <c r="B15791" t="inlineStr">
        <is>
          <t>cd49515fd83364616f663c6def1f8edea48f8471</t>
        </is>
      </c>
      <c r="C15791" t="inlineStr">
        <is>
          <t>2017-11-14 15:23:39+00:00</t>
        </is>
      </c>
      <c r="D15791" t="inlineStr">
        <is>
          <t>add</t>
        </is>
      </c>
      <c r="E15791" t="inlineStr">
        <is>
          <t>requests-mock</t>
        </is>
      </c>
      <c r="F15791">
        <f>=1.3.0</f>
        <v/>
      </c>
      <c r="G15791" t="inlineStr"/>
      <c r="H15791" t="inlineStr"/>
    </row>
    <row r="15792">
      <c r="A15792" t="inlineStr">
        <is>
          <t>2017.2-QueroCultura</t>
        </is>
      </c>
      <c r="B15792" t="inlineStr">
        <is>
          <t>cd49515fd83364616f663c6def1f8edea48f8471</t>
        </is>
      </c>
      <c r="C15792" t="inlineStr">
        <is>
          <t>2017-11-14 15:23:39+00:00</t>
        </is>
      </c>
      <c r="D15792" t="inlineStr">
        <is>
          <t>add</t>
        </is>
      </c>
      <c r="E15792" t="inlineStr">
        <is>
          <t>pyjwt</t>
        </is>
      </c>
      <c r="F15792" t="inlineStr"/>
      <c r="G15792" t="inlineStr"/>
      <c r="H15792" t="inlineStr"/>
    </row>
    <row r="15793">
      <c r="A15793" t="inlineStr">
        <is>
          <t>biggerquery</t>
        </is>
      </c>
      <c r="B15793" t="inlineStr">
        <is>
          <t>4e53764f1d3cf49eb3e974ce428dd6ce6605b090</t>
        </is>
      </c>
      <c r="C15793" t="inlineStr">
        <is>
          <t>2019-10-07 20:14:32+00:00</t>
        </is>
      </c>
      <c r="D15793" t="inlineStr">
        <is>
          <t>add</t>
        </is>
      </c>
      <c r="E15793" t="inlineStr">
        <is>
          <t>jupyter</t>
        </is>
      </c>
      <c r="F15793" t="inlineStr"/>
      <c r="G15793" t="inlineStr"/>
      <c r="H15793" t="inlineStr"/>
    </row>
    <row r="15794">
      <c r="A15794" t="inlineStr">
        <is>
          <t>biggerquery</t>
        </is>
      </c>
      <c r="B15794" t="inlineStr">
        <is>
          <t>4e53764f1d3cf49eb3e974ce428dd6ce6605b090</t>
        </is>
      </c>
      <c r="C15794" t="inlineStr">
        <is>
          <t>2019-10-07 20:14:32+00:00</t>
        </is>
      </c>
      <c r="D15794" t="inlineStr">
        <is>
          <t>add</t>
        </is>
      </c>
      <c r="E15794" t="inlineStr">
        <is>
          <t>setuptools</t>
        </is>
      </c>
      <c r="F15794" t="inlineStr"/>
      <c r="G15794" t="inlineStr"/>
      <c r="H15794" t="inlineStr"/>
    </row>
    <row r="15795">
      <c r="A15795" t="inlineStr">
        <is>
          <t>biggerquery</t>
        </is>
      </c>
      <c r="B15795" t="inlineStr">
        <is>
          <t>4e53764f1d3cf49eb3e974ce428dd6ce6605b090</t>
        </is>
      </c>
      <c r="C15795" t="inlineStr">
        <is>
          <t>2019-10-07 20:14:32+00:00</t>
        </is>
      </c>
      <c r="D15795" t="inlineStr">
        <is>
          <t>add</t>
        </is>
      </c>
      <c r="E15795" t="inlineStr">
        <is>
          <t>wheel</t>
        </is>
      </c>
      <c r="F15795" t="inlineStr"/>
      <c r="G15795" t="inlineStr"/>
      <c r="H15795" t="inlineStr"/>
    </row>
    <row r="15796">
      <c r="A15796" t="inlineStr">
        <is>
          <t>biggerquery</t>
        </is>
      </c>
      <c r="B15796" t="inlineStr">
        <is>
          <t>4e53764f1d3cf49eb3e974ce428dd6ce6605b090</t>
        </is>
      </c>
      <c r="C15796" t="inlineStr">
        <is>
          <t>2019-10-07 20:14:32+00:00</t>
        </is>
      </c>
      <c r="D15796" t="inlineStr">
        <is>
          <t>add</t>
        </is>
      </c>
      <c r="E15796" t="inlineStr">
        <is>
          <t>twine</t>
        </is>
      </c>
      <c r="F15796" t="inlineStr"/>
      <c r="G15796" t="inlineStr"/>
      <c r="H15796" t="inlineStr"/>
    </row>
    <row r="15797">
      <c r="A15797" t="inlineStr">
        <is>
          <t>biggerquery</t>
        </is>
      </c>
      <c r="B15797" t="inlineStr">
        <is>
          <t>4e53764f1d3cf49eb3e974ce428dd6ce6605b090</t>
        </is>
      </c>
      <c r="C15797" t="inlineStr">
        <is>
          <t>2019-10-07 20:14:32+00:00</t>
        </is>
      </c>
      <c r="D15797" t="inlineStr">
        <is>
          <t>add</t>
        </is>
      </c>
      <c r="E15797" t="inlineStr">
        <is>
          <t>tqdm</t>
        </is>
      </c>
      <c r="F15797" t="inlineStr"/>
      <c r="G15797" t="inlineStr"/>
      <c r="H15797" t="inlineStr"/>
    </row>
    <row r="15798">
      <c r="A15798" t="inlineStr">
        <is>
          <t>biggerquery</t>
        </is>
      </c>
      <c r="B15798" t="inlineStr">
        <is>
          <t>5d25ce9788a7f0e9d17b9d616fa781614dbb8554</t>
        </is>
      </c>
      <c r="C15798" t="inlineStr">
        <is>
          <t>2020-03-02 10:12:12+00:00</t>
        </is>
      </c>
      <c r="D15798" t="inlineStr">
        <is>
          <t>verchange</t>
        </is>
      </c>
      <c r="E15798" t="inlineStr">
        <is>
          <t>setuptools</t>
        </is>
      </c>
      <c r="F15798">
        <f>=45.2.0</f>
        <v/>
      </c>
      <c r="G15798" t="inlineStr">
        <is>
          <t>setuptools</t>
        </is>
      </c>
      <c r="H15798" t="inlineStr"/>
    </row>
    <row r="15799">
      <c r="A15799" t="inlineStr">
        <is>
          <t>biggerquery</t>
        </is>
      </c>
      <c r="B15799" t="inlineStr">
        <is>
          <t>5d25ce9788a7f0e9d17b9d616fa781614dbb8554</t>
        </is>
      </c>
      <c r="C15799" t="inlineStr">
        <is>
          <t>2020-03-02 10:12:12+00:00</t>
        </is>
      </c>
      <c r="D15799" t="inlineStr">
        <is>
          <t>verchange</t>
        </is>
      </c>
      <c r="E15799" t="inlineStr">
        <is>
          <t>tqdm</t>
        </is>
      </c>
      <c r="F15799" t="inlineStr"/>
      <c r="G15799" t="inlineStr">
        <is>
          <t>tqdm</t>
        </is>
      </c>
      <c r="H15799" t="inlineStr"/>
    </row>
    <row r="15800">
      <c r="A15800" t="inlineStr">
        <is>
          <t>biggerquery</t>
        </is>
      </c>
      <c r="B15800" t="inlineStr">
        <is>
          <t>5d25ce9788a7f0e9d17b9d616fa781614dbb8554</t>
        </is>
      </c>
      <c r="C15800" t="inlineStr">
        <is>
          <t>2020-03-02 10:12:12+00:00</t>
        </is>
      </c>
      <c r="D15800" t="inlineStr">
        <is>
          <t>add</t>
        </is>
      </c>
      <c r="E15800" t="inlineStr">
        <is>
          <t>freezegun</t>
        </is>
      </c>
      <c r="F15800" t="inlineStr"/>
      <c r="G15800" t="inlineStr"/>
      <c r="H15800" t="inlineStr"/>
    </row>
    <row r="15801">
      <c r="A15801" t="inlineStr">
        <is>
          <t>biggerquery</t>
        </is>
      </c>
      <c r="B15801" t="inlineStr">
        <is>
          <t>8764eacec518c02b7c55a0f37218a0f5b6c7526f</t>
        </is>
      </c>
      <c r="C15801" t="inlineStr">
        <is>
          <t>2020-08-11 08:38:43+00:00</t>
        </is>
      </c>
      <c r="D15801" t="inlineStr">
        <is>
          <t>add</t>
        </is>
      </c>
      <c r="E15801" t="inlineStr">
        <is>
          <t>jupyter</t>
        </is>
      </c>
      <c r="F15801" t="inlineStr"/>
      <c r="G15801" t="inlineStr"/>
      <c r="H15801" t="inlineStr"/>
    </row>
    <row r="15802">
      <c r="A15802" t="inlineStr">
        <is>
          <t>biggerquery</t>
        </is>
      </c>
      <c r="B15802" t="inlineStr">
        <is>
          <t>8764eacec518c02b7c55a0f37218a0f5b6c7526f</t>
        </is>
      </c>
      <c r="C15802" t="inlineStr">
        <is>
          <t>2020-08-11 08:38:43+00:00</t>
        </is>
      </c>
      <c r="D15802" t="inlineStr">
        <is>
          <t>add</t>
        </is>
      </c>
      <c r="E15802" t="inlineStr">
        <is>
          <t>setuptools</t>
        </is>
      </c>
      <c r="F15802">
        <f>=45.2.0</f>
        <v/>
      </c>
      <c r="G15802" t="inlineStr"/>
      <c r="H15802" t="inlineStr"/>
    </row>
    <row r="15803">
      <c r="A15803" t="inlineStr">
        <is>
          <t>biggerquery</t>
        </is>
      </c>
      <c r="B15803" t="inlineStr">
        <is>
          <t>8764eacec518c02b7c55a0f37218a0f5b6c7526f</t>
        </is>
      </c>
      <c r="C15803" t="inlineStr">
        <is>
          <t>2020-08-11 08:38:43+00:00</t>
        </is>
      </c>
      <c r="D15803" t="inlineStr">
        <is>
          <t>add</t>
        </is>
      </c>
      <c r="E15803" t="inlineStr">
        <is>
          <t>wheel</t>
        </is>
      </c>
      <c r="F15803" t="inlineStr"/>
      <c r="G15803" t="inlineStr"/>
      <c r="H15803" t="inlineStr"/>
    </row>
    <row r="15804">
      <c r="A15804" t="inlineStr">
        <is>
          <t>biggerquery</t>
        </is>
      </c>
      <c r="B15804" t="inlineStr">
        <is>
          <t>8764eacec518c02b7c55a0f37218a0f5b6c7526f</t>
        </is>
      </c>
      <c r="C15804" t="inlineStr">
        <is>
          <t>2020-08-11 08:38:43+00:00</t>
        </is>
      </c>
      <c r="D15804" t="inlineStr">
        <is>
          <t>add</t>
        </is>
      </c>
      <c r="E15804" t="inlineStr">
        <is>
          <t>twine</t>
        </is>
      </c>
      <c r="F15804" t="inlineStr"/>
      <c r="G15804" t="inlineStr"/>
      <c r="H15804" t="inlineStr"/>
    </row>
    <row r="15805">
      <c r="A15805" t="inlineStr">
        <is>
          <t>biggerquery</t>
        </is>
      </c>
      <c r="B15805" t="inlineStr">
        <is>
          <t>8764eacec518c02b7c55a0f37218a0f5b6c7526f</t>
        </is>
      </c>
      <c r="C15805" t="inlineStr">
        <is>
          <t>2020-08-11 08:38:43+00:00</t>
        </is>
      </c>
      <c r="D15805" t="inlineStr">
        <is>
          <t>add</t>
        </is>
      </c>
      <c r="E15805" t="inlineStr">
        <is>
          <t>tqdm</t>
        </is>
      </c>
      <c r="F15805" t="inlineStr"/>
      <c r="G15805" t="inlineStr"/>
      <c r="H15805" t="inlineStr"/>
    </row>
    <row r="15806">
      <c r="A15806" t="inlineStr">
        <is>
          <t>biggerquery</t>
        </is>
      </c>
      <c r="B15806" t="inlineStr">
        <is>
          <t>8764eacec518c02b7c55a0f37218a0f5b6c7526f</t>
        </is>
      </c>
      <c r="C15806" t="inlineStr">
        <is>
          <t>2020-08-11 08:38:43+00:00</t>
        </is>
      </c>
      <c r="D15806" t="inlineStr">
        <is>
          <t>add</t>
        </is>
      </c>
      <c r="E15806" t="inlineStr">
        <is>
          <t>freezegun</t>
        </is>
      </c>
      <c r="F15806" t="inlineStr"/>
      <c r="G15806" t="inlineStr"/>
      <c r="H15806" t="inlineStr"/>
    </row>
    <row r="15807">
      <c r="A15807" t="inlineStr">
        <is>
          <t>biggerquery</t>
        </is>
      </c>
      <c r="B15807" t="inlineStr">
        <is>
          <t>e824b709517ba2cb9a381582ebfb8b0ce2ef79f0</t>
        </is>
      </c>
      <c r="C15807" t="inlineStr">
        <is>
          <t>2020-11-04 08:41:26+00:00</t>
        </is>
      </c>
      <c r="D15807" t="inlineStr">
        <is>
          <t>rem</t>
        </is>
      </c>
      <c r="E15807" t="inlineStr"/>
      <c r="F15807" t="inlineStr"/>
      <c r="G15807" t="inlineStr">
        <is>
          <t>jupyter</t>
        </is>
      </c>
      <c r="H15807" t="inlineStr"/>
    </row>
    <row r="15808">
      <c r="A15808" t="inlineStr">
        <is>
          <t>biggerquery</t>
        </is>
      </c>
      <c r="B15808" t="inlineStr">
        <is>
          <t>e824b709517ba2cb9a381582ebfb8b0ce2ef79f0</t>
        </is>
      </c>
      <c r="C15808" t="inlineStr">
        <is>
          <t>2020-11-04 08:41:26+00:00</t>
        </is>
      </c>
      <c r="D15808" t="inlineStr">
        <is>
          <t>rem</t>
        </is>
      </c>
      <c r="E15808" t="inlineStr"/>
      <c r="F15808" t="inlineStr"/>
      <c r="G15808" t="inlineStr">
        <is>
          <t>setuptools</t>
        </is>
      </c>
      <c r="H15808">
        <f>=45.2.0</f>
        <v/>
      </c>
    </row>
    <row r="15809">
      <c r="A15809" t="inlineStr">
        <is>
          <t>biggerquery</t>
        </is>
      </c>
      <c r="B15809" t="inlineStr">
        <is>
          <t>e824b709517ba2cb9a381582ebfb8b0ce2ef79f0</t>
        </is>
      </c>
      <c r="C15809" t="inlineStr">
        <is>
          <t>2020-11-04 08:41:26+00:00</t>
        </is>
      </c>
      <c r="D15809" t="inlineStr">
        <is>
          <t>rem</t>
        </is>
      </c>
      <c r="E15809" t="inlineStr"/>
      <c r="F15809" t="inlineStr"/>
      <c r="G15809" t="inlineStr">
        <is>
          <t>wheel</t>
        </is>
      </c>
      <c r="H15809" t="inlineStr"/>
    </row>
    <row r="15810">
      <c r="A15810" t="inlineStr">
        <is>
          <t>biggerquery</t>
        </is>
      </c>
      <c r="B15810" t="inlineStr">
        <is>
          <t>e824b709517ba2cb9a381582ebfb8b0ce2ef79f0</t>
        </is>
      </c>
      <c r="C15810" t="inlineStr">
        <is>
          <t>2020-11-04 08:41:26+00:00</t>
        </is>
      </c>
      <c r="D15810" t="inlineStr">
        <is>
          <t>rem</t>
        </is>
      </c>
      <c r="E15810" t="inlineStr"/>
      <c r="F15810" t="inlineStr"/>
      <c r="G15810" t="inlineStr">
        <is>
          <t>tqdm</t>
        </is>
      </c>
      <c r="H15810" t="inlineStr"/>
    </row>
    <row r="15811">
      <c r="A15811" t="inlineStr">
        <is>
          <t>biggerquery</t>
        </is>
      </c>
      <c r="B15811" t="inlineStr">
        <is>
          <t>2ae8e9a10492dcf1d4c92a183c5ee839a158ac4b</t>
        </is>
      </c>
      <c r="C15811" t="inlineStr">
        <is>
          <t>2021-02-25 10:51:51+00:00</t>
        </is>
      </c>
      <c r="D15811" t="inlineStr">
        <is>
          <t>add</t>
        </is>
      </c>
      <c r="E15811" t="inlineStr">
        <is>
          <t>jupyter</t>
        </is>
      </c>
      <c r="F15811" t="inlineStr"/>
      <c r="G15811" t="inlineStr"/>
      <c r="H15811" t="inlineStr"/>
    </row>
    <row r="15812">
      <c r="A15812" t="inlineStr">
        <is>
          <t>biggerquery</t>
        </is>
      </c>
      <c r="B15812" t="inlineStr">
        <is>
          <t>2ae8e9a10492dcf1d4c92a183c5ee839a158ac4b</t>
        </is>
      </c>
      <c r="C15812" t="inlineStr">
        <is>
          <t>2021-02-25 10:51:51+00:00</t>
        </is>
      </c>
      <c r="D15812" t="inlineStr">
        <is>
          <t>add</t>
        </is>
      </c>
      <c r="E15812" t="inlineStr">
        <is>
          <t>setuptools</t>
        </is>
      </c>
      <c r="F15812" t="inlineStr"/>
      <c r="G15812" t="inlineStr"/>
      <c r="H15812" t="inlineStr"/>
    </row>
    <row r="15813">
      <c r="A15813" t="inlineStr">
        <is>
          <t>biggerquery</t>
        </is>
      </c>
      <c r="B15813" t="inlineStr">
        <is>
          <t>2ae8e9a10492dcf1d4c92a183c5ee839a158ac4b</t>
        </is>
      </c>
      <c r="C15813" t="inlineStr">
        <is>
          <t>2021-02-25 10:51:51+00:00</t>
        </is>
      </c>
      <c r="D15813" t="inlineStr">
        <is>
          <t>add</t>
        </is>
      </c>
      <c r="E15813" t="inlineStr">
        <is>
          <t>wheel</t>
        </is>
      </c>
      <c r="F15813" t="inlineStr"/>
      <c r="G15813" t="inlineStr"/>
      <c r="H15813" t="inlineStr"/>
    </row>
    <row r="15814">
      <c r="A15814" t="inlineStr">
        <is>
          <t>biggerquery</t>
        </is>
      </c>
      <c r="B15814" t="inlineStr">
        <is>
          <t>2ae8e9a10492dcf1d4c92a183c5ee839a158ac4b</t>
        </is>
      </c>
      <c r="C15814" t="inlineStr">
        <is>
          <t>2021-02-25 10:51:51+00:00</t>
        </is>
      </c>
      <c r="D15814" t="inlineStr">
        <is>
          <t>add</t>
        </is>
      </c>
      <c r="E15814" t="inlineStr">
        <is>
          <t>twine</t>
        </is>
      </c>
      <c r="F15814" t="inlineStr"/>
      <c r="G15814" t="inlineStr"/>
      <c r="H15814" t="inlineStr"/>
    </row>
    <row r="15815">
      <c r="A15815" t="inlineStr">
        <is>
          <t>biggerquery</t>
        </is>
      </c>
      <c r="B15815" t="inlineStr">
        <is>
          <t>2ae8e9a10492dcf1d4c92a183c5ee839a158ac4b</t>
        </is>
      </c>
      <c r="C15815" t="inlineStr">
        <is>
          <t>2021-02-25 10:51:51+00:00</t>
        </is>
      </c>
      <c r="D15815" t="inlineStr">
        <is>
          <t>add</t>
        </is>
      </c>
      <c r="E15815" t="inlineStr">
        <is>
          <t>tqdm</t>
        </is>
      </c>
      <c r="F15815" t="inlineStr"/>
      <c r="G15815" t="inlineStr"/>
      <c r="H15815" t="inlineStr"/>
    </row>
    <row r="15816">
      <c r="A15816" t="inlineStr">
        <is>
          <t>freezer</t>
        </is>
      </c>
      <c r="B15816" t="inlineStr">
        <is>
          <t>01421da3525665d9fce1a2a5adffa5873c01f206</t>
        </is>
      </c>
      <c r="C15816" t="inlineStr">
        <is>
          <t>2015-11-16 13:32:05+00:00</t>
        </is>
      </c>
      <c r="D15816" t="inlineStr">
        <is>
          <t>verchange</t>
        </is>
      </c>
      <c r="E15816" t="inlineStr">
        <is>
          <t>pymongo</t>
        </is>
      </c>
      <c r="F15816" t="inlineStr">
        <is>
          <t>&gt;=2.6.3;&lt;3.0</t>
        </is>
      </c>
      <c r="G15816" t="inlineStr">
        <is>
          <t>pymongo</t>
        </is>
      </c>
      <c r="H15816" t="inlineStr"/>
    </row>
    <row r="15817">
      <c r="A15817" t="inlineStr">
        <is>
          <t>freezer</t>
        </is>
      </c>
      <c r="B15817" t="inlineStr">
        <is>
          <t>01421da3525665d9fce1a2a5adffa5873c01f206</t>
        </is>
      </c>
      <c r="C15817" t="inlineStr">
        <is>
          <t>2015-11-16 13:32:05+00:00</t>
        </is>
      </c>
      <c r="D15817" t="inlineStr">
        <is>
          <t>verchange</t>
        </is>
      </c>
      <c r="E15817" t="inlineStr">
        <is>
          <t>python-swiftclient</t>
        </is>
      </c>
      <c r="F15817" t="inlineStr">
        <is>
          <t>&gt;=2.2.0;&lt;2.5.0</t>
        </is>
      </c>
      <c r="G15817" t="inlineStr">
        <is>
          <t>python-swiftclient</t>
        </is>
      </c>
      <c r="H15817" t="inlineStr">
        <is>
          <t>&gt;=1.6.0</t>
        </is>
      </c>
    </row>
    <row r="15818">
      <c r="A15818" t="inlineStr">
        <is>
          <t>freezer</t>
        </is>
      </c>
      <c r="B15818" t="inlineStr">
        <is>
          <t>01421da3525665d9fce1a2a5adffa5873c01f206</t>
        </is>
      </c>
      <c r="C15818" t="inlineStr">
        <is>
          <t>2015-11-16 13:32:05+00:00</t>
        </is>
      </c>
      <c r="D15818" t="inlineStr">
        <is>
          <t>verchange</t>
        </is>
      </c>
      <c r="E15818" t="inlineStr">
        <is>
          <t>python-keystoneclient</t>
        </is>
      </c>
      <c r="F15818" t="inlineStr">
        <is>
          <t>&lt;1.4.0;&gt;=1.2.0</t>
        </is>
      </c>
      <c r="G15818" t="inlineStr">
        <is>
          <t>python-keystoneclient</t>
        </is>
      </c>
      <c r="H15818" t="inlineStr">
        <is>
          <t>&gt;=0.8.0</t>
        </is>
      </c>
    </row>
    <row r="15819">
      <c r="A15819" t="inlineStr">
        <is>
          <t>freezer</t>
        </is>
      </c>
      <c r="B15819" t="inlineStr">
        <is>
          <t>01421da3525665d9fce1a2a5adffa5873c01f206</t>
        </is>
      </c>
      <c r="C15819" t="inlineStr">
        <is>
          <t>2015-11-16 13:32:05+00:00</t>
        </is>
      </c>
      <c r="D15819" t="inlineStr">
        <is>
          <t>add</t>
        </is>
      </c>
      <c r="E15819" t="inlineStr">
        <is>
          <t>setuptools</t>
        </is>
      </c>
      <c r="F15819" t="inlineStr">
        <is>
          <t>&gt;=16.0</t>
        </is>
      </c>
      <c r="G15819" t="inlineStr"/>
      <c r="H15819" t="inlineStr"/>
    </row>
    <row r="15820">
      <c r="A15820" t="inlineStr">
        <is>
          <t>freezer</t>
        </is>
      </c>
      <c r="B15820" t="inlineStr">
        <is>
          <t>01421da3525665d9fce1a2a5adffa5873c01f206</t>
        </is>
      </c>
      <c r="C15820" t="inlineStr">
        <is>
          <t>2015-11-16 13:32:05+00:00</t>
        </is>
      </c>
      <c r="D15820" t="inlineStr">
        <is>
          <t>add</t>
        </is>
      </c>
      <c r="E15820" t="inlineStr">
        <is>
          <t>pbr</t>
        </is>
      </c>
      <c r="F15820" t="inlineStr">
        <is>
          <t>&lt;1.0;&gt;=0.6;!=0.7</t>
        </is>
      </c>
      <c r="G15820" t="inlineStr"/>
      <c r="H15820" t="inlineStr"/>
    </row>
    <row r="15821">
      <c r="A15821" t="inlineStr">
        <is>
          <t>freezer</t>
        </is>
      </c>
      <c r="B15821" t="inlineStr">
        <is>
          <t>01421da3525665d9fce1a2a5adffa5873c01f206</t>
        </is>
      </c>
      <c r="C15821" t="inlineStr">
        <is>
          <t>2015-11-16 13:32:05+00:00</t>
        </is>
      </c>
      <c r="D15821" t="inlineStr">
        <is>
          <t>add</t>
        </is>
      </c>
      <c r="E15821" t="inlineStr">
        <is>
          <t>python-cinderclient</t>
        </is>
      </c>
      <c r="F15821" t="inlineStr">
        <is>
          <t>&gt;=1.1.0;&lt;1.2.0</t>
        </is>
      </c>
      <c r="G15821" t="inlineStr"/>
      <c r="H15821" t="inlineStr"/>
    </row>
    <row r="15822">
      <c r="A15822" t="inlineStr">
        <is>
          <t>freezer</t>
        </is>
      </c>
      <c r="B15822" t="inlineStr">
        <is>
          <t>01421da3525665d9fce1a2a5adffa5873c01f206</t>
        </is>
      </c>
      <c r="C15822" t="inlineStr">
        <is>
          <t>2015-11-16 13:32:05+00:00</t>
        </is>
      </c>
      <c r="D15822" t="inlineStr">
        <is>
          <t>add</t>
        </is>
      </c>
      <c r="E15822" t="inlineStr">
        <is>
          <t>python-glanceclient</t>
        </is>
      </c>
      <c r="F15822" t="inlineStr">
        <is>
          <t>&lt;0.18.0;&gt;=0.15.0</t>
        </is>
      </c>
      <c r="G15822" t="inlineStr"/>
      <c r="H15822" t="inlineStr"/>
    </row>
    <row r="15823">
      <c r="A15823" t="inlineStr">
        <is>
          <t>freezer</t>
        </is>
      </c>
      <c r="B15823" t="inlineStr">
        <is>
          <t>01421da3525665d9fce1a2a5adffa5873c01f206</t>
        </is>
      </c>
      <c r="C15823" t="inlineStr">
        <is>
          <t>2015-11-16 13:32:05+00:00</t>
        </is>
      </c>
      <c r="D15823" t="inlineStr">
        <is>
          <t>add</t>
        </is>
      </c>
      <c r="E15823" t="inlineStr">
        <is>
          <t>python-novaclient</t>
        </is>
      </c>
      <c r="F15823" t="inlineStr">
        <is>
          <t>&lt;2.24.0;&gt;=2.22.0</t>
        </is>
      </c>
      <c r="G15823" t="inlineStr"/>
      <c r="H15823" t="inlineStr"/>
    </row>
    <row r="15824">
      <c r="A15824" t="inlineStr">
        <is>
          <t>freezer</t>
        </is>
      </c>
      <c r="B15824" t="inlineStr">
        <is>
          <t>01421da3525665d9fce1a2a5adffa5873c01f206</t>
        </is>
      </c>
      <c r="C15824" t="inlineStr">
        <is>
          <t>2015-11-16 13:32:05+00:00</t>
        </is>
      </c>
      <c r="D15824" t="inlineStr">
        <is>
          <t>add</t>
        </is>
      </c>
      <c r="E15824" t="inlineStr">
        <is>
          <t>python-openstackclient</t>
        </is>
      </c>
      <c r="F15824" t="inlineStr">
        <is>
          <t>&gt;=1.0.3;&lt;1.1.0</t>
        </is>
      </c>
      <c r="G15824" t="inlineStr"/>
      <c r="H15824" t="inlineStr"/>
    </row>
    <row r="15825">
      <c r="A15825" t="inlineStr">
        <is>
          <t>freezer</t>
        </is>
      </c>
      <c r="B15825" t="inlineStr">
        <is>
          <t>01421da3525665d9fce1a2a5adffa5873c01f206</t>
        </is>
      </c>
      <c r="C15825" t="inlineStr">
        <is>
          <t>2015-11-16 13:32:05+00:00</t>
        </is>
      </c>
      <c r="D15825" t="inlineStr">
        <is>
          <t>add</t>
        </is>
      </c>
      <c r="E15825" t="inlineStr">
        <is>
          <t>oslo.utils</t>
        </is>
      </c>
      <c r="F15825" t="inlineStr">
        <is>
          <t>&lt;1.5.0;!=1.4.1;&gt;=1.4.0</t>
        </is>
      </c>
      <c r="G15825" t="inlineStr"/>
      <c r="H15825" t="inlineStr"/>
    </row>
    <row r="15826">
      <c r="A15826" t="inlineStr">
        <is>
          <t>freezer</t>
        </is>
      </c>
      <c r="B15826" t="inlineStr">
        <is>
          <t>01421da3525665d9fce1a2a5adffa5873c01f206</t>
        </is>
      </c>
      <c r="C15826" t="inlineStr">
        <is>
          <t>2015-11-16 13:32:05+00:00</t>
        </is>
      </c>
      <c r="D15826" t="inlineStr">
        <is>
          <t>add</t>
        </is>
      </c>
      <c r="E15826" t="inlineStr">
        <is>
          <t>oslo.i18n</t>
        </is>
      </c>
      <c r="F15826" t="inlineStr">
        <is>
          <t>&lt;1.6.0;&gt;=1.5.0</t>
        </is>
      </c>
      <c r="G15826" t="inlineStr"/>
      <c r="H15826" t="inlineStr"/>
    </row>
    <row r="15827">
      <c r="A15827" t="inlineStr">
        <is>
          <t>freezer</t>
        </is>
      </c>
      <c r="B15827" t="inlineStr">
        <is>
          <t>01421da3525665d9fce1a2a5adffa5873c01f206</t>
        </is>
      </c>
      <c r="C15827" t="inlineStr">
        <is>
          <t>2015-11-16 13:32:05+00:00</t>
        </is>
      </c>
      <c r="D15827" t="inlineStr">
        <is>
          <t>add</t>
        </is>
      </c>
      <c r="E15827" t="inlineStr">
        <is>
          <t>PyMySQL</t>
        </is>
      </c>
      <c r="F15827" t="inlineStr">
        <is>
          <t>&gt;=0.6.2</t>
        </is>
      </c>
      <c r="G15827" t="inlineStr"/>
      <c r="H15827" t="inlineStr"/>
    </row>
    <row r="15828">
      <c r="A15828" t="inlineStr">
        <is>
          <t>freezer</t>
        </is>
      </c>
      <c r="B15828" t="inlineStr">
        <is>
          <t>01421da3525665d9fce1a2a5adffa5873c01f206</t>
        </is>
      </c>
      <c r="C15828" t="inlineStr">
        <is>
          <t>2015-11-16 13:32:05+00:00</t>
        </is>
      </c>
      <c r="D15828" t="inlineStr">
        <is>
          <t>add</t>
        </is>
      </c>
      <c r="E15828" t="inlineStr">
        <is>
          <t>apscheduler</t>
        </is>
      </c>
      <c r="F15828" t="inlineStr"/>
      <c r="G15828" t="inlineStr"/>
      <c r="H15828" t="inlineStr"/>
    </row>
    <row r="15829">
      <c r="A15829" t="inlineStr">
        <is>
          <t>freezer</t>
        </is>
      </c>
      <c r="B15829" t="inlineStr">
        <is>
          <t>01421da3525665d9fce1a2a5adffa5873c01f206</t>
        </is>
      </c>
      <c r="C15829" t="inlineStr">
        <is>
          <t>2015-11-16 13:32:05+00:00</t>
        </is>
      </c>
      <c r="D15829" t="inlineStr">
        <is>
          <t>add</t>
        </is>
      </c>
      <c r="E15829" t="inlineStr">
        <is>
          <t>paramiko</t>
        </is>
      </c>
      <c r="F15829" t="inlineStr">
        <is>
          <t>&gt;=1.13.0</t>
        </is>
      </c>
      <c r="G15829" t="inlineStr"/>
      <c r="H15829" t="inlineStr"/>
    </row>
    <row r="15830">
      <c r="A15830" t="inlineStr">
        <is>
          <t>freezer</t>
        </is>
      </c>
      <c r="B15830" t="inlineStr">
        <is>
          <t>01421da3525665d9fce1a2a5adffa5873c01f206</t>
        </is>
      </c>
      <c r="C15830" t="inlineStr">
        <is>
          <t>2015-11-16 13:32:05+00:00</t>
        </is>
      </c>
      <c r="D15830" t="inlineStr">
        <is>
          <t>rem</t>
        </is>
      </c>
      <c r="E15830" t="inlineStr"/>
      <c r="F15830" t="inlineStr"/>
      <c r="G15830" t="inlineStr">
        <is>
          <t>docutils</t>
        </is>
      </c>
      <c r="H15830" t="inlineStr">
        <is>
          <t>&gt;=0.8.1</t>
        </is>
      </c>
    </row>
    <row r="15831">
      <c r="A15831" t="inlineStr">
        <is>
          <t>freezer</t>
        </is>
      </c>
      <c r="B15831" t="inlineStr">
        <is>
          <t>01421da3525665d9fce1a2a5adffa5873c01f206</t>
        </is>
      </c>
      <c r="C15831" t="inlineStr">
        <is>
          <t>2015-11-16 13:32:05+00:00</t>
        </is>
      </c>
      <c r="D15831" t="inlineStr">
        <is>
          <t>rem</t>
        </is>
      </c>
      <c r="E15831" t="inlineStr"/>
      <c r="F15831" t="inlineStr"/>
      <c r="G15831" t="inlineStr">
        <is>
          <t>mysql-python</t>
        </is>
      </c>
      <c r="H15831" t="inlineStr"/>
    </row>
    <row r="15832">
      <c r="A15832" t="inlineStr">
        <is>
          <t>freezer</t>
        </is>
      </c>
      <c r="B15832" t="inlineStr">
        <is>
          <t>01421da3525665d9fce1a2a5adffa5873c01f206</t>
        </is>
      </c>
      <c r="C15832" t="inlineStr">
        <is>
          <t>2015-11-16 13:32:05+00:00</t>
        </is>
      </c>
      <c r="D15832" t="inlineStr">
        <is>
          <t>rem</t>
        </is>
      </c>
      <c r="E15832" t="inlineStr"/>
      <c r="F15832" t="inlineStr"/>
      <c r="G15832" t="inlineStr">
        <is>
          <t>pytest</t>
        </is>
      </c>
      <c r="H15832" t="inlineStr"/>
    </row>
    <row r="15833">
      <c r="A15833" t="inlineStr">
        <is>
          <t>freezer</t>
        </is>
      </c>
      <c r="B15833" t="inlineStr">
        <is>
          <t>01421da3525665d9fce1a2a5adffa5873c01f206</t>
        </is>
      </c>
      <c r="C15833" t="inlineStr">
        <is>
          <t>2015-11-16 13:32:05+00:00</t>
        </is>
      </c>
      <c r="D15833" t="inlineStr">
        <is>
          <t>rem</t>
        </is>
      </c>
      <c r="E15833" t="inlineStr"/>
      <c r="F15833" t="inlineStr"/>
      <c r="G15833" t="inlineStr">
        <is>
          <t>flake8</t>
        </is>
      </c>
      <c r="H15833" t="inlineStr"/>
    </row>
    <row r="15834">
      <c r="A15834" t="inlineStr">
        <is>
          <t>freezer</t>
        </is>
      </c>
      <c r="B15834" t="inlineStr">
        <is>
          <t>2ee22e041d7c003964150cf0c009caca14b7d051</t>
        </is>
      </c>
      <c r="C15834" t="inlineStr">
        <is>
          <t>2016-01-21 21:23:15+00:00</t>
        </is>
      </c>
      <c r="D15834" t="inlineStr">
        <is>
          <t>verchange</t>
        </is>
      </c>
      <c r="E15834" t="inlineStr">
        <is>
          <t>oslo.utils</t>
        </is>
      </c>
      <c r="F15834" t="inlineStr">
        <is>
          <t>&gt;=2.0.0;!=2.6.0</t>
        </is>
      </c>
      <c r="G15834" t="inlineStr">
        <is>
          <t>oslo.utils</t>
        </is>
      </c>
      <c r="H15834" t="inlineStr">
        <is>
          <t>&lt;1.5.0;!=1.4.1;&gt;=1.4.0</t>
        </is>
      </c>
    </row>
    <row r="15835">
      <c r="A15835" t="inlineStr">
        <is>
          <t>freezer</t>
        </is>
      </c>
      <c r="B15835" t="inlineStr">
        <is>
          <t>2ee22e041d7c003964150cf0c009caca14b7d051</t>
        </is>
      </c>
      <c r="C15835" t="inlineStr">
        <is>
          <t>2016-01-21 21:23:15+00:00</t>
        </is>
      </c>
      <c r="D15835" t="inlineStr">
        <is>
          <t>verchange</t>
        </is>
      </c>
      <c r="E15835" t="inlineStr">
        <is>
          <t>python-novaclient</t>
        </is>
      </c>
      <c r="F15835" t="inlineStr">
        <is>
          <t>!=2.33.0;&gt;=2.28.1</t>
        </is>
      </c>
      <c r="G15835" t="inlineStr">
        <is>
          <t>python-novaclient</t>
        </is>
      </c>
      <c r="H15835" t="inlineStr">
        <is>
          <t>&lt;2.24.0;&gt;=2.22.0</t>
        </is>
      </c>
    </row>
    <row r="15836">
      <c r="A15836" t="inlineStr">
        <is>
          <t>freezer</t>
        </is>
      </c>
      <c r="B15836" t="inlineStr">
        <is>
          <t>2ee22e041d7c003964150cf0c009caca14b7d051</t>
        </is>
      </c>
      <c r="C15836" t="inlineStr">
        <is>
          <t>2016-01-21 21:23:15+00:00</t>
        </is>
      </c>
      <c r="D15836" t="inlineStr">
        <is>
          <t>verchange</t>
        </is>
      </c>
      <c r="E15836" t="inlineStr">
        <is>
          <t>python-keystoneclient</t>
        </is>
      </c>
      <c r="F15836" t="inlineStr">
        <is>
          <t>&gt;=1.6.0;!=1.8.0</t>
        </is>
      </c>
      <c r="G15836" t="inlineStr">
        <is>
          <t>python-keystoneclient</t>
        </is>
      </c>
      <c r="H15836" t="inlineStr">
        <is>
          <t>&lt;1.4.0;&gt;=1.2.0</t>
        </is>
      </c>
    </row>
    <row r="15837">
      <c r="A15837" t="inlineStr">
        <is>
          <t>freezer</t>
        </is>
      </c>
      <c r="B15837" t="inlineStr">
        <is>
          <t>2ee22e041d7c003964150cf0c009caca14b7d051</t>
        </is>
      </c>
      <c r="C15837" t="inlineStr">
        <is>
          <t>2016-01-21 21:23:15+00:00</t>
        </is>
      </c>
      <c r="D15837" t="inlineStr">
        <is>
          <t>verchange</t>
        </is>
      </c>
      <c r="E15837" t="inlineStr">
        <is>
          <t>python-glanceclient</t>
        </is>
      </c>
      <c r="F15837" t="inlineStr">
        <is>
          <t>&gt;=0.18.0</t>
        </is>
      </c>
      <c r="G15837" t="inlineStr">
        <is>
          <t>python-glanceclient</t>
        </is>
      </c>
      <c r="H15837" t="inlineStr">
        <is>
          <t>&lt;0.18.0;&gt;=0.15.0</t>
        </is>
      </c>
    </row>
    <row r="15838">
      <c r="A15838" t="inlineStr">
        <is>
          <t>freezer</t>
        </is>
      </c>
      <c r="B15838" t="inlineStr">
        <is>
          <t>2ee22e041d7c003964150cf0c009caca14b7d051</t>
        </is>
      </c>
      <c r="C15838" t="inlineStr">
        <is>
          <t>2016-01-21 21:23:15+00:00</t>
        </is>
      </c>
      <c r="D15838" t="inlineStr">
        <is>
          <t>verchange</t>
        </is>
      </c>
      <c r="E15838" t="inlineStr">
        <is>
          <t>python-cinderclient</t>
        </is>
      </c>
      <c r="F15838" t="inlineStr">
        <is>
          <t>&gt;=1.3.1</t>
        </is>
      </c>
      <c r="G15838" t="inlineStr">
        <is>
          <t>python-cinderclient</t>
        </is>
      </c>
      <c r="H15838" t="inlineStr">
        <is>
          <t>&gt;=1.1.0;&lt;1.2.0</t>
        </is>
      </c>
    </row>
    <row r="15839">
      <c r="A15839" t="inlineStr">
        <is>
          <t>freezer</t>
        </is>
      </c>
      <c r="B15839" t="inlineStr">
        <is>
          <t>2ee22e041d7c003964150cf0c009caca14b7d051</t>
        </is>
      </c>
      <c r="C15839" t="inlineStr">
        <is>
          <t>2016-01-21 21:23:15+00:00</t>
        </is>
      </c>
      <c r="D15839" t="inlineStr">
        <is>
          <t>verchange</t>
        </is>
      </c>
      <c r="E15839" t="inlineStr">
        <is>
          <t>pymongo</t>
        </is>
      </c>
      <c r="F15839" t="inlineStr">
        <is>
          <t>&gt;=3.0.2</t>
        </is>
      </c>
      <c r="G15839" t="inlineStr">
        <is>
          <t>pymongo</t>
        </is>
      </c>
      <c r="H15839" t="inlineStr">
        <is>
          <t>&gt;=2.6.3;&lt;3.0</t>
        </is>
      </c>
    </row>
    <row r="15840">
      <c r="A15840" t="inlineStr">
        <is>
          <t>freezer</t>
        </is>
      </c>
      <c r="B15840" t="inlineStr">
        <is>
          <t>2ee22e041d7c003964150cf0c009caca14b7d051</t>
        </is>
      </c>
      <c r="C15840" t="inlineStr">
        <is>
          <t>2016-01-21 21:23:15+00:00</t>
        </is>
      </c>
      <c r="D15840" t="inlineStr">
        <is>
          <t>verchange</t>
        </is>
      </c>
      <c r="E15840" t="inlineStr">
        <is>
          <t>pbr</t>
        </is>
      </c>
      <c r="F15840" t="inlineStr">
        <is>
          <t>&gt;=1.6</t>
        </is>
      </c>
      <c r="G15840" t="inlineStr">
        <is>
          <t>pbr</t>
        </is>
      </c>
      <c r="H15840" t="inlineStr">
        <is>
          <t>&lt;1.0;&gt;=0.6;!=0.7</t>
        </is>
      </c>
    </row>
    <row r="15841">
      <c r="A15841" t="inlineStr">
        <is>
          <t>freezer</t>
        </is>
      </c>
      <c r="B15841" t="inlineStr">
        <is>
          <t>2ee22e041d7c003964150cf0c009caca14b7d051</t>
        </is>
      </c>
      <c r="C15841" t="inlineStr">
        <is>
          <t>2016-01-21 21:23:15+00:00</t>
        </is>
      </c>
      <c r="D15841" t="inlineStr">
        <is>
          <t>verchange</t>
        </is>
      </c>
      <c r="E15841" t="inlineStr">
        <is>
          <t>paramiko</t>
        </is>
      </c>
      <c r="F15841" t="inlineStr">
        <is>
          <t>&gt;=1.13.0</t>
        </is>
      </c>
      <c r="G15841" t="inlineStr">
        <is>
          <t>paramiko</t>
        </is>
      </c>
      <c r="H15841" t="inlineStr">
        <is>
          <t>&gt;=1.13.0</t>
        </is>
      </c>
    </row>
    <row r="15842">
      <c r="A15842" t="inlineStr">
        <is>
          <t>freezer</t>
        </is>
      </c>
      <c r="B15842" t="inlineStr">
        <is>
          <t>2ee22e041d7c003964150cf0c009caca14b7d051</t>
        </is>
      </c>
      <c r="C15842" t="inlineStr">
        <is>
          <t>2016-01-21 21:23:15+00:00</t>
        </is>
      </c>
      <c r="D15842" t="inlineStr">
        <is>
          <t>verchange</t>
        </is>
      </c>
      <c r="E15842" t="inlineStr">
        <is>
          <t>python-swiftclient</t>
        </is>
      </c>
      <c r="F15842" t="inlineStr">
        <is>
          <t>&gt;=2.2.0</t>
        </is>
      </c>
      <c r="G15842" t="inlineStr">
        <is>
          <t>python-swiftclient</t>
        </is>
      </c>
      <c r="H15842" t="inlineStr">
        <is>
          <t>&gt;=2.2.0;&lt;2.5.0</t>
        </is>
      </c>
    </row>
    <row r="15843">
      <c r="A15843" t="inlineStr">
        <is>
          <t>freezer</t>
        </is>
      </c>
      <c r="B15843" t="inlineStr">
        <is>
          <t>2ee22e041d7c003964150cf0c009caca14b7d051</t>
        </is>
      </c>
      <c r="C15843" t="inlineStr">
        <is>
          <t>2016-01-21 21:23:15+00:00</t>
        </is>
      </c>
      <c r="D15843" t="inlineStr">
        <is>
          <t>verchange</t>
        </is>
      </c>
      <c r="E15843" t="inlineStr">
        <is>
          <t>python-openstackclient</t>
        </is>
      </c>
      <c r="F15843" t="inlineStr">
        <is>
          <t>&gt;=1.5.0</t>
        </is>
      </c>
      <c r="G15843" t="inlineStr">
        <is>
          <t>python-openstackclient</t>
        </is>
      </c>
      <c r="H15843" t="inlineStr">
        <is>
          <t>&gt;=1.0.3;&lt;1.1.0</t>
        </is>
      </c>
    </row>
    <row r="15844">
      <c r="A15844" t="inlineStr">
        <is>
          <t>freezer</t>
        </is>
      </c>
      <c r="B15844" t="inlineStr">
        <is>
          <t>2ee22e041d7c003964150cf0c009caca14b7d051</t>
        </is>
      </c>
      <c r="C15844" t="inlineStr">
        <is>
          <t>2016-01-21 21:23:15+00:00</t>
        </is>
      </c>
      <c r="D15844" t="inlineStr">
        <is>
          <t>verchange</t>
        </is>
      </c>
      <c r="E15844" t="inlineStr">
        <is>
          <t>oslo.i18n</t>
        </is>
      </c>
      <c r="F15844" t="inlineStr">
        <is>
          <t>&gt;=1.5.0</t>
        </is>
      </c>
      <c r="G15844" t="inlineStr">
        <is>
          <t>oslo.i18n</t>
        </is>
      </c>
      <c r="H15844" t="inlineStr">
        <is>
          <t>&lt;1.6.0;&gt;=1.5.0</t>
        </is>
      </c>
    </row>
    <row r="15845">
      <c r="A15845" t="inlineStr">
        <is>
          <t>freezer</t>
        </is>
      </c>
      <c r="B15845" t="inlineStr">
        <is>
          <t>2ee22e041d7c003964150cf0c009caca14b7d051</t>
        </is>
      </c>
      <c r="C15845" t="inlineStr">
        <is>
          <t>2016-01-21 21:23:15+00:00</t>
        </is>
      </c>
      <c r="D15845" t="inlineStr">
        <is>
          <t>add</t>
        </is>
      </c>
      <c r="E15845" t="inlineStr">
        <is>
          <t>astroid</t>
        </is>
      </c>
      <c r="F15845" t="inlineStr">
        <is>
          <t>&lt;1.4.0</t>
        </is>
      </c>
      <c r="G15845" t="inlineStr"/>
      <c r="H15845" t="inlineStr"/>
    </row>
    <row r="15846">
      <c r="A15846" t="inlineStr">
        <is>
          <t>freezer</t>
        </is>
      </c>
      <c r="B15846" t="inlineStr">
        <is>
          <t>2ee22e041d7c003964150cf0c009caca14b7d051</t>
        </is>
      </c>
      <c r="C15846" t="inlineStr">
        <is>
          <t>2016-01-21 21:23:15+00:00</t>
        </is>
      </c>
      <c r="D15846" t="inlineStr">
        <is>
          <t>add</t>
        </is>
      </c>
      <c r="E15846" t="inlineStr">
        <is>
          <t>oslo.log</t>
        </is>
      </c>
      <c r="F15846" t="inlineStr">
        <is>
          <t>&gt;=1.8.0</t>
        </is>
      </c>
      <c r="G15846" t="inlineStr"/>
      <c r="H15846" t="inlineStr"/>
    </row>
    <row r="15847">
      <c r="A15847" t="inlineStr">
        <is>
          <t>freezer</t>
        </is>
      </c>
      <c r="B15847" t="inlineStr">
        <is>
          <t>2ee22e041d7c003964150cf0c009caca14b7d051</t>
        </is>
      </c>
      <c r="C15847" t="inlineStr">
        <is>
          <t>2016-01-21 21:23:15+00:00</t>
        </is>
      </c>
      <c r="D15847" t="inlineStr">
        <is>
          <t>add</t>
        </is>
      </c>
      <c r="E15847" t="inlineStr">
        <is>
          <t>oslo.config</t>
        </is>
      </c>
      <c r="F15847" t="inlineStr">
        <is>
          <t>&gt;=2.3.0</t>
        </is>
      </c>
      <c r="G15847" t="inlineStr"/>
      <c r="H15847" t="inlineStr"/>
    </row>
    <row r="15848">
      <c r="A15848" t="inlineStr">
        <is>
          <t>freezer</t>
        </is>
      </c>
      <c r="B15848" t="inlineStr">
        <is>
          <t>20fa0e4d16d2af33d680c65bca748990e08c03a4</t>
        </is>
      </c>
      <c r="C15848" t="inlineStr">
        <is>
          <t>2016-01-27 16:36:18+00:00</t>
        </is>
      </c>
      <c r="D15848" t="inlineStr">
        <is>
          <t>verchange</t>
        </is>
      </c>
      <c r="E15848" t="inlineStr">
        <is>
          <t>python-swiftclient</t>
        </is>
      </c>
      <c r="F15848" t="inlineStr">
        <is>
          <t>&lt;=2.6.0;&gt;=2.2.0</t>
        </is>
      </c>
      <c r="G15848" t="inlineStr">
        <is>
          <t>python-swiftclient</t>
        </is>
      </c>
      <c r="H15848" t="inlineStr">
        <is>
          <t>&gt;=2.2.0</t>
        </is>
      </c>
    </row>
    <row r="15849">
      <c r="A15849" t="inlineStr">
        <is>
          <t>freezer</t>
        </is>
      </c>
      <c r="B15849" t="inlineStr">
        <is>
          <t>7a3b3bdc3c3b68ac3db22b3da1542c9cedecbcee</t>
        </is>
      </c>
      <c r="C15849" t="inlineStr">
        <is>
          <t>2016-04-07 07:30:31+00:00</t>
        </is>
      </c>
      <c r="D15849" t="inlineStr">
        <is>
          <t>verchange</t>
        </is>
      </c>
      <c r="E15849" t="inlineStr">
        <is>
          <t>astroid</t>
        </is>
      </c>
      <c r="F15849" t="inlineStr">
        <is>
          <t>&lt;1.4.0</t>
        </is>
      </c>
      <c r="G15849" t="inlineStr">
        <is>
          <t>astroid</t>
        </is>
      </c>
      <c r="H15849" t="inlineStr">
        <is>
          <t>&lt;1.4.0</t>
        </is>
      </c>
    </row>
    <row r="15850">
      <c r="A15850" t="inlineStr">
        <is>
          <t>freezer</t>
        </is>
      </c>
      <c r="B15850" t="inlineStr">
        <is>
          <t>7a3b3bdc3c3b68ac3db22b3da1542c9cedecbcee</t>
        </is>
      </c>
      <c r="C15850" t="inlineStr">
        <is>
          <t>2016-04-07 07:30:31+00:00</t>
        </is>
      </c>
      <c r="D15850" t="inlineStr">
        <is>
          <t>verchange</t>
        </is>
      </c>
      <c r="E15850" t="inlineStr">
        <is>
          <t>oslo.utils</t>
        </is>
      </c>
      <c r="F15850" t="inlineStr">
        <is>
          <t>&gt;=3.5.0</t>
        </is>
      </c>
      <c r="G15850" t="inlineStr">
        <is>
          <t>oslo.utils</t>
        </is>
      </c>
      <c r="H15850" t="inlineStr">
        <is>
          <t>&gt;=2.0.0;!=2.6.0</t>
        </is>
      </c>
    </row>
    <row r="15851">
      <c r="A15851" t="inlineStr">
        <is>
          <t>freezer</t>
        </is>
      </c>
      <c r="B15851" t="inlineStr">
        <is>
          <t>7a3b3bdc3c3b68ac3db22b3da1542c9cedecbcee</t>
        </is>
      </c>
      <c r="C15851" t="inlineStr">
        <is>
          <t>2016-04-07 07:30:31+00:00</t>
        </is>
      </c>
      <c r="D15851" t="inlineStr">
        <is>
          <t>verchange</t>
        </is>
      </c>
      <c r="E15851" t="inlineStr">
        <is>
          <t>oslo.config</t>
        </is>
      </c>
      <c r="F15851" t="inlineStr">
        <is>
          <t>&gt;=3.7.0</t>
        </is>
      </c>
      <c r="G15851" t="inlineStr">
        <is>
          <t>oslo.config</t>
        </is>
      </c>
      <c r="H15851" t="inlineStr">
        <is>
          <t>&gt;=2.3.0</t>
        </is>
      </c>
    </row>
    <row r="15852">
      <c r="A15852" t="inlineStr">
        <is>
          <t>freezer</t>
        </is>
      </c>
      <c r="B15852" t="inlineStr">
        <is>
          <t>7a3b3bdc3c3b68ac3db22b3da1542c9cedecbcee</t>
        </is>
      </c>
      <c r="C15852" t="inlineStr">
        <is>
          <t>2016-04-07 07:30:31+00:00</t>
        </is>
      </c>
      <c r="D15852" t="inlineStr">
        <is>
          <t>verchange</t>
        </is>
      </c>
      <c r="E15852" t="inlineStr">
        <is>
          <t>setuptools</t>
        </is>
      </c>
      <c r="F15852" t="inlineStr">
        <is>
          <t>&gt;=16.0</t>
        </is>
      </c>
      <c r="G15852" t="inlineStr">
        <is>
          <t>setuptools</t>
        </is>
      </c>
      <c r="H15852" t="inlineStr">
        <is>
          <t>&gt;=16.0</t>
        </is>
      </c>
    </row>
    <row r="15853">
      <c r="A15853" t="inlineStr">
        <is>
          <t>freezer</t>
        </is>
      </c>
      <c r="B15853" t="inlineStr">
        <is>
          <t>7a3b3bdc3c3b68ac3db22b3da1542c9cedecbcee</t>
        </is>
      </c>
      <c r="C15853" t="inlineStr">
        <is>
          <t>2016-04-07 07:30:31+00:00</t>
        </is>
      </c>
      <c r="D15853" t="inlineStr">
        <is>
          <t>verchange</t>
        </is>
      </c>
      <c r="E15853" t="inlineStr">
        <is>
          <t>python-keystoneclient</t>
        </is>
      </c>
      <c r="F15853" t="inlineStr">
        <is>
          <t>&gt;=1.6.0;!=2.1.0;!=1.8.0</t>
        </is>
      </c>
      <c r="G15853" t="inlineStr">
        <is>
          <t>python-keystoneclient</t>
        </is>
      </c>
      <c r="H15853" t="inlineStr">
        <is>
          <t>&gt;=1.6.0;!=1.8.0</t>
        </is>
      </c>
    </row>
    <row r="15854">
      <c r="A15854" t="inlineStr">
        <is>
          <t>freezer</t>
        </is>
      </c>
      <c r="B15854" t="inlineStr">
        <is>
          <t>7a3b3bdc3c3b68ac3db22b3da1542c9cedecbcee</t>
        </is>
      </c>
      <c r="C15854" t="inlineStr">
        <is>
          <t>2016-04-07 07:30:31+00:00</t>
        </is>
      </c>
      <c r="D15854" t="inlineStr">
        <is>
          <t>verchange</t>
        </is>
      </c>
      <c r="E15854" t="inlineStr">
        <is>
          <t>python-cinderclient</t>
        </is>
      </c>
      <c r="F15854" t="inlineStr">
        <is>
          <t>&gt;=1.3.1</t>
        </is>
      </c>
      <c r="G15854" t="inlineStr">
        <is>
          <t>python-cinderclient</t>
        </is>
      </c>
      <c r="H15854" t="inlineStr">
        <is>
          <t>&gt;=1.3.1</t>
        </is>
      </c>
    </row>
    <row r="15855">
      <c r="A15855" t="inlineStr">
        <is>
          <t>freezer</t>
        </is>
      </c>
      <c r="B15855" t="inlineStr">
        <is>
          <t>7a3b3bdc3c3b68ac3db22b3da1542c9cedecbcee</t>
        </is>
      </c>
      <c r="C15855" t="inlineStr">
        <is>
          <t>2016-04-07 07:30:31+00:00</t>
        </is>
      </c>
      <c r="D15855" t="inlineStr">
        <is>
          <t>verchange</t>
        </is>
      </c>
      <c r="E15855" t="inlineStr">
        <is>
          <t>python-glanceclient</t>
        </is>
      </c>
      <c r="F15855" t="inlineStr">
        <is>
          <t>&gt;=2.0.0</t>
        </is>
      </c>
      <c r="G15855" t="inlineStr">
        <is>
          <t>python-glanceclient</t>
        </is>
      </c>
      <c r="H15855" t="inlineStr">
        <is>
          <t>&gt;=0.18.0</t>
        </is>
      </c>
    </row>
    <row r="15856">
      <c r="A15856" t="inlineStr">
        <is>
          <t>freezer</t>
        </is>
      </c>
      <c r="B15856" t="inlineStr">
        <is>
          <t>7a3b3bdc3c3b68ac3db22b3da1542c9cedecbcee</t>
        </is>
      </c>
      <c r="C15856" t="inlineStr">
        <is>
          <t>2016-04-07 07:30:31+00:00</t>
        </is>
      </c>
      <c r="D15856" t="inlineStr">
        <is>
          <t>verchange</t>
        </is>
      </c>
      <c r="E15856" t="inlineStr">
        <is>
          <t>python-novaclient</t>
        </is>
      </c>
      <c r="F15856" t="inlineStr">
        <is>
          <t>!=2.33.0;&gt;=2.29.0</t>
        </is>
      </c>
      <c r="G15856" t="inlineStr">
        <is>
          <t>python-novaclient</t>
        </is>
      </c>
      <c r="H15856" t="inlineStr">
        <is>
          <t>!=2.33.0;&gt;=2.28.1</t>
        </is>
      </c>
    </row>
    <row r="15857">
      <c r="A15857" t="inlineStr">
        <is>
          <t>freezer</t>
        </is>
      </c>
      <c r="B15857" t="inlineStr">
        <is>
          <t>7a3b3bdc3c3b68ac3db22b3da1542c9cedecbcee</t>
        </is>
      </c>
      <c r="C15857" t="inlineStr">
        <is>
          <t>2016-04-07 07:30:31+00:00</t>
        </is>
      </c>
      <c r="D15857" t="inlineStr">
        <is>
          <t>verchange</t>
        </is>
      </c>
      <c r="E15857" t="inlineStr">
        <is>
          <t>PyMySQL</t>
        </is>
      </c>
      <c r="F15857" t="inlineStr">
        <is>
          <t>&gt;=0.6.2</t>
        </is>
      </c>
      <c r="G15857" t="inlineStr">
        <is>
          <t>PyMySQL</t>
        </is>
      </c>
      <c r="H15857" t="inlineStr">
        <is>
          <t>&gt;=0.6.2</t>
        </is>
      </c>
    </row>
    <row r="15858">
      <c r="A15858" t="inlineStr">
        <is>
          <t>freezer</t>
        </is>
      </c>
      <c r="B15858" t="inlineStr">
        <is>
          <t>7a3b3bdc3c3b68ac3db22b3da1542c9cedecbcee</t>
        </is>
      </c>
      <c r="C15858" t="inlineStr">
        <is>
          <t>2016-04-07 07:30:31+00:00</t>
        </is>
      </c>
      <c r="D15858" t="inlineStr">
        <is>
          <t>verchange</t>
        </is>
      </c>
      <c r="E15858" t="inlineStr">
        <is>
          <t>apscheduler</t>
        </is>
      </c>
      <c r="F15858" t="inlineStr"/>
      <c r="G15858" t="inlineStr">
        <is>
          <t>apscheduler</t>
        </is>
      </c>
      <c r="H15858" t="inlineStr"/>
    </row>
    <row r="15859">
      <c r="A15859" t="inlineStr">
        <is>
          <t>freezer</t>
        </is>
      </c>
      <c r="B15859" t="inlineStr">
        <is>
          <t>7a3b3bdc3c3b68ac3db22b3da1542c9cedecbcee</t>
        </is>
      </c>
      <c r="C15859" t="inlineStr">
        <is>
          <t>2016-04-07 07:30:31+00:00</t>
        </is>
      </c>
      <c r="D15859" t="inlineStr">
        <is>
          <t>verchange</t>
        </is>
      </c>
      <c r="E15859" t="inlineStr">
        <is>
          <t>pymongo</t>
        </is>
      </c>
      <c r="F15859" t="inlineStr">
        <is>
          <t>&gt;=3.0.2;!=3.1</t>
        </is>
      </c>
      <c r="G15859" t="inlineStr">
        <is>
          <t>pymongo</t>
        </is>
      </c>
      <c r="H15859" t="inlineStr">
        <is>
          <t>&gt;=3.0.2</t>
        </is>
      </c>
    </row>
    <row r="15860">
      <c r="A15860" t="inlineStr">
        <is>
          <t>freezer</t>
        </is>
      </c>
      <c r="B15860" t="inlineStr">
        <is>
          <t>7a3b3bdc3c3b68ac3db22b3da1542c9cedecbcee</t>
        </is>
      </c>
      <c r="C15860" t="inlineStr">
        <is>
          <t>2016-04-07 07:30:31+00:00</t>
        </is>
      </c>
      <c r="D15860" t="inlineStr">
        <is>
          <t>verchange</t>
        </is>
      </c>
      <c r="E15860" t="inlineStr">
        <is>
          <t>pbr</t>
        </is>
      </c>
      <c r="F15860" t="inlineStr">
        <is>
          <t>&gt;=1.6</t>
        </is>
      </c>
      <c r="G15860" t="inlineStr">
        <is>
          <t>pbr</t>
        </is>
      </c>
      <c r="H15860" t="inlineStr">
        <is>
          <t>&gt;=1.6</t>
        </is>
      </c>
    </row>
    <row r="15861">
      <c r="A15861" t="inlineStr">
        <is>
          <t>freezer</t>
        </is>
      </c>
      <c r="B15861" t="inlineStr">
        <is>
          <t>7a3b3bdc3c3b68ac3db22b3da1542c9cedecbcee</t>
        </is>
      </c>
      <c r="C15861" t="inlineStr">
        <is>
          <t>2016-04-07 07:30:31+00:00</t>
        </is>
      </c>
      <c r="D15861" t="inlineStr">
        <is>
          <t>verchange</t>
        </is>
      </c>
      <c r="E15861" t="inlineStr">
        <is>
          <t>paramiko</t>
        </is>
      </c>
      <c r="F15861" t="inlineStr">
        <is>
          <t>&gt;=1.16.0</t>
        </is>
      </c>
      <c r="G15861" t="inlineStr">
        <is>
          <t>paramiko</t>
        </is>
      </c>
      <c r="H15861" t="inlineStr">
        <is>
          <t>&gt;=1.13.0</t>
        </is>
      </c>
    </row>
    <row r="15862">
      <c r="A15862" t="inlineStr">
        <is>
          <t>freezer</t>
        </is>
      </c>
      <c r="B15862" t="inlineStr">
        <is>
          <t>7a3b3bdc3c3b68ac3db22b3da1542c9cedecbcee</t>
        </is>
      </c>
      <c r="C15862" t="inlineStr">
        <is>
          <t>2016-04-07 07:30:31+00:00</t>
        </is>
      </c>
      <c r="D15862" t="inlineStr">
        <is>
          <t>verchange</t>
        </is>
      </c>
      <c r="E15862" t="inlineStr">
        <is>
          <t>python-swiftclient</t>
        </is>
      </c>
      <c r="F15862" t="inlineStr">
        <is>
          <t>&gt;=2.2.0</t>
        </is>
      </c>
      <c r="G15862" t="inlineStr">
        <is>
          <t>python-swiftclient</t>
        </is>
      </c>
      <c r="H15862" t="inlineStr">
        <is>
          <t>&lt;=2.6.0;&gt;=2.2.0</t>
        </is>
      </c>
    </row>
    <row r="15863">
      <c r="A15863" t="inlineStr">
        <is>
          <t>freezer</t>
        </is>
      </c>
      <c r="B15863" t="inlineStr">
        <is>
          <t>7a3b3bdc3c3b68ac3db22b3da1542c9cedecbcee</t>
        </is>
      </c>
      <c r="C15863" t="inlineStr">
        <is>
          <t>2016-04-07 07:30:31+00:00</t>
        </is>
      </c>
      <c r="D15863" t="inlineStr">
        <is>
          <t>verchange</t>
        </is>
      </c>
      <c r="E15863" t="inlineStr">
        <is>
          <t>oslo.log</t>
        </is>
      </c>
      <c r="F15863" t="inlineStr">
        <is>
          <t>&gt;=1.14.0</t>
        </is>
      </c>
      <c r="G15863" t="inlineStr">
        <is>
          <t>oslo.log</t>
        </is>
      </c>
      <c r="H15863" t="inlineStr">
        <is>
          <t>&gt;=1.8.0</t>
        </is>
      </c>
    </row>
    <row r="15864">
      <c r="A15864" t="inlineStr">
        <is>
          <t>freezer</t>
        </is>
      </c>
      <c r="B15864" t="inlineStr">
        <is>
          <t>7a3b3bdc3c3b68ac3db22b3da1542c9cedecbcee</t>
        </is>
      </c>
      <c r="C15864" t="inlineStr">
        <is>
          <t>2016-04-07 07:30:31+00:00</t>
        </is>
      </c>
      <c r="D15864" t="inlineStr">
        <is>
          <t>verchange</t>
        </is>
      </c>
      <c r="E15864" t="inlineStr">
        <is>
          <t>python-openstackclient</t>
        </is>
      </c>
      <c r="F15864" t="inlineStr">
        <is>
          <t>&gt;=2.1.0</t>
        </is>
      </c>
      <c r="G15864" t="inlineStr">
        <is>
          <t>python-openstackclient</t>
        </is>
      </c>
      <c r="H15864" t="inlineStr">
        <is>
          <t>&gt;=1.5.0</t>
        </is>
      </c>
    </row>
    <row r="15865">
      <c r="A15865" t="inlineStr">
        <is>
          <t>freezer</t>
        </is>
      </c>
      <c r="B15865" t="inlineStr">
        <is>
          <t>7a3b3bdc3c3b68ac3db22b3da1542c9cedecbcee</t>
        </is>
      </c>
      <c r="C15865" t="inlineStr">
        <is>
          <t>2016-04-07 07:30:31+00:00</t>
        </is>
      </c>
      <c r="D15865" t="inlineStr">
        <is>
          <t>verchange</t>
        </is>
      </c>
      <c r="E15865" t="inlineStr">
        <is>
          <t>oslo.i18n</t>
        </is>
      </c>
      <c r="F15865" t="inlineStr">
        <is>
          <t>&gt;=2.1.0</t>
        </is>
      </c>
      <c r="G15865" t="inlineStr">
        <is>
          <t>oslo.i18n</t>
        </is>
      </c>
      <c r="H15865" t="inlineStr">
        <is>
          <t>&gt;=1.5.0</t>
        </is>
      </c>
    </row>
    <row r="15866">
      <c r="A15866" t="inlineStr">
        <is>
          <t>freezer</t>
        </is>
      </c>
      <c r="B15866" t="inlineStr">
        <is>
          <t>7a3b3bdc3c3b68ac3db22b3da1542c9cedecbcee</t>
        </is>
      </c>
      <c r="C15866" t="inlineStr">
        <is>
          <t>2016-04-07 07:30:31+00:00</t>
        </is>
      </c>
      <c r="D15866" t="inlineStr">
        <is>
          <t>add</t>
        </is>
      </c>
      <c r="E15866" t="inlineStr">
        <is>
          <t>six</t>
        </is>
      </c>
      <c r="F15866" t="inlineStr">
        <is>
          <t>&gt;=1.9.0</t>
        </is>
      </c>
      <c r="G15866" t="inlineStr"/>
      <c r="H15866" t="inlineStr"/>
    </row>
    <row r="15867">
      <c r="A15867" t="inlineStr">
        <is>
          <t>freezer</t>
        </is>
      </c>
      <c r="B15867" t="inlineStr">
        <is>
          <t>df4ff63675eb66b8181f9ac2b4b9228b14b10784</t>
        </is>
      </c>
      <c r="C15867" t="inlineStr">
        <is>
          <t>2016-10-06 13:11:50+00:00</t>
        </is>
      </c>
      <c r="D15867" t="inlineStr">
        <is>
          <t>verchange</t>
        </is>
      </c>
      <c r="E15867" t="inlineStr">
        <is>
          <t>astroid</t>
        </is>
      </c>
      <c r="F15867" t="inlineStr">
        <is>
          <t>&lt;1.4.0</t>
        </is>
      </c>
      <c r="G15867" t="inlineStr">
        <is>
          <t>astroid</t>
        </is>
      </c>
      <c r="H15867" t="inlineStr">
        <is>
          <t>&lt;1.4.0</t>
        </is>
      </c>
    </row>
    <row r="15868">
      <c r="A15868" t="inlineStr">
        <is>
          <t>freezer</t>
        </is>
      </c>
      <c r="B15868" t="inlineStr">
        <is>
          <t>df4ff63675eb66b8181f9ac2b4b9228b14b10784</t>
        </is>
      </c>
      <c r="C15868" t="inlineStr">
        <is>
          <t>2016-10-06 13:11:50+00:00</t>
        </is>
      </c>
      <c r="D15868" t="inlineStr">
        <is>
          <t>verchange</t>
        </is>
      </c>
      <c r="E15868" t="inlineStr">
        <is>
          <t>oslo.utils</t>
        </is>
      </c>
      <c r="F15868" t="inlineStr">
        <is>
          <t>&gt;=3.16.0</t>
        </is>
      </c>
      <c r="G15868" t="inlineStr">
        <is>
          <t>oslo.utils</t>
        </is>
      </c>
      <c r="H15868" t="inlineStr">
        <is>
          <t>&gt;=3.5.0</t>
        </is>
      </c>
    </row>
    <row r="15869">
      <c r="A15869" t="inlineStr">
        <is>
          <t>freezer</t>
        </is>
      </c>
      <c r="B15869" t="inlineStr">
        <is>
          <t>df4ff63675eb66b8181f9ac2b4b9228b14b10784</t>
        </is>
      </c>
      <c r="C15869" t="inlineStr">
        <is>
          <t>2016-10-06 13:11:50+00:00</t>
        </is>
      </c>
      <c r="D15869" t="inlineStr">
        <is>
          <t>verchange</t>
        </is>
      </c>
      <c r="E15869" t="inlineStr">
        <is>
          <t>oslo.config</t>
        </is>
      </c>
      <c r="F15869" t="inlineStr">
        <is>
          <t>&gt;=3.14.0</t>
        </is>
      </c>
      <c r="G15869" t="inlineStr">
        <is>
          <t>oslo.config</t>
        </is>
      </c>
      <c r="H15869" t="inlineStr">
        <is>
          <t>&gt;=3.7.0</t>
        </is>
      </c>
    </row>
    <row r="15870">
      <c r="A15870" t="inlineStr">
        <is>
          <t>freezer</t>
        </is>
      </c>
      <c r="B15870" t="inlineStr">
        <is>
          <t>df4ff63675eb66b8181f9ac2b4b9228b14b10784</t>
        </is>
      </c>
      <c r="C15870" t="inlineStr">
        <is>
          <t>2016-10-06 13:11:50+00:00</t>
        </is>
      </c>
      <c r="D15870" t="inlineStr">
        <is>
          <t>verchange</t>
        </is>
      </c>
      <c r="E15870" t="inlineStr">
        <is>
          <t>setuptools</t>
        </is>
      </c>
      <c r="F15870" t="inlineStr">
        <is>
          <t>!=24.0.0;&gt;=16.0</t>
        </is>
      </c>
      <c r="G15870" t="inlineStr">
        <is>
          <t>setuptools</t>
        </is>
      </c>
      <c r="H15870" t="inlineStr">
        <is>
          <t>&gt;=16.0</t>
        </is>
      </c>
    </row>
    <row r="15871">
      <c r="A15871" t="inlineStr">
        <is>
          <t>freezer</t>
        </is>
      </c>
      <c r="B15871" t="inlineStr">
        <is>
          <t>df4ff63675eb66b8181f9ac2b4b9228b14b10784</t>
        </is>
      </c>
      <c r="C15871" t="inlineStr">
        <is>
          <t>2016-10-06 13:11:50+00:00</t>
        </is>
      </c>
      <c r="D15871" t="inlineStr">
        <is>
          <t>verchange</t>
        </is>
      </c>
      <c r="E15871" t="inlineStr">
        <is>
          <t>python-cinderclient</t>
        </is>
      </c>
      <c r="F15871" t="inlineStr">
        <is>
          <t>&gt;=1.6.0;!=1.7.1;!=1.7.0</t>
        </is>
      </c>
      <c r="G15871" t="inlineStr">
        <is>
          <t>python-cinderclient</t>
        </is>
      </c>
      <c r="H15871" t="inlineStr">
        <is>
          <t>&gt;=1.3.1</t>
        </is>
      </c>
    </row>
    <row r="15872">
      <c r="A15872" t="inlineStr">
        <is>
          <t>freezer</t>
        </is>
      </c>
      <c r="B15872" t="inlineStr">
        <is>
          <t>df4ff63675eb66b8181f9ac2b4b9228b14b10784</t>
        </is>
      </c>
      <c r="C15872" t="inlineStr">
        <is>
          <t>2016-10-06 13:11:50+00:00</t>
        </is>
      </c>
      <c r="D15872" t="inlineStr">
        <is>
          <t>verchange</t>
        </is>
      </c>
      <c r="E15872" t="inlineStr">
        <is>
          <t>python-glanceclient</t>
        </is>
      </c>
      <c r="F15872" t="inlineStr">
        <is>
          <t>&gt;=2.3.0;!=2.4.0</t>
        </is>
      </c>
      <c r="G15872" t="inlineStr">
        <is>
          <t>python-glanceclient</t>
        </is>
      </c>
      <c r="H15872" t="inlineStr">
        <is>
          <t>&gt;=2.0.0</t>
        </is>
      </c>
    </row>
    <row r="15873">
      <c r="A15873" t="inlineStr">
        <is>
          <t>freezer</t>
        </is>
      </c>
      <c r="B15873" t="inlineStr">
        <is>
          <t>df4ff63675eb66b8181f9ac2b4b9228b14b10784</t>
        </is>
      </c>
      <c r="C15873" t="inlineStr">
        <is>
          <t>2016-10-06 13:11:50+00:00</t>
        </is>
      </c>
      <c r="D15873" t="inlineStr">
        <is>
          <t>verchange</t>
        </is>
      </c>
      <c r="E15873" t="inlineStr">
        <is>
          <t>PyMySQL</t>
        </is>
      </c>
      <c r="F15873" t="inlineStr">
        <is>
          <t>!=0.7.7;&gt;=0.6.2</t>
        </is>
      </c>
      <c r="G15873" t="inlineStr">
        <is>
          <t>PyMySQL</t>
        </is>
      </c>
      <c r="H15873" t="inlineStr">
        <is>
          <t>&gt;=0.6.2</t>
        </is>
      </c>
    </row>
    <row r="15874">
      <c r="A15874" t="inlineStr">
        <is>
          <t>freezer</t>
        </is>
      </c>
      <c r="B15874" t="inlineStr">
        <is>
          <t>df4ff63675eb66b8181f9ac2b4b9228b14b10784</t>
        </is>
      </c>
      <c r="C15874" t="inlineStr">
        <is>
          <t>2016-10-06 13:11:50+00:00</t>
        </is>
      </c>
      <c r="D15874" t="inlineStr">
        <is>
          <t>verchange</t>
        </is>
      </c>
      <c r="E15874" t="inlineStr">
        <is>
          <t>paramiko</t>
        </is>
      </c>
      <c r="F15874" t="inlineStr">
        <is>
          <t>&gt;=2.0</t>
        </is>
      </c>
      <c r="G15874" t="inlineStr">
        <is>
          <t>paramiko</t>
        </is>
      </c>
      <c r="H15874" t="inlineStr">
        <is>
          <t>&gt;=1.16.0</t>
        </is>
      </c>
    </row>
    <row r="15875">
      <c r="A15875" t="inlineStr">
        <is>
          <t>freezer</t>
        </is>
      </c>
      <c r="B15875" t="inlineStr">
        <is>
          <t>df4ff63675eb66b8181f9ac2b4b9228b14b10784</t>
        </is>
      </c>
      <c r="C15875" t="inlineStr">
        <is>
          <t>2016-10-06 13:11:50+00:00</t>
        </is>
      </c>
      <c r="D15875" t="inlineStr">
        <is>
          <t>add</t>
        </is>
      </c>
      <c r="E15875" t="inlineStr">
        <is>
          <t>keystoneauth1</t>
        </is>
      </c>
      <c r="F15875" t="inlineStr">
        <is>
          <t>&gt;=2.10.0</t>
        </is>
      </c>
      <c r="G15875" t="inlineStr"/>
      <c r="H15875" t="inlineStr"/>
    </row>
    <row r="15876">
      <c r="A15876" t="inlineStr">
        <is>
          <t>freezer</t>
        </is>
      </c>
      <c r="B15876" t="inlineStr">
        <is>
          <t>df4ff63675eb66b8181f9ac2b4b9228b14b10784</t>
        </is>
      </c>
      <c r="C15876" t="inlineStr">
        <is>
          <t>2016-10-06 13:11:50+00:00</t>
        </is>
      </c>
      <c r="D15876" t="inlineStr">
        <is>
          <t>add</t>
        </is>
      </c>
      <c r="E15876" t="inlineStr">
        <is>
          <t>psutil</t>
        </is>
      </c>
      <c r="F15876" t="inlineStr">
        <is>
          <t>&gt;=1.1.1;&lt;2.0.0</t>
        </is>
      </c>
      <c r="G15876" t="inlineStr"/>
      <c r="H15876" t="inlineStr"/>
    </row>
    <row r="15877">
      <c r="A15877" t="inlineStr">
        <is>
          <t>freezer</t>
        </is>
      </c>
      <c r="B15877" t="inlineStr">
        <is>
          <t>df4ff63675eb66b8181f9ac2b4b9228b14b10784</t>
        </is>
      </c>
      <c r="C15877" t="inlineStr">
        <is>
          <t>2016-10-06 13:11:50+00:00</t>
        </is>
      </c>
      <c r="D15877" t="inlineStr">
        <is>
          <t>rem</t>
        </is>
      </c>
      <c r="E15877" t="inlineStr"/>
      <c r="F15877" t="inlineStr"/>
      <c r="G15877" t="inlineStr">
        <is>
          <t>python-keystoneclient</t>
        </is>
      </c>
      <c r="H15877" t="inlineStr">
        <is>
          <t>&gt;=1.6.0;!=2.1.0;!=1.8.0</t>
        </is>
      </c>
    </row>
    <row r="15878">
      <c r="A15878" t="inlineStr">
        <is>
          <t>freezer</t>
        </is>
      </c>
      <c r="B15878" t="inlineStr">
        <is>
          <t>62e7174dbc33f0e23434ab336f2b8f45031a7259</t>
        </is>
      </c>
      <c r="C15878" t="inlineStr">
        <is>
          <t>2017-02-22 13:39:07+00:00</t>
        </is>
      </c>
      <c r="D15878" t="inlineStr">
        <is>
          <t>verchange</t>
        </is>
      </c>
      <c r="E15878" t="inlineStr">
        <is>
          <t>oslo.utils</t>
        </is>
      </c>
      <c r="F15878" t="inlineStr">
        <is>
          <t>&gt;=3.18.0</t>
        </is>
      </c>
      <c r="G15878" t="inlineStr">
        <is>
          <t>oslo.utils</t>
        </is>
      </c>
      <c r="H15878" t="inlineStr">
        <is>
          <t>&gt;=3.16.0</t>
        </is>
      </c>
    </row>
    <row r="15879">
      <c r="A15879" t="inlineStr">
        <is>
          <t>freezer</t>
        </is>
      </c>
      <c r="B15879" t="inlineStr">
        <is>
          <t>62e7174dbc33f0e23434ab336f2b8f45031a7259</t>
        </is>
      </c>
      <c r="C15879" t="inlineStr">
        <is>
          <t>2017-02-22 13:39:07+00:00</t>
        </is>
      </c>
      <c r="D15879" t="inlineStr">
        <is>
          <t>verchange</t>
        </is>
      </c>
      <c r="E15879" t="inlineStr">
        <is>
          <t>psutil</t>
        </is>
      </c>
      <c r="F15879" t="inlineStr">
        <is>
          <t>&gt;=3.0.1</t>
        </is>
      </c>
      <c r="G15879" t="inlineStr">
        <is>
          <t>psutil</t>
        </is>
      </c>
      <c r="H15879" t="inlineStr">
        <is>
          <t>&gt;=1.1.1;&lt;2.0.0</t>
        </is>
      </c>
    </row>
    <row r="15880">
      <c r="A15880" t="inlineStr">
        <is>
          <t>freezer</t>
        </is>
      </c>
      <c r="B15880" t="inlineStr">
        <is>
          <t>62e7174dbc33f0e23434ab336f2b8f45031a7259</t>
        </is>
      </c>
      <c r="C15880" t="inlineStr">
        <is>
          <t>2017-02-22 13:39:07+00:00</t>
        </is>
      </c>
      <c r="D15880" t="inlineStr">
        <is>
          <t>verchange</t>
        </is>
      </c>
      <c r="E15880" t="inlineStr">
        <is>
          <t>oslo.config</t>
        </is>
      </c>
      <c r="F15880" t="inlineStr">
        <is>
          <t>&gt;=3.14.0;!=3.18.0</t>
        </is>
      </c>
      <c r="G15880" t="inlineStr">
        <is>
          <t>oslo.config</t>
        </is>
      </c>
      <c r="H15880" t="inlineStr">
        <is>
          <t>&gt;=3.14.0</t>
        </is>
      </c>
    </row>
    <row r="15881">
      <c r="A15881" t="inlineStr">
        <is>
          <t>freezer</t>
        </is>
      </c>
      <c r="B15881" t="inlineStr">
        <is>
          <t>62e7174dbc33f0e23434ab336f2b8f45031a7259</t>
        </is>
      </c>
      <c r="C15881" t="inlineStr">
        <is>
          <t>2017-02-22 13:39:07+00:00</t>
        </is>
      </c>
      <c r="D15881" t="inlineStr">
        <is>
          <t>verchange</t>
        </is>
      </c>
      <c r="E15881" t="inlineStr">
        <is>
          <t>keystoneauth1</t>
        </is>
      </c>
      <c r="F15881" t="inlineStr">
        <is>
          <t>&gt;=2.18.0</t>
        </is>
      </c>
      <c r="G15881" t="inlineStr">
        <is>
          <t>keystoneauth1</t>
        </is>
      </c>
      <c r="H15881" t="inlineStr">
        <is>
          <t>&gt;=2.10.0</t>
        </is>
      </c>
    </row>
    <row r="15882">
      <c r="A15882" t="inlineStr">
        <is>
          <t>freezer</t>
        </is>
      </c>
      <c r="B15882" t="inlineStr">
        <is>
          <t>62e7174dbc33f0e23434ab336f2b8f45031a7259</t>
        </is>
      </c>
      <c r="C15882" t="inlineStr">
        <is>
          <t>2017-02-22 13:39:07+00:00</t>
        </is>
      </c>
      <c r="D15882" t="inlineStr">
        <is>
          <t>verchange</t>
        </is>
      </c>
      <c r="E15882" t="inlineStr">
        <is>
          <t>python-novaclient</t>
        </is>
      </c>
      <c r="F15882" t="inlineStr">
        <is>
          <t>!=7.0.0;&gt;=6.0.0</t>
        </is>
      </c>
      <c r="G15882" t="inlineStr">
        <is>
          <t>python-novaclient</t>
        </is>
      </c>
      <c r="H15882" t="inlineStr">
        <is>
          <t>!=2.33.0;&gt;=2.29.0</t>
        </is>
      </c>
    </row>
    <row r="15883">
      <c r="A15883" t="inlineStr">
        <is>
          <t>freezer</t>
        </is>
      </c>
      <c r="B15883" t="inlineStr">
        <is>
          <t>62e7174dbc33f0e23434ab336f2b8f45031a7259</t>
        </is>
      </c>
      <c r="C15883" t="inlineStr">
        <is>
          <t>2017-02-22 13:39:07+00:00</t>
        </is>
      </c>
      <c r="D15883" t="inlineStr">
        <is>
          <t>verchange</t>
        </is>
      </c>
      <c r="E15883" t="inlineStr">
        <is>
          <t>python-glanceclient</t>
        </is>
      </c>
      <c r="F15883" t="inlineStr">
        <is>
          <t>&gt;=2.5.0</t>
        </is>
      </c>
      <c r="G15883" t="inlineStr">
        <is>
          <t>python-glanceclient</t>
        </is>
      </c>
      <c r="H15883" t="inlineStr">
        <is>
          <t>&gt;=2.3.0;!=2.4.0</t>
        </is>
      </c>
    </row>
    <row r="15884">
      <c r="A15884" t="inlineStr">
        <is>
          <t>freezer</t>
        </is>
      </c>
      <c r="B15884" t="inlineStr">
        <is>
          <t>62e7174dbc33f0e23434ab336f2b8f45031a7259</t>
        </is>
      </c>
      <c r="C15884" t="inlineStr">
        <is>
          <t>2017-02-22 13:39:07+00:00</t>
        </is>
      </c>
      <c r="D15884" t="inlineStr">
        <is>
          <t>verchange</t>
        </is>
      </c>
      <c r="E15884" t="inlineStr">
        <is>
          <t>PyMySQL</t>
        </is>
      </c>
      <c r="F15884" t="inlineStr">
        <is>
          <t>&gt;=0.7.6</t>
        </is>
      </c>
      <c r="G15884" t="inlineStr">
        <is>
          <t>PyMySQL</t>
        </is>
      </c>
      <c r="H15884" t="inlineStr">
        <is>
          <t>!=0.7.7;&gt;=0.6.2</t>
        </is>
      </c>
    </row>
    <row r="15885">
      <c r="A15885" t="inlineStr">
        <is>
          <t>freezer</t>
        </is>
      </c>
      <c r="B15885" t="inlineStr">
        <is>
          <t>62e7174dbc33f0e23434ab336f2b8f45031a7259</t>
        </is>
      </c>
      <c r="C15885" t="inlineStr">
        <is>
          <t>2017-02-22 13:39:07+00:00</t>
        </is>
      </c>
      <c r="D15885" t="inlineStr">
        <is>
          <t>verchange</t>
        </is>
      </c>
      <c r="E15885" t="inlineStr">
        <is>
          <t>pbr</t>
        </is>
      </c>
      <c r="F15885" t="inlineStr">
        <is>
          <t>&gt;=1.8</t>
        </is>
      </c>
      <c r="G15885" t="inlineStr">
        <is>
          <t>pbr</t>
        </is>
      </c>
      <c r="H15885" t="inlineStr">
        <is>
          <t>&gt;=1.6</t>
        </is>
      </c>
    </row>
    <row r="15886">
      <c r="A15886" t="inlineStr">
        <is>
          <t>freezer</t>
        </is>
      </c>
      <c r="B15886" t="inlineStr">
        <is>
          <t>62e7174dbc33f0e23434ab336f2b8f45031a7259</t>
        </is>
      </c>
      <c r="C15886" t="inlineStr">
        <is>
          <t>2017-02-22 13:39:07+00:00</t>
        </is>
      </c>
      <c r="D15886" t="inlineStr">
        <is>
          <t>verchange</t>
        </is>
      </c>
      <c r="E15886" t="inlineStr">
        <is>
          <t>python-swiftclient</t>
        </is>
      </c>
      <c r="F15886" t="inlineStr">
        <is>
          <t>&gt;=3.2.0</t>
        </is>
      </c>
      <c r="G15886" t="inlineStr">
        <is>
          <t>python-swiftclient</t>
        </is>
      </c>
      <c r="H15886" t="inlineStr">
        <is>
          <t>&gt;=2.2.0</t>
        </is>
      </c>
    </row>
    <row r="15887">
      <c r="A15887" t="inlineStr">
        <is>
          <t>freezer</t>
        </is>
      </c>
      <c r="B15887" t="inlineStr">
        <is>
          <t>62e7174dbc33f0e23434ab336f2b8f45031a7259</t>
        </is>
      </c>
      <c r="C15887" t="inlineStr">
        <is>
          <t>2017-02-22 13:39:07+00:00</t>
        </is>
      </c>
      <c r="D15887" t="inlineStr">
        <is>
          <t>verchange</t>
        </is>
      </c>
      <c r="E15887" t="inlineStr">
        <is>
          <t>oslo.log</t>
        </is>
      </c>
      <c r="F15887" t="inlineStr">
        <is>
          <t>&gt;=3.11.0</t>
        </is>
      </c>
      <c r="G15887" t="inlineStr">
        <is>
          <t>oslo.log</t>
        </is>
      </c>
      <c r="H15887" t="inlineStr">
        <is>
          <t>&gt;=1.14.0</t>
        </is>
      </c>
    </row>
    <row r="15888">
      <c r="A15888" t="inlineStr">
        <is>
          <t>freezer</t>
        </is>
      </c>
      <c r="B15888" t="inlineStr">
        <is>
          <t>62e7174dbc33f0e23434ab336f2b8f45031a7259</t>
        </is>
      </c>
      <c r="C15888" t="inlineStr">
        <is>
          <t>2017-02-22 13:39:07+00:00</t>
        </is>
      </c>
      <c r="D15888" t="inlineStr">
        <is>
          <t>verchange</t>
        </is>
      </c>
      <c r="E15888" t="inlineStr">
        <is>
          <t>python-openstackclient</t>
        </is>
      </c>
      <c r="F15888" t="inlineStr">
        <is>
          <t>&gt;=3.3.0</t>
        </is>
      </c>
      <c r="G15888" t="inlineStr">
        <is>
          <t>python-openstackclient</t>
        </is>
      </c>
      <c r="H15888" t="inlineStr">
        <is>
          <t>&gt;=2.1.0</t>
        </is>
      </c>
    </row>
    <row r="15889">
      <c r="A15889" t="inlineStr">
        <is>
          <t>freezer</t>
        </is>
      </c>
      <c r="B15889" t="inlineStr">
        <is>
          <t>62e7174dbc33f0e23434ab336f2b8f45031a7259</t>
        </is>
      </c>
      <c r="C15889" t="inlineStr">
        <is>
          <t>2017-02-22 13:39:07+00:00</t>
        </is>
      </c>
      <c r="D15889" t="inlineStr">
        <is>
          <t>add</t>
        </is>
      </c>
      <c r="E15889" t="inlineStr">
        <is>
          <t>python-freezerclient</t>
        </is>
      </c>
      <c r="F15889" t="inlineStr">
        <is>
          <t>&gt;=1.0.0</t>
        </is>
      </c>
      <c r="G15889" t="inlineStr"/>
      <c r="H15889" t="inlineStr"/>
    </row>
    <row r="15890">
      <c r="A15890" t="inlineStr">
        <is>
          <t>freezer</t>
        </is>
      </c>
      <c r="B15890" t="inlineStr">
        <is>
          <t>62e7174dbc33f0e23434ab336f2b8f45031a7259</t>
        </is>
      </c>
      <c r="C15890" t="inlineStr">
        <is>
          <t>2017-02-22 13:39:07+00:00</t>
        </is>
      </c>
      <c r="D15890" t="inlineStr">
        <is>
          <t>add</t>
        </is>
      </c>
      <c r="E15890" t="inlineStr">
        <is>
          <t>pycrypto</t>
        </is>
      </c>
      <c r="F15890" t="inlineStr">
        <is>
          <t>&gt;=2.6</t>
        </is>
      </c>
      <c r="G15890" t="inlineStr"/>
      <c r="H15890" t="inlineStr"/>
    </row>
    <row r="15891">
      <c r="A15891" t="inlineStr">
        <is>
          <t>freezer</t>
        </is>
      </c>
      <c r="B15891" t="inlineStr">
        <is>
          <t>527dac7e66d8e87acdd58541a6a522e320339c0f</t>
        </is>
      </c>
      <c r="C15891" t="inlineStr">
        <is>
          <t>2017-05-23 16:31:17+00:00</t>
        </is>
      </c>
      <c r="D15891" t="inlineStr">
        <is>
          <t>verchange</t>
        </is>
      </c>
      <c r="E15891" t="inlineStr">
        <is>
          <t>setuptools</t>
        </is>
      </c>
      <c r="F15891" t="inlineStr">
        <is>
          <t>!=24.0.0;!=34.3.1;!=34.1.1;!=34.0.0;!=34.0.3;!=34.1.0;!=34.0.1;!=34.2.0;!=34.0.2;!=34.3.2;&gt;=16.0;!=34.3.0</t>
        </is>
      </c>
      <c r="G15891" t="inlineStr">
        <is>
          <t>setuptools</t>
        </is>
      </c>
      <c r="H15891" t="inlineStr">
        <is>
          <t>!=24.0.0;&gt;=16.0</t>
        </is>
      </c>
    </row>
    <row r="15892">
      <c r="A15892" t="inlineStr">
        <is>
          <t>freezer</t>
        </is>
      </c>
      <c r="B15892" t="inlineStr">
        <is>
          <t>f22014f2f2dcfcfd7c8391f9cb2ddc5de4c588a1</t>
        </is>
      </c>
      <c r="C15892" t="inlineStr">
        <is>
          <t>2017-05-24 08:45:43+00:00</t>
        </is>
      </c>
      <c r="D15892" t="inlineStr">
        <is>
          <t>verchange</t>
        </is>
      </c>
      <c r="E15892" t="inlineStr">
        <is>
          <t>psutil</t>
        </is>
      </c>
      <c r="F15892" t="inlineStr">
        <is>
          <t>&gt;=1.1.1;&lt;2.0.0</t>
        </is>
      </c>
      <c r="G15892" t="inlineStr">
        <is>
          <t>psutil</t>
        </is>
      </c>
      <c r="H15892" t="inlineStr">
        <is>
          <t>&gt;=1.1.1;&lt;2.0.0</t>
        </is>
      </c>
    </row>
    <row r="15893">
      <c r="A15893" t="inlineStr">
        <is>
          <t>freezer</t>
        </is>
      </c>
      <c r="B15893" t="inlineStr">
        <is>
          <t>f22014f2f2dcfcfd7c8391f9cb2ddc5de4c588a1</t>
        </is>
      </c>
      <c r="C15893" t="inlineStr">
        <is>
          <t>2017-05-24 08:45:43+00:00</t>
        </is>
      </c>
      <c r="D15893" t="inlineStr">
        <is>
          <t>verchange</t>
        </is>
      </c>
      <c r="E15893" t="inlineStr">
        <is>
          <t>setuptools</t>
        </is>
      </c>
      <c r="F15893" t="inlineStr">
        <is>
          <t>!=24.0.0;!=34.3.1;!=34.1.1;!=34.0.0;!=34.0.3;!=34.1.0;!=34.0.1;!=34.2.0;!=34.0.2;!=34.3.2;&gt;=16.0;!=34.3.0;!=34.3.3</t>
        </is>
      </c>
      <c r="G15893" t="inlineStr">
        <is>
          <t>setuptools</t>
        </is>
      </c>
      <c r="H15893" t="inlineStr">
        <is>
          <t>!=24.0.0;&gt;=16.0</t>
        </is>
      </c>
    </row>
    <row r="15894">
      <c r="A15894" t="inlineStr">
        <is>
          <t>freezer</t>
        </is>
      </c>
      <c r="B15894" t="inlineStr">
        <is>
          <t>4ccbc5b43794062060a980ef6909bf0f1006e0b4</t>
        </is>
      </c>
      <c r="C15894" t="inlineStr">
        <is>
          <t>2017-08-30 11:05:56+00:00</t>
        </is>
      </c>
      <c r="D15894" t="inlineStr">
        <is>
          <t>verchange</t>
        </is>
      </c>
      <c r="E15894" t="inlineStr">
        <is>
          <t>oslo.utils</t>
        </is>
      </c>
      <c r="F15894" t="inlineStr">
        <is>
          <t>&gt;=3.20.0</t>
        </is>
      </c>
      <c r="G15894" t="inlineStr">
        <is>
          <t>oslo.utils</t>
        </is>
      </c>
      <c r="H15894" t="inlineStr">
        <is>
          <t>&gt;=3.18.0</t>
        </is>
      </c>
    </row>
    <row r="15895">
      <c r="A15895" t="inlineStr">
        <is>
          <t>freezer</t>
        </is>
      </c>
      <c r="B15895" t="inlineStr">
        <is>
          <t>4ccbc5b43794062060a980ef6909bf0f1006e0b4</t>
        </is>
      </c>
      <c r="C15895" t="inlineStr">
        <is>
          <t>2017-08-30 11:05:56+00:00</t>
        </is>
      </c>
      <c r="D15895" t="inlineStr">
        <is>
          <t>verchange</t>
        </is>
      </c>
      <c r="E15895" t="inlineStr">
        <is>
          <t>psutil</t>
        </is>
      </c>
      <c r="F15895" t="inlineStr">
        <is>
          <t>&gt;=3.2.2</t>
        </is>
      </c>
      <c r="G15895" t="inlineStr">
        <is>
          <t>psutil</t>
        </is>
      </c>
      <c r="H15895" t="inlineStr">
        <is>
          <t>&gt;=3.0.1</t>
        </is>
      </c>
    </row>
    <row r="15896">
      <c r="A15896" t="inlineStr">
        <is>
          <t>freezer</t>
        </is>
      </c>
      <c r="B15896" t="inlineStr">
        <is>
          <t>4ccbc5b43794062060a980ef6909bf0f1006e0b4</t>
        </is>
      </c>
      <c r="C15896" t="inlineStr">
        <is>
          <t>2017-08-30 11:05:56+00:00</t>
        </is>
      </c>
      <c r="D15896" t="inlineStr">
        <is>
          <t>verchange</t>
        </is>
      </c>
      <c r="E15896" t="inlineStr">
        <is>
          <t>python-freezerclient</t>
        </is>
      </c>
      <c r="F15896" t="inlineStr">
        <is>
          <t>&gt;=1.3.0</t>
        </is>
      </c>
      <c r="G15896" t="inlineStr">
        <is>
          <t>python-freezerclient</t>
        </is>
      </c>
      <c r="H15896" t="inlineStr">
        <is>
          <t>&gt;=1.0.0</t>
        </is>
      </c>
    </row>
    <row r="15897">
      <c r="A15897" t="inlineStr">
        <is>
          <t>freezer</t>
        </is>
      </c>
      <c r="B15897" t="inlineStr">
        <is>
          <t>4ccbc5b43794062060a980ef6909bf0f1006e0b4</t>
        </is>
      </c>
      <c r="C15897" t="inlineStr">
        <is>
          <t>2017-08-30 11:05:56+00:00</t>
        </is>
      </c>
      <c r="D15897" t="inlineStr">
        <is>
          <t>verchange</t>
        </is>
      </c>
      <c r="E15897" t="inlineStr">
        <is>
          <t>setuptools</t>
        </is>
      </c>
      <c r="F15897" t="inlineStr">
        <is>
          <t>!=24.0.0;!=34.3.1;!=34.1.1;!=34.0.0;!=34.0.3;!=34.1.0;!=34.0.1;!=34.2.0;!=34.0.2;!=34.3.2;&gt;=16.0;!=34.3.0;!=36.2.0</t>
        </is>
      </c>
      <c r="G15897" t="inlineStr">
        <is>
          <t>setuptools</t>
        </is>
      </c>
      <c r="H15897" t="inlineStr">
        <is>
          <t>!=24.0.0;!=34.3.1;!=34.1.1;!=34.0.0;!=34.0.3;!=34.1.0;!=34.0.1;!=34.2.0;!=34.0.2;!=34.3.2;&gt;=16.0;!=34.3.0</t>
        </is>
      </c>
    </row>
    <row r="15898">
      <c r="A15898" t="inlineStr">
        <is>
          <t>freezer</t>
        </is>
      </c>
      <c r="B15898" t="inlineStr">
        <is>
          <t>4ccbc5b43794062060a980ef6909bf0f1006e0b4</t>
        </is>
      </c>
      <c r="C15898" t="inlineStr">
        <is>
          <t>2017-08-30 11:05:56+00:00</t>
        </is>
      </c>
      <c r="D15898" t="inlineStr">
        <is>
          <t>verchange</t>
        </is>
      </c>
      <c r="E15898" t="inlineStr">
        <is>
          <t>python-cinderclient</t>
        </is>
      </c>
      <c r="F15898" t="inlineStr">
        <is>
          <t>&gt;=3.1.0</t>
        </is>
      </c>
      <c r="G15898" t="inlineStr">
        <is>
          <t>python-cinderclient</t>
        </is>
      </c>
      <c r="H15898" t="inlineStr">
        <is>
          <t>&gt;=1.6.0;!=1.7.1;!=1.7.0</t>
        </is>
      </c>
    </row>
    <row r="15899">
      <c r="A15899" t="inlineStr">
        <is>
          <t>freezer</t>
        </is>
      </c>
      <c r="B15899" t="inlineStr">
        <is>
          <t>4ccbc5b43794062060a980ef6909bf0f1006e0b4</t>
        </is>
      </c>
      <c r="C15899" t="inlineStr">
        <is>
          <t>2017-08-30 11:05:56+00:00</t>
        </is>
      </c>
      <c r="D15899" t="inlineStr">
        <is>
          <t>verchange</t>
        </is>
      </c>
      <c r="E15899" t="inlineStr">
        <is>
          <t>python-glanceclient</t>
        </is>
      </c>
      <c r="F15899" t="inlineStr">
        <is>
          <t>&gt;=2.8.0</t>
        </is>
      </c>
      <c r="G15899" t="inlineStr">
        <is>
          <t>python-glanceclient</t>
        </is>
      </c>
      <c r="H15899" t="inlineStr">
        <is>
          <t>&gt;=2.5.0</t>
        </is>
      </c>
    </row>
    <row r="15900">
      <c r="A15900" t="inlineStr">
        <is>
          <t>freezer</t>
        </is>
      </c>
      <c r="B15900" t="inlineStr">
        <is>
          <t>4ccbc5b43794062060a980ef6909bf0f1006e0b4</t>
        </is>
      </c>
      <c r="C15900" t="inlineStr">
        <is>
          <t>2017-08-30 11:05:56+00:00</t>
        </is>
      </c>
      <c r="D15900" t="inlineStr">
        <is>
          <t>verchange</t>
        </is>
      </c>
      <c r="E15900" t="inlineStr">
        <is>
          <t>python-novaclient</t>
        </is>
      </c>
      <c r="F15900" t="inlineStr">
        <is>
          <t>&gt;=9.0.0</t>
        </is>
      </c>
      <c r="G15900" t="inlineStr">
        <is>
          <t>python-novaclient</t>
        </is>
      </c>
      <c r="H15900" t="inlineStr">
        <is>
          <t>!=7.0.0;&gt;=6.0.0</t>
        </is>
      </c>
    </row>
    <row r="15901">
      <c r="A15901" t="inlineStr">
        <is>
          <t>freezer</t>
        </is>
      </c>
      <c r="B15901" t="inlineStr">
        <is>
          <t>4ccbc5b43794062060a980ef6909bf0f1006e0b4</t>
        </is>
      </c>
      <c r="C15901" t="inlineStr">
        <is>
          <t>2017-08-30 11:05:56+00:00</t>
        </is>
      </c>
      <c r="D15901" t="inlineStr">
        <is>
          <t>verchange</t>
        </is>
      </c>
      <c r="E15901" t="inlineStr">
        <is>
          <t>oslo.config</t>
        </is>
      </c>
      <c r="F15901" t="inlineStr">
        <is>
          <t>!=4.3.0;&gt;=4.0.0;!=4.4.0</t>
        </is>
      </c>
      <c r="G15901" t="inlineStr">
        <is>
          <t>oslo.config</t>
        </is>
      </c>
      <c r="H15901" t="inlineStr">
        <is>
          <t>&gt;=3.14.0;!=3.18.0</t>
        </is>
      </c>
    </row>
    <row r="15902">
      <c r="A15902" t="inlineStr">
        <is>
          <t>freezer</t>
        </is>
      </c>
      <c r="B15902" t="inlineStr">
        <is>
          <t>4ccbc5b43794062060a980ef6909bf0f1006e0b4</t>
        </is>
      </c>
      <c r="C15902" t="inlineStr">
        <is>
          <t>2017-08-30 11:05:56+00:00</t>
        </is>
      </c>
      <c r="D15902" t="inlineStr">
        <is>
          <t>verchange</t>
        </is>
      </c>
      <c r="E15902" t="inlineStr">
        <is>
          <t>keystoneauth1</t>
        </is>
      </c>
      <c r="F15902" t="inlineStr">
        <is>
          <t>&gt;=3.1.0</t>
        </is>
      </c>
      <c r="G15902" t="inlineStr">
        <is>
          <t>keystoneauth1</t>
        </is>
      </c>
      <c r="H15902" t="inlineStr">
        <is>
          <t>&gt;=2.18.0</t>
        </is>
      </c>
    </row>
    <row r="15903">
      <c r="A15903" t="inlineStr">
        <is>
          <t>freezer</t>
        </is>
      </c>
      <c r="B15903" t="inlineStr">
        <is>
          <t>4ccbc5b43794062060a980ef6909bf0f1006e0b4</t>
        </is>
      </c>
      <c r="C15903" t="inlineStr">
        <is>
          <t>2017-08-30 11:05:56+00:00</t>
        </is>
      </c>
      <c r="D15903" t="inlineStr">
        <is>
          <t>verchange</t>
        </is>
      </c>
      <c r="E15903" t="inlineStr">
        <is>
          <t>pbr</t>
        </is>
      </c>
      <c r="F15903" t="inlineStr">
        <is>
          <t>&gt;=2.0.0;!=2.1.0</t>
        </is>
      </c>
      <c r="G15903" t="inlineStr">
        <is>
          <t>pbr</t>
        </is>
      </c>
      <c r="H15903" t="inlineStr">
        <is>
          <t>&gt;=1.8</t>
        </is>
      </c>
    </row>
    <row r="15904">
      <c r="A15904" t="inlineStr">
        <is>
          <t>freezer</t>
        </is>
      </c>
      <c r="B15904" t="inlineStr">
        <is>
          <t>4ccbc5b43794062060a980ef6909bf0f1006e0b4</t>
        </is>
      </c>
      <c r="C15904" t="inlineStr">
        <is>
          <t>2017-08-30 11:05:56+00:00</t>
        </is>
      </c>
      <c r="D15904" t="inlineStr">
        <is>
          <t>verchange</t>
        </is>
      </c>
      <c r="E15904" t="inlineStr">
        <is>
          <t>oslo.log</t>
        </is>
      </c>
      <c r="F15904" t="inlineStr">
        <is>
          <t>&gt;=3.22.0</t>
        </is>
      </c>
      <c r="G15904" t="inlineStr">
        <is>
          <t>oslo.log</t>
        </is>
      </c>
      <c r="H15904" t="inlineStr">
        <is>
          <t>&gt;=3.11.0</t>
        </is>
      </c>
    </row>
    <row r="15905">
      <c r="A15905" t="inlineStr">
        <is>
          <t>freezer</t>
        </is>
      </c>
      <c r="B15905" t="inlineStr">
        <is>
          <t>4ccbc5b43794062060a980ef6909bf0f1006e0b4</t>
        </is>
      </c>
      <c r="C15905" t="inlineStr">
        <is>
          <t>2017-08-30 11:05:56+00:00</t>
        </is>
      </c>
      <c r="D15905" t="inlineStr">
        <is>
          <t>add</t>
        </is>
      </c>
      <c r="E15905" t="inlineStr">
        <is>
          <t>botocore</t>
        </is>
      </c>
      <c r="F15905" t="inlineStr">
        <is>
          <t>&gt;=1.0.0</t>
        </is>
      </c>
      <c r="G15905" t="inlineStr"/>
      <c r="H15905" t="inlineStr"/>
    </row>
    <row r="15906">
      <c r="A15906" t="inlineStr">
        <is>
          <t>freezer</t>
        </is>
      </c>
      <c r="B15906" t="inlineStr">
        <is>
          <t>4ccbc5b43794062060a980ef6909bf0f1006e0b4</t>
        </is>
      </c>
      <c r="C15906" t="inlineStr">
        <is>
          <t>2017-08-30 11:05:56+00:00</t>
        </is>
      </c>
      <c r="D15906" t="inlineStr">
        <is>
          <t>add</t>
        </is>
      </c>
      <c r="E15906" t="inlineStr">
        <is>
          <t>python-keystoneclient</t>
        </is>
      </c>
      <c r="F15906" t="inlineStr">
        <is>
          <t>&gt;=3.8.0</t>
        </is>
      </c>
      <c r="G15906" t="inlineStr"/>
      <c r="H15906" t="inlineStr"/>
    </row>
    <row r="15907">
      <c r="A15907" t="inlineStr">
        <is>
          <t>freezer</t>
        </is>
      </c>
      <c r="B15907" t="inlineStr">
        <is>
          <t>4ccbc5b43794062060a980ef6909bf0f1006e0b4</t>
        </is>
      </c>
      <c r="C15907" t="inlineStr">
        <is>
          <t>2017-08-30 11:05:56+00:00</t>
        </is>
      </c>
      <c r="D15907" t="inlineStr">
        <is>
          <t>add</t>
        </is>
      </c>
      <c r="E15907" t="inlineStr">
        <is>
          <t>python-neutronclient</t>
        </is>
      </c>
      <c r="F15907" t="inlineStr">
        <is>
          <t>&gt;=6.3.0</t>
        </is>
      </c>
      <c r="G15907" t="inlineStr"/>
      <c r="H15907" t="inlineStr"/>
    </row>
    <row r="15908">
      <c r="A15908" t="inlineStr">
        <is>
          <t>freezer</t>
        </is>
      </c>
      <c r="B15908" t="inlineStr">
        <is>
          <t>4ccbc5b43794062060a980ef6909bf0f1006e0b4</t>
        </is>
      </c>
      <c r="C15908" t="inlineStr">
        <is>
          <t>2017-08-30 11:05:56+00:00</t>
        </is>
      </c>
      <c r="D15908" t="inlineStr">
        <is>
          <t>add</t>
        </is>
      </c>
      <c r="E15908" t="inlineStr">
        <is>
          <t>os-brick</t>
        </is>
      </c>
      <c r="F15908" t="inlineStr">
        <is>
          <t>&gt;=1.15.2</t>
        </is>
      </c>
      <c r="G15908" t="inlineStr"/>
      <c r="H15908" t="inlineStr"/>
    </row>
    <row r="15909">
      <c r="A15909" t="inlineStr">
        <is>
          <t>freezer</t>
        </is>
      </c>
      <c r="B15909" t="inlineStr">
        <is>
          <t>4ccbc5b43794062060a980ef6909bf0f1006e0b4</t>
        </is>
      </c>
      <c r="C15909" t="inlineStr">
        <is>
          <t>2017-08-30 11:05:56+00:00</t>
        </is>
      </c>
      <c r="D15909" t="inlineStr">
        <is>
          <t>rem</t>
        </is>
      </c>
      <c r="E15909" t="inlineStr"/>
      <c r="F15909" t="inlineStr"/>
      <c r="G15909" t="inlineStr">
        <is>
          <t>astroid</t>
        </is>
      </c>
      <c r="H15909" t="inlineStr">
        <is>
          <t>&lt;1.4.0</t>
        </is>
      </c>
    </row>
    <row r="15910">
      <c r="A15910" t="inlineStr">
        <is>
          <t>freezer</t>
        </is>
      </c>
      <c r="B15910" t="inlineStr">
        <is>
          <t>4ccbc5b43794062060a980ef6909bf0f1006e0b4</t>
        </is>
      </c>
      <c r="C15910" t="inlineStr">
        <is>
          <t>2017-08-30 11:05:56+00:00</t>
        </is>
      </c>
      <c r="D15910" t="inlineStr">
        <is>
          <t>rem</t>
        </is>
      </c>
      <c r="E15910" t="inlineStr"/>
      <c r="F15910" t="inlineStr"/>
      <c r="G15910" t="inlineStr">
        <is>
          <t>python-openstackclient</t>
        </is>
      </c>
      <c r="H15910" t="inlineStr">
        <is>
          <t>&gt;=3.3.0</t>
        </is>
      </c>
    </row>
    <row r="15911">
      <c r="A15911" t="inlineStr">
        <is>
          <t>freezer</t>
        </is>
      </c>
      <c r="B15911" t="inlineStr">
        <is>
          <t>4ccbc5b43794062060a980ef6909bf0f1006e0b4</t>
        </is>
      </c>
      <c r="C15911" t="inlineStr">
        <is>
          <t>2017-08-30 11:05:56+00:00</t>
        </is>
      </c>
      <c r="D15911" t="inlineStr">
        <is>
          <t>rem</t>
        </is>
      </c>
      <c r="E15911" t="inlineStr"/>
      <c r="F15911" t="inlineStr"/>
      <c r="G15911" t="inlineStr">
        <is>
          <t>oslo.i18n</t>
        </is>
      </c>
      <c r="H15911" t="inlineStr">
        <is>
          <t>&gt;=2.1.0</t>
        </is>
      </c>
    </row>
    <row r="15912">
      <c r="A15912" t="inlineStr">
        <is>
          <t>freezer</t>
        </is>
      </c>
      <c r="B15912" t="inlineStr">
        <is>
          <t>70e10d1051c7524bdd5d0126ae57ab49f54f2fca</t>
        </is>
      </c>
      <c r="C15912" t="inlineStr">
        <is>
          <t>2018-02-28 11:25:13+00:00</t>
        </is>
      </c>
      <c r="D15912" t="inlineStr">
        <is>
          <t>verchange</t>
        </is>
      </c>
      <c r="E15912" t="inlineStr">
        <is>
          <t>six</t>
        </is>
      </c>
      <c r="F15912" t="inlineStr">
        <is>
          <t>&gt;=1.10.0</t>
        </is>
      </c>
      <c r="G15912" t="inlineStr">
        <is>
          <t>six</t>
        </is>
      </c>
      <c r="H15912" t="inlineStr">
        <is>
          <t>&gt;=1.9.0</t>
        </is>
      </c>
    </row>
    <row r="15913">
      <c r="A15913" t="inlineStr">
        <is>
          <t>freezer</t>
        </is>
      </c>
      <c r="B15913" t="inlineStr">
        <is>
          <t>70e10d1051c7524bdd5d0126ae57ab49f54f2fca</t>
        </is>
      </c>
      <c r="C15913" t="inlineStr">
        <is>
          <t>2018-02-28 11:25:13+00:00</t>
        </is>
      </c>
      <c r="D15913" t="inlineStr">
        <is>
          <t>verchange</t>
        </is>
      </c>
      <c r="E15913" t="inlineStr">
        <is>
          <t>oslo.utils</t>
        </is>
      </c>
      <c r="F15913" t="inlineStr">
        <is>
          <t>&gt;=3.33.0</t>
        </is>
      </c>
      <c r="G15913" t="inlineStr">
        <is>
          <t>oslo.utils</t>
        </is>
      </c>
      <c r="H15913" t="inlineStr">
        <is>
          <t>&gt;=3.20.0</t>
        </is>
      </c>
    </row>
    <row r="15914">
      <c r="A15914" t="inlineStr">
        <is>
          <t>freezer</t>
        </is>
      </c>
      <c r="B15914" t="inlineStr">
        <is>
          <t>70e10d1051c7524bdd5d0126ae57ab49f54f2fca</t>
        </is>
      </c>
      <c r="C15914" t="inlineStr">
        <is>
          <t>2018-02-28 11:25:13+00:00</t>
        </is>
      </c>
      <c r="D15914" t="inlineStr">
        <is>
          <t>verchange</t>
        </is>
      </c>
      <c r="E15914" t="inlineStr">
        <is>
          <t>oslo.config</t>
        </is>
      </c>
      <c r="F15914" t="inlineStr">
        <is>
          <t>&gt;=5.1.0</t>
        </is>
      </c>
      <c r="G15914" t="inlineStr">
        <is>
          <t>oslo.config</t>
        </is>
      </c>
      <c r="H15914" t="inlineStr">
        <is>
          <t>!=4.3.0;&gt;=4.0.0;!=4.4.0</t>
        </is>
      </c>
    </row>
    <row r="15915">
      <c r="A15915" t="inlineStr">
        <is>
          <t>freezer</t>
        </is>
      </c>
      <c r="B15915" t="inlineStr">
        <is>
          <t>70e10d1051c7524bdd5d0126ae57ab49f54f2fca</t>
        </is>
      </c>
      <c r="C15915" t="inlineStr">
        <is>
          <t>2018-02-28 11:25:13+00:00</t>
        </is>
      </c>
      <c r="D15915" t="inlineStr">
        <is>
          <t>verchange</t>
        </is>
      </c>
      <c r="E15915" t="inlineStr">
        <is>
          <t>python-novaclient</t>
        </is>
      </c>
      <c r="F15915" t="inlineStr">
        <is>
          <t>&gt;=9.1.0</t>
        </is>
      </c>
      <c r="G15915" t="inlineStr">
        <is>
          <t>python-novaclient</t>
        </is>
      </c>
      <c r="H15915" t="inlineStr">
        <is>
          <t>&gt;=9.0.0</t>
        </is>
      </c>
    </row>
    <row r="15916">
      <c r="A15916" t="inlineStr">
        <is>
          <t>freezer</t>
        </is>
      </c>
      <c r="B15916" t="inlineStr">
        <is>
          <t>70e10d1051c7524bdd5d0126ae57ab49f54f2fca</t>
        </is>
      </c>
      <c r="C15916" t="inlineStr">
        <is>
          <t>2018-02-28 11:25:13+00:00</t>
        </is>
      </c>
      <c r="D15916" t="inlineStr">
        <is>
          <t>verchange</t>
        </is>
      </c>
      <c r="E15916" t="inlineStr">
        <is>
          <t>python-cinderclient</t>
        </is>
      </c>
      <c r="F15916" t="inlineStr">
        <is>
          <t>&gt;=3.3.0</t>
        </is>
      </c>
      <c r="G15916" t="inlineStr">
        <is>
          <t>python-cinderclient</t>
        </is>
      </c>
      <c r="H15916" t="inlineStr">
        <is>
          <t>&gt;=3.1.0</t>
        </is>
      </c>
    </row>
    <row r="15917">
      <c r="A15917" t="inlineStr">
        <is>
          <t>freezer</t>
        </is>
      </c>
      <c r="B15917" t="inlineStr">
        <is>
          <t>70e10d1051c7524bdd5d0126ae57ab49f54f2fca</t>
        </is>
      </c>
      <c r="C15917" t="inlineStr">
        <is>
          <t>2018-02-28 11:25:13+00:00</t>
        </is>
      </c>
      <c r="D15917" t="inlineStr">
        <is>
          <t>verchange</t>
        </is>
      </c>
      <c r="E15917" t="inlineStr">
        <is>
          <t>keystoneauth1</t>
        </is>
      </c>
      <c r="F15917" t="inlineStr">
        <is>
          <t>&gt;=3.3.0</t>
        </is>
      </c>
      <c r="G15917" t="inlineStr">
        <is>
          <t>keystoneauth1</t>
        </is>
      </c>
      <c r="H15917" t="inlineStr">
        <is>
          <t>&gt;=3.1.0</t>
        </is>
      </c>
    </row>
    <row r="15918">
      <c r="A15918" t="inlineStr">
        <is>
          <t>freezer</t>
        </is>
      </c>
      <c r="B15918" t="inlineStr">
        <is>
          <t>70e10d1051c7524bdd5d0126ae57ab49f54f2fca</t>
        </is>
      </c>
      <c r="C15918" t="inlineStr">
        <is>
          <t>2018-02-28 11:25:13+00:00</t>
        </is>
      </c>
      <c r="D15918" t="inlineStr">
        <is>
          <t>verchange</t>
        </is>
      </c>
      <c r="E15918" t="inlineStr">
        <is>
          <t>apscheduler</t>
        </is>
      </c>
      <c r="F15918" t="inlineStr">
        <is>
          <t>&gt;=3.0.5</t>
        </is>
      </c>
      <c r="G15918" t="inlineStr">
        <is>
          <t>apscheduler</t>
        </is>
      </c>
      <c r="H15918" t="inlineStr"/>
    </row>
    <row r="15919">
      <c r="A15919" t="inlineStr">
        <is>
          <t>freezer</t>
        </is>
      </c>
      <c r="B15919" t="inlineStr">
        <is>
          <t>70e10d1051c7524bdd5d0126ae57ab49f54f2fca</t>
        </is>
      </c>
      <c r="C15919" t="inlineStr">
        <is>
          <t>2018-02-28 11:25:13+00:00</t>
        </is>
      </c>
      <c r="D15919" t="inlineStr">
        <is>
          <t>verchange</t>
        </is>
      </c>
      <c r="E15919" t="inlineStr">
        <is>
          <t>paramiko</t>
        </is>
      </c>
      <c r="F15919" t="inlineStr">
        <is>
          <t>&gt;=2.0.0</t>
        </is>
      </c>
      <c r="G15919" t="inlineStr">
        <is>
          <t>paramiko</t>
        </is>
      </c>
      <c r="H15919" t="inlineStr">
        <is>
          <t>&gt;=2.0</t>
        </is>
      </c>
    </row>
    <row r="15920">
      <c r="A15920" t="inlineStr">
        <is>
          <t>freezer</t>
        </is>
      </c>
      <c r="B15920" t="inlineStr">
        <is>
          <t>70e10d1051c7524bdd5d0126ae57ab49f54f2fca</t>
        </is>
      </c>
      <c r="C15920" t="inlineStr">
        <is>
          <t>2018-02-28 11:25:13+00:00</t>
        </is>
      </c>
      <c r="D15920" t="inlineStr">
        <is>
          <t>verchange</t>
        </is>
      </c>
      <c r="E15920" t="inlineStr">
        <is>
          <t>os-brick</t>
        </is>
      </c>
      <c r="F15920" t="inlineStr">
        <is>
          <t>&gt;=2.2.0</t>
        </is>
      </c>
      <c r="G15920" t="inlineStr">
        <is>
          <t>os-brick</t>
        </is>
      </c>
      <c r="H15920" t="inlineStr">
        <is>
          <t>&gt;=1.15.2</t>
        </is>
      </c>
    </row>
    <row r="15921">
      <c r="A15921" t="inlineStr">
        <is>
          <t>freezer</t>
        </is>
      </c>
      <c r="B15921" t="inlineStr">
        <is>
          <t>70e10d1051c7524bdd5d0126ae57ab49f54f2fca</t>
        </is>
      </c>
      <c r="C15921" t="inlineStr">
        <is>
          <t>2018-02-28 11:25:13+00:00</t>
        </is>
      </c>
      <c r="D15921" t="inlineStr">
        <is>
          <t>verchange</t>
        </is>
      </c>
      <c r="E15921" t="inlineStr">
        <is>
          <t>oslo.log</t>
        </is>
      </c>
      <c r="F15921" t="inlineStr">
        <is>
          <t>&gt;=3.36.0</t>
        </is>
      </c>
      <c r="G15921" t="inlineStr">
        <is>
          <t>oslo.log</t>
        </is>
      </c>
      <c r="H15921" t="inlineStr">
        <is>
          <t>&gt;=3.22.0</t>
        </is>
      </c>
    </row>
    <row r="15922">
      <c r="A15922" t="inlineStr">
        <is>
          <t>freezer</t>
        </is>
      </c>
      <c r="B15922" t="inlineStr">
        <is>
          <t>70e10d1051c7524bdd5d0126ae57ab49f54f2fca</t>
        </is>
      </c>
      <c r="C15922" t="inlineStr">
        <is>
          <t>2018-02-28 11:25:13+00:00</t>
        </is>
      </c>
      <c r="D15922" t="inlineStr">
        <is>
          <t>verchange</t>
        </is>
      </c>
      <c r="E15922" t="inlineStr">
        <is>
          <t>botocore</t>
        </is>
      </c>
      <c r="F15922" t="inlineStr">
        <is>
          <t>&gt;=1.5.1</t>
        </is>
      </c>
      <c r="G15922" t="inlineStr">
        <is>
          <t>botocore</t>
        </is>
      </c>
      <c r="H15922" t="inlineStr">
        <is>
          <t>&gt;=1.0.0</t>
        </is>
      </c>
    </row>
    <row r="15923">
      <c r="A15923" t="inlineStr">
        <is>
          <t>freezer</t>
        </is>
      </c>
      <c r="B15923" t="inlineStr">
        <is>
          <t>70e10d1051c7524bdd5d0126ae57ab49f54f2fca</t>
        </is>
      </c>
      <c r="C15923" t="inlineStr">
        <is>
          <t>2018-02-28 11:25:13+00:00</t>
        </is>
      </c>
      <c r="D15923" t="inlineStr">
        <is>
          <t>add</t>
        </is>
      </c>
      <c r="E15923" t="inlineStr">
        <is>
          <t>oslo.service</t>
        </is>
      </c>
      <c r="F15923" t="inlineStr">
        <is>
          <t>&gt;=1.24.0;!=1.28.1</t>
        </is>
      </c>
      <c r="G15923" t="inlineStr"/>
      <c r="H15923" t="inlineStr"/>
    </row>
    <row r="15924">
      <c r="A15924" t="inlineStr">
        <is>
          <t>freezer</t>
        </is>
      </c>
      <c r="B15924" t="inlineStr">
        <is>
          <t>d59b138182e8a929a599f2b95455d0656be5fbfa</t>
        </is>
      </c>
      <c r="C15924" t="inlineStr">
        <is>
          <t>2018-12-10 04:46:18+00:00</t>
        </is>
      </c>
      <c r="D15924" t="inlineStr">
        <is>
          <t>verchange</t>
        </is>
      </c>
      <c r="E15924" t="inlineStr">
        <is>
          <t>python-freezerclient</t>
        </is>
      </c>
      <c r="F15924" t="inlineStr">
        <is>
          <t>&gt;=2.0.0</t>
        </is>
      </c>
      <c r="G15924" t="inlineStr">
        <is>
          <t>python-freezerclient</t>
        </is>
      </c>
      <c r="H15924" t="inlineStr">
        <is>
          <t>&gt;=1.3.0</t>
        </is>
      </c>
    </row>
    <row r="15925">
      <c r="A15925" t="inlineStr">
        <is>
          <t>freezer</t>
        </is>
      </c>
      <c r="B15925" t="inlineStr">
        <is>
          <t>d59b138182e8a929a599f2b95455d0656be5fbfa</t>
        </is>
      </c>
      <c r="C15925" t="inlineStr">
        <is>
          <t>2018-12-10 04:46:18+00:00</t>
        </is>
      </c>
      <c r="D15925" t="inlineStr">
        <is>
          <t>verchange</t>
        </is>
      </c>
      <c r="E15925" t="inlineStr">
        <is>
          <t>setuptools</t>
        </is>
      </c>
      <c r="F15925" t="inlineStr">
        <is>
          <t>&gt;=21.0.0;!=24.0.0;!=34.3.1;!=34.1.1;!=34.0.0;!=34.0.3;!=34.1.0;!=34.0.1;!=34.2.0;!=34.0.2;!=34.3.2;!=34.3.0;!=36.2.0</t>
        </is>
      </c>
      <c r="G15925" t="inlineStr">
        <is>
          <t>setuptools</t>
        </is>
      </c>
      <c r="H15925" t="inlineStr">
        <is>
          <t>!=24.0.0;!=34.3.1;!=34.1.1;!=34.0.0;!=34.0.3;!=34.1.0;!=34.0.1;!=34.2.0;!=34.0.2;!=34.3.2;&gt;=16.0;!=34.3.0;!=36.2.0</t>
        </is>
      </c>
    </row>
    <row r="15926">
      <c r="A15926" t="inlineStr">
        <is>
          <t>freezer</t>
        </is>
      </c>
      <c r="B15926" t="inlineStr">
        <is>
          <t>d59b138182e8a929a599f2b95455d0656be5fbfa</t>
        </is>
      </c>
      <c r="C15926" t="inlineStr">
        <is>
          <t>2018-12-10 04:46:18+00:00</t>
        </is>
      </c>
      <c r="D15926" t="inlineStr">
        <is>
          <t>verchange</t>
        </is>
      </c>
      <c r="E15926" t="inlineStr">
        <is>
          <t>oslo.config</t>
        </is>
      </c>
      <c r="F15926" t="inlineStr">
        <is>
          <t>&gt;=5.2.0</t>
        </is>
      </c>
      <c r="G15926" t="inlineStr">
        <is>
          <t>oslo.config</t>
        </is>
      </c>
      <c r="H15926" t="inlineStr">
        <is>
          <t>&gt;=5.1.0</t>
        </is>
      </c>
    </row>
    <row r="15927">
      <c r="A15927" t="inlineStr">
        <is>
          <t>freezer</t>
        </is>
      </c>
      <c r="B15927" t="inlineStr">
        <is>
          <t>d59b138182e8a929a599f2b95455d0656be5fbfa</t>
        </is>
      </c>
      <c r="C15927" t="inlineStr">
        <is>
          <t>2018-12-10 04:46:18+00:00</t>
        </is>
      </c>
      <c r="D15927" t="inlineStr">
        <is>
          <t>verchange</t>
        </is>
      </c>
      <c r="E15927" t="inlineStr">
        <is>
          <t>keystoneauth1</t>
        </is>
      </c>
      <c r="F15927" t="inlineStr">
        <is>
          <t>&gt;=3.4.0</t>
        </is>
      </c>
      <c r="G15927" t="inlineStr">
        <is>
          <t>keystoneauth1</t>
        </is>
      </c>
      <c r="H15927" t="inlineStr">
        <is>
          <t>&gt;=3.3.0</t>
        </is>
      </c>
    </row>
    <row r="15928">
      <c r="A15928" t="inlineStr">
        <is>
          <t>freezer</t>
        </is>
      </c>
      <c r="B15928" t="inlineStr">
        <is>
          <t>d59b138182e8a929a599f2b95455d0656be5fbfa</t>
        </is>
      </c>
      <c r="C15928" t="inlineStr">
        <is>
          <t>2018-12-10 04:46:18+00:00</t>
        </is>
      </c>
      <c r="D15928" t="inlineStr">
        <is>
          <t>verchange</t>
        </is>
      </c>
      <c r="E15928" t="inlineStr">
        <is>
          <t>python-neutronclient</t>
        </is>
      </c>
      <c r="F15928" t="inlineStr">
        <is>
          <t>&gt;=6.7.0</t>
        </is>
      </c>
      <c r="G15928" t="inlineStr">
        <is>
          <t>python-neutronclient</t>
        </is>
      </c>
      <c r="H15928" t="inlineStr">
        <is>
          <t>&gt;=6.3.0</t>
        </is>
      </c>
    </row>
    <row r="15929">
      <c r="A15929" t="inlineStr">
        <is>
          <t>freezer</t>
        </is>
      </c>
      <c r="B15929" t="inlineStr">
        <is>
          <t>d59b138182e8a929a599f2b95455d0656be5fbfa</t>
        </is>
      </c>
      <c r="C15929" t="inlineStr">
        <is>
          <t>2018-12-10 04:46:18+00:00</t>
        </is>
      </c>
      <c r="D15929" t="inlineStr">
        <is>
          <t>add</t>
        </is>
      </c>
      <c r="E15929" t="inlineStr">
        <is>
          <t>cryptography</t>
        </is>
      </c>
      <c r="F15929" t="inlineStr">
        <is>
          <t>&gt;=2.1</t>
        </is>
      </c>
      <c r="G15929" t="inlineStr"/>
      <c r="H15929" t="inlineStr"/>
    </row>
    <row r="15930">
      <c r="A15930" t="inlineStr">
        <is>
          <t>freezer</t>
        </is>
      </c>
      <c r="B15930" t="inlineStr">
        <is>
          <t>d59b138182e8a929a599f2b95455d0656be5fbfa</t>
        </is>
      </c>
      <c r="C15930" t="inlineStr">
        <is>
          <t>2018-12-10 04:46:18+00:00</t>
        </is>
      </c>
      <c r="D15930" t="inlineStr">
        <is>
          <t>rem</t>
        </is>
      </c>
      <c r="E15930" t="inlineStr"/>
      <c r="F15930" t="inlineStr"/>
      <c r="G15930" t="inlineStr">
        <is>
          <t>pycrypto</t>
        </is>
      </c>
      <c r="H15930" t="inlineStr">
        <is>
          <t>&gt;=2.6</t>
        </is>
      </c>
    </row>
    <row r="15931">
      <c r="A15931" t="inlineStr">
        <is>
          <t>freezer</t>
        </is>
      </c>
      <c r="B15931" t="inlineStr">
        <is>
          <t>3ca3e5689aa9d1a8a0bc8e8bb76b6b5c7e91ea18</t>
        </is>
      </c>
      <c r="C15931" t="inlineStr">
        <is>
          <t>2019-04-04 13:55:02+00:00</t>
        </is>
      </c>
      <c r="D15931" t="inlineStr">
        <is>
          <t>add</t>
        </is>
      </c>
      <c r="E15931" t="inlineStr">
        <is>
          <t>oslo.serialization</t>
        </is>
      </c>
      <c r="F15931" t="inlineStr">
        <is>
          <t>&gt;=2.25.0</t>
        </is>
      </c>
      <c r="G15931" t="inlineStr"/>
      <c r="H15931" t="inlineStr"/>
    </row>
    <row r="15932">
      <c r="A15932" t="inlineStr">
        <is>
          <t>freezer</t>
        </is>
      </c>
      <c r="B15932" t="inlineStr">
        <is>
          <t>851a17173b0e6f7f8d6d188406897b09c8b6b50e</t>
        </is>
      </c>
      <c r="C15932" t="inlineStr">
        <is>
          <t>2020-05-13 10:39:18+00:00</t>
        </is>
      </c>
      <c r="D15932" t="inlineStr">
        <is>
          <t>rem</t>
        </is>
      </c>
      <c r="E15932" t="inlineStr"/>
      <c r="F15932" t="inlineStr"/>
      <c r="G15932" t="inlineStr">
        <is>
          <t>six</t>
        </is>
      </c>
      <c r="H15932" t="inlineStr">
        <is>
          <t>&gt;=1.10.0</t>
        </is>
      </c>
    </row>
    <row r="15933">
      <c r="A15933" t="inlineStr">
        <is>
          <t>freezer</t>
        </is>
      </c>
      <c r="B15933" t="inlineStr">
        <is>
          <t>663737694ff9129fae222dd6fe0b7253c29490f3</t>
        </is>
      </c>
      <c r="C15933" t="inlineStr">
        <is>
          <t>2020-10-14 09:59:32+00:00</t>
        </is>
      </c>
      <c r="D15933" t="inlineStr">
        <is>
          <t>verchange</t>
        </is>
      </c>
      <c r="E15933" t="inlineStr">
        <is>
          <t>oslo.config</t>
        </is>
      </c>
      <c r="F15933" t="inlineStr">
        <is>
          <t>&gt;=6.0.0</t>
        </is>
      </c>
      <c r="G15933" t="inlineStr">
        <is>
          <t>oslo.config</t>
        </is>
      </c>
      <c r="H15933" t="inlineStr">
        <is>
          <t>&gt;=5.2.0</t>
        </is>
      </c>
    </row>
    <row r="15934">
      <c r="A15934" t="inlineStr">
        <is>
          <t>excelcy</t>
        </is>
      </c>
      <c r="B15934" t="inlineStr">
        <is>
          <t>6cb2cff89f59db93a75295601c13d64433a15a60</t>
        </is>
      </c>
      <c r="C15934" t="inlineStr">
        <is>
          <t>2018-07-23 03:17:38+00:00</t>
        </is>
      </c>
      <c r="D15934" t="inlineStr">
        <is>
          <t>add</t>
        </is>
      </c>
      <c r="E15934" t="inlineStr">
        <is>
          <t>pyyaml</t>
        </is>
      </c>
      <c r="F15934" t="inlineStr">
        <is>
          <t>&gt;=3.12;&lt;4.0</t>
        </is>
      </c>
      <c r="G15934" t="inlineStr"/>
      <c r="H15934" t="inlineStr"/>
    </row>
    <row r="15935">
      <c r="A15935" t="inlineStr">
        <is>
          <t>excelcy</t>
        </is>
      </c>
      <c r="B15935" t="inlineStr">
        <is>
          <t>069b5b00fd440abec0f52038de22154dc0d45330</t>
        </is>
      </c>
      <c r="C15935" t="inlineStr">
        <is>
          <t>2018-08-12 09:01:40+00:00</t>
        </is>
      </c>
      <c r="D15935" t="inlineStr">
        <is>
          <t>verchange</t>
        </is>
      </c>
      <c r="E15935" t="inlineStr">
        <is>
          <t>spacy</t>
        </is>
      </c>
      <c r="F15935" t="inlineStr">
        <is>
          <t>&lt;3.0;&gt;=2.0.11</t>
        </is>
      </c>
      <c r="G15935" t="inlineStr">
        <is>
          <t>spacy</t>
        </is>
      </c>
      <c r="H15935" t="inlineStr">
        <is>
          <t>&lt;3.0;&gt;=2.0.11</t>
        </is>
      </c>
    </row>
    <row r="15936">
      <c r="A15936" t="inlineStr">
        <is>
          <t>excelcy</t>
        </is>
      </c>
      <c r="B15936" t="inlineStr">
        <is>
          <t>069b5b00fd440abec0f52038de22154dc0d45330</t>
        </is>
      </c>
      <c r="C15936" t="inlineStr">
        <is>
          <t>2018-08-12 09:01:40+00:00</t>
        </is>
      </c>
      <c r="D15936" t="inlineStr">
        <is>
          <t>add</t>
        </is>
      </c>
      <c r="E15936" t="inlineStr">
        <is>
          <t>attrs</t>
        </is>
      </c>
      <c r="F15936" t="inlineStr">
        <is>
          <t>&lt;19.0.0;&gt;=18.1.0</t>
        </is>
      </c>
      <c r="G15936" t="inlineStr"/>
      <c r="H15936" t="inlineStr"/>
    </row>
    <row r="15937">
      <c r="A15937" t="inlineStr">
        <is>
          <t>excelcy</t>
        </is>
      </c>
      <c r="B15937" t="inlineStr">
        <is>
          <t>36502dad9f639283c4b91a61fb5e275dc179836d</t>
        </is>
      </c>
      <c r="C15937" t="inlineStr">
        <is>
          <t>2019-03-13 07:01:47+00:00</t>
        </is>
      </c>
      <c r="D15937" t="inlineStr">
        <is>
          <t>verchange</t>
        </is>
      </c>
      <c r="E15937" t="inlineStr">
        <is>
          <t>pyyaml</t>
        </is>
      </c>
      <c r="F15937" t="inlineStr">
        <is>
          <t>&gt;=4.2b1;&lt;5.0</t>
        </is>
      </c>
      <c r="G15937" t="inlineStr">
        <is>
          <t>pyyaml</t>
        </is>
      </c>
      <c r="H15937" t="inlineStr">
        <is>
          <t>&gt;=3.12;&lt;4.0</t>
        </is>
      </c>
    </row>
    <row r="15938">
      <c r="A15938" t="inlineStr">
        <is>
          <t>excelcy</t>
        </is>
      </c>
      <c r="B15938" t="inlineStr">
        <is>
          <t>3735b324d0568849ac80e9d3a8c41c7824e17df1</t>
        </is>
      </c>
      <c r="C15938" t="inlineStr">
        <is>
          <t>2020-08-23 05:41:44+00:00</t>
        </is>
      </c>
      <c r="D15938" t="inlineStr">
        <is>
          <t>verchange</t>
        </is>
      </c>
      <c r="E15938" t="inlineStr"/>
      <c r="F15938" t="inlineStr"/>
      <c r="G15938" t="inlineStr"/>
      <c r="H15938" t="inlineStr"/>
    </row>
    <row r="15939">
      <c r="A15939" t="inlineStr">
        <is>
          <t>excelcy</t>
        </is>
      </c>
      <c r="B15939" t="inlineStr">
        <is>
          <t>3735b324d0568849ac80e9d3a8c41c7824e17df1</t>
        </is>
      </c>
      <c r="C15939" t="inlineStr">
        <is>
          <t>2020-08-23 05:41:44+00:00</t>
        </is>
      </c>
      <c r="D15939" t="inlineStr">
        <is>
          <t>rem</t>
        </is>
      </c>
      <c r="E15939" t="inlineStr"/>
      <c r="F15939" t="inlineStr"/>
      <c r="G15939" t="inlineStr">
        <is>
          <t>attrs</t>
        </is>
      </c>
      <c r="H15939" t="inlineStr">
        <is>
          <t>&lt;19.0.0;&gt;=18.1.0</t>
        </is>
      </c>
    </row>
    <row r="15940">
      <c r="A15940" t="inlineStr">
        <is>
          <t>excelcy</t>
        </is>
      </c>
      <c r="B15940" t="inlineStr">
        <is>
          <t>3735b324d0568849ac80e9d3a8c41c7824e17df1</t>
        </is>
      </c>
      <c r="C15940" t="inlineStr">
        <is>
          <t>2020-08-23 05:41:44+00:00</t>
        </is>
      </c>
      <c r="D15940" t="inlineStr">
        <is>
          <t>rem</t>
        </is>
      </c>
      <c r="E15940" t="inlineStr"/>
      <c r="F15940" t="inlineStr"/>
      <c r="G15940" t="inlineStr">
        <is>
          <t>pyexcel</t>
        </is>
      </c>
      <c r="H15940" t="inlineStr">
        <is>
          <t>&lt;1.0;&gt;=0.5.0</t>
        </is>
      </c>
    </row>
    <row r="15941">
      <c r="A15941" t="inlineStr">
        <is>
          <t>excelcy</t>
        </is>
      </c>
      <c r="B15941" t="inlineStr">
        <is>
          <t>3735b324d0568849ac80e9d3a8c41c7824e17df1</t>
        </is>
      </c>
      <c r="C15941" t="inlineStr">
        <is>
          <t>2020-08-23 05:41:44+00:00</t>
        </is>
      </c>
      <c r="D15941" t="inlineStr">
        <is>
          <t>rem</t>
        </is>
      </c>
      <c r="E15941" t="inlineStr"/>
      <c r="F15941" t="inlineStr"/>
      <c r="G15941" t="inlineStr">
        <is>
          <t>pyexcel-xlsx</t>
        </is>
      </c>
      <c r="H15941" t="inlineStr">
        <is>
          <t>&gt;=0.5.6;&lt;1.0</t>
        </is>
      </c>
    </row>
    <row r="15942">
      <c r="A15942" t="inlineStr">
        <is>
          <t>excelcy</t>
        </is>
      </c>
      <c r="B15942" t="inlineStr">
        <is>
          <t>3735b324d0568849ac80e9d3a8c41c7824e17df1</t>
        </is>
      </c>
      <c r="C15942" t="inlineStr">
        <is>
          <t>2020-08-23 05:41:44+00:00</t>
        </is>
      </c>
      <c r="D15942" t="inlineStr">
        <is>
          <t>rem</t>
        </is>
      </c>
      <c r="E15942" t="inlineStr"/>
      <c r="F15942" t="inlineStr"/>
      <c r="G15942" t="inlineStr">
        <is>
          <t>pyyaml</t>
        </is>
      </c>
      <c r="H15942" t="inlineStr">
        <is>
          <t>&gt;=4.2b1;&lt;5.0</t>
        </is>
      </c>
    </row>
    <row r="15943">
      <c r="A15943" t="inlineStr">
        <is>
          <t>excelcy</t>
        </is>
      </c>
      <c r="B15943" t="inlineStr">
        <is>
          <t>3735b324d0568849ac80e9d3a8c41c7824e17df1</t>
        </is>
      </c>
      <c r="C15943" t="inlineStr">
        <is>
          <t>2020-08-23 05:41:44+00:00</t>
        </is>
      </c>
      <c r="D15943" t="inlineStr">
        <is>
          <t>rem</t>
        </is>
      </c>
      <c r="E15943" t="inlineStr"/>
      <c r="F15943" t="inlineStr"/>
      <c r="G15943" t="inlineStr">
        <is>
          <t>spacy</t>
        </is>
      </c>
      <c r="H15943" t="inlineStr">
        <is>
          <t>&lt;3.0;&gt;=2.0.11</t>
        </is>
      </c>
    </row>
    <row r="15944">
      <c r="A15944" t="inlineStr">
        <is>
          <t>excelcy</t>
        </is>
      </c>
      <c r="B15944" t="inlineStr">
        <is>
          <t>49ca3bf4eb5c55d585f5170af981a6aaa97dd216</t>
        </is>
      </c>
      <c r="C15944" t="inlineStr">
        <is>
          <t>2020-08-23 06:22:14+00:00</t>
        </is>
      </c>
      <c r="D15944" t="inlineStr">
        <is>
          <t>add</t>
        </is>
      </c>
      <c r="E15944" t="inlineStr">
        <is>
          <t>atomicwrites</t>
        </is>
      </c>
      <c r="F15944">
        <f>=1.4.0</f>
        <v/>
      </c>
      <c r="G15944" t="inlineStr"/>
      <c r="H15944" t="inlineStr"/>
    </row>
    <row r="15945">
      <c r="A15945" t="inlineStr">
        <is>
          <t>excelcy</t>
        </is>
      </c>
      <c r="B15945" t="inlineStr">
        <is>
          <t>49ca3bf4eb5c55d585f5170af981a6aaa97dd216</t>
        </is>
      </c>
      <c r="C15945" t="inlineStr">
        <is>
          <t>2020-08-23 06:22:14+00:00</t>
        </is>
      </c>
      <c r="D15945" t="inlineStr">
        <is>
          <t>add</t>
        </is>
      </c>
      <c r="E15945" t="inlineStr">
        <is>
          <t>attrs</t>
        </is>
      </c>
      <c r="F15945">
        <f>=20.1.0</f>
        <v/>
      </c>
      <c r="G15945" t="inlineStr"/>
      <c r="H15945" t="inlineStr"/>
    </row>
    <row r="15946">
      <c r="A15946" t="inlineStr">
        <is>
          <t>excelcy</t>
        </is>
      </c>
      <c r="B15946" t="inlineStr">
        <is>
          <t>49ca3bf4eb5c55d585f5170af981a6aaa97dd216</t>
        </is>
      </c>
      <c r="C15946" t="inlineStr">
        <is>
          <t>2020-08-23 06:22:14+00:00</t>
        </is>
      </c>
      <c r="D15946" t="inlineStr">
        <is>
          <t>add</t>
        </is>
      </c>
      <c r="E15946" t="inlineStr">
        <is>
          <t>blis</t>
        </is>
      </c>
      <c r="F15946">
        <f>=0.4.1</f>
        <v/>
      </c>
      <c r="G15946" t="inlineStr"/>
      <c r="H15946" t="inlineStr"/>
    </row>
    <row r="15947">
      <c r="A15947" t="inlineStr">
        <is>
          <t>excelcy</t>
        </is>
      </c>
      <c r="B15947" t="inlineStr">
        <is>
          <t>49ca3bf4eb5c55d585f5170af981a6aaa97dd216</t>
        </is>
      </c>
      <c r="C15947" t="inlineStr">
        <is>
          <t>2020-08-23 06:22:14+00:00</t>
        </is>
      </c>
      <c r="D15947" t="inlineStr">
        <is>
          <t>add</t>
        </is>
      </c>
      <c r="E15947" t="inlineStr">
        <is>
          <t>catalogue</t>
        </is>
      </c>
      <c r="F15947">
        <f>=1.0.0</f>
        <v/>
      </c>
      <c r="G15947" t="inlineStr"/>
      <c r="H15947" t="inlineStr"/>
    </row>
    <row r="15948">
      <c r="A15948" t="inlineStr">
        <is>
          <t>excelcy</t>
        </is>
      </c>
      <c r="B15948" t="inlineStr">
        <is>
          <t>49ca3bf4eb5c55d585f5170af981a6aaa97dd216</t>
        </is>
      </c>
      <c r="C15948" t="inlineStr">
        <is>
          <t>2020-08-23 06:22:14+00:00</t>
        </is>
      </c>
      <c r="D15948" t="inlineStr">
        <is>
          <t>add</t>
        </is>
      </c>
      <c r="E15948" t="inlineStr">
        <is>
          <t>certifi</t>
        </is>
      </c>
      <c r="F15948">
        <f>=2020.6.20</f>
        <v/>
      </c>
      <c r="G15948" t="inlineStr"/>
      <c r="H15948" t="inlineStr"/>
    </row>
    <row r="15949">
      <c r="A15949" t="inlineStr">
        <is>
          <t>excelcy</t>
        </is>
      </c>
      <c r="B15949" t="inlineStr">
        <is>
          <t>49ca3bf4eb5c55d585f5170af981a6aaa97dd216</t>
        </is>
      </c>
      <c r="C15949" t="inlineStr">
        <is>
          <t>2020-08-23 06:22:14+00:00</t>
        </is>
      </c>
      <c r="D15949" t="inlineStr">
        <is>
          <t>add</t>
        </is>
      </c>
      <c r="E15949" t="inlineStr">
        <is>
          <t>chardet</t>
        </is>
      </c>
      <c r="F15949">
        <f>=3.0.4</f>
        <v/>
      </c>
      <c r="G15949" t="inlineStr"/>
      <c r="H15949" t="inlineStr"/>
    </row>
    <row r="15950">
      <c r="A15950" t="inlineStr">
        <is>
          <t>excelcy</t>
        </is>
      </c>
      <c r="B15950" t="inlineStr">
        <is>
          <t>49ca3bf4eb5c55d585f5170af981a6aaa97dd216</t>
        </is>
      </c>
      <c r="C15950" t="inlineStr">
        <is>
          <t>2020-08-23 06:22:14+00:00</t>
        </is>
      </c>
      <c r="D15950" t="inlineStr">
        <is>
          <t>add</t>
        </is>
      </c>
      <c r="E15950" t="inlineStr">
        <is>
          <t>colorama</t>
        </is>
      </c>
      <c r="F15950">
        <f>=0.4.3</f>
        <v/>
      </c>
      <c r="G15950" t="inlineStr"/>
      <c r="H15950" t="inlineStr"/>
    </row>
    <row r="15951">
      <c r="A15951" t="inlineStr">
        <is>
          <t>excelcy</t>
        </is>
      </c>
      <c r="B15951" t="inlineStr">
        <is>
          <t>49ca3bf4eb5c55d585f5170af981a6aaa97dd216</t>
        </is>
      </c>
      <c r="C15951" t="inlineStr">
        <is>
          <t>2020-08-23 06:22:14+00:00</t>
        </is>
      </c>
      <c r="D15951" t="inlineStr">
        <is>
          <t>add</t>
        </is>
      </c>
      <c r="E15951" t="inlineStr">
        <is>
          <t>coverage</t>
        </is>
      </c>
      <c r="F15951">
        <f>=5.2.1</f>
        <v/>
      </c>
      <c r="G15951" t="inlineStr"/>
      <c r="H15951" t="inlineStr"/>
    </row>
    <row r="15952">
      <c r="A15952" t="inlineStr">
        <is>
          <t>excelcy</t>
        </is>
      </c>
      <c r="B15952" t="inlineStr">
        <is>
          <t>49ca3bf4eb5c55d585f5170af981a6aaa97dd216</t>
        </is>
      </c>
      <c r="C15952" t="inlineStr">
        <is>
          <t>2020-08-23 06:22:14+00:00</t>
        </is>
      </c>
      <c r="D15952" t="inlineStr">
        <is>
          <t>add</t>
        </is>
      </c>
      <c r="E15952" t="inlineStr">
        <is>
          <t>cymem</t>
        </is>
      </c>
      <c r="F15952">
        <f>=2.0.3</f>
        <v/>
      </c>
      <c r="G15952" t="inlineStr"/>
      <c r="H15952" t="inlineStr"/>
    </row>
    <row r="15953">
      <c r="A15953" t="inlineStr">
        <is>
          <t>excelcy</t>
        </is>
      </c>
      <c r="B15953" t="inlineStr">
        <is>
          <t>49ca3bf4eb5c55d585f5170af981a6aaa97dd216</t>
        </is>
      </c>
      <c r="C15953" t="inlineStr">
        <is>
          <t>2020-08-23 06:22:14+00:00</t>
        </is>
      </c>
      <c r="D15953" t="inlineStr">
        <is>
          <t>add</t>
        </is>
      </c>
      <c r="E15953" t="inlineStr">
        <is>
          <t>et-xmlfile</t>
        </is>
      </c>
      <c r="F15953">
        <f>=1.0.1</f>
        <v/>
      </c>
      <c r="G15953" t="inlineStr"/>
      <c r="H15953" t="inlineStr"/>
    </row>
    <row r="15954">
      <c r="A15954" t="inlineStr">
        <is>
          <t>excelcy</t>
        </is>
      </c>
      <c r="B15954" t="inlineStr">
        <is>
          <t>49ca3bf4eb5c55d585f5170af981a6aaa97dd216</t>
        </is>
      </c>
      <c r="C15954" t="inlineStr">
        <is>
          <t>2020-08-23 06:22:14+00:00</t>
        </is>
      </c>
      <c r="D15954" t="inlineStr">
        <is>
          <t>add</t>
        </is>
      </c>
      <c r="E15954" t="inlineStr">
        <is>
          <t>idna</t>
        </is>
      </c>
      <c r="F15954">
        <f>=2.10</f>
        <v/>
      </c>
      <c r="G15954" t="inlineStr"/>
      <c r="H15954" t="inlineStr"/>
    </row>
    <row r="15955">
      <c r="A15955" t="inlineStr">
        <is>
          <t>excelcy</t>
        </is>
      </c>
      <c r="B15955" t="inlineStr">
        <is>
          <t>49ca3bf4eb5c55d585f5170af981a6aaa97dd216</t>
        </is>
      </c>
      <c r="C15955" t="inlineStr">
        <is>
          <t>2020-08-23 06:22:14+00:00</t>
        </is>
      </c>
      <c r="D15955" t="inlineStr">
        <is>
          <t>add</t>
        </is>
      </c>
      <c r="E15955" t="inlineStr">
        <is>
          <t>importlib-metadata</t>
        </is>
      </c>
      <c r="F15955">
        <f>=1.7.0</f>
        <v/>
      </c>
      <c r="G15955" t="inlineStr"/>
      <c r="H15955" t="inlineStr"/>
    </row>
    <row r="15956">
      <c r="A15956" t="inlineStr">
        <is>
          <t>excelcy</t>
        </is>
      </c>
      <c r="B15956" t="inlineStr">
        <is>
          <t>49ca3bf4eb5c55d585f5170af981a6aaa97dd216</t>
        </is>
      </c>
      <c r="C15956" t="inlineStr">
        <is>
          <t>2020-08-23 06:22:14+00:00</t>
        </is>
      </c>
      <c r="D15956" t="inlineStr">
        <is>
          <t>add</t>
        </is>
      </c>
      <c r="E15956" t="inlineStr">
        <is>
          <t>jdcal</t>
        </is>
      </c>
      <c r="F15956">
        <f>=1.4.1</f>
        <v/>
      </c>
      <c r="G15956" t="inlineStr"/>
      <c r="H15956" t="inlineStr"/>
    </row>
    <row r="15957">
      <c r="A15957" t="inlineStr">
        <is>
          <t>excelcy</t>
        </is>
      </c>
      <c r="B15957" t="inlineStr">
        <is>
          <t>49ca3bf4eb5c55d585f5170af981a6aaa97dd216</t>
        </is>
      </c>
      <c r="C15957" t="inlineStr">
        <is>
          <t>2020-08-23 06:22:14+00:00</t>
        </is>
      </c>
      <c r="D15957" t="inlineStr">
        <is>
          <t>add</t>
        </is>
      </c>
      <c r="E15957" t="inlineStr">
        <is>
          <t>lml</t>
        </is>
      </c>
      <c r="F15957">
        <f>=0.0.9</f>
        <v/>
      </c>
      <c r="G15957" t="inlineStr"/>
      <c r="H15957" t="inlineStr"/>
    </row>
    <row r="15958">
      <c r="A15958" t="inlineStr">
        <is>
          <t>excelcy</t>
        </is>
      </c>
      <c r="B15958" t="inlineStr">
        <is>
          <t>49ca3bf4eb5c55d585f5170af981a6aaa97dd216</t>
        </is>
      </c>
      <c r="C15958" t="inlineStr">
        <is>
          <t>2020-08-23 06:22:14+00:00</t>
        </is>
      </c>
      <c r="D15958" t="inlineStr">
        <is>
          <t>add</t>
        </is>
      </c>
      <c r="E15958" t="inlineStr">
        <is>
          <t>more-itertools</t>
        </is>
      </c>
      <c r="F15958">
        <f>=8.4.0</f>
        <v/>
      </c>
      <c r="G15958" t="inlineStr"/>
      <c r="H15958" t="inlineStr"/>
    </row>
    <row r="15959">
      <c r="A15959" t="inlineStr">
        <is>
          <t>excelcy</t>
        </is>
      </c>
      <c r="B15959" t="inlineStr">
        <is>
          <t>49ca3bf4eb5c55d585f5170af981a6aaa97dd216</t>
        </is>
      </c>
      <c r="C15959" t="inlineStr">
        <is>
          <t>2020-08-23 06:22:14+00:00</t>
        </is>
      </c>
      <c r="D15959" t="inlineStr">
        <is>
          <t>add</t>
        </is>
      </c>
      <c r="E15959" t="inlineStr">
        <is>
          <t>murmurhash</t>
        </is>
      </c>
      <c r="F15959">
        <f>=1.0.2</f>
        <v/>
      </c>
      <c r="G15959" t="inlineStr"/>
      <c r="H15959" t="inlineStr"/>
    </row>
    <row r="15960">
      <c r="A15960" t="inlineStr">
        <is>
          <t>excelcy</t>
        </is>
      </c>
      <c r="B15960" t="inlineStr">
        <is>
          <t>49ca3bf4eb5c55d585f5170af981a6aaa97dd216</t>
        </is>
      </c>
      <c r="C15960" t="inlineStr">
        <is>
          <t>2020-08-23 06:22:14+00:00</t>
        </is>
      </c>
      <c r="D15960" t="inlineStr">
        <is>
          <t>add</t>
        </is>
      </c>
      <c r="E15960" t="inlineStr">
        <is>
          <t>numpy</t>
        </is>
      </c>
      <c r="F15960">
        <f>=1.19.1</f>
        <v/>
      </c>
      <c r="G15960" t="inlineStr"/>
      <c r="H15960" t="inlineStr"/>
    </row>
    <row r="15961">
      <c r="A15961" t="inlineStr">
        <is>
          <t>excelcy</t>
        </is>
      </c>
      <c r="B15961" t="inlineStr">
        <is>
          <t>49ca3bf4eb5c55d585f5170af981a6aaa97dd216</t>
        </is>
      </c>
      <c r="C15961" t="inlineStr">
        <is>
          <t>2020-08-23 06:22:14+00:00</t>
        </is>
      </c>
      <c r="D15961" t="inlineStr">
        <is>
          <t>add</t>
        </is>
      </c>
      <c r="E15961" t="inlineStr">
        <is>
          <t>openpyxl</t>
        </is>
      </c>
      <c r="F15961">
        <f>=3.0.5</f>
        <v/>
      </c>
      <c r="G15961" t="inlineStr"/>
      <c r="H15961" t="inlineStr"/>
    </row>
    <row r="15962">
      <c r="A15962" t="inlineStr">
        <is>
          <t>excelcy</t>
        </is>
      </c>
      <c r="B15962" t="inlineStr">
        <is>
          <t>49ca3bf4eb5c55d585f5170af981a6aaa97dd216</t>
        </is>
      </c>
      <c r="C15962" t="inlineStr">
        <is>
          <t>2020-08-23 06:22:14+00:00</t>
        </is>
      </c>
      <c r="D15962" t="inlineStr">
        <is>
          <t>add</t>
        </is>
      </c>
      <c r="E15962" t="inlineStr">
        <is>
          <t>packaging</t>
        </is>
      </c>
      <c r="F15962">
        <f>=20.4</f>
        <v/>
      </c>
      <c r="G15962" t="inlineStr"/>
      <c r="H15962" t="inlineStr"/>
    </row>
    <row r="15963">
      <c r="A15963" t="inlineStr">
        <is>
          <t>excelcy</t>
        </is>
      </c>
      <c r="B15963" t="inlineStr">
        <is>
          <t>49ca3bf4eb5c55d585f5170af981a6aaa97dd216</t>
        </is>
      </c>
      <c r="C15963" t="inlineStr">
        <is>
          <t>2020-08-23 06:22:14+00:00</t>
        </is>
      </c>
      <c r="D15963" t="inlineStr">
        <is>
          <t>add</t>
        </is>
      </c>
      <c r="E15963" t="inlineStr">
        <is>
          <t>plac</t>
        </is>
      </c>
      <c r="F15963">
        <f>=1.1.3</f>
        <v/>
      </c>
      <c r="G15963" t="inlineStr"/>
      <c r="H15963" t="inlineStr"/>
    </row>
    <row r="15964">
      <c r="A15964" t="inlineStr">
        <is>
          <t>excelcy</t>
        </is>
      </c>
      <c r="B15964" t="inlineStr">
        <is>
          <t>49ca3bf4eb5c55d585f5170af981a6aaa97dd216</t>
        </is>
      </c>
      <c r="C15964" t="inlineStr">
        <is>
          <t>2020-08-23 06:22:14+00:00</t>
        </is>
      </c>
      <c r="D15964" t="inlineStr">
        <is>
          <t>add</t>
        </is>
      </c>
      <c r="E15964" t="inlineStr">
        <is>
          <t>pluggy</t>
        </is>
      </c>
      <c r="F15964">
        <f>=0.13.1</f>
        <v/>
      </c>
      <c r="G15964" t="inlineStr"/>
      <c r="H15964" t="inlineStr"/>
    </row>
    <row r="15965">
      <c r="A15965" t="inlineStr">
        <is>
          <t>excelcy</t>
        </is>
      </c>
      <c r="B15965" t="inlineStr">
        <is>
          <t>49ca3bf4eb5c55d585f5170af981a6aaa97dd216</t>
        </is>
      </c>
      <c r="C15965" t="inlineStr">
        <is>
          <t>2020-08-23 06:22:14+00:00</t>
        </is>
      </c>
      <c r="D15965" t="inlineStr">
        <is>
          <t>add</t>
        </is>
      </c>
      <c r="E15965" t="inlineStr">
        <is>
          <t>preshed</t>
        </is>
      </c>
      <c r="F15965">
        <f>=3.0.2</f>
        <v/>
      </c>
      <c r="G15965" t="inlineStr"/>
      <c r="H15965" t="inlineStr"/>
    </row>
    <row r="15966">
      <c r="A15966" t="inlineStr">
        <is>
          <t>excelcy</t>
        </is>
      </c>
      <c r="B15966" t="inlineStr">
        <is>
          <t>49ca3bf4eb5c55d585f5170af981a6aaa97dd216</t>
        </is>
      </c>
      <c r="C15966" t="inlineStr">
        <is>
          <t>2020-08-23 06:22:14+00:00</t>
        </is>
      </c>
      <c r="D15966" t="inlineStr">
        <is>
          <t>add</t>
        </is>
      </c>
      <c r="E15966" t="inlineStr">
        <is>
          <t>py</t>
        </is>
      </c>
      <c r="F15966">
        <f>=1.9.0</f>
        <v/>
      </c>
      <c r="G15966" t="inlineStr"/>
      <c r="H15966" t="inlineStr"/>
    </row>
    <row r="15967">
      <c r="A15967" t="inlineStr">
        <is>
          <t>excelcy</t>
        </is>
      </c>
      <c r="B15967" t="inlineStr">
        <is>
          <t>49ca3bf4eb5c55d585f5170af981a6aaa97dd216</t>
        </is>
      </c>
      <c r="C15967" t="inlineStr">
        <is>
          <t>2020-08-23 06:22:14+00:00</t>
        </is>
      </c>
      <c r="D15967" t="inlineStr">
        <is>
          <t>add</t>
        </is>
      </c>
      <c r="E15967" t="inlineStr">
        <is>
          <t>pyexcel</t>
        </is>
      </c>
      <c r="F15967">
        <f>=0.6.4</f>
        <v/>
      </c>
      <c r="G15967" t="inlineStr"/>
      <c r="H15967" t="inlineStr"/>
    </row>
    <row r="15968">
      <c r="A15968" t="inlineStr">
        <is>
          <t>excelcy</t>
        </is>
      </c>
      <c r="B15968" t="inlineStr">
        <is>
          <t>49ca3bf4eb5c55d585f5170af981a6aaa97dd216</t>
        </is>
      </c>
      <c r="C15968" t="inlineStr">
        <is>
          <t>2020-08-23 06:22:14+00:00</t>
        </is>
      </c>
      <c r="D15968" t="inlineStr">
        <is>
          <t>add</t>
        </is>
      </c>
      <c r="E15968" t="inlineStr">
        <is>
          <t>pyexcel-io</t>
        </is>
      </c>
      <c r="F15968">
        <f>=0.5.20</f>
        <v/>
      </c>
      <c r="G15968" t="inlineStr"/>
      <c r="H15968" t="inlineStr"/>
    </row>
    <row r="15969">
      <c r="A15969" t="inlineStr">
        <is>
          <t>excelcy</t>
        </is>
      </c>
      <c r="B15969" t="inlineStr">
        <is>
          <t>49ca3bf4eb5c55d585f5170af981a6aaa97dd216</t>
        </is>
      </c>
      <c r="C15969" t="inlineStr">
        <is>
          <t>2020-08-23 06:22:14+00:00</t>
        </is>
      </c>
      <c r="D15969" t="inlineStr">
        <is>
          <t>add</t>
        </is>
      </c>
      <c r="E15969" t="inlineStr">
        <is>
          <t>pyexcel-xlsx</t>
        </is>
      </c>
      <c r="F15969">
        <f>=0.5.8</f>
        <v/>
      </c>
      <c r="G15969" t="inlineStr"/>
      <c r="H15969" t="inlineStr"/>
    </row>
    <row r="15970">
      <c r="A15970" t="inlineStr">
        <is>
          <t>excelcy</t>
        </is>
      </c>
      <c r="B15970" t="inlineStr">
        <is>
          <t>49ca3bf4eb5c55d585f5170af981a6aaa97dd216</t>
        </is>
      </c>
      <c r="C15970" t="inlineStr">
        <is>
          <t>2020-08-23 06:22:14+00:00</t>
        </is>
      </c>
      <c r="D15970" t="inlineStr">
        <is>
          <t>add</t>
        </is>
      </c>
      <c r="E15970" t="inlineStr">
        <is>
          <t>pyparsing</t>
        </is>
      </c>
      <c r="F15970">
        <f>=2.4.7</f>
        <v/>
      </c>
      <c r="G15970" t="inlineStr"/>
      <c r="H15970" t="inlineStr"/>
    </row>
    <row r="15971">
      <c r="A15971" t="inlineStr">
        <is>
          <t>excelcy</t>
        </is>
      </c>
      <c r="B15971" t="inlineStr">
        <is>
          <t>49ca3bf4eb5c55d585f5170af981a6aaa97dd216</t>
        </is>
      </c>
      <c r="C15971" t="inlineStr">
        <is>
          <t>2020-08-23 06:22:14+00:00</t>
        </is>
      </c>
      <c r="D15971" t="inlineStr">
        <is>
          <t>add</t>
        </is>
      </c>
      <c r="E15971" t="inlineStr">
        <is>
          <t>pytest</t>
        </is>
      </c>
      <c r="F15971">
        <f>=5.4.3</f>
        <v/>
      </c>
      <c r="G15971" t="inlineStr"/>
      <c r="H15971" t="inlineStr"/>
    </row>
    <row r="15972">
      <c r="A15972" t="inlineStr">
        <is>
          <t>excelcy</t>
        </is>
      </c>
      <c r="B15972" t="inlineStr">
        <is>
          <t>49ca3bf4eb5c55d585f5170af981a6aaa97dd216</t>
        </is>
      </c>
      <c r="C15972" t="inlineStr">
        <is>
          <t>2020-08-23 06:22:14+00:00</t>
        </is>
      </c>
      <c r="D15972" t="inlineStr">
        <is>
          <t>add</t>
        </is>
      </c>
      <c r="E15972" t="inlineStr">
        <is>
          <t>pytest-cov</t>
        </is>
      </c>
      <c r="F15972">
        <f>=2.10.1</f>
        <v/>
      </c>
      <c r="G15972" t="inlineStr"/>
      <c r="H15972" t="inlineStr"/>
    </row>
    <row r="15973">
      <c r="A15973" t="inlineStr">
        <is>
          <t>excelcy</t>
        </is>
      </c>
      <c r="B15973" t="inlineStr">
        <is>
          <t>49ca3bf4eb5c55d585f5170af981a6aaa97dd216</t>
        </is>
      </c>
      <c r="C15973" t="inlineStr">
        <is>
          <t>2020-08-23 06:22:14+00:00</t>
        </is>
      </c>
      <c r="D15973" t="inlineStr">
        <is>
          <t>add</t>
        </is>
      </c>
      <c r="E15973" t="inlineStr">
        <is>
          <t>pyyaml</t>
        </is>
      </c>
      <c r="F15973">
        <f>=5.3.1</f>
        <v/>
      </c>
      <c r="G15973" t="inlineStr"/>
      <c r="H15973" t="inlineStr"/>
    </row>
    <row r="15974">
      <c r="A15974" t="inlineStr">
        <is>
          <t>excelcy</t>
        </is>
      </c>
      <c r="B15974" t="inlineStr">
        <is>
          <t>49ca3bf4eb5c55d585f5170af981a6aaa97dd216</t>
        </is>
      </c>
      <c r="C15974" t="inlineStr">
        <is>
          <t>2020-08-23 06:22:14+00:00</t>
        </is>
      </c>
      <c r="D15974" t="inlineStr">
        <is>
          <t>add</t>
        </is>
      </c>
      <c r="E15974" t="inlineStr">
        <is>
          <t>requests</t>
        </is>
      </c>
      <c r="F15974">
        <f>=2.24.0</f>
        <v/>
      </c>
      <c r="G15974" t="inlineStr"/>
      <c r="H15974" t="inlineStr"/>
    </row>
    <row r="15975">
      <c r="A15975" t="inlineStr">
        <is>
          <t>excelcy</t>
        </is>
      </c>
      <c r="B15975" t="inlineStr">
        <is>
          <t>49ca3bf4eb5c55d585f5170af981a6aaa97dd216</t>
        </is>
      </c>
      <c r="C15975" t="inlineStr">
        <is>
          <t>2020-08-23 06:22:14+00:00</t>
        </is>
      </c>
      <c r="D15975" t="inlineStr">
        <is>
          <t>add</t>
        </is>
      </c>
      <c r="E15975" t="inlineStr">
        <is>
          <t>six</t>
        </is>
      </c>
      <c r="F15975">
        <f>=1.12.0</f>
        <v/>
      </c>
      <c r="G15975" t="inlineStr"/>
      <c r="H15975" t="inlineStr"/>
    </row>
    <row r="15976">
      <c r="A15976" t="inlineStr">
        <is>
          <t>excelcy</t>
        </is>
      </c>
      <c r="B15976" t="inlineStr">
        <is>
          <t>49ca3bf4eb5c55d585f5170af981a6aaa97dd216</t>
        </is>
      </c>
      <c r="C15976" t="inlineStr">
        <is>
          <t>2020-08-23 06:22:14+00:00</t>
        </is>
      </c>
      <c r="D15976" t="inlineStr">
        <is>
          <t>add</t>
        </is>
      </c>
      <c r="E15976" t="inlineStr">
        <is>
          <t>spacy</t>
        </is>
      </c>
      <c r="F15976">
        <f>=2.3.2</f>
        <v/>
      </c>
      <c r="G15976" t="inlineStr"/>
      <c r="H15976" t="inlineStr"/>
    </row>
    <row r="15977">
      <c r="A15977" t="inlineStr">
        <is>
          <t>excelcy</t>
        </is>
      </c>
      <c r="B15977" t="inlineStr">
        <is>
          <t>49ca3bf4eb5c55d585f5170af981a6aaa97dd216</t>
        </is>
      </c>
      <c r="C15977" t="inlineStr">
        <is>
          <t>2020-08-23 06:22:14+00:00</t>
        </is>
      </c>
      <c r="D15977" t="inlineStr">
        <is>
          <t>add</t>
        </is>
      </c>
      <c r="E15977" t="inlineStr">
        <is>
          <t>srsly</t>
        </is>
      </c>
      <c r="F15977">
        <f>=1.0.2</f>
        <v/>
      </c>
      <c r="G15977" t="inlineStr"/>
      <c r="H15977" t="inlineStr"/>
    </row>
    <row r="15978">
      <c r="A15978" t="inlineStr">
        <is>
          <t>excelcy</t>
        </is>
      </c>
      <c r="B15978" t="inlineStr">
        <is>
          <t>49ca3bf4eb5c55d585f5170af981a6aaa97dd216</t>
        </is>
      </c>
      <c r="C15978" t="inlineStr">
        <is>
          <t>2020-08-23 06:22:14+00:00</t>
        </is>
      </c>
      <c r="D15978" t="inlineStr">
        <is>
          <t>add</t>
        </is>
      </c>
      <c r="E15978" t="inlineStr">
        <is>
          <t>texttable</t>
        </is>
      </c>
      <c r="F15978">
        <f>=1.6.2</f>
        <v/>
      </c>
      <c r="G15978" t="inlineStr"/>
      <c r="H15978" t="inlineStr"/>
    </row>
    <row r="15979">
      <c r="A15979" t="inlineStr">
        <is>
          <t>excelcy</t>
        </is>
      </c>
      <c r="B15979" t="inlineStr">
        <is>
          <t>49ca3bf4eb5c55d585f5170af981a6aaa97dd216</t>
        </is>
      </c>
      <c r="C15979" t="inlineStr">
        <is>
          <t>2020-08-23 06:22:14+00:00</t>
        </is>
      </c>
      <c r="D15979" t="inlineStr">
        <is>
          <t>add</t>
        </is>
      </c>
      <c r="E15979" t="inlineStr">
        <is>
          <t>thinc</t>
        </is>
      </c>
      <c r="F15979">
        <f>=7.4.1</f>
        <v/>
      </c>
      <c r="G15979" t="inlineStr"/>
      <c r="H15979" t="inlineStr"/>
    </row>
    <row r="15980">
      <c r="A15980" t="inlineStr">
        <is>
          <t>excelcy</t>
        </is>
      </c>
      <c r="B15980" t="inlineStr">
        <is>
          <t>49ca3bf4eb5c55d585f5170af981a6aaa97dd216</t>
        </is>
      </c>
      <c r="C15980" t="inlineStr">
        <is>
          <t>2020-08-23 06:22:14+00:00</t>
        </is>
      </c>
      <c r="D15980" t="inlineStr">
        <is>
          <t>add</t>
        </is>
      </c>
      <c r="E15980" t="inlineStr">
        <is>
          <t>tqdm</t>
        </is>
      </c>
      <c r="F15980">
        <f>=4.48.2</f>
        <v/>
      </c>
      <c r="G15980" t="inlineStr"/>
      <c r="H15980" t="inlineStr"/>
    </row>
    <row r="15981">
      <c r="A15981" t="inlineStr">
        <is>
          <t>excelcy</t>
        </is>
      </c>
      <c r="B15981" t="inlineStr">
        <is>
          <t>49ca3bf4eb5c55d585f5170af981a6aaa97dd216</t>
        </is>
      </c>
      <c r="C15981" t="inlineStr">
        <is>
          <t>2020-08-23 06:22:14+00:00</t>
        </is>
      </c>
      <c r="D15981" t="inlineStr">
        <is>
          <t>add</t>
        </is>
      </c>
      <c r="E15981" t="inlineStr">
        <is>
          <t>urllib3</t>
        </is>
      </c>
      <c r="F15981">
        <f>=1.25.10</f>
        <v/>
      </c>
      <c r="G15981" t="inlineStr"/>
      <c r="H15981" t="inlineStr"/>
    </row>
    <row r="15982">
      <c r="A15982" t="inlineStr">
        <is>
          <t>excelcy</t>
        </is>
      </c>
      <c r="B15982" t="inlineStr">
        <is>
          <t>49ca3bf4eb5c55d585f5170af981a6aaa97dd216</t>
        </is>
      </c>
      <c r="C15982" t="inlineStr">
        <is>
          <t>2020-08-23 06:22:14+00:00</t>
        </is>
      </c>
      <c r="D15982" t="inlineStr">
        <is>
          <t>add</t>
        </is>
      </c>
      <c r="E15982" t="inlineStr">
        <is>
          <t>wasabi</t>
        </is>
      </c>
      <c r="F15982">
        <f>=0.7.1</f>
        <v/>
      </c>
      <c r="G15982" t="inlineStr"/>
      <c r="H15982" t="inlineStr"/>
    </row>
    <row r="15983">
      <c r="A15983" t="inlineStr">
        <is>
          <t>excelcy</t>
        </is>
      </c>
      <c r="B15983" t="inlineStr">
        <is>
          <t>49ca3bf4eb5c55d585f5170af981a6aaa97dd216</t>
        </is>
      </c>
      <c r="C15983" t="inlineStr">
        <is>
          <t>2020-08-23 06:22:14+00:00</t>
        </is>
      </c>
      <c r="D15983" t="inlineStr">
        <is>
          <t>add</t>
        </is>
      </c>
      <c r="E15983" t="inlineStr">
        <is>
          <t>wcwidth</t>
        </is>
      </c>
      <c r="F15983">
        <f>=0.2.5</f>
        <v/>
      </c>
      <c r="G15983" t="inlineStr"/>
      <c r="H15983" t="inlineStr"/>
    </row>
    <row r="15984">
      <c r="A15984" t="inlineStr">
        <is>
          <t>excelcy</t>
        </is>
      </c>
      <c r="B15984" t="inlineStr">
        <is>
          <t>49ca3bf4eb5c55d585f5170af981a6aaa97dd216</t>
        </is>
      </c>
      <c r="C15984" t="inlineStr">
        <is>
          <t>2020-08-23 06:22:14+00:00</t>
        </is>
      </c>
      <c r="D15984" t="inlineStr">
        <is>
          <t>add</t>
        </is>
      </c>
      <c r="E15984" t="inlineStr">
        <is>
          <t>zipp</t>
        </is>
      </c>
      <c r="F15984">
        <f>=3.1.0</f>
        <v/>
      </c>
      <c r="G15984" t="inlineStr"/>
      <c r="H15984" t="inlineStr"/>
    </row>
    <row r="15985">
      <c r="A15985" t="inlineStr">
        <is>
          <t>kafka-scanner</t>
        </is>
      </c>
      <c r="B15985" t="inlineStr">
        <is>
          <t>b4ba1605376d49b74c8200233271d0ed7ae63235</t>
        </is>
      </c>
      <c r="C15985" t="inlineStr">
        <is>
          <t>2016-11-16 19:40:16+00:00</t>
        </is>
      </c>
      <c r="D15985" t="inlineStr">
        <is>
          <t>verchange</t>
        </is>
      </c>
      <c r="E15985" t="inlineStr">
        <is>
          <t>kafka-python</t>
        </is>
      </c>
      <c r="F15985">
        <f>=1.3.1</f>
        <v/>
      </c>
      <c r="G15985" t="inlineStr">
        <is>
          <t>kafka-python</t>
        </is>
      </c>
      <c r="H15985">
        <f>=0.9.5</f>
        <v/>
      </c>
    </row>
    <row r="15986">
      <c r="A15986" t="inlineStr">
        <is>
          <t>kafka-scanner</t>
        </is>
      </c>
      <c r="B15986" t="inlineStr">
        <is>
          <t>a67d5e5c6d89f56e5aac1eb2d1b08c6856049019</t>
        </is>
      </c>
      <c r="C15986" t="inlineStr">
        <is>
          <t>2017-03-23 22:06:01+00:00</t>
        </is>
      </c>
      <c r="D15986" t="inlineStr">
        <is>
          <t>add</t>
        </is>
      </c>
      <c r="E15986" t="inlineStr">
        <is>
          <t>six</t>
        </is>
      </c>
      <c r="F15986" t="inlineStr"/>
      <c r="G15986" t="inlineStr"/>
      <c r="H15986" t="inlineStr"/>
    </row>
    <row r="15987">
      <c r="A15987" t="inlineStr">
        <is>
          <t>kafka-scanner</t>
        </is>
      </c>
      <c r="B15987" t="inlineStr">
        <is>
          <t>8a71901012e8c948180f70a485b57f8d2e7e3ec1</t>
        </is>
      </c>
      <c r="C15987" t="inlineStr">
        <is>
          <t>2017-09-29 14:09:52+00:00</t>
        </is>
      </c>
      <c r="D15987" t="inlineStr">
        <is>
          <t>verchange</t>
        </is>
      </c>
      <c r="E15987" t="inlineStr">
        <is>
          <t>kafka-python</t>
        </is>
      </c>
      <c r="F15987">
        <f>=1.3.4</f>
        <v/>
      </c>
      <c r="G15987" t="inlineStr">
        <is>
          <t>kafka-python</t>
        </is>
      </c>
      <c r="H15987">
        <f>=1.3.1</f>
        <v/>
      </c>
    </row>
    <row r="15988">
      <c r="A15988" t="inlineStr">
        <is>
          <t>requests-negotiate-sspi</t>
        </is>
      </c>
      <c r="B15988" t="inlineStr">
        <is>
          <t>48e5d3802807ee1e9178c1a84ef2a3cae6b7f406</t>
        </is>
      </c>
      <c r="C15988" t="inlineStr">
        <is>
          <t>2018-08-23 21:49:54+00:00</t>
        </is>
      </c>
      <c r="D15988" t="inlineStr">
        <is>
          <t>verchange</t>
        </is>
      </c>
      <c r="E15988" t="inlineStr">
        <is>
          <t>pypiwin32</t>
        </is>
      </c>
      <c r="F15988" t="inlineStr">
        <is>
          <t>&gt;=223</t>
        </is>
      </c>
      <c r="G15988" t="inlineStr">
        <is>
          <t>pypiwin32</t>
        </is>
      </c>
      <c r="H15988" t="inlineStr">
        <is>
          <t>&gt;=219</t>
        </is>
      </c>
    </row>
    <row r="15989">
      <c r="A15989" t="inlineStr">
        <is>
          <t>requests-negotiate-sspi</t>
        </is>
      </c>
      <c r="B15989" t="inlineStr">
        <is>
          <t>1e0bdca0d5c43a57b2fc1b53cea6fd45cbafd907</t>
        </is>
      </c>
      <c r="C15989" t="inlineStr">
        <is>
          <t>2018-09-10 23:04:43+00:00</t>
        </is>
      </c>
      <c r="D15989" t="inlineStr">
        <is>
          <t>verchange</t>
        </is>
      </c>
      <c r="E15989" t="inlineStr">
        <is>
          <t>requests</t>
        </is>
      </c>
      <c r="F15989" t="inlineStr">
        <is>
          <t>&gt;=2.0</t>
        </is>
      </c>
      <c r="G15989" t="inlineStr">
        <is>
          <t>requests</t>
        </is>
      </c>
      <c r="H15989" t="inlineStr">
        <is>
          <t>&gt;=2.0</t>
        </is>
      </c>
    </row>
    <row r="15990">
      <c r="A15990" t="inlineStr">
        <is>
          <t>requests-negotiate-sspi</t>
        </is>
      </c>
      <c r="B15990" t="inlineStr">
        <is>
          <t>1e0bdca0d5c43a57b2fc1b53cea6fd45cbafd907</t>
        </is>
      </c>
      <c r="C15990" t="inlineStr">
        <is>
          <t>2018-09-10 23:04:43+00:00</t>
        </is>
      </c>
      <c r="D15990" t="inlineStr">
        <is>
          <t>add</t>
        </is>
      </c>
      <c r="E15990" t="inlineStr">
        <is>
          <t>setuptools-version-command</t>
        </is>
      </c>
      <c r="F15990" t="inlineStr">
        <is>
          <t>&gt;=2.2</t>
        </is>
      </c>
      <c r="G15990" t="inlineStr"/>
      <c r="H15990" t="inlineStr"/>
    </row>
    <row r="15991">
      <c r="A15991" t="inlineStr">
        <is>
          <t>requests-negotiate-sspi</t>
        </is>
      </c>
      <c r="B15991" t="inlineStr">
        <is>
          <t>05416ec16d5d9a3dda5db267ffa5601a7693f119</t>
        </is>
      </c>
      <c r="C15991" t="inlineStr">
        <is>
          <t>2018-10-10 09:31:07+00:00</t>
        </is>
      </c>
      <c r="D15991" t="inlineStr">
        <is>
          <t>rem</t>
        </is>
      </c>
      <c r="E15991" t="inlineStr"/>
      <c r="F15991" t="inlineStr"/>
      <c r="G15991" t="inlineStr">
        <is>
          <t>setuptools-version-command</t>
        </is>
      </c>
      <c r="H15991" t="inlineStr">
        <is>
          <t>&gt;=2.2</t>
        </is>
      </c>
    </row>
    <row r="15992">
      <c r="A15992" t="inlineStr">
        <is>
          <t>kinto</t>
        </is>
      </c>
      <c r="B15992" t="inlineStr">
        <is>
          <t>b81a5e3724cf7048a14a1584e860ded08b960d68</t>
        </is>
      </c>
      <c r="C15992" t="inlineStr">
        <is>
          <t>2015-08-14 09:34:35+00:00</t>
        </is>
      </c>
      <c r="D15992" t="inlineStr">
        <is>
          <t>add</t>
        </is>
      </c>
      <c r="E15992" t="inlineStr">
        <is>
          <t>colander</t>
        </is>
      </c>
      <c r="F15992">
        <f>=1.0</f>
        <v/>
      </c>
      <c r="G15992" t="inlineStr"/>
      <c r="H15992" t="inlineStr"/>
    </row>
    <row r="15993">
      <c r="A15993" t="inlineStr">
        <is>
          <t>kinto</t>
        </is>
      </c>
      <c r="B15993" t="inlineStr">
        <is>
          <t>b81a5e3724cf7048a14a1584e860ded08b960d68</t>
        </is>
      </c>
      <c r="C15993" t="inlineStr">
        <is>
          <t>2015-08-14 09:34:35+00:00</t>
        </is>
      </c>
      <c r="D15993" t="inlineStr">
        <is>
          <t>add</t>
        </is>
      </c>
      <c r="E15993" t="inlineStr">
        <is>
          <t>cornice</t>
        </is>
      </c>
      <c r="F15993">
        <f>=1.0.0</f>
        <v/>
      </c>
      <c r="G15993" t="inlineStr"/>
      <c r="H15993" t="inlineStr"/>
    </row>
    <row r="15994">
      <c r="A15994" t="inlineStr">
        <is>
          <t>kinto</t>
        </is>
      </c>
      <c r="B15994" t="inlineStr">
        <is>
          <t>b81a5e3724cf7048a14a1584e860ded08b960d68</t>
        </is>
      </c>
      <c r="C15994" t="inlineStr">
        <is>
          <t>2015-08-14 09:34:35+00:00</t>
        </is>
      </c>
      <c r="D15994" t="inlineStr">
        <is>
          <t>add</t>
        </is>
      </c>
      <c r="E15994" t="inlineStr">
        <is>
          <t>dealer</t>
        </is>
      </c>
      <c r="F15994">
        <f>=2.0.4</f>
        <v/>
      </c>
      <c r="G15994" t="inlineStr"/>
      <c r="H15994" t="inlineStr"/>
    </row>
    <row r="15995">
      <c r="A15995" t="inlineStr">
        <is>
          <t>kinto</t>
        </is>
      </c>
      <c r="B15995" t="inlineStr">
        <is>
          <t>b81a5e3724cf7048a14a1584e860ded08b960d68</t>
        </is>
      </c>
      <c r="C15995" t="inlineStr">
        <is>
          <t>2015-08-14 09:34:35+00:00</t>
        </is>
      </c>
      <c r="D15995" t="inlineStr">
        <is>
          <t>add</t>
        </is>
      </c>
      <c r="E15995" t="inlineStr">
        <is>
          <t>iso8601</t>
        </is>
      </c>
      <c r="F15995">
        <f>=0.1.10</f>
        <v/>
      </c>
      <c r="G15995" t="inlineStr"/>
      <c r="H15995" t="inlineStr"/>
    </row>
    <row r="15996">
      <c r="A15996" t="inlineStr">
        <is>
          <t>kinto</t>
        </is>
      </c>
      <c r="B15996" t="inlineStr">
        <is>
          <t>b81a5e3724cf7048a14a1584e860ded08b960d68</t>
        </is>
      </c>
      <c r="C15996" t="inlineStr">
        <is>
          <t>2015-08-14 09:34:35+00:00</t>
        </is>
      </c>
      <c r="D15996" t="inlineStr">
        <is>
          <t>add</t>
        </is>
      </c>
      <c r="E15996" t="inlineStr">
        <is>
          <t>PasteDeploy</t>
        </is>
      </c>
      <c r="F15996">
        <f>=1.5.2</f>
        <v/>
      </c>
      <c r="G15996" t="inlineStr"/>
      <c r="H15996" t="inlineStr"/>
    </row>
    <row r="15997">
      <c r="A15997" t="inlineStr">
        <is>
          <t>kinto</t>
        </is>
      </c>
      <c r="B15997" t="inlineStr">
        <is>
          <t>b81a5e3724cf7048a14a1584e860ded08b960d68</t>
        </is>
      </c>
      <c r="C15997" t="inlineStr">
        <is>
          <t>2015-08-14 09:34:35+00:00</t>
        </is>
      </c>
      <c r="D15997" t="inlineStr">
        <is>
          <t>add</t>
        </is>
      </c>
      <c r="E15997" t="inlineStr">
        <is>
          <t>pyramid</t>
        </is>
      </c>
      <c r="F15997">
        <f>=1.6a2</f>
        <v/>
      </c>
      <c r="G15997" t="inlineStr"/>
      <c r="H15997" t="inlineStr"/>
    </row>
    <row r="15998">
      <c r="A15998" t="inlineStr">
        <is>
          <t>kinto</t>
        </is>
      </c>
      <c r="B15998" t="inlineStr">
        <is>
          <t>b81a5e3724cf7048a14a1584e860ded08b960d68</t>
        </is>
      </c>
      <c r="C15998" t="inlineStr">
        <is>
          <t>2015-08-14 09:34:35+00:00</t>
        </is>
      </c>
      <c r="D15998" t="inlineStr">
        <is>
          <t>add</t>
        </is>
      </c>
      <c r="E15998" t="inlineStr">
        <is>
          <t>pyramid-multiauth</t>
        </is>
      </c>
      <c r="F15998">
        <f>=0.5.0</f>
        <v/>
      </c>
      <c r="G15998" t="inlineStr"/>
      <c r="H15998" t="inlineStr"/>
    </row>
    <row r="15999">
      <c r="A15999" t="inlineStr">
        <is>
          <t>kinto</t>
        </is>
      </c>
      <c r="B15999" t="inlineStr">
        <is>
          <t>b81a5e3724cf7048a14a1584e860ded08b960d68</t>
        </is>
      </c>
      <c r="C15999" t="inlineStr">
        <is>
          <t>2015-08-14 09:34:35+00:00</t>
        </is>
      </c>
      <c r="D15999" t="inlineStr">
        <is>
          <t>add</t>
        </is>
      </c>
      <c r="E15999" t="inlineStr">
        <is>
          <t>python-dateutil</t>
        </is>
      </c>
      <c r="F15999">
        <f>=2.4.2</f>
        <v/>
      </c>
      <c r="G15999" t="inlineStr"/>
      <c r="H15999" t="inlineStr"/>
    </row>
    <row r="16000">
      <c r="A16000" t="inlineStr">
        <is>
          <t>kinto</t>
        </is>
      </c>
      <c r="B16000" t="inlineStr">
        <is>
          <t>b81a5e3724cf7048a14a1584e860ded08b960d68</t>
        </is>
      </c>
      <c r="C16000" t="inlineStr">
        <is>
          <t>2015-08-14 09:34:35+00:00</t>
        </is>
      </c>
      <c r="D16000" t="inlineStr">
        <is>
          <t>add</t>
        </is>
      </c>
      <c r="E16000" t="inlineStr">
        <is>
          <t>redis</t>
        </is>
      </c>
      <c r="F16000">
        <f>=2.10.3</f>
        <v/>
      </c>
      <c r="G16000" t="inlineStr"/>
      <c r="H16000" t="inlineStr"/>
    </row>
    <row r="16001">
      <c r="A16001" t="inlineStr">
        <is>
          <t>kinto</t>
        </is>
      </c>
      <c r="B16001" t="inlineStr">
        <is>
          <t>b81a5e3724cf7048a14a1584e860ded08b960d68</t>
        </is>
      </c>
      <c r="C16001" t="inlineStr">
        <is>
          <t>2015-08-14 09:34:35+00:00</t>
        </is>
      </c>
      <c r="D16001" t="inlineStr">
        <is>
          <t>add</t>
        </is>
      </c>
      <c r="E16001" t="inlineStr">
        <is>
          <t>repoze.lru</t>
        </is>
      </c>
      <c r="F16001">
        <f>=0.6</f>
        <v/>
      </c>
      <c r="G16001" t="inlineStr"/>
      <c r="H16001" t="inlineStr"/>
    </row>
    <row r="16002">
      <c r="A16002" t="inlineStr">
        <is>
          <t>kinto</t>
        </is>
      </c>
      <c r="B16002" t="inlineStr">
        <is>
          <t>b81a5e3724cf7048a14a1584e860ded08b960d68</t>
        </is>
      </c>
      <c r="C16002" t="inlineStr">
        <is>
          <t>2015-08-14 09:34:35+00:00</t>
        </is>
      </c>
      <c r="D16002" t="inlineStr">
        <is>
          <t>add</t>
        </is>
      </c>
      <c r="E16002" t="inlineStr">
        <is>
          <t>requests</t>
        </is>
      </c>
      <c r="F16002">
        <f>=2.7.0</f>
        <v/>
      </c>
      <c r="G16002" t="inlineStr"/>
      <c r="H16002" t="inlineStr"/>
    </row>
    <row r="16003">
      <c r="A16003" t="inlineStr">
        <is>
          <t>kinto</t>
        </is>
      </c>
      <c r="B16003" t="inlineStr">
        <is>
          <t>b81a5e3724cf7048a14a1584e860ded08b960d68</t>
        </is>
      </c>
      <c r="C16003" t="inlineStr">
        <is>
          <t>2015-08-14 09:34:35+00:00</t>
        </is>
      </c>
      <c r="D16003" t="inlineStr">
        <is>
          <t>add</t>
        </is>
      </c>
      <c r="E16003" t="inlineStr">
        <is>
          <t>simplejson</t>
        </is>
      </c>
      <c r="F16003">
        <f>=3.8.0</f>
        <v/>
      </c>
      <c r="G16003" t="inlineStr"/>
      <c r="H16003" t="inlineStr"/>
    </row>
    <row r="16004">
      <c r="A16004" t="inlineStr">
        <is>
          <t>kinto</t>
        </is>
      </c>
      <c r="B16004" t="inlineStr">
        <is>
          <t>b81a5e3724cf7048a14a1584e860ded08b960d68</t>
        </is>
      </c>
      <c r="C16004" t="inlineStr">
        <is>
          <t>2015-08-14 09:34:35+00:00</t>
        </is>
      </c>
      <c r="D16004" t="inlineStr">
        <is>
          <t>add</t>
        </is>
      </c>
      <c r="E16004" t="inlineStr">
        <is>
          <t>six</t>
        </is>
      </c>
      <c r="F16004">
        <f>=1.9.0</f>
        <v/>
      </c>
      <c r="G16004" t="inlineStr"/>
      <c r="H16004" t="inlineStr"/>
    </row>
    <row r="16005">
      <c r="A16005" t="inlineStr">
        <is>
          <t>kinto</t>
        </is>
      </c>
      <c r="B16005" t="inlineStr">
        <is>
          <t>b81a5e3724cf7048a14a1584e860ded08b960d68</t>
        </is>
      </c>
      <c r="C16005" t="inlineStr">
        <is>
          <t>2015-08-14 09:34:35+00:00</t>
        </is>
      </c>
      <c r="D16005" t="inlineStr">
        <is>
          <t>add</t>
        </is>
      </c>
      <c r="E16005" t="inlineStr">
        <is>
          <t>structlog</t>
        </is>
      </c>
      <c r="F16005">
        <f>=15.2.0</f>
        <v/>
      </c>
      <c r="G16005" t="inlineStr"/>
      <c r="H16005" t="inlineStr"/>
    </row>
    <row r="16006">
      <c r="A16006" t="inlineStr">
        <is>
          <t>kinto</t>
        </is>
      </c>
      <c r="B16006" t="inlineStr">
        <is>
          <t>b81a5e3724cf7048a14a1584e860ded08b960d68</t>
        </is>
      </c>
      <c r="C16006" t="inlineStr">
        <is>
          <t>2015-08-14 09:34:35+00:00</t>
        </is>
      </c>
      <c r="D16006" t="inlineStr">
        <is>
          <t>add</t>
        </is>
      </c>
      <c r="E16006" t="inlineStr">
        <is>
          <t>translationstring</t>
        </is>
      </c>
      <c r="F16006">
        <f>=1.3</f>
        <v/>
      </c>
      <c r="G16006" t="inlineStr"/>
      <c r="H16006" t="inlineStr"/>
    </row>
    <row r="16007">
      <c r="A16007" t="inlineStr">
        <is>
          <t>kinto</t>
        </is>
      </c>
      <c r="B16007" t="inlineStr">
        <is>
          <t>b81a5e3724cf7048a14a1584e860ded08b960d68</t>
        </is>
      </c>
      <c r="C16007" t="inlineStr">
        <is>
          <t>2015-08-14 09:34:35+00:00</t>
        </is>
      </c>
      <c r="D16007" t="inlineStr">
        <is>
          <t>add</t>
        </is>
      </c>
      <c r="E16007" t="inlineStr">
        <is>
          <t>ujson</t>
        </is>
      </c>
      <c r="F16007">
        <f>=1.33</f>
        <v/>
      </c>
      <c r="G16007" t="inlineStr"/>
      <c r="H16007" t="inlineStr"/>
    </row>
    <row r="16008">
      <c r="A16008" t="inlineStr">
        <is>
          <t>kinto</t>
        </is>
      </c>
      <c r="B16008" t="inlineStr">
        <is>
          <t>b81a5e3724cf7048a14a1584e860ded08b960d68</t>
        </is>
      </c>
      <c r="C16008" t="inlineStr">
        <is>
          <t>2015-08-14 09:34:35+00:00</t>
        </is>
      </c>
      <c r="D16008" t="inlineStr">
        <is>
          <t>add</t>
        </is>
      </c>
      <c r="E16008" t="inlineStr">
        <is>
          <t>venusian</t>
        </is>
      </c>
      <c r="F16008">
        <f>=1.0</f>
        <v/>
      </c>
      <c r="G16008" t="inlineStr"/>
      <c r="H16008" t="inlineStr"/>
    </row>
    <row r="16009">
      <c r="A16009" t="inlineStr">
        <is>
          <t>kinto</t>
        </is>
      </c>
      <c r="B16009" t="inlineStr">
        <is>
          <t>b81a5e3724cf7048a14a1584e860ded08b960d68</t>
        </is>
      </c>
      <c r="C16009" t="inlineStr">
        <is>
          <t>2015-08-14 09:34:35+00:00</t>
        </is>
      </c>
      <c r="D16009" t="inlineStr">
        <is>
          <t>add</t>
        </is>
      </c>
      <c r="E16009" t="inlineStr">
        <is>
          <t>WebOb</t>
        </is>
      </c>
      <c r="F16009">
        <f>=1.5.0a1</f>
        <v/>
      </c>
      <c r="G16009" t="inlineStr"/>
      <c r="H16009" t="inlineStr"/>
    </row>
    <row r="16010">
      <c r="A16010" t="inlineStr">
        <is>
          <t>kinto</t>
        </is>
      </c>
      <c r="B16010" t="inlineStr">
        <is>
          <t>b81a5e3724cf7048a14a1584e860ded08b960d68</t>
        </is>
      </c>
      <c r="C16010" t="inlineStr">
        <is>
          <t>2015-08-14 09:34:35+00:00</t>
        </is>
      </c>
      <c r="D16010" t="inlineStr">
        <is>
          <t>add</t>
        </is>
      </c>
      <c r="E16010" t="inlineStr">
        <is>
          <t>wheel</t>
        </is>
      </c>
      <c r="F16010">
        <f>=0.24.0</f>
        <v/>
      </c>
      <c r="G16010" t="inlineStr"/>
      <c r="H16010" t="inlineStr"/>
    </row>
    <row r="16011">
      <c r="A16011" t="inlineStr">
        <is>
          <t>kinto</t>
        </is>
      </c>
      <c r="B16011" t="inlineStr">
        <is>
          <t>b81a5e3724cf7048a14a1584e860ded08b960d68</t>
        </is>
      </c>
      <c r="C16011" t="inlineStr">
        <is>
          <t>2015-08-14 09:34:35+00:00</t>
        </is>
      </c>
      <c r="D16011" t="inlineStr">
        <is>
          <t>add</t>
        </is>
      </c>
      <c r="E16011" t="inlineStr">
        <is>
          <t>zope.deprecation</t>
        </is>
      </c>
      <c r="F16011">
        <f>=4.1.2</f>
        <v/>
      </c>
      <c r="G16011" t="inlineStr"/>
      <c r="H16011" t="inlineStr"/>
    </row>
    <row r="16012">
      <c r="A16012" t="inlineStr">
        <is>
          <t>kinto</t>
        </is>
      </c>
      <c r="B16012" t="inlineStr">
        <is>
          <t>b81a5e3724cf7048a14a1584e860ded08b960d68</t>
        </is>
      </c>
      <c r="C16012" t="inlineStr">
        <is>
          <t>2015-08-14 09:34:35+00:00</t>
        </is>
      </c>
      <c r="D16012" t="inlineStr">
        <is>
          <t>add</t>
        </is>
      </c>
      <c r="E16012" t="inlineStr">
        <is>
          <t>zope.interface</t>
        </is>
      </c>
      <c r="F16012">
        <f>=4.1.2</f>
        <v/>
      </c>
      <c r="G16012" t="inlineStr"/>
      <c r="H16012" t="inlineStr"/>
    </row>
    <row r="16013">
      <c r="A16013" t="inlineStr">
        <is>
          <t>kinto</t>
        </is>
      </c>
      <c r="B16013" t="inlineStr">
        <is>
          <t>66e8632b7d888a7f7c6a6b1ef92a5b776d0bc867</t>
        </is>
      </c>
      <c r="C16013" t="inlineStr">
        <is>
          <t>2015-08-31 12:41:11+00:00</t>
        </is>
      </c>
      <c r="D16013" t="inlineStr">
        <is>
          <t>verchange</t>
        </is>
      </c>
      <c r="E16013" t="inlineStr">
        <is>
          <t>PasteDeploy</t>
        </is>
      </c>
      <c r="F16013">
        <f>=1.5.2</f>
        <v/>
      </c>
      <c r="G16013" t="inlineStr">
        <is>
          <t>PasteDeploy</t>
        </is>
      </c>
      <c r="H16013">
        <f>=1.5.2</f>
        <v/>
      </c>
    </row>
    <row r="16014">
      <c r="A16014" t="inlineStr">
        <is>
          <t>kinto</t>
        </is>
      </c>
      <c r="B16014" t="inlineStr">
        <is>
          <t>66e8632b7d888a7f7c6a6b1ef92a5b776d0bc867</t>
        </is>
      </c>
      <c r="C16014" t="inlineStr">
        <is>
          <t>2015-08-31 12:41:11+00:00</t>
        </is>
      </c>
      <c r="D16014" t="inlineStr">
        <is>
          <t>verchange</t>
        </is>
      </c>
      <c r="E16014" t="inlineStr">
        <is>
          <t>WebOb</t>
        </is>
      </c>
      <c r="F16014">
        <f>=1.5.0a1</f>
        <v/>
      </c>
      <c r="G16014" t="inlineStr">
        <is>
          <t>WebOb</t>
        </is>
      </c>
      <c r="H16014">
        <f>=1.5.0a1</f>
        <v/>
      </c>
    </row>
    <row r="16015">
      <c r="A16015" t="inlineStr">
        <is>
          <t>kinto</t>
        </is>
      </c>
      <c r="B16015" t="inlineStr">
        <is>
          <t>66e8632b7d888a7f7c6a6b1ef92a5b776d0bc867</t>
        </is>
      </c>
      <c r="C16015" t="inlineStr">
        <is>
          <t>2015-08-31 12:41:11+00:00</t>
        </is>
      </c>
      <c r="D16015" t="inlineStr">
        <is>
          <t>add</t>
        </is>
      </c>
      <c r="E16015" t="inlineStr">
        <is>
          <t>argparse</t>
        </is>
      </c>
      <c r="F16015">
        <f>=1.2.1</f>
        <v/>
      </c>
      <c r="G16015" t="inlineStr"/>
      <c r="H16015" t="inlineStr"/>
    </row>
    <row r="16016">
      <c r="A16016" t="inlineStr">
        <is>
          <t>kinto</t>
        </is>
      </c>
      <c r="B16016" t="inlineStr">
        <is>
          <t>66e8632b7d888a7f7c6a6b1ef92a5b776d0bc867</t>
        </is>
      </c>
      <c r="C16016" t="inlineStr">
        <is>
          <t>2015-08-31 12:41:11+00:00</t>
        </is>
      </c>
      <c r="D16016" t="inlineStr">
        <is>
          <t>rem</t>
        </is>
      </c>
      <c r="E16016" t="inlineStr"/>
      <c r="F16016" t="inlineStr"/>
      <c r="G16016" t="inlineStr">
        <is>
          <t>wheel</t>
        </is>
      </c>
      <c r="H16016">
        <f>=0.24.0</f>
        <v/>
      </c>
    </row>
    <row r="16017">
      <c r="A16017" t="inlineStr">
        <is>
          <t>kinto</t>
        </is>
      </c>
      <c r="B16017" t="inlineStr">
        <is>
          <t>d17e0c2c20b466e3bf73737f508313c249753878</t>
        </is>
      </c>
      <c r="C16017" t="inlineStr">
        <is>
          <t>2015-09-04 09:54:58+00:00</t>
        </is>
      </c>
      <c r="D16017" t="inlineStr">
        <is>
          <t>verchange</t>
        </is>
      </c>
      <c r="E16017" t="inlineStr">
        <is>
          <t>PasteDeploy</t>
        </is>
      </c>
      <c r="F16017">
        <f>=1.5.2</f>
        <v/>
      </c>
      <c r="G16017" t="inlineStr">
        <is>
          <t>PasteDeploy</t>
        </is>
      </c>
      <c r="H16017">
        <f>=1.5.2</f>
        <v/>
      </c>
    </row>
    <row r="16018">
      <c r="A16018" t="inlineStr">
        <is>
          <t>kinto</t>
        </is>
      </c>
      <c r="B16018" t="inlineStr">
        <is>
          <t>d17e0c2c20b466e3bf73737f508313c249753878</t>
        </is>
      </c>
      <c r="C16018" t="inlineStr">
        <is>
          <t>2015-09-04 09:54:58+00:00</t>
        </is>
      </c>
      <c r="D16018" t="inlineStr">
        <is>
          <t>verchange</t>
        </is>
      </c>
      <c r="E16018" t="inlineStr">
        <is>
          <t>WebOb</t>
        </is>
      </c>
      <c r="F16018">
        <f>=1.4.1</f>
        <v/>
      </c>
      <c r="G16018" t="inlineStr">
        <is>
          <t>WebOb</t>
        </is>
      </c>
      <c r="H16018">
        <f>=1.5.0a1</f>
        <v/>
      </c>
    </row>
    <row r="16019">
      <c r="A16019" t="inlineStr">
        <is>
          <t>kinto</t>
        </is>
      </c>
      <c r="B16019" t="inlineStr">
        <is>
          <t>d17e0c2c20b466e3bf73737f508313c249753878</t>
        </is>
      </c>
      <c r="C16019" t="inlineStr">
        <is>
          <t>2015-09-04 09:54:58+00:00</t>
        </is>
      </c>
      <c r="D16019" t="inlineStr">
        <is>
          <t>verchange</t>
        </is>
      </c>
      <c r="E16019" t="inlineStr">
        <is>
          <t>pyramid</t>
        </is>
      </c>
      <c r="F16019">
        <f>=1.5.7</f>
        <v/>
      </c>
      <c r="G16019" t="inlineStr">
        <is>
          <t>pyramid</t>
        </is>
      </c>
      <c r="H16019">
        <f>=1.6a2</f>
        <v/>
      </c>
    </row>
    <row r="16020">
      <c r="A16020" t="inlineStr">
        <is>
          <t>kinto</t>
        </is>
      </c>
      <c r="B16020" t="inlineStr">
        <is>
          <t>d17e0c2c20b466e3bf73737f508313c249753878</t>
        </is>
      </c>
      <c r="C16020" t="inlineStr">
        <is>
          <t>2015-09-04 09:54:58+00:00</t>
        </is>
      </c>
      <c r="D16020" t="inlineStr">
        <is>
          <t>add</t>
        </is>
      </c>
      <c r="E16020" t="inlineStr">
        <is>
          <t>wheel</t>
        </is>
      </c>
      <c r="F16020">
        <f>=0.24.0</f>
        <v/>
      </c>
      <c r="G16020" t="inlineStr"/>
      <c r="H16020" t="inlineStr"/>
    </row>
    <row r="16021">
      <c r="A16021" t="inlineStr">
        <is>
          <t>kinto</t>
        </is>
      </c>
      <c r="B16021" t="inlineStr">
        <is>
          <t>d17e0c2c20b466e3bf73737f508313c249753878</t>
        </is>
      </c>
      <c r="C16021" t="inlineStr">
        <is>
          <t>2015-09-04 09:54:58+00:00</t>
        </is>
      </c>
      <c r="D16021" t="inlineStr">
        <is>
          <t>rem</t>
        </is>
      </c>
      <c r="E16021" t="inlineStr"/>
      <c r="F16021" t="inlineStr"/>
      <c r="G16021" t="inlineStr">
        <is>
          <t>argparse</t>
        </is>
      </c>
      <c r="H16021">
        <f>=1.2.1</f>
        <v/>
      </c>
    </row>
    <row r="16022">
      <c r="A16022" t="inlineStr">
        <is>
          <t>kinto</t>
        </is>
      </c>
      <c r="B16022" t="inlineStr">
        <is>
          <t>5a26a35017e83b65a1f0b1a0aa5ca86cb40c8592</t>
        </is>
      </c>
      <c r="C16022" t="inlineStr">
        <is>
          <t>2015-09-08 14:18:27+00:00</t>
        </is>
      </c>
      <c r="D16022" t="inlineStr">
        <is>
          <t>rem</t>
        </is>
      </c>
      <c r="E16022" t="inlineStr"/>
      <c r="F16022" t="inlineStr"/>
      <c r="G16022" t="inlineStr">
        <is>
          <t>wheel</t>
        </is>
      </c>
      <c r="H16022">
        <f>=0.24.0</f>
        <v/>
      </c>
    </row>
    <row r="16023">
      <c r="A16023" t="inlineStr">
        <is>
          <t>kinto</t>
        </is>
      </c>
      <c r="B16023" t="inlineStr">
        <is>
          <t>699ee159c0a152c1581eb045ad5be5727f8e9e2d</t>
        </is>
      </c>
      <c r="C16023" t="inlineStr">
        <is>
          <t>2015-09-09 14:29:46+00:00</t>
        </is>
      </c>
      <c r="D16023" t="inlineStr">
        <is>
          <t>add</t>
        </is>
      </c>
      <c r="E16023" t="inlineStr">
        <is>
          <t>cffi</t>
        </is>
      </c>
      <c r="F16023">
        <f>=1.2.1</f>
        <v/>
      </c>
      <c r="G16023" t="inlineStr"/>
      <c r="H16023" t="inlineStr"/>
    </row>
    <row r="16024">
      <c r="A16024" t="inlineStr">
        <is>
          <t>kinto</t>
        </is>
      </c>
      <c r="B16024" t="inlineStr">
        <is>
          <t>699ee159c0a152c1581eb045ad5be5727f8e9e2d</t>
        </is>
      </c>
      <c r="C16024" t="inlineStr">
        <is>
          <t>2015-09-09 14:29:46+00:00</t>
        </is>
      </c>
      <c r="D16024" t="inlineStr">
        <is>
          <t>add</t>
        </is>
      </c>
      <c r="E16024" t="inlineStr">
        <is>
          <t>cliquet</t>
        </is>
      </c>
      <c r="F16024">
        <f>=2.5.0</f>
        <v/>
      </c>
      <c r="G16024" t="inlineStr"/>
      <c r="H16024" t="inlineStr"/>
    </row>
    <row r="16025">
      <c r="A16025" t="inlineStr">
        <is>
          <t>kinto</t>
        </is>
      </c>
      <c r="B16025" t="inlineStr">
        <is>
          <t>699ee159c0a152c1581eb045ad5be5727f8e9e2d</t>
        </is>
      </c>
      <c r="C16025" t="inlineStr">
        <is>
          <t>2015-09-09 14:29:46+00:00</t>
        </is>
      </c>
      <c r="D16025" t="inlineStr">
        <is>
          <t>add</t>
        </is>
      </c>
      <c r="E16025" t="inlineStr">
        <is>
          <t>cliquet-fxa</t>
        </is>
      </c>
      <c r="F16025">
        <f>=1.2.0</f>
        <v/>
      </c>
      <c r="G16025" t="inlineStr"/>
      <c r="H16025" t="inlineStr"/>
    </row>
    <row r="16026">
      <c r="A16026" t="inlineStr">
        <is>
          <t>kinto</t>
        </is>
      </c>
      <c r="B16026" t="inlineStr">
        <is>
          <t>699ee159c0a152c1581eb045ad5be5727f8e9e2d</t>
        </is>
      </c>
      <c r="C16026" t="inlineStr">
        <is>
          <t>2015-09-09 14:29:46+00:00</t>
        </is>
      </c>
      <c r="D16026" t="inlineStr">
        <is>
          <t>add</t>
        </is>
      </c>
      <c r="E16026" t="inlineStr">
        <is>
          <t>colander</t>
        </is>
      </c>
      <c r="F16026">
        <f>=1.0</f>
        <v/>
      </c>
      <c r="G16026" t="inlineStr"/>
      <c r="H16026" t="inlineStr"/>
    </row>
    <row r="16027">
      <c r="A16027" t="inlineStr">
        <is>
          <t>kinto</t>
        </is>
      </c>
      <c r="B16027" t="inlineStr">
        <is>
          <t>699ee159c0a152c1581eb045ad5be5727f8e9e2d</t>
        </is>
      </c>
      <c r="C16027" t="inlineStr">
        <is>
          <t>2015-09-09 14:29:46+00:00</t>
        </is>
      </c>
      <c r="D16027" t="inlineStr">
        <is>
          <t>add</t>
        </is>
      </c>
      <c r="E16027" t="inlineStr">
        <is>
          <t>cornice</t>
        </is>
      </c>
      <c r="F16027">
        <f>=1.0.0</f>
        <v/>
      </c>
      <c r="G16027" t="inlineStr"/>
      <c r="H16027" t="inlineStr"/>
    </row>
    <row r="16028">
      <c r="A16028" t="inlineStr">
        <is>
          <t>kinto</t>
        </is>
      </c>
      <c r="B16028" t="inlineStr">
        <is>
          <t>699ee159c0a152c1581eb045ad5be5727f8e9e2d</t>
        </is>
      </c>
      <c r="C16028" t="inlineStr">
        <is>
          <t>2015-09-09 14:29:46+00:00</t>
        </is>
      </c>
      <c r="D16028" t="inlineStr">
        <is>
          <t>add</t>
        </is>
      </c>
      <c r="E16028" t="inlineStr">
        <is>
          <t>cryptography</t>
        </is>
      </c>
      <c r="F16028">
        <f>=1.0</f>
        <v/>
      </c>
      <c r="G16028" t="inlineStr"/>
      <c r="H16028" t="inlineStr"/>
    </row>
    <row r="16029">
      <c r="A16029" t="inlineStr">
        <is>
          <t>kinto</t>
        </is>
      </c>
      <c r="B16029" t="inlineStr">
        <is>
          <t>699ee159c0a152c1581eb045ad5be5727f8e9e2d</t>
        </is>
      </c>
      <c r="C16029" t="inlineStr">
        <is>
          <t>2015-09-09 14:29:46+00:00</t>
        </is>
      </c>
      <c r="D16029" t="inlineStr">
        <is>
          <t>add</t>
        </is>
      </c>
      <c r="E16029" t="inlineStr">
        <is>
          <t>dealer</t>
        </is>
      </c>
      <c r="F16029">
        <f>=2.0.4</f>
        <v/>
      </c>
      <c r="G16029" t="inlineStr"/>
      <c r="H16029" t="inlineStr"/>
    </row>
    <row r="16030">
      <c r="A16030" t="inlineStr">
        <is>
          <t>kinto</t>
        </is>
      </c>
      <c r="B16030" t="inlineStr">
        <is>
          <t>699ee159c0a152c1581eb045ad5be5727f8e9e2d</t>
        </is>
      </c>
      <c r="C16030" t="inlineStr">
        <is>
          <t>2015-09-09 14:29:46+00:00</t>
        </is>
      </c>
      <c r="D16030" t="inlineStr">
        <is>
          <t>add</t>
        </is>
      </c>
      <c r="E16030" t="inlineStr">
        <is>
          <t>enum34</t>
        </is>
      </c>
      <c r="F16030">
        <f>=1.0.4</f>
        <v/>
      </c>
      <c r="G16030" t="inlineStr"/>
      <c r="H16030" t="inlineStr"/>
    </row>
    <row r="16031">
      <c r="A16031" t="inlineStr">
        <is>
          <t>kinto</t>
        </is>
      </c>
      <c r="B16031" t="inlineStr">
        <is>
          <t>699ee159c0a152c1581eb045ad5be5727f8e9e2d</t>
        </is>
      </c>
      <c r="C16031" t="inlineStr">
        <is>
          <t>2015-09-09 14:29:46+00:00</t>
        </is>
      </c>
      <c r="D16031" t="inlineStr">
        <is>
          <t>add</t>
        </is>
      </c>
      <c r="E16031" t="inlineStr">
        <is>
          <t>functools32</t>
        </is>
      </c>
      <c r="F16031">
        <f>=3.2.3.post2</f>
        <v/>
      </c>
      <c r="G16031" t="inlineStr"/>
      <c r="H16031" t="inlineStr"/>
    </row>
    <row r="16032">
      <c r="A16032" t="inlineStr">
        <is>
          <t>kinto</t>
        </is>
      </c>
      <c r="B16032" t="inlineStr">
        <is>
          <t>699ee159c0a152c1581eb045ad5be5727f8e9e2d</t>
        </is>
      </c>
      <c r="C16032" t="inlineStr">
        <is>
          <t>2015-09-09 14:29:46+00:00</t>
        </is>
      </c>
      <c r="D16032" t="inlineStr">
        <is>
          <t>add</t>
        </is>
      </c>
      <c r="E16032" t="inlineStr">
        <is>
          <t>hawkauthlib</t>
        </is>
      </c>
      <c r="F16032">
        <f>=0.1.1</f>
        <v/>
      </c>
      <c r="G16032" t="inlineStr"/>
      <c r="H16032" t="inlineStr"/>
    </row>
    <row r="16033">
      <c r="A16033" t="inlineStr">
        <is>
          <t>kinto</t>
        </is>
      </c>
      <c r="B16033" t="inlineStr">
        <is>
          <t>699ee159c0a152c1581eb045ad5be5727f8e9e2d</t>
        </is>
      </c>
      <c r="C16033" t="inlineStr">
        <is>
          <t>2015-09-09 14:29:46+00:00</t>
        </is>
      </c>
      <c r="D16033" t="inlineStr">
        <is>
          <t>add</t>
        </is>
      </c>
      <c r="E16033" t="inlineStr">
        <is>
          <t>idna</t>
        </is>
      </c>
      <c r="F16033">
        <f>=2.0</f>
        <v/>
      </c>
      <c r="G16033" t="inlineStr"/>
      <c r="H16033" t="inlineStr"/>
    </row>
    <row r="16034">
      <c r="A16034" t="inlineStr">
        <is>
          <t>kinto</t>
        </is>
      </c>
      <c r="B16034" t="inlineStr">
        <is>
          <t>699ee159c0a152c1581eb045ad5be5727f8e9e2d</t>
        </is>
      </c>
      <c r="C16034" t="inlineStr">
        <is>
          <t>2015-09-09 14:29:46+00:00</t>
        </is>
      </c>
      <c r="D16034" t="inlineStr">
        <is>
          <t>add</t>
        </is>
      </c>
      <c r="E16034" t="inlineStr">
        <is>
          <t>ipaddress</t>
        </is>
      </c>
      <c r="F16034">
        <f>=1.0.14</f>
        <v/>
      </c>
      <c r="G16034" t="inlineStr"/>
      <c r="H16034" t="inlineStr"/>
    </row>
    <row r="16035">
      <c r="A16035" t="inlineStr">
        <is>
          <t>kinto</t>
        </is>
      </c>
      <c r="B16035" t="inlineStr">
        <is>
          <t>699ee159c0a152c1581eb045ad5be5727f8e9e2d</t>
        </is>
      </c>
      <c r="C16035" t="inlineStr">
        <is>
          <t>2015-09-09 14:29:46+00:00</t>
        </is>
      </c>
      <c r="D16035" t="inlineStr">
        <is>
          <t>add</t>
        </is>
      </c>
      <c r="E16035" t="inlineStr">
        <is>
          <t>iso8601</t>
        </is>
      </c>
      <c r="F16035">
        <f>=0.1.10</f>
        <v/>
      </c>
      <c r="G16035" t="inlineStr"/>
      <c r="H16035" t="inlineStr"/>
    </row>
    <row r="16036">
      <c r="A16036" t="inlineStr">
        <is>
          <t>kinto</t>
        </is>
      </c>
      <c r="B16036" t="inlineStr">
        <is>
          <t>699ee159c0a152c1581eb045ad5be5727f8e9e2d</t>
        </is>
      </c>
      <c r="C16036" t="inlineStr">
        <is>
          <t>2015-09-09 14:29:46+00:00</t>
        </is>
      </c>
      <c r="D16036" t="inlineStr">
        <is>
          <t>add</t>
        </is>
      </c>
      <c r="E16036" t="inlineStr">
        <is>
          <t>jsonschema</t>
        </is>
      </c>
      <c r="F16036">
        <f>=2.5.1</f>
        <v/>
      </c>
      <c r="G16036" t="inlineStr"/>
      <c r="H16036" t="inlineStr"/>
    </row>
    <row r="16037">
      <c r="A16037" t="inlineStr">
        <is>
          <t>kinto</t>
        </is>
      </c>
      <c r="B16037" t="inlineStr">
        <is>
          <t>699ee159c0a152c1581eb045ad5be5727f8e9e2d</t>
        </is>
      </c>
      <c r="C16037" t="inlineStr">
        <is>
          <t>2015-09-09 14:29:46+00:00</t>
        </is>
      </c>
      <c r="D16037" t="inlineStr">
        <is>
          <t>add</t>
        </is>
      </c>
      <c r="E16037" t="inlineStr">
        <is>
          <t>PasteDeploy</t>
        </is>
      </c>
      <c r="F16037">
        <f>=1.5.2</f>
        <v/>
      </c>
      <c r="G16037" t="inlineStr"/>
      <c r="H16037" t="inlineStr"/>
    </row>
    <row r="16038">
      <c r="A16038" t="inlineStr">
        <is>
          <t>kinto</t>
        </is>
      </c>
      <c r="B16038" t="inlineStr">
        <is>
          <t>699ee159c0a152c1581eb045ad5be5727f8e9e2d</t>
        </is>
      </c>
      <c r="C16038" t="inlineStr">
        <is>
          <t>2015-09-09 14:29:46+00:00</t>
        </is>
      </c>
      <c r="D16038" t="inlineStr">
        <is>
          <t>add</t>
        </is>
      </c>
      <c r="E16038" t="inlineStr">
        <is>
          <t>pyasn1</t>
        </is>
      </c>
      <c r="F16038">
        <f>=0.1.8</f>
        <v/>
      </c>
      <c r="G16038" t="inlineStr"/>
      <c r="H16038" t="inlineStr"/>
    </row>
    <row r="16039">
      <c r="A16039" t="inlineStr">
        <is>
          <t>kinto</t>
        </is>
      </c>
      <c r="B16039" t="inlineStr">
        <is>
          <t>699ee159c0a152c1581eb045ad5be5727f8e9e2d</t>
        </is>
      </c>
      <c r="C16039" t="inlineStr">
        <is>
          <t>2015-09-09 14:29:46+00:00</t>
        </is>
      </c>
      <c r="D16039" t="inlineStr">
        <is>
          <t>add</t>
        </is>
      </c>
      <c r="E16039" t="inlineStr">
        <is>
          <t>PyBrowserID</t>
        </is>
      </c>
      <c r="F16039">
        <f>=0.9.2</f>
        <v/>
      </c>
      <c r="G16039" t="inlineStr"/>
      <c r="H16039" t="inlineStr"/>
    </row>
    <row r="16040">
      <c r="A16040" t="inlineStr">
        <is>
          <t>kinto</t>
        </is>
      </c>
      <c r="B16040" t="inlineStr">
        <is>
          <t>699ee159c0a152c1581eb045ad5be5727f8e9e2d</t>
        </is>
      </c>
      <c r="C16040" t="inlineStr">
        <is>
          <t>2015-09-09 14:29:46+00:00</t>
        </is>
      </c>
      <c r="D16040" t="inlineStr">
        <is>
          <t>add</t>
        </is>
      </c>
      <c r="E16040" t="inlineStr">
        <is>
          <t>pycparser</t>
        </is>
      </c>
      <c r="F16040">
        <f>=2.14</f>
        <v/>
      </c>
      <c r="G16040" t="inlineStr"/>
      <c r="H16040" t="inlineStr"/>
    </row>
    <row r="16041">
      <c r="A16041" t="inlineStr">
        <is>
          <t>kinto</t>
        </is>
      </c>
      <c r="B16041" t="inlineStr">
        <is>
          <t>699ee159c0a152c1581eb045ad5be5727f8e9e2d</t>
        </is>
      </c>
      <c r="C16041" t="inlineStr">
        <is>
          <t>2015-09-09 14:29:46+00:00</t>
        </is>
      </c>
      <c r="D16041" t="inlineStr">
        <is>
          <t>add</t>
        </is>
      </c>
      <c r="E16041" t="inlineStr">
        <is>
          <t>PyFxA</t>
        </is>
      </c>
      <c r="F16041">
        <f>=0.0.9</f>
        <v/>
      </c>
      <c r="G16041" t="inlineStr"/>
      <c r="H16041" t="inlineStr"/>
    </row>
    <row r="16042">
      <c r="A16042" t="inlineStr">
        <is>
          <t>kinto</t>
        </is>
      </c>
      <c r="B16042" t="inlineStr">
        <is>
          <t>699ee159c0a152c1581eb045ad5be5727f8e9e2d</t>
        </is>
      </c>
      <c r="C16042" t="inlineStr">
        <is>
          <t>2015-09-09 14:29:46+00:00</t>
        </is>
      </c>
      <c r="D16042" t="inlineStr">
        <is>
          <t>add</t>
        </is>
      </c>
      <c r="E16042" t="inlineStr">
        <is>
          <t>pyramid</t>
        </is>
      </c>
      <c r="F16042">
        <f>=1.5.7</f>
        <v/>
      </c>
      <c r="G16042" t="inlineStr"/>
      <c r="H16042" t="inlineStr"/>
    </row>
    <row r="16043">
      <c r="A16043" t="inlineStr">
        <is>
          <t>kinto</t>
        </is>
      </c>
      <c r="B16043" t="inlineStr">
        <is>
          <t>699ee159c0a152c1581eb045ad5be5727f8e9e2d</t>
        </is>
      </c>
      <c r="C16043" t="inlineStr">
        <is>
          <t>2015-09-09 14:29:46+00:00</t>
        </is>
      </c>
      <c r="D16043" t="inlineStr">
        <is>
          <t>add</t>
        </is>
      </c>
      <c r="E16043" t="inlineStr">
        <is>
          <t>pyramid-multiauth</t>
        </is>
      </c>
      <c r="F16043">
        <f>=0.5.0</f>
        <v/>
      </c>
      <c r="G16043" t="inlineStr"/>
      <c r="H16043" t="inlineStr"/>
    </row>
    <row r="16044">
      <c r="A16044" t="inlineStr">
        <is>
          <t>kinto</t>
        </is>
      </c>
      <c r="B16044" t="inlineStr">
        <is>
          <t>699ee159c0a152c1581eb045ad5be5727f8e9e2d</t>
        </is>
      </c>
      <c r="C16044" t="inlineStr">
        <is>
          <t>2015-09-09 14:29:46+00:00</t>
        </is>
      </c>
      <c r="D16044" t="inlineStr">
        <is>
          <t>add</t>
        </is>
      </c>
      <c r="E16044" t="inlineStr">
        <is>
          <t>python-dateutil</t>
        </is>
      </c>
      <c r="F16044">
        <f>=2.4.2</f>
        <v/>
      </c>
      <c r="G16044" t="inlineStr"/>
      <c r="H16044" t="inlineStr"/>
    </row>
    <row r="16045">
      <c r="A16045" t="inlineStr">
        <is>
          <t>kinto</t>
        </is>
      </c>
      <c r="B16045" t="inlineStr">
        <is>
          <t>699ee159c0a152c1581eb045ad5be5727f8e9e2d</t>
        </is>
      </c>
      <c r="C16045" t="inlineStr">
        <is>
          <t>2015-09-09 14:29:46+00:00</t>
        </is>
      </c>
      <c r="D16045" t="inlineStr">
        <is>
          <t>add</t>
        </is>
      </c>
      <c r="E16045" t="inlineStr">
        <is>
          <t>redis</t>
        </is>
      </c>
      <c r="F16045">
        <f>=2.10.3</f>
        <v/>
      </c>
      <c r="G16045" t="inlineStr"/>
      <c r="H16045" t="inlineStr"/>
    </row>
    <row r="16046">
      <c r="A16046" t="inlineStr">
        <is>
          <t>kinto</t>
        </is>
      </c>
      <c r="B16046" t="inlineStr">
        <is>
          <t>699ee159c0a152c1581eb045ad5be5727f8e9e2d</t>
        </is>
      </c>
      <c r="C16046" t="inlineStr">
        <is>
          <t>2015-09-09 14:29:46+00:00</t>
        </is>
      </c>
      <c r="D16046" t="inlineStr">
        <is>
          <t>add</t>
        </is>
      </c>
      <c r="E16046" t="inlineStr">
        <is>
          <t>repoze.lru</t>
        </is>
      </c>
      <c r="F16046">
        <f>=0.6</f>
        <v/>
      </c>
      <c r="G16046" t="inlineStr"/>
      <c r="H16046" t="inlineStr"/>
    </row>
    <row r="16047">
      <c r="A16047" t="inlineStr">
        <is>
          <t>kinto</t>
        </is>
      </c>
      <c r="B16047" t="inlineStr">
        <is>
          <t>699ee159c0a152c1581eb045ad5be5727f8e9e2d</t>
        </is>
      </c>
      <c r="C16047" t="inlineStr">
        <is>
          <t>2015-09-09 14:29:46+00:00</t>
        </is>
      </c>
      <c r="D16047" t="inlineStr">
        <is>
          <t>add</t>
        </is>
      </c>
      <c r="E16047" t="inlineStr">
        <is>
          <t>requests</t>
        </is>
      </c>
      <c r="F16047">
        <f>=2.7.0</f>
        <v/>
      </c>
      <c r="G16047" t="inlineStr"/>
      <c r="H16047" t="inlineStr"/>
    </row>
    <row r="16048">
      <c r="A16048" t="inlineStr">
        <is>
          <t>kinto</t>
        </is>
      </c>
      <c r="B16048" t="inlineStr">
        <is>
          <t>699ee159c0a152c1581eb045ad5be5727f8e9e2d</t>
        </is>
      </c>
      <c r="C16048" t="inlineStr">
        <is>
          <t>2015-09-09 14:29:46+00:00</t>
        </is>
      </c>
      <c r="D16048" t="inlineStr">
        <is>
          <t>add</t>
        </is>
      </c>
      <c r="E16048" t="inlineStr">
        <is>
          <t>simplejson</t>
        </is>
      </c>
      <c r="F16048">
        <f>=3.8.0</f>
        <v/>
      </c>
      <c r="G16048" t="inlineStr"/>
      <c r="H16048" t="inlineStr"/>
    </row>
    <row r="16049">
      <c r="A16049" t="inlineStr">
        <is>
          <t>kinto</t>
        </is>
      </c>
      <c r="B16049" t="inlineStr">
        <is>
          <t>699ee159c0a152c1581eb045ad5be5727f8e9e2d</t>
        </is>
      </c>
      <c r="C16049" t="inlineStr">
        <is>
          <t>2015-09-09 14:29:46+00:00</t>
        </is>
      </c>
      <c r="D16049" t="inlineStr">
        <is>
          <t>add</t>
        </is>
      </c>
      <c r="E16049" t="inlineStr">
        <is>
          <t>six</t>
        </is>
      </c>
      <c r="F16049">
        <f>=1.9.0</f>
        <v/>
      </c>
      <c r="G16049" t="inlineStr"/>
      <c r="H16049" t="inlineStr"/>
    </row>
    <row r="16050">
      <c r="A16050" t="inlineStr">
        <is>
          <t>kinto</t>
        </is>
      </c>
      <c r="B16050" t="inlineStr">
        <is>
          <t>699ee159c0a152c1581eb045ad5be5727f8e9e2d</t>
        </is>
      </c>
      <c r="C16050" t="inlineStr">
        <is>
          <t>2015-09-09 14:29:46+00:00</t>
        </is>
      </c>
      <c r="D16050" t="inlineStr">
        <is>
          <t>add</t>
        </is>
      </c>
      <c r="E16050" t="inlineStr">
        <is>
          <t>structlog</t>
        </is>
      </c>
      <c r="F16050">
        <f>=15.2.0</f>
        <v/>
      </c>
      <c r="G16050" t="inlineStr"/>
      <c r="H16050" t="inlineStr"/>
    </row>
    <row r="16051">
      <c r="A16051" t="inlineStr">
        <is>
          <t>kinto</t>
        </is>
      </c>
      <c r="B16051" t="inlineStr">
        <is>
          <t>699ee159c0a152c1581eb045ad5be5727f8e9e2d</t>
        </is>
      </c>
      <c r="C16051" t="inlineStr">
        <is>
          <t>2015-09-09 14:29:46+00:00</t>
        </is>
      </c>
      <c r="D16051" t="inlineStr">
        <is>
          <t>add</t>
        </is>
      </c>
      <c r="E16051" t="inlineStr">
        <is>
          <t>translationstring</t>
        </is>
      </c>
      <c r="F16051">
        <f>=1.3</f>
        <v/>
      </c>
      <c r="G16051" t="inlineStr"/>
      <c r="H16051" t="inlineStr"/>
    </row>
    <row r="16052">
      <c r="A16052" t="inlineStr">
        <is>
          <t>kinto</t>
        </is>
      </c>
      <c r="B16052" t="inlineStr">
        <is>
          <t>699ee159c0a152c1581eb045ad5be5727f8e9e2d</t>
        </is>
      </c>
      <c r="C16052" t="inlineStr">
        <is>
          <t>2015-09-09 14:29:46+00:00</t>
        </is>
      </c>
      <c r="D16052" t="inlineStr">
        <is>
          <t>add</t>
        </is>
      </c>
      <c r="E16052" t="inlineStr">
        <is>
          <t>ujson</t>
        </is>
      </c>
      <c r="F16052">
        <f>=1.33</f>
        <v/>
      </c>
      <c r="G16052" t="inlineStr"/>
      <c r="H16052" t="inlineStr"/>
    </row>
    <row r="16053">
      <c r="A16053" t="inlineStr">
        <is>
          <t>kinto</t>
        </is>
      </c>
      <c r="B16053" t="inlineStr">
        <is>
          <t>699ee159c0a152c1581eb045ad5be5727f8e9e2d</t>
        </is>
      </c>
      <c r="C16053" t="inlineStr">
        <is>
          <t>2015-09-09 14:29:46+00:00</t>
        </is>
      </c>
      <c r="D16053" t="inlineStr">
        <is>
          <t>add</t>
        </is>
      </c>
      <c r="E16053" t="inlineStr">
        <is>
          <t>venusian</t>
        </is>
      </c>
      <c r="F16053">
        <f>=1.0</f>
        <v/>
      </c>
      <c r="G16053" t="inlineStr"/>
      <c r="H16053" t="inlineStr"/>
    </row>
    <row r="16054">
      <c r="A16054" t="inlineStr">
        <is>
          <t>kinto</t>
        </is>
      </c>
      <c r="B16054" t="inlineStr">
        <is>
          <t>699ee159c0a152c1581eb045ad5be5727f8e9e2d</t>
        </is>
      </c>
      <c r="C16054" t="inlineStr">
        <is>
          <t>2015-09-09 14:29:46+00:00</t>
        </is>
      </c>
      <c r="D16054" t="inlineStr">
        <is>
          <t>add</t>
        </is>
      </c>
      <c r="E16054" t="inlineStr">
        <is>
          <t>waitress</t>
        </is>
      </c>
      <c r="F16054">
        <f>=0.8.10</f>
        <v/>
      </c>
      <c r="G16054" t="inlineStr"/>
      <c r="H16054" t="inlineStr"/>
    </row>
    <row r="16055">
      <c r="A16055" t="inlineStr">
        <is>
          <t>kinto</t>
        </is>
      </c>
      <c r="B16055" t="inlineStr">
        <is>
          <t>699ee159c0a152c1581eb045ad5be5727f8e9e2d</t>
        </is>
      </c>
      <c r="C16055" t="inlineStr">
        <is>
          <t>2015-09-09 14:29:46+00:00</t>
        </is>
      </c>
      <c r="D16055" t="inlineStr">
        <is>
          <t>add</t>
        </is>
      </c>
      <c r="E16055" t="inlineStr">
        <is>
          <t>WebOb</t>
        </is>
      </c>
      <c r="F16055">
        <f>=1.4.1</f>
        <v/>
      </c>
      <c r="G16055" t="inlineStr"/>
      <c r="H16055" t="inlineStr"/>
    </row>
    <row r="16056">
      <c r="A16056" t="inlineStr">
        <is>
          <t>kinto</t>
        </is>
      </c>
      <c r="B16056" t="inlineStr">
        <is>
          <t>699ee159c0a152c1581eb045ad5be5727f8e9e2d</t>
        </is>
      </c>
      <c r="C16056" t="inlineStr">
        <is>
          <t>2015-09-09 14:29:46+00:00</t>
        </is>
      </c>
      <c r="D16056" t="inlineStr">
        <is>
          <t>add</t>
        </is>
      </c>
      <c r="E16056" t="inlineStr">
        <is>
          <t>wheel</t>
        </is>
      </c>
      <c r="F16056">
        <f>=0.24.0</f>
        <v/>
      </c>
      <c r="G16056" t="inlineStr"/>
      <c r="H16056" t="inlineStr"/>
    </row>
    <row r="16057">
      <c r="A16057" t="inlineStr">
        <is>
          <t>kinto</t>
        </is>
      </c>
      <c r="B16057" t="inlineStr">
        <is>
          <t>699ee159c0a152c1581eb045ad5be5727f8e9e2d</t>
        </is>
      </c>
      <c r="C16057" t="inlineStr">
        <is>
          <t>2015-09-09 14:29:46+00:00</t>
        </is>
      </c>
      <c r="D16057" t="inlineStr">
        <is>
          <t>add</t>
        </is>
      </c>
      <c r="E16057" t="inlineStr">
        <is>
          <t>zope.deprecation</t>
        </is>
      </c>
      <c r="F16057">
        <f>=4.1.2</f>
        <v/>
      </c>
      <c r="G16057" t="inlineStr"/>
      <c r="H16057" t="inlineStr"/>
    </row>
    <row r="16058">
      <c r="A16058" t="inlineStr">
        <is>
          <t>kinto</t>
        </is>
      </c>
      <c r="B16058" t="inlineStr">
        <is>
          <t>699ee159c0a152c1581eb045ad5be5727f8e9e2d</t>
        </is>
      </c>
      <c r="C16058" t="inlineStr">
        <is>
          <t>2015-09-09 14:29:46+00:00</t>
        </is>
      </c>
      <c r="D16058" t="inlineStr">
        <is>
          <t>add</t>
        </is>
      </c>
      <c r="E16058" t="inlineStr">
        <is>
          <t>zope.interface</t>
        </is>
      </c>
      <c r="F16058">
        <f>=4.1.2</f>
        <v/>
      </c>
      <c r="G16058" t="inlineStr"/>
      <c r="H16058" t="inlineStr"/>
    </row>
    <row r="16059">
      <c r="A16059" t="inlineStr">
        <is>
          <t>kinto</t>
        </is>
      </c>
      <c r="B16059" t="inlineStr">
        <is>
          <t>c6080b51658e8e381149cc65670620eeeb3b015c</t>
        </is>
      </c>
      <c r="C16059" t="inlineStr">
        <is>
          <t>2015-09-25 14:48:46+00:00</t>
        </is>
      </c>
      <c r="D16059" t="inlineStr">
        <is>
          <t>add</t>
        </is>
      </c>
      <c r="E16059" t="inlineStr">
        <is>
          <t>cffi</t>
        </is>
      </c>
      <c r="F16059">
        <f>=1.2.1</f>
        <v/>
      </c>
      <c r="G16059" t="inlineStr"/>
      <c r="H16059" t="inlineStr"/>
    </row>
    <row r="16060">
      <c r="A16060" t="inlineStr">
        <is>
          <t>kinto</t>
        </is>
      </c>
      <c r="B16060" t="inlineStr">
        <is>
          <t>c6080b51658e8e381149cc65670620eeeb3b015c</t>
        </is>
      </c>
      <c r="C16060" t="inlineStr">
        <is>
          <t>2015-09-25 14:48:46+00:00</t>
        </is>
      </c>
      <c r="D16060" t="inlineStr">
        <is>
          <t>add</t>
        </is>
      </c>
      <c r="E16060" t="inlineStr">
        <is>
          <t>cliquet</t>
        </is>
      </c>
      <c r="F16060">
        <f>=2.7.0</f>
        <v/>
      </c>
      <c r="G16060" t="inlineStr"/>
      <c r="H16060" t="inlineStr"/>
    </row>
    <row r="16061">
      <c r="A16061" t="inlineStr">
        <is>
          <t>kinto</t>
        </is>
      </c>
      <c r="B16061" t="inlineStr">
        <is>
          <t>c6080b51658e8e381149cc65670620eeeb3b015c</t>
        </is>
      </c>
      <c r="C16061" t="inlineStr">
        <is>
          <t>2015-09-25 14:48:46+00:00</t>
        </is>
      </c>
      <c r="D16061" t="inlineStr">
        <is>
          <t>add</t>
        </is>
      </c>
      <c r="E16061" t="inlineStr">
        <is>
          <t>cliquet-fxa</t>
        </is>
      </c>
      <c r="F16061">
        <f>=1.2.0</f>
        <v/>
      </c>
      <c r="G16061" t="inlineStr"/>
      <c r="H16061" t="inlineStr"/>
    </row>
    <row r="16062">
      <c r="A16062" t="inlineStr">
        <is>
          <t>kinto</t>
        </is>
      </c>
      <c r="B16062" t="inlineStr">
        <is>
          <t>c6080b51658e8e381149cc65670620eeeb3b015c</t>
        </is>
      </c>
      <c r="C16062" t="inlineStr">
        <is>
          <t>2015-09-25 14:48:46+00:00</t>
        </is>
      </c>
      <c r="D16062" t="inlineStr">
        <is>
          <t>add</t>
        </is>
      </c>
      <c r="E16062" t="inlineStr">
        <is>
          <t>colander</t>
        </is>
      </c>
      <c r="F16062">
        <f>=1.0</f>
        <v/>
      </c>
      <c r="G16062" t="inlineStr"/>
      <c r="H16062" t="inlineStr"/>
    </row>
    <row r="16063">
      <c r="A16063" t="inlineStr">
        <is>
          <t>kinto</t>
        </is>
      </c>
      <c r="B16063" t="inlineStr">
        <is>
          <t>c6080b51658e8e381149cc65670620eeeb3b015c</t>
        </is>
      </c>
      <c r="C16063" t="inlineStr">
        <is>
          <t>2015-09-25 14:48:46+00:00</t>
        </is>
      </c>
      <c r="D16063" t="inlineStr">
        <is>
          <t>add</t>
        </is>
      </c>
      <c r="E16063" t="inlineStr">
        <is>
          <t>cornice</t>
        </is>
      </c>
      <c r="F16063">
        <f>=1.0.0</f>
        <v/>
      </c>
      <c r="G16063" t="inlineStr"/>
      <c r="H16063" t="inlineStr"/>
    </row>
    <row r="16064">
      <c r="A16064" t="inlineStr">
        <is>
          <t>kinto</t>
        </is>
      </c>
      <c r="B16064" t="inlineStr">
        <is>
          <t>c6080b51658e8e381149cc65670620eeeb3b015c</t>
        </is>
      </c>
      <c r="C16064" t="inlineStr">
        <is>
          <t>2015-09-25 14:48:46+00:00</t>
        </is>
      </c>
      <c r="D16064" t="inlineStr">
        <is>
          <t>add</t>
        </is>
      </c>
      <c r="E16064" t="inlineStr">
        <is>
          <t>cryptography</t>
        </is>
      </c>
      <c r="F16064">
        <f>=1.0</f>
        <v/>
      </c>
      <c r="G16064" t="inlineStr"/>
      <c r="H16064" t="inlineStr"/>
    </row>
    <row r="16065">
      <c r="A16065" t="inlineStr">
        <is>
          <t>kinto</t>
        </is>
      </c>
      <c r="B16065" t="inlineStr">
        <is>
          <t>c6080b51658e8e381149cc65670620eeeb3b015c</t>
        </is>
      </c>
      <c r="C16065" t="inlineStr">
        <is>
          <t>2015-09-25 14:48:46+00:00</t>
        </is>
      </c>
      <c r="D16065" t="inlineStr">
        <is>
          <t>add</t>
        </is>
      </c>
      <c r="E16065" t="inlineStr">
        <is>
          <t>dealer</t>
        </is>
      </c>
      <c r="F16065">
        <f>=2.0.4</f>
        <v/>
      </c>
      <c r="G16065" t="inlineStr"/>
      <c r="H16065" t="inlineStr"/>
    </row>
    <row r="16066">
      <c r="A16066" t="inlineStr">
        <is>
          <t>kinto</t>
        </is>
      </c>
      <c r="B16066" t="inlineStr">
        <is>
          <t>c6080b51658e8e381149cc65670620eeeb3b015c</t>
        </is>
      </c>
      <c r="C16066" t="inlineStr">
        <is>
          <t>2015-09-25 14:48:46+00:00</t>
        </is>
      </c>
      <c r="D16066" t="inlineStr">
        <is>
          <t>add</t>
        </is>
      </c>
      <c r="E16066" t="inlineStr">
        <is>
          <t>enum34</t>
        </is>
      </c>
      <c r="F16066">
        <f>=1.0.4</f>
        <v/>
      </c>
      <c r="G16066" t="inlineStr"/>
      <c r="H16066" t="inlineStr"/>
    </row>
    <row r="16067">
      <c r="A16067" t="inlineStr">
        <is>
          <t>kinto</t>
        </is>
      </c>
      <c r="B16067" t="inlineStr">
        <is>
          <t>c6080b51658e8e381149cc65670620eeeb3b015c</t>
        </is>
      </c>
      <c r="C16067" t="inlineStr">
        <is>
          <t>2015-09-25 14:48:46+00:00</t>
        </is>
      </c>
      <c r="D16067" t="inlineStr">
        <is>
          <t>add</t>
        </is>
      </c>
      <c r="E16067" t="inlineStr">
        <is>
          <t>functools32</t>
        </is>
      </c>
      <c r="F16067">
        <f>=3.2.3.post2</f>
        <v/>
      </c>
      <c r="G16067" t="inlineStr"/>
      <c r="H16067" t="inlineStr"/>
    </row>
    <row r="16068">
      <c r="A16068" t="inlineStr">
        <is>
          <t>kinto</t>
        </is>
      </c>
      <c r="B16068" t="inlineStr">
        <is>
          <t>c6080b51658e8e381149cc65670620eeeb3b015c</t>
        </is>
      </c>
      <c r="C16068" t="inlineStr">
        <is>
          <t>2015-09-25 14:48:46+00:00</t>
        </is>
      </c>
      <c r="D16068" t="inlineStr">
        <is>
          <t>add</t>
        </is>
      </c>
      <c r="E16068" t="inlineStr">
        <is>
          <t>hawkauthlib</t>
        </is>
      </c>
      <c r="F16068">
        <f>=0.1.1</f>
        <v/>
      </c>
      <c r="G16068" t="inlineStr"/>
      <c r="H16068" t="inlineStr"/>
    </row>
    <row r="16069">
      <c r="A16069" t="inlineStr">
        <is>
          <t>kinto</t>
        </is>
      </c>
      <c r="B16069" t="inlineStr">
        <is>
          <t>c6080b51658e8e381149cc65670620eeeb3b015c</t>
        </is>
      </c>
      <c r="C16069" t="inlineStr">
        <is>
          <t>2015-09-25 14:48:46+00:00</t>
        </is>
      </c>
      <c r="D16069" t="inlineStr">
        <is>
          <t>add</t>
        </is>
      </c>
      <c r="E16069" t="inlineStr">
        <is>
          <t>idna</t>
        </is>
      </c>
      <c r="F16069">
        <f>=2.0</f>
        <v/>
      </c>
      <c r="G16069" t="inlineStr"/>
      <c r="H16069" t="inlineStr"/>
    </row>
    <row r="16070">
      <c r="A16070" t="inlineStr">
        <is>
          <t>kinto</t>
        </is>
      </c>
      <c r="B16070" t="inlineStr">
        <is>
          <t>c6080b51658e8e381149cc65670620eeeb3b015c</t>
        </is>
      </c>
      <c r="C16070" t="inlineStr">
        <is>
          <t>2015-09-25 14:48:46+00:00</t>
        </is>
      </c>
      <c r="D16070" t="inlineStr">
        <is>
          <t>add</t>
        </is>
      </c>
      <c r="E16070" t="inlineStr">
        <is>
          <t>ipaddress</t>
        </is>
      </c>
      <c r="F16070">
        <f>=1.0.14</f>
        <v/>
      </c>
      <c r="G16070" t="inlineStr"/>
      <c r="H16070" t="inlineStr"/>
    </row>
    <row r="16071">
      <c r="A16071" t="inlineStr">
        <is>
          <t>kinto</t>
        </is>
      </c>
      <c r="B16071" t="inlineStr">
        <is>
          <t>c6080b51658e8e381149cc65670620eeeb3b015c</t>
        </is>
      </c>
      <c r="C16071" t="inlineStr">
        <is>
          <t>2015-09-25 14:48:46+00:00</t>
        </is>
      </c>
      <c r="D16071" t="inlineStr">
        <is>
          <t>add</t>
        </is>
      </c>
      <c r="E16071" t="inlineStr">
        <is>
          <t>iso8601</t>
        </is>
      </c>
      <c r="F16071">
        <f>=0.1.10</f>
        <v/>
      </c>
      <c r="G16071" t="inlineStr"/>
      <c r="H16071" t="inlineStr"/>
    </row>
    <row r="16072">
      <c r="A16072" t="inlineStr">
        <is>
          <t>kinto</t>
        </is>
      </c>
      <c r="B16072" t="inlineStr">
        <is>
          <t>c6080b51658e8e381149cc65670620eeeb3b015c</t>
        </is>
      </c>
      <c r="C16072" t="inlineStr">
        <is>
          <t>2015-09-25 14:48:46+00:00</t>
        </is>
      </c>
      <c r="D16072" t="inlineStr">
        <is>
          <t>add</t>
        </is>
      </c>
      <c r="E16072" t="inlineStr">
        <is>
          <t>jsonschema</t>
        </is>
      </c>
      <c r="F16072">
        <f>=2.5.1</f>
        <v/>
      </c>
      <c r="G16072" t="inlineStr"/>
      <c r="H16072" t="inlineStr"/>
    </row>
    <row r="16073">
      <c r="A16073" t="inlineStr">
        <is>
          <t>kinto</t>
        </is>
      </c>
      <c r="B16073" t="inlineStr">
        <is>
          <t>c6080b51658e8e381149cc65670620eeeb3b015c</t>
        </is>
      </c>
      <c r="C16073" t="inlineStr">
        <is>
          <t>2015-09-25 14:48:46+00:00</t>
        </is>
      </c>
      <c r="D16073" t="inlineStr">
        <is>
          <t>add</t>
        </is>
      </c>
      <c r="E16073" t="inlineStr">
        <is>
          <t>PasteDeploy</t>
        </is>
      </c>
      <c r="F16073">
        <f>=1.5.2</f>
        <v/>
      </c>
      <c r="G16073" t="inlineStr"/>
      <c r="H16073" t="inlineStr"/>
    </row>
    <row r="16074">
      <c r="A16074" t="inlineStr">
        <is>
          <t>kinto</t>
        </is>
      </c>
      <c r="B16074" t="inlineStr">
        <is>
          <t>c6080b51658e8e381149cc65670620eeeb3b015c</t>
        </is>
      </c>
      <c r="C16074" t="inlineStr">
        <is>
          <t>2015-09-25 14:48:46+00:00</t>
        </is>
      </c>
      <c r="D16074" t="inlineStr">
        <is>
          <t>add</t>
        </is>
      </c>
      <c r="E16074" t="inlineStr">
        <is>
          <t>pyasn1</t>
        </is>
      </c>
      <c r="F16074">
        <f>=0.1.8</f>
        <v/>
      </c>
      <c r="G16074" t="inlineStr"/>
      <c r="H16074" t="inlineStr"/>
    </row>
    <row r="16075">
      <c r="A16075" t="inlineStr">
        <is>
          <t>kinto</t>
        </is>
      </c>
      <c r="B16075" t="inlineStr">
        <is>
          <t>c6080b51658e8e381149cc65670620eeeb3b015c</t>
        </is>
      </c>
      <c r="C16075" t="inlineStr">
        <is>
          <t>2015-09-25 14:48:46+00:00</t>
        </is>
      </c>
      <c r="D16075" t="inlineStr">
        <is>
          <t>add</t>
        </is>
      </c>
      <c r="E16075" t="inlineStr">
        <is>
          <t>PyBrowserID</t>
        </is>
      </c>
      <c r="F16075">
        <f>=0.9.2</f>
        <v/>
      </c>
      <c r="G16075" t="inlineStr"/>
      <c r="H16075" t="inlineStr"/>
    </row>
    <row r="16076">
      <c r="A16076" t="inlineStr">
        <is>
          <t>kinto</t>
        </is>
      </c>
      <c r="B16076" t="inlineStr">
        <is>
          <t>c6080b51658e8e381149cc65670620eeeb3b015c</t>
        </is>
      </c>
      <c r="C16076" t="inlineStr">
        <is>
          <t>2015-09-25 14:48:46+00:00</t>
        </is>
      </c>
      <c r="D16076" t="inlineStr">
        <is>
          <t>add</t>
        </is>
      </c>
      <c r="E16076" t="inlineStr">
        <is>
          <t>pycparser</t>
        </is>
      </c>
      <c r="F16076">
        <f>=2.14</f>
        <v/>
      </c>
      <c r="G16076" t="inlineStr"/>
      <c r="H16076" t="inlineStr"/>
    </row>
    <row r="16077">
      <c r="A16077" t="inlineStr">
        <is>
          <t>kinto</t>
        </is>
      </c>
      <c r="B16077" t="inlineStr">
        <is>
          <t>c6080b51658e8e381149cc65670620eeeb3b015c</t>
        </is>
      </c>
      <c r="C16077" t="inlineStr">
        <is>
          <t>2015-09-25 14:48:46+00:00</t>
        </is>
      </c>
      <c r="D16077" t="inlineStr">
        <is>
          <t>add</t>
        </is>
      </c>
      <c r="E16077" t="inlineStr">
        <is>
          <t>PyFxA</t>
        </is>
      </c>
      <c r="F16077">
        <f>=0.0.9</f>
        <v/>
      </c>
      <c r="G16077" t="inlineStr"/>
      <c r="H16077" t="inlineStr"/>
    </row>
    <row r="16078">
      <c r="A16078" t="inlineStr">
        <is>
          <t>kinto</t>
        </is>
      </c>
      <c r="B16078" t="inlineStr">
        <is>
          <t>c6080b51658e8e381149cc65670620eeeb3b015c</t>
        </is>
      </c>
      <c r="C16078" t="inlineStr">
        <is>
          <t>2015-09-25 14:48:46+00:00</t>
        </is>
      </c>
      <c r="D16078" t="inlineStr">
        <is>
          <t>add</t>
        </is>
      </c>
      <c r="E16078" t="inlineStr">
        <is>
          <t>pyramid</t>
        </is>
      </c>
      <c r="F16078">
        <f>=1.5.7</f>
        <v/>
      </c>
      <c r="G16078" t="inlineStr"/>
      <c r="H16078" t="inlineStr"/>
    </row>
    <row r="16079">
      <c r="A16079" t="inlineStr">
        <is>
          <t>kinto</t>
        </is>
      </c>
      <c r="B16079" t="inlineStr">
        <is>
          <t>c6080b51658e8e381149cc65670620eeeb3b015c</t>
        </is>
      </c>
      <c r="C16079" t="inlineStr">
        <is>
          <t>2015-09-25 14:48:46+00:00</t>
        </is>
      </c>
      <c r="D16079" t="inlineStr">
        <is>
          <t>add</t>
        </is>
      </c>
      <c r="E16079" t="inlineStr">
        <is>
          <t>pyramid-multiauth</t>
        </is>
      </c>
      <c r="F16079">
        <f>=0.5.0</f>
        <v/>
      </c>
      <c r="G16079" t="inlineStr"/>
      <c r="H16079" t="inlineStr"/>
    </row>
    <row r="16080">
      <c r="A16080" t="inlineStr">
        <is>
          <t>kinto</t>
        </is>
      </c>
      <c r="B16080" t="inlineStr">
        <is>
          <t>c6080b51658e8e381149cc65670620eeeb3b015c</t>
        </is>
      </c>
      <c r="C16080" t="inlineStr">
        <is>
          <t>2015-09-25 14:48:46+00:00</t>
        </is>
      </c>
      <c r="D16080" t="inlineStr">
        <is>
          <t>add</t>
        </is>
      </c>
      <c r="E16080" t="inlineStr">
        <is>
          <t>python-dateutil</t>
        </is>
      </c>
      <c r="F16080">
        <f>=2.4.2</f>
        <v/>
      </c>
      <c r="G16080" t="inlineStr"/>
      <c r="H16080" t="inlineStr"/>
    </row>
    <row r="16081">
      <c r="A16081" t="inlineStr">
        <is>
          <t>kinto</t>
        </is>
      </c>
      <c r="B16081" t="inlineStr">
        <is>
          <t>c6080b51658e8e381149cc65670620eeeb3b015c</t>
        </is>
      </c>
      <c r="C16081" t="inlineStr">
        <is>
          <t>2015-09-25 14:48:46+00:00</t>
        </is>
      </c>
      <c r="D16081" t="inlineStr">
        <is>
          <t>add</t>
        </is>
      </c>
      <c r="E16081" t="inlineStr">
        <is>
          <t>redis</t>
        </is>
      </c>
      <c r="F16081">
        <f>=2.10.3</f>
        <v/>
      </c>
      <c r="G16081" t="inlineStr"/>
      <c r="H16081" t="inlineStr"/>
    </row>
    <row r="16082">
      <c r="A16082" t="inlineStr">
        <is>
          <t>kinto</t>
        </is>
      </c>
      <c r="B16082" t="inlineStr">
        <is>
          <t>c6080b51658e8e381149cc65670620eeeb3b015c</t>
        </is>
      </c>
      <c r="C16082" t="inlineStr">
        <is>
          <t>2015-09-25 14:48:46+00:00</t>
        </is>
      </c>
      <c r="D16082" t="inlineStr">
        <is>
          <t>add</t>
        </is>
      </c>
      <c r="E16082" t="inlineStr">
        <is>
          <t>repoze.lru</t>
        </is>
      </c>
      <c r="F16082">
        <f>=0.6</f>
        <v/>
      </c>
      <c r="G16082" t="inlineStr"/>
      <c r="H16082" t="inlineStr"/>
    </row>
    <row r="16083">
      <c r="A16083" t="inlineStr">
        <is>
          <t>kinto</t>
        </is>
      </c>
      <c r="B16083" t="inlineStr">
        <is>
          <t>c6080b51658e8e381149cc65670620eeeb3b015c</t>
        </is>
      </c>
      <c r="C16083" t="inlineStr">
        <is>
          <t>2015-09-25 14:48:46+00:00</t>
        </is>
      </c>
      <c r="D16083" t="inlineStr">
        <is>
          <t>add</t>
        </is>
      </c>
      <c r="E16083" t="inlineStr">
        <is>
          <t>requests</t>
        </is>
      </c>
      <c r="F16083">
        <f>=2.7.0</f>
        <v/>
      </c>
      <c r="G16083" t="inlineStr"/>
      <c r="H16083" t="inlineStr"/>
    </row>
    <row r="16084">
      <c r="A16084" t="inlineStr">
        <is>
          <t>kinto</t>
        </is>
      </c>
      <c r="B16084" t="inlineStr">
        <is>
          <t>c6080b51658e8e381149cc65670620eeeb3b015c</t>
        </is>
      </c>
      <c r="C16084" t="inlineStr">
        <is>
          <t>2015-09-25 14:48:46+00:00</t>
        </is>
      </c>
      <c r="D16084" t="inlineStr">
        <is>
          <t>add</t>
        </is>
      </c>
      <c r="E16084" t="inlineStr">
        <is>
          <t>simplejson</t>
        </is>
      </c>
      <c r="F16084">
        <f>=3.8.0</f>
        <v/>
      </c>
      <c r="G16084" t="inlineStr"/>
      <c r="H16084" t="inlineStr"/>
    </row>
    <row r="16085">
      <c r="A16085" t="inlineStr">
        <is>
          <t>kinto</t>
        </is>
      </c>
      <c r="B16085" t="inlineStr">
        <is>
          <t>c6080b51658e8e381149cc65670620eeeb3b015c</t>
        </is>
      </c>
      <c r="C16085" t="inlineStr">
        <is>
          <t>2015-09-25 14:48:46+00:00</t>
        </is>
      </c>
      <c r="D16085" t="inlineStr">
        <is>
          <t>add</t>
        </is>
      </c>
      <c r="E16085" t="inlineStr">
        <is>
          <t>six</t>
        </is>
      </c>
      <c r="F16085">
        <f>=1.9.0</f>
        <v/>
      </c>
      <c r="G16085" t="inlineStr"/>
      <c r="H16085" t="inlineStr"/>
    </row>
    <row r="16086">
      <c r="A16086" t="inlineStr">
        <is>
          <t>kinto</t>
        </is>
      </c>
      <c r="B16086" t="inlineStr">
        <is>
          <t>c6080b51658e8e381149cc65670620eeeb3b015c</t>
        </is>
      </c>
      <c r="C16086" t="inlineStr">
        <is>
          <t>2015-09-25 14:48:46+00:00</t>
        </is>
      </c>
      <c r="D16086" t="inlineStr">
        <is>
          <t>add</t>
        </is>
      </c>
      <c r="E16086" t="inlineStr">
        <is>
          <t>structlog</t>
        </is>
      </c>
      <c r="F16086">
        <f>=15.2.0</f>
        <v/>
      </c>
      <c r="G16086" t="inlineStr"/>
      <c r="H16086" t="inlineStr"/>
    </row>
    <row r="16087">
      <c r="A16087" t="inlineStr">
        <is>
          <t>kinto</t>
        </is>
      </c>
      <c r="B16087" t="inlineStr">
        <is>
          <t>c6080b51658e8e381149cc65670620eeeb3b015c</t>
        </is>
      </c>
      <c r="C16087" t="inlineStr">
        <is>
          <t>2015-09-25 14:48:46+00:00</t>
        </is>
      </c>
      <c r="D16087" t="inlineStr">
        <is>
          <t>add</t>
        </is>
      </c>
      <c r="E16087" t="inlineStr">
        <is>
          <t>translationstring</t>
        </is>
      </c>
      <c r="F16087">
        <f>=1.3</f>
        <v/>
      </c>
      <c r="G16087" t="inlineStr"/>
      <c r="H16087" t="inlineStr"/>
    </row>
    <row r="16088">
      <c r="A16088" t="inlineStr">
        <is>
          <t>kinto</t>
        </is>
      </c>
      <c r="B16088" t="inlineStr">
        <is>
          <t>c6080b51658e8e381149cc65670620eeeb3b015c</t>
        </is>
      </c>
      <c r="C16088" t="inlineStr">
        <is>
          <t>2015-09-25 14:48:46+00:00</t>
        </is>
      </c>
      <c r="D16088" t="inlineStr">
        <is>
          <t>add</t>
        </is>
      </c>
      <c r="E16088" t="inlineStr">
        <is>
          <t>ujson</t>
        </is>
      </c>
      <c r="F16088">
        <f>=1.33</f>
        <v/>
      </c>
      <c r="G16088" t="inlineStr"/>
      <c r="H16088" t="inlineStr"/>
    </row>
    <row r="16089">
      <c r="A16089" t="inlineStr">
        <is>
          <t>kinto</t>
        </is>
      </c>
      <c r="B16089" t="inlineStr">
        <is>
          <t>c6080b51658e8e381149cc65670620eeeb3b015c</t>
        </is>
      </c>
      <c r="C16089" t="inlineStr">
        <is>
          <t>2015-09-25 14:48:46+00:00</t>
        </is>
      </c>
      <c r="D16089" t="inlineStr">
        <is>
          <t>add</t>
        </is>
      </c>
      <c r="E16089" t="inlineStr">
        <is>
          <t>venusian</t>
        </is>
      </c>
      <c r="F16089">
        <f>=1.0</f>
        <v/>
      </c>
      <c r="G16089" t="inlineStr"/>
      <c r="H16089" t="inlineStr"/>
    </row>
    <row r="16090">
      <c r="A16090" t="inlineStr">
        <is>
          <t>kinto</t>
        </is>
      </c>
      <c r="B16090" t="inlineStr">
        <is>
          <t>c6080b51658e8e381149cc65670620eeeb3b015c</t>
        </is>
      </c>
      <c r="C16090" t="inlineStr">
        <is>
          <t>2015-09-25 14:48:46+00:00</t>
        </is>
      </c>
      <c r="D16090" t="inlineStr">
        <is>
          <t>add</t>
        </is>
      </c>
      <c r="E16090" t="inlineStr">
        <is>
          <t>waitress</t>
        </is>
      </c>
      <c r="F16090">
        <f>=0.8.10</f>
        <v/>
      </c>
      <c r="G16090" t="inlineStr"/>
      <c r="H16090" t="inlineStr"/>
    </row>
    <row r="16091">
      <c r="A16091" t="inlineStr">
        <is>
          <t>kinto</t>
        </is>
      </c>
      <c r="B16091" t="inlineStr">
        <is>
          <t>c6080b51658e8e381149cc65670620eeeb3b015c</t>
        </is>
      </c>
      <c r="C16091" t="inlineStr">
        <is>
          <t>2015-09-25 14:48:46+00:00</t>
        </is>
      </c>
      <c r="D16091" t="inlineStr">
        <is>
          <t>add</t>
        </is>
      </c>
      <c r="E16091" t="inlineStr">
        <is>
          <t>WebOb</t>
        </is>
      </c>
      <c r="F16091">
        <f>=1.4.1</f>
        <v/>
      </c>
      <c r="G16091" t="inlineStr"/>
      <c r="H16091" t="inlineStr"/>
    </row>
    <row r="16092">
      <c r="A16092" t="inlineStr">
        <is>
          <t>kinto</t>
        </is>
      </c>
      <c r="B16092" t="inlineStr">
        <is>
          <t>c6080b51658e8e381149cc65670620eeeb3b015c</t>
        </is>
      </c>
      <c r="C16092" t="inlineStr">
        <is>
          <t>2015-09-25 14:48:46+00:00</t>
        </is>
      </c>
      <c r="D16092" t="inlineStr">
        <is>
          <t>add</t>
        </is>
      </c>
      <c r="E16092" t="inlineStr">
        <is>
          <t>wheel</t>
        </is>
      </c>
      <c r="F16092">
        <f>=0.24.0</f>
        <v/>
      </c>
      <c r="G16092" t="inlineStr"/>
      <c r="H16092" t="inlineStr"/>
    </row>
    <row r="16093">
      <c r="A16093" t="inlineStr">
        <is>
          <t>kinto</t>
        </is>
      </c>
      <c r="B16093" t="inlineStr">
        <is>
          <t>c6080b51658e8e381149cc65670620eeeb3b015c</t>
        </is>
      </c>
      <c r="C16093" t="inlineStr">
        <is>
          <t>2015-09-25 14:48:46+00:00</t>
        </is>
      </c>
      <c r="D16093" t="inlineStr">
        <is>
          <t>add</t>
        </is>
      </c>
      <c r="E16093" t="inlineStr">
        <is>
          <t>zope.deprecation</t>
        </is>
      </c>
      <c r="F16093">
        <f>=4.1.2</f>
        <v/>
      </c>
      <c r="G16093" t="inlineStr"/>
      <c r="H16093" t="inlineStr"/>
    </row>
    <row r="16094">
      <c r="A16094" t="inlineStr">
        <is>
          <t>kinto</t>
        </is>
      </c>
      <c r="B16094" t="inlineStr">
        <is>
          <t>c6080b51658e8e381149cc65670620eeeb3b015c</t>
        </is>
      </c>
      <c r="C16094" t="inlineStr">
        <is>
          <t>2015-09-25 14:48:46+00:00</t>
        </is>
      </c>
      <c r="D16094" t="inlineStr">
        <is>
          <t>add</t>
        </is>
      </c>
      <c r="E16094" t="inlineStr">
        <is>
          <t>zope.interface</t>
        </is>
      </c>
      <c r="F16094">
        <f>=4.1.2</f>
        <v/>
      </c>
      <c r="G16094" t="inlineStr"/>
      <c r="H16094" t="inlineStr"/>
    </row>
    <row r="16095">
      <c r="A16095" t="inlineStr">
        <is>
          <t>kinto</t>
        </is>
      </c>
      <c r="B16095" t="inlineStr">
        <is>
          <t>85710437a88242a86c6879b8df1e7294993abd21</t>
        </is>
      </c>
      <c r="C16095" t="inlineStr">
        <is>
          <t>2015-10-06 22:06:56+00:00</t>
        </is>
      </c>
      <c r="D16095" t="inlineStr">
        <is>
          <t>verchange</t>
        </is>
      </c>
      <c r="E16095" t="inlineStr">
        <is>
          <t>requests</t>
        </is>
      </c>
      <c r="F16095">
        <f>=2.8.0</f>
        <v/>
      </c>
      <c r="G16095" t="inlineStr">
        <is>
          <t>requests</t>
        </is>
      </c>
      <c r="H16095">
        <f>=2.7.0</f>
        <v/>
      </c>
    </row>
    <row r="16096">
      <c r="A16096" t="inlineStr">
        <is>
          <t>kinto</t>
        </is>
      </c>
      <c r="B16096" t="inlineStr">
        <is>
          <t>85710437a88242a86c6879b8df1e7294993abd21</t>
        </is>
      </c>
      <c r="C16096" t="inlineStr">
        <is>
          <t>2015-10-06 22:06:56+00:00</t>
        </is>
      </c>
      <c r="D16096" t="inlineStr">
        <is>
          <t>verchange</t>
        </is>
      </c>
      <c r="E16096" t="inlineStr">
        <is>
          <t>structlog</t>
        </is>
      </c>
      <c r="F16096">
        <f>=15.3.0</f>
        <v/>
      </c>
      <c r="G16096" t="inlineStr">
        <is>
          <t>structlog</t>
        </is>
      </c>
      <c r="H16096">
        <f>=15.2.0</f>
        <v/>
      </c>
    </row>
    <row r="16097">
      <c r="A16097" t="inlineStr">
        <is>
          <t>kinto</t>
        </is>
      </c>
      <c r="B16097" t="inlineStr">
        <is>
          <t>85710437a88242a86c6879b8df1e7294993abd21</t>
        </is>
      </c>
      <c r="C16097" t="inlineStr">
        <is>
          <t>2015-10-06 22:06:56+00:00</t>
        </is>
      </c>
      <c r="D16097" t="inlineStr">
        <is>
          <t>verchange</t>
        </is>
      </c>
      <c r="E16097" t="inlineStr">
        <is>
          <t>cornice</t>
        </is>
      </c>
      <c r="F16097">
        <f>=1.1.0</f>
        <v/>
      </c>
      <c r="G16097" t="inlineStr">
        <is>
          <t>cornice</t>
        </is>
      </c>
      <c r="H16097">
        <f>=1.0.0</f>
        <v/>
      </c>
    </row>
    <row r="16098">
      <c r="A16098" t="inlineStr">
        <is>
          <t>kinto</t>
        </is>
      </c>
      <c r="B16098" t="inlineStr">
        <is>
          <t>85710437a88242a86c6879b8df1e7294993abd21</t>
        </is>
      </c>
      <c r="C16098" t="inlineStr">
        <is>
          <t>2015-10-06 22:06:56+00:00</t>
        </is>
      </c>
      <c r="D16098" t="inlineStr">
        <is>
          <t>verchange</t>
        </is>
      </c>
      <c r="E16098" t="inlineStr">
        <is>
          <t>zope.interface</t>
        </is>
      </c>
      <c r="F16098">
        <f>=4.1.3</f>
        <v/>
      </c>
      <c r="G16098" t="inlineStr">
        <is>
          <t>zope.interface</t>
        </is>
      </c>
      <c r="H16098">
        <f>=4.1.2</f>
        <v/>
      </c>
    </row>
    <row r="16099">
      <c r="A16099" t="inlineStr">
        <is>
          <t>kinto</t>
        </is>
      </c>
      <c r="B16099" t="inlineStr">
        <is>
          <t>85710437a88242a86c6879b8df1e7294993abd21</t>
        </is>
      </c>
      <c r="C16099" t="inlineStr">
        <is>
          <t>2015-10-06 22:06:56+00:00</t>
        </is>
      </c>
      <c r="D16099" t="inlineStr">
        <is>
          <t>add</t>
        </is>
      </c>
      <c r="E16099" t="inlineStr">
        <is>
          <t>newrelic</t>
        </is>
      </c>
      <c r="F16099">
        <f>=2.56.0.42</f>
        <v/>
      </c>
      <c r="G16099" t="inlineStr"/>
      <c r="H16099" t="inlineStr"/>
    </row>
    <row r="16100">
      <c r="A16100" t="inlineStr">
        <is>
          <t>kinto</t>
        </is>
      </c>
      <c r="B16100" t="inlineStr">
        <is>
          <t>85710437a88242a86c6879b8df1e7294993abd21</t>
        </is>
      </c>
      <c r="C16100" t="inlineStr">
        <is>
          <t>2015-10-06 22:06:56+00:00</t>
        </is>
      </c>
      <c r="D16100" t="inlineStr">
        <is>
          <t>add</t>
        </is>
      </c>
      <c r="E16100" t="inlineStr">
        <is>
          <t>psycopg2</t>
        </is>
      </c>
      <c r="F16100">
        <f>=2.6.1</f>
        <v/>
      </c>
      <c r="G16100" t="inlineStr"/>
      <c r="H16100" t="inlineStr"/>
    </row>
    <row r="16101">
      <c r="A16101" t="inlineStr">
        <is>
          <t>kinto</t>
        </is>
      </c>
      <c r="B16101" t="inlineStr">
        <is>
          <t>85710437a88242a86c6879b8df1e7294993abd21</t>
        </is>
      </c>
      <c r="C16101" t="inlineStr">
        <is>
          <t>2015-10-06 22:06:56+00:00</t>
        </is>
      </c>
      <c r="D16101" t="inlineStr">
        <is>
          <t>add</t>
        </is>
      </c>
      <c r="E16101" t="inlineStr">
        <is>
          <t>raven</t>
        </is>
      </c>
      <c r="F16101">
        <f>=5.7.2</f>
        <v/>
      </c>
      <c r="G16101" t="inlineStr"/>
      <c r="H16101" t="inlineStr"/>
    </row>
    <row r="16102">
      <c r="A16102" t="inlineStr">
        <is>
          <t>kinto</t>
        </is>
      </c>
      <c r="B16102" t="inlineStr">
        <is>
          <t>85710437a88242a86c6879b8df1e7294993abd21</t>
        </is>
      </c>
      <c r="C16102" t="inlineStr">
        <is>
          <t>2015-10-06 22:06:56+00:00</t>
        </is>
      </c>
      <c r="D16102" t="inlineStr">
        <is>
          <t>add</t>
        </is>
      </c>
      <c r="E16102" t="inlineStr">
        <is>
          <t>statsd</t>
        </is>
      </c>
      <c r="F16102">
        <f>=3.1</f>
        <v/>
      </c>
      <c r="G16102" t="inlineStr"/>
      <c r="H16102" t="inlineStr"/>
    </row>
    <row r="16103">
      <c r="A16103" t="inlineStr">
        <is>
          <t>kinto</t>
        </is>
      </c>
      <c r="B16103" t="inlineStr">
        <is>
          <t>85710437a88242a86c6879b8df1e7294993abd21</t>
        </is>
      </c>
      <c r="C16103" t="inlineStr">
        <is>
          <t>2015-10-06 22:06:56+00:00</t>
        </is>
      </c>
      <c r="D16103" t="inlineStr">
        <is>
          <t>add</t>
        </is>
      </c>
      <c r="E16103" t="inlineStr">
        <is>
          <t>Werkzeug</t>
        </is>
      </c>
      <c r="F16103">
        <f>=0.10.4</f>
        <v/>
      </c>
      <c r="G16103" t="inlineStr"/>
      <c r="H16103" t="inlineStr"/>
    </row>
    <row r="16104">
      <c r="A16104" t="inlineStr">
        <is>
          <t>kinto</t>
        </is>
      </c>
      <c r="B16104" t="inlineStr">
        <is>
          <t>85710437a88242a86c6879b8df1e7294993abd21</t>
        </is>
      </c>
      <c r="C16104" t="inlineStr">
        <is>
          <t>2015-10-06 22:06:56+00:00</t>
        </is>
      </c>
      <c r="D16104" t="inlineStr">
        <is>
          <t>add</t>
        </is>
      </c>
      <c r="E16104" t="inlineStr">
        <is>
          <t>wheel</t>
        </is>
      </c>
      <c r="F16104">
        <f>=0.24.0</f>
        <v/>
      </c>
      <c r="G16104" t="inlineStr"/>
      <c r="H16104" t="inlineStr"/>
    </row>
    <row r="16105">
      <c r="A16105" t="inlineStr">
        <is>
          <t>kinto</t>
        </is>
      </c>
      <c r="B16105" t="inlineStr">
        <is>
          <t>de6f5b261ea19393cbae0767c98546d058bf4e7d</t>
        </is>
      </c>
      <c r="C16105" t="inlineStr">
        <is>
          <t>2015-10-14 08:45:47+00:00</t>
        </is>
      </c>
      <c r="D16105" t="inlineStr">
        <is>
          <t>verchange</t>
        </is>
      </c>
      <c r="E16105" t="inlineStr">
        <is>
          <t>requests</t>
        </is>
      </c>
      <c r="F16105">
        <f>=2.8.1</f>
        <v/>
      </c>
      <c r="G16105" t="inlineStr">
        <is>
          <t>requests</t>
        </is>
      </c>
      <c r="H16105">
        <f>=2.8.0</f>
        <v/>
      </c>
    </row>
    <row r="16106">
      <c r="A16106" t="inlineStr">
        <is>
          <t>kinto</t>
        </is>
      </c>
      <c r="B16106" t="inlineStr">
        <is>
          <t>de6f5b261ea19393cbae0767c98546d058bf4e7d</t>
        </is>
      </c>
      <c r="C16106" t="inlineStr">
        <is>
          <t>2015-10-14 08:45:47+00:00</t>
        </is>
      </c>
      <c r="D16106" t="inlineStr">
        <is>
          <t>verchange</t>
        </is>
      </c>
      <c r="E16106" t="inlineStr">
        <is>
          <t>six</t>
        </is>
      </c>
      <c r="F16106">
        <f>=1.10.0</f>
        <v/>
      </c>
      <c r="G16106" t="inlineStr">
        <is>
          <t>six</t>
        </is>
      </c>
      <c r="H16106">
        <f>=1.9.0</f>
        <v/>
      </c>
    </row>
    <row r="16107">
      <c r="A16107" t="inlineStr">
        <is>
          <t>kinto</t>
        </is>
      </c>
      <c r="B16107" t="inlineStr">
        <is>
          <t>de6f5b261ea19393cbae0767c98546d058bf4e7d</t>
        </is>
      </c>
      <c r="C16107" t="inlineStr">
        <is>
          <t>2015-10-14 08:45:47+00:00</t>
        </is>
      </c>
      <c r="D16107" t="inlineStr">
        <is>
          <t>verchange</t>
        </is>
      </c>
      <c r="E16107" t="inlineStr">
        <is>
          <t>WebOb</t>
        </is>
      </c>
      <c r="F16107">
        <f>=1.5.0</f>
        <v/>
      </c>
      <c r="G16107" t="inlineStr">
        <is>
          <t>WebOb</t>
        </is>
      </c>
      <c r="H16107">
        <f>=1.4.1</f>
        <v/>
      </c>
    </row>
    <row r="16108">
      <c r="A16108" t="inlineStr">
        <is>
          <t>kinto</t>
        </is>
      </c>
      <c r="B16108" t="inlineStr">
        <is>
          <t>e60d6dc6c1310792fe518839e4ce0711e99067d4</t>
        </is>
      </c>
      <c r="C16108" t="inlineStr">
        <is>
          <t>2015-10-22 09:41:12+00:00</t>
        </is>
      </c>
      <c r="D16108" t="inlineStr">
        <is>
          <t>verchange</t>
        </is>
      </c>
      <c r="E16108" t="inlineStr">
        <is>
          <t>raven</t>
        </is>
      </c>
      <c r="F16108">
        <f>=5.8.1</f>
        <v/>
      </c>
      <c r="G16108" t="inlineStr">
        <is>
          <t>raven</t>
        </is>
      </c>
      <c r="H16108">
        <f>=5.7.2</f>
        <v/>
      </c>
    </row>
    <row r="16109">
      <c r="A16109" t="inlineStr">
        <is>
          <t>kinto</t>
        </is>
      </c>
      <c r="B16109" t="inlineStr">
        <is>
          <t>e60d6dc6c1310792fe518839e4ce0711e99067d4</t>
        </is>
      </c>
      <c r="C16109" t="inlineStr">
        <is>
          <t>2015-10-22 09:41:12+00:00</t>
        </is>
      </c>
      <c r="D16109" t="inlineStr">
        <is>
          <t>verchange</t>
        </is>
      </c>
      <c r="E16109" t="inlineStr">
        <is>
          <t>statsd</t>
        </is>
      </c>
      <c r="F16109">
        <f>=3.2</f>
        <v/>
      </c>
      <c r="G16109" t="inlineStr">
        <is>
          <t>statsd</t>
        </is>
      </c>
      <c r="H16109">
        <f>=3.1</f>
        <v/>
      </c>
    </row>
    <row r="16110">
      <c r="A16110" t="inlineStr">
        <is>
          <t>kinto</t>
        </is>
      </c>
      <c r="B16110" t="inlineStr">
        <is>
          <t>e60d6dc6c1310792fe518839e4ce0711e99067d4</t>
        </is>
      </c>
      <c r="C16110" t="inlineStr">
        <is>
          <t>2015-10-22 09:41:12+00:00</t>
        </is>
      </c>
      <c r="D16110" t="inlineStr">
        <is>
          <t>rem</t>
        </is>
      </c>
      <c r="E16110" t="inlineStr"/>
      <c r="F16110" t="inlineStr"/>
      <c r="G16110" t="inlineStr">
        <is>
          <t>wheel</t>
        </is>
      </c>
      <c r="H16110">
        <f>=0.24.0</f>
        <v/>
      </c>
    </row>
    <row r="16111">
      <c r="A16111" t="inlineStr">
        <is>
          <t>kinto</t>
        </is>
      </c>
      <c r="B16111" t="inlineStr">
        <is>
          <t>f5f425394dae8f1431813bb34ed78218ba44da1c</t>
        </is>
      </c>
      <c r="C16111" t="inlineStr">
        <is>
          <t>2015-10-22 10:09:52+00:00</t>
        </is>
      </c>
      <c r="D16111" t="inlineStr">
        <is>
          <t>verchange</t>
        </is>
      </c>
      <c r="E16111" t="inlineStr">
        <is>
          <t>six</t>
        </is>
      </c>
      <c r="F16111">
        <f>=1.10.0</f>
        <v/>
      </c>
      <c r="G16111" t="inlineStr">
        <is>
          <t>six</t>
        </is>
      </c>
      <c r="H16111">
        <f>=1.9.0</f>
        <v/>
      </c>
    </row>
    <row r="16112">
      <c r="A16112" t="inlineStr">
        <is>
          <t>kinto</t>
        </is>
      </c>
      <c r="B16112" t="inlineStr">
        <is>
          <t>f5f425394dae8f1431813bb34ed78218ba44da1c</t>
        </is>
      </c>
      <c r="C16112" t="inlineStr">
        <is>
          <t>2015-10-22 10:09:52+00:00</t>
        </is>
      </c>
      <c r="D16112" t="inlineStr">
        <is>
          <t>verchange</t>
        </is>
      </c>
      <c r="E16112" t="inlineStr">
        <is>
          <t>WebOb</t>
        </is>
      </c>
      <c r="F16112">
        <f>=1.5.0</f>
        <v/>
      </c>
      <c r="G16112" t="inlineStr">
        <is>
          <t>WebOb</t>
        </is>
      </c>
      <c r="H16112">
        <f>=1.4.1</f>
        <v/>
      </c>
    </row>
    <row r="16113">
      <c r="A16113" t="inlineStr">
        <is>
          <t>kinto</t>
        </is>
      </c>
      <c r="B16113" t="inlineStr">
        <is>
          <t>f5f425394dae8f1431813bb34ed78218ba44da1c</t>
        </is>
      </c>
      <c r="C16113" t="inlineStr">
        <is>
          <t>2015-10-22 10:09:52+00:00</t>
        </is>
      </c>
      <c r="D16113" t="inlineStr">
        <is>
          <t>verchange</t>
        </is>
      </c>
      <c r="E16113" t="inlineStr">
        <is>
          <t>cliquet</t>
        </is>
      </c>
      <c r="F16113">
        <f>=2.8.2</f>
        <v/>
      </c>
      <c r="G16113" t="inlineStr">
        <is>
          <t>cliquet</t>
        </is>
      </c>
      <c r="H16113">
        <f>=2.7.0</f>
        <v/>
      </c>
    </row>
    <row r="16114">
      <c r="A16114" t="inlineStr">
        <is>
          <t>kinto</t>
        </is>
      </c>
      <c r="B16114" t="inlineStr">
        <is>
          <t>f5f425394dae8f1431813bb34ed78218ba44da1c</t>
        </is>
      </c>
      <c r="C16114" t="inlineStr">
        <is>
          <t>2015-10-22 10:09:52+00:00</t>
        </is>
      </c>
      <c r="D16114" t="inlineStr">
        <is>
          <t>verchange</t>
        </is>
      </c>
      <c r="E16114" t="inlineStr">
        <is>
          <t>requests</t>
        </is>
      </c>
      <c r="F16114">
        <f>=2.8.1</f>
        <v/>
      </c>
      <c r="G16114" t="inlineStr">
        <is>
          <t>requests</t>
        </is>
      </c>
      <c r="H16114">
        <f>=2.7.0</f>
        <v/>
      </c>
    </row>
    <row r="16115">
      <c r="A16115" t="inlineStr">
        <is>
          <t>kinto</t>
        </is>
      </c>
      <c r="B16115" t="inlineStr">
        <is>
          <t>f5f425394dae8f1431813bb34ed78218ba44da1c</t>
        </is>
      </c>
      <c r="C16115" t="inlineStr">
        <is>
          <t>2015-10-22 10:09:52+00:00</t>
        </is>
      </c>
      <c r="D16115" t="inlineStr">
        <is>
          <t>verchange</t>
        </is>
      </c>
      <c r="E16115" t="inlineStr">
        <is>
          <t>structlog</t>
        </is>
      </c>
      <c r="F16115">
        <f>=15.3.0</f>
        <v/>
      </c>
      <c r="G16115" t="inlineStr">
        <is>
          <t>structlog</t>
        </is>
      </c>
      <c r="H16115">
        <f>=15.2.0</f>
        <v/>
      </c>
    </row>
    <row r="16116">
      <c r="A16116" t="inlineStr">
        <is>
          <t>kinto</t>
        </is>
      </c>
      <c r="B16116" t="inlineStr">
        <is>
          <t>f5f425394dae8f1431813bb34ed78218ba44da1c</t>
        </is>
      </c>
      <c r="C16116" t="inlineStr">
        <is>
          <t>2015-10-22 10:09:52+00:00</t>
        </is>
      </c>
      <c r="D16116" t="inlineStr">
        <is>
          <t>verchange</t>
        </is>
      </c>
      <c r="E16116" t="inlineStr">
        <is>
          <t>cornice</t>
        </is>
      </c>
      <c r="F16116">
        <f>=1.1.0</f>
        <v/>
      </c>
      <c r="G16116" t="inlineStr">
        <is>
          <t>cornice</t>
        </is>
      </c>
      <c r="H16116">
        <f>=1.0.0</f>
        <v/>
      </c>
    </row>
    <row r="16117">
      <c r="A16117" t="inlineStr">
        <is>
          <t>kinto</t>
        </is>
      </c>
      <c r="B16117" t="inlineStr">
        <is>
          <t>f5f425394dae8f1431813bb34ed78218ba44da1c</t>
        </is>
      </c>
      <c r="C16117" t="inlineStr">
        <is>
          <t>2015-10-22 10:09:52+00:00</t>
        </is>
      </c>
      <c r="D16117" t="inlineStr">
        <is>
          <t>verchange</t>
        </is>
      </c>
      <c r="E16117" t="inlineStr">
        <is>
          <t>zope.interface</t>
        </is>
      </c>
      <c r="F16117">
        <f>=4.1.3</f>
        <v/>
      </c>
      <c r="G16117" t="inlineStr">
        <is>
          <t>zope.interface</t>
        </is>
      </c>
      <c r="H16117">
        <f>=4.1.2</f>
        <v/>
      </c>
    </row>
    <row r="16118">
      <c r="A16118" t="inlineStr">
        <is>
          <t>kinto</t>
        </is>
      </c>
      <c r="B16118" t="inlineStr">
        <is>
          <t>f5f425394dae8f1431813bb34ed78218ba44da1c</t>
        </is>
      </c>
      <c r="C16118" t="inlineStr">
        <is>
          <t>2015-10-22 10:09:52+00:00</t>
        </is>
      </c>
      <c r="D16118" t="inlineStr">
        <is>
          <t>rem</t>
        </is>
      </c>
      <c r="E16118" t="inlineStr"/>
      <c r="F16118" t="inlineStr"/>
      <c r="G16118" t="inlineStr">
        <is>
          <t>cffi</t>
        </is>
      </c>
      <c r="H16118">
        <f>=1.2.1</f>
        <v/>
      </c>
    </row>
    <row r="16119">
      <c r="A16119" t="inlineStr">
        <is>
          <t>kinto</t>
        </is>
      </c>
      <c r="B16119" t="inlineStr">
        <is>
          <t>f5f425394dae8f1431813bb34ed78218ba44da1c</t>
        </is>
      </c>
      <c r="C16119" t="inlineStr">
        <is>
          <t>2015-10-22 10:09:52+00:00</t>
        </is>
      </c>
      <c r="D16119" t="inlineStr">
        <is>
          <t>rem</t>
        </is>
      </c>
      <c r="E16119" t="inlineStr"/>
      <c r="F16119" t="inlineStr"/>
      <c r="G16119" t="inlineStr">
        <is>
          <t>cliquet-fxa</t>
        </is>
      </c>
      <c r="H16119">
        <f>=1.2.0</f>
        <v/>
      </c>
    </row>
    <row r="16120">
      <c r="A16120" t="inlineStr">
        <is>
          <t>kinto</t>
        </is>
      </c>
      <c r="B16120" t="inlineStr">
        <is>
          <t>f5f425394dae8f1431813bb34ed78218ba44da1c</t>
        </is>
      </c>
      <c r="C16120" t="inlineStr">
        <is>
          <t>2015-10-22 10:09:52+00:00</t>
        </is>
      </c>
      <c r="D16120" t="inlineStr">
        <is>
          <t>rem</t>
        </is>
      </c>
      <c r="E16120" t="inlineStr"/>
      <c r="F16120" t="inlineStr"/>
      <c r="G16120" t="inlineStr">
        <is>
          <t>cryptography</t>
        </is>
      </c>
      <c r="H16120">
        <f>=1.0</f>
        <v/>
      </c>
    </row>
    <row r="16121">
      <c r="A16121" t="inlineStr">
        <is>
          <t>kinto</t>
        </is>
      </c>
      <c r="B16121" t="inlineStr">
        <is>
          <t>f5f425394dae8f1431813bb34ed78218ba44da1c</t>
        </is>
      </c>
      <c r="C16121" t="inlineStr">
        <is>
          <t>2015-10-22 10:09:52+00:00</t>
        </is>
      </c>
      <c r="D16121" t="inlineStr">
        <is>
          <t>rem</t>
        </is>
      </c>
      <c r="E16121" t="inlineStr"/>
      <c r="F16121" t="inlineStr"/>
      <c r="G16121" t="inlineStr">
        <is>
          <t>enum34</t>
        </is>
      </c>
      <c r="H16121">
        <f>=1.0.4</f>
        <v/>
      </c>
    </row>
    <row r="16122">
      <c r="A16122" t="inlineStr">
        <is>
          <t>kinto</t>
        </is>
      </c>
      <c r="B16122" t="inlineStr">
        <is>
          <t>f5f425394dae8f1431813bb34ed78218ba44da1c</t>
        </is>
      </c>
      <c r="C16122" t="inlineStr">
        <is>
          <t>2015-10-22 10:09:52+00:00</t>
        </is>
      </c>
      <c r="D16122" t="inlineStr">
        <is>
          <t>rem</t>
        </is>
      </c>
      <c r="E16122" t="inlineStr"/>
      <c r="F16122" t="inlineStr"/>
      <c r="G16122" t="inlineStr">
        <is>
          <t>hawkauthlib</t>
        </is>
      </c>
      <c r="H16122">
        <f>=0.1.1</f>
        <v/>
      </c>
    </row>
    <row r="16123">
      <c r="A16123" t="inlineStr">
        <is>
          <t>kinto</t>
        </is>
      </c>
      <c r="B16123" t="inlineStr">
        <is>
          <t>f5f425394dae8f1431813bb34ed78218ba44da1c</t>
        </is>
      </c>
      <c r="C16123" t="inlineStr">
        <is>
          <t>2015-10-22 10:09:52+00:00</t>
        </is>
      </c>
      <c r="D16123" t="inlineStr">
        <is>
          <t>rem</t>
        </is>
      </c>
      <c r="E16123" t="inlineStr"/>
      <c r="F16123" t="inlineStr"/>
      <c r="G16123" t="inlineStr">
        <is>
          <t>idna</t>
        </is>
      </c>
      <c r="H16123">
        <f>=2.0</f>
        <v/>
      </c>
    </row>
    <row r="16124">
      <c r="A16124" t="inlineStr">
        <is>
          <t>kinto</t>
        </is>
      </c>
      <c r="B16124" t="inlineStr">
        <is>
          <t>f5f425394dae8f1431813bb34ed78218ba44da1c</t>
        </is>
      </c>
      <c r="C16124" t="inlineStr">
        <is>
          <t>2015-10-22 10:09:52+00:00</t>
        </is>
      </c>
      <c r="D16124" t="inlineStr">
        <is>
          <t>rem</t>
        </is>
      </c>
      <c r="E16124" t="inlineStr"/>
      <c r="F16124" t="inlineStr"/>
      <c r="G16124" t="inlineStr">
        <is>
          <t>ipaddress</t>
        </is>
      </c>
      <c r="H16124">
        <f>=1.0.14</f>
        <v/>
      </c>
    </row>
    <row r="16125">
      <c r="A16125" t="inlineStr">
        <is>
          <t>kinto</t>
        </is>
      </c>
      <c r="B16125" t="inlineStr">
        <is>
          <t>f5f425394dae8f1431813bb34ed78218ba44da1c</t>
        </is>
      </c>
      <c r="C16125" t="inlineStr">
        <is>
          <t>2015-10-22 10:09:52+00:00</t>
        </is>
      </c>
      <c r="D16125" t="inlineStr">
        <is>
          <t>rem</t>
        </is>
      </c>
      <c r="E16125" t="inlineStr"/>
      <c r="F16125" t="inlineStr"/>
      <c r="G16125" t="inlineStr">
        <is>
          <t>pyasn1</t>
        </is>
      </c>
      <c r="H16125">
        <f>=0.1.8</f>
        <v/>
      </c>
    </row>
    <row r="16126">
      <c r="A16126" t="inlineStr">
        <is>
          <t>kinto</t>
        </is>
      </c>
      <c r="B16126" t="inlineStr">
        <is>
          <t>f5f425394dae8f1431813bb34ed78218ba44da1c</t>
        </is>
      </c>
      <c r="C16126" t="inlineStr">
        <is>
          <t>2015-10-22 10:09:52+00:00</t>
        </is>
      </c>
      <c r="D16126" t="inlineStr">
        <is>
          <t>rem</t>
        </is>
      </c>
      <c r="E16126" t="inlineStr"/>
      <c r="F16126" t="inlineStr"/>
      <c r="G16126" t="inlineStr">
        <is>
          <t>PyBrowserID</t>
        </is>
      </c>
      <c r="H16126">
        <f>=0.9.2</f>
        <v/>
      </c>
    </row>
    <row r="16127">
      <c r="A16127" t="inlineStr">
        <is>
          <t>kinto</t>
        </is>
      </c>
      <c r="B16127" t="inlineStr">
        <is>
          <t>f5f425394dae8f1431813bb34ed78218ba44da1c</t>
        </is>
      </c>
      <c r="C16127" t="inlineStr">
        <is>
          <t>2015-10-22 10:09:52+00:00</t>
        </is>
      </c>
      <c r="D16127" t="inlineStr">
        <is>
          <t>rem</t>
        </is>
      </c>
      <c r="E16127" t="inlineStr"/>
      <c r="F16127" t="inlineStr"/>
      <c r="G16127" t="inlineStr">
        <is>
          <t>pycparser</t>
        </is>
      </c>
      <c r="H16127">
        <f>=2.14</f>
        <v/>
      </c>
    </row>
    <row r="16128">
      <c r="A16128" t="inlineStr">
        <is>
          <t>kinto</t>
        </is>
      </c>
      <c r="B16128" t="inlineStr">
        <is>
          <t>f5f425394dae8f1431813bb34ed78218ba44da1c</t>
        </is>
      </c>
      <c r="C16128" t="inlineStr">
        <is>
          <t>2015-10-22 10:09:52+00:00</t>
        </is>
      </c>
      <c r="D16128" t="inlineStr">
        <is>
          <t>rem</t>
        </is>
      </c>
      <c r="E16128" t="inlineStr"/>
      <c r="F16128" t="inlineStr"/>
      <c r="G16128" t="inlineStr">
        <is>
          <t>PyFxA</t>
        </is>
      </c>
      <c r="H16128">
        <f>=0.0.9</f>
        <v/>
      </c>
    </row>
    <row r="16129">
      <c r="A16129" t="inlineStr">
        <is>
          <t>kinto</t>
        </is>
      </c>
      <c r="B16129" t="inlineStr">
        <is>
          <t>1fc7f73b482299eae75c7a645f79038495a167cb</t>
        </is>
      </c>
      <c r="C16129" t="inlineStr">
        <is>
          <t>2015-10-27 14:46:46+00:00</t>
        </is>
      </c>
      <c r="D16129" t="inlineStr">
        <is>
          <t>verchange</t>
        </is>
      </c>
      <c r="E16129" t="inlineStr">
        <is>
          <t>statsd</t>
        </is>
      </c>
      <c r="F16129">
        <f>=3.2.1</f>
        <v/>
      </c>
      <c r="G16129" t="inlineStr">
        <is>
          <t>statsd</t>
        </is>
      </c>
      <c r="H16129">
        <f>=3.2</f>
        <v/>
      </c>
    </row>
    <row r="16130">
      <c r="A16130" t="inlineStr">
        <is>
          <t>kinto</t>
        </is>
      </c>
      <c r="B16130" t="inlineStr">
        <is>
          <t>1fc7f73b482299eae75c7a645f79038495a167cb</t>
        </is>
      </c>
      <c r="C16130" t="inlineStr">
        <is>
          <t>2015-10-27 14:46:46+00:00</t>
        </is>
      </c>
      <c r="D16130" t="inlineStr">
        <is>
          <t>add</t>
        </is>
      </c>
      <c r="E16130" t="inlineStr">
        <is>
          <t>wheel</t>
        </is>
      </c>
      <c r="F16130">
        <f>=0.24.0</f>
        <v/>
      </c>
      <c r="G16130" t="inlineStr"/>
      <c r="H16130" t="inlineStr"/>
    </row>
    <row r="16131">
      <c r="A16131" t="inlineStr">
        <is>
          <t>kinto</t>
        </is>
      </c>
      <c r="B16131" t="inlineStr">
        <is>
          <t>1fc7f73b482299eae75c7a645f79038495a167cb</t>
        </is>
      </c>
      <c r="C16131" t="inlineStr">
        <is>
          <t>2015-10-27 14:46:46+00:00</t>
        </is>
      </c>
      <c r="D16131" t="inlineStr">
        <is>
          <t>rem</t>
        </is>
      </c>
      <c r="E16131" t="inlineStr"/>
      <c r="F16131" t="inlineStr"/>
      <c r="G16131" t="inlineStr">
        <is>
          <t>dealer</t>
        </is>
      </c>
      <c r="H16131">
        <f>=2.0.4</f>
        <v/>
      </c>
    </row>
    <row r="16132">
      <c r="A16132" t="inlineStr">
        <is>
          <t>kinto</t>
        </is>
      </c>
      <c r="B16132" t="inlineStr">
        <is>
          <t>3f8ca51cd3ae4d5a2fb8e9e3907a1a92b35af71c</t>
        </is>
      </c>
      <c r="C16132" t="inlineStr">
        <is>
          <t>2015-10-28 16:18:40+00:00</t>
        </is>
      </c>
      <c r="D16132" t="inlineStr">
        <is>
          <t>verchange</t>
        </is>
      </c>
      <c r="E16132" t="inlineStr">
        <is>
          <t>cliquet</t>
        </is>
      </c>
      <c r="F16132">
        <f>=2.9.0</f>
        <v/>
      </c>
      <c r="G16132" t="inlineStr">
        <is>
          <t>cliquet</t>
        </is>
      </c>
      <c r="H16132">
        <f>=2.8.2</f>
        <v/>
      </c>
    </row>
    <row r="16133">
      <c r="A16133" t="inlineStr">
        <is>
          <t>kinto</t>
        </is>
      </c>
      <c r="B16133" t="inlineStr">
        <is>
          <t>3f8ca51cd3ae4d5a2fb8e9e3907a1a92b35af71c</t>
        </is>
      </c>
      <c r="C16133" t="inlineStr">
        <is>
          <t>2015-10-28 16:18:40+00:00</t>
        </is>
      </c>
      <c r="D16133" t="inlineStr">
        <is>
          <t>verchange</t>
        </is>
      </c>
      <c r="E16133" t="inlineStr">
        <is>
          <t>simplejson</t>
        </is>
      </c>
      <c r="F16133">
        <f>=3.8.1</f>
        <v/>
      </c>
      <c r="G16133" t="inlineStr">
        <is>
          <t>simplejson</t>
        </is>
      </c>
      <c r="H16133">
        <f>=3.8.0</f>
        <v/>
      </c>
    </row>
    <row r="16134">
      <c r="A16134" t="inlineStr">
        <is>
          <t>kinto</t>
        </is>
      </c>
      <c r="B16134" t="inlineStr">
        <is>
          <t>3f8ca51cd3ae4d5a2fb8e9e3907a1a92b35af71c</t>
        </is>
      </c>
      <c r="C16134" t="inlineStr">
        <is>
          <t>2015-10-28 16:18:40+00:00</t>
        </is>
      </c>
      <c r="D16134" t="inlineStr">
        <is>
          <t>rem</t>
        </is>
      </c>
      <c r="E16134" t="inlineStr"/>
      <c r="F16134" t="inlineStr"/>
      <c r="G16134" t="inlineStr">
        <is>
          <t>dealer</t>
        </is>
      </c>
      <c r="H16134">
        <f>=2.0.4</f>
        <v/>
      </c>
    </row>
    <row r="16135">
      <c r="A16135" t="inlineStr">
        <is>
          <t>kinto</t>
        </is>
      </c>
      <c r="B16135" t="inlineStr">
        <is>
          <t>d91176a5918ba23ffb223e69e8ceed73d149713e</t>
        </is>
      </c>
      <c r="C16135" t="inlineStr">
        <is>
          <t>2015-10-30 16:07:45+00:00</t>
        </is>
      </c>
      <c r="D16135" t="inlineStr">
        <is>
          <t>verchange</t>
        </is>
      </c>
      <c r="E16135" t="inlineStr">
        <is>
          <t>simplejson</t>
        </is>
      </c>
      <c r="F16135">
        <f>=3.8.1</f>
        <v/>
      </c>
      <c r="G16135" t="inlineStr">
        <is>
          <t>simplejson</t>
        </is>
      </c>
      <c r="H16135">
        <f>=3.8.0</f>
        <v/>
      </c>
    </row>
    <row r="16136">
      <c r="A16136" t="inlineStr">
        <is>
          <t>kinto</t>
        </is>
      </c>
      <c r="B16136" t="inlineStr">
        <is>
          <t>233e156caf89de5c74a2afca8bd733e20755f314</t>
        </is>
      </c>
      <c r="C16136" t="inlineStr">
        <is>
          <t>2015-11-02 23:30:08+00:00</t>
        </is>
      </c>
      <c r="D16136" t="inlineStr">
        <is>
          <t>verchange</t>
        </is>
      </c>
      <c r="E16136" t="inlineStr">
        <is>
          <t>WebOb</t>
        </is>
      </c>
      <c r="F16136">
        <f>=1.5.1</f>
        <v/>
      </c>
      <c r="G16136" t="inlineStr">
        <is>
          <t>WebOb</t>
        </is>
      </c>
      <c r="H16136">
        <f>=1.5.0</f>
        <v/>
      </c>
    </row>
    <row r="16137">
      <c r="A16137" t="inlineStr">
        <is>
          <t>kinto</t>
        </is>
      </c>
      <c r="B16137" t="inlineStr">
        <is>
          <t>aca098277ccff1f682564d7919d6b7adce38b494</t>
        </is>
      </c>
      <c r="C16137" t="inlineStr">
        <is>
          <t>2015-11-10 10:48:38+00:00</t>
        </is>
      </c>
      <c r="D16137" t="inlineStr">
        <is>
          <t>verchange</t>
        </is>
      </c>
      <c r="E16137" t="inlineStr">
        <is>
          <t>iso8601</t>
        </is>
      </c>
      <c r="F16137">
        <f>=0.1.11</f>
        <v/>
      </c>
      <c r="G16137" t="inlineStr">
        <is>
          <t>iso8601</t>
        </is>
      </c>
      <c r="H16137">
        <f>=0.1.10</f>
        <v/>
      </c>
    </row>
    <row r="16138">
      <c r="A16138" t="inlineStr">
        <is>
          <t>kinto</t>
        </is>
      </c>
      <c r="B16138" t="inlineStr">
        <is>
          <t>aca098277ccff1f682564d7919d6b7adce38b494</t>
        </is>
      </c>
      <c r="C16138" t="inlineStr">
        <is>
          <t>2015-11-10 10:48:38+00:00</t>
        </is>
      </c>
      <c r="D16138" t="inlineStr">
        <is>
          <t>verchange</t>
        </is>
      </c>
      <c r="E16138" t="inlineStr">
        <is>
          <t>redis</t>
        </is>
      </c>
      <c r="F16138">
        <f>=2.10.5</f>
        <v/>
      </c>
      <c r="G16138" t="inlineStr">
        <is>
          <t>redis</t>
        </is>
      </c>
      <c r="H16138">
        <f>=2.10.3</f>
        <v/>
      </c>
    </row>
    <row r="16139">
      <c r="A16139" t="inlineStr">
        <is>
          <t>kinto</t>
        </is>
      </c>
      <c r="B16139" t="inlineStr">
        <is>
          <t>ac6f20e3e1200ca2be8fe179859d4687f1ef1e59</t>
        </is>
      </c>
      <c r="C16139" t="inlineStr">
        <is>
          <t>2015-11-17 17:08:10+00:00</t>
        </is>
      </c>
      <c r="D16139" t="inlineStr">
        <is>
          <t>verchange</t>
        </is>
      </c>
      <c r="E16139" t="inlineStr">
        <is>
          <t>newrelic</t>
        </is>
      </c>
      <c r="F16139">
        <f>=2.58.0.43</f>
        <v/>
      </c>
      <c r="G16139" t="inlineStr">
        <is>
          <t>newrelic</t>
        </is>
      </c>
      <c r="H16139">
        <f>=2.56.0.42</f>
        <v/>
      </c>
    </row>
    <row r="16140">
      <c r="A16140" t="inlineStr">
        <is>
          <t>kinto</t>
        </is>
      </c>
      <c r="B16140" t="inlineStr">
        <is>
          <t>ac6f20e3e1200ca2be8fe179859d4687f1ef1e59</t>
        </is>
      </c>
      <c r="C16140" t="inlineStr">
        <is>
          <t>2015-11-17 17:08:10+00:00</t>
        </is>
      </c>
      <c r="D16140" t="inlineStr">
        <is>
          <t>verchange</t>
        </is>
      </c>
      <c r="E16140" t="inlineStr">
        <is>
          <t>Werkzeug</t>
        </is>
      </c>
      <c r="F16140">
        <f>=0.11.2</f>
        <v/>
      </c>
      <c r="G16140" t="inlineStr">
        <is>
          <t>Werkzeug</t>
        </is>
      </c>
      <c r="H16140">
        <f>=0.10.4</f>
        <v/>
      </c>
    </row>
    <row r="16141">
      <c r="A16141" t="inlineStr">
        <is>
          <t>kinto</t>
        </is>
      </c>
      <c r="B16141" t="inlineStr">
        <is>
          <t>ac6f20e3e1200ca2be8fe179859d4687f1ef1e59</t>
        </is>
      </c>
      <c r="C16141" t="inlineStr">
        <is>
          <t>2015-11-17 17:08:10+00:00</t>
        </is>
      </c>
      <c r="D16141" t="inlineStr">
        <is>
          <t>add</t>
        </is>
      </c>
      <c r="E16141" t="inlineStr">
        <is>
          <t>pyramid-tm</t>
        </is>
      </c>
      <c r="F16141">
        <f>=0.12</f>
        <v/>
      </c>
      <c r="G16141" t="inlineStr"/>
      <c r="H16141" t="inlineStr"/>
    </row>
    <row r="16142">
      <c r="A16142" t="inlineStr">
        <is>
          <t>kinto</t>
        </is>
      </c>
      <c r="B16142" t="inlineStr">
        <is>
          <t>ac6f20e3e1200ca2be8fe179859d4687f1ef1e59</t>
        </is>
      </c>
      <c r="C16142" t="inlineStr">
        <is>
          <t>2015-11-17 17:08:10+00:00</t>
        </is>
      </c>
      <c r="D16142" t="inlineStr">
        <is>
          <t>add</t>
        </is>
      </c>
      <c r="E16142" t="inlineStr">
        <is>
          <t>SQLAlchemy</t>
        </is>
      </c>
      <c r="F16142">
        <f>=1.0.9</f>
        <v/>
      </c>
      <c r="G16142" t="inlineStr"/>
      <c r="H16142" t="inlineStr"/>
    </row>
    <row r="16143">
      <c r="A16143" t="inlineStr">
        <is>
          <t>kinto</t>
        </is>
      </c>
      <c r="B16143" t="inlineStr">
        <is>
          <t>ac6f20e3e1200ca2be8fe179859d4687f1ef1e59</t>
        </is>
      </c>
      <c r="C16143" t="inlineStr">
        <is>
          <t>2015-11-17 17:08:10+00:00</t>
        </is>
      </c>
      <c r="D16143" t="inlineStr">
        <is>
          <t>add</t>
        </is>
      </c>
      <c r="E16143" t="inlineStr">
        <is>
          <t>transaction</t>
        </is>
      </c>
      <c r="F16143">
        <f>=1.4.4</f>
        <v/>
      </c>
      <c r="G16143" t="inlineStr"/>
      <c r="H16143" t="inlineStr"/>
    </row>
    <row r="16144">
      <c r="A16144" t="inlineStr">
        <is>
          <t>kinto</t>
        </is>
      </c>
      <c r="B16144" t="inlineStr">
        <is>
          <t>ac6f20e3e1200ca2be8fe179859d4687f1ef1e59</t>
        </is>
      </c>
      <c r="C16144" t="inlineStr">
        <is>
          <t>2015-11-17 17:08:10+00:00</t>
        </is>
      </c>
      <c r="D16144" t="inlineStr">
        <is>
          <t>add</t>
        </is>
      </c>
      <c r="E16144" t="inlineStr">
        <is>
          <t>zope.sqlalchemy</t>
        </is>
      </c>
      <c r="F16144">
        <f>=0.7.6</f>
        <v/>
      </c>
      <c r="G16144" t="inlineStr"/>
      <c r="H16144" t="inlineStr"/>
    </row>
    <row r="16145">
      <c r="A16145" t="inlineStr">
        <is>
          <t>kinto</t>
        </is>
      </c>
      <c r="B16145" t="inlineStr">
        <is>
          <t>7d80c9f99670976b43c86c58d24dd536c50b0952</t>
        </is>
      </c>
      <c r="C16145" t="inlineStr">
        <is>
          <t>2015-11-19 09:23:19+00:00</t>
        </is>
      </c>
      <c r="D16145" t="inlineStr">
        <is>
          <t>verchange</t>
        </is>
      </c>
      <c r="E16145" t="inlineStr">
        <is>
          <t>iso8601</t>
        </is>
      </c>
      <c r="F16145">
        <f>=0.1.11</f>
        <v/>
      </c>
      <c r="G16145" t="inlineStr">
        <is>
          <t>iso8601</t>
        </is>
      </c>
      <c r="H16145">
        <f>=0.1.10</f>
        <v/>
      </c>
    </row>
    <row r="16146">
      <c r="A16146" t="inlineStr">
        <is>
          <t>kinto</t>
        </is>
      </c>
      <c r="B16146" t="inlineStr">
        <is>
          <t>7d80c9f99670976b43c86c58d24dd536c50b0952</t>
        </is>
      </c>
      <c r="C16146" t="inlineStr">
        <is>
          <t>2015-11-19 09:23:19+00:00</t>
        </is>
      </c>
      <c r="D16146" t="inlineStr">
        <is>
          <t>verchange</t>
        </is>
      </c>
      <c r="E16146" t="inlineStr">
        <is>
          <t>redis</t>
        </is>
      </c>
      <c r="F16146">
        <f>=2.10.5</f>
        <v/>
      </c>
      <c r="G16146" t="inlineStr">
        <is>
          <t>redis</t>
        </is>
      </c>
      <c r="H16146">
        <f>=2.10.3</f>
        <v/>
      </c>
    </row>
    <row r="16147">
      <c r="A16147" t="inlineStr">
        <is>
          <t>kinto</t>
        </is>
      </c>
      <c r="B16147" t="inlineStr">
        <is>
          <t>7d80c9f99670976b43c86c58d24dd536c50b0952</t>
        </is>
      </c>
      <c r="C16147" t="inlineStr">
        <is>
          <t>2015-11-19 09:23:19+00:00</t>
        </is>
      </c>
      <c r="D16147" t="inlineStr">
        <is>
          <t>verchange</t>
        </is>
      </c>
      <c r="E16147" t="inlineStr">
        <is>
          <t>cliquet</t>
        </is>
      </c>
      <c r="F16147">
        <f>=2.11.0</f>
        <v/>
      </c>
      <c r="G16147" t="inlineStr">
        <is>
          <t>cliquet</t>
        </is>
      </c>
      <c r="H16147">
        <f>=2.9.0</f>
        <v/>
      </c>
    </row>
    <row r="16148">
      <c r="A16148" t="inlineStr">
        <is>
          <t>kinto</t>
        </is>
      </c>
      <c r="B16148" t="inlineStr">
        <is>
          <t>7d80c9f99670976b43c86c58d24dd536c50b0952</t>
        </is>
      </c>
      <c r="C16148" t="inlineStr">
        <is>
          <t>2015-11-19 09:23:19+00:00</t>
        </is>
      </c>
      <c r="D16148" t="inlineStr">
        <is>
          <t>verchange</t>
        </is>
      </c>
      <c r="E16148" t="inlineStr">
        <is>
          <t>WebOb</t>
        </is>
      </c>
      <c r="F16148">
        <f>=1.5.1</f>
        <v/>
      </c>
      <c r="G16148" t="inlineStr">
        <is>
          <t>WebOb</t>
        </is>
      </c>
      <c r="H16148">
        <f>=1.5.0</f>
        <v/>
      </c>
    </row>
    <row r="16149">
      <c r="A16149" t="inlineStr">
        <is>
          <t>kinto</t>
        </is>
      </c>
      <c r="B16149" t="inlineStr">
        <is>
          <t>7d80c9f99670976b43c86c58d24dd536c50b0952</t>
        </is>
      </c>
      <c r="C16149" t="inlineStr">
        <is>
          <t>2015-11-19 09:23:19+00:00</t>
        </is>
      </c>
      <c r="D16149" t="inlineStr">
        <is>
          <t>add</t>
        </is>
      </c>
      <c r="E16149" t="inlineStr">
        <is>
          <t>pyramid-tm</t>
        </is>
      </c>
      <c r="F16149">
        <f>=0.12</f>
        <v/>
      </c>
      <c r="G16149" t="inlineStr"/>
      <c r="H16149" t="inlineStr"/>
    </row>
    <row r="16150">
      <c r="A16150" t="inlineStr">
        <is>
          <t>kinto</t>
        </is>
      </c>
      <c r="B16150" t="inlineStr">
        <is>
          <t>7d80c9f99670976b43c86c58d24dd536c50b0952</t>
        </is>
      </c>
      <c r="C16150" t="inlineStr">
        <is>
          <t>2015-11-19 09:23:19+00:00</t>
        </is>
      </c>
      <c r="D16150" t="inlineStr">
        <is>
          <t>add</t>
        </is>
      </c>
      <c r="E16150" t="inlineStr">
        <is>
          <t>transaction</t>
        </is>
      </c>
      <c r="F16150">
        <f>=1.4.4</f>
        <v/>
      </c>
      <c r="G16150" t="inlineStr"/>
      <c r="H16150" t="inlineStr"/>
    </row>
    <row r="16151">
      <c r="A16151" t="inlineStr">
        <is>
          <t>kinto</t>
        </is>
      </c>
      <c r="B16151" t="inlineStr">
        <is>
          <t>84b0ab1d2f96e7f8c51e56eaf8294ec32895c5b6</t>
        </is>
      </c>
      <c r="C16151" t="inlineStr">
        <is>
          <t>2015-11-27 15:29:14+00:00</t>
        </is>
      </c>
      <c r="D16151" t="inlineStr">
        <is>
          <t>verchange</t>
        </is>
      </c>
      <c r="E16151" t="inlineStr">
        <is>
          <t>newrelic</t>
        </is>
      </c>
      <c r="F16151">
        <f>=2.58.2.45</f>
        <v/>
      </c>
      <c r="G16151" t="inlineStr">
        <is>
          <t>newrelic</t>
        </is>
      </c>
      <c r="H16151">
        <f>=2.58.0.43</f>
        <v/>
      </c>
    </row>
    <row r="16152">
      <c r="A16152" t="inlineStr">
        <is>
          <t>kinto</t>
        </is>
      </c>
      <c r="B16152" t="inlineStr">
        <is>
          <t>84b0ab1d2f96e7f8c51e56eaf8294ec32895c5b6</t>
        </is>
      </c>
      <c r="C16152" t="inlineStr">
        <is>
          <t>2015-11-27 15:29:14+00:00</t>
        </is>
      </c>
      <c r="D16152" t="inlineStr">
        <is>
          <t>verchange</t>
        </is>
      </c>
      <c r="E16152" t="inlineStr">
        <is>
          <t>pyramid-tm</t>
        </is>
      </c>
      <c r="F16152">
        <f>=0.12.1</f>
        <v/>
      </c>
      <c r="G16152" t="inlineStr">
        <is>
          <t>pyramid-tm</t>
        </is>
      </c>
      <c r="H16152">
        <f>=0.12</f>
        <v/>
      </c>
    </row>
    <row r="16153">
      <c r="A16153" t="inlineStr">
        <is>
          <t>kinto</t>
        </is>
      </c>
      <c r="B16153" t="inlineStr">
        <is>
          <t>490134ad9e73c0efa0fba6bd289f511bb2eec195</t>
        </is>
      </c>
      <c r="C16153" t="inlineStr">
        <is>
          <t>2015-12-01 15:47:20+00:00</t>
        </is>
      </c>
      <c r="D16153" t="inlineStr">
        <is>
          <t>verchange</t>
        </is>
      </c>
      <c r="E16153" t="inlineStr">
        <is>
          <t>ujson</t>
        </is>
      </c>
      <c r="F16153">
        <f>=1.34</f>
        <v/>
      </c>
      <c r="G16153" t="inlineStr">
        <is>
          <t>ujson</t>
        </is>
      </c>
      <c r="H16153">
        <f>=1.33</f>
        <v/>
      </c>
    </row>
    <row r="16154">
      <c r="A16154" t="inlineStr">
        <is>
          <t>kinto</t>
        </is>
      </c>
      <c r="B16154" t="inlineStr">
        <is>
          <t>6c3865124ba40b83c52d974ddd00cabae7b4014c</t>
        </is>
      </c>
      <c r="C16154" t="inlineStr">
        <is>
          <t>2015-12-01 16:55:20+00:00</t>
        </is>
      </c>
      <c r="D16154" t="inlineStr">
        <is>
          <t>verchange</t>
        </is>
      </c>
      <c r="E16154" t="inlineStr">
        <is>
          <t>ujson</t>
        </is>
      </c>
      <c r="F16154">
        <f>=1.34</f>
        <v/>
      </c>
      <c r="G16154" t="inlineStr">
        <is>
          <t>ujson</t>
        </is>
      </c>
      <c r="H16154">
        <f>=1.33</f>
        <v/>
      </c>
    </row>
    <row r="16155">
      <c r="A16155" t="inlineStr">
        <is>
          <t>kinto</t>
        </is>
      </c>
      <c r="B16155" t="inlineStr">
        <is>
          <t>6c3865124ba40b83c52d974ddd00cabae7b4014c</t>
        </is>
      </c>
      <c r="C16155" t="inlineStr">
        <is>
          <t>2015-12-01 16:55:20+00:00</t>
        </is>
      </c>
      <c r="D16155" t="inlineStr">
        <is>
          <t>verchange</t>
        </is>
      </c>
      <c r="E16155" t="inlineStr">
        <is>
          <t>cliquet</t>
        </is>
      </c>
      <c r="F16155">
        <f>=2.13.0</f>
        <v/>
      </c>
      <c r="G16155" t="inlineStr">
        <is>
          <t>cliquet</t>
        </is>
      </c>
      <c r="H16155">
        <f>=2.11.0</f>
        <v/>
      </c>
    </row>
    <row r="16156">
      <c r="A16156" t="inlineStr">
        <is>
          <t>kinto</t>
        </is>
      </c>
      <c r="B16156" t="inlineStr">
        <is>
          <t>6c3865124ba40b83c52d974ddd00cabae7b4014c</t>
        </is>
      </c>
      <c r="C16156" t="inlineStr">
        <is>
          <t>2015-12-01 16:55:20+00:00</t>
        </is>
      </c>
      <c r="D16156" t="inlineStr">
        <is>
          <t>verchange</t>
        </is>
      </c>
      <c r="E16156" t="inlineStr">
        <is>
          <t>pyramid-tm</t>
        </is>
      </c>
      <c r="F16156">
        <f>=0.12.1</f>
        <v/>
      </c>
      <c r="G16156" t="inlineStr">
        <is>
          <t>pyramid-tm</t>
        </is>
      </c>
      <c r="H16156">
        <f>=0.12</f>
        <v/>
      </c>
    </row>
    <row r="16157">
      <c r="A16157" t="inlineStr">
        <is>
          <t>kinto</t>
        </is>
      </c>
      <c r="B16157" t="inlineStr">
        <is>
          <t>4a82740992c92f22a1aa956737dd53d7f9d356b1</t>
        </is>
      </c>
      <c r="C16157" t="inlineStr">
        <is>
          <t>2016-01-15 13:56:25+00:00</t>
        </is>
      </c>
      <c r="D16157" t="inlineStr">
        <is>
          <t>verchange</t>
        </is>
      </c>
      <c r="E16157" t="inlineStr">
        <is>
          <t>pyramid</t>
        </is>
      </c>
      <c r="F16157">
        <f>=1.6</f>
        <v/>
      </c>
      <c r="G16157" t="inlineStr">
        <is>
          <t>pyramid</t>
        </is>
      </c>
      <c r="H16157">
        <f>=1.5.7</f>
        <v/>
      </c>
    </row>
    <row r="16158">
      <c r="A16158" t="inlineStr">
        <is>
          <t>kinto</t>
        </is>
      </c>
      <c r="B16158" t="inlineStr">
        <is>
          <t>4a82740992c92f22a1aa956737dd53d7f9d356b1</t>
        </is>
      </c>
      <c r="C16158" t="inlineStr">
        <is>
          <t>2016-01-15 13:56:25+00:00</t>
        </is>
      </c>
      <c r="D16158" t="inlineStr">
        <is>
          <t>verchange</t>
        </is>
      </c>
      <c r="E16158" t="inlineStr">
        <is>
          <t>newrelic</t>
        </is>
      </c>
      <c r="F16158">
        <f>=2.60.0.46</f>
        <v/>
      </c>
      <c r="G16158" t="inlineStr">
        <is>
          <t>newrelic</t>
        </is>
      </c>
      <c r="H16158">
        <f>=2.58.2.45</f>
        <v/>
      </c>
    </row>
    <row r="16159">
      <c r="A16159" t="inlineStr">
        <is>
          <t>kinto</t>
        </is>
      </c>
      <c r="B16159" t="inlineStr">
        <is>
          <t>4a82740992c92f22a1aa956737dd53d7f9d356b1</t>
        </is>
      </c>
      <c r="C16159" t="inlineStr">
        <is>
          <t>2016-01-15 13:56:25+00:00</t>
        </is>
      </c>
      <c r="D16159" t="inlineStr">
        <is>
          <t>verchange</t>
        </is>
      </c>
      <c r="E16159" t="inlineStr">
        <is>
          <t>raven</t>
        </is>
      </c>
      <c r="F16159">
        <f>=5.10.0</f>
        <v/>
      </c>
      <c r="G16159" t="inlineStr">
        <is>
          <t>raven</t>
        </is>
      </c>
      <c r="H16159">
        <f>=5.8.1</f>
        <v/>
      </c>
    </row>
    <row r="16160">
      <c r="A16160" t="inlineStr">
        <is>
          <t>kinto</t>
        </is>
      </c>
      <c r="B16160" t="inlineStr">
        <is>
          <t>4a82740992c92f22a1aa956737dd53d7f9d356b1</t>
        </is>
      </c>
      <c r="C16160" t="inlineStr">
        <is>
          <t>2016-01-15 13:56:25+00:00</t>
        </is>
      </c>
      <c r="D16160" t="inlineStr">
        <is>
          <t>verchange</t>
        </is>
      </c>
      <c r="E16160" t="inlineStr">
        <is>
          <t>requests</t>
        </is>
      </c>
      <c r="F16160">
        <f>=2.9.1</f>
        <v/>
      </c>
      <c r="G16160" t="inlineStr">
        <is>
          <t>requests</t>
        </is>
      </c>
      <c r="H16160">
        <f>=2.8.1</f>
        <v/>
      </c>
    </row>
    <row r="16161">
      <c r="A16161" t="inlineStr">
        <is>
          <t>kinto</t>
        </is>
      </c>
      <c r="B16161" t="inlineStr">
        <is>
          <t>4a82740992c92f22a1aa956737dd53d7f9d356b1</t>
        </is>
      </c>
      <c r="C16161" t="inlineStr">
        <is>
          <t>2016-01-15 13:56:25+00:00</t>
        </is>
      </c>
      <c r="D16161" t="inlineStr">
        <is>
          <t>verchange</t>
        </is>
      </c>
      <c r="E16161" t="inlineStr">
        <is>
          <t>SQLAlchemy</t>
        </is>
      </c>
      <c r="F16161">
        <f>=1.0.11</f>
        <v/>
      </c>
      <c r="G16161" t="inlineStr">
        <is>
          <t>SQLAlchemy</t>
        </is>
      </c>
      <c r="H16161">
        <f>=1.0.9</f>
        <v/>
      </c>
    </row>
    <row r="16162">
      <c r="A16162" t="inlineStr">
        <is>
          <t>kinto</t>
        </is>
      </c>
      <c r="B16162" t="inlineStr">
        <is>
          <t>4a82740992c92f22a1aa956737dd53d7f9d356b1</t>
        </is>
      </c>
      <c r="C16162" t="inlineStr">
        <is>
          <t>2016-01-15 13:56:25+00:00</t>
        </is>
      </c>
      <c r="D16162" t="inlineStr">
        <is>
          <t>verchange</t>
        </is>
      </c>
      <c r="E16162" t="inlineStr">
        <is>
          <t>Werkzeug</t>
        </is>
      </c>
      <c r="F16162">
        <f>=0.11.3</f>
        <v/>
      </c>
      <c r="G16162" t="inlineStr">
        <is>
          <t>Werkzeug</t>
        </is>
      </c>
      <c r="H16162">
        <f>=0.11.2</f>
        <v/>
      </c>
    </row>
    <row r="16163">
      <c r="A16163" t="inlineStr">
        <is>
          <t>kinto</t>
        </is>
      </c>
      <c r="B16163" t="inlineStr">
        <is>
          <t>4a82740992c92f22a1aa956737dd53d7f9d356b1</t>
        </is>
      </c>
      <c r="C16163" t="inlineStr">
        <is>
          <t>2016-01-15 13:56:25+00:00</t>
        </is>
      </c>
      <c r="D16163" t="inlineStr">
        <is>
          <t>add</t>
        </is>
      </c>
      <c r="E16163" t="inlineStr">
        <is>
          <t>contextlib2</t>
        </is>
      </c>
      <c r="F16163">
        <f>=0.5.1</f>
        <v/>
      </c>
      <c r="G16163" t="inlineStr"/>
      <c r="H16163" t="inlineStr"/>
    </row>
    <row r="16164">
      <c r="A16164" t="inlineStr">
        <is>
          <t>kinto</t>
        </is>
      </c>
      <c r="B16164" t="inlineStr">
        <is>
          <t>26d570899027b4c86b430116266eab74822d6ea3</t>
        </is>
      </c>
      <c r="C16164" t="inlineStr">
        <is>
          <t>2016-01-27 16:25:15+00:00</t>
        </is>
      </c>
      <c r="D16164" t="inlineStr">
        <is>
          <t>verchange</t>
        </is>
      </c>
      <c r="E16164" t="inlineStr">
        <is>
          <t>cornice</t>
        </is>
      </c>
      <c r="F16164">
        <f>=1.2.0</f>
        <v/>
      </c>
      <c r="G16164" t="inlineStr">
        <is>
          <t>cornice</t>
        </is>
      </c>
      <c r="H16164">
        <f>=1.1.0</f>
        <v/>
      </c>
    </row>
    <row r="16165">
      <c r="A16165" t="inlineStr">
        <is>
          <t>kinto</t>
        </is>
      </c>
      <c r="B16165" t="inlineStr">
        <is>
          <t>26d570899027b4c86b430116266eab74822d6ea3</t>
        </is>
      </c>
      <c r="C16165" t="inlineStr">
        <is>
          <t>2016-01-27 16:25:15+00:00</t>
        </is>
      </c>
      <c r="D16165" t="inlineStr">
        <is>
          <t>verchange</t>
        </is>
      </c>
      <c r="E16165" t="inlineStr">
        <is>
          <t>raven</t>
        </is>
      </c>
      <c r="F16165">
        <f>=5.10.1</f>
        <v/>
      </c>
      <c r="G16165" t="inlineStr">
        <is>
          <t>raven</t>
        </is>
      </c>
      <c r="H16165">
        <f>=5.10.0</f>
        <v/>
      </c>
    </row>
    <row r="16166">
      <c r="A16166" t="inlineStr">
        <is>
          <t>kinto</t>
        </is>
      </c>
      <c r="B16166" t="inlineStr">
        <is>
          <t>26d570899027b4c86b430116266eab74822d6ea3</t>
        </is>
      </c>
      <c r="C16166" t="inlineStr">
        <is>
          <t>2016-01-27 16:25:15+00:00</t>
        </is>
      </c>
      <c r="D16166" t="inlineStr">
        <is>
          <t>verchange</t>
        </is>
      </c>
      <c r="E16166" t="inlineStr">
        <is>
          <t>ujson</t>
        </is>
      </c>
      <c r="F16166">
        <f>=1.35</f>
        <v/>
      </c>
      <c r="G16166" t="inlineStr">
        <is>
          <t>ujson</t>
        </is>
      </c>
      <c r="H16166">
        <f>=1.34</f>
        <v/>
      </c>
    </row>
    <row r="16167">
      <c r="A16167" t="inlineStr">
        <is>
          <t>kinto</t>
        </is>
      </c>
      <c r="B16167" t="inlineStr">
        <is>
          <t>26d570899027b4c86b430116266eab74822d6ea3</t>
        </is>
      </c>
      <c r="C16167" t="inlineStr">
        <is>
          <t>2016-01-27 16:25:15+00:00</t>
        </is>
      </c>
      <c r="D16167" t="inlineStr">
        <is>
          <t>verchange</t>
        </is>
      </c>
      <c r="E16167" t="inlineStr">
        <is>
          <t>wheel</t>
        </is>
      </c>
      <c r="F16167">
        <f>=0.26.0</f>
        <v/>
      </c>
      <c r="G16167" t="inlineStr">
        <is>
          <t>wheel</t>
        </is>
      </c>
      <c r="H16167">
        <f>=0.24.0</f>
        <v/>
      </c>
    </row>
    <row r="16168">
      <c r="A16168" t="inlineStr">
        <is>
          <t>kinto</t>
        </is>
      </c>
      <c r="B16168" t="inlineStr">
        <is>
          <t>26d570899027b4c86b430116266eab74822d6ea3</t>
        </is>
      </c>
      <c r="C16168" t="inlineStr">
        <is>
          <t>2016-01-27 16:25:15+00:00</t>
        </is>
      </c>
      <c r="D16168" t="inlineStr">
        <is>
          <t>verchange</t>
        </is>
      </c>
      <c r="E16168" t="inlineStr">
        <is>
          <t>colander</t>
        </is>
      </c>
      <c r="F16168">
        <f>=1.2</f>
        <v/>
      </c>
      <c r="G16168" t="inlineStr">
        <is>
          <t>colander</t>
        </is>
      </c>
      <c r="H16168">
        <f>=1.0</f>
        <v/>
      </c>
    </row>
    <row r="16169">
      <c r="A16169" t="inlineStr">
        <is>
          <t>kinto</t>
        </is>
      </c>
      <c r="B16169" t="inlineStr">
        <is>
          <t>df80153e8e91fe6ab8a813246c999fa87bed131e</t>
        </is>
      </c>
      <c r="C16169" t="inlineStr">
        <is>
          <t>2016-01-29 08:12:49+00:00</t>
        </is>
      </c>
      <c r="D16169" t="inlineStr">
        <is>
          <t>verchange</t>
        </is>
      </c>
      <c r="E16169" t="inlineStr">
        <is>
          <t>pyramid</t>
        </is>
      </c>
      <c r="F16169">
        <f>=1.6</f>
        <v/>
      </c>
      <c r="G16169" t="inlineStr">
        <is>
          <t>pyramid</t>
        </is>
      </c>
      <c r="H16169">
        <f>=1.5.7</f>
        <v/>
      </c>
    </row>
    <row r="16170">
      <c r="A16170" t="inlineStr">
        <is>
          <t>kinto</t>
        </is>
      </c>
      <c r="B16170" t="inlineStr">
        <is>
          <t>df80153e8e91fe6ab8a813246c999fa87bed131e</t>
        </is>
      </c>
      <c r="C16170" t="inlineStr">
        <is>
          <t>2016-01-29 08:12:49+00:00</t>
        </is>
      </c>
      <c r="D16170" t="inlineStr">
        <is>
          <t>verchange</t>
        </is>
      </c>
      <c r="E16170" t="inlineStr">
        <is>
          <t>cliquet</t>
        </is>
      </c>
      <c r="F16170">
        <f>=2.15.0</f>
        <v/>
      </c>
      <c r="G16170" t="inlineStr">
        <is>
          <t>cliquet</t>
        </is>
      </c>
      <c r="H16170">
        <f>=2.13.0</f>
        <v/>
      </c>
    </row>
    <row r="16171">
      <c r="A16171" t="inlineStr">
        <is>
          <t>kinto</t>
        </is>
      </c>
      <c r="B16171" t="inlineStr">
        <is>
          <t>df80153e8e91fe6ab8a813246c999fa87bed131e</t>
        </is>
      </c>
      <c r="C16171" t="inlineStr">
        <is>
          <t>2016-01-29 08:12:49+00:00</t>
        </is>
      </c>
      <c r="D16171" t="inlineStr">
        <is>
          <t>verchange</t>
        </is>
      </c>
      <c r="E16171" t="inlineStr">
        <is>
          <t>pyramid-multiauth</t>
        </is>
      </c>
      <c r="F16171">
        <f>=0.6.0</f>
        <v/>
      </c>
      <c r="G16171" t="inlineStr">
        <is>
          <t>pyramid-multiauth</t>
        </is>
      </c>
      <c r="H16171">
        <f>=0.5.0</f>
        <v/>
      </c>
    </row>
    <row r="16172">
      <c r="A16172" t="inlineStr">
        <is>
          <t>kinto</t>
        </is>
      </c>
      <c r="B16172" t="inlineStr">
        <is>
          <t>df80153e8e91fe6ab8a813246c999fa87bed131e</t>
        </is>
      </c>
      <c r="C16172" t="inlineStr">
        <is>
          <t>2016-01-29 08:12:49+00:00</t>
        </is>
      </c>
      <c r="D16172" t="inlineStr">
        <is>
          <t>verchange</t>
        </is>
      </c>
      <c r="E16172" t="inlineStr">
        <is>
          <t>requests</t>
        </is>
      </c>
      <c r="F16172">
        <f>=2.9.1</f>
        <v/>
      </c>
      <c r="G16172" t="inlineStr">
        <is>
          <t>requests</t>
        </is>
      </c>
      <c r="H16172">
        <f>=2.8.1</f>
        <v/>
      </c>
    </row>
    <row r="16173">
      <c r="A16173" t="inlineStr">
        <is>
          <t>kinto</t>
        </is>
      </c>
      <c r="B16173" t="inlineStr">
        <is>
          <t>df80153e8e91fe6ab8a813246c999fa87bed131e</t>
        </is>
      </c>
      <c r="C16173" t="inlineStr">
        <is>
          <t>2016-01-29 08:12:49+00:00</t>
        </is>
      </c>
      <c r="D16173" t="inlineStr">
        <is>
          <t>verchange</t>
        </is>
      </c>
      <c r="E16173" t="inlineStr">
        <is>
          <t>structlog</t>
        </is>
      </c>
      <c r="F16173">
        <f>=16.0.0</f>
        <v/>
      </c>
      <c r="G16173" t="inlineStr">
        <is>
          <t>structlog</t>
        </is>
      </c>
      <c r="H16173">
        <f>=15.3.0</f>
        <v/>
      </c>
    </row>
    <row r="16174">
      <c r="A16174" t="inlineStr">
        <is>
          <t>kinto</t>
        </is>
      </c>
      <c r="B16174" t="inlineStr">
        <is>
          <t>df80153e8e91fe6ab8a813246c999fa87bed131e</t>
        </is>
      </c>
      <c r="C16174" t="inlineStr">
        <is>
          <t>2016-01-29 08:12:49+00:00</t>
        </is>
      </c>
      <c r="D16174" t="inlineStr">
        <is>
          <t>verchange</t>
        </is>
      </c>
      <c r="E16174" t="inlineStr">
        <is>
          <t>ujson</t>
        </is>
      </c>
      <c r="F16174">
        <f>=1.35</f>
        <v/>
      </c>
      <c r="G16174" t="inlineStr">
        <is>
          <t>ujson</t>
        </is>
      </c>
      <c r="H16174">
        <f>=1.34</f>
        <v/>
      </c>
    </row>
    <row r="16175">
      <c r="A16175" t="inlineStr">
        <is>
          <t>kinto</t>
        </is>
      </c>
      <c r="B16175" t="inlineStr">
        <is>
          <t>df80153e8e91fe6ab8a813246c999fa87bed131e</t>
        </is>
      </c>
      <c r="C16175" t="inlineStr">
        <is>
          <t>2016-01-29 08:12:49+00:00</t>
        </is>
      </c>
      <c r="D16175" t="inlineStr">
        <is>
          <t>verchange</t>
        </is>
      </c>
      <c r="E16175" t="inlineStr">
        <is>
          <t>cornice</t>
        </is>
      </c>
      <c r="F16175">
        <f>=1.2.0</f>
        <v/>
      </c>
      <c r="G16175" t="inlineStr">
        <is>
          <t>cornice</t>
        </is>
      </c>
      <c r="H16175">
        <f>=1.1.0</f>
        <v/>
      </c>
    </row>
    <row r="16176">
      <c r="A16176" t="inlineStr">
        <is>
          <t>kinto</t>
        </is>
      </c>
      <c r="B16176" t="inlineStr">
        <is>
          <t>df80153e8e91fe6ab8a813246c999fa87bed131e</t>
        </is>
      </c>
      <c r="C16176" t="inlineStr">
        <is>
          <t>2016-01-29 08:12:49+00:00</t>
        </is>
      </c>
      <c r="D16176" t="inlineStr">
        <is>
          <t>verchange</t>
        </is>
      </c>
      <c r="E16176" t="inlineStr">
        <is>
          <t>colander</t>
        </is>
      </c>
      <c r="F16176">
        <f>=1.2</f>
        <v/>
      </c>
      <c r="G16176" t="inlineStr">
        <is>
          <t>colander</t>
        </is>
      </c>
      <c r="H16176">
        <f>=1.0</f>
        <v/>
      </c>
    </row>
    <row r="16177">
      <c r="A16177" t="inlineStr">
        <is>
          <t>kinto</t>
        </is>
      </c>
      <c r="B16177" t="inlineStr">
        <is>
          <t>98d76d59cc406baf7dc48ee6a7e57e00f938f78d</t>
        </is>
      </c>
      <c r="C16177" t="inlineStr">
        <is>
          <t>2016-02-04 08:53:07+00:00</t>
        </is>
      </c>
      <c r="D16177" t="inlineStr">
        <is>
          <t>verchange</t>
        </is>
      </c>
      <c r="E16177" t="inlineStr">
        <is>
          <t>pyramid</t>
        </is>
      </c>
      <c r="F16177">
        <f>=1.6.1</f>
        <v/>
      </c>
      <c r="G16177" t="inlineStr">
        <is>
          <t>pyramid</t>
        </is>
      </c>
      <c r="H16177">
        <f>=1.6</f>
        <v/>
      </c>
    </row>
    <row r="16178">
      <c r="A16178" t="inlineStr">
        <is>
          <t>kinto</t>
        </is>
      </c>
      <c r="B16178" t="inlineStr">
        <is>
          <t>970ef7c67dd4d88de22a334b696f545a24e91cbb</t>
        </is>
      </c>
      <c r="C16178" t="inlineStr">
        <is>
          <t>2016-03-10 09:55:39+00:00</t>
        </is>
      </c>
      <c r="D16178" t="inlineStr">
        <is>
          <t>verchange</t>
        </is>
      </c>
      <c r="E16178" t="inlineStr">
        <is>
          <t>cliquet</t>
        </is>
      </c>
      <c r="F16178">
        <f>=3.1.0</f>
        <v/>
      </c>
      <c r="G16178" t="inlineStr">
        <is>
          <t>cliquet</t>
        </is>
      </c>
      <c r="H16178">
        <f>=2.15.0</f>
        <v/>
      </c>
    </row>
    <row r="16179">
      <c r="A16179" t="inlineStr">
        <is>
          <t>kinto</t>
        </is>
      </c>
      <c r="B16179" t="inlineStr">
        <is>
          <t>970ef7c67dd4d88de22a334b696f545a24e91cbb</t>
        </is>
      </c>
      <c r="C16179" t="inlineStr">
        <is>
          <t>2016-03-10 09:55:39+00:00</t>
        </is>
      </c>
      <c r="D16179" t="inlineStr">
        <is>
          <t>verchange</t>
        </is>
      </c>
      <c r="E16179" t="inlineStr">
        <is>
          <t>simplejson</t>
        </is>
      </c>
      <c r="F16179">
        <f>=3.8.2</f>
        <v/>
      </c>
      <c r="G16179" t="inlineStr">
        <is>
          <t>simplejson</t>
        </is>
      </c>
      <c r="H16179">
        <f>=3.8.1</f>
        <v/>
      </c>
    </row>
    <row r="16180">
      <c r="A16180" t="inlineStr">
        <is>
          <t>kinto</t>
        </is>
      </c>
      <c r="B16180" t="inlineStr">
        <is>
          <t>970ef7c67dd4d88de22a334b696f545a24e91cbb</t>
        </is>
      </c>
      <c r="C16180" t="inlineStr">
        <is>
          <t>2016-03-10 09:55:39+00:00</t>
        </is>
      </c>
      <c r="D16180" t="inlineStr">
        <is>
          <t>verchange</t>
        </is>
      </c>
      <c r="E16180" t="inlineStr">
        <is>
          <t>pyramid-multiauth</t>
        </is>
      </c>
      <c r="F16180">
        <f>=0.8.0</f>
        <v/>
      </c>
      <c r="G16180" t="inlineStr">
        <is>
          <t>pyramid-multiauth</t>
        </is>
      </c>
      <c r="H16180">
        <f>=0.6.0</f>
        <v/>
      </c>
    </row>
    <row r="16181">
      <c r="A16181" t="inlineStr">
        <is>
          <t>kinto</t>
        </is>
      </c>
      <c r="B16181" t="inlineStr">
        <is>
          <t>970ef7c67dd4d88de22a334b696f545a24e91cbb</t>
        </is>
      </c>
      <c r="C16181" t="inlineStr">
        <is>
          <t>2016-03-10 09:55:39+00:00</t>
        </is>
      </c>
      <c r="D16181" t="inlineStr">
        <is>
          <t>verchange</t>
        </is>
      </c>
      <c r="E16181" t="inlineStr">
        <is>
          <t>python-dateutil</t>
        </is>
      </c>
      <c r="F16181">
        <f>=2.5.0</f>
        <v/>
      </c>
      <c r="G16181" t="inlineStr">
        <is>
          <t>python-dateutil</t>
        </is>
      </c>
      <c r="H16181">
        <f>=2.4.2</f>
        <v/>
      </c>
    </row>
    <row r="16182">
      <c r="A16182" t="inlineStr">
        <is>
          <t>kinto</t>
        </is>
      </c>
      <c r="B16182" t="inlineStr">
        <is>
          <t>970ef7c67dd4d88de22a334b696f545a24e91cbb</t>
        </is>
      </c>
      <c r="C16182" t="inlineStr">
        <is>
          <t>2016-03-10 09:55:39+00:00</t>
        </is>
      </c>
      <c r="D16182" t="inlineStr">
        <is>
          <t>verchange</t>
        </is>
      </c>
      <c r="E16182" t="inlineStr">
        <is>
          <t>wheel</t>
        </is>
      </c>
      <c r="F16182">
        <f>=0.29.0</f>
        <v/>
      </c>
      <c r="G16182" t="inlineStr">
        <is>
          <t>wheel</t>
        </is>
      </c>
      <c r="H16182">
        <f>=0.24.0</f>
        <v/>
      </c>
    </row>
    <row r="16183">
      <c r="A16183" t="inlineStr">
        <is>
          <t>kinto</t>
        </is>
      </c>
      <c r="B16183" t="inlineStr">
        <is>
          <t>970ef7c67dd4d88de22a334b696f545a24e91cbb</t>
        </is>
      </c>
      <c r="C16183" t="inlineStr">
        <is>
          <t>2016-03-10 09:55:39+00:00</t>
        </is>
      </c>
      <c r="D16183" t="inlineStr">
        <is>
          <t>add</t>
        </is>
      </c>
      <c r="E16183" t="inlineStr">
        <is>
          <t>colorama</t>
        </is>
      </c>
      <c r="F16183">
        <f>=0.3.7</f>
        <v/>
      </c>
      <c r="G16183" t="inlineStr"/>
      <c r="H16183" t="inlineStr"/>
    </row>
    <row r="16184">
      <c r="A16184" t="inlineStr">
        <is>
          <t>kinto</t>
        </is>
      </c>
      <c r="B16184" t="inlineStr">
        <is>
          <t>970ef7c67dd4d88de22a334b696f545a24e91cbb</t>
        </is>
      </c>
      <c r="C16184" t="inlineStr">
        <is>
          <t>2016-03-10 09:55:39+00:00</t>
        </is>
      </c>
      <c r="D16184" t="inlineStr">
        <is>
          <t>add</t>
        </is>
      </c>
      <c r="E16184" t="inlineStr">
        <is>
          <t>enum34</t>
        </is>
      </c>
      <c r="F16184">
        <f>=1.1.2</f>
        <v/>
      </c>
      <c r="G16184" t="inlineStr"/>
      <c r="H16184" t="inlineStr"/>
    </row>
    <row r="16185">
      <c r="A16185" t="inlineStr">
        <is>
          <t>kinto</t>
        </is>
      </c>
      <c r="B16185" t="inlineStr">
        <is>
          <t>ce5dc3a39a7173178cbbb747557ca515b8d07f17</t>
        </is>
      </c>
      <c r="C16185" t="inlineStr">
        <is>
          <t>2016-04-19 12:54:06+00:00</t>
        </is>
      </c>
      <c r="D16185" t="inlineStr">
        <is>
          <t>verchange</t>
        </is>
      </c>
      <c r="E16185" t="inlineStr">
        <is>
          <t>WebOb</t>
        </is>
      </c>
      <c r="F16185">
        <f>=1.6.0</f>
        <v/>
      </c>
      <c r="G16185" t="inlineStr">
        <is>
          <t>WebOb</t>
        </is>
      </c>
      <c r="H16185">
        <f>=1.5.1</f>
        <v/>
      </c>
    </row>
    <row r="16186">
      <c r="A16186" t="inlineStr">
        <is>
          <t>kinto</t>
        </is>
      </c>
      <c r="B16186" t="inlineStr">
        <is>
          <t>ce5dc3a39a7173178cbbb747557ca515b8d07f17</t>
        </is>
      </c>
      <c r="C16186" t="inlineStr">
        <is>
          <t>2016-04-19 12:54:06+00:00</t>
        </is>
      </c>
      <c r="D16186" t="inlineStr">
        <is>
          <t>verchange</t>
        </is>
      </c>
      <c r="E16186" t="inlineStr">
        <is>
          <t>pyramid</t>
        </is>
      </c>
      <c r="F16186">
        <f>=1.6.1</f>
        <v/>
      </c>
      <c r="G16186" t="inlineStr">
        <is>
          <t>pyramid</t>
        </is>
      </c>
      <c r="H16186">
        <f>=1.6</f>
        <v/>
      </c>
    </row>
    <row r="16187">
      <c r="A16187" t="inlineStr">
        <is>
          <t>kinto</t>
        </is>
      </c>
      <c r="B16187" t="inlineStr">
        <is>
          <t>ce5dc3a39a7173178cbbb747557ca515b8d07f17</t>
        </is>
      </c>
      <c r="C16187" t="inlineStr">
        <is>
          <t>2016-04-19 12:54:06+00:00</t>
        </is>
      </c>
      <c r="D16187" t="inlineStr">
        <is>
          <t>verchange</t>
        </is>
      </c>
      <c r="E16187" t="inlineStr">
        <is>
          <t>newrelic</t>
        </is>
      </c>
      <c r="F16187">
        <f>=2.62.0.47</f>
        <v/>
      </c>
      <c r="G16187" t="inlineStr">
        <is>
          <t>newrelic</t>
        </is>
      </c>
      <c r="H16187">
        <f>=2.60.0.46</f>
        <v/>
      </c>
    </row>
    <row r="16188">
      <c r="A16188" t="inlineStr">
        <is>
          <t>kinto</t>
        </is>
      </c>
      <c r="B16188" t="inlineStr">
        <is>
          <t>ce5dc3a39a7173178cbbb747557ca515b8d07f17</t>
        </is>
      </c>
      <c r="C16188" t="inlineStr">
        <is>
          <t>2016-04-19 12:54:06+00:00</t>
        </is>
      </c>
      <c r="D16188" t="inlineStr">
        <is>
          <t>verchange</t>
        </is>
      </c>
      <c r="E16188" t="inlineStr">
        <is>
          <t>simplejson</t>
        </is>
      </c>
      <c r="F16188">
        <f>=3.8.2</f>
        <v/>
      </c>
      <c r="G16188" t="inlineStr">
        <is>
          <t>simplejson</t>
        </is>
      </c>
      <c r="H16188">
        <f>=3.8.1</f>
        <v/>
      </c>
    </row>
    <row r="16189">
      <c r="A16189" t="inlineStr">
        <is>
          <t>kinto</t>
        </is>
      </c>
      <c r="B16189" t="inlineStr">
        <is>
          <t>ce5dc3a39a7173178cbbb747557ca515b8d07f17</t>
        </is>
      </c>
      <c r="C16189" t="inlineStr">
        <is>
          <t>2016-04-19 12:54:06+00:00</t>
        </is>
      </c>
      <c r="D16189" t="inlineStr">
        <is>
          <t>verchange</t>
        </is>
      </c>
      <c r="E16189" t="inlineStr">
        <is>
          <t>pyramid-multiauth</t>
        </is>
      </c>
      <c r="F16189">
        <f>=0.8.0</f>
        <v/>
      </c>
      <c r="G16189" t="inlineStr">
        <is>
          <t>pyramid-multiauth</t>
        </is>
      </c>
      <c r="H16189">
        <f>=0.5.0</f>
        <v/>
      </c>
    </row>
    <row r="16190">
      <c r="A16190" t="inlineStr">
        <is>
          <t>kinto</t>
        </is>
      </c>
      <c r="B16190" t="inlineStr">
        <is>
          <t>ce5dc3a39a7173178cbbb747557ca515b8d07f17</t>
        </is>
      </c>
      <c r="C16190" t="inlineStr">
        <is>
          <t>2016-04-19 12:54:06+00:00</t>
        </is>
      </c>
      <c r="D16190" t="inlineStr">
        <is>
          <t>verchange</t>
        </is>
      </c>
      <c r="E16190" t="inlineStr">
        <is>
          <t>python-dateutil</t>
        </is>
      </c>
      <c r="F16190">
        <f>=2.5.2</f>
        <v/>
      </c>
      <c r="G16190" t="inlineStr">
        <is>
          <t>python-dateutil</t>
        </is>
      </c>
      <c r="H16190">
        <f>=2.4.2</f>
        <v/>
      </c>
    </row>
    <row r="16191">
      <c r="A16191" t="inlineStr">
        <is>
          <t>kinto</t>
        </is>
      </c>
      <c r="B16191" t="inlineStr">
        <is>
          <t>ce5dc3a39a7173178cbbb747557ca515b8d07f17</t>
        </is>
      </c>
      <c r="C16191" t="inlineStr">
        <is>
          <t>2016-04-19 12:54:06+00:00</t>
        </is>
      </c>
      <c r="D16191" t="inlineStr">
        <is>
          <t>verchange</t>
        </is>
      </c>
      <c r="E16191" t="inlineStr">
        <is>
          <t>cornice</t>
        </is>
      </c>
      <c r="F16191">
        <f>=1.2.1</f>
        <v/>
      </c>
      <c r="G16191" t="inlineStr">
        <is>
          <t>cornice</t>
        </is>
      </c>
      <c r="H16191">
        <f>=1.2.0</f>
        <v/>
      </c>
    </row>
    <row r="16192">
      <c r="A16192" t="inlineStr">
        <is>
          <t>kinto</t>
        </is>
      </c>
      <c r="B16192" t="inlineStr">
        <is>
          <t>ce5dc3a39a7173178cbbb747557ca515b8d07f17</t>
        </is>
      </c>
      <c r="C16192" t="inlineStr">
        <is>
          <t>2016-04-19 12:54:06+00:00</t>
        </is>
      </c>
      <c r="D16192" t="inlineStr">
        <is>
          <t>verchange</t>
        </is>
      </c>
      <c r="E16192" t="inlineStr">
        <is>
          <t>raven</t>
        </is>
      </c>
      <c r="F16192">
        <f>=5.12.0</f>
        <v/>
      </c>
      <c r="G16192" t="inlineStr">
        <is>
          <t>raven</t>
        </is>
      </c>
      <c r="H16192">
        <f>=5.10.1</f>
        <v/>
      </c>
    </row>
    <row r="16193">
      <c r="A16193" t="inlineStr">
        <is>
          <t>kinto</t>
        </is>
      </c>
      <c r="B16193" t="inlineStr">
        <is>
          <t>ce5dc3a39a7173178cbbb747557ca515b8d07f17</t>
        </is>
      </c>
      <c r="C16193" t="inlineStr">
        <is>
          <t>2016-04-19 12:54:06+00:00</t>
        </is>
      </c>
      <c r="D16193" t="inlineStr">
        <is>
          <t>verchange</t>
        </is>
      </c>
      <c r="E16193" t="inlineStr">
        <is>
          <t>structlog</t>
        </is>
      </c>
      <c r="F16193">
        <f>=16.0.0</f>
        <v/>
      </c>
      <c r="G16193" t="inlineStr">
        <is>
          <t>structlog</t>
        </is>
      </c>
      <c r="H16193">
        <f>=15.3.0</f>
        <v/>
      </c>
    </row>
    <row r="16194">
      <c r="A16194" t="inlineStr">
        <is>
          <t>kinto</t>
        </is>
      </c>
      <c r="B16194" t="inlineStr">
        <is>
          <t>ce5dc3a39a7173178cbbb747557ca515b8d07f17</t>
        </is>
      </c>
      <c r="C16194" t="inlineStr">
        <is>
          <t>2016-04-19 12:54:06+00:00</t>
        </is>
      </c>
      <c r="D16194" t="inlineStr">
        <is>
          <t>verchange</t>
        </is>
      </c>
      <c r="E16194" t="inlineStr">
        <is>
          <t>SQLAlchemy</t>
        </is>
      </c>
      <c r="F16194">
        <f>=1.0.12</f>
        <v/>
      </c>
      <c r="G16194" t="inlineStr">
        <is>
          <t>SQLAlchemy</t>
        </is>
      </c>
      <c r="H16194">
        <f>=1.0.11</f>
        <v/>
      </c>
    </row>
    <row r="16195">
      <c r="A16195" t="inlineStr">
        <is>
          <t>kinto</t>
        </is>
      </c>
      <c r="B16195" t="inlineStr">
        <is>
          <t>ce5dc3a39a7173178cbbb747557ca515b8d07f17</t>
        </is>
      </c>
      <c r="C16195" t="inlineStr">
        <is>
          <t>2016-04-19 12:54:06+00:00</t>
        </is>
      </c>
      <c r="D16195" t="inlineStr">
        <is>
          <t>verchange</t>
        </is>
      </c>
      <c r="E16195" t="inlineStr">
        <is>
          <t>Werkzeug</t>
        </is>
      </c>
      <c r="F16195">
        <f>=0.11.5</f>
        <v/>
      </c>
      <c r="G16195" t="inlineStr">
        <is>
          <t>Werkzeug</t>
        </is>
      </c>
      <c r="H16195">
        <f>=0.11.3</f>
        <v/>
      </c>
    </row>
    <row r="16196">
      <c r="A16196" t="inlineStr">
        <is>
          <t>kinto</t>
        </is>
      </c>
      <c r="B16196" t="inlineStr">
        <is>
          <t>ce5dc3a39a7173178cbbb747557ca515b8d07f17</t>
        </is>
      </c>
      <c r="C16196" t="inlineStr">
        <is>
          <t>2016-04-19 12:54:06+00:00</t>
        </is>
      </c>
      <c r="D16196" t="inlineStr">
        <is>
          <t>add</t>
        </is>
      </c>
      <c r="E16196" t="inlineStr">
        <is>
          <t>colorama</t>
        </is>
      </c>
      <c r="F16196">
        <f>=0.3.7</f>
        <v/>
      </c>
      <c r="G16196" t="inlineStr"/>
      <c r="H16196" t="inlineStr"/>
    </row>
    <row r="16197">
      <c r="A16197" t="inlineStr">
        <is>
          <t>kinto</t>
        </is>
      </c>
      <c r="B16197" t="inlineStr">
        <is>
          <t>ce5dc3a39a7173178cbbb747557ca515b8d07f17</t>
        </is>
      </c>
      <c r="C16197" t="inlineStr">
        <is>
          <t>2016-04-19 12:54:06+00:00</t>
        </is>
      </c>
      <c r="D16197" t="inlineStr">
        <is>
          <t>add</t>
        </is>
      </c>
      <c r="E16197" t="inlineStr">
        <is>
          <t>enum34</t>
        </is>
      </c>
      <c r="F16197">
        <f>=1.1.2</f>
        <v/>
      </c>
      <c r="G16197" t="inlineStr"/>
      <c r="H16197" t="inlineStr"/>
    </row>
    <row r="16198">
      <c r="A16198" t="inlineStr">
        <is>
          <t>kinto</t>
        </is>
      </c>
      <c r="B16198" t="inlineStr">
        <is>
          <t>ce5dc3a39a7173178cbbb747557ca515b8d07f17</t>
        </is>
      </c>
      <c r="C16198" t="inlineStr">
        <is>
          <t>2016-04-19 12:54:06+00:00</t>
        </is>
      </c>
      <c r="D16198" t="inlineStr">
        <is>
          <t>rem</t>
        </is>
      </c>
      <c r="E16198" t="inlineStr"/>
      <c r="F16198" t="inlineStr"/>
      <c r="G16198" t="inlineStr">
        <is>
          <t>wheel</t>
        </is>
      </c>
      <c r="H16198">
        <f>=0.26.0</f>
        <v/>
      </c>
    </row>
    <row r="16199">
      <c r="A16199" t="inlineStr">
        <is>
          <t>kinto</t>
        </is>
      </c>
      <c r="B16199" t="inlineStr">
        <is>
          <t>89a040e6031855e250509c53b82a50bb078211e3</t>
        </is>
      </c>
      <c r="C16199" t="inlineStr">
        <is>
          <t>2016-04-21 16:23:17+00:00</t>
        </is>
      </c>
      <c r="D16199" t="inlineStr">
        <is>
          <t>verchange</t>
        </is>
      </c>
      <c r="E16199" t="inlineStr">
        <is>
          <t>enum34</t>
        </is>
      </c>
      <c r="F16199">
        <f>=1.1.3</f>
        <v/>
      </c>
      <c r="G16199" t="inlineStr">
        <is>
          <t>enum34</t>
        </is>
      </c>
      <c r="H16199">
        <f>=1.1.2</f>
        <v/>
      </c>
    </row>
    <row r="16200">
      <c r="A16200" t="inlineStr">
        <is>
          <t>kinto</t>
        </is>
      </c>
      <c r="B16200" t="inlineStr">
        <is>
          <t>89a040e6031855e250509c53b82a50bb078211e3</t>
        </is>
      </c>
      <c r="C16200" t="inlineStr">
        <is>
          <t>2016-04-21 16:23:17+00:00</t>
        </is>
      </c>
      <c r="D16200" t="inlineStr">
        <is>
          <t>verchange</t>
        </is>
      </c>
      <c r="E16200" t="inlineStr">
        <is>
          <t>WebOb</t>
        </is>
      </c>
      <c r="F16200">
        <f>=1.6.0</f>
        <v/>
      </c>
      <c r="G16200" t="inlineStr">
        <is>
          <t>WebOb</t>
        </is>
      </c>
      <c r="H16200">
        <f>=1.5.1</f>
        <v/>
      </c>
    </row>
    <row r="16201">
      <c r="A16201" t="inlineStr">
        <is>
          <t>kinto</t>
        </is>
      </c>
      <c r="B16201" t="inlineStr">
        <is>
          <t>89a040e6031855e250509c53b82a50bb078211e3</t>
        </is>
      </c>
      <c r="C16201" t="inlineStr">
        <is>
          <t>2016-04-21 16:23:17+00:00</t>
        </is>
      </c>
      <c r="D16201" t="inlineStr">
        <is>
          <t>verchange</t>
        </is>
      </c>
      <c r="E16201" t="inlineStr">
        <is>
          <t>cliquet</t>
        </is>
      </c>
      <c r="F16201">
        <f>=3.1.2</f>
        <v/>
      </c>
      <c r="G16201" t="inlineStr">
        <is>
          <t>cliquet</t>
        </is>
      </c>
      <c r="H16201">
        <f>=3.1.0</f>
        <v/>
      </c>
    </row>
    <row r="16202">
      <c r="A16202" t="inlineStr">
        <is>
          <t>kinto</t>
        </is>
      </c>
      <c r="B16202" t="inlineStr">
        <is>
          <t>89a040e6031855e250509c53b82a50bb078211e3</t>
        </is>
      </c>
      <c r="C16202" t="inlineStr">
        <is>
          <t>2016-04-21 16:23:17+00:00</t>
        </is>
      </c>
      <c r="D16202" t="inlineStr">
        <is>
          <t>verchange</t>
        </is>
      </c>
      <c r="E16202" t="inlineStr">
        <is>
          <t>python-dateutil</t>
        </is>
      </c>
      <c r="F16202">
        <f>=2.5.2</f>
        <v/>
      </c>
      <c r="G16202" t="inlineStr">
        <is>
          <t>python-dateutil</t>
        </is>
      </c>
      <c r="H16202">
        <f>=2.5.0</f>
        <v/>
      </c>
    </row>
    <row r="16203">
      <c r="A16203" t="inlineStr">
        <is>
          <t>kinto</t>
        </is>
      </c>
      <c r="B16203" t="inlineStr">
        <is>
          <t>89a040e6031855e250509c53b82a50bb078211e3</t>
        </is>
      </c>
      <c r="C16203" t="inlineStr">
        <is>
          <t>2016-04-21 16:23:17+00:00</t>
        </is>
      </c>
      <c r="D16203" t="inlineStr">
        <is>
          <t>verchange</t>
        </is>
      </c>
      <c r="E16203" t="inlineStr">
        <is>
          <t>waitress</t>
        </is>
      </c>
      <c r="F16203">
        <f>=0.9.0</f>
        <v/>
      </c>
      <c r="G16203" t="inlineStr">
        <is>
          <t>waitress</t>
        </is>
      </c>
      <c r="H16203">
        <f>=0.8.10</f>
        <v/>
      </c>
    </row>
    <row r="16204">
      <c r="A16204" t="inlineStr">
        <is>
          <t>kinto</t>
        </is>
      </c>
      <c r="B16204" t="inlineStr">
        <is>
          <t>89a040e6031855e250509c53b82a50bb078211e3</t>
        </is>
      </c>
      <c r="C16204" t="inlineStr">
        <is>
          <t>2016-04-21 16:23:17+00:00</t>
        </is>
      </c>
      <c r="D16204" t="inlineStr">
        <is>
          <t>verchange</t>
        </is>
      </c>
      <c r="E16204" t="inlineStr">
        <is>
          <t>cornice</t>
        </is>
      </c>
      <c r="F16204">
        <f>=1.2.1</f>
        <v/>
      </c>
      <c r="G16204" t="inlineStr">
        <is>
          <t>cornice</t>
        </is>
      </c>
      <c r="H16204">
        <f>=1.2.0</f>
        <v/>
      </c>
    </row>
    <row r="16205">
      <c r="A16205" t="inlineStr">
        <is>
          <t>kinto</t>
        </is>
      </c>
      <c r="B16205" t="inlineStr">
        <is>
          <t>c5d8f63e2a53b246c99a1d2baad1bb0eaf58d3e2</t>
        </is>
      </c>
      <c r="C16205" t="inlineStr">
        <is>
          <t>2016-04-29 09:58:59+00:00</t>
        </is>
      </c>
      <c r="D16205" t="inlineStr">
        <is>
          <t>verchange</t>
        </is>
      </c>
      <c r="E16205" t="inlineStr">
        <is>
          <t>enum34</t>
        </is>
      </c>
      <c r="F16205">
        <f>=1.1.4</f>
        <v/>
      </c>
      <c r="G16205" t="inlineStr">
        <is>
          <t>enum34</t>
        </is>
      </c>
      <c r="H16205">
        <f>=1.1.2</f>
        <v/>
      </c>
    </row>
    <row r="16206">
      <c r="A16206" t="inlineStr">
        <is>
          <t>kinto</t>
        </is>
      </c>
      <c r="B16206" t="inlineStr">
        <is>
          <t>c5d8f63e2a53b246c99a1d2baad1bb0eaf58d3e2</t>
        </is>
      </c>
      <c r="C16206" t="inlineStr">
        <is>
          <t>2016-04-29 09:58:59+00:00</t>
        </is>
      </c>
      <c r="D16206" t="inlineStr">
        <is>
          <t>verchange</t>
        </is>
      </c>
      <c r="E16206" t="inlineStr">
        <is>
          <t>newrelic</t>
        </is>
      </c>
      <c r="F16206">
        <f>=2.64.0.48</f>
        <v/>
      </c>
      <c r="G16206" t="inlineStr">
        <is>
          <t>newrelic</t>
        </is>
      </c>
      <c r="H16206">
        <f>=2.62.0.47</f>
        <v/>
      </c>
    </row>
    <row r="16207">
      <c r="A16207" t="inlineStr">
        <is>
          <t>kinto</t>
        </is>
      </c>
      <c r="B16207" t="inlineStr">
        <is>
          <t>c5d8f63e2a53b246c99a1d2baad1bb0eaf58d3e2</t>
        </is>
      </c>
      <c r="C16207" t="inlineStr">
        <is>
          <t>2016-04-29 09:58:59+00:00</t>
        </is>
      </c>
      <c r="D16207" t="inlineStr">
        <is>
          <t>verchange</t>
        </is>
      </c>
      <c r="E16207" t="inlineStr">
        <is>
          <t>python-dateutil</t>
        </is>
      </c>
      <c r="F16207">
        <f>=2.5.3</f>
        <v/>
      </c>
      <c r="G16207" t="inlineStr">
        <is>
          <t>python-dateutil</t>
        </is>
      </c>
      <c r="H16207">
        <f>=2.5.2</f>
        <v/>
      </c>
    </row>
    <row r="16208">
      <c r="A16208" t="inlineStr">
        <is>
          <t>kinto</t>
        </is>
      </c>
      <c r="B16208" t="inlineStr">
        <is>
          <t>c5d8f63e2a53b246c99a1d2baad1bb0eaf58d3e2</t>
        </is>
      </c>
      <c r="C16208" t="inlineStr">
        <is>
          <t>2016-04-29 09:58:59+00:00</t>
        </is>
      </c>
      <c r="D16208" t="inlineStr">
        <is>
          <t>verchange</t>
        </is>
      </c>
      <c r="E16208" t="inlineStr">
        <is>
          <t>raven</t>
        </is>
      </c>
      <c r="F16208">
        <f>=5.13.0</f>
        <v/>
      </c>
      <c r="G16208" t="inlineStr">
        <is>
          <t>raven</t>
        </is>
      </c>
      <c r="H16208">
        <f>=5.12.0</f>
        <v/>
      </c>
    </row>
    <row r="16209">
      <c r="A16209" t="inlineStr">
        <is>
          <t>kinto</t>
        </is>
      </c>
      <c r="B16209" t="inlineStr">
        <is>
          <t>c5d8f63e2a53b246c99a1d2baad1bb0eaf58d3e2</t>
        </is>
      </c>
      <c r="C16209" t="inlineStr">
        <is>
          <t>2016-04-29 09:58:59+00:00</t>
        </is>
      </c>
      <c r="D16209" t="inlineStr">
        <is>
          <t>verchange</t>
        </is>
      </c>
      <c r="E16209" t="inlineStr">
        <is>
          <t>Werkzeug</t>
        </is>
      </c>
      <c r="F16209">
        <f>=0.11.9</f>
        <v/>
      </c>
      <c r="G16209" t="inlineStr">
        <is>
          <t>Werkzeug</t>
        </is>
      </c>
      <c r="H16209">
        <f>=0.11.5</f>
        <v/>
      </c>
    </row>
    <row r="16210">
      <c r="A16210" t="inlineStr">
        <is>
          <t>kinto</t>
        </is>
      </c>
      <c r="B16210" t="inlineStr">
        <is>
          <t>c5d8f63e2a53b246c99a1d2baad1bb0eaf58d3e2</t>
        </is>
      </c>
      <c r="C16210" t="inlineStr">
        <is>
          <t>2016-04-29 09:58:59+00:00</t>
        </is>
      </c>
      <c r="D16210" t="inlineStr">
        <is>
          <t>add</t>
        </is>
      </c>
      <c r="E16210" t="inlineStr">
        <is>
          <t>wheel</t>
        </is>
      </c>
      <c r="F16210">
        <f>=0.24.0</f>
        <v/>
      </c>
      <c r="G16210" t="inlineStr"/>
      <c r="H16210" t="inlineStr"/>
    </row>
    <row r="16211">
      <c r="A16211" t="inlineStr">
        <is>
          <t>kinto</t>
        </is>
      </c>
      <c r="B16211" t="inlineStr">
        <is>
          <t>a4b8b2335ab406cc74977fc14cc42ba0194591bc</t>
        </is>
      </c>
      <c r="C16211" t="inlineStr">
        <is>
          <t>2016-05-02 07:42:21+00:00</t>
        </is>
      </c>
      <c r="D16211" t="inlineStr">
        <is>
          <t>verchange</t>
        </is>
      </c>
      <c r="E16211" t="inlineStr">
        <is>
          <t>cliquet</t>
        </is>
      </c>
      <c r="F16211">
        <f>=3.1.3</f>
        <v/>
      </c>
      <c r="G16211" t="inlineStr">
        <is>
          <t>cliquet</t>
        </is>
      </c>
      <c r="H16211">
        <f>=3.1.2</f>
        <v/>
      </c>
    </row>
    <row r="16212">
      <c r="A16212" t="inlineStr">
        <is>
          <t>kinto</t>
        </is>
      </c>
      <c r="B16212" t="inlineStr">
        <is>
          <t>a4b8b2335ab406cc74977fc14cc42ba0194591bc</t>
        </is>
      </c>
      <c r="C16212" t="inlineStr">
        <is>
          <t>2016-05-02 07:42:21+00:00</t>
        </is>
      </c>
      <c r="D16212" t="inlineStr">
        <is>
          <t>verchange</t>
        </is>
      </c>
      <c r="E16212" t="inlineStr">
        <is>
          <t>enum34</t>
        </is>
      </c>
      <c r="F16212">
        <f>=1.1.4</f>
        <v/>
      </c>
      <c r="G16212" t="inlineStr">
        <is>
          <t>enum34</t>
        </is>
      </c>
      <c r="H16212">
        <f>=1.1.3</f>
        <v/>
      </c>
    </row>
    <row r="16213">
      <c r="A16213" t="inlineStr">
        <is>
          <t>kinto</t>
        </is>
      </c>
      <c r="B16213" t="inlineStr">
        <is>
          <t>a4b8b2335ab406cc74977fc14cc42ba0194591bc</t>
        </is>
      </c>
      <c r="C16213" t="inlineStr">
        <is>
          <t>2016-05-02 07:42:21+00:00</t>
        </is>
      </c>
      <c r="D16213" t="inlineStr">
        <is>
          <t>verchange</t>
        </is>
      </c>
      <c r="E16213" t="inlineStr">
        <is>
          <t>python-dateutil</t>
        </is>
      </c>
      <c r="F16213">
        <f>=2.5.3</f>
        <v/>
      </c>
      <c r="G16213" t="inlineStr">
        <is>
          <t>python-dateutil</t>
        </is>
      </c>
      <c r="H16213">
        <f>=2.5.2</f>
        <v/>
      </c>
    </row>
    <row r="16214">
      <c r="A16214" t="inlineStr">
        <is>
          <t>kinto</t>
        </is>
      </c>
      <c r="B16214" t="inlineStr">
        <is>
          <t>c88e677cc2158d54fdfc45169c5c1222b815c466</t>
        </is>
      </c>
      <c r="C16214" t="inlineStr">
        <is>
          <t>2016-05-10 17:09:58+00:00</t>
        </is>
      </c>
      <c r="D16214" t="inlineStr">
        <is>
          <t>verchange</t>
        </is>
      </c>
      <c r="E16214" t="inlineStr">
        <is>
          <t>transaction</t>
        </is>
      </c>
      <c r="F16214">
        <f>=1.5.0</f>
        <v/>
      </c>
      <c r="G16214" t="inlineStr">
        <is>
          <t>transaction</t>
        </is>
      </c>
      <c r="H16214">
        <f>=1.4.4</f>
        <v/>
      </c>
    </row>
    <row r="16215">
      <c r="A16215" t="inlineStr">
        <is>
          <t>kinto</t>
        </is>
      </c>
      <c r="B16215" t="inlineStr">
        <is>
          <t>c88e677cc2158d54fdfc45169c5c1222b815c466</t>
        </is>
      </c>
      <c r="C16215" t="inlineStr">
        <is>
          <t>2016-05-10 17:09:58+00:00</t>
        </is>
      </c>
      <c r="D16215" t="inlineStr">
        <is>
          <t>verchange</t>
        </is>
      </c>
      <c r="E16215" t="inlineStr">
        <is>
          <t>enum34</t>
        </is>
      </c>
      <c r="F16215">
        <f>=1.1.5</f>
        <v/>
      </c>
      <c r="G16215" t="inlineStr">
        <is>
          <t>enum34</t>
        </is>
      </c>
      <c r="H16215">
        <f>=1.1.4</f>
        <v/>
      </c>
    </row>
    <row r="16216">
      <c r="A16216" t="inlineStr">
        <is>
          <t>kinto</t>
        </is>
      </c>
      <c r="B16216" t="inlineStr">
        <is>
          <t>c88e677cc2158d54fdfc45169c5c1222b815c466</t>
        </is>
      </c>
      <c r="C16216" t="inlineStr">
        <is>
          <t>2016-05-10 17:09:58+00:00</t>
        </is>
      </c>
      <c r="D16216" t="inlineStr">
        <is>
          <t>verchange</t>
        </is>
      </c>
      <c r="E16216" t="inlineStr">
        <is>
          <t>contextlib2</t>
        </is>
      </c>
      <c r="F16216">
        <f>=0.5.3</f>
        <v/>
      </c>
      <c r="G16216" t="inlineStr">
        <is>
          <t>contextlib2</t>
        </is>
      </c>
      <c r="H16216">
        <f>=0.5.1</f>
        <v/>
      </c>
    </row>
    <row r="16217">
      <c r="A16217" t="inlineStr">
        <is>
          <t>kinto</t>
        </is>
      </c>
      <c r="B16217" t="inlineStr">
        <is>
          <t>c88e677cc2158d54fdfc45169c5c1222b815c466</t>
        </is>
      </c>
      <c r="C16217" t="inlineStr">
        <is>
          <t>2016-05-10 17:09:58+00:00</t>
        </is>
      </c>
      <c r="D16217" t="inlineStr">
        <is>
          <t>verchange</t>
        </is>
      </c>
      <c r="E16217" t="inlineStr">
        <is>
          <t>raven</t>
        </is>
      </c>
      <c r="F16217">
        <f>=5.16.0</f>
        <v/>
      </c>
      <c r="G16217" t="inlineStr">
        <is>
          <t>raven</t>
        </is>
      </c>
      <c r="H16217">
        <f>=5.13.0</f>
        <v/>
      </c>
    </row>
    <row r="16218">
      <c r="A16218" t="inlineStr">
        <is>
          <t>kinto</t>
        </is>
      </c>
      <c r="B16218" t="inlineStr">
        <is>
          <t>c88e677cc2158d54fdfc45169c5c1222b815c466</t>
        </is>
      </c>
      <c r="C16218" t="inlineStr">
        <is>
          <t>2016-05-10 17:09:58+00:00</t>
        </is>
      </c>
      <c r="D16218" t="inlineStr">
        <is>
          <t>verchange</t>
        </is>
      </c>
      <c r="E16218" t="inlineStr">
        <is>
          <t>requests</t>
        </is>
      </c>
      <c r="F16218">
        <f>=2.10.0</f>
        <v/>
      </c>
      <c r="G16218" t="inlineStr">
        <is>
          <t>requests</t>
        </is>
      </c>
      <c r="H16218">
        <f>=2.9.1</f>
        <v/>
      </c>
    </row>
    <row r="16219">
      <c r="A16219" t="inlineStr">
        <is>
          <t>kinto</t>
        </is>
      </c>
      <c r="B16219" t="inlineStr">
        <is>
          <t>6c14bd63d0beb2729852201203135eb2cf9ea447</t>
        </is>
      </c>
      <c r="C16219" t="inlineStr">
        <is>
          <t>2016-05-18 08:49:58+00:00</t>
        </is>
      </c>
      <c r="D16219" t="inlineStr">
        <is>
          <t>verchange</t>
        </is>
      </c>
      <c r="E16219" t="inlineStr">
        <is>
          <t>raven</t>
        </is>
      </c>
      <c r="F16219">
        <f>=5.17.0</f>
        <v/>
      </c>
      <c r="G16219" t="inlineStr">
        <is>
          <t>raven</t>
        </is>
      </c>
      <c r="H16219">
        <f>=5.16.0</f>
        <v/>
      </c>
    </row>
    <row r="16220">
      <c r="A16220" t="inlineStr">
        <is>
          <t>kinto</t>
        </is>
      </c>
      <c r="B16220" t="inlineStr">
        <is>
          <t>6c14bd63d0beb2729852201203135eb2cf9ea447</t>
        </is>
      </c>
      <c r="C16220" t="inlineStr">
        <is>
          <t>2016-05-18 08:49:58+00:00</t>
        </is>
      </c>
      <c r="D16220" t="inlineStr">
        <is>
          <t>verchange</t>
        </is>
      </c>
      <c r="E16220" t="inlineStr">
        <is>
          <t>enum34</t>
        </is>
      </c>
      <c r="F16220">
        <f>=1.1.6</f>
        <v/>
      </c>
      <c r="G16220" t="inlineStr">
        <is>
          <t>enum34</t>
        </is>
      </c>
      <c r="H16220">
        <f>=1.1.5</f>
        <v/>
      </c>
    </row>
    <row r="16221">
      <c r="A16221" t="inlineStr">
        <is>
          <t>kinto</t>
        </is>
      </c>
      <c r="B16221" t="inlineStr">
        <is>
          <t>6c14bd63d0beb2729852201203135eb2cf9ea447</t>
        </is>
      </c>
      <c r="C16221" t="inlineStr">
        <is>
          <t>2016-05-18 08:49:58+00:00</t>
        </is>
      </c>
      <c r="D16221" t="inlineStr">
        <is>
          <t>verchange</t>
        </is>
      </c>
      <c r="E16221" t="inlineStr">
        <is>
          <t>SQLAlchemy</t>
        </is>
      </c>
      <c r="F16221">
        <f>=1.0.13</f>
        <v/>
      </c>
      <c r="G16221" t="inlineStr">
        <is>
          <t>SQLAlchemy</t>
        </is>
      </c>
      <c r="H16221">
        <f>=1.0.12</f>
        <v/>
      </c>
    </row>
    <row r="16222">
      <c r="A16222" t="inlineStr">
        <is>
          <t>kinto</t>
        </is>
      </c>
      <c r="B16222" t="inlineStr">
        <is>
          <t>6c14bd63d0beb2729852201203135eb2cf9ea447</t>
        </is>
      </c>
      <c r="C16222" t="inlineStr">
        <is>
          <t>2016-05-18 08:49:58+00:00</t>
        </is>
      </c>
      <c r="D16222" t="inlineStr">
        <is>
          <t>rem</t>
        </is>
      </c>
      <c r="E16222" t="inlineStr"/>
      <c r="F16222" t="inlineStr"/>
      <c r="G16222" t="inlineStr">
        <is>
          <t>wheel</t>
        </is>
      </c>
      <c r="H16222">
        <f>=0.24.0</f>
        <v/>
      </c>
    </row>
    <row r="16223">
      <c r="A16223" t="inlineStr">
        <is>
          <t>kinto</t>
        </is>
      </c>
      <c r="B16223" t="inlineStr">
        <is>
          <t>c4f022eac6509a9776b6b48e8071bb32b2d7bf84</t>
        </is>
      </c>
      <c r="C16223" t="inlineStr">
        <is>
          <t>2016-05-18 17:34:45+00:00</t>
        </is>
      </c>
      <c r="D16223" t="inlineStr">
        <is>
          <t>verchange</t>
        </is>
      </c>
      <c r="E16223" t="inlineStr">
        <is>
          <t>transaction</t>
        </is>
      </c>
      <c r="F16223">
        <f>=1.5.0</f>
        <v/>
      </c>
      <c r="G16223" t="inlineStr">
        <is>
          <t>transaction</t>
        </is>
      </c>
      <c r="H16223">
        <f>=1.4.4</f>
        <v/>
      </c>
    </row>
    <row r="16224">
      <c r="A16224" t="inlineStr">
        <is>
          <t>kinto</t>
        </is>
      </c>
      <c r="B16224" t="inlineStr">
        <is>
          <t>c4f022eac6509a9776b6b48e8071bb32b2d7bf84</t>
        </is>
      </c>
      <c r="C16224" t="inlineStr">
        <is>
          <t>2016-05-18 17:34:45+00:00</t>
        </is>
      </c>
      <c r="D16224" t="inlineStr">
        <is>
          <t>verchange</t>
        </is>
      </c>
      <c r="E16224" t="inlineStr">
        <is>
          <t>WebOb</t>
        </is>
      </c>
      <c r="F16224">
        <f>=1.6.0</f>
        <v/>
      </c>
      <c r="G16224" t="inlineStr">
        <is>
          <t>WebOb</t>
        </is>
      </c>
      <c r="H16224">
        <f>=1.5.1</f>
        <v/>
      </c>
    </row>
    <row r="16225">
      <c r="A16225" t="inlineStr">
        <is>
          <t>kinto</t>
        </is>
      </c>
      <c r="B16225" t="inlineStr">
        <is>
          <t>c4f022eac6509a9776b6b48e8071bb32b2d7bf84</t>
        </is>
      </c>
      <c r="C16225" t="inlineStr">
        <is>
          <t>2016-05-18 17:34:45+00:00</t>
        </is>
      </c>
      <c r="D16225" t="inlineStr">
        <is>
          <t>verchange</t>
        </is>
      </c>
      <c r="E16225" t="inlineStr">
        <is>
          <t>pyramid</t>
        </is>
      </c>
      <c r="F16225">
        <f>=1.6.1</f>
        <v/>
      </c>
      <c r="G16225" t="inlineStr">
        <is>
          <t>pyramid</t>
        </is>
      </c>
      <c r="H16225">
        <f>=1.6</f>
        <v/>
      </c>
    </row>
    <row r="16226">
      <c r="A16226" t="inlineStr">
        <is>
          <t>kinto</t>
        </is>
      </c>
      <c r="B16226" t="inlineStr">
        <is>
          <t>c4f022eac6509a9776b6b48e8071bb32b2d7bf84</t>
        </is>
      </c>
      <c r="C16226" t="inlineStr">
        <is>
          <t>2016-05-18 17:34:45+00:00</t>
        </is>
      </c>
      <c r="D16226" t="inlineStr">
        <is>
          <t>verchange</t>
        </is>
      </c>
      <c r="E16226" t="inlineStr">
        <is>
          <t>newrelic</t>
        </is>
      </c>
      <c r="F16226">
        <f>=2.64.0.48</f>
        <v/>
      </c>
      <c r="G16226" t="inlineStr">
        <is>
          <t>newrelic</t>
        </is>
      </c>
      <c r="H16226">
        <f>=2.60.0.46</f>
        <v/>
      </c>
    </row>
    <row r="16227">
      <c r="A16227" t="inlineStr">
        <is>
          <t>kinto</t>
        </is>
      </c>
      <c r="B16227" t="inlineStr">
        <is>
          <t>c4f022eac6509a9776b6b48e8071bb32b2d7bf84</t>
        </is>
      </c>
      <c r="C16227" t="inlineStr">
        <is>
          <t>2016-05-18 17:34:45+00:00</t>
        </is>
      </c>
      <c r="D16227" t="inlineStr">
        <is>
          <t>verchange</t>
        </is>
      </c>
      <c r="E16227" t="inlineStr">
        <is>
          <t>simplejson</t>
        </is>
      </c>
      <c r="F16227">
        <f>=3.8.2</f>
        <v/>
      </c>
      <c r="G16227" t="inlineStr">
        <is>
          <t>simplejson</t>
        </is>
      </c>
      <c r="H16227">
        <f>=3.8.1</f>
        <v/>
      </c>
    </row>
    <row r="16228">
      <c r="A16228" t="inlineStr">
        <is>
          <t>kinto</t>
        </is>
      </c>
      <c r="B16228" t="inlineStr">
        <is>
          <t>c4f022eac6509a9776b6b48e8071bb32b2d7bf84</t>
        </is>
      </c>
      <c r="C16228" t="inlineStr">
        <is>
          <t>2016-05-18 17:34:45+00:00</t>
        </is>
      </c>
      <c r="D16228" t="inlineStr">
        <is>
          <t>verchange</t>
        </is>
      </c>
      <c r="E16228" t="inlineStr">
        <is>
          <t>contextlib2</t>
        </is>
      </c>
      <c r="F16228">
        <f>=0.5.3</f>
        <v/>
      </c>
      <c r="G16228" t="inlineStr">
        <is>
          <t>contextlib2</t>
        </is>
      </c>
      <c r="H16228">
        <f>=0.5.1</f>
        <v/>
      </c>
    </row>
    <row r="16229">
      <c r="A16229" t="inlineStr">
        <is>
          <t>kinto</t>
        </is>
      </c>
      <c r="B16229" t="inlineStr">
        <is>
          <t>c4f022eac6509a9776b6b48e8071bb32b2d7bf84</t>
        </is>
      </c>
      <c r="C16229" t="inlineStr">
        <is>
          <t>2016-05-18 17:34:45+00:00</t>
        </is>
      </c>
      <c r="D16229" t="inlineStr">
        <is>
          <t>verchange</t>
        </is>
      </c>
      <c r="E16229" t="inlineStr">
        <is>
          <t>pyramid-multiauth</t>
        </is>
      </c>
      <c r="F16229">
        <f>=0.8.0</f>
        <v/>
      </c>
      <c r="G16229" t="inlineStr">
        <is>
          <t>pyramid-multiauth</t>
        </is>
      </c>
      <c r="H16229">
        <f>=0.5.0</f>
        <v/>
      </c>
    </row>
    <row r="16230">
      <c r="A16230" t="inlineStr">
        <is>
          <t>kinto</t>
        </is>
      </c>
      <c r="B16230" t="inlineStr">
        <is>
          <t>c4f022eac6509a9776b6b48e8071bb32b2d7bf84</t>
        </is>
      </c>
      <c r="C16230" t="inlineStr">
        <is>
          <t>2016-05-18 17:34:45+00:00</t>
        </is>
      </c>
      <c r="D16230" t="inlineStr">
        <is>
          <t>verchange</t>
        </is>
      </c>
      <c r="E16230" t="inlineStr">
        <is>
          <t>python-dateutil</t>
        </is>
      </c>
      <c r="F16230">
        <f>=2.5.3</f>
        <v/>
      </c>
      <c r="G16230" t="inlineStr">
        <is>
          <t>python-dateutil</t>
        </is>
      </c>
      <c r="H16230">
        <f>=2.4.2</f>
        <v/>
      </c>
    </row>
    <row r="16231">
      <c r="A16231" t="inlineStr">
        <is>
          <t>kinto</t>
        </is>
      </c>
      <c r="B16231" t="inlineStr">
        <is>
          <t>c4f022eac6509a9776b6b48e8071bb32b2d7bf84</t>
        </is>
      </c>
      <c r="C16231" t="inlineStr">
        <is>
          <t>2016-05-18 17:34:45+00:00</t>
        </is>
      </c>
      <c r="D16231" t="inlineStr">
        <is>
          <t>verchange</t>
        </is>
      </c>
      <c r="E16231" t="inlineStr">
        <is>
          <t>raven</t>
        </is>
      </c>
      <c r="F16231">
        <f>=5.17.0</f>
        <v/>
      </c>
      <c r="G16231" t="inlineStr">
        <is>
          <t>raven</t>
        </is>
      </c>
      <c r="H16231">
        <f>=5.10.1</f>
        <v/>
      </c>
    </row>
    <row r="16232">
      <c r="A16232" t="inlineStr">
        <is>
          <t>kinto</t>
        </is>
      </c>
      <c r="B16232" t="inlineStr">
        <is>
          <t>c4f022eac6509a9776b6b48e8071bb32b2d7bf84</t>
        </is>
      </c>
      <c r="C16232" t="inlineStr">
        <is>
          <t>2016-05-18 17:34:45+00:00</t>
        </is>
      </c>
      <c r="D16232" t="inlineStr">
        <is>
          <t>verchange</t>
        </is>
      </c>
      <c r="E16232" t="inlineStr">
        <is>
          <t>requests</t>
        </is>
      </c>
      <c r="F16232">
        <f>=2.10.0</f>
        <v/>
      </c>
      <c r="G16232" t="inlineStr">
        <is>
          <t>requests</t>
        </is>
      </c>
      <c r="H16232">
        <f>=2.9.1</f>
        <v/>
      </c>
    </row>
    <row r="16233">
      <c r="A16233" t="inlineStr">
        <is>
          <t>kinto</t>
        </is>
      </c>
      <c r="B16233" t="inlineStr">
        <is>
          <t>c4f022eac6509a9776b6b48e8071bb32b2d7bf84</t>
        </is>
      </c>
      <c r="C16233" t="inlineStr">
        <is>
          <t>2016-05-18 17:34:45+00:00</t>
        </is>
      </c>
      <c r="D16233" t="inlineStr">
        <is>
          <t>verchange</t>
        </is>
      </c>
      <c r="E16233" t="inlineStr">
        <is>
          <t>structlog</t>
        </is>
      </c>
      <c r="F16233">
        <f>=16.0.0</f>
        <v/>
      </c>
      <c r="G16233" t="inlineStr">
        <is>
          <t>structlog</t>
        </is>
      </c>
      <c r="H16233">
        <f>=15.3.0</f>
        <v/>
      </c>
    </row>
    <row r="16234">
      <c r="A16234" t="inlineStr">
        <is>
          <t>kinto</t>
        </is>
      </c>
      <c r="B16234" t="inlineStr">
        <is>
          <t>c4f022eac6509a9776b6b48e8071bb32b2d7bf84</t>
        </is>
      </c>
      <c r="C16234" t="inlineStr">
        <is>
          <t>2016-05-18 17:34:45+00:00</t>
        </is>
      </c>
      <c r="D16234" t="inlineStr">
        <is>
          <t>verchange</t>
        </is>
      </c>
      <c r="E16234" t="inlineStr">
        <is>
          <t>cornice</t>
        </is>
      </c>
      <c r="F16234">
        <f>=1.2.1</f>
        <v/>
      </c>
      <c r="G16234" t="inlineStr">
        <is>
          <t>cornice</t>
        </is>
      </c>
      <c r="H16234">
        <f>=1.2.0</f>
        <v/>
      </c>
    </row>
    <row r="16235">
      <c r="A16235" t="inlineStr">
        <is>
          <t>kinto</t>
        </is>
      </c>
      <c r="B16235" t="inlineStr">
        <is>
          <t>c4f022eac6509a9776b6b48e8071bb32b2d7bf84</t>
        </is>
      </c>
      <c r="C16235" t="inlineStr">
        <is>
          <t>2016-05-18 17:34:45+00:00</t>
        </is>
      </c>
      <c r="D16235" t="inlineStr">
        <is>
          <t>verchange</t>
        </is>
      </c>
      <c r="E16235" t="inlineStr">
        <is>
          <t>SQLAlchemy</t>
        </is>
      </c>
      <c r="F16235">
        <f>=1.0.13</f>
        <v/>
      </c>
      <c r="G16235" t="inlineStr">
        <is>
          <t>SQLAlchemy</t>
        </is>
      </c>
      <c r="H16235">
        <f>=1.0.11</f>
        <v/>
      </c>
    </row>
    <row r="16236">
      <c r="A16236" t="inlineStr">
        <is>
          <t>kinto</t>
        </is>
      </c>
      <c r="B16236" t="inlineStr">
        <is>
          <t>c4f022eac6509a9776b6b48e8071bb32b2d7bf84</t>
        </is>
      </c>
      <c r="C16236" t="inlineStr">
        <is>
          <t>2016-05-18 17:34:45+00:00</t>
        </is>
      </c>
      <c r="D16236" t="inlineStr">
        <is>
          <t>verchange</t>
        </is>
      </c>
      <c r="E16236" t="inlineStr">
        <is>
          <t>Werkzeug</t>
        </is>
      </c>
      <c r="F16236">
        <f>=0.11.9</f>
        <v/>
      </c>
      <c r="G16236" t="inlineStr">
        <is>
          <t>Werkzeug</t>
        </is>
      </c>
      <c r="H16236">
        <f>=0.11.3</f>
        <v/>
      </c>
    </row>
    <row r="16237">
      <c r="A16237" t="inlineStr">
        <is>
          <t>kinto</t>
        </is>
      </c>
      <c r="B16237" t="inlineStr">
        <is>
          <t>c4f022eac6509a9776b6b48e8071bb32b2d7bf84</t>
        </is>
      </c>
      <c r="C16237" t="inlineStr">
        <is>
          <t>2016-05-18 17:34:45+00:00</t>
        </is>
      </c>
      <c r="D16237" t="inlineStr">
        <is>
          <t>add</t>
        </is>
      </c>
      <c r="E16237" t="inlineStr">
        <is>
          <t>colorama</t>
        </is>
      </c>
      <c r="F16237">
        <f>=0.3.7</f>
        <v/>
      </c>
      <c r="G16237" t="inlineStr"/>
      <c r="H16237" t="inlineStr"/>
    </row>
    <row r="16238">
      <c r="A16238" t="inlineStr">
        <is>
          <t>kinto</t>
        </is>
      </c>
      <c r="B16238" t="inlineStr">
        <is>
          <t>c4f022eac6509a9776b6b48e8071bb32b2d7bf84</t>
        </is>
      </c>
      <c r="C16238" t="inlineStr">
        <is>
          <t>2016-05-18 17:34:45+00:00</t>
        </is>
      </c>
      <c r="D16238" t="inlineStr">
        <is>
          <t>add</t>
        </is>
      </c>
      <c r="E16238" t="inlineStr">
        <is>
          <t>enum34</t>
        </is>
      </c>
      <c r="F16238">
        <f>=1.1.6</f>
        <v/>
      </c>
      <c r="G16238" t="inlineStr"/>
      <c r="H16238" t="inlineStr"/>
    </row>
    <row r="16239">
      <c r="A16239" t="inlineStr">
        <is>
          <t>kinto</t>
        </is>
      </c>
      <c r="B16239" t="inlineStr">
        <is>
          <t>c4f022eac6509a9776b6b48e8071bb32b2d7bf84</t>
        </is>
      </c>
      <c r="C16239" t="inlineStr">
        <is>
          <t>2016-05-18 17:34:45+00:00</t>
        </is>
      </c>
      <c r="D16239" t="inlineStr">
        <is>
          <t>add</t>
        </is>
      </c>
      <c r="E16239" t="inlineStr">
        <is>
          <t>functools32</t>
        </is>
      </c>
      <c r="F16239">
        <f>=3.2.3.post2</f>
        <v/>
      </c>
      <c r="G16239" t="inlineStr"/>
      <c r="H16239" t="inlineStr"/>
    </row>
    <row r="16240">
      <c r="A16240" t="inlineStr">
        <is>
          <t>kinto</t>
        </is>
      </c>
      <c r="B16240" t="inlineStr">
        <is>
          <t>c4f022eac6509a9776b6b48e8071bb32b2d7bf84</t>
        </is>
      </c>
      <c r="C16240" t="inlineStr">
        <is>
          <t>2016-05-18 17:34:45+00:00</t>
        </is>
      </c>
      <c r="D16240" t="inlineStr">
        <is>
          <t>add</t>
        </is>
      </c>
      <c r="E16240" t="inlineStr">
        <is>
          <t>jsonschema</t>
        </is>
      </c>
      <c r="F16240">
        <f>=2.5.1</f>
        <v/>
      </c>
      <c r="G16240" t="inlineStr"/>
      <c r="H16240" t="inlineStr"/>
    </row>
    <row r="16241">
      <c r="A16241" t="inlineStr">
        <is>
          <t>kinto</t>
        </is>
      </c>
      <c r="B16241" t="inlineStr">
        <is>
          <t>c4f022eac6509a9776b6b48e8071bb32b2d7bf84</t>
        </is>
      </c>
      <c r="C16241" t="inlineStr">
        <is>
          <t>2016-05-18 17:34:45+00:00</t>
        </is>
      </c>
      <c r="D16241" t="inlineStr">
        <is>
          <t>add</t>
        </is>
      </c>
      <c r="E16241" t="inlineStr">
        <is>
          <t>waitress</t>
        </is>
      </c>
      <c r="F16241">
        <f>=0.9.0</f>
        <v/>
      </c>
      <c r="G16241" t="inlineStr"/>
      <c r="H16241" t="inlineStr"/>
    </row>
    <row r="16242">
      <c r="A16242" t="inlineStr">
        <is>
          <t>kinto</t>
        </is>
      </c>
      <c r="B16242" t="inlineStr">
        <is>
          <t>c4f022eac6509a9776b6b48e8071bb32b2d7bf84</t>
        </is>
      </c>
      <c r="C16242" t="inlineStr">
        <is>
          <t>2016-05-18 17:34:45+00:00</t>
        </is>
      </c>
      <c r="D16242" t="inlineStr">
        <is>
          <t>rem</t>
        </is>
      </c>
      <c r="E16242" t="inlineStr"/>
      <c r="F16242" t="inlineStr"/>
      <c r="G16242" t="inlineStr">
        <is>
          <t>wheel</t>
        </is>
      </c>
      <c r="H16242">
        <f>=0.26.0</f>
        <v/>
      </c>
    </row>
    <row r="16243">
      <c r="A16243" t="inlineStr">
        <is>
          <t>kinto</t>
        </is>
      </c>
      <c r="B16243" t="inlineStr">
        <is>
          <t>f577d156f0919b291a5f98f36fefa9ea5cfcfdd1</t>
        </is>
      </c>
      <c r="C16243" t="inlineStr">
        <is>
          <t>2016-05-20 09:21:01+00:00</t>
        </is>
      </c>
      <c r="D16243" t="inlineStr">
        <is>
          <t>verchange</t>
        </is>
      </c>
      <c r="E16243" t="inlineStr">
        <is>
          <t>cliquet</t>
        </is>
      </c>
      <c r="F16243">
        <f>=3.1.5</f>
        <v/>
      </c>
      <c r="G16243" t="inlineStr">
        <is>
          <t>cliquet</t>
        </is>
      </c>
      <c r="H16243">
        <f>=3.1.3</f>
        <v/>
      </c>
    </row>
    <row r="16244">
      <c r="A16244" t="inlineStr">
        <is>
          <t>kinto</t>
        </is>
      </c>
      <c r="B16244" t="inlineStr">
        <is>
          <t>26cf3d4a762ae0b14d47e9a516c4f5f545ce7b98</t>
        </is>
      </c>
      <c r="C16244" t="inlineStr">
        <is>
          <t>2016-05-20 17:09:37+00:00</t>
        </is>
      </c>
      <c r="D16244" t="inlineStr">
        <is>
          <t>verchange</t>
        </is>
      </c>
      <c r="E16244" t="inlineStr">
        <is>
          <t>raven</t>
        </is>
      </c>
      <c r="F16244">
        <f>=5.18.0</f>
        <v/>
      </c>
      <c r="G16244" t="inlineStr">
        <is>
          <t>raven</t>
        </is>
      </c>
      <c r="H16244">
        <f>=5.17.0</f>
        <v/>
      </c>
    </row>
    <row r="16245">
      <c r="A16245" t="inlineStr">
        <is>
          <t>kinto</t>
        </is>
      </c>
      <c r="B16245" t="inlineStr">
        <is>
          <t>26cf3d4a762ae0b14d47e9a516c4f5f545ce7b98</t>
        </is>
      </c>
      <c r="C16245" t="inlineStr">
        <is>
          <t>2016-05-20 17:09:37+00:00</t>
        </is>
      </c>
      <c r="D16245" t="inlineStr">
        <is>
          <t>verchange</t>
        </is>
      </c>
      <c r="E16245" t="inlineStr">
        <is>
          <t>pyramid</t>
        </is>
      </c>
      <c r="F16245">
        <f>=1.7</f>
        <v/>
      </c>
      <c r="G16245" t="inlineStr">
        <is>
          <t>pyramid</t>
        </is>
      </c>
      <c r="H16245">
        <f>=1.6.1</f>
        <v/>
      </c>
    </row>
    <row r="16246">
      <c r="A16246" t="inlineStr">
        <is>
          <t>kinto</t>
        </is>
      </c>
      <c r="B16246" t="inlineStr">
        <is>
          <t>d95cb9e4d850952d052d785a6adc2fb959c2102c</t>
        </is>
      </c>
      <c r="C16246" t="inlineStr">
        <is>
          <t>2016-05-25 17:57:42+00:00</t>
        </is>
      </c>
      <c r="D16246" t="inlineStr">
        <is>
          <t>verchange</t>
        </is>
      </c>
      <c r="E16246" t="inlineStr">
        <is>
          <t>transaction</t>
        </is>
      </c>
      <c r="F16246">
        <f>=1.6.0</f>
        <v/>
      </c>
      <c r="G16246" t="inlineStr">
        <is>
          <t>transaction</t>
        </is>
      </c>
      <c r="H16246">
        <f>=1.5.0</f>
        <v/>
      </c>
    </row>
    <row r="16247">
      <c r="A16247" t="inlineStr">
        <is>
          <t>kinto</t>
        </is>
      </c>
      <c r="B16247" t="inlineStr">
        <is>
          <t>d95cb9e4d850952d052d785a6adc2fb959c2102c</t>
        </is>
      </c>
      <c r="C16247" t="inlineStr">
        <is>
          <t>2016-05-25 17:57:42+00:00</t>
        </is>
      </c>
      <c r="D16247" t="inlineStr">
        <is>
          <t>verchange</t>
        </is>
      </c>
      <c r="E16247" t="inlineStr">
        <is>
          <t>WebOb</t>
        </is>
      </c>
      <c r="F16247">
        <f>=1.6.1</f>
        <v/>
      </c>
      <c r="G16247" t="inlineStr">
        <is>
          <t>WebOb</t>
        </is>
      </c>
      <c r="H16247">
        <f>=1.6.0</f>
        <v/>
      </c>
    </row>
    <row r="16248">
      <c r="A16248" t="inlineStr">
        <is>
          <t>kinto</t>
        </is>
      </c>
      <c r="B16248" t="inlineStr">
        <is>
          <t>d95cb9e4d850952d052d785a6adc2fb959c2102c</t>
        </is>
      </c>
      <c r="C16248" t="inlineStr">
        <is>
          <t>2016-05-25 17:57:42+00:00</t>
        </is>
      </c>
      <c r="D16248" t="inlineStr">
        <is>
          <t>verchange</t>
        </is>
      </c>
      <c r="E16248" t="inlineStr">
        <is>
          <t>structlog</t>
        </is>
      </c>
      <c r="F16248">
        <f>=16.1.0</f>
        <v/>
      </c>
      <c r="G16248" t="inlineStr">
        <is>
          <t>structlog</t>
        </is>
      </c>
      <c r="H16248">
        <f>=16.0.0</f>
        <v/>
      </c>
    </row>
    <row r="16249">
      <c r="A16249" t="inlineStr">
        <is>
          <t>kinto</t>
        </is>
      </c>
      <c r="B16249" t="inlineStr">
        <is>
          <t>d95cb9e4d850952d052d785a6adc2fb959c2102c</t>
        </is>
      </c>
      <c r="C16249" t="inlineStr">
        <is>
          <t>2016-05-25 17:57:42+00:00</t>
        </is>
      </c>
      <c r="D16249" t="inlineStr">
        <is>
          <t>verchange</t>
        </is>
      </c>
      <c r="E16249" t="inlineStr">
        <is>
          <t>Werkzeug</t>
        </is>
      </c>
      <c r="F16249">
        <f>=0.11.10</f>
        <v/>
      </c>
      <c r="G16249" t="inlineStr">
        <is>
          <t>Werkzeug</t>
        </is>
      </c>
      <c r="H16249">
        <f>=0.11.9</f>
        <v/>
      </c>
    </row>
    <row r="16250">
      <c r="A16250" t="inlineStr">
        <is>
          <t>kinto</t>
        </is>
      </c>
      <c r="B16250" t="inlineStr">
        <is>
          <t>d95cb9e4d850952d052d785a6adc2fb959c2102c</t>
        </is>
      </c>
      <c r="C16250" t="inlineStr">
        <is>
          <t>2016-05-25 17:57:42+00:00</t>
        </is>
      </c>
      <c r="D16250" t="inlineStr">
        <is>
          <t>verchange</t>
        </is>
      </c>
      <c r="E16250" t="inlineStr">
        <is>
          <t>colander</t>
        </is>
      </c>
      <c r="F16250">
        <f>=1.3.1</f>
        <v/>
      </c>
      <c r="G16250" t="inlineStr">
        <is>
          <t>colander</t>
        </is>
      </c>
      <c r="H16250">
        <f>=1.2</f>
        <v/>
      </c>
    </row>
    <row r="16251">
      <c r="A16251" t="inlineStr">
        <is>
          <t>kinto</t>
        </is>
      </c>
      <c r="B16251" t="inlineStr">
        <is>
          <t>8532d6c96a255e3eee4622325f1f816ea048fdd7</t>
        </is>
      </c>
      <c r="C16251" t="inlineStr">
        <is>
          <t>2016-06-14 11:52:00+00:00</t>
        </is>
      </c>
      <c r="D16251" t="inlineStr">
        <is>
          <t>verchange</t>
        </is>
      </c>
      <c r="E16251" t="inlineStr">
        <is>
          <t>transaction</t>
        </is>
      </c>
      <c r="F16251">
        <f>=1.6.0</f>
        <v/>
      </c>
      <c r="G16251" t="inlineStr">
        <is>
          <t>transaction</t>
        </is>
      </c>
      <c r="H16251">
        <f>=1.5.0</f>
        <v/>
      </c>
    </row>
    <row r="16252">
      <c r="A16252" t="inlineStr">
        <is>
          <t>kinto</t>
        </is>
      </c>
      <c r="B16252" t="inlineStr">
        <is>
          <t>8532d6c96a255e3eee4622325f1f816ea048fdd7</t>
        </is>
      </c>
      <c r="C16252" t="inlineStr">
        <is>
          <t>2016-06-14 11:52:00+00:00</t>
        </is>
      </c>
      <c r="D16252" t="inlineStr">
        <is>
          <t>verchange</t>
        </is>
      </c>
      <c r="E16252" t="inlineStr">
        <is>
          <t>WebOb</t>
        </is>
      </c>
      <c r="F16252">
        <f>=1.6.1</f>
        <v/>
      </c>
      <c r="G16252" t="inlineStr">
        <is>
          <t>WebOb</t>
        </is>
      </c>
      <c r="H16252">
        <f>=1.6.0</f>
        <v/>
      </c>
    </row>
    <row r="16253">
      <c r="A16253" t="inlineStr">
        <is>
          <t>kinto</t>
        </is>
      </c>
      <c r="B16253" t="inlineStr">
        <is>
          <t>8532d6c96a255e3eee4622325f1f816ea048fdd7</t>
        </is>
      </c>
      <c r="C16253" t="inlineStr">
        <is>
          <t>2016-06-14 11:52:00+00:00</t>
        </is>
      </c>
      <c r="D16253" t="inlineStr">
        <is>
          <t>verchange</t>
        </is>
      </c>
      <c r="E16253" t="inlineStr">
        <is>
          <t>pyramid</t>
        </is>
      </c>
      <c r="F16253">
        <f>=1.7</f>
        <v/>
      </c>
      <c r="G16253" t="inlineStr">
        <is>
          <t>pyramid</t>
        </is>
      </c>
      <c r="H16253">
        <f>=1.6.1</f>
        <v/>
      </c>
    </row>
    <row r="16254">
      <c r="A16254" t="inlineStr">
        <is>
          <t>kinto</t>
        </is>
      </c>
      <c r="B16254" t="inlineStr">
        <is>
          <t>8532d6c96a255e3eee4622325f1f816ea048fdd7</t>
        </is>
      </c>
      <c r="C16254" t="inlineStr">
        <is>
          <t>2016-06-14 11:52:00+00:00</t>
        </is>
      </c>
      <c r="D16254" t="inlineStr">
        <is>
          <t>verchange</t>
        </is>
      </c>
      <c r="E16254" t="inlineStr">
        <is>
          <t>newrelic</t>
        </is>
      </c>
      <c r="F16254">
        <f>=2.66.0.49</f>
        <v/>
      </c>
      <c r="G16254" t="inlineStr">
        <is>
          <t>newrelic</t>
        </is>
      </c>
      <c r="H16254">
        <f>=2.64.0.48</f>
        <v/>
      </c>
    </row>
    <row r="16255">
      <c r="A16255" t="inlineStr">
        <is>
          <t>kinto</t>
        </is>
      </c>
      <c r="B16255" t="inlineStr">
        <is>
          <t>8532d6c96a255e3eee4622325f1f816ea048fdd7</t>
        </is>
      </c>
      <c r="C16255" t="inlineStr">
        <is>
          <t>2016-06-14 11:52:00+00:00</t>
        </is>
      </c>
      <c r="D16255" t="inlineStr">
        <is>
          <t>verchange</t>
        </is>
      </c>
      <c r="E16255" t="inlineStr">
        <is>
          <t>raven</t>
        </is>
      </c>
      <c r="F16255">
        <f>=5.19.0</f>
        <v/>
      </c>
      <c r="G16255" t="inlineStr">
        <is>
          <t>raven</t>
        </is>
      </c>
      <c r="H16255">
        <f>=5.17.0</f>
        <v/>
      </c>
    </row>
    <row r="16256">
      <c r="A16256" t="inlineStr">
        <is>
          <t>kinto</t>
        </is>
      </c>
      <c r="B16256" t="inlineStr">
        <is>
          <t>8532d6c96a255e3eee4622325f1f816ea048fdd7</t>
        </is>
      </c>
      <c r="C16256" t="inlineStr">
        <is>
          <t>2016-06-14 11:52:00+00:00</t>
        </is>
      </c>
      <c r="D16256" t="inlineStr">
        <is>
          <t>verchange</t>
        </is>
      </c>
      <c r="E16256" t="inlineStr">
        <is>
          <t>structlog</t>
        </is>
      </c>
      <c r="F16256">
        <f>=16.1.0</f>
        <v/>
      </c>
      <c r="G16256" t="inlineStr">
        <is>
          <t>structlog</t>
        </is>
      </c>
      <c r="H16256">
        <f>=16.0.0</f>
        <v/>
      </c>
    </row>
    <row r="16257">
      <c r="A16257" t="inlineStr">
        <is>
          <t>kinto</t>
        </is>
      </c>
      <c r="B16257" t="inlineStr">
        <is>
          <t>8532d6c96a255e3eee4622325f1f816ea048fdd7</t>
        </is>
      </c>
      <c r="C16257" t="inlineStr">
        <is>
          <t>2016-06-14 11:52:00+00:00</t>
        </is>
      </c>
      <c r="D16257" t="inlineStr">
        <is>
          <t>verchange</t>
        </is>
      </c>
      <c r="E16257" t="inlineStr">
        <is>
          <t>Werkzeug</t>
        </is>
      </c>
      <c r="F16257">
        <f>=0.11.10</f>
        <v/>
      </c>
      <c r="G16257" t="inlineStr">
        <is>
          <t>Werkzeug</t>
        </is>
      </c>
      <c r="H16257">
        <f>=0.11.9</f>
        <v/>
      </c>
    </row>
    <row r="16258">
      <c r="A16258" t="inlineStr">
        <is>
          <t>kinto</t>
        </is>
      </c>
      <c r="B16258" t="inlineStr">
        <is>
          <t>8532d6c96a255e3eee4622325f1f816ea048fdd7</t>
        </is>
      </c>
      <c r="C16258" t="inlineStr">
        <is>
          <t>2016-06-14 11:52:00+00:00</t>
        </is>
      </c>
      <c r="D16258" t="inlineStr">
        <is>
          <t>verchange</t>
        </is>
      </c>
      <c r="E16258" t="inlineStr">
        <is>
          <t>colander</t>
        </is>
      </c>
      <c r="F16258">
        <f>=1.3.1</f>
        <v/>
      </c>
      <c r="G16258" t="inlineStr">
        <is>
          <t>colander</t>
        </is>
      </c>
      <c r="H16258">
        <f>=1.2</f>
        <v/>
      </c>
    </row>
    <row r="16259">
      <c r="A16259" t="inlineStr">
        <is>
          <t>kinto</t>
        </is>
      </c>
      <c r="B16259" t="inlineStr">
        <is>
          <t>8532d6c96a255e3eee4622325f1f816ea048fdd7</t>
        </is>
      </c>
      <c r="C16259" t="inlineStr">
        <is>
          <t>2016-06-14 11:52:00+00:00</t>
        </is>
      </c>
      <c r="D16259" t="inlineStr">
        <is>
          <t>add</t>
        </is>
      </c>
      <c r="E16259" t="inlineStr">
        <is>
          <t>functools32</t>
        </is>
      </c>
      <c r="F16259">
        <f>=3.2.3.post2</f>
        <v/>
      </c>
      <c r="G16259" t="inlineStr"/>
      <c r="H16259" t="inlineStr"/>
    </row>
    <row r="16260">
      <c r="A16260" t="inlineStr">
        <is>
          <t>kinto</t>
        </is>
      </c>
      <c r="B16260" t="inlineStr">
        <is>
          <t>8532d6c96a255e3eee4622325f1f816ea048fdd7</t>
        </is>
      </c>
      <c r="C16260" t="inlineStr">
        <is>
          <t>2016-06-14 11:52:00+00:00</t>
        </is>
      </c>
      <c r="D16260" t="inlineStr">
        <is>
          <t>add</t>
        </is>
      </c>
      <c r="E16260" t="inlineStr">
        <is>
          <t>futures</t>
        </is>
      </c>
      <c r="F16260">
        <f>=3.0.5</f>
        <v/>
      </c>
      <c r="G16260" t="inlineStr"/>
      <c r="H16260" t="inlineStr"/>
    </row>
    <row r="16261">
      <c r="A16261" t="inlineStr">
        <is>
          <t>kinto</t>
        </is>
      </c>
      <c r="B16261" t="inlineStr">
        <is>
          <t>8532d6c96a255e3eee4622325f1f816ea048fdd7</t>
        </is>
      </c>
      <c r="C16261" t="inlineStr">
        <is>
          <t>2016-06-14 11:52:00+00:00</t>
        </is>
      </c>
      <c r="D16261" t="inlineStr">
        <is>
          <t>add</t>
        </is>
      </c>
      <c r="E16261" t="inlineStr">
        <is>
          <t>jsonschema</t>
        </is>
      </c>
      <c r="F16261">
        <f>=2.5.1</f>
        <v/>
      </c>
      <c r="G16261" t="inlineStr"/>
      <c r="H16261" t="inlineStr"/>
    </row>
    <row r="16262">
      <c r="A16262" t="inlineStr">
        <is>
          <t>kinto</t>
        </is>
      </c>
      <c r="B16262" t="inlineStr">
        <is>
          <t>8532d6c96a255e3eee4622325f1f816ea048fdd7</t>
        </is>
      </c>
      <c r="C16262" t="inlineStr">
        <is>
          <t>2016-06-14 11:52:00+00:00</t>
        </is>
      </c>
      <c r="D16262" t="inlineStr">
        <is>
          <t>add</t>
        </is>
      </c>
      <c r="E16262" t="inlineStr">
        <is>
          <t>waitress</t>
        </is>
      </c>
      <c r="F16262">
        <f>=0.9.0</f>
        <v/>
      </c>
      <c r="G16262" t="inlineStr"/>
      <c r="H16262" t="inlineStr"/>
    </row>
    <row r="16263">
      <c r="A16263" t="inlineStr">
        <is>
          <t>kinto</t>
        </is>
      </c>
      <c r="B16263" t="inlineStr">
        <is>
          <t>6a4c9b64cd4923ef9ec80ced78005c8a5c802ca7</t>
        </is>
      </c>
      <c r="C16263" t="inlineStr">
        <is>
          <t>2016-07-13 12:11:25+00:00</t>
        </is>
      </c>
      <c r="D16263" t="inlineStr">
        <is>
          <t>verchange</t>
        </is>
      </c>
      <c r="E16263" t="inlineStr">
        <is>
          <t>psycopg2</t>
        </is>
      </c>
      <c r="F16263">
        <f>=2.6.2</f>
        <v/>
      </c>
      <c r="G16263" t="inlineStr">
        <is>
          <t>psycopg2</t>
        </is>
      </c>
      <c r="H16263">
        <f>=2.6.1</f>
        <v/>
      </c>
    </row>
    <row r="16264">
      <c r="A16264" t="inlineStr">
        <is>
          <t>kinto</t>
        </is>
      </c>
      <c r="B16264" t="inlineStr">
        <is>
          <t>6a4c9b64cd4923ef9ec80ced78005c8a5c802ca7</t>
        </is>
      </c>
      <c r="C16264" t="inlineStr">
        <is>
          <t>2016-07-13 12:11:25+00:00</t>
        </is>
      </c>
      <c r="D16264" t="inlineStr">
        <is>
          <t>verchange</t>
        </is>
      </c>
      <c r="E16264" t="inlineStr">
        <is>
          <t>SQLAlchemy</t>
        </is>
      </c>
      <c r="F16264">
        <f>=1.0.14</f>
        <v/>
      </c>
      <c r="G16264" t="inlineStr">
        <is>
          <t>SQLAlchemy</t>
        </is>
      </c>
      <c r="H16264">
        <f>=1.0.13</f>
        <v/>
      </c>
    </row>
    <row r="16265">
      <c r="A16265" t="inlineStr">
        <is>
          <t>kinto</t>
        </is>
      </c>
      <c r="B16265" t="inlineStr">
        <is>
          <t>6a4c9b64cd4923ef9ec80ced78005c8a5c802ca7</t>
        </is>
      </c>
      <c r="C16265" t="inlineStr">
        <is>
          <t>2016-07-13 12:11:25+00:00</t>
        </is>
      </c>
      <c r="D16265" t="inlineStr">
        <is>
          <t>verchange</t>
        </is>
      </c>
      <c r="E16265" t="inlineStr">
        <is>
          <t>transaction</t>
        </is>
      </c>
      <c r="F16265">
        <f>=1.6.1</f>
        <v/>
      </c>
      <c r="G16265" t="inlineStr">
        <is>
          <t>transaction</t>
        </is>
      </c>
      <c r="H16265">
        <f>=1.6.0</f>
        <v/>
      </c>
    </row>
    <row r="16266">
      <c r="A16266" t="inlineStr">
        <is>
          <t>kinto</t>
        </is>
      </c>
      <c r="B16266" t="inlineStr">
        <is>
          <t>6a4c9b64cd4923ef9ec80ced78005c8a5c802ca7</t>
        </is>
      </c>
      <c r="C16266" t="inlineStr">
        <is>
          <t>2016-07-13 12:11:25+00:00</t>
        </is>
      </c>
      <c r="D16266" t="inlineStr">
        <is>
          <t>verchange</t>
        </is>
      </c>
      <c r="E16266" t="inlineStr">
        <is>
          <t>zope.sqlalchemy</t>
        </is>
      </c>
      <c r="F16266">
        <f>=0.7.7</f>
        <v/>
      </c>
      <c r="G16266" t="inlineStr">
        <is>
          <t>zope.sqlalchemy</t>
        </is>
      </c>
      <c r="H16266">
        <f>=0.7.6</f>
        <v/>
      </c>
    </row>
    <row r="16267">
      <c r="A16267" t="inlineStr">
        <is>
          <t>kinto</t>
        </is>
      </c>
      <c r="B16267" t="inlineStr">
        <is>
          <t>68820e119ebeae0a11e0354b983d49d98f212772</t>
        </is>
      </c>
      <c r="C16267" t="inlineStr">
        <is>
          <t>2016-07-18 10:39:27+00:00</t>
        </is>
      </c>
      <c r="D16267" t="inlineStr">
        <is>
          <t>verchange</t>
        </is>
      </c>
      <c r="E16267" t="inlineStr">
        <is>
          <t>raven</t>
        </is>
      </c>
      <c r="F16267">
        <f>=5.23.0</f>
        <v/>
      </c>
      <c r="G16267" t="inlineStr">
        <is>
          <t>raven</t>
        </is>
      </c>
      <c r="H16267">
        <f>=5.19.0</f>
        <v/>
      </c>
    </row>
    <row r="16268">
      <c r="A16268" t="inlineStr">
        <is>
          <t>kinto</t>
        </is>
      </c>
      <c r="B16268" t="inlineStr">
        <is>
          <t>68820e119ebeae0a11e0354b983d49d98f212772</t>
        </is>
      </c>
      <c r="C16268" t="inlineStr">
        <is>
          <t>2016-07-18 10:39:27+00:00</t>
        </is>
      </c>
      <c r="D16268" t="inlineStr">
        <is>
          <t>verchange</t>
        </is>
      </c>
      <c r="E16268" t="inlineStr">
        <is>
          <t>zope.interface</t>
        </is>
      </c>
      <c r="F16268">
        <f>=4.2.0</f>
        <v/>
      </c>
      <c r="G16268" t="inlineStr">
        <is>
          <t>zope.interface</t>
        </is>
      </c>
      <c r="H16268">
        <f>=4.1.3</f>
        <v/>
      </c>
    </row>
    <row r="16269">
      <c r="A16269" t="inlineStr">
        <is>
          <t>kinto</t>
        </is>
      </c>
      <c r="B16269" t="inlineStr">
        <is>
          <t>5f414d02315f820391f6b1d8a007471e7f1afa37</t>
        </is>
      </c>
      <c r="C16269" t="inlineStr">
        <is>
          <t>2016-08-17 13:49:52+00:00</t>
        </is>
      </c>
      <c r="D16269" t="inlineStr">
        <is>
          <t>verchange</t>
        </is>
      </c>
      <c r="E16269" t="inlineStr">
        <is>
          <t>pyramid</t>
        </is>
      </c>
      <c r="F16269">
        <f>=1.7.2</f>
        <v/>
      </c>
      <c r="G16269" t="inlineStr">
        <is>
          <t>pyramid</t>
        </is>
      </c>
      <c r="H16269">
        <f>=1.7</f>
        <v/>
      </c>
    </row>
    <row r="16270">
      <c r="A16270" t="inlineStr">
        <is>
          <t>kinto</t>
        </is>
      </c>
      <c r="B16270" t="inlineStr">
        <is>
          <t>5f414d02315f820391f6b1d8a007471e7f1afa37</t>
        </is>
      </c>
      <c r="C16270" t="inlineStr">
        <is>
          <t>2016-08-17 13:49:52+00:00</t>
        </is>
      </c>
      <c r="D16270" t="inlineStr">
        <is>
          <t>verchange</t>
        </is>
      </c>
      <c r="E16270" t="inlineStr">
        <is>
          <t>newrelic</t>
        </is>
      </c>
      <c r="F16270">
        <f>=2.68.0.50</f>
        <v/>
      </c>
      <c r="G16270" t="inlineStr">
        <is>
          <t>newrelic</t>
        </is>
      </c>
      <c r="H16270">
        <f>=2.66.0.49</f>
        <v/>
      </c>
    </row>
    <row r="16271">
      <c r="A16271" t="inlineStr">
        <is>
          <t>kinto</t>
        </is>
      </c>
      <c r="B16271" t="inlineStr">
        <is>
          <t>5f414d02315f820391f6b1d8a007471e7f1afa37</t>
        </is>
      </c>
      <c r="C16271" t="inlineStr">
        <is>
          <t>2016-08-17 13:49:52+00:00</t>
        </is>
      </c>
      <c r="D16271" t="inlineStr">
        <is>
          <t>verchange</t>
        </is>
      </c>
      <c r="E16271" t="inlineStr">
        <is>
          <t>contextlib2</t>
        </is>
      </c>
      <c r="F16271">
        <f>=0.5.4</f>
        <v/>
      </c>
      <c r="G16271" t="inlineStr">
        <is>
          <t>contextlib2</t>
        </is>
      </c>
      <c r="H16271">
        <f>=0.5.3</f>
        <v/>
      </c>
    </row>
    <row r="16272">
      <c r="A16272" t="inlineStr">
        <is>
          <t>kinto</t>
        </is>
      </c>
      <c r="B16272" t="inlineStr">
        <is>
          <t>5f414d02315f820391f6b1d8a007471e7f1afa37</t>
        </is>
      </c>
      <c r="C16272" t="inlineStr">
        <is>
          <t>2016-08-17 13:49:52+00:00</t>
        </is>
      </c>
      <c r="D16272" t="inlineStr">
        <is>
          <t>verchange</t>
        </is>
      </c>
      <c r="E16272" t="inlineStr">
        <is>
          <t>raven</t>
        </is>
      </c>
      <c r="F16272">
        <f>=5.24.3</f>
        <v/>
      </c>
      <c r="G16272" t="inlineStr">
        <is>
          <t>raven</t>
        </is>
      </c>
      <c r="H16272">
        <f>=5.23.0</f>
        <v/>
      </c>
    </row>
    <row r="16273">
      <c r="A16273" t="inlineStr">
        <is>
          <t>kinto</t>
        </is>
      </c>
      <c r="B16273" t="inlineStr">
        <is>
          <t>5f414d02315f820391f6b1d8a007471e7f1afa37</t>
        </is>
      </c>
      <c r="C16273" t="inlineStr">
        <is>
          <t>2016-08-17 13:49:52+00:00</t>
        </is>
      </c>
      <c r="D16273" t="inlineStr">
        <is>
          <t>verchange</t>
        </is>
      </c>
      <c r="E16273" t="inlineStr">
        <is>
          <t>requests</t>
        </is>
      </c>
      <c r="F16273">
        <f>=2.11.0</f>
        <v/>
      </c>
      <c r="G16273" t="inlineStr">
        <is>
          <t>requests</t>
        </is>
      </c>
      <c r="H16273">
        <f>=2.10.0</f>
        <v/>
      </c>
    </row>
    <row r="16274">
      <c r="A16274" t="inlineStr">
        <is>
          <t>kinto</t>
        </is>
      </c>
      <c r="B16274" t="inlineStr">
        <is>
          <t>5f414d02315f820391f6b1d8a007471e7f1afa37</t>
        </is>
      </c>
      <c r="C16274" t="inlineStr">
        <is>
          <t>2016-08-17 13:49:52+00:00</t>
        </is>
      </c>
      <c r="D16274" t="inlineStr">
        <is>
          <t>rem</t>
        </is>
      </c>
      <c r="E16274" t="inlineStr"/>
      <c r="F16274" t="inlineStr"/>
      <c r="G16274" t="inlineStr">
        <is>
          <t>redis</t>
        </is>
      </c>
      <c r="H16274">
        <f>=2.10.5</f>
        <v/>
      </c>
    </row>
    <row r="16275">
      <c r="A16275" t="inlineStr">
        <is>
          <t>kinto</t>
        </is>
      </c>
      <c r="B16275" t="inlineStr">
        <is>
          <t>92c519df3536c230eaccb6f0c1a30495f7c8f38a</t>
        </is>
      </c>
      <c r="C16275" t="inlineStr">
        <is>
          <t>2016-08-22 12:25:03+00:00</t>
        </is>
      </c>
      <c r="D16275" t="inlineStr">
        <is>
          <t>verchange</t>
        </is>
      </c>
      <c r="E16275" t="inlineStr">
        <is>
          <t>requests</t>
        </is>
      </c>
      <c r="F16275">
        <f>=2.11.1</f>
        <v/>
      </c>
      <c r="G16275" t="inlineStr">
        <is>
          <t>requests</t>
        </is>
      </c>
      <c r="H16275">
        <f>=2.11.0</f>
        <v/>
      </c>
    </row>
    <row r="16276">
      <c r="A16276" t="inlineStr">
        <is>
          <t>kinto</t>
        </is>
      </c>
      <c r="B16276" t="inlineStr">
        <is>
          <t>92c519df3536c230eaccb6f0c1a30495f7c8f38a</t>
        </is>
      </c>
      <c r="C16276" t="inlineStr">
        <is>
          <t>2016-08-22 12:25:03+00:00</t>
        </is>
      </c>
      <c r="D16276" t="inlineStr">
        <is>
          <t>verchange</t>
        </is>
      </c>
      <c r="E16276" t="inlineStr">
        <is>
          <t>pyramid</t>
        </is>
      </c>
      <c r="F16276">
        <f>=1.7.3</f>
        <v/>
      </c>
      <c r="G16276" t="inlineStr">
        <is>
          <t>pyramid</t>
        </is>
      </c>
      <c r="H16276">
        <f>=1.7.2</f>
        <v/>
      </c>
    </row>
    <row r="16277">
      <c r="A16277" t="inlineStr">
        <is>
          <t>kinto</t>
        </is>
      </c>
      <c r="B16277" t="inlineStr">
        <is>
          <t>2bdc92899dd348277daee9ddab6587cf239ee198</t>
        </is>
      </c>
      <c r="C16277" t="inlineStr">
        <is>
          <t>2016-08-29 08:49:56+00:00</t>
        </is>
      </c>
      <c r="D16277" t="inlineStr">
        <is>
          <t>verchange</t>
        </is>
      </c>
      <c r="E16277" t="inlineStr">
        <is>
          <t>raven</t>
        </is>
      </c>
      <c r="F16277">
        <f>=5.25.0</f>
        <v/>
      </c>
      <c r="G16277" t="inlineStr">
        <is>
          <t>raven</t>
        </is>
      </c>
      <c r="H16277">
        <f>=5.24.3</f>
        <v/>
      </c>
    </row>
    <row r="16278">
      <c r="A16278" t="inlineStr">
        <is>
          <t>kinto</t>
        </is>
      </c>
      <c r="B16278" t="inlineStr">
        <is>
          <t>eaac16a0eedad018bbd938764ae49e6f76b8cdd1</t>
        </is>
      </c>
      <c r="C16278" t="inlineStr">
        <is>
          <t>2016-09-12 14:59:36+00:00</t>
        </is>
      </c>
      <c r="D16278" t="inlineStr">
        <is>
          <t>verchange</t>
        </is>
      </c>
      <c r="E16278" t="inlineStr">
        <is>
          <t>pyramid</t>
        </is>
      </c>
      <c r="F16278">
        <f>=1.7.3</f>
        <v/>
      </c>
      <c r="G16278" t="inlineStr">
        <is>
          <t>pyramid</t>
        </is>
      </c>
      <c r="H16278">
        <f>=1.7</f>
        <v/>
      </c>
    </row>
    <row r="16279">
      <c r="A16279" t="inlineStr">
        <is>
          <t>kinto</t>
        </is>
      </c>
      <c r="B16279" t="inlineStr">
        <is>
          <t>eaac16a0eedad018bbd938764ae49e6f76b8cdd1</t>
        </is>
      </c>
      <c r="C16279" t="inlineStr">
        <is>
          <t>2016-09-12 14:59:36+00:00</t>
        </is>
      </c>
      <c r="D16279" t="inlineStr">
        <is>
          <t>verchange</t>
        </is>
      </c>
      <c r="E16279" t="inlineStr">
        <is>
          <t>newrelic</t>
        </is>
      </c>
      <c r="F16279">
        <f>=2.70.0.51</f>
        <v/>
      </c>
      <c r="G16279" t="inlineStr">
        <is>
          <t>newrelic</t>
        </is>
      </c>
      <c r="H16279">
        <f>=2.66.0.49</f>
        <v/>
      </c>
    </row>
    <row r="16280">
      <c r="A16280" t="inlineStr">
        <is>
          <t>kinto</t>
        </is>
      </c>
      <c r="B16280" t="inlineStr">
        <is>
          <t>eaac16a0eedad018bbd938764ae49e6f76b8cdd1</t>
        </is>
      </c>
      <c r="C16280" t="inlineStr">
        <is>
          <t>2016-09-12 14:59:36+00:00</t>
        </is>
      </c>
      <c r="D16280" t="inlineStr">
        <is>
          <t>verchange</t>
        </is>
      </c>
      <c r="E16280" t="inlineStr">
        <is>
          <t>contextlib2</t>
        </is>
      </c>
      <c r="F16280">
        <f>=0.5.4</f>
        <v/>
      </c>
      <c r="G16280" t="inlineStr">
        <is>
          <t>contextlib2</t>
        </is>
      </c>
      <c r="H16280">
        <f>=0.5.3</f>
        <v/>
      </c>
    </row>
    <row r="16281">
      <c r="A16281" t="inlineStr">
        <is>
          <t>kinto</t>
        </is>
      </c>
      <c r="B16281" t="inlineStr">
        <is>
          <t>eaac16a0eedad018bbd938764ae49e6f76b8cdd1</t>
        </is>
      </c>
      <c r="C16281" t="inlineStr">
        <is>
          <t>2016-09-12 14:59:36+00:00</t>
        </is>
      </c>
      <c r="D16281" t="inlineStr">
        <is>
          <t>verchange</t>
        </is>
      </c>
      <c r="E16281" t="inlineStr">
        <is>
          <t>raven</t>
        </is>
      </c>
      <c r="F16281">
        <f>=5.26.0</f>
        <v/>
      </c>
      <c r="G16281" t="inlineStr">
        <is>
          <t>raven</t>
        </is>
      </c>
      <c r="H16281">
        <f>=5.23.0</f>
        <v/>
      </c>
    </row>
    <row r="16282">
      <c r="A16282" t="inlineStr">
        <is>
          <t>kinto</t>
        </is>
      </c>
      <c r="B16282" t="inlineStr">
        <is>
          <t>eaac16a0eedad018bbd938764ae49e6f76b8cdd1</t>
        </is>
      </c>
      <c r="C16282" t="inlineStr">
        <is>
          <t>2016-09-12 14:59:36+00:00</t>
        </is>
      </c>
      <c r="D16282" t="inlineStr">
        <is>
          <t>verchange</t>
        </is>
      </c>
      <c r="E16282" t="inlineStr">
        <is>
          <t>requests</t>
        </is>
      </c>
      <c r="F16282">
        <f>=2.11.1</f>
        <v/>
      </c>
      <c r="G16282" t="inlineStr">
        <is>
          <t>requests</t>
        </is>
      </c>
      <c r="H16282">
        <f>=2.10.0</f>
        <v/>
      </c>
    </row>
    <row r="16283">
      <c r="A16283" t="inlineStr">
        <is>
          <t>kinto</t>
        </is>
      </c>
      <c r="B16283" t="inlineStr">
        <is>
          <t>eaac16a0eedad018bbd938764ae49e6f76b8cdd1</t>
        </is>
      </c>
      <c r="C16283" t="inlineStr">
        <is>
          <t>2016-09-12 14:59:36+00:00</t>
        </is>
      </c>
      <c r="D16283" t="inlineStr">
        <is>
          <t>verchange</t>
        </is>
      </c>
      <c r="E16283" t="inlineStr">
        <is>
          <t>waitress</t>
        </is>
      </c>
      <c r="F16283">
        <f>=1.0.0</f>
        <v/>
      </c>
      <c r="G16283" t="inlineStr">
        <is>
          <t>waitress</t>
        </is>
      </c>
      <c r="H16283">
        <f>=0.9.0</f>
        <v/>
      </c>
    </row>
    <row r="16284">
      <c r="A16284" t="inlineStr">
        <is>
          <t>kinto</t>
        </is>
      </c>
      <c r="B16284" t="inlineStr">
        <is>
          <t>eaac16a0eedad018bbd938764ae49e6f76b8cdd1</t>
        </is>
      </c>
      <c r="C16284" t="inlineStr">
        <is>
          <t>2016-09-12 14:59:36+00:00</t>
        </is>
      </c>
      <c r="D16284" t="inlineStr">
        <is>
          <t>verchange</t>
        </is>
      </c>
      <c r="E16284" t="inlineStr">
        <is>
          <t>SQLAlchemy</t>
        </is>
      </c>
      <c r="F16284">
        <f>=1.0.15</f>
        <v/>
      </c>
      <c r="G16284" t="inlineStr">
        <is>
          <t>SQLAlchemy</t>
        </is>
      </c>
      <c r="H16284">
        <f>=1.0.14</f>
        <v/>
      </c>
    </row>
    <row r="16285">
      <c r="A16285" t="inlineStr">
        <is>
          <t>kinto</t>
        </is>
      </c>
      <c r="B16285" t="inlineStr">
        <is>
          <t>eaac16a0eedad018bbd938764ae49e6f76b8cdd1</t>
        </is>
      </c>
      <c r="C16285" t="inlineStr">
        <is>
          <t>2016-09-12 14:59:36+00:00</t>
        </is>
      </c>
      <c r="D16285" t="inlineStr">
        <is>
          <t>verchange</t>
        </is>
      </c>
      <c r="E16285" t="inlineStr">
        <is>
          <t>Werkzeug</t>
        </is>
      </c>
      <c r="F16285">
        <f>=0.11.11</f>
        <v/>
      </c>
      <c r="G16285" t="inlineStr">
        <is>
          <t>Werkzeug</t>
        </is>
      </c>
      <c r="H16285">
        <f>=0.11.10</f>
        <v/>
      </c>
    </row>
    <row r="16286">
      <c r="A16286" t="inlineStr">
        <is>
          <t>kinto</t>
        </is>
      </c>
      <c r="B16286" t="inlineStr">
        <is>
          <t>eaac16a0eedad018bbd938764ae49e6f76b8cdd1</t>
        </is>
      </c>
      <c r="C16286" t="inlineStr">
        <is>
          <t>2016-09-12 14:59:36+00:00</t>
        </is>
      </c>
      <c r="D16286" t="inlineStr">
        <is>
          <t>verchange</t>
        </is>
      </c>
      <c r="E16286" t="inlineStr">
        <is>
          <t>zope.interface</t>
        </is>
      </c>
      <c r="F16286">
        <f>=4.3.2</f>
        <v/>
      </c>
      <c r="G16286" t="inlineStr">
        <is>
          <t>zope.interface</t>
        </is>
      </c>
      <c r="H16286">
        <f>=4.2.0</f>
        <v/>
      </c>
    </row>
    <row r="16287">
      <c r="A16287" t="inlineStr">
        <is>
          <t>kinto</t>
        </is>
      </c>
      <c r="B16287" t="inlineStr">
        <is>
          <t>8df2905a1d1dde76bb8d5016e01afdd40f23c2b9</t>
        </is>
      </c>
      <c r="C16287" t="inlineStr">
        <is>
          <t>2016-09-15 13:47:11+00:00</t>
        </is>
      </c>
      <c r="D16287" t="inlineStr">
        <is>
          <t>verchange</t>
        </is>
      </c>
      <c r="E16287" t="inlineStr">
        <is>
          <t>newrelic</t>
        </is>
      </c>
      <c r="F16287">
        <f>=2.70.0.51</f>
        <v/>
      </c>
      <c r="G16287" t="inlineStr">
        <is>
          <t>newrelic</t>
        </is>
      </c>
      <c r="H16287">
        <f>=2.68.0.50</f>
        <v/>
      </c>
    </row>
    <row r="16288">
      <c r="A16288" t="inlineStr">
        <is>
          <t>kinto</t>
        </is>
      </c>
      <c r="B16288" t="inlineStr">
        <is>
          <t>8df2905a1d1dde76bb8d5016e01afdd40f23c2b9</t>
        </is>
      </c>
      <c r="C16288" t="inlineStr">
        <is>
          <t>2016-09-15 13:47:11+00:00</t>
        </is>
      </c>
      <c r="D16288" t="inlineStr">
        <is>
          <t>verchange</t>
        </is>
      </c>
      <c r="E16288" t="inlineStr">
        <is>
          <t>raven</t>
        </is>
      </c>
      <c r="F16288">
        <f>=5.26.0</f>
        <v/>
      </c>
      <c r="G16288" t="inlineStr">
        <is>
          <t>raven</t>
        </is>
      </c>
      <c r="H16288">
        <f>=5.25.0</f>
        <v/>
      </c>
    </row>
    <row r="16289">
      <c r="A16289" t="inlineStr">
        <is>
          <t>kinto</t>
        </is>
      </c>
      <c r="B16289" t="inlineStr">
        <is>
          <t>8df2905a1d1dde76bb8d5016e01afdd40f23c2b9</t>
        </is>
      </c>
      <c r="C16289" t="inlineStr">
        <is>
          <t>2016-09-15 13:47:11+00:00</t>
        </is>
      </c>
      <c r="D16289" t="inlineStr">
        <is>
          <t>verchange</t>
        </is>
      </c>
      <c r="E16289" t="inlineStr">
        <is>
          <t>waitress</t>
        </is>
      </c>
      <c r="F16289">
        <f>=1.0.0</f>
        <v/>
      </c>
      <c r="G16289" t="inlineStr">
        <is>
          <t>waitress</t>
        </is>
      </c>
      <c r="H16289">
        <f>=0.9.0</f>
        <v/>
      </c>
    </row>
    <row r="16290">
      <c r="A16290" t="inlineStr">
        <is>
          <t>kinto</t>
        </is>
      </c>
      <c r="B16290" t="inlineStr">
        <is>
          <t>8df2905a1d1dde76bb8d5016e01afdd40f23c2b9</t>
        </is>
      </c>
      <c r="C16290" t="inlineStr">
        <is>
          <t>2016-09-15 13:47:11+00:00</t>
        </is>
      </c>
      <c r="D16290" t="inlineStr">
        <is>
          <t>verchange</t>
        </is>
      </c>
      <c r="E16290" t="inlineStr">
        <is>
          <t>SQLAlchemy</t>
        </is>
      </c>
      <c r="F16290">
        <f>=1.0.15</f>
        <v/>
      </c>
      <c r="G16290" t="inlineStr">
        <is>
          <t>SQLAlchemy</t>
        </is>
      </c>
      <c r="H16290">
        <f>=1.0.14</f>
        <v/>
      </c>
    </row>
    <row r="16291">
      <c r="A16291" t="inlineStr">
        <is>
          <t>kinto</t>
        </is>
      </c>
      <c r="B16291" t="inlineStr">
        <is>
          <t>8df2905a1d1dde76bb8d5016e01afdd40f23c2b9</t>
        </is>
      </c>
      <c r="C16291" t="inlineStr">
        <is>
          <t>2016-09-15 13:47:11+00:00</t>
        </is>
      </c>
      <c r="D16291" t="inlineStr">
        <is>
          <t>verchange</t>
        </is>
      </c>
      <c r="E16291" t="inlineStr">
        <is>
          <t>Werkzeug</t>
        </is>
      </c>
      <c r="F16291">
        <f>=0.11.11</f>
        <v/>
      </c>
      <c r="G16291" t="inlineStr">
        <is>
          <t>Werkzeug</t>
        </is>
      </c>
      <c r="H16291">
        <f>=0.11.10</f>
        <v/>
      </c>
    </row>
    <row r="16292">
      <c r="A16292" t="inlineStr">
        <is>
          <t>kinto</t>
        </is>
      </c>
      <c r="B16292" t="inlineStr">
        <is>
          <t>8df2905a1d1dde76bb8d5016e01afdd40f23c2b9</t>
        </is>
      </c>
      <c r="C16292" t="inlineStr">
        <is>
          <t>2016-09-15 13:47:11+00:00</t>
        </is>
      </c>
      <c r="D16292" t="inlineStr">
        <is>
          <t>verchange</t>
        </is>
      </c>
      <c r="E16292" t="inlineStr">
        <is>
          <t>pyramid-tm</t>
        </is>
      </c>
      <c r="F16292">
        <f>=1.0</f>
        <v/>
      </c>
      <c r="G16292" t="inlineStr">
        <is>
          <t>pyramid-tm</t>
        </is>
      </c>
      <c r="H16292">
        <f>=0.12.1</f>
        <v/>
      </c>
    </row>
    <row r="16293">
      <c r="A16293" t="inlineStr">
        <is>
          <t>kinto</t>
        </is>
      </c>
      <c r="B16293" t="inlineStr">
        <is>
          <t>8df2905a1d1dde76bb8d5016e01afdd40f23c2b9</t>
        </is>
      </c>
      <c r="C16293" t="inlineStr">
        <is>
          <t>2016-09-15 13:47:11+00:00</t>
        </is>
      </c>
      <c r="D16293" t="inlineStr">
        <is>
          <t>verchange</t>
        </is>
      </c>
      <c r="E16293" t="inlineStr">
        <is>
          <t>zope.interface</t>
        </is>
      </c>
      <c r="F16293">
        <f>=4.3.2</f>
        <v/>
      </c>
      <c r="G16293" t="inlineStr">
        <is>
          <t>zope.interface</t>
        </is>
      </c>
      <c r="H16293">
        <f>=4.2.0</f>
        <v/>
      </c>
    </row>
    <row r="16294">
      <c r="A16294" t="inlineStr">
        <is>
          <t>kinto</t>
        </is>
      </c>
      <c r="B16294" t="inlineStr">
        <is>
          <t>6403e2b31dabb5d582cccf609d43c612d940da41</t>
        </is>
      </c>
      <c r="C16294" t="inlineStr">
        <is>
          <t>2016-10-04 09:22:47+00:00</t>
        </is>
      </c>
      <c r="D16294" t="inlineStr">
        <is>
          <t>verchange</t>
        </is>
      </c>
      <c r="E16294" t="inlineStr">
        <is>
          <t>raven</t>
        </is>
      </c>
      <c r="F16294">
        <f>=5.27.1</f>
        <v/>
      </c>
      <c r="G16294" t="inlineStr">
        <is>
          <t>raven</t>
        </is>
      </c>
      <c r="H16294">
        <f>=5.26.0</f>
        <v/>
      </c>
    </row>
    <row r="16295">
      <c r="A16295" t="inlineStr">
        <is>
          <t>kinto</t>
        </is>
      </c>
      <c r="B16295" t="inlineStr">
        <is>
          <t>14c41ceb059c2ed49ab0f258c12b1f538d1b6817</t>
        </is>
      </c>
      <c r="C16295" t="inlineStr">
        <is>
          <t>2016-10-25 12:49:31+00:00</t>
        </is>
      </c>
      <c r="D16295" t="inlineStr">
        <is>
          <t>verchange</t>
        </is>
      </c>
      <c r="E16295" t="inlineStr">
        <is>
          <t>WebOb</t>
        </is>
      </c>
      <c r="F16295">
        <f>=1.6.2</f>
        <v/>
      </c>
      <c r="G16295" t="inlineStr">
        <is>
          <t>WebOb</t>
        </is>
      </c>
      <c r="H16295">
        <f>=1.6.1</f>
        <v/>
      </c>
    </row>
    <row r="16296">
      <c r="A16296" t="inlineStr">
        <is>
          <t>kinto</t>
        </is>
      </c>
      <c r="B16296" t="inlineStr">
        <is>
          <t>14c41ceb059c2ed49ab0f258c12b1f538d1b6817</t>
        </is>
      </c>
      <c r="C16296" t="inlineStr">
        <is>
          <t>2016-10-25 12:49:31+00:00</t>
        </is>
      </c>
      <c r="D16296" t="inlineStr">
        <is>
          <t>verchange</t>
        </is>
      </c>
      <c r="E16296" t="inlineStr">
        <is>
          <t>newrelic</t>
        </is>
      </c>
      <c r="F16296">
        <f>=2.72.0.52</f>
        <v/>
      </c>
      <c r="G16296" t="inlineStr">
        <is>
          <t>newrelic</t>
        </is>
      </c>
      <c r="H16296">
        <f>=2.70.0.51</f>
        <v/>
      </c>
    </row>
    <row r="16297">
      <c r="A16297" t="inlineStr">
        <is>
          <t>kinto</t>
        </is>
      </c>
      <c r="B16297" t="inlineStr">
        <is>
          <t>14c41ceb059c2ed49ab0f258c12b1f538d1b6817</t>
        </is>
      </c>
      <c r="C16297" t="inlineStr">
        <is>
          <t>2016-10-25 12:49:31+00:00</t>
        </is>
      </c>
      <c r="D16297" t="inlineStr">
        <is>
          <t>verchange</t>
        </is>
      </c>
      <c r="E16297" t="inlineStr">
        <is>
          <t>simplejson</t>
        </is>
      </c>
      <c r="F16297">
        <f>=3.9.0</f>
        <v/>
      </c>
      <c r="G16297" t="inlineStr">
        <is>
          <t>simplejson</t>
        </is>
      </c>
      <c r="H16297">
        <f>=3.8.2</f>
        <v/>
      </c>
    </row>
    <row r="16298">
      <c r="A16298" t="inlineStr">
        <is>
          <t>kinto</t>
        </is>
      </c>
      <c r="B16298" t="inlineStr">
        <is>
          <t>14c41ceb059c2ed49ab0f258c12b1f538d1b6817</t>
        </is>
      </c>
      <c r="C16298" t="inlineStr">
        <is>
          <t>2016-10-25 12:49:31+00:00</t>
        </is>
      </c>
      <c r="D16298" t="inlineStr">
        <is>
          <t>verchange</t>
        </is>
      </c>
      <c r="E16298" t="inlineStr">
        <is>
          <t>raven</t>
        </is>
      </c>
      <c r="F16298">
        <f>=5.31.0</f>
        <v/>
      </c>
      <c r="G16298" t="inlineStr">
        <is>
          <t>raven</t>
        </is>
      </c>
      <c r="H16298">
        <f>=5.27.1</f>
        <v/>
      </c>
    </row>
    <row r="16299">
      <c r="A16299" t="inlineStr">
        <is>
          <t>kinto</t>
        </is>
      </c>
      <c r="B16299" t="inlineStr">
        <is>
          <t>14c41ceb059c2ed49ab0f258c12b1f538d1b6817</t>
        </is>
      </c>
      <c r="C16299" t="inlineStr">
        <is>
          <t>2016-10-25 12:49:31+00:00</t>
        </is>
      </c>
      <c r="D16299" t="inlineStr">
        <is>
          <t>verchange</t>
        </is>
      </c>
      <c r="E16299" t="inlineStr">
        <is>
          <t>waitress</t>
        </is>
      </c>
      <c r="F16299">
        <f>=1.0.1</f>
        <v/>
      </c>
      <c r="G16299" t="inlineStr">
        <is>
          <t>waitress</t>
        </is>
      </c>
      <c r="H16299">
        <f>=1.0.0</f>
        <v/>
      </c>
    </row>
    <row r="16300">
      <c r="A16300" t="inlineStr">
        <is>
          <t>kinto</t>
        </is>
      </c>
      <c r="B16300" t="inlineStr">
        <is>
          <t>14c41ceb059c2ed49ab0f258c12b1f538d1b6817</t>
        </is>
      </c>
      <c r="C16300" t="inlineStr">
        <is>
          <t>2016-10-25 12:49:31+00:00</t>
        </is>
      </c>
      <c r="D16300" t="inlineStr">
        <is>
          <t>verchange</t>
        </is>
      </c>
      <c r="E16300" t="inlineStr">
        <is>
          <t>SQLAlchemy</t>
        </is>
      </c>
      <c r="F16300">
        <f>=1.1.2</f>
        <v/>
      </c>
      <c r="G16300" t="inlineStr">
        <is>
          <t>SQLAlchemy</t>
        </is>
      </c>
      <c r="H16300">
        <f>=1.0.15</f>
        <v/>
      </c>
    </row>
    <row r="16301">
      <c r="A16301" t="inlineStr">
        <is>
          <t>kinto</t>
        </is>
      </c>
      <c r="B16301" t="inlineStr">
        <is>
          <t>14c41ceb059c2ed49ab0f258c12b1f538d1b6817</t>
        </is>
      </c>
      <c r="C16301" t="inlineStr">
        <is>
          <t>2016-10-25 12:49:31+00:00</t>
        </is>
      </c>
      <c r="D16301" t="inlineStr">
        <is>
          <t>verchange</t>
        </is>
      </c>
      <c r="E16301" t="inlineStr">
        <is>
          <t>pyramid-tm</t>
        </is>
      </c>
      <c r="F16301">
        <f>=1.0.1</f>
        <v/>
      </c>
      <c r="G16301" t="inlineStr">
        <is>
          <t>pyramid-tm</t>
        </is>
      </c>
      <c r="H16301">
        <f>=1.0</f>
        <v/>
      </c>
    </row>
    <row r="16302">
      <c r="A16302" t="inlineStr">
        <is>
          <t>kinto</t>
        </is>
      </c>
      <c r="B16302" t="inlineStr">
        <is>
          <t>73f622a4879376ad1963e87cdd058f28c42afc31</t>
        </is>
      </c>
      <c r="C16302" t="inlineStr">
        <is>
          <t>2016-11-14 17:19:06+00:00</t>
        </is>
      </c>
      <c r="D16302" t="inlineStr">
        <is>
          <t>verchange</t>
        </is>
      </c>
      <c r="E16302" t="inlineStr">
        <is>
          <t>transaction</t>
        </is>
      </c>
      <c r="F16302">
        <f>=2.0.2</f>
        <v/>
      </c>
      <c r="G16302" t="inlineStr">
        <is>
          <t>transaction</t>
        </is>
      </c>
      <c r="H16302">
        <f>=1.6.1</f>
        <v/>
      </c>
    </row>
    <row r="16303">
      <c r="A16303" t="inlineStr">
        <is>
          <t>kinto</t>
        </is>
      </c>
      <c r="B16303" t="inlineStr">
        <is>
          <t>73f622a4879376ad1963e87cdd058f28c42afc31</t>
        </is>
      </c>
      <c r="C16303" t="inlineStr">
        <is>
          <t>2016-11-14 17:19:06+00:00</t>
        </is>
      </c>
      <c r="D16303" t="inlineStr">
        <is>
          <t>verchange</t>
        </is>
      </c>
      <c r="E16303" t="inlineStr">
        <is>
          <t>newrelic</t>
        </is>
      </c>
      <c r="F16303">
        <f>=2.72.1.53</f>
        <v/>
      </c>
      <c r="G16303" t="inlineStr">
        <is>
          <t>newrelic</t>
        </is>
      </c>
      <c r="H16303">
        <f>=2.72.0.52</f>
        <v/>
      </c>
    </row>
    <row r="16304">
      <c r="A16304" t="inlineStr">
        <is>
          <t>kinto</t>
        </is>
      </c>
      <c r="B16304" t="inlineStr">
        <is>
          <t>73f622a4879376ad1963e87cdd058f28c42afc31</t>
        </is>
      </c>
      <c r="C16304" t="inlineStr">
        <is>
          <t>2016-11-14 17:19:06+00:00</t>
        </is>
      </c>
      <c r="D16304" t="inlineStr">
        <is>
          <t>verchange</t>
        </is>
      </c>
      <c r="E16304" t="inlineStr">
        <is>
          <t>simplejson</t>
        </is>
      </c>
      <c r="F16304">
        <f>=3.10.0</f>
        <v/>
      </c>
      <c r="G16304" t="inlineStr">
        <is>
          <t>simplejson</t>
        </is>
      </c>
      <c r="H16304">
        <f>=3.9.0</f>
        <v/>
      </c>
    </row>
    <row r="16305">
      <c r="A16305" t="inlineStr">
        <is>
          <t>kinto</t>
        </is>
      </c>
      <c r="B16305" t="inlineStr">
        <is>
          <t>73f622a4879376ad1963e87cdd058f28c42afc31</t>
        </is>
      </c>
      <c r="C16305" t="inlineStr">
        <is>
          <t>2016-11-14 17:19:06+00:00</t>
        </is>
      </c>
      <c r="D16305" t="inlineStr">
        <is>
          <t>verchange</t>
        </is>
      </c>
      <c r="E16305" t="inlineStr">
        <is>
          <t>pyramid-multiauth</t>
        </is>
      </c>
      <c r="F16305">
        <f>=0.9.0</f>
        <v/>
      </c>
      <c r="G16305" t="inlineStr">
        <is>
          <t>pyramid-multiauth</t>
        </is>
      </c>
      <c r="H16305">
        <f>=0.8.0</f>
        <v/>
      </c>
    </row>
    <row r="16306">
      <c r="A16306" t="inlineStr">
        <is>
          <t>kinto</t>
        </is>
      </c>
      <c r="B16306" t="inlineStr">
        <is>
          <t>73f622a4879376ad1963e87cdd058f28c42afc31</t>
        </is>
      </c>
      <c r="C16306" t="inlineStr">
        <is>
          <t>2016-11-14 17:19:06+00:00</t>
        </is>
      </c>
      <c r="D16306" t="inlineStr">
        <is>
          <t>verchange</t>
        </is>
      </c>
      <c r="E16306" t="inlineStr">
        <is>
          <t>python-dateutil</t>
        </is>
      </c>
      <c r="F16306">
        <f>=2.6.0</f>
        <v/>
      </c>
      <c r="G16306" t="inlineStr">
        <is>
          <t>python-dateutil</t>
        </is>
      </c>
      <c r="H16306">
        <f>=2.5.3</f>
        <v/>
      </c>
    </row>
    <row r="16307">
      <c r="A16307" t="inlineStr">
        <is>
          <t>kinto</t>
        </is>
      </c>
      <c r="B16307" t="inlineStr">
        <is>
          <t>73f622a4879376ad1963e87cdd058f28c42afc31</t>
        </is>
      </c>
      <c r="C16307" t="inlineStr">
        <is>
          <t>2016-11-14 17:19:06+00:00</t>
        </is>
      </c>
      <c r="D16307" t="inlineStr">
        <is>
          <t>verchange</t>
        </is>
      </c>
      <c r="E16307" t="inlineStr">
        <is>
          <t>zope.deprecation</t>
        </is>
      </c>
      <c r="F16307">
        <f>=4.2.0</f>
        <v/>
      </c>
      <c r="G16307" t="inlineStr">
        <is>
          <t>zope.deprecation</t>
        </is>
      </c>
      <c r="H16307">
        <f>=4.1.2</f>
        <v/>
      </c>
    </row>
    <row r="16308">
      <c r="A16308" t="inlineStr">
        <is>
          <t>kinto</t>
        </is>
      </c>
      <c r="B16308" t="inlineStr">
        <is>
          <t>73f622a4879376ad1963e87cdd058f28c42afc31</t>
        </is>
      </c>
      <c r="C16308" t="inlineStr">
        <is>
          <t>2016-11-14 17:19:06+00:00</t>
        </is>
      </c>
      <c r="D16308" t="inlineStr">
        <is>
          <t>verchange</t>
        </is>
      </c>
      <c r="E16308" t="inlineStr">
        <is>
          <t>SQLAlchemy</t>
        </is>
      </c>
      <c r="F16308">
        <f>=1.1.3</f>
        <v/>
      </c>
      <c r="G16308" t="inlineStr">
        <is>
          <t>SQLAlchemy</t>
        </is>
      </c>
      <c r="H16308">
        <f>=1.1.2</f>
        <v/>
      </c>
    </row>
    <row r="16309">
      <c r="A16309" t="inlineStr">
        <is>
          <t>kinto</t>
        </is>
      </c>
      <c r="B16309" t="inlineStr">
        <is>
          <t>e23d27cb29899e763337628299e79a37ef45835e</t>
        </is>
      </c>
      <c r="C16309" t="inlineStr">
        <is>
          <t>2016-11-22 10:32:05+00:00</t>
        </is>
      </c>
      <c r="D16309" t="inlineStr">
        <is>
          <t>verchange</t>
        </is>
      </c>
      <c r="E16309" t="inlineStr">
        <is>
          <t>transaction</t>
        </is>
      </c>
      <c r="F16309">
        <f>=2.0.3</f>
        <v/>
      </c>
      <c r="G16309" t="inlineStr">
        <is>
          <t>transaction</t>
        </is>
      </c>
      <c r="H16309">
        <f>=2.0.2</f>
        <v/>
      </c>
    </row>
    <row r="16310">
      <c r="A16310" t="inlineStr">
        <is>
          <t>kinto</t>
        </is>
      </c>
      <c r="B16310" t="inlineStr">
        <is>
          <t>e23d27cb29899e763337628299e79a37ef45835e</t>
        </is>
      </c>
      <c r="C16310" t="inlineStr">
        <is>
          <t>2016-11-22 10:32:05+00:00</t>
        </is>
      </c>
      <c r="D16310" t="inlineStr">
        <is>
          <t>verchange</t>
        </is>
      </c>
      <c r="E16310" t="inlineStr">
        <is>
          <t>WebOb</t>
        </is>
      </c>
      <c r="F16310">
        <f>=1.6.3</f>
        <v/>
      </c>
      <c r="G16310" t="inlineStr">
        <is>
          <t>WebOb</t>
        </is>
      </c>
      <c r="H16310">
        <f>=1.6.2</f>
        <v/>
      </c>
    </row>
    <row r="16311">
      <c r="A16311" t="inlineStr">
        <is>
          <t>kinto</t>
        </is>
      </c>
      <c r="B16311" t="inlineStr">
        <is>
          <t>e23d27cb29899e763337628299e79a37ef45835e</t>
        </is>
      </c>
      <c r="C16311" t="inlineStr">
        <is>
          <t>2016-11-22 10:32:05+00:00</t>
        </is>
      </c>
      <c r="D16311" t="inlineStr">
        <is>
          <t>verchange</t>
        </is>
      </c>
      <c r="E16311" t="inlineStr">
        <is>
          <t>newrelic</t>
        </is>
      </c>
      <c r="F16311">
        <f>=2.74.0.54</f>
        <v/>
      </c>
      <c r="G16311" t="inlineStr">
        <is>
          <t>newrelic</t>
        </is>
      </c>
      <c r="H16311">
        <f>=2.72.1.53</f>
        <v/>
      </c>
    </row>
    <row r="16312">
      <c r="A16312" t="inlineStr">
        <is>
          <t>kinto</t>
        </is>
      </c>
      <c r="B16312" t="inlineStr">
        <is>
          <t>e23d27cb29899e763337628299e79a37ef45835e</t>
        </is>
      </c>
      <c r="C16312" t="inlineStr">
        <is>
          <t>2016-11-22 10:32:05+00:00</t>
        </is>
      </c>
      <c r="D16312" t="inlineStr">
        <is>
          <t>verchange</t>
        </is>
      </c>
      <c r="E16312" t="inlineStr">
        <is>
          <t>raven</t>
        </is>
      </c>
      <c r="F16312">
        <f>=5.32.0</f>
        <v/>
      </c>
      <c r="G16312" t="inlineStr">
        <is>
          <t>raven</t>
        </is>
      </c>
      <c r="H16312">
        <f>=5.31.0</f>
        <v/>
      </c>
    </row>
    <row r="16313">
      <c r="A16313" t="inlineStr">
        <is>
          <t>kinto</t>
        </is>
      </c>
      <c r="B16313" t="inlineStr">
        <is>
          <t>e23d27cb29899e763337628299e79a37ef45835e</t>
        </is>
      </c>
      <c r="C16313" t="inlineStr">
        <is>
          <t>2016-11-22 10:32:05+00:00</t>
        </is>
      </c>
      <c r="D16313" t="inlineStr">
        <is>
          <t>verchange</t>
        </is>
      </c>
      <c r="E16313" t="inlineStr">
        <is>
          <t>requests</t>
        </is>
      </c>
      <c r="F16313">
        <f>=2.12.1</f>
        <v/>
      </c>
      <c r="G16313" t="inlineStr">
        <is>
          <t>requests</t>
        </is>
      </c>
      <c r="H16313">
        <f>=2.11.1</f>
        <v/>
      </c>
    </row>
    <row r="16314">
      <c r="A16314" t="inlineStr">
        <is>
          <t>kinto</t>
        </is>
      </c>
      <c r="B16314" t="inlineStr">
        <is>
          <t>e23d27cb29899e763337628299e79a37ef45835e</t>
        </is>
      </c>
      <c r="C16314" t="inlineStr">
        <is>
          <t>2016-11-22 10:32:05+00:00</t>
        </is>
      </c>
      <c r="D16314" t="inlineStr">
        <is>
          <t>verchange</t>
        </is>
      </c>
      <c r="E16314" t="inlineStr">
        <is>
          <t>SQLAlchemy</t>
        </is>
      </c>
      <c r="F16314">
        <f>=1.1.4</f>
        <v/>
      </c>
      <c r="G16314" t="inlineStr">
        <is>
          <t>SQLAlchemy</t>
        </is>
      </c>
      <c r="H16314">
        <f>=1.1.3</f>
        <v/>
      </c>
    </row>
    <row r="16315">
      <c r="A16315" t="inlineStr">
        <is>
          <t>kinto</t>
        </is>
      </c>
      <c r="B16315" t="inlineStr">
        <is>
          <t>e23d27cb29899e763337628299e79a37ef45835e</t>
        </is>
      </c>
      <c r="C16315" t="inlineStr">
        <is>
          <t>2016-11-22 10:32:05+00:00</t>
        </is>
      </c>
      <c r="D16315" t="inlineStr">
        <is>
          <t>verchange</t>
        </is>
      </c>
      <c r="E16315" t="inlineStr">
        <is>
          <t>cornice</t>
        </is>
      </c>
      <c r="F16315">
        <f>=2.1.0</f>
        <v/>
      </c>
      <c r="G16315" t="inlineStr">
        <is>
          <t>cornice</t>
        </is>
      </c>
      <c r="H16315">
        <f>=1.2.1</f>
        <v/>
      </c>
    </row>
    <row r="16316">
      <c r="A16316" t="inlineStr">
        <is>
          <t>kinto</t>
        </is>
      </c>
      <c r="B16316" t="inlineStr">
        <is>
          <t>e23d27cb29899e763337628299e79a37ef45835e</t>
        </is>
      </c>
      <c r="C16316" t="inlineStr">
        <is>
          <t>2016-11-22 10:32:05+00:00</t>
        </is>
      </c>
      <c r="D16316" t="inlineStr">
        <is>
          <t>verchange</t>
        </is>
      </c>
      <c r="E16316" t="inlineStr">
        <is>
          <t>pyramid-tm</t>
        </is>
      </c>
      <c r="F16316">
        <f>=1.1.1</f>
        <v/>
      </c>
      <c r="G16316" t="inlineStr">
        <is>
          <t>pyramid-tm</t>
        </is>
      </c>
      <c r="H16316">
        <f>=1.0.1</f>
        <v/>
      </c>
    </row>
    <row r="16317">
      <c r="A16317" t="inlineStr">
        <is>
          <t>kinto</t>
        </is>
      </c>
      <c r="B16317" t="inlineStr">
        <is>
          <t>e23d27cb29899e763337628299e79a37ef45835e</t>
        </is>
      </c>
      <c r="C16317" t="inlineStr">
        <is>
          <t>2016-11-22 10:32:05+00:00</t>
        </is>
      </c>
      <c r="D16317" t="inlineStr">
        <is>
          <t>add</t>
        </is>
      </c>
      <c r="E16317" t="inlineStr">
        <is>
          <t>jsonpatch</t>
        </is>
      </c>
      <c r="F16317">
        <f>=1.14</f>
        <v/>
      </c>
      <c r="G16317" t="inlineStr"/>
      <c r="H16317" t="inlineStr"/>
    </row>
    <row r="16318">
      <c r="A16318" t="inlineStr">
        <is>
          <t>kinto</t>
        </is>
      </c>
      <c r="B16318" t="inlineStr">
        <is>
          <t>e23d27cb29899e763337628299e79a37ef45835e</t>
        </is>
      </c>
      <c r="C16318" t="inlineStr">
        <is>
          <t>2016-11-22 10:32:05+00:00</t>
        </is>
      </c>
      <c r="D16318" t="inlineStr">
        <is>
          <t>add</t>
        </is>
      </c>
      <c r="E16318" t="inlineStr">
        <is>
          <t>jsonpointer</t>
        </is>
      </c>
      <c r="F16318">
        <f>=1.10</f>
        <v/>
      </c>
      <c r="G16318" t="inlineStr"/>
      <c r="H16318" t="inlineStr"/>
    </row>
    <row r="16319">
      <c r="A16319" t="inlineStr">
        <is>
          <t>kinto</t>
        </is>
      </c>
      <c r="B16319" t="inlineStr">
        <is>
          <t>8f55ec96d5f4b25ee7ef674dfeb9561fed429afd</t>
        </is>
      </c>
      <c r="C16319" t="inlineStr">
        <is>
          <t>2016-12-20 23:21:44+00:00</t>
        </is>
      </c>
      <c r="D16319" t="inlineStr">
        <is>
          <t>verchange</t>
        </is>
      </c>
      <c r="E16319" t="inlineStr">
        <is>
          <t>requests</t>
        </is>
      </c>
      <c r="F16319">
        <f>=2.12.4</f>
        <v/>
      </c>
      <c r="G16319" t="inlineStr">
        <is>
          <t>requests</t>
        </is>
      </c>
      <c r="H16319">
        <f>=2.12.1</f>
        <v/>
      </c>
    </row>
    <row r="16320">
      <c r="A16320" t="inlineStr">
        <is>
          <t>kinto</t>
        </is>
      </c>
      <c r="B16320" t="inlineStr">
        <is>
          <t>8f55ec96d5f4b25ee7ef674dfeb9561fed429afd</t>
        </is>
      </c>
      <c r="C16320" t="inlineStr">
        <is>
          <t>2016-12-20 23:21:44+00:00</t>
        </is>
      </c>
      <c r="D16320" t="inlineStr">
        <is>
          <t>verchange</t>
        </is>
      </c>
      <c r="E16320" t="inlineStr">
        <is>
          <t>newrelic</t>
        </is>
      </c>
      <c r="F16320">
        <f>=2.76.0.55</f>
        <v/>
      </c>
      <c r="G16320" t="inlineStr">
        <is>
          <t>newrelic</t>
        </is>
      </c>
      <c r="H16320">
        <f>=2.74.0.54</f>
        <v/>
      </c>
    </row>
    <row r="16321">
      <c r="A16321" t="inlineStr">
        <is>
          <t>kinto</t>
        </is>
      </c>
      <c r="B16321" t="inlineStr">
        <is>
          <t>8f55ec96d5f4b25ee7ef674dfeb9561fed429afd</t>
        </is>
      </c>
      <c r="C16321" t="inlineStr">
        <is>
          <t>2016-12-20 23:21:44+00:00</t>
        </is>
      </c>
      <c r="D16321" t="inlineStr">
        <is>
          <t>verchange</t>
        </is>
      </c>
      <c r="E16321" t="inlineStr">
        <is>
          <t>cornice</t>
        </is>
      </c>
      <c r="F16321">
        <f>=2.3.0</f>
        <v/>
      </c>
      <c r="G16321" t="inlineStr">
        <is>
          <t>cornice</t>
        </is>
      </c>
      <c r="H16321">
        <f>=2.1.0</f>
        <v/>
      </c>
    </row>
    <row r="16322">
      <c r="A16322" t="inlineStr">
        <is>
          <t>kinto</t>
        </is>
      </c>
      <c r="B16322" t="inlineStr">
        <is>
          <t>8f55ec96d5f4b25ee7ef674dfeb9561fed429afd</t>
        </is>
      </c>
      <c r="C16322" t="inlineStr">
        <is>
          <t>2016-12-20 23:21:44+00:00</t>
        </is>
      </c>
      <c r="D16322" t="inlineStr">
        <is>
          <t>verchange</t>
        </is>
      </c>
      <c r="E16322" t="inlineStr">
        <is>
          <t>zope.interface</t>
        </is>
      </c>
      <c r="F16322">
        <f>=4.3.3</f>
        <v/>
      </c>
      <c r="G16322" t="inlineStr">
        <is>
          <t>zope.interface</t>
        </is>
      </c>
      <c r="H16322">
        <f>=4.3.2</f>
        <v/>
      </c>
    </row>
    <row r="16323">
      <c r="A16323" t="inlineStr">
        <is>
          <t>kinto</t>
        </is>
      </c>
      <c r="B16323" t="inlineStr">
        <is>
          <t>373d93d4e78b62af14eb82a4e2a5ebd9d5913051</t>
        </is>
      </c>
      <c r="C16323" t="inlineStr">
        <is>
          <t>2017-01-11 16:00:53+00:00</t>
        </is>
      </c>
      <c r="D16323" t="inlineStr">
        <is>
          <t>verchange</t>
        </is>
      </c>
      <c r="E16323" t="inlineStr">
        <is>
          <t>newrelic</t>
        </is>
      </c>
      <c r="F16323">
        <f>=2.78.0.57</f>
        <v/>
      </c>
      <c r="G16323" t="inlineStr">
        <is>
          <t>newrelic</t>
        </is>
      </c>
      <c r="H16323">
        <f>=2.76.0.55</f>
        <v/>
      </c>
    </row>
    <row r="16324">
      <c r="A16324" t="inlineStr">
        <is>
          <t>kinto</t>
        </is>
      </c>
      <c r="B16324" t="inlineStr">
        <is>
          <t>373d93d4e78b62af14eb82a4e2a5ebd9d5913051</t>
        </is>
      </c>
      <c r="C16324" t="inlineStr">
        <is>
          <t>2017-01-11 16:00:53+00:00</t>
        </is>
      </c>
      <c r="D16324" t="inlineStr">
        <is>
          <t>verchange</t>
        </is>
      </c>
      <c r="E16324" t="inlineStr">
        <is>
          <t>Werkzeug</t>
        </is>
      </c>
      <c r="F16324">
        <f>=0.11.15</f>
        <v/>
      </c>
      <c r="G16324" t="inlineStr">
        <is>
          <t>Werkzeug</t>
        </is>
      </c>
      <c r="H16324">
        <f>=0.11.11</f>
        <v/>
      </c>
    </row>
    <row r="16325">
      <c r="A16325" t="inlineStr">
        <is>
          <t>kinto</t>
        </is>
      </c>
      <c r="B16325" t="inlineStr">
        <is>
          <t>373d93d4e78b62af14eb82a4e2a5ebd9d5913051</t>
        </is>
      </c>
      <c r="C16325" t="inlineStr">
        <is>
          <t>2017-01-11 16:00:53+00:00</t>
        </is>
      </c>
      <c r="D16325" t="inlineStr">
        <is>
          <t>verchange</t>
        </is>
      </c>
      <c r="E16325" t="inlineStr">
        <is>
          <t>WebOb</t>
        </is>
      </c>
      <c r="F16325">
        <f>=1.7.0</f>
        <v/>
      </c>
      <c r="G16325" t="inlineStr">
        <is>
          <t>WebOb</t>
        </is>
      </c>
      <c r="H16325">
        <f>=1.6.3</f>
        <v/>
      </c>
    </row>
    <row r="16326">
      <c r="A16326" t="inlineStr">
        <is>
          <t>kinto</t>
        </is>
      </c>
      <c r="B16326" t="inlineStr">
        <is>
          <t>373d93d4e78b62af14eb82a4e2a5ebd9d5913051</t>
        </is>
      </c>
      <c r="C16326" t="inlineStr">
        <is>
          <t>2017-01-11 16:00:53+00:00</t>
        </is>
      </c>
      <c r="D16326" t="inlineStr">
        <is>
          <t>add</t>
        </is>
      </c>
      <c r="E16326" t="inlineStr">
        <is>
          <t>ruamel.ordereddict</t>
        </is>
      </c>
      <c r="F16326">
        <f>=0.4.9</f>
        <v/>
      </c>
      <c r="G16326" t="inlineStr"/>
      <c r="H16326" t="inlineStr"/>
    </row>
    <row r="16327">
      <c r="A16327" t="inlineStr">
        <is>
          <t>kinto</t>
        </is>
      </c>
      <c r="B16327" t="inlineStr">
        <is>
          <t>373d93d4e78b62af14eb82a4e2a5ebd9d5913051</t>
        </is>
      </c>
      <c r="C16327" t="inlineStr">
        <is>
          <t>2017-01-11 16:00:53+00:00</t>
        </is>
      </c>
      <c r="D16327" t="inlineStr">
        <is>
          <t>add</t>
        </is>
      </c>
      <c r="E16327" t="inlineStr">
        <is>
          <t>ruamel.yaml</t>
        </is>
      </c>
      <c r="F16327">
        <f>=0.13.7</f>
        <v/>
      </c>
      <c r="G16327" t="inlineStr"/>
      <c r="H16327" t="inlineStr"/>
    </row>
    <row r="16328">
      <c r="A16328" t="inlineStr">
        <is>
          <t>kinto</t>
        </is>
      </c>
      <c r="B16328" t="inlineStr">
        <is>
          <t>373d93d4e78b62af14eb82a4e2a5ebd9d5913051</t>
        </is>
      </c>
      <c r="C16328" t="inlineStr">
        <is>
          <t>2017-01-11 16:00:53+00:00</t>
        </is>
      </c>
      <c r="D16328" t="inlineStr">
        <is>
          <t>add</t>
        </is>
      </c>
      <c r="E16328" t="inlineStr">
        <is>
          <t>typing</t>
        </is>
      </c>
      <c r="F16328">
        <f>=3.5.3.0</f>
        <v/>
      </c>
      <c r="G16328" t="inlineStr"/>
      <c r="H16328" t="inlineStr"/>
    </row>
    <row r="16329">
      <c r="A16329" t="inlineStr">
        <is>
          <t>kinto</t>
        </is>
      </c>
      <c r="B16329" t="inlineStr">
        <is>
          <t>9430b493b2775a7cc68617b83c9e7e8cdb2d5b63</t>
        </is>
      </c>
      <c r="C16329" t="inlineStr">
        <is>
          <t>2017-01-24 10:36:50+00:00</t>
        </is>
      </c>
      <c r="D16329" t="inlineStr">
        <is>
          <t>verchange</t>
        </is>
      </c>
      <c r="E16329" t="inlineStr">
        <is>
          <t>WebOb</t>
        </is>
      </c>
      <c r="F16329">
        <f>=1.7.1</f>
        <v/>
      </c>
      <c r="G16329" t="inlineStr">
        <is>
          <t>WebOb</t>
        </is>
      </c>
      <c r="H16329">
        <f>=1.7.0</f>
        <v/>
      </c>
    </row>
    <row r="16330">
      <c r="A16330" t="inlineStr">
        <is>
          <t>kinto</t>
        </is>
      </c>
      <c r="B16330" t="inlineStr">
        <is>
          <t>9430b493b2775a7cc68617b83c9e7e8cdb2d5b63</t>
        </is>
      </c>
      <c r="C16330" t="inlineStr">
        <is>
          <t>2017-01-24 10:36:50+00:00</t>
        </is>
      </c>
      <c r="D16330" t="inlineStr">
        <is>
          <t>verchange</t>
        </is>
      </c>
      <c r="E16330" t="inlineStr">
        <is>
          <t>ruamel.yaml</t>
        </is>
      </c>
      <c r="F16330">
        <f>=0.13.9</f>
        <v/>
      </c>
      <c r="G16330" t="inlineStr">
        <is>
          <t>ruamel.yaml</t>
        </is>
      </c>
      <c r="H16330">
        <f>=0.13.7</f>
        <v/>
      </c>
    </row>
    <row r="16331">
      <c r="A16331" t="inlineStr">
        <is>
          <t>kinto</t>
        </is>
      </c>
      <c r="B16331" t="inlineStr">
        <is>
          <t>9430b493b2775a7cc68617b83c9e7e8cdb2d5b63</t>
        </is>
      </c>
      <c r="C16331" t="inlineStr">
        <is>
          <t>2017-01-24 10:36:50+00:00</t>
        </is>
      </c>
      <c r="D16331" t="inlineStr">
        <is>
          <t>verchange</t>
        </is>
      </c>
      <c r="E16331" t="inlineStr">
        <is>
          <t>requests</t>
        </is>
      </c>
      <c r="F16331">
        <f>=2.12.5</f>
        <v/>
      </c>
      <c r="G16331" t="inlineStr">
        <is>
          <t>requests</t>
        </is>
      </c>
      <c r="H16331">
        <f>=2.12.4</f>
        <v/>
      </c>
    </row>
    <row r="16332">
      <c r="A16332" t="inlineStr">
        <is>
          <t>kinto</t>
        </is>
      </c>
      <c r="B16332" t="inlineStr">
        <is>
          <t>9430b493b2775a7cc68617b83c9e7e8cdb2d5b63</t>
        </is>
      </c>
      <c r="C16332" t="inlineStr">
        <is>
          <t>2017-01-24 10:36:50+00:00</t>
        </is>
      </c>
      <c r="D16332" t="inlineStr">
        <is>
          <t>verchange</t>
        </is>
      </c>
      <c r="E16332" t="inlineStr">
        <is>
          <t>SQLAlchemy</t>
        </is>
      </c>
      <c r="F16332">
        <f>=1.1.5</f>
        <v/>
      </c>
      <c r="G16332" t="inlineStr">
        <is>
          <t>SQLAlchemy</t>
        </is>
      </c>
      <c r="H16332">
        <f>=1.1.4</f>
        <v/>
      </c>
    </row>
    <row r="16333">
      <c r="A16333" t="inlineStr">
        <is>
          <t>kinto</t>
        </is>
      </c>
      <c r="B16333" t="inlineStr">
        <is>
          <t>9430b493b2775a7cc68617b83c9e7e8cdb2d5b63</t>
        </is>
      </c>
      <c r="C16333" t="inlineStr">
        <is>
          <t>2017-01-24 10:36:50+00:00</t>
        </is>
      </c>
      <c r="D16333" t="inlineStr">
        <is>
          <t>verchange</t>
        </is>
      </c>
      <c r="E16333" t="inlineStr">
        <is>
          <t>jsonpatch</t>
        </is>
      </c>
      <c r="F16333">
        <f>=1.15</f>
        <v/>
      </c>
      <c r="G16333" t="inlineStr">
        <is>
          <t>jsonpatch</t>
        </is>
      </c>
      <c r="H16333">
        <f>=1.14</f>
        <v/>
      </c>
    </row>
    <row r="16334">
      <c r="A16334" t="inlineStr">
        <is>
          <t>kinto</t>
        </is>
      </c>
      <c r="B16334" t="inlineStr">
        <is>
          <t>9430b493b2775a7cc68617b83c9e7e8cdb2d5b63</t>
        </is>
      </c>
      <c r="C16334" t="inlineStr">
        <is>
          <t>2017-01-24 10:36:50+00:00</t>
        </is>
      </c>
      <c r="D16334" t="inlineStr">
        <is>
          <t>verchange</t>
        </is>
      </c>
      <c r="E16334" t="inlineStr">
        <is>
          <t>cornice</t>
        </is>
      </c>
      <c r="F16334">
        <f>=2.4.0</f>
        <v/>
      </c>
      <c r="G16334" t="inlineStr">
        <is>
          <t>cornice</t>
        </is>
      </c>
      <c r="H16334">
        <f>=2.3.0</f>
        <v/>
      </c>
    </row>
    <row r="16335">
      <c r="A16335" t="inlineStr">
        <is>
          <t>kinto</t>
        </is>
      </c>
      <c r="B16335" t="inlineStr">
        <is>
          <t>127e548cc988a8490b85e6193ee95003904649b8</t>
        </is>
      </c>
      <c r="C16335" t="inlineStr">
        <is>
          <t>2017-01-30 16:01:02+00:00</t>
        </is>
      </c>
      <c r="D16335" t="inlineStr">
        <is>
          <t>verchange</t>
        </is>
      </c>
      <c r="E16335" t="inlineStr">
        <is>
          <t>pyramid</t>
        </is>
      </c>
      <c r="F16335">
        <f>=1.7.4</f>
        <v/>
      </c>
      <c r="G16335" t="inlineStr">
        <is>
          <t>pyramid</t>
        </is>
      </c>
      <c r="H16335">
        <f>=1.7.3</f>
        <v/>
      </c>
    </row>
    <row r="16336">
      <c r="A16336" t="inlineStr">
        <is>
          <t>kinto</t>
        </is>
      </c>
      <c r="B16336" t="inlineStr">
        <is>
          <t>127e548cc988a8490b85e6193ee95003904649b8</t>
        </is>
      </c>
      <c r="C16336" t="inlineStr">
        <is>
          <t>2017-01-30 16:01:02+00:00</t>
        </is>
      </c>
      <c r="D16336" t="inlineStr">
        <is>
          <t>verchange</t>
        </is>
      </c>
      <c r="E16336" t="inlineStr">
        <is>
          <t>ruamel.yaml</t>
        </is>
      </c>
      <c r="F16336">
        <f>=0.13.13</f>
        <v/>
      </c>
      <c r="G16336" t="inlineStr">
        <is>
          <t>ruamel.yaml</t>
        </is>
      </c>
      <c r="H16336">
        <f>=0.13.9</f>
        <v/>
      </c>
    </row>
    <row r="16337">
      <c r="A16337" t="inlineStr">
        <is>
          <t>kinto</t>
        </is>
      </c>
      <c r="B16337" t="inlineStr">
        <is>
          <t>127e548cc988a8490b85e6193ee95003904649b8</t>
        </is>
      </c>
      <c r="C16337" t="inlineStr">
        <is>
          <t>2017-01-30 16:01:02+00:00</t>
        </is>
      </c>
      <c r="D16337" t="inlineStr">
        <is>
          <t>add</t>
        </is>
      </c>
      <c r="E16337" t="inlineStr">
        <is>
          <t>appdirs</t>
        </is>
      </c>
      <c r="F16337">
        <f>=1.4.0</f>
        <v/>
      </c>
      <c r="G16337" t="inlineStr"/>
      <c r="H16337" t="inlineStr"/>
    </row>
    <row r="16338">
      <c r="A16338" t="inlineStr">
        <is>
          <t>kinto</t>
        </is>
      </c>
      <c r="B16338" t="inlineStr">
        <is>
          <t>127e548cc988a8490b85e6193ee95003904649b8</t>
        </is>
      </c>
      <c r="C16338" t="inlineStr">
        <is>
          <t>2017-01-30 16:01:02+00:00</t>
        </is>
      </c>
      <c r="D16338" t="inlineStr">
        <is>
          <t>add</t>
        </is>
      </c>
      <c r="E16338" t="inlineStr">
        <is>
          <t>packaging</t>
        </is>
      </c>
      <c r="F16338">
        <f>=16.8</f>
        <v/>
      </c>
      <c r="G16338" t="inlineStr"/>
      <c r="H16338" t="inlineStr"/>
    </row>
    <row r="16339">
      <c r="A16339" t="inlineStr">
        <is>
          <t>kinto</t>
        </is>
      </c>
      <c r="B16339" t="inlineStr">
        <is>
          <t>127e548cc988a8490b85e6193ee95003904649b8</t>
        </is>
      </c>
      <c r="C16339" t="inlineStr">
        <is>
          <t>2017-01-30 16:01:02+00:00</t>
        </is>
      </c>
      <c r="D16339" t="inlineStr">
        <is>
          <t>add</t>
        </is>
      </c>
      <c r="E16339" t="inlineStr">
        <is>
          <t>pyparsing</t>
        </is>
      </c>
      <c r="F16339">
        <f>=2.1.10</f>
        <v/>
      </c>
      <c r="G16339" t="inlineStr"/>
      <c r="H16339" t="inlineStr"/>
    </row>
    <row r="16340">
      <c r="A16340" t="inlineStr">
        <is>
          <t>kinto</t>
        </is>
      </c>
      <c r="B16340" t="inlineStr">
        <is>
          <t>3164ad006f727cb166ae846e6412cf2dbff887c7</t>
        </is>
      </c>
      <c r="C16340" t="inlineStr">
        <is>
          <t>2017-02-08 13:21:32+00:00</t>
        </is>
      </c>
      <c r="D16340" t="inlineStr">
        <is>
          <t>verchange</t>
        </is>
      </c>
      <c r="E16340" t="inlineStr">
        <is>
          <t>waitress</t>
        </is>
      </c>
      <c r="F16340">
        <f>=1.0.2</f>
        <v/>
      </c>
      <c r="G16340" t="inlineStr">
        <is>
          <t>waitress</t>
        </is>
      </c>
      <c r="H16340">
        <f>=1.0.1</f>
        <v/>
      </c>
    </row>
    <row r="16341">
      <c r="A16341" t="inlineStr">
        <is>
          <t>kinto</t>
        </is>
      </c>
      <c r="B16341" t="inlineStr">
        <is>
          <t>3164ad006f727cb166ae846e6412cf2dbff887c7</t>
        </is>
      </c>
      <c r="C16341" t="inlineStr">
        <is>
          <t>2017-02-08 13:21:32+00:00</t>
        </is>
      </c>
      <c r="D16341" t="inlineStr">
        <is>
          <t>verchange</t>
        </is>
      </c>
      <c r="E16341" t="inlineStr">
        <is>
          <t>jsonschema</t>
        </is>
      </c>
      <c r="F16341">
        <f>=2.6.0</f>
        <v/>
      </c>
      <c r="G16341" t="inlineStr">
        <is>
          <t>jsonschema</t>
        </is>
      </c>
      <c r="H16341">
        <f>=2.5.1</f>
        <v/>
      </c>
    </row>
    <row r="16342">
      <c r="A16342" t="inlineStr">
        <is>
          <t>kinto</t>
        </is>
      </c>
      <c r="B16342" t="inlineStr">
        <is>
          <t>3164ad006f727cb166ae846e6412cf2dbff887c7</t>
        </is>
      </c>
      <c r="C16342" t="inlineStr">
        <is>
          <t>2017-02-08 13:21:32+00:00</t>
        </is>
      </c>
      <c r="D16342" t="inlineStr">
        <is>
          <t>verchange</t>
        </is>
      </c>
      <c r="E16342" t="inlineStr">
        <is>
          <t>colander</t>
        </is>
      </c>
      <c r="F16342">
        <f>=1.3.2</f>
        <v/>
      </c>
      <c r="G16342" t="inlineStr">
        <is>
          <t>colander</t>
        </is>
      </c>
      <c r="H16342">
        <f>=1.3.1</f>
        <v/>
      </c>
    </row>
    <row r="16343">
      <c r="A16343" t="inlineStr">
        <is>
          <t>kinto</t>
        </is>
      </c>
      <c r="B16343" t="inlineStr">
        <is>
          <t>0dba250777f15550c8ce1fba155e9c8fe0434ebf</t>
        </is>
      </c>
      <c r="C16343" t="inlineStr">
        <is>
          <t>2017-02-20 16:18:47+00:00</t>
        </is>
      </c>
      <c r="D16343" t="inlineStr">
        <is>
          <t>verchange</t>
        </is>
      </c>
      <c r="E16343" t="inlineStr">
        <is>
          <t>transaction</t>
        </is>
      </c>
      <c r="F16343">
        <f>=2.1.0</f>
        <v/>
      </c>
      <c r="G16343" t="inlineStr">
        <is>
          <t>transaction</t>
        </is>
      </c>
      <c r="H16343">
        <f>=2.0.3</f>
        <v/>
      </c>
    </row>
    <row r="16344">
      <c r="A16344" t="inlineStr">
        <is>
          <t>kinto</t>
        </is>
      </c>
      <c r="B16344" t="inlineStr">
        <is>
          <t>0dba250777f15550c8ce1fba155e9c8fe0434ebf</t>
        </is>
      </c>
      <c r="C16344" t="inlineStr">
        <is>
          <t>2017-02-20 16:18:47+00:00</t>
        </is>
      </c>
      <c r="D16344" t="inlineStr">
        <is>
          <t>verchange</t>
        </is>
      </c>
      <c r="E16344" t="inlineStr">
        <is>
          <t>ruamel.yaml</t>
        </is>
      </c>
      <c r="F16344">
        <f>=0.13.14</f>
        <v/>
      </c>
      <c r="G16344" t="inlineStr">
        <is>
          <t>ruamel.yaml</t>
        </is>
      </c>
      <c r="H16344">
        <f>=0.13.13</f>
        <v/>
      </c>
    </row>
    <row r="16345">
      <c r="A16345" t="inlineStr">
        <is>
          <t>kinto</t>
        </is>
      </c>
      <c r="B16345" t="inlineStr">
        <is>
          <t>5c6ea5552d5ab4fa964d6de7ee14ab86dfb471ae</t>
        </is>
      </c>
      <c r="C16345" t="inlineStr">
        <is>
          <t>2017-03-03 18:06:58+00:00</t>
        </is>
      </c>
      <c r="D16345" t="inlineStr">
        <is>
          <t>verchange</t>
        </is>
      </c>
      <c r="E16345" t="inlineStr">
        <is>
          <t>pyramid</t>
        </is>
      </c>
      <c r="F16345">
        <f>=1.8.2</f>
        <v/>
      </c>
      <c r="G16345" t="inlineStr">
        <is>
          <t>pyramid</t>
        </is>
      </c>
      <c r="H16345">
        <f>=1.7.4</f>
        <v/>
      </c>
    </row>
    <row r="16346">
      <c r="A16346" t="inlineStr">
        <is>
          <t>kinto</t>
        </is>
      </c>
      <c r="B16346" t="inlineStr">
        <is>
          <t>5c6ea5552d5ab4fa964d6de7ee14ab86dfb471ae</t>
        </is>
      </c>
      <c r="C16346" t="inlineStr">
        <is>
          <t>2017-03-03 18:06:58+00:00</t>
        </is>
      </c>
      <c r="D16346" t="inlineStr">
        <is>
          <t>verchange</t>
        </is>
      </c>
      <c r="E16346" t="inlineStr">
        <is>
          <t>newrelic</t>
        </is>
      </c>
      <c r="F16346">
        <f>=2.80.1.61</f>
        <v/>
      </c>
      <c r="G16346" t="inlineStr">
        <is>
          <t>newrelic</t>
        </is>
      </c>
      <c r="H16346">
        <f>=2.78.0.57</f>
        <v/>
      </c>
    </row>
    <row r="16347">
      <c r="A16347" t="inlineStr">
        <is>
          <t>kinto</t>
        </is>
      </c>
      <c r="B16347" t="inlineStr">
        <is>
          <t>5c6ea5552d5ab4fa964d6de7ee14ab86dfb471ae</t>
        </is>
      </c>
      <c r="C16347" t="inlineStr">
        <is>
          <t>2017-03-03 18:06:58+00:00</t>
        </is>
      </c>
      <c r="D16347" t="inlineStr">
        <is>
          <t>verchange</t>
        </is>
      </c>
      <c r="E16347" t="inlineStr">
        <is>
          <t>raven</t>
        </is>
      </c>
      <c r="F16347">
        <f>=6.0.0</f>
        <v/>
      </c>
      <c r="G16347" t="inlineStr">
        <is>
          <t>raven</t>
        </is>
      </c>
      <c r="H16347">
        <f>=5.32.0</f>
        <v/>
      </c>
    </row>
    <row r="16348">
      <c r="A16348" t="inlineStr">
        <is>
          <t>kinto</t>
        </is>
      </c>
      <c r="B16348" t="inlineStr">
        <is>
          <t>5c6ea5552d5ab4fa964d6de7ee14ab86dfb471ae</t>
        </is>
      </c>
      <c r="C16348" t="inlineStr">
        <is>
          <t>2017-03-03 18:06:58+00:00</t>
        </is>
      </c>
      <c r="D16348" t="inlineStr">
        <is>
          <t>verchange</t>
        </is>
      </c>
      <c r="E16348" t="inlineStr">
        <is>
          <t>requests</t>
        </is>
      </c>
      <c r="F16348">
        <f>=2.13.0</f>
        <v/>
      </c>
      <c r="G16348" t="inlineStr">
        <is>
          <t>requests</t>
        </is>
      </c>
      <c r="H16348">
        <f>=2.12.5</f>
        <v/>
      </c>
    </row>
    <row r="16349">
      <c r="A16349" t="inlineStr">
        <is>
          <t>kinto</t>
        </is>
      </c>
      <c r="B16349" t="inlineStr">
        <is>
          <t>5c6ea5552d5ab4fa964d6de7ee14ab86dfb471ae</t>
        </is>
      </c>
      <c r="C16349" t="inlineStr">
        <is>
          <t>2017-03-03 18:06:58+00:00</t>
        </is>
      </c>
      <c r="D16349" t="inlineStr">
        <is>
          <t>verchange</t>
        </is>
      </c>
      <c r="E16349" t="inlineStr">
        <is>
          <t>appdirs</t>
        </is>
      </c>
      <c r="F16349">
        <f>=1.4.2</f>
        <v/>
      </c>
      <c r="G16349" t="inlineStr">
        <is>
          <t>appdirs</t>
        </is>
      </c>
      <c r="H16349">
        <f>=1.4.0</f>
        <v/>
      </c>
    </row>
    <row r="16350">
      <c r="A16350" t="inlineStr">
        <is>
          <t>kinto</t>
        </is>
      </c>
      <c r="B16350" t="inlineStr">
        <is>
          <t>5c6ea5552d5ab4fa964d6de7ee14ab86dfb471ae</t>
        </is>
      </c>
      <c r="C16350" t="inlineStr">
        <is>
          <t>2017-03-03 18:06:58+00:00</t>
        </is>
      </c>
      <c r="D16350" t="inlineStr">
        <is>
          <t>verchange</t>
        </is>
      </c>
      <c r="E16350" t="inlineStr">
        <is>
          <t>psycopg2</t>
        </is>
      </c>
      <c r="F16350">
        <f>=2.7</f>
        <v/>
      </c>
      <c r="G16350" t="inlineStr">
        <is>
          <t>psycopg2</t>
        </is>
      </c>
      <c r="H16350">
        <f>=2.6.2</f>
        <v/>
      </c>
    </row>
    <row r="16351">
      <c r="A16351" t="inlineStr">
        <is>
          <t>kinto</t>
        </is>
      </c>
      <c r="B16351" t="inlineStr">
        <is>
          <t>5c6ea5552d5ab4fa964d6de7ee14ab86dfb471ae</t>
        </is>
      </c>
      <c r="C16351" t="inlineStr">
        <is>
          <t>2017-03-03 18:06:58+00:00</t>
        </is>
      </c>
      <c r="D16351" t="inlineStr">
        <is>
          <t>verchange</t>
        </is>
      </c>
      <c r="E16351" t="inlineStr">
        <is>
          <t>SQLAlchemy</t>
        </is>
      </c>
      <c r="F16351">
        <f>=1.1.6</f>
        <v/>
      </c>
      <c r="G16351" t="inlineStr">
        <is>
          <t>SQLAlchemy</t>
        </is>
      </c>
      <c r="H16351">
        <f>=1.1.5</f>
        <v/>
      </c>
    </row>
    <row r="16352">
      <c r="A16352" t="inlineStr">
        <is>
          <t>kinto</t>
        </is>
      </c>
      <c r="B16352" t="inlineStr">
        <is>
          <t>5c6ea5552d5ab4fa964d6de7ee14ab86dfb471ae</t>
        </is>
      </c>
      <c r="C16352" t="inlineStr">
        <is>
          <t>2017-03-03 18:06:58+00:00</t>
        </is>
      </c>
      <c r="D16352" t="inlineStr">
        <is>
          <t>add</t>
        </is>
      </c>
      <c r="E16352" t="inlineStr">
        <is>
          <t>cornice-swagger</t>
        </is>
      </c>
      <c r="F16352">
        <f>=0.5.0</f>
        <v/>
      </c>
      <c r="G16352" t="inlineStr"/>
      <c r="H16352" t="inlineStr"/>
    </row>
    <row r="16353">
      <c r="A16353" t="inlineStr">
        <is>
          <t>kinto</t>
        </is>
      </c>
      <c r="B16353" t="inlineStr">
        <is>
          <t>5c6ea5552d5ab4fa964d6de7ee14ab86dfb471ae</t>
        </is>
      </c>
      <c r="C16353" t="inlineStr">
        <is>
          <t>2017-03-03 18:06:58+00:00</t>
        </is>
      </c>
      <c r="D16353" t="inlineStr">
        <is>
          <t>add</t>
        </is>
      </c>
      <c r="E16353" t="inlineStr">
        <is>
          <t>hupper</t>
        </is>
      </c>
      <c r="F16353">
        <f>=0.4.2</f>
        <v/>
      </c>
      <c r="G16353" t="inlineStr"/>
      <c r="H16353" t="inlineStr"/>
    </row>
    <row r="16354">
      <c r="A16354" t="inlineStr">
        <is>
          <t>kinto</t>
        </is>
      </c>
      <c r="B16354" t="inlineStr">
        <is>
          <t>5c6ea5552d5ab4fa964d6de7ee14ab86dfb471ae</t>
        </is>
      </c>
      <c r="C16354" t="inlineStr">
        <is>
          <t>2017-03-03 18:06:58+00:00</t>
        </is>
      </c>
      <c r="D16354" t="inlineStr">
        <is>
          <t>rem</t>
        </is>
      </c>
      <c r="E16354" t="inlineStr"/>
      <c r="F16354" t="inlineStr"/>
      <c r="G16354" t="inlineStr">
        <is>
          <t>enum34</t>
        </is>
      </c>
      <c r="H16354">
        <f>=1.1.6</f>
        <v/>
      </c>
    </row>
    <row r="16355">
      <c r="A16355" t="inlineStr">
        <is>
          <t>kinto</t>
        </is>
      </c>
      <c r="B16355" t="inlineStr">
        <is>
          <t>5c6ea5552d5ab4fa964d6de7ee14ab86dfb471ae</t>
        </is>
      </c>
      <c r="C16355" t="inlineStr">
        <is>
          <t>2017-03-03 18:06:58+00:00</t>
        </is>
      </c>
      <c r="D16355" t="inlineStr">
        <is>
          <t>rem</t>
        </is>
      </c>
      <c r="E16355" t="inlineStr"/>
      <c r="F16355" t="inlineStr"/>
      <c r="G16355" t="inlineStr">
        <is>
          <t>functools32</t>
        </is>
      </c>
      <c r="H16355">
        <f>=3.2.3.post2</f>
        <v/>
      </c>
    </row>
    <row r="16356">
      <c r="A16356" t="inlineStr">
        <is>
          <t>kinto</t>
        </is>
      </c>
      <c r="B16356" t="inlineStr">
        <is>
          <t>5c6ea5552d5ab4fa964d6de7ee14ab86dfb471ae</t>
        </is>
      </c>
      <c r="C16356" t="inlineStr">
        <is>
          <t>2017-03-03 18:06:58+00:00</t>
        </is>
      </c>
      <c r="D16356" t="inlineStr">
        <is>
          <t>rem</t>
        </is>
      </c>
      <c r="E16356" t="inlineStr"/>
      <c r="F16356" t="inlineStr"/>
      <c r="G16356" t="inlineStr">
        <is>
          <t>futures</t>
        </is>
      </c>
      <c r="H16356">
        <f>=3.0.5</f>
        <v/>
      </c>
    </row>
    <row r="16357">
      <c r="A16357" t="inlineStr">
        <is>
          <t>kinto</t>
        </is>
      </c>
      <c r="B16357" t="inlineStr">
        <is>
          <t>5c6ea5552d5ab4fa964d6de7ee14ab86dfb471ae</t>
        </is>
      </c>
      <c r="C16357" t="inlineStr">
        <is>
          <t>2017-03-03 18:06:58+00:00</t>
        </is>
      </c>
      <c r="D16357" t="inlineStr">
        <is>
          <t>rem</t>
        </is>
      </c>
      <c r="E16357" t="inlineStr"/>
      <c r="F16357" t="inlineStr"/>
      <c r="G16357" t="inlineStr">
        <is>
          <t>ruamel.ordereddict</t>
        </is>
      </c>
      <c r="H16357">
        <f>=0.4.9</f>
        <v/>
      </c>
    </row>
    <row r="16358">
      <c r="A16358" t="inlineStr">
        <is>
          <t>kinto</t>
        </is>
      </c>
      <c r="B16358" t="inlineStr">
        <is>
          <t>5c6ea5552d5ab4fa964d6de7ee14ab86dfb471ae</t>
        </is>
      </c>
      <c r="C16358" t="inlineStr">
        <is>
          <t>2017-03-03 18:06:58+00:00</t>
        </is>
      </c>
      <c r="D16358" t="inlineStr">
        <is>
          <t>rem</t>
        </is>
      </c>
      <c r="E16358" t="inlineStr"/>
      <c r="F16358" t="inlineStr"/>
      <c r="G16358" t="inlineStr">
        <is>
          <t>ruamel.yaml</t>
        </is>
      </c>
      <c r="H16358">
        <f>=0.13.14</f>
        <v/>
      </c>
    </row>
    <row r="16359">
      <c r="A16359" t="inlineStr">
        <is>
          <t>kinto</t>
        </is>
      </c>
      <c r="B16359" t="inlineStr">
        <is>
          <t>5c6ea5552d5ab4fa964d6de7ee14ab86dfb471ae</t>
        </is>
      </c>
      <c r="C16359" t="inlineStr">
        <is>
          <t>2017-03-03 18:06:58+00:00</t>
        </is>
      </c>
      <c r="D16359" t="inlineStr">
        <is>
          <t>rem</t>
        </is>
      </c>
      <c r="E16359" t="inlineStr"/>
      <c r="F16359" t="inlineStr"/>
      <c r="G16359" t="inlineStr">
        <is>
          <t>typing</t>
        </is>
      </c>
      <c r="H16359">
        <f>=3.5.3.0</f>
        <v/>
      </c>
    </row>
    <row r="16360">
      <c r="A16360" t="inlineStr">
        <is>
          <t>kinto</t>
        </is>
      </c>
      <c r="B16360" t="inlineStr">
        <is>
          <t>8adc209a1712ba6740313e48ebbf394fa7c5d5da</t>
        </is>
      </c>
      <c r="C16360" t="inlineStr">
        <is>
          <t>2017-03-10 16:43:46+00:00</t>
        </is>
      </c>
      <c r="D16360" t="inlineStr">
        <is>
          <t>verchange</t>
        </is>
      </c>
      <c r="E16360" t="inlineStr">
        <is>
          <t>hupper</t>
        </is>
      </c>
      <c r="F16360">
        <f>=0.4.4</f>
        <v/>
      </c>
      <c r="G16360" t="inlineStr">
        <is>
          <t>hupper</t>
        </is>
      </c>
      <c r="H16360">
        <f>=0.4.2</f>
        <v/>
      </c>
    </row>
    <row r="16361">
      <c r="A16361" t="inlineStr">
        <is>
          <t>kinto</t>
        </is>
      </c>
      <c r="B16361" t="inlineStr">
        <is>
          <t>8adc209a1712ba6740313e48ebbf394fa7c5d5da</t>
        </is>
      </c>
      <c r="C16361" t="inlineStr">
        <is>
          <t>2017-03-10 16:43:46+00:00</t>
        </is>
      </c>
      <c r="D16361" t="inlineStr">
        <is>
          <t>verchange</t>
        </is>
      </c>
      <c r="E16361" t="inlineStr">
        <is>
          <t>appdirs</t>
        </is>
      </c>
      <c r="F16361">
        <f>=1.4.3</f>
        <v/>
      </c>
      <c r="G16361" t="inlineStr">
        <is>
          <t>appdirs</t>
        </is>
      </c>
      <c r="H16361">
        <f>=1.4.2</f>
        <v/>
      </c>
    </row>
    <row r="16362">
      <c r="A16362" t="inlineStr">
        <is>
          <t>kinto</t>
        </is>
      </c>
      <c r="B16362" t="inlineStr">
        <is>
          <t>8adc209a1712ba6740313e48ebbf394fa7c5d5da</t>
        </is>
      </c>
      <c r="C16362" t="inlineStr">
        <is>
          <t>2017-03-10 16:43:46+00:00</t>
        </is>
      </c>
      <c r="D16362" t="inlineStr">
        <is>
          <t>verchange</t>
        </is>
      </c>
      <c r="E16362" t="inlineStr">
        <is>
          <t>Werkzeug</t>
        </is>
      </c>
      <c r="F16362">
        <f>=0.12</f>
        <v/>
      </c>
      <c r="G16362" t="inlineStr">
        <is>
          <t>Werkzeug</t>
        </is>
      </c>
      <c r="H16362">
        <f>=0.11.15</f>
        <v/>
      </c>
    </row>
    <row r="16363">
      <c r="A16363" t="inlineStr">
        <is>
          <t>kinto</t>
        </is>
      </c>
      <c r="B16363" t="inlineStr">
        <is>
          <t>8adc209a1712ba6740313e48ebbf394fa7c5d5da</t>
        </is>
      </c>
      <c r="C16363" t="inlineStr">
        <is>
          <t>2017-03-10 16:43:46+00:00</t>
        </is>
      </c>
      <c r="D16363" t="inlineStr">
        <is>
          <t>verchange</t>
        </is>
      </c>
      <c r="E16363" t="inlineStr">
        <is>
          <t>pyparsing</t>
        </is>
      </c>
      <c r="F16363">
        <f>=2.2.0</f>
        <v/>
      </c>
      <c r="G16363" t="inlineStr">
        <is>
          <t>pyparsing</t>
        </is>
      </c>
      <c r="H16363">
        <f>=2.1.10</f>
        <v/>
      </c>
    </row>
    <row r="16364">
      <c r="A16364" t="inlineStr">
        <is>
          <t>kinto</t>
        </is>
      </c>
      <c r="B16364" t="inlineStr">
        <is>
          <t>5ea571966c5cd89adc462efa8d83b691336a360f</t>
        </is>
      </c>
      <c r="C16364" t="inlineStr">
        <is>
          <t>2017-03-16 09:55:34+00:00</t>
        </is>
      </c>
      <c r="D16364" t="inlineStr">
        <is>
          <t>verchange</t>
        </is>
      </c>
      <c r="E16364" t="inlineStr">
        <is>
          <t>transaction</t>
        </is>
      </c>
      <c r="F16364">
        <f>=2.1.2</f>
        <v/>
      </c>
      <c r="G16364" t="inlineStr">
        <is>
          <t>transaction</t>
        </is>
      </c>
      <c r="H16364">
        <f>=2.1.0</f>
        <v/>
      </c>
    </row>
    <row r="16365">
      <c r="A16365" t="inlineStr">
        <is>
          <t>kinto</t>
        </is>
      </c>
      <c r="B16365" t="inlineStr">
        <is>
          <t>5ea571966c5cd89adc462efa8d83b691336a360f</t>
        </is>
      </c>
      <c r="C16365" t="inlineStr">
        <is>
          <t>2017-03-16 09:55:34+00:00</t>
        </is>
      </c>
      <c r="D16365" t="inlineStr">
        <is>
          <t>verchange</t>
        </is>
      </c>
      <c r="E16365" t="inlineStr">
        <is>
          <t>WebOb</t>
        </is>
      </c>
      <c r="F16365">
        <f>=1.7.2</f>
        <v/>
      </c>
      <c r="G16365" t="inlineStr">
        <is>
          <t>WebOb</t>
        </is>
      </c>
      <c r="H16365">
        <f>=1.7.1</f>
        <v/>
      </c>
    </row>
    <row r="16366">
      <c r="A16366" t="inlineStr">
        <is>
          <t>kinto</t>
        </is>
      </c>
      <c r="B16366" t="inlineStr">
        <is>
          <t>5ea571966c5cd89adc462efa8d83b691336a360f</t>
        </is>
      </c>
      <c r="C16366" t="inlineStr">
        <is>
          <t>2017-03-16 09:55:34+00:00</t>
        </is>
      </c>
      <c r="D16366" t="inlineStr">
        <is>
          <t>verchange</t>
        </is>
      </c>
      <c r="E16366" t="inlineStr">
        <is>
          <t>pyramid</t>
        </is>
      </c>
      <c r="F16366">
        <f>=1.8.3</f>
        <v/>
      </c>
      <c r="G16366" t="inlineStr">
        <is>
          <t>pyramid</t>
        </is>
      </c>
      <c r="H16366">
        <f>=1.8.2</f>
        <v/>
      </c>
    </row>
    <row r="16367">
      <c r="A16367" t="inlineStr">
        <is>
          <t>kinto</t>
        </is>
      </c>
      <c r="B16367" t="inlineStr">
        <is>
          <t>5ea571966c5cd89adc462efa8d83b691336a360f</t>
        </is>
      </c>
      <c r="C16367" t="inlineStr">
        <is>
          <t>2017-03-16 09:55:34+00:00</t>
        </is>
      </c>
      <c r="D16367" t="inlineStr">
        <is>
          <t>verchange</t>
        </is>
      </c>
      <c r="E16367" t="inlineStr">
        <is>
          <t>newrelic</t>
        </is>
      </c>
      <c r="F16367">
        <f>=2.82.0.62</f>
        <v/>
      </c>
      <c r="G16367" t="inlineStr">
        <is>
          <t>newrelic</t>
        </is>
      </c>
      <c r="H16367">
        <f>=2.80.1.61</f>
        <v/>
      </c>
    </row>
    <row r="16368">
      <c r="A16368" t="inlineStr">
        <is>
          <t>kinto</t>
        </is>
      </c>
      <c r="B16368" t="inlineStr">
        <is>
          <t>5ea571966c5cd89adc462efa8d83b691336a360f</t>
        </is>
      </c>
      <c r="C16368" t="inlineStr">
        <is>
          <t>2017-03-16 09:55:34+00:00</t>
        </is>
      </c>
      <c r="D16368" t="inlineStr">
        <is>
          <t>verchange</t>
        </is>
      </c>
      <c r="E16368" t="inlineStr">
        <is>
          <t>psycopg2</t>
        </is>
      </c>
      <c r="F16368">
        <f>=2.7.1</f>
        <v/>
      </c>
      <c r="G16368" t="inlineStr">
        <is>
          <t>psycopg2</t>
        </is>
      </c>
      <c r="H16368">
        <f>=2.7</f>
        <v/>
      </c>
    </row>
    <row r="16369">
      <c r="A16369" t="inlineStr">
        <is>
          <t>kinto</t>
        </is>
      </c>
      <c r="B16369" t="inlineStr">
        <is>
          <t>5ea571966c5cd89adc462efa8d83b691336a360f</t>
        </is>
      </c>
      <c r="C16369" t="inlineStr">
        <is>
          <t>2017-03-16 09:55:34+00:00</t>
        </is>
      </c>
      <c r="D16369" t="inlineStr">
        <is>
          <t>verchange</t>
        </is>
      </c>
      <c r="E16369" t="inlineStr">
        <is>
          <t>Werkzeug</t>
        </is>
      </c>
      <c r="F16369">
        <f>=0.12.1</f>
        <v/>
      </c>
      <c r="G16369" t="inlineStr">
        <is>
          <t>Werkzeug</t>
        </is>
      </c>
      <c r="H16369">
        <f>=0.12</f>
        <v/>
      </c>
    </row>
    <row r="16370">
      <c r="A16370" t="inlineStr">
        <is>
          <t>kinto</t>
        </is>
      </c>
      <c r="B16370" t="inlineStr">
        <is>
          <t>5268b07f919d301d4d9001569778976ec6e07828</t>
        </is>
      </c>
      <c r="C16370" t="inlineStr">
        <is>
          <t>2017-04-11 15:00:38+00:00</t>
        </is>
      </c>
      <c r="D16370" t="inlineStr">
        <is>
          <t>verchange</t>
        </is>
      </c>
      <c r="E16370" t="inlineStr">
        <is>
          <t>cornice-swagger</t>
        </is>
      </c>
      <c r="F16370">
        <f>=0.5.1</f>
        <v/>
      </c>
      <c r="G16370" t="inlineStr">
        <is>
          <t>cornice-swagger</t>
        </is>
      </c>
      <c r="H16370">
        <f>=0.5.0</f>
        <v/>
      </c>
    </row>
    <row r="16371">
      <c r="A16371" t="inlineStr">
        <is>
          <t>kinto</t>
        </is>
      </c>
      <c r="B16371" t="inlineStr">
        <is>
          <t>5268b07f919d301d4d9001569778976ec6e07828</t>
        </is>
      </c>
      <c r="C16371" t="inlineStr">
        <is>
          <t>2017-04-11 15:00:38+00:00</t>
        </is>
      </c>
      <c r="D16371" t="inlineStr">
        <is>
          <t>verchange</t>
        </is>
      </c>
      <c r="E16371" t="inlineStr">
        <is>
          <t>SQLAlchemy</t>
        </is>
      </c>
      <c r="F16371">
        <f>=1.1.9</f>
        <v/>
      </c>
      <c r="G16371" t="inlineStr">
        <is>
          <t>SQLAlchemy</t>
        </is>
      </c>
      <c r="H16371">
        <f>=1.1.6</f>
        <v/>
      </c>
    </row>
    <row r="16372">
      <c r="A16372" t="inlineStr">
        <is>
          <t>kinto</t>
        </is>
      </c>
      <c r="B16372" t="inlineStr">
        <is>
          <t>6946d31e1b23b2490d24db60df916781f2a2054f</t>
        </is>
      </c>
      <c r="C16372" t="inlineStr">
        <is>
          <t>2017-04-26 10:11:54+00:00</t>
        </is>
      </c>
      <c r="D16372" t="inlineStr">
        <is>
          <t>verchange</t>
        </is>
      </c>
      <c r="E16372" t="inlineStr">
        <is>
          <t>newrelic</t>
        </is>
      </c>
      <c r="F16372">
        <f>=2.84.0.64</f>
        <v/>
      </c>
      <c r="G16372" t="inlineStr">
        <is>
          <t>newrelic</t>
        </is>
      </c>
      <c r="H16372">
        <f>=2.82.0.62</f>
        <v/>
      </c>
    </row>
    <row r="16373">
      <c r="A16373" t="inlineStr">
        <is>
          <t>kinto</t>
        </is>
      </c>
      <c r="B16373" t="inlineStr">
        <is>
          <t>6946d31e1b23b2490d24db60df916781f2a2054f</t>
        </is>
      </c>
      <c r="C16373" t="inlineStr">
        <is>
          <t>2017-04-26 10:11:54+00:00</t>
        </is>
      </c>
      <c r="D16373" t="inlineStr">
        <is>
          <t>verchange</t>
        </is>
      </c>
      <c r="E16373" t="inlineStr">
        <is>
          <t>contextlib2</t>
        </is>
      </c>
      <c r="F16373">
        <f>=0.5.5</f>
        <v/>
      </c>
      <c r="G16373" t="inlineStr">
        <is>
          <t>contextlib2</t>
        </is>
      </c>
      <c r="H16373">
        <f>=0.5.4</f>
        <v/>
      </c>
    </row>
    <row r="16374">
      <c r="A16374" t="inlineStr">
        <is>
          <t>kinto</t>
        </is>
      </c>
      <c r="B16374" t="inlineStr">
        <is>
          <t>6946d31e1b23b2490d24db60df916781f2a2054f</t>
        </is>
      </c>
      <c r="C16374" t="inlineStr">
        <is>
          <t>2017-04-26 10:11:54+00:00</t>
        </is>
      </c>
      <c r="D16374" t="inlineStr">
        <is>
          <t>verchange</t>
        </is>
      </c>
      <c r="E16374" t="inlineStr">
        <is>
          <t>venusian</t>
        </is>
      </c>
      <c r="F16374">
        <f>=1.1.0</f>
        <v/>
      </c>
      <c r="G16374" t="inlineStr">
        <is>
          <t>venusian</t>
        </is>
      </c>
      <c r="H16374">
        <f>=1.0</f>
        <v/>
      </c>
    </row>
    <row r="16375">
      <c r="A16375" t="inlineStr">
        <is>
          <t>kinto</t>
        </is>
      </c>
      <c r="B16375" t="inlineStr">
        <is>
          <t>6946d31e1b23b2490d24db60df916781f2a2054f</t>
        </is>
      </c>
      <c r="C16375" t="inlineStr">
        <is>
          <t>2017-04-26 10:11:54+00:00</t>
        </is>
      </c>
      <c r="D16375" t="inlineStr">
        <is>
          <t>verchange</t>
        </is>
      </c>
      <c r="E16375" t="inlineStr">
        <is>
          <t>colorama</t>
        </is>
      </c>
      <c r="F16375">
        <f>=0.3.8</f>
        <v/>
      </c>
      <c r="G16375" t="inlineStr">
        <is>
          <t>colorama</t>
        </is>
      </c>
      <c r="H16375">
        <f>=0.3.7</f>
        <v/>
      </c>
    </row>
    <row r="16376">
      <c r="A16376" t="inlineStr">
        <is>
          <t>kinto</t>
        </is>
      </c>
      <c r="B16376" t="inlineStr">
        <is>
          <t>6946d31e1b23b2490d24db60df916781f2a2054f</t>
        </is>
      </c>
      <c r="C16376" t="inlineStr">
        <is>
          <t>2017-04-26 10:11:54+00:00</t>
        </is>
      </c>
      <c r="D16376" t="inlineStr">
        <is>
          <t>verchange</t>
        </is>
      </c>
      <c r="E16376" t="inlineStr">
        <is>
          <t>zope.interface</t>
        </is>
      </c>
      <c r="F16376">
        <f>=4.4.0</f>
        <v/>
      </c>
      <c r="G16376" t="inlineStr">
        <is>
          <t>zope.interface</t>
        </is>
      </c>
      <c r="H16376">
        <f>=4.3.3</f>
        <v/>
      </c>
    </row>
    <row r="16377">
      <c r="A16377" t="inlineStr">
        <is>
          <t>kinto</t>
        </is>
      </c>
      <c r="B16377" t="inlineStr">
        <is>
          <t>6946d31e1b23b2490d24db60df916781f2a2054f</t>
        </is>
      </c>
      <c r="C16377" t="inlineStr">
        <is>
          <t>2017-04-26 10:11:54+00:00</t>
        </is>
      </c>
      <c r="D16377" t="inlineStr">
        <is>
          <t>verchange</t>
        </is>
      </c>
      <c r="E16377" t="inlineStr">
        <is>
          <t>colander</t>
        </is>
      </c>
      <c r="F16377">
        <f>=1.3.3</f>
        <v/>
      </c>
      <c r="G16377" t="inlineStr">
        <is>
          <t>colander</t>
        </is>
      </c>
      <c r="H16377">
        <f>=1.3.2</f>
        <v/>
      </c>
    </row>
    <row r="16378">
      <c r="A16378" t="inlineStr">
        <is>
          <t>kinto</t>
        </is>
      </c>
      <c r="B16378" t="inlineStr">
        <is>
          <t>d02f23b6087783b13536fb187fbdd4845f4548d5</t>
        </is>
      </c>
      <c r="C16378" t="inlineStr">
        <is>
          <t>2017-04-27 12:50:41+00:00</t>
        </is>
      </c>
      <c r="D16378" t="inlineStr">
        <is>
          <t>verchange</t>
        </is>
      </c>
      <c r="E16378" t="inlineStr">
        <is>
          <t>colorama</t>
        </is>
      </c>
      <c r="F16378">
        <f>=0.3.9</f>
        <v/>
      </c>
      <c r="G16378" t="inlineStr">
        <is>
          <t>colorama</t>
        </is>
      </c>
      <c r="H16378">
        <f>=0.3.8</f>
        <v/>
      </c>
    </row>
    <row r="16379">
      <c r="A16379" t="inlineStr">
        <is>
          <t>kinto</t>
        </is>
      </c>
      <c r="B16379" t="inlineStr">
        <is>
          <t>0a16c46eb9a73772d69fb9f79134cc5a4f02ddc1</t>
        </is>
      </c>
      <c r="C16379" t="inlineStr">
        <is>
          <t>2017-05-04 09:02:36+00:00</t>
        </is>
      </c>
      <c r="D16379" t="inlineStr">
        <is>
          <t>verchange</t>
        </is>
      </c>
      <c r="E16379" t="inlineStr">
        <is>
          <t>newrelic</t>
        </is>
      </c>
      <c r="F16379">
        <f>=2.86.0.65</f>
        <v/>
      </c>
      <c r="G16379" t="inlineStr">
        <is>
          <t>newrelic</t>
        </is>
      </c>
      <c r="H16379">
        <f>=2.84.0.64</f>
        <v/>
      </c>
    </row>
    <row r="16380">
      <c r="A16380" t="inlineStr">
        <is>
          <t>kinto</t>
        </is>
      </c>
      <c r="B16380" t="inlineStr">
        <is>
          <t>774a4794297047614648fdf47b7a4b763289d29d</t>
        </is>
      </c>
      <c r="C16380" t="inlineStr">
        <is>
          <t>2017-05-15 12:36:31+00:00</t>
        </is>
      </c>
      <c r="D16380" t="inlineStr">
        <is>
          <t>verchange</t>
        </is>
      </c>
      <c r="E16380" t="inlineStr">
        <is>
          <t>requests</t>
        </is>
      </c>
      <c r="F16380">
        <f>=2.14.2</f>
        <v/>
      </c>
      <c r="G16380" t="inlineStr">
        <is>
          <t>requests</t>
        </is>
      </c>
      <c r="H16380">
        <f>=2.13.0</f>
        <v/>
      </c>
    </row>
    <row r="16381">
      <c r="A16381" t="inlineStr">
        <is>
          <t>kinto</t>
        </is>
      </c>
      <c r="B16381" t="inlineStr">
        <is>
          <t>774a4794297047614648fdf47b7a4b763289d29d</t>
        </is>
      </c>
      <c r="C16381" t="inlineStr">
        <is>
          <t>2017-05-15 12:36:31+00:00</t>
        </is>
      </c>
      <c r="D16381" t="inlineStr">
        <is>
          <t>verchange</t>
        </is>
      </c>
      <c r="E16381" t="inlineStr">
        <is>
          <t>hupper</t>
        </is>
      </c>
      <c r="F16381">
        <f>=0.5</f>
        <v/>
      </c>
      <c r="G16381" t="inlineStr">
        <is>
          <t>hupper</t>
        </is>
      </c>
      <c r="H16381">
        <f>=0.4.4</f>
        <v/>
      </c>
    </row>
    <row r="16382">
      <c r="A16382" t="inlineStr">
        <is>
          <t>kinto</t>
        </is>
      </c>
      <c r="B16382" t="inlineStr">
        <is>
          <t>774a4794297047614648fdf47b7a4b763289d29d</t>
        </is>
      </c>
      <c r="C16382" t="inlineStr">
        <is>
          <t>2017-05-15 12:36:31+00:00</t>
        </is>
      </c>
      <c r="D16382" t="inlineStr">
        <is>
          <t>verchange</t>
        </is>
      </c>
      <c r="E16382" t="inlineStr">
        <is>
          <t>zope.interface</t>
        </is>
      </c>
      <c r="F16382">
        <f>=4.4.1</f>
        <v/>
      </c>
      <c r="G16382" t="inlineStr">
        <is>
          <t>zope.interface</t>
        </is>
      </c>
      <c r="H16382">
        <f>=4.4.0</f>
        <v/>
      </c>
    </row>
    <row r="16383">
      <c r="A16383" t="inlineStr">
        <is>
          <t>kinto</t>
        </is>
      </c>
      <c r="B16383" t="inlineStr">
        <is>
          <t>774a4794297047614648fdf47b7a4b763289d29d</t>
        </is>
      </c>
      <c r="C16383" t="inlineStr">
        <is>
          <t>2017-05-15 12:36:31+00:00</t>
        </is>
      </c>
      <c r="D16383" t="inlineStr">
        <is>
          <t>add</t>
        </is>
      </c>
      <c r="E16383" t="inlineStr">
        <is>
          <t>bcrypt</t>
        </is>
      </c>
      <c r="F16383">
        <f>=3.1.3</f>
        <v/>
      </c>
      <c r="G16383" t="inlineStr"/>
      <c r="H16383" t="inlineStr"/>
    </row>
    <row r="16384">
      <c r="A16384" t="inlineStr">
        <is>
          <t>kinto</t>
        </is>
      </c>
      <c r="B16384" t="inlineStr">
        <is>
          <t>774a4794297047614648fdf47b7a4b763289d29d</t>
        </is>
      </c>
      <c r="C16384" t="inlineStr">
        <is>
          <t>2017-05-15 12:36:31+00:00</t>
        </is>
      </c>
      <c r="D16384" t="inlineStr">
        <is>
          <t>add</t>
        </is>
      </c>
      <c r="E16384" t="inlineStr">
        <is>
          <t>cffi</t>
        </is>
      </c>
      <c r="F16384">
        <f>=1.10.0</f>
        <v/>
      </c>
      <c r="G16384" t="inlineStr"/>
      <c r="H16384" t="inlineStr"/>
    </row>
    <row r="16385">
      <c r="A16385" t="inlineStr">
        <is>
          <t>kinto</t>
        </is>
      </c>
      <c r="B16385" t="inlineStr">
        <is>
          <t>774a4794297047614648fdf47b7a4b763289d29d</t>
        </is>
      </c>
      <c r="C16385" t="inlineStr">
        <is>
          <t>2017-05-15 12:36:31+00:00</t>
        </is>
      </c>
      <c r="D16385" t="inlineStr">
        <is>
          <t>add</t>
        </is>
      </c>
      <c r="E16385" t="inlineStr">
        <is>
          <t>logging-color-formatter</t>
        </is>
      </c>
      <c r="F16385">
        <f>=1.0.2</f>
        <v/>
      </c>
      <c r="G16385" t="inlineStr"/>
      <c r="H16385" t="inlineStr"/>
    </row>
    <row r="16386">
      <c r="A16386" t="inlineStr">
        <is>
          <t>kinto</t>
        </is>
      </c>
      <c r="B16386" t="inlineStr">
        <is>
          <t>774a4794297047614648fdf47b7a4b763289d29d</t>
        </is>
      </c>
      <c r="C16386" t="inlineStr">
        <is>
          <t>2017-05-15 12:36:31+00:00</t>
        </is>
      </c>
      <c r="D16386" t="inlineStr">
        <is>
          <t>add</t>
        </is>
      </c>
      <c r="E16386" t="inlineStr">
        <is>
          <t>pycparser</t>
        </is>
      </c>
      <c r="F16386">
        <f>=2.17</f>
        <v/>
      </c>
      <c r="G16386" t="inlineStr"/>
      <c r="H16386" t="inlineStr"/>
    </row>
    <row r="16387">
      <c r="A16387" t="inlineStr">
        <is>
          <t>kinto</t>
        </is>
      </c>
      <c r="B16387" t="inlineStr">
        <is>
          <t>774a4794297047614648fdf47b7a4b763289d29d</t>
        </is>
      </c>
      <c r="C16387" t="inlineStr">
        <is>
          <t>2017-05-15 12:36:31+00:00</t>
        </is>
      </c>
      <c r="D16387" t="inlineStr">
        <is>
          <t>rem</t>
        </is>
      </c>
      <c r="E16387" t="inlineStr"/>
      <c r="F16387" t="inlineStr"/>
      <c r="G16387" t="inlineStr">
        <is>
          <t>structlog</t>
        </is>
      </c>
      <c r="H16387">
        <f>=16.1.0</f>
        <v/>
      </c>
    </row>
    <row r="16388">
      <c r="A16388" t="inlineStr">
        <is>
          <t>kinto</t>
        </is>
      </c>
      <c r="B16388" t="inlineStr">
        <is>
          <t>d29d9760f7e20c4d320d9d00f588157570c71c9f</t>
        </is>
      </c>
      <c r="C16388" t="inlineStr">
        <is>
          <t>2017-05-17 08:46:51+00:00</t>
        </is>
      </c>
      <c r="D16388" t="inlineStr">
        <is>
          <t>verchange</t>
        </is>
      </c>
      <c r="E16388" t="inlineStr">
        <is>
          <t>Werkzeug</t>
        </is>
      </c>
      <c r="F16388">
        <f>=0.12.2</f>
        <v/>
      </c>
      <c r="G16388" t="inlineStr">
        <is>
          <t>Werkzeug</t>
        </is>
      </c>
      <c r="H16388">
        <f>=0.12.1</f>
        <v/>
      </c>
    </row>
    <row r="16389">
      <c r="A16389" t="inlineStr">
        <is>
          <t>kinto</t>
        </is>
      </c>
      <c r="B16389" t="inlineStr">
        <is>
          <t>ff3bd2b2fd748ef0ca4b3bc8fdc9adab05577843</t>
        </is>
      </c>
      <c r="C16389" t="inlineStr">
        <is>
          <t>2017-06-01 13:38:42+00:00</t>
        </is>
      </c>
      <c r="D16389" t="inlineStr">
        <is>
          <t>verchange</t>
        </is>
      </c>
      <c r="E16389" t="inlineStr">
        <is>
          <t>newrelic</t>
        </is>
      </c>
      <c r="F16389">
        <f>=2.86.3.70</f>
        <v/>
      </c>
      <c r="G16389" t="inlineStr">
        <is>
          <t>newrelic</t>
        </is>
      </c>
      <c r="H16389">
        <f>=2.86.0.65</f>
        <v/>
      </c>
    </row>
    <row r="16390">
      <c r="A16390" t="inlineStr">
        <is>
          <t>kinto</t>
        </is>
      </c>
      <c r="B16390" t="inlineStr">
        <is>
          <t>ff3bd2b2fd748ef0ca4b3bc8fdc9adab05577843</t>
        </is>
      </c>
      <c r="C16390" t="inlineStr">
        <is>
          <t>2017-06-01 13:38:42+00:00</t>
        </is>
      </c>
      <c r="D16390" t="inlineStr">
        <is>
          <t>verchange</t>
        </is>
      </c>
      <c r="E16390" t="inlineStr">
        <is>
          <t>raven</t>
        </is>
      </c>
      <c r="F16390">
        <f>=6.1.0</f>
        <v/>
      </c>
      <c r="G16390" t="inlineStr">
        <is>
          <t>raven</t>
        </is>
      </c>
      <c r="H16390">
        <f>=6.0.0</f>
        <v/>
      </c>
    </row>
    <row r="16391">
      <c r="A16391" t="inlineStr">
        <is>
          <t>kinto</t>
        </is>
      </c>
      <c r="B16391" t="inlineStr">
        <is>
          <t>ff3bd2b2fd748ef0ca4b3bc8fdc9adab05577843</t>
        </is>
      </c>
      <c r="C16391" t="inlineStr">
        <is>
          <t>2017-06-01 13:38:42+00:00</t>
        </is>
      </c>
      <c r="D16391" t="inlineStr">
        <is>
          <t>verchange</t>
        </is>
      </c>
      <c r="E16391" t="inlineStr">
        <is>
          <t>requests</t>
        </is>
      </c>
      <c r="F16391">
        <f>=2.17.3</f>
        <v/>
      </c>
      <c r="G16391" t="inlineStr">
        <is>
          <t>requests</t>
        </is>
      </c>
      <c r="H16391">
        <f>=2.14.2</f>
        <v/>
      </c>
    </row>
    <row r="16392">
      <c r="A16392" t="inlineStr">
        <is>
          <t>kinto</t>
        </is>
      </c>
      <c r="B16392" t="inlineStr">
        <is>
          <t>ff3bd2b2fd748ef0ca4b3bc8fdc9adab05577843</t>
        </is>
      </c>
      <c r="C16392" t="inlineStr">
        <is>
          <t>2017-06-01 13:38:42+00:00</t>
        </is>
      </c>
      <c r="D16392" t="inlineStr">
        <is>
          <t>verchange</t>
        </is>
      </c>
      <c r="E16392" t="inlineStr">
        <is>
          <t>SQLAlchemy</t>
        </is>
      </c>
      <c r="F16392">
        <f>=1.1.10</f>
        <v/>
      </c>
      <c r="G16392" t="inlineStr">
        <is>
          <t>SQLAlchemy</t>
        </is>
      </c>
      <c r="H16392">
        <f>=1.1.9</f>
        <v/>
      </c>
    </row>
    <row r="16393">
      <c r="A16393" t="inlineStr">
        <is>
          <t>kinto</t>
        </is>
      </c>
      <c r="B16393" t="inlineStr">
        <is>
          <t>ff3bd2b2fd748ef0ca4b3bc8fdc9adab05577843</t>
        </is>
      </c>
      <c r="C16393" t="inlineStr">
        <is>
          <t>2017-06-01 13:38:42+00:00</t>
        </is>
      </c>
      <c r="D16393" t="inlineStr">
        <is>
          <t>verchange</t>
        </is>
      </c>
      <c r="E16393" t="inlineStr">
        <is>
          <t>hupper</t>
        </is>
      </c>
      <c r="F16393">
        <f>=1.0</f>
        <v/>
      </c>
      <c r="G16393" t="inlineStr">
        <is>
          <t>hupper</t>
        </is>
      </c>
      <c r="H16393">
        <f>=0.5</f>
        <v/>
      </c>
    </row>
    <row r="16394">
      <c r="A16394" t="inlineStr">
        <is>
          <t>kinto</t>
        </is>
      </c>
      <c r="B16394" t="inlineStr">
        <is>
          <t>ff3bd2b2fd748ef0ca4b3bc8fdc9adab05577843</t>
        </is>
      </c>
      <c r="C16394" t="inlineStr">
        <is>
          <t>2017-06-01 13:38:42+00:00</t>
        </is>
      </c>
      <c r="D16394" t="inlineStr">
        <is>
          <t>add</t>
        </is>
      </c>
      <c r="E16394" t="inlineStr">
        <is>
          <t>certifi</t>
        </is>
      </c>
      <c r="F16394">
        <f>=2017.4.17</f>
        <v/>
      </c>
      <c r="G16394" t="inlineStr"/>
      <c r="H16394" t="inlineStr"/>
    </row>
    <row r="16395">
      <c r="A16395" t="inlineStr">
        <is>
          <t>kinto</t>
        </is>
      </c>
      <c r="B16395" t="inlineStr">
        <is>
          <t>ff3bd2b2fd748ef0ca4b3bc8fdc9adab05577843</t>
        </is>
      </c>
      <c r="C16395" t="inlineStr">
        <is>
          <t>2017-06-01 13:38:42+00:00</t>
        </is>
      </c>
      <c r="D16395" t="inlineStr">
        <is>
          <t>add</t>
        </is>
      </c>
      <c r="E16395" t="inlineStr">
        <is>
          <t>chardet</t>
        </is>
      </c>
      <c r="F16395">
        <f>=3.0.3</f>
        <v/>
      </c>
      <c r="G16395" t="inlineStr"/>
      <c r="H16395" t="inlineStr"/>
    </row>
    <row r="16396">
      <c r="A16396" t="inlineStr">
        <is>
          <t>kinto</t>
        </is>
      </c>
      <c r="B16396" t="inlineStr">
        <is>
          <t>ff3bd2b2fd748ef0ca4b3bc8fdc9adab05577843</t>
        </is>
      </c>
      <c r="C16396" t="inlineStr">
        <is>
          <t>2017-06-01 13:38:42+00:00</t>
        </is>
      </c>
      <c r="D16396" t="inlineStr">
        <is>
          <t>add</t>
        </is>
      </c>
      <c r="E16396" t="inlineStr">
        <is>
          <t>idna</t>
        </is>
      </c>
      <c r="F16396">
        <f>=2.5</f>
        <v/>
      </c>
      <c r="G16396" t="inlineStr"/>
      <c r="H16396" t="inlineStr"/>
    </row>
    <row r="16397">
      <c r="A16397" t="inlineStr">
        <is>
          <t>kinto</t>
        </is>
      </c>
      <c r="B16397" t="inlineStr">
        <is>
          <t>ff3bd2b2fd748ef0ca4b3bc8fdc9adab05577843</t>
        </is>
      </c>
      <c r="C16397" t="inlineStr">
        <is>
          <t>2017-06-01 13:38:42+00:00</t>
        </is>
      </c>
      <c r="D16397" t="inlineStr">
        <is>
          <t>add</t>
        </is>
      </c>
      <c r="E16397" t="inlineStr">
        <is>
          <t>urllib3</t>
        </is>
      </c>
      <c r="F16397">
        <f>=1.21.1</f>
        <v/>
      </c>
      <c r="G16397" t="inlineStr"/>
      <c r="H16397" t="inlineStr"/>
    </row>
    <row r="16398">
      <c r="A16398" t="inlineStr">
        <is>
          <t>kinto</t>
        </is>
      </c>
      <c r="B16398" t="inlineStr">
        <is>
          <t>7c31063790133a519e8cf2ec39143717a3b84930</t>
        </is>
      </c>
      <c r="C16398" t="inlineStr">
        <is>
          <t>2017-06-15 08:44:48+00:00</t>
        </is>
      </c>
      <c r="D16398" t="inlineStr">
        <is>
          <t>verchange</t>
        </is>
      </c>
      <c r="E16398" t="inlineStr">
        <is>
          <t>requests</t>
        </is>
      </c>
      <c r="F16398">
        <f>=2.18.1</f>
        <v/>
      </c>
      <c r="G16398" t="inlineStr">
        <is>
          <t>requests</t>
        </is>
      </c>
      <c r="H16398">
        <f>=2.17.3</f>
        <v/>
      </c>
    </row>
    <row r="16399">
      <c r="A16399" t="inlineStr">
        <is>
          <t>kinto</t>
        </is>
      </c>
      <c r="B16399" t="inlineStr">
        <is>
          <t>7c31063790133a519e8cf2ec39143717a3b84930</t>
        </is>
      </c>
      <c r="C16399" t="inlineStr">
        <is>
          <t>2017-06-15 08:44:48+00:00</t>
        </is>
      </c>
      <c r="D16399" t="inlineStr">
        <is>
          <t>verchange</t>
        </is>
      </c>
      <c r="E16399" t="inlineStr">
        <is>
          <t>chardet</t>
        </is>
      </c>
      <c r="F16399">
        <f>=3.0.4</f>
        <v/>
      </c>
      <c r="G16399" t="inlineStr">
        <is>
          <t>chardet</t>
        </is>
      </c>
      <c r="H16399">
        <f>=3.0.3</f>
        <v/>
      </c>
    </row>
    <row r="16400">
      <c r="A16400" t="inlineStr">
        <is>
          <t>kinto</t>
        </is>
      </c>
      <c r="B16400" t="inlineStr">
        <is>
          <t>7c31063790133a519e8cf2ec39143717a3b84930</t>
        </is>
      </c>
      <c r="C16400" t="inlineStr">
        <is>
          <t>2017-06-15 08:44:48+00:00</t>
        </is>
      </c>
      <c r="D16400" t="inlineStr">
        <is>
          <t>verchange</t>
        </is>
      </c>
      <c r="E16400" t="inlineStr">
        <is>
          <t>pyramid</t>
        </is>
      </c>
      <c r="F16400">
        <f>=1.8.4</f>
        <v/>
      </c>
      <c r="G16400" t="inlineStr">
        <is>
          <t>pyramid</t>
        </is>
      </c>
      <c r="H16400">
        <f>=1.8.3</f>
        <v/>
      </c>
    </row>
    <row r="16401">
      <c r="A16401" t="inlineStr">
        <is>
          <t>kinto</t>
        </is>
      </c>
      <c r="B16401" t="inlineStr">
        <is>
          <t>7c31063790133a519e8cf2ec39143717a3b84930</t>
        </is>
      </c>
      <c r="C16401" t="inlineStr">
        <is>
          <t>2017-06-15 08:44:48+00:00</t>
        </is>
      </c>
      <c r="D16401" t="inlineStr">
        <is>
          <t>verchange</t>
        </is>
      </c>
      <c r="E16401" t="inlineStr">
        <is>
          <t>zope.interface</t>
        </is>
      </c>
      <c r="F16401">
        <f>=4.4.2</f>
        <v/>
      </c>
      <c r="G16401" t="inlineStr">
        <is>
          <t>zope.interface</t>
        </is>
      </c>
      <c r="H16401">
        <f>=4.4.1</f>
        <v/>
      </c>
    </row>
    <row r="16402">
      <c r="A16402" t="inlineStr">
        <is>
          <t>kinto</t>
        </is>
      </c>
      <c r="B16402" t="inlineStr">
        <is>
          <t>7c31063790133a519e8cf2ec39143717a3b84930</t>
        </is>
      </c>
      <c r="C16402" t="inlineStr">
        <is>
          <t>2017-06-15 08:44:48+00:00</t>
        </is>
      </c>
      <c r="D16402" t="inlineStr">
        <is>
          <t>rem</t>
        </is>
      </c>
      <c r="E16402" t="inlineStr"/>
      <c r="F16402" t="inlineStr"/>
      <c r="G16402" t="inlineStr">
        <is>
          <t>appdirs</t>
        </is>
      </c>
      <c r="H16402">
        <f>=1.4.3</f>
        <v/>
      </c>
    </row>
    <row r="16403">
      <c r="A16403" t="inlineStr">
        <is>
          <t>kinto</t>
        </is>
      </c>
      <c r="B16403" t="inlineStr">
        <is>
          <t>7c31063790133a519e8cf2ec39143717a3b84930</t>
        </is>
      </c>
      <c r="C16403" t="inlineStr">
        <is>
          <t>2017-06-15 08:44:48+00:00</t>
        </is>
      </c>
      <c r="D16403" t="inlineStr">
        <is>
          <t>rem</t>
        </is>
      </c>
      <c r="E16403" t="inlineStr"/>
      <c r="F16403" t="inlineStr"/>
      <c r="G16403" t="inlineStr">
        <is>
          <t>packaging</t>
        </is>
      </c>
      <c r="H16403">
        <f>=16.8</f>
        <v/>
      </c>
    </row>
    <row r="16404">
      <c r="A16404" t="inlineStr">
        <is>
          <t>kinto</t>
        </is>
      </c>
      <c r="B16404" t="inlineStr">
        <is>
          <t>7c31063790133a519e8cf2ec39143717a3b84930</t>
        </is>
      </c>
      <c r="C16404" t="inlineStr">
        <is>
          <t>2017-06-15 08:44:48+00:00</t>
        </is>
      </c>
      <c r="D16404" t="inlineStr">
        <is>
          <t>rem</t>
        </is>
      </c>
      <c r="E16404" t="inlineStr"/>
      <c r="F16404" t="inlineStr"/>
      <c r="G16404" t="inlineStr">
        <is>
          <t>pyparsing</t>
        </is>
      </c>
      <c r="H16404">
        <f>=2.2.0</f>
        <v/>
      </c>
    </row>
    <row r="16405">
      <c r="A16405" t="inlineStr">
        <is>
          <t>kinto</t>
        </is>
      </c>
      <c r="B16405" t="inlineStr">
        <is>
          <t>5fc2b06f8e1c9db98b51d7e314fe7367719a4be8</t>
        </is>
      </c>
      <c r="C16405" t="inlineStr">
        <is>
          <t>2017-06-20 20:33:48+00:00</t>
        </is>
      </c>
      <c r="D16405" t="inlineStr">
        <is>
          <t>verchange</t>
        </is>
      </c>
      <c r="E16405" t="inlineStr">
        <is>
          <t>pyramid-tm</t>
        </is>
      </c>
      <c r="F16405">
        <f>=2.1</f>
        <v/>
      </c>
      <c r="G16405" t="inlineStr">
        <is>
          <t>pyramid-tm</t>
        </is>
      </c>
      <c r="H16405">
        <f>=1.1.1</f>
        <v/>
      </c>
    </row>
    <row r="16406">
      <c r="A16406" t="inlineStr">
        <is>
          <t>kinto</t>
        </is>
      </c>
      <c r="B16406" t="inlineStr">
        <is>
          <t>dce99338ad4a992dbf53fa68cef94bf22a05ed90</t>
        </is>
      </c>
      <c r="C16406" t="inlineStr">
        <is>
          <t>2017-06-22 08:00:10+00:00</t>
        </is>
      </c>
      <c r="D16406" t="inlineStr">
        <is>
          <t>verchange</t>
        </is>
      </c>
      <c r="E16406" t="inlineStr">
        <is>
          <t>jsonpatch</t>
        </is>
      </c>
      <c r="F16406">
        <f>=1.16</f>
        <v/>
      </c>
      <c r="G16406" t="inlineStr">
        <is>
          <t>jsonpatch</t>
        </is>
      </c>
      <c r="H16406">
        <f>=1.15</f>
        <v/>
      </c>
    </row>
    <row r="16407">
      <c r="A16407" t="inlineStr">
        <is>
          <t>kinto</t>
        </is>
      </c>
      <c r="B16407" t="inlineStr">
        <is>
          <t>dce99338ad4a992dbf53fa68cef94bf22a05ed90</t>
        </is>
      </c>
      <c r="C16407" t="inlineStr">
        <is>
          <t>2017-06-22 08:00:10+00:00</t>
        </is>
      </c>
      <c r="D16407" t="inlineStr">
        <is>
          <t>verchange</t>
        </is>
      </c>
      <c r="E16407" t="inlineStr">
        <is>
          <t>simplejson</t>
        </is>
      </c>
      <c r="F16407">
        <f>=3.11.1</f>
        <v/>
      </c>
      <c r="G16407" t="inlineStr">
        <is>
          <t>simplejson</t>
        </is>
      </c>
      <c r="H16407">
        <f>=3.10.0</f>
        <v/>
      </c>
    </row>
    <row r="16408">
      <c r="A16408" t="inlineStr">
        <is>
          <t>kinto</t>
        </is>
      </c>
      <c r="B16408" t="inlineStr">
        <is>
          <t>dce99338ad4a992dbf53fa68cef94bf22a05ed90</t>
        </is>
      </c>
      <c r="C16408" t="inlineStr">
        <is>
          <t>2017-06-22 08:00:10+00:00</t>
        </is>
      </c>
      <c r="D16408" t="inlineStr">
        <is>
          <t>verchange</t>
        </is>
      </c>
      <c r="E16408" t="inlineStr">
        <is>
          <t>SQLAlchemy</t>
        </is>
      </c>
      <c r="F16408">
        <f>=1.1.11</f>
        <v/>
      </c>
      <c r="G16408" t="inlineStr">
        <is>
          <t>SQLAlchemy</t>
        </is>
      </c>
      <c r="H16408">
        <f>=1.1.10</f>
        <v/>
      </c>
    </row>
    <row r="16409">
      <c r="A16409" t="inlineStr">
        <is>
          <t>kinto</t>
        </is>
      </c>
      <c r="B16409" t="inlineStr">
        <is>
          <t>5026be45b489130a017ba3d903afbb2ed0381b05</t>
        </is>
      </c>
      <c r="C16409" t="inlineStr">
        <is>
          <t>2017-07-03 15:05:08+00:00</t>
        </is>
      </c>
      <c r="D16409" t="inlineStr">
        <is>
          <t>verchange</t>
        </is>
      </c>
      <c r="E16409" t="inlineStr">
        <is>
          <t>WebOb</t>
        </is>
      </c>
      <c r="F16409">
        <f>=1.7.3</f>
        <v/>
      </c>
      <c r="G16409" t="inlineStr">
        <is>
          <t>WebOb</t>
        </is>
      </c>
      <c r="H16409">
        <f>=1.7.2</f>
        <v/>
      </c>
    </row>
    <row r="16410">
      <c r="A16410" t="inlineStr">
        <is>
          <t>kinto</t>
        </is>
      </c>
      <c r="B16410" t="inlineStr">
        <is>
          <t>efc4ea21c29217d48ec204407a0eab1300ee749f</t>
        </is>
      </c>
      <c r="C16410" t="inlineStr">
        <is>
          <t>2017-08-14 15:04:41+00:00</t>
        </is>
      </c>
      <c r="D16410" t="inlineStr">
        <is>
          <t>verchange</t>
        </is>
      </c>
      <c r="E16410" t="inlineStr">
        <is>
          <t>urllib3</t>
        </is>
      </c>
      <c r="F16410">
        <f>=1.22</f>
        <v/>
      </c>
      <c r="G16410" t="inlineStr">
        <is>
          <t>urllib3</t>
        </is>
      </c>
      <c r="H16410">
        <f>=1.21.1</f>
        <v/>
      </c>
    </row>
    <row r="16411">
      <c r="A16411" t="inlineStr">
        <is>
          <t>kinto</t>
        </is>
      </c>
      <c r="B16411" t="inlineStr">
        <is>
          <t>efc4ea21c29217d48ec204407a0eab1300ee749f</t>
        </is>
      </c>
      <c r="C16411" t="inlineStr">
        <is>
          <t>2017-08-14 15:04:41+00:00</t>
        </is>
      </c>
      <c r="D16411" t="inlineStr">
        <is>
          <t>verchange</t>
        </is>
      </c>
      <c r="E16411" t="inlineStr">
        <is>
          <t>pyramid</t>
        </is>
      </c>
      <c r="F16411">
        <f>=1.8.5</f>
        <v/>
      </c>
      <c r="G16411" t="inlineStr">
        <is>
          <t>pyramid</t>
        </is>
      </c>
      <c r="H16411">
        <f>=1.8.4</f>
        <v/>
      </c>
    </row>
    <row r="16412">
      <c r="A16412" t="inlineStr">
        <is>
          <t>kinto</t>
        </is>
      </c>
      <c r="B16412" t="inlineStr">
        <is>
          <t>efc4ea21c29217d48ec204407a0eab1300ee749f</t>
        </is>
      </c>
      <c r="C16412" t="inlineStr">
        <is>
          <t>2017-08-14 15:04:41+00:00</t>
        </is>
      </c>
      <c r="D16412" t="inlineStr">
        <is>
          <t>verchange</t>
        </is>
      </c>
      <c r="E16412" t="inlineStr">
        <is>
          <t>newrelic</t>
        </is>
      </c>
      <c r="F16412">
        <f>=2.90.0.75</f>
        <v/>
      </c>
      <c r="G16412" t="inlineStr">
        <is>
          <t>newrelic</t>
        </is>
      </c>
      <c r="H16412">
        <f>=2.86.3.70</f>
        <v/>
      </c>
    </row>
    <row r="16413">
      <c r="A16413" t="inlineStr">
        <is>
          <t>kinto</t>
        </is>
      </c>
      <c r="B16413" t="inlineStr">
        <is>
          <t>efc4ea21c29217d48ec204407a0eab1300ee749f</t>
        </is>
      </c>
      <c r="C16413" t="inlineStr">
        <is>
          <t>2017-08-14 15:04:41+00:00</t>
        </is>
      </c>
      <c r="D16413" t="inlineStr">
        <is>
          <t>verchange</t>
        </is>
      </c>
      <c r="E16413" t="inlineStr">
        <is>
          <t>python-dateutil</t>
        </is>
      </c>
      <c r="F16413">
        <f>=2.6.1</f>
        <v/>
      </c>
      <c r="G16413" t="inlineStr">
        <is>
          <t>python-dateutil</t>
        </is>
      </c>
      <c r="H16413">
        <f>=2.6.0</f>
        <v/>
      </c>
    </row>
    <row r="16414">
      <c r="A16414" t="inlineStr">
        <is>
          <t>kinto</t>
        </is>
      </c>
      <c r="B16414" t="inlineStr">
        <is>
          <t>efc4ea21c29217d48ec204407a0eab1300ee749f</t>
        </is>
      </c>
      <c r="C16414" t="inlineStr">
        <is>
          <t>2017-08-14 15:04:41+00:00</t>
        </is>
      </c>
      <c r="D16414" t="inlineStr">
        <is>
          <t>verchange</t>
        </is>
      </c>
      <c r="E16414" t="inlineStr">
        <is>
          <t>requests</t>
        </is>
      </c>
      <c r="F16414">
        <f>=2.18.3</f>
        <v/>
      </c>
      <c r="G16414" t="inlineStr">
        <is>
          <t>requests</t>
        </is>
      </c>
      <c r="H16414">
        <f>=2.18.1</f>
        <v/>
      </c>
    </row>
    <row r="16415">
      <c r="A16415" t="inlineStr">
        <is>
          <t>kinto</t>
        </is>
      </c>
      <c r="B16415" t="inlineStr">
        <is>
          <t>efc4ea21c29217d48ec204407a0eab1300ee749f</t>
        </is>
      </c>
      <c r="C16415" t="inlineStr">
        <is>
          <t>2017-08-14 15:04:41+00:00</t>
        </is>
      </c>
      <c r="D16415" t="inlineStr">
        <is>
          <t>verchange</t>
        </is>
      </c>
      <c r="E16415" t="inlineStr">
        <is>
          <t>zope.deprecation</t>
        </is>
      </c>
      <c r="F16415">
        <f>=4.3.0</f>
        <v/>
      </c>
      <c r="G16415" t="inlineStr">
        <is>
          <t>zope.deprecation</t>
        </is>
      </c>
      <c r="H16415">
        <f>=4.2.0</f>
        <v/>
      </c>
    </row>
    <row r="16416">
      <c r="A16416" t="inlineStr">
        <is>
          <t>kinto</t>
        </is>
      </c>
      <c r="B16416" t="inlineStr">
        <is>
          <t>efc4ea21c29217d48ec204407a0eab1300ee749f</t>
        </is>
      </c>
      <c r="C16416" t="inlineStr">
        <is>
          <t>2017-08-14 15:04:41+00:00</t>
        </is>
      </c>
      <c r="D16416" t="inlineStr">
        <is>
          <t>verchange</t>
        </is>
      </c>
      <c r="E16416" t="inlineStr">
        <is>
          <t>iso8601</t>
        </is>
      </c>
      <c r="F16416">
        <f>=0.1.12</f>
        <v/>
      </c>
      <c r="G16416" t="inlineStr">
        <is>
          <t>iso8601</t>
        </is>
      </c>
      <c r="H16416">
        <f>=0.1.11</f>
        <v/>
      </c>
    </row>
    <row r="16417">
      <c r="A16417" t="inlineStr">
        <is>
          <t>kinto</t>
        </is>
      </c>
      <c r="B16417" t="inlineStr">
        <is>
          <t>efc4ea21c29217d48ec204407a0eab1300ee749f</t>
        </is>
      </c>
      <c r="C16417" t="inlineStr">
        <is>
          <t>2017-08-14 15:04:41+00:00</t>
        </is>
      </c>
      <c r="D16417" t="inlineStr">
        <is>
          <t>verchange</t>
        </is>
      </c>
      <c r="E16417" t="inlineStr">
        <is>
          <t>certifi</t>
        </is>
      </c>
      <c r="F16417">
        <f>=2017.7.27.1</f>
        <v/>
      </c>
      <c r="G16417" t="inlineStr">
        <is>
          <t>certifi</t>
        </is>
      </c>
      <c r="H16417">
        <f>=2017.4.17</f>
        <v/>
      </c>
    </row>
    <row r="16418">
      <c r="A16418" t="inlineStr">
        <is>
          <t>kinto</t>
        </is>
      </c>
      <c r="B16418" t="inlineStr">
        <is>
          <t>efc4ea21c29217d48ec204407a0eab1300ee749f</t>
        </is>
      </c>
      <c r="C16418" t="inlineStr">
        <is>
          <t>2017-08-14 15:04:41+00:00</t>
        </is>
      </c>
      <c r="D16418" t="inlineStr">
        <is>
          <t>verchange</t>
        </is>
      </c>
      <c r="E16418" t="inlineStr">
        <is>
          <t>psycopg2</t>
        </is>
      </c>
      <c r="F16418">
        <f>=2.7.3</f>
        <v/>
      </c>
      <c r="G16418" t="inlineStr">
        <is>
          <t>psycopg2</t>
        </is>
      </c>
      <c r="H16418">
        <f>=2.7.1</f>
        <v/>
      </c>
    </row>
    <row r="16419">
      <c r="A16419" t="inlineStr">
        <is>
          <t>kinto</t>
        </is>
      </c>
      <c r="B16419" t="inlineStr">
        <is>
          <t>efc4ea21c29217d48ec204407a0eab1300ee749f</t>
        </is>
      </c>
      <c r="C16419" t="inlineStr">
        <is>
          <t>2017-08-14 15:04:41+00:00</t>
        </is>
      </c>
      <c r="D16419" t="inlineStr">
        <is>
          <t>verchange</t>
        </is>
      </c>
      <c r="E16419" t="inlineStr">
        <is>
          <t>SQLAlchemy</t>
        </is>
      </c>
      <c r="F16419">
        <f>=1.1.13</f>
        <v/>
      </c>
      <c r="G16419" t="inlineStr">
        <is>
          <t>SQLAlchemy</t>
        </is>
      </c>
      <c r="H16419">
        <f>=1.1.11</f>
        <v/>
      </c>
    </row>
    <row r="16420">
      <c r="A16420" t="inlineStr">
        <is>
          <t>kinto</t>
        </is>
      </c>
      <c r="B16420" t="inlineStr">
        <is>
          <t>efc4ea21c29217d48ec204407a0eab1300ee749f</t>
        </is>
      </c>
      <c r="C16420" t="inlineStr">
        <is>
          <t>2017-08-14 15:04:41+00:00</t>
        </is>
      </c>
      <c r="D16420" t="inlineStr">
        <is>
          <t>verchange</t>
        </is>
      </c>
      <c r="E16420" t="inlineStr">
        <is>
          <t>pycparser</t>
        </is>
      </c>
      <c r="F16420">
        <f>=2.18</f>
        <v/>
      </c>
      <c r="G16420" t="inlineStr">
        <is>
          <t>pycparser</t>
        </is>
      </c>
      <c r="H16420">
        <f>=2.17</f>
        <v/>
      </c>
    </row>
    <row r="16421">
      <c r="A16421" t="inlineStr">
        <is>
          <t>kinto</t>
        </is>
      </c>
      <c r="B16421" t="inlineStr">
        <is>
          <t>efc4ea21c29217d48ec204407a0eab1300ee749f</t>
        </is>
      </c>
      <c r="C16421" t="inlineStr">
        <is>
          <t>2017-08-14 15:04:41+00:00</t>
        </is>
      </c>
      <c r="D16421" t="inlineStr">
        <is>
          <t>verchange</t>
        </is>
      </c>
      <c r="E16421" t="inlineStr">
        <is>
          <t>pyramid-tm</t>
        </is>
      </c>
      <c r="F16421">
        <f>=2.2</f>
        <v/>
      </c>
      <c r="G16421" t="inlineStr">
        <is>
          <t>pyramid-tm</t>
        </is>
      </c>
      <c r="H16421">
        <f>=2.1</f>
        <v/>
      </c>
    </row>
    <row r="16422">
      <c r="A16422" t="inlineStr">
        <is>
          <t>kinto</t>
        </is>
      </c>
      <c r="B16422" t="inlineStr">
        <is>
          <t>efc4ea21c29217d48ec204407a0eab1300ee749f</t>
        </is>
      </c>
      <c r="C16422" t="inlineStr">
        <is>
          <t>2017-08-14 15:04:41+00:00</t>
        </is>
      </c>
      <c r="D16422" t="inlineStr">
        <is>
          <t>verchange</t>
        </is>
      </c>
      <c r="E16422" t="inlineStr">
        <is>
          <t>colander</t>
        </is>
      </c>
      <c r="F16422">
        <f>=1.4</f>
        <v/>
      </c>
      <c r="G16422" t="inlineStr">
        <is>
          <t>colander</t>
        </is>
      </c>
      <c r="H16422">
        <f>=1.3.3</f>
        <v/>
      </c>
    </row>
    <row r="16423">
      <c r="A16423" t="inlineStr">
        <is>
          <t>kinto</t>
        </is>
      </c>
      <c r="B16423" t="inlineStr">
        <is>
          <t>c9ac2db70f1d1f53798a93df968ec7589a8de24d</t>
        </is>
      </c>
      <c r="C16423" t="inlineStr">
        <is>
          <t>2017-09-01 12:27:10+00:00</t>
        </is>
      </c>
      <c r="D16423" t="inlineStr">
        <is>
          <t>verchange</t>
        </is>
      </c>
      <c r="E16423" t="inlineStr">
        <is>
          <t>requests</t>
        </is>
      </c>
      <c r="F16423">
        <f>=2.18.4</f>
        <v/>
      </c>
      <c r="G16423" t="inlineStr">
        <is>
          <t>requests</t>
        </is>
      </c>
      <c r="H16423">
        <f>=2.18.3</f>
        <v/>
      </c>
    </row>
    <row r="16424">
      <c r="A16424" t="inlineStr">
        <is>
          <t>kinto</t>
        </is>
      </c>
      <c r="B16424" t="inlineStr">
        <is>
          <t>c9ac2db70f1d1f53798a93df968ec7589a8de24d</t>
        </is>
      </c>
      <c r="C16424" t="inlineStr">
        <is>
          <t>2017-09-01 12:27:10+00:00</t>
        </is>
      </c>
      <c r="D16424" t="inlineStr">
        <is>
          <t>verchange</t>
        </is>
      </c>
      <c r="E16424" t="inlineStr">
        <is>
          <t>idna</t>
        </is>
      </c>
      <c r="F16424">
        <f>=2.6</f>
        <v/>
      </c>
      <c r="G16424" t="inlineStr">
        <is>
          <t>idna</t>
        </is>
      </c>
      <c r="H16424">
        <f>=2.5</f>
        <v/>
      </c>
    </row>
    <row r="16425">
      <c r="A16425" t="inlineStr">
        <is>
          <t>kinto</t>
        </is>
      </c>
      <c r="B16425" t="inlineStr">
        <is>
          <t>c9ac2db70f1d1f53798a93df968ec7589a8de24d</t>
        </is>
      </c>
      <c r="C16425" t="inlineStr">
        <is>
          <t>2017-09-01 12:27:10+00:00</t>
        </is>
      </c>
      <c r="D16425" t="inlineStr">
        <is>
          <t>verchange</t>
        </is>
      </c>
      <c r="E16425" t="inlineStr">
        <is>
          <t>psycopg2</t>
        </is>
      </c>
      <c r="F16425">
        <f>=2.7.3.1</f>
        <v/>
      </c>
      <c r="G16425" t="inlineStr">
        <is>
          <t>psycopg2</t>
        </is>
      </c>
      <c r="H16425">
        <f>=2.7.3</f>
        <v/>
      </c>
    </row>
    <row r="16426">
      <c r="A16426" t="inlineStr">
        <is>
          <t>kinto</t>
        </is>
      </c>
      <c r="B16426" t="inlineStr">
        <is>
          <t>2f4193dd75caaf0e6313083be88a597f576a2178</t>
        </is>
      </c>
      <c r="C16426" t="inlineStr">
        <is>
          <t>2017-09-28 08:05:35+00:00</t>
        </is>
      </c>
      <c r="D16426" t="inlineStr">
        <is>
          <t>verchange</t>
        </is>
      </c>
      <c r="E16426" t="inlineStr">
        <is>
          <t>six</t>
        </is>
      </c>
      <c r="F16426">
        <f>=1.11.0</f>
        <v/>
      </c>
      <c r="G16426" t="inlineStr">
        <is>
          <t>six</t>
        </is>
      </c>
      <c r="H16426">
        <f>=1.10.0</f>
        <v/>
      </c>
    </row>
    <row r="16427">
      <c r="A16427" t="inlineStr">
        <is>
          <t>kinto</t>
        </is>
      </c>
      <c r="B16427" t="inlineStr">
        <is>
          <t>2f4193dd75caaf0e6313083be88a597f576a2178</t>
        </is>
      </c>
      <c r="C16427" t="inlineStr">
        <is>
          <t>2017-09-28 08:05:35+00:00</t>
        </is>
      </c>
      <c r="D16427" t="inlineStr">
        <is>
          <t>verchange</t>
        </is>
      </c>
      <c r="E16427" t="inlineStr">
        <is>
          <t>newrelic</t>
        </is>
      </c>
      <c r="F16427">
        <f>=2.94.0.79</f>
        <v/>
      </c>
      <c r="G16427" t="inlineStr">
        <is>
          <t>newrelic</t>
        </is>
      </c>
      <c r="H16427">
        <f>=2.90.0.75</f>
        <v/>
      </c>
    </row>
    <row r="16428">
      <c r="A16428" t="inlineStr">
        <is>
          <t>kinto</t>
        </is>
      </c>
      <c r="B16428" t="inlineStr">
        <is>
          <t>2f4193dd75caaf0e6313083be88a597f576a2178</t>
        </is>
      </c>
      <c r="C16428" t="inlineStr">
        <is>
          <t>2017-09-28 08:05:35+00:00</t>
        </is>
      </c>
      <c r="D16428" t="inlineStr">
        <is>
          <t>verchange</t>
        </is>
      </c>
      <c r="E16428" t="inlineStr">
        <is>
          <t>cffi</t>
        </is>
      </c>
      <c r="F16428">
        <f>=1.11.0</f>
        <v/>
      </c>
      <c r="G16428" t="inlineStr">
        <is>
          <t>cffi</t>
        </is>
      </c>
      <c r="H16428">
        <f>=1.10.0</f>
        <v/>
      </c>
    </row>
    <row r="16429">
      <c r="A16429" t="inlineStr">
        <is>
          <t>kinto</t>
        </is>
      </c>
      <c r="B16429" t="inlineStr">
        <is>
          <t>2f4193dd75caaf0e6313083be88a597f576a2178</t>
        </is>
      </c>
      <c r="C16429" t="inlineStr">
        <is>
          <t>2017-09-28 08:05:35+00:00</t>
        </is>
      </c>
      <c r="D16429" t="inlineStr">
        <is>
          <t>verchange</t>
        </is>
      </c>
      <c r="E16429" t="inlineStr">
        <is>
          <t>raven</t>
        </is>
      </c>
      <c r="F16429">
        <f>=6.2.1</f>
        <v/>
      </c>
      <c r="G16429" t="inlineStr">
        <is>
          <t>raven</t>
        </is>
      </c>
      <c r="H16429">
        <f>=6.1.0</f>
        <v/>
      </c>
    </row>
    <row r="16430">
      <c r="A16430" t="inlineStr">
        <is>
          <t>kinto</t>
        </is>
      </c>
      <c r="B16430" t="inlineStr">
        <is>
          <t>2f4193dd75caaf0e6313083be88a597f576a2178</t>
        </is>
      </c>
      <c r="C16430" t="inlineStr">
        <is>
          <t>2017-09-28 08:05:35+00:00</t>
        </is>
      </c>
      <c r="D16430" t="inlineStr">
        <is>
          <t>verchange</t>
        </is>
      </c>
      <c r="E16430" t="inlineStr">
        <is>
          <t>SQLAlchemy</t>
        </is>
      </c>
      <c r="F16430">
        <f>=1.1.14</f>
        <v/>
      </c>
      <c r="G16430" t="inlineStr">
        <is>
          <t>SQLAlchemy</t>
        </is>
      </c>
      <c r="H16430">
        <f>=1.1.13</f>
        <v/>
      </c>
    </row>
    <row r="16431">
      <c r="A16431" t="inlineStr">
        <is>
          <t>kinto</t>
        </is>
      </c>
      <c r="B16431" t="inlineStr">
        <is>
          <t>2f4193dd75caaf0e6313083be88a597f576a2178</t>
        </is>
      </c>
      <c r="C16431" t="inlineStr">
        <is>
          <t>2017-09-28 08:05:35+00:00</t>
        </is>
      </c>
      <c r="D16431" t="inlineStr">
        <is>
          <t>verchange</t>
        </is>
      </c>
      <c r="E16431" t="inlineStr">
        <is>
          <t>repoze.lru</t>
        </is>
      </c>
      <c r="F16431">
        <f>=0.7</f>
        <v/>
      </c>
      <c r="G16431" t="inlineStr">
        <is>
          <t>repoze.lru</t>
        </is>
      </c>
      <c r="H16431">
        <f>=0.6</f>
        <v/>
      </c>
    </row>
    <row r="16432">
      <c r="A16432" t="inlineStr">
        <is>
          <t>kinto</t>
        </is>
      </c>
      <c r="B16432" t="inlineStr">
        <is>
          <t>2f4193dd75caaf0e6313083be88a597f576a2178</t>
        </is>
      </c>
      <c r="C16432" t="inlineStr">
        <is>
          <t>2017-09-28 08:05:35+00:00</t>
        </is>
      </c>
      <c r="D16432" t="inlineStr">
        <is>
          <t>verchange</t>
        </is>
      </c>
      <c r="E16432" t="inlineStr">
        <is>
          <t>jsonpointer</t>
        </is>
      </c>
      <c r="F16432">
        <f>=1.12</f>
        <v/>
      </c>
      <c r="G16432" t="inlineStr">
        <is>
          <t>jsonpointer</t>
        </is>
      </c>
      <c r="H16432">
        <f>=1.10</f>
        <v/>
      </c>
    </row>
    <row r="16433">
      <c r="A16433" t="inlineStr">
        <is>
          <t>kinto</t>
        </is>
      </c>
      <c r="B16433" t="inlineStr">
        <is>
          <t>2f4193dd75caaf0e6313083be88a597f576a2178</t>
        </is>
      </c>
      <c r="C16433" t="inlineStr">
        <is>
          <t>2017-09-28 08:05:35+00:00</t>
        </is>
      </c>
      <c r="D16433" t="inlineStr">
        <is>
          <t>verchange</t>
        </is>
      </c>
      <c r="E16433" t="inlineStr">
        <is>
          <t>zope.interface</t>
        </is>
      </c>
      <c r="F16433">
        <f>=4.4.3</f>
        <v/>
      </c>
      <c r="G16433" t="inlineStr">
        <is>
          <t>zope.interface</t>
        </is>
      </c>
      <c r="H16433">
        <f>=4.4.2</f>
        <v/>
      </c>
    </row>
    <row r="16434">
      <c r="A16434" t="inlineStr">
        <is>
          <t>kinto</t>
        </is>
      </c>
      <c r="B16434" t="inlineStr">
        <is>
          <t>2f4193dd75caaf0e6313083be88a597f576a2178</t>
        </is>
      </c>
      <c r="C16434" t="inlineStr">
        <is>
          <t>2017-09-28 08:05:35+00:00</t>
        </is>
      </c>
      <c r="D16434" t="inlineStr">
        <is>
          <t>add</t>
        </is>
      </c>
      <c r="E16434" t="inlineStr">
        <is>
          <t>python-memcached</t>
        </is>
      </c>
      <c r="F16434">
        <f>=1.58</f>
        <v/>
      </c>
      <c r="G16434" t="inlineStr"/>
      <c r="H16434" t="inlineStr"/>
    </row>
    <row r="16435">
      <c r="A16435" t="inlineStr">
        <is>
          <t>kinto</t>
        </is>
      </c>
      <c r="B16435" t="inlineStr">
        <is>
          <t>2f4193dd75caaf0e6313083be88a597f576a2178</t>
        </is>
      </c>
      <c r="C16435" t="inlineStr">
        <is>
          <t>2017-09-28 08:05:35+00:00</t>
        </is>
      </c>
      <c r="D16435" t="inlineStr">
        <is>
          <t>rem</t>
        </is>
      </c>
      <c r="E16435" t="inlineStr"/>
      <c r="F16435" t="inlineStr"/>
      <c r="G16435" t="inlineStr">
        <is>
          <t>contextlib2</t>
        </is>
      </c>
      <c r="H16435">
        <f>=0.5.5</f>
        <v/>
      </c>
    </row>
    <row r="16436">
      <c r="A16436" t="inlineStr">
        <is>
          <t>kinto</t>
        </is>
      </c>
      <c r="B16436" t="inlineStr">
        <is>
          <t>eaedf6f889ea805b4b411e3959ee9569b336e17e</t>
        </is>
      </c>
      <c r="C16436" t="inlineStr">
        <is>
          <t>2017-11-16 15:22:07+00:00</t>
        </is>
      </c>
      <c r="D16436" t="inlineStr">
        <is>
          <t>verchange</t>
        </is>
      </c>
      <c r="E16436" t="inlineStr">
        <is>
          <t>cornice-swagger</t>
        </is>
      </c>
      <c r="F16436">
        <f>=0.5.2</f>
        <v/>
      </c>
      <c r="G16436" t="inlineStr">
        <is>
          <t>cornice-swagger</t>
        </is>
      </c>
      <c r="H16436">
        <f>=0.5.1</f>
        <v/>
      </c>
    </row>
    <row r="16437">
      <c r="A16437" t="inlineStr">
        <is>
          <t>kinto</t>
        </is>
      </c>
      <c r="B16437" t="inlineStr">
        <is>
          <t>eaedf6f889ea805b4b411e3959ee9569b336e17e</t>
        </is>
      </c>
      <c r="C16437" t="inlineStr">
        <is>
          <t>2017-11-16 15:22:07+00:00</t>
        </is>
      </c>
      <c r="D16437" t="inlineStr">
        <is>
          <t>verchange</t>
        </is>
      </c>
      <c r="E16437" t="inlineStr">
        <is>
          <t>pyramid</t>
        </is>
      </c>
      <c r="F16437">
        <f>=1.9.1</f>
        <v/>
      </c>
      <c r="G16437" t="inlineStr">
        <is>
          <t>pyramid</t>
        </is>
      </c>
      <c r="H16437">
        <f>=1.8.5</f>
        <v/>
      </c>
    </row>
    <row r="16438">
      <c r="A16438" t="inlineStr">
        <is>
          <t>kinto</t>
        </is>
      </c>
      <c r="B16438" t="inlineStr">
        <is>
          <t>eaedf6f889ea805b4b411e3959ee9569b336e17e</t>
        </is>
      </c>
      <c r="C16438" t="inlineStr">
        <is>
          <t>2017-11-16 15:22:07+00:00</t>
        </is>
      </c>
      <c r="D16438" t="inlineStr">
        <is>
          <t>verchange</t>
        </is>
      </c>
      <c r="E16438" t="inlineStr">
        <is>
          <t>newrelic</t>
        </is>
      </c>
      <c r="F16438">
        <f>=2.96.0.80</f>
        <v/>
      </c>
      <c r="G16438" t="inlineStr">
        <is>
          <t>newrelic</t>
        </is>
      </c>
      <c r="H16438">
        <f>=2.94.0.79</f>
        <v/>
      </c>
    </row>
    <row r="16439">
      <c r="A16439" t="inlineStr">
        <is>
          <t>kinto</t>
        </is>
      </c>
      <c r="B16439" t="inlineStr">
        <is>
          <t>eaedf6f889ea805b4b411e3959ee9569b336e17e</t>
        </is>
      </c>
      <c r="C16439" t="inlineStr">
        <is>
          <t>2017-11-16 15:22:07+00:00</t>
        </is>
      </c>
      <c r="D16439" t="inlineStr">
        <is>
          <t>verchange</t>
        </is>
      </c>
      <c r="E16439" t="inlineStr">
        <is>
          <t>simplejson</t>
        </is>
      </c>
      <c r="F16439">
        <f>=3.12.0</f>
        <v/>
      </c>
      <c r="G16439" t="inlineStr">
        <is>
          <t>simplejson</t>
        </is>
      </c>
      <c r="H16439">
        <f>=3.11.1</f>
        <v/>
      </c>
    </row>
    <row r="16440">
      <c r="A16440" t="inlineStr">
        <is>
          <t>kinto</t>
        </is>
      </c>
      <c r="B16440" t="inlineStr">
        <is>
          <t>eaedf6f889ea805b4b411e3959ee9569b336e17e</t>
        </is>
      </c>
      <c r="C16440" t="inlineStr">
        <is>
          <t>2017-11-16 15:22:07+00:00</t>
        </is>
      </c>
      <c r="D16440" t="inlineStr">
        <is>
          <t>verchange</t>
        </is>
      </c>
      <c r="E16440" t="inlineStr">
        <is>
          <t>cffi</t>
        </is>
      </c>
      <c r="F16440">
        <f>=1.11.2</f>
        <v/>
      </c>
      <c r="G16440" t="inlineStr">
        <is>
          <t>cffi</t>
        </is>
      </c>
      <c r="H16440">
        <f>=1.11.0</f>
        <v/>
      </c>
    </row>
    <row r="16441">
      <c r="A16441" t="inlineStr">
        <is>
          <t>kinto</t>
        </is>
      </c>
      <c r="B16441" t="inlineStr">
        <is>
          <t>eaedf6f889ea805b4b411e3959ee9569b336e17e</t>
        </is>
      </c>
      <c r="C16441" t="inlineStr">
        <is>
          <t>2017-11-16 15:22:07+00:00</t>
        </is>
      </c>
      <c r="D16441" t="inlineStr">
        <is>
          <t>verchange</t>
        </is>
      </c>
      <c r="E16441" t="inlineStr">
        <is>
          <t>raven</t>
        </is>
      </c>
      <c r="F16441">
        <f>=6.3.0</f>
        <v/>
      </c>
      <c r="G16441" t="inlineStr">
        <is>
          <t>raven</t>
        </is>
      </c>
      <c r="H16441">
        <f>=6.2.1</f>
        <v/>
      </c>
    </row>
    <row r="16442">
      <c r="A16442" t="inlineStr">
        <is>
          <t>kinto</t>
        </is>
      </c>
      <c r="B16442" t="inlineStr">
        <is>
          <t>eaedf6f889ea805b4b411e3959ee9569b336e17e</t>
        </is>
      </c>
      <c r="C16442" t="inlineStr">
        <is>
          <t>2017-11-16 15:22:07+00:00</t>
        </is>
      </c>
      <c r="D16442" t="inlineStr">
        <is>
          <t>verchange</t>
        </is>
      </c>
      <c r="E16442" t="inlineStr">
        <is>
          <t>waitress</t>
        </is>
      </c>
      <c r="F16442">
        <f>=1.1.0</f>
        <v/>
      </c>
      <c r="G16442" t="inlineStr">
        <is>
          <t>waitress</t>
        </is>
      </c>
      <c r="H16442">
        <f>=1.0.2</f>
        <v/>
      </c>
    </row>
    <row r="16443">
      <c r="A16443" t="inlineStr">
        <is>
          <t>kinto</t>
        </is>
      </c>
      <c r="B16443" t="inlineStr">
        <is>
          <t>eaedf6f889ea805b4b411e3959ee9569b336e17e</t>
        </is>
      </c>
      <c r="C16443" t="inlineStr">
        <is>
          <t>2017-11-16 15:22:07+00:00</t>
        </is>
      </c>
      <c r="D16443" t="inlineStr">
        <is>
          <t>verchange</t>
        </is>
      </c>
      <c r="E16443" t="inlineStr">
        <is>
          <t>certifi</t>
        </is>
      </c>
      <c r="F16443">
        <f>=2017.11.5</f>
        <v/>
      </c>
      <c r="G16443" t="inlineStr">
        <is>
          <t>certifi</t>
        </is>
      </c>
      <c r="H16443">
        <f>=2017.7.27.1</f>
        <v/>
      </c>
    </row>
    <row r="16444">
      <c r="A16444" t="inlineStr">
        <is>
          <t>kinto</t>
        </is>
      </c>
      <c r="B16444" t="inlineStr">
        <is>
          <t>eaedf6f889ea805b4b411e3959ee9569b336e17e</t>
        </is>
      </c>
      <c r="C16444" t="inlineStr">
        <is>
          <t>2017-11-16 15:22:07+00:00</t>
        </is>
      </c>
      <c r="D16444" t="inlineStr">
        <is>
          <t>verchange</t>
        </is>
      </c>
      <c r="E16444" t="inlineStr">
        <is>
          <t>psycopg2</t>
        </is>
      </c>
      <c r="F16444">
        <f>=2.7.3.2</f>
        <v/>
      </c>
      <c r="G16444" t="inlineStr">
        <is>
          <t>psycopg2</t>
        </is>
      </c>
      <c r="H16444">
        <f>=2.7.3.1</f>
        <v/>
      </c>
    </row>
    <row r="16445">
      <c r="A16445" t="inlineStr">
        <is>
          <t>kinto</t>
        </is>
      </c>
      <c r="B16445" t="inlineStr">
        <is>
          <t>eaedf6f889ea805b4b411e3959ee9569b336e17e</t>
        </is>
      </c>
      <c r="C16445" t="inlineStr">
        <is>
          <t>2017-11-16 15:22:07+00:00</t>
        </is>
      </c>
      <c r="D16445" t="inlineStr">
        <is>
          <t>verchange</t>
        </is>
      </c>
      <c r="E16445" t="inlineStr">
        <is>
          <t>SQLAlchemy</t>
        </is>
      </c>
      <c r="F16445">
        <f>=1.1.15</f>
        <v/>
      </c>
      <c r="G16445" t="inlineStr">
        <is>
          <t>SQLAlchemy</t>
        </is>
      </c>
      <c r="H16445">
        <f>=1.1.14</f>
        <v/>
      </c>
    </row>
    <row r="16446">
      <c r="A16446" t="inlineStr">
        <is>
          <t>kinto</t>
        </is>
      </c>
      <c r="B16446" t="inlineStr">
        <is>
          <t>eaedf6f889ea805b4b411e3959ee9569b336e17e</t>
        </is>
      </c>
      <c r="C16446" t="inlineStr">
        <is>
          <t>2017-11-16 15:22:07+00:00</t>
        </is>
      </c>
      <c r="D16446" t="inlineStr">
        <is>
          <t>verchange</t>
        </is>
      </c>
      <c r="E16446" t="inlineStr">
        <is>
          <t>bcrypt</t>
        </is>
      </c>
      <c r="F16446">
        <f>=3.1.4</f>
        <v/>
      </c>
      <c r="G16446" t="inlineStr">
        <is>
          <t>bcrypt</t>
        </is>
      </c>
      <c r="H16446">
        <f>=3.1.3</f>
        <v/>
      </c>
    </row>
    <row r="16447">
      <c r="A16447" t="inlineStr">
        <is>
          <t>kinto</t>
        </is>
      </c>
      <c r="B16447" t="inlineStr">
        <is>
          <t>eaedf6f889ea805b4b411e3959ee9569b336e17e</t>
        </is>
      </c>
      <c r="C16447" t="inlineStr">
        <is>
          <t>2017-11-16 15:22:07+00:00</t>
        </is>
      </c>
      <c r="D16447" t="inlineStr">
        <is>
          <t>verchange</t>
        </is>
      </c>
      <c r="E16447" t="inlineStr">
        <is>
          <t>jsonpointer</t>
        </is>
      </c>
      <c r="F16447">
        <f>=1.14</f>
        <v/>
      </c>
      <c r="G16447" t="inlineStr">
        <is>
          <t>jsonpointer</t>
        </is>
      </c>
      <c r="H16447">
        <f>=1.12</f>
        <v/>
      </c>
    </row>
    <row r="16448">
      <c r="A16448" t="inlineStr">
        <is>
          <t>kinto</t>
        </is>
      </c>
      <c r="B16448" t="inlineStr">
        <is>
          <t>eaedf6f889ea805b4b411e3959ee9569b336e17e</t>
        </is>
      </c>
      <c r="C16448" t="inlineStr">
        <is>
          <t>2017-11-16 15:22:07+00:00</t>
        </is>
      </c>
      <c r="D16448" t="inlineStr">
        <is>
          <t>verchange</t>
        </is>
      </c>
      <c r="E16448" t="inlineStr">
        <is>
          <t>cornice</t>
        </is>
      </c>
      <c r="F16448">
        <f>=3.0.0</f>
        <v/>
      </c>
      <c r="G16448" t="inlineStr">
        <is>
          <t>cornice</t>
        </is>
      </c>
      <c r="H16448">
        <f>=2.4.0</f>
        <v/>
      </c>
    </row>
    <row r="16449">
      <c r="A16449" t="inlineStr">
        <is>
          <t>kinto</t>
        </is>
      </c>
      <c r="B16449" t="inlineStr">
        <is>
          <t>eaedf6f889ea805b4b411e3959ee9569b336e17e</t>
        </is>
      </c>
      <c r="C16449" t="inlineStr">
        <is>
          <t>2017-11-16 15:22:07+00:00</t>
        </is>
      </c>
      <c r="D16449" t="inlineStr">
        <is>
          <t>add</t>
        </is>
      </c>
      <c r="E16449" t="inlineStr">
        <is>
          <t>dockerflow</t>
        </is>
      </c>
      <c r="F16449">
        <f>=2017.11.0</f>
        <v/>
      </c>
      <c r="G16449" t="inlineStr"/>
      <c r="H16449" t="inlineStr"/>
    </row>
    <row r="16450">
      <c r="A16450" t="inlineStr">
        <is>
          <t>kinto</t>
        </is>
      </c>
      <c r="B16450" t="inlineStr">
        <is>
          <t>eaedf6f889ea805b4b411e3959ee9569b336e17e</t>
        </is>
      </c>
      <c r="C16450" t="inlineStr">
        <is>
          <t>2017-11-16 15:22:07+00:00</t>
        </is>
      </c>
      <c r="D16450" t="inlineStr">
        <is>
          <t>add</t>
        </is>
      </c>
      <c r="E16450" t="inlineStr">
        <is>
          <t>plaster</t>
        </is>
      </c>
      <c r="F16450">
        <f>=1.0</f>
        <v/>
      </c>
      <c r="G16450" t="inlineStr"/>
      <c r="H16450" t="inlineStr"/>
    </row>
    <row r="16451">
      <c r="A16451" t="inlineStr">
        <is>
          <t>kinto</t>
        </is>
      </c>
      <c r="B16451" t="inlineStr">
        <is>
          <t>eaedf6f889ea805b4b411e3959ee9569b336e17e</t>
        </is>
      </c>
      <c r="C16451" t="inlineStr">
        <is>
          <t>2017-11-16 15:22:07+00:00</t>
        </is>
      </c>
      <c r="D16451" t="inlineStr">
        <is>
          <t>add</t>
        </is>
      </c>
      <c r="E16451" t="inlineStr">
        <is>
          <t>plaster-pastedeploy</t>
        </is>
      </c>
      <c r="F16451">
        <f>=0.4.1</f>
        <v/>
      </c>
      <c r="G16451" t="inlineStr"/>
      <c r="H16451" t="inlineStr"/>
    </row>
    <row r="16452">
      <c r="A16452" t="inlineStr">
        <is>
          <t>kinto</t>
        </is>
      </c>
      <c r="B16452" t="inlineStr">
        <is>
          <t>4720512036f13129f61337145aa6c6ab2775455d</t>
        </is>
      </c>
      <c r="C16452" t="inlineStr">
        <is>
          <t>2017-11-28 22:06:45+00:00</t>
        </is>
      </c>
      <c r="D16452" t="inlineStr">
        <is>
          <t>verchange</t>
        </is>
      </c>
      <c r="E16452" t="inlineStr">
        <is>
          <t>jsonpatch</t>
        </is>
      </c>
      <c r="F16452">
        <f>=1.20</f>
        <v/>
      </c>
      <c r="G16452" t="inlineStr">
        <is>
          <t>jsonpatch</t>
        </is>
      </c>
      <c r="H16452">
        <f>=1.16</f>
        <v/>
      </c>
    </row>
    <row r="16453">
      <c r="A16453" t="inlineStr">
        <is>
          <t>kinto</t>
        </is>
      </c>
      <c r="B16453" t="inlineStr">
        <is>
          <t>4720512036f13129f61337145aa6c6ab2775455d</t>
        </is>
      </c>
      <c r="C16453" t="inlineStr">
        <is>
          <t>2017-11-28 22:06:45+00:00</t>
        </is>
      </c>
      <c r="D16453" t="inlineStr">
        <is>
          <t>verchange</t>
        </is>
      </c>
      <c r="E16453" t="inlineStr">
        <is>
          <t>plaster-pastedeploy</t>
        </is>
      </c>
      <c r="F16453">
        <f>=0.4.2</f>
        <v/>
      </c>
      <c r="G16453" t="inlineStr">
        <is>
          <t>plaster-pastedeploy</t>
        </is>
      </c>
      <c r="H16453">
        <f>=0.4.1</f>
        <v/>
      </c>
    </row>
    <row r="16454">
      <c r="A16454" t="inlineStr">
        <is>
          <t>kinto</t>
        </is>
      </c>
      <c r="B16454" t="inlineStr">
        <is>
          <t>4720512036f13129f61337145aa6c6ab2775455d</t>
        </is>
      </c>
      <c r="C16454" t="inlineStr">
        <is>
          <t>2017-11-28 22:06:45+00:00</t>
        </is>
      </c>
      <c r="D16454" t="inlineStr">
        <is>
          <t>verchange</t>
        </is>
      </c>
      <c r="E16454" t="inlineStr">
        <is>
          <t>simplejson</t>
        </is>
      </c>
      <c r="F16454">
        <f>=3.13.2</f>
        <v/>
      </c>
      <c r="G16454" t="inlineStr">
        <is>
          <t>simplejson</t>
        </is>
      </c>
      <c r="H16454">
        <f>=3.12.0</f>
        <v/>
      </c>
    </row>
    <row r="16455">
      <c r="A16455" t="inlineStr">
        <is>
          <t>kinto</t>
        </is>
      </c>
      <c r="B16455" t="inlineStr">
        <is>
          <t>4720512036f13129f61337145aa6c6ab2775455d</t>
        </is>
      </c>
      <c r="C16455" t="inlineStr">
        <is>
          <t>2017-11-28 22:06:45+00:00</t>
        </is>
      </c>
      <c r="D16455" t="inlineStr">
        <is>
          <t>verchange</t>
        </is>
      </c>
      <c r="E16455" t="inlineStr">
        <is>
          <t>WebOb</t>
        </is>
      </c>
      <c r="F16455">
        <f>=1.7.4</f>
        <v/>
      </c>
      <c r="G16455" t="inlineStr">
        <is>
          <t>WebOb</t>
        </is>
      </c>
      <c r="H16455">
        <f>=1.7.3</f>
        <v/>
      </c>
    </row>
    <row r="16456">
      <c r="A16456" t="inlineStr">
        <is>
          <t>kinto</t>
        </is>
      </c>
      <c r="B16456" t="inlineStr">
        <is>
          <t>ff6f6ad3833cce2d0c3120eb3e6fb952a46edc89</t>
        </is>
      </c>
      <c r="C16456" t="inlineStr">
        <is>
          <t>2017-12-06 23:36:53+00:00</t>
        </is>
      </c>
      <c r="D16456" t="inlineStr">
        <is>
          <t>verchange</t>
        </is>
      </c>
      <c r="E16456" t="inlineStr">
        <is>
          <t>newrelic</t>
        </is>
      </c>
      <c r="F16456">
        <f>=2.98.0.81</f>
        <v/>
      </c>
      <c r="G16456" t="inlineStr">
        <is>
          <t>newrelic</t>
        </is>
      </c>
      <c r="H16456">
        <f>=2.96.0.80</f>
        <v/>
      </c>
    </row>
    <row r="16457">
      <c r="A16457" t="inlineStr">
        <is>
          <t>kinto</t>
        </is>
      </c>
      <c r="B16457" t="inlineStr">
        <is>
          <t>d9c2556a7d339725bdf60097f4690ac5dc60e96c</t>
        </is>
      </c>
      <c r="C16457" t="inlineStr">
        <is>
          <t>2017-12-07 18:03:30+00:00</t>
        </is>
      </c>
      <c r="D16457" t="inlineStr">
        <is>
          <t>verchange</t>
        </is>
      </c>
      <c r="E16457" t="inlineStr">
        <is>
          <t>Werkzeug</t>
        </is>
      </c>
      <c r="F16457">
        <f>=0.13</f>
        <v/>
      </c>
      <c r="G16457" t="inlineStr">
        <is>
          <t>Werkzeug</t>
        </is>
      </c>
      <c r="H16457">
        <f>=0.12.2</f>
        <v/>
      </c>
    </row>
    <row r="16458">
      <c r="A16458" t="inlineStr">
        <is>
          <t>kinto</t>
        </is>
      </c>
      <c r="B16458" t="inlineStr">
        <is>
          <t>21ec510ccec9585dd7cbec4fd218725111e4db41</t>
        </is>
      </c>
      <c r="C16458" t="inlineStr">
        <is>
          <t>2018-01-09 17:15:19+00:00</t>
        </is>
      </c>
      <c r="D16458" t="inlineStr">
        <is>
          <t>verchange</t>
        </is>
      </c>
      <c r="E16458" t="inlineStr">
        <is>
          <t>statsd</t>
        </is>
      </c>
      <c r="F16458">
        <f>=3.2.2</f>
        <v/>
      </c>
      <c r="G16458" t="inlineStr">
        <is>
          <t>statsd</t>
        </is>
      </c>
      <c r="H16458">
        <f>=3.2.1</f>
        <v/>
      </c>
    </row>
    <row r="16459">
      <c r="A16459" t="inlineStr">
        <is>
          <t>kinto</t>
        </is>
      </c>
      <c r="B16459" t="inlineStr">
        <is>
          <t>21ec510ccec9585dd7cbec4fd218725111e4db41</t>
        </is>
      </c>
      <c r="C16459" t="inlineStr">
        <is>
          <t>2018-01-09 17:15:19+00:00</t>
        </is>
      </c>
      <c r="D16459" t="inlineStr">
        <is>
          <t>verchange</t>
        </is>
      </c>
      <c r="E16459" t="inlineStr">
        <is>
          <t>newrelic</t>
        </is>
      </c>
      <c r="F16459">
        <f>=2.98.0.81</f>
        <v/>
      </c>
      <c r="G16459" t="inlineStr">
        <is>
          <t>newrelic</t>
        </is>
      </c>
      <c r="H16459">
        <f>=2.96.0.80</f>
        <v/>
      </c>
    </row>
    <row r="16460">
      <c r="A16460" t="inlineStr">
        <is>
          <t>kinto</t>
        </is>
      </c>
      <c r="B16460" t="inlineStr">
        <is>
          <t>21ec510ccec9585dd7cbec4fd218725111e4db41</t>
        </is>
      </c>
      <c r="C16460" t="inlineStr">
        <is>
          <t>2018-01-09 17:15:19+00:00</t>
        </is>
      </c>
      <c r="D16460" t="inlineStr">
        <is>
          <t>verchange</t>
        </is>
      </c>
      <c r="E16460" t="inlineStr">
        <is>
          <t>raven</t>
        </is>
      </c>
      <c r="F16460">
        <f>=6.4.0</f>
        <v/>
      </c>
      <c r="G16460" t="inlineStr">
        <is>
          <t>raven</t>
        </is>
      </c>
      <c r="H16460">
        <f>=6.3.0</f>
        <v/>
      </c>
    </row>
    <row r="16461">
      <c r="A16461" t="inlineStr">
        <is>
          <t>kinto</t>
        </is>
      </c>
      <c r="B16461" t="inlineStr">
        <is>
          <t>21ec510ccec9585dd7cbec4fd218725111e4db41</t>
        </is>
      </c>
      <c r="C16461" t="inlineStr">
        <is>
          <t>2018-01-09 17:15:19+00:00</t>
        </is>
      </c>
      <c r="D16461" t="inlineStr">
        <is>
          <t>verchange</t>
        </is>
      </c>
      <c r="E16461" t="inlineStr">
        <is>
          <t>SQLAlchemy</t>
        </is>
      </c>
      <c r="F16461">
        <f>=1.2.0</f>
        <v/>
      </c>
      <c r="G16461" t="inlineStr">
        <is>
          <t>SQLAlchemy</t>
        </is>
      </c>
      <c r="H16461">
        <f>=1.1.15</f>
        <v/>
      </c>
    </row>
    <row r="16462">
      <c r="A16462" t="inlineStr">
        <is>
          <t>kinto</t>
        </is>
      </c>
      <c r="B16462" t="inlineStr">
        <is>
          <t>21ec510ccec9585dd7cbec4fd218725111e4db41</t>
        </is>
      </c>
      <c r="C16462" t="inlineStr">
        <is>
          <t>2018-01-09 17:15:19+00:00</t>
        </is>
      </c>
      <c r="D16462" t="inlineStr">
        <is>
          <t>verchange</t>
        </is>
      </c>
      <c r="E16462" t="inlineStr">
        <is>
          <t>jsonpatch</t>
        </is>
      </c>
      <c r="F16462">
        <f>=1.21</f>
        <v/>
      </c>
      <c r="G16462" t="inlineStr">
        <is>
          <t>jsonpatch</t>
        </is>
      </c>
      <c r="H16462">
        <f>=1.20</f>
        <v/>
      </c>
    </row>
    <row r="16463">
      <c r="A16463" t="inlineStr">
        <is>
          <t>kinto</t>
        </is>
      </c>
      <c r="B16463" t="inlineStr">
        <is>
          <t>21ec510ccec9585dd7cbec4fd218725111e4db41</t>
        </is>
      </c>
      <c r="C16463" t="inlineStr">
        <is>
          <t>2018-01-09 17:15:19+00:00</t>
        </is>
      </c>
      <c r="D16463" t="inlineStr">
        <is>
          <t>verchange</t>
        </is>
      </c>
      <c r="E16463" t="inlineStr">
        <is>
          <t>Werkzeug</t>
        </is>
      </c>
      <c r="F16463">
        <f>=0.14.1</f>
        <v/>
      </c>
      <c r="G16463" t="inlineStr">
        <is>
          <t>Werkzeug</t>
        </is>
      </c>
      <c r="H16463">
        <f>=0.12.2</f>
        <v/>
      </c>
    </row>
    <row r="16464">
      <c r="A16464" t="inlineStr">
        <is>
          <t>kinto</t>
        </is>
      </c>
      <c r="B16464" t="inlineStr">
        <is>
          <t>21ec510ccec9585dd7cbec4fd218725111e4db41</t>
        </is>
      </c>
      <c r="C16464" t="inlineStr">
        <is>
          <t>2018-01-09 17:15:19+00:00</t>
        </is>
      </c>
      <c r="D16464" t="inlineStr">
        <is>
          <t>verchange</t>
        </is>
      </c>
      <c r="E16464" t="inlineStr">
        <is>
          <t>python-memcached</t>
        </is>
      </c>
      <c r="F16464">
        <f>=1.59</f>
        <v/>
      </c>
      <c r="G16464" t="inlineStr">
        <is>
          <t>python-memcached</t>
        </is>
      </c>
      <c r="H16464">
        <f>=1.58</f>
        <v/>
      </c>
    </row>
    <row r="16465">
      <c r="A16465" t="inlineStr">
        <is>
          <t>kinto</t>
        </is>
      </c>
      <c r="B16465" t="inlineStr">
        <is>
          <t>450206f9d5410cef1eb73390eb2033b545ed6688</t>
        </is>
      </c>
      <c r="C16465" t="inlineStr">
        <is>
          <t>2018-01-18 19:20:55+00:00</t>
        </is>
      </c>
      <c r="D16465" t="inlineStr">
        <is>
          <t>verchange</t>
        </is>
      </c>
      <c r="E16465" t="inlineStr">
        <is>
          <t>newrelic</t>
        </is>
      </c>
      <c r="F16465">
        <f>=2.100.0.84</f>
        <v/>
      </c>
      <c r="G16465" t="inlineStr">
        <is>
          <t>newrelic</t>
        </is>
      </c>
      <c r="H16465">
        <f>=2.98.0.81</f>
        <v/>
      </c>
    </row>
    <row r="16466">
      <c r="A16466" t="inlineStr">
        <is>
          <t>kinto</t>
        </is>
      </c>
      <c r="B16466" t="inlineStr">
        <is>
          <t>450206f9d5410cef1eb73390eb2033b545ed6688</t>
        </is>
      </c>
      <c r="C16466" t="inlineStr">
        <is>
          <t>2018-01-18 19:20:55+00:00</t>
        </is>
      </c>
      <c r="D16466" t="inlineStr">
        <is>
          <t>verchange</t>
        </is>
      </c>
      <c r="E16466" t="inlineStr">
        <is>
          <t>jsonpointer</t>
        </is>
      </c>
      <c r="F16466">
        <f>=2.0</f>
        <v/>
      </c>
      <c r="G16466" t="inlineStr">
        <is>
          <t>jsonpointer</t>
        </is>
      </c>
      <c r="H16466">
        <f>=1.14</f>
        <v/>
      </c>
    </row>
    <row r="16467">
      <c r="A16467" t="inlineStr">
        <is>
          <t>kinto</t>
        </is>
      </c>
      <c r="B16467" t="inlineStr">
        <is>
          <t>450206f9d5410cef1eb73390eb2033b545ed6688</t>
        </is>
      </c>
      <c r="C16467" t="inlineStr">
        <is>
          <t>2018-01-18 19:20:55+00:00</t>
        </is>
      </c>
      <c r="D16467" t="inlineStr">
        <is>
          <t>verchange</t>
        </is>
      </c>
      <c r="E16467" t="inlineStr">
        <is>
          <t>SQLAlchemy</t>
        </is>
      </c>
      <c r="F16467">
        <f>=1.2.1</f>
        <v/>
      </c>
      <c r="G16467" t="inlineStr">
        <is>
          <t>SQLAlchemy</t>
        </is>
      </c>
      <c r="H16467">
        <f>=1.2.0</f>
        <v/>
      </c>
    </row>
    <row r="16468">
      <c r="A16468" t="inlineStr">
        <is>
          <t>kinto</t>
        </is>
      </c>
      <c r="B16468" t="inlineStr">
        <is>
          <t>450206f9d5410cef1eb73390eb2033b545ed6688</t>
        </is>
      </c>
      <c r="C16468" t="inlineStr">
        <is>
          <t>2018-01-18 19:20:55+00:00</t>
        </is>
      </c>
      <c r="D16468" t="inlineStr">
        <is>
          <t>verchange</t>
        </is>
      </c>
      <c r="E16468" t="inlineStr">
        <is>
          <t>cffi</t>
        </is>
      </c>
      <c r="F16468">
        <f>=1.11.4</f>
        <v/>
      </c>
      <c r="G16468" t="inlineStr">
        <is>
          <t>cffi</t>
        </is>
      </c>
      <c r="H16468">
        <f>=1.11.2</f>
        <v/>
      </c>
    </row>
    <row r="16469">
      <c r="A16469" t="inlineStr">
        <is>
          <t>kinto</t>
        </is>
      </c>
      <c r="B16469" t="inlineStr">
        <is>
          <t>5a9864812f549a0dcaa7c74530a4ca6d78b69747</t>
        </is>
      </c>
      <c r="C16469" t="inlineStr">
        <is>
          <t>2018-01-24 18:47:06+00:00</t>
        </is>
      </c>
      <c r="D16469" t="inlineStr">
        <is>
          <t>verchange</t>
        </is>
      </c>
      <c r="E16469" t="inlineStr">
        <is>
          <t>raven</t>
        </is>
      </c>
      <c r="F16469">
        <f>=6.5.0</f>
        <v/>
      </c>
      <c r="G16469" t="inlineStr">
        <is>
          <t>raven</t>
        </is>
      </c>
      <c r="H16469">
        <f>=6.4.0</f>
        <v/>
      </c>
    </row>
    <row r="16470">
      <c r="A16470" t="inlineStr">
        <is>
          <t>kinto</t>
        </is>
      </c>
      <c r="B16470" t="inlineStr">
        <is>
          <t>5a9864812f549a0dcaa7c74530a4ca6d78b69747</t>
        </is>
      </c>
      <c r="C16470" t="inlineStr">
        <is>
          <t>2018-01-24 18:47:06+00:00</t>
        </is>
      </c>
      <c r="D16470" t="inlineStr">
        <is>
          <t>verchange</t>
        </is>
      </c>
      <c r="E16470" t="inlineStr">
        <is>
          <t>certifi</t>
        </is>
      </c>
      <c r="F16470">
        <f>=2018.1.18</f>
        <v/>
      </c>
      <c r="G16470" t="inlineStr">
        <is>
          <t>certifi</t>
        </is>
      </c>
      <c r="H16470">
        <f>=2017.11.5</f>
        <v/>
      </c>
    </row>
    <row r="16471">
      <c r="A16471" t="inlineStr">
        <is>
          <t>kinto</t>
        </is>
      </c>
      <c r="B16471" t="inlineStr">
        <is>
          <t>18ba82e8263a122570d0a90bb1c4fdb0230d54d3</t>
        </is>
      </c>
      <c r="C16471" t="inlineStr">
        <is>
          <t>2018-01-26 15:07:46+00:00</t>
        </is>
      </c>
      <c r="D16471" t="inlineStr">
        <is>
          <t>verchange</t>
        </is>
      </c>
      <c r="E16471" t="inlineStr">
        <is>
          <t>SQLAlchemy</t>
        </is>
      </c>
      <c r="F16471">
        <f>=1.2.2</f>
        <v/>
      </c>
      <c r="G16471" t="inlineStr">
        <is>
          <t>SQLAlchemy</t>
        </is>
      </c>
      <c r="H16471">
        <f>=1.2.1</f>
        <v/>
      </c>
    </row>
    <row r="16472">
      <c r="A16472" t="inlineStr">
        <is>
          <t>kinto</t>
        </is>
      </c>
      <c r="B16472" t="inlineStr">
        <is>
          <t>0da0c6daebb935f3d53831069a9a8c73a68a6cfa</t>
        </is>
      </c>
      <c r="C16472" t="inlineStr">
        <is>
          <t>2018-01-31 21:06:25+00:00</t>
        </is>
      </c>
      <c r="D16472" t="inlineStr">
        <is>
          <t>verchange</t>
        </is>
      </c>
      <c r="E16472" t="inlineStr">
        <is>
          <t>zope.sqlalchemy</t>
        </is>
      </c>
      <c r="F16472">
        <f>=1.0</f>
        <v/>
      </c>
      <c r="G16472" t="inlineStr">
        <is>
          <t>zope.sqlalchemy</t>
        </is>
      </c>
      <c r="H16472">
        <f>=0.7.7</f>
        <v/>
      </c>
    </row>
    <row r="16473">
      <c r="A16473" t="inlineStr">
        <is>
          <t>kinto</t>
        </is>
      </c>
      <c r="B16473" t="inlineStr">
        <is>
          <t>dfaed6d12286aabb8196aba04e317b02922f1f0c</t>
        </is>
      </c>
      <c r="C16473" t="inlineStr">
        <is>
          <t>2018-02-09 17:02:57+00:00</t>
        </is>
      </c>
      <c r="D16473" t="inlineStr">
        <is>
          <t>verchange</t>
        </is>
      </c>
      <c r="E16473" t="inlineStr">
        <is>
          <t>newrelic</t>
        </is>
      </c>
      <c r="F16473">
        <f>=2.102.0.85</f>
        <v/>
      </c>
      <c r="G16473" t="inlineStr">
        <is>
          <t>newrelic</t>
        </is>
      </c>
      <c r="H16473">
        <f>=2.100.0.84</f>
        <v/>
      </c>
    </row>
    <row r="16474">
      <c r="A16474" t="inlineStr">
        <is>
          <t>kinto</t>
        </is>
      </c>
      <c r="B16474" t="inlineStr">
        <is>
          <t>dfaed6d12286aabb8196aba04e317b02922f1f0c</t>
        </is>
      </c>
      <c r="C16474" t="inlineStr">
        <is>
          <t>2018-02-09 17:02:57+00:00</t>
        </is>
      </c>
      <c r="D16474" t="inlineStr">
        <is>
          <t>verchange</t>
        </is>
      </c>
      <c r="E16474" t="inlineStr">
        <is>
          <t>psycopg2</t>
        </is>
      </c>
      <c r="F16474">
        <f>=2.7.4</f>
        <v/>
      </c>
      <c r="G16474" t="inlineStr">
        <is>
          <t>psycopg2</t>
        </is>
      </c>
      <c r="H16474">
        <f>=2.7.3.2</f>
        <v/>
      </c>
    </row>
    <row r="16475">
      <c r="A16475" t="inlineStr">
        <is>
          <t>kinto</t>
        </is>
      </c>
      <c r="B16475" t="inlineStr">
        <is>
          <t>dfaed6d12286aabb8196aba04e317b02922f1f0c</t>
        </is>
      </c>
      <c r="C16475" t="inlineStr">
        <is>
          <t>2018-02-09 17:02:57+00:00</t>
        </is>
      </c>
      <c r="D16475" t="inlineStr">
        <is>
          <t>verchange</t>
        </is>
      </c>
      <c r="E16475" t="inlineStr">
        <is>
          <t>cornice</t>
        </is>
      </c>
      <c r="F16475">
        <f>=3.1.0</f>
        <v/>
      </c>
      <c r="G16475" t="inlineStr">
        <is>
          <t>cornice</t>
        </is>
      </c>
      <c r="H16475">
        <f>=3.0.0</f>
        <v/>
      </c>
    </row>
    <row r="16476">
      <c r="A16476" t="inlineStr">
        <is>
          <t>kinto</t>
        </is>
      </c>
      <c r="B16476" t="inlineStr">
        <is>
          <t>89f78c61c38af9b4c4e29d20d40eab79e4c1ac0f</t>
        </is>
      </c>
      <c r="C16476" t="inlineStr">
        <is>
          <t>2018-03-01 17:37:10+00:00</t>
        </is>
      </c>
      <c r="D16476" t="inlineStr">
        <is>
          <t>verchange</t>
        </is>
      </c>
      <c r="E16476" t="inlineStr">
        <is>
          <t>cornice-swagger</t>
        </is>
      </c>
      <c r="F16476">
        <f>=0.5.4</f>
        <v/>
      </c>
      <c r="G16476" t="inlineStr">
        <is>
          <t>cornice-swagger</t>
        </is>
      </c>
      <c r="H16476">
        <f>=0.5.2</f>
        <v/>
      </c>
    </row>
    <row r="16477">
      <c r="A16477" t="inlineStr">
        <is>
          <t>kinto</t>
        </is>
      </c>
      <c r="B16477" t="inlineStr">
        <is>
          <t>89f78c61c38af9b4c4e29d20d40eab79e4c1ac0f</t>
        </is>
      </c>
      <c r="C16477" t="inlineStr">
        <is>
          <t>2018-03-01 17:37:10+00:00</t>
        </is>
      </c>
      <c r="D16477" t="inlineStr">
        <is>
          <t>verchange</t>
        </is>
      </c>
      <c r="E16477" t="inlineStr">
        <is>
          <t>transaction</t>
        </is>
      </c>
      <c r="F16477">
        <f>=2.2.0</f>
        <v/>
      </c>
      <c r="G16477" t="inlineStr">
        <is>
          <t>transaction</t>
        </is>
      </c>
      <c r="H16477">
        <f>=2.1.2</f>
        <v/>
      </c>
    </row>
    <row r="16478">
      <c r="A16478" t="inlineStr">
        <is>
          <t>kinto</t>
        </is>
      </c>
      <c r="B16478" t="inlineStr">
        <is>
          <t>89f78c61c38af9b4c4e29d20d40eab79e4c1ac0f</t>
        </is>
      </c>
      <c r="C16478" t="inlineStr">
        <is>
          <t>2018-03-01 17:37:10+00:00</t>
        </is>
      </c>
      <c r="D16478" t="inlineStr">
        <is>
          <t>verchange</t>
        </is>
      </c>
      <c r="E16478" t="inlineStr">
        <is>
          <t>newrelic</t>
        </is>
      </c>
      <c r="F16478">
        <f>=2.106.0.87</f>
        <v/>
      </c>
      <c r="G16478" t="inlineStr">
        <is>
          <t>newrelic</t>
        </is>
      </c>
      <c r="H16478">
        <f>=2.102.0.85</f>
        <v/>
      </c>
    </row>
    <row r="16479">
      <c r="A16479" t="inlineStr">
        <is>
          <t>kinto</t>
        </is>
      </c>
      <c r="B16479" t="inlineStr">
        <is>
          <t>89f78c61c38af9b4c4e29d20d40eab79e4c1ac0f</t>
        </is>
      </c>
      <c r="C16479" t="inlineStr">
        <is>
          <t>2018-03-01 17:37:10+00:00</t>
        </is>
      </c>
      <c r="D16479" t="inlineStr">
        <is>
          <t>verchange</t>
        </is>
      </c>
      <c r="E16479" t="inlineStr">
        <is>
          <t>cffi</t>
        </is>
      </c>
      <c r="F16479">
        <f>=1.11.5</f>
        <v/>
      </c>
      <c r="G16479" t="inlineStr">
        <is>
          <t>cffi</t>
        </is>
      </c>
      <c r="H16479">
        <f>=1.11.4</f>
        <v/>
      </c>
    </row>
    <row r="16480">
      <c r="A16480" t="inlineStr">
        <is>
          <t>kinto</t>
        </is>
      </c>
      <c r="B16480" t="inlineStr">
        <is>
          <t>89f78c61c38af9b4c4e29d20d40eab79e4c1ac0f</t>
        </is>
      </c>
      <c r="C16480" t="inlineStr">
        <is>
          <t>2018-03-01 17:37:10+00:00</t>
        </is>
      </c>
      <c r="D16480" t="inlineStr">
        <is>
          <t>verchange</t>
        </is>
      </c>
      <c r="E16480" t="inlineStr">
        <is>
          <t>raven</t>
        </is>
      </c>
      <c r="F16480">
        <f>=6.6.0</f>
        <v/>
      </c>
      <c r="G16480" t="inlineStr">
        <is>
          <t>raven</t>
        </is>
      </c>
      <c r="H16480">
        <f>=6.5.0</f>
        <v/>
      </c>
    </row>
    <row r="16481">
      <c r="A16481" t="inlineStr">
        <is>
          <t>kinto</t>
        </is>
      </c>
      <c r="B16481" t="inlineStr">
        <is>
          <t>89f78c61c38af9b4c4e29d20d40eab79e4c1ac0f</t>
        </is>
      </c>
      <c r="C16481" t="inlineStr">
        <is>
          <t>2018-03-01 17:37:10+00:00</t>
        </is>
      </c>
      <c r="D16481" t="inlineStr">
        <is>
          <t>verchange</t>
        </is>
      </c>
      <c r="E16481" t="inlineStr">
        <is>
          <t>SQLAlchemy</t>
        </is>
      </c>
      <c r="F16481">
        <f>=1.2.4</f>
        <v/>
      </c>
      <c r="G16481" t="inlineStr">
        <is>
          <t>SQLAlchemy</t>
        </is>
      </c>
      <c r="H16481">
        <f>=1.2.2</f>
        <v/>
      </c>
    </row>
    <row r="16482">
      <c r="A16482" t="inlineStr">
        <is>
          <t>kinto</t>
        </is>
      </c>
      <c r="B16482" t="inlineStr">
        <is>
          <t>89f78c61c38af9b4c4e29d20d40eab79e4c1ac0f</t>
        </is>
      </c>
      <c r="C16482" t="inlineStr">
        <is>
          <t>2018-03-01 17:37:10+00:00</t>
        </is>
      </c>
      <c r="D16482" t="inlineStr">
        <is>
          <t>verchange</t>
        </is>
      </c>
      <c r="E16482" t="inlineStr">
        <is>
          <t>dockerflow</t>
        </is>
      </c>
      <c r="F16482">
        <f>=2018.2.1</f>
        <v/>
      </c>
      <c r="G16482" t="inlineStr">
        <is>
          <t>dockerflow</t>
        </is>
      </c>
      <c r="H16482">
        <f>=2017.11.0</f>
        <v/>
      </c>
    </row>
    <row r="16483">
      <c r="A16483" t="inlineStr">
        <is>
          <t>kinto</t>
        </is>
      </c>
      <c r="B16483" t="inlineStr">
        <is>
          <t>0003ba0b94739b00174361b7b7542a70174d7cec</t>
        </is>
      </c>
      <c r="C16483" t="inlineStr">
        <is>
          <t>2018-03-28 19:36:42+00:00</t>
        </is>
      </c>
      <c r="D16483" t="inlineStr">
        <is>
          <t>verchange</t>
        </is>
      </c>
      <c r="E16483" t="inlineStr">
        <is>
          <t>newrelic</t>
        </is>
      </c>
      <c r="F16483">
        <f>=2.106.1.88</f>
        <v/>
      </c>
      <c r="G16483" t="inlineStr">
        <is>
          <t>newrelic</t>
        </is>
      </c>
      <c r="H16483">
        <f>=2.106.0.87</f>
        <v/>
      </c>
    </row>
    <row r="16484">
      <c r="A16484" t="inlineStr">
        <is>
          <t>kinto</t>
        </is>
      </c>
      <c r="B16484" t="inlineStr">
        <is>
          <t>3bf68040bb6e82d82d0dab2a8ab32129979b9fe2</t>
        </is>
      </c>
      <c r="C16484" t="inlineStr">
        <is>
          <t>2018-04-06 11:57:14+00:00</t>
        </is>
      </c>
      <c r="D16484" t="inlineStr">
        <is>
          <t>verchange</t>
        </is>
      </c>
      <c r="E16484" t="inlineStr">
        <is>
          <t>cornice-swagger</t>
        </is>
      </c>
      <c r="F16484">
        <f>=0.6.0</f>
        <v/>
      </c>
      <c r="G16484" t="inlineStr">
        <is>
          <t>cornice-swagger</t>
        </is>
      </c>
      <c r="H16484">
        <f>=0.5.4</f>
        <v/>
      </c>
    </row>
    <row r="16485">
      <c r="A16485" t="inlineStr">
        <is>
          <t>kinto</t>
        </is>
      </c>
      <c r="B16485" t="inlineStr">
        <is>
          <t>3bf68040bb6e82d82d0dab2a8ab32129979b9fe2</t>
        </is>
      </c>
      <c r="C16485" t="inlineStr">
        <is>
          <t>2018-04-06 11:57:14+00:00</t>
        </is>
      </c>
      <c r="D16485" t="inlineStr">
        <is>
          <t>verchange</t>
        </is>
      </c>
      <c r="E16485" t="inlineStr">
        <is>
          <t>plaster-pastedeploy</t>
        </is>
      </c>
      <c r="F16485">
        <f>=0.5</f>
        <v/>
      </c>
      <c r="G16485" t="inlineStr">
        <is>
          <t>plaster-pastedeploy</t>
        </is>
      </c>
      <c r="H16485">
        <f>=0.4.2</f>
        <v/>
      </c>
    </row>
    <row r="16486">
      <c r="A16486" t="inlineStr">
        <is>
          <t>kinto</t>
        </is>
      </c>
      <c r="B16486" t="inlineStr">
        <is>
          <t>3bf68040bb6e82d82d0dab2a8ab32129979b9fe2</t>
        </is>
      </c>
      <c r="C16486" t="inlineStr">
        <is>
          <t>2018-04-06 11:57:14+00:00</t>
        </is>
      </c>
      <c r="D16486" t="inlineStr">
        <is>
          <t>verchange</t>
        </is>
      </c>
      <c r="E16486" t="inlineStr">
        <is>
          <t>transaction</t>
        </is>
      </c>
      <c r="F16486">
        <f>=2.2.1</f>
        <v/>
      </c>
      <c r="G16486" t="inlineStr">
        <is>
          <t>transaction</t>
        </is>
      </c>
      <c r="H16486">
        <f>=2.2.0</f>
        <v/>
      </c>
    </row>
    <row r="16487">
      <c r="A16487" t="inlineStr">
        <is>
          <t>kinto</t>
        </is>
      </c>
      <c r="B16487" t="inlineStr">
        <is>
          <t>3bf68040bb6e82d82d0dab2a8ab32129979b9fe2</t>
        </is>
      </c>
      <c r="C16487" t="inlineStr">
        <is>
          <t>2018-04-06 11:57:14+00:00</t>
        </is>
      </c>
      <c r="D16487" t="inlineStr">
        <is>
          <t>verchange</t>
        </is>
      </c>
      <c r="E16487" t="inlineStr">
        <is>
          <t>WebOb</t>
        </is>
      </c>
      <c r="F16487">
        <f>=1.8.0</f>
        <v/>
      </c>
      <c r="G16487" t="inlineStr">
        <is>
          <t>WebOb</t>
        </is>
      </c>
      <c r="H16487">
        <f>=1.7.4</f>
        <v/>
      </c>
    </row>
    <row r="16488">
      <c r="A16488" t="inlineStr">
        <is>
          <t>kinto</t>
        </is>
      </c>
      <c r="B16488" t="inlineStr">
        <is>
          <t>3bf68040bb6e82d82d0dab2a8ab32129979b9fe2</t>
        </is>
      </c>
      <c r="C16488" t="inlineStr">
        <is>
          <t>2018-04-06 11:57:14+00:00</t>
        </is>
      </c>
      <c r="D16488" t="inlineStr">
        <is>
          <t>verchange</t>
        </is>
      </c>
      <c r="E16488" t="inlineStr">
        <is>
          <t>newrelic</t>
        </is>
      </c>
      <c r="F16488">
        <f>=3.2.0.91</f>
        <v/>
      </c>
      <c r="G16488" t="inlineStr">
        <is>
          <t>newrelic</t>
        </is>
      </c>
      <c r="H16488">
        <f>=2.106.1.88</f>
        <v/>
      </c>
    </row>
    <row r="16489">
      <c r="A16489" t="inlineStr">
        <is>
          <t>kinto</t>
        </is>
      </c>
      <c r="B16489" t="inlineStr">
        <is>
          <t>3bf68040bb6e82d82d0dab2a8ab32129979b9fe2</t>
        </is>
      </c>
      <c r="C16489" t="inlineStr">
        <is>
          <t>2018-04-06 11:57:14+00:00</t>
        </is>
      </c>
      <c r="D16489" t="inlineStr">
        <is>
          <t>verchange</t>
        </is>
      </c>
      <c r="E16489" t="inlineStr">
        <is>
          <t>hupper</t>
        </is>
      </c>
      <c r="F16489">
        <f>=1.1</f>
        <v/>
      </c>
      <c r="G16489" t="inlineStr">
        <is>
          <t>hupper</t>
        </is>
      </c>
      <c r="H16489">
        <f>=1.0</f>
        <v/>
      </c>
    </row>
    <row r="16490">
      <c r="A16490" t="inlineStr">
        <is>
          <t>kinto</t>
        </is>
      </c>
      <c r="B16490" t="inlineStr">
        <is>
          <t>3bf68040bb6e82d82d0dab2a8ab32129979b9fe2</t>
        </is>
      </c>
      <c r="C16490" t="inlineStr">
        <is>
          <t>2018-04-06 11:57:14+00:00</t>
        </is>
      </c>
      <c r="D16490" t="inlineStr">
        <is>
          <t>verchange</t>
        </is>
      </c>
      <c r="E16490" t="inlineStr">
        <is>
          <t>python-dateutil</t>
        </is>
      </c>
      <c r="F16490">
        <f>=2.7.2</f>
        <v/>
      </c>
      <c r="G16490" t="inlineStr">
        <is>
          <t>python-dateutil</t>
        </is>
      </c>
      <c r="H16490">
        <f>=2.6.1</f>
        <v/>
      </c>
    </row>
    <row r="16491">
      <c r="A16491" t="inlineStr">
        <is>
          <t>kinto</t>
        </is>
      </c>
      <c r="B16491" t="inlineStr">
        <is>
          <t>3bf68040bb6e82d82d0dab2a8ab32129979b9fe2</t>
        </is>
      </c>
      <c r="C16491" t="inlineStr">
        <is>
          <t>2018-04-06 11:57:14+00:00</t>
        </is>
      </c>
      <c r="D16491" t="inlineStr">
        <is>
          <t>verchange</t>
        </is>
      </c>
      <c r="E16491" t="inlineStr">
        <is>
          <t>SQLAlchemy</t>
        </is>
      </c>
      <c r="F16491">
        <f>=1.2.6</f>
        <v/>
      </c>
      <c r="G16491" t="inlineStr">
        <is>
          <t>SQLAlchemy</t>
        </is>
      </c>
      <c r="H16491">
        <f>=1.2.4</f>
        <v/>
      </c>
    </row>
    <row r="16492">
      <c r="A16492" t="inlineStr">
        <is>
          <t>kinto</t>
        </is>
      </c>
      <c r="B16492" t="inlineStr">
        <is>
          <t>3bf68040bb6e82d82d0dab2a8ab32129979b9fe2</t>
        </is>
      </c>
      <c r="C16492" t="inlineStr">
        <is>
          <t>2018-04-06 11:57:14+00:00</t>
        </is>
      </c>
      <c r="D16492" t="inlineStr">
        <is>
          <t>verchange</t>
        </is>
      </c>
      <c r="E16492" t="inlineStr">
        <is>
          <t>jsonpatch</t>
        </is>
      </c>
      <c r="F16492">
        <f>=1.23</f>
        <v/>
      </c>
      <c r="G16492" t="inlineStr">
        <is>
          <t>jsonpatch</t>
        </is>
      </c>
      <c r="H16492">
        <f>=1.21</f>
        <v/>
      </c>
    </row>
    <row r="16493">
      <c r="A16493" t="inlineStr">
        <is>
          <t>kinto</t>
        </is>
      </c>
      <c r="B16493" t="inlineStr">
        <is>
          <t>3bf68040bb6e82d82d0dab2a8ab32129979b9fe2</t>
        </is>
      </c>
      <c r="C16493" t="inlineStr">
        <is>
          <t>2018-04-06 11:57:14+00:00</t>
        </is>
      </c>
      <c r="D16493" t="inlineStr">
        <is>
          <t>verchange</t>
        </is>
      </c>
      <c r="E16493" t="inlineStr">
        <is>
          <t>cornice</t>
        </is>
      </c>
      <c r="F16493">
        <f>=3.2.0</f>
        <v/>
      </c>
      <c r="G16493" t="inlineStr">
        <is>
          <t>cornice</t>
        </is>
      </c>
      <c r="H16493">
        <f>=3.1.0</f>
        <v/>
      </c>
    </row>
    <row r="16494">
      <c r="A16494" t="inlineStr">
        <is>
          <t>kinto</t>
        </is>
      </c>
      <c r="B16494" t="inlineStr">
        <is>
          <t>3bf68040bb6e82d82d0dab2a8ab32129979b9fe2</t>
        </is>
      </c>
      <c r="C16494" t="inlineStr">
        <is>
          <t>2018-04-06 11:57:14+00:00</t>
        </is>
      </c>
      <c r="D16494" t="inlineStr">
        <is>
          <t>verchange</t>
        </is>
      </c>
      <c r="E16494" t="inlineStr">
        <is>
          <t>dockerflow</t>
        </is>
      </c>
      <c r="F16494">
        <f>=2018.4.0</f>
        <v/>
      </c>
      <c r="G16494" t="inlineStr">
        <is>
          <t>dockerflow</t>
        </is>
      </c>
      <c r="H16494">
        <f>=2018.2.1</f>
        <v/>
      </c>
    </row>
    <row r="16495">
      <c r="A16495" t="inlineStr">
        <is>
          <t>kinto</t>
        </is>
      </c>
      <c r="B16495" t="inlineStr">
        <is>
          <t>596fd00116026a6ea02bd8344c3f19e7868faf2d</t>
        </is>
      </c>
      <c r="C16495" t="inlineStr">
        <is>
          <t>2018-04-26 08:25:47+00:00</t>
        </is>
      </c>
      <c r="D16495" t="inlineStr">
        <is>
          <t>verchange</t>
        </is>
      </c>
      <c r="E16495" t="inlineStr">
        <is>
          <t>WebOb</t>
        </is>
      </c>
      <c r="F16495">
        <f>=1.8.1</f>
        <v/>
      </c>
      <c r="G16495" t="inlineStr">
        <is>
          <t>WebOb</t>
        </is>
      </c>
      <c r="H16495">
        <f>=1.8.0</f>
        <v/>
      </c>
    </row>
    <row r="16496">
      <c r="A16496" t="inlineStr">
        <is>
          <t>kinto</t>
        </is>
      </c>
      <c r="B16496" t="inlineStr">
        <is>
          <t>596fd00116026a6ea02bd8344c3f19e7868faf2d</t>
        </is>
      </c>
      <c r="C16496" t="inlineStr">
        <is>
          <t>2018-04-26 08:25:47+00:00</t>
        </is>
      </c>
      <c r="D16496" t="inlineStr">
        <is>
          <t>verchange</t>
        </is>
      </c>
      <c r="E16496" t="inlineStr">
        <is>
          <t>pyramid</t>
        </is>
      </c>
      <c r="F16496">
        <f>=1.9.2</f>
        <v/>
      </c>
      <c r="G16496" t="inlineStr">
        <is>
          <t>pyramid</t>
        </is>
      </c>
      <c r="H16496">
        <f>=1.9.1</f>
        <v/>
      </c>
    </row>
    <row r="16497">
      <c r="A16497" t="inlineStr">
        <is>
          <t>kinto</t>
        </is>
      </c>
      <c r="B16497" t="inlineStr">
        <is>
          <t>596fd00116026a6ea02bd8344c3f19e7868faf2d</t>
        </is>
      </c>
      <c r="C16497" t="inlineStr">
        <is>
          <t>2018-04-26 08:25:47+00:00</t>
        </is>
      </c>
      <c r="D16497" t="inlineStr">
        <is>
          <t>verchange</t>
        </is>
      </c>
      <c r="E16497" t="inlineStr">
        <is>
          <t>simplejson</t>
        </is>
      </c>
      <c r="F16497">
        <f>=3.14.0</f>
        <v/>
      </c>
      <c r="G16497" t="inlineStr">
        <is>
          <t>simplejson</t>
        </is>
      </c>
      <c r="H16497">
        <f>=3.13.2</f>
        <v/>
      </c>
    </row>
    <row r="16498">
      <c r="A16498" t="inlineStr">
        <is>
          <t>kinto</t>
        </is>
      </c>
      <c r="B16498" t="inlineStr">
        <is>
          <t>596fd00116026a6ea02bd8344c3f19e7868faf2d</t>
        </is>
      </c>
      <c r="C16498" t="inlineStr">
        <is>
          <t>2018-04-26 08:25:47+00:00</t>
        </is>
      </c>
      <c r="D16498" t="inlineStr">
        <is>
          <t>verchange</t>
        </is>
      </c>
      <c r="E16498" t="inlineStr">
        <is>
          <t>raven</t>
        </is>
      </c>
      <c r="F16498">
        <f>=6.7.0</f>
        <v/>
      </c>
      <c r="G16498" t="inlineStr">
        <is>
          <t>raven</t>
        </is>
      </c>
      <c r="H16498">
        <f>=6.6.0</f>
        <v/>
      </c>
    </row>
    <row r="16499">
      <c r="A16499" t="inlineStr">
        <is>
          <t>kinto</t>
        </is>
      </c>
      <c r="B16499" t="inlineStr">
        <is>
          <t>596fd00116026a6ea02bd8344c3f19e7868faf2d</t>
        </is>
      </c>
      <c r="C16499" t="inlineStr">
        <is>
          <t>2018-04-26 08:25:47+00:00</t>
        </is>
      </c>
      <c r="D16499" t="inlineStr">
        <is>
          <t>verchange</t>
        </is>
      </c>
      <c r="E16499" t="inlineStr">
        <is>
          <t>certifi</t>
        </is>
      </c>
      <c r="F16499">
        <f>=2018.4.16</f>
        <v/>
      </c>
      <c r="G16499" t="inlineStr">
        <is>
          <t>certifi</t>
        </is>
      </c>
      <c r="H16499">
        <f>=2018.1.18</f>
        <v/>
      </c>
    </row>
    <row r="16500">
      <c r="A16500" t="inlineStr">
        <is>
          <t>kinto</t>
        </is>
      </c>
      <c r="B16500" t="inlineStr">
        <is>
          <t>596fd00116026a6ea02bd8344c3f19e7868faf2d</t>
        </is>
      </c>
      <c r="C16500" t="inlineStr">
        <is>
          <t>2018-04-26 08:25:47+00:00</t>
        </is>
      </c>
      <c r="D16500" t="inlineStr">
        <is>
          <t>verchange</t>
        </is>
      </c>
      <c r="E16500" t="inlineStr">
        <is>
          <t>SQLAlchemy</t>
        </is>
      </c>
      <c r="F16500">
        <f>=1.2.7</f>
        <v/>
      </c>
      <c r="G16500" t="inlineStr">
        <is>
          <t>SQLAlchemy</t>
        </is>
      </c>
      <c r="H16500">
        <f>=1.2.6</f>
        <v/>
      </c>
    </row>
    <row r="16501">
      <c r="A16501" t="inlineStr">
        <is>
          <t>kinto</t>
        </is>
      </c>
      <c r="B16501" t="inlineStr">
        <is>
          <t>596fd00116026a6ea02bd8344c3f19e7868faf2d</t>
        </is>
      </c>
      <c r="C16501" t="inlineStr">
        <is>
          <t>2018-04-26 08:25:47+00:00</t>
        </is>
      </c>
      <c r="D16501" t="inlineStr">
        <is>
          <t>verchange</t>
        </is>
      </c>
      <c r="E16501" t="inlineStr">
        <is>
          <t>cornice</t>
        </is>
      </c>
      <c r="F16501">
        <f>=3.4.0</f>
        <v/>
      </c>
      <c r="G16501" t="inlineStr">
        <is>
          <t>cornice</t>
        </is>
      </c>
      <c r="H16501">
        <f>=3.2.0</f>
        <v/>
      </c>
    </row>
    <row r="16502">
      <c r="A16502" t="inlineStr">
        <is>
          <t>kinto</t>
        </is>
      </c>
      <c r="B16502" t="inlineStr">
        <is>
          <t>596fd00116026a6ea02bd8344c3f19e7868faf2d</t>
        </is>
      </c>
      <c r="C16502" t="inlineStr">
        <is>
          <t>2018-04-26 08:25:47+00:00</t>
        </is>
      </c>
      <c r="D16502" t="inlineStr">
        <is>
          <t>verchange</t>
        </is>
      </c>
      <c r="E16502" t="inlineStr">
        <is>
          <t>zope.interface</t>
        </is>
      </c>
      <c r="F16502">
        <f>=4.5.0</f>
        <v/>
      </c>
      <c r="G16502" t="inlineStr">
        <is>
          <t>zope.interface</t>
        </is>
      </c>
      <c r="H16502">
        <f>=4.4.3</f>
        <v/>
      </c>
    </row>
    <row r="16503">
      <c r="A16503" t="inlineStr">
        <is>
          <t>kinto</t>
        </is>
      </c>
      <c r="B16503" t="inlineStr">
        <is>
          <t>59d360fd9f927dddb117a0531b1ca62747b1d5f1</t>
        </is>
      </c>
      <c r="C16503" t="inlineStr">
        <is>
          <t>2018-05-21 18:48:07+00:00</t>
        </is>
      </c>
      <c r="D16503" t="inlineStr">
        <is>
          <t>verchange</t>
        </is>
      </c>
      <c r="E16503" t="inlineStr">
        <is>
          <t>newrelic</t>
        </is>
      </c>
      <c r="F16503">
        <f>=3.2.1.93</f>
        <v/>
      </c>
      <c r="G16503" t="inlineStr">
        <is>
          <t>newrelic</t>
        </is>
      </c>
      <c r="H16503">
        <f>=3.2.0.91</f>
        <v/>
      </c>
    </row>
    <row r="16504">
      <c r="A16504" t="inlineStr">
        <is>
          <t>kinto</t>
        </is>
      </c>
      <c r="B16504" t="inlineStr">
        <is>
          <t>59d360fd9f927dddb117a0531b1ca62747b1d5f1</t>
        </is>
      </c>
      <c r="C16504" t="inlineStr">
        <is>
          <t>2018-05-21 18:48:07+00:00</t>
        </is>
      </c>
      <c r="D16504" t="inlineStr">
        <is>
          <t>verchange</t>
        </is>
      </c>
      <c r="E16504" t="inlineStr">
        <is>
          <t>simplejson</t>
        </is>
      </c>
      <c r="F16504">
        <f>=3.15.0</f>
        <v/>
      </c>
      <c r="G16504" t="inlineStr">
        <is>
          <t>simplejson</t>
        </is>
      </c>
      <c r="H16504">
        <f>=3.14.0</f>
        <v/>
      </c>
    </row>
    <row r="16505">
      <c r="A16505" t="inlineStr">
        <is>
          <t>kinto</t>
        </is>
      </c>
      <c r="B16505" t="inlineStr">
        <is>
          <t>59d360fd9f927dddb117a0531b1ca62747b1d5f1</t>
        </is>
      </c>
      <c r="C16505" t="inlineStr">
        <is>
          <t>2018-05-21 18:48:07+00:00</t>
        </is>
      </c>
      <c r="D16505" t="inlineStr">
        <is>
          <t>verchange</t>
        </is>
      </c>
      <c r="E16505" t="inlineStr">
        <is>
          <t>python-dateutil</t>
        </is>
      </c>
      <c r="F16505">
        <f>=2.7.3</f>
        <v/>
      </c>
      <c r="G16505" t="inlineStr">
        <is>
          <t>python-dateutil</t>
        </is>
      </c>
      <c r="H16505">
        <f>=2.7.2</f>
        <v/>
      </c>
    </row>
    <row r="16506">
      <c r="A16506" t="inlineStr">
        <is>
          <t>kinto</t>
        </is>
      </c>
      <c r="B16506" t="inlineStr">
        <is>
          <t>59d360fd9f927dddb117a0531b1ca62747b1d5f1</t>
        </is>
      </c>
      <c r="C16506" t="inlineStr">
        <is>
          <t>2018-05-21 18:48:07+00:00</t>
        </is>
      </c>
      <c r="D16506" t="inlineStr">
        <is>
          <t>verchange</t>
        </is>
      </c>
      <c r="E16506" t="inlineStr">
        <is>
          <t>raven</t>
        </is>
      </c>
      <c r="F16506">
        <f>=6.8.0</f>
        <v/>
      </c>
      <c r="G16506" t="inlineStr">
        <is>
          <t>raven</t>
        </is>
      </c>
      <c r="H16506">
        <f>=6.7.0</f>
        <v/>
      </c>
    </row>
    <row r="16507">
      <c r="A16507" t="inlineStr">
        <is>
          <t>kinto</t>
        </is>
      </c>
      <c r="B16507" t="inlineStr">
        <is>
          <t>59d360fd9f927dddb117a0531b1ca62747b1d5f1</t>
        </is>
      </c>
      <c r="C16507" t="inlineStr">
        <is>
          <t>2018-05-21 18:48:07+00:00</t>
        </is>
      </c>
      <c r="D16507" t="inlineStr">
        <is>
          <t>verchange</t>
        </is>
      </c>
      <c r="E16507" t="inlineStr">
        <is>
          <t>hupper</t>
        </is>
      </c>
      <c r="F16507">
        <f>=1.2</f>
        <v/>
      </c>
      <c r="G16507" t="inlineStr">
        <is>
          <t>hupper</t>
        </is>
      </c>
      <c r="H16507">
        <f>=1.1</f>
        <v/>
      </c>
    </row>
    <row r="16508">
      <c r="A16508" t="inlineStr">
        <is>
          <t>kinto</t>
        </is>
      </c>
      <c r="B16508" t="inlineStr">
        <is>
          <t>e6fd913358e47b183061253ab70be35736c78093</t>
        </is>
      </c>
      <c r="C16508" t="inlineStr">
        <is>
          <t>2018-06-07 13:30:13+00:00</t>
        </is>
      </c>
      <c r="D16508" t="inlineStr">
        <is>
          <t>verchange</t>
        </is>
      </c>
      <c r="E16508" t="inlineStr">
        <is>
          <t>raven</t>
        </is>
      </c>
      <c r="F16508">
        <f>=6.9.0</f>
        <v/>
      </c>
      <c r="G16508" t="inlineStr">
        <is>
          <t>raven</t>
        </is>
      </c>
      <c r="H16508">
        <f>=6.8.0</f>
        <v/>
      </c>
    </row>
    <row r="16509">
      <c r="A16509" t="inlineStr">
        <is>
          <t>kinto</t>
        </is>
      </c>
      <c r="B16509" t="inlineStr">
        <is>
          <t>e6fd913358e47b183061253ab70be35736c78093</t>
        </is>
      </c>
      <c r="C16509" t="inlineStr">
        <is>
          <t>2018-06-07 13:30:13+00:00</t>
        </is>
      </c>
      <c r="D16509" t="inlineStr">
        <is>
          <t>verchange</t>
        </is>
      </c>
      <c r="E16509" t="inlineStr">
        <is>
          <t>WebOb</t>
        </is>
      </c>
      <c r="F16509">
        <f>=1.8.2</f>
        <v/>
      </c>
      <c r="G16509" t="inlineStr">
        <is>
          <t>WebOb</t>
        </is>
      </c>
      <c r="H16509">
        <f>=1.8.1</f>
        <v/>
      </c>
    </row>
    <row r="16510">
      <c r="A16510" t="inlineStr">
        <is>
          <t>kinto</t>
        </is>
      </c>
      <c r="B16510" t="inlineStr">
        <is>
          <t>e6fd913358e47b183061253ab70be35736c78093</t>
        </is>
      </c>
      <c r="C16510" t="inlineStr">
        <is>
          <t>2018-06-07 13:30:13+00:00</t>
        </is>
      </c>
      <c r="D16510" t="inlineStr">
        <is>
          <t>verchange</t>
        </is>
      </c>
      <c r="E16510" t="inlineStr">
        <is>
          <t>SQLAlchemy</t>
        </is>
      </c>
      <c r="F16510">
        <f>=1.2.8</f>
        <v/>
      </c>
      <c r="G16510" t="inlineStr">
        <is>
          <t>SQLAlchemy</t>
        </is>
      </c>
      <c r="H16510">
        <f>=1.2.7</f>
        <v/>
      </c>
    </row>
    <row r="16511">
      <c r="A16511" t="inlineStr">
        <is>
          <t>kinto</t>
        </is>
      </c>
      <c r="B16511" t="inlineStr">
        <is>
          <t>36e118cfde8f3ad8023860d74e87c33943c30bc2</t>
        </is>
      </c>
      <c r="C16511" t="inlineStr">
        <is>
          <t>2018-06-26 14:30:40+00:00</t>
        </is>
      </c>
      <c r="D16511" t="inlineStr">
        <is>
          <t>verchange</t>
        </is>
      </c>
      <c r="E16511" t="inlineStr">
        <is>
          <t>requests</t>
        </is>
      </c>
      <c r="F16511">
        <f>=2.19.1</f>
        <v/>
      </c>
      <c r="G16511" t="inlineStr">
        <is>
          <t>requests</t>
        </is>
      </c>
      <c r="H16511">
        <f>=2.18.4</f>
        <v/>
      </c>
    </row>
    <row r="16512">
      <c r="A16512" t="inlineStr">
        <is>
          <t>kinto</t>
        </is>
      </c>
      <c r="B16512" t="inlineStr">
        <is>
          <t>36e118cfde8f3ad8023860d74e87c33943c30bc2</t>
        </is>
      </c>
      <c r="C16512" t="inlineStr">
        <is>
          <t>2018-06-26 14:30:40+00:00</t>
        </is>
      </c>
      <c r="D16512" t="inlineStr">
        <is>
          <t>verchange</t>
        </is>
      </c>
      <c r="E16512" t="inlineStr">
        <is>
          <t>idna</t>
        </is>
      </c>
      <c r="F16512">
        <f>=2.7</f>
        <v/>
      </c>
      <c r="G16512" t="inlineStr">
        <is>
          <t>idna</t>
        </is>
      </c>
      <c r="H16512">
        <f>=2.6</f>
        <v/>
      </c>
    </row>
    <row r="16513">
      <c r="A16513" t="inlineStr">
        <is>
          <t>kinto</t>
        </is>
      </c>
      <c r="B16513" t="inlineStr">
        <is>
          <t>36e118cfde8f3ad8023860d74e87c33943c30bc2</t>
        </is>
      </c>
      <c r="C16513" t="inlineStr">
        <is>
          <t>2018-06-26 14:30:40+00:00</t>
        </is>
      </c>
      <c r="D16513" t="inlineStr">
        <is>
          <t>verchange</t>
        </is>
      </c>
      <c r="E16513" t="inlineStr">
        <is>
          <t>psycopg2</t>
        </is>
      </c>
      <c r="F16513">
        <f>=2.7.5</f>
        <v/>
      </c>
      <c r="G16513" t="inlineStr">
        <is>
          <t>psycopg2</t>
        </is>
      </c>
      <c r="H16513">
        <f>=2.7.4</f>
        <v/>
      </c>
    </row>
    <row r="16514">
      <c r="A16514" t="inlineStr">
        <is>
          <t>kinto</t>
        </is>
      </c>
      <c r="B16514" t="inlineStr">
        <is>
          <t>36e118cfde8f3ad8023860d74e87c33943c30bc2</t>
        </is>
      </c>
      <c r="C16514" t="inlineStr">
        <is>
          <t>2018-06-26 14:30:40+00:00</t>
        </is>
      </c>
      <c r="D16514" t="inlineStr">
        <is>
          <t>verchange</t>
        </is>
      </c>
      <c r="E16514" t="inlineStr">
        <is>
          <t>newrelic</t>
        </is>
      </c>
      <c r="F16514">
        <f>=3.2.2.94</f>
        <v/>
      </c>
      <c r="G16514" t="inlineStr">
        <is>
          <t>newrelic</t>
        </is>
      </c>
      <c r="H16514">
        <f>=3.2.1.93</f>
        <v/>
      </c>
    </row>
    <row r="16515">
      <c r="A16515" t="inlineStr">
        <is>
          <t>kinto</t>
        </is>
      </c>
      <c r="B16515" t="inlineStr">
        <is>
          <t>0a947faf64218c9ba3bde91bd7223df42aefb798</t>
        </is>
      </c>
      <c r="C16515" t="inlineStr">
        <is>
          <t>2018-07-05 14:25:22+00:00</t>
        </is>
      </c>
      <c r="D16515" t="inlineStr">
        <is>
          <t>verchange</t>
        </is>
      </c>
      <c r="E16515" t="inlineStr">
        <is>
          <t>simplejson</t>
        </is>
      </c>
      <c r="F16515">
        <f>=3.16.0</f>
        <v/>
      </c>
      <c r="G16515" t="inlineStr">
        <is>
          <t>simplejson</t>
        </is>
      </c>
      <c r="H16515">
        <f>=3.15.0</f>
        <v/>
      </c>
    </row>
    <row r="16516">
      <c r="A16516" t="inlineStr">
        <is>
          <t>kinto</t>
        </is>
      </c>
      <c r="B16516" t="inlineStr">
        <is>
          <t>0a947faf64218c9ba3bde91bd7223df42aefb798</t>
        </is>
      </c>
      <c r="C16516" t="inlineStr">
        <is>
          <t>2018-07-05 14:25:22+00:00</t>
        </is>
      </c>
      <c r="D16516" t="inlineStr">
        <is>
          <t>verchange</t>
        </is>
      </c>
      <c r="E16516" t="inlineStr">
        <is>
          <t>SQLAlchemy</t>
        </is>
      </c>
      <c r="F16516">
        <f>=1.2.9</f>
        <v/>
      </c>
      <c r="G16516" t="inlineStr">
        <is>
          <t>SQLAlchemy</t>
        </is>
      </c>
      <c r="H16516">
        <f>=1.2.8</f>
        <v/>
      </c>
    </row>
    <row r="16517">
      <c r="A16517" t="inlineStr">
        <is>
          <t>kinto</t>
        </is>
      </c>
      <c r="B16517" t="inlineStr">
        <is>
          <t>e2bac5a9cdb792d26eb914e0a421b6e0e378ccd4</t>
        </is>
      </c>
      <c r="C16517" t="inlineStr">
        <is>
          <t>2018-08-17 19:02:05+00:00</t>
        </is>
      </c>
      <c r="D16517" t="inlineStr">
        <is>
          <t>verchange</t>
        </is>
      </c>
      <c r="E16517" t="inlineStr">
        <is>
          <t>cornice-swagger</t>
        </is>
      </c>
      <c r="F16517">
        <f>=0.7.0</f>
        <v/>
      </c>
      <c r="G16517" t="inlineStr">
        <is>
          <t>cornice-swagger</t>
        </is>
      </c>
      <c r="H16517">
        <f>=0.6.0</f>
        <v/>
      </c>
    </row>
    <row r="16518">
      <c r="A16518" t="inlineStr">
        <is>
          <t>kinto</t>
        </is>
      </c>
      <c r="B16518" t="inlineStr">
        <is>
          <t>e2bac5a9cdb792d26eb914e0a421b6e0e378ccd4</t>
        </is>
      </c>
      <c r="C16518" t="inlineStr">
        <is>
          <t>2018-08-17 19:02:05+00:00</t>
        </is>
      </c>
      <c r="D16518" t="inlineStr">
        <is>
          <t>verchange</t>
        </is>
      </c>
      <c r="E16518" t="inlineStr">
        <is>
          <t>plaster-pastedeploy</t>
        </is>
      </c>
      <c r="F16518">
        <f>=0.6</f>
        <v/>
      </c>
      <c r="G16518" t="inlineStr">
        <is>
          <t>plaster-pastedeploy</t>
        </is>
      </c>
      <c r="H16518">
        <f>=0.5</f>
        <v/>
      </c>
    </row>
    <row r="16519">
      <c r="A16519" t="inlineStr">
        <is>
          <t>kinto</t>
        </is>
      </c>
      <c r="B16519" t="inlineStr">
        <is>
          <t>e2bac5a9cdb792d26eb914e0a421b6e0e378ccd4</t>
        </is>
      </c>
      <c r="C16519" t="inlineStr">
        <is>
          <t>2018-08-17 19:02:05+00:00</t>
        </is>
      </c>
      <c r="D16519" t="inlineStr">
        <is>
          <t>verchange</t>
        </is>
      </c>
      <c r="E16519" t="inlineStr">
        <is>
          <t>newrelic</t>
        </is>
      </c>
      <c r="F16519">
        <f>=4.2.0.100</f>
        <v/>
      </c>
      <c r="G16519" t="inlineStr">
        <is>
          <t>newrelic</t>
        </is>
      </c>
      <c r="H16519">
        <f>=3.2.2.94</f>
        <v/>
      </c>
    </row>
    <row r="16520">
      <c r="A16520" t="inlineStr">
        <is>
          <t>kinto</t>
        </is>
      </c>
      <c r="B16520" t="inlineStr">
        <is>
          <t>e2bac5a9cdb792d26eb914e0a421b6e0e378ccd4</t>
        </is>
      </c>
      <c r="C16520" t="inlineStr">
        <is>
          <t>2018-08-17 19:02:05+00:00</t>
        </is>
      </c>
      <c r="D16520" t="inlineStr">
        <is>
          <t>verchange</t>
        </is>
      </c>
      <c r="E16520" t="inlineStr">
        <is>
          <t>certifi</t>
        </is>
      </c>
      <c r="F16520">
        <f>=2018.8.13</f>
        <v/>
      </c>
      <c r="G16520" t="inlineStr">
        <is>
          <t>certifi</t>
        </is>
      </c>
      <c r="H16520">
        <f>=2018.4.16</f>
        <v/>
      </c>
    </row>
    <row r="16521">
      <c r="A16521" t="inlineStr">
        <is>
          <t>kinto</t>
        </is>
      </c>
      <c r="B16521" t="inlineStr">
        <is>
          <t>e2bac5a9cdb792d26eb914e0a421b6e0e378ccd4</t>
        </is>
      </c>
      <c r="C16521" t="inlineStr">
        <is>
          <t>2018-08-17 19:02:05+00:00</t>
        </is>
      </c>
      <c r="D16521" t="inlineStr">
        <is>
          <t>verchange</t>
        </is>
      </c>
      <c r="E16521" t="inlineStr">
        <is>
          <t>SQLAlchemy</t>
        </is>
      </c>
      <c r="F16521">
        <f>=1.2.10</f>
        <v/>
      </c>
      <c r="G16521" t="inlineStr">
        <is>
          <t>SQLAlchemy</t>
        </is>
      </c>
      <c r="H16521">
        <f>=1.2.9</f>
        <v/>
      </c>
    </row>
    <row r="16522">
      <c r="A16522" t="inlineStr">
        <is>
          <t>kinto</t>
        </is>
      </c>
      <c r="B16522" t="inlineStr">
        <is>
          <t>bc71baa2c6f2b88898c3eed58d650b75757a7327</t>
        </is>
      </c>
      <c r="C16522" t="inlineStr">
        <is>
          <t>2018-09-17 19:34:28+00:00</t>
        </is>
      </c>
      <c r="D16522" t="inlineStr">
        <is>
          <t>verchange</t>
        </is>
      </c>
      <c r="E16522" t="inlineStr">
        <is>
          <t>statsd</t>
        </is>
      </c>
      <c r="F16522">
        <f>=3.3.0</f>
        <v/>
      </c>
      <c r="G16522" t="inlineStr">
        <is>
          <t>statsd</t>
        </is>
      </c>
      <c r="H16522">
        <f>=3.2.2</f>
        <v/>
      </c>
    </row>
    <row r="16523">
      <c r="A16523" t="inlineStr">
        <is>
          <t>kinto</t>
        </is>
      </c>
      <c r="B16523" t="inlineStr">
        <is>
          <t>bc71baa2c6f2b88898c3eed58d650b75757a7327</t>
        </is>
      </c>
      <c r="C16523" t="inlineStr">
        <is>
          <t>2018-09-17 19:34:28+00:00</t>
        </is>
      </c>
      <c r="D16523" t="inlineStr">
        <is>
          <t>verchange</t>
        </is>
      </c>
      <c r="E16523" t="inlineStr">
        <is>
          <t>newrelic</t>
        </is>
      </c>
      <c r="F16523">
        <f>=4.4.0.103</f>
        <v/>
      </c>
      <c r="G16523" t="inlineStr">
        <is>
          <t>newrelic</t>
        </is>
      </c>
      <c r="H16523">
        <f>=4.2.0.100</f>
        <v/>
      </c>
    </row>
    <row r="16524">
      <c r="A16524" t="inlineStr">
        <is>
          <t>kinto</t>
        </is>
      </c>
      <c r="B16524" t="inlineStr">
        <is>
          <t>bc71baa2c6f2b88898c3eed58d650b75757a7327</t>
        </is>
      </c>
      <c r="C16524" t="inlineStr">
        <is>
          <t>2018-09-17 19:34:28+00:00</t>
        </is>
      </c>
      <c r="D16524" t="inlineStr">
        <is>
          <t>verchange</t>
        </is>
      </c>
      <c r="E16524" t="inlineStr">
        <is>
          <t>certifi</t>
        </is>
      </c>
      <c r="F16524">
        <f>=2018.8.24</f>
        <v/>
      </c>
      <c r="G16524" t="inlineStr">
        <is>
          <t>certifi</t>
        </is>
      </c>
      <c r="H16524">
        <f>=2018.8.13</f>
        <v/>
      </c>
    </row>
    <row r="16525">
      <c r="A16525" t="inlineStr">
        <is>
          <t>kinto</t>
        </is>
      </c>
      <c r="B16525" t="inlineStr">
        <is>
          <t>bc71baa2c6f2b88898c3eed58d650b75757a7327</t>
        </is>
      </c>
      <c r="C16525" t="inlineStr">
        <is>
          <t>2018-09-17 19:34:28+00:00</t>
        </is>
      </c>
      <c r="D16525" t="inlineStr">
        <is>
          <t>verchange</t>
        </is>
      </c>
      <c r="E16525" t="inlineStr">
        <is>
          <t>SQLAlchemy</t>
        </is>
      </c>
      <c r="F16525">
        <f>=1.2.11</f>
        <v/>
      </c>
      <c r="G16525" t="inlineStr">
        <is>
          <t>SQLAlchemy</t>
        </is>
      </c>
      <c r="H16525">
        <f>=1.2.10</f>
        <v/>
      </c>
    </row>
    <row r="16526">
      <c r="A16526" t="inlineStr">
        <is>
          <t>kinto</t>
        </is>
      </c>
      <c r="B16526" t="inlineStr">
        <is>
          <t>bc71baa2c6f2b88898c3eed58d650b75757a7327</t>
        </is>
      </c>
      <c r="C16526" t="inlineStr">
        <is>
          <t>2018-09-17 19:34:28+00:00</t>
        </is>
      </c>
      <c r="D16526" t="inlineStr">
        <is>
          <t>verchange</t>
        </is>
      </c>
      <c r="E16526" t="inlineStr">
        <is>
          <t>colander</t>
        </is>
      </c>
      <c r="F16526">
        <f>=1.5</f>
        <v/>
      </c>
      <c r="G16526" t="inlineStr">
        <is>
          <t>colander</t>
        </is>
      </c>
      <c r="H16526">
        <f>=1.4</f>
        <v/>
      </c>
    </row>
    <row r="16527">
      <c r="A16527" t="inlineStr">
        <is>
          <t>kinto</t>
        </is>
      </c>
      <c r="B16527" t="inlineStr">
        <is>
          <t>ac8a0c2ab9a819fef2c82ca44d8aa73facb2b705</t>
        </is>
      </c>
      <c r="C16527" t="inlineStr">
        <is>
          <t>2018-09-21 16:12:05+00:00</t>
        </is>
      </c>
      <c r="D16527" t="inlineStr">
        <is>
          <t>verchange</t>
        </is>
      </c>
      <c r="E16527" t="inlineStr">
        <is>
          <t>pycparser</t>
        </is>
      </c>
      <c r="F16527">
        <f>=2.19</f>
        <v/>
      </c>
      <c r="G16527" t="inlineStr">
        <is>
          <t>pycparser</t>
        </is>
      </c>
      <c r="H16527">
        <f>=2.18</f>
        <v/>
      </c>
    </row>
    <row r="16528">
      <c r="A16528" t="inlineStr">
        <is>
          <t>kinto</t>
        </is>
      </c>
      <c r="B16528" t="inlineStr">
        <is>
          <t>ac8a0c2ab9a819fef2c82ca44d8aa73facb2b705</t>
        </is>
      </c>
      <c r="C16528" t="inlineStr">
        <is>
          <t>2018-09-21 16:12:05+00:00</t>
        </is>
      </c>
      <c r="D16528" t="inlineStr">
        <is>
          <t>verchange</t>
        </is>
      </c>
      <c r="E16528" t="inlineStr">
        <is>
          <t>SQLAlchemy</t>
        </is>
      </c>
      <c r="F16528">
        <f>=1.2.12</f>
        <v/>
      </c>
      <c r="G16528" t="inlineStr">
        <is>
          <t>SQLAlchemy</t>
        </is>
      </c>
      <c r="H16528">
        <f>=1.2.11</f>
        <v/>
      </c>
    </row>
    <row r="16529">
      <c r="A16529" t="inlineStr">
        <is>
          <t>kinto</t>
        </is>
      </c>
      <c r="B16529" t="inlineStr">
        <is>
          <t>345c23ef780f6416bd59c176403f272ae4a3489a</t>
        </is>
      </c>
      <c r="C16529" t="inlineStr">
        <is>
          <t>2018-10-09 13:23:17+00:00</t>
        </is>
      </c>
      <c r="D16529" t="inlineStr">
        <is>
          <t>verchange</t>
        </is>
      </c>
      <c r="E16529" t="inlineStr">
        <is>
          <t>newrelic</t>
        </is>
      </c>
      <c r="F16529">
        <f>=4.4.1.104</f>
        <v/>
      </c>
      <c r="G16529" t="inlineStr">
        <is>
          <t>newrelic</t>
        </is>
      </c>
      <c r="H16529">
        <f>=4.4.0.103</f>
        <v/>
      </c>
    </row>
    <row r="16530">
      <c r="A16530" t="inlineStr">
        <is>
          <t>kinto</t>
        </is>
      </c>
      <c r="B16530" t="inlineStr">
        <is>
          <t>345c23ef780f6416bd59c176403f272ae4a3489a</t>
        </is>
      </c>
      <c r="C16530" t="inlineStr">
        <is>
          <t>2018-10-09 13:23:17+00:00</t>
        </is>
      </c>
      <c r="D16530" t="inlineStr">
        <is>
          <t>verchange</t>
        </is>
      </c>
      <c r="E16530" t="inlineStr">
        <is>
          <t>hupper</t>
        </is>
      </c>
      <c r="F16530">
        <f>=1.3.1</f>
        <v/>
      </c>
      <c r="G16530" t="inlineStr">
        <is>
          <t>hupper</t>
        </is>
      </c>
      <c r="H16530">
        <f>=1.2</f>
        <v/>
      </c>
    </row>
    <row r="16531">
      <c r="A16531" t="inlineStr">
        <is>
          <t>kinto</t>
        </is>
      </c>
      <c r="B16531" t="inlineStr">
        <is>
          <t>345c23ef780f6416bd59c176403f272ae4a3489a</t>
        </is>
      </c>
      <c r="C16531" t="inlineStr">
        <is>
          <t>2018-10-09 13:23:17+00:00</t>
        </is>
      </c>
      <c r="D16531" t="inlineStr">
        <is>
          <t>verchange</t>
        </is>
      </c>
      <c r="E16531" t="inlineStr">
        <is>
          <t>cornice</t>
        </is>
      </c>
      <c r="F16531">
        <f>=3.4.1</f>
        <v/>
      </c>
      <c r="G16531" t="inlineStr">
        <is>
          <t>cornice</t>
        </is>
      </c>
      <c r="H16531">
        <f>=3.4.0</f>
        <v/>
      </c>
    </row>
    <row r="16532">
      <c r="A16532" t="inlineStr">
        <is>
          <t>kinto</t>
        </is>
      </c>
      <c r="B16532" t="inlineStr">
        <is>
          <t>4f6db23a420d369f1c42f36dbe887721d24360a5</t>
        </is>
      </c>
      <c r="C16532" t="inlineStr">
        <is>
          <t>2018-10-25 17:00:45+00:00</t>
        </is>
      </c>
      <c r="D16532" t="inlineStr">
        <is>
          <t>verchange</t>
        </is>
      </c>
      <c r="E16532" t="inlineStr">
        <is>
          <t>urllib3</t>
        </is>
      </c>
      <c r="F16532">
        <f>=1.24</f>
        <v/>
      </c>
      <c r="G16532" t="inlineStr">
        <is>
          <t>urllib3</t>
        </is>
      </c>
      <c r="H16532">
        <f>=1.22</f>
        <v/>
      </c>
    </row>
    <row r="16533">
      <c r="A16533" t="inlineStr">
        <is>
          <t>kinto</t>
        </is>
      </c>
      <c r="B16533" t="inlineStr">
        <is>
          <t>4f6db23a420d369f1c42f36dbe887721d24360a5</t>
        </is>
      </c>
      <c r="C16533" t="inlineStr">
        <is>
          <t>2018-10-25 17:00:45+00:00</t>
        </is>
      </c>
      <c r="D16533" t="inlineStr">
        <is>
          <t>verchange</t>
        </is>
      </c>
      <c r="E16533" t="inlineStr">
        <is>
          <t>transaction</t>
        </is>
      </c>
      <c r="F16533">
        <f>=2.4.0</f>
        <v/>
      </c>
      <c r="G16533" t="inlineStr">
        <is>
          <t>transaction</t>
        </is>
      </c>
      <c r="H16533">
        <f>=2.2.1</f>
        <v/>
      </c>
    </row>
    <row r="16534">
      <c r="A16534" t="inlineStr">
        <is>
          <t>kinto</t>
        </is>
      </c>
      <c r="B16534" t="inlineStr">
        <is>
          <t>4f6db23a420d369f1c42f36dbe887721d24360a5</t>
        </is>
      </c>
      <c r="C16534" t="inlineStr">
        <is>
          <t>2018-10-25 17:00:45+00:00</t>
        </is>
      </c>
      <c r="D16534" t="inlineStr">
        <is>
          <t>verchange</t>
        </is>
      </c>
      <c r="E16534" t="inlineStr">
        <is>
          <t>WebOb</t>
        </is>
      </c>
      <c r="F16534">
        <f>=1.8.3</f>
        <v/>
      </c>
      <c r="G16534" t="inlineStr">
        <is>
          <t>WebOb</t>
        </is>
      </c>
      <c r="H16534">
        <f>=1.8.2</f>
        <v/>
      </c>
    </row>
    <row r="16535">
      <c r="A16535" t="inlineStr">
        <is>
          <t>kinto</t>
        </is>
      </c>
      <c r="B16535" t="inlineStr">
        <is>
          <t>4f6db23a420d369f1c42f36dbe887721d24360a5</t>
        </is>
      </c>
      <c r="C16535" t="inlineStr">
        <is>
          <t>2018-10-25 17:00:45+00:00</t>
        </is>
      </c>
      <c r="D16535" t="inlineStr">
        <is>
          <t>verchange</t>
        </is>
      </c>
      <c r="E16535" t="inlineStr">
        <is>
          <t>requests</t>
        </is>
      </c>
      <c r="F16535">
        <f>=2.20.0</f>
        <v/>
      </c>
      <c r="G16535" t="inlineStr">
        <is>
          <t>requests</t>
        </is>
      </c>
      <c r="H16535">
        <f>=2.19.1</f>
        <v/>
      </c>
    </row>
    <row r="16536">
      <c r="A16536" t="inlineStr">
        <is>
          <t>kinto</t>
        </is>
      </c>
      <c r="B16536" t="inlineStr">
        <is>
          <t>4f6db23a420d369f1c42f36dbe887721d24360a5</t>
        </is>
      </c>
      <c r="C16536" t="inlineStr">
        <is>
          <t>2018-10-25 17:00:45+00:00</t>
        </is>
      </c>
      <c r="D16536" t="inlineStr">
        <is>
          <t>verchange</t>
        </is>
      </c>
      <c r="E16536" t="inlineStr">
        <is>
          <t>certifi</t>
        </is>
      </c>
      <c r="F16536">
        <f>=2018.10.15</f>
        <v/>
      </c>
      <c r="G16536" t="inlineStr">
        <is>
          <t>certifi</t>
        </is>
      </c>
      <c r="H16536">
        <f>=2018.8.24</f>
        <v/>
      </c>
    </row>
    <row r="16537">
      <c r="A16537" t="inlineStr">
        <is>
          <t>kinto</t>
        </is>
      </c>
      <c r="B16537" t="inlineStr">
        <is>
          <t>4f6db23a420d369f1c42f36dbe887721d24360a5</t>
        </is>
      </c>
      <c r="C16537" t="inlineStr">
        <is>
          <t>2018-10-25 17:00:45+00:00</t>
        </is>
      </c>
      <c r="D16537" t="inlineStr">
        <is>
          <t>verchange</t>
        </is>
      </c>
      <c r="E16537" t="inlineStr">
        <is>
          <t>colorama</t>
        </is>
      </c>
      <c r="F16537">
        <f>=0.4.0</f>
        <v/>
      </c>
      <c r="G16537" t="inlineStr">
        <is>
          <t>colorama</t>
        </is>
      </c>
      <c r="H16537">
        <f>=0.3.9</f>
        <v/>
      </c>
    </row>
    <row r="16538">
      <c r="A16538" t="inlineStr">
        <is>
          <t>kinto</t>
        </is>
      </c>
      <c r="B16538" t="inlineStr">
        <is>
          <t>4f6db23a420d369f1c42f36dbe887721d24360a5</t>
        </is>
      </c>
      <c r="C16538" t="inlineStr">
        <is>
          <t>2018-10-25 17:00:45+00:00</t>
        </is>
      </c>
      <c r="D16538" t="inlineStr">
        <is>
          <t>verchange</t>
        </is>
      </c>
      <c r="E16538" t="inlineStr">
        <is>
          <t>cornice</t>
        </is>
      </c>
      <c r="F16538">
        <f>=3.4.2</f>
        <v/>
      </c>
      <c r="G16538" t="inlineStr">
        <is>
          <t>cornice</t>
        </is>
      </c>
      <c r="H16538">
        <f>=3.4.1</f>
        <v/>
      </c>
    </row>
    <row r="16539">
      <c r="A16539" t="inlineStr">
        <is>
          <t>kinto</t>
        </is>
      </c>
      <c r="B16539" t="inlineStr">
        <is>
          <t>4f6db23a420d369f1c42f36dbe887721d24360a5</t>
        </is>
      </c>
      <c r="C16539" t="inlineStr">
        <is>
          <t>2018-10-25 17:00:45+00:00</t>
        </is>
      </c>
      <c r="D16539" t="inlineStr">
        <is>
          <t>verchange</t>
        </is>
      </c>
      <c r="E16539" t="inlineStr">
        <is>
          <t>pyramid-tm</t>
        </is>
      </c>
      <c r="F16539">
        <f>=2.2.1</f>
        <v/>
      </c>
      <c r="G16539" t="inlineStr">
        <is>
          <t>pyramid-tm</t>
        </is>
      </c>
      <c r="H16539">
        <f>=2.2</f>
        <v/>
      </c>
    </row>
    <row r="16540">
      <c r="A16540" t="inlineStr">
        <is>
          <t>kinto</t>
        </is>
      </c>
      <c r="B16540" t="inlineStr">
        <is>
          <t>4f6db23a420d369f1c42f36dbe887721d24360a5</t>
        </is>
      </c>
      <c r="C16540" t="inlineStr">
        <is>
          <t>2018-10-25 17:00:45+00:00</t>
        </is>
      </c>
      <c r="D16540" t="inlineStr">
        <is>
          <t>verchange</t>
        </is>
      </c>
      <c r="E16540" t="inlineStr">
        <is>
          <t>zope.interface</t>
        </is>
      </c>
      <c r="F16540">
        <f>=4.6.0</f>
        <v/>
      </c>
      <c r="G16540" t="inlineStr">
        <is>
          <t>zope.interface</t>
        </is>
      </c>
      <c r="H16540">
        <f>=4.5.0</f>
        <v/>
      </c>
    </row>
    <row r="16541">
      <c r="A16541" t="inlineStr">
        <is>
          <t>kinto</t>
        </is>
      </c>
      <c r="B16541" t="inlineStr">
        <is>
          <t>4f6db23a420d369f1c42f36dbe887721d24360a5</t>
        </is>
      </c>
      <c r="C16541" t="inlineStr">
        <is>
          <t>2018-10-25 17:00:45+00:00</t>
        </is>
      </c>
      <c r="D16541" t="inlineStr">
        <is>
          <t>verchange</t>
        </is>
      </c>
      <c r="E16541" t="inlineStr">
        <is>
          <t>colander</t>
        </is>
      </c>
      <c r="F16541">
        <f>=1.5.1</f>
        <v/>
      </c>
      <c r="G16541" t="inlineStr">
        <is>
          <t>colander</t>
        </is>
      </c>
      <c r="H16541">
        <f>=1.5</f>
        <v/>
      </c>
    </row>
    <row r="16542">
      <c r="A16542" t="inlineStr">
        <is>
          <t>kinto</t>
        </is>
      </c>
      <c r="B16542" t="inlineStr">
        <is>
          <t>f40faa6830336beb49e8f07818d64f568a2d9cd2</t>
        </is>
      </c>
      <c r="C16542" t="inlineStr">
        <is>
          <t>2018-11-29 09:48:39+00:00</t>
        </is>
      </c>
      <c r="D16542" t="inlineStr">
        <is>
          <t>verchange</t>
        </is>
      </c>
      <c r="E16542" t="inlineStr">
        <is>
          <t>urllib3</t>
        </is>
      </c>
      <c r="F16542">
        <f>=1.24.1</f>
        <v/>
      </c>
      <c r="G16542" t="inlineStr">
        <is>
          <t>urllib3</t>
        </is>
      </c>
      <c r="H16542">
        <f>=1.24</f>
        <v/>
      </c>
    </row>
    <row r="16543">
      <c r="A16543" t="inlineStr">
        <is>
          <t>kinto</t>
        </is>
      </c>
      <c r="B16543" t="inlineStr">
        <is>
          <t>f40faa6830336beb49e8f07818d64f568a2d9cd2</t>
        </is>
      </c>
      <c r="C16543" t="inlineStr">
        <is>
          <t>2018-11-29 09:48:39+00:00</t>
        </is>
      </c>
      <c r="D16543" t="inlineStr">
        <is>
          <t>verchange</t>
        </is>
      </c>
      <c r="E16543" t="inlineStr">
        <is>
          <t>jsonschema</t>
        </is>
      </c>
      <c r="F16543">
        <f>=3.0.0a3</f>
        <v/>
      </c>
      <c r="G16543" t="inlineStr">
        <is>
          <t>jsonschema</t>
        </is>
      </c>
      <c r="H16543">
        <f>=2.6.0</f>
        <v/>
      </c>
    </row>
    <row r="16544">
      <c r="A16544" t="inlineStr">
        <is>
          <t>kinto</t>
        </is>
      </c>
      <c r="B16544" t="inlineStr">
        <is>
          <t>f40faa6830336beb49e8f07818d64f568a2d9cd2</t>
        </is>
      </c>
      <c r="C16544" t="inlineStr">
        <is>
          <t>2018-11-29 09:48:39+00:00</t>
        </is>
      </c>
      <c r="D16544" t="inlineStr">
        <is>
          <t>verchange</t>
        </is>
      </c>
      <c r="E16544" t="inlineStr">
        <is>
          <t>pyramid</t>
        </is>
      </c>
      <c r="F16544">
        <f>=1.10.1</f>
        <v/>
      </c>
      <c r="G16544" t="inlineStr">
        <is>
          <t>pyramid</t>
        </is>
      </c>
      <c r="H16544">
        <f>=1.9.2</f>
        <v/>
      </c>
    </row>
    <row r="16545">
      <c r="A16545" t="inlineStr">
        <is>
          <t>kinto</t>
        </is>
      </c>
      <c r="B16545" t="inlineStr">
        <is>
          <t>f40faa6830336beb49e8f07818d64f568a2d9cd2</t>
        </is>
      </c>
      <c r="C16545" t="inlineStr">
        <is>
          <t>2018-11-29 09:48:39+00:00</t>
        </is>
      </c>
      <c r="D16545" t="inlineStr">
        <is>
          <t>verchange</t>
        </is>
      </c>
      <c r="E16545" t="inlineStr">
        <is>
          <t>WebOb</t>
        </is>
      </c>
      <c r="F16545">
        <f>=1.8.4</f>
        <v/>
      </c>
      <c r="G16545" t="inlineStr">
        <is>
          <t>WebOb</t>
        </is>
      </c>
      <c r="H16545">
        <f>=1.8.3</f>
        <v/>
      </c>
    </row>
    <row r="16546">
      <c r="A16546" t="inlineStr">
        <is>
          <t>kinto</t>
        </is>
      </c>
      <c r="B16546" t="inlineStr">
        <is>
          <t>f40faa6830336beb49e8f07818d64f568a2d9cd2</t>
        </is>
      </c>
      <c r="C16546" t="inlineStr">
        <is>
          <t>2018-11-29 09:48:39+00:00</t>
        </is>
      </c>
      <c r="D16546" t="inlineStr">
        <is>
          <t>verchange</t>
        </is>
      </c>
      <c r="E16546" t="inlineStr">
        <is>
          <t>newrelic</t>
        </is>
      </c>
      <c r="F16546">
        <f>=4.6.0.106</f>
        <v/>
      </c>
      <c r="G16546" t="inlineStr">
        <is>
          <t>newrelic</t>
        </is>
      </c>
      <c r="H16546">
        <f>=4.4.1.104</f>
        <v/>
      </c>
    </row>
    <row r="16547">
      <c r="A16547" t="inlineStr">
        <is>
          <t>kinto</t>
        </is>
      </c>
      <c r="B16547" t="inlineStr">
        <is>
          <t>f40faa6830336beb49e8f07818d64f568a2d9cd2</t>
        </is>
      </c>
      <c r="C16547" t="inlineStr">
        <is>
          <t>2018-11-29 09:48:39+00:00</t>
        </is>
      </c>
      <c r="D16547" t="inlineStr">
        <is>
          <t>verchange</t>
        </is>
      </c>
      <c r="E16547" t="inlineStr">
        <is>
          <t>python-dateutil</t>
        </is>
      </c>
      <c r="F16547">
        <f>=2.7.5</f>
        <v/>
      </c>
      <c r="G16547" t="inlineStr">
        <is>
          <t>python-dateutil</t>
        </is>
      </c>
      <c r="H16547">
        <f>=2.7.3</f>
        <v/>
      </c>
    </row>
    <row r="16548">
      <c r="A16548" t="inlineStr">
        <is>
          <t>kinto</t>
        </is>
      </c>
      <c r="B16548" t="inlineStr">
        <is>
          <t>f40faa6830336beb49e8f07818d64f568a2d9cd2</t>
        </is>
      </c>
      <c r="C16548" t="inlineStr">
        <is>
          <t>2018-11-29 09:48:39+00:00</t>
        </is>
      </c>
      <c r="D16548" t="inlineStr">
        <is>
          <t>verchange</t>
        </is>
      </c>
      <c r="E16548" t="inlineStr">
        <is>
          <t>requests</t>
        </is>
      </c>
      <c r="F16548">
        <f>=2.20.1</f>
        <v/>
      </c>
      <c r="G16548" t="inlineStr">
        <is>
          <t>requests</t>
        </is>
      </c>
      <c r="H16548">
        <f>=2.20.0</f>
        <v/>
      </c>
    </row>
    <row r="16549">
      <c r="A16549" t="inlineStr">
        <is>
          <t>kinto</t>
        </is>
      </c>
      <c r="B16549" t="inlineStr">
        <is>
          <t>f40faa6830336beb49e8f07818d64f568a2d9cd2</t>
        </is>
      </c>
      <c r="C16549" t="inlineStr">
        <is>
          <t>2018-11-29 09:48:39+00:00</t>
        </is>
      </c>
      <c r="D16549" t="inlineStr">
        <is>
          <t>verchange</t>
        </is>
      </c>
      <c r="E16549" t="inlineStr">
        <is>
          <t>psycopg2</t>
        </is>
      </c>
      <c r="F16549">
        <f>=2.7.6.1</f>
        <v/>
      </c>
      <c r="G16549" t="inlineStr">
        <is>
          <t>psycopg2</t>
        </is>
      </c>
      <c r="H16549">
        <f>=2.7.5</f>
        <v/>
      </c>
    </row>
    <row r="16550">
      <c r="A16550" t="inlineStr">
        <is>
          <t>kinto</t>
        </is>
      </c>
      <c r="B16550" t="inlineStr">
        <is>
          <t>f40faa6830336beb49e8f07818d64f568a2d9cd2</t>
        </is>
      </c>
      <c r="C16550" t="inlineStr">
        <is>
          <t>2018-11-29 09:48:39+00:00</t>
        </is>
      </c>
      <c r="D16550" t="inlineStr">
        <is>
          <t>verchange</t>
        </is>
      </c>
      <c r="E16550" t="inlineStr">
        <is>
          <t>SQLAlchemy</t>
        </is>
      </c>
      <c r="F16550">
        <f>=1.2.14</f>
        <v/>
      </c>
      <c r="G16550" t="inlineStr">
        <is>
          <t>SQLAlchemy</t>
        </is>
      </c>
      <c r="H16550">
        <f>=1.2.12</f>
        <v/>
      </c>
    </row>
    <row r="16551">
      <c r="A16551" t="inlineStr">
        <is>
          <t>kinto</t>
        </is>
      </c>
      <c r="B16551" t="inlineStr">
        <is>
          <t>f40faa6830336beb49e8f07818d64f568a2d9cd2</t>
        </is>
      </c>
      <c r="C16551" t="inlineStr">
        <is>
          <t>2018-11-29 09:48:39+00:00</t>
        </is>
      </c>
      <c r="D16551" t="inlineStr">
        <is>
          <t>verchange</t>
        </is>
      </c>
      <c r="E16551" t="inlineStr">
        <is>
          <t>colorama</t>
        </is>
      </c>
      <c r="F16551">
        <f>=0.4.1</f>
        <v/>
      </c>
      <c r="G16551" t="inlineStr">
        <is>
          <t>colorama</t>
        </is>
      </c>
      <c r="H16551">
        <f>=0.4.0</f>
        <v/>
      </c>
    </row>
    <row r="16552">
      <c r="A16552" t="inlineStr">
        <is>
          <t>kinto</t>
        </is>
      </c>
      <c r="B16552" t="inlineStr">
        <is>
          <t>f40faa6830336beb49e8f07818d64f568a2d9cd2</t>
        </is>
      </c>
      <c r="C16552" t="inlineStr">
        <is>
          <t>2018-11-29 09:48:39+00:00</t>
        </is>
      </c>
      <c r="D16552" t="inlineStr">
        <is>
          <t>verchange</t>
        </is>
      </c>
      <c r="E16552" t="inlineStr">
        <is>
          <t>hupper</t>
        </is>
      </c>
      <c r="F16552">
        <f>=1.4.2</f>
        <v/>
      </c>
      <c r="G16552" t="inlineStr">
        <is>
          <t>hupper</t>
        </is>
      </c>
      <c r="H16552">
        <f>=1.3.1</f>
        <v/>
      </c>
    </row>
    <row r="16553">
      <c r="A16553" t="inlineStr">
        <is>
          <t>kinto</t>
        </is>
      </c>
      <c r="B16553" t="inlineStr">
        <is>
          <t>d220a8853fc5542927dc5a2ba94820ffdbd017fb</t>
        </is>
      </c>
      <c r="C16553" t="inlineStr">
        <is>
          <t>2018-12-10 10:37:30+00:00</t>
        </is>
      </c>
      <c r="D16553" t="inlineStr">
        <is>
          <t>verchange</t>
        </is>
      </c>
      <c r="E16553" t="inlineStr">
        <is>
          <t>jsonschema</t>
        </is>
      </c>
      <c r="F16553">
        <f>=2.6.0</f>
        <v/>
      </c>
      <c r="G16553" t="inlineStr">
        <is>
          <t>jsonschema</t>
        </is>
      </c>
      <c r="H16553">
        <f>=3.0.0a3</f>
        <v/>
      </c>
    </row>
    <row r="16554">
      <c r="A16554" t="inlineStr">
        <is>
          <t>kinto</t>
        </is>
      </c>
      <c r="B16554" t="inlineStr">
        <is>
          <t>440a40ce9ac1c2d37bf421dc6979c1a41cb25d4f</t>
        </is>
      </c>
      <c r="C16554" t="inlineStr">
        <is>
          <t>2019-01-11 11:34:45+00:00</t>
        </is>
      </c>
      <c r="D16554" t="inlineStr">
        <is>
          <t>verchange</t>
        </is>
      </c>
      <c r="E16554" t="inlineStr">
        <is>
          <t>six</t>
        </is>
      </c>
      <c r="F16554">
        <f>=1.12.0</f>
        <v/>
      </c>
      <c r="G16554" t="inlineStr">
        <is>
          <t>six</t>
        </is>
      </c>
      <c r="H16554">
        <f>=1.11.0</f>
        <v/>
      </c>
    </row>
    <row r="16555">
      <c r="A16555" t="inlineStr">
        <is>
          <t>kinto</t>
        </is>
      </c>
      <c r="B16555" t="inlineStr">
        <is>
          <t>440a40ce9ac1c2d37bf421dc6979c1a41cb25d4f</t>
        </is>
      </c>
      <c r="C16555" t="inlineStr">
        <is>
          <t>2019-01-11 11:34:45+00:00</t>
        </is>
      </c>
      <c r="D16555" t="inlineStr">
        <is>
          <t>verchange</t>
        </is>
      </c>
      <c r="E16555" t="inlineStr">
        <is>
          <t>WebOb</t>
        </is>
      </c>
      <c r="F16555">
        <f>=1.8.5</f>
        <v/>
      </c>
      <c r="G16555" t="inlineStr">
        <is>
          <t>WebOb</t>
        </is>
      </c>
      <c r="H16555">
        <f>=1.8.4</f>
        <v/>
      </c>
    </row>
    <row r="16556">
      <c r="A16556" t="inlineStr">
        <is>
          <t>kinto</t>
        </is>
      </c>
      <c r="B16556" t="inlineStr">
        <is>
          <t>440a40ce9ac1c2d37bf421dc6979c1a41cb25d4f</t>
        </is>
      </c>
      <c r="C16556" t="inlineStr">
        <is>
          <t>2019-01-11 11:34:45+00:00</t>
        </is>
      </c>
      <c r="D16556" t="inlineStr">
        <is>
          <t>verchange</t>
        </is>
      </c>
      <c r="E16556" t="inlineStr">
        <is>
          <t>newrelic</t>
        </is>
      </c>
      <c r="F16556">
        <f>=4.10.0.112</f>
        <v/>
      </c>
      <c r="G16556" t="inlineStr">
        <is>
          <t>newrelic</t>
        </is>
      </c>
      <c r="H16556">
        <f>=4.6.0.106</f>
        <v/>
      </c>
    </row>
    <row r="16557">
      <c r="A16557" t="inlineStr">
        <is>
          <t>kinto</t>
        </is>
      </c>
      <c r="B16557" t="inlineStr">
        <is>
          <t>440a40ce9ac1c2d37bf421dc6979c1a41cb25d4f</t>
        </is>
      </c>
      <c r="C16557" t="inlineStr">
        <is>
          <t>2019-01-11 11:34:45+00:00</t>
        </is>
      </c>
      <c r="D16557" t="inlineStr">
        <is>
          <t>verchange</t>
        </is>
      </c>
      <c r="E16557" t="inlineStr">
        <is>
          <t>raven</t>
        </is>
      </c>
      <c r="F16557">
        <f>=6.10.0</f>
        <v/>
      </c>
      <c r="G16557" t="inlineStr">
        <is>
          <t>raven</t>
        </is>
      </c>
      <c r="H16557">
        <f>=6.9.0</f>
        <v/>
      </c>
    </row>
    <row r="16558">
      <c r="A16558" t="inlineStr">
        <is>
          <t>kinto</t>
        </is>
      </c>
      <c r="B16558" t="inlineStr">
        <is>
          <t>440a40ce9ac1c2d37bf421dc6979c1a41cb25d4f</t>
        </is>
      </c>
      <c r="C16558" t="inlineStr">
        <is>
          <t>2019-01-11 11:34:45+00:00</t>
        </is>
      </c>
      <c r="D16558" t="inlineStr">
        <is>
          <t>verchange</t>
        </is>
      </c>
      <c r="E16558" t="inlineStr">
        <is>
          <t>idna</t>
        </is>
      </c>
      <c r="F16558">
        <f>=2.8</f>
        <v/>
      </c>
      <c r="G16558" t="inlineStr">
        <is>
          <t>idna</t>
        </is>
      </c>
      <c r="H16558">
        <f>=2.7</f>
        <v/>
      </c>
    </row>
    <row r="16559">
      <c r="A16559" t="inlineStr">
        <is>
          <t>kinto</t>
        </is>
      </c>
      <c r="B16559" t="inlineStr">
        <is>
          <t>440a40ce9ac1c2d37bf421dc6979c1a41cb25d4f</t>
        </is>
      </c>
      <c r="C16559" t="inlineStr">
        <is>
          <t>2019-01-11 11:34:45+00:00</t>
        </is>
      </c>
      <c r="D16559" t="inlineStr">
        <is>
          <t>verchange</t>
        </is>
      </c>
      <c r="E16559" t="inlineStr">
        <is>
          <t>requests</t>
        </is>
      </c>
      <c r="F16559">
        <f>=2.21.0</f>
        <v/>
      </c>
      <c r="G16559" t="inlineStr">
        <is>
          <t>requests</t>
        </is>
      </c>
      <c r="H16559">
        <f>=2.20.1</f>
        <v/>
      </c>
    </row>
    <row r="16560">
      <c r="A16560" t="inlineStr">
        <is>
          <t>kinto</t>
        </is>
      </c>
      <c r="B16560" t="inlineStr">
        <is>
          <t>440a40ce9ac1c2d37bf421dc6979c1a41cb25d4f</t>
        </is>
      </c>
      <c r="C16560" t="inlineStr">
        <is>
          <t>2019-01-11 11:34:45+00:00</t>
        </is>
      </c>
      <c r="D16560" t="inlineStr">
        <is>
          <t>verchange</t>
        </is>
      </c>
      <c r="E16560" t="inlineStr">
        <is>
          <t>certifi</t>
        </is>
      </c>
      <c r="F16560">
        <f>=2018.11.29</f>
        <v/>
      </c>
      <c r="G16560" t="inlineStr">
        <is>
          <t>certifi</t>
        </is>
      </c>
      <c r="H16560">
        <f>=2018.10.15</f>
        <v/>
      </c>
    </row>
    <row r="16561">
      <c r="A16561" t="inlineStr">
        <is>
          <t>kinto</t>
        </is>
      </c>
      <c r="B16561" t="inlineStr">
        <is>
          <t>440a40ce9ac1c2d37bf421dc6979c1a41cb25d4f</t>
        </is>
      </c>
      <c r="C16561" t="inlineStr">
        <is>
          <t>2019-01-11 11:34:45+00:00</t>
        </is>
      </c>
      <c r="D16561" t="inlineStr">
        <is>
          <t>verchange</t>
        </is>
      </c>
      <c r="E16561" t="inlineStr">
        <is>
          <t>venusian</t>
        </is>
      </c>
      <c r="F16561">
        <f>=1.2.0</f>
        <v/>
      </c>
      <c r="G16561" t="inlineStr">
        <is>
          <t>venusian</t>
        </is>
      </c>
      <c r="H16561">
        <f>=1.1.0</f>
        <v/>
      </c>
    </row>
    <row r="16562">
      <c r="A16562" t="inlineStr">
        <is>
          <t>kinto</t>
        </is>
      </c>
      <c r="B16562" t="inlineStr">
        <is>
          <t>440a40ce9ac1c2d37bf421dc6979c1a41cb25d4f</t>
        </is>
      </c>
      <c r="C16562" t="inlineStr">
        <is>
          <t>2019-01-11 11:34:45+00:00</t>
        </is>
      </c>
      <c r="D16562" t="inlineStr">
        <is>
          <t>verchange</t>
        </is>
      </c>
      <c r="E16562" t="inlineStr">
        <is>
          <t>zope.deprecation</t>
        </is>
      </c>
      <c r="F16562">
        <f>=4.4.0</f>
        <v/>
      </c>
      <c r="G16562" t="inlineStr">
        <is>
          <t>zope.deprecation</t>
        </is>
      </c>
      <c r="H16562">
        <f>=4.3.0</f>
        <v/>
      </c>
    </row>
    <row r="16563">
      <c r="A16563" t="inlineStr">
        <is>
          <t>kinto</t>
        </is>
      </c>
      <c r="B16563" t="inlineStr">
        <is>
          <t>440a40ce9ac1c2d37bf421dc6979c1a41cb25d4f</t>
        </is>
      </c>
      <c r="C16563" t="inlineStr">
        <is>
          <t>2019-01-11 11:34:45+00:00</t>
        </is>
      </c>
      <c r="D16563" t="inlineStr">
        <is>
          <t>verchange</t>
        </is>
      </c>
      <c r="E16563" t="inlineStr">
        <is>
          <t>SQLAlchemy</t>
        </is>
      </c>
      <c r="F16563">
        <f>=1.2.15</f>
        <v/>
      </c>
      <c r="G16563" t="inlineStr">
        <is>
          <t>SQLAlchemy</t>
        </is>
      </c>
      <c r="H16563">
        <f>=1.2.14</f>
        <v/>
      </c>
    </row>
    <row r="16564">
      <c r="A16564" t="inlineStr">
        <is>
          <t>kinto</t>
        </is>
      </c>
      <c r="B16564" t="inlineStr">
        <is>
          <t>440a40ce9ac1c2d37bf421dc6979c1a41cb25d4f</t>
        </is>
      </c>
      <c r="C16564" t="inlineStr">
        <is>
          <t>2019-01-11 11:34:45+00:00</t>
        </is>
      </c>
      <c r="D16564" t="inlineStr">
        <is>
          <t>verchange</t>
        </is>
      </c>
      <c r="E16564" t="inlineStr">
        <is>
          <t>bcrypt</t>
        </is>
      </c>
      <c r="F16564">
        <f>=3.1.5</f>
        <v/>
      </c>
      <c r="G16564" t="inlineStr">
        <is>
          <t>bcrypt</t>
        </is>
      </c>
      <c r="H16564">
        <f>=3.1.4</f>
        <v/>
      </c>
    </row>
    <row r="16565">
      <c r="A16565" t="inlineStr">
        <is>
          <t>kinto</t>
        </is>
      </c>
      <c r="B16565" t="inlineStr">
        <is>
          <t>440a40ce9ac1c2d37bf421dc6979c1a41cb25d4f</t>
        </is>
      </c>
      <c r="C16565" t="inlineStr">
        <is>
          <t>2019-01-11 11:34:45+00:00</t>
        </is>
      </c>
      <c r="D16565" t="inlineStr">
        <is>
          <t>verchange</t>
        </is>
      </c>
      <c r="E16565" t="inlineStr">
        <is>
          <t>PasteDeploy</t>
        </is>
      </c>
      <c r="F16565">
        <f>=2.0.1</f>
        <v/>
      </c>
      <c r="G16565" t="inlineStr">
        <is>
          <t>PasteDeploy</t>
        </is>
      </c>
      <c r="H16565">
        <f>=1.5.2</f>
        <v/>
      </c>
    </row>
    <row r="16566">
      <c r="A16566" t="inlineStr">
        <is>
          <t>kinto</t>
        </is>
      </c>
      <c r="B16566" t="inlineStr">
        <is>
          <t>440a40ce9ac1c2d37bf421dc6979c1a41cb25d4f</t>
        </is>
      </c>
      <c r="C16566" t="inlineStr">
        <is>
          <t>2019-01-11 11:34:45+00:00</t>
        </is>
      </c>
      <c r="D16566" t="inlineStr">
        <is>
          <t>verchange</t>
        </is>
      </c>
      <c r="E16566" t="inlineStr">
        <is>
          <t>cornice</t>
        </is>
      </c>
      <c r="F16566">
        <f>=3.4.4</f>
        <v/>
      </c>
      <c r="G16566" t="inlineStr">
        <is>
          <t>cornice</t>
        </is>
      </c>
      <c r="H16566">
        <f>=3.4.2</f>
        <v/>
      </c>
    </row>
    <row r="16567">
      <c r="A16567" t="inlineStr">
        <is>
          <t>kinto</t>
        </is>
      </c>
      <c r="B16567" t="inlineStr">
        <is>
          <t>440a40ce9ac1c2d37bf421dc6979c1a41cb25d4f</t>
        </is>
      </c>
      <c r="C16567" t="inlineStr">
        <is>
          <t>2019-01-11 11:34:45+00:00</t>
        </is>
      </c>
      <c r="D16567" t="inlineStr">
        <is>
          <t>verchange</t>
        </is>
      </c>
      <c r="E16567" t="inlineStr">
        <is>
          <t>zope.sqlalchemy</t>
        </is>
      </c>
      <c r="F16567">
        <f>=1.1</f>
        <v/>
      </c>
      <c r="G16567" t="inlineStr">
        <is>
          <t>zope.sqlalchemy</t>
        </is>
      </c>
      <c r="H16567">
        <f>=1.0</f>
        <v/>
      </c>
    </row>
    <row r="16568">
      <c r="A16568" t="inlineStr">
        <is>
          <t>kinto</t>
        </is>
      </c>
      <c r="B16568" t="inlineStr">
        <is>
          <t>440a40ce9ac1c2d37bf421dc6979c1a41cb25d4f</t>
        </is>
      </c>
      <c r="C16568" t="inlineStr">
        <is>
          <t>2019-01-11 11:34:45+00:00</t>
        </is>
      </c>
      <c r="D16568" t="inlineStr">
        <is>
          <t>add</t>
        </is>
      </c>
      <c r="E16568" t="inlineStr">
        <is>
          <t>psycopg2-binary</t>
        </is>
      </c>
      <c r="F16568">
        <f>=2.7.6.1</f>
        <v/>
      </c>
      <c r="G16568" t="inlineStr"/>
      <c r="H16568" t="inlineStr"/>
    </row>
    <row r="16569">
      <c r="A16569" t="inlineStr">
        <is>
          <t>kinto</t>
        </is>
      </c>
      <c r="B16569" t="inlineStr">
        <is>
          <t>440a40ce9ac1c2d37bf421dc6979c1a41cb25d4f</t>
        </is>
      </c>
      <c r="C16569" t="inlineStr">
        <is>
          <t>2019-01-11 11:34:45+00:00</t>
        </is>
      </c>
      <c r="D16569" t="inlineStr">
        <is>
          <t>rem</t>
        </is>
      </c>
      <c r="E16569" t="inlineStr"/>
      <c r="F16569" t="inlineStr"/>
      <c r="G16569" t="inlineStr">
        <is>
          <t>psycopg2</t>
        </is>
      </c>
      <c r="H16569">
        <f>=2.7.6.1</f>
        <v/>
      </c>
    </row>
    <row r="16570">
      <c r="A16570" t="inlineStr">
        <is>
          <t>kinto</t>
        </is>
      </c>
      <c r="B16570" t="inlineStr">
        <is>
          <t>5716ca16f025bc66641b4f6846a4689e9a241319</t>
        </is>
      </c>
      <c r="C16570" t="inlineStr">
        <is>
          <t>2019-01-21 15:21:18+00:00</t>
        </is>
      </c>
      <c r="D16570" t="inlineStr">
        <is>
          <t>verchange</t>
        </is>
      </c>
      <c r="E16570" t="inlineStr">
        <is>
          <t>waitress</t>
        </is>
      </c>
      <c r="F16570">
        <f>=1.2.0</f>
        <v/>
      </c>
      <c r="G16570" t="inlineStr">
        <is>
          <t>waitress</t>
        </is>
      </c>
      <c r="H16570">
        <f>=1.1.0</f>
        <v/>
      </c>
    </row>
    <row r="16571">
      <c r="A16571" t="inlineStr">
        <is>
          <t>kinto</t>
        </is>
      </c>
      <c r="B16571" t="inlineStr">
        <is>
          <t>5716ca16f025bc66641b4f6846a4689e9a241319</t>
        </is>
      </c>
      <c r="C16571" t="inlineStr">
        <is>
          <t>2019-01-21 15:21:18+00:00</t>
        </is>
      </c>
      <c r="D16571" t="inlineStr">
        <is>
          <t>verchange</t>
        </is>
      </c>
      <c r="E16571" t="inlineStr">
        <is>
          <t>cornice</t>
        </is>
      </c>
      <c r="F16571">
        <f>=3.5.0</f>
        <v/>
      </c>
      <c r="G16571" t="inlineStr">
        <is>
          <t>cornice</t>
        </is>
      </c>
      <c r="H16571">
        <f>=3.4.4</f>
        <v/>
      </c>
    </row>
    <row r="16572">
      <c r="A16572" t="inlineStr">
        <is>
          <t>kinto</t>
        </is>
      </c>
      <c r="B16572" t="inlineStr">
        <is>
          <t>5716ca16f025bc66641b4f6846a4689e9a241319</t>
        </is>
      </c>
      <c r="C16572" t="inlineStr">
        <is>
          <t>2019-01-21 15:21:18+00:00</t>
        </is>
      </c>
      <c r="D16572" t="inlineStr">
        <is>
          <t>verchange</t>
        </is>
      </c>
      <c r="E16572" t="inlineStr">
        <is>
          <t>SQLAlchemy</t>
        </is>
      </c>
      <c r="F16572">
        <f>=1.2.16</f>
        <v/>
      </c>
      <c r="G16572" t="inlineStr">
        <is>
          <t>SQLAlchemy</t>
        </is>
      </c>
      <c r="H16572">
        <f>=1.2.15</f>
        <v/>
      </c>
    </row>
    <row r="16573">
      <c r="A16573" t="inlineStr">
        <is>
          <t>kinto</t>
        </is>
      </c>
      <c r="B16573" t="inlineStr">
        <is>
          <t>5716ca16f025bc66641b4f6846a4689e9a241319</t>
        </is>
      </c>
      <c r="C16573" t="inlineStr">
        <is>
          <t>2019-01-21 15:21:18+00:00</t>
        </is>
      </c>
      <c r="D16573" t="inlineStr">
        <is>
          <t>verchange</t>
        </is>
      </c>
      <c r="E16573" t="inlineStr">
        <is>
          <t>bcrypt</t>
        </is>
      </c>
      <c r="F16573">
        <f>=3.1.6</f>
        <v/>
      </c>
      <c r="G16573" t="inlineStr">
        <is>
          <t>bcrypt</t>
        </is>
      </c>
      <c r="H16573">
        <f>=3.1.5</f>
        <v/>
      </c>
    </row>
    <row r="16574">
      <c r="A16574" t="inlineStr">
        <is>
          <t>kinto</t>
        </is>
      </c>
      <c r="B16574" t="inlineStr">
        <is>
          <t>a702f6e4fc7be247e9169dffa28d71528706029f</t>
        </is>
      </c>
      <c r="C16574" t="inlineStr">
        <is>
          <t>2019-01-25 17:24:03+00:00</t>
        </is>
      </c>
      <c r="D16574" t="inlineStr">
        <is>
          <t>verchange</t>
        </is>
      </c>
      <c r="E16574" t="inlineStr">
        <is>
          <t>newrelic</t>
        </is>
      </c>
      <c r="F16574">
        <f>=4.12.0.113</f>
        <v/>
      </c>
      <c r="G16574" t="inlineStr">
        <is>
          <t>newrelic</t>
        </is>
      </c>
      <c r="H16574">
        <f>=4.10.0.112</f>
        <v/>
      </c>
    </row>
    <row r="16575">
      <c r="A16575" t="inlineStr">
        <is>
          <t>kinto</t>
        </is>
      </c>
      <c r="B16575" t="inlineStr">
        <is>
          <t>a702f6e4fc7be247e9169dffa28d71528706029f</t>
        </is>
      </c>
      <c r="C16575" t="inlineStr">
        <is>
          <t>2019-01-25 17:24:03+00:00</t>
        </is>
      </c>
      <c r="D16575" t="inlineStr">
        <is>
          <t>verchange</t>
        </is>
      </c>
      <c r="E16575" t="inlineStr">
        <is>
          <t>cornice</t>
        </is>
      </c>
      <c r="F16575">
        <f>=3.5.1</f>
        <v/>
      </c>
      <c r="G16575" t="inlineStr">
        <is>
          <t>cornice</t>
        </is>
      </c>
      <c r="H16575">
        <f>=3.5.0</f>
        <v/>
      </c>
    </row>
    <row r="16576">
      <c r="A16576" t="inlineStr">
        <is>
          <t>kinto</t>
        </is>
      </c>
      <c r="B16576" t="inlineStr">
        <is>
          <t>a702f6e4fc7be247e9169dffa28d71528706029f</t>
        </is>
      </c>
      <c r="C16576" t="inlineStr">
        <is>
          <t>2019-01-25 17:24:03+00:00</t>
        </is>
      </c>
      <c r="D16576" t="inlineStr">
        <is>
          <t>verchange</t>
        </is>
      </c>
      <c r="E16576" t="inlineStr">
        <is>
          <t>psycopg2-binary</t>
        </is>
      </c>
      <c r="F16576">
        <f>=2.7.7</f>
        <v/>
      </c>
      <c r="G16576" t="inlineStr">
        <is>
          <t>psycopg2-binary</t>
        </is>
      </c>
      <c r="H16576">
        <f>=2.7.6.1</f>
        <v/>
      </c>
    </row>
    <row r="16577">
      <c r="A16577" t="inlineStr">
        <is>
          <t>kinto</t>
        </is>
      </c>
      <c r="B16577" t="inlineStr">
        <is>
          <t>626201258a9143d76c95dc155bd8b4160ee3c684</t>
        </is>
      </c>
      <c r="C16577" t="inlineStr">
        <is>
          <t>2019-01-29 13:57:03+00:00</t>
        </is>
      </c>
      <c r="D16577" t="inlineStr">
        <is>
          <t>verchange</t>
        </is>
      </c>
      <c r="E16577" t="inlineStr">
        <is>
          <t>waitress</t>
        </is>
      </c>
      <c r="F16577">
        <f>=1.2.1</f>
        <v/>
      </c>
      <c r="G16577" t="inlineStr">
        <is>
          <t>waitress</t>
        </is>
      </c>
      <c r="H16577">
        <f>=1.2.0</f>
        <v/>
      </c>
    </row>
    <row r="16578">
      <c r="A16578" t="inlineStr">
        <is>
          <t>kinto</t>
        </is>
      </c>
      <c r="B16578" t="inlineStr">
        <is>
          <t>626201258a9143d76c95dc155bd8b4160ee3c684</t>
        </is>
      </c>
      <c r="C16578" t="inlineStr">
        <is>
          <t>2019-01-29 13:57:03+00:00</t>
        </is>
      </c>
      <c r="D16578" t="inlineStr">
        <is>
          <t>verchange</t>
        </is>
      </c>
      <c r="E16578" t="inlineStr">
        <is>
          <t>SQLAlchemy</t>
        </is>
      </c>
      <c r="F16578">
        <f>=1.2.17</f>
        <v/>
      </c>
      <c r="G16578" t="inlineStr">
        <is>
          <t>SQLAlchemy</t>
        </is>
      </c>
      <c r="H16578">
        <f>=1.2.16</f>
        <v/>
      </c>
    </row>
    <row r="16579">
      <c r="A16579" t="inlineStr">
        <is>
          <t>kinto</t>
        </is>
      </c>
      <c r="B16579" t="inlineStr">
        <is>
          <t>d9c03d2bf029dc4bc5e8bf334b2a5a3b9a3acd14</t>
        </is>
      </c>
      <c r="C16579" t="inlineStr">
        <is>
          <t>2019-03-21 11:08:17+00:00</t>
        </is>
      </c>
      <c r="D16579" t="inlineStr">
        <is>
          <t>verchange</t>
        </is>
      </c>
      <c r="E16579" t="inlineStr">
        <is>
          <t>jsonschema</t>
        </is>
      </c>
      <c r="F16579">
        <f>=3.0.1</f>
        <v/>
      </c>
      <c r="G16579" t="inlineStr">
        <is>
          <t>jsonschema</t>
        </is>
      </c>
      <c r="H16579">
        <f>=2.6.0</f>
        <v/>
      </c>
    </row>
    <row r="16580">
      <c r="A16580" t="inlineStr">
        <is>
          <t>kinto</t>
        </is>
      </c>
      <c r="B16580" t="inlineStr">
        <is>
          <t>d9c03d2bf029dc4bc5e8bf334b2a5a3b9a3acd14</t>
        </is>
      </c>
      <c r="C16580" t="inlineStr">
        <is>
          <t>2019-03-21 11:08:17+00:00</t>
        </is>
      </c>
      <c r="D16580" t="inlineStr">
        <is>
          <t>verchange</t>
        </is>
      </c>
      <c r="E16580" t="inlineStr">
        <is>
          <t>pyramid</t>
        </is>
      </c>
      <c r="F16580">
        <f>=1.10.2</f>
        <v/>
      </c>
      <c r="G16580" t="inlineStr">
        <is>
          <t>pyramid</t>
        </is>
      </c>
      <c r="H16580">
        <f>=1.10.1</f>
        <v/>
      </c>
    </row>
    <row r="16581">
      <c r="A16581" t="inlineStr">
        <is>
          <t>kinto</t>
        </is>
      </c>
      <c r="B16581" t="inlineStr">
        <is>
          <t>d9c03d2bf029dc4bc5e8bf334b2a5a3b9a3acd14</t>
        </is>
      </c>
      <c r="C16581" t="inlineStr">
        <is>
          <t>2019-03-21 11:08:17+00:00</t>
        </is>
      </c>
      <c r="D16581" t="inlineStr">
        <is>
          <t>verchange</t>
        </is>
      </c>
      <c r="E16581" t="inlineStr">
        <is>
          <t>newrelic</t>
        </is>
      </c>
      <c r="F16581">
        <f>=4.14.0.115</f>
        <v/>
      </c>
      <c r="G16581" t="inlineStr">
        <is>
          <t>newrelic</t>
        </is>
      </c>
      <c r="H16581">
        <f>=4.12.0.113</f>
        <v/>
      </c>
    </row>
    <row r="16582">
      <c r="A16582" t="inlineStr">
        <is>
          <t>kinto</t>
        </is>
      </c>
      <c r="B16582" t="inlineStr">
        <is>
          <t>d9c03d2bf029dc4bc5e8bf334b2a5a3b9a3acd14</t>
        </is>
      </c>
      <c r="C16582" t="inlineStr">
        <is>
          <t>2019-03-21 11:08:17+00:00</t>
        </is>
      </c>
      <c r="D16582" t="inlineStr">
        <is>
          <t>verchange</t>
        </is>
      </c>
      <c r="E16582" t="inlineStr">
        <is>
          <t>python-dateutil</t>
        </is>
      </c>
      <c r="F16582">
        <f>=2.8.0</f>
        <v/>
      </c>
      <c r="G16582" t="inlineStr">
        <is>
          <t>python-dateutil</t>
        </is>
      </c>
      <c r="H16582">
        <f>=2.7.5</f>
        <v/>
      </c>
    </row>
    <row r="16583">
      <c r="A16583" t="inlineStr">
        <is>
          <t>kinto</t>
        </is>
      </c>
      <c r="B16583" t="inlineStr">
        <is>
          <t>d9c03d2bf029dc4bc5e8bf334b2a5a3b9a3acd14</t>
        </is>
      </c>
      <c r="C16583" t="inlineStr">
        <is>
          <t>2019-03-21 11:08:17+00:00</t>
        </is>
      </c>
      <c r="D16583" t="inlineStr">
        <is>
          <t>verchange</t>
        </is>
      </c>
      <c r="E16583" t="inlineStr">
        <is>
          <t>cffi</t>
        </is>
      </c>
      <c r="F16583">
        <f>=1.12.2</f>
        <v/>
      </c>
      <c r="G16583" t="inlineStr">
        <is>
          <t>cffi</t>
        </is>
      </c>
      <c r="H16583">
        <f>=1.11.5</f>
        <v/>
      </c>
    </row>
    <row r="16584">
      <c r="A16584" t="inlineStr">
        <is>
          <t>kinto</t>
        </is>
      </c>
      <c r="B16584" t="inlineStr">
        <is>
          <t>d9c03d2bf029dc4bc5e8bf334b2a5a3b9a3acd14</t>
        </is>
      </c>
      <c r="C16584" t="inlineStr">
        <is>
          <t>2019-03-21 11:08:17+00:00</t>
        </is>
      </c>
      <c r="D16584" t="inlineStr">
        <is>
          <t>verchange</t>
        </is>
      </c>
      <c r="E16584" t="inlineStr">
        <is>
          <t>certifi</t>
        </is>
      </c>
      <c r="F16584">
        <f>=2019.3.9</f>
        <v/>
      </c>
      <c r="G16584" t="inlineStr">
        <is>
          <t>certifi</t>
        </is>
      </c>
      <c r="H16584">
        <f>=2018.11.29</f>
        <v/>
      </c>
    </row>
    <row r="16585">
      <c r="A16585" t="inlineStr">
        <is>
          <t>kinto</t>
        </is>
      </c>
      <c r="B16585" t="inlineStr">
        <is>
          <t>d9c03d2bf029dc4bc5e8bf334b2a5a3b9a3acd14</t>
        </is>
      </c>
      <c r="C16585" t="inlineStr">
        <is>
          <t>2019-03-21 11:08:17+00:00</t>
        </is>
      </c>
      <c r="D16585" t="inlineStr">
        <is>
          <t>verchange</t>
        </is>
      </c>
      <c r="E16585" t="inlineStr">
        <is>
          <t>SQLAlchemy</t>
        </is>
      </c>
      <c r="F16585">
        <f>=1.3.1</f>
        <v/>
      </c>
      <c r="G16585" t="inlineStr">
        <is>
          <t>SQLAlchemy</t>
        </is>
      </c>
      <c r="H16585">
        <f>=1.2.17</f>
        <v/>
      </c>
    </row>
    <row r="16586">
      <c r="A16586" t="inlineStr">
        <is>
          <t>kinto</t>
        </is>
      </c>
      <c r="B16586" t="inlineStr">
        <is>
          <t>d9c03d2bf029dc4bc5e8bf334b2a5a3b9a3acd14</t>
        </is>
      </c>
      <c r="C16586" t="inlineStr">
        <is>
          <t>2019-03-21 11:08:17+00:00</t>
        </is>
      </c>
      <c r="D16586" t="inlineStr">
        <is>
          <t>verchange</t>
        </is>
      </c>
      <c r="E16586" t="inlineStr">
        <is>
          <t>hupper</t>
        </is>
      </c>
      <c r="F16586">
        <f>=1.6.1</f>
        <v/>
      </c>
      <c r="G16586" t="inlineStr">
        <is>
          <t>hupper</t>
        </is>
      </c>
      <c r="H16586">
        <f>=1.4.2</f>
        <v/>
      </c>
    </row>
    <row r="16587">
      <c r="A16587" t="inlineStr">
        <is>
          <t>kinto</t>
        </is>
      </c>
      <c r="B16587" t="inlineStr">
        <is>
          <t>d9c03d2bf029dc4bc5e8bf334b2a5a3b9a3acd14</t>
        </is>
      </c>
      <c r="C16587" t="inlineStr">
        <is>
          <t>2019-03-21 11:08:17+00:00</t>
        </is>
      </c>
      <c r="D16587" t="inlineStr">
        <is>
          <t>verchange</t>
        </is>
      </c>
      <c r="E16587" t="inlineStr">
        <is>
          <t>Werkzeug</t>
        </is>
      </c>
      <c r="F16587">
        <f>=0.15.0</f>
        <v/>
      </c>
      <c r="G16587" t="inlineStr">
        <is>
          <t>Werkzeug</t>
        </is>
      </c>
      <c r="H16587">
        <f>=0.14.1</f>
        <v/>
      </c>
    </row>
    <row r="16588">
      <c r="A16588" t="inlineStr">
        <is>
          <t>kinto</t>
        </is>
      </c>
      <c r="B16588" t="inlineStr">
        <is>
          <t>d9c03d2bf029dc4bc5e8bf334b2a5a3b9a3acd14</t>
        </is>
      </c>
      <c r="C16588" t="inlineStr">
        <is>
          <t>2019-03-21 11:08:17+00:00</t>
        </is>
      </c>
      <c r="D16588" t="inlineStr">
        <is>
          <t>verchange</t>
        </is>
      </c>
      <c r="E16588" t="inlineStr">
        <is>
          <t>colander</t>
        </is>
      </c>
      <c r="F16588">
        <f>=1.7.0</f>
        <v/>
      </c>
      <c r="G16588" t="inlineStr">
        <is>
          <t>colander</t>
        </is>
      </c>
      <c r="H16588">
        <f>=1.5.1</f>
        <v/>
      </c>
    </row>
    <row r="16589">
      <c r="A16589" t="inlineStr">
        <is>
          <t>kinto</t>
        </is>
      </c>
      <c r="B16589" t="inlineStr">
        <is>
          <t>30846dfc80f97f7eb2ff14fb9f678737f77c40ab</t>
        </is>
      </c>
      <c r="C16589" t="inlineStr">
        <is>
          <t>2019-05-23 20:22:12+00:00</t>
        </is>
      </c>
      <c r="D16589" t="inlineStr">
        <is>
          <t>verchange</t>
        </is>
      </c>
      <c r="E16589" t="inlineStr">
        <is>
          <t>urllib3</t>
        </is>
      </c>
      <c r="F16589">
        <f>=1.25.2</f>
        <v/>
      </c>
      <c r="G16589" t="inlineStr">
        <is>
          <t>urllib3</t>
        </is>
      </c>
      <c r="H16589">
        <f>=1.24.1</f>
        <v/>
      </c>
    </row>
    <row r="16590">
      <c r="A16590" t="inlineStr">
        <is>
          <t>kinto</t>
        </is>
      </c>
      <c r="B16590" t="inlineStr">
        <is>
          <t>30846dfc80f97f7eb2ff14fb9f678737f77c40ab</t>
        </is>
      </c>
      <c r="C16590" t="inlineStr">
        <is>
          <t>2019-05-23 20:22:12+00:00</t>
        </is>
      </c>
      <c r="D16590" t="inlineStr">
        <is>
          <t>verchange</t>
        </is>
      </c>
      <c r="E16590" t="inlineStr">
        <is>
          <t>plaster-pastedeploy</t>
        </is>
      </c>
      <c r="F16590">
        <f>=0.7</f>
        <v/>
      </c>
      <c r="G16590" t="inlineStr">
        <is>
          <t>plaster-pastedeploy</t>
        </is>
      </c>
      <c r="H16590">
        <f>=0.6</f>
        <v/>
      </c>
    </row>
    <row r="16591">
      <c r="A16591" t="inlineStr">
        <is>
          <t>kinto</t>
        </is>
      </c>
      <c r="B16591" t="inlineStr">
        <is>
          <t>30846dfc80f97f7eb2ff14fb9f678737f77c40ab</t>
        </is>
      </c>
      <c r="C16591" t="inlineStr">
        <is>
          <t>2019-05-23 20:22:12+00:00</t>
        </is>
      </c>
      <c r="D16591" t="inlineStr">
        <is>
          <t>verchange</t>
        </is>
      </c>
      <c r="E16591" t="inlineStr">
        <is>
          <t>pyramid</t>
        </is>
      </c>
      <c r="F16591">
        <f>=1.10.4</f>
        <v/>
      </c>
      <c r="G16591" t="inlineStr">
        <is>
          <t>pyramid</t>
        </is>
      </c>
      <c r="H16591">
        <f>=1.10.2</f>
        <v/>
      </c>
    </row>
    <row r="16592">
      <c r="A16592" t="inlineStr">
        <is>
          <t>kinto</t>
        </is>
      </c>
      <c r="B16592" t="inlineStr">
        <is>
          <t>30846dfc80f97f7eb2ff14fb9f678737f77c40ab</t>
        </is>
      </c>
      <c r="C16592" t="inlineStr">
        <is>
          <t>2019-05-23 20:22:12+00:00</t>
        </is>
      </c>
      <c r="D16592" t="inlineStr">
        <is>
          <t>verchange</t>
        </is>
      </c>
      <c r="E16592" t="inlineStr">
        <is>
          <t>newrelic</t>
        </is>
      </c>
      <c r="F16592">
        <f>=4.20.0.120</f>
        <v/>
      </c>
      <c r="G16592" t="inlineStr">
        <is>
          <t>newrelic</t>
        </is>
      </c>
      <c r="H16592">
        <f>=4.14.0.115</f>
        <v/>
      </c>
    </row>
    <row r="16593">
      <c r="A16593" t="inlineStr">
        <is>
          <t>kinto</t>
        </is>
      </c>
      <c r="B16593" t="inlineStr">
        <is>
          <t>30846dfc80f97f7eb2ff14fb9f678737f77c40ab</t>
        </is>
      </c>
      <c r="C16593" t="inlineStr">
        <is>
          <t>2019-05-23 20:22:12+00:00</t>
        </is>
      </c>
      <c r="D16593" t="inlineStr">
        <is>
          <t>verchange</t>
        </is>
      </c>
      <c r="E16593" t="inlineStr">
        <is>
          <t>psycopg2-binary</t>
        </is>
      </c>
      <c r="F16593">
        <f>=2.8.2</f>
        <v/>
      </c>
      <c r="G16593" t="inlineStr">
        <is>
          <t>psycopg2-binary</t>
        </is>
      </c>
      <c r="H16593">
        <f>=2.7.7</f>
        <v/>
      </c>
    </row>
    <row r="16594">
      <c r="A16594" t="inlineStr">
        <is>
          <t>kinto</t>
        </is>
      </c>
      <c r="B16594" t="inlineStr">
        <is>
          <t>30846dfc80f97f7eb2ff14fb9f678737f77c40ab</t>
        </is>
      </c>
      <c r="C16594" t="inlineStr">
        <is>
          <t>2019-05-23 20:22:12+00:00</t>
        </is>
      </c>
      <c r="D16594" t="inlineStr">
        <is>
          <t>verchange</t>
        </is>
      </c>
      <c r="E16594" t="inlineStr">
        <is>
          <t>cffi</t>
        </is>
      </c>
      <c r="F16594">
        <f>=1.12.3</f>
        <v/>
      </c>
      <c r="G16594" t="inlineStr">
        <is>
          <t>cffi</t>
        </is>
      </c>
      <c r="H16594">
        <f>=1.12.2</f>
        <v/>
      </c>
    </row>
    <row r="16595">
      <c r="A16595" t="inlineStr">
        <is>
          <t>kinto</t>
        </is>
      </c>
      <c r="B16595" t="inlineStr">
        <is>
          <t>30846dfc80f97f7eb2ff14fb9f678737f77c40ab</t>
        </is>
      </c>
      <c r="C16595" t="inlineStr">
        <is>
          <t>2019-05-23 20:22:12+00:00</t>
        </is>
      </c>
      <c r="D16595" t="inlineStr">
        <is>
          <t>verchange</t>
        </is>
      </c>
      <c r="E16595" t="inlineStr">
        <is>
          <t>requests</t>
        </is>
      </c>
      <c r="F16595">
        <f>=2.22.0</f>
        <v/>
      </c>
      <c r="G16595" t="inlineStr">
        <is>
          <t>requests</t>
        </is>
      </c>
      <c r="H16595">
        <f>=2.21.0</f>
        <v/>
      </c>
    </row>
    <row r="16596">
      <c r="A16596" t="inlineStr">
        <is>
          <t>kinto</t>
        </is>
      </c>
      <c r="B16596" t="inlineStr">
        <is>
          <t>30846dfc80f97f7eb2ff14fb9f678737f77c40ab</t>
        </is>
      </c>
      <c r="C16596" t="inlineStr">
        <is>
          <t>2019-05-23 20:22:12+00:00</t>
        </is>
      </c>
      <c r="D16596" t="inlineStr">
        <is>
          <t>verchange</t>
        </is>
      </c>
      <c r="E16596" t="inlineStr">
        <is>
          <t>waitress</t>
        </is>
      </c>
      <c r="F16596">
        <f>=1.3.0</f>
        <v/>
      </c>
      <c r="G16596" t="inlineStr">
        <is>
          <t>waitress</t>
        </is>
      </c>
      <c r="H16596">
        <f>=1.2.1</f>
        <v/>
      </c>
    </row>
    <row r="16597">
      <c r="A16597" t="inlineStr">
        <is>
          <t>kinto</t>
        </is>
      </c>
      <c r="B16597" t="inlineStr">
        <is>
          <t>30846dfc80f97f7eb2ff14fb9f678737f77c40ab</t>
        </is>
      </c>
      <c r="C16597" t="inlineStr">
        <is>
          <t>2019-05-23 20:22:12+00:00</t>
        </is>
      </c>
      <c r="D16597" t="inlineStr">
        <is>
          <t>verchange</t>
        </is>
      </c>
      <c r="E16597" t="inlineStr">
        <is>
          <t>SQLAlchemy</t>
        </is>
      </c>
      <c r="F16597">
        <f>=1.3.3</f>
        <v/>
      </c>
      <c r="G16597" t="inlineStr">
        <is>
          <t>SQLAlchemy</t>
        </is>
      </c>
      <c r="H16597">
        <f>=1.3.1</f>
        <v/>
      </c>
    </row>
    <row r="16598">
      <c r="A16598" t="inlineStr">
        <is>
          <t>kinto</t>
        </is>
      </c>
      <c r="B16598" t="inlineStr">
        <is>
          <t>30846dfc80f97f7eb2ff14fb9f678737f77c40ab</t>
        </is>
      </c>
      <c r="C16598" t="inlineStr">
        <is>
          <t>2019-05-23 20:22:12+00:00</t>
        </is>
      </c>
      <c r="D16598" t="inlineStr">
        <is>
          <t>verchange</t>
        </is>
      </c>
      <c r="E16598" t="inlineStr">
        <is>
          <t>Werkzeug</t>
        </is>
      </c>
      <c r="F16598">
        <f>=0.15.4</f>
        <v/>
      </c>
      <c r="G16598" t="inlineStr">
        <is>
          <t>Werkzeug</t>
        </is>
      </c>
      <c r="H16598">
        <f>=0.15.0</f>
        <v/>
      </c>
    </row>
    <row r="16599">
      <c r="A16599" t="inlineStr">
        <is>
          <t>kinto</t>
        </is>
      </c>
      <c r="B16599" t="inlineStr">
        <is>
          <t>30846dfc80f97f7eb2ff14fb9f678737f77c40ab</t>
        </is>
      </c>
      <c r="C16599" t="inlineStr">
        <is>
          <t>2019-05-23 20:22:12+00:00</t>
        </is>
      </c>
      <c r="D16599" t="inlineStr">
        <is>
          <t>verchange</t>
        </is>
      </c>
      <c r="E16599" t="inlineStr">
        <is>
          <t>dockerflow</t>
        </is>
      </c>
      <c r="F16599">
        <f>=2019.5.0</f>
        <v/>
      </c>
      <c r="G16599" t="inlineStr">
        <is>
          <t>dockerflow</t>
        </is>
      </c>
      <c r="H16599">
        <f>=2018.4.0</f>
        <v/>
      </c>
    </row>
    <row r="16600">
      <c r="A16600" t="inlineStr">
        <is>
          <t>kinto</t>
        </is>
      </c>
      <c r="B16600" t="inlineStr">
        <is>
          <t>30846dfc80f97f7eb2ff14fb9f678737f77c40ab</t>
        </is>
      </c>
      <c r="C16600" t="inlineStr">
        <is>
          <t>2019-05-23 20:22:12+00:00</t>
        </is>
      </c>
      <c r="D16600" t="inlineStr">
        <is>
          <t>add</t>
        </is>
      </c>
      <c r="E16600" t="inlineStr">
        <is>
          <t>pyramid-mailer</t>
        </is>
      </c>
      <c r="F16600">
        <f>=0.15.1</f>
        <v/>
      </c>
      <c r="G16600" t="inlineStr"/>
      <c r="H16600" t="inlineStr"/>
    </row>
    <row r="16601">
      <c r="A16601" t="inlineStr">
        <is>
          <t>kinto</t>
        </is>
      </c>
      <c r="B16601" t="inlineStr">
        <is>
          <t>128192bd8bfa74dac98073c0c723012337fca4e7</t>
        </is>
      </c>
      <c r="C16601" t="inlineStr">
        <is>
          <t>2019-06-18 23:17:39+00:00</t>
        </is>
      </c>
      <c r="D16601" t="inlineStr">
        <is>
          <t>verchange</t>
        </is>
      </c>
      <c r="E16601" t="inlineStr">
        <is>
          <t>urllib3</t>
        </is>
      </c>
      <c r="F16601">
        <f>=1.25.3</f>
        <v/>
      </c>
      <c r="G16601" t="inlineStr">
        <is>
          <t>urllib3</t>
        </is>
      </c>
      <c r="H16601">
        <f>=1.25.2</f>
        <v/>
      </c>
    </row>
    <row r="16602">
      <c r="A16602" t="inlineStr">
        <is>
          <t>kinto</t>
        </is>
      </c>
      <c r="B16602" t="inlineStr">
        <is>
          <t>128192bd8bfa74dac98073c0c723012337fca4e7</t>
        </is>
      </c>
      <c r="C16602" t="inlineStr">
        <is>
          <t>2019-06-18 23:17:39+00:00</t>
        </is>
      </c>
      <c r="D16602" t="inlineStr">
        <is>
          <t>verchange</t>
        </is>
      </c>
      <c r="E16602" t="inlineStr">
        <is>
          <t>psycopg2-binary</t>
        </is>
      </c>
      <c r="F16602">
        <f>=2.8.3</f>
        <v/>
      </c>
      <c r="G16602" t="inlineStr">
        <is>
          <t>psycopg2-binary</t>
        </is>
      </c>
      <c r="H16602">
        <f>=2.8.2</f>
        <v/>
      </c>
    </row>
    <row r="16603">
      <c r="A16603" t="inlineStr">
        <is>
          <t>kinto</t>
        </is>
      </c>
      <c r="B16603" t="inlineStr">
        <is>
          <t>128192bd8bfa74dac98073c0c723012337fca4e7</t>
        </is>
      </c>
      <c r="C16603" t="inlineStr">
        <is>
          <t>2019-06-18 23:17:39+00:00</t>
        </is>
      </c>
      <c r="D16603" t="inlineStr">
        <is>
          <t>verchange</t>
        </is>
      </c>
      <c r="E16603" t="inlineStr">
        <is>
          <t>certifi</t>
        </is>
      </c>
      <c r="F16603">
        <f>=2019.6.16</f>
        <v/>
      </c>
      <c r="G16603" t="inlineStr">
        <is>
          <t>certifi</t>
        </is>
      </c>
      <c r="H16603">
        <f>=2019.3.9</f>
        <v/>
      </c>
    </row>
    <row r="16604">
      <c r="A16604" t="inlineStr">
        <is>
          <t>kinto</t>
        </is>
      </c>
      <c r="B16604" t="inlineStr">
        <is>
          <t>128192bd8bfa74dac98073c0c723012337fca4e7</t>
        </is>
      </c>
      <c r="C16604" t="inlineStr">
        <is>
          <t>2019-06-18 23:17:39+00:00</t>
        </is>
      </c>
      <c r="D16604" t="inlineStr">
        <is>
          <t>verchange</t>
        </is>
      </c>
      <c r="E16604" t="inlineStr">
        <is>
          <t>SQLAlchemy</t>
        </is>
      </c>
      <c r="F16604">
        <f>=1.3.5</f>
        <v/>
      </c>
      <c r="G16604" t="inlineStr">
        <is>
          <t>SQLAlchemy</t>
        </is>
      </c>
      <c r="H16604">
        <f>=1.3.3</f>
        <v/>
      </c>
    </row>
    <row r="16605">
      <c r="A16605" t="inlineStr">
        <is>
          <t>kinto</t>
        </is>
      </c>
      <c r="B16605" t="inlineStr">
        <is>
          <t>128192bd8bfa74dac98073c0c723012337fca4e7</t>
        </is>
      </c>
      <c r="C16605" t="inlineStr">
        <is>
          <t>2019-06-18 23:17:39+00:00</t>
        </is>
      </c>
      <c r="D16605" t="inlineStr">
        <is>
          <t>verchange</t>
        </is>
      </c>
      <c r="E16605" t="inlineStr">
        <is>
          <t>hupper</t>
        </is>
      </c>
      <c r="F16605">
        <f>=1.8.1</f>
        <v/>
      </c>
      <c r="G16605" t="inlineStr">
        <is>
          <t>hupper</t>
        </is>
      </c>
      <c r="H16605">
        <f>=1.6.1</f>
        <v/>
      </c>
    </row>
    <row r="16606">
      <c r="A16606" t="inlineStr">
        <is>
          <t>kinto</t>
        </is>
      </c>
      <c r="B16606" t="inlineStr">
        <is>
          <t>f3edfd02d2dca56263c851b7e67aaaf2b8c484c5</t>
        </is>
      </c>
      <c r="C16606" t="inlineStr">
        <is>
          <t>2019-06-25 08:08:48+00:00</t>
        </is>
      </c>
      <c r="D16606" t="inlineStr">
        <is>
          <t>verchange</t>
        </is>
      </c>
      <c r="E16606" t="inlineStr">
        <is>
          <t>bcrypt</t>
        </is>
      </c>
      <c r="F16606">
        <f>=3.1.7</f>
        <v/>
      </c>
      <c r="G16606" t="inlineStr">
        <is>
          <t>bcrypt</t>
        </is>
      </c>
      <c r="H16606">
        <f>=3.1.6</f>
        <v/>
      </c>
    </row>
    <row r="16607">
      <c r="A16607" t="inlineStr">
        <is>
          <t>kinto</t>
        </is>
      </c>
      <c r="B16607" t="inlineStr">
        <is>
          <t>b8c09c0d8fa21be29507edacfe1b5296b8796208</t>
        </is>
      </c>
      <c r="C16607" t="inlineStr">
        <is>
          <t>2019-07-04 09:47:58+00:00</t>
        </is>
      </c>
      <c r="D16607" t="inlineStr">
        <is>
          <t>verchange</t>
        </is>
      </c>
      <c r="E16607" t="inlineStr">
        <is>
          <t>newrelic</t>
        </is>
      </c>
      <c r="F16607">
        <f>=4.20.1.121</f>
        <v/>
      </c>
      <c r="G16607" t="inlineStr">
        <is>
          <t>newrelic</t>
        </is>
      </c>
      <c r="H16607">
        <f>=4.20.0.120</f>
        <v/>
      </c>
    </row>
    <row r="16608">
      <c r="A16608" t="inlineStr">
        <is>
          <t>kinto</t>
        </is>
      </c>
      <c r="B16608" t="inlineStr">
        <is>
          <t>b8c09c0d8fa21be29507edacfe1b5296b8796208</t>
        </is>
      </c>
      <c r="C16608" t="inlineStr">
        <is>
          <t>2019-07-04 09:47:58+00:00</t>
        </is>
      </c>
      <c r="D16608" t="inlineStr">
        <is>
          <t>verchange</t>
        </is>
      </c>
      <c r="E16608" t="inlineStr">
        <is>
          <t>dockerflow</t>
        </is>
      </c>
      <c r="F16608">
        <f>=2019.6.0</f>
        <v/>
      </c>
      <c r="G16608" t="inlineStr">
        <is>
          <t>dockerflow</t>
        </is>
      </c>
      <c r="H16608">
        <f>=2019.5.0</f>
        <v/>
      </c>
    </row>
    <row r="16609">
      <c r="A16609" t="inlineStr">
        <is>
          <t>kinto</t>
        </is>
      </c>
      <c r="B16609" t="inlineStr">
        <is>
          <t>14eb29abbf88fa2ca6922d75162ecf3f3210017f</t>
        </is>
      </c>
      <c r="C16609" t="inlineStr">
        <is>
          <t>2019-08-14 09:17:23+00:00</t>
        </is>
      </c>
      <c r="D16609" t="inlineStr">
        <is>
          <t>verchange</t>
        </is>
      </c>
      <c r="E16609" t="inlineStr">
        <is>
          <t>jsonschema</t>
        </is>
      </c>
      <c r="F16609">
        <f>=3.0.2</f>
        <v/>
      </c>
      <c r="G16609" t="inlineStr">
        <is>
          <t>jsonschema</t>
        </is>
      </c>
      <c r="H16609">
        <f>=3.0.1</f>
        <v/>
      </c>
    </row>
    <row r="16610">
      <c r="A16610" t="inlineStr">
        <is>
          <t>kinto</t>
        </is>
      </c>
      <c r="B16610" t="inlineStr">
        <is>
          <t>14eb29abbf88fa2ca6922d75162ecf3f3210017f</t>
        </is>
      </c>
      <c r="C16610" t="inlineStr">
        <is>
          <t>2019-08-14 09:17:23+00:00</t>
        </is>
      </c>
      <c r="D16610" t="inlineStr">
        <is>
          <t>verchange</t>
        </is>
      </c>
      <c r="E16610" t="inlineStr">
        <is>
          <t>newrelic</t>
        </is>
      </c>
      <c r="F16610">
        <f>=5.0.1.125</f>
        <v/>
      </c>
      <c r="G16610" t="inlineStr">
        <is>
          <t>newrelic</t>
        </is>
      </c>
      <c r="H16610">
        <f>=4.20.1.121</f>
        <v/>
      </c>
    </row>
    <row r="16611">
      <c r="A16611" t="inlineStr">
        <is>
          <t>kinto</t>
        </is>
      </c>
      <c r="B16611" t="inlineStr">
        <is>
          <t>14eb29abbf88fa2ca6922d75162ecf3f3210017f</t>
        </is>
      </c>
      <c r="C16611" t="inlineStr">
        <is>
          <t>2019-08-14 09:17:23+00:00</t>
        </is>
      </c>
      <c r="D16611" t="inlineStr">
        <is>
          <t>verchange</t>
        </is>
      </c>
      <c r="E16611" t="inlineStr">
        <is>
          <t>cornice</t>
        </is>
      </c>
      <c r="F16611">
        <f>=3.6.0</f>
        <v/>
      </c>
      <c r="G16611" t="inlineStr">
        <is>
          <t>cornice</t>
        </is>
      </c>
      <c r="H16611">
        <f>=3.5.1</f>
        <v/>
      </c>
    </row>
    <row r="16612">
      <c r="A16612" t="inlineStr">
        <is>
          <t>kinto</t>
        </is>
      </c>
      <c r="B16612" t="inlineStr">
        <is>
          <t>14eb29abbf88fa2ca6922d75162ecf3f3210017f</t>
        </is>
      </c>
      <c r="C16612" t="inlineStr">
        <is>
          <t>2019-08-14 09:17:23+00:00</t>
        </is>
      </c>
      <c r="D16612" t="inlineStr">
        <is>
          <t>verchange</t>
        </is>
      </c>
      <c r="E16612" t="inlineStr">
        <is>
          <t>SQLAlchemy</t>
        </is>
      </c>
      <c r="F16612">
        <f>=1.3.6</f>
        <v/>
      </c>
      <c r="G16612" t="inlineStr">
        <is>
          <t>SQLAlchemy</t>
        </is>
      </c>
      <c r="H16612">
        <f>=1.3.5</f>
        <v/>
      </c>
    </row>
    <row r="16613">
      <c r="A16613" t="inlineStr">
        <is>
          <t>kinto</t>
        </is>
      </c>
      <c r="B16613" t="inlineStr">
        <is>
          <t>14eb29abbf88fa2ca6922d75162ecf3f3210017f</t>
        </is>
      </c>
      <c r="C16613" t="inlineStr">
        <is>
          <t>2019-08-14 09:17:23+00:00</t>
        </is>
      </c>
      <c r="D16613" t="inlineStr">
        <is>
          <t>verchange</t>
        </is>
      </c>
      <c r="E16613" t="inlineStr">
        <is>
          <t>jsonpatch</t>
        </is>
      </c>
      <c r="F16613">
        <f>=1.24</f>
        <v/>
      </c>
      <c r="G16613" t="inlineStr">
        <is>
          <t>jsonpatch</t>
        </is>
      </c>
      <c r="H16613">
        <f>=1.23</f>
        <v/>
      </c>
    </row>
    <row r="16614">
      <c r="A16614" t="inlineStr">
        <is>
          <t>kinto</t>
        </is>
      </c>
      <c r="B16614" t="inlineStr">
        <is>
          <t>14eb29abbf88fa2ca6922d75162ecf3f3210017f</t>
        </is>
      </c>
      <c r="C16614" t="inlineStr">
        <is>
          <t>2019-08-14 09:17:23+00:00</t>
        </is>
      </c>
      <c r="D16614" t="inlineStr">
        <is>
          <t>verchange</t>
        </is>
      </c>
      <c r="E16614" t="inlineStr">
        <is>
          <t>Werkzeug</t>
        </is>
      </c>
      <c r="F16614">
        <f>=0.15.5</f>
        <v/>
      </c>
      <c r="G16614" t="inlineStr">
        <is>
          <t>Werkzeug</t>
        </is>
      </c>
      <c r="H16614">
        <f>=0.15.4</f>
        <v/>
      </c>
    </row>
    <row r="16615">
      <c r="A16615" t="inlineStr">
        <is>
          <t>kinto</t>
        </is>
      </c>
      <c r="B16615" t="inlineStr">
        <is>
          <t>6ac5bff05d6e8d7544949e3ffbaa0f0fe89088c9</t>
        </is>
      </c>
      <c r="C16615" t="inlineStr">
        <is>
          <t>2019-09-12 13:47:25+00:00</t>
        </is>
      </c>
      <c r="D16615" t="inlineStr">
        <is>
          <t>verchange</t>
        </is>
      </c>
      <c r="E16615" t="inlineStr">
        <is>
          <t>newrelic</t>
        </is>
      </c>
      <c r="F16615">
        <f>=5.0.2.126</f>
        <v/>
      </c>
      <c r="G16615" t="inlineStr">
        <is>
          <t>newrelic</t>
        </is>
      </c>
      <c r="H16615">
        <f>=5.0.1.125</f>
        <v/>
      </c>
    </row>
    <row r="16616">
      <c r="A16616" t="inlineStr">
        <is>
          <t>kinto</t>
        </is>
      </c>
      <c r="B16616" t="inlineStr">
        <is>
          <t>6ac5bff05d6e8d7544949e3ffbaa0f0fe89088c9</t>
        </is>
      </c>
      <c r="C16616" t="inlineStr">
        <is>
          <t>2019-09-12 13:47:25+00:00</t>
        </is>
      </c>
      <c r="D16616" t="inlineStr">
        <is>
          <t>verchange</t>
        </is>
      </c>
      <c r="E16616" t="inlineStr">
        <is>
          <t>waitress</t>
        </is>
      </c>
      <c r="F16616">
        <f>=1.3.1</f>
        <v/>
      </c>
      <c r="G16616" t="inlineStr">
        <is>
          <t>waitress</t>
        </is>
      </c>
      <c r="H16616">
        <f>=1.3.0</f>
        <v/>
      </c>
    </row>
    <row r="16617">
      <c r="A16617" t="inlineStr">
        <is>
          <t>kinto</t>
        </is>
      </c>
      <c r="B16617" t="inlineStr">
        <is>
          <t>6ac5bff05d6e8d7544949e3ffbaa0f0fe89088c9</t>
        </is>
      </c>
      <c r="C16617" t="inlineStr">
        <is>
          <t>2019-09-12 13:47:25+00:00</t>
        </is>
      </c>
      <c r="D16617" t="inlineStr">
        <is>
          <t>verchange</t>
        </is>
      </c>
      <c r="E16617" t="inlineStr">
        <is>
          <t>certifi</t>
        </is>
      </c>
      <c r="F16617">
        <f>=2019.9.11</f>
        <v/>
      </c>
      <c r="G16617" t="inlineStr">
        <is>
          <t>certifi</t>
        </is>
      </c>
      <c r="H16617">
        <f>=2019.6.16</f>
        <v/>
      </c>
    </row>
    <row r="16618">
      <c r="A16618" t="inlineStr">
        <is>
          <t>kinto</t>
        </is>
      </c>
      <c r="B16618" t="inlineStr">
        <is>
          <t>6ac5bff05d6e8d7544949e3ffbaa0f0fe89088c9</t>
        </is>
      </c>
      <c r="C16618" t="inlineStr">
        <is>
          <t>2019-09-12 13:47:25+00:00</t>
        </is>
      </c>
      <c r="D16618" t="inlineStr">
        <is>
          <t>verchange</t>
        </is>
      </c>
      <c r="E16618" t="inlineStr">
        <is>
          <t>SQLAlchemy</t>
        </is>
      </c>
      <c r="F16618">
        <f>=1.3.8</f>
        <v/>
      </c>
      <c r="G16618" t="inlineStr">
        <is>
          <t>SQLAlchemy</t>
        </is>
      </c>
      <c r="H16618">
        <f>=1.3.6</f>
        <v/>
      </c>
    </row>
    <row r="16619">
      <c r="A16619" t="inlineStr">
        <is>
          <t>kinto</t>
        </is>
      </c>
      <c r="B16619" t="inlineStr">
        <is>
          <t>6ac5bff05d6e8d7544949e3ffbaa0f0fe89088c9</t>
        </is>
      </c>
      <c r="C16619" t="inlineStr">
        <is>
          <t>2019-09-12 13:47:25+00:00</t>
        </is>
      </c>
      <c r="D16619" t="inlineStr">
        <is>
          <t>verchange</t>
        </is>
      </c>
      <c r="E16619" t="inlineStr">
        <is>
          <t>Werkzeug</t>
        </is>
      </c>
      <c r="F16619">
        <f>=0.15.6</f>
        <v/>
      </c>
      <c r="G16619" t="inlineStr">
        <is>
          <t>Werkzeug</t>
        </is>
      </c>
      <c r="H16619">
        <f>=0.15.5</f>
        <v/>
      </c>
    </row>
    <row r="16620">
      <c r="A16620" t="inlineStr">
        <is>
          <t>kinto</t>
        </is>
      </c>
      <c r="B16620" t="inlineStr">
        <is>
          <t>18410634ef814b85bcfd03cbc3f12ec4987e989a</t>
        </is>
      </c>
      <c r="C16620" t="inlineStr">
        <is>
          <t>2019-09-26 09:45:45+00:00</t>
        </is>
      </c>
      <c r="D16620" t="inlineStr">
        <is>
          <t>verchange</t>
        </is>
      </c>
      <c r="E16620" t="inlineStr">
        <is>
          <t>urllib3</t>
        </is>
      </c>
      <c r="F16620">
        <f>=1.25.6</f>
        <v/>
      </c>
      <c r="G16620" t="inlineStr">
        <is>
          <t>urllib3</t>
        </is>
      </c>
      <c r="H16620">
        <f>=1.25.3</f>
        <v/>
      </c>
    </row>
    <row r="16621">
      <c r="A16621" t="inlineStr">
        <is>
          <t>kinto</t>
        </is>
      </c>
      <c r="B16621" t="inlineStr">
        <is>
          <t>18410634ef814b85bcfd03cbc3f12ec4987e989a</t>
        </is>
      </c>
      <c r="C16621" t="inlineStr">
        <is>
          <t>2019-09-26 09:45:45+00:00</t>
        </is>
      </c>
      <c r="D16621" t="inlineStr">
        <is>
          <t>verchange</t>
        </is>
      </c>
      <c r="E16621" t="inlineStr">
        <is>
          <t>Werkzeug</t>
        </is>
      </c>
      <c r="F16621">
        <f>=0.16.0</f>
        <v/>
      </c>
      <c r="G16621" t="inlineStr">
        <is>
          <t>Werkzeug</t>
        </is>
      </c>
      <c r="H16621">
        <f>=0.15.6</f>
        <v/>
      </c>
    </row>
    <row r="16622">
      <c r="A16622" t="inlineStr">
        <is>
          <t>kinto</t>
        </is>
      </c>
      <c r="B16622" t="inlineStr">
        <is>
          <t>fdcc99b1cdc1379a5ac79c357c76b5332046e863</t>
        </is>
      </c>
      <c r="C16622" t="inlineStr">
        <is>
          <t>2019-10-24 13:24:32+00:00</t>
        </is>
      </c>
      <c r="D16622" t="inlineStr">
        <is>
          <t>verchange</t>
        </is>
      </c>
      <c r="E16622" t="inlineStr">
        <is>
          <t>jsonschema</t>
        </is>
      </c>
      <c r="F16622">
        <f>=3.1.1</f>
        <v/>
      </c>
      <c r="G16622" t="inlineStr">
        <is>
          <t>jsonschema</t>
        </is>
      </c>
      <c r="H16622">
        <f>=3.0.2</f>
        <v/>
      </c>
    </row>
    <row r="16623">
      <c r="A16623" t="inlineStr">
        <is>
          <t>kinto</t>
        </is>
      </c>
      <c r="B16623" t="inlineStr">
        <is>
          <t>fdcc99b1cdc1379a5ac79c357c76b5332046e863</t>
        </is>
      </c>
      <c r="C16623" t="inlineStr">
        <is>
          <t>2019-10-24 13:24:32+00:00</t>
        </is>
      </c>
      <c r="D16623" t="inlineStr">
        <is>
          <t>verchange</t>
        </is>
      </c>
      <c r="E16623" t="inlineStr">
        <is>
          <t>newrelic</t>
        </is>
      </c>
      <c r="F16623">
        <f>=5.2.1.129</f>
        <v/>
      </c>
      <c r="G16623" t="inlineStr">
        <is>
          <t>newrelic</t>
        </is>
      </c>
      <c r="H16623">
        <f>=5.0.2.126</f>
        <v/>
      </c>
    </row>
    <row r="16624">
      <c r="A16624" t="inlineStr">
        <is>
          <t>kinto</t>
        </is>
      </c>
      <c r="B16624" t="inlineStr">
        <is>
          <t>fdcc99b1cdc1379a5ac79c357c76b5332046e863</t>
        </is>
      </c>
      <c r="C16624" t="inlineStr">
        <is>
          <t>2019-10-24 13:24:32+00:00</t>
        </is>
      </c>
      <c r="D16624" t="inlineStr">
        <is>
          <t>verchange</t>
        </is>
      </c>
      <c r="E16624" t="inlineStr">
        <is>
          <t>psycopg2-binary</t>
        </is>
      </c>
      <c r="F16624">
        <f>=2.8.4</f>
        <v/>
      </c>
      <c r="G16624" t="inlineStr">
        <is>
          <t>psycopg2-binary</t>
        </is>
      </c>
      <c r="H16624">
        <f>=2.8.3</f>
        <v/>
      </c>
    </row>
    <row r="16625">
      <c r="A16625" t="inlineStr">
        <is>
          <t>kinto</t>
        </is>
      </c>
      <c r="B16625" t="inlineStr">
        <is>
          <t>fdcc99b1cdc1379a5ac79c357c76b5332046e863</t>
        </is>
      </c>
      <c r="C16625" t="inlineStr">
        <is>
          <t>2019-10-24 13:24:32+00:00</t>
        </is>
      </c>
      <c r="D16625" t="inlineStr">
        <is>
          <t>verchange</t>
        </is>
      </c>
      <c r="E16625" t="inlineStr">
        <is>
          <t>cffi</t>
        </is>
      </c>
      <c r="F16625">
        <f>=1.13.1</f>
        <v/>
      </c>
      <c r="G16625" t="inlineStr">
        <is>
          <t>cffi</t>
        </is>
      </c>
      <c r="H16625">
        <f>=1.12.3</f>
        <v/>
      </c>
    </row>
    <row r="16626">
      <c r="A16626" t="inlineStr">
        <is>
          <t>kinto</t>
        </is>
      </c>
      <c r="B16626" t="inlineStr">
        <is>
          <t>fdcc99b1cdc1379a5ac79c357c76b5332046e863</t>
        </is>
      </c>
      <c r="C16626" t="inlineStr">
        <is>
          <t>2019-10-24 13:24:32+00:00</t>
        </is>
      </c>
      <c r="D16626" t="inlineStr">
        <is>
          <t>verchange</t>
        </is>
      </c>
      <c r="E16626" t="inlineStr">
        <is>
          <t>SQLAlchemy</t>
        </is>
      </c>
      <c r="F16626">
        <f>=1.3.10</f>
        <v/>
      </c>
      <c r="G16626" t="inlineStr">
        <is>
          <t>SQLAlchemy</t>
        </is>
      </c>
      <c r="H16626">
        <f>=1.3.8</f>
        <v/>
      </c>
    </row>
    <row r="16627">
      <c r="A16627" t="inlineStr">
        <is>
          <t>kinto</t>
        </is>
      </c>
      <c r="B16627" t="inlineStr">
        <is>
          <t>fdcc99b1cdc1379a5ac79c357c76b5332046e863</t>
        </is>
      </c>
      <c r="C16627" t="inlineStr">
        <is>
          <t>2019-10-24 13:24:32+00:00</t>
        </is>
      </c>
      <c r="D16627" t="inlineStr">
        <is>
          <t>verchange</t>
        </is>
      </c>
      <c r="E16627" t="inlineStr">
        <is>
          <t>hupper</t>
        </is>
      </c>
      <c r="F16627">
        <f>=1.9</f>
        <v/>
      </c>
      <c r="G16627" t="inlineStr">
        <is>
          <t>hupper</t>
        </is>
      </c>
      <c r="H16627">
        <f>=1.8.1</f>
        <v/>
      </c>
    </row>
    <row r="16628">
      <c r="A16628" t="inlineStr">
        <is>
          <t>kinto</t>
        </is>
      </c>
      <c r="B16628" t="inlineStr">
        <is>
          <t>fdcc99b1cdc1379a5ac79c357c76b5332046e863</t>
        </is>
      </c>
      <c r="C16628" t="inlineStr">
        <is>
          <t>2019-10-24 13:24:32+00:00</t>
        </is>
      </c>
      <c r="D16628" t="inlineStr">
        <is>
          <t>verchange</t>
        </is>
      </c>
      <c r="E16628" t="inlineStr">
        <is>
          <t>pyramid-tm</t>
        </is>
      </c>
      <c r="F16628">
        <f>=2.3</f>
        <v/>
      </c>
      <c r="G16628" t="inlineStr">
        <is>
          <t>pyramid-tm</t>
        </is>
      </c>
      <c r="H16628">
        <f>=2.2.1</f>
        <v/>
      </c>
    </row>
    <row r="16629">
      <c r="A16629" t="inlineStr">
        <is>
          <t>kinto</t>
        </is>
      </c>
      <c r="B16629" t="inlineStr">
        <is>
          <t>fdcc99b1cdc1379a5ac79c357c76b5332046e863</t>
        </is>
      </c>
      <c r="C16629" t="inlineStr">
        <is>
          <t>2019-10-24 13:24:32+00:00</t>
        </is>
      </c>
      <c r="D16629" t="inlineStr">
        <is>
          <t>verchange</t>
        </is>
      </c>
      <c r="E16629" t="inlineStr">
        <is>
          <t>zope.sqlalchemy</t>
        </is>
      </c>
      <c r="F16629">
        <f>=1.2</f>
        <v/>
      </c>
      <c r="G16629" t="inlineStr">
        <is>
          <t>zope.sqlalchemy</t>
        </is>
      </c>
      <c r="H16629">
        <f>=1.1</f>
        <v/>
      </c>
    </row>
    <row r="16630">
      <c r="A16630" t="inlineStr">
        <is>
          <t>kinto</t>
        </is>
      </c>
      <c r="B16630" t="inlineStr">
        <is>
          <t>fdcc99b1cdc1379a5ac79c357c76b5332046e863</t>
        </is>
      </c>
      <c r="C16630" t="inlineStr">
        <is>
          <t>2019-10-24 13:24:32+00:00</t>
        </is>
      </c>
      <c r="D16630" t="inlineStr">
        <is>
          <t>verchange</t>
        </is>
      </c>
      <c r="E16630" t="inlineStr">
        <is>
          <t>dockerflow</t>
        </is>
      </c>
      <c r="F16630">
        <f>=2019.9.0</f>
        <v/>
      </c>
      <c r="G16630" t="inlineStr">
        <is>
          <t>dockerflow</t>
        </is>
      </c>
      <c r="H16630">
        <f>=2019.6.0</f>
        <v/>
      </c>
    </row>
    <row r="16631">
      <c r="A16631" t="inlineStr">
        <is>
          <t>kinto</t>
        </is>
      </c>
      <c r="B16631" t="inlineStr">
        <is>
          <t>c56fa7f679bf12bd4d9676a289a69810b3c15320</t>
        </is>
      </c>
      <c r="C16631" t="inlineStr">
        <is>
          <t>2019-10-31 16:14:51+00:00</t>
        </is>
      </c>
      <c r="D16631" t="inlineStr">
        <is>
          <t>verchange</t>
        </is>
      </c>
      <c r="E16631" t="inlineStr">
        <is>
          <t>dockerflow</t>
        </is>
      </c>
      <c r="F16631">
        <f>=2019.10.0</f>
        <v/>
      </c>
      <c r="G16631" t="inlineStr">
        <is>
          <t>dockerflow</t>
        </is>
      </c>
      <c r="H16631">
        <f>=2019.9.0</f>
        <v/>
      </c>
    </row>
    <row r="16632">
      <c r="A16632" t="inlineStr">
        <is>
          <t>kinto</t>
        </is>
      </c>
      <c r="B16632" t="inlineStr">
        <is>
          <t>016ac8855ceab72ad5992a92a132f2f662571934</t>
        </is>
      </c>
      <c r="C16632" t="inlineStr">
        <is>
          <t>2019-11-04 14:13:13+00:00</t>
        </is>
      </c>
      <c r="D16632" t="inlineStr">
        <is>
          <t>verchange</t>
        </is>
      </c>
      <c r="E16632" t="inlineStr">
        <is>
          <t>python-dateutil</t>
        </is>
      </c>
      <c r="F16632">
        <f>=2.8.1</f>
        <v/>
      </c>
      <c r="G16632" t="inlineStr">
        <is>
          <t>python-dateutil</t>
        </is>
      </c>
      <c r="H16632">
        <f>=2.8.0</f>
        <v/>
      </c>
    </row>
    <row r="16633">
      <c r="A16633" t="inlineStr">
        <is>
          <t>kinto</t>
        </is>
      </c>
      <c r="B16633" t="inlineStr">
        <is>
          <t>016ac8855ceab72ad5992a92a132f2f662571934</t>
        </is>
      </c>
      <c r="C16633" t="inlineStr">
        <is>
          <t>2019-11-04 14:13:13+00:00</t>
        </is>
      </c>
      <c r="D16633" t="inlineStr">
        <is>
          <t>verchange</t>
        </is>
      </c>
      <c r="E16633" t="inlineStr">
        <is>
          <t>cffi</t>
        </is>
      </c>
      <c r="F16633">
        <f>=1.13.2</f>
        <v/>
      </c>
      <c r="G16633" t="inlineStr">
        <is>
          <t>cffi</t>
        </is>
      </c>
      <c r="H16633">
        <f>=1.13.1</f>
        <v/>
      </c>
    </row>
    <row r="16634">
      <c r="A16634" t="inlineStr">
        <is>
          <t>kinto</t>
        </is>
      </c>
      <c r="B16634" t="inlineStr">
        <is>
          <t>4da22541541c25d205df16e82575f9ace671f6a5</t>
        </is>
      </c>
      <c r="C16634" t="inlineStr">
        <is>
          <t>2020-01-30 13:53:20+00:00</t>
        </is>
      </c>
      <c r="D16634" t="inlineStr">
        <is>
          <t>verchange</t>
        </is>
      </c>
      <c r="E16634" t="inlineStr">
        <is>
          <t>six</t>
        </is>
      </c>
      <c r="F16634">
        <f>=1.14.0</f>
        <v/>
      </c>
      <c r="G16634" t="inlineStr">
        <is>
          <t>six</t>
        </is>
      </c>
      <c r="H16634">
        <f>=1.12.0</f>
        <v/>
      </c>
    </row>
    <row r="16635">
      <c r="A16635" t="inlineStr">
        <is>
          <t>kinto</t>
        </is>
      </c>
      <c r="B16635" t="inlineStr">
        <is>
          <t>4da22541541c25d205df16e82575f9ace671f6a5</t>
        </is>
      </c>
      <c r="C16635" t="inlineStr">
        <is>
          <t>2020-01-30 13:53:20+00:00</t>
        </is>
      </c>
      <c r="D16635" t="inlineStr">
        <is>
          <t>verchange</t>
        </is>
      </c>
      <c r="E16635" t="inlineStr">
        <is>
          <t>urllib3</t>
        </is>
      </c>
      <c r="F16635">
        <f>=1.25.8</f>
        <v/>
      </c>
      <c r="G16635" t="inlineStr">
        <is>
          <t>urllib3</t>
        </is>
      </c>
      <c r="H16635">
        <f>=1.25.6</f>
        <v/>
      </c>
    </row>
    <row r="16636">
      <c r="A16636" t="inlineStr">
        <is>
          <t>kinto</t>
        </is>
      </c>
      <c r="B16636" t="inlineStr">
        <is>
          <t>4da22541541c25d205df16e82575f9ace671f6a5</t>
        </is>
      </c>
      <c r="C16636" t="inlineStr">
        <is>
          <t>2020-01-30 13:53:20+00:00</t>
        </is>
      </c>
      <c r="D16636" t="inlineStr">
        <is>
          <t>verchange</t>
        </is>
      </c>
      <c r="E16636" t="inlineStr">
        <is>
          <t>jsonschema</t>
        </is>
      </c>
      <c r="F16636">
        <f>=3.2.0</f>
        <v/>
      </c>
      <c r="G16636" t="inlineStr">
        <is>
          <t>jsonschema</t>
        </is>
      </c>
      <c r="H16636">
        <f>=3.1.1</f>
        <v/>
      </c>
    </row>
    <row r="16637">
      <c r="A16637" t="inlineStr">
        <is>
          <t>kinto</t>
        </is>
      </c>
      <c r="B16637" t="inlineStr">
        <is>
          <t>4da22541541c25d205df16e82575f9ace671f6a5</t>
        </is>
      </c>
      <c r="C16637" t="inlineStr">
        <is>
          <t>2020-01-30 13:53:20+00:00</t>
        </is>
      </c>
      <c r="D16637" t="inlineStr">
        <is>
          <t>verchange</t>
        </is>
      </c>
      <c r="E16637" t="inlineStr">
        <is>
          <t>transaction</t>
        </is>
      </c>
      <c r="F16637">
        <f>=3.0.0</f>
        <v/>
      </c>
      <c r="G16637" t="inlineStr">
        <is>
          <t>transaction</t>
        </is>
      </c>
      <c r="H16637">
        <f>=2.4.0</f>
        <v/>
      </c>
    </row>
    <row r="16638">
      <c r="A16638" t="inlineStr">
        <is>
          <t>kinto</t>
        </is>
      </c>
      <c r="B16638" t="inlineStr">
        <is>
          <t>4da22541541c25d205df16e82575f9ace671f6a5</t>
        </is>
      </c>
      <c r="C16638" t="inlineStr">
        <is>
          <t>2020-01-30 13:53:20+00:00</t>
        </is>
      </c>
      <c r="D16638" t="inlineStr">
        <is>
          <t>verchange</t>
        </is>
      </c>
      <c r="E16638" t="inlineStr">
        <is>
          <t>WebOb</t>
        </is>
      </c>
      <c r="F16638">
        <f>=1.8.6</f>
        <v/>
      </c>
      <c r="G16638" t="inlineStr">
        <is>
          <t>WebOb</t>
        </is>
      </c>
      <c r="H16638">
        <f>=1.8.5</f>
        <v/>
      </c>
    </row>
    <row r="16639">
      <c r="A16639" t="inlineStr">
        <is>
          <t>kinto</t>
        </is>
      </c>
      <c r="B16639" t="inlineStr">
        <is>
          <t>4da22541541c25d205df16e82575f9ace671f6a5</t>
        </is>
      </c>
      <c r="C16639" t="inlineStr">
        <is>
          <t>2020-01-30 13:53:20+00:00</t>
        </is>
      </c>
      <c r="D16639" t="inlineStr">
        <is>
          <t>verchange</t>
        </is>
      </c>
      <c r="E16639" t="inlineStr">
        <is>
          <t>newrelic</t>
        </is>
      </c>
      <c r="F16639">
        <f>=5.4.1.134</f>
        <v/>
      </c>
      <c r="G16639" t="inlineStr">
        <is>
          <t>newrelic</t>
        </is>
      </c>
      <c r="H16639">
        <f>=5.2.1.129</f>
        <v/>
      </c>
    </row>
    <row r="16640">
      <c r="A16640" t="inlineStr">
        <is>
          <t>kinto</t>
        </is>
      </c>
      <c r="B16640" t="inlineStr">
        <is>
          <t>4da22541541c25d205df16e82575f9ace671f6a5</t>
        </is>
      </c>
      <c r="C16640" t="inlineStr">
        <is>
          <t>2020-01-30 13:53:20+00:00</t>
        </is>
      </c>
      <c r="D16640" t="inlineStr">
        <is>
          <t>verchange</t>
        </is>
      </c>
      <c r="E16640" t="inlineStr">
        <is>
          <t>hupper</t>
        </is>
      </c>
      <c r="F16640">
        <f>=1.9.1</f>
        <v/>
      </c>
      <c r="G16640" t="inlineStr">
        <is>
          <t>hupper</t>
        </is>
      </c>
      <c r="H16640">
        <f>=1.9</f>
        <v/>
      </c>
    </row>
    <row r="16641">
      <c r="A16641" t="inlineStr">
        <is>
          <t>kinto</t>
        </is>
      </c>
      <c r="B16641" t="inlineStr">
        <is>
          <t>4da22541541c25d205df16e82575f9ace671f6a5</t>
        </is>
      </c>
      <c r="C16641" t="inlineStr">
        <is>
          <t>2020-01-30 13:53:20+00:00</t>
        </is>
      </c>
      <c r="D16641" t="inlineStr">
        <is>
          <t>verchange</t>
        </is>
      </c>
      <c r="E16641" t="inlineStr">
        <is>
          <t>simplejson</t>
        </is>
      </c>
      <c r="F16641">
        <f>=3.17.0</f>
        <v/>
      </c>
      <c r="G16641" t="inlineStr">
        <is>
          <t>simplejson</t>
        </is>
      </c>
      <c r="H16641">
        <f>=3.16.0</f>
        <v/>
      </c>
    </row>
    <row r="16642">
      <c r="A16642" t="inlineStr">
        <is>
          <t>kinto</t>
        </is>
      </c>
      <c r="B16642" t="inlineStr">
        <is>
          <t>4da22541541c25d205df16e82575f9ace671f6a5</t>
        </is>
      </c>
      <c r="C16642" t="inlineStr">
        <is>
          <t>2020-01-30 13:53:20+00:00</t>
        </is>
      </c>
      <c r="D16642" t="inlineStr">
        <is>
          <t>verchange</t>
        </is>
      </c>
      <c r="E16642" t="inlineStr">
        <is>
          <t>venusian</t>
        </is>
      </c>
      <c r="F16642">
        <f>=3.0.0</f>
        <v/>
      </c>
      <c r="G16642" t="inlineStr">
        <is>
          <t>venusian</t>
        </is>
      </c>
      <c r="H16642">
        <f>=1.2.0</f>
        <v/>
      </c>
    </row>
    <row r="16643">
      <c r="A16643" t="inlineStr">
        <is>
          <t>kinto</t>
        </is>
      </c>
      <c r="B16643" t="inlineStr">
        <is>
          <t>4da22541541c25d205df16e82575f9ace671f6a5</t>
        </is>
      </c>
      <c r="C16643" t="inlineStr">
        <is>
          <t>2020-01-30 13:53:20+00:00</t>
        </is>
      </c>
      <c r="D16643" t="inlineStr">
        <is>
          <t>verchange</t>
        </is>
      </c>
      <c r="E16643" t="inlineStr">
        <is>
          <t>waitress</t>
        </is>
      </c>
      <c r="F16643">
        <f>=1.4.2</f>
        <v/>
      </c>
      <c r="G16643" t="inlineStr">
        <is>
          <t>waitress</t>
        </is>
      </c>
      <c r="H16643">
        <f>=1.3.1</f>
        <v/>
      </c>
    </row>
    <row r="16644">
      <c r="A16644" t="inlineStr">
        <is>
          <t>kinto</t>
        </is>
      </c>
      <c r="B16644" t="inlineStr">
        <is>
          <t>4da22541541c25d205df16e82575f9ace671f6a5</t>
        </is>
      </c>
      <c r="C16644" t="inlineStr">
        <is>
          <t>2020-01-30 13:53:20+00:00</t>
        </is>
      </c>
      <c r="D16644" t="inlineStr">
        <is>
          <t>verchange</t>
        </is>
      </c>
      <c r="E16644" t="inlineStr">
        <is>
          <t>certifi</t>
        </is>
      </c>
      <c r="F16644">
        <f>=2019.11.28</f>
        <v/>
      </c>
      <c r="G16644" t="inlineStr">
        <is>
          <t>certifi</t>
        </is>
      </c>
      <c r="H16644">
        <f>=2019.9.11</f>
        <v/>
      </c>
    </row>
    <row r="16645">
      <c r="A16645" t="inlineStr">
        <is>
          <t>kinto</t>
        </is>
      </c>
      <c r="B16645" t="inlineStr">
        <is>
          <t>4da22541541c25d205df16e82575f9ace671f6a5</t>
        </is>
      </c>
      <c r="C16645" t="inlineStr">
        <is>
          <t>2020-01-30 13:53:20+00:00</t>
        </is>
      </c>
      <c r="D16645" t="inlineStr">
        <is>
          <t>verchange</t>
        </is>
      </c>
      <c r="E16645" t="inlineStr">
        <is>
          <t>Werkzeug</t>
        </is>
      </c>
      <c r="F16645">
        <f>=0.16.1</f>
        <v/>
      </c>
      <c r="G16645" t="inlineStr">
        <is>
          <t>Werkzeug</t>
        </is>
      </c>
      <c r="H16645">
        <f>=0.16.0</f>
        <v/>
      </c>
    </row>
    <row r="16646">
      <c r="A16646" t="inlineStr">
        <is>
          <t>kinto</t>
        </is>
      </c>
      <c r="B16646" t="inlineStr">
        <is>
          <t>4da22541541c25d205df16e82575f9ace671f6a5</t>
        </is>
      </c>
      <c r="C16646" t="inlineStr">
        <is>
          <t>2020-01-30 13:53:20+00:00</t>
        </is>
      </c>
      <c r="D16646" t="inlineStr">
        <is>
          <t>verchange</t>
        </is>
      </c>
      <c r="E16646" t="inlineStr">
        <is>
          <t>SQLAlchemy</t>
        </is>
      </c>
      <c r="F16646">
        <f>=1.3.13</f>
        <v/>
      </c>
      <c r="G16646" t="inlineStr">
        <is>
          <t>SQLAlchemy</t>
        </is>
      </c>
      <c r="H16646">
        <f>=1.3.10</f>
        <v/>
      </c>
    </row>
    <row r="16647">
      <c r="A16647" t="inlineStr">
        <is>
          <t>kinto</t>
        </is>
      </c>
      <c r="B16647" t="inlineStr">
        <is>
          <t>4da22541541c25d205df16e82575f9ace671f6a5</t>
        </is>
      </c>
      <c r="C16647" t="inlineStr">
        <is>
          <t>2020-01-30 13:53:20+00:00</t>
        </is>
      </c>
      <c r="D16647" t="inlineStr">
        <is>
          <t>verchange</t>
        </is>
      </c>
      <c r="E16647" t="inlineStr">
        <is>
          <t>colorama</t>
        </is>
      </c>
      <c r="F16647">
        <f>=0.4.3</f>
        <v/>
      </c>
      <c r="G16647" t="inlineStr">
        <is>
          <t>colorama</t>
        </is>
      </c>
      <c r="H16647">
        <f>=0.4.1</f>
        <v/>
      </c>
    </row>
    <row r="16648">
      <c r="A16648" t="inlineStr">
        <is>
          <t>kinto</t>
        </is>
      </c>
      <c r="B16648" t="inlineStr">
        <is>
          <t>4da22541541c25d205df16e82575f9ace671f6a5</t>
        </is>
      </c>
      <c r="C16648" t="inlineStr">
        <is>
          <t>2020-01-30 13:53:20+00:00</t>
        </is>
      </c>
      <c r="D16648" t="inlineStr">
        <is>
          <t>verchange</t>
        </is>
      </c>
      <c r="E16648" t="inlineStr">
        <is>
          <t>jsonpatch</t>
        </is>
      </c>
      <c r="F16648">
        <f>=1.25</f>
        <v/>
      </c>
      <c r="G16648" t="inlineStr">
        <is>
          <t>jsonpatch</t>
        </is>
      </c>
      <c r="H16648">
        <f>=1.24</f>
        <v/>
      </c>
    </row>
    <row r="16649">
      <c r="A16649" t="inlineStr">
        <is>
          <t>kinto</t>
        </is>
      </c>
      <c r="B16649" t="inlineStr">
        <is>
          <t>4da22541541c25d205df16e82575f9ace671f6a5</t>
        </is>
      </c>
      <c r="C16649" t="inlineStr">
        <is>
          <t>2020-01-30 13:53:20+00:00</t>
        </is>
      </c>
      <c r="D16649" t="inlineStr">
        <is>
          <t>verchange</t>
        </is>
      </c>
      <c r="E16649" t="inlineStr">
        <is>
          <t>cornice</t>
        </is>
      </c>
      <c r="F16649">
        <f>=4.0.1</f>
        <v/>
      </c>
      <c r="G16649" t="inlineStr">
        <is>
          <t>cornice</t>
        </is>
      </c>
      <c r="H16649">
        <f>=3.6.0</f>
        <v/>
      </c>
    </row>
    <row r="16650">
      <c r="A16650" t="inlineStr">
        <is>
          <t>kinto</t>
        </is>
      </c>
      <c r="B16650" t="inlineStr">
        <is>
          <t>4da22541541c25d205df16e82575f9ace671f6a5</t>
        </is>
      </c>
      <c r="C16650" t="inlineStr">
        <is>
          <t>2020-01-30 13:53:20+00:00</t>
        </is>
      </c>
      <c r="D16650" t="inlineStr">
        <is>
          <t>verchange</t>
        </is>
      </c>
      <c r="E16650" t="inlineStr">
        <is>
          <t>pyramid-tm</t>
        </is>
      </c>
      <c r="F16650">
        <f>=2.4</f>
        <v/>
      </c>
      <c r="G16650" t="inlineStr">
        <is>
          <t>pyramid-tm</t>
        </is>
      </c>
      <c r="H16650">
        <f>=2.3</f>
        <v/>
      </c>
    </row>
    <row r="16651">
      <c r="A16651" t="inlineStr">
        <is>
          <t>kinto</t>
        </is>
      </c>
      <c r="B16651" t="inlineStr">
        <is>
          <t>4da22541541c25d205df16e82575f9ace671f6a5</t>
        </is>
      </c>
      <c r="C16651" t="inlineStr">
        <is>
          <t>2020-01-30 13:53:20+00:00</t>
        </is>
      </c>
      <c r="D16651" t="inlineStr">
        <is>
          <t>verchange</t>
        </is>
      </c>
      <c r="E16651" t="inlineStr">
        <is>
          <t>zope.interface</t>
        </is>
      </c>
      <c r="F16651">
        <f>=4.7.1</f>
        <v/>
      </c>
      <c r="G16651" t="inlineStr">
        <is>
          <t>zope.interface</t>
        </is>
      </c>
      <c r="H16651">
        <f>=4.6.0</f>
        <v/>
      </c>
    </row>
    <row r="16652">
      <c r="A16652" t="inlineStr">
        <is>
          <t>kinto</t>
        </is>
      </c>
      <c r="B16652" t="inlineStr">
        <is>
          <t>af5b2492c26d9b0011523339712849f374e38821</t>
        </is>
      </c>
      <c r="C16652" t="inlineStr">
        <is>
          <t>2020-03-29 10:40:34+00:00</t>
        </is>
      </c>
      <c r="D16652" t="inlineStr">
        <is>
          <t>verchange</t>
        </is>
      </c>
      <c r="E16652" t="inlineStr">
        <is>
          <t>PasteDeploy</t>
        </is>
      </c>
      <c r="F16652">
        <f>=2.1.0</f>
        <v/>
      </c>
      <c r="G16652" t="inlineStr">
        <is>
          <t>PasteDeploy</t>
        </is>
      </c>
      <c r="H16652">
        <f>=2.0.1</f>
        <v/>
      </c>
    </row>
    <row r="16653">
      <c r="A16653" t="inlineStr">
        <is>
          <t>kinto</t>
        </is>
      </c>
      <c r="B16653" t="inlineStr">
        <is>
          <t>af5b2492c26d9b0011523339712849f374e38821</t>
        </is>
      </c>
      <c r="C16653" t="inlineStr">
        <is>
          <t>2020-03-29 10:40:34+00:00</t>
        </is>
      </c>
      <c r="D16653" t="inlineStr">
        <is>
          <t>verchange</t>
        </is>
      </c>
      <c r="E16653" t="inlineStr">
        <is>
          <t>zope.interface</t>
        </is>
      </c>
      <c r="F16653">
        <f>=4.7.2</f>
        <v/>
      </c>
      <c r="G16653" t="inlineStr">
        <is>
          <t>zope.interface</t>
        </is>
      </c>
      <c r="H16653">
        <f>=4.7.1</f>
        <v/>
      </c>
    </row>
    <row r="16654">
      <c r="A16654" t="inlineStr">
        <is>
          <t>kinto</t>
        </is>
      </c>
      <c r="B16654" t="inlineStr">
        <is>
          <t>af5b2492c26d9b0011523339712849f374e38821</t>
        </is>
      </c>
      <c r="C16654" t="inlineStr">
        <is>
          <t>2020-03-29 10:40:34+00:00</t>
        </is>
      </c>
      <c r="D16654" t="inlineStr">
        <is>
          <t>verchange</t>
        </is>
      </c>
      <c r="E16654" t="inlineStr">
        <is>
          <t>newrelic</t>
        </is>
      </c>
      <c r="F16654">
        <f>=5.10.0.138</f>
        <v/>
      </c>
      <c r="G16654" t="inlineStr">
        <is>
          <t>newrelic</t>
        </is>
      </c>
      <c r="H16654">
        <f>=5.4.1.134</f>
        <v/>
      </c>
    </row>
    <row r="16655">
      <c r="A16655" t="inlineStr">
        <is>
          <t>kinto</t>
        </is>
      </c>
      <c r="B16655" t="inlineStr">
        <is>
          <t>af5b2492c26d9b0011523339712849f374e38821</t>
        </is>
      </c>
      <c r="C16655" t="inlineStr">
        <is>
          <t>2020-03-29 10:40:34+00:00</t>
        </is>
      </c>
      <c r="D16655" t="inlineStr">
        <is>
          <t>verchange</t>
        </is>
      </c>
      <c r="E16655" t="inlineStr">
        <is>
          <t>hupper</t>
        </is>
      </c>
      <c r="F16655">
        <f>=1.10.2</f>
        <v/>
      </c>
      <c r="G16655" t="inlineStr">
        <is>
          <t>hupper</t>
        </is>
      </c>
      <c r="H16655">
        <f>=1.9.1</f>
        <v/>
      </c>
    </row>
    <row r="16656">
      <c r="A16656" t="inlineStr">
        <is>
          <t>kinto</t>
        </is>
      </c>
      <c r="B16656" t="inlineStr">
        <is>
          <t>af5b2492c26d9b0011523339712849f374e38821</t>
        </is>
      </c>
      <c r="C16656" t="inlineStr">
        <is>
          <t>2020-03-29 10:40:34+00:00</t>
        </is>
      </c>
      <c r="D16656" t="inlineStr">
        <is>
          <t>verchange</t>
        </is>
      </c>
      <c r="E16656" t="inlineStr">
        <is>
          <t>cffi</t>
        </is>
      </c>
      <c r="F16656">
        <f>=1.14.0</f>
        <v/>
      </c>
      <c r="G16656" t="inlineStr">
        <is>
          <t>cffi</t>
        </is>
      </c>
      <c r="H16656">
        <f>=1.13.2</f>
        <v/>
      </c>
    </row>
    <row r="16657">
      <c r="A16657" t="inlineStr">
        <is>
          <t>kinto</t>
        </is>
      </c>
      <c r="B16657" t="inlineStr">
        <is>
          <t>af5b2492c26d9b0011523339712849f374e38821</t>
        </is>
      </c>
      <c r="C16657" t="inlineStr">
        <is>
          <t>2020-03-29 10:40:34+00:00</t>
        </is>
      </c>
      <c r="D16657" t="inlineStr">
        <is>
          <t>verchange</t>
        </is>
      </c>
      <c r="E16657" t="inlineStr">
        <is>
          <t>requests</t>
        </is>
      </c>
      <c r="F16657">
        <f>=2.23.0</f>
        <v/>
      </c>
      <c r="G16657" t="inlineStr">
        <is>
          <t>requests</t>
        </is>
      </c>
      <c r="H16657">
        <f>=2.22.0</f>
        <v/>
      </c>
    </row>
    <row r="16658">
      <c r="A16658" t="inlineStr">
        <is>
          <t>kinto</t>
        </is>
      </c>
      <c r="B16658" t="inlineStr">
        <is>
          <t>af5b2492c26d9b0011523339712849f374e38821</t>
        </is>
      </c>
      <c r="C16658" t="inlineStr">
        <is>
          <t>2020-03-29 10:40:34+00:00</t>
        </is>
      </c>
      <c r="D16658" t="inlineStr">
        <is>
          <t>verchange</t>
        </is>
      </c>
      <c r="E16658" t="inlineStr">
        <is>
          <t>idna</t>
        </is>
      </c>
      <c r="F16658">
        <f>=2.9</f>
        <v/>
      </c>
      <c r="G16658" t="inlineStr">
        <is>
          <t>idna</t>
        </is>
      </c>
      <c r="H16658">
        <f>=2.8</f>
        <v/>
      </c>
    </row>
    <row r="16659">
      <c r="A16659" t="inlineStr">
        <is>
          <t>kinto</t>
        </is>
      </c>
      <c r="B16659" t="inlineStr">
        <is>
          <t>af5b2492c26d9b0011523339712849f374e38821</t>
        </is>
      </c>
      <c r="C16659" t="inlineStr">
        <is>
          <t>2020-03-29 10:40:34+00:00</t>
        </is>
      </c>
      <c r="D16659" t="inlineStr">
        <is>
          <t>verchange</t>
        </is>
      </c>
      <c r="E16659" t="inlineStr">
        <is>
          <t>ujson</t>
        </is>
      </c>
      <c r="F16659">
        <f>=2.0.3</f>
        <v/>
      </c>
      <c r="G16659" t="inlineStr">
        <is>
          <t>ujson</t>
        </is>
      </c>
      <c r="H16659">
        <f>=1.35</f>
        <v/>
      </c>
    </row>
    <row r="16660">
      <c r="A16660" t="inlineStr">
        <is>
          <t>kinto</t>
        </is>
      </c>
      <c r="B16660" t="inlineStr">
        <is>
          <t>af5b2492c26d9b0011523339712849f374e38821</t>
        </is>
      </c>
      <c r="C16660" t="inlineStr">
        <is>
          <t>2020-03-29 10:40:34+00:00</t>
        </is>
      </c>
      <c r="D16660" t="inlineStr">
        <is>
          <t>verchange</t>
        </is>
      </c>
      <c r="E16660" t="inlineStr">
        <is>
          <t>waitress</t>
        </is>
      </c>
      <c r="F16660">
        <f>=1.4.3</f>
        <v/>
      </c>
      <c r="G16660" t="inlineStr">
        <is>
          <t>waitress</t>
        </is>
      </c>
      <c r="H16660">
        <f>=1.4.2</f>
        <v/>
      </c>
    </row>
    <row r="16661">
      <c r="A16661" t="inlineStr">
        <is>
          <t>kinto</t>
        </is>
      </c>
      <c r="B16661" t="inlineStr">
        <is>
          <t>af5b2492c26d9b0011523339712849f374e38821</t>
        </is>
      </c>
      <c r="C16661" t="inlineStr">
        <is>
          <t>2020-03-29 10:40:34+00:00</t>
        </is>
      </c>
      <c r="D16661" t="inlineStr">
        <is>
          <t>verchange</t>
        </is>
      </c>
      <c r="E16661" t="inlineStr">
        <is>
          <t>SQLAlchemy</t>
        </is>
      </c>
      <c r="F16661">
        <f>=1.3.15</f>
        <v/>
      </c>
      <c r="G16661" t="inlineStr">
        <is>
          <t>SQLAlchemy</t>
        </is>
      </c>
      <c r="H16661">
        <f>=1.3.13</f>
        <v/>
      </c>
    </row>
    <row r="16662">
      <c r="A16662" t="inlineStr">
        <is>
          <t>kinto</t>
        </is>
      </c>
      <c r="B16662" t="inlineStr">
        <is>
          <t>af5b2492c26d9b0011523339712849f374e38821</t>
        </is>
      </c>
      <c r="C16662" t="inlineStr">
        <is>
          <t>2020-03-29 10:40:34+00:00</t>
        </is>
      </c>
      <c r="D16662" t="inlineStr">
        <is>
          <t>verchange</t>
        </is>
      </c>
      <c r="E16662" t="inlineStr">
        <is>
          <t>pycparser</t>
        </is>
      </c>
      <c r="F16662">
        <f>=2.20</f>
        <v/>
      </c>
      <c r="G16662" t="inlineStr">
        <is>
          <t>pycparser</t>
        </is>
      </c>
      <c r="H16662">
        <f>=2.19</f>
        <v/>
      </c>
    </row>
    <row r="16663">
      <c r="A16663" t="inlineStr">
        <is>
          <t>kinto</t>
        </is>
      </c>
      <c r="B16663" t="inlineStr">
        <is>
          <t>af5b2492c26d9b0011523339712849f374e38821</t>
        </is>
      </c>
      <c r="C16663" t="inlineStr">
        <is>
          <t>2020-03-29 10:40:34+00:00</t>
        </is>
      </c>
      <c r="D16663" t="inlineStr">
        <is>
          <t>verchange</t>
        </is>
      </c>
      <c r="E16663" t="inlineStr">
        <is>
          <t>Werkzeug</t>
        </is>
      </c>
      <c r="F16663">
        <f>=1.0.0</f>
        <v/>
      </c>
      <c r="G16663" t="inlineStr">
        <is>
          <t>Werkzeug</t>
        </is>
      </c>
      <c r="H16663">
        <f>=0.16.1</f>
        <v/>
      </c>
    </row>
    <row r="16664">
      <c r="A16664" t="inlineStr">
        <is>
          <t>kinto</t>
        </is>
      </c>
      <c r="B16664" t="inlineStr">
        <is>
          <t>af5b2492c26d9b0011523339712849f374e38821</t>
        </is>
      </c>
      <c r="C16664" t="inlineStr">
        <is>
          <t>2020-03-29 10:40:34+00:00</t>
        </is>
      </c>
      <c r="D16664" t="inlineStr">
        <is>
          <t>verchange</t>
        </is>
      </c>
      <c r="E16664" t="inlineStr">
        <is>
          <t>zope.sqlalchemy</t>
        </is>
      </c>
      <c r="F16664">
        <f>=1.3</f>
        <v/>
      </c>
      <c r="G16664" t="inlineStr">
        <is>
          <t>zope.sqlalchemy</t>
        </is>
      </c>
      <c r="H16664">
        <f>=1.2</f>
        <v/>
      </c>
    </row>
    <row r="16665">
      <c r="A16665" t="inlineStr">
        <is>
          <t>kinto</t>
        </is>
      </c>
      <c r="B16665" t="inlineStr">
        <is>
          <t>109305ef2f51a014cec2d8ce0166ced37815d309</t>
        </is>
      </c>
      <c r="C16665" t="inlineStr">
        <is>
          <t>2020-03-31 10:33:25+00:00</t>
        </is>
      </c>
      <c r="D16665" t="inlineStr">
        <is>
          <t>verchange</t>
        </is>
      </c>
      <c r="E16665" t="inlineStr">
        <is>
          <t>zope.interface</t>
        </is>
      </c>
      <c r="F16665">
        <f>=5.0.2</f>
        <v/>
      </c>
      <c r="G16665" t="inlineStr">
        <is>
          <t>zope.interface</t>
        </is>
      </c>
      <c r="H16665">
        <f>=4.7.2</f>
        <v/>
      </c>
    </row>
    <row r="16666">
      <c r="A16666" t="inlineStr">
        <is>
          <t>kinto</t>
        </is>
      </c>
      <c r="B16666" t="inlineStr">
        <is>
          <t>184b826a849e7e4bc231f4e46e40cfb2a790ec88</t>
        </is>
      </c>
      <c r="C16666" t="inlineStr">
        <is>
          <t>2020-06-26 08:38:04+00:00</t>
        </is>
      </c>
      <c r="D16666" t="inlineStr">
        <is>
          <t>verchange</t>
        </is>
      </c>
      <c r="E16666" t="inlineStr">
        <is>
          <t>six</t>
        </is>
      </c>
      <c r="F16666">
        <f>=1.15.0</f>
        <v/>
      </c>
      <c r="G16666" t="inlineStr">
        <is>
          <t>six</t>
        </is>
      </c>
      <c r="H16666">
        <f>=1.14.0</f>
        <v/>
      </c>
    </row>
    <row r="16667">
      <c r="A16667" t="inlineStr">
        <is>
          <t>kinto</t>
        </is>
      </c>
      <c r="B16667" t="inlineStr">
        <is>
          <t>184b826a849e7e4bc231f4e46e40cfb2a790ec88</t>
        </is>
      </c>
      <c r="C16667" t="inlineStr">
        <is>
          <t>2020-06-26 08:38:04+00:00</t>
        </is>
      </c>
      <c r="D16667" t="inlineStr">
        <is>
          <t>verchange</t>
        </is>
      </c>
      <c r="E16667" t="inlineStr">
        <is>
          <t>cornice-swagger</t>
        </is>
      </c>
      <c r="F16667">
        <f>=1.0.0</f>
        <v/>
      </c>
      <c r="G16667" t="inlineStr">
        <is>
          <t>cornice-swagger</t>
        </is>
      </c>
      <c r="H16667">
        <f>=0.7.0</f>
        <v/>
      </c>
    </row>
    <row r="16668">
      <c r="A16668" t="inlineStr">
        <is>
          <t>kinto</t>
        </is>
      </c>
      <c r="B16668" t="inlineStr">
        <is>
          <t>184b826a849e7e4bc231f4e46e40cfb2a790ec88</t>
        </is>
      </c>
      <c r="C16668" t="inlineStr">
        <is>
          <t>2020-06-26 08:38:04+00:00</t>
        </is>
      </c>
      <c r="D16668" t="inlineStr">
        <is>
          <t>verchange</t>
        </is>
      </c>
      <c r="E16668" t="inlineStr">
        <is>
          <t>urllib3</t>
        </is>
      </c>
      <c r="F16668">
        <f>=1.25.9</f>
        <v/>
      </c>
      <c r="G16668" t="inlineStr">
        <is>
          <t>urllib3</t>
        </is>
      </c>
      <c r="H16668">
        <f>=1.25.8</f>
        <v/>
      </c>
    </row>
    <row r="16669">
      <c r="A16669" t="inlineStr">
        <is>
          <t>kinto</t>
        </is>
      </c>
      <c r="B16669" t="inlineStr">
        <is>
          <t>184b826a849e7e4bc231f4e46e40cfb2a790ec88</t>
        </is>
      </c>
      <c r="C16669" t="inlineStr">
        <is>
          <t>2020-06-26 08:38:04+00:00</t>
        </is>
      </c>
      <c r="D16669" t="inlineStr">
        <is>
          <t>verchange</t>
        </is>
      </c>
      <c r="E16669" t="inlineStr">
        <is>
          <t>newrelic</t>
        </is>
      </c>
      <c r="F16669">
        <f>=5.14.1.144</f>
        <v/>
      </c>
      <c r="G16669" t="inlineStr">
        <is>
          <t>newrelic</t>
        </is>
      </c>
      <c r="H16669">
        <f>=5.10.0.138</f>
        <v/>
      </c>
    </row>
    <row r="16670">
      <c r="A16670" t="inlineStr">
        <is>
          <t>kinto</t>
        </is>
      </c>
      <c r="B16670" t="inlineStr">
        <is>
          <t>184b826a849e7e4bc231f4e46e40cfb2a790ec88</t>
        </is>
      </c>
      <c r="C16670" t="inlineStr">
        <is>
          <t>2020-06-26 08:38:04+00:00</t>
        </is>
      </c>
      <c r="D16670" t="inlineStr">
        <is>
          <t>verchange</t>
        </is>
      </c>
      <c r="E16670" t="inlineStr">
        <is>
          <t>psycopg2-binary</t>
        </is>
      </c>
      <c r="F16670">
        <f>=2.8.5</f>
        <v/>
      </c>
      <c r="G16670" t="inlineStr">
        <is>
          <t>psycopg2-binary</t>
        </is>
      </c>
      <c r="H16670">
        <f>=2.8.4</f>
        <v/>
      </c>
    </row>
    <row r="16671">
      <c r="A16671" t="inlineStr">
        <is>
          <t>kinto</t>
        </is>
      </c>
      <c r="B16671" t="inlineStr">
        <is>
          <t>184b826a849e7e4bc231f4e46e40cfb2a790ec88</t>
        </is>
      </c>
      <c r="C16671" t="inlineStr">
        <is>
          <t>2020-06-26 08:38:04+00:00</t>
        </is>
      </c>
      <c r="D16671" t="inlineStr">
        <is>
          <t>verchange</t>
        </is>
      </c>
      <c r="E16671" t="inlineStr">
        <is>
          <t>requests</t>
        </is>
      </c>
      <c r="F16671">
        <f>=2.24.0</f>
        <v/>
      </c>
      <c r="G16671" t="inlineStr">
        <is>
          <t>requests</t>
        </is>
      </c>
      <c r="H16671">
        <f>=2.23.0</f>
        <v/>
      </c>
    </row>
    <row r="16672">
      <c r="A16672" t="inlineStr">
        <is>
          <t>kinto</t>
        </is>
      </c>
      <c r="B16672" t="inlineStr">
        <is>
          <t>184b826a849e7e4bc231f4e46e40cfb2a790ec88</t>
        </is>
      </c>
      <c r="C16672" t="inlineStr">
        <is>
          <t>2020-06-26 08:38:04+00:00</t>
        </is>
      </c>
      <c r="D16672" t="inlineStr">
        <is>
          <t>verchange</t>
        </is>
      </c>
      <c r="E16672" t="inlineStr">
        <is>
          <t>waitress</t>
        </is>
      </c>
      <c r="F16672">
        <f>=1.4.4</f>
        <v/>
      </c>
      <c r="G16672" t="inlineStr">
        <is>
          <t>waitress</t>
        </is>
      </c>
      <c r="H16672">
        <f>=1.4.3</f>
        <v/>
      </c>
    </row>
    <row r="16673">
      <c r="A16673" t="inlineStr">
        <is>
          <t>kinto</t>
        </is>
      </c>
      <c r="B16673" t="inlineStr">
        <is>
          <t>184b826a849e7e4bc231f4e46e40cfb2a790ec88</t>
        </is>
      </c>
      <c r="C16673" t="inlineStr">
        <is>
          <t>2020-06-26 08:38:04+00:00</t>
        </is>
      </c>
      <c r="D16673" t="inlineStr">
        <is>
          <t>verchange</t>
        </is>
      </c>
      <c r="E16673" t="inlineStr">
        <is>
          <t>certifi</t>
        </is>
      </c>
      <c r="F16673">
        <f>=2020.6.20</f>
        <v/>
      </c>
      <c r="G16673" t="inlineStr">
        <is>
          <t>certifi</t>
        </is>
      </c>
      <c r="H16673">
        <f>=2019.11.28</f>
        <v/>
      </c>
    </row>
    <row r="16674">
      <c r="A16674" t="inlineStr">
        <is>
          <t>kinto</t>
        </is>
      </c>
      <c r="B16674" t="inlineStr">
        <is>
          <t>184b826a849e7e4bc231f4e46e40cfb2a790ec88</t>
        </is>
      </c>
      <c r="C16674" t="inlineStr">
        <is>
          <t>2020-06-26 08:38:04+00:00</t>
        </is>
      </c>
      <c r="D16674" t="inlineStr">
        <is>
          <t>verchange</t>
        </is>
      </c>
      <c r="E16674" t="inlineStr">
        <is>
          <t>SQLAlchemy</t>
        </is>
      </c>
      <c r="F16674">
        <f>=1.3.17</f>
        <v/>
      </c>
      <c r="G16674" t="inlineStr">
        <is>
          <t>SQLAlchemy</t>
        </is>
      </c>
      <c r="H16674">
        <f>=1.3.15</f>
        <v/>
      </c>
    </row>
    <row r="16675">
      <c r="A16675" t="inlineStr">
        <is>
          <t>kinto</t>
        </is>
      </c>
      <c r="B16675" t="inlineStr">
        <is>
          <t>184b826a849e7e4bc231f4e46e40cfb2a790ec88</t>
        </is>
      </c>
      <c r="C16675" t="inlineStr">
        <is>
          <t>2020-06-26 08:38:04+00:00</t>
        </is>
      </c>
      <c r="D16675" t="inlineStr">
        <is>
          <t>verchange</t>
        </is>
      </c>
      <c r="E16675" t="inlineStr">
        <is>
          <t>Werkzeug</t>
        </is>
      </c>
      <c r="F16675">
        <f>=1.0.1</f>
        <v/>
      </c>
      <c r="G16675" t="inlineStr">
        <is>
          <t>Werkzeug</t>
        </is>
      </c>
      <c r="H16675">
        <f>=1.0.0</f>
        <v/>
      </c>
    </row>
    <row r="16676">
      <c r="A16676" t="inlineStr">
        <is>
          <t>kinto</t>
        </is>
      </c>
      <c r="B16676" t="inlineStr">
        <is>
          <t>184b826a849e7e4bc231f4e46e40cfb2a790ec88</t>
        </is>
      </c>
      <c r="C16676" t="inlineStr">
        <is>
          <t>2020-06-26 08:38:04+00:00</t>
        </is>
      </c>
      <c r="D16676" t="inlineStr">
        <is>
          <t>verchange</t>
        </is>
      </c>
      <c r="E16676" t="inlineStr">
        <is>
          <t>zope.interface</t>
        </is>
      </c>
      <c r="F16676">
        <f>=5.1.0</f>
        <v/>
      </c>
      <c r="G16676" t="inlineStr">
        <is>
          <t>zope.interface</t>
        </is>
      </c>
      <c r="H16676">
        <f>=5.0.2</f>
        <v/>
      </c>
    </row>
    <row r="16677">
      <c r="A16677" t="inlineStr">
        <is>
          <t>kinto</t>
        </is>
      </c>
      <c r="B16677" t="inlineStr">
        <is>
          <t>2f19098b0abe9c8400311c04e39ca9ac72698791</t>
        </is>
      </c>
      <c r="C16677" t="inlineStr">
        <is>
          <t>2020-08-13 12:40:17+00:00</t>
        </is>
      </c>
      <c r="D16677" t="inlineStr">
        <is>
          <t>verchange</t>
        </is>
      </c>
      <c r="E16677" t="inlineStr">
        <is>
          <t>urllib3</t>
        </is>
      </c>
      <c r="F16677">
        <f>=1.25.10</f>
        <v/>
      </c>
      <c r="G16677" t="inlineStr">
        <is>
          <t>urllib3</t>
        </is>
      </c>
      <c r="H16677">
        <f>=1.25.9</f>
        <v/>
      </c>
    </row>
    <row r="16678">
      <c r="A16678" t="inlineStr">
        <is>
          <t>kinto</t>
        </is>
      </c>
      <c r="B16678" t="inlineStr">
        <is>
          <t>2f19098b0abe9c8400311c04e39ca9ac72698791</t>
        </is>
      </c>
      <c r="C16678" t="inlineStr">
        <is>
          <t>2020-08-13 12:40:17+00:00</t>
        </is>
      </c>
      <c r="D16678" t="inlineStr">
        <is>
          <t>verchange</t>
        </is>
      </c>
      <c r="E16678" t="inlineStr">
        <is>
          <t>simplejson</t>
        </is>
      </c>
      <c r="F16678">
        <f>=3.17.2</f>
        <v/>
      </c>
      <c r="G16678" t="inlineStr">
        <is>
          <t>simplejson</t>
        </is>
      </c>
      <c r="H16678">
        <f>=3.17.0</f>
        <v/>
      </c>
    </row>
    <row r="16679">
      <c r="A16679" t="inlineStr">
        <is>
          <t>kinto</t>
        </is>
      </c>
      <c r="B16679" t="inlineStr">
        <is>
          <t>2f19098b0abe9c8400311c04e39ca9ac72698791</t>
        </is>
      </c>
      <c r="C16679" t="inlineStr">
        <is>
          <t>2020-08-13 12:40:17+00:00</t>
        </is>
      </c>
      <c r="D16679" t="inlineStr">
        <is>
          <t>verchange</t>
        </is>
      </c>
      <c r="E16679" t="inlineStr">
        <is>
          <t>dockerflow</t>
        </is>
      </c>
      <c r="F16679">
        <f>=2020.6.0</f>
        <v/>
      </c>
      <c r="G16679" t="inlineStr">
        <is>
          <t>dockerflow</t>
        </is>
      </c>
      <c r="H16679">
        <f>=2019.10.0</f>
        <v/>
      </c>
    </row>
    <row r="16680">
      <c r="A16680" t="inlineStr">
        <is>
          <t>kinto</t>
        </is>
      </c>
      <c r="B16680" t="inlineStr">
        <is>
          <t>2f19098b0abe9c8400311c04e39ca9ac72698791</t>
        </is>
      </c>
      <c r="C16680" t="inlineStr">
        <is>
          <t>2020-08-13 12:40:17+00:00</t>
        </is>
      </c>
      <c r="D16680" t="inlineStr">
        <is>
          <t>verchange</t>
        </is>
      </c>
      <c r="E16680" t="inlineStr">
        <is>
          <t>cffi</t>
        </is>
      </c>
      <c r="F16680">
        <f>=1.14.1</f>
        <v/>
      </c>
      <c r="G16680" t="inlineStr">
        <is>
          <t>cffi</t>
        </is>
      </c>
      <c r="H16680">
        <f>=1.14.0</f>
        <v/>
      </c>
    </row>
    <row r="16681">
      <c r="A16681" t="inlineStr">
        <is>
          <t>kinto</t>
        </is>
      </c>
      <c r="B16681" t="inlineStr">
        <is>
          <t>2f19098b0abe9c8400311c04e39ca9ac72698791</t>
        </is>
      </c>
      <c r="C16681" t="inlineStr">
        <is>
          <t>2020-08-13 12:40:17+00:00</t>
        </is>
      </c>
      <c r="D16681" t="inlineStr">
        <is>
          <t>verchange</t>
        </is>
      </c>
      <c r="E16681" t="inlineStr">
        <is>
          <t>ujson</t>
        </is>
      </c>
      <c r="F16681">
        <f>=3.1.0</f>
        <v/>
      </c>
      <c r="G16681" t="inlineStr">
        <is>
          <t>ujson</t>
        </is>
      </c>
      <c r="H16681">
        <f>=2.0.3</f>
        <v/>
      </c>
    </row>
    <row r="16682">
      <c r="A16682" t="inlineStr">
        <is>
          <t>kinto</t>
        </is>
      </c>
      <c r="B16682" t="inlineStr">
        <is>
          <t>2f19098b0abe9c8400311c04e39ca9ac72698791</t>
        </is>
      </c>
      <c r="C16682" t="inlineStr">
        <is>
          <t>2020-08-13 12:40:17+00:00</t>
        </is>
      </c>
      <c r="D16682" t="inlineStr">
        <is>
          <t>verchange</t>
        </is>
      </c>
      <c r="E16682" t="inlineStr">
        <is>
          <t>idna</t>
        </is>
      </c>
      <c r="F16682">
        <f>=2.10</f>
        <v/>
      </c>
      <c r="G16682" t="inlineStr">
        <is>
          <t>idna</t>
        </is>
      </c>
      <c r="H16682">
        <f>=2.9</f>
        <v/>
      </c>
    </row>
    <row r="16683">
      <c r="A16683" t="inlineStr">
        <is>
          <t>kinto</t>
        </is>
      </c>
      <c r="B16683" t="inlineStr">
        <is>
          <t>2f19098b0abe9c8400311c04e39ca9ac72698791</t>
        </is>
      </c>
      <c r="C16683" t="inlineStr">
        <is>
          <t>2020-08-13 12:40:17+00:00</t>
        </is>
      </c>
      <c r="D16683" t="inlineStr">
        <is>
          <t>verchange</t>
        </is>
      </c>
      <c r="E16683" t="inlineStr">
        <is>
          <t>translationstring</t>
        </is>
      </c>
      <c r="F16683">
        <f>=1.4</f>
        <v/>
      </c>
      <c r="G16683" t="inlineStr">
        <is>
          <t>translationstring</t>
        </is>
      </c>
      <c r="H16683">
        <f>=1.3</f>
        <v/>
      </c>
    </row>
    <row r="16684">
      <c r="A16684" t="inlineStr">
        <is>
          <t>kinto</t>
        </is>
      </c>
      <c r="B16684" t="inlineStr">
        <is>
          <t>2f19098b0abe9c8400311c04e39ca9ac72698791</t>
        </is>
      </c>
      <c r="C16684" t="inlineStr">
        <is>
          <t>2020-08-13 12:40:17+00:00</t>
        </is>
      </c>
      <c r="D16684" t="inlineStr">
        <is>
          <t>verchange</t>
        </is>
      </c>
      <c r="E16684" t="inlineStr">
        <is>
          <t>SQLAlchemy</t>
        </is>
      </c>
      <c r="F16684">
        <f>=1.3.18</f>
        <v/>
      </c>
      <c r="G16684" t="inlineStr">
        <is>
          <t>SQLAlchemy</t>
        </is>
      </c>
      <c r="H16684">
        <f>=1.3.17</f>
        <v/>
      </c>
    </row>
    <row r="16685">
      <c r="A16685" t="inlineStr">
        <is>
          <t>kinto</t>
        </is>
      </c>
      <c r="B16685" t="inlineStr">
        <is>
          <t>2f19098b0abe9c8400311c04e39ca9ac72698791</t>
        </is>
      </c>
      <c r="C16685" t="inlineStr">
        <is>
          <t>2020-08-13 12:40:17+00:00</t>
        </is>
      </c>
      <c r="D16685" t="inlineStr">
        <is>
          <t>verchange</t>
        </is>
      </c>
      <c r="E16685" t="inlineStr">
        <is>
          <t>jsonpatch</t>
        </is>
      </c>
      <c r="F16685">
        <f>=1.26</f>
        <v/>
      </c>
      <c r="G16685" t="inlineStr">
        <is>
          <t>jsonpatch</t>
        </is>
      </c>
      <c r="H16685">
        <f>=1.25</f>
        <v/>
      </c>
    </row>
    <row r="16686">
      <c r="A16686" t="inlineStr">
        <is>
          <t>kinto</t>
        </is>
      </c>
      <c r="B16686" t="inlineStr">
        <is>
          <t>2f19098b0abe9c8400311c04e39ca9ac72698791</t>
        </is>
      </c>
      <c r="C16686" t="inlineStr">
        <is>
          <t>2020-08-13 12:40:17+00:00</t>
        </is>
      </c>
      <c r="D16686" t="inlineStr">
        <is>
          <t>verchange</t>
        </is>
      </c>
      <c r="E16686" t="inlineStr">
        <is>
          <t>colander</t>
        </is>
      </c>
      <c r="F16686">
        <f>=1.8.2</f>
        <v/>
      </c>
      <c r="G16686" t="inlineStr">
        <is>
          <t>colander</t>
        </is>
      </c>
      <c r="H16686">
        <f>=1.7.0</f>
        <v/>
      </c>
    </row>
    <row r="16687">
      <c r="A16687" t="inlineStr">
        <is>
          <t>kinto</t>
        </is>
      </c>
      <c r="B16687" t="inlineStr">
        <is>
          <t>d3e6c4b02f211a1f14a7435ba655272e50c69712</t>
        </is>
      </c>
      <c r="C16687" t="inlineStr">
        <is>
          <t>2020-08-13 12:52:17+00:00</t>
        </is>
      </c>
      <c r="D16687" t="inlineStr">
        <is>
          <t>verchange</t>
        </is>
      </c>
      <c r="E16687" t="inlineStr">
        <is>
          <t>cornice</t>
        </is>
      </c>
      <c r="F16687">
        <f>=5.0.2</f>
        <v/>
      </c>
      <c r="G16687" t="inlineStr">
        <is>
          <t>cornice</t>
        </is>
      </c>
      <c r="H16687">
        <f>=4.0.1</f>
        <v/>
      </c>
    </row>
    <row r="16688">
      <c r="A16688" t="inlineStr">
        <is>
          <t>kinto</t>
        </is>
      </c>
      <c r="B16688" t="inlineStr">
        <is>
          <t>767c3fdd24defcdfd43a021ee2182ea8ae4ad2b7</t>
        </is>
      </c>
      <c r="C16688" t="inlineStr">
        <is>
          <t>2020-09-09 11:34:44+00:00</t>
        </is>
      </c>
      <c r="D16688" t="inlineStr">
        <is>
          <t>verchange</t>
        </is>
      </c>
      <c r="E16688" t="inlineStr">
        <is>
          <t>newrelic</t>
        </is>
      </c>
      <c r="F16688">
        <f>=5.18.0.148</f>
        <v/>
      </c>
      <c r="G16688" t="inlineStr">
        <is>
          <t>newrelic</t>
        </is>
      </c>
      <c r="H16688">
        <f>=5.14.1.144</f>
        <v/>
      </c>
    </row>
    <row r="16689">
      <c r="A16689" t="inlineStr">
        <is>
          <t>kinto</t>
        </is>
      </c>
      <c r="B16689" t="inlineStr">
        <is>
          <t>767c3fdd24defcdfd43a021ee2182ea8ae4ad2b7</t>
        </is>
      </c>
      <c r="C16689" t="inlineStr">
        <is>
          <t>2020-09-09 11:34:44+00:00</t>
        </is>
      </c>
      <c r="D16689" t="inlineStr">
        <is>
          <t>verchange</t>
        </is>
      </c>
      <c r="E16689" t="inlineStr">
        <is>
          <t>psycopg2-binary</t>
        </is>
      </c>
      <c r="F16689">
        <f>=2.8.6</f>
        <v/>
      </c>
      <c r="G16689" t="inlineStr">
        <is>
          <t>psycopg2-binary</t>
        </is>
      </c>
      <c r="H16689">
        <f>=2.8.5</f>
        <v/>
      </c>
    </row>
    <row r="16690">
      <c r="A16690" t="inlineStr">
        <is>
          <t>kinto</t>
        </is>
      </c>
      <c r="B16690" t="inlineStr">
        <is>
          <t>767c3fdd24defcdfd43a021ee2182ea8ae4ad2b7</t>
        </is>
      </c>
      <c r="C16690" t="inlineStr">
        <is>
          <t>2020-09-09 11:34:44+00:00</t>
        </is>
      </c>
      <c r="D16690" t="inlineStr">
        <is>
          <t>verchange</t>
        </is>
      </c>
      <c r="E16690" t="inlineStr">
        <is>
          <t>cffi</t>
        </is>
      </c>
      <c r="F16690">
        <f>=1.14.2</f>
        <v/>
      </c>
      <c r="G16690" t="inlineStr">
        <is>
          <t>cffi</t>
        </is>
      </c>
      <c r="H16690">
        <f>=1.14.1</f>
        <v/>
      </c>
    </row>
    <row r="16691">
      <c r="A16691" t="inlineStr">
        <is>
          <t>kinto</t>
        </is>
      </c>
      <c r="B16691" t="inlineStr">
        <is>
          <t>767c3fdd24defcdfd43a021ee2182ea8ae4ad2b7</t>
        </is>
      </c>
      <c r="C16691" t="inlineStr">
        <is>
          <t>2020-09-09 11:34:44+00:00</t>
        </is>
      </c>
      <c r="D16691" t="inlineStr">
        <is>
          <t>verchange</t>
        </is>
      </c>
      <c r="E16691" t="inlineStr">
        <is>
          <t>SQLAlchemy</t>
        </is>
      </c>
      <c r="F16691">
        <f>=1.3.19</f>
        <v/>
      </c>
      <c r="G16691" t="inlineStr">
        <is>
          <t>SQLAlchemy</t>
        </is>
      </c>
      <c r="H16691">
        <f>=1.3.18</f>
        <v/>
      </c>
    </row>
    <row r="16692">
      <c r="A16692" t="inlineStr">
        <is>
          <t>kinto</t>
        </is>
      </c>
      <c r="B16692" t="inlineStr">
        <is>
          <t>767c3fdd24defcdfd43a021ee2182ea8ae4ad2b7</t>
        </is>
      </c>
      <c r="C16692" t="inlineStr">
        <is>
          <t>2020-09-09 11:34:44+00:00</t>
        </is>
      </c>
      <c r="D16692" t="inlineStr">
        <is>
          <t>verchange</t>
        </is>
      </c>
      <c r="E16692" t="inlineStr">
        <is>
          <t>bcrypt</t>
        </is>
      </c>
      <c r="F16692">
        <f>=3.2.0</f>
        <v/>
      </c>
      <c r="G16692" t="inlineStr">
        <is>
          <t>bcrypt</t>
        </is>
      </c>
      <c r="H16692">
        <f>=3.1.7</f>
        <v/>
      </c>
    </row>
    <row r="16693">
      <c r="A16693" t="inlineStr">
        <is>
          <t>kinto</t>
        </is>
      </c>
      <c r="B16693" t="inlineStr">
        <is>
          <t>767c3fdd24defcdfd43a021ee2182ea8ae4ad2b7</t>
        </is>
      </c>
      <c r="C16693" t="inlineStr">
        <is>
          <t>2020-09-09 11:34:44+00:00</t>
        </is>
      </c>
      <c r="D16693" t="inlineStr">
        <is>
          <t>verchange</t>
        </is>
      </c>
      <c r="E16693" t="inlineStr">
        <is>
          <t>cornice</t>
        </is>
      </c>
      <c r="F16693">
        <f>=5.0.3</f>
        <v/>
      </c>
      <c r="G16693" t="inlineStr">
        <is>
          <t>cornice</t>
        </is>
      </c>
      <c r="H16693">
        <f>=5.0.2</f>
        <v/>
      </c>
    </row>
    <row r="16694">
      <c r="A16694" t="inlineStr">
        <is>
          <t>kinto</t>
        </is>
      </c>
      <c r="B16694" t="inlineStr">
        <is>
          <t>6f8c84376cabef4f6ade222c5b37f2910e94ad1b</t>
        </is>
      </c>
      <c r="C16694" t="inlineStr">
        <is>
          <t>2020-10-27 08:59:03+00:00</t>
        </is>
      </c>
      <c r="D16694" t="inlineStr">
        <is>
          <t>verchange</t>
        </is>
      </c>
      <c r="E16694" t="inlineStr">
        <is>
          <t>urllib3</t>
        </is>
      </c>
      <c r="F16694">
        <f>=1.25.11</f>
        <v/>
      </c>
      <c r="G16694" t="inlineStr">
        <is>
          <t>urllib3</t>
        </is>
      </c>
      <c r="H16694">
        <f>=1.25.10</f>
        <v/>
      </c>
    </row>
    <row r="16695">
      <c r="A16695" t="inlineStr">
        <is>
          <t>kinto</t>
        </is>
      </c>
      <c r="B16695" t="inlineStr">
        <is>
          <t>6f8c84376cabef4f6ade222c5b37f2910e94ad1b</t>
        </is>
      </c>
      <c r="C16695" t="inlineStr">
        <is>
          <t>2020-10-27 08:59:03+00:00</t>
        </is>
      </c>
      <c r="D16695" t="inlineStr">
        <is>
          <t>verchange</t>
        </is>
      </c>
      <c r="E16695" t="inlineStr">
        <is>
          <t>newrelic</t>
        </is>
      </c>
      <c r="F16695">
        <f>=5.22.0.151</f>
        <v/>
      </c>
      <c r="G16695" t="inlineStr">
        <is>
          <t>newrelic</t>
        </is>
      </c>
      <c r="H16695">
        <f>=5.18.0.148</f>
        <v/>
      </c>
    </row>
    <row r="16696">
      <c r="A16696" t="inlineStr">
        <is>
          <t>kinto</t>
        </is>
      </c>
      <c r="B16696" t="inlineStr">
        <is>
          <t>6f8c84376cabef4f6ade222c5b37f2910e94ad1b</t>
        </is>
      </c>
      <c r="C16696" t="inlineStr">
        <is>
          <t>2020-10-27 08:59:03+00:00</t>
        </is>
      </c>
      <c r="D16696" t="inlineStr">
        <is>
          <t>verchange</t>
        </is>
      </c>
      <c r="E16696" t="inlineStr">
        <is>
          <t>cffi</t>
        </is>
      </c>
      <c r="F16696">
        <f>=1.14.3</f>
        <v/>
      </c>
      <c r="G16696" t="inlineStr">
        <is>
          <t>cffi</t>
        </is>
      </c>
      <c r="H16696">
        <f>=1.14.2</f>
        <v/>
      </c>
    </row>
    <row r="16697">
      <c r="A16697" t="inlineStr">
        <is>
          <t>kinto</t>
        </is>
      </c>
      <c r="B16697" t="inlineStr">
        <is>
          <t>6f8c84376cabef4f6ade222c5b37f2910e94ad1b</t>
        </is>
      </c>
      <c r="C16697" t="inlineStr">
        <is>
          <t>2020-10-27 08:59:03+00:00</t>
        </is>
      </c>
      <c r="D16697" t="inlineStr">
        <is>
          <t>verchange</t>
        </is>
      </c>
      <c r="E16697" t="inlineStr">
        <is>
          <t>ujson</t>
        </is>
      </c>
      <c r="F16697">
        <f>=4.0.1</f>
        <v/>
      </c>
      <c r="G16697" t="inlineStr">
        <is>
          <t>ujson</t>
        </is>
      </c>
      <c r="H16697">
        <f>=3.1.0</f>
        <v/>
      </c>
    </row>
    <row r="16698">
      <c r="A16698" t="inlineStr">
        <is>
          <t>kinto</t>
        </is>
      </c>
      <c r="B16698" t="inlineStr">
        <is>
          <t>6f8c84376cabef4f6ade222c5b37f2910e94ad1b</t>
        </is>
      </c>
      <c r="C16698" t="inlineStr">
        <is>
          <t>2020-10-27 08:59:03+00:00</t>
        </is>
      </c>
      <c r="D16698" t="inlineStr">
        <is>
          <t>verchange</t>
        </is>
      </c>
      <c r="E16698" t="inlineStr">
        <is>
          <t>iso8601</t>
        </is>
      </c>
      <c r="F16698">
        <f>=0.1.13</f>
        <v/>
      </c>
      <c r="G16698" t="inlineStr">
        <is>
          <t>iso8601</t>
        </is>
      </c>
      <c r="H16698">
        <f>=0.1.12</f>
        <v/>
      </c>
    </row>
    <row r="16699">
      <c r="A16699" t="inlineStr">
        <is>
          <t>kinto</t>
        </is>
      </c>
      <c r="B16699" t="inlineStr">
        <is>
          <t>6f8c84376cabef4f6ade222c5b37f2910e94ad1b</t>
        </is>
      </c>
      <c r="C16699" t="inlineStr">
        <is>
          <t>2020-10-27 08:59:03+00:00</t>
        </is>
      </c>
      <c r="D16699" t="inlineStr">
        <is>
          <t>verchange</t>
        </is>
      </c>
      <c r="E16699" t="inlineStr">
        <is>
          <t>SQLAlchemy</t>
        </is>
      </c>
      <c r="F16699">
        <f>=1.3.20</f>
        <v/>
      </c>
      <c r="G16699" t="inlineStr">
        <is>
          <t>SQLAlchemy</t>
        </is>
      </c>
      <c r="H16699">
        <f>=1.3.19</f>
        <v/>
      </c>
    </row>
    <row r="16700">
      <c r="A16700" t="inlineStr">
        <is>
          <t>kinto</t>
        </is>
      </c>
      <c r="B16700" t="inlineStr">
        <is>
          <t>6f8c84376cabef4f6ade222c5b37f2910e94ad1b</t>
        </is>
      </c>
      <c r="C16700" t="inlineStr">
        <is>
          <t>2020-10-27 08:59:03+00:00</t>
        </is>
      </c>
      <c r="D16700" t="inlineStr">
        <is>
          <t>verchange</t>
        </is>
      </c>
      <c r="E16700" t="inlineStr">
        <is>
          <t>colorama</t>
        </is>
      </c>
      <c r="F16700">
        <f>=0.4.4</f>
        <v/>
      </c>
      <c r="G16700" t="inlineStr">
        <is>
          <t>colorama</t>
        </is>
      </c>
      <c r="H16700">
        <f>=0.4.3</f>
        <v/>
      </c>
    </row>
    <row r="16701">
      <c r="A16701" t="inlineStr">
        <is>
          <t>kinto</t>
        </is>
      </c>
      <c r="B16701" t="inlineStr">
        <is>
          <t>6f8c84376cabef4f6ade222c5b37f2910e94ad1b</t>
        </is>
      </c>
      <c r="C16701" t="inlineStr">
        <is>
          <t>2020-10-27 08:59:03+00:00</t>
        </is>
      </c>
      <c r="D16701" t="inlineStr">
        <is>
          <t>verchange</t>
        </is>
      </c>
      <c r="E16701" t="inlineStr">
        <is>
          <t>PasteDeploy</t>
        </is>
      </c>
      <c r="F16701">
        <f>=2.1.1</f>
        <v/>
      </c>
      <c r="G16701" t="inlineStr">
        <is>
          <t>PasteDeploy</t>
        </is>
      </c>
      <c r="H16701">
        <f>=2.1.0</f>
        <v/>
      </c>
    </row>
    <row r="16702">
      <c r="A16702" t="inlineStr">
        <is>
          <t>kinto</t>
        </is>
      </c>
      <c r="B16702" t="inlineStr">
        <is>
          <t>6f8c84376cabef4f6ade222c5b37f2910e94ad1b</t>
        </is>
      </c>
      <c r="C16702" t="inlineStr">
        <is>
          <t>2020-10-27 08:59:03+00:00</t>
        </is>
      </c>
      <c r="D16702" t="inlineStr">
        <is>
          <t>verchange</t>
        </is>
      </c>
      <c r="E16702" t="inlineStr">
        <is>
          <t>zope.interface</t>
        </is>
      </c>
      <c r="F16702">
        <f>=5.1.2</f>
        <v/>
      </c>
      <c r="G16702" t="inlineStr">
        <is>
          <t>zope.interface</t>
        </is>
      </c>
      <c r="H16702">
        <f>=5.1.0</f>
        <v/>
      </c>
    </row>
    <row r="16703">
      <c r="A16703" t="inlineStr">
        <is>
          <t>kinto</t>
        </is>
      </c>
      <c r="B16703" t="inlineStr">
        <is>
          <t>6f8c84376cabef4f6ade222c5b37f2910e94ad1b</t>
        </is>
      </c>
      <c r="C16703" t="inlineStr">
        <is>
          <t>2020-10-27 08:59:03+00:00</t>
        </is>
      </c>
      <c r="D16703" t="inlineStr">
        <is>
          <t>verchange</t>
        </is>
      </c>
      <c r="E16703" t="inlineStr">
        <is>
          <t>dockerflow</t>
        </is>
      </c>
      <c r="F16703">
        <f>=2020.10.0</f>
        <v/>
      </c>
      <c r="G16703" t="inlineStr">
        <is>
          <t>dockerflow</t>
        </is>
      </c>
      <c r="H16703">
        <f>=2020.6.0</f>
        <v/>
      </c>
    </row>
    <row r="16704">
      <c r="A16704" t="inlineStr">
        <is>
          <t>kinto</t>
        </is>
      </c>
      <c r="B16704" t="inlineStr">
        <is>
          <t>fadc91262819637583b3dd70c00ee020ca897b9f</t>
        </is>
      </c>
      <c r="C16704" t="inlineStr">
        <is>
          <t>2021-02-22 12:03:23+00:00</t>
        </is>
      </c>
      <c r="D16704" t="inlineStr">
        <is>
          <t>verchange</t>
        </is>
      </c>
      <c r="E16704" t="inlineStr">
        <is>
          <t>transaction</t>
        </is>
      </c>
      <c r="F16704">
        <f>=3.0.1</f>
        <v/>
      </c>
      <c r="G16704" t="inlineStr">
        <is>
          <t>transaction</t>
        </is>
      </c>
      <c r="H16704">
        <f>=3.0.0</f>
        <v/>
      </c>
    </row>
    <row r="16705">
      <c r="A16705" t="inlineStr">
        <is>
          <t>kinto</t>
        </is>
      </c>
      <c r="B16705" t="inlineStr">
        <is>
          <t>fadc91262819637583b3dd70c00ee020ca897b9f</t>
        </is>
      </c>
      <c r="C16705" t="inlineStr">
        <is>
          <t>2021-02-22 12:03:23+00:00</t>
        </is>
      </c>
      <c r="D16705" t="inlineStr">
        <is>
          <t>verchange</t>
        </is>
      </c>
      <c r="E16705" t="inlineStr">
        <is>
          <t>pyramid</t>
        </is>
      </c>
      <c r="F16705">
        <f>=1.10.7</f>
        <v/>
      </c>
      <c r="G16705" t="inlineStr">
        <is>
          <t>pyramid</t>
        </is>
      </c>
      <c r="H16705">
        <f>=1.10.4</f>
        <v/>
      </c>
    </row>
    <row r="16706">
      <c r="A16706" t="inlineStr">
        <is>
          <t>kinto</t>
        </is>
      </c>
      <c r="B16706" t="inlineStr">
        <is>
          <t>fadc91262819637583b3dd70c00ee020ca897b9f</t>
        </is>
      </c>
      <c r="C16706" t="inlineStr">
        <is>
          <t>2021-02-22 12:03:23+00:00</t>
        </is>
      </c>
      <c r="D16706" t="inlineStr">
        <is>
          <t>verchange</t>
        </is>
      </c>
      <c r="E16706" t="inlineStr">
        <is>
          <t>newrelic</t>
        </is>
      </c>
      <c r="F16706">
        <f>=6.0.1.155</f>
        <v/>
      </c>
      <c r="G16706" t="inlineStr">
        <is>
          <t>newrelic</t>
        </is>
      </c>
      <c r="H16706">
        <f>=5.22.0.151</f>
        <v/>
      </c>
    </row>
    <row r="16707">
      <c r="A16707" t="inlineStr">
        <is>
          <t>kinto</t>
        </is>
      </c>
      <c r="B16707" t="inlineStr">
        <is>
          <t>fadc91262819637583b3dd70c00ee020ca897b9f</t>
        </is>
      </c>
      <c r="C16707" t="inlineStr">
        <is>
          <t>2021-02-22 12:03:23+00:00</t>
        </is>
      </c>
      <c r="D16707" t="inlineStr">
        <is>
          <t>verchange</t>
        </is>
      </c>
      <c r="E16707" t="inlineStr">
        <is>
          <t>requests</t>
        </is>
      </c>
      <c r="F16707">
        <f>=2.25.1</f>
        <v/>
      </c>
      <c r="G16707" t="inlineStr">
        <is>
          <t>requests</t>
        </is>
      </c>
      <c r="H16707">
        <f>=2.24.0</f>
        <v/>
      </c>
    </row>
    <row r="16708">
      <c r="A16708" t="inlineStr">
        <is>
          <t>kinto</t>
        </is>
      </c>
      <c r="B16708" t="inlineStr">
        <is>
          <t>fadc91262819637583b3dd70c00ee020ca897b9f</t>
        </is>
      </c>
      <c r="C16708" t="inlineStr">
        <is>
          <t>2021-02-22 12:03:23+00:00</t>
        </is>
      </c>
      <c r="D16708" t="inlineStr">
        <is>
          <t>verchange</t>
        </is>
      </c>
      <c r="E16708" t="inlineStr">
        <is>
          <t>ujson</t>
        </is>
      </c>
      <c r="F16708">
        <f>=4.0.2</f>
        <v/>
      </c>
      <c r="G16708" t="inlineStr">
        <is>
          <t>ujson</t>
        </is>
      </c>
      <c r="H16708">
        <f>=4.0.1</f>
        <v/>
      </c>
    </row>
    <row r="16709">
      <c r="A16709" t="inlineStr">
        <is>
          <t>kinto</t>
        </is>
      </c>
      <c r="B16709" t="inlineStr">
        <is>
          <t>fadc91262819637583b3dd70c00ee020ca897b9f</t>
        </is>
      </c>
      <c r="C16709" t="inlineStr">
        <is>
          <t>2021-02-22 12:03:23+00:00</t>
        </is>
      </c>
      <c r="D16709" t="inlineStr">
        <is>
          <t>verchange</t>
        </is>
      </c>
      <c r="E16709" t="inlineStr">
        <is>
          <t>SQLAlchemy</t>
        </is>
      </c>
      <c r="F16709">
        <f>=1.3.23</f>
        <v/>
      </c>
      <c r="G16709" t="inlineStr">
        <is>
          <t>SQLAlchemy</t>
        </is>
      </c>
      <c r="H16709">
        <f>=1.3.20</f>
        <v/>
      </c>
    </row>
    <row r="16710">
      <c r="A16710" t="inlineStr">
        <is>
          <t>kinto</t>
        </is>
      </c>
      <c r="B16710" t="inlineStr">
        <is>
          <t>fadc91262819637583b3dd70c00ee020ca897b9f</t>
        </is>
      </c>
      <c r="C16710" t="inlineStr">
        <is>
          <t>2021-02-22 12:03:23+00:00</t>
        </is>
      </c>
      <c r="D16710" t="inlineStr">
        <is>
          <t>verchange</t>
        </is>
      </c>
      <c r="E16710" t="inlineStr">
        <is>
          <t>jsonpatch</t>
        </is>
      </c>
      <c r="F16710">
        <f>=1.28</f>
        <v/>
      </c>
      <c r="G16710" t="inlineStr">
        <is>
          <t>jsonpatch</t>
        </is>
      </c>
      <c r="H16710">
        <f>=1.26</f>
        <v/>
      </c>
    </row>
    <row r="16711">
      <c r="A16711" t="inlineStr">
        <is>
          <t>kinto</t>
        </is>
      </c>
      <c r="B16711" t="inlineStr">
        <is>
          <t>fadc91262819637583b3dd70c00ee020ca897b9f</t>
        </is>
      </c>
      <c r="C16711" t="inlineStr">
        <is>
          <t>2021-02-22 12:03:23+00:00</t>
        </is>
      </c>
      <c r="D16711" t="inlineStr">
        <is>
          <t>verchange</t>
        </is>
      </c>
      <c r="E16711" t="inlineStr">
        <is>
          <t>cornice</t>
        </is>
      </c>
      <c r="F16711">
        <f>=5.1.0</f>
        <v/>
      </c>
      <c r="G16711" t="inlineStr">
        <is>
          <t>cornice</t>
        </is>
      </c>
      <c r="H16711">
        <f>=5.0.3</f>
        <v/>
      </c>
    </row>
    <row r="16712">
      <c r="A16712" t="inlineStr">
        <is>
          <t>kinto</t>
        </is>
      </c>
      <c r="B16712" t="inlineStr">
        <is>
          <t>fadc91262819637583b3dd70c00ee020ca897b9f</t>
        </is>
      </c>
      <c r="C16712" t="inlineStr">
        <is>
          <t>2021-02-22 12:03:23+00:00</t>
        </is>
      </c>
      <c r="D16712" t="inlineStr">
        <is>
          <t>verchange</t>
        </is>
      </c>
      <c r="E16712" t="inlineStr">
        <is>
          <t>colander</t>
        </is>
      </c>
      <c r="F16712">
        <f>=1.8.3</f>
        <v/>
      </c>
      <c r="G16712" t="inlineStr">
        <is>
          <t>colander</t>
        </is>
      </c>
      <c r="H16712">
        <f>=1.8.2</f>
        <v/>
      </c>
    </row>
    <row r="16713">
      <c r="A16713" t="inlineStr">
        <is>
          <t>kinto</t>
        </is>
      </c>
      <c r="B16713" t="inlineStr">
        <is>
          <t>fadc91262819637583b3dd70c00ee020ca897b9f</t>
        </is>
      </c>
      <c r="C16713" t="inlineStr">
        <is>
          <t>2021-02-22 12:03:23+00:00</t>
        </is>
      </c>
      <c r="D16713" t="inlineStr">
        <is>
          <t>rem</t>
        </is>
      </c>
      <c r="E16713" t="inlineStr"/>
      <c r="F16713" t="inlineStr"/>
      <c r="G16713" t="inlineStr">
        <is>
          <t>certifi</t>
        </is>
      </c>
      <c r="H16713">
        <f>=2020.6.20</f>
        <v/>
      </c>
    </row>
    <row r="16714">
      <c r="A16714" t="inlineStr">
        <is>
          <t>kinto</t>
        </is>
      </c>
      <c r="B16714" t="inlineStr">
        <is>
          <t>fadc91262819637583b3dd70c00ee020ca897b9f</t>
        </is>
      </c>
      <c r="C16714" t="inlineStr">
        <is>
          <t>2021-02-22 12:03:23+00:00</t>
        </is>
      </c>
      <c r="D16714" t="inlineStr">
        <is>
          <t>rem</t>
        </is>
      </c>
      <c r="E16714" t="inlineStr"/>
      <c r="F16714" t="inlineStr"/>
      <c r="G16714" t="inlineStr">
        <is>
          <t>cffi</t>
        </is>
      </c>
      <c r="H16714">
        <f>=1.14.3</f>
        <v/>
      </c>
    </row>
    <row r="16715">
      <c r="A16715" t="inlineStr">
        <is>
          <t>kinto</t>
        </is>
      </c>
      <c r="B16715" t="inlineStr">
        <is>
          <t>fadc91262819637583b3dd70c00ee020ca897b9f</t>
        </is>
      </c>
      <c r="C16715" t="inlineStr">
        <is>
          <t>2021-02-22 12:03:23+00:00</t>
        </is>
      </c>
      <c r="D16715" t="inlineStr">
        <is>
          <t>rem</t>
        </is>
      </c>
      <c r="E16715" t="inlineStr"/>
      <c r="F16715" t="inlineStr"/>
      <c r="G16715" t="inlineStr">
        <is>
          <t>chardet</t>
        </is>
      </c>
      <c r="H16715">
        <f>=3.0.4</f>
        <v/>
      </c>
    </row>
    <row r="16716">
      <c r="A16716" t="inlineStr">
        <is>
          <t>kinto</t>
        </is>
      </c>
      <c r="B16716" t="inlineStr">
        <is>
          <t>fadc91262819637583b3dd70c00ee020ca897b9f</t>
        </is>
      </c>
      <c r="C16716" t="inlineStr">
        <is>
          <t>2021-02-22 12:03:23+00:00</t>
        </is>
      </c>
      <c r="D16716" t="inlineStr">
        <is>
          <t>rem</t>
        </is>
      </c>
      <c r="E16716" t="inlineStr"/>
      <c r="F16716" t="inlineStr"/>
      <c r="G16716" t="inlineStr">
        <is>
          <t>colorama</t>
        </is>
      </c>
      <c r="H16716">
        <f>=0.4.4</f>
        <v/>
      </c>
    </row>
    <row r="16717">
      <c r="A16717" t="inlineStr">
        <is>
          <t>kinto</t>
        </is>
      </c>
      <c r="B16717" t="inlineStr">
        <is>
          <t>fadc91262819637583b3dd70c00ee020ca897b9f</t>
        </is>
      </c>
      <c r="C16717" t="inlineStr">
        <is>
          <t>2021-02-22 12:03:23+00:00</t>
        </is>
      </c>
      <c r="D16717" t="inlineStr">
        <is>
          <t>rem</t>
        </is>
      </c>
      <c r="E16717" t="inlineStr"/>
      <c r="F16717" t="inlineStr"/>
      <c r="G16717" t="inlineStr">
        <is>
          <t>hupper</t>
        </is>
      </c>
      <c r="H16717">
        <f>=1.10.2</f>
        <v/>
      </c>
    </row>
    <row r="16718">
      <c r="A16718" t="inlineStr">
        <is>
          <t>kinto</t>
        </is>
      </c>
      <c r="B16718" t="inlineStr">
        <is>
          <t>fadc91262819637583b3dd70c00ee020ca897b9f</t>
        </is>
      </c>
      <c r="C16718" t="inlineStr">
        <is>
          <t>2021-02-22 12:03:23+00:00</t>
        </is>
      </c>
      <c r="D16718" t="inlineStr">
        <is>
          <t>rem</t>
        </is>
      </c>
      <c r="E16718" t="inlineStr"/>
      <c r="F16718" t="inlineStr"/>
      <c r="G16718" t="inlineStr">
        <is>
          <t>idna</t>
        </is>
      </c>
      <c r="H16718">
        <f>=2.10</f>
        <v/>
      </c>
    </row>
    <row r="16719">
      <c r="A16719" t="inlineStr">
        <is>
          <t>kinto</t>
        </is>
      </c>
      <c r="B16719" t="inlineStr">
        <is>
          <t>fadc91262819637583b3dd70c00ee020ca897b9f</t>
        </is>
      </c>
      <c r="C16719" t="inlineStr">
        <is>
          <t>2021-02-22 12:03:23+00:00</t>
        </is>
      </c>
      <c r="D16719" t="inlineStr">
        <is>
          <t>rem</t>
        </is>
      </c>
      <c r="E16719" t="inlineStr"/>
      <c r="F16719" t="inlineStr"/>
      <c r="G16719" t="inlineStr">
        <is>
          <t>iso8601</t>
        </is>
      </c>
      <c r="H16719">
        <f>=0.1.13</f>
        <v/>
      </c>
    </row>
    <row r="16720">
      <c r="A16720" t="inlineStr">
        <is>
          <t>kinto</t>
        </is>
      </c>
      <c r="B16720" t="inlineStr">
        <is>
          <t>fadc91262819637583b3dd70c00ee020ca897b9f</t>
        </is>
      </c>
      <c r="C16720" t="inlineStr">
        <is>
          <t>2021-02-22 12:03:23+00:00</t>
        </is>
      </c>
      <c r="D16720" t="inlineStr">
        <is>
          <t>rem</t>
        </is>
      </c>
      <c r="E16720" t="inlineStr"/>
      <c r="F16720" t="inlineStr"/>
      <c r="G16720" t="inlineStr">
        <is>
          <t>jsonpointer</t>
        </is>
      </c>
      <c r="H16720">
        <f>=2.0</f>
        <v/>
      </c>
    </row>
    <row r="16721">
      <c r="A16721" t="inlineStr">
        <is>
          <t>kinto</t>
        </is>
      </c>
      <c r="B16721" t="inlineStr">
        <is>
          <t>fadc91262819637583b3dd70c00ee020ca897b9f</t>
        </is>
      </c>
      <c r="C16721" t="inlineStr">
        <is>
          <t>2021-02-22 12:03:23+00:00</t>
        </is>
      </c>
      <c r="D16721" t="inlineStr">
        <is>
          <t>rem</t>
        </is>
      </c>
      <c r="E16721" t="inlineStr"/>
      <c r="F16721" t="inlineStr"/>
      <c r="G16721" t="inlineStr">
        <is>
          <t>PasteDeploy</t>
        </is>
      </c>
      <c r="H16721">
        <f>=2.1.1</f>
        <v/>
      </c>
    </row>
    <row r="16722">
      <c r="A16722" t="inlineStr">
        <is>
          <t>kinto</t>
        </is>
      </c>
      <c r="B16722" t="inlineStr">
        <is>
          <t>fadc91262819637583b3dd70c00ee020ca897b9f</t>
        </is>
      </c>
      <c r="C16722" t="inlineStr">
        <is>
          <t>2021-02-22 12:03:23+00:00</t>
        </is>
      </c>
      <c r="D16722" t="inlineStr">
        <is>
          <t>rem</t>
        </is>
      </c>
      <c r="E16722" t="inlineStr"/>
      <c r="F16722" t="inlineStr"/>
      <c r="G16722" t="inlineStr">
        <is>
          <t>plaster</t>
        </is>
      </c>
      <c r="H16722">
        <f>=1.0</f>
        <v/>
      </c>
    </row>
    <row r="16723">
      <c r="A16723" t="inlineStr">
        <is>
          <t>kinto</t>
        </is>
      </c>
      <c r="B16723" t="inlineStr">
        <is>
          <t>fadc91262819637583b3dd70c00ee020ca897b9f</t>
        </is>
      </c>
      <c r="C16723" t="inlineStr">
        <is>
          <t>2021-02-22 12:03:23+00:00</t>
        </is>
      </c>
      <c r="D16723" t="inlineStr">
        <is>
          <t>rem</t>
        </is>
      </c>
      <c r="E16723" t="inlineStr"/>
      <c r="F16723" t="inlineStr"/>
      <c r="G16723" t="inlineStr">
        <is>
          <t>plaster-pastedeploy</t>
        </is>
      </c>
      <c r="H16723">
        <f>=0.7</f>
        <v/>
      </c>
    </row>
    <row r="16724">
      <c r="A16724" t="inlineStr">
        <is>
          <t>kinto</t>
        </is>
      </c>
      <c r="B16724" t="inlineStr">
        <is>
          <t>fadc91262819637583b3dd70c00ee020ca897b9f</t>
        </is>
      </c>
      <c r="C16724" t="inlineStr">
        <is>
          <t>2021-02-22 12:03:23+00:00</t>
        </is>
      </c>
      <c r="D16724" t="inlineStr">
        <is>
          <t>rem</t>
        </is>
      </c>
      <c r="E16724" t="inlineStr"/>
      <c r="F16724" t="inlineStr"/>
      <c r="G16724" t="inlineStr">
        <is>
          <t>pycparser</t>
        </is>
      </c>
      <c r="H16724">
        <f>=2.20</f>
        <v/>
      </c>
    </row>
    <row r="16725">
      <c r="A16725" t="inlineStr">
        <is>
          <t>kinto</t>
        </is>
      </c>
      <c r="B16725" t="inlineStr">
        <is>
          <t>fadc91262819637583b3dd70c00ee020ca897b9f</t>
        </is>
      </c>
      <c r="C16725" t="inlineStr">
        <is>
          <t>2021-02-22 12:03:23+00:00</t>
        </is>
      </c>
      <c r="D16725" t="inlineStr">
        <is>
          <t>rem</t>
        </is>
      </c>
      <c r="E16725" t="inlineStr"/>
      <c r="F16725" t="inlineStr"/>
      <c r="G16725" t="inlineStr">
        <is>
          <t>repoze.lru</t>
        </is>
      </c>
      <c r="H16725">
        <f>=0.7</f>
        <v/>
      </c>
    </row>
    <row r="16726">
      <c r="A16726" t="inlineStr">
        <is>
          <t>kinto</t>
        </is>
      </c>
      <c r="B16726" t="inlineStr">
        <is>
          <t>fadc91262819637583b3dd70c00ee020ca897b9f</t>
        </is>
      </c>
      <c r="C16726" t="inlineStr">
        <is>
          <t>2021-02-22 12:03:23+00:00</t>
        </is>
      </c>
      <c r="D16726" t="inlineStr">
        <is>
          <t>rem</t>
        </is>
      </c>
      <c r="E16726" t="inlineStr"/>
      <c r="F16726" t="inlineStr"/>
      <c r="G16726" t="inlineStr">
        <is>
          <t>simplejson</t>
        </is>
      </c>
      <c r="H16726">
        <f>=3.17.2</f>
        <v/>
      </c>
    </row>
    <row r="16727">
      <c r="A16727" t="inlineStr">
        <is>
          <t>kinto</t>
        </is>
      </c>
      <c r="B16727" t="inlineStr">
        <is>
          <t>fadc91262819637583b3dd70c00ee020ca897b9f</t>
        </is>
      </c>
      <c r="C16727" t="inlineStr">
        <is>
          <t>2021-02-22 12:03:23+00:00</t>
        </is>
      </c>
      <c r="D16727" t="inlineStr">
        <is>
          <t>rem</t>
        </is>
      </c>
      <c r="E16727" t="inlineStr"/>
      <c r="F16727" t="inlineStr"/>
      <c r="G16727" t="inlineStr">
        <is>
          <t>six</t>
        </is>
      </c>
      <c r="H16727">
        <f>=1.15.0</f>
        <v/>
      </c>
    </row>
    <row r="16728">
      <c r="A16728" t="inlineStr">
        <is>
          <t>kinto</t>
        </is>
      </c>
      <c r="B16728" t="inlineStr">
        <is>
          <t>fadc91262819637583b3dd70c00ee020ca897b9f</t>
        </is>
      </c>
      <c r="C16728" t="inlineStr">
        <is>
          <t>2021-02-22 12:03:23+00:00</t>
        </is>
      </c>
      <c r="D16728" t="inlineStr">
        <is>
          <t>rem</t>
        </is>
      </c>
      <c r="E16728" t="inlineStr"/>
      <c r="F16728" t="inlineStr"/>
      <c r="G16728" t="inlineStr">
        <is>
          <t>translationstring</t>
        </is>
      </c>
      <c r="H16728">
        <f>=1.4</f>
        <v/>
      </c>
    </row>
    <row r="16729">
      <c r="A16729" t="inlineStr">
        <is>
          <t>kinto</t>
        </is>
      </c>
      <c r="B16729" t="inlineStr">
        <is>
          <t>fadc91262819637583b3dd70c00ee020ca897b9f</t>
        </is>
      </c>
      <c r="C16729" t="inlineStr">
        <is>
          <t>2021-02-22 12:03:23+00:00</t>
        </is>
      </c>
      <c r="D16729" t="inlineStr">
        <is>
          <t>rem</t>
        </is>
      </c>
      <c r="E16729" t="inlineStr"/>
      <c r="F16729" t="inlineStr"/>
      <c r="G16729" t="inlineStr">
        <is>
          <t>urllib3</t>
        </is>
      </c>
      <c r="H16729">
        <f>=1.25.11</f>
        <v/>
      </c>
    </row>
    <row r="16730">
      <c r="A16730" t="inlineStr">
        <is>
          <t>kinto</t>
        </is>
      </c>
      <c r="B16730" t="inlineStr">
        <is>
          <t>fadc91262819637583b3dd70c00ee020ca897b9f</t>
        </is>
      </c>
      <c r="C16730" t="inlineStr">
        <is>
          <t>2021-02-22 12:03:23+00:00</t>
        </is>
      </c>
      <c r="D16730" t="inlineStr">
        <is>
          <t>rem</t>
        </is>
      </c>
      <c r="E16730" t="inlineStr"/>
      <c r="F16730" t="inlineStr"/>
      <c r="G16730" t="inlineStr">
        <is>
          <t>venusian</t>
        </is>
      </c>
      <c r="H16730">
        <f>=3.0.0</f>
        <v/>
      </c>
    </row>
    <row r="16731">
      <c r="A16731" t="inlineStr">
        <is>
          <t>kinto</t>
        </is>
      </c>
      <c r="B16731" t="inlineStr">
        <is>
          <t>fadc91262819637583b3dd70c00ee020ca897b9f</t>
        </is>
      </c>
      <c r="C16731" t="inlineStr">
        <is>
          <t>2021-02-22 12:03:23+00:00</t>
        </is>
      </c>
      <c r="D16731" t="inlineStr">
        <is>
          <t>rem</t>
        </is>
      </c>
      <c r="E16731" t="inlineStr"/>
      <c r="F16731" t="inlineStr"/>
      <c r="G16731" t="inlineStr">
        <is>
          <t>WebOb</t>
        </is>
      </c>
      <c r="H16731">
        <f>=1.8.6</f>
        <v/>
      </c>
    </row>
    <row r="16732">
      <c r="A16732" t="inlineStr">
        <is>
          <t>kinto</t>
        </is>
      </c>
      <c r="B16732" t="inlineStr">
        <is>
          <t>fadc91262819637583b3dd70c00ee020ca897b9f</t>
        </is>
      </c>
      <c r="C16732" t="inlineStr">
        <is>
          <t>2021-02-22 12:03:23+00:00</t>
        </is>
      </c>
      <c r="D16732" t="inlineStr">
        <is>
          <t>rem</t>
        </is>
      </c>
      <c r="E16732" t="inlineStr"/>
      <c r="F16732" t="inlineStr"/>
      <c r="G16732" t="inlineStr">
        <is>
          <t>zope.deprecation</t>
        </is>
      </c>
      <c r="H16732">
        <f>=4.4.0</f>
        <v/>
      </c>
    </row>
    <row r="16733">
      <c r="A16733" t="inlineStr">
        <is>
          <t>kinto</t>
        </is>
      </c>
      <c r="B16733" t="inlineStr">
        <is>
          <t>fadc91262819637583b3dd70c00ee020ca897b9f</t>
        </is>
      </c>
      <c r="C16733" t="inlineStr">
        <is>
          <t>2021-02-22 12:03:23+00:00</t>
        </is>
      </c>
      <c r="D16733" t="inlineStr">
        <is>
          <t>rem</t>
        </is>
      </c>
      <c r="E16733" t="inlineStr"/>
      <c r="F16733" t="inlineStr"/>
      <c r="G16733" t="inlineStr">
        <is>
          <t>zope.interface</t>
        </is>
      </c>
      <c r="H16733">
        <f>=5.1.2</f>
        <v/>
      </c>
    </row>
    <row r="16734">
      <c r="A16734" t="inlineStr">
        <is>
          <t>kubeshift</t>
        </is>
      </c>
      <c r="B16734" t="inlineStr">
        <is>
          <t>59a9529db32f185749c77683ad17583516d9ec28</t>
        </is>
      </c>
      <c r="C16734" t="inlineStr">
        <is>
          <t>2016-09-07 22:04:03+00:00</t>
        </is>
      </c>
      <c r="D16734" t="inlineStr">
        <is>
          <t>verchange</t>
        </is>
      </c>
      <c r="E16734" t="inlineStr">
        <is>
          <t>requests</t>
        </is>
      </c>
      <c r="F16734">
        <f>=2.10.0</f>
        <v/>
      </c>
      <c r="G16734" t="inlineStr">
        <is>
          <t>requests</t>
        </is>
      </c>
      <c r="H16734" t="inlineStr"/>
    </row>
    <row r="16735">
      <c r="A16735" t="inlineStr">
        <is>
          <t>kubeshift</t>
        </is>
      </c>
      <c r="B16735" t="inlineStr">
        <is>
          <t>f0038b76c6e9dab18b60fbd40c88348efdd86f20</t>
        </is>
      </c>
      <c r="C16735" t="inlineStr">
        <is>
          <t>2016-09-19 19:12:59+00:00</t>
        </is>
      </c>
      <c r="D16735" t="inlineStr">
        <is>
          <t>rem</t>
        </is>
      </c>
      <c r="E16735" t="inlineStr"/>
      <c r="F16735" t="inlineStr"/>
      <c r="G16735" t="inlineStr">
        <is>
          <t>jsonpointer</t>
        </is>
      </c>
      <c r="H16735" t="inlineStr"/>
    </row>
    <row r="16736">
      <c r="A16736" t="inlineStr">
        <is>
          <t>kubeshift</t>
        </is>
      </c>
      <c r="B16736" t="inlineStr">
        <is>
          <t>f0038b76c6e9dab18b60fbd40c88348efdd86f20</t>
        </is>
      </c>
      <c r="C16736" t="inlineStr">
        <is>
          <t>2016-09-19 19:12:59+00:00</t>
        </is>
      </c>
      <c r="D16736" t="inlineStr">
        <is>
          <t>rem</t>
        </is>
      </c>
      <c r="E16736" t="inlineStr"/>
      <c r="F16736" t="inlineStr"/>
      <c r="G16736" t="inlineStr">
        <is>
          <t>websocket-client</t>
        </is>
      </c>
      <c r="H16736" t="inlineStr"/>
    </row>
    <row r="16737">
      <c r="A16737" t="inlineStr">
        <is>
          <t>glog-cli</t>
        </is>
      </c>
      <c r="B16737" t="inlineStr">
        <is>
          <t>60d13f6887eff21f4e74cc4df11ac3a8df473089</t>
        </is>
      </c>
      <c r="C16737" t="inlineStr">
        <is>
          <t>2017-03-24 16:51:51+00:00</t>
        </is>
      </c>
      <c r="D16737" t="inlineStr">
        <is>
          <t>verchange</t>
        </is>
      </c>
      <c r="E16737" t="inlineStr">
        <is>
          <t>six</t>
        </is>
      </c>
      <c r="F16737" t="inlineStr">
        <is>
          <t>&gt;=1.9.0</t>
        </is>
      </c>
      <c r="G16737" t="inlineStr">
        <is>
          <t>six</t>
        </is>
      </c>
      <c r="H16737">
        <f>=1.9.0</f>
        <v/>
      </c>
    </row>
    <row r="16738">
      <c r="A16738" t="inlineStr">
        <is>
          <t>glog-cli</t>
        </is>
      </c>
      <c r="B16738" t="inlineStr">
        <is>
          <t>60d13f6887eff21f4e74cc4df11ac3a8df473089</t>
        </is>
      </c>
      <c r="C16738" t="inlineStr">
        <is>
          <t>2017-03-24 16:51:51+00:00</t>
        </is>
      </c>
      <c r="D16738" t="inlineStr">
        <is>
          <t>verchange</t>
        </is>
      </c>
      <c r="E16738" t="inlineStr">
        <is>
          <t>keyring</t>
        </is>
      </c>
      <c r="F16738">
        <f>=8.7</f>
        <v/>
      </c>
      <c r="G16738" t="inlineStr">
        <is>
          <t>keyring</t>
        </is>
      </c>
      <c r="H16738" t="inlineStr">
        <is>
          <t>&lt;10;&gt;=9</t>
        </is>
      </c>
    </row>
    <row r="16739">
      <c r="A16739" t="inlineStr">
        <is>
          <t>glog-cli</t>
        </is>
      </c>
      <c r="B16739" t="inlineStr">
        <is>
          <t>60d13f6887eff21f4e74cc4df11ac3a8df473089</t>
        </is>
      </c>
      <c r="C16739" t="inlineStr">
        <is>
          <t>2017-03-24 16:51:51+00:00</t>
        </is>
      </c>
      <c r="D16739" t="inlineStr">
        <is>
          <t>verchange</t>
        </is>
      </c>
      <c r="E16739" t="inlineStr">
        <is>
          <t>httpretty</t>
        </is>
      </c>
      <c r="F16739">
        <f>=0.8.14</f>
        <v/>
      </c>
      <c r="G16739" t="inlineStr">
        <is>
          <t>httpretty</t>
        </is>
      </c>
      <c r="H16739">
        <f>=0.8.14</f>
        <v/>
      </c>
    </row>
    <row r="16740">
      <c r="A16740" t="inlineStr">
        <is>
          <t>OctoBot-Launcher</t>
        </is>
      </c>
      <c r="B16740" t="inlineStr">
        <is>
          <t>4eb42cfd3123d7c8eccaa5ecca9a464e948a9e8e</t>
        </is>
      </c>
      <c r="C16740" t="inlineStr">
        <is>
          <t>2019-03-12 20:43:20+00:00</t>
        </is>
      </c>
      <c r="D16740" t="inlineStr">
        <is>
          <t>add</t>
        </is>
      </c>
      <c r="E16740" t="inlineStr">
        <is>
          <t>future</t>
        </is>
      </c>
      <c r="F16740" t="inlineStr"/>
      <c r="G16740" t="inlineStr"/>
      <c r="H16740" t="inlineStr"/>
    </row>
    <row r="16741">
      <c r="A16741" t="inlineStr">
        <is>
          <t>OctoBot-Launcher</t>
        </is>
      </c>
      <c r="B16741" t="inlineStr">
        <is>
          <t>4eb42cfd3123d7c8eccaa5ecca9a464e948a9e8e</t>
        </is>
      </c>
      <c r="C16741" t="inlineStr">
        <is>
          <t>2019-03-12 20:43:20+00:00</t>
        </is>
      </c>
      <c r="D16741" t="inlineStr">
        <is>
          <t>add</t>
        </is>
      </c>
      <c r="E16741" t="inlineStr">
        <is>
          <t>flask</t>
        </is>
      </c>
      <c r="F16741" t="inlineStr"/>
      <c r="G16741" t="inlineStr"/>
      <c r="H16741" t="inlineStr"/>
    </row>
    <row r="16742">
      <c r="A16742" t="inlineStr">
        <is>
          <t>django_microsoft_auth</t>
        </is>
      </c>
      <c r="B16742" t="inlineStr">
        <is>
          <t>562f29dc5aa56a4e182e06052a1e77c66d0a9ba6</t>
        </is>
      </c>
      <c r="C16742" t="inlineStr">
        <is>
          <t>2017-12-02 22:15:33+00:00</t>
        </is>
      </c>
      <c r="D16742" t="inlineStr">
        <is>
          <t>verchange</t>
        </is>
      </c>
      <c r="E16742" t="inlineStr">
        <is>
          <t>django</t>
        </is>
      </c>
      <c r="F16742">
        <f>=2.0</f>
        <v/>
      </c>
      <c r="G16742" t="inlineStr">
        <is>
          <t>django</t>
        </is>
      </c>
      <c r="H16742">
        <f>=1.11.7</f>
        <v/>
      </c>
    </row>
    <row r="16743">
      <c r="A16743" t="inlineStr">
        <is>
          <t>django_microsoft_auth</t>
        </is>
      </c>
      <c r="B16743" t="inlineStr">
        <is>
          <t>7566b1e462fa674442c5128090d5d7846f952450</t>
        </is>
      </c>
      <c r="C16743" t="inlineStr">
        <is>
          <t>2018-04-08 04:41:00+00:00</t>
        </is>
      </c>
      <c r="D16743" t="inlineStr">
        <is>
          <t>verchange</t>
        </is>
      </c>
      <c r="E16743" t="inlineStr">
        <is>
          <t>pytz</t>
        </is>
      </c>
      <c r="F16743">
        <f>=2018.3</f>
        <v/>
      </c>
      <c r="G16743" t="inlineStr">
        <is>
          <t>pytz</t>
        </is>
      </c>
      <c r="H16743">
        <f>=2017.3</f>
        <v/>
      </c>
    </row>
    <row r="16744">
      <c r="A16744" t="inlineStr">
        <is>
          <t>django_microsoft_auth</t>
        </is>
      </c>
      <c r="B16744" t="inlineStr">
        <is>
          <t>7566b1e462fa674442c5128090d5d7846f952450</t>
        </is>
      </c>
      <c r="C16744" t="inlineStr">
        <is>
          <t>2018-04-08 04:41:00+00:00</t>
        </is>
      </c>
      <c r="D16744" t="inlineStr">
        <is>
          <t>verchange</t>
        </is>
      </c>
      <c r="E16744" t="inlineStr">
        <is>
          <t>oauthlib</t>
        </is>
      </c>
      <c r="F16744">
        <f>=2.0.7</f>
        <v/>
      </c>
      <c r="G16744" t="inlineStr">
        <is>
          <t>oauthlib</t>
        </is>
      </c>
      <c r="H16744">
        <f>=2.0.6</f>
        <v/>
      </c>
    </row>
    <row r="16745">
      <c r="A16745" t="inlineStr">
        <is>
          <t>django_microsoft_auth</t>
        </is>
      </c>
      <c r="B16745" t="inlineStr">
        <is>
          <t>7566b1e462fa674442c5128090d5d7846f952450</t>
        </is>
      </c>
      <c r="C16745" t="inlineStr">
        <is>
          <t>2018-04-08 04:41:00+00:00</t>
        </is>
      </c>
      <c r="D16745" t="inlineStr">
        <is>
          <t>add</t>
        </is>
      </c>
      <c r="E16745" t="inlineStr">
        <is>
          <t>Django</t>
        </is>
      </c>
      <c r="F16745">
        <f>=2.0.4</f>
        <v/>
      </c>
      <c r="G16745" t="inlineStr"/>
      <c r="H16745" t="inlineStr"/>
    </row>
    <row r="16746">
      <c r="A16746" t="inlineStr">
        <is>
          <t>django_microsoft_auth</t>
        </is>
      </c>
      <c r="B16746" t="inlineStr">
        <is>
          <t>7566b1e462fa674442c5128090d5d7846f952450</t>
        </is>
      </c>
      <c r="C16746" t="inlineStr">
        <is>
          <t>2018-04-08 04:41:00+00:00</t>
        </is>
      </c>
      <c r="D16746" t="inlineStr">
        <is>
          <t>rem</t>
        </is>
      </c>
      <c r="E16746" t="inlineStr"/>
      <c r="F16746" t="inlineStr"/>
      <c r="G16746" t="inlineStr">
        <is>
          <t>certifi</t>
        </is>
      </c>
      <c r="H16746">
        <f>=2017.11.5</f>
        <v/>
      </c>
    </row>
    <row r="16747">
      <c r="A16747" t="inlineStr">
        <is>
          <t>django_microsoft_auth</t>
        </is>
      </c>
      <c r="B16747" t="inlineStr">
        <is>
          <t>7566b1e462fa674442c5128090d5d7846f952450</t>
        </is>
      </c>
      <c r="C16747" t="inlineStr">
        <is>
          <t>2018-04-08 04:41:00+00:00</t>
        </is>
      </c>
      <c r="D16747" t="inlineStr">
        <is>
          <t>rem</t>
        </is>
      </c>
      <c r="E16747" t="inlineStr"/>
      <c r="F16747" t="inlineStr"/>
      <c r="G16747" t="inlineStr">
        <is>
          <t>django</t>
        </is>
      </c>
      <c r="H16747">
        <f>=2.0</f>
        <v/>
      </c>
    </row>
    <row r="16748">
      <c r="A16748" t="inlineStr">
        <is>
          <t>django_microsoft_auth</t>
        </is>
      </c>
      <c r="B16748" t="inlineStr">
        <is>
          <t>f0060d827bb55a58ccfc4f6aa1b7a0715b77a6bb</t>
        </is>
      </c>
      <c r="C16748" t="inlineStr">
        <is>
          <t>2018-07-03 23:32:54+00:00</t>
        </is>
      </c>
      <c r="D16748" t="inlineStr">
        <is>
          <t>verchange</t>
        </is>
      </c>
      <c r="E16748" t="inlineStr">
        <is>
          <t>pytz</t>
        </is>
      </c>
      <c r="F16748">
        <f>=2018.5</f>
        <v/>
      </c>
      <c r="G16748" t="inlineStr">
        <is>
          <t>pytz</t>
        </is>
      </c>
      <c r="H16748">
        <f>=2018.3</f>
        <v/>
      </c>
    </row>
    <row r="16749">
      <c r="A16749" t="inlineStr">
        <is>
          <t>django_microsoft_auth</t>
        </is>
      </c>
      <c r="B16749" t="inlineStr">
        <is>
          <t>f0060d827bb55a58ccfc4f6aa1b7a0715b77a6bb</t>
        </is>
      </c>
      <c r="C16749" t="inlineStr">
        <is>
          <t>2018-07-03 23:32:54+00:00</t>
        </is>
      </c>
      <c r="D16749" t="inlineStr">
        <is>
          <t>verchange</t>
        </is>
      </c>
      <c r="E16749" t="inlineStr">
        <is>
          <t>urllib3</t>
        </is>
      </c>
      <c r="F16749">
        <f>=1.23</f>
        <v/>
      </c>
      <c r="G16749" t="inlineStr">
        <is>
          <t>urllib3</t>
        </is>
      </c>
      <c r="H16749">
        <f>=1.22</f>
        <v/>
      </c>
    </row>
    <row r="16750">
      <c r="A16750" t="inlineStr">
        <is>
          <t>django_microsoft_auth</t>
        </is>
      </c>
      <c r="B16750" t="inlineStr">
        <is>
          <t>f0060d827bb55a58ccfc4f6aa1b7a0715b77a6bb</t>
        </is>
      </c>
      <c r="C16750" t="inlineStr">
        <is>
          <t>2018-07-03 23:32:54+00:00</t>
        </is>
      </c>
      <c r="D16750" t="inlineStr">
        <is>
          <t>verchange</t>
        </is>
      </c>
      <c r="E16750" t="inlineStr">
        <is>
          <t>requests</t>
        </is>
      </c>
      <c r="F16750">
        <f>=2.19.1</f>
        <v/>
      </c>
      <c r="G16750" t="inlineStr">
        <is>
          <t>requests</t>
        </is>
      </c>
      <c r="H16750">
        <f>=2.18.4</f>
        <v/>
      </c>
    </row>
    <row r="16751">
      <c r="A16751" t="inlineStr">
        <is>
          <t>django_microsoft_auth</t>
        </is>
      </c>
      <c r="B16751" t="inlineStr">
        <is>
          <t>f0060d827bb55a58ccfc4f6aa1b7a0715b77a6bb</t>
        </is>
      </c>
      <c r="C16751" t="inlineStr">
        <is>
          <t>2018-07-03 23:32:54+00:00</t>
        </is>
      </c>
      <c r="D16751" t="inlineStr">
        <is>
          <t>verchange</t>
        </is>
      </c>
      <c r="E16751" t="inlineStr">
        <is>
          <t>idna</t>
        </is>
      </c>
      <c r="F16751">
        <f>=2.7</f>
        <v/>
      </c>
      <c r="G16751" t="inlineStr">
        <is>
          <t>idna</t>
        </is>
      </c>
      <c r="H16751">
        <f>=2.6</f>
        <v/>
      </c>
    </row>
    <row r="16752">
      <c r="A16752" t="inlineStr">
        <is>
          <t>django_microsoft_auth</t>
        </is>
      </c>
      <c r="B16752" t="inlineStr">
        <is>
          <t>f0060d827bb55a58ccfc4f6aa1b7a0715b77a6bb</t>
        </is>
      </c>
      <c r="C16752" t="inlineStr">
        <is>
          <t>2018-07-03 23:32:54+00:00</t>
        </is>
      </c>
      <c r="D16752" t="inlineStr">
        <is>
          <t>verchange</t>
        </is>
      </c>
      <c r="E16752" t="inlineStr">
        <is>
          <t>oauthlib</t>
        </is>
      </c>
      <c r="F16752">
        <f>=2.1.0</f>
        <v/>
      </c>
      <c r="G16752" t="inlineStr">
        <is>
          <t>oauthlib</t>
        </is>
      </c>
      <c r="H16752">
        <f>=2.0.7</f>
        <v/>
      </c>
    </row>
    <row r="16753">
      <c r="A16753" t="inlineStr">
        <is>
          <t>django_microsoft_auth</t>
        </is>
      </c>
      <c r="B16753" t="inlineStr">
        <is>
          <t>f0060d827bb55a58ccfc4f6aa1b7a0715b77a6bb</t>
        </is>
      </c>
      <c r="C16753" t="inlineStr">
        <is>
          <t>2018-07-03 23:32:54+00:00</t>
        </is>
      </c>
      <c r="D16753" t="inlineStr">
        <is>
          <t>verchange</t>
        </is>
      </c>
      <c r="E16753" t="inlineStr">
        <is>
          <t>requests-oauthlib</t>
        </is>
      </c>
      <c r="F16753">
        <f>=1.0.0</f>
        <v/>
      </c>
      <c r="G16753" t="inlineStr">
        <is>
          <t>requests-oauthlib</t>
        </is>
      </c>
      <c r="H16753">
        <f>=0.8.0</f>
        <v/>
      </c>
    </row>
    <row r="16754">
      <c r="A16754" t="inlineStr">
        <is>
          <t>django_microsoft_auth</t>
        </is>
      </c>
      <c r="B16754" t="inlineStr">
        <is>
          <t>f0060d827bb55a58ccfc4f6aa1b7a0715b77a6bb</t>
        </is>
      </c>
      <c r="C16754" t="inlineStr">
        <is>
          <t>2018-07-03 23:32:54+00:00</t>
        </is>
      </c>
      <c r="D16754" t="inlineStr">
        <is>
          <t>add</t>
        </is>
      </c>
      <c r="E16754" t="inlineStr">
        <is>
          <t>certifi</t>
        </is>
      </c>
      <c r="F16754">
        <f>=2018.4.16</f>
        <v/>
      </c>
      <c r="G16754" t="inlineStr"/>
      <c r="H16754" t="inlineStr"/>
    </row>
    <row r="16755">
      <c r="A16755" t="inlineStr">
        <is>
          <t>django_microsoft_auth</t>
        </is>
      </c>
      <c r="B16755" t="inlineStr">
        <is>
          <t>f0060d827bb55a58ccfc4f6aa1b7a0715b77a6bb</t>
        </is>
      </c>
      <c r="C16755" t="inlineStr">
        <is>
          <t>2018-07-03 23:32:54+00:00</t>
        </is>
      </c>
      <c r="D16755" t="inlineStr">
        <is>
          <t>add</t>
        </is>
      </c>
      <c r="E16755" t="inlineStr">
        <is>
          <t>django</t>
        </is>
      </c>
      <c r="F16755">
        <f>=2.0.7</f>
        <v/>
      </c>
      <c r="G16755" t="inlineStr"/>
      <c r="H16755" t="inlineStr"/>
    </row>
    <row r="16756">
      <c r="A16756" t="inlineStr">
        <is>
          <t>django_microsoft_auth</t>
        </is>
      </c>
      <c r="B16756" t="inlineStr">
        <is>
          <t>f0060d827bb55a58ccfc4f6aa1b7a0715b77a6bb</t>
        </is>
      </c>
      <c r="C16756" t="inlineStr">
        <is>
          <t>2018-07-03 23:32:54+00:00</t>
        </is>
      </c>
      <c r="D16756" t="inlineStr">
        <is>
          <t>rem</t>
        </is>
      </c>
      <c r="E16756" t="inlineStr"/>
      <c r="F16756" t="inlineStr"/>
      <c r="G16756" t="inlineStr">
        <is>
          <t>Django</t>
        </is>
      </c>
      <c r="H16756">
        <f>=2.0.4</f>
        <v/>
      </c>
    </row>
    <row r="16757">
      <c r="A16757" t="inlineStr">
        <is>
          <t>django_microsoft_auth</t>
        </is>
      </c>
      <c r="B16757" t="inlineStr">
        <is>
          <t>913bfa98820aa0f056b4e4f36c5043c4fc0b7898</t>
        </is>
      </c>
      <c r="C16757" t="inlineStr">
        <is>
          <t>2019-01-13 19:30:25+00:00</t>
        </is>
      </c>
      <c r="D16757" t="inlineStr">
        <is>
          <t>verchange</t>
        </is>
      </c>
      <c r="E16757" t="inlineStr">
        <is>
          <t>pytz</t>
        </is>
      </c>
      <c r="F16757">
        <f>=2018.9</f>
        <v/>
      </c>
      <c r="G16757" t="inlineStr">
        <is>
          <t>pytz</t>
        </is>
      </c>
      <c r="H16757">
        <f>=2018.5</f>
        <v/>
      </c>
    </row>
    <row r="16758">
      <c r="A16758" t="inlineStr">
        <is>
          <t>django_microsoft_auth</t>
        </is>
      </c>
      <c r="B16758" t="inlineStr">
        <is>
          <t>913bfa98820aa0f056b4e4f36c5043c4fc0b7898</t>
        </is>
      </c>
      <c r="C16758" t="inlineStr">
        <is>
          <t>2019-01-13 19:30:25+00:00</t>
        </is>
      </c>
      <c r="D16758" t="inlineStr">
        <is>
          <t>verchange</t>
        </is>
      </c>
      <c r="E16758" t="inlineStr">
        <is>
          <t>urllib3</t>
        </is>
      </c>
      <c r="F16758">
        <f>=1.24.1</f>
        <v/>
      </c>
      <c r="G16758" t="inlineStr">
        <is>
          <t>urllib3</t>
        </is>
      </c>
      <c r="H16758">
        <f>=1.23</f>
        <v/>
      </c>
    </row>
    <row r="16759">
      <c r="A16759" t="inlineStr">
        <is>
          <t>django_microsoft_auth</t>
        </is>
      </c>
      <c r="B16759" t="inlineStr">
        <is>
          <t>913bfa98820aa0f056b4e4f36c5043c4fc0b7898</t>
        </is>
      </c>
      <c r="C16759" t="inlineStr">
        <is>
          <t>2019-01-13 19:30:25+00:00</t>
        </is>
      </c>
      <c r="D16759" t="inlineStr">
        <is>
          <t>verchange</t>
        </is>
      </c>
      <c r="E16759" t="inlineStr">
        <is>
          <t>requests</t>
        </is>
      </c>
      <c r="F16759">
        <f>=2.21.0</f>
        <v/>
      </c>
      <c r="G16759" t="inlineStr">
        <is>
          <t>requests</t>
        </is>
      </c>
      <c r="H16759">
        <f>=2.19.1</f>
        <v/>
      </c>
    </row>
    <row r="16760">
      <c r="A16760" t="inlineStr">
        <is>
          <t>django_microsoft_auth</t>
        </is>
      </c>
      <c r="B16760" t="inlineStr">
        <is>
          <t>913bfa98820aa0f056b4e4f36c5043c4fc0b7898</t>
        </is>
      </c>
      <c r="C16760" t="inlineStr">
        <is>
          <t>2019-01-13 19:30:25+00:00</t>
        </is>
      </c>
      <c r="D16760" t="inlineStr">
        <is>
          <t>verchange</t>
        </is>
      </c>
      <c r="E16760" t="inlineStr">
        <is>
          <t>idna</t>
        </is>
      </c>
      <c r="F16760">
        <f>=2.8</f>
        <v/>
      </c>
      <c r="G16760" t="inlineStr">
        <is>
          <t>idna</t>
        </is>
      </c>
      <c r="H16760">
        <f>=2.7</f>
        <v/>
      </c>
    </row>
    <row r="16761">
      <c r="A16761" t="inlineStr">
        <is>
          <t>django_microsoft_auth</t>
        </is>
      </c>
      <c r="B16761" t="inlineStr">
        <is>
          <t>913bfa98820aa0f056b4e4f36c5043c4fc0b7898</t>
        </is>
      </c>
      <c r="C16761" t="inlineStr">
        <is>
          <t>2019-01-13 19:30:25+00:00</t>
        </is>
      </c>
      <c r="D16761" t="inlineStr">
        <is>
          <t>verchange</t>
        </is>
      </c>
      <c r="E16761" t="inlineStr">
        <is>
          <t>certifi</t>
        </is>
      </c>
      <c r="F16761">
        <f>=2018.11.29</f>
        <v/>
      </c>
      <c r="G16761" t="inlineStr">
        <is>
          <t>certifi</t>
        </is>
      </c>
      <c r="H16761">
        <f>=2018.4.16</f>
        <v/>
      </c>
    </row>
    <row r="16762">
      <c r="A16762" t="inlineStr">
        <is>
          <t>django_microsoft_auth</t>
        </is>
      </c>
      <c r="B16762" t="inlineStr">
        <is>
          <t>913bfa98820aa0f056b4e4f36c5043c4fc0b7898</t>
        </is>
      </c>
      <c r="C16762" t="inlineStr">
        <is>
          <t>2019-01-13 19:30:25+00:00</t>
        </is>
      </c>
      <c r="D16762" t="inlineStr">
        <is>
          <t>verchange</t>
        </is>
      </c>
      <c r="E16762" t="inlineStr">
        <is>
          <t>requests-oauthlib</t>
        </is>
      </c>
      <c r="F16762">
        <f>=1.1.0</f>
        <v/>
      </c>
      <c r="G16762" t="inlineStr">
        <is>
          <t>requests-oauthlib</t>
        </is>
      </c>
      <c r="H16762">
        <f>=1.0.0</f>
        <v/>
      </c>
    </row>
    <row r="16763">
      <c r="A16763" t="inlineStr">
        <is>
          <t>django_microsoft_auth</t>
        </is>
      </c>
      <c r="B16763" t="inlineStr">
        <is>
          <t>913bfa98820aa0f056b4e4f36c5043c4fc0b7898</t>
        </is>
      </c>
      <c r="C16763" t="inlineStr">
        <is>
          <t>2019-01-13 19:30:25+00:00</t>
        </is>
      </c>
      <c r="D16763" t="inlineStr">
        <is>
          <t>verchange</t>
        </is>
      </c>
      <c r="E16763" t="inlineStr">
        <is>
          <t>django</t>
        </is>
      </c>
      <c r="F16763">
        <f>=2.1.5</f>
        <v/>
      </c>
      <c r="G16763" t="inlineStr">
        <is>
          <t>django</t>
        </is>
      </c>
      <c r="H16763">
        <f>=2.0.7</f>
        <v/>
      </c>
    </row>
    <row r="16764">
      <c r="A16764" t="inlineStr">
        <is>
          <t>django_microsoft_auth</t>
        </is>
      </c>
      <c r="B16764" t="inlineStr">
        <is>
          <t>f557fdbe9b4fea027c215d4264dedd81315c611a</t>
        </is>
      </c>
      <c r="C16764" t="inlineStr">
        <is>
          <t>2019-02-28 20:32:06+00:00</t>
        </is>
      </c>
      <c r="D16764" t="inlineStr">
        <is>
          <t>verchange</t>
        </is>
      </c>
      <c r="E16764" t="inlineStr">
        <is>
          <t>django</t>
        </is>
      </c>
      <c r="F16764">
        <f>=2.1.7</f>
        <v/>
      </c>
      <c r="G16764" t="inlineStr">
        <is>
          <t>django</t>
        </is>
      </c>
      <c r="H16764">
        <f>=2.1.5</f>
        <v/>
      </c>
    </row>
    <row r="16765">
      <c r="A16765" t="inlineStr">
        <is>
          <t>django_microsoft_auth</t>
        </is>
      </c>
      <c r="B16765" t="inlineStr">
        <is>
          <t>71d3651237bf148208477c728fa7f980130d416e</t>
        </is>
      </c>
      <c r="C16765" t="inlineStr">
        <is>
          <t>2019-03-05 17:46:53+00:00</t>
        </is>
      </c>
      <c r="D16765" t="inlineStr">
        <is>
          <t>verchange</t>
        </is>
      </c>
      <c r="E16765" t="inlineStr">
        <is>
          <t>oauthlib</t>
        </is>
      </c>
      <c r="F16765">
        <f>=3.0.1</f>
        <v/>
      </c>
      <c r="G16765" t="inlineStr">
        <is>
          <t>oauthlib</t>
        </is>
      </c>
      <c r="H16765">
        <f>=2.1.0</f>
        <v/>
      </c>
    </row>
    <row r="16766">
      <c r="A16766" t="inlineStr">
        <is>
          <t>django_microsoft_auth</t>
        </is>
      </c>
      <c r="B16766" t="inlineStr">
        <is>
          <t>71d3651237bf148208477c728fa7f980130d416e</t>
        </is>
      </c>
      <c r="C16766" t="inlineStr">
        <is>
          <t>2019-03-05 17:46:53+00:00</t>
        </is>
      </c>
      <c r="D16766" t="inlineStr">
        <is>
          <t>verchange</t>
        </is>
      </c>
      <c r="E16766" t="inlineStr">
        <is>
          <t>requests-oauthlib</t>
        </is>
      </c>
      <c r="F16766">
        <f>=1.2.0</f>
        <v/>
      </c>
      <c r="G16766" t="inlineStr">
        <is>
          <t>requests-oauthlib</t>
        </is>
      </c>
      <c r="H16766">
        <f>=1.1.0</f>
        <v/>
      </c>
    </row>
    <row r="16767">
      <c r="A16767" t="inlineStr">
        <is>
          <t>django_microsoft_auth</t>
        </is>
      </c>
      <c r="B16767" t="inlineStr">
        <is>
          <t>217681f91a076e614f16de55b37c17a98885204f</t>
        </is>
      </c>
      <c r="C16767" t="inlineStr">
        <is>
          <t>2019-03-23 17:13:23+00:00</t>
        </is>
      </c>
      <c r="D16767" t="inlineStr">
        <is>
          <t>verchange</t>
        </is>
      </c>
      <c r="E16767" t="inlineStr">
        <is>
          <t>certifi</t>
        </is>
      </c>
      <c r="F16767">
        <f>=2019.3.9</f>
        <v/>
      </c>
      <c r="G16767" t="inlineStr">
        <is>
          <t>certifi</t>
        </is>
      </c>
      <c r="H16767">
        <f>=2018.11.29</f>
        <v/>
      </c>
    </row>
    <row r="16768">
      <c r="A16768" t="inlineStr">
        <is>
          <t>django_microsoft_auth</t>
        </is>
      </c>
      <c r="B16768" t="inlineStr">
        <is>
          <t>217681f91a076e614f16de55b37c17a98885204f</t>
        </is>
      </c>
      <c r="C16768" t="inlineStr">
        <is>
          <t>2019-03-23 17:13:23+00:00</t>
        </is>
      </c>
      <c r="D16768" t="inlineStr">
        <is>
          <t>add</t>
        </is>
      </c>
      <c r="E16768" t="inlineStr">
        <is>
          <t>asn1crypto</t>
        </is>
      </c>
      <c r="F16768">
        <f>=0.24.0</f>
        <v/>
      </c>
      <c r="G16768" t="inlineStr"/>
      <c r="H16768" t="inlineStr"/>
    </row>
    <row r="16769">
      <c r="A16769" t="inlineStr">
        <is>
          <t>django_microsoft_auth</t>
        </is>
      </c>
      <c r="B16769" t="inlineStr">
        <is>
          <t>217681f91a076e614f16de55b37c17a98885204f</t>
        </is>
      </c>
      <c r="C16769" t="inlineStr">
        <is>
          <t>2019-03-23 17:13:23+00:00</t>
        </is>
      </c>
      <c r="D16769" t="inlineStr">
        <is>
          <t>add</t>
        </is>
      </c>
      <c r="E16769" t="inlineStr">
        <is>
          <t>cffi</t>
        </is>
      </c>
      <c r="F16769">
        <f>=1.12.2</f>
        <v/>
      </c>
      <c r="G16769" t="inlineStr"/>
      <c r="H16769" t="inlineStr"/>
    </row>
    <row r="16770">
      <c r="A16770" t="inlineStr">
        <is>
          <t>django_microsoft_auth</t>
        </is>
      </c>
      <c r="B16770" t="inlineStr">
        <is>
          <t>217681f91a076e614f16de55b37c17a98885204f</t>
        </is>
      </c>
      <c r="C16770" t="inlineStr">
        <is>
          <t>2019-03-23 17:13:23+00:00</t>
        </is>
      </c>
      <c r="D16770" t="inlineStr">
        <is>
          <t>add</t>
        </is>
      </c>
      <c r="E16770" t="inlineStr">
        <is>
          <t>cryptography</t>
        </is>
      </c>
      <c r="F16770">
        <f>=2.6.1</f>
        <v/>
      </c>
      <c r="G16770" t="inlineStr"/>
      <c r="H16770" t="inlineStr"/>
    </row>
    <row r="16771">
      <c r="A16771" t="inlineStr">
        <is>
          <t>django_microsoft_auth</t>
        </is>
      </c>
      <c r="B16771" t="inlineStr">
        <is>
          <t>217681f91a076e614f16de55b37c17a98885204f</t>
        </is>
      </c>
      <c r="C16771" t="inlineStr">
        <is>
          <t>2019-03-23 17:13:23+00:00</t>
        </is>
      </c>
      <c r="D16771" t="inlineStr">
        <is>
          <t>add</t>
        </is>
      </c>
      <c r="E16771" t="inlineStr">
        <is>
          <t>pycparser</t>
        </is>
      </c>
      <c r="F16771">
        <f>=2.19</f>
        <v/>
      </c>
      <c r="G16771" t="inlineStr"/>
      <c r="H16771" t="inlineStr"/>
    </row>
    <row r="16772">
      <c r="A16772" t="inlineStr">
        <is>
          <t>django_microsoft_auth</t>
        </is>
      </c>
      <c r="B16772" t="inlineStr">
        <is>
          <t>217681f91a076e614f16de55b37c17a98885204f</t>
        </is>
      </c>
      <c r="C16772" t="inlineStr">
        <is>
          <t>2019-03-23 17:13:23+00:00</t>
        </is>
      </c>
      <c r="D16772" t="inlineStr">
        <is>
          <t>add</t>
        </is>
      </c>
      <c r="E16772" t="inlineStr">
        <is>
          <t>pyjwt</t>
        </is>
      </c>
      <c r="F16772">
        <f>=1.7.1</f>
        <v/>
      </c>
      <c r="G16772" t="inlineStr"/>
      <c r="H16772" t="inlineStr"/>
    </row>
    <row r="16773">
      <c r="A16773" t="inlineStr">
        <is>
          <t>django_microsoft_auth</t>
        </is>
      </c>
      <c r="B16773" t="inlineStr">
        <is>
          <t>217681f91a076e614f16de55b37c17a98885204f</t>
        </is>
      </c>
      <c r="C16773" t="inlineStr">
        <is>
          <t>2019-03-23 17:13:23+00:00</t>
        </is>
      </c>
      <c r="D16773" t="inlineStr">
        <is>
          <t>add</t>
        </is>
      </c>
      <c r="E16773" t="inlineStr">
        <is>
          <t>six</t>
        </is>
      </c>
      <c r="F16773">
        <f>=1.12.0</f>
        <v/>
      </c>
      <c r="G16773" t="inlineStr"/>
      <c r="H16773" t="inlineStr"/>
    </row>
    <row r="16774">
      <c r="A16774" t="inlineStr">
        <is>
          <t>django_microsoft_auth</t>
        </is>
      </c>
      <c r="B16774" t="inlineStr">
        <is>
          <t>f45d7f3838d27b8a4f8e110a011fb84a4f45e93f</t>
        </is>
      </c>
      <c r="C16774" t="inlineStr">
        <is>
          <t>2019-04-28 12:47:56+00:00</t>
        </is>
      </c>
      <c r="D16774" t="inlineStr">
        <is>
          <t>verchange</t>
        </is>
      </c>
      <c r="E16774" t="inlineStr">
        <is>
          <t>pytz</t>
        </is>
      </c>
      <c r="F16774">
        <f>=2019.1</f>
        <v/>
      </c>
      <c r="G16774" t="inlineStr">
        <is>
          <t>pytz</t>
        </is>
      </c>
      <c r="H16774">
        <f>=2018.9</f>
        <v/>
      </c>
    </row>
    <row r="16775">
      <c r="A16775" t="inlineStr">
        <is>
          <t>django_microsoft_auth</t>
        </is>
      </c>
      <c r="B16775" t="inlineStr">
        <is>
          <t>f45d7f3838d27b8a4f8e110a011fb84a4f45e93f</t>
        </is>
      </c>
      <c r="C16775" t="inlineStr">
        <is>
          <t>2019-04-28 12:47:56+00:00</t>
        </is>
      </c>
      <c r="D16775" t="inlineStr">
        <is>
          <t>verchange</t>
        </is>
      </c>
      <c r="E16775" t="inlineStr">
        <is>
          <t>urllib3</t>
        </is>
      </c>
      <c r="F16775">
        <f>=1.24.2</f>
        <v/>
      </c>
      <c r="G16775" t="inlineStr">
        <is>
          <t>urllib3</t>
        </is>
      </c>
      <c r="H16775">
        <f>=1.24.1</f>
        <v/>
      </c>
    </row>
    <row r="16776">
      <c r="A16776" t="inlineStr">
        <is>
          <t>django_microsoft_auth</t>
        </is>
      </c>
      <c r="B16776" t="inlineStr">
        <is>
          <t>f45d7f3838d27b8a4f8e110a011fb84a4f45e93f</t>
        </is>
      </c>
      <c r="C16776" t="inlineStr">
        <is>
          <t>2019-04-28 12:47:56+00:00</t>
        </is>
      </c>
      <c r="D16776" t="inlineStr">
        <is>
          <t>verchange</t>
        </is>
      </c>
      <c r="E16776" t="inlineStr">
        <is>
          <t>django</t>
        </is>
      </c>
      <c r="F16776">
        <f>=2.2</f>
        <v/>
      </c>
      <c r="G16776" t="inlineStr">
        <is>
          <t>django</t>
        </is>
      </c>
      <c r="H16776">
        <f>=2.1.7</f>
        <v/>
      </c>
    </row>
    <row r="16777">
      <c r="A16777" t="inlineStr">
        <is>
          <t>django_microsoft_auth</t>
        </is>
      </c>
      <c r="B16777" t="inlineStr">
        <is>
          <t>f45d7f3838d27b8a4f8e110a011fb84a4f45e93f</t>
        </is>
      </c>
      <c r="C16777" t="inlineStr">
        <is>
          <t>2019-04-28 12:47:56+00:00</t>
        </is>
      </c>
      <c r="D16777" t="inlineStr">
        <is>
          <t>verchange</t>
        </is>
      </c>
      <c r="E16777" t="inlineStr">
        <is>
          <t>cffi</t>
        </is>
      </c>
      <c r="F16777">
        <f>=1.12.3</f>
        <v/>
      </c>
      <c r="G16777" t="inlineStr">
        <is>
          <t>cffi</t>
        </is>
      </c>
      <c r="H16777">
        <f>=1.12.2</f>
        <v/>
      </c>
    </row>
    <row r="16778">
      <c r="A16778" t="inlineStr">
        <is>
          <t>django_microsoft_auth</t>
        </is>
      </c>
      <c r="B16778" t="inlineStr">
        <is>
          <t>f45d7f3838d27b8a4f8e110a011fb84a4f45e93f</t>
        </is>
      </c>
      <c r="C16778" t="inlineStr">
        <is>
          <t>2019-04-28 12:47:56+00:00</t>
        </is>
      </c>
      <c r="D16778" t="inlineStr">
        <is>
          <t>add</t>
        </is>
      </c>
      <c r="E16778" t="inlineStr">
        <is>
          <t>sqlparse</t>
        </is>
      </c>
      <c r="F16778">
        <f>=0.3.0</f>
        <v/>
      </c>
      <c r="G16778" t="inlineStr"/>
      <c r="H16778" t="inlineStr"/>
    </row>
    <row r="16779">
      <c r="A16779" t="inlineStr">
        <is>
          <t>django_microsoft_auth</t>
        </is>
      </c>
      <c r="B16779" t="inlineStr">
        <is>
          <t>ad81d7ee9eb410e94f94d61ade620898152a9e60</t>
        </is>
      </c>
      <c r="C16779" t="inlineStr">
        <is>
          <t>2019-05-19 11:07:29+00:00</t>
        </is>
      </c>
      <c r="D16779" t="inlineStr">
        <is>
          <t>verchange</t>
        </is>
      </c>
      <c r="E16779" t="inlineStr">
        <is>
          <t>requests</t>
        </is>
      </c>
      <c r="F16779">
        <f>=2.22.0</f>
        <v/>
      </c>
      <c r="G16779" t="inlineStr">
        <is>
          <t>requests</t>
        </is>
      </c>
      <c r="H16779">
        <f>=2.21.0</f>
        <v/>
      </c>
    </row>
    <row r="16780">
      <c r="A16780" t="inlineStr">
        <is>
          <t>django_microsoft_auth</t>
        </is>
      </c>
      <c r="B16780" t="inlineStr">
        <is>
          <t>ad81d7ee9eb410e94f94d61ade620898152a9e60</t>
        </is>
      </c>
      <c r="C16780" t="inlineStr">
        <is>
          <t>2019-05-19 11:07:29+00:00</t>
        </is>
      </c>
      <c r="D16780" t="inlineStr">
        <is>
          <t>verchange</t>
        </is>
      </c>
      <c r="E16780" t="inlineStr">
        <is>
          <t>urllib3</t>
        </is>
      </c>
      <c r="F16780">
        <f>=1.25.2</f>
        <v/>
      </c>
      <c r="G16780" t="inlineStr">
        <is>
          <t>urllib3</t>
        </is>
      </c>
      <c r="H16780">
        <f>=1.24.2</f>
        <v/>
      </c>
    </row>
    <row r="16781">
      <c r="A16781" t="inlineStr">
        <is>
          <t>django_microsoft_auth</t>
        </is>
      </c>
      <c r="B16781" t="inlineStr">
        <is>
          <t>ad81d7ee9eb410e94f94d61ade620898152a9e60</t>
        </is>
      </c>
      <c r="C16781" t="inlineStr">
        <is>
          <t>2019-05-19 11:07:29+00:00</t>
        </is>
      </c>
      <c r="D16781" t="inlineStr">
        <is>
          <t>verchange</t>
        </is>
      </c>
      <c r="E16781" t="inlineStr">
        <is>
          <t>django</t>
        </is>
      </c>
      <c r="F16781">
        <f>=2.2.1</f>
        <v/>
      </c>
      <c r="G16781" t="inlineStr">
        <is>
          <t>django</t>
        </is>
      </c>
      <c r="H16781">
        <f>=2.2</f>
        <v/>
      </c>
    </row>
    <row r="16782">
      <c r="A16782" t="inlineStr">
        <is>
          <t>django_microsoft_auth</t>
        </is>
      </c>
      <c r="B16782" t="inlineStr">
        <is>
          <t>5f7292a5583eaf280638f0af6339eaadc264a81d</t>
        </is>
      </c>
      <c r="C16782" t="inlineStr">
        <is>
          <t>2019-07-20 17:18:30+00:00</t>
        </is>
      </c>
      <c r="D16782" t="inlineStr">
        <is>
          <t>verchange</t>
        </is>
      </c>
      <c r="E16782" t="inlineStr">
        <is>
          <t>urllib3</t>
        </is>
      </c>
      <c r="F16782">
        <f>=1.25.3</f>
        <v/>
      </c>
      <c r="G16782" t="inlineStr">
        <is>
          <t>urllib3</t>
        </is>
      </c>
      <c r="H16782">
        <f>=1.25.2</f>
        <v/>
      </c>
    </row>
    <row r="16783">
      <c r="A16783" t="inlineStr">
        <is>
          <t>django_microsoft_auth</t>
        </is>
      </c>
      <c r="B16783" t="inlineStr">
        <is>
          <t>5f7292a5583eaf280638f0af6339eaadc264a81d</t>
        </is>
      </c>
      <c r="C16783" t="inlineStr">
        <is>
          <t>2019-07-20 17:18:30+00:00</t>
        </is>
      </c>
      <c r="D16783" t="inlineStr">
        <is>
          <t>verchange</t>
        </is>
      </c>
      <c r="E16783" t="inlineStr">
        <is>
          <t>certifi</t>
        </is>
      </c>
      <c r="F16783">
        <f>=2019.6.16</f>
        <v/>
      </c>
      <c r="G16783" t="inlineStr">
        <is>
          <t>certifi</t>
        </is>
      </c>
      <c r="H16783">
        <f>=2019.3.9</f>
        <v/>
      </c>
    </row>
    <row r="16784">
      <c r="A16784" t="inlineStr">
        <is>
          <t>django_microsoft_auth</t>
        </is>
      </c>
      <c r="B16784" t="inlineStr">
        <is>
          <t>5f7292a5583eaf280638f0af6339eaadc264a81d</t>
        </is>
      </c>
      <c r="C16784" t="inlineStr">
        <is>
          <t>2019-07-20 17:18:30+00:00</t>
        </is>
      </c>
      <c r="D16784" t="inlineStr">
        <is>
          <t>verchange</t>
        </is>
      </c>
      <c r="E16784" t="inlineStr">
        <is>
          <t>cryptography</t>
        </is>
      </c>
      <c r="F16784">
        <f>=2.7</f>
        <v/>
      </c>
      <c r="G16784" t="inlineStr">
        <is>
          <t>cryptography</t>
        </is>
      </c>
      <c r="H16784">
        <f>=2.6.1</f>
        <v/>
      </c>
    </row>
    <row r="16785">
      <c r="A16785" t="inlineStr">
        <is>
          <t>django_microsoft_auth</t>
        </is>
      </c>
      <c r="B16785" t="inlineStr">
        <is>
          <t>5f7292a5583eaf280638f0af6339eaadc264a81d</t>
        </is>
      </c>
      <c r="C16785" t="inlineStr">
        <is>
          <t>2019-07-20 17:18:30+00:00</t>
        </is>
      </c>
      <c r="D16785" t="inlineStr">
        <is>
          <t>verchange</t>
        </is>
      </c>
      <c r="E16785" t="inlineStr">
        <is>
          <t>oauthlib</t>
        </is>
      </c>
      <c r="F16785">
        <f>=3.0.2</f>
        <v/>
      </c>
      <c r="G16785" t="inlineStr">
        <is>
          <t>oauthlib</t>
        </is>
      </c>
      <c r="H16785">
        <f>=3.0.1</f>
        <v/>
      </c>
    </row>
    <row r="16786">
      <c r="A16786" t="inlineStr">
        <is>
          <t>django_microsoft_auth</t>
        </is>
      </c>
      <c r="B16786" t="inlineStr">
        <is>
          <t>5f7292a5583eaf280638f0af6339eaadc264a81d</t>
        </is>
      </c>
      <c r="C16786" t="inlineStr">
        <is>
          <t>2019-07-20 17:18:30+00:00</t>
        </is>
      </c>
      <c r="D16786" t="inlineStr">
        <is>
          <t>verchange</t>
        </is>
      </c>
      <c r="E16786" t="inlineStr">
        <is>
          <t>django</t>
        </is>
      </c>
      <c r="F16786">
        <f>=2.2.3</f>
        <v/>
      </c>
      <c r="G16786" t="inlineStr">
        <is>
          <t>django</t>
        </is>
      </c>
      <c r="H16786">
        <f>=2.2.1</f>
        <v/>
      </c>
    </row>
    <row r="16787">
      <c r="A16787" t="inlineStr">
        <is>
          <t>django_microsoft_auth</t>
        </is>
      </c>
      <c r="B16787" t="inlineStr">
        <is>
          <t>47b10718dc0a8bd0c521c9dc1a51d986a5f36a59</t>
        </is>
      </c>
      <c r="C16787" t="inlineStr">
        <is>
          <t>2020-08-15 13:31:53+00:00</t>
        </is>
      </c>
      <c r="D16787" t="inlineStr">
        <is>
          <t>verchange</t>
        </is>
      </c>
      <c r="E16787" t="inlineStr">
        <is>
          <t>pytz</t>
        </is>
      </c>
      <c r="F16787">
        <f>=2020.1</f>
        <v/>
      </c>
      <c r="G16787" t="inlineStr">
        <is>
          <t>pytz</t>
        </is>
      </c>
      <c r="H16787">
        <f>=2019.1</f>
        <v/>
      </c>
    </row>
    <row r="16788">
      <c r="A16788" t="inlineStr">
        <is>
          <t>django_microsoft_auth</t>
        </is>
      </c>
      <c r="B16788" t="inlineStr">
        <is>
          <t>47b10718dc0a8bd0c521c9dc1a51d986a5f36a59</t>
        </is>
      </c>
      <c r="C16788" t="inlineStr">
        <is>
          <t>2020-08-15 13:31:53+00:00</t>
        </is>
      </c>
      <c r="D16788" t="inlineStr">
        <is>
          <t>verchange</t>
        </is>
      </c>
      <c r="E16788" t="inlineStr">
        <is>
          <t>urllib3</t>
        </is>
      </c>
      <c r="F16788">
        <f>=1.25.10</f>
        <v/>
      </c>
      <c r="G16788" t="inlineStr">
        <is>
          <t>urllib3</t>
        </is>
      </c>
      <c r="H16788">
        <f>=1.25.3</f>
        <v/>
      </c>
    </row>
    <row r="16789">
      <c r="A16789" t="inlineStr">
        <is>
          <t>django_microsoft_auth</t>
        </is>
      </c>
      <c r="B16789" t="inlineStr">
        <is>
          <t>47b10718dc0a8bd0c521c9dc1a51d986a5f36a59</t>
        </is>
      </c>
      <c r="C16789" t="inlineStr">
        <is>
          <t>2020-08-15 13:31:53+00:00</t>
        </is>
      </c>
      <c r="D16789" t="inlineStr">
        <is>
          <t>verchange</t>
        </is>
      </c>
      <c r="E16789" t="inlineStr">
        <is>
          <t>six</t>
        </is>
      </c>
      <c r="F16789">
        <f>=1.15.0</f>
        <v/>
      </c>
      <c r="G16789" t="inlineStr">
        <is>
          <t>six</t>
        </is>
      </c>
      <c r="H16789">
        <f>=1.12.0</f>
        <v/>
      </c>
    </row>
    <row r="16790">
      <c r="A16790" t="inlineStr">
        <is>
          <t>django_microsoft_auth</t>
        </is>
      </c>
      <c r="B16790" t="inlineStr">
        <is>
          <t>47b10718dc0a8bd0c521c9dc1a51d986a5f36a59</t>
        </is>
      </c>
      <c r="C16790" t="inlineStr">
        <is>
          <t>2020-08-15 13:31:53+00:00</t>
        </is>
      </c>
      <c r="D16790" t="inlineStr">
        <is>
          <t>verchange</t>
        </is>
      </c>
      <c r="E16790" t="inlineStr">
        <is>
          <t>sqlparse</t>
        </is>
      </c>
      <c r="F16790">
        <f>=0.3.1</f>
        <v/>
      </c>
      <c r="G16790" t="inlineStr">
        <is>
          <t>sqlparse</t>
        </is>
      </c>
      <c r="H16790">
        <f>=0.3.0</f>
        <v/>
      </c>
    </row>
    <row r="16791">
      <c r="A16791" t="inlineStr">
        <is>
          <t>django_microsoft_auth</t>
        </is>
      </c>
      <c r="B16791" t="inlineStr">
        <is>
          <t>47b10718dc0a8bd0c521c9dc1a51d986a5f36a59</t>
        </is>
      </c>
      <c r="C16791" t="inlineStr">
        <is>
          <t>2020-08-15 13:31:53+00:00</t>
        </is>
      </c>
      <c r="D16791" t="inlineStr">
        <is>
          <t>verchange</t>
        </is>
      </c>
      <c r="E16791" t="inlineStr">
        <is>
          <t>pyjwt</t>
        </is>
      </c>
      <c r="F16791">
        <f>=1.7.1</f>
        <v/>
      </c>
      <c r="G16791" t="inlineStr">
        <is>
          <t>pyjwt</t>
        </is>
      </c>
      <c r="H16791">
        <f>=1.7.1</f>
        <v/>
      </c>
    </row>
    <row r="16792">
      <c r="A16792" t="inlineStr">
        <is>
          <t>django_microsoft_auth</t>
        </is>
      </c>
      <c r="B16792" t="inlineStr">
        <is>
          <t>47b10718dc0a8bd0c521c9dc1a51d986a5f36a59</t>
        </is>
      </c>
      <c r="C16792" t="inlineStr">
        <is>
          <t>2020-08-15 13:31:53+00:00</t>
        </is>
      </c>
      <c r="D16792" t="inlineStr">
        <is>
          <t>verchange</t>
        </is>
      </c>
      <c r="E16792" t="inlineStr">
        <is>
          <t>cffi</t>
        </is>
      </c>
      <c r="F16792">
        <f>=1.14.1</f>
        <v/>
      </c>
      <c r="G16792" t="inlineStr">
        <is>
          <t>cffi</t>
        </is>
      </c>
      <c r="H16792">
        <f>=1.12.3</f>
        <v/>
      </c>
    </row>
    <row r="16793">
      <c r="A16793" t="inlineStr">
        <is>
          <t>django_microsoft_auth</t>
        </is>
      </c>
      <c r="B16793" t="inlineStr">
        <is>
          <t>47b10718dc0a8bd0c521c9dc1a51d986a5f36a59</t>
        </is>
      </c>
      <c r="C16793" t="inlineStr">
        <is>
          <t>2020-08-15 13:31:53+00:00</t>
        </is>
      </c>
      <c r="D16793" t="inlineStr">
        <is>
          <t>verchange</t>
        </is>
      </c>
      <c r="E16793" t="inlineStr">
        <is>
          <t>requests</t>
        </is>
      </c>
      <c r="F16793">
        <f>=2.24.0</f>
        <v/>
      </c>
      <c r="G16793" t="inlineStr">
        <is>
          <t>requests</t>
        </is>
      </c>
      <c r="H16793">
        <f>=2.22.0</f>
        <v/>
      </c>
    </row>
    <row r="16794">
      <c r="A16794" t="inlineStr">
        <is>
          <t>django_microsoft_auth</t>
        </is>
      </c>
      <c r="B16794" t="inlineStr">
        <is>
          <t>47b10718dc0a8bd0c521c9dc1a51d986a5f36a59</t>
        </is>
      </c>
      <c r="C16794" t="inlineStr">
        <is>
          <t>2020-08-15 13:31:53+00:00</t>
        </is>
      </c>
      <c r="D16794" t="inlineStr">
        <is>
          <t>verchange</t>
        </is>
      </c>
      <c r="E16794" t="inlineStr">
        <is>
          <t>idna</t>
        </is>
      </c>
      <c r="F16794">
        <f>=2.10</f>
        <v/>
      </c>
      <c r="G16794" t="inlineStr">
        <is>
          <t>idna</t>
        </is>
      </c>
      <c r="H16794">
        <f>=2.8</f>
        <v/>
      </c>
    </row>
    <row r="16795">
      <c r="A16795" t="inlineStr">
        <is>
          <t>django_microsoft_auth</t>
        </is>
      </c>
      <c r="B16795" t="inlineStr">
        <is>
          <t>47b10718dc0a8bd0c521c9dc1a51d986a5f36a59</t>
        </is>
      </c>
      <c r="C16795" t="inlineStr">
        <is>
          <t>2020-08-15 13:31:53+00:00</t>
        </is>
      </c>
      <c r="D16795" t="inlineStr">
        <is>
          <t>verchange</t>
        </is>
      </c>
      <c r="E16795" t="inlineStr">
        <is>
          <t>certifi</t>
        </is>
      </c>
      <c r="F16795">
        <f>=2020.6.20</f>
        <v/>
      </c>
      <c r="G16795" t="inlineStr">
        <is>
          <t>certifi</t>
        </is>
      </c>
      <c r="H16795">
        <f>=2019.6.16</f>
        <v/>
      </c>
    </row>
    <row r="16796">
      <c r="A16796" t="inlineStr">
        <is>
          <t>django_microsoft_auth</t>
        </is>
      </c>
      <c r="B16796" t="inlineStr">
        <is>
          <t>47b10718dc0a8bd0c521c9dc1a51d986a5f36a59</t>
        </is>
      </c>
      <c r="C16796" t="inlineStr">
        <is>
          <t>2020-08-15 13:31:53+00:00</t>
        </is>
      </c>
      <c r="D16796" t="inlineStr">
        <is>
          <t>verchange</t>
        </is>
      </c>
      <c r="E16796" t="inlineStr">
        <is>
          <t>cryptography</t>
        </is>
      </c>
      <c r="F16796">
        <f>=3.0</f>
        <v/>
      </c>
      <c r="G16796" t="inlineStr">
        <is>
          <t>cryptography</t>
        </is>
      </c>
      <c r="H16796">
        <f>=2.7</f>
        <v/>
      </c>
    </row>
    <row r="16797">
      <c r="A16797" t="inlineStr">
        <is>
          <t>django_microsoft_auth</t>
        </is>
      </c>
      <c r="B16797" t="inlineStr">
        <is>
          <t>47b10718dc0a8bd0c521c9dc1a51d986a5f36a59</t>
        </is>
      </c>
      <c r="C16797" t="inlineStr">
        <is>
          <t>2020-08-15 13:31:53+00:00</t>
        </is>
      </c>
      <c r="D16797" t="inlineStr">
        <is>
          <t>verchange</t>
        </is>
      </c>
      <c r="E16797" t="inlineStr">
        <is>
          <t>pycparser</t>
        </is>
      </c>
      <c r="F16797">
        <f>=2.20</f>
        <v/>
      </c>
      <c r="G16797" t="inlineStr">
        <is>
          <t>pycparser</t>
        </is>
      </c>
      <c r="H16797">
        <f>=2.19</f>
        <v/>
      </c>
    </row>
    <row r="16798">
      <c r="A16798" t="inlineStr">
        <is>
          <t>django_microsoft_auth</t>
        </is>
      </c>
      <c r="B16798" t="inlineStr">
        <is>
          <t>47b10718dc0a8bd0c521c9dc1a51d986a5f36a59</t>
        </is>
      </c>
      <c r="C16798" t="inlineStr">
        <is>
          <t>2020-08-15 13:31:53+00:00</t>
        </is>
      </c>
      <c r="D16798" t="inlineStr">
        <is>
          <t>verchange</t>
        </is>
      </c>
      <c r="E16798" t="inlineStr">
        <is>
          <t>oauthlib</t>
        </is>
      </c>
      <c r="F16798">
        <f>=3.1.0</f>
        <v/>
      </c>
      <c r="G16798" t="inlineStr">
        <is>
          <t>oauthlib</t>
        </is>
      </c>
      <c r="H16798">
        <f>=3.0.2</f>
        <v/>
      </c>
    </row>
    <row r="16799">
      <c r="A16799" t="inlineStr">
        <is>
          <t>django_microsoft_auth</t>
        </is>
      </c>
      <c r="B16799" t="inlineStr">
        <is>
          <t>47b10718dc0a8bd0c521c9dc1a51d986a5f36a59</t>
        </is>
      </c>
      <c r="C16799" t="inlineStr">
        <is>
          <t>2020-08-15 13:31:53+00:00</t>
        </is>
      </c>
      <c r="D16799" t="inlineStr">
        <is>
          <t>verchange</t>
        </is>
      </c>
      <c r="E16799" t="inlineStr">
        <is>
          <t>requests-oauthlib</t>
        </is>
      </c>
      <c r="F16799">
        <f>=1.3.0</f>
        <v/>
      </c>
      <c r="G16799" t="inlineStr">
        <is>
          <t>requests-oauthlib</t>
        </is>
      </c>
      <c r="H16799">
        <f>=1.2.0</f>
        <v/>
      </c>
    </row>
    <row r="16800">
      <c r="A16800" t="inlineStr">
        <is>
          <t>django_microsoft_auth</t>
        </is>
      </c>
      <c r="B16800" t="inlineStr">
        <is>
          <t>47b10718dc0a8bd0c521c9dc1a51d986a5f36a59</t>
        </is>
      </c>
      <c r="C16800" t="inlineStr">
        <is>
          <t>2020-08-15 13:31:53+00:00</t>
        </is>
      </c>
      <c r="D16800" t="inlineStr">
        <is>
          <t>verchange</t>
        </is>
      </c>
      <c r="E16800" t="inlineStr">
        <is>
          <t>django</t>
        </is>
      </c>
      <c r="F16800">
        <f>=3.1</f>
        <v/>
      </c>
      <c r="G16800" t="inlineStr">
        <is>
          <t>django</t>
        </is>
      </c>
      <c r="H16800">
        <f>=2.2.3</f>
        <v/>
      </c>
    </row>
    <row r="16801">
      <c r="A16801" t="inlineStr">
        <is>
          <t>django_microsoft_auth</t>
        </is>
      </c>
      <c r="B16801" t="inlineStr">
        <is>
          <t>47b10718dc0a8bd0c521c9dc1a51d986a5f36a59</t>
        </is>
      </c>
      <c r="C16801" t="inlineStr">
        <is>
          <t>2020-08-15 13:31:53+00:00</t>
        </is>
      </c>
      <c r="D16801" t="inlineStr">
        <is>
          <t>add</t>
        </is>
      </c>
      <c r="E16801" t="inlineStr">
        <is>
          <t>asgiref</t>
        </is>
      </c>
      <c r="F16801">
        <f>=3.2.10</f>
        <v/>
      </c>
      <c r="G16801" t="inlineStr"/>
      <c r="H16801" t="inlineStr"/>
    </row>
    <row r="16802">
      <c r="A16802" t="inlineStr">
        <is>
          <t>django_microsoft_auth</t>
        </is>
      </c>
      <c r="B16802" t="inlineStr">
        <is>
          <t>47b10718dc0a8bd0c521c9dc1a51d986a5f36a59</t>
        </is>
      </c>
      <c r="C16802" t="inlineStr">
        <is>
          <t>2020-08-15 13:31:53+00:00</t>
        </is>
      </c>
      <c r="D16802" t="inlineStr">
        <is>
          <t>rem</t>
        </is>
      </c>
      <c r="E16802" t="inlineStr"/>
      <c r="F16802" t="inlineStr"/>
      <c r="G16802" t="inlineStr">
        <is>
          <t>asn1crypto</t>
        </is>
      </c>
      <c r="H16802">
        <f>=0.24.0</f>
        <v/>
      </c>
    </row>
    <row r="16803">
      <c r="A16803" t="inlineStr">
        <is>
          <t>packstack</t>
        </is>
      </c>
      <c r="B16803" t="inlineStr">
        <is>
          <t>8b2646f3bad675370e4341a1aba568c88245e477</t>
        </is>
      </c>
      <c r="C16803" t="inlineStr">
        <is>
          <t>2016-10-03 17:42:51+00:00</t>
        </is>
      </c>
      <c r="D16803" t="inlineStr">
        <is>
          <t>add</t>
        </is>
      </c>
      <c r="E16803" t="inlineStr">
        <is>
          <t>pycparser</t>
        </is>
      </c>
      <c r="F16803">
        <f>=2.13</f>
        <v/>
      </c>
      <c r="G16803" t="inlineStr"/>
      <c r="H16803" t="inlineStr"/>
    </row>
    <row r="16804">
      <c r="A16804" t="inlineStr">
        <is>
          <t>packstack</t>
        </is>
      </c>
      <c r="B16804" t="inlineStr">
        <is>
          <t>af7b24ad29b47dea6f0acc48c7c943703b810b67</t>
        </is>
      </c>
      <c r="C16804" t="inlineStr">
        <is>
          <t>2016-10-21 22:28:14+00:00</t>
        </is>
      </c>
      <c r="D16804" t="inlineStr">
        <is>
          <t>verchange</t>
        </is>
      </c>
      <c r="E16804" t="inlineStr">
        <is>
          <t>pyOpenSSL</t>
        </is>
      </c>
      <c r="F16804" t="inlineStr">
        <is>
          <t>&lt;15.0.0</t>
        </is>
      </c>
      <c r="G16804" t="inlineStr">
        <is>
          <t>pyOpenSSL</t>
        </is>
      </c>
      <c r="H16804" t="inlineStr"/>
    </row>
    <row r="16805">
      <c r="A16805" t="inlineStr">
        <is>
          <t>packstack</t>
        </is>
      </c>
      <c r="B16805" t="inlineStr">
        <is>
          <t>af7b24ad29b47dea6f0acc48c7c943703b810b67</t>
        </is>
      </c>
      <c r="C16805" t="inlineStr">
        <is>
          <t>2016-10-21 22:28:14+00:00</t>
        </is>
      </c>
      <c r="D16805" t="inlineStr">
        <is>
          <t>verchange</t>
        </is>
      </c>
      <c r="E16805" t="inlineStr">
        <is>
          <t>cryptography</t>
        </is>
      </c>
      <c r="F16805" t="inlineStr">
        <is>
          <t>&gt;=1.0;!=1.3.0</t>
        </is>
      </c>
      <c r="G16805" t="inlineStr">
        <is>
          <t>cryptography</t>
        </is>
      </c>
      <c r="H16805" t="inlineStr"/>
    </row>
    <row r="16806">
      <c r="A16806" t="inlineStr">
        <is>
          <t>packstack</t>
        </is>
      </c>
      <c r="B16806" t="inlineStr">
        <is>
          <t>af7b24ad29b47dea6f0acc48c7c943703b810b67</t>
        </is>
      </c>
      <c r="C16806" t="inlineStr">
        <is>
          <t>2016-10-21 22:28:14+00:00</t>
        </is>
      </c>
      <c r="D16806" t="inlineStr">
        <is>
          <t>add</t>
        </is>
      </c>
      <c r="E16806" t="inlineStr">
        <is>
          <t>pbr</t>
        </is>
      </c>
      <c r="F16806" t="inlineStr">
        <is>
          <t>&gt;=1.6</t>
        </is>
      </c>
      <c r="G16806" t="inlineStr"/>
      <c r="H16806" t="inlineStr"/>
    </row>
    <row r="16807">
      <c r="A16807" t="inlineStr">
        <is>
          <t>packstack</t>
        </is>
      </c>
      <c r="B16807" t="inlineStr">
        <is>
          <t>af7b24ad29b47dea6f0acc48c7c943703b810b67</t>
        </is>
      </c>
      <c r="C16807" t="inlineStr">
        <is>
          <t>2016-10-21 22:28:14+00:00</t>
        </is>
      </c>
      <c r="D16807" t="inlineStr">
        <is>
          <t>rem</t>
        </is>
      </c>
      <c r="E16807" t="inlineStr"/>
      <c r="F16807" t="inlineStr"/>
      <c r="G16807" t="inlineStr">
        <is>
          <t>pycparser</t>
        </is>
      </c>
      <c r="H16807">
        <f>=2.13</f>
        <v/>
      </c>
    </row>
    <row r="16808">
      <c r="A16808" t="inlineStr">
        <is>
          <t>packstack</t>
        </is>
      </c>
      <c r="B16808" t="inlineStr">
        <is>
          <t>5a95e441474b5e4dce781ebc571972df16061f16</t>
        </is>
      </c>
      <c r="C16808" t="inlineStr">
        <is>
          <t>2017-03-10 18:01:39+00:00</t>
        </is>
      </c>
      <c r="D16808" t="inlineStr">
        <is>
          <t>add</t>
        </is>
      </c>
      <c r="E16808" t="inlineStr">
        <is>
          <t>netifaces</t>
        </is>
      </c>
      <c r="F16808" t="inlineStr"/>
      <c r="G16808" t="inlineStr"/>
      <c r="H16808" t="inlineStr"/>
    </row>
    <row r="16809">
      <c r="A16809" t="inlineStr">
        <is>
          <t>packstack</t>
        </is>
      </c>
      <c r="B16809" t="inlineStr">
        <is>
          <t>d99f3703eae9a1e26a675410ff3c79d03d0902a7</t>
        </is>
      </c>
      <c r="C16809" t="inlineStr">
        <is>
          <t>2017-05-31 11:30:04+00:00</t>
        </is>
      </c>
      <c r="D16809" t="inlineStr">
        <is>
          <t>rem</t>
        </is>
      </c>
      <c r="E16809" t="inlineStr"/>
      <c r="F16809" t="inlineStr"/>
      <c r="G16809" t="inlineStr">
        <is>
          <t>pycparser</t>
        </is>
      </c>
      <c r="H16809">
        <f>=2.13</f>
        <v/>
      </c>
    </row>
    <row r="16810">
      <c r="A16810" t="inlineStr">
        <is>
          <t>packstack</t>
        </is>
      </c>
      <c r="B16810" t="inlineStr">
        <is>
          <t>f69cabfa52f020ddccf6a4afe579064e993b81a8</t>
        </is>
      </c>
      <c r="C16810" t="inlineStr">
        <is>
          <t>2017-10-26 23:30:45+00:00</t>
        </is>
      </c>
      <c r="D16810" t="inlineStr">
        <is>
          <t>verchange</t>
        </is>
      </c>
      <c r="E16810" t="inlineStr">
        <is>
          <t>pyOpenSSL</t>
        </is>
      </c>
      <c r="F16810" t="inlineStr">
        <is>
          <t>&gt;=16.2.0</t>
        </is>
      </c>
      <c r="G16810" t="inlineStr">
        <is>
          <t>pyOpenSSL</t>
        </is>
      </c>
      <c r="H16810" t="inlineStr">
        <is>
          <t>&lt;15.0.0</t>
        </is>
      </c>
    </row>
    <row r="16811">
      <c r="A16811" t="inlineStr">
        <is>
          <t>packstack</t>
        </is>
      </c>
      <c r="B16811" t="inlineStr">
        <is>
          <t>f69cabfa52f020ddccf6a4afe579064e993b81a8</t>
        </is>
      </c>
      <c r="C16811" t="inlineStr">
        <is>
          <t>2017-10-26 23:30:45+00:00</t>
        </is>
      </c>
      <c r="D16811" t="inlineStr">
        <is>
          <t>rem</t>
        </is>
      </c>
      <c r="E16811" t="inlineStr"/>
      <c r="F16811" t="inlineStr"/>
      <c r="G16811" t="inlineStr">
        <is>
          <t>cryptography</t>
        </is>
      </c>
      <c r="H16811" t="inlineStr">
        <is>
          <t>&gt;=1.0;!=1.3.0</t>
        </is>
      </c>
    </row>
    <row r="16812">
      <c r="A16812" t="inlineStr">
        <is>
          <t>libratom</t>
        </is>
      </c>
      <c r="B16812" t="inlineStr">
        <is>
          <t>716ba058c9a94704ff5e90774a7abee77293249e</t>
        </is>
      </c>
      <c r="C16812" t="inlineStr">
        <is>
          <t>2019-08-08 19:22:13+00:00</t>
        </is>
      </c>
      <c r="D16812" t="inlineStr">
        <is>
          <t>verchange</t>
        </is>
      </c>
      <c r="E16812" t="inlineStr">
        <is>
          <t>numpy</t>
        </is>
      </c>
      <c r="F16812">
        <f>=1.17.0</f>
        <v/>
      </c>
      <c r="G16812" t="inlineStr">
        <is>
          <t>numpy</t>
        </is>
      </c>
      <c r="H16812">
        <f>=1.16.4</f>
        <v/>
      </c>
    </row>
    <row r="16813">
      <c r="A16813" t="inlineStr">
        <is>
          <t>libratom</t>
        </is>
      </c>
      <c r="B16813" t="inlineStr">
        <is>
          <t>716ba058c9a94704ff5e90774a7abee77293249e</t>
        </is>
      </c>
      <c r="C16813" t="inlineStr">
        <is>
          <t>2019-08-08 19:22:13+00:00</t>
        </is>
      </c>
      <c r="D16813" t="inlineStr">
        <is>
          <t>verchange</t>
        </is>
      </c>
      <c r="E16813" t="inlineStr">
        <is>
          <t>pbr</t>
        </is>
      </c>
      <c r="F16813">
        <f>=5.4.2</f>
        <v/>
      </c>
      <c r="G16813" t="inlineStr">
        <is>
          <t>pbr</t>
        </is>
      </c>
      <c r="H16813">
        <f>=5.4.1</f>
        <v/>
      </c>
    </row>
    <row r="16814">
      <c r="A16814" t="inlineStr">
        <is>
          <t>libratom</t>
        </is>
      </c>
      <c r="B16814" t="inlineStr">
        <is>
          <t>716ba058c9a94704ff5e90774a7abee77293249e</t>
        </is>
      </c>
      <c r="C16814" t="inlineStr">
        <is>
          <t>2019-08-08 19:22:13+00:00</t>
        </is>
      </c>
      <c r="D16814" t="inlineStr">
        <is>
          <t>verchange</t>
        </is>
      </c>
      <c r="E16814" t="inlineStr">
        <is>
          <t>spacy</t>
        </is>
      </c>
      <c r="F16814">
        <f>=2.1.8</f>
        <v/>
      </c>
      <c r="G16814" t="inlineStr">
        <is>
          <t>spacy</t>
        </is>
      </c>
      <c r="H16814">
        <f>=2.1.6</f>
        <v/>
      </c>
    </row>
    <row r="16815">
      <c r="A16815" t="inlineStr">
        <is>
          <t>libratom</t>
        </is>
      </c>
      <c r="B16815" t="inlineStr">
        <is>
          <t>716ba058c9a94704ff5e90774a7abee77293249e</t>
        </is>
      </c>
      <c r="C16815" t="inlineStr">
        <is>
          <t>2019-08-08 19:22:13+00:00</t>
        </is>
      </c>
      <c r="D16815" t="inlineStr">
        <is>
          <t>verchange</t>
        </is>
      </c>
      <c r="E16815" t="inlineStr">
        <is>
          <t>libpff-python-ratom</t>
        </is>
      </c>
      <c r="F16815">
        <f>=20190725</f>
        <v/>
      </c>
      <c r="G16815" t="inlineStr">
        <is>
          <t>libpff-python-ratom</t>
        </is>
      </c>
      <c r="H16815">
        <f>=20190316</f>
        <v/>
      </c>
    </row>
    <row r="16816">
      <c r="A16816" t="inlineStr">
        <is>
          <t>libratom</t>
        </is>
      </c>
      <c r="B16816" t="inlineStr">
        <is>
          <t>716ba058c9a94704ff5e90774a7abee77293249e</t>
        </is>
      </c>
      <c r="C16816" t="inlineStr">
        <is>
          <t>2019-08-08 19:22:13+00:00</t>
        </is>
      </c>
      <c r="D16816" t="inlineStr">
        <is>
          <t>verchange</t>
        </is>
      </c>
      <c r="E16816" t="inlineStr">
        <is>
          <t>tqdm</t>
        </is>
      </c>
      <c r="F16816">
        <f>=4.33.0</f>
        <v/>
      </c>
      <c r="G16816" t="inlineStr">
        <is>
          <t>tqdm</t>
        </is>
      </c>
      <c r="H16816">
        <f>=4.32.2</f>
        <v/>
      </c>
    </row>
    <row r="16817">
      <c r="A16817" t="inlineStr">
        <is>
          <t>libratom</t>
        </is>
      </c>
      <c r="B16817" t="inlineStr">
        <is>
          <t>425b523bf9d9242324e138f3dbfa7398c2d5506c</t>
        </is>
      </c>
      <c r="C16817" t="inlineStr">
        <is>
          <t>2019-10-12 22:41:18+00:00</t>
        </is>
      </c>
      <c r="D16817" t="inlineStr">
        <is>
          <t>verchange</t>
        </is>
      </c>
      <c r="E16817" t="inlineStr">
        <is>
          <t>urllib3</t>
        </is>
      </c>
      <c r="F16817">
        <f>=1.25.6</f>
        <v/>
      </c>
      <c r="G16817" t="inlineStr">
        <is>
          <t>urllib3</t>
        </is>
      </c>
      <c r="H16817">
        <f>=1.25.3</f>
        <v/>
      </c>
    </row>
    <row r="16818">
      <c r="A16818" t="inlineStr">
        <is>
          <t>libratom</t>
        </is>
      </c>
      <c r="B16818" t="inlineStr">
        <is>
          <t>425b523bf9d9242324e138f3dbfa7398c2d5506c</t>
        </is>
      </c>
      <c r="C16818" t="inlineStr">
        <is>
          <t>2019-10-12 22:41:18+00:00</t>
        </is>
      </c>
      <c r="D16818" t="inlineStr">
        <is>
          <t>verchange</t>
        </is>
      </c>
      <c r="E16818" t="inlineStr">
        <is>
          <t>sqlalchemy</t>
        </is>
      </c>
      <c r="F16818">
        <f>=1.3.9</f>
        <v/>
      </c>
      <c r="G16818" t="inlineStr">
        <is>
          <t>sqlalchemy</t>
        </is>
      </c>
      <c r="H16818">
        <f>=1.3.6</f>
        <v/>
      </c>
    </row>
    <row r="16819">
      <c r="A16819" t="inlineStr">
        <is>
          <t>libratom</t>
        </is>
      </c>
      <c r="B16819" t="inlineStr">
        <is>
          <t>425b523bf9d9242324e138f3dbfa7398c2d5506c</t>
        </is>
      </c>
      <c r="C16819" t="inlineStr">
        <is>
          <t>2019-10-12 22:41:18+00:00</t>
        </is>
      </c>
      <c r="D16819" t="inlineStr">
        <is>
          <t>verchange</t>
        </is>
      </c>
      <c r="E16819" t="inlineStr">
        <is>
          <t>enlighten</t>
        </is>
      </c>
      <c r="F16819">
        <f>=1.3.3</f>
        <v/>
      </c>
      <c r="G16819" t="inlineStr">
        <is>
          <t>enlighten</t>
        </is>
      </c>
      <c r="H16819">
        <f>=1.3.0</f>
        <v/>
      </c>
    </row>
    <row r="16820">
      <c r="A16820" t="inlineStr">
        <is>
          <t>libratom</t>
        </is>
      </c>
      <c r="B16820" t="inlineStr">
        <is>
          <t>425b523bf9d9242324e138f3dbfa7398c2d5506c</t>
        </is>
      </c>
      <c r="C16820" t="inlineStr">
        <is>
          <t>2019-10-12 22:41:18+00:00</t>
        </is>
      </c>
      <c r="D16820" t="inlineStr">
        <is>
          <t>verchange</t>
        </is>
      </c>
      <c r="E16820" t="inlineStr">
        <is>
          <t>numpy</t>
        </is>
      </c>
      <c r="F16820">
        <f>=1.17.2</f>
        <v/>
      </c>
      <c r="G16820" t="inlineStr">
        <is>
          <t>numpy</t>
        </is>
      </c>
      <c r="H16820">
        <f>=1.17.0</f>
        <v/>
      </c>
    </row>
    <row r="16821">
      <c r="A16821" t="inlineStr">
        <is>
          <t>libratom</t>
        </is>
      </c>
      <c r="B16821" t="inlineStr">
        <is>
          <t>425b523bf9d9242324e138f3dbfa7398c2d5506c</t>
        </is>
      </c>
      <c r="C16821" t="inlineStr">
        <is>
          <t>2019-10-12 22:41:18+00:00</t>
        </is>
      </c>
      <c r="D16821" t="inlineStr">
        <is>
          <t>verchange</t>
        </is>
      </c>
      <c r="E16821" t="inlineStr">
        <is>
          <t>srsly</t>
        </is>
      </c>
      <c r="F16821">
        <f>=0.1.0</f>
        <v/>
      </c>
      <c r="G16821" t="inlineStr">
        <is>
          <t>srsly</t>
        </is>
      </c>
      <c r="H16821">
        <f>=0.0.7</f>
        <v/>
      </c>
    </row>
    <row r="16822">
      <c r="A16822" t="inlineStr">
        <is>
          <t>libratom</t>
        </is>
      </c>
      <c r="B16822" t="inlineStr">
        <is>
          <t>425b523bf9d9242324e138f3dbfa7398c2d5506c</t>
        </is>
      </c>
      <c r="C16822" t="inlineStr">
        <is>
          <t>2019-10-12 22:41:18+00:00</t>
        </is>
      </c>
      <c r="D16822" t="inlineStr">
        <is>
          <t>verchange</t>
        </is>
      </c>
      <c r="E16822" t="inlineStr">
        <is>
          <t>murmurhash</t>
        </is>
      </c>
      <c r="F16822">
        <f>=1.0.2</f>
        <v/>
      </c>
      <c r="G16822" t="inlineStr">
        <is>
          <t>murmurhash</t>
        </is>
      </c>
      <c r="H16822">
        <f>=1.0.2</f>
        <v/>
      </c>
    </row>
    <row r="16823">
      <c r="A16823" t="inlineStr">
        <is>
          <t>libratom</t>
        </is>
      </c>
      <c r="B16823" t="inlineStr">
        <is>
          <t>425b523bf9d9242324e138f3dbfa7398c2d5506c</t>
        </is>
      </c>
      <c r="C16823" t="inlineStr">
        <is>
          <t>2019-10-12 22:41:18+00:00</t>
        </is>
      </c>
      <c r="D16823" t="inlineStr">
        <is>
          <t>verchange</t>
        </is>
      </c>
      <c r="E16823" t="inlineStr">
        <is>
          <t>certifi</t>
        </is>
      </c>
      <c r="F16823">
        <f>=2019.9.11</f>
        <v/>
      </c>
      <c r="G16823" t="inlineStr">
        <is>
          <t>certifi</t>
        </is>
      </c>
      <c r="H16823">
        <f>=2019.6.16</f>
        <v/>
      </c>
    </row>
    <row r="16824">
      <c r="A16824" t="inlineStr">
        <is>
          <t>libratom</t>
        </is>
      </c>
      <c r="B16824" t="inlineStr">
        <is>
          <t>425b523bf9d9242324e138f3dbfa7398c2d5506c</t>
        </is>
      </c>
      <c r="C16824" t="inlineStr">
        <is>
          <t>2019-10-12 22:41:18+00:00</t>
        </is>
      </c>
      <c r="D16824" t="inlineStr">
        <is>
          <t>verchange</t>
        </is>
      </c>
      <c r="E16824" t="inlineStr">
        <is>
          <t>pbr</t>
        </is>
      </c>
      <c r="F16824">
        <f>=5.4.3</f>
        <v/>
      </c>
      <c r="G16824" t="inlineStr">
        <is>
          <t>pbr</t>
        </is>
      </c>
      <c r="H16824">
        <f>=5.4.2</f>
        <v/>
      </c>
    </row>
    <row r="16825">
      <c r="A16825" t="inlineStr">
        <is>
          <t>libratom</t>
        </is>
      </c>
      <c r="B16825" t="inlineStr">
        <is>
          <t>425b523bf9d9242324e138f3dbfa7398c2d5506c</t>
        </is>
      </c>
      <c r="C16825" t="inlineStr">
        <is>
          <t>2019-10-12 22:41:18+00:00</t>
        </is>
      </c>
      <c r="D16825" t="inlineStr">
        <is>
          <t>verchange</t>
        </is>
      </c>
      <c r="E16825" t="inlineStr">
        <is>
          <t>thinc</t>
        </is>
      </c>
      <c r="F16825">
        <f>=7.1.1</f>
        <v/>
      </c>
      <c r="G16825" t="inlineStr">
        <is>
          <t>thinc</t>
        </is>
      </c>
      <c r="H16825">
        <f>=7.0.8</f>
        <v/>
      </c>
    </row>
    <row r="16826">
      <c r="A16826" t="inlineStr">
        <is>
          <t>libratom</t>
        </is>
      </c>
      <c r="B16826" t="inlineStr">
        <is>
          <t>425b523bf9d9242324e138f3dbfa7398c2d5506c</t>
        </is>
      </c>
      <c r="C16826" t="inlineStr">
        <is>
          <t>2019-10-12 22:41:18+00:00</t>
        </is>
      </c>
      <c r="D16826" t="inlineStr">
        <is>
          <t>verchange</t>
        </is>
      </c>
      <c r="E16826" t="inlineStr">
        <is>
          <t>preshed</t>
        </is>
      </c>
      <c r="F16826">
        <f>=3.0.2</f>
        <v/>
      </c>
      <c r="G16826" t="inlineStr">
        <is>
          <t>preshed</t>
        </is>
      </c>
      <c r="H16826">
        <f>=2.0.1</f>
        <v/>
      </c>
    </row>
    <row r="16827">
      <c r="A16827" t="inlineStr">
        <is>
          <t>libratom</t>
        </is>
      </c>
      <c r="B16827" t="inlineStr">
        <is>
          <t>425b523bf9d9242324e138f3dbfa7398c2d5506c</t>
        </is>
      </c>
      <c r="C16827" t="inlineStr">
        <is>
          <t>2019-10-12 22:41:18+00:00</t>
        </is>
      </c>
      <c r="D16827" t="inlineStr">
        <is>
          <t>verchange</t>
        </is>
      </c>
      <c r="E16827" t="inlineStr">
        <is>
          <t>blis</t>
        </is>
      </c>
      <c r="F16827">
        <f>=0.4.1</f>
        <v/>
      </c>
      <c r="G16827" t="inlineStr">
        <is>
          <t>blis</t>
        </is>
      </c>
      <c r="H16827">
        <f>=0.2.4</f>
        <v/>
      </c>
    </row>
    <row r="16828">
      <c r="A16828" t="inlineStr">
        <is>
          <t>libratom</t>
        </is>
      </c>
      <c r="B16828" t="inlineStr">
        <is>
          <t>425b523bf9d9242324e138f3dbfa7398c2d5506c</t>
        </is>
      </c>
      <c r="C16828" t="inlineStr">
        <is>
          <t>2019-10-12 22:41:18+00:00</t>
        </is>
      </c>
      <c r="D16828" t="inlineStr">
        <is>
          <t>verchange</t>
        </is>
      </c>
      <c r="E16828" t="inlineStr">
        <is>
          <t>spacy</t>
        </is>
      </c>
      <c r="F16828">
        <f>=2.2.1</f>
        <v/>
      </c>
      <c r="G16828" t="inlineStr">
        <is>
          <t>spacy</t>
        </is>
      </c>
      <c r="H16828">
        <f>=2.1.8</f>
        <v/>
      </c>
    </row>
    <row r="16829">
      <c r="A16829" t="inlineStr">
        <is>
          <t>libratom</t>
        </is>
      </c>
      <c r="B16829" t="inlineStr">
        <is>
          <t>425b523bf9d9242324e138f3dbfa7398c2d5506c</t>
        </is>
      </c>
      <c r="C16829" t="inlineStr">
        <is>
          <t>2019-10-12 22:41:18+00:00</t>
        </is>
      </c>
      <c r="D16829" t="inlineStr">
        <is>
          <t>verchange</t>
        </is>
      </c>
      <c r="E16829" t="inlineStr">
        <is>
          <t>tqdm</t>
        </is>
      </c>
      <c r="F16829">
        <f>=4.36.1</f>
        <v/>
      </c>
      <c r="G16829" t="inlineStr">
        <is>
          <t>tqdm</t>
        </is>
      </c>
      <c r="H16829">
        <f>=4.33.0</f>
        <v/>
      </c>
    </row>
    <row r="16830">
      <c r="A16830" t="inlineStr">
        <is>
          <t>libratom</t>
        </is>
      </c>
      <c r="B16830" t="inlineStr">
        <is>
          <t>6dc1e518e788c67b847aae0b91332e0ee2aa6383</t>
        </is>
      </c>
      <c r="C16830" t="inlineStr">
        <is>
          <t>2019-12-20 04:54:59+00:00</t>
        </is>
      </c>
      <c r="D16830" t="inlineStr">
        <is>
          <t>verchange</t>
        </is>
      </c>
      <c r="E16830" t="inlineStr">
        <is>
          <t>blessed</t>
        </is>
      </c>
      <c r="F16830">
        <f>=1.16.1</f>
        <v/>
      </c>
      <c r="G16830" t="inlineStr">
        <is>
          <t>blessed</t>
        </is>
      </c>
      <c r="H16830">
        <f>=1.15.0</f>
        <v/>
      </c>
    </row>
    <row r="16831">
      <c r="A16831" t="inlineStr">
        <is>
          <t>libratom</t>
        </is>
      </c>
      <c r="B16831" t="inlineStr">
        <is>
          <t>6dc1e518e788c67b847aae0b91332e0ee2aa6383</t>
        </is>
      </c>
      <c r="C16831" t="inlineStr">
        <is>
          <t>2019-12-20 04:54:59+00:00</t>
        </is>
      </c>
      <c r="D16831" t="inlineStr">
        <is>
          <t>verchange</t>
        </is>
      </c>
      <c r="E16831" t="inlineStr">
        <is>
          <t>urllib3</t>
        </is>
      </c>
      <c r="F16831">
        <f>=1.25.7</f>
        <v/>
      </c>
      <c r="G16831" t="inlineStr">
        <is>
          <t>urllib3</t>
        </is>
      </c>
      <c r="H16831">
        <f>=1.25.6</f>
        <v/>
      </c>
    </row>
    <row r="16832">
      <c r="A16832" t="inlineStr">
        <is>
          <t>libratom</t>
        </is>
      </c>
      <c r="B16832" t="inlineStr">
        <is>
          <t>6dc1e518e788c67b847aae0b91332e0ee2aa6383</t>
        </is>
      </c>
      <c r="C16832" t="inlineStr">
        <is>
          <t>2019-12-20 04:54:59+00:00</t>
        </is>
      </c>
      <c r="D16832" t="inlineStr">
        <is>
          <t>verchange</t>
        </is>
      </c>
      <c r="E16832" t="inlineStr">
        <is>
          <t>six</t>
        </is>
      </c>
      <c r="F16832">
        <f>=1.13.0</f>
        <v/>
      </c>
      <c r="G16832" t="inlineStr">
        <is>
          <t>six</t>
        </is>
      </c>
      <c r="H16832">
        <f>=1.12.0</f>
        <v/>
      </c>
    </row>
    <row r="16833">
      <c r="A16833" t="inlineStr">
        <is>
          <t>libratom</t>
        </is>
      </c>
      <c r="B16833" t="inlineStr">
        <is>
          <t>6dc1e518e788c67b847aae0b91332e0ee2aa6383</t>
        </is>
      </c>
      <c r="C16833" t="inlineStr">
        <is>
          <t>2019-12-20 04:54:59+00:00</t>
        </is>
      </c>
      <c r="D16833" t="inlineStr">
        <is>
          <t>verchange</t>
        </is>
      </c>
      <c r="E16833" t="inlineStr">
        <is>
          <t>sqlalchemy</t>
        </is>
      </c>
      <c r="F16833">
        <f>=1.3.12</f>
        <v/>
      </c>
      <c r="G16833" t="inlineStr">
        <is>
          <t>sqlalchemy</t>
        </is>
      </c>
      <c r="H16833">
        <f>=1.3.9</f>
        <v/>
      </c>
    </row>
    <row r="16834">
      <c r="A16834" t="inlineStr">
        <is>
          <t>libratom</t>
        </is>
      </c>
      <c r="B16834" t="inlineStr">
        <is>
          <t>6dc1e518e788c67b847aae0b91332e0ee2aa6383</t>
        </is>
      </c>
      <c r="C16834" t="inlineStr">
        <is>
          <t>2019-12-20 04:54:59+00:00</t>
        </is>
      </c>
      <c r="D16834" t="inlineStr">
        <is>
          <t>verchange</t>
        </is>
      </c>
      <c r="E16834" t="inlineStr">
        <is>
          <t>plac</t>
        </is>
      </c>
      <c r="F16834">
        <f>=1.1.3</f>
        <v/>
      </c>
      <c r="G16834" t="inlineStr">
        <is>
          <t>plac</t>
        </is>
      </c>
      <c r="H16834">
        <f>=0.9.6</f>
        <v/>
      </c>
    </row>
    <row r="16835">
      <c r="A16835" t="inlineStr">
        <is>
          <t>libratom</t>
        </is>
      </c>
      <c r="B16835" t="inlineStr">
        <is>
          <t>6dc1e518e788c67b847aae0b91332e0ee2aa6383</t>
        </is>
      </c>
      <c r="C16835" t="inlineStr">
        <is>
          <t>2019-12-20 04:54:59+00:00</t>
        </is>
      </c>
      <c r="D16835" t="inlineStr">
        <is>
          <t>verchange</t>
        </is>
      </c>
      <c r="E16835" t="inlineStr">
        <is>
          <t>enlighten</t>
        </is>
      </c>
      <c r="F16835">
        <f>=1.4.0</f>
        <v/>
      </c>
      <c r="G16835" t="inlineStr">
        <is>
          <t>enlighten</t>
        </is>
      </c>
      <c r="H16835">
        <f>=1.3.3</f>
        <v/>
      </c>
    </row>
    <row r="16836">
      <c r="A16836" t="inlineStr">
        <is>
          <t>libratom</t>
        </is>
      </c>
      <c r="B16836" t="inlineStr">
        <is>
          <t>6dc1e518e788c67b847aae0b91332e0ee2aa6383</t>
        </is>
      </c>
      <c r="C16836" t="inlineStr">
        <is>
          <t>2019-12-20 04:54:59+00:00</t>
        </is>
      </c>
      <c r="D16836" t="inlineStr">
        <is>
          <t>verchange</t>
        </is>
      </c>
      <c r="E16836" t="inlineStr">
        <is>
          <t>numpy</t>
        </is>
      </c>
      <c r="F16836">
        <f>=1.17.4</f>
        <v/>
      </c>
      <c r="G16836" t="inlineStr">
        <is>
          <t>numpy</t>
        </is>
      </c>
      <c r="H16836">
        <f>=1.17.2</f>
        <v/>
      </c>
    </row>
    <row r="16837">
      <c r="A16837" t="inlineStr">
        <is>
          <t>libratom</t>
        </is>
      </c>
      <c r="B16837" t="inlineStr">
        <is>
          <t>6dc1e518e788c67b847aae0b91332e0ee2aa6383</t>
        </is>
      </c>
      <c r="C16837" t="inlineStr">
        <is>
          <t>2019-12-20 04:54:59+00:00</t>
        </is>
      </c>
      <c r="D16837" t="inlineStr">
        <is>
          <t>verchange</t>
        </is>
      </c>
      <c r="E16837" t="inlineStr">
        <is>
          <t>srsly</t>
        </is>
      </c>
      <c r="F16837">
        <f>=0.2.0</f>
        <v/>
      </c>
      <c r="G16837" t="inlineStr">
        <is>
          <t>srsly</t>
        </is>
      </c>
      <c r="H16837">
        <f>=0.1.0</f>
        <v/>
      </c>
    </row>
    <row r="16838">
      <c r="A16838" t="inlineStr">
        <is>
          <t>libratom</t>
        </is>
      </c>
      <c r="B16838" t="inlineStr">
        <is>
          <t>6dc1e518e788c67b847aae0b91332e0ee2aa6383</t>
        </is>
      </c>
      <c r="C16838" t="inlineStr">
        <is>
          <t>2019-12-20 04:54:59+00:00</t>
        </is>
      </c>
      <c r="D16838" t="inlineStr">
        <is>
          <t>verchange</t>
        </is>
      </c>
      <c r="E16838" t="inlineStr">
        <is>
          <t>certifi</t>
        </is>
      </c>
      <c r="F16838">
        <f>=2019.11.28</f>
        <v/>
      </c>
      <c r="G16838" t="inlineStr">
        <is>
          <t>certifi</t>
        </is>
      </c>
      <c r="H16838">
        <f>=2019.9.11</f>
        <v/>
      </c>
    </row>
    <row r="16839">
      <c r="A16839" t="inlineStr">
        <is>
          <t>libratom</t>
        </is>
      </c>
      <c r="B16839" t="inlineStr">
        <is>
          <t>6dc1e518e788c67b847aae0b91332e0ee2aa6383</t>
        </is>
      </c>
      <c r="C16839" t="inlineStr">
        <is>
          <t>2019-12-20 04:54:59+00:00</t>
        </is>
      </c>
      <c r="D16839" t="inlineStr">
        <is>
          <t>verchange</t>
        </is>
      </c>
      <c r="E16839" t="inlineStr">
        <is>
          <t>pbr</t>
        </is>
      </c>
      <c r="F16839">
        <f>=5.4.4</f>
        <v/>
      </c>
      <c r="G16839" t="inlineStr">
        <is>
          <t>pbr</t>
        </is>
      </c>
      <c r="H16839">
        <f>=5.4.3</f>
        <v/>
      </c>
    </row>
    <row r="16840">
      <c r="A16840" t="inlineStr">
        <is>
          <t>libratom</t>
        </is>
      </c>
      <c r="B16840" t="inlineStr">
        <is>
          <t>6dc1e518e788c67b847aae0b91332e0ee2aa6383</t>
        </is>
      </c>
      <c r="C16840" t="inlineStr">
        <is>
          <t>2019-12-20 04:54:59+00:00</t>
        </is>
      </c>
      <c r="D16840" t="inlineStr">
        <is>
          <t>verchange</t>
        </is>
      </c>
      <c r="E16840" t="inlineStr">
        <is>
          <t>thinc</t>
        </is>
      </c>
      <c r="F16840">
        <f>=7.3.1</f>
        <v/>
      </c>
      <c r="G16840" t="inlineStr">
        <is>
          <t>thinc</t>
        </is>
      </c>
      <c r="H16840">
        <f>=7.1.1</f>
        <v/>
      </c>
    </row>
    <row r="16841">
      <c r="A16841" t="inlineStr">
        <is>
          <t>libratom</t>
        </is>
      </c>
      <c r="B16841" t="inlineStr">
        <is>
          <t>6dc1e518e788c67b847aae0b91332e0ee2aa6383</t>
        </is>
      </c>
      <c r="C16841" t="inlineStr">
        <is>
          <t>2019-12-20 04:54:59+00:00</t>
        </is>
      </c>
      <c r="D16841" t="inlineStr">
        <is>
          <t>verchange</t>
        </is>
      </c>
      <c r="E16841" t="inlineStr">
        <is>
          <t>cymem</t>
        </is>
      </c>
      <c r="F16841">
        <f>=2.0.3</f>
        <v/>
      </c>
      <c r="G16841" t="inlineStr">
        <is>
          <t>cymem</t>
        </is>
      </c>
      <c r="H16841">
        <f>=2.0.2</f>
        <v/>
      </c>
    </row>
    <row r="16842">
      <c r="A16842" t="inlineStr">
        <is>
          <t>libratom</t>
        </is>
      </c>
      <c r="B16842" t="inlineStr">
        <is>
          <t>6dc1e518e788c67b847aae0b91332e0ee2aa6383</t>
        </is>
      </c>
      <c r="C16842" t="inlineStr">
        <is>
          <t>2019-12-20 04:54:59+00:00</t>
        </is>
      </c>
      <c r="D16842" t="inlineStr">
        <is>
          <t>verchange</t>
        </is>
      </c>
      <c r="E16842" t="inlineStr">
        <is>
          <t>spacy</t>
        </is>
      </c>
      <c r="F16842">
        <f>=2.2.3</f>
        <v/>
      </c>
      <c r="G16842" t="inlineStr">
        <is>
          <t>spacy</t>
        </is>
      </c>
      <c r="H16842">
        <f>=2.2.1</f>
        <v/>
      </c>
    </row>
    <row r="16843">
      <c r="A16843" t="inlineStr">
        <is>
          <t>libratom</t>
        </is>
      </c>
      <c r="B16843" t="inlineStr">
        <is>
          <t>6dc1e518e788c67b847aae0b91332e0ee2aa6383</t>
        </is>
      </c>
      <c r="C16843" t="inlineStr">
        <is>
          <t>2019-12-20 04:54:59+00:00</t>
        </is>
      </c>
      <c r="D16843" t="inlineStr">
        <is>
          <t>verchange</t>
        </is>
      </c>
      <c r="E16843" t="inlineStr">
        <is>
          <t>tqdm</t>
        </is>
      </c>
      <c r="F16843">
        <f>=4.40.2</f>
        <v/>
      </c>
      <c r="G16843" t="inlineStr">
        <is>
          <t>tqdm</t>
        </is>
      </c>
      <c r="H16843">
        <f>=4.36.1</f>
        <v/>
      </c>
    </row>
    <row r="16844">
      <c r="A16844" t="inlineStr">
        <is>
          <t>libratom</t>
        </is>
      </c>
      <c r="B16844" t="inlineStr">
        <is>
          <t>6dc1e518e788c67b847aae0b91332e0ee2aa6383</t>
        </is>
      </c>
      <c r="C16844" t="inlineStr">
        <is>
          <t>2019-12-20 04:54:59+00:00</t>
        </is>
      </c>
      <c r="D16844" t="inlineStr">
        <is>
          <t>verchange</t>
        </is>
      </c>
      <c r="E16844" t="inlineStr">
        <is>
          <t>wasabi</t>
        </is>
      </c>
      <c r="F16844">
        <f>=0.4.2</f>
        <v/>
      </c>
      <c r="G16844" t="inlineStr">
        <is>
          <t>wasabi</t>
        </is>
      </c>
      <c r="H16844">
        <f>=0.2.2</f>
        <v/>
      </c>
    </row>
    <row r="16845">
      <c r="A16845" t="inlineStr">
        <is>
          <t>libratom</t>
        </is>
      </c>
      <c r="B16845" t="inlineStr">
        <is>
          <t>6dc1e518e788c67b847aae0b91332e0ee2aa6383</t>
        </is>
      </c>
      <c r="C16845" t="inlineStr">
        <is>
          <t>2019-12-20 04:54:59+00:00</t>
        </is>
      </c>
      <c r="D16845" t="inlineStr">
        <is>
          <t>add</t>
        </is>
      </c>
      <c r="E16845" t="inlineStr">
        <is>
          <t>catalogue</t>
        </is>
      </c>
      <c r="F16845">
        <f>=0.0.8</f>
        <v/>
      </c>
      <c r="G16845" t="inlineStr"/>
      <c r="H16845" t="inlineStr"/>
    </row>
    <row r="16846">
      <c r="A16846" t="inlineStr">
        <is>
          <t>libratom</t>
        </is>
      </c>
      <c r="B16846" t="inlineStr">
        <is>
          <t>6dc1e518e788c67b847aae0b91332e0ee2aa6383</t>
        </is>
      </c>
      <c r="C16846" t="inlineStr">
        <is>
          <t>2019-12-20 04:54:59+00:00</t>
        </is>
      </c>
      <c r="D16846" t="inlineStr">
        <is>
          <t>add</t>
        </is>
      </c>
      <c r="E16846" t="inlineStr">
        <is>
          <t>importlib-metadata</t>
        </is>
      </c>
      <c r="F16846">
        <f>=1.3.0</f>
        <v/>
      </c>
      <c r="G16846" t="inlineStr"/>
      <c r="H16846" t="inlineStr"/>
    </row>
    <row r="16847">
      <c r="A16847" t="inlineStr">
        <is>
          <t>libratom</t>
        </is>
      </c>
      <c r="B16847" t="inlineStr">
        <is>
          <t>6dc1e518e788c67b847aae0b91332e0ee2aa6383</t>
        </is>
      </c>
      <c r="C16847" t="inlineStr">
        <is>
          <t>2019-12-20 04:54:59+00:00</t>
        </is>
      </c>
      <c r="D16847" t="inlineStr">
        <is>
          <t>add</t>
        </is>
      </c>
      <c r="E16847" t="inlineStr">
        <is>
          <t>more-itertools</t>
        </is>
      </c>
      <c r="F16847">
        <f>=8.0.2</f>
        <v/>
      </c>
      <c r="G16847" t="inlineStr"/>
      <c r="H16847" t="inlineStr"/>
    </row>
    <row r="16848">
      <c r="A16848" t="inlineStr">
        <is>
          <t>libratom</t>
        </is>
      </c>
      <c r="B16848" t="inlineStr">
        <is>
          <t>6dc1e518e788c67b847aae0b91332e0ee2aa6383</t>
        </is>
      </c>
      <c r="C16848" t="inlineStr">
        <is>
          <t>2019-12-20 04:54:59+00:00</t>
        </is>
      </c>
      <c r="D16848" t="inlineStr">
        <is>
          <t>add</t>
        </is>
      </c>
      <c r="E16848" t="inlineStr">
        <is>
          <t>zipp</t>
        </is>
      </c>
      <c r="F16848">
        <f>=0.6.0</f>
        <v/>
      </c>
      <c r="G16848" t="inlineStr"/>
      <c r="H16848" t="inlineStr"/>
    </row>
    <row r="16849">
      <c r="A16849" t="inlineStr">
        <is>
          <t>libratom</t>
        </is>
      </c>
      <c r="B16849" t="inlineStr">
        <is>
          <t>6dc1e518e788c67b847aae0b91332e0ee2aa6383</t>
        </is>
      </c>
      <c r="C16849" t="inlineStr">
        <is>
          <t>2019-12-20 04:54:59+00:00</t>
        </is>
      </c>
      <c r="D16849" t="inlineStr">
        <is>
          <t>add</t>
        </is>
      </c>
      <c r="E16849" t="inlineStr">
        <is>
          <t>importlib_resources</t>
        </is>
      </c>
      <c r="F16849" t="inlineStr"/>
      <c r="G16849" t="inlineStr"/>
      <c r="H16849" t="inlineStr"/>
    </row>
    <row r="16850">
      <c r="A16850" t="inlineStr">
        <is>
          <t>libratom</t>
        </is>
      </c>
      <c r="B16850" t="inlineStr">
        <is>
          <t>490d3006a636366571845e758ed594241946115b</t>
        </is>
      </c>
      <c r="C16850" t="inlineStr">
        <is>
          <t>2020-01-03 05:30:12+00:00</t>
        </is>
      </c>
      <c r="D16850" t="inlineStr">
        <is>
          <t>verchange</t>
        </is>
      </c>
      <c r="E16850" t="inlineStr">
        <is>
          <t>catalogue</t>
        </is>
      </c>
      <c r="F16850">
        <f>=0.2.0</f>
        <v/>
      </c>
      <c r="G16850" t="inlineStr">
        <is>
          <t>catalogue</t>
        </is>
      </c>
      <c r="H16850">
        <f>=0.0.8</f>
        <v/>
      </c>
    </row>
    <row r="16851">
      <c r="A16851" t="inlineStr">
        <is>
          <t>libratom</t>
        </is>
      </c>
      <c r="B16851" t="inlineStr">
        <is>
          <t>490d3006a636366571845e758ed594241946115b</t>
        </is>
      </c>
      <c r="C16851" t="inlineStr">
        <is>
          <t>2020-01-03 05:30:12+00:00</t>
        </is>
      </c>
      <c r="D16851" t="inlineStr">
        <is>
          <t>verchange</t>
        </is>
      </c>
      <c r="E16851" t="inlineStr">
        <is>
          <t>numpy</t>
        </is>
      </c>
      <c r="F16851">
        <f>=1.18.0</f>
        <v/>
      </c>
      <c r="G16851" t="inlineStr">
        <is>
          <t>numpy</t>
        </is>
      </c>
      <c r="H16851">
        <f>=1.17.4</f>
        <v/>
      </c>
    </row>
    <row r="16852">
      <c r="A16852" t="inlineStr">
        <is>
          <t>libratom</t>
        </is>
      </c>
      <c r="B16852" t="inlineStr">
        <is>
          <t>490d3006a636366571845e758ed594241946115b</t>
        </is>
      </c>
      <c r="C16852" t="inlineStr">
        <is>
          <t>2020-01-03 05:30:12+00:00</t>
        </is>
      </c>
      <c r="D16852" t="inlineStr">
        <is>
          <t>verchange</t>
        </is>
      </c>
      <c r="E16852" t="inlineStr">
        <is>
          <t>srsly</t>
        </is>
      </c>
      <c r="F16852">
        <f>=1.0.0</f>
        <v/>
      </c>
      <c r="G16852" t="inlineStr">
        <is>
          <t>srsly</t>
        </is>
      </c>
      <c r="H16852">
        <f>=0.2.0</f>
        <v/>
      </c>
    </row>
    <row r="16853">
      <c r="A16853" t="inlineStr">
        <is>
          <t>libratom</t>
        </is>
      </c>
      <c r="B16853" t="inlineStr">
        <is>
          <t>490d3006a636366571845e758ed594241946115b</t>
        </is>
      </c>
      <c r="C16853" t="inlineStr">
        <is>
          <t>2020-01-03 05:30:12+00:00</t>
        </is>
      </c>
      <c r="D16853" t="inlineStr">
        <is>
          <t>verchange</t>
        </is>
      </c>
      <c r="E16853" t="inlineStr">
        <is>
          <t>tqdm</t>
        </is>
      </c>
      <c r="F16853">
        <f>=4.41.1</f>
        <v/>
      </c>
      <c r="G16853" t="inlineStr">
        <is>
          <t>tqdm</t>
        </is>
      </c>
      <c r="H16853">
        <f>=4.40.2</f>
        <v/>
      </c>
    </row>
    <row r="16854">
      <c r="A16854" t="inlineStr">
        <is>
          <t>libratom</t>
        </is>
      </c>
      <c r="B16854" t="inlineStr">
        <is>
          <t>490d3006a636366571845e758ed594241946115b</t>
        </is>
      </c>
      <c r="C16854" t="inlineStr">
        <is>
          <t>2020-01-03 05:30:12+00:00</t>
        </is>
      </c>
      <c r="D16854" t="inlineStr">
        <is>
          <t>verchange</t>
        </is>
      </c>
      <c r="E16854" t="inlineStr">
        <is>
          <t>wcwidth</t>
        </is>
      </c>
      <c r="F16854">
        <f>=0.1.8</f>
        <v/>
      </c>
      <c r="G16854" t="inlineStr">
        <is>
          <t>wcwidth</t>
        </is>
      </c>
      <c r="H16854">
        <f>=0.1.7</f>
        <v/>
      </c>
    </row>
    <row r="16855">
      <c r="A16855" t="inlineStr">
        <is>
          <t>libratom</t>
        </is>
      </c>
      <c r="B16855" t="inlineStr">
        <is>
          <t>490d3006a636366571845e758ed594241946115b</t>
        </is>
      </c>
      <c r="C16855" t="inlineStr">
        <is>
          <t>2020-01-03 05:30:12+00:00</t>
        </is>
      </c>
      <c r="D16855" t="inlineStr">
        <is>
          <t>verchange</t>
        </is>
      </c>
      <c r="E16855" t="inlineStr">
        <is>
          <t>wasabi</t>
        </is>
      </c>
      <c r="F16855">
        <f>=0.5.0</f>
        <v/>
      </c>
      <c r="G16855" t="inlineStr">
        <is>
          <t>wasabi</t>
        </is>
      </c>
      <c r="H16855">
        <f>=0.4.2</f>
        <v/>
      </c>
    </row>
    <row r="16856">
      <c r="A16856" t="inlineStr">
        <is>
          <t>libratom</t>
        </is>
      </c>
      <c r="B16856" t="inlineStr">
        <is>
          <t>9f1c887bb2013c2a9e869af56dd2e1904ccd354a</t>
        </is>
      </c>
      <c r="C16856" t="inlineStr">
        <is>
          <t>2020-01-07 02:52:41+00:00</t>
        </is>
      </c>
      <c r="D16856" t="inlineStr">
        <is>
          <t>verchange</t>
        </is>
      </c>
      <c r="E16856" t="inlineStr">
        <is>
          <t>srsly</t>
        </is>
      </c>
      <c r="F16856">
        <f>=1.0.1</f>
        <v/>
      </c>
      <c r="G16856" t="inlineStr">
        <is>
          <t>srsly</t>
        </is>
      </c>
      <c r="H16856">
        <f>=1.0.0</f>
        <v/>
      </c>
    </row>
    <row r="16857">
      <c r="A16857" t="inlineStr">
        <is>
          <t>libratom</t>
        </is>
      </c>
      <c r="B16857" t="inlineStr">
        <is>
          <t>9f1c887bb2013c2a9e869af56dd2e1904ccd354a</t>
        </is>
      </c>
      <c r="C16857" t="inlineStr">
        <is>
          <t>2020-01-07 02:52:41+00:00</t>
        </is>
      </c>
      <c r="D16857" t="inlineStr">
        <is>
          <t>verchange</t>
        </is>
      </c>
      <c r="E16857" t="inlineStr">
        <is>
          <t>wasabi</t>
        </is>
      </c>
      <c r="F16857">
        <f>=0.6.0</f>
        <v/>
      </c>
      <c r="G16857" t="inlineStr">
        <is>
          <t>wasabi</t>
        </is>
      </c>
      <c r="H16857">
        <f>=0.5.0</f>
        <v/>
      </c>
    </row>
    <row r="16858">
      <c r="A16858" t="inlineStr">
        <is>
          <t>libratom</t>
        </is>
      </c>
      <c r="B16858" t="inlineStr">
        <is>
          <t>d1bcc0de0bb84ecbb93c079f40a696ee3fb5e96d</t>
        </is>
      </c>
      <c r="C16858" t="inlineStr">
        <is>
          <t>2020-02-04 20:53:52+00:00</t>
        </is>
      </c>
      <c r="D16858" t="inlineStr">
        <is>
          <t>verchange</t>
        </is>
      </c>
      <c r="E16858" t="inlineStr">
        <is>
          <t>blessed</t>
        </is>
      </c>
      <c r="F16858">
        <f>=1.17.0</f>
        <v/>
      </c>
      <c r="G16858" t="inlineStr">
        <is>
          <t>blessed</t>
        </is>
      </c>
      <c r="H16858">
        <f>=1.16.1</f>
        <v/>
      </c>
    </row>
    <row r="16859">
      <c r="A16859" t="inlineStr">
        <is>
          <t>libratom</t>
        </is>
      </c>
      <c r="B16859" t="inlineStr">
        <is>
          <t>d1bcc0de0bb84ecbb93c079f40a696ee3fb5e96d</t>
        </is>
      </c>
      <c r="C16859" t="inlineStr">
        <is>
          <t>2020-02-04 20:53:52+00:00</t>
        </is>
      </c>
      <c r="D16859" t="inlineStr">
        <is>
          <t>verchange</t>
        </is>
      </c>
      <c r="E16859" t="inlineStr">
        <is>
          <t>more-itertools</t>
        </is>
      </c>
      <c r="F16859">
        <f>=8.1.0</f>
        <v/>
      </c>
      <c r="G16859" t="inlineStr">
        <is>
          <t>more-itertools</t>
        </is>
      </c>
      <c r="H16859">
        <f>=8.0.2</f>
        <v/>
      </c>
    </row>
    <row r="16860">
      <c r="A16860" t="inlineStr">
        <is>
          <t>libratom</t>
        </is>
      </c>
      <c r="B16860" t="inlineStr">
        <is>
          <t>d1bcc0de0bb84ecbb93c079f40a696ee3fb5e96d</t>
        </is>
      </c>
      <c r="C16860" t="inlineStr">
        <is>
          <t>2020-02-04 20:53:52+00:00</t>
        </is>
      </c>
      <c r="D16860" t="inlineStr">
        <is>
          <t>verchange</t>
        </is>
      </c>
      <c r="E16860" t="inlineStr">
        <is>
          <t>six</t>
        </is>
      </c>
      <c r="F16860">
        <f>=1.14.0</f>
        <v/>
      </c>
      <c r="G16860" t="inlineStr">
        <is>
          <t>six</t>
        </is>
      </c>
      <c r="H16860">
        <f>=1.13.0</f>
        <v/>
      </c>
    </row>
    <row r="16861">
      <c r="A16861" t="inlineStr">
        <is>
          <t>libratom</t>
        </is>
      </c>
      <c r="B16861" t="inlineStr">
        <is>
          <t>d1bcc0de0bb84ecbb93c079f40a696ee3fb5e96d</t>
        </is>
      </c>
      <c r="C16861" t="inlineStr">
        <is>
          <t>2020-02-04 20:53:52+00:00</t>
        </is>
      </c>
      <c r="D16861" t="inlineStr">
        <is>
          <t>verchange</t>
        </is>
      </c>
      <c r="E16861" t="inlineStr">
        <is>
          <t>urllib3</t>
        </is>
      </c>
      <c r="F16861">
        <f>=1.25.8</f>
        <v/>
      </c>
      <c r="G16861" t="inlineStr">
        <is>
          <t>urllib3</t>
        </is>
      </c>
      <c r="H16861">
        <f>=1.25.7</f>
        <v/>
      </c>
    </row>
    <row r="16862">
      <c r="A16862" t="inlineStr">
        <is>
          <t>libratom</t>
        </is>
      </c>
      <c r="B16862" t="inlineStr">
        <is>
          <t>d1bcc0de0bb84ecbb93c079f40a696ee3fb5e96d</t>
        </is>
      </c>
      <c r="C16862" t="inlineStr">
        <is>
          <t>2020-02-04 20:53:52+00:00</t>
        </is>
      </c>
      <c r="D16862" t="inlineStr">
        <is>
          <t>verchange</t>
        </is>
      </c>
      <c r="E16862" t="inlineStr">
        <is>
          <t>sqlalchemy</t>
        </is>
      </c>
      <c r="F16862">
        <f>=1.3.13</f>
        <v/>
      </c>
      <c r="G16862" t="inlineStr">
        <is>
          <t>sqlalchemy</t>
        </is>
      </c>
      <c r="H16862">
        <f>=1.3.12</f>
        <v/>
      </c>
    </row>
    <row r="16863">
      <c r="A16863" t="inlineStr">
        <is>
          <t>libratom</t>
        </is>
      </c>
      <c r="B16863" t="inlineStr">
        <is>
          <t>d1bcc0de0bb84ecbb93c079f40a696ee3fb5e96d</t>
        </is>
      </c>
      <c r="C16863" t="inlineStr">
        <is>
          <t>2020-02-04 20:53:52+00:00</t>
        </is>
      </c>
      <c r="D16863" t="inlineStr">
        <is>
          <t>verchange</t>
        </is>
      </c>
      <c r="E16863" t="inlineStr">
        <is>
          <t>zipp</t>
        </is>
      </c>
      <c r="F16863">
        <f>=2.0.1</f>
        <v/>
      </c>
      <c r="G16863" t="inlineStr">
        <is>
          <t>zipp</t>
        </is>
      </c>
      <c r="H16863">
        <f>=0.6.0</f>
        <v/>
      </c>
    </row>
    <row r="16864">
      <c r="A16864" t="inlineStr">
        <is>
          <t>libratom</t>
        </is>
      </c>
      <c r="B16864" t="inlineStr">
        <is>
          <t>d1bcc0de0bb84ecbb93c079f40a696ee3fb5e96d</t>
        </is>
      </c>
      <c r="C16864" t="inlineStr">
        <is>
          <t>2020-02-04 20:53:52+00:00</t>
        </is>
      </c>
      <c r="D16864" t="inlineStr">
        <is>
          <t>verchange</t>
        </is>
      </c>
      <c r="E16864" t="inlineStr">
        <is>
          <t>catalogue</t>
        </is>
      </c>
      <c r="F16864">
        <f>=1.0.0</f>
        <v/>
      </c>
      <c r="G16864" t="inlineStr">
        <is>
          <t>catalogue</t>
        </is>
      </c>
      <c r="H16864">
        <f>=0.2.0</f>
        <v/>
      </c>
    </row>
    <row r="16865">
      <c r="A16865" t="inlineStr">
        <is>
          <t>libratom</t>
        </is>
      </c>
      <c r="B16865" t="inlineStr">
        <is>
          <t>d1bcc0de0bb84ecbb93c079f40a696ee3fb5e96d</t>
        </is>
      </c>
      <c r="C16865" t="inlineStr">
        <is>
          <t>2020-02-04 20:53:52+00:00</t>
        </is>
      </c>
      <c r="D16865" t="inlineStr">
        <is>
          <t>verchange</t>
        </is>
      </c>
      <c r="E16865" t="inlineStr">
        <is>
          <t>numpy</t>
        </is>
      </c>
      <c r="F16865">
        <f>=1.18.1</f>
        <v/>
      </c>
      <c r="G16865" t="inlineStr">
        <is>
          <t>numpy</t>
        </is>
      </c>
      <c r="H16865">
        <f>=1.18.0</f>
        <v/>
      </c>
    </row>
    <row r="16866">
      <c r="A16866" t="inlineStr">
        <is>
          <t>libratom</t>
        </is>
      </c>
      <c r="B16866" t="inlineStr">
        <is>
          <t>d1bcc0de0bb84ecbb93c079f40a696ee3fb5e96d</t>
        </is>
      </c>
      <c r="C16866" t="inlineStr">
        <is>
          <t>2020-02-04 20:53:52+00:00</t>
        </is>
      </c>
      <c r="D16866" t="inlineStr">
        <is>
          <t>verchange</t>
        </is>
      </c>
      <c r="E16866" t="inlineStr">
        <is>
          <t>importlib-metadata</t>
        </is>
      </c>
      <c r="F16866">
        <f>=1.4.0</f>
        <v/>
      </c>
      <c r="G16866" t="inlineStr">
        <is>
          <t>importlib-metadata</t>
        </is>
      </c>
      <c r="H16866">
        <f>=1.3.0</f>
        <v/>
      </c>
    </row>
    <row r="16867">
      <c r="A16867" t="inlineStr">
        <is>
          <t>libratom</t>
        </is>
      </c>
      <c r="B16867" t="inlineStr">
        <is>
          <t>d1bcc0de0bb84ecbb93c079f40a696ee3fb5e96d</t>
        </is>
      </c>
      <c r="C16867" t="inlineStr">
        <is>
          <t>2020-02-04 20:53:52+00:00</t>
        </is>
      </c>
      <c r="D16867" t="inlineStr">
        <is>
          <t>add</t>
        </is>
      </c>
      <c r="E16867" t="inlineStr">
        <is>
          <t>psutil</t>
        </is>
      </c>
      <c r="F16867">
        <f>=5.6.7</f>
        <v/>
      </c>
      <c r="G16867" t="inlineStr"/>
      <c r="H16867" t="inlineStr"/>
    </row>
    <row r="16868">
      <c r="A16868" t="inlineStr">
        <is>
          <t>libratom</t>
        </is>
      </c>
      <c r="B16868" t="inlineStr">
        <is>
          <t>a45ee40e3d02b65c2ce882a9c6f111edeaff0a2c</t>
        </is>
      </c>
      <c r="C16868" t="inlineStr">
        <is>
          <t>2020-02-26 22:30:09+00:00</t>
        </is>
      </c>
      <c r="D16868" t="inlineStr">
        <is>
          <t>verchange</t>
        </is>
      </c>
      <c r="E16868" t="inlineStr">
        <is>
          <t>blessed</t>
        </is>
      </c>
      <c r="F16868">
        <f>=1.17.2</f>
        <v/>
      </c>
      <c r="G16868" t="inlineStr">
        <is>
          <t>blessed</t>
        </is>
      </c>
      <c r="H16868">
        <f>=1.17.0</f>
        <v/>
      </c>
    </row>
    <row r="16869">
      <c r="A16869" t="inlineStr">
        <is>
          <t>libratom</t>
        </is>
      </c>
      <c r="B16869" t="inlineStr">
        <is>
          <t>a45ee40e3d02b65c2ce882a9c6f111edeaff0a2c</t>
        </is>
      </c>
      <c r="C16869" t="inlineStr">
        <is>
          <t>2020-02-26 22:30:09+00:00</t>
        </is>
      </c>
      <c r="D16869" t="inlineStr">
        <is>
          <t>verchange</t>
        </is>
      </c>
      <c r="E16869" t="inlineStr">
        <is>
          <t>zipp</t>
        </is>
      </c>
      <c r="F16869">
        <f>=3.0.0</f>
        <v/>
      </c>
      <c r="G16869" t="inlineStr">
        <is>
          <t>zipp</t>
        </is>
      </c>
      <c r="H16869">
        <f>=2.0.1</f>
        <v/>
      </c>
    </row>
    <row r="16870">
      <c r="A16870" t="inlineStr">
        <is>
          <t>libratom</t>
        </is>
      </c>
      <c r="B16870" t="inlineStr">
        <is>
          <t>a45ee40e3d02b65c2ce882a9c6f111edeaff0a2c</t>
        </is>
      </c>
      <c r="C16870" t="inlineStr">
        <is>
          <t>2020-02-26 22:30:09+00:00</t>
        </is>
      </c>
      <c r="D16870" t="inlineStr">
        <is>
          <t>verchange</t>
        </is>
      </c>
      <c r="E16870" t="inlineStr">
        <is>
          <t>humanfriendly</t>
        </is>
      </c>
      <c r="F16870">
        <f>=7.1</f>
        <v/>
      </c>
      <c r="G16870" t="inlineStr">
        <is>
          <t>humanfriendly</t>
        </is>
      </c>
      <c r="H16870">
        <f>=4.18</f>
        <v/>
      </c>
    </row>
    <row r="16871">
      <c r="A16871" t="inlineStr">
        <is>
          <t>libratom</t>
        </is>
      </c>
      <c r="B16871" t="inlineStr">
        <is>
          <t>a45ee40e3d02b65c2ce882a9c6f111edeaff0a2c</t>
        </is>
      </c>
      <c r="C16871" t="inlineStr">
        <is>
          <t>2020-02-26 22:30:09+00:00</t>
        </is>
      </c>
      <c r="D16871" t="inlineStr">
        <is>
          <t>verchange</t>
        </is>
      </c>
      <c r="E16871" t="inlineStr">
        <is>
          <t>importlib-metadata</t>
        </is>
      </c>
      <c r="F16871">
        <f>=1.5.0</f>
        <v/>
      </c>
      <c r="G16871" t="inlineStr">
        <is>
          <t>importlib-metadata</t>
        </is>
      </c>
      <c r="H16871">
        <f>=1.4.0</f>
        <v/>
      </c>
    </row>
    <row r="16872">
      <c r="A16872" t="inlineStr">
        <is>
          <t>libratom</t>
        </is>
      </c>
      <c r="B16872" t="inlineStr">
        <is>
          <t>a45ee40e3d02b65c2ce882a9c6f111edeaff0a2c</t>
        </is>
      </c>
      <c r="C16872" t="inlineStr">
        <is>
          <t>2020-02-26 22:30:09+00:00</t>
        </is>
      </c>
      <c r="D16872" t="inlineStr">
        <is>
          <t>verchange</t>
        </is>
      </c>
      <c r="E16872" t="inlineStr">
        <is>
          <t>tqdm</t>
        </is>
      </c>
      <c r="F16872">
        <f>=4.42.1</f>
        <v/>
      </c>
      <c r="G16872" t="inlineStr">
        <is>
          <t>tqdm</t>
        </is>
      </c>
      <c r="H16872">
        <f>=4.41.1</f>
        <v/>
      </c>
    </row>
    <row r="16873">
      <c r="A16873" t="inlineStr">
        <is>
          <t>libratom</t>
        </is>
      </c>
      <c r="B16873" t="inlineStr">
        <is>
          <t>a45ee40e3d02b65c2ce882a9c6f111edeaff0a2c</t>
        </is>
      </c>
      <c r="C16873" t="inlineStr">
        <is>
          <t>2020-02-26 22:30:09+00:00</t>
        </is>
      </c>
      <c r="D16873" t="inlineStr">
        <is>
          <t>add</t>
        </is>
      </c>
      <c r="E16873" t="inlineStr">
        <is>
          <t>tabulate</t>
        </is>
      </c>
      <c r="F16873">
        <f>=0.8.6</f>
        <v/>
      </c>
      <c r="G16873" t="inlineStr"/>
      <c r="H16873" t="inlineStr"/>
    </row>
    <row r="16874">
      <c r="A16874" t="inlineStr">
        <is>
          <t>libratom</t>
        </is>
      </c>
      <c r="B16874" t="inlineStr">
        <is>
          <t>a45ee40e3d02b65c2ce882a9c6f111edeaff0a2c</t>
        </is>
      </c>
      <c r="C16874" t="inlineStr">
        <is>
          <t>2020-02-26 22:30:09+00:00</t>
        </is>
      </c>
      <c r="D16874" t="inlineStr">
        <is>
          <t>rem</t>
        </is>
      </c>
      <c r="E16874" t="inlineStr"/>
      <c r="F16874" t="inlineStr"/>
      <c r="G16874" t="inlineStr">
        <is>
          <t>more-itertools</t>
        </is>
      </c>
      <c r="H16874">
        <f>=8.1.0</f>
        <v/>
      </c>
    </row>
    <row r="16875">
      <c r="A16875" t="inlineStr">
        <is>
          <t>libratom</t>
        </is>
      </c>
      <c r="B16875" t="inlineStr">
        <is>
          <t>85e0e2ebac28f95e4e80b5c6c959bcee7c680eb5</t>
        </is>
      </c>
      <c r="C16875" t="inlineStr">
        <is>
          <t>2020-03-07 17:53:02+00:00</t>
        </is>
      </c>
      <c r="D16875" t="inlineStr">
        <is>
          <t>verchange</t>
        </is>
      </c>
      <c r="E16875" t="inlineStr">
        <is>
          <t>six</t>
        </is>
      </c>
      <c r="F16875">
        <f>=1.14.0</f>
        <v/>
      </c>
      <c r="G16875" t="inlineStr">
        <is>
          <t>six</t>
        </is>
      </c>
      <c r="H16875">
        <f>=1.14.0</f>
        <v/>
      </c>
    </row>
    <row r="16876">
      <c r="A16876" t="inlineStr">
        <is>
          <t>libratom</t>
        </is>
      </c>
      <c r="B16876" t="inlineStr">
        <is>
          <t>85e0e2ebac28f95e4e80b5c6c959bcee7c680eb5</t>
        </is>
      </c>
      <c r="C16876" t="inlineStr">
        <is>
          <t>2020-03-07 17:53:02+00:00</t>
        </is>
      </c>
      <c r="D16876" t="inlineStr">
        <is>
          <t>verchange</t>
        </is>
      </c>
      <c r="E16876" t="inlineStr">
        <is>
          <t>psutil</t>
        </is>
      </c>
      <c r="F16876">
        <f>=5.7.0</f>
        <v/>
      </c>
      <c r="G16876" t="inlineStr">
        <is>
          <t>psutil</t>
        </is>
      </c>
      <c r="H16876">
        <f>=5.6.7</f>
        <v/>
      </c>
    </row>
    <row r="16877">
      <c r="A16877" t="inlineStr">
        <is>
          <t>libratom</t>
        </is>
      </c>
      <c r="B16877" t="inlineStr">
        <is>
          <t>85e0e2ebac28f95e4e80b5c6c959bcee7c680eb5</t>
        </is>
      </c>
      <c r="C16877" t="inlineStr">
        <is>
          <t>2020-03-07 17:53:02+00:00</t>
        </is>
      </c>
      <c r="D16877" t="inlineStr">
        <is>
          <t>verchange</t>
        </is>
      </c>
      <c r="E16877" t="inlineStr">
        <is>
          <t>zipp</t>
        </is>
      </c>
      <c r="F16877">
        <f>=3.1.0</f>
        <v/>
      </c>
      <c r="G16877" t="inlineStr">
        <is>
          <t>zipp</t>
        </is>
      </c>
      <c r="H16877">
        <f>=3.0.0</f>
        <v/>
      </c>
    </row>
    <row r="16878">
      <c r="A16878" t="inlineStr">
        <is>
          <t>libratom</t>
        </is>
      </c>
      <c r="B16878" t="inlineStr">
        <is>
          <t>85e0e2ebac28f95e4e80b5c6c959bcee7c680eb5</t>
        </is>
      </c>
      <c r="C16878" t="inlineStr">
        <is>
          <t>2020-03-07 17:53:02+00:00</t>
        </is>
      </c>
      <c r="D16878" t="inlineStr">
        <is>
          <t>verchange</t>
        </is>
      </c>
      <c r="E16878" t="inlineStr">
        <is>
          <t>treelib</t>
        </is>
      </c>
      <c r="F16878">
        <f>=1.6.1</f>
        <v/>
      </c>
      <c r="G16878" t="inlineStr">
        <is>
          <t>treelib</t>
        </is>
      </c>
      <c r="H16878">
        <f>=1.5.5</f>
        <v/>
      </c>
    </row>
    <row r="16879">
      <c r="A16879" t="inlineStr">
        <is>
          <t>libratom</t>
        </is>
      </c>
      <c r="B16879" t="inlineStr">
        <is>
          <t>85e0e2ebac28f95e4e80b5c6c959bcee7c680eb5</t>
        </is>
      </c>
      <c r="C16879" t="inlineStr">
        <is>
          <t>2020-03-07 17:53:02+00:00</t>
        </is>
      </c>
      <c r="D16879" t="inlineStr">
        <is>
          <t>verchange</t>
        </is>
      </c>
      <c r="E16879" t="inlineStr">
        <is>
          <t>humanfriendly</t>
        </is>
      </c>
      <c r="F16879">
        <f>=8.1</f>
        <v/>
      </c>
      <c r="G16879" t="inlineStr">
        <is>
          <t>humanfriendly</t>
        </is>
      </c>
      <c r="H16879">
        <f>=7.1</f>
        <v/>
      </c>
    </row>
    <row r="16880">
      <c r="A16880" t="inlineStr">
        <is>
          <t>libratom</t>
        </is>
      </c>
      <c r="B16880" t="inlineStr">
        <is>
          <t>85e0e2ebac28f95e4e80b5c6c959bcee7c680eb5</t>
        </is>
      </c>
      <c r="C16880" t="inlineStr">
        <is>
          <t>2020-03-07 17:53:02+00:00</t>
        </is>
      </c>
      <c r="D16880" t="inlineStr">
        <is>
          <t>verchange</t>
        </is>
      </c>
      <c r="E16880" t="inlineStr">
        <is>
          <t>srsly</t>
        </is>
      </c>
      <c r="F16880">
        <f>=1.0.2</f>
        <v/>
      </c>
      <c r="G16880" t="inlineStr">
        <is>
          <t>srsly</t>
        </is>
      </c>
      <c r="H16880">
        <f>=1.0.1</f>
        <v/>
      </c>
    </row>
    <row r="16881">
      <c r="A16881" t="inlineStr">
        <is>
          <t>libratom</t>
        </is>
      </c>
      <c r="B16881" t="inlineStr">
        <is>
          <t>85e0e2ebac28f95e4e80b5c6c959bcee7c680eb5</t>
        </is>
      </c>
      <c r="C16881" t="inlineStr">
        <is>
          <t>2020-03-07 17:53:02+00:00</t>
        </is>
      </c>
      <c r="D16881" t="inlineStr">
        <is>
          <t>verchange</t>
        </is>
      </c>
      <c r="E16881" t="inlineStr">
        <is>
          <t>requests</t>
        </is>
      </c>
      <c r="F16881">
        <f>=2.23.0</f>
        <v/>
      </c>
      <c r="G16881" t="inlineStr">
        <is>
          <t>requests</t>
        </is>
      </c>
      <c r="H16881">
        <f>=2.22.0</f>
        <v/>
      </c>
    </row>
    <row r="16882">
      <c r="A16882" t="inlineStr">
        <is>
          <t>libratom</t>
        </is>
      </c>
      <c r="B16882" t="inlineStr">
        <is>
          <t>85e0e2ebac28f95e4e80b5c6c959bcee7c680eb5</t>
        </is>
      </c>
      <c r="C16882" t="inlineStr">
        <is>
          <t>2020-03-07 17:53:02+00:00</t>
        </is>
      </c>
      <c r="D16882" t="inlineStr">
        <is>
          <t>verchange</t>
        </is>
      </c>
      <c r="E16882" t="inlineStr">
        <is>
          <t>idna</t>
        </is>
      </c>
      <c r="F16882">
        <f>=2.9</f>
        <v/>
      </c>
      <c r="G16882" t="inlineStr">
        <is>
          <t>idna</t>
        </is>
      </c>
      <c r="H16882">
        <f>=2.8</f>
        <v/>
      </c>
    </row>
    <row r="16883">
      <c r="A16883" t="inlineStr">
        <is>
          <t>libratom</t>
        </is>
      </c>
      <c r="B16883" t="inlineStr">
        <is>
          <t>85e0e2ebac28f95e4e80b5c6c959bcee7c680eb5</t>
        </is>
      </c>
      <c r="C16883" t="inlineStr">
        <is>
          <t>2020-03-07 17:53:02+00:00</t>
        </is>
      </c>
      <c r="D16883" t="inlineStr">
        <is>
          <t>verchange</t>
        </is>
      </c>
      <c r="E16883" t="inlineStr">
        <is>
          <t>tqdm</t>
        </is>
      </c>
      <c r="F16883">
        <f>=4.43.0</f>
        <v/>
      </c>
      <c r="G16883" t="inlineStr">
        <is>
          <t>tqdm</t>
        </is>
      </c>
      <c r="H16883">
        <f>=4.42.1</f>
        <v/>
      </c>
    </row>
    <row r="16884">
      <c r="A16884" t="inlineStr">
        <is>
          <t>libratom</t>
        </is>
      </c>
      <c r="B16884" t="inlineStr">
        <is>
          <t>85e0e2ebac28f95e4e80b5c6c959bcee7c680eb5</t>
        </is>
      </c>
      <c r="C16884" t="inlineStr">
        <is>
          <t>2020-03-07 17:53:02+00:00</t>
        </is>
      </c>
      <c r="D16884" t="inlineStr">
        <is>
          <t>add</t>
        </is>
      </c>
      <c r="E16884" t="inlineStr">
        <is>
          <t>future</t>
        </is>
      </c>
      <c r="F16884">
        <f>=0.18.2</f>
        <v/>
      </c>
      <c r="G16884" t="inlineStr"/>
      <c r="H16884" t="inlineStr"/>
    </row>
    <row r="16885">
      <c r="A16885" t="inlineStr">
        <is>
          <t>libratom</t>
        </is>
      </c>
      <c r="B16885" t="inlineStr">
        <is>
          <t>85e0e2ebac28f95e4e80b5c6c959bcee7c680eb5</t>
        </is>
      </c>
      <c r="C16885" t="inlineStr">
        <is>
          <t>2020-03-07 17:53:02+00:00</t>
        </is>
      </c>
      <c r="D16885" t="inlineStr">
        <is>
          <t>add</t>
        </is>
      </c>
      <c r="E16885" t="inlineStr">
        <is>
          <t>packaging</t>
        </is>
      </c>
      <c r="F16885">
        <f>=20.3</f>
        <v/>
      </c>
      <c r="G16885" t="inlineStr"/>
      <c r="H16885" t="inlineStr"/>
    </row>
    <row r="16886">
      <c r="A16886" t="inlineStr">
        <is>
          <t>libratom</t>
        </is>
      </c>
      <c r="B16886" t="inlineStr">
        <is>
          <t>85e0e2ebac28f95e4e80b5c6c959bcee7c680eb5</t>
        </is>
      </c>
      <c r="C16886" t="inlineStr">
        <is>
          <t>2020-03-07 17:53:02+00:00</t>
        </is>
      </c>
      <c r="D16886" t="inlineStr">
        <is>
          <t>add</t>
        </is>
      </c>
      <c r="E16886" t="inlineStr">
        <is>
          <t>pyparsing</t>
        </is>
      </c>
      <c r="F16886">
        <f>=2.4.6</f>
        <v/>
      </c>
      <c r="G16886" t="inlineStr"/>
      <c r="H16886" t="inlineStr"/>
    </row>
    <row r="16887">
      <c r="A16887" t="inlineStr">
        <is>
          <t>libratom</t>
        </is>
      </c>
      <c r="B16887" t="inlineStr">
        <is>
          <t>e3bf326eb20ef96e0ac88449bf45921421afa3bb</t>
        </is>
      </c>
      <c r="C16887" t="inlineStr">
        <is>
          <t>2020-04-01 17:57:18+00:00</t>
        </is>
      </c>
      <c r="D16887" t="inlineStr">
        <is>
          <t>verchange</t>
        </is>
      </c>
      <c r="E16887" t="inlineStr">
        <is>
          <t>psutil</t>
        </is>
      </c>
      <c r="F16887">
        <f>=5.7.0</f>
        <v/>
      </c>
      <c r="G16887" t="inlineStr">
        <is>
          <t>psutil</t>
        </is>
      </c>
      <c r="H16887">
        <f>=5.7.0</f>
        <v/>
      </c>
    </row>
    <row r="16888">
      <c r="A16888" t="inlineStr">
        <is>
          <t>libratom</t>
        </is>
      </c>
      <c r="B16888" t="inlineStr">
        <is>
          <t>e3bf326eb20ef96e0ac88449bf45921421afa3bb</t>
        </is>
      </c>
      <c r="C16888" t="inlineStr">
        <is>
          <t>2020-04-01 17:57:18+00:00</t>
        </is>
      </c>
      <c r="D16888" t="inlineStr">
        <is>
          <t>verchange</t>
        </is>
      </c>
      <c r="E16888" t="inlineStr">
        <is>
          <t>tabulate</t>
        </is>
      </c>
      <c r="F16888">
        <f>=0.8.7</f>
        <v/>
      </c>
      <c r="G16888" t="inlineStr">
        <is>
          <t>tabulate</t>
        </is>
      </c>
      <c r="H16888">
        <f>=0.8.6</f>
        <v/>
      </c>
    </row>
    <row r="16889">
      <c r="A16889" t="inlineStr">
        <is>
          <t>libratom</t>
        </is>
      </c>
      <c r="B16889" t="inlineStr">
        <is>
          <t>e3bf326eb20ef96e0ac88449bf45921421afa3bb</t>
        </is>
      </c>
      <c r="C16889" t="inlineStr">
        <is>
          <t>2020-04-01 17:57:18+00:00</t>
        </is>
      </c>
      <c r="D16889" t="inlineStr">
        <is>
          <t>verchange</t>
        </is>
      </c>
      <c r="E16889" t="inlineStr">
        <is>
          <t>numpy</t>
        </is>
      </c>
      <c r="F16889">
        <f>=1.18.2</f>
        <v/>
      </c>
      <c r="G16889" t="inlineStr">
        <is>
          <t>numpy</t>
        </is>
      </c>
      <c r="H16889">
        <f>=1.18.1</f>
        <v/>
      </c>
    </row>
    <row r="16890">
      <c r="A16890" t="inlineStr">
        <is>
          <t>libratom</t>
        </is>
      </c>
      <c r="B16890" t="inlineStr">
        <is>
          <t>e3bf326eb20ef96e0ac88449bf45921421afa3bb</t>
        </is>
      </c>
      <c r="C16890" t="inlineStr">
        <is>
          <t>2020-04-01 17:57:18+00:00</t>
        </is>
      </c>
      <c r="D16890" t="inlineStr">
        <is>
          <t>verchange</t>
        </is>
      </c>
      <c r="E16890" t="inlineStr">
        <is>
          <t>thinc</t>
        </is>
      </c>
      <c r="F16890">
        <f>=7.4.0</f>
        <v/>
      </c>
      <c r="G16890" t="inlineStr">
        <is>
          <t>thinc</t>
        </is>
      </c>
      <c r="H16890">
        <f>=7.3.1</f>
        <v/>
      </c>
    </row>
    <row r="16891">
      <c r="A16891" t="inlineStr">
        <is>
          <t>libratom</t>
        </is>
      </c>
      <c r="B16891" t="inlineStr">
        <is>
          <t>e3bf326eb20ef96e0ac88449bf45921421afa3bb</t>
        </is>
      </c>
      <c r="C16891" t="inlineStr">
        <is>
          <t>2020-04-01 17:57:18+00:00</t>
        </is>
      </c>
      <c r="D16891" t="inlineStr">
        <is>
          <t>verchange</t>
        </is>
      </c>
      <c r="E16891" t="inlineStr">
        <is>
          <t>tqdm</t>
        </is>
      </c>
      <c r="F16891">
        <f>=4.44.1</f>
        <v/>
      </c>
      <c r="G16891" t="inlineStr">
        <is>
          <t>tqdm</t>
        </is>
      </c>
      <c r="H16891">
        <f>=4.43.0</f>
        <v/>
      </c>
    </row>
    <row r="16892">
      <c r="A16892" t="inlineStr">
        <is>
          <t>libratom</t>
        </is>
      </c>
      <c r="B16892" t="inlineStr">
        <is>
          <t>e3bf326eb20ef96e0ac88449bf45921421afa3bb</t>
        </is>
      </c>
      <c r="C16892" t="inlineStr">
        <is>
          <t>2020-04-01 17:57:18+00:00</t>
        </is>
      </c>
      <c r="D16892" t="inlineStr">
        <is>
          <t>verchange</t>
        </is>
      </c>
      <c r="E16892" t="inlineStr">
        <is>
          <t>six</t>
        </is>
      </c>
      <c r="F16892">
        <f>=1.14.0</f>
        <v/>
      </c>
      <c r="G16892" t="inlineStr">
        <is>
          <t>six</t>
        </is>
      </c>
      <c r="H16892">
        <f>=1.14.0</f>
        <v/>
      </c>
    </row>
    <row r="16893">
      <c r="A16893" t="inlineStr">
        <is>
          <t>libratom</t>
        </is>
      </c>
      <c r="B16893" t="inlineStr">
        <is>
          <t>e3bf326eb20ef96e0ac88449bf45921421afa3bb</t>
        </is>
      </c>
      <c r="C16893" t="inlineStr">
        <is>
          <t>2020-04-01 17:57:18+00:00</t>
        </is>
      </c>
      <c r="D16893" t="inlineStr">
        <is>
          <t>verchange</t>
        </is>
      </c>
      <c r="E16893" t="inlineStr">
        <is>
          <t>humanfriendly</t>
        </is>
      </c>
      <c r="F16893">
        <f>=8.1</f>
        <v/>
      </c>
      <c r="G16893" t="inlineStr">
        <is>
          <t>humanfriendly</t>
        </is>
      </c>
      <c r="H16893">
        <f>=8.1</f>
        <v/>
      </c>
    </row>
    <row r="16894">
      <c r="A16894" t="inlineStr">
        <is>
          <t>libratom</t>
        </is>
      </c>
      <c r="B16894" t="inlineStr">
        <is>
          <t>e3bf326eb20ef96e0ac88449bf45921421afa3bb</t>
        </is>
      </c>
      <c r="C16894" t="inlineStr">
        <is>
          <t>2020-04-01 17:57:18+00:00</t>
        </is>
      </c>
      <c r="D16894" t="inlineStr">
        <is>
          <t>verchange</t>
        </is>
      </c>
      <c r="E16894" t="inlineStr">
        <is>
          <t>click</t>
        </is>
      </c>
      <c r="F16894">
        <f>=7.1.1</f>
        <v/>
      </c>
      <c r="G16894" t="inlineStr">
        <is>
          <t>click</t>
        </is>
      </c>
      <c r="H16894">
        <f>=7.0</f>
        <v/>
      </c>
    </row>
    <row r="16895">
      <c r="A16895" t="inlineStr">
        <is>
          <t>libratom</t>
        </is>
      </c>
      <c r="B16895" t="inlineStr">
        <is>
          <t>e3bf326eb20ef96e0ac88449bf45921421afa3bb</t>
        </is>
      </c>
      <c r="C16895" t="inlineStr">
        <is>
          <t>2020-04-01 17:57:18+00:00</t>
        </is>
      </c>
      <c r="D16895" t="inlineStr">
        <is>
          <t>verchange</t>
        </is>
      </c>
      <c r="E16895" t="inlineStr">
        <is>
          <t>packaging</t>
        </is>
      </c>
      <c r="F16895">
        <f>=20.3</f>
        <v/>
      </c>
      <c r="G16895" t="inlineStr">
        <is>
          <t>packaging</t>
        </is>
      </c>
      <c r="H16895">
        <f>=20.3</f>
        <v/>
      </c>
    </row>
    <row r="16896">
      <c r="A16896" t="inlineStr">
        <is>
          <t>libratom</t>
        </is>
      </c>
      <c r="B16896" t="inlineStr">
        <is>
          <t>e3bf326eb20ef96e0ac88449bf45921421afa3bb</t>
        </is>
      </c>
      <c r="C16896" t="inlineStr">
        <is>
          <t>2020-04-01 17:57:18+00:00</t>
        </is>
      </c>
      <c r="D16896" t="inlineStr">
        <is>
          <t>verchange</t>
        </is>
      </c>
      <c r="E16896" t="inlineStr">
        <is>
          <t>blessed</t>
        </is>
      </c>
      <c r="F16896">
        <f>=1.17.4</f>
        <v/>
      </c>
      <c r="G16896" t="inlineStr">
        <is>
          <t>blessed</t>
        </is>
      </c>
      <c r="H16896">
        <f>=1.17.2</f>
        <v/>
      </c>
    </row>
    <row r="16897">
      <c r="A16897" t="inlineStr">
        <is>
          <t>libratom</t>
        </is>
      </c>
      <c r="B16897" t="inlineStr">
        <is>
          <t>e3bf326eb20ef96e0ac88449bf45921421afa3bb</t>
        </is>
      </c>
      <c r="C16897" t="inlineStr">
        <is>
          <t>2020-04-01 17:57:18+00:00</t>
        </is>
      </c>
      <c r="D16897" t="inlineStr">
        <is>
          <t>verchange</t>
        </is>
      </c>
      <c r="E16897" t="inlineStr">
        <is>
          <t>sqlalchemy</t>
        </is>
      </c>
      <c r="F16897">
        <f>=1.3.15</f>
        <v/>
      </c>
      <c r="G16897" t="inlineStr">
        <is>
          <t>sqlalchemy</t>
        </is>
      </c>
      <c r="H16897">
        <f>=1.3.13</f>
        <v/>
      </c>
    </row>
    <row r="16898">
      <c r="A16898" t="inlineStr">
        <is>
          <t>libratom</t>
        </is>
      </c>
      <c r="B16898" t="inlineStr">
        <is>
          <t>e3bf326eb20ef96e0ac88449bf45921421afa3bb</t>
        </is>
      </c>
      <c r="C16898" t="inlineStr">
        <is>
          <t>2020-04-01 17:57:18+00:00</t>
        </is>
      </c>
      <c r="D16898" t="inlineStr">
        <is>
          <t>verchange</t>
        </is>
      </c>
      <c r="E16898" t="inlineStr">
        <is>
          <t>catalogue</t>
        </is>
      </c>
      <c r="F16898">
        <f>=1.0.0</f>
        <v/>
      </c>
      <c r="G16898" t="inlineStr">
        <is>
          <t>catalogue</t>
        </is>
      </c>
      <c r="H16898">
        <f>=1.0.0</f>
        <v/>
      </c>
    </row>
    <row r="16899">
      <c r="A16899" t="inlineStr">
        <is>
          <t>libratom</t>
        </is>
      </c>
      <c r="B16899" t="inlineStr">
        <is>
          <t>e3bf326eb20ef96e0ac88449bf45921421afa3bb</t>
        </is>
      </c>
      <c r="C16899" t="inlineStr">
        <is>
          <t>2020-04-01 17:57:18+00:00</t>
        </is>
      </c>
      <c r="D16899" t="inlineStr">
        <is>
          <t>verchange</t>
        </is>
      </c>
      <c r="E16899" t="inlineStr">
        <is>
          <t>click-log</t>
        </is>
      </c>
      <c r="F16899">
        <f>=0.3.2</f>
        <v/>
      </c>
      <c r="G16899" t="inlineStr">
        <is>
          <t>click-log</t>
        </is>
      </c>
      <c r="H16899">
        <f>=0.3.2</f>
        <v/>
      </c>
    </row>
    <row r="16900">
      <c r="A16900" t="inlineStr">
        <is>
          <t>libratom</t>
        </is>
      </c>
      <c r="B16900" t="inlineStr">
        <is>
          <t>e3bf326eb20ef96e0ac88449bf45921421afa3bb</t>
        </is>
      </c>
      <c r="C16900" t="inlineStr">
        <is>
          <t>2020-04-01 17:57:18+00:00</t>
        </is>
      </c>
      <c r="D16900" t="inlineStr">
        <is>
          <t>verchange</t>
        </is>
      </c>
      <c r="E16900" t="inlineStr">
        <is>
          <t>libpff-python-ratom</t>
        </is>
      </c>
      <c r="F16900">
        <f>=20190725</f>
        <v/>
      </c>
      <c r="G16900" t="inlineStr">
        <is>
          <t>libpff-python-ratom</t>
        </is>
      </c>
      <c r="H16900">
        <f>=20190725</f>
        <v/>
      </c>
    </row>
    <row r="16901">
      <c r="A16901" t="inlineStr">
        <is>
          <t>libratom</t>
        </is>
      </c>
      <c r="B16901" t="inlineStr">
        <is>
          <t>e3bf326eb20ef96e0ac88449bf45921421afa3bb</t>
        </is>
      </c>
      <c r="C16901" t="inlineStr">
        <is>
          <t>2020-04-01 17:57:18+00:00</t>
        </is>
      </c>
      <c r="D16901" t="inlineStr">
        <is>
          <t>verchange</t>
        </is>
      </c>
      <c r="E16901" t="inlineStr">
        <is>
          <t>wcwidth</t>
        </is>
      </c>
      <c r="F16901">
        <f>=0.1.9</f>
        <v/>
      </c>
      <c r="G16901" t="inlineStr">
        <is>
          <t>wcwidth</t>
        </is>
      </c>
      <c r="H16901">
        <f>=0.1.8</f>
        <v/>
      </c>
    </row>
    <row r="16902">
      <c r="A16902" t="inlineStr">
        <is>
          <t>libratom</t>
        </is>
      </c>
      <c r="B16902" t="inlineStr">
        <is>
          <t>e3bf326eb20ef96e0ac88449bf45921421afa3bb</t>
        </is>
      </c>
      <c r="C16902" t="inlineStr">
        <is>
          <t>2020-04-01 17:57:18+00:00</t>
        </is>
      </c>
      <c r="D16902" t="inlineStr">
        <is>
          <t>verchange</t>
        </is>
      </c>
      <c r="E16902" t="inlineStr">
        <is>
          <t>treelib</t>
        </is>
      </c>
      <c r="F16902">
        <f>=1.6.1</f>
        <v/>
      </c>
      <c r="G16902" t="inlineStr">
        <is>
          <t>treelib</t>
        </is>
      </c>
      <c r="H16902">
        <f>=1.6.1</f>
        <v/>
      </c>
    </row>
    <row r="16903">
      <c r="A16903" t="inlineStr">
        <is>
          <t>libratom</t>
        </is>
      </c>
      <c r="B16903" t="inlineStr">
        <is>
          <t>e3bf326eb20ef96e0ac88449bf45921421afa3bb</t>
        </is>
      </c>
      <c r="C16903" t="inlineStr">
        <is>
          <t>2020-04-01 17:57:18+00:00</t>
        </is>
      </c>
      <c r="D16903" t="inlineStr">
        <is>
          <t>verchange</t>
        </is>
      </c>
      <c r="E16903" t="inlineStr">
        <is>
          <t>importlib-metadata</t>
        </is>
      </c>
      <c r="F16903">
        <f>=1.6.0</f>
        <v/>
      </c>
      <c r="G16903" t="inlineStr">
        <is>
          <t>importlib-metadata</t>
        </is>
      </c>
      <c r="H16903">
        <f>=1.5.0</f>
        <v/>
      </c>
    </row>
    <row r="16904">
      <c r="A16904" t="inlineStr">
        <is>
          <t>libratom</t>
        </is>
      </c>
      <c r="B16904" t="inlineStr">
        <is>
          <t>e3bf326eb20ef96e0ac88449bf45921421afa3bb</t>
        </is>
      </c>
      <c r="C16904" t="inlineStr">
        <is>
          <t>2020-04-01 17:57:18+00:00</t>
        </is>
      </c>
      <c r="D16904" t="inlineStr">
        <is>
          <t>verchange</t>
        </is>
      </c>
      <c r="E16904" t="inlineStr">
        <is>
          <t>pbr</t>
        </is>
      </c>
      <c r="F16904">
        <f>=5.4.4</f>
        <v/>
      </c>
      <c r="G16904" t="inlineStr">
        <is>
          <t>pbr</t>
        </is>
      </c>
      <c r="H16904">
        <f>=5.4.4</f>
        <v/>
      </c>
    </row>
    <row r="16905">
      <c r="A16905" t="inlineStr">
        <is>
          <t>libratom</t>
        </is>
      </c>
      <c r="B16905" t="inlineStr">
        <is>
          <t>e3bf326eb20ef96e0ac88449bf45921421afa3bb</t>
        </is>
      </c>
      <c r="C16905" t="inlineStr">
        <is>
          <t>2020-04-01 17:57:18+00:00</t>
        </is>
      </c>
      <c r="D16905" t="inlineStr">
        <is>
          <t>verchange</t>
        </is>
      </c>
      <c r="E16905" t="inlineStr">
        <is>
          <t>spacy</t>
        </is>
      </c>
      <c r="F16905">
        <f>=2.2.4</f>
        <v/>
      </c>
      <c r="G16905" t="inlineStr">
        <is>
          <t>spacy</t>
        </is>
      </c>
      <c r="H16905">
        <f>=2.2.3</f>
        <v/>
      </c>
    </row>
    <row r="16906">
      <c r="A16906" t="inlineStr">
        <is>
          <t>libratom</t>
        </is>
      </c>
      <c r="B16906" t="inlineStr">
        <is>
          <t>e3bf326eb20ef96e0ac88449bf45921421afa3bb</t>
        </is>
      </c>
      <c r="C16906" t="inlineStr">
        <is>
          <t>2020-04-01 17:57:18+00:00</t>
        </is>
      </c>
      <c r="D16906" t="inlineStr">
        <is>
          <t>verchange</t>
        </is>
      </c>
      <c r="E16906" t="inlineStr">
        <is>
          <t>enlighten</t>
        </is>
      </c>
      <c r="F16906">
        <f>=1.5.1</f>
        <v/>
      </c>
      <c r="G16906" t="inlineStr">
        <is>
          <t>enlighten</t>
        </is>
      </c>
      <c r="H16906">
        <f>=1.4.0</f>
        <v/>
      </c>
    </row>
    <row r="16907">
      <c r="A16907" t="inlineStr">
        <is>
          <t>libratom</t>
        </is>
      </c>
      <c r="B16907" t="inlineStr">
        <is>
          <t>e3bf326eb20ef96e0ac88449bf45921421afa3bb</t>
        </is>
      </c>
      <c r="C16907" t="inlineStr">
        <is>
          <t>2020-04-01 17:57:18+00:00</t>
        </is>
      </c>
      <c r="D16907" t="inlineStr">
        <is>
          <t>add</t>
        </is>
      </c>
      <c r="E16907" t="inlineStr">
        <is>
          <t>attrs</t>
        </is>
      </c>
      <c r="F16907">
        <f>=19.3.0</f>
        <v/>
      </c>
      <c r="G16907" t="inlineStr"/>
      <c r="H16907" t="inlineStr"/>
    </row>
    <row r="16908">
      <c r="A16908" t="inlineStr">
        <is>
          <t>libratom</t>
        </is>
      </c>
      <c r="B16908" t="inlineStr">
        <is>
          <t>e3bf326eb20ef96e0ac88449bf45921421afa3bb</t>
        </is>
      </c>
      <c r="C16908" t="inlineStr">
        <is>
          <t>2020-04-01 17:57:18+00:00</t>
        </is>
      </c>
      <c r="D16908" t="inlineStr">
        <is>
          <t>add</t>
        </is>
      </c>
      <c r="E16908" t="inlineStr">
        <is>
          <t>jsonschema</t>
        </is>
      </c>
      <c r="F16908">
        <f>=3.2.0</f>
        <v/>
      </c>
      <c r="G16908" t="inlineStr"/>
      <c r="H16908" t="inlineStr"/>
    </row>
    <row r="16909">
      <c r="A16909" t="inlineStr">
        <is>
          <t>libratom</t>
        </is>
      </c>
      <c r="B16909" t="inlineStr">
        <is>
          <t>e3bf326eb20ef96e0ac88449bf45921421afa3bb</t>
        </is>
      </c>
      <c r="C16909" t="inlineStr">
        <is>
          <t>2020-04-01 17:57:18+00:00</t>
        </is>
      </c>
      <c r="D16909" t="inlineStr">
        <is>
          <t>add</t>
        </is>
      </c>
      <c r="E16909" t="inlineStr">
        <is>
          <t>pyrsistent</t>
        </is>
      </c>
      <c r="F16909">
        <f>=0.16.0</f>
        <v/>
      </c>
      <c r="G16909" t="inlineStr"/>
      <c r="H16909" t="inlineStr"/>
    </row>
    <row r="16910">
      <c r="A16910" t="inlineStr">
        <is>
          <t>libratom</t>
        </is>
      </c>
      <c r="B16910" t="inlineStr">
        <is>
          <t>ae0403364f3c4f1880d6d44532f752651e775237</t>
        </is>
      </c>
      <c r="C16910" t="inlineStr">
        <is>
          <t>2020-05-07 17:17:11+00:00</t>
        </is>
      </c>
      <c r="D16910" t="inlineStr">
        <is>
          <t>verchange</t>
        </is>
      </c>
      <c r="E16910" t="inlineStr">
        <is>
          <t>blessed</t>
        </is>
      </c>
      <c r="F16910">
        <f>=1.17.5</f>
        <v/>
      </c>
      <c r="G16910" t="inlineStr">
        <is>
          <t>blessed</t>
        </is>
      </c>
      <c r="H16910">
        <f>=1.17.4</f>
        <v/>
      </c>
    </row>
    <row r="16911">
      <c r="A16911" t="inlineStr">
        <is>
          <t>libratom</t>
        </is>
      </c>
      <c r="B16911" t="inlineStr">
        <is>
          <t>ae0403364f3c4f1880d6d44532f752651e775237</t>
        </is>
      </c>
      <c r="C16911" t="inlineStr">
        <is>
          <t>2020-05-07 17:17:11+00:00</t>
        </is>
      </c>
      <c r="D16911" t="inlineStr">
        <is>
          <t>verchange</t>
        </is>
      </c>
      <c r="E16911" t="inlineStr">
        <is>
          <t>urllib3</t>
        </is>
      </c>
      <c r="F16911">
        <f>=1.25.9</f>
        <v/>
      </c>
      <c r="G16911" t="inlineStr">
        <is>
          <t>urllib3</t>
        </is>
      </c>
      <c r="H16911">
        <f>=1.25.8</f>
        <v/>
      </c>
    </row>
    <row r="16912">
      <c r="A16912" t="inlineStr">
        <is>
          <t>libratom</t>
        </is>
      </c>
      <c r="B16912" t="inlineStr">
        <is>
          <t>ae0403364f3c4f1880d6d44532f752651e775237</t>
        </is>
      </c>
      <c r="C16912" t="inlineStr">
        <is>
          <t>2020-05-07 17:17:11+00:00</t>
        </is>
      </c>
      <c r="D16912" t="inlineStr">
        <is>
          <t>verchange</t>
        </is>
      </c>
      <c r="E16912" t="inlineStr">
        <is>
          <t>sqlalchemy</t>
        </is>
      </c>
      <c r="F16912">
        <f>=1.3.16</f>
        <v/>
      </c>
      <c r="G16912" t="inlineStr">
        <is>
          <t>sqlalchemy</t>
        </is>
      </c>
      <c r="H16912">
        <f>=1.3.15</f>
        <v/>
      </c>
    </row>
    <row r="16913">
      <c r="A16913" t="inlineStr">
        <is>
          <t>libratom</t>
        </is>
      </c>
      <c r="B16913" t="inlineStr">
        <is>
          <t>ae0403364f3c4f1880d6d44532f752651e775237</t>
        </is>
      </c>
      <c r="C16913" t="inlineStr">
        <is>
          <t>2020-05-07 17:17:11+00:00</t>
        </is>
      </c>
      <c r="D16913" t="inlineStr">
        <is>
          <t>verchange</t>
        </is>
      </c>
      <c r="E16913" t="inlineStr">
        <is>
          <t>humanfriendly</t>
        </is>
      </c>
      <c r="F16913">
        <f>=8.2</f>
        <v/>
      </c>
      <c r="G16913" t="inlineStr">
        <is>
          <t>humanfriendly</t>
        </is>
      </c>
      <c r="H16913">
        <f>=8.1</f>
        <v/>
      </c>
    </row>
    <row r="16914">
      <c r="A16914" t="inlineStr">
        <is>
          <t>libratom</t>
        </is>
      </c>
      <c r="B16914" t="inlineStr">
        <is>
          <t>ae0403364f3c4f1880d6d44532f752651e775237</t>
        </is>
      </c>
      <c r="C16914" t="inlineStr">
        <is>
          <t>2020-05-07 17:17:11+00:00</t>
        </is>
      </c>
      <c r="D16914" t="inlineStr">
        <is>
          <t>verchange</t>
        </is>
      </c>
      <c r="E16914" t="inlineStr">
        <is>
          <t>numpy</t>
        </is>
      </c>
      <c r="F16914">
        <f>=1.18.3</f>
        <v/>
      </c>
      <c r="G16914" t="inlineStr">
        <is>
          <t>numpy</t>
        </is>
      </c>
      <c r="H16914">
        <f>=1.18.2</f>
        <v/>
      </c>
    </row>
    <row r="16915">
      <c r="A16915" t="inlineStr">
        <is>
          <t>libratom</t>
        </is>
      </c>
      <c r="B16915" t="inlineStr">
        <is>
          <t>ae0403364f3c4f1880d6d44532f752651e775237</t>
        </is>
      </c>
      <c r="C16915" t="inlineStr">
        <is>
          <t>2020-05-07 17:17:11+00:00</t>
        </is>
      </c>
      <c r="D16915" t="inlineStr">
        <is>
          <t>verchange</t>
        </is>
      </c>
      <c r="E16915" t="inlineStr">
        <is>
          <t>click</t>
        </is>
      </c>
      <c r="F16915">
        <f>=7.1.2</f>
        <v/>
      </c>
      <c r="G16915" t="inlineStr">
        <is>
          <t>click</t>
        </is>
      </c>
      <c r="H16915">
        <f>=7.1.1</f>
        <v/>
      </c>
    </row>
    <row r="16916">
      <c r="A16916" t="inlineStr">
        <is>
          <t>libratom</t>
        </is>
      </c>
      <c r="B16916" t="inlineStr">
        <is>
          <t>ae0403364f3c4f1880d6d44532f752651e775237</t>
        </is>
      </c>
      <c r="C16916" t="inlineStr">
        <is>
          <t>2020-05-07 17:17:11+00:00</t>
        </is>
      </c>
      <c r="D16916" t="inlineStr">
        <is>
          <t>verchange</t>
        </is>
      </c>
      <c r="E16916" t="inlineStr">
        <is>
          <t>certifi</t>
        </is>
      </c>
      <c r="F16916">
        <f>=2020.4.5.1</f>
        <v/>
      </c>
      <c r="G16916" t="inlineStr">
        <is>
          <t>certifi</t>
        </is>
      </c>
      <c r="H16916">
        <f>=2019.11.28</f>
        <v/>
      </c>
    </row>
    <row r="16917">
      <c r="A16917" t="inlineStr">
        <is>
          <t>libratom</t>
        </is>
      </c>
      <c r="B16917" t="inlineStr">
        <is>
          <t>ae0403364f3c4f1880d6d44532f752651e775237</t>
        </is>
      </c>
      <c r="C16917" t="inlineStr">
        <is>
          <t>2020-05-07 17:17:11+00:00</t>
        </is>
      </c>
      <c r="D16917" t="inlineStr">
        <is>
          <t>verchange</t>
        </is>
      </c>
      <c r="E16917" t="inlineStr">
        <is>
          <t>pbr</t>
        </is>
      </c>
      <c r="F16917">
        <f>=5.4.5</f>
        <v/>
      </c>
      <c r="G16917" t="inlineStr">
        <is>
          <t>pbr</t>
        </is>
      </c>
      <c r="H16917">
        <f>=5.4.4</f>
        <v/>
      </c>
    </row>
    <row r="16918">
      <c r="A16918" t="inlineStr">
        <is>
          <t>libratom</t>
        </is>
      </c>
      <c r="B16918" t="inlineStr">
        <is>
          <t>ae0403364f3c4f1880d6d44532f752651e775237</t>
        </is>
      </c>
      <c r="C16918" t="inlineStr">
        <is>
          <t>2020-05-07 17:17:11+00:00</t>
        </is>
      </c>
      <c r="D16918" t="inlineStr">
        <is>
          <t>verchange</t>
        </is>
      </c>
      <c r="E16918" t="inlineStr">
        <is>
          <t>tqdm</t>
        </is>
      </c>
      <c r="F16918">
        <f>=4.45.0</f>
        <v/>
      </c>
      <c r="G16918" t="inlineStr">
        <is>
          <t>tqdm</t>
        </is>
      </c>
      <c r="H16918">
        <f>=4.44.1</f>
        <v/>
      </c>
    </row>
    <row r="16919">
      <c r="A16919" t="inlineStr">
        <is>
          <t>libratom</t>
        </is>
      </c>
      <c r="B16919" t="inlineStr">
        <is>
          <t>ae0403364f3c4f1880d6d44532f752651e775237</t>
        </is>
      </c>
      <c r="C16919" t="inlineStr">
        <is>
          <t>2020-05-07 17:17:11+00:00</t>
        </is>
      </c>
      <c r="D16919" t="inlineStr">
        <is>
          <t>verchange</t>
        </is>
      </c>
      <c r="E16919" t="inlineStr">
        <is>
          <t>pyparsing</t>
        </is>
      </c>
      <c r="F16919">
        <f>=2.4.7</f>
        <v/>
      </c>
      <c r="G16919" t="inlineStr">
        <is>
          <t>pyparsing</t>
        </is>
      </c>
      <c r="H16919">
        <f>=2.4.6</f>
        <v/>
      </c>
    </row>
    <row r="16920">
      <c r="A16920" t="inlineStr">
        <is>
          <t>libratom</t>
        </is>
      </c>
      <c r="B16920" t="inlineStr">
        <is>
          <t>4ee89dbe2050a33a0bf3a6d492d9a42bbfda2a19</t>
        </is>
      </c>
      <c r="C16920" t="inlineStr">
        <is>
          <t>2020-07-17 19:45:31+00:00</t>
        </is>
      </c>
      <c r="D16920" t="inlineStr">
        <is>
          <t>verchange</t>
        </is>
      </c>
      <c r="E16920" t="inlineStr">
        <is>
          <t>blessed</t>
        </is>
      </c>
      <c r="F16920">
        <f>=1.17.8</f>
        <v/>
      </c>
      <c r="G16920" t="inlineStr">
        <is>
          <t>blessed</t>
        </is>
      </c>
      <c r="H16920">
        <f>=1.17.5</f>
        <v/>
      </c>
    </row>
    <row r="16921">
      <c r="A16921" t="inlineStr">
        <is>
          <t>libratom</t>
        </is>
      </c>
      <c r="B16921" t="inlineStr">
        <is>
          <t>4ee89dbe2050a33a0bf3a6d492d9a42bbfda2a19</t>
        </is>
      </c>
      <c r="C16921" t="inlineStr">
        <is>
          <t>2020-07-17 19:45:31+00:00</t>
        </is>
      </c>
      <c r="D16921" t="inlineStr">
        <is>
          <t>verchange</t>
        </is>
      </c>
      <c r="E16921" t="inlineStr">
        <is>
          <t>six</t>
        </is>
      </c>
      <c r="F16921">
        <f>=1.15.0</f>
        <v/>
      </c>
      <c r="G16921" t="inlineStr">
        <is>
          <t>six</t>
        </is>
      </c>
      <c r="H16921">
        <f>=1.14.0</f>
        <v/>
      </c>
    </row>
    <row r="16922">
      <c r="A16922" t="inlineStr">
        <is>
          <t>libratom</t>
        </is>
      </c>
      <c r="B16922" t="inlineStr">
        <is>
          <t>4ee89dbe2050a33a0bf3a6d492d9a42bbfda2a19</t>
        </is>
      </c>
      <c r="C16922" t="inlineStr">
        <is>
          <t>2020-07-17 19:45:31+00:00</t>
        </is>
      </c>
      <c r="D16922" t="inlineStr">
        <is>
          <t>verchange</t>
        </is>
      </c>
      <c r="E16922" t="inlineStr">
        <is>
          <t>sqlalchemy</t>
        </is>
      </c>
      <c r="F16922">
        <f>=1.3.18</f>
        <v/>
      </c>
      <c r="G16922" t="inlineStr">
        <is>
          <t>sqlalchemy</t>
        </is>
      </c>
      <c r="H16922">
        <f>=1.3.16</f>
        <v/>
      </c>
    </row>
    <row r="16923">
      <c r="A16923" t="inlineStr">
        <is>
          <t>libratom</t>
        </is>
      </c>
      <c r="B16923" t="inlineStr">
        <is>
          <t>4ee89dbe2050a33a0bf3a6d492d9a42bbfda2a19</t>
        </is>
      </c>
      <c r="C16923" t="inlineStr">
        <is>
          <t>2020-07-17 19:45:31+00:00</t>
        </is>
      </c>
      <c r="D16923" t="inlineStr">
        <is>
          <t>verchange</t>
        </is>
      </c>
      <c r="E16923" t="inlineStr">
        <is>
          <t>packaging</t>
        </is>
      </c>
      <c r="F16923">
        <f>=20.4</f>
        <v/>
      </c>
      <c r="G16923" t="inlineStr">
        <is>
          <t>packaging</t>
        </is>
      </c>
      <c r="H16923">
        <f>=20.3</f>
        <v/>
      </c>
    </row>
    <row r="16924">
      <c r="A16924" t="inlineStr">
        <is>
          <t>libratom</t>
        </is>
      </c>
      <c r="B16924" t="inlineStr">
        <is>
          <t>4ee89dbe2050a33a0bf3a6d492d9a42bbfda2a19</t>
        </is>
      </c>
      <c r="C16924" t="inlineStr">
        <is>
          <t>2020-07-17 19:45:31+00:00</t>
        </is>
      </c>
      <c r="D16924" t="inlineStr">
        <is>
          <t>verchange</t>
        </is>
      </c>
      <c r="E16924" t="inlineStr">
        <is>
          <t>enlighten</t>
        </is>
      </c>
      <c r="F16924">
        <f>=1.6.0</f>
        <v/>
      </c>
      <c r="G16924" t="inlineStr">
        <is>
          <t>enlighten</t>
        </is>
      </c>
      <c r="H16924">
        <f>=1.5.1</f>
        <v/>
      </c>
    </row>
    <row r="16925">
      <c r="A16925" t="inlineStr">
        <is>
          <t>libratom</t>
        </is>
      </c>
      <c r="B16925" t="inlineStr">
        <is>
          <t>4ee89dbe2050a33a0bf3a6d492d9a42bbfda2a19</t>
        </is>
      </c>
      <c r="C16925" t="inlineStr">
        <is>
          <t>2020-07-17 19:45:31+00:00</t>
        </is>
      </c>
      <c r="D16925" t="inlineStr">
        <is>
          <t>verchange</t>
        </is>
      </c>
      <c r="E16925" t="inlineStr">
        <is>
          <t>numpy</t>
        </is>
      </c>
      <c r="F16925">
        <f>=1.19.0</f>
        <v/>
      </c>
      <c r="G16925" t="inlineStr">
        <is>
          <t>numpy</t>
        </is>
      </c>
      <c r="H16925">
        <f>=1.18.3</f>
        <v/>
      </c>
    </row>
    <row r="16926">
      <c r="A16926" t="inlineStr">
        <is>
          <t>libratom</t>
        </is>
      </c>
      <c r="B16926" t="inlineStr">
        <is>
          <t>4ee89dbe2050a33a0bf3a6d492d9a42bbfda2a19</t>
        </is>
      </c>
      <c r="C16926" t="inlineStr">
        <is>
          <t>2020-07-17 19:45:31+00:00</t>
        </is>
      </c>
      <c r="D16926" t="inlineStr">
        <is>
          <t>verchange</t>
        </is>
      </c>
      <c r="E16926" t="inlineStr">
        <is>
          <t>requests</t>
        </is>
      </c>
      <c r="F16926">
        <f>=2.24.0</f>
        <v/>
      </c>
      <c r="G16926" t="inlineStr">
        <is>
          <t>requests</t>
        </is>
      </c>
      <c r="H16926">
        <f>=2.23.0</f>
        <v/>
      </c>
    </row>
    <row r="16927">
      <c r="A16927" t="inlineStr">
        <is>
          <t>libratom</t>
        </is>
      </c>
      <c r="B16927" t="inlineStr">
        <is>
          <t>4ee89dbe2050a33a0bf3a6d492d9a42bbfda2a19</t>
        </is>
      </c>
      <c r="C16927" t="inlineStr">
        <is>
          <t>2020-07-17 19:45:31+00:00</t>
        </is>
      </c>
      <c r="D16927" t="inlineStr">
        <is>
          <t>verchange</t>
        </is>
      </c>
      <c r="E16927" t="inlineStr">
        <is>
          <t>idna</t>
        </is>
      </c>
      <c r="F16927">
        <f>=2.10</f>
        <v/>
      </c>
      <c r="G16927" t="inlineStr">
        <is>
          <t>idna</t>
        </is>
      </c>
      <c r="H16927">
        <f>=2.9</f>
        <v/>
      </c>
    </row>
    <row r="16928">
      <c r="A16928" t="inlineStr">
        <is>
          <t>libratom</t>
        </is>
      </c>
      <c r="B16928" t="inlineStr">
        <is>
          <t>4ee89dbe2050a33a0bf3a6d492d9a42bbfda2a19</t>
        </is>
      </c>
      <c r="C16928" t="inlineStr">
        <is>
          <t>2020-07-17 19:45:31+00:00</t>
        </is>
      </c>
      <c r="D16928" t="inlineStr">
        <is>
          <t>verchange</t>
        </is>
      </c>
      <c r="E16928" t="inlineStr">
        <is>
          <t>importlib-metadata</t>
        </is>
      </c>
      <c r="F16928">
        <f>=1.7.0</f>
        <v/>
      </c>
      <c r="G16928" t="inlineStr">
        <is>
          <t>importlib-metadata</t>
        </is>
      </c>
      <c r="H16928">
        <f>=1.6.0</f>
        <v/>
      </c>
    </row>
    <row r="16929">
      <c r="A16929" t="inlineStr">
        <is>
          <t>libratom</t>
        </is>
      </c>
      <c r="B16929" t="inlineStr">
        <is>
          <t>4ee89dbe2050a33a0bf3a6d492d9a42bbfda2a19</t>
        </is>
      </c>
      <c r="C16929" t="inlineStr">
        <is>
          <t>2020-07-17 19:45:31+00:00</t>
        </is>
      </c>
      <c r="D16929" t="inlineStr">
        <is>
          <t>verchange</t>
        </is>
      </c>
      <c r="E16929" t="inlineStr">
        <is>
          <t>certifi</t>
        </is>
      </c>
      <c r="F16929">
        <f>=2020.6.20</f>
        <v/>
      </c>
      <c r="G16929" t="inlineStr">
        <is>
          <t>certifi</t>
        </is>
      </c>
      <c r="H16929">
        <f>=2020.4.5.1</f>
        <v/>
      </c>
    </row>
    <row r="16930">
      <c r="A16930" t="inlineStr">
        <is>
          <t>libratom</t>
        </is>
      </c>
      <c r="B16930" t="inlineStr">
        <is>
          <t>4ee89dbe2050a33a0bf3a6d492d9a42bbfda2a19</t>
        </is>
      </c>
      <c r="C16930" t="inlineStr">
        <is>
          <t>2020-07-17 19:45:31+00:00</t>
        </is>
      </c>
      <c r="D16930" t="inlineStr">
        <is>
          <t>verchange</t>
        </is>
      </c>
      <c r="E16930" t="inlineStr">
        <is>
          <t>thinc</t>
        </is>
      </c>
      <c r="F16930">
        <f>=7.4.1</f>
        <v/>
      </c>
      <c r="G16930" t="inlineStr">
        <is>
          <t>thinc</t>
        </is>
      </c>
      <c r="H16930">
        <f>=7.4.0</f>
        <v/>
      </c>
    </row>
    <row r="16931">
      <c r="A16931" t="inlineStr">
        <is>
          <t>libratom</t>
        </is>
      </c>
      <c r="B16931" t="inlineStr">
        <is>
          <t>4ee89dbe2050a33a0bf3a6d492d9a42bbfda2a19</t>
        </is>
      </c>
      <c r="C16931" t="inlineStr">
        <is>
          <t>2020-07-17 19:45:31+00:00</t>
        </is>
      </c>
      <c r="D16931" t="inlineStr">
        <is>
          <t>verchange</t>
        </is>
      </c>
      <c r="E16931" t="inlineStr">
        <is>
          <t>wcwidth</t>
        </is>
      </c>
      <c r="F16931">
        <f>=0.2.5</f>
        <v/>
      </c>
      <c r="G16931" t="inlineStr">
        <is>
          <t>wcwidth</t>
        </is>
      </c>
      <c r="H16931">
        <f>=0.1.9</f>
        <v/>
      </c>
    </row>
    <row r="16932">
      <c r="A16932" t="inlineStr">
        <is>
          <t>libratom</t>
        </is>
      </c>
      <c r="B16932" t="inlineStr">
        <is>
          <t>4ee89dbe2050a33a0bf3a6d492d9a42bbfda2a19</t>
        </is>
      </c>
      <c r="C16932" t="inlineStr">
        <is>
          <t>2020-07-17 19:45:31+00:00</t>
        </is>
      </c>
      <c r="D16932" t="inlineStr">
        <is>
          <t>verchange</t>
        </is>
      </c>
      <c r="E16932" t="inlineStr">
        <is>
          <t>spacy</t>
        </is>
      </c>
      <c r="F16932">
        <f>=2.3.1</f>
        <v/>
      </c>
      <c r="G16932" t="inlineStr">
        <is>
          <t>spacy</t>
        </is>
      </c>
      <c r="H16932">
        <f>=2.2.4</f>
        <v/>
      </c>
    </row>
    <row r="16933">
      <c r="A16933" t="inlineStr">
        <is>
          <t>libratom</t>
        </is>
      </c>
      <c r="B16933" t="inlineStr">
        <is>
          <t>4ee89dbe2050a33a0bf3a6d492d9a42bbfda2a19</t>
        </is>
      </c>
      <c r="C16933" t="inlineStr">
        <is>
          <t>2020-07-17 19:45:31+00:00</t>
        </is>
      </c>
      <c r="D16933" t="inlineStr">
        <is>
          <t>verchange</t>
        </is>
      </c>
      <c r="E16933" t="inlineStr">
        <is>
          <t>tqdm</t>
        </is>
      </c>
      <c r="F16933">
        <f>=4.47.0</f>
        <v/>
      </c>
      <c r="G16933" t="inlineStr">
        <is>
          <t>tqdm</t>
        </is>
      </c>
      <c r="H16933">
        <f>=4.45.0</f>
        <v/>
      </c>
    </row>
    <row r="16934">
      <c r="A16934" t="inlineStr">
        <is>
          <t>libratom</t>
        </is>
      </c>
      <c r="B16934" t="inlineStr">
        <is>
          <t>4ee89dbe2050a33a0bf3a6d492d9a42bbfda2a19</t>
        </is>
      </c>
      <c r="C16934" t="inlineStr">
        <is>
          <t>2020-07-17 19:45:31+00:00</t>
        </is>
      </c>
      <c r="D16934" t="inlineStr">
        <is>
          <t>verchange</t>
        </is>
      </c>
      <c r="E16934" t="inlineStr">
        <is>
          <t>wasabi</t>
        </is>
      </c>
      <c r="F16934">
        <f>=0.7.0</f>
        <v/>
      </c>
      <c r="G16934" t="inlineStr">
        <is>
          <t>wasabi</t>
        </is>
      </c>
      <c r="H16934">
        <f>=0.6.0</f>
        <v/>
      </c>
    </row>
    <row r="16935">
      <c r="A16935" t="inlineStr">
        <is>
          <t>libratom</t>
        </is>
      </c>
      <c r="B16935" t="inlineStr">
        <is>
          <t>4ee89dbe2050a33a0bf3a6d492d9a42bbfda2a19</t>
        </is>
      </c>
      <c r="C16935" t="inlineStr">
        <is>
          <t>2020-07-17 19:45:31+00:00</t>
        </is>
      </c>
      <c r="D16935" t="inlineStr">
        <is>
          <t>add</t>
        </is>
      </c>
      <c r="E16935" t="inlineStr">
        <is>
          <t>beautifulsoup4</t>
        </is>
      </c>
      <c r="F16935">
        <f>=4.9.1</f>
        <v/>
      </c>
      <c r="G16935" t="inlineStr"/>
      <c r="H16935" t="inlineStr"/>
    </row>
    <row r="16936">
      <c r="A16936" t="inlineStr">
        <is>
          <t>libratom</t>
        </is>
      </c>
      <c r="B16936" t="inlineStr">
        <is>
          <t>4ee89dbe2050a33a0bf3a6d492d9a42bbfda2a19</t>
        </is>
      </c>
      <c r="C16936" t="inlineStr">
        <is>
          <t>2020-07-17 19:45:31+00:00</t>
        </is>
      </c>
      <c r="D16936" t="inlineStr">
        <is>
          <t>add</t>
        </is>
      </c>
      <c r="E16936" t="inlineStr">
        <is>
          <t>soupsieve</t>
        </is>
      </c>
      <c r="F16936">
        <f>=2.0.1</f>
        <v/>
      </c>
      <c r="G16936" t="inlineStr"/>
      <c r="H16936" t="inlineStr"/>
    </row>
    <row r="16937">
      <c r="A16937" t="inlineStr">
        <is>
          <t>libratom</t>
        </is>
      </c>
      <c r="B16937" t="inlineStr">
        <is>
          <t>4ee89dbe2050a33a0bf3a6d492d9a42bbfda2a19</t>
        </is>
      </c>
      <c r="C16937" t="inlineStr">
        <is>
          <t>2020-07-17 19:45:31+00:00</t>
        </is>
      </c>
      <c r="D16937" t="inlineStr">
        <is>
          <t>add</t>
        </is>
      </c>
      <c r="E16937" t="inlineStr">
        <is>
          <t>striprtf</t>
        </is>
      </c>
      <c r="F16937">
        <f>=0.0.10</f>
        <v/>
      </c>
      <c r="G16937" t="inlineStr"/>
      <c r="H16937" t="inlineStr"/>
    </row>
    <row r="16938">
      <c r="A16938" t="inlineStr">
        <is>
          <t>libratom</t>
        </is>
      </c>
      <c r="B16938" t="inlineStr">
        <is>
          <t>9c1c96f91652534d0c2de0a02c9369e20905a913</t>
        </is>
      </c>
      <c r="C16938" t="inlineStr">
        <is>
          <t>2020-11-05 17:12:16+00:00</t>
        </is>
      </c>
      <c r="D16938" t="inlineStr">
        <is>
          <t>verchange</t>
        </is>
      </c>
      <c r="E16938" t="inlineStr">
        <is>
          <t>blessed</t>
        </is>
      </c>
      <c r="F16938">
        <f>=1.17.11</f>
        <v/>
      </c>
      <c r="G16938" t="inlineStr">
        <is>
          <t>blessed</t>
        </is>
      </c>
      <c r="H16938">
        <f>=1.17.8</f>
        <v/>
      </c>
    </row>
    <row r="16939">
      <c r="A16939" t="inlineStr">
        <is>
          <t>libratom</t>
        </is>
      </c>
      <c r="B16939" t="inlineStr">
        <is>
          <t>9c1c96f91652534d0c2de0a02c9369e20905a913</t>
        </is>
      </c>
      <c r="C16939" t="inlineStr">
        <is>
          <t>2020-11-05 17:12:16+00:00</t>
        </is>
      </c>
      <c r="D16939" t="inlineStr">
        <is>
          <t>verchange</t>
        </is>
      </c>
      <c r="E16939" t="inlineStr">
        <is>
          <t>psutil</t>
        </is>
      </c>
      <c r="F16939">
        <f>=5.7.3</f>
        <v/>
      </c>
      <c r="G16939" t="inlineStr">
        <is>
          <t>psutil</t>
        </is>
      </c>
      <c r="H16939">
        <f>=5.7.0</f>
        <v/>
      </c>
    </row>
    <row r="16940">
      <c r="A16940" t="inlineStr">
        <is>
          <t>libratom</t>
        </is>
      </c>
      <c r="B16940" t="inlineStr">
        <is>
          <t>9c1c96f91652534d0c2de0a02c9369e20905a913</t>
        </is>
      </c>
      <c r="C16940" t="inlineStr">
        <is>
          <t>2020-11-05 17:12:16+00:00</t>
        </is>
      </c>
      <c r="D16940" t="inlineStr">
        <is>
          <t>verchange</t>
        </is>
      </c>
      <c r="E16940" t="inlineStr">
        <is>
          <t>pyrsistent</t>
        </is>
      </c>
      <c r="F16940">
        <f>=0.17.3</f>
        <v/>
      </c>
      <c r="G16940" t="inlineStr">
        <is>
          <t>pyrsistent</t>
        </is>
      </c>
      <c r="H16940">
        <f>=0.16.0</f>
        <v/>
      </c>
    </row>
    <row r="16941">
      <c r="A16941" t="inlineStr">
        <is>
          <t>libratom</t>
        </is>
      </c>
      <c r="B16941" t="inlineStr">
        <is>
          <t>9c1c96f91652534d0c2de0a02c9369e20905a913</t>
        </is>
      </c>
      <c r="C16941" t="inlineStr">
        <is>
          <t>2020-11-05 17:12:16+00:00</t>
        </is>
      </c>
      <c r="D16941" t="inlineStr">
        <is>
          <t>verchange</t>
        </is>
      </c>
      <c r="E16941" t="inlineStr">
        <is>
          <t>six</t>
        </is>
      </c>
      <c r="F16941">
        <f>=1.15.0</f>
        <v/>
      </c>
      <c r="G16941" t="inlineStr">
        <is>
          <t>six</t>
        </is>
      </c>
      <c r="H16941">
        <f>=1.15.0</f>
        <v/>
      </c>
    </row>
    <row r="16942">
      <c r="A16942" t="inlineStr">
        <is>
          <t>libratom</t>
        </is>
      </c>
      <c r="B16942" t="inlineStr">
        <is>
          <t>9c1c96f91652534d0c2de0a02c9369e20905a913</t>
        </is>
      </c>
      <c r="C16942" t="inlineStr">
        <is>
          <t>2020-11-05 17:12:16+00:00</t>
        </is>
      </c>
      <c r="D16942" t="inlineStr">
        <is>
          <t>verchange</t>
        </is>
      </c>
      <c r="E16942" t="inlineStr">
        <is>
          <t>sqlalchemy</t>
        </is>
      </c>
      <c r="F16942">
        <f>=1.3.20</f>
        <v/>
      </c>
      <c r="G16942" t="inlineStr">
        <is>
          <t>sqlalchemy</t>
        </is>
      </c>
      <c r="H16942">
        <f>=1.3.18</f>
        <v/>
      </c>
    </row>
    <row r="16943">
      <c r="A16943" t="inlineStr">
        <is>
          <t>libratom</t>
        </is>
      </c>
      <c r="B16943" t="inlineStr">
        <is>
          <t>9c1c96f91652534d0c2de0a02c9369e20905a913</t>
        </is>
      </c>
      <c r="C16943" t="inlineStr">
        <is>
          <t>2020-11-05 17:12:16+00:00</t>
        </is>
      </c>
      <c r="D16943" t="inlineStr">
        <is>
          <t>verchange</t>
        </is>
      </c>
      <c r="E16943" t="inlineStr">
        <is>
          <t>beautifulsoup4</t>
        </is>
      </c>
      <c r="F16943">
        <f>=4.9.3</f>
        <v/>
      </c>
      <c r="G16943" t="inlineStr">
        <is>
          <t>beautifulsoup4</t>
        </is>
      </c>
      <c r="H16943">
        <f>=4.9.1</f>
        <v/>
      </c>
    </row>
    <row r="16944">
      <c r="A16944" t="inlineStr">
        <is>
          <t>libratom</t>
        </is>
      </c>
      <c r="B16944" t="inlineStr">
        <is>
          <t>9c1c96f91652534d0c2de0a02c9369e20905a913</t>
        </is>
      </c>
      <c r="C16944" t="inlineStr">
        <is>
          <t>2020-11-05 17:12:16+00:00</t>
        </is>
      </c>
      <c r="D16944" t="inlineStr">
        <is>
          <t>verchange</t>
        </is>
      </c>
      <c r="E16944" t="inlineStr">
        <is>
          <t>urllib3</t>
        </is>
      </c>
      <c r="F16944">
        <f>=1.25.11</f>
        <v/>
      </c>
      <c r="G16944" t="inlineStr">
        <is>
          <t>urllib3</t>
        </is>
      </c>
      <c r="H16944">
        <f>=1.25.9</f>
        <v/>
      </c>
    </row>
    <row r="16945">
      <c r="A16945" t="inlineStr">
        <is>
          <t>libratom</t>
        </is>
      </c>
      <c r="B16945" t="inlineStr">
        <is>
          <t>9c1c96f91652534d0c2de0a02c9369e20905a913</t>
        </is>
      </c>
      <c r="C16945" t="inlineStr">
        <is>
          <t>2020-11-05 17:12:16+00:00</t>
        </is>
      </c>
      <c r="D16945" t="inlineStr">
        <is>
          <t>verchange</t>
        </is>
      </c>
      <c r="E16945" t="inlineStr">
        <is>
          <t>attrs</t>
        </is>
      </c>
      <c r="F16945">
        <f>=20.2.0</f>
        <v/>
      </c>
      <c r="G16945" t="inlineStr">
        <is>
          <t>attrs</t>
        </is>
      </c>
      <c r="H16945">
        <f>=19.3.0</f>
        <v/>
      </c>
    </row>
    <row r="16946">
      <c r="A16946" t="inlineStr">
        <is>
          <t>libratom</t>
        </is>
      </c>
      <c r="B16946" t="inlineStr">
        <is>
          <t>9c1c96f91652534d0c2de0a02c9369e20905a913</t>
        </is>
      </c>
      <c r="C16946" t="inlineStr">
        <is>
          <t>2020-11-05 17:12:16+00:00</t>
        </is>
      </c>
      <c r="D16946" t="inlineStr">
        <is>
          <t>verchange</t>
        </is>
      </c>
      <c r="E16946" t="inlineStr">
        <is>
          <t>striprtf</t>
        </is>
      </c>
      <c r="F16946">
        <f>=0.0.11</f>
        <v/>
      </c>
      <c r="G16946" t="inlineStr">
        <is>
          <t>striprtf</t>
        </is>
      </c>
      <c r="H16946">
        <f>=0.0.10</f>
        <v/>
      </c>
    </row>
    <row r="16947">
      <c r="A16947" t="inlineStr">
        <is>
          <t>libratom</t>
        </is>
      </c>
      <c r="B16947" t="inlineStr">
        <is>
          <t>9c1c96f91652534d0c2de0a02c9369e20905a913</t>
        </is>
      </c>
      <c r="C16947" t="inlineStr">
        <is>
          <t>2020-11-05 17:12:16+00:00</t>
        </is>
      </c>
      <c r="D16947" t="inlineStr">
        <is>
          <t>verchange</t>
        </is>
      </c>
      <c r="E16947" t="inlineStr">
        <is>
          <t>enlighten</t>
        </is>
      </c>
      <c r="F16947">
        <f>=1.6.2</f>
        <v/>
      </c>
      <c r="G16947" t="inlineStr">
        <is>
          <t>enlighten</t>
        </is>
      </c>
      <c r="H16947">
        <f>=1.6.0</f>
        <v/>
      </c>
    </row>
    <row r="16948">
      <c r="A16948" t="inlineStr">
        <is>
          <t>libratom</t>
        </is>
      </c>
      <c r="B16948" t="inlineStr">
        <is>
          <t>9c1c96f91652534d0c2de0a02c9369e20905a913</t>
        </is>
      </c>
      <c r="C16948" t="inlineStr">
        <is>
          <t>2020-11-05 17:12:16+00:00</t>
        </is>
      </c>
      <c r="D16948" t="inlineStr">
        <is>
          <t>verchange</t>
        </is>
      </c>
      <c r="E16948" t="inlineStr">
        <is>
          <t>numpy</t>
        </is>
      </c>
      <c r="F16948">
        <f>=1.19.2</f>
        <v/>
      </c>
      <c r="G16948" t="inlineStr">
        <is>
          <t>numpy</t>
        </is>
      </c>
      <c r="H16948">
        <f>=1.19.0</f>
        <v/>
      </c>
    </row>
    <row r="16949">
      <c r="A16949" t="inlineStr">
        <is>
          <t>libratom</t>
        </is>
      </c>
      <c r="B16949" t="inlineStr">
        <is>
          <t>9c1c96f91652534d0c2de0a02c9369e20905a913</t>
        </is>
      </c>
      <c r="C16949" t="inlineStr">
        <is>
          <t>2020-11-05 17:12:16+00:00</t>
        </is>
      </c>
      <c r="D16949" t="inlineStr">
        <is>
          <t>verchange</t>
        </is>
      </c>
      <c r="E16949" t="inlineStr">
        <is>
          <t>pbr</t>
        </is>
      </c>
      <c r="F16949">
        <f>=5.5.1</f>
        <v/>
      </c>
      <c r="G16949" t="inlineStr">
        <is>
          <t>pbr</t>
        </is>
      </c>
      <c r="H16949">
        <f>=5.4.5</f>
        <v/>
      </c>
    </row>
    <row r="16950">
      <c r="A16950" t="inlineStr">
        <is>
          <t>libratom</t>
        </is>
      </c>
      <c r="B16950" t="inlineStr">
        <is>
          <t>9c1c96f91652534d0c2de0a02c9369e20905a913</t>
        </is>
      </c>
      <c r="C16950" t="inlineStr">
        <is>
          <t>2020-11-05 17:12:16+00:00</t>
        </is>
      </c>
      <c r="D16950" t="inlineStr">
        <is>
          <t>verchange</t>
        </is>
      </c>
      <c r="E16950" t="inlineStr">
        <is>
          <t>spacy</t>
        </is>
      </c>
      <c r="F16950">
        <f>=2.3.2</f>
        <v/>
      </c>
      <c r="G16950" t="inlineStr">
        <is>
          <t>spacy</t>
        </is>
      </c>
      <c r="H16950">
        <f>=2.3.1</f>
        <v/>
      </c>
    </row>
    <row r="16951">
      <c r="A16951" t="inlineStr">
        <is>
          <t>libratom</t>
        </is>
      </c>
      <c r="B16951" t="inlineStr">
        <is>
          <t>9c1c96f91652534d0c2de0a02c9369e20905a913</t>
        </is>
      </c>
      <c r="C16951" t="inlineStr">
        <is>
          <t>2020-11-05 17:12:16+00:00</t>
        </is>
      </c>
      <c r="D16951" t="inlineStr">
        <is>
          <t>verchange</t>
        </is>
      </c>
      <c r="E16951" t="inlineStr">
        <is>
          <t>libpff-python-ratom</t>
        </is>
      </c>
      <c r="F16951">
        <f>=20200808</f>
        <v/>
      </c>
      <c r="G16951" t="inlineStr">
        <is>
          <t>libpff-python-ratom</t>
        </is>
      </c>
      <c r="H16951">
        <f>=20190725</f>
        <v/>
      </c>
    </row>
    <row r="16952">
      <c r="A16952" t="inlineStr">
        <is>
          <t>libratom</t>
        </is>
      </c>
      <c r="B16952" t="inlineStr">
        <is>
          <t>9c1c96f91652534d0c2de0a02c9369e20905a913</t>
        </is>
      </c>
      <c r="C16952" t="inlineStr">
        <is>
          <t>2020-11-05 17:12:16+00:00</t>
        </is>
      </c>
      <c r="D16952" t="inlineStr">
        <is>
          <t>verchange</t>
        </is>
      </c>
      <c r="E16952" t="inlineStr">
        <is>
          <t>tqdm</t>
        </is>
      </c>
      <c r="F16952">
        <f>=4.51.0</f>
        <v/>
      </c>
      <c r="G16952" t="inlineStr">
        <is>
          <t>tqdm</t>
        </is>
      </c>
      <c r="H16952">
        <f>=4.47.0</f>
        <v/>
      </c>
    </row>
    <row r="16953">
      <c r="A16953" t="inlineStr">
        <is>
          <t>libratom</t>
        </is>
      </c>
      <c r="B16953" t="inlineStr">
        <is>
          <t>9c1c96f91652534d0c2de0a02c9369e20905a913</t>
        </is>
      </c>
      <c r="C16953" t="inlineStr">
        <is>
          <t>2020-11-05 17:12:16+00:00</t>
        </is>
      </c>
      <c r="D16953" t="inlineStr">
        <is>
          <t>verchange</t>
        </is>
      </c>
      <c r="E16953" t="inlineStr">
        <is>
          <t>wasabi</t>
        </is>
      </c>
      <c r="F16953">
        <f>=0.8.0</f>
        <v/>
      </c>
      <c r="G16953" t="inlineStr">
        <is>
          <t>wasabi</t>
        </is>
      </c>
      <c r="H16953">
        <f>=0.7.0</f>
        <v/>
      </c>
    </row>
    <row r="16954">
      <c r="A16954" t="inlineStr">
        <is>
          <t>libratom</t>
        </is>
      </c>
      <c r="B16954" t="inlineStr">
        <is>
          <t>9c1c96f91652534d0c2de0a02c9369e20905a913</t>
        </is>
      </c>
      <c r="C16954" t="inlineStr">
        <is>
          <t>2020-11-05 17:12:16+00:00</t>
        </is>
      </c>
      <c r="D16954" t="inlineStr">
        <is>
          <t>rem</t>
        </is>
      </c>
      <c r="E16954" t="inlineStr"/>
      <c r="F16954" t="inlineStr"/>
      <c r="G16954" t="inlineStr">
        <is>
          <t>importlib-metadata</t>
        </is>
      </c>
      <c r="H16954">
        <f>=1.7.0</f>
        <v/>
      </c>
    </row>
    <row r="16955">
      <c r="A16955" t="inlineStr">
        <is>
          <t>libratom</t>
        </is>
      </c>
      <c r="B16955" t="inlineStr">
        <is>
          <t>9c1c96f91652534d0c2de0a02c9369e20905a913</t>
        </is>
      </c>
      <c r="C16955" t="inlineStr">
        <is>
          <t>2020-11-05 17:12:16+00:00</t>
        </is>
      </c>
      <c r="D16955" t="inlineStr">
        <is>
          <t>rem</t>
        </is>
      </c>
      <c r="E16955" t="inlineStr"/>
      <c r="F16955" t="inlineStr"/>
      <c r="G16955" t="inlineStr">
        <is>
          <t>zipp</t>
        </is>
      </c>
      <c r="H16955">
        <f>=3.1.0</f>
        <v/>
      </c>
    </row>
    <row r="16956">
      <c r="A16956" t="inlineStr">
        <is>
          <t>libratom</t>
        </is>
      </c>
      <c r="B16956" t="inlineStr">
        <is>
          <t>7fccb2511a8dbf974bc667f98f289df03fdd7349</t>
        </is>
      </c>
      <c r="C16956" t="inlineStr">
        <is>
          <t>2020-12-18 07:14:39+00:00</t>
        </is>
      </c>
      <c r="D16956" t="inlineStr">
        <is>
          <t>verchange</t>
        </is>
      </c>
      <c r="E16956" t="inlineStr">
        <is>
          <t>numpy</t>
        </is>
      </c>
      <c r="F16956">
        <f>=1.19.4</f>
        <v/>
      </c>
      <c r="G16956" t="inlineStr">
        <is>
          <t>numpy</t>
        </is>
      </c>
      <c r="H16956">
        <f>=1.19.2</f>
        <v/>
      </c>
    </row>
    <row r="16957">
      <c r="A16957" t="inlineStr">
        <is>
          <t>libratom</t>
        </is>
      </c>
      <c r="B16957" t="inlineStr">
        <is>
          <t>7fccb2511a8dbf974bc667f98f289df03fdd7349</t>
        </is>
      </c>
      <c r="C16957" t="inlineStr">
        <is>
          <t>2020-12-18 07:14:39+00:00</t>
        </is>
      </c>
      <c r="D16957" t="inlineStr">
        <is>
          <t>verchange</t>
        </is>
      </c>
      <c r="E16957" t="inlineStr">
        <is>
          <t>requests</t>
        </is>
      </c>
      <c r="F16957">
        <f>=2.25.0</f>
        <v/>
      </c>
      <c r="G16957" t="inlineStr">
        <is>
          <t>requests</t>
        </is>
      </c>
      <c r="H16957">
        <f>=2.24.0</f>
        <v/>
      </c>
    </row>
    <row r="16958">
      <c r="A16958" t="inlineStr">
        <is>
          <t>libratom</t>
        </is>
      </c>
      <c r="B16958" t="inlineStr">
        <is>
          <t>7fccb2511a8dbf974bc667f98f289df03fdd7349</t>
        </is>
      </c>
      <c r="C16958" t="inlineStr">
        <is>
          <t>2020-12-18 07:14:39+00:00</t>
        </is>
      </c>
      <c r="D16958" t="inlineStr">
        <is>
          <t>verchange</t>
        </is>
      </c>
      <c r="E16958" t="inlineStr">
        <is>
          <t>thinc</t>
        </is>
      </c>
      <c r="F16958">
        <f>=7.4.5</f>
        <v/>
      </c>
      <c r="G16958" t="inlineStr">
        <is>
          <t>thinc</t>
        </is>
      </c>
      <c r="H16958">
        <f>=7.4.1</f>
        <v/>
      </c>
    </row>
    <row r="16959">
      <c r="A16959" t="inlineStr">
        <is>
          <t>libratom</t>
        </is>
      </c>
      <c r="B16959" t="inlineStr">
        <is>
          <t>7fccb2511a8dbf974bc667f98f289df03fdd7349</t>
        </is>
      </c>
      <c r="C16959" t="inlineStr">
        <is>
          <t>2020-12-18 07:14:39+00:00</t>
        </is>
      </c>
      <c r="D16959" t="inlineStr">
        <is>
          <t>verchange</t>
        </is>
      </c>
      <c r="E16959" t="inlineStr">
        <is>
          <t>tqdm</t>
        </is>
      </c>
      <c r="F16959">
        <f>=4.54.1</f>
        <v/>
      </c>
      <c r="G16959" t="inlineStr">
        <is>
          <t>tqdm</t>
        </is>
      </c>
      <c r="H16959">
        <f>=4.51.0</f>
        <v/>
      </c>
    </row>
    <row r="16960">
      <c r="A16960" t="inlineStr">
        <is>
          <t>libratom</t>
        </is>
      </c>
      <c r="B16960" t="inlineStr">
        <is>
          <t>7fccb2511a8dbf974bc667f98f289df03fdd7349</t>
        </is>
      </c>
      <c r="C16960" t="inlineStr">
        <is>
          <t>2020-12-18 07:14:39+00:00</t>
        </is>
      </c>
      <c r="D16960" t="inlineStr">
        <is>
          <t>verchange</t>
        </is>
      </c>
      <c r="E16960" t="inlineStr">
        <is>
          <t>six</t>
        </is>
      </c>
      <c r="F16960">
        <f>=1.15.0</f>
        <v/>
      </c>
      <c r="G16960" t="inlineStr">
        <is>
          <t>six</t>
        </is>
      </c>
      <c r="H16960">
        <f>=1.15.0</f>
        <v/>
      </c>
    </row>
    <row r="16961">
      <c r="A16961" t="inlineStr">
        <is>
          <t>libratom</t>
        </is>
      </c>
      <c r="B16961" t="inlineStr">
        <is>
          <t>7fccb2511a8dbf974bc667f98f289df03fdd7349</t>
        </is>
      </c>
      <c r="C16961" t="inlineStr">
        <is>
          <t>2020-12-18 07:14:39+00:00</t>
        </is>
      </c>
      <c r="D16961" t="inlineStr">
        <is>
          <t>verchange</t>
        </is>
      </c>
      <c r="E16961" t="inlineStr">
        <is>
          <t>humanfriendly</t>
        </is>
      </c>
      <c r="F16961">
        <f>=9.1</f>
        <v/>
      </c>
      <c r="G16961" t="inlineStr">
        <is>
          <t>humanfriendly</t>
        </is>
      </c>
      <c r="H16961">
        <f>=8.2</f>
        <v/>
      </c>
    </row>
    <row r="16962">
      <c r="A16962" t="inlineStr">
        <is>
          <t>libratom</t>
        </is>
      </c>
      <c r="B16962" t="inlineStr">
        <is>
          <t>7fccb2511a8dbf974bc667f98f289df03fdd7349</t>
        </is>
      </c>
      <c r="C16962" t="inlineStr">
        <is>
          <t>2020-12-18 07:14:39+00:00</t>
        </is>
      </c>
      <c r="D16962" t="inlineStr">
        <is>
          <t>verchange</t>
        </is>
      </c>
      <c r="E16962" t="inlineStr">
        <is>
          <t>murmurhash</t>
        </is>
      </c>
      <c r="F16962">
        <f>=1.0.5</f>
        <v/>
      </c>
      <c r="G16962" t="inlineStr">
        <is>
          <t>murmurhash</t>
        </is>
      </c>
      <c r="H16962">
        <f>=1.0.2</f>
        <v/>
      </c>
    </row>
    <row r="16963">
      <c r="A16963" t="inlineStr">
        <is>
          <t>libratom</t>
        </is>
      </c>
      <c r="B16963" t="inlineStr">
        <is>
          <t>7fccb2511a8dbf974bc667f98f289df03fdd7349</t>
        </is>
      </c>
      <c r="C16963" t="inlineStr">
        <is>
          <t>2020-12-18 07:14:39+00:00</t>
        </is>
      </c>
      <c r="D16963" t="inlineStr">
        <is>
          <t>verchange</t>
        </is>
      </c>
      <c r="E16963" t="inlineStr">
        <is>
          <t>preshed</t>
        </is>
      </c>
      <c r="F16963">
        <f>=3.0.5</f>
        <v/>
      </c>
      <c r="G16963" t="inlineStr">
        <is>
          <t>preshed</t>
        </is>
      </c>
      <c r="H16963">
        <f>=3.0.2</f>
        <v/>
      </c>
    </row>
    <row r="16964">
      <c r="A16964" t="inlineStr">
        <is>
          <t>libratom</t>
        </is>
      </c>
      <c r="B16964" t="inlineStr">
        <is>
          <t>7fccb2511a8dbf974bc667f98f289df03fdd7349</t>
        </is>
      </c>
      <c r="C16964" t="inlineStr">
        <is>
          <t>2020-12-18 07:14:39+00:00</t>
        </is>
      </c>
      <c r="D16964" t="inlineStr">
        <is>
          <t>verchange</t>
        </is>
      </c>
      <c r="E16964" t="inlineStr">
        <is>
          <t>packaging</t>
        </is>
      </c>
      <c r="F16964">
        <f>=20.8</f>
        <v/>
      </c>
      <c r="G16964" t="inlineStr">
        <is>
          <t>packaging</t>
        </is>
      </c>
      <c r="H16964">
        <f>=20.4</f>
        <v/>
      </c>
    </row>
    <row r="16965">
      <c r="A16965" t="inlineStr">
        <is>
          <t>libratom</t>
        </is>
      </c>
      <c r="B16965" t="inlineStr">
        <is>
          <t>7fccb2511a8dbf974bc667f98f289df03fdd7349</t>
        </is>
      </c>
      <c r="C16965" t="inlineStr">
        <is>
          <t>2020-12-18 07:14:39+00:00</t>
        </is>
      </c>
      <c r="D16965" t="inlineStr">
        <is>
          <t>verchange</t>
        </is>
      </c>
      <c r="E16965" t="inlineStr">
        <is>
          <t>blessed</t>
        </is>
      </c>
      <c r="F16965">
        <f>=1.17.12</f>
        <v/>
      </c>
      <c r="G16965" t="inlineStr">
        <is>
          <t>blessed</t>
        </is>
      </c>
      <c r="H16965">
        <f>=1.17.11</f>
        <v/>
      </c>
    </row>
    <row r="16966">
      <c r="A16966" t="inlineStr">
        <is>
          <t>libratom</t>
        </is>
      </c>
      <c r="B16966" t="inlineStr">
        <is>
          <t>7fccb2511a8dbf974bc667f98f289df03fdd7349</t>
        </is>
      </c>
      <c r="C16966" t="inlineStr">
        <is>
          <t>2020-12-18 07:14:39+00:00</t>
        </is>
      </c>
      <c r="D16966" t="inlineStr">
        <is>
          <t>verchange</t>
        </is>
      </c>
      <c r="E16966" t="inlineStr">
        <is>
          <t>urllib3</t>
        </is>
      </c>
      <c r="F16966">
        <f>=1.26.2</f>
        <v/>
      </c>
      <c r="G16966" t="inlineStr">
        <is>
          <t>urllib3</t>
        </is>
      </c>
      <c r="H16966">
        <f>=1.25.11</f>
        <v/>
      </c>
    </row>
    <row r="16967">
      <c r="A16967" t="inlineStr">
        <is>
          <t>libratom</t>
        </is>
      </c>
      <c r="B16967" t="inlineStr">
        <is>
          <t>7fccb2511a8dbf974bc667f98f289df03fdd7349</t>
        </is>
      </c>
      <c r="C16967" t="inlineStr">
        <is>
          <t>2020-12-18 07:14:39+00:00</t>
        </is>
      </c>
      <c r="D16967" t="inlineStr">
        <is>
          <t>verchange</t>
        </is>
      </c>
      <c r="E16967" t="inlineStr">
        <is>
          <t>attrs</t>
        </is>
      </c>
      <c r="F16967">
        <f>=20.3.0</f>
        <v/>
      </c>
      <c r="G16967" t="inlineStr">
        <is>
          <t>attrs</t>
        </is>
      </c>
      <c r="H16967">
        <f>=20.2.0</f>
        <v/>
      </c>
    </row>
    <row r="16968">
      <c r="A16968" t="inlineStr">
        <is>
          <t>libratom</t>
        </is>
      </c>
      <c r="B16968" t="inlineStr">
        <is>
          <t>7fccb2511a8dbf974bc667f98f289df03fdd7349</t>
        </is>
      </c>
      <c r="C16968" t="inlineStr">
        <is>
          <t>2020-12-18 07:14:39+00:00</t>
        </is>
      </c>
      <c r="D16968" t="inlineStr">
        <is>
          <t>verchange</t>
        </is>
      </c>
      <c r="E16968" t="inlineStr">
        <is>
          <t>striprtf</t>
        </is>
      </c>
      <c r="F16968">
        <f>=0.0.12</f>
        <v/>
      </c>
      <c r="G16968" t="inlineStr">
        <is>
          <t>striprtf</t>
        </is>
      </c>
      <c r="H16968">
        <f>=0.0.11</f>
        <v/>
      </c>
    </row>
    <row r="16969">
      <c r="A16969" t="inlineStr">
        <is>
          <t>libratom</t>
        </is>
      </c>
      <c r="B16969" t="inlineStr">
        <is>
          <t>7fccb2511a8dbf974bc667f98f289df03fdd7349</t>
        </is>
      </c>
      <c r="C16969" t="inlineStr">
        <is>
          <t>2020-12-18 07:14:39+00:00</t>
        </is>
      </c>
      <c r="D16969" t="inlineStr">
        <is>
          <t>verchange</t>
        </is>
      </c>
      <c r="E16969" t="inlineStr">
        <is>
          <t>srsly</t>
        </is>
      </c>
      <c r="F16969">
        <f>=1.0.5</f>
        <v/>
      </c>
      <c r="G16969" t="inlineStr">
        <is>
          <t>srsly</t>
        </is>
      </c>
      <c r="H16969">
        <f>=1.0.2</f>
        <v/>
      </c>
    </row>
    <row r="16970">
      <c r="A16970" t="inlineStr">
        <is>
          <t>libratom</t>
        </is>
      </c>
      <c r="B16970" t="inlineStr">
        <is>
          <t>7fccb2511a8dbf974bc667f98f289df03fdd7349</t>
        </is>
      </c>
      <c r="C16970" t="inlineStr">
        <is>
          <t>2020-12-18 07:14:39+00:00</t>
        </is>
      </c>
      <c r="D16970" t="inlineStr">
        <is>
          <t>verchange</t>
        </is>
      </c>
      <c r="E16970" t="inlineStr">
        <is>
          <t>certifi</t>
        </is>
      </c>
      <c r="F16970">
        <f>=2020.12.5</f>
        <v/>
      </c>
      <c r="G16970" t="inlineStr">
        <is>
          <t>certifi</t>
        </is>
      </c>
      <c r="H16970">
        <f>=2020.6.20</f>
        <v/>
      </c>
    </row>
    <row r="16971">
      <c r="A16971" t="inlineStr">
        <is>
          <t>libratom</t>
        </is>
      </c>
      <c r="B16971" t="inlineStr">
        <is>
          <t>7fccb2511a8dbf974bc667f98f289df03fdd7349</t>
        </is>
      </c>
      <c r="C16971" t="inlineStr">
        <is>
          <t>2020-12-18 07:14:39+00:00</t>
        </is>
      </c>
      <c r="D16971" t="inlineStr">
        <is>
          <t>verchange</t>
        </is>
      </c>
      <c r="E16971" t="inlineStr">
        <is>
          <t>soupsieve</t>
        </is>
      </c>
      <c r="F16971">
        <f>=2.1</f>
        <v/>
      </c>
      <c r="G16971" t="inlineStr">
        <is>
          <t>soupsieve</t>
        </is>
      </c>
      <c r="H16971">
        <f>=2.0.1</f>
        <v/>
      </c>
    </row>
    <row r="16972">
      <c r="A16972" t="inlineStr">
        <is>
          <t>libratom</t>
        </is>
      </c>
      <c r="B16972" t="inlineStr">
        <is>
          <t>7fccb2511a8dbf974bc667f98f289df03fdd7349</t>
        </is>
      </c>
      <c r="C16972" t="inlineStr">
        <is>
          <t>2020-12-18 07:14:39+00:00</t>
        </is>
      </c>
      <c r="D16972" t="inlineStr">
        <is>
          <t>verchange</t>
        </is>
      </c>
      <c r="E16972" t="inlineStr">
        <is>
          <t>blis</t>
        </is>
      </c>
      <c r="F16972">
        <f>=0.7.4</f>
        <v/>
      </c>
      <c r="G16972" t="inlineStr">
        <is>
          <t>blis</t>
        </is>
      </c>
      <c r="H16972">
        <f>=0.4.1</f>
        <v/>
      </c>
    </row>
    <row r="16973">
      <c r="A16973" t="inlineStr">
        <is>
          <t>libratom</t>
        </is>
      </c>
      <c r="B16973" t="inlineStr">
        <is>
          <t>7fccb2511a8dbf974bc667f98f289df03fdd7349</t>
        </is>
      </c>
      <c r="C16973" t="inlineStr">
        <is>
          <t>2020-12-18 07:14:39+00:00</t>
        </is>
      </c>
      <c r="D16973" t="inlineStr">
        <is>
          <t>verchange</t>
        </is>
      </c>
      <c r="E16973" t="inlineStr">
        <is>
          <t>cymem</t>
        </is>
      </c>
      <c r="F16973">
        <f>=2.0.5</f>
        <v/>
      </c>
      <c r="G16973" t="inlineStr">
        <is>
          <t>cymem</t>
        </is>
      </c>
      <c r="H16973">
        <f>=2.0.3</f>
        <v/>
      </c>
    </row>
    <row r="16974">
      <c r="A16974" t="inlineStr">
        <is>
          <t>libratom</t>
        </is>
      </c>
      <c r="B16974" t="inlineStr">
        <is>
          <t>7fccb2511a8dbf974bc667f98f289df03fdd7349</t>
        </is>
      </c>
      <c r="C16974" t="inlineStr">
        <is>
          <t>2020-12-18 07:14:39+00:00</t>
        </is>
      </c>
      <c r="D16974" t="inlineStr">
        <is>
          <t>verchange</t>
        </is>
      </c>
      <c r="E16974" t="inlineStr">
        <is>
          <t>spacy</t>
        </is>
      </c>
      <c r="F16974">
        <f>=2.3.5</f>
        <v/>
      </c>
      <c r="G16974" t="inlineStr">
        <is>
          <t>spacy</t>
        </is>
      </c>
      <c r="H16974">
        <f>=2.3.2</f>
        <v/>
      </c>
    </row>
    <row r="16975">
      <c r="A16975" t="inlineStr">
        <is>
          <t>libratom</t>
        </is>
      </c>
      <c r="B16975" t="inlineStr">
        <is>
          <t>7fccb2511a8dbf974bc667f98f289df03fdd7349</t>
        </is>
      </c>
      <c r="C16975" t="inlineStr">
        <is>
          <t>2020-12-18 07:14:39+00:00</t>
        </is>
      </c>
      <c r="D16975" t="inlineStr">
        <is>
          <t>verchange</t>
        </is>
      </c>
      <c r="E16975" t="inlineStr">
        <is>
          <t>enlighten</t>
        </is>
      </c>
      <c r="F16975">
        <f>=1.7.0</f>
        <v/>
      </c>
      <c r="G16975" t="inlineStr">
        <is>
          <t>enlighten</t>
        </is>
      </c>
      <c r="H16975">
        <f>=1.6.2</f>
        <v/>
      </c>
    </row>
    <row r="16976">
      <c r="A16976" t="inlineStr">
        <is>
          <t>libratom</t>
        </is>
      </c>
      <c r="B16976" t="inlineStr">
        <is>
          <t>6dd5c49cbefe8db135987a8b5cca5ace97d8391c</t>
        </is>
      </c>
      <c r="C16976" t="inlineStr">
        <is>
          <t>2021-01-06 23:31:49+00:00</t>
        </is>
      </c>
      <c r="D16976" t="inlineStr">
        <is>
          <t>verchange</t>
        </is>
      </c>
      <c r="E16976" t="inlineStr">
        <is>
          <t>psutil</t>
        </is>
      </c>
      <c r="F16976">
        <f>=5.8.0</f>
        <v/>
      </c>
      <c r="G16976" t="inlineStr">
        <is>
          <t>psutil</t>
        </is>
      </c>
      <c r="H16976">
        <f>=5.7.3</f>
        <v/>
      </c>
    </row>
    <row r="16977">
      <c r="A16977" t="inlineStr">
        <is>
          <t>libratom</t>
        </is>
      </c>
      <c r="B16977" t="inlineStr">
        <is>
          <t>6dd5c49cbefe8db135987a8b5cca5ace97d8391c</t>
        </is>
      </c>
      <c r="C16977" t="inlineStr">
        <is>
          <t>2021-01-06 23:31:49+00:00</t>
        </is>
      </c>
      <c r="D16977" t="inlineStr">
        <is>
          <t>verchange</t>
        </is>
      </c>
      <c r="E16977" t="inlineStr">
        <is>
          <t>sqlalchemy</t>
        </is>
      </c>
      <c r="F16977">
        <f>=1.3.22</f>
        <v/>
      </c>
      <c r="G16977" t="inlineStr">
        <is>
          <t>sqlalchemy</t>
        </is>
      </c>
      <c r="H16977">
        <f>=1.3.20</f>
        <v/>
      </c>
    </row>
    <row r="16978">
      <c r="A16978" t="inlineStr">
        <is>
          <t>libratom</t>
        </is>
      </c>
      <c r="B16978" t="inlineStr">
        <is>
          <t>6dd5c49cbefe8db135987a8b5cca5ace97d8391c</t>
        </is>
      </c>
      <c r="C16978" t="inlineStr">
        <is>
          <t>2021-01-06 23:31:49+00:00</t>
        </is>
      </c>
      <c r="D16978" t="inlineStr">
        <is>
          <t>verchange</t>
        </is>
      </c>
      <c r="E16978" t="inlineStr">
        <is>
          <t>enlighten</t>
        </is>
      </c>
      <c r="F16978">
        <f>=1.7.2</f>
        <v/>
      </c>
      <c r="G16978" t="inlineStr">
        <is>
          <t>enlighten</t>
        </is>
      </c>
      <c r="H16978">
        <f>=1.7.0</f>
        <v/>
      </c>
    </row>
    <row r="16979">
      <c r="A16979" t="inlineStr">
        <is>
          <t>libratom</t>
        </is>
      </c>
      <c r="B16979" t="inlineStr">
        <is>
          <t>6dd5c49cbefe8db135987a8b5cca5ace97d8391c</t>
        </is>
      </c>
      <c r="C16979" t="inlineStr">
        <is>
          <t>2021-01-06 23:31:49+00:00</t>
        </is>
      </c>
      <c r="D16979" t="inlineStr">
        <is>
          <t>verchange</t>
        </is>
      </c>
      <c r="E16979" t="inlineStr">
        <is>
          <t>chardet</t>
        </is>
      </c>
      <c r="F16979">
        <f>=4.0.0</f>
        <v/>
      </c>
      <c r="G16979" t="inlineStr">
        <is>
          <t>chardet</t>
        </is>
      </c>
      <c r="H16979">
        <f>=3.0.4</f>
        <v/>
      </c>
    </row>
    <row r="16980">
      <c r="A16980" t="inlineStr">
        <is>
          <t>libratom</t>
        </is>
      </c>
      <c r="B16980" t="inlineStr">
        <is>
          <t>6dd5c49cbefe8db135987a8b5cca5ace97d8391c</t>
        </is>
      </c>
      <c r="C16980" t="inlineStr">
        <is>
          <t>2021-01-06 23:31:49+00:00</t>
        </is>
      </c>
      <c r="D16980" t="inlineStr">
        <is>
          <t>verchange</t>
        </is>
      </c>
      <c r="E16980" t="inlineStr">
        <is>
          <t>numpy</t>
        </is>
      </c>
      <c r="F16980">
        <f>=1.19.5</f>
        <v/>
      </c>
      <c r="G16980" t="inlineStr">
        <is>
          <t>numpy</t>
        </is>
      </c>
      <c r="H16980">
        <f>=1.19.4</f>
        <v/>
      </c>
    </row>
    <row r="16981">
      <c r="A16981" t="inlineStr">
        <is>
          <t>libratom</t>
        </is>
      </c>
      <c r="B16981" t="inlineStr">
        <is>
          <t>6dd5c49cbefe8db135987a8b5cca5ace97d8391c</t>
        </is>
      </c>
      <c r="C16981" t="inlineStr">
        <is>
          <t>2021-01-06 23:31:49+00:00</t>
        </is>
      </c>
      <c r="D16981" t="inlineStr">
        <is>
          <t>verchange</t>
        </is>
      </c>
      <c r="E16981" t="inlineStr">
        <is>
          <t>requests</t>
        </is>
      </c>
      <c r="F16981">
        <f>=2.25.1</f>
        <v/>
      </c>
      <c r="G16981" t="inlineStr">
        <is>
          <t>requests</t>
        </is>
      </c>
      <c r="H16981">
        <f>=2.25.0</f>
        <v/>
      </c>
    </row>
    <row r="16982">
      <c r="A16982" t="inlineStr">
        <is>
          <t>libratom</t>
        </is>
      </c>
      <c r="B16982" t="inlineStr">
        <is>
          <t>6dd5c49cbefe8db135987a8b5cca5ace97d8391c</t>
        </is>
      </c>
      <c r="C16982" t="inlineStr">
        <is>
          <t>2021-01-06 23:31:49+00:00</t>
        </is>
      </c>
      <c r="D16982" t="inlineStr">
        <is>
          <t>verchange</t>
        </is>
      </c>
      <c r="E16982" t="inlineStr">
        <is>
          <t>tqdm</t>
        </is>
      </c>
      <c r="F16982">
        <f>=4.55.1</f>
        <v/>
      </c>
      <c r="G16982" t="inlineStr">
        <is>
          <t>tqdm</t>
        </is>
      </c>
      <c r="H16982">
        <f>=4.54.1</f>
        <v/>
      </c>
    </row>
    <row r="16983">
      <c r="A16983" t="inlineStr">
        <is>
          <t>libratom</t>
        </is>
      </c>
      <c r="B16983" t="inlineStr">
        <is>
          <t>1ccc7d02cff9dbfd09e0e29d2b44e4d5c9d08e53</t>
        </is>
      </c>
      <c r="C16983" t="inlineStr">
        <is>
          <t>2021-02-10 00:38:08+00:00</t>
        </is>
      </c>
      <c r="D16983" t="inlineStr">
        <is>
          <t>verchange</t>
        </is>
      </c>
      <c r="E16983" t="inlineStr">
        <is>
          <t>psutil</t>
        </is>
      </c>
      <c r="F16983">
        <f>=5.8.0</f>
        <v/>
      </c>
      <c r="G16983" t="inlineStr">
        <is>
          <t>psutil</t>
        </is>
      </c>
      <c r="H16983">
        <f>=5.8.0</f>
        <v/>
      </c>
    </row>
    <row r="16984">
      <c r="A16984" t="inlineStr">
        <is>
          <t>libratom</t>
        </is>
      </c>
      <c r="B16984" t="inlineStr">
        <is>
          <t>1ccc7d02cff9dbfd09e0e29d2b44e4d5c9d08e53</t>
        </is>
      </c>
      <c r="C16984" t="inlineStr">
        <is>
          <t>2021-02-10 00:38:08+00:00</t>
        </is>
      </c>
      <c r="D16984" t="inlineStr">
        <is>
          <t>verchange</t>
        </is>
      </c>
      <c r="E16984" t="inlineStr">
        <is>
          <t>tabulate</t>
        </is>
      </c>
      <c r="F16984">
        <f>=0.8.7</f>
        <v/>
      </c>
      <c r="G16984" t="inlineStr">
        <is>
          <t>tabulate</t>
        </is>
      </c>
      <c r="H16984">
        <f>=0.8.7</f>
        <v/>
      </c>
    </row>
    <row r="16985">
      <c r="A16985" t="inlineStr">
        <is>
          <t>libratom</t>
        </is>
      </c>
      <c r="B16985" t="inlineStr">
        <is>
          <t>1ccc7d02cff9dbfd09e0e29d2b44e4d5c9d08e53</t>
        </is>
      </c>
      <c r="C16985" t="inlineStr">
        <is>
          <t>2021-02-10 00:38:08+00:00</t>
        </is>
      </c>
      <c r="D16985" t="inlineStr">
        <is>
          <t>verchange</t>
        </is>
      </c>
      <c r="E16985" t="inlineStr">
        <is>
          <t>numpy</t>
        </is>
      </c>
      <c r="F16985">
        <f>=1.20.0</f>
        <v/>
      </c>
      <c r="G16985" t="inlineStr">
        <is>
          <t>numpy</t>
        </is>
      </c>
      <c r="H16985">
        <f>=1.19.5</f>
        <v/>
      </c>
    </row>
    <row r="16986">
      <c r="A16986" t="inlineStr">
        <is>
          <t>libratom</t>
        </is>
      </c>
      <c r="B16986" t="inlineStr">
        <is>
          <t>1ccc7d02cff9dbfd09e0e29d2b44e4d5c9d08e53</t>
        </is>
      </c>
      <c r="C16986" t="inlineStr">
        <is>
          <t>2021-02-10 00:38:08+00:00</t>
        </is>
      </c>
      <c r="D16986" t="inlineStr">
        <is>
          <t>verchange</t>
        </is>
      </c>
      <c r="E16986" t="inlineStr">
        <is>
          <t>requests</t>
        </is>
      </c>
      <c r="F16986">
        <f>=2.25.1</f>
        <v/>
      </c>
      <c r="G16986" t="inlineStr">
        <is>
          <t>requests</t>
        </is>
      </c>
      <c r="H16986">
        <f>=2.25.1</f>
        <v/>
      </c>
    </row>
    <row r="16987">
      <c r="A16987" t="inlineStr">
        <is>
          <t>libratom</t>
        </is>
      </c>
      <c r="B16987" t="inlineStr">
        <is>
          <t>1ccc7d02cff9dbfd09e0e29d2b44e4d5c9d08e53</t>
        </is>
      </c>
      <c r="C16987" t="inlineStr">
        <is>
          <t>2021-02-10 00:38:08+00:00</t>
        </is>
      </c>
      <c r="D16987" t="inlineStr">
        <is>
          <t>verchange</t>
        </is>
      </c>
      <c r="E16987" t="inlineStr">
        <is>
          <t>thinc</t>
        </is>
      </c>
      <c r="F16987">
        <f>=8.0.1</f>
        <v/>
      </c>
      <c r="G16987" t="inlineStr">
        <is>
          <t>thinc</t>
        </is>
      </c>
      <c r="H16987">
        <f>=7.4.5</f>
        <v/>
      </c>
    </row>
    <row r="16988">
      <c r="A16988" t="inlineStr">
        <is>
          <t>libratom</t>
        </is>
      </c>
      <c r="B16988" t="inlineStr">
        <is>
          <t>1ccc7d02cff9dbfd09e0e29d2b44e4d5c9d08e53</t>
        </is>
      </c>
      <c r="C16988" t="inlineStr">
        <is>
          <t>2021-02-10 00:38:08+00:00</t>
        </is>
      </c>
      <c r="D16988" t="inlineStr">
        <is>
          <t>verchange</t>
        </is>
      </c>
      <c r="E16988" t="inlineStr">
        <is>
          <t>tqdm</t>
        </is>
      </c>
      <c r="F16988">
        <f>=4.56.0</f>
        <v/>
      </c>
      <c r="G16988" t="inlineStr">
        <is>
          <t>tqdm</t>
        </is>
      </c>
      <c r="H16988">
        <f>=4.55.1</f>
        <v/>
      </c>
    </row>
    <row r="16989">
      <c r="A16989" t="inlineStr">
        <is>
          <t>libratom</t>
        </is>
      </c>
      <c r="B16989" t="inlineStr">
        <is>
          <t>1ccc7d02cff9dbfd09e0e29d2b44e4d5c9d08e53</t>
        </is>
      </c>
      <c r="C16989" t="inlineStr">
        <is>
          <t>2021-02-10 00:38:08+00:00</t>
        </is>
      </c>
      <c r="D16989" t="inlineStr">
        <is>
          <t>verchange</t>
        </is>
      </c>
      <c r="E16989" t="inlineStr">
        <is>
          <t>pyparsing</t>
        </is>
      </c>
      <c r="F16989">
        <f>=2.4.7</f>
        <v/>
      </c>
      <c r="G16989" t="inlineStr">
        <is>
          <t>pyparsing</t>
        </is>
      </c>
      <c r="H16989">
        <f>=2.4.7</f>
        <v/>
      </c>
    </row>
    <row r="16990">
      <c r="A16990" t="inlineStr">
        <is>
          <t>libratom</t>
        </is>
      </c>
      <c r="B16990" t="inlineStr">
        <is>
          <t>1ccc7d02cff9dbfd09e0e29d2b44e4d5c9d08e53</t>
        </is>
      </c>
      <c r="C16990" t="inlineStr">
        <is>
          <t>2021-02-10 00:38:08+00:00</t>
        </is>
      </c>
      <c r="D16990" t="inlineStr">
        <is>
          <t>verchange</t>
        </is>
      </c>
      <c r="E16990" t="inlineStr">
        <is>
          <t>six</t>
        </is>
      </c>
      <c r="F16990">
        <f>=1.15.0</f>
        <v/>
      </c>
      <c r="G16990" t="inlineStr">
        <is>
          <t>six</t>
        </is>
      </c>
      <c r="H16990">
        <f>=1.15.0</f>
        <v/>
      </c>
    </row>
    <row r="16991">
      <c r="A16991" t="inlineStr">
        <is>
          <t>libratom</t>
        </is>
      </c>
      <c r="B16991" t="inlineStr">
        <is>
          <t>1ccc7d02cff9dbfd09e0e29d2b44e4d5c9d08e53</t>
        </is>
      </c>
      <c r="C16991" t="inlineStr">
        <is>
          <t>2021-02-10 00:38:08+00:00</t>
        </is>
      </c>
      <c r="D16991" t="inlineStr">
        <is>
          <t>verchange</t>
        </is>
      </c>
      <c r="E16991" t="inlineStr">
        <is>
          <t>humanfriendly</t>
        </is>
      </c>
      <c r="F16991">
        <f>=9.1</f>
        <v/>
      </c>
      <c r="G16991" t="inlineStr">
        <is>
          <t>humanfriendly</t>
        </is>
      </c>
      <c r="H16991">
        <f>=9.1</f>
        <v/>
      </c>
    </row>
    <row r="16992">
      <c r="A16992" t="inlineStr">
        <is>
          <t>libratom</t>
        </is>
      </c>
      <c r="B16992" t="inlineStr">
        <is>
          <t>1ccc7d02cff9dbfd09e0e29d2b44e4d5c9d08e53</t>
        </is>
      </c>
      <c r="C16992" t="inlineStr">
        <is>
          <t>2021-02-10 00:38:08+00:00</t>
        </is>
      </c>
      <c r="D16992" t="inlineStr">
        <is>
          <t>verchange</t>
        </is>
      </c>
      <c r="E16992" t="inlineStr">
        <is>
          <t>chardet</t>
        </is>
      </c>
      <c r="F16992">
        <f>=4.0.0</f>
        <v/>
      </c>
      <c r="G16992" t="inlineStr">
        <is>
          <t>chardet</t>
        </is>
      </c>
      <c r="H16992">
        <f>=4.0.0</f>
        <v/>
      </c>
    </row>
    <row r="16993">
      <c r="A16993" t="inlineStr">
        <is>
          <t>libratom</t>
        </is>
      </c>
      <c r="B16993" t="inlineStr">
        <is>
          <t>1ccc7d02cff9dbfd09e0e29d2b44e4d5c9d08e53</t>
        </is>
      </c>
      <c r="C16993" t="inlineStr">
        <is>
          <t>2021-02-10 00:38:08+00:00</t>
        </is>
      </c>
      <c r="D16993" t="inlineStr">
        <is>
          <t>verchange</t>
        </is>
      </c>
      <c r="E16993" t="inlineStr">
        <is>
          <t>murmurhash</t>
        </is>
      </c>
      <c r="F16993">
        <f>=1.0.5</f>
        <v/>
      </c>
      <c r="G16993" t="inlineStr">
        <is>
          <t>murmurhash</t>
        </is>
      </c>
      <c r="H16993">
        <f>=1.0.5</f>
        <v/>
      </c>
    </row>
    <row r="16994">
      <c r="A16994" t="inlineStr">
        <is>
          <t>libratom</t>
        </is>
      </c>
      <c r="B16994" t="inlineStr">
        <is>
          <t>1ccc7d02cff9dbfd09e0e29d2b44e4d5c9d08e53</t>
        </is>
      </c>
      <c r="C16994" t="inlineStr">
        <is>
          <t>2021-02-10 00:38:08+00:00</t>
        </is>
      </c>
      <c r="D16994" t="inlineStr">
        <is>
          <t>verchange</t>
        </is>
      </c>
      <c r="E16994" t="inlineStr">
        <is>
          <t>idna</t>
        </is>
      </c>
      <c r="F16994">
        <f>=2.10</f>
        <v/>
      </c>
      <c r="G16994" t="inlineStr">
        <is>
          <t>idna</t>
        </is>
      </c>
      <c r="H16994">
        <f>=2.10</f>
        <v/>
      </c>
    </row>
    <row r="16995">
      <c r="A16995" t="inlineStr">
        <is>
          <t>libratom</t>
        </is>
      </c>
      <c r="B16995" t="inlineStr">
        <is>
          <t>1ccc7d02cff9dbfd09e0e29d2b44e4d5c9d08e53</t>
        </is>
      </c>
      <c r="C16995" t="inlineStr">
        <is>
          <t>2021-02-10 00:38:08+00:00</t>
        </is>
      </c>
      <c r="D16995" t="inlineStr">
        <is>
          <t>verchange</t>
        </is>
      </c>
      <c r="E16995" t="inlineStr">
        <is>
          <t>click</t>
        </is>
      </c>
      <c r="F16995">
        <f>=7.1.2</f>
        <v/>
      </c>
      <c r="G16995" t="inlineStr">
        <is>
          <t>click</t>
        </is>
      </c>
      <c r="H16995">
        <f>=7.1.2</f>
        <v/>
      </c>
    </row>
    <row r="16996">
      <c r="A16996" t="inlineStr">
        <is>
          <t>libratom</t>
        </is>
      </c>
      <c r="B16996" t="inlineStr">
        <is>
          <t>1ccc7d02cff9dbfd09e0e29d2b44e4d5c9d08e53</t>
        </is>
      </c>
      <c r="C16996" t="inlineStr">
        <is>
          <t>2021-02-10 00:38:08+00:00</t>
        </is>
      </c>
      <c r="D16996" t="inlineStr">
        <is>
          <t>verchange</t>
        </is>
      </c>
      <c r="E16996" t="inlineStr">
        <is>
          <t>preshed</t>
        </is>
      </c>
      <c r="F16996">
        <f>=3.0.5</f>
        <v/>
      </c>
      <c r="G16996" t="inlineStr">
        <is>
          <t>preshed</t>
        </is>
      </c>
      <c r="H16996">
        <f>=3.0.5</f>
        <v/>
      </c>
    </row>
    <row r="16997">
      <c r="A16997" t="inlineStr">
        <is>
          <t>libratom</t>
        </is>
      </c>
      <c r="B16997" t="inlineStr">
        <is>
          <t>1ccc7d02cff9dbfd09e0e29d2b44e4d5c9d08e53</t>
        </is>
      </c>
      <c r="C16997" t="inlineStr">
        <is>
          <t>2021-02-10 00:38:08+00:00</t>
        </is>
      </c>
      <c r="D16997" t="inlineStr">
        <is>
          <t>verchange</t>
        </is>
      </c>
      <c r="E16997" t="inlineStr">
        <is>
          <t>packaging</t>
        </is>
      </c>
      <c r="F16997">
        <f>=20.9</f>
        <v/>
      </c>
      <c r="G16997" t="inlineStr">
        <is>
          <t>packaging</t>
        </is>
      </c>
      <c r="H16997">
        <f>=20.8</f>
        <v/>
      </c>
    </row>
    <row r="16998">
      <c r="A16998" t="inlineStr">
        <is>
          <t>libratom</t>
        </is>
      </c>
      <c r="B16998" t="inlineStr">
        <is>
          <t>1ccc7d02cff9dbfd09e0e29d2b44e4d5c9d08e53</t>
        </is>
      </c>
      <c r="C16998" t="inlineStr">
        <is>
          <t>2021-02-10 00:38:08+00:00</t>
        </is>
      </c>
      <c r="D16998" t="inlineStr">
        <is>
          <t>verchange</t>
        </is>
      </c>
      <c r="E16998" t="inlineStr">
        <is>
          <t>blessed</t>
        </is>
      </c>
      <c r="F16998">
        <f>=1.17.12</f>
        <v/>
      </c>
      <c r="G16998" t="inlineStr">
        <is>
          <t>blessed</t>
        </is>
      </c>
      <c r="H16998">
        <f>=1.17.12</f>
        <v/>
      </c>
    </row>
    <row r="16999">
      <c r="A16999" t="inlineStr">
        <is>
          <t>libratom</t>
        </is>
      </c>
      <c r="B16999" t="inlineStr">
        <is>
          <t>1ccc7d02cff9dbfd09e0e29d2b44e4d5c9d08e53</t>
        </is>
      </c>
      <c r="C16999" t="inlineStr">
        <is>
          <t>2021-02-10 00:38:08+00:00</t>
        </is>
      </c>
      <c r="D16999" t="inlineStr">
        <is>
          <t>verchange</t>
        </is>
      </c>
      <c r="E16999" t="inlineStr">
        <is>
          <t>urllib3</t>
        </is>
      </c>
      <c r="F16999">
        <f>=1.26.3</f>
        <v/>
      </c>
      <c r="G16999" t="inlineStr">
        <is>
          <t>urllib3</t>
        </is>
      </c>
      <c r="H16999">
        <f>=1.26.2</f>
        <v/>
      </c>
    </row>
    <row r="17000">
      <c r="A17000" t="inlineStr">
        <is>
          <t>libratom</t>
        </is>
      </c>
      <c r="B17000" t="inlineStr">
        <is>
          <t>1ccc7d02cff9dbfd09e0e29d2b44e4d5c9d08e53</t>
        </is>
      </c>
      <c r="C17000" t="inlineStr">
        <is>
          <t>2021-02-10 00:38:08+00:00</t>
        </is>
      </c>
      <c r="D17000" t="inlineStr">
        <is>
          <t>verchange</t>
        </is>
      </c>
      <c r="E17000" t="inlineStr">
        <is>
          <t>pyrsistent</t>
        </is>
      </c>
      <c r="F17000">
        <f>=0.17.3</f>
        <v/>
      </c>
      <c r="G17000" t="inlineStr">
        <is>
          <t>pyrsistent</t>
        </is>
      </c>
      <c r="H17000">
        <f>=0.17.3</f>
        <v/>
      </c>
    </row>
    <row r="17001">
      <c r="A17001" t="inlineStr">
        <is>
          <t>libratom</t>
        </is>
      </c>
      <c r="B17001" t="inlineStr">
        <is>
          <t>1ccc7d02cff9dbfd09e0e29d2b44e4d5c9d08e53</t>
        </is>
      </c>
      <c r="C17001" t="inlineStr">
        <is>
          <t>2021-02-10 00:38:08+00:00</t>
        </is>
      </c>
      <c r="D17001" t="inlineStr">
        <is>
          <t>verchange</t>
        </is>
      </c>
      <c r="E17001" t="inlineStr">
        <is>
          <t>sqlalchemy</t>
        </is>
      </c>
      <c r="F17001">
        <f>=1.3.23</f>
        <v/>
      </c>
      <c r="G17001" t="inlineStr">
        <is>
          <t>sqlalchemy</t>
        </is>
      </c>
      <c r="H17001">
        <f>=1.3.22</f>
        <v/>
      </c>
    </row>
    <row r="17002">
      <c r="A17002" t="inlineStr">
        <is>
          <t>libratom</t>
        </is>
      </c>
      <c r="B17002" t="inlineStr">
        <is>
          <t>1ccc7d02cff9dbfd09e0e29d2b44e4d5c9d08e53</t>
        </is>
      </c>
      <c r="C17002" t="inlineStr">
        <is>
          <t>2021-02-10 00:38:08+00:00</t>
        </is>
      </c>
      <c r="D17002" t="inlineStr">
        <is>
          <t>verchange</t>
        </is>
      </c>
      <c r="E17002" t="inlineStr">
        <is>
          <t>beautifulsoup4</t>
        </is>
      </c>
      <c r="F17002">
        <f>=4.9.3</f>
        <v/>
      </c>
      <c r="G17002" t="inlineStr">
        <is>
          <t>beautifulsoup4</t>
        </is>
      </c>
      <c r="H17002">
        <f>=4.9.3</f>
        <v/>
      </c>
    </row>
    <row r="17003">
      <c r="A17003" t="inlineStr">
        <is>
          <t>libratom</t>
        </is>
      </c>
      <c r="B17003" t="inlineStr">
        <is>
          <t>1ccc7d02cff9dbfd09e0e29d2b44e4d5c9d08e53</t>
        </is>
      </c>
      <c r="C17003" t="inlineStr">
        <is>
          <t>2021-02-10 00:38:08+00:00</t>
        </is>
      </c>
      <c r="D17003" t="inlineStr">
        <is>
          <t>verchange</t>
        </is>
      </c>
      <c r="E17003" t="inlineStr">
        <is>
          <t>attrs</t>
        </is>
      </c>
      <c r="F17003">
        <f>=20.3.0</f>
        <v/>
      </c>
      <c r="G17003" t="inlineStr">
        <is>
          <t>attrs</t>
        </is>
      </c>
      <c r="H17003">
        <f>=20.3.0</f>
        <v/>
      </c>
    </row>
    <row r="17004">
      <c r="A17004" t="inlineStr">
        <is>
          <t>libratom</t>
        </is>
      </c>
      <c r="B17004" t="inlineStr">
        <is>
          <t>1ccc7d02cff9dbfd09e0e29d2b44e4d5c9d08e53</t>
        </is>
      </c>
      <c r="C17004" t="inlineStr">
        <is>
          <t>2021-02-10 00:38:08+00:00</t>
        </is>
      </c>
      <c r="D17004" t="inlineStr">
        <is>
          <t>verchange</t>
        </is>
      </c>
      <c r="E17004" t="inlineStr">
        <is>
          <t>striprtf</t>
        </is>
      </c>
      <c r="F17004">
        <f>=0.0.12</f>
        <v/>
      </c>
      <c r="G17004" t="inlineStr">
        <is>
          <t>striprtf</t>
        </is>
      </c>
      <c r="H17004">
        <f>=0.0.12</f>
        <v/>
      </c>
    </row>
    <row r="17005">
      <c r="A17005" t="inlineStr">
        <is>
          <t>libratom</t>
        </is>
      </c>
      <c r="B17005" t="inlineStr">
        <is>
          <t>1ccc7d02cff9dbfd09e0e29d2b44e4d5c9d08e53</t>
        </is>
      </c>
      <c r="C17005" t="inlineStr">
        <is>
          <t>2021-02-10 00:38:08+00:00</t>
        </is>
      </c>
      <c r="D17005" t="inlineStr">
        <is>
          <t>verchange</t>
        </is>
      </c>
      <c r="E17005" t="inlineStr">
        <is>
          <t>catalogue</t>
        </is>
      </c>
      <c r="F17005">
        <f>=2.0.1</f>
        <v/>
      </c>
      <c r="G17005" t="inlineStr">
        <is>
          <t>catalogue</t>
        </is>
      </c>
      <c r="H17005">
        <f>=1.0.0</f>
        <v/>
      </c>
    </row>
    <row r="17006">
      <c r="A17006" t="inlineStr">
        <is>
          <t>libratom</t>
        </is>
      </c>
      <c r="B17006" t="inlineStr">
        <is>
          <t>1ccc7d02cff9dbfd09e0e29d2b44e4d5c9d08e53</t>
        </is>
      </c>
      <c r="C17006" t="inlineStr">
        <is>
          <t>2021-02-10 00:38:08+00:00</t>
        </is>
      </c>
      <c r="D17006" t="inlineStr">
        <is>
          <t>verchange</t>
        </is>
      </c>
      <c r="E17006" t="inlineStr">
        <is>
          <t>srsly</t>
        </is>
      </c>
      <c r="F17006">
        <f>=2.4.0</f>
        <v/>
      </c>
      <c r="G17006" t="inlineStr">
        <is>
          <t>srsly</t>
        </is>
      </c>
      <c r="H17006">
        <f>=1.0.5</f>
        <v/>
      </c>
    </row>
    <row r="17007">
      <c r="A17007" t="inlineStr">
        <is>
          <t>libratom</t>
        </is>
      </c>
      <c r="B17007" t="inlineStr">
        <is>
          <t>1ccc7d02cff9dbfd09e0e29d2b44e4d5c9d08e53</t>
        </is>
      </c>
      <c r="C17007" t="inlineStr">
        <is>
          <t>2021-02-10 00:38:08+00:00</t>
        </is>
      </c>
      <c r="D17007" t="inlineStr">
        <is>
          <t>verchange</t>
        </is>
      </c>
      <c r="E17007" t="inlineStr">
        <is>
          <t>future</t>
        </is>
      </c>
      <c r="F17007">
        <f>=0.18.2</f>
        <v/>
      </c>
      <c r="G17007" t="inlineStr">
        <is>
          <t>future</t>
        </is>
      </c>
      <c r="H17007">
        <f>=0.18.2</f>
        <v/>
      </c>
    </row>
    <row r="17008">
      <c r="A17008" t="inlineStr">
        <is>
          <t>libratom</t>
        </is>
      </c>
      <c r="B17008" t="inlineStr">
        <is>
          <t>1ccc7d02cff9dbfd09e0e29d2b44e4d5c9d08e53</t>
        </is>
      </c>
      <c r="C17008" t="inlineStr">
        <is>
          <t>2021-02-10 00:38:08+00:00</t>
        </is>
      </c>
      <c r="D17008" t="inlineStr">
        <is>
          <t>verchange</t>
        </is>
      </c>
      <c r="E17008" t="inlineStr">
        <is>
          <t>certifi</t>
        </is>
      </c>
      <c r="F17008">
        <f>=2020.12.5</f>
        <v/>
      </c>
      <c r="G17008" t="inlineStr">
        <is>
          <t>certifi</t>
        </is>
      </c>
      <c r="H17008">
        <f>=2020.12.5</f>
        <v/>
      </c>
    </row>
    <row r="17009">
      <c r="A17009" t="inlineStr">
        <is>
          <t>libratom</t>
        </is>
      </c>
      <c r="B17009" t="inlineStr">
        <is>
          <t>1ccc7d02cff9dbfd09e0e29d2b44e4d5c9d08e53</t>
        </is>
      </c>
      <c r="C17009" t="inlineStr">
        <is>
          <t>2021-02-10 00:38:08+00:00</t>
        </is>
      </c>
      <c r="D17009" t="inlineStr">
        <is>
          <t>verchange</t>
        </is>
      </c>
      <c r="E17009" t="inlineStr">
        <is>
          <t>click-log</t>
        </is>
      </c>
      <c r="F17009">
        <f>=0.3.2</f>
        <v/>
      </c>
      <c r="G17009" t="inlineStr">
        <is>
          <t>click-log</t>
        </is>
      </c>
      <c r="H17009">
        <f>=0.3.2</f>
        <v/>
      </c>
    </row>
    <row r="17010">
      <c r="A17010" t="inlineStr">
        <is>
          <t>libratom</t>
        </is>
      </c>
      <c r="B17010" t="inlineStr">
        <is>
          <t>1ccc7d02cff9dbfd09e0e29d2b44e4d5c9d08e53</t>
        </is>
      </c>
      <c r="C17010" t="inlineStr">
        <is>
          <t>2021-02-10 00:38:08+00:00</t>
        </is>
      </c>
      <c r="D17010" t="inlineStr">
        <is>
          <t>verchange</t>
        </is>
      </c>
      <c r="E17010" t="inlineStr">
        <is>
          <t>soupsieve</t>
        </is>
      </c>
      <c r="F17010">
        <f>=2.1</f>
        <v/>
      </c>
      <c r="G17010" t="inlineStr">
        <is>
          <t>soupsieve</t>
        </is>
      </c>
      <c r="H17010">
        <f>=2.1</f>
        <v/>
      </c>
    </row>
    <row r="17011">
      <c r="A17011" t="inlineStr">
        <is>
          <t>libratom</t>
        </is>
      </c>
      <c r="B17011" t="inlineStr">
        <is>
          <t>1ccc7d02cff9dbfd09e0e29d2b44e4d5c9d08e53</t>
        </is>
      </c>
      <c r="C17011" t="inlineStr">
        <is>
          <t>2021-02-10 00:38:08+00:00</t>
        </is>
      </c>
      <c r="D17011" t="inlineStr">
        <is>
          <t>verchange</t>
        </is>
      </c>
      <c r="E17011" t="inlineStr">
        <is>
          <t>blis</t>
        </is>
      </c>
      <c r="F17011">
        <f>=0.7.4</f>
        <v/>
      </c>
      <c r="G17011" t="inlineStr">
        <is>
          <t>blis</t>
        </is>
      </c>
      <c r="H17011">
        <f>=0.7.4</f>
        <v/>
      </c>
    </row>
    <row r="17012">
      <c r="A17012" t="inlineStr">
        <is>
          <t>libratom</t>
        </is>
      </c>
      <c r="B17012" t="inlineStr">
        <is>
          <t>1ccc7d02cff9dbfd09e0e29d2b44e4d5c9d08e53</t>
        </is>
      </c>
      <c r="C17012" t="inlineStr">
        <is>
          <t>2021-02-10 00:38:08+00:00</t>
        </is>
      </c>
      <c r="D17012" t="inlineStr">
        <is>
          <t>verchange</t>
        </is>
      </c>
      <c r="E17012" t="inlineStr">
        <is>
          <t>libpff-python-ratom</t>
        </is>
      </c>
      <c r="F17012">
        <f>=20200808</f>
        <v/>
      </c>
      <c r="G17012" t="inlineStr">
        <is>
          <t>libpff-python-ratom</t>
        </is>
      </c>
      <c r="H17012">
        <f>=20200808</f>
        <v/>
      </c>
    </row>
    <row r="17013">
      <c r="A17013" t="inlineStr">
        <is>
          <t>libratom</t>
        </is>
      </c>
      <c r="B17013" t="inlineStr">
        <is>
          <t>1ccc7d02cff9dbfd09e0e29d2b44e4d5c9d08e53</t>
        </is>
      </c>
      <c r="C17013" t="inlineStr">
        <is>
          <t>2021-02-10 00:38:08+00:00</t>
        </is>
      </c>
      <c r="D17013" t="inlineStr">
        <is>
          <t>verchange</t>
        </is>
      </c>
      <c r="E17013" t="inlineStr">
        <is>
          <t>wcwidth</t>
        </is>
      </c>
      <c r="F17013">
        <f>=0.2.5</f>
        <v/>
      </c>
      <c r="G17013" t="inlineStr">
        <is>
          <t>wcwidth</t>
        </is>
      </c>
      <c r="H17013">
        <f>=0.2.5</f>
        <v/>
      </c>
    </row>
    <row r="17014">
      <c r="A17014" t="inlineStr">
        <is>
          <t>libratom</t>
        </is>
      </c>
      <c r="B17014" t="inlineStr">
        <is>
          <t>1ccc7d02cff9dbfd09e0e29d2b44e4d5c9d08e53</t>
        </is>
      </c>
      <c r="C17014" t="inlineStr">
        <is>
          <t>2021-02-10 00:38:08+00:00</t>
        </is>
      </c>
      <c r="D17014" t="inlineStr">
        <is>
          <t>verchange</t>
        </is>
      </c>
      <c r="E17014" t="inlineStr">
        <is>
          <t>wasabi</t>
        </is>
      </c>
      <c r="F17014">
        <f>=0.8.2</f>
        <v/>
      </c>
      <c r="G17014" t="inlineStr">
        <is>
          <t>wasabi</t>
        </is>
      </c>
      <c r="H17014">
        <f>=0.8.0</f>
        <v/>
      </c>
    </row>
    <row r="17015">
      <c r="A17015" t="inlineStr">
        <is>
          <t>libratom</t>
        </is>
      </c>
      <c r="B17015" t="inlineStr">
        <is>
          <t>1ccc7d02cff9dbfd09e0e29d2b44e4d5c9d08e53</t>
        </is>
      </c>
      <c r="C17015" t="inlineStr">
        <is>
          <t>2021-02-10 00:38:08+00:00</t>
        </is>
      </c>
      <c r="D17015" t="inlineStr">
        <is>
          <t>verchange</t>
        </is>
      </c>
      <c r="E17015" t="inlineStr">
        <is>
          <t>jsonschema</t>
        </is>
      </c>
      <c r="F17015">
        <f>=3.2.0</f>
        <v/>
      </c>
      <c r="G17015" t="inlineStr">
        <is>
          <t>jsonschema</t>
        </is>
      </c>
      <c r="H17015">
        <f>=3.2.0</f>
        <v/>
      </c>
    </row>
    <row r="17016">
      <c r="A17016" t="inlineStr">
        <is>
          <t>libratom</t>
        </is>
      </c>
      <c r="B17016" t="inlineStr">
        <is>
          <t>1ccc7d02cff9dbfd09e0e29d2b44e4d5c9d08e53</t>
        </is>
      </c>
      <c r="C17016" t="inlineStr">
        <is>
          <t>2021-02-10 00:38:08+00:00</t>
        </is>
      </c>
      <c r="D17016" t="inlineStr">
        <is>
          <t>verchange</t>
        </is>
      </c>
      <c r="E17016" t="inlineStr">
        <is>
          <t>treelib</t>
        </is>
      </c>
      <c r="F17016">
        <f>=1.6.1</f>
        <v/>
      </c>
      <c r="G17016" t="inlineStr">
        <is>
          <t>treelib</t>
        </is>
      </c>
      <c r="H17016">
        <f>=1.6.1</f>
        <v/>
      </c>
    </row>
    <row r="17017">
      <c r="A17017" t="inlineStr">
        <is>
          <t>libratom</t>
        </is>
      </c>
      <c r="B17017" t="inlineStr">
        <is>
          <t>1ccc7d02cff9dbfd09e0e29d2b44e4d5c9d08e53</t>
        </is>
      </c>
      <c r="C17017" t="inlineStr">
        <is>
          <t>2021-02-10 00:38:08+00:00</t>
        </is>
      </c>
      <c r="D17017" t="inlineStr">
        <is>
          <t>verchange</t>
        </is>
      </c>
      <c r="E17017" t="inlineStr">
        <is>
          <t>pbr</t>
        </is>
      </c>
      <c r="F17017">
        <f>=5.5.1</f>
        <v/>
      </c>
      <c r="G17017" t="inlineStr">
        <is>
          <t>pbr</t>
        </is>
      </c>
      <c r="H17017">
        <f>=5.5.1</f>
        <v/>
      </c>
    </row>
    <row r="17018">
      <c r="A17018" t="inlineStr">
        <is>
          <t>libratom</t>
        </is>
      </c>
      <c r="B17018" t="inlineStr">
        <is>
          <t>1ccc7d02cff9dbfd09e0e29d2b44e4d5c9d08e53</t>
        </is>
      </c>
      <c r="C17018" t="inlineStr">
        <is>
          <t>2021-02-10 00:38:08+00:00</t>
        </is>
      </c>
      <c r="D17018" t="inlineStr">
        <is>
          <t>verchange</t>
        </is>
      </c>
      <c r="E17018" t="inlineStr">
        <is>
          <t>cymem</t>
        </is>
      </c>
      <c r="F17018">
        <f>=2.0.5</f>
        <v/>
      </c>
      <c r="G17018" t="inlineStr">
        <is>
          <t>cymem</t>
        </is>
      </c>
      <c r="H17018">
        <f>=2.0.5</f>
        <v/>
      </c>
    </row>
    <row r="17019">
      <c r="A17019" t="inlineStr">
        <is>
          <t>libratom</t>
        </is>
      </c>
      <c r="B17019" t="inlineStr">
        <is>
          <t>1ccc7d02cff9dbfd09e0e29d2b44e4d5c9d08e53</t>
        </is>
      </c>
      <c r="C17019" t="inlineStr">
        <is>
          <t>2021-02-10 00:38:08+00:00</t>
        </is>
      </c>
      <c r="D17019" t="inlineStr">
        <is>
          <t>verchange</t>
        </is>
      </c>
      <c r="E17019" t="inlineStr">
        <is>
          <t>spacy</t>
        </is>
      </c>
      <c r="F17019">
        <f>=3.0.0</f>
        <v/>
      </c>
      <c r="G17019" t="inlineStr">
        <is>
          <t>spacy</t>
        </is>
      </c>
      <c r="H17019">
        <f>=2.3.5</f>
        <v/>
      </c>
    </row>
    <row r="17020">
      <c r="A17020" t="inlineStr">
        <is>
          <t>libratom</t>
        </is>
      </c>
      <c r="B17020" t="inlineStr">
        <is>
          <t>1ccc7d02cff9dbfd09e0e29d2b44e4d5c9d08e53</t>
        </is>
      </c>
      <c r="C17020" t="inlineStr">
        <is>
          <t>2021-02-10 00:38:08+00:00</t>
        </is>
      </c>
      <c r="D17020" t="inlineStr">
        <is>
          <t>verchange</t>
        </is>
      </c>
      <c r="E17020" t="inlineStr">
        <is>
          <t>enlighten</t>
        </is>
      </c>
      <c r="F17020">
        <f>=1.7.2</f>
        <v/>
      </c>
      <c r="G17020" t="inlineStr">
        <is>
          <t>enlighten</t>
        </is>
      </c>
      <c r="H17020">
        <f>=1.7.2</f>
        <v/>
      </c>
    </row>
    <row r="17021">
      <c r="A17021" t="inlineStr">
        <is>
          <t>libratom</t>
        </is>
      </c>
      <c r="B17021" t="inlineStr">
        <is>
          <t>1ccc7d02cff9dbfd09e0e29d2b44e4d5c9d08e53</t>
        </is>
      </c>
      <c r="C17021" t="inlineStr">
        <is>
          <t>2021-02-10 00:38:08+00:00</t>
        </is>
      </c>
      <c r="D17021" t="inlineStr">
        <is>
          <t>add</t>
        </is>
      </c>
      <c r="E17021" t="inlineStr">
        <is>
          <t>jinja2</t>
        </is>
      </c>
      <c r="F17021">
        <f>=2.11.3</f>
        <v/>
      </c>
      <c r="G17021" t="inlineStr"/>
      <c r="H17021" t="inlineStr"/>
    </row>
    <row r="17022">
      <c r="A17022" t="inlineStr">
        <is>
          <t>libratom</t>
        </is>
      </c>
      <c r="B17022" t="inlineStr">
        <is>
          <t>1ccc7d02cff9dbfd09e0e29d2b44e4d5c9d08e53</t>
        </is>
      </c>
      <c r="C17022" t="inlineStr">
        <is>
          <t>2021-02-10 00:38:08+00:00</t>
        </is>
      </c>
      <c r="D17022" t="inlineStr">
        <is>
          <t>add</t>
        </is>
      </c>
      <c r="E17022" t="inlineStr">
        <is>
          <t>markupsafe</t>
        </is>
      </c>
      <c r="F17022">
        <f>=1.1.1</f>
        <v/>
      </c>
      <c r="G17022" t="inlineStr"/>
      <c r="H17022" t="inlineStr"/>
    </row>
    <row r="17023">
      <c r="A17023" t="inlineStr">
        <is>
          <t>libratom</t>
        </is>
      </c>
      <c r="B17023" t="inlineStr">
        <is>
          <t>1ccc7d02cff9dbfd09e0e29d2b44e4d5c9d08e53</t>
        </is>
      </c>
      <c r="C17023" t="inlineStr">
        <is>
          <t>2021-02-10 00:38:08+00:00</t>
        </is>
      </c>
      <c r="D17023" t="inlineStr">
        <is>
          <t>add</t>
        </is>
      </c>
      <c r="E17023" t="inlineStr">
        <is>
          <t>pathy</t>
        </is>
      </c>
      <c r="F17023">
        <f>=0.3.4</f>
        <v/>
      </c>
      <c r="G17023" t="inlineStr"/>
      <c r="H17023" t="inlineStr"/>
    </row>
    <row r="17024">
      <c r="A17024" t="inlineStr">
        <is>
          <t>libratom</t>
        </is>
      </c>
      <c r="B17024" t="inlineStr">
        <is>
          <t>1ccc7d02cff9dbfd09e0e29d2b44e4d5c9d08e53</t>
        </is>
      </c>
      <c r="C17024" t="inlineStr">
        <is>
          <t>2021-02-10 00:38:08+00:00</t>
        </is>
      </c>
      <c r="D17024" t="inlineStr">
        <is>
          <t>add</t>
        </is>
      </c>
      <c r="E17024" t="inlineStr">
        <is>
          <t>pydantic</t>
        </is>
      </c>
      <c r="F17024">
        <f>=1.7.3</f>
        <v/>
      </c>
      <c r="G17024" t="inlineStr"/>
      <c r="H17024" t="inlineStr"/>
    </row>
    <row r="17025">
      <c r="A17025" t="inlineStr">
        <is>
          <t>libratom</t>
        </is>
      </c>
      <c r="B17025" t="inlineStr">
        <is>
          <t>1ccc7d02cff9dbfd09e0e29d2b44e4d5c9d08e53</t>
        </is>
      </c>
      <c r="C17025" t="inlineStr">
        <is>
          <t>2021-02-10 00:38:08+00:00</t>
        </is>
      </c>
      <c r="D17025" t="inlineStr">
        <is>
          <t>add</t>
        </is>
      </c>
      <c r="E17025" t="inlineStr">
        <is>
          <t>smart-open</t>
        </is>
      </c>
      <c r="F17025">
        <f>=3.0.0</f>
        <v/>
      </c>
      <c r="G17025" t="inlineStr"/>
      <c r="H17025" t="inlineStr"/>
    </row>
    <row r="17026">
      <c r="A17026" t="inlineStr">
        <is>
          <t>libratom</t>
        </is>
      </c>
      <c r="B17026" t="inlineStr">
        <is>
          <t>1ccc7d02cff9dbfd09e0e29d2b44e4d5c9d08e53</t>
        </is>
      </c>
      <c r="C17026" t="inlineStr">
        <is>
          <t>2021-02-10 00:38:08+00:00</t>
        </is>
      </c>
      <c r="D17026" t="inlineStr">
        <is>
          <t>add</t>
        </is>
      </c>
      <c r="E17026" t="inlineStr">
        <is>
          <t>spacy-legacy</t>
        </is>
      </c>
      <c r="F17026">
        <f>=3.0.1</f>
        <v/>
      </c>
      <c r="G17026" t="inlineStr"/>
      <c r="H17026" t="inlineStr"/>
    </row>
    <row r="17027">
      <c r="A17027" t="inlineStr">
        <is>
          <t>libratom</t>
        </is>
      </c>
      <c r="B17027" t="inlineStr">
        <is>
          <t>1ccc7d02cff9dbfd09e0e29d2b44e4d5c9d08e53</t>
        </is>
      </c>
      <c r="C17027" t="inlineStr">
        <is>
          <t>2021-02-10 00:38:08+00:00</t>
        </is>
      </c>
      <c r="D17027" t="inlineStr">
        <is>
          <t>add</t>
        </is>
      </c>
      <c r="E17027" t="inlineStr">
        <is>
          <t>typer</t>
        </is>
      </c>
      <c r="F17027">
        <f>=0.3.2</f>
        <v/>
      </c>
      <c r="G17027" t="inlineStr"/>
      <c r="H17027" t="inlineStr"/>
    </row>
    <row r="17028">
      <c r="A17028" t="inlineStr">
        <is>
          <t>libratom</t>
        </is>
      </c>
      <c r="B17028" t="inlineStr">
        <is>
          <t>1ccc7d02cff9dbfd09e0e29d2b44e4d5c9d08e53</t>
        </is>
      </c>
      <c r="C17028" t="inlineStr">
        <is>
          <t>2021-02-10 00:38:08+00:00</t>
        </is>
      </c>
      <c r="D17028" t="inlineStr">
        <is>
          <t>rem</t>
        </is>
      </c>
      <c r="E17028" t="inlineStr"/>
      <c r="F17028" t="inlineStr"/>
      <c r="G17028" t="inlineStr">
        <is>
          <t>plac</t>
        </is>
      </c>
      <c r="H17028">
        <f>=1.1.3</f>
        <v/>
      </c>
    </row>
    <row r="17029">
      <c r="A17029" t="inlineStr">
        <is>
          <t>libratom</t>
        </is>
      </c>
      <c r="B17029" t="inlineStr">
        <is>
          <t>1ccc7d02cff9dbfd09e0e29d2b44e4d5c9d08e53</t>
        </is>
      </c>
      <c r="C17029" t="inlineStr">
        <is>
          <t>2021-02-10 00:38:08+00:00</t>
        </is>
      </c>
      <c r="D17029" t="inlineStr">
        <is>
          <t>rem</t>
        </is>
      </c>
      <c r="E17029" t="inlineStr"/>
      <c r="F17029" t="inlineStr"/>
      <c r="G17029" t="inlineStr">
        <is>
          <t>importlib_resources</t>
        </is>
      </c>
      <c r="H17029" t="inlineStr"/>
    </row>
    <row r="17030">
      <c r="A17030" t="inlineStr">
        <is>
          <t>vasppy</t>
        </is>
      </c>
      <c r="B17030" t="inlineStr">
        <is>
          <t>adebf397ea86bea1ce05c302882983161dd55282</t>
        </is>
      </c>
      <c r="C17030" t="inlineStr">
        <is>
          <t>2017-06-01 10:10:32+00:00</t>
        </is>
      </c>
      <c r="D17030" t="inlineStr">
        <is>
          <t>add</t>
        </is>
      </c>
      <c r="E17030" t="inlineStr">
        <is>
          <t>numpy</t>
        </is>
      </c>
      <c r="F17030" t="inlineStr"/>
      <c r="G17030" t="inlineStr"/>
      <c r="H17030" t="inlineStr"/>
    </row>
    <row r="17031">
      <c r="A17031" t="inlineStr">
        <is>
          <t>vasppy</t>
        </is>
      </c>
      <c r="B17031" t="inlineStr">
        <is>
          <t>adebf397ea86bea1ce05c302882983161dd55282</t>
        </is>
      </c>
      <c r="C17031" t="inlineStr">
        <is>
          <t>2017-06-01 10:10:32+00:00</t>
        </is>
      </c>
      <c r="D17031" t="inlineStr">
        <is>
          <t>add</t>
        </is>
      </c>
      <c r="E17031" t="inlineStr">
        <is>
          <t>pymatgen</t>
        </is>
      </c>
      <c r="F17031" t="inlineStr"/>
      <c r="G17031" t="inlineStr"/>
      <c r="H17031" t="inlineStr"/>
    </row>
    <row r="17032">
      <c r="A17032" t="inlineStr">
        <is>
          <t>vasppy</t>
        </is>
      </c>
      <c r="B17032" t="inlineStr">
        <is>
          <t>adebf397ea86bea1ce05c302882983161dd55282</t>
        </is>
      </c>
      <c r="C17032" t="inlineStr">
        <is>
          <t>2017-06-01 10:10:32+00:00</t>
        </is>
      </c>
      <c r="D17032" t="inlineStr">
        <is>
          <t>add</t>
        </is>
      </c>
      <c r="E17032" t="inlineStr">
        <is>
          <t>PyYAML</t>
        </is>
      </c>
      <c r="F17032" t="inlineStr"/>
      <c r="G17032" t="inlineStr"/>
      <c r="H17032" t="inlineStr"/>
    </row>
    <row r="17033">
      <c r="A17033" t="inlineStr">
        <is>
          <t>vasppy</t>
        </is>
      </c>
      <c r="B17033" t="inlineStr">
        <is>
          <t>adebf397ea86bea1ce05c302882983161dd55282</t>
        </is>
      </c>
      <c r="C17033" t="inlineStr">
        <is>
          <t>2017-06-01 10:10:32+00:00</t>
        </is>
      </c>
      <c r="D17033" t="inlineStr">
        <is>
          <t>add</t>
        </is>
      </c>
      <c r="E17033" t="inlineStr">
        <is>
          <t>coverage</t>
        </is>
      </c>
      <c r="F17033">
        <f>=4.3.4</f>
        <v/>
      </c>
      <c r="G17033" t="inlineStr"/>
      <c r="H17033" t="inlineStr"/>
    </row>
    <row r="17034">
      <c r="A17034" t="inlineStr">
        <is>
          <t>vasppy</t>
        </is>
      </c>
      <c r="B17034" t="inlineStr">
        <is>
          <t>adebf397ea86bea1ce05c302882983161dd55282</t>
        </is>
      </c>
      <c r="C17034" t="inlineStr">
        <is>
          <t>2017-06-01 10:10:32+00:00</t>
        </is>
      </c>
      <c r="D17034" t="inlineStr">
        <is>
          <t>add</t>
        </is>
      </c>
      <c r="E17034" t="inlineStr">
        <is>
          <t>codeclimate-test-reporter</t>
        </is>
      </c>
      <c r="F17034" t="inlineStr"/>
      <c r="G17034" t="inlineStr"/>
      <c r="H17034" t="inlineStr"/>
    </row>
    <row r="17035">
      <c r="A17035" t="inlineStr">
        <is>
          <t>vasppy</t>
        </is>
      </c>
      <c r="B17035" t="inlineStr">
        <is>
          <t>b39d85bfacfcf9bd1b33f946e89d704d98998734</t>
        </is>
      </c>
      <c r="C17035" t="inlineStr">
        <is>
          <t>2018-03-10 09:12:51+00:00</t>
        </is>
      </c>
      <c r="D17035" t="inlineStr">
        <is>
          <t>add</t>
        </is>
      </c>
      <c r="E17035" t="inlineStr">
        <is>
          <t>pandas</t>
        </is>
      </c>
      <c r="F17035" t="inlineStr"/>
      <c r="G17035" t="inlineStr"/>
      <c r="H17035" t="inlineStr"/>
    </row>
    <row r="17036">
      <c r="A17036" t="inlineStr">
        <is>
          <t>vasppy</t>
        </is>
      </c>
      <c r="B17036" t="inlineStr">
        <is>
          <t>494cdf47421c1fbbdae5add52a4f8dcb2fb47a5b</t>
        </is>
      </c>
      <c r="C17036" t="inlineStr">
        <is>
          <t>2018-07-15 16:08:17+00:00</t>
        </is>
      </c>
      <c r="D17036" t="inlineStr">
        <is>
          <t>add</t>
        </is>
      </c>
      <c r="E17036" t="inlineStr">
        <is>
          <t>monty</t>
        </is>
      </c>
      <c r="F17036" t="inlineStr"/>
      <c r="G17036" t="inlineStr"/>
      <c r="H17036" t="inlineStr"/>
    </row>
    <row r="17037">
      <c r="A17037" t="inlineStr">
        <is>
          <t>vasppy</t>
        </is>
      </c>
      <c r="B17037" t="inlineStr">
        <is>
          <t>29023b77bb1215b1e0b838a9481331bfdc4feca6</t>
        </is>
      </c>
      <c r="C17037" t="inlineStr">
        <is>
          <t>2018-07-15 16:11:30+00:00</t>
        </is>
      </c>
      <c r="D17037" t="inlineStr">
        <is>
          <t>add</t>
        </is>
      </c>
      <c r="E17037" t="inlineStr">
        <is>
          <t>monty</t>
        </is>
      </c>
      <c r="F17037" t="inlineStr"/>
      <c r="G17037" t="inlineStr"/>
      <c r="H17037" t="inlineStr"/>
    </row>
    <row r="17038">
      <c r="A17038" t="inlineStr">
        <is>
          <t>vasppy</t>
        </is>
      </c>
      <c r="B17038" t="inlineStr">
        <is>
          <t>8b8b4c32e2810a5e627b69d32edafda10dcd90b3</t>
        </is>
      </c>
      <c r="C17038" t="inlineStr">
        <is>
          <t>2018-07-15 17:01:18+00:00</t>
        </is>
      </c>
      <c r="D17038" t="inlineStr">
        <is>
          <t>add</t>
        </is>
      </c>
      <c r="E17038" t="inlineStr">
        <is>
          <t>monty</t>
        </is>
      </c>
      <c r="F17038" t="inlineStr"/>
      <c r="G17038" t="inlineStr"/>
      <c r="H17038" t="inlineStr"/>
    </row>
    <row r="17039">
      <c r="A17039" t="inlineStr">
        <is>
          <t>aws-tools</t>
        </is>
      </c>
      <c r="B17039" t="inlineStr">
        <is>
          <t>28ed89cc99e1b2e3dabe60faf8cdab5cd8c978fa</t>
        </is>
      </c>
      <c r="C17039" t="inlineStr">
        <is>
          <t>2017-10-02 13:46:11+00:00</t>
        </is>
      </c>
      <c r="D17039" t="inlineStr">
        <is>
          <t>verchange</t>
        </is>
      </c>
      <c r="E17039" t="inlineStr">
        <is>
          <t>python-gnupg</t>
        </is>
      </c>
      <c r="F17039" t="inlineStr">
        <is>
          <t>&gt;=0.4.1</t>
        </is>
      </c>
      <c r="G17039" t="inlineStr">
        <is>
          <t>python-gnupg</t>
        </is>
      </c>
      <c r="H17039" t="inlineStr">
        <is>
          <t>&gt;=0.3.9</t>
        </is>
      </c>
    </row>
    <row r="17040">
      <c r="A17040" t="inlineStr">
        <is>
          <t>aws-tools</t>
        </is>
      </c>
      <c r="B17040" t="inlineStr">
        <is>
          <t>3e5fc20ff8b4f10d0464b36bf7183ffca68fc1ad</t>
        </is>
      </c>
      <c r="C17040" t="inlineStr">
        <is>
          <t>2018-06-15 08:15:51+00:00</t>
        </is>
      </c>
      <c r="D17040" t="inlineStr">
        <is>
          <t>verchange</t>
        </is>
      </c>
      <c r="E17040" t="inlineStr">
        <is>
          <t>python-gnupg</t>
        </is>
      </c>
      <c r="F17040" t="inlineStr">
        <is>
          <t>&gt;=0.4.3</t>
        </is>
      </c>
      <c r="G17040" t="inlineStr">
        <is>
          <t>python-gnupg</t>
        </is>
      </c>
      <c r="H17040" t="inlineStr">
        <is>
          <t>&gt;=0.4.1</t>
        </is>
      </c>
    </row>
    <row r="17041">
      <c r="A17041" t="inlineStr">
        <is>
          <t>aws-tools</t>
        </is>
      </c>
      <c r="B17041" t="inlineStr">
        <is>
          <t>316947ce6b76682f265c9e727678fd46a000c7b1</t>
        </is>
      </c>
      <c r="C17041" t="inlineStr">
        <is>
          <t>2020-05-22 14:26:41+00:00</t>
        </is>
      </c>
      <c r="D17041" t="inlineStr">
        <is>
          <t>verchange</t>
        </is>
      </c>
      <c r="E17041" t="inlineStr">
        <is>
          <t>python-gnupg</t>
        </is>
      </c>
      <c r="F17041" t="inlineStr">
        <is>
          <t>&gt;=0.4.6</t>
        </is>
      </c>
      <c r="G17041" t="inlineStr">
        <is>
          <t>python-gnupg</t>
        </is>
      </c>
      <c r="H17041" t="inlineStr">
        <is>
          <t>&gt;=0.4.3</t>
        </is>
      </c>
    </row>
    <row r="17042">
      <c r="A17042" t="inlineStr">
        <is>
          <t>otree-core</t>
        </is>
      </c>
      <c r="B17042" t="inlineStr">
        <is>
          <t>e7c97cdaed12677f9b92a13a83f5920b63b3f657</t>
        </is>
      </c>
      <c r="C17042" t="inlineStr">
        <is>
          <t>2016-01-06 18:54:52+00:00</t>
        </is>
      </c>
      <c r="D17042" t="inlineStr">
        <is>
          <t>add</t>
        </is>
      </c>
      <c r="E17042" t="inlineStr">
        <is>
          <t>amqp</t>
        </is>
      </c>
      <c r="F17042">
        <f>=1.4.8</f>
        <v/>
      </c>
      <c r="G17042" t="inlineStr"/>
      <c r="H17042" t="inlineStr"/>
    </row>
    <row r="17043">
      <c r="A17043" t="inlineStr">
        <is>
          <t>otree-core</t>
        </is>
      </c>
      <c r="B17043" t="inlineStr">
        <is>
          <t>e7c97cdaed12677f9b92a13a83f5920b63b3f657</t>
        </is>
      </c>
      <c r="C17043" t="inlineStr">
        <is>
          <t>2016-01-06 18:54:52+00:00</t>
        </is>
      </c>
      <c r="D17043" t="inlineStr">
        <is>
          <t>add</t>
        </is>
      </c>
      <c r="E17043" t="inlineStr">
        <is>
          <t>anyjson</t>
        </is>
      </c>
      <c r="F17043">
        <f>=0.3.3</f>
        <v/>
      </c>
      <c r="G17043" t="inlineStr"/>
      <c r="H17043" t="inlineStr"/>
    </row>
    <row r="17044">
      <c r="A17044" t="inlineStr">
        <is>
          <t>otree-core</t>
        </is>
      </c>
      <c r="B17044" t="inlineStr">
        <is>
          <t>e7c97cdaed12677f9b92a13a83f5920b63b3f657</t>
        </is>
      </c>
      <c r="C17044" t="inlineStr">
        <is>
          <t>2016-01-06 18:54:52+00:00</t>
        </is>
      </c>
      <c r="D17044" t="inlineStr">
        <is>
          <t>add</t>
        </is>
      </c>
      <c r="E17044" t="inlineStr">
        <is>
          <t>Babel</t>
        </is>
      </c>
      <c r="F17044">
        <f>=2.1.1</f>
        <v/>
      </c>
      <c r="G17044" t="inlineStr"/>
      <c r="H17044" t="inlineStr"/>
    </row>
    <row r="17045">
      <c r="A17045" t="inlineStr">
        <is>
          <t>otree-core</t>
        </is>
      </c>
      <c r="B17045" t="inlineStr">
        <is>
          <t>e7c97cdaed12677f9b92a13a83f5920b63b3f657</t>
        </is>
      </c>
      <c r="C17045" t="inlineStr">
        <is>
          <t>2016-01-06 18:54:52+00:00</t>
        </is>
      </c>
      <c r="D17045" t="inlineStr">
        <is>
          <t>add</t>
        </is>
      </c>
      <c r="E17045" t="inlineStr">
        <is>
          <t>billiard</t>
        </is>
      </c>
      <c r="F17045">
        <f>=3.3.0.22</f>
        <v/>
      </c>
      <c r="G17045" t="inlineStr"/>
      <c r="H17045" t="inlineStr"/>
    </row>
    <row r="17046">
      <c r="A17046" t="inlineStr">
        <is>
          <t>otree-core</t>
        </is>
      </c>
      <c r="B17046" t="inlineStr">
        <is>
          <t>e7c97cdaed12677f9b92a13a83f5920b63b3f657</t>
        </is>
      </c>
      <c r="C17046" t="inlineStr">
        <is>
          <t>2016-01-06 18:54:52+00:00</t>
        </is>
      </c>
      <c r="D17046" t="inlineStr">
        <is>
          <t>add</t>
        </is>
      </c>
      <c r="E17046" t="inlineStr">
        <is>
          <t>boto</t>
        </is>
      </c>
      <c r="F17046">
        <f>=2.38.0</f>
        <v/>
      </c>
      <c r="G17046" t="inlineStr"/>
      <c r="H17046" t="inlineStr"/>
    </row>
    <row r="17047">
      <c r="A17047" t="inlineStr">
        <is>
          <t>otree-core</t>
        </is>
      </c>
      <c r="B17047" t="inlineStr">
        <is>
          <t>e7c97cdaed12677f9b92a13a83f5920b63b3f657</t>
        </is>
      </c>
      <c r="C17047" t="inlineStr">
        <is>
          <t>2016-01-06 18:54:52+00:00</t>
        </is>
      </c>
      <c r="D17047" t="inlineStr">
        <is>
          <t>add</t>
        </is>
      </c>
      <c r="E17047" t="inlineStr">
        <is>
          <t>celery</t>
        </is>
      </c>
      <c r="F17047">
        <f>=3.1.19</f>
        <v/>
      </c>
      <c r="G17047" t="inlineStr"/>
      <c r="H17047" t="inlineStr"/>
    </row>
    <row r="17048">
      <c r="A17048" t="inlineStr">
        <is>
          <t>otree-core</t>
        </is>
      </c>
      <c r="B17048" t="inlineStr">
        <is>
          <t>e7c97cdaed12677f9b92a13a83f5920b63b3f657</t>
        </is>
      </c>
      <c r="C17048" t="inlineStr">
        <is>
          <t>2016-01-06 18:54:52+00:00</t>
        </is>
      </c>
      <c r="D17048" t="inlineStr">
        <is>
          <t>add</t>
        </is>
      </c>
      <c r="E17048" t="inlineStr">
        <is>
          <t>colorama</t>
        </is>
      </c>
      <c r="F17048">
        <f>=0.3.5</f>
        <v/>
      </c>
      <c r="G17048" t="inlineStr"/>
      <c r="H17048" t="inlineStr"/>
    </row>
    <row r="17049">
      <c r="A17049" t="inlineStr">
        <is>
          <t>otree-core</t>
        </is>
      </c>
      <c r="B17049" t="inlineStr">
        <is>
          <t>e7c97cdaed12677f9b92a13a83f5920b63b3f657</t>
        </is>
      </c>
      <c r="C17049" t="inlineStr">
        <is>
          <t>2016-01-06 18:54:52+00:00</t>
        </is>
      </c>
      <c r="D17049" t="inlineStr">
        <is>
          <t>add</t>
        </is>
      </c>
      <c r="E17049" t="inlineStr">
        <is>
          <t>contextlib2</t>
        </is>
      </c>
      <c r="F17049">
        <f>=0.4.0</f>
        <v/>
      </c>
      <c r="G17049" t="inlineStr"/>
      <c r="H17049" t="inlineStr"/>
    </row>
    <row r="17050">
      <c r="A17050" t="inlineStr">
        <is>
          <t>otree-core</t>
        </is>
      </c>
      <c r="B17050" t="inlineStr">
        <is>
          <t>e7c97cdaed12677f9b92a13a83f5920b63b3f657</t>
        </is>
      </c>
      <c r="C17050" t="inlineStr">
        <is>
          <t>2016-01-06 18:54:52+00:00</t>
        </is>
      </c>
      <c r="D17050" t="inlineStr">
        <is>
          <t>add</t>
        </is>
      </c>
      <c r="E17050" t="inlineStr">
        <is>
          <t>coverage</t>
        </is>
      </c>
      <c r="F17050">
        <f>=4.0.3</f>
        <v/>
      </c>
      <c r="G17050" t="inlineStr"/>
      <c r="H17050" t="inlineStr"/>
    </row>
    <row r="17051">
      <c r="A17051" t="inlineStr">
        <is>
          <t>otree-core</t>
        </is>
      </c>
      <c r="B17051" t="inlineStr">
        <is>
          <t>e7c97cdaed12677f9b92a13a83f5920b63b3f657</t>
        </is>
      </c>
      <c r="C17051" t="inlineStr">
        <is>
          <t>2016-01-06 18:54:52+00:00</t>
        </is>
      </c>
      <c r="D17051" t="inlineStr">
        <is>
          <t>add</t>
        </is>
      </c>
      <c r="E17051" t="inlineStr">
        <is>
          <t>dj-database-url</t>
        </is>
      </c>
      <c r="F17051">
        <f>=0.3.0</f>
        <v/>
      </c>
      <c r="G17051" t="inlineStr"/>
      <c r="H17051" t="inlineStr"/>
    </row>
    <row r="17052">
      <c r="A17052" t="inlineStr">
        <is>
          <t>otree-core</t>
        </is>
      </c>
      <c r="B17052" t="inlineStr">
        <is>
          <t>e7c97cdaed12677f9b92a13a83f5920b63b3f657</t>
        </is>
      </c>
      <c r="C17052" t="inlineStr">
        <is>
          <t>2016-01-06 18:54:52+00:00</t>
        </is>
      </c>
      <c r="D17052" t="inlineStr">
        <is>
          <t>add</t>
        </is>
      </c>
      <c r="E17052" t="inlineStr">
        <is>
          <t>Django</t>
        </is>
      </c>
      <c r="F17052">
        <f>=1.8.8</f>
        <v/>
      </c>
      <c r="G17052" t="inlineStr"/>
      <c r="H17052" t="inlineStr"/>
    </row>
    <row r="17053">
      <c r="A17053" t="inlineStr">
        <is>
          <t>otree-core</t>
        </is>
      </c>
      <c r="B17053" t="inlineStr">
        <is>
          <t>e7c97cdaed12677f9b92a13a83f5920b63b3f657</t>
        </is>
      </c>
      <c r="C17053" t="inlineStr">
        <is>
          <t>2016-01-06 18:54:52+00:00</t>
        </is>
      </c>
      <c r="D17053" t="inlineStr">
        <is>
          <t>add</t>
        </is>
      </c>
      <c r="E17053" t="inlineStr">
        <is>
          <t>django-celery</t>
        </is>
      </c>
      <c r="F17053">
        <f>=3.1.17</f>
        <v/>
      </c>
      <c r="G17053" t="inlineStr"/>
      <c r="H17053" t="inlineStr"/>
    </row>
    <row r="17054">
      <c r="A17054" t="inlineStr">
        <is>
          <t>otree-core</t>
        </is>
      </c>
      <c r="B17054" t="inlineStr">
        <is>
          <t>e7c97cdaed12677f9b92a13a83f5920b63b3f657</t>
        </is>
      </c>
      <c r="C17054" t="inlineStr">
        <is>
          <t>2016-01-06 18:54:52+00:00</t>
        </is>
      </c>
      <c r="D17054" t="inlineStr">
        <is>
          <t>add</t>
        </is>
      </c>
      <c r="E17054" t="inlineStr">
        <is>
          <t>django-cors-headers</t>
        </is>
      </c>
      <c r="F17054">
        <f>=1.1.0</f>
        <v/>
      </c>
      <c r="G17054" t="inlineStr"/>
      <c r="H17054" t="inlineStr"/>
    </row>
    <row r="17055">
      <c r="A17055" t="inlineStr">
        <is>
          <t>otree-core</t>
        </is>
      </c>
      <c r="B17055" t="inlineStr">
        <is>
          <t>e7c97cdaed12677f9b92a13a83f5920b63b3f657</t>
        </is>
      </c>
      <c r="C17055" t="inlineStr">
        <is>
          <t>2016-01-06 18:54:52+00:00</t>
        </is>
      </c>
      <c r="D17055" t="inlineStr">
        <is>
          <t>add</t>
        </is>
      </c>
      <c r="E17055" t="inlineStr">
        <is>
          <t>django-countries</t>
        </is>
      </c>
      <c r="F17055">
        <f>=3.4.1</f>
        <v/>
      </c>
      <c r="G17055" t="inlineStr"/>
      <c r="H17055" t="inlineStr"/>
    </row>
    <row r="17056">
      <c r="A17056" t="inlineStr">
        <is>
          <t>otree-core</t>
        </is>
      </c>
      <c r="B17056" t="inlineStr">
        <is>
          <t>e7c97cdaed12677f9b92a13a83f5920b63b3f657</t>
        </is>
      </c>
      <c r="C17056" t="inlineStr">
        <is>
          <t>2016-01-06 18:54:52+00:00</t>
        </is>
      </c>
      <c r="D17056" t="inlineStr">
        <is>
          <t>add</t>
        </is>
      </c>
      <c r="E17056" t="inlineStr">
        <is>
          <t>django-easymoney</t>
        </is>
      </c>
      <c r="F17056">
        <f>=0.5</f>
        <v/>
      </c>
      <c r="G17056" t="inlineStr"/>
      <c r="H17056" t="inlineStr"/>
    </row>
    <row r="17057">
      <c r="A17057" t="inlineStr">
        <is>
          <t>otree-core</t>
        </is>
      </c>
      <c r="B17057" t="inlineStr">
        <is>
          <t>e7c97cdaed12677f9b92a13a83f5920b63b3f657</t>
        </is>
      </c>
      <c r="C17057" t="inlineStr">
        <is>
          <t>2016-01-06 18:54:52+00:00</t>
        </is>
      </c>
      <c r="D17057" t="inlineStr">
        <is>
          <t>add</t>
        </is>
      </c>
      <c r="E17057" t="inlineStr">
        <is>
          <t>django-extensions</t>
        </is>
      </c>
      <c r="F17057">
        <f>=1.6.1</f>
        <v/>
      </c>
      <c r="G17057" t="inlineStr"/>
      <c r="H17057" t="inlineStr"/>
    </row>
    <row r="17058">
      <c r="A17058" t="inlineStr">
        <is>
          <t>otree-core</t>
        </is>
      </c>
      <c r="B17058" t="inlineStr">
        <is>
          <t>e7c97cdaed12677f9b92a13a83f5920b63b3f657</t>
        </is>
      </c>
      <c r="C17058" t="inlineStr">
        <is>
          <t>2016-01-06 18:54:52+00:00</t>
        </is>
      </c>
      <c r="D17058" t="inlineStr">
        <is>
          <t>add</t>
        </is>
      </c>
      <c r="E17058" t="inlineStr">
        <is>
          <t>django-floppyforms</t>
        </is>
      </c>
      <c r="F17058">
        <f>=1.6.0</f>
        <v/>
      </c>
      <c r="G17058" t="inlineStr"/>
      <c r="H17058" t="inlineStr"/>
    </row>
    <row r="17059">
      <c r="A17059" t="inlineStr">
        <is>
          <t>otree-core</t>
        </is>
      </c>
      <c r="B17059" t="inlineStr">
        <is>
          <t>e7c97cdaed12677f9b92a13a83f5920b63b3f657</t>
        </is>
      </c>
      <c r="C17059" t="inlineStr">
        <is>
          <t>2016-01-06 18:54:52+00:00</t>
        </is>
      </c>
      <c r="D17059" t="inlineStr">
        <is>
          <t>add</t>
        </is>
      </c>
      <c r="E17059" t="inlineStr">
        <is>
          <t>django-idmap</t>
        </is>
      </c>
      <c r="F17059">
        <f>=0.4</f>
        <v/>
      </c>
      <c r="G17059" t="inlineStr"/>
      <c r="H17059" t="inlineStr"/>
    </row>
    <row r="17060">
      <c r="A17060" t="inlineStr">
        <is>
          <t>otree-core</t>
        </is>
      </c>
      <c r="B17060" t="inlineStr">
        <is>
          <t>e7c97cdaed12677f9b92a13a83f5920b63b3f657</t>
        </is>
      </c>
      <c r="C17060" t="inlineStr">
        <is>
          <t>2016-01-06 18:54:52+00:00</t>
        </is>
      </c>
      <c r="D17060" t="inlineStr">
        <is>
          <t>add</t>
        </is>
      </c>
      <c r="E17060" t="inlineStr">
        <is>
          <t>django-inspect-model</t>
        </is>
      </c>
      <c r="F17060">
        <f>=0.7</f>
        <v/>
      </c>
      <c r="G17060" t="inlineStr"/>
      <c r="H17060" t="inlineStr"/>
    </row>
    <row r="17061">
      <c r="A17061" t="inlineStr">
        <is>
          <t>otree-core</t>
        </is>
      </c>
      <c r="B17061" t="inlineStr">
        <is>
          <t>e7c97cdaed12677f9b92a13a83f5920b63b3f657</t>
        </is>
      </c>
      <c r="C17061" t="inlineStr">
        <is>
          <t>2016-01-06 18:54:52+00:00</t>
        </is>
      </c>
      <c r="D17061" t="inlineStr">
        <is>
          <t>add</t>
        </is>
      </c>
      <c r="E17061" t="inlineStr">
        <is>
          <t>django-sslify</t>
        </is>
      </c>
      <c r="F17061">
        <f>=0.2.7</f>
        <v/>
      </c>
      <c r="G17061" t="inlineStr"/>
      <c r="H17061" t="inlineStr"/>
    </row>
    <row r="17062">
      <c r="A17062" t="inlineStr">
        <is>
          <t>otree-core</t>
        </is>
      </c>
      <c r="B17062" t="inlineStr">
        <is>
          <t>e7c97cdaed12677f9b92a13a83f5920b63b3f657</t>
        </is>
      </c>
      <c r="C17062" t="inlineStr">
        <is>
          <t>2016-01-06 18:54:52+00:00</t>
        </is>
      </c>
      <c r="D17062" t="inlineStr">
        <is>
          <t>add</t>
        </is>
      </c>
      <c r="E17062" t="inlineStr">
        <is>
          <t>django-sslserver</t>
        </is>
      </c>
      <c r="F17062">
        <f>=0.18</f>
        <v/>
      </c>
      <c r="G17062" t="inlineStr"/>
      <c r="H17062" t="inlineStr"/>
    </row>
    <row r="17063">
      <c r="A17063" t="inlineStr">
        <is>
          <t>otree-core</t>
        </is>
      </c>
      <c r="B17063" t="inlineStr">
        <is>
          <t>e7c97cdaed12677f9b92a13a83f5920b63b3f657</t>
        </is>
      </c>
      <c r="C17063" t="inlineStr">
        <is>
          <t>2016-01-06 18:54:52+00:00</t>
        </is>
      </c>
      <c r="D17063" t="inlineStr">
        <is>
          <t>add</t>
        </is>
      </c>
      <c r="E17063" t="inlineStr">
        <is>
          <t>django-vanilla-views</t>
        </is>
      </c>
      <c r="F17063">
        <f>=1.0.4</f>
        <v/>
      </c>
      <c r="G17063" t="inlineStr"/>
      <c r="H17063" t="inlineStr"/>
    </row>
    <row r="17064">
      <c r="A17064" t="inlineStr">
        <is>
          <t>otree-core</t>
        </is>
      </c>
      <c r="B17064" t="inlineStr">
        <is>
          <t>e7c97cdaed12677f9b92a13a83f5920b63b3f657</t>
        </is>
      </c>
      <c r="C17064" t="inlineStr">
        <is>
          <t>2016-01-06 18:54:52+00:00</t>
        </is>
      </c>
      <c r="D17064" t="inlineStr">
        <is>
          <t>add</t>
        </is>
      </c>
      <c r="E17064" t="inlineStr">
        <is>
          <t>djangorestframework</t>
        </is>
      </c>
      <c r="F17064">
        <f>=3.3.2</f>
        <v/>
      </c>
      <c r="G17064" t="inlineStr"/>
      <c r="H17064" t="inlineStr"/>
    </row>
    <row r="17065">
      <c r="A17065" t="inlineStr">
        <is>
          <t>otree-core</t>
        </is>
      </c>
      <c r="B17065" t="inlineStr">
        <is>
          <t>e7c97cdaed12677f9b92a13a83f5920b63b3f657</t>
        </is>
      </c>
      <c r="C17065" t="inlineStr">
        <is>
          <t>2016-01-06 18:54:52+00:00</t>
        </is>
      </c>
      <c r="D17065" t="inlineStr">
        <is>
          <t>add</t>
        </is>
      </c>
      <c r="E17065" t="inlineStr">
        <is>
          <t>funcsigs</t>
        </is>
      </c>
      <c r="F17065">
        <f>=0.4</f>
        <v/>
      </c>
      <c r="G17065" t="inlineStr"/>
      <c r="H17065" t="inlineStr"/>
    </row>
    <row r="17066">
      <c r="A17066" t="inlineStr">
        <is>
          <t>otree-core</t>
        </is>
      </c>
      <c r="B17066" t="inlineStr">
        <is>
          <t>e7c97cdaed12677f9b92a13a83f5920b63b3f657</t>
        </is>
      </c>
      <c r="C17066" t="inlineStr">
        <is>
          <t>2016-01-06 18:54:52+00:00</t>
        </is>
      </c>
      <c r="D17066" t="inlineStr">
        <is>
          <t>add</t>
        </is>
      </c>
      <c r="E17066" t="inlineStr">
        <is>
          <t>handy</t>
        </is>
      </c>
      <c r="F17066">
        <f>=0.5.3</f>
        <v/>
      </c>
      <c r="G17066" t="inlineStr"/>
      <c r="H17066" t="inlineStr"/>
    </row>
    <row r="17067">
      <c r="A17067" t="inlineStr">
        <is>
          <t>otree-core</t>
        </is>
      </c>
      <c r="B17067" t="inlineStr">
        <is>
          <t>e7c97cdaed12677f9b92a13a83f5920b63b3f657</t>
        </is>
      </c>
      <c r="C17067" t="inlineStr">
        <is>
          <t>2016-01-06 18:54:52+00:00</t>
        </is>
      </c>
      <c r="D17067" t="inlineStr">
        <is>
          <t>add</t>
        </is>
      </c>
      <c r="E17067" t="inlineStr">
        <is>
          <t>honcho</t>
        </is>
      </c>
      <c r="F17067">
        <f>=0.6.6</f>
        <v/>
      </c>
      <c r="G17067" t="inlineStr"/>
      <c r="H17067" t="inlineStr"/>
    </row>
    <row r="17068">
      <c r="A17068" t="inlineStr">
        <is>
          <t>otree-core</t>
        </is>
      </c>
      <c r="B17068" t="inlineStr">
        <is>
          <t>e7c97cdaed12677f9b92a13a83f5920b63b3f657</t>
        </is>
      </c>
      <c r="C17068" t="inlineStr">
        <is>
          <t>2016-01-06 18:54:52+00:00</t>
        </is>
      </c>
      <c r="D17068" t="inlineStr">
        <is>
          <t>add</t>
        </is>
      </c>
      <c r="E17068" t="inlineStr">
        <is>
          <t>IPy</t>
        </is>
      </c>
      <c r="F17068">
        <f>=0.83</f>
        <v/>
      </c>
      <c r="G17068" t="inlineStr"/>
      <c r="H17068" t="inlineStr"/>
    </row>
    <row r="17069">
      <c r="A17069" t="inlineStr">
        <is>
          <t>otree-core</t>
        </is>
      </c>
      <c r="B17069" t="inlineStr">
        <is>
          <t>e7c97cdaed12677f9b92a13a83f5920b63b3f657</t>
        </is>
      </c>
      <c r="C17069" t="inlineStr">
        <is>
          <t>2016-01-06 18:54:52+00:00</t>
        </is>
      </c>
      <c r="D17069" t="inlineStr">
        <is>
          <t>add</t>
        </is>
      </c>
      <c r="E17069" t="inlineStr">
        <is>
          <t>kombu</t>
        </is>
      </c>
      <c r="F17069">
        <f>=3.0.31</f>
        <v/>
      </c>
      <c r="G17069" t="inlineStr"/>
      <c r="H17069" t="inlineStr"/>
    </row>
    <row r="17070">
      <c r="A17070" t="inlineStr">
        <is>
          <t>otree-core</t>
        </is>
      </c>
      <c r="B17070" t="inlineStr">
        <is>
          <t>e7c97cdaed12677f9b92a13a83f5920b63b3f657</t>
        </is>
      </c>
      <c r="C17070" t="inlineStr">
        <is>
          <t>2016-01-06 18:54:52+00:00</t>
        </is>
      </c>
      <c r="D17070" t="inlineStr">
        <is>
          <t>add</t>
        </is>
      </c>
      <c r="E17070" t="inlineStr">
        <is>
          <t>mock</t>
        </is>
      </c>
      <c r="F17070">
        <f>=1.3.0</f>
        <v/>
      </c>
      <c r="G17070" t="inlineStr"/>
      <c r="H17070" t="inlineStr"/>
    </row>
    <row r="17071">
      <c r="A17071" t="inlineStr">
        <is>
          <t>otree-core</t>
        </is>
      </c>
      <c r="B17071" t="inlineStr">
        <is>
          <t>e7c97cdaed12677f9b92a13a83f5920b63b3f657</t>
        </is>
      </c>
      <c r="C17071" t="inlineStr">
        <is>
          <t>2016-01-06 18:54:52+00:00</t>
        </is>
      </c>
      <c r="D17071" t="inlineStr">
        <is>
          <t>add</t>
        </is>
      </c>
      <c r="E17071" t="inlineStr">
        <is>
          <t>ordered-set</t>
        </is>
      </c>
      <c r="F17071">
        <f>=1.4.0</f>
        <v/>
      </c>
      <c r="G17071" t="inlineStr"/>
      <c r="H17071" t="inlineStr"/>
    </row>
    <row r="17072">
      <c r="A17072" t="inlineStr">
        <is>
          <t>otree-core</t>
        </is>
      </c>
      <c r="B17072" t="inlineStr">
        <is>
          <t>e7c97cdaed12677f9b92a13a83f5920b63b3f657</t>
        </is>
      </c>
      <c r="C17072" t="inlineStr">
        <is>
          <t>2016-01-06 18:54:52+00:00</t>
        </is>
      </c>
      <c r="D17072" t="inlineStr">
        <is>
          <t>add</t>
        </is>
      </c>
      <c r="E17072" t="inlineStr">
        <is>
          <t>otree-save-the-change</t>
        </is>
      </c>
      <c r="F17072">
        <f>=1.1.3</f>
        <v/>
      </c>
      <c r="G17072" t="inlineStr"/>
      <c r="H17072" t="inlineStr"/>
    </row>
    <row r="17073">
      <c r="A17073" t="inlineStr">
        <is>
          <t>otree-core</t>
        </is>
      </c>
      <c r="B17073" t="inlineStr">
        <is>
          <t>e7c97cdaed12677f9b92a13a83f5920b63b3f657</t>
        </is>
      </c>
      <c r="C17073" t="inlineStr">
        <is>
          <t>2016-01-06 18:54:52+00:00</t>
        </is>
      </c>
      <c r="D17073" t="inlineStr">
        <is>
          <t>add</t>
        </is>
      </c>
      <c r="E17073" t="inlineStr">
        <is>
          <t>pbr</t>
        </is>
      </c>
      <c r="F17073">
        <f>=1.8.1</f>
        <v/>
      </c>
      <c r="G17073" t="inlineStr"/>
      <c r="H17073" t="inlineStr"/>
    </row>
    <row r="17074">
      <c r="A17074" t="inlineStr">
        <is>
          <t>otree-core</t>
        </is>
      </c>
      <c r="B17074" t="inlineStr">
        <is>
          <t>e7c97cdaed12677f9b92a13a83f5920b63b3f657</t>
        </is>
      </c>
      <c r="C17074" t="inlineStr">
        <is>
          <t>2016-01-06 18:54:52+00:00</t>
        </is>
      </c>
      <c r="D17074" t="inlineStr">
        <is>
          <t>add</t>
        </is>
      </c>
      <c r="E17074" t="inlineStr">
        <is>
          <t>pytz</t>
        </is>
      </c>
      <c r="F17074">
        <f>=2015.7</f>
        <v/>
      </c>
      <c r="G17074" t="inlineStr"/>
      <c r="H17074" t="inlineStr"/>
    </row>
    <row r="17075">
      <c r="A17075" t="inlineStr">
        <is>
          <t>otree-core</t>
        </is>
      </c>
      <c r="B17075" t="inlineStr">
        <is>
          <t>e7c97cdaed12677f9b92a13a83f5920b63b3f657</t>
        </is>
      </c>
      <c r="C17075" t="inlineStr">
        <is>
          <t>2016-01-06 18:54:52+00:00</t>
        </is>
      </c>
      <c r="D17075" t="inlineStr">
        <is>
          <t>add</t>
        </is>
      </c>
      <c r="E17075" t="inlineStr">
        <is>
          <t>raven</t>
        </is>
      </c>
      <c r="F17075">
        <f>=5.9.2</f>
        <v/>
      </c>
      <c r="G17075" t="inlineStr"/>
      <c r="H17075" t="inlineStr"/>
    </row>
    <row r="17076">
      <c r="A17076" t="inlineStr">
        <is>
          <t>otree-core</t>
        </is>
      </c>
      <c r="B17076" t="inlineStr">
        <is>
          <t>e7c97cdaed12677f9b92a13a83f5920b63b3f657</t>
        </is>
      </c>
      <c r="C17076" t="inlineStr">
        <is>
          <t>2016-01-06 18:54:52+00:00</t>
        </is>
      </c>
      <c r="D17076" t="inlineStr">
        <is>
          <t>add</t>
        </is>
      </c>
      <c r="E17076" t="inlineStr">
        <is>
          <t>requests</t>
        </is>
      </c>
      <c r="F17076">
        <f>=2.9.1</f>
        <v/>
      </c>
      <c r="G17076" t="inlineStr"/>
      <c r="H17076" t="inlineStr"/>
    </row>
    <row r="17077">
      <c r="A17077" t="inlineStr">
        <is>
          <t>otree-core</t>
        </is>
      </c>
      <c r="B17077" t="inlineStr">
        <is>
          <t>e7c97cdaed12677f9b92a13a83f5920b63b3f657</t>
        </is>
      </c>
      <c r="C17077" t="inlineStr">
        <is>
          <t>2016-01-06 18:54:52+00:00</t>
        </is>
      </c>
      <c r="D17077" t="inlineStr">
        <is>
          <t>add</t>
        </is>
      </c>
      <c r="E17077" t="inlineStr">
        <is>
          <t>selenium</t>
        </is>
      </c>
      <c r="F17077">
        <f>=2.48.0</f>
        <v/>
      </c>
      <c r="G17077" t="inlineStr"/>
      <c r="H17077" t="inlineStr"/>
    </row>
    <row r="17078">
      <c r="A17078" t="inlineStr">
        <is>
          <t>otree-core</t>
        </is>
      </c>
      <c r="B17078" t="inlineStr">
        <is>
          <t>e7c97cdaed12677f9b92a13a83f5920b63b3f657</t>
        </is>
      </c>
      <c r="C17078" t="inlineStr">
        <is>
          <t>2016-01-06 18:54:52+00:00</t>
        </is>
      </c>
      <c r="D17078" t="inlineStr">
        <is>
          <t>add</t>
        </is>
      </c>
      <c r="E17078" t="inlineStr">
        <is>
          <t>six</t>
        </is>
      </c>
      <c r="F17078">
        <f>=1.10.0</f>
        <v/>
      </c>
      <c r="G17078" t="inlineStr"/>
      <c r="H17078" t="inlineStr"/>
    </row>
    <row r="17079">
      <c r="A17079" t="inlineStr">
        <is>
          <t>otree-core</t>
        </is>
      </c>
      <c r="B17079" t="inlineStr">
        <is>
          <t>e7c97cdaed12677f9b92a13a83f5920b63b3f657</t>
        </is>
      </c>
      <c r="C17079" t="inlineStr">
        <is>
          <t>2016-01-06 18:54:52+00:00</t>
        </is>
      </c>
      <c r="D17079" t="inlineStr">
        <is>
          <t>add</t>
        </is>
      </c>
      <c r="E17079" t="inlineStr">
        <is>
          <t>wheel</t>
        </is>
      </c>
      <c r="F17079">
        <f>=0.24.0</f>
        <v/>
      </c>
      <c r="G17079" t="inlineStr"/>
      <c r="H17079" t="inlineStr"/>
    </row>
    <row r="17080">
      <c r="A17080" t="inlineStr">
        <is>
          <t>otree-core</t>
        </is>
      </c>
      <c r="B17080" t="inlineStr">
        <is>
          <t>e7c97cdaed12677f9b92a13a83f5920b63b3f657</t>
        </is>
      </c>
      <c r="C17080" t="inlineStr">
        <is>
          <t>2016-01-06 18:54:52+00:00</t>
        </is>
      </c>
      <c r="D17080" t="inlineStr">
        <is>
          <t>add</t>
        </is>
      </c>
      <c r="E17080" t="inlineStr">
        <is>
          <t>whitenoise</t>
        </is>
      </c>
      <c r="F17080">
        <f>=2.0.6</f>
        <v/>
      </c>
      <c r="G17080" t="inlineStr"/>
      <c r="H17080" t="inlineStr"/>
    </row>
    <row r="17081">
      <c r="A17081" t="inlineStr">
        <is>
          <t>otree-core</t>
        </is>
      </c>
      <c r="B17081" t="inlineStr">
        <is>
          <t>e7c97cdaed12677f9b92a13a83f5920b63b3f657</t>
        </is>
      </c>
      <c r="C17081" t="inlineStr">
        <is>
          <t>2016-01-06 18:54:52+00:00</t>
        </is>
      </c>
      <c r="D17081" t="inlineStr">
        <is>
          <t>add</t>
        </is>
      </c>
      <c r="E17081" t="inlineStr">
        <is>
          <t>xmltodict</t>
        </is>
      </c>
      <c r="F17081">
        <f>=0.9.2</f>
        <v/>
      </c>
      <c r="G17081" t="inlineStr"/>
      <c r="H17081" t="inlineStr"/>
    </row>
    <row r="17082">
      <c r="A17082" t="inlineStr">
        <is>
          <t>otree-core</t>
        </is>
      </c>
      <c r="B17082" t="inlineStr">
        <is>
          <t>3396a769e010d2b870a6a43d0c8a14977ac63533</t>
        </is>
      </c>
      <c r="C17082" t="inlineStr">
        <is>
          <t>2016-02-01 21:26:27+00:00</t>
        </is>
      </c>
      <c r="D17082" t="inlineStr">
        <is>
          <t>verchange</t>
        </is>
      </c>
      <c r="E17082" t="inlineStr">
        <is>
          <t>django-idmap</t>
        </is>
      </c>
      <c r="F17082">
        <f>=0.4.1</f>
        <v/>
      </c>
      <c r="G17082" t="inlineStr">
        <is>
          <t>django-idmap</t>
        </is>
      </c>
      <c r="H17082">
        <f>=0.4</f>
        <v/>
      </c>
    </row>
    <row r="17083">
      <c r="A17083" t="inlineStr">
        <is>
          <t>otree-core</t>
        </is>
      </c>
      <c r="B17083" t="inlineStr">
        <is>
          <t>3396a769e010d2b870a6a43d0c8a14977ac63533</t>
        </is>
      </c>
      <c r="C17083" t="inlineStr">
        <is>
          <t>2016-02-01 21:26:27+00:00</t>
        </is>
      </c>
      <c r="D17083" t="inlineStr">
        <is>
          <t>verchange</t>
        </is>
      </c>
      <c r="E17083" t="inlineStr">
        <is>
          <t>django-floppyforms</t>
        </is>
      </c>
      <c r="F17083">
        <f>=1.6.1</f>
        <v/>
      </c>
      <c r="G17083" t="inlineStr">
        <is>
          <t>django-floppyforms</t>
        </is>
      </c>
      <c r="H17083">
        <f>=1.6.0</f>
        <v/>
      </c>
    </row>
    <row r="17084">
      <c r="A17084" t="inlineStr">
        <is>
          <t>otree-core</t>
        </is>
      </c>
      <c r="B17084" t="inlineStr">
        <is>
          <t>3396a769e010d2b870a6a43d0c8a14977ac63533</t>
        </is>
      </c>
      <c r="C17084" t="inlineStr">
        <is>
          <t>2016-02-01 21:26:27+00:00</t>
        </is>
      </c>
      <c r="D17084" t="inlineStr">
        <is>
          <t>rem</t>
        </is>
      </c>
      <c r="E17084" t="inlineStr"/>
      <c r="F17084" t="inlineStr"/>
      <c r="G17084" t="inlineStr">
        <is>
          <t>handy</t>
        </is>
      </c>
      <c r="H17084">
        <f>=0.5.3</f>
        <v/>
      </c>
    </row>
    <row r="17085">
      <c r="A17085" t="inlineStr">
        <is>
          <t>otree-core</t>
        </is>
      </c>
      <c r="B17085" t="inlineStr">
        <is>
          <t>454e4a7c4d89bdc288d4c06d98e8f2e763453090</t>
        </is>
      </c>
      <c r="C17085" t="inlineStr">
        <is>
          <t>2016-02-24 23:07:30+00:00</t>
        </is>
      </c>
      <c r="D17085" t="inlineStr">
        <is>
          <t>verchange</t>
        </is>
      </c>
      <c r="E17085" t="inlineStr">
        <is>
          <t>django-easymoney</t>
        </is>
      </c>
      <c r="F17085">
        <f>=0.6</f>
        <v/>
      </c>
      <c r="G17085" t="inlineStr">
        <is>
          <t>django-easymoney</t>
        </is>
      </c>
      <c r="H17085">
        <f>=0.5</f>
        <v/>
      </c>
    </row>
    <row r="17086">
      <c r="A17086" t="inlineStr">
        <is>
          <t>otree-core</t>
        </is>
      </c>
      <c r="B17086" t="inlineStr">
        <is>
          <t>454e4a7c4d89bdc288d4c06d98e8f2e763453090</t>
        </is>
      </c>
      <c r="C17086" t="inlineStr">
        <is>
          <t>2016-02-24 23:07:30+00:00</t>
        </is>
      </c>
      <c r="D17086" t="inlineStr">
        <is>
          <t>verchange</t>
        </is>
      </c>
      <c r="E17086" t="inlineStr">
        <is>
          <t>Babel</t>
        </is>
      </c>
      <c r="F17086">
        <f>=2.2.0</f>
        <v/>
      </c>
      <c r="G17086" t="inlineStr">
        <is>
          <t>Babel</t>
        </is>
      </c>
      <c r="H17086">
        <f>=2.1.1</f>
        <v/>
      </c>
    </row>
    <row r="17087">
      <c r="A17087" t="inlineStr">
        <is>
          <t>otree-core</t>
        </is>
      </c>
      <c r="B17087" t="inlineStr">
        <is>
          <t>049a3d438464f09829f9b0fd1ef70f37183e487b</t>
        </is>
      </c>
      <c r="C17087" t="inlineStr">
        <is>
          <t>2016-03-09 02:36:54+00:00</t>
        </is>
      </c>
      <c r="D17087" t="inlineStr">
        <is>
          <t>add</t>
        </is>
      </c>
      <c r="E17087" t="inlineStr">
        <is>
          <t>unicodecsv</t>
        </is>
      </c>
      <c r="F17087">
        <f>=0.14.1</f>
        <v/>
      </c>
      <c r="G17087" t="inlineStr"/>
      <c r="H17087" t="inlineStr"/>
    </row>
    <row r="17088">
      <c r="A17088" t="inlineStr">
        <is>
          <t>otree-core</t>
        </is>
      </c>
      <c r="B17088" t="inlineStr">
        <is>
          <t>c00e6fd0be3395a4718f3281534bedd2391105f1</t>
        </is>
      </c>
      <c r="C17088" t="inlineStr">
        <is>
          <t>2016-03-27 02:22:57+00:00</t>
        </is>
      </c>
      <c r="D17088" t="inlineStr">
        <is>
          <t>verchange</t>
        </is>
      </c>
      <c r="E17088" t="inlineStr">
        <is>
          <t>django-sslserver</t>
        </is>
      </c>
      <c r="F17088">
        <f>=0.19</f>
        <v/>
      </c>
      <c r="G17088" t="inlineStr">
        <is>
          <t>django-sslserver</t>
        </is>
      </c>
      <c r="H17088">
        <f>=0.18</f>
        <v/>
      </c>
    </row>
    <row r="17089">
      <c r="A17089" t="inlineStr">
        <is>
          <t>otree-core</t>
        </is>
      </c>
      <c r="B17089" t="inlineStr">
        <is>
          <t>f78ce6c445814ff7d7a5410eb27b9c023b6789b8</t>
        </is>
      </c>
      <c r="C17089" t="inlineStr">
        <is>
          <t>2016-05-19 12:02:12+00:00</t>
        </is>
      </c>
      <c r="D17089" t="inlineStr">
        <is>
          <t>verchange</t>
        </is>
      </c>
      <c r="E17089" t="inlineStr">
        <is>
          <t>mock</t>
        </is>
      </c>
      <c r="F17089">
        <f>=2.0.0</f>
        <v/>
      </c>
      <c r="G17089" t="inlineStr">
        <is>
          <t>mock</t>
        </is>
      </c>
      <c r="H17089">
        <f>=1.3.0</f>
        <v/>
      </c>
    </row>
    <row r="17090">
      <c r="A17090" t="inlineStr">
        <is>
          <t>otree-core</t>
        </is>
      </c>
      <c r="B17090" t="inlineStr">
        <is>
          <t>f78ce6c445814ff7d7a5410eb27b9c023b6789b8</t>
        </is>
      </c>
      <c r="C17090" t="inlineStr">
        <is>
          <t>2016-05-19 12:02:12+00:00</t>
        </is>
      </c>
      <c r="D17090" t="inlineStr">
        <is>
          <t>verchange</t>
        </is>
      </c>
      <c r="E17090" t="inlineStr">
        <is>
          <t>contextlib2</t>
        </is>
      </c>
      <c r="F17090">
        <f>=0.5.3</f>
        <v/>
      </c>
      <c r="G17090" t="inlineStr">
        <is>
          <t>contextlib2</t>
        </is>
      </c>
      <c r="H17090">
        <f>=0.4.0</f>
        <v/>
      </c>
    </row>
    <row r="17091">
      <c r="A17091" t="inlineStr">
        <is>
          <t>otree-core</t>
        </is>
      </c>
      <c r="B17091" t="inlineStr">
        <is>
          <t>f78ce6c445814ff7d7a5410eb27b9c023b6789b8</t>
        </is>
      </c>
      <c r="C17091" t="inlineStr">
        <is>
          <t>2016-05-19 12:02:12+00:00</t>
        </is>
      </c>
      <c r="D17091" t="inlineStr">
        <is>
          <t>verchange</t>
        </is>
      </c>
      <c r="E17091" t="inlineStr">
        <is>
          <t>requests</t>
        </is>
      </c>
      <c r="F17091">
        <f>=2.10.0</f>
        <v/>
      </c>
      <c r="G17091" t="inlineStr">
        <is>
          <t>requests</t>
        </is>
      </c>
      <c r="H17091">
        <f>=2.9.1</f>
        <v/>
      </c>
    </row>
    <row r="17092">
      <c r="A17092" t="inlineStr">
        <is>
          <t>otree-core</t>
        </is>
      </c>
      <c r="B17092" t="inlineStr">
        <is>
          <t>f78ce6c445814ff7d7a5410eb27b9c023b6789b8</t>
        </is>
      </c>
      <c r="C17092" t="inlineStr">
        <is>
          <t>2016-05-19 12:02:12+00:00</t>
        </is>
      </c>
      <c r="D17092" t="inlineStr">
        <is>
          <t>verchange</t>
        </is>
      </c>
      <c r="E17092" t="inlineStr">
        <is>
          <t>xmltodict</t>
        </is>
      </c>
      <c r="F17092">
        <f>=0.10.1</f>
        <v/>
      </c>
      <c r="G17092" t="inlineStr">
        <is>
          <t>xmltodict</t>
        </is>
      </c>
      <c r="H17092">
        <f>=0.9.2</f>
        <v/>
      </c>
    </row>
    <row r="17093">
      <c r="A17093" t="inlineStr">
        <is>
          <t>otree-core</t>
        </is>
      </c>
      <c r="B17093" t="inlineStr">
        <is>
          <t>f78ce6c445814ff7d7a5410eb27b9c023b6789b8</t>
        </is>
      </c>
      <c r="C17093" t="inlineStr">
        <is>
          <t>2016-05-19 12:02:12+00:00</t>
        </is>
      </c>
      <c r="D17093" t="inlineStr">
        <is>
          <t>verchange</t>
        </is>
      </c>
      <c r="E17093" t="inlineStr">
        <is>
          <t>colorama</t>
        </is>
      </c>
      <c r="F17093">
        <f>=0.3.7</f>
        <v/>
      </c>
      <c r="G17093" t="inlineStr">
        <is>
          <t>colorama</t>
        </is>
      </c>
      <c r="H17093">
        <f>=0.3.5</f>
        <v/>
      </c>
    </row>
    <row r="17094">
      <c r="A17094" t="inlineStr">
        <is>
          <t>otree-core</t>
        </is>
      </c>
      <c r="B17094" t="inlineStr">
        <is>
          <t>f78ce6c445814ff7d7a5410eb27b9c023b6789b8</t>
        </is>
      </c>
      <c r="C17094" t="inlineStr">
        <is>
          <t>2016-05-19 12:02:12+00:00</t>
        </is>
      </c>
      <c r="D17094" t="inlineStr">
        <is>
          <t>verchange</t>
        </is>
      </c>
      <c r="E17094" t="inlineStr">
        <is>
          <t>djangorestframework</t>
        </is>
      </c>
      <c r="F17094">
        <f>=3.3.3</f>
        <v/>
      </c>
      <c r="G17094" t="inlineStr">
        <is>
          <t>djangorestframework</t>
        </is>
      </c>
      <c r="H17094">
        <f>=3.3.2</f>
        <v/>
      </c>
    </row>
    <row r="17095">
      <c r="A17095" t="inlineStr">
        <is>
          <t>otree-core</t>
        </is>
      </c>
      <c r="B17095" t="inlineStr">
        <is>
          <t>f78ce6c445814ff7d7a5410eb27b9c023b6789b8</t>
        </is>
      </c>
      <c r="C17095" t="inlineStr">
        <is>
          <t>2016-05-19 12:02:12+00:00</t>
        </is>
      </c>
      <c r="D17095" t="inlineStr">
        <is>
          <t>verchange</t>
        </is>
      </c>
      <c r="E17095" t="inlineStr">
        <is>
          <t>selenium</t>
        </is>
      </c>
      <c r="F17095">
        <f>=2.53.2</f>
        <v/>
      </c>
      <c r="G17095" t="inlineStr">
        <is>
          <t>selenium</t>
        </is>
      </c>
      <c r="H17095">
        <f>=2.48.0</f>
        <v/>
      </c>
    </row>
    <row r="17096">
      <c r="A17096" t="inlineStr">
        <is>
          <t>otree-core</t>
        </is>
      </c>
      <c r="B17096" t="inlineStr">
        <is>
          <t>f78ce6c445814ff7d7a5410eb27b9c023b6789b8</t>
        </is>
      </c>
      <c r="C17096" t="inlineStr">
        <is>
          <t>2016-05-19 12:02:12+00:00</t>
        </is>
      </c>
      <c r="D17096" t="inlineStr">
        <is>
          <t>verchange</t>
        </is>
      </c>
      <c r="E17096" t="inlineStr">
        <is>
          <t>whitenoise</t>
        </is>
      </c>
      <c r="F17096">
        <f>=3.0</f>
        <v/>
      </c>
      <c r="G17096" t="inlineStr">
        <is>
          <t>whitenoise</t>
        </is>
      </c>
      <c r="H17096">
        <f>=2.0.6</f>
        <v/>
      </c>
    </row>
    <row r="17097">
      <c r="A17097" t="inlineStr">
        <is>
          <t>otree-core</t>
        </is>
      </c>
      <c r="B17097" t="inlineStr">
        <is>
          <t>f78ce6c445814ff7d7a5410eb27b9c023b6789b8</t>
        </is>
      </c>
      <c r="C17097" t="inlineStr">
        <is>
          <t>2016-05-19 12:02:12+00:00</t>
        </is>
      </c>
      <c r="D17097" t="inlineStr">
        <is>
          <t>verchange</t>
        </is>
      </c>
      <c r="E17097" t="inlineStr">
        <is>
          <t>ordered-set</t>
        </is>
      </c>
      <c r="F17097">
        <f>=2.0.1</f>
        <v/>
      </c>
      <c r="G17097" t="inlineStr">
        <is>
          <t>ordered-set</t>
        </is>
      </c>
      <c r="H17097">
        <f>=1.4.0</f>
        <v/>
      </c>
    </row>
    <row r="17098">
      <c r="A17098" t="inlineStr">
        <is>
          <t>otree-core</t>
        </is>
      </c>
      <c r="B17098" t="inlineStr">
        <is>
          <t>f78ce6c445814ff7d7a5410eb27b9c023b6789b8</t>
        </is>
      </c>
      <c r="C17098" t="inlineStr">
        <is>
          <t>2016-05-19 12:02:12+00:00</t>
        </is>
      </c>
      <c r="D17098" t="inlineStr">
        <is>
          <t>verchange</t>
        </is>
      </c>
      <c r="E17098" t="inlineStr">
        <is>
          <t>pytz</t>
        </is>
      </c>
      <c r="F17098">
        <f>=2016.4</f>
        <v/>
      </c>
      <c r="G17098" t="inlineStr">
        <is>
          <t>pytz</t>
        </is>
      </c>
      <c r="H17098">
        <f>=2015.7</f>
        <v/>
      </c>
    </row>
    <row r="17099">
      <c r="A17099" t="inlineStr">
        <is>
          <t>otree-core</t>
        </is>
      </c>
      <c r="B17099" t="inlineStr">
        <is>
          <t>f78ce6c445814ff7d7a5410eb27b9c023b6789b8</t>
        </is>
      </c>
      <c r="C17099" t="inlineStr">
        <is>
          <t>2016-05-19 12:02:12+00:00</t>
        </is>
      </c>
      <c r="D17099" t="inlineStr">
        <is>
          <t>verchange</t>
        </is>
      </c>
      <c r="E17099" t="inlineStr">
        <is>
          <t>dj-database-url</t>
        </is>
      </c>
      <c r="F17099">
        <f>=0.4.1</f>
        <v/>
      </c>
      <c r="G17099" t="inlineStr">
        <is>
          <t>dj-database-url</t>
        </is>
      </c>
      <c r="H17099">
        <f>=0.3.0</f>
        <v/>
      </c>
    </row>
    <row r="17100">
      <c r="A17100" t="inlineStr">
        <is>
          <t>otree-core</t>
        </is>
      </c>
      <c r="B17100" t="inlineStr">
        <is>
          <t>f78ce6c445814ff7d7a5410eb27b9c023b6789b8</t>
        </is>
      </c>
      <c r="C17100" t="inlineStr">
        <is>
          <t>2016-05-19 12:02:12+00:00</t>
        </is>
      </c>
      <c r="D17100" t="inlineStr">
        <is>
          <t>verchange</t>
        </is>
      </c>
      <c r="E17100" t="inlineStr">
        <is>
          <t>amqp</t>
        </is>
      </c>
      <c r="F17100">
        <f>=1.4.9</f>
        <v/>
      </c>
      <c r="G17100" t="inlineStr">
        <is>
          <t>amqp</t>
        </is>
      </c>
      <c r="H17100">
        <f>=1.4.8</f>
        <v/>
      </c>
    </row>
    <row r="17101">
      <c r="A17101" t="inlineStr">
        <is>
          <t>otree-core</t>
        </is>
      </c>
      <c r="B17101" t="inlineStr">
        <is>
          <t>f78ce6c445814ff7d7a5410eb27b9c023b6789b8</t>
        </is>
      </c>
      <c r="C17101" t="inlineStr">
        <is>
          <t>2016-05-19 12:02:12+00:00</t>
        </is>
      </c>
      <c r="D17101" t="inlineStr">
        <is>
          <t>verchange</t>
        </is>
      </c>
      <c r="E17101" t="inlineStr">
        <is>
          <t>Babel</t>
        </is>
      </c>
      <c r="F17101">
        <f>=2.3.4</f>
        <v/>
      </c>
      <c r="G17101" t="inlineStr">
        <is>
          <t>Babel</t>
        </is>
      </c>
      <c r="H17101">
        <f>=2.2.0</f>
        <v/>
      </c>
    </row>
    <row r="17102">
      <c r="A17102" t="inlineStr">
        <is>
          <t>otree-core</t>
        </is>
      </c>
      <c r="B17102" t="inlineStr">
        <is>
          <t>f78ce6c445814ff7d7a5410eb27b9c023b6789b8</t>
        </is>
      </c>
      <c r="C17102" t="inlineStr">
        <is>
          <t>2016-05-19 12:02:12+00:00</t>
        </is>
      </c>
      <c r="D17102" t="inlineStr">
        <is>
          <t>verchange</t>
        </is>
      </c>
      <c r="E17102" t="inlineStr">
        <is>
          <t>django-easymoney</t>
        </is>
      </c>
      <c r="F17102">
        <f>=0.7</f>
        <v/>
      </c>
      <c r="G17102" t="inlineStr">
        <is>
          <t>django-easymoney</t>
        </is>
      </c>
      <c r="H17102">
        <f>=0.6</f>
        <v/>
      </c>
    </row>
    <row r="17103">
      <c r="A17103" t="inlineStr">
        <is>
          <t>otree-core</t>
        </is>
      </c>
      <c r="B17103" t="inlineStr">
        <is>
          <t>f78ce6c445814ff7d7a5410eb27b9c023b6789b8</t>
        </is>
      </c>
      <c r="C17103" t="inlineStr">
        <is>
          <t>2016-05-19 12:02:12+00:00</t>
        </is>
      </c>
      <c r="D17103" t="inlineStr">
        <is>
          <t>verchange</t>
        </is>
      </c>
      <c r="E17103" t="inlineStr">
        <is>
          <t>django-extensions</t>
        </is>
      </c>
      <c r="F17103">
        <f>=1.6.7</f>
        <v/>
      </c>
      <c r="G17103" t="inlineStr">
        <is>
          <t>django-extensions</t>
        </is>
      </c>
      <c r="H17103">
        <f>=1.6.1</f>
        <v/>
      </c>
    </row>
    <row r="17104">
      <c r="A17104" t="inlineStr">
        <is>
          <t>otree-core</t>
        </is>
      </c>
      <c r="B17104" t="inlineStr">
        <is>
          <t>f78ce6c445814ff7d7a5410eb27b9c023b6789b8</t>
        </is>
      </c>
      <c r="C17104" t="inlineStr">
        <is>
          <t>2016-05-19 12:02:12+00:00</t>
        </is>
      </c>
      <c r="D17104" t="inlineStr">
        <is>
          <t>verchange</t>
        </is>
      </c>
      <c r="E17104" t="inlineStr">
        <is>
          <t>django-floppyforms</t>
        </is>
      </c>
      <c r="F17104">
        <f>=1.6.2</f>
        <v/>
      </c>
      <c r="G17104" t="inlineStr">
        <is>
          <t>django-floppyforms</t>
        </is>
      </c>
      <c r="H17104">
        <f>=1.6.1</f>
        <v/>
      </c>
    </row>
    <row r="17105">
      <c r="A17105" t="inlineStr">
        <is>
          <t>otree-core</t>
        </is>
      </c>
      <c r="B17105" t="inlineStr">
        <is>
          <t>f78ce6c445814ff7d7a5410eb27b9c023b6789b8</t>
        </is>
      </c>
      <c r="C17105" t="inlineStr">
        <is>
          <t>2016-05-19 12:02:12+00:00</t>
        </is>
      </c>
      <c r="D17105" t="inlineStr">
        <is>
          <t>verchange</t>
        </is>
      </c>
      <c r="E17105" t="inlineStr">
        <is>
          <t>wheel</t>
        </is>
      </c>
      <c r="F17105">
        <f>=0.29.0</f>
        <v/>
      </c>
      <c r="G17105" t="inlineStr">
        <is>
          <t>wheel</t>
        </is>
      </c>
      <c r="H17105">
        <f>=0.24.0</f>
        <v/>
      </c>
    </row>
    <row r="17106">
      <c r="A17106" t="inlineStr">
        <is>
          <t>otree-core</t>
        </is>
      </c>
      <c r="B17106" t="inlineStr">
        <is>
          <t>f78ce6c445814ff7d7a5410eb27b9c023b6789b8</t>
        </is>
      </c>
      <c r="C17106" t="inlineStr">
        <is>
          <t>2016-05-19 12:02:12+00:00</t>
        </is>
      </c>
      <c r="D17106" t="inlineStr">
        <is>
          <t>verchange</t>
        </is>
      </c>
      <c r="E17106" t="inlineStr">
        <is>
          <t>funcsigs</t>
        </is>
      </c>
      <c r="F17106">
        <f>=1.0.2</f>
        <v/>
      </c>
      <c r="G17106" t="inlineStr">
        <is>
          <t>funcsigs</t>
        </is>
      </c>
      <c r="H17106">
        <f>=0.4</f>
        <v/>
      </c>
    </row>
    <row r="17107">
      <c r="A17107" t="inlineStr">
        <is>
          <t>otree-core</t>
        </is>
      </c>
      <c r="B17107" t="inlineStr">
        <is>
          <t>f78ce6c445814ff7d7a5410eb27b9c023b6789b8</t>
        </is>
      </c>
      <c r="C17107" t="inlineStr">
        <is>
          <t>2016-05-19 12:02:12+00:00</t>
        </is>
      </c>
      <c r="D17107" t="inlineStr">
        <is>
          <t>verchange</t>
        </is>
      </c>
      <c r="E17107" t="inlineStr">
        <is>
          <t>raven</t>
        </is>
      </c>
      <c r="F17107">
        <f>=5.17.0</f>
        <v/>
      </c>
      <c r="G17107" t="inlineStr">
        <is>
          <t>raven</t>
        </is>
      </c>
      <c r="H17107">
        <f>=5.9.2</f>
        <v/>
      </c>
    </row>
    <row r="17108">
      <c r="A17108" t="inlineStr">
        <is>
          <t>otree-core</t>
        </is>
      </c>
      <c r="B17108" t="inlineStr">
        <is>
          <t>f78ce6c445814ff7d7a5410eb27b9c023b6789b8</t>
        </is>
      </c>
      <c r="C17108" t="inlineStr">
        <is>
          <t>2016-05-19 12:02:12+00:00</t>
        </is>
      </c>
      <c r="D17108" t="inlineStr">
        <is>
          <t>verchange</t>
        </is>
      </c>
      <c r="E17108" t="inlineStr">
        <is>
          <t>honcho</t>
        </is>
      </c>
      <c r="F17108">
        <f>=0.7.1</f>
        <v/>
      </c>
      <c r="G17108" t="inlineStr">
        <is>
          <t>honcho</t>
        </is>
      </c>
      <c r="H17108">
        <f>=0.6.6</f>
        <v/>
      </c>
    </row>
    <row r="17109">
      <c r="A17109" t="inlineStr">
        <is>
          <t>otree-core</t>
        </is>
      </c>
      <c r="B17109" t="inlineStr">
        <is>
          <t>f78ce6c445814ff7d7a5410eb27b9c023b6789b8</t>
        </is>
      </c>
      <c r="C17109" t="inlineStr">
        <is>
          <t>2016-05-19 12:02:12+00:00</t>
        </is>
      </c>
      <c r="D17109" t="inlineStr">
        <is>
          <t>verchange</t>
        </is>
      </c>
      <c r="E17109" t="inlineStr">
        <is>
          <t>pbr</t>
        </is>
      </c>
      <c r="F17109">
        <f>=1.9.1</f>
        <v/>
      </c>
      <c r="G17109" t="inlineStr">
        <is>
          <t>pbr</t>
        </is>
      </c>
      <c r="H17109">
        <f>=1.8.1</f>
        <v/>
      </c>
    </row>
    <row r="17110">
      <c r="A17110" t="inlineStr">
        <is>
          <t>otree-core</t>
        </is>
      </c>
      <c r="B17110" t="inlineStr">
        <is>
          <t>f78ce6c445814ff7d7a5410eb27b9c023b6789b8</t>
        </is>
      </c>
      <c r="C17110" t="inlineStr">
        <is>
          <t>2016-05-19 12:02:12+00:00</t>
        </is>
      </c>
      <c r="D17110" t="inlineStr">
        <is>
          <t>verchange</t>
        </is>
      </c>
      <c r="E17110" t="inlineStr">
        <is>
          <t>boto</t>
        </is>
      </c>
      <c r="F17110">
        <f>=2.40.0</f>
        <v/>
      </c>
      <c r="G17110" t="inlineStr">
        <is>
          <t>boto</t>
        </is>
      </c>
      <c r="H17110">
        <f>=2.38.0</f>
        <v/>
      </c>
    </row>
    <row r="17111">
      <c r="A17111" t="inlineStr">
        <is>
          <t>otree-core</t>
        </is>
      </c>
      <c r="B17111" t="inlineStr">
        <is>
          <t>f78ce6c445814ff7d7a5410eb27b9c023b6789b8</t>
        </is>
      </c>
      <c r="C17111" t="inlineStr">
        <is>
          <t>2016-05-19 12:02:12+00:00</t>
        </is>
      </c>
      <c r="D17111" t="inlineStr">
        <is>
          <t>add</t>
        </is>
      </c>
      <c r="E17111" t="inlineStr">
        <is>
          <t>asgi-redis</t>
        </is>
      </c>
      <c r="F17111">
        <f>=0.11.0</f>
        <v/>
      </c>
      <c r="G17111" t="inlineStr"/>
      <c r="H17111" t="inlineStr"/>
    </row>
    <row r="17112">
      <c r="A17112" t="inlineStr">
        <is>
          <t>otree-core</t>
        </is>
      </c>
      <c r="B17112" t="inlineStr">
        <is>
          <t>f78ce6c445814ff7d7a5410eb27b9c023b6789b8</t>
        </is>
      </c>
      <c r="C17112" t="inlineStr">
        <is>
          <t>2016-05-19 12:02:12+00:00</t>
        </is>
      </c>
      <c r="D17112" t="inlineStr">
        <is>
          <t>add</t>
        </is>
      </c>
      <c r="E17112" t="inlineStr">
        <is>
          <t>asgiref</t>
        </is>
      </c>
      <c r="F17112">
        <f>=0.13.0</f>
        <v/>
      </c>
      <c r="G17112" t="inlineStr"/>
      <c r="H17112" t="inlineStr"/>
    </row>
    <row r="17113">
      <c r="A17113" t="inlineStr">
        <is>
          <t>otree-core</t>
        </is>
      </c>
      <c r="B17113" t="inlineStr">
        <is>
          <t>f78ce6c445814ff7d7a5410eb27b9c023b6789b8</t>
        </is>
      </c>
      <c r="C17113" t="inlineStr">
        <is>
          <t>2016-05-19 12:02:12+00:00</t>
        </is>
      </c>
      <c r="D17113" t="inlineStr">
        <is>
          <t>add</t>
        </is>
      </c>
      <c r="E17113" t="inlineStr">
        <is>
          <t>autobahn</t>
        </is>
      </c>
      <c r="F17113">
        <f>=0.14.0</f>
        <v/>
      </c>
      <c r="G17113" t="inlineStr"/>
      <c r="H17113" t="inlineStr"/>
    </row>
    <row r="17114">
      <c r="A17114" t="inlineStr">
        <is>
          <t>otree-core</t>
        </is>
      </c>
      <c r="B17114" t="inlineStr">
        <is>
          <t>f78ce6c445814ff7d7a5410eb27b9c023b6789b8</t>
        </is>
      </c>
      <c r="C17114" t="inlineStr">
        <is>
          <t>2016-05-19 12:02:12+00:00</t>
        </is>
      </c>
      <c r="D17114" t="inlineStr">
        <is>
          <t>add</t>
        </is>
      </c>
      <c r="E17114" t="inlineStr">
        <is>
          <t>channels</t>
        </is>
      </c>
      <c r="F17114">
        <f>=0.13.1</f>
        <v/>
      </c>
      <c r="G17114" t="inlineStr"/>
      <c r="H17114" t="inlineStr"/>
    </row>
    <row r="17115">
      <c r="A17115" t="inlineStr">
        <is>
          <t>otree-core</t>
        </is>
      </c>
      <c r="B17115" t="inlineStr">
        <is>
          <t>f78ce6c445814ff7d7a5410eb27b9c023b6789b8</t>
        </is>
      </c>
      <c r="C17115" t="inlineStr">
        <is>
          <t>2016-05-19 12:02:12+00:00</t>
        </is>
      </c>
      <c r="D17115" t="inlineStr">
        <is>
          <t>add</t>
        </is>
      </c>
      <c r="E17115" t="inlineStr">
        <is>
          <t>daphne</t>
        </is>
      </c>
      <c r="F17115">
        <f>=0.12.0</f>
        <v/>
      </c>
      <c r="G17115" t="inlineStr"/>
      <c r="H17115" t="inlineStr"/>
    </row>
    <row r="17116">
      <c r="A17116" t="inlineStr">
        <is>
          <t>otree-core</t>
        </is>
      </c>
      <c r="B17116" t="inlineStr">
        <is>
          <t>f78ce6c445814ff7d7a5410eb27b9c023b6789b8</t>
        </is>
      </c>
      <c r="C17116" t="inlineStr">
        <is>
          <t>2016-05-19 12:02:12+00:00</t>
        </is>
      </c>
      <c r="D17116" t="inlineStr">
        <is>
          <t>add</t>
        </is>
      </c>
      <c r="E17116" t="inlineStr">
        <is>
          <t>huey</t>
        </is>
      </c>
      <c r="F17116">
        <f>=1.1.2</f>
        <v/>
      </c>
      <c r="G17116" t="inlineStr"/>
      <c r="H17116" t="inlineStr"/>
    </row>
    <row r="17117">
      <c r="A17117" t="inlineStr">
        <is>
          <t>otree-core</t>
        </is>
      </c>
      <c r="B17117" t="inlineStr">
        <is>
          <t>f78ce6c445814ff7d7a5410eb27b9c023b6789b8</t>
        </is>
      </c>
      <c r="C17117" t="inlineStr">
        <is>
          <t>2016-05-19 12:02:12+00:00</t>
        </is>
      </c>
      <c r="D17117" t="inlineStr">
        <is>
          <t>add</t>
        </is>
      </c>
      <c r="E17117" t="inlineStr">
        <is>
          <t>msgpack-python</t>
        </is>
      </c>
      <c r="F17117">
        <f>=0.4.7</f>
        <v/>
      </c>
      <c r="G17117" t="inlineStr"/>
      <c r="H17117" t="inlineStr"/>
    </row>
    <row r="17118">
      <c r="A17118" t="inlineStr">
        <is>
          <t>otree-core</t>
        </is>
      </c>
      <c r="B17118" t="inlineStr">
        <is>
          <t>f78ce6c445814ff7d7a5410eb27b9c023b6789b8</t>
        </is>
      </c>
      <c r="C17118" t="inlineStr">
        <is>
          <t>2016-05-19 12:02:12+00:00</t>
        </is>
      </c>
      <c r="D17118" t="inlineStr">
        <is>
          <t>add</t>
        </is>
      </c>
      <c r="E17118" t="inlineStr">
        <is>
          <t>redis</t>
        </is>
      </c>
      <c r="F17118">
        <f>=2.10.5</f>
        <v/>
      </c>
      <c r="G17118" t="inlineStr"/>
      <c r="H17118" t="inlineStr"/>
    </row>
    <row r="17119">
      <c r="A17119" t="inlineStr">
        <is>
          <t>otree-core</t>
        </is>
      </c>
      <c r="B17119" t="inlineStr">
        <is>
          <t>f78ce6c445814ff7d7a5410eb27b9c023b6789b8</t>
        </is>
      </c>
      <c r="C17119" t="inlineStr">
        <is>
          <t>2016-05-19 12:02:12+00:00</t>
        </is>
      </c>
      <c r="D17119" t="inlineStr">
        <is>
          <t>add</t>
        </is>
      </c>
      <c r="E17119" t="inlineStr">
        <is>
          <t>Twisted</t>
        </is>
      </c>
      <c r="F17119">
        <f>=16.1.1</f>
        <v/>
      </c>
      <c r="G17119" t="inlineStr"/>
      <c r="H17119" t="inlineStr"/>
    </row>
    <row r="17120">
      <c r="A17120" t="inlineStr">
        <is>
          <t>otree-core</t>
        </is>
      </c>
      <c r="B17120" t="inlineStr">
        <is>
          <t>f78ce6c445814ff7d7a5410eb27b9c023b6789b8</t>
        </is>
      </c>
      <c r="C17120" t="inlineStr">
        <is>
          <t>2016-05-19 12:02:12+00:00</t>
        </is>
      </c>
      <c r="D17120" t="inlineStr">
        <is>
          <t>add</t>
        </is>
      </c>
      <c r="E17120" t="inlineStr">
        <is>
          <t>txaio</t>
        </is>
      </c>
      <c r="F17120">
        <f>=2.5.1</f>
        <v/>
      </c>
      <c r="G17120" t="inlineStr"/>
      <c r="H17120" t="inlineStr"/>
    </row>
    <row r="17121">
      <c r="A17121" t="inlineStr">
        <is>
          <t>otree-core</t>
        </is>
      </c>
      <c r="B17121" t="inlineStr">
        <is>
          <t>f78ce6c445814ff7d7a5410eb27b9c023b6789b8</t>
        </is>
      </c>
      <c r="C17121" t="inlineStr">
        <is>
          <t>2016-05-19 12:02:12+00:00</t>
        </is>
      </c>
      <c r="D17121" t="inlineStr">
        <is>
          <t>add</t>
        </is>
      </c>
      <c r="E17121" t="inlineStr">
        <is>
          <t>zope.interface</t>
        </is>
      </c>
      <c r="F17121">
        <f>=4.1.3</f>
        <v/>
      </c>
      <c r="G17121" t="inlineStr"/>
      <c r="H17121" t="inlineStr"/>
    </row>
    <row r="17122">
      <c r="A17122" t="inlineStr">
        <is>
          <t>otree-core</t>
        </is>
      </c>
      <c r="B17122" t="inlineStr">
        <is>
          <t>f78ce6c445814ff7d7a5410eb27b9c023b6789b8</t>
        </is>
      </c>
      <c r="C17122" t="inlineStr">
        <is>
          <t>2016-05-19 12:02:12+00:00</t>
        </is>
      </c>
      <c r="D17122" t="inlineStr">
        <is>
          <t>rem</t>
        </is>
      </c>
      <c r="E17122" t="inlineStr"/>
      <c r="F17122" t="inlineStr"/>
      <c r="G17122" t="inlineStr">
        <is>
          <t>billiard</t>
        </is>
      </c>
      <c r="H17122">
        <f>=3.3.0.22</f>
        <v/>
      </c>
    </row>
    <row r="17123">
      <c r="A17123" t="inlineStr">
        <is>
          <t>otree-core</t>
        </is>
      </c>
      <c r="B17123" t="inlineStr">
        <is>
          <t>f78ce6c445814ff7d7a5410eb27b9c023b6789b8</t>
        </is>
      </c>
      <c r="C17123" t="inlineStr">
        <is>
          <t>2016-05-19 12:02:12+00:00</t>
        </is>
      </c>
      <c r="D17123" t="inlineStr">
        <is>
          <t>rem</t>
        </is>
      </c>
      <c r="E17123" t="inlineStr"/>
      <c r="F17123" t="inlineStr"/>
      <c r="G17123" t="inlineStr">
        <is>
          <t>celery</t>
        </is>
      </c>
      <c r="H17123">
        <f>=3.1.19</f>
        <v/>
      </c>
    </row>
    <row r="17124">
      <c r="A17124" t="inlineStr">
        <is>
          <t>otree-core</t>
        </is>
      </c>
      <c r="B17124" t="inlineStr">
        <is>
          <t>f78ce6c445814ff7d7a5410eb27b9c023b6789b8</t>
        </is>
      </c>
      <c r="C17124" t="inlineStr">
        <is>
          <t>2016-05-19 12:02:12+00:00</t>
        </is>
      </c>
      <c r="D17124" t="inlineStr">
        <is>
          <t>rem</t>
        </is>
      </c>
      <c r="E17124" t="inlineStr"/>
      <c r="F17124" t="inlineStr"/>
      <c r="G17124" t="inlineStr">
        <is>
          <t>django-celery</t>
        </is>
      </c>
      <c r="H17124">
        <f>=3.1.17</f>
        <v/>
      </c>
    </row>
    <row r="17125">
      <c r="A17125" t="inlineStr">
        <is>
          <t>otree-core</t>
        </is>
      </c>
      <c r="B17125" t="inlineStr">
        <is>
          <t>f78ce6c445814ff7d7a5410eb27b9c023b6789b8</t>
        </is>
      </c>
      <c r="C17125" t="inlineStr">
        <is>
          <t>2016-05-19 12:02:12+00:00</t>
        </is>
      </c>
      <c r="D17125" t="inlineStr">
        <is>
          <t>rem</t>
        </is>
      </c>
      <c r="E17125" t="inlineStr"/>
      <c r="F17125" t="inlineStr"/>
      <c r="G17125" t="inlineStr">
        <is>
          <t>kombu</t>
        </is>
      </c>
      <c r="H17125">
        <f>=3.0.31</f>
        <v/>
      </c>
    </row>
    <row r="17126">
      <c r="A17126" t="inlineStr">
        <is>
          <t>otree-core</t>
        </is>
      </c>
      <c r="B17126" t="inlineStr">
        <is>
          <t>e6d5f11a93fd23edc42b6e0b875b0bed35e46d76</t>
        </is>
      </c>
      <c r="C17126" t="inlineStr">
        <is>
          <t>2016-06-09 03:50:15+00:00</t>
        </is>
      </c>
      <c r="D17126" t="inlineStr">
        <is>
          <t>verchange</t>
        </is>
      </c>
      <c r="E17126" t="inlineStr">
        <is>
          <t>selenium</t>
        </is>
      </c>
      <c r="F17126">
        <f>=2.53.2</f>
        <v/>
      </c>
      <c r="G17126" t="inlineStr">
        <is>
          <t>selenium</t>
        </is>
      </c>
      <c r="H17126">
        <f>=2.53.2</f>
        <v/>
      </c>
    </row>
    <row r="17127">
      <c r="A17127" t="inlineStr">
        <is>
          <t>otree-core</t>
        </is>
      </c>
      <c r="B17127" t="inlineStr">
        <is>
          <t>25759b00c2253796c3fe94798daa6a33dd6f1885</t>
        </is>
      </c>
      <c r="C17127" t="inlineStr">
        <is>
          <t>2016-06-16 14:17:33+00:00</t>
        </is>
      </c>
      <c r="D17127" t="inlineStr">
        <is>
          <t>add</t>
        </is>
      </c>
      <c r="E17127" t="inlineStr">
        <is>
          <t>pyOpenSSL</t>
        </is>
      </c>
      <c r="F17127">
        <f>=16.0.0</f>
        <v/>
      </c>
      <c r="G17127" t="inlineStr"/>
      <c r="H17127" t="inlineStr"/>
    </row>
    <row r="17128">
      <c r="A17128" t="inlineStr">
        <is>
          <t>otree-core</t>
        </is>
      </c>
      <c r="B17128" t="inlineStr">
        <is>
          <t>25759b00c2253796c3fe94798daa6a33dd6f1885</t>
        </is>
      </c>
      <c r="C17128" t="inlineStr">
        <is>
          <t>2016-06-16 14:17:33+00:00</t>
        </is>
      </c>
      <c r="D17128" t="inlineStr">
        <is>
          <t>add</t>
        </is>
      </c>
      <c r="E17128" t="inlineStr">
        <is>
          <t>service-identity</t>
        </is>
      </c>
      <c r="F17128">
        <f>=16.0.0</f>
        <v/>
      </c>
      <c r="G17128" t="inlineStr"/>
      <c r="H17128" t="inlineStr"/>
    </row>
    <row r="17129">
      <c r="A17129" t="inlineStr">
        <is>
          <t>otree-core</t>
        </is>
      </c>
      <c r="B17129" t="inlineStr">
        <is>
          <t>25759b00c2253796c3fe94798daa6a33dd6f1885</t>
        </is>
      </c>
      <c r="C17129" t="inlineStr">
        <is>
          <t>2016-06-16 14:17:33+00:00</t>
        </is>
      </c>
      <c r="D17129" t="inlineStr">
        <is>
          <t>rem</t>
        </is>
      </c>
      <c r="E17129" t="inlineStr"/>
      <c r="F17129" t="inlineStr"/>
      <c r="G17129" t="inlineStr">
        <is>
          <t>django-sslify</t>
        </is>
      </c>
      <c r="H17129">
        <f>=0.2.7</f>
        <v/>
      </c>
    </row>
    <row r="17130">
      <c r="A17130" t="inlineStr">
        <is>
          <t>otree-core</t>
        </is>
      </c>
      <c r="B17130" t="inlineStr">
        <is>
          <t>25759b00c2253796c3fe94798daa6a33dd6f1885</t>
        </is>
      </c>
      <c r="C17130" t="inlineStr">
        <is>
          <t>2016-06-16 14:17:33+00:00</t>
        </is>
      </c>
      <c r="D17130" t="inlineStr">
        <is>
          <t>rem</t>
        </is>
      </c>
      <c r="E17130" t="inlineStr"/>
      <c r="F17130" t="inlineStr"/>
      <c r="G17130" t="inlineStr">
        <is>
          <t>django-sslserver</t>
        </is>
      </c>
      <c r="H17130">
        <f>=0.19</f>
        <v/>
      </c>
    </row>
    <row r="17131">
      <c r="A17131" t="inlineStr">
        <is>
          <t>otree-core</t>
        </is>
      </c>
      <c r="B17131" t="inlineStr">
        <is>
          <t>e9b60f102256c74fab383a09c239eda3bc3a7737</t>
        </is>
      </c>
      <c r="C17131" t="inlineStr">
        <is>
          <t>2016-06-22 17:26:52+00:00</t>
        </is>
      </c>
      <c r="D17131" t="inlineStr">
        <is>
          <t>rem</t>
        </is>
      </c>
      <c r="E17131" t="inlineStr"/>
      <c r="F17131" t="inlineStr"/>
      <c r="G17131" t="inlineStr">
        <is>
          <t>pyOpenSSL</t>
        </is>
      </c>
      <c r="H17131">
        <f>=16.0.0</f>
        <v/>
      </c>
    </row>
    <row r="17132">
      <c r="A17132" t="inlineStr">
        <is>
          <t>otree-core</t>
        </is>
      </c>
      <c r="B17132" t="inlineStr">
        <is>
          <t>e9b60f102256c74fab383a09c239eda3bc3a7737</t>
        </is>
      </c>
      <c r="C17132" t="inlineStr">
        <is>
          <t>2016-06-22 17:26:52+00:00</t>
        </is>
      </c>
      <c r="D17132" t="inlineStr">
        <is>
          <t>rem</t>
        </is>
      </c>
      <c r="E17132" t="inlineStr"/>
      <c r="F17132" t="inlineStr"/>
      <c r="G17132" t="inlineStr">
        <is>
          <t>service-identity</t>
        </is>
      </c>
      <c r="H17132">
        <f>=16.0.0</f>
        <v/>
      </c>
    </row>
    <row r="17133">
      <c r="A17133" t="inlineStr">
        <is>
          <t>otree-core</t>
        </is>
      </c>
      <c r="B17133" t="inlineStr">
        <is>
          <t>fafbfadcfbd90ad7518a11a90ab54d1ab6a47be2</t>
        </is>
      </c>
      <c r="C17133" t="inlineStr">
        <is>
          <t>2016-06-28 01:48:20+00:00</t>
        </is>
      </c>
      <c r="D17133" t="inlineStr">
        <is>
          <t>add</t>
        </is>
      </c>
      <c r="E17133" t="inlineStr">
        <is>
          <t>schema</t>
        </is>
      </c>
      <c r="F17133">
        <f>=0.5.0</f>
        <v/>
      </c>
      <c r="G17133" t="inlineStr"/>
      <c r="H17133" t="inlineStr"/>
    </row>
    <row r="17134">
      <c r="A17134" t="inlineStr">
        <is>
          <t>otree-core</t>
        </is>
      </c>
      <c r="B17134" t="inlineStr">
        <is>
          <t>fafbfadcfbd90ad7518a11a90ab54d1ab6a47be2</t>
        </is>
      </c>
      <c r="C17134" t="inlineStr">
        <is>
          <t>2016-06-28 01:48:20+00:00</t>
        </is>
      </c>
      <c r="D17134" t="inlineStr">
        <is>
          <t>add</t>
        </is>
      </c>
      <c r="E17134" t="inlineStr">
        <is>
          <t>psutil</t>
        </is>
      </c>
      <c r="F17134">
        <f>=4.2.0</f>
        <v/>
      </c>
      <c r="G17134" t="inlineStr"/>
      <c r="H17134" t="inlineStr"/>
    </row>
    <row r="17135">
      <c r="A17135" t="inlineStr">
        <is>
          <t>otree-core</t>
        </is>
      </c>
      <c r="B17135" t="inlineStr">
        <is>
          <t>fafbfadcfbd90ad7518a11a90ab54d1ab6a47be2</t>
        </is>
      </c>
      <c r="C17135" t="inlineStr">
        <is>
          <t>2016-06-28 01:48:20+00:00</t>
        </is>
      </c>
      <c r="D17135" t="inlineStr">
        <is>
          <t>add</t>
        </is>
      </c>
      <c r="E17135" t="inlineStr">
        <is>
          <t>tqdm</t>
        </is>
      </c>
      <c r="F17135">
        <f>=4.7.4</f>
        <v/>
      </c>
      <c r="G17135" t="inlineStr"/>
      <c r="H17135" t="inlineStr"/>
    </row>
    <row r="17136">
      <c r="A17136" t="inlineStr">
        <is>
          <t>otree-core</t>
        </is>
      </c>
      <c r="B17136" t="inlineStr">
        <is>
          <t>fafbfadcfbd90ad7518a11a90ab54d1ab6a47be2</t>
        </is>
      </c>
      <c r="C17136" t="inlineStr">
        <is>
          <t>2016-06-28 01:48:20+00:00</t>
        </is>
      </c>
      <c r="D17136" t="inlineStr">
        <is>
          <t>rem</t>
        </is>
      </c>
      <c r="E17136" t="inlineStr"/>
      <c r="F17136" t="inlineStr"/>
      <c r="G17136" t="inlineStr">
        <is>
          <t>django-cors-headers</t>
        </is>
      </c>
      <c r="H17136">
        <f>=1.1.0</f>
        <v/>
      </c>
    </row>
    <row r="17137">
      <c r="A17137" t="inlineStr">
        <is>
          <t>otree-core</t>
        </is>
      </c>
      <c r="B17137" t="inlineStr">
        <is>
          <t>6ad0cf79e5460dc70307c128180a05ef79037959</t>
        </is>
      </c>
      <c r="C17137" t="inlineStr">
        <is>
          <t>2016-07-08 08:16:51+00:00</t>
        </is>
      </c>
      <c r="D17137" t="inlineStr">
        <is>
          <t>add</t>
        </is>
      </c>
      <c r="E17137" t="inlineStr">
        <is>
          <t>ws4py</t>
        </is>
      </c>
      <c r="F17137">
        <f>=0.3.5</f>
        <v/>
      </c>
      <c r="G17137" t="inlineStr"/>
      <c r="H17137" t="inlineStr"/>
    </row>
    <row r="17138">
      <c r="A17138" t="inlineStr">
        <is>
          <t>otree-core</t>
        </is>
      </c>
      <c r="B17138" t="inlineStr">
        <is>
          <t>d6ad3ef85fd529c4dac0ab9766214ab279901774</t>
        </is>
      </c>
      <c r="C17138" t="inlineStr">
        <is>
          <t>2016-07-28 16:21:52+00:00</t>
        </is>
      </c>
      <c r="D17138" t="inlineStr">
        <is>
          <t>verchange</t>
        </is>
      </c>
      <c r="E17138" t="inlineStr">
        <is>
          <t>django-easymoney</t>
        </is>
      </c>
      <c r="F17138">
        <f>=0.7.1</f>
        <v/>
      </c>
      <c r="G17138" t="inlineStr">
        <is>
          <t>django-easymoney</t>
        </is>
      </c>
      <c r="H17138">
        <f>=0.7</f>
        <v/>
      </c>
    </row>
    <row r="17139">
      <c r="A17139" t="inlineStr">
        <is>
          <t>otree-core</t>
        </is>
      </c>
      <c r="B17139" t="inlineStr">
        <is>
          <t>a7a07900d39d440101da77417e1d643adefdb1e1</t>
        </is>
      </c>
      <c r="C17139" t="inlineStr">
        <is>
          <t>2016-08-16 05:53:25+00:00</t>
        </is>
      </c>
      <c r="D17139" t="inlineStr">
        <is>
          <t>add</t>
        </is>
      </c>
      <c r="E17139" t="inlineStr">
        <is>
          <t>pytest</t>
        </is>
      </c>
      <c r="F17139">
        <f>=2.9.2</f>
        <v/>
      </c>
      <c r="G17139" t="inlineStr"/>
      <c r="H17139" t="inlineStr"/>
    </row>
    <row r="17140">
      <c r="A17140" t="inlineStr">
        <is>
          <t>otree-core</t>
        </is>
      </c>
      <c r="B17140" t="inlineStr">
        <is>
          <t>a7a07900d39d440101da77417e1d643adefdb1e1</t>
        </is>
      </c>
      <c r="C17140" t="inlineStr">
        <is>
          <t>2016-08-16 05:53:25+00:00</t>
        </is>
      </c>
      <c r="D17140" t="inlineStr">
        <is>
          <t>add</t>
        </is>
      </c>
      <c r="E17140" t="inlineStr">
        <is>
          <t>pytest-django</t>
        </is>
      </c>
      <c r="F17140">
        <f>=2.9.1</f>
        <v/>
      </c>
      <c r="G17140" t="inlineStr"/>
      <c r="H17140" t="inlineStr"/>
    </row>
    <row r="17141">
      <c r="A17141" t="inlineStr">
        <is>
          <t>otree-core</t>
        </is>
      </c>
      <c r="B17141" t="inlineStr">
        <is>
          <t>97ad776ed05d5956ee4fe63704f3b166eee42729</t>
        </is>
      </c>
      <c r="C17141" t="inlineStr">
        <is>
          <t>2016-08-21 12:46:06+00:00</t>
        </is>
      </c>
      <c r="D17141" t="inlineStr">
        <is>
          <t>verchange</t>
        </is>
      </c>
      <c r="E17141" t="inlineStr">
        <is>
          <t>pytest</t>
        </is>
      </c>
      <c r="F17141">
        <f>=3.0.0</f>
        <v/>
      </c>
      <c r="G17141" t="inlineStr">
        <is>
          <t>pytest</t>
        </is>
      </c>
      <c r="H17141">
        <f>=2.9.2</f>
        <v/>
      </c>
    </row>
    <row r="17142">
      <c r="A17142" t="inlineStr">
        <is>
          <t>otree-core</t>
        </is>
      </c>
      <c r="B17142" t="inlineStr">
        <is>
          <t>538de14fe463dcfa6e2ec81e620283b74c578f81</t>
        </is>
      </c>
      <c r="C17142" t="inlineStr">
        <is>
          <t>2016-08-25 05:29:54+00:00</t>
        </is>
      </c>
      <c r="D17142" t="inlineStr">
        <is>
          <t>verchange</t>
        </is>
      </c>
      <c r="E17142" t="inlineStr">
        <is>
          <t>huey</t>
        </is>
      </c>
      <c r="F17142">
        <f>=1.2.0</f>
        <v/>
      </c>
      <c r="G17142" t="inlineStr">
        <is>
          <t>huey</t>
        </is>
      </c>
      <c r="H17142">
        <f>=1.1.2</f>
        <v/>
      </c>
    </row>
    <row r="17143">
      <c r="A17143" t="inlineStr">
        <is>
          <t>otree-core</t>
        </is>
      </c>
      <c r="B17143" t="inlineStr">
        <is>
          <t>538de14fe463dcfa6e2ec81e620283b74c578f81</t>
        </is>
      </c>
      <c r="C17143" t="inlineStr">
        <is>
          <t>2016-08-25 05:29:54+00:00</t>
        </is>
      </c>
      <c r="D17143" t="inlineStr">
        <is>
          <t>verchange</t>
        </is>
      </c>
      <c r="E17143" t="inlineStr">
        <is>
          <t>contextlib2</t>
        </is>
      </c>
      <c r="F17143">
        <f>=0.5.4</f>
        <v/>
      </c>
      <c r="G17143" t="inlineStr">
        <is>
          <t>contextlib2</t>
        </is>
      </c>
      <c r="H17143">
        <f>=0.5.3</f>
        <v/>
      </c>
    </row>
    <row r="17144">
      <c r="A17144" t="inlineStr">
        <is>
          <t>otree-core</t>
        </is>
      </c>
      <c r="B17144" t="inlineStr">
        <is>
          <t>538de14fe463dcfa6e2ec81e620283b74c578f81</t>
        </is>
      </c>
      <c r="C17144" t="inlineStr">
        <is>
          <t>2016-08-25 05:29:54+00:00</t>
        </is>
      </c>
      <c r="D17144" t="inlineStr">
        <is>
          <t>verchange</t>
        </is>
      </c>
      <c r="E17144" t="inlineStr">
        <is>
          <t>django-countries</t>
        </is>
      </c>
      <c r="F17144">
        <f>=4.0</f>
        <v/>
      </c>
      <c r="G17144" t="inlineStr">
        <is>
          <t>django-countries</t>
        </is>
      </c>
      <c r="H17144">
        <f>=3.4.1</f>
        <v/>
      </c>
    </row>
    <row r="17145">
      <c r="A17145" t="inlineStr">
        <is>
          <t>otree-core</t>
        </is>
      </c>
      <c r="B17145" t="inlineStr">
        <is>
          <t>538de14fe463dcfa6e2ec81e620283b74c578f81</t>
        </is>
      </c>
      <c r="C17145" t="inlineStr">
        <is>
          <t>2016-08-25 05:29:54+00:00</t>
        </is>
      </c>
      <c r="D17145" t="inlineStr">
        <is>
          <t>verchange</t>
        </is>
      </c>
      <c r="E17145" t="inlineStr">
        <is>
          <t>requests</t>
        </is>
      </c>
      <c r="F17145">
        <f>=2.11.1</f>
        <v/>
      </c>
      <c r="G17145" t="inlineStr">
        <is>
          <t>requests</t>
        </is>
      </c>
      <c r="H17145">
        <f>=2.10.0</f>
        <v/>
      </c>
    </row>
    <row r="17146">
      <c r="A17146" t="inlineStr">
        <is>
          <t>otree-core</t>
        </is>
      </c>
      <c r="B17146" t="inlineStr">
        <is>
          <t>538de14fe463dcfa6e2ec81e620283b74c578f81</t>
        </is>
      </c>
      <c r="C17146" t="inlineStr">
        <is>
          <t>2016-08-25 05:29:54+00:00</t>
        </is>
      </c>
      <c r="D17146" t="inlineStr">
        <is>
          <t>verchange</t>
        </is>
      </c>
      <c r="E17146" t="inlineStr">
        <is>
          <t>pytest</t>
        </is>
      </c>
      <c r="F17146">
        <f>=3.0.1</f>
        <v/>
      </c>
      <c r="G17146" t="inlineStr">
        <is>
          <t>pytest</t>
        </is>
      </c>
      <c r="H17146">
        <f>=3.0.0</f>
        <v/>
      </c>
    </row>
    <row r="17147">
      <c r="A17147" t="inlineStr">
        <is>
          <t>otree-core</t>
        </is>
      </c>
      <c r="B17147" t="inlineStr">
        <is>
          <t>538de14fe463dcfa6e2ec81e620283b74c578f81</t>
        </is>
      </c>
      <c r="C17147" t="inlineStr">
        <is>
          <t>2016-08-25 05:29:54+00:00</t>
        </is>
      </c>
      <c r="D17147" t="inlineStr">
        <is>
          <t>verchange</t>
        </is>
      </c>
      <c r="E17147" t="inlineStr">
        <is>
          <t>djangorestframework</t>
        </is>
      </c>
      <c r="F17147">
        <f>=3.4.6</f>
        <v/>
      </c>
      <c r="G17147" t="inlineStr">
        <is>
          <t>djangorestframework</t>
        </is>
      </c>
      <c r="H17147">
        <f>=3.3.3</f>
        <v/>
      </c>
    </row>
    <row r="17148">
      <c r="A17148" t="inlineStr">
        <is>
          <t>otree-core</t>
        </is>
      </c>
      <c r="B17148" t="inlineStr">
        <is>
          <t>538de14fe463dcfa6e2ec81e620283b74c578f81</t>
        </is>
      </c>
      <c r="C17148" t="inlineStr">
        <is>
          <t>2016-08-25 05:29:54+00:00</t>
        </is>
      </c>
      <c r="D17148" t="inlineStr">
        <is>
          <t>verchange</t>
        </is>
      </c>
      <c r="E17148" t="inlineStr">
        <is>
          <t>whitenoise</t>
        </is>
      </c>
      <c r="F17148">
        <f>=3.2.1</f>
        <v/>
      </c>
      <c r="G17148" t="inlineStr">
        <is>
          <t>whitenoise</t>
        </is>
      </c>
      <c r="H17148">
        <f>=3.0</f>
        <v/>
      </c>
    </row>
    <row r="17149">
      <c r="A17149" t="inlineStr">
        <is>
          <t>otree-core</t>
        </is>
      </c>
      <c r="B17149" t="inlineStr">
        <is>
          <t>538de14fe463dcfa6e2ec81e620283b74c578f81</t>
        </is>
      </c>
      <c r="C17149" t="inlineStr">
        <is>
          <t>2016-08-25 05:29:54+00:00</t>
        </is>
      </c>
      <c r="D17149" t="inlineStr">
        <is>
          <t>verchange</t>
        </is>
      </c>
      <c r="E17149" t="inlineStr">
        <is>
          <t>daphne</t>
        </is>
      </c>
      <c r="F17149">
        <f>=0.14.3</f>
        <v/>
      </c>
      <c r="G17149" t="inlineStr">
        <is>
          <t>daphne</t>
        </is>
      </c>
      <c r="H17149">
        <f>=0.12.0</f>
        <v/>
      </c>
    </row>
    <row r="17150">
      <c r="A17150" t="inlineStr">
        <is>
          <t>otree-core</t>
        </is>
      </c>
      <c r="B17150" t="inlineStr">
        <is>
          <t>538de14fe463dcfa6e2ec81e620283b74c578f81</t>
        </is>
      </c>
      <c r="C17150" t="inlineStr">
        <is>
          <t>2016-08-25 05:29:54+00:00</t>
        </is>
      </c>
      <c r="D17150" t="inlineStr">
        <is>
          <t>verchange</t>
        </is>
      </c>
      <c r="E17150" t="inlineStr">
        <is>
          <t>pytz</t>
        </is>
      </c>
      <c r="F17150">
        <f>=2016.6.1</f>
        <v/>
      </c>
      <c r="G17150" t="inlineStr">
        <is>
          <t>pytz</t>
        </is>
      </c>
      <c r="H17150">
        <f>=2016.4</f>
        <v/>
      </c>
    </row>
    <row r="17151">
      <c r="A17151" t="inlineStr">
        <is>
          <t>otree-core</t>
        </is>
      </c>
      <c r="B17151" t="inlineStr">
        <is>
          <t>538de14fe463dcfa6e2ec81e620283b74c578f81</t>
        </is>
      </c>
      <c r="C17151" t="inlineStr">
        <is>
          <t>2016-08-25 05:29:54+00:00</t>
        </is>
      </c>
      <c r="D17151" t="inlineStr">
        <is>
          <t>verchange</t>
        </is>
      </c>
      <c r="E17151" t="inlineStr">
        <is>
          <t>coverage</t>
        </is>
      </c>
      <c r="F17151">
        <f>=4.2</f>
        <v/>
      </c>
      <c r="G17151" t="inlineStr">
        <is>
          <t>coverage</t>
        </is>
      </c>
      <c r="H17151">
        <f>=4.0.3</f>
        <v/>
      </c>
    </row>
    <row r="17152">
      <c r="A17152" t="inlineStr">
        <is>
          <t>otree-core</t>
        </is>
      </c>
      <c r="B17152" t="inlineStr">
        <is>
          <t>538de14fe463dcfa6e2ec81e620283b74c578f81</t>
        </is>
      </c>
      <c r="C17152" t="inlineStr">
        <is>
          <t>2016-08-25 05:29:54+00:00</t>
        </is>
      </c>
      <c r="D17152" t="inlineStr">
        <is>
          <t>verchange</t>
        </is>
      </c>
      <c r="E17152" t="inlineStr">
        <is>
          <t>autobahn</t>
        </is>
      </c>
      <c r="F17152">
        <f>=0.16.0</f>
        <v/>
      </c>
      <c r="G17152" t="inlineStr">
        <is>
          <t>autobahn</t>
        </is>
      </c>
      <c r="H17152">
        <f>=0.14.0</f>
        <v/>
      </c>
    </row>
    <row r="17153">
      <c r="A17153" t="inlineStr">
        <is>
          <t>otree-core</t>
        </is>
      </c>
      <c r="B17153" t="inlineStr">
        <is>
          <t>538de14fe463dcfa6e2ec81e620283b74c578f81</t>
        </is>
      </c>
      <c r="C17153" t="inlineStr">
        <is>
          <t>2016-08-25 05:29:54+00:00</t>
        </is>
      </c>
      <c r="D17153" t="inlineStr">
        <is>
          <t>verchange</t>
        </is>
      </c>
      <c r="E17153" t="inlineStr">
        <is>
          <t>channels</t>
        </is>
      </c>
      <c r="F17153">
        <f>=0.17.2</f>
        <v/>
      </c>
      <c r="G17153" t="inlineStr">
        <is>
          <t>channels</t>
        </is>
      </c>
      <c r="H17153">
        <f>=0.13.1</f>
        <v/>
      </c>
    </row>
    <row r="17154">
      <c r="A17154" t="inlineStr">
        <is>
          <t>otree-core</t>
        </is>
      </c>
      <c r="B17154" t="inlineStr">
        <is>
          <t>538de14fe463dcfa6e2ec81e620283b74c578f81</t>
        </is>
      </c>
      <c r="C17154" t="inlineStr">
        <is>
          <t>2016-08-25 05:29:54+00:00</t>
        </is>
      </c>
      <c r="D17154" t="inlineStr">
        <is>
          <t>verchange</t>
        </is>
      </c>
      <c r="E17154" t="inlineStr">
        <is>
          <t>asgiref</t>
        </is>
      </c>
      <c r="F17154">
        <f>=0.14.0</f>
        <v/>
      </c>
      <c r="G17154" t="inlineStr">
        <is>
          <t>asgiref</t>
        </is>
      </c>
      <c r="H17154">
        <f>=0.13.0</f>
        <v/>
      </c>
    </row>
    <row r="17155">
      <c r="A17155" t="inlineStr">
        <is>
          <t>otree-core</t>
        </is>
      </c>
      <c r="B17155" t="inlineStr">
        <is>
          <t>538de14fe463dcfa6e2ec81e620283b74c578f81</t>
        </is>
      </c>
      <c r="C17155" t="inlineStr">
        <is>
          <t>2016-08-25 05:29:54+00:00</t>
        </is>
      </c>
      <c r="D17155" t="inlineStr">
        <is>
          <t>verchange</t>
        </is>
      </c>
      <c r="E17155" t="inlineStr">
        <is>
          <t>schema</t>
        </is>
      </c>
      <c r="F17155">
        <f>=0.6.2</f>
        <v/>
      </c>
      <c r="G17155" t="inlineStr">
        <is>
          <t>schema</t>
        </is>
      </c>
      <c r="H17155">
        <f>=0.5.0</f>
        <v/>
      </c>
    </row>
    <row r="17156">
      <c r="A17156" t="inlineStr">
        <is>
          <t>otree-core</t>
        </is>
      </c>
      <c r="B17156" t="inlineStr">
        <is>
          <t>538de14fe463dcfa6e2ec81e620283b74c578f81</t>
        </is>
      </c>
      <c r="C17156" t="inlineStr">
        <is>
          <t>2016-08-25 05:29:54+00:00</t>
        </is>
      </c>
      <c r="D17156" t="inlineStr">
        <is>
          <t>verchange</t>
        </is>
      </c>
      <c r="E17156" t="inlineStr">
        <is>
          <t>django-floppyforms</t>
        </is>
      </c>
      <c r="F17156">
        <f>=1.7.0</f>
        <v/>
      </c>
      <c r="G17156" t="inlineStr">
        <is>
          <t>django-floppyforms</t>
        </is>
      </c>
      <c r="H17156">
        <f>=1.6.2</f>
        <v/>
      </c>
    </row>
    <row r="17157">
      <c r="A17157" t="inlineStr">
        <is>
          <t>otree-core</t>
        </is>
      </c>
      <c r="B17157" t="inlineStr">
        <is>
          <t>538de14fe463dcfa6e2ec81e620283b74c578f81</t>
        </is>
      </c>
      <c r="C17157" t="inlineStr">
        <is>
          <t>2016-08-25 05:29:54+00:00</t>
        </is>
      </c>
      <c r="D17157" t="inlineStr">
        <is>
          <t>verchange</t>
        </is>
      </c>
      <c r="E17157" t="inlineStr">
        <is>
          <t>zope.interface</t>
        </is>
      </c>
      <c r="F17157">
        <f>=4.2.0</f>
        <v/>
      </c>
      <c r="G17157" t="inlineStr">
        <is>
          <t>zope.interface</t>
        </is>
      </c>
      <c r="H17157">
        <f>=4.1.3</f>
        <v/>
      </c>
    </row>
    <row r="17158">
      <c r="A17158" t="inlineStr">
        <is>
          <t>otree-core</t>
        </is>
      </c>
      <c r="B17158" t="inlineStr">
        <is>
          <t>538de14fe463dcfa6e2ec81e620283b74c578f81</t>
        </is>
      </c>
      <c r="C17158" t="inlineStr">
        <is>
          <t>2016-08-25 05:29:54+00:00</t>
        </is>
      </c>
      <c r="D17158" t="inlineStr">
        <is>
          <t>verchange</t>
        </is>
      </c>
      <c r="E17158" t="inlineStr">
        <is>
          <t>Twisted</t>
        </is>
      </c>
      <c r="F17158">
        <f>=16.2.0</f>
        <v/>
      </c>
      <c r="G17158" t="inlineStr">
        <is>
          <t>Twisted</t>
        </is>
      </c>
      <c r="H17158">
        <f>=16.1.1</f>
        <v/>
      </c>
    </row>
    <row r="17159">
      <c r="A17159" t="inlineStr">
        <is>
          <t>otree-core</t>
        </is>
      </c>
      <c r="B17159" t="inlineStr">
        <is>
          <t>538de14fe463dcfa6e2ec81e620283b74c578f81</t>
        </is>
      </c>
      <c r="C17159" t="inlineStr">
        <is>
          <t>2016-08-25 05:29:54+00:00</t>
        </is>
      </c>
      <c r="D17159" t="inlineStr">
        <is>
          <t>verchange</t>
        </is>
      </c>
      <c r="E17159" t="inlineStr">
        <is>
          <t>raven</t>
        </is>
      </c>
      <c r="F17159">
        <f>=5.25.0</f>
        <v/>
      </c>
      <c r="G17159" t="inlineStr">
        <is>
          <t>raven</t>
        </is>
      </c>
      <c r="H17159">
        <f>=5.17.0</f>
        <v/>
      </c>
    </row>
    <row r="17160">
      <c r="A17160" t="inlineStr">
        <is>
          <t>otree-core</t>
        </is>
      </c>
      <c r="B17160" t="inlineStr">
        <is>
          <t>538de14fe463dcfa6e2ec81e620283b74c578f81</t>
        </is>
      </c>
      <c r="C17160" t="inlineStr">
        <is>
          <t>2016-08-25 05:29:54+00:00</t>
        </is>
      </c>
      <c r="D17160" t="inlineStr">
        <is>
          <t>verchange</t>
        </is>
      </c>
      <c r="E17160" t="inlineStr">
        <is>
          <t>pbr</t>
        </is>
      </c>
      <c r="F17160">
        <f>=1.10.0</f>
        <v/>
      </c>
      <c r="G17160" t="inlineStr">
        <is>
          <t>pbr</t>
        </is>
      </c>
      <c r="H17160">
        <f>=1.9.1</f>
        <v/>
      </c>
    </row>
    <row r="17161">
      <c r="A17161" t="inlineStr">
        <is>
          <t>otree-core</t>
        </is>
      </c>
      <c r="B17161" t="inlineStr">
        <is>
          <t>538de14fe463dcfa6e2ec81e620283b74c578f81</t>
        </is>
      </c>
      <c r="C17161" t="inlineStr">
        <is>
          <t>2016-08-25 05:29:54+00:00</t>
        </is>
      </c>
      <c r="D17161" t="inlineStr">
        <is>
          <t>verchange</t>
        </is>
      </c>
      <c r="E17161" t="inlineStr">
        <is>
          <t>asgi-redis</t>
        </is>
      </c>
      <c r="F17161">
        <f>=0.14.1</f>
        <v/>
      </c>
      <c r="G17161" t="inlineStr">
        <is>
          <t>asgi-redis</t>
        </is>
      </c>
      <c r="H17161">
        <f>=0.11.0</f>
        <v/>
      </c>
    </row>
    <row r="17162">
      <c r="A17162" t="inlineStr">
        <is>
          <t>otree-core</t>
        </is>
      </c>
      <c r="B17162" t="inlineStr">
        <is>
          <t>538de14fe463dcfa6e2ec81e620283b74c578f81</t>
        </is>
      </c>
      <c r="C17162" t="inlineStr">
        <is>
          <t>2016-08-25 05:29:54+00:00</t>
        </is>
      </c>
      <c r="D17162" t="inlineStr">
        <is>
          <t>verchange</t>
        </is>
      </c>
      <c r="E17162" t="inlineStr">
        <is>
          <t>pytest-django</t>
        </is>
      </c>
      <c r="F17162">
        <f>=3.0.0</f>
        <v/>
      </c>
      <c r="G17162" t="inlineStr">
        <is>
          <t>pytest-django</t>
        </is>
      </c>
      <c r="H17162">
        <f>=2.9.1</f>
        <v/>
      </c>
    </row>
    <row r="17163">
      <c r="A17163" t="inlineStr">
        <is>
          <t>otree-core</t>
        </is>
      </c>
      <c r="B17163" t="inlineStr">
        <is>
          <t>538de14fe463dcfa6e2ec81e620283b74c578f81</t>
        </is>
      </c>
      <c r="C17163" t="inlineStr">
        <is>
          <t>2016-08-25 05:29:54+00:00</t>
        </is>
      </c>
      <c r="D17163" t="inlineStr">
        <is>
          <t>verchange</t>
        </is>
      </c>
      <c r="E17163" t="inlineStr">
        <is>
          <t>msgpack-python</t>
        </is>
      </c>
      <c r="F17163">
        <f>=0.4.8</f>
        <v/>
      </c>
      <c r="G17163" t="inlineStr">
        <is>
          <t>msgpack-python</t>
        </is>
      </c>
      <c r="H17163">
        <f>=0.4.7</f>
        <v/>
      </c>
    </row>
    <row r="17164">
      <c r="A17164" t="inlineStr">
        <is>
          <t>otree-core</t>
        </is>
      </c>
      <c r="B17164" t="inlineStr">
        <is>
          <t>538de14fe463dcfa6e2ec81e620283b74c578f81</t>
        </is>
      </c>
      <c r="C17164" t="inlineStr">
        <is>
          <t>2016-08-25 05:29:54+00:00</t>
        </is>
      </c>
      <c r="D17164" t="inlineStr">
        <is>
          <t>verchange</t>
        </is>
      </c>
      <c r="E17164" t="inlineStr">
        <is>
          <t>boto</t>
        </is>
      </c>
      <c r="F17164">
        <f>=2.42.0</f>
        <v/>
      </c>
      <c r="G17164" t="inlineStr">
        <is>
          <t>boto</t>
        </is>
      </c>
      <c r="H17164">
        <f>=2.40.0</f>
        <v/>
      </c>
    </row>
    <row r="17165">
      <c r="A17165" t="inlineStr">
        <is>
          <t>otree-core</t>
        </is>
      </c>
      <c r="B17165" t="inlineStr">
        <is>
          <t>538de14fe463dcfa6e2ec81e620283b74c578f81</t>
        </is>
      </c>
      <c r="C17165" t="inlineStr">
        <is>
          <t>2016-08-25 05:29:54+00:00</t>
        </is>
      </c>
      <c r="D17165" t="inlineStr">
        <is>
          <t>add</t>
        </is>
      </c>
      <c r="E17165" t="inlineStr">
        <is>
          <t>py</t>
        </is>
      </c>
      <c r="F17165">
        <f>=1.4.31</f>
        <v/>
      </c>
      <c r="G17165" t="inlineStr"/>
      <c r="H17165" t="inlineStr"/>
    </row>
    <row r="17166">
      <c r="A17166" t="inlineStr">
        <is>
          <t>otree-core</t>
        </is>
      </c>
      <c r="B17166" t="inlineStr">
        <is>
          <t>538de14fe463dcfa6e2ec81e620283b74c578f81</t>
        </is>
      </c>
      <c r="C17166" t="inlineStr">
        <is>
          <t>2016-08-25 05:29:54+00:00</t>
        </is>
      </c>
      <c r="D17166" t="inlineStr">
        <is>
          <t>rem</t>
        </is>
      </c>
      <c r="E17166" t="inlineStr"/>
      <c r="F17166" t="inlineStr"/>
      <c r="G17166" t="inlineStr">
        <is>
          <t>amqp</t>
        </is>
      </c>
      <c r="H17166">
        <f>=1.4.9</f>
        <v/>
      </c>
    </row>
    <row r="17167">
      <c r="A17167" t="inlineStr">
        <is>
          <t>otree-core</t>
        </is>
      </c>
      <c r="B17167" t="inlineStr">
        <is>
          <t>538de14fe463dcfa6e2ec81e620283b74c578f81</t>
        </is>
      </c>
      <c r="C17167" t="inlineStr">
        <is>
          <t>2016-08-25 05:29:54+00:00</t>
        </is>
      </c>
      <c r="D17167" t="inlineStr">
        <is>
          <t>rem</t>
        </is>
      </c>
      <c r="E17167" t="inlineStr"/>
      <c r="F17167" t="inlineStr"/>
      <c r="G17167" t="inlineStr">
        <is>
          <t>anyjson</t>
        </is>
      </c>
      <c r="H17167">
        <f>=0.3.3</f>
        <v/>
      </c>
    </row>
    <row r="17168">
      <c r="A17168" t="inlineStr">
        <is>
          <t>otree-core</t>
        </is>
      </c>
      <c r="B17168" t="inlineStr">
        <is>
          <t>538de14fe463dcfa6e2ec81e620283b74c578f81</t>
        </is>
      </c>
      <c r="C17168" t="inlineStr">
        <is>
          <t>2016-08-25 05:29:54+00:00</t>
        </is>
      </c>
      <c r="D17168" t="inlineStr">
        <is>
          <t>rem</t>
        </is>
      </c>
      <c r="E17168" t="inlineStr"/>
      <c r="F17168" t="inlineStr"/>
      <c r="G17168" t="inlineStr">
        <is>
          <t>django-extensions</t>
        </is>
      </c>
      <c r="H17168">
        <f>=1.6.7</f>
        <v/>
      </c>
    </row>
    <row r="17169">
      <c r="A17169" t="inlineStr">
        <is>
          <t>otree-core</t>
        </is>
      </c>
      <c r="B17169" t="inlineStr">
        <is>
          <t>538de14fe463dcfa6e2ec81e620283b74c578f81</t>
        </is>
      </c>
      <c r="C17169" t="inlineStr">
        <is>
          <t>2016-08-25 05:29:54+00:00</t>
        </is>
      </c>
      <c r="D17169" t="inlineStr">
        <is>
          <t>rem</t>
        </is>
      </c>
      <c r="E17169" t="inlineStr"/>
      <c r="F17169" t="inlineStr"/>
      <c r="G17169" t="inlineStr">
        <is>
          <t>django-inspect-model</t>
        </is>
      </c>
      <c r="H17169">
        <f>=0.7</f>
        <v/>
      </c>
    </row>
    <row r="17170">
      <c r="A17170" t="inlineStr">
        <is>
          <t>otree-core</t>
        </is>
      </c>
      <c r="B17170" t="inlineStr">
        <is>
          <t>538de14fe463dcfa6e2ec81e620283b74c578f81</t>
        </is>
      </c>
      <c r="C17170" t="inlineStr">
        <is>
          <t>2016-08-25 05:29:54+00:00</t>
        </is>
      </c>
      <c r="D17170" t="inlineStr">
        <is>
          <t>rem</t>
        </is>
      </c>
      <c r="E17170" t="inlineStr"/>
      <c r="F17170" t="inlineStr"/>
      <c r="G17170" t="inlineStr">
        <is>
          <t>funcsigs</t>
        </is>
      </c>
      <c r="H17170">
        <f>=1.0.2</f>
        <v/>
      </c>
    </row>
    <row r="17171">
      <c r="A17171" t="inlineStr">
        <is>
          <t>otree-core</t>
        </is>
      </c>
      <c r="B17171" t="inlineStr">
        <is>
          <t>538de14fe463dcfa6e2ec81e620283b74c578f81</t>
        </is>
      </c>
      <c r="C17171" t="inlineStr">
        <is>
          <t>2016-08-25 05:29:54+00:00</t>
        </is>
      </c>
      <c r="D17171" t="inlineStr">
        <is>
          <t>rem</t>
        </is>
      </c>
      <c r="E17171" t="inlineStr"/>
      <c r="F17171" t="inlineStr"/>
      <c r="G17171" t="inlineStr">
        <is>
          <t>xmltodict</t>
        </is>
      </c>
      <c r="H17171">
        <f>=0.10.1</f>
        <v/>
      </c>
    </row>
    <row r="17172">
      <c r="A17172" t="inlineStr">
        <is>
          <t>otree-core</t>
        </is>
      </c>
      <c r="B17172" t="inlineStr">
        <is>
          <t>538de14fe463dcfa6e2ec81e620283b74c578f81</t>
        </is>
      </c>
      <c r="C17172" t="inlineStr">
        <is>
          <t>2016-08-25 05:29:54+00:00</t>
        </is>
      </c>
      <c r="D17172" t="inlineStr">
        <is>
          <t>rem</t>
        </is>
      </c>
      <c r="E17172" t="inlineStr"/>
      <c r="F17172" t="inlineStr"/>
      <c r="G17172" t="inlineStr">
        <is>
          <t>selenium</t>
        </is>
      </c>
      <c r="H17172">
        <f>=2.53.2</f>
        <v/>
      </c>
    </row>
    <row r="17173">
      <c r="A17173" t="inlineStr">
        <is>
          <t>otree-core</t>
        </is>
      </c>
      <c r="B17173" t="inlineStr">
        <is>
          <t>538de14fe463dcfa6e2ec81e620283b74c578f81</t>
        </is>
      </c>
      <c r="C17173" t="inlineStr">
        <is>
          <t>2016-08-25 05:29:54+00:00</t>
        </is>
      </c>
      <c r="D17173" t="inlineStr">
        <is>
          <t>rem</t>
        </is>
      </c>
      <c r="E17173" t="inlineStr"/>
      <c r="F17173" t="inlineStr"/>
      <c r="G17173" t="inlineStr">
        <is>
          <t>psutil</t>
        </is>
      </c>
      <c r="H17173">
        <f>=4.2.0</f>
        <v/>
      </c>
    </row>
    <row r="17174">
      <c r="A17174" t="inlineStr">
        <is>
          <t>otree-core</t>
        </is>
      </c>
      <c r="B17174" t="inlineStr">
        <is>
          <t>538de14fe463dcfa6e2ec81e620283b74c578f81</t>
        </is>
      </c>
      <c r="C17174" t="inlineStr">
        <is>
          <t>2016-08-25 05:29:54+00:00</t>
        </is>
      </c>
      <c r="D17174" t="inlineStr">
        <is>
          <t>rem</t>
        </is>
      </c>
      <c r="E17174" t="inlineStr"/>
      <c r="F17174" t="inlineStr"/>
      <c r="G17174" t="inlineStr">
        <is>
          <t>tqdm</t>
        </is>
      </c>
      <c r="H17174">
        <f>=4.7.4</f>
        <v/>
      </c>
    </row>
    <row r="17175">
      <c r="A17175" t="inlineStr">
        <is>
          <t>otree-core</t>
        </is>
      </c>
      <c r="B17175" t="inlineStr">
        <is>
          <t>4d1f63259fe037a6ef196b1c5323b8c17d3e0683</t>
        </is>
      </c>
      <c r="C17175" t="inlineStr">
        <is>
          <t>2016-08-30 10:32:10+00:00</t>
        </is>
      </c>
      <c r="D17175" t="inlineStr">
        <is>
          <t>verchange</t>
        </is>
      </c>
      <c r="E17175" t="inlineStr">
        <is>
          <t>pytest</t>
        </is>
      </c>
      <c r="F17175">
        <f>=2.9.2</f>
        <v/>
      </c>
      <c r="G17175" t="inlineStr">
        <is>
          <t>pytest</t>
        </is>
      </c>
      <c r="H17175">
        <f>=3.0.1</f>
        <v/>
      </c>
    </row>
    <row r="17176">
      <c r="A17176" t="inlineStr">
        <is>
          <t>otree-core</t>
        </is>
      </c>
      <c r="B17176" t="inlineStr">
        <is>
          <t>82b839f0d364debe6f7c7f7ab7eeda62ed9dd500</t>
        </is>
      </c>
      <c r="C17176" t="inlineStr">
        <is>
          <t>2016-09-02 03:56:54+00:00</t>
        </is>
      </c>
      <c r="D17176" t="inlineStr">
        <is>
          <t>rem</t>
        </is>
      </c>
      <c r="E17176" t="inlineStr"/>
      <c r="F17176" t="inlineStr"/>
      <c r="G17176" t="inlineStr">
        <is>
          <t>ordered-set</t>
        </is>
      </c>
      <c r="H17176">
        <f>=2.0.1</f>
        <v/>
      </c>
    </row>
    <row r="17177">
      <c r="A17177" t="inlineStr">
        <is>
          <t>otree-core</t>
        </is>
      </c>
      <c r="B17177" t="inlineStr">
        <is>
          <t>d3d2cf534dedb6cdf976ca8a3d68013bfca82368</t>
        </is>
      </c>
      <c r="C17177" t="inlineStr">
        <is>
          <t>2016-09-20 16:28:11+00:00</t>
        </is>
      </c>
      <c r="D17177" t="inlineStr">
        <is>
          <t>add</t>
        </is>
      </c>
      <c r="E17177" t="inlineStr">
        <is>
          <t>XlsxWriter</t>
        </is>
      </c>
      <c r="F17177">
        <f>=0.9.3</f>
        <v/>
      </c>
      <c r="G17177" t="inlineStr"/>
      <c r="H17177" t="inlineStr"/>
    </row>
    <row r="17178">
      <c r="A17178" t="inlineStr">
        <is>
          <t>otree-core</t>
        </is>
      </c>
      <c r="B17178" t="inlineStr">
        <is>
          <t>2e36d03772d50ebfb976144276c2e1e4585348f9</t>
        </is>
      </c>
      <c r="C17178" t="inlineStr">
        <is>
          <t>2016-10-18 14:34:11+00:00</t>
        </is>
      </c>
      <c r="D17178" t="inlineStr">
        <is>
          <t>add</t>
        </is>
      </c>
      <c r="E17178" t="inlineStr">
        <is>
          <t>python-redis-lock</t>
        </is>
      </c>
      <c r="F17178" t="inlineStr"/>
      <c r="G17178" t="inlineStr"/>
      <c r="H17178" t="inlineStr"/>
    </row>
    <row r="17179">
      <c r="A17179" t="inlineStr">
        <is>
          <t>otree-core</t>
        </is>
      </c>
      <c r="B17179" t="inlineStr">
        <is>
          <t>531480fb9c3c4e2721e71c6030a47b762bd0fd90</t>
        </is>
      </c>
      <c r="C17179" t="inlineStr">
        <is>
          <t>2016-11-16 04:28:03+00:00</t>
        </is>
      </c>
      <c r="D17179" t="inlineStr">
        <is>
          <t>verchange</t>
        </is>
      </c>
      <c r="E17179" t="inlineStr">
        <is>
          <t>channels</t>
        </is>
      </c>
      <c r="F17179">
        <f>=0.17.3</f>
        <v/>
      </c>
      <c r="G17179" t="inlineStr">
        <is>
          <t>channels</t>
        </is>
      </c>
      <c r="H17179">
        <f>=0.17.2</f>
        <v/>
      </c>
    </row>
    <row r="17180">
      <c r="A17180" t="inlineStr">
        <is>
          <t>otree-core</t>
        </is>
      </c>
      <c r="B17180" t="inlineStr">
        <is>
          <t>42ebe23b52a1a73262bba3e1dbc16e1ef481b1f5</t>
        </is>
      </c>
      <c r="C17180" t="inlineStr">
        <is>
          <t>2017-05-23 08:53:01+00:00</t>
        </is>
      </c>
      <c r="D17180" t="inlineStr">
        <is>
          <t>verchange</t>
        </is>
      </c>
      <c r="E17180" t="inlineStr">
        <is>
          <t>django-easymoney</t>
        </is>
      </c>
      <c r="F17180">
        <f>=0.7.2</f>
        <v/>
      </c>
      <c r="G17180" t="inlineStr">
        <is>
          <t>django-easymoney</t>
        </is>
      </c>
      <c r="H17180">
        <f>=0.7.1</f>
        <v/>
      </c>
    </row>
    <row r="17181">
      <c r="A17181" t="inlineStr">
        <is>
          <t>otree-core</t>
        </is>
      </c>
      <c r="B17181" t="inlineStr">
        <is>
          <t>42ebe23b52a1a73262bba3e1dbc16e1ef481b1f5</t>
        </is>
      </c>
      <c r="C17181" t="inlineStr">
        <is>
          <t>2017-05-23 08:53:01+00:00</t>
        </is>
      </c>
      <c r="D17181" t="inlineStr">
        <is>
          <t>rem</t>
        </is>
      </c>
      <c r="E17181" t="inlineStr"/>
      <c r="F17181" t="inlineStr"/>
      <c r="G17181" t="inlineStr">
        <is>
          <t>mock</t>
        </is>
      </c>
      <c r="H17181">
        <f>=2.0.0</f>
        <v/>
      </c>
    </row>
    <row r="17182">
      <c r="A17182" t="inlineStr">
        <is>
          <t>marshmallow-peewee</t>
        </is>
      </c>
      <c r="B17182" t="inlineStr">
        <is>
          <t>b335b99904c49df17496b806974e7ad633d649c2</t>
        </is>
      </c>
      <c r="C17182" t="inlineStr">
        <is>
          <t>2016-03-29 23:00:42+00:00</t>
        </is>
      </c>
      <c r="D17182" t="inlineStr">
        <is>
          <t>verchange</t>
        </is>
      </c>
      <c r="E17182" t="inlineStr">
        <is>
          <t>peewee</t>
        </is>
      </c>
      <c r="F17182">
        <f>=2.8.0</f>
        <v/>
      </c>
      <c r="G17182" t="inlineStr">
        <is>
          <t>peewee</t>
        </is>
      </c>
      <c r="H17182" t="inlineStr"/>
    </row>
    <row r="17183">
      <c r="A17183" t="inlineStr">
        <is>
          <t>marshmallow-peewee</t>
        </is>
      </c>
      <c r="B17183" t="inlineStr">
        <is>
          <t>b335b99904c49df17496b806974e7ad633d649c2</t>
        </is>
      </c>
      <c r="C17183" t="inlineStr">
        <is>
          <t>2016-03-29 23:00:42+00:00</t>
        </is>
      </c>
      <c r="D17183" t="inlineStr">
        <is>
          <t>verchange</t>
        </is>
      </c>
      <c r="E17183" t="inlineStr">
        <is>
          <t>marshmallow</t>
        </is>
      </c>
      <c r="F17183">
        <f>=2.6.1</f>
        <v/>
      </c>
      <c r="G17183" t="inlineStr">
        <is>
          <t>marshmallow</t>
        </is>
      </c>
      <c r="H17183" t="inlineStr"/>
    </row>
    <row r="17184">
      <c r="A17184" t="inlineStr">
        <is>
          <t>marshmallow-peewee</t>
        </is>
      </c>
      <c r="B17184" t="inlineStr">
        <is>
          <t>c677b727112cf32f08c30612c4b8df455f77efe3</t>
        </is>
      </c>
      <c r="C17184" t="inlineStr">
        <is>
          <t>2016-07-27 20:40:02+00:00</t>
        </is>
      </c>
      <c r="D17184" t="inlineStr">
        <is>
          <t>verchange</t>
        </is>
      </c>
      <c r="E17184" t="inlineStr">
        <is>
          <t>peewee</t>
        </is>
      </c>
      <c r="F17184" t="inlineStr">
        <is>
          <t>&gt;=2.8.0</t>
        </is>
      </c>
      <c r="G17184" t="inlineStr">
        <is>
          <t>peewee</t>
        </is>
      </c>
      <c r="H17184">
        <f>=2.8.0</f>
        <v/>
      </c>
    </row>
    <row r="17185">
      <c r="A17185" t="inlineStr">
        <is>
          <t>marshmallow-peewee</t>
        </is>
      </c>
      <c r="B17185" t="inlineStr">
        <is>
          <t>c677b727112cf32f08c30612c4b8df455f77efe3</t>
        </is>
      </c>
      <c r="C17185" t="inlineStr">
        <is>
          <t>2016-07-27 20:40:02+00:00</t>
        </is>
      </c>
      <c r="D17185" t="inlineStr">
        <is>
          <t>verchange</t>
        </is>
      </c>
      <c r="E17185" t="inlineStr">
        <is>
          <t>marshmallow</t>
        </is>
      </c>
      <c r="F17185" t="inlineStr">
        <is>
          <t>&gt;=2.6.1</t>
        </is>
      </c>
      <c r="G17185" t="inlineStr">
        <is>
          <t>marshmallow</t>
        </is>
      </c>
      <c r="H17185">
        <f>=2.6.1</f>
        <v/>
      </c>
    </row>
    <row r="17186">
      <c r="A17186" t="inlineStr">
        <is>
          <t>marshmallow-peewee</t>
        </is>
      </c>
      <c r="B17186" t="inlineStr">
        <is>
          <t>c22de5c0c9789028ebe82f097f96ec2cbc14cd93</t>
        </is>
      </c>
      <c r="C17186" t="inlineStr">
        <is>
          <t>2018-04-25 11:17:11+00:00</t>
        </is>
      </c>
      <c r="D17186" t="inlineStr">
        <is>
          <t>verchange</t>
        </is>
      </c>
      <c r="E17186" t="inlineStr">
        <is>
          <t>peewee</t>
        </is>
      </c>
      <c r="F17186" t="inlineStr">
        <is>
          <t>&gt;=3.3.0</t>
        </is>
      </c>
      <c r="G17186" t="inlineStr">
        <is>
          <t>peewee</t>
        </is>
      </c>
      <c r="H17186" t="inlineStr">
        <is>
          <t>&gt;=2.8.0</t>
        </is>
      </c>
    </row>
    <row r="17187">
      <c r="A17187" t="inlineStr">
        <is>
          <t>marshmallow-peewee</t>
        </is>
      </c>
      <c r="B17187" t="inlineStr">
        <is>
          <t>c22de5c0c9789028ebe82f097f96ec2cbc14cd93</t>
        </is>
      </c>
      <c r="C17187" t="inlineStr">
        <is>
          <t>2018-04-25 11:17:11+00:00</t>
        </is>
      </c>
      <c r="D17187" t="inlineStr">
        <is>
          <t>verchange</t>
        </is>
      </c>
      <c r="E17187" t="inlineStr">
        <is>
          <t>marshmallow</t>
        </is>
      </c>
      <c r="F17187" t="inlineStr">
        <is>
          <t>&gt;=2.15.0</t>
        </is>
      </c>
      <c r="G17187" t="inlineStr">
        <is>
          <t>marshmallow</t>
        </is>
      </c>
      <c r="H17187" t="inlineStr">
        <is>
          <t>&gt;=2.6.1</t>
        </is>
      </c>
    </row>
    <row r="17188">
      <c r="A17188" t="inlineStr">
        <is>
          <t>stuntcat</t>
        </is>
      </c>
      <c r="B17188" t="inlineStr">
        <is>
          <t>9f829061d340c6c5678712c3feaf0780b58f8040</t>
        </is>
      </c>
      <c r="C17188" t="inlineStr">
        <is>
          <t>2018-12-04 12:30:37+00:00</t>
        </is>
      </c>
      <c r="D17188" t="inlineStr">
        <is>
          <t>verchange</t>
        </is>
      </c>
      <c r="E17188" t="inlineStr">
        <is>
          <t>thorpy</t>
        </is>
      </c>
      <c r="F17188" t="inlineStr"/>
      <c r="G17188" t="inlineStr">
        <is>
          <t>thorpy</t>
        </is>
      </c>
      <c r="H17188" t="inlineStr"/>
    </row>
    <row r="17189">
      <c r="A17189" t="inlineStr">
        <is>
          <t>stuntcat</t>
        </is>
      </c>
      <c r="B17189" t="inlineStr">
        <is>
          <t>9f829061d340c6c5678712c3feaf0780b58f8040</t>
        </is>
      </c>
      <c r="C17189" t="inlineStr">
        <is>
          <t>2018-12-04 12:30:37+00:00</t>
        </is>
      </c>
      <c r="D17189" t="inlineStr">
        <is>
          <t>add</t>
        </is>
      </c>
      <c r="E17189" t="inlineStr">
        <is>
          <t>pymunk</t>
        </is>
      </c>
      <c r="F17189" t="inlineStr"/>
      <c r="G17189" t="inlineStr"/>
      <c r="H17189" t="inlineStr"/>
    </row>
    <row r="17190">
      <c r="A17190" t="inlineStr">
        <is>
          <t>stuntcat</t>
        </is>
      </c>
      <c r="B17190" t="inlineStr">
        <is>
          <t>4f72f73ea65f108e6abff7cab1692c6de4307b31</t>
        </is>
      </c>
      <c r="C17190" t="inlineStr">
        <is>
          <t>2019-01-05 10:25:13+00:00</t>
        </is>
      </c>
      <c r="D17190" t="inlineStr">
        <is>
          <t>verchange</t>
        </is>
      </c>
      <c r="E17190" t="inlineStr">
        <is>
          <t>pymunk</t>
        </is>
      </c>
      <c r="F17190" t="inlineStr">
        <is>
          <t>&gt;=5.4.1</t>
        </is>
      </c>
      <c r="G17190" t="inlineStr">
        <is>
          <t>pymunk</t>
        </is>
      </c>
      <c r="H17190" t="inlineStr"/>
    </row>
    <row r="17191">
      <c r="A17191" t="inlineStr">
        <is>
          <t>stuntcat</t>
        </is>
      </c>
      <c r="B17191" t="inlineStr">
        <is>
          <t>6c899e5bc9110339d6a96f380cecabf2957b7b13</t>
        </is>
      </c>
      <c r="C17191" t="inlineStr">
        <is>
          <t>2019-09-20 17:10:16+00:00</t>
        </is>
      </c>
      <c r="D17191" t="inlineStr">
        <is>
          <t>verchange</t>
        </is>
      </c>
      <c r="E17191" t="inlineStr">
        <is>
          <t>pymunk</t>
        </is>
      </c>
      <c r="F17191" t="inlineStr">
        <is>
          <t>&gt;=5.4.2</t>
        </is>
      </c>
      <c r="G17191" t="inlineStr">
        <is>
          <t>pymunk</t>
        </is>
      </c>
      <c r="H17191" t="inlineStr">
        <is>
          <t>&gt;=5.4.1</t>
        </is>
      </c>
    </row>
    <row r="17192">
      <c r="A17192" t="inlineStr">
        <is>
          <t>stuntcat</t>
        </is>
      </c>
      <c r="B17192" t="inlineStr">
        <is>
          <t>c2fb8947a6164a29299e19585ce614902ad2d4e0</t>
        </is>
      </c>
      <c r="C17192" t="inlineStr">
        <is>
          <t>2020-12-29 15:14:43+00:00</t>
        </is>
      </c>
      <c r="D17192" t="inlineStr">
        <is>
          <t>verchange</t>
        </is>
      </c>
      <c r="E17192" t="inlineStr">
        <is>
          <t>pytmx</t>
        </is>
      </c>
      <c r="F17192">
        <f>=3.21.6</f>
        <v/>
      </c>
      <c r="G17192" t="inlineStr">
        <is>
          <t>pytmx</t>
        </is>
      </c>
      <c r="H17192" t="inlineStr"/>
    </row>
    <row r="17193">
      <c r="A17193" t="inlineStr">
        <is>
          <t>stuntcat</t>
        </is>
      </c>
      <c r="B17193" t="inlineStr">
        <is>
          <t>c2fb8947a6164a29299e19585ce614902ad2d4e0</t>
        </is>
      </c>
      <c r="C17193" t="inlineStr">
        <is>
          <t>2020-12-29 15:14:43+00:00</t>
        </is>
      </c>
      <c r="D17193" t="inlineStr">
        <is>
          <t>verchange</t>
        </is>
      </c>
      <c r="E17193" t="inlineStr">
        <is>
          <t>pymunk</t>
        </is>
      </c>
      <c r="F17193" t="inlineStr">
        <is>
          <t>&gt;=5.4.2;&lt;6.0.0</t>
        </is>
      </c>
      <c r="G17193" t="inlineStr">
        <is>
          <t>pymunk</t>
        </is>
      </c>
      <c r="H17193" t="inlineStr">
        <is>
          <t>&gt;=5.4.2</t>
        </is>
      </c>
    </row>
    <row r="17194">
      <c r="A17194" t="inlineStr">
        <is>
          <t>stuntcat</t>
        </is>
      </c>
      <c r="B17194" t="inlineStr">
        <is>
          <t>c2fb8947a6164a29299e19585ce614902ad2d4e0</t>
        </is>
      </c>
      <c r="C17194" t="inlineStr">
        <is>
          <t>2020-12-29 15:14:43+00:00</t>
        </is>
      </c>
      <c r="D17194" t="inlineStr">
        <is>
          <t>add</t>
        </is>
      </c>
      <c r="E17194" t="inlineStr">
        <is>
          <t>typing</t>
        </is>
      </c>
      <c r="F17194" t="inlineStr"/>
      <c r="G17194" t="inlineStr"/>
      <c r="H17194" t="inlineStr"/>
    </row>
    <row r="17195">
      <c r="A17195" t="inlineStr">
        <is>
          <t>jpylyzer</t>
        </is>
      </c>
      <c r="B17195" t="inlineStr">
        <is>
          <t>d5132155e3591ba4087fa4220fa06047f945eb86</t>
        </is>
      </c>
      <c r="C17195" t="inlineStr">
        <is>
          <t>2019-11-21 16:33:52+00:00</t>
        </is>
      </c>
      <c r="D17195" t="inlineStr">
        <is>
          <t>add</t>
        </is>
      </c>
      <c r="E17195" t="inlineStr">
        <is>
          <t>six</t>
        </is>
      </c>
      <c r="F17195">
        <f>=1.13.0</f>
        <v/>
      </c>
      <c r="G17195" t="inlineStr"/>
      <c r="H17195" t="inlineStr"/>
    </row>
    <row r="17196">
      <c r="A17196" t="inlineStr">
        <is>
          <t>OpenTAXII</t>
        </is>
      </c>
      <c r="B17196" t="inlineStr">
        <is>
          <t>4f07f99588804c5b95e1d9779ce606ff3210799e</t>
        </is>
      </c>
      <c r="C17196" t="inlineStr">
        <is>
          <t>2016-02-25 11:17:30+00:00</t>
        </is>
      </c>
      <c r="D17196" t="inlineStr">
        <is>
          <t>verchange</t>
        </is>
      </c>
      <c r="E17196" t="inlineStr">
        <is>
          <t>pytz</t>
        </is>
      </c>
      <c r="F17196" t="inlineStr">
        <is>
          <t>&gt;=2015.7</t>
        </is>
      </c>
      <c r="G17196" t="inlineStr">
        <is>
          <t>pytz</t>
        </is>
      </c>
      <c r="H17196">
        <f>=2014.10</f>
        <v/>
      </c>
    </row>
    <row r="17197">
      <c r="A17197" t="inlineStr">
        <is>
          <t>OpenTAXII</t>
        </is>
      </c>
      <c r="B17197" t="inlineStr">
        <is>
          <t>4f07f99588804c5b95e1d9779ce606ff3210799e</t>
        </is>
      </c>
      <c r="C17197" t="inlineStr">
        <is>
          <t>2016-02-25 11:17:30+00:00</t>
        </is>
      </c>
      <c r="D17197" t="inlineStr">
        <is>
          <t>verchange</t>
        </is>
      </c>
      <c r="E17197" t="inlineStr">
        <is>
          <t>sqlalchemy</t>
        </is>
      </c>
      <c r="F17197">
        <f>=1.0.12</f>
        <v/>
      </c>
      <c r="G17197" t="inlineStr">
        <is>
          <t>sqlalchemy</t>
        </is>
      </c>
      <c r="H17197" t="inlineStr"/>
    </row>
    <row r="17198">
      <c r="A17198" t="inlineStr">
        <is>
          <t>OpenTAXII</t>
        </is>
      </c>
      <c r="B17198" t="inlineStr">
        <is>
          <t>4f07f99588804c5b95e1d9779ce606ff3210799e</t>
        </is>
      </c>
      <c r="C17198" t="inlineStr">
        <is>
          <t>2016-02-25 11:17:30+00:00</t>
        </is>
      </c>
      <c r="D17198" t="inlineStr">
        <is>
          <t>verchange</t>
        </is>
      </c>
      <c r="E17198" t="inlineStr">
        <is>
          <t>blinker</t>
        </is>
      </c>
      <c r="F17198">
        <f>=1.4</f>
        <v/>
      </c>
      <c r="G17198" t="inlineStr">
        <is>
          <t>blinker</t>
        </is>
      </c>
      <c r="H17198" t="inlineStr"/>
    </row>
    <row r="17199">
      <c r="A17199" t="inlineStr">
        <is>
          <t>OpenTAXII</t>
        </is>
      </c>
      <c r="B17199" t="inlineStr">
        <is>
          <t>4f07f99588804c5b95e1d9779ce606ff3210799e</t>
        </is>
      </c>
      <c r="C17199" t="inlineStr">
        <is>
          <t>2016-02-25 11:17:30+00:00</t>
        </is>
      </c>
      <c r="D17199" t="inlineStr">
        <is>
          <t>verchange</t>
        </is>
      </c>
      <c r="E17199" t="inlineStr">
        <is>
          <t>pyjwt</t>
        </is>
      </c>
      <c r="F17199">
        <f>=1.4.0</f>
        <v/>
      </c>
      <c r="G17199" t="inlineStr">
        <is>
          <t>pyjwt</t>
        </is>
      </c>
      <c r="H17199" t="inlineStr"/>
    </row>
    <row r="17200">
      <c r="A17200" t="inlineStr">
        <is>
          <t>OpenTAXII</t>
        </is>
      </c>
      <c r="B17200" t="inlineStr">
        <is>
          <t>4f07f99588804c5b95e1d9779ce606ff3210799e</t>
        </is>
      </c>
      <c r="C17200" t="inlineStr">
        <is>
          <t>2016-02-25 11:17:30+00:00</t>
        </is>
      </c>
      <c r="D17200" t="inlineStr">
        <is>
          <t>verchange</t>
        </is>
      </c>
      <c r="E17200" t="inlineStr">
        <is>
          <t>structlog</t>
        </is>
      </c>
      <c r="F17200">
        <f>=16.0.0</f>
        <v/>
      </c>
      <c r="G17200" t="inlineStr">
        <is>
          <t>structlog</t>
        </is>
      </c>
      <c r="H17200" t="inlineStr"/>
    </row>
    <row r="17201">
      <c r="A17201" t="inlineStr">
        <is>
          <t>OpenTAXII</t>
        </is>
      </c>
      <c r="B17201" t="inlineStr">
        <is>
          <t>4f07f99588804c5b95e1d9779ce606ff3210799e</t>
        </is>
      </c>
      <c r="C17201" t="inlineStr">
        <is>
          <t>2016-02-25 11:17:30+00:00</t>
        </is>
      </c>
      <c r="D17201" t="inlineStr">
        <is>
          <t>verchange</t>
        </is>
      </c>
      <c r="E17201" t="inlineStr">
        <is>
          <t>anyconfig</t>
        </is>
      </c>
      <c r="F17201">
        <f>=0.5.0</f>
        <v/>
      </c>
      <c r="G17201" t="inlineStr">
        <is>
          <t>anyconfig</t>
        </is>
      </c>
      <c r="H17201" t="inlineStr"/>
    </row>
    <row r="17202">
      <c r="A17202" t="inlineStr">
        <is>
          <t>OpenTAXII</t>
        </is>
      </c>
      <c r="B17202" t="inlineStr">
        <is>
          <t>4f07f99588804c5b95e1d9779ce606ff3210799e</t>
        </is>
      </c>
      <c r="C17202" t="inlineStr">
        <is>
          <t>2016-02-25 11:17:30+00:00</t>
        </is>
      </c>
      <c r="D17202" t="inlineStr">
        <is>
          <t>verchange</t>
        </is>
      </c>
      <c r="E17202" t="inlineStr">
        <is>
          <t>flask</t>
        </is>
      </c>
      <c r="F17202">
        <f>=0.10.1</f>
        <v/>
      </c>
      <c r="G17202" t="inlineStr">
        <is>
          <t>flask</t>
        </is>
      </c>
      <c r="H17202" t="inlineStr"/>
    </row>
    <row r="17203">
      <c r="A17203" t="inlineStr">
        <is>
          <t>OpenTAXII</t>
        </is>
      </c>
      <c r="B17203" t="inlineStr">
        <is>
          <t>4f07f99588804c5b95e1d9779ce606ff3210799e</t>
        </is>
      </c>
      <c r="C17203" t="inlineStr">
        <is>
          <t>2016-02-25 11:17:30+00:00</t>
        </is>
      </c>
      <c r="D17203" t="inlineStr">
        <is>
          <t>verchange</t>
        </is>
      </c>
      <c r="E17203" t="inlineStr">
        <is>
          <t>libtaxii</t>
        </is>
      </c>
      <c r="F17203" t="inlineStr">
        <is>
          <t>&gt;=1.1.109</t>
        </is>
      </c>
      <c r="G17203" t="inlineStr">
        <is>
          <t>libtaxii</t>
        </is>
      </c>
      <c r="H17203" t="inlineStr">
        <is>
          <t>&gt;=1.1.106</t>
        </is>
      </c>
    </row>
    <row r="17204">
      <c r="A17204" t="inlineStr">
        <is>
          <t>OpenTAXII</t>
        </is>
      </c>
      <c r="B17204" t="inlineStr">
        <is>
          <t>4f07f99588804c5b95e1d9779ce606ff3210799e</t>
        </is>
      </c>
      <c r="C17204" t="inlineStr">
        <is>
          <t>2016-02-25 11:17:30+00:00</t>
        </is>
      </c>
      <c r="D17204" t="inlineStr">
        <is>
          <t>verchange</t>
        </is>
      </c>
      <c r="E17204" t="inlineStr">
        <is>
          <t>pyyaml</t>
        </is>
      </c>
      <c r="F17204">
        <f>=3.11</f>
        <v/>
      </c>
      <c r="G17204" t="inlineStr">
        <is>
          <t>pyyaml</t>
        </is>
      </c>
      <c r="H17204" t="inlineStr"/>
    </row>
    <row r="17205">
      <c r="A17205" t="inlineStr">
        <is>
          <t>OpenTAXII</t>
        </is>
      </c>
      <c r="B17205" t="inlineStr">
        <is>
          <t>4f07f99588804c5b95e1d9779ce606ff3210799e</t>
        </is>
      </c>
      <c r="C17205" t="inlineStr">
        <is>
          <t>2016-02-25 11:17:30+00:00</t>
        </is>
      </c>
      <c r="D17205" t="inlineStr">
        <is>
          <t>rem</t>
        </is>
      </c>
      <c r="E17205" t="inlineStr"/>
      <c r="F17205" t="inlineStr"/>
      <c r="G17205" t="inlineStr">
        <is>
          <t>bcrypt</t>
        </is>
      </c>
      <c r="H17205" t="inlineStr"/>
    </row>
    <row r="17206">
      <c r="A17206" t="inlineStr">
        <is>
          <t>OpenTAXII</t>
        </is>
      </c>
      <c r="B17206" t="inlineStr">
        <is>
          <t>780a879c44d9c5f7047e88143c5f99230eb8096d</t>
        </is>
      </c>
      <c r="C17206" t="inlineStr">
        <is>
          <t>2016-06-01 15:05:39+00:00</t>
        </is>
      </c>
      <c r="D17206" t="inlineStr">
        <is>
          <t>add</t>
        </is>
      </c>
      <c r="E17206" t="inlineStr">
        <is>
          <t>six</t>
        </is>
      </c>
      <c r="F17206">
        <f>=1.10.0</f>
        <v/>
      </c>
      <c r="G17206" t="inlineStr"/>
      <c r="H17206" t="inlineStr"/>
    </row>
    <row r="17207">
      <c r="A17207" t="inlineStr">
        <is>
          <t>OpenTAXII</t>
        </is>
      </c>
      <c r="B17207" t="inlineStr">
        <is>
          <t>ae8514c7afce42cd7a26b1c4d533fbc2116ade3b</t>
        </is>
      </c>
      <c r="C17207" t="inlineStr">
        <is>
          <t>2016-10-18 10:45:07+00:00</t>
        </is>
      </c>
      <c r="D17207" t="inlineStr">
        <is>
          <t>verchange</t>
        </is>
      </c>
      <c r="E17207" t="inlineStr">
        <is>
          <t>six</t>
        </is>
      </c>
      <c r="F17207" t="inlineStr">
        <is>
          <t>&gt;=1.10.0</t>
        </is>
      </c>
      <c r="G17207" t="inlineStr">
        <is>
          <t>six</t>
        </is>
      </c>
      <c r="H17207">
        <f>=1.10.0</f>
        <v/>
      </c>
    </row>
    <row r="17208">
      <c r="A17208" t="inlineStr">
        <is>
          <t>OpenTAXII</t>
        </is>
      </c>
      <c r="B17208" t="inlineStr">
        <is>
          <t>ae8514c7afce42cd7a26b1c4d533fbc2116ade3b</t>
        </is>
      </c>
      <c r="C17208" t="inlineStr">
        <is>
          <t>2016-10-18 10:45:07+00:00</t>
        </is>
      </c>
      <c r="D17208" t="inlineStr">
        <is>
          <t>verchange</t>
        </is>
      </c>
      <c r="E17208" t="inlineStr">
        <is>
          <t>sqlalchemy</t>
        </is>
      </c>
      <c r="F17208" t="inlineStr">
        <is>
          <t>&gt;=1.0.12</t>
        </is>
      </c>
      <c r="G17208" t="inlineStr">
        <is>
          <t>sqlalchemy</t>
        </is>
      </c>
      <c r="H17208">
        <f>=1.0.12</f>
        <v/>
      </c>
    </row>
    <row r="17209">
      <c r="A17209" t="inlineStr">
        <is>
          <t>OpenTAXII</t>
        </is>
      </c>
      <c r="B17209" t="inlineStr">
        <is>
          <t>ae8514c7afce42cd7a26b1c4d533fbc2116ade3b</t>
        </is>
      </c>
      <c r="C17209" t="inlineStr">
        <is>
          <t>2016-10-18 10:45:07+00:00</t>
        </is>
      </c>
      <c r="D17209" t="inlineStr">
        <is>
          <t>verchange</t>
        </is>
      </c>
      <c r="E17209" t="inlineStr">
        <is>
          <t>blinker</t>
        </is>
      </c>
      <c r="F17209" t="inlineStr">
        <is>
          <t>&gt;=1.4</t>
        </is>
      </c>
      <c r="G17209" t="inlineStr">
        <is>
          <t>blinker</t>
        </is>
      </c>
      <c r="H17209">
        <f>=1.4</f>
        <v/>
      </c>
    </row>
    <row r="17210">
      <c r="A17210" t="inlineStr">
        <is>
          <t>OpenTAXII</t>
        </is>
      </c>
      <c r="B17210" t="inlineStr">
        <is>
          <t>ae8514c7afce42cd7a26b1c4d533fbc2116ade3b</t>
        </is>
      </c>
      <c r="C17210" t="inlineStr">
        <is>
          <t>2016-10-18 10:45:07+00:00</t>
        </is>
      </c>
      <c r="D17210" t="inlineStr">
        <is>
          <t>verchange</t>
        </is>
      </c>
      <c r="E17210" t="inlineStr">
        <is>
          <t>pyjwt</t>
        </is>
      </c>
      <c r="F17210" t="inlineStr">
        <is>
          <t>&gt;=1.4.0</t>
        </is>
      </c>
      <c r="G17210" t="inlineStr">
        <is>
          <t>pyjwt</t>
        </is>
      </c>
      <c r="H17210">
        <f>=1.4.0</f>
        <v/>
      </c>
    </row>
    <row r="17211">
      <c r="A17211" t="inlineStr">
        <is>
          <t>OpenTAXII</t>
        </is>
      </c>
      <c r="B17211" t="inlineStr">
        <is>
          <t>ae8514c7afce42cd7a26b1c4d533fbc2116ade3b</t>
        </is>
      </c>
      <c r="C17211" t="inlineStr">
        <is>
          <t>2016-10-18 10:45:07+00:00</t>
        </is>
      </c>
      <c r="D17211" t="inlineStr">
        <is>
          <t>verchange</t>
        </is>
      </c>
      <c r="E17211" t="inlineStr">
        <is>
          <t>structlog</t>
        </is>
      </c>
      <c r="F17211" t="inlineStr">
        <is>
          <t>&gt;=16.0.0</t>
        </is>
      </c>
      <c r="G17211" t="inlineStr">
        <is>
          <t>structlog</t>
        </is>
      </c>
      <c r="H17211">
        <f>=16.0.0</f>
        <v/>
      </c>
    </row>
    <row r="17212">
      <c r="A17212" t="inlineStr">
        <is>
          <t>OpenTAXII</t>
        </is>
      </c>
      <c r="B17212" t="inlineStr">
        <is>
          <t>ae8514c7afce42cd7a26b1c4d533fbc2116ade3b</t>
        </is>
      </c>
      <c r="C17212" t="inlineStr">
        <is>
          <t>2016-10-18 10:45:07+00:00</t>
        </is>
      </c>
      <c r="D17212" t="inlineStr">
        <is>
          <t>verchange</t>
        </is>
      </c>
      <c r="E17212" t="inlineStr">
        <is>
          <t>anyconfig</t>
        </is>
      </c>
      <c r="F17212" t="inlineStr">
        <is>
          <t>&gt;=0.5.0</t>
        </is>
      </c>
      <c r="G17212" t="inlineStr">
        <is>
          <t>anyconfig</t>
        </is>
      </c>
      <c r="H17212">
        <f>=0.5.0</f>
        <v/>
      </c>
    </row>
    <row r="17213">
      <c r="A17213" t="inlineStr">
        <is>
          <t>OpenTAXII</t>
        </is>
      </c>
      <c r="B17213" t="inlineStr">
        <is>
          <t>ae8514c7afce42cd7a26b1c4d533fbc2116ade3b</t>
        </is>
      </c>
      <c r="C17213" t="inlineStr">
        <is>
          <t>2016-10-18 10:45:07+00:00</t>
        </is>
      </c>
      <c r="D17213" t="inlineStr">
        <is>
          <t>verchange</t>
        </is>
      </c>
      <c r="E17213" t="inlineStr">
        <is>
          <t>flask</t>
        </is>
      </c>
      <c r="F17213" t="inlineStr">
        <is>
          <t>&gt;=0.10.1</t>
        </is>
      </c>
      <c r="G17213" t="inlineStr">
        <is>
          <t>flask</t>
        </is>
      </c>
      <c r="H17213">
        <f>=0.10.1</f>
        <v/>
      </c>
    </row>
    <row r="17214">
      <c r="A17214" t="inlineStr">
        <is>
          <t>OpenTAXII</t>
        </is>
      </c>
      <c r="B17214" t="inlineStr">
        <is>
          <t>ae8514c7afce42cd7a26b1c4d533fbc2116ade3b</t>
        </is>
      </c>
      <c r="C17214" t="inlineStr">
        <is>
          <t>2016-10-18 10:45:07+00:00</t>
        </is>
      </c>
      <c r="D17214" t="inlineStr">
        <is>
          <t>verchange</t>
        </is>
      </c>
      <c r="E17214" t="inlineStr">
        <is>
          <t>pyyaml</t>
        </is>
      </c>
      <c r="F17214" t="inlineStr">
        <is>
          <t>&gt;=3.11</t>
        </is>
      </c>
      <c r="G17214" t="inlineStr">
        <is>
          <t>pyyaml</t>
        </is>
      </c>
      <c r="H17214">
        <f>=3.11</f>
        <v/>
      </c>
    </row>
    <row r="17215">
      <c r="A17215" t="inlineStr">
        <is>
          <t>OpenTAXII</t>
        </is>
      </c>
      <c r="B17215" t="inlineStr">
        <is>
          <t>3c4309f364ac2b0e04ba14f41cb3ce7b6f274667</t>
        </is>
      </c>
      <c r="C17215" t="inlineStr">
        <is>
          <t>2017-06-19 15:04:04+00:00</t>
        </is>
      </c>
      <c r="D17215" t="inlineStr">
        <is>
          <t>verchange</t>
        </is>
      </c>
      <c r="E17215" t="inlineStr">
        <is>
          <t>pytz</t>
        </is>
      </c>
      <c r="F17215" t="inlineStr">
        <is>
          <t>&gt;=2017.2</t>
        </is>
      </c>
      <c r="G17215" t="inlineStr">
        <is>
          <t>pytz</t>
        </is>
      </c>
      <c r="H17215" t="inlineStr">
        <is>
          <t>&gt;=2015.7</t>
        </is>
      </c>
    </row>
    <row r="17216">
      <c r="A17216" t="inlineStr">
        <is>
          <t>OpenTAXII</t>
        </is>
      </c>
      <c r="B17216" t="inlineStr">
        <is>
          <t>3c4309f364ac2b0e04ba14f41cb3ce7b6f274667</t>
        </is>
      </c>
      <c r="C17216" t="inlineStr">
        <is>
          <t>2017-06-19 15:04:04+00:00</t>
        </is>
      </c>
      <c r="D17216" t="inlineStr">
        <is>
          <t>verchange</t>
        </is>
      </c>
      <c r="E17216" t="inlineStr">
        <is>
          <t>anyconfig</t>
        </is>
      </c>
      <c r="F17216" t="inlineStr">
        <is>
          <t>&gt;=0.9.3</t>
        </is>
      </c>
      <c r="G17216" t="inlineStr">
        <is>
          <t>anyconfig</t>
        </is>
      </c>
      <c r="H17216" t="inlineStr">
        <is>
          <t>&gt;=0.5.0</t>
        </is>
      </c>
    </row>
    <row r="17217">
      <c r="A17217" t="inlineStr">
        <is>
          <t>OpenTAXII</t>
        </is>
      </c>
      <c r="B17217" t="inlineStr">
        <is>
          <t>3c4309f364ac2b0e04ba14f41cb3ce7b6f274667</t>
        </is>
      </c>
      <c r="C17217" t="inlineStr">
        <is>
          <t>2017-06-19 15:04:04+00:00</t>
        </is>
      </c>
      <c r="D17217" t="inlineStr">
        <is>
          <t>verchange</t>
        </is>
      </c>
      <c r="E17217" t="inlineStr">
        <is>
          <t>sqlalchemy</t>
        </is>
      </c>
      <c r="F17217" t="inlineStr">
        <is>
          <t>&gt;=1.1.2</t>
        </is>
      </c>
      <c r="G17217" t="inlineStr">
        <is>
          <t>sqlalchemy</t>
        </is>
      </c>
      <c r="H17217" t="inlineStr">
        <is>
          <t>&gt;=1.0.12</t>
        </is>
      </c>
    </row>
    <row r="17218">
      <c r="A17218" t="inlineStr">
        <is>
          <t>OpenTAXII</t>
        </is>
      </c>
      <c r="B17218" t="inlineStr">
        <is>
          <t>3c4309f364ac2b0e04ba14f41cb3ce7b6f274667</t>
        </is>
      </c>
      <c r="C17218" t="inlineStr">
        <is>
          <t>2017-06-19 15:04:04+00:00</t>
        </is>
      </c>
      <c r="D17218" t="inlineStr">
        <is>
          <t>verchange</t>
        </is>
      </c>
      <c r="E17218" t="inlineStr">
        <is>
          <t>libtaxii</t>
        </is>
      </c>
      <c r="F17218" t="inlineStr">
        <is>
          <t>&gt;=1.1.111</t>
        </is>
      </c>
      <c r="G17218" t="inlineStr">
        <is>
          <t>libtaxii</t>
        </is>
      </c>
      <c r="H17218" t="inlineStr">
        <is>
          <t>&gt;=1.1.109</t>
        </is>
      </c>
    </row>
    <row r="17219">
      <c r="A17219" t="inlineStr">
        <is>
          <t>OpenTAXII</t>
        </is>
      </c>
      <c r="B17219" t="inlineStr">
        <is>
          <t>8e619a8cd33377ef23fc27b45dd40b4d7ac1bad8</t>
        </is>
      </c>
      <c r="C17219" t="inlineStr">
        <is>
          <t>2019-02-18 10:44:15+00:00</t>
        </is>
      </c>
      <c r="D17219" t="inlineStr">
        <is>
          <t>verchange</t>
        </is>
      </c>
      <c r="E17219" t="inlineStr">
        <is>
          <t>structlog</t>
        </is>
      </c>
      <c r="F17219" t="inlineStr">
        <is>
          <t>&gt;=18.1.0</t>
        </is>
      </c>
      <c r="G17219" t="inlineStr">
        <is>
          <t>structlog</t>
        </is>
      </c>
      <c r="H17219" t="inlineStr">
        <is>
          <t>&gt;=16.0.0</t>
        </is>
      </c>
    </row>
    <row r="17220">
      <c r="A17220" t="inlineStr">
        <is>
          <t>OpenTAXII</t>
        </is>
      </c>
      <c r="B17220" t="inlineStr">
        <is>
          <t>8e619a8cd33377ef23fc27b45dd40b4d7ac1bad8</t>
        </is>
      </c>
      <c r="C17220" t="inlineStr">
        <is>
          <t>2019-02-18 10:44:15+00:00</t>
        </is>
      </c>
      <c r="D17220" t="inlineStr">
        <is>
          <t>add</t>
        </is>
      </c>
      <c r="E17220" t="inlineStr">
        <is>
          <t>lxml</t>
        </is>
      </c>
      <c r="F17220" t="inlineStr">
        <is>
          <t>&gt;=4.3.1</t>
        </is>
      </c>
      <c r="G17220" t="inlineStr"/>
      <c r="H17220" t="inlineStr"/>
    </row>
    <row r="17221">
      <c r="A17221" t="inlineStr">
        <is>
          <t>OpenTAXII</t>
        </is>
      </c>
      <c r="B17221" t="inlineStr">
        <is>
          <t>f317dfa89f40920668426b70343b5e6f0e1c57a1</t>
        </is>
      </c>
      <c r="C17221" t="inlineStr">
        <is>
          <t>2020-06-30 14:20:11+00:00</t>
        </is>
      </c>
      <c r="D17221" t="inlineStr">
        <is>
          <t>rem</t>
        </is>
      </c>
      <c r="E17221" t="inlineStr"/>
      <c r="F17221" t="inlineStr"/>
      <c r="G17221" t="inlineStr">
        <is>
          <t>anyconfig</t>
        </is>
      </c>
      <c r="H17221" t="inlineStr">
        <is>
          <t>&gt;=0.9.3</t>
        </is>
      </c>
    </row>
    <row r="17222">
      <c r="A17222" t="inlineStr">
        <is>
          <t>pronouncingpy</t>
        </is>
      </c>
      <c r="B17222" t="inlineStr">
        <is>
          <t>36ea87d278a6c77941934c8105e7557028421693</t>
        </is>
      </c>
      <c r="C17222" t="inlineStr">
        <is>
          <t>2018-07-02 04:06:41+00:00</t>
        </is>
      </c>
      <c r="D17222" t="inlineStr">
        <is>
          <t>add</t>
        </is>
      </c>
      <c r="E17222" t="inlineStr">
        <is>
          <t>cmudict</t>
        </is>
      </c>
      <c r="F17222" t="inlineStr">
        <is>
          <t>&gt;=0.4.0</t>
        </is>
      </c>
      <c r="G17222" t="inlineStr"/>
      <c r="H17222" t="inlineStr"/>
    </row>
    <row r="17223">
      <c r="A17223" t="inlineStr">
        <is>
          <t>python-gitlab</t>
        </is>
      </c>
      <c r="B17223" t="inlineStr">
        <is>
          <t>701169441194bf0441cee13f2ab5784ffad7a207</t>
        </is>
      </c>
      <c r="C17223" t="inlineStr">
        <is>
          <t>2018-05-19 14:19:28+00:00</t>
        </is>
      </c>
      <c r="D17223" t="inlineStr">
        <is>
          <t>verchange</t>
        </is>
      </c>
      <c r="E17223" t="inlineStr">
        <is>
          <t>requests</t>
        </is>
      </c>
      <c r="F17223" t="inlineStr">
        <is>
          <t>&gt;=2.4.2</t>
        </is>
      </c>
      <c r="G17223" t="inlineStr">
        <is>
          <t>requests</t>
        </is>
      </c>
      <c r="H17223" t="inlineStr">
        <is>
          <t>&gt;1.0</t>
        </is>
      </c>
    </row>
    <row r="17224">
      <c r="A17224" t="inlineStr">
        <is>
          <t>pychattr</t>
        </is>
      </c>
      <c r="B17224" t="inlineStr">
        <is>
          <t>b0b758b9b41985bc7468ae49094affb39bef4fd6</t>
        </is>
      </c>
      <c r="C17224" t="inlineStr">
        <is>
          <t>2019-08-11 00:47:06+00:00</t>
        </is>
      </c>
      <c r="D17224" t="inlineStr">
        <is>
          <t>add</t>
        </is>
      </c>
      <c r="E17224" t="inlineStr">
        <is>
          <t>numpy</t>
        </is>
      </c>
      <c r="F17224" t="inlineStr"/>
      <c r="G17224" t="inlineStr"/>
      <c r="H17224" t="inlineStr"/>
    </row>
    <row r="17225">
      <c r="A17225" t="inlineStr">
        <is>
          <t>pychattr</t>
        </is>
      </c>
      <c r="B17225" t="inlineStr">
        <is>
          <t>b0b758b9b41985bc7468ae49094affb39bef4fd6</t>
        </is>
      </c>
      <c r="C17225" t="inlineStr">
        <is>
          <t>2019-08-11 00:47:06+00:00</t>
        </is>
      </c>
      <c r="D17225" t="inlineStr">
        <is>
          <t>add</t>
        </is>
      </c>
      <c r="E17225" t="inlineStr">
        <is>
          <t>pandas</t>
        </is>
      </c>
      <c r="F17225" t="inlineStr"/>
      <c r="G17225" t="inlineStr"/>
      <c r="H17225" t="inlineStr"/>
    </row>
    <row r="17226">
      <c r="A17226" t="inlineStr">
        <is>
          <t>amino</t>
        </is>
      </c>
      <c r="B17226" t="inlineStr">
        <is>
          <t>54a0a11ac71bd67b63115d8b9ebc46c367f5f6b0</t>
        </is>
      </c>
      <c r="C17226" t="inlineStr">
        <is>
          <t>2016-01-25 17:15:32+00:00</t>
        </is>
      </c>
      <c r="D17226" t="inlineStr">
        <is>
          <t>rem</t>
        </is>
      </c>
      <c r="E17226" t="inlineStr"/>
      <c r="F17226" t="inlineStr"/>
      <c r="G17226" t="inlineStr">
        <is>
          <t>tek</t>
        </is>
      </c>
      <c r="H17226" t="inlineStr"/>
    </row>
    <row r="17227">
      <c r="A17227" t="inlineStr">
        <is>
          <t>amino</t>
        </is>
      </c>
      <c r="B17227" t="inlineStr">
        <is>
          <t>dbd288f85d5e104866d6ca012145fae4d099a9d9</t>
        </is>
      </c>
      <c r="C17227" t="inlineStr">
        <is>
          <t>2016-03-13 15:55:37+00:00</t>
        </is>
      </c>
      <c r="D17227" t="inlineStr">
        <is>
          <t>add</t>
        </is>
      </c>
      <c r="E17227" t="inlineStr">
        <is>
          <t>spec</t>
        </is>
      </c>
      <c r="F17227" t="inlineStr"/>
      <c r="G17227" t="inlineStr"/>
      <c r="H17227" t="inlineStr"/>
    </row>
    <row r="17228">
      <c r="A17228" t="inlineStr">
        <is>
          <t>amino</t>
        </is>
      </c>
      <c r="B17228" t="inlineStr">
        <is>
          <t>dbd288f85d5e104866d6ca012145fae4d099a9d9</t>
        </is>
      </c>
      <c r="C17228" t="inlineStr">
        <is>
          <t>2016-03-13 15:55:37+00:00</t>
        </is>
      </c>
      <c r="D17228" t="inlineStr">
        <is>
          <t>add</t>
        </is>
      </c>
      <c r="E17228" t="inlineStr">
        <is>
          <t>sure</t>
        </is>
      </c>
      <c r="F17228" t="inlineStr"/>
      <c r="G17228" t="inlineStr"/>
      <c r="H17228" t="inlineStr"/>
    </row>
    <row r="17229">
      <c r="A17229" t="inlineStr">
        <is>
          <t>amino</t>
        </is>
      </c>
      <c r="B17229" t="inlineStr">
        <is>
          <t>dbd288f85d5e104866d6ca012145fae4d099a9d9</t>
        </is>
      </c>
      <c r="C17229" t="inlineStr">
        <is>
          <t>2016-03-13 15:55:37+00:00</t>
        </is>
      </c>
      <c r="D17229" t="inlineStr">
        <is>
          <t>add</t>
        </is>
      </c>
      <c r="E17229" t="inlineStr">
        <is>
          <t>flexmock</t>
        </is>
      </c>
      <c r="F17229" t="inlineStr"/>
      <c r="G17229" t="inlineStr"/>
      <c r="H17229" t="inlineStr"/>
    </row>
    <row r="17230">
      <c r="A17230" t="inlineStr">
        <is>
          <t>amino</t>
        </is>
      </c>
      <c r="B17230" t="inlineStr">
        <is>
          <t>727c508dc6caa383690842114e2f2e21fec657e6</t>
        </is>
      </c>
      <c r="C17230" t="inlineStr">
        <is>
          <t>2017-02-05 13:48:41+00:00</t>
        </is>
      </c>
      <c r="D17230" t="inlineStr">
        <is>
          <t>rem</t>
        </is>
      </c>
      <c r="E17230" t="inlineStr"/>
      <c r="F17230" t="inlineStr"/>
      <c r="G17230" t="inlineStr">
        <is>
          <t>flexmock</t>
        </is>
      </c>
      <c r="H17230" t="inlineStr"/>
    </row>
    <row r="17231">
      <c r="A17231" t="inlineStr">
        <is>
          <t>amino</t>
        </is>
      </c>
      <c r="B17231" t="inlineStr">
        <is>
          <t>bec97de6bb0053574185cd4cbe7b36fef6ab21ff</t>
        </is>
      </c>
      <c r="C17231" t="inlineStr">
        <is>
          <t>2019-02-14 21:19:04+00:00</t>
        </is>
      </c>
      <c r="D17231" t="inlineStr">
        <is>
          <t>add</t>
        </is>
      </c>
      <c r="E17231" t="inlineStr">
        <is>
          <t>lenses</t>
        </is>
      </c>
      <c r="F17231" t="inlineStr"/>
      <c r="G17231" t="inlineStr"/>
      <c r="H17231" t="inlineStr"/>
    </row>
    <row r="17232">
      <c r="A17232" t="inlineStr">
        <is>
          <t>amino</t>
        </is>
      </c>
      <c r="B17232" t="inlineStr">
        <is>
          <t>bec97de6bb0053574185cd4cbe7b36fef6ab21ff</t>
        </is>
      </c>
      <c r="C17232" t="inlineStr">
        <is>
          <t>2019-02-14 21:19:04+00:00</t>
        </is>
      </c>
      <c r="D17232" t="inlineStr">
        <is>
          <t>rem</t>
        </is>
      </c>
      <c r="E17232" t="inlineStr"/>
      <c r="F17232" t="inlineStr"/>
      <c r="G17232" t="inlineStr">
        <is>
          <t>fn</t>
        </is>
      </c>
      <c r="H17232" t="inlineStr"/>
    </row>
    <row r="17233">
      <c r="A17233" t="inlineStr">
        <is>
          <t>flask-ldapconn</t>
        </is>
      </c>
      <c r="B17233" t="inlineStr">
        <is>
          <t>5b8e37a92bfc68530562176b0df8d98450c7c867</t>
        </is>
      </c>
      <c r="C17233" t="inlineStr">
        <is>
          <t>2015-02-26 11:31:19+00:00</t>
        </is>
      </c>
      <c r="D17233" t="inlineStr">
        <is>
          <t>add</t>
        </is>
      </c>
      <c r="E17233" t="inlineStr">
        <is>
          <t>Flask</t>
        </is>
      </c>
      <c r="F17233" t="inlineStr">
        <is>
          <t>&gt;=0.9</t>
        </is>
      </c>
      <c r="G17233" t="inlineStr"/>
      <c r="H17233" t="inlineStr"/>
    </row>
    <row r="17234">
      <c r="A17234" t="inlineStr">
        <is>
          <t>flask-ldapconn</t>
        </is>
      </c>
      <c r="B17234" t="inlineStr">
        <is>
          <t>5b8e37a92bfc68530562176b0df8d98450c7c867</t>
        </is>
      </c>
      <c r="C17234" t="inlineStr">
        <is>
          <t>2015-02-26 11:31:19+00:00</t>
        </is>
      </c>
      <c r="D17234" t="inlineStr">
        <is>
          <t>add</t>
        </is>
      </c>
      <c r="E17234" t="inlineStr">
        <is>
          <t>ldap3</t>
        </is>
      </c>
      <c r="F17234" t="inlineStr">
        <is>
          <t>&gt;=0.9.7.5</t>
        </is>
      </c>
      <c r="G17234" t="inlineStr"/>
      <c r="H17234" t="inlineStr"/>
    </row>
    <row r="17235">
      <c r="A17235" t="inlineStr">
        <is>
          <t>flask-ldapconn</t>
        </is>
      </c>
      <c r="B17235" t="inlineStr">
        <is>
          <t>94faa6ed0d0da37909be1ed39211229214b3cc94</t>
        </is>
      </c>
      <c r="C17235" t="inlineStr">
        <is>
          <t>2015-07-07 18:29:57+00:00</t>
        </is>
      </c>
      <c r="D17235" t="inlineStr">
        <is>
          <t>verchange</t>
        </is>
      </c>
      <c r="E17235" t="inlineStr">
        <is>
          <t>ldap3</t>
        </is>
      </c>
      <c r="F17235">
        <f>=0.9.8.6</f>
        <v/>
      </c>
      <c r="G17235" t="inlineStr">
        <is>
          <t>ldap3</t>
        </is>
      </c>
      <c r="H17235">
        <f>=0.9.8.4</f>
        <v/>
      </c>
    </row>
    <row r="17236">
      <c r="A17236" t="inlineStr">
        <is>
          <t>flask-ldapconn</t>
        </is>
      </c>
      <c r="B17236" t="inlineStr">
        <is>
          <t>9cb42ef6adbe1ea6837b966a4f8eff8f976b2f81</t>
        </is>
      </c>
      <c r="C17236" t="inlineStr">
        <is>
          <t>2015-08-16 10:28:43+00:00</t>
        </is>
      </c>
      <c r="D17236" t="inlineStr">
        <is>
          <t>verchange</t>
        </is>
      </c>
      <c r="E17236" t="inlineStr">
        <is>
          <t>ldap3</t>
        </is>
      </c>
      <c r="F17236">
        <f>=0.9.8.8</f>
        <v/>
      </c>
      <c r="G17236" t="inlineStr">
        <is>
          <t>ldap3</t>
        </is>
      </c>
      <c r="H17236">
        <f>=0.9.8.6</f>
        <v/>
      </c>
    </row>
    <row r="17237">
      <c r="A17237" t="inlineStr">
        <is>
          <t>flask-ldapconn</t>
        </is>
      </c>
      <c r="B17237" t="inlineStr">
        <is>
          <t>36500b06f15bd95a8dd9e99779109afc2207bb9e</t>
        </is>
      </c>
      <c r="C17237" t="inlineStr">
        <is>
          <t>2015-10-08 14:02:02+00:00</t>
        </is>
      </c>
      <c r="D17237" t="inlineStr">
        <is>
          <t>verchange</t>
        </is>
      </c>
      <c r="E17237" t="inlineStr">
        <is>
          <t>six</t>
        </is>
      </c>
      <c r="F17237">
        <f>=1.10.0</f>
        <v/>
      </c>
      <c r="G17237" t="inlineStr">
        <is>
          <t>six</t>
        </is>
      </c>
      <c r="H17237">
        <f>=1.9.0</f>
        <v/>
      </c>
    </row>
    <row r="17238">
      <c r="A17238" t="inlineStr">
        <is>
          <t>flask-ldapconn</t>
        </is>
      </c>
      <c r="B17238" t="inlineStr">
        <is>
          <t>36500b06f15bd95a8dd9e99779109afc2207bb9e</t>
        </is>
      </c>
      <c r="C17238" t="inlineStr">
        <is>
          <t>2015-10-08 14:02:02+00:00</t>
        </is>
      </c>
      <c r="D17238" t="inlineStr">
        <is>
          <t>verchange</t>
        </is>
      </c>
      <c r="E17238" t="inlineStr">
        <is>
          <t>ldap3</t>
        </is>
      </c>
      <c r="F17238">
        <f>=0.9.9.1</f>
        <v/>
      </c>
      <c r="G17238" t="inlineStr">
        <is>
          <t>ldap3</t>
        </is>
      </c>
      <c r="H17238">
        <f>=0.9.8.8</f>
        <v/>
      </c>
    </row>
    <row r="17239">
      <c r="A17239" t="inlineStr">
        <is>
          <t>flask-ldapconn</t>
        </is>
      </c>
      <c r="B17239" t="inlineStr">
        <is>
          <t>5eeb96ca32329c053cdd797af69f6a157025a52c</t>
        </is>
      </c>
      <c r="C17239" t="inlineStr">
        <is>
          <t>2015-12-07 12:40:34+00:00</t>
        </is>
      </c>
      <c r="D17239" t="inlineStr">
        <is>
          <t>verchange</t>
        </is>
      </c>
      <c r="E17239" t="inlineStr">
        <is>
          <t>ldap3</t>
        </is>
      </c>
      <c r="F17239">
        <f>=1.0.1</f>
        <v/>
      </c>
      <c r="G17239" t="inlineStr">
        <is>
          <t>ldap3</t>
        </is>
      </c>
      <c r="H17239">
        <f>=0.9.9.1</f>
        <v/>
      </c>
    </row>
    <row r="17240">
      <c r="A17240" t="inlineStr">
        <is>
          <t>flask-ldapconn</t>
        </is>
      </c>
      <c r="B17240" t="inlineStr">
        <is>
          <t>354c3779fd8738b61e890ae722178b912432a6ae</t>
        </is>
      </c>
      <c r="C17240" t="inlineStr">
        <is>
          <t>2015-12-15 17:24:11+00:00</t>
        </is>
      </c>
      <c r="D17240" t="inlineStr">
        <is>
          <t>verchange</t>
        </is>
      </c>
      <c r="E17240" t="inlineStr">
        <is>
          <t>ldap3</t>
        </is>
      </c>
      <c r="F17240">
        <f>=1.0.2</f>
        <v/>
      </c>
      <c r="G17240" t="inlineStr">
        <is>
          <t>ldap3</t>
        </is>
      </c>
      <c r="H17240">
        <f>=1.0.1</f>
        <v/>
      </c>
    </row>
    <row r="17241">
      <c r="A17241" t="inlineStr">
        <is>
          <t>flask-ldapconn</t>
        </is>
      </c>
      <c r="B17241" t="inlineStr">
        <is>
          <t>7c75a975610c638405bc01670f455a1f5c82368e</t>
        </is>
      </c>
      <c r="C17241" t="inlineStr">
        <is>
          <t>2015-12-20 21:49:25+00:00</t>
        </is>
      </c>
      <c r="D17241" t="inlineStr">
        <is>
          <t>verchange</t>
        </is>
      </c>
      <c r="E17241" t="inlineStr">
        <is>
          <t>ldap3</t>
        </is>
      </c>
      <c r="F17241">
        <f>=1.0.3</f>
        <v/>
      </c>
      <c r="G17241" t="inlineStr">
        <is>
          <t>ldap3</t>
        </is>
      </c>
      <c r="H17241">
        <f>=1.0.2</f>
        <v/>
      </c>
    </row>
    <row r="17242">
      <c r="A17242" t="inlineStr">
        <is>
          <t>flask-ldapconn</t>
        </is>
      </c>
      <c r="B17242" t="inlineStr">
        <is>
          <t>54218fa06b9697879ab2b44b5097a3caecb2a25d</t>
        </is>
      </c>
      <c r="C17242" t="inlineStr">
        <is>
          <t>2016-01-28 22:20:01+00:00</t>
        </is>
      </c>
      <c r="D17242" t="inlineStr">
        <is>
          <t>verchange</t>
        </is>
      </c>
      <c r="E17242" t="inlineStr">
        <is>
          <t>ldap3</t>
        </is>
      </c>
      <c r="F17242">
        <f>=1.0.4</f>
        <v/>
      </c>
      <c r="G17242" t="inlineStr">
        <is>
          <t>ldap3</t>
        </is>
      </c>
      <c r="H17242">
        <f>=1.0.3</f>
        <v/>
      </c>
    </row>
    <row r="17243">
      <c r="A17243" t="inlineStr">
        <is>
          <t>flask-ldapconn</t>
        </is>
      </c>
      <c r="B17243" t="inlineStr">
        <is>
          <t>5ad81aa7c9e829653b829f727efe20a52545b2f5</t>
        </is>
      </c>
      <c r="C17243" t="inlineStr">
        <is>
          <t>2016-04-03 11:03:27+00:00</t>
        </is>
      </c>
      <c r="D17243" t="inlineStr">
        <is>
          <t>verchange</t>
        </is>
      </c>
      <c r="E17243" t="inlineStr">
        <is>
          <t>ldap3</t>
        </is>
      </c>
      <c r="F17243">
        <f>=1.2.2</f>
        <v/>
      </c>
      <c r="G17243" t="inlineStr">
        <is>
          <t>ldap3</t>
        </is>
      </c>
      <c r="H17243">
        <f>=1.0.4</f>
        <v/>
      </c>
    </row>
    <row r="17244">
      <c r="A17244" t="inlineStr">
        <is>
          <t>flask-ldapconn</t>
        </is>
      </c>
      <c r="B17244" t="inlineStr">
        <is>
          <t>b599f56aced74f3b773b72527e27f6f98258623d</t>
        </is>
      </c>
      <c r="C17244" t="inlineStr">
        <is>
          <t>2018-04-07 08:44:49+00:00</t>
        </is>
      </c>
      <c r="D17244" t="inlineStr">
        <is>
          <t>verchange</t>
        </is>
      </c>
      <c r="E17244" t="inlineStr">
        <is>
          <t>six</t>
        </is>
      </c>
      <c r="F17244" t="inlineStr">
        <is>
          <t>&gt;=1.10</t>
        </is>
      </c>
      <c r="G17244" t="inlineStr">
        <is>
          <t>six</t>
        </is>
      </c>
      <c r="H17244">
        <f>=1.10.0</f>
        <v/>
      </c>
    </row>
    <row r="17245">
      <c r="A17245" t="inlineStr">
        <is>
          <t>flask-ldapconn</t>
        </is>
      </c>
      <c r="B17245" t="inlineStr">
        <is>
          <t>b599f56aced74f3b773b72527e27f6f98258623d</t>
        </is>
      </c>
      <c r="C17245" t="inlineStr">
        <is>
          <t>2018-04-07 08:44:49+00:00</t>
        </is>
      </c>
      <c r="D17245" t="inlineStr">
        <is>
          <t>verchange</t>
        </is>
      </c>
      <c r="E17245" t="inlineStr">
        <is>
          <t>ldap3</t>
        </is>
      </c>
      <c r="F17245" t="inlineStr">
        <is>
          <t>&gt;=2.3</t>
        </is>
      </c>
      <c r="G17245" t="inlineStr">
        <is>
          <t>ldap3</t>
        </is>
      </c>
      <c r="H17245">
        <f>=1.2.2</f>
        <v/>
      </c>
    </row>
    <row r="17246">
      <c r="A17246" t="inlineStr">
        <is>
          <t>flask-ldapconn</t>
        </is>
      </c>
      <c r="B17246" t="inlineStr">
        <is>
          <t>b599f56aced74f3b773b72527e27f6f98258623d</t>
        </is>
      </c>
      <c r="C17246" t="inlineStr">
        <is>
          <t>2018-04-07 08:44:49+00:00</t>
        </is>
      </c>
      <c r="D17246" t="inlineStr">
        <is>
          <t>verchange</t>
        </is>
      </c>
      <c r="E17246" t="inlineStr">
        <is>
          <t>Flask</t>
        </is>
      </c>
      <c r="F17246" t="inlineStr">
        <is>
          <t>&gt;=0.12</t>
        </is>
      </c>
      <c r="G17246" t="inlineStr">
        <is>
          <t>Flask</t>
        </is>
      </c>
      <c r="H17246">
        <f>=0.10.1</f>
        <v/>
      </c>
    </row>
    <row r="17247">
      <c r="A17247" t="inlineStr">
        <is>
          <t>activedirectory</t>
        </is>
      </c>
      <c r="B17247" t="inlineStr">
        <is>
          <t>72b9d0f717d9eb8069e3640123fa05f4a161399a</t>
        </is>
      </c>
      <c r="C17247" t="inlineStr">
        <is>
          <t>2014-12-16 18:28:20+00:00</t>
        </is>
      </c>
      <c r="D17247" t="inlineStr">
        <is>
          <t>verchange</t>
        </is>
      </c>
      <c r="E17247" t="inlineStr">
        <is>
          <t>python3-ldap</t>
        </is>
      </c>
      <c r="F17247" t="inlineStr">
        <is>
          <t>&gt;=0.9.5.2</t>
        </is>
      </c>
      <c r="G17247" t="inlineStr">
        <is>
          <t>python3-ldap</t>
        </is>
      </c>
      <c r="H17247" t="inlineStr"/>
    </row>
    <row r="17248">
      <c r="A17248" t="inlineStr">
        <is>
          <t>activedirectory</t>
        </is>
      </c>
      <c r="B17248" t="inlineStr">
        <is>
          <t>72b9d0f717d9eb8069e3640123fa05f4a161399a</t>
        </is>
      </c>
      <c r="C17248" t="inlineStr">
        <is>
          <t>2014-12-16 18:28:20+00:00</t>
        </is>
      </c>
      <c r="D17248" t="inlineStr">
        <is>
          <t>add</t>
        </is>
      </c>
      <c r="E17248" t="inlineStr">
        <is>
          <t>six</t>
        </is>
      </c>
      <c r="F17248" t="inlineStr"/>
      <c r="G17248" t="inlineStr"/>
      <c r="H17248" t="inlineStr"/>
    </row>
    <row r="17249">
      <c r="A17249" t="inlineStr">
        <is>
          <t>yahoo-oauth</t>
        </is>
      </c>
      <c r="B17249" t="inlineStr">
        <is>
          <t>3a0d046e2164071b12a7e3df1243a7ee16b2a3d2</t>
        </is>
      </c>
      <c r="C17249" t="inlineStr">
        <is>
          <t>2015-10-10 19:34:24+00:00</t>
        </is>
      </c>
      <c r="D17249" t="inlineStr">
        <is>
          <t>verchange</t>
        </is>
      </c>
      <c r="E17249" t="inlineStr">
        <is>
          <t>requests</t>
        </is>
      </c>
      <c r="F17249" t="inlineStr">
        <is>
          <t>&gt;=2.8.0</t>
        </is>
      </c>
      <c r="G17249" t="inlineStr">
        <is>
          <t>requests</t>
        </is>
      </c>
      <c r="H17249" t="inlineStr">
        <is>
          <t>&gt;=2.7.0</t>
        </is>
      </c>
    </row>
    <row r="17250">
      <c r="A17250" t="inlineStr">
        <is>
          <t>yahoo-oauth</t>
        </is>
      </c>
      <c r="B17250" t="inlineStr">
        <is>
          <t>3a0d046e2164071b12a7e3df1243a7ee16b2a3d2</t>
        </is>
      </c>
      <c r="C17250" t="inlineStr">
        <is>
          <t>2015-10-10 19:34:24+00:00</t>
        </is>
      </c>
      <c r="D17250" t="inlineStr">
        <is>
          <t>add</t>
        </is>
      </c>
      <c r="E17250" t="inlineStr">
        <is>
          <t>pyaml</t>
        </is>
      </c>
      <c r="F17250" t="inlineStr">
        <is>
          <t>&gt;=3.11</t>
        </is>
      </c>
      <c r="G17250" t="inlineStr"/>
      <c r="H17250" t="inlineStr"/>
    </row>
    <row r="17251">
      <c r="A17251" t="inlineStr">
        <is>
          <t>kodi.web-pdb</t>
        </is>
      </c>
      <c r="B17251" t="inlineStr">
        <is>
          <t>a46cc5e9dce29b215c79f6ccc37182148075017f</t>
        </is>
      </c>
      <c r="C17251" t="inlineStr">
        <is>
          <t>2020-02-24 10:56:57+00:00</t>
        </is>
      </c>
      <c r="D17251" t="inlineStr">
        <is>
          <t>add</t>
        </is>
      </c>
      <c r="E17251" t="inlineStr">
        <is>
          <t>Kodistubs</t>
        </is>
      </c>
      <c r="F17251" t="inlineStr"/>
      <c r="G17251" t="inlineStr"/>
      <c r="H17251" t="inlineStr"/>
    </row>
    <row r="17252">
      <c r="A17252" t="inlineStr">
        <is>
          <t>kodi.web-pdb</t>
        </is>
      </c>
      <c r="B17252" t="inlineStr">
        <is>
          <t>a46cc5e9dce29b215c79f6ccc37182148075017f</t>
        </is>
      </c>
      <c r="C17252" t="inlineStr">
        <is>
          <t>2020-02-24 10:56:57+00:00</t>
        </is>
      </c>
      <c r="D17252" t="inlineStr">
        <is>
          <t>add</t>
        </is>
      </c>
      <c r="E17252" t="inlineStr">
        <is>
          <t>bottle</t>
        </is>
      </c>
      <c r="F17252" t="inlineStr"/>
      <c r="G17252" t="inlineStr"/>
      <c r="H17252" t="inlineStr"/>
    </row>
    <row r="17253">
      <c r="A17253" t="inlineStr">
        <is>
          <t>kodi.web-pdb</t>
        </is>
      </c>
      <c r="B17253" t="inlineStr">
        <is>
          <t>537f0bcbe801a83940ad50935a0092d97fe6a53e</t>
        </is>
      </c>
      <c r="C17253" t="inlineStr">
        <is>
          <t>2020-11-16 08:14:24+00:00</t>
        </is>
      </c>
      <c r="D17253" t="inlineStr">
        <is>
          <t>rem</t>
        </is>
      </c>
      <c r="E17253" t="inlineStr"/>
      <c r="F17253" t="inlineStr"/>
      <c r="G17253" t="inlineStr">
        <is>
          <t>Kodistubs</t>
        </is>
      </c>
      <c r="H17253" t="inlineStr"/>
    </row>
    <row r="17254">
      <c r="A17254" t="inlineStr">
        <is>
          <t>ChatterBot</t>
        </is>
      </c>
      <c r="B17254" t="inlineStr">
        <is>
          <t>7a8d635b98dc86928aa160950a2301b5a238b369</t>
        </is>
      </c>
      <c r="C17254" t="inlineStr">
        <is>
          <t>2014-10-14 22:45:05+00:00</t>
        </is>
      </c>
      <c r="D17254" t="inlineStr">
        <is>
          <t>add</t>
        </is>
      </c>
      <c r="E17254" t="inlineStr">
        <is>
          <t>fuzzywuzzy</t>
        </is>
      </c>
      <c r="F17254">
        <f>=0.3.2</f>
        <v/>
      </c>
      <c r="G17254" t="inlineStr"/>
      <c r="H17254" t="inlineStr"/>
    </row>
    <row r="17255">
      <c r="A17255" t="inlineStr">
        <is>
          <t>ChatterBot</t>
        </is>
      </c>
      <c r="B17255" t="inlineStr">
        <is>
          <t>7235e2dfeb7b737f1f53c3fcd56b94d243a3ef6a</t>
        </is>
      </c>
      <c r="C17255" t="inlineStr">
        <is>
          <t>2014-12-26 14:28:54+00:00</t>
        </is>
      </c>
      <c r="D17255" t="inlineStr">
        <is>
          <t>verchange</t>
        </is>
      </c>
      <c r="E17255" t="inlineStr">
        <is>
          <t>fuzzywuzzy</t>
        </is>
      </c>
      <c r="F17255">
        <f>=0.4.0</f>
        <v/>
      </c>
      <c r="G17255" t="inlineStr">
        <is>
          <t>fuzzywuzzy</t>
        </is>
      </c>
      <c r="H17255">
        <f>=0.3.2</f>
        <v/>
      </c>
    </row>
    <row r="17256">
      <c r="A17256" t="inlineStr">
        <is>
          <t>ChatterBot</t>
        </is>
      </c>
      <c r="B17256" t="inlineStr">
        <is>
          <t>10f5dea10d3fdb1207aff288ed6830292c05c412</t>
        </is>
      </c>
      <c r="C17256" t="inlineStr">
        <is>
          <t>2015-01-24 21:24:19+00:00</t>
        </is>
      </c>
      <c r="D17256" t="inlineStr">
        <is>
          <t>add</t>
        </is>
      </c>
      <c r="E17256" t="inlineStr">
        <is>
          <t>requests-oauthlib</t>
        </is>
      </c>
      <c r="F17256">
        <f>=0.4.2</f>
        <v/>
      </c>
      <c r="G17256" t="inlineStr"/>
      <c r="H17256" t="inlineStr"/>
    </row>
    <row r="17257">
      <c r="A17257" t="inlineStr">
        <is>
          <t>ChatterBot</t>
        </is>
      </c>
      <c r="B17257" t="inlineStr">
        <is>
          <t>cee993b0a6bfe3bb4563acf4a6adb2aac4334cf1</t>
        </is>
      </c>
      <c r="C17257" t="inlineStr">
        <is>
          <t>2015-02-03 11:51:22+00:00</t>
        </is>
      </c>
      <c r="D17257" t="inlineStr">
        <is>
          <t>add</t>
        </is>
      </c>
      <c r="E17257" t="inlineStr">
        <is>
          <t>requests</t>
        </is>
      </c>
      <c r="F17257">
        <f>=2.5.1</f>
        <v/>
      </c>
      <c r="G17257" t="inlineStr"/>
      <c r="H17257" t="inlineStr"/>
    </row>
    <row r="17258">
      <c r="A17258" t="inlineStr">
        <is>
          <t>ChatterBot</t>
        </is>
      </c>
      <c r="B17258" t="inlineStr">
        <is>
          <t>cee993b0a6bfe3bb4563acf4a6adb2aac4334cf1</t>
        </is>
      </c>
      <c r="C17258" t="inlineStr">
        <is>
          <t>2015-02-03 11:51:22+00:00</t>
        </is>
      </c>
      <c r="D17258" t="inlineStr">
        <is>
          <t>add</t>
        </is>
      </c>
      <c r="E17258" t="inlineStr">
        <is>
          <t>jsondatabase</t>
        </is>
      </c>
      <c r="F17258">
        <f>=0.0.2</f>
        <v/>
      </c>
      <c r="G17258" t="inlineStr"/>
      <c r="H17258" t="inlineStr"/>
    </row>
    <row r="17259">
      <c r="A17259" t="inlineStr">
        <is>
          <t>ChatterBot</t>
        </is>
      </c>
      <c r="B17259" t="inlineStr">
        <is>
          <t>ae85529bb4b1c3921e7741dbbb8a79422ad91390</t>
        </is>
      </c>
      <c r="C17259" t="inlineStr">
        <is>
          <t>2015-02-14 15:43:09+00:00</t>
        </is>
      </c>
      <c r="D17259" t="inlineStr">
        <is>
          <t>verchange</t>
        </is>
      </c>
      <c r="E17259" t="inlineStr">
        <is>
          <t>fuzzywuzzy</t>
        </is>
      </c>
      <c r="F17259">
        <f>=0.5.0</f>
        <v/>
      </c>
      <c r="G17259" t="inlineStr">
        <is>
          <t>fuzzywuzzy</t>
        </is>
      </c>
      <c r="H17259">
        <f>=0.4.0</f>
        <v/>
      </c>
    </row>
    <row r="17260">
      <c r="A17260" t="inlineStr">
        <is>
          <t>ChatterBot</t>
        </is>
      </c>
      <c r="B17260" t="inlineStr">
        <is>
          <t>ae85529bb4b1c3921e7741dbbb8a79422ad91390</t>
        </is>
      </c>
      <c r="C17260" t="inlineStr">
        <is>
          <t>2015-02-14 15:43:09+00:00</t>
        </is>
      </c>
      <c r="D17260" t="inlineStr">
        <is>
          <t>add</t>
        </is>
      </c>
      <c r="E17260" t="inlineStr">
        <is>
          <t>stemming</t>
        </is>
      </c>
      <c r="F17260">
        <f>=1.0.1</f>
        <v/>
      </c>
      <c r="G17260" t="inlineStr"/>
      <c r="H17260" t="inlineStr"/>
    </row>
    <row r="17261">
      <c r="A17261" t="inlineStr">
        <is>
          <t>ChatterBot</t>
        </is>
      </c>
      <c r="B17261" t="inlineStr">
        <is>
          <t>690229a60eb921f43b47407dba641a3533f5d118</t>
        </is>
      </c>
      <c r="C17261" t="inlineStr">
        <is>
          <t>2015-05-24 19:43:02+00:00</t>
        </is>
      </c>
      <c r="D17261" t="inlineStr">
        <is>
          <t>verchange</t>
        </is>
      </c>
      <c r="E17261" t="inlineStr">
        <is>
          <t>requests</t>
        </is>
      </c>
      <c r="F17261">
        <f>=2.7.0</f>
        <v/>
      </c>
      <c r="G17261" t="inlineStr">
        <is>
          <t>requests</t>
        </is>
      </c>
      <c r="H17261">
        <f>=2.5.1</f>
        <v/>
      </c>
    </row>
    <row r="17262">
      <c r="A17262" t="inlineStr">
        <is>
          <t>ChatterBot</t>
        </is>
      </c>
      <c r="B17262" t="inlineStr">
        <is>
          <t>690229a60eb921f43b47407dba641a3533f5d118</t>
        </is>
      </c>
      <c r="C17262" t="inlineStr">
        <is>
          <t>2015-05-24 19:43:02+00:00</t>
        </is>
      </c>
      <c r="D17262" t="inlineStr">
        <is>
          <t>verchange</t>
        </is>
      </c>
      <c r="E17262" t="inlineStr">
        <is>
          <t>jsondatabase</t>
        </is>
      </c>
      <c r="F17262">
        <f>=0.0.6</f>
        <v/>
      </c>
      <c r="G17262" t="inlineStr">
        <is>
          <t>jsondatabase</t>
        </is>
      </c>
      <c r="H17262">
        <f>=0.0.2</f>
        <v/>
      </c>
    </row>
    <row r="17263">
      <c r="A17263" t="inlineStr">
        <is>
          <t>ChatterBot</t>
        </is>
      </c>
      <c r="B17263" t="inlineStr">
        <is>
          <t>690229a60eb921f43b47407dba641a3533f5d118</t>
        </is>
      </c>
      <c r="C17263" t="inlineStr">
        <is>
          <t>2015-05-24 19:43:02+00:00</t>
        </is>
      </c>
      <c r="D17263" t="inlineStr">
        <is>
          <t>verchange</t>
        </is>
      </c>
      <c r="E17263" t="inlineStr">
        <is>
          <t>requests-oauthlib</t>
        </is>
      </c>
      <c r="F17263">
        <f>=0.5.0</f>
        <v/>
      </c>
      <c r="G17263" t="inlineStr">
        <is>
          <t>requests-oauthlib</t>
        </is>
      </c>
      <c r="H17263">
        <f>=0.4.2</f>
        <v/>
      </c>
    </row>
    <row r="17264">
      <c r="A17264" t="inlineStr">
        <is>
          <t>ChatterBot</t>
        </is>
      </c>
      <c r="B17264" t="inlineStr">
        <is>
          <t>690229a60eb921f43b47407dba641a3533f5d118</t>
        </is>
      </c>
      <c r="C17264" t="inlineStr">
        <is>
          <t>2015-05-24 19:43:02+00:00</t>
        </is>
      </c>
      <c r="D17264" t="inlineStr">
        <is>
          <t>rem</t>
        </is>
      </c>
      <c r="E17264" t="inlineStr"/>
      <c r="F17264" t="inlineStr"/>
      <c r="G17264" t="inlineStr">
        <is>
          <t>stemming</t>
        </is>
      </c>
      <c r="H17264">
        <f>=1.0.1</f>
        <v/>
      </c>
    </row>
    <row r="17265">
      <c r="A17265" t="inlineStr">
        <is>
          <t>ChatterBot</t>
        </is>
      </c>
      <c r="B17265" t="inlineStr">
        <is>
          <t>3742f14c02647ab68d8c2671cb01c533107b7790</t>
        </is>
      </c>
      <c r="C17265" t="inlineStr">
        <is>
          <t>2015-09-04 12:29:56+00:00</t>
        </is>
      </c>
      <c r="D17265" t="inlineStr">
        <is>
          <t>verchange</t>
        </is>
      </c>
      <c r="E17265" t="inlineStr">
        <is>
          <t>fuzzywuzzy</t>
        </is>
      </c>
      <c r="F17265">
        <f>=0.6.0</f>
        <v/>
      </c>
      <c r="G17265" t="inlineStr">
        <is>
          <t>fuzzywuzzy</t>
        </is>
      </c>
      <c r="H17265">
        <f>=0.5.0</f>
        <v/>
      </c>
    </row>
    <row r="17266">
      <c r="A17266" t="inlineStr">
        <is>
          <t>ChatterBot</t>
        </is>
      </c>
      <c r="B17266" t="inlineStr">
        <is>
          <t>c3232ab4da8209737503ce7c35fab2b0f5ec3157</t>
        </is>
      </c>
      <c r="C17266" t="inlineStr">
        <is>
          <t>2015-09-06 23:42:52+00:00</t>
        </is>
      </c>
      <c r="D17266" t="inlineStr">
        <is>
          <t>verchange</t>
        </is>
      </c>
      <c r="E17266" t="inlineStr">
        <is>
          <t>jsondatabase</t>
        </is>
      </c>
      <c r="F17266" t="inlineStr">
        <is>
          <t>&gt;=0.0.6</t>
        </is>
      </c>
      <c r="G17266" t="inlineStr">
        <is>
          <t>jsondatabase</t>
        </is>
      </c>
      <c r="H17266">
        <f>=0.0.6</f>
        <v/>
      </c>
    </row>
    <row r="17267">
      <c r="A17267" t="inlineStr">
        <is>
          <t>ChatterBot</t>
        </is>
      </c>
      <c r="B17267" t="inlineStr">
        <is>
          <t>c3232ab4da8209737503ce7c35fab2b0f5ec3157</t>
        </is>
      </c>
      <c r="C17267" t="inlineStr">
        <is>
          <t>2015-09-06 23:42:52+00:00</t>
        </is>
      </c>
      <c r="D17267" t="inlineStr">
        <is>
          <t>add</t>
        </is>
      </c>
      <c r="E17267" t="inlineStr">
        <is>
          <t>pymongo</t>
        </is>
      </c>
      <c r="F17267">
        <f>=3.0.3</f>
        <v/>
      </c>
      <c r="G17267" t="inlineStr"/>
      <c r="H17267" t="inlineStr"/>
    </row>
    <row r="17268">
      <c r="A17268" t="inlineStr">
        <is>
          <t>ChatterBot</t>
        </is>
      </c>
      <c r="B17268" t="inlineStr">
        <is>
          <t>359ad78a5cdf03876001673d82c839d66ececaa9</t>
        </is>
      </c>
      <c r="C17268" t="inlineStr">
        <is>
          <t>2015-09-16 23:27:49+00:00</t>
        </is>
      </c>
      <c r="D17268" t="inlineStr">
        <is>
          <t>verchange</t>
        </is>
      </c>
      <c r="E17268" t="inlineStr">
        <is>
          <t>fuzzywuzzy</t>
        </is>
      </c>
      <c r="F17268" t="inlineStr">
        <is>
          <t>&lt;0.7.0;&gt;=0.6.0</t>
        </is>
      </c>
      <c r="G17268" t="inlineStr">
        <is>
          <t>fuzzywuzzy</t>
        </is>
      </c>
      <c r="H17268">
        <f>=0.6.0</f>
        <v/>
      </c>
    </row>
    <row r="17269">
      <c r="A17269" t="inlineStr">
        <is>
          <t>ChatterBot</t>
        </is>
      </c>
      <c r="B17269" t="inlineStr">
        <is>
          <t>1bac96eded5357c31ad0280d4babeb502dad5b77</t>
        </is>
      </c>
      <c r="C17269" t="inlineStr">
        <is>
          <t>2015-10-10 17:24:26+00:00</t>
        </is>
      </c>
      <c r="D17269" t="inlineStr">
        <is>
          <t>verchange</t>
        </is>
      </c>
      <c r="E17269" t="inlineStr">
        <is>
          <t>requests</t>
        </is>
      </c>
      <c r="F17269" t="inlineStr">
        <is>
          <t>&lt;3.0.0;==2.8.0</t>
        </is>
      </c>
      <c r="G17269" t="inlineStr">
        <is>
          <t>requests</t>
        </is>
      </c>
      <c r="H17269">
        <f>=2.7.0</f>
        <v/>
      </c>
    </row>
    <row r="17270">
      <c r="A17270" t="inlineStr">
        <is>
          <t>ChatterBot</t>
        </is>
      </c>
      <c r="B17270" t="inlineStr">
        <is>
          <t>1bac96eded5357c31ad0280d4babeb502dad5b77</t>
        </is>
      </c>
      <c r="C17270" t="inlineStr">
        <is>
          <t>2015-10-10 17:24:26+00:00</t>
        </is>
      </c>
      <c r="D17270" t="inlineStr">
        <is>
          <t>verchange</t>
        </is>
      </c>
      <c r="E17270" t="inlineStr">
        <is>
          <t>fuzzywuzzy</t>
        </is>
      </c>
      <c r="F17270" t="inlineStr">
        <is>
          <t>&gt;=0.6.0;&lt;0.8.0</t>
        </is>
      </c>
      <c r="G17270" t="inlineStr">
        <is>
          <t>fuzzywuzzy</t>
        </is>
      </c>
      <c r="H17270" t="inlineStr">
        <is>
          <t>&lt;0.7.0;&gt;=0.6.0</t>
        </is>
      </c>
    </row>
    <row r="17271">
      <c r="A17271" t="inlineStr">
        <is>
          <t>ChatterBot</t>
        </is>
      </c>
      <c r="B17271" t="inlineStr">
        <is>
          <t>1bac96eded5357c31ad0280d4babeb502dad5b77</t>
        </is>
      </c>
      <c r="C17271" t="inlineStr">
        <is>
          <t>2015-10-10 17:24:26+00:00</t>
        </is>
      </c>
      <c r="D17271" t="inlineStr">
        <is>
          <t>verchange</t>
        </is>
      </c>
      <c r="E17271" t="inlineStr">
        <is>
          <t>pymongo</t>
        </is>
      </c>
      <c r="F17271" t="inlineStr">
        <is>
          <t>&gt;=3.0.3;&lt;4.0.0</t>
        </is>
      </c>
      <c r="G17271" t="inlineStr">
        <is>
          <t>pymongo</t>
        </is>
      </c>
      <c r="H17271">
        <f>=3.0.3</f>
        <v/>
      </c>
    </row>
    <row r="17272">
      <c r="A17272" t="inlineStr">
        <is>
          <t>ChatterBot</t>
        </is>
      </c>
      <c r="B17272" t="inlineStr">
        <is>
          <t>1bac96eded5357c31ad0280d4babeb502dad5b77</t>
        </is>
      </c>
      <c r="C17272" t="inlineStr">
        <is>
          <t>2015-10-10 17:24:26+00:00</t>
        </is>
      </c>
      <c r="D17272" t="inlineStr">
        <is>
          <t>add</t>
        </is>
      </c>
      <c r="E17272" t="inlineStr">
        <is>
          <t>nltk</t>
        </is>
      </c>
      <c r="F17272">
        <f>=3.0.5</f>
        <v/>
      </c>
      <c r="G17272" t="inlineStr"/>
      <c r="H17272" t="inlineStr"/>
    </row>
    <row r="17273">
      <c r="A17273" t="inlineStr">
        <is>
          <t>ChatterBot</t>
        </is>
      </c>
      <c r="B17273" t="inlineStr">
        <is>
          <t>446c1ac1f0436c5d9a351563958632e5f862e016</t>
        </is>
      </c>
      <c r="C17273" t="inlineStr">
        <is>
          <t>2015-10-17 19:51:50+00:00</t>
        </is>
      </c>
      <c r="D17273" t="inlineStr">
        <is>
          <t>verchange</t>
        </is>
      </c>
      <c r="E17273" t="inlineStr">
        <is>
          <t>jsondatabase</t>
        </is>
      </c>
      <c r="F17273" t="inlineStr">
        <is>
          <t>&gt;=0.0.7</t>
        </is>
      </c>
      <c r="G17273" t="inlineStr">
        <is>
          <t>jsondatabase</t>
        </is>
      </c>
      <c r="H17273" t="inlineStr">
        <is>
          <t>&gt;=0.0.6</t>
        </is>
      </c>
    </row>
    <row r="17274">
      <c r="A17274" t="inlineStr">
        <is>
          <t>ChatterBot</t>
        </is>
      </c>
      <c r="B17274" t="inlineStr">
        <is>
          <t>945d7694f0607ce836b8fce19a279809d193b908</t>
        </is>
      </c>
      <c r="C17274" t="inlineStr">
        <is>
          <t>2015-10-28 00:50:57+00:00</t>
        </is>
      </c>
      <c r="D17274" t="inlineStr">
        <is>
          <t>verchange</t>
        </is>
      </c>
      <c r="E17274" t="inlineStr">
        <is>
          <t>nltk</t>
        </is>
      </c>
      <c r="F17274" t="inlineStr">
        <is>
          <t>&lt;4.0.0</t>
        </is>
      </c>
      <c r="G17274" t="inlineStr">
        <is>
          <t>nltk</t>
        </is>
      </c>
      <c r="H17274">
        <f>=3.0.5</f>
        <v/>
      </c>
    </row>
    <row r="17275">
      <c r="A17275" t="inlineStr">
        <is>
          <t>ChatterBot</t>
        </is>
      </c>
      <c r="B17275" t="inlineStr">
        <is>
          <t>3916dd15726ccc10fd835749f6d90882b0411b77</t>
        </is>
      </c>
      <c r="C17275" t="inlineStr">
        <is>
          <t>2015-11-28 16:11:11+00:00</t>
        </is>
      </c>
      <c r="D17275" t="inlineStr">
        <is>
          <t>verchange</t>
        </is>
      </c>
      <c r="E17275" t="inlineStr">
        <is>
          <t>requests</t>
        </is>
      </c>
      <c r="F17275" t="inlineStr">
        <is>
          <t>~=2.8.0;&lt;3.0.0</t>
        </is>
      </c>
      <c r="G17275" t="inlineStr">
        <is>
          <t>requests</t>
        </is>
      </c>
      <c r="H17275" t="inlineStr">
        <is>
          <t>&lt;3.0.0;==2.8.0</t>
        </is>
      </c>
    </row>
    <row r="17276">
      <c r="A17276" t="inlineStr">
        <is>
          <t>ChatterBot</t>
        </is>
      </c>
      <c r="B17276" t="inlineStr">
        <is>
          <t>3916dd15726ccc10fd835749f6d90882b0411b77</t>
        </is>
      </c>
      <c r="C17276" t="inlineStr">
        <is>
          <t>2015-11-28 16:11:11+00:00</t>
        </is>
      </c>
      <c r="D17276" t="inlineStr">
        <is>
          <t>verchange</t>
        </is>
      </c>
      <c r="E17276" t="inlineStr">
        <is>
          <t>fuzzywuzzy</t>
        </is>
      </c>
      <c r="F17276" t="inlineStr">
        <is>
          <t>&gt;=0.8.0</t>
        </is>
      </c>
      <c r="G17276" t="inlineStr">
        <is>
          <t>fuzzywuzzy</t>
        </is>
      </c>
      <c r="H17276" t="inlineStr">
        <is>
          <t>&gt;=0.6.0;&lt;0.8.0</t>
        </is>
      </c>
    </row>
    <row r="17277">
      <c r="A17277" t="inlineStr">
        <is>
          <t>ChatterBot</t>
        </is>
      </c>
      <c r="B17277" t="inlineStr">
        <is>
          <t>ab89c8969c1bb4a28e18db65ba620ed57c59292f</t>
        </is>
      </c>
      <c r="C17277" t="inlineStr">
        <is>
          <t>2015-11-29 22:04:08+00:00</t>
        </is>
      </c>
      <c r="D17277" t="inlineStr">
        <is>
          <t>rem</t>
        </is>
      </c>
      <c r="E17277" t="inlineStr"/>
      <c r="F17277" t="inlineStr"/>
      <c r="G17277" t="inlineStr">
        <is>
          <t>requests</t>
        </is>
      </c>
      <c r="H17277" t="inlineStr">
        <is>
          <t>~=2.8.0;&lt;3.0.0</t>
        </is>
      </c>
    </row>
    <row r="17278">
      <c r="A17278" t="inlineStr">
        <is>
          <t>ChatterBot</t>
        </is>
      </c>
      <c r="B17278" t="inlineStr">
        <is>
          <t>ab89c8969c1bb4a28e18db65ba620ed57c59292f</t>
        </is>
      </c>
      <c r="C17278" t="inlineStr">
        <is>
          <t>2015-11-29 22:04:08+00:00</t>
        </is>
      </c>
      <c r="D17278" t="inlineStr">
        <is>
          <t>rem</t>
        </is>
      </c>
      <c r="E17278" t="inlineStr"/>
      <c r="F17278" t="inlineStr"/>
      <c r="G17278" t="inlineStr">
        <is>
          <t>requests-oauthlib</t>
        </is>
      </c>
      <c r="H17278">
        <f>=0.5.0</f>
        <v/>
      </c>
    </row>
    <row r="17279">
      <c r="A17279" t="inlineStr">
        <is>
          <t>ChatterBot</t>
        </is>
      </c>
      <c r="B17279" t="inlineStr">
        <is>
          <t>6dbf8a96331df587efd47908b27e1d219638051b</t>
        </is>
      </c>
      <c r="C17279" t="inlineStr">
        <is>
          <t>2016-01-04 11:28:18+00:00</t>
        </is>
      </c>
      <c r="D17279" t="inlineStr">
        <is>
          <t>add</t>
        </is>
      </c>
      <c r="E17279" t="inlineStr">
        <is>
          <t>python-twitter</t>
        </is>
      </c>
      <c r="F17279" t="inlineStr">
        <is>
          <t>&gt;=3.0rc1</t>
        </is>
      </c>
      <c r="G17279" t="inlineStr"/>
      <c r="H17279" t="inlineStr"/>
    </row>
    <row r="17280">
      <c r="A17280" t="inlineStr">
        <is>
          <t>ChatterBot</t>
        </is>
      </c>
      <c r="B17280" t="inlineStr">
        <is>
          <t>129a2618577699faa7ce39e7398f7c8271a1de29</t>
        </is>
      </c>
      <c r="C17280" t="inlineStr">
        <is>
          <t>2016-01-17 12:48:10+00:00</t>
        </is>
      </c>
      <c r="D17280" t="inlineStr">
        <is>
          <t>add</t>
        </is>
      </c>
      <c r="E17280" t="inlineStr">
        <is>
          <t>textblob</t>
        </is>
      </c>
      <c r="F17280" t="inlineStr">
        <is>
          <t>&gt;=0.11.0</t>
        </is>
      </c>
      <c r="G17280" t="inlineStr"/>
      <c r="H17280" t="inlineStr"/>
    </row>
    <row r="17281">
      <c r="A17281" t="inlineStr">
        <is>
          <t>ChatterBot</t>
        </is>
      </c>
      <c r="B17281" t="inlineStr">
        <is>
          <t>f99e821a45548f30124ea9c8a82c0bdeed8cc796</t>
        </is>
      </c>
      <c r="C17281" t="inlineStr">
        <is>
          <t>2016-04-01 08:58:58+00:00</t>
        </is>
      </c>
      <c r="D17281" t="inlineStr">
        <is>
          <t>add</t>
        </is>
      </c>
      <c r="E17281" t="inlineStr">
        <is>
          <t>python-forecastio</t>
        </is>
      </c>
      <c r="F17281" t="inlineStr"/>
      <c r="G17281" t="inlineStr"/>
      <c r="H17281" t="inlineStr"/>
    </row>
    <row r="17282">
      <c r="A17282" t="inlineStr">
        <is>
          <t>ChatterBot</t>
        </is>
      </c>
      <c r="B17282" t="inlineStr">
        <is>
          <t>a5486b66f25cfdfca3ed016cce4c1850e6f1cf07</t>
        </is>
      </c>
      <c r="C17282" t="inlineStr">
        <is>
          <t>2016-05-13 23:54:58+00:00</t>
        </is>
      </c>
      <c r="D17282" t="inlineStr">
        <is>
          <t>rem</t>
        </is>
      </c>
      <c r="E17282" t="inlineStr"/>
      <c r="F17282" t="inlineStr"/>
      <c r="G17282" t="inlineStr">
        <is>
          <t>python-forecastio</t>
        </is>
      </c>
      <c r="H17282" t="inlineStr"/>
    </row>
    <row r="17283">
      <c r="A17283" t="inlineStr">
        <is>
          <t>ChatterBot</t>
        </is>
      </c>
      <c r="B17283" t="inlineStr">
        <is>
          <t>7aec6538f888326ef6f91dfb315051b4e4df6c59</t>
        </is>
      </c>
      <c r="C17283" t="inlineStr">
        <is>
          <t>2016-08-14 02:39:36+00:00</t>
        </is>
      </c>
      <c r="D17283" t="inlineStr">
        <is>
          <t>verchange</t>
        </is>
      </c>
      <c r="E17283" t="inlineStr">
        <is>
          <t>jsondatabase</t>
        </is>
      </c>
      <c r="F17283" t="inlineStr">
        <is>
          <t>&gt;=0.1.1</t>
        </is>
      </c>
      <c r="G17283" t="inlineStr">
        <is>
          <t>jsondatabase</t>
        </is>
      </c>
      <c r="H17283" t="inlineStr">
        <is>
          <t>&gt;=0.0.7</t>
        </is>
      </c>
    </row>
    <row r="17284">
      <c r="A17284" t="inlineStr">
        <is>
          <t>ChatterBot</t>
        </is>
      </c>
      <c r="B17284" t="inlineStr">
        <is>
          <t>7aec6538f888326ef6f91dfb315051b4e4df6c59</t>
        </is>
      </c>
      <c r="C17284" t="inlineStr">
        <is>
          <t>2016-08-14 02:39:36+00:00</t>
        </is>
      </c>
      <c r="D17284" t="inlineStr">
        <is>
          <t>verchange</t>
        </is>
      </c>
      <c r="E17284" t="inlineStr">
        <is>
          <t>python-twitter</t>
        </is>
      </c>
      <c r="F17284" t="inlineStr">
        <is>
          <t>&gt;=3.0</t>
        </is>
      </c>
      <c r="G17284" t="inlineStr">
        <is>
          <t>python-twitter</t>
        </is>
      </c>
      <c r="H17284" t="inlineStr">
        <is>
          <t>&gt;=3.0rc1</t>
        </is>
      </c>
    </row>
    <row r="17285">
      <c r="A17285" t="inlineStr">
        <is>
          <t>ChatterBot</t>
        </is>
      </c>
      <c r="B17285" t="inlineStr">
        <is>
          <t>7aec6538f888326ef6f91dfb315051b4e4df6c59</t>
        </is>
      </c>
      <c r="C17285" t="inlineStr">
        <is>
          <t>2016-08-14 02:39:36+00:00</t>
        </is>
      </c>
      <c r="D17285" t="inlineStr">
        <is>
          <t>verchange</t>
        </is>
      </c>
      <c r="E17285" t="inlineStr">
        <is>
          <t>textblob</t>
        </is>
      </c>
      <c r="F17285" t="inlineStr">
        <is>
          <t>&gt;=0.11.0;&lt;0.12.0</t>
        </is>
      </c>
      <c r="G17285" t="inlineStr">
        <is>
          <t>textblob</t>
        </is>
      </c>
      <c r="H17285" t="inlineStr">
        <is>
          <t>&gt;=0.11.0</t>
        </is>
      </c>
    </row>
    <row r="17286">
      <c r="A17286" t="inlineStr">
        <is>
          <t>ChatterBot</t>
        </is>
      </c>
      <c r="B17286" t="inlineStr">
        <is>
          <t>7aec6538f888326ef6f91dfb315051b4e4df6c59</t>
        </is>
      </c>
      <c r="C17286" t="inlineStr">
        <is>
          <t>2016-08-14 02:39:36+00:00</t>
        </is>
      </c>
      <c r="D17286" t="inlineStr">
        <is>
          <t>verchange</t>
        </is>
      </c>
      <c r="E17286" t="inlineStr">
        <is>
          <t>fuzzywuzzy</t>
        </is>
      </c>
      <c r="F17286" t="inlineStr">
        <is>
          <t>&lt;0.12;&gt;=0.10</t>
        </is>
      </c>
      <c r="G17286" t="inlineStr">
        <is>
          <t>fuzzywuzzy</t>
        </is>
      </c>
      <c r="H17286" t="inlineStr">
        <is>
          <t>&gt;=0.8.0</t>
        </is>
      </c>
    </row>
    <row r="17287">
      <c r="A17287" t="inlineStr">
        <is>
          <t>ChatterBot</t>
        </is>
      </c>
      <c r="B17287" t="inlineStr">
        <is>
          <t>7aec6538f888326ef6f91dfb315051b4e4df6c59</t>
        </is>
      </c>
      <c r="C17287" t="inlineStr">
        <is>
          <t>2016-08-14 02:39:36+00:00</t>
        </is>
      </c>
      <c r="D17287" t="inlineStr">
        <is>
          <t>verchange</t>
        </is>
      </c>
      <c r="E17287" t="inlineStr">
        <is>
          <t>pymongo</t>
        </is>
      </c>
      <c r="F17287" t="inlineStr">
        <is>
          <t>&lt;4.0.0;&gt;=3.3.0</t>
        </is>
      </c>
      <c r="G17287" t="inlineStr">
        <is>
          <t>pymongo</t>
        </is>
      </c>
      <c r="H17287" t="inlineStr">
        <is>
          <t>&gt;=3.0.3;&lt;4.0.0</t>
        </is>
      </c>
    </row>
    <row r="17288">
      <c r="A17288" t="inlineStr">
        <is>
          <t>ChatterBot</t>
        </is>
      </c>
      <c r="B17288" t="inlineStr">
        <is>
          <t>c1f2f927bdf70cb8669dd6bd7fe3e0bd4bf6d946</t>
        </is>
      </c>
      <c r="C17288" t="inlineStr">
        <is>
          <t>2016-09-19 11:57:20+00:00</t>
        </is>
      </c>
      <c r="D17288" t="inlineStr">
        <is>
          <t>verchange</t>
        </is>
      </c>
      <c r="E17288" t="inlineStr">
        <is>
          <t>fuzzywuzzy</t>
        </is>
      </c>
      <c r="F17288" t="inlineStr">
        <is>
          <t>&lt;0.13;&gt;=0.12</t>
        </is>
      </c>
      <c r="G17288" t="inlineStr">
        <is>
          <t>fuzzywuzzy</t>
        </is>
      </c>
      <c r="H17288" t="inlineStr">
        <is>
          <t>&lt;0.12;&gt;=0.10</t>
        </is>
      </c>
    </row>
    <row r="17289">
      <c r="A17289" t="inlineStr">
        <is>
          <t>ChatterBot</t>
        </is>
      </c>
      <c r="B17289" t="inlineStr">
        <is>
          <t>3c63d79c9acaf3312089c0e4f3a3482841539e1c</t>
        </is>
      </c>
      <c r="C17289" t="inlineStr">
        <is>
          <t>2016-11-19 13:16:39+00:00</t>
        </is>
      </c>
      <c r="D17289" t="inlineStr">
        <is>
          <t>rem</t>
        </is>
      </c>
      <c r="E17289" t="inlineStr"/>
      <c r="F17289" t="inlineStr"/>
      <c r="G17289" t="inlineStr">
        <is>
          <t>fuzzywuzzy</t>
        </is>
      </c>
      <c r="H17289" t="inlineStr">
        <is>
          <t>&lt;0.13;&gt;=0.12</t>
        </is>
      </c>
    </row>
    <row r="17290">
      <c r="A17290" t="inlineStr">
        <is>
          <t>ChatterBot</t>
        </is>
      </c>
      <c r="B17290" t="inlineStr">
        <is>
          <t>4c0723af564f64551e1d32662c7a4ad68e5ee258</t>
        </is>
      </c>
      <c r="C17290" t="inlineStr">
        <is>
          <t>2016-11-30 04:19:20+00:00</t>
        </is>
      </c>
      <c r="D17290" t="inlineStr">
        <is>
          <t>verchange</t>
        </is>
      </c>
      <c r="E17290" t="inlineStr">
        <is>
          <t>python-twitter</t>
        </is>
      </c>
      <c r="F17290" t="inlineStr">
        <is>
          <t>&gt;=3.0</t>
        </is>
      </c>
      <c r="G17290" t="inlineStr">
        <is>
          <t>python-twitter</t>
        </is>
      </c>
      <c r="H17290" t="inlineStr">
        <is>
          <t>&gt;=3.0</t>
        </is>
      </c>
    </row>
    <row r="17291">
      <c r="A17291" t="inlineStr">
        <is>
          <t>ChatterBot</t>
        </is>
      </c>
      <c r="B17291" t="inlineStr">
        <is>
          <t>4c0723af564f64551e1d32662c7a4ad68e5ee258</t>
        </is>
      </c>
      <c r="C17291" t="inlineStr">
        <is>
          <t>2016-11-30 04:19:20+00:00</t>
        </is>
      </c>
      <c r="D17291" t="inlineStr">
        <is>
          <t>rem</t>
        </is>
      </c>
      <c r="E17291" t="inlineStr"/>
      <c r="F17291" t="inlineStr"/>
      <c r="G17291" t="inlineStr">
        <is>
          <t>textblob</t>
        </is>
      </c>
      <c r="H17291" t="inlineStr">
        <is>
          <t>&gt;=0.11.0;&lt;0.12.0</t>
        </is>
      </c>
    </row>
    <row r="17292">
      <c r="A17292" t="inlineStr">
        <is>
          <t>ChatterBot</t>
        </is>
      </c>
      <c r="B17292" t="inlineStr">
        <is>
          <t>44c8884b1fb07efc7992e734358fbdeb367b34b4</t>
        </is>
      </c>
      <c r="C17292" t="inlineStr">
        <is>
          <t>2016-12-03 15:25:42+00:00</t>
        </is>
      </c>
      <c r="D17292" t="inlineStr">
        <is>
          <t>verchange</t>
        </is>
      </c>
      <c r="E17292" t="inlineStr">
        <is>
          <t>nltk</t>
        </is>
      </c>
      <c r="F17292" t="inlineStr">
        <is>
          <t>&lt;4.0.0;&gt;=3.2.0</t>
        </is>
      </c>
      <c r="G17292" t="inlineStr">
        <is>
          <t>nltk</t>
        </is>
      </c>
      <c r="H17292" t="inlineStr">
        <is>
          <t>&lt;4.0.0</t>
        </is>
      </c>
    </row>
    <row r="17293">
      <c r="A17293" t="inlineStr">
        <is>
          <t>ChatterBot</t>
        </is>
      </c>
      <c r="B17293" t="inlineStr">
        <is>
          <t>44c8884b1fb07efc7992e734358fbdeb367b34b4</t>
        </is>
      </c>
      <c r="C17293" t="inlineStr">
        <is>
          <t>2016-12-03 15:25:42+00:00</t>
        </is>
      </c>
      <c r="D17293" t="inlineStr">
        <is>
          <t>add</t>
        </is>
      </c>
      <c r="E17293" t="inlineStr">
        <is>
          <t>numpy</t>
        </is>
      </c>
      <c r="F17293" t="inlineStr">
        <is>
          <t>&lt;1.20.0;&gt;=1.11.0</t>
        </is>
      </c>
      <c r="G17293" t="inlineStr"/>
      <c r="H17293" t="inlineStr"/>
    </row>
    <row r="17294">
      <c r="A17294" t="inlineStr">
        <is>
          <t>ChatterBot</t>
        </is>
      </c>
      <c r="B17294" t="inlineStr">
        <is>
          <t>9efbd7962fc0812ec2f3c8e625c5b213591b5201</t>
        </is>
      </c>
      <c r="C17294" t="inlineStr">
        <is>
          <t>2016-12-17 11:53:52+00:00</t>
        </is>
      </c>
      <c r="D17294" t="inlineStr">
        <is>
          <t>verchange</t>
        </is>
      </c>
      <c r="E17294" t="inlineStr">
        <is>
          <t>jsondatabase</t>
        </is>
      </c>
      <c r="F17294" t="inlineStr">
        <is>
          <t>&gt;=0.1.6</t>
        </is>
      </c>
      <c r="G17294" t="inlineStr">
        <is>
          <t>jsondatabase</t>
        </is>
      </c>
      <c r="H17294" t="inlineStr">
        <is>
          <t>&gt;=0.1.1</t>
        </is>
      </c>
    </row>
    <row r="17295">
      <c r="A17295" t="inlineStr">
        <is>
          <t>ChatterBot</t>
        </is>
      </c>
      <c r="B17295" t="inlineStr">
        <is>
          <t>f51d44afb2f19bb3354e946d53c69938f0a6101d</t>
        </is>
      </c>
      <c r="C17295" t="inlineStr">
        <is>
          <t>2016-12-29 23:11:31+00:00</t>
        </is>
      </c>
      <c r="D17295" t="inlineStr">
        <is>
          <t>verchange</t>
        </is>
      </c>
      <c r="E17295" t="inlineStr">
        <is>
          <t>jsondatabase</t>
        </is>
      </c>
      <c r="F17295" t="inlineStr">
        <is>
          <t>&gt;=0.1.7</t>
        </is>
      </c>
      <c r="G17295" t="inlineStr">
        <is>
          <t>jsondatabase</t>
        </is>
      </c>
      <c r="H17295" t="inlineStr">
        <is>
          <t>&gt;=0.1.6</t>
        </is>
      </c>
    </row>
    <row r="17296">
      <c r="A17296" t="inlineStr">
        <is>
          <t>ChatterBot</t>
        </is>
      </c>
      <c r="B17296" t="inlineStr">
        <is>
          <t>f51d44afb2f19bb3354e946d53c69938f0a6101d</t>
        </is>
      </c>
      <c r="C17296" t="inlineStr">
        <is>
          <t>2016-12-29 23:11:31+00:00</t>
        </is>
      </c>
      <c r="D17296" t="inlineStr">
        <is>
          <t>verchange</t>
        </is>
      </c>
      <c r="E17296" t="inlineStr">
        <is>
          <t>python-twitter</t>
        </is>
      </c>
      <c r="F17296" t="inlineStr">
        <is>
          <t>&gt;=3.0</t>
        </is>
      </c>
      <c r="G17296" t="inlineStr">
        <is>
          <t>python-twitter</t>
        </is>
      </c>
      <c r="H17296" t="inlineStr">
        <is>
          <t>&gt;=3.0</t>
        </is>
      </c>
    </row>
    <row r="17297">
      <c r="A17297" t="inlineStr">
        <is>
          <t>ChatterBot</t>
        </is>
      </c>
      <c r="B17297" t="inlineStr">
        <is>
          <t>e6e23c8200bce922680d1bfe78d1234fa3935b2e</t>
        </is>
      </c>
      <c r="C17297" t="inlineStr">
        <is>
          <t>2017-01-15 19:06:18+00:00</t>
        </is>
      </c>
      <c r="D17297" t="inlineStr">
        <is>
          <t>rem</t>
        </is>
      </c>
      <c r="E17297" t="inlineStr"/>
      <c r="F17297" t="inlineStr"/>
      <c r="G17297" t="inlineStr">
        <is>
          <t>numpy</t>
        </is>
      </c>
      <c r="H17297" t="inlineStr">
        <is>
          <t>&lt;1.20.0;&gt;=1.11.0</t>
        </is>
      </c>
    </row>
    <row r="17298">
      <c r="A17298" t="inlineStr">
        <is>
          <t>ChatterBot</t>
        </is>
      </c>
      <c r="B17298" t="inlineStr">
        <is>
          <t>43c814104855854577511d9ed32a9408c46e2a6c</t>
        </is>
      </c>
      <c r="C17298" t="inlineStr">
        <is>
          <t>2017-03-21 19:30:04+00:00</t>
        </is>
      </c>
      <c r="D17298" t="inlineStr">
        <is>
          <t>verchange</t>
        </is>
      </c>
      <c r="E17298" t="inlineStr">
        <is>
          <t>jsondatabase</t>
        </is>
      </c>
      <c r="F17298" t="inlineStr">
        <is>
          <t>&lt;1.0.0;&gt;=0.1.7</t>
        </is>
      </c>
      <c r="G17298" t="inlineStr">
        <is>
          <t>jsondatabase</t>
        </is>
      </c>
      <c r="H17298" t="inlineStr">
        <is>
          <t>&gt;=0.1.7</t>
        </is>
      </c>
    </row>
    <row r="17299">
      <c r="A17299" t="inlineStr">
        <is>
          <t>ChatterBot</t>
        </is>
      </c>
      <c r="B17299" t="inlineStr">
        <is>
          <t>43c814104855854577511d9ed32a9408c46e2a6c</t>
        </is>
      </c>
      <c r="C17299" t="inlineStr">
        <is>
          <t>2017-03-21 19:30:04+00:00</t>
        </is>
      </c>
      <c r="D17299" t="inlineStr">
        <is>
          <t>verchange</t>
        </is>
      </c>
      <c r="E17299" t="inlineStr">
        <is>
          <t>python-twitter</t>
        </is>
      </c>
      <c r="F17299" t="inlineStr">
        <is>
          <t>&lt;4.0.0;&gt;=3.0.0</t>
        </is>
      </c>
      <c r="G17299" t="inlineStr">
        <is>
          <t>python-twitter</t>
        </is>
      </c>
      <c r="H17299" t="inlineStr">
        <is>
          <t>&gt;=3.0</t>
        </is>
      </c>
    </row>
    <row r="17300">
      <c r="A17300" t="inlineStr">
        <is>
          <t>ChatterBot</t>
        </is>
      </c>
      <c r="B17300" t="inlineStr">
        <is>
          <t>43c814104855854577511d9ed32a9408c46e2a6c</t>
        </is>
      </c>
      <c r="C17300" t="inlineStr">
        <is>
          <t>2017-03-21 19:30:04+00:00</t>
        </is>
      </c>
      <c r="D17300" t="inlineStr">
        <is>
          <t>add</t>
        </is>
      </c>
      <c r="E17300" t="inlineStr">
        <is>
          <t>chatterbot-corpus</t>
        </is>
      </c>
      <c r="F17300" t="inlineStr">
        <is>
          <t>&gt;=0.0.1;&lt;1.0.0</t>
        </is>
      </c>
      <c r="G17300" t="inlineStr"/>
      <c r="H17300" t="inlineStr"/>
    </row>
    <row r="17301">
      <c r="A17301" t="inlineStr">
        <is>
          <t>ChatterBot</t>
        </is>
      </c>
      <c r="B17301" t="inlineStr">
        <is>
          <t>e94f2cb6dd144cec7b10aecb29669e7ba2ef98b1</t>
        </is>
      </c>
      <c r="C17301" t="inlineStr">
        <is>
          <t>2017-06-01 23:32:25+00:00</t>
        </is>
      </c>
      <c r="D17301" t="inlineStr">
        <is>
          <t>add</t>
        </is>
      </c>
      <c r="E17301" t="inlineStr">
        <is>
          <t>SQLAlchemy</t>
        </is>
      </c>
      <c r="F17301" t="inlineStr">
        <is>
          <t>&gt;=1.1;&lt;1.2</t>
        </is>
      </c>
      <c r="G17301" t="inlineStr"/>
      <c r="H17301" t="inlineStr"/>
    </row>
    <row r="17302">
      <c r="A17302" t="inlineStr">
        <is>
          <t>ChatterBot</t>
        </is>
      </c>
      <c r="B17302" t="inlineStr">
        <is>
          <t>1194bd3a220fcf7177a338623e4a566e8f172c38</t>
        </is>
      </c>
      <c r="C17302" t="inlineStr">
        <is>
          <t>2017-07-02 16:08:56+00:00</t>
        </is>
      </c>
      <c r="D17302" t="inlineStr">
        <is>
          <t>verchange</t>
        </is>
      </c>
      <c r="E17302" t="inlineStr">
        <is>
          <t>chatterbot-corpus</t>
        </is>
      </c>
      <c r="F17302" t="inlineStr">
        <is>
          <t>&lt;1.1.0;&gt;=1.0.0</t>
        </is>
      </c>
      <c r="G17302" t="inlineStr">
        <is>
          <t>chatterbot-corpus</t>
        </is>
      </c>
      <c r="H17302" t="inlineStr">
        <is>
          <t>&gt;=0.0.1;&lt;1.0.0</t>
        </is>
      </c>
    </row>
    <row r="17303">
      <c r="A17303" t="inlineStr">
        <is>
          <t>ChatterBot</t>
        </is>
      </c>
      <c r="B17303" t="inlineStr">
        <is>
          <t>1194bd3a220fcf7177a338623e4a566e8f172c38</t>
        </is>
      </c>
      <c r="C17303" t="inlineStr">
        <is>
          <t>2017-07-02 16:08:56+00:00</t>
        </is>
      </c>
      <c r="D17303" t="inlineStr">
        <is>
          <t>verchange</t>
        </is>
      </c>
      <c r="E17303" t="inlineStr">
        <is>
          <t>SQLAlchemy</t>
        </is>
      </c>
      <c r="F17303" t="inlineStr">
        <is>
          <t>&gt;=1.1;&lt;1.2</t>
        </is>
      </c>
      <c r="G17303" t="inlineStr">
        <is>
          <t>SQLAlchemy</t>
        </is>
      </c>
      <c r="H17303" t="inlineStr">
        <is>
          <t>&gt;=1.1;&lt;1.2</t>
        </is>
      </c>
    </row>
    <row r="17304">
      <c r="A17304" t="inlineStr">
        <is>
          <t>ChatterBot</t>
        </is>
      </c>
      <c r="B17304" t="inlineStr">
        <is>
          <t>c52322f5aff5372b4a57a9c1f2b8667c110e6c5f</t>
        </is>
      </c>
      <c r="C17304" t="inlineStr">
        <is>
          <t>2017-07-16 19:56:27+00:00</t>
        </is>
      </c>
      <c r="D17304" t="inlineStr">
        <is>
          <t>add</t>
        </is>
      </c>
      <c r="E17304" t="inlineStr">
        <is>
          <t>sqlalchemy</t>
        </is>
      </c>
      <c r="F17304" t="inlineStr">
        <is>
          <t>&gt;=1.1;&lt;1.2</t>
        </is>
      </c>
      <c r="G17304" t="inlineStr"/>
      <c r="H17304" t="inlineStr"/>
    </row>
    <row r="17305">
      <c r="A17305" t="inlineStr">
        <is>
          <t>ChatterBot</t>
        </is>
      </c>
      <c r="B17305" t="inlineStr">
        <is>
          <t>c52322f5aff5372b4a57a9c1f2b8667c110e6c5f</t>
        </is>
      </c>
      <c r="C17305" t="inlineStr">
        <is>
          <t>2017-07-16 19:56:27+00:00</t>
        </is>
      </c>
      <c r="D17305" t="inlineStr">
        <is>
          <t>rem</t>
        </is>
      </c>
      <c r="E17305" t="inlineStr"/>
      <c r="F17305" t="inlineStr"/>
      <c r="G17305" t="inlineStr">
        <is>
          <t>SQLAlchemy</t>
        </is>
      </c>
      <c r="H17305" t="inlineStr">
        <is>
          <t>&gt;=1.1;&lt;1.2</t>
        </is>
      </c>
    </row>
    <row r="17306">
      <c r="A17306" t="inlineStr">
        <is>
          <t>ChatterBot</t>
        </is>
      </c>
      <c r="B17306" t="inlineStr">
        <is>
          <t>10fad87d0e79653bf4234ab4f52d1ec3a7d9a442</t>
        </is>
      </c>
      <c r="C17306" t="inlineStr">
        <is>
          <t>2017-07-19 02:30:21+00:00</t>
        </is>
      </c>
      <c r="D17306" t="inlineStr">
        <is>
          <t>verchange</t>
        </is>
      </c>
      <c r="E17306" t="inlineStr">
        <is>
          <t>chatterbot-corpus</t>
        </is>
      </c>
      <c r="F17306" t="inlineStr">
        <is>
          <t>&lt;1.1;&gt;=1.0</t>
        </is>
      </c>
      <c r="G17306" t="inlineStr">
        <is>
          <t>chatterbot-corpus</t>
        </is>
      </c>
      <c r="H17306" t="inlineStr">
        <is>
          <t>&lt;1.1.0;&gt;=1.0.0</t>
        </is>
      </c>
    </row>
    <row r="17307">
      <c r="A17307" t="inlineStr">
        <is>
          <t>ChatterBot</t>
        </is>
      </c>
      <c r="B17307" t="inlineStr">
        <is>
          <t>10fad87d0e79653bf4234ab4f52d1ec3a7d9a442</t>
        </is>
      </c>
      <c r="C17307" t="inlineStr">
        <is>
          <t>2017-07-19 02:30:21+00:00</t>
        </is>
      </c>
      <c r="D17307" t="inlineStr">
        <is>
          <t>verchange</t>
        </is>
      </c>
      <c r="E17307" t="inlineStr">
        <is>
          <t>nltk</t>
        </is>
      </c>
      <c r="F17307" t="inlineStr">
        <is>
          <t>&lt;4.0;&gt;=3.2</t>
        </is>
      </c>
      <c r="G17307" t="inlineStr">
        <is>
          <t>nltk</t>
        </is>
      </c>
      <c r="H17307" t="inlineStr">
        <is>
          <t>&lt;4.0.0;&gt;=3.2.0</t>
        </is>
      </c>
    </row>
    <row r="17308">
      <c r="A17308" t="inlineStr">
        <is>
          <t>ChatterBot</t>
        </is>
      </c>
      <c r="B17308" t="inlineStr">
        <is>
          <t>10fad87d0e79653bf4234ab4f52d1ec3a7d9a442</t>
        </is>
      </c>
      <c r="C17308" t="inlineStr">
        <is>
          <t>2017-07-19 02:30:21+00:00</t>
        </is>
      </c>
      <c r="D17308" t="inlineStr">
        <is>
          <t>verchange</t>
        </is>
      </c>
      <c r="E17308" t="inlineStr">
        <is>
          <t>python-twitter</t>
        </is>
      </c>
      <c r="F17308" t="inlineStr">
        <is>
          <t>&lt;4.0;&gt;=3.0</t>
        </is>
      </c>
      <c r="G17308" t="inlineStr">
        <is>
          <t>python-twitter</t>
        </is>
      </c>
      <c r="H17308" t="inlineStr">
        <is>
          <t>&lt;4.0.0;&gt;=3.0.0</t>
        </is>
      </c>
    </row>
    <row r="17309">
      <c r="A17309" t="inlineStr">
        <is>
          <t>ChatterBot</t>
        </is>
      </c>
      <c r="B17309" t="inlineStr">
        <is>
          <t>10fad87d0e79653bf4234ab4f52d1ec3a7d9a442</t>
        </is>
      </c>
      <c r="C17309" t="inlineStr">
        <is>
          <t>2017-07-19 02:30:21+00:00</t>
        </is>
      </c>
      <c r="D17309" t="inlineStr">
        <is>
          <t>verchange</t>
        </is>
      </c>
      <c r="E17309" t="inlineStr">
        <is>
          <t>pymongo</t>
        </is>
      </c>
      <c r="F17309" t="inlineStr">
        <is>
          <t>&lt;4.0;&gt;=3.3</t>
        </is>
      </c>
      <c r="G17309" t="inlineStr">
        <is>
          <t>pymongo</t>
        </is>
      </c>
      <c r="H17309" t="inlineStr">
        <is>
          <t>&lt;4.0.0;&gt;=3.3.0</t>
        </is>
      </c>
    </row>
    <row r="17310">
      <c r="A17310" t="inlineStr">
        <is>
          <t>ChatterBot</t>
        </is>
      </c>
      <c r="B17310" t="inlineStr">
        <is>
          <t>10fad87d0e79653bf4234ab4f52d1ec3a7d9a442</t>
        </is>
      </c>
      <c r="C17310" t="inlineStr">
        <is>
          <t>2017-07-19 02:30:21+00:00</t>
        </is>
      </c>
      <c r="D17310" t="inlineStr">
        <is>
          <t>add</t>
        </is>
      </c>
      <c r="E17310" t="inlineStr">
        <is>
          <t>python-dateutil</t>
        </is>
      </c>
      <c r="F17310" t="inlineStr">
        <is>
          <t>&gt;=2.6&lt;2.7</t>
        </is>
      </c>
      <c r="G17310" t="inlineStr"/>
      <c r="H17310" t="inlineStr"/>
    </row>
    <row r="17311">
      <c r="A17311" t="inlineStr">
        <is>
          <t>ChatterBot</t>
        </is>
      </c>
      <c r="B17311" t="inlineStr">
        <is>
          <t>0a953527b239a81b04c05593f93d8b1adf7a9873</t>
        </is>
      </c>
      <c r="C17311" t="inlineStr">
        <is>
          <t>2017-07-29 14:27:34+00:00</t>
        </is>
      </c>
      <c r="D17311" t="inlineStr">
        <is>
          <t>verchange</t>
        </is>
      </c>
      <c r="E17311" t="inlineStr">
        <is>
          <t>python-dateutil</t>
        </is>
      </c>
      <c r="F17311" t="inlineStr">
        <is>
          <t>&lt;2.7;&gt;=2.6</t>
        </is>
      </c>
      <c r="G17311" t="inlineStr">
        <is>
          <t>python-dateutil</t>
        </is>
      </c>
      <c r="H17311" t="inlineStr">
        <is>
          <t>&gt;=2.6&lt;2.7</t>
        </is>
      </c>
    </row>
    <row r="17312">
      <c r="A17312" t="inlineStr">
        <is>
          <t>ChatterBot</t>
        </is>
      </c>
      <c r="B17312" t="inlineStr">
        <is>
          <t>7ed16e1be48171f3591a4a0f7e8a2ddf76583293</t>
        </is>
      </c>
      <c r="C17312" t="inlineStr">
        <is>
          <t>2017-12-02 14:59:16+00:00</t>
        </is>
      </c>
      <c r="D17312" t="inlineStr">
        <is>
          <t>verchange</t>
        </is>
      </c>
      <c r="E17312" t="inlineStr">
        <is>
          <t>chatterbot-corpus</t>
        </is>
      </c>
      <c r="F17312" t="inlineStr">
        <is>
          <t>&gt;=1.1;&lt;1.2</t>
        </is>
      </c>
      <c r="G17312" t="inlineStr">
        <is>
          <t>chatterbot-corpus</t>
        </is>
      </c>
      <c r="H17312" t="inlineStr">
        <is>
          <t>&lt;1.1;&gt;=1.0</t>
        </is>
      </c>
    </row>
    <row r="17313">
      <c r="A17313" t="inlineStr">
        <is>
          <t>ChatterBot</t>
        </is>
      </c>
      <c r="B17313" t="inlineStr">
        <is>
          <t>7ed16e1be48171f3591a4a0f7e8a2ddf76583293</t>
        </is>
      </c>
      <c r="C17313" t="inlineStr">
        <is>
          <t>2017-12-02 14:59:16+00:00</t>
        </is>
      </c>
      <c r="D17313" t="inlineStr">
        <is>
          <t>add</t>
        </is>
      </c>
      <c r="E17313" t="inlineStr">
        <is>
          <t>mathparse</t>
        </is>
      </c>
      <c r="F17313" t="inlineStr">
        <is>
          <t>&lt;0.2;&gt;=0.1</t>
        </is>
      </c>
      <c r="G17313" t="inlineStr"/>
      <c r="H17313" t="inlineStr"/>
    </row>
    <row r="17314">
      <c r="A17314" t="inlineStr">
        <is>
          <t>ChatterBot</t>
        </is>
      </c>
      <c r="B17314" t="inlineStr">
        <is>
          <t>ee28c4f49789afcb6528a61f27cf299fd5c4560c</t>
        </is>
      </c>
      <c r="C17314" t="inlineStr">
        <is>
          <t>2018-01-21 13:40:12+00:00</t>
        </is>
      </c>
      <c r="D17314" t="inlineStr">
        <is>
          <t>verchange</t>
        </is>
      </c>
      <c r="E17314" t="inlineStr">
        <is>
          <t>sqlalchemy</t>
        </is>
      </c>
      <c r="F17314" t="inlineStr">
        <is>
          <t>&gt;=1.2;&lt;1.3</t>
        </is>
      </c>
      <c r="G17314" t="inlineStr">
        <is>
          <t>sqlalchemy</t>
        </is>
      </c>
      <c r="H17314" t="inlineStr">
        <is>
          <t>&gt;=1.1;&lt;1.2</t>
        </is>
      </c>
    </row>
    <row r="17315">
      <c r="A17315" t="inlineStr">
        <is>
          <t>ChatterBot</t>
        </is>
      </c>
      <c r="B17315" t="inlineStr">
        <is>
          <t>ee28c4f49789afcb6528a61f27cf299fd5c4560c</t>
        </is>
      </c>
      <c r="C17315" t="inlineStr">
        <is>
          <t>2018-01-21 13:40:12+00:00</t>
        </is>
      </c>
      <c r="D17315" t="inlineStr">
        <is>
          <t>rem</t>
        </is>
      </c>
      <c r="E17315" t="inlineStr"/>
      <c r="F17315" t="inlineStr"/>
      <c r="G17315" t="inlineStr">
        <is>
          <t>jsondatabase</t>
        </is>
      </c>
      <c r="H17315" t="inlineStr">
        <is>
          <t>&lt;1.0.0;&gt;=0.1.7</t>
        </is>
      </c>
    </row>
    <row r="17316">
      <c r="A17316" t="inlineStr">
        <is>
          <t>ChatterBot</t>
        </is>
      </c>
      <c r="B17316" t="inlineStr">
        <is>
          <t>094dd27176f8e61e645af2edef70ac6bf83ee379</t>
        </is>
      </c>
      <c r="C17316" t="inlineStr">
        <is>
          <t>2019-01-15 11:25:27+00:00</t>
        </is>
      </c>
      <c r="D17316" t="inlineStr">
        <is>
          <t>verchange</t>
        </is>
      </c>
      <c r="E17316" t="inlineStr">
        <is>
          <t>chatterbot-corpus</t>
        </is>
      </c>
      <c r="F17316" t="inlineStr">
        <is>
          <t>&gt;=1.2;&lt;1.3</t>
        </is>
      </c>
      <c r="G17316" t="inlineStr">
        <is>
          <t>chatterbot-corpus</t>
        </is>
      </c>
      <c r="H17316" t="inlineStr">
        <is>
          <t>&gt;=1.1;&lt;1.2</t>
        </is>
      </c>
    </row>
    <row r="17317">
      <c r="A17317" t="inlineStr">
        <is>
          <t>ChatterBot</t>
        </is>
      </c>
      <c r="B17317" t="inlineStr">
        <is>
          <t>094dd27176f8e61e645af2edef70ac6bf83ee379</t>
        </is>
      </c>
      <c r="C17317" t="inlineStr">
        <is>
          <t>2019-01-15 11:25:27+00:00</t>
        </is>
      </c>
      <c r="D17317" t="inlineStr">
        <is>
          <t>verchange</t>
        </is>
      </c>
      <c r="E17317" t="inlineStr">
        <is>
          <t>python-dateutil</t>
        </is>
      </c>
      <c r="F17317" t="inlineStr">
        <is>
          <t>&gt;=2.7;&lt;2.8</t>
        </is>
      </c>
      <c r="G17317" t="inlineStr">
        <is>
          <t>python-dateutil</t>
        </is>
      </c>
      <c r="H17317" t="inlineStr">
        <is>
          <t>&lt;2.7;&gt;=2.6</t>
        </is>
      </c>
    </row>
    <row r="17318">
      <c r="A17318" t="inlineStr">
        <is>
          <t>ChatterBot</t>
        </is>
      </c>
      <c r="B17318" t="inlineStr">
        <is>
          <t>094dd27176f8e61e645af2edef70ac6bf83ee379</t>
        </is>
      </c>
      <c r="C17318" t="inlineStr">
        <is>
          <t>2019-01-15 11:25:27+00:00</t>
        </is>
      </c>
      <c r="D17318" t="inlineStr">
        <is>
          <t>add</t>
        </is>
      </c>
      <c r="E17318" t="inlineStr">
        <is>
          <t>pint</t>
        </is>
      </c>
      <c r="F17318" t="inlineStr">
        <is>
          <t>&gt;=0.8.1</t>
        </is>
      </c>
      <c r="G17318" t="inlineStr"/>
      <c r="H17318" t="inlineStr"/>
    </row>
    <row r="17319">
      <c r="A17319" t="inlineStr">
        <is>
          <t>ChatterBot</t>
        </is>
      </c>
      <c r="B17319" t="inlineStr">
        <is>
          <t>094dd27176f8e61e645af2edef70ac6bf83ee379</t>
        </is>
      </c>
      <c r="C17319" t="inlineStr">
        <is>
          <t>2019-01-15 11:25:27+00:00</t>
        </is>
      </c>
      <c r="D17319" t="inlineStr">
        <is>
          <t>rem</t>
        </is>
      </c>
      <c r="E17319" t="inlineStr"/>
      <c r="F17319" t="inlineStr"/>
      <c r="G17319" t="inlineStr">
        <is>
          <t>python-twitter</t>
        </is>
      </c>
      <c r="H17319" t="inlineStr">
        <is>
          <t>&lt;4.0;&gt;=3.0</t>
        </is>
      </c>
    </row>
    <row r="17320">
      <c r="A17320" t="inlineStr">
        <is>
          <t>ChatterBot</t>
        </is>
      </c>
      <c r="B17320" t="inlineStr">
        <is>
          <t>9bd6e57347d2efc1e4b691a147db6fca8bde9851</t>
        </is>
      </c>
      <c r="C17320" t="inlineStr">
        <is>
          <t>2019-03-24 14:27:40+00:00</t>
        </is>
      </c>
      <c r="D17320" t="inlineStr">
        <is>
          <t>verchange</t>
        </is>
      </c>
      <c r="E17320" t="inlineStr">
        <is>
          <t>pint</t>
        </is>
      </c>
      <c r="F17320" t="inlineStr">
        <is>
          <t>&gt;=0.8.1</t>
        </is>
      </c>
      <c r="G17320" t="inlineStr">
        <is>
          <t>pint</t>
        </is>
      </c>
      <c r="H17320" t="inlineStr">
        <is>
          <t>&gt;=0.8.1</t>
        </is>
      </c>
    </row>
    <row r="17321">
      <c r="A17321" t="inlineStr">
        <is>
          <t>ChatterBot</t>
        </is>
      </c>
      <c r="B17321" t="inlineStr">
        <is>
          <t>9bd6e57347d2efc1e4b691a147db6fca8bde9851</t>
        </is>
      </c>
      <c r="C17321" t="inlineStr">
        <is>
          <t>2019-03-24 14:27:40+00:00</t>
        </is>
      </c>
      <c r="D17321" t="inlineStr">
        <is>
          <t>add</t>
        </is>
      </c>
      <c r="E17321" t="inlineStr">
        <is>
          <t>pyyaml</t>
        </is>
      </c>
      <c r="F17321" t="inlineStr">
        <is>
          <t>&lt;5.2;&gt;=5.1</t>
        </is>
      </c>
      <c r="G17321" t="inlineStr"/>
      <c r="H17321" t="inlineStr"/>
    </row>
    <row r="17322">
      <c r="A17322" t="inlineStr">
        <is>
          <t>ChatterBot</t>
        </is>
      </c>
      <c r="B17322" t="inlineStr">
        <is>
          <t>9bd6e57347d2efc1e4b691a147db6fca8bde9851</t>
        </is>
      </c>
      <c r="C17322" t="inlineStr">
        <is>
          <t>2019-03-24 14:27:40+00:00</t>
        </is>
      </c>
      <c r="D17322" t="inlineStr">
        <is>
          <t>add</t>
        </is>
      </c>
      <c r="E17322" t="inlineStr">
        <is>
          <t>spacy</t>
        </is>
      </c>
      <c r="F17322" t="inlineStr">
        <is>
          <t>&gt;=2.1;&lt;2.2</t>
        </is>
      </c>
      <c r="G17322" t="inlineStr"/>
      <c r="H17322" t="inlineStr"/>
    </row>
    <row r="17323">
      <c r="A17323" t="inlineStr">
        <is>
          <t>ChatterBot</t>
        </is>
      </c>
      <c r="B17323" t="inlineStr">
        <is>
          <t>9bd6e57347d2efc1e4b691a147db6fca8bde9851</t>
        </is>
      </c>
      <c r="C17323" t="inlineStr">
        <is>
          <t>2019-03-24 14:27:40+00:00</t>
        </is>
      </c>
      <c r="D17323" t="inlineStr">
        <is>
          <t>add</t>
        </is>
      </c>
      <c r="E17323" t="inlineStr">
        <is>
          <t>pytz</t>
        </is>
      </c>
      <c r="F17323" t="inlineStr"/>
      <c r="G17323" t="inlineStr"/>
      <c r="H17323" t="inlineStr"/>
    </row>
    <row r="17324">
      <c r="A17324" t="inlineStr">
        <is>
          <t>ChatterBot</t>
        </is>
      </c>
      <c r="B17324" t="inlineStr">
        <is>
          <t>9bd6e57347d2efc1e4b691a147db6fca8bde9851</t>
        </is>
      </c>
      <c r="C17324" t="inlineStr">
        <is>
          <t>2019-03-24 14:27:40+00:00</t>
        </is>
      </c>
      <c r="D17324" t="inlineStr">
        <is>
          <t>rem</t>
        </is>
      </c>
      <c r="E17324" t="inlineStr"/>
      <c r="F17324" t="inlineStr"/>
      <c r="G17324" t="inlineStr">
        <is>
          <t>chatterbot-corpus</t>
        </is>
      </c>
      <c r="H17324" t="inlineStr">
        <is>
          <t>&gt;=1.2;&lt;1.3</t>
        </is>
      </c>
    </row>
    <row r="17325">
      <c r="A17325" t="inlineStr">
        <is>
          <t>ChatterBot</t>
        </is>
      </c>
      <c r="B17325" t="inlineStr">
        <is>
          <t>1a03dcb45cba7bdc24d3db5e750582e0cb1518e2</t>
        </is>
      </c>
      <c r="C17325" t="inlineStr">
        <is>
          <t>2019-04-27 00:34:50+00:00</t>
        </is>
      </c>
      <c r="D17325" t="inlineStr">
        <is>
          <t>verchange</t>
        </is>
      </c>
      <c r="E17325" t="inlineStr">
        <is>
          <t>sqlalchemy</t>
        </is>
      </c>
      <c r="F17325" t="inlineStr">
        <is>
          <t>&lt;1.4;&gt;=1.3</t>
        </is>
      </c>
      <c r="G17325" t="inlineStr">
        <is>
          <t>sqlalchemy</t>
        </is>
      </c>
      <c r="H17325" t="inlineStr">
        <is>
          <t>&gt;=1.2;&lt;1.3</t>
        </is>
      </c>
    </row>
    <row r="17326">
      <c r="A17326" t="inlineStr">
        <is>
          <t>ChatterBot</t>
        </is>
      </c>
      <c r="B17326" t="inlineStr">
        <is>
          <t>ff9ca415667897e2244ee037cdfc1e94071fab83</t>
        </is>
      </c>
      <c r="C17326" t="inlineStr">
        <is>
          <t>2020-08-16 15:00:47+00:00</t>
        </is>
      </c>
      <c r="D17326" t="inlineStr">
        <is>
          <t>verchange</t>
        </is>
      </c>
      <c r="E17326" t="inlineStr">
        <is>
          <t>pyyaml</t>
        </is>
      </c>
      <c r="F17326" t="inlineStr">
        <is>
          <t>&gt;=5.3;&lt;5.4</t>
        </is>
      </c>
      <c r="G17326" t="inlineStr">
        <is>
          <t>pyyaml</t>
        </is>
      </c>
      <c r="H17326" t="inlineStr">
        <is>
          <t>&lt;5.2;&gt;=5.1</t>
        </is>
      </c>
    </row>
    <row r="17327">
      <c r="A17327" t="inlineStr">
        <is>
          <t>ChatterBot</t>
        </is>
      </c>
      <c r="B17327" t="inlineStr">
        <is>
          <t>ff9ca415667897e2244ee037cdfc1e94071fab83</t>
        </is>
      </c>
      <c r="C17327" t="inlineStr">
        <is>
          <t>2020-08-16 15:00:47+00:00</t>
        </is>
      </c>
      <c r="D17327" t="inlineStr">
        <is>
          <t>verchange</t>
        </is>
      </c>
      <c r="E17327" t="inlineStr">
        <is>
          <t>python-dateutil</t>
        </is>
      </c>
      <c r="F17327" t="inlineStr">
        <is>
          <t>&lt;2.9;&gt;=2.8</t>
        </is>
      </c>
      <c r="G17327" t="inlineStr">
        <is>
          <t>python-dateutil</t>
        </is>
      </c>
      <c r="H17327" t="inlineStr">
        <is>
          <t>&gt;=2.7;&lt;2.8</t>
        </is>
      </c>
    </row>
    <row r="17328">
      <c r="A17328" t="inlineStr">
        <is>
          <t>ChatterBot</t>
        </is>
      </c>
      <c r="B17328" t="inlineStr">
        <is>
          <t>181c69f2a44c2da88f9352d9c693773b09beb1f5</t>
        </is>
      </c>
      <c r="C17328" t="inlineStr">
        <is>
          <t>2020-08-22 18:39:37+00:00</t>
        </is>
      </c>
      <c r="D17328" t="inlineStr">
        <is>
          <t>rem</t>
        </is>
      </c>
      <c r="E17328" t="inlineStr"/>
      <c r="F17328" t="inlineStr"/>
      <c r="G17328" t="inlineStr">
        <is>
          <t>nltk</t>
        </is>
      </c>
      <c r="H17328" t="inlineStr">
        <is>
          <t>&lt;4.0;&gt;=3.2</t>
        </is>
      </c>
    </row>
    <row r="17329">
      <c r="A17329" t="inlineStr">
        <is>
          <t>ChatterBot</t>
        </is>
      </c>
      <c r="B17329" t="inlineStr">
        <is>
          <t>181c69f2a44c2da88f9352d9c693773b09beb1f5</t>
        </is>
      </c>
      <c r="C17329" t="inlineStr">
        <is>
          <t>2020-08-22 18:39:37+00:00</t>
        </is>
      </c>
      <c r="D17329" t="inlineStr">
        <is>
          <t>rem</t>
        </is>
      </c>
      <c r="E17329" t="inlineStr"/>
      <c r="F17329" t="inlineStr"/>
      <c r="G17329" t="inlineStr">
        <is>
          <t>pint</t>
        </is>
      </c>
      <c r="H17329" t="inlineStr">
        <is>
          <t>&gt;=0.8.1</t>
        </is>
      </c>
    </row>
    <row r="17330">
      <c r="A17330" t="inlineStr">
        <is>
          <t>ChatterBot</t>
        </is>
      </c>
      <c r="B17330" t="inlineStr">
        <is>
          <t>181c69f2a44c2da88f9352d9c693773b09beb1f5</t>
        </is>
      </c>
      <c r="C17330" t="inlineStr">
        <is>
          <t>2020-08-22 18:39:37+00:00</t>
        </is>
      </c>
      <c r="D17330" t="inlineStr">
        <is>
          <t>rem</t>
        </is>
      </c>
      <c r="E17330" t="inlineStr"/>
      <c r="F17330" t="inlineStr"/>
      <c r="G17330" t="inlineStr">
        <is>
          <t>pymongo</t>
        </is>
      </c>
      <c r="H17330" t="inlineStr">
        <is>
          <t>&lt;4.0;&gt;=3.3</t>
        </is>
      </c>
    </row>
    <row r="17331">
      <c r="A17331" t="inlineStr">
        <is>
          <t>ChatterBot</t>
        </is>
      </c>
      <c r="B17331" t="inlineStr">
        <is>
          <t>181c69f2a44c2da88f9352d9c693773b09beb1f5</t>
        </is>
      </c>
      <c r="C17331" t="inlineStr">
        <is>
          <t>2020-08-22 18:39:37+00:00</t>
        </is>
      </c>
      <c r="D17331" t="inlineStr">
        <is>
          <t>rem</t>
        </is>
      </c>
      <c r="E17331" t="inlineStr"/>
      <c r="F17331" t="inlineStr"/>
      <c r="G17331" t="inlineStr">
        <is>
          <t>pyyaml</t>
        </is>
      </c>
      <c r="H17331" t="inlineStr">
        <is>
          <t>&gt;=5.3;&lt;5.4</t>
        </is>
      </c>
    </row>
    <row r="17332">
      <c r="A17332" t="inlineStr">
        <is>
          <t>ChatterBot</t>
        </is>
      </c>
      <c r="B17332" t="inlineStr">
        <is>
          <t>181c69f2a44c2da88f9352d9c693773b09beb1f5</t>
        </is>
      </c>
      <c r="C17332" t="inlineStr">
        <is>
          <t>2020-08-22 18:39:37+00:00</t>
        </is>
      </c>
      <c r="D17332" t="inlineStr">
        <is>
          <t>rem</t>
        </is>
      </c>
      <c r="E17332" t="inlineStr"/>
      <c r="F17332" t="inlineStr"/>
      <c r="G17332" t="inlineStr">
        <is>
          <t>spacy</t>
        </is>
      </c>
      <c r="H17332" t="inlineStr">
        <is>
          <t>&gt;=2.1;&lt;2.2</t>
        </is>
      </c>
    </row>
    <row r="17333">
      <c r="A17333" t="inlineStr">
        <is>
          <t>rmtoo</t>
        </is>
      </c>
      <c r="B17333" t="inlineStr">
        <is>
          <t>9fed9cb3cb3784cb0ea72eb07e12d8408e268262</t>
        </is>
      </c>
      <c r="C17333" t="inlineStr">
        <is>
          <t>2017-04-22 05:47:12+00:00</t>
        </is>
      </c>
      <c r="D17333" t="inlineStr">
        <is>
          <t>add</t>
        </is>
      </c>
      <c r="E17333" t="inlineStr">
        <is>
          <t>codeclimate-test-reporter</t>
        </is>
      </c>
      <c r="F17333" t="inlineStr"/>
      <c r="G17333" t="inlineStr"/>
      <c r="H17333" t="inlineStr"/>
    </row>
    <row r="17334">
      <c r="A17334" t="inlineStr">
        <is>
          <t>rmtoo</t>
        </is>
      </c>
      <c r="B17334" t="inlineStr">
        <is>
          <t>efa12d339c6ebba9e3435b1e8d28948a26f92c2c</t>
        </is>
      </c>
      <c r="C17334" t="inlineStr">
        <is>
          <t>2017-05-12 07:16:20+00:00</t>
        </is>
      </c>
      <c r="D17334" t="inlineStr">
        <is>
          <t>add</t>
        </is>
      </c>
      <c r="E17334" t="inlineStr">
        <is>
          <t>pyyaml</t>
        </is>
      </c>
      <c r="F17334" t="inlineStr"/>
      <c r="G17334" t="inlineStr"/>
      <c r="H17334" t="inlineStr"/>
    </row>
    <row r="17335">
      <c r="A17335" t="inlineStr">
        <is>
          <t>rmtoo</t>
        </is>
      </c>
      <c r="B17335" t="inlineStr">
        <is>
          <t>4d5321b8bbd545c8967bde2b1a04709f027f4a89</t>
        </is>
      </c>
      <c r="C17335" t="inlineStr">
        <is>
          <t>2020-07-03 07:16:29+00:00</t>
        </is>
      </c>
      <c r="D17335" t="inlineStr">
        <is>
          <t>verchange</t>
        </is>
      </c>
      <c r="E17335" t="inlineStr">
        <is>
          <t>six</t>
        </is>
      </c>
      <c r="F17335" t="inlineStr">
        <is>
          <t>~=1.12</t>
        </is>
      </c>
      <c r="G17335" t="inlineStr">
        <is>
          <t>six</t>
        </is>
      </c>
      <c r="H17335" t="inlineStr"/>
    </row>
    <row r="17336">
      <c r="A17336" t="inlineStr">
        <is>
          <t>rmtoo</t>
        </is>
      </c>
      <c r="B17336" t="inlineStr">
        <is>
          <t>4d5321b8bbd545c8967bde2b1a04709f027f4a89</t>
        </is>
      </c>
      <c r="C17336" t="inlineStr">
        <is>
          <t>2020-07-03 07:16:29+00:00</t>
        </is>
      </c>
      <c r="D17336" t="inlineStr">
        <is>
          <t>verchange</t>
        </is>
      </c>
      <c r="E17336" t="inlineStr">
        <is>
          <t>flake8</t>
        </is>
      </c>
      <c r="F17336" t="inlineStr"/>
      <c r="G17336" t="inlineStr">
        <is>
          <t>flake8</t>
        </is>
      </c>
      <c r="H17336" t="inlineStr"/>
    </row>
    <row r="17337">
      <c r="A17337" t="inlineStr">
        <is>
          <t>rmtoo</t>
        </is>
      </c>
      <c r="B17337" t="inlineStr">
        <is>
          <t>4d5321b8bbd545c8967bde2b1a04709f027f4a89</t>
        </is>
      </c>
      <c r="C17337" t="inlineStr">
        <is>
          <t>2020-07-03 07:16:29+00:00</t>
        </is>
      </c>
      <c r="D17337" t="inlineStr">
        <is>
          <t>add</t>
        </is>
      </c>
      <c r="E17337" t="inlineStr">
        <is>
          <t>jinja2</t>
        </is>
      </c>
      <c r="F17337" t="inlineStr">
        <is>
          <t>&gt;=2.10</t>
        </is>
      </c>
      <c r="G17337" t="inlineStr"/>
      <c r="H17337" t="inlineStr"/>
    </row>
    <row r="17338">
      <c r="A17338" t="inlineStr">
        <is>
          <t>rmtoo</t>
        </is>
      </c>
      <c r="B17338" t="inlineStr">
        <is>
          <t>4d5321b8bbd545c8967bde2b1a04709f027f4a89</t>
        </is>
      </c>
      <c r="C17338" t="inlineStr">
        <is>
          <t>2020-07-03 07:16:29+00:00</t>
        </is>
      </c>
      <c r="D17338" t="inlineStr">
        <is>
          <t>add</t>
        </is>
      </c>
      <c r="E17338" t="inlineStr">
        <is>
          <t>pytest</t>
        </is>
      </c>
      <c r="F17338" t="inlineStr"/>
      <c r="G17338" t="inlineStr"/>
      <c r="H17338" t="inlineStr"/>
    </row>
    <row r="17339">
      <c r="A17339" t="inlineStr">
        <is>
          <t>rmtoo</t>
        </is>
      </c>
      <c r="B17339" t="inlineStr">
        <is>
          <t>4d5321b8bbd545c8967bde2b1a04709f027f4a89</t>
        </is>
      </c>
      <c r="C17339" t="inlineStr">
        <is>
          <t>2020-07-03 07:16:29+00:00</t>
        </is>
      </c>
      <c r="D17339" t="inlineStr">
        <is>
          <t>add</t>
        </is>
      </c>
      <c r="E17339" t="inlineStr">
        <is>
          <t>pytest-cov</t>
        </is>
      </c>
      <c r="F17339" t="inlineStr"/>
      <c r="G17339" t="inlineStr"/>
      <c r="H17339" t="inlineStr"/>
    </row>
    <row r="17340">
      <c r="A17340" t="inlineStr">
        <is>
          <t>rmtoo</t>
        </is>
      </c>
      <c r="B17340" t="inlineStr">
        <is>
          <t>4d5321b8bbd545c8967bde2b1a04709f027f4a89</t>
        </is>
      </c>
      <c r="C17340" t="inlineStr">
        <is>
          <t>2020-07-03 07:16:29+00:00</t>
        </is>
      </c>
      <c r="D17340" t="inlineStr">
        <is>
          <t>rem</t>
        </is>
      </c>
      <c r="E17340" t="inlineStr"/>
      <c r="F17340" t="inlineStr"/>
      <c r="G17340" t="inlineStr">
        <is>
          <t>codeclimate-test-reporter</t>
        </is>
      </c>
      <c r="H17340" t="inlineStr"/>
    </row>
    <row r="17341">
      <c r="A17341" t="inlineStr">
        <is>
          <t>rmtoo</t>
        </is>
      </c>
      <c r="B17341" t="inlineStr">
        <is>
          <t>4d5321b8bbd545c8967bde2b1a04709f027f4a89</t>
        </is>
      </c>
      <c r="C17341" t="inlineStr">
        <is>
          <t>2020-07-03 07:16:29+00:00</t>
        </is>
      </c>
      <c r="D17341" t="inlineStr">
        <is>
          <t>rem</t>
        </is>
      </c>
      <c r="E17341" t="inlineStr"/>
      <c r="F17341" t="inlineStr"/>
      <c r="G17341" t="inlineStr">
        <is>
          <t>nose</t>
        </is>
      </c>
      <c r="H17341" t="inlineStr"/>
    </row>
    <row r="17342">
      <c r="A17342" t="inlineStr">
        <is>
          <t>rmtoo</t>
        </is>
      </c>
      <c r="B17342" t="inlineStr">
        <is>
          <t>4d5321b8bbd545c8967bde2b1a04709f027f4a89</t>
        </is>
      </c>
      <c r="C17342" t="inlineStr">
        <is>
          <t>2020-07-03 07:16:29+00:00</t>
        </is>
      </c>
      <c r="D17342" t="inlineStr">
        <is>
          <t>rem</t>
        </is>
      </c>
      <c r="E17342" t="inlineStr"/>
      <c r="F17342" t="inlineStr"/>
      <c r="G17342" t="inlineStr">
        <is>
          <t>nose-cov</t>
        </is>
      </c>
      <c r="H17342" t="inlineStr"/>
    </row>
    <row r="17343">
      <c r="A17343" t="inlineStr">
        <is>
          <t>django-alexa</t>
        </is>
      </c>
      <c r="B17343" t="inlineStr">
        <is>
          <t>b67ff2a419bcfc8f03d8bdc0da96c9b9498b0a13</t>
        </is>
      </c>
      <c r="C17343" t="inlineStr">
        <is>
          <t>2016-10-04 19:43:56+00:00</t>
        </is>
      </c>
      <c r="D17343" t="inlineStr">
        <is>
          <t>add</t>
        </is>
      </c>
      <c r="E17343" t="inlineStr">
        <is>
          <t>pycrypto</t>
        </is>
      </c>
      <c r="F17343" t="inlineStr">
        <is>
          <t>&gt;=2.6.1</t>
        </is>
      </c>
      <c r="G17343" t="inlineStr"/>
      <c r="H17343" t="inlineStr"/>
    </row>
    <row r="17344">
      <c r="A17344" t="inlineStr">
        <is>
          <t>django-alexa</t>
        </is>
      </c>
      <c r="B17344" t="inlineStr">
        <is>
          <t>b67ff2a419bcfc8f03d8bdc0da96c9b9498b0a13</t>
        </is>
      </c>
      <c r="C17344" t="inlineStr">
        <is>
          <t>2016-10-04 19:43:56+00:00</t>
        </is>
      </c>
      <c r="D17344" t="inlineStr">
        <is>
          <t>add</t>
        </is>
      </c>
      <c r="E17344" t="inlineStr">
        <is>
          <t>pytz</t>
        </is>
      </c>
      <c r="F17344">
        <f>=2015.4</f>
        <v/>
      </c>
      <c r="G17344" t="inlineStr"/>
      <c r="H17344" t="inlineStr"/>
    </row>
    <row r="17345">
      <c r="A17345" t="inlineStr">
        <is>
          <t>django-alexa</t>
        </is>
      </c>
      <c r="B17345" t="inlineStr">
        <is>
          <t>d7c85b0a967ca9850db857ff7962d17b989aff00</t>
        </is>
      </c>
      <c r="C17345" t="inlineStr">
        <is>
          <t>2019-01-13 21:44:05+00:00</t>
        </is>
      </c>
      <c r="D17345" t="inlineStr">
        <is>
          <t>verchange</t>
        </is>
      </c>
      <c r="E17345" t="inlineStr">
        <is>
          <t>pytz</t>
        </is>
      </c>
      <c r="F17345" t="inlineStr">
        <is>
          <t>&gt;=2018.9</t>
        </is>
      </c>
      <c r="G17345" t="inlineStr">
        <is>
          <t>pytz</t>
        </is>
      </c>
      <c r="H17345">
        <f>=2015.4</f>
        <v/>
      </c>
    </row>
    <row r="17346">
      <c r="A17346" t="inlineStr">
        <is>
          <t>django-alexa</t>
        </is>
      </c>
      <c r="B17346" t="inlineStr">
        <is>
          <t>d7c85b0a967ca9850db857ff7962d17b989aff00</t>
        </is>
      </c>
      <c r="C17346" t="inlineStr">
        <is>
          <t>2019-01-13 21:44:05+00:00</t>
        </is>
      </c>
      <c r="D17346" t="inlineStr">
        <is>
          <t>verchange</t>
        </is>
      </c>
      <c r="E17346" t="inlineStr">
        <is>
          <t>Django</t>
        </is>
      </c>
      <c r="F17346" t="inlineStr">
        <is>
          <t>&gt;=2.1.5</t>
        </is>
      </c>
      <c r="G17346" t="inlineStr">
        <is>
          <t>Django</t>
        </is>
      </c>
      <c r="H17346" t="inlineStr">
        <is>
          <t>&gt;=1.8.0</t>
        </is>
      </c>
    </row>
    <row r="17347">
      <c r="A17347" t="inlineStr">
        <is>
          <t>django-alexa</t>
        </is>
      </c>
      <c r="B17347" t="inlineStr">
        <is>
          <t>d7c85b0a967ca9850db857ff7962d17b989aff00</t>
        </is>
      </c>
      <c r="C17347" t="inlineStr">
        <is>
          <t>2019-01-13 21:44:05+00:00</t>
        </is>
      </c>
      <c r="D17347" t="inlineStr">
        <is>
          <t>verchange</t>
        </is>
      </c>
      <c r="E17347" t="inlineStr">
        <is>
          <t>djangorestframework</t>
        </is>
      </c>
      <c r="F17347" t="inlineStr">
        <is>
          <t>&gt;=3.9.0</t>
        </is>
      </c>
      <c r="G17347" t="inlineStr">
        <is>
          <t>djangorestframework</t>
        </is>
      </c>
      <c r="H17347" t="inlineStr">
        <is>
          <t>&gt;=3.1.0</t>
        </is>
      </c>
    </row>
    <row r="17348">
      <c r="A17348" t="inlineStr">
        <is>
          <t>django-alexa</t>
        </is>
      </c>
      <c r="B17348" t="inlineStr">
        <is>
          <t>d7c85b0a967ca9850db857ff7962d17b989aff00</t>
        </is>
      </c>
      <c r="C17348" t="inlineStr">
        <is>
          <t>2019-01-13 21:44:05+00:00</t>
        </is>
      </c>
      <c r="D17348" t="inlineStr">
        <is>
          <t>add</t>
        </is>
      </c>
      <c r="E17348" t="inlineStr">
        <is>
          <t>PyCryptodome</t>
        </is>
      </c>
      <c r="F17348" t="inlineStr">
        <is>
          <t>&gt;=3.7.2</t>
        </is>
      </c>
      <c r="G17348" t="inlineStr"/>
      <c r="H17348" t="inlineStr"/>
    </row>
    <row r="17349">
      <c r="A17349" t="inlineStr">
        <is>
          <t>django-alexa</t>
        </is>
      </c>
      <c r="B17349" t="inlineStr">
        <is>
          <t>d7c85b0a967ca9850db857ff7962d17b989aff00</t>
        </is>
      </c>
      <c r="C17349" t="inlineStr">
        <is>
          <t>2019-01-13 21:44:05+00:00</t>
        </is>
      </c>
      <c r="D17349" t="inlineStr">
        <is>
          <t>add</t>
        </is>
      </c>
      <c r="E17349" t="inlineStr">
        <is>
          <t>pyOpenSSL</t>
        </is>
      </c>
      <c r="F17349" t="inlineStr">
        <is>
          <t>&gt;=18.0.0</t>
        </is>
      </c>
      <c r="G17349" t="inlineStr"/>
      <c r="H17349" t="inlineStr"/>
    </row>
    <row r="17350">
      <c r="A17350" t="inlineStr">
        <is>
          <t>django-alexa</t>
        </is>
      </c>
      <c r="B17350" t="inlineStr">
        <is>
          <t>d7c85b0a967ca9850db857ff7962d17b989aff00</t>
        </is>
      </c>
      <c r="C17350" t="inlineStr">
        <is>
          <t>2019-01-13 21:44:05+00:00</t>
        </is>
      </c>
      <c r="D17350" t="inlineStr">
        <is>
          <t>add</t>
        </is>
      </c>
      <c r="E17350" t="inlineStr">
        <is>
          <t>requests</t>
        </is>
      </c>
      <c r="F17350" t="inlineStr">
        <is>
          <t>&gt;=2.21.0</t>
        </is>
      </c>
      <c r="G17350" t="inlineStr"/>
      <c r="H17350" t="inlineStr"/>
    </row>
    <row r="17351">
      <c r="A17351" t="inlineStr">
        <is>
          <t>django-alexa</t>
        </is>
      </c>
      <c r="B17351" t="inlineStr">
        <is>
          <t>d7c85b0a967ca9850db857ff7962d17b989aff00</t>
        </is>
      </c>
      <c r="C17351" t="inlineStr">
        <is>
          <t>2019-01-13 21:44:05+00:00</t>
        </is>
      </c>
      <c r="D17351" t="inlineStr">
        <is>
          <t>rem</t>
        </is>
      </c>
      <c r="E17351" t="inlineStr"/>
      <c r="F17351" t="inlineStr"/>
      <c r="G17351" t="inlineStr">
        <is>
          <t>pycrypto</t>
        </is>
      </c>
      <c r="H17351" t="inlineStr">
        <is>
          <t>&gt;=2.6.1</t>
        </is>
      </c>
    </row>
    <row r="17352">
      <c r="A17352" t="inlineStr">
        <is>
          <t>django-alexa</t>
        </is>
      </c>
      <c r="B17352" t="inlineStr">
        <is>
          <t>9ac88a8fd4861e9654dcaa83aef13810225d8e97</t>
        </is>
      </c>
      <c r="C17352" t="inlineStr">
        <is>
          <t>2019-01-15 23:11:10+00:00</t>
        </is>
      </c>
      <c r="D17352" t="inlineStr">
        <is>
          <t>verchange</t>
        </is>
      </c>
      <c r="E17352" t="inlineStr">
        <is>
          <t>pytz</t>
        </is>
      </c>
      <c r="F17352" t="inlineStr">
        <is>
          <t>&gt;=2018.9</t>
        </is>
      </c>
      <c r="G17352" t="inlineStr">
        <is>
          <t>pytz</t>
        </is>
      </c>
      <c r="H17352">
        <f>=2015.4</f>
        <v/>
      </c>
    </row>
    <row r="17353">
      <c r="A17353" t="inlineStr">
        <is>
          <t>django-alexa</t>
        </is>
      </c>
      <c r="B17353" t="inlineStr">
        <is>
          <t>9ac88a8fd4861e9654dcaa83aef13810225d8e97</t>
        </is>
      </c>
      <c r="C17353" t="inlineStr">
        <is>
          <t>2019-01-15 23:11:10+00:00</t>
        </is>
      </c>
      <c r="D17353" t="inlineStr">
        <is>
          <t>verchange</t>
        </is>
      </c>
      <c r="E17353" t="inlineStr">
        <is>
          <t>Django</t>
        </is>
      </c>
      <c r="F17353" t="inlineStr">
        <is>
          <t>&gt;=2.1.5</t>
        </is>
      </c>
      <c r="G17353" t="inlineStr">
        <is>
          <t>Django</t>
        </is>
      </c>
      <c r="H17353" t="inlineStr">
        <is>
          <t>&gt;=1.8.0</t>
        </is>
      </c>
    </row>
    <row r="17354">
      <c r="A17354" t="inlineStr">
        <is>
          <t>django-alexa</t>
        </is>
      </c>
      <c r="B17354" t="inlineStr">
        <is>
          <t>9ac88a8fd4861e9654dcaa83aef13810225d8e97</t>
        </is>
      </c>
      <c r="C17354" t="inlineStr">
        <is>
          <t>2019-01-15 23:11:10+00:00</t>
        </is>
      </c>
      <c r="D17354" t="inlineStr">
        <is>
          <t>verchange</t>
        </is>
      </c>
      <c r="E17354" t="inlineStr">
        <is>
          <t>djangorestframework</t>
        </is>
      </c>
      <c r="F17354" t="inlineStr">
        <is>
          <t>&gt;=3.9.0</t>
        </is>
      </c>
      <c r="G17354" t="inlineStr">
        <is>
          <t>djangorestframework</t>
        </is>
      </c>
      <c r="H17354" t="inlineStr">
        <is>
          <t>&gt;=3.1.0</t>
        </is>
      </c>
    </row>
    <row r="17355">
      <c r="A17355" t="inlineStr">
        <is>
          <t>django-alexa</t>
        </is>
      </c>
      <c r="B17355" t="inlineStr">
        <is>
          <t>9ac88a8fd4861e9654dcaa83aef13810225d8e97</t>
        </is>
      </c>
      <c r="C17355" t="inlineStr">
        <is>
          <t>2019-01-15 23:11:10+00:00</t>
        </is>
      </c>
      <c r="D17355" t="inlineStr">
        <is>
          <t>add</t>
        </is>
      </c>
      <c r="E17355" t="inlineStr">
        <is>
          <t>PyCryptodome</t>
        </is>
      </c>
      <c r="F17355" t="inlineStr">
        <is>
          <t>&gt;=3.7.2</t>
        </is>
      </c>
      <c r="G17355" t="inlineStr"/>
      <c r="H17355" t="inlineStr"/>
    </row>
    <row r="17356">
      <c r="A17356" t="inlineStr">
        <is>
          <t>django-alexa</t>
        </is>
      </c>
      <c r="B17356" t="inlineStr">
        <is>
          <t>9ac88a8fd4861e9654dcaa83aef13810225d8e97</t>
        </is>
      </c>
      <c r="C17356" t="inlineStr">
        <is>
          <t>2019-01-15 23:11:10+00:00</t>
        </is>
      </c>
      <c r="D17356" t="inlineStr">
        <is>
          <t>add</t>
        </is>
      </c>
      <c r="E17356" t="inlineStr">
        <is>
          <t>pyOpenSSL</t>
        </is>
      </c>
      <c r="F17356" t="inlineStr">
        <is>
          <t>&gt;=18.0.0</t>
        </is>
      </c>
      <c r="G17356" t="inlineStr"/>
      <c r="H17356" t="inlineStr"/>
    </row>
    <row r="17357">
      <c r="A17357" t="inlineStr">
        <is>
          <t>django-alexa</t>
        </is>
      </c>
      <c r="B17357" t="inlineStr">
        <is>
          <t>9ac88a8fd4861e9654dcaa83aef13810225d8e97</t>
        </is>
      </c>
      <c r="C17357" t="inlineStr">
        <is>
          <t>2019-01-15 23:11:10+00:00</t>
        </is>
      </c>
      <c r="D17357" t="inlineStr">
        <is>
          <t>add</t>
        </is>
      </c>
      <c r="E17357" t="inlineStr">
        <is>
          <t>requests</t>
        </is>
      </c>
      <c r="F17357" t="inlineStr">
        <is>
          <t>&gt;=2.21.0</t>
        </is>
      </c>
      <c r="G17357" t="inlineStr"/>
      <c r="H17357" t="inlineStr"/>
    </row>
    <row r="17358">
      <c r="A17358" t="inlineStr">
        <is>
          <t>django-alexa</t>
        </is>
      </c>
      <c r="B17358" t="inlineStr">
        <is>
          <t>9ac88a8fd4861e9654dcaa83aef13810225d8e97</t>
        </is>
      </c>
      <c r="C17358" t="inlineStr">
        <is>
          <t>2019-01-15 23:11:10+00:00</t>
        </is>
      </c>
      <c r="D17358" t="inlineStr">
        <is>
          <t>rem</t>
        </is>
      </c>
      <c r="E17358" t="inlineStr"/>
      <c r="F17358" t="inlineStr"/>
      <c r="G17358" t="inlineStr">
        <is>
          <t>pycrypto</t>
        </is>
      </c>
      <c r="H17358" t="inlineStr">
        <is>
          <t>&gt;=2.6.1</t>
        </is>
      </c>
    </row>
    <row r="17359">
      <c r="A17359" t="inlineStr">
        <is>
          <t>connectrum</t>
        </is>
      </c>
      <c r="B17359" t="inlineStr">
        <is>
          <t>faaa6db9a0542a01cf888c81242f58cb77d377a4</t>
        </is>
      </c>
      <c r="C17359" t="inlineStr">
        <is>
          <t>2017-07-08 15:21:45+00:00</t>
        </is>
      </c>
      <c r="D17359" t="inlineStr">
        <is>
          <t>rem</t>
        </is>
      </c>
      <c r="E17359" t="inlineStr"/>
      <c r="F17359" t="inlineStr"/>
      <c r="G17359" t="inlineStr">
        <is>
          <t>bottom</t>
        </is>
      </c>
      <c r="H17359" t="inlineStr">
        <is>
          <t>&gt;=1.0.2</t>
        </is>
      </c>
    </row>
    <row r="17360">
      <c r="A17360" t="inlineStr">
        <is>
          <t>connectrum</t>
        </is>
      </c>
      <c r="B17360" t="inlineStr">
        <is>
          <t>faaa6db9a0542a01cf888c81242f58cb77d377a4</t>
        </is>
      </c>
      <c r="C17360" t="inlineStr">
        <is>
          <t>2017-07-08 15:21:45+00:00</t>
        </is>
      </c>
      <c r="D17360" t="inlineStr">
        <is>
          <t>rem</t>
        </is>
      </c>
      <c r="E17360" t="inlineStr"/>
      <c r="F17360" t="inlineStr"/>
      <c r="G17360" t="inlineStr">
        <is>
          <t>aiosocks</t>
        </is>
      </c>
      <c r="H17360" t="inlineStr">
        <is>
          <t>&gt;=0.1.5</t>
        </is>
      </c>
    </row>
    <row r="17361">
      <c r="A17361" t="inlineStr">
        <is>
          <t>connectrum</t>
        </is>
      </c>
      <c r="B17361" t="inlineStr">
        <is>
          <t>e8db48d23aa7a4c5eb0f450f9e5e78442df80175</t>
        </is>
      </c>
      <c r="C17361" t="inlineStr">
        <is>
          <t>2017-07-08 15:49:46+00:00</t>
        </is>
      </c>
      <c r="D17361" t="inlineStr">
        <is>
          <t>rem</t>
        </is>
      </c>
      <c r="E17361" t="inlineStr"/>
      <c r="F17361" t="inlineStr"/>
      <c r="G17361" t="inlineStr">
        <is>
          <t>aiohttp</t>
        </is>
      </c>
      <c r="H17361" t="inlineStr"/>
    </row>
    <row r="17362">
      <c r="A17362" t="inlineStr">
        <is>
          <t>pynubank</t>
        </is>
      </c>
      <c r="B17362" t="inlineStr">
        <is>
          <t>0ec0d6d29108763eea192639da278ce1cd62f3f7</t>
        </is>
      </c>
      <c r="C17362" t="inlineStr">
        <is>
          <t>2020-01-21 00:24:21+00:00</t>
        </is>
      </c>
      <c r="D17362" t="inlineStr">
        <is>
          <t>verchange</t>
        </is>
      </c>
      <c r="E17362" t="inlineStr">
        <is>
          <t>requests</t>
        </is>
      </c>
      <c r="F17362">
        <f>=2.22.0</f>
        <v/>
      </c>
      <c r="G17362" t="inlineStr">
        <is>
          <t>requests</t>
        </is>
      </c>
      <c r="H17362">
        <f>=2.22.0</f>
        <v/>
      </c>
    </row>
    <row r="17363">
      <c r="A17363" t="inlineStr">
        <is>
          <t>pynubank</t>
        </is>
      </c>
      <c r="B17363" t="inlineStr">
        <is>
          <t>0ec0d6d29108763eea192639da278ce1cd62f3f7</t>
        </is>
      </c>
      <c r="C17363" t="inlineStr">
        <is>
          <t>2020-01-21 00:24:21+00:00</t>
        </is>
      </c>
      <c r="D17363" t="inlineStr">
        <is>
          <t>rem</t>
        </is>
      </c>
      <c r="E17363" t="inlineStr"/>
      <c r="F17363" t="inlineStr"/>
      <c r="G17363" t="inlineStr">
        <is>
          <t>qrcode</t>
        </is>
      </c>
      <c r="H17363">
        <f>=6.1</f>
        <v/>
      </c>
    </row>
    <row r="17364">
      <c r="A17364" t="inlineStr">
        <is>
          <t>pynubank</t>
        </is>
      </c>
      <c r="B17364" t="inlineStr">
        <is>
          <t>bb6af98afc0b89a1d4b9b7084ab355704ad979f4</t>
        </is>
      </c>
      <c r="C17364" t="inlineStr">
        <is>
          <t>2020-02-27 01:08:18+00:00</t>
        </is>
      </c>
      <c r="D17364" t="inlineStr">
        <is>
          <t>verchange</t>
        </is>
      </c>
      <c r="E17364" t="inlineStr">
        <is>
          <t>requests</t>
        </is>
      </c>
      <c r="F17364">
        <f>=2.23.0</f>
        <v/>
      </c>
      <c r="G17364" t="inlineStr">
        <is>
          <t>requests</t>
        </is>
      </c>
      <c r="H17364">
        <f>=2.22.0</f>
        <v/>
      </c>
    </row>
    <row r="17365">
      <c r="A17365" t="inlineStr">
        <is>
          <t>pynubank</t>
        </is>
      </c>
      <c r="B17365" t="inlineStr">
        <is>
          <t>bb6af98afc0b89a1d4b9b7084ab355704ad979f4</t>
        </is>
      </c>
      <c r="C17365" t="inlineStr">
        <is>
          <t>2020-02-27 01:08:18+00:00</t>
        </is>
      </c>
      <c r="D17365" t="inlineStr">
        <is>
          <t>add</t>
        </is>
      </c>
      <c r="E17365" t="inlineStr">
        <is>
          <t>qrcode</t>
        </is>
      </c>
      <c r="F17365">
        <f>=6.1</f>
        <v/>
      </c>
      <c r="G17365" t="inlineStr"/>
      <c r="H17365" t="inlineStr"/>
    </row>
    <row r="17366">
      <c r="A17366" t="inlineStr">
        <is>
          <t>pynubank</t>
        </is>
      </c>
      <c r="B17366" t="inlineStr">
        <is>
          <t>8167bd04db27f7a22526a04bc5bf3557822a5aaa</t>
        </is>
      </c>
      <c r="C17366" t="inlineStr">
        <is>
          <t>2020-06-12 01:49:44+00:00</t>
        </is>
      </c>
      <c r="D17366" t="inlineStr">
        <is>
          <t>verchange</t>
        </is>
      </c>
      <c r="E17366" t="inlineStr">
        <is>
          <t>qrcode</t>
        </is>
      </c>
      <c r="F17366">
        <f>=6.1</f>
        <v/>
      </c>
      <c r="G17366" t="inlineStr">
        <is>
          <t>qrcode</t>
        </is>
      </c>
      <c r="H17366">
        <f>=6.1</f>
        <v/>
      </c>
    </row>
    <row r="17367">
      <c r="A17367" t="inlineStr">
        <is>
          <t>pynubank</t>
        </is>
      </c>
      <c r="B17367" t="inlineStr">
        <is>
          <t>8167bd04db27f7a22526a04bc5bf3557822a5aaa</t>
        </is>
      </c>
      <c r="C17367" t="inlineStr">
        <is>
          <t>2020-06-12 01:49:44+00:00</t>
        </is>
      </c>
      <c r="D17367" t="inlineStr">
        <is>
          <t>add</t>
        </is>
      </c>
      <c r="E17367" t="inlineStr">
        <is>
          <t>pyOpenSSL</t>
        </is>
      </c>
      <c r="F17367">
        <f>=19.1.0</f>
        <v/>
      </c>
      <c r="G17367" t="inlineStr"/>
      <c r="H17367" t="inlineStr"/>
    </row>
    <row r="17368">
      <c r="A17368" t="inlineStr">
        <is>
          <t>pynubank</t>
        </is>
      </c>
      <c r="B17368" t="inlineStr">
        <is>
          <t>8167bd04db27f7a22526a04bc5bf3557822a5aaa</t>
        </is>
      </c>
      <c r="C17368" t="inlineStr">
        <is>
          <t>2020-06-12 01:49:44+00:00</t>
        </is>
      </c>
      <c r="D17368" t="inlineStr">
        <is>
          <t>add</t>
        </is>
      </c>
      <c r="E17368" t="inlineStr">
        <is>
          <t>colorama</t>
        </is>
      </c>
      <c r="F17368">
        <f>=0.4.3</f>
        <v/>
      </c>
      <c r="G17368" t="inlineStr"/>
      <c r="H17368" t="inlineStr"/>
    </row>
    <row r="17369">
      <c r="A17369" t="inlineStr">
        <is>
          <t>pynubank</t>
        </is>
      </c>
      <c r="B17369" t="inlineStr">
        <is>
          <t>8167bd04db27f7a22526a04bc5bf3557822a5aaa</t>
        </is>
      </c>
      <c r="C17369" t="inlineStr">
        <is>
          <t>2020-06-12 01:49:44+00:00</t>
        </is>
      </c>
      <c r="D17369" t="inlineStr">
        <is>
          <t>add</t>
        </is>
      </c>
      <c r="E17369" t="inlineStr">
        <is>
          <t>requests-pkcs12</t>
        </is>
      </c>
      <c r="F17369">
        <f>=1.7</f>
        <v/>
      </c>
      <c r="G17369" t="inlineStr"/>
      <c r="H17369" t="inlineStr"/>
    </row>
    <row r="17370">
      <c r="A17370" t="inlineStr">
        <is>
          <t>pynubank</t>
        </is>
      </c>
      <c r="B17370" t="inlineStr">
        <is>
          <t>e21ae7a6bdc519be5ffc28d2a4719fe8cc03b871</t>
        </is>
      </c>
      <c r="C17370" t="inlineStr">
        <is>
          <t>2020-07-15 03:15:03+00:00</t>
        </is>
      </c>
      <c r="D17370" t="inlineStr">
        <is>
          <t>verchange</t>
        </is>
      </c>
      <c r="E17370" t="inlineStr">
        <is>
          <t>requests</t>
        </is>
      </c>
      <c r="F17370">
        <f>=2.24.0</f>
        <v/>
      </c>
      <c r="G17370" t="inlineStr">
        <is>
          <t>requests</t>
        </is>
      </c>
      <c r="H17370">
        <f>=2.23.0</f>
        <v/>
      </c>
    </row>
    <row r="17371">
      <c r="A17371" t="inlineStr">
        <is>
          <t>pynubank</t>
        </is>
      </c>
      <c r="B17371" t="inlineStr">
        <is>
          <t>0e939a5a90e26b4aa7489d06aed70a905b8512ad</t>
        </is>
      </c>
      <c r="C17371" t="inlineStr">
        <is>
          <t>2020-08-29 18:48:32+00:00</t>
        </is>
      </c>
      <c r="D17371" t="inlineStr">
        <is>
          <t>verchange</t>
        </is>
      </c>
      <c r="E17371" t="inlineStr">
        <is>
          <t>requests-pkcs12</t>
        </is>
      </c>
      <c r="F17371">
        <f>=1.8</f>
        <v/>
      </c>
      <c r="G17371" t="inlineStr">
        <is>
          <t>requests-pkcs12</t>
        </is>
      </c>
      <c r="H17371">
        <f>=1.7</f>
        <v/>
      </c>
    </row>
    <row r="17372">
      <c r="A17372" t="inlineStr">
        <is>
          <t>pynubank</t>
        </is>
      </c>
      <c r="B17372" t="inlineStr">
        <is>
          <t>2f06b25b300d32994f6383b9fa70f50a8c8d2c0b</t>
        </is>
      </c>
      <c r="C17372" t="inlineStr">
        <is>
          <t>2020-11-05 02:51:24+00:00</t>
        </is>
      </c>
      <c r="D17372" t="inlineStr">
        <is>
          <t>verchange</t>
        </is>
      </c>
      <c r="E17372" t="inlineStr">
        <is>
          <t>requests-pkcs12</t>
        </is>
      </c>
      <c r="F17372">
        <f>=1.9</f>
        <v/>
      </c>
      <c r="G17372" t="inlineStr">
        <is>
          <t>requests-pkcs12</t>
        </is>
      </c>
      <c r="H17372">
        <f>=1.8</f>
        <v/>
      </c>
    </row>
    <row r="17373">
      <c r="A17373" t="inlineStr">
        <is>
          <t>pynubank</t>
        </is>
      </c>
      <c r="B17373" t="inlineStr">
        <is>
          <t>8a5f7672c3b865fa3aa3472f01352e9af9efdc0e</t>
        </is>
      </c>
      <c r="C17373" t="inlineStr">
        <is>
          <t>2020-11-24 00:19:40+00:00</t>
        </is>
      </c>
      <c r="D17373" t="inlineStr">
        <is>
          <t>verchange</t>
        </is>
      </c>
      <c r="E17373" t="inlineStr">
        <is>
          <t>requests</t>
        </is>
      </c>
      <c r="F17373">
        <f>=2.25.0</f>
        <v/>
      </c>
      <c r="G17373" t="inlineStr">
        <is>
          <t>requests</t>
        </is>
      </c>
      <c r="H17373">
        <f>=2.24.0</f>
        <v/>
      </c>
    </row>
    <row r="17374">
      <c r="A17374" t="inlineStr">
        <is>
          <t>pynubank</t>
        </is>
      </c>
      <c r="B17374" t="inlineStr">
        <is>
          <t>4db6068cedf456237eb12ddeb0b892f75686d131</t>
        </is>
      </c>
      <c r="C17374" t="inlineStr">
        <is>
          <t>2020-12-16 02:57:05+00:00</t>
        </is>
      </c>
      <c r="D17374" t="inlineStr">
        <is>
          <t>verchange</t>
        </is>
      </c>
      <c r="E17374" t="inlineStr">
        <is>
          <t>pyOpenSSL</t>
        </is>
      </c>
      <c r="F17374">
        <f>=20.0.0</f>
        <v/>
      </c>
      <c r="G17374" t="inlineStr">
        <is>
          <t>pyOpenSSL</t>
        </is>
      </c>
      <c r="H17374">
        <f>=19.1.0</f>
        <v/>
      </c>
    </row>
    <row r="17375">
      <c r="A17375" t="inlineStr">
        <is>
          <t>pynubank</t>
        </is>
      </c>
      <c r="B17375" t="inlineStr">
        <is>
          <t>10531c4265a0ff36ca32520193af6050e6891220</t>
        </is>
      </c>
      <c r="C17375" t="inlineStr">
        <is>
          <t>2020-12-31 02:20:01+00:00</t>
        </is>
      </c>
      <c r="D17375" t="inlineStr">
        <is>
          <t>verchange</t>
        </is>
      </c>
      <c r="E17375" t="inlineStr">
        <is>
          <t>requests</t>
        </is>
      </c>
      <c r="F17375">
        <f>=2.25.1</f>
        <v/>
      </c>
      <c r="G17375" t="inlineStr">
        <is>
          <t>requests</t>
        </is>
      </c>
      <c r="H17375">
        <f>=2.25.0</f>
        <v/>
      </c>
    </row>
    <row r="17376">
      <c r="A17376" t="inlineStr">
        <is>
          <t>pynubank</t>
        </is>
      </c>
      <c r="B17376" t="inlineStr">
        <is>
          <t>10531c4265a0ff36ca32520193af6050e6891220</t>
        </is>
      </c>
      <c r="C17376" t="inlineStr">
        <is>
          <t>2020-12-31 02:20:01+00:00</t>
        </is>
      </c>
      <c r="D17376" t="inlineStr">
        <is>
          <t>verchange</t>
        </is>
      </c>
      <c r="E17376" t="inlineStr">
        <is>
          <t>pyOpenSSL</t>
        </is>
      </c>
      <c r="F17376">
        <f>=20.0.1</f>
        <v/>
      </c>
      <c r="G17376" t="inlineStr">
        <is>
          <t>pyOpenSSL</t>
        </is>
      </c>
      <c r="H17376">
        <f>=20.0.0</f>
        <v/>
      </c>
    </row>
    <row r="17377">
      <c r="A17377" t="inlineStr">
        <is>
          <t>appier</t>
        </is>
      </c>
      <c r="B17377" t="inlineStr">
        <is>
          <t>d7888738dd2835701ca028c5690031fc709adabf</t>
        </is>
      </c>
      <c r="C17377" t="inlineStr">
        <is>
          <t>2015-11-25 16:36:15+00:00</t>
        </is>
      </c>
      <c r="D17377" t="inlineStr">
        <is>
          <t>add</t>
        </is>
      </c>
      <c r="E17377" t="inlineStr">
        <is>
          <t>pymongo</t>
        </is>
      </c>
      <c r="F17377" t="inlineStr"/>
      <c r="G17377" t="inlineStr"/>
      <c r="H17377" t="inlineStr"/>
    </row>
    <row r="17378">
      <c r="A17378" t="inlineStr">
        <is>
          <t>appier</t>
        </is>
      </c>
      <c r="B17378" t="inlineStr">
        <is>
          <t>d7888738dd2835701ca028c5690031fc709adabf</t>
        </is>
      </c>
      <c r="C17378" t="inlineStr">
        <is>
          <t>2015-11-25 16:36:15+00:00</t>
        </is>
      </c>
      <c r="D17378" t="inlineStr">
        <is>
          <t>add</t>
        </is>
      </c>
      <c r="E17378" t="inlineStr">
        <is>
          <t>redis</t>
        </is>
      </c>
      <c r="F17378" t="inlineStr"/>
      <c r="G17378" t="inlineStr"/>
      <c r="H17378" t="inlineStr"/>
    </row>
    <row r="17379">
      <c r="A17379" t="inlineStr">
        <is>
          <t>appier</t>
        </is>
      </c>
      <c r="B17379" t="inlineStr">
        <is>
          <t>5d489ea06829ad447736fe9c348d865a94381d59</t>
        </is>
      </c>
      <c r="C17379" t="inlineStr">
        <is>
          <t>2016-03-02 19:56:24+00:00</t>
        </is>
      </c>
      <c r="D17379" t="inlineStr">
        <is>
          <t>add</t>
        </is>
      </c>
      <c r="E17379" t="inlineStr">
        <is>
          <t>tinydb</t>
        </is>
      </c>
      <c r="F17379" t="inlineStr"/>
      <c r="G17379" t="inlineStr"/>
      <c r="H17379" t="inlineStr"/>
    </row>
    <row r="17380">
      <c r="A17380" t="inlineStr">
        <is>
          <t>appier</t>
        </is>
      </c>
      <c r="B17380" t="inlineStr">
        <is>
          <t>e26bef7529dedf89a6384b8d5c4e254b5fe67df1</t>
        </is>
      </c>
      <c r="C17380" t="inlineStr">
        <is>
          <t>2017-03-15 23:48:09+00:00</t>
        </is>
      </c>
      <c r="D17380" t="inlineStr">
        <is>
          <t>add</t>
        </is>
      </c>
      <c r="E17380" t="inlineStr">
        <is>
          <t>jinja2</t>
        </is>
      </c>
      <c r="F17380" t="inlineStr"/>
      <c r="G17380" t="inlineStr"/>
      <c r="H17380" t="inlineStr"/>
    </row>
    <row r="17381">
      <c r="A17381" t="inlineStr">
        <is>
          <t>yarGen</t>
        </is>
      </c>
      <c r="B17381" t="inlineStr">
        <is>
          <t>74e95e78a69cc738e9d4ca6b89549f19841e465d</t>
        </is>
      </c>
      <c r="C17381" t="inlineStr">
        <is>
          <t>2020-07-27 10:33:43+00:00</t>
        </is>
      </c>
      <c r="D17381" t="inlineStr">
        <is>
          <t>verchange</t>
        </is>
      </c>
      <c r="E17381" t="inlineStr">
        <is>
          <t>lxml</t>
        </is>
      </c>
      <c r="F17381" t="inlineStr"/>
      <c r="G17381" t="inlineStr">
        <is>
          <t>lxml</t>
        </is>
      </c>
      <c r="H17381" t="inlineStr"/>
    </row>
    <row r="17382">
      <c r="A17382" t="inlineStr">
        <is>
          <t>yarGen</t>
        </is>
      </c>
      <c r="B17382" t="inlineStr">
        <is>
          <t>74e95e78a69cc738e9d4ca6b89549f19841e465d</t>
        </is>
      </c>
      <c r="C17382" t="inlineStr">
        <is>
          <t>2020-07-27 10:33:43+00:00</t>
        </is>
      </c>
      <c r="D17382" t="inlineStr">
        <is>
          <t>rem</t>
        </is>
      </c>
      <c r="E17382" t="inlineStr"/>
      <c r="F17382" t="inlineStr"/>
      <c r="G17382" t="inlineStr">
        <is>
          <t>binascii</t>
        </is>
      </c>
      <c r="H17382" t="inlineStr"/>
    </row>
    <row r="17383">
      <c r="A17383" t="inlineStr">
        <is>
          <t>yarGen</t>
        </is>
      </c>
      <c r="B17383" t="inlineStr">
        <is>
          <t>74e95e78a69cc738e9d4ca6b89549f19841e465d</t>
        </is>
      </c>
      <c r="C17383" t="inlineStr">
        <is>
          <t>2020-07-27 10:33:43+00:00</t>
        </is>
      </c>
      <c r="D17383" t="inlineStr">
        <is>
          <t>rem</t>
        </is>
      </c>
      <c r="E17383" t="inlineStr"/>
      <c r="F17383" t="inlineStr"/>
      <c r="G17383" t="inlineStr">
        <is>
          <t>base64</t>
        </is>
      </c>
      <c r="H17383" t="inlineStr"/>
    </row>
    <row r="17384">
      <c r="A17384" t="inlineStr">
        <is>
          <t>OrgNote</t>
        </is>
      </c>
      <c r="B17384" t="inlineStr">
        <is>
          <t>4e1ad06838553dcea66d68f2bb8f5d72244694a9</t>
        </is>
      </c>
      <c r="C17384" t="inlineStr">
        <is>
          <t>2014-12-06 04:53:25+00:00</t>
        </is>
      </c>
      <c r="D17384" t="inlineStr">
        <is>
          <t>add</t>
        </is>
      </c>
      <c r="E17384" t="inlineStr">
        <is>
          <t>configparser</t>
        </is>
      </c>
      <c r="F17384">
        <f>=3.3.0r2</f>
        <v/>
      </c>
      <c r="G17384" t="inlineStr"/>
      <c r="H17384" t="inlineStr"/>
    </row>
    <row r="17385">
      <c r="A17385" t="inlineStr">
        <is>
          <t>OrgNote</t>
        </is>
      </c>
      <c r="B17385" t="inlineStr">
        <is>
          <t>7faae9030413233a7a2cef9189632fac60b79fed</t>
        </is>
      </c>
      <c r="C17385" t="inlineStr">
        <is>
          <t>2014-12-09 07:30:13+00:00</t>
        </is>
      </c>
      <c r="D17385" t="inlineStr">
        <is>
          <t>add</t>
        </is>
      </c>
      <c r="E17385" t="inlineStr">
        <is>
          <t>PyYAML</t>
        </is>
      </c>
      <c r="F17385">
        <f>=3.11</f>
        <v/>
      </c>
      <c r="G17385" t="inlineStr"/>
      <c r="H17385" t="inlineStr"/>
    </row>
    <row r="17386">
      <c r="A17386" t="inlineStr">
        <is>
          <t>OrgNote</t>
        </is>
      </c>
      <c r="B17386" t="inlineStr">
        <is>
          <t>7faae9030413233a7a2cef9189632fac60b79fed</t>
        </is>
      </c>
      <c r="C17386" t="inlineStr">
        <is>
          <t>2014-12-09 07:30:13+00:00</t>
        </is>
      </c>
      <c r="D17386" t="inlineStr">
        <is>
          <t>rem</t>
        </is>
      </c>
      <c r="E17386" t="inlineStr"/>
      <c r="F17386" t="inlineStr"/>
      <c r="G17386" t="inlineStr">
        <is>
          <t>configparser</t>
        </is>
      </c>
      <c r="H17386">
        <f>=3.3.0r2</f>
        <v/>
      </c>
    </row>
    <row r="17387">
      <c r="A17387" t="inlineStr">
        <is>
          <t>OrgNote</t>
        </is>
      </c>
      <c r="B17387" t="inlineStr">
        <is>
          <t>d8c3490a530660c1e8ad888678b6815127ea538b</t>
        </is>
      </c>
      <c r="C17387" t="inlineStr">
        <is>
          <t>2015-05-11 04:45:31+00:00</t>
        </is>
      </c>
      <c r="D17387" t="inlineStr">
        <is>
          <t>add</t>
        </is>
      </c>
      <c r="E17387" t="inlineStr">
        <is>
          <t>wheel</t>
        </is>
      </c>
      <c r="F17387">
        <f>=0.24.0</f>
        <v/>
      </c>
      <c r="G17387" t="inlineStr"/>
      <c r="H17387" t="inlineStr"/>
    </row>
    <row r="17388">
      <c r="A17388" t="inlineStr">
        <is>
          <t>OrgNote</t>
        </is>
      </c>
      <c r="B17388" t="inlineStr">
        <is>
          <t>d8c3490a530660c1e8ad888678b6815127ea538b</t>
        </is>
      </c>
      <c r="C17388" t="inlineStr">
        <is>
          <t>2015-05-11 04:45:31+00:00</t>
        </is>
      </c>
      <c r="D17388" t="inlineStr">
        <is>
          <t>add</t>
        </is>
      </c>
      <c r="E17388" t="inlineStr">
        <is>
          <t>wsgiref</t>
        </is>
      </c>
      <c r="F17388">
        <f>=0.1.2</f>
        <v/>
      </c>
      <c r="G17388" t="inlineStr"/>
      <c r="H17388" t="inlineStr"/>
    </row>
    <row r="17389">
      <c r="A17389" t="inlineStr">
        <is>
          <t>OrgNote</t>
        </is>
      </c>
      <c r="B17389" t="inlineStr">
        <is>
          <t>5b0e1e78ef824758bed94b79912e6cd63d7f4ee4</t>
        </is>
      </c>
      <c r="C17389" t="inlineStr">
        <is>
          <t>2016-04-03 14:29:58+00:00</t>
        </is>
      </c>
      <c r="D17389" t="inlineStr">
        <is>
          <t>add</t>
        </is>
      </c>
      <c r="E17389" t="inlineStr">
        <is>
          <t>Pygments</t>
        </is>
      </c>
      <c r="F17389">
        <f>=2.1.3</f>
        <v/>
      </c>
      <c r="G17389" t="inlineStr"/>
      <c r="H17389" t="inlineStr"/>
    </row>
    <row r="17390">
      <c r="A17390" t="inlineStr">
        <is>
          <t>OrgNote</t>
        </is>
      </c>
      <c r="B17390" t="inlineStr">
        <is>
          <t>5b0e1e78ef824758bed94b79912e6cd63d7f4ee4</t>
        </is>
      </c>
      <c r="C17390" t="inlineStr">
        <is>
          <t>2016-04-03 14:29:58+00:00</t>
        </is>
      </c>
      <c r="D17390" t="inlineStr">
        <is>
          <t>add</t>
        </is>
      </c>
      <c r="E17390" t="inlineStr">
        <is>
          <t>beautifulsoup4</t>
        </is>
      </c>
      <c r="F17390">
        <f>=4.4.1</f>
        <v/>
      </c>
      <c r="G17390" t="inlineStr"/>
      <c r="H17390" t="inlineStr"/>
    </row>
    <row r="17391">
      <c r="A17391" t="inlineStr">
        <is>
          <t>OrgNote</t>
        </is>
      </c>
      <c r="B17391" t="inlineStr">
        <is>
          <t>5b0e1e78ef824758bed94b79912e6cd63d7f4ee4</t>
        </is>
      </c>
      <c r="C17391" t="inlineStr">
        <is>
          <t>2016-04-03 14:29:58+00:00</t>
        </is>
      </c>
      <c r="D17391" t="inlineStr">
        <is>
          <t>add</t>
        </is>
      </c>
      <c r="E17391" t="inlineStr">
        <is>
          <t>bs4</t>
        </is>
      </c>
      <c r="F17391">
        <f>=0.0.1</f>
        <v/>
      </c>
      <c r="G17391" t="inlineStr"/>
      <c r="H17391" t="inlineStr"/>
    </row>
    <row r="17392">
      <c r="A17392" t="inlineStr">
        <is>
          <t>OrgNote</t>
        </is>
      </c>
      <c r="B17392" t="inlineStr">
        <is>
          <t>b3aa60a58730644b4343e49b1fe2f14f923d7799</t>
        </is>
      </c>
      <c r="C17392" t="inlineStr">
        <is>
          <t>2019-08-28 11:15:36+00:00</t>
        </is>
      </c>
      <c r="D17392" t="inlineStr">
        <is>
          <t>add</t>
        </is>
      </c>
      <c r="E17392" t="inlineStr">
        <is>
          <t>pyyaml</t>
        </is>
      </c>
      <c r="F17392" t="inlineStr">
        <is>
          <t>&gt;=4.2b1</t>
        </is>
      </c>
      <c r="G17392" t="inlineStr"/>
      <c r="H17392" t="inlineStr"/>
    </row>
    <row r="17393">
      <c r="A17393" t="inlineStr">
        <is>
          <t>OrgNote</t>
        </is>
      </c>
      <c r="B17393" t="inlineStr">
        <is>
          <t>b3aa60a58730644b4343e49b1fe2f14f923d7799</t>
        </is>
      </c>
      <c r="C17393" t="inlineStr">
        <is>
          <t>2019-08-28 11:15:36+00:00</t>
        </is>
      </c>
      <c r="D17393" t="inlineStr">
        <is>
          <t>rem</t>
        </is>
      </c>
      <c r="E17393" t="inlineStr"/>
      <c r="F17393" t="inlineStr"/>
      <c r="G17393" t="inlineStr">
        <is>
          <t>PyYAML</t>
        </is>
      </c>
      <c r="H17393">
        <f>=3.11</f>
        <v/>
      </c>
    </row>
    <row r="17394">
      <c r="A17394" t="inlineStr">
        <is>
          <t>OrgNote</t>
        </is>
      </c>
      <c r="B17394" t="inlineStr">
        <is>
          <t>7bff80b430e87beeb2e1c8391de4636c564a1488</t>
        </is>
      </c>
      <c r="C17394" t="inlineStr">
        <is>
          <t>2019-10-09 23:00:05+00:00</t>
        </is>
      </c>
      <c r="D17394" t="inlineStr">
        <is>
          <t>add</t>
        </is>
      </c>
      <c r="E17394" t="inlineStr">
        <is>
          <t>Markdown</t>
        </is>
      </c>
      <c r="F17394">
        <f>=3.1.1</f>
        <v/>
      </c>
      <c r="G17394" t="inlineStr"/>
      <c r="H17394" t="inlineStr"/>
    </row>
    <row r="17395">
      <c r="A17395" t="inlineStr">
        <is>
          <t>OrgNote</t>
        </is>
      </c>
      <c r="B17395" t="inlineStr">
        <is>
          <t>7bff80b430e87beeb2e1c8391de4636c564a1488</t>
        </is>
      </c>
      <c r="C17395" t="inlineStr">
        <is>
          <t>2019-10-09 23:00:05+00:00</t>
        </is>
      </c>
      <c r="D17395" t="inlineStr">
        <is>
          <t>rem</t>
        </is>
      </c>
      <c r="E17395" t="inlineStr"/>
      <c r="F17395" t="inlineStr"/>
      <c r="G17395" t="inlineStr">
        <is>
          <t>wsgiref</t>
        </is>
      </c>
      <c r="H17395">
        <f>=0.1.2</f>
        <v/>
      </c>
    </row>
    <row r="17396">
      <c r="A17396" t="inlineStr">
        <is>
          <t>OrgNote</t>
        </is>
      </c>
      <c r="B17396" t="inlineStr">
        <is>
          <t>7bff80b430e87beeb2e1c8391de4636c564a1488</t>
        </is>
      </c>
      <c r="C17396" t="inlineStr">
        <is>
          <t>2019-10-09 23:00:05+00:00</t>
        </is>
      </c>
      <c r="D17396" t="inlineStr">
        <is>
          <t>rem</t>
        </is>
      </c>
      <c r="E17396" t="inlineStr"/>
      <c r="F17396" t="inlineStr"/>
      <c r="G17396" t="inlineStr">
        <is>
          <t>pyyaml</t>
        </is>
      </c>
      <c r="H17396" t="inlineStr">
        <is>
          <t>&gt;=4.2b1</t>
        </is>
      </c>
    </row>
    <row r="17397">
      <c r="A17397" t="inlineStr">
        <is>
          <t>OrgNote</t>
        </is>
      </c>
      <c r="B17397" t="inlineStr">
        <is>
          <t>da05d591f688b790baa57b50b1f31dabe5b67192</t>
        </is>
      </c>
      <c r="C17397" t="inlineStr">
        <is>
          <t>2019-11-13 02:25:16+00:00</t>
        </is>
      </c>
      <c r="D17397" t="inlineStr">
        <is>
          <t>add</t>
        </is>
      </c>
      <c r="E17397" t="inlineStr">
        <is>
          <t>watchdog</t>
        </is>
      </c>
      <c r="F17397">
        <f>=0.9.0</f>
        <v/>
      </c>
      <c r="G17397" t="inlineStr"/>
      <c r="H17397" t="inlineStr"/>
    </row>
    <row r="17398">
      <c r="A17398" t="inlineStr">
        <is>
          <t>booleanOperations</t>
        </is>
      </c>
      <c r="B17398" t="inlineStr">
        <is>
          <t>ec316a4c618336e69ac935a584590e0cc90abb9e</t>
        </is>
      </c>
      <c r="C17398" t="inlineStr">
        <is>
          <t>2016-10-18 12:13:19+00:00</t>
        </is>
      </c>
      <c r="D17398" t="inlineStr">
        <is>
          <t>verchange</t>
        </is>
      </c>
      <c r="E17398" t="inlineStr">
        <is>
          <t>pyclipper</t>
        </is>
      </c>
      <c r="F17398">
        <f>=1.0.5</f>
        <v/>
      </c>
      <c r="G17398" t="inlineStr">
        <is>
          <t>pyclipper</t>
        </is>
      </c>
      <c r="H17398" t="inlineStr">
        <is>
          <t>&gt;=1.0.5</t>
        </is>
      </c>
    </row>
    <row r="17399">
      <c r="A17399" t="inlineStr">
        <is>
          <t>booleanOperations</t>
        </is>
      </c>
      <c r="B17399" t="inlineStr">
        <is>
          <t>ec316a4c618336e69ac935a584590e0cc90abb9e</t>
        </is>
      </c>
      <c r="C17399" t="inlineStr">
        <is>
          <t>2016-10-18 12:13:19+00:00</t>
        </is>
      </c>
      <c r="D17399" t="inlineStr">
        <is>
          <t>add</t>
        </is>
      </c>
      <c r="E17399" t="inlineStr">
        <is>
          <t>fonttools</t>
        </is>
      </c>
      <c r="F17399">
        <f>=3.1.2</f>
        <v/>
      </c>
      <c r="G17399" t="inlineStr"/>
      <c r="H17399" t="inlineStr"/>
    </row>
    <row r="17400">
      <c r="A17400" t="inlineStr">
        <is>
          <t>booleanOperations</t>
        </is>
      </c>
      <c r="B17400" t="inlineStr">
        <is>
          <t>ec316a4c618336e69ac935a584590e0cc90abb9e</t>
        </is>
      </c>
      <c r="C17400" t="inlineStr">
        <is>
          <t>2016-10-18 12:13:19+00:00</t>
        </is>
      </c>
      <c r="D17400" t="inlineStr">
        <is>
          <t>add</t>
        </is>
      </c>
      <c r="E17400" t="inlineStr">
        <is>
          <t>ufoLib</t>
        </is>
      </c>
      <c r="F17400">
        <f>=2.0.0</f>
        <v/>
      </c>
      <c r="G17400" t="inlineStr"/>
      <c r="H17400" t="inlineStr"/>
    </row>
    <row r="17401">
      <c r="A17401" t="inlineStr">
        <is>
          <t>booleanOperations</t>
        </is>
      </c>
      <c r="B17401" t="inlineStr">
        <is>
          <t>bda7c32ad34f9be40a81acf8278fe36baeab294f</t>
        </is>
      </c>
      <c r="C17401" t="inlineStr">
        <is>
          <t>2018-11-01 17:55:45+00:00</t>
        </is>
      </c>
      <c r="D17401" t="inlineStr">
        <is>
          <t>verchange</t>
        </is>
      </c>
      <c r="E17401" t="inlineStr">
        <is>
          <t>fonttools</t>
        </is>
      </c>
      <c r="F17401">
        <f>=3.32.0</f>
        <v/>
      </c>
      <c r="G17401" t="inlineStr">
        <is>
          <t>fonttools</t>
        </is>
      </c>
      <c r="H17401">
        <f>=3.1.2</f>
        <v/>
      </c>
    </row>
    <row r="17402">
      <c r="A17402" t="inlineStr">
        <is>
          <t>booleanOperations</t>
        </is>
      </c>
      <c r="B17402" t="inlineStr">
        <is>
          <t>bda7c32ad34f9be40a81acf8278fe36baeab294f</t>
        </is>
      </c>
      <c r="C17402" t="inlineStr">
        <is>
          <t>2018-11-01 17:55:45+00:00</t>
        </is>
      </c>
      <c r="D17402" t="inlineStr">
        <is>
          <t>rem</t>
        </is>
      </c>
      <c r="E17402" t="inlineStr"/>
      <c r="F17402" t="inlineStr"/>
      <c r="G17402" t="inlineStr">
        <is>
          <t>ufoLib</t>
        </is>
      </c>
      <c r="H17402">
        <f>=2.0.0</f>
        <v/>
      </c>
    </row>
    <row r="17403">
      <c r="A17403" t="inlineStr">
        <is>
          <t>booleanOperations</t>
        </is>
      </c>
      <c r="B17403" t="inlineStr">
        <is>
          <t>d9e70775c4dd4d4ada5239880b8e34f5addb1cec</t>
        </is>
      </c>
      <c r="C17403" t="inlineStr">
        <is>
          <t>2019-11-13 17:48:31+00:00</t>
        </is>
      </c>
      <c r="D17403" t="inlineStr">
        <is>
          <t>verchange</t>
        </is>
      </c>
      <c r="E17403" t="inlineStr">
        <is>
          <t>fonttools</t>
        </is>
      </c>
      <c r="F17403">
        <f>=4.0.2</f>
        <v/>
      </c>
      <c r="G17403" t="inlineStr">
        <is>
          <t>fonttools</t>
        </is>
      </c>
      <c r="H17403">
        <f>=3.32.0</f>
        <v/>
      </c>
    </row>
    <row r="17404">
      <c r="A17404" t="inlineStr">
        <is>
          <t>booleanOperations</t>
        </is>
      </c>
      <c r="B17404" t="inlineStr">
        <is>
          <t>d9e70775c4dd4d4ada5239880b8e34f5addb1cec</t>
        </is>
      </c>
      <c r="C17404" t="inlineStr">
        <is>
          <t>2019-11-13 17:48:31+00:00</t>
        </is>
      </c>
      <c r="D17404" t="inlineStr">
        <is>
          <t>verchange</t>
        </is>
      </c>
      <c r="E17404" t="inlineStr">
        <is>
          <t>pyclipper</t>
        </is>
      </c>
      <c r="F17404">
        <f>=1.1.0.post1</f>
        <v/>
      </c>
      <c r="G17404" t="inlineStr">
        <is>
          <t>pyclipper</t>
        </is>
      </c>
      <c r="H17404">
        <f>=1.0.5</f>
        <v/>
      </c>
    </row>
    <row r="17405">
      <c r="A17405" t="inlineStr">
        <is>
          <t>social-app-flask</t>
        </is>
      </c>
      <c r="B17405" t="inlineStr">
        <is>
          <t>2ade08fba5ef2e8b7ef00140a7ac6b0427ed3a60</t>
        </is>
      </c>
      <c r="C17405" t="inlineStr">
        <is>
          <t>2016-12-28 13:44:07+00:00</t>
        </is>
      </c>
      <c r="D17405" t="inlineStr">
        <is>
          <t>add</t>
        </is>
      </c>
      <c r="E17405" t="inlineStr">
        <is>
          <t>flask-login</t>
        </is>
      </c>
      <c r="F17405" t="inlineStr"/>
      <c r="G17405" t="inlineStr"/>
      <c r="H17405" t="inlineStr"/>
    </row>
    <row r="17406">
      <c r="A17406" t="inlineStr">
        <is>
          <t>social-app-flask</t>
        </is>
      </c>
      <c r="B17406" t="inlineStr">
        <is>
          <t>2ade08fba5ef2e8b7ef00140a7ac6b0427ed3a60</t>
        </is>
      </c>
      <c r="C17406" t="inlineStr">
        <is>
          <t>2016-12-28 13:44:07+00:00</t>
        </is>
      </c>
      <c r="D17406" t="inlineStr">
        <is>
          <t>add</t>
        </is>
      </c>
      <c r="E17406" t="inlineStr">
        <is>
          <t>social-auth-core</t>
        </is>
      </c>
      <c r="F17406" t="inlineStr"/>
      <c r="G17406" t="inlineStr"/>
      <c r="H17406" t="inlineStr"/>
    </row>
    <row r="17407">
      <c r="A17407" t="inlineStr">
        <is>
          <t>social-app-flask</t>
        </is>
      </c>
      <c r="B17407" t="inlineStr">
        <is>
          <t>2ade08fba5ef2e8b7ef00140a7ac6b0427ed3a60</t>
        </is>
      </c>
      <c r="C17407" t="inlineStr">
        <is>
          <t>2016-12-28 13:44:07+00:00</t>
        </is>
      </c>
      <c r="D17407" t="inlineStr">
        <is>
          <t>rem</t>
        </is>
      </c>
      <c r="E17407" t="inlineStr"/>
      <c r="F17407" t="inlineStr"/>
      <c r="G17407" t="inlineStr">
        <is>
          <t>flask</t>
        </is>
      </c>
      <c r="H17407" t="inlineStr"/>
    </row>
    <row r="17408">
      <c r="A17408" t="inlineStr">
        <is>
          <t>social-app-flask</t>
        </is>
      </c>
      <c r="B17408" t="inlineStr">
        <is>
          <t>2ade08fba5ef2e8b7ef00140a7ac6b0427ed3a60</t>
        </is>
      </c>
      <c r="C17408" t="inlineStr">
        <is>
          <t>2016-12-28 13:44:07+00:00</t>
        </is>
      </c>
      <c r="D17408" t="inlineStr">
        <is>
          <t>rem</t>
        </is>
      </c>
      <c r="E17408" t="inlineStr"/>
      <c r="F17408" t="inlineStr"/>
      <c r="G17408" t="inlineStr">
        <is>
          <t>python-social-auth-core</t>
        </is>
      </c>
      <c r="H17408" t="inlineStr"/>
    </row>
    <row r="17409">
      <c r="A17409" t="inlineStr">
        <is>
          <t>TextWorld</t>
        </is>
      </c>
      <c r="B17409" t="inlineStr">
        <is>
          <t>a44692387ee152d8421c36f69354de819e45c55e</t>
        </is>
      </c>
      <c r="C17409" t="inlineStr">
        <is>
          <t>2019-01-08 04:22:33+00:00</t>
        </is>
      </c>
      <c r="D17409" t="inlineStr">
        <is>
          <t>verchange</t>
        </is>
      </c>
      <c r="E17409" t="inlineStr">
        <is>
          <t>jericho</t>
        </is>
      </c>
      <c r="F17409" t="inlineStr">
        <is>
          <t>&gt;=1.1.5</t>
        </is>
      </c>
      <c r="G17409" t="inlineStr">
        <is>
          <t>jericho</t>
        </is>
      </c>
      <c r="H17409" t="inlineStr">
        <is>
          <t>&gt;=1.1.1</t>
        </is>
      </c>
    </row>
    <row r="17410">
      <c r="A17410" t="inlineStr">
        <is>
          <t>TextWorld</t>
        </is>
      </c>
      <c r="B17410" t="inlineStr">
        <is>
          <t>a44692387ee152d8421c36f69354de819e45c55e</t>
        </is>
      </c>
      <c r="C17410" t="inlineStr">
        <is>
          <t>2019-01-08 04:22:33+00:00</t>
        </is>
      </c>
      <c r="D17410" t="inlineStr">
        <is>
          <t>add</t>
        </is>
      </c>
      <c r="E17410" t="inlineStr">
        <is>
          <t>prompt_toolkit</t>
        </is>
      </c>
      <c r="F17410" t="inlineStr">
        <is>
          <t>&gt;=2.0.0;&lt;2.1.0</t>
        </is>
      </c>
      <c r="G17410" t="inlineStr"/>
      <c r="H17410" t="inlineStr"/>
    </row>
    <row r="17411">
      <c r="A17411" t="inlineStr">
        <is>
          <t>TextWorld</t>
        </is>
      </c>
      <c r="B17411" t="inlineStr">
        <is>
          <t>a44692387ee152d8421c36f69354de819e45c55e</t>
        </is>
      </c>
      <c r="C17411" t="inlineStr">
        <is>
          <t>2019-01-08 04:22:33+00:00</t>
        </is>
      </c>
      <c r="D17411" t="inlineStr">
        <is>
          <t>rem</t>
        </is>
      </c>
      <c r="E17411" t="inlineStr"/>
      <c r="F17411" t="inlineStr"/>
      <c r="G17411" t="inlineStr">
        <is>
          <t>prompt-toolkit</t>
        </is>
      </c>
      <c r="H17411" t="inlineStr">
        <is>
          <t>&lt;2.0.0;&gt;=1.0.15</t>
        </is>
      </c>
    </row>
    <row r="17412">
      <c r="A17412" t="inlineStr">
        <is>
          <t>TextWorld</t>
        </is>
      </c>
      <c r="B17412" t="inlineStr">
        <is>
          <t>a0aead3752d1df8709fbaf6eb8fc5aa60f3ad16f</t>
        </is>
      </c>
      <c r="C17412" t="inlineStr">
        <is>
          <t>2020-02-13 05:43:57+00:00</t>
        </is>
      </c>
      <c r="D17412" t="inlineStr">
        <is>
          <t>verchange</t>
        </is>
      </c>
      <c r="E17412" t="inlineStr">
        <is>
          <t>jericho</t>
        </is>
      </c>
      <c r="F17412" t="inlineStr">
        <is>
          <t>&gt;=2.2.0</t>
        </is>
      </c>
      <c r="G17412" t="inlineStr">
        <is>
          <t>jericho</t>
        </is>
      </c>
      <c r="H17412" t="inlineStr">
        <is>
          <t>&gt;=1.1.5</t>
        </is>
      </c>
    </row>
    <row r="17413">
      <c r="A17413" t="inlineStr">
        <is>
          <t>TextWorld</t>
        </is>
      </c>
      <c r="B17413" t="inlineStr">
        <is>
          <t>a0aead3752d1df8709fbaf6eb8fc5aa60f3ad16f</t>
        </is>
      </c>
      <c r="C17413" t="inlineStr">
        <is>
          <t>2020-02-13 05:43:57+00:00</t>
        </is>
      </c>
      <c r="D17413" t="inlineStr">
        <is>
          <t>verchange</t>
        </is>
      </c>
      <c r="E17413" t="inlineStr">
        <is>
          <t>prompt_toolkit</t>
        </is>
      </c>
      <c r="F17413" t="inlineStr"/>
      <c r="G17413" t="inlineStr">
        <is>
          <t>prompt_toolkit</t>
        </is>
      </c>
      <c r="H17413" t="inlineStr">
        <is>
          <t>&gt;=2.0.0;&lt;2.1.0</t>
        </is>
      </c>
    </row>
    <row r="17414">
      <c r="A17414" t="inlineStr">
        <is>
          <t>TextWorld</t>
        </is>
      </c>
      <c r="B17414" t="inlineStr">
        <is>
          <t>a0aead3752d1df8709fbaf6eb8fc5aa60f3ad16f</t>
        </is>
      </c>
      <c r="C17414" t="inlineStr">
        <is>
          <t>2020-02-13 05:43:57+00:00</t>
        </is>
      </c>
      <c r="D17414" t="inlineStr">
        <is>
          <t>verchange</t>
        </is>
      </c>
      <c r="E17414" t="inlineStr">
        <is>
          <t>gym</t>
        </is>
      </c>
      <c r="F17414" t="inlineStr">
        <is>
          <t>&gt;=0.10.11</t>
        </is>
      </c>
      <c r="G17414" t="inlineStr">
        <is>
          <t>gym</t>
        </is>
      </c>
      <c r="H17414">
        <f>=0.10.4</f>
        <v/>
      </c>
    </row>
    <row r="17415">
      <c r="A17415" t="inlineStr">
        <is>
          <t>TextWorld</t>
        </is>
      </c>
      <c r="B17415" t="inlineStr">
        <is>
          <t>a0aead3752d1df8709fbaf6eb8fc5aa60f3ad16f</t>
        </is>
      </c>
      <c r="C17415" t="inlineStr">
        <is>
          <t>2020-02-13 05:43:57+00:00</t>
        </is>
      </c>
      <c r="D17415" t="inlineStr">
        <is>
          <t>verchange</t>
        </is>
      </c>
      <c r="E17415" t="inlineStr">
        <is>
          <t>urwid</t>
        </is>
      </c>
      <c r="F17415" t="inlineStr">
        <is>
          <t>&lt;2.1.0;&gt;=2.0.1</t>
        </is>
      </c>
      <c r="G17415" t="inlineStr">
        <is>
          <t>urwid</t>
        </is>
      </c>
      <c r="H17415" t="inlineStr">
        <is>
          <t>&gt;=2.0.1</t>
        </is>
      </c>
    </row>
    <row r="17416">
      <c r="A17416" t="inlineStr">
        <is>
          <t>TextWorld</t>
        </is>
      </c>
      <c r="B17416" t="inlineStr">
        <is>
          <t>a0aead3752d1df8709fbaf6eb8fc5aa60f3ad16f</t>
        </is>
      </c>
      <c r="C17416" t="inlineStr">
        <is>
          <t>2020-02-13 05:43:57+00:00</t>
        </is>
      </c>
      <c r="D17416" t="inlineStr">
        <is>
          <t>add</t>
        </is>
      </c>
      <c r="E17416" t="inlineStr">
        <is>
          <t>mementos</t>
        </is>
      </c>
      <c r="F17416" t="inlineStr">
        <is>
          <t>&gt;=1.3.1</t>
        </is>
      </c>
      <c r="G17416" t="inlineStr"/>
      <c r="H17416" t="inlineStr"/>
    </row>
    <row r="17417">
      <c r="A17417" t="inlineStr">
        <is>
          <t>TextWorld</t>
        </is>
      </c>
      <c r="B17417" t="inlineStr">
        <is>
          <t>a0aead3752d1df8709fbaf6eb8fc5aa60f3ad16f</t>
        </is>
      </c>
      <c r="C17417" t="inlineStr">
        <is>
          <t>2020-02-13 05:43:57+00:00</t>
        </is>
      </c>
      <c r="D17417" t="inlineStr">
        <is>
          <t>rem</t>
        </is>
      </c>
      <c r="E17417" t="inlineStr"/>
      <c r="F17417" t="inlineStr"/>
      <c r="G17417" t="inlineStr">
        <is>
          <t>pybars3</t>
        </is>
      </c>
      <c r="H17417" t="inlineStr">
        <is>
          <t>&gt;=0.9.3</t>
        </is>
      </c>
    </row>
    <row r="17418">
      <c r="A17418" t="inlineStr">
        <is>
          <t>TextWorld</t>
        </is>
      </c>
      <c r="B17418" t="inlineStr">
        <is>
          <t>a0aead3752d1df8709fbaf6eb8fc5aa60f3ad16f</t>
        </is>
      </c>
      <c r="C17418" t="inlineStr">
        <is>
          <t>2020-02-13 05:43:57+00:00</t>
        </is>
      </c>
      <c r="D17418" t="inlineStr">
        <is>
          <t>rem</t>
        </is>
      </c>
      <c r="E17418" t="inlineStr"/>
      <c r="F17418" t="inlineStr"/>
      <c r="G17418" t="inlineStr">
        <is>
          <t>flask</t>
        </is>
      </c>
      <c r="H17418" t="inlineStr">
        <is>
          <t>&gt;=1.0.2</t>
        </is>
      </c>
    </row>
    <row r="17419">
      <c r="A17419" t="inlineStr">
        <is>
          <t>TextWorld</t>
        </is>
      </c>
      <c r="B17419" t="inlineStr">
        <is>
          <t>a0aead3752d1df8709fbaf6eb8fc5aa60f3ad16f</t>
        </is>
      </c>
      <c r="C17419" t="inlineStr">
        <is>
          <t>2020-02-13 05:43:57+00:00</t>
        </is>
      </c>
      <c r="D17419" t="inlineStr">
        <is>
          <t>rem</t>
        </is>
      </c>
      <c r="E17419" t="inlineStr"/>
      <c r="F17419" t="inlineStr"/>
      <c r="G17419" t="inlineStr">
        <is>
          <t>selenium</t>
        </is>
      </c>
      <c r="H17419" t="inlineStr">
        <is>
          <t>&gt;=3.12.0</t>
        </is>
      </c>
    </row>
    <row r="17420">
      <c r="A17420" t="inlineStr">
        <is>
          <t>TextWorld</t>
        </is>
      </c>
      <c r="B17420" t="inlineStr">
        <is>
          <t>a0aead3752d1df8709fbaf6eb8fc5aa60f3ad16f</t>
        </is>
      </c>
      <c r="C17420" t="inlineStr">
        <is>
          <t>2020-02-13 05:43:57+00:00</t>
        </is>
      </c>
      <c r="D17420" t="inlineStr">
        <is>
          <t>rem</t>
        </is>
      </c>
      <c r="E17420" t="inlineStr"/>
      <c r="F17420" t="inlineStr"/>
      <c r="G17420" t="inlineStr">
        <is>
          <t>greenlet</t>
        </is>
      </c>
      <c r="H17420">
        <f>=0.4.13</f>
        <v/>
      </c>
    </row>
    <row r="17421">
      <c r="A17421" t="inlineStr">
        <is>
          <t>TextWorld</t>
        </is>
      </c>
      <c r="B17421" t="inlineStr">
        <is>
          <t>a0aead3752d1df8709fbaf6eb8fc5aa60f3ad16f</t>
        </is>
      </c>
      <c r="C17421" t="inlineStr">
        <is>
          <t>2020-02-13 05:43:57+00:00</t>
        </is>
      </c>
      <c r="D17421" t="inlineStr">
        <is>
          <t>rem</t>
        </is>
      </c>
      <c r="E17421" t="inlineStr"/>
      <c r="F17421" t="inlineStr"/>
      <c r="G17421" t="inlineStr">
        <is>
          <t>gevent</t>
        </is>
      </c>
      <c r="H17421">
        <f>=1.3.5</f>
        <v/>
      </c>
    </row>
    <row r="17422">
      <c r="A17422" t="inlineStr">
        <is>
          <t>TextWorld</t>
        </is>
      </c>
      <c r="B17422" t="inlineStr">
        <is>
          <t>a0aead3752d1df8709fbaf6eb8fc5aa60f3ad16f</t>
        </is>
      </c>
      <c r="C17422" t="inlineStr">
        <is>
          <t>2020-02-13 05:43:57+00:00</t>
        </is>
      </c>
      <c r="D17422" t="inlineStr">
        <is>
          <t>rem</t>
        </is>
      </c>
      <c r="E17422" t="inlineStr"/>
      <c r="F17422" t="inlineStr"/>
      <c r="G17422" t="inlineStr">
        <is>
          <t>pillow</t>
        </is>
      </c>
      <c r="H17422" t="inlineStr">
        <is>
          <t>&gt;=5.1.0</t>
        </is>
      </c>
    </row>
    <row r="17423">
      <c r="A17423" t="inlineStr">
        <is>
          <t>TextWorld</t>
        </is>
      </c>
      <c r="B17423" t="inlineStr">
        <is>
          <t>a0aead3752d1df8709fbaf6eb8fc5aa60f3ad16f</t>
        </is>
      </c>
      <c r="C17423" t="inlineStr">
        <is>
          <t>2020-02-13 05:43:57+00:00</t>
        </is>
      </c>
      <c r="D17423" t="inlineStr">
        <is>
          <t>rem</t>
        </is>
      </c>
      <c r="E17423" t="inlineStr"/>
      <c r="F17423" t="inlineStr"/>
      <c r="G17423" t="inlineStr">
        <is>
          <t>pydot</t>
        </is>
      </c>
      <c r="H17423" t="inlineStr">
        <is>
          <t>&gt;=1.2.4</t>
        </is>
      </c>
    </row>
    <row r="17424">
      <c r="A17424" t="inlineStr">
        <is>
          <t>TextWorld</t>
        </is>
      </c>
      <c r="B17424" t="inlineStr">
        <is>
          <t>b3498a597b9d92c3c83d50506c5fe602fb300c93</t>
        </is>
      </c>
      <c r="C17424" t="inlineStr">
        <is>
          <t>2020-03-20 03:55:49+00:00</t>
        </is>
      </c>
      <c r="D17424" t="inlineStr">
        <is>
          <t>rem</t>
        </is>
      </c>
      <c r="E17424" t="inlineStr"/>
      <c r="F17424" t="inlineStr"/>
      <c r="G17424" t="inlineStr">
        <is>
          <t>urwid</t>
        </is>
      </c>
      <c r="H17424" t="inlineStr">
        <is>
          <t>&lt;2.1.0;&gt;=2.0.1</t>
        </is>
      </c>
    </row>
    <row r="17425">
      <c r="A17425" t="inlineStr">
        <is>
          <t>TextWorld</t>
        </is>
      </c>
      <c r="B17425" t="inlineStr">
        <is>
          <t>0c451dee882a54defad5342e9f00d11dd1efb0c0</t>
        </is>
      </c>
      <c r="C17425" t="inlineStr">
        <is>
          <t>2020-11-10 18:49:30+00:00</t>
        </is>
      </c>
      <c r="D17425" t="inlineStr">
        <is>
          <t>verchange</t>
        </is>
      </c>
      <c r="E17425" t="inlineStr">
        <is>
          <t>jericho</t>
        </is>
      </c>
      <c r="F17425" t="inlineStr">
        <is>
          <t>&gt;=3.0.3</t>
        </is>
      </c>
      <c r="G17425" t="inlineStr">
        <is>
          <t>jericho</t>
        </is>
      </c>
      <c r="H17425" t="inlineStr">
        <is>
          <t>&gt;=2.2.0</t>
        </is>
      </c>
    </row>
    <row r="17426">
      <c r="A17426" t="inlineStr">
        <is>
          <t>TextWorld</t>
        </is>
      </c>
      <c r="B17426" t="inlineStr">
        <is>
          <t>0c451dee882a54defad5342e9f00d11dd1efb0c0</t>
        </is>
      </c>
      <c r="C17426" t="inlineStr">
        <is>
          <t>2020-11-10 18:49:30+00:00</t>
        </is>
      </c>
      <c r="D17426" t="inlineStr">
        <is>
          <t>verchange</t>
        </is>
      </c>
      <c r="E17426" t="inlineStr">
        <is>
          <t>numpy</t>
        </is>
      </c>
      <c r="F17426" t="inlineStr">
        <is>
          <t>&gt;=1.14.5</t>
        </is>
      </c>
      <c r="G17426" t="inlineStr">
        <is>
          <t>numpy</t>
        </is>
      </c>
      <c r="H17426" t="inlineStr">
        <is>
          <t>&gt;=1.13.1</t>
        </is>
      </c>
    </row>
    <row r="17427">
      <c r="A17427" t="inlineStr">
        <is>
          <t>TextWorld</t>
        </is>
      </c>
      <c r="B17427" t="inlineStr">
        <is>
          <t>1ba97c1c9304886c4862da8a708443d8afa84638</t>
        </is>
      </c>
      <c r="C17427" t="inlineStr">
        <is>
          <t>2020-11-13 21:21:08+00:00</t>
        </is>
      </c>
      <c r="D17427" t="inlineStr">
        <is>
          <t>rem</t>
        </is>
      </c>
      <c r="E17427" t="inlineStr"/>
      <c r="F17427" t="inlineStr"/>
      <c r="G17427" t="inlineStr">
        <is>
          <t>pyyaml</t>
        </is>
      </c>
      <c r="H17427" t="inlineStr">
        <is>
          <t>&gt;=3.12</t>
        </is>
      </c>
    </row>
    <row r="17428">
      <c r="A17428" t="inlineStr">
        <is>
          <t>supermercado</t>
        </is>
      </c>
      <c r="B17428" t="inlineStr">
        <is>
          <t>fc6513c79738ca32ad3ebbf653c9b88b7cd3773b</t>
        </is>
      </c>
      <c r="C17428" t="inlineStr">
        <is>
          <t>2018-01-24 17:36:39+00:00</t>
        </is>
      </c>
      <c r="D17428" t="inlineStr">
        <is>
          <t>rem</t>
        </is>
      </c>
      <c r="E17428" t="inlineStr"/>
      <c r="F17428" t="inlineStr"/>
      <c r="G17428" t="inlineStr">
        <is>
          <t>enum34</t>
        </is>
      </c>
      <c r="H17428" t="inlineStr"/>
    </row>
    <row r="17429">
      <c r="A17429" t="inlineStr">
        <is>
          <t>supermercado</t>
        </is>
      </c>
      <c r="B17429" t="inlineStr">
        <is>
          <t>fc6513c79738ca32ad3ebbf653c9b88b7cd3773b</t>
        </is>
      </c>
      <c r="C17429" t="inlineStr">
        <is>
          <t>2018-01-24 17:36:39+00:00</t>
        </is>
      </c>
      <c r="D17429" t="inlineStr">
        <is>
          <t>rem</t>
        </is>
      </c>
      <c r="E17429" t="inlineStr"/>
      <c r="F17429" t="inlineStr"/>
      <c r="G17429" t="inlineStr">
        <is>
          <t>pyparsing</t>
        </is>
      </c>
      <c r="H17429" t="inlineStr"/>
    </row>
    <row r="17430">
      <c r="A17430" t="inlineStr">
        <is>
          <t>supermercado</t>
        </is>
      </c>
      <c r="B17430" t="inlineStr">
        <is>
          <t>fc6513c79738ca32ad3ebbf653c9b88b7cd3773b</t>
        </is>
      </c>
      <c r="C17430" t="inlineStr">
        <is>
          <t>2018-01-24 17:36:39+00:00</t>
        </is>
      </c>
      <c r="D17430" t="inlineStr">
        <is>
          <t>rem</t>
        </is>
      </c>
      <c r="E17430" t="inlineStr"/>
      <c r="F17430" t="inlineStr"/>
      <c r="G17430" t="inlineStr">
        <is>
          <t>snuggs</t>
        </is>
      </c>
      <c r="H17430" t="inlineStr"/>
    </row>
    <row r="17431">
      <c r="A17431" t="inlineStr">
        <is>
          <t>supermercado</t>
        </is>
      </c>
      <c r="B17431" t="inlineStr">
        <is>
          <t>fc6513c79738ca32ad3ebbf653c9b88b7cd3773b</t>
        </is>
      </c>
      <c r="C17431" t="inlineStr">
        <is>
          <t>2018-01-24 17:36:39+00:00</t>
        </is>
      </c>
      <c r="D17431" t="inlineStr">
        <is>
          <t>rem</t>
        </is>
      </c>
      <c r="E17431" t="inlineStr"/>
      <c r="F17431" t="inlineStr"/>
      <c r="G17431" t="inlineStr">
        <is>
          <t>wheel</t>
        </is>
      </c>
      <c r="H17431" t="inlineStr"/>
    </row>
    <row r="17432">
      <c r="A17432" t="inlineStr">
        <is>
          <t>masakari</t>
        </is>
      </c>
      <c r="B17432" t="inlineStr">
        <is>
          <t>6947cb0d2324f2cfc5eadefd9fa0ad7f17229fca</t>
        </is>
      </c>
      <c r="C17432" t="inlineStr">
        <is>
          <t>2017-07-07 07:53:52+00:00</t>
        </is>
      </c>
      <c r="D17432" t="inlineStr">
        <is>
          <t>verchange</t>
        </is>
      </c>
      <c r="E17432" t="inlineStr">
        <is>
          <t>taskflow</t>
        </is>
      </c>
      <c r="F17432" t="inlineStr">
        <is>
          <t>&gt;=2.7.0</t>
        </is>
      </c>
      <c r="G17432" t="inlineStr">
        <is>
          <t>taskflow</t>
        </is>
      </c>
      <c r="H17432" t="inlineStr">
        <is>
          <t>&gt;=1.26.0</t>
        </is>
      </c>
    </row>
    <row r="17433">
      <c r="A17433" t="inlineStr">
        <is>
          <t>masakari</t>
        </is>
      </c>
      <c r="B17433" t="inlineStr">
        <is>
          <t>6947cb0d2324f2cfc5eadefd9fa0ad7f17229fca</t>
        </is>
      </c>
      <c r="C17433" t="inlineStr">
        <is>
          <t>2017-07-07 07:53:52+00:00</t>
        </is>
      </c>
      <c r="D17433" t="inlineStr">
        <is>
          <t>verchange</t>
        </is>
      </c>
      <c r="E17433" t="inlineStr">
        <is>
          <t>oslo.messaging</t>
        </is>
      </c>
      <c r="F17433" t="inlineStr">
        <is>
          <t>&gt;=5.11.0</t>
        </is>
      </c>
      <c r="G17433" t="inlineStr">
        <is>
          <t>oslo.messaging</t>
        </is>
      </c>
      <c r="H17433" t="inlineStr">
        <is>
          <t>&gt;=5.2.0</t>
        </is>
      </c>
    </row>
    <row r="17434">
      <c r="A17434" t="inlineStr">
        <is>
          <t>masakari</t>
        </is>
      </c>
      <c r="B17434" t="inlineStr">
        <is>
          <t>6947cb0d2324f2cfc5eadefd9fa0ad7f17229fca</t>
        </is>
      </c>
      <c r="C17434" t="inlineStr">
        <is>
          <t>2017-07-07 07:53:52+00:00</t>
        </is>
      </c>
      <c r="D17434" t="inlineStr">
        <is>
          <t>verchange</t>
        </is>
      </c>
      <c r="E17434" t="inlineStr">
        <is>
          <t>pbr</t>
        </is>
      </c>
      <c r="F17434" t="inlineStr">
        <is>
          <t>&gt;=1.8</t>
        </is>
      </c>
      <c r="G17434" t="inlineStr">
        <is>
          <t>pbr</t>
        </is>
      </c>
      <c r="H17434" t="inlineStr">
        <is>
          <t>&gt;=1.6</t>
        </is>
      </c>
    </row>
    <row r="17435">
      <c r="A17435" t="inlineStr">
        <is>
          <t>masakari</t>
        </is>
      </c>
      <c r="B17435" t="inlineStr">
        <is>
          <t>93556d3116eb8c62bf881da0edd05692c9ebd66e</t>
        </is>
      </c>
      <c r="C17435" t="inlineStr">
        <is>
          <t>2017-09-07 15:15:10+00:00</t>
        </is>
      </c>
      <c r="D17435" t="inlineStr">
        <is>
          <t>verchange</t>
        </is>
      </c>
      <c r="E17435" t="inlineStr">
        <is>
          <t>oslo.utils</t>
        </is>
      </c>
      <c r="F17435" t="inlineStr">
        <is>
          <t>&gt;=3.20.0</t>
        </is>
      </c>
      <c r="G17435" t="inlineStr">
        <is>
          <t>oslo.utils</t>
        </is>
      </c>
      <c r="H17435" t="inlineStr">
        <is>
          <t>&gt;=3.11.0</t>
        </is>
      </c>
    </row>
    <row r="17436">
      <c r="A17436" t="inlineStr">
        <is>
          <t>masakari</t>
        </is>
      </c>
      <c r="B17436" t="inlineStr">
        <is>
          <t>93556d3116eb8c62bf881da0edd05692c9ebd66e</t>
        </is>
      </c>
      <c r="C17436" t="inlineStr">
        <is>
          <t>2017-09-07 15:15:10+00:00</t>
        </is>
      </c>
      <c r="D17436" t="inlineStr">
        <is>
          <t>verchange</t>
        </is>
      </c>
      <c r="E17436" t="inlineStr">
        <is>
          <t>keystonemiddleware</t>
        </is>
      </c>
      <c r="F17436" t="inlineStr">
        <is>
          <t>&gt;=4.12.0</t>
        </is>
      </c>
      <c r="G17436" t="inlineStr">
        <is>
          <t>keystonemiddleware</t>
        </is>
      </c>
      <c r="H17436" t="inlineStr">
        <is>
          <t>!=4.5.0;&gt;=4.2.0</t>
        </is>
      </c>
    </row>
    <row r="17437">
      <c r="A17437" t="inlineStr">
        <is>
          <t>masakari</t>
        </is>
      </c>
      <c r="B17437" t="inlineStr">
        <is>
          <t>93556d3116eb8c62bf881da0edd05692c9ebd66e</t>
        </is>
      </c>
      <c r="C17437" t="inlineStr">
        <is>
          <t>2017-09-07 15:15:10+00:00</t>
        </is>
      </c>
      <c r="D17437" t="inlineStr">
        <is>
          <t>verchange</t>
        </is>
      </c>
      <c r="E17437" t="inlineStr">
        <is>
          <t>oslo.config</t>
        </is>
      </c>
      <c r="F17437" t="inlineStr">
        <is>
          <t>!=4.3.0;&gt;=4.0.0;!=4.4.0</t>
        </is>
      </c>
      <c r="G17437" t="inlineStr">
        <is>
          <t>oslo.config</t>
        </is>
      </c>
      <c r="H17437" t="inlineStr">
        <is>
          <t>&gt;=3.10.0</t>
        </is>
      </c>
    </row>
    <row r="17438">
      <c r="A17438" t="inlineStr">
        <is>
          <t>masakari</t>
        </is>
      </c>
      <c r="B17438" t="inlineStr">
        <is>
          <t>93556d3116eb8c62bf881da0edd05692c9ebd66e</t>
        </is>
      </c>
      <c r="C17438" t="inlineStr">
        <is>
          <t>2017-09-07 15:15:10+00:00</t>
        </is>
      </c>
      <c r="D17438" t="inlineStr">
        <is>
          <t>verchange</t>
        </is>
      </c>
      <c r="E17438" t="inlineStr">
        <is>
          <t>keystoneauth1</t>
        </is>
      </c>
      <c r="F17438" t="inlineStr">
        <is>
          <t>&gt;=2.21.0</t>
        </is>
      </c>
      <c r="G17438" t="inlineStr">
        <is>
          <t>keystoneauth1</t>
        </is>
      </c>
      <c r="H17438" t="inlineStr">
        <is>
          <t>&gt;=2.10.0</t>
        </is>
      </c>
    </row>
    <row r="17439">
      <c r="A17439" t="inlineStr">
        <is>
          <t>masakari</t>
        </is>
      </c>
      <c r="B17439" t="inlineStr">
        <is>
          <t>93556d3116eb8c62bf881da0edd05692c9ebd66e</t>
        </is>
      </c>
      <c r="C17439" t="inlineStr">
        <is>
          <t>2017-09-07 15:15:10+00:00</t>
        </is>
      </c>
      <c r="D17439" t="inlineStr">
        <is>
          <t>verchange</t>
        </is>
      </c>
      <c r="E17439" t="inlineStr">
        <is>
          <t>python-novaclient</t>
        </is>
      </c>
      <c r="F17439" t="inlineStr">
        <is>
          <t>&gt;=9.0.0</t>
        </is>
      </c>
      <c r="G17439" t="inlineStr">
        <is>
          <t>python-novaclient</t>
        </is>
      </c>
      <c r="H17439" t="inlineStr">
        <is>
          <t>!=2.33.0;&gt;=2.29.0</t>
        </is>
      </c>
    </row>
    <row r="17440">
      <c r="A17440" t="inlineStr">
        <is>
          <t>masakari</t>
        </is>
      </c>
      <c r="B17440" t="inlineStr">
        <is>
          <t>93556d3116eb8c62bf881da0edd05692c9ebd66e</t>
        </is>
      </c>
      <c r="C17440" t="inlineStr">
        <is>
          <t>2017-09-07 15:15:10+00:00</t>
        </is>
      </c>
      <c r="D17440" t="inlineStr">
        <is>
          <t>verchange</t>
        </is>
      </c>
      <c r="E17440" t="inlineStr">
        <is>
          <t>setuptools</t>
        </is>
      </c>
      <c r="F17440" t="inlineStr">
        <is>
          <t>!=24.0.0;!=34.3.1;!=34.1.1;!=34.0.0;!=34.0.3;!=34.1.0;!=34.0.1;!=34.2.0;!=34.0.2;!=34.3.2;&gt;=16.0;!=34.3.0</t>
        </is>
      </c>
      <c r="G17440" t="inlineStr">
        <is>
          <t>setuptools</t>
        </is>
      </c>
      <c r="H17440" t="inlineStr">
        <is>
          <t>&gt;=16.0</t>
        </is>
      </c>
    </row>
    <row r="17441">
      <c r="A17441" t="inlineStr">
        <is>
          <t>masakari</t>
        </is>
      </c>
      <c r="B17441" t="inlineStr">
        <is>
          <t>93556d3116eb8c62bf881da0edd05692c9ebd66e</t>
        </is>
      </c>
      <c r="C17441" t="inlineStr">
        <is>
          <t>2017-09-07 15:15:10+00:00</t>
        </is>
      </c>
      <c r="D17441" t="inlineStr">
        <is>
          <t>verchange</t>
        </is>
      </c>
      <c r="E17441" t="inlineStr">
        <is>
          <t>oslo.db</t>
        </is>
      </c>
      <c r="F17441" t="inlineStr">
        <is>
          <t>&gt;=4.23.0</t>
        </is>
      </c>
      <c r="G17441" t="inlineStr">
        <is>
          <t>oslo.db</t>
        </is>
      </c>
      <c r="H17441" t="inlineStr">
        <is>
          <t>&gt;=4.1.0</t>
        </is>
      </c>
    </row>
    <row r="17442">
      <c r="A17442" t="inlineStr">
        <is>
          <t>masakari</t>
        </is>
      </c>
      <c r="B17442" t="inlineStr">
        <is>
          <t>93556d3116eb8c62bf881da0edd05692c9ebd66e</t>
        </is>
      </c>
      <c r="C17442" t="inlineStr">
        <is>
          <t>2017-09-07 15:15:10+00:00</t>
        </is>
      </c>
      <c r="D17442" t="inlineStr">
        <is>
          <t>verchange</t>
        </is>
      </c>
      <c r="E17442" t="inlineStr">
        <is>
          <t>oslo.messaging</t>
        </is>
      </c>
      <c r="F17442" t="inlineStr">
        <is>
          <t>!=5.25.0;&gt;=5.24.2</t>
        </is>
      </c>
      <c r="G17442" t="inlineStr">
        <is>
          <t>oslo.messaging</t>
        </is>
      </c>
      <c r="H17442" t="inlineStr">
        <is>
          <t>&gt;=5.11.0</t>
        </is>
      </c>
    </row>
    <row r="17443">
      <c r="A17443" t="inlineStr">
        <is>
          <t>masakari</t>
        </is>
      </c>
      <c r="B17443" t="inlineStr">
        <is>
          <t>93556d3116eb8c62bf881da0edd05692c9ebd66e</t>
        </is>
      </c>
      <c r="C17443" t="inlineStr">
        <is>
          <t>2017-09-07 15:15:10+00:00</t>
        </is>
      </c>
      <c r="D17443" t="inlineStr">
        <is>
          <t>verchange</t>
        </is>
      </c>
      <c r="E17443" t="inlineStr">
        <is>
          <t>Babel</t>
        </is>
      </c>
      <c r="F17443" t="inlineStr">
        <is>
          <t>&gt;=2.3.4;!=2.4.0</t>
        </is>
      </c>
      <c r="G17443" t="inlineStr">
        <is>
          <t>Babel</t>
        </is>
      </c>
      <c r="H17443" t="inlineStr">
        <is>
          <t>&gt;=2.3.4</t>
        </is>
      </c>
    </row>
    <row r="17444">
      <c r="A17444" t="inlineStr">
        <is>
          <t>masakari</t>
        </is>
      </c>
      <c r="B17444" t="inlineStr">
        <is>
          <t>93556d3116eb8c62bf881da0edd05692c9ebd66e</t>
        </is>
      </c>
      <c r="C17444" t="inlineStr">
        <is>
          <t>2017-09-07 15:15:10+00:00</t>
        </is>
      </c>
      <c r="D17444" t="inlineStr">
        <is>
          <t>verchange</t>
        </is>
      </c>
      <c r="E17444" t="inlineStr">
        <is>
          <t>oslo.policy</t>
        </is>
      </c>
      <c r="F17444" t="inlineStr">
        <is>
          <t>&gt;=1.23.0</t>
        </is>
      </c>
      <c r="G17444" t="inlineStr">
        <is>
          <t>oslo.policy</t>
        </is>
      </c>
      <c r="H17444" t="inlineStr">
        <is>
          <t>&gt;=0.5.0</t>
        </is>
      </c>
    </row>
    <row r="17445">
      <c r="A17445" t="inlineStr">
        <is>
          <t>masakari</t>
        </is>
      </c>
      <c r="B17445" t="inlineStr">
        <is>
          <t>93556d3116eb8c62bf881da0edd05692c9ebd66e</t>
        </is>
      </c>
      <c r="C17445" t="inlineStr">
        <is>
          <t>2017-09-07 15:15:10+00:00</t>
        </is>
      </c>
      <c r="D17445" t="inlineStr">
        <is>
          <t>verchange</t>
        </is>
      </c>
      <c r="E17445" t="inlineStr">
        <is>
          <t>oslo.versionedobjects</t>
        </is>
      </c>
      <c r="F17445" t="inlineStr">
        <is>
          <t>&gt;=1.17.0</t>
        </is>
      </c>
      <c r="G17445" t="inlineStr">
        <is>
          <t>oslo.versionedobjects</t>
        </is>
      </c>
      <c r="H17445" t="inlineStr">
        <is>
          <t>&gt;=1.13.0</t>
        </is>
      </c>
    </row>
    <row r="17446">
      <c r="A17446" t="inlineStr">
        <is>
          <t>masakari</t>
        </is>
      </c>
      <c r="B17446" t="inlineStr">
        <is>
          <t>93556d3116eb8c62bf881da0edd05692c9ebd66e</t>
        </is>
      </c>
      <c r="C17446" t="inlineStr">
        <is>
          <t>2017-09-07 15:15:10+00:00</t>
        </is>
      </c>
      <c r="D17446" t="inlineStr">
        <is>
          <t>verchange</t>
        </is>
      </c>
      <c r="E17446" t="inlineStr">
        <is>
          <t>oslo.middleware</t>
        </is>
      </c>
      <c r="F17446" t="inlineStr">
        <is>
          <t>&gt;=3.27.0</t>
        </is>
      </c>
      <c r="G17446" t="inlineStr">
        <is>
          <t>oslo.middleware</t>
        </is>
      </c>
      <c r="H17446" t="inlineStr">
        <is>
          <t>&gt;=3.0.0</t>
        </is>
      </c>
    </row>
    <row r="17447">
      <c r="A17447" t="inlineStr">
        <is>
          <t>masakari</t>
        </is>
      </c>
      <c r="B17447" t="inlineStr">
        <is>
          <t>93556d3116eb8c62bf881da0edd05692c9ebd66e</t>
        </is>
      </c>
      <c r="C17447" t="inlineStr">
        <is>
          <t>2017-09-07 15:15:10+00:00</t>
        </is>
      </c>
      <c r="D17447" t="inlineStr">
        <is>
          <t>verchange</t>
        </is>
      </c>
      <c r="E17447" t="inlineStr">
        <is>
          <t>pbr</t>
        </is>
      </c>
      <c r="F17447" t="inlineStr">
        <is>
          <t>&gt;=2.0.0;!=2.1.0</t>
        </is>
      </c>
      <c r="G17447" t="inlineStr">
        <is>
          <t>pbr</t>
        </is>
      </c>
      <c r="H17447" t="inlineStr">
        <is>
          <t>&gt;=1.8</t>
        </is>
      </c>
    </row>
    <row r="17448">
      <c r="A17448" t="inlineStr">
        <is>
          <t>masakari</t>
        </is>
      </c>
      <c r="B17448" t="inlineStr">
        <is>
          <t>93556d3116eb8c62bf881da0edd05692c9ebd66e</t>
        </is>
      </c>
      <c r="C17448" t="inlineStr">
        <is>
          <t>2017-09-07 15:15:10+00:00</t>
        </is>
      </c>
      <c r="D17448" t="inlineStr">
        <is>
          <t>verchange</t>
        </is>
      </c>
      <c r="E17448" t="inlineStr">
        <is>
          <t>stevedore</t>
        </is>
      </c>
      <c r="F17448" t="inlineStr">
        <is>
          <t>&gt;=1.20.0</t>
        </is>
      </c>
      <c r="G17448" t="inlineStr">
        <is>
          <t>stevedore</t>
        </is>
      </c>
      <c r="H17448" t="inlineStr">
        <is>
          <t>&gt;=1.10.0</t>
        </is>
      </c>
    </row>
    <row r="17449">
      <c r="A17449" t="inlineStr">
        <is>
          <t>masakari</t>
        </is>
      </c>
      <c r="B17449" t="inlineStr">
        <is>
          <t>93556d3116eb8c62bf881da0edd05692c9ebd66e</t>
        </is>
      </c>
      <c r="C17449" t="inlineStr">
        <is>
          <t>2017-09-07 15:15:10+00:00</t>
        </is>
      </c>
      <c r="D17449" t="inlineStr">
        <is>
          <t>verchange</t>
        </is>
      </c>
      <c r="E17449" t="inlineStr">
        <is>
          <t>oslo.log</t>
        </is>
      </c>
      <c r="F17449" t="inlineStr">
        <is>
          <t>&gt;=3.22.0</t>
        </is>
      </c>
      <c r="G17449" t="inlineStr">
        <is>
          <t>oslo.log</t>
        </is>
      </c>
      <c r="H17449" t="inlineStr">
        <is>
          <t>&gt;=1.14.0</t>
        </is>
      </c>
    </row>
    <row r="17450">
      <c r="A17450" t="inlineStr">
        <is>
          <t>masakari</t>
        </is>
      </c>
      <c r="B17450" t="inlineStr">
        <is>
          <t>93556d3116eb8c62bf881da0edd05692c9ebd66e</t>
        </is>
      </c>
      <c r="C17450" t="inlineStr">
        <is>
          <t>2017-09-07 15:15:10+00:00</t>
        </is>
      </c>
      <c r="D17450" t="inlineStr">
        <is>
          <t>verchange</t>
        </is>
      </c>
      <c r="E17450" t="inlineStr">
        <is>
          <t>oslo.i18n</t>
        </is>
      </c>
      <c r="F17450" t="inlineStr">
        <is>
          <t>&gt;=2.1.0;!=3.15.2</t>
        </is>
      </c>
      <c r="G17450" t="inlineStr">
        <is>
          <t>oslo.i18n</t>
        </is>
      </c>
      <c r="H17450" t="inlineStr">
        <is>
          <t>&gt;=2.1.0</t>
        </is>
      </c>
    </row>
    <row r="17451">
      <c r="A17451" t="inlineStr">
        <is>
          <t>masakari</t>
        </is>
      </c>
      <c r="B17451" t="inlineStr">
        <is>
          <t>7b6255af24f1e37b3458da19c037c89352fd9178</t>
        </is>
      </c>
      <c r="C17451" t="inlineStr">
        <is>
          <t>2018-03-03 13:51:42+00:00</t>
        </is>
      </c>
      <c r="D17451" t="inlineStr">
        <is>
          <t>verchange</t>
        </is>
      </c>
      <c r="E17451" t="inlineStr">
        <is>
          <t>six</t>
        </is>
      </c>
      <c r="F17451" t="inlineStr">
        <is>
          <t>&gt;=1.10.0</t>
        </is>
      </c>
      <c r="G17451" t="inlineStr">
        <is>
          <t>six</t>
        </is>
      </c>
      <c r="H17451" t="inlineStr">
        <is>
          <t>&gt;=1.9.0</t>
        </is>
      </c>
    </row>
    <row r="17452">
      <c r="A17452" t="inlineStr">
        <is>
          <t>masakari</t>
        </is>
      </c>
      <c r="B17452" t="inlineStr">
        <is>
          <t>7b6255af24f1e37b3458da19c037c89352fd9178</t>
        </is>
      </c>
      <c r="C17452" t="inlineStr">
        <is>
          <t>2018-03-03 13:51:42+00:00</t>
        </is>
      </c>
      <c r="D17452" t="inlineStr">
        <is>
          <t>verchange</t>
        </is>
      </c>
      <c r="E17452" t="inlineStr">
        <is>
          <t>oslo.utils</t>
        </is>
      </c>
      <c r="F17452" t="inlineStr">
        <is>
          <t>&gt;=3.33.0</t>
        </is>
      </c>
      <c r="G17452" t="inlineStr">
        <is>
          <t>oslo.utils</t>
        </is>
      </c>
      <c r="H17452" t="inlineStr">
        <is>
          <t>&gt;=3.20.0</t>
        </is>
      </c>
    </row>
    <row r="17453">
      <c r="A17453" t="inlineStr">
        <is>
          <t>masakari</t>
        </is>
      </c>
      <c r="B17453" t="inlineStr">
        <is>
          <t>7b6255af24f1e37b3458da19c037c89352fd9178</t>
        </is>
      </c>
      <c r="C17453" t="inlineStr">
        <is>
          <t>2018-03-03 13:51:42+00:00</t>
        </is>
      </c>
      <c r="D17453" t="inlineStr">
        <is>
          <t>verchange</t>
        </is>
      </c>
      <c r="E17453" t="inlineStr">
        <is>
          <t>keystonemiddleware</t>
        </is>
      </c>
      <c r="F17453" t="inlineStr">
        <is>
          <t>&gt;=4.17.0</t>
        </is>
      </c>
      <c r="G17453" t="inlineStr">
        <is>
          <t>keystonemiddleware</t>
        </is>
      </c>
      <c r="H17453" t="inlineStr">
        <is>
          <t>&gt;=4.12.0</t>
        </is>
      </c>
    </row>
    <row r="17454">
      <c r="A17454" t="inlineStr">
        <is>
          <t>masakari</t>
        </is>
      </c>
      <c r="B17454" t="inlineStr">
        <is>
          <t>7b6255af24f1e37b3458da19c037c89352fd9178</t>
        </is>
      </c>
      <c r="C17454" t="inlineStr">
        <is>
          <t>2018-03-03 13:51:42+00:00</t>
        </is>
      </c>
      <c r="D17454" t="inlineStr">
        <is>
          <t>verchange</t>
        </is>
      </c>
      <c r="E17454" t="inlineStr">
        <is>
          <t>jsonschema</t>
        </is>
      </c>
      <c r="F17454" t="inlineStr">
        <is>
          <t>&gt;=2.6.0;&lt;3.0.0</t>
        </is>
      </c>
      <c r="G17454" t="inlineStr">
        <is>
          <t>jsonschema</t>
        </is>
      </c>
      <c r="H17454" t="inlineStr">
        <is>
          <t>!=2.5.0;&gt;=2.0.0;&lt;3.0.0</t>
        </is>
      </c>
    </row>
    <row r="17455">
      <c r="A17455" t="inlineStr">
        <is>
          <t>masakari</t>
        </is>
      </c>
      <c r="B17455" t="inlineStr">
        <is>
          <t>7b6255af24f1e37b3458da19c037c89352fd9178</t>
        </is>
      </c>
      <c r="C17455" t="inlineStr">
        <is>
          <t>2018-03-03 13:51:42+00:00</t>
        </is>
      </c>
      <c r="D17455" t="inlineStr">
        <is>
          <t>verchange</t>
        </is>
      </c>
      <c r="E17455" t="inlineStr">
        <is>
          <t>oslo.config</t>
        </is>
      </c>
      <c r="F17455" t="inlineStr">
        <is>
          <t>&gt;=5.1.0</t>
        </is>
      </c>
      <c r="G17455" t="inlineStr">
        <is>
          <t>oslo.config</t>
        </is>
      </c>
      <c r="H17455" t="inlineStr">
        <is>
          <t>!=4.3.0;&gt;=4.0.0;!=4.4.0</t>
        </is>
      </c>
    </row>
    <row r="17456">
      <c r="A17456" t="inlineStr">
        <is>
          <t>masakari</t>
        </is>
      </c>
      <c r="B17456" t="inlineStr">
        <is>
          <t>7b6255af24f1e37b3458da19c037c89352fd9178</t>
        </is>
      </c>
      <c r="C17456" t="inlineStr">
        <is>
          <t>2018-03-03 13:51:42+00:00</t>
        </is>
      </c>
      <c r="D17456" t="inlineStr">
        <is>
          <t>verchange</t>
        </is>
      </c>
      <c r="E17456" t="inlineStr">
        <is>
          <t>keystoneauth1</t>
        </is>
      </c>
      <c r="F17456" t="inlineStr">
        <is>
          <t>&gt;=3.3.0</t>
        </is>
      </c>
      <c r="G17456" t="inlineStr">
        <is>
          <t>keystoneauth1</t>
        </is>
      </c>
      <c r="H17456" t="inlineStr">
        <is>
          <t>&gt;=2.21.0</t>
        </is>
      </c>
    </row>
    <row r="17457">
      <c r="A17457" t="inlineStr">
        <is>
          <t>masakari</t>
        </is>
      </c>
      <c r="B17457" t="inlineStr">
        <is>
          <t>7b6255af24f1e37b3458da19c037c89352fd9178</t>
        </is>
      </c>
      <c r="C17457" t="inlineStr">
        <is>
          <t>2018-03-03 13:51:42+00:00</t>
        </is>
      </c>
      <c r="D17457" t="inlineStr">
        <is>
          <t>verchange</t>
        </is>
      </c>
      <c r="E17457" t="inlineStr">
        <is>
          <t>python-novaclient</t>
        </is>
      </c>
      <c r="F17457" t="inlineStr">
        <is>
          <t>&gt;=9.1.0</t>
        </is>
      </c>
      <c r="G17457" t="inlineStr">
        <is>
          <t>python-novaclient</t>
        </is>
      </c>
      <c r="H17457" t="inlineStr">
        <is>
          <t>&gt;=9.0.0</t>
        </is>
      </c>
    </row>
    <row r="17458">
      <c r="A17458" t="inlineStr">
        <is>
          <t>masakari</t>
        </is>
      </c>
      <c r="B17458" t="inlineStr">
        <is>
          <t>7b6255af24f1e37b3458da19c037c89352fd9178</t>
        </is>
      </c>
      <c r="C17458" t="inlineStr">
        <is>
          <t>2018-03-03 13:51:42+00:00</t>
        </is>
      </c>
      <c r="D17458" t="inlineStr">
        <is>
          <t>verchange</t>
        </is>
      </c>
      <c r="E17458" t="inlineStr">
        <is>
          <t>setuptools</t>
        </is>
      </c>
      <c r="F17458" t="inlineStr">
        <is>
          <t>!=24.0.0;!=34.3.1;!=34.1.1;!=34.0.0;!=34.0.3;!=34.1.0;!=34.0.1;!=34.2.0;!=34.0.2;!=34.3.2;&gt;=16.0;!=34.3.0;!=36.2.0</t>
        </is>
      </c>
      <c r="G17458" t="inlineStr">
        <is>
          <t>setuptools</t>
        </is>
      </c>
      <c r="H17458" t="inlineStr">
        <is>
          <t>!=24.0.0;!=34.3.1;!=34.1.1;!=34.0.0;!=34.0.3;!=34.1.0;!=34.0.1;!=34.2.0;!=34.0.2;!=34.3.2;&gt;=16.0;!=34.3.0</t>
        </is>
      </c>
    </row>
    <row r="17459">
      <c r="A17459" t="inlineStr">
        <is>
          <t>masakari</t>
        </is>
      </c>
      <c r="B17459" t="inlineStr">
        <is>
          <t>7b6255af24f1e37b3458da19c037c89352fd9178</t>
        </is>
      </c>
      <c r="C17459" t="inlineStr">
        <is>
          <t>2018-03-03 13:51:42+00:00</t>
        </is>
      </c>
      <c r="D17459" t="inlineStr">
        <is>
          <t>verchange</t>
        </is>
      </c>
      <c r="E17459" t="inlineStr">
        <is>
          <t>taskflow</t>
        </is>
      </c>
      <c r="F17459" t="inlineStr">
        <is>
          <t>&gt;=2.16.0</t>
        </is>
      </c>
      <c r="G17459" t="inlineStr">
        <is>
          <t>taskflow</t>
        </is>
      </c>
      <c r="H17459" t="inlineStr">
        <is>
          <t>&gt;=2.7.0</t>
        </is>
      </c>
    </row>
    <row r="17460">
      <c r="A17460" t="inlineStr">
        <is>
          <t>masakari</t>
        </is>
      </c>
      <c r="B17460" t="inlineStr">
        <is>
          <t>7b6255af24f1e37b3458da19c037c89352fd9178</t>
        </is>
      </c>
      <c r="C17460" t="inlineStr">
        <is>
          <t>2018-03-03 13:51:42+00:00</t>
        </is>
      </c>
      <c r="D17460" t="inlineStr">
        <is>
          <t>verchange</t>
        </is>
      </c>
      <c r="E17460" t="inlineStr">
        <is>
          <t>oslo.db</t>
        </is>
      </c>
      <c r="F17460" t="inlineStr">
        <is>
          <t>&gt;=4.27.0</t>
        </is>
      </c>
      <c r="G17460" t="inlineStr">
        <is>
          <t>oslo.db</t>
        </is>
      </c>
      <c r="H17460" t="inlineStr">
        <is>
          <t>&gt;=4.23.0</t>
        </is>
      </c>
    </row>
    <row r="17461">
      <c r="A17461" t="inlineStr">
        <is>
          <t>masakari</t>
        </is>
      </c>
      <c r="B17461" t="inlineStr">
        <is>
          <t>7b6255af24f1e37b3458da19c037c89352fd9178</t>
        </is>
      </c>
      <c r="C17461" t="inlineStr">
        <is>
          <t>2018-03-03 13:51:42+00:00</t>
        </is>
      </c>
      <c r="D17461" t="inlineStr">
        <is>
          <t>verchange</t>
        </is>
      </c>
      <c r="E17461" t="inlineStr">
        <is>
          <t>oslo.messaging</t>
        </is>
      </c>
      <c r="F17461" t="inlineStr">
        <is>
          <t>&gt;=5.29.0</t>
        </is>
      </c>
      <c r="G17461" t="inlineStr">
        <is>
          <t>oslo.messaging</t>
        </is>
      </c>
      <c r="H17461" t="inlineStr">
        <is>
          <t>!=5.25.0;&gt;=5.24.2</t>
        </is>
      </c>
    </row>
    <row r="17462">
      <c r="A17462" t="inlineStr">
        <is>
          <t>masakari</t>
        </is>
      </c>
      <c r="B17462" t="inlineStr">
        <is>
          <t>7b6255af24f1e37b3458da19c037c89352fd9178</t>
        </is>
      </c>
      <c r="C17462" t="inlineStr">
        <is>
          <t>2018-03-03 13:51:42+00:00</t>
        </is>
      </c>
      <c r="D17462" t="inlineStr">
        <is>
          <t>verchange</t>
        </is>
      </c>
      <c r="E17462" t="inlineStr">
        <is>
          <t>oslo.versionedobjects</t>
        </is>
      </c>
      <c r="F17462" t="inlineStr">
        <is>
          <t>&gt;=1.31.2</t>
        </is>
      </c>
      <c r="G17462" t="inlineStr">
        <is>
          <t>oslo.versionedobjects</t>
        </is>
      </c>
      <c r="H17462" t="inlineStr">
        <is>
          <t>&gt;=1.17.0</t>
        </is>
      </c>
    </row>
    <row r="17463">
      <c r="A17463" t="inlineStr">
        <is>
          <t>masakari</t>
        </is>
      </c>
      <c r="B17463" t="inlineStr">
        <is>
          <t>7b6255af24f1e37b3458da19c037c89352fd9178</t>
        </is>
      </c>
      <c r="C17463" t="inlineStr">
        <is>
          <t>2018-03-03 13:51:42+00:00</t>
        </is>
      </c>
      <c r="D17463" t="inlineStr">
        <is>
          <t>verchange</t>
        </is>
      </c>
      <c r="E17463" t="inlineStr">
        <is>
          <t>oslo.policy</t>
        </is>
      </c>
      <c r="F17463" t="inlineStr">
        <is>
          <t>&gt;=1.30.0</t>
        </is>
      </c>
      <c r="G17463" t="inlineStr">
        <is>
          <t>oslo.policy</t>
        </is>
      </c>
      <c r="H17463" t="inlineStr">
        <is>
          <t>&gt;=1.23.0</t>
        </is>
      </c>
    </row>
    <row r="17464">
      <c r="A17464" t="inlineStr">
        <is>
          <t>masakari</t>
        </is>
      </c>
      <c r="B17464" t="inlineStr">
        <is>
          <t>7b6255af24f1e37b3458da19c037c89352fd9178</t>
        </is>
      </c>
      <c r="C17464" t="inlineStr">
        <is>
          <t>2018-03-03 13:51:42+00:00</t>
        </is>
      </c>
      <c r="D17464" t="inlineStr">
        <is>
          <t>verchange</t>
        </is>
      </c>
      <c r="E17464" t="inlineStr">
        <is>
          <t>oslo.middleware</t>
        </is>
      </c>
      <c r="F17464" t="inlineStr">
        <is>
          <t>&gt;=3.31.0</t>
        </is>
      </c>
      <c r="G17464" t="inlineStr">
        <is>
          <t>oslo.middleware</t>
        </is>
      </c>
      <c r="H17464" t="inlineStr">
        <is>
          <t>&gt;=3.27.0</t>
        </is>
      </c>
    </row>
    <row r="17465">
      <c r="A17465" t="inlineStr">
        <is>
          <t>masakari</t>
        </is>
      </c>
      <c r="B17465" t="inlineStr">
        <is>
          <t>7b6255af24f1e37b3458da19c037c89352fd9178</t>
        </is>
      </c>
      <c r="C17465" t="inlineStr">
        <is>
          <t>2018-03-03 13:51:42+00:00</t>
        </is>
      </c>
      <c r="D17465" t="inlineStr">
        <is>
          <t>verchange</t>
        </is>
      </c>
      <c r="E17465" t="inlineStr">
        <is>
          <t>oslo.service</t>
        </is>
      </c>
      <c r="F17465" t="inlineStr">
        <is>
          <t>&gt;=1.24.0;!=1.28.1</t>
        </is>
      </c>
      <c r="G17465" t="inlineStr">
        <is>
          <t>oslo.service</t>
        </is>
      </c>
      <c r="H17465" t="inlineStr">
        <is>
          <t>&gt;=1.10.0</t>
        </is>
      </c>
    </row>
    <row r="17466">
      <c r="A17466" t="inlineStr">
        <is>
          <t>masakari</t>
        </is>
      </c>
      <c r="B17466" t="inlineStr">
        <is>
          <t>7b6255af24f1e37b3458da19c037c89352fd9178</t>
        </is>
      </c>
      <c r="C17466" t="inlineStr">
        <is>
          <t>2018-03-03 13:51:42+00:00</t>
        </is>
      </c>
      <c r="D17466" t="inlineStr">
        <is>
          <t>verchange</t>
        </is>
      </c>
      <c r="E17466" t="inlineStr">
        <is>
          <t>oslo.log</t>
        </is>
      </c>
      <c r="F17466" t="inlineStr">
        <is>
          <t>&gt;=3.36.0</t>
        </is>
      </c>
      <c r="G17466" t="inlineStr">
        <is>
          <t>oslo.log</t>
        </is>
      </c>
      <c r="H17466" t="inlineStr">
        <is>
          <t>&gt;=3.22.0</t>
        </is>
      </c>
    </row>
    <row r="17467">
      <c r="A17467" t="inlineStr">
        <is>
          <t>masakari</t>
        </is>
      </c>
      <c r="B17467" t="inlineStr">
        <is>
          <t>7b6255af24f1e37b3458da19c037c89352fd9178</t>
        </is>
      </c>
      <c r="C17467" t="inlineStr">
        <is>
          <t>2018-03-03 13:51:42+00:00</t>
        </is>
      </c>
      <c r="D17467" t="inlineStr">
        <is>
          <t>verchange</t>
        </is>
      </c>
      <c r="E17467" t="inlineStr">
        <is>
          <t>oslo.i18n</t>
        </is>
      </c>
      <c r="F17467" t="inlineStr">
        <is>
          <t>&gt;=3.15.3</t>
        </is>
      </c>
      <c r="G17467" t="inlineStr">
        <is>
          <t>oslo.i18n</t>
        </is>
      </c>
      <c r="H17467" t="inlineStr">
        <is>
          <t>&gt;=2.1.0;!=3.15.2</t>
        </is>
      </c>
    </row>
    <row r="17468">
      <c r="A17468" t="inlineStr">
        <is>
          <t>masakari</t>
        </is>
      </c>
      <c r="B17468" t="inlineStr">
        <is>
          <t>7b6255af24f1e37b3458da19c037c89352fd9178</t>
        </is>
      </c>
      <c r="C17468" t="inlineStr">
        <is>
          <t>2018-03-03 13:51:42+00:00</t>
        </is>
      </c>
      <c r="D17468" t="inlineStr">
        <is>
          <t>add</t>
        </is>
      </c>
      <c r="E17468" t="inlineStr">
        <is>
          <t>oslo.context</t>
        </is>
      </c>
      <c r="F17468" t="inlineStr">
        <is>
          <t>&gt;=2.19.2</t>
        </is>
      </c>
      <c r="G17468" t="inlineStr"/>
      <c r="H17468" t="inlineStr"/>
    </row>
    <row r="17469">
      <c r="A17469" t="inlineStr">
        <is>
          <t>masakari</t>
        </is>
      </c>
      <c r="B17469" t="inlineStr">
        <is>
          <t>c742bb4973626cac269ec05cafc56543f8d6d5e6</t>
        </is>
      </c>
      <c r="C17469" t="inlineStr">
        <is>
          <t>2018-08-30 14:08:37+00:00</t>
        </is>
      </c>
      <c r="D17469" t="inlineStr">
        <is>
          <t>verchange</t>
        </is>
      </c>
      <c r="E17469" t="inlineStr">
        <is>
          <t>microversion-parse</t>
        </is>
      </c>
      <c r="F17469" t="inlineStr">
        <is>
          <t>&gt;=0.2.1</t>
        </is>
      </c>
      <c r="G17469" t="inlineStr">
        <is>
          <t>microversion-parse</t>
        </is>
      </c>
      <c r="H17469" t="inlineStr">
        <is>
          <t>&gt;=0.1.2</t>
        </is>
      </c>
    </row>
    <row r="17470">
      <c r="A17470" t="inlineStr">
        <is>
          <t>masakari</t>
        </is>
      </c>
      <c r="B17470" t="inlineStr">
        <is>
          <t>c742bb4973626cac269ec05cafc56543f8d6d5e6</t>
        </is>
      </c>
      <c r="C17470" t="inlineStr">
        <is>
          <t>2018-08-30 14:08:37+00:00</t>
        </is>
      </c>
      <c r="D17470" t="inlineStr">
        <is>
          <t>verchange</t>
        </is>
      </c>
      <c r="E17470" t="inlineStr">
        <is>
          <t>oslo.config</t>
        </is>
      </c>
      <c r="F17470" t="inlineStr">
        <is>
          <t>&gt;=5.2.0</t>
        </is>
      </c>
      <c r="G17470" t="inlineStr">
        <is>
          <t>oslo.config</t>
        </is>
      </c>
      <c r="H17470" t="inlineStr">
        <is>
          <t>&gt;=5.1.0</t>
        </is>
      </c>
    </row>
    <row r="17471">
      <c r="A17471" t="inlineStr">
        <is>
          <t>masakari</t>
        </is>
      </c>
      <c r="B17471" t="inlineStr">
        <is>
          <t>c742bb4973626cac269ec05cafc56543f8d6d5e6</t>
        </is>
      </c>
      <c r="C17471" t="inlineStr">
        <is>
          <t>2018-08-30 14:08:37+00:00</t>
        </is>
      </c>
      <c r="D17471" t="inlineStr">
        <is>
          <t>verchange</t>
        </is>
      </c>
      <c r="E17471" t="inlineStr">
        <is>
          <t>keystoneauth1</t>
        </is>
      </c>
      <c r="F17471" t="inlineStr">
        <is>
          <t>&gt;=3.4.0</t>
        </is>
      </c>
      <c r="G17471" t="inlineStr">
        <is>
          <t>keystoneauth1</t>
        </is>
      </c>
      <c r="H17471" t="inlineStr">
        <is>
          <t>&gt;=3.3.0</t>
        </is>
      </c>
    </row>
    <row r="17472">
      <c r="A17472" t="inlineStr">
        <is>
          <t>masakari</t>
        </is>
      </c>
      <c r="B17472" t="inlineStr">
        <is>
          <t>c742bb4973626cac269ec05cafc56543f8d6d5e6</t>
        </is>
      </c>
      <c r="C17472" t="inlineStr">
        <is>
          <t>2018-08-30 14:08:37+00:00</t>
        </is>
      </c>
      <c r="D17472" t="inlineStr">
        <is>
          <t>add</t>
        </is>
      </c>
      <c r="E17472" t="inlineStr">
        <is>
          <t>WebOb</t>
        </is>
      </c>
      <c r="F17472" t="inlineStr">
        <is>
          <t>&gt;=1.7.1</t>
        </is>
      </c>
      <c r="G17472" t="inlineStr"/>
      <c r="H17472" t="inlineStr"/>
    </row>
    <row r="17473">
      <c r="A17473" t="inlineStr">
        <is>
          <t>masakari</t>
        </is>
      </c>
      <c r="B17473" t="inlineStr">
        <is>
          <t>c742bb4973626cac269ec05cafc56543f8d6d5e6</t>
        </is>
      </c>
      <c r="C17473" t="inlineStr">
        <is>
          <t>2018-08-30 14:08:37+00:00</t>
        </is>
      </c>
      <c r="D17473" t="inlineStr">
        <is>
          <t>rem</t>
        </is>
      </c>
      <c r="E17473" t="inlineStr"/>
      <c r="F17473" t="inlineStr"/>
      <c r="G17473" t="inlineStr">
        <is>
          <t>setuptools</t>
        </is>
      </c>
      <c r="H17473" t="inlineStr">
        <is>
          <t>!=24.0.0;!=34.3.1;!=34.1.1;!=34.0.0;!=34.0.3;!=34.1.0;!=34.0.1;!=34.2.0;!=34.0.2;!=34.3.2;&gt;=16.0;!=34.3.0;!=36.2.0</t>
        </is>
      </c>
    </row>
    <row r="17474">
      <c r="A17474" t="inlineStr">
        <is>
          <t>masakari</t>
        </is>
      </c>
      <c r="B17474" t="inlineStr">
        <is>
          <t>d7d785ba96a3de71a5dbe6c5f7186ccb199daf3e</t>
        </is>
      </c>
      <c r="C17474" t="inlineStr">
        <is>
          <t>2019-04-10 12:13:54+00:00</t>
        </is>
      </c>
      <c r="D17474" t="inlineStr">
        <is>
          <t>add</t>
        </is>
      </c>
      <c r="E17474" t="inlineStr">
        <is>
          <t>oslo.upgradecheck</t>
        </is>
      </c>
      <c r="F17474" t="inlineStr">
        <is>
          <t>&gt;=0.1.0</t>
        </is>
      </c>
      <c r="G17474" t="inlineStr"/>
      <c r="H17474" t="inlineStr"/>
    </row>
    <row r="17475">
      <c r="A17475" t="inlineStr">
        <is>
          <t>masakari</t>
        </is>
      </c>
      <c r="B17475" t="inlineStr">
        <is>
          <t>d7d785ba96a3de71a5dbe6c5f7186ccb199daf3e</t>
        </is>
      </c>
      <c r="C17475" t="inlineStr">
        <is>
          <t>2019-04-10 12:13:54+00:00</t>
        </is>
      </c>
      <c r="D17475" t="inlineStr">
        <is>
          <t>add</t>
        </is>
      </c>
      <c r="E17475" t="inlineStr">
        <is>
          <t>SQLAlchemy-Utils</t>
        </is>
      </c>
      <c r="F17475" t="inlineStr">
        <is>
          <t>&gt;=0.33.10</t>
        </is>
      </c>
      <c r="G17475" t="inlineStr"/>
      <c r="H17475" t="inlineStr"/>
    </row>
    <row r="17476">
      <c r="A17476" t="inlineStr">
        <is>
          <t>masakari</t>
        </is>
      </c>
      <c r="B17476" t="inlineStr">
        <is>
          <t>24f678cd29dc500ae85e52ccca6d26583cdc20f3</t>
        </is>
      </c>
      <c r="C17476" t="inlineStr">
        <is>
          <t>2019-10-16 12:36:10+00:00</t>
        </is>
      </c>
      <c r="D17476" t="inlineStr">
        <is>
          <t>verchange</t>
        </is>
      </c>
      <c r="E17476" t="inlineStr">
        <is>
          <t>jsonschema</t>
        </is>
      </c>
      <c r="F17476" t="inlineStr">
        <is>
          <t>&gt;=2.6.0</t>
        </is>
      </c>
      <c r="G17476" t="inlineStr">
        <is>
          <t>jsonschema</t>
        </is>
      </c>
      <c r="H17476" t="inlineStr">
        <is>
          <t>&gt;=2.6.0;&lt;3.0.0</t>
        </is>
      </c>
    </row>
    <row r="17477">
      <c r="A17477" t="inlineStr">
        <is>
          <t>masakari</t>
        </is>
      </c>
      <c r="B17477" t="inlineStr">
        <is>
          <t>9a59610643805f121279519045ff29640fade749</t>
        </is>
      </c>
      <c r="C17477" t="inlineStr">
        <is>
          <t>2020-05-13 10:43:06+00:00</t>
        </is>
      </c>
      <c r="D17477" t="inlineStr">
        <is>
          <t>add</t>
        </is>
      </c>
      <c r="E17477" t="inlineStr">
        <is>
          <t>SQLAlchemy</t>
        </is>
      </c>
      <c r="F17477" t="inlineStr">
        <is>
          <t>&gt;=1.2.19</t>
        </is>
      </c>
      <c r="G17477" t="inlineStr"/>
      <c r="H17477" t="inlineStr"/>
    </row>
    <row r="17478">
      <c r="A17478" t="inlineStr">
        <is>
          <t>masakari</t>
        </is>
      </c>
      <c r="B17478" t="inlineStr">
        <is>
          <t>3fcadf85c73bbd0ca1be6a359369ac3a18fc1d71</t>
        </is>
      </c>
      <c r="C17478" t="inlineStr">
        <is>
          <t>2020-10-14 10:07:14+00:00</t>
        </is>
      </c>
      <c r="D17478" t="inlineStr">
        <is>
          <t>verchange</t>
        </is>
      </c>
      <c r="E17478" t="inlineStr">
        <is>
          <t>oslo.db</t>
        </is>
      </c>
      <c r="F17478" t="inlineStr">
        <is>
          <t>&gt;=4.44.0</t>
        </is>
      </c>
      <c r="G17478" t="inlineStr">
        <is>
          <t>oslo.db</t>
        </is>
      </c>
      <c r="H17478" t="inlineStr">
        <is>
          <t>&gt;=4.27.0</t>
        </is>
      </c>
    </row>
    <row r="17479">
      <c r="A17479" t="inlineStr">
        <is>
          <t>masakari</t>
        </is>
      </c>
      <c r="B17479" t="inlineStr">
        <is>
          <t>3fcadf85c73bbd0ca1be6a359369ac3a18fc1d71</t>
        </is>
      </c>
      <c r="C17479" t="inlineStr">
        <is>
          <t>2020-10-14 10:07:14+00:00</t>
        </is>
      </c>
      <c r="D17479" t="inlineStr">
        <is>
          <t>verchange</t>
        </is>
      </c>
      <c r="E17479" t="inlineStr">
        <is>
          <t>jsonschema</t>
        </is>
      </c>
      <c r="F17479" t="inlineStr">
        <is>
          <t>&gt;=3.2.0</t>
        </is>
      </c>
      <c r="G17479" t="inlineStr">
        <is>
          <t>jsonschema</t>
        </is>
      </c>
      <c r="H17479" t="inlineStr">
        <is>
          <t>&gt;=2.6.0</t>
        </is>
      </c>
    </row>
    <row r="17480">
      <c r="A17480" t="inlineStr">
        <is>
          <t>masakari</t>
        </is>
      </c>
      <c r="B17480" t="inlineStr">
        <is>
          <t>3fcadf85c73bbd0ca1be6a359369ac3a18fc1d71</t>
        </is>
      </c>
      <c r="C17480" t="inlineStr">
        <is>
          <t>2020-10-14 10:07:14+00:00</t>
        </is>
      </c>
      <c r="D17480" t="inlineStr">
        <is>
          <t>rem</t>
        </is>
      </c>
      <c r="E17480" t="inlineStr"/>
      <c r="F17480" t="inlineStr"/>
      <c r="G17480" t="inlineStr">
        <is>
          <t>Babel</t>
        </is>
      </c>
      <c r="H17480" t="inlineStr">
        <is>
          <t>&gt;=2.3.4;!=2.4.0</t>
        </is>
      </c>
    </row>
    <row r="17481">
      <c r="A17481" t="inlineStr">
        <is>
          <t>masakari</t>
        </is>
      </c>
      <c r="B17481" t="inlineStr">
        <is>
          <t>3fcadf85c73bbd0ca1be6a359369ac3a18fc1d71</t>
        </is>
      </c>
      <c r="C17481" t="inlineStr">
        <is>
          <t>2020-10-14 10:07:14+00:00</t>
        </is>
      </c>
      <c r="D17481" t="inlineStr">
        <is>
          <t>rem</t>
        </is>
      </c>
      <c r="E17481" t="inlineStr"/>
      <c r="F17481" t="inlineStr"/>
      <c r="G17481" t="inlineStr">
        <is>
          <t>six</t>
        </is>
      </c>
      <c r="H17481" t="inlineStr">
        <is>
          <t>&gt;=1.10.0</t>
        </is>
      </c>
    </row>
    <row r="17482">
      <c r="A17482" t="inlineStr">
        <is>
          <t>gaffer</t>
        </is>
      </c>
      <c r="B17482" t="inlineStr">
        <is>
          <t>ca8a0005097b880c49ac0604bad3f29a4f2ac1a8</t>
        </is>
      </c>
      <c r="C17482" t="inlineStr">
        <is>
          <t>2012-10-18 03:00:08+00:00</t>
        </is>
      </c>
      <c r="D17482" t="inlineStr">
        <is>
          <t>add</t>
        </is>
      </c>
      <c r="E17482" t="inlineStr">
        <is>
          <t>colorama</t>
        </is>
      </c>
      <c r="F17482" t="inlineStr"/>
      <c r="G17482" t="inlineStr"/>
      <c r="H17482" t="inlineStr"/>
    </row>
    <row r="17483">
      <c r="A17483" t="inlineStr">
        <is>
          <t>gaffer</t>
        </is>
      </c>
      <c r="B17483" t="inlineStr">
        <is>
          <t>ca8a0005097b880c49ac0604bad3f29a4f2ac1a8</t>
        </is>
      </c>
      <c r="C17483" t="inlineStr">
        <is>
          <t>2012-10-18 03:00:08+00:00</t>
        </is>
      </c>
      <c r="D17483" t="inlineStr">
        <is>
          <t>add</t>
        </is>
      </c>
      <c r="E17483" t="inlineStr">
        <is>
          <t>setproctitle</t>
        </is>
      </c>
      <c r="F17483" t="inlineStr"/>
      <c r="G17483" t="inlineStr"/>
      <c r="H17483" t="inlineStr"/>
    </row>
    <row r="17484">
      <c r="A17484" t="inlineStr">
        <is>
          <t>gaffer</t>
        </is>
      </c>
      <c r="B17484" t="inlineStr">
        <is>
          <t>49109e7e8ea662384626044f1487fd4802133723</t>
        </is>
      </c>
      <c r="C17484" t="inlineStr">
        <is>
          <t>2012-10-29 00:03:23+00:00</t>
        </is>
      </c>
      <c r="D17484" t="inlineStr">
        <is>
          <t>verchange</t>
        </is>
      </c>
      <c r="E17484" t="inlineStr">
        <is>
          <t>pyuv</t>
        </is>
      </c>
      <c r="F17484" t="inlineStr">
        <is>
          <t>&gt;=0.8.3</t>
        </is>
      </c>
      <c r="G17484" t="inlineStr">
        <is>
          <t>pyuv</t>
        </is>
      </c>
      <c r="H17484" t="inlineStr"/>
    </row>
    <row r="17485">
      <c r="A17485" t="inlineStr">
        <is>
          <t>gaffer</t>
        </is>
      </c>
      <c r="B17485" t="inlineStr">
        <is>
          <t>49109e7e8ea662384626044f1487fd4802133723</t>
        </is>
      </c>
      <c r="C17485" t="inlineStr">
        <is>
          <t>2012-10-29 00:03:23+00:00</t>
        </is>
      </c>
      <c r="D17485" t="inlineStr">
        <is>
          <t>verchange</t>
        </is>
      </c>
      <c r="E17485" t="inlineStr">
        <is>
          <t>tornado</t>
        </is>
      </c>
      <c r="F17485">
        <f>=2.4</f>
        <v/>
      </c>
      <c r="G17485" t="inlineStr">
        <is>
          <t>tornado</t>
        </is>
      </c>
      <c r="H17485" t="inlineStr"/>
    </row>
    <row r="17486">
      <c r="A17486" t="inlineStr">
        <is>
          <t>gaffer</t>
        </is>
      </c>
      <c r="B17486" t="inlineStr">
        <is>
          <t>7a6d7e27e66259ec4fbf0569afd6a28730dc4089</t>
        </is>
      </c>
      <c r="C17486" t="inlineStr">
        <is>
          <t>2013-09-29 13:07:06+00:00</t>
        </is>
      </c>
      <c r="D17486" t="inlineStr">
        <is>
          <t>verchange</t>
        </is>
      </c>
      <c r="E17486" t="inlineStr">
        <is>
          <t>pyuv</t>
        </is>
      </c>
      <c r="F17486">
        <f>=0.10.0</f>
        <v/>
      </c>
      <c r="G17486" t="inlineStr">
        <is>
          <t>pyuv</t>
        </is>
      </c>
      <c r="H17486" t="inlineStr">
        <is>
          <t>&gt;=0.8.3</t>
        </is>
      </c>
    </row>
    <row r="17487">
      <c r="A17487" t="inlineStr">
        <is>
          <t>gaffer</t>
        </is>
      </c>
      <c r="B17487" t="inlineStr">
        <is>
          <t>7a6d7e27e66259ec4fbf0569afd6a28730dc4089</t>
        </is>
      </c>
      <c r="C17487" t="inlineStr">
        <is>
          <t>2013-09-29 13:07:06+00:00</t>
        </is>
      </c>
      <c r="D17487" t="inlineStr">
        <is>
          <t>verchange</t>
        </is>
      </c>
      <c r="E17487" t="inlineStr">
        <is>
          <t>tornado</t>
        </is>
      </c>
      <c r="F17487">
        <f>=2.4.1</f>
        <v/>
      </c>
      <c r="G17487" t="inlineStr">
        <is>
          <t>tornado</t>
        </is>
      </c>
      <c r="H17487">
        <f>=2.4</f>
        <v/>
      </c>
    </row>
    <row r="17488">
      <c r="A17488" t="inlineStr">
        <is>
          <t>pymessenger</t>
        </is>
      </c>
      <c r="B17488" t="inlineStr">
        <is>
          <t>bf1cbbf792e8e05f79fbf742ffc5491c9f10986c</t>
        </is>
      </c>
      <c r="C17488" t="inlineStr">
        <is>
          <t>2016-05-20 08:37:36+00:00</t>
        </is>
      </c>
      <c r="D17488" t="inlineStr">
        <is>
          <t>add</t>
        </is>
      </c>
      <c r="E17488" t="inlineStr">
        <is>
          <t>pytest</t>
        </is>
      </c>
      <c r="F17488" t="inlineStr"/>
      <c r="G17488" t="inlineStr"/>
      <c r="H17488" t="inlineStr"/>
    </row>
    <row r="17489">
      <c r="A17489" t="inlineStr">
        <is>
          <t>pymessenger</t>
        </is>
      </c>
      <c r="B17489" t="inlineStr">
        <is>
          <t>bf1cbbf792e8e05f79fbf742ffc5491c9f10986c</t>
        </is>
      </c>
      <c r="C17489" t="inlineStr">
        <is>
          <t>2016-05-20 08:37:36+00:00</t>
        </is>
      </c>
      <c r="D17489" t="inlineStr">
        <is>
          <t>add</t>
        </is>
      </c>
      <c r="E17489" t="inlineStr">
        <is>
          <t>requests</t>
        </is>
      </c>
      <c r="F17489" t="inlineStr"/>
      <c r="G17489" t="inlineStr"/>
      <c r="H17489" t="inlineStr"/>
    </row>
    <row r="17490">
      <c r="A17490" t="inlineStr">
        <is>
          <t>pymessenger</t>
        </is>
      </c>
      <c r="B17490" t="inlineStr">
        <is>
          <t>bf1cbbf792e8e05f79fbf742ffc5491c9f10986c</t>
        </is>
      </c>
      <c r="C17490" t="inlineStr">
        <is>
          <t>2016-05-20 08:37:36+00:00</t>
        </is>
      </c>
      <c r="D17490" t="inlineStr">
        <is>
          <t>add</t>
        </is>
      </c>
      <c r="E17490" t="inlineStr">
        <is>
          <t>requests-toolbelt</t>
        </is>
      </c>
      <c r="F17490" t="inlineStr"/>
      <c r="G17490" t="inlineStr"/>
      <c r="H17490" t="inlineStr"/>
    </row>
    <row r="17491">
      <c r="A17491" t="inlineStr">
        <is>
          <t>pymessenger</t>
        </is>
      </c>
      <c r="B17491" t="inlineStr">
        <is>
          <t>ec72b221a282b76f9ad40c64f2937cf735d6f3ac</t>
        </is>
      </c>
      <c r="C17491" t="inlineStr">
        <is>
          <t>2016-08-01 22:47:50+00:00</t>
        </is>
      </c>
      <c r="D17491" t="inlineStr">
        <is>
          <t>add</t>
        </is>
      </c>
      <c r="E17491" t="inlineStr">
        <is>
          <t>six</t>
        </is>
      </c>
      <c r="F17491" t="inlineStr"/>
      <c r="G17491" t="inlineStr"/>
      <c r="H17491" t="inlineStr"/>
    </row>
    <row r="17492">
      <c r="A17492" t="inlineStr">
        <is>
          <t>instagram-livestream-downloader</t>
        </is>
      </c>
      <c r="B17492" t="inlineStr">
        <is>
          <t>5251f231fb38f03011eafb3d0c7f0e4f47cb26ed</t>
        </is>
      </c>
      <c r="C17492" t="inlineStr">
        <is>
          <t>2017-04-02 04:06:52+00:00</t>
        </is>
      </c>
      <c r="D17492" t="inlineStr">
        <is>
          <t>verchange</t>
        </is>
      </c>
      <c r="E17492" t="inlineStr"/>
      <c r="F17492" t="inlineStr"/>
      <c r="G17492" t="inlineStr"/>
      <c r="H17492" t="inlineStr"/>
    </row>
    <row r="17493">
      <c r="A17493" t="inlineStr">
        <is>
          <t>instagram-livestream-downloader</t>
        </is>
      </c>
      <c r="B17493" t="inlineStr">
        <is>
          <t>91de39bc23fe55d3fb21b2498663ac6f6297cfdf</t>
        </is>
      </c>
      <c r="C17493" t="inlineStr">
        <is>
          <t>2017-04-08 00:10:57+00:00</t>
        </is>
      </c>
      <c r="D17493" t="inlineStr">
        <is>
          <t>verchange</t>
        </is>
      </c>
      <c r="E17493" t="inlineStr"/>
      <c r="F17493" t="inlineStr"/>
      <c r="G17493" t="inlineStr"/>
      <c r="H17493" t="inlineStr"/>
    </row>
    <row r="17494">
      <c r="A17494" t="inlineStr">
        <is>
          <t>instagram-livestream-downloader</t>
        </is>
      </c>
      <c r="B17494" t="inlineStr">
        <is>
          <t>1397af94a70c5bbe791697da085186fcafd25d79</t>
        </is>
      </c>
      <c r="C17494" t="inlineStr">
        <is>
          <t>2017-04-30 10:13:54+00:00</t>
        </is>
      </c>
      <c r="D17494" t="inlineStr">
        <is>
          <t>verchange</t>
        </is>
      </c>
      <c r="E17494" t="inlineStr"/>
      <c r="F17494" t="inlineStr"/>
      <c r="G17494" t="inlineStr"/>
      <c r="H17494" t="inlineStr"/>
    </row>
    <row r="17495">
      <c r="A17495" t="inlineStr">
        <is>
          <t>instagram-livestream-downloader</t>
        </is>
      </c>
      <c r="B17495" t="inlineStr">
        <is>
          <t>e9ff6b75695962d50e3cfaa09e2a247021e54511</t>
        </is>
      </c>
      <c r="C17495" t="inlineStr">
        <is>
          <t>2017-05-22 13:54:30+00:00</t>
        </is>
      </c>
      <c r="D17495" t="inlineStr">
        <is>
          <t>verchange</t>
        </is>
      </c>
      <c r="E17495" t="inlineStr"/>
      <c r="F17495" t="inlineStr"/>
      <c r="G17495" t="inlineStr"/>
      <c r="H17495" t="inlineStr"/>
    </row>
    <row r="17496">
      <c r="A17496" t="inlineStr">
        <is>
          <t>instagram-livestream-downloader</t>
        </is>
      </c>
      <c r="B17496" t="inlineStr">
        <is>
          <t>98524567dd481e284616e6bea7af1e3f5b5a1f00</t>
        </is>
      </c>
      <c r="C17496" t="inlineStr">
        <is>
          <t>2017-05-23 15:42:09+00:00</t>
        </is>
      </c>
      <c r="D17496" t="inlineStr">
        <is>
          <t>verchange</t>
        </is>
      </c>
      <c r="E17496" t="inlineStr"/>
      <c r="F17496" t="inlineStr"/>
      <c r="G17496" t="inlineStr"/>
      <c r="H17496" t="inlineStr"/>
    </row>
    <row r="17497">
      <c r="A17497" t="inlineStr">
        <is>
          <t>instagram-livestream-downloader</t>
        </is>
      </c>
      <c r="B17497" t="inlineStr">
        <is>
          <t>d8e9ef3c13e07150b7c4b9119a599c37953065f3</t>
        </is>
      </c>
      <c r="C17497" t="inlineStr">
        <is>
          <t>2017-05-28 15:52:24+00:00</t>
        </is>
      </c>
      <c r="D17497" t="inlineStr">
        <is>
          <t>verchange</t>
        </is>
      </c>
      <c r="E17497" t="inlineStr"/>
      <c r="F17497" t="inlineStr"/>
      <c r="G17497" t="inlineStr"/>
      <c r="H17497" t="inlineStr"/>
    </row>
    <row r="17498">
      <c r="A17498" t="inlineStr">
        <is>
          <t>instagram-livestream-downloader</t>
        </is>
      </c>
      <c r="B17498" t="inlineStr">
        <is>
          <t>b9c9bc5dd6ba4a8f25b521b56e92b338686cc1e5</t>
        </is>
      </c>
      <c r="C17498" t="inlineStr">
        <is>
          <t>2017-06-17 00:57:22+00:00</t>
        </is>
      </c>
      <c r="D17498" t="inlineStr">
        <is>
          <t>verchange</t>
        </is>
      </c>
      <c r="E17498" t="inlineStr"/>
      <c r="F17498" t="inlineStr"/>
      <c r="G17498" t="inlineStr"/>
      <c r="H17498" t="inlineStr"/>
    </row>
    <row r="17499">
      <c r="A17499" t="inlineStr">
        <is>
          <t>instagram-livestream-downloader</t>
        </is>
      </c>
      <c r="B17499" t="inlineStr">
        <is>
          <t>bbd1c9b133fbf8d9e79c45037270196cf0596181</t>
        </is>
      </c>
      <c r="C17499" t="inlineStr">
        <is>
          <t>2017-07-20 15:02:46+00:00</t>
        </is>
      </c>
      <c r="D17499" t="inlineStr">
        <is>
          <t>verchange</t>
        </is>
      </c>
      <c r="E17499" t="inlineStr"/>
      <c r="F17499" t="inlineStr"/>
      <c r="G17499" t="inlineStr"/>
      <c r="H17499" t="inlineStr"/>
    </row>
    <row r="17500">
      <c r="A17500" t="inlineStr">
        <is>
          <t>Adafruit_CircuitPython_BNO055</t>
        </is>
      </c>
      <c r="B17500" t="inlineStr">
        <is>
          <t>6ddf7f42d71aed6e88c2a42eb3913152b49f8461</t>
        </is>
      </c>
      <c r="C17500" t="inlineStr">
        <is>
          <t>2018-08-02 21:23:07+00:00</t>
        </is>
      </c>
      <c r="D17500" t="inlineStr">
        <is>
          <t>add</t>
        </is>
      </c>
      <c r="E17500" t="inlineStr">
        <is>
          <t>Adafruit-Blinka</t>
        </is>
      </c>
      <c r="F17500" t="inlineStr"/>
      <c r="G17500" t="inlineStr"/>
      <c r="H17500" t="inlineStr"/>
    </row>
    <row r="17501">
      <c r="A17501" t="inlineStr">
        <is>
          <t>Adafruit_CircuitPython_BNO055</t>
        </is>
      </c>
      <c r="B17501" t="inlineStr">
        <is>
          <t>6ddf7f42d71aed6e88c2a42eb3913152b49f8461</t>
        </is>
      </c>
      <c r="C17501" t="inlineStr">
        <is>
          <t>2018-08-02 21:23:07+00:00</t>
        </is>
      </c>
      <c r="D17501" t="inlineStr">
        <is>
          <t>add</t>
        </is>
      </c>
      <c r="E17501" t="inlineStr">
        <is>
          <t>adafruit-circuitpython-register</t>
        </is>
      </c>
      <c r="F17501" t="inlineStr"/>
      <c r="G17501" t="inlineStr"/>
      <c r="H17501" t="inlineStr"/>
    </row>
    <row r="17502">
      <c r="A17502" t="inlineStr">
        <is>
          <t>Adafruit_CircuitPython_BNO055</t>
        </is>
      </c>
      <c r="B17502" t="inlineStr">
        <is>
          <t>6ddf7f42d71aed6e88c2a42eb3913152b49f8461</t>
        </is>
      </c>
      <c r="C17502" t="inlineStr">
        <is>
          <t>2018-08-02 21:23:07+00:00</t>
        </is>
      </c>
      <c r="D17502" t="inlineStr">
        <is>
          <t>add</t>
        </is>
      </c>
      <c r="E17502" t="inlineStr">
        <is>
          <t>adafruit-circuitpython-busdevice</t>
        </is>
      </c>
      <c r="F17502" t="inlineStr"/>
      <c r="G17502" t="inlineStr"/>
      <c r="H17502" t="inlineStr"/>
    </row>
    <row r="17503">
      <c r="A17503" t="inlineStr">
        <is>
          <t>Adafruit_CircuitPython_BNO055</t>
        </is>
      </c>
      <c r="B17503" t="inlineStr">
        <is>
          <t>6ddf7f42d71aed6e88c2a42eb3913152b49f8461</t>
        </is>
      </c>
      <c r="C17503" t="inlineStr">
        <is>
          <t>2018-08-02 21:23:07+00:00</t>
        </is>
      </c>
      <c r="D17503" t="inlineStr">
        <is>
          <t>rem</t>
        </is>
      </c>
      <c r="E17503" t="inlineStr"/>
      <c r="F17503" t="inlineStr"/>
      <c r="G17503" t="inlineStr">
        <is>
          <t>adafruit-micropython-register</t>
        </is>
      </c>
      <c r="H17503" t="inlineStr"/>
    </row>
    <row r="17504">
      <c r="A17504" t="inlineStr">
        <is>
          <t>Adafruit_CircuitPython_BNO055</t>
        </is>
      </c>
      <c r="B17504" t="inlineStr">
        <is>
          <t>6ddf7f42d71aed6e88c2a42eb3913152b49f8461</t>
        </is>
      </c>
      <c r="C17504" t="inlineStr">
        <is>
          <t>2018-08-02 21:23:07+00:00</t>
        </is>
      </c>
      <c r="D17504" t="inlineStr">
        <is>
          <t>rem</t>
        </is>
      </c>
      <c r="E17504" t="inlineStr"/>
      <c r="F17504" t="inlineStr"/>
      <c r="G17504" t="inlineStr">
        <is>
          <t>adafruit-micropython-bus-device</t>
        </is>
      </c>
      <c r="H17504" t="inlineStr">
        <is>
          <t>&gt;=0.1.1</t>
        </is>
      </c>
    </row>
    <row r="17505">
      <c r="A17505" t="inlineStr">
        <is>
          <t>lint-review</t>
        </is>
      </c>
      <c r="B17505" t="inlineStr">
        <is>
          <t>73effb956dbea5fbea41f1d255498879fcba7493</t>
        </is>
      </c>
      <c r="C17505" t="inlineStr">
        <is>
          <t>2017-10-22 01:49:40+00:00</t>
        </is>
      </c>
      <c r="D17505" t="inlineStr">
        <is>
          <t>add</t>
        </is>
      </c>
      <c r="E17505" t="inlineStr">
        <is>
          <t>pylint</t>
        </is>
      </c>
      <c r="F17505" t="inlineStr">
        <is>
          <t>&gt;=1.7.4</t>
        </is>
      </c>
      <c r="G17505" t="inlineStr"/>
      <c r="H17505" t="inlineStr"/>
    </row>
    <row r="17506">
      <c r="A17506" t="inlineStr">
        <is>
          <t>lint-review</t>
        </is>
      </c>
      <c r="B17506" t="inlineStr">
        <is>
          <t>131f3cfdca5b3a93be5ad7f9a1ec6e2fed10d280</t>
        </is>
      </c>
      <c r="C17506" t="inlineStr">
        <is>
          <t>2018-02-01 03:45:33+00:00</t>
        </is>
      </c>
      <c r="D17506" t="inlineStr">
        <is>
          <t>verchange</t>
        </is>
      </c>
      <c r="E17506" t="inlineStr">
        <is>
          <t>pylint</t>
        </is>
      </c>
      <c r="F17506" t="inlineStr">
        <is>
          <t>&gt;=1.7.4;&lt;2.0.0</t>
        </is>
      </c>
      <c r="G17506" t="inlineStr">
        <is>
          <t>pylint</t>
        </is>
      </c>
      <c r="H17506" t="inlineStr">
        <is>
          <t>&gt;=1.7.4</t>
        </is>
      </c>
    </row>
    <row r="17507">
      <c r="A17507" t="inlineStr">
        <is>
          <t>lint-review</t>
        </is>
      </c>
      <c r="B17507" t="inlineStr">
        <is>
          <t>131f3cfdca5b3a93be5ad7f9a1ec6e2fed10d280</t>
        </is>
      </c>
      <c r="C17507" t="inlineStr">
        <is>
          <t>2018-02-01 03:45:33+00:00</t>
        </is>
      </c>
      <c r="D17507" t="inlineStr">
        <is>
          <t>add</t>
        </is>
      </c>
      <c r="E17507" t="inlineStr">
        <is>
          <t>autopep8</t>
        </is>
      </c>
      <c r="F17507" t="inlineStr">
        <is>
          <t>&lt;2.0.0;&gt;=1.3.0</t>
        </is>
      </c>
      <c r="G17507" t="inlineStr"/>
      <c r="H17507" t="inlineStr"/>
    </row>
    <row r="17508">
      <c r="A17508" t="inlineStr">
        <is>
          <t>lint-review</t>
        </is>
      </c>
      <c r="B17508" t="inlineStr">
        <is>
          <t>972024fe32c20dc1d3cae128cbdc28109c5d948d</t>
        </is>
      </c>
      <c r="C17508" t="inlineStr">
        <is>
          <t>2018-03-10 03:34:28+00:00</t>
        </is>
      </c>
      <c r="D17508" t="inlineStr">
        <is>
          <t>rem</t>
        </is>
      </c>
      <c r="E17508" t="inlineStr"/>
      <c r="F17508" t="inlineStr"/>
      <c r="G17508" t="inlineStr">
        <is>
          <t>jinja2</t>
        </is>
      </c>
      <c r="H17508" t="inlineStr">
        <is>
          <t>&lt;2.9</t>
        </is>
      </c>
    </row>
    <row r="17509">
      <c r="A17509" t="inlineStr">
        <is>
          <t>lint-review</t>
        </is>
      </c>
      <c r="B17509" t="inlineStr">
        <is>
          <t>972024fe32c20dc1d3cae128cbdc28109c5d948d</t>
        </is>
      </c>
      <c r="C17509" t="inlineStr">
        <is>
          <t>2018-03-10 03:34:28+00:00</t>
        </is>
      </c>
      <c r="D17509" t="inlineStr">
        <is>
          <t>rem</t>
        </is>
      </c>
      <c r="E17509" t="inlineStr"/>
      <c r="F17509" t="inlineStr"/>
      <c r="G17509" t="inlineStr">
        <is>
          <t>pep8</t>
        </is>
      </c>
      <c r="H17509" t="inlineStr">
        <is>
          <t>&lt;2.0.0;&gt;=1.7.0</t>
        </is>
      </c>
    </row>
    <row r="17510">
      <c r="A17510" t="inlineStr">
        <is>
          <t>lint-review</t>
        </is>
      </c>
      <c r="B17510" t="inlineStr">
        <is>
          <t>972024fe32c20dc1d3cae128cbdc28109c5d948d</t>
        </is>
      </c>
      <c r="C17510" t="inlineStr">
        <is>
          <t>2018-03-10 03:34:28+00:00</t>
        </is>
      </c>
      <c r="D17510" t="inlineStr">
        <is>
          <t>rem</t>
        </is>
      </c>
      <c r="E17510" t="inlineStr"/>
      <c r="F17510" t="inlineStr"/>
      <c r="G17510" t="inlineStr">
        <is>
          <t>flake8</t>
        </is>
      </c>
      <c r="H17510" t="inlineStr">
        <is>
          <t>&lt;3.4.0;&gt;=3.3.0</t>
        </is>
      </c>
    </row>
    <row r="17511">
      <c r="A17511" t="inlineStr">
        <is>
          <t>lint-review</t>
        </is>
      </c>
      <c r="B17511" t="inlineStr">
        <is>
          <t>972024fe32c20dc1d3cae128cbdc28109c5d948d</t>
        </is>
      </c>
      <c r="C17511" t="inlineStr">
        <is>
          <t>2018-03-10 03:34:28+00:00</t>
        </is>
      </c>
      <c r="D17511" t="inlineStr">
        <is>
          <t>rem</t>
        </is>
      </c>
      <c r="E17511" t="inlineStr"/>
      <c r="F17511" t="inlineStr"/>
      <c r="G17511" t="inlineStr">
        <is>
          <t>yamllint</t>
        </is>
      </c>
      <c r="H17511" t="inlineStr">
        <is>
          <t>&lt;1.7.0;&gt;=1.6.1</t>
        </is>
      </c>
    </row>
    <row r="17512">
      <c r="A17512" t="inlineStr">
        <is>
          <t>lint-review</t>
        </is>
      </c>
      <c r="B17512" t="inlineStr">
        <is>
          <t>972024fe32c20dc1d3cae128cbdc28109c5d948d</t>
        </is>
      </c>
      <c r="C17512" t="inlineStr">
        <is>
          <t>2018-03-10 03:34:28+00:00</t>
        </is>
      </c>
      <c r="D17512" t="inlineStr">
        <is>
          <t>rem</t>
        </is>
      </c>
      <c r="E17512" t="inlineStr"/>
      <c r="F17512" t="inlineStr"/>
      <c r="G17512" t="inlineStr">
        <is>
          <t>demjson</t>
        </is>
      </c>
      <c r="H17512" t="inlineStr">
        <is>
          <t>&lt;2.3.0;&gt;=2.2.3</t>
        </is>
      </c>
    </row>
    <row r="17513">
      <c r="A17513" t="inlineStr">
        <is>
          <t>lint-review</t>
        </is>
      </c>
      <c r="B17513" t="inlineStr">
        <is>
          <t>972024fe32c20dc1d3cae128cbdc28109c5d948d</t>
        </is>
      </c>
      <c r="C17513" t="inlineStr">
        <is>
          <t>2018-03-10 03:34:28+00:00</t>
        </is>
      </c>
      <c r="D17513" t="inlineStr">
        <is>
          <t>rem</t>
        </is>
      </c>
      <c r="E17513" t="inlineStr"/>
      <c r="F17513" t="inlineStr"/>
      <c r="G17513" t="inlineStr">
        <is>
          <t>ansible-lint</t>
        </is>
      </c>
      <c r="H17513" t="inlineStr">
        <is>
          <t>&gt;=3.4.11;&lt;3.5.0</t>
        </is>
      </c>
    </row>
    <row r="17514">
      <c r="A17514" t="inlineStr">
        <is>
          <t>lint-review</t>
        </is>
      </c>
      <c r="B17514" t="inlineStr">
        <is>
          <t>972024fe32c20dc1d3cae128cbdc28109c5d948d</t>
        </is>
      </c>
      <c r="C17514" t="inlineStr">
        <is>
          <t>2018-03-10 03:34:28+00:00</t>
        </is>
      </c>
      <c r="D17514" t="inlineStr">
        <is>
          <t>rem</t>
        </is>
      </c>
      <c r="E17514" t="inlineStr"/>
      <c r="F17514" t="inlineStr"/>
      <c r="G17514" t="inlineStr">
        <is>
          <t>pylint</t>
        </is>
      </c>
      <c r="H17514" t="inlineStr">
        <is>
          <t>&gt;=1.7.4;&lt;2.0.0</t>
        </is>
      </c>
    </row>
    <row r="17515">
      <c r="A17515" t="inlineStr">
        <is>
          <t>lint-review</t>
        </is>
      </c>
      <c r="B17515" t="inlineStr">
        <is>
          <t>972024fe32c20dc1d3cae128cbdc28109c5d948d</t>
        </is>
      </c>
      <c r="C17515" t="inlineStr">
        <is>
          <t>2018-03-10 03:34:28+00:00</t>
        </is>
      </c>
      <c r="D17515" t="inlineStr">
        <is>
          <t>rem</t>
        </is>
      </c>
      <c r="E17515" t="inlineStr"/>
      <c r="F17515" t="inlineStr"/>
      <c r="G17515" t="inlineStr">
        <is>
          <t>autopep8</t>
        </is>
      </c>
      <c r="H17515" t="inlineStr">
        <is>
          <t>&lt;2.0.0;&gt;=1.3.0</t>
        </is>
      </c>
    </row>
    <row r="17516">
      <c r="A17516" t="inlineStr">
        <is>
          <t>lint-review</t>
        </is>
      </c>
      <c r="B17516" t="inlineStr">
        <is>
          <t>f5dfe499b68b38ac539d4e8d1f33aa5679bfead9</t>
        </is>
      </c>
      <c r="C17516" t="inlineStr">
        <is>
          <t>2018-07-02 02:50:28+00:00</t>
        </is>
      </c>
      <c r="D17516" t="inlineStr">
        <is>
          <t>add</t>
        </is>
      </c>
      <c r="E17516" t="inlineStr">
        <is>
          <t>jprops</t>
        </is>
      </c>
      <c r="F17516">
        <f>=2.0.2</f>
        <v/>
      </c>
      <c r="G17516" t="inlineStr"/>
      <c r="H17516" t="inlineStr"/>
    </row>
    <row r="17517">
      <c r="A17517" t="inlineStr">
        <is>
          <t>lint-review</t>
        </is>
      </c>
      <c r="B17517" t="inlineStr">
        <is>
          <t>24b7cdf680a88e3f0330905fb6ea4cb4bac629e7</t>
        </is>
      </c>
      <c r="C17517" t="inlineStr">
        <is>
          <t>2018-07-14 03:44:32+00:00</t>
        </is>
      </c>
      <c r="D17517" t="inlineStr">
        <is>
          <t>verchange</t>
        </is>
      </c>
      <c r="E17517" t="inlineStr">
        <is>
          <t>gunicorn</t>
        </is>
      </c>
      <c r="F17517">
        <f>=19.5.0</f>
        <v/>
      </c>
      <c r="G17517" t="inlineStr">
        <is>
          <t>gunicorn</t>
        </is>
      </c>
      <c r="H17517">
        <f>=0.17.2</f>
        <v/>
      </c>
    </row>
    <row r="17518">
      <c r="A17518" t="inlineStr">
        <is>
          <t>lint-review</t>
        </is>
      </c>
      <c r="B17518" t="inlineStr">
        <is>
          <t>9d71dfc200fc78cf8484f715ab8d273b52c08518</t>
        </is>
      </c>
      <c r="C17518" t="inlineStr">
        <is>
          <t>2018-10-10 02:37:57+00:00</t>
        </is>
      </c>
      <c r="D17518" t="inlineStr">
        <is>
          <t>verchange</t>
        </is>
      </c>
      <c r="E17518" t="inlineStr">
        <is>
          <t>Flask</t>
        </is>
      </c>
      <c r="F17518">
        <f>=0.12.3</f>
        <v/>
      </c>
      <c r="G17518" t="inlineStr">
        <is>
          <t>Flask</t>
        </is>
      </c>
      <c r="H17518">
        <f>=0.10.1</f>
        <v/>
      </c>
    </row>
    <row r="17519">
      <c r="A17519" t="inlineStr">
        <is>
          <t>lint-review</t>
        </is>
      </c>
      <c r="B17519" t="inlineStr">
        <is>
          <t>48da9b77d1a17b45a947133d5684ec3db9373386</t>
        </is>
      </c>
      <c r="C17519" t="inlineStr">
        <is>
          <t>2019-01-23 02:40:08+00:00</t>
        </is>
      </c>
      <c r="D17519" t="inlineStr">
        <is>
          <t>add</t>
        </is>
      </c>
      <c r="E17519" t="inlineStr">
        <is>
          <t>six</t>
        </is>
      </c>
      <c r="F17519" t="inlineStr">
        <is>
          <t>&lt;1.12.0;&gt;=1.11.0</t>
        </is>
      </c>
      <c r="G17519" t="inlineStr"/>
      <c r="H17519" t="inlineStr"/>
    </row>
    <row r="17520">
      <c r="A17520" t="inlineStr">
        <is>
          <t>lint-review</t>
        </is>
      </c>
      <c r="B17520" t="inlineStr">
        <is>
          <t>cbbcf1028dd931dd2a9e52eb3bc2f8b3dc2b4847</t>
        </is>
      </c>
      <c r="C17520" t="inlineStr">
        <is>
          <t>2019-03-30 19:47:07+00:00</t>
        </is>
      </c>
      <c r="D17520" t="inlineStr">
        <is>
          <t>verchange</t>
        </is>
      </c>
      <c r="E17520" t="inlineStr">
        <is>
          <t>github3.py</t>
        </is>
      </c>
      <c r="F17520">
        <f>=1.2.0</f>
        <v/>
      </c>
      <c r="G17520" t="inlineStr">
        <is>
          <t>github3.py</t>
        </is>
      </c>
      <c r="H17520">
        <f>=1.0.0a4</f>
        <v/>
      </c>
    </row>
    <row r="17521">
      <c r="A17521" t="inlineStr">
        <is>
          <t>lint-review</t>
        </is>
      </c>
      <c r="B17521" t="inlineStr">
        <is>
          <t>5e36ecc0bd11e1f7ac31dc02af381c58c10c4d2a</t>
        </is>
      </c>
      <c r="C17521" t="inlineStr">
        <is>
          <t>2019-04-06 01:57:38+00:00</t>
        </is>
      </c>
      <c r="D17521" t="inlineStr">
        <is>
          <t>add</t>
        </is>
      </c>
      <c r="E17521" t="inlineStr">
        <is>
          <t>docker</t>
        </is>
      </c>
      <c r="F17521">
        <f>=3.7.1</f>
        <v/>
      </c>
      <c r="G17521" t="inlineStr"/>
      <c r="H17521" t="inlineStr"/>
    </row>
    <row r="17522">
      <c r="A17522" t="inlineStr">
        <is>
          <t>lint-review</t>
        </is>
      </c>
      <c r="B17522" t="inlineStr">
        <is>
          <t>5e36ecc0bd11e1f7ac31dc02af381c58c10c4d2a</t>
        </is>
      </c>
      <c r="C17522" t="inlineStr">
        <is>
          <t>2019-04-06 01:57:38+00:00</t>
        </is>
      </c>
      <c r="D17522" t="inlineStr">
        <is>
          <t>add</t>
        </is>
      </c>
      <c r="E17522" t="inlineStr">
        <is>
          <t>requests</t>
        </is>
      </c>
      <c r="F17522">
        <f>=2.21.0</f>
        <v/>
      </c>
      <c r="G17522" t="inlineStr"/>
      <c r="H17522" t="inlineStr"/>
    </row>
    <row r="17523">
      <c r="A17523" t="inlineStr">
        <is>
          <t>lint-review</t>
        </is>
      </c>
      <c r="B17523" t="inlineStr">
        <is>
          <t>5e36ecc0bd11e1f7ac31dc02af381c58c10c4d2a</t>
        </is>
      </c>
      <c r="C17523" t="inlineStr">
        <is>
          <t>2019-04-06 01:57:38+00:00</t>
        </is>
      </c>
      <c r="D17523" t="inlineStr">
        <is>
          <t>add</t>
        </is>
      </c>
      <c r="E17523" t="inlineStr">
        <is>
          <t>typing</t>
        </is>
      </c>
      <c r="F17523">
        <f>=3.6.6</f>
        <v/>
      </c>
      <c r="G17523" t="inlineStr"/>
      <c r="H17523" t="inlineStr"/>
    </row>
    <row r="17524">
      <c r="A17524" t="inlineStr">
        <is>
          <t>lint-review</t>
        </is>
      </c>
      <c r="B17524" t="inlineStr">
        <is>
          <t>d838afa824fa6b626ba87e5b4eabe1e95c960016</t>
        </is>
      </c>
      <c r="C17524" t="inlineStr">
        <is>
          <t>2019-05-29 03:01:37+00:00</t>
        </is>
      </c>
      <c r="D17524" t="inlineStr">
        <is>
          <t>verchange</t>
        </is>
      </c>
      <c r="E17524" t="inlineStr">
        <is>
          <t>celery</t>
        </is>
      </c>
      <c r="F17524">
        <f>=4.3.0</f>
        <v/>
      </c>
      <c r="G17524" t="inlineStr">
        <is>
          <t>celery</t>
        </is>
      </c>
      <c r="H17524">
        <f>=3.1.23</f>
        <v/>
      </c>
    </row>
    <row r="17525">
      <c r="A17525" t="inlineStr">
        <is>
          <t>lint-review</t>
        </is>
      </c>
      <c r="B17525" t="inlineStr">
        <is>
          <t>19dbf7bb2ca27f531e423b8c6991623149ee7b0a</t>
        </is>
      </c>
      <c r="C17525" t="inlineStr">
        <is>
          <t>2019-05-29 03:35:27+00:00</t>
        </is>
      </c>
      <c r="D17525" t="inlineStr">
        <is>
          <t>verchange</t>
        </is>
      </c>
      <c r="E17525" t="inlineStr">
        <is>
          <t>six</t>
        </is>
      </c>
      <c r="F17525" t="inlineStr"/>
      <c r="G17525" t="inlineStr">
        <is>
          <t>six</t>
        </is>
      </c>
      <c r="H17525" t="inlineStr">
        <is>
          <t>&lt;1.12.0;&gt;=1.11.0</t>
        </is>
      </c>
    </row>
    <row r="17526">
      <c r="A17526" t="inlineStr">
        <is>
          <t>lint-review</t>
        </is>
      </c>
      <c r="B17526" t="inlineStr">
        <is>
          <t>6fedbba67af7a9116bf1588af6fcef266d438724</t>
        </is>
      </c>
      <c r="C17526" t="inlineStr">
        <is>
          <t>2019-07-16 01:25:40+00:00</t>
        </is>
      </c>
      <c r="D17526" t="inlineStr">
        <is>
          <t>verchange</t>
        </is>
      </c>
      <c r="E17526" t="inlineStr">
        <is>
          <t>github3.py</t>
        </is>
      </c>
      <c r="F17526">
        <f>=1.3.0</f>
        <v/>
      </c>
      <c r="G17526" t="inlineStr">
        <is>
          <t>github3.py</t>
        </is>
      </c>
      <c r="H17526">
        <f>=1.2.0</f>
        <v/>
      </c>
    </row>
    <row r="17527">
      <c r="A17527" t="inlineStr">
        <is>
          <t>lint-review</t>
        </is>
      </c>
      <c r="B17527" t="inlineStr">
        <is>
          <t>2a674b896fc756d1ff8b2f4bfa9aa89152f8692c</t>
        </is>
      </c>
      <c r="C17527" t="inlineStr">
        <is>
          <t>2019-08-11 15:26:03+00:00</t>
        </is>
      </c>
      <c r="D17527" t="inlineStr">
        <is>
          <t>verchange</t>
        </is>
      </c>
      <c r="E17527" t="inlineStr">
        <is>
          <t>Flask</t>
        </is>
      </c>
      <c r="F17527">
        <f>=1.1.1</f>
        <v/>
      </c>
      <c r="G17527" t="inlineStr">
        <is>
          <t>Flask</t>
        </is>
      </c>
      <c r="H17527">
        <f>=0.12.3</f>
        <v/>
      </c>
    </row>
    <row r="17528">
      <c r="A17528" t="inlineStr">
        <is>
          <t>lint-review</t>
        </is>
      </c>
      <c r="B17528" t="inlineStr">
        <is>
          <t>bb5c05e510ce68526e909f3e551065d23f73353a</t>
        </is>
      </c>
      <c r="C17528" t="inlineStr">
        <is>
          <t>2020-06-16 02:56:46+00:00</t>
        </is>
      </c>
      <c r="D17528" t="inlineStr">
        <is>
          <t>rem</t>
        </is>
      </c>
      <c r="E17528" t="inlineStr"/>
      <c r="F17528" t="inlineStr"/>
      <c r="G17528" t="inlineStr">
        <is>
          <t>six</t>
        </is>
      </c>
      <c r="H17528" t="inlineStr"/>
    </row>
    <row r="17529">
      <c r="A17529" t="inlineStr">
        <is>
          <t>lint-review</t>
        </is>
      </c>
      <c r="B17529" t="inlineStr">
        <is>
          <t>9f0862eceab80562f68197fa55f8380307a99dad</t>
        </is>
      </c>
      <c r="C17529" t="inlineStr">
        <is>
          <t>2020-07-13 02:37:21+00:00</t>
        </is>
      </c>
      <c r="D17529" t="inlineStr">
        <is>
          <t>add</t>
        </is>
      </c>
      <c r="E17529" t="inlineStr">
        <is>
          <t>cached-property</t>
        </is>
      </c>
      <c r="F17529" t="inlineStr">
        <is>
          <t>&lt;1.6.0;&gt;=1.5.1</t>
        </is>
      </c>
      <c r="G17529" t="inlineStr"/>
      <c r="H17529" t="inlineStr"/>
    </row>
    <row r="17530">
      <c r="A17530" t="inlineStr">
        <is>
          <t>lint-review</t>
        </is>
      </c>
      <c r="B17530" t="inlineStr">
        <is>
          <t>35adf2bf1e5f5558cb75ee72da9493fede419aa1</t>
        </is>
      </c>
      <c r="C17530" t="inlineStr">
        <is>
          <t>2020-08-21 02:13:26+00:00</t>
        </is>
      </c>
      <c r="D17530" t="inlineStr">
        <is>
          <t>rem</t>
        </is>
      </c>
      <c r="E17530" t="inlineStr"/>
      <c r="F17530" t="inlineStr"/>
      <c r="G17530" t="inlineStr">
        <is>
          <t>cached-property</t>
        </is>
      </c>
      <c r="H17530" t="inlineStr">
        <is>
          <t>&lt;1.6.0;&gt;=1.5.1</t>
        </is>
      </c>
    </row>
    <row r="17531">
      <c r="A17531" t="inlineStr">
        <is>
          <t>lint-review</t>
        </is>
      </c>
      <c r="B17531" t="inlineStr">
        <is>
          <t>ac976793d058e129779cd6e32319c073b32526bf</t>
        </is>
      </c>
      <c r="C17531" t="inlineStr">
        <is>
          <t>2020-09-11 01:48:00+00:00</t>
        </is>
      </c>
      <c r="D17531" t="inlineStr">
        <is>
          <t>verchange</t>
        </is>
      </c>
      <c r="E17531" t="inlineStr">
        <is>
          <t>celery</t>
        </is>
      </c>
      <c r="F17531">
        <f>=4.4.7</f>
        <v/>
      </c>
      <c r="G17531" t="inlineStr">
        <is>
          <t>celery</t>
        </is>
      </c>
      <c r="H17531">
        <f>=4.3.0</f>
        <v/>
      </c>
    </row>
    <row r="17532">
      <c r="A17532" t="inlineStr">
        <is>
          <t>lint-review</t>
        </is>
      </c>
      <c r="B17532" t="inlineStr">
        <is>
          <t>ac976793d058e129779cd6e32319c073b32526bf</t>
        </is>
      </c>
      <c r="C17532" t="inlineStr">
        <is>
          <t>2020-09-11 01:48:00+00:00</t>
        </is>
      </c>
      <c r="D17532" t="inlineStr">
        <is>
          <t>add</t>
        </is>
      </c>
      <c r="E17532" t="inlineStr">
        <is>
          <t>vine</t>
        </is>
      </c>
      <c r="F17532">
        <f>=1.3.0</f>
        <v/>
      </c>
      <c r="G17532" t="inlineStr"/>
      <c r="H17532" t="inlineStr"/>
    </row>
    <row r="17533">
      <c r="A17533" t="inlineStr">
        <is>
          <t>lint-review</t>
        </is>
      </c>
      <c r="B17533" t="inlineStr">
        <is>
          <t>ff73015983519cdd4fe6dba628ccac9bbb05c82c</t>
        </is>
      </c>
      <c r="C17533" t="inlineStr">
        <is>
          <t>2020-09-11 02:19:28+00:00</t>
        </is>
      </c>
      <c r="D17533" t="inlineStr">
        <is>
          <t>verchange</t>
        </is>
      </c>
      <c r="E17533" t="inlineStr">
        <is>
          <t>celery</t>
        </is>
      </c>
      <c r="F17533">
        <f>=4.3.0</f>
        <v/>
      </c>
      <c r="G17533" t="inlineStr">
        <is>
          <t>celery</t>
        </is>
      </c>
      <c r="H17533">
        <f>=4.4.7</f>
        <v/>
      </c>
    </row>
    <row r="17534">
      <c r="A17534" t="inlineStr">
        <is>
          <t>nova-powervm</t>
        </is>
      </c>
      <c r="B17534" t="inlineStr">
        <is>
          <t>cde3fee66f86d5f71d5e39a5cdf98dc443a8306a</t>
        </is>
      </c>
      <c r="C17534" t="inlineStr">
        <is>
          <t>2016-04-07 22:55:27+00:00</t>
        </is>
      </c>
      <c r="D17534" t="inlineStr">
        <is>
          <t>verchange</t>
        </is>
      </c>
      <c r="E17534" t="inlineStr">
        <is>
          <t>oslo.utils</t>
        </is>
      </c>
      <c r="F17534" t="inlineStr">
        <is>
          <t>&gt;=3.5.0</t>
        </is>
      </c>
      <c r="G17534" t="inlineStr">
        <is>
          <t>oslo.utils</t>
        </is>
      </c>
      <c r="H17534" t="inlineStr">
        <is>
          <t>&gt;=1.6.0</t>
        </is>
      </c>
    </row>
    <row r="17535">
      <c r="A17535" t="inlineStr">
        <is>
          <t>nova-powervm</t>
        </is>
      </c>
      <c r="B17535" t="inlineStr">
        <is>
          <t>cde3fee66f86d5f71d5e39a5cdf98dc443a8306a</t>
        </is>
      </c>
      <c r="C17535" t="inlineStr">
        <is>
          <t>2016-04-07 22:55:27+00:00</t>
        </is>
      </c>
      <c r="D17535" t="inlineStr">
        <is>
          <t>verchange</t>
        </is>
      </c>
      <c r="E17535" t="inlineStr">
        <is>
          <t>oslo.config</t>
        </is>
      </c>
      <c r="F17535" t="inlineStr">
        <is>
          <t>&gt;=3.7.0</t>
        </is>
      </c>
      <c r="G17535" t="inlineStr">
        <is>
          <t>oslo.config</t>
        </is>
      </c>
      <c r="H17535" t="inlineStr">
        <is>
          <t>&gt;=1.11.0</t>
        </is>
      </c>
    </row>
    <row r="17536">
      <c r="A17536" t="inlineStr">
        <is>
          <t>nova-powervm</t>
        </is>
      </c>
      <c r="B17536" t="inlineStr">
        <is>
          <t>cde3fee66f86d5f71d5e39a5cdf98dc443a8306a</t>
        </is>
      </c>
      <c r="C17536" t="inlineStr">
        <is>
          <t>2016-04-07 22:55:27+00:00</t>
        </is>
      </c>
      <c r="D17536" t="inlineStr">
        <is>
          <t>verchange</t>
        </is>
      </c>
      <c r="E17536" t="inlineStr">
        <is>
          <t>taskflow</t>
        </is>
      </c>
      <c r="F17536" t="inlineStr">
        <is>
          <t>&gt;=1.26.0</t>
        </is>
      </c>
      <c r="G17536" t="inlineStr">
        <is>
          <t>taskflow</t>
        </is>
      </c>
      <c r="H17536" t="inlineStr">
        <is>
          <t>&gt;=0.11.0</t>
        </is>
      </c>
    </row>
    <row r="17537">
      <c r="A17537" t="inlineStr">
        <is>
          <t>nova-powervm</t>
        </is>
      </c>
      <c r="B17537" t="inlineStr">
        <is>
          <t>cde3fee66f86d5f71d5e39a5cdf98dc443a8306a</t>
        </is>
      </c>
      <c r="C17537" t="inlineStr">
        <is>
          <t>2016-04-07 22:55:27+00:00</t>
        </is>
      </c>
      <c r="D17537" t="inlineStr">
        <is>
          <t>verchange</t>
        </is>
      </c>
      <c r="E17537" t="inlineStr">
        <is>
          <t>pbr</t>
        </is>
      </c>
      <c r="F17537" t="inlineStr">
        <is>
          <t>&gt;=1.6</t>
        </is>
      </c>
      <c r="G17537" t="inlineStr">
        <is>
          <t>pbr</t>
        </is>
      </c>
      <c r="H17537" t="inlineStr">
        <is>
          <t>&gt;=0.11;&lt;2.0</t>
        </is>
      </c>
    </row>
    <row r="17538">
      <c r="A17538" t="inlineStr">
        <is>
          <t>nova-powervm</t>
        </is>
      </c>
      <c r="B17538" t="inlineStr">
        <is>
          <t>cde3fee66f86d5f71d5e39a5cdf98dc443a8306a</t>
        </is>
      </c>
      <c r="C17538" t="inlineStr">
        <is>
          <t>2016-04-07 22:55:27+00:00</t>
        </is>
      </c>
      <c r="D17538" t="inlineStr">
        <is>
          <t>verchange</t>
        </is>
      </c>
      <c r="E17538" t="inlineStr">
        <is>
          <t>oslo.log</t>
        </is>
      </c>
      <c r="F17538" t="inlineStr">
        <is>
          <t>&gt;=1.14.0</t>
        </is>
      </c>
      <c r="G17538" t="inlineStr">
        <is>
          <t>oslo.log</t>
        </is>
      </c>
      <c r="H17538" t="inlineStr">
        <is>
          <t>&gt;=1.2.0</t>
        </is>
      </c>
    </row>
    <row r="17539">
      <c r="A17539" t="inlineStr">
        <is>
          <t>nova-powervm</t>
        </is>
      </c>
      <c r="B17539" t="inlineStr">
        <is>
          <t>cde3fee66f86d5f71d5e39a5cdf98dc443a8306a</t>
        </is>
      </c>
      <c r="C17539" t="inlineStr">
        <is>
          <t>2016-04-07 22:55:27+00:00</t>
        </is>
      </c>
      <c r="D17539" t="inlineStr">
        <is>
          <t>verchange</t>
        </is>
      </c>
      <c r="E17539" t="inlineStr">
        <is>
          <t>oslo.serialization</t>
        </is>
      </c>
      <c r="F17539" t="inlineStr">
        <is>
          <t>&gt;=1.10.0</t>
        </is>
      </c>
      <c r="G17539" t="inlineStr">
        <is>
          <t>oslo.serialization</t>
        </is>
      </c>
      <c r="H17539" t="inlineStr">
        <is>
          <t>&gt;=1.4.0</t>
        </is>
      </c>
    </row>
    <row r="17540">
      <c r="A17540" t="inlineStr">
        <is>
          <t>nova-powervm</t>
        </is>
      </c>
      <c r="B17540" t="inlineStr">
        <is>
          <t>cde3fee66f86d5f71d5e39a5cdf98dc443a8306a</t>
        </is>
      </c>
      <c r="C17540" t="inlineStr">
        <is>
          <t>2016-04-07 22:55:27+00:00</t>
        </is>
      </c>
      <c r="D17540" t="inlineStr">
        <is>
          <t>add</t>
        </is>
      </c>
      <c r="E17540" t="inlineStr">
        <is>
          <t>netifaces</t>
        </is>
      </c>
      <c r="F17540" t="inlineStr">
        <is>
          <t>&gt;=0.10.4</t>
        </is>
      </c>
      <c r="G17540" t="inlineStr"/>
      <c r="H17540" t="inlineStr"/>
    </row>
    <row r="17541">
      <c r="A17541" t="inlineStr">
        <is>
          <t>nova-powervm</t>
        </is>
      </c>
      <c r="B17541" t="inlineStr">
        <is>
          <t>cde3fee66f86d5f71d5e39a5cdf98dc443a8306a</t>
        </is>
      </c>
      <c r="C17541" t="inlineStr">
        <is>
          <t>2016-04-07 22:55:27+00:00</t>
        </is>
      </c>
      <c r="D17541" t="inlineStr">
        <is>
          <t>add</t>
        </is>
      </c>
      <c r="E17541" t="inlineStr">
        <is>
          <t>setuptools</t>
        </is>
      </c>
      <c r="F17541" t="inlineStr">
        <is>
          <t>&lt;20.2</t>
        </is>
      </c>
      <c r="G17541" t="inlineStr"/>
      <c r="H17541" t="inlineStr"/>
    </row>
    <row r="17542">
      <c r="A17542" t="inlineStr">
        <is>
          <t>nova-powervm</t>
        </is>
      </c>
      <c r="B17542" t="inlineStr">
        <is>
          <t>f6ef50e7ea819c5f8e4e1521593ac09f339a97eb</t>
        </is>
      </c>
      <c r="C17542" t="inlineStr">
        <is>
          <t>2016-10-06 19:00:55+00:00</t>
        </is>
      </c>
      <c r="D17542" t="inlineStr">
        <is>
          <t>verchange</t>
        </is>
      </c>
      <c r="E17542" t="inlineStr">
        <is>
          <t>oslo.utils</t>
        </is>
      </c>
      <c r="F17542" t="inlineStr">
        <is>
          <t>&gt;=3.11.0</t>
        </is>
      </c>
      <c r="G17542" t="inlineStr">
        <is>
          <t>oslo.utils</t>
        </is>
      </c>
      <c r="H17542" t="inlineStr">
        <is>
          <t>&gt;=3.5.0</t>
        </is>
      </c>
    </row>
    <row r="17543">
      <c r="A17543" t="inlineStr">
        <is>
          <t>nova-powervm</t>
        </is>
      </c>
      <c r="B17543" t="inlineStr">
        <is>
          <t>f6ef50e7ea819c5f8e4e1521593ac09f339a97eb</t>
        </is>
      </c>
      <c r="C17543" t="inlineStr">
        <is>
          <t>2016-10-06 19:00:55+00:00</t>
        </is>
      </c>
      <c r="D17543" t="inlineStr">
        <is>
          <t>verchange</t>
        </is>
      </c>
      <c r="E17543" t="inlineStr">
        <is>
          <t>Babel</t>
        </is>
      </c>
      <c r="F17543" t="inlineStr">
        <is>
          <t>&gt;=2.3.4</t>
        </is>
      </c>
      <c r="G17543" t="inlineStr">
        <is>
          <t>Babel</t>
        </is>
      </c>
      <c r="H17543" t="inlineStr">
        <is>
          <t>&gt;=1.3</t>
        </is>
      </c>
    </row>
    <row r="17544">
      <c r="A17544" t="inlineStr">
        <is>
          <t>nova-powervm</t>
        </is>
      </c>
      <c r="B17544" t="inlineStr">
        <is>
          <t>f6ef50e7ea819c5f8e4e1521593ac09f339a97eb</t>
        </is>
      </c>
      <c r="C17544" t="inlineStr">
        <is>
          <t>2016-10-06 19:00:55+00:00</t>
        </is>
      </c>
      <c r="D17544" t="inlineStr">
        <is>
          <t>verchange</t>
        </is>
      </c>
      <c r="E17544" t="inlineStr">
        <is>
          <t>oslo.config</t>
        </is>
      </c>
      <c r="F17544" t="inlineStr">
        <is>
          <t>&gt;=3.10.0</t>
        </is>
      </c>
      <c r="G17544" t="inlineStr">
        <is>
          <t>oslo.config</t>
        </is>
      </c>
      <c r="H17544" t="inlineStr">
        <is>
          <t>&gt;=3.7.0</t>
        </is>
      </c>
    </row>
    <row r="17545">
      <c r="A17545" t="inlineStr">
        <is>
          <t>nova-powervm</t>
        </is>
      </c>
      <c r="B17545" t="inlineStr">
        <is>
          <t>f6ef50e7ea819c5f8e4e1521593ac09f339a97eb</t>
        </is>
      </c>
      <c r="C17545" t="inlineStr">
        <is>
          <t>2016-10-06 19:00:55+00:00</t>
        </is>
      </c>
      <c r="D17545" t="inlineStr">
        <is>
          <t>verchange</t>
        </is>
      </c>
      <c r="E17545" t="inlineStr">
        <is>
          <t>setuptools</t>
        </is>
      </c>
      <c r="F17545" t="inlineStr">
        <is>
          <t>&gt;=16.0</t>
        </is>
      </c>
      <c r="G17545" t="inlineStr">
        <is>
          <t>setuptools</t>
        </is>
      </c>
      <c r="H17545" t="inlineStr">
        <is>
          <t>&lt;20.2</t>
        </is>
      </c>
    </row>
    <row r="17546">
      <c r="A17546" t="inlineStr">
        <is>
          <t>nova-powervm</t>
        </is>
      </c>
      <c r="B17546" t="inlineStr">
        <is>
          <t>f6ef50e7ea819c5f8e4e1521593ac09f339a97eb</t>
        </is>
      </c>
      <c r="C17546" t="inlineStr">
        <is>
          <t>2016-10-06 19:00:55+00:00</t>
        </is>
      </c>
      <c r="D17546" t="inlineStr">
        <is>
          <t>add</t>
        </is>
      </c>
      <c r="E17546" t="inlineStr">
        <is>
          <t>amqp</t>
        </is>
      </c>
      <c r="F17546" t="inlineStr">
        <is>
          <t>&lt;2.0;&gt;=1.4.0</t>
        </is>
      </c>
      <c r="G17546" t="inlineStr"/>
      <c r="H17546" t="inlineStr"/>
    </row>
    <row r="17547">
      <c r="A17547" t="inlineStr">
        <is>
          <t>nova-powervm</t>
        </is>
      </c>
      <c r="B17547" t="inlineStr">
        <is>
          <t>f6ef50e7ea819c5f8e4e1521593ac09f339a97eb</t>
        </is>
      </c>
      <c r="C17547" t="inlineStr">
        <is>
          <t>2016-10-06 19:00:55+00:00</t>
        </is>
      </c>
      <c r="D17547" t="inlineStr">
        <is>
          <t>rem</t>
        </is>
      </c>
      <c r="E17547" t="inlineStr"/>
      <c r="F17547" t="inlineStr"/>
      <c r="G17547" t="inlineStr">
        <is>
          <t>netifaces</t>
        </is>
      </c>
      <c r="H17547" t="inlineStr">
        <is>
          <t>&gt;=0.10.4</t>
        </is>
      </c>
    </row>
    <row r="17548">
      <c r="A17548" t="inlineStr">
        <is>
          <t>nova-powervm</t>
        </is>
      </c>
      <c r="B17548" t="inlineStr">
        <is>
          <t>7759d62b81d89f278e07761a9bd53cfbfc731d00</t>
        </is>
      </c>
      <c r="C17548" t="inlineStr">
        <is>
          <t>2017-02-22 22:08:00+00:00</t>
        </is>
      </c>
      <c r="D17548" t="inlineStr">
        <is>
          <t>verchange</t>
        </is>
      </c>
      <c r="E17548" t="inlineStr">
        <is>
          <t>six</t>
        </is>
      </c>
      <c r="F17548" t="inlineStr">
        <is>
          <t>&gt;=1.9.0</t>
        </is>
      </c>
      <c r="G17548" t="inlineStr">
        <is>
          <t>six</t>
        </is>
      </c>
      <c r="H17548" t="inlineStr">
        <is>
          <t>&gt;=1.9.0</t>
        </is>
      </c>
    </row>
    <row r="17549">
      <c r="A17549" t="inlineStr">
        <is>
          <t>nova-powervm</t>
        </is>
      </c>
      <c r="B17549" t="inlineStr">
        <is>
          <t>7759d62b81d89f278e07761a9bd53cfbfc731d00</t>
        </is>
      </c>
      <c r="C17549" t="inlineStr">
        <is>
          <t>2017-02-22 22:08:00+00:00</t>
        </is>
      </c>
      <c r="D17549" t="inlineStr">
        <is>
          <t>verchange</t>
        </is>
      </c>
      <c r="E17549" t="inlineStr">
        <is>
          <t>oslo.utils</t>
        </is>
      </c>
      <c r="F17549" t="inlineStr">
        <is>
          <t>&gt;=3.18.0</t>
        </is>
      </c>
      <c r="G17549" t="inlineStr">
        <is>
          <t>oslo.utils</t>
        </is>
      </c>
      <c r="H17549" t="inlineStr">
        <is>
          <t>&gt;=3.11.0</t>
        </is>
      </c>
    </row>
    <row r="17550">
      <c r="A17550" t="inlineStr">
        <is>
          <t>nova-powervm</t>
        </is>
      </c>
      <c r="B17550" t="inlineStr">
        <is>
          <t>7759d62b81d89f278e07761a9bd53cfbfc731d00</t>
        </is>
      </c>
      <c r="C17550" t="inlineStr">
        <is>
          <t>2017-02-22 22:08:00+00:00</t>
        </is>
      </c>
      <c r="D17550" t="inlineStr">
        <is>
          <t>verchange</t>
        </is>
      </c>
      <c r="E17550" t="inlineStr">
        <is>
          <t>oslo.config</t>
        </is>
      </c>
      <c r="F17550" t="inlineStr">
        <is>
          <t>&gt;=3.14.0;!=3.18.0</t>
        </is>
      </c>
      <c r="G17550" t="inlineStr">
        <is>
          <t>oslo.config</t>
        </is>
      </c>
      <c r="H17550" t="inlineStr">
        <is>
          <t>&gt;=3.10.0</t>
        </is>
      </c>
    </row>
    <row r="17551">
      <c r="A17551" t="inlineStr">
        <is>
          <t>nova-powervm</t>
        </is>
      </c>
      <c r="B17551" t="inlineStr">
        <is>
          <t>7759d62b81d89f278e07761a9bd53cfbfc731d00</t>
        </is>
      </c>
      <c r="C17551" t="inlineStr">
        <is>
          <t>2017-02-22 22:08:00+00:00</t>
        </is>
      </c>
      <c r="D17551" t="inlineStr">
        <is>
          <t>verchange</t>
        </is>
      </c>
      <c r="E17551" t="inlineStr">
        <is>
          <t>amqp</t>
        </is>
      </c>
      <c r="F17551" t="inlineStr">
        <is>
          <t>&lt;2.0;&gt;=1.4.0</t>
        </is>
      </c>
      <c r="G17551" t="inlineStr">
        <is>
          <t>amqp</t>
        </is>
      </c>
      <c r="H17551" t="inlineStr">
        <is>
          <t>&lt;2.0;&gt;=1.4.0</t>
        </is>
      </c>
    </row>
    <row r="17552">
      <c r="A17552" t="inlineStr">
        <is>
          <t>nova-powervm</t>
        </is>
      </c>
      <c r="B17552" t="inlineStr">
        <is>
          <t>7759d62b81d89f278e07761a9bd53cfbfc731d00</t>
        </is>
      </c>
      <c r="C17552" t="inlineStr">
        <is>
          <t>2017-02-22 22:08:00+00:00</t>
        </is>
      </c>
      <c r="D17552" t="inlineStr">
        <is>
          <t>verchange</t>
        </is>
      </c>
      <c r="E17552" t="inlineStr">
        <is>
          <t>setuptools</t>
        </is>
      </c>
      <c r="F17552" t="inlineStr">
        <is>
          <t>!=24.0.0;&gt;=16.0</t>
        </is>
      </c>
      <c r="G17552" t="inlineStr">
        <is>
          <t>setuptools</t>
        </is>
      </c>
      <c r="H17552" t="inlineStr">
        <is>
          <t>&gt;=16.0</t>
        </is>
      </c>
    </row>
    <row r="17553">
      <c r="A17553" t="inlineStr">
        <is>
          <t>nova-powervm</t>
        </is>
      </c>
      <c r="B17553" t="inlineStr">
        <is>
          <t>7759d62b81d89f278e07761a9bd53cfbfc731d00</t>
        </is>
      </c>
      <c r="C17553" t="inlineStr">
        <is>
          <t>2017-02-22 22:08:00+00:00</t>
        </is>
      </c>
      <c r="D17553" t="inlineStr">
        <is>
          <t>verchange</t>
        </is>
      </c>
      <c r="E17553" t="inlineStr">
        <is>
          <t>taskflow</t>
        </is>
      </c>
      <c r="F17553" t="inlineStr">
        <is>
          <t>&gt;=2.7.0</t>
        </is>
      </c>
      <c r="G17553" t="inlineStr">
        <is>
          <t>taskflow</t>
        </is>
      </c>
      <c r="H17553" t="inlineStr">
        <is>
          <t>&gt;=1.26.0</t>
        </is>
      </c>
    </row>
    <row r="17554">
      <c r="A17554" t="inlineStr">
        <is>
          <t>nova-powervm</t>
        </is>
      </c>
      <c r="B17554" t="inlineStr">
        <is>
          <t>7759d62b81d89f278e07761a9bd53cfbfc731d00</t>
        </is>
      </c>
      <c r="C17554" t="inlineStr">
        <is>
          <t>2017-02-22 22:08:00+00:00</t>
        </is>
      </c>
      <c r="D17554" t="inlineStr">
        <is>
          <t>verchange</t>
        </is>
      </c>
      <c r="E17554" t="inlineStr">
        <is>
          <t>Babel</t>
        </is>
      </c>
      <c r="F17554" t="inlineStr">
        <is>
          <t>&gt;=2.3.4</t>
        </is>
      </c>
      <c r="G17554" t="inlineStr">
        <is>
          <t>Babel</t>
        </is>
      </c>
      <c r="H17554" t="inlineStr">
        <is>
          <t>&gt;=2.3.4</t>
        </is>
      </c>
    </row>
    <row r="17555">
      <c r="A17555" t="inlineStr">
        <is>
          <t>nova-powervm</t>
        </is>
      </c>
      <c r="B17555" t="inlineStr">
        <is>
          <t>7759d62b81d89f278e07761a9bd53cfbfc731d00</t>
        </is>
      </c>
      <c r="C17555" t="inlineStr">
        <is>
          <t>2017-02-22 22:08:00+00:00</t>
        </is>
      </c>
      <c r="D17555" t="inlineStr">
        <is>
          <t>verchange</t>
        </is>
      </c>
      <c r="E17555" t="inlineStr">
        <is>
          <t>pbr</t>
        </is>
      </c>
      <c r="F17555" t="inlineStr">
        <is>
          <t>&gt;=1.8</t>
        </is>
      </c>
      <c r="G17555" t="inlineStr">
        <is>
          <t>pbr</t>
        </is>
      </c>
      <c r="H17555" t="inlineStr">
        <is>
          <t>&gt;=1.6</t>
        </is>
      </c>
    </row>
    <row r="17556">
      <c r="A17556" t="inlineStr">
        <is>
          <t>nova-powervm</t>
        </is>
      </c>
      <c r="B17556" t="inlineStr">
        <is>
          <t>7759d62b81d89f278e07761a9bd53cfbfc731d00</t>
        </is>
      </c>
      <c r="C17556" t="inlineStr">
        <is>
          <t>2017-02-22 22:08:00+00:00</t>
        </is>
      </c>
      <c r="D17556" t="inlineStr">
        <is>
          <t>verchange</t>
        </is>
      </c>
      <c r="E17556" t="inlineStr">
        <is>
          <t>oslo.log</t>
        </is>
      </c>
      <c r="F17556" t="inlineStr">
        <is>
          <t>&gt;=3.11.0</t>
        </is>
      </c>
      <c r="G17556" t="inlineStr">
        <is>
          <t>oslo.log</t>
        </is>
      </c>
      <c r="H17556" t="inlineStr">
        <is>
          <t>&gt;=1.14.0</t>
        </is>
      </c>
    </row>
    <row r="17557">
      <c r="A17557" t="inlineStr">
        <is>
          <t>nova-powervm</t>
        </is>
      </c>
      <c r="B17557" t="inlineStr">
        <is>
          <t>7759d62b81d89f278e07761a9bd53cfbfc731d00</t>
        </is>
      </c>
      <c r="C17557" t="inlineStr">
        <is>
          <t>2017-02-22 22:08:00+00:00</t>
        </is>
      </c>
      <c r="D17557" t="inlineStr">
        <is>
          <t>verchange</t>
        </is>
      </c>
      <c r="E17557" t="inlineStr">
        <is>
          <t>oslo.serialization</t>
        </is>
      </c>
      <c r="F17557" t="inlineStr">
        <is>
          <t>&gt;=1.10.0</t>
        </is>
      </c>
      <c r="G17557" t="inlineStr">
        <is>
          <t>oslo.serialization</t>
        </is>
      </c>
      <c r="H17557" t="inlineStr">
        <is>
          <t>&gt;=1.10.0</t>
        </is>
      </c>
    </row>
    <row r="17558">
      <c r="A17558" t="inlineStr">
        <is>
          <t>nova-powervm</t>
        </is>
      </c>
      <c r="B17558" t="inlineStr">
        <is>
          <t>7759d62b81d89f278e07761a9bd53cfbfc731d00</t>
        </is>
      </c>
      <c r="C17558" t="inlineStr">
        <is>
          <t>2017-02-22 22:08:00+00:00</t>
        </is>
      </c>
      <c r="D17558" t="inlineStr">
        <is>
          <t>add</t>
        </is>
      </c>
      <c r="E17558" t="inlineStr">
        <is>
          <t>pypowervm</t>
        </is>
      </c>
      <c r="F17558" t="inlineStr"/>
      <c r="G17558" t="inlineStr"/>
      <c r="H17558" t="inlineStr"/>
    </row>
    <row r="17559">
      <c r="A17559" t="inlineStr">
        <is>
          <t>nova-powervm</t>
        </is>
      </c>
      <c r="B17559" t="inlineStr">
        <is>
          <t>8ee60c5588a99a77a7951eaec0663664a7db6df1</t>
        </is>
      </c>
      <c r="C17559" t="inlineStr">
        <is>
          <t>2017-08-30 19:56:54+00:00</t>
        </is>
      </c>
      <c r="D17559" t="inlineStr">
        <is>
          <t>verchange</t>
        </is>
      </c>
      <c r="E17559" t="inlineStr">
        <is>
          <t>oslo.utils</t>
        </is>
      </c>
      <c r="F17559" t="inlineStr">
        <is>
          <t>&gt;=3.20.0</t>
        </is>
      </c>
      <c r="G17559" t="inlineStr">
        <is>
          <t>oslo.utils</t>
        </is>
      </c>
      <c r="H17559" t="inlineStr">
        <is>
          <t>&gt;=3.18.0</t>
        </is>
      </c>
    </row>
    <row r="17560">
      <c r="A17560" t="inlineStr">
        <is>
          <t>nova-powervm</t>
        </is>
      </c>
      <c r="B17560" t="inlineStr">
        <is>
          <t>8ee60c5588a99a77a7951eaec0663664a7db6df1</t>
        </is>
      </c>
      <c r="C17560" t="inlineStr">
        <is>
          <t>2017-08-30 19:56:54+00:00</t>
        </is>
      </c>
      <c r="D17560" t="inlineStr">
        <is>
          <t>verchange</t>
        </is>
      </c>
      <c r="E17560" t="inlineStr">
        <is>
          <t>oslo.config</t>
        </is>
      </c>
      <c r="F17560" t="inlineStr">
        <is>
          <t>!=4.3.0;&gt;=4.0.0;!=4.4.0</t>
        </is>
      </c>
      <c r="G17560" t="inlineStr">
        <is>
          <t>oslo.config</t>
        </is>
      </c>
      <c r="H17560" t="inlineStr">
        <is>
          <t>&gt;=3.14.0;!=3.18.0</t>
        </is>
      </c>
    </row>
    <row r="17561">
      <c r="A17561" t="inlineStr">
        <is>
          <t>nova-powervm</t>
        </is>
      </c>
      <c r="B17561" t="inlineStr">
        <is>
          <t>8ee60c5588a99a77a7951eaec0663664a7db6df1</t>
        </is>
      </c>
      <c r="C17561" t="inlineStr">
        <is>
          <t>2017-08-30 19:56:54+00:00</t>
        </is>
      </c>
      <c r="D17561" t="inlineStr">
        <is>
          <t>verchange</t>
        </is>
      </c>
      <c r="E17561" t="inlineStr">
        <is>
          <t>amqp</t>
        </is>
      </c>
      <c r="F17561" t="inlineStr">
        <is>
          <t>&gt;=2.1.0;!=2.1.4</t>
        </is>
      </c>
      <c r="G17561" t="inlineStr">
        <is>
          <t>amqp</t>
        </is>
      </c>
      <c r="H17561" t="inlineStr">
        <is>
          <t>&lt;2.0;&gt;=1.4.0</t>
        </is>
      </c>
    </row>
    <row r="17562">
      <c r="A17562" t="inlineStr">
        <is>
          <t>nova-powervm</t>
        </is>
      </c>
      <c r="B17562" t="inlineStr">
        <is>
          <t>8ee60c5588a99a77a7951eaec0663664a7db6df1</t>
        </is>
      </c>
      <c r="C17562" t="inlineStr">
        <is>
          <t>2017-08-30 19:56:54+00:00</t>
        </is>
      </c>
      <c r="D17562" t="inlineStr">
        <is>
          <t>verchange</t>
        </is>
      </c>
      <c r="E17562" t="inlineStr">
        <is>
          <t>setuptools</t>
        </is>
      </c>
      <c r="F17562" t="inlineStr">
        <is>
          <t>!=24.0.0;!=34.3.1;!=34.1.1;!=34.0.0;!=34.0.3;!=34.1.0;!=34.0.1;!=34.2.0;!=34.0.2;!=34.3.2;&gt;=16.0;!=34.3.0;!=36.2.0</t>
        </is>
      </c>
      <c r="G17562" t="inlineStr">
        <is>
          <t>setuptools</t>
        </is>
      </c>
      <c r="H17562" t="inlineStr">
        <is>
          <t>!=24.0.0;&gt;=16.0</t>
        </is>
      </c>
    </row>
    <row r="17563">
      <c r="A17563" t="inlineStr">
        <is>
          <t>nova-powervm</t>
        </is>
      </c>
      <c r="B17563" t="inlineStr">
        <is>
          <t>8ee60c5588a99a77a7951eaec0663664a7db6df1</t>
        </is>
      </c>
      <c r="C17563" t="inlineStr">
        <is>
          <t>2017-08-30 19:56:54+00:00</t>
        </is>
      </c>
      <c r="D17563" t="inlineStr">
        <is>
          <t>verchange</t>
        </is>
      </c>
      <c r="E17563" t="inlineStr">
        <is>
          <t>pypowervm</t>
        </is>
      </c>
      <c r="F17563" t="inlineStr">
        <is>
          <t>&gt;=1.1.6</t>
        </is>
      </c>
      <c r="G17563" t="inlineStr">
        <is>
          <t>pypowervm</t>
        </is>
      </c>
      <c r="H17563" t="inlineStr"/>
    </row>
    <row r="17564">
      <c r="A17564" t="inlineStr">
        <is>
          <t>nova-powervm</t>
        </is>
      </c>
      <c r="B17564" t="inlineStr">
        <is>
          <t>8ee60c5588a99a77a7951eaec0663664a7db6df1</t>
        </is>
      </c>
      <c r="C17564" t="inlineStr">
        <is>
          <t>2017-08-30 19:56:54+00:00</t>
        </is>
      </c>
      <c r="D17564" t="inlineStr">
        <is>
          <t>verchange</t>
        </is>
      </c>
      <c r="E17564" t="inlineStr">
        <is>
          <t>Babel</t>
        </is>
      </c>
      <c r="F17564" t="inlineStr">
        <is>
          <t>&gt;=2.3.4;!=2.4.0</t>
        </is>
      </c>
      <c r="G17564" t="inlineStr">
        <is>
          <t>Babel</t>
        </is>
      </c>
      <c r="H17564" t="inlineStr">
        <is>
          <t>&gt;=2.3.4</t>
        </is>
      </c>
    </row>
    <row r="17565">
      <c r="A17565" t="inlineStr">
        <is>
          <t>nova-powervm</t>
        </is>
      </c>
      <c r="B17565" t="inlineStr">
        <is>
          <t>8ee60c5588a99a77a7951eaec0663664a7db6df1</t>
        </is>
      </c>
      <c r="C17565" t="inlineStr">
        <is>
          <t>2017-08-30 19:56:54+00:00</t>
        </is>
      </c>
      <c r="D17565" t="inlineStr">
        <is>
          <t>verchange</t>
        </is>
      </c>
      <c r="E17565" t="inlineStr">
        <is>
          <t>pbr</t>
        </is>
      </c>
      <c r="F17565" t="inlineStr">
        <is>
          <t>&gt;=2.0.0;!=2.1.0</t>
        </is>
      </c>
      <c r="G17565" t="inlineStr">
        <is>
          <t>pbr</t>
        </is>
      </c>
      <c r="H17565" t="inlineStr">
        <is>
          <t>&gt;=1.8</t>
        </is>
      </c>
    </row>
    <row r="17566">
      <c r="A17566" t="inlineStr">
        <is>
          <t>nova-powervm</t>
        </is>
      </c>
      <c r="B17566" t="inlineStr">
        <is>
          <t>8ee60c5588a99a77a7951eaec0663664a7db6df1</t>
        </is>
      </c>
      <c r="C17566" t="inlineStr">
        <is>
          <t>2017-08-30 19:56:54+00:00</t>
        </is>
      </c>
      <c r="D17566" t="inlineStr">
        <is>
          <t>verchange</t>
        </is>
      </c>
      <c r="E17566" t="inlineStr">
        <is>
          <t>oslo.log</t>
        </is>
      </c>
      <c r="F17566" t="inlineStr">
        <is>
          <t>&gt;=3.22.0</t>
        </is>
      </c>
      <c r="G17566" t="inlineStr">
        <is>
          <t>oslo.log</t>
        </is>
      </c>
      <c r="H17566" t="inlineStr">
        <is>
          <t>&gt;=3.11.0</t>
        </is>
      </c>
    </row>
    <row r="17567">
      <c r="A17567" t="inlineStr">
        <is>
          <t>nova-powervm</t>
        </is>
      </c>
      <c r="B17567" t="inlineStr">
        <is>
          <t>8ee60c5588a99a77a7951eaec0663664a7db6df1</t>
        </is>
      </c>
      <c r="C17567" t="inlineStr">
        <is>
          <t>2017-08-30 19:56:54+00:00</t>
        </is>
      </c>
      <c r="D17567" t="inlineStr">
        <is>
          <t>verchange</t>
        </is>
      </c>
      <c r="E17567" t="inlineStr">
        <is>
          <t>oslo.serialization</t>
        </is>
      </c>
      <c r="F17567" t="inlineStr">
        <is>
          <t>&gt;=1.10.0;!=2.19.1</t>
        </is>
      </c>
      <c r="G17567" t="inlineStr">
        <is>
          <t>oslo.serialization</t>
        </is>
      </c>
      <c r="H17567" t="inlineStr">
        <is>
          <t>&gt;=1.10.0</t>
        </is>
      </c>
    </row>
    <row r="17568">
      <c r="A17568" t="inlineStr">
        <is>
          <t>nova-powervm</t>
        </is>
      </c>
      <c r="B17568" t="inlineStr">
        <is>
          <t>2999bff2d0e651cc091757d0501f82af2691daf6</t>
        </is>
      </c>
      <c r="C17568" t="inlineStr">
        <is>
          <t>2018-02-28 16:34:05+00:00</t>
        </is>
      </c>
      <c r="D17568" t="inlineStr">
        <is>
          <t>verchange</t>
        </is>
      </c>
      <c r="E17568" t="inlineStr">
        <is>
          <t>six</t>
        </is>
      </c>
      <c r="F17568" t="inlineStr">
        <is>
          <t>&gt;=1.10.0</t>
        </is>
      </c>
      <c r="G17568" t="inlineStr">
        <is>
          <t>six</t>
        </is>
      </c>
      <c r="H17568" t="inlineStr">
        <is>
          <t>&gt;=1.9.0</t>
        </is>
      </c>
    </row>
    <row r="17569">
      <c r="A17569" t="inlineStr">
        <is>
          <t>nova-powervm</t>
        </is>
      </c>
      <c r="B17569" t="inlineStr">
        <is>
          <t>2999bff2d0e651cc091757d0501f82af2691daf6</t>
        </is>
      </c>
      <c r="C17569" t="inlineStr">
        <is>
          <t>2018-02-28 16:34:05+00:00</t>
        </is>
      </c>
      <c r="D17569" t="inlineStr">
        <is>
          <t>verchange</t>
        </is>
      </c>
      <c r="E17569" t="inlineStr">
        <is>
          <t>oslo.utils</t>
        </is>
      </c>
      <c r="F17569" t="inlineStr">
        <is>
          <t>&gt;=3.33.0</t>
        </is>
      </c>
      <c r="G17569" t="inlineStr">
        <is>
          <t>oslo.utils</t>
        </is>
      </c>
      <c r="H17569" t="inlineStr">
        <is>
          <t>&gt;=3.20.0</t>
        </is>
      </c>
    </row>
    <row r="17570">
      <c r="A17570" t="inlineStr">
        <is>
          <t>nova-powervm</t>
        </is>
      </c>
      <c r="B17570" t="inlineStr">
        <is>
          <t>2999bff2d0e651cc091757d0501f82af2691daf6</t>
        </is>
      </c>
      <c r="C17570" t="inlineStr">
        <is>
          <t>2018-02-28 16:34:05+00:00</t>
        </is>
      </c>
      <c r="D17570" t="inlineStr">
        <is>
          <t>verchange</t>
        </is>
      </c>
      <c r="E17570" t="inlineStr">
        <is>
          <t>amqp</t>
        </is>
      </c>
      <c r="F17570" t="inlineStr">
        <is>
          <t>!=2.1.4;&gt;=2.1.1</t>
        </is>
      </c>
      <c r="G17570" t="inlineStr">
        <is>
          <t>amqp</t>
        </is>
      </c>
      <c r="H17570" t="inlineStr">
        <is>
          <t>&gt;=2.1.0;!=2.1.4</t>
        </is>
      </c>
    </row>
    <row r="17571">
      <c r="A17571" t="inlineStr">
        <is>
          <t>nova-powervm</t>
        </is>
      </c>
      <c r="B17571" t="inlineStr">
        <is>
          <t>2999bff2d0e651cc091757d0501f82af2691daf6</t>
        </is>
      </c>
      <c r="C17571" t="inlineStr">
        <is>
          <t>2018-02-28 16:34:05+00:00</t>
        </is>
      </c>
      <c r="D17571" t="inlineStr">
        <is>
          <t>verchange</t>
        </is>
      </c>
      <c r="E17571" t="inlineStr">
        <is>
          <t>oslo.config</t>
        </is>
      </c>
      <c r="F17571" t="inlineStr">
        <is>
          <t>&gt;=5.1.0</t>
        </is>
      </c>
      <c r="G17571" t="inlineStr">
        <is>
          <t>oslo.config</t>
        </is>
      </c>
      <c r="H17571" t="inlineStr">
        <is>
          <t>!=4.3.0;&gt;=4.0.0;!=4.4.0</t>
        </is>
      </c>
    </row>
    <row r="17572">
      <c r="A17572" t="inlineStr">
        <is>
          <t>nova-powervm</t>
        </is>
      </c>
      <c r="B17572" t="inlineStr">
        <is>
          <t>2999bff2d0e651cc091757d0501f82af2691daf6</t>
        </is>
      </c>
      <c r="C17572" t="inlineStr">
        <is>
          <t>2018-02-28 16:34:05+00:00</t>
        </is>
      </c>
      <c r="D17572" t="inlineStr">
        <is>
          <t>verchange</t>
        </is>
      </c>
      <c r="E17572" t="inlineStr">
        <is>
          <t>taskflow</t>
        </is>
      </c>
      <c r="F17572" t="inlineStr">
        <is>
          <t>&gt;=2.16.0</t>
        </is>
      </c>
      <c r="G17572" t="inlineStr">
        <is>
          <t>taskflow</t>
        </is>
      </c>
      <c r="H17572" t="inlineStr">
        <is>
          <t>&gt;=2.7.0</t>
        </is>
      </c>
    </row>
    <row r="17573">
      <c r="A17573" t="inlineStr">
        <is>
          <t>nova-powervm</t>
        </is>
      </c>
      <c r="B17573" t="inlineStr">
        <is>
          <t>2999bff2d0e651cc091757d0501f82af2691daf6</t>
        </is>
      </c>
      <c r="C17573" t="inlineStr">
        <is>
          <t>2018-02-28 16:34:05+00:00</t>
        </is>
      </c>
      <c r="D17573" t="inlineStr">
        <is>
          <t>verchange</t>
        </is>
      </c>
      <c r="E17573" t="inlineStr">
        <is>
          <t>pypowervm</t>
        </is>
      </c>
      <c r="F17573" t="inlineStr">
        <is>
          <t>&gt;=1.1.10</t>
        </is>
      </c>
      <c r="G17573" t="inlineStr">
        <is>
          <t>pypowervm</t>
        </is>
      </c>
      <c r="H17573" t="inlineStr">
        <is>
          <t>&gt;=1.1.6</t>
        </is>
      </c>
    </row>
    <row r="17574">
      <c r="A17574" t="inlineStr">
        <is>
          <t>nova-powervm</t>
        </is>
      </c>
      <c r="B17574" t="inlineStr">
        <is>
          <t>2999bff2d0e651cc091757d0501f82af2691daf6</t>
        </is>
      </c>
      <c r="C17574" t="inlineStr">
        <is>
          <t>2018-02-28 16:34:05+00:00</t>
        </is>
      </c>
      <c r="D17574" t="inlineStr">
        <is>
          <t>verchange</t>
        </is>
      </c>
      <c r="E17574" t="inlineStr">
        <is>
          <t>oslo.log</t>
        </is>
      </c>
      <c r="F17574" t="inlineStr">
        <is>
          <t>&gt;=3.36.0</t>
        </is>
      </c>
      <c r="G17574" t="inlineStr">
        <is>
          <t>oslo.log</t>
        </is>
      </c>
      <c r="H17574" t="inlineStr">
        <is>
          <t>&gt;=3.22.0</t>
        </is>
      </c>
    </row>
    <row r="17575">
      <c r="A17575" t="inlineStr">
        <is>
          <t>nova-powervm</t>
        </is>
      </c>
      <c r="B17575" t="inlineStr">
        <is>
          <t>2999bff2d0e651cc091757d0501f82af2691daf6</t>
        </is>
      </c>
      <c r="C17575" t="inlineStr">
        <is>
          <t>2018-02-28 16:34:05+00:00</t>
        </is>
      </c>
      <c r="D17575" t="inlineStr">
        <is>
          <t>verchange</t>
        </is>
      </c>
      <c r="E17575" t="inlineStr">
        <is>
          <t>oslo.serialization</t>
        </is>
      </c>
      <c r="F17575" t="inlineStr">
        <is>
          <t>!=2.19.1;&gt;=2.18.0</t>
        </is>
      </c>
      <c r="G17575" t="inlineStr">
        <is>
          <t>oslo.serialization</t>
        </is>
      </c>
      <c r="H17575" t="inlineStr">
        <is>
          <t>&gt;=1.10.0;!=2.19.1</t>
        </is>
      </c>
    </row>
    <row r="17576">
      <c r="A17576" t="inlineStr">
        <is>
          <t>nova-powervm</t>
        </is>
      </c>
      <c r="B17576" t="inlineStr">
        <is>
          <t>984b122668161703eee33918d570c61ae9c5b1ca</t>
        </is>
      </c>
      <c r="C17576" t="inlineStr">
        <is>
          <t>2018-08-30 14:12:23+00:00</t>
        </is>
      </c>
      <c r="D17576" t="inlineStr">
        <is>
          <t>verchange</t>
        </is>
      </c>
      <c r="E17576" t="inlineStr">
        <is>
          <t>pypowervm</t>
        </is>
      </c>
      <c r="F17576" t="inlineStr">
        <is>
          <t>&gt;=1.1.16</t>
        </is>
      </c>
      <c r="G17576" t="inlineStr">
        <is>
          <t>pypowervm</t>
        </is>
      </c>
      <c r="H17576" t="inlineStr">
        <is>
          <t>&gt;=1.1.10</t>
        </is>
      </c>
    </row>
    <row r="17577">
      <c r="A17577" t="inlineStr">
        <is>
          <t>nova-powervm</t>
        </is>
      </c>
      <c r="B17577" t="inlineStr">
        <is>
          <t>984b122668161703eee33918d570c61ae9c5b1ca</t>
        </is>
      </c>
      <c r="C17577" t="inlineStr">
        <is>
          <t>2018-08-30 14:12:23+00:00</t>
        </is>
      </c>
      <c r="D17577" t="inlineStr">
        <is>
          <t>verchange</t>
        </is>
      </c>
      <c r="E17577" t="inlineStr">
        <is>
          <t>oslo.config</t>
        </is>
      </c>
      <c r="F17577" t="inlineStr">
        <is>
          <t>&gt;=5.2.0</t>
        </is>
      </c>
      <c r="G17577" t="inlineStr">
        <is>
          <t>oslo.config</t>
        </is>
      </c>
      <c r="H17577" t="inlineStr">
        <is>
          <t>&gt;=5.1.0</t>
        </is>
      </c>
    </row>
    <row r="17578">
      <c r="A17578" t="inlineStr">
        <is>
          <t>nova-powervm</t>
        </is>
      </c>
      <c r="B17578" t="inlineStr">
        <is>
          <t>984b122668161703eee33918d570c61ae9c5b1ca</t>
        </is>
      </c>
      <c r="C17578" t="inlineStr">
        <is>
          <t>2018-08-30 14:12:23+00:00</t>
        </is>
      </c>
      <c r="D17578" t="inlineStr">
        <is>
          <t>verchange</t>
        </is>
      </c>
      <c r="E17578" t="inlineStr">
        <is>
          <t>setuptools</t>
        </is>
      </c>
      <c r="F17578" t="inlineStr">
        <is>
          <t>&gt;=21.0.0;!=24.0.0;!=34.3.1;!=34.1.1;!=34.0.0;!=34.0.3;!=34.1.0;!=34.0.1;!=34.2.0;!=34.0.2;!=34.3.2;!=34.3.0;!=36.2.0</t>
        </is>
      </c>
      <c r="G17578" t="inlineStr">
        <is>
          <t>setuptools</t>
        </is>
      </c>
      <c r="H17578" t="inlineStr">
        <is>
          <t>!=24.0.0;!=34.3.1;!=34.1.1;!=34.0.0;!=34.0.3;!=34.1.0;!=34.0.1;!=34.2.0;!=34.0.2;!=34.3.2;&gt;=16.0;!=34.3.0;!=36.2.0</t>
        </is>
      </c>
    </row>
    <row r="17579">
      <c r="A17579" t="inlineStr">
        <is>
          <t>nova-powervm</t>
        </is>
      </c>
      <c r="B17579" t="inlineStr">
        <is>
          <t>984b122668161703eee33918d570c61ae9c5b1ca</t>
        </is>
      </c>
      <c r="C17579" t="inlineStr">
        <is>
          <t>2018-08-30 14:12:23+00:00</t>
        </is>
      </c>
      <c r="D17579" t="inlineStr">
        <is>
          <t>add</t>
        </is>
      </c>
      <c r="E17579" t="inlineStr">
        <is>
          <t>python-swiftclient</t>
        </is>
      </c>
      <c r="F17579" t="inlineStr">
        <is>
          <t>&gt;=3.2.0</t>
        </is>
      </c>
      <c r="G17579" t="inlineStr"/>
      <c r="H17579" t="inlineStr"/>
    </row>
    <row r="17580">
      <c r="A17580" t="inlineStr">
        <is>
          <t>nova-powervm</t>
        </is>
      </c>
      <c r="B17580" t="inlineStr">
        <is>
          <t>984b122668161703eee33918d570c61ae9c5b1ca</t>
        </is>
      </c>
      <c r="C17580" t="inlineStr">
        <is>
          <t>2018-08-30 14:12:23+00:00</t>
        </is>
      </c>
      <c r="D17580" t="inlineStr">
        <is>
          <t>rem</t>
        </is>
      </c>
      <c r="E17580" t="inlineStr"/>
      <c r="F17580" t="inlineStr"/>
      <c r="G17580" t="inlineStr">
        <is>
          <t>amqp</t>
        </is>
      </c>
      <c r="H17580" t="inlineStr">
        <is>
          <t>!=2.1.4;&gt;=2.1.1</t>
        </is>
      </c>
    </row>
    <row r="17581">
      <c r="A17581" t="inlineStr">
        <is>
          <t>nova-powervm</t>
        </is>
      </c>
      <c r="B17581" t="inlineStr">
        <is>
          <t>dbcf3ff41ba25e17c6caf7e76e0f5876c2038c29</t>
        </is>
      </c>
      <c r="C17581" t="inlineStr">
        <is>
          <t>2019-04-10 12:16:37+00:00</t>
        </is>
      </c>
      <c r="D17581" t="inlineStr">
        <is>
          <t>verchange</t>
        </is>
      </c>
      <c r="E17581" t="inlineStr">
        <is>
          <t>oslo.utils</t>
        </is>
      </c>
      <c r="F17581" t="inlineStr">
        <is>
          <t>&gt;=3.37.0</t>
        </is>
      </c>
      <c r="G17581" t="inlineStr">
        <is>
          <t>oslo.utils</t>
        </is>
      </c>
      <c r="H17581" t="inlineStr">
        <is>
          <t>&gt;=3.33.0</t>
        </is>
      </c>
    </row>
    <row r="17582">
      <c r="A17582" t="inlineStr">
        <is>
          <t>nova-powervm</t>
        </is>
      </c>
      <c r="B17582" t="inlineStr">
        <is>
          <t>dbcf3ff41ba25e17c6caf7e76e0f5876c2038c29</t>
        </is>
      </c>
      <c r="C17582" t="inlineStr">
        <is>
          <t>2019-04-10 12:16:37+00:00</t>
        </is>
      </c>
      <c r="D17582" t="inlineStr">
        <is>
          <t>verchange</t>
        </is>
      </c>
      <c r="E17582" t="inlineStr">
        <is>
          <t>pypowervm</t>
        </is>
      </c>
      <c r="F17582" t="inlineStr">
        <is>
          <t>&gt;=1.1.20</t>
        </is>
      </c>
      <c r="G17582" t="inlineStr">
        <is>
          <t>pypowervm</t>
        </is>
      </c>
      <c r="H17582" t="inlineStr">
        <is>
          <t>&gt;=1.1.16</t>
        </is>
      </c>
    </row>
    <row r="17583">
      <c r="A17583" t="inlineStr">
        <is>
          <t>nova-powervm</t>
        </is>
      </c>
      <c r="B17583" t="inlineStr">
        <is>
          <t>5de7a5ebdca34ba56407c9e8cece6953278ce27f</t>
        </is>
      </c>
      <c r="C17583" t="inlineStr">
        <is>
          <t>2019-10-16 12:38:27+00:00</t>
        </is>
      </c>
      <c r="D17583" t="inlineStr">
        <is>
          <t>verchange</t>
        </is>
      </c>
      <c r="E17583" t="inlineStr">
        <is>
          <t>oslo.config</t>
        </is>
      </c>
      <c r="F17583" t="inlineStr">
        <is>
          <t>&gt;=6.1.0</t>
        </is>
      </c>
      <c r="G17583" t="inlineStr">
        <is>
          <t>oslo.config</t>
        </is>
      </c>
      <c r="H17583" t="inlineStr">
        <is>
          <t>&gt;=5.2.0</t>
        </is>
      </c>
    </row>
    <row r="17584">
      <c r="A17584" t="inlineStr">
        <is>
          <t>nova-powervm</t>
        </is>
      </c>
      <c r="B17584" t="inlineStr">
        <is>
          <t>5de7a5ebdca34ba56407c9e8cece6953278ce27f</t>
        </is>
      </c>
      <c r="C17584" t="inlineStr">
        <is>
          <t>2019-10-16 12:38:27+00:00</t>
        </is>
      </c>
      <c r="D17584" t="inlineStr">
        <is>
          <t>verchange</t>
        </is>
      </c>
      <c r="E17584" t="inlineStr">
        <is>
          <t>oslo.serialization</t>
        </is>
      </c>
      <c r="F17584" t="inlineStr">
        <is>
          <t>!=2.19.1;&gt;=2.21.1</t>
        </is>
      </c>
      <c r="G17584" t="inlineStr">
        <is>
          <t>oslo.serialization</t>
        </is>
      </c>
      <c r="H17584" t="inlineStr">
        <is>
          <t>!=2.19.1;&gt;=2.18.0</t>
        </is>
      </c>
    </row>
    <row r="17585">
      <c r="A17585" t="inlineStr">
        <is>
          <t>nova-powervm</t>
        </is>
      </c>
      <c r="B17585" t="inlineStr">
        <is>
          <t>5de7a5ebdca34ba56407c9e8cece6953278ce27f</t>
        </is>
      </c>
      <c r="C17585" t="inlineStr">
        <is>
          <t>2019-10-16 12:38:27+00:00</t>
        </is>
      </c>
      <c r="D17585" t="inlineStr">
        <is>
          <t>add</t>
        </is>
      </c>
      <c r="E17585" t="inlineStr">
        <is>
          <t>os-resource-classes</t>
        </is>
      </c>
      <c r="F17585" t="inlineStr">
        <is>
          <t>&gt;=0.1.0</t>
        </is>
      </c>
      <c r="G17585" t="inlineStr"/>
      <c r="H17585" t="inlineStr"/>
    </row>
    <row r="17586">
      <c r="A17586" t="inlineStr">
        <is>
          <t>nova-powervm</t>
        </is>
      </c>
      <c r="B17586" t="inlineStr">
        <is>
          <t>5de7a5ebdca34ba56407c9e8cece6953278ce27f</t>
        </is>
      </c>
      <c r="C17586" t="inlineStr">
        <is>
          <t>2019-10-16 12:38:27+00:00</t>
        </is>
      </c>
      <c r="D17586" t="inlineStr">
        <is>
          <t>add</t>
        </is>
      </c>
      <c r="E17586" t="inlineStr">
        <is>
          <t>sphinx</t>
        </is>
      </c>
      <c r="F17586" t="inlineStr">
        <is>
          <t>!=1.6.6;&gt;=1.6.2;!=1.6.7;&lt;2.0.0</t>
        </is>
      </c>
      <c r="G17586" t="inlineStr"/>
      <c r="H17586" t="inlineStr"/>
    </row>
    <row r="17587">
      <c r="A17587" t="inlineStr">
        <is>
          <t>nova-powervm</t>
        </is>
      </c>
      <c r="B17587" t="inlineStr">
        <is>
          <t>5de7a5ebdca34ba56407c9e8cece6953278ce27f</t>
        </is>
      </c>
      <c r="C17587" t="inlineStr">
        <is>
          <t>2019-10-16 12:38:27+00:00</t>
        </is>
      </c>
      <c r="D17587" t="inlineStr">
        <is>
          <t>add</t>
        </is>
      </c>
      <c r="E17587" t="inlineStr">
        <is>
          <t>sphinx</t>
        </is>
      </c>
      <c r="F17587" t="inlineStr">
        <is>
          <t>!=1.6.6;&gt;=1.6.2;!=1.6.7;!=2.1.0</t>
        </is>
      </c>
      <c r="G17587" t="inlineStr"/>
      <c r="H17587" t="inlineStr"/>
    </row>
    <row r="17588">
      <c r="A17588" t="inlineStr">
        <is>
          <t>ingestors</t>
        </is>
      </c>
      <c r="B17588" t="inlineStr">
        <is>
          <t>28a56bc7edd77dbd7910c94dac40916032edc177</t>
        </is>
      </c>
      <c r="C17588" t="inlineStr">
        <is>
          <t>2020-05-13 08:58:42+00:00</t>
        </is>
      </c>
      <c r="D17588" t="inlineStr">
        <is>
          <t>add</t>
        </is>
      </c>
      <c r="E17588" t="inlineStr">
        <is>
          <t>banal</t>
        </is>
      </c>
      <c r="F17588">
        <f>=1.0.1</f>
        <v/>
      </c>
      <c r="G17588" t="inlineStr"/>
      <c r="H17588" t="inlineStr"/>
    </row>
    <row r="17589">
      <c r="A17589" t="inlineStr">
        <is>
          <t>ingestors</t>
        </is>
      </c>
      <c r="B17589" t="inlineStr">
        <is>
          <t>28a56bc7edd77dbd7910c94dac40916032edc177</t>
        </is>
      </c>
      <c r="C17589" t="inlineStr">
        <is>
          <t>2020-05-13 08:58:42+00:00</t>
        </is>
      </c>
      <c r="D17589" t="inlineStr">
        <is>
          <t>add</t>
        </is>
      </c>
      <c r="E17589" t="inlineStr">
        <is>
          <t>urlnormalizer</t>
        </is>
      </c>
      <c r="F17589">
        <f>=1.2.5</f>
        <v/>
      </c>
      <c r="G17589" t="inlineStr"/>
      <c r="H17589" t="inlineStr"/>
    </row>
    <row r="17590">
      <c r="A17590" t="inlineStr">
        <is>
          <t>ingestors</t>
        </is>
      </c>
      <c r="B17590" t="inlineStr">
        <is>
          <t>28a56bc7edd77dbd7910c94dac40916032edc177</t>
        </is>
      </c>
      <c r="C17590" t="inlineStr">
        <is>
          <t>2020-05-13 08:58:42+00:00</t>
        </is>
      </c>
      <c r="D17590" t="inlineStr">
        <is>
          <t>add</t>
        </is>
      </c>
      <c r="E17590" t="inlineStr">
        <is>
          <t>followthemoney</t>
        </is>
      </c>
      <c r="F17590">
        <f>=1.30.2</f>
        <v/>
      </c>
      <c r="G17590" t="inlineStr"/>
      <c r="H17590" t="inlineStr"/>
    </row>
    <row r="17591">
      <c r="A17591" t="inlineStr">
        <is>
          <t>ingestors</t>
        </is>
      </c>
      <c r="B17591" t="inlineStr">
        <is>
          <t>28a56bc7edd77dbd7910c94dac40916032edc177</t>
        </is>
      </c>
      <c r="C17591" t="inlineStr">
        <is>
          <t>2020-05-13 08:58:42+00:00</t>
        </is>
      </c>
      <c r="D17591" t="inlineStr">
        <is>
          <t>add</t>
        </is>
      </c>
      <c r="E17591" t="inlineStr">
        <is>
          <t>fingerprints</t>
        </is>
      </c>
      <c r="F17591">
        <f>=1.0.1</f>
        <v/>
      </c>
      <c r="G17591" t="inlineStr"/>
      <c r="H17591" t="inlineStr"/>
    </row>
    <row r="17592">
      <c r="A17592" t="inlineStr">
        <is>
          <t>ingestors</t>
        </is>
      </c>
      <c r="B17592" t="inlineStr">
        <is>
          <t>28a56bc7edd77dbd7910c94dac40916032edc177</t>
        </is>
      </c>
      <c r="C17592" t="inlineStr">
        <is>
          <t>2020-05-13 08:58:42+00:00</t>
        </is>
      </c>
      <c r="D17592" t="inlineStr">
        <is>
          <t>add</t>
        </is>
      </c>
      <c r="E17592" t="inlineStr">
        <is>
          <t>servicelayer</t>
        </is>
      </c>
      <c r="F17592">
        <f>=1.10.4</f>
        <v/>
      </c>
      <c r="G17592" t="inlineStr"/>
      <c r="H17592" t="inlineStr"/>
    </row>
    <row r="17593">
      <c r="A17593" t="inlineStr">
        <is>
          <t>ingestors</t>
        </is>
      </c>
      <c r="B17593" t="inlineStr">
        <is>
          <t>28a56bc7edd77dbd7910c94dac40916032edc177</t>
        </is>
      </c>
      <c r="C17593" t="inlineStr">
        <is>
          <t>2020-05-13 08:58:42+00:00</t>
        </is>
      </c>
      <c r="D17593" t="inlineStr">
        <is>
          <t>add</t>
        </is>
      </c>
      <c r="E17593" t="inlineStr">
        <is>
          <t>normality</t>
        </is>
      </c>
      <c r="F17593">
        <f>=2.0.0</f>
        <v/>
      </c>
      <c r="G17593" t="inlineStr"/>
      <c r="H17593" t="inlineStr"/>
    </row>
    <row r="17594">
      <c r="A17594" t="inlineStr">
        <is>
          <t>ingestors</t>
        </is>
      </c>
      <c r="B17594" t="inlineStr">
        <is>
          <t>28a56bc7edd77dbd7910c94dac40916032edc177</t>
        </is>
      </c>
      <c r="C17594" t="inlineStr">
        <is>
          <t>2020-05-13 08:58:42+00:00</t>
        </is>
      </c>
      <c r="D17594" t="inlineStr">
        <is>
          <t>add</t>
        </is>
      </c>
      <c r="E17594" t="inlineStr">
        <is>
          <t>pantomime</t>
        </is>
      </c>
      <c r="F17594">
        <f>=0.4.0</f>
        <v/>
      </c>
      <c r="G17594" t="inlineStr"/>
      <c r="H17594" t="inlineStr"/>
    </row>
    <row r="17595">
      <c r="A17595" t="inlineStr">
        <is>
          <t>ingestors</t>
        </is>
      </c>
      <c r="B17595" t="inlineStr">
        <is>
          <t>28a56bc7edd77dbd7910c94dac40916032edc177</t>
        </is>
      </c>
      <c r="C17595" t="inlineStr">
        <is>
          <t>2020-05-13 08:58:42+00:00</t>
        </is>
      </c>
      <c r="D17595" t="inlineStr">
        <is>
          <t>add</t>
        </is>
      </c>
      <c r="E17595" t="inlineStr">
        <is>
          <t>balkhash</t>
        </is>
      </c>
      <c r="F17595">
        <f>=1.2.1</f>
        <v/>
      </c>
      <c r="G17595" t="inlineStr"/>
      <c r="H17595" t="inlineStr"/>
    </row>
    <row r="17596">
      <c r="A17596" t="inlineStr">
        <is>
          <t>ingestors</t>
        </is>
      </c>
      <c r="B17596" t="inlineStr">
        <is>
          <t>28a56bc7edd77dbd7910c94dac40916032edc177</t>
        </is>
      </c>
      <c r="C17596" t="inlineStr">
        <is>
          <t>2020-05-13 08:58:42+00:00</t>
        </is>
      </c>
      <c r="D17596" t="inlineStr">
        <is>
          <t>add</t>
        </is>
      </c>
      <c r="E17596" t="inlineStr">
        <is>
          <t>Flask</t>
        </is>
      </c>
      <c r="F17596">
        <f>=1.1.2</f>
        <v/>
      </c>
      <c r="G17596" t="inlineStr"/>
      <c r="H17596" t="inlineStr"/>
    </row>
    <row r="17597">
      <c r="A17597" t="inlineStr">
        <is>
          <t>ingestors</t>
        </is>
      </c>
      <c r="B17597" t="inlineStr">
        <is>
          <t>28a56bc7edd77dbd7910c94dac40916032edc177</t>
        </is>
      </c>
      <c r="C17597" t="inlineStr">
        <is>
          <t>2020-05-13 08:58:42+00:00</t>
        </is>
      </c>
      <c r="D17597" t="inlineStr">
        <is>
          <t>add</t>
        </is>
      </c>
      <c r="E17597" t="inlineStr">
        <is>
          <t>Flask-SQLAlchemy</t>
        </is>
      </c>
      <c r="F17597">
        <f>=2.4.1</f>
        <v/>
      </c>
      <c r="G17597" t="inlineStr"/>
      <c r="H17597" t="inlineStr"/>
    </row>
    <row r="17598">
      <c r="A17598" t="inlineStr">
        <is>
          <t>ingestors</t>
        </is>
      </c>
      <c r="B17598" t="inlineStr">
        <is>
          <t>28a56bc7edd77dbd7910c94dac40916032edc177</t>
        </is>
      </c>
      <c r="C17598" t="inlineStr">
        <is>
          <t>2020-05-13 08:58:42+00:00</t>
        </is>
      </c>
      <c r="D17598" t="inlineStr">
        <is>
          <t>add</t>
        </is>
      </c>
      <c r="E17598" t="inlineStr">
        <is>
          <t>Flask-Mail</t>
        </is>
      </c>
      <c r="F17598">
        <f>=0.9.1</f>
        <v/>
      </c>
      <c r="G17598" t="inlineStr"/>
      <c r="H17598" t="inlineStr"/>
    </row>
    <row r="17599">
      <c r="A17599" t="inlineStr">
        <is>
          <t>ingestors</t>
        </is>
      </c>
      <c r="B17599" t="inlineStr">
        <is>
          <t>28a56bc7edd77dbd7910c94dac40916032edc177</t>
        </is>
      </c>
      <c r="C17599" t="inlineStr">
        <is>
          <t>2020-05-13 08:58:42+00:00</t>
        </is>
      </c>
      <c r="D17599" t="inlineStr">
        <is>
          <t>add</t>
        </is>
      </c>
      <c r="E17599" t="inlineStr">
        <is>
          <t>Flask-Migrate</t>
        </is>
      </c>
      <c r="F17599">
        <f>=2.5.3</f>
        <v/>
      </c>
      <c r="G17599" t="inlineStr"/>
      <c r="H17599" t="inlineStr"/>
    </row>
    <row r="17600">
      <c r="A17600" t="inlineStr">
        <is>
          <t>ingestors</t>
        </is>
      </c>
      <c r="B17600" t="inlineStr">
        <is>
          <t>28a56bc7edd77dbd7910c94dac40916032edc177</t>
        </is>
      </c>
      <c r="C17600" t="inlineStr">
        <is>
          <t>2020-05-13 08:58:42+00:00</t>
        </is>
      </c>
      <c r="D17600" t="inlineStr">
        <is>
          <t>add</t>
        </is>
      </c>
      <c r="E17600" t="inlineStr">
        <is>
          <t>Flask-Cors</t>
        </is>
      </c>
      <c r="F17600">
        <f>=3.0.8</f>
        <v/>
      </c>
      <c r="G17600" t="inlineStr"/>
      <c r="H17600" t="inlineStr"/>
    </row>
    <row r="17601">
      <c r="A17601" t="inlineStr">
        <is>
          <t>ingestors</t>
        </is>
      </c>
      <c r="B17601" t="inlineStr">
        <is>
          <t>28a56bc7edd77dbd7910c94dac40916032edc177</t>
        </is>
      </c>
      <c r="C17601" t="inlineStr">
        <is>
          <t>2020-05-13 08:58:42+00:00</t>
        </is>
      </c>
      <c r="D17601" t="inlineStr">
        <is>
          <t>add</t>
        </is>
      </c>
      <c r="E17601" t="inlineStr">
        <is>
          <t>Flask-Babel</t>
        </is>
      </c>
      <c r="F17601">
        <f>=1.0.0</f>
        <v/>
      </c>
      <c r="G17601" t="inlineStr"/>
      <c r="H17601" t="inlineStr"/>
    </row>
    <row r="17602">
      <c r="A17602" t="inlineStr">
        <is>
          <t>ingestors</t>
        </is>
      </c>
      <c r="B17602" t="inlineStr">
        <is>
          <t>28a56bc7edd77dbd7910c94dac40916032edc177</t>
        </is>
      </c>
      <c r="C17602" t="inlineStr">
        <is>
          <t>2020-05-13 08:58:42+00:00</t>
        </is>
      </c>
      <c r="D17602" t="inlineStr">
        <is>
          <t>add</t>
        </is>
      </c>
      <c r="E17602" t="inlineStr">
        <is>
          <t>flask-talisman</t>
        </is>
      </c>
      <c r="F17602">
        <f>=0.7.0</f>
        <v/>
      </c>
      <c r="G17602" t="inlineStr"/>
      <c r="H17602" t="inlineStr"/>
    </row>
    <row r="17603">
      <c r="A17603" t="inlineStr">
        <is>
          <t>ingestors</t>
        </is>
      </c>
      <c r="B17603" t="inlineStr">
        <is>
          <t>28a56bc7edd77dbd7910c94dac40916032edc177</t>
        </is>
      </c>
      <c r="C17603" t="inlineStr">
        <is>
          <t>2020-05-13 08:58:42+00:00</t>
        </is>
      </c>
      <c r="D17603" t="inlineStr">
        <is>
          <t>add</t>
        </is>
      </c>
      <c r="E17603" t="inlineStr">
        <is>
          <t>SQLAlchemy</t>
        </is>
      </c>
      <c r="F17603">
        <f>=1.3.16</f>
        <v/>
      </c>
      <c r="G17603" t="inlineStr"/>
      <c r="H17603" t="inlineStr"/>
    </row>
    <row r="17604">
      <c r="A17604" t="inlineStr">
        <is>
          <t>ingestors</t>
        </is>
      </c>
      <c r="B17604" t="inlineStr">
        <is>
          <t>28a56bc7edd77dbd7910c94dac40916032edc177</t>
        </is>
      </c>
      <c r="C17604" t="inlineStr">
        <is>
          <t>2020-05-13 08:58:42+00:00</t>
        </is>
      </c>
      <c r="D17604" t="inlineStr">
        <is>
          <t>add</t>
        </is>
      </c>
      <c r="E17604" t="inlineStr">
        <is>
          <t>alembic</t>
        </is>
      </c>
      <c r="F17604">
        <f>=1.4.2</f>
        <v/>
      </c>
      <c r="G17604" t="inlineStr"/>
      <c r="H17604" t="inlineStr"/>
    </row>
    <row r="17605">
      <c r="A17605" t="inlineStr">
        <is>
          <t>ingestors</t>
        </is>
      </c>
      <c r="B17605" t="inlineStr">
        <is>
          <t>28a56bc7edd77dbd7910c94dac40916032edc177</t>
        </is>
      </c>
      <c r="C17605" t="inlineStr">
        <is>
          <t>2020-05-13 08:58:42+00:00</t>
        </is>
      </c>
      <c r="D17605" t="inlineStr">
        <is>
          <t>add</t>
        </is>
      </c>
      <c r="E17605" t="inlineStr">
        <is>
          <t>authlib</t>
        </is>
      </c>
      <c r="F17605">
        <f>=0.14.2</f>
        <v/>
      </c>
      <c r="G17605" t="inlineStr"/>
      <c r="H17605" t="inlineStr"/>
    </row>
    <row r="17606">
      <c r="A17606" t="inlineStr">
        <is>
          <t>ingestors</t>
        </is>
      </c>
      <c r="B17606" t="inlineStr">
        <is>
          <t>28a56bc7edd77dbd7910c94dac40916032edc177</t>
        </is>
      </c>
      <c r="C17606" t="inlineStr">
        <is>
          <t>2020-05-13 08:58:42+00:00</t>
        </is>
      </c>
      <c r="D17606" t="inlineStr">
        <is>
          <t>add</t>
        </is>
      </c>
      <c r="E17606" t="inlineStr">
        <is>
          <t>elasticsearch</t>
        </is>
      </c>
      <c r="F17606">
        <f>=7.6.0</f>
        <v/>
      </c>
      <c r="G17606" t="inlineStr"/>
      <c r="H17606" t="inlineStr"/>
    </row>
    <row r="17607">
      <c r="A17607" t="inlineStr">
        <is>
          <t>ingestors</t>
        </is>
      </c>
      <c r="B17607" t="inlineStr">
        <is>
          <t>28a56bc7edd77dbd7910c94dac40916032edc177</t>
        </is>
      </c>
      <c r="C17607" t="inlineStr">
        <is>
          <t>2020-05-13 08:58:42+00:00</t>
        </is>
      </c>
      <c r="D17607" t="inlineStr">
        <is>
          <t>add</t>
        </is>
      </c>
      <c r="E17607" t="inlineStr">
        <is>
          <t>marshmallow</t>
        </is>
      </c>
      <c r="F17607">
        <f>=2.19.2</f>
        <v/>
      </c>
      <c r="G17607" t="inlineStr"/>
      <c r="H17607" t="inlineStr"/>
    </row>
    <row r="17608">
      <c r="A17608" t="inlineStr">
        <is>
          <t>ingestors</t>
        </is>
      </c>
      <c r="B17608" t="inlineStr">
        <is>
          <t>28a56bc7edd77dbd7910c94dac40916032edc177</t>
        </is>
      </c>
      <c r="C17608" t="inlineStr">
        <is>
          <t>2020-05-13 08:58:42+00:00</t>
        </is>
      </c>
      <c r="D17608" t="inlineStr">
        <is>
          <t>add</t>
        </is>
      </c>
      <c r="E17608" t="inlineStr">
        <is>
          <t>gunicorn</t>
        </is>
      </c>
      <c r="F17608">
        <f>=20.0.4</f>
        <v/>
      </c>
      <c r="G17608" t="inlineStr"/>
      <c r="H17608" t="inlineStr"/>
    </row>
    <row r="17609">
      <c r="A17609" t="inlineStr">
        <is>
          <t>ingestors</t>
        </is>
      </c>
      <c r="B17609" t="inlineStr">
        <is>
          <t>28a56bc7edd77dbd7910c94dac40916032edc177</t>
        </is>
      </c>
      <c r="C17609" t="inlineStr">
        <is>
          <t>2020-05-13 08:58:42+00:00</t>
        </is>
      </c>
      <c r="D17609" t="inlineStr">
        <is>
          <t>add</t>
        </is>
      </c>
      <c r="E17609" t="inlineStr">
        <is>
          <t>jsonschema</t>
        </is>
      </c>
      <c r="F17609">
        <f>=3.2.0</f>
        <v/>
      </c>
      <c r="G17609" t="inlineStr"/>
      <c r="H17609" t="inlineStr"/>
    </row>
    <row r="17610">
      <c r="A17610" t="inlineStr">
        <is>
          <t>ingestors</t>
        </is>
      </c>
      <c r="B17610" t="inlineStr">
        <is>
          <t>28a56bc7edd77dbd7910c94dac40916032edc177</t>
        </is>
      </c>
      <c r="C17610" t="inlineStr">
        <is>
          <t>2020-05-13 08:58:42+00:00</t>
        </is>
      </c>
      <c r="D17610" t="inlineStr">
        <is>
          <t>add</t>
        </is>
      </c>
      <c r="E17610" t="inlineStr">
        <is>
          <t>apispec</t>
        </is>
      </c>
      <c r="F17610">
        <f>=3.3.0</f>
        <v/>
      </c>
      <c r="G17610" t="inlineStr"/>
      <c r="H17610" t="inlineStr"/>
    </row>
    <row r="17611">
      <c r="A17611" t="inlineStr">
        <is>
          <t>ingestors</t>
        </is>
      </c>
      <c r="B17611" t="inlineStr">
        <is>
          <t>28a56bc7edd77dbd7910c94dac40916032edc177</t>
        </is>
      </c>
      <c r="C17611" t="inlineStr">
        <is>
          <t>2020-05-13 08:58:42+00:00</t>
        </is>
      </c>
      <c r="D17611" t="inlineStr">
        <is>
          <t>add</t>
        </is>
      </c>
      <c r="E17611" t="inlineStr">
        <is>
          <t>apispec-webframeworks</t>
        </is>
      </c>
      <c r="F17611">
        <f>=0.5.2</f>
        <v/>
      </c>
      <c r="G17611" t="inlineStr"/>
      <c r="H17611" t="inlineStr"/>
    </row>
    <row r="17612">
      <c r="A17612" t="inlineStr">
        <is>
          <t>ingestors</t>
        </is>
      </c>
      <c r="B17612" t="inlineStr">
        <is>
          <t>28a56bc7edd77dbd7910c94dac40916032edc177</t>
        </is>
      </c>
      <c r="C17612" t="inlineStr">
        <is>
          <t>2020-05-13 08:58:42+00:00</t>
        </is>
      </c>
      <c r="D17612" t="inlineStr">
        <is>
          <t>add</t>
        </is>
      </c>
      <c r="E17612" t="inlineStr">
        <is>
          <t>blinker</t>
        </is>
      </c>
      <c r="F17612">
        <f>=1.4</f>
        <v/>
      </c>
      <c r="G17612" t="inlineStr"/>
      <c r="H17612" t="inlineStr"/>
    </row>
    <row r="17613">
      <c r="A17613" t="inlineStr">
        <is>
          <t>ingestors</t>
        </is>
      </c>
      <c r="B17613" t="inlineStr">
        <is>
          <t>28a56bc7edd77dbd7910c94dac40916032edc177</t>
        </is>
      </c>
      <c r="C17613" t="inlineStr">
        <is>
          <t>2020-05-13 08:58:42+00:00</t>
        </is>
      </c>
      <c r="D17613" t="inlineStr">
        <is>
          <t>add</t>
        </is>
      </c>
      <c r="E17613" t="inlineStr">
        <is>
          <t>Babel</t>
        </is>
      </c>
      <c r="F17613">
        <f>=2.8.0</f>
        <v/>
      </c>
      <c r="G17613" t="inlineStr"/>
      <c r="H17613" t="inlineStr"/>
    </row>
    <row r="17614">
      <c r="A17614" t="inlineStr">
        <is>
          <t>ingestors</t>
        </is>
      </c>
      <c r="B17614" t="inlineStr">
        <is>
          <t>28a56bc7edd77dbd7910c94dac40916032edc177</t>
        </is>
      </c>
      <c r="C17614" t="inlineStr">
        <is>
          <t>2020-05-13 08:58:42+00:00</t>
        </is>
      </c>
      <c r="D17614" t="inlineStr">
        <is>
          <t>add</t>
        </is>
      </c>
      <c r="E17614" t="inlineStr">
        <is>
          <t>PyYAML</t>
        </is>
      </c>
      <c r="F17614">
        <f>=5.3.1</f>
        <v/>
      </c>
      <c r="G17614" t="inlineStr"/>
      <c r="H17614" t="inlineStr"/>
    </row>
    <row r="17615">
      <c r="A17615" t="inlineStr">
        <is>
          <t>ingestors</t>
        </is>
      </c>
      <c r="B17615" t="inlineStr">
        <is>
          <t>28a56bc7edd77dbd7910c94dac40916032edc177</t>
        </is>
      </c>
      <c r="C17615" t="inlineStr">
        <is>
          <t>2020-05-13 08:58:42+00:00</t>
        </is>
      </c>
      <c r="D17615" t="inlineStr">
        <is>
          <t>add</t>
        </is>
      </c>
      <c r="E17615" t="inlineStr">
        <is>
          <t>pyjwt</t>
        </is>
      </c>
      <c r="F17615">
        <f>=1.7.1</f>
        <v/>
      </c>
      <c r="G17615" t="inlineStr"/>
      <c r="H17615" t="inlineStr"/>
    </row>
    <row r="17616">
      <c r="A17616" t="inlineStr">
        <is>
          <t>ingestors</t>
        </is>
      </c>
      <c r="B17616" t="inlineStr">
        <is>
          <t>28a56bc7edd77dbd7910c94dac40916032edc177</t>
        </is>
      </c>
      <c r="C17616" t="inlineStr">
        <is>
          <t>2020-05-13 08:58:42+00:00</t>
        </is>
      </c>
      <c r="D17616" t="inlineStr">
        <is>
          <t>add</t>
        </is>
      </c>
      <c r="E17616" t="inlineStr">
        <is>
          <t>cryptography</t>
        </is>
      </c>
      <c r="F17616">
        <f>=2.9.2</f>
        <v/>
      </c>
      <c r="G17616" t="inlineStr"/>
      <c r="H17616" t="inlineStr"/>
    </row>
    <row r="17617">
      <c r="A17617" t="inlineStr">
        <is>
          <t>ingestors</t>
        </is>
      </c>
      <c r="B17617" t="inlineStr">
        <is>
          <t>28a56bc7edd77dbd7910c94dac40916032edc177</t>
        </is>
      </c>
      <c r="C17617" t="inlineStr">
        <is>
          <t>2020-05-13 08:58:42+00:00</t>
        </is>
      </c>
      <c r="D17617" t="inlineStr">
        <is>
          <t>add</t>
        </is>
      </c>
      <c r="E17617" t="inlineStr">
        <is>
          <t>rdflib</t>
        </is>
      </c>
      <c r="F17617">
        <f>=5.0.0</f>
        <v/>
      </c>
      <c r="G17617" t="inlineStr"/>
      <c r="H17617" t="inlineStr"/>
    </row>
    <row r="17618">
      <c r="A17618" t="inlineStr">
        <is>
          <t>ingestors</t>
        </is>
      </c>
      <c r="B17618" t="inlineStr">
        <is>
          <t>28a56bc7edd77dbd7910c94dac40916032edc177</t>
        </is>
      </c>
      <c r="C17618" t="inlineStr">
        <is>
          <t>2020-05-13 08:58:42+00:00</t>
        </is>
      </c>
      <c r="D17618" t="inlineStr">
        <is>
          <t>add</t>
        </is>
      </c>
      <c r="E17618" t="inlineStr">
        <is>
          <t>requests</t>
        </is>
      </c>
      <c r="F17618">
        <f>=2.23.0</f>
        <v/>
      </c>
      <c r="G17618" t="inlineStr"/>
      <c r="H17618" t="inlineStr"/>
    </row>
    <row r="17619">
      <c r="A17619" t="inlineStr">
        <is>
          <t>ingestors</t>
        </is>
      </c>
      <c r="B17619" t="inlineStr">
        <is>
          <t>28a56bc7edd77dbd7910c94dac40916032edc177</t>
        </is>
      </c>
      <c r="C17619" t="inlineStr">
        <is>
          <t>2020-05-13 08:58:42+00:00</t>
        </is>
      </c>
      <c r="D17619" t="inlineStr">
        <is>
          <t>add</t>
        </is>
      </c>
      <c r="E17619" t="inlineStr">
        <is>
          <t>urllib3</t>
        </is>
      </c>
      <c r="F17619">
        <f>=1.25.9</f>
        <v/>
      </c>
      <c r="G17619" t="inlineStr"/>
      <c r="H17619" t="inlineStr"/>
    </row>
    <row r="17620">
      <c r="A17620" t="inlineStr">
        <is>
          <t>ingestors</t>
        </is>
      </c>
      <c r="B17620" t="inlineStr">
        <is>
          <t>28a56bc7edd77dbd7910c94dac40916032edc177</t>
        </is>
      </c>
      <c r="C17620" t="inlineStr">
        <is>
          <t>2020-05-13 08:58:42+00:00</t>
        </is>
      </c>
      <c r="D17620" t="inlineStr">
        <is>
          <t>add</t>
        </is>
      </c>
      <c r="E17620" t="inlineStr">
        <is>
          <t>networkx</t>
        </is>
      </c>
      <c r="F17620">
        <f>=2.4</f>
        <v/>
      </c>
      <c r="G17620" t="inlineStr"/>
      <c r="H17620" t="inlineStr"/>
    </row>
    <row r="17621">
      <c r="A17621" t="inlineStr">
        <is>
          <t>ingestors</t>
        </is>
      </c>
      <c r="B17621" t="inlineStr">
        <is>
          <t>28a56bc7edd77dbd7910c94dac40916032edc177</t>
        </is>
      </c>
      <c r="C17621" t="inlineStr">
        <is>
          <t>2020-05-13 08:58:42+00:00</t>
        </is>
      </c>
      <c r="D17621" t="inlineStr">
        <is>
          <t>add</t>
        </is>
      </c>
      <c r="E17621" t="inlineStr">
        <is>
          <t>zipstream</t>
        </is>
      </c>
      <c r="F17621">
        <f>=1.1.4</f>
        <v/>
      </c>
      <c r="G17621" t="inlineStr"/>
      <c r="H17621" t="inlineStr"/>
    </row>
    <row r="17622">
      <c r="A17622" t="inlineStr">
        <is>
          <t>ingestors</t>
        </is>
      </c>
      <c r="B17622" t="inlineStr">
        <is>
          <t>28a56bc7edd77dbd7910c94dac40916032edc177</t>
        </is>
      </c>
      <c r="C17622" t="inlineStr">
        <is>
          <t>2020-05-13 08:58:42+00:00</t>
        </is>
      </c>
      <c r="D17622" t="inlineStr">
        <is>
          <t>add</t>
        </is>
      </c>
      <c r="E17622" t="inlineStr">
        <is>
          <t>tabulate</t>
        </is>
      </c>
      <c r="F17622">
        <f>=0.8.7</f>
        <v/>
      </c>
      <c r="G17622" t="inlineStr"/>
      <c r="H17622" t="inlineStr"/>
    </row>
    <row r="17623">
      <c r="A17623" t="inlineStr">
        <is>
          <t>ingestors</t>
        </is>
      </c>
      <c r="B17623" t="inlineStr">
        <is>
          <t>28a56bc7edd77dbd7910c94dac40916032edc177</t>
        </is>
      </c>
      <c r="C17623" t="inlineStr">
        <is>
          <t>2020-05-13 08:58:42+00:00</t>
        </is>
      </c>
      <c r="D17623" t="inlineStr">
        <is>
          <t>add</t>
        </is>
      </c>
      <c r="E17623" t="inlineStr">
        <is>
          <t>grpcio</t>
        </is>
      </c>
      <c r="F17623">
        <f>=1.28.1</f>
        <v/>
      </c>
      <c r="G17623" t="inlineStr"/>
      <c r="H17623" t="inlineStr"/>
    </row>
    <row r="17624">
      <c r="A17624" t="inlineStr">
        <is>
          <t>ingestors</t>
        </is>
      </c>
      <c r="B17624" t="inlineStr">
        <is>
          <t>28a56bc7edd77dbd7910c94dac40916032edc177</t>
        </is>
      </c>
      <c r="C17624" t="inlineStr">
        <is>
          <t>2020-05-13 08:58:42+00:00</t>
        </is>
      </c>
      <c r="D17624" t="inlineStr">
        <is>
          <t>add</t>
        </is>
      </c>
      <c r="E17624" t="inlineStr">
        <is>
          <t>google-cloud-storage</t>
        </is>
      </c>
      <c r="F17624">
        <f>=1.28.1</f>
        <v/>
      </c>
      <c r="G17624" t="inlineStr"/>
      <c r="H17624" t="inlineStr"/>
    </row>
    <row r="17625">
      <c r="A17625" t="inlineStr">
        <is>
          <t>ingestors</t>
        </is>
      </c>
      <c r="B17625" t="inlineStr">
        <is>
          <t>28a56bc7edd77dbd7910c94dac40916032edc177</t>
        </is>
      </c>
      <c r="C17625" t="inlineStr">
        <is>
          <t>2020-05-13 08:58:42+00:00</t>
        </is>
      </c>
      <c r="D17625" t="inlineStr">
        <is>
          <t>add</t>
        </is>
      </c>
      <c r="E17625" t="inlineStr">
        <is>
          <t>google-cloud-logging</t>
        </is>
      </c>
      <c r="F17625">
        <f>=1.15.0</f>
        <v/>
      </c>
      <c r="G17625" t="inlineStr"/>
      <c r="H17625" t="inlineStr"/>
    </row>
    <row r="17626">
      <c r="A17626" t="inlineStr">
        <is>
          <t>ingestors</t>
        </is>
      </c>
      <c r="B17626" t="inlineStr">
        <is>
          <t>28a56bc7edd77dbd7910c94dac40916032edc177</t>
        </is>
      </c>
      <c r="C17626" t="inlineStr">
        <is>
          <t>2020-05-13 08:58:42+00:00</t>
        </is>
      </c>
      <c r="D17626" t="inlineStr">
        <is>
          <t>add</t>
        </is>
      </c>
      <c r="E17626" t="inlineStr">
        <is>
          <t>factory-boy</t>
        </is>
      </c>
      <c r="F17626">
        <f>=2.12.0</f>
        <v/>
      </c>
      <c r="G17626" t="inlineStr"/>
      <c r="H17626" t="inlineStr"/>
    </row>
    <row r="17627">
      <c r="A17627" t="inlineStr">
        <is>
          <t>ingestors</t>
        </is>
      </c>
      <c r="B17627" t="inlineStr">
        <is>
          <t>28a56bc7edd77dbd7910c94dac40916032edc177</t>
        </is>
      </c>
      <c r="C17627" t="inlineStr">
        <is>
          <t>2020-05-13 08:58:42+00:00</t>
        </is>
      </c>
      <c r="D17627" t="inlineStr">
        <is>
          <t>add</t>
        </is>
      </c>
      <c r="E17627" t="inlineStr">
        <is>
          <t>Faker</t>
        </is>
      </c>
      <c r="F17627">
        <f>=4.0.3</f>
        <v/>
      </c>
      <c r="G17627" t="inlineStr"/>
      <c r="H17627" t="inlineStr"/>
    </row>
    <row r="17628">
      <c r="A17628" t="inlineStr">
        <is>
          <t>ingestors</t>
        </is>
      </c>
      <c r="B17628" t="inlineStr">
        <is>
          <t>28a56bc7edd77dbd7910c94dac40916032edc177</t>
        </is>
      </c>
      <c r="C17628" t="inlineStr">
        <is>
          <t>2020-05-13 08:58:42+00:00</t>
        </is>
      </c>
      <c r="D17628" t="inlineStr">
        <is>
          <t>add</t>
        </is>
      </c>
      <c r="E17628" t="inlineStr">
        <is>
          <t>nose</t>
        </is>
      </c>
      <c r="F17628" t="inlineStr"/>
      <c r="G17628" t="inlineStr"/>
      <c r="H17628" t="inlineStr"/>
    </row>
    <row r="17629">
      <c r="A17629" t="inlineStr">
        <is>
          <t>ingestors</t>
        </is>
      </c>
      <c r="B17629" t="inlineStr">
        <is>
          <t>28a56bc7edd77dbd7910c94dac40916032edc177</t>
        </is>
      </c>
      <c r="C17629" t="inlineStr">
        <is>
          <t>2020-05-13 08:58:42+00:00</t>
        </is>
      </c>
      <c r="D17629" t="inlineStr">
        <is>
          <t>add</t>
        </is>
      </c>
      <c r="E17629" t="inlineStr">
        <is>
          <t>coverage</t>
        </is>
      </c>
      <c r="F17629" t="inlineStr"/>
      <c r="G17629" t="inlineStr"/>
      <c r="H17629" t="inlineStr"/>
    </row>
    <row r="17630">
      <c r="A17630" t="inlineStr">
        <is>
          <t>ingestors</t>
        </is>
      </c>
      <c r="B17630" t="inlineStr">
        <is>
          <t>28a56bc7edd77dbd7910c94dac40916032edc177</t>
        </is>
      </c>
      <c r="C17630" t="inlineStr">
        <is>
          <t>2020-05-13 08:58:42+00:00</t>
        </is>
      </c>
      <c r="D17630" t="inlineStr">
        <is>
          <t>add</t>
        </is>
      </c>
      <c r="E17630" t="inlineStr">
        <is>
          <t>coveralls</t>
        </is>
      </c>
      <c r="F17630" t="inlineStr"/>
      <c r="G17630" t="inlineStr"/>
      <c r="H17630" t="inlineStr"/>
    </row>
    <row r="17631">
      <c r="A17631" t="inlineStr">
        <is>
          <t>ingestors</t>
        </is>
      </c>
      <c r="B17631" t="inlineStr">
        <is>
          <t>28a56bc7edd77dbd7910c94dac40916032edc177</t>
        </is>
      </c>
      <c r="C17631" t="inlineStr">
        <is>
          <t>2020-05-13 08:58:42+00:00</t>
        </is>
      </c>
      <c r="D17631" t="inlineStr">
        <is>
          <t>add</t>
        </is>
      </c>
      <c r="E17631" t="inlineStr">
        <is>
          <t>python-json-logger</t>
        </is>
      </c>
      <c r="F17631">
        <f>=0.1.11</f>
        <v/>
      </c>
      <c r="G17631" t="inlineStr"/>
      <c r="H17631" t="inlineStr"/>
    </row>
    <row r="17632">
      <c r="A17632" t="inlineStr">
        <is>
          <t>ingestors</t>
        </is>
      </c>
      <c r="B17632" t="inlineStr">
        <is>
          <t>7ae1e6fa9c0af85accab739efea4eb61df48e390</t>
        </is>
      </c>
      <c r="C17632" t="inlineStr">
        <is>
          <t>2020-05-26 15:40:32+00:00</t>
        </is>
      </c>
      <c r="D17632" t="inlineStr">
        <is>
          <t>verchange</t>
        </is>
      </c>
      <c r="E17632" t="inlineStr">
        <is>
          <t>elasticsearch</t>
        </is>
      </c>
      <c r="F17632">
        <f>=7.7.0</f>
        <v/>
      </c>
      <c r="G17632" t="inlineStr">
        <is>
          <t>elasticsearch</t>
        </is>
      </c>
      <c r="H17632">
        <f>=7.6.0</f>
        <v/>
      </c>
    </row>
    <row r="17633">
      <c r="A17633" t="inlineStr">
        <is>
          <t>ingestors</t>
        </is>
      </c>
      <c r="B17633" t="inlineStr">
        <is>
          <t>7ae1e6fa9c0af85accab739efea4eb61df48e390</t>
        </is>
      </c>
      <c r="C17633" t="inlineStr">
        <is>
          <t>2020-05-26 15:40:32+00:00</t>
        </is>
      </c>
      <c r="D17633" t="inlineStr">
        <is>
          <t>verchange</t>
        </is>
      </c>
      <c r="E17633" t="inlineStr">
        <is>
          <t>authlib</t>
        </is>
      </c>
      <c r="F17633">
        <f>=0.14.3</f>
        <v/>
      </c>
      <c r="G17633" t="inlineStr">
        <is>
          <t>authlib</t>
        </is>
      </c>
      <c r="H17633">
        <f>=0.14.2</f>
        <v/>
      </c>
    </row>
    <row r="17634">
      <c r="A17634" t="inlineStr">
        <is>
          <t>ingestors</t>
        </is>
      </c>
      <c r="B17634" t="inlineStr">
        <is>
          <t>7ae1e6fa9c0af85accab739efea4eb61df48e390</t>
        </is>
      </c>
      <c r="C17634" t="inlineStr">
        <is>
          <t>2020-05-26 15:40:32+00:00</t>
        </is>
      </c>
      <c r="D17634" t="inlineStr">
        <is>
          <t>verchange</t>
        </is>
      </c>
      <c r="E17634" t="inlineStr">
        <is>
          <t>Faker</t>
        </is>
      </c>
      <c r="F17634">
        <f>=4.1.0</f>
        <v/>
      </c>
      <c r="G17634" t="inlineStr">
        <is>
          <t>Faker</t>
        </is>
      </c>
      <c r="H17634">
        <f>=4.0.3</f>
        <v/>
      </c>
    </row>
    <row r="17635">
      <c r="A17635" t="inlineStr">
        <is>
          <t>ingestors</t>
        </is>
      </c>
      <c r="B17635" t="inlineStr">
        <is>
          <t>7ae1e6fa9c0af85accab739efea4eb61df48e390</t>
        </is>
      </c>
      <c r="C17635" t="inlineStr">
        <is>
          <t>2020-05-26 15:40:32+00:00</t>
        </is>
      </c>
      <c r="D17635" t="inlineStr">
        <is>
          <t>verchange</t>
        </is>
      </c>
      <c r="E17635" t="inlineStr">
        <is>
          <t>grpcio</t>
        </is>
      </c>
      <c r="F17635">
        <f>=1.29.0</f>
        <v/>
      </c>
      <c r="G17635" t="inlineStr">
        <is>
          <t>grpcio</t>
        </is>
      </c>
      <c r="H17635">
        <f>=1.28.1</f>
        <v/>
      </c>
    </row>
    <row r="17636">
      <c r="A17636" t="inlineStr">
        <is>
          <t>ingestors</t>
        </is>
      </c>
      <c r="B17636" t="inlineStr">
        <is>
          <t>7ae1e6fa9c0af85accab739efea4eb61df48e390</t>
        </is>
      </c>
      <c r="C17636" t="inlineStr">
        <is>
          <t>2020-05-26 15:40:32+00:00</t>
        </is>
      </c>
      <c r="D17636" t="inlineStr">
        <is>
          <t>verchange</t>
        </is>
      </c>
      <c r="E17636" t="inlineStr">
        <is>
          <t>SQLAlchemy</t>
        </is>
      </c>
      <c r="F17636">
        <f>=1.3.17</f>
        <v/>
      </c>
      <c r="G17636" t="inlineStr">
        <is>
          <t>SQLAlchemy</t>
        </is>
      </c>
      <c r="H17636">
        <f>=1.3.16</f>
        <v/>
      </c>
    </row>
    <row r="17637">
      <c r="A17637" t="inlineStr">
        <is>
          <t>ingestors</t>
        </is>
      </c>
      <c r="B17637" t="inlineStr">
        <is>
          <t>7ae1e6fa9c0af85accab739efea4eb61df48e390</t>
        </is>
      </c>
      <c r="C17637" t="inlineStr">
        <is>
          <t>2020-05-26 15:40:32+00:00</t>
        </is>
      </c>
      <c r="D17637" t="inlineStr">
        <is>
          <t>verchange</t>
        </is>
      </c>
      <c r="E17637" t="inlineStr">
        <is>
          <t>servicelayer</t>
        </is>
      </c>
      <c r="F17637">
        <f>=1.11.0</f>
        <v/>
      </c>
      <c r="G17637" t="inlineStr">
        <is>
          <t>servicelayer</t>
        </is>
      </c>
      <c r="H17637">
        <f>=1.10.4</f>
        <v/>
      </c>
    </row>
    <row r="17638">
      <c r="A17638" t="inlineStr">
        <is>
          <t>ingestors</t>
        </is>
      </c>
      <c r="B17638" t="inlineStr">
        <is>
          <t>7ae1e6fa9c0af85accab739efea4eb61df48e390</t>
        </is>
      </c>
      <c r="C17638" t="inlineStr">
        <is>
          <t>2020-05-26 15:40:32+00:00</t>
        </is>
      </c>
      <c r="D17638" t="inlineStr">
        <is>
          <t>verchange</t>
        </is>
      </c>
      <c r="E17638" t="inlineStr">
        <is>
          <t>followthemoney</t>
        </is>
      </c>
      <c r="F17638">
        <f>=1.31.0</f>
        <v/>
      </c>
      <c r="G17638" t="inlineStr">
        <is>
          <t>followthemoney</t>
        </is>
      </c>
      <c r="H17638">
        <f>=1.30.2</f>
        <v/>
      </c>
    </row>
    <row r="17639">
      <c r="A17639" t="inlineStr">
        <is>
          <t>ingestors</t>
        </is>
      </c>
      <c r="B17639" t="inlineStr">
        <is>
          <t>aa447e62430a9ff594304dabb3ab223dbd1daba9</t>
        </is>
      </c>
      <c r="C17639" t="inlineStr">
        <is>
          <t>2020-06-10 16:29:17+00:00</t>
        </is>
      </c>
      <c r="D17639" t="inlineStr">
        <is>
          <t>verchange</t>
        </is>
      </c>
      <c r="E17639" t="inlineStr">
        <is>
          <t>elasticsearch</t>
        </is>
      </c>
      <c r="F17639">
        <f>=7.7.1</f>
        <v/>
      </c>
      <c r="G17639" t="inlineStr">
        <is>
          <t>elasticsearch</t>
        </is>
      </c>
      <c r="H17639">
        <f>=7.7.0</f>
        <v/>
      </c>
    </row>
    <row r="17640">
      <c r="A17640" t="inlineStr">
        <is>
          <t>ingestors</t>
        </is>
      </c>
      <c r="B17640" t="inlineStr">
        <is>
          <t>aa447e62430a9ff594304dabb3ab223dbd1daba9</t>
        </is>
      </c>
      <c r="C17640" t="inlineStr">
        <is>
          <t>2020-06-10 16:29:17+00:00</t>
        </is>
      </c>
      <c r="D17640" t="inlineStr">
        <is>
          <t>verchange</t>
        </is>
      </c>
      <c r="E17640" t="inlineStr">
        <is>
          <t>followthemoney</t>
        </is>
      </c>
      <c r="F17640">
        <f>=1.33.0</f>
        <v/>
      </c>
      <c r="G17640" t="inlineStr">
        <is>
          <t>followthemoney</t>
        </is>
      </c>
      <c r="H17640">
        <f>=1.31.0</f>
        <v/>
      </c>
    </row>
    <row r="17641">
      <c r="A17641" t="inlineStr">
        <is>
          <t>ingestors</t>
        </is>
      </c>
      <c r="B17641" t="inlineStr">
        <is>
          <t>aa447e62430a9ff594304dabb3ab223dbd1daba9</t>
        </is>
      </c>
      <c r="C17641" t="inlineStr">
        <is>
          <t>2020-06-10 16:29:17+00:00</t>
        </is>
      </c>
      <c r="D17641" t="inlineStr">
        <is>
          <t>verchange</t>
        </is>
      </c>
      <c r="E17641" t="inlineStr">
        <is>
          <t>apispec</t>
        </is>
      </c>
      <c r="F17641">
        <f>=3.3.1</f>
        <v/>
      </c>
      <c r="G17641" t="inlineStr">
        <is>
          <t>apispec</t>
        </is>
      </c>
      <c r="H17641">
        <f>=3.3.0</f>
        <v/>
      </c>
    </row>
    <row r="17642">
      <c r="A17642" t="inlineStr">
        <is>
          <t>ingestors</t>
        </is>
      </c>
      <c r="B17642" t="inlineStr">
        <is>
          <t>aa447e62430a9ff594304dabb3ab223dbd1daba9</t>
        </is>
      </c>
      <c r="C17642" t="inlineStr">
        <is>
          <t>2020-06-10 16:29:17+00:00</t>
        </is>
      </c>
      <c r="D17642" t="inlineStr">
        <is>
          <t>verchange</t>
        </is>
      </c>
      <c r="E17642" t="inlineStr">
        <is>
          <t>Flask-SQLAlchemy</t>
        </is>
      </c>
      <c r="F17642">
        <f>=2.4.3</f>
        <v/>
      </c>
      <c r="G17642" t="inlineStr">
        <is>
          <t>Flask-SQLAlchemy</t>
        </is>
      </c>
      <c r="H17642">
        <f>=2.4.1</f>
        <v/>
      </c>
    </row>
    <row r="17643">
      <c r="A17643" t="inlineStr">
        <is>
          <t>ingestors</t>
        </is>
      </c>
      <c r="B17643" t="inlineStr">
        <is>
          <t>aa447e62430a9ff594304dabb3ab223dbd1daba9</t>
        </is>
      </c>
      <c r="C17643" t="inlineStr">
        <is>
          <t>2020-06-10 16:29:17+00:00</t>
        </is>
      </c>
      <c r="D17643" t="inlineStr">
        <is>
          <t>add</t>
        </is>
      </c>
      <c r="E17643" t="inlineStr">
        <is>
          <t>followthemoney-store</t>
        </is>
      </c>
      <c r="F17643">
        <f>=2.1.7</f>
        <v/>
      </c>
      <c r="G17643" t="inlineStr"/>
      <c r="H17643" t="inlineStr"/>
    </row>
    <row r="17644">
      <c r="A17644" t="inlineStr">
        <is>
          <t>ingestors</t>
        </is>
      </c>
      <c r="B17644" t="inlineStr">
        <is>
          <t>aa447e62430a9ff594304dabb3ab223dbd1daba9</t>
        </is>
      </c>
      <c r="C17644" t="inlineStr">
        <is>
          <t>2020-06-10 16:29:17+00:00</t>
        </is>
      </c>
      <c r="D17644" t="inlineStr">
        <is>
          <t>rem</t>
        </is>
      </c>
      <c r="E17644" t="inlineStr"/>
      <c r="F17644" t="inlineStr"/>
      <c r="G17644" t="inlineStr">
        <is>
          <t>balkhash</t>
        </is>
      </c>
      <c r="H17644">
        <f>=1.2.1</f>
        <v/>
      </c>
    </row>
    <row r="17645">
      <c r="A17645" t="inlineStr">
        <is>
          <t>ingestors</t>
        </is>
      </c>
      <c r="B17645" t="inlineStr">
        <is>
          <t>8558706f6e0d26cea269a3d59cf9222f31a61b9c</t>
        </is>
      </c>
      <c r="C17645" t="inlineStr">
        <is>
          <t>2020-06-16 06:18:56+00:00</t>
        </is>
      </c>
      <c r="D17645" t="inlineStr">
        <is>
          <t>verchange</t>
        </is>
      </c>
      <c r="E17645" t="inlineStr">
        <is>
          <t>google-cloud-storage</t>
        </is>
      </c>
      <c r="F17645">
        <f>=1.29.0</f>
        <v/>
      </c>
      <c r="G17645" t="inlineStr">
        <is>
          <t>google-cloud-storage</t>
        </is>
      </c>
      <c r="H17645">
        <f>=1.28.1</f>
        <v/>
      </c>
    </row>
    <row r="17646">
      <c r="A17646" t="inlineStr">
        <is>
          <t>ingestors</t>
        </is>
      </c>
      <c r="B17646" t="inlineStr">
        <is>
          <t>8558706f6e0d26cea269a3d59cf9222f31a61b9c</t>
        </is>
      </c>
      <c r="C17646" t="inlineStr">
        <is>
          <t>2020-06-16 06:18:56+00:00</t>
        </is>
      </c>
      <c r="D17646" t="inlineStr">
        <is>
          <t>verchange</t>
        </is>
      </c>
      <c r="E17646" t="inlineStr">
        <is>
          <t>servicelayer</t>
        </is>
      </c>
      <c r="F17646">
        <f>=1.11.1</f>
        <v/>
      </c>
      <c r="G17646" t="inlineStr">
        <is>
          <t>servicelayer</t>
        </is>
      </c>
      <c r="H17646">
        <f>=1.11.0</f>
        <v/>
      </c>
    </row>
    <row r="17647">
      <c r="A17647" t="inlineStr">
        <is>
          <t>ingestors</t>
        </is>
      </c>
      <c r="B17647" t="inlineStr">
        <is>
          <t>3f70723a1ca1fea0f4acf97c54d507b047ab7914</t>
        </is>
      </c>
      <c r="C17647" t="inlineStr">
        <is>
          <t>2020-06-23 09:50:08+00:00</t>
        </is>
      </c>
      <c r="D17647" t="inlineStr">
        <is>
          <t>verchange</t>
        </is>
      </c>
      <c r="E17647" t="inlineStr">
        <is>
          <t>elasticsearch</t>
        </is>
      </c>
      <c r="F17647">
        <f>=7.8.0</f>
        <v/>
      </c>
      <c r="G17647" t="inlineStr">
        <is>
          <t>elasticsearch</t>
        </is>
      </c>
      <c r="H17647">
        <f>=7.7.1</f>
        <v/>
      </c>
    </row>
    <row r="17648">
      <c r="A17648" t="inlineStr">
        <is>
          <t>ingestors</t>
        </is>
      </c>
      <c r="B17648" t="inlineStr">
        <is>
          <t>3f70723a1ca1fea0f4acf97c54d507b047ab7914</t>
        </is>
      </c>
      <c r="C17648" t="inlineStr">
        <is>
          <t>2020-06-23 09:50:08+00:00</t>
        </is>
      </c>
      <c r="D17648" t="inlineStr">
        <is>
          <t>verchange</t>
        </is>
      </c>
      <c r="E17648" t="inlineStr">
        <is>
          <t>requests</t>
        </is>
      </c>
      <c r="F17648">
        <f>=2.24.0</f>
        <v/>
      </c>
      <c r="G17648" t="inlineStr">
        <is>
          <t>requests</t>
        </is>
      </c>
      <c r="H17648">
        <f>=2.23.0</f>
        <v/>
      </c>
    </row>
    <row r="17649">
      <c r="A17649" t="inlineStr">
        <is>
          <t>ingestors</t>
        </is>
      </c>
      <c r="B17649" t="inlineStr">
        <is>
          <t>3f70723a1ca1fea0f4acf97c54d507b047ab7914</t>
        </is>
      </c>
      <c r="C17649" t="inlineStr">
        <is>
          <t>2020-06-23 09:50:08+00:00</t>
        </is>
      </c>
      <c r="D17649" t="inlineStr">
        <is>
          <t>verchange</t>
        </is>
      </c>
      <c r="E17649" t="inlineStr">
        <is>
          <t>Faker</t>
        </is>
      </c>
      <c r="F17649">
        <f>=4.1.1</f>
        <v/>
      </c>
      <c r="G17649" t="inlineStr">
        <is>
          <t>Faker</t>
        </is>
      </c>
      <c r="H17649">
        <f>=4.1.0</f>
        <v/>
      </c>
    </row>
    <row r="17650">
      <c r="A17650" t="inlineStr">
        <is>
          <t>ingestors</t>
        </is>
      </c>
      <c r="B17650" t="inlineStr">
        <is>
          <t>3f70723a1ca1fea0f4acf97c54d507b047ab7914</t>
        </is>
      </c>
      <c r="C17650" t="inlineStr">
        <is>
          <t>2020-06-23 09:50:08+00:00</t>
        </is>
      </c>
      <c r="D17650" t="inlineStr">
        <is>
          <t>verchange</t>
        </is>
      </c>
      <c r="E17650" t="inlineStr">
        <is>
          <t>google-cloud-logging</t>
        </is>
      </c>
      <c r="F17650">
        <f>=1.15.0</f>
        <v/>
      </c>
      <c r="G17650" t="inlineStr">
        <is>
          <t>google-cloud-logging</t>
        </is>
      </c>
      <c r="H17650">
        <f>=1.15.0</f>
        <v/>
      </c>
    </row>
    <row r="17651">
      <c r="A17651" t="inlineStr">
        <is>
          <t>ingestors</t>
        </is>
      </c>
      <c r="B17651" t="inlineStr">
        <is>
          <t>3f70723a1ca1fea0f4acf97c54d507b047ab7914</t>
        </is>
      </c>
      <c r="C17651" t="inlineStr">
        <is>
          <t>2020-06-23 09:50:08+00:00</t>
        </is>
      </c>
      <c r="D17651" t="inlineStr">
        <is>
          <t>verchange</t>
        </is>
      </c>
      <c r="E17651" t="inlineStr">
        <is>
          <t>normality</t>
        </is>
      </c>
      <c r="F17651">
        <f>=2.1.1</f>
        <v/>
      </c>
      <c r="G17651" t="inlineStr">
        <is>
          <t>normality</t>
        </is>
      </c>
      <c r="H17651">
        <f>=2.0.0</f>
        <v/>
      </c>
    </row>
    <row r="17652">
      <c r="A17652" t="inlineStr">
        <is>
          <t>ingestors</t>
        </is>
      </c>
      <c r="B17652" t="inlineStr">
        <is>
          <t>3f70723a1ca1fea0f4acf97c54d507b047ab7914</t>
        </is>
      </c>
      <c r="C17652" t="inlineStr">
        <is>
          <t>2020-06-23 09:50:08+00:00</t>
        </is>
      </c>
      <c r="D17652" t="inlineStr">
        <is>
          <t>verchange</t>
        </is>
      </c>
      <c r="E17652" t="inlineStr">
        <is>
          <t>servicelayer</t>
        </is>
      </c>
      <c r="F17652">
        <f>=1.12.1</f>
        <v/>
      </c>
      <c r="G17652" t="inlineStr">
        <is>
          <t>servicelayer</t>
        </is>
      </c>
      <c r="H17652">
        <f>=1.11.1</f>
        <v/>
      </c>
    </row>
    <row r="17653">
      <c r="A17653" t="inlineStr">
        <is>
          <t>ingestors</t>
        </is>
      </c>
      <c r="B17653" t="inlineStr">
        <is>
          <t>3f70723a1ca1fea0f4acf97c54d507b047ab7914</t>
        </is>
      </c>
      <c r="C17653" t="inlineStr">
        <is>
          <t>2020-06-23 09:50:08+00:00</t>
        </is>
      </c>
      <c r="D17653" t="inlineStr">
        <is>
          <t>rem</t>
        </is>
      </c>
      <c r="E17653" t="inlineStr"/>
      <c r="F17653" t="inlineStr"/>
      <c r="G17653" t="inlineStr">
        <is>
          <t>grpcio</t>
        </is>
      </c>
      <c r="H17653">
        <f>=1.29.0</f>
        <v/>
      </c>
    </row>
    <row r="17654">
      <c r="A17654" t="inlineStr">
        <is>
          <t>ingestors</t>
        </is>
      </c>
      <c r="B17654" t="inlineStr">
        <is>
          <t>3f70723a1ca1fea0f4acf97c54d507b047ab7914</t>
        </is>
      </c>
      <c r="C17654" t="inlineStr">
        <is>
          <t>2020-06-23 09:50:08+00:00</t>
        </is>
      </c>
      <c r="D17654" t="inlineStr">
        <is>
          <t>rem</t>
        </is>
      </c>
      <c r="E17654" t="inlineStr"/>
      <c r="F17654" t="inlineStr"/>
      <c r="G17654" t="inlineStr">
        <is>
          <t>google-cloud-storage</t>
        </is>
      </c>
      <c r="H17654">
        <f>=1.29.0</f>
        <v/>
      </c>
    </row>
    <row r="17655">
      <c r="A17655" t="inlineStr">
        <is>
          <t>ingestors</t>
        </is>
      </c>
      <c r="B17655" t="inlineStr">
        <is>
          <t>4d3846c05718e1fa007a8db1b24e0cfc721f8aec</t>
        </is>
      </c>
      <c r="C17655" t="inlineStr">
        <is>
          <t>2020-06-29 16:17:15+00:00</t>
        </is>
      </c>
      <c r="D17655" t="inlineStr">
        <is>
          <t>add</t>
        </is>
      </c>
      <c r="E17655" t="inlineStr">
        <is>
          <t>python-frontmatter</t>
        </is>
      </c>
      <c r="F17655">
        <f>=0.5.0</f>
        <v/>
      </c>
      <c r="G17655" t="inlineStr"/>
      <c r="H17655" t="inlineStr"/>
    </row>
    <row r="17656">
      <c r="A17656" t="inlineStr">
        <is>
          <t>ingestors</t>
        </is>
      </c>
      <c r="B17656" t="inlineStr">
        <is>
          <t>3a0d91ece2dce88ad3259594c7b642485235a048</t>
        </is>
      </c>
      <c r="C17656" t="inlineStr">
        <is>
          <t>2020-07-01 16:16:25+00:00</t>
        </is>
      </c>
      <c r="D17656" t="inlineStr">
        <is>
          <t>verchange</t>
        </is>
      </c>
      <c r="E17656" t="inlineStr">
        <is>
          <t>servicelayer</t>
        </is>
      </c>
      <c r="F17656">
        <f>=1.13.3</f>
        <v/>
      </c>
      <c r="G17656" t="inlineStr">
        <is>
          <t>servicelayer</t>
        </is>
      </c>
      <c r="H17656">
        <f>=1.12.1</f>
        <v/>
      </c>
    </row>
    <row r="17657">
      <c r="A17657" t="inlineStr">
        <is>
          <t>ingestors</t>
        </is>
      </c>
      <c r="B17657" t="inlineStr">
        <is>
          <t>3a0d91ece2dce88ad3259594c7b642485235a048</t>
        </is>
      </c>
      <c r="C17657" t="inlineStr">
        <is>
          <t>2020-07-01 16:16:25+00:00</t>
        </is>
      </c>
      <c r="D17657" t="inlineStr">
        <is>
          <t>verchange</t>
        </is>
      </c>
      <c r="E17657" t="inlineStr">
        <is>
          <t>followthemoney</t>
        </is>
      </c>
      <c r="F17657">
        <f>=1.33.2</f>
        <v/>
      </c>
      <c r="G17657" t="inlineStr">
        <is>
          <t>followthemoney</t>
        </is>
      </c>
      <c r="H17657">
        <f>=1.33.0</f>
        <v/>
      </c>
    </row>
    <row r="17658">
      <c r="A17658" t="inlineStr">
        <is>
          <t>ingestors</t>
        </is>
      </c>
      <c r="B17658" t="inlineStr">
        <is>
          <t>629b60231be0171c3ee138b665a8ecc4882e316a</t>
        </is>
      </c>
      <c r="C17658" t="inlineStr">
        <is>
          <t>2020-07-06 07:27:57+00:00</t>
        </is>
      </c>
      <c r="D17658" t="inlineStr">
        <is>
          <t>verchange</t>
        </is>
      </c>
      <c r="E17658" t="inlineStr">
        <is>
          <t>servicelayer</t>
        </is>
      </c>
      <c r="F17658">
        <f>=1.13.4</f>
        <v/>
      </c>
      <c r="G17658" t="inlineStr">
        <is>
          <t>servicelayer</t>
        </is>
      </c>
      <c r="H17658">
        <f>=1.13.3</f>
        <v/>
      </c>
    </row>
    <row r="17659">
      <c r="A17659" t="inlineStr">
        <is>
          <t>ingestors</t>
        </is>
      </c>
      <c r="B17659" t="inlineStr">
        <is>
          <t>629b60231be0171c3ee138b665a8ecc4882e316a</t>
        </is>
      </c>
      <c r="C17659" t="inlineStr">
        <is>
          <t>2020-07-06 07:27:57+00:00</t>
        </is>
      </c>
      <c r="D17659" t="inlineStr">
        <is>
          <t>verchange</t>
        </is>
      </c>
      <c r="E17659" t="inlineStr">
        <is>
          <t>followthemoney</t>
        </is>
      </c>
      <c r="F17659">
        <f>=1.33.3</f>
        <v/>
      </c>
      <c r="G17659" t="inlineStr">
        <is>
          <t>followthemoney</t>
        </is>
      </c>
      <c r="H17659">
        <f>=1.33.2</f>
        <v/>
      </c>
    </row>
    <row r="17660">
      <c r="A17660" t="inlineStr">
        <is>
          <t>ingestors</t>
        </is>
      </c>
      <c r="B17660" t="inlineStr">
        <is>
          <t>167af6432d5cca45c56a9ca797e454b62aa4815a</t>
        </is>
      </c>
      <c r="C17660" t="inlineStr">
        <is>
          <t>2020-07-13 10:00:08+00:00</t>
        </is>
      </c>
      <c r="D17660" t="inlineStr">
        <is>
          <t>verchange</t>
        </is>
      </c>
      <c r="E17660" t="inlineStr">
        <is>
          <t>followthemoney</t>
        </is>
      </c>
      <c r="F17660">
        <f>=1.33.4</f>
        <v/>
      </c>
      <c r="G17660" t="inlineStr">
        <is>
          <t>followthemoney</t>
        </is>
      </c>
      <c r="H17660">
        <f>=1.33.3</f>
        <v/>
      </c>
    </row>
    <row r="17661">
      <c r="A17661" t="inlineStr">
        <is>
          <t>ingestors</t>
        </is>
      </c>
      <c r="B17661" t="inlineStr">
        <is>
          <t>167af6432d5cca45c56a9ca797e454b62aa4815a</t>
        </is>
      </c>
      <c r="C17661" t="inlineStr">
        <is>
          <t>2020-07-13 10:00:08+00:00</t>
        </is>
      </c>
      <c r="D17661" t="inlineStr">
        <is>
          <t>verchange</t>
        </is>
      </c>
      <c r="E17661" t="inlineStr">
        <is>
          <t>SQLAlchemy</t>
        </is>
      </c>
      <c r="F17661">
        <f>=1.3.18</f>
        <v/>
      </c>
      <c r="G17661" t="inlineStr">
        <is>
          <t>SQLAlchemy</t>
        </is>
      </c>
      <c r="H17661">
        <f>=1.3.17</f>
        <v/>
      </c>
    </row>
    <row r="17662">
      <c r="A17662" t="inlineStr">
        <is>
          <t>ingestors</t>
        </is>
      </c>
      <c r="B17662" t="inlineStr">
        <is>
          <t>fecb73487877339af40b3963025cb714d9463a7e</t>
        </is>
      </c>
      <c r="C17662" t="inlineStr">
        <is>
          <t>2020-07-22 17:55:17+00:00</t>
        </is>
      </c>
      <c r="D17662" t="inlineStr">
        <is>
          <t>verchange</t>
        </is>
      </c>
      <c r="E17662" t="inlineStr">
        <is>
          <t>followthemoney</t>
        </is>
      </c>
      <c r="F17662">
        <f>=1.33.6</f>
        <v/>
      </c>
      <c r="G17662" t="inlineStr">
        <is>
          <t>followthemoney</t>
        </is>
      </c>
      <c r="H17662">
        <f>=1.33.4</f>
        <v/>
      </c>
    </row>
    <row r="17663">
      <c r="A17663" t="inlineStr">
        <is>
          <t>ingestors</t>
        </is>
      </c>
      <c r="B17663" t="inlineStr">
        <is>
          <t>fecb73487877339af40b3963025cb714d9463a7e</t>
        </is>
      </c>
      <c r="C17663" t="inlineStr">
        <is>
          <t>2020-07-22 17:55:17+00:00</t>
        </is>
      </c>
      <c r="D17663" t="inlineStr">
        <is>
          <t>verchange</t>
        </is>
      </c>
      <c r="E17663" t="inlineStr">
        <is>
          <t>Flask-SQLAlchemy</t>
        </is>
      </c>
      <c r="F17663">
        <f>=2.4.4</f>
        <v/>
      </c>
      <c r="G17663" t="inlineStr">
        <is>
          <t>Flask-SQLAlchemy</t>
        </is>
      </c>
      <c r="H17663">
        <f>=2.4.3</f>
        <v/>
      </c>
    </row>
    <row r="17664">
      <c r="A17664" t="inlineStr">
        <is>
          <t>ingestors</t>
        </is>
      </c>
      <c r="B17664" t="inlineStr">
        <is>
          <t>d0e4e04e23cb7ee3971298e33ccb1c5171ae0779</t>
        </is>
      </c>
      <c r="C17664" t="inlineStr">
        <is>
          <t>2020-08-03 17:42:21+00:00</t>
        </is>
      </c>
      <c r="D17664" t="inlineStr">
        <is>
          <t>verchange</t>
        </is>
      </c>
      <c r="E17664" t="inlineStr">
        <is>
          <t>elasticsearch</t>
        </is>
      </c>
      <c r="F17664">
        <f>=7.8.1</f>
        <v/>
      </c>
      <c r="G17664" t="inlineStr">
        <is>
          <t>elasticsearch</t>
        </is>
      </c>
      <c r="H17664">
        <f>=7.8.0</f>
        <v/>
      </c>
    </row>
    <row r="17665">
      <c r="A17665" t="inlineStr">
        <is>
          <t>ingestors</t>
        </is>
      </c>
      <c r="B17665" t="inlineStr">
        <is>
          <t>d0e4e04e23cb7ee3971298e33ccb1c5171ae0779</t>
        </is>
      </c>
      <c r="C17665" t="inlineStr">
        <is>
          <t>2020-08-03 17:42:21+00:00</t>
        </is>
      </c>
      <c r="D17665" t="inlineStr">
        <is>
          <t>verchange</t>
        </is>
      </c>
      <c r="E17665" t="inlineStr">
        <is>
          <t>urllib3</t>
        </is>
      </c>
      <c r="F17665">
        <f>=1.25.10</f>
        <v/>
      </c>
      <c r="G17665" t="inlineStr">
        <is>
          <t>urllib3</t>
        </is>
      </c>
      <c r="H17665">
        <f>=1.25.9</f>
        <v/>
      </c>
    </row>
    <row r="17666">
      <c r="A17666" t="inlineStr">
        <is>
          <t>ingestors</t>
        </is>
      </c>
      <c r="B17666" t="inlineStr">
        <is>
          <t>d0e4e04e23cb7ee3971298e33ccb1c5171ae0779</t>
        </is>
      </c>
      <c r="C17666" t="inlineStr">
        <is>
          <t>2020-08-03 17:42:21+00:00</t>
        </is>
      </c>
      <c r="D17666" t="inlineStr">
        <is>
          <t>verchange</t>
        </is>
      </c>
      <c r="E17666" t="inlineStr">
        <is>
          <t>cryptography</t>
        </is>
      </c>
      <c r="F17666">
        <f>=3.0</f>
        <v/>
      </c>
      <c r="G17666" t="inlineStr">
        <is>
          <t>cryptography</t>
        </is>
      </c>
      <c r="H17666">
        <f>=2.9.2</f>
        <v/>
      </c>
    </row>
    <row r="17667">
      <c r="A17667" t="inlineStr">
        <is>
          <t>ingestors</t>
        </is>
      </c>
      <c r="B17667" t="inlineStr">
        <is>
          <t>d0e4e04e23cb7ee3971298e33ccb1c5171ae0779</t>
        </is>
      </c>
      <c r="C17667" t="inlineStr">
        <is>
          <t>2020-08-03 17:42:21+00:00</t>
        </is>
      </c>
      <c r="D17667" t="inlineStr">
        <is>
          <t>verchange</t>
        </is>
      </c>
      <c r="E17667" t="inlineStr">
        <is>
          <t>followthemoney-store</t>
        </is>
      </c>
      <c r="F17667">
        <f>=2.2.1</f>
        <v/>
      </c>
      <c r="G17667" t="inlineStr">
        <is>
          <t>followthemoney-store</t>
        </is>
      </c>
      <c r="H17667">
        <f>=2.1.7</f>
        <v/>
      </c>
    </row>
    <row r="17668">
      <c r="A17668" t="inlineStr">
        <is>
          <t>ingestors</t>
        </is>
      </c>
      <c r="B17668" t="inlineStr">
        <is>
          <t>d0e4e04e23cb7ee3971298e33ccb1c5171ae0779</t>
        </is>
      </c>
      <c r="C17668" t="inlineStr">
        <is>
          <t>2020-08-03 17:42:21+00:00</t>
        </is>
      </c>
      <c r="D17668" t="inlineStr">
        <is>
          <t>verchange</t>
        </is>
      </c>
      <c r="E17668" t="inlineStr">
        <is>
          <t>followthemoney</t>
        </is>
      </c>
      <c r="F17668">
        <f>=2.0.1</f>
        <v/>
      </c>
      <c r="G17668" t="inlineStr">
        <is>
          <t>followthemoney</t>
        </is>
      </c>
      <c r="H17668">
        <f>=1.33.6</f>
        <v/>
      </c>
    </row>
    <row r="17669">
      <c r="A17669" t="inlineStr">
        <is>
          <t>ingestors</t>
        </is>
      </c>
      <c r="B17669" t="inlineStr">
        <is>
          <t>d0e4e04e23cb7ee3971298e33ccb1c5171ae0779</t>
        </is>
      </c>
      <c r="C17669" t="inlineStr">
        <is>
          <t>2020-08-03 17:42:21+00:00</t>
        </is>
      </c>
      <c r="D17669" t="inlineStr">
        <is>
          <t>verchange</t>
        </is>
      </c>
      <c r="E17669" t="inlineStr">
        <is>
          <t>servicelayer</t>
        </is>
      </c>
      <c r="F17669">
        <f>=1.13.5</f>
        <v/>
      </c>
      <c r="G17669" t="inlineStr">
        <is>
          <t>servicelayer</t>
        </is>
      </c>
      <c r="H17669">
        <f>=1.13.4</f>
        <v/>
      </c>
    </row>
    <row r="17670">
      <c r="A17670" t="inlineStr">
        <is>
          <t>ingestors</t>
        </is>
      </c>
      <c r="B17670" t="inlineStr">
        <is>
          <t>1f7b20fd89c44bbcb4c4358a6832d92b31ba7065</t>
        </is>
      </c>
      <c r="C17670" t="inlineStr">
        <is>
          <t>2020-09-01 16:31:47+00:00</t>
        </is>
      </c>
      <c r="D17670" t="inlineStr">
        <is>
          <t>verchange</t>
        </is>
      </c>
      <c r="E17670" t="inlineStr">
        <is>
          <t>elasticsearch</t>
        </is>
      </c>
      <c r="F17670">
        <f>=7.9.1</f>
        <v/>
      </c>
      <c r="G17670" t="inlineStr">
        <is>
          <t>elasticsearch</t>
        </is>
      </c>
      <c r="H17670">
        <f>=7.8.1</f>
        <v/>
      </c>
    </row>
    <row r="17671">
      <c r="A17671" t="inlineStr">
        <is>
          <t>ingestors</t>
        </is>
      </c>
      <c r="B17671" t="inlineStr">
        <is>
          <t>1f7b20fd89c44bbcb4c4358a6832d92b31ba7065</t>
        </is>
      </c>
      <c r="C17671" t="inlineStr">
        <is>
          <t>2020-09-01 16:31:47+00:00</t>
        </is>
      </c>
      <c r="D17671" t="inlineStr">
        <is>
          <t>verchange</t>
        </is>
      </c>
      <c r="E17671" t="inlineStr">
        <is>
          <t>Flask-Cors</t>
        </is>
      </c>
      <c r="F17671">
        <f>=3.0.9</f>
        <v/>
      </c>
      <c r="G17671" t="inlineStr">
        <is>
          <t>Flask-Cors</t>
        </is>
      </c>
      <c r="H17671">
        <f>=3.0.8</f>
        <v/>
      </c>
    </row>
    <row r="17672">
      <c r="A17672" t="inlineStr">
        <is>
          <t>ingestors</t>
        </is>
      </c>
      <c r="B17672" t="inlineStr">
        <is>
          <t>1f7b20fd89c44bbcb4c4358a6832d92b31ba7065</t>
        </is>
      </c>
      <c r="C17672" t="inlineStr">
        <is>
          <t>2020-09-01 16:31:47+00:00</t>
        </is>
      </c>
      <c r="D17672" t="inlineStr">
        <is>
          <t>verchange</t>
        </is>
      </c>
      <c r="E17672" t="inlineStr">
        <is>
          <t>Flask-Babel</t>
        </is>
      </c>
      <c r="F17672">
        <f>=2.0.0</f>
        <v/>
      </c>
      <c r="G17672" t="inlineStr">
        <is>
          <t>Flask-Babel</t>
        </is>
      </c>
      <c r="H17672">
        <f>=1.0.0</f>
        <v/>
      </c>
    </row>
    <row r="17673">
      <c r="A17673" t="inlineStr">
        <is>
          <t>ingestors</t>
        </is>
      </c>
      <c r="B17673" t="inlineStr">
        <is>
          <t>1f7b20fd89c44bbcb4c4358a6832d92b31ba7065</t>
        </is>
      </c>
      <c r="C17673" t="inlineStr">
        <is>
          <t>2020-09-01 16:31:47+00:00</t>
        </is>
      </c>
      <c r="D17673" t="inlineStr">
        <is>
          <t>verchange</t>
        </is>
      </c>
      <c r="E17673" t="inlineStr">
        <is>
          <t>Faker</t>
        </is>
      </c>
      <c r="F17673">
        <f>=4.1.2</f>
        <v/>
      </c>
      <c r="G17673" t="inlineStr">
        <is>
          <t>Faker</t>
        </is>
      </c>
      <c r="H17673">
        <f>=4.1.1</f>
        <v/>
      </c>
    </row>
    <row r="17674">
      <c r="A17674" t="inlineStr">
        <is>
          <t>ingestors</t>
        </is>
      </c>
      <c r="B17674" t="inlineStr">
        <is>
          <t>1f7b20fd89c44bbcb4c4358a6832d92b31ba7065</t>
        </is>
      </c>
      <c r="C17674" t="inlineStr">
        <is>
          <t>2020-09-01 16:31:47+00:00</t>
        </is>
      </c>
      <c r="D17674" t="inlineStr">
        <is>
          <t>verchange</t>
        </is>
      </c>
      <c r="E17674" t="inlineStr">
        <is>
          <t>google-cloud-logging</t>
        </is>
      </c>
      <c r="F17674">
        <f>=1.15.1</f>
        <v/>
      </c>
      <c r="G17674" t="inlineStr">
        <is>
          <t>google-cloud-logging</t>
        </is>
      </c>
      <c r="H17674">
        <f>=1.15.0</f>
        <v/>
      </c>
    </row>
    <row r="17675">
      <c r="A17675" t="inlineStr">
        <is>
          <t>ingestors</t>
        </is>
      </c>
      <c r="B17675" t="inlineStr">
        <is>
          <t>1f7b20fd89c44bbcb4c4358a6832d92b31ba7065</t>
        </is>
      </c>
      <c r="C17675" t="inlineStr">
        <is>
          <t>2020-09-01 16:31:47+00:00</t>
        </is>
      </c>
      <c r="D17675" t="inlineStr">
        <is>
          <t>verchange</t>
        </is>
      </c>
      <c r="E17675" t="inlineStr">
        <is>
          <t>SQLAlchemy</t>
        </is>
      </c>
      <c r="F17675">
        <f>=1.3.19</f>
        <v/>
      </c>
      <c r="G17675" t="inlineStr">
        <is>
          <t>SQLAlchemy</t>
        </is>
      </c>
      <c r="H17675">
        <f>=1.3.18</f>
        <v/>
      </c>
    </row>
    <row r="17676">
      <c r="A17676" t="inlineStr">
        <is>
          <t>ingestors</t>
        </is>
      </c>
      <c r="B17676" t="inlineStr">
        <is>
          <t>1f7b20fd89c44bbcb4c4358a6832d92b31ba7065</t>
        </is>
      </c>
      <c r="C17676" t="inlineStr">
        <is>
          <t>2020-09-01 16:31:47+00:00</t>
        </is>
      </c>
      <c r="D17676" t="inlineStr">
        <is>
          <t>verchange</t>
        </is>
      </c>
      <c r="E17676" t="inlineStr">
        <is>
          <t>cryptography</t>
        </is>
      </c>
      <c r="F17676">
        <f>=3.1</f>
        <v/>
      </c>
      <c r="G17676" t="inlineStr">
        <is>
          <t>cryptography</t>
        </is>
      </c>
      <c r="H17676">
        <f>=3.0</f>
        <v/>
      </c>
    </row>
    <row r="17677">
      <c r="A17677" t="inlineStr">
        <is>
          <t>ingestors</t>
        </is>
      </c>
      <c r="B17677" t="inlineStr">
        <is>
          <t>1f7b20fd89c44bbcb4c4358a6832d92b31ba7065</t>
        </is>
      </c>
      <c r="C17677" t="inlineStr">
        <is>
          <t>2020-09-01 16:31:47+00:00</t>
        </is>
      </c>
      <c r="D17677" t="inlineStr">
        <is>
          <t>verchange</t>
        </is>
      </c>
      <c r="E17677" t="inlineStr">
        <is>
          <t>apispec</t>
        </is>
      </c>
      <c r="F17677">
        <f>=3.3.2</f>
        <v/>
      </c>
      <c r="G17677" t="inlineStr">
        <is>
          <t>apispec</t>
        </is>
      </c>
      <c r="H17677">
        <f>=3.3.1</f>
        <v/>
      </c>
    </row>
    <row r="17678">
      <c r="A17678" t="inlineStr">
        <is>
          <t>ingestors</t>
        </is>
      </c>
      <c r="B17678" t="inlineStr">
        <is>
          <t>1f7b20fd89c44bbcb4c4358a6832d92b31ba7065</t>
        </is>
      </c>
      <c r="C17678" t="inlineStr">
        <is>
          <t>2020-09-01 16:31:47+00:00</t>
        </is>
      </c>
      <c r="D17678" t="inlineStr">
        <is>
          <t>verchange</t>
        </is>
      </c>
      <c r="E17678" t="inlineStr">
        <is>
          <t>factory-boy</t>
        </is>
      </c>
      <c r="F17678">
        <f>=3.0.1</f>
        <v/>
      </c>
      <c r="G17678" t="inlineStr">
        <is>
          <t>factory-boy</t>
        </is>
      </c>
      <c r="H17678">
        <f>=2.12.0</f>
        <v/>
      </c>
    </row>
    <row r="17679">
      <c r="A17679" t="inlineStr">
        <is>
          <t>ingestors</t>
        </is>
      </c>
      <c r="B17679" t="inlineStr">
        <is>
          <t>1f7b20fd89c44bbcb4c4358a6832d92b31ba7065</t>
        </is>
      </c>
      <c r="C17679" t="inlineStr">
        <is>
          <t>2020-09-01 16:31:47+00:00</t>
        </is>
      </c>
      <c r="D17679" t="inlineStr">
        <is>
          <t>verchange</t>
        </is>
      </c>
      <c r="E17679" t="inlineStr">
        <is>
          <t>followthemoney-store</t>
        </is>
      </c>
      <c r="F17679">
        <f>=2.2.2</f>
        <v/>
      </c>
      <c r="G17679" t="inlineStr">
        <is>
          <t>followthemoney-store</t>
        </is>
      </c>
      <c r="H17679">
        <f>=2.2.1</f>
        <v/>
      </c>
    </row>
    <row r="17680">
      <c r="A17680" t="inlineStr">
        <is>
          <t>ingestors</t>
        </is>
      </c>
      <c r="B17680" t="inlineStr">
        <is>
          <t>1f7b20fd89c44bbcb4c4358a6832d92b31ba7065</t>
        </is>
      </c>
      <c r="C17680" t="inlineStr">
        <is>
          <t>2020-09-01 16:31:47+00:00</t>
        </is>
      </c>
      <c r="D17680" t="inlineStr">
        <is>
          <t>verchange</t>
        </is>
      </c>
      <c r="E17680" t="inlineStr">
        <is>
          <t>followthemoney</t>
        </is>
      </c>
      <c r="F17680">
        <f>=2.1.7</f>
        <v/>
      </c>
      <c r="G17680" t="inlineStr">
        <is>
          <t>followthemoney</t>
        </is>
      </c>
      <c r="H17680">
        <f>=2.0.1</f>
        <v/>
      </c>
    </row>
    <row r="17681">
      <c r="A17681" t="inlineStr">
        <is>
          <t>ingestors</t>
        </is>
      </c>
      <c r="B17681" t="inlineStr">
        <is>
          <t>1f7b20fd89c44bbcb4c4358a6832d92b31ba7065</t>
        </is>
      </c>
      <c r="C17681" t="inlineStr">
        <is>
          <t>2020-09-01 16:31:47+00:00</t>
        </is>
      </c>
      <c r="D17681" t="inlineStr">
        <is>
          <t>verchange</t>
        </is>
      </c>
      <c r="E17681" t="inlineStr">
        <is>
          <t>pantomime</t>
        </is>
      </c>
      <c r="F17681">
        <f>=0.4.1</f>
        <v/>
      </c>
      <c r="G17681" t="inlineStr">
        <is>
          <t>pantomime</t>
        </is>
      </c>
      <c r="H17681">
        <f>=0.4.0</f>
        <v/>
      </c>
    </row>
    <row r="17682">
      <c r="A17682" t="inlineStr">
        <is>
          <t>ingestors</t>
        </is>
      </c>
      <c r="B17682" t="inlineStr">
        <is>
          <t>1f7b20fd89c44bbcb4c4358a6832d92b31ba7065</t>
        </is>
      </c>
      <c r="C17682" t="inlineStr">
        <is>
          <t>2020-09-01 16:31:47+00:00</t>
        </is>
      </c>
      <c r="D17682" t="inlineStr">
        <is>
          <t>verchange</t>
        </is>
      </c>
      <c r="E17682" t="inlineStr">
        <is>
          <t>servicelayer</t>
        </is>
      </c>
      <c r="F17682">
        <f>=1.14.0</f>
        <v/>
      </c>
      <c r="G17682" t="inlineStr">
        <is>
          <t>servicelayer</t>
        </is>
      </c>
      <c r="H17682">
        <f>=1.13.5</f>
        <v/>
      </c>
    </row>
    <row r="17683">
      <c r="A17683" t="inlineStr">
        <is>
          <t>ingestors</t>
        </is>
      </c>
      <c r="B17683" t="inlineStr">
        <is>
          <t>1f7b20fd89c44bbcb4c4358a6832d92b31ba7065</t>
        </is>
      </c>
      <c r="C17683" t="inlineStr">
        <is>
          <t>2020-09-01 16:31:47+00:00</t>
        </is>
      </c>
      <c r="D17683" t="inlineStr">
        <is>
          <t>rem</t>
        </is>
      </c>
      <c r="E17683" t="inlineStr"/>
      <c r="F17683" t="inlineStr"/>
      <c r="G17683" t="inlineStr">
        <is>
          <t>rdflib</t>
        </is>
      </c>
      <c r="H17683">
        <f>=5.0.0</f>
        <v/>
      </c>
    </row>
    <row r="17684">
      <c r="A17684" t="inlineStr">
        <is>
          <t>ingestors</t>
        </is>
      </c>
      <c r="B17684" t="inlineStr">
        <is>
          <t>1f7b20fd89c44bbcb4c4358a6832d92b31ba7065</t>
        </is>
      </c>
      <c r="C17684" t="inlineStr">
        <is>
          <t>2020-09-01 16:31:47+00:00</t>
        </is>
      </c>
      <c r="D17684" t="inlineStr">
        <is>
          <t>rem</t>
        </is>
      </c>
      <c r="E17684" t="inlineStr"/>
      <c r="F17684" t="inlineStr"/>
      <c r="G17684" t="inlineStr">
        <is>
          <t>networkx</t>
        </is>
      </c>
      <c r="H17684">
        <f>=2.4</f>
        <v/>
      </c>
    </row>
    <row r="17685">
      <c r="A17685" t="inlineStr">
        <is>
          <t>ingestors</t>
        </is>
      </c>
      <c r="B17685" t="inlineStr">
        <is>
          <t>5faa8dadaa5ab024f068ab7c6ed9ed71d91307f0</t>
        </is>
      </c>
      <c r="C17685" t="inlineStr">
        <is>
          <t>2020-09-18 15:08:14+00:00</t>
        </is>
      </c>
      <c r="D17685" t="inlineStr">
        <is>
          <t>verchange</t>
        </is>
      </c>
      <c r="E17685" t="inlineStr">
        <is>
          <t>followthemoney-store</t>
        </is>
      </c>
      <c r="F17685">
        <f>=2.2.3</f>
        <v/>
      </c>
      <c r="G17685" t="inlineStr">
        <is>
          <t>followthemoney-store</t>
        </is>
      </c>
      <c r="H17685">
        <f>=2.2.2</f>
        <v/>
      </c>
    </row>
    <row r="17686">
      <c r="A17686" t="inlineStr">
        <is>
          <t>ingestors</t>
        </is>
      </c>
      <c r="B17686" t="inlineStr">
        <is>
          <t>5faa8dadaa5ab024f068ab7c6ed9ed71d91307f0</t>
        </is>
      </c>
      <c r="C17686" t="inlineStr">
        <is>
          <t>2020-09-18 15:08:14+00:00</t>
        </is>
      </c>
      <c r="D17686" t="inlineStr">
        <is>
          <t>verchange</t>
        </is>
      </c>
      <c r="E17686" t="inlineStr">
        <is>
          <t>followthemoney</t>
        </is>
      </c>
      <c r="F17686">
        <f>=2.1.9</f>
        <v/>
      </c>
      <c r="G17686" t="inlineStr">
        <is>
          <t>followthemoney</t>
        </is>
      </c>
      <c r="H17686">
        <f>=2.1.7</f>
        <v/>
      </c>
    </row>
    <row r="17687">
      <c r="A17687" t="inlineStr">
        <is>
          <t>ingestors</t>
        </is>
      </c>
      <c r="B17687" t="inlineStr">
        <is>
          <t>5faa8dadaa5ab024f068ab7c6ed9ed71d91307f0</t>
        </is>
      </c>
      <c r="C17687" t="inlineStr">
        <is>
          <t>2020-09-18 15:08:14+00:00</t>
        </is>
      </c>
      <c r="D17687" t="inlineStr">
        <is>
          <t>verchange</t>
        </is>
      </c>
      <c r="E17687" t="inlineStr">
        <is>
          <t>servicelayer</t>
        </is>
      </c>
      <c r="F17687">
        <f>=1.14.1</f>
        <v/>
      </c>
      <c r="G17687" t="inlineStr">
        <is>
          <t>servicelayer</t>
        </is>
      </c>
      <c r="H17687">
        <f>=1.14.0</f>
        <v/>
      </c>
    </row>
    <row r="17688">
      <c r="A17688" t="inlineStr">
        <is>
          <t>ingestors</t>
        </is>
      </c>
      <c r="B17688" t="inlineStr">
        <is>
          <t>5faa8dadaa5ab024f068ab7c6ed9ed71d91307f0</t>
        </is>
      </c>
      <c r="C17688" t="inlineStr">
        <is>
          <t>2020-09-18 15:08:14+00:00</t>
        </is>
      </c>
      <c r="D17688" t="inlineStr">
        <is>
          <t>verchange</t>
        </is>
      </c>
      <c r="E17688" t="inlineStr">
        <is>
          <t>alembic</t>
        </is>
      </c>
      <c r="F17688">
        <f>=1.4.3</f>
        <v/>
      </c>
      <c r="G17688" t="inlineStr">
        <is>
          <t>alembic</t>
        </is>
      </c>
      <c r="H17688">
        <f>=1.4.2</f>
        <v/>
      </c>
    </row>
    <row r="17689">
      <c r="A17689" t="inlineStr">
        <is>
          <t>ingestors</t>
        </is>
      </c>
      <c r="B17689" t="inlineStr">
        <is>
          <t>5faa8dadaa5ab024f068ab7c6ed9ed71d91307f0</t>
        </is>
      </c>
      <c r="C17689" t="inlineStr">
        <is>
          <t>2020-09-18 15:08:14+00:00</t>
        </is>
      </c>
      <c r="D17689" t="inlineStr">
        <is>
          <t>rem</t>
        </is>
      </c>
      <c r="E17689" t="inlineStr"/>
      <c r="F17689" t="inlineStr"/>
      <c r="G17689" t="inlineStr">
        <is>
          <t>zipstream</t>
        </is>
      </c>
      <c r="H17689">
        <f>=1.1.4</f>
        <v/>
      </c>
    </row>
    <row r="17690">
      <c r="A17690" t="inlineStr">
        <is>
          <t>ingestors</t>
        </is>
      </c>
      <c r="B17690" t="inlineStr">
        <is>
          <t>048283ab07beb968fb5e2a6adee90e8650fac1d2</t>
        </is>
      </c>
      <c r="C17690" t="inlineStr">
        <is>
          <t>2020-09-26 10:30:49+00:00</t>
        </is>
      </c>
      <c r="D17690" t="inlineStr">
        <is>
          <t>verchange</t>
        </is>
      </c>
      <c r="E17690" t="inlineStr">
        <is>
          <t>Faker</t>
        </is>
      </c>
      <c r="F17690">
        <f>=4.1.3</f>
        <v/>
      </c>
      <c r="G17690" t="inlineStr">
        <is>
          <t>Faker</t>
        </is>
      </c>
      <c r="H17690">
        <f>=4.1.2</f>
        <v/>
      </c>
    </row>
    <row r="17691">
      <c r="A17691" t="inlineStr">
        <is>
          <t>ingestors</t>
        </is>
      </c>
      <c r="B17691" t="inlineStr">
        <is>
          <t>048283ab07beb968fb5e2a6adee90e8650fac1d2</t>
        </is>
      </c>
      <c r="C17691" t="inlineStr">
        <is>
          <t>2020-09-26 10:30:49+00:00</t>
        </is>
      </c>
      <c r="D17691" t="inlineStr">
        <is>
          <t>verchange</t>
        </is>
      </c>
      <c r="E17691" t="inlineStr">
        <is>
          <t>servicelayer</t>
        </is>
      </c>
      <c r="F17691">
        <f>=1.15.0</f>
        <v/>
      </c>
      <c r="G17691" t="inlineStr">
        <is>
          <t>servicelayer</t>
        </is>
      </c>
      <c r="H17691">
        <f>=1.14.1</f>
        <v/>
      </c>
    </row>
    <row r="17692">
      <c r="A17692" t="inlineStr">
        <is>
          <t>ingestors</t>
        </is>
      </c>
      <c r="B17692" t="inlineStr">
        <is>
          <t>048283ab07beb968fb5e2a6adee90e8650fac1d2</t>
        </is>
      </c>
      <c r="C17692" t="inlineStr">
        <is>
          <t>2020-09-26 10:30:49+00:00</t>
        </is>
      </c>
      <c r="D17692" t="inlineStr">
        <is>
          <t>add</t>
        </is>
      </c>
      <c r="E17692" t="inlineStr">
        <is>
          <t>zipstream-new</t>
        </is>
      </c>
      <c r="F17692">
        <f>=1.1.8</f>
        <v/>
      </c>
      <c r="G17692" t="inlineStr"/>
      <c r="H17692" t="inlineStr"/>
    </row>
    <row r="17693">
      <c r="A17693" t="inlineStr">
        <is>
          <t>ingestors</t>
        </is>
      </c>
      <c r="B17693" t="inlineStr">
        <is>
          <t>2c5408c4ab3d1c013944fe6a1dd76a019d06227a</t>
        </is>
      </c>
      <c r="C17693" t="inlineStr">
        <is>
          <t>2020-10-07 08:27:11+00:00</t>
        </is>
      </c>
      <c r="D17693" t="inlineStr">
        <is>
          <t>verchange</t>
        </is>
      </c>
      <c r="E17693" t="inlineStr">
        <is>
          <t>python-json-logger</t>
        </is>
      </c>
      <c r="F17693">
        <f>=2.0.0</f>
        <v/>
      </c>
      <c r="G17693" t="inlineStr">
        <is>
          <t>python-json-logger</t>
        </is>
      </c>
      <c r="H17693">
        <f>=0.1.11</f>
        <v/>
      </c>
    </row>
    <row r="17694">
      <c r="A17694" t="inlineStr">
        <is>
          <t>ingestors</t>
        </is>
      </c>
      <c r="B17694" t="inlineStr">
        <is>
          <t>2c5408c4ab3d1c013944fe6a1dd76a019d06227a</t>
        </is>
      </c>
      <c r="C17694" t="inlineStr">
        <is>
          <t>2020-10-07 08:27:11+00:00</t>
        </is>
      </c>
      <c r="D17694" t="inlineStr">
        <is>
          <t>verchange</t>
        </is>
      </c>
      <c r="E17694" t="inlineStr">
        <is>
          <t>Faker</t>
        </is>
      </c>
      <c r="F17694">
        <f>=4.4.0</f>
        <v/>
      </c>
      <c r="G17694" t="inlineStr">
        <is>
          <t>Faker</t>
        </is>
      </c>
      <c r="H17694">
        <f>=4.1.3</f>
        <v/>
      </c>
    </row>
    <row r="17695">
      <c r="A17695" t="inlineStr">
        <is>
          <t>ingestors</t>
        </is>
      </c>
      <c r="B17695" t="inlineStr">
        <is>
          <t>2c5408c4ab3d1c013944fe6a1dd76a019d06227a</t>
        </is>
      </c>
      <c r="C17695" t="inlineStr">
        <is>
          <t>2020-10-07 08:27:11+00:00</t>
        </is>
      </c>
      <c r="D17695" t="inlineStr">
        <is>
          <t>verchange</t>
        </is>
      </c>
      <c r="E17695" t="inlineStr">
        <is>
          <t>cryptography</t>
        </is>
      </c>
      <c r="F17695">
        <f>=3.1.1</f>
        <v/>
      </c>
      <c r="G17695" t="inlineStr">
        <is>
          <t>cryptography</t>
        </is>
      </c>
      <c r="H17695">
        <f>=3.1</f>
        <v/>
      </c>
    </row>
    <row r="17696">
      <c r="A17696" t="inlineStr">
        <is>
          <t>ingestors</t>
        </is>
      </c>
      <c r="B17696" t="inlineStr">
        <is>
          <t>2c5408c4ab3d1c013944fe6a1dd76a019d06227a</t>
        </is>
      </c>
      <c r="C17696" t="inlineStr">
        <is>
          <t>2020-10-07 08:27:11+00:00</t>
        </is>
      </c>
      <c r="D17696" t="inlineStr">
        <is>
          <t>verchange</t>
        </is>
      </c>
      <c r="E17696" t="inlineStr">
        <is>
          <t>apispec</t>
        </is>
      </c>
      <c r="F17696">
        <f>=4.0.0</f>
        <v/>
      </c>
      <c r="G17696" t="inlineStr">
        <is>
          <t>apispec</t>
        </is>
      </c>
      <c r="H17696">
        <f>=3.3.2</f>
        <v/>
      </c>
    </row>
    <row r="17697">
      <c r="A17697" t="inlineStr">
        <is>
          <t>ingestors</t>
        </is>
      </c>
      <c r="B17697" t="inlineStr">
        <is>
          <t>2c5408c4ab3d1c013944fe6a1dd76a019d06227a</t>
        </is>
      </c>
      <c r="C17697" t="inlineStr">
        <is>
          <t>2020-10-07 08:27:11+00:00</t>
        </is>
      </c>
      <c r="D17697" t="inlineStr">
        <is>
          <t>verchange</t>
        </is>
      </c>
      <c r="E17697" t="inlineStr">
        <is>
          <t>factory-boy</t>
        </is>
      </c>
      <c r="F17697">
        <f>=3.1.0</f>
        <v/>
      </c>
      <c r="G17697" t="inlineStr">
        <is>
          <t>factory-boy</t>
        </is>
      </c>
      <c r="H17697">
        <f>=3.0.1</f>
        <v/>
      </c>
    </row>
    <row r="17698">
      <c r="A17698" t="inlineStr">
        <is>
          <t>ingestors</t>
        </is>
      </c>
      <c r="B17698" t="inlineStr">
        <is>
          <t>db083c59c1c05acebe765b195612bb99954b74ce</t>
        </is>
      </c>
      <c r="C17698" t="inlineStr">
        <is>
          <t>2020-10-19 17:19:53+00:00</t>
        </is>
      </c>
      <c r="D17698" t="inlineStr">
        <is>
          <t>verchange</t>
        </is>
      </c>
      <c r="E17698" t="inlineStr">
        <is>
          <t>fingerprints</t>
        </is>
      </c>
      <c r="F17698">
        <f>=1.0.1</f>
        <v/>
      </c>
      <c r="G17698" t="inlineStr">
        <is>
          <t>fingerprints</t>
        </is>
      </c>
      <c r="H17698">
        <f>=1.0.1</f>
        <v/>
      </c>
    </row>
    <row r="17699">
      <c r="A17699" t="inlineStr">
        <is>
          <t>ingestors</t>
        </is>
      </c>
      <c r="B17699" t="inlineStr">
        <is>
          <t>db083c59c1c05acebe765b195612bb99954b74ce</t>
        </is>
      </c>
      <c r="C17699" t="inlineStr">
        <is>
          <t>2020-10-19 17:19:53+00:00</t>
        </is>
      </c>
      <c r="D17699" t="inlineStr">
        <is>
          <t>verchange</t>
        </is>
      </c>
      <c r="E17699" t="inlineStr">
        <is>
          <t>coverage</t>
        </is>
      </c>
      <c r="F17699" t="inlineStr"/>
      <c r="G17699" t="inlineStr">
        <is>
          <t>coverage</t>
        </is>
      </c>
      <c r="H17699" t="inlineStr"/>
    </row>
    <row r="17700">
      <c r="A17700" t="inlineStr">
        <is>
          <t>ingestors</t>
        </is>
      </c>
      <c r="B17700" t="inlineStr">
        <is>
          <t>db083c59c1c05acebe765b195612bb99954b74ce</t>
        </is>
      </c>
      <c r="C17700" t="inlineStr">
        <is>
          <t>2020-10-19 17:19:53+00:00</t>
        </is>
      </c>
      <c r="D17700" t="inlineStr">
        <is>
          <t>verchange</t>
        </is>
      </c>
      <c r="E17700" t="inlineStr">
        <is>
          <t>nose</t>
        </is>
      </c>
      <c r="F17700">
        <f>=1.3.7</f>
        <v/>
      </c>
      <c r="G17700" t="inlineStr">
        <is>
          <t>nose</t>
        </is>
      </c>
      <c r="H17700" t="inlineStr"/>
    </row>
    <row r="17701">
      <c r="A17701" t="inlineStr">
        <is>
          <t>ingestors</t>
        </is>
      </c>
      <c r="B17701" t="inlineStr">
        <is>
          <t>db083c59c1c05acebe765b195612bb99954b74ce</t>
        </is>
      </c>
      <c r="C17701" t="inlineStr">
        <is>
          <t>2020-10-19 17:19:53+00:00</t>
        </is>
      </c>
      <c r="D17701" t="inlineStr">
        <is>
          <t>verchange</t>
        </is>
      </c>
      <c r="E17701" t="inlineStr">
        <is>
          <t>normality</t>
        </is>
      </c>
      <c r="F17701">
        <f>=2.1.1</f>
        <v/>
      </c>
      <c r="G17701" t="inlineStr">
        <is>
          <t>normality</t>
        </is>
      </c>
      <c r="H17701">
        <f>=2.1.1</f>
        <v/>
      </c>
    </row>
    <row r="17702">
      <c r="A17702" t="inlineStr">
        <is>
          <t>ingestors</t>
        </is>
      </c>
      <c r="B17702" t="inlineStr">
        <is>
          <t>db083c59c1c05acebe765b195612bb99954b74ce</t>
        </is>
      </c>
      <c r="C17702" t="inlineStr">
        <is>
          <t>2020-10-19 17:19:53+00:00</t>
        </is>
      </c>
      <c r="D17702" t="inlineStr">
        <is>
          <t>verchange</t>
        </is>
      </c>
      <c r="E17702" t="inlineStr">
        <is>
          <t>pantomime</t>
        </is>
      </c>
      <c r="F17702">
        <f>=0.4.1</f>
        <v/>
      </c>
      <c r="G17702" t="inlineStr">
        <is>
          <t>pantomime</t>
        </is>
      </c>
      <c r="H17702">
        <f>=0.4.1</f>
        <v/>
      </c>
    </row>
    <row r="17703">
      <c r="A17703" t="inlineStr">
        <is>
          <t>ingestors</t>
        </is>
      </c>
      <c r="B17703" t="inlineStr">
        <is>
          <t>db083c59c1c05acebe765b195612bb99954b74ce</t>
        </is>
      </c>
      <c r="C17703" t="inlineStr">
        <is>
          <t>2020-10-19 17:19:53+00:00</t>
        </is>
      </c>
      <c r="D17703" t="inlineStr">
        <is>
          <t>add</t>
        </is>
      </c>
      <c r="E17703" t="inlineStr">
        <is>
          <t>languagecodes</t>
        </is>
      </c>
      <c r="F17703">
        <f>=1.0.7</f>
        <v/>
      </c>
      <c r="G17703" t="inlineStr"/>
      <c r="H17703" t="inlineStr"/>
    </row>
    <row r="17704">
      <c r="A17704" t="inlineStr">
        <is>
          <t>ingestors</t>
        </is>
      </c>
      <c r="B17704" t="inlineStr">
        <is>
          <t>db083c59c1c05acebe765b195612bb99954b74ce</t>
        </is>
      </c>
      <c r="C17704" t="inlineStr">
        <is>
          <t>2020-10-19 17:19:53+00:00</t>
        </is>
      </c>
      <c r="D17704" t="inlineStr">
        <is>
          <t>add</t>
        </is>
      </c>
      <c r="E17704" t="inlineStr">
        <is>
          <t>countrytagger</t>
        </is>
      </c>
      <c r="F17704">
        <f>=0.1.2</f>
        <v/>
      </c>
      <c r="G17704" t="inlineStr"/>
      <c r="H17704" t="inlineStr"/>
    </row>
    <row r="17705">
      <c r="A17705" t="inlineStr">
        <is>
          <t>ingestors</t>
        </is>
      </c>
      <c r="B17705" t="inlineStr">
        <is>
          <t>db083c59c1c05acebe765b195612bb99954b74ce</t>
        </is>
      </c>
      <c r="C17705" t="inlineStr">
        <is>
          <t>2020-10-19 17:19:53+00:00</t>
        </is>
      </c>
      <c r="D17705" t="inlineStr">
        <is>
          <t>add</t>
        </is>
      </c>
      <c r="E17705" t="inlineStr">
        <is>
          <t>pyicu</t>
        </is>
      </c>
      <c r="F17705">
        <f>=2.5</f>
        <v/>
      </c>
      <c r="G17705" t="inlineStr"/>
      <c r="H17705" t="inlineStr"/>
    </row>
    <row r="17706">
      <c r="A17706" t="inlineStr">
        <is>
          <t>ingestors</t>
        </is>
      </c>
      <c r="B17706" t="inlineStr">
        <is>
          <t>db083c59c1c05acebe765b195612bb99954b74ce</t>
        </is>
      </c>
      <c r="C17706" t="inlineStr">
        <is>
          <t>2020-10-19 17:19:53+00:00</t>
        </is>
      </c>
      <c r="D17706" t="inlineStr">
        <is>
          <t>add</t>
        </is>
      </c>
      <c r="E17706" t="inlineStr">
        <is>
          <t>google-cloud-vision</t>
        </is>
      </c>
      <c r="F17706">
        <f>=2.0.0</f>
        <v/>
      </c>
      <c r="G17706" t="inlineStr"/>
      <c r="H17706" t="inlineStr"/>
    </row>
    <row r="17707">
      <c r="A17707" t="inlineStr">
        <is>
          <t>ingestors</t>
        </is>
      </c>
      <c r="B17707" t="inlineStr">
        <is>
          <t>db083c59c1c05acebe765b195612bb99954b74ce</t>
        </is>
      </c>
      <c r="C17707" t="inlineStr">
        <is>
          <t>2020-10-19 17:19:53+00:00</t>
        </is>
      </c>
      <c r="D17707" t="inlineStr">
        <is>
          <t>add</t>
        </is>
      </c>
      <c r="E17707" t="inlineStr">
        <is>
          <t>tesserocr</t>
        </is>
      </c>
      <c r="F17707">
        <f>=2.5.1</f>
        <v/>
      </c>
      <c r="G17707" t="inlineStr"/>
      <c r="H17707" t="inlineStr"/>
    </row>
    <row r="17708">
      <c r="A17708" t="inlineStr">
        <is>
          <t>ingestors</t>
        </is>
      </c>
      <c r="B17708" t="inlineStr">
        <is>
          <t>db083c59c1c05acebe765b195612bb99954b74ce</t>
        </is>
      </c>
      <c r="C17708" t="inlineStr">
        <is>
          <t>2020-10-19 17:19:53+00:00</t>
        </is>
      </c>
      <c r="D17708" t="inlineStr">
        <is>
          <t>add</t>
        </is>
      </c>
      <c r="E17708" t="inlineStr">
        <is>
          <t>spacy</t>
        </is>
      </c>
      <c r="F17708">
        <f>=2.3.2</f>
        <v/>
      </c>
      <c r="G17708" t="inlineStr"/>
      <c r="H17708" t="inlineStr"/>
    </row>
    <row r="17709">
      <c r="A17709" t="inlineStr">
        <is>
          <t>ingestors</t>
        </is>
      </c>
      <c r="B17709" t="inlineStr">
        <is>
          <t>db083c59c1c05acebe765b195612bb99954b74ce</t>
        </is>
      </c>
      <c r="C17709" t="inlineStr">
        <is>
          <t>2020-10-19 17:19:53+00:00</t>
        </is>
      </c>
      <c r="D17709" t="inlineStr">
        <is>
          <t>add</t>
        </is>
      </c>
      <c r="E17709" t="inlineStr">
        <is>
          <t>fasttext</t>
        </is>
      </c>
      <c r="F17709">
        <f>=0.9.2</f>
        <v/>
      </c>
      <c r="G17709" t="inlineStr"/>
      <c r="H17709" t="inlineStr"/>
    </row>
    <row r="17710">
      <c r="A17710" t="inlineStr">
        <is>
          <t>ingestors</t>
        </is>
      </c>
      <c r="B17710" t="inlineStr">
        <is>
          <t>db083c59c1c05acebe765b195612bb99954b74ce</t>
        </is>
      </c>
      <c r="C17710" t="inlineStr">
        <is>
          <t>2020-10-19 17:19:53+00:00</t>
        </is>
      </c>
      <c r="D17710" t="inlineStr">
        <is>
          <t>add</t>
        </is>
      </c>
      <c r="E17710" t="inlineStr">
        <is>
          <t>click</t>
        </is>
      </c>
      <c r="F17710">
        <f>=7.1.2</f>
        <v/>
      </c>
      <c r="G17710" t="inlineStr"/>
      <c r="H17710" t="inlineStr"/>
    </row>
    <row r="17711">
      <c r="A17711" t="inlineStr">
        <is>
          <t>ingestors</t>
        </is>
      </c>
      <c r="B17711" t="inlineStr">
        <is>
          <t>db083c59c1c05acebe765b195612bb99954b74ce</t>
        </is>
      </c>
      <c r="C17711" t="inlineStr">
        <is>
          <t>2020-10-19 17:19:53+00:00</t>
        </is>
      </c>
      <c r="D17711" t="inlineStr">
        <is>
          <t>add</t>
        </is>
      </c>
      <c r="E17711" t="inlineStr">
        <is>
          <t>dbf</t>
        </is>
      </c>
      <c r="F17711">
        <f>=0.99.0</f>
        <v/>
      </c>
      <c r="G17711" t="inlineStr"/>
      <c r="H17711" t="inlineStr"/>
    </row>
    <row r="17712">
      <c r="A17712" t="inlineStr">
        <is>
          <t>ingestors</t>
        </is>
      </c>
      <c r="B17712" t="inlineStr">
        <is>
          <t>db083c59c1c05acebe765b195612bb99954b74ce</t>
        </is>
      </c>
      <c r="C17712" t="inlineStr">
        <is>
          <t>2020-10-19 17:19:53+00:00</t>
        </is>
      </c>
      <c r="D17712" t="inlineStr">
        <is>
          <t>add</t>
        </is>
      </c>
      <c r="E17712" t="inlineStr">
        <is>
          <t>pdflib</t>
        </is>
      </c>
      <c r="F17712">
        <f>=0.3.0</f>
        <v/>
      </c>
      <c r="G17712" t="inlineStr"/>
      <c r="H17712" t="inlineStr"/>
    </row>
    <row r="17713">
      <c r="A17713" t="inlineStr">
        <is>
          <t>ingestors</t>
        </is>
      </c>
      <c r="B17713" t="inlineStr">
        <is>
          <t>db083c59c1c05acebe765b195612bb99954b74ce</t>
        </is>
      </c>
      <c r="C17713" t="inlineStr">
        <is>
          <t>2020-10-19 17:19:53+00:00</t>
        </is>
      </c>
      <c r="D17713" t="inlineStr">
        <is>
          <t>add</t>
        </is>
      </c>
      <c r="E17713" t="inlineStr">
        <is>
          <t>pymediainfo</t>
        </is>
      </c>
      <c r="F17713">
        <f>=4.2.1</f>
        <v/>
      </c>
      <c r="G17713" t="inlineStr"/>
      <c r="H17713" t="inlineStr"/>
    </row>
    <row r="17714">
      <c r="A17714" t="inlineStr">
        <is>
          <t>ingestors</t>
        </is>
      </c>
      <c r="B17714" t="inlineStr">
        <is>
          <t>db083c59c1c05acebe765b195612bb99954b74ce</t>
        </is>
      </c>
      <c r="C17714" t="inlineStr">
        <is>
          <t>2020-10-19 17:19:53+00:00</t>
        </is>
      </c>
      <c r="D17714" t="inlineStr">
        <is>
          <t>add</t>
        </is>
      </c>
      <c r="E17714" t="inlineStr">
        <is>
          <t>python-magic</t>
        </is>
      </c>
      <c r="F17714">
        <f>=0.4.18</f>
        <v/>
      </c>
      <c r="G17714" t="inlineStr"/>
      <c r="H17714" t="inlineStr"/>
    </row>
    <row r="17715">
      <c r="A17715" t="inlineStr">
        <is>
          <t>ingestors</t>
        </is>
      </c>
      <c r="B17715" t="inlineStr">
        <is>
          <t>db083c59c1c05acebe765b195612bb99954b74ce</t>
        </is>
      </c>
      <c r="C17715" t="inlineStr">
        <is>
          <t>2020-10-19 17:19:53+00:00</t>
        </is>
      </c>
      <c r="D17715" t="inlineStr">
        <is>
          <t>add</t>
        </is>
      </c>
      <c r="E17715" t="inlineStr">
        <is>
          <t>pypdf2</t>
        </is>
      </c>
      <c r="F17715">
        <f>=1.26.0</f>
        <v/>
      </c>
      <c r="G17715" t="inlineStr"/>
      <c r="H17715" t="inlineStr"/>
    </row>
    <row r="17716">
      <c r="A17716" t="inlineStr">
        <is>
          <t>ingestors</t>
        </is>
      </c>
      <c r="B17716" t="inlineStr">
        <is>
          <t>db083c59c1c05acebe765b195612bb99954b74ce</t>
        </is>
      </c>
      <c r="C17716" t="inlineStr">
        <is>
          <t>2020-10-19 17:19:53+00:00</t>
        </is>
      </c>
      <c r="D17716" t="inlineStr">
        <is>
          <t>add</t>
        </is>
      </c>
      <c r="E17716" t="inlineStr">
        <is>
          <t>rarfile</t>
        </is>
      </c>
      <c r="F17716">
        <f>=4.0</f>
        <v/>
      </c>
      <c r="G17716" t="inlineStr"/>
      <c r="H17716" t="inlineStr"/>
    </row>
    <row r="17717">
      <c r="A17717" t="inlineStr">
        <is>
          <t>ingestors</t>
        </is>
      </c>
      <c r="B17717" t="inlineStr">
        <is>
          <t>db083c59c1c05acebe765b195612bb99954b74ce</t>
        </is>
      </c>
      <c r="C17717" t="inlineStr">
        <is>
          <t>2020-10-19 17:19:53+00:00</t>
        </is>
      </c>
      <c r="D17717" t="inlineStr">
        <is>
          <t>add</t>
        </is>
      </c>
      <c r="E17717" t="inlineStr">
        <is>
          <t>xlrd</t>
        </is>
      </c>
      <c r="F17717">
        <f>=1.2.0</f>
        <v/>
      </c>
      <c r="G17717" t="inlineStr"/>
      <c r="H17717" t="inlineStr"/>
    </row>
    <row r="17718">
      <c r="A17718" t="inlineStr">
        <is>
          <t>ingestors</t>
        </is>
      </c>
      <c r="B17718" t="inlineStr">
        <is>
          <t>db083c59c1c05acebe765b195612bb99954b74ce</t>
        </is>
      </c>
      <c r="C17718" t="inlineStr">
        <is>
          <t>2020-10-19 17:19:53+00:00</t>
        </is>
      </c>
      <c r="D17718" t="inlineStr">
        <is>
          <t>add</t>
        </is>
      </c>
      <c r="E17718" t="inlineStr">
        <is>
          <t>openpyxl</t>
        </is>
      </c>
      <c r="F17718">
        <f>=3.0.5</f>
        <v/>
      </c>
      <c r="G17718" t="inlineStr"/>
      <c r="H17718" t="inlineStr"/>
    </row>
    <row r="17719">
      <c r="A17719" t="inlineStr">
        <is>
          <t>ingestors</t>
        </is>
      </c>
      <c r="B17719" t="inlineStr">
        <is>
          <t>db083c59c1c05acebe765b195612bb99954b74ce</t>
        </is>
      </c>
      <c r="C17719" t="inlineStr">
        <is>
          <t>2020-10-19 17:19:53+00:00</t>
        </is>
      </c>
      <c r="D17719" t="inlineStr">
        <is>
          <t>add</t>
        </is>
      </c>
      <c r="E17719" t="inlineStr">
        <is>
          <t>odfpy</t>
        </is>
      </c>
      <c r="F17719">
        <f>=1.4.1</f>
        <v/>
      </c>
      <c r="G17719" t="inlineStr"/>
      <c r="H17719" t="inlineStr"/>
    </row>
    <row r="17720">
      <c r="A17720" t="inlineStr">
        <is>
          <t>ingestors</t>
        </is>
      </c>
      <c r="B17720" t="inlineStr">
        <is>
          <t>db083c59c1c05acebe765b195612bb99954b74ce</t>
        </is>
      </c>
      <c r="C17720" t="inlineStr">
        <is>
          <t>2020-10-19 17:19:53+00:00</t>
        </is>
      </c>
      <c r="D17720" t="inlineStr">
        <is>
          <t>add</t>
        </is>
      </c>
      <c r="E17720" t="inlineStr">
        <is>
          <t>cchardet</t>
        </is>
      </c>
      <c r="F17720">
        <f>=2.1.6</f>
        <v/>
      </c>
      <c r="G17720" t="inlineStr"/>
      <c r="H17720" t="inlineStr"/>
    </row>
    <row r="17721">
      <c r="A17721" t="inlineStr">
        <is>
          <t>ingestors</t>
        </is>
      </c>
      <c r="B17721" t="inlineStr">
        <is>
          <t>db083c59c1c05acebe765b195612bb99954b74ce</t>
        </is>
      </c>
      <c r="C17721" t="inlineStr">
        <is>
          <t>2020-10-19 17:19:53+00:00</t>
        </is>
      </c>
      <c r="D17721" t="inlineStr">
        <is>
          <t>add</t>
        </is>
      </c>
      <c r="E17721" t="inlineStr">
        <is>
          <t>lxml</t>
        </is>
      </c>
      <c r="F17721">
        <f>=4.6.1</f>
        <v/>
      </c>
      <c r="G17721" t="inlineStr"/>
      <c r="H17721" t="inlineStr"/>
    </row>
    <row r="17722">
      <c r="A17722" t="inlineStr">
        <is>
          <t>ingestors</t>
        </is>
      </c>
      <c r="B17722" t="inlineStr">
        <is>
          <t>db083c59c1c05acebe765b195612bb99954b74ce</t>
        </is>
      </c>
      <c r="C17722" t="inlineStr">
        <is>
          <t>2020-10-19 17:19:53+00:00</t>
        </is>
      </c>
      <c r="D17722" t="inlineStr">
        <is>
          <t>add</t>
        </is>
      </c>
      <c r="E17722" t="inlineStr">
        <is>
          <t>olefile</t>
        </is>
      </c>
      <c r="F17722">
        <f>=0.46</f>
        <v/>
      </c>
      <c r="G17722" t="inlineStr"/>
      <c r="H17722" t="inlineStr"/>
    </row>
    <row r="17723">
      <c r="A17723" t="inlineStr">
        <is>
          <t>ingestors</t>
        </is>
      </c>
      <c r="B17723" t="inlineStr">
        <is>
          <t>db083c59c1c05acebe765b195612bb99954b74ce</t>
        </is>
      </c>
      <c r="C17723" t="inlineStr">
        <is>
          <t>2020-10-19 17:19:53+00:00</t>
        </is>
      </c>
      <c r="D17723" t="inlineStr">
        <is>
          <t>add</t>
        </is>
      </c>
      <c r="E17723" t="inlineStr">
        <is>
          <t>pillow</t>
        </is>
      </c>
      <c r="F17723">
        <f>=8.0.0</f>
        <v/>
      </c>
      <c r="G17723" t="inlineStr"/>
      <c r="H17723" t="inlineStr"/>
    </row>
    <row r="17724">
      <c r="A17724" t="inlineStr">
        <is>
          <t>ingestors</t>
        </is>
      </c>
      <c r="B17724" t="inlineStr">
        <is>
          <t>db083c59c1c05acebe765b195612bb99954b74ce</t>
        </is>
      </c>
      <c r="C17724" t="inlineStr">
        <is>
          <t>2020-10-19 17:19:53+00:00</t>
        </is>
      </c>
      <c r="D17724" t="inlineStr">
        <is>
          <t>add</t>
        </is>
      </c>
      <c r="E17724" t="inlineStr">
        <is>
          <t>vobject</t>
        </is>
      </c>
      <c r="F17724">
        <f>=0.9.6.1</f>
        <v/>
      </c>
      <c r="G17724" t="inlineStr"/>
      <c r="H17724" t="inlineStr"/>
    </row>
    <row r="17725">
      <c r="A17725" t="inlineStr">
        <is>
          <t>ingestors</t>
        </is>
      </c>
      <c r="B17725" t="inlineStr">
        <is>
          <t>db083c59c1c05acebe765b195612bb99954b74ce</t>
        </is>
      </c>
      <c r="C17725" t="inlineStr">
        <is>
          <t>2020-10-19 17:19:53+00:00</t>
        </is>
      </c>
      <c r="D17725" t="inlineStr">
        <is>
          <t>add</t>
        </is>
      </c>
      <c r="E17725" t="inlineStr">
        <is>
          <t>msglite</t>
        </is>
      </c>
      <c r="F17725">
        <f>=0.29.0</f>
        <v/>
      </c>
      <c r="G17725" t="inlineStr"/>
      <c r="H17725" t="inlineStr"/>
    </row>
    <row r="17726">
      <c r="A17726" t="inlineStr">
        <is>
          <t>ingestors</t>
        </is>
      </c>
      <c r="B17726" t="inlineStr">
        <is>
          <t>db083c59c1c05acebe765b195612bb99954b74ce</t>
        </is>
      </c>
      <c r="C17726" t="inlineStr">
        <is>
          <t>2020-10-19 17:19:53+00:00</t>
        </is>
      </c>
      <c r="D17726" t="inlineStr">
        <is>
          <t>rem</t>
        </is>
      </c>
      <c r="E17726" t="inlineStr"/>
      <c r="F17726" t="inlineStr"/>
      <c r="G17726" t="inlineStr">
        <is>
          <t>urlnormalizer</t>
        </is>
      </c>
      <c r="H17726">
        <f>=1.2.5</f>
        <v/>
      </c>
    </row>
    <row r="17727">
      <c r="A17727" t="inlineStr">
        <is>
          <t>ingestors</t>
        </is>
      </c>
      <c r="B17727" t="inlineStr">
        <is>
          <t>db083c59c1c05acebe765b195612bb99954b74ce</t>
        </is>
      </c>
      <c r="C17727" t="inlineStr">
        <is>
          <t>2020-10-19 17:19:53+00:00</t>
        </is>
      </c>
      <c r="D17727" t="inlineStr">
        <is>
          <t>rem</t>
        </is>
      </c>
      <c r="E17727" t="inlineStr"/>
      <c r="F17727" t="inlineStr"/>
      <c r="G17727" t="inlineStr">
        <is>
          <t>Flask</t>
        </is>
      </c>
      <c r="H17727">
        <f>=1.1.2</f>
        <v/>
      </c>
    </row>
    <row r="17728">
      <c r="A17728" t="inlineStr">
        <is>
          <t>ingestors</t>
        </is>
      </c>
      <c r="B17728" t="inlineStr">
        <is>
          <t>db083c59c1c05acebe765b195612bb99954b74ce</t>
        </is>
      </c>
      <c r="C17728" t="inlineStr">
        <is>
          <t>2020-10-19 17:19:53+00:00</t>
        </is>
      </c>
      <c r="D17728" t="inlineStr">
        <is>
          <t>rem</t>
        </is>
      </c>
      <c r="E17728" t="inlineStr"/>
      <c r="F17728" t="inlineStr"/>
      <c r="G17728" t="inlineStr">
        <is>
          <t>Flask-SQLAlchemy</t>
        </is>
      </c>
      <c r="H17728">
        <f>=2.4.4</f>
        <v/>
      </c>
    </row>
    <row r="17729">
      <c r="A17729" t="inlineStr">
        <is>
          <t>ingestors</t>
        </is>
      </c>
      <c r="B17729" t="inlineStr">
        <is>
          <t>db083c59c1c05acebe765b195612bb99954b74ce</t>
        </is>
      </c>
      <c r="C17729" t="inlineStr">
        <is>
          <t>2020-10-19 17:19:53+00:00</t>
        </is>
      </c>
      <c r="D17729" t="inlineStr">
        <is>
          <t>rem</t>
        </is>
      </c>
      <c r="E17729" t="inlineStr"/>
      <c r="F17729" t="inlineStr"/>
      <c r="G17729" t="inlineStr">
        <is>
          <t>Flask-Mail</t>
        </is>
      </c>
      <c r="H17729">
        <f>=0.9.1</f>
        <v/>
      </c>
    </row>
    <row r="17730">
      <c r="A17730" t="inlineStr">
        <is>
          <t>ingestors</t>
        </is>
      </c>
      <c r="B17730" t="inlineStr">
        <is>
          <t>db083c59c1c05acebe765b195612bb99954b74ce</t>
        </is>
      </c>
      <c r="C17730" t="inlineStr">
        <is>
          <t>2020-10-19 17:19:53+00:00</t>
        </is>
      </c>
      <c r="D17730" t="inlineStr">
        <is>
          <t>rem</t>
        </is>
      </c>
      <c r="E17730" t="inlineStr"/>
      <c r="F17730" t="inlineStr"/>
      <c r="G17730" t="inlineStr">
        <is>
          <t>Flask-Migrate</t>
        </is>
      </c>
      <c r="H17730">
        <f>=2.5.3</f>
        <v/>
      </c>
    </row>
    <row r="17731">
      <c r="A17731" t="inlineStr">
        <is>
          <t>ingestors</t>
        </is>
      </c>
      <c r="B17731" t="inlineStr">
        <is>
          <t>db083c59c1c05acebe765b195612bb99954b74ce</t>
        </is>
      </c>
      <c r="C17731" t="inlineStr">
        <is>
          <t>2020-10-19 17:19:53+00:00</t>
        </is>
      </c>
      <c r="D17731" t="inlineStr">
        <is>
          <t>rem</t>
        </is>
      </c>
      <c r="E17731" t="inlineStr"/>
      <c r="F17731" t="inlineStr"/>
      <c r="G17731" t="inlineStr">
        <is>
          <t>Flask-Cors</t>
        </is>
      </c>
      <c r="H17731">
        <f>=3.0.9</f>
        <v/>
      </c>
    </row>
    <row r="17732">
      <c r="A17732" t="inlineStr">
        <is>
          <t>ingestors</t>
        </is>
      </c>
      <c r="B17732" t="inlineStr">
        <is>
          <t>db083c59c1c05acebe765b195612bb99954b74ce</t>
        </is>
      </c>
      <c r="C17732" t="inlineStr">
        <is>
          <t>2020-10-19 17:19:53+00:00</t>
        </is>
      </c>
      <c r="D17732" t="inlineStr">
        <is>
          <t>rem</t>
        </is>
      </c>
      <c r="E17732" t="inlineStr"/>
      <c r="F17732" t="inlineStr"/>
      <c r="G17732" t="inlineStr">
        <is>
          <t>Flask-Babel</t>
        </is>
      </c>
      <c r="H17732">
        <f>=2.0.0</f>
        <v/>
      </c>
    </row>
    <row r="17733">
      <c r="A17733" t="inlineStr">
        <is>
          <t>ingestors</t>
        </is>
      </c>
      <c r="B17733" t="inlineStr">
        <is>
          <t>db083c59c1c05acebe765b195612bb99954b74ce</t>
        </is>
      </c>
      <c r="C17733" t="inlineStr">
        <is>
          <t>2020-10-19 17:19:53+00:00</t>
        </is>
      </c>
      <c r="D17733" t="inlineStr">
        <is>
          <t>rem</t>
        </is>
      </c>
      <c r="E17733" t="inlineStr"/>
      <c r="F17733" t="inlineStr"/>
      <c r="G17733" t="inlineStr">
        <is>
          <t>flask-talisman</t>
        </is>
      </c>
      <c r="H17733">
        <f>=0.7.0</f>
        <v/>
      </c>
    </row>
    <row r="17734">
      <c r="A17734" t="inlineStr">
        <is>
          <t>ingestors</t>
        </is>
      </c>
      <c r="B17734" t="inlineStr">
        <is>
          <t>db083c59c1c05acebe765b195612bb99954b74ce</t>
        </is>
      </c>
      <c r="C17734" t="inlineStr">
        <is>
          <t>2020-10-19 17:19:53+00:00</t>
        </is>
      </c>
      <c r="D17734" t="inlineStr">
        <is>
          <t>rem</t>
        </is>
      </c>
      <c r="E17734" t="inlineStr"/>
      <c r="F17734" t="inlineStr"/>
      <c r="G17734" t="inlineStr">
        <is>
          <t>SQLAlchemy</t>
        </is>
      </c>
      <c r="H17734">
        <f>=1.3.19</f>
        <v/>
      </c>
    </row>
    <row r="17735">
      <c r="A17735" t="inlineStr">
        <is>
          <t>ingestors</t>
        </is>
      </c>
      <c r="B17735" t="inlineStr">
        <is>
          <t>db083c59c1c05acebe765b195612bb99954b74ce</t>
        </is>
      </c>
      <c r="C17735" t="inlineStr">
        <is>
          <t>2020-10-19 17:19:53+00:00</t>
        </is>
      </c>
      <c r="D17735" t="inlineStr">
        <is>
          <t>rem</t>
        </is>
      </c>
      <c r="E17735" t="inlineStr"/>
      <c r="F17735" t="inlineStr"/>
      <c r="G17735" t="inlineStr">
        <is>
          <t>alembic</t>
        </is>
      </c>
      <c r="H17735">
        <f>=1.4.3</f>
        <v/>
      </c>
    </row>
    <row r="17736">
      <c r="A17736" t="inlineStr">
        <is>
          <t>ingestors</t>
        </is>
      </c>
      <c r="B17736" t="inlineStr">
        <is>
          <t>db083c59c1c05acebe765b195612bb99954b74ce</t>
        </is>
      </c>
      <c r="C17736" t="inlineStr">
        <is>
          <t>2020-10-19 17:19:53+00:00</t>
        </is>
      </c>
      <c r="D17736" t="inlineStr">
        <is>
          <t>rem</t>
        </is>
      </c>
      <c r="E17736" t="inlineStr"/>
      <c r="F17736" t="inlineStr"/>
      <c r="G17736" t="inlineStr">
        <is>
          <t>authlib</t>
        </is>
      </c>
      <c r="H17736">
        <f>=0.14.3</f>
        <v/>
      </c>
    </row>
    <row r="17737">
      <c r="A17737" t="inlineStr">
        <is>
          <t>ingestors</t>
        </is>
      </c>
      <c r="B17737" t="inlineStr">
        <is>
          <t>db083c59c1c05acebe765b195612bb99954b74ce</t>
        </is>
      </c>
      <c r="C17737" t="inlineStr">
        <is>
          <t>2020-10-19 17:19:53+00:00</t>
        </is>
      </c>
      <c r="D17737" t="inlineStr">
        <is>
          <t>rem</t>
        </is>
      </c>
      <c r="E17737" t="inlineStr"/>
      <c r="F17737" t="inlineStr"/>
      <c r="G17737" t="inlineStr">
        <is>
          <t>elasticsearch</t>
        </is>
      </c>
      <c r="H17737">
        <f>=7.9.1</f>
        <v/>
      </c>
    </row>
    <row r="17738">
      <c r="A17738" t="inlineStr">
        <is>
          <t>ingestors</t>
        </is>
      </c>
      <c r="B17738" t="inlineStr">
        <is>
          <t>db083c59c1c05acebe765b195612bb99954b74ce</t>
        </is>
      </c>
      <c r="C17738" t="inlineStr">
        <is>
          <t>2020-10-19 17:19:53+00:00</t>
        </is>
      </c>
      <c r="D17738" t="inlineStr">
        <is>
          <t>rem</t>
        </is>
      </c>
      <c r="E17738" t="inlineStr"/>
      <c r="F17738" t="inlineStr"/>
      <c r="G17738" t="inlineStr">
        <is>
          <t>marshmallow</t>
        </is>
      </c>
      <c r="H17738">
        <f>=2.19.2</f>
        <v/>
      </c>
    </row>
    <row r="17739">
      <c r="A17739" t="inlineStr">
        <is>
          <t>ingestors</t>
        </is>
      </c>
      <c r="B17739" t="inlineStr">
        <is>
          <t>db083c59c1c05acebe765b195612bb99954b74ce</t>
        </is>
      </c>
      <c r="C17739" t="inlineStr">
        <is>
          <t>2020-10-19 17:19:53+00:00</t>
        </is>
      </c>
      <c r="D17739" t="inlineStr">
        <is>
          <t>rem</t>
        </is>
      </c>
      <c r="E17739" t="inlineStr"/>
      <c r="F17739" t="inlineStr"/>
      <c r="G17739" t="inlineStr">
        <is>
          <t>gunicorn</t>
        </is>
      </c>
      <c r="H17739">
        <f>=20.0.4</f>
        <v/>
      </c>
    </row>
    <row r="17740">
      <c r="A17740" t="inlineStr">
        <is>
          <t>ingestors</t>
        </is>
      </c>
      <c r="B17740" t="inlineStr">
        <is>
          <t>db083c59c1c05acebe765b195612bb99954b74ce</t>
        </is>
      </c>
      <c r="C17740" t="inlineStr">
        <is>
          <t>2020-10-19 17:19:53+00:00</t>
        </is>
      </c>
      <c r="D17740" t="inlineStr">
        <is>
          <t>rem</t>
        </is>
      </c>
      <c r="E17740" t="inlineStr"/>
      <c r="F17740" t="inlineStr"/>
      <c r="G17740" t="inlineStr">
        <is>
          <t>jsonschema</t>
        </is>
      </c>
      <c r="H17740">
        <f>=3.2.0</f>
        <v/>
      </c>
    </row>
    <row r="17741">
      <c r="A17741" t="inlineStr">
        <is>
          <t>ingestors</t>
        </is>
      </c>
      <c r="B17741" t="inlineStr">
        <is>
          <t>db083c59c1c05acebe765b195612bb99954b74ce</t>
        </is>
      </c>
      <c r="C17741" t="inlineStr">
        <is>
          <t>2020-10-19 17:19:53+00:00</t>
        </is>
      </c>
      <c r="D17741" t="inlineStr">
        <is>
          <t>rem</t>
        </is>
      </c>
      <c r="E17741" t="inlineStr"/>
      <c r="F17741" t="inlineStr"/>
      <c r="G17741" t="inlineStr">
        <is>
          <t>apispec</t>
        </is>
      </c>
      <c r="H17741">
        <f>=4.0.0</f>
        <v/>
      </c>
    </row>
    <row r="17742">
      <c r="A17742" t="inlineStr">
        <is>
          <t>ingestors</t>
        </is>
      </c>
      <c r="B17742" t="inlineStr">
        <is>
          <t>db083c59c1c05acebe765b195612bb99954b74ce</t>
        </is>
      </c>
      <c r="C17742" t="inlineStr">
        <is>
          <t>2020-10-19 17:19:53+00:00</t>
        </is>
      </c>
      <c r="D17742" t="inlineStr">
        <is>
          <t>rem</t>
        </is>
      </c>
      <c r="E17742" t="inlineStr"/>
      <c r="F17742" t="inlineStr"/>
      <c r="G17742" t="inlineStr">
        <is>
          <t>apispec-webframeworks</t>
        </is>
      </c>
      <c r="H17742">
        <f>=0.5.2</f>
        <v/>
      </c>
    </row>
    <row r="17743">
      <c r="A17743" t="inlineStr">
        <is>
          <t>ingestors</t>
        </is>
      </c>
      <c r="B17743" t="inlineStr">
        <is>
          <t>db083c59c1c05acebe765b195612bb99954b74ce</t>
        </is>
      </c>
      <c r="C17743" t="inlineStr">
        <is>
          <t>2020-10-19 17:19:53+00:00</t>
        </is>
      </c>
      <c r="D17743" t="inlineStr">
        <is>
          <t>rem</t>
        </is>
      </c>
      <c r="E17743" t="inlineStr"/>
      <c r="F17743" t="inlineStr"/>
      <c r="G17743" t="inlineStr">
        <is>
          <t>blinker</t>
        </is>
      </c>
      <c r="H17743">
        <f>=1.4</f>
        <v/>
      </c>
    </row>
    <row r="17744">
      <c r="A17744" t="inlineStr">
        <is>
          <t>ingestors</t>
        </is>
      </c>
      <c r="B17744" t="inlineStr">
        <is>
          <t>db083c59c1c05acebe765b195612bb99954b74ce</t>
        </is>
      </c>
      <c r="C17744" t="inlineStr">
        <is>
          <t>2020-10-19 17:19:53+00:00</t>
        </is>
      </c>
      <c r="D17744" t="inlineStr">
        <is>
          <t>rem</t>
        </is>
      </c>
      <c r="E17744" t="inlineStr"/>
      <c r="F17744" t="inlineStr"/>
      <c r="G17744" t="inlineStr">
        <is>
          <t>Babel</t>
        </is>
      </c>
      <c r="H17744">
        <f>=2.8.0</f>
        <v/>
      </c>
    </row>
    <row r="17745">
      <c r="A17745" t="inlineStr">
        <is>
          <t>ingestors</t>
        </is>
      </c>
      <c r="B17745" t="inlineStr">
        <is>
          <t>db083c59c1c05acebe765b195612bb99954b74ce</t>
        </is>
      </c>
      <c r="C17745" t="inlineStr">
        <is>
          <t>2020-10-19 17:19:53+00:00</t>
        </is>
      </c>
      <c r="D17745" t="inlineStr">
        <is>
          <t>rem</t>
        </is>
      </c>
      <c r="E17745" t="inlineStr"/>
      <c r="F17745" t="inlineStr"/>
      <c r="G17745" t="inlineStr">
        <is>
          <t>PyYAML</t>
        </is>
      </c>
      <c r="H17745">
        <f>=5.3.1</f>
        <v/>
      </c>
    </row>
    <row r="17746">
      <c r="A17746" t="inlineStr">
        <is>
          <t>ingestors</t>
        </is>
      </c>
      <c r="B17746" t="inlineStr">
        <is>
          <t>db083c59c1c05acebe765b195612bb99954b74ce</t>
        </is>
      </c>
      <c r="C17746" t="inlineStr">
        <is>
          <t>2020-10-19 17:19:53+00:00</t>
        </is>
      </c>
      <c r="D17746" t="inlineStr">
        <is>
          <t>rem</t>
        </is>
      </c>
      <c r="E17746" t="inlineStr"/>
      <c r="F17746" t="inlineStr"/>
      <c r="G17746" t="inlineStr">
        <is>
          <t>python-frontmatter</t>
        </is>
      </c>
      <c r="H17746">
        <f>=0.5.0</f>
        <v/>
      </c>
    </row>
    <row r="17747">
      <c r="A17747" t="inlineStr">
        <is>
          <t>ingestors</t>
        </is>
      </c>
      <c r="B17747" t="inlineStr">
        <is>
          <t>db083c59c1c05acebe765b195612bb99954b74ce</t>
        </is>
      </c>
      <c r="C17747" t="inlineStr">
        <is>
          <t>2020-10-19 17:19:53+00:00</t>
        </is>
      </c>
      <c r="D17747" t="inlineStr">
        <is>
          <t>rem</t>
        </is>
      </c>
      <c r="E17747" t="inlineStr"/>
      <c r="F17747" t="inlineStr"/>
      <c r="G17747" t="inlineStr">
        <is>
          <t>pyjwt</t>
        </is>
      </c>
      <c r="H17747">
        <f>=1.7.1</f>
        <v/>
      </c>
    </row>
    <row r="17748">
      <c r="A17748" t="inlineStr">
        <is>
          <t>ingestors</t>
        </is>
      </c>
      <c r="B17748" t="inlineStr">
        <is>
          <t>db083c59c1c05acebe765b195612bb99954b74ce</t>
        </is>
      </c>
      <c r="C17748" t="inlineStr">
        <is>
          <t>2020-10-19 17:19:53+00:00</t>
        </is>
      </c>
      <c r="D17748" t="inlineStr">
        <is>
          <t>rem</t>
        </is>
      </c>
      <c r="E17748" t="inlineStr"/>
      <c r="F17748" t="inlineStr"/>
      <c r="G17748" t="inlineStr">
        <is>
          <t>urllib3</t>
        </is>
      </c>
      <c r="H17748">
        <f>=1.25.10</f>
        <v/>
      </c>
    </row>
    <row r="17749">
      <c r="A17749" t="inlineStr">
        <is>
          <t>ingestors</t>
        </is>
      </c>
      <c r="B17749" t="inlineStr">
        <is>
          <t>db083c59c1c05acebe765b195612bb99954b74ce</t>
        </is>
      </c>
      <c r="C17749" t="inlineStr">
        <is>
          <t>2020-10-19 17:19:53+00:00</t>
        </is>
      </c>
      <c r="D17749" t="inlineStr">
        <is>
          <t>rem</t>
        </is>
      </c>
      <c r="E17749" t="inlineStr"/>
      <c r="F17749" t="inlineStr"/>
      <c r="G17749" t="inlineStr">
        <is>
          <t>tabulate</t>
        </is>
      </c>
      <c r="H17749">
        <f>=0.8.7</f>
        <v/>
      </c>
    </row>
    <row r="17750">
      <c r="A17750" t="inlineStr">
        <is>
          <t>ingestors</t>
        </is>
      </c>
      <c r="B17750" t="inlineStr">
        <is>
          <t>db083c59c1c05acebe765b195612bb99954b74ce</t>
        </is>
      </c>
      <c r="C17750" t="inlineStr">
        <is>
          <t>2020-10-19 17:19:53+00:00</t>
        </is>
      </c>
      <c r="D17750" t="inlineStr">
        <is>
          <t>rem</t>
        </is>
      </c>
      <c r="E17750" t="inlineStr"/>
      <c r="F17750" t="inlineStr"/>
      <c r="G17750" t="inlineStr">
        <is>
          <t>zipstream-new</t>
        </is>
      </c>
      <c r="H17750">
        <f>=1.1.8</f>
        <v/>
      </c>
    </row>
    <row r="17751">
      <c r="A17751" t="inlineStr">
        <is>
          <t>ingestors</t>
        </is>
      </c>
      <c r="B17751" t="inlineStr">
        <is>
          <t>db083c59c1c05acebe765b195612bb99954b74ce</t>
        </is>
      </c>
      <c r="C17751" t="inlineStr">
        <is>
          <t>2020-10-19 17:19:53+00:00</t>
        </is>
      </c>
      <c r="D17751" t="inlineStr">
        <is>
          <t>rem</t>
        </is>
      </c>
      <c r="E17751" t="inlineStr"/>
      <c r="F17751" t="inlineStr"/>
      <c r="G17751" t="inlineStr">
        <is>
          <t>factory-boy</t>
        </is>
      </c>
      <c r="H17751">
        <f>=3.1.0</f>
        <v/>
      </c>
    </row>
    <row r="17752">
      <c r="A17752" t="inlineStr">
        <is>
          <t>ingestors</t>
        </is>
      </c>
      <c r="B17752" t="inlineStr">
        <is>
          <t>db083c59c1c05acebe765b195612bb99954b74ce</t>
        </is>
      </c>
      <c r="C17752" t="inlineStr">
        <is>
          <t>2020-10-19 17:19:53+00:00</t>
        </is>
      </c>
      <c r="D17752" t="inlineStr">
        <is>
          <t>rem</t>
        </is>
      </c>
      <c r="E17752" t="inlineStr"/>
      <c r="F17752" t="inlineStr"/>
      <c r="G17752" t="inlineStr">
        <is>
          <t>Faker</t>
        </is>
      </c>
      <c r="H17752">
        <f>=4.4.0</f>
        <v/>
      </c>
    </row>
    <row r="17753">
      <c r="A17753" t="inlineStr">
        <is>
          <t>ingestors</t>
        </is>
      </c>
      <c r="B17753" t="inlineStr">
        <is>
          <t>db083c59c1c05acebe765b195612bb99954b74ce</t>
        </is>
      </c>
      <c r="C17753" t="inlineStr">
        <is>
          <t>2020-10-19 17:19:53+00:00</t>
        </is>
      </c>
      <c r="D17753" t="inlineStr">
        <is>
          <t>rem</t>
        </is>
      </c>
      <c r="E17753" t="inlineStr"/>
      <c r="F17753" t="inlineStr"/>
      <c r="G17753" t="inlineStr">
        <is>
          <t>coveralls</t>
        </is>
      </c>
      <c r="H17753" t="inlineStr"/>
    </row>
    <row r="17754">
      <c r="A17754" t="inlineStr">
        <is>
          <t>ingestors</t>
        </is>
      </c>
      <c r="B17754" t="inlineStr">
        <is>
          <t>db083c59c1c05acebe765b195612bb99954b74ce</t>
        </is>
      </c>
      <c r="C17754" t="inlineStr">
        <is>
          <t>2020-10-19 17:19:53+00:00</t>
        </is>
      </c>
      <c r="D17754" t="inlineStr">
        <is>
          <t>rem</t>
        </is>
      </c>
      <c r="E17754" t="inlineStr"/>
      <c r="F17754" t="inlineStr"/>
      <c r="G17754" t="inlineStr">
        <is>
          <t>python-json-logger</t>
        </is>
      </c>
      <c r="H17754">
        <f>=2.0.0</f>
        <v/>
      </c>
    </row>
    <row r="17755">
      <c r="A17755" t="inlineStr">
        <is>
          <t>ingestors</t>
        </is>
      </c>
      <c r="B17755" t="inlineStr">
        <is>
          <t>db083c59c1c05acebe765b195612bb99954b74ce</t>
        </is>
      </c>
      <c r="C17755" t="inlineStr">
        <is>
          <t>2020-10-19 17:19:53+00:00</t>
        </is>
      </c>
      <c r="D17755" t="inlineStr">
        <is>
          <t>rem</t>
        </is>
      </c>
      <c r="E17755" t="inlineStr"/>
      <c r="F17755" t="inlineStr"/>
      <c r="G17755" t="inlineStr">
        <is>
          <t>google-cloud-logging</t>
        </is>
      </c>
      <c r="H17755">
        <f>=1.15.1</f>
        <v/>
      </c>
    </row>
    <row r="17756">
      <c r="A17756" t="inlineStr">
        <is>
          <t>ingestors</t>
        </is>
      </c>
      <c r="B17756" t="inlineStr">
        <is>
          <t>047f429fe2e1343a3105592a4f944f70f9c8ab5b</t>
        </is>
      </c>
      <c r="C17756" t="inlineStr">
        <is>
          <t>2020-12-15 12:04:27+00:00</t>
        </is>
      </c>
      <c r="D17756" t="inlineStr">
        <is>
          <t>verchange</t>
        </is>
      </c>
      <c r="E17756" t="inlineStr">
        <is>
          <t>google-cloud-vision</t>
        </is>
      </c>
      <c r="F17756">
        <f>=2.0.0</f>
        <v/>
      </c>
      <c r="G17756" t="inlineStr">
        <is>
          <t>google-cloud-vision</t>
        </is>
      </c>
      <c r="H17756">
        <f>=2.0.0</f>
        <v/>
      </c>
    </row>
    <row r="17757">
      <c r="A17757" t="inlineStr">
        <is>
          <t>ingestors</t>
        </is>
      </c>
      <c r="B17757" t="inlineStr">
        <is>
          <t>047f429fe2e1343a3105592a4f944f70f9c8ab5b</t>
        </is>
      </c>
      <c r="C17757" t="inlineStr">
        <is>
          <t>2020-12-15 12:04:27+00:00</t>
        </is>
      </c>
      <c r="D17757" t="inlineStr">
        <is>
          <t>verchange</t>
        </is>
      </c>
      <c r="E17757" t="inlineStr">
        <is>
          <t>requests</t>
        </is>
      </c>
      <c r="F17757">
        <f>=2.25.0</f>
        <v/>
      </c>
      <c r="G17757" t="inlineStr">
        <is>
          <t>requests</t>
        </is>
      </c>
      <c r="H17757">
        <f>=2.24.0</f>
        <v/>
      </c>
    </row>
    <row r="17758">
      <c r="A17758" t="inlineStr">
        <is>
          <t>ingestors</t>
        </is>
      </c>
      <c r="B17758" t="inlineStr">
        <is>
          <t>047f429fe2e1343a3105592a4f944f70f9c8ab5b</t>
        </is>
      </c>
      <c r="C17758" t="inlineStr">
        <is>
          <t>2020-12-15 12:04:27+00:00</t>
        </is>
      </c>
      <c r="D17758" t="inlineStr">
        <is>
          <t>verchange</t>
        </is>
      </c>
      <c r="E17758" t="inlineStr">
        <is>
          <t>fingerprints</t>
        </is>
      </c>
      <c r="F17758">
        <f>=1.0.1</f>
        <v/>
      </c>
      <c r="G17758" t="inlineStr">
        <is>
          <t>fingerprints</t>
        </is>
      </c>
      <c r="H17758">
        <f>=1.0.1</f>
        <v/>
      </c>
    </row>
    <row r="17759">
      <c r="A17759" t="inlineStr">
        <is>
          <t>ingestors</t>
        </is>
      </c>
      <c r="B17759" t="inlineStr">
        <is>
          <t>047f429fe2e1343a3105592a4f944f70f9c8ab5b</t>
        </is>
      </c>
      <c r="C17759" t="inlineStr">
        <is>
          <t>2020-12-15 12:04:27+00:00</t>
        </is>
      </c>
      <c r="D17759" t="inlineStr">
        <is>
          <t>verchange</t>
        </is>
      </c>
      <c r="E17759" t="inlineStr">
        <is>
          <t>tesserocr</t>
        </is>
      </c>
      <c r="F17759">
        <f>=2.5.1</f>
        <v/>
      </c>
      <c r="G17759" t="inlineStr">
        <is>
          <t>tesserocr</t>
        </is>
      </c>
      <c r="H17759">
        <f>=2.5.1</f>
        <v/>
      </c>
    </row>
    <row r="17760">
      <c r="A17760" t="inlineStr">
        <is>
          <t>ingestors</t>
        </is>
      </c>
      <c r="B17760" t="inlineStr">
        <is>
          <t>047f429fe2e1343a3105592a4f944f70f9c8ab5b</t>
        </is>
      </c>
      <c r="C17760" t="inlineStr">
        <is>
          <t>2020-12-15 12:04:27+00:00</t>
        </is>
      </c>
      <c r="D17760" t="inlineStr">
        <is>
          <t>verchange</t>
        </is>
      </c>
      <c r="E17760" t="inlineStr">
        <is>
          <t>msglite</t>
        </is>
      </c>
      <c r="F17760">
        <f>=0.29.0</f>
        <v/>
      </c>
      <c r="G17760" t="inlineStr">
        <is>
          <t>msglite</t>
        </is>
      </c>
      <c r="H17760">
        <f>=0.29.0</f>
        <v/>
      </c>
    </row>
    <row r="17761">
      <c r="A17761" t="inlineStr">
        <is>
          <t>ingestors</t>
        </is>
      </c>
      <c r="B17761" t="inlineStr">
        <is>
          <t>047f429fe2e1343a3105592a4f944f70f9c8ab5b</t>
        </is>
      </c>
      <c r="C17761" t="inlineStr">
        <is>
          <t>2020-12-15 12:04:27+00:00</t>
        </is>
      </c>
      <c r="D17761" t="inlineStr">
        <is>
          <t>verchange</t>
        </is>
      </c>
      <c r="E17761" t="inlineStr">
        <is>
          <t>click</t>
        </is>
      </c>
      <c r="F17761">
        <f>=7.1.2</f>
        <v/>
      </c>
      <c r="G17761" t="inlineStr">
        <is>
          <t>click</t>
        </is>
      </c>
      <c r="H17761">
        <f>=7.1.2</f>
        <v/>
      </c>
    </row>
    <row r="17762">
      <c r="A17762" t="inlineStr">
        <is>
          <t>ingestors</t>
        </is>
      </c>
      <c r="B17762" t="inlineStr">
        <is>
          <t>047f429fe2e1343a3105592a4f944f70f9c8ab5b</t>
        </is>
      </c>
      <c r="C17762" t="inlineStr">
        <is>
          <t>2020-12-15 12:04:27+00:00</t>
        </is>
      </c>
      <c r="D17762" t="inlineStr">
        <is>
          <t>verchange</t>
        </is>
      </c>
      <c r="E17762" t="inlineStr">
        <is>
          <t>cryptography</t>
        </is>
      </c>
      <c r="F17762">
        <f>=3.3.1</f>
        <v/>
      </c>
      <c r="G17762" t="inlineStr">
        <is>
          <t>cryptography</t>
        </is>
      </c>
      <c r="H17762">
        <f>=3.1.1</f>
        <v/>
      </c>
    </row>
    <row r="17763">
      <c r="A17763" t="inlineStr">
        <is>
          <t>ingestors</t>
        </is>
      </c>
      <c r="B17763" t="inlineStr">
        <is>
          <t>047f429fe2e1343a3105592a4f944f70f9c8ab5b</t>
        </is>
      </c>
      <c r="C17763" t="inlineStr">
        <is>
          <t>2020-12-15 12:04:27+00:00</t>
        </is>
      </c>
      <c r="D17763" t="inlineStr">
        <is>
          <t>verchange</t>
        </is>
      </c>
      <c r="E17763" t="inlineStr">
        <is>
          <t>olefile</t>
        </is>
      </c>
      <c r="F17763">
        <f>=0.46</f>
        <v/>
      </c>
      <c r="G17763" t="inlineStr">
        <is>
          <t>olefile</t>
        </is>
      </c>
      <c r="H17763">
        <f>=0.46</f>
        <v/>
      </c>
    </row>
    <row r="17764">
      <c r="A17764" t="inlineStr">
        <is>
          <t>ingestors</t>
        </is>
      </c>
      <c r="B17764" t="inlineStr">
        <is>
          <t>047f429fe2e1343a3105592a4f944f70f9c8ab5b</t>
        </is>
      </c>
      <c r="C17764" t="inlineStr">
        <is>
          <t>2020-12-15 12:04:27+00:00</t>
        </is>
      </c>
      <c r="D17764" t="inlineStr">
        <is>
          <t>verchange</t>
        </is>
      </c>
      <c r="E17764" t="inlineStr">
        <is>
          <t>followthemoney</t>
        </is>
      </c>
      <c r="F17764">
        <f>=2.1.15</f>
        <v/>
      </c>
      <c r="G17764" t="inlineStr">
        <is>
          <t>followthemoney</t>
        </is>
      </c>
      <c r="H17764">
        <f>=2.1.9</f>
        <v/>
      </c>
    </row>
    <row r="17765">
      <c r="A17765" t="inlineStr">
        <is>
          <t>ingestors</t>
        </is>
      </c>
      <c r="B17765" t="inlineStr">
        <is>
          <t>047f429fe2e1343a3105592a4f944f70f9c8ab5b</t>
        </is>
      </c>
      <c r="C17765" t="inlineStr">
        <is>
          <t>2020-12-15 12:04:27+00:00</t>
        </is>
      </c>
      <c r="D17765" t="inlineStr">
        <is>
          <t>verchange</t>
        </is>
      </c>
      <c r="E17765" t="inlineStr">
        <is>
          <t>xlrd</t>
        </is>
      </c>
      <c r="F17765">
        <f>=2.0.1</f>
        <v/>
      </c>
      <c r="G17765" t="inlineStr">
        <is>
          <t>xlrd</t>
        </is>
      </c>
      <c r="H17765">
        <f>=1.2.0</f>
        <v/>
      </c>
    </row>
    <row r="17766">
      <c r="A17766" t="inlineStr">
        <is>
          <t>ingestors</t>
        </is>
      </c>
      <c r="B17766" t="inlineStr">
        <is>
          <t>047f429fe2e1343a3105592a4f944f70f9c8ab5b</t>
        </is>
      </c>
      <c r="C17766" t="inlineStr">
        <is>
          <t>2020-12-15 12:04:27+00:00</t>
        </is>
      </c>
      <c r="D17766" t="inlineStr">
        <is>
          <t>verchange</t>
        </is>
      </c>
      <c r="E17766" t="inlineStr">
        <is>
          <t>coverage</t>
        </is>
      </c>
      <c r="F17766">
        <f>=5.3</f>
        <v/>
      </c>
      <c r="G17766" t="inlineStr">
        <is>
          <t>coverage</t>
        </is>
      </c>
      <c r="H17766" t="inlineStr"/>
    </row>
    <row r="17767">
      <c r="A17767" t="inlineStr">
        <is>
          <t>ingestors</t>
        </is>
      </c>
      <c r="B17767" t="inlineStr">
        <is>
          <t>047f429fe2e1343a3105592a4f944f70f9c8ab5b</t>
        </is>
      </c>
      <c r="C17767" t="inlineStr">
        <is>
          <t>2020-12-15 12:04:27+00:00</t>
        </is>
      </c>
      <c r="D17767" t="inlineStr">
        <is>
          <t>verchange</t>
        </is>
      </c>
      <c r="E17767" t="inlineStr">
        <is>
          <t>languagecodes</t>
        </is>
      </c>
      <c r="F17767">
        <f>=1.0.7</f>
        <v/>
      </c>
      <c r="G17767" t="inlineStr">
        <is>
          <t>languagecodes</t>
        </is>
      </c>
      <c r="H17767">
        <f>=1.0.7</f>
        <v/>
      </c>
    </row>
    <row r="17768">
      <c r="A17768" t="inlineStr">
        <is>
          <t>ingestors</t>
        </is>
      </c>
      <c r="B17768" t="inlineStr">
        <is>
          <t>047f429fe2e1343a3105592a4f944f70f9c8ab5b</t>
        </is>
      </c>
      <c r="C17768" t="inlineStr">
        <is>
          <t>2020-12-15 12:04:27+00:00</t>
        </is>
      </c>
      <c r="D17768" t="inlineStr">
        <is>
          <t>verchange</t>
        </is>
      </c>
      <c r="E17768" t="inlineStr">
        <is>
          <t>followthemoney-store</t>
        </is>
      </c>
      <c r="F17768">
        <f>=2.2.3</f>
        <v/>
      </c>
      <c r="G17768" t="inlineStr">
        <is>
          <t>followthemoney-store</t>
        </is>
      </c>
      <c r="H17768">
        <f>=2.2.3</f>
        <v/>
      </c>
    </row>
    <row r="17769">
      <c r="A17769" t="inlineStr">
        <is>
          <t>ingestors</t>
        </is>
      </c>
      <c r="B17769" t="inlineStr">
        <is>
          <t>047f429fe2e1343a3105592a4f944f70f9c8ab5b</t>
        </is>
      </c>
      <c r="C17769" t="inlineStr">
        <is>
          <t>2020-12-15 12:04:27+00:00</t>
        </is>
      </c>
      <c r="D17769" t="inlineStr">
        <is>
          <t>verchange</t>
        </is>
      </c>
      <c r="E17769" t="inlineStr">
        <is>
          <t>pantomime</t>
        </is>
      </c>
      <c r="F17769">
        <f>=0.4.1</f>
        <v/>
      </c>
      <c r="G17769" t="inlineStr">
        <is>
          <t>pantomime</t>
        </is>
      </c>
      <c r="H17769">
        <f>=0.4.1</f>
        <v/>
      </c>
    </row>
    <row r="17770">
      <c r="A17770" t="inlineStr">
        <is>
          <t>ingestors</t>
        </is>
      </c>
      <c r="B17770" t="inlineStr">
        <is>
          <t>047f429fe2e1343a3105592a4f944f70f9c8ab5b</t>
        </is>
      </c>
      <c r="C17770" t="inlineStr">
        <is>
          <t>2020-12-15 12:04:27+00:00</t>
        </is>
      </c>
      <c r="D17770" t="inlineStr">
        <is>
          <t>verchange</t>
        </is>
      </c>
      <c r="E17770" t="inlineStr">
        <is>
          <t>pymediainfo</t>
        </is>
      </c>
      <c r="F17770">
        <f>=5.0.3</f>
        <v/>
      </c>
      <c r="G17770" t="inlineStr">
        <is>
          <t>pymediainfo</t>
        </is>
      </c>
      <c r="H17770">
        <f>=4.2.1</f>
        <v/>
      </c>
    </row>
    <row r="17771">
      <c r="A17771" t="inlineStr">
        <is>
          <t>ingestors</t>
        </is>
      </c>
      <c r="B17771" t="inlineStr">
        <is>
          <t>047f429fe2e1343a3105592a4f944f70f9c8ab5b</t>
        </is>
      </c>
      <c r="C17771" t="inlineStr">
        <is>
          <t>2020-12-15 12:04:27+00:00</t>
        </is>
      </c>
      <c r="D17771" t="inlineStr">
        <is>
          <t>verchange</t>
        </is>
      </c>
      <c r="E17771" t="inlineStr">
        <is>
          <t>cchardet</t>
        </is>
      </c>
      <c r="F17771">
        <f>=2.1.7</f>
        <v/>
      </c>
      <c r="G17771" t="inlineStr">
        <is>
          <t>cchardet</t>
        </is>
      </c>
      <c r="H17771">
        <f>=2.1.6</f>
        <v/>
      </c>
    </row>
    <row r="17772">
      <c r="A17772" t="inlineStr">
        <is>
          <t>ingestors</t>
        </is>
      </c>
      <c r="B17772" t="inlineStr">
        <is>
          <t>047f429fe2e1343a3105592a4f944f70f9c8ab5b</t>
        </is>
      </c>
      <c r="C17772" t="inlineStr">
        <is>
          <t>2020-12-15 12:04:27+00:00</t>
        </is>
      </c>
      <c r="D17772" t="inlineStr">
        <is>
          <t>verchange</t>
        </is>
      </c>
      <c r="E17772" t="inlineStr">
        <is>
          <t>odfpy</t>
        </is>
      </c>
      <c r="F17772">
        <f>=1.4.1</f>
        <v/>
      </c>
      <c r="G17772" t="inlineStr">
        <is>
          <t>odfpy</t>
        </is>
      </c>
      <c r="H17772">
        <f>=1.4.1</f>
        <v/>
      </c>
    </row>
    <row r="17773">
      <c r="A17773" t="inlineStr">
        <is>
          <t>ingestors</t>
        </is>
      </c>
      <c r="B17773" t="inlineStr">
        <is>
          <t>047f429fe2e1343a3105592a4f944f70f9c8ab5b</t>
        </is>
      </c>
      <c r="C17773" t="inlineStr">
        <is>
          <t>2020-12-15 12:04:27+00:00</t>
        </is>
      </c>
      <c r="D17773" t="inlineStr">
        <is>
          <t>verchange</t>
        </is>
      </c>
      <c r="E17773" t="inlineStr">
        <is>
          <t>normality</t>
        </is>
      </c>
      <c r="F17773">
        <f>=2.1.1</f>
        <v/>
      </c>
      <c r="G17773" t="inlineStr">
        <is>
          <t>normality</t>
        </is>
      </c>
      <c r="H17773">
        <f>=2.1.1</f>
        <v/>
      </c>
    </row>
    <row r="17774">
      <c r="A17774" t="inlineStr">
        <is>
          <t>ingestors</t>
        </is>
      </c>
      <c r="B17774" t="inlineStr">
        <is>
          <t>047f429fe2e1343a3105592a4f944f70f9c8ab5b</t>
        </is>
      </c>
      <c r="C17774" t="inlineStr">
        <is>
          <t>2020-12-15 12:04:27+00:00</t>
        </is>
      </c>
      <c r="D17774" t="inlineStr">
        <is>
          <t>verchange</t>
        </is>
      </c>
      <c r="E17774" t="inlineStr">
        <is>
          <t>openpyxl</t>
        </is>
      </c>
      <c r="F17774">
        <f>=3.0.5</f>
        <v/>
      </c>
      <c r="G17774" t="inlineStr">
        <is>
          <t>openpyxl</t>
        </is>
      </c>
      <c r="H17774">
        <f>=3.0.5</f>
        <v/>
      </c>
    </row>
    <row r="17775">
      <c r="A17775" t="inlineStr">
        <is>
          <t>ingestors</t>
        </is>
      </c>
      <c r="B17775" t="inlineStr">
        <is>
          <t>047f429fe2e1343a3105592a4f944f70f9c8ab5b</t>
        </is>
      </c>
      <c r="C17775" t="inlineStr">
        <is>
          <t>2020-12-15 12:04:27+00:00</t>
        </is>
      </c>
      <c r="D17775" t="inlineStr">
        <is>
          <t>verchange</t>
        </is>
      </c>
      <c r="E17775" t="inlineStr">
        <is>
          <t>lxml</t>
        </is>
      </c>
      <c r="F17775">
        <f>=4.6.2</f>
        <v/>
      </c>
      <c r="G17775" t="inlineStr">
        <is>
          <t>lxml</t>
        </is>
      </c>
      <c r="H17775">
        <f>=4.6.1</f>
        <v/>
      </c>
    </row>
    <row r="17776">
      <c r="A17776" t="inlineStr">
        <is>
          <t>ingestors</t>
        </is>
      </c>
      <c r="B17776" t="inlineStr">
        <is>
          <t>047f429fe2e1343a3105592a4f944f70f9c8ab5b</t>
        </is>
      </c>
      <c r="C17776" t="inlineStr">
        <is>
          <t>2020-12-15 12:04:27+00:00</t>
        </is>
      </c>
      <c r="D17776" t="inlineStr">
        <is>
          <t>verchange</t>
        </is>
      </c>
      <c r="E17776" t="inlineStr">
        <is>
          <t>servicelayer</t>
        </is>
      </c>
      <c r="F17776">
        <f>=1.15.1</f>
        <v/>
      </c>
      <c r="G17776" t="inlineStr">
        <is>
          <t>servicelayer</t>
        </is>
      </c>
      <c r="H17776">
        <f>=1.15.0</f>
        <v/>
      </c>
    </row>
    <row r="17777">
      <c r="A17777" t="inlineStr">
        <is>
          <t>ingestors</t>
        </is>
      </c>
      <c r="B17777" t="inlineStr">
        <is>
          <t>047f429fe2e1343a3105592a4f944f70f9c8ab5b</t>
        </is>
      </c>
      <c r="C17777" t="inlineStr">
        <is>
          <t>2020-12-15 12:04:27+00:00</t>
        </is>
      </c>
      <c r="D17777" t="inlineStr">
        <is>
          <t>verchange</t>
        </is>
      </c>
      <c r="E17777" t="inlineStr">
        <is>
          <t>spacy</t>
        </is>
      </c>
      <c r="F17777">
        <f>=2.3.5</f>
        <v/>
      </c>
      <c r="G17777" t="inlineStr">
        <is>
          <t>spacy</t>
        </is>
      </c>
      <c r="H17777">
        <f>=2.3.2</f>
        <v/>
      </c>
    </row>
    <row r="17778">
      <c r="A17778" t="inlineStr">
        <is>
          <t>ingestors</t>
        </is>
      </c>
      <c r="B17778" t="inlineStr">
        <is>
          <t>047f429fe2e1343a3105592a4f944f70f9c8ab5b</t>
        </is>
      </c>
      <c r="C17778" t="inlineStr">
        <is>
          <t>2020-12-15 12:04:27+00:00</t>
        </is>
      </c>
      <c r="D17778" t="inlineStr">
        <is>
          <t>verchange</t>
        </is>
      </c>
      <c r="E17778" t="inlineStr">
        <is>
          <t>dbf</t>
        </is>
      </c>
      <c r="F17778">
        <f>=0.99.0</f>
        <v/>
      </c>
      <c r="G17778" t="inlineStr">
        <is>
          <t>dbf</t>
        </is>
      </c>
      <c r="H17778">
        <f>=0.99.0</f>
        <v/>
      </c>
    </row>
    <row r="17779">
      <c r="A17779" t="inlineStr">
        <is>
          <t>ingestors</t>
        </is>
      </c>
      <c r="B17779" t="inlineStr">
        <is>
          <t>047f429fe2e1343a3105592a4f944f70f9c8ab5b</t>
        </is>
      </c>
      <c r="C17779" t="inlineStr">
        <is>
          <t>2020-12-15 12:04:27+00:00</t>
        </is>
      </c>
      <c r="D17779" t="inlineStr">
        <is>
          <t>add</t>
        </is>
      </c>
      <c r="E17779" t="inlineStr">
        <is>
          <t>aenum</t>
        </is>
      </c>
      <c r="F17779">
        <f>=2.2.6</f>
        <v/>
      </c>
      <c r="G17779" t="inlineStr"/>
      <c r="H17779" t="inlineStr"/>
    </row>
    <row r="17780">
      <c r="A17780" t="inlineStr">
        <is>
          <t>ingestors</t>
        </is>
      </c>
      <c r="B17780" t="inlineStr">
        <is>
          <t>047f429fe2e1343a3105592a4f944f70f9c8ab5b</t>
        </is>
      </c>
      <c r="C17780" t="inlineStr">
        <is>
          <t>2020-12-15 12:04:27+00:00</t>
        </is>
      </c>
      <c r="D17780" t="inlineStr">
        <is>
          <t>add</t>
        </is>
      </c>
      <c r="E17780" t="inlineStr">
        <is>
          <t>Babel</t>
        </is>
      </c>
      <c r="F17780">
        <f>=2.9.0</f>
        <v/>
      </c>
      <c r="G17780" t="inlineStr"/>
      <c r="H17780" t="inlineStr"/>
    </row>
    <row r="17781">
      <c r="A17781" t="inlineStr">
        <is>
          <t>ingestors</t>
        </is>
      </c>
      <c r="B17781" t="inlineStr">
        <is>
          <t>047f429fe2e1343a3105592a4f944f70f9c8ab5b</t>
        </is>
      </c>
      <c r="C17781" t="inlineStr">
        <is>
          <t>2020-12-15 12:04:27+00:00</t>
        </is>
      </c>
      <c r="D17781" t="inlineStr">
        <is>
          <t>add</t>
        </is>
      </c>
      <c r="E17781" t="inlineStr">
        <is>
          <t>blis</t>
        </is>
      </c>
      <c r="F17781">
        <f>=0.7.4</f>
        <v/>
      </c>
      <c r="G17781" t="inlineStr"/>
      <c r="H17781" t="inlineStr"/>
    </row>
    <row r="17782">
      <c r="A17782" t="inlineStr">
        <is>
          <t>ingestors</t>
        </is>
      </c>
      <c r="B17782" t="inlineStr">
        <is>
          <t>047f429fe2e1343a3105592a4f944f70f9c8ab5b</t>
        </is>
      </c>
      <c r="C17782" t="inlineStr">
        <is>
          <t>2020-12-15 12:04:27+00:00</t>
        </is>
      </c>
      <c r="D17782" t="inlineStr">
        <is>
          <t>add</t>
        </is>
      </c>
      <c r="E17782" t="inlineStr">
        <is>
          <t>boto3</t>
        </is>
      </c>
      <c r="F17782">
        <f>=1.16.36</f>
        <v/>
      </c>
      <c r="G17782" t="inlineStr"/>
      <c r="H17782" t="inlineStr"/>
    </row>
    <row r="17783">
      <c r="A17783" t="inlineStr">
        <is>
          <t>ingestors</t>
        </is>
      </c>
      <c r="B17783" t="inlineStr">
        <is>
          <t>047f429fe2e1343a3105592a4f944f70f9c8ab5b</t>
        </is>
      </c>
      <c r="C17783" t="inlineStr">
        <is>
          <t>2020-12-15 12:04:27+00:00</t>
        </is>
      </c>
      <c r="D17783" t="inlineStr">
        <is>
          <t>add</t>
        </is>
      </c>
      <c r="E17783" t="inlineStr">
        <is>
          <t>botocore</t>
        </is>
      </c>
      <c r="F17783">
        <f>=1.19.36</f>
        <v/>
      </c>
      <c r="G17783" t="inlineStr"/>
      <c r="H17783" t="inlineStr"/>
    </row>
    <row r="17784">
      <c r="A17784" t="inlineStr">
        <is>
          <t>ingestors</t>
        </is>
      </c>
      <c r="B17784" t="inlineStr">
        <is>
          <t>047f429fe2e1343a3105592a4f944f70f9c8ab5b</t>
        </is>
      </c>
      <c r="C17784" t="inlineStr">
        <is>
          <t>2020-12-15 12:04:27+00:00</t>
        </is>
      </c>
      <c r="D17784" t="inlineStr">
        <is>
          <t>add</t>
        </is>
      </c>
      <c r="E17784" t="inlineStr">
        <is>
          <t>cachetools</t>
        </is>
      </c>
      <c r="F17784">
        <f>=4.2.0</f>
        <v/>
      </c>
      <c r="G17784" t="inlineStr"/>
      <c r="H17784" t="inlineStr"/>
    </row>
    <row r="17785">
      <c r="A17785" t="inlineStr">
        <is>
          <t>ingestors</t>
        </is>
      </c>
      <c r="B17785" t="inlineStr">
        <is>
          <t>047f429fe2e1343a3105592a4f944f70f9c8ab5b</t>
        </is>
      </c>
      <c r="C17785" t="inlineStr">
        <is>
          <t>2020-12-15 12:04:27+00:00</t>
        </is>
      </c>
      <c r="D17785" t="inlineStr">
        <is>
          <t>add</t>
        </is>
      </c>
      <c r="E17785" t="inlineStr">
        <is>
          <t>catalogue</t>
        </is>
      </c>
      <c r="F17785">
        <f>=1.0.0</f>
        <v/>
      </c>
      <c r="G17785" t="inlineStr"/>
      <c r="H17785" t="inlineStr"/>
    </row>
    <row r="17786">
      <c r="A17786" t="inlineStr">
        <is>
          <t>ingestors</t>
        </is>
      </c>
      <c r="B17786" t="inlineStr">
        <is>
          <t>047f429fe2e1343a3105592a4f944f70f9c8ab5b</t>
        </is>
      </c>
      <c r="C17786" t="inlineStr">
        <is>
          <t>2020-12-15 12:04:27+00:00</t>
        </is>
      </c>
      <c r="D17786" t="inlineStr">
        <is>
          <t>add</t>
        </is>
      </c>
      <c r="E17786" t="inlineStr">
        <is>
          <t>certifi</t>
        </is>
      </c>
      <c r="F17786">
        <f>=2020.12.5</f>
        <v/>
      </c>
      <c r="G17786" t="inlineStr"/>
      <c r="H17786" t="inlineStr"/>
    </row>
    <row r="17787">
      <c r="A17787" t="inlineStr">
        <is>
          <t>ingestors</t>
        </is>
      </c>
      <c r="B17787" t="inlineStr">
        <is>
          <t>047f429fe2e1343a3105592a4f944f70f9c8ab5b</t>
        </is>
      </c>
      <c r="C17787" t="inlineStr">
        <is>
          <t>2020-12-15 12:04:27+00:00</t>
        </is>
      </c>
      <c r="D17787" t="inlineStr">
        <is>
          <t>add</t>
        </is>
      </c>
      <c r="E17787" t="inlineStr">
        <is>
          <t>cffi</t>
        </is>
      </c>
      <c r="F17787">
        <f>=1.14.4</f>
        <v/>
      </c>
      <c r="G17787" t="inlineStr"/>
      <c r="H17787" t="inlineStr"/>
    </row>
    <row r="17788">
      <c r="A17788" t="inlineStr">
        <is>
          <t>ingestors</t>
        </is>
      </c>
      <c r="B17788" t="inlineStr">
        <is>
          <t>047f429fe2e1343a3105592a4f944f70f9c8ab5b</t>
        </is>
      </c>
      <c r="C17788" t="inlineStr">
        <is>
          <t>2020-12-15 12:04:27+00:00</t>
        </is>
      </c>
      <c r="D17788" t="inlineStr">
        <is>
          <t>add</t>
        </is>
      </c>
      <c r="E17788" t="inlineStr">
        <is>
          <t>chardet</t>
        </is>
      </c>
      <c r="F17788">
        <f>=3.0.4</f>
        <v/>
      </c>
      <c r="G17788" t="inlineStr"/>
      <c r="H17788" t="inlineStr"/>
    </row>
    <row r="17789">
      <c r="A17789" t="inlineStr">
        <is>
          <t>ingestors</t>
        </is>
      </c>
      <c r="B17789" t="inlineStr">
        <is>
          <t>047f429fe2e1343a3105592a4f944f70f9c8ab5b</t>
        </is>
      </c>
      <c r="C17789" t="inlineStr">
        <is>
          <t>2020-12-15 12:04:27+00:00</t>
        </is>
      </c>
      <c r="D17789" t="inlineStr">
        <is>
          <t>add</t>
        </is>
      </c>
      <c r="E17789" t="inlineStr">
        <is>
          <t>countrynames</t>
        </is>
      </c>
      <c r="F17789">
        <f>=1.7.1</f>
        <v/>
      </c>
      <c r="G17789" t="inlineStr"/>
      <c r="H17789" t="inlineStr"/>
    </row>
    <row r="17790">
      <c r="A17790" t="inlineStr">
        <is>
          <t>ingestors</t>
        </is>
      </c>
      <c r="B17790" t="inlineStr">
        <is>
          <t>047f429fe2e1343a3105592a4f944f70f9c8ab5b</t>
        </is>
      </c>
      <c r="C17790" t="inlineStr">
        <is>
          <t>2020-12-15 12:04:27+00:00</t>
        </is>
      </c>
      <c r="D17790" t="inlineStr">
        <is>
          <t>add</t>
        </is>
      </c>
      <c r="E17790" t="inlineStr">
        <is>
          <t>cymem</t>
        </is>
      </c>
      <c r="F17790">
        <f>=2.0.5</f>
        <v/>
      </c>
      <c r="G17790" t="inlineStr"/>
      <c r="H17790" t="inlineStr"/>
    </row>
    <row r="17791">
      <c r="A17791" t="inlineStr">
        <is>
          <t>ingestors</t>
        </is>
      </c>
      <c r="B17791" t="inlineStr">
        <is>
          <t>047f429fe2e1343a3105592a4f944f70f9c8ab5b</t>
        </is>
      </c>
      <c r="C17791" t="inlineStr">
        <is>
          <t>2020-12-15 12:04:27+00:00</t>
        </is>
      </c>
      <c r="D17791" t="inlineStr">
        <is>
          <t>add</t>
        </is>
      </c>
      <c r="E17791" t="inlineStr">
        <is>
          <t>Cython</t>
        </is>
      </c>
      <c r="F17791">
        <f>=0.29.21</f>
        <v/>
      </c>
      <c r="G17791" t="inlineStr"/>
      <c r="H17791" t="inlineStr"/>
    </row>
    <row r="17792">
      <c r="A17792" t="inlineStr">
        <is>
          <t>ingestors</t>
        </is>
      </c>
      <c r="B17792" t="inlineStr">
        <is>
          <t>047f429fe2e1343a3105592a4f944f70f9c8ab5b</t>
        </is>
      </c>
      <c r="C17792" t="inlineStr">
        <is>
          <t>2020-12-15 12:04:27+00:00</t>
        </is>
      </c>
      <c r="D17792" t="inlineStr">
        <is>
          <t>add</t>
        </is>
      </c>
      <c r="E17792" t="inlineStr">
        <is>
          <t>decorator</t>
        </is>
      </c>
      <c r="F17792">
        <f>=4.4.2</f>
        <v/>
      </c>
      <c r="G17792" t="inlineStr"/>
      <c r="H17792" t="inlineStr"/>
    </row>
    <row r="17793">
      <c r="A17793" t="inlineStr">
        <is>
          <t>ingestors</t>
        </is>
      </c>
      <c r="B17793" t="inlineStr">
        <is>
          <t>047f429fe2e1343a3105592a4f944f70f9c8ab5b</t>
        </is>
      </c>
      <c r="C17793" t="inlineStr">
        <is>
          <t>2020-12-15 12:04:27+00:00</t>
        </is>
      </c>
      <c r="D17793" t="inlineStr">
        <is>
          <t>add</t>
        </is>
      </c>
      <c r="E17793" t="inlineStr">
        <is>
          <t>defusedxml</t>
        </is>
      </c>
      <c r="F17793">
        <f>=0.6.0</f>
        <v/>
      </c>
      <c r="G17793" t="inlineStr"/>
      <c r="H17793" t="inlineStr"/>
    </row>
    <row r="17794">
      <c r="A17794" t="inlineStr">
        <is>
          <t>ingestors</t>
        </is>
      </c>
      <c r="B17794" t="inlineStr">
        <is>
          <t>047f429fe2e1343a3105592a4f944f70f9c8ab5b</t>
        </is>
      </c>
      <c r="C17794" t="inlineStr">
        <is>
          <t>2020-12-15 12:04:27+00:00</t>
        </is>
      </c>
      <c r="D17794" t="inlineStr">
        <is>
          <t>add</t>
        </is>
      </c>
      <c r="E17794" t="inlineStr">
        <is>
          <t>ebcdic</t>
        </is>
      </c>
      <c r="F17794">
        <f>=1.1.1</f>
        <v/>
      </c>
      <c r="G17794" t="inlineStr"/>
      <c r="H17794" t="inlineStr"/>
    </row>
    <row r="17795">
      <c r="A17795" t="inlineStr">
        <is>
          <t>ingestors</t>
        </is>
      </c>
      <c r="B17795" t="inlineStr">
        <is>
          <t>047f429fe2e1343a3105592a4f944f70f9c8ab5b</t>
        </is>
      </c>
      <c r="C17795" t="inlineStr">
        <is>
          <t>2020-12-15 12:04:27+00:00</t>
        </is>
      </c>
      <c r="D17795" t="inlineStr">
        <is>
          <t>add</t>
        </is>
      </c>
      <c r="E17795" t="inlineStr">
        <is>
          <t>et-xmlfile</t>
        </is>
      </c>
      <c r="F17795">
        <f>=1.0.1</f>
        <v/>
      </c>
      <c r="G17795" t="inlineStr"/>
      <c r="H17795" t="inlineStr"/>
    </row>
    <row r="17796">
      <c r="A17796" t="inlineStr">
        <is>
          <t>ingestors</t>
        </is>
      </c>
      <c r="B17796" t="inlineStr">
        <is>
          <t>047f429fe2e1343a3105592a4f944f70f9c8ab5b</t>
        </is>
      </c>
      <c r="C17796" t="inlineStr">
        <is>
          <t>2020-12-15 12:04:27+00:00</t>
        </is>
      </c>
      <c r="D17796" t="inlineStr">
        <is>
          <t>add</t>
        </is>
      </c>
      <c r="E17796" t="inlineStr">
        <is>
          <t>fakeredis</t>
        </is>
      </c>
      <c r="F17796">
        <f>=1.4.3</f>
        <v/>
      </c>
      <c r="G17796" t="inlineStr"/>
      <c r="H17796" t="inlineStr"/>
    </row>
    <row r="17797">
      <c r="A17797" t="inlineStr">
        <is>
          <t>ingestors</t>
        </is>
      </c>
      <c r="B17797" t="inlineStr">
        <is>
          <t>047f429fe2e1343a3105592a4f944f70f9c8ab5b</t>
        </is>
      </c>
      <c r="C17797" t="inlineStr">
        <is>
          <t>2020-12-15 12:04:27+00:00</t>
        </is>
      </c>
      <c r="D17797" t="inlineStr">
        <is>
          <t>add</t>
        </is>
      </c>
      <c r="E17797" t="inlineStr">
        <is>
          <t>google-api-core</t>
        </is>
      </c>
      <c r="F17797">
        <f>=1.24.0</f>
        <v/>
      </c>
      <c r="G17797" t="inlineStr"/>
      <c r="H17797" t="inlineStr"/>
    </row>
    <row r="17798">
      <c r="A17798" t="inlineStr">
        <is>
          <t>ingestors</t>
        </is>
      </c>
      <c r="B17798" t="inlineStr">
        <is>
          <t>047f429fe2e1343a3105592a4f944f70f9c8ab5b</t>
        </is>
      </c>
      <c r="C17798" t="inlineStr">
        <is>
          <t>2020-12-15 12:04:27+00:00</t>
        </is>
      </c>
      <c r="D17798" t="inlineStr">
        <is>
          <t>add</t>
        </is>
      </c>
      <c r="E17798" t="inlineStr">
        <is>
          <t>google-auth</t>
        </is>
      </c>
      <c r="F17798">
        <f>=1.24.0</f>
        <v/>
      </c>
      <c r="G17798" t="inlineStr"/>
      <c r="H17798" t="inlineStr"/>
    </row>
    <row r="17799">
      <c r="A17799" t="inlineStr">
        <is>
          <t>ingestors</t>
        </is>
      </c>
      <c r="B17799" t="inlineStr">
        <is>
          <t>047f429fe2e1343a3105592a4f944f70f9c8ab5b</t>
        </is>
      </c>
      <c r="C17799" t="inlineStr">
        <is>
          <t>2020-12-15 12:04:27+00:00</t>
        </is>
      </c>
      <c r="D17799" t="inlineStr">
        <is>
          <t>add</t>
        </is>
      </c>
      <c r="E17799" t="inlineStr">
        <is>
          <t>google-cloud-core</t>
        </is>
      </c>
      <c r="F17799">
        <f>=1.5.0</f>
        <v/>
      </c>
      <c r="G17799" t="inlineStr"/>
      <c r="H17799" t="inlineStr"/>
    </row>
    <row r="17800">
      <c r="A17800" t="inlineStr">
        <is>
          <t>ingestors</t>
        </is>
      </c>
      <c r="B17800" t="inlineStr">
        <is>
          <t>047f429fe2e1343a3105592a4f944f70f9c8ab5b</t>
        </is>
      </c>
      <c r="C17800" t="inlineStr">
        <is>
          <t>2020-12-15 12:04:27+00:00</t>
        </is>
      </c>
      <c r="D17800" t="inlineStr">
        <is>
          <t>add</t>
        </is>
      </c>
      <c r="E17800" t="inlineStr">
        <is>
          <t>google-cloud-storage</t>
        </is>
      </c>
      <c r="F17800">
        <f>=1.35.0</f>
        <v/>
      </c>
      <c r="G17800" t="inlineStr"/>
      <c r="H17800" t="inlineStr"/>
    </row>
    <row r="17801">
      <c r="A17801" t="inlineStr">
        <is>
          <t>ingestors</t>
        </is>
      </c>
      <c r="B17801" t="inlineStr">
        <is>
          <t>047f429fe2e1343a3105592a4f944f70f9c8ab5b</t>
        </is>
      </c>
      <c r="C17801" t="inlineStr">
        <is>
          <t>2020-12-15 12:04:27+00:00</t>
        </is>
      </c>
      <c r="D17801" t="inlineStr">
        <is>
          <t>add</t>
        </is>
      </c>
      <c r="E17801" t="inlineStr">
        <is>
          <t>google-crc32c</t>
        </is>
      </c>
      <c r="F17801">
        <f>=1.1.0</f>
        <v/>
      </c>
      <c r="G17801" t="inlineStr"/>
      <c r="H17801" t="inlineStr"/>
    </row>
    <row r="17802">
      <c r="A17802" t="inlineStr">
        <is>
          <t>ingestors</t>
        </is>
      </c>
      <c r="B17802" t="inlineStr">
        <is>
          <t>047f429fe2e1343a3105592a4f944f70f9c8ab5b</t>
        </is>
      </c>
      <c r="C17802" t="inlineStr">
        <is>
          <t>2020-12-15 12:04:27+00:00</t>
        </is>
      </c>
      <c r="D17802" t="inlineStr">
        <is>
          <t>add</t>
        </is>
      </c>
      <c r="E17802" t="inlineStr">
        <is>
          <t>google-resumable-media</t>
        </is>
      </c>
      <c r="F17802">
        <f>=1.2.0</f>
        <v/>
      </c>
      <c r="G17802" t="inlineStr"/>
      <c r="H17802" t="inlineStr"/>
    </row>
    <row r="17803">
      <c r="A17803" t="inlineStr">
        <is>
          <t>ingestors</t>
        </is>
      </c>
      <c r="B17803" t="inlineStr">
        <is>
          <t>047f429fe2e1343a3105592a4f944f70f9c8ab5b</t>
        </is>
      </c>
      <c r="C17803" t="inlineStr">
        <is>
          <t>2020-12-15 12:04:27+00:00</t>
        </is>
      </c>
      <c r="D17803" t="inlineStr">
        <is>
          <t>add</t>
        </is>
      </c>
      <c r="E17803" t="inlineStr">
        <is>
          <t>googleapis-common-protos</t>
        </is>
      </c>
      <c r="F17803">
        <f>=1.52.0</f>
        <v/>
      </c>
      <c r="G17803" t="inlineStr"/>
      <c r="H17803" t="inlineStr"/>
    </row>
    <row r="17804">
      <c r="A17804" t="inlineStr">
        <is>
          <t>ingestors</t>
        </is>
      </c>
      <c r="B17804" t="inlineStr">
        <is>
          <t>047f429fe2e1343a3105592a4f944f70f9c8ab5b</t>
        </is>
      </c>
      <c r="C17804" t="inlineStr">
        <is>
          <t>2020-12-15 12:04:27+00:00</t>
        </is>
      </c>
      <c r="D17804" t="inlineStr">
        <is>
          <t>add</t>
        </is>
      </c>
      <c r="E17804" t="inlineStr">
        <is>
          <t>grpcio</t>
        </is>
      </c>
      <c r="F17804">
        <f>=1.34.0</f>
        <v/>
      </c>
      <c r="G17804" t="inlineStr"/>
      <c r="H17804" t="inlineStr"/>
    </row>
    <row r="17805">
      <c r="A17805" t="inlineStr">
        <is>
          <t>ingestors</t>
        </is>
      </c>
      <c r="B17805" t="inlineStr">
        <is>
          <t>047f429fe2e1343a3105592a4f944f70f9c8ab5b</t>
        </is>
      </c>
      <c r="C17805" t="inlineStr">
        <is>
          <t>2020-12-15 12:04:27+00:00</t>
        </is>
      </c>
      <c r="D17805" t="inlineStr">
        <is>
          <t>add</t>
        </is>
      </c>
      <c r="E17805" t="inlineStr">
        <is>
          <t>icalendar</t>
        </is>
      </c>
      <c r="F17805">
        <f>=4.0.7</f>
        <v/>
      </c>
      <c r="G17805" t="inlineStr"/>
      <c r="H17805" t="inlineStr"/>
    </row>
    <row r="17806">
      <c r="A17806" t="inlineStr">
        <is>
          <t>ingestors</t>
        </is>
      </c>
      <c r="B17806" t="inlineStr">
        <is>
          <t>047f429fe2e1343a3105592a4f944f70f9c8ab5b</t>
        </is>
      </c>
      <c r="C17806" t="inlineStr">
        <is>
          <t>2020-12-15 12:04:27+00:00</t>
        </is>
      </c>
      <c r="D17806" t="inlineStr">
        <is>
          <t>add</t>
        </is>
      </c>
      <c r="E17806" t="inlineStr">
        <is>
          <t>idna</t>
        </is>
      </c>
      <c r="F17806">
        <f>=2.10</f>
        <v/>
      </c>
      <c r="G17806" t="inlineStr"/>
      <c r="H17806" t="inlineStr"/>
    </row>
    <row r="17807">
      <c r="A17807" t="inlineStr">
        <is>
          <t>ingestors</t>
        </is>
      </c>
      <c r="B17807" t="inlineStr">
        <is>
          <t>047f429fe2e1343a3105592a4f944f70f9c8ab5b</t>
        </is>
      </c>
      <c r="C17807" t="inlineStr">
        <is>
          <t>2020-12-15 12:04:27+00:00</t>
        </is>
      </c>
      <c r="D17807" t="inlineStr">
        <is>
          <t>add</t>
        </is>
      </c>
      <c r="E17807" t="inlineStr">
        <is>
          <t>isodate</t>
        </is>
      </c>
      <c r="F17807">
        <f>=0.6.0</f>
        <v/>
      </c>
      <c r="G17807" t="inlineStr"/>
      <c r="H17807" t="inlineStr"/>
    </row>
    <row r="17808">
      <c r="A17808" t="inlineStr">
        <is>
          <t>ingestors</t>
        </is>
      </c>
      <c r="B17808" t="inlineStr">
        <is>
          <t>047f429fe2e1343a3105592a4f944f70f9c8ab5b</t>
        </is>
      </c>
      <c r="C17808" t="inlineStr">
        <is>
          <t>2020-12-15 12:04:27+00:00</t>
        </is>
      </c>
      <c r="D17808" t="inlineStr">
        <is>
          <t>add</t>
        </is>
      </c>
      <c r="E17808" t="inlineStr">
        <is>
          <t>jdcal</t>
        </is>
      </c>
      <c r="F17808">
        <f>=1.4.1</f>
        <v/>
      </c>
      <c r="G17808" t="inlineStr"/>
      <c r="H17808" t="inlineStr"/>
    </row>
    <row r="17809">
      <c r="A17809" t="inlineStr">
        <is>
          <t>ingestors</t>
        </is>
      </c>
      <c r="B17809" t="inlineStr">
        <is>
          <t>047f429fe2e1343a3105592a4f944f70f9c8ab5b</t>
        </is>
      </c>
      <c r="C17809" t="inlineStr">
        <is>
          <t>2020-12-15 12:04:27+00:00</t>
        </is>
      </c>
      <c r="D17809" t="inlineStr">
        <is>
          <t>add</t>
        </is>
      </c>
      <c r="E17809" t="inlineStr">
        <is>
          <t>jmespath</t>
        </is>
      </c>
      <c r="F17809">
        <f>=0.10.0</f>
        <v/>
      </c>
      <c r="G17809" t="inlineStr"/>
      <c r="H17809" t="inlineStr"/>
    </row>
    <row r="17810">
      <c r="A17810" t="inlineStr">
        <is>
          <t>ingestors</t>
        </is>
      </c>
      <c r="B17810" t="inlineStr">
        <is>
          <t>047f429fe2e1343a3105592a4f944f70f9c8ab5b</t>
        </is>
      </c>
      <c r="C17810" t="inlineStr">
        <is>
          <t>2020-12-15 12:04:27+00:00</t>
        </is>
      </c>
      <c r="D17810" t="inlineStr">
        <is>
          <t>add</t>
        </is>
      </c>
      <c r="E17810" t="inlineStr">
        <is>
          <t>libcst</t>
        </is>
      </c>
      <c r="F17810">
        <f>=0.3.15</f>
        <v/>
      </c>
      <c r="G17810" t="inlineStr"/>
      <c r="H17810" t="inlineStr"/>
    </row>
    <row r="17811">
      <c r="A17811" t="inlineStr">
        <is>
          <t>ingestors</t>
        </is>
      </c>
      <c r="B17811" t="inlineStr">
        <is>
          <t>047f429fe2e1343a3105592a4f944f70f9c8ab5b</t>
        </is>
      </c>
      <c r="C17811" t="inlineStr">
        <is>
          <t>2020-12-15 12:04:27+00:00</t>
        </is>
      </c>
      <c r="D17811" t="inlineStr">
        <is>
          <t>add</t>
        </is>
      </c>
      <c r="E17811" t="inlineStr">
        <is>
          <t>murmurhash</t>
        </is>
      </c>
      <c r="F17811">
        <f>=1.0.5</f>
        <v/>
      </c>
      <c r="G17811" t="inlineStr"/>
      <c r="H17811" t="inlineStr"/>
    </row>
    <row r="17812">
      <c r="A17812" t="inlineStr">
        <is>
          <t>ingestors</t>
        </is>
      </c>
      <c r="B17812" t="inlineStr">
        <is>
          <t>047f429fe2e1343a3105592a4f944f70f9c8ab5b</t>
        </is>
      </c>
      <c r="C17812" t="inlineStr">
        <is>
          <t>2020-12-15 12:04:27+00:00</t>
        </is>
      </c>
      <c r="D17812" t="inlineStr">
        <is>
          <t>add</t>
        </is>
      </c>
      <c r="E17812" t="inlineStr">
        <is>
          <t>mypy-extensions</t>
        </is>
      </c>
      <c r="F17812">
        <f>=0.4.3</f>
        <v/>
      </c>
      <c r="G17812" t="inlineStr"/>
      <c r="H17812" t="inlineStr"/>
    </row>
    <row r="17813">
      <c r="A17813" t="inlineStr">
        <is>
          <t>ingestors</t>
        </is>
      </c>
      <c r="B17813" t="inlineStr">
        <is>
          <t>047f429fe2e1343a3105592a4f944f70f9c8ab5b</t>
        </is>
      </c>
      <c r="C17813" t="inlineStr">
        <is>
          <t>2020-12-15 12:04:27+00:00</t>
        </is>
      </c>
      <c r="D17813" t="inlineStr">
        <is>
          <t>add</t>
        </is>
      </c>
      <c r="E17813" t="inlineStr">
        <is>
          <t>networkx</t>
        </is>
      </c>
      <c r="F17813">
        <f>=2.5</f>
        <v/>
      </c>
      <c r="G17813" t="inlineStr"/>
      <c r="H17813" t="inlineStr"/>
    </row>
    <row r="17814">
      <c r="A17814" t="inlineStr">
        <is>
          <t>ingestors</t>
        </is>
      </c>
      <c r="B17814" t="inlineStr">
        <is>
          <t>047f429fe2e1343a3105592a4f944f70f9c8ab5b</t>
        </is>
      </c>
      <c r="C17814" t="inlineStr">
        <is>
          <t>2020-12-15 12:04:27+00:00</t>
        </is>
      </c>
      <c r="D17814" t="inlineStr">
        <is>
          <t>add</t>
        </is>
      </c>
      <c r="E17814" t="inlineStr">
        <is>
          <t>numpy</t>
        </is>
      </c>
      <c r="F17814">
        <f>=1.19.4</f>
        <v/>
      </c>
      <c r="G17814" t="inlineStr"/>
      <c r="H17814" t="inlineStr"/>
    </row>
    <row r="17815">
      <c r="A17815" t="inlineStr">
        <is>
          <t>ingestors</t>
        </is>
      </c>
      <c r="B17815" t="inlineStr">
        <is>
          <t>047f429fe2e1343a3105592a4f944f70f9c8ab5b</t>
        </is>
      </c>
      <c r="C17815" t="inlineStr">
        <is>
          <t>2020-12-15 12:04:27+00:00</t>
        </is>
      </c>
      <c r="D17815" t="inlineStr">
        <is>
          <t>add</t>
        </is>
      </c>
      <c r="E17815" t="inlineStr">
        <is>
          <t>phonenumbers</t>
        </is>
      </c>
      <c r="F17815">
        <f>=8.12.14</f>
        <v/>
      </c>
      <c r="G17815" t="inlineStr"/>
      <c r="H17815" t="inlineStr"/>
    </row>
    <row r="17816">
      <c r="A17816" t="inlineStr">
        <is>
          <t>ingestors</t>
        </is>
      </c>
      <c r="B17816" t="inlineStr">
        <is>
          <t>047f429fe2e1343a3105592a4f944f70f9c8ab5b</t>
        </is>
      </c>
      <c r="C17816" t="inlineStr">
        <is>
          <t>2020-12-15 12:04:27+00:00</t>
        </is>
      </c>
      <c r="D17816" t="inlineStr">
        <is>
          <t>add</t>
        </is>
      </c>
      <c r="E17816" t="inlineStr">
        <is>
          <t>Pillow</t>
        </is>
      </c>
      <c r="F17816">
        <f>=8.0.1</f>
        <v/>
      </c>
      <c r="G17816" t="inlineStr"/>
      <c r="H17816" t="inlineStr"/>
    </row>
    <row r="17817">
      <c r="A17817" t="inlineStr">
        <is>
          <t>ingestors</t>
        </is>
      </c>
      <c r="B17817" t="inlineStr">
        <is>
          <t>047f429fe2e1343a3105592a4f944f70f9c8ab5b</t>
        </is>
      </c>
      <c r="C17817" t="inlineStr">
        <is>
          <t>2020-12-15 12:04:27+00:00</t>
        </is>
      </c>
      <c r="D17817" t="inlineStr">
        <is>
          <t>add</t>
        </is>
      </c>
      <c r="E17817" t="inlineStr">
        <is>
          <t>plac</t>
        </is>
      </c>
      <c r="F17817">
        <f>=1.1.3</f>
        <v/>
      </c>
      <c r="G17817" t="inlineStr"/>
      <c r="H17817" t="inlineStr"/>
    </row>
    <row r="17818">
      <c r="A17818" t="inlineStr">
        <is>
          <t>ingestors</t>
        </is>
      </c>
      <c r="B17818" t="inlineStr">
        <is>
          <t>047f429fe2e1343a3105592a4f944f70f9c8ab5b</t>
        </is>
      </c>
      <c r="C17818" t="inlineStr">
        <is>
          <t>2020-12-15 12:04:27+00:00</t>
        </is>
      </c>
      <c r="D17818" t="inlineStr">
        <is>
          <t>add</t>
        </is>
      </c>
      <c r="E17818" t="inlineStr">
        <is>
          <t>preshed</t>
        </is>
      </c>
      <c r="F17818">
        <f>=3.0.5</f>
        <v/>
      </c>
      <c r="G17818" t="inlineStr"/>
      <c r="H17818" t="inlineStr"/>
    </row>
    <row r="17819">
      <c r="A17819" t="inlineStr">
        <is>
          <t>ingestors</t>
        </is>
      </c>
      <c r="B17819" t="inlineStr">
        <is>
          <t>047f429fe2e1343a3105592a4f944f70f9c8ab5b</t>
        </is>
      </c>
      <c r="C17819" t="inlineStr">
        <is>
          <t>2020-12-15 12:04:27+00:00</t>
        </is>
      </c>
      <c r="D17819" t="inlineStr">
        <is>
          <t>add</t>
        </is>
      </c>
      <c r="E17819" t="inlineStr">
        <is>
          <t>proto-plus</t>
        </is>
      </c>
      <c r="F17819">
        <f>=1.13.0</f>
        <v/>
      </c>
      <c r="G17819" t="inlineStr"/>
      <c r="H17819" t="inlineStr"/>
    </row>
    <row r="17820">
      <c r="A17820" t="inlineStr">
        <is>
          <t>ingestors</t>
        </is>
      </c>
      <c r="B17820" t="inlineStr">
        <is>
          <t>047f429fe2e1343a3105592a4f944f70f9c8ab5b</t>
        </is>
      </c>
      <c r="C17820" t="inlineStr">
        <is>
          <t>2020-12-15 12:04:27+00:00</t>
        </is>
      </c>
      <c r="D17820" t="inlineStr">
        <is>
          <t>add</t>
        </is>
      </c>
      <c r="E17820" t="inlineStr">
        <is>
          <t>protobuf</t>
        </is>
      </c>
      <c r="F17820">
        <f>=3.14.0</f>
        <v/>
      </c>
      <c r="G17820" t="inlineStr"/>
      <c r="H17820" t="inlineStr"/>
    </row>
    <row r="17821">
      <c r="A17821" t="inlineStr">
        <is>
          <t>ingestors</t>
        </is>
      </c>
      <c r="B17821" t="inlineStr">
        <is>
          <t>047f429fe2e1343a3105592a4f944f70f9c8ab5b</t>
        </is>
      </c>
      <c r="C17821" t="inlineStr">
        <is>
          <t>2020-12-15 12:04:27+00:00</t>
        </is>
      </c>
      <c r="D17821" t="inlineStr">
        <is>
          <t>add</t>
        </is>
      </c>
      <c r="E17821" t="inlineStr">
        <is>
          <t>psycopg2-binary</t>
        </is>
      </c>
      <c r="F17821">
        <f>=2.8.6</f>
        <v/>
      </c>
      <c r="G17821" t="inlineStr"/>
      <c r="H17821" t="inlineStr"/>
    </row>
    <row r="17822">
      <c r="A17822" t="inlineStr">
        <is>
          <t>ingestors</t>
        </is>
      </c>
      <c r="B17822" t="inlineStr">
        <is>
          <t>047f429fe2e1343a3105592a4f944f70f9c8ab5b</t>
        </is>
      </c>
      <c r="C17822" t="inlineStr">
        <is>
          <t>2020-12-15 12:04:27+00:00</t>
        </is>
      </c>
      <c r="D17822" t="inlineStr">
        <is>
          <t>add</t>
        </is>
      </c>
      <c r="E17822" t="inlineStr">
        <is>
          <t>pyahocorasick</t>
        </is>
      </c>
      <c r="F17822">
        <f>=1.4.0</f>
        <v/>
      </c>
      <c r="G17822" t="inlineStr"/>
      <c r="H17822" t="inlineStr"/>
    </row>
    <row r="17823">
      <c r="A17823" t="inlineStr">
        <is>
          <t>ingestors</t>
        </is>
      </c>
      <c r="B17823" t="inlineStr">
        <is>
          <t>047f429fe2e1343a3105592a4f944f70f9c8ab5b</t>
        </is>
      </c>
      <c r="C17823" t="inlineStr">
        <is>
          <t>2020-12-15 12:04:27+00:00</t>
        </is>
      </c>
      <c r="D17823" t="inlineStr">
        <is>
          <t>add</t>
        </is>
      </c>
      <c r="E17823" t="inlineStr">
        <is>
          <t>pyasn1</t>
        </is>
      </c>
      <c r="F17823">
        <f>=0.4.8</f>
        <v/>
      </c>
      <c r="G17823" t="inlineStr"/>
      <c r="H17823" t="inlineStr"/>
    </row>
    <row r="17824">
      <c r="A17824" t="inlineStr">
        <is>
          <t>ingestors</t>
        </is>
      </c>
      <c r="B17824" t="inlineStr">
        <is>
          <t>047f429fe2e1343a3105592a4f944f70f9c8ab5b</t>
        </is>
      </c>
      <c r="C17824" t="inlineStr">
        <is>
          <t>2020-12-15 12:04:27+00:00</t>
        </is>
      </c>
      <c r="D17824" t="inlineStr">
        <is>
          <t>add</t>
        </is>
      </c>
      <c r="E17824" t="inlineStr">
        <is>
          <t>pyasn1-modules</t>
        </is>
      </c>
      <c r="F17824">
        <f>=0.2.8</f>
        <v/>
      </c>
      <c r="G17824" t="inlineStr"/>
      <c r="H17824" t="inlineStr"/>
    </row>
    <row r="17825">
      <c r="A17825" t="inlineStr">
        <is>
          <t>ingestors</t>
        </is>
      </c>
      <c r="B17825" t="inlineStr">
        <is>
          <t>047f429fe2e1343a3105592a4f944f70f9c8ab5b</t>
        </is>
      </c>
      <c r="C17825" t="inlineStr">
        <is>
          <t>2020-12-15 12:04:27+00:00</t>
        </is>
      </c>
      <c r="D17825" t="inlineStr">
        <is>
          <t>add</t>
        </is>
      </c>
      <c r="E17825" t="inlineStr">
        <is>
          <t>pybind11</t>
        </is>
      </c>
      <c r="F17825">
        <f>=2.6.1</f>
        <v/>
      </c>
      <c r="G17825" t="inlineStr"/>
      <c r="H17825" t="inlineStr"/>
    </row>
    <row r="17826">
      <c r="A17826" t="inlineStr">
        <is>
          <t>ingestors</t>
        </is>
      </c>
      <c r="B17826" t="inlineStr">
        <is>
          <t>047f429fe2e1343a3105592a4f944f70f9c8ab5b</t>
        </is>
      </c>
      <c r="C17826" t="inlineStr">
        <is>
          <t>2020-12-15 12:04:27+00:00</t>
        </is>
      </c>
      <c r="D17826" t="inlineStr">
        <is>
          <t>add</t>
        </is>
      </c>
      <c r="E17826" t="inlineStr">
        <is>
          <t>pycparser</t>
        </is>
      </c>
      <c r="F17826">
        <f>=2.20</f>
        <v/>
      </c>
      <c r="G17826" t="inlineStr"/>
      <c r="H17826" t="inlineStr"/>
    </row>
    <row r="17827">
      <c r="A17827" t="inlineStr">
        <is>
          <t>ingestors</t>
        </is>
      </c>
      <c r="B17827" t="inlineStr">
        <is>
          <t>047f429fe2e1343a3105592a4f944f70f9c8ab5b</t>
        </is>
      </c>
      <c r="C17827" t="inlineStr">
        <is>
          <t>2020-12-15 12:04:27+00:00</t>
        </is>
      </c>
      <c r="D17827" t="inlineStr">
        <is>
          <t>add</t>
        </is>
      </c>
      <c r="E17827" t="inlineStr">
        <is>
          <t>PyICU</t>
        </is>
      </c>
      <c r="F17827">
        <f>=2.6</f>
        <v/>
      </c>
      <c r="G17827" t="inlineStr"/>
      <c r="H17827" t="inlineStr"/>
    </row>
    <row r="17828">
      <c r="A17828" t="inlineStr">
        <is>
          <t>ingestors</t>
        </is>
      </c>
      <c r="B17828" t="inlineStr">
        <is>
          <t>047f429fe2e1343a3105592a4f944f70f9c8ab5b</t>
        </is>
      </c>
      <c r="C17828" t="inlineStr">
        <is>
          <t>2020-12-15 12:04:27+00:00</t>
        </is>
      </c>
      <c r="D17828" t="inlineStr">
        <is>
          <t>add</t>
        </is>
      </c>
      <c r="E17828" t="inlineStr">
        <is>
          <t>pyOpenSSL</t>
        </is>
      </c>
      <c r="F17828">
        <f>=20.0.0</f>
        <v/>
      </c>
      <c r="G17828" t="inlineStr"/>
      <c r="H17828" t="inlineStr"/>
    </row>
    <row r="17829">
      <c r="A17829" t="inlineStr">
        <is>
          <t>ingestors</t>
        </is>
      </c>
      <c r="B17829" t="inlineStr">
        <is>
          <t>047f429fe2e1343a3105592a4f944f70f9c8ab5b</t>
        </is>
      </c>
      <c r="C17829" t="inlineStr">
        <is>
          <t>2020-12-15 12:04:27+00:00</t>
        </is>
      </c>
      <c r="D17829" t="inlineStr">
        <is>
          <t>add</t>
        </is>
      </c>
      <c r="E17829" t="inlineStr">
        <is>
          <t>pyparsing</t>
        </is>
      </c>
      <c r="F17829">
        <f>=2.4.7</f>
        <v/>
      </c>
      <c r="G17829" t="inlineStr"/>
      <c r="H17829" t="inlineStr"/>
    </row>
    <row r="17830">
      <c r="A17830" t="inlineStr">
        <is>
          <t>ingestors</t>
        </is>
      </c>
      <c r="B17830" t="inlineStr">
        <is>
          <t>047f429fe2e1343a3105592a4f944f70f9c8ab5b</t>
        </is>
      </c>
      <c r="C17830" t="inlineStr">
        <is>
          <t>2020-12-15 12:04:27+00:00</t>
        </is>
      </c>
      <c r="D17830" t="inlineStr">
        <is>
          <t>add</t>
        </is>
      </c>
      <c r="E17830" t="inlineStr">
        <is>
          <t>PyPDF2</t>
        </is>
      </c>
      <c r="F17830">
        <f>=1.26.0</f>
        <v/>
      </c>
      <c r="G17830" t="inlineStr"/>
      <c r="H17830" t="inlineStr"/>
    </row>
    <row r="17831">
      <c r="A17831" t="inlineStr">
        <is>
          <t>ingestors</t>
        </is>
      </c>
      <c r="B17831" t="inlineStr">
        <is>
          <t>047f429fe2e1343a3105592a4f944f70f9c8ab5b</t>
        </is>
      </c>
      <c r="C17831" t="inlineStr">
        <is>
          <t>2020-12-15 12:04:27+00:00</t>
        </is>
      </c>
      <c r="D17831" t="inlineStr">
        <is>
          <t>add</t>
        </is>
      </c>
      <c r="E17831" t="inlineStr">
        <is>
          <t>python-dateutil</t>
        </is>
      </c>
      <c r="F17831">
        <f>=2.8.1</f>
        <v/>
      </c>
      <c r="G17831" t="inlineStr"/>
      <c r="H17831" t="inlineStr"/>
    </row>
    <row r="17832">
      <c r="A17832" t="inlineStr">
        <is>
          <t>ingestors</t>
        </is>
      </c>
      <c r="B17832" t="inlineStr">
        <is>
          <t>047f429fe2e1343a3105592a4f944f70f9c8ab5b</t>
        </is>
      </c>
      <c r="C17832" t="inlineStr">
        <is>
          <t>2020-12-15 12:04:27+00:00</t>
        </is>
      </c>
      <c r="D17832" t="inlineStr">
        <is>
          <t>add</t>
        </is>
      </c>
      <c r="E17832" t="inlineStr">
        <is>
          <t>python-Levenshtein</t>
        </is>
      </c>
      <c r="F17832">
        <f>=0.12.0</f>
        <v/>
      </c>
      <c r="G17832" t="inlineStr"/>
      <c r="H17832" t="inlineStr"/>
    </row>
    <row r="17833">
      <c r="A17833" t="inlineStr">
        <is>
          <t>ingestors</t>
        </is>
      </c>
      <c r="B17833" t="inlineStr">
        <is>
          <t>047f429fe2e1343a3105592a4f944f70f9c8ab5b</t>
        </is>
      </c>
      <c r="C17833" t="inlineStr">
        <is>
          <t>2020-12-15 12:04:27+00:00</t>
        </is>
      </c>
      <c r="D17833" t="inlineStr">
        <is>
          <t>add</t>
        </is>
      </c>
      <c r="E17833" t="inlineStr">
        <is>
          <t>python-stdnum</t>
        </is>
      </c>
      <c r="F17833">
        <f>=1.14</f>
        <v/>
      </c>
      <c r="G17833" t="inlineStr"/>
      <c r="H17833" t="inlineStr"/>
    </row>
    <row r="17834">
      <c r="A17834" t="inlineStr">
        <is>
          <t>ingestors</t>
        </is>
      </c>
      <c r="B17834" t="inlineStr">
        <is>
          <t>047f429fe2e1343a3105592a4f944f70f9c8ab5b</t>
        </is>
      </c>
      <c r="C17834" t="inlineStr">
        <is>
          <t>2020-12-15 12:04:27+00:00</t>
        </is>
      </c>
      <c r="D17834" t="inlineStr">
        <is>
          <t>add</t>
        </is>
      </c>
      <c r="E17834" t="inlineStr">
        <is>
          <t>pytz</t>
        </is>
      </c>
      <c r="F17834">
        <f>=2020.4</f>
        <v/>
      </c>
      <c r="G17834" t="inlineStr"/>
      <c r="H17834" t="inlineStr"/>
    </row>
    <row r="17835">
      <c r="A17835" t="inlineStr">
        <is>
          <t>ingestors</t>
        </is>
      </c>
      <c r="B17835" t="inlineStr">
        <is>
          <t>047f429fe2e1343a3105592a4f944f70f9c8ab5b</t>
        </is>
      </c>
      <c r="C17835" t="inlineStr">
        <is>
          <t>2020-12-15 12:04:27+00:00</t>
        </is>
      </c>
      <c r="D17835" t="inlineStr">
        <is>
          <t>add</t>
        </is>
      </c>
      <c r="E17835" t="inlineStr">
        <is>
          <t>PyYAML</t>
        </is>
      </c>
      <c r="F17835">
        <f>=5.3.1</f>
        <v/>
      </c>
      <c r="G17835" t="inlineStr"/>
      <c r="H17835" t="inlineStr"/>
    </row>
    <row r="17836">
      <c r="A17836" t="inlineStr">
        <is>
          <t>ingestors</t>
        </is>
      </c>
      <c r="B17836" t="inlineStr">
        <is>
          <t>047f429fe2e1343a3105592a4f944f70f9c8ab5b</t>
        </is>
      </c>
      <c r="C17836" t="inlineStr">
        <is>
          <t>2020-12-15 12:04:27+00:00</t>
        </is>
      </c>
      <c r="D17836" t="inlineStr">
        <is>
          <t>add</t>
        </is>
      </c>
      <c r="E17836" t="inlineStr">
        <is>
          <t>rdflib</t>
        </is>
      </c>
      <c r="F17836">
        <f>=5.0.0</f>
        <v/>
      </c>
      <c r="G17836" t="inlineStr"/>
      <c r="H17836" t="inlineStr"/>
    </row>
    <row r="17837">
      <c r="A17837" t="inlineStr">
        <is>
          <t>ingestors</t>
        </is>
      </c>
      <c r="B17837" t="inlineStr">
        <is>
          <t>047f429fe2e1343a3105592a4f944f70f9c8ab5b</t>
        </is>
      </c>
      <c r="C17837" t="inlineStr">
        <is>
          <t>2020-12-15 12:04:27+00:00</t>
        </is>
      </c>
      <c r="D17837" t="inlineStr">
        <is>
          <t>add</t>
        </is>
      </c>
      <c r="E17837" t="inlineStr">
        <is>
          <t>redis</t>
        </is>
      </c>
      <c r="F17837">
        <f>=3.5.3</f>
        <v/>
      </c>
      <c r="G17837" t="inlineStr"/>
      <c r="H17837" t="inlineStr"/>
    </row>
    <row r="17838">
      <c r="A17838" t="inlineStr">
        <is>
          <t>ingestors</t>
        </is>
      </c>
      <c r="B17838" t="inlineStr">
        <is>
          <t>047f429fe2e1343a3105592a4f944f70f9c8ab5b</t>
        </is>
      </c>
      <c r="C17838" t="inlineStr">
        <is>
          <t>2020-12-15 12:04:27+00:00</t>
        </is>
      </c>
      <c r="D17838" t="inlineStr">
        <is>
          <t>add</t>
        </is>
      </c>
      <c r="E17838" t="inlineStr">
        <is>
          <t>rsa</t>
        </is>
      </c>
      <c r="F17838">
        <f>=4.6</f>
        <v/>
      </c>
      <c r="G17838" t="inlineStr"/>
      <c r="H17838" t="inlineStr"/>
    </row>
    <row r="17839">
      <c r="A17839" t="inlineStr">
        <is>
          <t>ingestors</t>
        </is>
      </c>
      <c r="B17839" t="inlineStr">
        <is>
          <t>047f429fe2e1343a3105592a4f944f70f9c8ab5b</t>
        </is>
      </c>
      <c r="C17839" t="inlineStr">
        <is>
          <t>2020-12-15 12:04:27+00:00</t>
        </is>
      </c>
      <c r="D17839" t="inlineStr">
        <is>
          <t>add</t>
        </is>
      </c>
      <c r="E17839" t="inlineStr">
        <is>
          <t>s3transfer</t>
        </is>
      </c>
      <c r="F17839">
        <f>=0.3.3</f>
        <v/>
      </c>
      <c r="G17839" t="inlineStr"/>
      <c r="H17839" t="inlineStr"/>
    </row>
    <row r="17840">
      <c r="A17840" t="inlineStr">
        <is>
          <t>ingestors</t>
        </is>
      </c>
      <c r="B17840" t="inlineStr">
        <is>
          <t>047f429fe2e1343a3105592a4f944f70f9c8ab5b</t>
        </is>
      </c>
      <c r="C17840" t="inlineStr">
        <is>
          <t>2020-12-15 12:04:27+00:00</t>
        </is>
      </c>
      <c r="D17840" t="inlineStr">
        <is>
          <t>add</t>
        </is>
      </c>
      <c r="E17840" t="inlineStr">
        <is>
          <t>six</t>
        </is>
      </c>
      <c r="F17840">
        <f>=1.15.0</f>
        <v/>
      </c>
      <c r="G17840" t="inlineStr"/>
      <c r="H17840" t="inlineStr"/>
    </row>
    <row r="17841">
      <c r="A17841" t="inlineStr">
        <is>
          <t>ingestors</t>
        </is>
      </c>
      <c r="B17841" t="inlineStr">
        <is>
          <t>047f429fe2e1343a3105592a4f944f70f9c8ab5b</t>
        </is>
      </c>
      <c r="C17841" t="inlineStr">
        <is>
          <t>2020-12-15 12:04:27+00:00</t>
        </is>
      </c>
      <c r="D17841" t="inlineStr">
        <is>
          <t>add</t>
        </is>
      </c>
      <c r="E17841" t="inlineStr">
        <is>
          <t>sortedcontainers</t>
        </is>
      </c>
      <c r="F17841">
        <f>=2.3.0</f>
        <v/>
      </c>
      <c r="G17841" t="inlineStr"/>
      <c r="H17841" t="inlineStr"/>
    </row>
    <row r="17842">
      <c r="A17842" t="inlineStr">
        <is>
          <t>ingestors</t>
        </is>
      </c>
      <c r="B17842" t="inlineStr">
        <is>
          <t>047f429fe2e1343a3105592a4f944f70f9c8ab5b</t>
        </is>
      </c>
      <c r="C17842" t="inlineStr">
        <is>
          <t>2020-12-15 12:04:27+00:00</t>
        </is>
      </c>
      <c r="D17842" t="inlineStr">
        <is>
          <t>add</t>
        </is>
      </c>
      <c r="E17842" t="inlineStr">
        <is>
          <t>SQLAlchemy</t>
        </is>
      </c>
      <c r="F17842">
        <f>=1.3.20</f>
        <v/>
      </c>
      <c r="G17842" t="inlineStr"/>
      <c r="H17842" t="inlineStr"/>
    </row>
    <row r="17843">
      <c r="A17843" t="inlineStr">
        <is>
          <t>ingestors</t>
        </is>
      </c>
      <c r="B17843" t="inlineStr">
        <is>
          <t>047f429fe2e1343a3105592a4f944f70f9c8ab5b</t>
        </is>
      </c>
      <c r="C17843" t="inlineStr">
        <is>
          <t>2020-12-15 12:04:27+00:00</t>
        </is>
      </c>
      <c r="D17843" t="inlineStr">
        <is>
          <t>add</t>
        </is>
      </c>
      <c r="E17843" t="inlineStr">
        <is>
          <t>srsly</t>
        </is>
      </c>
      <c r="F17843">
        <f>=1.0.5</f>
        <v/>
      </c>
      <c r="G17843" t="inlineStr"/>
      <c r="H17843" t="inlineStr"/>
    </row>
    <row r="17844">
      <c r="A17844" t="inlineStr">
        <is>
          <t>ingestors</t>
        </is>
      </c>
      <c r="B17844" t="inlineStr">
        <is>
          <t>047f429fe2e1343a3105592a4f944f70f9c8ab5b</t>
        </is>
      </c>
      <c r="C17844" t="inlineStr">
        <is>
          <t>2020-12-15 12:04:27+00:00</t>
        </is>
      </c>
      <c r="D17844" t="inlineStr">
        <is>
          <t>add</t>
        </is>
      </c>
      <c r="E17844" t="inlineStr">
        <is>
          <t>stringcase</t>
        </is>
      </c>
      <c r="F17844">
        <f>=1.2.0</f>
        <v/>
      </c>
      <c r="G17844" t="inlineStr"/>
      <c r="H17844" t="inlineStr"/>
    </row>
    <row r="17845">
      <c r="A17845" t="inlineStr">
        <is>
          <t>ingestors</t>
        </is>
      </c>
      <c r="B17845" t="inlineStr">
        <is>
          <t>047f429fe2e1343a3105592a4f944f70f9c8ab5b</t>
        </is>
      </c>
      <c r="C17845" t="inlineStr">
        <is>
          <t>2020-12-15 12:04:27+00:00</t>
        </is>
      </c>
      <c r="D17845" t="inlineStr">
        <is>
          <t>add</t>
        </is>
      </c>
      <c r="E17845" t="inlineStr">
        <is>
          <t>text-unidecode</t>
        </is>
      </c>
      <c r="F17845">
        <f>=1.3</f>
        <v/>
      </c>
      <c r="G17845" t="inlineStr"/>
      <c r="H17845" t="inlineStr"/>
    </row>
    <row r="17846">
      <c r="A17846" t="inlineStr">
        <is>
          <t>ingestors</t>
        </is>
      </c>
      <c r="B17846" t="inlineStr">
        <is>
          <t>047f429fe2e1343a3105592a4f944f70f9c8ab5b</t>
        </is>
      </c>
      <c r="C17846" t="inlineStr">
        <is>
          <t>2020-12-15 12:04:27+00:00</t>
        </is>
      </c>
      <c r="D17846" t="inlineStr">
        <is>
          <t>add</t>
        </is>
      </c>
      <c r="E17846" t="inlineStr">
        <is>
          <t>thinc</t>
        </is>
      </c>
      <c r="F17846">
        <f>=7.4.5</f>
        <v/>
      </c>
      <c r="G17846" t="inlineStr"/>
      <c r="H17846" t="inlineStr"/>
    </row>
    <row r="17847">
      <c r="A17847" t="inlineStr">
        <is>
          <t>ingestors</t>
        </is>
      </c>
      <c r="B17847" t="inlineStr">
        <is>
          <t>047f429fe2e1343a3105592a4f944f70f9c8ab5b</t>
        </is>
      </c>
      <c r="C17847" t="inlineStr">
        <is>
          <t>2020-12-15 12:04:27+00:00</t>
        </is>
      </c>
      <c r="D17847" t="inlineStr">
        <is>
          <t>add</t>
        </is>
      </c>
      <c r="E17847" t="inlineStr">
        <is>
          <t>tqdm</t>
        </is>
      </c>
      <c r="F17847">
        <f>=4.54.1</f>
        <v/>
      </c>
      <c r="G17847" t="inlineStr"/>
      <c r="H17847" t="inlineStr"/>
    </row>
    <row r="17848">
      <c r="A17848" t="inlineStr">
        <is>
          <t>ingestors</t>
        </is>
      </c>
      <c r="B17848" t="inlineStr">
        <is>
          <t>047f429fe2e1343a3105592a4f944f70f9c8ab5b</t>
        </is>
      </c>
      <c r="C17848" t="inlineStr">
        <is>
          <t>2020-12-15 12:04:27+00:00</t>
        </is>
      </c>
      <c r="D17848" t="inlineStr">
        <is>
          <t>add</t>
        </is>
      </c>
      <c r="E17848" t="inlineStr">
        <is>
          <t>typing-extensions</t>
        </is>
      </c>
      <c r="F17848">
        <f>=3.7.4.3</f>
        <v/>
      </c>
      <c r="G17848" t="inlineStr"/>
      <c r="H17848" t="inlineStr"/>
    </row>
    <row r="17849">
      <c r="A17849" t="inlineStr">
        <is>
          <t>ingestors</t>
        </is>
      </c>
      <c r="B17849" t="inlineStr">
        <is>
          <t>047f429fe2e1343a3105592a4f944f70f9c8ab5b</t>
        </is>
      </c>
      <c r="C17849" t="inlineStr">
        <is>
          <t>2020-12-15 12:04:27+00:00</t>
        </is>
      </c>
      <c r="D17849" t="inlineStr">
        <is>
          <t>add</t>
        </is>
      </c>
      <c r="E17849" t="inlineStr">
        <is>
          <t>typing-inspect</t>
        </is>
      </c>
      <c r="F17849">
        <f>=0.6.0</f>
        <v/>
      </c>
      <c r="G17849" t="inlineStr"/>
      <c r="H17849" t="inlineStr"/>
    </row>
    <row r="17850">
      <c r="A17850" t="inlineStr">
        <is>
          <t>ingestors</t>
        </is>
      </c>
      <c r="B17850" t="inlineStr">
        <is>
          <t>047f429fe2e1343a3105592a4f944f70f9c8ab5b</t>
        </is>
      </c>
      <c r="C17850" t="inlineStr">
        <is>
          <t>2020-12-15 12:04:27+00:00</t>
        </is>
      </c>
      <c r="D17850" t="inlineStr">
        <is>
          <t>add</t>
        </is>
      </c>
      <c r="E17850" t="inlineStr">
        <is>
          <t>urllib3</t>
        </is>
      </c>
      <c r="F17850">
        <f>=1.26.2</f>
        <v/>
      </c>
      <c r="G17850" t="inlineStr"/>
      <c r="H17850" t="inlineStr"/>
    </row>
    <row r="17851">
      <c r="A17851" t="inlineStr">
        <is>
          <t>ingestors</t>
        </is>
      </c>
      <c r="B17851" t="inlineStr">
        <is>
          <t>047f429fe2e1343a3105592a4f944f70f9c8ab5b</t>
        </is>
      </c>
      <c r="C17851" t="inlineStr">
        <is>
          <t>2020-12-15 12:04:27+00:00</t>
        </is>
      </c>
      <c r="D17851" t="inlineStr">
        <is>
          <t>add</t>
        </is>
      </c>
      <c r="E17851" t="inlineStr">
        <is>
          <t>urlnormalizer</t>
        </is>
      </c>
      <c r="F17851">
        <f>=1.2.5</f>
        <v/>
      </c>
      <c r="G17851" t="inlineStr"/>
      <c r="H17851" t="inlineStr"/>
    </row>
    <row r="17852">
      <c r="A17852" t="inlineStr">
        <is>
          <t>ingestors</t>
        </is>
      </c>
      <c r="B17852" t="inlineStr">
        <is>
          <t>047f429fe2e1343a3105592a4f944f70f9c8ab5b</t>
        </is>
      </c>
      <c r="C17852" t="inlineStr">
        <is>
          <t>2020-12-15 12:04:27+00:00</t>
        </is>
      </c>
      <c r="D17852" t="inlineStr">
        <is>
          <t>add</t>
        </is>
      </c>
      <c r="E17852" t="inlineStr">
        <is>
          <t>wasabi</t>
        </is>
      </c>
      <c r="F17852">
        <f>=0.8.0</f>
        <v/>
      </c>
      <c r="G17852" t="inlineStr"/>
      <c r="H17852" t="inlineStr"/>
    </row>
    <row r="17853">
      <c r="A17853" t="inlineStr">
        <is>
          <t>ingestors</t>
        </is>
      </c>
      <c r="B17853" t="inlineStr">
        <is>
          <t>047f429fe2e1343a3105592a4f944f70f9c8ab5b</t>
        </is>
      </c>
      <c r="C17853" t="inlineStr">
        <is>
          <t>2020-12-15 12:04:27+00:00</t>
        </is>
      </c>
      <c r="D17853" t="inlineStr">
        <is>
          <t>rem</t>
        </is>
      </c>
      <c r="E17853" t="inlineStr"/>
      <c r="F17853" t="inlineStr"/>
      <c r="G17853" t="inlineStr">
        <is>
          <t>pyicu</t>
        </is>
      </c>
      <c r="H17853">
        <f>=2.5</f>
        <v/>
      </c>
    </row>
    <row r="17854">
      <c r="A17854" t="inlineStr">
        <is>
          <t>ingestors</t>
        </is>
      </c>
      <c r="B17854" t="inlineStr">
        <is>
          <t>047f429fe2e1343a3105592a4f944f70f9c8ab5b</t>
        </is>
      </c>
      <c r="C17854" t="inlineStr">
        <is>
          <t>2020-12-15 12:04:27+00:00</t>
        </is>
      </c>
      <c r="D17854" t="inlineStr">
        <is>
          <t>rem</t>
        </is>
      </c>
      <c r="E17854" t="inlineStr"/>
      <c r="F17854" t="inlineStr"/>
      <c r="G17854" t="inlineStr">
        <is>
          <t>pypdf2</t>
        </is>
      </c>
      <c r="H17854">
        <f>=1.26.0</f>
        <v/>
      </c>
    </row>
    <row r="17855">
      <c r="A17855" t="inlineStr">
        <is>
          <t>ingestors</t>
        </is>
      </c>
      <c r="B17855" t="inlineStr">
        <is>
          <t>047f429fe2e1343a3105592a4f944f70f9c8ab5b</t>
        </is>
      </c>
      <c r="C17855" t="inlineStr">
        <is>
          <t>2020-12-15 12:04:27+00:00</t>
        </is>
      </c>
      <c r="D17855" t="inlineStr">
        <is>
          <t>rem</t>
        </is>
      </c>
      <c r="E17855" t="inlineStr"/>
      <c r="F17855" t="inlineStr"/>
      <c r="G17855" t="inlineStr">
        <is>
          <t>pillow</t>
        </is>
      </c>
      <c r="H17855">
        <f>=8.0.0</f>
        <v/>
      </c>
    </row>
    <row r="17856">
      <c r="A17856" t="inlineStr">
        <is>
          <t>ingestors</t>
        </is>
      </c>
      <c r="B17856" t="inlineStr">
        <is>
          <t>c5f537cbce74d2d7e6f27cfb5a4abc4f303d375a</t>
        </is>
      </c>
      <c r="C17856" t="inlineStr">
        <is>
          <t>2021-01-06 14:27:56+00:00</t>
        </is>
      </c>
      <c r="D17856" t="inlineStr">
        <is>
          <t>verchange</t>
        </is>
      </c>
      <c r="E17856" t="inlineStr">
        <is>
          <t>requests</t>
        </is>
      </c>
      <c r="F17856">
        <f>=2.25.1</f>
        <v/>
      </c>
      <c r="G17856" t="inlineStr">
        <is>
          <t>requests</t>
        </is>
      </c>
      <c r="H17856">
        <f>=2.25.0</f>
        <v/>
      </c>
    </row>
    <row r="17857">
      <c r="A17857" t="inlineStr">
        <is>
          <t>ingestors</t>
        </is>
      </c>
      <c r="B17857" t="inlineStr">
        <is>
          <t>c5f537cbce74d2d7e6f27cfb5a4abc4f303d375a</t>
        </is>
      </c>
      <c r="C17857" t="inlineStr">
        <is>
          <t>2021-01-06 14:27:56+00:00</t>
        </is>
      </c>
      <c r="D17857" t="inlineStr">
        <is>
          <t>verchange</t>
        </is>
      </c>
      <c r="E17857" t="inlineStr">
        <is>
          <t>fingerprints</t>
        </is>
      </c>
      <c r="F17857">
        <f>=1.0.1</f>
        <v/>
      </c>
      <c r="G17857" t="inlineStr">
        <is>
          <t>fingerprints</t>
        </is>
      </c>
      <c r="H17857">
        <f>=1.0.1</f>
        <v/>
      </c>
    </row>
    <row r="17858">
      <c r="A17858" t="inlineStr">
        <is>
          <t>ingestors</t>
        </is>
      </c>
      <c r="B17858" t="inlineStr">
        <is>
          <t>c5f537cbce74d2d7e6f27cfb5a4abc4f303d375a</t>
        </is>
      </c>
      <c r="C17858" t="inlineStr">
        <is>
          <t>2021-01-06 14:27:56+00:00</t>
        </is>
      </c>
      <c r="D17858" t="inlineStr">
        <is>
          <t>verchange</t>
        </is>
      </c>
      <c r="E17858" t="inlineStr">
        <is>
          <t>fasttext</t>
        </is>
      </c>
      <c r="F17858">
        <f>=0.9.2</f>
        <v/>
      </c>
      <c r="G17858" t="inlineStr">
        <is>
          <t>fasttext</t>
        </is>
      </c>
      <c r="H17858">
        <f>=0.9.2</f>
        <v/>
      </c>
    </row>
    <row r="17859">
      <c r="A17859" t="inlineStr">
        <is>
          <t>ingestors</t>
        </is>
      </c>
      <c r="B17859" t="inlineStr">
        <is>
          <t>c5f537cbce74d2d7e6f27cfb5a4abc4f303d375a</t>
        </is>
      </c>
      <c r="C17859" t="inlineStr">
        <is>
          <t>2021-01-06 14:27:56+00:00</t>
        </is>
      </c>
      <c r="D17859" t="inlineStr">
        <is>
          <t>verchange</t>
        </is>
      </c>
      <c r="E17859" t="inlineStr">
        <is>
          <t>tesserocr</t>
        </is>
      </c>
      <c r="F17859">
        <f>=2.5.1</f>
        <v/>
      </c>
      <c r="G17859" t="inlineStr">
        <is>
          <t>tesserocr</t>
        </is>
      </c>
      <c r="H17859">
        <f>=2.5.1</f>
        <v/>
      </c>
    </row>
    <row r="17860">
      <c r="A17860" t="inlineStr">
        <is>
          <t>ingestors</t>
        </is>
      </c>
      <c r="B17860" t="inlineStr">
        <is>
          <t>c5f537cbce74d2d7e6f27cfb5a4abc4f303d375a</t>
        </is>
      </c>
      <c r="C17860" t="inlineStr">
        <is>
          <t>2021-01-06 14:27:56+00:00</t>
        </is>
      </c>
      <c r="D17860" t="inlineStr">
        <is>
          <t>verchange</t>
        </is>
      </c>
      <c r="E17860" t="inlineStr">
        <is>
          <t>msglite</t>
        </is>
      </c>
      <c r="F17860">
        <f>=0.29.0</f>
        <v/>
      </c>
      <c r="G17860" t="inlineStr">
        <is>
          <t>msglite</t>
        </is>
      </c>
      <c r="H17860">
        <f>=0.29.0</f>
        <v/>
      </c>
    </row>
    <row r="17861">
      <c r="A17861" t="inlineStr">
        <is>
          <t>ingestors</t>
        </is>
      </c>
      <c r="B17861" t="inlineStr">
        <is>
          <t>c5f537cbce74d2d7e6f27cfb5a4abc4f303d375a</t>
        </is>
      </c>
      <c r="C17861" t="inlineStr">
        <is>
          <t>2021-01-06 14:27:56+00:00</t>
        </is>
      </c>
      <c r="D17861" t="inlineStr">
        <is>
          <t>verchange</t>
        </is>
      </c>
      <c r="E17861" t="inlineStr">
        <is>
          <t>click</t>
        </is>
      </c>
      <c r="F17861">
        <f>=7.1.2</f>
        <v/>
      </c>
      <c r="G17861" t="inlineStr">
        <is>
          <t>click</t>
        </is>
      </c>
      <c r="H17861">
        <f>=7.1.2</f>
        <v/>
      </c>
    </row>
    <row r="17862">
      <c r="A17862" t="inlineStr">
        <is>
          <t>ingestors</t>
        </is>
      </c>
      <c r="B17862" t="inlineStr">
        <is>
          <t>c5f537cbce74d2d7e6f27cfb5a4abc4f303d375a</t>
        </is>
      </c>
      <c r="C17862" t="inlineStr">
        <is>
          <t>2021-01-06 14:27:56+00:00</t>
        </is>
      </c>
      <c r="D17862" t="inlineStr">
        <is>
          <t>verchange</t>
        </is>
      </c>
      <c r="E17862" t="inlineStr">
        <is>
          <t>Pillow</t>
        </is>
      </c>
      <c r="F17862">
        <f>=8.1.0</f>
        <v/>
      </c>
      <c r="G17862" t="inlineStr">
        <is>
          <t>Pillow</t>
        </is>
      </c>
      <c r="H17862">
        <f>=8.0.1</f>
        <v/>
      </c>
    </row>
    <row r="17863">
      <c r="A17863" t="inlineStr">
        <is>
          <t>ingestors</t>
        </is>
      </c>
      <c r="B17863" t="inlineStr">
        <is>
          <t>c5f537cbce74d2d7e6f27cfb5a4abc4f303d375a</t>
        </is>
      </c>
      <c r="C17863" t="inlineStr">
        <is>
          <t>2021-01-06 14:27:56+00:00</t>
        </is>
      </c>
      <c r="D17863" t="inlineStr">
        <is>
          <t>verchange</t>
        </is>
      </c>
      <c r="E17863" t="inlineStr">
        <is>
          <t>cryptography</t>
        </is>
      </c>
      <c r="F17863">
        <f>=3.3.1</f>
        <v/>
      </c>
      <c r="G17863" t="inlineStr">
        <is>
          <t>cryptography</t>
        </is>
      </c>
      <c r="H17863">
        <f>=3.3.1</f>
        <v/>
      </c>
    </row>
    <row r="17864">
      <c r="A17864" t="inlineStr">
        <is>
          <t>ingestors</t>
        </is>
      </c>
      <c r="B17864" t="inlineStr">
        <is>
          <t>c5f537cbce74d2d7e6f27cfb5a4abc4f303d375a</t>
        </is>
      </c>
      <c r="C17864" t="inlineStr">
        <is>
          <t>2021-01-06 14:27:56+00:00</t>
        </is>
      </c>
      <c r="D17864" t="inlineStr">
        <is>
          <t>verchange</t>
        </is>
      </c>
      <c r="E17864" t="inlineStr">
        <is>
          <t>olefile</t>
        </is>
      </c>
      <c r="F17864">
        <f>=0.46</f>
        <v/>
      </c>
      <c r="G17864" t="inlineStr">
        <is>
          <t>olefile</t>
        </is>
      </c>
      <c r="H17864">
        <f>=0.46</f>
        <v/>
      </c>
    </row>
    <row r="17865">
      <c r="A17865" t="inlineStr">
        <is>
          <t>ingestors</t>
        </is>
      </c>
      <c r="B17865" t="inlineStr">
        <is>
          <t>c5f537cbce74d2d7e6f27cfb5a4abc4f303d375a</t>
        </is>
      </c>
      <c r="C17865" t="inlineStr">
        <is>
          <t>2021-01-06 14:27:56+00:00</t>
        </is>
      </c>
      <c r="D17865" t="inlineStr">
        <is>
          <t>verchange</t>
        </is>
      </c>
      <c r="E17865" t="inlineStr">
        <is>
          <t>followthemoney</t>
        </is>
      </c>
      <c r="F17865">
        <f>=2.2.2</f>
        <v/>
      </c>
      <c r="G17865" t="inlineStr">
        <is>
          <t>followthemoney</t>
        </is>
      </c>
      <c r="H17865">
        <f>=2.1.15</f>
        <v/>
      </c>
    </row>
    <row r="17866">
      <c r="A17866" t="inlineStr">
        <is>
          <t>ingestors</t>
        </is>
      </c>
      <c r="B17866" t="inlineStr">
        <is>
          <t>c5f537cbce74d2d7e6f27cfb5a4abc4f303d375a</t>
        </is>
      </c>
      <c r="C17866" t="inlineStr">
        <is>
          <t>2021-01-06 14:27:56+00:00</t>
        </is>
      </c>
      <c r="D17866" t="inlineStr">
        <is>
          <t>verchange</t>
        </is>
      </c>
      <c r="E17866" t="inlineStr">
        <is>
          <t>coverage</t>
        </is>
      </c>
      <c r="F17866">
        <f>=5.3.1</f>
        <v/>
      </c>
      <c r="G17866" t="inlineStr">
        <is>
          <t>coverage</t>
        </is>
      </c>
      <c r="H17866">
        <f>=5.3</f>
        <v/>
      </c>
    </row>
    <row r="17867">
      <c r="A17867" t="inlineStr">
        <is>
          <t>ingestors</t>
        </is>
      </c>
      <c r="B17867" t="inlineStr">
        <is>
          <t>c5f537cbce74d2d7e6f27cfb5a4abc4f303d375a</t>
        </is>
      </c>
      <c r="C17867" t="inlineStr">
        <is>
          <t>2021-01-06 14:27:56+00:00</t>
        </is>
      </c>
      <c r="D17867" t="inlineStr">
        <is>
          <t>verchange</t>
        </is>
      </c>
      <c r="E17867" t="inlineStr">
        <is>
          <t>languagecodes</t>
        </is>
      </c>
      <c r="F17867">
        <f>=1.0.7</f>
        <v/>
      </c>
      <c r="G17867" t="inlineStr">
        <is>
          <t>languagecodes</t>
        </is>
      </c>
      <c r="H17867">
        <f>=1.0.7</f>
        <v/>
      </c>
    </row>
    <row r="17868">
      <c r="A17868" t="inlineStr">
        <is>
          <t>ingestors</t>
        </is>
      </c>
      <c r="B17868" t="inlineStr">
        <is>
          <t>c5f537cbce74d2d7e6f27cfb5a4abc4f303d375a</t>
        </is>
      </c>
      <c r="C17868" t="inlineStr">
        <is>
          <t>2021-01-06 14:27:56+00:00</t>
        </is>
      </c>
      <c r="D17868" t="inlineStr">
        <is>
          <t>verchange</t>
        </is>
      </c>
      <c r="E17868" t="inlineStr">
        <is>
          <t>vobject</t>
        </is>
      </c>
      <c r="F17868">
        <f>=0.9.6.1</f>
        <v/>
      </c>
      <c r="G17868" t="inlineStr">
        <is>
          <t>vobject</t>
        </is>
      </c>
      <c r="H17868">
        <f>=0.9.6.1</f>
        <v/>
      </c>
    </row>
    <row r="17869">
      <c r="A17869" t="inlineStr">
        <is>
          <t>ingestors</t>
        </is>
      </c>
      <c r="B17869" t="inlineStr">
        <is>
          <t>c5f537cbce74d2d7e6f27cfb5a4abc4f303d375a</t>
        </is>
      </c>
      <c r="C17869" t="inlineStr">
        <is>
          <t>2021-01-06 14:27:56+00:00</t>
        </is>
      </c>
      <c r="D17869" t="inlineStr">
        <is>
          <t>verchange</t>
        </is>
      </c>
      <c r="E17869" t="inlineStr">
        <is>
          <t>followthemoney-store</t>
        </is>
      </c>
      <c r="F17869">
        <f>=2.2.3</f>
        <v/>
      </c>
      <c r="G17869" t="inlineStr">
        <is>
          <t>followthemoney-store</t>
        </is>
      </c>
      <c r="H17869">
        <f>=2.2.3</f>
        <v/>
      </c>
    </row>
    <row r="17870">
      <c r="A17870" t="inlineStr">
        <is>
          <t>ingestors</t>
        </is>
      </c>
      <c r="B17870" t="inlineStr">
        <is>
          <t>c5f537cbce74d2d7e6f27cfb5a4abc4f303d375a</t>
        </is>
      </c>
      <c r="C17870" t="inlineStr">
        <is>
          <t>2021-01-06 14:27:56+00:00</t>
        </is>
      </c>
      <c r="D17870" t="inlineStr">
        <is>
          <t>verchange</t>
        </is>
      </c>
      <c r="E17870" t="inlineStr">
        <is>
          <t>pantomime</t>
        </is>
      </c>
      <c r="F17870">
        <f>=0.4.1</f>
        <v/>
      </c>
      <c r="G17870" t="inlineStr">
        <is>
          <t>pantomime</t>
        </is>
      </c>
      <c r="H17870">
        <f>=0.4.1</f>
        <v/>
      </c>
    </row>
    <row r="17871">
      <c r="A17871" t="inlineStr">
        <is>
          <t>ingestors</t>
        </is>
      </c>
      <c r="B17871" t="inlineStr">
        <is>
          <t>c5f537cbce74d2d7e6f27cfb5a4abc4f303d375a</t>
        </is>
      </c>
      <c r="C17871" t="inlineStr">
        <is>
          <t>2021-01-06 14:27:56+00:00</t>
        </is>
      </c>
      <c r="D17871" t="inlineStr">
        <is>
          <t>verchange</t>
        </is>
      </c>
      <c r="E17871" t="inlineStr">
        <is>
          <t>cchardet</t>
        </is>
      </c>
      <c r="F17871">
        <f>=2.1.7</f>
        <v/>
      </c>
      <c r="G17871" t="inlineStr">
        <is>
          <t>cchardet</t>
        </is>
      </c>
      <c r="H17871">
        <f>=2.1.7</f>
        <v/>
      </c>
    </row>
    <row r="17872">
      <c r="A17872" t="inlineStr">
        <is>
          <t>ingestors</t>
        </is>
      </c>
      <c r="B17872" t="inlineStr">
        <is>
          <t>c5f537cbce74d2d7e6f27cfb5a4abc4f303d375a</t>
        </is>
      </c>
      <c r="C17872" t="inlineStr">
        <is>
          <t>2021-01-06 14:27:56+00:00</t>
        </is>
      </c>
      <c r="D17872" t="inlineStr">
        <is>
          <t>verchange</t>
        </is>
      </c>
      <c r="E17872" t="inlineStr">
        <is>
          <t>icalendar</t>
        </is>
      </c>
      <c r="F17872">
        <f>=4.0.7</f>
        <v/>
      </c>
      <c r="G17872" t="inlineStr">
        <is>
          <t>icalendar</t>
        </is>
      </c>
      <c r="H17872">
        <f>=4.0.7</f>
        <v/>
      </c>
    </row>
    <row r="17873">
      <c r="A17873" t="inlineStr">
        <is>
          <t>ingestors</t>
        </is>
      </c>
      <c r="B17873" t="inlineStr">
        <is>
          <t>c5f537cbce74d2d7e6f27cfb5a4abc4f303d375a</t>
        </is>
      </c>
      <c r="C17873" t="inlineStr">
        <is>
          <t>2021-01-06 14:27:56+00:00</t>
        </is>
      </c>
      <c r="D17873" t="inlineStr">
        <is>
          <t>verchange</t>
        </is>
      </c>
      <c r="E17873" t="inlineStr">
        <is>
          <t>odfpy</t>
        </is>
      </c>
      <c r="F17873">
        <f>=1.4.1</f>
        <v/>
      </c>
      <c r="G17873" t="inlineStr">
        <is>
          <t>odfpy</t>
        </is>
      </c>
      <c r="H17873">
        <f>=1.4.1</f>
        <v/>
      </c>
    </row>
    <row r="17874">
      <c r="A17874" t="inlineStr">
        <is>
          <t>ingestors</t>
        </is>
      </c>
      <c r="B17874" t="inlineStr">
        <is>
          <t>c5f537cbce74d2d7e6f27cfb5a4abc4f303d375a</t>
        </is>
      </c>
      <c r="C17874" t="inlineStr">
        <is>
          <t>2021-01-06 14:27:56+00:00</t>
        </is>
      </c>
      <c r="D17874" t="inlineStr">
        <is>
          <t>verchange</t>
        </is>
      </c>
      <c r="E17874" t="inlineStr">
        <is>
          <t>normality</t>
        </is>
      </c>
      <c r="F17874">
        <f>=2.1.1</f>
        <v/>
      </c>
      <c r="G17874" t="inlineStr">
        <is>
          <t>normality</t>
        </is>
      </c>
      <c r="H17874">
        <f>=2.1.1</f>
        <v/>
      </c>
    </row>
    <row r="17875">
      <c r="A17875" t="inlineStr">
        <is>
          <t>ingestors</t>
        </is>
      </c>
      <c r="B17875" t="inlineStr">
        <is>
          <t>c5f537cbce74d2d7e6f27cfb5a4abc4f303d375a</t>
        </is>
      </c>
      <c r="C17875" t="inlineStr">
        <is>
          <t>2021-01-06 14:27:56+00:00</t>
        </is>
      </c>
      <c r="D17875" t="inlineStr">
        <is>
          <t>verchange</t>
        </is>
      </c>
      <c r="E17875" t="inlineStr">
        <is>
          <t>openpyxl</t>
        </is>
      </c>
      <c r="F17875">
        <f>=3.0.5</f>
        <v/>
      </c>
      <c r="G17875" t="inlineStr">
        <is>
          <t>openpyxl</t>
        </is>
      </c>
      <c r="H17875">
        <f>=3.0.5</f>
        <v/>
      </c>
    </row>
    <row r="17876">
      <c r="A17876" t="inlineStr">
        <is>
          <t>ingestors</t>
        </is>
      </c>
      <c r="B17876" t="inlineStr">
        <is>
          <t>c5f537cbce74d2d7e6f27cfb5a4abc4f303d375a</t>
        </is>
      </c>
      <c r="C17876" t="inlineStr">
        <is>
          <t>2021-01-06 14:27:56+00:00</t>
        </is>
      </c>
      <c r="D17876" t="inlineStr">
        <is>
          <t>verchange</t>
        </is>
      </c>
      <c r="E17876" t="inlineStr">
        <is>
          <t>lxml</t>
        </is>
      </c>
      <c r="F17876">
        <f>=4.6.2</f>
        <v/>
      </c>
      <c r="G17876" t="inlineStr">
        <is>
          <t>lxml</t>
        </is>
      </c>
      <c r="H17876">
        <f>=4.6.2</f>
        <v/>
      </c>
    </row>
    <row r="17877">
      <c r="A17877" t="inlineStr">
        <is>
          <t>ingestors</t>
        </is>
      </c>
      <c r="B17877" t="inlineStr">
        <is>
          <t>c5f537cbce74d2d7e6f27cfb5a4abc4f303d375a</t>
        </is>
      </c>
      <c r="C17877" t="inlineStr">
        <is>
          <t>2021-01-06 14:27:56+00:00</t>
        </is>
      </c>
      <c r="D17877" t="inlineStr">
        <is>
          <t>verchange</t>
        </is>
      </c>
      <c r="E17877" t="inlineStr">
        <is>
          <t>servicelayer</t>
        </is>
      </c>
      <c r="F17877">
        <f>=1.16.1</f>
        <v/>
      </c>
      <c r="G17877" t="inlineStr">
        <is>
          <t>servicelayer</t>
        </is>
      </c>
      <c r="H17877">
        <f>=1.15.1</f>
        <v/>
      </c>
    </row>
    <row r="17878">
      <c r="A17878" t="inlineStr">
        <is>
          <t>ingestors</t>
        </is>
      </c>
      <c r="B17878" t="inlineStr">
        <is>
          <t>c5f537cbce74d2d7e6f27cfb5a4abc4f303d375a</t>
        </is>
      </c>
      <c r="C17878" t="inlineStr">
        <is>
          <t>2021-01-06 14:27:56+00:00</t>
        </is>
      </c>
      <c r="D17878" t="inlineStr">
        <is>
          <t>verchange</t>
        </is>
      </c>
      <c r="E17878" t="inlineStr">
        <is>
          <t>spacy</t>
        </is>
      </c>
      <c r="F17878">
        <f>=2.3.5</f>
        <v/>
      </c>
      <c r="G17878" t="inlineStr">
        <is>
          <t>spacy</t>
        </is>
      </c>
      <c r="H17878">
        <f>=2.3.5</f>
        <v/>
      </c>
    </row>
    <row r="17879">
      <c r="A17879" t="inlineStr">
        <is>
          <t>ingestors</t>
        </is>
      </c>
      <c r="B17879" t="inlineStr">
        <is>
          <t>c5f537cbce74d2d7e6f27cfb5a4abc4f303d375a</t>
        </is>
      </c>
      <c r="C17879" t="inlineStr">
        <is>
          <t>2021-01-06 14:27:56+00:00</t>
        </is>
      </c>
      <c r="D17879" t="inlineStr">
        <is>
          <t>verchange</t>
        </is>
      </c>
      <c r="E17879" t="inlineStr">
        <is>
          <t>dbf</t>
        </is>
      </c>
      <c r="F17879">
        <f>=0.99.0</f>
        <v/>
      </c>
      <c r="G17879" t="inlineStr">
        <is>
          <t>dbf</t>
        </is>
      </c>
      <c r="H17879">
        <f>=0.99.0</f>
        <v/>
      </c>
    </row>
    <row r="17880">
      <c r="A17880" t="inlineStr">
        <is>
          <t>ingestors</t>
        </is>
      </c>
      <c r="B17880" t="inlineStr">
        <is>
          <t>c5f537cbce74d2d7e6f27cfb5a4abc4f303d375a</t>
        </is>
      </c>
      <c r="C17880" t="inlineStr">
        <is>
          <t>2021-01-06 14:27:56+00:00</t>
        </is>
      </c>
      <c r="D17880" t="inlineStr">
        <is>
          <t>add</t>
        </is>
      </c>
      <c r="E17880" t="inlineStr">
        <is>
          <t>pyicu</t>
        </is>
      </c>
      <c r="F17880">
        <f>=2.6</f>
        <v/>
      </c>
      <c r="G17880" t="inlineStr"/>
      <c r="H17880" t="inlineStr"/>
    </row>
    <row r="17881">
      <c r="A17881" t="inlineStr">
        <is>
          <t>ingestors</t>
        </is>
      </c>
      <c r="B17881" t="inlineStr">
        <is>
          <t>c5f537cbce74d2d7e6f27cfb5a4abc4f303d375a</t>
        </is>
      </c>
      <c r="C17881" t="inlineStr">
        <is>
          <t>2021-01-06 14:27:56+00:00</t>
        </is>
      </c>
      <c r="D17881" t="inlineStr">
        <is>
          <t>add</t>
        </is>
      </c>
      <c r="E17881" t="inlineStr">
        <is>
          <t>structlog</t>
        </is>
      </c>
      <c r="F17881">
        <f>=20.2.0</f>
        <v/>
      </c>
      <c r="G17881" t="inlineStr"/>
      <c r="H17881" t="inlineStr"/>
    </row>
    <row r="17882">
      <c r="A17882" t="inlineStr">
        <is>
          <t>ingestors</t>
        </is>
      </c>
      <c r="B17882" t="inlineStr">
        <is>
          <t>c5f537cbce74d2d7e6f27cfb5a4abc4f303d375a</t>
        </is>
      </c>
      <c r="C17882" t="inlineStr">
        <is>
          <t>2021-01-06 14:27:56+00:00</t>
        </is>
      </c>
      <c r="D17882" t="inlineStr">
        <is>
          <t>add</t>
        </is>
      </c>
      <c r="E17882" t="inlineStr">
        <is>
          <t>pypdf2</t>
        </is>
      </c>
      <c r="F17882">
        <f>=1.26.0</f>
        <v/>
      </c>
      <c r="G17882" t="inlineStr"/>
      <c r="H17882" t="inlineStr"/>
    </row>
    <row r="17883">
      <c r="A17883" t="inlineStr">
        <is>
          <t>ingestors</t>
        </is>
      </c>
      <c r="B17883" t="inlineStr">
        <is>
          <t>c5f537cbce74d2d7e6f27cfb5a4abc4f303d375a</t>
        </is>
      </c>
      <c r="C17883" t="inlineStr">
        <is>
          <t>2021-01-06 14:27:56+00:00</t>
        </is>
      </c>
      <c r="D17883" t="inlineStr">
        <is>
          <t>rem</t>
        </is>
      </c>
      <c r="E17883" t="inlineStr"/>
      <c r="F17883" t="inlineStr"/>
      <c r="G17883" t="inlineStr">
        <is>
          <t>aenum</t>
        </is>
      </c>
      <c r="H17883">
        <f>=2.2.6</f>
        <v/>
      </c>
    </row>
    <row r="17884">
      <c r="A17884" t="inlineStr">
        <is>
          <t>ingestors</t>
        </is>
      </c>
      <c r="B17884" t="inlineStr">
        <is>
          <t>c5f537cbce74d2d7e6f27cfb5a4abc4f303d375a</t>
        </is>
      </c>
      <c r="C17884" t="inlineStr">
        <is>
          <t>2021-01-06 14:27:56+00:00</t>
        </is>
      </c>
      <c r="D17884" t="inlineStr">
        <is>
          <t>rem</t>
        </is>
      </c>
      <c r="E17884" t="inlineStr"/>
      <c r="F17884" t="inlineStr"/>
      <c r="G17884" t="inlineStr">
        <is>
          <t>Babel</t>
        </is>
      </c>
      <c r="H17884">
        <f>=2.9.0</f>
        <v/>
      </c>
    </row>
    <row r="17885">
      <c r="A17885" t="inlineStr">
        <is>
          <t>ingestors</t>
        </is>
      </c>
      <c r="B17885" t="inlineStr">
        <is>
          <t>c5f537cbce74d2d7e6f27cfb5a4abc4f303d375a</t>
        </is>
      </c>
      <c r="C17885" t="inlineStr">
        <is>
          <t>2021-01-06 14:27:56+00:00</t>
        </is>
      </c>
      <c r="D17885" t="inlineStr">
        <is>
          <t>rem</t>
        </is>
      </c>
      <c r="E17885" t="inlineStr"/>
      <c r="F17885" t="inlineStr"/>
      <c r="G17885" t="inlineStr">
        <is>
          <t>blis</t>
        </is>
      </c>
      <c r="H17885">
        <f>=0.7.4</f>
        <v/>
      </c>
    </row>
    <row r="17886">
      <c r="A17886" t="inlineStr">
        <is>
          <t>ingestors</t>
        </is>
      </c>
      <c r="B17886" t="inlineStr">
        <is>
          <t>c5f537cbce74d2d7e6f27cfb5a4abc4f303d375a</t>
        </is>
      </c>
      <c r="C17886" t="inlineStr">
        <is>
          <t>2021-01-06 14:27:56+00:00</t>
        </is>
      </c>
      <c r="D17886" t="inlineStr">
        <is>
          <t>rem</t>
        </is>
      </c>
      <c r="E17886" t="inlineStr"/>
      <c r="F17886" t="inlineStr"/>
      <c r="G17886" t="inlineStr">
        <is>
          <t>boto3</t>
        </is>
      </c>
      <c r="H17886">
        <f>=1.16.36</f>
        <v/>
      </c>
    </row>
    <row r="17887">
      <c r="A17887" t="inlineStr">
        <is>
          <t>ingestors</t>
        </is>
      </c>
      <c r="B17887" t="inlineStr">
        <is>
          <t>c5f537cbce74d2d7e6f27cfb5a4abc4f303d375a</t>
        </is>
      </c>
      <c r="C17887" t="inlineStr">
        <is>
          <t>2021-01-06 14:27:56+00:00</t>
        </is>
      </c>
      <c r="D17887" t="inlineStr">
        <is>
          <t>rem</t>
        </is>
      </c>
      <c r="E17887" t="inlineStr"/>
      <c r="F17887" t="inlineStr"/>
      <c r="G17887" t="inlineStr">
        <is>
          <t>botocore</t>
        </is>
      </c>
      <c r="H17887">
        <f>=1.19.36</f>
        <v/>
      </c>
    </row>
    <row r="17888">
      <c r="A17888" t="inlineStr">
        <is>
          <t>ingestors</t>
        </is>
      </c>
      <c r="B17888" t="inlineStr">
        <is>
          <t>c5f537cbce74d2d7e6f27cfb5a4abc4f303d375a</t>
        </is>
      </c>
      <c r="C17888" t="inlineStr">
        <is>
          <t>2021-01-06 14:27:56+00:00</t>
        </is>
      </c>
      <c r="D17888" t="inlineStr">
        <is>
          <t>rem</t>
        </is>
      </c>
      <c r="E17888" t="inlineStr"/>
      <c r="F17888" t="inlineStr"/>
      <c r="G17888" t="inlineStr">
        <is>
          <t>cachetools</t>
        </is>
      </c>
      <c r="H17888">
        <f>=4.2.0</f>
        <v/>
      </c>
    </row>
    <row r="17889">
      <c r="A17889" t="inlineStr">
        <is>
          <t>ingestors</t>
        </is>
      </c>
      <c r="B17889" t="inlineStr">
        <is>
          <t>c5f537cbce74d2d7e6f27cfb5a4abc4f303d375a</t>
        </is>
      </c>
      <c r="C17889" t="inlineStr">
        <is>
          <t>2021-01-06 14:27:56+00:00</t>
        </is>
      </c>
      <c r="D17889" t="inlineStr">
        <is>
          <t>rem</t>
        </is>
      </c>
      <c r="E17889" t="inlineStr"/>
      <c r="F17889" t="inlineStr"/>
      <c r="G17889" t="inlineStr">
        <is>
          <t>catalogue</t>
        </is>
      </c>
      <c r="H17889">
        <f>=1.0.0</f>
        <v/>
      </c>
    </row>
    <row r="17890">
      <c r="A17890" t="inlineStr">
        <is>
          <t>ingestors</t>
        </is>
      </c>
      <c r="B17890" t="inlineStr">
        <is>
          <t>c5f537cbce74d2d7e6f27cfb5a4abc4f303d375a</t>
        </is>
      </c>
      <c r="C17890" t="inlineStr">
        <is>
          <t>2021-01-06 14:27:56+00:00</t>
        </is>
      </c>
      <c r="D17890" t="inlineStr">
        <is>
          <t>rem</t>
        </is>
      </c>
      <c r="E17890" t="inlineStr"/>
      <c r="F17890" t="inlineStr"/>
      <c r="G17890" t="inlineStr">
        <is>
          <t>certifi</t>
        </is>
      </c>
      <c r="H17890">
        <f>=2020.12.5</f>
        <v/>
      </c>
    </row>
    <row r="17891">
      <c r="A17891" t="inlineStr">
        <is>
          <t>ingestors</t>
        </is>
      </c>
      <c r="B17891" t="inlineStr">
        <is>
          <t>c5f537cbce74d2d7e6f27cfb5a4abc4f303d375a</t>
        </is>
      </c>
      <c r="C17891" t="inlineStr">
        <is>
          <t>2021-01-06 14:27:56+00:00</t>
        </is>
      </c>
      <c r="D17891" t="inlineStr">
        <is>
          <t>rem</t>
        </is>
      </c>
      <c r="E17891" t="inlineStr"/>
      <c r="F17891" t="inlineStr"/>
      <c r="G17891" t="inlineStr">
        <is>
          <t>cffi</t>
        </is>
      </c>
      <c r="H17891">
        <f>=1.14.4</f>
        <v/>
      </c>
    </row>
    <row r="17892">
      <c r="A17892" t="inlineStr">
        <is>
          <t>ingestors</t>
        </is>
      </c>
      <c r="B17892" t="inlineStr">
        <is>
          <t>c5f537cbce74d2d7e6f27cfb5a4abc4f303d375a</t>
        </is>
      </c>
      <c r="C17892" t="inlineStr">
        <is>
          <t>2021-01-06 14:27:56+00:00</t>
        </is>
      </c>
      <c r="D17892" t="inlineStr">
        <is>
          <t>rem</t>
        </is>
      </c>
      <c r="E17892" t="inlineStr"/>
      <c r="F17892" t="inlineStr"/>
      <c r="G17892" t="inlineStr">
        <is>
          <t>chardet</t>
        </is>
      </c>
      <c r="H17892">
        <f>=3.0.4</f>
        <v/>
      </c>
    </row>
    <row r="17893">
      <c r="A17893" t="inlineStr">
        <is>
          <t>ingestors</t>
        </is>
      </c>
      <c r="B17893" t="inlineStr">
        <is>
          <t>c5f537cbce74d2d7e6f27cfb5a4abc4f303d375a</t>
        </is>
      </c>
      <c r="C17893" t="inlineStr">
        <is>
          <t>2021-01-06 14:27:56+00:00</t>
        </is>
      </c>
      <c r="D17893" t="inlineStr">
        <is>
          <t>rem</t>
        </is>
      </c>
      <c r="E17893" t="inlineStr"/>
      <c r="F17893" t="inlineStr"/>
      <c r="G17893" t="inlineStr">
        <is>
          <t>countrynames</t>
        </is>
      </c>
      <c r="H17893">
        <f>=1.7.1</f>
        <v/>
      </c>
    </row>
    <row r="17894">
      <c r="A17894" t="inlineStr">
        <is>
          <t>ingestors</t>
        </is>
      </c>
      <c r="B17894" t="inlineStr">
        <is>
          <t>c5f537cbce74d2d7e6f27cfb5a4abc4f303d375a</t>
        </is>
      </c>
      <c r="C17894" t="inlineStr">
        <is>
          <t>2021-01-06 14:27:56+00:00</t>
        </is>
      </c>
      <c r="D17894" t="inlineStr">
        <is>
          <t>rem</t>
        </is>
      </c>
      <c r="E17894" t="inlineStr"/>
      <c r="F17894" t="inlineStr"/>
      <c r="G17894" t="inlineStr">
        <is>
          <t>cymem</t>
        </is>
      </c>
      <c r="H17894">
        <f>=2.0.5</f>
        <v/>
      </c>
    </row>
    <row r="17895">
      <c r="A17895" t="inlineStr">
        <is>
          <t>ingestors</t>
        </is>
      </c>
      <c r="B17895" t="inlineStr">
        <is>
          <t>c5f537cbce74d2d7e6f27cfb5a4abc4f303d375a</t>
        </is>
      </c>
      <c r="C17895" t="inlineStr">
        <is>
          <t>2021-01-06 14:27:56+00:00</t>
        </is>
      </c>
      <c r="D17895" t="inlineStr">
        <is>
          <t>rem</t>
        </is>
      </c>
      <c r="E17895" t="inlineStr"/>
      <c r="F17895" t="inlineStr"/>
      <c r="G17895" t="inlineStr">
        <is>
          <t>Cython</t>
        </is>
      </c>
      <c r="H17895">
        <f>=0.29.21</f>
        <v/>
      </c>
    </row>
    <row r="17896">
      <c r="A17896" t="inlineStr">
        <is>
          <t>ingestors</t>
        </is>
      </c>
      <c r="B17896" t="inlineStr">
        <is>
          <t>c5f537cbce74d2d7e6f27cfb5a4abc4f303d375a</t>
        </is>
      </c>
      <c r="C17896" t="inlineStr">
        <is>
          <t>2021-01-06 14:27:56+00:00</t>
        </is>
      </c>
      <c r="D17896" t="inlineStr">
        <is>
          <t>rem</t>
        </is>
      </c>
      <c r="E17896" t="inlineStr"/>
      <c r="F17896" t="inlineStr"/>
      <c r="G17896" t="inlineStr">
        <is>
          <t>decorator</t>
        </is>
      </c>
      <c r="H17896">
        <f>=4.4.2</f>
        <v/>
      </c>
    </row>
    <row r="17897">
      <c r="A17897" t="inlineStr">
        <is>
          <t>ingestors</t>
        </is>
      </c>
      <c r="B17897" t="inlineStr">
        <is>
          <t>c5f537cbce74d2d7e6f27cfb5a4abc4f303d375a</t>
        </is>
      </c>
      <c r="C17897" t="inlineStr">
        <is>
          <t>2021-01-06 14:27:56+00:00</t>
        </is>
      </c>
      <c r="D17897" t="inlineStr">
        <is>
          <t>rem</t>
        </is>
      </c>
      <c r="E17897" t="inlineStr"/>
      <c r="F17897" t="inlineStr"/>
      <c r="G17897" t="inlineStr">
        <is>
          <t>defusedxml</t>
        </is>
      </c>
      <c r="H17897">
        <f>=0.6.0</f>
        <v/>
      </c>
    </row>
    <row r="17898">
      <c r="A17898" t="inlineStr">
        <is>
          <t>ingestors</t>
        </is>
      </c>
      <c r="B17898" t="inlineStr">
        <is>
          <t>c5f537cbce74d2d7e6f27cfb5a4abc4f303d375a</t>
        </is>
      </c>
      <c r="C17898" t="inlineStr">
        <is>
          <t>2021-01-06 14:27:56+00:00</t>
        </is>
      </c>
      <c r="D17898" t="inlineStr">
        <is>
          <t>rem</t>
        </is>
      </c>
      <c r="E17898" t="inlineStr"/>
      <c r="F17898" t="inlineStr"/>
      <c r="G17898" t="inlineStr">
        <is>
          <t>ebcdic</t>
        </is>
      </c>
      <c r="H17898">
        <f>=1.1.1</f>
        <v/>
      </c>
    </row>
    <row r="17899">
      <c r="A17899" t="inlineStr">
        <is>
          <t>ingestors</t>
        </is>
      </c>
      <c r="B17899" t="inlineStr">
        <is>
          <t>c5f537cbce74d2d7e6f27cfb5a4abc4f303d375a</t>
        </is>
      </c>
      <c r="C17899" t="inlineStr">
        <is>
          <t>2021-01-06 14:27:56+00:00</t>
        </is>
      </c>
      <c r="D17899" t="inlineStr">
        <is>
          <t>rem</t>
        </is>
      </c>
      <c r="E17899" t="inlineStr"/>
      <c r="F17899" t="inlineStr"/>
      <c r="G17899" t="inlineStr">
        <is>
          <t>et-xmlfile</t>
        </is>
      </c>
      <c r="H17899">
        <f>=1.0.1</f>
        <v/>
      </c>
    </row>
    <row r="17900">
      <c r="A17900" t="inlineStr">
        <is>
          <t>ingestors</t>
        </is>
      </c>
      <c r="B17900" t="inlineStr">
        <is>
          <t>c5f537cbce74d2d7e6f27cfb5a4abc4f303d375a</t>
        </is>
      </c>
      <c r="C17900" t="inlineStr">
        <is>
          <t>2021-01-06 14:27:56+00:00</t>
        </is>
      </c>
      <c r="D17900" t="inlineStr">
        <is>
          <t>rem</t>
        </is>
      </c>
      <c r="E17900" t="inlineStr"/>
      <c r="F17900" t="inlineStr"/>
      <c r="G17900" t="inlineStr">
        <is>
          <t>fakeredis</t>
        </is>
      </c>
      <c r="H17900">
        <f>=1.4.3</f>
        <v/>
      </c>
    </row>
    <row r="17901">
      <c r="A17901" t="inlineStr">
        <is>
          <t>ingestors</t>
        </is>
      </c>
      <c r="B17901" t="inlineStr">
        <is>
          <t>c5f537cbce74d2d7e6f27cfb5a4abc4f303d375a</t>
        </is>
      </c>
      <c r="C17901" t="inlineStr">
        <is>
          <t>2021-01-06 14:27:56+00:00</t>
        </is>
      </c>
      <c r="D17901" t="inlineStr">
        <is>
          <t>rem</t>
        </is>
      </c>
      <c r="E17901" t="inlineStr"/>
      <c r="F17901" t="inlineStr"/>
      <c r="G17901" t="inlineStr">
        <is>
          <t>google-api-core</t>
        </is>
      </c>
      <c r="H17901">
        <f>=1.24.0</f>
        <v/>
      </c>
    </row>
    <row r="17902">
      <c r="A17902" t="inlineStr">
        <is>
          <t>ingestors</t>
        </is>
      </c>
      <c r="B17902" t="inlineStr">
        <is>
          <t>c5f537cbce74d2d7e6f27cfb5a4abc4f303d375a</t>
        </is>
      </c>
      <c r="C17902" t="inlineStr">
        <is>
          <t>2021-01-06 14:27:56+00:00</t>
        </is>
      </c>
      <c r="D17902" t="inlineStr">
        <is>
          <t>rem</t>
        </is>
      </c>
      <c r="E17902" t="inlineStr"/>
      <c r="F17902" t="inlineStr"/>
      <c r="G17902" t="inlineStr">
        <is>
          <t>google-auth</t>
        </is>
      </c>
      <c r="H17902">
        <f>=1.24.0</f>
        <v/>
      </c>
    </row>
    <row r="17903">
      <c r="A17903" t="inlineStr">
        <is>
          <t>ingestors</t>
        </is>
      </c>
      <c r="B17903" t="inlineStr">
        <is>
          <t>c5f537cbce74d2d7e6f27cfb5a4abc4f303d375a</t>
        </is>
      </c>
      <c r="C17903" t="inlineStr">
        <is>
          <t>2021-01-06 14:27:56+00:00</t>
        </is>
      </c>
      <c r="D17903" t="inlineStr">
        <is>
          <t>rem</t>
        </is>
      </c>
      <c r="E17903" t="inlineStr"/>
      <c r="F17903" t="inlineStr"/>
      <c r="G17903" t="inlineStr">
        <is>
          <t>google-cloud-core</t>
        </is>
      </c>
      <c r="H17903">
        <f>=1.5.0</f>
        <v/>
      </c>
    </row>
    <row r="17904">
      <c r="A17904" t="inlineStr">
        <is>
          <t>ingestors</t>
        </is>
      </c>
      <c r="B17904" t="inlineStr">
        <is>
          <t>c5f537cbce74d2d7e6f27cfb5a4abc4f303d375a</t>
        </is>
      </c>
      <c r="C17904" t="inlineStr">
        <is>
          <t>2021-01-06 14:27:56+00:00</t>
        </is>
      </c>
      <c r="D17904" t="inlineStr">
        <is>
          <t>rem</t>
        </is>
      </c>
      <c r="E17904" t="inlineStr"/>
      <c r="F17904" t="inlineStr"/>
      <c r="G17904" t="inlineStr">
        <is>
          <t>google-cloud-storage</t>
        </is>
      </c>
      <c r="H17904">
        <f>=1.35.0</f>
        <v/>
      </c>
    </row>
    <row r="17905">
      <c r="A17905" t="inlineStr">
        <is>
          <t>ingestors</t>
        </is>
      </c>
      <c r="B17905" t="inlineStr">
        <is>
          <t>c5f537cbce74d2d7e6f27cfb5a4abc4f303d375a</t>
        </is>
      </c>
      <c r="C17905" t="inlineStr">
        <is>
          <t>2021-01-06 14:27:56+00:00</t>
        </is>
      </c>
      <c r="D17905" t="inlineStr">
        <is>
          <t>rem</t>
        </is>
      </c>
      <c r="E17905" t="inlineStr"/>
      <c r="F17905" t="inlineStr"/>
      <c r="G17905" t="inlineStr">
        <is>
          <t>google-crc32c</t>
        </is>
      </c>
      <c r="H17905">
        <f>=1.1.0</f>
        <v/>
      </c>
    </row>
    <row r="17906">
      <c r="A17906" t="inlineStr">
        <is>
          <t>ingestors</t>
        </is>
      </c>
      <c r="B17906" t="inlineStr">
        <is>
          <t>c5f537cbce74d2d7e6f27cfb5a4abc4f303d375a</t>
        </is>
      </c>
      <c r="C17906" t="inlineStr">
        <is>
          <t>2021-01-06 14:27:56+00:00</t>
        </is>
      </c>
      <c r="D17906" t="inlineStr">
        <is>
          <t>rem</t>
        </is>
      </c>
      <c r="E17906" t="inlineStr"/>
      <c r="F17906" t="inlineStr"/>
      <c r="G17906" t="inlineStr">
        <is>
          <t>google-resumable-media</t>
        </is>
      </c>
      <c r="H17906">
        <f>=1.2.0</f>
        <v/>
      </c>
    </row>
    <row r="17907">
      <c r="A17907" t="inlineStr">
        <is>
          <t>ingestors</t>
        </is>
      </c>
      <c r="B17907" t="inlineStr">
        <is>
          <t>c5f537cbce74d2d7e6f27cfb5a4abc4f303d375a</t>
        </is>
      </c>
      <c r="C17907" t="inlineStr">
        <is>
          <t>2021-01-06 14:27:56+00:00</t>
        </is>
      </c>
      <c r="D17907" t="inlineStr">
        <is>
          <t>rem</t>
        </is>
      </c>
      <c r="E17907" t="inlineStr"/>
      <c r="F17907" t="inlineStr"/>
      <c r="G17907" t="inlineStr">
        <is>
          <t>googleapis-common-protos</t>
        </is>
      </c>
      <c r="H17907">
        <f>=1.52.0</f>
        <v/>
      </c>
    </row>
    <row r="17908">
      <c r="A17908" t="inlineStr">
        <is>
          <t>ingestors</t>
        </is>
      </c>
      <c r="B17908" t="inlineStr">
        <is>
          <t>c5f537cbce74d2d7e6f27cfb5a4abc4f303d375a</t>
        </is>
      </c>
      <c r="C17908" t="inlineStr">
        <is>
          <t>2021-01-06 14:27:56+00:00</t>
        </is>
      </c>
      <c r="D17908" t="inlineStr">
        <is>
          <t>rem</t>
        </is>
      </c>
      <c r="E17908" t="inlineStr"/>
      <c r="F17908" t="inlineStr"/>
      <c r="G17908" t="inlineStr">
        <is>
          <t>grpcio</t>
        </is>
      </c>
      <c r="H17908">
        <f>=1.34.0</f>
        <v/>
      </c>
    </row>
    <row r="17909">
      <c r="A17909" t="inlineStr">
        <is>
          <t>ingestors</t>
        </is>
      </c>
      <c r="B17909" t="inlineStr">
        <is>
          <t>c5f537cbce74d2d7e6f27cfb5a4abc4f303d375a</t>
        </is>
      </c>
      <c r="C17909" t="inlineStr">
        <is>
          <t>2021-01-06 14:27:56+00:00</t>
        </is>
      </c>
      <c r="D17909" t="inlineStr">
        <is>
          <t>rem</t>
        </is>
      </c>
      <c r="E17909" t="inlineStr"/>
      <c r="F17909" t="inlineStr"/>
      <c r="G17909" t="inlineStr">
        <is>
          <t>idna</t>
        </is>
      </c>
      <c r="H17909">
        <f>=2.10</f>
        <v/>
      </c>
    </row>
    <row r="17910">
      <c r="A17910" t="inlineStr">
        <is>
          <t>ingestors</t>
        </is>
      </c>
      <c r="B17910" t="inlineStr">
        <is>
          <t>c5f537cbce74d2d7e6f27cfb5a4abc4f303d375a</t>
        </is>
      </c>
      <c r="C17910" t="inlineStr">
        <is>
          <t>2021-01-06 14:27:56+00:00</t>
        </is>
      </c>
      <c r="D17910" t="inlineStr">
        <is>
          <t>rem</t>
        </is>
      </c>
      <c r="E17910" t="inlineStr"/>
      <c r="F17910" t="inlineStr"/>
      <c r="G17910" t="inlineStr">
        <is>
          <t>isodate</t>
        </is>
      </c>
      <c r="H17910">
        <f>=0.6.0</f>
        <v/>
      </c>
    </row>
    <row r="17911">
      <c r="A17911" t="inlineStr">
        <is>
          <t>ingestors</t>
        </is>
      </c>
      <c r="B17911" t="inlineStr">
        <is>
          <t>c5f537cbce74d2d7e6f27cfb5a4abc4f303d375a</t>
        </is>
      </c>
      <c r="C17911" t="inlineStr">
        <is>
          <t>2021-01-06 14:27:56+00:00</t>
        </is>
      </c>
      <c r="D17911" t="inlineStr">
        <is>
          <t>rem</t>
        </is>
      </c>
      <c r="E17911" t="inlineStr"/>
      <c r="F17911" t="inlineStr"/>
      <c r="G17911" t="inlineStr">
        <is>
          <t>jdcal</t>
        </is>
      </c>
      <c r="H17911">
        <f>=1.4.1</f>
        <v/>
      </c>
    </row>
    <row r="17912">
      <c r="A17912" t="inlineStr">
        <is>
          <t>ingestors</t>
        </is>
      </c>
      <c r="B17912" t="inlineStr">
        <is>
          <t>c5f537cbce74d2d7e6f27cfb5a4abc4f303d375a</t>
        </is>
      </c>
      <c r="C17912" t="inlineStr">
        <is>
          <t>2021-01-06 14:27:56+00:00</t>
        </is>
      </c>
      <c r="D17912" t="inlineStr">
        <is>
          <t>rem</t>
        </is>
      </c>
      <c r="E17912" t="inlineStr"/>
      <c r="F17912" t="inlineStr"/>
      <c r="G17912" t="inlineStr">
        <is>
          <t>jmespath</t>
        </is>
      </c>
      <c r="H17912">
        <f>=0.10.0</f>
        <v/>
      </c>
    </row>
    <row r="17913">
      <c r="A17913" t="inlineStr">
        <is>
          <t>ingestors</t>
        </is>
      </c>
      <c r="B17913" t="inlineStr">
        <is>
          <t>c5f537cbce74d2d7e6f27cfb5a4abc4f303d375a</t>
        </is>
      </c>
      <c r="C17913" t="inlineStr">
        <is>
          <t>2021-01-06 14:27:56+00:00</t>
        </is>
      </c>
      <c r="D17913" t="inlineStr">
        <is>
          <t>rem</t>
        </is>
      </c>
      <c r="E17913" t="inlineStr"/>
      <c r="F17913" t="inlineStr"/>
      <c r="G17913" t="inlineStr">
        <is>
          <t>libcst</t>
        </is>
      </c>
      <c r="H17913">
        <f>=0.3.15</f>
        <v/>
      </c>
    </row>
    <row r="17914">
      <c r="A17914" t="inlineStr">
        <is>
          <t>ingestors</t>
        </is>
      </c>
      <c r="B17914" t="inlineStr">
        <is>
          <t>c5f537cbce74d2d7e6f27cfb5a4abc4f303d375a</t>
        </is>
      </c>
      <c r="C17914" t="inlineStr">
        <is>
          <t>2021-01-06 14:27:56+00:00</t>
        </is>
      </c>
      <c r="D17914" t="inlineStr">
        <is>
          <t>rem</t>
        </is>
      </c>
      <c r="E17914" t="inlineStr"/>
      <c r="F17914" t="inlineStr"/>
      <c r="G17914" t="inlineStr">
        <is>
          <t>murmurhash</t>
        </is>
      </c>
      <c r="H17914">
        <f>=1.0.5</f>
        <v/>
      </c>
    </row>
    <row r="17915">
      <c r="A17915" t="inlineStr">
        <is>
          <t>ingestors</t>
        </is>
      </c>
      <c r="B17915" t="inlineStr">
        <is>
          <t>c5f537cbce74d2d7e6f27cfb5a4abc4f303d375a</t>
        </is>
      </c>
      <c r="C17915" t="inlineStr">
        <is>
          <t>2021-01-06 14:27:56+00:00</t>
        </is>
      </c>
      <c r="D17915" t="inlineStr">
        <is>
          <t>rem</t>
        </is>
      </c>
      <c r="E17915" t="inlineStr"/>
      <c r="F17915" t="inlineStr"/>
      <c r="G17915" t="inlineStr">
        <is>
          <t>mypy-extensions</t>
        </is>
      </c>
      <c r="H17915">
        <f>=0.4.3</f>
        <v/>
      </c>
    </row>
    <row r="17916">
      <c r="A17916" t="inlineStr">
        <is>
          <t>ingestors</t>
        </is>
      </c>
      <c r="B17916" t="inlineStr">
        <is>
          <t>c5f537cbce74d2d7e6f27cfb5a4abc4f303d375a</t>
        </is>
      </c>
      <c r="C17916" t="inlineStr">
        <is>
          <t>2021-01-06 14:27:56+00:00</t>
        </is>
      </c>
      <c r="D17916" t="inlineStr">
        <is>
          <t>rem</t>
        </is>
      </c>
      <c r="E17916" t="inlineStr"/>
      <c r="F17916" t="inlineStr"/>
      <c r="G17916" t="inlineStr">
        <is>
          <t>networkx</t>
        </is>
      </c>
      <c r="H17916">
        <f>=2.5</f>
        <v/>
      </c>
    </row>
    <row r="17917">
      <c r="A17917" t="inlineStr">
        <is>
          <t>ingestors</t>
        </is>
      </c>
      <c r="B17917" t="inlineStr">
        <is>
          <t>c5f537cbce74d2d7e6f27cfb5a4abc4f303d375a</t>
        </is>
      </c>
      <c r="C17917" t="inlineStr">
        <is>
          <t>2021-01-06 14:27:56+00:00</t>
        </is>
      </c>
      <c r="D17917" t="inlineStr">
        <is>
          <t>rem</t>
        </is>
      </c>
      <c r="E17917" t="inlineStr"/>
      <c r="F17917" t="inlineStr"/>
      <c r="G17917" t="inlineStr">
        <is>
          <t>numpy</t>
        </is>
      </c>
      <c r="H17917">
        <f>=1.19.4</f>
        <v/>
      </c>
    </row>
    <row r="17918">
      <c r="A17918" t="inlineStr">
        <is>
          <t>ingestors</t>
        </is>
      </c>
      <c r="B17918" t="inlineStr">
        <is>
          <t>c5f537cbce74d2d7e6f27cfb5a4abc4f303d375a</t>
        </is>
      </c>
      <c r="C17918" t="inlineStr">
        <is>
          <t>2021-01-06 14:27:56+00:00</t>
        </is>
      </c>
      <c r="D17918" t="inlineStr">
        <is>
          <t>rem</t>
        </is>
      </c>
      <c r="E17918" t="inlineStr"/>
      <c r="F17918" t="inlineStr"/>
      <c r="G17918" t="inlineStr">
        <is>
          <t>phonenumbers</t>
        </is>
      </c>
      <c r="H17918">
        <f>=8.12.14</f>
        <v/>
      </c>
    </row>
    <row r="17919">
      <c r="A17919" t="inlineStr">
        <is>
          <t>ingestors</t>
        </is>
      </c>
      <c r="B17919" t="inlineStr">
        <is>
          <t>c5f537cbce74d2d7e6f27cfb5a4abc4f303d375a</t>
        </is>
      </c>
      <c r="C17919" t="inlineStr">
        <is>
          <t>2021-01-06 14:27:56+00:00</t>
        </is>
      </c>
      <c r="D17919" t="inlineStr">
        <is>
          <t>rem</t>
        </is>
      </c>
      <c r="E17919" t="inlineStr"/>
      <c r="F17919" t="inlineStr"/>
      <c r="G17919" t="inlineStr">
        <is>
          <t>plac</t>
        </is>
      </c>
      <c r="H17919">
        <f>=1.1.3</f>
        <v/>
      </c>
    </row>
    <row r="17920">
      <c r="A17920" t="inlineStr">
        <is>
          <t>ingestors</t>
        </is>
      </c>
      <c r="B17920" t="inlineStr">
        <is>
          <t>c5f537cbce74d2d7e6f27cfb5a4abc4f303d375a</t>
        </is>
      </c>
      <c r="C17920" t="inlineStr">
        <is>
          <t>2021-01-06 14:27:56+00:00</t>
        </is>
      </c>
      <c r="D17920" t="inlineStr">
        <is>
          <t>rem</t>
        </is>
      </c>
      <c r="E17920" t="inlineStr"/>
      <c r="F17920" t="inlineStr"/>
      <c r="G17920" t="inlineStr">
        <is>
          <t>preshed</t>
        </is>
      </c>
      <c r="H17920">
        <f>=3.0.5</f>
        <v/>
      </c>
    </row>
    <row r="17921">
      <c r="A17921" t="inlineStr">
        <is>
          <t>ingestors</t>
        </is>
      </c>
      <c r="B17921" t="inlineStr">
        <is>
          <t>c5f537cbce74d2d7e6f27cfb5a4abc4f303d375a</t>
        </is>
      </c>
      <c r="C17921" t="inlineStr">
        <is>
          <t>2021-01-06 14:27:56+00:00</t>
        </is>
      </c>
      <c r="D17921" t="inlineStr">
        <is>
          <t>rem</t>
        </is>
      </c>
      <c r="E17921" t="inlineStr"/>
      <c r="F17921" t="inlineStr"/>
      <c r="G17921" t="inlineStr">
        <is>
          <t>proto-plus</t>
        </is>
      </c>
      <c r="H17921">
        <f>=1.13.0</f>
        <v/>
      </c>
    </row>
    <row r="17922">
      <c r="A17922" t="inlineStr">
        <is>
          <t>ingestors</t>
        </is>
      </c>
      <c r="B17922" t="inlineStr">
        <is>
          <t>c5f537cbce74d2d7e6f27cfb5a4abc4f303d375a</t>
        </is>
      </c>
      <c r="C17922" t="inlineStr">
        <is>
          <t>2021-01-06 14:27:56+00:00</t>
        </is>
      </c>
      <c r="D17922" t="inlineStr">
        <is>
          <t>rem</t>
        </is>
      </c>
      <c r="E17922" t="inlineStr"/>
      <c r="F17922" t="inlineStr"/>
      <c r="G17922" t="inlineStr">
        <is>
          <t>protobuf</t>
        </is>
      </c>
      <c r="H17922">
        <f>=3.14.0</f>
        <v/>
      </c>
    </row>
    <row r="17923">
      <c r="A17923" t="inlineStr">
        <is>
          <t>ingestors</t>
        </is>
      </c>
      <c r="B17923" t="inlineStr">
        <is>
          <t>c5f537cbce74d2d7e6f27cfb5a4abc4f303d375a</t>
        </is>
      </c>
      <c r="C17923" t="inlineStr">
        <is>
          <t>2021-01-06 14:27:56+00:00</t>
        </is>
      </c>
      <c r="D17923" t="inlineStr">
        <is>
          <t>rem</t>
        </is>
      </c>
      <c r="E17923" t="inlineStr"/>
      <c r="F17923" t="inlineStr"/>
      <c r="G17923" t="inlineStr">
        <is>
          <t>psycopg2-binary</t>
        </is>
      </c>
      <c r="H17923">
        <f>=2.8.6</f>
        <v/>
      </c>
    </row>
    <row r="17924">
      <c r="A17924" t="inlineStr">
        <is>
          <t>ingestors</t>
        </is>
      </c>
      <c r="B17924" t="inlineStr">
        <is>
          <t>c5f537cbce74d2d7e6f27cfb5a4abc4f303d375a</t>
        </is>
      </c>
      <c r="C17924" t="inlineStr">
        <is>
          <t>2021-01-06 14:27:56+00:00</t>
        </is>
      </c>
      <c r="D17924" t="inlineStr">
        <is>
          <t>rem</t>
        </is>
      </c>
      <c r="E17924" t="inlineStr"/>
      <c r="F17924" t="inlineStr"/>
      <c r="G17924" t="inlineStr">
        <is>
          <t>pyahocorasick</t>
        </is>
      </c>
      <c r="H17924">
        <f>=1.4.0</f>
        <v/>
      </c>
    </row>
    <row r="17925">
      <c r="A17925" t="inlineStr">
        <is>
          <t>ingestors</t>
        </is>
      </c>
      <c r="B17925" t="inlineStr">
        <is>
          <t>c5f537cbce74d2d7e6f27cfb5a4abc4f303d375a</t>
        </is>
      </c>
      <c r="C17925" t="inlineStr">
        <is>
          <t>2021-01-06 14:27:56+00:00</t>
        </is>
      </c>
      <c r="D17925" t="inlineStr">
        <is>
          <t>rem</t>
        </is>
      </c>
      <c r="E17925" t="inlineStr"/>
      <c r="F17925" t="inlineStr"/>
      <c r="G17925" t="inlineStr">
        <is>
          <t>pyasn1</t>
        </is>
      </c>
      <c r="H17925">
        <f>=0.4.8</f>
        <v/>
      </c>
    </row>
    <row r="17926">
      <c r="A17926" t="inlineStr">
        <is>
          <t>ingestors</t>
        </is>
      </c>
      <c r="B17926" t="inlineStr">
        <is>
          <t>c5f537cbce74d2d7e6f27cfb5a4abc4f303d375a</t>
        </is>
      </c>
      <c r="C17926" t="inlineStr">
        <is>
          <t>2021-01-06 14:27:56+00:00</t>
        </is>
      </c>
      <c r="D17926" t="inlineStr">
        <is>
          <t>rem</t>
        </is>
      </c>
      <c r="E17926" t="inlineStr"/>
      <c r="F17926" t="inlineStr"/>
      <c r="G17926" t="inlineStr">
        <is>
          <t>pyasn1-modules</t>
        </is>
      </c>
      <c r="H17926">
        <f>=0.2.8</f>
        <v/>
      </c>
    </row>
    <row r="17927">
      <c r="A17927" t="inlineStr">
        <is>
          <t>ingestors</t>
        </is>
      </c>
      <c r="B17927" t="inlineStr">
        <is>
          <t>c5f537cbce74d2d7e6f27cfb5a4abc4f303d375a</t>
        </is>
      </c>
      <c r="C17927" t="inlineStr">
        <is>
          <t>2021-01-06 14:27:56+00:00</t>
        </is>
      </c>
      <c r="D17927" t="inlineStr">
        <is>
          <t>rem</t>
        </is>
      </c>
      <c r="E17927" t="inlineStr"/>
      <c r="F17927" t="inlineStr"/>
      <c r="G17927" t="inlineStr">
        <is>
          <t>pybind11</t>
        </is>
      </c>
      <c r="H17927">
        <f>=2.6.1</f>
        <v/>
      </c>
    </row>
    <row r="17928">
      <c r="A17928" t="inlineStr">
        <is>
          <t>ingestors</t>
        </is>
      </c>
      <c r="B17928" t="inlineStr">
        <is>
          <t>c5f537cbce74d2d7e6f27cfb5a4abc4f303d375a</t>
        </is>
      </c>
      <c r="C17928" t="inlineStr">
        <is>
          <t>2021-01-06 14:27:56+00:00</t>
        </is>
      </c>
      <c r="D17928" t="inlineStr">
        <is>
          <t>rem</t>
        </is>
      </c>
      <c r="E17928" t="inlineStr"/>
      <c r="F17928" t="inlineStr"/>
      <c r="G17928" t="inlineStr">
        <is>
          <t>pycparser</t>
        </is>
      </c>
      <c r="H17928">
        <f>=2.20</f>
        <v/>
      </c>
    </row>
    <row r="17929">
      <c r="A17929" t="inlineStr">
        <is>
          <t>ingestors</t>
        </is>
      </c>
      <c r="B17929" t="inlineStr">
        <is>
          <t>c5f537cbce74d2d7e6f27cfb5a4abc4f303d375a</t>
        </is>
      </c>
      <c r="C17929" t="inlineStr">
        <is>
          <t>2021-01-06 14:27:56+00:00</t>
        </is>
      </c>
      <c r="D17929" t="inlineStr">
        <is>
          <t>rem</t>
        </is>
      </c>
      <c r="E17929" t="inlineStr"/>
      <c r="F17929" t="inlineStr"/>
      <c r="G17929" t="inlineStr">
        <is>
          <t>PyICU</t>
        </is>
      </c>
      <c r="H17929">
        <f>=2.6</f>
        <v/>
      </c>
    </row>
    <row r="17930">
      <c r="A17930" t="inlineStr">
        <is>
          <t>ingestors</t>
        </is>
      </c>
      <c r="B17930" t="inlineStr">
        <is>
          <t>c5f537cbce74d2d7e6f27cfb5a4abc4f303d375a</t>
        </is>
      </c>
      <c r="C17930" t="inlineStr">
        <is>
          <t>2021-01-06 14:27:56+00:00</t>
        </is>
      </c>
      <c r="D17930" t="inlineStr">
        <is>
          <t>rem</t>
        </is>
      </c>
      <c r="E17930" t="inlineStr"/>
      <c r="F17930" t="inlineStr"/>
      <c r="G17930" t="inlineStr">
        <is>
          <t>pyOpenSSL</t>
        </is>
      </c>
      <c r="H17930">
        <f>=20.0.0</f>
        <v/>
      </c>
    </row>
    <row r="17931">
      <c r="A17931" t="inlineStr">
        <is>
          <t>ingestors</t>
        </is>
      </c>
      <c r="B17931" t="inlineStr">
        <is>
          <t>c5f537cbce74d2d7e6f27cfb5a4abc4f303d375a</t>
        </is>
      </c>
      <c r="C17931" t="inlineStr">
        <is>
          <t>2021-01-06 14:27:56+00:00</t>
        </is>
      </c>
      <c r="D17931" t="inlineStr">
        <is>
          <t>rem</t>
        </is>
      </c>
      <c r="E17931" t="inlineStr"/>
      <c r="F17931" t="inlineStr"/>
      <c r="G17931" t="inlineStr">
        <is>
          <t>pyparsing</t>
        </is>
      </c>
      <c r="H17931">
        <f>=2.4.7</f>
        <v/>
      </c>
    </row>
    <row r="17932">
      <c r="A17932" t="inlineStr">
        <is>
          <t>ingestors</t>
        </is>
      </c>
      <c r="B17932" t="inlineStr">
        <is>
          <t>c5f537cbce74d2d7e6f27cfb5a4abc4f303d375a</t>
        </is>
      </c>
      <c r="C17932" t="inlineStr">
        <is>
          <t>2021-01-06 14:27:56+00:00</t>
        </is>
      </c>
      <c r="D17932" t="inlineStr">
        <is>
          <t>rem</t>
        </is>
      </c>
      <c r="E17932" t="inlineStr"/>
      <c r="F17932" t="inlineStr"/>
      <c r="G17932" t="inlineStr">
        <is>
          <t>PyPDF2</t>
        </is>
      </c>
      <c r="H17932">
        <f>=1.26.0</f>
        <v/>
      </c>
    </row>
    <row r="17933">
      <c r="A17933" t="inlineStr">
        <is>
          <t>ingestors</t>
        </is>
      </c>
      <c r="B17933" t="inlineStr">
        <is>
          <t>c5f537cbce74d2d7e6f27cfb5a4abc4f303d375a</t>
        </is>
      </c>
      <c r="C17933" t="inlineStr">
        <is>
          <t>2021-01-06 14:27:56+00:00</t>
        </is>
      </c>
      <c r="D17933" t="inlineStr">
        <is>
          <t>rem</t>
        </is>
      </c>
      <c r="E17933" t="inlineStr"/>
      <c r="F17933" t="inlineStr"/>
      <c r="G17933" t="inlineStr">
        <is>
          <t>python-dateutil</t>
        </is>
      </c>
      <c r="H17933">
        <f>=2.8.1</f>
        <v/>
      </c>
    </row>
    <row r="17934">
      <c r="A17934" t="inlineStr">
        <is>
          <t>ingestors</t>
        </is>
      </c>
      <c r="B17934" t="inlineStr">
        <is>
          <t>c5f537cbce74d2d7e6f27cfb5a4abc4f303d375a</t>
        </is>
      </c>
      <c r="C17934" t="inlineStr">
        <is>
          <t>2021-01-06 14:27:56+00:00</t>
        </is>
      </c>
      <c r="D17934" t="inlineStr">
        <is>
          <t>rem</t>
        </is>
      </c>
      <c r="E17934" t="inlineStr"/>
      <c r="F17934" t="inlineStr"/>
      <c r="G17934" t="inlineStr">
        <is>
          <t>python-Levenshtein</t>
        </is>
      </c>
      <c r="H17934">
        <f>=0.12.0</f>
        <v/>
      </c>
    </row>
    <row r="17935">
      <c r="A17935" t="inlineStr">
        <is>
          <t>ingestors</t>
        </is>
      </c>
      <c r="B17935" t="inlineStr">
        <is>
          <t>c5f537cbce74d2d7e6f27cfb5a4abc4f303d375a</t>
        </is>
      </c>
      <c r="C17935" t="inlineStr">
        <is>
          <t>2021-01-06 14:27:56+00:00</t>
        </is>
      </c>
      <c r="D17935" t="inlineStr">
        <is>
          <t>rem</t>
        </is>
      </c>
      <c r="E17935" t="inlineStr"/>
      <c r="F17935" t="inlineStr"/>
      <c r="G17935" t="inlineStr">
        <is>
          <t>python-stdnum</t>
        </is>
      </c>
      <c r="H17935">
        <f>=1.14</f>
        <v/>
      </c>
    </row>
    <row r="17936">
      <c r="A17936" t="inlineStr">
        <is>
          <t>ingestors</t>
        </is>
      </c>
      <c r="B17936" t="inlineStr">
        <is>
          <t>c5f537cbce74d2d7e6f27cfb5a4abc4f303d375a</t>
        </is>
      </c>
      <c r="C17936" t="inlineStr">
        <is>
          <t>2021-01-06 14:27:56+00:00</t>
        </is>
      </c>
      <c r="D17936" t="inlineStr">
        <is>
          <t>rem</t>
        </is>
      </c>
      <c r="E17936" t="inlineStr"/>
      <c r="F17936" t="inlineStr"/>
      <c r="G17936" t="inlineStr">
        <is>
          <t>pytz</t>
        </is>
      </c>
      <c r="H17936">
        <f>=2020.4</f>
        <v/>
      </c>
    </row>
    <row r="17937">
      <c r="A17937" t="inlineStr">
        <is>
          <t>ingestors</t>
        </is>
      </c>
      <c r="B17937" t="inlineStr">
        <is>
          <t>c5f537cbce74d2d7e6f27cfb5a4abc4f303d375a</t>
        </is>
      </c>
      <c r="C17937" t="inlineStr">
        <is>
          <t>2021-01-06 14:27:56+00:00</t>
        </is>
      </c>
      <c r="D17937" t="inlineStr">
        <is>
          <t>rem</t>
        </is>
      </c>
      <c r="E17937" t="inlineStr"/>
      <c r="F17937" t="inlineStr"/>
      <c r="G17937" t="inlineStr">
        <is>
          <t>PyYAML</t>
        </is>
      </c>
      <c r="H17937">
        <f>=5.3.1</f>
        <v/>
      </c>
    </row>
    <row r="17938">
      <c r="A17938" t="inlineStr">
        <is>
          <t>ingestors</t>
        </is>
      </c>
      <c r="B17938" t="inlineStr">
        <is>
          <t>c5f537cbce74d2d7e6f27cfb5a4abc4f303d375a</t>
        </is>
      </c>
      <c r="C17938" t="inlineStr">
        <is>
          <t>2021-01-06 14:27:56+00:00</t>
        </is>
      </c>
      <c r="D17938" t="inlineStr">
        <is>
          <t>rem</t>
        </is>
      </c>
      <c r="E17938" t="inlineStr"/>
      <c r="F17938" t="inlineStr"/>
      <c r="G17938" t="inlineStr">
        <is>
          <t>rdflib</t>
        </is>
      </c>
      <c r="H17938">
        <f>=5.0.0</f>
        <v/>
      </c>
    </row>
    <row r="17939">
      <c r="A17939" t="inlineStr">
        <is>
          <t>ingestors</t>
        </is>
      </c>
      <c r="B17939" t="inlineStr">
        <is>
          <t>c5f537cbce74d2d7e6f27cfb5a4abc4f303d375a</t>
        </is>
      </c>
      <c r="C17939" t="inlineStr">
        <is>
          <t>2021-01-06 14:27:56+00:00</t>
        </is>
      </c>
      <c r="D17939" t="inlineStr">
        <is>
          <t>rem</t>
        </is>
      </c>
      <c r="E17939" t="inlineStr"/>
      <c r="F17939" t="inlineStr"/>
      <c r="G17939" t="inlineStr">
        <is>
          <t>redis</t>
        </is>
      </c>
      <c r="H17939">
        <f>=3.5.3</f>
        <v/>
      </c>
    </row>
    <row r="17940">
      <c r="A17940" t="inlineStr">
        <is>
          <t>ingestors</t>
        </is>
      </c>
      <c r="B17940" t="inlineStr">
        <is>
          <t>c5f537cbce74d2d7e6f27cfb5a4abc4f303d375a</t>
        </is>
      </c>
      <c r="C17940" t="inlineStr">
        <is>
          <t>2021-01-06 14:27:56+00:00</t>
        </is>
      </c>
      <c r="D17940" t="inlineStr">
        <is>
          <t>rem</t>
        </is>
      </c>
      <c r="E17940" t="inlineStr"/>
      <c r="F17940" t="inlineStr"/>
      <c r="G17940" t="inlineStr">
        <is>
          <t>rsa</t>
        </is>
      </c>
      <c r="H17940">
        <f>=4.6</f>
        <v/>
      </c>
    </row>
    <row r="17941">
      <c r="A17941" t="inlineStr">
        <is>
          <t>ingestors</t>
        </is>
      </c>
      <c r="B17941" t="inlineStr">
        <is>
          <t>c5f537cbce74d2d7e6f27cfb5a4abc4f303d375a</t>
        </is>
      </c>
      <c r="C17941" t="inlineStr">
        <is>
          <t>2021-01-06 14:27:56+00:00</t>
        </is>
      </c>
      <c r="D17941" t="inlineStr">
        <is>
          <t>rem</t>
        </is>
      </c>
      <c r="E17941" t="inlineStr"/>
      <c r="F17941" t="inlineStr"/>
      <c r="G17941" t="inlineStr">
        <is>
          <t>s3transfer</t>
        </is>
      </c>
      <c r="H17941">
        <f>=0.3.3</f>
        <v/>
      </c>
    </row>
    <row r="17942">
      <c r="A17942" t="inlineStr">
        <is>
          <t>ingestors</t>
        </is>
      </c>
      <c r="B17942" t="inlineStr">
        <is>
          <t>c5f537cbce74d2d7e6f27cfb5a4abc4f303d375a</t>
        </is>
      </c>
      <c r="C17942" t="inlineStr">
        <is>
          <t>2021-01-06 14:27:56+00:00</t>
        </is>
      </c>
      <c r="D17942" t="inlineStr">
        <is>
          <t>rem</t>
        </is>
      </c>
      <c r="E17942" t="inlineStr"/>
      <c r="F17942" t="inlineStr"/>
      <c r="G17942" t="inlineStr">
        <is>
          <t>six</t>
        </is>
      </c>
      <c r="H17942">
        <f>=1.15.0</f>
        <v/>
      </c>
    </row>
    <row r="17943">
      <c r="A17943" t="inlineStr">
        <is>
          <t>ingestors</t>
        </is>
      </c>
      <c r="B17943" t="inlineStr">
        <is>
          <t>c5f537cbce74d2d7e6f27cfb5a4abc4f303d375a</t>
        </is>
      </c>
      <c r="C17943" t="inlineStr">
        <is>
          <t>2021-01-06 14:27:56+00:00</t>
        </is>
      </c>
      <c r="D17943" t="inlineStr">
        <is>
          <t>rem</t>
        </is>
      </c>
      <c r="E17943" t="inlineStr"/>
      <c r="F17943" t="inlineStr"/>
      <c r="G17943" t="inlineStr">
        <is>
          <t>sortedcontainers</t>
        </is>
      </c>
      <c r="H17943">
        <f>=2.3.0</f>
        <v/>
      </c>
    </row>
    <row r="17944">
      <c r="A17944" t="inlineStr">
        <is>
          <t>ingestors</t>
        </is>
      </c>
      <c r="B17944" t="inlineStr">
        <is>
          <t>c5f537cbce74d2d7e6f27cfb5a4abc4f303d375a</t>
        </is>
      </c>
      <c r="C17944" t="inlineStr">
        <is>
          <t>2021-01-06 14:27:56+00:00</t>
        </is>
      </c>
      <c r="D17944" t="inlineStr">
        <is>
          <t>rem</t>
        </is>
      </c>
      <c r="E17944" t="inlineStr"/>
      <c r="F17944" t="inlineStr"/>
      <c r="G17944" t="inlineStr">
        <is>
          <t>SQLAlchemy</t>
        </is>
      </c>
      <c r="H17944">
        <f>=1.3.20</f>
        <v/>
      </c>
    </row>
    <row r="17945">
      <c r="A17945" t="inlineStr">
        <is>
          <t>ingestors</t>
        </is>
      </c>
      <c r="B17945" t="inlineStr">
        <is>
          <t>c5f537cbce74d2d7e6f27cfb5a4abc4f303d375a</t>
        </is>
      </c>
      <c r="C17945" t="inlineStr">
        <is>
          <t>2021-01-06 14:27:56+00:00</t>
        </is>
      </c>
      <c r="D17945" t="inlineStr">
        <is>
          <t>rem</t>
        </is>
      </c>
      <c r="E17945" t="inlineStr"/>
      <c r="F17945" t="inlineStr"/>
      <c r="G17945" t="inlineStr">
        <is>
          <t>srsly</t>
        </is>
      </c>
      <c r="H17945">
        <f>=1.0.5</f>
        <v/>
      </c>
    </row>
    <row r="17946">
      <c r="A17946" t="inlineStr">
        <is>
          <t>ingestors</t>
        </is>
      </c>
      <c r="B17946" t="inlineStr">
        <is>
          <t>c5f537cbce74d2d7e6f27cfb5a4abc4f303d375a</t>
        </is>
      </c>
      <c r="C17946" t="inlineStr">
        <is>
          <t>2021-01-06 14:27:56+00:00</t>
        </is>
      </c>
      <c r="D17946" t="inlineStr">
        <is>
          <t>rem</t>
        </is>
      </c>
      <c r="E17946" t="inlineStr"/>
      <c r="F17946" t="inlineStr"/>
      <c r="G17946" t="inlineStr">
        <is>
          <t>stringcase</t>
        </is>
      </c>
      <c r="H17946">
        <f>=1.2.0</f>
        <v/>
      </c>
    </row>
    <row r="17947">
      <c r="A17947" t="inlineStr">
        <is>
          <t>ingestors</t>
        </is>
      </c>
      <c r="B17947" t="inlineStr">
        <is>
          <t>c5f537cbce74d2d7e6f27cfb5a4abc4f303d375a</t>
        </is>
      </c>
      <c r="C17947" t="inlineStr">
        <is>
          <t>2021-01-06 14:27:56+00:00</t>
        </is>
      </c>
      <c r="D17947" t="inlineStr">
        <is>
          <t>rem</t>
        </is>
      </c>
      <c r="E17947" t="inlineStr"/>
      <c r="F17947" t="inlineStr"/>
      <c r="G17947" t="inlineStr">
        <is>
          <t>text-unidecode</t>
        </is>
      </c>
      <c r="H17947">
        <f>=1.3</f>
        <v/>
      </c>
    </row>
    <row r="17948">
      <c r="A17948" t="inlineStr">
        <is>
          <t>ingestors</t>
        </is>
      </c>
      <c r="B17948" t="inlineStr">
        <is>
          <t>c5f537cbce74d2d7e6f27cfb5a4abc4f303d375a</t>
        </is>
      </c>
      <c r="C17948" t="inlineStr">
        <is>
          <t>2021-01-06 14:27:56+00:00</t>
        </is>
      </c>
      <c r="D17948" t="inlineStr">
        <is>
          <t>rem</t>
        </is>
      </c>
      <c r="E17948" t="inlineStr"/>
      <c r="F17948" t="inlineStr"/>
      <c r="G17948" t="inlineStr">
        <is>
          <t>thinc</t>
        </is>
      </c>
      <c r="H17948">
        <f>=7.4.5</f>
        <v/>
      </c>
    </row>
    <row r="17949">
      <c r="A17949" t="inlineStr">
        <is>
          <t>ingestors</t>
        </is>
      </c>
      <c r="B17949" t="inlineStr">
        <is>
          <t>c5f537cbce74d2d7e6f27cfb5a4abc4f303d375a</t>
        </is>
      </c>
      <c r="C17949" t="inlineStr">
        <is>
          <t>2021-01-06 14:27:56+00:00</t>
        </is>
      </c>
      <c r="D17949" t="inlineStr">
        <is>
          <t>rem</t>
        </is>
      </c>
      <c r="E17949" t="inlineStr"/>
      <c r="F17949" t="inlineStr"/>
      <c r="G17949" t="inlineStr">
        <is>
          <t>tqdm</t>
        </is>
      </c>
      <c r="H17949">
        <f>=4.54.1</f>
        <v/>
      </c>
    </row>
    <row r="17950">
      <c r="A17950" t="inlineStr">
        <is>
          <t>ingestors</t>
        </is>
      </c>
      <c r="B17950" t="inlineStr">
        <is>
          <t>c5f537cbce74d2d7e6f27cfb5a4abc4f303d375a</t>
        </is>
      </c>
      <c r="C17950" t="inlineStr">
        <is>
          <t>2021-01-06 14:27:56+00:00</t>
        </is>
      </c>
      <c r="D17950" t="inlineStr">
        <is>
          <t>rem</t>
        </is>
      </c>
      <c r="E17950" t="inlineStr"/>
      <c r="F17950" t="inlineStr"/>
      <c r="G17950" t="inlineStr">
        <is>
          <t>typing-extensions</t>
        </is>
      </c>
      <c r="H17950">
        <f>=3.7.4.3</f>
        <v/>
      </c>
    </row>
    <row r="17951">
      <c r="A17951" t="inlineStr">
        <is>
          <t>ingestors</t>
        </is>
      </c>
      <c r="B17951" t="inlineStr">
        <is>
          <t>c5f537cbce74d2d7e6f27cfb5a4abc4f303d375a</t>
        </is>
      </c>
      <c r="C17951" t="inlineStr">
        <is>
          <t>2021-01-06 14:27:56+00:00</t>
        </is>
      </c>
      <c r="D17951" t="inlineStr">
        <is>
          <t>rem</t>
        </is>
      </c>
      <c r="E17951" t="inlineStr"/>
      <c r="F17951" t="inlineStr"/>
      <c r="G17951" t="inlineStr">
        <is>
          <t>typing-inspect</t>
        </is>
      </c>
      <c r="H17951">
        <f>=0.6.0</f>
        <v/>
      </c>
    </row>
    <row r="17952">
      <c r="A17952" t="inlineStr">
        <is>
          <t>ingestors</t>
        </is>
      </c>
      <c r="B17952" t="inlineStr">
        <is>
          <t>c5f537cbce74d2d7e6f27cfb5a4abc4f303d375a</t>
        </is>
      </c>
      <c r="C17952" t="inlineStr">
        <is>
          <t>2021-01-06 14:27:56+00:00</t>
        </is>
      </c>
      <c r="D17952" t="inlineStr">
        <is>
          <t>rem</t>
        </is>
      </c>
      <c r="E17952" t="inlineStr"/>
      <c r="F17952" t="inlineStr"/>
      <c r="G17952" t="inlineStr">
        <is>
          <t>urllib3</t>
        </is>
      </c>
      <c r="H17952">
        <f>=1.26.2</f>
        <v/>
      </c>
    </row>
    <row r="17953">
      <c r="A17953" t="inlineStr">
        <is>
          <t>ingestors</t>
        </is>
      </c>
      <c r="B17953" t="inlineStr">
        <is>
          <t>c5f537cbce74d2d7e6f27cfb5a4abc4f303d375a</t>
        </is>
      </c>
      <c r="C17953" t="inlineStr">
        <is>
          <t>2021-01-06 14:27:56+00:00</t>
        </is>
      </c>
      <c r="D17953" t="inlineStr">
        <is>
          <t>rem</t>
        </is>
      </c>
      <c r="E17953" t="inlineStr"/>
      <c r="F17953" t="inlineStr"/>
      <c r="G17953" t="inlineStr">
        <is>
          <t>urlnormalizer</t>
        </is>
      </c>
      <c r="H17953">
        <f>=1.2.5</f>
        <v/>
      </c>
    </row>
    <row r="17954">
      <c r="A17954" t="inlineStr">
        <is>
          <t>ingestors</t>
        </is>
      </c>
      <c r="B17954" t="inlineStr">
        <is>
          <t>c5f537cbce74d2d7e6f27cfb5a4abc4f303d375a</t>
        </is>
      </c>
      <c r="C17954" t="inlineStr">
        <is>
          <t>2021-01-06 14:27:56+00:00</t>
        </is>
      </c>
      <c r="D17954" t="inlineStr">
        <is>
          <t>rem</t>
        </is>
      </c>
      <c r="E17954" t="inlineStr"/>
      <c r="F17954" t="inlineStr"/>
      <c r="G17954" t="inlineStr">
        <is>
          <t>wasabi</t>
        </is>
      </c>
      <c r="H17954">
        <f>=0.8.0</f>
        <v/>
      </c>
    </row>
    <row r="17955">
      <c r="A17955" t="inlineStr">
        <is>
          <t>ingestors</t>
        </is>
      </c>
      <c r="B17955" t="inlineStr">
        <is>
          <t>48594a650f1ca8348cc66261bab8c2d3ae2b9113</t>
        </is>
      </c>
      <c r="C17955" t="inlineStr">
        <is>
          <t>2021-01-12 08:51:53+00:00</t>
        </is>
      </c>
      <c r="D17955" t="inlineStr">
        <is>
          <t>verchange</t>
        </is>
      </c>
      <c r="E17955" t="inlineStr">
        <is>
          <t>followthemoney-store</t>
        </is>
      </c>
      <c r="F17955">
        <f>=3.0.1</f>
        <v/>
      </c>
      <c r="G17955" t="inlineStr">
        <is>
          <t>followthemoney-store</t>
        </is>
      </c>
      <c r="H17955">
        <f>=2.2.3</f>
        <v/>
      </c>
    </row>
    <row r="17956">
      <c r="A17956" t="inlineStr">
        <is>
          <t>ingestors</t>
        </is>
      </c>
      <c r="B17956" t="inlineStr">
        <is>
          <t>cf9c23d0f2fec7b0663abcb68be79860fd99fd46</t>
        </is>
      </c>
      <c r="C17956" t="inlineStr">
        <is>
          <t>2021-01-27 17:53:17+00:00</t>
        </is>
      </c>
      <c r="D17956" t="inlineStr">
        <is>
          <t>verchange</t>
        </is>
      </c>
      <c r="E17956" t="inlineStr">
        <is>
          <t>coverage</t>
        </is>
      </c>
      <c r="F17956">
        <f>=5.4</f>
        <v/>
      </c>
      <c r="G17956" t="inlineStr">
        <is>
          <t>coverage</t>
        </is>
      </c>
      <c r="H17956">
        <f>=5.3.1</f>
        <v/>
      </c>
    </row>
    <row r="17957">
      <c r="A17957" t="inlineStr">
        <is>
          <t>ingestors</t>
        </is>
      </c>
      <c r="B17957" t="inlineStr">
        <is>
          <t>cf9c23d0f2fec7b0663abcb68be79860fd99fd46</t>
        </is>
      </c>
      <c r="C17957" t="inlineStr">
        <is>
          <t>2021-01-27 17:53:17+00:00</t>
        </is>
      </c>
      <c r="D17957" t="inlineStr">
        <is>
          <t>verchange</t>
        </is>
      </c>
      <c r="E17957" t="inlineStr">
        <is>
          <t>google-cloud-vision</t>
        </is>
      </c>
      <c r="F17957">
        <f>=2.1.0</f>
        <v/>
      </c>
      <c r="G17957" t="inlineStr">
        <is>
          <t>google-cloud-vision</t>
        </is>
      </c>
      <c r="H17957">
        <f>=2.0.0</f>
        <v/>
      </c>
    </row>
    <row r="17958">
      <c r="A17958" t="inlineStr">
        <is>
          <t>ingestors</t>
        </is>
      </c>
      <c r="B17958" t="inlineStr">
        <is>
          <t>cf9c23d0f2fec7b0663abcb68be79860fd99fd46</t>
        </is>
      </c>
      <c r="C17958" t="inlineStr">
        <is>
          <t>2021-01-27 17:53:17+00:00</t>
        </is>
      </c>
      <c r="D17958" t="inlineStr">
        <is>
          <t>verchange</t>
        </is>
      </c>
      <c r="E17958" t="inlineStr">
        <is>
          <t>python-magic</t>
        </is>
      </c>
      <c r="F17958">
        <f>=0.4.20</f>
        <v/>
      </c>
      <c r="G17958" t="inlineStr">
        <is>
          <t>python-magic</t>
        </is>
      </c>
      <c r="H17958">
        <f>=0.4.18</f>
        <v/>
      </c>
    </row>
    <row r="17959">
      <c r="A17959" t="inlineStr">
        <is>
          <t>ingestors</t>
        </is>
      </c>
      <c r="B17959" t="inlineStr">
        <is>
          <t>cf9c23d0f2fec7b0663abcb68be79860fd99fd46</t>
        </is>
      </c>
      <c r="C17959" t="inlineStr">
        <is>
          <t>2021-01-27 17:53:17+00:00</t>
        </is>
      </c>
      <c r="D17959" t="inlineStr">
        <is>
          <t>verchange</t>
        </is>
      </c>
      <c r="E17959" t="inlineStr">
        <is>
          <t>openpyxl</t>
        </is>
      </c>
      <c r="F17959">
        <f>=3.0.6</f>
        <v/>
      </c>
      <c r="G17959" t="inlineStr">
        <is>
          <t>openpyxl</t>
        </is>
      </c>
      <c r="H17959">
        <f>=3.0.5</f>
        <v/>
      </c>
    </row>
    <row r="17960">
      <c r="A17960" t="inlineStr">
        <is>
          <t>ingestors</t>
        </is>
      </c>
      <c r="B17960" t="inlineStr">
        <is>
          <t>cf9c23d0f2fec7b0663abcb68be79860fd99fd46</t>
        </is>
      </c>
      <c r="C17960" t="inlineStr">
        <is>
          <t>2021-01-27 17:53:17+00:00</t>
        </is>
      </c>
      <c r="D17960" t="inlineStr">
        <is>
          <t>verchange</t>
        </is>
      </c>
      <c r="E17960" t="inlineStr">
        <is>
          <t>servicelayer</t>
        </is>
      </c>
      <c r="F17960">
        <f>=1.17.0</f>
        <v/>
      </c>
      <c r="G17960" t="inlineStr">
        <is>
          <t>servicelayer</t>
        </is>
      </c>
      <c r="H17960">
        <f>=1.16.1</f>
        <v/>
      </c>
    </row>
    <row r="17961">
      <c r="A17961" t="inlineStr">
        <is>
          <t>ingestors</t>
        </is>
      </c>
      <c r="B17961" t="inlineStr">
        <is>
          <t>cf9c23d0f2fec7b0663abcb68be79860fd99fd46</t>
        </is>
      </c>
      <c r="C17961" t="inlineStr">
        <is>
          <t>2021-01-27 17:53:17+00:00</t>
        </is>
      </c>
      <c r="D17961" t="inlineStr">
        <is>
          <t>add</t>
        </is>
      </c>
      <c r="E17961" t="inlineStr">
        <is>
          <t>fasttext</t>
        </is>
      </c>
      <c r="F17961">
        <f>=0.9.2</f>
        <v/>
      </c>
      <c r="G17961" t="inlineStr"/>
      <c r="H17961" t="inlineStr"/>
    </row>
    <row r="17962">
      <c r="A17962" t="inlineStr">
        <is>
          <t>ingestors</t>
        </is>
      </c>
      <c r="B17962" t="inlineStr">
        <is>
          <t>cf9c23d0f2fec7b0663abcb68be79860fd99fd46</t>
        </is>
      </c>
      <c r="C17962" t="inlineStr">
        <is>
          <t>2021-01-27 17:53:17+00:00</t>
        </is>
      </c>
      <c r="D17962" t="inlineStr">
        <is>
          <t>rem</t>
        </is>
      </c>
      <c r="E17962" t="inlineStr"/>
      <c r="F17962" t="inlineStr"/>
      <c r="G17962" t="inlineStr">
        <is>
          <t>structlog</t>
        </is>
      </c>
      <c r="H17962">
        <f>=20.2.0</f>
        <v/>
      </c>
    </row>
    <row r="17963">
      <c r="A17963" t="inlineStr">
        <is>
          <t>ingestors</t>
        </is>
      </c>
      <c r="B17963" t="inlineStr">
        <is>
          <t>b58b794b3bf351c5425ba058270f44db83e2dec7</t>
        </is>
      </c>
      <c r="C17963" t="inlineStr">
        <is>
          <t>2021-02-10 16:08:33+00:00</t>
        </is>
      </c>
      <c r="D17963" t="inlineStr">
        <is>
          <t>verchange</t>
        </is>
      </c>
      <c r="E17963" t="inlineStr">
        <is>
          <t>banal</t>
        </is>
      </c>
      <c r="F17963">
        <f>=1.0.4</f>
        <v/>
      </c>
      <c r="G17963" t="inlineStr">
        <is>
          <t>banal</t>
        </is>
      </c>
      <c r="H17963">
        <f>=1.0.1</f>
        <v/>
      </c>
    </row>
    <row r="17964">
      <c r="A17964" t="inlineStr">
        <is>
          <t>ingestors</t>
        </is>
      </c>
      <c r="B17964" t="inlineStr">
        <is>
          <t>b58b794b3bf351c5425ba058270f44db83e2dec7</t>
        </is>
      </c>
      <c r="C17964" t="inlineStr">
        <is>
          <t>2021-02-10 16:08:33+00:00</t>
        </is>
      </c>
      <c r="D17964" t="inlineStr">
        <is>
          <t>verchange</t>
        </is>
      </c>
      <c r="E17964" t="inlineStr">
        <is>
          <t>msglite</t>
        </is>
      </c>
      <c r="F17964">
        <f>=0.29.1</f>
        <v/>
      </c>
      <c r="G17964" t="inlineStr">
        <is>
          <t>msglite</t>
        </is>
      </c>
      <c r="H17964">
        <f>=0.29.0</f>
        <v/>
      </c>
    </row>
    <row r="17965">
      <c r="A17965" t="inlineStr">
        <is>
          <t>ingestors</t>
        </is>
      </c>
      <c r="B17965" t="inlineStr">
        <is>
          <t>b58b794b3bf351c5425ba058270f44db83e2dec7</t>
        </is>
      </c>
      <c r="C17965" t="inlineStr">
        <is>
          <t>2021-02-10 16:08:33+00:00</t>
        </is>
      </c>
      <c r="D17965" t="inlineStr">
        <is>
          <t>verchange</t>
        </is>
      </c>
      <c r="E17965" t="inlineStr">
        <is>
          <t>cryptography</t>
        </is>
      </c>
      <c r="F17965">
        <f>=3.4.4</f>
        <v/>
      </c>
      <c r="G17965" t="inlineStr">
        <is>
          <t>cryptography</t>
        </is>
      </c>
      <c r="H17965">
        <f>=3.3.1</f>
        <v/>
      </c>
    </row>
    <row r="17966">
      <c r="A17966" t="inlineStr">
        <is>
          <t>ingestors</t>
        </is>
      </c>
      <c r="B17966" t="inlineStr">
        <is>
          <t>b58b794b3bf351c5425ba058270f44db83e2dec7</t>
        </is>
      </c>
      <c r="C17966" t="inlineStr">
        <is>
          <t>2021-02-10 16:08:33+00:00</t>
        </is>
      </c>
      <c r="D17966" t="inlineStr">
        <is>
          <t>rem</t>
        </is>
      </c>
      <c r="E17966" t="inlineStr"/>
      <c r="F17966" t="inlineStr"/>
      <c r="G17966" t="inlineStr">
        <is>
          <t>fasttext</t>
        </is>
      </c>
      <c r="H17966">
        <f>=0.9.2</f>
        <v/>
      </c>
    </row>
    <row r="17967">
      <c r="A17967" t="inlineStr">
        <is>
          <t>ingestors</t>
        </is>
      </c>
      <c r="B17967" t="inlineStr">
        <is>
          <t>2d2335f736426df3f6ee6b9a0667312950154878</t>
        </is>
      </c>
      <c r="C17967" t="inlineStr">
        <is>
          <t>2021-02-24 17:15:02+00:00</t>
        </is>
      </c>
      <c r="D17967" t="inlineStr">
        <is>
          <t>verchange</t>
        </is>
      </c>
      <c r="E17967" t="inlineStr">
        <is>
          <t>fingerprints</t>
        </is>
      </c>
      <c r="F17967">
        <f>=1.0.3</f>
        <v/>
      </c>
      <c r="G17967" t="inlineStr">
        <is>
          <t>fingerprints</t>
        </is>
      </c>
      <c r="H17967">
        <f>=1.0.1</f>
        <v/>
      </c>
    </row>
    <row r="17968">
      <c r="A17968" t="inlineStr">
        <is>
          <t>ingestors</t>
        </is>
      </c>
      <c r="B17968" t="inlineStr">
        <is>
          <t>2d2335f736426df3f6ee6b9a0667312950154878</t>
        </is>
      </c>
      <c r="C17968" t="inlineStr">
        <is>
          <t>2021-02-24 17:15:02+00:00</t>
        </is>
      </c>
      <c r="D17968" t="inlineStr">
        <is>
          <t>verchange</t>
        </is>
      </c>
      <c r="E17968" t="inlineStr">
        <is>
          <t>banal</t>
        </is>
      </c>
      <c r="F17968">
        <f>=1.0.6</f>
        <v/>
      </c>
      <c r="G17968" t="inlineStr">
        <is>
          <t>banal</t>
        </is>
      </c>
      <c r="H17968">
        <f>=1.0.4</f>
        <v/>
      </c>
    </row>
    <row r="17969">
      <c r="A17969" t="inlineStr">
        <is>
          <t>ingestors</t>
        </is>
      </c>
      <c r="B17969" t="inlineStr">
        <is>
          <t>2d2335f736426df3f6ee6b9a0667312950154878</t>
        </is>
      </c>
      <c r="C17969" t="inlineStr">
        <is>
          <t>2021-02-24 17:15:02+00:00</t>
        </is>
      </c>
      <c r="D17969" t="inlineStr">
        <is>
          <t>verchange</t>
        </is>
      </c>
      <c r="E17969" t="inlineStr">
        <is>
          <t>google-cloud-vision</t>
        </is>
      </c>
      <c r="F17969">
        <f>=2.2.0</f>
        <v/>
      </c>
      <c r="G17969" t="inlineStr">
        <is>
          <t>google-cloud-vision</t>
        </is>
      </c>
      <c r="H17969">
        <f>=2.1.0</f>
        <v/>
      </c>
    </row>
    <row r="17970">
      <c r="A17970" t="inlineStr">
        <is>
          <t>ingestors</t>
        </is>
      </c>
      <c r="B17970" t="inlineStr">
        <is>
          <t>2d2335f736426df3f6ee6b9a0667312950154878</t>
        </is>
      </c>
      <c r="C17970" t="inlineStr">
        <is>
          <t>2021-02-24 17:15:02+00:00</t>
        </is>
      </c>
      <c r="D17970" t="inlineStr">
        <is>
          <t>verchange</t>
        </is>
      </c>
      <c r="E17970" t="inlineStr">
        <is>
          <t>python-magic</t>
        </is>
      </c>
      <c r="F17970">
        <f>=0.4.22</f>
        <v/>
      </c>
      <c r="G17970" t="inlineStr">
        <is>
          <t>python-magic</t>
        </is>
      </c>
      <c r="H17970">
        <f>=0.4.20</f>
        <v/>
      </c>
    </row>
    <row r="17971">
      <c r="A17971" t="inlineStr">
        <is>
          <t>ingestors</t>
        </is>
      </c>
      <c r="B17971" t="inlineStr">
        <is>
          <t>2d2335f736426df3f6ee6b9a0667312950154878</t>
        </is>
      </c>
      <c r="C17971" t="inlineStr">
        <is>
          <t>2021-02-24 17:15:02+00:00</t>
        </is>
      </c>
      <c r="D17971" t="inlineStr">
        <is>
          <t>verchange</t>
        </is>
      </c>
      <c r="E17971" t="inlineStr">
        <is>
          <t>languagecodes</t>
        </is>
      </c>
      <c r="F17971">
        <f>=1.0.9</f>
        <v/>
      </c>
      <c r="G17971" t="inlineStr">
        <is>
          <t>languagecodes</t>
        </is>
      </c>
      <c r="H17971">
        <f>=1.0.7</f>
        <v/>
      </c>
    </row>
    <row r="17972">
      <c r="A17972" t="inlineStr">
        <is>
          <t>ingestors</t>
        </is>
      </c>
      <c r="B17972" t="inlineStr">
        <is>
          <t>2d2335f736426df3f6ee6b9a0667312950154878</t>
        </is>
      </c>
      <c r="C17972" t="inlineStr">
        <is>
          <t>2021-02-24 17:15:02+00:00</t>
        </is>
      </c>
      <c r="D17972" t="inlineStr">
        <is>
          <t>verchange</t>
        </is>
      </c>
      <c r="E17972" t="inlineStr">
        <is>
          <t>normality</t>
        </is>
      </c>
      <c r="F17972">
        <f>=2.1.3</f>
        <v/>
      </c>
      <c r="G17972" t="inlineStr">
        <is>
          <t>normality</t>
        </is>
      </c>
      <c r="H17972">
        <f>=2.1.1</f>
        <v/>
      </c>
    </row>
    <row r="17973">
      <c r="A17973" t="inlineStr">
        <is>
          <t>ingestors</t>
        </is>
      </c>
      <c r="B17973" t="inlineStr">
        <is>
          <t>2d2335f736426df3f6ee6b9a0667312950154878</t>
        </is>
      </c>
      <c r="C17973" t="inlineStr">
        <is>
          <t>2021-02-24 17:15:02+00:00</t>
        </is>
      </c>
      <c r="D17973" t="inlineStr">
        <is>
          <t>verchange</t>
        </is>
      </c>
      <c r="E17973" t="inlineStr">
        <is>
          <t>cryptography</t>
        </is>
      </c>
      <c r="F17973">
        <f>=3.4.6</f>
        <v/>
      </c>
      <c r="G17973" t="inlineStr">
        <is>
          <t>cryptography</t>
        </is>
      </c>
      <c r="H17973">
        <f>=3.4.4</f>
        <v/>
      </c>
    </row>
    <row r="17974">
      <c r="A17974" t="inlineStr">
        <is>
          <t>ingestors</t>
        </is>
      </c>
      <c r="B17974" t="inlineStr">
        <is>
          <t>2d2335f736426df3f6ee6b9a0667312950154878</t>
        </is>
      </c>
      <c r="C17974" t="inlineStr">
        <is>
          <t>2021-02-24 17:15:02+00:00</t>
        </is>
      </c>
      <c r="D17974" t="inlineStr">
        <is>
          <t>verchange</t>
        </is>
      </c>
      <c r="E17974" t="inlineStr">
        <is>
          <t>followthemoney-store</t>
        </is>
      </c>
      <c r="F17974">
        <f>=3.0.2</f>
        <v/>
      </c>
      <c r="G17974" t="inlineStr">
        <is>
          <t>followthemoney-store</t>
        </is>
      </c>
      <c r="H17974">
        <f>=3.0.1</f>
        <v/>
      </c>
    </row>
    <row r="17975">
      <c r="A17975" t="inlineStr">
        <is>
          <t>ingestors</t>
        </is>
      </c>
      <c r="B17975" t="inlineStr">
        <is>
          <t>2d2335f736426df3f6ee6b9a0667312950154878</t>
        </is>
      </c>
      <c r="C17975" t="inlineStr">
        <is>
          <t>2021-02-24 17:15:02+00:00</t>
        </is>
      </c>
      <c r="D17975" t="inlineStr">
        <is>
          <t>verchange</t>
        </is>
      </c>
      <c r="E17975" t="inlineStr">
        <is>
          <t>followthemoney</t>
        </is>
      </c>
      <c r="F17975">
        <f>=2.3.2</f>
        <v/>
      </c>
      <c r="G17975" t="inlineStr">
        <is>
          <t>followthemoney</t>
        </is>
      </c>
      <c r="H17975">
        <f>=2.2.2</f>
        <v/>
      </c>
    </row>
    <row r="17976">
      <c r="A17976" t="inlineStr">
        <is>
          <t>ingestors</t>
        </is>
      </c>
      <c r="B17976" t="inlineStr">
        <is>
          <t>2d2335f736426df3f6ee6b9a0667312950154878</t>
        </is>
      </c>
      <c r="C17976" t="inlineStr">
        <is>
          <t>2021-02-24 17:15:02+00:00</t>
        </is>
      </c>
      <c r="D17976" t="inlineStr">
        <is>
          <t>verchange</t>
        </is>
      </c>
      <c r="E17976" t="inlineStr">
        <is>
          <t>spacy</t>
        </is>
      </c>
      <c r="F17976">
        <f>=3.0.3</f>
        <v/>
      </c>
      <c r="G17976" t="inlineStr">
        <is>
          <t>spacy</t>
        </is>
      </c>
      <c r="H17976">
        <f>=2.3.5</f>
        <v/>
      </c>
    </row>
    <row r="17977">
      <c r="A17977" t="inlineStr">
        <is>
          <t>ingestors</t>
        </is>
      </c>
      <c r="B17977" t="inlineStr">
        <is>
          <t>cc71bde7df5d90788eaaf9f49fa70d1661e225a7</t>
        </is>
      </c>
      <c r="C17977" t="inlineStr">
        <is>
          <t>2021-03-03 15:23:52+00:00</t>
        </is>
      </c>
      <c r="D17977" t="inlineStr">
        <is>
          <t>verchange</t>
        </is>
      </c>
      <c r="E17977" t="inlineStr">
        <is>
          <t>followthemoney</t>
        </is>
      </c>
      <c r="F17977">
        <f>=2.4.1</f>
        <v/>
      </c>
      <c r="G17977" t="inlineStr">
        <is>
          <t>followthemoney</t>
        </is>
      </c>
      <c r="H17977">
        <f>=2.3.2</f>
        <v/>
      </c>
    </row>
    <row r="17978">
      <c r="A17978" t="inlineStr">
        <is>
          <t>ingestors</t>
        </is>
      </c>
      <c r="B17978" t="inlineStr">
        <is>
          <t>cc71bde7df5d90788eaaf9f49fa70d1661e225a7</t>
        </is>
      </c>
      <c r="C17978" t="inlineStr">
        <is>
          <t>2021-03-03 15:23:52+00:00</t>
        </is>
      </c>
      <c r="D17978" t="inlineStr">
        <is>
          <t>verchange</t>
        </is>
      </c>
      <c r="E17978" t="inlineStr">
        <is>
          <t>servicelayer</t>
        </is>
      </c>
      <c r="F17978">
        <f>=1.17.2</f>
        <v/>
      </c>
      <c r="G17978" t="inlineStr">
        <is>
          <t>servicelayer</t>
        </is>
      </c>
      <c r="H17978">
        <f>=1.17.0</f>
        <v/>
      </c>
    </row>
    <row r="17979">
      <c r="A17979" t="inlineStr">
        <is>
          <t>ingestors</t>
        </is>
      </c>
      <c r="B17979" t="inlineStr">
        <is>
          <t>cc71bde7df5d90788eaaf9f49fa70d1661e225a7</t>
        </is>
      </c>
      <c r="C17979" t="inlineStr">
        <is>
          <t>2021-03-03 15:23:52+00:00</t>
        </is>
      </c>
      <c r="D17979" t="inlineStr">
        <is>
          <t>verchange</t>
        </is>
      </c>
      <c r="E17979" t="inlineStr">
        <is>
          <t>coverage</t>
        </is>
      </c>
      <c r="F17979">
        <f>=5.5</f>
        <v/>
      </c>
      <c r="G17979" t="inlineStr">
        <is>
          <t>coverage</t>
        </is>
      </c>
      <c r="H17979">
        <f>=5.4</f>
        <v/>
      </c>
    </row>
    <row r="17980">
      <c r="A17980" t="inlineStr">
        <is>
          <t>ingestors</t>
        </is>
      </c>
      <c r="B17980" t="inlineStr">
        <is>
          <t>cc71bde7df5d90788eaaf9f49fa70d1661e225a7</t>
        </is>
      </c>
      <c r="C17980" t="inlineStr">
        <is>
          <t>2021-03-03 15:23:52+00:00</t>
        </is>
      </c>
      <c r="D17980" t="inlineStr">
        <is>
          <t>verchange</t>
        </is>
      </c>
      <c r="E17980" t="inlineStr">
        <is>
          <t>Pillow</t>
        </is>
      </c>
      <c r="F17980">
        <f>=8.1.1</f>
        <v/>
      </c>
      <c r="G17980" t="inlineStr">
        <is>
          <t>Pillow</t>
        </is>
      </c>
      <c r="H17980">
        <f>=8.1.0</f>
        <v/>
      </c>
    </row>
    <row r="17981">
      <c r="A17981" t="inlineStr">
        <is>
          <t>ingestors</t>
        </is>
      </c>
      <c r="B17981" t="inlineStr">
        <is>
          <t>9139bdd9dd6b0aa770dafeffea14a7000c97185c</t>
        </is>
      </c>
      <c r="C17981" t="inlineStr">
        <is>
          <t>2021-03-15 19:52:40+00:00</t>
        </is>
      </c>
      <c r="D17981" t="inlineStr">
        <is>
          <t>verchange</t>
        </is>
      </c>
      <c r="E17981" t="inlineStr">
        <is>
          <t>Pillow</t>
        </is>
      </c>
      <c r="F17981">
        <f>=8.1.2</f>
        <v/>
      </c>
      <c r="G17981" t="inlineStr">
        <is>
          <t>Pillow</t>
        </is>
      </c>
      <c r="H17981">
        <f>=8.1.1</f>
        <v/>
      </c>
    </row>
    <row r="17982">
      <c r="A17982" t="inlineStr">
        <is>
          <t>ingestors</t>
        </is>
      </c>
      <c r="B17982" t="inlineStr">
        <is>
          <t>9139bdd9dd6b0aa770dafeffea14a7000c97185c</t>
        </is>
      </c>
      <c r="C17982" t="inlineStr">
        <is>
          <t>2021-03-15 19:52:40+00:00</t>
        </is>
      </c>
      <c r="D17982" t="inlineStr">
        <is>
          <t>verchange</t>
        </is>
      </c>
      <c r="E17982" t="inlineStr">
        <is>
          <t>openpyxl</t>
        </is>
      </c>
      <c r="F17982">
        <f>=3.0.7</f>
        <v/>
      </c>
      <c r="G17982" t="inlineStr">
        <is>
          <t>openpyxl</t>
        </is>
      </c>
      <c r="H17982">
        <f>=3.0.6</f>
        <v/>
      </c>
    </row>
    <row r="17983">
      <c r="A17983" t="inlineStr">
        <is>
          <t>ingestors</t>
        </is>
      </c>
      <c r="B17983" t="inlineStr">
        <is>
          <t>9139bdd9dd6b0aa770dafeffea14a7000c97185c</t>
        </is>
      </c>
      <c r="C17983" t="inlineStr">
        <is>
          <t>2021-03-15 19:52:40+00:00</t>
        </is>
      </c>
      <c r="D17983" t="inlineStr">
        <is>
          <t>verchange</t>
        </is>
      </c>
      <c r="E17983" t="inlineStr">
        <is>
          <t>followthemoney</t>
        </is>
      </c>
      <c r="F17983">
        <f>=2.4.2</f>
        <v/>
      </c>
      <c r="G17983" t="inlineStr">
        <is>
          <t>followthemoney</t>
        </is>
      </c>
      <c r="H17983">
        <f>=2.4.1</f>
        <v/>
      </c>
    </row>
    <row r="17984">
      <c r="A17984" t="inlineStr">
        <is>
          <t>ingestors</t>
        </is>
      </c>
      <c r="B17984" t="inlineStr">
        <is>
          <t>9139bdd9dd6b0aa770dafeffea14a7000c97185c</t>
        </is>
      </c>
      <c r="C17984" t="inlineStr">
        <is>
          <t>2021-03-15 19:52:40+00:00</t>
        </is>
      </c>
      <c r="D17984" t="inlineStr">
        <is>
          <t>verchange</t>
        </is>
      </c>
      <c r="E17984" t="inlineStr">
        <is>
          <t>spacy</t>
        </is>
      </c>
      <c r="F17984">
        <f>=3.0.5</f>
        <v/>
      </c>
      <c r="G17984" t="inlineStr">
        <is>
          <t>spacy</t>
        </is>
      </c>
      <c r="H17984">
        <f>=3.0.3</f>
        <v/>
      </c>
    </row>
    <row r="17985">
      <c r="A17985" t="inlineStr">
        <is>
          <t>ingestors</t>
        </is>
      </c>
      <c r="B17985" t="inlineStr">
        <is>
          <t>9139bdd9dd6b0aa770dafeffea14a7000c97185c</t>
        </is>
      </c>
      <c r="C17985" t="inlineStr">
        <is>
          <t>2021-03-15 19:52:40+00:00</t>
        </is>
      </c>
      <c r="D17985" t="inlineStr">
        <is>
          <t>verchange</t>
        </is>
      </c>
      <c r="E17985" t="inlineStr">
        <is>
          <t>dbf</t>
        </is>
      </c>
      <c r="F17985">
        <f>=0.99.1</f>
        <v/>
      </c>
      <c r="G17985" t="inlineStr">
        <is>
          <t>dbf</t>
        </is>
      </c>
      <c r="H17985">
        <f>=0.99.0</f>
        <v/>
      </c>
    </row>
    <row r="17986">
      <c r="A17986" t="inlineStr">
        <is>
          <t>ingestors</t>
        </is>
      </c>
      <c r="B17986" t="inlineStr">
        <is>
          <t>f93a6c3bb6f0d2c9b2a1c4c255bcc6ad97c9b339</t>
        </is>
      </c>
      <c r="C17986" t="inlineStr">
        <is>
          <t>2021-04-01 10:14:22+00:00</t>
        </is>
      </c>
      <c r="D17986" t="inlineStr">
        <is>
          <t>verchange</t>
        </is>
      </c>
      <c r="E17986" t="inlineStr">
        <is>
          <t>lxml</t>
        </is>
      </c>
      <c r="F17986">
        <f>=4.6.3</f>
        <v/>
      </c>
      <c r="G17986" t="inlineStr">
        <is>
          <t>lxml</t>
        </is>
      </c>
      <c r="H17986">
        <f>=4.6.2</f>
        <v/>
      </c>
    </row>
    <row r="17987">
      <c r="A17987" t="inlineStr">
        <is>
          <t>ingestors</t>
        </is>
      </c>
      <c r="B17987" t="inlineStr">
        <is>
          <t>f93a6c3bb6f0d2c9b2a1c4c255bcc6ad97c9b339</t>
        </is>
      </c>
      <c r="C17987" t="inlineStr">
        <is>
          <t>2021-04-01 10:14:22+00:00</t>
        </is>
      </c>
      <c r="D17987" t="inlineStr">
        <is>
          <t>verchange</t>
        </is>
      </c>
      <c r="E17987" t="inlineStr">
        <is>
          <t>followthemoney</t>
        </is>
      </c>
      <c r="F17987">
        <f>=2.4.3</f>
        <v/>
      </c>
      <c r="G17987" t="inlineStr">
        <is>
          <t>followthemoney</t>
        </is>
      </c>
      <c r="H17987">
        <f>=2.4.2</f>
        <v/>
      </c>
    </row>
    <row r="17988">
      <c r="A17988" t="inlineStr">
        <is>
          <t>ingestors</t>
        </is>
      </c>
      <c r="B17988" t="inlineStr">
        <is>
          <t>f93a6c3bb6f0d2c9b2a1c4c255bcc6ad97c9b339</t>
        </is>
      </c>
      <c r="C17988" t="inlineStr">
        <is>
          <t>2021-04-01 10:14:22+00:00</t>
        </is>
      </c>
      <c r="D17988" t="inlineStr">
        <is>
          <t>verchange</t>
        </is>
      </c>
      <c r="E17988" t="inlineStr">
        <is>
          <t>cryptography</t>
        </is>
      </c>
      <c r="F17988">
        <f>=3.4.7</f>
        <v/>
      </c>
      <c r="G17988" t="inlineStr">
        <is>
          <t>cryptography</t>
        </is>
      </c>
      <c r="H17988">
        <f>=3.4.6</f>
        <v/>
      </c>
    </row>
    <row r="17989">
      <c r="A17989" t="inlineStr">
        <is>
          <t>luqum</t>
        </is>
      </c>
      <c r="B17989" t="inlineStr">
        <is>
          <t>1712987a3448164ed3f98e5cd900a210ac72cccb</t>
        </is>
      </c>
      <c r="C17989" t="inlineStr">
        <is>
          <t>2017-08-21 18:23:48+00:00</t>
        </is>
      </c>
      <c r="D17989" t="inlineStr">
        <is>
          <t>verchange</t>
        </is>
      </c>
      <c r="E17989" t="inlineStr">
        <is>
          <t>ply</t>
        </is>
      </c>
      <c r="F17989">
        <f>=3.10</f>
        <v/>
      </c>
      <c r="G17989" t="inlineStr">
        <is>
          <t>ply</t>
        </is>
      </c>
      <c r="H17989">
        <f>=3.8</f>
        <v/>
      </c>
    </row>
    <row r="17990">
      <c r="A17990" t="inlineStr">
        <is>
          <t>luqum</t>
        </is>
      </c>
      <c r="B17990" t="inlineStr">
        <is>
          <t>db79030ec6f7d2d7fefbd72b2ee1d68516e916e7</t>
        </is>
      </c>
      <c r="C17990" t="inlineStr">
        <is>
          <t>2018-03-20 11:37:48+00:00</t>
        </is>
      </c>
      <c r="D17990" t="inlineStr">
        <is>
          <t>verchange</t>
        </is>
      </c>
      <c r="E17990" t="inlineStr">
        <is>
          <t>ply</t>
        </is>
      </c>
      <c r="F17990">
        <f>=3.11</f>
        <v/>
      </c>
      <c r="G17990" t="inlineStr">
        <is>
          <t>ply</t>
        </is>
      </c>
      <c r="H17990">
        <f>=3.10</f>
        <v/>
      </c>
    </row>
    <row r="17991">
      <c r="A17991" t="inlineStr">
        <is>
          <t>swagger-py-codegen</t>
        </is>
      </c>
      <c r="B17991" t="inlineStr">
        <is>
          <t>39c719c5e744ca27fc98ad88d613ae9ab3563f3d</t>
        </is>
      </c>
      <c r="C17991" t="inlineStr">
        <is>
          <t>2018-10-26 11:30:16+00:00</t>
        </is>
      </c>
      <c r="D17991" t="inlineStr">
        <is>
          <t>verchange</t>
        </is>
      </c>
      <c r="E17991" t="inlineStr">
        <is>
          <t>click</t>
        </is>
      </c>
      <c r="F17991" t="inlineStr">
        <is>
          <t>&lt;7</t>
        </is>
      </c>
      <c r="G17991" t="inlineStr">
        <is>
          <t>click</t>
        </is>
      </c>
      <c r="H17991" t="inlineStr"/>
    </row>
    <row r="17992">
      <c r="A17992" t="inlineStr">
        <is>
          <t>swagger-py-codegen</t>
        </is>
      </c>
      <c r="B17992" t="inlineStr">
        <is>
          <t>39c719c5e744ca27fc98ad88d613ae9ab3563f3d</t>
        </is>
      </c>
      <c r="C17992" t="inlineStr">
        <is>
          <t>2018-10-26 11:30:16+00:00</t>
        </is>
      </c>
      <c r="D17992" t="inlineStr">
        <is>
          <t>verchange</t>
        </is>
      </c>
      <c r="E17992" t="inlineStr">
        <is>
          <t>flex</t>
        </is>
      </c>
      <c r="F17992" t="inlineStr"/>
      <c r="G17992" t="inlineStr">
        <is>
          <t>flex</t>
        </is>
      </c>
      <c r="H17992" t="inlineStr"/>
    </row>
    <row r="17993">
      <c r="A17993" t="inlineStr">
        <is>
          <t>swagger-py-codegen</t>
        </is>
      </c>
      <c r="B17993" t="inlineStr">
        <is>
          <t>581baa64f1b8945c0f30f583f93a6abb95dbd683</t>
        </is>
      </c>
      <c r="C17993" t="inlineStr">
        <is>
          <t>2019-01-07 05:55:15+00:00</t>
        </is>
      </c>
      <c r="D17993" t="inlineStr">
        <is>
          <t>verchange</t>
        </is>
      </c>
      <c r="E17993" t="inlineStr">
        <is>
          <t>PyYAML</t>
        </is>
      </c>
      <c r="F17993">
        <f>=4.2b1</f>
        <v/>
      </c>
      <c r="G17993" t="inlineStr">
        <is>
          <t>PyYAML</t>
        </is>
      </c>
      <c r="H17993">
        <f>=3.12</f>
        <v/>
      </c>
    </row>
    <row r="17994">
      <c r="A17994" t="inlineStr">
        <is>
          <t>swagger-py-codegen</t>
        </is>
      </c>
      <c r="B17994" t="inlineStr">
        <is>
          <t>581baa64f1b8945c0f30f583f93a6abb95dbd683</t>
        </is>
      </c>
      <c r="C17994" t="inlineStr">
        <is>
          <t>2019-01-07 05:55:15+00:00</t>
        </is>
      </c>
      <c r="D17994" t="inlineStr">
        <is>
          <t>add</t>
        </is>
      </c>
      <c r="E17994" t="inlineStr">
        <is>
          <t>jsonschema</t>
        </is>
      </c>
      <c r="F17994">
        <f>=2.6.0</f>
        <v/>
      </c>
      <c r="G17994" t="inlineStr"/>
      <c r="H17994" t="inlineStr"/>
    </row>
    <row r="17995">
      <c r="A17995" t="inlineStr">
        <is>
          <t>swagger-py-codegen</t>
        </is>
      </c>
      <c r="B17995" t="inlineStr">
        <is>
          <t>581baa64f1b8945c0f30f583f93a6abb95dbd683</t>
        </is>
      </c>
      <c r="C17995" t="inlineStr">
        <is>
          <t>2019-01-07 05:55:15+00:00</t>
        </is>
      </c>
      <c r="D17995" t="inlineStr">
        <is>
          <t>add</t>
        </is>
      </c>
      <c r="E17995" t="inlineStr">
        <is>
          <t>swagger_spec_validator</t>
        </is>
      </c>
      <c r="F17995" t="inlineStr"/>
      <c r="G17995" t="inlineStr"/>
      <c r="H17995" t="inlineStr"/>
    </row>
    <row r="17996">
      <c r="A17996" t="inlineStr">
        <is>
          <t>swagger-py-codegen</t>
        </is>
      </c>
      <c r="B17996" t="inlineStr">
        <is>
          <t>581baa64f1b8945c0f30f583f93a6abb95dbd683</t>
        </is>
      </c>
      <c r="C17996" t="inlineStr">
        <is>
          <t>2019-01-07 05:55:15+00:00</t>
        </is>
      </c>
      <c r="D17996" t="inlineStr">
        <is>
          <t>rem</t>
        </is>
      </c>
      <c r="E17996" t="inlineStr"/>
      <c r="F17996" t="inlineStr"/>
      <c r="G17996" t="inlineStr">
        <is>
          <t>flex</t>
        </is>
      </c>
      <c r="H17996" t="inlineStr"/>
    </row>
    <row r="17997">
      <c r="A17997" t="inlineStr">
        <is>
          <t>cyphon</t>
        </is>
      </c>
      <c r="B17997" t="inlineStr">
        <is>
          <t>b11599c504ba5e517ae4dcc4384ebea4c6bc180e</t>
        </is>
      </c>
      <c r="C17997" t="inlineStr">
        <is>
          <t>2017-05-14 14:29:02+00:00</t>
        </is>
      </c>
      <c r="D17997" t="inlineStr">
        <is>
          <t>verchange</t>
        </is>
      </c>
      <c r="E17997" t="inlineStr">
        <is>
          <t>elasticsearch</t>
        </is>
      </c>
      <c r="F17997">
        <f>=5.3.0</f>
        <v/>
      </c>
      <c r="G17997" t="inlineStr">
        <is>
          <t>elasticsearch</t>
        </is>
      </c>
      <c r="H17997">
        <f>=5.2.0</f>
        <v/>
      </c>
    </row>
    <row r="17998">
      <c r="A17998" t="inlineStr">
        <is>
          <t>cyphon</t>
        </is>
      </c>
      <c r="B17998" t="inlineStr">
        <is>
          <t>b11599c504ba5e517ae4dcc4384ebea4c6bc180e</t>
        </is>
      </c>
      <c r="C17998" t="inlineStr">
        <is>
          <t>2017-05-14 14:29:02+00:00</t>
        </is>
      </c>
      <c r="D17998" t="inlineStr">
        <is>
          <t>verchange</t>
        </is>
      </c>
      <c r="E17998" t="inlineStr">
        <is>
          <t>urllib3</t>
        </is>
      </c>
      <c r="F17998">
        <f>=1.21.1</f>
        <v/>
      </c>
      <c r="G17998" t="inlineStr">
        <is>
          <t>urllib3</t>
        </is>
      </c>
      <c r="H17998">
        <f>=1.20</f>
        <v/>
      </c>
    </row>
    <row r="17999">
      <c r="A17999" t="inlineStr">
        <is>
          <t>cyphon</t>
        </is>
      </c>
      <c r="B17999" t="inlineStr">
        <is>
          <t>b11599c504ba5e517ae4dcc4384ebea4c6bc180e</t>
        </is>
      </c>
      <c r="C17999" t="inlineStr">
        <is>
          <t>2017-05-14 14:29:02+00:00</t>
        </is>
      </c>
      <c r="D17999" t="inlineStr">
        <is>
          <t>verchange</t>
        </is>
      </c>
      <c r="E17999" t="inlineStr">
        <is>
          <t>geoip2</t>
        </is>
      </c>
      <c r="F17999">
        <f>=2.5.0</f>
        <v/>
      </c>
      <c r="G17999" t="inlineStr">
        <is>
          <t>geoip2</t>
        </is>
      </c>
      <c r="H17999">
        <f>=2.4.2</f>
        <v/>
      </c>
    </row>
    <row r="18000">
      <c r="A18000" t="inlineStr">
        <is>
          <t>cyphon</t>
        </is>
      </c>
      <c r="B18000" t="inlineStr">
        <is>
          <t>b11599c504ba5e517ae4dcc4384ebea4c6bc180e</t>
        </is>
      </c>
      <c r="C18000" t="inlineStr">
        <is>
          <t>2017-05-14 14:29:02+00:00</t>
        </is>
      </c>
      <c r="D18000" t="inlineStr">
        <is>
          <t>verchange</t>
        </is>
      </c>
      <c r="E18000" t="inlineStr">
        <is>
          <t>beautifulsoup4</t>
        </is>
      </c>
      <c r="F18000">
        <f>=4.6.0</f>
        <v/>
      </c>
      <c r="G18000" t="inlineStr">
        <is>
          <t>beautifulsoup4</t>
        </is>
      </c>
      <c r="H18000">
        <f>=4.5.3</f>
        <v/>
      </c>
    </row>
    <row r="18001">
      <c r="A18001" t="inlineStr">
        <is>
          <t>cyphon</t>
        </is>
      </c>
      <c r="B18001" t="inlineStr">
        <is>
          <t>b11599c504ba5e517ae4dcc4384ebea4c6bc180e</t>
        </is>
      </c>
      <c r="C18001" t="inlineStr">
        <is>
          <t>2017-05-14 14:29:02+00:00</t>
        </is>
      </c>
      <c r="D18001" t="inlineStr">
        <is>
          <t>verchange</t>
        </is>
      </c>
      <c r="E18001" t="inlineStr">
        <is>
          <t>PyJWT</t>
        </is>
      </c>
      <c r="F18001">
        <f>=1.5.0</f>
        <v/>
      </c>
      <c r="G18001" t="inlineStr">
        <is>
          <t>PyJWT</t>
        </is>
      </c>
      <c r="H18001">
        <f>=1.4.2</f>
        <v/>
      </c>
    </row>
    <row r="18002">
      <c r="A18002" t="inlineStr">
        <is>
          <t>cyphon</t>
        </is>
      </c>
      <c r="B18002" t="inlineStr">
        <is>
          <t>b11599c504ba5e517ae4dcc4384ebea4c6bc180e</t>
        </is>
      </c>
      <c r="C18002" t="inlineStr">
        <is>
          <t>2017-05-14 14:29:02+00:00</t>
        </is>
      </c>
      <c r="D18002" t="inlineStr">
        <is>
          <t>verchange</t>
        </is>
      </c>
      <c r="E18002" t="inlineStr">
        <is>
          <t>sauceclient</t>
        </is>
      </c>
      <c r="F18002">
        <f>=1.0.0</f>
        <v/>
      </c>
      <c r="G18002" t="inlineStr">
        <is>
          <t>sauceclient</t>
        </is>
      </c>
      <c r="H18002">
        <f>=0.2.1</f>
        <v/>
      </c>
    </row>
    <row r="18003">
      <c r="A18003" t="inlineStr">
        <is>
          <t>cyphon</t>
        </is>
      </c>
      <c r="B18003" t="inlineStr">
        <is>
          <t>b11599c504ba5e517ae4dcc4384ebea4c6bc180e</t>
        </is>
      </c>
      <c r="C18003" t="inlineStr">
        <is>
          <t>2017-05-14 14:29:02+00:00</t>
        </is>
      </c>
      <c r="D18003" t="inlineStr">
        <is>
          <t>verchange</t>
        </is>
      </c>
      <c r="E18003" t="inlineStr">
        <is>
          <t>djangorestframework</t>
        </is>
      </c>
      <c r="F18003">
        <f>=3.6.3</f>
        <v/>
      </c>
      <c r="G18003" t="inlineStr">
        <is>
          <t>djangorestframework</t>
        </is>
      </c>
      <c r="H18003">
        <f>=3.6.2</f>
        <v/>
      </c>
    </row>
    <row r="18004">
      <c r="A18004" t="inlineStr">
        <is>
          <t>cyphon</t>
        </is>
      </c>
      <c r="B18004" t="inlineStr">
        <is>
          <t>b11599c504ba5e517ae4dcc4384ebea4c6bc180e</t>
        </is>
      </c>
      <c r="C18004" t="inlineStr">
        <is>
          <t>2017-05-14 14:29:02+00:00</t>
        </is>
      </c>
      <c r="D18004" t="inlineStr">
        <is>
          <t>verchange</t>
        </is>
      </c>
      <c r="E18004" t="inlineStr">
        <is>
          <t>selenium</t>
        </is>
      </c>
      <c r="F18004">
        <f>=3.4.1</f>
        <v/>
      </c>
      <c r="G18004" t="inlineStr">
        <is>
          <t>selenium</t>
        </is>
      </c>
      <c r="H18004" t="inlineStr">
        <is>
          <t>&gt;=2.0.0;&lt;3.0.0</t>
        </is>
      </c>
    </row>
    <row r="18005">
      <c r="A18005" t="inlineStr">
        <is>
          <t>cyphon</t>
        </is>
      </c>
      <c r="B18005" t="inlineStr">
        <is>
          <t>b11599c504ba5e517ae4dcc4384ebea4c6bc180e</t>
        </is>
      </c>
      <c r="C18005" t="inlineStr">
        <is>
          <t>2017-05-14 14:29:02+00:00</t>
        </is>
      </c>
      <c r="D18005" t="inlineStr">
        <is>
          <t>verchange</t>
        </is>
      </c>
      <c r="E18005" t="inlineStr">
        <is>
          <t>requests</t>
        </is>
      </c>
      <c r="F18005">
        <f>=2.14.2</f>
        <v/>
      </c>
      <c r="G18005" t="inlineStr">
        <is>
          <t>requests</t>
        </is>
      </c>
      <c r="H18005">
        <f>=2.13.0</f>
        <v/>
      </c>
    </row>
    <row r="18006">
      <c r="A18006" t="inlineStr">
        <is>
          <t>cyphon</t>
        </is>
      </c>
      <c r="B18006" t="inlineStr">
        <is>
          <t>b11599c504ba5e517ae4dcc4384ebea4c6bc180e</t>
        </is>
      </c>
      <c r="C18006" t="inlineStr">
        <is>
          <t>2017-05-14 14:29:02+00:00</t>
        </is>
      </c>
      <c r="D18006" t="inlineStr">
        <is>
          <t>verchange</t>
        </is>
      </c>
      <c r="E18006" t="inlineStr">
        <is>
          <t>django-extensions</t>
        </is>
      </c>
      <c r="F18006">
        <f>=1.7.9</f>
        <v/>
      </c>
      <c r="G18006" t="inlineStr">
        <is>
          <t>django-extensions</t>
        </is>
      </c>
      <c r="H18006">
        <f>=1.7.8</f>
        <v/>
      </c>
    </row>
    <row r="18007">
      <c r="A18007" t="inlineStr">
        <is>
          <t>cyphon</t>
        </is>
      </c>
      <c r="B18007" t="inlineStr">
        <is>
          <t>7cd1a991e251fc39bdb1a105b311427baac23ed7</t>
        </is>
      </c>
      <c r="C18007" t="inlineStr">
        <is>
          <t>2017-05-16 07:28:39+00:00</t>
        </is>
      </c>
      <c r="D18007" t="inlineStr">
        <is>
          <t>verchange</t>
        </is>
      </c>
      <c r="E18007" t="inlineStr">
        <is>
          <t>testfixtures</t>
        </is>
      </c>
      <c r="F18007">
        <f>=4.14.3</f>
        <v/>
      </c>
      <c r="G18007" t="inlineStr">
        <is>
          <t>testfixtures</t>
        </is>
      </c>
      <c r="H18007">
        <f>=4.13.5</f>
        <v/>
      </c>
    </row>
    <row r="18008">
      <c r="A18008" t="inlineStr">
        <is>
          <t>cyphon</t>
        </is>
      </c>
      <c r="B18008" t="inlineStr">
        <is>
          <t>92ab611291abf4999fdb95cbad72723de30b9dc3</t>
        </is>
      </c>
      <c r="C18008" t="inlineStr">
        <is>
          <t>2017-05-28 03:11:57+00:00</t>
        </is>
      </c>
      <c r="D18008" t="inlineStr">
        <is>
          <t>verchange</t>
        </is>
      </c>
      <c r="E18008" t="inlineStr">
        <is>
          <t>elasticsearch</t>
        </is>
      </c>
      <c r="F18008">
        <f>=5.4.0</f>
        <v/>
      </c>
      <c r="G18008" t="inlineStr">
        <is>
          <t>elasticsearch</t>
        </is>
      </c>
      <c r="H18008">
        <f>=5.3.0</f>
        <v/>
      </c>
    </row>
    <row r="18009">
      <c r="A18009" t="inlineStr">
        <is>
          <t>cyphon</t>
        </is>
      </c>
      <c r="B18009" t="inlineStr">
        <is>
          <t>92ab611291abf4999fdb95cbad72723de30b9dc3</t>
        </is>
      </c>
      <c r="C18009" t="inlineStr">
        <is>
          <t>2017-05-28 03:11:57+00:00</t>
        </is>
      </c>
      <c r="D18009" t="inlineStr">
        <is>
          <t>verchange</t>
        </is>
      </c>
      <c r="E18009" t="inlineStr">
        <is>
          <t>requests-toolbelt</t>
        </is>
      </c>
      <c r="F18009">
        <f>=0.8.0</f>
        <v/>
      </c>
      <c r="G18009" t="inlineStr">
        <is>
          <t>requests-toolbelt</t>
        </is>
      </c>
      <c r="H18009">
        <f>=0.7.1</f>
        <v/>
      </c>
    </row>
    <row r="18010">
      <c r="A18010" t="inlineStr">
        <is>
          <t>cyphon</t>
        </is>
      </c>
      <c r="B18010" t="inlineStr">
        <is>
          <t>92ab611291abf4999fdb95cbad72723de30b9dc3</t>
        </is>
      </c>
      <c r="C18010" t="inlineStr">
        <is>
          <t>2017-05-28 03:11:57+00:00</t>
        </is>
      </c>
      <c r="D18010" t="inlineStr">
        <is>
          <t>verchange</t>
        </is>
      </c>
      <c r="E18010" t="inlineStr">
        <is>
          <t>django-grappelli</t>
        </is>
      </c>
      <c r="F18010">
        <f>=2.10.1</f>
        <v/>
      </c>
      <c r="G18010" t="inlineStr">
        <is>
          <t>django-grappelli</t>
        </is>
      </c>
      <c r="H18010">
        <f>=2.9.1</f>
        <v/>
      </c>
    </row>
    <row r="18011">
      <c r="A18011" t="inlineStr">
        <is>
          <t>cyphon</t>
        </is>
      </c>
      <c r="B18011" t="inlineStr">
        <is>
          <t>92ab611291abf4999fdb95cbad72723de30b9dc3</t>
        </is>
      </c>
      <c r="C18011" t="inlineStr">
        <is>
          <t>2017-05-28 03:11:57+00:00</t>
        </is>
      </c>
      <c r="D18011" t="inlineStr">
        <is>
          <t>verchange</t>
        </is>
      </c>
      <c r="E18011" t="inlineStr">
        <is>
          <t>selenium</t>
        </is>
      </c>
      <c r="F18011">
        <f>=3.4.2</f>
        <v/>
      </c>
      <c r="G18011" t="inlineStr">
        <is>
          <t>selenium</t>
        </is>
      </c>
      <c r="H18011">
        <f>=3.4.1</f>
        <v/>
      </c>
    </row>
    <row r="18012">
      <c r="A18012" t="inlineStr">
        <is>
          <t>cyphon</t>
        </is>
      </c>
      <c r="B18012" t="inlineStr">
        <is>
          <t>92ab611291abf4999fdb95cbad72723de30b9dc3</t>
        </is>
      </c>
      <c r="C18012" t="inlineStr">
        <is>
          <t>2017-05-28 03:11:57+00:00</t>
        </is>
      </c>
      <c r="D18012" t="inlineStr">
        <is>
          <t>verchange</t>
        </is>
      </c>
      <c r="E18012" t="inlineStr">
        <is>
          <t>requests</t>
        </is>
      </c>
      <c r="F18012">
        <f>=2.16.4</f>
        <v/>
      </c>
      <c r="G18012" t="inlineStr">
        <is>
          <t>requests</t>
        </is>
      </c>
      <c r="H18012">
        <f>=2.14.2</f>
        <v/>
      </c>
    </row>
    <row r="18013">
      <c r="A18013" t="inlineStr">
        <is>
          <t>cyphon</t>
        </is>
      </c>
      <c r="B18013" t="inlineStr">
        <is>
          <t>92ab611291abf4999fdb95cbad72723de30b9dc3</t>
        </is>
      </c>
      <c r="C18013" t="inlineStr">
        <is>
          <t>2017-05-28 03:11:57+00:00</t>
        </is>
      </c>
      <c r="D18013" t="inlineStr">
        <is>
          <t>verchange</t>
        </is>
      </c>
      <c r="E18013" t="inlineStr">
        <is>
          <t>cryptography</t>
        </is>
      </c>
      <c r="F18013">
        <f>=1.8.2</f>
        <v/>
      </c>
      <c r="G18013" t="inlineStr">
        <is>
          <t>cryptography</t>
        </is>
      </c>
      <c r="H18013">
        <f>=1.8.1</f>
        <v/>
      </c>
    </row>
    <row r="18014">
      <c r="A18014" t="inlineStr">
        <is>
          <t>cyphon</t>
        </is>
      </c>
      <c r="B18014" t="inlineStr">
        <is>
          <t>92ab611291abf4999fdb95cbad72723de30b9dc3</t>
        </is>
      </c>
      <c r="C18014" t="inlineStr">
        <is>
          <t>2017-05-28 03:11:57+00:00</t>
        </is>
      </c>
      <c r="D18014" t="inlineStr">
        <is>
          <t>verchange</t>
        </is>
      </c>
      <c r="E18014" t="inlineStr">
        <is>
          <t>django-filter</t>
        </is>
      </c>
      <c r="F18014">
        <f>=1.0.4</f>
        <v/>
      </c>
      <c r="G18014" t="inlineStr">
        <is>
          <t>django-filter</t>
        </is>
      </c>
      <c r="H18014">
        <f>=1.0.2</f>
        <v/>
      </c>
    </row>
    <row r="18015">
      <c r="A18015" t="inlineStr">
        <is>
          <t>cyphon</t>
        </is>
      </c>
      <c r="B18015" t="inlineStr">
        <is>
          <t>b04819136447a610b73916c6cb0064167c8028a1</t>
        </is>
      </c>
      <c r="C18015" t="inlineStr">
        <is>
          <t>2017-06-05 22:29:13+00:00</t>
        </is>
      </c>
      <c r="D18015" t="inlineStr">
        <is>
          <t>verchange</t>
        </is>
      </c>
      <c r="E18015" t="inlineStr">
        <is>
          <t>selenium</t>
        </is>
      </c>
      <c r="F18015">
        <f>=3.4.3</f>
        <v/>
      </c>
      <c r="G18015" t="inlineStr">
        <is>
          <t>selenium</t>
        </is>
      </c>
      <c r="H18015">
        <f>=3.4.2</f>
        <v/>
      </c>
    </row>
    <row r="18016">
      <c r="A18016" t="inlineStr">
        <is>
          <t>cyphon</t>
        </is>
      </c>
      <c r="B18016" t="inlineStr">
        <is>
          <t>b04819136447a610b73916c6cb0064167c8028a1</t>
        </is>
      </c>
      <c r="C18016" t="inlineStr">
        <is>
          <t>2017-06-05 22:29:13+00:00</t>
        </is>
      </c>
      <c r="D18016" t="inlineStr">
        <is>
          <t>verchange</t>
        </is>
      </c>
      <c r="E18016" t="inlineStr">
        <is>
          <t>requests</t>
        </is>
      </c>
      <c r="F18016">
        <f>=2.17.3</f>
        <v/>
      </c>
      <c r="G18016" t="inlineStr">
        <is>
          <t>requests</t>
        </is>
      </c>
      <c r="H18016">
        <f>=2.16.4</f>
        <v/>
      </c>
    </row>
    <row r="18017">
      <c r="A18017" t="inlineStr">
        <is>
          <t>cyphon</t>
        </is>
      </c>
      <c r="B18017" t="inlineStr">
        <is>
          <t>b04819136447a610b73916c6cb0064167c8028a1</t>
        </is>
      </c>
      <c r="C18017" t="inlineStr">
        <is>
          <t>2017-06-05 22:29:13+00:00</t>
        </is>
      </c>
      <c r="D18017" t="inlineStr">
        <is>
          <t>verchange</t>
        </is>
      </c>
      <c r="E18017" t="inlineStr">
        <is>
          <t>testfixtures</t>
        </is>
      </c>
      <c r="F18017">
        <f>=5.0.0</f>
        <v/>
      </c>
      <c r="G18017" t="inlineStr">
        <is>
          <t>testfixtures</t>
        </is>
      </c>
      <c r="H18017">
        <f>=4.14.3</f>
        <v/>
      </c>
    </row>
    <row r="18018">
      <c r="A18018" t="inlineStr">
        <is>
          <t>cyphon</t>
        </is>
      </c>
      <c r="B18018" t="inlineStr">
        <is>
          <t>b04819136447a610b73916c6cb0064167c8028a1</t>
        </is>
      </c>
      <c r="C18018" t="inlineStr">
        <is>
          <t>2017-06-05 22:29:13+00:00</t>
        </is>
      </c>
      <c r="D18018" t="inlineStr">
        <is>
          <t>verchange</t>
        </is>
      </c>
      <c r="E18018" t="inlineStr">
        <is>
          <t>cryptography</t>
        </is>
      </c>
      <c r="F18018">
        <f>=1.9</f>
        <v/>
      </c>
      <c r="G18018" t="inlineStr">
        <is>
          <t>cryptography</t>
        </is>
      </c>
      <c r="H18018">
        <f>=1.8.2</f>
        <v/>
      </c>
    </row>
    <row r="18019">
      <c r="A18019" t="inlineStr">
        <is>
          <t>cyphon</t>
        </is>
      </c>
      <c r="B18019" t="inlineStr">
        <is>
          <t>b04819136447a610b73916c6cb0064167c8028a1</t>
        </is>
      </c>
      <c r="C18019" t="inlineStr">
        <is>
          <t>2017-06-05 22:29:13+00:00</t>
        </is>
      </c>
      <c r="D18019" t="inlineStr">
        <is>
          <t>verchange</t>
        </is>
      </c>
      <c r="E18019" t="inlineStr">
        <is>
          <t>django-cors-headers</t>
        </is>
      </c>
      <c r="F18019">
        <f>=2.1.0</f>
        <v/>
      </c>
      <c r="G18019" t="inlineStr">
        <is>
          <t>django-cors-headers</t>
        </is>
      </c>
      <c r="H18019">
        <f>=2.0.2</f>
        <v/>
      </c>
    </row>
    <row r="18020">
      <c r="A18020" t="inlineStr">
        <is>
          <t>cyphon</t>
        </is>
      </c>
      <c r="B18020" t="inlineStr">
        <is>
          <t>b04819136447a610b73916c6cb0064167c8028a1</t>
        </is>
      </c>
      <c r="C18020" t="inlineStr">
        <is>
          <t>2017-06-05 22:29:13+00:00</t>
        </is>
      </c>
      <c r="D18020" t="inlineStr">
        <is>
          <t>add</t>
        </is>
      </c>
      <c r="E18020" t="inlineStr">
        <is>
          <t>feedparser</t>
        </is>
      </c>
      <c r="F18020">
        <f>=5.2.1</f>
        <v/>
      </c>
      <c r="G18020" t="inlineStr"/>
      <c r="H18020" t="inlineStr"/>
    </row>
    <row r="18021">
      <c r="A18021" t="inlineStr">
        <is>
          <t>cyphon</t>
        </is>
      </c>
      <c r="B18021" t="inlineStr">
        <is>
          <t>069c65384aea3e1025899f8628fcdf634d7e28c7</t>
        </is>
      </c>
      <c r="C18021" t="inlineStr">
        <is>
          <t>2017-06-28 17:00:42+00:00</t>
        </is>
      </c>
      <c r="D18021" t="inlineStr">
        <is>
          <t>verchange</t>
        </is>
      </c>
      <c r="E18021" t="inlineStr">
        <is>
          <t>PyJWT</t>
        </is>
      </c>
      <c r="F18021">
        <f>=1.5.2</f>
        <v/>
      </c>
      <c r="G18021" t="inlineStr">
        <is>
          <t>PyJWT</t>
        </is>
      </c>
      <c r="H18021">
        <f>=1.5.0</f>
        <v/>
      </c>
    </row>
    <row r="18022">
      <c r="A18022" t="inlineStr">
        <is>
          <t>cyphon</t>
        </is>
      </c>
      <c r="B18022" t="inlineStr">
        <is>
          <t>069c65384aea3e1025899f8628fcdf634d7e28c7</t>
        </is>
      </c>
      <c r="C18022" t="inlineStr">
        <is>
          <t>2017-06-28 17:00:42+00:00</t>
        </is>
      </c>
      <c r="D18022" t="inlineStr">
        <is>
          <t>verchange</t>
        </is>
      </c>
      <c r="E18022" t="inlineStr">
        <is>
          <t>django-autocomplete-light</t>
        </is>
      </c>
      <c r="F18022">
        <f>=2.3.3</f>
        <v/>
      </c>
      <c r="G18022" t="inlineStr">
        <is>
          <t>django-autocomplete-light</t>
        </is>
      </c>
      <c r="H18022" t="inlineStr">
        <is>
          <t>&gt;=2.0.0;&lt;3.0.0</t>
        </is>
      </c>
    </row>
    <row r="18023">
      <c r="A18023" t="inlineStr">
        <is>
          <t>cyphon</t>
        </is>
      </c>
      <c r="B18023" t="inlineStr">
        <is>
          <t>069c65384aea3e1025899f8628fcdf634d7e28c7</t>
        </is>
      </c>
      <c r="C18023" t="inlineStr">
        <is>
          <t>2017-06-28 17:00:42+00:00</t>
        </is>
      </c>
      <c r="D18023" t="inlineStr">
        <is>
          <t>verchange</t>
        </is>
      </c>
      <c r="E18023" t="inlineStr">
        <is>
          <t>requests</t>
        </is>
      </c>
      <c r="F18023">
        <f>=2.18.1</f>
        <v/>
      </c>
      <c r="G18023" t="inlineStr">
        <is>
          <t>requests</t>
        </is>
      </c>
      <c r="H18023">
        <f>=2.17.3</f>
        <v/>
      </c>
    </row>
    <row r="18024">
      <c r="A18024" t="inlineStr">
        <is>
          <t>cyphon</t>
        </is>
      </c>
      <c r="B18024" t="inlineStr">
        <is>
          <t>069c65384aea3e1025899f8628fcdf634d7e28c7</t>
        </is>
      </c>
      <c r="C18024" t="inlineStr">
        <is>
          <t>2017-06-28 17:00:42+00:00</t>
        </is>
      </c>
      <c r="D18024" t="inlineStr">
        <is>
          <t>verchange</t>
        </is>
      </c>
      <c r="E18024" t="inlineStr">
        <is>
          <t>Django</t>
        </is>
      </c>
      <c r="F18024">
        <f>=1.11.2</f>
        <v/>
      </c>
      <c r="G18024" t="inlineStr">
        <is>
          <t>Django</t>
        </is>
      </c>
      <c r="H18024">
        <f>=1.10.7</f>
        <v/>
      </c>
    </row>
    <row r="18025">
      <c r="A18025" t="inlineStr">
        <is>
          <t>cyphon</t>
        </is>
      </c>
      <c r="B18025" t="inlineStr">
        <is>
          <t>069c65384aea3e1025899f8628fcdf634d7e28c7</t>
        </is>
      </c>
      <c r="C18025" t="inlineStr">
        <is>
          <t>2017-06-28 17:00:42+00:00</t>
        </is>
      </c>
      <c r="D18025" t="inlineStr">
        <is>
          <t>verchange</t>
        </is>
      </c>
      <c r="E18025" t="inlineStr">
        <is>
          <t>testfixtures</t>
        </is>
      </c>
      <c r="F18025">
        <f>=5.1.1</f>
        <v/>
      </c>
      <c r="G18025" t="inlineStr">
        <is>
          <t>testfixtures</t>
        </is>
      </c>
      <c r="H18025">
        <f>=5.0.0</f>
        <v/>
      </c>
    </row>
    <row r="18026">
      <c r="A18026" t="inlineStr">
        <is>
          <t>cyphon</t>
        </is>
      </c>
      <c r="B18026" t="inlineStr">
        <is>
          <t>069c65384aea3e1025899f8628fcdf634d7e28c7</t>
        </is>
      </c>
      <c r="C18026" t="inlineStr">
        <is>
          <t>2017-06-28 17:00:42+00:00</t>
        </is>
      </c>
      <c r="D18026" t="inlineStr">
        <is>
          <t>verchange</t>
        </is>
      </c>
      <c r="E18026" t="inlineStr">
        <is>
          <t>djangorestframework-jwt</t>
        </is>
      </c>
      <c r="F18026">
        <f>=1.11.0</f>
        <v/>
      </c>
      <c r="G18026" t="inlineStr">
        <is>
          <t>djangorestframework-jwt</t>
        </is>
      </c>
      <c r="H18026">
        <f>=1.10.0</f>
        <v/>
      </c>
    </row>
    <row r="18027">
      <c r="A18027" t="inlineStr">
        <is>
          <t>cyphon</t>
        </is>
      </c>
      <c r="B18027" t="inlineStr">
        <is>
          <t>069c65384aea3e1025899f8628fcdf634d7e28c7</t>
        </is>
      </c>
      <c r="C18027" t="inlineStr">
        <is>
          <t>2017-06-28 17:00:42+00:00</t>
        </is>
      </c>
      <c r="D18027" t="inlineStr">
        <is>
          <t>add</t>
        </is>
      </c>
      <c r="E18027" t="inlineStr">
        <is>
          <t>textblob</t>
        </is>
      </c>
      <c r="F18027">
        <f>=0.12.0</f>
        <v/>
      </c>
      <c r="G18027" t="inlineStr"/>
      <c r="H18027" t="inlineStr"/>
    </row>
    <row r="18028">
      <c r="A18028" t="inlineStr">
        <is>
          <t>cyphon</t>
        </is>
      </c>
      <c r="B18028" t="inlineStr">
        <is>
          <t>c9d2b78b860e4ffc5a67a9eb123b3c9f9721eec5</t>
        </is>
      </c>
      <c r="C18028" t="inlineStr">
        <is>
          <t>2017-08-14 14:55:29+00:00</t>
        </is>
      </c>
      <c r="D18028" t="inlineStr">
        <is>
          <t>verchange</t>
        </is>
      </c>
      <c r="E18028" t="inlineStr">
        <is>
          <t>urllib3</t>
        </is>
      </c>
      <c r="F18028">
        <f>=1.22</f>
        <v/>
      </c>
      <c r="G18028" t="inlineStr">
        <is>
          <t>urllib3</t>
        </is>
      </c>
      <c r="H18028">
        <f>=1.21.1</f>
        <v/>
      </c>
    </row>
    <row r="18029">
      <c r="A18029" t="inlineStr">
        <is>
          <t>cyphon</t>
        </is>
      </c>
      <c r="B18029" t="inlineStr">
        <is>
          <t>c9d2b78b860e4ffc5a67a9eb123b3c9f9721eec5</t>
        </is>
      </c>
      <c r="C18029" t="inlineStr">
        <is>
          <t>2017-08-14 14:55:29+00:00</t>
        </is>
      </c>
      <c r="D18029" t="inlineStr">
        <is>
          <t>verchange</t>
        </is>
      </c>
      <c r="E18029" t="inlineStr">
        <is>
          <t>amqp</t>
        </is>
      </c>
      <c r="F18029">
        <f>=2.2.1</f>
        <v/>
      </c>
      <c r="G18029" t="inlineStr">
        <is>
          <t>amqp</t>
        </is>
      </c>
      <c r="H18029">
        <f>=2.1.4</f>
        <v/>
      </c>
    </row>
    <row r="18030">
      <c r="A18030" t="inlineStr">
        <is>
          <t>cyphon</t>
        </is>
      </c>
      <c r="B18030" t="inlineStr">
        <is>
          <t>c9d2b78b860e4ffc5a67a9eb123b3c9f9721eec5</t>
        </is>
      </c>
      <c r="C18030" t="inlineStr">
        <is>
          <t>2017-08-14 14:55:29+00:00</t>
        </is>
      </c>
      <c r="D18030" t="inlineStr">
        <is>
          <t>verchange</t>
        </is>
      </c>
      <c r="E18030" t="inlineStr">
        <is>
          <t>kombu</t>
        </is>
      </c>
      <c r="F18030">
        <f>=4.1.0</f>
        <v/>
      </c>
      <c r="G18030" t="inlineStr">
        <is>
          <t>kombu</t>
        </is>
      </c>
      <c r="H18030">
        <f>=4.0.2</f>
        <v/>
      </c>
    </row>
    <row r="18031">
      <c r="A18031" t="inlineStr">
        <is>
          <t>cyphon</t>
        </is>
      </c>
      <c r="B18031" t="inlineStr">
        <is>
          <t>c9d2b78b860e4ffc5a67a9eb123b3c9f9721eec5</t>
        </is>
      </c>
      <c r="C18031" t="inlineStr">
        <is>
          <t>2017-08-14 14:55:29+00:00</t>
        </is>
      </c>
      <c r="D18031" t="inlineStr">
        <is>
          <t>verchange</t>
        </is>
      </c>
      <c r="E18031" t="inlineStr">
        <is>
          <t>djangorestframework</t>
        </is>
      </c>
      <c r="F18031">
        <f>=3.6.3</f>
        <v/>
      </c>
      <c r="G18031" t="inlineStr">
        <is>
          <t>djangorestframework</t>
        </is>
      </c>
      <c r="H18031">
        <f>=3.6.3</f>
        <v/>
      </c>
    </row>
    <row r="18032">
      <c r="A18032" t="inlineStr">
        <is>
          <t>cyphon</t>
        </is>
      </c>
      <c r="B18032" t="inlineStr">
        <is>
          <t>c9d2b78b860e4ffc5a67a9eb123b3c9f9721eec5</t>
        </is>
      </c>
      <c r="C18032" t="inlineStr">
        <is>
          <t>2017-08-14 14:55:29+00:00</t>
        </is>
      </c>
      <c r="D18032" t="inlineStr">
        <is>
          <t>verchange</t>
        </is>
      </c>
      <c r="E18032" t="inlineStr">
        <is>
          <t>selenium</t>
        </is>
      </c>
      <c r="F18032">
        <f>=3.5.0</f>
        <v/>
      </c>
      <c r="G18032" t="inlineStr">
        <is>
          <t>selenium</t>
        </is>
      </c>
      <c r="H18032">
        <f>=3.4.3</f>
        <v/>
      </c>
    </row>
    <row r="18033">
      <c r="A18033" t="inlineStr">
        <is>
          <t>cyphon</t>
        </is>
      </c>
      <c r="B18033" t="inlineStr">
        <is>
          <t>c9d2b78b860e4ffc5a67a9eb123b3c9f9721eec5</t>
        </is>
      </c>
      <c r="C18033" t="inlineStr">
        <is>
          <t>2017-08-14 14:55:29+00:00</t>
        </is>
      </c>
      <c r="D18033" t="inlineStr">
        <is>
          <t>verchange</t>
        </is>
      </c>
      <c r="E18033" t="inlineStr">
        <is>
          <t>python-dateutil</t>
        </is>
      </c>
      <c r="F18033">
        <f>=2.6.1</f>
        <v/>
      </c>
      <c r="G18033" t="inlineStr">
        <is>
          <t>python-dateutil</t>
        </is>
      </c>
      <c r="H18033">
        <f>=2.6.0</f>
        <v/>
      </c>
    </row>
    <row r="18034">
      <c r="A18034" t="inlineStr">
        <is>
          <t>cyphon</t>
        </is>
      </c>
      <c r="B18034" t="inlineStr">
        <is>
          <t>c9d2b78b860e4ffc5a67a9eb123b3c9f9721eec5</t>
        </is>
      </c>
      <c r="C18034" t="inlineStr">
        <is>
          <t>2017-08-14 14:55:29+00:00</t>
        </is>
      </c>
      <c r="D18034" t="inlineStr">
        <is>
          <t>verchange</t>
        </is>
      </c>
      <c r="E18034" t="inlineStr">
        <is>
          <t>requests</t>
        </is>
      </c>
      <c r="F18034">
        <f>=2.18.3</f>
        <v/>
      </c>
      <c r="G18034" t="inlineStr">
        <is>
          <t>requests</t>
        </is>
      </c>
      <c r="H18034">
        <f>=2.18.1</f>
        <v/>
      </c>
    </row>
    <row r="18035">
      <c r="A18035" t="inlineStr">
        <is>
          <t>cyphon</t>
        </is>
      </c>
      <c r="B18035" t="inlineStr">
        <is>
          <t>c9d2b78b860e4ffc5a67a9eb123b3c9f9721eec5</t>
        </is>
      </c>
      <c r="C18035" t="inlineStr">
        <is>
          <t>2017-08-14 14:55:29+00:00</t>
        </is>
      </c>
      <c r="D18035" t="inlineStr">
        <is>
          <t>verchange</t>
        </is>
      </c>
      <c r="E18035" t="inlineStr">
        <is>
          <t>celery</t>
        </is>
      </c>
      <c r="F18035">
        <f>=4.1.0</f>
        <v/>
      </c>
      <c r="G18035" t="inlineStr">
        <is>
          <t>celery</t>
        </is>
      </c>
      <c r="H18035">
        <f>=4.0.2</f>
        <v/>
      </c>
    </row>
    <row r="18036">
      <c r="A18036" t="inlineStr">
        <is>
          <t>cyphon</t>
        </is>
      </c>
      <c r="B18036" t="inlineStr">
        <is>
          <t>c9d2b78b860e4ffc5a67a9eb123b3c9f9721eec5</t>
        </is>
      </c>
      <c r="C18036" t="inlineStr">
        <is>
          <t>2017-08-14 14:55:29+00:00</t>
        </is>
      </c>
      <c r="D18036" t="inlineStr">
        <is>
          <t>verchange</t>
        </is>
      </c>
      <c r="E18036" t="inlineStr">
        <is>
          <t>Django</t>
        </is>
      </c>
      <c r="F18036">
        <f>=1.11.4</f>
        <v/>
      </c>
      <c r="G18036" t="inlineStr">
        <is>
          <t>Django</t>
        </is>
      </c>
      <c r="H18036">
        <f>=1.11.2</f>
        <v/>
      </c>
    </row>
    <row r="18037">
      <c r="A18037" t="inlineStr">
        <is>
          <t>cyphon</t>
        </is>
      </c>
      <c r="B18037" t="inlineStr">
        <is>
          <t>c9d2b78b860e4ffc5a67a9eb123b3c9f9721eec5</t>
        </is>
      </c>
      <c r="C18037" t="inlineStr">
        <is>
          <t>2017-08-14 14:55:29+00:00</t>
        </is>
      </c>
      <c r="D18037" t="inlineStr">
        <is>
          <t>verchange</t>
        </is>
      </c>
      <c r="E18037" t="inlineStr">
        <is>
          <t>billiard</t>
        </is>
      </c>
      <c r="F18037">
        <f>=3.5.0.3</f>
        <v/>
      </c>
      <c r="G18037" t="inlineStr">
        <is>
          <t>billiard</t>
        </is>
      </c>
      <c r="H18037">
        <f>=3.5.0.2</f>
        <v/>
      </c>
    </row>
    <row r="18038">
      <c r="A18038" t="inlineStr">
        <is>
          <t>cyphon</t>
        </is>
      </c>
      <c r="B18038" t="inlineStr">
        <is>
          <t>c9d2b78b860e4ffc5a67a9eb123b3c9f9721eec5</t>
        </is>
      </c>
      <c r="C18038" t="inlineStr">
        <is>
          <t>2017-08-14 14:55:29+00:00</t>
        </is>
      </c>
      <c r="D18038" t="inlineStr">
        <is>
          <t>verchange</t>
        </is>
      </c>
      <c r="E18038" t="inlineStr">
        <is>
          <t>psycopg2</t>
        </is>
      </c>
      <c r="F18038">
        <f>=2.7.3</f>
        <v/>
      </c>
      <c r="G18038" t="inlineStr">
        <is>
          <t>psycopg2</t>
        </is>
      </c>
      <c r="H18038">
        <f>=2.7.1</f>
        <v/>
      </c>
    </row>
    <row r="18039">
      <c r="A18039" t="inlineStr">
        <is>
          <t>cyphon</t>
        </is>
      </c>
      <c r="B18039" t="inlineStr">
        <is>
          <t>c9d2b78b860e4ffc5a67a9eb123b3c9f9721eec5</t>
        </is>
      </c>
      <c r="C18039" t="inlineStr">
        <is>
          <t>2017-08-14 14:55:29+00:00</t>
        </is>
      </c>
      <c r="D18039" t="inlineStr">
        <is>
          <t>verchange</t>
        </is>
      </c>
      <c r="E18039" t="inlineStr">
        <is>
          <t>pymongo</t>
        </is>
      </c>
      <c r="F18039">
        <f>=3.5.0</f>
        <v/>
      </c>
      <c r="G18039" t="inlineStr">
        <is>
          <t>pymongo</t>
        </is>
      </c>
      <c r="H18039">
        <f>=3.4.0</f>
        <v/>
      </c>
    </row>
    <row r="18040">
      <c r="A18040" t="inlineStr">
        <is>
          <t>cyphon</t>
        </is>
      </c>
      <c r="B18040" t="inlineStr">
        <is>
          <t>c9d2b78b860e4ffc5a67a9eb123b3c9f9721eec5</t>
        </is>
      </c>
      <c r="C18040" t="inlineStr">
        <is>
          <t>2017-08-14 14:55:29+00:00</t>
        </is>
      </c>
      <c r="D18040" t="inlineStr">
        <is>
          <t>verchange</t>
        </is>
      </c>
      <c r="E18040" t="inlineStr">
        <is>
          <t>docutils</t>
        </is>
      </c>
      <c r="F18040">
        <f>=0.14</f>
        <v/>
      </c>
      <c r="G18040" t="inlineStr">
        <is>
          <t>docutils</t>
        </is>
      </c>
      <c r="H18040">
        <f>=0.13.1</f>
        <v/>
      </c>
    </row>
    <row r="18041">
      <c r="A18041" t="inlineStr">
        <is>
          <t>cyphon</t>
        </is>
      </c>
      <c r="B18041" t="inlineStr">
        <is>
          <t>c9d2b78b860e4ffc5a67a9eb123b3c9f9721eec5</t>
        </is>
      </c>
      <c r="C18041" t="inlineStr">
        <is>
          <t>2017-08-14 14:55:29+00:00</t>
        </is>
      </c>
      <c r="D18041" t="inlineStr">
        <is>
          <t>verchange</t>
        </is>
      </c>
      <c r="E18041" t="inlineStr">
        <is>
          <t>cryptography</t>
        </is>
      </c>
      <c r="F18041">
        <f>=2.0.3</f>
        <v/>
      </c>
      <c r="G18041" t="inlineStr">
        <is>
          <t>cryptography</t>
        </is>
      </c>
      <c r="H18041">
        <f>=1.9</f>
        <v/>
      </c>
    </row>
    <row r="18042">
      <c r="A18042" t="inlineStr">
        <is>
          <t>cyphon</t>
        </is>
      </c>
      <c r="B18042" t="inlineStr">
        <is>
          <t>c9d2b78b860e4ffc5a67a9eb123b3c9f9721eec5</t>
        </is>
      </c>
      <c r="C18042" t="inlineStr">
        <is>
          <t>2017-08-14 14:55:29+00:00</t>
        </is>
      </c>
      <c r="D18042" t="inlineStr">
        <is>
          <t>verchange</t>
        </is>
      </c>
      <c r="E18042" t="inlineStr">
        <is>
          <t>django-extensions</t>
        </is>
      </c>
      <c r="F18042">
        <f>=1.8.1</f>
        <v/>
      </c>
      <c r="G18042" t="inlineStr">
        <is>
          <t>django-extensions</t>
        </is>
      </c>
      <c r="H18042">
        <f>=1.7.9</f>
        <v/>
      </c>
    </row>
    <row r="18043">
      <c r="A18043" t="inlineStr">
        <is>
          <t>cyphon</t>
        </is>
      </c>
      <c r="B18043" t="inlineStr">
        <is>
          <t>c9d2b78b860e4ffc5a67a9eb123b3c9f9721eec5</t>
        </is>
      </c>
      <c r="C18043" t="inlineStr">
        <is>
          <t>2017-08-14 14:55:29+00:00</t>
        </is>
      </c>
      <c r="D18043" t="inlineStr">
        <is>
          <t>verchange</t>
        </is>
      </c>
      <c r="E18043" t="inlineStr">
        <is>
          <t>django-picklefield</t>
        </is>
      </c>
      <c r="F18043">
        <f>=1.0.0</f>
        <v/>
      </c>
      <c r="G18043" t="inlineStr">
        <is>
          <t>django-picklefield</t>
        </is>
      </c>
      <c r="H18043">
        <f>=0.3.2</f>
        <v/>
      </c>
    </row>
    <row r="18044">
      <c r="A18044" t="inlineStr">
        <is>
          <t>cyphon</t>
        </is>
      </c>
      <c r="B18044" t="inlineStr">
        <is>
          <t>c9d2b78b860e4ffc5a67a9eb123b3c9f9721eec5</t>
        </is>
      </c>
      <c r="C18044" t="inlineStr">
        <is>
          <t>2017-08-14 14:55:29+00:00</t>
        </is>
      </c>
      <c r="D18044" t="inlineStr">
        <is>
          <t>add</t>
        </is>
      </c>
      <c r="E18044" t="inlineStr">
        <is>
          <t>backoff</t>
        </is>
      </c>
      <c r="F18044">
        <f>=1.4.3</f>
        <v/>
      </c>
      <c r="G18044" t="inlineStr"/>
      <c r="H18044" t="inlineStr"/>
    </row>
    <row r="18045">
      <c r="A18045" t="inlineStr">
        <is>
          <t>cyphon</t>
        </is>
      </c>
      <c r="B18045" t="inlineStr">
        <is>
          <t>c9d2b78b860e4ffc5a67a9eb123b3c9f9721eec5</t>
        </is>
      </c>
      <c r="C18045" t="inlineStr">
        <is>
          <t>2017-08-14 14:55:29+00:00</t>
        </is>
      </c>
      <c r="D18045" t="inlineStr">
        <is>
          <t>add</t>
        </is>
      </c>
      <c r="E18045" t="inlineStr">
        <is>
          <t>boto3</t>
        </is>
      </c>
      <c r="F18045">
        <f>=1.4.6</f>
        <v/>
      </c>
      <c r="G18045" t="inlineStr"/>
      <c r="H18045" t="inlineStr"/>
    </row>
    <row r="18046">
      <c r="A18046" t="inlineStr">
        <is>
          <t>cyphon</t>
        </is>
      </c>
      <c r="B18046" t="inlineStr">
        <is>
          <t>c9d2b78b860e4ffc5a67a9eb123b3c9f9721eec5</t>
        </is>
      </c>
      <c r="C18046" t="inlineStr">
        <is>
          <t>2017-08-14 14:55:29+00:00</t>
        </is>
      </c>
      <c r="D18046" t="inlineStr">
        <is>
          <t>add</t>
        </is>
      </c>
      <c r="E18046" t="inlineStr">
        <is>
          <t>django-s3-storage</t>
        </is>
      </c>
      <c r="F18046">
        <f>=0.11.3</f>
        <v/>
      </c>
      <c r="G18046" t="inlineStr"/>
      <c r="H18046" t="inlineStr"/>
    </row>
    <row r="18047">
      <c r="A18047" t="inlineStr">
        <is>
          <t>cyphon</t>
        </is>
      </c>
      <c r="B18047" t="inlineStr">
        <is>
          <t>c9d2b78b860e4ffc5a67a9eb123b3c9f9721eec5</t>
        </is>
      </c>
      <c r="C18047" t="inlineStr">
        <is>
          <t>2017-08-14 14:55:29+00:00</t>
        </is>
      </c>
      <c r="D18047" t="inlineStr">
        <is>
          <t>add</t>
        </is>
      </c>
      <c r="E18047" t="inlineStr">
        <is>
          <t>ec2-metadata</t>
        </is>
      </c>
      <c r="F18047">
        <f>=1.1.0</f>
        <v/>
      </c>
      <c r="G18047" t="inlineStr"/>
      <c r="H18047" t="inlineStr"/>
    </row>
    <row r="18048">
      <c r="A18048" t="inlineStr">
        <is>
          <t>cyphon</t>
        </is>
      </c>
      <c r="B18048" t="inlineStr">
        <is>
          <t>fb7d11d52e54a3265afaf75a2092622df823ab4b</t>
        </is>
      </c>
      <c r="C18048" t="inlineStr">
        <is>
          <t>2017-08-21 13:53:51+00:00</t>
        </is>
      </c>
      <c r="D18048" t="inlineStr">
        <is>
          <t>verchange</t>
        </is>
      </c>
      <c r="E18048" t="inlineStr">
        <is>
          <t>requests</t>
        </is>
      </c>
      <c r="F18048">
        <f>=2.18.4</f>
        <v/>
      </c>
      <c r="G18048" t="inlineStr">
        <is>
          <t>requests</t>
        </is>
      </c>
      <c r="H18048">
        <f>=2.18.3</f>
        <v/>
      </c>
    </row>
    <row r="18049">
      <c r="A18049" t="inlineStr">
        <is>
          <t>cyphon</t>
        </is>
      </c>
      <c r="B18049" t="inlineStr">
        <is>
          <t>fb7d11d52e54a3265afaf75a2092622df823ab4b</t>
        </is>
      </c>
      <c r="C18049" t="inlineStr">
        <is>
          <t>2017-08-21 13:53:51+00:00</t>
        </is>
      </c>
      <c r="D18049" t="inlineStr">
        <is>
          <t>verchange</t>
        </is>
      </c>
      <c r="E18049" t="inlineStr">
        <is>
          <t>textblob</t>
        </is>
      </c>
      <c r="F18049">
        <f>=0.13.0</f>
        <v/>
      </c>
      <c r="G18049" t="inlineStr">
        <is>
          <t>textblob</t>
        </is>
      </c>
      <c r="H18049">
        <f>=0.12.0</f>
        <v/>
      </c>
    </row>
    <row r="18050">
      <c r="A18050" t="inlineStr">
        <is>
          <t>cyphon</t>
        </is>
      </c>
      <c r="B18050" t="inlineStr">
        <is>
          <t>029a3526365893617dc849e5e742afb1b838d3cf</t>
        </is>
      </c>
      <c r="C18050" t="inlineStr">
        <is>
          <t>2017-09-26 18:09:17+00:00</t>
        </is>
      </c>
      <c r="D18050" t="inlineStr">
        <is>
          <t>verchange</t>
        </is>
      </c>
      <c r="E18050" t="inlineStr">
        <is>
          <t>amqp</t>
        </is>
      </c>
      <c r="F18050">
        <f>=2.2.2</f>
        <v/>
      </c>
      <c r="G18050" t="inlineStr">
        <is>
          <t>amqp</t>
        </is>
      </c>
      <c r="H18050">
        <f>=2.2.1</f>
        <v/>
      </c>
    </row>
    <row r="18051">
      <c r="A18051" t="inlineStr">
        <is>
          <t>cyphon</t>
        </is>
      </c>
      <c r="B18051" t="inlineStr">
        <is>
          <t>029a3526365893617dc849e5e742afb1b838d3cf</t>
        </is>
      </c>
      <c r="C18051" t="inlineStr">
        <is>
          <t>2017-09-26 18:09:17+00:00</t>
        </is>
      </c>
      <c r="D18051" t="inlineStr">
        <is>
          <t>verchange</t>
        </is>
      </c>
      <c r="E18051" t="inlineStr">
        <is>
          <t>pika</t>
        </is>
      </c>
      <c r="F18051">
        <f>=0.11.0</f>
        <v/>
      </c>
      <c r="G18051" t="inlineStr">
        <is>
          <t>pika</t>
        </is>
      </c>
      <c r="H18051">
        <f>=0.10.0</f>
        <v/>
      </c>
    </row>
    <row r="18052">
      <c r="A18052" t="inlineStr">
        <is>
          <t>cyphon</t>
        </is>
      </c>
      <c r="B18052" t="inlineStr">
        <is>
          <t>029a3526365893617dc849e5e742afb1b838d3cf</t>
        </is>
      </c>
      <c r="C18052" t="inlineStr">
        <is>
          <t>2017-09-26 18:09:17+00:00</t>
        </is>
      </c>
      <c r="D18052" t="inlineStr">
        <is>
          <t>verchange</t>
        </is>
      </c>
      <c r="E18052" t="inlineStr">
        <is>
          <t>PyJWT</t>
        </is>
      </c>
      <c r="F18052">
        <f>=1.5.3</f>
        <v/>
      </c>
      <c r="G18052" t="inlineStr">
        <is>
          <t>PyJWT</t>
        </is>
      </c>
      <c r="H18052">
        <f>=1.5.2</f>
        <v/>
      </c>
    </row>
    <row r="18053">
      <c r="A18053" t="inlineStr">
        <is>
          <t>cyphon</t>
        </is>
      </c>
      <c r="B18053" t="inlineStr">
        <is>
          <t>029a3526365893617dc849e5e742afb1b838d3cf</t>
        </is>
      </c>
      <c r="C18053" t="inlineStr">
        <is>
          <t>2017-09-26 18:09:17+00:00</t>
        </is>
      </c>
      <c r="D18053" t="inlineStr">
        <is>
          <t>verchange</t>
        </is>
      </c>
      <c r="E18053" t="inlineStr">
        <is>
          <t>djangorestframework</t>
        </is>
      </c>
      <c r="F18053">
        <f>=3.6.4</f>
        <v/>
      </c>
      <c r="G18053" t="inlineStr">
        <is>
          <t>djangorestframework</t>
        </is>
      </c>
      <c r="H18053">
        <f>=3.6.3</f>
        <v/>
      </c>
    </row>
    <row r="18054">
      <c r="A18054" t="inlineStr">
        <is>
          <t>cyphon</t>
        </is>
      </c>
      <c r="B18054" t="inlineStr">
        <is>
          <t>029a3526365893617dc849e5e742afb1b838d3cf</t>
        </is>
      </c>
      <c r="C18054" t="inlineStr">
        <is>
          <t>2017-09-26 18:09:17+00:00</t>
        </is>
      </c>
      <c r="D18054" t="inlineStr">
        <is>
          <t>verchange</t>
        </is>
      </c>
      <c r="E18054" t="inlineStr">
        <is>
          <t>selenium</t>
        </is>
      </c>
      <c r="F18054">
        <f>=3.6.0</f>
        <v/>
      </c>
      <c r="G18054" t="inlineStr">
        <is>
          <t>selenium</t>
        </is>
      </c>
      <c r="H18054">
        <f>=3.5.0</f>
        <v/>
      </c>
    </row>
    <row r="18055">
      <c r="A18055" t="inlineStr">
        <is>
          <t>cyphon</t>
        </is>
      </c>
      <c r="B18055" t="inlineStr">
        <is>
          <t>029a3526365893617dc849e5e742afb1b838d3cf</t>
        </is>
      </c>
      <c r="C18055" t="inlineStr">
        <is>
          <t>2017-09-26 18:09:17+00:00</t>
        </is>
      </c>
      <c r="D18055" t="inlineStr">
        <is>
          <t>verchange</t>
        </is>
      </c>
      <c r="E18055" t="inlineStr">
        <is>
          <t>Django</t>
        </is>
      </c>
      <c r="F18055">
        <f>=1.11.5</f>
        <v/>
      </c>
      <c r="G18055" t="inlineStr">
        <is>
          <t>Django</t>
        </is>
      </c>
      <c r="H18055">
        <f>=1.11.4</f>
        <v/>
      </c>
    </row>
    <row r="18056">
      <c r="A18056" t="inlineStr">
        <is>
          <t>cyphon</t>
        </is>
      </c>
      <c r="B18056" t="inlineStr">
        <is>
          <t>029a3526365893617dc849e5e742afb1b838d3cf</t>
        </is>
      </c>
      <c r="C18056" t="inlineStr">
        <is>
          <t>2017-09-26 18:09:17+00:00</t>
        </is>
      </c>
      <c r="D18056" t="inlineStr">
        <is>
          <t>verchange</t>
        </is>
      </c>
      <c r="E18056" t="inlineStr">
        <is>
          <t>psycopg2</t>
        </is>
      </c>
      <c r="F18056">
        <f>=2.7.3.1</f>
        <v/>
      </c>
      <c r="G18056" t="inlineStr">
        <is>
          <t>psycopg2</t>
        </is>
      </c>
      <c r="H18056">
        <f>=2.7.3</f>
        <v/>
      </c>
    </row>
    <row r="18057">
      <c r="A18057" t="inlineStr">
        <is>
          <t>cyphon</t>
        </is>
      </c>
      <c r="B18057" t="inlineStr">
        <is>
          <t>029a3526365893617dc849e5e742afb1b838d3cf</t>
        </is>
      </c>
      <c r="C18057" t="inlineStr">
        <is>
          <t>2017-09-26 18:09:17+00:00</t>
        </is>
      </c>
      <c r="D18057" t="inlineStr">
        <is>
          <t>verchange</t>
        </is>
      </c>
      <c r="E18057" t="inlineStr">
        <is>
          <t>pymongo</t>
        </is>
      </c>
      <c r="F18057">
        <f>=3.5.1</f>
        <v/>
      </c>
      <c r="G18057" t="inlineStr">
        <is>
          <t>pymongo</t>
        </is>
      </c>
      <c r="H18057">
        <f>=3.5.0</f>
        <v/>
      </c>
    </row>
    <row r="18058">
      <c r="A18058" t="inlineStr">
        <is>
          <t>cyphon</t>
        </is>
      </c>
      <c r="B18058" t="inlineStr">
        <is>
          <t>029a3526365893617dc849e5e742afb1b838d3cf</t>
        </is>
      </c>
      <c r="C18058" t="inlineStr">
        <is>
          <t>2017-09-26 18:09:17+00:00</t>
        </is>
      </c>
      <c r="D18058" t="inlineStr">
        <is>
          <t>verchange</t>
        </is>
      </c>
      <c r="E18058" t="inlineStr">
        <is>
          <t>testfixtures</t>
        </is>
      </c>
      <c r="F18058">
        <f>=5.2.0</f>
        <v/>
      </c>
      <c r="G18058" t="inlineStr">
        <is>
          <t>testfixtures</t>
        </is>
      </c>
      <c r="H18058">
        <f>=5.1.1</f>
        <v/>
      </c>
    </row>
    <row r="18059">
      <c r="A18059" t="inlineStr">
        <is>
          <t>cyphon</t>
        </is>
      </c>
      <c r="B18059" t="inlineStr">
        <is>
          <t>029a3526365893617dc849e5e742afb1b838d3cf</t>
        </is>
      </c>
      <c r="C18059" t="inlineStr">
        <is>
          <t>2017-09-26 18:09:17+00:00</t>
        </is>
      </c>
      <c r="D18059" t="inlineStr">
        <is>
          <t>verchange</t>
        </is>
      </c>
      <c r="E18059" t="inlineStr">
        <is>
          <t>django-s3-storage</t>
        </is>
      </c>
      <c r="F18059">
        <f>=0.12.0</f>
        <v/>
      </c>
      <c r="G18059" t="inlineStr">
        <is>
          <t>django-s3-storage</t>
        </is>
      </c>
      <c r="H18059">
        <f>=0.11.3</f>
        <v/>
      </c>
    </row>
    <row r="18060">
      <c r="A18060" t="inlineStr">
        <is>
          <t>cyphon</t>
        </is>
      </c>
      <c r="B18060" t="inlineStr">
        <is>
          <t>029a3526365893617dc849e5e742afb1b838d3cf</t>
        </is>
      </c>
      <c r="C18060" t="inlineStr">
        <is>
          <t>2017-09-26 18:09:17+00:00</t>
        </is>
      </c>
      <c r="D18060" t="inlineStr">
        <is>
          <t>verchange</t>
        </is>
      </c>
      <c r="E18060" t="inlineStr">
        <is>
          <t>ec2-metadata</t>
        </is>
      </c>
      <c r="F18060">
        <f>=1.2.1</f>
        <v/>
      </c>
      <c r="G18060" t="inlineStr">
        <is>
          <t>ec2-metadata</t>
        </is>
      </c>
      <c r="H18060">
        <f>=1.1.0</f>
        <v/>
      </c>
    </row>
    <row r="18061">
      <c r="A18061" t="inlineStr">
        <is>
          <t>cyphon</t>
        </is>
      </c>
      <c r="B18061" t="inlineStr">
        <is>
          <t>029a3526365893617dc849e5e742afb1b838d3cf</t>
        </is>
      </c>
      <c r="C18061" t="inlineStr">
        <is>
          <t>2017-09-26 18:09:17+00:00</t>
        </is>
      </c>
      <c r="D18061" t="inlineStr">
        <is>
          <t>verchange</t>
        </is>
      </c>
      <c r="E18061" t="inlineStr">
        <is>
          <t>django-extensions</t>
        </is>
      </c>
      <c r="F18061">
        <f>=1.9.1</f>
        <v/>
      </c>
      <c r="G18061" t="inlineStr">
        <is>
          <t>django-extensions</t>
        </is>
      </c>
      <c r="H18061">
        <f>=1.8.1</f>
        <v/>
      </c>
    </row>
    <row r="18062">
      <c r="A18062" t="inlineStr">
        <is>
          <t>cyphon</t>
        </is>
      </c>
      <c r="B18062" t="inlineStr">
        <is>
          <t>029a3526365893617dc849e5e742afb1b838d3cf</t>
        </is>
      </c>
      <c r="C18062" t="inlineStr">
        <is>
          <t>2017-09-26 18:09:17+00:00</t>
        </is>
      </c>
      <c r="D18062" t="inlineStr">
        <is>
          <t>verchange</t>
        </is>
      </c>
      <c r="E18062" t="inlineStr">
        <is>
          <t>oauthlib</t>
        </is>
      </c>
      <c r="F18062">
        <f>=2.0.4</f>
        <v/>
      </c>
      <c r="G18062" t="inlineStr">
        <is>
          <t>oauthlib</t>
        </is>
      </c>
      <c r="H18062">
        <f>=2.0.2</f>
        <v/>
      </c>
    </row>
    <row r="18063">
      <c r="A18063" t="inlineStr">
        <is>
          <t>cyphon</t>
        </is>
      </c>
      <c r="B18063" t="inlineStr">
        <is>
          <t>029a3526365893617dc849e5e742afb1b838d3cf</t>
        </is>
      </c>
      <c r="C18063" t="inlineStr">
        <is>
          <t>2017-09-26 18:09:17+00:00</t>
        </is>
      </c>
      <c r="D18063" t="inlineStr">
        <is>
          <t>verchange</t>
        </is>
      </c>
      <c r="E18063" t="inlineStr">
        <is>
          <t>boto3</t>
        </is>
      </c>
      <c r="F18063">
        <f>=1.4.7</f>
        <v/>
      </c>
      <c r="G18063" t="inlineStr">
        <is>
          <t>boto3</t>
        </is>
      </c>
      <c r="H18063">
        <f>=1.4.6</f>
        <v/>
      </c>
    </row>
    <row r="18064">
      <c r="A18064" t="inlineStr">
        <is>
          <t>cyphon</t>
        </is>
      </c>
      <c r="B18064" t="inlineStr">
        <is>
          <t>029a3526365893617dc849e5e742afb1b838d3cf</t>
        </is>
      </c>
      <c r="C18064" t="inlineStr">
        <is>
          <t>2017-09-26 18:09:17+00:00</t>
        </is>
      </c>
      <c r="D18064" t="inlineStr">
        <is>
          <t>add</t>
        </is>
      </c>
      <c r="E18064" t="inlineStr">
        <is>
          <t>django-ckeditor</t>
        </is>
      </c>
      <c r="F18064">
        <f>=5.3.0</f>
        <v/>
      </c>
      <c r="G18064" t="inlineStr"/>
      <c r="H18064" t="inlineStr"/>
    </row>
    <row r="18065">
      <c r="A18065" t="inlineStr">
        <is>
          <t>cyphon</t>
        </is>
      </c>
      <c r="B18065" t="inlineStr">
        <is>
          <t>029a3526365893617dc849e5e742afb1b838d3cf</t>
        </is>
      </c>
      <c r="C18065" t="inlineStr">
        <is>
          <t>2017-09-26 18:09:17+00:00</t>
        </is>
      </c>
      <c r="D18065" t="inlineStr">
        <is>
          <t>add</t>
        </is>
      </c>
      <c r="E18065" t="inlineStr">
        <is>
          <t>nltk</t>
        </is>
      </c>
      <c r="F18065">
        <f>=3.2.4</f>
        <v/>
      </c>
      <c r="G18065" t="inlineStr"/>
      <c r="H18065" t="inlineStr"/>
    </row>
    <row r="18066">
      <c r="A18066" t="inlineStr">
        <is>
          <t>cyphon</t>
        </is>
      </c>
      <c r="B18066" t="inlineStr">
        <is>
          <t>029a3526365893617dc849e5e742afb1b838d3cf</t>
        </is>
      </c>
      <c r="C18066" t="inlineStr">
        <is>
          <t>2017-09-26 18:09:17+00:00</t>
        </is>
      </c>
      <c r="D18066" t="inlineStr">
        <is>
          <t>add</t>
        </is>
      </c>
      <c r="E18066" t="inlineStr">
        <is>
          <t>Pillow</t>
        </is>
      </c>
      <c r="F18066">
        <f>=4.2.1</f>
        <v/>
      </c>
      <c r="G18066" t="inlineStr"/>
      <c r="H18066" t="inlineStr"/>
    </row>
    <row r="18067">
      <c r="A18067" t="inlineStr">
        <is>
          <t>cyphon</t>
        </is>
      </c>
      <c r="B18067" t="inlineStr">
        <is>
          <t>029a3526365893617dc849e5e742afb1b838d3cf</t>
        </is>
      </c>
      <c r="C18067" t="inlineStr">
        <is>
          <t>2017-09-26 18:09:17+00:00</t>
        </is>
      </c>
      <c r="D18067" t="inlineStr">
        <is>
          <t>rem</t>
        </is>
      </c>
      <c r="E18067" t="inlineStr"/>
      <c r="F18067" t="inlineStr"/>
      <c r="G18067" t="inlineStr">
        <is>
          <t>django-cors-headers</t>
        </is>
      </c>
      <c r="H18067">
        <f>=2.1.0</f>
        <v/>
      </c>
    </row>
    <row r="18068">
      <c r="A18068" t="inlineStr">
        <is>
          <t>cyphon</t>
        </is>
      </c>
      <c r="B18068" t="inlineStr">
        <is>
          <t>dd18ea4c57c0a827ad4bed0aeee3c9c312446984</t>
        </is>
      </c>
      <c r="C18068" t="inlineStr">
        <is>
          <t>2017-10-02 15:44:25+00:00</t>
        </is>
      </c>
      <c r="D18068" t="inlineStr">
        <is>
          <t>verchange</t>
        </is>
      </c>
      <c r="E18068" t="inlineStr">
        <is>
          <t>nltk</t>
        </is>
      </c>
      <c r="F18068">
        <f>=3.2.5</f>
        <v/>
      </c>
      <c r="G18068" t="inlineStr">
        <is>
          <t>nltk</t>
        </is>
      </c>
      <c r="H18068">
        <f>=3.2.4</f>
        <v/>
      </c>
    </row>
    <row r="18069">
      <c r="A18069" t="inlineStr">
        <is>
          <t>cyphon</t>
        </is>
      </c>
      <c r="B18069" t="inlineStr">
        <is>
          <t>9377b96c1ccb6601554ced53c6c3d39f05d4c0aa</t>
        </is>
      </c>
      <c r="C18069" t="inlineStr">
        <is>
          <t>2017-10-03 20:08:10+00:00</t>
        </is>
      </c>
      <c r="D18069" t="inlineStr">
        <is>
          <t>verchange</t>
        </is>
      </c>
      <c r="E18069" t="inlineStr">
        <is>
          <t>Pillow</t>
        </is>
      </c>
      <c r="F18069">
        <f>=4.3.0</f>
        <v/>
      </c>
      <c r="G18069" t="inlineStr">
        <is>
          <t>Pillow</t>
        </is>
      </c>
      <c r="H18069">
        <f>=4.2.1</f>
        <v/>
      </c>
    </row>
    <row r="18070">
      <c r="A18070" t="inlineStr">
        <is>
          <t>cyphon</t>
        </is>
      </c>
      <c r="B18070" t="inlineStr">
        <is>
          <t>9377b96c1ccb6601554ced53c6c3d39f05d4c0aa</t>
        </is>
      </c>
      <c r="C18070" t="inlineStr">
        <is>
          <t>2017-10-03 20:08:10+00:00</t>
        </is>
      </c>
      <c r="D18070" t="inlineStr">
        <is>
          <t>verchange</t>
        </is>
      </c>
      <c r="E18070" t="inlineStr">
        <is>
          <t>bleach</t>
        </is>
      </c>
      <c r="F18070">
        <f>=2.1.1</f>
        <v/>
      </c>
      <c r="G18070" t="inlineStr">
        <is>
          <t>bleach</t>
        </is>
      </c>
      <c r="H18070">
        <f>=2.0.0</f>
        <v/>
      </c>
    </row>
    <row r="18071">
      <c r="A18071" t="inlineStr">
        <is>
          <t>cyphon</t>
        </is>
      </c>
      <c r="B18071" t="inlineStr">
        <is>
          <t>85c892c8e5b41637330d0978e362dc56f797b0bc</t>
        </is>
      </c>
      <c r="C18071" t="inlineStr">
        <is>
          <t>2017-10-13 16:26:53+00:00</t>
        </is>
      </c>
      <c r="D18071" t="inlineStr">
        <is>
          <t>verchange</t>
        </is>
      </c>
      <c r="E18071" t="inlineStr">
        <is>
          <t>Django</t>
        </is>
      </c>
      <c r="F18071">
        <f>=1.11.6</f>
        <v/>
      </c>
      <c r="G18071" t="inlineStr">
        <is>
          <t>Django</t>
        </is>
      </c>
      <c r="H18071">
        <f>=1.11.5</f>
        <v/>
      </c>
    </row>
    <row r="18072">
      <c r="A18072" t="inlineStr">
        <is>
          <t>cyphon</t>
        </is>
      </c>
      <c r="B18072" t="inlineStr">
        <is>
          <t>85c892c8e5b41637330d0978e362dc56f797b0bc</t>
        </is>
      </c>
      <c r="C18072" t="inlineStr">
        <is>
          <t>2017-10-13 16:26:53+00:00</t>
        </is>
      </c>
      <c r="D18072" t="inlineStr">
        <is>
          <t>verchange</t>
        </is>
      </c>
      <c r="E18072" t="inlineStr">
        <is>
          <t>cryptography</t>
        </is>
      </c>
      <c r="F18072">
        <f>=2.1.1</f>
        <v/>
      </c>
      <c r="G18072" t="inlineStr">
        <is>
          <t>cryptography</t>
        </is>
      </c>
      <c r="H18072">
        <f>=2.0.3</f>
        <v/>
      </c>
    </row>
    <row r="18073">
      <c r="A18073" t="inlineStr">
        <is>
          <t>cyphon</t>
        </is>
      </c>
      <c r="B18073" t="inlineStr">
        <is>
          <t>0d600e9ea2b81787812d11c41b2b660c01b623ee</t>
        </is>
      </c>
      <c r="C18073" t="inlineStr">
        <is>
          <t>2018-01-11 17:48:29+00:00</t>
        </is>
      </c>
      <c r="D18073" t="inlineStr">
        <is>
          <t>verchange</t>
        </is>
      </c>
      <c r="E18073" t="inlineStr">
        <is>
          <t>psycopg2</t>
        </is>
      </c>
      <c r="F18073">
        <f>=2.7.3.2</f>
        <v/>
      </c>
      <c r="G18073" t="inlineStr">
        <is>
          <t>psycopg2</t>
        </is>
      </c>
      <c r="H18073">
        <f>=2.7.3.1</f>
        <v/>
      </c>
    </row>
    <row r="18074">
      <c r="A18074" t="inlineStr">
        <is>
          <t>cyphon</t>
        </is>
      </c>
      <c r="B18074" t="inlineStr">
        <is>
          <t>0d600e9ea2b81787812d11c41b2b660c01b623ee</t>
        </is>
      </c>
      <c r="C18074" t="inlineStr">
        <is>
          <t>2018-01-11 17:48:29+00:00</t>
        </is>
      </c>
      <c r="D18074" t="inlineStr">
        <is>
          <t>verchange</t>
        </is>
      </c>
      <c r="E18074" t="inlineStr">
        <is>
          <t>oauthlib</t>
        </is>
      </c>
      <c r="F18074">
        <f>=2.0.6</f>
        <v/>
      </c>
      <c r="G18074" t="inlineStr">
        <is>
          <t>oauthlib</t>
        </is>
      </c>
      <c r="H18074">
        <f>=2.0.4</f>
        <v/>
      </c>
    </row>
    <row r="18075">
      <c r="A18075" t="inlineStr">
        <is>
          <t>cyphon</t>
        </is>
      </c>
      <c r="B18075" t="inlineStr">
        <is>
          <t>0d600e9ea2b81787812d11c41b2b660c01b623ee</t>
        </is>
      </c>
      <c r="C18075" t="inlineStr">
        <is>
          <t>2018-01-11 17:48:29+00:00</t>
        </is>
      </c>
      <c r="D18075" t="inlineStr">
        <is>
          <t>verchange</t>
        </is>
      </c>
      <c r="E18075" t="inlineStr">
        <is>
          <t>geoip2</t>
        </is>
      </c>
      <c r="F18075">
        <f>=2.6.0</f>
        <v/>
      </c>
      <c r="G18075" t="inlineStr">
        <is>
          <t>geoip2</t>
        </is>
      </c>
      <c r="H18075">
        <f>=2.5.0</f>
        <v/>
      </c>
    </row>
    <row r="18076">
      <c r="A18076" t="inlineStr">
        <is>
          <t>cyphon</t>
        </is>
      </c>
      <c r="B18076" t="inlineStr">
        <is>
          <t>0d600e9ea2b81787812d11c41b2b660c01b623ee</t>
        </is>
      </c>
      <c r="C18076" t="inlineStr">
        <is>
          <t>2018-01-11 17:48:29+00:00</t>
        </is>
      </c>
      <c r="D18076" t="inlineStr">
        <is>
          <t>verchange</t>
        </is>
      </c>
      <c r="E18076" t="inlineStr">
        <is>
          <t>bleach</t>
        </is>
      </c>
      <c r="F18076">
        <f>=2.1.2</f>
        <v/>
      </c>
      <c r="G18076" t="inlineStr">
        <is>
          <t>bleach</t>
        </is>
      </c>
      <c r="H18076">
        <f>=2.1.1</f>
        <v/>
      </c>
    </row>
    <row r="18077">
      <c r="A18077" t="inlineStr">
        <is>
          <t>cyphon</t>
        </is>
      </c>
      <c r="B18077" t="inlineStr">
        <is>
          <t>0d600e9ea2b81787812d11c41b2b660c01b623ee</t>
        </is>
      </c>
      <c r="C18077" t="inlineStr">
        <is>
          <t>2018-01-11 17:48:29+00:00</t>
        </is>
      </c>
      <c r="D18077" t="inlineStr">
        <is>
          <t>verchange</t>
        </is>
      </c>
      <c r="E18077" t="inlineStr">
        <is>
          <t>djangorestframework</t>
        </is>
      </c>
      <c r="F18077">
        <f>=3.7.7</f>
        <v/>
      </c>
      <c r="G18077" t="inlineStr">
        <is>
          <t>djangorestframework</t>
        </is>
      </c>
      <c r="H18077">
        <f>=3.6.4</f>
        <v/>
      </c>
    </row>
    <row r="18078">
      <c r="A18078" t="inlineStr">
        <is>
          <t>cyphon</t>
        </is>
      </c>
      <c r="B18078" t="inlineStr">
        <is>
          <t>0d600e9ea2b81787812d11c41b2b660c01b623ee</t>
        </is>
      </c>
      <c r="C18078" t="inlineStr">
        <is>
          <t>2018-01-11 17:48:29+00:00</t>
        </is>
      </c>
      <c r="D18078" t="inlineStr">
        <is>
          <t>verchange</t>
        </is>
      </c>
      <c r="E18078" t="inlineStr">
        <is>
          <t>selenium</t>
        </is>
      </c>
      <c r="F18078">
        <f>=3.8.1</f>
        <v/>
      </c>
      <c r="G18078" t="inlineStr">
        <is>
          <t>selenium</t>
        </is>
      </c>
      <c r="H18078">
        <f>=3.6.0</f>
        <v/>
      </c>
    </row>
    <row r="18079">
      <c r="A18079" t="inlineStr">
        <is>
          <t>cyphon</t>
        </is>
      </c>
      <c r="B18079" t="inlineStr">
        <is>
          <t>0d600e9ea2b81787812d11c41b2b660c01b623ee</t>
        </is>
      </c>
      <c r="C18079" t="inlineStr">
        <is>
          <t>2018-01-11 17:48:29+00:00</t>
        </is>
      </c>
      <c r="D18079" t="inlineStr">
        <is>
          <t>verchange</t>
        </is>
      </c>
      <c r="E18079" t="inlineStr">
        <is>
          <t>django-ckeditor</t>
        </is>
      </c>
      <c r="F18079">
        <f>=5.4.0</f>
        <v/>
      </c>
      <c r="G18079" t="inlineStr">
        <is>
          <t>django-ckeditor</t>
        </is>
      </c>
      <c r="H18079">
        <f>=5.3.0</f>
        <v/>
      </c>
    </row>
    <row r="18080">
      <c r="A18080" t="inlineStr">
        <is>
          <t>cyphon</t>
        </is>
      </c>
      <c r="B18080" t="inlineStr">
        <is>
          <t>0d600e9ea2b81787812d11c41b2b660c01b623ee</t>
        </is>
      </c>
      <c r="C18080" t="inlineStr">
        <is>
          <t>2018-01-11 17:48:29+00:00</t>
        </is>
      </c>
      <c r="D18080" t="inlineStr">
        <is>
          <t>verchange</t>
        </is>
      </c>
      <c r="E18080" t="inlineStr">
        <is>
          <t>django-mailbox</t>
        </is>
      </c>
      <c r="F18080">
        <f>=4.6.0</f>
        <v/>
      </c>
      <c r="G18080" t="inlineStr">
        <is>
          <t>django-mailbox</t>
        </is>
      </c>
      <c r="H18080">
        <f>=4.5.4</f>
        <v/>
      </c>
    </row>
    <row r="18081">
      <c r="A18081" t="inlineStr">
        <is>
          <t>cyphon</t>
        </is>
      </c>
      <c r="B18081" t="inlineStr">
        <is>
          <t>0d600e9ea2b81787812d11c41b2b660c01b623ee</t>
        </is>
      </c>
      <c r="C18081" t="inlineStr">
        <is>
          <t>2018-01-11 17:48:29+00:00</t>
        </is>
      </c>
      <c r="D18081" t="inlineStr">
        <is>
          <t>verchange</t>
        </is>
      </c>
      <c r="E18081" t="inlineStr">
        <is>
          <t>Django</t>
        </is>
      </c>
      <c r="F18081">
        <f>=1.11.7</f>
        <v/>
      </c>
      <c r="G18081" t="inlineStr">
        <is>
          <t>Django</t>
        </is>
      </c>
      <c r="H18081">
        <f>=1.11.6</f>
        <v/>
      </c>
    </row>
    <row r="18082">
      <c r="A18082" t="inlineStr">
        <is>
          <t>cyphon</t>
        </is>
      </c>
      <c r="B18082" t="inlineStr">
        <is>
          <t>0d600e9ea2b81787812d11c41b2b660c01b623ee</t>
        </is>
      </c>
      <c r="C18082" t="inlineStr">
        <is>
          <t>2018-01-11 17:48:29+00:00</t>
        </is>
      </c>
      <c r="D18082" t="inlineStr">
        <is>
          <t>verchange</t>
        </is>
      </c>
      <c r="E18082" t="inlineStr">
        <is>
          <t>Pillow</t>
        </is>
      </c>
      <c r="F18082">
        <f>=5.0.0</f>
        <v/>
      </c>
      <c r="G18082" t="inlineStr">
        <is>
          <t>Pillow</t>
        </is>
      </c>
      <c r="H18082">
        <f>=4.3.0</f>
        <v/>
      </c>
    </row>
    <row r="18083">
      <c r="A18083" t="inlineStr">
        <is>
          <t>cyphon</t>
        </is>
      </c>
      <c r="B18083" t="inlineStr">
        <is>
          <t>0d600e9ea2b81787812d11c41b2b660c01b623ee</t>
        </is>
      </c>
      <c r="C18083" t="inlineStr">
        <is>
          <t>2018-01-11 17:48:29+00:00</t>
        </is>
      </c>
      <c r="D18083" t="inlineStr">
        <is>
          <t>verchange</t>
        </is>
      </c>
      <c r="E18083" t="inlineStr">
        <is>
          <t>pymongo</t>
        </is>
      </c>
      <c r="F18083">
        <f>=3.6.0</f>
        <v/>
      </c>
      <c r="G18083" t="inlineStr">
        <is>
          <t>pymongo</t>
        </is>
      </c>
      <c r="H18083">
        <f>=3.5.1</f>
        <v/>
      </c>
    </row>
    <row r="18084">
      <c r="A18084" t="inlineStr">
        <is>
          <t>cyphon</t>
        </is>
      </c>
      <c r="B18084" t="inlineStr">
        <is>
          <t>0d600e9ea2b81787812d11c41b2b660c01b623ee</t>
        </is>
      </c>
      <c r="C18084" t="inlineStr">
        <is>
          <t>2018-01-11 17:48:29+00:00</t>
        </is>
      </c>
      <c r="D18084" t="inlineStr">
        <is>
          <t>verchange</t>
        </is>
      </c>
      <c r="E18084" t="inlineStr">
        <is>
          <t>cryptography</t>
        </is>
      </c>
      <c r="F18084">
        <f>=2.1.4</f>
        <v/>
      </c>
      <c r="G18084" t="inlineStr">
        <is>
          <t>cryptography</t>
        </is>
      </c>
      <c r="H18084">
        <f>=2.1.1</f>
        <v/>
      </c>
    </row>
    <row r="18085">
      <c r="A18085" t="inlineStr">
        <is>
          <t>cyphon</t>
        </is>
      </c>
      <c r="B18085" t="inlineStr">
        <is>
          <t>0d600e9ea2b81787812d11c41b2b660c01b623ee</t>
        </is>
      </c>
      <c r="C18085" t="inlineStr">
        <is>
          <t>2018-01-11 17:48:29+00:00</t>
        </is>
      </c>
      <c r="D18085" t="inlineStr">
        <is>
          <t>verchange</t>
        </is>
      </c>
      <c r="E18085" t="inlineStr">
        <is>
          <t>ec2-metadata</t>
        </is>
      </c>
      <c r="F18085">
        <f>=1.6.0</f>
        <v/>
      </c>
      <c r="G18085" t="inlineStr">
        <is>
          <t>ec2-metadata</t>
        </is>
      </c>
      <c r="H18085">
        <f>=1.2.1</f>
        <v/>
      </c>
    </row>
    <row r="18086">
      <c r="A18086" t="inlineStr">
        <is>
          <t>cyphon</t>
        </is>
      </c>
      <c r="B18086" t="inlineStr">
        <is>
          <t>0d600e9ea2b81787812d11c41b2b660c01b623ee</t>
        </is>
      </c>
      <c r="C18086" t="inlineStr">
        <is>
          <t>2018-01-11 17:48:29+00:00</t>
        </is>
      </c>
      <c r="D18086" t="inlineStr">
        <is>
          <t>verchange</t>
        </is>
      </c>
      <c r="E18086" t="inlineStr">
        <is>
          <t>html5lib</t>
        </is>
      </c>
      <c r="F18086">
        <f>=1.0.1</f>
        <v/>
      </c>
      <c r="G18086" t="inlineStr">
        <is>
          <t>html5lib</t>
        </is>
      </c>
      <c r="H18086">
        <f>=0.999999999</f>
        <v/>
      </c>
    </row>
    <row r="18087">
      <c r="A18087" t="inlineStr">
        <is>
          <t>cyphon</t>
        </is>
      </c>
      <c r="B18087" t="inlineStr">
        <is>
          <t>0d600e9ea2b81787812d11c41b2b660c01b623ee</t>
        </is>
      </c>
      <c r="C18087" t="inlineStr">
        <is>
          <t>2018-01-11 17:48:29+00:00</t>
        </is>
      </c>
      <c r="D18087" t="inlineStr">
        <is>
          <t>verchange</t>
        </is>
      </c>
      <c r="E18087" t="inlineStr">
        <is>
          <t>django-filter</t>
        </is>
      </c>
      <c r="F18087">
        <f>=1.1.0</f>
        <v/>
      </c>
      <c r="G18087" t="inlineStr">
        <is>
          <t>django-filter</t>
        </is>
      </c>
      <c r="H18087">
        <f>=1.0.4</f>
        <v/>
      </c>
    </row>
    <row r="18088">
      <c r="A18088" t="inlineStr">
        <is>
          <t>cyphon</t>
        </is>
      </c>
      <c r="B18088" t="inlineStr">
        <is>
          <t>0d600e9ea2b81787812d11c41b2b660c01b623ee</t>
        </is>
      </c>
      <c r="C18088" t="inlineStr">
        <is>
          <t>2018-01-11 17:48:29+00:00</t>
        </is>
      </c>
      <c r="D18088" t="inlineStr">
        <is>
          <t>verchange</t>
        </is>
      </c>
      <c r="E18088" t="inlineStr">
        <is>
          <t>pytz</t>
        </is>
      </c>
      <c r="F18088">
        <f>=2017.3</f>
        <v/>
      </c>
      <c r="G18088" t="inlineStr">
        <is>
          <t>pytz</t>
        </is>
      </c>
      <c r="H18088">
        <f>=2017.2</f>
        <v/>
      </c>
    </row>
    <row r="18089">
      <c r="A18089" t="inlineStr">
        <is>
          <t>cyphon</t>
        </is>
      </c>
      <c r="B18089" t="inlineStr">
        <is>
          <t>0d600e9ea2b81787812d11c41b2b660c01b623ee</t>
        </is>
      </c>
      <c r="C18089" t="inlineStr">
        <is>
          <t>2018-01-11 17:48:29+00:00</t>
        </is>
      </c>
      <c r="D18089" t="inlineStr">
        <is>
          <t>verchange</t>
        </is>
      </c>
      <c r="E18089" t="inlineStr">
        <is>
          <t>pika</t>
        </is>
      </c>
      <c r="F18089">
        <f>=0.11.2</f>
        <v/>
      </c>
      <c r="G18089" t="inlineStr">
        <is>
          <t>pika</t>
        </is>
      </c>
      <c r="H18089">
        <f>=0.11.0</f>
        <v/>
      </c>
    </row>
    <row r="18090">
      <c r="A18090" t="inlineStr">
        <is>
          <t>cyphon</t>
        </is>
      </c>
      <c r="B18090" t="inlineStr">
        <is>
          <t>0d600e9ea2b81787812d11c41b2b660c01b623ee</t>
        </is>
      </c>
      <c r="C18090" t="inlineStr">
        <is>
          <t>2018-01-11 17:48:29+00:00</t>
        </is>
      </c>
      <c r="D18090" t="inlineStr">
        <is>
          <t>verchange</t>
        </is>
      </c>
      <c r="E18090" t="inlineStr">
        <is>
          <t>textblob</t>
        </is>
      </c>
      <c r="F18090">
        <f>=0.15.0</f>
        <v/>
      </c>
      <c r="G18090" t="inlineStr">
        <is>
          <t>textblob</t>
        </is>
      </c>
      <c r="H18090">
        <f>=0.13.0</f>
        <v/>
      </c>
    </row>
    <row r="18091">
      <c r="A18091" t="inlineStr">
        <is>
          <t>cyphon</t>
        </is>
      </c>
      <c r="B18091" t="inlineStr">
        <is>
          <t>0d600e9ea2b81787812d11c41b2b660c01b623ee</t>
        </is>
      </c>
      <c r="C18091" t="inlineStr">
        <is>
          <t>2018-01-11 17:48:29+00:00</t>
        </is>
      </c>
      <c r="D18091" t="inlineStr">
        <is>
          <t>verchange</t>
        </is>
      </c>
      <c r="E18091" t="inlineStr">
        <is>
          <t>django-extensions</t>
        </is>
      </c>
      <c r="F18091">
        <f>=1.9.9</f>
        <v/>
      </c>
      <c r="G18091" t="inlineStr">
        <is>
          <t>django-extensions</t>
        </is>
      </c>
      <c r="H18091">
        <f>=1.9.1</f>
        <v/>
      </c>
    </row>
    <row r="18092">
      <c r="A18092" t="inlineStr">
        <is>
          <t>cyphon</t>
        </is>
      </c>
      <c r="B18092" t="inlineStr">
        <is>
          <t>0d600e9ea2b81787812d11c41b2b660c01b623ee</t>
        </is>
      </c>
      <c r="C18092" t="inlineStr">
        <is>
          <t>2018-01-11 17:48:29+00:00</t>
        </is>
      </c>
      <c r="D18092" t="inlineStr">
        <is>
          <t>verchange</t>
        </is>
      </c>
      <c r="E18092" t="inlineStr">
        <is>
          <t>boto3</t>
        </is>
      </c>
      <c r="F18092">
        <f>=1.5.12</f>
        <v/>
      </c>
      <c r="G18092" t="inlineStr">
        <is>
          <t>boto3</t>
        </is>
      </c>
      <c r="H18092">
        <f>=1.4.7</f>
        <v/>
      </c>
    </row>
    <row r="18093">
      <c r="A18093" t="inlineStr">
        <is>
          <t>cyphon</t>
        </is>
      </c>
      <c r="B18093" t="inlineStr">
        <is>
          <t>0d600e9ea2b81787812d11c41b2b660c01b623ee</t>
        </is>
      </c>
      <c r="C18093" t="inlineStr">
        <is>
          <t>2018-01-11 17:48:29+00:00</t>
        </is>
      </c>
      <c r="D18093" t="inlineStr">
        <is>
          <t>verchange</t>
        </is>
      </c>
      <c r="E18093" t="inlineStr">
        <is>
          <t>testfixtures</t>
        </is>
      </c>
      <c r="F18093">
        <f>=5.3.1</f>
        <v/>
      </c>
      <c r="G18093" t="inlineStr">
        <is>
          <t>testfixtures</t>
        </is>
      </c>
      <c r="H18093">
        <f>=5.2.0</f>
        <v/>
      </c>
    </row>
    <row r="18094">
      <c r="A18094" t="inlineStr">
        <is>
          <t>cyphon</t>
        </is>
      </c>
      <c r="B18094" t="inlineStr">
        <is>
          <t>0d600e9ea2b81787812d11c41b2b660c01b623ee</t>
        </is>
      </c>
      <c r="C18094" t="inlineStr">
        <is>
          <t>2018-01-11 17:48:29+00:00</t>
        </is>
      </c>
      <c r="D18094" t="inlineStr">
        <is>
          <t>verchange</t>
        </is>
      </c>
      <c r="E18094" t="inlineStr">
        <is>
          <t>django-s3-storage</t>
        </is>
      </c>
      <c r="F18094">
        <f>=0.12.3</f>
        <v/>
      </c>
      <c r="G18094" t="inlineStr">
        <is>
          <t>django-s3-storage</t>
        </is>
      </c>
      <c r="H18094">
        <f>=0.12.0</f>
        <v/>
      </c>
    </row>
    <row r="18095">
      <c r="A18095" t="inlineStr">
        <is>
          <t>cyphon</t>
        </is>
      </c>
      <c r="B18095" t="inlineStr">
        <is>
          <t>634e2d911888792a490e3ac7f77d8b54a1ab2580</t>
        </is>
      </c>
      <c r="C18095" t="inlineStr">
        <is>
          <t>2018-02-06 21:36:09+00:00</t>
        </is>
      </c>
      <c r="D18095" t="inlineStr">
        <is>
          <t>verchange</t>
        </is>
      </c>
      <c r="E18095" t="inlineStr">
        <is>
          <t>elasticsearch</t>
        </is>
      </c>
      <c r="F18095">
        <f>=5.5.2</f>
        <v/>
      </c>
      <c r="G18095" t="inlineStr">
        <is>
          <t>elasticsearch</t>
        </is>
      </c>
      <c r="H18095">
        <f>=5.4.0</f>
        <v/>
      </c>
    </row>
    <row r="18096">
      <c r="A18096" t="inlineStr">
        <is>
          <t>cyphon</t>
        </is>
      </c>
      <c r="B18096" t="inlineStr">
        <is>
          <t>634e2d911888792a490e3ac7f77d8b54a1ab2580</t>
        </is>
      </c>
      <c r="C18096" t="inlineStr">
        <is>
          <t>2018-02-06 21:36:09+00:00</t>
        </is>
      </c>
      <c r="D18096" t="inlineStr">
        <is>
          <t>verchange</t>
        </is>
      </c>
      <c r="E18096" t="inlineStr">
        <is>
          <t>six</t>
        </is>
      </c>
      <c r="F18096">
        <f>=1.11.0</f>
        <v/>
      </c>
      <c r="G18096" t="inlineStr">
        <is>
          <t>six</t>
        </is>
      </c>
      <c r="H18096">
        <f>=1.10.0</f>
        <v/>
      </c>
    </row>
    <row r="18097">
      <c r="A18097" t="inlineStr">
        <is>
          <t>cyphon</t>
        </is>
      </c>
      <c r="B18097" t="inlineStr">
        <is>
          <t>634e2d911888792a490e3ac7f77d8b54a1ab2580</t>
        </is>
      </c>
      <c r="C18097" t="inlineStr">
        <is>
          <t>2018-02-06 21:36:09+00:00</t>
        </is>
      </c>
      <c r="D18097" t="inlineStr">
        <is>
          <t>verchange</t>
        </is>
      </c>
      <c r="E18097" t="inlineStr">
        <is>
          <t>geoip2</t>
        </is>
      </c>
      <c r="F18097">
        <f>=2.7.0</f>
        <v/>
      </c>
      <c r="G18097" t="inlineStr">
        <is>
          <t>geoip2</t>
        </is>
      </c>
      <c r="H18097">
        <f>=2.6.0</f>
        <v/>
      </c>
    </row>
    <row r="18098">
      <c r="A18098" t="inlineStr">
        <is>
          <t>cyphon</t>
        </is>
      </c>
      <c r="B18098" t="inlineStr">
        <is>
          <t>634e2d911888792a490e3ac7f77d8b54a1ab2580</t>
        </is>
      </c>
      <c r="C18098" t="inlineStr">
        <is>
          <t>2018-02-06 21:36:09+00:00</t>
        </is>
      </c>
      <c r="D18098" t="inlineStr">
        <is>
          <t>verchange</t>
        </is>
      </c>
      <c r="E18098" t="inlineStr">
        <is>
          <t>boto3</t>
        </is>
      </c>
      <c r="F18098">
        <f>=1.5.23</f>
        <v/>
      </c>
      <c r="G18098" t="inlineStr">
        <is>
          <t>boto3</t>
        </is>
      </c>
      <c r="H18098">
        <f>=1.5.12</f>
        <v/>
      </c>
    </row>
    <row r="18099">
      <c r="A18099" t="inlineStr">
        <is>
          <t>cyphon</t>
        </is>
      </c>
      <c r="B18099" t="inlineStr">
        <is>
          <t>634e2d911888792a490e3ac7f77d8b54a1ab2580</t>
        </is>
      </c>
      <c r="C18099" t="inlineStr">
        <is>
          <t>2018-02-06 21:36:09+00:00</t>
        </is>
      </c>
      <c r="D18099" t="inlineStr">
        <is>
          <t>verchange</t>
        </is>
      </c>
      <c r="E18099" t="inlineStr">
        <is>
          <t>django-grappelli</t>
        </is>
      </c>
      <c r="F18099">
        <f>=2.11.1</f>
        <v/>
      </c>
      <c r="G18099" t="inlineStr">
        <is>
          <t>django-grappelli</t>
        </is>
      </c>
      <c r="H18099">
        <f>=2.10.1</f>
        <v/>
      </c>
    </row>
    <row r="18100">
      <c r="A18100" t="inlineStr">
        <is>
          <t>cyphon</t>
        </is>
      </c>
      <c r="B18100" t="inlineStr">
        <is>
          <t>634e2d911888792a490e3ac7f77d8b54a1ab2580</t>
        </is>
      </c>
      <c r="C18100" t="inlineStr">
        <is>
          <t>2018-02-06 21:36:09+00:00</t>
        </is>
      </c>
      <c r="D18100" t="inlineStr">
        <is>
          <t>verchange</t>
        </is>
      </c>
      <c r="E18100" t="inlineStr">
        <is>
          <t>selenium</t>
        </is>
      </c>
      <c r="F18100">
        <f>=3.9.0</f>
        <v/>
      </c>
      <c r="G18100" t="inlineStr">
        <is>
          <t>selenium</t>
        </is>
      </c>
      <c r="H18100">
        <f>=3.8.1</f>
        <v/>
      </c>
    </row>
    <row r="18101">
      <c r="A18101" t="inlineStr">
        <is>
          <t>cyphon</t>
        </is>
      </c>
      <c r="B18101" t="inlineStr">
        <is>
          <t>634e2d911888792a490e3ac7f77d8b54a1ab2580</t>
        </is>
      </c>
      <c r="C18101" t="inlineStr">
        <is>
          <t>2018-02-06 21:36:09+00:00</t>
        </is>
      </c>
      <c r="D18101" t="inlineStr">
        <is>
          <t>verchange</t>
        </is>
      </c>
      <c r="E18101" t="inlineStr">
        <is>
          <t>textblob</t>
        </is>
      </c>
      <c r="F18101">
        <f>=0.15.1</f>
        <v/>
      </c>
      <c r="G18101" t="inlineStr">
        <is>
          <t>textblob</t>
        </is>
      </c>
      <c r="H18101">
        <f>=0.15.0</f>
        <v/>
      </c>
    </row>
    <row r="18102">
      <c r="A18102" t="inlineStr">
        <is>
          <t>cyphon</t>
        </is>
      </c>
      <c r="B18102" t="inlineStr">
        <is>
          <t>634e2d911888792a490e3ac7f77d8b54a1ab2580</t>
        </is>
      </c>
      <c r="C18102" t="inlineStr">
        <is>
          <t>2018-02-06 21:36:09+00:00</t>
        </is>
      </c>
      <c r="D18102" t="inlineStr">
        <is>
          <t>verchange</t>
        </is>
      </c>
      <c r="E18102" t="inlineStr">
        <is>
          <t>django-mailbox</t>
        </is>
      </c>
      <c r="F18102">
        <f>=4.7.0</f>
        <v/>
      </c>
      <c r="G18102" t="inlineStr">
        <is>
          <t>django-mailbox</t>
        </is>
      </c>
      <c r="H18102">
        <f>=4.6.0</f>
        <v/>
      </c>
    </row>
    <row r="18103">
      <c r="A18103" t="inlineStr">
        <is>
          <t>cyphon</t>
        </is>
      </c>
      <c r="B18103" t="inlineStr">
        <is>
          <t>634e2d911888792a490e3ac7f77d8b54a1ab2580</t>
        </is>
      </c>
      <c r="C18103" t="inlineStr">
        <is>
          <t>2018-02-06 21:36:09+00:00</t>
        </is>
      </c>
      <c r="D18103" t="inlineStr">
        <is>
          <t>verchange</t>
        </is>
      </c>
      <c r="E18103" t="inlineStr">
        <is>
          <t>Django</t>
        </is>
      </c>
      <c r="F18103">
        <f>=1.11.10</f>
        <v/>
      </c>
      <c r="G18103" t="inlineStr">
        <is>
          <t>Django</t>
        </is>
      </c>
      <c r="H18103">
        <f>=1.11.7</f>
        <v/>
      </c>
    </row>
    <row r="18104">
      <c r="A18104" t="inlineStr">
        <is>
          <t>cyphon</t>
        </is>
      </c>
      <c r="B18104" t="inlineStr">
        <is>
          <t>634e2d911888792a490e3ac7f77d8b54a1ab2580</t>
        </is>
      </c>
      <c r="C18104" t="inlineStr">
        <is>
          <t>2018-02-06 21:36:09+00:00</t>
        </is>
      </c>
      <c r="D18104" t="inlineStr">
        <is>
          <t>verchange</t>
        </is>
      </c>
      <c r="E18104" t="inlineStr">
        <is>
          <t>testfixtures</t>
        </is>
      </c>
      <c r="F18104">
        <f>=5.4.0</f>
        <v/>
      </c>
      <c r="G18104" t="inlineStr">
        <is>
          <t>testfixtures</t>
        </is>
      </c>
      <c r="H18104">
        <f>=5.3.1</f>
        <v/>
      </c>
    </row>
    <row r="18105">
      <c r="A18105" t="inlineStr">
        <is>
          <t>cyphon</t>
        </is>
      </c>
      <c r="B18105" t="inlineStr">
        <is>
          <t>634e2d911888792a490e3ac7f77d8b54a1ab2580</t>
        </is>
      </c>
      <c r="C18105" t="inlineStr">
        <is>
          <t>2018-02-06 21:36:09+00:00</t>
        </is>
      </c>
      <c r="D18105" t="inlineStr">
        <is>
          <t>verchange</t>
        </is>
      </c>
      <c r="E18105" t="inlineStr">
        <is>
          <t>jira</t>
        </is>
      </c>
      <c r="F18105">
        <f>=1.0.11</f>
        <v/>
      </c>
      <c r="G18105" t="inlineStr">
        <is>
          <t>jira</t>
        </is>
      </c>
      <c r="H18105">
        <f>=1.0.10</f>
        <v/>
      </c>
    </row>
    <row r="18106">
      <c r="A18106" t="inlineStr">
        <is>
          <t>cyphon</t>
        </is>
      </c>
      <c r="B18106" t="inlineStr">
        <is>
          <t>4c42a23ea9250de3b6a51207ac10c2a1987c0ab6</t>
        </is>
      </c>
      <c r="C18106" t="inlineStr">
        <is>
          <t>2018-03-22 19:31:09+00:00</t>
        </is>
      </c>
      <c r="D18106" t="inlineStr">
        <is>
          <t>verchange</t>
        </is>
      </c>
      <c r="E18106" t="inlineStr">
        <is>
          <t>geopy</t>
        </is>
      </c>
      <c r="F18106">
        <f>=1.12.0</f>
        <v/>
      </c>
      <c r="G18106" t="inlineStr">
        <is>
          <t>geopy</t>
        </is>
      </c>
      <c r="H18106">
        <f>=1.11.0</f>
        <v/>
      </c>
    </row>
    <row r="18107">
      <c r="A18107" t="inlineStr">
        <is>
          <t>cyphon</t>
        </is>
      </c>
      <c r="B18107" t="inlineStr">
        <is>
          <t>4c42a23ea9250de3b6a51207ac10c2a1987c0ab6</t>
        </is>
      </c>
      <c r="C18107" t="inlineStr">
        <is>
          <t>2018-03-22 19:31:09+00:00</t>
        </is>
      </c>
      <c r="D18107" t="inlineStr">
        <is>
          <t>verchange</t>
        </is>
      </c>
      <c r="E18107" t="inlineStr">
        <is>
          <t>psycopg2</t>
        </is>
      </c>
      <c r="F18107">
        <f>=2.7.4</f>
        <v/>
      </c>
      <c r="G18107" t="inlineStr">
        <is>
          <t>psycopg2</t>
        </is>
      </c>
      <c r="H18107">
        <f>=2.7.3.2</f>
        <v/>
      </c>
    </row>
    <row r="18108">
      <c r="A18108" t="inlineStr">
        <is>
          <t>cyphon</t>
        </is>
      </c>
      <c r="B18108" t="inlineStr">
        <is>
          <t>4c42a23ea9250de3b6a51207ac10c2a1987c0ab6</t>
        </is>
      </c>
      <c r="C18108" t="inlineStr">
        <is>
          <t>2018-03-22 19:31:09+00:00</t>
        </is>
      </c>
      <c r="D18108" t="inlineStr">
        <is>
          <t>verchange</t>
        </is>
      </c>
      <c r="E18108" t="inlineStr">
        <is>
          <t>oauthlib</t>
        </is>
      </c>
      <c r="F18108">
        <f>=2.0.7</f>
        <v/>
      </c>
      <c r="G18108" t="inlineStr">
        <is>
          <t>oauthlib</t>
        </is>
      </c>
      <c r="H18108">
        <f>=2.0.6</f>
        <v/>
      </c>
    </row>
    <row r="18109">
      <c r="A18109" t="inlineStr">
        <is>
          <t>cyphon</t>
        </is>
      </c>
      <c r="B18109" t="inlineStr">
        <is>
          <t>4c42a23ea9250de3b6a51207ac10c2a1987c0ab6</t>
        </is>
      </c>
      <c r="C18109" t="inlineStr">
        <is>
          <t>2018-03-22 19:31:09+00:00</t>
        </is>
      </c>
      <c r="D18109" t="inlineStr">
        <is>
          <t>verchange</t>
        </is>
      </c>
      <c r="E18109" t="inlineStr">
        <is>
          <t>bleach</t>
        </is>
      </c>
      <c r="F18109">
        <f>=2.1.3</f>
        <v/>
      </c>
      <c r="G18109" t="inlineStr">
        <is>
          <t>bleach</t>
        </is>
      </c>
      <c r="H18109">
        <f>=2.1.2</f>
        <v/>
      </c>
    </row>
    <row r="18110">
      <c r="A18110" t="inlineStr">
        <is>
          <t>cyphon</t>
        </is>
      </c>
      <c r="B18110" t="inlineStr">
        <is>
          <t>4c42a23ea9250de3b6a51207ac10c2a1987c0ab6</t>
        </is>
      </c>
      <c r="C18110" t="inlineStr">
        <is>
          <t>2018-03-22 19:31:09+00:00</t>
        </is>
      </c>
      <c r="D18110" t="inlineStr">
        <is>
          <t>verchange</t>
        </is>
      </c>
      <c r="E18110" t="inlineStr">
        <is>
          <t>tweepy</t>
        </is>
      </c>
      <c r="F18110">
        <f>=3.6.0</f>
        <v/>
      </c>
      <c r="G18110" t="inlineStr">
        <is>
          <t>tweepy</t>
        </is>
      </c>
      <c r="H18110">
        <f>=3.5.0</f>
        <v/>
      </c>
    </row>
    <row r="18111">
      <c r="A18111" t="inlineStr">
        <is>
          <t>cyphon</t>
        </is>
      </c>
      <c r="B18111" t="inlineStr">
        <is>
          <t>4c42a23ea9250de3b6a51207ac10c2a1987c0ab6</t>
        </is>
      </c>
      <c r="C18111" t="inlineStr">
        <is>
          <t>2018-03-22 19:31:09+00:00</t>
        </is>
      </c>
      <c r="D18111" t="inlineStr">
        <is>
          <t>verchange</t>
        </is>
      </c>
      <c r="E18111" t="inlineStr">
        <is>
          <t>PyJWT</t>
        </is>
      </c>
      <c r="F18111">
        <f>=1.6.1</f>
        <v/>
      </c>
      <c r="G18111" t="inlineStr">
        <is>
          <t>PyJWT</t>
        </is>
      </c>
      <c r="H18111">
        <f>=1.5.3</f>
        <v/>
      </c>
    </row>
    <row r="18112">
      <c r="A18112" t="inlineStr">
        <is>
          <t>cyphon</t>
        </is>
      </c>
      <c r="B18112" t="inlineStr">
        <is>
          <t>4c42a23ea9250de3b6a51207ac10c2a1987c0ab6</t>
        </is>
      </c>
      <c r="C18112" t="inlineStr">
        <is>
          <t>2018-03-22 19:31:09+00:00</t>
        </is>
      </c>
      <c r="D18112" t="inlineStr">
        <is>
          <t>verchange</t>
        </is>
      </c>
      <c r="E18112" t="inlineStr">
        <is>
          <t>selenium</t>
        </is>
      </c>
      <c r="F18112">
        <f>=3.11.0</f>
        <v/>
      </c>
      <c r="G18112" t="inlineStr">
        <is>
          <t>selenium</t>
        </is>
      </c>
      <c r="H18112">
        <f>=3.9.0</f>
        <v/>
      </c>
    </row>
    <row r="18113">
      <c r="A18113" t="inlineStr">
        <is>
          <t>cyphon</t>
        </is>
      </c>
      <c r="B18113" t="inlineStr">
        <is>
          <t>4c42a23ea9250de3b6a51207ac10c2a1987c0ab6</t>
        </is>
      </c>
      <c r="C18113" t="inlineStr">
        <is>
          <t>2018-03-22 19:31:09+00:00</t>
        </is>
      </c>
      <c r="D18113" t="inlineStr">
        <is>
          <t>verchange</t>
        </is>
      </c>
      <c r="E18113" t="inlineStr">
        <is>
          <t>django-mailbox</t>
        </is>
      </c>
      <c r="F18113">
        <f>=4.7.1</f>
        <v/>
      </c>
      <c r="G18113" t="inlineStr">
        <is>
          <t>django-mailbox</t>
        </is>
      </c>
      <c r="H18113">
        <f>=4.7.0</f>
        <v/>
      </c>
    </row>
    <row r="18114">
      <c r="A18114" t="inlineStr">
        <is>
          <t>cyphon</t>
        </is>
      </c>
      <c r="B18114" t="inlineStr">
        <is>
          <t>4c42a23ea9250de3b6a51207ac10c2a1987c0ab6</t>
        </is>
      </c>
      <c r="C18114" t="inlineStr">
        <is>
          <t>2018-03-22 19:31:09+00:00</t>
        </is>
      </c>
      <c r="D18114" t="inlineStr">
        <is>
          <t>verchange</t>
        </is>
      </c>
      <c r="E18114" t="inlineStr">
        <is>
          <t>Django</t>
        </is>
      </c>
      <c r="F18114">
        <f>=1.11.11</f>
        <v/>
      </c>
      <c r="G18114" t="inlineStr">
        <is>
          <t>Django</t>
        </is>
      </c>
      <c r="H18114">
        <f>=1.11.10</f>
        <v/>
      </c>
    </row>
    <row r="18115">
      <c r="A18115" t="inlineStr">
        <is>
          <t>cyphon</t>
        </is>
      </c>
      <c r="B18115" t="inlineStr">
        <is>
          <t>4c42a23ea9250de3b6a51207ac10c2a1987c0ab6</t>
        </is>
      </c>
      <c r="C18115" t="inlineStr">
        <is>
          <t>2018-03-22 19:31:09+00:00</t>
        </is>
      </c>
      <c r="D18115" t="inlineStr">
        <is>
          <t>verchange</t>
        </is>
      </c>
      <c r="E18115" t="inlineStr">
        <is>
          <t>pymongo</t>
        </is>
      </c>
      <c r="F18115">
        <f>=3.6.1</f>
        <v/>
      </c>
      <c r="G18115" t="inlineStr">
        <is>
          <t>pymongo</t>
        </is>
      </c>
      <c r="H18115">
        <f>=3.6.0</f>
        <v/>
      </c>
    </row>
    <row r="18116">
      <c r="A18116" t="inlineStr">
        <is>
          <t>cyphon</t>
        </is>
      </c>
      <c r="B18116" t="inlineStr">
        <is>
          <t>4c42a23ea9250de3b6a51207ac10c2a1987c0ab6</t>
        </is>
      </c>
      <c r="C18116" t="inlineStr">
        <is>
          <t>2018-03-22 19:31:09+00:00</t>
        </is>
      </c>
      <c r="D18116" t="inlineStr">
        <is>
          <t>verchange</t>
        </is>
      </c>
      <c r="E18116" t="inlineStr">
        <is>
          <t>cryptography</t>
        </is>
      </c>
      <c r="F18116">
        <f>=2.2.1</f>
        <v/>
      </c>
      <c r="G18116" t="inlineStr">
        <is>
          <t>cryptography</t>
        </is>
      </c>
      <c r="H18116">
        <f>=2.1.4</f>
        <v/>
      </c>
    </row>
    <row r="18117">
      <c r="A18117" t="inlineStr">
        <is>
          <t>cyphon</t>
        </is>
      </c>
      <c r="B18117" t="inlineStr">
        <is>
          <t>4c42a23ea9250de3b6a51207ac10c2a1987c0ab6</t>
        </is>
      </c>
      <c r="C18117" t="inlineStr">
        <is>
          <t>2018-03-22 19:31:09+00:00</t>
        </is>
      </c>
      <c r="D18117" t="inlineStr">
        <is>
          <t>verchange</t>
        </is>
      </c>
      <c r="E18117" t="inlineStr">
        <is>
          <t>django-constance</t>
        </is>
      </c>
      <c r="F18117">
        <f>=2.1.0</f>
        <v/>
      </c>
      <c r="G18117" t="inlineStr">
        <is>
          <t>django-constance</t>
        </is>
      </c>
      <c r="H18117">
        <f>=2.0.0</f>
        <v/>
      </c>
    </row>
    <row r="18118">
      <c r="A18118" t="inlineStr">
        <is>
          <t>cyphon</t>
        </is>
      </c>
      <c r="B18118" t="inlineStr">
        <is>
          <t>4c42a23ea9250de3b6a51207ac10c2a1987c0ab6</t>
        </is>
      </c>
      <c r="C18118" t="inlineStr">
        <is>
          <t>2018-03-22 19:31:09+00:00</t>
        </is>
      </c>
      <c r="D18118" t="inlineStr">
        <is>
          <t>verchange</t>
        </is>
      </c>
      <c r="E18118" t="inlineStr">
        <is>
          <t>pytz</t>
        </is>
      </c>
      <c r="F18118">
        <f>=2018.3</f>
        <v/>
      </c>
      <c r="G18118" t="inlineStr">
        <is>
          <t>pytz</t>
        </is>
      </c>
      <c r="H18118">
        <f>=2017.3</f>
        <v/>
      </c>
    </row>
    <row r="18119">
      <c r="A18119" t="inlineStr">
        <is>
          <t>cyphon</t>
        </is>
      </c>
      <c r="B18119" t="inlineStr">
        <is>
          <t>4c42a23ea9250de3b6a51207ac10c2a1987c0ab6</t>
        </is>
      </c>
      <c r="C18119" t="inlineStr">
        <is>
          <t>2018-03-22 19:31:09+00:00</t>
        </is>
      </c>
      <c r="D18119" t="inlineStr">
        <is>
          <t>verchange</t>
        </is>
      </c>
      <c r="E18119" t="inlineStr">
        <is>
          <t>httplib2</t>
        </is>
      </c>
      <c r="F18119">
        <f>=0.11.0</f>
        <v/>
      </c>
      <c r="G18119" t="inlineStr">
        <is>
          <t>httplib2</t>
        </is>
      </c>
      <c r="H18119">
        <f>=0.10.3</f>
        <v/>
      </c>
    </row>
    <row r="18120">
      <c r="A18120" t="inlineStr">
        <is>
          <t>cyphon</t>
        </is>
      </c>
      <c r="B18120" t="inlineStr">
        <is>
          <t>4c42a23ea9250de3b6a51207ac10c2a1987c0ab6</t>
        </is>
      </c>
      <c r="C18120" t="inlineStr">
        <is>
          <t>2018-03-22 19:31:09+00:00</t>
        </is>
      </c>
      <c r="D18120" t="inlineStr">
        <is>
          <t>verchange</t>
        </is>
      </c>
      <c r="E18120" t="inlineStr">
        <is>
          <t>python-dateutil</t>
        </is>
      </c>
      <c r="F18120">
        <f>=2.7.0</f>
        <v/>
      </c>
      <c r="G18120" t="inlineStr">
        <is>
          <t>python-dateutil</t>
        </is>
      </c>
      <c r="H18120">
        <f>=2.6.1</f>
        <v/>
      </c>
    </row>
    <row r="18121">
      <c r="A18121" t="inlineStr">
        <is>
          <t>cyphon</t>
        </is>
      </c>
      <c r="B18121" t="inlineStr">
        <is>
          <t>4c42a23ea9250de3b6a51207ac10c2a1987c0ab6</t>
        </is>
      </c>
      <c r="C18121" t="inlineStr">
        <is>
          <t>2018-03-22 19:31:09+00:00</t>
        </is>
      </c>
      <c r="D18121" t="inlineStr">
        <is>
          <t>verchange</t>
        </is>
      </c>
      <c r="E18121" t="inlineStr">
        <is>
          <t>django-extensions</t>
        </is>
      </c>
      <c r="F18121">
        <f>=2.0.6</f>
        <v/>
      </c>
      <c r="G18121" t="inlineStr">
        <is>
          <t>django-extensions</t>
        </is>
      </c>
      <c r="H18121">
        <f>=1.9.9</f>
        <v/>
      </c>
    </row>
    <row r="18122">
      <c r="A18122" t="inlineStr">
        <is>
          <t>cyphon</t>
        </is>
      </c>
      <c r="B18122" t="inlineStr">
        <is>
          <t>4c42a23ea9250de3b6a51207ac10c2a1987c0ab6</t>
        </is>
      </c>
      <c r="C18122" t="inlineStr">
        <is>
          <t>2018-03-22 19:31:09+00:00</t>
        </is>
      </c>
      <c r="D18122" t="inlineStr">
        <is>
          <t>verchange</t>
        </is>
      </c>
      <c r="E18122" t="inlineStr">
        <is>
          <t>boto3</t>
        </is>
      </c>
      <c r="F18122">
        <f>=1.6.14</f>
        <v/>
      </c>
      <c r="G18122" t="inlineStr">
        <is>
          <t>boto3</t>
        </is>
      </c>
      <c r="H18122">
        <f>=1.5.23</f>
        <v/>
      </c>
    </row>
    <row r="18123">
      <c r="A18123" t="inlineStr">
        <is>
          <t>cyphon</t>
        </is>
      </c>
      <c r="B18123" t="inlineStr">
        <is>
          <t>4c42a23ea9250de3b6a51207ac10c2a1987c0ab6</t>
        </is>
      </c>
      <c r="C18123" t="inlineStr">
        <is>
          <t>2018-03-22 19:31:09+00:00</t>
        </is>
      </c>
      <c r="D18123" t="inlineStr">
        <is>
          <t>verchange</t>
        </is>
      </c>
      <c r="E18123" t="inlineStr">
        <is>
          <t>django-s3-storage</t>
        </is>
      </c>
      <c r="F18123">
        <f>=0.12.4</f>
        <v/>
      </c>
      <c r="G18123" t="inlineStr">
        <is>
          <t>django-s3-storage</t>
        </is>
      </c>
      <c r="H18123">
        <f>=0.12.3</f>
        <v/>
      </c>
    </row>
    <row r="18124">
      <c r="A18124" t="inlineStr">
        <is>
          <t>cyphon</t>
        </is>
      </c>
      <c r="B18124" t="inlineStr">
        <is>
          <t>4c42a23ea9250de3b6a51207ac10c2a1987c0ab6</t>
        </is>
      </c>
      <c r="C18124" t="inlineStr">
        <is>
          <t>2018-03-22 19:31:09+00:00</t>
        </is>
      </c>
      <c r="D18124" t="inlineStr">
        <is>
          <t>verchange</t>
        </is>
      </c>
      <c r="E18124" t="inlineStr">
        <is>
          <t>jira</t>
        </is>
      </c>
      <c r="F18124">
        <f>=1.0.14</f>
        <v/>
      </c>
      <c r="G18124" t="inlineStr">
        <is>
          <t>jira</t>
        </is>
      </c>
      <c r="H18124">
        <f>=1.0.11</f>
        <v/>
      </c>
    </row>
    <row r="18125">
      <c r="A18125" t="inlineStr">
        <is>
          <t>cyphon</t>
        </is>
      </c>
      <c r="B18125" t="inlineStr">
        <is>
          <t>d626e0bd663978ae6b9604975a219b76d00cc991</t>
        </is>
      </c>
      <c r="C18125" t="inlineStr">
        <is>
          <t>2018-04-02 13:56:41+00:00</t>
        </is>
      </c>
      <c r="D18125" t="inlineStr">
        <is>
          <t>verchange</t>
        </is>
      </c>
      <c r="E18125" t="inlineStr">
        <is>
          <t>httplib2</t>
        </is>
      </c>
      <c r="F18125">
        <f>=0.11.3</f>
        <v/>
      </c>
      <c r="G18125" t="inlineStr">
        <is>
          <t>httplib2</t>
        </is>
      </c>
      <c r="H18125">
        <f>=0.11.0</f>
        <v/>
      </c>
    </row>
    <row r="18126">
      <c r="A18126" t="inlineStr">
        <is>
          <t>cyphon</t>
        </is>
      </c>
      <c r="B18126" t="inlineStr">
        <is>
          <t>d626e0bd663978ae6b9604975a219b76d00cc991</t>
        </is>
      </c>
      <c r="C18126" t="inlineStr">
        <is>
          <t>2018-04-02 13:56:41+00:00</t>
        </is>
      </c>
      <c r="D18126" t="inlineStr">
        <is>
          <t>verchange</t>
        </is>
      </c>
      <c r="E18126" t="inlineStr">
        <is>
          <t>python-dateutil</t>
        </is>
      </c>
      <c r="F18126">
        <f>=2.7.2</f>
        <v/>
      </c>
      <c r="G18126" t="inlineStr">
        <is>
          <t>python-dateutil</t>
        </is>
      </c>
      <c r="H18126">
        <f>=2.7.0</f>
        <v/>
      </c>
    </row>
    <row r="18127">
      <c r="A18127" t="inlineStr">
        <is>
          <t>cyphon</t>
        </is>
      </c>
      <c r="B18127" t="inlineStr">
        <is>
          <t>d626e0bd663978ae6b9604975a219b76d00cc991</t>
        </is>
      </c>
      <c r="C18127" t="inlineStr">
        <is>
          <t>2018-04-02 13:56:41+00:00</t>
        </is>
      </c>
      <c r="D18127" t="inlineStr">
        <is>
          <t>verchange</t>
        </is>
      </c>
      <c r="E18127" t="inlineStr">
        <is>
          <t>testfixtures</t>
        </is>
      </c>
      <c r="F18127">
        <f>=6.0.0</f>
        <v/>
      </c>
      <c r="G18127" t="inlineStr">
        <is>
          <t>testfixtures</t>
        </is>
      </c>
      <c r="H18127">
        <f>=5.4.0</f>
        <v/>
      </c>
    </row>
    <row r="18128">
      <c r="A18128" t="inlineStr">
        <is>
          <t>cyphon</t>
        </is>
      </c>
      <c r="B18128" t="inlineStr">
        <is>
          <t>d626e0bd663978ae6b9604975a219b76d00cc991</t>
        </is>
      </c>
      <c r="C18128" t="inlineStr">
        <is>
          <t>2018-04-02 13:56:41+00:00</t>
        </is>
      </c>
      <c r="D18128" t="inlineStr">
        <is>
          <t>verchange</t>
        </is>
      </c>
      <c r="E18128" t="inlineStr">
        <is>
          <t>cryptography</t>
        </is>
      </c>
      <c r="F18128">
        <f>=2.2.2</f>
        <v/>
      </c>
      <c r="G18128" t="inlineStr">
        <is>
          <t>cryptography</t>
        </is>
      </c>
      <c r="H18128">
        <f>=2.2.1</f>
        <v/>
      </c>
    </row>
    <row r="18129">
      <c r="A18129" t="inlineStr">
        <is>
          <t>cyphon</t>
        </is>
      </c>
      <c r="B18129" t="inlineStr">
        <is>
          <t>d626e0bd663978ae6b9604975a219b76d00cc991</t>
        </is>
      </c>
      <c r="C18129" t="inlineStr">
        <is>
          <t>2018-04-02 13:56:41+00:00</t>
        </is>
      </c>
      <c r="D18129" t="inlineStr">
        <is>
          <t>verchange</t>
        </is>
      </c>
      <c r="E18129" t="inlineStr">
        <is>
          <t>django-constance</t>
        </is>
      </c>
      <c r="F18129">
        <f>=2.2.0</f>
        <v/>
      </c>
      <c r="G18129" t="inlineStr">
        <is>
          <t>django-constance</t>
        </is>
      </c>
      <c r="H18129">
        <f>=2.1.0</f>
        <v/>
      </c>
    </row>
    <row r="18130">
      <c r="A18130" t="inlineStr">
        <is>
          <t>cyphon</t>
        </is>
      </c>
      <c r="B18130" t="inlineStr">
        <is>
          <t>d626e0bd663978ae6b9604975a219b76d00cc991</t>
        </is>
      </c>
      <c r="C18130" t="inlineStr">
        <is>
          <t>2018-04-02 13:56:41+00:00</t>
        </is>
      </c>
      <c r="D18130" t="inlineStr">
        <is>
          <t>verchange</t>
        </is>
      </c>
      <c r="E18130" t="inlineStr">
        <is>
          <t>boto3</t>
        </is>
      </c>
      <c r="F18130">
        <f>=1.6.20</f>
        <v/>
      </c>
      <c r="G18130" t="inlineStr">
        <is>
          <t>boto3</t>
        </is>
      </c>
      <c r="H18130">
        <f>=1.6.14</f>
        <v/>
      </c>
    </row>
    <row r="18131">
      <c r="A18131" t="inlineStr">
        <is>
          <t>cyphon</t>
        </is>
      </c>
      <c r="B18131" t="inlineStr">
        <is>
          <t>762081086e9ba88d60e040551fea8015d4184fea</t>
        </is>
      </c>
      <c r="C18131" t="inlineStr">
        <is>
          <t>2018-05-01 16:17:21+00:00</t>
        </is>
      </c>
      <c r="D18131" t="inlineStr">
        <is>
          <t>verchange</t>
        </is>
      </c>
      <c r="E18131" t="inlineStr">
        <is>
          <t>pytz</t>
        </is>
      </c>
      <c r="F18131">
        <f>=2018.4</f>
        <v/>
      </c>
      <c r="G18131" t="inlineStr">
        <is>
          <t>pytz</t>
        </is>
      </c>
      <c r="H18131">
        <f>=2018.3</f>
        <v/>
      </c>
    </row>
    <row r="18132">
      <c r="A18132" t="inlineStr">
        <is>
          <t>cyphon</t>
        </is>
      </c>
      <c r="B18132" t="inlineStr">
        <is>
          <t>762081086e9ba88d60e040551fea8015d4184fea</t>
        </is>
      </c>
      <c r="C18132" t="inlineStr">
        <is>
          <t>2018-05-01 16:17:21+00:00</t>
        </is>
      </c>
      <c r="D18132" t="inlineStr">
        <is>
          <t>verchange</t>
        </is>
      </c>
      <c r="E18132" t="inlineStr">
        <is>
          <t>geopy</t>
        </is>
      </c>
      <c r="F18132">
        <f>=1.13.0</f>
        <v/>
      </c>
      <c r="G18132" t="inlineStr">
        <is>
          <t>geopy</t>
        </is>
      </c>
      <c r="H18132">
        <f>=1.12.0</f>
        <v/>
      </c>
    </row>
    <row r="18133">
      <c r="A18133" t="inlineStr">
        <is>
          <t>cyphon</t>
        </is>
      </c>
      <c r="B18133" t="inlineStr">
        <is>
          <t>762081086e9ba88d60e040551fea8015d4184fea</t>
        </is>
      </c>
      <c r="C18133" t="inlineStr">
        <is>
          <t>2018-05-01 16:17:21+00:00</t>
        </is>
      </c>
      <c r="D18133" t="inlineStr">
        <is>
          <t>verchange</t>
        </is>
      </c>
      <c r="E18133" t="inlineStr">
        <is>
          <t>djangorestframework</t>
        </is>
      </c>
      <c r="F18133">
        <f>=3.8.2</f>
        <v/>
      </c>
      <c r="G18133" t="inlineStr">
        <is>
          <t>djangorestframework</t>
        </is>
      </c>
      <c r="H18133">
        <f>=3.7.7</f>
        <v/>
      </c>
    </row>
    <row r="18134">
      <c r="A18134" t="inlineStr">
        <is>
          <t>cyphon</t>
        </is>
      </c>
      <c r="B18134" t="inlineStr">
        <is>
          <t>762081086e9ba88d60e040551fea8015d4184fea</t>
        </is>
      </c>
      <c r="C18134" t="inlineStr">
        <is>
          <t>2018-05-01 16:17:21+00:00</t>
        </is>
      </c>
      <c r="D18134" t="inlineStr">
        <is>
          <t>verchange</t>
        </is>
      </c>
      <c r="E18134" t="inlineStr">
        <is>
          <t>Pillow</t>
        </is>
      </c>
      <c r="F18134">
        <f>=5.1.0</f>
        <v/>
      </c>
      <c r="G18134" t="inlineStr">
        <is>
          <t>Pillow</t>
        </is>
      </c>
      <c r="H18134">
        <f>=5.0.0</f>
        <v/>
      </c>
    </row>
    <row r="18135">
      <c r="A18135" t="inlineStr">
        <is>
          <t>cyphon</t>
        </is>
      </c>
      <c r="B18135" t="inlineStr">
        <is>
          <t>762081086e9ba88d60e040551fea8015d4184fea</t>
        </is>
      </c>
      <c r="C18135" t="inlineStr">
        <is>
          <t>2018-05-01 16:17:21+00:00</t>
        </is>
      </c>
      <c r="D18135" t="inlineStr">
        <is>
          <t>verchange</t>
        </is>
      </c>
      <c r="E18135" t="inlineStr">
        <is>
          <t>Django</t>
        </is>
      </c>
      <c r="F18135">
        <f>=1.11.12</f>
        <v/>
      </c>
      <c r="G18135" t="inlineStr">
        <is>
          <t>Django</t>
        </is>
      </c>
      <c r="H18135">
        <f>=1.11.11</f>
        <v/>
      </c>
    </row>
    <row r="18136">
      <c r="A18136" t="inlineStr">
        <is>
          <t>cyphon</t>
        </is>
      </c>
      <c r="B18136" t="inlineStr">
        <is>
          <t>762081086e9ba88d60e040551fea8015d4184fea</t>
        </is>
      </c>
      <c r="C18136" t="inlineStr">
        <is>
          <t>2018-05-01 16:17:21+00:00</t>
        </is>
      </c>
      <c r="D18136" t="inlineStr">
        <is>
          <t>verchange</t>
        </is>
      </c>
      <c r="E18136" t="inlineStr">
        <is>
          <t>backoff</t>
        </is>
      </c>
      <c r="F18136">
        <f>=1.5.0</f>
        <v/>
      </c>
      <c r="G18136" t="inlineStr">
        <is>
          <t>backoff</t>
        </is>
      </c>
      <c r="H18136">
        <f>=1.4.3</f>
        <v/>
      </c>
    </row>
    <row r="18137">
      <c r="A18137" t="inlineStr">
        <is>
          <t>cyphon</t>
        </is>
      </c>
      <c r="B18137" t="inlineStr">
        <is>
          <t>762081086e9ba88d60e040551fea8015d4184fea</t>
        </is>
      </c>
      <c r="C18137" t="inlineStr">
        <is>
          <t>2018-05-01 16:17:21+00:00</t>
        </is>
      </c>
      <c r="D18137" t="inlineStr">
        <is>
          <t>verchange</t>
        </is>
      </c>
      <c r="E18137" t="inlineStr">
        <is>
          <t>boto3</t>
        </is>
      </c>
      <c r="F18137">
        <f>=1.7.0</f>
        <v/>
      </c>
      <c r="G18137" t="inlineStr">
        <is>
          <t>boto3</t>
        </is>
      </c>
      <c r="H18137">
        <f>=1.6.20</f>
        <v/>
      </c>
    </row>
    <row r="18138">
      <c r="A18138" t="inlineStr">
        <is>
          <t>cyphon</t>
        </is>
      </c>
      <c r="B18138" t="inlineStr">
        <is>
          <t>7731deb692af28f3499aa429f215f25aeb0a76e6</t>
        </is>
      </c>
      <c r="C18138" t="inlineStr">
        <is>
          <t>2018-06-11 19:42:51+00:00</t>
        </is>
      </c>
      <c r="D18138" t="inlineStr">
        <is>
          <t>verchange</t>
        </is>
      </c>
      <c r="E18138" t="inlineStr">
        <is>
          <t>gunicorn</t>
        </is>
      </c>
      <c r="F18138">
        <f>=19.8.1</f>
        <v/>
      </c>
      <c r="G18138" t="inlineStr">
        <is>
          <t>gunicorn</t>
        </is>
      </c>
      <c r="H18138">
        <f>=19.7.1</f>
        <v/>
      </c>
    </row>
    <row r="18139">
      <c r="A18139" t="inlineStr">
        <is>
          <t>cyphon</t>
        </is>
      </c>
      <c r="B18139" t="inlineStr">
        <is>
          <t>7731deb692af28f3499aa429f215f25aeb0a76e6</t>
        </is>
      </c>
      <c r="C18139" t="inlineStr">
        <is>
          <t>2018-06-11 19:42:51+00:00</t>
        </is>
      </c>
      <c r="D18139" t="inlineStr">
        <is>
          <t>verchange</t>
        </is>
      </c>
      <c r="E18139" t="inlineStr">
        <is>
          <t>geoip2</t>
        </is>
      </c>
      <c r="F18139">
        <f>=2.8.0</f>
        <v/>
      </c>
      <c r="G18139" t="inlineStr">
        <is>
          <t>geoip2</t>
        </is>
      </c>
      <c r="H18139">
        <f>=2.7.0</f>
        <v/>
      </c>
    </row>
    <row r="18140">
      <c r="A18140" t="inlineStr">
        <is>
          <t>cyphon</t>
        </is>
      </c>
      <c r="B18140" t="inlineStr">
        <is>
          <t>7731deb692af28f3499aa429f215f25aeb0a76e6</t>
        </is>
      </c>
      <c r="C18140" t="inlineStr">
        <is>
          <t>2018-06-11 19:42:51+00:00</t>
        </is>
      </c>
      <c r="D18140" t="inlineStr">
        <is>
          <t>verchange</t>
        </is>
      </c>
      <c r="E18140" t="inlineStr">
        <is>
          <t>boto3</t>
        </is>
      </c>
      <c r="F18140">
        <f>=1.7.21</f>
        <v/>
      </c>
      <c r="G18140" t="inlineStr">
        <is>
          <t>boto3</t>
        </is>
      </c>
      <c r="H18140">
        <f>=1.7.0</f>
        <v/>
      </c>
    </row>
    <row r="18141">
      <c r="A18141" t="inlineStr">
        <is>
          <t>cyphon</t>
        </is>
      </c>
      <c r="B18141" t="inlineStr">
        <is>
          <t>7731deb692af28f3499aa429f215f25aeb0a76e6</t>
        </is>
      </c>
      <c r="C18141" t="inlineStr">
        <is>
          <t>2018-06-11 19:42:51+00:00</t>
        </is>
      </c>
      <c r="D18141" t="inlineStr">
        <is>
          <t>verchange</t>
        </is>
      </c>
      <c r="E18141" t="inlineStr">
        <is>
          <t>geopy</t>
        </is>
      </c>
      <c r="F18141">
        <f>=1.14.0</f>
        <v/>
      </c>
      <c r="G18141" t="inlineStr">
        <is>
          <t>geopy</t>
        </is>
      </c>
      <c r="H18141">
        <f>=1.13.0</f>
        <v/>
      </c>
    </row>
    <row r="18142">
      <c r="A18142" t="inlineStr">
        <is>
          <t>cyphon</t>
        </is>
      </c>
      <c r="B18142" t="inlineStr">
        <is>
          <t>7731deb692af28f3499aa429f215f25aeb0a76e6</t>
        </is>
      </c>
      <c r="C18142" t="inlineStr">
        <is>
          <t>2018-06-11 19:42:51+00:00</t>
        </is>
      </c>
      <c r="D18142" t="inlineStr">
        <is>
          <t>verchange</t>
        </is>
      </c>
      <c r="E18142" t="inlineStr">
        <is>
          <t>selenium</t>
        </is>
      </c>
      <c r="F18142">
        <f>=3.12.0</f>
        <v/>
      </c>
      <c r="G18142" t="inlineStr">
        <is>
          <t>selenium</t>
        </is>
      </c>
      <c r="H18142">
        <f>=3.11.0</f>
        <v/>
      </c>
    </row>
    <row r="18143">
      <c r="A18143" t="inlineStr">
        <is>
          <t>cyphon</t>
        </is>
      </c>
      <c r="B18143" t="inlineStr">
        <is>
          <t>7731deb692af28f3499aa429f215f25aeb0a76e6</t>
        </is>
      </c>
      <c r="C18143" t="inlineStr">
        <is>
          <t>2018-06-11 19:42:51+00:00</t>
        </is>
      </c>
      <c r="D18143" t="inlineStr">
        <is>
          <t>verchange</t>
        </is>
      </c>
      <c r="E18143" t="inlineStr">
        <is>
          <t>python-dateutil</t>
        </is>
      </c>
      <c r="F18143">
        <f>=2.7.3</f>
        <v/>
      </c>
      <c r="G18143" t="inlineStr">
        <is>
          <t>python-dateutil</t>
        </is>
      </c>
      <c r="H18143">
        <f>=2.7.2</f>
        <v/>
      </c>
    </row>
    <row r="18144">
      <c r="A18144" t="inlineStr">
        <is>
          <t>cyphon</t>
        </is>
      </c>
      <c r="B18144" t="inlineStr">
        <is>
          <t>7731deb692af28f3499aa429f215f25aeb0a76e6</t>
        </is>
      </c>
      <c r="C18144" t="inlineStr">
        <is>
          <t>2018-06-11 19:42:51+00:00</t>
        </is>
      </c>
      <c r="D18144" t="inlineStr">
        <is>
          <t>verchange</t>
        </is>
      </c>
      <c r="E18144" t="inlineStr">
        <is>
          <t>Django</t>
        </is>
      </c>
      <c r="F18144">
        <f>=1.11.13</f>
        <v/>
      </c>
      <c r="G18144" t="inlineStr">
        <is>
          <t>Django</t>
        </is>
      </c>
      <c r="H18144">
        <f>=1.11.12</f>
        <v/>
      </c>
    </row>
    <row r="18145">
      <c r="A18145" t="inlineStr">
        <is>
          <t>cyphon</t>
        </is>
      </c>
      <c r="B18145" t="inlineStr">
        <is>
          <t>7731deb692af28f3499aa429f215f25aeb0a76e6</t>
        </is>
      </c>
      <c r="C18145" t="inlineStr">
        <is>
          <t>2018-06-11 19:42:51+00:00</t>
        </is>
      </c>
      <c r="D18145" t="inlineStr">
        <is>
          <t>verchange</t>
        </is>
      </c>
      <c r="E18145" t="inlineStr">
        <is>
          <t>testfixtures</t>
        </is>
      </c>
      <c r="F18145">
        <f>=6.0.2</f>
        <v/>
      </c>
      <c r="G18145" t="inlineStr">
        <is>
          <t>testfixtures</t>
        </is>
      </c>
      <c r="H18145">
        <f>=6.0.0</f>
        <v/>
      </c>
    </row>
    <row r="18146">
      <c r="A18146" t="inlineStr">
        <is>
          <t>cyphon</t>
        </is>
      </c>
      <c r="B18146" t="inlineStr">
        <is>
          <t>7731deb692af28f3499aa429f215f25aeb0a76e6</t>
        </is>
      </c>
      <c r="C18146" t="inlineStr">
        <is>
          <t>2018-06-11 19:42:51+00:00</t>
        </is>
      </c>
      <c r="D18146" t="inlineStr">
        <is>
          <t>verchange</t>
        </is>
      </c>
      <c r="E18146" t="inlineStr">
        <is>
          <t>django-extensions</t>
        </is>
      </c>
      <c r="F18146">
        <f>=2.0.7</f>
        <v/>
      </c>
      <c r="G18146" t="inlineStr">
        <is>
          <t>django-extensions</t>
        </is>
      </c>
      <c r="H18146">
        <f>=2.0.6</f>
        <v/>
      </c>
    </row>
    <row r="18147">
      <c r="A18147" t="inlineStr">
        <is>
          <t>cyphon</t>
        </is>
      </c>
      <c r="B18147" t="inlineStr">
        <is>
          <t>7731deb692af28f3499aa429f215f25aeb0a76e6</t>
        </is>
      </c>
      <c r="C18147" t="inlineStr">
        <is>
          <t>2018-06-11 19:42:51+00:00</t>
        </is>
      </c>
      <c r="D18147" t="inlineStr">
        <is>
          <t>verchange</t>
        </is>
      </c>
      <c r="E18147" t="inlineStr">
        <is>
          <t>jira</t>
        </is>
      </c>
      <c r="F18147">
        <f>=1.0.15</f>
        <v/>
      </c>
      <c r="G18147" t="inlineStr">
        <is>
          <t>jira</t>
        </is>
      </c>
      <c r="H18147">
        <f>=1.0.14</f>
        <v/>
      </c>
    </row>
    <row r="18148">
      <c r="A18148" t="inlineStr">
        <is>
          <t>cyphon</t>
        </is>
      </c>
      <c r="B18148" t="inlineStr">
        <is>
          <t>7731deb692af28f3499aa429f215f25aeb0a76e6</t>
        </is>
      </c>
      <c r="C18148" t="inlineStr">
        <is>
          <t>2018-06-11 19:42:51+00:00</t>
        </is>
      </c>
      <c r="D18148" t="inlineStr">
        <is>
          <t>add</t>
        </is>
      </c>
      <c r="E18148" t="inlineStr">
        <is>
          <t>pipdeptree</t>
        </is>
      </c>
      <c r="F18148">
        <f>=0.12.1</f>
        <v/>
      </c>
      <c r="G18148" t="inlineStr"/>
      <c r="H18148" t="inlineStr"/>
    </row>
    <row r="18149">
      <c r="A18149" t="inlineStr">
        <is>
          <t>cyphon</t>
        </is>
      </c>
      <c r="B18149" t="inlineStr">
        <is>
          <t>7731deb692af28f3499aa429f215f25aeb0a76e6</t>
        </is>
      </c>
      <c r="C18149" t="inlineStr">
        <is>
          <t>2018-06-11 19:42:51+00:00</t>
        </is>
      </c>
      <c r="D18149" t="inlineStr">
        <is>
          <t>rem</t>
        </is>
      </c>
      <c r="E18149" t="inlineStr"/>
      <c r="F18149" t="inlineStr"/>
      <c r="G18149" t="inlineStr">
        <is>
          <t>cryptography</t>
        </is>
      </c>
      <c r="H18149">
        <f>=2.2.2</f>
        <v/>
      </c>
    </row>
    <row r="18150">
      <c r="A18150" t="inlineStr">
        <is>
          <t>cyphon</t>
        </is>
      </c>
      <c r="B18150" t="inlineStr">
        <is>
          <t>f28482ff8ecc337067548d37b26dac358f3175ad</t>
        </is>
      </c>
      <c r="C18150" t="inlineStr">
        <is>
          <t>2018-12-17 04:43:30+00:00</t>
        </is>
      </c>
      <c r="D18150" t="inlineStr">
        <is>
          <t>verchange</t>
        </is>
      </c>
      <c r="E18150" t="inlineStr">
        <is>
          <t>kombu</t>
        </is>
      </c>
      <c r="F18150">
        <f>=4.2.1</f>
        <v/>
      </c>
      <c r="G18150" t="inlineStr">
        <is>
          <t>kombu</t>
        </is>
      </c>
      <c r="H18150">
        <f>=4.1.0</f>
        <v/>
      </c>
    </row>
    <row r="18151">
      <c r="A18151" t="inlineStr">
        <is>
          <t>cyphon</t>
        </is>
      </c>
      <c r="B18151" t="inlineStr">
        <is>
          <t>f28482ff8ecc337067548d37b26dac358f3175ad</t>
        </is>
      </c>
      <c r="C18151" t="inlineStr">
        <is>
          <t>2018-12-17 04:43:30+00:00</t>
        </is>
      </c>
      <c r="D18151" t="inlineStr">
        <is>
          <t>verchange</t>
        </is>
      </c>
      <c r="E18151" t="inlineStr">
        <is>
          <t>geopy</t>
        </is>
      </c>
      <c r="F18151">
        <f>=1.17.0</f>
        <v/>
      </c>
      <c r="G18151" t="inlineStr">
        <is>
          <t>geopy</t>
        </is>
      </c>
      <c r="H18151">
        <f>=1.14.0</f>
        <v/>
      </c>
    </row>
    <row r="18152">
      <c r="A18152" t="inlineStr">
        <is>
          <t>cyphon</t>
        </is>
      </c>
      <c r="B18152" t="inlineStr">
        <is>
          <t>f28482ff8ecc337067548d37b26dac358f3175ad</t>
        </is>
      </c>
      <c r="C18152" t="inlineStr">
        <is>
          <t>2018-12-17 04:43:30+00:00</t>
        </is>
      </c>
      <c r="D18152" t="inlineStr">
        <is>
          <t>verchange</t>
        </is>
      </c>
      <c r="E18152" t="inlineStr">
        <is>
          <t>requests</t>
        </is>
      </c>
      <c r="F18152">
        <f>=2.20.0</f>
        <v/>
      </c>
      <c r="G18152" t="inlineStr">
        <is>
          <t>requests</t>
        </is>
      </c>
      <c r="H18152">
        <f>=2.18.4</f>
        <v/>
      </c>
    </row>
    <row r="18153">
      <c r="A18153" t="inlineStr">
        <is>
          <t>cyphon</t>
        </is>
      </c>
      <c r="B18153" t="inlineStr">
        <is>
          <t>f28482ff8ecc337067548d37b26dac358f3175ad</t>
        </is>
      </c>
      <c r="C18153" t="inlineStr">
        <is>
          <t>2018-12-17 04:43:30+00:00</t>
        </is>
      </c>
      <c r="D18153" t="inlineStr">
        <is>
          <t>verchange</t>
        </is>
      </c>
      <c r="E18153" t="inlineStr">
        <is>
          <t>psycopg2</t>
        </is>
      </c>
      <c r="F18153">
        <f>=2.7.5</f>
        <v/>
      </c>
      <c r="G18153" t="inlineStr">
        <is>
          <t>psycopg2</t>
        </is>
      </c>
      <c r="H18153">
        <f>=2.7.4</f>
        <v/>
      </c>
    </row>
    <row r="18154">
      <c r="A18154" t="inlineStr">
        <is>
          <t>cyphon</t>
        </is>
      </c>
      <c r="B18154" t="inlineStr">
        <is>
          <t>f28482ff8ecc337067548d37b26dac358f3175ad</t>
        </is>
      </c>
      <c r="C18154" t="inlineStr">
        <is>
          <t>2018-12-17 04:43:30+00:00</t>
        </is>
      </c>
      <c r="D18154" t="inlineStr">
        <is>
          <t>verchange</t>
        </is>
      </c>
      <c r="E18154" t="inlineStr">
        <is>
          <t>oauthlib</t>
        </is>
      </c>
      <c r="F18154">
        <f>=2.1.0</f>
        <v/>
      </c>
      <c r="G18154" t="inlineStr">
        <is>
          <t>oauthlib</t>
        </is>
      </c>
      <c r="H18154">
        <f>=2.0.7</f>
        <v/>
      </c>
    </row>
    <row r="18155">
      <c r="A18155" t="inlineStr">
        <is>
          <t>cyphon</t>
        </is>
      </c>
      <c r="B18155" t="inlineStr">
        <is>
          <t>f28482ff8ecc337067548d37b26dac358f3175ad</t>
        </is>
      </c>
      <c r="C18155" t="inlineStr">
        <is>
          <t>2018-12-17 04:43:30+00:00</t>
        </is>
      </c>
      <c r="D18155" t="inlineStr">
        <is>
          <t>verchange</t>
        </is>
      </c>
      <c r="E18155" t="inlineStr">
        <is>
          <t>requests-oauthlib</t>
        </is>
      </c>
      <c r="F18155">
        <f>=1.0.0</f>
        <v/>
      </c>
      <c r="G18155" t="inlineStr">
        <is>
          <t>requests-oauthlib</t>
        </is>
      </c>
      <c r="H18155">
        <f>=0.8.0</f>
        <v/>
      </c>
    </row>
    <row r="18156">
      <c r="A18156" t="inlineStr">
        <is>
          <t>cyphon</t>
        </is>
      </c>
      <c r="B18156" t="inlineStr">
        <is>
          <t>f28482ff8ecc337067548d37b26dac358f3175ad</t>
        </is>
      </c>
      <c r="C18156" t="inlineStr">
        <is>
          <t>2018-12-17 04:43:30+00:00</t>
        </is>
      </c>
      <c r="D18156" t="inlineStr">
        <is>
          <t>verchange</t>
        </is>
      </c>
      <c r="E18156" t="inlineStr">
        <is>
          <t>nltk</t>
        </is>
      </c>
      <c r="F18156">
        <f>=3.3</f>
        <v/>
      </c>
      <c r="G18156" t="inlineStr">
        <is>
          <t>nltk</t>
        </is>
      </c>
      <c r="H18156">
        <f>=3.2.5</f>
        <v/>
      </c>
    </row>
    <row r="18157">
      <c r="A18157" t="inlineStr">
        <is>
          <t>cyphon</t>
        </is>
      </c>
      <c r="B18157" t="inlineStr">
        <is>
          <t>f28482ff8ecc337067548d37b26dac358f3175ad</t>
        </is>
      </c>
      <c r="C18157" t="inlineStr">
        <is>
          <t>2018-12-17 04:43:30+00:00</t>
        </is>
      </c>
      <c r="D18157" t="inlineStr">
        <is>
          <t>verchange</t>
        </is>
      </c>
      <c r="E18157" t="inlineStr">
        <is>
          <t>PyJWT</t>
        </is>
      </c>
      <c r="F18157">
        <f>=1.6.4</f>
        <v/>
      </c>
      <c r="G18157" t="inlineStr">
        <is>
          <t>PyJWT</t>
        </is>
      </c>
      <c r="H18157">
        <f>=1.6.1</f>
        <v/>
      </c>
    </row>
    <row r="18158">
      <c r="A18158" t="inlineStr">
        <is>
          <t>cyphon</t>
        </is>
      </c>
      <c r="B18158" t="inlineStr">
        <is>
          <t>f28482ff8ecc337067548d37b26dac358f3175ad</t>
        </is>
      </c>
      <c r="C18158" t="inlineStr">
        <is>
          <t>2018-12-17 04:43:30+00:00</t>
        </is>
      </c>
      <c r="D18158" t="inlineStr">
        <is>
          <t>verchange</t>
        </is>
      </c>
      <c r="E18158" t="inlineStr">
        <is>
          <t>selenium</t>
        </is>
      </c>
      <c r="F18158">
        <f>=3.13.0</f>
        <v/>
      </c>
      <c r="G18158" t="inlineStr">
        <is>
          <t>selenium</t>
        </is>
      </c>
      <c r="H18158">
        <f>=3.12.0</f>
        <v/>
      </c>
    </row>
    <row r="18159">
      <c r="A18159" t="inlineStr">
        <is>
          <t>cyphon</t>
        </is>
      </c>
      <c r="B18159" t="inlineStr">
        <is>
          <t>f28482ff8ecc337067548d37b26dac358f3175ad</t>
        </is>
      </c>
      <c r="C18159" t="inlineStr">
        <is>
          <t>2018-12-17 04:43:30+00:00</t>
        </is>
      </c>
      <c r="D18159" t="inlineStr">
        <is>
          <t>verchange</t>
        </is>
      </c>
      <c r="E18159" t="inlineStr">
        <is>
          <t>django-ckeditor</t>
        </is>
      </c>
      <c r="F18159">
        <f>=5.6.1</f>
        <v/>
      </c>
      <c r="G18159" t="inlineStr">
        <is>
          <t>django-ckeditor</t>
        </is>
      </c>
      <c r="H18159">
        <f>=5.4.0</f>
        <v/>
      </c>
    </row>
    <row r="18160">
      <c r="A18160" t="inlineStr">
        <is>
          <t>cyphon</t>
        </is>
      </c>
      <c r="B18160" t="inlineStr">
        <is>
          <t>f28482ff8ecc337067548d37b26dac358f3175ad</t>
        </is>
      </c>
      <c r="C18160" t="inlineStr">
        <is>
          <t>2018-12-17 04:43:30+00:00</t>
        </is>
      </c>
      <c r="D18160" t="inlineStr">
        <is>
          <t>verchange</t>
        </is>
      </c>
      <c r="E18160" t="inlineStr">
        <is>
          <t>celery</t>
        </is>
      </c>
      <c r="F18160">
        <f>=4.2.1</f>
        <v/>
      </c>
      <c r="G18160" t="inlineStr">
        <is>
          <t>celery</t>
        </is>
      </c>
      <c r="H18160">
        <f>=4.1.0</f>
        <v/>
      </c>
    </row>
    <row r="18161">
      <c r="A18161" t="inlineStr">
        <is>
          <t>cyphon</t>
        </is>
      </c>
      <c r="B18161" t="inlineStr">
        <is>
          <t>f28482ff8ecc337067548d37b26dac358f3175ad</t>
        </is>
      </c>
      <c r="C18161" t="inlineStr">
        <is>
          <t>2018-12-17 04:43:30+00:00</t>
        </is>
      </c>
      <c r="D18161" t="inlineStr">
        <is>
          <t>verchange</t>
        </is>
      </c>
      <c r="E18161" t="inlineStr">
        <is>
          <t>Django</t>
        </is>
      </c>
      <c r="F18161">
        <f>=1.11.15</f>
        <v/>
      </c>
      <c r="G18161" t="inlineStr">
        <is>
          <t>Django</t>
        </is>
      </c>
      <c r="H18161">
        <f>=1.11.13</f>
        <v/>
      </c>
    </row>
    <row r="18162">
      <c r="A18162" t="inlineStr">
        <is>
          <t>cyphon</t>
        </is>
      </c>
      <c r="B18162" t="inlineStr">
        <is>
          <t>f28482ff8ecc337067548d37b26dac358f3175ad</t>
        </is>
      </c>
      <c r="C18162" t="inlineStr">
        <is>
          <t>2018-12-17 04:43:30+00:00</t>
        </is>
      </c>
      <c r="D18162" t="inlineStr">
        <is>
          <t>verchange</t>
        </is>
      </c>
      <c r="E18162" t="inlineStr">
        <is>
          <t>Pillow</t>
        </is>
      </c>
      <c r="F18162">
        <f>=5.2.0</f>
        <v/>
      </c>
      <c r="G18162" t="inlineStr">
        <is>
          <t>Pillow</t>
        </is>
      </c>
      <c r="H18162">
        <f>=5.1.0</f>
        <v/>
      </c>
    </row>
    <row r="18163">
      <c r="A18163" t="inlineStr">
        <is>
          <t>cyphon</t>
        </is>
      </c>
      <c r="B18163" t="inlineStr">
        <is>
          <t>f28482ff8ecc337067548d37b26dac358f3175ad</t>
        </is>
      </c>
      <c r="C18163" t="inlineStr">
        <is>
          <t>2018-12-17 04:43:30+00:00</t>
        </is>
      </c>
      <c r="D18163" t="inlineStr">
        <is>
          <t>verchange</t>
        </is>
      </c>
      <c r="E18163" t="inlineStr">
        <is>
          <t>pymongo</t>
        </is>
      </c>
      <c r="F18163">
        <f>=3.7.1</f>
        <v/>
      </c>
      <c r="G18163" t="inlineStr">
        <is>
          <t>pymongo</t>
        </is>
      </c>
      <c r="H18163">
        <f>=3.6.1</f>
        <v/>
      </c>
    </row>
    <row r="18164">
      <c r="A18164" t="inlineStr">
        <is>
          <t>cyphon</t>
        </is>
      </c>
      <c r="B18164" t="inlineStr">
        <is>
          <t>f28482ff8ecc337067548d37b26dac358f3175ad</t>
        </is>
      </c>
      <c r="C18164" t="inlineStr">
        <is>
          <t>2018-12-17 04:43:30+00:00</t>
        </is>
      </c>
      <c r="D18164" t="inlineStr">
        <is>
          <t>verchange</t>
        </is>
      </c>
      <c r="E18164" t="inlineStr">
        <is>
          <t>pipdeptree</t>
        </is>
      </c>
      <c r="F18164">
        <f>=0.13.0</f>
        <v/>
      </c>
      <c r="G18164" t="inlineStr">
        <is>
          <t>pipdeptree</t>
        </is>
      </c>
      <c r="H18164">
        <f>=0.12.1</f>
        <v/>
      </c>
    </row>
    <row r="18165">
      <c r="A18165" t="inlineStr">
        <is>
          <t>cyphon</t>
        </is>
      </c>
      <c r="B18165" t="inlineStr">
        <is>
          <t>f28482ff8ecc337067548d37b26dac358f3175ad</t>
        </is>
      </c>
      <c r="C18165" t="inlineStr">
        <is>
          <t>2018-12-17 04:43:30+00:00</t>
        </is>
      </c>
      <c r="D18165" t="inlineStr">
        <is>
          <t>verchange</t>
        </is>
      </c>
      <c r="E18165" t="inlineStr">
        <is>
          <t>django-constance</t>
        </is>
      </c>
      <c r="F18165">
        <f>=2.3.1</f>
        <v/>
      </c>
      <c r="G18165" t="inlineStr">
        <is>
          <t>django-constance</t>
        </is>
      </c>
      <c r="H18165">
        <f>=2.2.0</f>
        <v/>
      </c>
    </row>
    <row r="18166">
      <c r="A18166" t="inlineStr">
        <is>
          <t>cyphon</t>
        </is>
      </c>
      <c r="B18166" t="inlineStr">
        <is>
          <t>f28482ff8ecc337067548d37b26dac358f3175ad</t>
        </is>
      </c>
      <c r="C18166" t="inlineStr">
        <is>
          <t>2018-12-17 04:43:30+00:00</t>
        </is>
      </c>
      <c r="D18166" t="inlineStr">
        <is>
          <t>verchange</t>
        </is>
      </c>
      <c r="E18166" t="inlineStr">
        <is>
          <t>pytz</t>
        </is>
      </c>
      <c r="F18166">
        <f>=2018.5</f>
        <v/>
      </c>
      <c r="G18166" t="inlineStr">
        <is>
          <t>pytz</t>
        </is>
      </c>
      <c r="H18166">
        <f>=2018.4</f>
        <v/>
      </c>
    </row>
    <row r="18167">
      <c r="A18167" t="inlineStr">
        <is>
          <t>cyphon</t>
        </is>
      </c>
      <c r="B18167" t="inlineStr">
        <is>
          <t>f28482ff8ecc337067548d37b26dac358f3175ad</t>
        </is>
      </c>
      <c r="C18167" t="inlineStr">
        <is>
          <t>2018-12-17 04:43:30+00:00</t>
        </is>
      </c>
      <c r="D18167" t="inlineStr">
        <is>
          <t>verchange</t>
        </is>
      </c>
      <c r="E18167" t="inlineStr">
        <is>
          <t>urllib3</t>
        </is>
      </c>
      <c r="F18167">
        <f>=1.23</f>
        <v/>
      </c>
      <c r="G18167" t="inlineStr">
        <is>
          <t>urllib3</t>
        </is>
      </c>
      <c r="H18167">
        <f>=1.22</f>
        <v/>
      </c>
    </row>
    <row r="18168">
      <c r="A18168" t="inlineStr">
        <is>
          <t>cyphon</t>
        </is>
      </c>
      <c r="B18168" t="inlineStr">
        <is>
          <t>f28482ff8ecc337067548d37b26dac358f3175ad</t>
        </is>
      </c>
      <c r="C18168" t="inlineStr">
        <is>
          <t>2018-12-17 04:43:30+00:00</t>
        </is>
      </c>
      <c r="D18168" t="inlineStr">
        <is>
          <t>verchange</t>
        </is>
      </c>
      <c r="E18168" t="inlineStr">
        <is>
          <t>beautifulsoup4</t>
        </is>
      </c>
      <c r="F18168">
        <f>=4.6.1</f>
        <v/>
      </c>
      <c r="G18168" t="inlineStr">
        <is>
          <t>beautifulsoup4</t>
        </is>
      </c>
      <c r="H18168">
        <f>=4.6.0</f>
        <v/>
      </c>
    </row>
    <row r="18169">
      <c r="A18169" t="inlineStr">
        <is>
          <t>cyphon</t>
        </is>
      </c>
      <c r="B18169" t="inlineStr">
        <is>
          <t>f28482ff8ecc337067548d37b26dac358f3175ad</t>
        </is>
      </c>
      <c r="C18169" t="inlineStr">
        <is>
          <t>2018-12-17 04:43:30+00:00</t>
        </is>
      </c>
      <c r="D18169" t="inlineStr">
        <is>
          <t>verchange</t>
        </is>
      </c>
      <c r="E18169" t="inlineStr">
        <is>
          <t>amqp</t>
        </is>
      </c>
      <c r="F18169">
        <f>=2.3.2</f>
        <v/>
      </c>
      <c r="G18169" t="inlineStr">
        <is>
          <t>amqp</t>
        </is>
      </c>
      <c r="H18169">
        <f>=2.2.2</f>
        <v/>
      </c>
    </row>
    <row r="18170">
      <c r="A18170" t="inlineStr">
        <is>
          <t>cyphon</t>
        </is>
      </c>
      <c r="B18170" t="inlineStr">
        <is>
          <t>f28482ff8ecc337067548d37b26dac358f3175ad</t>
        </is>
      </c>
      <c r="C18170" t="inlineStr">
        <is>
          <t>2018-12-17 04:43:30+00:00</t>
        </is>
      </c>
      <c r="D18170" t="inlineStr">
        <is>
          <t>verchange</t>
        </is>
      </c>
      <c r="E18170" t="inlineStr">
        <is>
          <t>pika</t>
        </is>
      </c>
      <c r="F18170">
        <f>=0.12.0</f>
        <v/>
      </c>
      <c r="G18170" t="inlineStr">
        <is>
          <t>pika</t>
        </is>
      </c>
      <c r="H18170">
        <f>=0.11.2</f>
        <v/>
      </c>
    </row>
    <row r="18171">
      <c r="A18171" t="inlineStr">
        <is>
          <t>cyphon</t>
        </is>
      </c>
      <c r="B18171" t="inlineStr">
        <is>
          <t>f28482ff8ecc337067548d37b26dac358f3175ad</t>
        </is>
      </c>
      <c r="C18171" t="inlineStr">
        <is>
          <t>2018-12-17 04:43:30+00:00</t>
        </is>
      </c>
      <c r="D18171" t="inlineStr">
        <is>
          <t>verchange</t>
        </is>
      </c>
      <c r="E18171" t="inlineStr">
        <is>
          <t>django-extensions</t>
        </is>
      </c>
      <c r="F18171">
        <f>=2.1.0</f>
        <v/>
      </c>
      <c r="G18171" t="inlineStr">
        <is>
          <t>django-extensions</t>
        </is>
      </c>
      <c r="H18171">
        <f>=2.0.7</f>
        <v/>
      </c>
    </row>
    <row r="18172">
      <c r="A18172" t="inlineStr">
        <is>
          <t>cyphon</t>
        </is>
      </c>
      <c r="B18172" t="inlineStr">
        <is>
          <t>f28482ff8ecc337067548d37b26dac358f3175ad</t>
        </is>
      </c>
      <c r="C18172" t="inlineStr">
        <is>
          <t>2018-12-17 04:43:30+00:00</t>
        </is>
      </c>
      <c r="D18172" t="inlineStr">
        <is>
          <t>verchange</t>
        </is>
      </c>
      <c r="E18172" t="inlineStr">
        <is>
          <t>backoff</t>
        </is>
      </c>
      <c r="F18172">
        <f>=1.6.0</f>
        <v/>
      </c>
      <c r="G18172" t="inlineStr">
        <is>
          <t>backoff</t>
        </is>
      </c>
      <c r="H18172">
        <f>=1.5.0</f>
        <v/>
      </c>
    </row>
    <row r="18173">
      <c r="A18173" t="inlineStr">
        <is>
          <t>cyphon</t>
        </is>
      </c>
      <c r="B18173" t="inlineStr">
        <is>
          <t>f28482ff8ecc337067548d37b26dac358f3175ad</t>
        </is>
      </c>
      <c r="C18173" t="inlineStr">
        <is>
          <t>2018-12-17 04:43:30+00:00</t>
        </is>
      </c>
      <c r="D18173" t="inlineStr">
        <is>
          <t>verchange</t>
        </is>
      </c>
      <c r="E18173" t="inlineStr">
        <is>
          <t>maxminddb</t>
        </is>
      </c>
      <c r="F18173">
        <f>=1.4.1</f>
        <v/>
      </c>
      <c r="G18173" t="inlineStr">
        <is>
          <t>maxminddb</t>
        </is>
      </c>
      <c r="H18173">
        <f>=1.3.0</f>
        <v/>
      </c>
    </row>
    <row r="18174">
      <c r="A18174" t="inlineStr">
        <is>
          <t>cyphon</t>
        </is>
      </c>
      <c r="B18174" t="inlineStr">
        <is>
          <t>f28482ff8ecc337067548d37b26dac358f3175ad</t>
        </is>
      </c>
      <c r="C18174" t="inlineStr">
        <is>
          <t>2018-12-17 04:43:30+00:00</t>
        </is>
      </c>
      <c r="D18174" t="inlineStr">
        <is>
          <t>verchange</t>
        </is>
      </c>
      <c r="E18174" t="inlineStr">
        <is>
          <t>boto3</t>
        </is>
      </c>
      <c r="F18174">
        <f>=1.9.9</f>
        <v/>
      </c>
      <c r="G18174" t="inlineStr">
        <is>
          <t>boto3</t>
        </is>
      </c>
      <c r="H18174">
        <f>=1.7.21</f>
        <v/>
      </c>
    </row>
    <row r="18175">
      <c r="A18175" t="inlineStr">
        <is>
          <t>cyphon</t>
        </is>
      </c>
      <c r="B18175" t="inlineStr">
        <is>
          <t>f28482ff8ecc337067548d37b26dac358f3175ad</t>
        </is>
      </c>
      <c r="C18175" t="inlineStr">
        <is>
          <t>2018-12-17 04:43:30+00:00</t>
        </is>
      </c>
      <c r="D18175" t="inlineStr">
        <is>
          <t>verchange</t>
        </is>
      </c>
      <c r="E18175" t="inlineStr">
        <is>
          <t>elasticsearch</t>
        </is>
      </c>
      <c r="F18175">
        <f>=5.5.3</f>
        <v/>
      </c>
      <c r="G18175" t="inlineStr">
        <is>
          <t>elasticsearch</t>
        </is>
      </c>
      <c r="H18175">
        <f>=5.5.2</f>
        <v/>
      </c>
    </row>
    <row r="18176">
      <c r="A18176" t="inlineStr">
        <is>
          <t>cyphon</t>
        </is>
      </c>
      <c r="B18176" t="inlineStr">
        <is>
          <t>f28482ff8ecc337067548d37b26dac358f3175ad</t>
        </is>
      </c>
      <c r="C18176" t="inlineStr">
        <is>
          <t>2018-12-17 04:43:30+00:00</t>
        </is>
      </c>
      <c r="D18176" t="inlineStr">
        <is>
          <t>verchange</t>
        </is>
      </c>
      <c r="E18176" t="inlineStr">
        <is>
          <t>testfixtures</t>
        </is>
      </c>
      <c r="F18176">
        <f>=6.2.0</f>
        <v/>
      </c>
      <c r="G18176" t="inlineStr">
        <is>
          <t>testfixtures</t>
        </is>
      </c>
      <c r="H18176">
        <f>=6.0.2</f>
        <v/>
      </c>
    </row>
    <row r="18177">
      <c r="A18177" t="inlineStr">
        <is>
          <t>cyphon</t>
        </is>
      </c>
      <c r="B18177" t="inlineStr">
        <is>
          <t>f28482ff8ecc337067548d37b26dac358f3175ad</t>
        </is>
      </c>
      <c r="C18177" t="inlineStr">
        <is>
          <t>2018-12-17 04:43:30+00:00</t>
        </is>
      </c>
      <c r="D18177" t="inlineStr">
        <is>
          <t>verchange</t>
        </is>
      </c>
      <c r="E18177" t="inlineStr">
        <is>
          <t>billiard</t>
        </is>
      </c>
      <c r="F18177">
        <f>=3.5.0.4</f>
        <v/>
      </c>
      <c r="G18177" t="inlineStr">
        <is>
          <t>billiard</t>
        </is>
      </c>
      <c r="H18177">
        <f>=3.5.0.3</f>
        <v/>
      </c>
    </row>
    <row r="18178">
      <c r="A18178" t="inlineStr">
        <is>
          <t>cyphon</t>
        </is>
      </c>
      <c r="B18178" t="inlineStr">
        <is>
          <t>f28482ff8ecc337067548d37b26dac358f3175ad</t>
        </is>
      </c>
      <c r="C18178" t="inlineStr">
        <is>
          <t>2018-12-17 04:43:30+00:00</t>
        </is>
      </c>
      <c r="D18178" t="inlineStr">
        <is>
          <t>verchange</t>
        </is>
      </c>
      <c r="E18178" t="inlineStr">
        <is>
          <t>jira</t>
        </is>
      </c>
      <c r="F18178">
        <f>=2.0.0</f>
        <v/>
      </c>
      <c r="G18178" t="inlineStr">
        <is>
          <t>jira</t>
        </is>
      </c>
      <c r="H18178">
        <f>=1.0.15</f>
        <v/>
      </c>
    </row>
    <row r="18179">
      <c r="A18179" t="inlineStr">
        <is>
          <t>GitPython</t>
        </is>
      </c>
      <c r="B18179" t="inlineStr">
        <is>
          <t>c5452aa820c0f5c2454642587ff6a3bd6d96eaa1</t>
        </is>
      </c>
      <c r="C18179" t="inlineStr">
        <is>
          <t>2014-11-14 14:52:17+00:00</t>
        </is>
      </c>
      <c r="D18179" t="inlineStr">
        <is>
          <t>add</t>
        </is>
      </c>
      <c r="E18179" t="inlineStr">
        <is>
          <t>GitPython</t>
        </is>
      </c>
      <c r="F18179" t="inlineStr"/>
      <c r="G18179" t="inlineStr"/>
      <c r="H18179" t="inlineStr"/>
    </row>
    <row r="18180">
      <c r="A18180" t="inlineStr">
        <is>
          <t>GitPython</t>
        </is>
      </c>
      <c r="B18180" t="inlineStr">
        <is>
          <t>c5452aa820c0f5c2454642587ff6a3bd6d96eaa1</t>
        </is>
      </c>
      <c r="C18180" t="inlineStr">
        <is>
          <t>2014-11-14 14:52:17+00:00</t>
        </is>
      </c>
      <c r="D18180" t="inlineStr">
        <is>
          <t>add</t>
        </is>
      </c>
      <c r="E18180" t="inlineStr">
        <is>
          <t>gitdb</t>
        </is>
      </c>
      <c r="F18180" t="inlineStr">
        <is>
          <t>&gt;=0.6.0</t>
        </is>
      </c>
      <c r="G18180" t="inlineStr"/>
      <c r="H18180" t="inlineStr"/>
    </row>
    <row r="18181">
      <c r="A18181" t="inlineStr">
        <is>
          <t>GitPython</t>
        </is>
      </c>
      <c r="B18181" t="inlineStr">
        <is>
          <t>5b6080369e7ee47b7d746685d264358c91d656bd</t>
        </is>
      </c>
      <c r="C18181" t="inlineStr">
        <is>
          <t>2014-11-18 08:59:46+00:00</t>
        </is>
      </c>
      <c r="D18181" t="inlineStr">
        <is>
          <t>add</t>
        </is>
      </c>
      <c r="E18181" t="inlineStr">
        <is>
          <t>GitPython</t>
        </is>
      </c>
      <c r="F18181" t="inlineStr"/>
      <c r="G18181" t="inlineStr"/>
      <c r="H18181" t="inlineStr"/>
    </row>
    <row r="18182">
      <c r="A18182" t="inlineStr">
        <is>
          <t>GitPython</t>
        </is>
      </c>
      <c r="B18182" t="inlineStr">
        <is>
          <t>5b6080369e7ee47b7d746685d264358c91d656bd</t>
        </is>
      </c>
      <c r="C18182" t="inlineStr">
        <is>
          <t>2014-11-18 08:59:46+00:00</t>
        </is>
      </c>
      <c r="D18182" t="inlineStr">
        <is>
          <t>add</t>
        </is>
      </c>
      <c r="E18182" t="inlineStr">
        <is>
          <t>gitdb</t>
        </is>
      </c>
      <c r="F18182" t="inlineStr">
        <is>
          <t>&gt;=0.6.0</t>
        </is>
      </c>
      <c r="G18182" t="inlineStr"/>
      <c r="H18182" t="inlineStr"/>
    </row>
    <row r="18183">
      <c r="A18183" t="inlineStr">
        <is>
          <t>GitPython</t>
        </is>
      </c>
      <c r="B18183" t="inlineStr">
        <is>
          <t>1de8af907dbced4fde64ee2c7f57527fc43ad1cc</t>
        </is>
      </c>
      <c r="C18183" t="inlineStr">
        <is>
          <t>2015-01-04 15:13:11+00:00</t>
        </is>
      </c>
      <c r="D18183" t="inlineStr">
        <is>
          <t>verchange</t>
        </is>
      </c>
      <c r="E18183" t="inlineStr">
        <is>
          <t>gitdb</t>
        </is>
      </c>
      <c r="F18183" t="inlineStr">
        <is>
          <t>&gt;=0.6.1</t>
        </is>
      </c>
      <c r="G18183" t="inlineStr">
        <is>
          <t>gitdb</t>
        </is>
      </c>
      <c r="H18183" t="inlineStr">
        <is>
          <t>&gt;=0.6.0</t>
        </is>
      </c>
    </row>
    <row r="18184">
      <c r="A18184" t="inlineStr">
        <is>
          <t>GitPython</t>
        </is>
      </c>
      <c r="B18184" t="inlineStr">
        <is>
          <t>b18fd3fd13d0a1de0c3067292796e011f0f01a05</t>
        </is>
      </c>
      <c r="C18184" t="inlineStr">
        <is>
          <t>2015-01-06 16:22:02+00:00</t>
        </is>
      </c>
      <c r="D18184" t="inlineStr">
        <is>
          <t>verchange</t>
        </is>
      </c>
      <c r="E18184" t="inlineStr">
        <is>
          <t>gitdb</t>
        </is>
      </c>
      <c r="F18184" t="inlineStr">
        <is>
          <t>&gt;=0.6.2</t>
        </is>
      </c>
      <c r="G18184" t="inlineStr">
        <is>
          <t>gitdb</t>
        </is>
      </c>
      <c r="H18184" t="inlineStr">
        <is>
          <t>&gt;=0.6.1</t>
        </is>
      </c>
    </row>
    <row r="18185">
      <c r="A18185" t="inlineStr">
        <is>
          <t>GitPython</t>
        </is>
      </c>
      <c r="B18185" t="inlineStr">
        <is>
          <t>819c4ed8b443baee06472680f8d36022cb9c3240</t>
        </is>
      </c>
      <c r="C18185" t="inlineStr">
        <is>
          <t>2016-04-22 16:31:11+00:00</t>
        </is>
      </c>
      <c r="D18185" t="inlineStr">
        <is>
          <t>verchange</t>
        </is>
      </c>
      <c r="E18185" t="inlineStr">
        <is>
          <t>gitdb</t>
        </is>
      </c>
      <c r="F18185" t="inlineStr">
        <is>
          <t>&gt;=0.6.4</t>
        </is>
      </c>
      <c r="G18185" t="inlineStr">
        <is>
          <t>gitdb</t>
        </is>
      </c>
      <c r="H18185" t="inlineStr">
        <is>
          <t>&gt;=0.6.2</t>
        </is>
      </c>
    </row>
    <row r="18186">
      <c r="A18186" t="inlineStr">
        <is>
          <t>GitPython</t>
        </is>
      </c>
      <c r="B18186" t="inlineStr">
        <is>
          <t>2f91ab7bb0dadfd165031f846ae92c9466dceb66</t>
        </is>
      </c>
      <c r="C18186" t="inlineStr">
        <is>
          <t>2016-05-30 17:21:35+00:00</t>
        </is>
      </c>
      <c r="D18186" t="inlineStr">
        <is>
          <t>rem</t>
        </is>
      </c>
      <c r="E18186" t="inlineStr"/>
      <c r="F18186" t="inlineStr"/>
      <c r="G18186" t="inlineStr">
        <is>
          <t>GitPython</t>
        </is>
      </c>
      <c r="H18186" t="inlineStr"/>
    </row>
    <row r="18187">
      <c r="A18187" t="inlineStr">
        <is>
          <t>GitPython</t>
        </is>
      </c>
      <c r="B18187" t="inlineStr">
        <is>
          <t>ff389af9374116c47e3dc4f8a5979784bf1babff</t>
        </is>
      </c>
      <c r="C18187" t="inlineStr">
        <is>
          <t>2016-10-16 10:48:15+00:00</t>
        </is>
      </c>
      <c r="D18187" t="inlineStr">
        <is>
          <t>add</t>
        </is>
      </c>
      <c r="E18187" t="inlineStr">
        <is>
          <t>ddt</t>
        </is>
      </c>
      <c r="F18187" t="inlineStr"/>
      <c r="G18187" t="inlineStr"/>
      <c r="H18187" t="inlineStr"/>
    </row>
    <row r="18188">
      <c r="A18188" t="inlineStr">
        <is>
          <t>GitPython</t>
        </is>
      </c>
      <c r="B18188" t="inlineStr">
        <is>
          <t>ff389af9374116c47e3dc4f8a5979784bf1babff</t>
        </is>
      </c>
      <c r="C18188" t="inlineStr">
        <is>
          <t>2016-10-16 10:48:15+00:00</t>
        </is>
      </c>
      <c r="D18188" t="inlineStr">
        <is>
          <t>add</t>
        </is>
      </c>
      <c r="E18188" t="inlineStr">
        <is>
          <t>mock</t>
        </is>
      </c>
      <c r="F18188" t="inlineStr"/>
      <c r="G18188" t="inlineStr"/>
      <c r="H18188" t="inlineStr"/>
    </row>
    <row r="18189">
      <c r="A18189" t="inlineStr">
        <is>
          <t>GitPython</t>
        </is>
      </c>
      <c r="B18189" t="inlineStr">
        <is>
          <t>8c3a6889b654892b3636212b880fa50df0358679</t>
        </is>
      </c>
      <c r="C18189" t="inlineStr">
        <is>
          <t>2016-10-22 14:03:48+00:00</t>
        </is>
      </c>
      <c r="D18189" t="inlineStr">
        <is>
          <t>verchange</t>
        </is>
      </c>
      <c r="E18189" t="inlineStr">
        <is>
          <t>ddt</t>
        </is>
      </c>
      <c r="F18189" t="inlineStr">
        <is>
          <t>&gt;=1.1.1</t>
        </is>
      </c>
      <c r="G18189" t="inlineStr">
        <is>
          <t>ddt</t>
        </is>
      </c>
      <c r="H18189" t="inlineStr"/>
    </row>
    <row r="18190">
      <c r="A18190" t="inlineStr">
        <is>
          <t>GitPython</t>
        </is>
      </c>
      <c r="B18190" t="inlineStr">
        <is>
          <t>8c3a6889b654892b3636212b880fa50df0358679</t>
        </is>
      </c>
      <c r="C18190" t="inlineStr">
        <is>
          <t>2016-10-22 14:03:48+00:00</t>
        </is>
      </c>
      <c r="D18190" t="inlineStr">
        <is>
          <t>rem</t>
        </is>
      </c>
      <c r="E18190" t="inlineStr"/>
      <c r="F18190" t="inlineStr"/>
      <c r="G18190" t="inlineStr">
        <is>
          <t>mock</t>
        </is>
      </c>
      <c r="H18190" t="inlineStr"/>
    </row>
    <row r="18191">
      <c r="A18191" t="inlineStr">
        <is>
          <t>GitPython</t>
        </is>
      </c>
      <c r="B18191" t="inlineStr">
        <is>
          <t>c823d482d03caa8238b48714af4dec6d9e476520</t>
        </is>
      </c>
      <c r="C18191" t="inlineStr">
        <is>
          <t>2016-12-08 15:34:04+00:00</t>
        </is>
      </c>
      <c r="D18191" t="inlineStr">
        <is>
          <t>add</t>
        </is>
      </c>
      <c r="E18191" t="inlineStr">
        <is>
          <t>unittest2</t>
        </is>
      </c>
      <c r="F18191" t="inlineStr"/>
      <c r="G18191" t="inlineStr"/>
      <c r="H18191" t="inlineStr"/>
    </row>
    <row r="18192">
      <c r="A18192" t="inlineStr">
        <is>
          <t>GitPython</t>
        </is>
      </c>
      <c r="B18192" t="inlineStr">
        <is>
          <t>e79a3f8f6bc6594002a0747dd4595bc6b88a2b27</t>
        </is>
      </c>
      <c r="C18192" t="inlineStr">
        <is>
          <t>2018-03-24 12:51:05+00:00</t>
        </is>
      </c>
      <c r="D18192" t="inlineStr">
        <is>
          <t>rem</t>
        </is>
      </c>
      <c r="E18192" t="inlineStr"/>
      <c r="F18192" t="inlineStr"/>
      <c r="G18192" t="inlineStr">
        <is>
          <t>unittest2</t>
        </is>
      </c>
      <c r="H18192" t="inlineStr"/>
    </row>
    <row r="18193">
      <c r="A18193" t="inlineStr">
        <is>
          <t>GitPython</t>
        </is>
      </c>
      <c r="B18193" t="inlineStr">
        <is>
          <t>ce7e1507fa5f6faf049794d4d47b14157d1f2e50</t>
        </is>
      </c>
      <c r="C18193" t="inlineStr">
        <is>
          <t>2019-07-21 00:46:47+00:00</t>
        </is>
      </c>
      <c r="D18193" t="inlineStr">
        <is>
          <t>add</t>
        </is>
      </c>
      <c r="E18193" t="inlineStr">
        <is>
          <t>gitdb2</t>
        </is>
      </c>
      <c r="F18193" t="inlineStr">
        <is>
          <t>&gt;=2.0.0</t>
        </is>
      </c>
      <c r="G18193" t="inlineStr"/>
      <c r="H18193" t="inlineStr"/>
    </row>
    <row r="18194">
      <c r="A18194" t="inlineStr">
        <is>
          <t>GitPython</t>
        </is>
      </c>
      <c r="B18194" t="inlineStr">
        <is>
          <t>859ad046aecc077b9118f0a1c2896e3f9237cd75</t>
        </is>
      </c>
      <c r="C18194" t="inlineStr">
        <is>
          <t>2019-07-29 00:02:15+00:00</t>
        </is>
      </c>
      <c r="D18194" t="inlineStr">
        <is>
          <t>rem</t>
        </is>
      </c>
      <c r="E18194" t="inlineStr"/>
      <c r="F18194" t="inlineStr"/>
      <c r="G18194" t="inlineStr">
        <is>
          <t>gitdb</t>
        </is>
      </c>
      <c r="H18194" t="inlineStr">
        <is>
          <t>&gt;=0.6.4</t>
        </is>
      </c>
    </row>
    <row r="18195">
      <c r="A18195" t="inlineStr">
        <is>
          <t>GitPython</t>
        </is>
      </c>
      <c r="B18195" t="inlineStr">
        <is>
          <t>859ad046aecc077b9118f0a1c2896e3f9237cd75</t>
        </is>
      </c>
      <c r="C18195" t="inlineStr">
        <is>
          <t>2019-07-29 00:02:15+00:00</t>
        </is>
      </c>
      <c r="D18195" t="inlineStr">
        <is>
          <t>rem</t>
        </is>
      </c>
      <c r="E18195" t="inlineStr"/>
      <c r="F18195" t="inlineStr"/>
      <c r="G18195" t="inlineStr">
        <is>
          <t>ddt</t>
        </is>
      </c>
      <c r="H18195" t="inlineStr">
        <is>
          <t>&gt;=1.1.1</t>
        </is>
      </c>
    </row>
    <row r="18196">
      <c r="A18196" t="inlineStr">
        <is>
          <t>GitPython</t>
        </is>
      </c>
      <c r="B18196" t="inlineStr">
        <is>
          <t>5fa99bff215249378f90e1ce0254e66af155a301</t>
        </is>
      </c>
      <c r="C18196" t="inlineStr">
        <is>
          <t>2019-08-12 03:18:20+00:00</t>
        </is>
      </c>
      <c r="D18196" t="inlineStr">
        <is>
          <t>add</t>
        </is>
      </c>
      <c r="E18196" t="inlineStr">
        <is>
          <t>gitdb</t>
        </is>
      </c>
      <c r="F18196" t="inlineStr">
        <is>
          <t>&gt;=0.6.4</t>
        </is>
      </c>
      <c r="G18196" t="inlineStr"/>
      <c r="H18196" t="inlineStr"/>
    </row>
    <row r="18197">
      <c r="A18197" t="inlineStr">
        <is>
          <t>GitPython</t>
        </is>
      </c>
      <c r="B18197" t="inlineStr">
        <is>
          <t>5fa99bff215249378f90e1ce0254e66af155a301</t>
        </is>
      </c>
      <c r="C18197" t="inlineStr">
        <is>
          <t>2019-08-12 03:18:20+00:00</t>
        </is>
      </c>
      <c r="D18197" t="inlineStr">
        <is>
          <t>add</t>
        </is>
      </c>
      <c r="E18197" t="inlineStr">
        <is>
          <t>ddt</t>
        </is>
      </c>
      <c r="F18197" t="inlineStr">
        <is>
          <t>&gt;=1.1.1</t>
        </is>
      </c>
      <c r="G18197" t="inlineStr"/>
      <c r="H18197" t="inlineStr"/>
    </row>
    <row r="18198">
      <c r="A18198" t="inlineStr">
        <is>
          <t>GitPython</t>
        </is>
      </c>
      <c r="B18198" t="inlineStr">
        <is>
          <t>5ff2f4f7a2f8212a68aff34401e66a5905f70f51</t>
        </is>
      </c>
      <c r="C18198" t="inlineStr">
        <is>
          <t>2019-08-15 02:49:11+00:00</t>
        </is>
      </c>
      <c r="D18198" t="inlineStr">
        <is>
          <t>rem</t>
        </is>
      </c>
      <c r="E18198" t="inlineStr"/>
      <c r="F18198" t="inlineStr"/>
      <c r="G18198" t="inlineStr">
        <is>
          <t>gitdb</t>
        </is>
      </c>
      <c r="H18198" t="inlineStr">
        <is>
          <t>&gt;=0.6.4</t>
        </is>
      </c>
    </row>
    <row r="18199">
      <c r="A18199" t="inlineStr">
        <is>
          <t>GitPython</t>
        </is>
      </c>
      <c r="B18199" t="inlineStr">
        <is>
          <t>07657929bc6c0339d4d2e7e1dde1945199374b90</t>
        </is>
      </c>
      <c r="C18199" t="inlineStr">
        <is>
          <t>2019-08-22 03:28:14+00:00</t>
        </is>
      </c>
      <c r="D18199" t="inlineStr">
        <is>
          <t>rem</t>
        </is>
      </c>
      <c r="E18199" t="inlineStr"/>
      <c r="F18199" t="inlineStr"/>
      <c r="G18199" t="inlineStr">
        <is>
          <t>ddt</t>
        </is>
      </c>
      <c r="H18199" t="inlineStr">
        <is>
          <t>&gt;=1.1.1</t>
        </is>
      </c>
    </row>
    <row r="18200">
      <c r="A18200" t="inlineStr">
        <is>
          <t>GitPython</t>
        </is>
      </c>
      <c r="B18200" t="inlineStr">
        <is>
          <t>3e82a7845af93955d24a661a1a9acf8dbcce50b6</t>
        </is>
      </c>
      <c r="C18200" t="inlineStr">
        <is>
          <t>2020-02-08 03:03:17+00:00</t>
        </is>
      </c>
      <c r="D18200" t="inlineStr">
        <is>
          <t>verchange</t>
        </is>
      </c>
      <c r="E18200" t="inlineStr">
        <is>
          <t>gitdb2</t>
        </is>
      </c>
      <c r="F18200" t="inlineStr">
        <is>
          <t>&gt;=2.0.0</t>
        </is>
      </c>
      <c r="G18200" t="inlineStr">
        <is>
          <t>gitdb2</t>
        </is>
      </c>
      <c r="H18200" t="inlineStr">
        <is>
          <t>&gt;=2.0.0</t>
        </is>
      </c>
    </row>
    <row r="18201">
      <c r="A18201" t="inlineStr">
        <is>
          <t>GitPython</t>
        </is>
      </c>
      <c r="B18201" t="inlineStr">
        <is>
          <t>09ac0a109fd3a032e19ccc3017a9e1c79cda057a</t>
        </is>
      </c>
      <c r="C18201" t="inlineStr">
        <is>
          <t>2020-02-16 18:48:16+00:00</t>
        </is>
      </c>
      <c r="D18201" t="inlineStr">
        <is>
          <t>verchange</t>
        </is>
      </c>
      <c r="E18201" t="inlineStr">
        <is>
          <t>gitdb2</t>
        </is>
      </c>
      <c r="F18201" t="inlineStr">
        <is>
          <t>&gt;=2;&lt;3</t>
        </is>
      </c>
      <c r="G18201" t="inlineStr">
        <is>
          <t>gitdb2</t>
        </is>
      </c>
      <c r="H18201" t="inlineStr">
        <is>
          <t>&gt;=2.0.0</t>
        </is>
      </c>
    </row>
    <row r="18202">
      <c r="A18202" t="inlineStr">
        <is>
          <t>GitPython</t>
        </is>
      </c>
      <c r="B18202" t="inlineStr">
        <is>
          <t>bc553d6843c791fc4ad88d60b7d5b850a13fd0ac</t>
        </is>
      </c>
      <c r="C18202" t="inlineStr">
        <is>
          <t>2020-02-17 01:25:50+00:00</t>
        </is>
      </c>
      <c r="D18202" t="inlineStr">
        <is>
          <t>verchange</t>
        </is>
      </c>
      <c r="E18202" t="inlineStr">
        <is>
          <t>gitdb2</t>
        </is>
      </c>
      <c r="F18202" t="inlineStr">
        <is>
          <t>&gt;=3</t>
        </is>
      </c>
      <c r="G18202" t="inlineStr">
        <is>
          <t>gitdb2</t>
        </is>
      </c>
      <c r="H18202" t="inlineStr">
        <is>
          <t>&gt;=2.0.0</t>
        </is>
      </c>
    </row>
    <row r="18203">
      <c r="A18203" t="inlineStr">
        <is>
          <t>GitPython</t>
        </is>
      </c>
      <c r="B18203" t="inlineStr">
        <is>
          <t>4f358e04cb00647e1c74625a8f669b6803abd1fe</t>
        </is>
      </c>
      <c r="C18203" t="inlineStr">
        <is>
          <t>2020-02-24 06:46:25+00:00</t>
        </is>
      </c>
      <c r="D18203" t="inlineStr">
        <is>
          <t>verchange</t>
        </is>
      </c>
      <c r="E18203" t="inlineStr">
        <is>
          <t>gitdb2</t>
        </is>
      </c>
      <c r="F18203" t="inlineStr">
        <is>
          <t>&lt;4;&gt;=3</t>
        </is>
      </c>
      <c r="G18203" t="inlineStr">
        <is>
          <t>gitdb2</t>
        </is>
      </c>
      <c r="H18203" t="inlineStr">
        <is>
          <t>&gt;=3</t>
        </is>
      </c>
    </row>
    <row r="18204">
      <c r="A18204" t="inlineStr">
        <is>
          <t>GitPython</t>
        </is>
      </c>
      <c r="B18204" t="inlineStr">
        <is>
          <t>8c9da7310eb6adf67fa8d35821ba500dffd9a2a7</t>
        </is>
      </c>
      <c r="C18204" t="inlineStr">
        <is>
          <t>2020-02-24 11:43:03+00:00</t>
        </is>
      </c>
      <c r="D18204" t="inlineStr">
        <is>
          <t>add</t>
        </is>
      </c>
      <c r="E18204" t="inlineStr">
        <is>
          <t>gitdb</t>
        </is>
      </c>
      <c r="F18204" t="inlineStr">
        <is>
          <t>&gt;=4.0.1;&lt;5</t>
        </is>
      </c>
      <c r="G18204" t="inlineStr"/>
      <c r="H18204" t="inlineStr"/>
    </row>
    <row r="18205">
      <c r="A18205" t="inlineStr">
        <is>
          <t>GitPython</t>
        </is>
      </c>
      <c r="B18205" t="inlineStr">
        <is>
          <t>8c9da7310eb6adf67fa8d35821ba500dffd9a2a7</t>
        </is>
      </c>
      <c r="C18205" t="inlineStr">
        <is>
          <t>2020-02-24 11:43:03+00:00</t>
        </is>
      </c>
      <c r="D18205" t="inlineStr">
        <is>
          <t>rem</t>
        </is>
      </c>
      <c r="E18205" t="inlineStr"/>
      <c r="F18205" t="inlineStr"/>
      <c r="G18205" t="inlineStr">
        <is>
          <t>gitdb2</t>
        </is>
      </c>
      <c r="H18205" t="inlineStr">
        <is>
          <t>&lt;4;&gt;=3</t>
        </is>
      </c>
    </row>
    <row r="18206">
      <c r="A18206" t="inlineStr">
        <is>
          <t>etcd3-py</t>
        </is>
      </c>
      <c r="B18206" t="inlineStr">
        <is>
          <t>3f7cd72c1a4be31c0fdce53a883798c4fc5698ce</t>
        </is>
      </c>
      <c r="C18206" t="inlineStr">
        <is>
          <t>2018-03-20 11:30:17+00:00</t>
        </is>
      </c>
      <c r="D18206" t="inlineStr">
        <is>
          <t>add</t>
        </is>
      </c>
      <c r="E18206" t="inlineStr">
        <is>
          <t>semantic-version</t>
        </is>
      </c>
      <c r="F18206" t="inlineStr">
        <is>
          <t>&gt;=2.6.0</t>
        </is>
      </c>
      <c r="G18206" t="inlineStr"/>
      <c r="H18206" t="inlineStr"/>
    </row>
    <row r="18207">
      <c r="A18207" t="inlineStr">
        <is>
          <t>etcd3-py</t>
        </is>
      </c>
      <c r="B18207" t="inlineStr">
        <is>
          <t>d69dc7e70fd2c46ee17ef50237eb738eb9b712ed</t>
        </is>
      </c>
      <c r="C18207" t="inlineStr">
        <is>
          <t>2018-05-30 09:23:45+00:00</t>
        </is>
      </c>
      <c r="D18207" t="inlineStr">
        <is>
          <t>add</t>
        </is>
      </c>
      <c r="E18207" t="inlineStr">
        <is>
          <t>pyOpenSSL</t>
        </is>
      </c>
      <c r="F18207" t="inlineStr">
        <is>
          <t>&gt;=0.14</t>
        </is>
      </c>
      <c r="G18207" t="inlineStr"/>
      <c r="H18207" t="inlineStr"/>
    </row>
    <row r="18208">
      <c r="A18208" t="inlineStr">
        <is>
          <t>etcd3-py</t>
        </is>
      </c>
      <c r="B18208" t="inlineStr">
        <is>
          <t>d69dc7e70fd2c46ee17ef50237eb738eb9b712ed</t>
        </is>
      </c>
      <c r="C18208" t="inlineStr">
        <is>
          <t>2018-05-30 09:23:45+00:00</t>
        </is>
      </c>
      <c r="D18208" t="inlineStr">
        <is>
          <t>add</t>
        </is>
      </c>
      <c r="E18208" t="inlineStr">
        <is>
          <t>cryptography</t>
        </is>
      </c>
      <c r="F18208" t="inlineStr">
        <is>
          <t>&gt;=1.3.4</t>
        </is>
      </c>
      <c r="G18208" t="inlineStr"/>
      <c r="H18208" t="inlineStr"/>
    </row>
    <row r="18209">
      <c r="A18209" t="inlineStr">
        <is>
          <t>etcd3-py</t>
        </is>
      </c>
      <c r="B18209" t="inlineStr">
        <is>
          <t>d69dc7e70fd2c46ee17ef50237eb738eb9b712ed</t>
        </is>
      </c>
      <c r="C18209" t="inlineStr">
        <is>
          <t>2018-05-30 09:23:45+00:00</t>
        </is>
      </c>
      <c r="D18209" t="inlineStr">
        <is>
          <t>add</t>
        </is>
      </c>
      <c r="E18209" t="inlineStr">
        <is>
          <t>idna</t>
        </is>
      </c>
      <c r="F18209" t="inlineStr">
        <is>
          <t>&gt;=2.0.0</t>
        </is>
      </c>
      <c r="G18209" t="inlineStr"/>
      <c r="H18209" t="inlineStr"/>
    </row>
    <row r="18210">
      <c r="A18210" t="inlineStr">
        <is>
          <t>etcd3-py</t>
        </is>
      </c>
      <c r="B18210" t="inlineStr">
        <is>
          <t>00708a3883956bf7ac2308026f263c4c4dc7dabb</t>
        </is>
      </c>
      <c r="C18210" t="inlineStr">
        <is>
          <t>2018-07-04 15:18:43+00:00</t>
        </is>
      </c>
      <c r="D18210" t="inlineStr">
        <is>
          <t>rem</t>
        </is>
      </c>
      <c r="E18210" t="inlineStr"/>
      <c r="F18210" t="inlineStr"/>
      <c r="G18210" t="inlineStr">
        <is>
          <t>enum34</t>
        </is>
      </c>
      <c r="H18210" t="inlineStr">
        <is>
          <t>&gt;=1.1.6</t>
        </is>
      </c>
    </row>
    <row r="18211">
      <c r="A18211" t="inlineStr">
        <is>
          <t>python-n26</t>
        </is>
      </c>
      <c r="B18211" t="inlineStr">
        <is>
          <t>1d7981827bf882f82512cdfdcf00b35e8c57967a</t>
        </is>
      </c>
      <c r="C18211" t="inlineStr">
        <is>
          <t>2018-08-06 19:31:12+00:00</t>
        </is>
      </c>
      <c r="D18211" t="inlineStr">
        <is>
          <t>rem</t>
        </is>
      </c>
      <c r="E18211" t="inlineStr"/>
      <c r="F18211" t="inlineStr"/>
      <c r="G18211" t="inlineStr">
        <is>
          <t>requests</t>
        </is>
      </c>
      <c r="H18211" t="inlineStr"/>
    </row>
    <row r="18212">
      <c r="A18212" t="inlineStr">
        <is>
          <t>python-n26</t>
        </is>
      </c>
      <c r="B18212" t="inlineStr">
        <is>
          <t>1d7981827bf882f82512cdfdcf00b35e8c57967a</t>
        </is>
      </c>
      <c r="C18212" t="inlineStr">
        <is>
          <t>2018-08-06 19:31:12+00:00</t>
        </is>
      </c>
      <c r="D18212" t="inlineStr">
        <is>
          <t>rem</t>
        </is>
      </c>
      <c r="E18212" t="inlineStr"/>
      <c r="F18212" t="inlineStr"/>
      <c r="G18212" t="inlineStr">
        <is>
          <t>pyyaml</t>
        </is>
      </c>
      <c r="H18212" t="inlineStr"/>
    </row>
    <row r="18213">
      <c r="A18213" t="inlineStr">
        <is>
          <t>python-n26</t>
        </is>
      </c>
      <c r="B18213" t="inlineStr">
        <is>
          <t>1d7981827bf882f82512cdfdcf00b35e8c57967a</t>
        </is>
      </c>
      <c r="C18213" t="inlineStr">
        <is>
          <t>2018-08-06 19:31:12+00:00</t>
        </is>
      </c>
      <c r="D18213" t="inlineStr">
        <is>
          <t>rem</t>
        </is>
      </c>
      <c r="E18213" t="inlineStr"/>
      <c r="F18213" t="inlineStr"/>
      <c r="G18213" t="inlineStr">
        <is>
          <t>click</t>
        </is>
      </c>
      <c r="H18213" t="inlineStr"/>
    </row>
    <row r="18214">
      <c r="A18214" t="inlineStr">
        <is>
          <t>python-n26</t>
        </is>
      </c>
      <c r="B18214" t="inlineStr">
        <is>
          <t>1d7981827bf882f82512cdfdcf00b35e8c57967a</t>
        </is>
      </c>
      <c r="C18214" t="inlineStr">
        <is>
          <t>2018-08-06 19:31:12+00:00</t>
        </is>
      </c>
      <c r="D18214" t="inlineStr">
        <is>
          <t>rem</t>
        </is>
      </c>
      <c r="E18214" t="inlineStr"/>
      <c r="F18214" t="inlineStr"/>
      <c r="G18214" t="inlineStr">
        <is>
          <t>tabulate</t>
        </is>
      </c>
      <c r="H18214" t="inlineStr"/>
    </row>
    <row r="18215">
      <c r="A18215" t="inlineStr">
        <is>
          <t>python-n26</t>
        </is>
      </c>
      <c r="B18215" t="inlineStr">
        <is>
          <t>5ede30a3e608870be65f474581700092dbc9ff75</t>
        </is>
      </c>
      <c r="C18215" t="inlineStr">
        <is>
          <t>2020-06-19 11:54:31+00:00</t>
        </is>
      </c>
      <c r="D18215" t="inlineStr">
        <is>
          <t>add</t>
        </is>
      </c>
      <c r="E18215" t="inlineStr">
        <is>
          <t>certifi</t>
        </is>
      </c>
      <c r="F18215">
        <f>=2019.9.11</f>
        <v/>
      </c>
      <c r="G18215" t="inlineStr"/>
      <c r="H18215" t="inlineStr"/>
    </row>
    <row r="18216">
      <c r="A18216" t="inlineStr">
        <is>
          <t>python-n26</t>
        </is>
      </c>
      <c r="B18216" t="inlineStr">
        <is>
          <t>5ede30a3e608870be65f474581700092dbc9ff75</t>
        </is>
      </c>
      <c r="C18216" t="inlineStr">
        <is>
          <t>2020-06-19 11:54:31+00:00</t>
        </is>
      </c>
      <c r="D18216" t="inlineStr">
        <is>
          <t>add</t>
        </is>
      </c>
      <c r="E18216" t="inlineStr">
        <is>
          <t>chardet</t>
        </is>
      </c>
      <c r="F18216">
        <f>=3.0.4</f>
        <v/>
      </c>
      <c r="G18216" t="inlineStr"/>
      <c r="H18216" t="inlineStr"/>
    </row>
    <row r="18217">
      <c r="A18217" t="inlineStr">
        <is>
          <t>python-n26</t>
        </is>
      </c>
      <c r="B18217" t="inlineStr">
        <is>
          <t>5ede30a3e608870be65f474581700092dbc9ff75</t>
        </is>
      </c>
      <c r="C18217" t="inlineStr">
        <is>
          <t>2020-06-19 11:54:31+00:00</t>
        </is>
      </c>
      <c r="D18217" t="inlineStr">
        <is>
          <t>add</t>
        </is>
      </c>
      <c r="E18217" t="inlineStr">
        <is>
          <t>click</t>
        </is>
      </c>
      <c r="F18217">
        <f>=7.0</f>
        <v/>
      </c>
      <c r="G18217" t="inlineStr"/>
      <c r="H18217" t="inlineStr"/>
    </row>
    <row r="18218">
      <c r="A18218" t="inlineStr">
        <is>
          <t>python-n26</t>
        </is>
      </c>
      <c r="B18218" t="inlineStr">
        <is>
          <t>5ede30a3e608870be65f474581700092dbc9ff75</t>
        </is>
      </c>
      <c r="C18218" t="inlineStr">
        <is>
          <t>2020-06-19 11:54:31+00:00</t>
        </is>
      </c>
      <c r="D18218" t="inlineStr">
        <is>
          <t>add</t>
        </is>
      </c>
      <c r="E18218" t="inlineStr">
        <is>
          <t>container-app-conf</t>
        </is>
      </c>
      <c r="F18218">
        <f>=5.0.0</f>
        <v/>
      </c>
      <c r="G18218" t="inlineStr"/>
      <c r="H18218" t="inlineStr"/>
    </row>
    <row r="18219">
      <c r="A18219" t="inlineStr">
        <is>
          <t>python-n26</t>
        </is>
      </c>
      <c r="B18219" t="inlineStr">
        <is>
          <t>5ede30a3e608870be65f474581700092dbc9ff75</t>
        </is>
      </c>
      <c r="C18219" t="inlineStr">
        <is>
          <t>2020-06-19 11:54:31+00:00</t>
        </is>
      </c>
      <c r="D18219" t="inlineStr">
        <is>
          <t>add</t>
        </is>
      </c>
      <c r="E18219" t="inlineStr">
        <is>
          <t>idna</t>
        </is>
      </c>
      <c r="F18219">
        <f>=2.8</f>
        <v/>
      </c>
      <c r="G18219" t="inlineStr"/>
      <c r="H18219" t="inlineStr"/>
    </row>
    <row r="18220">
      <c r="A18220" t="inlineStr">
        <is>
          <t>python-n26</t>
        </is>
      </c>
      <c r="B18220" t="inlineStr">
        <is>
          <t>5ede30a3e608870be65f474581700092dbc9ff75</t>
        </is>
      </c>
      <c r="C18220" t="inlineStr">
        <is>
          <t>2020-06-19 11:54:31+00:00</t>
        </is>
      </c>
      <c r="D18220" t="inlineStr">
        <is>
          <t>add</t>
        </is>
      </c>
      <c r="E18220" t="inlineStr">
        <is>
          <t>importlib-metadata</t>
        </is>
      </c>
      <c r="F18220">
        <f>=0.23</f>
        <v/>
      </c>
      <c r="G18220" t="inlineStr"/>
      <c r="H18220" t="inlineStr"/>
    </row>
    <row r="18221">
      <c r="A18221" t="inlineStr">
        <is>
          <t>python-n26</t>
        </is>
      </c>
      <c r="B18221" t="inlineStr">
        <is>
          <t>5ede30a3e608870be65f474581700092dbc9ff75</t>
        </is>
      </c>
      <c r="C18221" t="inlineStr">
        <is>
          <t>2020-06-19 11:54:31+00:00</t>
        </is>
      </c>
      <c r="D18221" t="inlineStr">
        <is>
          <t>add</t>
        </is>
      </c>
      <c r="E18221" t="inlineStr">
        <is>
          <t>inflect</t>
        </is>
      </c>
      <c r="F18221">
        <f>=3.0.2</f>
        <v/>
      </c>
      <c r="G18221" t="inlineStr"/>
      <c r="H18221" t="inlineStr"/>
    </row>
    <row r="18222">
      <c r="A18222" t="inlineStr">
        <is>
          <t>python-n26</t>
        </is>
      </c>
      <c r="B18222" t="inlineStr">
        <is>
          <t>5ede30a3e608870be65f474581700092dbc9ff75</t>
        </is>
      </c>
      <c r="C18222" t="inlineStr">
        <is>
          <t>2020-06-19 11:54:31+00:00</t>
        </is>
      </c>
      <c r="D18222" t="inlineStr">
        <is>
          <t>add</t>
        </is>
      </c>
      <c r="E18222" t="inlineStr">
        <is>
          <t>more-itertools</t>
        </is>
      </c>
      <c r="F18222">
        <f>=7.2.0</f>
        <v/>
      </c>
      <c r="G18222" t="inlineStr"/>
      <c r="H18222" t="inlineStr"/>
    </row>
    <row r="18223">
      <c r="A18223" t="inlineStr">
        <is>
          <t>python-n26</t>
        </is>
      </c>
      <c r="B18223" t="inlineStr">
        <is>
          <t>5ede30a3e608870be65f474581700092dbc9ff75</t>
        </is>
      </c>
      <c r="C18223" t="inlineStr">
        <is>
          <t>2020-06-19 11:54:31+00:00</t>
        </is>
      </c>
      <c r="D18223" t="inlineStr">
        <is>
          <t>add</t>
        </is>
      </c>
      <c r="E18223" t="inlineStr">
        <is>
          <t>py-range-parse</t>
        </is>
      </c>
      <c r="F18223">
        <f>=1.0.5</f>
        <v/>
      </c>
      <c r="G18223" t="inlineStr"/>
      <c r="H18223" t="inlineStr"/>
    </row>
    <row r="18224">
      <c r="A18224" t="inlineStr">
        <is>
          <t>python-n26</t>
        </is>
      </c>
      <c r="B18224" t="inlineStr">
        <is>
          <t>5ede30a3e608870be65f474581700092dbc9ff75</t>
        </is>
      </c>
      <c r="C18224" t="inlineStr">
        <is>
          <t>2020-06-19 11:54:31+00:00</t>
        </is>
      </c>
      <c r="D18224" t="inlineStr">
        <is>
          <t>add</t>
        </is>
      </c>
      <c r="E18224" t="inlineStr">
        <is>
          <t>python-dateutil</t>
        </is>
      </c>
      <c r="F18224">
        <f>=2.8.1</f>
        <v/>
      </c>
      <c r="G18224" t="inlineStr"/>
      <c r="H18224" t="inlineStr"/>
    </row>
    <row r="18225">
      <c r="A18225" t="inlineStr">
        <is>
          <t>python-n26</t>
        </is>
      </c>
      <c r="B18225" t="inlineStr">
        <is>
          <t>5ede30a3e608870be65f474581700092dbc9ff75</t>
        </is>
      </c>
      <c r="C18225" t="inlineStr">
        <is>
          <t>2020-06-19 11:54:31+00:00</t>
        </is>
      </c>
      <c r="D18225" t="inlineStr">
        <is>
          <t>add</t>
        </is>
      </c>
      <c r="E18225" t="inlineStr">
        <is>
          <t>pytimeparse</t>
        </is>
      </c>
      <c r="F18225">
        <f>=1.1.8</f>
        <v/>
      </c>
      <c r="G18225" t="inlineStr"/>
      <c r="H18225" t="inlineStr"/>
    </row>
    <row r="18226">
      <c r="A18226" t="inlineStr">
        <is>
          <t>python-n26</t>
        </is>
      </c>
      <c r="B18226" t="inlineStr">
        <is>
          <t>5ede30a3e608870be65f474581700092dbc9ff75</t>
        </is>
      </c>
      <c r="C18226" t="inlineStr">
        <is>
          <t>2020-06-19 11:54:31+00:00</t>
        </is>
      </c>
      <c r="D18226" t="inlineStr">
        <is>
          <t>add</t>
        </is>
      </c>
      <c r="E18226" t="inlineStr">
        <is>
          <t>pyyaml</t>
        </is>
      </c>
      <c r="F18226">
        <f>=5.1.2</f>
        <v/>
      </c>
      <c r="G18226" t="inlineStr"/>
      <c r="H18226" t="inlineStr"/>
    </row>
    <row r="18227">
      <c r="A18227" t="inlineStr">
        <is>
          <t>python-n26</t>
        </is>
      </c>
      <c r="B18227" t="inlineStr">
        <is>
          <t>5ede30a3e608870be65f474581700092dbc9ff75</t>
        </is>
      </c>
      <c r="C18227" t="inlineStr">
        <is>
          <t>2020-06-19 11:54:31+00:00</t>
        </is>
      </c>
      <c r="D18227" t="inlineStr">
        <is>
          <t>add</t>
        </is>
      </c>
      <c r="E18227" t="inlineStr">
        <is>
          <t>requests</t>
        </is>
      </c>
      <c r="F18227">
        <f>=2.22.0</f>
        <v/>
      </c>
      <c r="G18227" t="inlineStr"/>
      <c r="H18227" t="inlineStr"/>
    </row>
    <row r="18228">
      <c r="A18228" t="inlineStr">
        <is>
          <t>python-n26</t>
        </is>
      </c>
      <c r="B18228" t="inlineStr">
        <is>
          <t>5ede30a3e608870be65f474581700092dbc9ff75</t>
        </is>
      </c>
      <c r="C18228" t="inlineStr">
        <is>
          <t>2020-06-19 11:54:31+00:00</t>
        </is>
      </c>
      <c r="D18228" t="inlineStr">
        <is>
          <t>add</t>
        </is>
      </c>
      <c r="E18228" t="inlineStr">
        <is>
          <t>ruamel.yaml</t>
        </is>
      </c>
      <c r="F18228">
        <f>=0.16.5</f>
        <v/>
      </c>
      <c r="G18228" t="inlineStr"/>
      <c r="H18228" t="inlineStr"/>
    </row>
    <row r="18229">
      <c r="A18229" t="inlineStr">
        <is>
          <t>python-n26</t>
        </is>
      </c>
      <c r="B18229" t="inlineStr">
        <is>
          <t>5ede30a3e608870be65f474581700092dbc9ff75</t>
        </is>
      </c>
      <c r="C18229" t="inlineStr">
        <is>
          <t>2020-06-19 11:54:31+00:00</t>
        </is>
      </c>
      <c r="D18229" t="inlineStr">
        <is>
          <t>add</t>
        </is>
      </c>
      <c r="E18229" t="inlineStr">
        <is>
          <t>ruamel.yaml.clib</t>
        </is>
      </c>
      <c r="F18229">
        <f>=0.2.0</f>
        <v/>
      </c>
      <c r="G18229" t="inlineStr"/>
      <c r="H18229" t="inlineStr"/>
    </row>
    <row r="18230">
      <c r="A18230" t="inlineStr">
        <is>
          <t>python-n26</t>
        </is>
      </c>
      <c r="B18230" t="inlineStr">
        <is>
          <t>5ede30a3e608870be65f474581700092dbc9ff75</t>
        </is>
      </c>
      <c r="C18230" t="inlineStr">
        <is>
          <t>2020-06-19 11:54:31+00:00</t>
        </is>
      </c>
      <c r="D18230" t="inlineStr">
        <is>
          <t>add</t>
        </is>
      </c>
      <c r="E18230" t="inlineStr">
        <is>
          <t>six</t>
        </is>
      </c>
      <c r="F18230">
        <f>=1.13.0</f>
        <v/>
      </c>
      <c r="G18230" t="inlineStr"/>
      <c r="H18230" t="inlineStr"/>
    </row>
    <row r="18231">
      <c r="A18231" t="inlineStr">
        <is>
          <t>python-n26</t>
        </is>
      </c>
      <c r="B18231" t="inlineStr">
        <is>
          <t>5ede30a3e608870be65f474581700092dbc9ff75</t>
        </is>
      </c>
      <c r="C18231" t="inlineStr">
        <is>
          <t>2020-06-19 11:54:31+00:00</t>
        </is>
      </c>
      <c r="D18231" t="inlineStr">
        <is>
          <t>add</t>
        </is>
      </c>
      <c r="E18231" t="inlineStr">
        <is>
          <t>tabulate</t>
        </is>
      </c>
      <c r="F18231">
        <f>=0.8.6</f>
        <v/>
      </c>
      <c r="G18231" t="inlineStr"/>
      <c r="H18231" t="inlineStr"/>
    </row>
    <row r="18232">
      <c r="A18232" t="inlineStr">
        <is>
          <t>python-n26</t>
        </is>
      </c>
      <c r="B18232" t="inlineStr">
        <is>
          <t>5ede30a3e608870be65f474581700092dbc9ff75</t>
        </is>
      </c>
      <c r="C18232" t="inlineStr">
        <is>
          <t>2020-06-19 11:54:31+00:00</t>
        </is>
      </c>
      <c r="D18232" t="inlineStr">
        <is>
          <t>add</t>
        </is>
      </c>
      <c r="E18232" t="inlineStr">
        <is>
          <t>tenacity</t>
        </is>
      </c>
      <c r="F18232">
        <f>=5.1.5</f>
        <v/>
      </c>
      <c r="G18232" t="inlineStr"/>
      <c r="H18232" t="inlineStr"/>
    </row>
    <row r="18233">
      <c r="A18233" t="inlineStr">
        <is>
          <t>python-n26</t>
        </is>
      </c>
      <c r="B18233" t="inlineStr">
        <is>
          <t>5ede30a3e608870be65f474581700092dbc9ff75</t>
        </is>
      </c>
      <c r="C18233" t="inlineStr">
        <is>
          <t>2020-06-19 11:54:31+00:00</t>
        </is>
      </c>
      <c r="D18233" t="inlineStr">
        <is>
          <t>add</t>
        </is>
      </c>
      <c r="E18233" t="inlineStr">
        <is>
          <t>toml</t>
        </is>
      </c>
      <c r="F18233">
        <f>=0.10.0</f>
        <v/>
      </c>
      <c r="G18233" t="inlineStr"/>
      <c r="H18233" t="inlineStr"/>
    </row>
    <row r="18234">
      <c r="A18234" t="inlineStr">
        <is>
          <t>python-n26</t>
        </is>
      </c>
      <c r="B18234" t="inlineStr">
        <is>
          <t>5ede30a3e608870be65f474581700092dbc9ff75</t>
        </is>
      </c>
      <c r="C18234" t="inlineStr">
        <is>
          <t>2020-06-19 11:54:31+00:00</t>
        </is>
      </c>
      <c r="D18234" t="inlineStr">
        <is>
          <t>add</t>
        </is>
      </c>
      <c r="E18234" t="inlineStr">
        <is>
          <t>urllib3</t>
        </is>
      </c>
      <c r="F18234">
        <f>=1.25.7</f>
        <v/>
      </c>
      <c r="G18234" t="inlineStr"/>
      <c r="H18234" t="inlineStr"/>
    </row>
    <row r="18235">
      <c r="A18235" t="inlineStr">
        <is>
          <t>python-n26</t>
        </is>
      </c>
      <c r="B18235" t="inlineStr">
        <is>
          <t>5ede30a3e608870be65f474581700092dbc9ff75</t>
        </is>
      </c>
      <c r="C18235" t="inlineStr">
        <is>
          <t>2020-06-19 11:54:31+00:00</t>
        </is>
      </c>
      <c r="D18235" t="inlineStr">
        <is>
          <t>add</t>
        </is>
      </c>
      <c r="E18235" t="inlineStr">
        <is>
          <t>zipp</t>
        </is>
      </c>
      <c r="F18235">
        <f>=0.6.0</f>
        <v/>
      </c>
      <c r="G18235" t="inlineStr"/>
      <c r="H18235" t="inlineStr"/>
    </row>
    <row r="18236">
      <c r="A18236" t="inlineStr">
        <is>
          <t>python-n26</t>
        </is>
      </c>
      <c r="B18236" t="inlineStr">
        <is>
          <t>3126bcc1234063f04ec6062279c8579122c496f8</t>
        </is>
      </c>
      <c r="C18236" t="inlineStr">
        <is>
          <t>2020-10-14 19:48:37+00:00</t>
        </is>
      </c>
      <c r="D18236" t="inlineStr">
        <is>
          <t>add</t>
        </is>
      </c>
      <c r="E18236" t="inlineStr">
        <is>
          <t>pycryptodome</t>
        </is>
      </c>
      <c r="F18236">
        <f>=3.9.8</f>
        <v/>
      </c>
      <c r="G18236" t="inlineStr"/>
      <c r="H18236" t="inlineStr"/>
    </row>
    <row r="18237">
      <c r="A18237" t="inlineStr">
        <is>
          <t>django-spillway</t>
        </is>
      </c>
      <c r="B18237" t="inlineStr">
        <is>
          <t>68a5a055dcd34d235b2d5411f9217ac3c79825b7</t>
        </is>
      </c>
      <c r="C18237" t="inlineStr">
        <is>
          <t>2015-02-14 04:55:56+00:00</t>
        </is>
      </c>
      <c r="D18237" t="inlineStr">
        <is>
          <t>verchange</t>
        </is>
      </c>
      <c r="E18237" t="inlineStr">
        <is>
          <t>django</t>
        </is>
      </c>
      <c r="F18237">
        <f>=1.7.2</f>
        <v/>
      </c>
      <c r="G18237" t="inlineStr">
        <is>
          <t>django</t>
        </is>
      </c>
      <c r="H18237">
        <f>=1.7.1</f>
        <v/>
      </c>
    </row>
    <row r="18238">
      <c r="A18238" t="inlineStr">
        <is>
          <t>django-spillway</t>
        </is>
      </c>
      <c r="B18238" t="inlineStr">
        <is>
          <t>d705b4a71829b5276caf630ee11ac501238d6ee7</t>
        </is>
      </c>
      <c r="C18238" t="inlineStr">
        <is>
          <t>2015-05-05 20:13:39+00:00</t>
        </is>
      </c>
      <c r="D18238" t="inlineStr">
        <is>
          <t>verchange</t>
        </is>
      </c>
      <c r="E18238" t="inlineStr">
        <is>
          <t>djangorestframework</t>
        </is>
      </c>
      <c r="F18238">
        <f>=3.0.5</f>
        <v/>
      </c>
      <c r="G18238" t="inlineStr">
        <is>
          <t>djangorestframework</t>
        </is>
      </c>
      <c r="H18238">
        <f>=2.4.4</f>
        <v/>
      </c>
    </row>
    <row r="18239">
      <c r="A18239" t="inlineStr">
        <is>
          <t>django-spillway</t>
        </is>
      </c>
      <c r="B18239" t="inlineStr">
        <is>
          <t>d705b4a71829b5276caf630ee11ac501238d6ee7</t>
        </is>
      </c>
      <c r="C18239" t="inlineStr">
        <is>
          <t>2015-05-05 20:13:39+00:00</t>
        </is>
      </c>
      <c r="D18239" t="inlineStr">
        <is>
          <t>verchange</t>
        </is>
      </c>
      <c r="E18239" t="inlineStr">
        <is>
          <t>django</t>
        </is>
      </c>
      <c r="F18239">
        <f>=1.7.8</f>
        <v/>
      </c>
      <c r="G18239" t="inlineStr">
        <is>
          <t>django</t>
        </is>
      </c>
      <c r="H18239">
        <f>=1.7.2</f>
        <v/>
      </c>
    </row>
    <row r="18240">
      <c r="A18240" t="inlineStr">
        <is>
          <t>django-spillway</t>
        </is>
      </c>
      <c r="B18240" t="inlineStr">
        <is>
          <t>d705b4a71829b5276caf630ee11ac501238d6ee7</t>
        </is>
      </c>
      <c r="C18240" t="inlineStr">
        <is>
          <t>2015-05-05 20:13:39+00:00</t>
        </is>
      </c>
      <c r="D18240" t="inlineStr">
        <is>
          <t>add</t>
        </is>
      </c>
      <c r="E18240" t="inlineStr">
        <is>
          <t>greenwich</t>
        </is>
      </c>
      <c r="F18240">
        <f>=0.3.0</f>
        <v/>
      </c>
      <c r="G18240" t="inlineStr"/>
      <c r="H18240" t="inlineStr"/>
    </row>
    <row r="18241">
      <c r="A18241" t="inlineStr">
        <is>
          <t>django-spillway</t>
        </is>
      </c>
      <c r="B18241" t="inlineStr">
        <is>
          <t>6834501f03054e04136b42824213ce7acd49737c</t>
        </is>
      </c>
      <c r="C18241" t="inlineStr">
        <is>
          <t>2015-05-14 16:23:55+00:00</t>
        </is>
      </c>
      <c r="D18241" t="inlineStr">
        <is>
          <t>verchange</t>
        </is>
      </c>
      <c r="E18241" t="inlineStr">
        <is>
          <t>djangorestframework</t>
        </is>
      </c>
      <c r="F18241">
        <f>=3.1.1</f>
        <v/>
      </c>
      <c r="G18241" t="inlineStr">
        <is>
          <t>djangorestframework</t>
        </is>
      </c>
      <c r="H18241">
        <f>=3.0.5</f>
        <v/>
      </c>
    </row>
    <row r="18242">
      <c r="A18242" t="inlineStr">
        <is>
          <t>django-spillway</t>
        </is>
      </c>
      <c r="B18242" t="inlineStr">
        <is>
          <t>6834501f03054e04136b42824213ce7acd49737c</t>
        </is>
      </c>
      <c r="C18242" t="inlineStr">
        <is>
          <t>2015-05-14 16:23:55+00:00</t>
        </is>
      </c>
      <c r="D18242" t="inlineStr">
        <is>
          <t>verchange</t>
        </is>
      </c>
      <c r="E18242" t="inlineStr">
        <is>
          <t>django</t>
        </is>
      </c>
      <c r="F18242">
        <f>=1.8.1</f>
        <v/>
      </c>
      <c r="G18242" t="inlineStr">
        <is>
          <t>django</t>
        </is>
      </c>
      <c r="H18242">
        <f>=1.7.8</f>
        <v/>
      </c>
    </row>
    <row r="18243">
      <c r="A18243" t="inlineStr">
        <is>
          <t>django-spillway</t>
        </is>
      </c>
      <c r="B18243" t="inlineStr">
        <is>
          <t>c22a79f87b300a51ba738ae494ff9026cc8b9465</t>
        </is>
      </c>
      <c r="C18243" t="inlineStr">
        <is>
          <t>2015-06-03 00:22:18+00:00</t>
        </is>
      </c>
      <c r="D18243" t="inlineStr">
        <is>
          <t>verchange</t>
        </is>
      </c>
      <c r="E18243" t="inlineStr">
        <is>
          <t>greenwich</t>
        </is>
      </c>
      <c r="F18243">
        <f>=0.4.0</f>
        <v/>
      </c>
      <c r="G18243" t="inlineStr">
        <is>
          <t>greenwich</t>
        </is>
      </c>
      <c r="H18243">
        <f>=0.3.0</f>
        <v/>
      </c>
    </row>
    <row r="18244">
      <c r="A18244" t="inlineStr">
        <is>
          <t>django-spillway</t>
        </is>
      </c>
      <c r="B18244" t="inlineStr">
        <is>
          <t>c22a79f87b300a51ba738ae494ff9026cc8b9465</t>
        </is>
      </c>
      <c r="C18244" t="inlineStr">
        <is>
          <t>2015-06-03 00:22:18+00:00</t>
        </is>
      </c>
      <c r="D18244" t="inlineStr">
        <is>
          <t>verchange</t>
        </is>
      </c>
      <c r="E18244" t="inlineStr">
        <is>
          <t>djangorestframework</t>
        </is>
      </c>
      <c r="F18244">
        <f>=3.1.2</f>
        <v/>
      </c>
      <c r="G18244" t="inlineStr">
        <is>
          <t>djangorestframework</t>
        </is>
      </c>
      <c r="H18244">
        <f>=3.1.1</f>
        <v/>
      </c>
    </row>
    <row r="18245">
      <c r="A18245" t="inlineStr">
        <is>
          <t>django-spillway</t>
        </is>
      </c>
      <c r="B18245" t="inlineStr">
        <is>
          <t>c22a79f87b300a51ba738ae494ff9026cc8b9465</t>
        </is>
      </c>
      <c r="C18245" t="inlineStr">
        <is>
          <t>2015-06-03 00:22:18+00:00</t>
        </is>
      </c>
      <c r="D18245" t="inlineStr">
        <is>
          <t>verchange</t>
        </is>
      </c>
      <c r="E18245" t="inlineStr">
        <is>
          <t>django</t>
        </is>
      </c>
      <c r="F18245">
        <f>=1.8.2</f>
        <v/>
      </c>
      <c r="G18245" t="inlineStr">
        <is>
          <t>django</t>
        </is>
      </c>
      <c r="H18245">
        <f>=1.8.1</f>
        <v/>
      </c>
    </row>
    <row r="18246">
      <c r="A18246" t="inlineStr">
        <is>
          <t>django-spillway</t>
        </is>
      </c>
      <c r="B18246" t="inlineStr">
        <is>
          <t>6489654d6151d8e7a850dd27e55c2e414e97da41</t>
        </is>
      </c>
      <c r="C18246" t="inlineStr">
        <is>
          <t>2015-06-12 18:47:51+00:00</t>
        </is>
      </c>
      <c r="D18246" t="inlineStr">
        <is>
          <t>verchange</t>
        </is>
      </c>
      <c r="E18246" t="inlineStr">
        <is>
          <t>djangorestframework</t>
        </is>
      </c>
      <c r="F18246">
        <f>=3.1.3</f>
        <v/>
      </c>
      <c r="G18246" t="inlineStr">
        <is>
          <t>djangorestframework</t>
        </is>
      </c>
      <c r="H18246">
        <f>=3.1.2</f>
        <v/>
      </c>
    </row>
    <row r="18247">
      <c r="A18247" t="inlineStr">
        <is>
          <t>django-spillway</t>
        </is>
      </c>
      <c r="B18247" t="inlineStr">
        <is>
          <t>d47a6157712170bd3420325ffb69bab548fd1e5b</t>
        </is>
      </c>
      <c r="C18247" t="inlineStr">
        <is>
          <t>2015-08-07 00:26:51+00:00</t>
        </is>
      </c>
      <c r="D18247" t="inlineStr">
        <is>
          <t>verchange</t>
        </is>
      </c>
      <c r="E18247" t="inlineStr">
        <is>
          <t>djangorestframework</t>
        </is>
      </c>
      <c r="F18247">
        <f>=3.2.0</f>
        <v/>
      </c>
      <c r="G18247" t="inlineStr">
        <is>
          <t>djangorestframework</t>
        </is>
      </c>
      <c r="H18247">
        <f>=3.1.3</f>
        <v/>
      </c>
    </row>
    <row r="18248">
      <c r="A18248" t="inlineStr">
        <is>
          <t>django-spillway</t>
        </is>
      </c>
      <c r="B18248" t="inlineStr">
        <is>
          <t>d47a6157712170bd3420325ffb69bab548fd1e5b</t>
        </is>
      </c>
      <c r="C18248" t="inlineStr">
        <is>
          <t>2015-08-07 00:26:51+00:00</t>
        </is>
      </c>
      <c r="D18248" t="inlineStr">
        <is>
          <t>verchange</t>
        </is>
      </c>
      <c r="E18248" t="inlineStr">
        <is>
          <t>django</t>
        </is>
      </c>
      <c r="F18248">
        <f>=1.8.3</f>
        <v/>
      </c>
      <c r="G18248" t="inlineStr">
        <is>
          <t>django</t>
        </is>
      </c>
      <c r="H18248">
        <f>=1.8.2</f>
        <v/>
      </c>
    </row>
    <row r="18249">
      <c r="A18249" t="inlineStr">
        <is>
          <t>django-spillway</t>
        </is>
      </c>
      <c r="B18249" t="inlineStr">
        <is>
          <t>3fad3ef4692e0c44ac6f3dd98cb861b340232be5</t>
        </is>
      </c>
      <c r="C18249" t="inlineStr">
        <is>
          <t>2015-08-13 00:16:31+00:00</t>
        </is>
      </c>
      <c r="D18249" t="inlineStr">
        <is>
          <t>verchange</t>
        </is>
      </c>
      <c r="E18249" t="inlineStr">
        <is>
          <t>greenwich</t>
        </is>
      </c>
      <c r="F18249">
        <f>=0.4.2</f>
        <v/>
      </c>
      <c r="G18249" t="inlineStr">
        <is>
          <t>greenwich</t>
        </is>
      </c>
      <c r="H18249">
        <f>=0.4.0</f>
        <v/>
      </c>
    </row>
    <row r="18250">
      <c r="A18250" t="inlineStr">
        <is>
          <t>django-spillway</t>
        </is>
      </c>
      <c r="B18250" t="inlineStr">
        <is>
          <t>3fad3ef4692e0c44ac6f3dd98cb861b340232be5</t>
        </is>
      </c>
      <c r="C18250" t="inlineStr">
        <is>
          <t>2015-08-13 00:16:31+00:00</t>
        </is>
      </c>
      <c r="D18250" t="inlineStr">
        <is>
          <t>verchange</t>
        </is>
      </c>
      <c r="E18250" t="inlineStr">
        <is>
          <t>djangorestframework</t>
        </is>
      </c>
      <c r="F18250">
        <f>=3.2.1</f>
        <v/>
      </c>
      <c r="G18250" t="inlineStr">
        <is>
          <t>djangorestframework</t>
        </is>
      </c>
      <c r="H18250">
        <f>=3.2.0</f>
        <v/>
      </c>
    </row>
    <row r="18251">
      <c r="A18251" t="inlineStr">
        <is>
          <t>django-spillway</t>
        </is>
      </c>
      <c r="B18251" t="inlineStr">
        <is>
          <t>b372eafe717fceef7f45c128b8c8ef0a358c2f2f</t>
        </is>
      </c>
      <c r="C18251" t="inlineStr">
        <is>
          <t>2015-10-16 21:49:01+00:00</t>
        </is>
      </c>
      <c r="D18251" t="inlineStr">
        <is>
          <t>verchange</t>
        </is>
      </c>
      <c r="E18251" t="inlineStr">
        <is>
          <t>djangorestframework</t>
        </is>
      </c>
      <c r="F18251">
        <f>=3.2.4</f>
        <v/>
      </c>
      <c r="G18251" t="inlineStr">
        <is>
          <t>djangorestframework</t>
        </is>
      </c>
      <c r="H18251">
        <f>=3.2.1</f>
        <v/>
      </c>
    </row>
    <row r="18252">
      <c r="A18252" t="inlineStr">
        <is>
          <t>django-spillway</t>
        </is>
      </c>
      <c r="B18252" t="inlineStr">
        <is>
          <t>b372eafe717fceef7f45c128b8c8ef0a358c2f2f</t>
        </is>
      </c>
      <c r="C18252" t="inlineStr">
        <is>
          <t>2015-10-16 21:49:01+00:00</t>
        </is>
      </c>
      <c r="D18252" t="inlineStr">
        <is>
          <t>verchange</t>
        </is>
      </c>
      <c r="E18252" t="inlineStr">
        <is>
          <t>django</t>
        </is>
      </c>
      <c r="F18252">
        <f>=1.8.5</f>
        <v/>
      </c>
      <c r="G18252" t="inlineStr">
        <is>
          <t>django</t>
        </is>
      </c>
      <c r="H18252">
        <f>=1.8.3</f>
        <v/>
      </c>
    </row>
    <row r="18253">
      <c r="A18253" t="inlineStr">
        <is>
          <t>django-spillway</t>
        </is>
      </c>
      <c r="B18253" t="inlineStr">
        <is>
          <t>dd6c13b0707331eb76c38fea9872c66a2c684ac6</t>
        </is>
      </c>
      <c r="C18253" t="inlineStr">
        <is>
          <t>2016-12-08 01:42:16+00:00</t>
        </is>
      </c>
      <c r="D18253" t="inlineStr">
        <is>
          <t>verchange</t>
        </is>
      </c>
      <c r="E18253" t="inlineStr">
        <is>
          <t>greenwich</t>
        </is>
      </c>
      <c r="F18253">
        <f>=0.7.0</f>
        <v/>
      </c>
      <c r="G18253" t="inlineStr">
        <is>
          <t>greenwich</t>
        </is>
      </c>
      <c r="H18253">
        <f>=0.4.2</f>
        <v/>
      </c>
    </row>
    <row r="18254">
      <c r="A18254" t="inlineStr">
        <is>
          <t>django-spillway</t>
        </is>
      </c>
      <c r="B18254" t="inlineStr">
        <is>
          <t>dd6c13b0707331eb76c38fea9872c66a2c684ac6</t>
        </is>
      </c>
      <c r="C18254" t="inlineStr">
        <is>
          <t>2016-12-08 01:42:16+00:00</t>
        </is>
      </c>
      <c r="D18254" t="inlineStr">
        <is>
          <t>verchange</t>
        </is>
      </c>
      <c r="E18254" t="inlineStr">
        <is>
          <t>djangorestframework</t>
        </is>
      </c>
      <c r="F18254">
        <f>=3.5.3</f>
        <v/>
      </c>
      <c r="G18254" t="inlineStr">
        <is>
          <t>djangorestframework</t>
        </is>
      </c>
      <c r="H18254">
        <f>=3.2.4</f>
        <v/>
      </c>
    </row>
    <row r="18255">
      <c r="A18255" t="inlineStr">
        <is>
          <t>django-spillway</t>
        </is>
      </c>
      <c r="B18255" t="inlineStr">
        <is>
          <t>dd6c13b0707331eb76c38fea9872c66a2c684ac6</t>
        </is>
      </c>
      <c r="C18255" t="inlineStr">
        <is>
          <t>2016-12-08 01:42:16+00:00</t>
        </is>
      </c>
      <c r="D18255" t="inlineStr">
        <is>
          <t>add</t>
        </is>
      </c>
      <c r="E18255" t="inlineStr">
        <is>
          <t>Django</t>
        </is>
      </c>
      <c r="F18255">
        <f>=1.9.12</f>
        <v/>
      </c>
      <c r="G18255" t="inlineStr"/>
      <c r="H18255" t="inlineStr"/>
    </row>
    <row r="18256">
      <c r="A18256" t="inlineStr">
        <is>
          <t>django-spillway</t>
        </is>
      </c>
      <c r="B18256" t="inlineStr">
        <is>
          <t>dd6c13b0707331eb76c38fea9872c66a2c684ac6</t>
        </is>
      </c>
      <c r="C18256" t="inlineStr">
        <is>
          <t>2016-12-08 01:42:16+00:00</t>
        </is>
      </c>
      <c r="D18256" t="inlineStr">
        <is>
          <t>add</t>
        </is>
      </c>
      <c r="E18256" t="inlineStr">
        <is>
          <t>mapnik</t>
        </is>
      </c>
      <c r="F18256">
        <f>=0.1</f>
        <v/>
      </c>
      <c r="G18256" t="inlineStr"/>
      <c r="H18256" t="inlineStr"/>
    </row>
    <row r="18257">
      <c r="A18257" t="inlineStr">
        <is>
          <t>django-spillway</t>
        </is>
      </c>
      <c r="B18257" t="inlineStr">
        <is>
          <t>dd6c13b0707331eb76c38fea9872c66a2c684ac6</t>
        </is>
      </c>
      <c r="C18257" t="inlineStr">
        <is>
          <t>2016-12-08 01:42:16+00:00</t>
        </is>
      </c>
      <c r="D18257" t="inlineStr">
        <is>
          <t>rem</t>
        </is>
      </c>
      <c r="E18257" t="inlineStr"/>
      <c r="F18257" t="inlineStr"/>
      <c r="G18257" t="inlineStr">
        <is>
          <t>django</t>
        </is>
      </c>
      <c r="H18257">
        <f>=1.8.5</f>
        <v/>
      </c>
    </row>
    <row r="18258">
      <c r="A18258" t="inlineStr">
        <is>
          <t>django-spillway</t>
        </is>
      </c>
      <c r="B18258" t="inlineStr">
        <is>
          <t>dd6c13b0707331eb76c38fea9872c66a2c684ac6</t>
        </is>
      </c>
      <c r="C18258" t="inlineStr">
        <is>
          <t>2016-12-08 01:42:16+00:00</t>
        </is>
      </c>
      <c r="D18258" t="inlineStr">
        <is>
          <t>rem</t>
        </is>
      </c>
      <c r="E18258" t="inlineStr"/>
      <c r="F18258" t="inlineStr"/>
      <c r="G18258" t="inlineStr">
        <is>
          <t>mapnik2</t>
        </is>
      </c>
      <c r="H18258">
        <f>=2.2.0</f>
        <v/>
      </c>
    </row>
    <row r="18259">
      <c r="A18259" t="inlineStr">
        <is>
          <t>django-spillway</t>
        </is>
      </c>
      <c r="B18259" t="inlineStr">
        <is>
          <t>0342880760712723583950e239deeeff810b5174</t>
        </is>
      </c>
      <c r="C18259" t="inlineStr">
        <is>
          <t>2017-04-24 19:32:30+00:00</t>
        </is>
      </c>
      <c r="D18259" t="inlineStr">
        <is>
          <t>verchange</t>
        </is>
      </c>
      <c r="E18259" t="inlineStr">
        <is>
          <t>Django</t>
        </is>
      </c>
      <c r="F18259">
        <f>=1.10.6</f>
        <v/>
      </c>
      <c r="G18259" t="inlineStr">
        <is>
          <t>Django</t>
        </is>
      </c>
      <c r="H18259">
        <f>=1.9.12</f>
        <v/>
      </c>
    </row>
    <row r="18260">
      <c r="A18260" t="inlineStr">
        <is>
          <t>django-spillway</t>
        </is>
      </c>
      <c r="B18260" t="inlineStr">
        <is>
          <t>0342880760712723583950e239deeeff810b5174</t>
        </is>
      </c>
      <c r="C18260" t="inlineStr">
        <is>
          <t>2017-04-24 19:32:30+00:00</t>
        </is>
      </c>
      <c r="D18260" t="inlineStr">
        <is>
          <t>verchange</t>
        </is>
      </c>
      <c r="E18260" t="inlineStr">
        <is>
          <t>djangorestframework</t>
        </is>
      </c>
      <c r="F18260">
        <f>=3.6.2</f>
        <v/>
      </c>
      <c r="G18260" t="inlineStr">
        <is>
          <t>djangorestframework</t>
        </is>
      </c>
      <c r="H18260">
        <f>=3.5.3</f>
        <v/>
      </c>
    </row>
    <row r="18261">
      <c r="A18261" t="inlineStr">
        <is>
          <t>django-spillway</t>
        </is>
      </c>
      <c r="B18261" t="inlineStr">
        <is>
          <t>75a3954cf5d0d8248e9b1b84fa53d10ee755ff59</t>
        </is>
      </c>
      <c r="C18261" t="inlineStr">
        <is>
          <t>2018-04-26 22:55:59+00:00</t>
        </is>
      </c>
      <c r="D18261" t="inlineStr">
        <is>
          <t>verchange</t>
        </is>
      </c>
      <c r="E18261" t="inlineStr">
        <is>
          <t>Django</t>
        </is>
      </c>
      <c r="F18261">
        <f>=1.11.12</f>
        <v/>
      </c>
      <c r="G18261" t="inlineStr">
        <is>
          <t>Django</t>
        </is>
      </c>
      <c r="H18261">
        <f>=1.10.6</f>
        <v/>
      </c>
    </row>
    <row r="18262">
      <c r="A18262" t="inlineStr">
        <is>
          <t>django-spillway</t>
        </is>
      </c>
      <c r="B18262" t="inlineStr">
        <is>
          <t>75a3954cf5d0d8248e9b1b84fa53d10ee755ff59</t>
        </is>
      </c>
      <c r="C18262" t="inlineStr">
        <is>
          <t>2018-04-26 22:55:59+00:00</t>
        </is>
      </c>
      <c r="D18262" t="inlineStr">
        <is>
          <t>verchange</t>
        </is>
      </c>
      <c r="E18262" t="inlineStr">
        <is>
          <t>djangorestframework</t>
        </is>
      </c>
      <c r="F18262">
        <f>=3.8.2</f>
        <v/>
      </c>
      <c r="G18262" t="inlineStr">
        <is>
          <t>djangorestframework</t>
        </is>
      </c>
      <c r="H18262">
        <f>=3.6.2</f>
        <v/>
      </c>
    </row>
    <row r="18263">
      <c r="A18263" t="inlineStr">
        <is>
          <t>django-spillway</t>
        </is>
      </c>
      <c r="B18263" t="inlineStr">
        <is>
          <t>75a3954cf5d0d8248e9b1b84fa53d10ee755ff59</t>
        </is>
      </c>
      <c r="C18263" t="inlineStr">
        <is>
          <t>2018-04-26 22:55:59+00:00</t>
        </is>
      </c>
      <c r="D18263" t="inlineStr">
        <is>
          <t>verchange</t>
        </is>
      </c>
      <c r="E18263" t="inlineStr">
        <is>
          <t>greenwich</t>
        </is>
      </c>
      <c r="F18263">
        <f>=0.8.0</f>
        <v/>
      </c>
      <c r="G18263" t="inlineStr">
        <is>
          <t>greenwich</t>
        </is>
      </c>
      <c r="H18263">
        <f>=0.7.0</f>
        <v/>
      </c>
    </row>
    <row r="18264">
      <c r="A18264" t="inlineStr">
        <is>
          <t>django-spillway</t>
        </is>
      </c>
      <c r="B18264" t="inlineStr">
        <is>
          <t>75a3954cf5d0d8248e9b1b84fa53d10ee755ff59</t>
        </is>
      </c>
      <c r="C18264" t="inlineStr">
        <is>
          <t>2018-04-26 22:55:59+00:00</t>
        </is>
      </c>
      <c r="D18264" t="inlineStr">
        <is>
          <t>rem</t>
        </is>
      </c>
      <c r="E18264" t="inlineStr"/>
      <c r="F18264" t="inlineStr"/>
      <c r="G18264" t="inlineStr">
        <is>
          <t>mapnik</t>
        </is>
      </c>
      <c r="H18264">
        <f>=0.1</f>
        <v/>
      </c>
    </row>
    <row r="18265">
      <c r="A18265" t="inlineStr">
        <is>
          <t>papermill</t>
        </is>
      </c>
      <c r="B18265" t="inlineStr">
        <is>
          <t>84b1253e53bc48f5e7ba7da2cdb323f2d7553cc6</t>
        </is>
      </c>
      <c r="C18265" t="inlineStr">
        <is>
          <t>2017-12-20 00:47:22+00:00</t>
        </is>
      </c>
      <c r="D18265" t="inlineStr">
        <is>
          <t>add</t>
        </is>
      </c>
      <c r="E18265" t="inlineStr">
        <is>
          <t>ansiwrap</t>
        </is>
      </c>
      <c r="F18265" t="inlineStr"/>
      <c r="G18265" t="inlineStr"/>
      <c r="H18265" t="inlineStr"/>
    </row>
    <row r="18266">
      <c r="A18266" t="inlineStr">
        <is>
          <t>papermill</t>
        </is>
      </c>
      <c r="B18266" t="inlineStr">
        <is>
          <t>84b1253e53bc48f5e7ba7da2cdb323f2d7553cc6</t>
        </is>
      </c>
      <c r="C18266" t="inlineStr">
        <is>
          <t>2017-12-20 00:47:22+00:00</t>
        </is>
      </c>
      <c r="D18266" t="inlineStr">
        <is>
          <t>add</t>
        </is>
      </c>
      <c r="E18266" t="inlineStr">
        <is>
          <t>boto3</t>
        </is>
      </c>
      <c r="F18266" t="inlineStr"/>
      <c r="G18266" t="inlineStr"/>
      <c r="H18266" t="inlineStr"/>
    </row>
    <row r="18267">
      <c r="A18267" t="inlineStr">
        <is>
          <t>papermill</t>
        </is>
      </c>
      <c r="B18267" t="inlineStr">
        <is>
          <t>84b1253e53bc48f5e7ba7da2cdb323f2d7553cc6</t>
        </is>
      </c>
      <c r="C18267" t="inlineStr">
        <is>
          <t>2017-12-20 00:47:22+00:00</t>
        </is>
      </c>
      <c r="D18267" t="inlineStr">
        <is>
          <t>add</t>
        </is>
      </c>
      <c r="E18267" t="inlineStr">
        <is>
          <t>click</t>
        </is>
      </c>
      <c r="F18267" t="inlineStr"/>
      <c r="G18267" t="inlineStr"/>
      <c r="H18267" t="inlineStr"/>
    </row>
    <row r="18268">
      <c r="A18268" t="inlineStr">
        <is>
          <t>papermill</t>
        </is>
      </c>
      <c r="B18268" t="inlineStr">
        <is>
          <t>84b1253e53bc48f5e7ba7da2cdb323f2d7553cc6</t>
        </is>
      </c>
      <c r="C18268" t="inlineStr">
        <is>
          <t>2017-12-20 00:47:22+00:00</t>
        </is>
      </c>
      <c r="D18268" t="inlineStr">
        <is>
          <t>add</t>
        </is>
      </c>
      <c r="E18268" t="inlineStr">
        <is>
          <t>futures</t>
        </is>
      </c>
      <c r="F18268" t="inlineStr"/>
      <c r="G18268" t="inlineStr"/>
      <c r="H18268" t="inlineStr"/>
    </row>
    <row r="18269">
      <c r="A18269" t="inlineStr">
        <is>
          <t>papermill</t>
        </is>
      </c>
      <c r="B18269" t="inlineStr">
        <is>
          <t>84b1253e53bc48f5e7ba7da2cdb323f2d7553cc6</t>
        </is>
      </c>
      <c r="C18269" t="inlineStr">
        <is>
          <t>2017-12-20 00:47:22+00:00</t>
        </is>
      </c>
      <c r="D18269" t="inlineStr">
        <is>
          <t>add</t>
        </is>
      </c>
      <c r="E18269" t="inlineStr">
        <is>
          <t>pyyaml</t>
        </is>
      </c>
      <c r="F18269" t="inlineStr"/>
      <c r="G18269" t="inlineStr"/>
      <c r="H18269" t="inlineStr"/>
    </row>
    <row r="18270">
      <c r="A18270" t="inlineStr">
        <is>
          <t>papermill</t>
        </is>
      </c>
      <c r="B18270" t="inlineStr">
        <is>
          <t>84b1253e53bc48f5e7ba7da2cdb323f2d7553cc6</t>
        </is>
      </c>
      <c r="C18270" t="inlineStr">
        <is>
          <t>2017-12-20 00:47:22+00:00</t>
        </is>
      </c>
      <c r="D18270" t="inlineStr">
        <is>
          <t>add</t>
        </is>
      </c>
      <c r="E18270" t="inlineStr">
        <is>
          <t>nbformat</t>
        </is>
      </c>
      <c r="F18270" t="inlineStr"/>
      <c r="G18270" t="inlineStr"/>
      <c r="H18270" t="inlineStr"/>
    </row>
    <row r="18271">
      <c r="A18271" t="inlineStr">
        <is>
          <t>papermill</t>
        </is>
      </c>
      <c r="B18271" t="inlineStr">
        <is>
          <t>84b1253e53bc48f5e7ba7da2cdb323f2d7553cc6</t>
        </is>
      </c>
      <c r="C18271" t="inlineStr">
        <is>
          <t>2017-12-20 00:47:22+00:00</t>
        </is>
      </c>
      <c r="D18271" t="inlineStr">
        <is>
          <t>add</t>
        </is>
      </c>
      <c r="E18271" t="inlineStr">
        <is>
          <t>ipython</t>
        </is>
      </c>
      <c r="F18271" t="inlineStr"/>
      <c r="G18271" t="inlineStr"/>
      <c r="H18271" t="inlineStr"/>
    </row>
    <row r="18272">
      <c r="A18272" t="inlineStr">
        <is>
          <t>papermill</t>
        </is>
      </c>
      <c r="B18272" t="inlineStr">
        <is>
          <t>84b1253e53bc48f5e7ba7da2cdb323f2d7553cc6</t>
        </is>
      </c>
      <c r="C18272" t="inlineStr">
        <is>
          <t>2017-12-20 00:47:22+00:00</t>
        </is>
      </c>
      <c r="D18272" t="inlineStr">
        <is>
          <t>add</t>
        </is>
      </c>
      <c r="E18272" t="inlineStr">
        <is>
          <t>nbconvert</t>
        </is>
      </c>
      <c r="F18272" t="inlineStr"/>
      <c r="G18272" t="inlineStr"/>
      <c r="H18272" t="inlineStr"/>
    </row>
    <row r="18273">
      <c r="A18273" t="inlineStr">
        <is>
          <t>papermill</t>
        </is>
      </c>
      <c r="B18273" t="inlineStr">
        <is>
          <t>84b1253e53bc48f5e7ba7da2cdb323f2d7553cc6</t>
        </is>
      </c>
      <c r="C18273" t="inlineStr">
        <is>
          <t>2017-12-20 00:47:22+00:00</t>
        </is>
      </c>
      <c r="D18273" t="inlineStr">
        <is>
          <t>add</t>
        </is>
      </c>
      <c r="E18273" t="inlineStr">
        <is>
          <t>six</t>
        </is>
      </c>
      <c r="F18273" t="inlineStr"/>
      <c r="G18273" t="inlineStr"/>
      <c r="H18273" t="inlineStr"/>
    </row>
    <row r="18274">
      <c r="A18274" t="inlineStr">
        <is>
          <t>papermill</t>
        </is>
      </c>
      <c r="B18274" t="inlineStr">
        <is>
          <t>84b1253e53bc48f5e7ba7da2cdb323f2d7553cc6</t>
        </is>
      </c>
      <c r="C18274" t="inlineStr">
        <is>
          <t>2017-12-20 00:47:22+00:00</t>
        </is>
      </c>
      <c r="D18274" t="inlineStr">
        <is>
          <t>add</t>
        </is>
      </c>
      <c r="E18274" t="inlineStr">
        <is>
          <t>tqdm</t>
        </is>
      </c>
      <c r="F18274" t="inlineStr"/>
      <c r="G18274" t="inlineStr"/>
      <c r="H18274" t="inlineStr"/>
    </row>
    <row r="18275">
      <c r="A18275" t="inlineStr">
        <is>
          <t>papermill</t>
        </is>
      </c>
      <c r="B18275" t="inlineStr">
        <is>
          <t>84b1253e53bc48f5e7ba7da2cdb323f2d7553cc6</t>
        </is>
      </c>
      <c r="C18275" t="inlineStr">
        <is>
          <t>2017-12-20 00:47:22+00:00</t>
        </is>
      </c>
      <c r="D18275" t="inlineStr">
        <is>
          <t>add</t>
        </is>
      </c>
      <c r="E18275" t="inlineStr">
        <is>
          <t>jupyter_client</t>
        </is>
      </c>
      <c r="F18275" t="inlineStr"/>
      <c r="G18275" t="inlineStr"/>
      <c r="H18275" t="inlineStr"/>
    </row>
    <row r="18276">
      <c r="A18276" t="inlineStr">
        <is>
          <t>papermill</t>
        </is>
      </c>
      <c r="B18276" t="inlineStr">
        <is>
          <t>84b1253e53bc48f5e7ba7da2cdb323f2d7553cc6</t>
        </is>
      </c>
      <c r="C18276" t="inlineStr">
        <is>
          <t>2017-12-20 00:47:22+00:00</t>
        </is>
      </c>
      <c r="D18276" t="inlineStr">
        <is>
          <t>add</t>
        </is>
      </c>
      <c r="E18276" t="inlineStr">
        <is>
          <t>pandas</t>
        </is>
      </c>
      <c r="F18276" t="inlineStr"/>
      <c r="G18276" t="inlineStr"/>
      <c r="H18276" t="inlineStr"/>
    </row>
    <row r="18277">
      <c r="A18277" t="inlineStr">
        <is>
          <t>papermill</t>
        </is>
      </c>
      <c r="B18277" t="inlineStr">
        <is>
          <t>84b1253e53bc48f5e7ba7da2cdb323f2d7553cc6</t>
        </is>
      </c>
      <c r="C18277" t="inlineStr">
        <is>
          <t>2017-12-20 00:47:22+00:00</t>
        </is>
      </c>
      <c r="D18277" t="inlineStr">
        <is>
          <t>add</t>
        </is>
      </c>
      <c r="E18277" t="inlineStr">
        <is>
          <t>requests</t>
        </is>
      </c>
      <c r="F18277" t="inlineStr"/>
      <c r="G18277" t="inlineStr"/>
      <c r="H18277" t="inlineStr"/>
    </row>
    <row r="18278">
      <c r="A18278" t="inlineStr">
        <is>
          <t>papermill</t>
        </is>
      </c>
      <c r="B18278" t="inlineStr">
        <is>
          <t>8823647b87f44a6559eb019cb19330f080549ea0</t>
        </is>
      </c>
      <c r="C18278" t="inlineStr">
        <is>
          <t>2018-01-16 05:03:37+00:00</t>
        </is>
      </c>
      <c r="D18278" t="inlineStr">
        <is>
          <t>add</t>
        </is>
      </c>
      <c r="E18278" t="inlineStr">
        <is>
          <t>future</t>
        </is>
      </c>
      <c r="F18278" t="inlineStr"/>
      <c r="G18278" t="inlineStr"/>
      <c r="H18278" t="inlineStr"/>
    </row>
    <row r="18279">
      <c r="A18279" t="inlineStr">
        <is>
          <t>papermill</t>
        </is>
      </c>
      <c r="B18279" t="inlineStr">
        <is>
          <t>fd67fea98e486765bfeaec053123ed84110cf679</t>
        </is>
      </c>
      <c r="C18279" t="inlineStr">
        <is>
          <t>2018-06-11 15:45:06+00:00</t>
        </is>
      </c>
      <c r="D18279" t="inlineStr">
        <is>
          <t>verchange</t>
        </is>
      </c>
      <c r="E18279" t="inlineStr">
        <is>
          <t>ipython</t>
        </is>
      </c>
      <c r="F18279" t="inlineStr">
        <is>
          <t>&lt;6.0</t>
        </is>
      </c>
      <c r="G18279" t="inlineStr">
        <is>
          <t>ipython</t>
        </is>
      </c>
      <c r="H18279" t="inlineStr"/>
    </row>
    <row r="18280">
      <c r="A18280" t="inlineStr">
        <is>
          <t>papermill</t>
        </is>
      </c>
      <c r="B18280" t="inlineStr">
        <is>
          <t>fdbcde4ff725fad9d82f2449e3e8941f9d0d31be</t>
        </is>
      </c>
      <c r="C18280" t="inlineStr">
        <is>
          <t>2018-06-12 20:07:23+00:00</t>
        </is>
      </c>
      <c r="D18280" t="inlineStr">
        <is>
          <t>verchange</t>
        </is>
      </c>
      <c r="E18280" t="inlineStr">
        <is>
          <t>ipython</t>
        </is>
      </c>
      <c r="F18280" t="inlineStr">
        <is>
          <t>&gt;=5.0</t>
        </is>
      </c>
      <c r="G18280" t="inlineStr">
        <is>
          <t>ipython</t>
        </is>
      </c>
      <c r="H18280" t="inlineStr">
        <is>
          <t>&lt;6.0</t>
        </is>
      </c>
    </row>
    <row r="18281">
      <c r="A18281" t="inlineStr">
        <is>
          <t>papermill</t>
        </is>
      </c>
      <c r="B18281" t="inlineStr">
        <is>
          <t>46b460eaff899bb8c0927eb022491f5cc9048440</t>
        </is>
      </c>
      <c r="C18281" t="inlineStr">
        <is>
          <t>2018-08-29 18:27:27+00:00</t>
        </is>
      </c>
      <c r="D18281" t="inlineStr">
        <is>
          <t>add</t>
        </is>
      </c>
      <c r="E18281" t="inlineStr">
        <is>
          <t>azure-datalake-store</t>
        </is>
      </c>
      <c r="F18281" t="inlineStr">
        <is>
          <t>&gt;=0.0.30</t>
        </is>
      </c>
      <c r="G18281" t="inlineStr"/>
      <c r="H18281" t="inlineStr"/>
    </row>
    <row r="18282">
      <c r="A18282" t="inlineStr">
        <is>
          <t>papermill</t>
        </is>
      </c>
      <c r="B18282" t="inlineStr">
        <is>
          <t>87043ec5d8337d979de32add349b630b80637e37</t>
        </is>
      </c>
      <c r="C18282" t="inlineStr">
        <is>
          <t>2018-10-02 16:54:11+00:00</t>
        </is>
      </c>
      <c r="D18282" t="inlineStr">
        <is>
          <t>verchange</t>
        </is>
      </c>
      <c r="E18282" t="inlineStr">
        <is>
          <t>nbconvert</t>
        </is>
      </c>
      <c r="F18282" t="inlineStr">
        <is>
          <t>&gt;=5.3</t>
        </is>
      </c>
      <c r="G18282" t="inlineStr">
        <is>
          <t>nbconvert</t>
        </is>
      </c>
      <c r="H18282" t="inlineStr"/>
    </row>
    <row r="18283">
      <c r="A18283" t="inlineStr">
        <is>
          <t>papermill</t>
        </is>
      </c>
      <c r="B18283" t="inlineStr">
        <is>
          <t>82f102babdd9147a4009fad72b48dfa1820a6034</t>
        </is>
      </c>
      <c r="C18283" t="inlineStr">
        <is>
          <t>2018-11-11 22:49:41+00:00</t>
        </is>
      </c>
      <c r="D18283" t="inlineStr">
        <is>
          <t>verchange</t>
        </is>
      </c>
      <c r="E18283" t="inlineStr">
        <is>
          <t>nbconvert</t>
        </is>
      </c>
      <c r="F18283" t="inlineStr">
        <is>
          <t>&gt;=5.4</t>
        </is>
      </c>
      <c r="G18283" t="inlineStr">
        <is>
          <t>nbconvert</t>
        </is>
      </c>
      <c r="H18283" t="inlineStr">
        <is>
          <t>&gt;=5.3</t>
        </is>
      </c>
    </row>
    <row r="18284">
      <c r="A18284" t="inlineStr">
        <is>
          <t>papermill</t>
        </is>
      </c>
      <c r="B18284" t="inlineStr">
        <is>
          <t>82f102babdd9147a4009fad72b48dfa1820a6034</t>
        </is>
      </c>
      <c r="C18284" t="inlineStr">
        <is>
          <t>2018-11-11 22:49:41+00:00</t>
        </is>
      </c>
      <c r="D18284" t="inlineStr">
        <is>
          <t>verchange</t>
        </is>
      </c>
      <c r="E18284" t="inlineStr">
        <is>
          <t>ipython</t>
        </is>
      </c>
      <c r="F18284" t="inlineStr">
        <is>
          <t>&gt;=5.0</t>
        </is>
      </c>
      <c r="G18284" t="inlineStr">
        <is>
          <t>ipython</t>
        </is>
      </c>
      <c r="H18284" t="inlineStr">
        <is>
          <t>&gt;=5.0</t>
        </is>
      </c>
    </row>
    <row r="18285">
      <c r="A18285" t="inlineStr">
        <is>
          <t>papermill</t>
        </is>
      </c>
      <c r="B18285" t="inlineStr">
        <is>
          <t>82f102babdd9147a4009fad72b48dfa1820a6034</t>
        </is>
      </c>
      <c r="C18285" t="inlineStr">
        <is>
          <t>2018-11-11 22:49:41+00:00</t>
        </is>
      </c>
      <c r="D18285" t="inlineStr">
        <is>
          <t>add</t>
        </is>
      </c>
      <c r="E18285" t="inlineStr">
        <is>
          <t>azure-storage-blob</t>
        </is>
      </c>
      <c r="F18285" t="inlineStr"/>
      <c r="G18285" t="inlineStr"/>
      <c r="H18285" t="inlineStr"/>
    </row>
    <row r="18286">
      <c r="A18286" t="inlineStr">
        <is>
          <t>papermill</t>
        </is>
      </c>
      <c r="B18286" t="inlineStr">
        <is>
          <t>29ccb408d5865f950f019b5aa3f5a2640ca23aeb</t>
        </is>
      </c>
      <c r="C18286" t="inlineStr">
        <is>
          <t>2018-12-05 17:15:40+00:00</t>
        </is>
      </c>
      <c r="D18286" t="inlineStr">
        <is>
          <t>add</t>
        </is>
      </c>
      <c r="E18286" t="inlineStr">
        <is>
          <t>entrypoints</t>
        </is>
      </c>
      <c r="F18286" t="inlineStr"/>
      <c r="G18286" t="inlineStr"/>
      <c r="H18286" t="inlineStr"/>
    </row>
    <row r="18287">
      <c r="A18287" t="inlineStr">
        <is>
          <t>papermill</t>
        </is>
      </c>
      <c r="B18287" t="inlineStr">
        <is>
          <t>3024d7a0f23f117e2bbf11fce7d9e5b81e381ca9</t>
        </is>
      </c>
      <c r="C18287" t="inlineStr">
        <is>
          <t>2019-01-17 23:00:12+00:00</t>
        </is>
      </c>
      <c r="D18287" t="inlineStr">
        <is>
          <t>add</t>
        </is>
      </c>
      <c r="E18287" t="inlineStr">
        <is>
          <t>backports.tempfile</t>
        </is>
      </c>
      <c r="F18287" t="inlineStr"/>
      <c r="G18287" t="inlineStr"/>
      <c r="H18287" t="inlineStr"/>
    </row>
    <row r="18288">
      <c r="A18288" t="inlineStr">
        <is>
          <t>papermill</t>
        </is>
      </c>
      <c r="B18288" t="inlineStr">
        <is>
          <t>aae119dc448165aa421ff696fda0646774171ce3</t>
        </is>
      </c>
      <c r="C18288" t="inlineStr">
        <is>
          <t>2019-01-20 17:42:52+00:00</t>
        </is>
      </c>
      <c r="D18288" t="inlineStr">
        <is>
          <t>verchange</t>
        </is>
      </c>
      <c r="E18288" t="inlineStr">
        <is>
          <t>tqdm</t>
        </is>
      </c>
      <c r="F18288" t="inlineStr">
        <is>
          <t>&gt;=4.29.1</t>
        </is>
      </c>
      <c r="G18288" t="inlineStr">
        <is>
          <t>tqdm</t>
        </is>
      </c>
      <c r="H18288" t="inlineStr"/>
    </row>
    <row r="18289">
      <c r="A18289" t="inlineStr">
        <is>
          <t>papermill</t>
        </is>
      </c>
      <c r="B18289" t="inlineStr">
        <is>
          <t>9ccaf96501c303e068053dab7a893bb36a2397c5</t>
        </is>
      </c>
      <c r="C18289" t="inlineStr">
        <is>
          <t>2019-01-30 00:03:21+00:00</t>
        </is>
      </c>
      <c r="D18289" t="inlineStr">
        <is>
          <t>add</t>
        </is>
      </c>
      <c r="E18289" t="inlineStr">
        <is>
          <t>gcsfs</t>
        </is>
      </c>
      <c r="F18289" t="inlineStr"/>
      <c r="G18289" t="inlineStr"/>
      <c r="H18289" t="inlineStr"/>
    </row>
    <row r="18290">
      <c r="A18290" t="inlineStr">
        <is>
          <t>papermill</t>
        </is>
      </c>
      <c r="B18290" t="inlineStr">
        <is>
          <t>5f1a29d1541a1132508e19cd346ed7bda08d85f5</t>
        </is>
      </c>
      <c r="C18290" t="inlineStr">
        <is>
          <t>2019-02-08 23:40:49+00:00</t>
        </is>
      </c>
      <c r="D18290" t="inlineStr">
        <is>
          <t>rem</t>
        </is>
      </c>
      <c r="E18290" t="inlineStr"/>
      <c r="F18290" t="inlineStr"/>
      <c r="G18290" t="inlineStr">
        <is>
          <t>boto3</t>
        </is>
      </c>
      <c r="H18290" t="inlineStr"/>
    </row>
    <row r="18291">
      <c r="A18291" t="inlineStr">
        <is>
          <t>papermill</t>
        </is>
      </c>
      <c r="B18291" t="inlineStr">
        <is>
          <t>5f1a29d1541a1132508e19cd346ed7bda08d85f5</t>
        </is>
      </c>
      <c r="C18291" t="inlineStr">
        <is>
          <t>2019-02-08 23:40:49+00:00</t>
        </is>
      </c>
      <c r="D18291" t="inlineStr">
        <is>
          <t>rem</t>
        </is>
      </c>
      <c r="E18291" t="inlineStr"/>
      <c r="F18291" t="inlineStr"/>
      <c r="G18291" t="inlineStr">
        <is>
          <t>azure-datalake-store</t>
        </is>
      </c>
      <c r="H18291" t="inlineStr">
        <is>
          <t>&gt;=0.0.30</t>
        </is>
      </c>
    </row>
    <row r="18292">
      <c r="A18292" t="inlineStr">
        <is>
          <t>papermill</t>
        </is>
      </c>
      <c r="B18292" t="inlineStr">
        <is>
          <t>5f1a29d1541a1132508e19cd346ed7bda08d85f5</t>
        </is>
      </c>
      <c r="C18292" t="inlineStr">
        <is>
          <t>2019-02-08 23:40:49+00:00</t>
        </is>
      </c>
      <c r="D18292" t="inlineStr">
        <is>
          <t>rem</t>
        </is>
      </c>
      <c r="E18292" t="inlineStr"/>
      <c r="F18292" t="inlineStr"/>
      <c r="G18292" t="inlineStr">
        <is>
          <t>azure-storage-blob</t>
        </is>
      </c>
      <c r="H18292" t="inlineStr"/>
    </row>
    <row r="18293">
      <c r="A18293" t="inlineStr">
        <is>
          <t>papermill</t>
        </is>
      </c>
      <c r="B18293" t="inlineStr">
        <is>
          <t>5f1a29d1541a1132508e19cd346ed7bda08d85f5</t>
        </is>
      </c>
      <c r="C18293" t="inlineStr">
        <is>
          <t>2019-02-08 23:40:49+00:00</t>
        </is>
      </c>
      <c r="D18293" t="inlineStr">
        <is>
          <t>rem</t>
        </is>
      </c>
      <c r="E18293" t="inlineStr"/>
      <c r="F18293" t="inlineStr"/>
      <c r="G18293" t="inlineStr">
        <is>
          <t>gcsfs</t>
        </is>
      </c>
      <c r="H18293" t="inlineStr"/>
    </row>
    <row r="18294">
      <c r="A18294" t="inlineStr">
        <is>
          <t>papermill</t>
        </is>
      </c>
      <c r="B18294" t="inlineStr">
        <is>
          <t>29da39d84c8e5b9b44b922b43e0761fbe8bf588d</t>
        </is>
      </c>
      <c r="C18294" t="inlineStr">
        <is>
          <t>2019-02-16 22:27:28+00:00</t>
        </is>
      </c>
      <c r="D18294" t="inlineStr">
        <is>
          <t>add</t>
        </is>
      </c>
      <c r="E18294" t="inlineStr">
        <is>
          <t>retry</t>
        </is>
      </c>
      <c r="F18294" t="inlineStr"/>
      <c r="G18294" t="inlineStr"/>
      <c r="H18294" t="inlineStr"/>
    </row>
    <row r="18295">
      <c r="A18295" t="inlineStr">
        <is>
          <t>papermill</t>
        </is>
      </c>
      <c r="B18295" t="inlineStr">
        <is>
          <t>375b5c2857d0e7e54310a842f6f53ddc5a590797</t>
        </is>
      </c>
      <c r="C18295" t="inlineStr">
        <is>
          <t>2019-04-08 04:48:26+00:00</t>
        </is>
      </c>
      <c r="D18295" t="inlineStr">
        <is>
          <t>add</t>
        </is>
      </c>
      <c r="E18295" t="inlineStr">
        <is>
          <t>tenacity</t>
        </is>
      </c>
      <c r="F18295" t="inlineStr"/>
      <c r="G18295" t="inlineStr"/>
      <c r="H18295" t="inlineStr"/>
    </row>
    <row r="18296">
      <c r="A18296" t="inlineStr">
        <is>
          <t>papermill</t>
        </is>
      </c>
      <c r="B18296" t="inlineStr">
        <is>
          <t>375b5c2857d0e7e54310a842f6f53ddc5a590797</t>
        </is>
      </c>
      <c r="C18296" t="inlineStr">
        <is>
          <t>2019-04-08 04:48:26+00:00</t>
        </is>
      </c>
      <c r="D18296" t="inlineStr">
        <is>
          <t>rem</t>
        </is>
      </c>
      <c r="E18296" t="inlineStr"/>
      <c r="F18296" t="inlineStr"/>
      <c r="G18296" t="inlineStr">
        <is>
          <t>retry</t>
        </is>
      </c>
      <c r="H18296" t="inlineStr"/>
    </row>
    <row r="18297">
      <c r="A18297" t="inlineStr">
        <is>
          <t>papermill</t>
        </is>
      </c>
      <c r="B18297" t="inlineStr">
        <is>
          <t>a8aa842c7008564e065570bd044619990ba5cf8f</t>
        </is>
      </c>
      <c r="C18297" t="inlineStr">
        <is>
          <t>2019-04-25 19:53:03+00:00</t>
        </is>
      </c>
      <c r="D18297" t="inlineStr">
        <is>
          <t>verchange</t>
        </is>
      </c>
      <c r="E18297" t="inlineStr">
        <is>
          <t>nbconvert</t>
        </is>
      </c>
      <c r="F18297" t="inlineStr">
        <is>
          <t>&gt;=5.5</t>
        </is>
      </c>
      <c r="G18297" t="inlineStr">
        <is>
          <t>nbconvert</t>
        </is>
      </c>
      <c r="H18297" t="inlineStr">
        <is>
          <t>&gt;=5.4</t>
        </is>
      </c>
    </row>
    <row r="18298">
      <c r="A18298" t="inlineStr">
        <is>
          <t>papermill</t>
        </is>
      </c>
      <c r="B18298" t="inlineStr">
        <is>
          <t>cabe674b6b3b519acdbb959a08fd293903343116</t>
        </is>
      </c>
      <c r="C18298" t="inlineStr">
        <is>
          <t>2019-05-24 22:27:27+00:00</t>
        </is>
      </c>
      <c r="D18298" t="inlineStr">
        <is>
          <t>rem</t>
        </is>
      </c>
      <c r="E18298" t="inlineStr"/>
      <c r="F18298" t="inlineStr"/>
      <c r="G18298" t="inlineStr">
        <is>
          <t>pandas</t>
        </is>
      </c>
      <c r="H18298" t="inlineStr"/>
    </row>
    <row r="18299">
      <c r="A18299" t="inlineStr">
        <is>
          <t>papermill</t>
        </is>
      </c>
      <c r="B18299" t="inlineStr">
        <is>
          <t>f02d04b18ca61dd067033a4277adaf99517aa920</t>
        </is>
      </c>
      <c r="C18299" t="inlineStr">
        <is>
          <t>2019-08-16 19:42:31+00:00</t>
        </is>
      </c>
      <c r="D18299" t="inlineStr">
        <is>
          <t>verchange</t>
        </is>
      </c>
      <c r="E18299" t="inlineStr">
        <is>
          <t>tqdm</t>
        </is>
      </c>
      <c r="F18299" t="inlineStr">
        <is>
          <t>&gt;=4.32.2</t>
        </is>
      </c>
      <c r="G18299" t="inlineStr">
        <is>
          <t>tqdm</t>
        </is>
      </c>
      <c r="H18299" t="inlineStr">
        <is>
          <t>&gt;=4.29.1</t>
        </is>
      </c>
    </row>
    <row r="18300">
      <c r="A18300" t="inlineStr">
        <is>
          <t>papermill</t>
        </is>
      </c>
      <c r="B18300" t="inlineStr">
        <is>
          <t>f02d04b18ca61dd067033a4277adaf99517aa920</t>
        </is>
      </c>
      <c r="C18300" t="inlineStr">
        <is>
          <t>2019-08-16 19:42:31+00:00</t>
        </is>
      </c>
      <c r="D18300" t="inlineStr">
        <is>
          <t>rem</t>
        </is>
      </c>
      <c r="E18300" t="inlineStr"/>
      <c r="F18300" t="inlineStr"/>
      <c r="G18300" t="inlineStr">
        <is>
          <t>ipython</t>
        </is>
      </c>
      <c r="H18300" t="inlineStr">
        <is>
          <t>&gt;=5.0</t>
        </is>
      </c>
    </row>
    <row r="18301">
      <c r="A18301" t="inlineStr">
        <is>
          <t>papermill</t>
        </is>
      </c>
      <c r="B18301" t="inlineStr">
        <is>
          <t>6f7366b4876626633a65508203a154ac9504a1b7</t>
        </is>
      </c>
      <c r="C18301" t="inlineStr">
        <is>
          <t>2020-02-11 18:40:37+00:00</t>
        </is>
      </c>
      <c r="D18301" t="inlineStr">
        <is>
          <t>add</t>
        </is>
      </c>
      <c r="E18301" t="inlineStr">
        <is>
          <t>nbclient</t>
        </is>
      </c>
      <c r="F18301" t="inlineStr"/>
      <c r="G18301" t="inlineStr"/>
      <c r="H18301" t="inlineStr"/>
    </row>
    <row r="18302">
      <c r="A18302" t="inlineStr">
        <is>
          <t>papermill</t>
        </is>
      </c>
      <c r="B18302" t="inlineStr">
        <is>
          <t>6f7366b4876626633a65508203a154ac9504a1b7</t>
        </is>
      </c>
      <c r="C18302" t="inlineStr">
        <is>
          <t>2020-02-11 18:40:37+00:00</t>
        </is>
      </c>
      <c r="D18302" t="inlineStr">
        <is>
          <t>add</t>
        </is>
      </c>
      <c r="E18302" t="inlineStr">
        <is>
          <t>black</t>
        </is>
      </c>
      <c r="F18302" t="inlineStr"/>
      <c r="G18302" t="inlineStr"/>
      <c r="H18302" t="inlineStr"/>
    </row>
    <row r="18303">
      <c r="A18303" t="inlineStr">
        <is>
          <t>papermill</t>
        </is>
      </c>
      <c r="B18303" t="inlineStr">
        <is>
          <t>6f7366b4876626633a65508203a154ac9504a1b7</t>
        </is>
      </c>
      <c r="C18303" t="inlineStr">
        <is>
          <t>2020-02-11 18:40:37+00:00</t>
        </is>
      </c>
      <c r="D18303" t="inlineStr">
        <is>
          <t>rem</t>
        </is>
      </c>
      <c r="E18303" t="inlineStr"/>
      <c r="F18303" t="inlineStr"/>
      <c r="G18303" t="inlineStr">
        <is>
          <t>future</t>
        </is>
      </c>
      <c r="H18303" t="inlineStr"/>
    </row>
    <row r="18304">
      <c r="A18304" t="inlineStr">
        <is>
          <t>papermill</t>
        </is>
      </c>
      <c r="B18304" t="inlineStr">
        <is>
          <t>6f7366b4876626633a65508203a154ac9504a1b7</t>
        </is>
      </c>
      <c r="C18304" t="inlineStr">
        <is>
          <t>2020-02-11 18:40:37+00:00</t>
        </is>
      </c>
      <c r="D18304" t="inlineStr">
        <is>
          <t>rem</t>
        </is>
      </c>
      <c r="E18304" t="inlineStr"/>
      <c r="F18304" t="inlineStr"/>
      <c r="G18304" t="inlineStr">
        <is>
          <t>futures</t>
        </is>
      </c>
      <c r="H18304" t="inlineStr"/>
    </row>
    <row r="18305">
      <c r="A18305" t="inlineStr">
        <is>
          <t>papermill</t>
        </is>
      </c>
      <c r="B18305" t="inlineStr">
        <is>
          <t>6f7366b4876626633a65508203a154ac9504a1b7</t>
        </is>
      </c>
      <c r="C18305" t="inlineStr">
        <is>
          <t>2020-02-11 18:40:37+00:00</t>
        </is>
      </c>
      <c r="D18305" t="inlineStr">
        <is>
          <t>rem</t>
        </is>
      </c>
      <c r="E18305" t="inlineStr"/>
      <c r="F18305" t="inlineStr"/>
      <c r="G18305" t="inlineStr">
        <is>
          <t>backports.tempfile</t>
        </is>
      </c>
      <c r="H18305" t="inlineStr"/>
    </row>
    <row r="18306">
      <c r="A18306" t="inlineStr">
        <is>
          <t>papermill</t>
        </is>
      </c>
      <c r="B18306" t="inlineStr">
        <is>
          <t>6f7366b4876626633a65508203a154ac9504a1b7</t>
        </is>
      </c>
      <c r="C18306" t="inlineStr">
        <is>
          <t>2020-02-11 18:40:37+00:00</t>
        </is>
      </c>
      <c r="D18306" t="inlineStr">
        <is>
          <t>rem</t>
        </is>
      </c>
      <c r="E18306" t="inlineStr"/>
      <c r="F18306" t="inlineStr"/>
      <c r="G18306" t="inlineStr">
        <is>
          <t>nbconvert</t>
        </is>
      </c>
      <c r="H18306" t="inlineStr">
        <is>
          <t>&gt;=5.5</t>
        </is>
      </c>
    </row>
    <row r="18307">
      <c r="A18307" t="inlineStr">
        <is>
          <t>papermill</t>
        </is>
      </c>
      <c r="B18307" t="inlineStr">
        <is>
          <t>6f7366b4876626633a65508203a154ac9504a1b7</t>
        </is>
      </c>
      <c r="C18307" t="inlineStr">
        <is>
          <t>2020-02-11 18:40:37+00:00</t>
        </is>
      </c>
      <c r="D18307" t="inlineStr">
        <is>
          <t>rem</t>
        </is>
      </c>
      <c r="E18307" t="inlineStr"/>
      <c r="F18307" t="inlineStr"/>
      <c r="G18307" t="inlineStr">
        <is>
          <t>six</t>
        </is>
      </c>
      <c r="H18307" t="inlineStr"/>
    </row>
    <row r="18308">
      <c r="A18308" t="inlineStr">
        <is>
          <t>papermill</t>
        </is>
      </c>
      <c r="B18308" t="inlineStr">
        <is>
          <t>7ea218ffef524f9de4ec379219902d8c722721ac</t>
        </is>
      </c>
      <c r="C18308" t="inlineStr">
        <is>
          <t>2020-03-31 22:25:23+00:00</t>
        </is>
      </c>
      <c r="D18308" t="inlineStr">
        <is>
          <t>verchange</t>
        </is>
      </c>
      <c r="E18308" t="inlineStr">
        <is>
          <t>black</t>
        </is>
      </c>
      <c r="F18308" t="inlineStr"/>
      <c r="G18308" t="inlineStr">
        <is>
          <t>black</t>
        </is>
      </c>
      <c r="H18308" t="inlineStr"/>
    </row>
    <row r="18309">
      <c r="A18309" t="inlineStr">
        <is>
          <t>papermill</t>
        </is>
      </c>
      <c r="B18309" t="inlineStr">
        <is>
          <t>7ea218ffef524f9de4ec379219902d8c722721ac</t>
        </is>
      </c>
      <c r="C18309" t="inlineStr">
        <is>
          <t>2020-03-31 22:25:23+00:00</t>
        </is>
      </c>
      <c r="D18309" t="inlineStr">
        <is>
          <t>verchange</t>
        </is>
      </c>
      <c r="E18309" t="inlineStr">
        <is>
          <t>nbclient</t>
        </is>
      </c>
      <c r="F18309" t="inlineStr">
        <is>
          <t>&gt;=0.2.0</t>
        </is>
      </c>
      <c r="G18309" t="inlineStr">
        <is>
          <t>nbclient</t>
        </is>
      </c>
      <c r="H18309" t="inlineStr"/>
    </row>
    <row r="18310">
      <c r="A18310" t="inlineStr">
        <is>
          <t>papermill</t>
        </is>
      </c>
      <c r="B18310" t="inlineStr">
        <is>
          <t>bb8b78b9d6d78c38ff49d7c7a8e50d9899a99808</t>
        </is>
      </c>
      <c r="C18310" t="inlineStr">
        <is>
          <t>2020-08-17 19:00:43+00:00</t>
        </is>
      </c>
      <c r="D18310" t="inlineStr">
        <is>
          <t>rem</t>
        </is>
      </c>
      <c r="E18310" t="inlineStr"/>
      <c r="F18310" t="inlineStr"/>
      <c r="G18310" t="inlineStr">
        <is>
          <t>jupyter_client</t>
        </is>
      </c>
      <c r="H18310" t="inlineStr"/>
    </row>
    <row r="18311">
      <c r="A18311" t="inlineStr">
        <is>
          <t>papermill</t>
        </is>
      </c>
      <c r="B18311" t="inlineStr">
        <is>
          <t>82860fa5a7c5db5af181b66ec93e9608b2d72162</t>
        </is>
      </c>
      <c r="C18311" t="inlineStr">
        <is>
          <t>2021-01-22 17:26:15+00:00</t>
        </is>
      </c>
      <c r="D18311" t="inlineStr">
        <is>
          <t>verchange</t>
        </is>
      </c>
      <c r="E18311" t="inlineStr">
        <is>
          <t>nbformat</t>
        </is>
      </c>
      <c r="F18311" t="inlineStr">
        <is>
          <t>&gt;=5.1.2</t>
        </is>
      </c>
      <c r="G18311" t="inlineStr">
        <is>
          <t>nbformat</t>
        </is>
      </c>
      <c r="H18311" t="inlineStr"/>
    </row>
    <row r="18312">
      <c r="A18312" t="inlineStr">
        <is>
          <t>mangum</t>
        </is>
      </c>
      <c r="B18312" t="inlineStr">
        <is>
          <t>385998ac3d47ffa99f55826c2ac04fb144f55b36</t>
        </is>
      </c>
      <c r="C18312" t="inlineStr">
        <is>
          <t>2019-01-28 12:51:33+00:00</t>
        </is>
      </c>
      <c r="D18312" t="inlineStr">
        <is>
          <t>add</t>
        </is>
      </c>
      <c r="E18312" t="inlineStr">
        <is>
          <t>quart</t>
        </is>
      </c>
      <c r="F18312" t="inlineStr"/>
      <c r="G18312" t="inlineStr"/>
      <c r="H18312" t="inlineStr"/>
    </row>
    <row r="18313">
      <c r="A18313" t="inlineStr">
        <is>
          <t>mangum</t>
        </is>
      </c>
      <c r="B18313" t="inlineStr">
        <is>
          <t>fbcf47f34d8ec40e36b47847f07136d2b8f5ae6b</t>
        </is>
      </c>
      <c r="C18313" t="inlineStr">
        <is>
          <t>2019-01-28 16:11:01+00:00</t>
        </is>
      </c>
      <c r="D18313" t="inlineStr">
        <is>
          <t>rem</t>
        </is>
      </c>
      <c r="E18313" t="inlineStr"/>
      <c r="F18313" t="inlineStr"/>
      <c r="G18313" t="inlineStr">
        <is>
          <t>boto3</t>
        </is>
      </c>
      <c r="H18313" t="inlineStr"/>
    </row>
    <row r="18314">
      <c r="A18314" t="inlineStr">
        <is>
          <t>mangum</t>
        </is>
      </c>
      <c r="B18314" t="inlineStr">
        <is>
          <t>f1becd207ee7562d1ec3603c7af38befde7bc1ba</t>
        </is>
      </c>
      <c r="C18314" t="inlineStr">
        <is>
          <t>2019-01-30 09:08:25+00:00</t>
        </is>
      </c>
      <c r="D18314" t="inlineStr">
        <is>
          <t>rem</t>
        </is>
      </c>
      <c r="E18314" t="inlineStr"/>
      <c r="F18314" t="inlineStr"/>
      <c r="G18314" t="inlineStr">
        <is>
          <t>azure-functions</t>
        </is>
      </c>
      <c r="H18314" t="inlineStr"/>
    </row>
    <row r="18315">
      <c r="A18315" t="inlineStr">
        <is>
          <t>mangum</t>
        </is>
      </c>
      <c r="B18315" t="inlineStr">
        <is>
          <t>a39cb96bc85f176e737179204e7464a4150d1766</t>
        </is>
      </c>
      <c r="C18315" t="inlineStr">
        <is>
          <t>2019-04-22 00:22:25+00:00</t>
        </is>
      </c>
      <c r="D18315" t="inlineStr">
        <is>
          <t>verchange</t>
        </is>
      </c>
      <c r="E18315" t="inlineStr">
        <is>
          <t>starlette</t>
        </is>
      </c>
      <c r="F18315">
        <f>=0.12.0.b1</f>
        <v/>
      </c>
      <c r="G18315" t="inlineStr">
        <is>
          <t>starlette</t>
        </is>
      </c>
      <c r="H18315" t="inlineStr"/>
    </row>
    <row r="18316">
      <c r="A18316" t="inlineStr">
        <is>
          <t>mangum</t>
        </is>
      </c>
      <c r="B18316" t="inlineStr">
        <is>
          <t>90ffab9c396b789925d167cd5a15d32624ac4e64</t>
        </is>
      </c>
      <c r="C18316" t="inlineStr">
        <is>
          <t>2019-07-20 11:48:23+00:00</t>
        </is>
      </c>
      <c r="D18316" t="inlineStr">
        <is>
          <t>verchange</t>
        </is>
      </c>
      <c r="E18316" t="inlineStr">
        <is>
          <t>starlette</t>
        </is>
      </c>
      <c r="F18316" t="inlineStr"/>
      <c r="G18316" t="inlineStr">
        <is>
          <t>starlette</t>
        </is>
      </c>
      <c r="H18316">
        <f>=0.12.0.b1</f>
        <v/>
      </c>
    </row>
    <row r="18317">
      <c r="A18317" t="inlineStr">
        <is>
          <t>mangum</t>
        </is>
      </c>
      <c r="B18317" t="inlineStr">
        <is>
          <t>0f56f8a0e70c601fcb4b0470419b4f7fd63e5ac6</t>
        </is>
      </c>
      <c r="C18317" t="inlineStr">
        <is>
          <t>2019-08-01 01:15:53+00:00</t>
        </is>
      </c>
      <c r="D18317" t="inlineStr">
        <is>
          <t>add</t>
        </is>
      </c>
      <c r="E18317" t="inlineStr">
        <is>
          <t>PyYAML</t>
        </is>
      </c>
      <c r="F18317" t="inlineStr"/>
      <c r="G18317" t="inlineStr"/>
      <c r="H18317" t="inlineStr"/>
    </row>
    <row r="18318">
      <c r="A18318" t="inlineStr">
        <is>
          <t>mangum</t>
        </is>
      </c>
      <c r="B18318" t="inlineStr">
        <is>
          <t>0f56f8a0e70c601fcb4b0470419b4f7fd63e5ac6</t>
        </is>
      </c>
      <c r="C18318" t="inlineStr">
        <is>
          <t>2019-08-01 01:15:53+00:00</t>
        </is>
      </c>
      <c r="D18318" t="inlineStr">
        <is>
          <t>add</t>
        </is>
      </c>
      <c r="E18318" t="inlineStr">
        <is>
          <t>boto3</t>
        </is>
      </c>
      <c r="F18318" t="inlineStr"/>
      <c r="G18318" t="inlineStr"/>
      <c r="H18318" t="inlineStr"/>
    </row>
    <row r="18319">
      <c r="A18319" t="inlineStr">
        <is>
          <t>mangum</t>
        </is>
      </c>
      <c r="B18319" t="inlineStr">
        <is>
          <t>0f56f8a0e70c601fcb4b0470419b4f7fd63e5ac6</t>
        </is>
      </c>
      <c r="C18319" t="inlineStr">
        <is>
          <t>2019-08-01 01:15:53+00:00</t>
        </is>
      </c>
      <c r="D18319" t="inlineStr">
        <is>
          <t>add</t>
        </is>
      </c>
      <c r="E18319" t="inlineStr">
        <is>
          <t>botocore</t>
        </is>
      </c>
      <c r="F18319" t="inlineStr"/>
      <c r="G18319" t="inlineStr"/>
      <c r="H18319" t="inlineStr"/>
    </row>
    <row r="18320">
      <c r="A18320" t="inlineStr">
        <is>
          <t>mangum</t>
        </is>
      </c>
      <c r="B18320" t="inlineStr">
        <is>
          <t>2c768b08d9a7e5e0a8177497486111aa4422a278</t>
        </is>
      </c>
      <c r="C18320" t="inlineStr">
        <is>
          <t>2019-08-07 05:37:45+00:00</t>
        </is>
      </c>
      <c r="D18320" t="inlineStr">
        <is>
          <t>add</t>
        </is>
      </c>
      <c r="E18320" t="inlineStr">
        <is>
          <t>moto</t>
        </is>
      </c>
      <c r="F18320" t="inlineStr"/>
      <c r="G18320" t="inlineStr"/>
      <c r="H18320" t="inlineStr"/>
    </row>
    <row r="18321">
      <c r="A18321" t="inlineStr">
        <is>
          <t>mangum</t>
        </is>
      </c>
      <c r="B18321" t="inlineStr">
        <is>
          <t>2c768b08d9a7e5e0a8177497486111aa4422a278</t>
        </is>
      </c>
      <c r="C18321" t="inlineStr">
        <is>
          <t>2019-08-07 05:37:45+00:00</t>
        </is>
      </c>
      <c r="D18321" t="inlineStr">
        <is>
          <t>rem</t>
        </is>
      </c>
      <c r="E18321" t="inlineStr"/>
      <c r="F18321" t="inlineStr"/>
      <c r="G18321" t="inlineStr">
        <is>
          <t>PyYAML</t>
        </is>
      </c>
      <c r="H18321" t="inlineStr"/>
    </row>
    <row r="18322">
      <c r="A18322" t="inlineStr">
        <is>
          <t>mangum</t>
        </is>
      </c>
      <c r="B18322" t="inlineStr">
        <is>
          <t>eb86fee2c3942c88bc7fddc3deebd4ffeecdb7b9</t>
        </is>
      </c>
      <c r="C18322" t="inlineStr">
        <is>
          <t>2019-11-22 22:11:26+00:00</t>
        </is>
      </c>
      <c r="D18322" t="inlineStr">
        <is>
          <t>add</t>
        </is>
      </c>
      <c r="E18322" t="inlineStr">
        <is>
          <t>mypy</t>
        </is>
      </c>
      <c r="F18322" t="inlineStr"/>
      <c r="G18322" t="inlineStr"/>
      <c r="H18322" t="inlineStr"/>
    </row>
    <row r="18323">
      <c r="A18323" t="inlineStr">
        <is>
          <t>mangum</t>
        </is>
      </c>
      <c r="B18323" t="inlineStr">
        <is>
          <t>5feacf31591434136c51f23b5e885a24f26886f7</t>
        </is>
      </c>
      <c r="C18323" t="inlineStr">
        <is>
          <t>2019-12-02 20:48:57+00:00</t>
        </is>
      </c>
      <c r="D18323" t="inlineStr">
        <is>
          <t>verchange</t>
        </is>
      </c>
      <c r="E18323" t="inlineStr">
        <is>
          <t>quart</t>
        </is>
      </c>
      <c r="F18323" t="inlineStr"/>
      <c r="G18323" t="inlineStr">
        <is>
          <t>quart</t>
        </is>
      </c>
      <c r="H18323" t="inlineStr"/>
    </row>
    <row r="18324">
      <c r="A18324" t="inlineStr">
        <is>
          <t>mangum</t>
        </is>
      </c>
      <c r="B18324" t="inlineStr">
        <is>
          <t>5feacf31591434136c51f23b5e885a24f26886f7</t>
        </is>
      </c>
      <c r="C18324" t="inlineStr">
        <is>
          <t>2019-12-02 20:48:57+00:00</t>
        </is>
      </c>
      <c r="D18324" t="inlineStr">
        <is>
          <t>add</t>
        </is>
      </c>
      <c r="E18324" t="inlineStr">
        <is>
          <t>dataclasses</t>
        </is>
      </c>
      <c r="F18324" t="inlineStr"/>
      <c r="G18324" t="inlineStr"/>
      <c r="H18324" t="inlineStr"/>
    </row>
    <row r="18325">
      <c r="A18325" t="inlineStr">
        <is>
          <t>mangum</t>
        </is>
      </c>
      <c r="B18325" t="inlineStr">
        <is>
          <t>8de9e84bfa22f1fa45ae601b781d9f0374b01dd9</t>
        </is>
      </c>
      <c r="C18325" t="inlineStr">
        <is>
          <t>2020-05-09 13:25:08+00:00</t>
        </is>
      </c>
      <c r="D18325" t="inlineStr">
        <is>
          <t>add</t>
        </is>
      </c>
      <c r="E18325" t="inlineStr">
        <is>
          <t>psycopg2</t>
        </is>
      </c>
      <c r="F18325" t="inlineStr"/>
      <c r="G18325" t="inlineStr"/>
      <c r="H18325" t="inlineStr"/>
    </row>
    <row r="18326">
      <c r="A18326" t="inlineStr">
        <is>
          <t>mangum</t>
        </is>
      </c>
      <c r="B18326" t="inlineStr">
        <is>
          <t>8de9e84bfa22f1fa45ae601b781d9f0374b01dd9</t>
        </is>
      </c>
      <c r="C18326" t="inlineStr">
        <is>
          <t>2020-05-09 13:25:08+00:00</t>
        </is>
      </c>
      <c r="D18326" t="inlineStr">
        <is>
          <t>add</t>
        </is>
      </c>
      <c r="E18326" t="inlineStr">
        <is>
          <t>redis</t>
        </is>
      </c>
      <c r="F18326" t="inlineStr"/>
      <c r="G18326" t="inlineStr"/>
      <c r="H18326" t="inlineStr"/>
    </row>
    <row r="18327">
      <c r="A18327" t="inlineStr">
        <is>
          <t>mangum</t>
        </is>
      </c>
      <c r="B18327" t="inlineStr">
        <is>
          <t>8de9e84bfa22f1fa45ae601b781d9f0374b01dd9</t>
        </is>
      </c>
      <c r="C18327" t="inlineStr">
        <is>
          <t>2020-05-09 13:25:08+00:00</t>
        </is>
      </c>
      <c r="D18327" t="inlineStr">
        <is>
          <t>add</t>
        </is>
      </c>
      <c r="E18327" t="inlineStr">
        <is>
          <t>testing.postgresql</t>
        </is>
      </c>
      <c r="F18327" t="inlineStr"/>
      <c r="G18327" t="inlineStr"/>
      <c r="H18327" t="inlineStr"/>
    </row>
    <row r="18328">
      <c r="A18328" t="inlineStr">
        <is>
          <t>mangum</t>
        </is>
      </c>
      <c r="B18328" t="inlineStr">
        <is>
          <t>8de9e84bfa22f1fa45ae601b781d9f0374b01dd9</t>
        </is>
      </c>
      <c r="C18328" t="inlineStr">
        <is>
          <t>2020-05-09 13:25:08+00:00</t>
        </is>
      </c>
      <c r="D18328" t="inlineStr">
        <is>
          <t>add</t>
        </is>
      </c>
      <c r="E18328" t="inlineStr">
        <is>
          <t>testing.redis</t>
        </is>
      </c>
      <c r="F18328" t="inlineStr"/>
      <c r="G18328" t="inlineStr"/>
      <c r="H18328" t="inlineStr"/>
    </row>
    <row r="18329">
      <c r="A18329" t="inlineStr">
        <is>
          <t>mangum</t>
        </is>
      </c>
      <c r="B18329" t="inlineStr">
        <is>
          <t>8de9e84bfa22f1fa45ae601b781d9f0374b01dd9</t>
        </is>
      </c>
      <c r="C18329" t="inlineStr">
        <is>
          <t>2020-05-09 13:25:08+00:00</t>
        </is>
      </c>
      <c r="D18329" t="inlineStr">
        <is>
          <t>add</t>
        </is>
      </c>
      <c r="E18329" t="inlineStr">
        <is>
          <t>sqlalchemy</t>
        </is>
      </c>
      <c r="F18329" t="inlineStr"/>
      <c r="G18329" t="inlineStr"/>
      <c r="H18329" t="inlineStr"/>
    </row>
    <row r="18330">
      <c r="A18330" t="inlineStr">
        <is>
          <t>mangum</t>
        </is>
      </c>
      <c r="B18330" t="inlineStr">
        <is>
          <t>1315d686fd849788fc9e5f4ddbc8ff6b8383fa8f</t>
        </is>
      </c>
      <c r="C18330" t="inlineStr">
        <is>
          <t>2020-10-03 02:03:30+00:00</t>
        </is>
      </c>
      <c r="D18330" t="inlineStr">
        <is>
          <t>add</t>
        </is>
      </c>
      <c r="E18330" t="inlineStr">
        <is>
          <t>brotli</t>
        </is>
      </c>
      <c r="F18330" t="inlineStr"/>
      <c r="G18330" t="inlineStr"/>
      <c r="H18330" t="inlineStr"/>
    </row>
    <row r="18331">
      <c r="A18331" t="inlineStr">
        <is>
          <t>mangum</t>
        </is>
      </c>
      <c r="B18331" t="inlineStr">
        <is>
          <t>1315d686fd849788fc9e5f4ddbc8ff6b8383fa8f</t>
        </is>
      </c>
      <c r="C18331" t="inlineStr">
        <is>
          <t>2020-10-03 02:03:30+00:00</t>
        </is>
      </c>
      <c r="D18331" t="inlineStr">
        <is>
          <t>add</t>
        </is>
      </c>
      <c r="E18331" t="inlineStr">
        <is>
          <t>brotli-asgi</t>
        </is>
      </c>
      <c r="F18331" t="inlineStr"/>
      <c r="G18331" t="inlineStr"/>
      <c r="H18331" t="inlineStr"/>
    </row>
    <row r="18332">
      <c r="A18332" t="inlineStr">
        <is>
          <t>mangum</t>
        </is>
      </c>
      <c r="B18332" t="inlineStr">
        <is>
          <t>1315d686fd849788fc9e5f4ddbc8ff6b8383fa8f</t>
        </is>
      </c>
      <c r="C18332" t="inlineStr">
        <is>
          <t>2020-10-03 02:03:30+00:00</t>
        </is>
      </c>
      <c r="D18332" t="inlineStr">
        <is>
          <t>rem</t>
        </is>
      </c>
      <c r="E18332" t="inlineStr"/>
      <c r="F18332" t="inlineStr"/>
      <c r="G18332" t="inlineStr">
        <is>
          <t>dataclasses</t>
        </is>
      </c>
      <c r="H18332" t="inlineStr"/>
    </row>
    <row r="18333">
      <c r="A18333" t="inlineStr">
        <is>
          <t>mangum</t>
        </is>
      </c>
      <c r="B18333" t="inlineStr">
        <is>
          <t>1315d686fd849788fc9e5f4ddbc8ff6b8383fa8f</t>
        </is>
      </c>
      <c r="C18333" t="inlineStr">
        <is>
          <t>2020-10-03 02:03:30+00:00</t>
        </is>
      </c>
      <c r="D18333" t="inlineStr">
        <is>
          <t>rem</t>
        </is>
      </c>
      <c r="E18333" t="inlineStr"/>
      <c r="F18333" t="inlineStr"/>
      <c r="G18333" t="inlineStr">
        <is>
          <t>boto3</t>
        </is>
      </c>
      <c r="H18333" t="inlineStr"/>
    </row>
    <row r="18334">
      <c r="A18334" t="inlineStr">
        <is>
          <t>mangum</t>
        </is>
      </c>
      <c r="B18334" t="inlineStr">
        <is>
          <t>1315d686fd849788fc9e5f4ddbc8ff6b8383fa8f</t>
        </is>
      </c>
      <c r="C18334" t="inlineStr">
        <is>
          <t>2020-10-03 02:03:30+00:00</t>
        </is>
      </c>
      <c r="D18334" t="inlineStr">
        <is>
          <t>rem</t>
        </is>
      </c>
      <c r="E18334" t="inlineStr"/>
      <c r="F18334" t="inlineStr"/>
      <c r="G18334" t="inlineStr">
        <is>
          <t>botocore</t>
        </is>
      </c>
      <c r="H18334" t="inlineStr"/>
    </row>
    <row r="18335">
      <c r="A18335" t="inlineStr">
        <is>
          <t>mangum</t>
        </is>
      </c>
      <c r="B18335" t="inlineStr">
        <is>
          <t>1315d686fd849788fc9e5f4ddbc8ff6b8383fa8f</t>
        </is>
      </c>
      <c r="C18335" t="inlineStr">
        <is>
          <t>2020-10-03 02:03:30+00:00</t>
        </is>
      </c>
      <c r="D18335" t="inlineStr">
        <is>
          <t>rem</t>
        </is>
      </c>
      <c r="E18335" t="inlineStr"/>
      <c r="F18335" t="inlineStr"/>
      <c r="G18335" t="inlineStr">
        <is>
          <t>psycopg2</t>
        </is>
      </c>
      <c r="H18335" t="inlineStr"/>
    </row>
    <row r="18336">
      <c r="A18336" t="inlineStr">
        <is>
          <t>mangum</t>
        </is>
      </c>
      <c r="B18336" t="inlineStr">
        <is>
          <t>1315d686fd849788fc9e5f4ddbc8ff6b8383fa8f</t>
        </is>
      </c>
      <c r="C18336" t="inlineStr">
        <is>
          <t>2020-10-03 02:03:30+00:00</t>
        </is>
      </c>
      <c r="D18336" t="inlineStr">
        <is>
          <t>rem</t>
        </is>
      </c>
      <c r="E18336" t="inlineStr"/>
      <c r="F18336" t="inlineStr"/>
      <c r="G18336" t="inlineStr">
        <is>
          <t>redis</t>
        </is>
      </c>
      <c r="H18336" t="inlineStr"/>
    </row>
    <row r="18337">
      <c r="A18337" t="inlineStr">
        <is>
          <t>mangum</t>
        </is>
      </c>
      <c r="B18337" t="inlineStr">
        <is>
          <t>1315d686fd849788fc9e5f4ddbc8ff6b8383fa8f</t>
        </is>
      </c>
      <c r="C18337" t="inlineStr">
        <is>
          <t>2020-10-03 02:03:30+00:00</t>
        </is>
      </c>
      <c r="D18337" t="inlineStr">
        <is>
          <t>rem</t>
        </is>
      </c>
      <c r="E18337" t="inlineStr"/>
      <c r="F18337" t="inlineStr"/>
      <c r="G18337" t="inlineStr">
        <is>
          <t>testing.postgresql</t>
        </is>
      </c>
      <c r="H18337" t="inlineStr"/>
    </row>
    <row r="18338">
      <c r="A18338" t="inlineStr">
        <is>
          <t>mangum</t>
        </is>
      </c>
      <c r="B18338" t="inlineStr">
        <is>
          <t>1315d686fd849788fc9e5f4ddbc8ff6b8383fa8f</t>
        </is>
      </c>
      <c r="C18338" t="inlineStr">
        <is>
          <t>2020-10-03 02:03:30+00:00</t>
        </is>
      </c>
      <c r="D18338" t="inlineStr">
        <is>
          <t>rem</t>
        </is>
      </c>
      <c r="E18338" t="inlineStr"/>
      <c r="F18338" t="inlineStr"/>
      <c r="G18338" t="inlineStr">
        <is>
          <t>testing.redis</t>
        </is>
      </c>
      <c r="H18338" t="inlineStr"/>
    </row>
    <row r="18339">
      <c r="A18339" t="inlineStr">
        <is>
          <t>mangum</t>
        </is>
      </c>
      <c r="B18339" t="inlineStr">
        <is>
          <t>1315d686fd849788fc9e5f4ddbc8ff6b8383fa8f</t>
        </is>
      </c>
      <c r="C18339" t="inlineStr">
        <is>
          <t>2020-10-03 02:03:30+00:00</t>
        </is>
      </c>
      <c r="D18339" t="inlineStr">
        <is>
          <t>rem</t>
        </is>
      </c>
      <c r="E18339" t="inlineStr"/>
      <c r="F18339" t="inlineStr"/>
      <c r="G18339" t="inlineStr">
        <is>
          <t>sqlalchemy</t>
        </is>
      </c>
      <c r="H18339" t="inlineStr"/>
    </row>
    <row r="18340">
      <c r="A18340" t="inlineStr">
        <is>
          <t>mangum</t>
        </is>
      </c>
      <c r="B18340" t="inlineStr">
        <is>
          <t>c6a4b35b811403547c9301a35e1578205c7e9584</t>
        </is>
      </c>
      <c r="C18340" t="inlineStr">
        <is>
          <t>2021-03-19 13:10:25+00:00</t>
        </is>
      </c>
      <c r="D18340" t="inlineStr">
        <is>
          <t>verchange</t>
        </is>
      </c>
      <c r="E18340" t="inlineStr">
        <is>
          <t>mkdocs-material</t>
        </is>
      </c>
      <c r="F18340" t="inlineStr"/>
      <c r="G18340" t="inlineStr">
        <is>
          <t>mkdocs-material</t>
        </is>
      </c>
      <c r="H18340" t="inlineStr"/>
    </row>
    <row r="18341">
      <c r="A18341" t="inlineStr">
        <is>
          <t>mangum</t>
        </is>
      </c>
      <c r="B18341" t="inlineStr">
        <is>
          <t>c6a4b35b811403547c9301a35e1578205c7e9584</t>
        </is>
      </c>
      <c r="C18341" t="inlineStr">
        <is>
          <t>2021-03-19 13:10:25+00:00</t>
        </is>
      </c>
      <c r="D18341" t="inlineStr">
        <is>
          <t>add</t>
        </is>
      </c>
      <c r="E18341" t="inlineStr">
        <is>
          <t>flake8</t>
        </is>
      </c>
      <c r="F18341" t="inlineStr"/>
      <c r="G18341" t="inlineStr"/>
      <c r="H18341" t="inlineStr"/>
    </row>
    <row r="18342">
      <c r="A18342" t="inlineStr">
        <is>
          <t>mangum</t>
        </is>
      </c>
      <c r="B18342" t="inlineStr">
        <is>
          <t>c6a4b35b811403547c9301a35e1578205c7e9584</t>
        </is>
      </c>
      <c r="C18342" t="inlineStr">
        <is>
          <t>2021-03-19 13:10:25+00:00</t>
        </is>
      </c>
      <c r="D18342" t="inlineStr">
        <is>
          <t>add</t>
        </is>
      </c>
      <c r="E18342" t="inlineStr">
        <is>
          <t>awslambdaric-stubs</t>
        </is>
      </c>
      <c r="F18342" t="inlineStr"/>
      <c r="G18342" t="inlineStr"/>
      <c r="H18342" t="inlineStr"/>
    </row>
    <row r="18343">
      <c r="A18343" t="inlineStr">
        <is>
          <t>django-unixdatetimefield</t>
        </is>
      </c>
      <c r="B18343" t="inlineStr">
        <is>
          <t>931dbc3144b6a6bbf92cef43c597cab9c32de011</t>
        </is>
      </c>
      <c r="C18343" t="inlineStr">
        <is>
          <t>2016-02-11 09:24:27+00:00</t>
        </is>
      </c>
      <c r="D18343" t="inlineStr">
        <is>
          <t>rem</t>
        </is>
      </c>
      <c r="E18343" t="inlineStr"/>
      <c r="F18343" t="inlineStr"/>
      <c r="G18343" t="inlineStr">
        <is>
          <t>django</t>
        </is>
      </c>
      <c r="H18343" t="inlineStr"/>
    </row>
    <row r="18344">
      <c r="A18344" t="inlineStr">
        <is>
          <t>gitem</t>
        </is>
      </c>
      <c r="B18344" t="inlineStr">
        <is>
          <t>f07d4dba518106a9f3e08305295172709808379a</t>
        </is>
      </c>
      <c r="C18344" t="inlineStr">
        <is>
          <t>2017-06-15 20:51:35+00:00</t>
        </is>
      </c>
      <c r="D18344" t="inlineStr">
        <is>
          <t>verchange</t>
        </is>
      </c>
      <c r="E18344" t="inlineStr">
        <is>
          <t>requests</t>
        </is>
      </c>
      <c r="F18344">
        <f>=2.11.1</f>
        <v/>
      </c>
      <c r="G18344" t="inlineStr">
        <is>
          <t>requests</t>
        </is>
      </c>
      <c r="H18344" t="inlineStr"/>
    </row>
    <row r="18345">
      <c r="A18345" t="inlineStr">
        <is>
          <t>gitem</t>
        </is>
      </c>
      <c r="B18345" t="inlineStr">
        <is>
          <t>9c5be6f2badbe147474753da4aca9c3082796303</t>
        </is>
      </c>
      <c r="C18345" t="inlineStr">
        <is>
          <t>2018-07-12 13:02:28+00:00</t>
        </is>
      </c>
      <c r="D18345" t="inlineStr">
        <is>
          <t>verchange</t>
        </is>
      </c>
      <c r="E18345" t="inlineStr">
        <is>
          <t>requests</t>
        </is>
      </c>
      <c r="F18345">
        <f>=2.18.4</f>
        <v/>
      </c>
      <c r="G18345" t="inlineStr">
        <is>
          <t>requests</t>
        </is>
      </c>
      <c r="H18345">
        <f>=2.11.1</f>
        <v/>
      </c>
    </row>
    <row r="18346">
      <c r="A18346" t="inlineStr">
        <is>
          <t>gitem</t>
        </is>
      </c>
      <c r="B18346" t="inlineStr">
        <is>
          <t>7d96f487ea13239d956279b6c55241cf614bbb3e</t>
        </is>
      </c>
      <c r="C18346" t="inlineStr">
        <is>
          <t>2018-11-06 21:52:24+00:00</t>
        </is>
      </c>
      <c r="D18346" t="inlineStr">
        <is>
          <t>verchange</t>
        </is>
      </c>
      <c r="E18346" t="inlineStr">
        <is>
          <t>requests</t>
        </is>
      </c>
      <c r="F18346">
        <f>=2.20.0</f>
        <v/>
      </c>
      <c r="G18346" t="inlineStr">
        <is>
          <t>requests</t>
        </is>
      </c>
      <c r="H18346">
        <f>=2.18.4</f>
        <v/>
      </c>
    </row>
    <row r="18347">
      <c r="A18347" t="inlineStr">
        <is>
          <t>osf.io</t>
        </is>
      </c>
      <c r="B18347" t="inlineStr">
        <is>
          <t>67a209b8af00956a46d212475acf1907a2352b23</t>
        </is>
      </c>
      <c r="C18347" t="inlineStr">
        <is>
          <t>2013-08-14 19:13:04+00:00</t>
        </is>
      </c>
      <c r="D18347" t="inlineStr">
        <is>
          <t>verchange</t>
        </is>
      </c>
      <c r="E18347" t="inlineStr">
        <is>
          <t>pytz</t>
        </is>
      </c>
      <c r="F18347">
        <f>=2013b</f>
        <v/>
      </c>
      <c r="G18347" t="inlineStr">
        <is>
          <t>pytz</t>
        </is>
      </c>
      <c r="H18347" t="inlineStr"/>
    </row>
    <row r="18348">
      <c r="A18348" t="inlineStr">
        <is>
          <t>osf.io</t>
        </is>
      </c>
      <c r="B18348" t="inlineStr">
        <is>
          <t>67a209b8af00956a46d212475acf1907a2352b23</t>
        </is>
      </c>
      <c r="C18348" t="inlineStr">
        <is>
          <t>2013-08-14 19:13:04+00:00</t>
        </is>
      </c>
      <c r="D18348" t="inlineStr">
        <is>
          <t>verchange</t>
        </is>
      </c>
      <c r="E18348" t="inlineStr">
        <is>
          <t>wtforms-recaptcha</t>
        </is>
      </c>
      <c r="F18348">
        <f>=0.2.0</f>
        <v/>
      </c>
      <c r="G18348" t="inlineStr">
        <is>
          <t>wtforms-recaptcha</t>
        </is>
      </c>
      <c r="H18348" t="inlineStr"/>
    </row>
    <row r="18349">
      <c r="A18349" t="inlineStr">
        <is>
          <t>osf.io</t>
        </is>
      </c>
      <c r="B18349" t="inlineStr">
        <is>
          <t>67a209b8af00956a46d212475acf1907a2352b23</t>
        </is>
      </c>
      <c r="C18349" t="inlineStr">
        <is>
          <t>2013-08-14 19:13:04+00:00</t>
        </is>
      </c>
      <c r="D18349" t="inlineStr">
        <is>
          <t>verchange</t>
        </is>
      </c>
      <c r="E18349" t="inlineStr">
        <is>
          <t>decorator</t>
        </is>
      </c>
      <c r="F18349">
        <f>=3.4.0</f>
        <v/>
      </c>
      <c r="G18349" t="inlineStr">
        <is>
          <t>decorator</t>
        </is>
      </c>
      <c r="H18349" t="inlineStr"/>
    </row>
    <row r="18350">
      <c r="A18350" t="inlineStr">
        <is>
          <t>osf.io</t>
        </is>
      </c>
      <c r="B18350" t="inlineStr">
        <is>
          <t>67a209b8af00956a46d212475acf1907a2352b23</t>
        </is>
      </c>
      <c r="C18350" t="inlineStr">
        <is>
          <t>2013-08-14 19:13:04+00:00</t>
        </is>
      </c>
      <c r="D18350" t="inlineStr">
        <is>
          <t>verchange</t>
        </is>
      </c>
      <c r="E18350" t="inlineStr">
        <is>
          <t>topia.termextract</t>
        </is>
      </c>
      <c r="F18350">
        <f>=1.1.0</f>
        <v/>
      </c>
      <c r="G18350" t="inlineStr">
        <is>
          <t>topia.termextract</t>
        </is>
      </c>
      <c r="H18350" t="inlineStr"/>
    </row>
    <row r="18351">
      <c r="A18351" t="inlineStr">
        <is>
          <t>osf.io</t>
        </is>
      </c>
      <c r="B18351" t="inlineStr">
        <is>
          <t>67a209b8af00956a46d212475acf1907a2352b23</t>
        </is>
      </c>
      <c r="C18351" t="inlineStr">
        <is>
          <t>2013-08-14 19:13:04+00:00</t>
        </is>
      </c>
      <c r="D18351" t="inlineStr">
        <is>
          <t>verchange</t>
        </is>
      </c>
      <c r="E18351" t="inlineStr">
        <is>
          <t>py-bcrypt</t>
        </is>
      </c>
      <c r="F18351">
        <f>=0.3</f>
        <v/>
      </c>
      <c r="G18351" t="inlineStr">
        <is>
          <t>py-bcrypt</t>
        </is>
      </c>
      <c r="H18351" t="inlineStr"/>
    </row>
    <row r="18352">
      <c r="A18352" t="inlineStr">
        <is>
          <t>osf.io</t>
        </is>
      </c>
      <c r="B18352" t="inlineStr">
        <is>
          <t>67a209b8af00956a46d212475acf1907a2352b23</t>
        </is>
      </c>
      <c r="C18352" t="inlineStr">
        <is>
          <t>2013-08-14 19:13:04+00:00</t>
        </is>
      </c>
      <c r="D18352" t="inlineStr">
        <is>
          <t>verchange</t>
        </is>
      </c>
      <c r="E18352" t="inlineStr">
        <is>
          <t>scrubber</t>
        </is>
      </c>
      <c r="F18352">
        <f>=1.6.1</f>
        <v/>
      </c>
      <c r="G18352" t="inlineStr">
        <is>
          <t>scrubber</t>
        </is>
      </c>
      <c r="H18352" t="inlineStr"/>
    </row>
    <row r="18353">
      <c r="A18353" t="inlineStr">
        <is>
          <t>osf.io</t>
        </is>
      </c>
      <c r="B18353" t="inlineStr">
        <is>
          <t>67a209b8af00956a46d212475acf1907a2352b23</t>
        </is>
      </c>
      <c r="C18353" t="inlineStr">
        <is>
          <t>2013-08-14 19:13:04+00:00</t>
        </is>
      </c>
      <c r="D18353" t="inlineStr">
        <is>
          <t>verchange</t>
        </is>
      </c>
      <c r="E18353" t="inlineStr">
        <is>
          <t>pymongo</t>
        </is>
      </c>
      <c r="F18353">
        <f>=2.5.1</f>
        <v/>
      </c>
      <c r="G18353" t="inlineStr">
        <is>
          <t>pymongo</t>
        </is>
      </c>
      <c r="H18353" t="inlineStr"/>
    </row>
    <row r="18354">
      <c r="A18354" t="inlineStr">
        <is>
          <t>osf.io</t>
        </is>
      </c>
      <c r="B18354" t="inlineStr">
        <is>
          <t>67a209b8af00956a46d212475acf1907a2352b23</t>
        </is>
      </c>
      <c r="C18354" t="inlineStr">
        <is>
          <t>2013-08-14 19:13:04+00:00</t>
        </is>
      </c>
      <c r="D18354" t="inlineStr">
        <is>
          <t>verchange</t>
        </is>
      </c>
      <c r="E18354" t="inlineStr">
        <is>
          <t>BeautifulSoup</t>
        </is>
      </c>
      <c r="F18354">
        <f>=3.2.1</f>
        <v/>
      </c>
      <c r="G18354" t="inlineStr">
        <is>
          <t>BeautifulSoup</t>
        </is>
      </c>
      <c r="H18354" t="inlineStr"/>
    </row>
    <row r="18355">
      <c r="A18355" t="inlineStr">
        <is>
          <t>osf.io</t>
        </is>
      </c>
      <c r="B18355" t="inlineStr">
        <is>
          <t>67a209b8af00956a46d212475acf1907a2352b23</t>
        </is>
      </c>
      <c r="C18355" t="inlineStr">
        <is>
          <t>2013-08-14 19:13:04+00:00</t>
        </is>
      </c>
      <c r="D18355" t="inlineStr">
        <is>
          <t>verchange</t>
        </is>
      </c>
      <c r="E18355" t="inlineStr">
        <is>
          <t>Markdown</t>
        </is>
      </c>
      <c r="F18355">
        <f>=2.3.1</f>
        <v/>
      </c>
      <c r="G18355" t="inlineStr">
        <is>
          <t>Markdown</t>
        </is>
      </c>
      <c r="H18355" t="inlineStr"/>
    </row>
    <row r="18356">
      <c r="A18356" t="inlineStr">
        <is>
          <t>osf.io</t>
        </is>
      </c>
      <c r="B18356" t="inlineStr">
        <is>
          <t>67a209b8af00956a46d212475acf1907a2352b23</t>
        </is>
      </c>
      <c r="C18356" t="inlineStr">
        <is>
          <t>2013-08-14 19:13:04+00:00</t>
        </is>
      </c>
      <c r="D18356" t="inlineStr">
        <is>
          <t>verchange</t>
        </is>
      </c>
      <c r="E18356" t="inlineStr">
        <is>
          <t>dulwich</t>
        </is>
      </c>
      <c r="F18356">
        <f>=0.8.7</f>
        <v/>
      </c>
      <c r="G18356" t="inlineStr">
        <is>
          <t>dulwich</t>
        </is>
      </c>
      <c r="H18356" t="inlineStr"/>
    </row>
    <row r="18357">
      <c r="A18357" t="inlineStr">
        <is>
          <t>osf.io</t>
        </is>
      </c>
      <c r="B18357" t="inlineStr">
        <is>
          <t>67a209b8af00956a46d212475acf1907a2352b23</t>
        </is>
      </c>
      <c r="C18357" t="inlineStr">
        <is>
          <t>2013-08-14 19:13:04+00:00</t>
        </is>
      </c>
      <c r="D18357" t="inlineStr">
        <is>
          <t>add</t>
        </is>
      </c>
      <c r="E18357" t="inlineStr">
        <is>
          <t>Beaker</t>
        </is>
      </c>
      <c r="F18357">
        <f>=1.6.4</f>
        <v/>
      </c>
      <c r="G18357" t="inlineStr"/>
      <c r="H18357" t="inlineStr"/>
    </row>
    <row r="18358">
      <c r="A18358" t="inlineStr">
        <is>
          <t>osf.io</t>
        </is>
      </c>
      <c r="B18358" t="inlineStr">
        <is>
          <t>67a209b8af00956a46d212475acf1907a2352b23</t>
        </is>
      </c>
      <c r="C18358" t="inlineStr">
        <is>
          <t>2013-08-14 19:13:04+00:00</t>
        </is>
      </c>
      <c r="D18358" t="inlineStr">
        <is>
          <t>add</t>
        </is>
      </c>
      <c r="E18358" t="inlineStr">
        <is>
          <t>Flask</t>
        </is>
      </c>
      <c r="F18358">
        <f>=0.9</f>
        <v/>
      </c>
      <c r="G18358" t="inlineStr"/>
      <c r="H18358" t="inlineStr"/>
    </row>
    <row r="18359">
      <c r="A18359" t="inlineStr">
        <is>
          <t>osf.io</t>
        </is>
      </c>
      <c r="B18359" t="inlineStr">
        <is>
          <t>67a209b8af00956a46d212475acf1907a2352b23</t>
        </is>
      </c>
      <c r="C18359" t="inlineStr">
        <is>
          <t>2013-08-14 19:13:04+00:00</t>
        </is>
      </c>
      <c r="D18359" t="inlineStr">
        <is>
          <t>add</t>
        </is>
      </c>
      <c r="E18359" t="inlineStr">
        <is>
          <t>Jinja2</t>
        </is>
      </c>
      <c r="F18359">
        <f>=2.7</f>
        <v/>
      </c>
      <c r="G18359" t="inlineStr"/>
      <c r="H18359" t="inlineStr"/>
    </row>
    <row r="18360">
      <c r="A18360" t="inlineStr">
        <is>
          <t>osf.io</t>
        </is>
      </c>
      <c r="B18360" t="inlineStr">
        <is>
          <t>67a209b8af00956a46d212475acf1907a2352b23</t>
        </is>
      </c>
      <c r="C18360" t="inlineStr">
        <is>
          <t>2013-08-14 19:13:04+00:00</t>
        </is>
      </c>
      <c r="D18360" t="inlineStr">
        <is>
          <t>add</t>
        </is>
      </c>
      <c r="E18360" t="inlineStr">
        <is>
          <t>Mako</t>
        </is>
      </c>
      <c r="F18360">
        <f>=0.8.0</f>
        <v/>
      </c>
      <c r="G18360" t="inlineStr"/>
      <c r="H18360" t="inlineStr"/>
    </row>
    <row r="18361">
      <c r="A18361" t="inlineStr">
        <is>
          <t>osf.io</t>
        </is>
      </c>
      <c r="B18361" t="inlineStr">
        <is>
          <t>67a209b8af00956a46d212475acf1907a2352b23</t>
        </is>
      </c>
      <c r="C18361" t="inlineStr">
        <is>
          <t>2013-08-14 19:13:04+00:00</t>
        </is>
      </c>
      <c r="D18361" t="inlineStr">
        <is>
          <t>add</t>
        </is>
      </c>
      <c r="E18361" t="inlineStr">
        <is>
          <t>MarkupSafe</t>
        </is>
      </c>
      <c r="F18361">
        <f>=0.18</f>
        <v/>
      </c>
      <c r="G18361" t="inlineStr"/>
      <c r="H18361" t="inlineStr"/>
    </row>
    <row r="18362">
      <c r="A18362" t="inlineStr">
        <is>
          <t>osf.io</t>
        </is>
      </c>
      <c r="B18362" t="inlineStr">
        <is>
          <t>67a209b8af00956a46d212475acf1907a2352b23</t>
        </is>
      </c>
      <c r="C18362" t="inlineStr">
        <is>
          <t>2013-08-14 19:13:04+00:00</t>
        </is>
      </c>
      <c r="D18362" t="inlineStr">
        <is>
          <t>add</t>
        </is>
      </c>
      <c r="E18362" t="inlineStr">
        <is>
          <t>Pygments</t>
        </is>
      </c>
      <c r="F18362">
        <f>=1.6</f>
        <v/>
      </c>
      <c r="G18362" t="inlineStr"/>
      <c r="H18362" t="inlineStr"/>
    </row>
    <row r="18363">
      <c r="A18363" t="inlineStr">
        <is>
          <t>osf.io</t>
        </is>
      </c>
      <c r="B18363" t="inlineStr">
        <is>
          <t>67a209b8af00956a46d212475acf1907a2352b23</t>
        </is>
      </c>
      <c r="C18363" t="inlineStr">
        <is>
          <t>2013-08-14 19:13:04+00:00</t>
        </is>
      </c>
      <c r="D18363" t="inlineStr">
        <is>
          <t>add</t>
        </is>
      </c>
      <c r="E18363" t="inlineStr">
        <is>
          <t>WTForms</t>
        </is>
      </c>
      <c r="F18363">
        <f>=1.0.4</f>
        <v/>
      </c>
      <c r="G18363" t="inlineStr"/>
      <c r="H18363" t="inlineStr"/>
    </row>
    <row r="18364">
      <c r="A18364" t="inlineStr">
        <is>
          <t>osf.io</t>
        </is>
      </c>
      <c r="B18364" t="inlineStr">
        <is>
          <t>67a209b8af00956a46d212475acf1907a2352b23</t>
        </is>
      </c>
      <c r="C18364" t="inlineStr">
        <is>
          <t>2013-08-14 19:13:04+00:00</t>
        </is>
      </c>
      <c r="D18364" t="inlineStr">
        <is>
          <t>add</t>
        </is>
      </c>
      <c r="E18364" t="inlineStr">
        <is>
          <t>Werkzeug</t>
        </is>
      </c>
      <c r="F18364">
        <f>=0.9.1</f>
        <v/>
      </c>
      <c r="G18364" t="inlineStr"/>
      <c r="H18364" t="inlineStr"/>
    </row>
    <row r="18365">
      <c r="A18365" t="inlineStr">
        <is>
          <t>osf.io</t>
        </is>
      </c>
      <c r="B18365" t="inlineStr">
        <is>
          <t>67a209b8af00956a46d212475acf1907a2352b23</t>
        </is>
      </c>
      <c r="C18365" t="inlineStr">
        <is>
          <t>2013-08-14 19:13:04+00:00</t>
        </is>
      </c>
      <c r="D18365" t="inlineStr">
        <is>
          <t>add</t>
        </is>
      </c>
      <c r="E18365" t="inlineStr">
        <is>
          <t>amqp</t>
        </is>
      </c>
      <c r="F18365">
        <f>=1.0.12</f>
        <v/>
      </c>
      <c r="G18365" t="inlineStr"/>
      <c r="H18365" t="inlineStr"/>
    </row>
    <row r="18366">
      <c r="A18366" t="inlineStr">
        <is>
          <t>osf.io</t>
        </is>
      </c>
      <c r="B18366" t="inlineStr">
        <is>
          <t>67a209b8af00956a46d212475acf1907a2352b23</t>
        </is>
      </c>
      <c r="C18366" t="inlineStr">
        <is>
          <t>2013-08-14 19:13:04+00:00</t>
        </is>
      </c>
      <c r="D18366" t="inlineStr">
        <is>
          <t>add</t>
        </is>
      </c>
      <c r="E18366" t="inlineStr">
        <is>
          <t>anyjson</t>
        </is>
      </c>
      <c r="F18366">
        <f>=0.3.3</f>
        <v/>
      </c>
      <c r="G18366" t="inlineStr"/>
      <c r="H18366" t="inlineStr"/>
    </row>
    <row r="18367">
      <c r="A18367" t="inlineStr">
        <is>
          <t>osf.io</t>
        </is>
      </c>
      <c r="B18367" t="inlineStr">
        <is>
          <t>67a209b8af00956a46d212475acf1907a2352b23</t>
        </is>
      </c>
      <c r="C18367" t="inlineStr">
        <is>
          <t>2013-08-14 19:13:04+00:00</t>
        </is>
      </c>
      <c r="D18367" t="inlineStr">
        <is>
          <t>add</t>
        </is>
      </c>
      <c r="E18367" t="inlineStr">
        <is>
          <t>billiard</t>
        </is>
      </c>
      <c r="F18367">
        <f>=2.7.3.31</f>
        <v/>
      </c>
      <c r="G18367" t="inlineStr"/>
      <c r="H18367" t="inlineStr"/>
    </row>
    <row r="18368">
      <c r="A18368" t="inlineStr">
        <is>
          <t>osf.io</t>
        </is>
      </c>
      <c r="B18368" t="inlineStr">
        <is>
          <t>67a209b8af00956a46d212475acf1907a2352b23</t>
        </is>
      </c>
      <c r="C18368" t="inlineStr">
        <is>
          <t>2013-08-14 19:13:04+00:00</t>
        </is>
      </c>
      <c r="D18368" t="inlineStr">
        <is>
          <t>add</t>
        </is>
      </c>
      <c r="E18368" t="inlineStr">
        <is>
          <t>celery</t>
        </is>
      </c>
      <c r="F18368">
        <f>=3.0.21</f>
        <v/>
      </c>
      <c r="G18368" t="inlineStr"/>
      <c r="H18368" t="inlineStr"/>
    </row>
    <row r="18369">
      <c r="A18369" t="inlineStr">
        <is>
          <t>osf.io</t>
        </is>
      </c>
      <c r="B18369" t="inlineStr">
        <is>
          <t>67a209b8af00956a46d212475acf1907a2352b23</t>
        </is>
      </c>
      <c r="C18369" t="inlineStr">
        <is>
          <t>2013-08-14 19:13:04+00:00</t>
        </is>
      </c>
      <c r="D18369" t="inlineStr">
        <is>
          <t>add</t>
        </is>
      </c>
      <c r="E18369" t="inlineStr">
        <is>
          <t>itsdangerous</t>
        </is>
      </c>
      <c r="F18369">
        <f>=0.22</f>
        <v/>
      </c>
      <c r="G18369" t="inlineStr"/>
      <c r="H18369" t="inlineStr"/>
    </row>
    <row r="18370">
      <c r="A18370" t="inlineStr">
        <is>
          <t>osf.io</t>
        </is>
      </c>
      <c r="B18370" t="inlineStr">
        <is>
          <t>67a209b8af00956a46d212475acf1907a2352b23</t>
        </is>
      </c>
      <c r="C18370" t="inlineStr">
        <is>
          <t>2013-08-14 19:13:04+00:00</t>
        </is>
      </c>
      <c r="D18370" t="inlineStr">
        <is>
          <t>add</t>
        </is>
      </c>
      <c r="E18370" t="inlineStr">
        <is>
          <t>kombu</t>
        </is>
      </c>
      <c r="F18370">
        <f>=2.5.12</f>
        <v/>
      </c>
      <c r="G18370" t="inlineStr"/>
      <c r="H18370" t="inlineStr"/>
    </row>
    <row r="18371">
      <c r="A18371" t="inlineStr">
        <is>
          <t>osf.io</t>
        </is>
      </c>
      <c r="B18371" t="inlineStr">
        <is>
          <t>67a209b8af00956a46d212475acf1907a2352b23</t>
        </is>
      </c>
      <c r="C18371" t="inlineStr">
        <is>
          <t>2013-08-14 19:13:04+00:00</t>
        </is>
      </c>
      <c r="D18371" t="inlineStr">
        <is>
          <t>add</t>
        </is>
      </c>
      <c r="E18371" t="inlineStr">
        <is>
          <t>python-dateutil</t>
        </is>
      </c>
      <c r="F18371">
        <f>=2.1</f>
        <v/>
      </c>
      <c r="G18371" t="inlineStr"/>
      <c r="H18371" t="inlineStr"/>
    </row>
    <row r="18372">
      <c r="A18372" t="inlineStr">
        <is>
          <t>osf.io</t>
        </is>
      </c>
      <c r="B18372" t="inlineStr">
        <is>
          <t>67a209b8af00956a46d212475acf1907a2352b23</t>
        </is>
      </c>
      <c r="C18372" t="inlineStr">
        <is>
          <t>2013-08-14 19:13:04+00:00</t>
        </is>
      </c>
      <c r="D18372" t="inlineStr">
        <is>
          <t>add</t>
        </is>
      </c>
      <c r="E18372" t="inlineStr">
        <is>
          <t>six</t>
        </is>
      </c>
      <c r="F18372">
        <f>=1.3.0</f>
        <v/>
      </c>
      <c r="G18372" t="inlineStr"/>
      <c r="H18372" t="inlineStr"/>
    </row>
    <row r="18373">
      <c r="A18373" t="inlineStr">
        <is>
          <t>osf.io</t>
        </is>
      </c>
      <c r="B18373" t="inlineStr">
        <is>
          <t>67a209b8af00956a46d212475acf1907a2352b23</t>
        </is>
      </c>
      <c r="C18373" t="inlineStr">
        <is>
          <t>2013-08-14 19:13:04+00:00</t>
        </is>
      </c>
      <c r="D18373" t="inlineStr">
        <is>
          <t>add</t>
        </is>
      </c>
      <c r="E18373" t="inlineStr">
        <is>
          <t>wsgiref</t>
        </is>
      </c>
      <c r="F18373">
        <f>=0.1.2</f>
        <v/>
      </c>
      <c r="G18373" t="inlineStr"/>
      <c r="H18373" t="inlineStr"/>
    </row>
    <row r="18374">
      <c r="A18374" t="inlineStr">
        <is>
          <t>osf.io</t>
        </is>
      </c>
      <c r="B18374" t="inlineStr">
        <is>
          <t>67a209b8af00956a46d212475acf1907a2352b23</t>
        </is>
      </c>
      <c r="C18374" t="inlineStr">
        <is>
          <t>2013-08-14 19:13:04+00:00</t>
        </is>
      </c>
      <c r="D18374" t="inlineStr">
        <is>
          <t>add</t>
        </is>
      </c>
      <c r="E18374" t="inlineStr">
        <is>
          <t>zope.interface</t>
        </is>
      </c>
      <c r="F18374">
        <f>=4.0.5</f>
        <v/>
      </c>
      <c r="G18374" t="inlineStr"/>
      <c r="H18374" t="inlineStr"/>
    </row>
    <row r="18375">
      <c r="A18375" t="inlineStr">
        <is>
          <t>osf.io</t>
        </is>
      </c>
      <c r="B18375" t="inlineStr">
        <is>
          <t>67a209b8af00956a46d212475acf1907a2352b23</t>
        </is>
      </c>
      <c r="C18375" t="inlineStr">
        <is>
          <t>2013-08-14 19:13:04+00:00</t>
        </is>
      </c>
      <c r="D18375" t="inlineStr">
        <is>
          <t>rem</t>
        </is>
      </c>
      <c r="E18375" t="inlineStr"/>
      <c r="F18375" t="inlineStr"/>
      <c r="G18375" t="inlineStr">
        <is>
          <t>flask</t>
        </is>
      </c>
      <c r="H18375" t="inlineStr"/>
    </row>
    <row r="18376">
      <c r="A18376" t="inlineStr">
        <is>
          <t>osf.io</t>
        </is>
      </c>
      <c r="B18376" t="inlineStr">
        <is>
          <t>67a209b8af00956a46d212475acf1907a2352b23</t>
        </is>
      </c>
      <c r="C18376" t="inlineStr">
        <is>
          <t>2013-08-14 19:13:04+00:00</t>
        </is>
      </c>
      <c r="D18376" t="inlineStr">
        <is>
          <t>rem</t>
        </is>
      </c>
      <c r="E18376" t="inlineStr"/>
      <c r="F18376" t="inlineStr"/>
      <c r="G18376" t="inlineStr">
        <is>
          <t>mako</t>
        </is>
      </c>
      <c r="H18376" t="inlineStr"/>
    </row>
    <row r="18377">
      <c r="A18377" t="inlineStr">
        <is>
          <t>osf.io</t>
        </is>
      </c>
      <c r="B18377" t="inlineStr">
        <is>
          <t>67a209b8af00956a46d212475acf1907a2352b23</t>
        </is>
      </c>
      <c r="C18377" t="inlineStr">
        <is>
          <t>2013-08-14 19:13:04+00:00</t>
        </is>
      </c>
      <c r="D18377" t="inlineStr">
        <is>
          <t>rem</t>
        </is>
      </c>
      <c r="E18377" t="inlineStr"/>
      <c r="F18377" t="inlineStr"/>
      <c r="G18377" t="inlineStr">
        <is>
          <t>beaker</t>
        </is>
      </c>
      <c r="H18377" t="inlineStr"/>
    </row>
    <row r="18378">
      <c r="A18378" t="inlineStr">
        <is>
          <t>osf.io</t>
        </is>
      </c>
      <c r="B18378" t="inlineStr">
        <is>
          <t>67a209b8af00956a46d212475acf1907a2352b23</t>
        </is>
      </c>
      <c r="C18378" t="inlineStr">
        <is>
          <t>2013-08-14 19:13:04+00:00</t>
        </is>
      </c>
      <c r="D18378" t="inlineStr">
        <is>
          <t>rem</t>
        </is>
      </c>
      <c r="E18378" t="inlineStr"/>
      <c r="F18378" t="inlineStr"/>
      <c r="G18378" t="inlineStr">
        <is>
          <t>wtforms</t>
        </is>
      </c>
      <c r="H18378" t="inlineStr"/>
    </row>
    <row r="18379">
      <c r="A18379" t="inlineStr">
        <is>
          <t>osf.io</t>
        </is>
      </c>
      <c r="B18379" t="inlineStr">
        <is>
          <t>67a209b8af00956a46d212475acf1907a2352b23</t>
        </is>
      </c>
      <c r="C18379" t="inlineStr">
        <is>
          <t>2013-08-14 19:13:04+00:00</t>
        </is>
      </c>
      <c r="D18379" t="inlineStr">
        <is>
          <t>rem</t>
        </is>
      </c>
      <c r="E18379" t="inlineStr"/>
      <c r="F18379" t="inlineStr"/>
      <c r="G18379" t="inlineStr">
        <is>
          <t>pygments</t>
        </is>
      </c>
      <c r="H18379" t="inlineStr"/>
    </row>
    <row r="18380">
      <c r="A18380" t="inlineStr">
        <is>
          <t>osf.io</t>
        </is>
      </c>
      <c r="B18380" t="inlineStr">
        <is>
          <t>a5004c1eff21af1a3927dfb50a699415eac1a3fb</t>
        </is>
      </c>
      <c r="C18380" t="inlineStr">
        <is>
          <t>2013-09-11 14:41:20+00:00</t>
        </is>
      </c>
      <c r="D18380" t="inlineStr">
        <is>
          <t>add</t>
        </is>
      </c>
      <c r="E18380" t="inlineStr">
        <is>
          <t>bleach</t>
        </is>
      </c>
      <c r="F18380">
        <f>=1.2.2</f>
        <v/>
      </c>
      <c r="G18380" t="inlineStr"/>
      <c r="H18380" t="inlineStr"/>
    </row>
    <row r="18381">
      <c r="A18381" t="inlineStr">
        <is>
          <t>osf.io</t>
        </is>
      </c>
      <c r="B18381" t="inlineStr">
        <is>
          <t>279be7a6df0ac21b8b28e1061e8488d6bab93ca1</t>
        </is>
      </c>
      <c r="C18381" t="inlineStr">
        <is>
          <t>2013-09-11 17:41:22+00:00</t>
        </is>
      </c>
      <c r="D18381" t="inlineStr">
        <is>
          <t>rem</t>
        </is>
      </c>
      <c r="E18381" t="inlineStr"/>
      <c r="F18381" t="inlineStr"/>
      <c r="G18381" t="inlineStr">
        <is>
          <t>scrubber</t>
        </is>
      </c>
      <c r="H18381">
        <f>=1.6.1</f>
        <v/>
      </c>
    </row>
    <row r="18382">
      <c r="A18382" t="inlineStr">
        <is>
          <t>osf.io</t>
        </is>
      </c>
      <c r="B18382" t="inlineStr">
        <is>
          <t>1a3cbf50bf2405468029ac7e00266a0595aa70e7</t>
        </is>
      </c>
      <c r="C18382" t="inlineStr">
        <is>
          <t>2013-09-11 20:11:14+00:00</t>
        </is>
      </c>
      <c r="D18382" t="inlineStr">
        <is>
          <t>add</t>
        </is>
      </c>
      <c r="E18382" t="inlineStr">
        <is>
          <t>scrubber</t>
        </is>
      </c>
      <c r="F18382">
        <f>=1.6.1</f>
        <v/>
      </c>
      <c r="G18382" t="inlineStr"/>
      <c r="H18382" t="inlineStr"/>
    </row>
    <row r="18383">
      <c r="A18383" t="inlineStr">
        <is>
          <t>osf.io</t>
        </is>
      </c>
      <c r="B18383" t="inlineStr">
        <is>
          <t>1a3cbf50bf2405468029ac7e00266a0595aa70e7</t>
        </is>
      </c>
      <c r="C18383" t="inlineStr">
        <is>
          <t>2013-09-11 20:11:14+00:00</t>
        </is>
      </c>
      <c r="D18383" t="inlineStr">
        <is>
          <t>rem</t>
        </is>
      </c>
      <c r="E18383" t="inlineStr"/>
      <c r="F18383" t="inlineStr"/>
      <c r="G18383" t="inlineStr">
        <is>
          <t>bleach</t>
        </is>
      </c>
      <c r="H18383">
        <f>=1.2.2</f>
        <v/>
      </c>
    </row>
    <row r="18384">
      <c r="A18384" t="inlineStr">
        <is>
          <t>osf.io</t>
        </is>
      </c>
      <c r="B18384" t="inlineStr">
        <is>
          <t>5842b9db1e660542437cb0403fd6d28c39d7a77d</t>
        </is>
      </c>
      <c r="C18384" t="inlineStr">
        <is>
          <t>2013-09-11 20:13:07+00:00</t>
        </is>
      </c>
      <c r="D18384" t="inlineStr">
        <is>
          <t>add</t>
        </is>
      </c>
      <c r="E18384" t="inlineStr">
        <is>
          <t>bleach</t>
        </is>
      </c>
      <c r="F18384">
        <f>=1.2.2</f>
        <v/>
      </c>
      <c r="G18384" t="inlineStr"/>
      <c r="H18384" t="inlineStr"/>
    </row>
    <row r="18385">
      <c r="A18385" t="inlineStr">
        <is>
          <t>osf.io</t>
        </is>
      </c>
      <c r="B18385" t="inlineStr">
        <is>
          <t>5842b9db1e660542437cb0403fd6d28c39d7a77d</t>
        </is>
      </c>
      <c r="C18385" t="inlineStr">
        <is>
          <t>2013-09-11 20:13:07+00:00</t>
        </is>
      </c>
      <c r="D18385" t="inlineStr">
        <is>
          <t>rem</t>
        </is>
      </c>
      <c r="E18385" t="inlineStr"/>
      <c r="F18385" t="inlineStr"/>
      <c r="G18385" t="inlineStr">
        <is>
          <t>scrubber</t>
        </is>
      </c>
      <c r="H18385">
        <f>=1.6.1</f>
        <v/>
      </c>
    </row>
    <row r="18386">
      <c r="A18386" t="inlineStr">
        <is>
          <t>osf.io</t>
        </is>
      </c>
      <c r="B18386" t="inlineStr">
        <is>
          <t>8e7d8b8aa6aad1f55f61f99e8177018537836d4a</t>
        </is>
      </c>
      <c r="C18386" t="inlineStr">
        <is>
          <t>2013-09-11 20:32:58+00:00</t>
        </is>
      </c>
      <c r="D18386" t="inlineStr">
        <is>
          <t>verchange</t>
        </is>
      </c>
      <c r="E18386" t="inlineStr">
        <is>
          <t>Flask</t>
        </is>
      </c>
      <c r="F18386">
        <f>=0.10.1</f>
        <v/>
      </c>
      <c r="G18386" t="inlineStr">
        <is>
          <t>Flask</t>
        </is>
      </c>
      <c r="H18386">
        <f>=0.9</f>
        <v/>
      </c>
    </row>
    <row r="18387">
      <c r="A18387" t="inlineStr">
        <is>
          <t>osf.io</t>
        </is>
      </c>
      <c r="B18387" t="inlineStr">
        <is>
          <t>8e7d8b8aa6aad1f55f61f99e8177018537836d4a</t>
        </is>
      </c>
      <c r="C18387" t="inlineStr">
        <is>
          <t>2013-09-11 20:32:58+00:00</t>
        </is>
      </c>
      <c r="D18387" t="inlineStr">
        <is>
          <t>verchange</t>
        </is>
      </c>
      <c r="E18387" t="inlineStr">
        <is>
          <t>Werkzeug</t>
        </is>
      </c>
      <c r="F18387">
        <f>=0.9.4</f>
        <v/>
      </c>
      <c r="G18387" t="inlineStr">
        <is>
          <t>Werkzeug</t>
        </is>
      </c>
      <c r="H18387">
        <f>=0.9.1</f>
        <v/>
      </c>
    </row>
    <row r="18388">
      <c r="A18388" t="inlineStr">
        <is>
          <t>osf.io</t>
        </is>
      </c>
      <c r="B18388" t="inlineStr">
        <is>
          <t>8e7d8b8aa6aad1f55f61f99e8177018537836d4a</t>
        </is>
      </c>
      <c r="C18388" t="inlineStr">
        <is>
          <t>2013-09-11 20:32:58+00:00</t>
        </is>
      </c>
      <c r="D18388" t="inlineStr">
        <is>
          <t>verchange</t>
        </is>
      </c>
      <c r="E18388" t="inlineStr">
        <is>
          <t>itsdangerous</t>
        </is>
      </c>
      <c r="F18388">
        <f>=0.23</f>
        <v/>
      </c>
      <c r="G18388" t="inlineStr">
        <is>
          <t>itsdangerous</t>
        </is>
      </c>
      <c r="H18388">
        <f>=0.22</f>
        <v/>
      </c>
    </row>
    <row r="18389">
      <c r="A18389" t="inlineStr">
        <is>
          <t>osf.io</t>
        </is>
      </c>
      <c r="B18389" t="inlineStr">
        <is>
          <t>8e7d8b8aa6aad1f55f61f99e8177018537836d4a</t>
        </is>
      </c>
      <c r="C18389" t="inlineStr">
        <is>
          <t>2013-09-11 20:32:58+00:00</t>
        </is>
      </c>
      <c r="D18389" t="inlineStr">
        <is>
          <t>verchange</t>
        </is>
      </c>
      <c r="E18389" t="inlineStr">
        <is>
          <t>Jinja2</t>
        </is>
      </c>
      <c r="F18389">
        <f>=2.7.1</f>
        <v/>
      </c>
      <c r="G18389" t="inlineStr">
        <is>
          <t>Jinja2</t>
        </is>
      </c>
      <c r="H18389">
        <f>=2.7</f>
        <v/>
      </c>
    </row>
    <row r="18390">
      <c r="A18390" t="inlineStr">
        <is>
          <t>osf.io</t>
        </is>
      </c>
      <c r="B18390" t="inlineStr">
        <is>
          <t>b1e69337abb5bfe5f5d8cde82b0495deca3a8180</t>
        </is>
      </c>
      <c r="C18390" t="inlineStr">
        <is>
          <t>2013-09-25 19:54:05+00:00</t>
        </is>
      </c>
      <c r="D18390" t="inlineStr">
        <is>
          <t>add</t>
        </is>
      </c>
      <c r="E18390" t="inlineStr">
        <is>
          <t>modular-odm</t>
        </is>
      </c>
      <c r="F18390">
        <f>=0.2</f>
        <v/>
      </c>
      <c r="G18390" t="inlineStr"/>
      <c r="H18390" t="inlineStr"/>
    </row>
    <row r="18391">
      <c r="A18391" t="inlineStr">
        <is>
          <t>osf.io</t>
        </is>
      </c>
      <c r="B18391" t="inlineStr">
        <is>
          <t>39d2fa783bf448ebbeb661736920a5cb18cc8b18</t>
        </is>
      </c>
      <c r="C18391" t="inlineStr">
        <is>
          <t>2013-10-02 18:43:07+00:00</t>
        </is>
      </c>
      <c r="D18391" t="inlineStr">
        <is>
          <t>verchange</t>
        </is>
      </c>
      <c r="E18391" t="inlineStr">
        <is>
          <t>celery</t>
        </is>
      </c>
      <c r="F18391">
        <f>=3.1.17</f>
        <v/>
      </c>
      <c r="G18391" t="inlineStr">
        <is>
          <t>celery</t>
        </is>
      </c>
      <c r="H18391">
        <f>=3.0.21</f>
        <v/>
      </c>
    </row>
    <row r="18392">
      <c r="A18392" t="inlineStr">
        <is>
          <t>osf.io</t>
        </is>
      </c>
      <c r="B18392" t="inlineStr">
        <is>
          <t>39d2fa783bf448ebbeb661736920a5cb18cc8b18</t>
        </is>
      </c>
      <c r="C18392" t="inlineStr">
        <is>
          <t>2013-10-02 18:43:07+00:00</t>
        </is>
      </c>
      <c r="D18392" t="inlineStr">
        <is>
          <t>add</t>
        </is>
      </c>
      <c r="E18392" t="inlineStr">
        <is>
          <t>aiohttp</t>
        </is>
      </c>
      <c r="F18392">
        <f>=0.14.1</f>
        <v/>
      </c>
      <c r="G18392" t="inlineStr"/>
      <c r="H18392" t="inlineStr"/>
    </row>
    <row r="18393">
      <c r="A18393" t="inlineStr">
        <is>
          <t>osf.io</t>
        </is>
      </c>
      <c r="B18393" t="inlineStr">
        <is>
          <t>39d2fa783bf448ebbeb661736920a5cb18cc8b18</t>
        </is>
      </c>
      <c r="C18393" t="inlineStr">
        <is>
          <t>2013-10-02 18:43:07+00:00</t>
        </is>
      </c>
      <c r="D18393" t="inlineStr">
        <is>
          <t>add</t>
        </is>
      </c>
      <c r="E18393" t="inlineStr">
        <is>
          <t>furl</t>
        </is>
      </c>
      <c r="F18393">
        <f>=0.4.2</f>
        <v/>
      </c>
      <c r="G18393" t="inlineStr"/>
      <c r="H18393" t="inlineStr"/>
    </row>
    <row r="18394">
      <c r="A18394" t="inlineStr">
        <is>
          <t>osf.io</t>
        </is>
      </c>
      <c r="B18394" t="inlineStr">
        <is>
          <t>39d2fa783bf448ebbeb661736920a5cb18cc8b18</t>
        </is>
      </c>
      <c r="C18394" t="inlineStr">
        <is>
          <t>2013-10-02 18:43:07+00:00</t>
        </is>
      </c>
      <c r="D18394" t="inlineStr">
        <is>
          <t>add</t>
        </is>
      </c>
      <c r="E18394" t="inlineStr">
        <is>
          <t>invoke</t>
        </is>
      </c>
      <c r="F18394">
        <f>=0.9.0</f>
        <v/>
      </c>
      <c r="G18394" t="inlineStr"/>
      <c r="H18394" t="inlineStr"/>
    </row>
    <row r="18395">
      <c r="A18395" t="inlineStr">
        <is>
          <t>osf.io</t>
        </is>
      </c>
      <c r="B18395" t="inlineStr">
        <is>
          <t>39d2fa783bf448ebbeb661736920a5cb18cc8b18</t>
        </is>
      </c>
      <c r="C18395" t="inlineStr">
        <is>
          <t>2013-10-02 18:43:07+00:00</t>
        </is>
      </c>
      <c r="D18395" t="inlineStr">
        <is>
          <t>add</t>
        </is>
      </c>
      <c r="E18395" t="inlineStr">
        <is>
          <t>oauthlib</t>
        </is>
      </c>
      <c r="F18395">
        <f>=0.7.2</f>
        <v/>
      </c>
      <c r="G18395" t="inlineStr"/>
      <c r="H18395" t="inlineStr"/>
    </row>
    <row r="18396">
      <c r="A18396" t="inlineStr">
        <is>
          <t>osf.io</t>
        </is>
      </c>
      <c r="B18396" t="inlineStr">
        <is>
          <t>39d2fa783bf448ebbeb661736920a5cb18cc8b18</t>
        </is>
      </c>
      <c r="C18396" t="inlineStr">
        <is>
          <t>2013-10-02 18:43:07+00:00</t>
        </is>
      </c>
      <c r="D18396" t="inlineStr">
        <is>
          <t>add</t>
        </is>
      </c>
      <c r="E18396" t="inlineStr">
        <is>
          <t>stevedore</t>
        </is>
      </c>
      <c r="F18396">
        <f>=1.2.0</f>
        <v/>
      </c>
      <c r="G18396" t="inlineStr"/>
      <c r="H18396" t="inlineStr"/>
    </row>
    <row r="18397">
      <c r="A18397" t="inlineStr">
        <is>
          <t>osf.io</t>
        </is>
      </c>
      <c r="B18397" t="inlineStr">
        <is>
          <t>39d2fa783bf448ebbeb661736920a5cb18cc8b18</t>
        </is>
      </c>
      <c r="C18397" t="inlineStr">
        <is>
          <t>2013-10-02 18:43:07+00:00</t>
        </is>
      </c>
      <c r="D18397" t="inlineStr">
        <is>
          <t>add</t>
        </is>
      </c>
      <c r="E18397" t="inlineStr">
        <is>
          <t>tornado</t>
        </is>
      </c>
      <c r="F18397">
        <f>=4.0.2</f>
        <v/>
      </c>
      <c r="G18397" t="inlineStr"/>
      <c r="H18397" t="inlineStr"/>
    </row>
    <row r="18398">
      <c r="A18398" t="inlineStr">
        <is>
          <t>osf.io</t>
        </is>
      </c>
      <c r="B18398" t="inlineStr">
        <is>
          <t>39d2fa783bf448ebbeb661736920a5cb18cc8b18</t>
        </is>
      </c>
      <c r="C18398" t="inlineStr">
        <is>
          <t>2013-10-02 18:43:07+00:00</t>
        </is>
      </c>
      <c r="D18398" t="inlineStr">
        <is>
          <t>add</t>
        </is>
      </c>
      <c r="E18398" t="inlineStr">
        <is>
          <t>xmltodict</t>
        </is>
      </c>
      <c r="F18398">
        <f>=0.9.0</f>
        <v/>
      </c>
      <c r="G18398" t="inlineStr"/>
      <c r="H18398" t="inlineStr"/>
    </row>
    <row r="18399">
      <c r="A18399" t="inlineStr">
        <is>
          <t>osf.io</t>
        </is>
      </c>
      <c r="B18399" t="inlineStr">
        <is>
          <t>39d2fa783bf448ebbeb661736920a5cb18cc8b18</t>
        </is>
      </c>
      <c r="C18399" t="inlineStr">
        <is>
          <t>2013-10-02 18:43:07+00:00</t>
        </is>
      </c>
      <c r="D18399" t="inlineStr">
        <is>
          <t>rem</t>
        </is>
      </c>
      <c r="E18399" t="inlineStr"/>
      <c r="F18399" t="inlineStr"/>
      <c r="G18399" t="inlineStr">
        <is>
          <t>Beaker</t>
        </is>
      </c>
      <c r="H18399">
        <f>=1.6.4</f>
        <v/>
      </c>
    </row>
    <row r="18400">
      <c r="A18400" t="inlineStr">
        <is>
          <t>osf.io</t>
        </is>
      </c>
      <c r="B18400" t="inlineStr">
        <is>
          <t>39d2fa783bf448ebbeb661736920a5cb18cc8b18</t>
        </is>
      </c>
      <c r="C18400" t="inlineStr">
        <is>
          <t>2013-10-02 18:43:07+00:00</t>
        </is>
      </c>
      <c r="D18400" t="inlineStr">
        <is>
          <t>rem</t>
        </is>
      </c>
      <c r="E18400" t="inlineStr"/>
      <c r="F18400" t="inlineStr"/>
      <c r="G18400" t="inlineStr">
        <is>
          <t>BeautifulSoup</t>
        </is>
      </c>
      <c r="H18400">
        <f>=3.2.1</f>
        <v/>
      </c>
    </row>
    <row r="18401">
      <c r="A18401" t="inlineStr">
        <is>
          <t>osf.io</t>
        </is>
      </c>
      <c r="B18401" t="inlineStr">
        <is>
          <t>39d2fa783bf448ebbeb661736920a5cb18cc8b18</t>
        </is>
      </c>
      <c r="C18401" t="inlineStr">
        <is>
          <t>2013-10-02 18:43:07+00:00</t>
        </is>
      </c>
      <c r="D18401" t="inlineStr">
        <is>
          <t>rem</t>
        </is>
      </c>
      <c r="E18401" t="inlineStr"/>
      <c r="F18401" t="inlineStr"/>
      <c r="G18401" t="inlineStr">
        <is>
          <t>Flask</t>
        </is>
      </c>
      <c r="H18401">
        <f>=0.10.1</f>
        <v/>
      </c>
    </row>
    <row r="18402">
      <c r="A18402" t="inlineStr">
        <is>
          <t>osf.io</t>
        </is>
      </c>
      <c r="B18402" t="inlineStr">
        <is>
          <t>39d2fa783bf448ebbeb661736920a5cb18cc8b18</t>
        </is>
      </c>
      <c r="C18402" t="inlineStr">
        <is>
          <t>2013-10-02 18:43:07+00:00</t>
        </is>
      </c>
      <c r="D18402" t="inlineStr">
        <is>
          <t>rem</t>
        </is>
      </c>
      <c r="E18402" t="inlineStr"/>
      <c r="F18402" t="inlineStr"/>
      <c r="G18402" t="inlineStr">
        <is>
          <t>Jinja2</t>
        </is>
      </c>
      <c r="H18402">
        <f>=2.7.1</f>
        <v/>
      </c>
    </row>
    <row r="18403">
      <c r="A18403" t="inlineStr">
        <is>
          <t>osf.io</t>
        </is>
      </c>
      <c r="B18403" t="inlineStr">
        <is>
          <t>39d2fa783bf448ebbeb661736920a5cb18cc8b18</t>
        </is>
      </c>
      <c r="C18403" t="inlineStr">
        <is>
          <t>2013-10-02 18:43:07+00:00</t>
        </is>
      </c>
      <c r="D18403" t="inlineStr">
        <is>
          <t>rem</t>
        </is>
      </c>
      <c r="E18403" t="inlineStr"/>
      <c r="F18403" t="inlineStr"/>
      <c r="G18403" t="inlineStr">
        <is>
          <t>Mako</t>
        </is>
      </c>
      <c r="H18403">
        <f>=0.8.0</f>
        <v/>
      </c>
    </row>
    <row r="18404">
      <c r="A18404" t="inlineStr">
        <is>
          <t>osf.io</t>
        </is>
      </c>
      <c r="B18404" t="inlineStr">
        <is>
          <t>39d2fa783bf448ebbeb661736920a5cb18cc8b18</t>
        </is>
      </c>
      <c r="C18404" t="inlineStr">
        <is>
          <t>2013-10-02 18:43:07+00:00</t>
        </is>
      </c>
      <c r="D18404" t="inlineStr">
        <is>
          <t>rem</t>
        </is>
      </c>
      <c r="E18404" t="inlineStr"/>
      <c r="F18404" t="inlineStr"/>
      <c r="G18404" t="inlineStr">
        <is>
          <t>Markdown</t>
        </is>
      </c>
      <c r="H18404">
        <f>=2.3.1</f>
        <v/>
      </c>
    </row>
    <row r="18405">
      <c r="A18405" t="inlineStr">
        <is>
          <t>osf.io</t>
        </is>
      </c>
      <c r="B18405" t="inlineStr">
        <is>
          <t>39d2fa783bf448ebbeb661736920a5cb18cc8b18</t>
        </is>
      </c>
      <c r="C18405" t="inlineStr">
        <is>
          <t>2013-10-02 18:43:07+00:00</t>
        </is>
      </c>
      <c r="D18405" t="inlineStr">
        <is>
          <t>rem</t>
        </is>
      </c>
      <c r="E18405" t="inlineStr"/>
      <c r="F18405" t="inlineStr"/>
      <c r="G18405" t="inlineStr">
        <is>
          <t>MarkupSafe</t>
        </is>
      </c>
      <c r="H18405">
        <f>=0.18</f>
        <v/>
      </c>
    </row>
    <row r="18406">
      <c r="A18406" t="inlineStr">
        <is>
          <t>osf.io</t>
        </is>
      </c>
      <c r="B18406" t="inlineStr">
        <is>
          <t>39d2fa783bf448ebbeb661736920a5cb18cc8b18</t>
        </is>
      </c>
      <c r="C18406" t="inlineStr">
        <is>
          <t>2013-10-02 18:43:07+00:00</t>
        </is>
      </c>
      <c r="D18406" t="inlineStr">
        <is>
          <t>rem</t>
        </is>
      </c>
      <c r="E18406" t="inlineStr"/>
      <c r="F18406" t="inlineStr"/>
      <c r="G18406" t="inlineStr">
        <is>
          <t>Pygments</t>
        </is>
      </c>
      <c r="H18406">
        <f>=1.6</f>
        <v/>
      </c>
    </row>
    <row r="18407">
      <c r="A18407" t="inlineStr">
        <is>
          <t>osf.io</t>
        </is>
      </c>
      <c r="B18407" t="inlineStr">
        <is>
          <t>39d2fa783bf448ebbeb661736920a5cb18cc8b18</t>
        </is>
      </c>
      <c r="C18407" t="inlineStr">
        <is>
          <t>2013-10-02 18:43:07+00:00</t>
        </is>
      </c>
      <c r="D18407" t="inlineStr">
        <is>
          <t>rem</t>
        </is>
      </c>
      <c r="E18407" t="inlineStr"/>
      <c r="F18407" t="inlineStr"/>
      <c r="G18407" t="inlineStr">
        <is>
          <t>WTForms</t>
        </is>
      </c>
      <c r="H18407">
        <f>=1.0.4</f>
        <v/>
      </c>
    </row>
    <row r="18408">
      <c r="A18408" t="inlineStr">
        <is>
          <t>osf.io</t>
        </is>
      </c>
      <c r="B18408" t="inlineStr">
        <is>
          <t>39d2fa783bf448ebbeb661736920a5cb18cc8b18</t>
        </is>
      </c>
      <c r="C18408" t="inlineStr">
        <is>
          <t>2013-10-02 18:43:07+00:00</t>
        </is>
      </c>
      <c r="D18408" t="inlineStr">
        <is>
          <t>rem</t>
        </is>
      </c>
      <c r="E18408" t="inlineStr"/>
      <c r="F18408" t="inlineStr"/>
      <c r="G18408" t="inlineStr">
        <is>
          <t>Werkzeug</t>
        </is>
      </c>
      <c r="H18408">
        <f>=0.9.4</f>
        <v/>
      </c>
    </row>
    <row r="18409">
      <c r="A18409" t="inlineStr">
        <is>
          <t>osf.io</t>
        </is>
      </c>
      <c r="B18409" t="inlineStr">
        <is>
          <t>39d2fa783bf448ebbeb661736920a5cb18cc8b18</t>
        </is>
      </c>
      <c r="C18409" t="inlineStr">
        <is>
          <t>2013-10-02 18:43:07+00:00</t>
        </is>
      </c>
      <c r="D18409" t="inlineStr">
        <is>
          <t>rem</t>
        </is>
      </c>
      <c r="E18409" t="inlineStr"/>
      <c r="F18409" t="inlineStr"/>
      <c r="G18409" t="inlineStr">
        <is>
          <t>amqp</t>
        </is>
      </c>
      <c r="H18409">
        <f>=1.0.12</f>
        <v/>
      </c>
    </row>
    <row r="18410">
      <c r="A18410" t="inlineStr">
        <is>
          <t>osf.io</t>
        </is>
      </c>
      <c r="B18410" t="inlineStr">
        <is>
          <t>39d2fa783bf448ebbeb661736920a5cb18cc8b18</t>
        </is>
      </c>
      <c r="C18410" t="inlineStr">
        <is>
          <t>2013-10-02 18:43:07+00:00</t>
        </is>
      </c>
      <c r="D18410" t="inlineStr">
        <is>
          <t>rem</t>
        </is>
      </c>
      <c r="E18410" t="inlineStr"/>
      <c r="F18410" t="inlineStr"/>
      <c r="G18410" t="inlineStr">
        <is>
          <t>anyjson</t>
        </is>
      </c>
      <c r="H18410">
        <f>=0.3.3</f>
        <v/>
      </c>
    </row>
    <row r="18411">
      <c r="A18411" t="inlineStr">
        <is>
          <t>osf.io</t>
        </is>
      </c>
      <c r="B18411" t="inlineStr">
        <is>
          <t>39d2fa783bf448ebbeb661736920a5cb18cc8b18</t>
        </is>
      </c>
      <c r="C18411" t="inlineStr">
        <is>
          <t>2013-10-02 18:43:07+00:00</t>
        </is>
      </c>
      <c r="D18411" t="inlineStr">
        <is>
          <t>rem</t>
        </is>
      </c>
      <c r="E18411" t="inlineStr"/>
      <c r="F18411" t="inlineStr"/>
      <c r="G18411" t="inlineStr">
        <is>
          <t>billiard</t>
        </is>
      </c>
      <c r="H18411">
        <f>=2.7.3.31</f>
        <v/>
      </c>
    </row>
    <row r="18412">
      <c r="A18412" t="inlineStr">
        <is>
          <t>osf.io</t>
        </is>
      </c>
      <c r="B18412" t="inlineStr">
        <is>
          <t>39d2fa783bf448ebbeb661736920a5cb18cc8b18</t>
        </is>
      </c>
      <c r="C18412" t="inlineStr">
        <is>
          <t>2013-10-02 18:43:07+00:00</t>
        </is>
      </c>
      <c r="D18412" t="inlineStr">
        <is>
          <t>rem</t>
        </is>
      </c>
      <c r="E18412" t="inlineStr"/>
      <c r="F18412" t="inlineStr"/>
      <c r="G18412" t="inlineStr">
        <is>
          <t>decorator</t>
        </is>
      </c>
      <c r="H18412">
        <f>=3.4.0</f>
        <v/>
      </c>
    </row>
    <row r="18413">
      <c r="A18413" t="inlineStr">
        <is>
          <t>osf.io</t>
        </is>
      </c>
      <c r="B18413" t="inlineStr">
        <is>
          <t>39d2fa783bf448ebbeb661736920a5cb18cc8b18</t>
        </is>
      </c>
      <c r="C18413" t="inlineStr">
        <is>
          <t>2013-10-02 18:43:07+00:00</t>
        </is>
      </c>
      <c r="D18413" t="inlineStr">
        <is>
          <t>rem</t>
        </is>
      </c>
      <c r="E18413" t="inlineStr"/>
      <c r="F18413" t="inlineStr"/>
      <c r="G18413" t="inlineStr">
        <is>
          <t>dulwich</t>
        </is>
      </c>
      <c r="H18413">
        <f>=0.8.7</f>
        <v/>
      </c>
    </row>
    <row r="18414">
      <c r="A18414" t="inlineStr">
        <is>
          <t>osf.io</t>
        </is>
      </c>
      <c r="B18414" t="inlineStr">
        <is>
          <t>39d2fa783bf448ebbeb661736920a5cb18cc8b18</t>
        </is>
      </c>
      <c r="C18414" t="inlineStr">
        <is>
          <t>2013-10-02 18:43:07+00:00</t>
        </is>
      </c>
      <c r="D18414" t="inlineStr">
        <is>
          <t>rem</t>
        </is>
      </c>
      <c r="E18414" t="inlineStr"/>
      <c r="F18414" t="inlineStr"/>
      <c r="G18414" t="inlineStr">
        <is>
          <t>itsdangerous</t>
        </is>
      </c>
      <c r="H18414">
        <f>=0.23</f>
        <v/>
      </c>
    </row>
    <row r="18415">
      <c r="A18415" t="inlineStr">
        <is>
          <t>osf.io</t>
        </is>
      </c>
      <c r="B18415" t="inlineStr">
        <is>
          <t>39d2fa783bf448ebbeb661736920a5cb18cc8b18</t>
        </is>
      </c>
      <c r="C18415" t="inlineStr">
        <is>
          <t>2013-10-02 18:43:07+00:00</t>
        </is>
      </c>
      <c r="D18415" t="inlineStr">
        <is>
          <t>rem</t>
        </is>
      </c>
      <c r="E18415" t="inlineStr"/>
      <c r="F18415" t="inlineStr"/>
      <c r="G18415" t="inlineStr">
        <is>
          <t>kombu</t>
        </is>
      </c>
      <c r="H18415">
        <f>=2.5.12</f>
        <v/>
      </c>
    </row>
    <row r="18416">
      <c r="A18416" t="inlineStr">
        <is>
          <t>osf.io</t>
        </is>
      </c>
      <c r="B18416" t="inlineStr">
        <is>
          <t>39d2fa783bf448ebbeb661736920a5cb18cc8b18</t>
        </is>
      </c>
      <c r="C18416" t="inlineStr">
        <is>
          <t>2013-10-02 18:43:07+00:00</t>
        </is>
      </c>
      <c r="D18416" t="inlineStr">
        <is>
          <t>rem</t>
        </is>
      </c>
      <c r="E18416" t="inlineStr"/>
      <c r="F18416" t="inlineStr"/>
      <c r="G18416" t="inlineStr">
        <is>
          <t>py-bcrypt</t>
        </is>
      </c>
      <c r="H18416">
        <f>=0.3</f>
        <v/>
      </c>
    </row>
    <row r="18417">
      <c r="A18417" t="inlineStr">
        <is>
          <t>osf.io</t>
        </is>
      </c>
      <c r="B18417" t="inlineStr">
        <is>
          <t>39d2fa783bf448ebbeb661736920a5cb18cc8b18</t>
        </is>
      </c>
      <c r="C18417" t="inlineStr">
        <is>
          <t>2013-10-02 18:43:07+00:00</t>
        </is>
      </c>
      <c r="D18417" t="inlineStr">
        <is>
          <t>rem</t>
        </is>
      </c>
      <c r="E18417" t="inlineStr"/>
      <c r="F18417" t="inlineStr"/>
      <c r="G18417" t="inlineStr">
        <is>
          <t>pymongo</t>
        </is>
      </c>
      <c r="H18417">
        <f>=2.5.1</f>
        <v/>
      </c>
    </row>
    <row r="18418">
      <c r="A18418" t="inlineStr">
        <is>
          <t>osf.io</t>
        </is>
      </c>
      <c r="B18418" t="inlineStr">
        <is>
          <t>39d2fa783bf448ebbeb661736920a5cb18cc8b18</t>
        </is>
      </c>
      <c r="C18418" t="inlineStr">
        <is>
          <t>2013-10-02 18:43:07+00:00</t>
        </is>
      </c>
      <c r="D18418" t="inlineStr">
        <is>
          <t>rem</t>
        </is>
      </c>
      <c r="E18418" t="inlineStr"/>
      <c r="F18418" t="inlineStr"/>
      <c r="G18418" t="inlineStr">
        <is>
          <t>python-dateutil</t>
        </is>
      </c>
      <c r="H18418">
        <f>=2.1</f>
        <v/>
      </c>
    </row>
    <row r="18419">
      <c r="A18419" t="inlineStr">
        <is>
          <t>osf.io</t>
        </is>
      </c>
      <c r="B18419" t="inlineStr">
        <is>
          <t>39d2fa783bf448ebbeb661736920a5cb18cc8b18</t>
        </is>
      </c>
      <c r="C18419" t="inlineStr">
        <is>
          <t>2013-10-02 18:43:07+00:00</t>
        </is>
      </c>
      <c r="D18419" t="inlineStr">
        <is>
          <t>rem</t>
        </is>
      </c>
      <c r="E18419" t="inlineStr"/>
      <c r="F18419" t="inlineStr"/>
      <c r="G18419" t="inlineStr">
        <is>
          <t>pytz</t>
        </is>
      </c>
      <c r="H18419">
        <f>=2013b</f>
        <v/>
      </c>
    </row>
    <row r="18420">
      <c r="A18420" t="inlineStr">
        <is>
          <t>osf.io</t>
        </is>
      </c>
      <c r="B18420" t="inlineStr">
        <is>
          <t>39d2fa783bf448ebbeb661736920a5cb18cc8b18</t>
        </is>
      </c>
      <c r="C18420" t="inlineStr">
        <is>
          <t>2013-10-02 18:43:07+00:00</t>
        </is>
      </c>
      <c r="D18420" t="inlineStr">
        <is>
          <t>rem</t>
        </is>
      </c>
      <c r="E18420" t="inlineStr"/>
      <c r="F18420" t="inlineStr"/>
      <c r="G18420" t="inlineStr">
        <is>
          <t>six</t>
        </is>
      </c>
      <c r="H18420">
        <f>=1.3.0</f>
        <v/>
      </c>
    </row>
    <row r="18421">
      <c r="A18421" t="inlineStr">
        <is>
          <t>osf.io</t>
        </is>
      </c>
      <c r="B18421" t="inlineStr">
        <is>
          <t>39d2fa783bf448ebbeb661736920a5cb18cc8b18</t>
        </is>
      </c>
      <c r="C18421" t="inlineStr">
        <is>
          <t>2013-10-02 18:43:07+00:00</t>
        </is>
      </c>
      <c r="D18421" t="inlineStr">
        <is>
          <t>rem</t>
        </is>
      </c>
      <c r="E18421" t="inlineStr"/>
      <c r="F18421" t="inlineStr"/>
      <c r="G18421" t="inlineStr">
        <is>
          <t>topia.termextract</t>
        </is>
      </c>
      <c r="H18421">
        <f>=1.1.0</f>
        <v/>
      </c>
    </row>
    <row r="18422">
      <c r="A18422" t="inlineStr">
        <is>
          <t>osf.io</t>
        </is>
      </c>
      <c r="B18422" t="inlineStr">
        <is>
          <t>39d2fa783bf448ebbeb661736920a5cb18cc8b18</t>
        </is>
      </c>
      <c r="C18422" t="inlineStr">
        <is>
          <t>2013-10-02 18:43:07+00:00</t>
        </is>
      </c>
      <c r="D18422" t="inlineStr">
        <is>
          <t>rem</t>
        </is>
      </c>
      <c r="E18422" t="inlineStr"/>
      <c r="F18422" t="inlineStr"/>
      <c r="G18422" t="inlineStr">
        <is>
          <t>wsgiref</t>
        </is>
      </c>
      <c r="H18422">
        <f>=0.1.2</f>
        <v/>
      </c>
    </row>
    <row r="18423">
      <c r="A18423" t="inlineStr">
        <is>
          <t>osf.io</t>
        </is>
      </c>
      <c r="B18423" t="inlineStr">
        <is>
          <t>39d2fa783bf448ebbeb661736920a5cb18cc8b18</t>
        </is>
      </c>
      <c r="C18423" t="inlineStr">
        <is>
          <t>2013-10-02 18:43:07+00:00</t>
        </is>
      </c>
      <c r="D18423" t="inlineStr">
        <is>
          <t>rem</t>
        </is>
      </c>
      <c r="E18423" t="inlineStr"/>
      <c r="F18423" t="inlineStr"/>
      <c r="G18423" t="inlineStr">
        <is>
          <t>wtforms-recaptcha</t>
        </is>
      </c>
      <c r="H18423">
        <f>=0.2.0</f>
        <v/>
      </c>
    </row>
    <row r="18424">
      <c r="A18424" t="inlineStr">
        <is>
          <t>osf.io</t>
        </is>
      </c>
      <c r="B18424" t="inlineStr">
        <is>
          <t>39d2fa783bf448ebbeb661736920a5cb18cc8b18</t>
        </is>
      </c>
      <c r="C18424" t="inlineStr">
        <is>
          <t>2013-10-02 18:43:07+00:00</t>
        </is>
      </c>
      <c r="D18424" t="inlineStr">
        <is>
          <t>rem</t>
        </is>
      </c>
      <c r="E18424" t="inlineStr"/>
      <c r="F18424" t="inlineStr"/>
      <c r="G18424" t="inlineStr">
        <is>
          <t>zope.interface</t>
        </is>
      </c>
      <c r="H18424">
        <f>=4.0.5</f>
        <v/>
      </c>
    </row>
    <row r="18425">
      <c r="A18425" t="inlineStr">
        <is>
          <t>osf.io</t>
        </is>
      </c>
      <c r="B18425" t="inlineStr">
        <is>
          <t>39d2fa783bf448ebbeb661736920a5cb18cc8b18</t>
        </is>
      </c>
      <c r="C18425" t="inlineStr">
        <is>
          <t>2013-10-02 18:43:07+00:00</t>
        </is>
      </c>
      <c r="D18425" t="inlineStr">
        <is>
          <t>rem</t>
        </is>
      </c>
      <c r="E18425" t="inlineStr"/>
      <c r="F18425" t="inlineStr"/>
      <c r="G18425" t="inlineStr">
        <is>
          <t>bleach</t>
        </is>
      </c>
      <c r="H18425">
        <f>=1.2.2</f>
        <v/>
      </c>
    </row>
    <row r="18426">
      <c r="A18426" t="inlineStr">
        <is>
          <t>osf.io</t>
        </is>
      </c>
      <c r="B18426" t="inlineStr">
        <is>
          <t>3c122dce232bab151baf2cfbdbbafb70b8b14d34</t>
        </is>
      </c>
      <c r="C18426" t="inlineStr">
        <is>
          <t>2013-10-02 19:19:56+00:00</t>
        </is>
      </c>
      <c r="D18426" t="inlineStr">
        <is>
          <t>verchange</t>
        </is>
      </c>
      <c r="E18426" t="inlineStr">
        <is>
          <t>celery</t>
        </is>
      </c>
      <c r="F18426">
        <f>=3.0.21</f>
        <v/>
      </c>
      <c r="G18426" t="inlineStr">
        <is>
          <t>celery</t>
        </is>
      </c>
      <c r="H18426">
        <f>=3.1.17</f>
        <v/>
      </c>
    </row>
    <row r="18427">
      <c r="A18427" t="inlineStr">
        <is>
          <t>osf.io</t>
        </is>
      </c>
      <c r="B18427" t="inlineStr">
        <is>
          <t>3c122dce232bab151baf2cfbdbbafb70b8b14d34</t>
        </is>
      </c>
      <c r="C18427" t="inlineStr">
        <is>
          <t>2013-10-02 19:19:56+00:00</t>
        </is>
      </c>
      <c r="D18427" t="inlineStr">
        <is>
          <t>add</t>
        </is>
      </c>
      <c r="E18427" t="inlineStr">
        <is>
          <t>Beaker</t>
        </is>
      </c>
      <c r="F18427">
        <f>=1.6.4</f>
        <v/>
      </c>
      <c r="G18427" t="inlineStr"/>
      <c r="H18427" t="inlineStr"/>
    </row>
    <row r="18428">
      <c r="A18428" t="inlineStr">
        <is>
          <t>osf.io</t>
        </is>
      </c>
      <c r="B18428" t="inlineStr">
        <is>
          <t>3c122dce232bab151baf2cfbdbbafb70b8b14d34</t>
        </is>
      </c>
      <c r="C18428" t="inlineStr">
        <is>
          <t>2013-10-02 19:19:56+00:00</t>
        </is>
      </c>
      <c r="D18428" t="inlineStr">
        <is>
          <t>add</t>
        </is>
      </c>
      <c r="E18428" t="inlineStr">
        <is>
          <t>BeautifulSoup</t>
        </is>
      </c>
      <c r="F18428">
        <f>=3.2.1</f>
        <v/>
      </c>
      <c r="G18428" t="inlineStr"/>
      <c r="H18428" t="inlineStr"/>
    </row>
    <row r="18429">
      <c r="A18429" t="inlineStr">
        <is>
          <t>osf.io</t>
        </is>
      </c>
      <c r="B18429" t="inlineStr">
        <is>
          <t>3c122dce232bab151baf2cfbdbbafb70b8b14d34</t>
        </is>
      </c>
      <c r="C18429" t="inlineStr">
        <is>
          <t>2013-10-02 19:19:56+00:00</t>
        </is>
      </c>
      <c r="D18429" t="inlineStr">
        <is>
          <t>add</t>
        </is>
      </c>
      <c r="E18429" t="inlineStr">
        <is>
          <t>Flask</t>
        </is>
      </c>
      <c r="F18429">
        <f>=0.10.1</f>
        <v/>
      </c>
      <c r="G18429" t="inlineStr"/>
      <c r="H18429" t="inlineStr"/>
    </row>
    <row r="18430">
      <c r="A18430" t="inlineStr">
        <is>
          <t>osf.io</t>
        </is>
      </c>
      <c r="B18430" t="inlineStr">
        <is>
          <t>3c122dce232bab151baf2cfbdbbafb70b8b14d34</t>
        </is>
      </c>
      <c r="C18430" t="inlineStr">
        <is>
          <t>2013-10-02 19:19:56+00:00</t>
        </is>
      </c>
      <c r="D18430" t="inlineStr">
        <is>
          <t>add</t>
        </is>
      </c>
      <c r="E18430" t="inlineStr">
        <is>
          <t>Jinja2</t>
        </is>
      </c>
      <c r="F18430">
        <f>=2.7.1</f>
        <v/>
      </c>
      <c r="G18430" t="inlineStr"/>
      <c r="H18430" t="inlineStr"/>
    </row>
    <row r="18431">
      <c r="A18431" t="inlineStr">
        <is>
          <t>osf.io</t>
        </is>
      </c>
      <c r="B18431" t="inlineStr">
        <is>
          <t>3c122dce232bab151baf2cfbdbbafb70b8b14d34</t>
        </is>
      </c>
      <c r="C18431" t="inlineStr">
        <is>
          <t>2013-10-02 19:19:56+00:00</t>
        </is>
      </c>
      <c r="D18431" t="inlineStr">
        <is>
          <t>add</t>
        </is>
      </c>
      <c r="E18431" t="inlineStr">
        <is>
          <t>Mako</t>
        </is>
      </c>
      <c r="F18431">
        <f>=0.8.0</f>
        <v/>
      </c>
      <c r="G18431" t="inlineStr"/>
      <c r="H18431" t="inlineStr"/>
    </row>
    <row r="18432">
      <c r="A18432" t="inlineStr">
        <is>
          <t>osf.io</t>
        </is>
      </c>
      <c r="B18432" t="inlineStr">
        <is>
          <t>3c122dce232bab151baf2cfbdbbafb70b8b14d34</t>
        </is>
      </c>
      <c r="C18432" t="inlineStr">
        <is>
          <t>2013-10-02 19:19:56+00:00</t>
        </is>
      </c>
      <c r="D18432" t="inlineStr">
        <is>
          <t>add</t>
        </is>
      </c>
      <c r="E18432" t="inlineStr">
        <is>
          <t>Markdown</t>
        </is>
      </c>
      <c r="F18432">
        <f>=2.3.1</f>
        <v/>
      </c>
      <c r="G18432" t="inlineStr"/>
      <c r="H18432" t="inlineStr"/>
    </row>
    <row r="18433">
      <c r="A18433" t="inlineStr">
        <is>
          <t>osf.io</t>
        </is>
      </c>
      <c r="B18433" t="inlineStr">
        <is>
          <t>3c122dce232bab151baf2cfbdbbafb70b8b14d34</t>
        </is>
      </c>
      <c r="C18433" t="inlineStr">
        <is>
          <t>2013-10-02 19:19:56+00:00</t>
        </is>
      </c>
      <c r="D18433" t="inlineStr">
        <is>
          <t>add</t>
        </is>
      </c>
      <c r="E18433" t="inlineStr">
        <is>
          <t>MarkupSafe</t>
        </is>
      </c>
      <c r="F18433">
        <f>=0.18</f>
        <v/>
      </c>
      <c r="G18433" t="inlineStr"/>
      <c r="H18433" t="inlineStr"/>
    </row>
    <row r="18434">
      <c r="A18434" t="inlineStr">
        <is>
          <t>osf.io</t>
        </is>
      </c>
      <c r="B18434" t="inlineStr">
        <is>
          <t>3c122dce232bab151baf2cfbdbbafb70b8b14d34</t>
        </is>
      </c>
      <c r="C18434" t="inlineStr">
        <is>
          <t>2013-10-02 19:19:56+00:00</t>
        </is>
      </c>
      <c r="D18434" t="inlineStr">
        <is>
          <t>add</t>
        </is>
      </c>
      <c r="E18434" t="inlineStr">
        <is>
          <t>Pygments</t>
        </is>
      </c>
      <c r="F18434">
        <f>=1.6</f>
        <v/>
      </c>
      <c r="G18434" t="inlineStr"/>
      <c r="H18434" t="inlineStr"/>
    </row>
    <row r="18435">
      <c r="A18435" t="inlineStr">
        <is>
          <t>osf.io</t>
        </is>
      </c>
      <c r="B18435" t="inlineStr">
        <is>
          <t>3c122dce232bab151baf2cfbdbbafb70b8b14d34</t>
        </is>
      </c>
      <c r="C18435" t="inlineStr">
        <is>
          <t>2013-10-02 19:19:56+00:00</t>
        </is>
      </c>
      <c r="D18435" t="inlineStr">
        <is>
          <t>add</t>
        </is>
      </c>
      <c r="E18435" t="inlineStr">
        <is>
          <t>WTForms</t>
        </is>
      </c>
      <c r="F18435">
        <f>=1.0.4</f>
        <v/>
      </c>
      <c r="G18435" t="inlineStr"/>
      <c r="H18435" t="inlineStr"/>
    </row>
    <row r="18436">
      <c r="A18436" t="inlineStr">
        <is>
          <t>osf.io</t>
        </is>
      </c>
      <c r="B18436" t="inlineStr">
        <is>
          <t>3c122dce232bab151baf2cfbdbbafb70b8b14d34</t>
        </is>
      </c>
      <c r="C18436" t="inlineStr">
        <is>
          <t>2013-10-02 19:19:56+00:00</t>
        </is>
      </c>
      <c r="D18436" t="inlineStr">
        <is>
          <t>add</t>
        </is>
      </c>
      <c r="E18436" t="inlineStr">
        <is>
          <t>Werkzeug</t>
        </is>
      </c>
      <c r="F18436">
        <f>=0.9.4</f>
        <v/>
      </c>
      <c r="G18436" t="inlineStr"/>
      <c r="H18436" t="inlineStr"/>
    </row>
    <row r="18437">
      <c r="A18437" t="inlineStr">
        <is>
          <t>osf.io</t>
        </is>
      </c>
      <c r="B18437" t="inlineStr">
        <is>
          <t>3c122dce232bab151baf2cfbdbbafb70b8b14d34</t>
        </is>
      </c>
      <c r="C18437" t="inlineStr">
        <is>
          <t>2013-10-02 19:19:56+00:00</t>
        </is>
      </c>
      <c r="D18437" t="inlineStr">
        <is>
          <t>add</t>
        </is>
      </c>
      <c r="E18437" t="inlineStr">
        <is>
          <t>amqp</t>
        </is>
      </c>
      <c r="F18437">
        <f>=1.0.12</f>
        <v/>
      </c>
      <c r="G18437" t="inlineStr"/>
      <c r="H18437" t="inlineStr"/>
    </row>
    <row r="18438">
      <c r="A18438" t="inlineStr">
        <is>
          <t>osf.io</t>
        </is>
      </c>
      <c r="B18438" t="inlineStr">
        <is>
          <t>3c122dce232bab151baf2cfbdbbafb70b8b14d34</t>
        </is>
      </c>
      <c r="C18438" t="inlineStr">
        <is>
          <t>2013-10-02 19:19:56+00:00</t>
        </is>
      </c>
      <c r="D18438" t="inlineStr">
        <is>
          <t>add</t>
        </is>
      </c>
      <c r="E18438" t="inlineStr">
        <is>
          <t>anyjson</t>
        </is>
      </c>
      <c r="F18438">
        <f>=0.3.3</f>
        <v/>
      </c>
      <c r="G18438" t="inlineStr"/>
      <c r="H18438" t="inlineStr"/>
    </row>
    <row r="18439">
      <c r="A18439" t="inlineStr">
        <is>
          <t>osf.io</t>
        </is>
      </c>
      <c r="B18439" t="inlineStr">
        <is>
          <t>3c122dce232bab151baf2cfbdbbafb70b8b14d34</t>
        </is>
      </c>
      <c r="C18439" t="inlineStr">
        <is>
          <t>2013-10-02 19:19:56+00:00</t>
        </is>
      </c>
      <c r="D18439" t="inlineStr">
        <is>
          <t>add</t>
        </is>
      </c>
      <c r="E18439" t="inlineStr">
        <is>
          <t>billiard</t>
        </is>
      </c>
      <c r="F18439">
        <f>=2.7.3.31</f>
        <v/>
      </c>
      <c r="G18439" t="inlineStr"/>
      <c r="H18439" t="inlineStr"/>
    </row>
    <row r="18440">
      <c r="A18440" t="inlineStr">
        <is>
          <t>osf.io</t>
        </is>
      </c>
      <c r="B18440" t="inlineStr">
        <is>
          <t>3c122dce232bab151baf2cfbdbbafb70b8b14d34</t>
        </is>
      </c>
      <c r="C18440" t="inlineStr">
        <is>
          <t>2013-10-02 19:19:56+00:00</t>
        </is>
      </c>
      <c r="D18440" t="inlineStr">
        <is>
          <t>add</t>
        </is>
      </c>
      <c r="E18440" t="inlineStr">
        <is>
          <t>decorator</t>
        </is>
      </c>
      <c r="F18440">
        <f>=3.4.0</f>
        <v/>
      </c>
      <c r="G18440" t="inlineStr"/>
      <c r="H18440" t="inlineStr"/>
    </row>
    <row r="18441">
      <c r="A18441" t="inlineStr">
        <is>
          <t>osf.io</t>
        </is>
      </c>
      <c r="B18441" t="inlineStr">
        <is>
          <t>3c122dce232bab151baf2cfbdbbafb70b8b14d34</t>
        </is>
      </c>
      <c r="C18441" t="inlineStr">
        <is>
          <t>2013-10-02 19:19:56+00:00</t>
        </is>
      </c>
      <c r="D18441" t="inlineStr">
        <is>
          <t>add</t>
        </is>
      </c>
      <c r="E18441" t="inlineStr">
        <is>
          <t>dulwich</t>
        </is>
      </c>
      <c r="F18441">
        <f>=0.8.7</f>
        <v/>
      </c>
      <c r="G18441" t="inlineStr"/>
      <c r="H18441" t="inlineStr"/>
    </row>
    <row r="18442">
      <c r="A18442" t="inlineStr">
        <is>
          <t>osf.io</t>
        </is>
      </c>
      <c r="B18442" t="inlineStr">
        <is>
          <t>3c122dce232bab151baf2cfbdbbafb70b8b14d34</t>
        </is>
      </c>
      <c r="C18442" t="inlineStr">
        <is>
          <t>2013-10-02 19:19:56+00:00</t>
        </is>
      </c>
      <c r="D18442" t="inlineStr">
        <is>
          <t>add</t>
        </is>
      </c>
      <c r="E18442" t="inlineStr">
        <is>
          <t>httplib2</t>
        </is>
      </c>
      <c r="F18442">
        <f>=0.8</f>
        <v/>
      </c>
      <c r="G18442" t="inlineStr"/>
      <c r="H18442" t="inlineStr"/>
    </row>
    <row r="18443">
      <c r="A18443" t="inlineStr">
        <is>
          <t>osf.io</t>
        </is>
      </c>
      <c r="B18443" t="inlineStr">
        <is>
          <t>3c122dce232bab151baf2cfbdbbafb70b8b14d34</t>
        </is>
      </c>
      <c r="C18443" t="inlineStr">
        <is>
          <t>2013-10-02 19:19:56+00:00</t>
        </is>
      </c>
      <c r="D18443" t="inlineStr">
        <is>
          <t>add</t>
        </is>
      </c>
      <c r="E18443" t="inlineStr">
        <is>
          <t>itsdangerous</t>
        </is>
      </c>
      <c r="F18443">
        <f>=0.23</f>
        <v/>
      </c>
      <c r="G18443" t="inlineStr"/>
      <c r="H18443" t="inlineStr"/>
    </row>
    <row r="18444">
      <c r="A18444" t="inlineStr">
        <is>
          <t>osf.io</t>
        </is>
      </c>
      <c r="B18444" t="inlineStr">
        <is>
          <t>3c122dce232bab151baf2cfbdbbafb70b8b14d34</t>
        </is>
      </c>
      <c r="C18444" t="inlineStr">
        <is>
          <t>2013-10-02 19:19:56+00:00</t>
        </is>
      </c>
      <c r="D18444" t="inlineStr">
        <is>
          <t>add</t>
        </is>
      </c>
      <c r="E18444" t="inlineStr">
        <is>
          <t>kombu</t>
        </is>
      </c>
      <c r="F18444">
        <f>=2.5.12</f>
        <v/>
      </c>
      <c r="G18444" t="inlineStr"/>
      <c r="H18444" t="inlineStr"/>
    </row>
    <row r="18445">
      <c r="A18445" t="inlineStr">
        <is>
          <t>osf.io</t>
        </is>
      </c>
      <c r="B18445" t="inlineStr">
        <is>
          <t>3c122dce232bab151baf2cfbdbbafb70b8b14d34</t>
        </is>
      </c>
      <c r="C18445" t="inlineStr">
        <is>
          <t>2013-10-02 19:19:56+00:00</t>
        </is>
      </c>
      <c r="D18445" t="inlineStr">
        <is>
          <t>add</t>
        </is>
      </c>
      <c r="E18445" t="inlineStr">
        <is>
          <t>lxml</t>
        </is>
      </c>
      <c r="F18445">
        <f>=3.2.3</f>
        <v/>
      </c>
      <c r="G18445" t="inlineStr"/>
      <c r="H18445" t="inlineStr"/>
    </row>
    <row r="18446">
      <c r="A18446" t="inlineStr">
        <is>
          <t>osf.io</t>
        </is>
      </c>
      <c r="B18446" t="inlineStr">
        <is>
          <t>3c122dce232bab151baf2cfbdbbafb70b8b14d34</t>
        </is>
      </c>
      <c r="C18446" t="inlineStr">
        <is>
          <t>2013-10-02 19:19:56+00:00</t>
        </is>
      </c>
      <c r="D18446" t="inlineStr">
        <is>
          <t>add</t>
        </is>
      </c>
      <c r="E18446" t="inlineStr">
        <is>
          <t>modular-odm</t>
        </is>
      </c>
      <c r="F18446">
        <f>=0.2</f>
        <v/>
      </c>
      <c r="G18446" t="inlineStr"/>
      <c r="H18446" t="inlineStr"/>
    </row>
    <row r="18447">
      <c r="A18447" t="inlineStr">
        <is>
          <t>osf.io</t>
        </is>
      </c>
      <c r="B18447" t="inlineStr">
        <is>
          <t>3c122dce232bab151baf2cfbdbbafb70b8b14d34</t>
        </is>
      </c>
      <c r="C18447" t="inlineStr">
        <is>
          <t>2013-10-02 19:19:56+00:00</t>
        </is>
      </c>
      <c r="D18447" t="inlineStr">
        <is>
          <t>add</t>
        </is>
      </c>
      <c r="E18447" t="inlineStr">
        <is>
          <t>py-bcrypt</t>
        </is>
      </c>
      <c r="F18447">
        <f>=0.3</f>
        <v/>
      </c>
      <c r="G18447" t="inlineStr"/>
      <c r="H18447" t="inlineStr"/>
    </row>
    <row r="18448">
      <c r="A18448" t="inlineStr">
        <is>
          <t>osf.io</t>
        </is>
      </c>
      <c r="B18448" t="inlineStr">
        <is>
          <t>3c122dce232bab151baf2cfbdbbafb70b8b14d34</t>
        </is>
      </c>
      <c r="C18448" t="inlineStr">
        <is>
          <t>2013-10-02 19:19:56+00:00</t>
        </is>
      </c>
      <c r="D18448" t="inlineStr">
        <is>
          <t>add</t>
        </is>
      </c>
      <c r="E18448" t="inlineStr">
        <is>
          <t>pymongo</t>
        </is>
      </c>
      <c r="F18448">
        <f>=2.5.1</f>
        <v/>
      </c>
      <c r="G18448" t="inlineStr"/>
      <c r="H18448" t="inlineStr"/>
    </row>
    <row r="18449">
      <c r="A18449" t="inlineStr">
        <is>
          <t>osf.io</t>
        </is>
      </c>
      <c r="B18449" t="inlineStr">
        <is>
          <t>3c122dce232bab151baf2cfbdbbafb70b8b14d34</t>
        </is>
      </c>
      <c r="C18449" t="inlineStr">
        <is>
          <t>2013-10-02 19:19:56+00:00</t>
        </is>
      </c>
      <c r="D18449" t="inlineStr">
        <is>
          <t>add</t>
        </is>
      </c>
      <c r="E18449" t="inlineStr">
        <is>
          <t>python-dateutil</t>
        </is>
      </c>
      <c r="F18449">
        <f>=2.1</f>
        <v/>
      </c>
      <c r="G18449" t="inlineStr"/>
      <c r="H18449" t="inlineStr"/>
    </row>
    <row r="18450">
      <c r="A18450" t="inlineStr">
        <is>
          <t>osf.io</t>
        </is>
      </c>
      <c r="B18450" t="inlineStr">
        <is>
          <t>3c122dce232bab151baf2cfbdbbafb70b8b14d34</t>
        </is>
      </c>
      <c r="C18450" t="inlineStr">
        <is>
          <t>2013-10-02 19:19:56+00:00</t>
        </is>
      </c>
      <c r="D18450" t="inlineStr">
        <is>
          <t>add</t>
        </is>
      </c>
      <c r="E18450" t="inlineStr">
        <is>
          <t>pytz</t>
        </is>
      </c>
      <c r="F18450">
        <f>=2013b</f>
        <v/>
      </c>
      <c r="G18450" t="inlineStr"/>
      <c r="H18450" t="inlineStr"/>
    </row>
    <row r="18451">
      <c r="A18451" t="inlineStr">
        <is>
          <t>osf.io</t>
        </is>
      </c>
      <c r="B18451" t="inlineStr">
        <is>
          <t>3c122dce232bab151baf2cfbdbbafb70b8b14d34</t>
        </is>
      </c>
      <c r="C18451" t="inlineStr">
        <is>
          <t>2013-10-02 19:19:56+00:00</t>
        </is>
      </c>
      <c r="D18451" t="inlineStr">
        <is>
          <t>add</t>
        </is>
      </c>
      <c r="E18451" t="inlineStr">
        <is>
          <t>six</t>
        </is>
      </c>
      <c r="F18451">
        <f>=1.3.0</f>
        <v/>
      </c>
      <c r="G18451" t="inlineStr"/>
      <c r="H18451" t="inlineStr"/>
    </row>
    <row r="18452">
      <c r="A18452" t="inlineStr">
        <is>
          <t>osf.io</t>
        </is>
      </c>
      <c r="B18452" t="inlineStr">
        <is>
          <t>3c122dce232bab151baf2cfbdbbafb70b8b14d34</t>
        </is>
      </c>
      <c r="C18452" t="inlineStr">
        <is>
          <t>2013-10-02 19:19:56+00:00</t>
        </is>
      </c>
      <c r="D18452" t="inlineStr">
        <is>
          <t>add</t>
        </is>
      </c>
      <c r="E18452" t="inlineStr">
        <is>
          <t>sunburnt</t>
        </is>
      </c>
      <c r="F18452">
        <f>=0.6</f>
        <v/>
      </c>
      <c r="G18452" t="inlineStr"/>
      <c r="H18452" t="inlineStr"/>
    </row>
    <row r="18453">
      <c r="A18453" t="inlineStr">
        <is>
          <t>osf.io</t>
        </is>
      </c>
      <c r="B18453" t="inlineStr">
        <is>
          <t>3c122dce232bab151baf2cfbdbbafb70b8b14d34</t>
        </is>
      </c>
      <c r="C18453" t="inlineStr">
        <is>
          <t>2013-10-02 19:19:56+00:00</t>
        </is>
      </c>
      <c r="D18453" t="inlineStr">
        <is>
          <t>add</t>
        </is>
      </c>
      <c r="E18453" t="inlineStr">
        <is>
          <t>topia.termextract</t>
        </is>
      </c>
      <c r="F18453">
        <f>=1.1.0</f>
        <v/>
      </c>
      <c r="G18453" t="inlineStr"/>
      <c r="H18453" t="inlineStr"/>
    </row>
    <row r="18454">
      <c r="A18454" t="inlineStr">
        <is>
          <t>osf.io</t>
        </is>
      </c>
      <c r="B18454" t="inlineStr">
        <is>
          <t>3c122dce232bab151baf2cfbdbbafb70b8b14d34</t>
        </is>
      </c>
      <c r="C18454" t="inlineStr">
        <is>
          <t>2013-10-02 19:19:56+00:00</t>
        </is>
      </c>
      <c r="D18454" t="inlineStr">
        <is>
          <t>add</t>
        </is>
      </c>
      <c r="E18454" t="inlineStr">
        <is>
          <t>wsgiref</t>
        </is>
      </c>
      <c r="F18454">
        <f>=0.1.2</f>
        <v/>
      </c>
      <c r="G18454" t="inlineStr"/>
      <c r="H18454" t="inlineStr"/>
    </row>
    <row r="18455">
      <c r="A18455" t="inlineStr">
        <is>
          <t>osf.io</t>
        </is>
      </c>
      <c r="B18455" t="inlineStr">
        <is>
          <t>3c122dce232bab151baf2cfbdbbafb70b8b14d34</t>
        </is>
      </c>
      <c r="C18455" t="inlineStr">
        <is>
          <t>2013-10-02 19:19:56+00:00</t>
        </is>
      </c>
      <c r="D18455" t="inlineStr">
        <is>
          <t>add</t>
        </is>
      </c>
      <c r="E18455" t="inlineStr">
        <is>
          <t>wtforms-recaptcha</t>
        </is>
      </c>
      <c r="F18455">
        <f>=0.2.0</f>
        <v/>
      </c>
      <c r="G18455" t="inlineStr"/>
      <c r="H18455" t="inlineStr"/>
    </row>
    <row r="18456">
      <c r="A18456" t="inlineStr">
        <is>
          <t>osf.io</t>
        </is>
      </c>
      <c r="B18456" t="inlineStr">
        <is>
          <t>3c122dce232bab151baf2cfbdbbafb70b8b14d34</t>
        </is>
      </c>
      <c r="C18456" t="inlineStr">
        <is>
          <t>2013-10-02 19:19:56+00:00</t>
        </is>
      </c>
      <c r="D18456" t="inlineStr">
        <is>
          <t>add</t>
        </is>
      </c>
      <c r="E18456" t="inlineStr">
        <is>
          <t>zope.interface</t>
        </is>
      </c>
      <c r="F18456">
        <f>=4.0.5</f>
        <v/>
      </c>
      <c r="G18456" t="inlineStr"/>
      <c r="H18456" t="inlineStr"/>
    </row>
    <row r="18457">
      <c r="A18457" t="inlineStr">
        <is>
          <t>osf.io</t>
        </is>
      </c>
      <c r="B18457" t="inlineStr">
        <is>
          <t>3c122dce232bab151baf2cfbdbbafb70b8b14d34</t>
        </is>
      </c>
      <c r="C18457" t="inlineStr">
        <is>
          <t>2013-10-02 19:19:56+00:00</t>
        </is>
      </c>
      <c r="D18457" t="inlineStr">
        <is>
          <t>add</t>
        </is>
      </c>
      <c r="E18457" t="inlineStr">
        <is>
          <t>bleach</t>
        </is>
      </c>
      <c r="F18457">
        <f>=1.2.2</f>
        <v/>
      </c>
      <c r="G18457" t="inlineStr"/>
      <c r="H18457" t="inlineStr"/>
    </row>
    <row r="18458">
      <c r="A18458" t="inlineStr">
        <is>
          <t>osf.io</t>
        </is>
      </c>
      <c r="B18458" t="inlineStr">
        <is>
          <t>3c122dce232bab151baf2cfbdbbafb70b8b14d34</t>
        </is>
      </c>
      <c r="C18458" t="inlineStr">
        <is>
          <t>2013-10-02 19:19:56+00:00</t>
        </is>
      </c>
      <c r="D18458" t="inlineStr">
        <is>
          <t>rem</t>
        </is>
      </c>
      <c r="E18458" t="inlineStr"/>
      <c r="F18458" t="inlineStr"/>
      <c r="G18458" t="inlineStr">
        <is>
          <t>aiohttp</t>
        </is>
      </c>
      <c r="H18458">
        <f>=0.14.1</f>
        <v/>
      </c>
    </row>
    <row r="18459">
      <c r="A18459" t="inlineStr">
        <is>
          <t>osf.io</t>
        </is>
      </c>
      <c r="B18459" t="inlineStr">
        <is>
          <t>3c122dce232bab151baf2cfbdbbafb70b8b14d34</t>
        </is>
      </c>
      <c r="C18459" t="inlineStr">
        <is>
          <t>2013-10-02 19:19:56+00:00</t>
        </is>
      </c>
      <c r="D18459" t="inlineStr">
        <is>
          <t>rem</t>
        </is>
      </c>
      <c r="E18459" t="inlineStr"/>
      <c r="F18459" t="inlineStr"/>
      <c r="G18459" t="inlineStr">
        <is>
          <t>furl</t>
        </is>
      </c>
      <c r="H18459">
        <f>=0.4.2</f>
        <v/>
      </c>
    </row>
    <row r="18460">
      <c r="A18460" t="inlineStr">
        <is>
          <t>osf.io</t>
        </is>
      </c>
      <c r="B18460" t="inlineStr">
        <is>
          <t>3c122dce232bab151baf2cfbdbbafb70b8b14d34</t>
        </is>
      </c>
      <c r="C18460" t="inlineStr">
        <is>
          <t>2013-10-02 19:19:56+00:00</t>
        </is>
      </c>
      <c r="D18460" t="inlineStr">
        <is>
          <t>rem</t>
        </is>
      </c>
      <c r="E18460" t="inlineStr"/>
      <c r="F18460" t="inlineStr"/>
      <c r="G18460" t="inlineStr">
        <is>
          <t>invoke</t>
        </is>
      </c>
      <c r="H18460">
        <f>=0.9.0</f>
        <v/>
      </c>
    </row>
    <row r="18461">
      <c r="A18461" t="inlineStr">
        <is>
          <t>osf.io</t>
        </is>
      </c>
      <c r="B18461" t="inlineStr">
        <is>
          <t>3c122dce232bab151baf2cfbdbbafb70b8b14d34</t>
        </is>
      </c>
      <c r="C18461" t="inlineStr">
        <is>
          <t>2013-10-02 19:19:56+00:00</t>
        </is>
      </c>
      <c r="D18461" t="inlineStr">
        <is>
          <t>rem</t>
        </is>
      </c>
      <c r="E18461" t="inlineStr"/>
      <c r="F18461" t="inlineStr"/>
      <c r="G18461" t="inlineStr">
        <is>
          <t>oauthlib</t>
        </is>
      </c>
      <c r="H18461">
        <f>=0.7.2</f>
        <v/>
      </c>
    </row>
    <row r="18462">
      <c r="A18462" t="inlineStr">
        <is>
          <t>osf.io</t>
        </is>
      </c>
      <c r="B18462" t="inlineStr">
        <is>
          <t>3c122dce232bab151baf2cfbdbbafb70b8b14d34</t>
        </is>
      </c>
      <c r="C18462" t="inlineStr">
        <is>
          <t>2013-10-02 19:19:56+00:00</t>
        </is>
      </c>
      <c r="D18462" t="inlineStr">
        <is>
          <t>rem</t>
        </is>
      </c>
      <c r="E18462" t="inlineStr"/>
      <c r="F18462" t="inlineStr"/>
      <c r="G18462" t="inlineStr">
        <is>
          <t>stevedore</t>
        </is>
      </c>
      <c r="H18462">
        <f>=1.2.0</f>
        <v/>
      </c>
    </row>
    <row r="18463">
      <c r="A18463" t="inlineStr">
        <is>
          <t>osf.io</t>
        </is>
      </c>
      <c r="B18463" t="inlineStr">
        <is>
          <t>3c122dce232bab151baf2cfbdbbafb70b8b14d34</t>
        </is>
      </c>
      <c r="C18463" t="inlineStr">
        <is>
          <t>2013-10-02 19:19:56+00:00</t>
        </is>
      </c>
      <c r="D18463" t="inlineStr">
        <is>
          <t>rem</t>
        </is>
      </c>
      <c r="E18463" t="inlineStr"/>
      <c r="F18463" t="inlineStr"/>
      <c r="G18463" t="inlineStr">
        <is>
          <t>tornado</t>
        </is>
      </c>
      <c r="H18463">
        <f>=4.0.2</f>
        <v/>
      </c>
    </row>
    <row r="18464">
      <c r="A18464" t="inlineStr">
        <is>
          <t>osf.io</t>
        </is>
      </c>
      <c r="B18464" t="inlineStr">
        <is>
          <t>3c122dce232bab151baf2cfbdbbafb70b8b14d34</t>
        </is>
      </c>
      <c r="C18464" t="inlineStr">
        <is>
          <t>2013-10-02 19:19:56+00:00</t>
        </is>
      </c>
      <c r="D18464" t="inlineStr">
        <is>
          <t>rem</t>
        </is>
      </c>
      <c r="E18464" t="inlineStr"/>
      <c r="F18464" t="inlineStr"/>
      <c r="G18464" t="inlineStr">
        <is>
          <t>xmltodict</t>
        </is>
      </c>
      <c r="H18464">
        <f>=0.9.0</f>
        <v/>
      </c>
    </row>
    <row r="18465">
      <c r="A18465" t="inlineStr">
        <is>
          <t>osf.io</t>
        </is>
      </c>
      <c r="B18465" t="inlineStr">
        <is>
          <t>726dc8031b932892196c2f53332280f964e3bd67</t>
        </is>
      </c>
      <c r="C18465" t="inlineStr">
        <is>
          <t>2013-10-29 03:59:14+00:00</t>
        </is>
      </c>
      <c r="D18465" t="inlineStr">
        <is>
          <t>verchange</t>
        </is>
      </c>
      <c r="E18465" t="inlineStr">
        <is>
          <t>celery</t>
        </is>
      </c>
      <c r="F18465">
        <f>=3.1.17</f>
        <v/>
      </c>
      <c r="G18465" t="inlineStr">
        <is>
          <t>celery</t>
        </is>
      </c>
      <c r="H18465">
        <f>=3.0.21</f>
        <v/>
      </c>
    </row>
    <row r="18466">
      <c r="A18466" t="inlineStr">
        <is>
          <t>osf.io</t>
        </is>
      </c>
      <c r="B18466" t="inlineStr">
        <is>
          <t>726dc8031b932892196c2f53332280f964e3bd67</t>
        </is>
      </c>
      <c r="C18466" t="inlineStr">
        <is>
          <t>2013-10-29 03:59:14+00:00</t>
        </is>
      </c>
      <c r="D18466" t="inlineStr">
        <is>
          <t>add</t>
        </is>
      </c>
      <c r="E18466" t="inlineStr">
        <is>
          <t>aiohttp</t>
        </is>
      </c>
      <c r="F18466">
        <f>=0.14.1</f>
        <v/>
      </c>
      <c r="G18466" t="inlineStr"/>
      <c r="H18466" t="inlineStr"/>
    </row>
    <row r="18467">
      <c r="A18467" t="inlineStr">
        <is>
          <t>osf.io</t>
        </is>
      </c>
      <c r="B18467" t="inlineStr">
        <is>
          <t>726dc8031b932892196c2f53332280f964e3bd67</t>
        </is>
      </c>
      <c r="C18467" t="inlineStr">
        <is>
          <t>2013-10-29 03:59:14+00:00</t>
        </is>
      </c>
      <c r="D18467" t="inlineStr">
        <is>
          <t>add</t>
        </is>
      </c>
      <c r="E18467" t="inlineStr">
        <is>
          <t>furl</t>
        </is>
      </c>
      <c r="F18467">
        <f>=0.4.2</f>
        <v/>
      </c>
      <c r="G18467" t="inlineStr"/>
      <c r="H18467" t="inlineStr"/>
    </row>
    <row r="18468">
      <c r="A18468" t="inlineStr">
        <is>
          <t>osf.io</t>
        </is>
      </c>
      <c r="B18468" t="inlineStr">
        <is>
          <t>726dc8031b932892196c2f53332280f964e3bd67</t>
        </is>
      </c>
      <c r="C18468" t="inlineStr">
        <is>
          <t>2013-10-29 03:59:14+00:00</t>
        </is>
      </c>
      <c r="D18468" t="inlineStr">
        <is>
          <t>add</t>
        </is>
      </c>
      <c r="E18468" t="inlineStr">
        <is>
          <t>invoke</t>
        </is>
      </c>
      <c r="F18468">
        <f>=0.9.0</f>
        <v/>
      </c>
      <c r="G18468" t="inlineStr"/>
      <c r="H18468" t="inlineStr"/>
    </row>
    <row r="18469">
      <c r="A18469" t="inlineStr">
        <is>
          <t>osf.io</t>
        </is>
      </c>
      <c r="B18469" t="inlineStr">
        <is>
          <t>726dc8031b932892196c2f53332280f964e3bd67</t>
        </is>
      </c>
      <c r="C18469" t="inlineStr">
        <is>
          <t>2013-10-29 03:59:14+00:00</t>
        </is>
      </c>
      <c r="D18469" t="inlineStr">
        <is>
          <t>add</t>
        </is>
      </c>
      <c r="E18469" t="inlineStr">
        <is>
          <t>oauthlib</t>
        </is>
      </c>
      <c r="F18469">
        <f>=0.7.2</f>
        <v/>
      </c>
      <c r="G18469" t="inlineStr"/>
      <c r="H18469" t="inlineStr"/>
    </row>
    <row r="18470">
      <c r="A18470" t="inlineStr">
        <is>
          <t>osf.io</t>
        </is>
      </c>
      <c r="B18470" t="inlineStr">
        <is>
          <t>726dc8031b932892196c2f53332280f964e3bd67</t>
        </is>
      </c>
      <c r="C18470" t="inlineStr">
        <is>
          <t>2013-10-29 03:59:14+00:00</t>
        </is>
      </c>
      <c r="D18470" t="inlineStr">
        <is>
          <t>add</t>
        </is>
      </c>
      <c r="E18470" t="inlineStr">
        <is>
          <t>stevedore</t>
        </is>
      </c>
      <c r="F18470">
        <f>=1.2.0</f>
        <v/>
      </c>
      <c r="G18470" t="inlineStr"/>
      <c r="H18470" t="inlineStr"/>
    </row>
    <row r="18471">
      <c r="A18471" t="inlineStr">
        <is>
          <t>osf.io</t>
        </is>
      </c>
      <c r="B18471" t="inlineStr">
        <is>
          <t>726dc8031b932892196c2f53332280f964e3bd67</t>
        </is>
      </c>
      <c r="C18471" t="inlineStr">
        <is>
          <t>2013-10-29 03:59:14+00:00</t>
        </is>
      </c>
      <c r="D18471" t="inlineStr">
        <is>
          <t>add</t>
        </is>
      </c>
      <c r="E18471" t="inlineStr">
        <is>
          <t>tornado</t>
        </is>
      </c>
      <c r="F18471">
        <f>=4.0.2</f>
        <v/>
      </c>
      <c r="G18471" t="inlineStr"/>
      <c r="H18471" t="inlineStr"/>
    </row>
    <row r="18472">
      <c r="A18472" t="inlineStr">
        <is>
          <t>osf.io</t>
        </is>
      </c>
      <c r="B18472" t="inlineStr">
        <is>
          <t>726dc8031b932892196c2f53332280f964e3bd67</t>
        </is>
      </c>
      <c r="C18472" t="inlineStr">
        <is>
          <t>2013-10-29 03:59:14+00:00</t>
        </is>
      </c>
      <c r="D18472" t="inlineStr">
        <is>
          <t>add</t>
        </is>
      </c>
      <c r="E18472" t="inlineStr">
        <is>
          <t>xmltodict</t>
        </is>
      </c>
      <c r="F18472">
        <f>=0.9.0</f>
        <v/>
      </c>
      <c r="G18472" t="inlineStr"/>
      <c r="H18472" t="inlineStr"/>
    </row>
    <row r="18473">
      <c r="A18473" t="inlineStr">
        <is>
          <t>osf.io</t>
        </is>
      </c>
      <c r="B18473" t="inlineStr">
        <is>
          <t>726dc8031b932892196c2f53332280f964e3bd67</t>
        </is>
      </c>
      <c r="C18473" t="inlineStr">
        <is>
          <t>2013-10-29 03:59:14+00:00</t>
        </is>
      </c>
      <c r="D18473" t="inlineStr">
        <is>
          <t>rem</t>
        </is>
      </c>
      <c r="E18473" t="inlineStr"/>
      <c r="F18473" t="inlineStr"/>
      <c r="G18473" t="inlineStr">
        <is>
          <t>Beaker</t>
        </is>
      </c>
      <c r="H18473">
        <f>=1.6.4</f>
        <v/>
      </c>
    </row>
    <row r="18474">
      <c r="A18474" t="inlineStr">
        <is>
          <t>osf.io</t>
        </is>
      </c>
      <c r="B18474" t="inlineStr">
        <is>
          <t>726dc8031b932892196c2f53332280f964e3bd67</t>
        </is>
      </c>
      <c r="C18474" t="inlineStr">
        <is>
          <t>2013-10-29 03:59:14+00:00</t>
        </is>
      </c>
      <c r="D18474" t="inlineStr">
        <is>
          <t>rem</t>
        </is>
      </c>
      <c r="E18474" t="inlineStr"/>
      <c r="F18474" t="inlineStr"/>
      <c r="G18474" t="inlineStr">
        <is>
          <t>BeautifulSoup</t>
        </is>
      </c>
      <c r="H18474">
        <f>=3.2.1</f>
        <v/>
      </c>
    </row>
    <row r="18475">
      <c r="A18475" t="inlineStr">
        <is>
          <t>osf.io</t>
        </is>
      </c>
      <c r="B18475" t="inlineStr">
        <is>
          <t>726dc8031b932892196c2f53332280f964e3bd67</t>
        </is>
      </c>
      <c r="C18475" t="inlineStr">
        <is>
          <t>2013-10-29 03:59:14+00:00</t>
        </is>
      </c>
      <c r="D18475" t="inlineStr">
        <is>
          <t>rem</t>
        </is>
      </c>
      <c r="E18475" t="inlineStr"/>
      <c r="F18475" t="inlineStr"/>
      <c r="G18475" t="inlineStr">
        <is>
          <t>Flask</t>
        </is>
      </c>
      <c r="H18475">
        <f>=0.10.1</f>
        <v/>
      </c>
    </row>
    <row r="18476">
      <c r="A18476" t="inlineStr">
        <is>
          <t>osf.io</t>
        </is>
      </c>
      <c r="B18476" t="inlineStr">
        <is>
          <t>726dc8031b932892196c2f53332280f964e3bd67</t>
        </is>
      </c>
      <c r="C18476" t="inlineStr">
        <is>
          <t>2013-10-29 03:59:14+00:00</t>
        </is>
      </c>
      <c r="D18476" t="inlineStr">
        <is>
          <t>rem</t>
        </is>
      </c>
      <c r="E18476" t="inlineStr"/>
      <c r="F18476" t="inlineStr"/>
      <c r="G18476" t="inlineStr">
        <is>
          <t>Jinja2</t>
        </is>
      </c>
      <c r="H18476">
        <f>=2.7.1</f>
        <v/>
      </c>
    </row>
    <row r="18477">
      <c r="A18477" t="inlineStr">
        <is>
          <t>osf.io</t>
        </is>
      </c>
      <c r="B18477" t="inlineStr">
        <is>
          <t>726dc8031b932892196c2f53332280f964e3bd67</t>
        </is>
      </c>
      <c r="C18477" t="inlineStr">
        <is>
          <t>2013-10-29 03:59:14+00:00</t>
        </is>
      </c>
      <c r="D18477" t="inlineStr">
        <is>
          <t>rem</t>
        </is>
      </c>
      <c r="E18477" t="inlineStr"/>
      <c r="F18477" t="inlineStr"/>
      <c r="G18477" t="inlineStr">
        <is>
          <t>Mako</t>
        </is>
      </c>
      <c r="H18477">
        <f>=0.8.0</f>
        <v/>
      </c>
    </row>
    <row r="18478">
      <c r="A18478" t="inlineStr">
        <is>
          <t>osf.io</t>
        </is>
      </c>
      <c r="B18478" t="inlineStr">
        <is>
          <t>726dc8031b932892196c2f53332280f964e3bd67</t>
        </is>
      </c>
      <c r="C18478" t="inlineStr">
        <is>
          <t>2013-10-29 03:59:14+00:00</t>
        </is>
      </c>
      <c r="D18478" t="inlineStr">
        <is>
          <t>rem</t>
        </is>
      </c>
      <c r="E18478" t="inlineStr"/>
      <c r="F18478" t="inlineStr"/>
      <c r="G18478" t="inlineStr">
        <is>
          <t>Markdown</t>
        </is>
      </c>
      <c r="H18478">
        <f>=2.3.1</f>
        <v/>
      </c>
    </row>
    <row r="18479">
      <c r="A18479" t="inlineStr">
        <is>
          <t>osf.io</t>
        </is>
      </c>
      <c r="B18479" t="inlineStr">
        <is>
          <t>726dc8031b932892196c2f53332280f964e3bd67</t>
        </is>
      </c>
      <c r="C18479" t="inlineStr">
        <is>
          <t>2013-10-29 03:59:14+00:00</t>
        </is>
      </c>
      <c r="D18479" t="inlineStr">
        <is>
          <t>rem</t>
        </is>
      </c>
      <c r="E18479" t="inlineStr"/>
      <c r="F18479" t="inlineStr"/>
      <c r="G18479" t="inlineStr">
        <is>
          <t>MarkupSafe</t>
        </is>
      </c>
      <c r="H18479">
        <f>=0.18</f>
        <v/>
      </c>
    </row>
    <row r="18480">
      <c r="A18480" t="inlineStr">
        <is>
          <t>osf.io</t>
        </is>
      </c>
      <c r="B18480" t="inlineStr">
        <is>
          <t>726dc8031b932892196c2f53332280f964e3bd67</t>
        </is>
      </c>
      <c r="C18480" t="inlineStr">
        <is>
          <t>2013-10-29 03:59:14+00:00</t>
        </is>
      </c>
      <c r="D18480" t="inlineStr">
        <is>
          <t>rem</t>
        </is>
      </c>
      <c r="E18480" t="inlineStr"/>
      <c r="F18480" t="inlineStr"/>
      <c r="G18480" t="inlineStr">
        <is>
          <t>Pygments</t>
        </is>
      </c>
      <c r="H18480">
        <f>=1.6</f>
        <v/>
      </c>
    </row>
    <row r="18481">
      <c r="A18481" t="inlineStr">
        <is>
          <t>osf.io</t>
        </is>
      </c>
      <c r="B18481" t="inlineStr">
        <is>
          <t>726dc8031b932892196c2f53332280f964e3bd67</t>
        </is>
      </c>
      <c r="C18481" t="inlineStr">
        <is>
          <t>2013-10-29 03:59:14+00:00</t>
        </is>
      </c>
      <c r="D18481" t="inlineStr">
        <is>
          <t>rem</t>
        </is>
      </c>
      <c r="E18481" t="inlineStr"/>
      <c r="F18481" t="inlineStr"/>
      <c r="G18481" t="inlineStr">
        <is>
          <t>WTForms</t>
        </is>
      </c>
      <c r="H18481">
        <f>=1.0.4</f>
        <v/>
      </c>
    </row>
    <row r="18482">
      <c r="A18482" t="inlineStr">
        <is>
          <t>osf.io</t>
        </is>
      </c>
      <c r="B18482" t="inlineStr">
        <is>
          <t>726dc8031b932892196c2f53332280f964e3bd67</t>
        </is>
      </c>
      <c r="C18482" t="inlineStr">
        <is>
          <t>2013-10-29 03:59:14+00:00</t>
        </is>
      </c>
      <c r="D18482" t="inlineStr">
        <is>
          <t>rem</t>
        </is>
      </c>
      <c r="E18482" t="inlineStr"/>
      <c r="F18482" t="inlineStr"/>
      <c r="G18482" t="inlineStr">
        <is>
          <t>Werkzeug</t>
        </is>
      </c>
      <c r="H18482">
        <f>=0.9.4</f>
        <v/>
      </c>
    </row>
    <row r="18483">
      <c r="A18483" t="inlineStr">
        <is>
          <t>osf.io</t>
        </is>
      </c>
      <c r="B18483" t="inlineStr">
        <is>
          <t>726dc8031b932892196c2f53332280f964e3bd67</t>
        </is>
      </c>
      <c r="C18483" t="inlineStr">
        <is>
          <t>2013-10-29 03:59:14+00:00</t>
        </is>
      </c>
      <c r="D18483" t="inlineStr">
        <is>
          <t>rem</t>
        </is>
      </c>
      <c r="E18483" t="inlineStr"/>
      <c r="F18483" t="inlineStr"/>
      <c r="G18483" t="inlineStr">
        <is>
          <t>amqp</t>
        </is>
      </c>
      <c r="H18483">
        <f>=1.0.12</f>
        <v/>
      </c>
    </row>
    <row r="18484">
      <c r="A18484" t="inlineStr">
        <is>
          <t>osf.io</t>
        </is>
      </c>
      <c r="B18484" t="inlineStr">
        <is>
          <t>726dc8031b932892196c2f53332280f964e3bd67</t>
        </is>
      </c>
      <c r="C18484" t="inlineStr">
        <is>
          <t>2013-10-29 03:59:14+00:00</t>
        </is>
      </c>
      <c r="D18484" t="inlineStr">
        <is>
          <t>rem</t>
        </is>
      </c>
      <c r="E18484" t="inlineStr"/>
      <c r="F18484" t="inlineStr"/>
      <c r="G18484" t="inlineStr">
        <is>
          <t>anyjson</t>
        </is>
      </c>
      <c r="H18484">
        <f>=0.3.3</f>
        <v/>
      </c>
    </row>
    <row r="18485">
      <c r="A18485" t="inlineStr">
        <is>
          <t>osf.io</t>
        </is>
      </c>
      <c r="B18485" t="inlineStr">
        <is>
          <t>726dc8031b932892196c2f53332280f964e3bd67</t>
        </is>
      </c>
      <c r="C18485" t="inlineStr">
        <is>
          <t>2013-10-29 03:59:14+00:00</t>
        </is>
      </c>
      <c r="D18485" t="inlineStr">
        <is>
          <t>rem</t>
        </is>
      </c>
      <c r="E18485" t="inlineStr"/>
      <c r="F18485" t="inlineStr"/>
      <c r="G18485" t="inlineStr">
        <is>
          <t>billiard</t>
        </is>
      </c>
      <c r="H18485">
        <f>=2.7.3.31</f>
        <v/>
      </c>
    </row>
    <row r="18486">
      <c r="A18486" t="inlineStr">
        <is>
          <t>osf.io</t>
        </is>
      </c>
      <c r="B18486" t="inlineStr">
        <is>
          <t>726dc8031b932892196c2f53332280f964e3bd67</t>
        </is>
      </c>
      <c r="C18486" t="inlineStr">
        <is>
          <t>2013-10-29 03:59:14+00:00</t>
        </is>
      </c>
      <c r="D18486" t="inlineStr">
        <is>
          <t>rem</t>
        </is>
      </c>
      <c r="E18486" t="inlineStr"/>
      <c r="F18486" t="inlineStr"/>
      <c r="G18486" t="inlineStr">
        <is>
          <t>decorator</t>
        </is>
      </c>
      <c r="H18486">
        <f>=3.4.0</f>
        <v/>
      </c>
    </row>
    <row r="18487">
      <c r="A18487" t="inlineStr">
        <is>
          <t>osf.io</t>
        </is>
      </c>
      <c r="B18487" t="inlineStr">
        <is>
          <t>726dc8031b932892196c2f53332280f964e3bd67</t>
        </is>
      </c>
      <c r="C18487" t="inlineStr">
        <is>
          <t>2013-10-29 03:59:14+00:00</t>
        </is>
      </c>
      <c r="D18487" t="inlineStr">
        <is>
          <t>rem</t>
        </is>
      </c>
      <c r="E18487" t="inlineStr"/>
      <c r="F18487" t="inlineStr"/>
      <c r="G18487" t="inlineStr">
        <is>
          <t>dulwich</t>
        </is>
      </c>
      <c r="H18487">
        <f>=0.8.7</f>
        <v/>
      </c>
    </row>
    <row r="18488">
      <c r="A18488" t="inlineStr">
        <is>
          <t>osf.io</t>
        </is>
      </c>
      <c r="B18488" t="inlineStr">
        <is>
          <t>726dc8031b932892196c2f53332280f964e3bd67</t>
        </is>
      </c>
      <c r="C18488" t="inlineStr">
        <is>
          <t>2013-10-29 03:59:14+00:00</t>
        </is>
      </c>
      <c r="D18488" t="inlineStr">
        <is>
          <t>rem</t>
        </is>
      </c>
      <c r="E18488" t="inlineStr"/>
      <c r="F18488" t="inlineStr"/>
      <c r="G18488" t="inlineStr">
        <is>
          <t>itsdangerous</t>
        </is>
      </c>
      <c r="H18488">
        <f>=0.23</f>
        <v/>
      </c>
    </row>
    <row r="18489">
      <c r="A18489" t="inlineStr">
        <is>
          <t>osf.io</t>
        </is>
      </c>
      <c r="B18489" t="inlineStr">
        <is>
          <t>726dc8031b932892196c2f53332280f964e3bd67</t>
        </is>
      </c>
      <c r="C18489" t="inlineStr">
        <is>
          <t>2013-10-29 03:59:14+00:00</t>
        </is>
      </c>
      <c r="D18489" t="inlineStr">
        <is>
          <t>rem</t>
        </is>
      </c>
      <c r="E18489" t="inlineStr"/>
      <c r="F18489" t="inlineStr"/>
      <c r="G18489" t="inlineStr">
        <is>
          <t>kombu</t>
        </is>
      </c>
      <c r="H18489">
        <f>=2.5.12</f>
        <v/>
      </c>
    </row>
    <row r="18490">
      <c r="A18490" t="inlineStr">
        <is>
          <t>osf.io</t>
        </is>
      </c>
      <c r="B18490" t="inlineStr">
        <is>
          <t>726dc8031b932892196c2f53332280f964e3bd67</t>
        </is>
      </c>
      <c r="C18490" t="inlineStr">
        <is>
          <t>2013-10-29 03:59:14+00:00</t>
        </is>
      </c>
      <c r="D18490" t="inlineStr">
        <is>
          <t>rem</t>
        </is>
      </c>
      <c r="E18490" t="inlineStr"/>
      <c r="F18490" t="inlineStr"/>
      <c r="G18490" t="inlineStr">
        <is>
          <t>modular-odm</t>
        </is>
      </c>
      <c r="H18490">
        <f>=0.2</f>
        <v/>
      </c>
    </row>
    <row r="18491">
      <c r="A18491" t="inlineStr">
        <is>
          <t>osf.io</t>
        </is>
      </c>
      <c r="B18491" t="inlineStr">
        <is>
          <t>726dc8031b932892196c2f53332280f964e3bd67</t>
        </is>
      </c>
      <c r="C18491" t="inlineStr">
        <is>
          <t>2013-10-29 03:59:14+00:00</t>
        </is>
      </c>
      <c r="D18491" t="inlineStr">
        <is>
          <t>rem</t>
        </is>
      </c>
      <c r="E18491" t="inlineStr"/>
      <c r="F18491" t="inlineStr"/>
      <c r="G18491" t="inlineStr">
        <is>
          <t>py-bcrypt</t>
        </is>
      </c>
      <c r="H18491">
        <f>=0.3</f>
        <v/>
      </c>
    </row>
    <row r="18492">
      <c r="A18492" t="inlineStr">
        <is>
          <t>osf.io</t>
        </is>
      </c>
      <c r="B18492" t="inlineStr">
        <is>
          <t>726dc8031b932892196c2f53332280f964e3bd67</t>
        </is>
      </c>
      <c r="C18492" t="inlineStr">
        <is>
          <t>2013-10-29 03:59:14+00:00</t>
        </is>
      </c>
      <c r="D18492" t="inlineStr">
        <is>
          <t>rem</t>
        </is>
      </c>
      <c r="E18492" t="inlineStr"/>
      <c r="F18492" t="inlineStr"/>
      <c r="G18492" t="inlineStr">
        <is>
          <t>pymongo</t>
        </is>
      </c>
      <c r="H18492">
        <f>=2.5.1</f>
        <v/>
      </c>
    </row>
    <row r="18493">
      <c r="A18493" t="inlineStr">
        <is>
          <t>osf.io</t>
        </is>
      </c>
      <c r="B18493" t="inlineStr">
        <is>
          <t>726dc8031b932892196c2f53332280f964e3bd67</t>
        </is>
      </c>
      <c r="C18493" t="inlineStr">
        <is>
          <t>2013-10-29 03:59:14+00:00</t>
        </is>
      </c>
      <c r="D18493" t="inlineStr">
        <is>
          <t>rem</t>
        </is>
      </c>
      <c r="E18493" t="inlineStr"/>
      <c r="F18493" t="inlineStr"/>
      <c r="G18493" t="inlineStr">
        <is>
          <t>python-dateutil</t>
        </is>
      </c>
      <c r="H18493">
        <f>=2.1</f>
        <v/>
      </c>
    </row>
    <row r="18494">
      <c r="A18494" t="inlineStr">
        <is>
          <t>osf.io</t>
        </is>
      </c>
      <c r="B18494" t="inlineStr">
        <is>
          <t>726dc8031b932892196c2f53332280f964e3bd67</t>
        </is>
      </c>
      <c r="C18494" t="inlineStr">
        <is>
          <t>2013-10-29 03:59:14+00:00</t>
        </is>
      </c>
      <c r="D18494" t="inlineStr">
        <is>
          <t>rem</t>
        </is>
      </c>
      <c r="E18494" t="inlineStr"/>
      <c r="F18494" t="inlineStr"/>
      <c r="G18494" t="inlineStr">
        <is>
          <t>pytz</t>
        </is>
      </c>
      <c r="H18494">
        <f>=2013b</f>
        <v/>
      </c>
    </row>
    <row r="18495">
      <c r="A18495" t="inlineStr">
        <is>
          <t>osf.io</t>
        </is>
      </c>
      <c r="B18495" t="inlineStr">
        <is>
          <t>726dc8031b932892196c2f53332280f964e3bd67</t>
        </is>
      </c>
      <c r="C18495" t="inlineStr">
        <is>
          <t>2013-10-29 03:59:14+00:00</t>
        </is>
      </c>
      <c r="D18495" t="inlineStr">
        <is>
          <t>rem</t>
        </is>
      </c>
      <c r="E18495" t="inlineStr"/>
      <c r="F18495" t="inlineStr"/>
      <c r="G18495" t="inlineStr">
        <is>
          <t>six</t>
        </is>
      </c>
      <c r="H18495">
        <f>=1.3.0</f>
        <v/>
      </c>
    </row>
    <row r="18496">
      <c r="A18496" t="inlineStr">
        <is>
          <t>osf.io</t>
        </is>
      </c>
      <c r="B18496" t="inlineStr">
        <is>
          <t>726dc8031b932892196c2f53332280f964e3bd67</t>
        </is>
      </c>
      <c r="C18496" t="inlineStr">
        <is>
          <t>2013-10-29 03:59:14+00:00</t>
        </is>
      </c>
      <c r="D18496" t="inlineStr">
        <is>
          <t>rem</t>
        </is>
      </c>
      <c r="E18496" t="inlineStr"/>
      <c r="F18496" t="inlineStr"/>
      <c r="G18496" t="inlineStr">
        <is>
          <t>topia.termextract</t>
        </is>
      </c>
      <c r="H18496">
        <f>=1.1.0</f>
        <v/>
      </c>
    </row>
    <row r="18497">
      <c r="A18497" t="inlineStr">
        <is>
          <t>osf.io</t>
        </is>
      </c>
      <c r="B18497" t="inlineStr">
        <is>
          <t>726dc8031b932892196c2f53332280f964e3bd67</t>
        </is>
      </c>
      <c r="C18497" t="inlineStr">
        <is>
          <t>2013-10-29 03:59:14+00:00</t>
        </is>
      </c>
      <c r="D18497" t="inlineStr">
        <is>
          <t>rem</t>
        </is>
      </c>
      <c r="E18497" t="inlineStr"/>
      <c r="F18497" t="inlineStr"/>
      <c r="G18497" t="inlineStr">
        <is>
          <t>wsgiref</t>
        </is>
      </c>
      <c r="H18497">
        <f>=0.1.2</f>
        <v/>
      </c>
    </row>
    <row r="18498">
      <c r="A18498" t="inlineStr">
        <is>
          <t>osf.io</t>
        </is>
      </c>
      <c r="B18498" t="inlineStr">
        <is>
          <t>726dc8031b932892196c2f53332280f964e3bd67</t>
        </is>
      </c>
      <c r="C18498" t="inlineStr">
        <is>
          <t>2013-10-29 03:59:14+00:00</t>
        </is>
      </c>
      <c r="D18498" t="inlineStr">
        <is>
          <t>rem</t>
        </is>
      </c>
      <c r="E18498" t="inlineStr"/>
      <c r="F18498" t="inlineStr"/>
      <c r="G18498" t="inlineStr">
        <is>
          <t>wtforms-recaptcha</t>
        </is>
      </c>
      <c r="H18498">
        <f>=0.2.0</f>
        <v/>
      </c>
    </row>
    <row r="18499">
      <c r="A18499" t="inlineStr">
        <is>
          <t>osf.io</t>
        </is>
      </c>
      <c r="B18499" t="inlineStr">
        <is>
          <t>726dc8031b932892196c2f53332280f964e3bd67</t>
        </is>
      </c>
      <c r="C18499" t="inlineStr">
        <is>
          <t>2013-10-29 03:59:14+00:00</t>
        </is>
      </c>
      <c r="D18499" t="inlineStr">
        <is>
          <t>rem</t>
        </is>
      </c>
      <c r="E18499" t="inlineStr"/>
      <c r="F18499" t="inlineStr"/>
      <c r="G18499" t="inlineStr">
        <is>
          <t>zope.interface</t>
        </is>
      </c>
      <c r="H18499">
        <f>=4.0.5</f>
        <v/>
      </c>
    </row>
    <row r="18500">
      <c r="A18500" t="inlineStr">
        <is>
          <t>osf.io</t>
        </is>
      </c>
      <c r="B18500" t="inlineStr">
        <is>
          <t>726dc8031b932892196c2f53332280f964e3bd67</t>
        </is>
      </c>
      <c r="C18500" t="inlineStr">
        <is>
          <t>2013-10-29 03:59:14+00:00</t>
        </is>
      </c>
      <c r="D18500" t="inlineStr">
        <is>
          <t>rem</t>
        </is>
      </c>
      <c r="E18500" t="inlineStr"/>
      <c r="F18500" t="inlineStr"/>
      <c r="G18500" t="inlineStr">
        <is>
          <t>bleach</t>
        </is>
      </c>
      <c r="H18500">
        <f>=1.2.2</f>
        <v/>
      </c>
    </row>
    <row r="18501">
      <c r="A18501" t="inlineStr">
        <is>
          <t>osf.io</t>
        </is>
      </c>
      <c r="B18501" t="inlineStr">
        <is>
          <t>dd4527d627d8754f707292cb995234ce2af0e66f</t>
        </is>
      </c>
      <c r="C18501" t="inlineStr">
        <is>
          <t>2013-11-25 18:13:46+00:00</t>
        </is>
      </c>
      <c r="D18501" t="inlineStr">
        <is>
          <t>verchange</t>
        </is>
      </c>
      <c r="E18501" t="inlineStr">
        <is>
          <t>celery</t>
        </is>
      </c>
      <c r="F18501">
        <f>=3.0.21</f>
        <v/>
      </c>
      <c r="G18501" t="inlineStr">
        <is>
          <t>celery</t>
        </is>
      </c>
      <c r="H18501">
        <f>=3.1.17</f>
        <v/>
      </c>
    </row>
    <row r="18502">
      <c r="A18502" t="inlineStr">
        <is>
          <t>osf.io</t>
        </is>
      </c>
      <c r="B18502" t="inlineStr">
        <is>
          <t>dd4527d627d8754f707292cb995234ce2af0e66f</t>
        </is>
      </c>
      <c r="C18502" t="inlineStr">
        <is>
          <t>2013-11-25 18:13:46+00:00</t>
        </is>
      </c>
      <c r="D18502" t="inlineStr">
        <is>
          <t>add</t>
        </is>
      </c>
      <c r="E18502" t="inlineStr">
        <is>
          <t>Flask</t>
        </is>
      </c>
      <c r="F18502">
        <f>=0.10.1</f>
        <v/>
      </c>
      <c r="G18502" t="inlineStr"/>
      <c r="H18502" t="inlineStr"/>
    </row>
    <row r="18503">
      <c r="A18503" t="inlineStr">
        <is>
          <t>osf.io</t>
        </is>
      </c>
      <c r="B18503" t="inlineStr">
        <is>
          <t>dd4527d627d8754f707292cb995234ce2af0e66f</t>
        </is>
      </c>
      <c r="C18503" t="inlineStr">
        <is>
          <t>2013-11-25 18:13:46+00:00</t>
        </is>
      </c>
      <c r="D18503" t="inlineStr">
        <is>
          <t>add</t>
        </is>
      </c>
      <c r="E18503" t="inlineStr">
        <is>
          <t>Jinja2</t>
        </is>
      </c>
      <c r="F18503">
        <f>=2.7.1</f>
        <v/>
      </c>
      <c r="G18503" t="inlineStr"/>
      <c r="H18503" t="inlineStr"/>
    </row>
    <row r="18504">
      <c r="A18504" t="inlineStr">
        <is>
          <t>osf.io</t>
        </is>
      </c>
      <c r="B18504" t="inlineStr">
        <is>
          <t>dd4527d627d8754f707292cb995234ce2af0e66f</t>
        </is>
      </c>
      <c r="C18504" t="inlineStr">
        <is>
          <t>2013-11-25 18:13:46+00:00</t>
        </is>
      </c>
      <c r="D18504" t="inlineStr">
        <is>
          <t>add</t>
        </is>
      </c>
      <c r="E18504" t="inlineStr">
        <is>
          <t>Mako</t>
        </is>
      </c>
      <c r="F18504">
        <f>=0.8.0</f>
        <v/>
      </c>
      <c r="G18504" t="inlineStr"/>
      <c r="H18504" t="inlineStr"/>
    </row>
    <row r="18505">
      <c r="A18505" t="inlineStr">
        <is>
          <t>osf.io</t>
        </is>
      </c>
      <c r="B18505" t="inlineStr">
        <is>
          <t>dd4527d627d8754f707292cb995234ce2af0e66f</t>
        </is>
      </c>
      <c r="C18505" t="inlineStr">
        <is>
          <t>2013-11-25 18:13:46+00:00</t>
        </is>
      </c>
      <c r="D18505" t="inlineStr">
        <is>
          <t>add</t>
        </is>
      </c>
      <c r="E18505" t="inlineStr">
        <is>
          <t>Markdown</t>
        </is>
      </c>
      <c r="F18505">
        <f>=2.3.1</f>
        <v/>
      </c>
      <c r="G18505" t="inlineStr"/>
      <c r="H18505" t="inlineStr"/>
    </row>
    <row r="18506">
      <c r="A18506" t="inlineStr">
        <is>
          <t>osf.io</t>
        </is>
      </c>
      <c r="B18506" t="inlineStr">
        <is>
          <t>dd4527d627d8754f707292cb995234ce2af0e66f</t>
        </is>
      </c>
      <c r="C18506" t="inlineStr">
        <is>
          <t>2013-11-25 18:13:46+00:00</t>
        </is>
      </c>
      <c r="D18506" t="inlineStr">
        <is>
          <t>add</t>
        </is>
      </c>
      <c r="E18506" t="inlineStr">
        <is>
          <t>MarkupSafe</t>
        </is>
      </c>
      <c r="F18506">
        <f>=0.18</f>
        <v/>
      </c>
      <c r="G18506" t="inlineStr"/>
      <c r="H18506" t="inlineStr"/>
    </row>
    <row r="18507">
      <c r="A18507" t="inlineStr">
        <is>
          <t>osf.io</t>
        </is>
      </c>
      <c r="B18507" t="inlineStr">
        <is>
          <t>dd4527d627d8754f707292cb995234ce2af0e66f</t>
        </is>
      </c>
      <c r="C18507" t="inlineStr">
        <is>
          <t>2013-11-25 18:13:46+00:00</t>
        </is>
      </c>
      <c r="D18507" t="inlineStr">
        <is>
          <t>add</t>
        </is>
      </c>
      <c r="E18507" t="inlineStr">
        <is>
          <t>Pygments</t>
        </is>
      </c>
      <c r="F18507">
        <f>=1.6</f>
        <v/>
      </c>
      <c r="G18507" t="inlineStr"/>
      <c r="H18507" t="inlineStr"/>
    </row>
    <row r="18508">
      <c r="A18508" t="inlineStr">
        <is>
          <t>osf.io</t>
        </is>
      </c>
      <c r="B18508" t="inlineStr">
        <is>
          <t>dd4527d627d8754f707292cb995234ce2af0e66f</t>
        </is>
      </c>
      <c r="C18508" t="inlineStr">
        <is>
          <t>2013-11-25 18:13:46+00:00</t>
        </is>
      </c>
      <c r="D18508" t="inlineStr">
        <is>
          <t>add</t>
        </is>
      </c>
      <c r="E18508" t="inlineStr">
        <is>
          <t>WTForms</t>
        </is>
      </c>
      <c r="F18508">
        <f>=1.0.4</f>
        <v/>
      </c>
      <c r="G18508" t="inlineStr"/>
      <c r="H18508" t="inlineStr"/>
    </row>
    <row r="18509">
      <c r="A18509" t="inlineStr">
        <is>
          <t>osf.io</t>
        </is>
      </c>
      <c r="B18509" t="inlineStr">
        <is>
          <t>dd4527d627d8754f707292cb995234ce2af0e66f</t>
        </is>
      </c>
      <c r="C18509" t="inlineStr">
        <is>
          <t>2013-11-25 18:13:46+00:00</t>
        </is>
      </c>
      <c r="D18509" t="inlineStr">
        <is>
          <t>add</t>
        </is>
      </c>
      <c r="E18509" t="inlineStr">
        <is>
          <t>Werkzeug</t>
        </is>
      </c>
      <c r="F18509">
        <f>=0.9.4</f>
        <v/>
      </c>
      <c r="G18509" t="inlineStr"/>
      <c r="H18509" t="inlineStr"/>
    </row>
    <row r="18510">
      <c r="A18510" t="inlineStr">
        <is>
          <t>osf.io</t>
        </is>
      </c>
      <c r="B18510" t="inlineStr">
        <is>
          <t>dd4527d627d8754f707292cb995234ce2af0e66f</t>
        </is>
      </c>
      <c r="C18510" t="inlineStr">
        <is>
          <t>2013-11-25 18:13:46+00:00</t>
        </is>
      </c>
      <c r="D18510" t="inlineStr">
        <is>
          <t>add</t>
        </is>
      </c>
      <c r="E18510" t="inlineStr">
        <is>
          <t>amqp</t>
        </is>
      </c>
      <c r="F18510">
        <f>=1.0.12</f>
        <v/>
      </c>
      <c r="G18510" t="inlineStr"/>
      <c r="H18510" t="inlineStr"/>
    </row>
    <row r="18511">
      <c r="A18511" t="inlineStr">
        <is>
          <t>osf.io</t>
        </is>
      </c>
      <c r="B18511" t="inlineStr">
        <is>
          <t>dd4527d627d8754f707292cb995234ce2af0e66f</t>
        </is>
      </c>
      <c r="C18511" t="inlineStr">
        <is>
          <t>2013-11-25 18:13:46+00:00</t>
        </is>
      </c>
      <c r="D18511" t="inlineStr">
        <is>
          <t>add</t>
        </is>
      </c>
      <c r="E18511" t="inlineStr">
        <is>
          <t>anyjson</t>
        </is>
      </c>
      <c r="F18511">
        <f>=0.3.3</f>
        <v/>
      </c>
      <c r="G18511" t="inlineStr"/>
      <c r="H18511" t="inlineStr"/>
    </row>
    <row r="18512">
      <c r="A18512" t="inlineStr">
        <is>
          <t>osf.io</t>
        </is>
      </c>
      <c r="B18512" t="inlineStr">
        <is>
          <t>dd4527d627d8754f707292cb995234ce2af0e66f</t>
        </is>
      </c>
      <c r="C18512" t="inlineStr">
        <is>
          <t>2013-11-25 18:13:46+00:00</t>
        </is>
      </c>
      <c r="D18512" t="inlineStr">
        <is>
          <t>add</t>
        </is>
      </c>
      <c r="E18512" t="inlineStr">
        <is>
          <t>beautifulsoup4</t>
        </is>
      </c>
      <c r="F18512">
        <f>=4.3.2</f>
        <v/>
      </c>
      <c r="G18512" t="inlineStr"/>
      <c r="H18512" t="inlineStr"/>
    </row>
    <row r="18513">
      <c r="A18513" t="inlineStr">
        <is>
          <t>osf.io</t>
        </is>
      </c>
      <c r="B18513" t="inlineStr">
        <is>
          <t>dd4527d627d8754f707292cb995234ce2af0e66f</t>
        </is>
      </c>
      <c r="C18513" t="inlineStr">
        <is>
          <t>2013-11-25 18:13:46+00:00</t>
        </is>
      </c>
      <c r="D18513" t="inlineStr">
        <is>
          <t>add</t>
        </is>
      </c>
      <c r="E18513" t="inlineStr">
        <is>
          <t>billiard</t>
        </is>
      </c>
      <c r="F18513">
        <f>=2.7.3.31</f>
        <v/>
      </c>
      <c r="G18513" t="inlineStr"/>
      <c r="H18513" t="inlineStr"/>
    </row>
    <row r="18514">
      <c r="A18514" t="inlineStr">
        <is>
          <t>osf.io</t>
        </is>
      </c>
      <c r="B18514" t="inlineStr">
        <is>
          <t>dd4527d627d8754f707292cb995234ce2af0e66f</t>
        </is>
      </c>
      <c r="C18514" t="inlineStr">
        <is>
          <t>2013-11-25 18:13:46+00:00</t>
        </is>
      </c>
      <c r="D18514" t="inlineStr">
        <is>
          <t>add</t>
        </is>
      </c>
      <c r="E18514" t="inlineStr">
        <is>
          <t>decorator</t>
        </is>
      </c>
      <c r="F18514">
        <f>=3.4.0</f>
        <v/>
      </c>
      <c r="G18514" t="inlineStr"/>
      <c r="H18514" t="inlineStr"/>
    </row>
    <row r="18515">
      <c r="A18515" t="inlineStr">
        <is>
          <t>osf.io</t>
        </is>
      </c>
      <c r="B18515" t="inlineStr">
        <is>
          <t>dd4527d627d8754f707292cb995234ce2af0e66f</t>
        </is>
      </c>
      <c r="C18515" t="inlineStr">
        <is>
          <t>2013-11-25 18:13:46+00:00</t>
        </is>
      </c>
      <c r="D18515" t="inlineStr">
        <is>
          <t>add</t>
        </is>
      </c>
      <c r="E18515" t="inlineStr">
        <is>
          <t>dulwich</t>
        </is>
      </c>
      <c r="F18515">
        <f>=0.8.7</f>
        <v/>
      </c>
      <c r="G18515" t="inlineStr"/>
      <c r="H18515" t="inlineStr"/>
    </row>
    <row r="18516">
      <c r="A18516" t="inlineStr">
        <is>
          <t>osf.io</t>
        </is>
      </c>
      <c r="B18516" t="inlineStr">
        <is>
          <t>dd4527d627d8754f707292cb995234ce2af0e66f</t>
        </is>
      </c>
      <c r="C18516" t="inlineStr">
        <is>
          <t>2013-11-25 18:13:46+00:00</t>
        </is>
      </c>
      <c r="D18516" t="inlineStr">
        <is>
          <t>add</t>
        </is>
      </c>
      <c r="E18516" t="inlineStr">
        <is>
          <t>httplib2</t>
        </is>
      </c>
      <c r="F18516">
        <f>=0.8</f>
        <v/>
      </c>
      <c r="G18516" t="inlineStr"/>
      <c r="H18516" t="inlineStr"/>
    </row>
    <row r="18517">
      <c r="A18517" t="inlineStr">
        <is>
          <t>osf.io</t>
        </is>
      </c>
      <c r="B18517" t="inlineStr">
        <is>
          <t>dd4527d627d8754f707292cb995234ce2af0e66f</t>
        </is>
      </c>
      <c r="C18517" t="inlineStr">
        <is>
          <t>2013-11-25 18:13:46+00:00</t>
        </is>
      </c>
      <c r="D18517" t="inlineStr">
        <is>
          <t>add</t>
        </is>
      </c>
      <c r="E18517" t="inlineStr">
        <is>
          <t>hurry.filesize</t>
        </is>
      </c>
      <c r="F18517">
        <f>=0.9</f>
        <v/>
      </c>
      <c r="G18517" t="inlineStr"/>
      <c r="H18517" t="inlineStr"/>
    </row>
    <row r="18518">
      <c r="A18518" t="inlineStr">
        <is>
          <t>osf.io</t>
        </is>
      </c>
      <c r="B18518" t="inlineStr">
        <is>
          <t>dd4527d627d8754f707292cb995234ce2af0e66f</t>
        </is>
      </c>
      <c r="C18518" t="inlineStr">
        <is>
          <t>2013-11-25 18:13:46+00:00</t>
        </is>
      </c>
      <c r="D18518" t="inlineStr">
        <is>
          <t>add</t>
        </is>
      </c>
      <c r="E18518" t="inlineStr">
        <is>
          <t>itsdangerous</t>
        </is>
      </c>
      <c r="F18518">
        <f>=0.23</f>
        <v/>
      </c>
      <c r="G18518" t="inlineStr"/>
      <c r="H18518" t="inlineStr"/>
    </row>
    <row r="18519">
      <c r="A18519" t="inlineStr">
        <is>
          <t>osf.io</t>
        </is>
      </c>
      <c r="B18519" t="inlineStr">
        <is>
          <t>dd4527d627d8754f707292cb995234ce2af0e66f</t>
        </is>
      </c>
      <c r="C18519" t="inlineStr">
        <is>
          <t>2013-11-25 18:13:46+00:00</t>
        </is>
      </c>
      <c r="D18519" t="inlineStr">
        <is>
          <t>add</t>
        </is>
      </c>
      <c r="E18519" t="inlineStr">
        <is>
          <t>kombu</t>
        </is>
      </c>
      <c r="F18519">
        <f>=2.5.12</f>
        <v/>
      </c>
      <c r="G18519" t="inlineStr"/>
      <c r="H18519" t="inlineStr"/>
    </row>
    <row r="18520">
      <c r="A18520" t="inlineStr">
        <is>
          <t>osf.io</t>
        </is>
      </c>
      <c r="B18520" t="inlineStr">
        <is>
          <t>dd4527d627d8754f707292cb995234ce2af0e66f</t>
        </is>
      </c>
      <c r="C18520" t="inlineStr">
        <is>
          <t>2013-11-25 18:13:46+00:00</t>
        </is>
      </c>
      <c r="D18520" t="inlineStr">
        <is>
          <t>add</t>
        </is>
      </c>
      <c r="E18520" t="inlineStr">
        <is>
          <t>lxml</t>
        </is>
      </c>
      <c r="F18520">
        <f>=3.2.3</f>
        <v/>
      </c>
      <c r="G18520" t="inlineStr"/>
      <c r="H18520" t="inlineStr"/>
    </row>
    <row r="18521">
      <c r="A18521" t="inlineStr">
        <is>
          <t>osf.io</t>
        </is>
      </c>
      <c r="B18521" t="inlineStr">
        <is>
          <t>dd4527d627d8754f707292cb995234ce2af0e66f</t>
        </is>
      </c>
      <c r="C18521" t="inlineStr">
        <is>
          <t>2013-11-25 18:13:46+00:00</t>
        </is>
      </c>
      <c r="D18521" t="inlineStr">
        <is>
          <t>add</t>
        </is>
      </c>
      <c r="E18521" t="inlineStr">
        <is>
          <t>py-bcrypt</t>
        </is>
      </c>
      <c r="F18521">
        <f>=0.3</f>
        <v/>
      </c>
      <c r="G18521" t="inlineStr"/>
      <c r="H18521" t="inlineStr"/>
    </row>
    <row r="18522">
      <c r="A18522" t="inlineStr">
        <is>
          <t>osf.io</t>
        </is>
      </c>
      <c r="B18522" t="inlineStr">
        <is>
          <t>dd4527d627d8754f707292cb995234ce2af0e66f</t>
        </is>
      </c>
      <c r="C18522" t="inlineStr">
        <is>
          <t>2013-11-25 18:13:46+00:00</t>
        </is>
      </c>
      <c r="D18522" t="inlineStr">
        <is>
          <t>add</t>
        </is>
      </c>
      <c r="E18522" t="inlineStr">
        <is>
          <t>pymongo</t>
        </is>
      </c>
      <c r="F18522">
        <f>=2.5.1</f>
        <v/>
      </c>
      <c r="G18522" t="inlineStr"/>
      <c r="H18522" t="inlineStr"/>
    </row>
    <row r="18523">
      <c r="A18523" t="inlineStr">
        <is>
          <t>osf.io</t>
        </is>
      </c>
      <c r="B18523" t="inlineStr">
        <is>
          <t>dd4527d627d8754f707292cb995234ce2af0e66f</t>
        </is>
      </c>
      <c r="C18523" t="inlineStr">
        <is>
          <t>2013-11-25 18:13:46+00:00</t>
        </is>
      </c>
      <c r="D18523" t="inlineStr">
        <is>
          <t>add</t>
        </is>
      </c>
      <c r="E18523" t="inlineStr">
        <is>
          <t>python-dateutil</t>
        </is>
      </c>
      <c r="F18523">
        <f>=2.1</f>
        <v/>
      </c>
      <c r="G18523" t="inlineStr"/>
      <c r="H18523" t="inlineStr"/>
    </row>
    <row r="18524">
      <c r="A18524" t="inlineStr">
        <is>
          <t>osf.io</t>
        </is>
      </c>
      <c r="B18524" t="inlineStr">
        <is>
          <t>dd4527d627d8754f707292cb995234ce2af0e66f</t>
        </is>
      </c>
      <c r="C18524" t="inlineStr">
        <is>
          <t>2013-11-25 18:13:46+00:00</t>
        </is>
      </c>
      <c r="D18524" t="inlineStr">
        <is>
          <t>add</t>
        </is>
      </c>
      <c r="E18524" t="inlineStr">
        <is>
          <t>pytz</t>
        </is>
      </c>
      <c r="F18524">
        <f>=2013b</f>
        <v/>
      </c>
      <c r="G18524" t="inlineStr"/>
      <c r="H18524" t="inlineStr"/>
    </row>
    <row r="18525">
      <c r="A18525" t="inlineStr">
        <is>
          <t>osf.io</t>
        </is>
      </c>
      <c r="B18525" t="inlineStr">
        <is>
          <t>dd4527d627d8754f707292cb995234ce2af0e66f</t>
        </is>
      </c>
      <c r="C18525" t="inlineStr">
        <is>
          <t>2013-11-25 18:13:46+00:00</t>
        </is>
      </c>
      <c r="D18525" t="inlineStr">
        <is>
          <t>add</t>
        </is>
      </c>
      <c r="E18525" t="inlineStr">
        <is>
          <t>six</t>
        </is>
      </c>
      <c r="F18525">
        <f>=1.3.0</f>
        <v/>
      </c>
      <c r="G18525" t="inlineStr"/>
      <c r="H18525" t="inlineStr"/>
    </row>
    <row r="18526">
      <c r="A18526" t="inlineStr">
        <is>
          <t>osf.io</t>
        </is>
      </c>
      <c r="B18526" t="inlineStr">
        <is>
          <t>dd4527d627d8754f707292cb995234ce2af0e66f</t>
        </is>
      </c>
      <c r="C18526" t="inlineStr">
        <is>
          <t>2013-11-25 18:13:46+00:00</t>
        </is>
      </c>
      <c r="D18526" t="inlineStr">
        <is>
          <t>add</t>
        </is>
      </c>
      <c r="E18526" t="inlineStr">
        <is>
          <t>sunburnt</t>
        </is>
      </c>
      <c r="F18526">
        <f>=0.6</f>
        <v/>
      </c>
      <c r="G18526" t="inlineStr"/>
      <c r="H18526" t="inlineStr"/>
    </row>
    <row r="18527">
      <c r="A18527" t="inlineStr">
        <is>
          <t>osf.io</t>
        </is>
      </c>
      <c r="B18527" t="inlineStr">
        <is>
          <t>dd4527d627d8754f707292cb995234ce2af0e66f</t>
        </is>
      </c>
      <c r="C18527" t="inlineStr">
        <is>
          <t>2013-11-25 18:13:46+00:00</t>
        </is>
      </c>
      <c r="D18527" t="inlineStr">
        <is>
          <t>add</t>
        </is>
      </c>
      <c r="E18527" t="inlineStr">
        <is>
          <t>topia.termextract</t>
        </is>
      </c>
      <c r="F18527">
        <f>=1.1.0</f>
        <v/>
      </c>
      <c r="G18527" t="inlineStr"/>
      <c r="H18527" t="inlineStr"/>
    </row>
    <row r="18528">
      <c r="A18528" t="inlineStr">
        <is>
          <t>osf.io</t>
        </is>
      </c>
      <c r="B18528" t="inlineStr">
        <is>
          <t>dd4527d627d8754f707292cb995234ce2af0e66f</t>
        </is>
      </c>
      <c r="C18528" t="inlineStr">
        <is>
          <t>2013-11-25 18:13:46+00:00</t>
        </is>
      </c>
      <c r="D18528" t="inlineStr">
        <is>
          <t>add</t>
        </is>
      </c>
      <c r="E18528" t="inlineStr">
        <is>
          <t>wsgiref</t>
        </is>
      </c>
      <c r="F18528">
        <f>=0.1.2</f>
        <v/>
      </c>
      <c r="G18528" t="inlineStr"/>
      <c r="H18528" t="inlineStr"/>
    </row>
    <row r="18529">
      <c r="A18529" t="inlineStr">
        <is>
          <t>osf.io</t>
        </is>
      </c>
      <c r="B18529" t="inlineStr">
        <is>
          <t>dd4527d627d8754f707292cb995234ce2af0e66f</t>
        </is>
      </c>
      <c r="C18529" t="inlineStr">
        <is>
          <t>2013-11-25 18:13:46+00:00</t>
        </is>
      </c>
      <c r="D18529" t="inlineStr">
        <is>
          <t>add</t>
        </is>
      </c>
      <c r="E18529" t="inlineStr">
        <is>
          <t>wtforms-recaptcha</t>
        </is>
      </c>
      <c r="F18529">
        <f>=0.2.0</f>
        <v/>
      </c>
      <c r="G18529" t="inlineStr"/>
      <c r="H18529" t="inlineStr"/>
    </row>
    <row r="18530">
      <c r="A18530" t="inlineStr">
        <is>
          <t>osf.io</t>
        </is>
      </c>
      <c r="B18530" t="inlineStr">
        <is>
          <t>dd4527d627d8754f707292cb995234ce2af0e66f</t>
        </is>
      </c>
      <c r="C18530" t="inlineStr">
        <is>
          <t>2013-11-25 18:13:46+00:00</t>
        </is>
      </c>
      <c r="D18530" t="inlineStr">
        <is>
          <t>add</t>
        </is>
      </c>
      <c r="E18530" t="inlineStr">
        <is>
          <t>zope.interface</t>
        </is>
      </c>
      <c r="F18530">
        <f>=4.0.5</f>
        <v/>
      </c>
      <c r="G18530" t="inlineStr"/>
      <c r="H18530" t="inlineStr"/>
    </row>
    <row r="18531">
      <c r="A18531" t="inlineStr">
        <is>
          <t>osf.io</t>
        </is>
      </c>
      <c r="B18531" t="inlineStr">
        <is>
          <t>dd4527d627d8754f707292cb995234ce2af0e66f</t>
        </is>
      </c>
      <c r="C18531" t="inlineStr">
        <is>
          <t>2013-11-25 18:13:46+00:00</t>
        </is>
      </c>
      <c r="D18531" t="inlineStr">
        <is>
          <t>add</t>
        </is>
      </c>
      <c r="E18531" t="inlineStr">
        <is>
          <t>bleach</t>
        </is>
      </c>
      <c r="F18531">
        <f>=1.2.2</f>
        <v/>
      </c>
      <c r="G18531" t="inlineStr"/>
      <c r="H18531" t="inlineStr"/>
    </row>
    <row r="18532">
      <c r="A18532" t="inlineStr">
        <is>
          <t>osf.io</t>
        </is>
      </c>
      <c r="B18532" t="inlineStr">
        <is>
          <t>dd4527d627d8754f707292cb995234ce2af0e66f</t>
        </is>
      </c>
      <c r="C18532" t="inlineStr">
        <is>
          <t>2013-11-25 18:13:46+00:00</t>
        </is>
      </c>
      <c r="D18532" t="inlineStr">
        <is>
          <t>add</t>
        </is>
      </c>
      <c r="E18532" t="inlineStr">
        <is>
          <t>pystache</t>
        </is>
      </c>
      <c r="F18532">
        <f>=0.5.3</f>
        <v/>
      </c>
      <c r="G18532" t="inlineStr"/>
      <c r="H18532" t="inlineStr"/>
    </row>
    <row r="18533">
      <c r="A18533" t="inlineStr">
        <is>
          <t>osf.io</t>
        </is>
      </c>
      <c r="B18533" t="inlineStr">
        <is>
          <t>dd4527d627d8754f707292cb995234ce2af0e66f</t>
        </is>
      </c>
      <c r="C18533" t="inlineStr">
        <is>
          <t>2013-11-25 18:13:46+00:00</t>
        </is>
      </c>
      <c r="D18533" t="inlineStr">
        <is>
          <t>add</t>
        </is>
      </c>
      <c r="E18533" t="inlineStr">
        <is>
          <t>webassets</t>
        </is>
      </c>
      <c r="F18533">
        <f>=0.9</f>
        <v/>
      </c>
      <c r="G18533" t="inlineStr"/>
      <c r="H18533" t="inlineStr"/>
    </row>
    <row r="18534">
      <c r="A18534" t="inlineStr">
        <is>
          <t>osf.io</t>
        </is>
      </c>
      <c r="B18534" t="inlineStr">
        <is>
          <t>dd4527d627d8754f707292cb995234ce2af0e66f</t>
        </is>
      </c>
      <c r="C18534" t="inlineStr">
        <is>
          <t>2013-11-25 18:13:46+00:00</t>
        </is>
      </c>
      <c r="D18534" t="inlineStr">
        <is>
          <t>add</t>
        </is>
      </c>
      <c r="E18534" t="inlineStr">
        <is>
          <t>jsmin</t>
        </is>
      </c>
      <c r="F18534" t="inlineStr">
        <is>
          <t>&gt;=2.0.7</t>
        </is>
      </c>
      <c r="G18534" t="inlineStr"/>
      <c r="H18534" t="inlineStr"/>
    </row>
    <row r="18535">
      <c r="A18535" t="inlineStr">
        <is>
          <t>osf.io</t>
        </is>
      </c>
      <c r="B18535" t="inlineStr">
        <is>
          <t>dd4527d627d8754f707292cb995234ce2af0e66f</t>
        </is>
      </c>
      <c r="C18535" t="inlineStr">
        <is>
          <t>2013-11-25 18:13:46+00:00</t>
        </is>
      </c>
      <c r="D18535" t="inlineStr">
        <is>
          <t>add</t>
        </is>
      </c>
      <c r="E18535" t="inlineStr">
        <is>
          <t>cssmin</t>
        </is>
      </c>
      <c r="F18535" t="inlineStr">
        <is>
          <t>&gt;=0.2.0</t>
        </is>
      </c>
      <c r="G18535" t="inlineStr"/>
      <c r="H18535" t="inlineStr"/>
    </row>
    <row r="18536">
      <c r="A18536" t="inlineStr">
        <is>
          <t>osf.io</t>
        </is>
      </c>
      <c r="B18536" t="inlineStr">
        <is>
          <t>dd4527d627d8754f707292cb995234ce2af0e66f</t>
        </is>
      </c>
      <c r="C18536" t="inlineStr">
        <is>
          <t>2013-11-25 18:13:46+00:00</t>
        </is>
      </c>
      <c r="D18536" t="inlineStr">
        <is>
          <t>add</t>
        </is>
      </c>
      <c r="E18536" t="inlineStr">
        <is>
          <t>requests</t>
        </is>
      </c>
      <c r="F18536">
        <f>=2.0.1</f>
        <v/>
      </c>
      <c r="G18536" t="inlineStr"/>
      <c r="H18536" t="inlineStr"/>
    </row>
    <row r="18537">
      <c r="A18537" t="inlineStr">
        <is>
          <t>osf.io</t>
        </is>
      </c>
      <c r="B18537" t="inlineStr">
        <is>
          <t>dd4527d627d8754f707292cb995234ce2af0e66f</t>
        </is>
      </c>
      <c r="C18537" t="inlineStr">
        <is>
          <t>2013-11-25 18:13:46+00:00</t>
        </is>
      </c>
      <c r="D18537" t="inlineStr">
        <is>
          <t>rem</t>
        </is>
      </c>
      <c r="E18537" t="inlineStr"/>
      <c r="F18537" t="inlineStr"/>
      <c r="G18537" t="inlineStr">
        <is>
          <t>aiohttp</t>
        </is>
      </c>
      <c r="H18537">
        <f>=0.14.1</f>
        <v/>
      </c>
    </row>
    <row r="18538">
      <c r="A18538" t="inlineStr">
        <is>
          <t>osf.io</t>
        </is>
      </c>
      <c r="B18538" t="inlineStr">
        <is>
          <t>dd4527d627d8754f707292cb995234ce2af0e66f</t>
        </is>
      </c>
      <c r="C18538" t="inlineStr">
        <is>
          <t>2013-11-25 18:13:46+00:00</t>
        </is>
      </c>
      <c r="D18538" t="inlineStr">
        <is>
          <t>rem</t>
        </is>
      </c>
      <c r="E18538" t="inlineStr"/>
      <c r="F18538" t="inlineStr"/>
      <c r="G18538" t="inlineStr">
        <is>
          <t>furl</t>
        </is>
      </c>
      <c r="H18538">
        <f>=0.4.2</f>
        <v/>
      </c>
    </row>
    <row r="18539">
      <c r="A18539" t="inlineStr">
        <is>
          <t>osf.io</t>
        </is>
      </c>
      <c r="B18539" t="inlineStr">
        <is>
          <t>dd4527d627d8754f707292cb995234ce2af0e66f</t>
        </is>
      </c>
      <c r="C18539" t="inlineStr">
        <is>
          <t>2013-11-25 18:13:46+00:00</t>
        </is>
      </c>
      <c r="D18539" t="inlineStr">
        <is>
          <t>rem</t>
        </is>
      </c>
      <c r="E18539" t="inlineStr"/>
      <c r="F18539" t="inlineStr"/>
      <c r="G18539" t="inlineStr">
        <is>
          <t>invoke</t>
        </is>
      </c>
      <c r="H18539">
        <f>=0.9.0</f>
        <v/>
      </c>
    </row>
    <row r="18540">
      <c r="A18540" t="inlineStr">
        <is>
          <t>osf.io</t>
        </is>
      </c>
      <c r="B18540" t="inlineStr">
        <is>
          <t>dd4527d627d8754f707292cb995234ce2af0e66f</t>
        </is>
      </c>
      <c r="C18540" t="inlineStr">
        <is>
          <t>2013-11-25 18:13:46+00:00</t>
        </is>
      </c>
      <c r="D18540" t="inlineStr">
        <is>
          <t>rem</t>
        </is>
      </c>
      <c r="E18540" t="inlineStr"/>
      <c r="F18540" t="inlineStr"/>
      <c r="G18540" t="inlineStr">
        <is>
          <t>oauthlib</t>
        </is>
      </c>
      <c r="H18540">
        <f>=0.7.2</f>
        <v/>
      </c>
    </row>
    <row r="18541">
      <c r="A18541" t="inlineStr">
        <is>
          <t>osf.io</t>
        </is>
      </c>
      <c r="B18541" t="inlineStr">
        <is>
          <t>dd4527d627d8754f707292cb995234ce2af0e66f</t>
        </is>
      </c>
      <c r="C18541" t="inlineStr">
        <is>
          <t>2013-11-25 18:13:46+00:00</t>
        </is>
      </c>
      <c r="D18541" t="inlineStr">
        <is>
          <t>rem</t>
        </is>
      </c>
      <c r="E18541" t="inlineStr"/>
      <c r="F18541" t="inlineStr"/>
      <c r="G18541" t="inlineStr">
        <is>
          <t>stevedore</t>
        </is>
      </c>
      <c r="H18541">
        <f>=1.2.0</f>
        <v/>
      </c>
    </row>
    <row r="18542">
      <c r="A18542" t="inlineStr">
        <is>
          <t>osf.io</t>
        </is>
      </c>
      <c r="B18542" t="inlineStr">
        <is>
          <t>dd4527d627d8754f707292cb995234ce2af0e66f</t>
        </is>
      </c>
      <c r="C18542" t="inlineStr">
        <is>
          <t>2013-11-25 18:13:46+00:00</t>
        </is>
      </c>
      <c r="D18542" t="inlineStr">
        <is>
          <t>rem</t>
        </is>
      </c>
      <c r="E18542" t="inlineStr"/>
      <c r="F18542" t="inlineStr"/>
      <c r="G18542" t="inlineStr">
        <is>
          <t>tornado</t>
        </is>
      </c>
      <c r="H18542">
        <f>=4.0.2</f>
        <v/>
      </c>
    </row>
    <row r="18543">
      <c r="A18543" t="inlineStr">
        <is>
          <t>osf.io</t>
        </is>
      </c>
      <c r="B18543" t="inlineStr">
        <is>
          <t>dd4527d627d8754f707292cb995234ce2af0e66f</t>
        </is>
      </c>
      <c r="C18543" t="inlineStr">
        <is>
          <t>2013-11-25 18:13:46+00:00</t>
        </is>
      </c>
      <c r="D18543" t="inlineStr">
        <is>
          <t>rem</t>
        </is>
      </c>
      <c r="E18543" t="inlineStr"/>
      <c r="F18543" t="inlineStr"/>
      <c r="G18543" t="inlineStr">
        <is>
          <t>xmltodict</t>
        </is>
      </c>
      <c r="H18543">
        <f>=0.9.0</f>
        <v/>
      </c>
    </row>
    <row r="18544">
      <c r="A18544" t="inlineStr">
        <is>
          <t>osf.io</t>
        </is>
      </c>
      <c r="B18544" t="inlineStr">
        <is>
          <t>ed1571b78f6483176e3fd19db28bd7d5b54d40fc</t>
        </is>
      </c>
      <c r="C18544" t="inlineStr">
        <is>
          <t>2013-12-13 16:06:38+00:00</t>
        </is>
      </c>
      <c r="D18544" t="inlineStr">
        <is>
          <t>add</t>
        </is>
      </c>
      <c r="E18544" t="inlineStr">
        <is>
          <t>nameparser</t>
        </is>
      </c>
      <c r="F18544">
        <f>=0.2.8</f>
        <v/>
      </c>
      <c r="G18544" t="inlineStr"/>
      <c r="H18544" t="inlineStr"/>
    </row>
    <row r="18545">
      <c r="A18545" t="inlineStr">
        <is>
          <t>osf.io</t>
        </is>
      </c>
      <c r="B18545" t="inlineStr">
        <is>
          <t>15cf3f2c091f48714320e34e4eebff2cdafd649c</t>
        </is>
      </c>
      <c r="C18545" t="inlineStr">
        <is>
          <t>2014-02-03 16:14:30+00:00</t>
        </is>
      </c>
      <c r="D18545" t="inlineStr">
        <is>
          <t>verchange</t>
        </is>
      </c>
      <c r="E18545" t="inlineStr">
        <is>
          <t>dulwich</t>
        </is>
      </c>
      <c r="F18545" t="inlineStr"/>
      <c r="G18545" t="inlineStr">
        <is>
          <t>dulwich</t>
        </is>
      </c>
      <c r="H18545">
        <f>=0.8.7</f>
        <v/>
      </c>
    </row>
    <row r="18546">
      <c r="A18546" t="inlineStr">
        <is>
          <t>osf.io</t>
        </is>
      </c>
      <c r="B18546" t="inlineStr">
        <is>
          <t>9a7a3abbf1829d665a03a3f8f71f4f627894d78d</t>
        </is>
      </c>
      <c r="C18546" t="inlineStr">
        <is>
          <t>2014-08-11 20:50:26+00:00</t>
        </is>
      </c>
      <c r="D18546" t="inlineStr">
        <is>
          <t>verchange</t>
        </is>
      </c>
      <c r="E18546" t="inlineStr">
        <is>
          <t>pytz</t>
        </is>
      </c>
      <c r="F18546">
        <f>=2014.4</f>
        <v/>
      </c>
      <c r="G18546" t="inlineStr">
        <is>
          <t>pytz</t>
        </is>
      </c>
      <c r="H18546">
        <f>=2013b</f>
        <v/>
      </c>
    </row>
    <row r="18547">
      <c r="A18547" t="inlineStr">
        <is>
          <t>osf.io</t>
        </is>
      </c>
      <c r="B18547" t="inlineStr">
        <is>
          <t>9a7a3abbf1829d665a03a3f8f71f4f627894d78d</t>
        </is>
      </c>
      <c r="C18547" t="inlineStr">
        <is>
          <t>2014-08-11 20:50:26+00:00</t>
        </is>
      </c>
      <c r="D18547" t="inlineStr">
        <is>
          <t>verchange</t>
        </is>
      </c>
      <c r="E18547" t="inlineStr">
        <is>
          <t>nameparser</t>
        </is>
      </c>
      <c r="F18547">
        <f>=0.3.3</f>
        <v/>
      </c>
      <c r="G18547" t="inlineStr">
        <is>
          <t>nameparser</t>
        </is>
      </c>
      <c r="H18547">
        <f>=0.2.8</f>
        <v/>
      </c>
    </row>
    <row r="18548">
      <c r="A18548" t="inlineStr">
        <is>
          <t>osf.io</t>
        </is>
      </c>
      <c r="B18548" t="inlineStr">
        <is>
          <t>9a7a3abbf1829d665a03a3f8f71f4f627894d78d</t>
        </is>
      </c>
      <c r="C18548" t="inlineStr">
        <is>
          <t>2014-08-11 20:50:26+00:00</t>
        </is>
      </c>
      <c r="D18548" t="inlineStr">
        <is>
          <t>verchange</t>
        </is>
      </c>
      <c r="E18548" t="inlineStr">
        <is>
          <t>httplib2</t>
        </is>
      </c>
      <c r="F18548">
        <f>=0.9</f>
        <v/>
      </c>
      <c r="G18548" t="inlineStr">
        <is>
          <t>httplib2</t>
        </is>
      </c>
      <c r="H18548">
        <f>=0.8</f>
        <v/>
      </c>
    </row>
    <row r="18549">
      <c r="A18549" t="inlineStr">
        <is>
          <t>osf.io</t>
        </is>
      </c>
      <c r="B18549" t="inlineStr">
        <is>
          <t>9a7a3abbf1829d665a03a3f8f71f4f627894d78d</t>
        </is>
      </c>
      <c r="C18549" t="inlineStr">
        <is>
          <t>2014-08-11 20:50:26+00:00</t>
        </is>
      </c>
      <c r="D18549" t="inlineStr">
        <is>
          <t>verchange</t>
        </is>
      </c>
      <c r="E18549" t="inlineStr">
        <is>
          <t>python-dateutil</t>
        </is>
      </c>
      <c r="F18549">
        <f>=2.2</f>
        <v/>
      </c>
      <c r="G18549" t="inlineStr">
        <is>
          <t>python-dateutil</t>
        </is>
      </c>
      <c r="H18549">
        <f>=2.1</f>
        <v/>
      </c>
    </row>
    <row r="18550">
      <c r="A18550" t="inlineStr">
        <is>
          <t>osf.io</t>
        </is>
      </c>
      <c r="B18550" t="inlineStr">
        <is>
          <t>9a7a3abbf1829d665a03a3f8f71f4f627894d78d</t>
        </is>
      </c>
      <c r="C18550" t="inlineStr">
        <is>
          <t>2014-08-11 20:50:26+00:00</t>
        </is>
      </c>
      <c r="D18550" t="inlineStr">
        <is>
          <t>verchange</t>
        </is>
      </c>
      <c r="E18550" t="inlineStr">
        <is>
          <t>py-bcrypt</t>
        </is>
      </c>
      <c r="F18550">
        <f>=0.4</f>
        <v/>
      </c>
      <c r="G18550" t="inlineStr">
        <is>
          <t>py-bcrypt</t>
        </is>
      </c>
      <c r="H18550">
        <f>=0.3</f>
        <v/>
      </c>
    </row>
    <row r="18551">
      <c r="A18551" t="inlineStr">
        <is>
          <t>osf.io</t>
        </is>
      </c>
      <c r="B18551" t="inlineStr">
        <is>
          <t>9a7a3abbf1829d665a03a3f8f71f4f627894d78d</t>
        </is>
      </c>
      <c r="C18551" t="inlineStr">
        <is>
          <t>2014-08-11 20:50:26+00:00</t>
        </is>
      </c>
      <c r="D18551" t="inlineStr">
        <is>
          <t>verchange</t>
        </is>
      </c>
      <c r="E18551" t="inlineStr">
        <is>
          <t>requests</t>
        </is>
      </c>
      <c r="F18551">
        <f>=2.3.0</f>
        <v/>
      </c>
      <c r="G18551" t="inlineStr">
        <is>
          <t>requests</t>
        </is>
      </c>
      <c r="H18551">
        <f>=2.0.1</f>
        <v/>
      </c>
    </row>
    <row r="18552">
      <c r="A18552" t="inlineStr">
        <is>
          <t>osf.io</t>
        </is>
      </c>
      <c r="B18552" t="inlineStr">
        <is>
          <t>9a7a3abbf1829d665a03a3f8f71f4f627894d78d</t>
        </is>
      </c>
      <c r="C18552" t="inlineStr">
        <is>
          <t>2014-08-11 20:50:26+00:00</t>
        </is>
      </c>
      <c r="D18552" t="inlineStr">
        <is>
          <t>verchange</t>
        </is>
      </c>
      <c r="E18552" t="inlineStr">
        <is>
          <t>celery</t>
        </is>
      </c>
      <c r="F18552">
        <f>=3.1.13</f>
        <v/>
      </c>
      <c r="G18552" t="inlineStr">
        <is>
          <t>celery</t>
        </is>
      </c>
      <c r="H18552">
        <f>=3.1.9</f>
        <v/>
      </c>
    </row>
    <row r="18553">
      <c r="A18553" t="inlineStr">
        <is>
          <t>osf.io</t>
        </is>
      </c>
      <c r="B18553" t="inlineStr">
        <is>
          <t>9a7a3abbf1829d665a03a3f8f71f4f627894d78d</t>
        </is>
      </c>
      <c r="C18553" t="inlineStr">
        <is>
          <t>2014-08-11 20:50:26+00:00</t>
        </is>
      </c>
      <c r="D18553" t="inlineStr">
        <is>
          <t>verchange</t>
        </is>
      </c>
      <c r="E18553" t="inlineStr">
        <is>
          <t>Mako</t>
        </is>
      </c>
      <c r="F18553">
        <f>=1.0.0</f>
        <v/>
      </c>
      <c r="G18553" t="inlineStr">
        <is>
          <t>Mako</t>
        </is>
      </c>
      <c r="H18553">
        <f>=0.8.0</f>
        <v/>
      </c>
    </row>
    <row r="18554">
      <c r="A18554" t="inlineStr">
        <is>
          <t>osf.io</t>
        </is>
      </c>
      <c r="B18554" t="inlineStr">
        <is>
          <t>9a7a3abbf1829d665a03a3f8f71f4f627894d78d</t>
        </is>
      </c>
      <c r="C18554" t="inlineStr">
        <is>
          <t>2014-08-11 20:50:26+00:00</t>
        </is>
      </c>
      <c r="D18554" t="inlineStr">
        <is>
          <t>verchange</t>
        </is>
      </c>
      <c r="E18554" t="inlineStr">
        <is>
          <t>Markdown</t>
        </is>
      </c>
      <c r="F18554">
        <f>=2.4.1</f>
        <v/>
      </c>
      <c r="G18554" t="inlineStr">
        <is>
          <t>Markdown</t>
        </is>
      </c>
      <c r="H18554">
        <f>=2.3.1</f>
        <v/>
      </c>
    </row>
    <row r="18555">
      <c r="A18555" t="inlineStr">
        <is>
          <t>osf.io</t>
        </is>
      </c>
      <c r="B18555" t="inlineStr">
        <is>
          <t>9a7a3abbf1829d665a03a3f8f71f4f627894d78d</t>
        </is>
      </c>
      <c r="C18555" t="inlineStr">
        <is>
          <t>2014-08-11 20:50:26+00:00</t>
        </is>
      </c>
      <c r="D18555" t="inlineStr">
        <is>
          <t>verchange</t>
        </is>
      </c>
      <c r="E18555" t="inlineStr">
        <is>
          <t>itsdangerous</t>
        </is>
      </c>
      <c r="F18555">
        <f>=0.24</f>
        <v/>
      </c>
      <c r="G18555" t="inlineStr">
        <is>
          <t>itsdangerous</t>
        </is>
      </c>
      <c r="H18555">
        <f>=0.23</f>
        <v/>
      </c>
    </row>
    <row r="18556">
      <c r="A18556" t="inlineStr">
        <is>
          <t>osf.io</t>
        </is>
      </c>
      <c r="B18556" t="inlineStr">
        <is>
          <t>9a7a3abbf1829d665a03a3f8f71f4f627894d78d</t>
        </is>
      </c>
      <c r="C18556" t="inlineStr">
        <is>
          <t>2014-08-11 20:50:26+00:00</t>
        </is>
      </c>
      <c r="D18556" t="inlineStr">
        <is>
          <t>verchange</t>
        </is>
      </c>
      <c r="E18556" t="inlineStr">
        <is>
          <t>lxml</t>
        </is>
      </c>
      <c r="F18556">
        <f>=3.3.5</f>
        <v/>
      </c>
      <c r="G18556" t="inlineStr">
        <is>
          <t>lxml</t>
        </is>
      </c>
      <c r="H18556">
        <f>=3.2.3</f>
        <v/>
      </c>
    </row>
    <row r="18557">
      <c r="A18557" t="inlineStr">
        <is>
          <t>osf.io</t>
        </is>
      </c>
      <c r="B18557" t="inlineStr">
        <is>
          <t>9a7a3abbf1829d665a03a3f8f71f4f627894d78d</t>
        </is>
      </c>
      <c r="C18557" t="inlineStr">
        <is>
          <t>2014-08-11 20:50:26+00:00</t>
        </is>
      </c>
      <c r="D18557" t="inlineStr">
        <is>
          <t>verchange</t>
        </is>
      </c>
      <c r="E18557" t="inlineStr">
        <is>
          <t>furl</t>
        </is>
      </c>
      <c r="F18557">
        <f>=0.3.95</f>
        <v/>
      </c>
      <c r="G18557" t="inlineStr">
        <is>
          <t>furl</t>
        </is>
      </c>
      <c r="H18557">
        <f>=0.3.7</f>
        <v/>
      </c>
    </row>
    <row r="18558">
      <c r="A18558" t="inlineStr">
        <is>
          <t>osf.io</t>
        </is>
      </c>
      <c r="B18558" t="inlineStr">
        <is>
          <t>9a7a3abbf1829d665a03a3f8f71f4f627894d78d</t>
        </is>
      </c>
      <c r="C18558" t="inlineStr">
        <is>
          <t>2014-08-11 20:50:26+00:00</t>
        </is>
      </c>
      <c r="D18558" t="inlineStr">
        <is>
          <t>verchange</t>
        </is>
      </c>
      <c r="E18558" t="inlineStr">
        <is>
          <t>requests-oauthlib</t>
        </is>
      </c>
      <c r="F18558">
        <f>=0.4.1</f>
        <v/>
      </c>
      <c r="G18558" t="inlineStr">
        <is>
          <t>requests-oauthlib</t>
        </is>
      </c>
      <c r="H18558">
        <f>=0.4.0</f>
        <v/>
      </c>
    </row>
    <row r="18559">
      <c r="A18559" t="inlineStr">
        <is>
          <t>osf.io</t>
        </is>
      </c>
      <c r="B18559" t="inlineStr">
        <is>
          <t>9a7a3abbf1829d665a03a3f8f71f4f627894d78d</t>
        </is>
      </c>
      <c r="C18559" t="inlineStr">
        <is>
          <t>2014-08-11 20:50:26+00:00</t>
        </is>
      </c>
      <c r="D18559" t="inlineStr">
        <is>
          <t>rem</t>
        </is>
      </c>
      <c r="E18559" t="inlineStr"/>
      <c r="F18559" t="inlineStr"/>
      <c r="G18559" t="inlineStr">
        <is>
          <t>decorator</t>
        </is>
      </c>
      <c r="H18559">
        <f>=3.4.0</f>
        <v/>
      </c>
    </row>
    <row r="18560">
      <c r="A18560" t="inlineStr">
        <is>
          <t>osf.io</t>
        </is>
      </c>
      <c r="B18560" t="inlineStr">
        <is>
          <t>9a7a3abbf1829d665a03a3f8f71f4f627894d78d</t>
        </is>
      </c>
      <c r="C18560" t="inlineStr">
        <is>
          <t>2014-08-11 20:50:26+00:00</t>
        </is>
      </c>
      <c r="D18560" t="inlineStr">
        <is>
          <t>rem</t>
        </is>
      </c>
      <c r="E18560" t="inlineStr"/>
      <c r="F18560" t="inlineStr"/>
      <c r="G18560" t="inlineStr">
        <is>
          <t>sunburnt</t>
        </is>
      </c>
      <c r="H18560">
        <f>=0.6</f>
        <v/>
      </c>
    </row>
    <row r="18561">
      <c r="A18561" t="inlineStr">
        <is>
          <t>osf.io</t>
        </is>
      </c>
      <c r="B18561" t="inlineStr">
        <is>
          <t>9a7a3abbf1829d665a03a3f8f71f4f627894d78d</t>
        </is>
      </c>
      <c r="C18561" t="inlineStr">
        <is>
          <t>2014-08-11 20:50:26+00:00</t>
        </is>
      </c>
      <c r="D18561" t="inlineStr">
        <is>
          <t>rem</t>
        </is>
      </c>
      <c r="E18561" t="inlineStr"/>
      <c r="F18561" t="inlineStr"/>
      <c r="G18561" t="inlineStr">
        <is>
          <t>wtforms-recaptcha</t>
        </is>
      </c>
      <c r="H18561">
        <f>=0.2.0</f>
        <v/>
      </c>
    </row>
    <row r="18562">
      <c r="A18562" t="inlineStr">
        <is>
          <t>osf.io</t>
        </is>
      </c>
      <c r="B18562" t="inlineStr">
        <is>
          <t>9a7a3abbf1829d665a03a3f8f71f4f627894d78d</t>
        </is>
      </c>
      <c r="C18562" t="inlineStr">
        <is>
          <t>2014-08-11 20:50:26+00:00</t>
        </is>
      </c>
      <c r="D18562" t="inlineStr">
        <is>
          <t>rem</t>
        </is>
      </c>
      <c r="E18562" t="inlineStr"/>
      <c r="F18562" t="inlineStr"/>
      <c r="G18562" t="inlineStr">
        <is>
          <t>pystache</t>
        </is>
      </c>
      <c r="H18562">
        <f>=0.5.3</f>
        <v/>
      </c>
    </row>
    <row r="18563">
      <c r="A18563" t="inlineStr">
        <is>
          <t>osf.io</t>
        </is>
      </c>
      <c r="B18563" t="inlineStr">
        <is>
          <t>790e219b57eabe670739cde72a6784678fe02c65</t>
        </is>
      </c>
      <c r="C18563" t="inlineStr">
        <is>
          <t>2014-09-12 14:15:40+00:00</t>
        </is>
      </c>
      <c r="D18563" t="inlineStr">
        <is>
          <t>add</t>
        </is>
      </c>
      <c r="E18563" t="inlineStr">
        <is>
          <t>invoke</t>
        </is>
      </c>
      <c r="F18563">
        <f>=0.9.0</f>
        <v/>
      </c>
      <c r="G18563" t="inlineStr"/>
      <c r="H18563" t="inlineStr"/>
    </row>
    <row r="18564">
      <c r="A18564" t="inlineStr">
        <is>
          <t>osf.io</t>
        </is>
      </c>
      <c r="B18564" t="inlineStr">
        <is>
          <t>36e8f97d40c5925568649a162ae253ef15acff55</t>
        </is>
      </c>
      <c r="C18564" t="inlineStr">
        <is>
          <t>2014-10-14 21:25:00+00:00</t>
        </is>
      </c>
      <c r="D18564" t="inlineStr">
        <is>
          <t>verchange</t>
        </is>
      </c>
      <c r="E18564" t="inlineStr">
        <is>
          <t>requests</t>
        </is>
      </c>
      <c r="F18564">
        <f>=2.4.3</f>
        <v/>
      </c>
      <c r="G18564" t="inlineStr">
        <is>
          <t>requests</t>
        </is>
      </c>
      <c r="H18564">
        <f>=2.3.0</f>
        <v/>
      </c>
    </row>
    <row r="18565">
      <c r="A18565" t="inlineStr">
        <is>
          <t>osf.io</t>
        </is>
      </c>
      <c r="B18565" t="inlineStr">
        <is>
          <t>36e8f97d40c5925568649a162ae253ef15acff55</t>
        </is>
      </c>
      <c r="C18565" t="inlineStr">
        <is>
          <t>2014-10-14 21:25:00+00:00</t>
        </is>
      </c>
      <c r="D18565" t="inlineStr">
        <is>
          <t>verchange</t>
        </is>
      </c>
      <c r="E18565" t="inlineStr">
        <is>
          <t>webassets</t>
        </is>
      </c>
      <c r="F18565">
        <f>=0.10.1</f>
        <v/>
      </c>
      <c r="G18565" t="inlineStr">
        <is>
          <t>webassets</t>
        </is>
      </c>
      <c r="H18565">
        <f>=0.9</f>
        <v/>
      </c>
    </row>
    <row r="18566">
      <c r="A18566" t="inlineStr">
        <is>
          <t>osf.io</t>
        </is>
      </c>
      <c r="B18566" t="inlineStr">
        <is>
          <t>36e8f97d40c5925568649a162ae253ef15acff55</t>
        </is>
      </c>
      <c r="C18566" t="inlineStr">
        <is>
          <t>2014-10-14 21:25:00+00:00</t>
        </is>
      </c>
      <c r="D18566" t="inlineStr">
        <is>
          <t>verchange</t>
        </is>
      </c>
      <c r="E18566" t="inlineStr">
        <is>
          <t>bleach</t>
        </is>
      </c>
      <c r="F18566">
        <f>=1.4</f>
        <v/>
      </c>
      <c r="G18566" t="inlineStr">
        <is>
          <t>bleach</t>
        </is>
      </c>
      <c r="H18566">
        <f>=1.2.2</f>
        <v/>
      </c>
    </row>
    <row r="18567">
      <c r="A18567" t="inlineStr">
        <is>
          <t>osf.io</t>
        </is>
      </c>
      <c r="B18567" t="inlineStr">
        <is>
          <t>233c575c2d7073b16295b160b800785d1cae6d9d</t>
        </is>
      </c>
      <c r="C18567" t="inlineStr">
        <is>
          <t>2014-12-17 15:37:55+00:00</t>
        </is>
      </c>
      <c r="D18567" t="inlineStr">
        <is>
          <t>verchange</t>
        </is>
      </c>
      <c r="E18567" t="inlineStr">
        <is>
          <t>pytz</t>
        </is>
      </c>
      <c r="F18567">
        <f>=2014.9</f>
        <v/>
      </c>
      <c r="G18567" t="inlineStr">
        <is>
          <t>pytz</t>
        </is>
      </c>
      <c r="H18567">
        <f>=2014.4</f>
        <v/>
      </c>
    </row>
    <row r="18568">
      <c r="A18568" t="inlineStr">
        <is>
          <t>osf.io</t>
        </is>
      </c>
      <c r="B18568" t="inlineStr">
        <is>
          <t>233c575c2d7073b16295b160b800785d1cae6d9d</t>
        </is>
      </c>
      <c r="C18568" t="inlineStr">
        <is>
          <t>2014-12-17 15:37:55+00:00</t>
        </is>
      </c>
      <c r="D18568" t="inlineStr">
        <is>
          <t>verchange</t>
        </is>
      </c>
      <c r="E18568" t="inlineStr">
        <is>
          <t>requests</t>
        </is>
      </c>
      <c r="F18568">
        <f>=2.4.1</f>
        <v/>
      </c>
      <c r="G18568" t="inlineStr">
        <is>
          <t>requests</t>
        </is>
      </c>
      <c r="H18568">
        <f>=2.4.3</f>
        <v/>
      </c>
    </row>
    <row r="18569">
      <c r="A18569" t="inlineStr">
        <is>
          <t>osf.io</t>
        </is>
      </c>
      <c r="B18569" t="inlineStr">
        <is>
          <t>233c575c2d7073b16295b160b800785d1cae6d9d</t>
        </is>
      </c>
      <c r="C18569" t="inlineStr">
        <is>
          <t>2014-12-17 15:37:55+00:00</t>
        </is>
      </c>
      <c r="D18569" t="inlineStr">
        <is>
          <t>verchange</t>
        </is>
      </c>
      <c r="E18569" t="inlineStr">
        <is>
          <t>lxml</t>
        </is>
      </c>
      <c r="F18569">
        <f>=3.4.1</f>
        <v/>
      </c>
      <c r="G18569" t="inlineStr">
        <is>
          <t>lxml</t>
        </is>
      </c>
      <c r="H18569">
        <f>=3.3.5</f>
        <v/>
      </c>
    </row>
    <row r="18570">
      <c r="A18570" t="inlineStr">
        <is>
          <t>osf.io</t>
        </is>
      </c>
      <c r="B18570" t="inlineStr">
        <is>
          <t>233c575c2d7073b16295b160b800785d1cae6d9d</t>
        </is>
      </c>
      <c r="C18570" t="inlineStr">
        <is>
          <t>2014-12-17 15:37:55+00:00</t>
        </is>
      </c>
      <c r="D18570" t="inlineStr">
        <is>
          <t>verchange</t>
        </is>
      </c>
      <c r="E18570" t="inlineStr">
        <is>
          <t>requests-oauthlib</t>
        </is>
      </c>
      <c r="F18570" t="inlineStr">
        <is>
          <t>&gt;=0.4.1</t>
        </is>
      </c>
      <c r="G18570" t="inlineStr">
        <is>
          <t>requests-oauthlib</t>
        </is>
      </c>
      <c r="H18570">
        <f>=0.4.1</f>
        <v/>
      </c>
    </row>
    <row r="18571">
      <c r="A18571" t="inlineStr">
        <is>
          <t>osf.io</t>
        </is>
      </c>
      <c r="B18571" t="inlineStr">
        <is>
          <t>233c575c2d7073b16295b160b800785d1cae6d9d</t>
        </is>
      </c>
      <c r="C18571" t="inlineStr">
        <is>
          <t>2014-12-17 15:37:55+00:00</t>
        </is>
      </c>
      <c r="D18571" t="inlineStr">
        <is>
          <t>add</t>
        </is>
      </c>
      <c r="E18571" t="inlineStr">
        <is>
          <t>mailchimp</t>
        </is>
      </c>
      <c r="F18571">
        <f>=2.0.9</f>
        <v/>
      </c>
      <c r="G18571" t="inlineStr"/>
      <c r="H18571" t="inlineStr"/>
    </row>
    <row r="18572">
      <c r="A18572" t="inlineStr">
        <is>
          <t>osf.io</t>
        </is>
      </c>
      <c r="B18572" t="inlineStr">
        <is>
          <t>233c575c2d7073b16295b160b800785d1cae6d9d</t>
        </is>
      </c>
      <c r="C18572" t="inlineStr">
        <is>
          <t>2014-12-17 15:37:55+00:00</t>
        </is>
      </c>
      <c r="D18572" t="inlineStr">
        <is>
          <t>add</t>
        </is>
      </c>
      <c r="E18572" t="inlineStr">
        <is>
          <t>elasticsearch</t>
        </is>
      </c>
      <c r="F18572">
        <f>=1.2.0</f>
        <v/>
      </c>
      <c r="G18572" t="inlineStr"/>
      <c r="H18572" t="inlineStr"/>
    </row>
    <row r="18573">
      <c r="A18573" t="inlineStr">
        <is>
          <t>osf.io</t>
        </is>
      </c>
      <c r="B18573" t="inlineStr">
        <is>
          <t>233c575c2d7073b16295b160b800785d1cae6d9d</t>
        </is>
      </c>
      <c r="C18573" t="inlineStr">
        <is>
          <t>2014-12-17 15:37:55+00:00</t>
        </is>
      </c>
      <c r="D18573" t="inlineStr">
        <is>
          <t>rem</t>
        </is>
      </c>
      <c r="E18573" t="inlineStr"/>
      <c r="F18573" t="inlineStr"/>
      <c r="G18573" t="inlineStr">
        <is>
          <t>pyelasticsearch</t>
        </is>
      </c>
      <c r="H18573">
        <f>=0.6.1</f>
        <v/>
      </c>
    </row>
    <row r="18574">
      <c r="A18574" t="inlineStr">
        <is>
          <t>osf.io</t>
        </is>
      </c>
      <c r="B18574" t="inlineStr">
        <is>
          <t>34fb770a6831db01c9730785461d0f630bef9a01</t>
        </is>
      </c>
      <c r="C18574" t="inlineStr">
        <is>
          <t>2015-01-16 18:02:34+00:00</t>
        </is>
      </c>
      <c r="D18574" t="inlineStr">
        <is>
          <t>verchange</t>
        </is>
      </c>
      <c r="E18574" t="inlineStr">
        <is>
          <t>elasticsearch</t>
        </is>
      </c>
      <c r="F18574">
        <f>=1.3.0</f>
        <v/>
      </c>
      <c r="G18574" t="inlineStr">
        <is>
          <t>elasticsearch</t>
        </is>
      </c>
      <c r="H18574">
        <f>=1.2.0</f>
        <v/>
      </c>
    </row>
    <row r="18575">
      <c r="A18575" t="inlineStr">
        <is>
          <t>osf.io</t>
        </is>
      </c>
      <c r="B18575" t="inlineStr">
        <is>
          <t>34fb770a6831db01c9730785461d0f630bef9a01</t>
        </is>
      </c>
      <c r="C18575" t="inlineStr">
        <is>
          <t>2015-01-16 18:02:34+00:00</t>
        </is>
      </c>
      <c r="D18575" t="inlineStr">
        <is>
          <t>verchange</t>
        </is>
      </c>
      <c r="E18575" t="inlineStr">
        <is>
          <t>bleach</t>
        </is>
      </c>
      <c r="F18575">
        <f>=1.4.1</f>
        <v/>
      </c>
      <c r="G18575" t="inlineStr">
        <is>
          <t>bleach</t>
        </is>
      </c>
      <c r="H18575">
        <f>=1.4</f>
        <v/>
      </c>
    </row>
    <row r="18576">
      <c r="A18576" t="inlineStr">
        <is>
          <t>osf.io</t>
        </is>
      </c>
      <c r="B18576" t="inlineStr">
        <is>
          <t>34fb770a6831db01c9730785461d0f630bef9a01</t>
        </is>
      </c>
      <c r="C18576" t="inlineStr">
        <is>
          <t>2015-01-16 18:02:34+00:00</t>
        </is>
      </c>
      <c r="D18576" t="inlineStr">
        <is>
          <t>verchange</t>
        </is>
      </c>
      <c r="E18576" t="inlineStr">
        <is>
          <t>raven</t>
        </is>
      </c>
      <c r="F18576">
        <f>=5.1.1</f>
        <v/>
      </c>
      <c r="G18576" t="inlineStr">
        <is>
          <t>raven</t>
        </is>
      </c>
      <c r="H18576">
        <f>=5.0.0</f>
        <v/>
      </c>
    </row>
    <row r="18577">
      <c r="A18577" t="inlineStr">
        <is>
          <t>osf.io</t>
        </is>
      </c>
      <c r="B18577" t="inlineStr">
        <is>
          <t>34fb770a6831db01c9730785461d0f630bef9a01</t>
        </is>
      </c>
      <c r="C18577" t="inlineStr">
        <is>
          <t>2015-01-16 18:02:34+00:00</t>
        </is>
      </c>
      <c r="D18577" t="inlineStr">
        <is>
          <t>verchange</t>
        </is>
      </c>
      <c r="E18577" t="inlineStr">
        <is>
          <t>celery</t>
        </is>
      </c>
      <c r="F18577">
        <f>=3.1.17</f>
        <v/>
      </c>
      <c r="G18577" t="inlineStr">
        <is>
          <t>celery</t>
        </is>
      </c>
      <c r="H18577">
        <f>=3.1.13</f>
        <v/>
      </c>
    </row>
    <row r="18578">
      <c r="A18578" t="inlineStr">
        <is>
          <t>osf.io</t>
        </is>
      </c>
      <c r="B18578" t="inlineStr">
        <is>
          <t>34fb770a6831db01c9730785461d0f630bef9a01</t>
        </is>
      </c>
      <c r="C18578" t="inlineStr">
        <is>
          <t>2015-01-16 18:02:34+00:00</t>
        </is>
      </c>
      <c r="D18578" t="inlineStr">
        <is>
          <t>verchange</t>
        </is>
      </c>
      <c r="E18578" t="inlineStr">
        <is>
          <t>furl</t>
        </is>
      </c>
      <c r="F18578">
        <f>=0.4.2</f>
        <v/>
      </c>
      <c r="G18578" t="inlineStr">
        <is>
          <t>furl</t>
        </is>
      </c>
      <c r="H18578">
        <f>=0.3.95</f>
        <v/>
      </c>
    </row>
    <row r="18579">
      <c r="A18579" t="inlineStr">
        <is>
          <t>osf.io</t>
        </is>
      </c>
      <c r="B18579" t="inlineStr">
        <is>
          <t>351656cd8c4c0f460c691e059cc436c81e770caf</t>
        </is>
      </c>
      <c r="C18579" t="inlineStr">
        <is>
          <t>2015-01-29 14:59:28+00:00</t>
        </is>
      </c>
      <c r="D18579" t="inlineStr">
        <is>
          <t>verchange</t>
        </is>
      </c>
      <c r="E18579" t="inlineStr">
        <is>
          <t>tornado</t>
        </is>
      </c>
      <c r="F18579">
        <f>=4.0.2</f>
        <v/>
      </c>
      <c r="G18579" t="inlineStr">
        <is>
          <t>tornado</t>
        </is>
      </c>
      <c r="H18579" t="inlineStr"/>
    </row>
    <row r="18580">
      <c r="A18580" t="inlineStr">
        <is>
          <t>osf.io</t>
        </is>
      </c>
      <c r="B18580" t="inlineStr">
        <is>
          <t>351656cd8c4c0f460c691e059cc436c81e770caf</t>
        </is>
      </c>
      <c r="C18580" t="inlineStr">
        <is>
          <t>2015-01-29 14:59:28+00:00</t>
        </is>
      </c>
      <c r="D18580" t="inlineStr">
        <is>
          <t>verchange</t>
        </is>
      </c>
      <c r="E18580" t="inlineStr">
        <is>
          <t>invoke</t>
        </is>
      </c>
      <c r="F18580">
        <f>=0.9.0</f>
        <v/>
      </c>
      <c r="G18580" t="inlineStr">
        <is>
          <t>invoke</t>
        </is>
      </c>
      <c r="H18580" t="inlineStr"/>
    </row>
    <row r="18581">
      <c r="A18581" t="inlineStr">
        <is>
          <t>osf.io</t>
        </is>
      </c>
      <c r="B18581" t="inlineStr">
        <is>
          <t>351656cd8c4c0f460c691e059cc436c81e770caf</t>
        </is>
      </c>
      <c r="C18581" t="inlineStr">
        <is>
          <t>2015-01-29 14:59:28+00:00</t>
        </is>
      </c>
      <c r="D18581" t="inlineStr">
        <is>
          <t>verchange</t>
        </is>
      </c>
      <c r="E18581" t="inlineStr">
        <is>
          <t>xmltodict</t>
        </is>
      </c>
      <c r="F18581">
        <f>=0.9.0</f>
        <v/>
      </c>
      <c r="G18581" t="inlineStr">
        <is>
          <t>xmltodict</t>
        </is>
      </c>
      <c r="H18581" t="inlineStr"/>
    </row>
    <row r="18582">
      <c r="A18582" t="inlineStr">
        <is>
          <t>osf.io</t>
        </is>
      </c>
      <c r="B18582" t="inlineStr">
        <is>
          <t>351656cd8c4c0f460c691e059cc436c81e770caf</t>
        </is>
      </c>
      <c r="C18582" t="inlineStr">
        <is>
          <t>2015-01-29 14:59:28+00:00</t>
        </is>
      </c>
      <c r="D18582" t="inlineStr">
        <is>
          <t>verchange</t>
        </is>
      </c>
      <c r="E18582" t="inlineStr">
        <is>
          <t>celery</t>
        </is>
      </c>
      <c r="F18582">
        <f>=3.1.17</f>
        <v/>
      </c>
      <c r="G18582" t="inlineStr">
        <is>
          <t>celery</t>
        </is>
      </c>
      <c r="H18582" t="inlineStr"/>
    </row>
    <row r="18583">
      <c r="A18583" t="inlineStr">
        <is>
          <t>osf.io</t>
        </is>
      </c>
      <c r="B18583" t="inlineStr">
        <is>
          <t>351656cd8c4c0f460c691e059cc436c81e770caf</t>
        </is>
      </c>
      <c r="C18583" t="inlineStr">
        <is>
          <t>2015-01-29 14:59:28+00:00</t>
        </is>
      </c>
      <c r="D18583" t="inlineStr">
        <is>
          <t>verchange</t>
        </is>
      </c>
      <c r="E18583" t="inlineStr">
        <is>
          <t>aiohttp</t>
        </is>
      </c>
      <c r="F18583">
        <f>=0.14.1</f>
        <v/>
      </c>
      <c r="G18583" t="inlineStr">
        <is>
          <t>aiohttp</t>
        </is>
      </c>
      <c r="H18583" t="inlineStr"/>
    </row>
    <row r="18584">
      <c r="A18584" t="inlineStr">
        <is>
          <t>osf.io</t>
        </is>
      </c>
      <c r="B18584" t="inlineStr">
        <is>
          <t>351656cd8c4c0f460c691e059cc436c81e770caf</t>
        </is>
      </c>
      <c r="C18584" t="inlineStr">
        <is>
          <t>2015-01-29 14:59:28+00:00</t>
        </is>
      </c>
      <c r="D18584" t="inlineStr">
        <is>
          <t>verchange</t>
        </is>
      </c>
      <c r="E18584" t="inlineStr">
        <is>
          <t>stevedore</t>
        </is>
      </c>
      <c r="F18584">
        <f>=1.2.0</f>
        <v/>
      </c>
      <c r="G18584" t="inlineStr">
        <is>
          <t>stevedore</t>
        </is>
      </c>
      <c r="H18584" t="inlineStr"/>
    </row>
    <row r="18585">
      <c r="A18585" t="inlineStr">
        <is>
          <t>osf.io</t>
        </is>
      </c>
      <c r="B18585" t="inlineStr">
        <is>
          <t>351656cd8c4c0f460c691e059cc436c81e770caf</t>
        </is>
      </c>
      <c r="C18585" t="inlineStr">
        <is>
          <t>2015-01-29 14:59:28+00:00</t>
        </is>
      </c>
      <c r="D18585" t="inlineStr">
        <is>
          <t>verchange</t>
        </is>
      </c>
      <c r="E18585" t="inlineStr">
        <is>
          <t>oauthlib</t>
        </is>
      </c>
      <c r="F18585">
        <f>=0.7.2</f>
        <v/>
      </c>
      <c r="G18585" t="inlineStr">
        <is>
          <t>oauthlib</t>
        </is>
      </c>
      <c r="H18585" t="inlineStr"/>
    </row>
    <row r="18586">
      <c r="A18586" t="inlineStr">
        <is>
          <t>osf.io</t>
        </is>
      </c>
      <c r="B18586" t="inlineStr">
        <is>
          <t>351656cd8c4c0f460c691e059cc436c81e770caf</t>
        </is>
      </c>
      <c r="C18586" t="inlineStr">
        <is>
          <t>2015-01-29 14:59:28+00:00</t>
        </is>
      </c>
      <c r="D18586" t="inlineStr">
        <is>
          <t>verchange</t>
        </is>
      </c>
      <c r="E18586" t="inlineStr">
        <is>
          <t>redis</t>
        </is>
      </c>
      <c r="F18586">
        <f>=2.10.3</f>
        <v/>
      </c>
      <c r="G18586" t="inlineStr">
        <is>
          <t>redis</t>
        </is>
      </c>
      <c r="H18586" t="inlineStr"/>
    </row>
    <row r="18587">
      <c r="A18587" t="inlineStr">
        <is>
          <t>osf.io</t>
        </is>
      </c>
      <c r="B18587" t="inlineStr">
        <is>
          <t>351656cd8c4c0f460c691e059cc436c81e770caf</t>
        </is>
      </c>
      <c r="C18587" t="inlineStr">
        <is>
          <t>2015-01-29 14:59:28+00:00</t>
        </is>
      </c>
      <c r="D18587" t="inlineStr">
        <is>
          <t>verchange</t>
        </is>
      </c>
      <c r="E18587" t="inlineStr">
        <is>
          <t>furl</t>
        </is>
      </c>
      <c r="F18587">
        <f>=0.4.2</f>
        <v/>
      </c>
      <c r="G18587" t="inlineStr">
        <is>
          <t>furl</t>
        </is>
      </c>
      <c r="H18587" t="inlineStr"/>
    </row>
    <row r="18588">
      <c r="A18588" t="inlineStr">
        <is>
          <t>osf.io</t>
        </is>
      </c>
      <c r="B18588" t="inlineStr">
        <is>
          <t>14533565dea0881cd040ad24baef60014923cb87</t>
        </is>
      </c>
      <c r="C18588" t="inlineStr">
        <is>
          <t>2015-01-30 01:10:41+00:00</t>
        </is>
      </c>
      <c r="D18588" t="inlineStr">
        <is>
          <t>verchange</t>
        </is>
      </c>
      <c r="E18588" t="inlineStr">
        <is>
          <t>furl</t>
        </is>
      </c>
      <c r="F18588">
        <f>=0.4.4</f>
        <v/>
      </c>
      <c r="G18588" t="inlineStr">
        <is>
          <t>furl</t>
        </is>
      </c>
      <c r="H18588">
        <f>=0.4.2</f>
        <v/>
      </c>
    </row>
    <row r="18589">
      <c r="A18589" t="inlineStr">
        <is>
          <t>osf.io</t>
        </is>
      </c>
      <c r="B18589" t="inlineStr">
        <is>
          <t>9810f3ac011c1deb3af33f8ba174c9ce8f057190</t>
        </is>
      </c>
      <c r="C18589" t="inlineStr">
        <is>
          <t>2015-02-16 04:45:26+00:00</t>
        </is>
      </c>
      <c r="D18589" t="inlineStr">
        <is>
          <t>add</t>
        </is>
      </c>
      <c r="E18589" t="inlineStr">
        <is>
          <t>flask</t>
        </is>
      </c>
      <c r="F18589" t="inlineStr"/>
      <c r="G18589" t="inlineStr"/>
      <c r="H18589" t="inlineStr"/>
    </row>
    <row r="18590">
      <c r="A18590" t="inlineStr">
        <is>
          <t>osf.io</t>
        </is>
      </c>
      <c r="B18590" t="inlineStr">
        <is>
          <t>9810f3ac011c1deb3af33f8ba174c9ce8f057190</t>
        </is>
      </c>
      <c r="C18590" t="inlineStr">
        <is>
          <t>2015-02-16 04:45:26+00:00</t>
        </is>
      </c>
      <c r="D18590" t="inlineStr">
        <is>
          <t>add</t>
        </is>
      </c>
      <c r="E18590" t="inlineStr">
        <is>
          <t>pymongo</t>
        </is>
      </c>
      <c r="F18590" t="inlineStr"/>
      <c r="G18590" t="inlineStr"/>
      <c r="H18590" t="inlineStr"/>
    </row>
    <row r="18591">
      <c r="A18591" t="inlineStr">
        <is>
          <t>osf.io</t>
        </is>
      </c>
      <c r="B18591" t="inlineStr">
        <is>
          <t>9810f3ac011c1deb3af33f8ba174c9ce8f057190</t>
        </is>
      </c>
      <c r="C18591" t="inlineStr">
        <is>
          <t>2015-02-16 04:45:26+00:00</t>
        </is>
      </c>
      <c r="D18591" t="inlineStr">
        <is>
          <t>add</t>
        </is>
      </c>
      <c r="E18591" t="inlineStr">
        <is>
          <t>mako</t>
        </is>
      </c>
      <c r="F18591" t="inlineStr"/>
      <c r="G18591" t="inlineStr"/>
      <c r="H18591" t="inlineStr"/>
    </row>
    <row r="18592">
      <c r="A18592" t="inlineStr">
        <is>
          <t>osf.io</t>
        </is>
      </c>
      <c r="B18592" t="inlineStr">
        <is>
          <t>9810f3ac011c1deb3af33f8ba174c9ce8f057190</t>
        </is>
      </c>
      <c r="C18592" t="inlineStr">
        <is>
          <t>2015-02-16 04:45:26+00:00</t>
        </is>
      </c>
      <c r="D18592" t="inlineStr">
        <is>
          <t>add</t>
        </is>
      </c>
      <c r="E18592" t="inlineStr">
        <is>
          <t>beaker</t>
        </is>
      </c>
      <c r="F18592" t="inlineStr"/>
      <c r="G18592" t="inlineStr"/>
      <c r="H18592" t="inlineStr"/>
    </row>
    <row r="18593">
      <c r="A18593" t="inlineStr">
        <is>
          <t>osf.io</t>
        </is>
      </c>
      <c r="B18593" t="inlineStr">
        <is>
          <t>9810f3ac011c1deb3af33f8ba174c9ce8f057190</t>
        </is>
      </c>
      <c r="C18593" t="inlineStr">
        <is>
          <t>2015-02-16 04:45:26+00:00</t>
        </is>
      </c>
      <c r="D18593" t="inlineStr">
        <is>
          <t>add</t>
        </is>
      </c>
      <c r="E18593" t="inlineStr">
        <is>
          <t>decorator</t>
        </is>
      </c>
      <c r="F18593" t="inlineStr"/>
      <c r="G18593" t="inlineStr"/>
      <c r="H18593" t="inlineStr"/>
    </row>
    <row r="18594">
      <c r="A18594" t="inlineStr">
        <is>
          <t>osf.io</t>
        </is>
      </c>
      <c r="B18594" t="inlineStr">
        <is>
          <t>9810f3ac011c1deb3af33f8ba174c9ce8f057190</t>
        </is>
      </c>
      <c r="C18594" t="inlineStr">
        <is>
          <t>2015-02-16 04:45:26+00:00</t>
        </is>
      </c>
      <c r="D18594" t="inlineStr">
        <is>
          <t>add</t>
        </is>
      </c>
      <c r="E18594" t="inlineStr">
        <is>
          <t>wtforms</t>
        </is>
      </c>
      <c r="F18594" t="inlineStr"/>
      <c r="G18594" t="inlineStr"/>
      <c r="H18594" t="inlineStr"/>
    </row>
    <row r="18595">
      <c r="A18595" t="inlineStr">
        <is>
          <t>osf.io</t>
        </is>
      </c>
      <c r="B18595" t="inlineStr">
        <is>
          <t>9810f3ac011c1deb3af33f8ba174c9ce8f057190</t>
        </is>
      </c>
      <c r="C18595" t="inlineStr">
        <is>
          <t>2015-02-16 04:45:26+00:00</t>
        </is>
      </c>
      <c r="D18595" t="inlineStr">
        <is>
          <t>add</t>
        </is>
      </c>
      <c r="E18595" t="inlineStr">
        <is>
          <t>wtforms-recaptcha</t>
        </is>
      </c>
      <c r="F18595" t="inlineStr"/>
      <c r="G18595" t="inlineStr"/>
      <c r="H18595" t="inlineStr"/>
    </row>
    <row r="18596">
      <c r="A18596" t="inlineStr">
        <is>
          <t>osf.io</t>
        </is>
      </c>
      <c r="B18596" t="inlineStr">
        <is>
          <t>9810f3ac011c1deb3af33f8ba174c9ce8f057190</t>
        </is>
      </c>
      <c r="C18596" t="inlineStr">
        <is>
          <t>2015-02-16 04:45:26+00:00</t>
        </is>
      </c>
      <c r="D18596" t="inlineStr">
        <is>
          <t>add</t>
        </is>
      </c>
      <c r="E18596" t="inlineStr">
        <is>
          <t>topia.termextract</t>
        </is>
      </c>
      <c r="F18596" t="inlineStr"/>
      <c r="G18596" t="inlineStr"/>
      <c r="H18596" t="inlineStr"/>
    </row>
    <row r="18597">
      <c r="A18597" t="inlineStr">
        <is>
          <t>osf.io</t>
        </is>
      </c>
      <c r="B18597" t="inlineStr">
        <is>
          <t>9810f3ac011c1deb3af33f8ba174c9ce8f057190</t>
        </is>
      </c>
      <c r="C18597" t="inlineStr">
        <is>
          <t>2015-02-16 04:45:26+00:00</t>
        </is>
      </c>
      <c r="D18597" t="inlineStr">
        <is>
          <t>add</t>
        </is>
      </c>
      <c r="E18597" t="inlineStr">
        <is>
          <t>BeautifulSoup</t>
        </is>
      </c>
      <c r="F18597" t="inlineStr"/>
      <c r="G18597" t="inlineStr"/>
      <c r="H18597" t="inlineStr"/>
    </row>
    <row r="18598">
      <c r="A18598" t="inlineStr">
        <is>
          <t>osf.io</t>
        </is>
      </c>
      <c r="B18598" t="inlineStr">
        <is>
          <t>9810f3ac011c1deb3af33f8ba174c9ce8f057190</t>
        </is>
      </c>
      <c r="C18598" t="inlineStr">
        <is>
          <t>2015-02-16 04:45:26+00:00</t>
        </is>
      </c>
      <c r="D18598" t="inlineStr">
        <is>
          <t>add</t>
        </is>
      </c>
      <c r="E18598" t="inlineStr">
        <is>
          <t>py-bcrypt</t>
        </is>
      </c>
      <c r="F18598" t="inlineStr"/>
      <c r="G18598" t="inlineStr"/>
      <c r="H18598" t="inlineStr"/>
    </row>
    <row r="18599">
      <c r="A18599" t="inlineStr">
        <is>
          <t>osf.io</t>
        </is>
      </c>
      <c r="B18599" t="inlineStr">
        <is>
          <t>9810f3ac011c1deb3af33f8ba174c9ce8f057190</t>
        </is>
      </c>
      <c r="C18599" t="inlineStr">
        <is>
          <t>2015-02-16 04:45:26+00:00</t>
        </is>
      </c>
      <c r="D18599" t="inlineStr">
        <is>
          <t>add</t>
        </is>
      </c>
      <c r="E18599" t="inlineStr">
        <is>
          <t>Markdown</t>
        </is>
      </c>
      <c r="F18599" t="inlineStr"/>
      <c r="G18599" t="inlineStr"/>
      <c r="H18599" t="inlineStr"/>
    </row>
    <row r="18600">
      <c r="A18600" t="inlineStr">
        <is>
          <t>osf.io</t>
        </is>
      </c>
      <c r="B18600" t="inlineStr">
        <is>
          <t>9810f3ac011c1deb3af33f8ba174c9ce8f057190</t>
        </is>
      </c>
      <c r="C18600" t="inlineStr">
        <is>
          <t>2015-02-16 04:45:26+00:00</t>
        </is>
      </c>
      <c r="D18600" t="inlineStr">
        <is>
          <t>add</t>
        </is>
      </c>
      <c r="E18600" t="inlineStr">
        <is>
          <t>pytz</t>
        </is>
      </c>
      <c r="F18600" t="inlineStr"/>
      <c r="G18600" t="inlineStr"/>
      <c r="H18600" t="inlineStr"/>
    </row>
    <row r="18601">
      <c r="A18601" t="inlineStr">
        <is>
          <t>osf.io</t>
        </is>
      </c>
      <c r="B18601" t="inlineStr">
        <is>
          <t>9810f3ac011c1deb3af33f8ba174c9ce8f057190</t>
        </is>
      </c>
      <c r="C18601" t="inlineStr">
        <is>
          <t>2015-02-16 04:45:26+00:00</t>
        </is>
      </c>
      <c r="D18601" t="inlineStr">
        <is>
          <t>add</t>
        </is>
      </c>
      <c r="E18601" t="inlineStr">
        <is>
          <t>dulwich</t>
        </is>
      </c>
      <c r="F18601" t="inlineStr"/>
      <c r="G18601" t="inlineStr"/>
      <c r="H18601" t="inlineStr"/>
    </row>
    <row r="18602">
      <c r="A18602" t="inlineStr">
        <is>
          <t>osf.io</t>
        </is>
      </c>
      <c r="B18602" t="inlineStr">
        <is>
          <t>9810f3ac011c1deb3af33f8ba174c9ce8f057190</t>
        </is>
      </c>
      <c r="C18602" t="inlineStr">
        <is>
          <t>2015-02-16 04:45:26+00:00</t>
        </is>
      </c>
      <c r="D18602" t="inlineStr">
        <is>
          <t>add</t>
        </is>
      </c>
      <c r="E18602" t="inlineStr">
        <is>
          <t>scrubber</t>
        </is>
      </c>
      <c r="F18602" t="inlineStr"/>
      <c r="G18602" t="inlineStr"/>
      <c r="H18602" t="inlineStr"/>
    </row>
    <row r="18603">
      <c r="A18603" t="inlineStr">
        <is>
          <t>osf.io</t>
        </is>
      </c>
      <c r="B18603" t="inlineStr">
        <is>
          <t>9810f3ac011c1deb3af33f8ba174c9ce8f057190</t>
        </is>
      </c>
      <c r="C18603" t="inlineStr">
        <is>
          <t>2015-02-16 04:45:26+00:00</t>
        </is>
      </c>
      <c r="D18603" t="inlineStr">
        <is>
          <t>add</t>
        </is>
      </c>
      <c r="E18603" t="inlineStr">
        <is>
          <t>pygments</t>
        </is>
      </c>
      <c r="F18603" t="inlineStr"/>
      <c r="G18603" t="inlineStr"/>
      <c r="H18603" t="inlineStr"/>
    </row>
    <row r="18604">
      <c r="A18604" t="inlineStr">
        <is>
          <t>osf.io</t>
        </is>
      </c>
      <c r="B18604" t="inlineStr">
        <is>
          <t>9810f3ac011c1deb3af33f8ba174c9ce8f057190</t>
        </is>
      </c>
      <c r="C18604" t="inlineStr">
        <is>
          <t>2015-02-16 04:45:26+00:00</t>
        </is>
      </c>
      <c r="D18604" t="inlineStr">
        <is>
          <t>rem</t>
        </is>
      </c>
      <c r="E18604" t="inlineStr"/>
      <c r="F18604" t="inlineStr"/>
      <c r="G18604" t="inlineStr">
        <is>
          <t>aiohttp</t>
        </is>
      </c>
      <c r="H18604">
        <f>=0.14.1</f>
        <v/>
      </c>
    </row>
    <row r="18605">
      <c r="A18605" t="inlineStr">
        <is>
          <t>osf.io</t>
        </is>
      </c>
      <c r="B18605" t="inlineStr">
        <is>
          <t>9810f3ac011c1deb3af33f8ba174c9ce8f057190</t>
        </is>
      </c>
      <c r="C18605" t="inlineStr">
        <is>
          <t>2015-02-16 04:45:26+00:00</t>
        </is>
      </c>
      <c r="D18605" t="inlineStr">
        <is>
          <t>rem</t>
        </is>
      </c>
      <c r="E18605" t="inlineStr"/>
      <c r="F18605" t="inlineStr"/>
      <c r="G18605" t="inlineStr">
        <is>
          <t>celery</t>
        </is>
      </c>
      <c r="H18605">
        <f>=3.1.17</f>
        <v/>
      </c>
    </row>
    <row r="18606">
      <c r="A18606" t="inlineStr">
        <is>
          <t>osf.io</t>
        </is>
      </c>
      <c r="B18606" t="inlineStr">
        <is>
          <t>9810f3ac011c1deb3af33f8ba174c9ce8f057190</t>
        </is>
      </c>
      <c r="C18606" t="inlineStr">
        <is>
          <t>2015-02-16 04:45:26+00:00</t>
        </is>
      </c>
      <c r="D18606" t="inlineStr">
        <is>
          <t>rem</t>
        </is>
      </c>
      <c r="E18606" t="inlineStr"/>
      <c r="F18606" t="inlineStr"/>
      <c r="G18606" t="inlineStr">
        <is>
          <t>furl</t>
        </is>
      </c>
      <c r="H18606">
        <f>=0.4.2</f>
        <v/>
      </c>
    </row>
    <row r="18607">
      <c r="A18607" t="inlineStr">
        <is>
          <t>osf.io</t>
        </is>
      </c>
      <c r="B18607" t="inlineStr">
        <is>
          <t>9810f3ac011c1deb3af33f8ba174c9ce8f057190</t>
        </is>
      </c>
      <c r="C18607" t="inlineStr">
        <is>
          <t>2015-02-16 04:45:26+00:00</t>
        </is>
      </c>
      <c r="D18607" t="inlineStr">
        <is>
          <t>rem</t>
        </is>
      </c>
      <c r="E18607" t="inlineStr"/>
      <c r="F18607" t="inlineStr"/>
      <c r="G18607" t="inlineStr">
        <is>
          <t>invoke</t>
        </is>
      </c>
      <c r="H18607">
        <f>=0.9.0</f>
        <v/>
      </c>
    </row>
    <row r="18608">
      <c r="A18608" t="inlineStr">
        <is>
          <t>osf.io</t>
        </is>
      </c>
      <c r="B18608" t="inlineStr">
        <is>
          <t>9810f3ac011c1deb3af33f8ba174c9ce8f057190</t>
        </is>
      </c>
      <c r="C18608" t="inlineStr">
        <is>
          <t>2015-02-16 04:45:26+00:00</t>
        </is>
      </c>
      <c r="D18608" t="inlineStr">
        <is>
          <t>rem</t>
        </is>
      </c>
      <c r="E18608" t="inlineStr"/>
      <c r="F18608" t="inlineStr"/>
      <c r="G18608" t="inlineStr">
        <is>
          <t>oauthlib</t>
        </is>
      </c>
      <c r="H18608">
        <f>=0.7.2</f>
        <v/>
      </c>
    </row>
    <row r="18609">
      <c r="A18609" t="inlineStr">
        <is>
          <t>osf.io</t>
        </is>
      </c>
      <c r="B18609" t="inlineStr">
        <is>
          <t>9810f3ac011c1deb3af33f8ba174c9ce8f057190</t>
        </is>
      </c>
      <c r="C18609" t="inlineStr">
        <is>
          <t>2015-02-16 04:45:26+00:00</t>
        </is>
      </c>
      <c r="D18609" t="inlineStr">
        <is>
          <t>rem</t>
        </is>
      </c>
      <c r="E18609" t="inlineStr"/>
      <c r="F18609" t="inlineStr"/>
      <c r="G18609" t="inlineStr">
        <is>
          <t>redis</t>
        </is>
      </c>
      <c r="H18609">
        <f>=2.10.3</f>
        <v/>
      </c>
    </row>
    <row r="18610">
      <c r="A18610" t="inlineStr">
        <is>
          <t>osf.io</t>
        </is>
      </c>
      <c r="B18610" t="inlineStr">
        <is>
          <t>9810f3ac011c1deb3af33f8ba174c9ce8f057190</t>
        </is>
      </c>
      <c r="C18610" t="inlineStr">
        <is>
          <t>2015-02-16 04:45:26+00:00</t>
        </is>
      </c>
      <c r="D18610" t="inlineStr">
        <is>
          <t>rem</t>
        </is>
      </c>
      <c r="E18610" t="inlineStr"/>
      <c r="F18610" t="inlineStr"/>
      <c r="G18610" t="inlineStr">
        <is>
          <t>stevedore</t>
        </is>
      </c>
      <c r="H18610">
        <f>=1.2.0</f>
        <v/>
      </c>
    </row>
    <row r="18611">
      <c r="A18611" t="inlineStr">
        <is>
          <t>osf.io</t>
        </is>
      </c>
      <c r="B18611" t="inlineStr">
        <is>
          <t>9810f3ac011c1deb3af33f8ba174c9ce8f057190</t>
        </is>
      </c>
      <c r="C18611" t="inlineStr">
        <is>
          <t>2015-02-16 04:45:26+00:00</t>
        </is>
      </c>
      <c r="D18611" t="inlineStr">
        <is>
          <t>rem</t>
        </is>
      </c>
      <c r="E18611" t="inlineStr"/>
      <c r="F18611" t="inlineStr"/>
      <c r="G18611" t="inlineStr">
        <is>
          <t>tornado</t>
        </is>
      </c>
      <c r="H18611">
        <f>=4.0.2</f>
        <v/>
      </c>
    </row>
    <row r="18612">
      <c r="A18612" t="inlineStr">
        <is>
          <t>osf.io</t>
        </is>
      </c>
      <c r="B18612" t="inlineStr">
        <is>
          <t>9810f3ac011c1deb3af33f8ba174c9ce8f057190</t>
        </is>
      </c>
      <c r="C18612" t="inlineStr">
        <is>
          <t>2015-02-16 04:45:26+00:00</t>
        </is>
      </c>
      <c r="D18612" t="inlineStr">
        <is>
          <t>rem</t>
        </is>
      </c>
      <c r="E18612" t="inlineStr"/>
      <c r="F18612" t="inlineStr"/>
      <c r="G18612" t="inlineStr">
        <is>
          <t>xmltodict</t>
        </is>
      </c>
      <c r="H18612">
        <f>=0.9.0</f>
        <v/>
      </c>
    </row>
    <row r="18613">
      <c r="A18613" t="inlineStr">
        <is>
          <t>osf.io</t>
        </is>
      </c>
      <c r="B18613" t="inlineStr">
        <is>
          <t>45f5863fc8cac8708a6c129135eb177a5cb6a334</t>
        </is>
      </c>
      <c r="C18613" t="inlineStr">
        <is>
          <t>2015-02-27 20:18:43+00:00</t>
        </is>
      </c>
      <c r="D18613" t="inlineStr">
        <is>
          <t>add</t>
        </is>
      </c>
      <c r="E18613" t="inlineStr">
        <is>
          <t>google-api-python-client</t>
        </is>
      </c>
      <c r="F18613">
        <f>=1.2</f>
        <v/>
      </c>
      <c r="G18613" t="inlineStr"/>
      <c r="H18613" t="inlineStr"/>
    </row>
    <row r="18614">
      <c r="A18614" t="inlineStr">
        <is>
          <t>osf.io</t>
        </is>
      </c>
      <c r="B18614" t="inlineStr">
        <is>
          <t>45f5863fc8cac8708a6c129135eb177a5cb6a334</t>
        </is>
      </c>
      <c r="C18614" t="inlineStr">
        <is>
          <t>2015-02-27 20:18:43+00:00</t>
        </is>
      </c>
      <c r="D18614" t="inlineStr">
        <is>
          <t>rem</t>
        </is>
      </c>
      <c r="E18614" t="inlineStr"/>
      <c r="F18614" t="inlineStr"/>
      <c r="G18614" t="inlineStr">
        <is>
          <t>webassets</t>
        </is>
      </c>
      <c r="H18614">
        <f>=0.10.1</f>
        <v/>
      </c>
    </row>
    <row r="18615">
      <c r="A18615" t="inlineStr">
        <is>
          <t>osf.io</t>
        </is>
      </c>
      <c r="B18615" t="inlineStr">
        <is>
          <t>45f5863fc8cac8708a6c129135eb177a5cb6a334</t>
        </is>
      </c>
      <c r="C18615" t="inlineStr">
        <is>
          <t>2015-02-27 20:18:43+00:00</t>
        </is>
      </c>
      <c r="D18615" t="inlineStr">
        <is>
          <t>rem</t>
        </is>
      </c>
      <c r="E18615" t="inlineStr"/>
      <c r="F18615" t="inlineStr"/>
      <c r="G18615" t="inlineStr">
        <is>
          <t>jsmin</t>
        </is>
      </c>
      <c r="H18615" t="inlineStr">
        <is>
          <t>&gt;=2.0.7</t>
        </is>
      </c>
    </row>
    <row r="18616">
      <c r="A18616" t="inlineStr">
        <is>
          <t>osf.io</t>
        </is>
      </c>
      <c r="B18616" t="inlineStr">
        <is>
          <t>45f5863fc8cac8708a6c129135eb177a5cb6a334</t>
        </is>
      </c>
      <c r="C18616" t="inlineStr">
        <is>
          <t>2015-02-27 20:18:43+00:00</t>
        </is>
      </c>
      <c r="D18616" t="inlineStr">
        <is>
          <t>rem</t>
        </is>
      </c>
      <c r="E18616" t="inlineStr"/>
      <c r="F18616" t="inlineStr"/>
      <c r="G18616" t="inlineStr">
        <is>
          <t>cssmin</t>
        </is>
      </c>
      <c r="H18616" t="inlineStr">
        <is>
          <t>&gt;=0.2.0</t>
        </is>
      </c>
    </row>
    <row r="18617">
      <c r="A18617" t="inlineStr">
        <is>
          <t>osf.io</t>
        </is>
      </c>
      <c r="B18617" t="inlineStr">
        <is>
          <t>ea7d030ea11d97318b207556cee4344969beac0a</t>
        </is>
      </c>
      <c r="C18617" t="inlineStr">
        <is>
          <t>2015-03-05 21:34:13+00:00</t>
        </is>
      </c>
      <c r="D18617" t="inlineStr">
        <is>
          <t>add</t>
        </is>
      </c>
      <c r="E18617" t="inlineStr">
        <is>
          <t>python-crontab</t>
        </is>
      </c>
      <c r="F18617">
        <f>=1.9.2</f>
        <v/>
      </c>
      <c r="G18617" t="inlineStr"/>
      <c r="H18617" t="inlineStr"/>
    </row>
    <row r="18618">
      <c r="A18618" t="inlineStr">
        <is>
          <t>osf.io</t>
        </is>
      </c>
      <c r="B18618" t="inlineStr">
        <is>
          <t>01f30bbd05428f4c2e3eaf282dfff843ce0636dc</t>
        </is>
      </c>
      <c r="C18618" t="inlineStr">
        <is>
          <t>2015-03-09 19:58:17+00:00</t>
        </is>
      </c>
      <c r="D18618" t="inlineStr">
        <is>
          <t>verchange</t>
        </is>
      </c>
      <c r="E18618" t="inlineStr">
        <is>
          <t>requests</t>
        </is>
      </c>
      <c r="F18618">
        <f>=2.5.3</f>
        <v/>
      </c>
      <c r="G18618" t="inlineStr">
        <is>
          <t>requests</t>
        </is>
      </c>
      <c r="H18618">
        <f>=2.4.1</f>
        <v/>
      </c>
    </row>
    <row r="18619">
      <c r="A18619" t="inlineStr">
        <is>
          <t>osf.io</t>
        </is>
      </c>
      <c r="B18619" t="inlineStr">
        <is>
          <t>013aa324f875678e5a7e910cacd13efdf8e80b30</t>
        </is>
      </c>
      <c r="C18619" t="inlineStr">
        <is>
          <t>2015-03-19 13:40:11+00:00</t>
        </is>
      </c>
      <c r="D18619" t="inlineStr">
        <is>
          <t>add</t>
        </is>
      </c>
      <c r="E18619" t="inlineStr">
        <is>
          <t>Babel</t>
        </is>
      </c>
      <c r="F18619">
        <f>=1.3</f>
        <v/>
      </c>
      <c r="G18619" t="inlineStr"/>
      <c r="H18619" t="inlineStr"/>
    </row>
    <row r="18620">
      <c r="A18620" t="inlineStr">
        <is>
          <t>osf.io</t>
        </is>
      </c>
      <c r="B18620" t="inlineStr">
        <is>
          <t>013aa324f875678e5a7e910cacd13efdf8e80b30</t>
        </is>
      </c>
      <c r="C18620" t="inlineStr">
        <is>
          <t>2015-03-19 13:40:11+00:00</t>
        </is>
      </c>
      <c r="D18620" t="inlineStr">
        <is>
          <t>add</t>
        </is>
      </c>
      <c r="E18620" t="inlineStr">
        <is>
          <t>webcolors</t>
        </is>
      </c>
      <c r="F18620">
        <f>=1.4</f>
        <v/>
      </c>
      <c r="G18620" t="inlineStr"/>
      <c r="H18620" t="inlineStr"/>
    </row>
    <row r="18621">
      <c r="A18621" t="inlineStr">
        <is>
          <t>osf.io</t>
        </is>
      </c>
      <c r="B18621" t="inlineStr">
        <is>
          <t>013aa324f875678e5a7e910cacd13efdf8e80b30</t>
        </is>
      </c>
      <c r="C18621" t="inlineStr">
        <is>
          <t>2015-03-19 13:40:11+00:00</t>
        </is>
      </c>
      <c r="D18621" t="inlineStr">
        <is>
          <t>rem</t>
        </is>
      </c>
      <c r="E18621" t="inlineStr"/>
      <c r="F18621" t="inlineStr"/>
      <c r="G18621" t="inlineStr">
        <is>
          <t>dulwich</t>
        </is>
      </c>
      <c r="H18621">
        <f>=0.9.4</f>
        <v/>
      </c>
    </row>
    <row r="18622">
      <c r="A18622" t="inlineStr">
        <is>
          <t>osf.io</t>
        </is>
      </c>
      <c r="B18622" t="inlineStr">
        <is>
          <t>aa09c4868adcfa1467cb8dd229711e78f54f6cbc</t>
        </is>
      </c>
      <c r="C18622" t="inlineStr">
        <is>
          <t>2015-04-27 14:48:09+00:00</t>
        </is>
      </c>
      <c r="D18622" t="inlineStr">
        <is>
          <t>add</t>
        </is>
      </c>
      <c r="E18622" t="inlineStr">
        <is>
          <t>Werkzeug</t>
        </is>
      </c>
      <c r="F18622">
        <f>=0.10.4</f>
        <v/>
      </c>
      <c r="G18622" t="inlineStr"/>
      <c r="H18622" t="inlineStr"/>
    </row>
    <row r="18623">
      <c r="A18623" t="inlineStr">
        <is>
          <t>osf.io</t>
        </is>
      </c>
      <c r="B18623" t="inlineStr">
        <is>
          <t>0868aff65f1ad86dccecc73a7ce027ba5b61b426</t>
        </is>
      </c>
      <c r="C18623" t="inlineStr">
        <is>
          <t>2015-04-30 21:43:37+00:00</t>
        </is>
      </c>
      <c r="D18623" t="inlineStr">
        <is>
          <t>add</t>
        </is>
      </c>
      <c r="E18623" t="inlineStr">
        <is>
          <t>html5lib</t>
        </is>
      </c>
      <c r="F18623">
        <f>=0.999</f>
        <v/>
      </c>
      <c r="G18623" t="inlineStr"/>
      <c r="H18623" t="inlineStr"/>
    </row>
    <row r="18624">
      <c r="A18624" t="inlineStr">
        <is>
          <t>osf.io</t>
        </is>
      </c>
      <c r="B18624" t="inlineStr">
        <is>
          <t>ac823bc9e54cf3e1eb6606872134bb47c7ae80bd</t>
        </is>
      </c>
      <c r="C18624" t="inlineStr">
        <is>
          <t>2015-05-04 18:23:43+00:00</t>
        </is>
      </c>
      <c r="D18624" t="inlineStr">
        <is>
          <t>verchange</t>
        </is>
      </c>
      <c r="E18624" t="inlineStr">
        <is>
          <t>requests-oauthlib</t>
        </is>
      </c>
      <c r="F18624">
        <f>=0.5.0</f>
        <v/>
      </c>
      <c r="G18624" t="inlineStr">
        <is>
          <t>requests-oauthlib</t>
        </is>
      </c>
      <c r="H18624" t="inlineStr">
        <is>
          <t>&gt;=0.4.1</t>
        </is>
      </c>
    </row>
    <row r="18625">
      <c r="A18625" t="inlineStr">
        <is>
          <t>osf.io</t>
        </is>
      </c>
      <c r="B18625" t="inlineStr">
        <is>
          <t>b0a05f11a2308fbb66c7fb028cf6cff127239cba</t>
        </is>
      </c>
      <c r="C18625" t="inlineStr">
        <is>
          <t>2015-05-26 01:16:18+00:00</t>
        </is>
      </c>
      <c r="D18625" t="inlineStr">
        <is>
          <t>verchange</t>
        </is>
      </c>
      <c r="E18625" t="inlineStr">
        <is>
          <t>celery</t>
        </is>
      </c>
      <c r="F18625">
        <f>=3.1.17</f>
        <v/>
      </c>
      <c r="G18625" t="inlineStr">
        <is>
          <t>celery</t>
        </is>
      </c>
      <c r="H18625">
        <f>=3.0.21</f>
        <v/>
      </c>
    </row>
    <row r="18626">
      <c r="A18626" t="inlineStr">
        <is>
          <t>osf.io</t>
        </is>
      </c>
      <c r="B18626" t="inlineStr">
        <is>
          <t>b0a05f11a2308fbb66c7fb028cf6cff127239cba</t>
        </is>
      </c>
      <c r="C18626" t="inlineStr">
        <is>
          <t>2015-05-26 01:16:18+00:00</t>
        </is>
      </c>
      <c r="D18626" t="inlineStr">
        <is>
          <t>add</t>
        </is>
      </c>
      <c r="E18626" t="inlineStr">
        <is>
          <t>aiohttp</t>
        </is>
      </c>
      <c r="F18626">
        <f>=0.14.1</f>
        <v/>
      </c>
      <c r="G18626" t="inlineStr"/>
      <c r="H18626" t="inlineStr"/>
    </row>
    <row r="18627">
      <c r="A18627" t="inlineStr">
        <is>
          <t>osf.io</t>
        </is>
      </c>
      <c r="B18627" t="inlineStr">
        <is>
          <t>b0a05f11a2308fbb66c7fb028cf6cff127239cba</t>
        </is>
      </c>
      <c r="C18627" t="inlineStr">
        <is>
          <t>2015-05-26 01:16:18+00:00</t>
        </is>
      </c>
      <c r="D18627" t="inlineStr">
        <is>
          <t>add</t>
        </is>
      </c>
      <c r="E18627" t="inlineStr">
        <is>
          <t>furl</t>
        </is>
      </c>
      <c r="F18627">
        <f>=0.4.2</f>
        <v/>
      </c>
      <c r="G18627" t="inlineStr"/>
      <c r="H18627" t="inlineStr"/>
    </row>
    <row r="18628">
      <c r="A18628" t="inlineStr">
        <is>
          <t>osf.io</t>
        </is>
      </c>
      <c r="B18628" t="inlineStr">
        <is>
          <t>b0a05f11a2308fbb66c7fb028cf6cff127239cba</t>
        </is>
      </c>
      <c r="C18628" t="inlineStr">
        <is>
          <t>2015-05-26 01:16:18+00:00</t>
        </is>
      </c>
      <c r="D18628" t="inlineStr">
        <is>
          <t>add</t>
        </is>
      </c>
      <c r="E18628" t="inlineStr">
        <is>
          <t>invoke</t>
        </is>
      </c>
      <c r="F18628">
        <f>=0.9.0</f>
        <v/>
      </c>
      <c r="G18628" t="inlineStr"/>
      <c r="H18628" t="inlineStr"/>
    </row>
    <row r="18629">
      <c r="A18629" t="inlineStr">
        <is>
          <t>osf.io</t>
        </is>
      </c>
      <c r="B18629" t="inlineStr">
        <is>
          <t>b0a05f11a2308fbb66c7fb028cf6cff127239cba</t>
        </is>
      </c>
      <c r="C18629" t="inlineStr">
        <is>
          <t>2015-05-26 01:16:18+00:00</t>
        </is>
      </c>
      <c r="D18629" t="inlineStr">
        <is>
          <t>add</t>
        </is>
      </c>
      <c r="E18629" t="inlineStr">
        <is>
          <t>oauthlib</t>
        </is>
      </c>
      <c r="F18629">
        <f>=0.7.2</f>
        <v/>
      </c>
      <c r="G18629" t="inlineStr"/>
      <c r="H18629" t="inlineStr"/>
    </row>
    <row r="18630">
      <c r="A18630" t="inlineStr">
        <is>
          <t>osf.io</t>
        </is>
      </c>
      <c r="B18630" t="inlineStr">
        <is>
          <t>b0a05f11a2308fbb66c7fb028cf6cff127239cba</t>
        </is>
      </c>
      <c r="C18630" t="inlineStr">
        <is>
          <t>2015-05-26 01:16:18+00:00</t>
        </is>
      </c>
      <c r="D18630" t="inlineStr">
        <is>
          <t>add</t>
        </is>
      </c>
      <c r="E18630" t="inlineStr">
        <is>
          <t>stevedore</t>
        </is>
      </c>
      <c r="F18630">
        <f>=1.2.0</f>
        <v/>
      </c>
      <c r="G18630" t="inlineStr"/>
      <c r="H18630" t="inlineStr"/>
    </row>
    <row r="18631">
      <c r="A18631" t="inlineStr">
        <is>
          <t>osf.io</t>
        </is>
      </c>
      <c r="B18631" t="inlineStr">
        <is>
          <t>b0a05f11a2308fbb66c7fb028cf6cff127239cba</t>
        </is>
      </c>
      <c r="C18631" t="inlineStr">
        <is>
          <t>2015-05-26 01:16:18+00:00</t>
        </is>
      </c>
      <c r="D18631" t="inlineStr">
        <is>
          <t>add</t>
        </is>
      </c>
      <c r="E18631" t="inlineStr">
        <is>
          <t>tornado</t>
        </is>
      </c>
      <c r="F18631">
        <f>=4.0.2</f>
        <v/>
      </c>
      <c r="G18631" t="inlineStr"/>
      <c r="H18631" t="inlineStr"/>
    </row>
    <row r="18632">
      <c r="A18632" t="inlineStr">
        <is>
          <t>osf.io</t>
        </is>
      </c>
      <c r="B18632" t="inlineStr">
        <is>
          <t>b0a05f11a2308fbb66c7fb028cf6cff127239cba</t>
        </is>
      </c>
      <c r="C18632" t="inlineStr">
        <is>
          <t>2015-05-26 01:16:18+00:00</t>
        </is>
      </c>
      <c r="D18632" t="inlineStr">
        <is>
          <t>add</t>
        </is>
      </c>
      <c r="E18632" t="inlineStr">
        <is>
          <t>xmltodict</t>
        </is>
      </c>
      <c r="F18632">
        <f>=0.9.0</f>
        <v/>
      </c>
      <c r="G18632" t="inlineStr"/>
      <c r="H18632" t="inlineStr"/>
    </row>
    <row r="18633">
      <c r="A18633" t="inlineStr">
        <is>
          <t>osf.io</t>
        </is>
      </c>
      <c r="B18633" t="inlineStr">
        <is>
          <t>b0a05f11a2308fbb66c7fb028cf6cff127239cba</t>
        </is>
      </c>
      <c r="C18633" t="inlineStr">
        <is>
          <t>2015-05-26 01:16:18+00:00</t>
        </is>
      </c>
      <c r="D18633" t="inlineStr">
        <is>
          <t>rem</t>
        </is>
      </c>
      <c r="E18633" t="inlineStr"/>
      <c r="F18633" t="inlineStr"/>
      <c r="G18633" t="inlineStr">
        <is>
          <t>Beaker</t>
        </is>
      </c>
      <c r="H18633">
        <f>=1.6.4</f>
        <v/>
      </c>
    </row>
    <row r="18634">
      <c r="A18634" t="inlineStr">
        <is>
          <t>osf.io</t>
        </is>
      </c>
      <c r="B18634" t="inlineStr">
        <is>
          <t>b0a05f11a2308fbb66c7fb028cf6cff127239cba</t>
        </is>
      </c>
      <c r="C18634" t="inlineStr">
        <is>
          <t>2015-05-26 01:16:18+00:00</t>
        </is>
      </c>
      <c r="D18634" t="inlineStr">
        <is>
          <t>rem</t>
        </is>
      </c>
      <c r="E18634" t="inlineStr"/>
      <c r="F18634" t="inlineStr"/>
      <c r="G18634" t="inlineStr">
        <is>
          <t>BeautifulSoup</t>
        </is>
      </c>
      <c r="H18634">
        <f>=3.2.1</f>
        <v/>
      </c>
    </row>
    <row r="18635">
      <c r="A18635" t="inlineStr">
        <is>
          <t>osf.io</t>
        </is>
      </c>
      <c r="B18635" t="inlineStr">
        <is>
          <t>b0a05f11a2308fbb66c7fb028cf6cff127239cba</t>
        </is>
      </c>
      <c r="C18635" t="inlineStr">
        <is>
          <t>2015-05-26 01:16:18+00:00</t>
        </is>
      </c>
      <c r="D18635" t="inlineStr">
        <is>
          <t>rem</t>
        </is>
      </c>
      <c r="E18635" t="inlineStr"/>
      <c r="F18635" t="inlineStr"/>
      <c r="G18635" t="inlineStr">
        <is>
          <t>Flask</t>
        </is>
      </c>
      <c r="H18635">
        <f>=0.10.1</f>
        <v/>
      </c>
    </row>
    <row r="18636">
      <c r="A18636" t="inlineStr">
        <is>
          <t>osf.io</t>
        </is>
      </c>
      <c r="B18636" t="inlineStr">
        <is>
          <t>b0a05f11a2308fbb66c7fb028cf6cff127239cba</t>
        </is>
      </c>
      <c r="C18636" t="inlineStr">
        <is>
          <t>2015-05-26 01:16:18+00:00</t>
        </is>
      </c>
      <c r="D18636" t="inlineStr">
        <is>
          <t>rem</t>
        </is>
      </c>
      <c r="E18636" t="inlineStr"/>
      <c r="F18636" t="inlineStr"/>
      <c r="G18636" t="inlineStr">
        <is>
          <t>Jinja2</t>
        </is>
      </c>
      <c r="H18636">
        <f>=2.7.1</f>
        <v/>
      </c>
    </row>
    <row r="18637">
      <c r="A18637" t="inlineStr">
        <is>
          <t>osf.io</t>
        </is>
      </c>
      <c r="B18637" t="inlineStr">
        <is>
          <t>b0a05f11a2308fbb66c7fb028cf6cff127239cba</t>
        </is>
      </c>
      <c r="C18637" t="inlineStr">
        <is>
          <t>2015-05-26 01:16:18+00:00</t>
        </is>
      </c>
      <c r="D18637" t="inlineStr">
        <is>
          <t>rem</t>
        </is>
      </c>
      <c r="E18637" t="inlineStr"/>
      <c r="F18637" t="inlineStr"/>
      <c r="G18637" t="inlineStr">
        <is>
          <t>Mako</t>
        </is>
      </c>
      <c r="H18637">
        <f>=0.8.0</f>
        <v/>
      </c>
    </row>
    <row r="18638">
      <c r="A18638" t="inlineStr">
        <is>
          <t>osf.io</t>
        </is>
      </c>
      <c r="B18638" t="inlineStr">
        <is>
          <t>b0a05f11a2308fbb66c7fb028cf6cff127239cba</t>
        </is>
      </c>
      <c r="C18638" t="inlineStr">
        <is>
          <t>2015-05-26 01:16:18+00:00</t>
        </is>
      </c>
      <c r="D18638" t="inlineStr">
        <is>
          <t>rem</t>
        </is>
      </c>
      <c r="E18638" t="inlineStr"/>
      <c r="F18638" t="inlineStr"/>
      <c r="G18638" t="inlineStr">
        <is>
          <t>Markdown</t>
        </is>
      </c>
      <c r="H18638">
        <f>=2.3.1</f>
        <v/>
      </c>
    </row>
    <row r="18639">
      <c r="A18639" t="inlineStr">
        <is>
          <t>osf.io</t>
        </is>
      </c>
      <c r="B18639" t="inlineStr">
        <is>
          <t>b0a05f11a2308fbb66c7fb028cf6cff127239cba</t>
        </is>
      </c>
      <c r="C18639" t="inlineStr">
        <is>
          <t>2015-05-26 01:16:18+00:00</t>
        </is>
      </c>
      <c r="D18639" t="inlineStr">
        <is>
          <t>rem</t>
        </is>
      </c>
      <c r="E18639" t="inlineStr"/>
      <c r="F18639" t="inlineStr"/>
      <c r="G18639" t="inlineStr">
        <is>
          <t>MarkupSafe</t>
        </is>
      </c>
      <c r="H18639">
        <f>=0.18</f>
        <v/>
      </c>
    </row>
    <row r="18640">
      <c r="A18640" t="inlineStr">
        <is>
          <t>osf.io</t>
        </is>
      </c>
      <c r="B18640" t="inlineStr">
        <is>
          <t>b0a05f11a2308fbb66c7fb028cf6cff127239cba</t>
        </is>
      </c>
      <c r="C18640" t="inlineStr">
        <is>
          <t>2015-05-26 01:16:18+00:00</t>
        </is>
      </c>
      <c r="D18640" t="inlineStr">
        <is>
          <t>rem</t>
        </is>
      </c>
      <c r="E18640" t="inlineStr"/>
      <c r="F18640" t="inlineStr"/>
      <c r="G18640" t="inlineStr">
        <is>
          <t>Pygments</t>
        </is>
      </c>
      <c r="H18640">
        <f>=1.6</f>
        <v/>
      </c>
    </row>
    <row r="18641">
      <c r="A18641" t="inlineStr">
        <is>
          <t>osf.io</t>
        </is>
      </c>
      <c r="B18641" t="inlineStr">
        <is>
          <t>b0a05f11a2308fbb66c7fb028cf6cff127239cba</t>
        </is>
      </c>
      <c r="C18641" t="inlineStr">
        <is>
          <t>2015-05-26 01:16:18+00:00</t>
        </is>
      </c>
      <c r="D18641" t="inlineStr">
        <is>
          <t>rem</t>
        </is>
      </c>
      <c r="E18641" t="inlineStr"/>
      <c r="F18641" t="inlineStr"/>
      <c r="G18641" t="inlineStr">
        <is>
          <t>WTForms</t>
        </is>
      </c>
      <c r="H18641">
        <f>=1.0.4</f>
        <v/>
      </c>
    </row>
    <row r="18642">
      <c r="A18642" t="inlineStr">
        <is>
          <t>osf.io</t>
        </is>
      </c>
      <c r="B18642" t="inlineStr">
        <is>
          <t>b0a05f11a2308fbb66c7fb028cf6cff127239cba</t>
        </is>
      </c>
      <c r="C18642" t="inlineStr">
        <is>
          <t>2015-05-26 01:16:18+00:00</t>
        </is>
      </c>
      <c r="D18642" t="inlineStr">
        <is>
          <t>rem</t>
        </is>
      </c>
      <c r="E18642" t="inlineStr"/>
      <c r="F18642" t="inlineStr"/>
      <c r="G18642" t="inlineStr">
        <is>
          <t>Werkzeug</t>
        </is>
      </c>
      <c r="H18642">
        <f>=0.9.4</f>
        <v/>
      </c>
    </row>
    <row r="18643">
      <c r="A18643" t="inlineStr">
        <is>
          <t>osf.io</t>
        </is>
      </c>
      <c r="B18643" t="inlineStr">
        <is>
          <t>b0a05f11a2308fbb66c7fb028cf6cff127239cba</t>
        </is>
      </c>
      <c r="C18643" t="inlineStr">
        <is>
          <t>2015-05-26 01:16:18+00:00</t>
        </is>
      </c>
      <c r="D18643" t="inlineStr">
        <is>
          <t>rem</t>
        </is>
      </c>
      <c r="E18643" t="inlineStr"/>
      <c r="F18643" t="inlineStr"/>
      <c r="G18643" t="inlineStr">
        <is>
          <t>amqp</t>
        </is>
      </c>
      <c r="H18643">
        <f>=1.0.12</f>
        <v/>
      </c>
    </row>
    <row r="18644">
      <c r="A18644" t="inlineStr">
        <is>
          <t>osf.io</t>
        </is>
      </c>
      <c r="B18644" t="inlineStr">
        <is>
          <t>b0a05f11a2308fbb66c7fb028cf6cff127239cba</t>
        </is>
      </c>
      <c r="C18644" t="inlineStr">
        <is>
          <t>2015-05-26 01:16:18+00:00</t>
        </is>
      </c>
      <c r="D18644" t="inlineStr">
        <is>
          <t>rem</t>
        </is>
      </c>
      <c r="E18644" t="inlineStr"/>
      <c r="F18644" t="inlineStr"/>
      <c r="G18644" t="inlineStr">
        <is>
          <t>anyjson</t>
        </is>
      </c>
      <c r="H18644">
        <f>=0.3.3</f>
        <v/>
      </c>
    </row>
    <row r="18645">
      <c r="A18645" t="inlineStr">
        <is>
          <t>osf.io</t>
        </is>
      </c>
      <c r="B18645" t="inlineStr">
        <is>
          <t>b0a05f11a2308fbb66c7fb028cf6cff127239cba</t>
        </is>
      </c>
      <c r="C18645" t="inlineStr">
        <is>
          <t>2015-05-26 01:16:18+00:00</t>
        </is>
      </c>
      <c r="D18645" t="inlineStr">
        <is>
          <t>rem</t>
        </is>
      </c>
      <c r="E18645" t="inlineStr"/>
      <c r="F18645" t="inlineStr"/>
      <c r="G18645" t="inlineStr">
        <is>
          <t>billiard</t>
        </is>
      </c>
      <c r="H18645">
        <f>=2.7.3.31</f>
        <v/>
      </c>
    </row>
    <row r="18646">
      <c r="A18646" t="inlineStr">
        <is>
          <t>osf.io</t>
        </is>
      </c>
      <c r="B18646" t="inlineStr">
        <is>
          <t>b0a05f11a2308fbb66c7fb028cf6cff127239cba</t>
        </is>
      </c>
      <c r="C18646" t="inlineStr">
        <is>
          <t>2015-05-26 01:16:18+00:00</t>
        </is>
      </c>
      <c r="D18646" t="inlineStr">
        <is>
          <t>rem</t>
        </is>
      </c>
      <c r="E18646" t="inlineStr"/>
      <c r="F18646" t="inlineStr"/>
      <c r="G18646" t="inlineStr">
        <is>
          <t>decorator</t>
        </is>
      </c>
      <c r="H18646">
        <f>=3.4.0</f>
        <v/>
      </c>
    </row>
    <row r="18647">
      <c r="A18647" t="inlineStr">
        <is>
          <t>osf.io</t>
        </is>
      </c>
      <c r="B18647" t="inlineStr">
        <is>
          <t>b0a05f11a2308fbb66c7fb028cf6cff127239cba</t>
        </is>
      </c>
      <c r="C18647" t="inlineStr">
        <is>
          <t>2015-05-26 01:16:18+00:00</t>
        </is>
      </c>
      <c r="D18647" t="inlineStr">
        <is>
          <t>rem</t>
        </is>
      </c>
      <c r="E18647" t="inlineStr"/>
      <c r="F18647" t="inlineStr"/>
      <c r="G18647" t="inlineStr">
        <is>
          <t>dulwich</t>
        </is>
      </c>
      <c r="H18647">
        <f>=0.8.7</f>
        <v/>
      </c>
    </row>
    <row r="18648">
      <c r="A18648" t="inlineStr">
        <is>
          <t>osf.io</t>
        </is>
      </c>
      <c r="B18648" t="inlineStr">
        <is>
          <t>b0a05f11a2308fbb66c7fb028cf6cff127239cba</t>
        </is>
      </c>
      <c r="C18648" t="inlineStr">
        <is>
          <t>2015-05-26 01:16:18+00:00</t>
        </is>
      </c>
      <c r="D18648" t="inlineStr">
        <is>
          <t>rem</t>
        </is>
      </c>
      <c r="E18648" t="inlineStr"/>
      <c r="F18648" t="inlineStr"/>
      <c r="G18648" t="inlineStr">
        <is>
          <t>itsdangerous</t>
        </is>
      </c>
      <c r="H18648">
        <f>=0.23</f>
        <v/>
      </c>
    </row>
    <row r="18649">
      <c r="A18649" t="inlineStr">
        <is>
          <t>osf.io</t>
        </is>
      </c>
      <c r="B18649" t="inlineStr">
        <is>
          <t>b0a05f11a2308fbb66c7fb028cf6cff127239cba</t>
        </is>
      </c>
      <c r="C18649" t="inlineStr">
        <is>
          <t>2015-05-26 01:16:18+00:00</t>
        </is>
      </c>
      <c r="D18649" t="inlineStr">
        <is>
          <t>rem</t>
        </is>
      </c>
      <c r="E18649" t="inlineStr"/>
      <c r="F18649" t="inlineStr"/>
      <c r="G18649" t="inlineStr">
        <is>
          <t>kombu</t>
        </is>
      </c>
      <c r="H18649">
        <f>=2.5.12</f>
        <v/>
      </c>
    </row>
    <row r="18650">
      <c r="A18650" t="inlineStr">
        <is>
          <t>osf.io</t>
        </is>
      </c>
      <c r="B18650" t="inlineStr">
        <is>
          <t>b0a05f11a2308fbb66c7fb028cf6cff127239cba</t>
        </is>
      </c>
      <c r="C18650" t="inlineStr">
        <is>
          <t>2015-05-26 01:16:18+00:00</t>
        </is>
      </c>
      <c r="D18650" t="inlineStr">
        <is>
          <t>rem</t>
        </is>
      </c>
      <c r="E18650" t="inlineStr"/>
      <c r="F18650" t="inlineStr"/>
      <c r="G18650" t="inlineStr">
        <is>
          <t>py-bcrypt</t>
        </is>
      </c>
      <c r="H18650">
        <f>=0.3</f>
        <v/>
      </c>
    </row>
    <row r="18651">
      <c r="A18651" t="inlineStr">
        <is>
          <t>osf.io</t>
        </is>
      </c>
      <c r="B18651" t="inlineStr">
        <is>
          <t>b0a05f11a2308fbb66c7fb028cf6cff127239cba</t>
        </is>
      </c>
      <c r="C18651" t="inlineStr">
        <is>
          <t>2015-05-26 01:16:18+00:00</t>
        </is>
      </c>
      <c r="D18651" t="inlineStr">
        <is>
          <t>rem</t>
        </is>
      </c>
      <c r="E18651" t="inlineStr"/>
      <c r="F18651" t="inlineStr"/>
      <c r="G18651" t="inlineStr">
        <is>
          <t>pymongo</t>
        </is>
      </c>
      <c r="H18651">
        <f>=2.5.1</f>
        <v/>
      </c>
    </row>
    <row r="18652">
      <c r="A18652" t="inlineStr">
        <is>
          <t>osf.io</t>
        </is>
      </c>
      <c r="B18652" t="inlineStr">
        <is>
          <t>b0a05f11a2308fbb66c7fb028cf6cff127239cba</t>
        </is>
      </c>
      <c r="C18652" t="inlineStr">
        <is>
          <t>2015-05-26 01:16:18+00:00</t>
        </is>
      </c>
      <c r="D18652" t="inlineStr">
        <is>
          <t>rem</t>
        </is>
      </c>
      <c r="E18652" t="inlineStr"/>
      <c r="F18652" t="inlineStr"/>
      <c r="G18652" t="inlineStr">
        <is>
          <t>python-dateutil</t>
        </is>
      </c>
      <c r="H18652">
        <f>=2.1</f>
        <v/>
      </c>
    </row>
    <row r="18653">
      <c r="A18653" t="inlineStr">
        <is>
          <t>osf.io</t>
        </is>
      </c>
      <c r="B18653" t="inlineStr">
        <is>
          <t>b0a05f11a2308fbb66c7fb028cf6cff127239cba</t>
        </is>
      </c>
      <c r="C18653" t="inlineStr">
        <is>
          <t>2015-05-26 01:16:18+00:00</t>
        </is>
      </c>
      <c r="D18653" t="inlineStr">
        <is>
          <t>rem</t>
        </is>
      </c>
      <c r="E18653" t="inlineStr"/>
      <c r="F18653" t="inlineStr"/>
      <c r="G18653" t="inlineStr">
        <is>
          <t>pytz</t>
        </is>
      </c>
      <c r="H18653">
        <f>=2013b</f>
        <v/>
      </c>
    </row>
    <row r="18654">
      <c r="A18654" t="inlineStr">
        <is>
          <t>osf.io</t>
        </is>
      </c>
      <c r="B18654" t="inlineStr">
        <is>
          <t>b0a05f11a2308fbb66c7fb028cf6cff127239cba</t>
        </is>
      </c>
      <c r="C18654" t="inlineStr">
        <is>
          <t>2015-05-26 01:16:18+00:00</t>
        </is>
      </c>
      <c r="D18654" t="inlineStr">
        <is>
          <t>rem</t>
        </is>
      </c>
      <c r="E18654" t="inlineStr"/>
      <c r="F18654" t="inlineStr"/>
      <c r="G18654" t="inlineStr">
        <is>
          <t>six</t>
        </is>
      </c>
      <c r="H18654">
        <f>=1.3.0</f>
        <v/>
      </c>
    </row>
    <row r="18655">
      <c r="A18655" t="inlineStr">
        <is>
          <t>osf.io</t>
        </is>
      </c>
      <c r="B18655" t="inlineStr">
        <is>
          <t>b0a05f11a2308fbb66c7fb028cf6cff127239cba</t>
        </is>
      </c>
      <c r="C18655" t="inlineStr">
        <is>
          <t>2015-05-26 01:16:18+00:00</t>
        </is>
      </c>
      <c r="D18655" t="inlineStr">
        <is>
          <t>rem</t>
        </is>
      </c>
      <c r="E18655" t="inlineStr"/>
      <c r="F18655" t="inlineStr"/>
      <c r="G18655" t="inlineStr">
        <is>
          <t>topia.termextract</t>
        </is>
      </c>
      <c r="H18655">
        <f>=1.1.0</f>
        <v/>
      </c>
    </row>
    <row r="18656">
      <c r="A18656" t="inlineStr">
        <is>
          <t>osf.io</t>
        </is>
      </c>
      <c r="B18656" t="inlineStr">
        <is>
          <t>b0a05f11a2308fbb66c7fb028cf6cff127239cba</t>
        </is>
      </c>
      <c r="C18656" t="inlineStr">
        <is>
          <t>2015-05-26 01:16:18+00:00</t>
        </is>
      </c>
      <c r="D18656" t="inlineStr">
        <is>
          <t>rem</t>
        </is>
      </c>
      <c r="E18656" t="inlineStr"/>
      <c r="F18656" t="inlineStr"/>
      <c r="G18656" t="inlineStr">
        <is>
          <t>wsgiref</t>
        </is>
      </c>
      <c r="H18656">
        <f>=0.1.2</f>
        <v/>
      </c>
    </row>
    <row r="18657">
      <c r="A18657" t="inlineStr">
        <is>
          <t>osf.io</t>
        </is>
      </c>
      <c r="B18657" t="inlineStr">
        <is>
          <t>b0a05f11a2308fbb66c7fb028cf6cff127239cba</t>
        </is>
      </c>
      <c r="C18657" t="inlineStr">
        <is>
          <t>2015-05-26 01:16:18+00:00</t>
        </is>
      </c>
      <c r="D18657" t="inlineStr">
        <is>
          <t>rem</t>
        </is>
      </c>
      <c r="E18657" t="inlineStr"/>
      <c r="F18657" t="inlineStr"/>
      <c r="G18657" t="inlineStr">
        <is>
          <t>wtforms-recaptcha</t>
        </is>
      </c>
      <c r="H18657">
        <f>=0.2.0</f>
        <v/>
      </c>
    </row>
    <row r="18658">
      <c r="A18658" t="inlineStr">
        <is>
          <t>osf.io</t>
        </is>
      </c>
      <c r="B18658" t="inlineStr">
        <is>
          <t>b0a05f11a2308fbb66c7fb028cf6cff127239cba</t>
        </is>
      </c>
      <c r="C18658" t="inlineStr">
        <is>
          <t>2015-05-26 01:16:18+00:00</t>
        </is>
      </c>
      <c r="D18658" t="inlineStr">
        <is>
          <t>rem</t>
        </is>
      </c>
      <c r="E18658" t="inlineStr"/>
      <c r="F18658" t="inlineStr"/>
      <c r="G18658" t="inlineStr">
        <is>
          <t>zope.interface</t>
        </is>
      </c>
      <c r="H18658">
        <f>=4.0.5</f>
        <v/>
      </c>
    </row>
    <row r="18659">
      <c r="A18659" t="inlineStr">
        <is>
          <t>osf.io</t>
        </is>
      </c>
      <c r="B18659" t="inlineStr">
        <is>
          <t>b0a05f11a2308fbb66c7fb028cf6cff127239cba</t>
        </is>
      </c>
      <c r="C18659" t="inlineStr">
        <is>
          <t>2015-05-26 01:16:18+00:00</t>
        </is>
      </c>
      <c r="D18659" t="inlineStr">
        <is>
          <t>rem</t>
        </is>
      </c>
      <c r="E18659" t="inlineStr"/>
      <c r="F18659" t="inlineStr"/>
      <c r="G18659" t="inlineStr">
        <is>
          <t>bleach</t>
        </is>
      </c>
      <c r="H18659">
        <f>=1.2.2</f>
        <v/>
      </c>
    </row>
    <row r="18660">
      <c r="A18660" t="inlineStr">
        <is>
          <t>osf.io</t>
        </is>
      </c>
      <c r="B18660" t="inlineStr">
        <is>
          <t>5ba5abefd0c4e0798c8167883a97bd0280b24c71</t>
        </is>
      </c>
      <c r="C18660" t="inlineStr">
        <is>
          <t>2015-06-08 01:13:32+00:00</t>
        </is>
      </c>
      <c r="D18660" t="inlineStr">
        <is>
          <t>verchange</t>
        </is>
      </c>
      <c r="E18660" t="inlineStr">
        <is>
          <t>celery</t>
        </is>
      </c>
      <c r="F18660">
        <f>=3.1.17</f>
        <v/>
      </c>
      <c r="G18660" t="inlineStr">
        <is>
          <t>celery</t>
        </is>
      </c>
      <c r="H18660">
        <f>=3.0.21</f>
        <v/>
      </c>
    </row>
    <row r="18661">
      <c r="A18661" t="inlineStr">
        <is>
          <t>osf.io</t>
        </is>
      </c>
      <c r="B18661" t="inlineStr">
        <is>
          <t>5ba5abefd0c4e0798c8167883a97bd0280b24c71</t>
        </is>
      </c>
      <c r="C18661" t="inlineStr">
        <is>
          <t>2015-06-08 01:13:32+00:00</t>
        </is>
      </c>
      <c r="D18661" t="inlineStr">
        <is>
          <t>add</t>
        </is>
      </c>
      <c r="E18661" t="inlineStr">
        <is>
          <t>aiohttp</t>
        </is>
      </c>
      <c r="F18661">
        <f>=0.14.1</f>
        <v/>
      </c>
      <c r="G18661" t="inlineStr"/>
      <c r="H18661" t="inlineStr"/>
    </row>
    <row r="18662">
      <c r="A18662" t="inlineStr">
        <is>
          <t>osf.io</t>
        </is>
      </c>
      <c r="B18662" t="inlineStr">
        <is>
          <t>5ba5abefd0c4e0798c8167883a97bd0280b24c71</t>
        </is>
      </c>
      <c r="C18662" t="inlineStr">
        <is>
          <t>2015-06-08 01:13:32+00:00</t>
        </is>
      </c>
      <c r="D18662" t="inlineStr">
        <is>
          <t>add</t>
        </is>
      </c>
      <c r="E18662" t="inlineStr">
        <is>
          <t>furl</t>
        </is>
      </c>
      <c r="F18662">
        <f>=0.4.2</f>
        <v/>
      </c>
      <c r="G18662" t="inlineStr"/>
      <c r="H18662" t="inlineStr"/>
    </row>
    <row r="18663">
      <c r="A18663" t="inlineStr">
        <is>
          <t>osf.io</t>
        </is>
      </c>
      <c r="B18663" t="inlineStr">
        <is>
          <t>5ba5abefd0c4e0798c8167883a97bd0280b24c71</t>
        </is>
      </c>
      <c r="C18663" t="inlineStr">
        <is>
          <t>2015-06-08 01:13:32+00:00</t>
        </is>
      </c>
      <c r="D18663" t="inlineStr">
        <is>
          <t>add</t>
        </is>
      </c>
      <c r="E18663" t="inlineStr">
        <is>
          <t>invoke</t>
        </is>
      </c>
      <c r="F18663">
        <f>=0.9.0</f>
        <v/>
      </c>
      <c r="G18663" t="inlineStr"/>
      <c r="H18663" t="inlineStr"/>
    </row>
    <row r="18664">
      <c r="A18664" t="inlineStr">
        <is>
          <t>osf.io</t>
        </is>
      </c>
      <c r="B18664" t="inlineStr">
        <is>
          <t>5ba5abefd0c4e0798c8167883a97bd0280b24c71</t>
        </is>
      </c>
      <c r="C18664" t="inlineStr">
        <is>
          <t>2015-06-08 01:13:32+00:00</t>
        </is>
      </c>
      <c r="D18664" t="inlineStr">
        <is>
          <t>add</t>
        </is>
      </c>
      <c r="E18664" t="inlineStr">
        <is>
          <t>oauthlib</t>
        </is>
      </c>
      <c r="F18664">
        <f>=0.7.2</f>
        <v/>
      </c>
      <c r="G18664" t="inlineStr"/>
      <c r="H18664" t="inlineStr"/>
    </row>
    <row r="18665">
      <c r="A18665" t="inlineStr">
        <is>
          <t>osf.io</t>
        </is>
      </c>
      <c r="B18665" t="inlineStr">
        <is>
          <t>5ba5abefd0c4e0798c8167883a97bd0280b24c71</t>
        </is>
      </c>
      <c r="C18665" t="inlineStr">
        <is>
          <t>2015-06-08 01:13:32+00:00</t>
        </is>
      </c>
      <c r="D18665" t="inlineStr">
        <is>
          <t>add</t>
        </is>
      </c>
      <c r="E18665" t="inlineStr">
        <is>
          <t>stevedore</t>
        </is>
      </c>
      <c r="F18665">
        <f>=1.2.0</f>
        <v/>
      </c>
      <c r="G18665" t="inlineStr"/>
      <c r="H18665" t="inlineStr"/>
    </row>
    <row r="18666">
      <c r="A18666" t="inlineStr">
        <is>
          <t>osf.io</t>
        </is>
      </c>
      <c r="B18666" t="inlineStr">
        <is>
          <t>5ba5abefd0c4e0798c8167883a97bd0280b24c71</t>
        </is>
      </c>
      <c r="C18666" t="inlineStr">
        <is>
          <t>2015-06-08 01:13:32+00:00</t>
        </is>
      </c>
      <c r="D18666" t="inlineStr">
        <is>
          <t>add</t>
        </is>
      </c>
      <c r="E18666" t="inlineStr">
        <is>
          <t>tornado</t>
        </is>
      </c>
      <c r="F18666">
        <f>=4.0.2</f>
        <v/>
      </c>
      <c r="G18666" t="inlineStr"/>
      <c r="H18666" t="inlineStr"/>
    </row>
    <row r="18667">
      <c r="A18667" t="inlineStr">
        <is>
          <t>osf.io</t>
        </is>
      </c>
      <c r="B18667" t="inlineStr">
        <is>
          <t>5ba5abefd0c4e0798c8167883a97bd0280b24c71</t>
        </is>
      </c>
      <c r="C18667" t="inlineStr">
        <is>
          <t>2015-06-08 01:13:32+00:00</t>
        </is>
      </c>
      <c r="D18667" t="inlineStr">
        <is>
          <t>add</t>
        </is>
      </c>
      <c r="E18667" t="inlineStr">
        <is>
          <t>xmltodict</t>
        </is>
      </c>
      <c r="F18667">
        <f>=0.9.0</f>
        <v/>
      </c>
      <c r="G18667" t="inlineStr"/>
      <c r="H18667" t="inlineStr"/>
    </row>
    <row r="18668">
      <c r="A18668" t="inlineStr">
        <is>
          <t>osf.io</t>
        </is>
      </c>
      <c r="B18668" t="inlineStr">
        <is>
          <t>5ba5abefd0c4e0798c8167883a97bd0280b24c71</t>
        </is>
      </c>
      <c r="C18668" t="inlineStr">
        <is>
          <t>2015-06-08 01:13:32+00:00</t>
        </is>
      </c>
      <c r="D18668" t="inlineStr">
        <is>
          <t>rem</t>
        </is>
      </c>
      <c r="E18668" t="inlineStr"/>
      <c r="F18668" t="inlineStr"/>
      <c r="G18668" t="inlineStr">
        <is>
          <t>Beaker</t>
        </is>
      </c>
      <c r="H18668">
        <f>=1.6.4</f>
        <v/>
      </c>
    </row>
    <row r="18669">
      <c r="A18669" t="inlineStr">
        <is>
          <t>osf.io</t>
        </is>
      </c>
      <c r="B18669" t="inlineStr">
        <is>
          <t>5ba5abefd0c4e0798c8167883a97bd0280b24c71</t>
        </is>
      </c>
      <c r="C18669" t="inlineStr">
        <is>
          <t>2015-06-08 01:13:32+00:00</t>
        </is>
      </c>
      <c r="D18669" t="inlineStr">
        <is>
          <t>rem</t>
        </is>
      </c>
      <c r="E18669" t="inlineStr"/>
      <c r="F18669" t="inlineStr"/>
      <c r="G18669" t="inlineStr">
        <is>
          <t>BeautifulSoup</t>
        </is>
      </c>
      <c r="H18669">
        <f>=3.2.1</f>
        <v/>
      </c>
    </row>
    <row r="18670">
      <c r="A18670" t="inlineStr">
        <is>
          <t>osf.io</t>
        </is>
      </c>
      <c r="B18670" t="inlineStr">
        <is>
          <t>5ba5abefd0c4e0798c8167883a97bd0280b24c71</t>
        </is>
      </c>
      <c r="C18670" t="inlineStr">
        <is>
          <t>2015-06-08 01:13:32+00:00</t>
        </is>
      </c>
      <c r="D18670" t="inlineStr">
        <is>
          <t>rem</t>
        </is>
      </c>
      <c r="E18670" t="inlineStr"/>
      <c r="F18670" t="inlineStr"/>
      <c r="G18670" t="inlineStr">
        <is>
          <t>Flask</t>
        </is>
      </c>
      <c r="H18670">
        <f>=0.10.1</f>
        <v/>
      </c>
    </row>
    <row r="18671">
      <c r="A18671" t="inlineStr">
        <is>
          <t>osf.io</t>
        </is>
      </c>
      <c r="B18671" t="inlineStr">
        <is>
          <t>5ba5abefd0c4e0798c8167883a97bd0280b24c71</t>
        </is>
      </c>
      <c r="C18671" t="inlineStr">
        <is>
          <t>2015-06-08 01:13:32+00:00</t>
        </is>
      </c>
      <c r="D18671" t="inlineStr">
        <is>
          <t>rem</t>
        </is>
      </c>
      <c r="E18671" t="inlineStr"/>
      <c r="F18671" t="inlineStr"/>
      <c r="G18671" t="inlineStr">
        <is>
          <t>Jinja2</t>
        </is>
      </c>
      <c r="H18671">
        <f>=2.7.1</f>
        <v/>
      </c>
    </row>
    <row r="18672">
      <c r="A18672" t="inlineStr">
        <is>
          <t>osf.io</t>
        </is>
      </c>
      <c r="B18672" t="inlineStr">
        <is>
          <t>5ba5abefd0c4e0798c8167883a97bd0280b24c71</t>
        </is>
      </c>
      <c r="C18672" t="inlineStr">
        <is>
          <t>2015-06-08 01:13:32+00:00</t>
        </is>
      </c>
      <c r="D18672" t="inlineStr">
        <is>
          <t>rem</t>
        </is>
      </c>
      <c r="E18672" t="inlineStr"/>
      <c r="F18672" t="inlineStr"/>
      <c r="G18672" t="inlineStr">
        <is>
          <t>Mako</t>
        </is>
      </c>
      <c r="H18672">
        <f>=0.8.0</f>
        <v/>
      </c>
    </row>
    <row r="18673">
      <c r="A18673" t="inlineStr">
        <is>
          <t>osf.io</t>
        </is>
      </c>
      <c r="B18673" t="inlineStr">
        <is>
          <t>5ba5abefd0c4e0798c8167883a97bd0280b24c71</t>
        </is>
      </c>
      <c r="C18673" t="inlineStr">
        <is>
          <t>2015-06-08 01:13:32+00:00</t>
        </is>
      </c>
      <c r="D18673" t="inlineStr">
        <is>
          <t>rem</t>
        </is>
      </c>
      <c r="E18673" t="inlineStr"/>
      <c r="F18673" t="inlineStr"/>
      <c r="G18673" t="inlineStr">
        <is>
          <t>Markdown</t>
        </is>
      </c>
      <c r="H18673">
        <f>=2.3.1</f>
        <v/>
      </c>
    </row>
    <row r="18674">
      <c r="A18674" t="inlineStr">
        <is>
          <t>osf.io</t>
        </is>
      </c>
      <c r="B18674" t="inlineStr">
        <is>
          <t>5ba5abefd0c4e0798c8167883a97bd0280b24c71</t>
        </is>
      </c>
      <c r="C18674" t="inlineStr">
        <is>
          <t>2015-06-08 01:13:32+00:00</t>
        </is>
      </c>
      <c r="D18674" t="inlineStr">
        <is>
          <t>rem</t>
        </is>
      </c>
      <c r="E18674" t="inlineStr"/>
      <c r="F18674" t="inlineStr"/>
      <c r="G18674" t="inlineStr">
        <is>
          <t>MarkupSafe</t>
        </is>
      </c>
      <c r="H18674">
        <f>=0.18</f>
        <v/>
      </c>
    </row>
    <row r="18675">
      <c r="A18675" t="inlineStr">
        <is>
          <t>osf.io</t>
        </is>
      </c>
      <c r="B18675" t="inlineStr">
        <is>
          <t>5ba5abefd0c4e0798c8167883a97bd0280b24c71</t>
        </is>
      </c>
      <c r="C18675" t="inlineStr">
        <is>
          <t>2015-06-08 01:13:32+00:00</t>
        </is>
      </c>
      <c r="D18675" t="inlineStr">
        <is>
          <t>rem</t>
        </is>
      </c>
      <c r="E18675" t="inlineStr"/>
      <c r="F18675" t="inlineStr"/>
      <c r="G18675" t="inlineStr">
        <is>
          <t>Pygments</t>
        </is>
      </c>
      <c r="H18675">
        <f>=1.6</f>
        <v/>
      </c>
    </row>
    <row r="18676">
      <c r="A18676" t="inlineStr">
        <is>
          <t>osf.io</t>
        </is>
      </c>
      <c r="B18676" t="inlineStr">
        <is>
          <t>5ba5abefd0c4e0798c8167883a97bd0280b24c71</t>
        </is>
      </c>
      <c r="C18676" t="inlineStr">
        <is>
          <t>2015-06-08 01:13:32+00:00</t>
        </is>
      </c>
      <c r="D18676" t="inlineStr">
        <is>
          <t>rem</t>
        </is>
      </c>
      <c r="E18676" t="inlineStr"/>
      <c r="F18676" t="inlineStr"/>
      <c r="G18676" t="inlineStr">
        <is>
          <t>WTForms</t>
        </is>
      </c>
      <c r="H18676">
        <f>=1.0.4</f>
        <v/>
      </c>
    </row>
    <row r="18677">
      <c r="A18677" t="inlineStr">
        <is>
          <t>osf.io</t>
        </is>
      </c>
      <c r="B18677" t="inlineStr">
        <is>
          <t>5ba5abefd0c4e0798c8167883a97bd0280b24c71</t>
        </is>
      </c>
      <c r="C18677" t="inlineStr">
        <is>
          <t>2015-06-08 01:13:32+00:00</t>
        </is>
      </c>
      <c r="D18677" t="inlineStr">
        <is>
          <t>rem</t>
        </is>
      </c>
      <c r="E18677" t="inlineStr"/>
      <c r="F18677" t="inlineStr"/>
      <c r="G18677" t="inlineStr">
        <is>
          <t>Werkzeug</t>
        </is>
      </c>
      <c r="H18677">
        <f>=0.9.4</f>
        <v/>
      </c>
    </row>
    <row r="18678">
      <c r="A18678" t="inlineStr">
        <is>
          <t>osf.io</t>
        </is>
      </c>
      <c r="B18678" t="inlineStr">
        <is>
          <t>5ba5abefd0c4e0798c8167883a97bd0280b24c71</t>
        </is>
      </c>
      <c r="C18678" t="inlineStr">
        <is>
          <t>2015-06-08 01:13:32+00:00</t>
        </is>
      </c>
      <c r="D18678" t="inlineStr">
        <is>
          <t>rem</t>
        </is>
      </c>
      <c r="E18678" t="inlineStr"/>
      <c r="F18678" t="inlineStr"/>
      <c r="G18678" t="inlineStr">
        <is>
          <t>amqp</t>
        </is>
      </c>
      <c r="H18678">
        <f>=1.0.12</f>
        <v/>
      </c>
    </row>
    <row r="18679">
      <c r="A18679" t="inlineStr">
        <is>
          <t>osf.io</t>
        </is>
      </c>
      <c r="B18679" t="inlineStr">
        <is>
          <t>5ba5abefd0c4e0798c8167883a97bd0280b24c71</t>
        </is>
      </c>
      <c r="C18679" t="inlineStr">
        <is>
          <t>2015-06-08 01:13:32+00:00</t>
        </is>
      </c>
      <c r="D18679" t="inlineStr">
        <is>
          <t>rem</t>
        </is>
      </c>
      <c r="E18679" t="inlineStr"/>
      <c r="F18679" t="inlineStr"/>
      <c r="G18679" t="inlineStr">
        <is>
          <t>anyjson</t>
        </is>
      </c>
      <c r="H18679">
        <f>=0.3.3</f>
        <v/>
      </c>
    </row>
    <row r="18680">
      <c r="A18680" t="inlineStr">
        <is>
          <t>osf.io</t>
        </is>
      </c>
      <c r="B18680" t="inlineStr">
        <is>
          <t>5ba5abefd0c4e0798c8167883a97bd0280b24c71</t>
        </is>
      </c>
      <c r="C18680" t="inlineStr">
        <is>
          <t>2015-06-08 01:13:32+00:00</t>
        </is>
      </c>
      <c r="D18680" t="inlineStr">
        <is>
          <t>rem</t>
        </is>
      </c>
      <c r="E18680" t="inlineStr"/>
      <c r="F18680" t="inlineStr"/>
      <c r="G18680" t="inlineStr">
        <is>
          <t>billiard</t>
        </is>
      </c>
      <c r="H18680">
        <f>=2.7.3.31</f>
        <v/>
      </c>
    </row>
    <row r="18681">
      <c r="A18681" t="inlineStr">
        <is>
          <t>osf.io</t>
        </is>
      </c>
      <c r="B18681" t="inlineStr">
        <is>
          <t>5ba5abefd0c4e0798c8167883a97bd0280b24c71</t>
        </is>
      </c>
      <c r="C18681" t="inlineStr">
        <is>
          <t>2015-06-08 01:13:32+00:00</t>
        </is>
      </c>
      <c r="D18681" t="inlineStr">
        <is>
          <t>rem</t>
        </is>
      </c>
      <c r="E18681" t="inlineStr"/>
      <c r="F18681" t="inlineStr"/>
      <c r="G18681" t="inlineStr">
        <is>
          <t>decorator</t>
        </is>
      </c>
      <c r="H18681">
        <f>=3.4.0</f>
        <v/>
      </c>
    </row>
    <row r="18682">
      <c r="A18682" t="inlineStr">
        <is>
          <t>osf.io</t>
        </is>
      </c>
      <c r="B18682" t="inlineStr">
        <is>
          <t>5ba5abefd0c4e0798c8167883a97bd0280b24c71</t>
        </is>
      </c>
      <c r="C18682" t="inlineStr">
        <is>
          <t>2015-06-08 01:13:32+00:00</t>
        </is>
      </c>
      <c r="D18682" t="inlineStr">
        <is>
          <t>rem</t>
        </is>
      </c>
      <c r="E18682" t="inlineStr"/>
      <c r="F18682" t="inlineStr"/>
      <c r="G18682" t="inlineStr">
        <is>
          <t>dulwich</t>
        </is>
      </c>
      <c r="H18682">
        <f>=0.8.7</f>
        <v/>
      </c>
    </row>
    <row r="18683">
      <c r="A18683" t="inlineStr">
        <is>
          <t>osf.io</t>
        </is>
      </c>
      <c r="B18683" t="inlineStr">
        <is>
          <t>5ba5abefd0c4e0798c8167883a97bd0280b24c71</t>
        </is>
      </c>
      <c r="C18683" t="inlineStr">
        <is>
          <t>2015-06-08 01:13:32+00:00</t>
        </is>
      </c>
      <c r="D18683" t="inlineStr">
        <is>
          <t>rem</t>
        </is>
      </c>
      <c r="E18683" t="inlineStr"/>
      <c r="F18683" t="inlineStr"/>
      <c r="G18683" t="inlineStr">
        <is>
          <t>itsdangerous</t>
        </is>
      </c>
      <c r="H18683">
        <f>=0.23</f>
        <v/>
      </c>
    </row>
    <row r="18684">
      <c r="A18684" t="inlineStr">
        <is>
          <t>osf.io</t>
        </is>
      </c>
      <c r="B18684" t="inlineStr">
        <is>
          <t>5ba5abefd0c4e0798c8167883a97bd0280b24c71</t>
        </is>
      </c>
      <c r="C18684" t="inlineStr">
        <is>
          <t>2015-06-08 01:13:32+00:00</t>
        </is>
      </c>
      <c r="D18684" t="inlineStr">
        <is>
          <t>rem</t>
        </is>
      </c>
      <c r="E18684" t="inlineStr"/>
      <c r="F18684" t="inlineStr"/>
      <c r="G18684" t="inlineStr">
        <is>
          <t>kombu</t>
        </is>
      </c>
      <c r="H18684">
        <f>=2.5.12</f>
        <v/>
      </c>
    </row>
    <row r="18685">
      <c r="A18685" t="inlineStr">
        <is>
          <t>osf.io</t>
        </is>
      </c>
      <c r="B18685" t="inlineStr">
        <is>
          <t>5ba5abefd0c4e0798c8167883a97bd0280b24c71</t>
        </is>
      </c>
      <c r="C18685" t="inlineStr">
        <is>
          <t>2015-06-08 01:13:32+00:00</t>
        </is>
      </c>
      <c r="D18685" t="inlineStr">
        <is>
          <t>rem</t>
        </is>
      </c>
      <c r="E18685" t="inlineStr"/>
      <c r="F18685" t="inlineStr"/>
      <c r="G18685" t="inlineStr">
        <is>
          <t>modular-odm</t>
        </is>
      </c>
      <c r="H18685">
        <f>=0.2</f>
        <v/>
      </c>
    </row>
    <row r="18686">
      <c r="A18686" t="inlineStr">
        <is>
          <t>osf.io</t>
        </is>
      </c>
      <c r="B18686" t="inlineStr">
        <is>
          <t>5ba5abefd0c4e0798c8167883a97bd0280b24c71</t>
        </is>
      </c>
      <c r="C18686" t="inlineStr">
        <is>
          <t>2015-06-08 01:13:32+00:00</t>
        </is>
      </c>
      <c r="D18686" t="inlineStr">
        <is>
          <t>rem</t>
        </is>
      </c>
      <c r="E18686" t="inlineStr"/>
      <c r="F18686" t="inlineStr"/>
      <c r="G18686" t="inlineStr">
        <is>
          <t>py-bcrypt</t>
        </is>
      </c>
      <c r="H18686">
        <f>=0.3</f>
        <v/>
      </c>
    </row>
    <row r="18687">
      <c r="A18687" t="inlineStr">
        <is>
          <t>osf.io</t>
        </is>
      </c>
      <c r="B18687" t="inlineStr">
        <is>
          <t>5ba5abefd0c4e0798c8167883a97bd0280b24c71</t>
        </is>
      </c>
      <c r="C18687" t="inlineStr">
        <is>
          <t>2015-06-08 01:13:32+00:00</t>
        </is>
      </c>
      <c r="D18687" t="inlineStr">
        <is>
          <t>rem</t>
        </is>
      </c>
      <c r="E18687" t="inlineStr"/>
      <c r="F18687" t="inlineStr"/>
      <c r="G18687" t="inlineStr">
        <is>
          <t>pymongo</t>
        </is>
      </c>
      <c r="H18687">
        <f>=2.5.1</f>
        <v/>
      </c>
    </row>
    <row r="18688">
      <c r="A18688" t="inlineStr">
        <is>
          <t>osf.io</t>
        </is>
      </c>
      <c r="B18688" t="inlineStr">
        <is>
          <t>5ba5abefd0c4e0798c8167883a97bd0280b24c71</t>
        </is>
      </c>
      <c r="C18688" t="inlineStr">
        <is>
          <t>2015-06-08 01:13:32+00:00</t>
        </is>
      </c>
      <c r="D18688" t="inlineStr">
        <is>
          <t>rem</t>
        </is>
      </c>
      <c r="E18688" t="inlineStr"/>
      <c r="F18688" t="inlineStr"/>
      <c r="G18688" t="inlineStr">
        <is>
          <t>python-dateutil</t>
        </is>
      </c>
      <c r="H18688">
        <f>=2.1</f>
        <v/>
      </c>
    </row>
    <row r="18689">
      <c r="A18689" t="inlineStr">
        <is>
          <t>osf.io</t>
        </is>
      </c>
      <c r="B18689" t="inlineStr">
        <is>
          <t>5ba5abefd0c4e0798c8167883a97bd0280b24c71</t>
        </is>
      </c>
      <c r="C18689" t="inlineStr">
        <is>
          <t>2015-06-08 01:13:32+00:00</t>
        </is>
      </c>
      <c r="D18689" t="inlineStr">
        <is>
          <t>rem</t>
        </is>
      </c>
      <c r="E18689" t="inlineStr"/>
      <c r="F18689" t="inlineStr"/>
      <c r="G18689" t="inlineStr">
        <is>
          <t>pytz</t>
        </is>
      </c>
      <c r="H18689">
        <f>=2013b</f>
        <v/>
      </c>
    </row>
    <row r="18690">
      <c r="A18690" t="inlineStr">
        <is>
          <t>osf.io</t>
        </is>
      </c>
      <c r="B18690" t="inlineStr">
        <is>
          <t>5ba5abefd0c4e0798c8167883a97bd0280b24c71</t>
        </is>
      </c>
      <c r="C18690" t="inlineStr">
        <is>
          <t>2015-06-08 01:13:32+00:00</t>
        </is>
      </c>
      <c r="D18690" t="inlineStr">
        <is>
          <t>rem</t>
        </is>
      </c>
      <c r="E18690" t="inlineStr"/>
      <c r="F18690" t="inlineStr"/>
      <c r="G18690" t="inlineStr">
        <is>
          <t>six</t>
        </is>
      </c>
      <c r="H18690">
        <f>=1.3.0</f>
        <v/>
      </c>
    </row>
    <row r="18691">
      <c r="A18691" t="inlineStr">
        <is>
          <t>osf.io</t>
        </is>
      </c>
      <c r="B18691" t="inlineStr">
        <is>
          <t>5ba5abefd0c4e0798c8167883a97bd0280b24c71</t>
        </is>
      </c>
      <c r="C18691" t="inlineStr">
        <is>
          <t>2015-06-08 01:13:32+00:00</t>
        </is>
      </c>
      <c r="D18691" t="inlineStr">
        <is>
          <t>rem</t>
        </is>
      </c>
      <c r="E18691" t="inlineStr"/>
      <c r="F18691" t="inlineStr"/>
      <c r="G18691" t="inlineStr">
        <is>
          <t>topia.termextract</t>
        </is>
      </c>
      <c r="H18691">
        <f>=1.1.0</f>
        <v/>
      </c>
    </row>
    <row r="18692">
      <c r="A18692" t="inlineStr">
        <is>
          <t>osf.io</t>
        </is>
      </c>
      <c r="B18692" t="inlineStr">
        <is>
          <t>5ba5abefd0c4e0798c8167883a97bd0280b24c71</t>
        </is>
      </c>
      <c r="C18692" t="inlineStr">
        <is>
          <t>2015-06-08 01:13:32+00:00</t>
        </is>
      </c>
      <c r="D18692" t="inlineStr">
        <is>
          <t>rem</t>
        </is>
      </c>
      <c r="E18692" t="inlineStr"/>
      <c r="F18692" t="inlineStr"/>
      <c r="G18692" t="inlineStr">
        <is>
          <t>wsgiref</t>
        </is>
      </c>
      <c r="H18692">
        <f>=0.1.2</f>
        <v/>
      </c>
    </row>
    <row r="18693">
      <c r="A18693" t="inlineStr">
        <is>
          <t>osf.io</t>
        </is>
      </c>
      <c r="B18693" t="inlineStr">
        <is>
          <t>5ba5abefd0c4e0798c8167883a97bd0280b24c71</t>
        </is>
      </c>
      <c r="C18693" t="inlineStr">
        <is>
          <t>2015-06-08 01:13:32+00:00</t>
        </is>
      </c>
      <c r="D18693" t="inlineStr">
        <is>
          <t>rem</t>
        </is>
      </c>
      <c r="E18693" t="inlineStr"/>
      <c r="F18693" t="inlineStr"/>
      <c r="G18693" t="inlineStr">
        <is>
          <t>wtforms-recaptcha</t>
        </is>
      </c>
      <c r="H18693">
        <f>=0.2.0</f>
        <v/>
      </c>
    </row>
    <row r="18694">
      <c r="A18694" t="inlineStr">
        <is>
          <t>osf.io</t>
        </is>
      </c>
      <c r="B18694" t="inlineStr">
        <is>
          <t>5ba5abefd0c4e0798c8167883a97bd0280b24c71</t>
        </is>
      </c>
      <c r="C18694" t="inlineStr">
        <is>
          <t>2015-06-08 01:13:32+00:00</t>
        </is>
      </c>
      <c r="D18694" t="inlineStr">
        <is>
          <t>rem</t>
        </is>
      </c>
      <c r="E18694" t="inlineStr"/>
      <c r="F18694" t="inlineStr"/>
      <c r="G18694" t="inlineStr">
        <is>
          <t>zope.interface</t>
        </is>
      </c>
      <c r="H18694">
        <f>=4.0.5</f>
        <v/>
      </c>
    </row>
    <row r="18695">
      <c r="A18695" t="inlineStr">
        <is>
          <t>osf.io</t>
        </is>
      </c>
      <c r="B18695" t="inlineStr">
        <is>
          <t>5ba5abefd0c4e0798c8167883a97bd0280b24c71</t>
        </is>
      </c>
      <c r="C18695" t="inlineStr">
        <is>
          <t>2015-06-08 01:13:32+00:00</t>
        </is>
      </c>
      <c r="D18695" t="inlineStr">
        <is>
          <t>rem</t>
        </is>
      </c>
      <c r="E18695" t="inlineStr"/>
      <c r="F18695" t="inlineStr"/>
      <c r="G18695" t="inlineStr">
        <is>
          <t>bleach</t>
        </is>
      </c>
      <c r="H18695">
        <f>=1.2.2</f>
        <v/>
      </c>
    </row>
    <row r="18696">
      <c r="A18696" t="inlineStr">
        <is>
          <t>osf.io</t>
        </is>
      </c>
      <c r="B18696" t="inlineStr">
        <is>
          <t>2e42359c79b82b2b0eee536e35eb0cf0475bbd71</t>
        </is>
      </c>
      <c r="C18696" t="inlineStr">
        <is>
          <t>2015-06-08 02:18:40+00:00</t>
        </is>
      </c>
      <c r="D18696" t="inlineStr">
        <is>
          <t>verchange</t>
        </is>
      </c>
      <c r="E18696" t="inlineStr">
        <is>
          <t>python-dateutil</t>
        </is>
      </c>
      <c r="F18696">
        <f>=2.4.2</f>
        <v/>
      </c>
      <c r="G18696" t="inlineStr">
        <is>
          <t>python-dateutil</t>
        </is>
      </c>
      <c r="H18696">
        <f>=2.2</f>
        <v/>
      </c>
    </row>
    <row r="18697">
      <c r="A18697" t="inlineStr">
        <is>
          <t>osf.io</t>
        </is>
      </c>
      <c r="B18697" t="inlineStr">
        <is>
          <t>2e42359c79b82b2b0eee536e35eb0cf0475bbd71</t>
        </is>
      </c>
      <c r="C18697" t="inlineStr">
        <is>
          <t>2015-06-08 02:18:40+00:00</t>
        </is>
      </c>
      <c r="D18697" t="inlineStr">
        <is>
          <t>add</t>
        </is>
      </c>
      <c r="E18697" t="inlineStr">
        <is>
          <t>Django</t>
        </is>
      </c>
      <c r="F18697">
        <f>=1.8</f>
        <v/>
      </c>
      <c r="G18697" t="inlineStr"/>
      <c r="H18697" t="inlineStr"/>
    </row>
    <row r="18698">
      <c r="A18698" t="inlineStr">
        <is>
          <t>osf.io</t>
        </is>
      </c>
      <c r="B18698" t="inlineStr">
        <is>
          <t>2e42359c79b82b2b0eee536e35eb0cf0475bbd71</t>
        </is>
      </c>
      <c r="C18698" t="inlineStr">
        <is>
          <t>2015-06-08 02:18:40+00:00</t>
        </is>
      </c>
      <c r="D18698" t="inlineStr">
        <is>
          <t>add</t>
        </is>
      </c>
      <c r="E18698" t="inlineStr">
        <is>
          <t>djangorestframework</t>
        </is>
      </c>
      <c r="F18698">
        <f>=3.1.1</f>
        <v/>
      </c>
      <c r="G18698" t="inlineStr"/>
      <c r="H18698" t="inlineStr"/>
    </row>
    <row r="18699">
      <c r="A18699" t="inlineStr">
        <is>
          <t>osf.io</t>
        </is>
      </c>
      <c r="B18699" t="inlineStr">
        <is>
          <t>2e42359c79b82b2b0eee536e35eb0cf0475bbd71</t>
        </is>
      </c>
      <c r="C18699" t="inlineStr">
        <is>
          <t>2015-06-08 02:18:40+00:00</t>
        </is>
      </c>
      <c r="D18699" t="inlineStr">
        <is>
          <t>add</t>
        </is>
      </c>
      <c r="E18699" t="inlineStr">
        <is>
          <t>django-rest-swagger</t>
        </is>
      </c>
      <c r="F18699">
        <f>=0.2.9</f>
        <v/>
      </c>
      <c r="G18699" t="inlineStr"/>
      <c r="H18699" t="inlineStr"/>
    </row>
    <row r="18700">
      <c r="A18700" t="inlineStr">
        <is>
          <t>osf.io</t>
        </is>
      </c>
      <c r="B18700" t="inlineStr">
        <is>
          <t>bd8dc81723727b12e722a76a5711da25b5e06206</t>
        </is>
      </c>
      <c r="C18700" t="inlineStr">
        <is>
          <t>2015-06-18 17:10:04+00:00</t>
        </is>
      </c>
      <c r="D18700" t="inlineStr">
        <is>
          <t>verchange</t>
        </is>
      </c>
      <c r="E18700" t="inlineStr">
        <is>
          <t>django-rest-swagger</t>
        </is>
      </c>
      <c r="F18700">
        <f>=0.3.2</f>
        <v/>
      </c>
      <c r="G18700" t="inlineStr">
        <is>
          <t>django-rest-swagger</t>
        </is>
      </c>
      <c r="H18700">
        <f>=0.2.9</f>
        <v/>
      </c>
    </row>
    <row r="18701">
      <c r="A18701" t="inlineStr">
        <is>
          <t>osf.io</t>
        </is>
      </c>
      <c r="B18701" t="inlineStr">
        <is>
          <t>e6a2313837923b635cfed379ef4519450fa2aa97</t>
        </is>
      </c>
      <c r="C18701" t="inlineStr">
        <is>
          <t>2015-07-14 01:43:47+00:00</t>
        </is>
      </c>
      <c r="D18701" t="inlineStr">
        <is>
          <t>verchange</t>
        </is>
      </c>
      <c r="E18701" t="inlineStr">
        <is>
          <t>django-rest-swagger</t>
        </is>
      </c>
      <c r="F18701">
        <f>=0.3.2</f>
        <v/>
      </c>
      <c r="G18701" t="inlineStr">
        <is>
          <t>django-rest-swagger</t>
        </is>
      </c>
      <c r="H18701">
        <f>=0.2.9</f>
        <v/>
      </c>
    </row>
    <row r="18702">
      <c r="A18702" t="inlineStr">
        <is>
          <t>osf.io</t>
        </is>
      </c>
      <c r="B18702" t="inlineStr">
        <is>
          <t>5dc344007c9a63752d31dff622b2c637fecce6fa</t>
        </is>
      </c>
      <c r="C18702" t="inlineStr">
        <is>
          <t>2015-07-22 18:46:14+00:00</t>
        </is>
      </c>
      <c r="D18702" t="inlineStr">
        <is>
          <t>add</t>
        </is>
      </c>
      <c r="E18702" t="inlineStr">
        <is>
          <t>urllib3</t>
        </is>
      </c>
      <c r="F18702">
        <f>=1.10.4</f>
        <v/>
      </c>
      <c r="G18702" t="inlineStr"/>
      <c r="H18702" t="inlineStr"/>
    </row>
    <row r="18703">
      <c r="A18703" t="inlineStr">
        <is>
          <t>osf.io</t>
        </is>
      </c>
      <c r="B18703" t="inlineStr">
        <is>
          <t>c242f5b278e01170b1e5e7262e5182e96de093f5</t>
        </is>
      </c>
      <c r="C18703" t="inlineStr">
        <is>
          <t>2015-08-26 20:37:44+00:00</t>
        </is>
      </c>
      <c r="D18703" t="inlineStr">
        <is>
          <t>add</t>
        </is>
      </c>
      <c r="E18703" t="inlineStr">
        <is>
          <t>pyjwt</t>
        </is>
      </c>
      <c r="F18703">
        <f>=1.4.0</f>
        <v/>
      </c>
      <c r="G18703" t="inlineStr"/>
      <c r="H18703" t="inlineStr"/>
    </row>
    <row r="18704">
      <c r="A18704" t="inlineStr">
        <is>
          <t>osf.io</t>
        </is>
      </c>
      <c r="B18704" t="inlineStr">
        <is>
          <t>0b402d78331764bef42009f9b9f257a4ff5290cd</t>
        </is>
      </c>
      <c r="C18704" t="inlineStr">
        <is>
          <t>2015-09-11 19:17:49+00:00</t>
        </is>
      </c>
      <c r="D18704" t="inlineStr">
        <is>
          <t>add</t>
        </is>
      </c>
      <c r="E18704" t="inlineStr">
        <is>
          <t>django-cors-headers</t>
        </is>
      </c>
      <c r="F18704">
        <f>=1.1.0</f>
        <v/>
      </c>
      <c r="G18704" t="inlineStr"/>
      <c r="H18704" t="inlineStr"/>
    </row>
    <row r="18705">
      <c r="A18705" t="inlineStr">
        <is>
          <t>osf.io</t>
        </is>
      </c>
      <c r="B18705" t="inlineStr">
        <is>
          <t>fe3c2e08493d09ead4be278d23373de17761d723</t>
        </is>
      </c>
      <c r="C18705" t="inlineStr">
        <is>
          <t>2015-10-12 19:27:41+00:00</t>
        </is>
      </c>
      <c r="D18705" t="inlineStr">
        <is>
          <t>add</t>
        </is>
      </c>
      <c r="E18705" t="inlineStr">
        <is>
          <t>pyjwe</t>
        </is>
      </c>
      <c r="F18705">
        <f>=0.1.4</f>
        <v/>
      </c>
      <c r="G18705" t="inlineStr"/>
      <c r="H18705" t="inlineStr"/>
    </row>
    <row r="18706">
      <c r="A18706" t="inlineStr">
        <is>
          <t>osf.io</t>
        </is>
      </c>
      <c r="B18706" t="inlineStr">
        <is>
          <t>060682151b25deda83c3bdf232ccdf1b1d94f753</t>
        </is>
      </c>
      <c r="C18706" t="inlineStr">
        <is>
          <t>2015-10-26 02:53:08+00:00</t>
        </is>
      </c>
      <c r="D18706" t="inlineStr">
        <is>
          <t>verchange</t>
        </is>
      </c>
      <c r="E18706" t="inlineStr">
        <is>
          <t>pyjwe</t>
        </is>
      </c>
      <c r="F18706">
        <f>=0.1.5</f>
        <v/>
      </c>
      <c r="G18706" t="inlineStr">
        <is>
          <t>pyjwe</t>
        </is>
      </c>
      <c r="H18706">
        <f>=0.1.4</f>
        <v/>
      </c>
    </row>
    <row r="18707">
      <c r="A18707" t="inlineStr">
        <is>
          <t>osf.io</t>
        </is>
      </c>
      <c r="B18707" t="inlineStr">
        <is>
          <t>37cb1459473b202d2ffa8301fbba58a8c71e0805</t>
        </is>
      </c>
      <c r="C18707" t="inlineStr">
        <is>
          <t>2015-11-06 03:16:21+00:00</t>
        </is>
      </c>
      <c r="D18707" t="inlineStr">
        <is>
          <t>verchange</t>
        </is>
      </c>
      <c r="E18707" t="inlineStr">
        <is>
          <t>pyjwe</t>
        </is>
      </c>
      <c r="F18707">
        <f>=0.1.6</f>
        <v/>
      </c>
      <c r="G18707" t="inlineStr">
        <is>
          <t>pyjwe</t>
        </is>
      </c>
      <c r="H18707">
        <f>=0.1.5</f>
        <v/>
      </c>
    </row>
    <row r="18708">
      <c r="A18708" t="inlineStr">
        <is>
          <t>osf.io</t>
        </is>
      </c>
      <c r="B18708" t="inlineStr">
        <is>
          <t>37cb1459473b202d2ffa8301fbba58a8c71e0805</t>
        </is>
      </c>
      <c r="C18708" t="inlineStr">
        <is>
          <t>2015-11-06 03:16:21+00:00</t>
        </is>
      </c>
      <c r="D18708" t="inlineStr">
        <is>
          <t>add</t>
        </is>
      </c>
      <c r="E18708" t="inlineStr">
        <is>
          <t>certifi</t>
        </is>
      </c>
      <c r="F18708">
        <f>=2015.4.28</f>
        <v/>
      </c>
      <c r="G18708" t="inlineStr"/>
      <c r="H18708" t="inlineStr"/>
    </row>
    <row r="18709">
      <c r="A18709" t="inlineStr">
        <is>
          <t>osf.io</t>
        </is>
      </c>
      <c r="B18709" t="inlineStr">
        <is>
          <t>8561bc9231dc7918038c7f86ca5d34dcaa2fe24b</t>
        </is>
      </c>
      <c r="C18709" t="inlineStr">
        <is>
          <t>2015-11-13 21:34:38+00:00</t>
        </is>
      </c>
      <c r="D18709" t="inlineStr">
        <is>
          <t>add</t>
        </is>
      </c>
      <c r="E18709" t="inlineStr">
        <is>
          <t>djangorestframework-bulk</t>
        </is>
      </c>
      <c r="F18709">
        <f>=0.2.1</f>
        <v/>
      </c>
      <c r="G18709" t="inlineStr"/>
      <c r="H18709" t="inlineStr"/>
    </row>
    <row r="18710">
      <c r="A18710" t="inlineStr">
        <is>
          <t>osf.io</t>
        </is>
      </c>
      <c r="B18710" t="inlineStr">
        <is>
          <t>98e42addbc9a19b468a45ca9c38a5babde9686d9</t>
        </is>
      </c>
      <c r="C18710" t="inlineStr">
        <is>
          <t>2016-01-07 02:58:07+00:00</t>
        </is>
      </c>
      <c r="D18710" t="inlineStr">
        <is>
          <t>add</t>
        </is>
      </c>
      <c r="E18710" t="inlineStr">
        <is>
          <t>django-webpack-loader</t>
        </is>
      </c>
      <c r="F18710">
        <f>=0.2.3</f>
        <v/>
      </c>
      <c r="G18710" t="inlineStr"/>
      <c r="H18710" t="inlineStr"/>
    </row>
    <row r="18711">
      <c r="A18711" t="inlineStr">
        <is>
          <t>osf.io</t>
        </is>
      </c>
      <c r="B18711" t="inlineStr">
        <is>
          <t>087cb63aad158fc1aa78eeb09f0f00245558ae56</t>
        </is>
      </c>
      <c r="C18711" t="inlineStr">
        <is>
          <t>2016-02-04 02:37:46+00:00</t>
        </is>
      </c>
      <c r="D18711" t="inlineStr">
        <is>
          <t>add</t>
        </is>
      </c>
      <c r="E18711" t="inlineStr">
        <is>
          <t>ndg-httpsclient</t>
        </is>
      </c>
      <c r="F18711">
        <f>=0.3.0</f>
        <v/>
      </c>
      <c r="G18711" t="inlineStr"/>
      <c r="H18711" t="inlineStr"/>
    </row>
    <row r="18712">
      <c r="A18712" t="inlineStr">
        <is>
          <t>osf.io</t>
        </is>
      </c>
      <c r="B18712" t="inlineStr">
        <is>
          <t>6e0140d19178672035da85da082145112b747652</t>
        </is>
      </c>
      <c r="C18712" t="inlineStr">
        <is>
          <t>2016-02-04 18:24:50+00:00</t>
        </is>
      </c>
      <c r="D18712" t="inlineStr">
        <is>
          <t>add</t>
        </is>
      </c>
      <c r="E18712" t="inlineStr">
        <is>
          <t>gevent</t>
        </is>
      </c>
      <c r="F18712">
        <f>=1.0.2</f>
        <v/>
      </c>
      <c r="G18712" t="inlineStr"/>
      <c r="H18712" t="inlineStr"/>
    </row>
    <row r="18713">
      <c r="A18713" t="inlineStr">
        <is>
          <t>osf.io</t>
        </is>
      </c>
      <c r="B18713" t="inlineStr">
        <is>
          <t>4e06b4944474df385c20f1fac7331381c8e472f3</t>
        </is>
      </c>
      <c r="C18713" t="inlineStr">
        <is>
          <t>2016-03-01 21:25:09+00:00</t>
        </is>
      </c>
      <c r="D18713" t="inlineStr">
        <is>
          <t>verchange</t>
        </is>
      </c>
      <c r="E18713" t="inlineStr">
        <is>
          <t>python-dateutil</t>
        </is>
      </c>
      <c r="F18713">
        <f>=2.5.0</f>
        <v/>
      </c>
      <c r="G18713" t="inlineStr">
        <is>
          <t>python-dateutil</t>
        </is>
      </c>
      <c r="H18713">
        <f>=2.4.2</f>
        <v/>
      </c>
    </row>
    <row r="18714">
      <c r="A18714" t="inlineStr">
        <is>
          <t>osf.io</t>
        </is>
      </c>
      <c r="B18714" t="inlineStr">
        <is>
          <t>4fa06aef54d0da001c52e00be364b5b7887f17ba</t>
        </is>
      </c>
      <c r="C18714" t="inlineStr">
        <is>
          <t>2016-03-03 02:06:18+00:00</t>
        </is>
      </c>
      <c r="D18714" t="inlineStr">
        <is>
          <t>verchange</t>
        </is>
      </c>
      <c r="E18714" t="inlineStr">
        <is>
          <t>raven</t>
        </is>
      </c>
      <c r="F18714">
        <f>=5.10.2</f>
        <v/>
      </c>
      <c r="G18714" t="inlineStr">
        <is>
          <t>raven</t>
        </is>
      </c>
      <c r="H18714">
        <f>=5.1.1</f>
        <v/>
      </c>
    </row>
    <row r="18715">
      <c r="A18715" t="inlineStr">
        <is>
          <t>osf.io</t>
        </is>
      </c>
      <c r="B18715" t="inlineStr">
        <is>
          <t>4fa06aef54d0da001c52e00be364b5b7887f17ba</t>
        </is>
      </c>
      <c r="C18715" t="inlineStr">
        <is>
          <t>2016-03-03 02:06:18+00:00</t>
        </is>
      </c>
      <c r="D18715" t="inlineStr">
        <is>
          <t>verchange</t>
        </is>
      </c>
      <c r="E18715" t="inlineStr">
        <is>
          <t>invoke</t>
        </is>
      </c>
      <c r="F18715">
        <f>=0.11.0</f>
        <v/>
      </c>
      <c r="G18715" t="inlineStr">
        <is>
          <t>invoke</t>
        </is>
      </c>
      <c r="H18715">
        <f>=0.9.0</f>
        <v/>
      </c>
    </row>
    <row r="18716">
      <c r="A18716" t="inlineStr">
        <is>
          <t>osf.io</t>
        </is>
      </c>
      <c r="B18716" t="inlineStr">
        <is>
          <t>4fa06aef54d0da001c52e00be364b5b7887f17ba</t>
        </is>
      </c>
      <c r="C18716" t="inlineStr">
        <is>
          <t>2016-03-03 02:06:18+00:00</t>
        </is>
      </c>
      <c r="D18716" t="inlineStr">
        <is>
          <t>add</t>
        </is>
      </c>
      <c r="E18716" t="inlineStr">
        <is>
          <t>sendgrid</t>
        </is>
      </c>
      <c r="F18716">
        <f>=1.5.13</f>
        <v/>
      </c>
      <c r="G18716" t="inlineStr"/>
      <c r="H18716" t="inlineStr"/>
    </row>
    <row r="18717">
      <c r="A18717" t="inlineStr">
        <is>
          <t>osf.io</t>
        </is>
      </c>
      <c r="B18717" t="inlineStr">
        <is>
          <t>2c0ca9b75220b62c1ce7b1e1291f99e6b76be275</t>
        </is>
      </c>
      <c r="C18717" t="inlineStr">
        <is>
          <t>2016-04-01 03:37:13+00:00</t>
        </is>
      </c>
      <c r="D18717" t="inlineStr">
        <is>
          <t>verchange</t>
        </is>
      </c>
      <c r="E18717" t="inlineStr">
        <is>
          <t>pyjwe</t>
        </is>
      </c>
      <c r="F18717">
        <f>=1.0.0</f>
        <v/>
      </c>
      <c r="G18717" t="inlineStr">
        <is>
          <t>pyjwe</t>
        </is>
      </c>
      <c r="H18717">
        <f>=0.1.6</f>
        <v/>
      </c>
    </row>
    <row r="18718">
      <c r="A18718" t="inlineStr">
        <is>
          <t>osf.io</t>
        </is>
      </c>
      <c r="B18718" t="inlineStr">
        <is>
          <t>2c0ca9b75220b62c1ce7b1e1291f99e6b76be275</t>
        </is>
      </c>
      <c r="C18718" t="inlineStr">
        <is>
          <t>2016-04-01 03:37:13+00:00</t>
        </is>
      </c>
      <c r="D18718" t="inlineStr">
        <is>
          <t>verchange</t>
        </is>
      </c>
      <c r="E18718" t="inlineStr">
        <is>
          <t>furl</t>
        </is>
      </c>
      <c r="F18718">
        <f>=0.4.92</f>
        <v/>
      </c>
      <c r="G18718" t="inlineStr">
        <is>
          <t>furl</t>
        </is>
      </c>
      <c r="H18718">
        <f>=0.4.4</f>
        <v/>
      </c>
    </row>
    <row r="18719">
      <c r="A18719" t="inlineStr">
        <is>
          <t>osf.io</t>
        </is>
      </c>
      <c r="B18719" t="inlineStr">
        <is>
          <t>2c0ca9b75220b62c1ce7b1e1291f99e6b76be275</t>
        </is>
      </c>
      <c r="C18719" t="inlineStr">
        <is>
          <t>2016-04-01 03:37:13+00:00</t>
        </is>
      </c>
      <c r="D18719" t="inlineStr">
        <is>
          <t>add</t>
        </is>
      </c>
      <c r="E18719" t="inlineStr">
        <is>
          <t>nose-parameterized</t>
        </is>
      </c>
      <c r="F18719">
        <f>=0.5.0</f>
        <v/>
      </c>
      <c r="G18719" t="inlineStr"/>
      <c r="H18719" t="inlineStr"/>
    </row>
    <row r="18720">
      <c r="A18720" t="inlineStr">
        <is>
          <t>osf.io</t>
        </is>
      </c>
      <c r="B18720" t="inlineStr">
        <is>
          <t>94c081ea7db7a05e8735b0ac9aca220b66e13468</t>
        </is>
      </c>
      <c r="C18720" t="inlineStr">
        <is>
          <t>2016-04-08 22:34:07+00:00</t>
        </is>
      </c>
      <c r="D18720" t="inlineStr">
        <is>
          <t>verchange</t>
        </is>
      </c>
      <c r="E18720" t="inlineStr">
        <is>
          <t>invoke</t>
        </is>
      </c>
      <c r="F18720">
        <f>=0.12.2</f>
        <v/>
      </c>
      <c r="G18720" t="inlineStr">
        <is>
          <t>invoke</t>
        </is>
      </c>
      <c r="H18720">
        <f>=0.11.0</f>
        <v/>
      </c>
    </row>
    <row r="18721">
      <c r="A18721" t="inlineStr">
        <is>
          <t>osf.io</t>
        </is>
      </c>
      <c r="B18721" t="inlineStr">
        <is>
          <t>94c081ea7db7a05e8735b0ac9aca220b66e13468</t>
        </is>
      </c>
      <c r="C18721" t="inlineStr">
        <is>
          <t>2016-04-08 22:34:07+00:00</t>
        </is>
      </c>
      <c r="D18721" t="inlineStr">
        <is>
          <t>verchange</t>
        </is>
      </c>
      <c r="E18721" t="inlineStr">
        <is>
          <t>Django</t>
        </is>
      </c>
      <c r="F18721">
        <f>=1.9</f>
        <v/>
      </c>
      <c r="G18721" t="inlineStr">
        <is>
          <t>Django</t>
        </is>
      </c>
      <c r="H18721">
        <f>=1.8</f>
        <v/>
      </c>
    </row>
    <row r="18722">
      <c r="A18722" t="inlineStr">
        <is>
          <t>osf.io</t>
        </is>
      </c>
      <c r="B18722" t="inlineStr">
        <is>
          <t>94c081ea7db7a05e8735b0ac9aca220b66e13468</t>
        </is>
      </c>
      <c r="C18722" t="inlineStr">
        <is>
          <t>2016-04-08 22:34:07+00:00</t>
        </is>
      </c>
      <c r="D18722" t="inlineStr">
        <is>
          <t>verchange</t>
        </is>
      </c>
      <c r="E18722" t="inlineStr">
        <is>
          <t>djangorestframework</t>
        </is>
      </c>
      <c r="F18722">
        <f>=3.3.3</f>
        <v/>
      </c>
      <c r="G18722" t="inlineStr">
        <is>
          <t>djangorestframework</t>
        </is>
      </c>
      <c r="H18722">
        <f>=3.1.1</f>
        <v/>
      </c>
    </row>
    <row r="18723">
      <c r="A18723" t="inlineStr">
        <is>
          <t>osf.io</t>
        </is>
      </c>
      <c r="B18723" t="inlineStr">
        <is>
          <t>94c081ea7db7a05e8735b0ac9aca220b66e13468</t>
        </is>
      </c>
      <c r="C18723" t="inlineStr">
        <is>
          <t>2016-04-08 22:34:07+00:00</t>
        </is>
      </c>
      <c r="D18723" t="inlineStr">
        <is>
          <t>add</t>
        </is>
      </c>
      <c r="E18723" t="inlineStr">
        <is>
          <t>django-nose</t>
        </is>
      </c>
      <c r="F18723">
        <f>=1.4.3</f>
        <v/>
      </c>
      <c r="G18723" t="inlineStr"/>
      <c r="H18723" t="inlineStr"/>
    </row>
    <row r="18724">
      <c r="A18724" t="inlineStr">
        <is>
          <t>osf.io</t>
        </is>
      </c>
      <c r="B18724" t="inlineStr">
        <is>
          <t>94c081ea7db7a05e8735b0ac9aca220b66e13468</t>
        </is>
      </c>
      <c r="C18724" t="inlineStr">
        <is>
          <t>2016-04-08 22:34:07+00:00</t>
        </is>
      </c>
      <c r="D18724" t="inlineStr">
        <is>
          <t>add</t>
        </is>
      </c>
      <c r="E18724" t="inlineStr">
        <is>
          <t>django-ckeditor</t>
        </is>
      </c>
      <c r="F18724">
        <f>=5.0.2</f>
        <v/>
      </c>
      <c r="G18724" t="inlineStr"/>
      <c r="H18724" t="inlineStr"/>
    </row>
    <row r="18725">
      <c r="A18725" t="inlineStr">
        <is>
          <t>osf.io</t>
        </is>
      </c>
      <c r="B18725" t="inlineStr">
        <is>
          <t>ffe336e6445a60e23245f3699a130f2063b88855</t>
        </is>
      </c>
      <c r="C18725" t="inlineStr">
        <is>
          <t>2016-04-29 01:44:48+00:00</t>
        </is>
      </c>
      <c r="D18725" t="inlineStr">
        <is>
          <t>add</t>
        </is>
      </c>
      <c r="E18725" t="inlineStr">
        <is>
          <t>django-queryset-csv</t>
        </is>
      </c>
      <c r="F18725">
        <f>=0.3.3</f>
        <v/>
      </c>
      <c r="G18725" t="inlineStr"/>
      <c r="H18725" t="inlineStr"/>
    </row>
    <row r="18726">
      <c r="A18726" t="inlineStr">
        <is>
          <t>osf.io</t>
        </is>
      </c>
      <c r="B18726" t="inlineStr">
        <is>
          <t>39bc7bdb75c9ec9d5a5c5dd644f43aa82b818cd4</t>
        </is>
      </c>
      <c r="C18726" t="inlineStr">
        <is>
          <t>2016-05-04 12:21:51+00:00</t>
        </is>
      </c>
      <c r="D18726" t="inlineStr">
        <is>
          <t>verchange</t>
        </is>
      </c>
      <c r="E18726" t="inlineStr">
        <is>
          <t>django-rest-swagger</t>
        </is>
      </c>
      <c r="F18726">
        <f>=0.3.6</f>
        <v/>
      </c>
      <c r="G18726" t="inlineStr">
        <is>
          <t>django-rest-swagger</t>
        </is>
      </c>
      <c r="H18726">
        <f>=0.3.2</f>
        <v/>
      </c>
    </row>
    <row r="18727">
      <c r="A18727" t="inlineStr">
        <is>
          <t>osf.io</t>
        </is>
      </c>
      <c r="B18727" t="inlineStr">
        <is>
          <t>9bdc1bfde6d0f457b3bf93c8e4fe8cd4df419f64</t>
        </is>
      </c>
      <c r="C18727" t="inlineStr">
        <is>
          <t>2016-05-11 20:52:43+00:00</t>
        </is>
      </c>
      <c r="D18727" t="inlineStr">
        <is>
          <t>add</t>
        </is>
      </c>
      <c r="E18727" t="inlineStr">
        <is>
          <t>django-password-reset</t>
        </is>
      </c>
      <c r="F18727">
        <f>=0.8.2</f>
        <v/>
      </c>
      <c r="G18727" t="inlineStr"/>
      <c r="H18727" t="inlineStr"/>
    </row>
    <row r="18728">
      <c r="A18728" t="inlineStr">
        <is>
          <t>osf.io</t>
        </is>
      </c>
      <c r="B18728" t="inlineStr">
        <is>
          <t>9bdc1bfde6d0f457b3bf93c8e4fe8cd4df419f64</t>
        </is>
      </c>
      <c r="C18728" t="inlineStr">
        <is>
          <t>2016-05-11 20:52:43+00:00</t>
        </is>
      </c>
      <c r="D18728" t="inlineStr">
        <is>
          <t>add</t>
        </is>
      </c>
      <c r="E18728" t="inlineStr">
        <is>
          <t>sendgrid-django</t>
        </is>
      </c>
      <c r="F18728">
        <f>=2.0.0</f>
        <v/>
      </c>
      <c r="G18728" t="inlineStr"/>
      <c r="H18728" t="inlineStr"/>
    </row>
    <row r="18729">
      <c r="A18729" t="inlineStr">
        <is>
          <t>osf.io</t>
        </is>
      </c>
      <c r="B18729" t="inlineStr">
        <is>
          <t>3fa3bf673d72f2d61e2a3012b879c3ddc193f5c9</t>
        </is>
      </c>
      <c r="C18729" t="inlineStr">
        <is>
          <t>2016-06-21 02:10:56+00:00</t>
        </is>
      </c>
      <c r="D18729" t="inlineStr">
        <is>
          <t>add</t>
        </is>
      </c>
      <c r="E18729" t="inlineStr">
        <is>
          <t>jsonschema</t>
        </is>
      </c>
      <c r="F18729">
        <f>=2.5.1</f>
        <v/>
      </c>
      <c r="G18729" t="inlineStr"/>
      <c r="H18729" t="inlineStr"/>
    </row>
    <row r="18730">
      <c r="A18730" t="inlineStr">
        <is>
          <t>osf.io</t>
        </is>
      </c>
      <c r="B18730" t="inlineStr">
        <is>
          <t>c1086b80be99262f1628c5f5cbcce6c57bf9d2c4</t>
        </is>
      </c>
      <c r="C18730" t="inlineStr">
        <is>
          <t>2016-06-21 21:17:19+00:00</t>
        </is>
      </c>
      <c r="D18730" t="inlineStr">
        <is>
          <t>add</t>
        </is>
      </c>
      <c r="E18730" t="inlineStr">
        <is>
          <t>jsonschema</t>
        </is>
      </c>
      <c r="F18730">
        <f>=2.5.1</f>
        <v/>
      </c>
      <c r="G18730" t="inlineStr"/>
      <c r="H18730" t="inlineStr"/>
    </row>
    <row r="18731">
      <c r="A18731" t="inlineStr">
        <is>
          <t>osf.io</t>
        </is>
      </c>
      <c r="B18731" t="inlineStr">
        <is>
          <t>97aa26807e87e7c52e83a73b2006648da9be4314</t>
        </is>
      </c>
      <c r="C18731" t="inlineStr">
        <is>
          <t>2016-06-27 00:15:39+00:00</t>
        </is>
      </c>
      <c r="D18731" t="inlineStr">
        <is>
          <t>add</t>
        </is>
      </c>
      <c r="E18731" t="inlineStr">
        <is>
          <t>keyring</t>
        </is>
      </c>
      <c r="F18731">
        <f>=9.1</f>
        <v/>
      </c>
      <c r="G18731" t="inlineStr"/>
      <c r="H18731" t="inlineStr"/>
    </row>
    <row r="18732">
      <c r="A18732" t="inlineStr">
        <is>
          <t>osf.io</t>
        </is>
      </c>
      <c r="B18732" t="inlineStr">
        <is>
          <t>03430bc479eb6590ade5cea2c01b891128c0010b</t>
        </is>
      </c>
      <c r="C18732" t="inlineStr">
        <is>
          <t>2016-07-07 21:06:11+00:00</t>
        </is>
      </c>
      <c r="D18732" t="inlineStr">
        <is>
          <t>verchange</t>
        </is>
      </c>
      <c r="E18732" t="inlineStr">
        <is>
          <t>invoke</t>
        </is>
      </c>
      <c r="F18732">
        <f>=0.13.0</f>
        <v/>
      </c>
      <c r="G18732" t="inlineStr">
        <is>
          <t>invoke</t>
        </is>
      </c>
      <c r="H18732">
        <f>=0.12.2</f>
        <v/>
      </c>
    </row>
    <row r="18733">
      <c r="A18733" t="inlineStr">
        <is>
          <t>osf.io</t>
        </is>
      </c>
      <c r="B18733" t="inlineStr">
        <is>
          <t>35e933892f2ddae458b685382fda403dbc215781</t>
        </is>
      </c>
      <c r="C18733" t="inlineStr">
        <is>
          <t>2016-07-28 16:13:12+00:00</t>
        </is>
      </c>
      <c r="D18733" t="inlineStr">
        <is>
          <t>add</t>
        </is>
      </c>
      <c r="E18733" t="inlineStr">
        <is>
          <t>keen</t>
        </is>
      </c>
      <c r="F18733">
        <f>=0.3.21</f>
        <v/>
      </c>
      <c r="G18733" t="inlineStr"/>
      <c r="H18733" t="inlineStr"/>
    </row>
    <row r="18734">
      <c r="A18734" t="inlineStr">
        <is>
          <t>osf.io</t>
        </is>
      </c>
      <c r="B18734" t="inlineStr">
        <is>
          <t>35e933892f2ddae458b685382fda403dbc215781</t>
        </is>
      </c>
      <c r="C18734" t="inlineStr">
        <is>
          <t>2016-07-28 16:13:12+00:00</t>
        </is>
      </c>
      <c r="D18734" t="inlineStr">
        <is>
          <t>add</t>
        </is>
      </c>
      <c r="E18734" t="inlineStr">
        <is>
          <t>python-geoip-geolite2</t>
        </is>
      </c>
      <c r="F18734">
        <f>=2015.0303</f>
        <v/>
      </c>
      <c r="G18734" t="inlineStr"/>
      <c r="H18734" t="inlineStr"/>
    </row>
    <row r="18735">
      <c r="A18735" t="inlineStr">
        <is>
          <t>osf.io</t>
        </is>
      </c>
      <c r="B18735" t="inlineStr">
        <is>
          <t>652dbb9d93ade1cb3dd422ba640e5e414931e54c</t>
        </is>
      </c>
      <c r="C18735" t="inlineStr">
        <is>
          <t>2016-09-08 16:25:42+00:00</t>
        </is>
      </c>
      <c r="D18735" t="inlineStr">
        <is>
          <t>add</t>
        </is>
      </c>
      <c r="E18735" t="inlineStr">
        <is>
          <t>oauthlib</t>
        </is>
      </c>
      <c r="F18735">
        <f>=1.1.2</f>
        <v/>
      </c>
      <c r="G18735" t="inlineStr"/>
      <c r="H18735" t="inlineStr"/>
    </row>
    <row r="18736">
      <c r="A18736" t="inlineStr">
        <is>
          <t>osf.io</t>
        </is>
      </c>
      <c r="B18736" t="inlineStr">
        <is>
          <t>b7668a591bbdf74cc95acffc49037c9facd4d57e</t>
        </is>
      </c>
      <c r="C18736" t="inlineStr">
        <is>
          <t>2016-09-22 18:41:32+00:00</t>
        </is>
      </c>
      <c r="D18736" t="inlineStr">
        <is>
          <t>add</t>
        </is>
      </c>
      <c r="E18736" t="inlineStr">
        <is>
          <t>citeproc-py</t>
        </is>
      </c>
      <c r="F18736">
        <f>=0.3.0</f>
        <v/>
      </c>
      <c r="G18736" t="inlineStr"/>
      <c r="H18736" t="inlineStr"/>
    </row>
    <row r="18737">
      <c r="A18737" t="inlineStr">
        <is>
          <t>osf.io</t>
        </is>
      </c>
      <c r="B18737" t="inlineStr">
        <is>
          <t>b7668a591bbdf74cc95acffc49037c9facd4d57e</t>
        </is>
      </c>
      <c r="C18737" t="inlineStr">
        <is>
          <t>2016-09-22 18:41:32+00:00</t>
        </is>
      </c>
      <c r="D18737" t="inlineStr">
        <is>
          <t>rem</t>
        </is>
      </c>
      <c r="E18737" t="inlineStr"/>
      <c r="F18737" t="inlineStr"/>
      <c r="G18737" t="inlineStr">
        <is>
          <t>python-crontab</t>
        </is>
      </c>
      <c r="H18737">
        <f>=1.9.2</f>
        <v/>
      </c>
    </row>
    <row r="18738">
      <c r="A18738" t="inlineStr">
        <is>
          <t>osf.io</t>
        </is>
      </c>
      <c r="B18738" t="inlineStr">
        <is>
          <t>ce41272f40dce43f9035c592d6bc3f5bce19f4ea</t>
        </is>
      </c>
      <c r="C18738" t="inlineStr">
        <is>
          <t>2016-10-06 13:21:51+00:00</t>
        </is>
      </c>
      <c r="D18738" t="inlineStr">
        <is>
          <t>rem</t>
        </is>
      </c>
      <c r="E18738" t="inlineStr"/>
      <c r="F18738" t="inlineStr"/>
      <c r="G18738" t="inlineStr">
        <is>
          <t>django-queryset-csv</t>
        </is>
      </c>
      <c r="H18738">
        <f>=0.3.3</f>
        <v/>
      </c>
    </row>
    <row r="18739">
      <c r="A18739" t="inlineStr">
        <is>
          <t>osf.io</t>
        </is>
      </c>
      <c r="B18739" t="inlineStr">
        <is>
          <t>f926d62f4760a5958197f5c48ad16884cc77009a</t>
        </is>
      </c>
      <c r="C18739" t="inlineStr">
        <is>
          <t>2016-10-31 18:20:59+00:00</t>
        </is>
      </c>
      <c r="D18739" t="inlineStr">
        <is>
          <t>add</t>
        </is>
      </c>
      <c r="E18739" t="inlineStr">
        <is>
          <t>pycparser</t>
        </is>
      </c>
      <c r="F18739">
        <f>=2.13</f>
        <v/>
      </c>
      <c r="G18739" t="inlineStr"/>
      <c r="H18739" t="inlineStr"/>
    </row>
    <row r="18740">
      <c r="A18740" t="inlineStr">
        <is>
          <t>osf.io</t>
        </is>
      </c>
      <c r="B18740" t="inlineStr">
        <is>
          <t>f926d62f4760a5958197f5c48ad16884cc77009a</t>
        </is>
      </c>
      <c r="C18740" t="inlineStr">
        <is>
          <t>2016-10-31 18:20:59+00:00</t>
        </is>
      </c>
      <c r="D18740" t="inlineStr">
        <is>
          <t>rem</t>
        </is>
      </c>
      <c r="E18740" t="inlineStr"/>
      <c r="F18740" t="inlineStr"/>
      <c r="G18740" t="inlineStr">
        <is>
          <t>django-ckeditor</t>
        </is>
      </c>
      <c r="H18740">
        <f>=5.0.2</f>
        <v/>
      </c>
    </row>
    <row r="18741">
      <c r="A18741" t="inlineStr">
        <is>
          <t>osf.io</t>
        </is>
      </c>
      <c r="B18741" t="inlineStr">
        <is>
          <t>dd1bf7817487ff64ad5f8278c97a9d23ed57e86e</t>
        </is>
      </c>
      <c r="C18741" t="inlineStr">
        <is>
          <t>2016-10-31 19:50:10+00:00</t>
        </is>
      </c>
      <c r="D18741" t="inlineStr">
        <is>
          <t>rem</t>
        </is>
      </c>
      <c r="E18741" t="inlineStr"/>
      <c r="F18741" t="inlineStr"/>
      <c r="G18741" t="inlineStr">
        <is>
          <t>pycparser</t>
        </is>
      </c>
      <c r="H18741">
        <f>=2.13</f>
        <v/>
      </c>
    </row>
    <row r="18742">
      <c r="A18742" t="inlineStr">
        <is>
          <t>osf.io</t>
        </is>
      </c>
      <c r="B18742" t="inlineStr">
        <is>
          <t>032bb0898effbd7eb6756505b9571f51e6f8fb32</t>
        </is>
      </c>
      <c r="C18742" t="inlineStr">
        <is>
          <t>2016-11-02 01:03:40+00:00</t>
        </is>
      </c>
      <c r="D18742" t="inlineStr">
        <is>
          <t>add</t>
        </is>
      </c>
      <c r="E18742" t="inlineStr">
        <is>
          <t>pycparser</t>
        </is>
      </c>
      <c r="F18742">
        <f>=2.13</f>
        <v/>
      </c>
      <c r="G18742" t="inlineStr"/>
      <c r="H18742" t="inlineStr"/>
    </row>
    <row r="18743">
      <c r="A18743" t="inlineStr">
        <is>
          <t>osf.io</t>
        </is>
      </c>
      <c r="B18743" t="inlineStr">
        <is>
          <t>098abb77c058ac6a2e01f33137c723e7995d7ca7</t>
        </is>
      </c>
      <c r="C18743" t="inlineStr">
        <is>
          <t>2016-12-14 21:58:43+00:00</t>
        </is>
      </c>
      <c r="D18743" t="inlineStr">
        <is>
          <t>verchange</t>
        </is>
      </c>
      <c r="E18743" t="inlineStr">
        <is>
          <t>django-cors-headers</t>
        </is>
      </c>
      <c r="F18743">
        <f>=1.3.1</f>
        <v/>
      </c>
      <c r="G18743" t="inlineStr">
        <is>
          <t>django-cors-headers</t>
        </is>
      </c>
      <c r="H18743">
        <f>=1.1.0</f>
        <v/>
      </c>
    </row>
    <row r="18744">
      <c r="A18744" t="inlineStr">
        <is>
          <t>osf.io</t>
        </is>
      </c>
      <c r="B18744" t="inlineStr">
        <is>
          <t>b8156948d66c4d84530fa3302af47bb5c34d4b49</t>
        </is>
      </c>
      <c r="C18744" t="inlineStr">
        <is>
          <t>2017-04-03 01:42:56+00:00</t>
        </is>
      </c>
      <c r="D18744" t="inlineStr">
        <is>
          <t>verchange</t>
        </is>
      </c>
      <c r="E18744" t="inlineStr">
        <is>
          <t>raven</t>
        </is>
      </c>
      <c r="F18744">
        <f>=5.32.0</f>
        <v/>
      </c>
      <c r="G18744" t="inlineStr">
        <is>
          <t>raven</t>
        </is>
      </c>
      <c r="H18744">
        <f>=5.10.2</f>
        <v/>
      </c>
    </row>
    <row r="18745">
      <c r="A18745" t="inlineStr">
        <is>
          <t>osf.io</t>
        </is>
      </c>
      <c r="B18745" t="inlineStr">
        <is>
          <t>b8156948d66c4d84530fa3302af47bb5c34d4b49</t>
        </is>
      </c>
      <c r="C18745" t="inlineStr">
        <is>
          <t>2017-04-03 01:42:56+00:00</t>
        </is>
      </c>
      <c r="D18745" t="inlineStr">
        <is>
          <t>verchange</t>
        </is>
      </c>
      <c r="E18745" t="inlineStr">
        <is>
          <t>gevent</t>
        </is>
      </c>
      <c r="F18745">
        <f>=1.2.1</f>
        <v/>
      </c>
      <c r="G18745" t="inlineStr">
        <is>
          <t>gevent</t>
        </is>
      </c>
      <c r="H18745">
        <f>=1.0.2</f>
        <v/>
      </c>
    </row>
    <row r="18746">
      <c r="A18746" t="inlineStr">
        <is>
          <t>osf.io</t>
        </is>
      </c>
      <c r="B18746" t="inlineStr">
        <is>
          <t>b8156948d66c4d84530fa3302af47bb5c34d4b49</t>
        </is>
      </c>
      <c r="C18746" t="inlineStr">
        <is>
          <t>2017-04-03 01:42:56+00:00</t>
        </is>
      </c>
      <c r="D18746" t="inlineStr">
        <is>
          <t>add</t>
        </is>
      </c>
      <c r="E18746" t="inlineStr">
        <is>
          <t>bcrypt</t>
        </is>
      </c>
      <c r="F18746">
        <f>=3.1.1</f>
        <v/>
      </c>
      <c r="G18746" t="inlineStr"/>
      <c r="H18746" t="inlineStr"/>
    </row>
    <row r="18747">
      <c r="A18747" t="inlineStr">
        <is>
          <t>osf.io</t>
        </is>
      </c>
      <c r="B18747" t="inlineStr">
        <is>
          <t>b8156948d66c4d84530fa3302af47bb5c34d4b49</t>
        </is>
      </c>
      <c r="C18747" t="inlineStr">
        <is>
          <t>2017-04-03 01:42:56+00:00</t>
        </is>
      </c>
      <c r="D18747" t="inlineStr">
        <is>
          <t>add</t>
        </is>
      </c>
      <c r="E18747" t="inlineStr">
        <is>
          <t>django-extensions</t>
        </is>
      </c>
      <c r="F18747">
        <f>=1.6.1</f>
        <v/>
      </c>
      <c r="G18747" t="inlineStr"/>
      <c r="H18747" t="inlineStr"/>
    </row>
    <row r="18748">
      <c r="A18748" t="inlineStr">
        <is>
          <t>osf.io</t>
        </is>
      </c>
      <c r="B18748" t="inlineStr">
        <is>
          <t>b8156948d66c4d84530fa3302af47bb5c34d4b49</t>
        </is>
      </c>
      <c r="C18748" t="inlineStr">
        <is>
          <t>2017-04-03 01:42:56+00:00</t>
        </is>
      </c>
      <c r="D18748" t="inlineStr">
        <is>
          <t>add</t>
        </is>
      </c>
      <c r="E18748" t="inlineStr">
        <is>
          <t>psycopg2</t>
        </is>
      </c>
      <c r="F18748">
        <f>=2.6.2</f>
        <v/>
      </c>
      <c r="G18748" t="inlineStr"/>
      <c r="H18748" t="inlineStr"/>
    </row>
    <row r="18749">
      <c r="A18749" t="inlineStr">
        <is>
          <t>osf.io</t>
        </is>
      </c>
      <c r="B18749" t="inlineStr">
        <is>
          <t>b8156948d66c4d84530fa3302af47bb5c34d4b49</t>
        </is>
      </c>
      <c r="C18749" t="inlineStr">
        <is>
          <t>2017-04-03 01:42:56+00:00</t>
        </is>
      </c>
      <c r="D18749" t="inlineStr">
        <is>
          <t>add</t>
        </is>
      </c>
      <c r="E18749" t="inlineStr">
        <is>
          <t>ujson</t>
        </is>
      </c>
      <c r="F18749">
        <f>=1.35</f>
        <v/>
      </c>
      <c r="G18749" t="inlineStr"/>
      <c r="H18749" t="inlineStr"/>
    </row>
    <row r="18750">
      <c r="A18750" t="inlineStr">
        <is>
          <t>osf.io</t>
        </is>
      </c>
      <c r="B18750" t="inlineStr">
        <is>
          <t>b8156948d66c4d84530fa3302af47bb5c34d4b49</t>
        </is>
      </c>
      <c r="C18750" t="inlineStr">
        <is>
          <t>2017-04-03 01:42:56+00:00</t>
        </is>
      </c>
      <c r="D18750" t="inlineStr">
        <is>
          <t>add</t>
        </is>
      </c>
      <c r="E18750" t="inlineStr">
        <is>
          <t>sqlparse</t>
        </is>
      </c>
      <c r="F18750">
        <f>=0.2.2</f>
        <v/>
      </c>
      <c r="G18750" t="inlineStr"/>
      <c r="H18750" t="inlineStr"/>
    </row>
    <row r="18751">
      <c r="A18751" t="inlineStr">
        <is>
          <t>osf.io</t>
        </is>
      </c>
      <c r="B18751" t="inlineStr">
        <is>
          <t>b8156948d66c4d84530fa3302af47bb5c34d4b49</t>
        </is>
      </c>
      <c r="C18751" t="inlineStr">
        <is>
          <t>2017-04-03 01:42:56+00:00</t>
        </is>
      </c>
      <c r="D18751" t="inlineStr">
        <is>
          <t>add</t>
        </is>
      </c>
      <c r="E18751" t="inlineStr">
        <is>
          <t>psycogreen</t>
        </is>
      </c>
      <c r="F18751">
        <f>=1.0</f>
        <v/>
      </c>
      <c r="G18751" t="inlineStr"/>
      <c r="H18751" t="inlineStr"/>
    </row>
    <row r="18752">
      <c r="A18752" t="inlineStr">
        <is>
          <t>osf.io</t>
        </is>
      </c>
      <c r="B18752" t="inlineStr">
        <is>
          <t>b8156948d66c4d84530fa3302af47bb5c34d4b49</t>
        </is>
      </c>
      <c r="C18752" t="inlineStr">
        <is>
          <t>2017-04-03 01:42:56+00:00</t>
        </is>
      </c>
      <c r="D18752" t="inlineStr">
        <is>
          <t>add</t>
        </is>
      </c>
      <c r="E18752" t="inlineStr">
        <is>
          <t>django-bulk-update</t>
        </is>
      </c>
      <c r="F18752">
        <f>=1.1.10</f>
        <v/>
      </c>
      <c r="G18752" t="inlineStr"/>
      <c r="H18752" t="inlineStr"/>
    </row>
    <row r="18753">
      <c r="A18753" t="inlineStr">
        <is>
          <t>osf.io</t>
        </is>
      </c>
      <c r="B18753" t="inlineStr">
        <is>
          <t>b8156948d66c4d84530fa3302af47bb5c34d4b49</t>
        </is>
      </c>
      <c r="C18753" t="inlineStr">
        <is>
          <t>2017-04-03 01:42:56+00:00</t>
        </is>
      </c>
      <c r="D18753" t="inlineStr">
        <is>
          <t>add</t>
        </is>
      </c>
      <c r="E18753" t="inlineStr">
        <is>
          <t>ciso8601</t>
        </is>
      </c>
      <c r="F18753">
        <f>=1.0.3</f>
        <v/>
      </c>
      <c r="G18753" t="inlineStr"/>
      <c r="H18753" t="inlineStr"/>
    </row>
    <row r="18754">
      <c r="A18754" t="inlineStr">
        <is>
          <t>osf.io</t>
        </is>
      </c>
      <c r="B18754" t="inlineStr">
        <is>
          <t>b8156948d66c4d84530fa3302af47bb5c34d4b49</t>
        </is>
      </c>
      <c r="C18754" t="inlineStr">
        <is>
          <t>2017-04-03 01:42:56+00:00</t>
        </is>
      </c>
      <c r="D18754" t="inlineStr">
        <is>
          <t>add</t>
        </is>
      </c>
      <c r="E18754" t="inlineStr">
        <is>
          <t>funcy</t>
        </is>
      </c>
      <c r="F18754">
        <f>=1.7.3</f>
        <v/>
      </c>
      <c r="G18754" t="inlineStr"/>
      <c r="H18754" t="inlineStr"/>
    </row>
    <row r="18755">
      <c r="A18755" t="inlineStr">
        <is>
          <t>osf.io</t>
        </is>
      </c>
      <c r="B18755" t="inlineStr">
        <is>
          <t>b8156948d66c4d84530fa3302af47bb5c34d4b49</t>
        </is>
      </c>
      <c r="C18755" t="inlineStr">
        <is>
          <t>2017-04-03 01:42:56+00:00</t>
        </is>
      </c>
      <c r="D18755" t="inlineStr">
        <is>
          <t>rem</t>
        </is>
      </c>
      <c r="E18755" t="inlineStr"/>
      <c r="F18755" t="inlineStr"/>
      <c r="G18755" t="inlineStr">
        <is>
          <t>py-bcrypt</t>
        </is>
      </c>
      <c r="H18755">
        <f>=0.4</f>
        <v/>
      </c>
    </row>
    <row r="18756">
      <c r="A18756" t="inlineStr">
        <is>
          <t>osf.io</t>
        </is>
      </c>
      <c r="B18756" t="inlineStr">
        <is>
          <t>eae8940ac1f2120671f95742e2a379377a9a47e8</t>
        </is>
      </c>
      <c r="C18756" t="inlineStr">
        <is>
          <t>2017-04-04 01:25:28+00:00</t>
        </is>
      </c>
      <c r="D18756" t="inlineStr">
        <is>
          <t>rem</t>
        </is>
      </c>
      <c r="E18756" t="inlineStr"/>
      <c r="F18756" t="inlineStr"/>
      <c r="G18756" t="inlineStr">
        <is>
          <t>funcy</t>
        </is>
      </c>
      <c r="H18756">
        <f>=1.7.3</f>
        <v/>
      </c>
    </row>
    <row r="18757">
      <c r="A18757" t="inlineStr">
        <is>
          <t>osf.io</t>
        </is>
      </c>
      <c r="B18757" t="inlineStr">
        <is>
          <t>cc74ab860b9dd6b3f0ac63b8730a0e4fc5f71773</t>
        </is>
      </c>
      <c r="C18757" t="inlineStr">
        <is>
          <t>2017-04-05 20:01:13+00:00</t>
        </is>
      </c>
      <c r="D18757" t="inlineStr">
        <is>
          <t>rem</t>
        </is>
      </c>
      <c r="E18757" t="inlineStr"/>
      <c r="F18757" t="inlineStr"/>
      <c r="G18757" t="inlineStr">
        <is>
          <t>django-extensions</t>
        </is>
      </c>
      <c r="H18757">
        <f>=1.6.1</f>
        <v/>
      </c>
    </row>
    <row r="18758">
      <c r="A18758" t="inlineStr">
        <is>
          <t>osf.io</t>
        </is>
      </c>
      <c r="B18758" t="inlineStr">
        <is>
          <t>3bdaa6ecd0f8cabe6ce65ba46328d673a46a1bee</t>
        </is>
      </c>
      <c r="C18758" t="inlineStr">
        <is>
          <t>2017-04-21 14:27:24+00:00</t>
        </is>
      </c>
      <c r="D18758" t="inlineStr">
        <is>
          <t>verchange</t>
        </is>
      </c>
      <c r="E18758" t="inlineStr">
        <is>
          <t>invoke</t>
        </is>
      </c>
      <c r="F18758">
        <f>=0.15.0</f>
        <v/>
      </c>
      <c r="G18758" t="inlineStr">
        <is>
          <t>invoke</t>
        </is>
      </c>
      <c r="H18758">
        <f>=0.13.0</f>
        <v/>
      </c>
    </row>
    <row r="18759">
      <c r="A18759" t="inlineStr">
        <is>
          <t>osf.io</t>
        </is>
      </c>
      <c r="B18759" t="inlineStr">
        <is>
          <t>3bdaa6ecd0f8cabe6ce65ba46328d673a46a1bee</t>
        </is>
      </c>
      <c r="C18759" t="inlineStr">
        <is>
          <t>2017-04-21 14:27:24+00:00</t>
        </is>
      </c>
      <c r="D18759" t="inlineStr">
        <is>
          <t>add</t>
        </is>
      </c>
      <c r="E18759" t="inlineStr">
        <is>
          <t>django-include</t>
        </is>
      </c>
      <c r="F18759">
        <f>=0.1.0</f>
        <v/>
      </c>
      <c r="G18759" t="inlineStr"/>
      <c r="H18759" t="inlineStr"/>
    </row>
    <row r="18760">
      <c r="A18760" t="inlineStr">
        <is>
          <t>osf.io</t>
        </is>
      </c>
      <c r="B18760" t="inlineStr">
        <is>
          <t>9d2f35ed6f1533159663a890ccdc2119605dface</t>
        </is>
      </c>
      <c r="C18760" t="inlineStr">
        <is>
          <t>2017-04-28 19:03:28+00:00</t>
        </is>
      </c>
      <c r="D18760" t="inlineStr">
        <is>
          <t>verchange</t>
        </is>
      </c>
      <c r="E18760" t="inlineStr">
        <is>
          <t>django-nose</t>
        </is>
      </c>
      <c r="F18760">
        <f>=1.4.4</f>
        <v/>
      </c>
      <c r="G18760" t="inlineStr">
        <is>
          <t>django-nose</t>
        </is>
      </c>
      <c r="H18760">
        <f>=1.4.3</f>
        <v/>
      </c>
    </row>
    <row r="18761">
      <c r="A18761" t="inlineStr">
        <is>
          <t>osf.io</t>
        </is>
      </c>
      <c r="B18761" t="inlineStr">
        <is>
          <t>9d2f35ed6f1533159663a890ccdc2119605dface</t>
        </is>
      </c>
      <c r="C18761" t="inlineStr">
        <is>
          <t>2017-04-28 19:03:28+00:00</t>
        </is>
      </c>
      <c r="D18761" t="inlineStr">
        <is>
          <t>verchange</t>
        </is>
      </c>
      <c r="E18761" t="inlineStr">
        <is>
          <t>Django</t>
        </is>
      </c>
      <c r="F18761">
        <f>=1.11</f>
        <v/>
      </c>
      <c r="G18761" t="inlineStr">
        <is>
          <t>Django</t>
        </is>
      </c>
      <c r="H18761">
        <f>=1.9</f>
        <v/>
      </c>
    </row>
    <row r="18762">
      <c r="A18762" t="inlineStr">
        <is>
          <t>osf.io</t>
        </is>
      </c>
      <c r="B18762" t="inlineStr">
        <is>
          <t>9d2f35ed6f1533159663a890ccdc2119605dface</t>
        </is>
      </c>
      <c r="C18762" t="inlineStr">
        <is>
          <t>2017-04-28 19:03:28+00:00</t>
        </is>
      </c>
      <c r="D18762" t="inlineStr">
        <is>
          <t>verchange</t>
        </is>
      </c>
      <c r="E18762" t="inlineStr">
        <is>
          <t>djangorestframework</t>
        </is>
      </c>
      <c r="F18762">
        <f>=3.6.2</f>
        <v/>
      </c>
      <c r="G18762" t="inlineStr">
        <is>
          <t>djangorestframework</t>
        </is>
      </c>
      <c r="H18762">
        <f>=3.3.3</f>
        <v/>
      </c>
    </row>
    <row r="18763">
      <c r="A18763" t="inlineStr">
        <is>
          <t>osf.io</t>
        </is>
      </c>
      <c r="B18763" t="inlineStr">
        <is>
          <t>fe691218f4c509cdbf7332822c4f54e1aa7e7efe</t>
        </is>
      </c>
      <c r="C18763" t="inlineStr">
        <is>
          <t>2017-05-08 14:56:40+00:00</t>
        </is>
      </c>
      <c r="D18763" t="inlineStr">
        <is>
          <t>verchange</t>
        </is>
      </c>
      <c r="E18763" t="inlineStr">
        <is>
          <t>Django</t>
        </is>
      </c>
      <c r="F18763">
        <f>=1.11.1</f>
        <v/>
      </c>
      <c r="G18763" t="inlineStr">
        <is>
          <t>Django</t>
        </is>
      </c>
      <c r="H18763">
        <f>=1.11</f>
        <v/>
      </c>
    </row>
    <row r="18764">
      <c r="A18764" t="inlineStr">
        <is>
          <t>osf.io</t>
        </is>
      </c>
      <c r="B18764" t="inlineStr">
        <is>
          <t>00bfd3ee1a6b08e1e9ece8c06e1f64b250667d4f</t>
        </is>
      </c>
      <c r="C18764" t="inlineStr">
        <is>
          <t>2017-05-16 15:13:42+00:00</t>
        </is>
      </c>
      <c r="D18764" t="inlineStr">
        <is>
          <t>add</t>
        </is>
      </c>
      <c r="E18764" t="inlineStr">
        <is>
          <t>boto3</t>
        </is>
      </c>
      <c r="F18764">
        <f>=1.4.4</f>
        <v/>
      </c>
      <c r="G18764" t="inlineStr"/>
      <c r="H18764" t="inlineStr"/>
    </row>
    <row r="18765">
      <c r="A18765" t="inlineStr">
        <is>
          <t>osf.io</t>
        </is>
      </c>
      <c r="B18765" t="inlineStr">
        <is>
          <t>8181ab4355897dcc895f6c2437f44426ae633c63</t>
        </is>
      </c>
      <c r="C18765" t="inlineStr">
        <is>
          <t>2017-05-25 18:47:16+00:00</t>
        </is>
      </c>
      <c r="D18765" t="inlineStr">
        <is>
          <t>verchange</t>
        </is>
      </c>
      <c r="E18765" t="inlineStr">
        <is>
          <t>djangorestframework</t>
        </is>
      </c>
      <c r="F18765">
        <f>=3.6.3</f>
        <v/>
      </c>
      <c r="G18765" t="inlineStr">
        <is>
          <t>djangorestframework</t>
        </is>
      </c>
      <c r="H18765">
        <f>=3.6.2</f>
        <v/>
      </c>
    </row>
    <row r="18766">
      <c r="A18766" t="inlineStr">
        <is>
          <t>osf.io</t>
        </is>
      </c>
      <c r="B18766" t="inlineStr">
        <is>
          <t>ece31aebbb2c923f16412e5293405839faa7d185</t>
        </is>
      </c>
      <c r="C18766" t="inlineStr">
        <is>
          <t>2017-06-02 15:22:25+00:00</t>
        </is>
      </c>
      <c r="D18766" t="inlineStr">
        <is>
          <t>verchange</t>
        </is>
      </c>
      <c r="E18766" t="inlineStr">
        <is>
          <t>Django</t>
        </is>
      </c>
      <c r="F18766">
        <f>=1.11.2</f>
        <v/>
      </c>
      <c r="G18766" t="inlineStr">
        <is>
          <t>Django</t>
        </is>
      </c>
      <c r="H18766">
        <f>=1.11.1</f>
        <v/>
      </c>
    </row>
    <row r="18767">
      <c r="A18767" t="inlineStr">
        <is>
          <t>osf.io</t>
        </is>
      </c>
      <c r="B18767" t="inlineStr">
        <is>
          <t>821e577e6547ecea3a6e13238e7ca68cf5c0b0b8</t>
        </is>
      </c>
      <c r="C18767" t="inlineStr">
        <is>
          <t>2017-06-06 01:04:43+00:00</t>
        </is>
      </c>
      <c r="D18767" t="inlineStr">
        <is>
          <t>verchange</t>
        </is>
      </c>
      <c r="E18767" t="inlineStr">
        <is>
          <t>bcrypt</t>
        </is>
      </c>
      <c r="F18767">
        <f>=3.1.3</f>
        <v/>
      </c>
      <c r="G18767" t="inlineStr">
        <is>
          <t>bcrypt</t>
        </is>
      </c>
      <c r="H18767">
        <f>=3.1.1</f>
        <v/>
      </c>
    </row>
    <row r="18768">
      <c r="A18768" t="inlineStr">
        <is>
          <t>osf.io</t>
        </is>
      </c>
      <c r="B18768" t="inlineStr">
        <is>
          <t>821e577e6547ecea3a6e13238e7ca68cf5c0b0b8</t>
        </is>
      </c>
      <c r="C18768" t="inlineStr">
        <is>
          <t>2017-06-06 01:04:43+00:00</t>
        </is>
      </c>
      <c r="D18768" t="inlineStr">
        <is>
          <t>add</t>
        </is>
      </c>
      <c r="E18768" t="inlineStr">
        <is>
          <t>django-typed-models</t>
        </is>
      </c>
      <c r="F18768">
        <f>=0.7.0</f>
        <v/>
      </c>
      <c r="G18768" t="inlineStr"/>
      <c r="H18768" t="inlineStr"/>
    </row>
    <row r="18769">
      <c r="A18769" t="inlineStr">
        <is>
          <t>osf.io</t>
        </is>
      </c>
      <c r="B18769" t="inlineStr">
        <is>
          <t>821e577e6547ecea3a6e13238e7ca68cf5c0b0b8</t>
        </is>
      </c>
      <c r="C18769" t="inlineStr">
        <is>
          <t>2017-06-06 01:04:43+00:00</t>
        </is>
      </c>
      <c r="D18769" t="inlineStr">
        <is>
          <t>rem</t>
        </is>
      </c>
      <c r="E18769" t="inlineStr"/>
      <c r="F18769" t="inlineStr"/>
      <c r="G18769" t="inlineStr">
        <is>
          <t>nose-parameterized</t>
        </is>
      </c>
      <c r="H18769">
        <f>=0.5.0</f>
        <v/>
      </c>
    </row>
    <row r="18770">
      <c r="A18770" t="inlineStr">
        <is>
          <t>osf.io</t>
        </is>
      </c>
      <c r="B18770" t="inlineStr">
        <is>
          <t>fe0f88f05900eef84e570969f78b44339bc99c95</t>
        </is>
      </c>
      <c r="C18770" t="inlineStr">
        <is>
          <t>2017-06-21 20:14:03+00:00</t>
        </is>
      </c>
      <c r="D18770" t="inlineStr">
        <is>
          <t>rem</t>
        </is>
      </c>
      <c r="E18770" t="inlineStr"/>
      <c r="F18770" t="inlineStr"/>
      <c r="G18770" t="inlineStr">
        <is>
          <t>webcolors</t>
        </is>
      </c>
      <c r="H18770">
        <f>=1.4</f>
        <v/>
      </c>
    </row>
    <row r="18771">
      <c r="A18771" t="inlineStr">
        <is>
          <t>osf.io</t>
        </is>
      </c>
      <c r="B18771" t="inlineStr">
        <is>
          <t>a545a039c854712e8b2c1491791c0ee214fcc57b</t>
        </is>
      </c>
      <c r="C18771" t="inlineStr">
        <is>
          <t>2017-07-06 00:20:03+00:00</t>
        </is>
      </c>
      <c r="D18771" t="inlineStr">
        <is>
          <t>verchange</t>
        </is>
      </c>
      <c r="E18771" t="inlineStr">
        <is>
          <t>Django</t>
        </is>
      </c>
      <c r="F18771">
        <f>=1.11.3</f>
        <v/>
      </c>
      <c r="G18771" t="inlineStr">
        <is>
          <t>Django</t>
        </is>
      </c>
      <c r="H18771">
        <f>=1.11.2</f>
        <v/>
      </c>
    </row>
    <row r="18772">
      <c r="A18772" t="inlineStr">
        <is>
          <t>osf.io</t>
        </is>
      </c>
      <c r="B18772" t="inlineStr">
        <is>
          <t>968bac881bb52d7aa556d77651f2899a3f55a3fe</t>
        </is>
      </c>
      <c r="C18772" t="inlineStr">
        <is>
          <t>2017-08-09 13:13:52+00:00</t>
        </is>
      </c>
      <c r="D18772" t="inlineStr">
        <is>
          <t>verchange</t>
        </is>
      </c>
      <c r="E18772" t="inlineStr">
        <is>
          <t>Django</t>
        </is>
      </c>
      <c r="F18772">
        <f>=1.11.4</f>
        <v/>
      </c>
      <c r="G18772" t="inlineStr">
        <is>
          <t>Django</t>
        </is>
      </c>
      <c r="H18772">
        <f>=1.11.3</f>
        <v/>
      </c>
    </row>
    <row r="18773">
      <c r="A18773" t="inlineStr">
        <is>
          <t>osf.io</t>
        </is>
      </c>
      <c r="B18773" t="inlineStr">
        <is>
          <t>8346df42ca0bdb975808c989c1b70ff1c08af414</t>
        </is>
      </c>
      <c r="C18773" t="inlineStr">
        <is>
          <t>2017-08-10 20:09:33+00:00</t>
        </is>
      </c>
      <c r="D18773" t="inlineStr">
        <is>
          <t>rem</t>
        </is>
      </c>
      <c r="E18773" t="inlineStr"/>
      <c r="F18773" t="inlineStr"/>
      <c r="G18773" t="inlineStr">
        <is>
          <t>pymongo</t>
        </is>
      </c>
      <c r="H18773">
        <f>=2.5.1</f>
        <v/>
      </c>
    </row>
    <row r="18774">
      <c r="A18774" t="inlineStr">
        <is>
          <t>osf.io</t>
        </is>
      </c>
      <c r="B18774" t="inlineStr">
        <is>
          <t>bef3f01cddd8320013a72170e8d253add722582a</t>
        </is>
      </c>
      <c r="C18774" t="inlineStr">
        <is>
          <t>2017-09-06 19:20:48+00:00</t>
        </is>
      </c>
      <c r="D18774" t="inlineStr">
        <is>
          <t>verchange</t>
        </is>
      </c>
      <c r="E18774" t="inlineStr">
        <is>
          <t>django-nose</t>
        </is>
      </c>
      <c r="F18774">
        <f>=1.4.4</f>
        <v/>
      </c>
      <c r="G18774" t="inlineStr">
        <is>
          <t>django-nose</t>
        </is>
      </c>
      <c r="H18774">
        <f>=1.4.3</f>
        <v/>
      </c>
    </row>
    <row r="18775">
      <c r="A18775" t="inlineStr">
        <is>
          <t>osf.io</t>
        </is>
      </c>
      <c r="B18775" t="inlineStr">
        <is>
          <t>bef3f01cddd8320013a72170e8d253add722582a</t>
        </is>
      </c>
      <c r="C18775" t="inlineStr">
        <is>
          <t>2017-09-06 19:20:48+00:00</t>
        </is>
      </c>
      <c r="D18775" t="inlineStr">
        <is>
          <t>verchange</t>
        </is>
      </c>
      <c r="E18775" t="inlineStr">
        <is>
          <t>gevent</t>
        </is>
      </c>
      <c r="F18775">
        <f>=1.2.1</f>
        <v/>
      </c>
      <c r="G18775" t="inlineStr">
        <is>
          <t>gevent</t>
        </is>
      </c>
      <c r="H18775">
        <f>=1.0.2</f>
        <v/>
      </c>
    </row>
    <row r="18776">
      <c r="A18776" t="inlineStr">
        <is>
          <t>osf.io</t>
        </is>
      </c>
      <c r="B18776" t="inlineStr">
        <is>
          <t>bef3f01cddd8320013a72170e8d253add722582a</t>
        </is>
      </c>
      <c r="C18776" t="inlineStr">
        <is>
          <t>2017-09-06 19:20:48+00:00</t>
        </is>
      </c>
      <c r="D18776" t="inlineStr">
        <is>
          <t>verchange</t>
        </is>
      </c>
      <c r="E18776" t="inlineStr">
        <is>
          <t>djangorestframework</t>
        </is>
      </c>
      <c r="F18776">
        <f>=3.6.3</f>
        <v/>
      </c>
      <c r="G18776" t="inlineStr">
        <is>
          <t>djangorestframework</t>
        </is>
      </c>
      <c r="H18776">
        <f>=3.3.3</f>
        <v/>
      </c>
    </row>
    <row r="18777">
      <c r="A18777" t="inlineStr">
        <is>
          <t>osf.io</t>
        </is>
      </c>
      <c r="B18777" t="inlineStr">
        <is>
          <t>bef3f01cddd8320013a72170e8d253add722582a</t>
        </is>
      </c>
      <c r="C18777" t="inlineStr">
        <is>
          <t>2017-09-06 19:20:48+00:00</t>
        </is>
      </c>
      <c r="D18777" t="inlineStr">
        <is>
          <t>verchange</t>
        </is>
      </c>
      <c r="E18777" t="inlineStr">
        <is>
          <t>raven</t>
        </is>
      </c>
      <c r="F18777">
        <f>=5.32.0</f>
        <v/>
      </c>
      <c r="G18777" t="inlineStr">
        <is>
          <t>raven</t>
        </is>
      </c>
      <c r="H18777">
        <f>=5.10.2</f>
        <v/>
      </c>
    </row>
    <row r="18778">
      <c r="A18778" t="inlineStr">
        <is>
          <t>osf.io</t>
        </is>
      </c>
      <c r="B18778" t="inlineStr">
        <is>
          <t>bef3f01cddd8320013a72170e8d253add722582a</t>
        </is>
      </c>
      <c r="C18778" t="inlineStr">
        <is>
          <t>2017-09-06 19:20:48+00:00</t>
        </is>
      </c>
      <c r="D18778" t="inlineStr">
        <is>
          <t>verchange</t>
        </is>
      </c>
      <c r="E18778" t="inlineStr">
        <is>
          <t>Django</t>
        </is>
      </c>
      <c r="F18778">
        <f>=1.11.4</f>
        <v/>
      </c>
      <c r="G18778" t="inlineStr">
        <is>
          <t>Django</t>
        </is>
      </c>
      <c r="H18778">
        <f>=1.9</f>
        <v/>
      </c>
    </row>
    <row r="18779">
      <c r="A18779" t="inlineStr">
        <is>
          <t>osf.io</t>
        </is>
      </c>
      <c r="B18779" t="inlineStr">
        <is>
          <t>bef3f01cddd8320013a72170e8d253add722582a</t>
        </is>
      </c>
      <c r="C18779" t="inlineStr">
        <is>
          <t>2017-09-06 19:20:48+00:00</t>
        </is>
      </c>
      <c r="D18779" t="inlineStr">
        <is>
          <t>verchange</t>
        </is>
      </c>
      <c r="E18779" t="inlineStr">
        <is>
          <t>invoke</t>
        </is>
      </c>
      <c r="F18779">
        <f>=0.15.0</f>
        <v/>
      </c>
      <c r="G18779" t="inlineStr">
        <is>
          <t>invoke</t>
        </is>
      </c>
      <c r="H18779">
        <f>=0.13.0</f>
        <v/>
      </c>
    </row>
    <row r="18780">
      <c r="A18780" t="inlineStr">
        <is>
          <t>osf.io</t>
        </is>
      </c>
      <c r="B18780" t="inlineStr">
        <is>
          <t>bef3f01cddd8320013a72170e8d253add722582a</t>
        </is>
      </c>
      <c r="C18780" t="inlineStr">
        <is>
          <t>2017-09-06 19:20:48+00:00</t>
        </is>
      </c>
      <c r="D18780" t="inlineStr">
        <is>
          <t>add</t>
        </is>
      </c>
      <c r="E18780" t="inlineStr">
        <is>
          <t>bcrypt</t>
        </is>
      </c>
      <c r="F18780">
        <f>=3.1.3</f>
        <v/>
      </c>
      <c r="G18780" t="inlineStr"/>
      <c r="H18780" t="inlineStr"/>
    </row>
    <row r="18781">
      <c r="A18781" t="inlineStr">
        <is>
          <t>osf.io</t>
        </is>
      </c>
      <c r="B18781" t="inlineStr">
        <is>
          <t>bef3f01cddd8320013a72170e8d253add722582a</t>
        </is>
      </c>
      <c r="C18781" t="inlineStr">
        <is>
          <t>2017-09-06 19:20:48+00:00</t>
        </is>
      </c>
      <c r="D18781" t="inlineStr">
        <is>
          <t>add</t>
        </is>
      </c>
      <c r="E18781" t="inlineStr">
        <is>
          <t>boto3</t>
        </is>
      </c>
      <c r="F18781">
        <f>=1.4.4</f>
        <v/>
      </c>
      <c r="G18781" t="inlineStr"/>
      <c r="H18781" t="inlineStr"/>
    </row>
    <row r="18782">
      <c r="A18782" t="inlineStr">
        <is>
          <t>osf.io</t>
        </is>
      </c>
      <c r="B18782" t="inlineStr">
        <is>
          <t>bef3f01cddd8320013a72170e8d253add722582a</t>
        </is>
      </c>
      <c r="C18782" t="inlineStr">
        <is>
          <t>2017-09-06 19:20:48+00:00</t>
        </is>
      </c>
      <c r="D18782" t="inlineStr">
        <is>
          <t>add</t>
        </is>
      </c>
      <c r="E18782" t="inlineStr">
        <is>
          <t>django-typed-models</t>
        </is>
      </c>
      <c r="F18782">
        <f>=0.7.0</f>
        <v/>
      </c>
      <c r="G18782" t="inlineStr"/>
      <c r="H18782" t="inlineStr"/>
    </row>
    <row r="18783">
      <c r="A18783" t="inlineStr">
        <is>
          <t>osf.io</t>
        </is>
      </c>
      <c r="B18783" t="inlineStr">
        <is>
          <t>bef3f01cddd8320013a72170e8d253add722582a</t>
        </is>
      </c>
      <c r="C18783" t="inlineStr">
        <is>
          <t>2017-09-06 19:20:48+00:00</t>
        </is>
      </c>
      <c r="D18783" t="inlineStr">
        <is>
          <t>add</t>
        </is>
      </c>
      <c r="E18783" t="inlineStr">
        <is>
          <t>django-include</t>
        </is>
      </c>
      <c r="F18783">
        <f>=0.1.0</f>
        <v/>
      </c>
      <c r="G18783" t="inlineStr"/>
      <c r="H18783" t="inlineStr"/>
    </row>
    <row r="18784">
      <c r="A18784" t="inlineStr">
        <is>
          <t>osf.io</t>
        </is>
      </c>
      <c r="B18784" t="inlineStr">
        <is>
          <t>bef3f01cddd8320013a72170e8d253add722582a</t>
        </is>
      </c>
      <c r="C18784" t="inlineStr">
        <is>
          <t>2017-09-06 19:20:48+00:00</t>
        </is>
      </c>
      <c r="D18784" t="inlineStr">
        <is>
          <t>add</t>
        </is>
      </c>
      <c r="E18784" t="inlineStr">
        <is>
          <t>psycopg2</t>
        </is>
      </c>
      <c r="F18784">
        <f>=2.6.2</f>
        <v/>
      </c>
      <c r="G18784" t="inlineStr"/>
      <c r="H18784" t="inlineStr"/>
    </row>
    <row r="18785">
      <c r="A18785" t="inlineStr">
        <is>
          <t>osf.io</t>
        </is>
      </c>
      <c r="B18785" t="inlineStr">
        <is>
          <t>bef3f01cddd8320013a72170e8d253add722582a</t>
        </is>
      </c>
      <c r="C18785" t="inlineStr">
        <is>
          <t>2017-09-06 19:20:48+00:00</t>
        </is>
      </c>
      <c r="D18785" t="inlineStr">
        <is>
          <t>add</t>
        </is>
      </c>
      <c r="E18785" t="inlineStr">
        <is>
          <t>ujson</t>
        </is>
      </c>
      <c r="F18785">
        <f>=1.35</f>
        <v/>
      </c>
      <c r="G18785" t="inlineStr"/>
      <c r="H18785" t="inlineStr"/>
    </row>
    <row r="18786">
      <c r="A18786" t="inlineStr">
        <is>
          <t>osf.io</t>
        </is>
      </c>
      <c r="B18786" t="inlineStr">
        <is>
          <t>bef3f01cddd8320013a72170e8d253add722582a</t>
        </is>
      </c>
      <c r="C18786" t="inlineStr">
        <is>
          <t>2017-09-06 19:20:48+00:00</t>
        </is>
      </c>
      <c r="D18786" t="inlineStr">
        <is>
          <t>add</t>
        </is>
      </c>
      <c r="E18786" t="inlineStr">
        <is>
          <t>sqlparse</t>
        </is>
      </c>
      <c r="F18786">
        <f>=0.2.2</f>
        <v/>
      </c>
      <c r="G18786" t="inlineStr"/>
      <c r="H18786" t="inlineStr"/>
    </row>
    <row r="18787">
      <c r="A18787" t="inlineStr">
        <is>
          <t>osf.io</t>
        </is>
      </c>
      <c r="B18787" t="inlineStr">
        <is>
          <t>bef3f01cddd8320013a72170e8d253add722582a</t>
        </is>
      </c>
      <c r="C18787" t="inlineStr">
        <is>
          <t>2017-09-06 19:20:48+00:00</t>
        </is>
      </c>
      <c r="D18787" t="inlineStr">
        <is>
          <t>add</t>
        </is>
      </c>
      <c r="E18787" t="inlineStr">
        <is>
          <t>psycogreen</t>
        </is>
      </c>
      <c r="F18787">
        <f>=1.0</f>
        <v/>
      </c>
      <c r="G18787" t="inlineStr"/>
      <c r="H18787" t="inlineStr"/>
    </row>
    <row r="18788">
      <c r="A18788" t="inlineStr">
        <is>
          <t>osf.io</t>
        </is>
      </c>
      <c r="B18788" t="inlineStr">
        <is>
          <t>bef3f01cddd8320013a72170e8d253add722582a</t>
        </is>
      </c>
      <c r="C18788" t="inlineStr">
        <is>
          <t>2017-09-06 19:20:48+00:00</t>
        </is>
      </c>
      <c r="D18788" t="inlineStr">
        <is>
          <t>add</t>
        </is>
      </c>
      <c r="E18788" t="inlineStr">
        <is>
          <t>django-bulk-update</t>
        </is>
      </c>
      <c r="F18788">
        <f>=1.1.10</f>
        <v/>
      </c>
      <c r="G18788" t="inlineStr"/>
      <c r="H18788" t="inlineStr"/>
    </row>
    <row r="18789">
      <c r="A18789" t="inlineStr">
        <is>
          <t>osf.io</t>
        </is>
      </c>
      <c r="B18789" t="inlineStr">
        <is>
          <t>bef3f01cddd8320013a72170e8d253add722582a</t>
        </is>
      </c>
      <c r="C18789" t="inlineStr">
        <is>
          <t>2017-09-06 19:20:48+00:00</t>
        </is>
      </c>
      <c r="D18789" t="inlineStr">
        <is>
          <t>add</t>
        </is>
      </c>
      <c r="E18789" t="inlineStr">
        <is>
          <t>ciso8601</t>
        </is>
      </c>
      <c r="F18789">
        <f>=1.0.3</f>
        <v/>
      </c>
      <c r="G18789" t="inlineStr"/>
      <c r="H18789" t="inlineStr"/>
    </row>
    <row r="18790">
      <c r="A18790" t="inlineStr">
        <is>
          <t>osf.io</t>
        </is>
      </c>
      <c r="B18790" t="inlineStr">
        <is>
          <t>bef3f01cddd8320013a72170e8d253add722582a</t>
        </is>
      </c>
      <c r="C18790" t="inlineStr">
        <is>
          <t>2017-09-06 19:20:48+00:00</t>
        </is>
      </c>
      <c r="D18790" t="inlineStr">
        <is>
          <t>rem</t>
        </is>
      </c>
      <c r="E18790" t="inlineStr"/>
      <c r="F18790" t="inlineStr"/>
      <c r="G18790" t="inlineStr">
        <is>
          <t>nose-parameterized</t>
        </is>
      </c>
      <c r="H18790">
        <f>=0.5.0</f>
        <v/>
      </c>
    </row>
    <row r="18791">
      <c r="A18791" t="inlineStr">
        <is>
          <t>osf.io</t>
        </is>
      </c>
      <c r="B18791" t="inlineStr">
        <is>
          <t>bef3f01cddd8320013a72170e8d253add722582a</t>
        </is>
      </c>
      <c r="C18791" t="inlineStr">
        <is>
          <t>2017-09-06 19:20:48+00:00</t>
        </is>
      </c>
      <c r="D18791" t="inlineStr">
        <is>
          <t>rem</t>
        </is>
      </c>
      <c r="E18791" t="inlineStr"/>
      <c r="F18791" t="inlineStr"/>
      <c r="G18791" t="inlineStr">
        <is>
          <t>py-bcrypt</t>
        </is>
      </c>
      <c r="H18791">
        <f>=0.4</f>
        <v/>
      </c>
    </row>
    <row r="18792">
      <c r="A18792" t="inlineStr">
        <is>
          <t>osf.io</t>
        </is>
      </c>
      <c r="B18792" t="inlineStr">
        <is>
          <t>bef3f01cddd8320013a72170e8d253add722582a</t>
        </is>
      </c>
      <c r="C18792" t="inlineStr">
        <is>
          <t>2017-09-06 19:20:48+00:00</t>
        </is>
      </c>
      <c r="D18792" t="inlineStr">
        <is>
          <t>rem</t>
        </is>
      </c>
      <c r="E18792" t="inlineStr"/>
      <c r="F18792" t="inlineStr"/>
      <c r="G18792" t="inlineStr">
        <is>
          <t>pymongo</t>
        </is>
      </c>
      <c r="H18792">
        <f>=2.5.1</f>
        <v/>
      </c>
    </row>
    <row r="18793">
      <c r="A18793" t="inlineStr">
        <is>
          <t>osf.io</t>
        </is>
      </c>
      <c r="B18793" t="inlineStr">
        <is>
          <t>bef3f01cddd8320013a72170e8d253add722582a</t>
        </is>
      </c>
      <c r="C18793" t="inlineStr">
        <is>
          <t>2017-09-06 19:20:48+00:00</t>
        </is>
      </c>
      <c r="D18793" t="inlineStr">
        <is>
          <t>rem</t>
        </is>
      </c>
      <c r="E18793" t="inlineStr"/>
      <c r="F18793" t="inlineStr"/>
      <c r="G18793" t="inlineStr">
        <is>
          <t>webcolors</t>
        </is>
      </c>
      <c r="H18793">
        <f>=1.4</f>
        <v/>
      </c>
    </row>
    <row r="18794">
      <c r="A18794" t="inlineStr">
        <is>
          <t>osf.io</t>
        </is>
      </c>
      <c r="B18794" t="inlineStr">
        <is>
          <t>3e77ef584f24ad4c8eff1b5f7640a17ba8cb71e5</t>
        </is>
      </c>
      <c r="C18794" t="inlineStr">
        <is>
          <t>2017-10-02 00:02:12+00:00</t>
        </is>
      </c>
      <c r="D18794" t="inlineStr">
        <is>
          <t>verchange</t>
        </is>
      </c>
      <c r="E18794" t="inlineStr">
        <is>
          <t>django-include</t>
        </is>
      </c>
      <c r="F18794">
        <f>=0.2.4</f>
        <v/>
      </c>
      <c r="G18794" t="inlineStr">
        <is>
          <t>django-include</t>
        </is>
      </c>
      <c r="H18794">
        <f>=0.1.0</f>
        <v/>
      </c>
    </row>
    <row r="18795">
      <c r="A18795" t="inlineStr">
        <is>
          <t>osf.io</t>
        </is>
      </c>
      <c r="B18795" t="inlineStr">
        <is>
          <t>3e77ef584f24ad4c8eff1b5f7640a17ba8cb71e5</t>
        </is>
      </c>
      <c r="C18795" t="inlineStr">
        <is>
          <t>2017-10-02 00:02:12+00:00</t>
        </is>
      </c>
      <c r="D18795" t="inlineStr">
        <is>
          <t>verchange</t>
        </is>
      </c>
      <c r="E18795" t="inlineStr">
        <is>
          <t>celery</t>
        </is>
      </c>
      <c r="F18795">
        <f>=3.1.25</f>
        <v/>
      </c>
      <c r="G18795" t="inlineStr">
        <is>
          <t>celery</t>
        </is>
      </c>
      <c r="H18795">
        <f>=3.1.17</f>
        <v/>
      </c>
    </row>
    <row r="18796">
      <c r="A18796" t="inlineStr">
        <is>
          <t>osf.io</t>
        </is>
      </c>
      <c r="B18796" t="inlineStr">
        <is>
          <t>3e77ef584f24ad4c8eff1b5f7640a17ba8cb71e5</t>
        </is>
      </c>
      <c r="C18796" t="inlineStr">
        <is>
          <t>2017-10-02 00:02:12+00:00</t>
        </is>
      </c>
      <c r="D18796" t="inlineStr">
        <is>
          <t>rem</t>
        </is>
      </c>
      <c r="E18796" t="inlineStr"/>
      <c r="F18796" t="inlineStr"/>
      <c r="G18796" t="inlineStr">
        <is>
          <t>django-rest-swagger</t>
        </is>
      </c>
      <c r="H18796">
        <f>=0.3.6</f>
        <v/>
      </c>
    </row>
    <row r="18797">
      <c r="A18797" t="inlineStr">
        <is>
          <t>osf.io</t>
        </is>
      </c>
      <c r="B18797" t="inlineStr">
        <is>
          <t>d2da83627721782b29b5a9a6caeea67bfa61ae2d</t>
        </is>
      </c>
      <c r="C18797" t="inlineStr">
        <is>
          <t>2017-10-27 00:03:26+00:00</t>
        </is>
      </c>
      <c r="D18797" t="inlineStr">
        <is>
          <t>add</t>
        </is>
      </c>
      <c r="E18797" t="inlineStr">
        <is>
          <t>django-guardian</t>
        </is>
      </c>
      <c r="F18797">
        <f>=1.4.9</f>
        <v/>
      </c>
      <c r="G18797" t="inlineStr"/>
      <c r="H18797" t="inlineStr"/>
    </row>
    <row r="18798">
      <c r="A18798" t="inlineStr">
        <is>
          <t>osf.io</t>
        </is>
      </c>
      <c r="B18798" t="inlineStr">
        <is>
          <t>d2da83627721782b29b5a9a6caeea67bfa61ae2d</t>
        </is>
      </c>
      <c r="C18798" t="inlineStr">
        <is>
          <t>2017-10-27 00:03:26+00:00</t>
        </is>
      </c>
      <c r="D18798" t="inlineStr">
        <is>
          <t>add</t>
        </is>
      </c>
      <c r="E18798" t="inlineStr">
        <is>
          <t>transitions</t>
        </is>
      </c>
      <c r="F18798">
        <f>=0.5.3</f>
        <v/>
      </c>
      <c r="G18798" t="inlineStr"/>
      <c r="H18798" t="inlineStr"/>
    </row>
    <row r="18799">
      <c r="A18799" t="inlineStr">
        <is>
          <t>osf.io</t>
        </is>
      </c>
      <c r="B18799" t="inlineStr">
        <is>
          <t>d2da83627721782b29b5a9a6caeea67bfa61ae2d</t>
        </is>
      </c>
      <c r="C18799" t="inlineStr">
        <is>
          <t>2017-10-27 00:03:26+00:00</t>
        </is>
      </c>
      <c r="D18799" t="inlineStr">
        <is>
          <t>add</t>
        </is>
      </c>
      <c r="E18799" t="inlineStr">
        <is>
          <t>enum34</t>
        </is>
      </c>
      <c r="F18799">
        <f>=1.1.6</f>
        <v/>
      </c>
      <c r="G18799" t="inlineStr"/>
      <c r="H18799" t="inlineStr"/>
    </row>
    <row r="18800">
      <c r="A18800" t="inlineStr">
        <is>
          <t>osf.io</t>
        </is>
      </c>
      <c r="B18800" t="inlineStr">
        <is>
          <t>61f4c13a8752ea21aeb1e02d79aabe5f25b95d06</t>
        </is>
      </c>
      <c r="C18800" t="inlineStr">
        <is>
          <t>2017-12-04 00:51:33+00:00</t>
        </is>
      </c>
      <c r="D18800" t="inlineStr">
        <is>
          <t>verchange</t>
        </is>
      </c>
      <c r="E18800" t="inlineStr">
        <is>
          <t>elasticsearch</t>
        </is>
      </c>
      <c r="F18800">
        <f>=2.4.0</f>
        <v/>
      </c>
      <c r="G18800" t="inlineStr">
        <is>
          <t>elasticsearch</t>
        </is>
      </c>
      <c r="H18800">
        <f>=1.3.0</f>
        <v/>
      </c>
    </row>
    <row r="18801">
      <c r="A18801" t="inlineStr">
        <is>
          <t>osf.io</t>
        </is>
      </c>
      <c r="B18801" t="inlineStr">
        <is>
          <t>5710186761a115eb717fc4f419f132c9723242f7</t>
        </is>
      </c>
      <c r="C18801" t="inlineStr">
        <is>
          <t>2017-12-06 00:54:33+00:00</t>
        </is>
      </c>
      <c r="D18801" t="inlineStr">
        <is>
          <t>verchange</t>
        </is>
      </c>
      <c r="E18801" t="inlineStr">
        <is>
          <t>sqlparse</t>
        </is>
      </c>
      <c r="F18801">
        <f>=0.2.4</f>
        <v/>
      </c>
      <c r="G18801" t="inlineStr">
        <is>
          <t>sqlparse</t>
        </is>
      </c>
      <c r="H18801">
        <f>=0.2.2</f>
        <v/>
      </c>
    </row>
    <row r="18802">
      <c r="A18802" t="inlineStr">
        <is>
          <t>osf.io</t>
        </is>
      </c>
      <c r="B18802" t="inlineStr">
        <is>
          <t>5710186761a115eb717fc4f419f132c9723242f7</t>
        </is>
      </c>
      <c r="C18802" t="inlineStr">
        <is>
          <t>2017-12-06 00:54:33+00:00</t>
        </is>
      </c>
      <c r="D18802" t="inlineStr">
        <is>
          <t>verchange</t>
        </is>
      </c>
      <c r="E18802" t="inlineStr">
        <is>
          <t>blinker</t>
        </is>
      </c>
      <c r="F18802">
        <f>=1.4</f>
        <v/>
      </c>
      <c r="G18802" t="inlineStr">
        <is>
          <t>blinker</t>
        </is>
      </c>
      <c r="H18802">
        <f>=1.3</f>
        <v/>
      </c>
    </row>
    <row r="18803">
      <c r="A18803" t="inlineStr">
        <is>
          <t>osf.io</t>
        </is>
      </c>
      <c r="B18803" t="inlineStr">
        <is>
          <t>5710186761a115eb717fc4f419f132c9723242f7</t>
        </is>
      </c>
      <c r="C18803" t="inlineStr">
        <is>
          <t>2017-12-06 00:54:33+00:00</t>
        </is>
      </c>
      <c r="D18803" t="inlineStr">
        <is>
          <t>verchange</t>
        </is>
      </c>
      <c r="E18803" t="inlineStr">
        <is>
          <t>django-webpack-loader</t>
        </is>
      </c>
      <c r="F18803">
        <f>=0.5.0</f>
        <v/>
      </c>
      <c r="G18803" t="inlineStr">
        <is>
          <t>django-webpack-loader</t>
        </is>
      </c>
      <c r="H18803">
        <f>=0.2.3</f>
        <v/>
      </c>
    </row>
    <row r="18804">
      <c r="A18804" t="inlineStr">
        <is>
          <t>osf.io</t>
        </is>
      </c>
      <c r="B18804" t="inlineStr">
        <is>
          <t>5710186761a115eb717fc4f419f132c9723242f7</t>
        </is>
      </c>
      <c r="C18804" t="inlineStr">
        <is>
          <t>2017-12-06 00:54:33+00:00</t>
        </is>
      </c>
      <c r="D18804" t="inlineStr">
        <is>
          <t>verchange</t>
        </is>
      </c>
      <c r="E18804" t="inlineStr">
        <is>
          <t>requests</t>
        </is>
      </c>
      <c r="F18804">
        <f>=2.18.4</f>
        <v/>
      </c>
      <c r="G18804" t="inlineStr">
        <is>
          <t>requests</t>
        </is>
      </c>
      <c r="H18804">
        <f>=2.5.3</f>
        <v/>
      </c>
    </row>
    <row r="18805">
      <c r="A18805" t="inlineStr">
        <is>
          <t>osf.io</t>
        </is>
      </c>
      <c r="B18805" t="inlineStr">
        <is>
          <t>5710186761a115eb717fc4f419f132c9723242f7</t>
        </is>
      </c>
      <c r="C18805" t="inlineStr">
        <is>
          <t>2017-12-06 00:54:33+00:00</t>
        </is>
      </c>
      <c r="D18805" t="inlineStr">
        <is>
          <t>verchange</t>
        </is>
      </c>
      <c r="E18805" t="inlineStr">
        <is>
          <t>transitions</t>
        </is>
      </c>
      <c r="F18805">
        <f>=0.6.1</f>
        <v/>
      </c>
      <c r="G18805" t="inlineStr">
        <is>
          <t>transitions</t>
        </is>
      </c>
      <c r="H18805">
        <f>=0.5.3</f>
        <v/>
      </c>
    </row>
    <row r="18806">
      <c r="A18806" t="inlineStr">
        <is>
          <t>osf.io</t>
        </is>
      </c>
      <c r="B18806" t="inlineStr">
        <is>
          <t>5710186761a115eb717fc4f419f132c9723242f7</t>
        </is>
      </c>
      <c r="C18806" t="inlineStr">
        <is>
          <t>2017-12-06 00:54:33+00:00</t>
        </is>
      </c>
      <c r="D18806" t="inlineStr">
        <is>
          <t>verchange</t>
        </is>
      </c>
      <c r="E18806" t="inlineStr">
        <is>
          <t>pycparser</t>
        </is>
      </c>
      <c r="F18806">
        <f>=2.18</f>
        <v/>
      </c>
      <c r="G18806" t="inlineStr">
        <is>
          <t>pycparser</t>
        </is>
      </c>
      <c r="H18806">
        <f>=2.13</f>
        <v/>
      </c>
    </row>
    <row r="18807">
      <c r="A18807" t="inlineStr">
        <is>
          <t>osf.io</t>
        </is>
      </c>
      <c r="B18807" t="inlineStr">
        <is>
          <t>5710186761a115eb717fc4f419f132c9723242f7</t>
        </is>
      </c>
      <c r="C18807" t="inlineStr">
        <is>
          <t>2017-12-06 00:54:33+00:00</t>
        </is>
      </c>
      <c r="D18807" t="inlineStr">
        <is>
          <t>verchange</t>
        </is>
      </c>
      <c r="E18807" t="inlineStr">
        <is>
          <t>oauthlib</t>
        </is>
      </c>
      <c r="F18807">
        <f>=2.0.6</f>
        <v/>
      </c>
      <c r="G18807" t="inlineStr">
        <is>
          <t>oauthlib</t>
        </is>
      </c>
      <c r="H18807">
        <f>=1.1.2</f>
        <v/>
      </c>
    </row>
    <row r="18808">
      <c r="A18808" t="inlineStr">
        <is>
          <t>osf.io</t>
        </is>
      </c>
      <c r="B18808" t="inlineStr">
        <is>
          <t>5710186761a115eb717fc4f419f132c9723242f7</t>
        </is>
      </c>
      <c r="C18808" t="inlineStr">
        <is>
          <t>2017-12-06 00:54:33+00:00</t>
        </is>
      </c>
      <c r="D18808" t="inlineStr">
        <is>
          <t>verchange</t>
        </is>
      </c>
      <c r="E18808" t="inlineStr">
        <is>
          <t>requests-oauthlib</t>
        </is>
      </c>
      <c r="F18808">
        <f>=0.8.0</f>
        <v/>
      </c>
      <c r="G18808" t="inlineStr">
        <is>
          <t>requests-oauthlib</t>
        </is>
      </c>
      <c r="H18808">
        <f>=0.5.0</f>
        <v/>
      </c>
    </row>
    <row r="18809">
      <c r="A18809" t="inlineStr">
        <is>
          <t>osf.io</t>
        </is>
      </c>
      <c r="B18809" t="inlineStr">
        <is>
          <t>5710186761a115eb717fc4f419f132c9723242f7</t>
        </is>
      </c>
      <c r="C18809" t="inlineStr">
        <is>
          <t>2017-12-06 00:54:33+00:00</t>
        </is>
      </c>
      <c r="D18809" t="inlineStr">
        <is>
          <t>verchange</t>
        </is>
      </c>
      <c r="E18809" t="inlineStr">
        <is>
          <t>django-nose</t>
        </is>
      </c>
      <c r="F18809">
        <f>=1.4.5</f>
        <v/>
      </c>
      <c r="G18809" t="inlineStr">
        <is>
          <t>django-nose</t>
        </is>
      </c>
      <c r="H18809">
        <f>=1.4.4</f>
        <v/>
      </c>
    </row>
    <row r="18810">
      <c r="A18810" t="inlineStr">
        <is>
          <t>osf.io</t>
        </is>
      </c>
      <c r="B18810" t="inlineStr">
        <is>
          <t>5710186761a115eb717fc4f419f132c9723242f7</t>
        </is>
      </c>
      <c r="C18810" t="inlineStr">
        <is>
          <t>2017-12-06 00:54:33+00:00</t>
        </is>
      </c>
      <c r="D18810" t="inlineStr">
        <is>
          <t>verchange</t>
        </is>
      </c>
      <c r="E18810" t="inlineStr">
        <is>
          <t>citeproc-py</t>
        </is>
      </c>
      <c r="F18810">
        <f>=0.4.0</f>
        <v/>
      </c>
      <c r="G18810" t="inlineStr">
        <is>
          <t>citeproc-py</t>
        </is>
      </c>
      <c r="H18810">
        <f>=0.3.0</f>
        <v/>
      </c>
    </row>
    <row r="18811">
      <c r="A18811" t="inlineStr">
        <is>
          <t>osf.io</t>
        </is>
      </c>
      <c r="B18811" t="inlineStr">
        <is>
          <t>5710186761a115eb717fc4f419f132c9723242f7</t>
        </is>
      </c>
      <c r="C18811" t="inlineStr">
        <is>
          <t>2017-12-06 00:54:33+00:00</t>
        </is>
      </c>
      <c r="D18811" t="inlineStr">
        <is>
          <t>verchange</t>
        </is>
      </c>
      <c r="E18811" t="inlineStr">
        <is>
          <t>keen</t>
        </is>
      </c>
      <c r="F18811">
        <f>=0.5.1</f>
        <v/>
      </c>
      <c r="G18811" t="inlineStr">
        <is>
          <t>keen</t>
        </is>
      </c>
      <c r="H18811">
        <f>=0.3.21</f>
        <v/>
      </c>
    </row>
    <row r="18812">
      <c r="A18812" t="inlineStr">
        <is>
          <t>osf.io</t>
        </is>
      </c>
      <c r="B18812" t="inlineStr">
        <is>
          <t>5710186761a115eb717fc4f419f132c9723242f7</t>
        </is>
      </c>
      <c r="C18812" t="inlineStr">
        <is>
          <t>2017-12-06 00:54:33+00:00</t>
        </is>
      </c>
      <c r="D18812" t="inlineStr">
        <is>
          <t>verchange</t>
        </is>
      </c>
      <c r="E18812" t="inlineStr">
        <is>
          <t>ciso8601</t>
        </is>
      </c>
      <c r="F18812">
        <f>=1.0.5</f>
        <v/>
      </c>
      <c r="G18812" t="inlineStr">
        <is>
          <t>ciso8601</t>
        </is>
      </c>
      <c r="H18812">
        <f>=1.0.3</f>
        <v/>
      </c>
    </row>
    <row r="18813">
      <c r="A18813" t="inlineStr">
        <is>
          <t>osf.io</t>
        </is>
      </c>
      <c r="B18813" t="inlineStr">
        <is>
          <t>5710186761a115eb717fc4f419f132c9723242f7</t>
        </is>
      </c>
      <c r="C18813" t="inlineStr">
        <is>
          <t>2017-12-06 00:54:33+00:00</t>
        </is>
      </c>
      <c r="D18813" t="inlineStr">
        <is>
          <t>verchange</t>
        </is>
      </c>
      <c r="E18813" t="inlineStr">
        <is>
          <t>celery</t>
        </is>
      </c>
      <c r="F18813">
        <f>=4.1.0</f>
        <v/>
      </c>
      <c r="G18813" t="inlineStr">
        <is>
          <t>celery</t>
        </is>
      </c>
      <c r="H18813">
        <f>=3.1.25</f>
        <v/>
      </c>
    </row>
    <row r="18814">
      <c r="A18814" t="inlineStr">
        <is>
          <t>osf.io</t>
        </is>
      </c>
      <c r="B18814" t="inlineStr">
        <is>
          <t>5710186761a115eb717fc4f419f132c9723242f7</t>
        </is>
      </c>
      <c r="C18814" t="inlineStr">
        <is>
          <t>2017-12-06 00:54:33+00:00</t>
        </is>
      </c>
      <c r="D18814" t="inlineStr">
        <is>
          <t>verchange</t>
        </is>
      </c>
      <c r="E18814" t="inlineStr">
        <is>
          <t>Django</t>
        </is>
      </c>
      <c r="F18814">
        <f>=1.11.7</f>
        <v/>
      </c>
      <c r="G18814" t="inlineStr">
        <is>
          <t>Django</t>
        </is>
      </c>
      <c r="H18814">
        <f>=1.11.4</f>
        <v/>
      </c>
    </row>
    <row r="18815">
      <c r="A18815" t="inlineStr">
        <is>
          <t>osf.io</t>
        </is>
      </c>
      <c r="B18815" t="inlineStr">
        <is>
          <t>5710186761a115eb717fc4f419f132c9723242f7</t>
        </is>
      </c>
      <c r="C18815" t="inlineStr">
        <is>
          <t>2017-12-06 00:54:33+00:00</t>
        </is>
      </c>
      <c r="D18815" t="inlineStr">
        <is>
          <t>verchange</t>
        </is>
      </c>
      <c r="E18815" t="inlineStr">
        <is>
          <t>django-password-reset</t>
        </is>
      </c>
      <c r="F18815">
        <f>=1.0</f>
        <v/>
      </c>
      <c r="G18815" t="inlineStr">
        <is>
          <t>django-password-reset</t>
        </is>
      </c>
      <c r="H18815">
        <f>=0.8.2</f>
        <v/>
      </c>
    </row>
    <row r="18816">
      <c r="A18816" t="inlineStr">
        <is>
          <t>osf.io</t>
        </is>
      </c>
      <c r="B18816" t="inlineStr">
        <is>
          <t>5710186761a115eb717fc4f419f132c9723242f7</t>
        </is>
      </c>
      <c r="C18816" t="inlineStr">
        <is>
          <t>2017-12-06 00:54:33+00:00</t>
        </is>
      </c>
      <c r="D18816" t="inlineStr">
        <is>
          <t>verchange</t>
        </is>
      </c>
      <c r="E18816" t="inlineStr">
        <is>
          <t>html5lib</t>
        </is>
      </c>
      <c r="F18816">
        <f>=0.999999999</f>
        <v/>
      </c>
      <c r="G18816" t="inlineStr">
        <is>
          <t>html5lib</t>
        </is>
      </c>
      <c r="H18816">
        <f>=0.999</f>
        <v/>
      </c>
    </row>
    <row r="18817">
      <c r="A18817" t="inlineStr">
        <is>
          <t>osf.io</t>
        </is>
      </c>
      <c r="B18817" t="inlineStr">
        <is>
          <t>5710186761a115eb717fc4f419f132c9723242f7</t>
        </is>
      </c>
      <c r="C18817" t="inlineStr">
        <is>
          <t>2017-12-06 00:54:33+00:00</t>
        </is>
      </c>
      <c r="D18817" t="inlineStr">
        <is>
          <t>verchange</t>
        </is>
      </c>
      <c r="E18817" t="inlineStr">
        <is>
          <t>pytz</t>
        </is>
      </c>
      <c r="F18817">
        <f>=2017.3</f>
        <v/>
      </c>
      <c r="G18817" t="inlineStr">
        <is>
          <t>pytz</t>
        </is>
      </c>
      <c r="H18817">
        <f>=2014.9</f>
        <v/>
      </c>
    </row>
    <row r="18818">
      <c r="A18818" t="inlineStr">
        <is>
          <t>osf.io</t>
        </is>
      </c>
      <c r="B18818" t="inlineStr">
        <is>
          <t>5710186761a115eb717fc4f419f132c9723242f7</t>
        </is>
      </c>
      <c r="C18818" t="inlineStr">
        <is>
          <t>2017-12-06 00:54:33+00:00</t>
        </is>
      </c>
      <c r="D18818" t="inlineStr">
        <is>
          <t>verchange</t>
        </is>
      </c>
      <c r="E18818" t="inlineStr">
        <is>
          <t>nameparser</t>
        </is>
      </c>
      <c r="F18818">
        <f>=0.5.3</f>
        <v/>
      </c>
      <c r="G18818" t="inlineStr">
        <is>
          <t>nameparser</t>
        </is>
      </c>
      <c r="H18818">
        <f>=0.3.3</f>
        <v/>
      </c>
    </row>
    <row r="18819">
      <c r="A18819" t="inlineStr">
        <is>
          <t>osf.io</t>
        </is>
      </c>
      <c r="B18819" t="inlineStr">
        <is>
          <t>5710186761a115eb717fc4f419f132c9723242f7</t>
        </is>
      </c>
      <c r="C18819" t="inlineStr">
        <is>
          <t>2017-12-06 00:54:33+00:00</t>
        </is>
      </c>
      <c r="D18819" t="inlineStr">
        <is>
          <t>verchange</t>
        </is>
      </c>
      <c r="E18819" t="inlineStr">
        <is>
          <t>httplib2</t>
        </is>
      </c>
      <c r="F18819">
        <f>=0.10.3</f>
        <v/>
      </c>
      <c r="G18819" t="inlineStr">
        <is>
          <t>httplib2</t>
        </is>
      </c>
      <c r="H18819">
        <f>=0.9</f>
        <v/>
      </c>
    </row>
    <row r="18820">
      <c r="A18820" t="inlineStr">
        <is>
          <t>osf.io</t>
        </is>
      </c>
      <c r="B18820" t="inlineStr">
        <is>
          <t>5710186761a115eb717fc4f419f132c9723242f7</t>
        </is>
      </c>
      <c r="C18820" t="inlineStr">
        <is>
          <t>2017-12-06 00:54:33+00:00</t>
        </is>
      </c>
      <c r="D18820" t="inlineStr">
        <is>
          <t>verchange</t>
        </is>
      </c>
      <c r="E18820" t="inlineStr">
        <is>
          <t>urllib3</t>
        </is>
      </c>
      <c r="F18820">
        <f>=1.22</f>
        <v/>
      </c>
      <c r="G18820" t="inlineStr">
        <is>
          <t>urllib3</t>
        </is>
      </c>
      <c r="H18820">
        <f>=1.10.4</f>
        <v/>
      </c>
    </row>
    <row r="18821">
      <c r="A18821" t="inlineStr">
        <is>
          <t>osf.io</t>
        </is>
      </c>
      <c r="B18821" t="inlineStr">
        <is>
          <t>5710186761a115eb717fc4f419f132c9723242f7</t>
        </is>
      </c>
      <c r="C18821" t="inlineStr">
        <is>
          <t>2017-12-06 00:54:33+00:00</t>
        </is>
      </c>
      <c r="D18821" t="inlineStr">
        <is>
          <t>verchange</t>
        </is>
      </c>
      <c r="E18821" t="inlineStr">
        <is>
          <t>gevent</t>
        </is>
      </c>
      <c r="F18821">
        <f>=1.2.2</f>
        <v/>
      </c>
      <c r="G18821" t="inlineStr">
        <is>
          <t>gevent</t>
        </is>
      </c>
      <c r="H18821">
        <f>=1.2.1</f>
        <v/>
      </c>
    </row>
    <row r="18822">
      <c r="A18822" t="inlineStr">
        <is>
          <t>osf.io</t>
        </is>
      </c>
      <c r="B18822" t="inlineStr">
        <is>
          <t>5710186761a115eb717fc4f419f132c9723242f7</t>
        </is>
      </c>
      <c r="C18822" t="inlineStr">
        <is>
          <t>2017-12-06 00:54:33+00:00</t>
        </is>
      </c>
      <c r="D18822" t="inlineStr">
        <is>
          <t>verchange</t>
        </is>
      </c>
      <c r="E18822" t="inlineStr">
        <is>
          <t>beautifulsoup4</t>
        </is>
      </c>
      <c r="F18822">
        <f>=4.6.0</f>
        <v/>
      </c>
      <c r="G18822" t="inlineStr">
        <is>
          <t>beautifulsoup4</t>
        </is>
      </c>
      <c r="H18822">
        <f>=4.3.2</f>
        <v/>
      </c>
    </row>
    <row r="18823">
      <c r="A18823" t="inlineStr">
        <is>
          <t>osf.io</t>
        </is>
      </c>
      <c r="B18823" t="inlineStr">
        <is>
          <t>5710186761a115eb717fc4f419f132c9723242f7</t>
        </is>
      </c>
      <c r="C18823" t="inlineStr">
        <is>
          <t>2017-12-06 00:54:33+00:00</t>
        </is>
      </c>
      <c r="D18823" t="inlineStr">
        <is>
          <t>verchange</t>
        </is>
      </c>
      <c r="E18823" t="inlineStr">
        <is>
          <t>Babel</t>
        </is>
      </c>
      <c r="F18823">
        <f>=2.5.1</f>
        <v/>
      </c>
      <c r="G18823" t="inlineStr">
        <is>
          <t>Babel</t>
        </is>
      </c>
      <c r="H18823">
        <f>=1.3</f>
        <v/>
      </c>
    </row>
    <row r="18824">
      <c r="A18824" t="inlineStr">
        <is>
          <t>osf.io</t>
        </is>
      </c>
      <c r="B18824" t="inlineStr">
        <is>
          <t>5710186761a115eb717fc4f419f132c9723242f7</t>
        </is>
      </c>
      <c r="C18824" t="inlineStr">
        <is>
          <t>2017-12-06 00:54:33+00:00</t>
        </is>
      </c>
      <c r="D18824" t="inlineStr">
        <is>
          <t>verchange</t>
        </is>
      </c>
      <c r="E18824" t="inlineStr">
        <is>
          <t>python-dateutil</t>
        </is>
      </c>
      <c r="F18824">
        <f>=2.6.1</f>
        <v/>
      </c>
      <c r="G18824" t="inlineStr">
        <is>
          <t>python-dateutil</t>
        </is>
      </c>
      <c r="H18824">
        <f>=2.5.0</f>
        <v/>
      </c>
    </row>
    <row r="18825">
      <c r="A18825" t="inlineStr">
        <is>
          <t>osf.io</t>
        </is>
      </c>
      <c r="B18825" t="inlineStr">
        <is>
          <t>5710186761a115eb717fc4f419f132c9723242f7</t>
        </is>
      </c>
      <c r="C18825" t="inlineStr">
        <is>
          <t>2017-12-06 00:54:33+00:00</t>
        </is>
      </c>
      <c r="D18825" t="inlineStr">
        <is>
          <t>verchange</t>
        </is>
      </c>
      <c r="E18825" t="inlineStr">
        <is>
          <t>pyjwt</t>
        </is>
      </c>
      <c r="F18825">
        <f>=1.5.3</f>
        <v/>
      </c>
      <c r="G18825" t="inlineStr">
        <is>
          <t>pyjwt</t>
        </is>
      </c>
      <c r="H18825">
        <f>=1.4.0</f>
        <v/>
      </c>
    </row>
    <row r="18826">
      <c r="A18826" t="inlineStr">
        <is>
          <t>osf.io</t>
        </is>
      </c>
      <c r="B18826" t="inlineStr">
        <is>
          <t>5710186761a115eb717fc4f419f132c9723242f7</t>
        </is>
      </c>
      <c r="C18826" t="inlineStr">
        <is>
          <t>2017-12-06 00:54:33+00:00</t>
        </is>
      </c>
      <c r="D18826" t="inlineStr">
        <is>
          <t>verchange</t>
        </is>
      </c>
      <c r="E18826" t="inlineStr">
        <is>
          <t>Mako</t>
        </is>
      </c>
      <c r="F18826">
        <f>=1.0.7</f>
        <v/>
      </c>
      <c r="G18826" t="inlineStr">
        <is>
          <t>Mako</t>
        </is>
      </c>
      <c r="H18826">
        <f>=1.0.0</f>
        <v/>
      </c>
    </row>
    <row r="18827">
      <c r="A18827" t="inlineStr">
        <is>
          <t>osf.io</t>
        </is>
      </c>
      <c r="B18827" t="inlineStr">
        <is>
          <t>5710186761a115eb717fc4f419f132c9723242f7</t>
        </is>
      </c>
      <c r="C18827" t="inlineStr">
        <is>
          <t>2017-12-06 00:54:33+00:00</t>
        </is>
      </c>
      <c r="D18827" t="inlineStr">
        <is>
          <t>verchange</t>
        </is>
      </c>
      <c r="E18827" t="inlineStr">
        <is>
          <t>bcrypt</t>
        </is>
      </c>
      <c r="F18827">
        <f>=3.1.4</f>
        <v/>
      </c>
      <c r="G18827" t="inlineStr">
        <is>
          <t>bcrypt</t>
        </is>
      </c>
      <c r="H18827">
        <f>=3.1.3</f>
        <v/>
      </c>
    </row>
    <row r="18828">
      <c r="A18828" t="inlineStr">
        <is>
          <t>osf.io</t>
        </is>
      </c>
      <c r="B18828" t="inlineStr">
        <is>
          <t>5710186761a115eb717fc4f419f132c9723242f7</t>
        </is>
      </c>
      <c r="C18828" t="inlineStr">
        <is>
          <t>2017-12-06 00:54:33+00:00</t>
        </is>
      </c>
      <c r="D18828" t="inlineStr">
        <is>
          <t>verchange</t>
        </is>
      </c>
      <c r="E18828" t="inlineStr">
        <is>
          <t>Werkzeug</t>
        </is>
      </c>
      <c r="F18828">
        <f>=0.10.4</f>
        <v/>
      </c>
      <c r="G18828" t="inlineStr">
        <is>
          <t>Werkzeug</t>
        </is>
      </c>
      <c r="H18828">
        <f>=0.10.4</f>
        <v/>
      </c>
    </row>
    <row r="18829">
      <c r="A18829" t="inlineStr">
        <is>
          <t>osf.io</t>
        </is>
      </c>
      <c r="B18829" t="inlineStr">
        <is>
          <t>5710186761a115eb717fc4f419f132c9723242f7</t>
        </is>
      </c>
      <c r="C18829" t="inlineStr">
        <is>
          <t>2017-12-06 00:54:33+00:00</t>
        </is>
      </c>
      <c r="D18829" t="inlineStr">
        <is>
          <t>verchange</t>
        </is>
      </c>
      <c r="E18829" t="inlineStr">
        <is>
          <t>boto3</t>
        </is>
      </c>
      <c r="F18829">
        <f>=1.4.7</f>
        <v/>
      </c>
      <c r="G18829" t="inlineStr">
        <is>
          <t>boto3</t>
        </is>
      </c>
      <c r="H18829">
        <f>=1.4.4</f>
        <v/>
      </c>
    </row>
    <row r="18830">
      <c r="A18830" t="inlineStr">
        <is>
          <t>osf.io</t>
        </is>
      </c>
      <c r="B18830" t="inlineStr">
        <is>
          <t>5710186761a115eb717fc4f419f132c9723242f7</t>
        </is>
      </c>
      <c r="C18830" t="inlineStr">
        <is>
          <t>2017-12-06 00:54:33+00:00</t>
        </is>
      </c>
      <c r="D18830" t="inlineStr">
        <is>
          <t>verchange</t>
        </is>
      </c>
      <c r="E18830" t="inlineStr">
        <is>
          <t>elasticsearch</t>
        </is>
      </c>
      <c r="F18830">
        <f>=2.4.0</f>
        <v/>
      </c>
      <c r="G18830" t="inlineStr">
        <is>
          <t>elasticsearch</t>
        </is>
      </c>
      <c r="H18830">
        <f>=2.4.0</f>
        <v/>
      </c>
    </row>
    <row r="18831">
      <c r="A18831" t="inlineStr">
        <is>
          <t>osf.io</t>
        </is>
      </c>
      <c r="B18831" t="inlineStr">
        <is>
          <t>5710186761a115eb717fc4f419f132c9723242f7</t>
        </is>
      </c>
      <c r="C18831" t="inlineStr">
        <is>
          <t>2017-12-06 00:54:33+00:00</t>
        </is>
      </c>
      <c r="D18831" t="inlineStr">
        <is>
          <t>verchange</t>
        </is>
      </c>
      <c r="E18831" t="inlineStr">
        <is>
          <t>jsonschema</t>
        </is>
      </c>
      <c r="F18831">
        <f>=2.6.0</f>
        <v/>
      </c>
      <c r="G18831" t="inlineStr">
        <is>
          <t>jsonschema</t>
        </is>
      </c>
      <c r="H18831">
        <f>=2.5.1</f>
        <v/>
      </c>
    </row>
    <row r="18832">
      <c r="A18832" t="inlineStr">
        <is>
          <t>osf.io</t>
        </is>
      </c>
      <c r="B18832" t="inlineStr">
        <is>
          <t>5710186761a115eb717fc4f419f132c9723242f7</t>
        </is>
      </c>
      <c r="C18832" t="inlineStr">
        <is>
          <t>2017-12-06 00:54:33+00:00</t>
        </is>
      </c>
      <c r="D18832" t="inlineStr">
        <is>
          <t>verchange</t>
        </is>
      </c>
      <c r="E18832" t="inlineStr">
        <is>
          <t>django-bulk-update</t>
        </is>
      </c>
      <c r="F18832">
        <f>=2.2.0</f>
        <v/>
      </c>
      <c r="G18832" t="inlineStr">
        <is>
          <t>django-bulk-update</t>
        </is>
      </c>
      <c r="H18832">
        <f>=1.1.10</f>
        <v/>
      </c>
    </row>
    <row r="18833">
      <c r="A18833" t="inlineStr">
        <is>
          <t>osf.io</t>
        </is>
      </c>
      <c r="B18833" t="inlineStr">
        <is>
          <t>5710186761a115eb717fc4f419f132c9723242f7</t>
        </is>
      </c>
      <c r="C18833" t="inlineStr">
        <is>
          <t>2017-12-06 00:54:33+00:00</t>
        </is>
      </c>
      <c r="D18833" t="inlineStr">
        <is>
          <t>verchange</t>
        </is>
      </c>
      <c r="E18833" t="inlineStr">
        <is>
          <t>python-gnupg</t>
        </is>
      </c>
      <c r="F18833">
        <f>=0.4.1</f>
        <v/>
      </c>
      <c r="G18833" t="inlineStr">
        <is>
          <t>python-gnupg</t>
        </is>
      </c>
      <c r="H18833">
        <f>=0.3.6</f>
        <v/>
      </c>
    </row>
    <row r="18834">
      <c r="A18834" t="inlineStr">
        <is>
          <t>osf.io</t>
        </is>
      </c>
      <c r="B18834" t="inlineStr">
        <is>
          <t>5710186761a115eb717fc4f419f132c9723242f7</t>
        </is>
      </c>
      <c r="C18834" t="inlineStr">
        <is>
          <t>2017-12-06 00:54:33+00:00</t>
        </is>
      </c>
      <c r="D18834" t="inlineStr">
        <is>
          <t>verchange</t>
        </is>
      </c>
      <c r="E18834" t="inlineStr">
        <is>
          <t>google-api-python-client</t>
        </is>
      </c>
      <c r="F18834">
        <f>=1.6.4</f>
        <v/>
      </c>
      <c r="G18834" t="inlineStr">
        <is>
          <t>google-api-python-client</t>
        </is>
      </c>
      <c r="H18834">
        <f>=1.2</f>
        <v/>
      </c>
    </row>
    <row r="18835">
      <c r="A18835" t="inlineStr">
        <is>
          <t>osf.io</t>
        </is>
      </c>
      <c r="B18835" t="inlineStr">
        <is>
          <t>5710186761a115eb717fc4f419f132c9723242f7</t>
        </is>
      </c>
      <c r="C18835" t="inlineStr">
        <is>
          <t>2017-12-06 00:54:33+00:00</t>
        </is>
      </c>
      <c r="D18835" t="inlineStr">
        <is>
          <t>verchange</t>
        </is>
      </c>
      <c r="E18835" t="inlineStr">
        <is>
          <t>Markdown</t>
        </is>
      </c>
      <c r="F18835">
        <f>=2.6.9</f>
        <v/>
      </c>
      <c r="G18835" t="inlineStr">
        <is>
          <t>Markdown</t>
        </is>
      </c>
      <c r="H18835">
        <f>=2.4.1</f>
        <v/>
      </c>
    </row>
    <row r="18836">
      <c r="A18836" t="inlineStr">
        <is>
          <t>osf.io</t>
        </is>
      </c>
      <c r="B18836" t="inlineStr">
        <is>
          <t>5710186761a115eb717fc4f419f132c9723242f7</t>
        </is>
      </c>
      <c r="C18836" t="inlineStr">
        <is>
          <t>2017-12-06 00:54:33+00:00</t>
        </is>
      </c>
      <c r="D18836" t="inlineStr">
        <is>
          <t>add</t>
        </is>
      </c>
      <c r="E18836" t="inlineStr">
        <is>
          <t>kombu</t>
        </is>
      </c>
      <c r="F18836">
        <f>=4.1.0</f>
        <v/>
      </c>
      <c r="G18836" t="inlineStr"/>
      <c r="H18836" t="inlineStr"/>
    </row>
    <row r="18837">
      <c r="A18837" t="inlineStr">
        <is>
          <t>osf.io</t>
        </is>
      </c>
      <c r="B18837" t="inlineStr">
        <is>
          <t>5710186761a115eb717fc4f419f132c9723242f7</t>
        </is>
      </c>
      <c r="C18837" t="inlineStr">
        <is>
          <t>2017-12-06 00:54:33+00:00</t>
        </is>
      </c>
      <c r="D18837" t="inlineStr">
        <is>
          <t>add</t>
        </is>
      </c>
      <c r="E18837" t="inlineStr">
        <is>
          <t>vine</t>
        </is>
      </c>
      <c r="F18837">
        <f>=1.1.4</f>
        <v/>
      </c>
      <c r="G18837" t="inlineStr"/>
      <c r="H18837" t="inlineStr"/>
    </row>
    <row r="18838">
      <c r="A18838" t="inlineStr">
        <is>
          <t>osf.io</t>
        </is>
      </c>
      <c r="B18838" t="inlineStr">
        <is>
          <t>5710186761a115eb717fc4f419f132c9723242f7</t>
        </is>
      </c>
      <c r="C18838" t="inlineStr">
        <is>
          <t>2017-12-06 00:54:33+00:00</t>
        </is>
      </c>
      <c r="D18838" t="inlineStr">
        <is>
          <t>rem</t>
        </is>
      </c>
      <c r="E18838" t="inlineStr"/>
      <c r="F18838" t="inlineStr"/>
      <c r="G18838" t="inlineStr">
        <is>
          <t>Pygments</t>
        </is>
      </c>
      <c r="H18838">
        <f>=1.6</f>
        <v/>
      </c>
    </row>
    <row r="18839">
      <c r="A18839" t="inlineStr">
        <is>
          <t>osf.io</t>
        </is>
      </c>
      <c r="B18839" t="inlineStr">
        <is>
          <t>f36829987a35a2ad7dd5637461420533c1d6c699</t>
        </is>
      </c>
      <c r="C18839" t="inlineStr">
        <is>
          <t>2017-12-15 21:24:28+00:00</t>
        </is>
      </c>
      <c r="D18839" t="inlineStr">
        <is>
          <t>verchange</t>
        </is>
      </c>
      <c r="E18839" t="inlineStr">
        <is>
          <t>psycopg2</t>
        </is>
      </c>
      <c r="F18839">
        <f>=2.7.3</f>
        <v/>
      </c>
      <c r="G18839" t="inlineStr">
        <is>
          <t>psycopg2</t>
        </is>
      </c>
      <c r="H18839">
        <f>=2.6.2</f>
        <v/>
      </c>
    </row>
    <row r="18840">
      <c r="A18840" t="inlineStr">
        <is>
          <t>osf.io</t>
        </is>
      </c>
      <c r="B18840" t="inlineStr">
        <is>
          <t>3631d17baeabc18d2dafb358613e3b5967c4fec9</t>
        </is>
      </c>
      <c r="C18840" t="inlineStr">
        <is>
          <t>2018-01-11 01:50:08+00:00</t>
        </is>
      </c>
      <c r="D18840" t="inlineStr">
        <is>
          <t>add</t>
        </is>
      </c>
      <c r="E18840" t="inlineStr">
        <is>
          <t>pymongo</t>
        </is>
      </c>
      <c r="F18840">
        <f>=3.6.0</f>
        <v/>
      </c>
      <c r="G18840" t="inlineStr"/>
      <c r="H18840" t="inlineStr"/>
    </row>
    <row r="18841">
      <c r="A18841" t="inlineStr">
        <is>
          <t>osf.io</t>
        </is>
      </c>
      <c r="B18841" t="inlineStr">
        <is>
          <t>77d76c4a9ab1235f2756fdd4f6f33760b0f2b5d8</t>
        </is>
      </c>
      <c r="C18841" t="inlineStr">
        <is>
          <t>2018-01-19 20:31:25+00:00</t>
        </is>
      </c>
      <c r="D18841" t="inlineStr">
        <is>
          <t>verchange</t>
        </is>
      </c>
      <c r="E18841" t="inlineStr">
        <is>
          <t>Django</t>
        </is>
      </c>
      <c r="F18841">
        <f>=1.11.9</f>
        <v/>
      </c>
      <c r="G18841" t="inlineStr">
        <is>
          <t>Django</t>
        </is>
      </c>
      <c r="H18841">
        <f>=1.11.7</f>
        <v/>
      </c>
    </row>
    <row r="18842">
      <c r="A18842" t="inlineStr">
        <is>
          <t>osf.io</t>
        </is>
      </c>
      <c r="B18842" t="inlineStr">
        <is>
          <t>77d76c4a9ab1235f2756fdd4f6f33760b0f2b5d8</t>
        </is>
      </c>
      <c r="C18842" t="inlineStr">
        <is>
          <t>2018-01-19 20:31:25+00:00</t>
        </is>
      </c>
      <c r="D18842" t="inlineStr">
        <is>
          <t>verchange</t>
        </is>
      </c>
      <c r="E18842" t="inlineStr">
        <is>
          <t>bleach</t>
        </is>
      </c>
      <c r="F18842">
        <f>=2.1.1</f>
        <v/>
      </c>
      <c r="G18842" t="inlineStr">
        <is>
          <t>bleach</t>
        </is>
      </c>
      <c r="H18842">
        <f>=1.4.1</f>
        <v/>
      </c>
    </row>
    <row r="18843">
      <c r="A18843" t="inlineStr">
        <is>
          <t>osf.io</t>
        </is>
      </c>
      <c r="B18843" t="inlineStr">
        <is>
          <t>2f0c1fcd0300e4c4a72e849b88a2b66f90042a51</t>
        </is>
      </c>
      <c r="C18843" t="inlineStr">
        <is>
          <t>2018-01-31 00:09:30+00:00</t>
        </is>
      </c>
      <c r="D18843" t="inlineStr">
        <is>
          <t>add</t>
        </is>
      </c>
      <c r="E18843" t="inlineStr">
        <is>
          <t>django-waffle</t>
        </is>
      </c>
      <c r="F18843">
        <f>=0.12.0</f>
        <v/>
      </c>
      <c r="G18843" t="inlineStr"/>
      <c r="H18843" t="inlineStr"/>
    </row>
    <row r="18844">
      <c r="A18844" t="inlineStr">
        <is>
          <t>osf.io</t>
        </is>
      </c>
      <c r="B18844" t="inlineStr">
        <is>
          <t>6280a00a730b8e906542394c33134a1040bfc7f4</t>
        </is>
      </c>
      <c r="C18844" t="inlineStr">
        <is>
          <t>2018-03-07 15:41:58+00:00</t>
        </is>
      </c>
      <c r="D18844" t="inlineStr">
        <is>
          <t>verchange</t>
        </is>
      </c>
      <c r="E18844" t="inlineStr">
        <is>
          <t>Django</t>
        </is>
      </c>
      <c r="F18844">
        <f>=1.11.11</f>
        <v/>
      </c>
      <c r="G18844" t="inlineStr">
        <is>
          <t>Django</t>
        </is>
      </c>
      <c r="H18844">
        <f>=1.11.9</f>
        <v/>
      </c>
    </row>
    <row r="18845">
      <c r="A18845" t="inlineStr">
        <is>
          <t>osf.io</t>
        </is>
      </c>
      <c r="B18845" t="inlineStr">
        <is>
          <t>879c3d5ce7f898a82626b82357d3725d7201faa6</t>
        </is>
      </c>
      <c r="C18845" t="inlineStr">
        <is>
          <t>2018-03-15 17:58:19+00:00</t>
        </is>
      </c>
      <c r="D18845" t="inlineStr">
        <is>
          <t>verchange</t>
        </is>
      </c>
      <c r="E18845" t="inlineStr">
        <is>
          <t>django-waffle</t>
        </is>
      </c>
      <c r="F18845">
        <f>=0.13.0</f>
        <v/>
      </c>
      <c r="G18845" t="inlineStr">
        <is>
          <t>django-waffle</t>
        </is>
      </c>
      <c r="H18845">
        <f>=0.12.0</f>
        <v/>
      </c>
    </row>
    <row r="18846">
      <c r="A18846" t="inlineStr">
        <is>
          <t>osf.io</t>
        </is>
      </c>
      <c r="B18846" t="inlineStr">
        <is>
          <t>a8d9e2bfe15aff5b95017c3f93f73a1c100610f4</t>
        </is>
      </c>
      <c r="C18846" t="inlineStr">
        <is>
          <t>2018-04-06 00:21:18+00:00</t>
        </is>
      </c>
      <c r="D18846" t="inlineStr">
        <is>
          <t>add</t>
        </is>
      </c>
      <c r="E18846" t="inlineStr">
        <is>
          <t>progressbar</t>
        </is>
      </c>
      <c r="F18846">
        <f>=2.3</f>
        <v/>
      </c>
      <c r="G18846" t="inlineStr"/>
      <c r="H18846" t="inlineStr"/>
    </row>
    <row r="18847">
      <c r="A18847" t="inlineStr">
        <is>
          <t>osf.io</t>
        </is>
      </c>
      <c r="B18847" t="inlineStr">
        <is>
          <t>4b2a51969d891faf8e65ff2b0724d98f671d1f99</t>
        </is>
      </c>
      <c r="C18847" t="inlineStr">
        <is>
          <t>2018-04-19 18:58:23+00:00</t>
        </is>
      </c>
      <c r="D18847" t="inlineStr">
        <is>
          <t>verchange</t>
        </is>
      </c>
      <c r="E18847" t="inlineStr">
        <is>
          <t>celery</t>
        </is>
      </c>
      <c r="F18847">
        <f>=4.2.0rc2</f>
        <v/>
      </c>
      <c r="G18847" t="inlineStr">
        <is>
          <t>celery</t>
        </is>
      </c>
      <c r="H18847">
        <f>=4.1.0</f>
        <v/>
      </c>
    </row>
    <row r="18848">
      <c r="A18848" t="inlineStr">
        <is>
          <t>osf.io</t>
        </is>
      </c>
      <c r="B18848" t="inlineStr">
        <is>
          <t>7c0f0a854d01b6146f1475f7f13df539bc9ef9d5</t>
        </is>
      </c>
      <c r="C18848" t="inlineStr">
        <is>
          <t>2018-05-04 11:41:32+00:00</t>
        </is>
      </c>
      <c r="D18848" t="inlineStr">
        <is>
          <t>verchange</t>
        </is>
      </c>
      <c r="E18848" t="inlineStr">
        <is>
          <t>Django</t>
        </is>
      </c>
      <c r="F18848">
        <f>=1.11.13</f>
        <v/>
      </c>
      <c r="G18848" t="inlineStr">
        <is>
          <t>Django</t>
        </is>
      </c>
      <c r="H18848">
        <f>=1.11.11</f>
        <v/>
      </c>
    </row>
    <row r="18849">
      <c r="A18849" t="inlineStr">
        <is>
          <t>osf.io</t>
        </is>
      </c>
      <c r="B18849" t="inlineStr">
        <is>
          <t>2504c280d3bc5ee9785fc8f38f2a443b8a3715f7</t>
        </is>
      </c>
      <c r="C18849" t="inlineStr">
        <is>
          <t>2018-05-22 23:35:55+00:00</t>
        </is>
      </c>
      <c r="D18849" t="inlineStr">
        <is>
          <t>add</t>
        </is>
      </c>
      <c r="E18849" t="inlineStr">
        <is>
          <t>maxminddb-geolite2</t>
        </is>
      </c>
      <c r="F18849">
        <f>=2018.308</f>
        <v/>
      </c>
      <c r="G18849" t="inlineStr"/>
      <c r="H18849" t="inlineStr"/>
    </row>
    <row r="18850">
      <c r="A18850" t="inlineStr">
        <is>
          <t>osf.io</t>
        </is>
      </c>
      <c r="B18850" t="inlineStr">
        <is>
          <t>2504c280d3bc5ee9785fc8f38f2a443b8a3715f7</t>
        </is>
      </c>
      <c r="C18850" t="inlineStr">
        <is>
          <t>2018-05-22 23:35:55+00:00</t>
        </is>
      </c>
      <c r="D18850" t="inlineStr">
        <is>
          <t>rem</t>
        </is>
      </c>
      <c r="E18850" t="inlineStr"/>
      <c r="F18850" t="inlineStr"/>
      <c r="G18850" t="inlineStr">
        <is>
          <t>hurry.filesize</t>
        </is>
      </c>
      <c r="H18850">
        <f>=0.9</f>
        <v/>
      </c>
    </row>
    <row r="18851">
      <c r="A18851" t="inlineStr">
        <is>
          <t>osf.io</t>
        </is>
      </c>
      <c r="B18851" t="inlineStr">
        <is>
          <t>2504c280d3bc5ee9785fc8f38f2a443b8a3715f7</t>
        </is>
      </c>
      <c r="C18851" t="inlineStr">
        <is>
          <t>2018-05-22 23:35:55+00:00</t>
        </is>
      </c>
      <c r="D18851" t="inlineStr">
        <is>
          <t>rem</t>
        </is>
      </c>
      <c r="E18851" t="inlineStr"/>
      <c r="F18851" t="inlineStr"/>
      <c r="G18851" t="inlineStr">
        <is>
          <t>python-geoip-geolite2</t>
        </is>
      </c>
      <c r="H18851">
        <f>=2015.0303</f>
        <v/>
      </c>
    </row>
    <row r="18852">
      <c r="A18852" t="inlineStr">
        <is>
          <t>osf.io</t>
        </is>
      </c>
      <c r="B18852" t="inlineStr">
        <is>
          <t>ba86e950978ab3ca8cb8ddbfcc6743c8edcb1bdc</t>
        </is>
      </c>
      <c r="C18852" t="inlineStr">
        <is>
          <t>2018-06-14 00:14:58+00:00</t>
        </is>
      </c>
      <c r="D18852" t="inlineStr">
        <is>
          <t>add</t>
        </is>
      </c>
      <c r="E18852" t="inlineStr">
        <is>
          <t>django-storages</t>
        </is>
      </c>
      <c r="F18852">
        <f>=1.6.6</f>
        <v/>
      </c>
      <c r="G18852" t="inlineStr"/>
      <c r="H18852" t="inlineStr"/>
    </row>
    <row r="18853">
      <c r="A18853" t="inlineStr">
        <is>
          <t>osf.io</t>
        </is>
      </c>
      <c r="B18853" t="inlineStr">
        <is>
          <t>ba86e950978ab3ca8cb8ddbfcc6743c8edcb1bdc</t>
        </is>
      </c>
      <c r="C18853" t="inlineStr">
        <is>
          <t>2018-06-14 00:14:58+00:00</t>
        </is>
      </c>
      <c r="D18853" t="inlineStr">
        <is>
          <t>add</t>
        </is>
      </c>
      <c r="E18853" t="inlineStr">
        <is>
          <t>google-cloud-storage</t>
        </is>
      </c>
      <c r="F18853">
        <f>=0.22.0</f>
        <v/>
      </c>
      <c r="G18853" t="inlineStr"/>
      <c r="H18853" t="inlineStr"/>
    </row>
    <row r="18854">
      <c r="A18854" t="inlineStr">
        <is>
          <t>osf.io</t>
        </is>
      </c>
      <c r="B18854" t="inlineStr">
        <is>
          <t>9604c87b1fcc204ed4b41178b81ea82afa2e9bc5</t>
        </is>
      </c>
      <c r="C18854" t="inlineStr">
        <is>
          <t>2018-07-02 02:30:42+00:00</t>
        </is>
      </c>
      <c r="D18854" t="inlineStr">
        <is>
          <t>add</t>
        </is>
      </c>
      <c r="E18854" t="inlineStr">
        <is>
          <t>datacite</t>
        </is>
      </c>
      <c r="F18854">
        <f>=1.0.1</f>
        <v/>
      </c>
      <c r="G18854" t="inlineStr"/>
      <c r="H18854" t="inlineStr"/>
    </row>
    <row r="18855">
      <c r="A18855" t="inlineStr">
        <is>
          <t>osf.io</t>
        </is>
      </c>
      <c r="B18855" t="inlineStr">
        <is>
          <t>d7cfaa76e095bd20f9dd2d38e8fa5acd42add08b</t>
        </is>
      </c>
      <c r="C18855" t="inlineStr">
        <is>
          <t>2018-07-19 05:14:26+00:00</t>
        </is>
      </c>
      <c r="D18855" t="inlineStr">
        <is>
          <t>add</t>
        </is>
      </c>
      <c r="E18855" t="inlineStr">
        <is>
          <t>amqp</t>
        </is>
      </c>
      <c r="F18855">
        <f>=2.2.2</f>
        <v/>
      </c>
      <c r="G18855" t="inlineStr"/>
      <c r="H18855" t="inlineStr"/>
    </row>
    <row r="18856">
      <c r="A18856" t="inlineStr">
        <is>
          <t>osf.io</t>
        </is>
      </c>
      <c r="B18856" t="inlineStr">
        <is>
          <t>d60051c0dd62e5bbac5f25bfd2f3723168bdfd57</t>
        </is>
      </c>
      <c r="C18856" t="inlineStr">
        <is>
          <t>2018-07-19 15:23:41+00:00</t>
        </is>
      </c>
      <c r="D18856" t="inlineStr">
        <is>
          <t>verchange</t>
        </is>
      </c>
      <c r="E18856" t="inlineStr">
        <is>
          <t>kombu</t>
        </is>
      </c>
      <c r="F18856">
        <f>=4.2.0</f>
        <v/>
      </c>
      <c r="G18856" t="inlineStr">
        <is>
          <t>kombu</t>
        </is>
      </c>
      <c r="H18856">
        <f>=4.1.0</f>
        <v/>
      </c>
    </row>
    <row r="18857">
      <c r="A18857" t="inlineStr">
        <is>
          <t>osf.io</t>
        </is>
      </c>
      <c r="B18857" t="inlineStr">
        <is>
          <t>d60051c0dd62e5bbac5f25bfd2f3723168bdfd57</t>
        </is>
      </c>
      <c r="C18857" t="inlineStr">
        <is>
          <t>2018-07-19 15:23:41+00:00</t>
        </is>
      </c>
      <c r="D18857" t="inlineStr">
        <is>
          <t>verchange</t>
        </is>
      </c>
      <c r="E18857" t="inlineStr">
        <is>
          <t>celery</t>
        </is>
      </c>
      <c r="F18857">
        <f>=4.2.1</f>
        <v/>
      </c>
      <c r="G18857" t="inlineStr">
        <is>
          <t>celery</t>
        </is>
      </c>
      <c r="H18857">
        <f>=4.2.0rc2</f>
        <v/>
      </c>
    </row>
    <row r="18858">
      <c r="A18858" t="inlineStr">
        <is>
          <t>osf.io</t>
        </is>
      </c>
      <c r="B18858" t="inlineStr">
        <is>
          <t>4e5e2a2be469837f127337d83eac4317b38d4826</t>
        </is>
      </c>
      <c r="C18858" t="inlineStr">
        <is>
          <t>2018-07-19 16:29:57+00:00</t>
        </is>
      </c>
      <c r="D18858" t="inlineStr">
        <is>
          <t>rem</t>
        </is>
      </c>
      <c r="E18858" t="inlineStr"/>
      <c r="F18858" t="inlineStr"/>
      <c r="G18858" t="inlineStr">
        <is>
          <t>celery</t>
        </is>
      </c>
      <c r="H18858">
        <f>=4.2.1</f>
        <v/>
      </c>
    </row>
    <row r="18859">
      <c r="A18859" t="inlineStr">
        <is>
          <t>osf.io</t>
        </is>
      </c>
      <c r="B18859" t="inlineStr">
        <is>
          <t>633726caa8e8f0346519d7586d946329c48b0815</t>
        </is>
      </c>
      <c r="C18859" t="inlineStr">
        <is>
          <t>2018-07-30 15:04:49+00:00</t>
        </is>
      </c>
      <c r="D18859" t="inlineStr">
        <is>
          <t>verchange</t>
        </is>
      </c>
      <c r="E18859" t="inlineStr">
        <is>
          <t>pymongo</t>
        </is>
      </c>
      <c r="F18859">
        <f>=3.7.1</f>
        <v/>
      </c>
      <c r="G18859" t="inlineStr">
        <is>
          <t>pymongo</t>
        </is>
      </c>
      <c r="H18859">
        <f>=3.6.0</f>
        <v/>
      </c>
    </row>
    <row r="18860">
      <c r="A18860" t="inlineStr">
        <is>
          <t>osf.io</t>
        </is>
      </c>
      <c r="B18860" t="inlineStr">
        <is>
          <t>633726caa8e8f0346519d7586d946329c48b0815</t>
        </is>
      </c>
      <c r="C18860" t="inlineStr">
        <is>
          <t>2018-07-30 15:04:49+00:00</t>
        </is>
      </c>
      <c r="D18860" t="inlineStr">
        <is>
          <t>verchange</t>
        </is>
      </c>
      <c r="E18860" t="inlineStr">
        <is>
          <t>bleach</t>
        </is>
      </c>
      <c r="F18860">
        <f>=2.1.3</f>
        <v/>
      </c>
      <c r="G18860" t="inlineStr">
        <is>
          <t>bleach</t>
        </is>
      </c>
      <c r="H18860">
        <f>=2.1.1</f>
        <v/>
      </c>
    </row>
    <row r="18861">
      <c r="A18861" t="inlineStr">
        <is>
          <t>osf.io</t>
        </is>
      </c>
      <c r="B18861" t="inlineStr">
        <is>
          <t>b8ac579ca6bb0d4d0fdd29b078836b4a441523f3</t>
        </is>
      </c>
      <c r="C18861" t="inlineStr">
        <is>
          <t>2018-08-01 19:48:57+00:00</t>
        </is>
      </c>
      <c r="D18861" t="inlineStr">
        <is>
          <t>add</t>
        </is>
      </c>
      <c r="E18861" t="inlineStr">
        <is>
          <t>celery</t>
        </is>
      </c>
      <c r="F18861">
        <f>=4.2.1</f>
        <v/>
      </c>
      <c r="G18861" t="inlineStr"/>
      <c r="H18861" t="inlineStr"/>
    </row>
    <row r="18862">
      <c r="A18862" t="inlineStr">
        <is>
          <t>osf.io</t>
        </is>
      </c>
      <c r="B18862" t="inlineStr">
        <is>
          <t>e3063bca62f022a282a178685cf7c57fa169e641</t>
        </is>
      </c>
      <c r="C18862" t="inlineStr">
        <is>
          <t>2018-09-06 15:56:06+00:00</t>
        </is>
      </c>
      <c r="D18862" t="inlineStr">
        <is>
          <t>add</t>
        </is>
      </c>
      <c r="E18862" t="inlineStr">
        <is>
          <t>django-celery-results</t>
        </is>
      </c>
      <c r="F18862">
        <f>=1.0.1</f>
        <v/>
      </c>
      <c r="G18862" t="inlineStr"/>
      <c r="H18862" t="inlineStr"/>
    </row>
    <row r="18863">
      <c r="A18863" t="inlineStr">
        <is>
          <t>osf.io</t>
        </is>
      </c>
      <c r="B18863" t="inlineStr">
        <is>
          <t>7e5f46febd9187cbaa7d2731e27b31a6a240aa3d</t>
        </is>
      </c>
      <c r="C18863" t="inlineStr">
        <is>
          <t>2018-09-10 18:55:59+00:00</t>
        </is>
      </c>
      <c r="D18863" t="inlineStr">
        <is>
          <t>verchange</t>
        </is>
      </c>
      <c r="E18863" t="inlineStr">
        <is>
          <t>django-cors-headers</t>
        </is>
      </c>
      <c r="F18863">
        <f>=2.1.0</f>
        <v/>
      </c>
      <c r="G18863" t="inlineStr">
        <is>
          <t>django-cors-headers</t>
        </is>
      </c>
      <c r="H18863">
        <f>=1.3.1</f>
        <v/>
      </c>
    </row>
    <row r="18864">
      <c r="A18864" t="inlineStr">
        <is>
          <t>osf.io</t>
        </is>
      </c>
      <c r="B18864" t="inlineStr">
        <is>
          <t>b31db5b1f73c4acda8cdc4675de89ac202ca31be</t>
        </is>
      </c>
      <c r="C18864" t="inlineStr">
        <is>
          <t>2018-10-02 14:31:31+00:00</t>
        </is>
      </c>
      <c r="D18864" t="inlineStr">
        <is>
          <t>add</t>
        </is>
      </c>
      <c r="E18864" t="inlineStr">
        <is>
          <t>hashids</t>
        </is>
      </c>
      <c r="F18864">
        <f>=1.2.0</f>
        <v/>
      </c>
      <c r="G18864" t="inlineStr"/>
      <c r="H18864" t="inlineStr"/>
    </row>
    <row r="18865">
      <c r="A18865" t="inlineStr">
        <is>
          <t>osf.io</t>
        </is>
      </c>
      <c r="B18865" t="inlineStr">
        <is>
          <t>fe7ddd6fb91d3d83152cb0dc6f221d5dd485b052</t>
        </is>
      </c>
      <c r="C18865" t="inlineStr">
        <is>
          <t>2018-10-02 17:48:55+00:00</t>
        </is>
      </c>
      <c r="D18865" t="inlineStr">
        <is>
          <t>verchange</t>
        </is>
      </c>
      <c r="E18865" t="inlineStr">
        <is>
          <t>Flask</t>
        </is>
      </c>
      <c r="F18865">
        <f>=0.12.4</f>
        <v/>
      </c>
      <c r="G18865" t="inlineStr">
        <is>
          <t>Flask</t>
        </is>
      </c>
      <c r="H18865">
        <f>=0.10.1</f>
        <v/>
      </c>
    </row>
    <row r="18866">
      <c r="A18866" t="inlineStr">
        <is>
          <t>osf.io</t>
        </is>
      </c>
      <c r="B18866" t="inlineStr">
        <is>
          <t>43037a7e19d00ee56167c81a0d94380880b89ffc</t>
        </is>
      </c>
      <c r="C18866" t="inlineStr">
        <is>
          <t>2018-10-05 21:00:43+00:00</t>
        </is>
      </c>
      <c r="D18866" t="inlineStr">
        <is>
          <t>verchange</t>
        </is>
      </c>
      <c r="E18866" t="inlineStr">
        <is>
          <t>Django</t>
        </is>
      </c>
      <c r="F18866">
        <f>=1.11.15</f>
        <v/>
      </c>
      <c r="G18866" t="inlineStr">
        <is>
          <t>Django</t>
        </is>
      </c>
      <c r="H18866">
        <f>=1.11.13</f>
        <v/>
      </c>
    </row>
    <row r="18867">
      <c r="A18867" t="inlineStr">
        <is>
          <t>osf.io</t>
        </is>
      </c>
      <c r="B18867" t="inlineStr">
        <is>
          <t>612d22d517ef611eab7221e508b92b079b22ff0f</t>
        </is>
      </c>
      <c r="C18867" t="inlineStr">
        <is>
          <t>2018-10-23 21:42:52+00:00</t>
        </is>
      </c>
      <c r="D18867" t="inlineStr">
        <is>
          <t>verchange</t>
        </is>
      </c>
      <c r="E18867" t="inlineStr">
        <is>
          <t>elasticsearch</t>
        </is>
      </c>
      <c r="F18867">
        <f>=6.3.1</f>
        <v/>
      </c>
      <c r="G18867" t="inlineStr">
        <is>
          <t>elasticsearch</t>
        </is>
      </c>
      <c r="H18867">
        <f>=2.4.0</f>
        <v/>
      </c>
    </row>
    <row r="18868">
      <c r="A18868" t="inlineStr">
        <is>
          <t>osf.io</t>
        </is>
      </c>
      <c r="B18868" t="inlineStr">
        <is>
          <t>612d22d517ef611eab7221e508b92b079b22ff0f</t>
        </is>
      </c>
      <c r="C18868" t="inlineStr">
        <is>
          <t>2018-10-23 21:42:52+00:00</t>
        </is>
      </c>
      <c r="D18868" t="inlineStr">
        <is>
          <t>add</t>
        </is>
      </c>
      <c r="E18868" t="inlineStr">
        <is>
          <t>elasticsearch2</t>
        </is>
      </c>
      <c r="F18868">
        <f>=2.5.0</f>
        <v/>
      </c>
      <c r="G18868" t="inlineStr"/>
      <c r="H18868" t="inlineStr"/>
    </row>
    <row r="18869">
      <c r="A18869" t="inlineStr">
        <is>
          <t>osf.io</t>
        </is>
      </c>
      <c r="B18869" t="inlineStr">
        <is>
          <t>612d22d517ef611eab7221e508b92b079b22ff0f</t>
        </is>
      </c>
      <c r="C18869" t="inlineStr">
        <is>
          <t>2018-10-23 21:42:52+00:00</t>
        </is>
      </c>
      <c r="D18869" t="inlineStr">
        <is>
          <t>add</t>
        </is>
      </c>
      <c r="E18869" t="inlineStr">
        <is>
          <t>django-elasticsearch-metrics</t>
        </is>
      </c>
      <c r="F18869">
        <f>=4.0.3</f>
        <v/>
      </c>
      <c r="G18869" t="inlineStr"/>
      <c r="H18869" t="inlineStr"/>
    </row>
    <row r="18870">
      <c r="A18870" t="inlineStr">
        <is>
          <t>osf.io</t>
        </is>
      </c>
      <c r="B18870" t="inlineStr">
        <is>
          <t>d1438ab7cd084f636ca4ae62593cd47fdb141db6</t>
        </is>
      </c>
      <c r="C18870" t="inlineStr">
        <is>
          <t>2018-10-30 15:56:29+00:00</t>
        </is>
      </c>
      <c r="D18870" t="inlineStr">
        <is>
          <t>verchange</t>
        </is>
      </c>
      <c r="E18870" t="inlineStr">
        <is>
          <t>requests</t>
        </is>
      </c>
      <c r="F18870">
        <f>=2.20.0</f>
        <v/>
      </c>
      <c r="G18870" t="inlineStr">
        <is>
          <t>requests</t>
        </is>
      </c>
      <c r="H18870">
        <f>=2.18.4</f>
        <v/>
      </c>
    </row>
    <row r="18871">
      <c r="A18871" t="inlineStr">
        <is>
          <t>osf.io</t>
        </is>
      </c>
      <c r="B18871" t="inlineStr">
        <is>
          <t>120d4f3ae06a203d662d3a9d8c875f0a8652fdc6</t>
        </is>
      </c>
      <c r="C18871" t="inlineStr">
        <is>
          <t>2018-10-31 15:45:52+00:00</t>
        </is>
      </c>
      <c r="D18871" t="inlineStr">
        <is>
          <t>add</t>
        </is>
      </c>
      <c r="E18871" t="inlineStr">
        <is>
          <t>django-celery-beat</t>
        </is>
      </c>
      <c r="F18871">
        <f>=1.1.1</f>
        <v/>
      </c>
      <c r="G18871" t="inlineStr"/>
      <c r="H18871" t="inlineStr"/>
    </row>
    <row r="18872">
      <c r="A18872" t="inlineStr">
        <is>
          <t>osf.io</t>
        </is>
      </c>
      <c r="B18872" t="inlineStr">
        <is>
          <t>120d4f3ae06a203d662d3a9d8c875f0a8652fdc6</t>
        </is>
      </c>
      <c r="C18872" t="inlineStr">
        <is>
          <t>2018-10-31 15:45:52+00:00</t>
        </is>
      </c>
      <c r="D18872" t="inlineStr">
        <is>
          <t>add</t>
        </is>
      </c>
      <c r="E18872" t="inlineStr">
        <is>
          <t>django-dirtyfields</t>
        </is>
      </c>
      <c r="F18872">
        <f>=1.3.1</f>
        <v/>
      </c>
      <c r="G18872" t="inlineStr"/>
      <c r="H18872" t="inlineStr"/>
    </row>
    <row r="18873">
      <c r="A18873" t="inlineStr">
        <is>
          <t>osf.io</t>
        </is>
      </c>
      <c r="B18873" t="inlineStr">
        <is>
          <t>120d4f3ae06a203d662d3a9d8c875f0a8652fdc6</t>
        </is>
      </c>
      <c r="C18873" t="inlineStr">
        <is>
          <t>2018-10-31 15:45:52+00:00</t>
        </is>
      </c>
      <c r="D18873" t="inlineStr">
        <is>
          <t>add</t>
        </is>
      </c>
      <c r="E18873" t="inlineStr">
        <is>
          <t>django-extensions</t>
        </is>
      </c>
      <c r="F18873">
        <f>=2.1.3</f>
        <v/>
      </c>
      <c r="G18873" t="inlineStr"/>
      <c r="H18873" t="inlineStr"/>
    </row>
    <row r="18874">
      <c r="A18874" t="inlineStr">
        <is>
          <t>osf.io</t>
        </is>
      </c>
      <c r="B18874" t="inlineStr">
        <is>
          <t>c2c4401e42607969de28498917e6fff358b349bb</t>
        </is>
      </c>
      <c r="C18874" t="inlineStr">
        <is>
          <t>2018-11-12 20:10:26+00:00</t>
        </is>
      </c>
      <c r="D18874" t="inlineStr">
        <is>
          <t>rem</t>
        </is>
      </c>
      <c r="E18874" t="inlineStr"/>
      <c r="F18874" t="inlineStr"/>
      <c r="G18874" t="inlineStr">
        <is>
          <t>celery</t>
        </is>
      </c>
      <c r="H18874">
        <f>=4.2.1</f>
        <v/>
      </c>
    </row>
    <row r="18875">
      <c r="A18875" t="inlineStr">
        <is>
          <t>osf.io</t>
        </is>
      </c>
      <c r="B18875" t="inlineStr">
        <is>
          <t>b3572808eeef5242bfa14104d3dce781af72a3d7</t>
        </is>
      </c>
      <c r="C18875" t="inlineStr">
        <is>
          <t>2018-11-13 21:39:19+00:00</t>
        </is>
      </c>
      <c r="D18875" t="inlineStr">
        <is>
          <t>verchange</t>
        </is>
      </c>
      <c r="E18875" t="inlineStr">
        <is>
          <t>elasticsearch</t>
        </is>
      </c>
      <c r="F18875">
        <f>=6.3.1</f>
        <v/>
      </c>
      <c r="G18875" t="inlineStr">
        <is>
          <t>elasticsearch</t>
        </is>
      </c>
      <c r="H18875">
        <f>=6.3.1</f>
        <v/>
      </c>
    </row>
    <row r="18876">
      <c r="A18876" t="inlineStr">
        <is>
          <t>osf.io</t>
        </is>
      </c>
      <c r="B18876" t="inlineStr">
        <is>
          <t>4448777dc707f21fbd9b58a8d0e71c6519220262</t>
        </is>
      </c>
      <c r="C18876" t="inlineStr">
        <is>
          <t>2018-11-15 19:52:51+00:00</t>
        </is>
      </c>
      <c r="D18876" t="inlineStr">
        <is>
          <t>verchange</t>
        </is>
      </c>
      <c r="E18876" t="inlineStr">
        <is>
          <t>djangorestframework</t>
        </is>
      </c>
      <c r="F18876">
        <f>=3.9.0</f>
        <v/>
      </c>
      <c r="G18876" t="inlineStr">
        <is>
          <t>djangorestframework</t>
        </is>
      </c>
      <c r="H18876">
        <f>=3.6.3</f>
        <v/>
      </c>
    </row>
    <row r="18877">
      <c r="A18877" t="inlineStr">
        <is>
          <t>osf.io</t>
        </is>
      </c>
      <c r="B18877" t="inlineStr">
        <is>
          <t>da0a91b9460a9583cbeb37f6ea7cd60182d315fd</t>
        </is>
      </c>
      <c r="C18877" t="inlineStr">
        <is>
          <t>2018-11-26 13:45:14+00:00</t>
        </is>
      </c>
      <c r="D18877" t="inlineStr">
        <is>
          <t>verchange</t>
        </is>
      </c>
      <c r="E18877" t="inlineStr">
        <is>
          <t>django-elasticsearch-metrics</t>
        </is>
      </c>
      <c r="F18877">
        <f>=4.0.4</f>
        <v/>
      </c>
      <c r="G18877" t="inlineStr">
        <is>
          <t>django-elasticsearch-metrics</t>
        </is>
      </c>
      <c r="H18877">
        <f>=4.0.3</f>
        <v/>
      </c>
    </row>
    <row r="18878">
      <c r="A18878" t="inlineStr">
        <is>
          <t>osf.io</t>
        </is>
      </c>
      <c r="B18878" t="inlineStr">
        <is>
          <t>a936cfe723eea0f2e8c8f29b2c04cd1d6dd1be57</t>
        </is>
      </c>
      <c r="C18878" t="inlineStr">
        <is>
          <t>2018-11-28 16:46:26+00:00</t>
        </is>
      </c>
      <c r="D18878" t="inlineStr">
        <is>
          <t>verchange</t>
        </is>
      </c>
      <c r="E18878" t="inlineStr">
        <is>
          <t>django-elasticsearch-metrics</t>
        </is>
      </c>
      <c r="F18878">
        <f>=5.0.0</f>
        <v/>
      </c>
      <c r="G18878" t="inlineStr">
        <is>
          <t>django-elasticsearch-metrics</t>
        </is>
      </c>
      <c r="H18878">
        <f>=4.0.4</f>
        <v/>
      </c>
    </row>
    <row r="18879">
      <c r="A18879" t="inlineStr">
        <is>
          <t>osf.io</t>
        </is>
      </c>
      <c r="B18879" t="inlineStr">
        <is>
          <t>6f4c725e714e5f9d96083e9747b1a10216fdf609</t>
        </is>
      </c>
      <c r="C18879" t="inlineStr">
        <is>
          <t>2018-11-29 19:22:02+00:00</t>
        </is>
      </c>
      <c r="D18879" t="inlineStr">
        <is>
          <t>verchange</t>
        </is>
      </c>
      <c r="E18879" t="inlineStr">
        <is>
          <t>djangorestframework</t>
        </is>
      </c>
      <c r="F18879">
        <f>=3.8.2</f>
        <v/>
      </c>
      <c r="G18879" t="inlineStr">
        <is>
          <t>djangorestframework</t>
        </is>
      </c>
      <c r="H18879">
        <f>=3.9.0</f>
        <v/>
      </c>
    </row>
    <row r="18880">
      <c r="A18880" t="inlineStr">
        <is>
          <t>osf.io</t>
        </is>
      </c>
      <c r="B18880" t="inlineStr">
        <is>
          <t>802bfdb3dfdca7248ccbbb8297c7e7abf5c09b85</t>
        </is>
      </c>
      <c r="C18880" t="inlineStr">
        <is>
          <t>2019-04-23 00:53:35+00:00</t>
        </is>
      </c>
      <c r="D18880" t="inlineStr">
        <is>
          <t>verchange</t>
        </is>
      </c>
      <c r="E18880" t="inlineStr">
        <is>
          <t>psycopg2</t>
        </is>
      </c>
      <c r="F18880">
        <f>=2.7.3</f>
        <v/>
      </c>
      <c r="G18880" t="inlineStr">
        <is>
          <t>psycopg2</t>
        </is>
      </c>
      <c r="H18880">
        <f>=2.7.3</f>
        <v/>
      </c>
    </row>
    <row r="18881">
      <c r="A18881" t="inlineStr">
        <is>
          <t>osf.io</t>
        </is>
      </c>
      <c r="B18881" t="inlineStr">
        <is>
          <t>1c274f788da51135cb5509d5a4c52b70d8681a6b</t>
        </is>
      </c>
      <c r="C18881" t="inlineStr">
        <is>
          <t>2019-06-04 20:55:09+00:00</t>
        </is>
      </c>
      <c r="D18881" t="inlineStr">
        <is>
          <t>add</t>
        </is>
      </c>
      <c r="E18881" t="inlineStr">
        <is>
          <t>tqdm</t>
        </is>
      </c>
      <c r="F18881">
        <f>=4.28.1</f>
        <v/>
      </c>
      <c r="G18881" t="inlineStr"/>
      <c r="H18881" t="inlineStr"/>
    </row>
    <row r="18882">
      <c r="A18882" t="inlineStr">
        <is>
          <t>osf.io</t>
        </is>
      </c>
      <c r="B18882" t="inlineStr">
        <is>
          <t>1c274f788da51135cb5509d5a4c52b70d8681a6b</t>
        </is>
      </c>
      <c r="C18882" t="inlineStr">
        <is>
          <t>2019-06-04 20:55:09+00:00</t>
        </is>
      </c>
      <c r="D18882" t="inlineStr">
        <is>
          <t>rem</t>
        </is>
      </c>
      <c r="E18882" t="inlineStr"/>
      <c r="F18882" t="inlineStr"/>
      <c r="G18882" t="inlineStr">
        <is>
          <t>progressbar</t>
        </is>
      </c>
      <c r="H18882">
        <f>=2.3</f>
        <v/>
      </c>
    </row>
    <row r="18883">
      <c r="A18883" t="inlineStr">
        <is>
          <t>osf.io</t>
        </is>
      </c>
      <c r="B18883" t="inlineStr">
        <is>
          <t>309b983d960901e5108043843ae39d0abd651d1d</t>
        </is>
      </c>
      <c r="C18883" t="inlineStr">
        <is>
          <t>2019-09-18 14:02:47+00:00</t>
        </is>
      </c>
      <c r="D18883" t="inlineStr">
        <is>
          <t>rem</t>
        </is>
      </c>
      <c r="E18883" t="inlineStr"/>
      <c r="F18883" t="inlineStr"/>
      <c r="G18883" t="inlineStr">
        <is>
          <t>httplib2</t>
        </is>
      </c>
      <c r="H18883">
        <f>=0.10.3</f>
        <v/>
      </c>
    </row>
    <row r="18884">
      <c r="A18884" t="inlineStr">
        <is>
          <t>osf.io</t>
        </is>
      </c>
      <c r="B18884" t="inlineStr">
        <is>
          <t>37d1dd4b9ff1c3850bdcc4457aaba6e39fdc0ab9</t>
        </is>
      </c>
      <c r="C18884" t="inlineStr">
        <is>
          <t>2020-01-15 23:06:28+00:00</t>
        </is>
      </c>
      <c r="D18884" t="inlineStr">
        <is>
          <t>verchange</t>
        </is>
      </c>
      <c r="E18884" t="inlineStr">
        <is>
          <t>Werkzeug</t>
        </is>
      </c>
      <c r="F18884">
        <f>=0.16.0</f>
        <v/>
      </c>
      <c r="G18884" t="inlineStr">
        <is>
          <t>Werkzeug</t>
        </is>
      </c>
      <c r="H18884">
        <f>=0.10.4</f>
        <v/>
      </c>
    </row>
    <row r="18885">
      <c r="A18885" t="inlineStr">
        <is>
          <t>osf.io</t>
        </is>
      </c>
      <c r="B18885" t="inlineStr">
        <is>
          <t>37d1dd4b9ff1c3850bdcc4457aaba6e39fdc0ab9</t>
        </is>
      </c>
      <c r="C18885" t="inlineStr">
        <is>
          <t>2020-01-15 23:06:28+00:00</t>
        </is>
      </c>
      <c r="D18885" t="inlineStr">
        <is>
          <t>verchange</t>
        </is>
      </c>
      <c r="E18885" t="inlineStr">
        <is>
          <t>itsdangerous</t>
        </is>
      </c>
      <c r="F18885">
        <f>=1.1.0</f>
        <v/>
      </c>
      <c r="G18885" t="inlineStr">
        <is>
          <t>itsdangerous</t>
        </is>
      </c>
      <c r="H18885">
        <f>=0.24</f>
        <v/>
      </c>
    </row>
    <row r="18886">
      <c r="A18886" t="inlineStr">
        <is>
          <t>osf.io</t>
        </is>
      </c>
      <c r="B18886" t="inlineStr">
        <is>
          <t>37d1dd4b9ff1c3850bdcc4457aaba6e39fdc0ab9</t>
        </is>
      </c>
      <c r="C18886" t="inlineStr">
        <is>
          <t>2020-01-15 23:06:28+00:00</t>
        </is>
      </c>
      <c r="D18886" t="inlineStr">
        <is>
          <t>add</t>
        </is>
      </c>
      <c r="E18886" t="inlineStr">
        <is>
          <t>future</t>
        </is>
      </c>
      <c r="F18886">
        <f>=0.18.2</f>
        <v/>
      </c>
      <c r="G18886" t="inlineStr"/>
      <c r="H18886" t="inlineStr"/>
    </row>
    <row r="18887">
      <c r="A18887" t="inlineStr">
        <is>
          <t>osf.io</t>
        </is>
      </c>
      <c r="B18887" t="inlineStr">
        <is>
          <t>ca7015729d08a8e972920992c74c464b4f72de20</t>
        </is>
      </c>
      <c r="C18887" t="inlineStr">
        <is>
          <t>2020-03-24 00:41:43+00:00</t>
        </is>
      </c>
      <c r="D18887" t="inlineStr">
        <is>
          <t>verchange</t>
        </is>
      </c>
      <c r="E18887" t="inlineStr">
        <is>
          <t>Werkzeug</t>
        </is>
      </c>
      <c r="F18887">
        <f>=1.0.0</f>
        <v/>
      </c>
      <c r="G18887" t="inlineStr">
        <is>
          <t>Werkzeug</t>
        </is>
      </c>
      <c r="H18887">
        <f>=0.16.0</f>
        <v/>
      </c>
    </row>
    <row r="18888">
      <c r="A18888" t="inlineStr">
        <is>
          <t>osf.io</t>
        </is>
      </c>
      <c r="B18888" t="inlineStr">
        <is>
          <t>934ca17c5c20643a86563a80fb318f379f73a4ff</t>
        </is>
      </c>
      <c r="C18888" t="inlineStr">
        <is>
          <t>2020-06-02 14:17:11+00:00</t>
        </is>
      </c>
      <c r="D18888" t="inlineStr">
        <is>
          <t>verchange</t>
        </is>
      </c>
      <c r="E18888" t="inlineStr">
        <is>
          <t>raven</t>
        </is>
      </c>
      <c r="F18888">
        <f>=6.4.0</f>
        <v/>
      </c>
      <c r="G18888" t="inlineStr">
        <is>
          <t>raven</t>
        </is>
      </c>
      <c r="H18888">
        <f>=5.32.0</f>
        <v/>
      </c>
    </row>
    <row r="18889">
      <c r="A18889" t="inlineStr">
        <is>
          <t>osf.io</t>
        </is>
      </c>
      <c r="B18889" t="inlineStr">
        <is>
          <t>934ca17c5c20643a86563a80fb318f379f73a4ff</t>
        </is>
      </c>
      <c r="C18889" t="inlineStr">
        <is>
          <t>2020-06-02 14:17:11+00:00</t>
        </is>
      </c>
      <c r="D18889" t="inlineStr">
        <is>
          <t>verchange</t>
        </is>
      </c>
      <c r="E18889" t="inlineStr">
        <is>
          <t>Django</t>
        </is>
      </c>
      <c r="F18889">
        <f>=1.11.28</f>
        <v/>
      </c>
      <c r="G18889" t="inlineStr">
        <is>
          <t>Django</t>
        </is>
      </c>
      <c r="H18889">
        <f>=1.11.15</f>
        <v/>
      </c>
    </row>
    <row r="18890">
      <c r="A18890" t="inlineStr">
        <is>
          <t>osf.io</t>
        </is>
      </c>
      <c r="B18890" t="inlineStr">
        <is>
          <t>4f83e5e5f40a2e0b09227b6061f4f7973491dbea</t>
        </is>
      </c>
      <c r="C18890" t="inlineStr">
        <is>
          <t>2020-06-18 00:00:07+00:00</t>
        </is>
      </c>
      <c r="D18890" t="inlineStr">
        <is>
          <t>add</t>
        </is>
      </c>
      <c r="E18890" t="inlineStr">
        <is>
          <t>djangorestframework-csv</t>
        </is>
      </c>
      <c r="F18890">
        <f>=2.1.0</f>
        <v/>
      </c>
      <c r="G18890" t="inlineStr"/>
      <c r="H18890" t="inlineStr"/>
    </row>
    <row r="18891">
      <c r="A18891" t="inlineStr">
        <is>
          <t>osf.io</t>
        </is>
      </c>
      <c r="B18891" t="inlineStr">
        <is>
          <t>2c68c24f41f16df63320d6d7aac46aaf2fa76eae</t>
        </is>
      </c>
      <c r="C18891" t="inlineStr">
        <is>
          <t>2020-12-01 01:18:34+00:00</t>
        </is>
      </c>
      <c r="D18891" t="inlineStr">
        <is>
          <t>verchange</t>
        </is>
      </c>
      <c r="E18891" t="inlineStr">
        <is>
          <t>transitions</t>
        </is>
      </c>
      <c r="F18891">
        <f>=0.8.2</f>
        <v/>
      </c>
      <c r="G18891" t="inlineStr">
        <is>
          <t>transitions</t>
        </is>
      </c>
      <c r="H18891">
        <f>=0.6.1</f>
        <v/>
      </c>
    </row>
    <row r="18892">
      <c r="A18892" t="inlineStr">
        <is>
          <t>osf.io</t>
        </is>
      </c>
      <c r="B18892" t="inlineStr">
        <is>
          <t>7d5ef835f10b8dee6b8dc3162309ea4cdc237144</t>
        </is>
      </c>
      <c r="C18892" t="inlineStr">
        <is>
          <t>2020-12-01 01:51:51+00:00</t>
        </is>
      </c>
      <c r="D18892" t="inlineStr">
        <is>
          <t>verchange</t>
        </is>
      </c>
      <c r="E18892" t="inlineStr">
        <is>
          <t>requests</t>
        </is>
      </c>
      <c r="F18892" t="inlineStr">
        <is>
          <t>&gt;=2.21.0</t>
        </is>
      </c>
      <c r="G18892" t="inlineStr">
        <is>
          <t>requests</t>
        </is>
      </c>
      <c r="H18892">
        <f>=2.20.0</f>
        <v/>
      </c>
    </row>
    <row r="18893">
      <c r="A18893" t="inlineStr">
        <is>
          <t>osf.io</t>
        </is>
      </c>
      <c r="B18893" t="inlineStr">
        <is>
          <t>ff7800a18c3b4e96276087d60cda52b1f2b9cb30</t>
        </is>
      </c>
      <c r="C18893" t="inlineStr">
        <is>
          <t>2021-03-10 00:00:53+00:00</t>
        </is>
      </c>
      <c r="D18893" t="inlineStr">
        <is>
          <t>add</t>
        </is>
      </c>
      <c r="E18893" t="inlineStr">
        <is>
          <t>cryptography</t>
        </is>
      </c>
      <c r="F18893">
        <f>=3.3.2</f>
        <v/>
      </c>
      <c r="G18893" t="inlineStr"/>
      <c r="H18893" t="inlineStr"/>
    </row>
    <row r="18894">
      <c r="A18894" t="inlineStr">
        <is>
          <t>pymfe</t>
        </is>
      </c>
      <c r="B18894" t="inlineStr">
        <is>
          <t>7615037b41342427130e7a4bd148ebd5bf231467</t>
        </is>
      </c>
      <c r="C18894" t="inlineStr">
        <is>
          <t>2019-04-05 16:16:02+00:00</t>
        </is>
      </c>
      <c r="D18894" t="inlineStr">
        <is>
          <t>add</t>
        </is>
      </c>
      <c r="E18894" t="inlineStr">
        <is>
          <t>numpy</t>
        </is>
      </c>
      <c r="F18894" t="inlineStr"/>
      <c r="G18894" t="inlineStr"/>
      <c r="H18894" t="inlineStr"/>
    </row>
    <row r="18895">
      <c r="A18895" t="inlineStr">
        <is>
          <t>pymfe</t>
        </is>
      </c>
      <c r="B18895" t="inlineStr">
        <is>
          <t>7615037b41342427130e7a4bd148ebd5bf231467</t>
        </is>
      </c>
      <c r="C18895" t="inlineStr">
        <is>
          <t>2019-04-05 16:16:02+00:00</t>
        </is>
      </c>
      <c r="D18895" t="inlineStr">
        <is>
          <t>add</t>
        </is>
      </c>
      <c r="E18895" t="inlineStr">
        <is>
          <t>scipy</t>
        </is>
      </c>
      <c r="F18895" t="inlineStr"/>
      <c r="G18895" t="inlineStr"/>
      <c r="H18895" t="inlineStr"/>
    </row>
    <row r="18896">
      <c r="A18896" t="inlineStr">
        <is>
          <t>pymfe</t>
        </is>
      </c>
      <c r="B18896" t="inlineStr">
        <is>
          <t>7615037b41342427130e7a4bd148ebd5bf231467</t>
        </is>
      </c>
      <c r="C18896" t="inlineStr">
        <is>
          <t>2019-04-05 16:16:02+00:00</t>
        </is>
      </c>
      <c r="D18896" t="inlineStr">
        <is>
          <t>add</t>
        </is>
      </c>
      <c r="E18896" t="inlineStr">
        <is>
          <t>sklearn</t>
        </is>
      </c>
      <c r="F18896" t="inlineStr"/>
      <c r="G18896" t="inlineStr"/>
      <c r="H18896" t="inlineStr"/>
    </row>
    <row r="18897">
      <c r="A18897" t="inlineStr">
        <is>
          <t>pymfe</t>
        </is>
      </c>
      <c r="B18897" t="inlineStr">
        <is>
          <t>7615037b41342427130e7a4bd148ebd5bf231467</t>
        </is>
      </c>
      <c r="C18897" t="inlineStr">
        <is>
          <t>2019-04-05 16:16:02+00:00</t>
        </is>
      </c>
      <c r="D18897" t="inlineStr">
        <is>
          <t>add</t>
        </is>
      </c>
      <c r="E18897" t="inlineStr">
        <is>
          <t>patsy</t>
        </is>
      </c>
      <c r="F18897" t="inlineStr"/>
      <c r="G18897" t="inlineStr"/>
      <c r="H18897" t="inlineStr"/>
    </row>
    <row r="18898">
      <c r="A18898" t="inlineStr">
        <is>
          <t>pymfe</t>
        </is>
      </c>
      <c r="B18898" t="inlineStr">
        <is>
          <t>7615037b41342427130e7a4bd148ebd5bf231467</t>
        </is>
      </c>
      <c r="C18898" t="inlineStr">
        <is>
          <t>2019-04-05 16:16:02+00:00</t>
        </is>
      </c>
      <c r="D18898" t="inlineStr">
        <is>
          <t>add</t>
        </is>
      </c>
      <c r="E18898" t="inlineStr">
        <is>
          <t>pandas</t>
        </is>
      </c>
      <c r="F18898" t="inlineStr"/>
      <c r="G18898" t="inlineStr"/>
      <c r="H18898" t="inlineStr"/>
    </row>
    <row r="18899">
      <c r="A18899" t="inlineStr">
        <is>
          <t>pymfe</t>
        </is>
      </c>
      <c r="B18899" t="inlineStr">
        <is>
          <t>28d5d285408b63860c5eaf42c93f29b72ad97893</t>
        </is>
      </c>
      <c r="C18899" t="inlineStr">
        <is>
          <t>2019-09-06 19:54:35+00:00</t>
        </is>
      </c>
      <c r="D18899" t="inlineStr">
        <is>
          <t>add</t>
        </is>
      </c>
      <c r="E18899" t="inlineStr">
        <is>
          <t>statsmodels</t>
        </is>
      </c>
      <c r="F18899" t="inlineStr"/>
      <c r="G18899" t="inlineStr"/>
      <c r="H18899" t="inlineStr"/>
    </row>
    <row r="18900">
      <c r="A18900" t="inlineStr">
        <is>
          <t>pymfe</t>
        </is>
      </c>
      <c r="B18900" t="inlineStr">
        <is>
          <t>35235f195995d560ca64ff50368890c98b9b5258</t>
        </is>
      </c>
      <c r="C18900" t="inlineStr">
        <is>
          <t>2019-11-27 18:00:36+00:00</t>
        </is>
      </c>
      <c r="D18900" t="inlineStr">
        <is>
          <t>add</t>
        </is>
      </c>
      <c r="E18900" t="inlineStr">
        <is>
          <t>texttable</t>
        </is>
      </c>
      <c r="F18900" t="inlineStr"/>
      <c r="G18900" t="inlineStr"/>
      <c r="H18900" t="inlineStr"/>
    </row>
    <row r="18901">
      <c r="A18901" t="inlineStr">
        <is>
          <t>pymfe</t>
        </is>
      </c>
      <c r="B18901" t="inlineStr">
        <is>
          <t>06c34dac21455692064db339df518544657f35ea</t>
        </is>
      </c>
      <c r="C18901" t="inlineStr">
        <is>
          <t>2020-05-19 19:18:32+00:00</t>
        </is>
      </c>
      <c r="D18901" t="inlineStr">
        <is>
          <t>add</t>
        </is>
      </c>
      <c r="E18901" t="inlineStr">
        <is>
          <t>scikit-learn</t>
        </is>
      </c>
      <c r="F18901" t="inlineStr"/>
      <c r="G18901" t="inlineStr"/>
      <c r="H18901" t="inlineStr"/>
    </row>
    <row r="18902">
      <c r="A18902" t="inlineStr">
        <is>
          <t>pymfe</t>
        </is>
      </c>
      <c r="B18902" t="inlineStr">
        <is>
          <t>06c34dac21455692064db339df518544657f35ea</t>
        </is>
      </c>
      <c r="C18902" t="inlineStr">
        <is>
          <t>2020-05-19 19:18:32+00:00</t>
        </is>
      </c>
      <c r="D18902" t="inlineStr">
        <is>
          <t>rem</t>
        </is>
      </c>
      <c r="E18902" t="inlineStr"/>
      <c r="F18902" t="inlineStr"/>
      <c r="G18902" t="inlineStr">
        <is>
          <t>sklearn</t>
        </is>
      </c>
      <c r="H18902" t="inlineStr"/>
    </row>
    <row r="18903">
      <c r="A18903" t="inlineStr">
        <is>
          <t>dataduct</t>
        </is>
      </c>
      <c r="B18903" t="inlineStr">
        <is>
          <t>5bc067588a9f9dace69e36d17ede751a2ade7e5d</t>
        </is>
      </c>
      <c r="C18903" t="inlineStr">
        <is>
          <t>2015-03-20 06:26:13+00:00</t>
        </is>
      </c>
      <c r="D18903" t="inlineStr">
        <is>
          <t>verchange</t>
        </is>
      </c>
      <c r="E18903" t="inlineStr">
        <is>
          <t>Sphinx</t>
        </is>
      </c>
      <c r="F18903" t="inlineStr">
        <is>
          <t>&gt;=1.2.3</t>
        </is>
      </c>
      <c r="G18903" t="inlineStr">
        <is>
          <t>Sphinx</t>
        </is>
      </c>
      <c r="H18903">
        <f>=1.2.3</f>
        <v/>
      </c>
    </row>
    <row r="18904">
      <c r="A18904" t="inlineStr">
        <is>
          <t>dataduct</t>
        </is>
      </c>
      <c r="B18904" t="inlineStr">
        <is>
          <t>5bc067588a9f9dace69e36d17ede751a2ade7e5d</t>
        </is>
      </c>
      <c r="C18904" t="inlineStr">
        <is>
          <t>2015-03-20 06:26:13+00:00</t>
        </is>
      </c>
      <c r="D18904" t="inlineStr">
        <is>
          <t>verchange</t>
        </is>
      </c>
      <c r="E18904" t="inlineStr">
        <is>
          <t>sphinxcontrib-napoleon</t>
        </is>
      </c>
      <c r="F18904" t="inlineStr">
        <is>
          <t>&gt;=0.2.8</t>
        </is>
      </c>
      <c r="G18904" t="inlineStr">
        <is>
          <t>sphinxcontrib-napoleon</t>
        </is>
      </c>
      <c r="H18904">
        <f>=0.2.8</f>
        <v/>
      </c>
    </row>
    <row r="18905">
      <c r="A18905" t="inlineStr">
        <is>
          <t>dataduct</t>
        </is>
      </c>
      <c r="B18905" t="inlineStr">
        <is>
          <t>5bc067588a9f9dace69e36d17ede751a2ade7e5d</t>
        </is>
      </c>
      <c r="C18905" t="inlineStr">
        <is>
          <t>2015-03-20 06:26:13+00:00</t>
        </is>
      </c>
      <c r="D18905" t="inlineStr">
        <is>
          <t>verchange</t>
        </is>
      </c>
      <c r="E18905" t="inlineStr">
        <is>
          <t>sphinx-rtd-theme</t>
        </is>
      </c>
      <c r="F18905" t="inlineStr">
        <is>
          <t>&gt;=0.1.6</t>
        </is>
      </c>
      <c r="G18905" t="inlineStr">
        <is>
          <t>sphinx-rtd-theme</t>
        </is>
      </c>
      <c r="H18905">
        <f>=0.1.6</f>
        <v/>
      </c>
    </row>
    <row r="18906">
      <c r="A18906" t="inlineStr">
        <is>
          <t>dataduct</t>
        </is>
      </c>
      <c r="B18906" t="inlineStr">
        <is>
          <t>5bc067588a9f9dace69e36d17ede751a2ade7e5d</t>
        </is>
      </c>
      <c r="C18906" t="inlineStr">
        <is>
          <t>2015-03-20 06:26:13+00:00</t>
        </is>
      </c>
      <c r="D18906" t="inlineStr">
        <is>
          <t>verchange</t>
        </is>
      </c>
      <c r="E18906" t="inlineStr">
        <is>
          <t>boto</t>
        </is>
      </c>
      <c r="F18906" t="inlineStr">
        <is>
          <t>&gt;=2.34.0</t>
        </is>
      </c>
      <c r="G18906" t="inlineStr">
        <is>
          <t>boto</t>
        </is>
      </c>
      <c r="H18906">
        <f>=2.34.0</f>
        <v/>
      </c>
    </row>
    <row r="18907">
      <c r="A18907" t="inlineStr">
        <is>
          <t>dataduct</t>
        </is>
      </c>
      <c r="B18907" t="inlineStr">
        <is>
          <t>5bc067588a9f9dace69e36d17ede751a2ade7e5d</t>
        </is>
      </c>
      <c r="C18907" t="inlineStr">
        <is>
          <t>2015-03-20 06:26:13+00:00</t>
        </is>
      </c>
      <c r="D18907" t="inlineStr">
        <is>
          <t>add</t>
        </is>
      </c>
      <c r="E18907" t="inlineStr">
        <is>
          <t>pandas</t>
        </is>
      </c>
      <c r="F18907" t="inlineStr">
        <is>
          <t>&gt;=0.14.1</t>
        </is>
      </c>
      <c r="G18907" t="inlineStr"/>
      <c r="H18907" t="inlineStr"/>
    </row>
    <row r="18908">
      <c r="A18908" t="inlineStr">
        <is>
          <t>dataduct</t>
        </is>
      </c>
      <c r="B18908" t="inlineStr">
        <is>
          <t>5bc067588a9f9dace69e36d17ede751a2ade7e5d</t>
        </is>
      </c>
      <c r="C18908" t="inlineStr">
        <is>
          <t>2015-03-20 06:26:13+00:00</t>
        </is>
      </c>
      <c r="D18908" t="inlineStr">
        <is>
          <t>add</t>
        </is>
      </c>
      <c r="E18908" t="inlineStr">
        <is>
          <t>psycopg2</t>
        </is>
      </c>
      <c r="F18908" t="inlineStr"/>
      <c r="G18908" t="inlineStr"/>
      <c r="H18908" t="inlineStr"/>
    </row>
    <row r="18909">
      <c r="A18909" t="inlineStr">
        <is>
          <t>dataduct</t>
        </is>
      </c>
      <c r="B18909" t="inlineStr">
        <is>
          <t>5bc067588a9f9dace69e36d17ede751a2ade7e5d</t>
        </is>
      </c>
      <c r="C18909" t="inlineStr">
        <is>
          <t>2015-03-20 06:26:13+00:00</t>
        </is>
      </c>
      <c r="D18909" t="inlineStr">
        <is>
          <t>add</t>
        </is>
      </c>
      <c r="E18909" t="inlineStr">
        <is>
          <t>MySQL-python</t>
        </is>
      </c>
      <c r="F18909" t="inlineStr"/>
      <c r="G18909" t="inlineStr"/>
      <c r="H18909" t="inlineStr"/>
    </row>
    <row r="18910">
      <c r="A18910" t="inlineStr">
        <is>
          <t>dataduct</t>
        </is>
      </c>
      <c r="B18910" t="inlineStr">
        <is>
          <t>5bc067588a9f9dace69e36d17ede751a2ade7e5d</t>
        </is>
      </c>
      <c r="C18910" t="inlineStr">
        <is>
          <t>2015-03-20 06:26:13+00:00</t>
        </is>
      </c>
      <c r="D18910" t="inlineStr">
        <is>
          <t>add</t>
        </is>
      </c>
      <c r="E18910" t="inlineStr">
        <is>
          <t>PyYAML</t>
        </is>
      </c>
      <c r="F18910" t="inlineStr"/>
      <c r="G18910" t="inlineStr"/>
      <c r="H18910" t="inlineStr"/>
    </row>
    <row r="18911">
      <c r="A18911" t="inlineStr">
        <is>
          <t>dataduct</t>
        </is>
      </c>
      <c r="B18911" t="inlineStr">
        <is>
          <t>5bc067588a9f9dace69e36d17ede751a2ade7e5d</t>
        </is>
      </c>
      <c r="C18911" t="inlineStr">
        <is>
          <t>2015-03-20 06:26:13+00:00</t>
        </is>
      </c>
      <c r="D18911" t="inlineStr">
        <is>
          <t>add</t>
        </is>
      </c>
      <c r="E18911" t="inlineStr">
        <is>
          <t>coverage</t>
        </is>
      </c>
      <c r="F18911" t="inlineStr"/>
      <c r="G18911" t="inlineStr"/>
      <c r="H18911" t="inlineStr"/>
    </row>
    <row r="18912">
      <c r="A18912" t="inlineStr">
        <is>
          <t>dataduct</t>
        </is>
      </c>
      <c r="B18912" t="inlineStr">
        <is>
          <t>5bc067588a9f9dace69e36d17ede751a2ade7e5d</t>
        </is>
      </c>
      <c r="C18912" t="inlineStr">
        <is>
          <t>2015-03-20 06:26:13+00:00</t>
        </is>
      </c>
      <c r="D18912" t="inlineStr">
        <is>
          <t>add</t>
        </is>
      </c>
      <c r="E18912" t="inlineStr">
        <is>
          <t>pyparsing</t>
        </is>
      </c>
      <c r="F18912" t="inlineStr">
        <is>
          <t>&gt;=2</t>
        </is>
      </c>
      <c r="G18912" t="inlineStr"/>
      <c r="H18912" t="inlineStr"/>
    </row>
    <row r="18913">
      <c r="A18913" t="inlineStr">
        <is>
          <t>dataduct</t>
        </is>
      </c>
      <c r="B18913" t="inlineStr">
        <is>
          <t>5bc067588a9f9dace69e36d17ede751a2ade7e5d</t>
        </is>
      </c>
      <c r="C18913" t="inlineStr">
        <is>
          <t>2015-03-20 06:26:13+00:00</t>
        </is>
      </c>
      <c r="D18913" t="inlineStr">
        <is>
          <t>add</t>
        </is>
      </c>
      <c r="E18913" t="inlineStr">
        <is>
          <t>pygraphviz</t>
        </is>
      </c>
      <c r="F18913" t="inlineStr"/>
      <c r="G18913" t="inlineStr"/>
      <c r="H18913" t="inlineStr"/>
    </row>
    <row r="18914">
      <c r="A18914" t="inlineStr">
        <is>
          <t>dataduct</t>
        </is>
      </c>
      <c r="B18914" t="inlineStr">
        <is>
          <t>5bc067588a9f9dace69e36d17ede751a2ade7e5d</t>
        </is>
      </c>
      <c r="C18914" t="inlineStr">
        <is>
          <t>2015-03-20 06:26:13+00:00</t>
        </is>
      </c>
      <c r="D18914" t="inlineStr">
        <is>
          <t>add</t>
        </is>
      </c>
      <c r="E18914" t="inlineStr">
        <is>
          <t>testfixtures</t>
        </is>
      </c>
      <c r="F18914" t="inlineStr">
        <is>
          <t>&gt;=4.1.1</t>
        </is>
      </c>
      <c r="G18914" t="inlineStr"/>
      <c r="H18914" t="inlineStr"/>
    </row>
    <row r="18915">
      <c r="A18915" t="inlineStr">
        <is>
          <t>dataduct</t>
        </is>
      </c>
      <c r="B18915" t="inlineStr">
        <is>
          <t>5bc067588a9f9dace69e36d17ede751a2ade7e5d</t>
        </is>
      </c>
      <c r="C18915" t="inlineStr">
        <is>
          <t>2015-03-20 06:26:13+00:00</t>
        </is>
      </c>
      <c r="D18915" t="inlineStr">
        <is>
          <t>add</t>
        </is>
      </c>
      <c r="E18915" t="inlineStr">
        <is>
          <t>mock</t>
        </is>
      </c>
      <c r="F18915" t="inlineStr"/>
      <c r="G18915" t="inlineStr"/>
      <c r="H18915" t="inlineStr"/>
    </row>
    <row r="18916">
      <c r="A18916" t="inlineStr">
        <is>
          <t>dataduct</t>
        </is>
      </c>
      <c r="B18916" t="inlineStr">
        <is>
          <t>5bc067588a9f9dace69e36d17ede751a2ade7e5d</t>
        </is>
      </c>
      <c r="C18916" t="inlineStr">
        <is>
          <t>2015-03-20 06:26:13+00:00</t>
        </is>
      </c>
      <c r="D18916" t="inlineStr">
        <is>
          <t>add</t>
        </is>
      </c>
      <c r="E18916" t="inlineStr">
        <is>
          <t>pytimeparse</t>
        </is>
      </c>
      <c r="F18916" t="inlineStr"/>
      <c r="G18916" t="inlineStr"/>
      <c r="H18916" t="inlineStr"/>
    </row>
    <row r="18917">
      <c r="A18917" t="inlineStr">
        <is>
          <t>dataduct</t>
        </is>
      </c>
      <c r="B18917" t="inlineStr">
        <is>
          <t>b19487ed0c40c5e94091e3ab85e76e34b6d3fce1</t>
        </is>
      </c>
      <c r="C18917" t="inlineStr">
        <is>
          <t>2015-09-22 23:23:31+00:00</t>
        </is>
      </c>
      <c r="D18917" t="inlineStr">
        <is>
          <t>rem</t>
        </is>
      </c>
      <c r="E18917" t="inlineStr"/>
      <c r="F18917" t="inlineStr"/>
      <c r="G18917" t="inlineStr">
        <is>
          <t>sphinxcontrib-napoleon</t>
        </is>
      </c>
      <c r="H18917" t="inlineStr">
        <is>
          <t>&gt;=0.2.8</t>
        </is>
      </c>
    </row>
    <row r="18918">
      <c r="A18918" t="inlineStr">
        <is>
          <t>dataduct</t>
        </is>
      </c>
      <c r="B18918" t="inlineStr">
        <is>
          <t>e8ead0dee9c4ee421ad4784d7bc727fde70b0ccb</t>
        </is>
      </c>
      <c r="C18918" t="inlineStr">
        <is>
          <t>2016-01-26 00:36:39+00:00</t>
        </is>
      </c>
      <c r="D18918" t="inlineStr">
        <is>
          <t>add</t>
        </is>
      </c>
      <c r="E18918" t="inlineStr">
        <is>
          <t>pyprind</t>
        </is>
      </c>
      <c r="F18918" t="inlineStr"/>
      <c r="G18918" t="inlineStr"/>
      <c r="H18918" t="inlineStr"/>
    </row>
    <row r="18919">
      <c r="A18919" t="inlineStr">
        <is>
          <t>dataduct</t>
        </is>
      </c>
      <c r="B18919" t="inlineStr">
        <is>
          <t>e8ead0dee9c4ee421ad4784d7bc727fde70b0ccb</t>
        </is>
      </c>
      <c r="C18919" t="inlineStr">
        <is>
          <t>2016-01-26 00:36:39+00:00</t>
        </is>
      </c>
      <c r="D18919" t="inlineStr">
        <is>
          <t>add</t>
        </is>
      </c>
      <c r="E18919" t="inlineStr">
        <is>
          <t>requests</t>
        </is>
      </c>
      <c r="F18919" t="inlineStr"/>
      <c r="G18919" t="inlineStr"/>
      <c r="H18919" t="inlineStr"/>
    </row>
    <row r="18920">
      <c r="A18920" t="inlineStr">
        <is>
          <t>distributed</t>
        </is>
      </c>
      <c r="B18920" t="inlineStr">
        <is>
          <t>68cbf837d12ae63642e37ad0464826f7e25f3307</t>
        </is>
      </c>
      <c r="C18920" t="inlineStr">
        <is>
          <t>2015-10-20 20:22:46+00:00</t>
        </is>
      </c>
      <c r="D18920" t="inlineStr">
        <is>
          <t>add</t>
        </is>
      </c>
      <c r="E18920" t="inlineStr">
        <is>
          <t>paramiko</t>
        </is>
      </c>
      <c r="F18920" t="inlineStr"/>
      <c r="G18920" t="inlineStr"/>
      <c r="H18920" t="inlineStr"/>
    </row>
    <row r="18921">
      <c r="A18921" t="inlineStr">
        <is>
          <t>distributed</t>
        </is>
      </c>
      <c r="B18921" t="inlineStr">
        <is>
          <t>68cbf837d12ae63642e37ad0464826f7e25f3307</t>
        </is>
      </c>
      <c r="C18921" t="inlineStr">
        <is>
          <t>2015-10-20 20:22:46+00:00</t>
        </is>
      </c>
      <c r="D18921" t="inlineStr">
        <is>
          <t>add</t>
        </is>
      </c>
      <c r="E18921" t="inlineStr">
        <is>
          <t>click</t>
        </is>
      </c>
      <c r="F18921" t="inlineStr"/>
      <c r="G18921" t="inlineStr"/>
      <c r="H18921" t="inlineStr"/>
    </row>
    <row r="18922">
      <c r="A18922" t="inlineStr">
        <is>
          <t>distributed</t>
        </is>
      </c>
      <c r="B18922" t="inlineStr">
        <is>
          <t>7687ef44263aa304b96de632f8c3e87c378ee021</t>
        </is>
      </c>
      <c r="C18922" t="inlineStr">
        <is>
          <t>2015-11-24 16:12:56+00:00</t>
        </is>
      </c>
      <c r="D18922" t="inlineStr">
        <is>
          <t>add</t>
        </is>
      </c>
      <c r="E18922" t="inlineStr">
        <is>
          <t>cloudpickle</t>
        </is>
      </c>
      <c r="F18922" t="inlineStr"/>
      <c r="G18922" t="inlineStr"/>
      <c r="H18922" t="inlineStr"/>
    </row>
    <row r="18923">
      <c r="A18923" t="inlineStr">
        <is>
          <t>distributed</t>
        </is>
      </c>
      <c r="B18923" t="inlineStr">
        <is>
          <t>7687ef44263aa304b96de632f8c3e87c378ee021</t>
        </is>
      </c>
      <c r="C18923" t="inlineStr">
        <is>
          <t>2015-11-24 16:12:56+00:00</t>
        </is>
      </c>
      <c r="D18923" t="inlineStr">
        <is>
          <t>rem</t>
        </is>
      </c>
      <c r="E18923" t="inlineStr"/>
      <c r="F18923" t="inlineStr"/>
      <c r="G18923" t="inlineStr">
        <is>
          <t>dill</t>
        </is>
      </c>
      <c r="H18923" t="inlineStr"/>
    </row>
    <row r="18924">
      <c r="A18924" t="inlineStr">
        <is>
          <t>distributed</t>
        </is>
      </c>
      <c r="B18924" t="inlineStr">
        <is>
          <t>4ce96252f2e865f079ebc35ae34165bac86a6f25</t>
        </is>
      </c>
      <c r="C18924" t="inlineStr">
        <is>
          <t>2015-12-11 03:04:15+00:00</t>
        </is>
      </c>
      <c r="D18924" t="inlineStr">
        <is>
          <t>add</t>
        </is>
      </c>
      <c r="E18924" t="inlineStr">
        <is>
          <t>psutil</t>
        </is>
      </c>
      <c r="F18924" t="inlineStr"/>
      <c r="G18924" t="inlineStr"/>
      <c r="H18924" t="inlineStr"/>
    </row>
    <row r="18925">
      <c r="A18925" t="inlineStr">
        <is>
          <t>distributed</t>
        </is>
      </c>
      <c r="B18925" t="inlineStr">
        <is>
          <t>ef95d12cb63f320528019036969ef7e09f69e55b</t>
        </is>
      </c>
      <c r="C18925" t="inlineStr">
        <is>
          <t>2016-01-05 22:58:57+00:00</t>
        </is>
      </c>
      <c r="D18925" t="inlineStr">
        <is>
          <t>rem</t>
        </is>
      </c>
      <c r="E18925" t="inlineStr"/>
      <c r="F18925" t="inlineStr"/>
      <c r="G18925" t="inlineStr">
        <is>
          <t>paramiko</t>
        </is>
      </c>
      <c r="H18925" t="inlineStr"/>
    </row>
    <row r="18926">
      <c r="A18926" t="inlineStr">
        <is>
          <t>distributed</t>
        </is>
      </c>
      <c r="B18926" t="inlineStr">
        <is>
          <t>ef95d12cb63f320528019036969ef7e09f69e55b</t>
        </is>
      </c>
      <c r="C18926" t="inlineStr">
        <is>
          <t>2016-01-05 22:58:57+00:00</t>
        </is>
      </c>
      <c r="D18926" t="inlineStr">
        <is>
          <t>rem</t>
        </is>
      </c>
      <c r="E18926" t="inlineStr"/>
      <c r="F18926" t="inlineStr"/>
      <c r="G18926" t="inlineStr">
        <is>
          <t>psutil</t>
        </is>
      </c>
      <c r="H18926" t="inlineStr"/>
    </row>
    <row r="18927">
      <c r="A18927" t="inlineStr">
        <is>
          <t>distributed</t>
        </is>
      </c>
      <c r="B18927" t="inlineStr">
        <is>
          <t>3dc472ec710abb8bfda3159d50b611aa37b97f8e</t>
        </is>
      </c>
      <c r="C18927" t="inlineStr">
        <is>
          <t>2016-01-22 22:28:38+00:00</t>
        </is>
      </c>
      <c r="D18927" t="inlineStr">
        <is>
          <t>add</t>
        </is>
      </c>
      <c r="E18927" t="inlineStr">
        <is>
          <t>boto3</t>
        </is>
      </c>
      <c r="F18927" t="inlineStr"/>
      <c r="G18927" t="inlineStr"/>
      <c r="H18927" t="inlineStr"/>
    </row>
    <row r="18928">
      <c r="A18928" t="inlineStr">
        <is>
          <t>distributed</t>
        </is>
      </c>
      <c r="B18928" t="inlineStr">
        <is>
          <t>9c7e03c7d85e9b3a7e31c4d0b9fda5902f79e1ac</t>
        </is>
      </c>
      <c r="C18928" t="inlineStr">
        <is>
          <t>2016-02-12 01:29:40+00:00</t>
        </is>
      </c>
      <c r="D18928" t="inlineStr">
        <is>
          <t>verchange</t>
        </is>
      </c>
      <c r="E18928" t="inlineStr">
        <is>
          <t>tornado</t>
        </is>
      </c>
      <c r="F18928" t="inlineStr">
        <is>
          <t>&gt;=4.2</t>
        </is>
      </c>
      <c r="G18928" t="inlineStr">
        <is>
          <t>tornado</t>
        </is>
      </c>
      <c r="H18928" t="inlineStr"/>
    </row>
    <row r="18929">
      <c r="A18929" t="inlineStr">
        <is>
          <t>distributed</t>
        </is>
      </c>
      <c r="B18929" t="inlineStr">
        <is>
          <t>9c7e03c7d85e9b3a7e31c4d0b9fda5902f79e1ac</t>
        </is>
      </c>
      <c r="C18929" t="inlineStr">
        <is>
          <t>2016-02-12 01:29:40+00:00</t>
        </is>
      </c>
      <c r="D18929" t="inlineStr">
        <is>
          <t>add</t>
        </is>
      </c>
      <c r="E18929" t="inlineStr">
        <is>
          <t>locket</t>
        </is>
      </c>
      <c r="F18929" t="inlineStr"/>
      <c r="G18929" t="inlineStr"/>
      <c r="H18929" t="inlineStr"/>
    </row>
    <row r="18930">
      <c r="A18930" t="inlineStr">
        <is>
          <t>distributed</t>
        </is>
      </c>
      <c r="B18930" t="inlineStr">
        <is>
          <t>9c7e03c7d85e9b3a7e31c4d0b9fda5902f79e1ac</t>
        </is>
      </c>
      <c r="C18930" t="inlineStr">
        <is>
          <t>2016-02-12 01:29:40+00:00</t>
        </is>
      </c>
      <c r="D18930" t="inlineStr">
        <is>
          <t>add</t>
        </is>
      </c>
      <c r="E18930" t="inlineStr">
        <is>
          <t>six</t>
        </is>
      </c>
      <c r="F18930" t="inlineStr"/>
      <c r="G18930" t="inlineStr"/>
      <c r="H18930" t="inlineStr"/>
    </row>
    <row r="18931">
      <c r="A18931" t="inlineStr">
        <is>
          <t>distributed</t>
        </is>
      </c>
      <c r="B18931" t="inlineStr">
        <is>
          <t>9c7e03c7d85e9b3a7e31c4d0b9fda5902f79e1ac</t>
        </is>
      </c>
      <c r="C18931" t="inlineStr">
        <is>
          <t>2016-02-12 01:29:40+00:00</t>
        </is>
      </c>
      <c r="D18931" t="inlineStr">
        <is>
          <t>add</t>
        </is>
      </c>
      <c r="E18931" t="inlineStr">
        <is>
          <t>tblib</t>
        </is>
      </c>
      <c r="F18931" t="inlineStr"/>
      <c r="G18931" t="inlineStr"/>
      <c r="H18931" t="inlineStr"/>
    </row>
    <row r="18932">
      <c r="A18932" t="inlineStr">
        <is>
          <t>distributed</t>
        </is>
      </c>
      <c r="B18932" t="inlineStr">
        <is>
          <t>f921829dbf6a08b11b17b53081481ec8811e92d5</t>
        </is>
      </c>
      <c r="C18932" t="inlineStr">
        <is>
          <t>2016-03-09 01:31:20+00:00</t>
        </is>
      </c>
      <c r="D18932" t="inlineStr">
        <is>
          <t>add</t>
        </is>
      </c>
      <c r="E18932" t="inlineStr">
        <is>
          <t>msgpack-python</t>
        </is>
      </c>
      <c r="F18932" t="inlineStr"/>
      <c r="G18932" t="inlineStr"/>
      <c r="H18932" t="inlineStr"/>
    </row>
    <row r="18933">
      <c r="A18933" t="inlineStr">
        <is>
          <t>distributed</t>
        </is>
      </c>
      <c r="B18933" t="inlineStr">
        <is>
          <t>0aeb6df63a5b043e18d11d555ead75ee55668176</t>
        </is>
      </c>
      <c r="C18933" t="inlineStr">
        <is>
          <t>2016-04-13 15:31:04+00:00</t>
        </is>
      </c>
      <c r="D18933" t="inlineStr">
        <is>
          <t>verchange</t>
        </is>
      </c>
      <c r="E18933" t="inlineStr">
        <is>
          <t>cloudpickle</t>
        </is>
      </c>
      <c r="F18933" t="inlineStr">
        <is>
          <t>&gt;=0.2.1</t>
        </is>
      </c>
      <c r="G18933" t="inlineStr">
        <is>
          <t>cloudpickle</t>
        </is>
      </c>
      <c r="H18933" t="inlineStr"/>
    </row>
    <row r="18934">
      <c r="A18934" t="inlineStr">
        <is>
          <t>distributed</t>
        </is>
      </c>
      <c r="B18934" t="inlineStr">
        <is>
          <t>0aeb6df63a5b043e18d11d555ead75ee55668176</t>
        </is>
      </c>
      <c r="C18934" t="inlineStr">
        <is>
          <t>2016-04-13 15:31:04+00:00</t>
        </is>
      </c>
      <c r="D18934" t="inlineStr">
        <is>
          <t>add</t>
        </is>
      </c>
      <c r="E18934" t="inlineStr">
        <is>
          <t>s3fs</t>
        </is>
      </c>
      <c r="F18934" t="inlineStr"/>
      <c r="G18934" t="inlineStr"/>
      <c r="H18934" t="inlineStr"/>
    </row>
    <row r="18935">
      <c r="A18935" t="inlineStr">
        <is>
          <t>distributed</t>
        </is>
      </c>
      <c r="B18935" t="inlineStr">
        <is>
          <t>0aeb6df63a5b043e18d11d555ead75ee55668176</t>
        </is>
      </c>
      <c r="C18935" t="inlineStr">
        <is>
          <t>2016-04-13 15:31:04+00:00</t>
        </is>
      </c>
      <c r="D18935" t="inlineStr">
        <is>
          <t>add</t>
        </is>
      </c>
      <c r="E18935" t="inlineStr">
        <is>
          <t>psutil</t>
        </is>
      </c>
      <c r="F18935" t="inlineStr"/>
      <c r="G18935" t="inlineStr"/>
      <c r="H18935" t="inlineStr"/>
    </row>
    <row r="18936">
      <c r="A18936" t="inlineStr">
        <is>
          <t>distributed</t>
        </is>
      </c>
      <c r="B18936" t="inlineStr">
        <is>
          <t>ea4c918a397e0c0b977461b91d9328ac42d4c7d5</t>
        </is>
      </c>
      <c r="C18936" t="inlineStr">
        <is>
          <t>2016-05-10 22:52:34+00:00</t>
        </is>
      </c>
      <c r="D18936" t="inlineStr">
        <is>
          <t>verchange</t>
        </is>
      </c>
      <c r="E18936" t="inlineStr">
        <is>
          <t>dask</t>
        </is>
      </c>
      <c r="F18936" t="inlineStr">
        <is>
          <t>&gt;=0.9.0</t>
        </is>
      </c>
      <c r="G18936" t="inlineStr">
        <is>
          <t>dask</t>
        </is>
      </c>
      <c r="H18936" t="inlineStr"/>
    </row>
    <row r="18937">
      <c r="A18937" t="inlineStr">
        <is>
          <t>distributed</t>
        </is>
      </c>
      <c r="B18937" t="inlineStr">
        <is>
          <t>d4abdb140507c7f0137602dceba2f9cf1baf2e43</t>
        </is>
      </c>
      <c r="C18937" t="inlineStr">
        <is>
          <t>2016-06-13 16:50:40+00:00</t>
        </is>
      </c>
      <c r="D18937" t="inlineStr">
        <is>
          <t>verchange</t>
        </is>
      </c>
      <c r="E18937" t="inlineStr">
        <is>
          <t>dask</t>
        </is>
      </c>
      <c r="F18937" t="inlineStr">
        <is>
          <t>&gt;=0.10.0</t>
        </is>
      </c>
      <c r="G18937" t="inlineStr">
        <is>
          <t>dask</t>
        </is>
      </c>
      <c r="H18937" t="inlineStr">
        <is>
          <t>&gt;=0.9.0</t>
        </is>
      </c>
    </row>
    <row r="18938">
      <c r="A18938" t="inlineStr">
        <is>
          <t>distributed</t>
        </is>
      </c>
      <c r="B18938" t="inlineStr">
        <is>
          <t>cc80903728365b80f1f00bfcd540f6c66d30a120</t>
        </is>
      </c>
      <c r="C18938" t="inlineStr">
        <is>
          <t>2016-07-11 22:31:38+00:00</t>
        </is>
      </c>
      <c r="D18938" t="inlineStr">
        <is>
          <t>verchange</t>
        </is>
      </c>
      <c r="E18938" t="inlineStr">
        <is>
          <t>s3fs</t>
        </is>
      </c>
      <c r="F18938" t="inlineStr">
        <is>
          <t>&gt;=0.0.6</t>
        </is>
      </c>
      <c r="G18938" t="inlineStr">
        <is>
          <t>s3fs</t>
        </is>
      </c>
      <c r="H18938" t="inlineStr"/>
    </row>
    <row r="18939">
      <c r="A18939" t="inlineStr">
        <is>
          <t>distributed</t>
        </is>
      </c>
      <c r="B18939" t="inlineStr">
        <is>
          <t>cc80903728365b80f1f00bfcd540f6c66d30a120</t>
        </is>
      </c>
      <c r="C18939" t="inlineStr">
        <is>
          <t>2016-07-11 22:31:38+00:00</t>
        </is>
      </c>
      <c r="D18939" t="inlineStr">
        <is>
          <t>verchange</t>
        </is>
      </c>
      <c r="E18939" t="inlineStr">
        <is>
          <t>toolz</t>
        </is>
      </c>
      <c r="F18939" t="inlineStr">
        <is>
          <t>&gt;=0.7.4</t>
        </is>
      </c>
      <c r="G18939" t="inlineStr">
        <is>
          <t>toolz</t>
        </is>
      </c>
      <c r="H18939" t="inlineStr"/>
    </row>
    <row r="18940">
      <c r="A18940" t="inlineStr">
        <is>
          <t>distributed</t>
        </is>
      </c>
      <c r="B18940" t="inlineStr">
        <is>
          <t>ac5d64053172970d9190cc3eefa79c63e505ef47</t>
        </is>
      </c>
      <c r="C18940" t="inlineStr">
        <is>
          <t>2016-09-02 18:05:44+00:00</t>
        </is>
      </c>
      <c r="D18940" t="inlineStr">
        <is>
          <t>verchange</t>
        </is>
      </c>
      <c r="E18940" t="inlineStr">
        <is>
          <t>dask</t>
        </is>
      </c>
      <c r="F18940" t="inlineStr">
        <is>
          <t>&gt;=0.11.0</t>
        </is>
      </c>
      <c r="G18940" t="inlineStr">
        <is>
          <t>dask</t>
        </is>
      </c>
      <c r="H18940" t="inlineStr">
        <is>
          <t>&gt;=0.10.0</t>
        </is>
      </c>
    </row>
    <row r="18941">
      <c r="A18941" t="inlineStr">
        <is>
          <t>distributed</t>
        </is>
      </c>
      <c r="B18941" t="inlineStr">
        <is>
          <t>ac5d64053172970d9190cc3eefa79c63e505ef47</t>
        </is>
      </c>
      <c r="C18941" t="inlineStr">
        <is>
          <t>2016-09-02 18:05:44+00:00</t>
        </is>
      </c>
      <c r="D18941" t="inlineStr">
        <is>
          <t>verchange</t>
        </is>
      </c>
      <c r="E18941" t="inlineStr">
        <is>
          <t>locket</t>
        </is>
      </c>
      <c r="F18941" t="inlineStr"/>
      <c r="G18941" t="inlineStr">
        <is>
          <t>locket</t>
        </is>
      </c>
      <c r="H18941" t="inlineStr"/>
    </row>
    <row r="18942">
      <c r="A18942" t="inlineStr">
        <is>
          <t>distributed</t>
        </is>
      </c>
      <c r="B18942" t="inlineStr">
        <is>
          <t>ac5d64053172970d9190cc3eefa79c63e505ef47</t>
        </is>
      </c>
      <c r="C18942" t="inlineStr">
        <is>
          <t>2016-09-02 18:05:44+00:00</t>
        </is>
      </c>
      <c r="D18942" t="inlineStr">
        <is>
          <t>rem</t>
        </is>
      </c>
      <c r="E18942" t="inlineStr"/>
      <c r="F18942" t="inlineStr"/>
      <c r="G18942" t="inlineStr">
        <is>
          <t>boto3</t>
        </is>
      </c>
      <c r="H18942" t="inlineStr"/>
    </row>
    <row r="18943">
      <c r="A18943" t="inlineStr">
        <is>
          <t>distributed</t>
        </is>
      </c>
      <c r="B18943" t="inlineStr">
        <is>
          <t>ac5d64053172970d9190cc3eefa79c63e505ef47</t>
        </is>
      </c>
      <c r="C18943" t="inlineStr">
        <is>
          <t>2016-09-02 18:05:44+00:00</t>
        </is>
      </c>
      <c r="D18943" t="inlineStr">
        <is>
          <t>rem</t>
        </is>
      </c>
      <c r="E18943" t="inlineStr"/>
      <c r="F18943" t="inlineStr"/>
      <c r="G18943" t="inlineStr">
        <is>
          <t>s3fs</t>
        </is>
      </c>
      <c r="H18943" t="inlineStr">
        <is>
          <t>&gt;=0.0.6</t>
        </is>
      </c>
    </row>
    <row r="18944">
      <c r="A18944" t="inlineStr">
        <is>
          <t>distributed</t>
        </is>
      </c>
      <c r="B18944" t="inlineStr">
        <is>
          <t>40409dbe5a5ea5f017e5da650ff73c3952a06d4a</t>
        </is>
      </c>
      <c r="C18944" t="inlineStr">
        <is>
          <t>2016-09-10 13:37:35+00:00</t>
        </is>
      </c>
      <c r="D18944" t="inlineStr">
        <is>
          <t>add</t>
        </is>
      </c>
      <c r="E18944" t="inlineStr">
        <is>
          <t>zict</t>
        </is>
      </c>
      <c r="F18944" t="inlineStr"/>
      <c r="G18944" t="inlineStr"/>
      <c r="H18944" t="inlineStr"/>
    </row>
    <row r="18945">
      <c r="A18945" t="inlineStr">
        <is>
          <t>distributed</t>
        </is>
      </c>
      <c r="B18945" t="inlineStr">
        <is>
          <t>2078296de76cebc0082bab996d8cd21cbbd19205</t>
        </is>
      </c>
      <c r="C18945" t="inlineStr">
        <is>
          <t>2016-10-14 21:01:30+00:00</t>
        </is>
      </c>
      <c r="D18945" t="inlineStr">
        <is>
          <t>verchange</t>
        </is>
      </c>
      <c r="E18945" t="inlineStr">
        <is>
          <t>click</t>
        </is>
      </c>
      <c r="F18945" t="inlineStr">
        <is>
          <t>&gt;=6.6</t>
        </is>
      </c>
      <c r="G18945" t="inlineStr">
        <is>
          <t>click</t>
        </is>
      </c>
      <c r="H18945" t="inlineStr"/>
    </row>
    <row r="18946">
      <c r="A18946" t="inlineStr">
        <is>
          <t>distributed</t>
        </is>
      </c>
      <c r="B18946" t="inlineStr">
        <is>
          <t>2078296de76cebc0082bab996d8cd21cbbd19205</t>
        </is>
      </c>
      <c r="C18946" t="inlineStr">
        <is>
          <t>2016-10-14 21:01:30+00:00</t>
        </is>
      </c>
      <c r="D18946" t="inlineStr">
        <is>
          <t>verchange</t>
        </is>
      </c>
      <c r="E18946" t="inlineStr">
        <is>
          <t>zict</t>
        </is>
      </c>
      <c r="F18946" t="inlineStr">
        <is>
          <t>&gt;=0.0.3</t>
        </is>
      </c>
      <c r="G18946" t="inlineStr">
        <is>
          <t>zict</t>
        </is>
      </c>
      <c r="H18946" t="inlineStr"/>
    </row>
    <row r="18947">
      <c r="A18947" t="inlineStr">
        <is>
          <t>distributed</t>
        </is>
      </c>
      <c r="B18947" t="inlineStr">
        <is>
          <t>d26a1bf225774dc12981cc8c6c28ee2975ce9792</t>
        </is>
      </c>
      <c r="C18947" t="inlineStr">
        <is>
          <t>2016-11-04 15:45:03+00:00</t>
        </is>
      </c>
      <c r="D18947" t="inlineStr">
        <is>
          <t>verchange</t>
        </is>
      </c>
      <c r="E18947" t="inlineStr">
        <is>
          <t>dask</t>
        </is>
      </c>
      <c r="F18947" t="inlineStr">
        <is>
          <t>&gt;=0.12.0</t>
        </is>
      </c>
      <c r="G18947" t="inlineStr">
        <is>
          <t>dask</t>
        </is>
      </c>
      <c r="H18947" t="inlineStr">
        <is>
          <t>&gt;=0.11.0</t>
        </is>
      </c>
    </row>
    <row r="18948">
      <c r="A18948" t="inlineStr">
        <is>
          <t>distributed</t>
        </is>
      </c>
      <c r="B18948" t="inlineStr">
        <is>
          <t>d26a1bf225774dc12981cc8c6c28ee2975ce9792</t>
        </is>
      </c>
      <c r="C18948" t="inlineStr">
        <is>
          <t>2016-11-04 15:45:03+00:00</t>
        </is>
      </c>
      <c r="D18948" t="inlineStr">
        <is>
          <t>verchange</t>
        </is>
      </c>
      <c r="E18948" t="inlineStr">
        <is>
          <t>zict</t>
        </is>
      </c>
      <c r="F18948" t="inlineStr">
        <is>
          <t>&gt;=0.1.0</t>
        </is>
      </c>
      <c r="G18948" t="inlineStr">
        <is>
          <t>zict</t>
        </is>
      </c>
      <c r="H18948" t="inlineStr">
        <is>
          <t>&gt;=0.0.3</t>
        </is>
      </c>
    </row>
    <row r="18949">
      <c r="A18949" t="inlineStr">
        <is>
          <t>distributed</t>
        </is>
      </c>
      <c r="B18949" t="inlineStr">
        <is>
          <t>4e23addfcfac51e51391fcd2a2dbc0c5bffd58f7</t>
        </is>
      </c>
      <c r="C18949" t="inlineStr">
        <is>
          <t>2017-01-02 16:37:44+00:00</t>
        </is>
      </c>
      <c r="D18949" t="inlineStr">
        <is>
          <t>verchange</t>
        </is>
      </c>
      <c r="E18949" t="inlineStr">
        <is>
          <t>dask</t>
        </is>
      </c>
      <c r="F18949" t="inlineStr">
        <is>
          <t>&gt;=0.13.0</t>
        </is>
      </c>
      <c r="G18949" t="inlineStr">
        <is>
          <t>dask</t>
        </is>
      </c>
      <c r="H18949" t="inlineStr">
        <is>
          <t>&gt;=0.12.0</t>
        </is>
      </c>
    </row>
    <row r="18950">
      <c r="A18950" t="inlineStr">
        <is>
          <t>distributed</t>
        </is>
      </c>
      <c r="B18950" t="inlineStr">
        <is>
          <t>4e23addfcfac51e51391fcd2a2dbc0c5bffd58f7</t>
        </is>
      </c>
      <c r="C18950" t="inlineStr">
        <is>
          <t>2017-01-02 16:37:44+00:00</t>
        </is>
      </c>
      <c r="D18950" t="inlineStr">
        <is>
          <t>verchange</t>
        </is>
      </c>
      <c r="E18950" t="inlineStr">
        <is>
          <t>zict</t>
        </is>
      </c>
      <c r="F18950" t="inlineStr">
        <is>
          <t>&gt;=0.1.1</t>
        </is>
      </c>
      <c r="G18950" t="inlineStr">
        <is>
          <t>zict</t>
        </is>
      </c>
      <c r="H18950" t="inlineStr">
        <is>
          <t>&gt;=0.1.0</t>
        </is>
      </c>
    </row>
    <row r="18951">
      <c r="A18951" t="inlineStr">
        <is>
          <t>distributed</t>
        </is>
      </c>
      <c r="B18951" t="inlineStr">
        <is>
          <t>4e23addfcfac51e51391fcd2a2dbc0c5bffd58f7</t>
        </is>
      </c>
      <c r="C18951" t="inlineStr">
        <is>
          <t>2017-01-02 16:37:44+00:00</t>
        </is>
      </c>
      <c r="D18951" t="inlineStr">
        <is>
          <t>verchange</t>
        </is>
      </c>
      <c r="E18951" t="inlineStr">
        <is>
          <t>cloudpickle</t>
        </is>
      </c>
      <c r="F18951" t="inlineStr">
        <is>
          <t>&gt;=0.2.2</t>
        </is>
      </c>
      <c r="G18951" t="inlineStr">
        <is>
          <t>cloudpickle</t>
        </is>
      </c>
      <c r="H18951" t="inlineStr">
        <is>
          <t>&gt;=0.2.1</t>
        </is>
      </c>
    </row>
    <row r="18952">
      <c r="A18952" t="inlineStr">
        <is>
          <t>distributed</t>
        </is>
      </c>
      <c r="B18952" t="inlineStr">
        <is>
          <t>4e23addfcfac51e51391fcd2a2dbc0c5bffd58f7</t>
        </is>
      </c>
      <c r="C18952" t="inlineStr">
        <is>
          <t>2017-01-02 16:37:44+00:00</t>
        </is>
      </c>
      <c r="D18952" t="inlineStr">
        <is>
          <t>add</t>
        </is>
      </c>
      <c r="E18952" t="inlineStr">
        <is>
          <t>sortedcollections</t>
        </is>
      </c>
      <c r="F18952" t="inlineStr"/>
      <c r="G18952" t="inlineStr"/>
      <c r="H18952" t="inlineStr"/>
    </row>
    <row r="18953">
      <c r="A18953" t="inlineStr">
        <is>
          <t>distributed</t>
        </is>
      </c>
      <c r="B18953" t="inlineStr">
        <is>
          <t>4e23addfcfac51e51391fcd2a2dbc0c5bffd58f7</t>
        </is>
      </c>
      <c r="C18953" t="inlineStr">
        <is>
          <t>2017-01-02 16:37:44+00:00</t>
        </is>
      </c>
      <c r="D18953" t="inlineStr">
        <is>
          <t>add</t>
        </is>
      </c>
      <c r="E18953" t="inlineStr">
        <is>
          <t>futures</t>
        </is>
      </c>
      <c r="F18953" t="inlineStr"/>
      <c r="G18953" t="inlineStr"/>
      <c r="H18953" t="inlineStr"/>
    </row>
    <row r="18954">
      <c r="A18954" t="inlineStr">
        <is>
          <t>distributed</t>
        </is>
      </c>
      <c r="B18954" t="inlineStr">
        <is>
          <t>4e23addfcfac51e51391fcd2a2dbc0c5bffd58f7</t>
        </is>
      </c>
      <c r="C18954" t="inlineStr">
        <is>
          <t>2017-01-02 16:37:44+00:00</t>
        </is>
      </c>
      <c r="D18954" t="inlineStr">
        <is>
          <t>add</t>
        </is>
      </c>
      <c r="E18954" t="inlineStr">
        <is>
          <t>singledispatch</t>
        </is>
      </c>
      <c r="F18954" t="inlineStr"/>
      <c r="G18954" t="inlineStr"/>
      <c r="H18954" t="inlineStr"/>
    </row>
    <row r="18955">
      <c r="A18955" t="inlineStr">
        <is>
          <t>distributed</t>
        </is>
      </c>
      <c r="B18955" t="inlineStr">
        <is>
          <t>4e23addfcfac51e51391fcd2a2dbc0c5bffd58f7</t>
        </is>
      </c>
      <c r="C18955" t="inlineStr">
        <is>
          <t>2017-01-02 16:37:44+00:00</t>
        </is>
      </c>
      <c r="D18955" t="inlineStr">
        <is>
          <t>rem</t>
        </is>
      </c>
      <c r="E18955" t="inlineStr"/>
      <c r="F18955" t="inlineStr"/>
      <c r="G18955" t="inlineStr">
        <is>
          <t>locket</t>
        </is>
      </c>
      <c r="H18955" t="inlineStr"/>
    </row>
    <row r="18956">
      <c r="A18956" t="inlineStr">
        <is>
          <t>distributed</t>
        </is>
      </c>
      <c r="B18956" t="inlineStr">
        <is>
          <t>ac75d29c15fdddf934a654e0b2705d237913a33c</t>
        </is>
      </c>
      <c r="C18956" t="inlineStr">
        <is>
          <t>2017-03-22 15:13:28+00:00</t>
        </is>
      </c>
      <c r="D18956" t="inlineStr">
        <is>
          <t>verchange</t>
        </is>
      </c>
      <c r="E18956" t="inlineStr">
        <is>
          <t>dask</t>
        </is>
      </c>
      <c r="F18956" t="inlineStr">
        <is>
          <t>&gt;=0.14.0</t>
        </is>
      </c>
      <c r="G18956" t="inlineStr">
        <is>
          <t>dask</t>
        </is>
      </c>
      <c r="H18956" t="inlineStr">
        <is>
          <t>&gt;=0.13.0</t>
        </is>
      </c>
    </row>
    <row r="18957">
      <c r="A18957" t="inlineStr">
        <is>
          <t>distributed</t>
        </is>
      </c>
      <c r="B18957" t="inlineStr">
        <is>
          <t>8bc697da60f03867e1d7f03dfc297a77fee13fe6</t>
        </is>
      </c>
      <c r="C18957" t="inlineStr">
        <is>
          <t>2017-05-03 19:35:06+00:00</t>
        </is>
      </c>
      <c r="D18957" t="inlineStr">
        <is>
          <t>verchange</t>
        </is>
      </c>
      <c r="E18957" t="inlineStr">
        <is>
          <t>dask</t>
        </is>
      </c>
      <c r="F18957" t="inlineStr">
        <is>
          <t>&gt;=0.14.1</t>
        </is>
      </c>
      <c r="G18957" t="inlineStr">
        <is>
          <t>dask</t>
        </is>
      </c>
      <c r="H18957" t="inlineStr">
        <is>
          <t>&gt;=0.14.0</t>
        </is>
      </c>
    </row>
    <row r="18958">
      <c r="A18958" t="inlineStr">
        <is>
          <t>distributed</t>
        </is>
      </c>
      <c r="B18958" t="inlineStr">
        <is>
          <t>8bc697da60f03867e1d7f03dfc297a77fee13fe6</t>
        </is>
      </c>
      <c r="C18958" t="inlineStr">
        <is>
          <t>2017-05-03 19:35:06+00:00</t>
        </is>
      </c>
      <c r="D18958" t="inlineStr">
        <is>
          <t>verchange</t>
        </is>
      </c>
      <c r="E18958" t="inlineStr">
        <is>
          <t>zict</t>
        </is>
      </c>
      <c r="F18958" t="inlineStr">
        <is>
          <t>&gt;=0.1.2</t>
        </is>
      </c>
      <c r="G18958" t="inlineStr">
        <is>
          <t>zict</t>
        </is>
      </c>
      <c r="H18958" t="inlineStr">
        <is>
          <t>&gt;=0.1.1</t>
        </is>
      </c>
    </row>
    <row r="18959">
      <c r="A18959" t="inlineStr">
        <is>
          <t>distributed</t>
        </is>
      </c>
      <c r="B18959" t="inlineStr">
        <is>
          <t>c4bb5bc68e05043314437022eb749c08a8d1cfbc</t>
        </is>
      </c>
      <c r="C18959" t="inlineStr">
        <is>
          <t>2017-06-14 17:37:25+00:00</t>
        </is>
      </c>
      <c r="D18959" t="inlineStr">
        <is>
          <t>add</t>
        </is>
      </c>
      <c r="E18959" t="inlineStr">
        <is>
          <t>sortedcontainers</t>
        </is>
      </c>
      <c r="F18959" t="inlineStr"/>
      <c r="G18959" t="inlineStr"/>
      <c r="H18959" t="inlineStr"/>
    </row>
    <row r="18960">
      <c r="A18960" t="inlineStr">
        <is>
          <t>distributed</t>
        </is>
      </c>
      <c r="B18960" t="inlineStr">
        <is>
          <t>c4bb5bc68e05043314437022eb749c08a8d1cfbc</t>
        </is>
      </c>
      <c r="C18960" t="inlineStr">
        <is>
          <t>2017-06-14 17:37:25+00:00</t>
        </is>
      </c>
      <c r="D18960" t="inlineStr">
        <is>
          <t>rem</t>
        </is>
      </c>
      <c r="E18960" t="inlineStr"/>
      <c r="F18960" t="inlineStr"/>
      <c r="G18960" t="inlineStr">
        <is>
          <t>sortedcollections</t>
        </is>
      </c>
      <c r="H18960" t="inlineStr"/>
    </row>
    <row r="18961">
      <c r="A18961" t="inlineStr">
        <is>
          <t>distributed</t>
        </is>
      </c>
      <c r="B18961" t="inlineStr">
        <is>
          <t>96fbbdf14ed34edb4db317754d594edecaf8a015</t>
        </is>
      </c>
      <c r="C18961" t="inlineStr">
        <is>
          <t>2017-07-08 01:10:28+00:00</t>
        </is>
      </c>
      <c r="D18961" t="inlineStr">
        <is>
          <t>verchange</t>
        </is>
      </c>
      <c r="E18961" t="inlineStr">
        <is>
          <t>tornado</t>
        </is>
      </c>
      <c r="F18961" t="inlineStr">
        <is>
          <t>&gt;=4.4</t>
        </is>
      </c>
      <c r="G18961" t="inlineStr">
        <is>
          <t>tornado</t>
        </is>
      </c>
      <c r="H18961" t="inlineStr">
        <is>
          <t>&gt;=4.2</t>
        </is>
      </c>
    </row>
    <row r="18962">
      <c r="A18962" t="inlineStr">
        <is>
          <t>distributed</t>
        </is>
      </c>
      <c r="B18962" t="inlineStr">
        <is>
          <t>2379eec92e0d6805dd2c669ad440b59a10d1e3d9</t>
        </is>
      </c>
      <c r="C18962" t="inlineStr">
        <is>
          <t>2017-08-26 15:22:07+00:00</t>
        </is>
      </c>
      <c r="D18962" t="inlineStr">
        <is>
          <t>verchange</t>
        </is>
      </c>
      <c r="E18962" t="inlineStr">
        <is>
          <t>tornado</t>
        </is>
      </c>
      <c r="F18962" t="inlineStr">
        <is>
          <t>&gt;=4.4.3</t>
        </is>
      </c>
      <c r="G18962" t="inlineStr">
        <is>
          <t>tornado</t>
        </is>
      </c>
      <c r="H18962" t="inlineStr">
        <is>
          <t>&gt;=4.4</t>
        </is>
      </c>
    </row>
    <row r="18963">
      <c r="A18963" t="inlineStr">
        <is>
          <t>distributed</t>
        </is>
      </c>
      <c r="B18963" t="inlineStr">
        <is>
          <t>074420ed6b645237abee1e53bfa4772ee532cf34</t>
        </is>
      </c>
      <c r="C18963" t="inlineStr">
        <is>
          <t>2017-09-02 12:31:20+00:00</t>
        </is>
      </c>
      <c r="D18963" t="inlineStr">
        <is>
          <t>verchange</t>
        </is>
      </c>
      <c r="E18963" t="inlineStr">
        <is>
          <t>tornado</t>
        </is>
      </c>
      <c r="F18963" t="inlineStr">
        <is>
          <t>&gt;=4.5.1</t>
        </is>
      </c>
      <c r="G18963" t="inlineStr">
        <is>
          <t>tornado</t>
        </is>
      </c>
      <c r="H18963" t="inlineStr">
        <is>
          <t>&gt;=4.4.3</t>
        </is>
      </c>
    </row>
    <row r="18964">
      <c r="A18964" t="inlineStr">
        <is>
          <t>distributed</t>
        </is>
      </c>
      <c r="B18964" t="inlineStr">
        <is>
          <t>07818b69f337fdabbcfef73762ab824249de080e</t>
        </is>
      </c>
      <c r="C18964" t="inlineStr">
        <is>
          <t>2017-09-24 16:14:38+00:00</t>
        </is>
      </c>
      <c r="D18964" t="inlineStr">
        <is>
          <t>verchange</t>
        </is>
      </c>
      <c r="E18964" t="inlineStr">
        <is>
          <t>zict</t>
        </is>
      </c>
      <c r="F18964" t="inlineStr">
        <is>
          <t>&gt;=0.1.3</t>
        </is>
      </c>
      <c r="G18964" t="inlineStr">
        <is>
          <t>zict</t>
        </is>
      </c>
      <c r="H18964" t="inlineStr">
        <is>
          <t>&gt;=0.1.2</t>
        </is>
      </c>
    </row>
    <row r="18965">
      <c r="A18965" t="inlineStr">
        <is>
          <t>distributed</t>
        </is>
      </c>
      <c r="B18965" t="inlineStr">
        <is>
          <t>82cf3410173e49fb249c1b05a92fb76c3ca8524c</t>
        </is>
      </c>
      <c r="C18965" t="inlineStr">
        <is>
          <t>2017-11-17 21:07:11+00:00</t>
        </is>
      </c>
      <c r="D18965" t="inlineStr">
        <is>
          <t>verchange</t>
        </is>
      </c>
      <c r="E18965" t="inlineStr">
        <is>
          <t>dask</t>
        </is>
      </c>
      <c r="F18965" t="inlineStr">
        <is>
          <t>&gt;=0.16.0</t>
        </is>
      </c>
      <c r="G18965" t="inlineStr">
        <is>
          <t>dask</t>
        </is>
      </c>
      <c r="H18965" t="inlineStr">
        <is>
          <t>&gt;=0.14.1</t>
        </is>
      </c>
    </row>
    <row r="18966">
      <c r="A18966" t="inlineStr">
        <is>
          <t>distributed</t>
        </is>
      </c>
      <c r="B18966" t="inlineStr">
        <is>
          <t>6ca4179c468ed5cdd3a3f0d943df85fa3e456845</t>
        </is>
      </c>
      <c r="C18966" t="inlineStr">
        <is>
          <t>2017-11-26 20:32:19+00:00</t>
        </is>
      </c>
      <c r="D18966" t="inlineStr">
        <is>
          <t>verchange</t>
        </is>
      </c>
      <c r="E18966" t="inlineStr">
        <is>
          <t>psutil</t>
        </is>
      </c>
      <c r="F18966" t="inlineStr"/>
      <c r="G18966" t="inlineStr">
        <is>
          <t>psutil</t>
        </is>
      </c>
      <c r="H18966" t="inlineStr"/>
    </row>
    <row r="18967">
      <c r="A18967" t="inlineStr">
        <is>
          <t>distributed</t>
        </is>
      </c>
      <c r="B18967" t="inlineStr">
        <is>
          <t>6ca4179c468ed5cdd3a3f0d943df85fa3e456845</t>
        </is>
      </c>
      <c r="C18967" t="inlineStr">
        <is>
          <t>2017-11-26 20:32:19+00:00</t>
        </is>
      </c>
      <c r="D18967" t="inlineStr">
        <is>
          <t>verchange</t>
        </is>
      </c>
      <c r="E18967" t="inlineStr">
        <is>
          <t>toolz</t>
        </is>
      </c>
      <c r="F18967" t="inlineStr">
        <is>
          <t>&gt;=0.7.4</t>
        </is>
      </c>
      <c r="G18967" t="inlineStr">
        <is>
          <t>toolz</t>
        </is>
      </c>
      <c r="H18967" t="inlineStr">
        <is>
          <t>&gt;=0.7.4</t>
        </is>
      </c>
    </row>
    <row r="18968">
      <c r="A18968" t="inlineStr">
        <is>
          <t>distributed</t>
        </is>
      </c>
      <c r="B18968" t="inlineStr">
        <is>
          <t>6ca4179c468ed5cdd3a3f0d943df85fa3e456845</t>
        </is>
      </c>
      <c r="C18968" t="inlineStr">
        <is>
          <t>2017-11-26 20:32:19+00:00</t>
        </is>
      </c>
      <c r="D18968" t="inlineStr">
        <is>
          <t>verchange</t>
        </is>
      </c>
      <c r="E18968" t="inlineStr">
        <is>
          <t>click</t>
        </is>
      </c>
      <c r="F18968" t="inlineStr">
        <is>
          <t>&gt;=6.6</t>
        </is>
      </c>
      <c r="G18968" t="inlineStr">
        <is>
          <t>click</t>
        </is>
      </c>
      <c r="H18968" t="inlineStr">
        <is>
          <t>&gt;=6.6</t>
        </is>
      </c>
    </row>
    <row r="18969">
      <c r="A18969" t="inlineStr">
        <is>
          <t>distributed</t>
        </is>
      </c>
      <c r="B18969" t="inlineStr">
        <is>
          <t>6ca4179c468ed5cdd3a3f0d943df85fa3e456845</t>
        </is>
      </c>
      <c r="C18969" t="inlineStr">
        <is>
          <t>2017-11-26 20:32:19+00:00</t>
        </is>
      </c>
      <c r="D18969" t="inlineStr">
        <is>
          <t>verchange</t>
        </is>
      </c>
      <c r="E18969" t="inlineStr">
        <is>
          <t>tornado</t>
        </is>
      </c>
      <c r="F18969" t="inlineStr">
        <is>
          <t>&gt;=4.5.1</t>
        </is>
      </c>
      <c r="G18969" t="inlineStr">
        <is>
          <t>tornado</t>
        </is>
      </c>
      <c r="H18969" t="inlineStr">
        <is>
          <t>&gt;=4.5.1</t>
        </is>
      </c>
    </row>
    <row r="18970">
      <c r="A18970" t="inlineStr">
        <is>
          <t>distributed</t>
        </is>
      </c>
      <c r="B18970" t="inlineStr">
        <is>
          <t>6ca4179c468ed5cdd3a3f0d943df85fa3e456845</t>
        </is>
      </c>
      <c r="C18970" t="inlineStr">
        <is>
          <t>2017-11-26 20:32:19+00:00</t>
        </is>
      </c>
      <c r="D18970" t="inlineStr">
        <is>
          <t>verchange</t>
        </is>
      </c>
      <c r="E18970" t="inlineStr">
        <is>
          <t>sortedcontainers</t>
        </is>
      </c>
      <c r="F18970" t="inlineStr"/>
      <c r="G18970" t="inlineStr">
        <is>
          <t>sortedcontainers</t>
        </is>
      </c>
      <c r="H18970" t="inlineStr"/>
    </row>
    <row r="18971">
      <c r="A18971" t="inlineStr">
        <is>
          <t>distributed</t>
        </is>
      </c>
      <c r="B18971" t="inlineStr">
        <is>
          <t>6ca4179c468ed5cdd3a3f0d943df85fa3e456845</t>
        </is>
      </c>
      <c r="C18971" t="inlineStr">
        <is>
          <t>2017-11-26 20:32:19+00:00</t>
        </is>
      </c>
      <c r="D18971" t="inlineStr">
        <is>
          <t>verchange</t>
        </is>
      </c>
      <c r="E18971" t="inlineStr">
        <is>
          <t>msgpack-python</t>
        </is>
      </c>
      <c r="F18971" t="inlineStr"/>
      <c r="G18971" t="inlineStr">
        <is>
          <t>msgpack-python</t>
        </is>
      </c>
      <c r="H18971" t="inlineStr"/>
    </row>
    <row r="18972">
      <c r="A18972" t="inlineStr">
        <is>
          <t>distributed</t>
        </is>
      </c>
      <c r="B18972" t="inlineStr">
        <is>
          <t>319fd87deca1f9ac52b428bed43fafbe15450e60</t>
        </is>
      </c>
      <c r="C18972" t="inlineStr">
        <is>
          <t>2018-02-09 20:07:28+00:00</t>
        </is>
      </c>
      <c r="D18972" t="inlineStr">
        <is>
          <t>verchange</t>
        </is>
      </c>
      <c r="E18972" t="inlineStr">
        <is>
          <t>dask</t>
        </is>
      </c>
      <c r="F18972" t="inlineStr">
        <is>
          <t>&gt;=0.17.0</t>
        </is>
      </c>
      <c r="G18972" t="inlineStr">
        <is>
          <t>dask</t>
        </is>
      </c>
      <c r="H18972" t="inlineStr">
        <is>
          <t>&gt;=0.16.0</t>
        </is>
      </c>
    </row>
    <row r="18973">
      <c r="A18973" t="inlineStr">
        <is>
          <t>distributed</t>
        </is>
      </c>
      <c r="B18973" t="inlineStr">
        <is>
          <t>08bd817cbaab2e3a99bbfc2ec1c11117b14aae75</t>
        </is>
      </c>
      <c r="C18973" t="inlineStr">
        <is>
          <t>2018-05-02 18:45:05+00:00</t>
        </is>
      </c>
      <c r="D18973" t="inlineStr">
        <is>
          <t>add</t>
        </is>
      </c>
      <c r="E18973" t="inlineStr">
        <is>
          <t>msgpack</t>
        </is>
      </c>
      <c r="F18973" t="inlineStr"/>
      <c r="G18973" t="inlineStr"/>
      <c r="H18973" t="inlineStr"/>
    </row>
    <row r="18974">
      <c r="A18974" t="inlineStr">
        <is>
          <t>distributed</t>
        </is>
      </c>
      <c r="B18974" t="inlineStr">
        <is>
          <t>08bd817cbaab2e3a99bbfc2ec1c11117b14aae75</t>
        </is>
      </c>
      <c r="C18974" t="inlineStr">
        <is>
          <t>2018-05-02 18:45:05+00:00</t>
        </is>
      </c>
      <c r="D18974" t="inlineStr">
        <is>
          <t>rem</t>
        </is>
      </c>
      <c r="E18974" t="inlineStr"/>
      <c r="F18974" t="inlineStr"/>
      <c r="G18974" t="inlineStr">
        <is>
          <t>msgpack-python</t>
        </is>
      </c>
      <c r="H18974" t="inlineStr"/>
    </row>
    <row r="18975">
      <c r="A18975" t="inlineStr">
        <is>
          <t>distributed</t>
        </is>
      </c>
      <c r="B18975" t="inlineStr">
        <is>
          <t>aee2e41100230675baeeee8dba38edd7c3b80017</t>
        </is>
      </c>
      <c r="C18975" t="inlineStr">
        <is>
          <t>2018-06-15 12:12:52+00:00</t>
        </is>
      </c>
      <c r="D18975" t="inlineStr">
        <is>
          <t>verchange</t>
        </is>
      </c>
      <c r="E18975" t="inlineStr">
        <is>
          <t>dask</t>
        </is>
      </c>
      <c r="F18975" t="inlineStr">
        <is>
          <t>&gt;=0.18.0</t>
        </is>
      </c>
      <c r="G18975" t="inlineStr">
        <is>
          <t>dask</t>
        </is>
      </c>
      <c r="H18975" t="inlineStr">
        <is>
          <t>&gt;=0.17.0</t>
        </is>
      </c>
    </row>
    <row r="18976">
      <c r="A18976" t="inlineStr">
        <is>
          <t>distributed</t>
        </is>
      </c>
      <c r="B18976" t="inlineStr">
        <is>
          <t>aee2e41100230675baeeee8dba38edd7c3b80017</t>
        </is>
      </c>
      <c r="C18976" t="inlineStr">
        <is>
          <t>2018-06-15 12:12:52+00:00</t>
        </is>
      </c>
      <c r="D18976" t="inlineStr">
        <is>
          <t>verchange</t>
        </is>
      </c>
      <c r="E18976" t="inlineStr">
        <is>
          <t>sortedcontainers</t>
        </is>
      </c>
      <c r="F18976" t="inlineStr">
        <is>
          <t>!=2.0.0;!=2.0.1</t>
        </is>
      </c>
      <c r="G18976" t="inlineStr">
        <is>
          <t>sortedcontainers</t>
        </is>
      </c>
      <c r="H18976" t="inlineStr"/>
    </row>
    <row r="18977">
      <c r="A18977" t="inlineStr">
        <is>
          <t>distributed</t>
        </is>
      </c>
      <c r="B18977" t="inlineStr">
        <is>
          <t>aee2e41100230675baeeee8dba38edd7c3b80017</t>
        </is>
      </c>
      <c r="C18977" t="inlineStr">
        <is>
          <t>2018-06-15 12:12:52+00:00</t>
        </is>
      </c>
      <c r="D18977" t="inlineStr">
        <is>
          <t>add</t>
        </is>
      </c>
      <c r="E18977" t="inlineStr">
        <is>
          <t>pyyaml</t>
        </is>
      </c>
      <c r="F18977" t="inlineStr"/>
      <c r="G18977" t="inlineStr"/>
      <c r="H18977" t="inlineStr"/>
    </row>
    <row r="18978">
      <c r="A18978" t="inlineStr">
        <is>
          <t>distributed</t>
        </is>
      </c>
      <c r="B18978" t="inlineStr">
        <is>
          <t>32341216c9f62e37c2e01c898e26b117e2b872b3</t>
        </is>
      </c>
      <c r="C18978" t="inlineStr">
        <is>
          <t>2018-11-09 18:46:55+00:00</t>
        </is>
      </c>
      <c r="D18978" t="inlineStr">
        <is>
          <t>verchange</t>
        </is>
      </c>
      <c r="E18978" t="inlineStr">
        <is>
          <t>psutil</t>
        </is>
      </c>
      <c r="F18978" t="inlineStr">
        <is>
          <t>&gt;=5.0</t>
        </is>
      </c>
      <c r="G18978" t="inlineStr">
        <is>
          <t>psutil</t>
        </is>
      </c>
      <c r="H18978" t="inlineStr"/>
    </row>
    <row r="18979">
      <c r="A18979" t="inlineStr">
        <is>
          <t>distributed</t>
        </is>
      </c>
      <c r="B18979" t="inlineStr">
        <is>
          <t>92f403a92ee4682177143291e337186aa668ab47</t>
        </is>
      </c>
      <c r="C18979" t="inlineStr">
        <is>
          <t>2019-02-25 15:55:21+00:00</t>
        </is>
      </c>
      <c r="D18979" t="inlineStr">
        <is>
          <t>verchange</t>
        </is>
      </c>
      <c r="E18979" t="inlineStr">
        <is>
          <t>tornado</t>
        </is>
      </c>
      <c r="F18979" t="inlineStr">
        <is>
          <t>&gt;=5</t>
        </is>
      </c>
      <c r="G18979" t="inlineStr">
        <is>
          <t>tornado</t>
        </is>
      </c>
      <c r="H18979" t="inlineStr">
        <is>
          <t>&gt;=4.5.1</t>
        </is>
      </c>
    </row>
    <row r="18980">
      <c r="A18980" t="inlineStr">
        <is>
          <t>distributed</t>
        </is>
      </c>
      <c r="B18980" t="inlineStr">
        <is>
          <t>e13f2984be5c5c388818576f78fcf30412374298</t>
        </is>
      </c>
      <c r="C18980" t="inlineStr">
        <is>
          <t>2019-06-25 17:09:16+00:00</t>
        </is>
      </c>
      <c r="D18980" t="inlineStr">
        <is>
          <t>verchange</t>
        </is>
      </c>
      <c r="E18980" t="inlineStr">
        <is>
          <t>dask</t>
        </is>
      </c>
      <c r="F18980" t="inlineStr">
        <is>
          <t>&gt;=2</t>
        </is>
      </c>
      <c r="G18980" t="inlineStr">
        <is>
          <t>dask</t>
        </is>
      </c>
      <c r="H18980" t="inlineStr">
        <is>
          <t>&gt;=0.18.0</t>
        </is>
      </c>
    </row>
    <row r="18981">
      <c r="A18981" t="inlineStr">
        <is>
          <t>distributed</t>
        </is>
      </c>
      <c r="B18981" t="inlineStr">
        <is>
          <t>e13f2984be5c5c388818576f78fcf30412374298</t>
        </is>
      </c>
      <c r="C18981" t="inlineStr">
        <is>
          <t>2019-06-25 17:09:16+00:00</t>
        </is>
      </c>
      <c r="D18981" t="inlineStr">
        <is>
          <t>rem</t>
        </is>
      </c>
      <c r="E18981" t="inlineStr"/>
      <c r="F18981" t="inlineStr"/>
      <c r="G18981" t="inlineStr">
        <is>
          <t>futures</t>
        </is>
      </c>
      <c r="H18981" t="inlineStr"/>
    </row>
    <row r="18982">
      <c r="A18982" t="inlineStr">
        <is>
          <t>distributed</t>
        </is>
      </c>
      <c r="B18982" t="inlineStr">
        <is>
          <t>e13f2984be5c5c388818576f78fcf30412374298</t>
        </is>
      </c>
      <c r="C18982" t="inlineStr">
        <is>
          <t>2019-06-25 17:09:16+00:00</t>
        </is>
      </c>
      <c r="D18982" t="inlineStr">
        <is>
          <t>rem</t>
        </is>
      </c>
      <c r="E18982" t="inlineStr"/>
      <c r="F18982" t="inlineStr"/>
      <c r="G18982" t="inlineStr">
        <is>
          <t>singledispatch</t>
        </is>
      </c>
      <c r="H18982" t="inlineStr"/>
    </row>
    <row r="18983">
      <c r="A18983" t="inlineStr">
        <is>
          <t>distributed</t>
        </is>
      </c>
      <c r="B18983" t="inlineStr">
        <is>
          <t>7d017c467590c758fa4b8cb2b1193205fe5aa7ad</t>
        </is>
      </c>
      <c r="C18983" t="inlineStr">
        <is>
          <t>2019-09-13 20:34:32+00:00</t>
        </is>
      </c>
      <c r="D18983" t="inlineStr">
        <is>
          <t>rem</t>
        </is>
      </c>
      <c r="E18983" t="inlineStr"/>
      <c r="F18983" t="inlineStr"/>
      <c r="G18983" t="inlineStr">
        <is>
          <t>six</t>
        </is>
      </c>
      <c r="H18983" t="inlineStr"/>
    </row>
    <row r="18984">
      <c r="A18984" t="inlineStr">
        <is>
          <t>distributed</t>
        </is>
      </c>
      <c r="B18984" t="inlineStr">
        <is>
          <t>8d300008e1c93525309198cc2e09405f6e2a8c04</t>
        </is>
      </c>
      <c r="C18984" t="inlineStr">
        <is>
          <t>2019-10-04 20:25:39+00:00</t>
        </is>
      </c>
      <c r="D18984" t="inlineStr">
        <is>
          <t>verchange</t>
        </is>
      </c>
      <c r="E18984" t="inlineStr">
        <is>
          <t>dask</t>
        </is>
      </c>
      <c r="F18984" t="inlineStr">
        <is>
          <t>&gt;=2.3</t>
        </is>
      </c>
      <c r="G18984" t="inlineStr">
        <is>
          <t>dask</t>
        </is>
      </c>
      <c r="H18984" t="inlineStr">
        <is>
          <t>&gt;=2</t>
        </is>
      </c>
    </row>
    <row r="18985">
      <c r="A18985" t="inlineStr">
        <is>
          <t>distributed</t>
        </is>
      </c>
      <c r="B18985" t="inlineStr">
        <is>
          <t>159e6c2eba15b2a6bba9cabccbc994bcb81a8be7</t>
        </is>
      </c>
      <c r="C18985" t="inlineStr">
        <is>
          <t>2019-10-16 02:02:23+00:00</t>
        </is>
      </c>
      <c r="D18985" t="inlineStr">
        <is>
          <t>verchange</t>
        </is>
      </c>
      <c r="E18985" t="inlineStr">
        <is>
          <t>dask</t>
        </is>
      </c>
      <c r="F18985" t="inlineStr">
        <is>
          <t>&gt;=2.5.2</t>
        </is>
      </c>
      <c r="G18985" t="inlineStr">
        <is>
          <t>dask</t>
        </is>
      </c>
      <c r="H18985" t="inlineStr">
        <is>
          <t>&gt;=2.3</t>
        </is>
      </c>
    </row>
    <row r="18986">
      <c r="A18986" t="inlineStr">
        <is>
          <t>distributed</t>
        </is>
      </c>
      <c r="B18986" t="inlineStr">
        <is>
          <t>4d0d58aade4460fab6e7e85a3548353671036d2c</t>
        </is>
      </c>
      <c r="C18986" t="inlineStr">
        <is>
          <t>2019-11-14 22:58:42+00:00</t>
        </is>
      </c>
      <c r="D18986" t="inlineStr">
        <is>
          <t>verchange</t>
        </is>
      </c>
      <c r="E18986" t="inlineStr">
        <is>
          <t>dask</t>
        </is>
      </c>
      <c r="F18986" t="inlineStr">
        <is>
          <t>&gt;=2.7.0</t>
        </is>
      </c>
      <c r="G18986" t="inlineStr">
        <is>
          <t>dask</t>
        </is>
      </c>
      <c r="H18986" t="inlineStr">
        <is>
          <t>&gt;=2.5.2</t>
        </is>
      </c>
    </row>
    <row r="18987">
      <c r="A18987" t="inlineStr">
        <is>
          <t>distributed</t>
        </is>
      </c>
      <c r="B18987" t="inlineStr">
        <is>
          <t>45eb9bf12c322be429a13979967b5854ceca31f1</t>
        </is>
      </c>
      <c r="C18987" t="inlineStr">
        <is>
          <t>2019-12-27 18:53:29+00:00</t>
        </is>
      </c>
      <c r="D18987" t="inlineStr">
        <is>
          <t>verchange</t>
        </is>
      </c>
      <c r="E18987" t="inlineStr">
        <is>
          <t>dask</t>
        </is>
      </c>
      <c r="F18987" t="inlineStr">
        <is>
          <t>&gt;=2.9.0</t>
        </is>
      </c>
      <c r="G18987" t="inlineStr">
        <is>
          <t>dask</t>
        </is>
      </c>
      <c r="H18987" t="inlineStr">
        <is>
          <t>&gt;=2.7.0</t>
        </is>
      </c>
    </row>
    <row r="18988">
      <c r="A18988" t="inlineStr">
        <is>
          <t>distributed</t>
        </is>
      </c>
      <c r="B18988" t="inlineStr">
        <is>
          <t>45eb9bf12c322be429a13979967b5854ceca31f1</t>
        </is>
      </c>
      <c r="C18988" t="inlineStr">
        <is>
          <t>2019-12-27 18:53:29+00:00</t>
        </is>
      </c>
      <c r="D18988" t="inlineStr">
        <is>
          <t>add</t>
        </is>
      </c>
      <c r="E18988" t="inlineStr">
        <is>
          <t>setuptools</t>
        </is>
      </c>
      <c r="F18988" t="inlineStr"/>
      <c r="G18988" t="inlineStr"/>
      <c r="H18988" t="inlineStr"/>
    </row>
    <row r="18989">
      <c r="A18989" t="inlineStr">
        <is>
          <t>distributed</t>
        </is>
      </c>
      <c r="B18989" t="inlineStr">
        <is>
          <t>2a05299a934a2557b985dee93da1e0eff8689178</t>
        </is>
      </c>
      <c r="C18989" t="inlineStr">
        <is>
          <t>2020-02-19 17:45:34+00:00</t>
        </is>
      </c>
      <c r="D18989" t="inlineStr">
        <is>
          <t>verchange</t>
        </is>
      </c>
      <c r="E18989" t="inlineStr">
        <is>
          <t>msgpack</t>
        </is>
      </c>
      <c r="F18989" t="inlineStr">
        <is>
          <t>&gt;=0.6.0</t>
        </is>
      </c>
      <c r="G18989" t="inlineStr">
        <is>
          <t>msgpack</t>
        </is>
      </c>
      <c r="H18989" t="inlineStr"/>
    </row>
    <row r="18990">
      <c r="A18990" t="inlineStr">
        <is>
          <t>distributed</t>
        </is>
      </c>
      <c r="B18990" t="inlineStr">
        <is>
          <t>2a05299a934a2557b985dee93da1e0eff8689178</t>
        </is>
      </c>
      <c r="C18990" t="inlineStr">
        <is>
          <t>2020-02-19 17:45:34+00:00</t>
        </is>
      </c>
      <c r="D18990" t="inlineStr">
        <is>
          <t>verchange</t>
        </is>
      </c>
      <c r="E18990" t="inlineStr">
        <is>
          <t>tblib</t>
        </is>
      </c>
      <c r="F18990" t="inlineStr">
        <is>
          <t>&gt;=1.6.0</t>
        </is>
      </c>
      <c r="G18990" t="inlineStr">
        <is>
          <t>tblib</t>
        </is>
      </c>
      <c r="H18990" t="inlineStr"/>
    </row>
    <row r="18991">
      <c r="A18991" t="inlineStr">
        <is>
          <t>distributed</t>
        </is>
      </c>
      <c r="B18991" t="inlineStr">
        <is>
          <t>2a05299a934a2557b985dee93da1e0eff8689178</t>
        </is>
      </c>
      <c r="C18991" t="inlineStr">
        <is>
          <t>2020-02-19 17:45:34+00:00</t>
        </is>
      </c>
      <c r="D18991" t="inlineStr">
        <is>
          <t>verchange</t>
        </is>
      </c>
      <c r="E18991" t="inlineStr">
        <is>
          <t>tornado</t>
        </is>
      </c>
      <c r="F18991" t="inlineStr">
        <is>
          <t>&gt;=5</t>
        </is>
      </c>
      <c r="G18991" t="inlineStr">
        <is>
          <t>tornado</t>
        </is>
      </c>
      <c r="H18991" t="inlineStr">
        <is>
          <t>&gt;=5</t>
        </is>
      </c>
    </row>
    <row r="18992">
      <c r="A18992" t="inlineStr">
        <is>
          <t>distributed</t>
        </is>
      </c>
      <c r="B18992" t="inlineStr">
        <is>
          <t>2e64ae9c256069d8e5ca93b1a1b7356a8c29f3c5</t>
        </is>
      </c>
      <c r="C18992" t="inlineStr">
        <is>
          <t>2020-03-25 19:42:25+00:00</t>
        </is>
      </c>
      <c r="D18992" t="inlineStr">
        <is>
          <t>verchange</t>
        </is>
      </c>
      <c r="E18992" t="inlineStr">
        <is>
          <t>toolz</t>
        </is>
      </c>
      <c r="F18992" t="inlineStr">
        <is>
          <t>&gt;=0.8.2</t>
        </is>
      </c>
      <c r="G18992" t="inlineStr">
        <is>
          <t>toolz</t>
        </is>
      </c>
      <c r="H18992" t="inlineStr">
        <is>
          <t>&gt;=0.7.4</t>
        </is>
      </c>
    </row>
    <row r="18993">
      <c r="A18993" t="inlineStr">
        <is>
          <t>distributed</t>
        </is>
      </c>
      <c r="B18993" t="inlineStr">
        <is>
          <t>f66eda86c36e2f0b0496552c496736baf80c1c1e</t>
        </is>
      </c>
      <c r="C18993" t="inlineStr">
        <is>
          <t>2020-05-08 21:00:03+00:00</t>
        </is>
      </c>
      <c r="D18993" t="inlineStr">
        <is>
          <t>add</t>
        </is>
      </c>
      <c r="E18993" t="inlineStr">
        <is>
          <t>contextvars</t>
        </is>
      </c>
      <c r="F18993" t="inlineStr"/>
      <c r="G18993" t="inlineStr"/>
      <c r="H18993" t="inlineStr"/>
    </row>
    <row r="18994">
      <c r="A18994" t="inlineStr">
        <is>
          <t>distributed</t>
        </is>
      </c>
      <c r="B18994" t="inlineStr">
        <is>
          <t>410126467f8dfb7fac3d978a82e456f4d40feb3a</t>
        </is>
      </c>
      <c r="C18994" t="inlineStr">
        <is>
          <t>2020-05-27 02:57:29+00:00</t>
        </is>
      </c>
      <c r="D18994" t="inlineStr">
        <is>
          <t>verchange</t>
        </is>
      </c>
      <c r="E18994" t="inlineStr">
        <is>
          <t>cloudpickle</t>
        </is>
      </c>
      <c r="F18994" t="inlineStr">
        <is>
          <t>&gt;=1.3.0</t>
        </is>
      </c>
      <c r="G18994" t="inlineStr">
        <is>
          <t>cloudpickle</t>
        </is>
      </c>
      <c r="H18994" t="inlineStr">
        <is>
          <t>&gt;=0.2.2</t>
        </is>
      </c>
    </row>
    <row r="18995">
      <c r="A18995" t="inlineStr">
        <is>
          <t>distributed</t>
        </is>
      </c>
      <c r="B18995" t="inlineStr">
        <is>
          <t>ef168a471a7b6b4dc4b023196afc229cda109608</t>
        </is>
      </c>
      <c r="C18995" t="inlineStr">
        <is>
          <t>2020-07-17 22:17:29+00:00</t>
        </is>
      </c>
      <c r="D18995" t="inlineStr">
        <is>
          <t>verchange</t>
        </is>
      </c>
      <c r="E18995" t="inlineStr">
        <is>
          <t>cloudpickle</t>
        </is>
      </c>
      <c r="F18995" t="inlineStr">
        <is>
          <t>&gt;=1.5.0</t>
        </is>
      </c>
      <c r="G18995" t="inlineStr">
        <is>
          <t>cloudpickle</t>
        </is>
      </c>
      <c r="H18995" t="inlineStr">
        <is>
          <t>&gt;=1.3.0</t>
        </is>
      </c>
    </row>
    <row r="18996">
      <c r="A18996" t="inlineStr">
        <is>
          <t>distributed</t>
        </is>
      </c>
      <c r="B18996" t="inlineStr">
        <is>
          <t>e9bd27aa4def9a4af46fd879c401e848b40c299a</t>
        </is>
      </c>
      <c r="C18996" t="inlineStr">
        <is>
          <t>2020-12-11 02:08:53+00:00</t>
        </is>
      </c>
      <c r="D18996" t="inlineStr">
        <is>
          <t>verchange</t>
        </is>
      </c>
      <c r="E18996" t="inlineStr">
        <is>
          <t>dask</t>
        </is>
      </c>
      <c r="F18996" t="inlineStr">
        <is>
          <t>&gt;=2020.12.0</t>
        </is>
      </c>
      <c r="G18996" t="inlineStr">
        <is>
          <t>dask</t>
        </is>
      </c>
      <c r="H18996" t="inlineStr">
        <is>
          <t>&gt;=2.9.0</t>
        </is>
      </c>
    </row>
    <row r="18997">
      <c r="A18997" t="inlineStr">
        <is>
          <t>kolla</t>
        </is>
      </c>
      <c r="B18997" t="inlineStr">
        <is>
          <t>03b0ca8f18d1cf46d9e59616994fd5396742ddb3</t>
        </is>
      </c>
      <c r="C18997" t="inlineStr">
        <is>
          <t>2016-07-14 22:43:08+00:00</t>
        </is>
      </c>
      <c r="D18997" t="inlineStr">
        <is>
          <t>verchange</t>
        </is>
      </c>
      <c r="E18997" t="inlineStr">
        <is>
          <t>setuptools</t>
        </is>
      </c>
      <c r="F18997" t="inlineStr">
        <is>
          <t>!=24.0.0;&gt;=16.0</t>
        </is>
      </c>
      <c r="G18997" t="inlineStr">
        <is>
          <t>setuptools</t>
        </is>
      </c>
      <c r="H18997" t="inlineStr">
        <is>
          <t>&gt;=16.0</t>
        </is>
      </c>
    </row>
    <row r="18998">
      <c r="A18998" t="inlineStr">
        <is>
          <t>kolla</t>
        </is>
      </c>
      <c r="B18998" t="inlineStr">
        <is>
          <t>03d86d5f242e3acda754524f864df717f8a3332a</t>
        </is>
      </c>
      <c r="C18998" t="inlineStr">
        <is>
          <t>2016-10-20 18:22:55+00:00</t>
        </is>
      </c>
      <c r="D18998" t="inlineStr">
        <is>
          <t>verchange</t>
        </is>
      </c>
      <c r="E18998" t="inlineStr">
        <is>
          <t>graphviz</t>
        </is>
      </c>
      <c r="F18998" t="inlineStr">
        <is>
          <t>!=0.5.0;&gt;=0.4.0</t>
        </is>
      </c>
      <c r="G18998" t="inlineStr">
        <is>
          <t>graphviz</t>
        </is>
      </c>
      <c r="H18998" t="inlineStr">
        <is>
          <t>&gt;=0.4.0</t>
        </is>
      </c>
    </row>
    <row r="18999">
      <c r="A18999" t="inlineStr">
        <is>
          <t>kolla</t>
        </is>
      </c>
      <c r="B18999" t="inlineStr">
        <is>
          <t>03d86d5f242e3acda754524f864df717f8a3332a</t>
        </is>
      </c>
      <c r="C18999" t="inlineStr">
        <is>
          <t>2016-10-20 18:22:55+00:00</t>
        </is>
      </c>
      <c r="D18999" t="inlineStr">
        <is>
          <t>verchange</t>
        </is>
      </c>
      <c r="E18999" t="inlineStr">
        <is>
          <t>docker-py</t>
        </is>
      </c>
      <c r="F18999" t="inlineStr">
        <is>
          <t>&gt;=1.6.0;&lt;1.8.0</t>
        </is>
      </c>
      <c r="G18999" t="inlineStr">
        <is>
          <t>docker-py</t>
        </is>
      </c>
      <c r="H18999" t="inlineStr">
        <is>
          <t>&gt;=1.6.0</t>
        </is>
      </c>
    </row>
    <row r="19000">
      <c r="A19000" t="inlineStr">
        <is>
          <t>kolla</t>
        </is>
      </c>
      <c r="B19000" t="inlineStr">
        <is>
          <t>03d86d5f242e3acda754524f864df717f8a3332a</t>
        </is>
      </c>
      <c r="C19000" t="inlineStr">
        <is>
          <t>2016-10-20 18:22:55+00:00</t>
        </is>
      </c>
      <c r="D19000" t="inlineStr">
        <is>
          <t>verchange</t>
        </is>
      </c>
      <c r="E19000" t="inlineStr">
        <is>
          <t>oslo.config</t>
        </is>
      </c>
      <c r="F19000" t="inlineStr">
        <is>
          <t>&gt;=3.14.0</t>
        </is>
      </c>
      <c r="G19000" t="inlineStr">
        <is>
          <t>oslo.config</t>
        </is>
      </c>
      <c r="H19000" t="inlineStr">
        <is>
          <t>&gt;=3.7.0</t>
        </is>
      </c>
    </row>
    <row r="19001">
      <c r="A19001" t="inlineStr">
        <is>
          <t>kolla</t>
        </is>
      </c>
      <c r="B19001" t="inlineStr">
        <is>
          <t>03d86d5f242e3acda754524f864df717f8a3332a</t>
        </is>
      </c>
      <c r="C19001" t="inlineStr">
        <is>
          <t>2016-10-20 18:22:55+00:00</t>
        </is>
      </c>
      <c r="D19001" t="inlineStr">
        <is>
          <t>add</t>
        </is>
      </c>
      <c r="E19001" t="inlineStr">
        <is>
          <t>netaddr</t>
        </is>
      </c>
      <c r="F19001" t="inlineStr">
        <is>
          <t>!=0.7.16;&gt;=0.7.13</t>
        </is>
      </c>
      <c r="G19001" t="inlineStr"/>
      <c r="H19001" t="inlineStr"/>
    </row>
    <row r="19002">
      <c r="A19002" t="inlineStr">
        <is>
          <t>kolla</t>
        </is>
      </c>
      <c r="B19002" t="inlineStr">
        <is>
          <t>03d86d5f242e3acda754524f864df717f8a3332a</t>
        </is>
      </c>
      <c r="C19002" t="inlineStr">
        <is>
          <t>2016-10-20 18:22:55+00:00</t>
        </is>
      </c>
      <c r="D19002" t="inlineStr">
        <is>
          <t>rem</t>
        </is>
      </c>
      <c r="E19002" t="inlineStr"/>
      <c r="F19002" t="inlineStr"/>
      <c r="G19002" t="inlineStr">
        <is>
          <t>beautifulsoup4</t>
        </is>
      </c>
      <c r="H19002" t="inlineStr"/>
    </row>
    <row r="19003">
      <c r="A19003" t="inlineStr">
        <is>
          <t>kolla</t>
        </is>
      </c>
      <c r="B19003" t="inlineStr">
        <is>
          <t>65d2a653e27ac8d266d9177bc8c7e9ce12fcc319</t>
        </is>
      </c>
      <c r="C19003" t="inlineStr">
        <is>
          <t>2016-11-01 11:09:30+00:00</t>
        </is>
      </c>
      <c r="D19003" t="inlineStr">
        <is>
          <t>verchange</t>
        </is>
      </c>
      <c r="E19003" t="inlineStr">
        <is>
          <t>netaddr</t>
        </is>
      </c>
      <c r="F19003" t="inlineStr">
        <is>
          <t>!=0.7.16;&gt;=0.7.13</t>
        </is>
      </c>
      <c r="G19003" t="inlineStr">
        <is>
          <t>netaddr</t>
        </is>
      </c>
      <c r="H19003" t="inlineStr">
        <is>
          <t>!=0.7.16;&gt;=0.7.13</t>
        </is>
      </c>
    </row>
    <row r="19004">
      <c r="A19004" t="inlineStr">
        <is>
          <t>kolla</t>
        </is>
      </c>
      <c r="B19004" t="inlineStr">
        <is>
          <t>a1e099bc0befdd707f0cf7aa14cd8e40f4e0a467</t>
        </is>
      </c>
      <c r="C19004" t="inlineStr">
        <is>
          <t>2017-03-13 17:47:28+00:00</t>
        </is>
      </c>
      <c r="D19004" t="inlineStr">
        <is>
          <t>verchange</t>
        </is>
      </c>
      <c r="E19004" t="inlineStr">
        <is>
          <t>oslo.config</t>
        </is>
      </c>
      <c r="F19004" t="inlineStr">
        <is>
          <t>&gt;=3.14.0;!=3.18.0</t>
        </is>
      </c>
      <c r="G19004" t="inlineStr">
        <is>
          <t>oslo.config</t>
        </is>
      </c>
      <c r="H19004" t="inlineStr">
        <is>
          <t>&gt;=3.14.0</t>
        </is>
      </c>
    </row>
    <row r="19005">
      <c r="A19005" t="inlineStr">
        <is>
          <t>kolla</t>
        </is>
      </c>
      <c r="B19005" t="inlineStr">
        <is>
          <t>a1e099bc0befdd707f0cf7aa14cd8e40f4e0a467</t>
        </is>
      </c>
      <c r="C19005" t="inlineStr">
        <is>
          <t>2017-03-13 17:47:28+00:00</t>
        </is>
      </c>
      <c r="D19005" t="inlineStr">
        <is>
          <t>verchange</t>
        </is>
      </c>
      <c r="E19005" t="inlineStr">
        <is>
          <t>setuptools</t>
        </is>
      </c>
      <c r="F19005" t="inlineStr">
        <is>
          <t>!=24.0.0;!=34.1.1;!=34.0.0;!=34.0.3;!=34.1.0;!=34.0.1;!=34.2.0;!=34.0.2;&gt;=16.0;!=34.3.0</t>
        </is>
      </c>
      <c r="G19005" t="inlineStr">
        <is>
          <t>setuptools</t>
        </is>
      </c>
      <c r="H19005" t="inlineStr">
        <is>
          <t>!=24.0.0;&gt;=16.0</t>
        </is>
      </c>
    </row>
    <row r="19006">
      <c r="A19006" t="inlineStr">
        <is>
          <t>kolla</t>
        </is>
      </c>
      <c r="B19006" t="inlineStr">
        <is>
          <t>a1e099bc0befdd707f0cf7aa14cd8e40f4e0a467</t>
        </is>
      </c>
      <c r="C19006" t="inlineStr">
        <is>
          <t>2017-03-13 17:47:28+00:00</t>
        </is>
      </c>
      <c r="D19006" t="inlineStr">
        <is>
          <t>verchange</t>
        </is>
      </c>
      <c r="E19006" t="inlineStr">
        <is>
          <t>docker-py</t>
        </is>
      </c>
      <c r="F19006" t="inlineStr">
        <is>
          <t>&gt;=1.8.1</t>
        </is>
      </c>
      <c r="G19006" t="inlineStr">
        <is>
          <t>docker-py</t>
        </is>
      </c>
      <c r="H19006" t="inlineStr">
        <is>
          <t>&gt;=1.6.0;&lt;1.8.0</t>
        </is>
      </c>
    </row>
    <row r="19007">
      <c r="A19007" t="inlineStr">
        <is>
          <t>kolla</t>
        </is>
      </c>
      <c r="B19007" t="inlineStr">
        <is>
          <t>a1e099bc0befdd707f0cf7aa14cd8e40f4e0a467</t>
        </is>
      </c>
      <c r="C19007" t="inlineStr">
        <is>
          <t>2017-03-13 17:47:28+00:00</t>
        </is>
      </c>
      <c r="D19007" t="inlineStr">
        <is>
          <t>verchange</t>
        </is>
      </c>
      <c r="E19007" t="inlineStr">
        <is>
          <t>pbr</t>
        </is>
      </c>
      <c r="F19007" t="inlineStr">
        <is>
          <t>&gt;=1.8</t>
        </is>
      </c>
      <c r="G19007" t="inlineStr">
        <is>
          <t>pbr</t>
        </is>
      </c>
      <c r="H19007" t="inlineStr">
        <is>
          <t>&gt;=1.6</t>
        </is>
      </c>
    </row>
    <row r="19008">
      <c r="A19008" t="inlineStr">
        <is>
          <t>kolla</t>
        </is>
      </c>
      <c r="B19008" t="inlineStr">
        <is>
          <t>a1e099bc0befdd707f0cf7aa14cd8e40f4e0a467</t>
        </is>
      </c>
      <c r="C19008" t="inlineStr">
        <is>
          <t>2017-03-13 17:47:28+00:00</t>
        </is>
      </c>
      <c r="D19008" t="inlineStr">
        <is>
          <t>verchange</t>
        </is>
      </c>
      <c r="E19008" t="inlineStr">
        <is>
          <t>Jinja2</t>
        </is>
      </c>
      <c r="F19008" t="inlineStr">
        <is>
          <t>!=2.9.3;&gt;=2.8;!=2.9.2;!=2.9.1;!=2.9.4;!=2.9.0</t>
        </is>
      </c>
      <c r="G19008" t="inlineStr">
        <is>
          <t>Jinja2</t>
        </is>
      </c>
      <c r="H19008" t="inlineStr">
        <is>
          <t>&gt;=2.8</t>
        </is>
      </c>
    </row>
    <row r="19009">
      <c r="A19009" t="inlineStr">
        <is>
          <t>kolla</t>
        </is>
      </c>
      <c r="B19009" t="inlineStr">
        <is>
          <t>a1e099bc0befdd707f0cf7aa14cd8e40f4e0a467</t>
        </is>
      </c>
      <c r="C19009" t="inlineStr">
        <is>
          <t>2017-03-13 17:47:28+00:00</t>
        </is>
      </c>
      <c r="D19009" t="inlineStr">
        <is>
          <t>add</t>
        </is>
      </c>
      <c r="E19009" t="inlineStr">
        <is>
          <t>oslo.utils</t>
        </is>
      </c>
      <c r="F19009" t="inlineStr">
        <is>
          <t>&gt;=3.18.0</t>
        </is>
      </c>
      <c r="G19009" t="inlineStr"/>
      <c r="H19009" t="inlineStr"/>
    </row>
    <row r="19010">
      <c r="A19010" t="inlineStr">
        <is>
          <t>kolla</t>
        </is>
      </c>
      <c r="B19010" t="inlineStr">
        <is>
          <t>a1e099bc0befdd707f0cf7aa14cd8e40f4e0a467</t>
        </is>
      </c>
      <c r="C19010" t="inlineStr">
        <is>
          <t>2017-03-13 17:47:28+00:00</t>
        </is>
      </c>
      <c r="D19010" t="inlineStr">
        <is>
          <t>rem</t>
        </is>
      </c>
      <c r="E19010" t="inlineStr"/>
      <c r="F19010" t="inlineStr"/>
      <c r="G19010" t="inlineStr">
        <is>
          <t>graphviz</t>
        </is>
      </c>
      <c r="H19010" t="inlineStr">
        <is>
          <t>!=0.5.0;&gt;=0.4.0</t>
        </is>
      </c>
    </row>
    <row r="19011">
      <c r="A19011" t="inlineStr">
        <is>
          <t>kolla</t>
        </is>
      </c>
      <c r="B19011" t="inlineStr">
        <is>
          <t>79fd649114acecaa2c6159ff43b6dd428df425db</t>
        </is>
      </c>
      <c r="C19011" t="inlineStr">
        <is>
          <t>2017-03-23 10:26:43+00:00</t>
        </is>
      </c>
      <c r="D19011" t="inlineStr">
        <is>
          <t>verchange</t>
        </is>
      </c>
      <c r="E19011" t="inlineStr">
        <is>
          <t>setuptools</t>
        </is>
      </c>
      <c r="F19011" t="inlineStr">
        <is>
          <t>!=24.0.0;!=34.1.1;!=34.0.0;!=34.0.3;!=34.1.0;!=34.0.1;!=34.2.0;!=34.0.2;&gt;=16.0;!=34.3.0</t>
        </is>
      </c>
      <c r="G19011" t="inlineStr">
        <is>
          <t>setuptools</t>
        </is>
      </c>
      <c r="H19011" t="inlineStr">
        <is>
          <t>!=24.0.0;&gt;=16.0</t>
        </is>
      </c>
    </row>
    <row r="19012">
      <c r="A19012" t="inlineStr">
        <is>
          <t>kolla</t>
        </is>
      </c>
      <c r="B19012" t="inlineStr">
        <is>
          <t>5460ec1e9b50f2ec0abb132b3e093e783ad9fee6</t>
        </is>
      </c>
      <c r="C19012" t="inlineStr">
        <is>
          <t>2017-03-27 11:54:07+00:00</t>
        </is>
      </c>
      <c r="D19012" t="inlineStr">
        <is>
          <t>verchange</t>
        </is>
      </c>
      <c r="E19012" t="inlineStr">
        <is>
          <t>setuptools</t>
        </is>
      </c>
      <c r="F19012" t="inlineStr">
        <is>
          <t>!=24.0.0;!=34.1.1;!=34.0.0;!=34.0.3;!=34.1.0;!=34.0.1;!=34.2.0;!=34.0.2;&gt;=16.0;!=34.3.0</t>
        </is>
      </c>
      <c r="G19012" t="inlineStr">
        <is>
          <t>setuptools</t>
        </is>
      </c>
      <c r="H19012" t="inlineStr">
        <is>
          <t>!=24.0.0;&gt;=16.0</t>
        </is>
      </c>
    </row>
    <row r="19013">
      <c r="A19013" t="inlineStr">
        <is>
          <t>kolla</t>
        </is>
      </c>
      <c r="B19013" t="inlineStr">
        <is>
          <t>5174429805de1d1e2901b3d3c34778bc58089e63</t>
        </is>
      </c>
      <c r="C19013" t="inlineStr">
        <is>
          <t>2017-04-20 10:01:16+00:00</t>
        </is>
      </c>
      <c r="D19013" t="inlineStr">
        <is>
          <t>verchange</t>
        </is>
      </c>
      <c r="E19013" t="inlineStr">
        <is>
          <t>pbr</t>
        </is>
      </c>
      <c r="F19013" t="inlineStr">
        <is>
          <t>&lt;2.0.0;&gt;=1.8</t>
        </is>
      </c>
      <c r="G19013" t="inlineStr">
        <is>
          <t>pbr</t>
        </is>
      </c>
      <c r="H19013" t="inlineStr">
        <is>
          <t>&gt;=1.8</t>
        </is>
      </c>
    </row>
    <row r="19014">
      <c r="A19014" t="inlineStr">
        <is>
          <t>kolla</t>
        </is>
      </c>
      <c r="B19014" t="inlineStr">
        <is>
          <t>5174429805de1d1e2901b3d3c34778bc58089e63</t>
        </is>
      </c>
      <c r="C19014" t="inlineStr">
        <is>
          <t>2017-04-20 10:01:16+00:00</t>
        </is>
      </c>
      <c r="D19014" t="inlineStr">
        <is>
          <t>verchange</t>
        </is>
      </c>
      <c r="E19014" t="inlineStr">
        <is>
          <t>setuptools</t>
        </is>
      </c>
      <c r="F19014" t="inlineStr">
        <is>
          <t>!=24.0.0;!=34.3.1;!=34.1.1;!=34.0.0;!=34.0.3;!=34.1.0;!=34.0.1;!=34.2.0;!=34.0.2;&gt;=16.0;!=34.3.0</t>
        </is>
      </c>
      <c r="G19014" t="inlineStr">
        <is>
          <t>setuptools</t>
        </is>
      </c>
      <c r="H19014" t="inlineStr">
        <is>
          <t>!=24.0.0;!=34.1.1;!=34.0.0;!=34.0.3;!=34.1.0;!=34.0.1;!=34.2.0;!=34.0.2;&gt;=16.0;!=34.3.0</t>
        </is>
      </c>
    </row>
    <row r="19015">
      <c r="A19015" t="inlineStr">
        <is>
          <t>kolla</t>
        </is>
      </c>
      <c r="B19015" t="inlineStr">
        <is>
          <t>d33ff04e032dc1b17139194a4409d455cf899c8b</t>
        </is>
      </c>
      <c r="C19015" t="inlineStr">
        <is>
          <t>2017-06-19 12:48:05+00:00</t>
        </is>
      </c>
      <c r="D19015" t="inlineStr">
        <is>
          <t>verchange</t>
        </is>
      </c>
      <c r="E19015" t="inlineStr">
        <is>
          <t>pbr</t>
        </is>
      </c>
      <c r="F19015" t="inlineStr">
        <is>
          <t>&gt;=1.8</t>
        </is>
      </c>
      <c r="G19015" t="inlineStr">
        <is>
          <t>pbr</t>
        </is>
      </c>
      <c r="H19015" t="inlineStr">
        <is>
          <t>&lt;2.0.0;&gt;=1.8</t>
        </is>
      </c>
    </row>
    <row r="19016">
      <c r="A19016" t="inlineStr">
        <is>
          <t>kolla</t>
        </is>
      </c>
      <c r="B19016" t="inlineStr">
        <is>
          <t>d33ff04e032dc1b17139194a4409d455cf899c8b</t>
        </is>
      </c>
      <c r="C19016" t="inlineStr">
        <is>
          <t>2017-06-19 12:48:05+00:00</t>
        </is>
      </c>
      <c r="D19016" t="inlineStr">
        <is>
          <t>verchange</t>
        </is>
      </c>
      <c r="E19016" t="inlineStr">
        <is>
          <t>setuptools</t>
        </is>
      </c>
      <c r="F19016" t="inlineStr">
        <is>
          <t>!=24.0.0;!=34.3.1;!=34.1.1;!=34.0.0;!=34.0.3;!=34.1.0;!=34.0.1;!=34.2.0;!=34.0.2;!=34.3.2;&gt;=16.0;!=34.3.0</t>
        </is>
      </c>
      <c r="G19016" t="inlineStr">
        <is>
          <t>setuptools</t>
        </is>
      </c>
      <c r="H19016" t="inlineStr">
        <is>
          <t>!=24.0.0;!=34.3.1;!=34.1.1;!=34.0.0;!=34.0.3;!=34.1.0;!=34.0.1;!=34.2.0;!=34.0.2;&gt;=16.0;!=34.3.0</t>
        </is>
      </c>
    </row>
    <row r="19017">
      <c r="A19017" t="inlineStr">
        <is>
          <t>kolla</t>
        </is>
      </c>
      <c r="B19017" t="inlineStr">
        <is>
          <t>b229f8ef9ad0799f9823475f0864a9a47ccc7a62</t>
        </is>
      </c>
      <c r="C19017" t="inlineStr">
        <is>
          <t>2017-09-14 17:18:52+00:00</t>
        </is>
      </c>
      <c r="D19017" t="inlineStr">
        <is>
          <t>verchange</t>
        </is>
      </c>
      <c r="E19017" t="inlineStr">
        <is>
          <t>pbr</t>
        </is>
      </c>
      <c r="F19017" t="inlineStr">
        <is>
          <t>&gt;=2.0.0;!=2.1.0</t>
        </is>
      </c>
      <c r="G19017" t="inlineStr">
        <is>
          <t>pbr</t>
        </is>
      </c>
      <c r="H19017" t="inlineStr">
        <is>
          <t>&gt;=1.8</t>
        </is>
      </c>
    </row>
    <row r="19018">
      <c r="A19018" t="inlineStr">
        <is>
          <t>kolla</t>
        </is>
      </c>
      <c r="B19018" t="inlineStr">
        <is>
          <t>b229f8ef9ad0799f9823475f0864a9a47ccc7a62</t>
        </is>
      </c>
      <c r="C19018" t="inlineStr">
        <is>
          <t>2017-09-14 17:18:52+00:00</t>
        </is>
      </c>
      <c r="D19018" t="inlineStr">
        <is>
          <t>verchange</t>
        </is>
      </c>
      <c r="E19018" t="inlineStr">
        <is>
          <t>oslo.utils</t>
        </is>
      </c>
      <c r="F19018" t="inlineStr">
        <is>
          <t>&gt;=3.20.0</t>
        </is>
      </c>
      <c r="G19018" t="inlineStr">
        <is>
          <t>oslo.utils</t>
        </is>
      </c>
      <c r="H19018" t="inlineStr">
        <is>
          <t>&gt;=3.18.0</t>
        </is>
      </c>
    </row>
    <row r="19019">
      <c r="A19019" t="inlineStr">
        <is>
          <t>kolla</t>
        </is>
      </c>
      <c r="B19019" t="inlineStr">
        <is>
          <t>b229f8ef9ad0799f9823475f0864a9a47ccc7a62</t>
        </is>
      </c>
      <c r="C19019" t="inlineStr">
        <is>
          <t>2017-09-14 17:18:52+00:00</t>
        </is>
      </c>
      <c r="D19019" t="inlineStr">
        <is>
          <t>verchange</t>
        </is>
      </c>
      <c r="E19019" t="inlineStr">
        <is>
          <t>oslo.config</t>
        </is>
      </c>
      <c r="F19019" t="inlineStr">
        <is>
          <t>!=4.3.0;&gt;=4.0.0;!=4.4.0</t>
        </is>
      </c>
      <c r="G19019" t="inlineStr">
        <is>
          <t>oslo.config</t>
        </is>
      </c>
      <c r="H19019" t="inlineStr">
        <is>
          <t>&gt;=3.14.0;!=3.18.0</t>
        </is>
      </c>
    </row>
    <row r="19020">
      <c r="A19020" t="inlineStr">
        <is>
          <t>kolla</t>
        </is>
      </c>
      <c r="B19020" t="inlineStr">
        <is>
          <t>b229f8ef9ad0799f9823475f0864a9a47ccc7a62</t>
        </is>
      </c>
      <c r="C19020" t="inlineStr">
        <is>
          <t>2017-09-14 17:18:52+00:00</t>
        </is>
      </c>
      <c r="D19020" t="inlineStr">
        <is>
          <t>verchange</t>
        </is>
      </c>
      <c r="E19020" t="inlineStr">
        <is>
          <t>setuptools</t>
        </is>
      </c>
      <c r="F19020" t="inlineStr">
        <is>
          <t>!=24.0.0;!=34.3.1;!=34.1.1;!=34.0.0;!=34.0.3;!=34.1.0;!=34.0.1;!=34.2.0;!=34.0.2;!=34.3.2;&gt;=16.0;!=34.3.0;!=36.2.0</t>
        </is>
      </c>
      <c r="G19020" t="inlineStr">
        <is>
          <t>setuptools</t>
        </is>
      </c>
      <c r="H19020" t="inlineStr">
        <is>
          <t>!=24.0.0;!=34.3.1;!=34.1.1;!=34.0.0;!=34.0.3;!=34.1.0;!=34.0.1;!=34.2.0;!=34.0.2;!=34.3.2;&gt;=16.0;!=34.3.0</t>
        </is>
      </c>
    </row>
    <row r="19021">
      <c r="A19021" t="inlineStr">
        <is>
          <t>kolla</t>
        </is>
      </c>
      <c r="B19021" t="inlineStr">
        <is>
          <t>b229f8ef9ad0799f9823475f0864a9a47ccc7a62</t>
        </is>
      </c>
      <c r="C19021" t="inlineStr">
        <is>
          <t>2017-09-14 17:18:52+00:00</t>
        </is>
      </c>
      <c r="D19021" t="inlineStr">
        <is>
          <t>add</t>
        </is>
      </c>
      <c r="E19021" t="inlineStr">
        <is>
          <t>docker</t>
        </is>
      </c>
      <c r="F19021" t="inlineStr">
        <is>
          <t>&gt;=2.0.0</t>
        </is>
      </c>
      <c r="G19021" t="inlineStr"/>
      <c r="H19021" t="inlineStr"/>
    </row>
    <row r="19022">
      <c r="A19022" t="inlineStr">
        <is>
          <t>kolla</t>
        </is>
      </c>
      <c r="B19022" t="inlineStr">
        <is>
          <t>b229f8ef9ad0799f9823475f0864a9a47ccc7a62</t>
        </is>
      </c>
      <c r="C19022" t="inlineStr">
        <is>
          <t>2017-09-14 17:18:52+00:00</t>
        </is>
      </c>
      <c r="D19022" t="inlineStr">
        <is>
          <t>add</t>
        </is>
      </c>
      <c r="E19022" t="inlineStr">
        <is>
          <t>cryptography</t>
        </is>
      </c>
      <c r="F19022" t="inlineStr">
        <is>
          <t>&gt;=1.6;!=2.0</t>
        </is>
      </c>
      <c r="G19022" t="inlineStr"/>
      <c r="H19022" t="inlineStr"/>
    </row>
    <row r="19023">
      <c r="A19023" t="inlineStr">
        <is>
          <t>kolla</t>
        </is>
      </c>
      <c r="B19023" t="inlineStr">
        <is>
          <t>b229f8ef9ad0799f9823475f0864a9a47ccc7a62</t>
        </is>
      </c>
      <c r="C19023" t="inlineStr">
        <is>
          <t>2017-09-14 17:18:52+00:00</t>
        </is>
      </c>
      <c r="D19023" t="inlineStr">
        <is>
          <t>rem</t>
        </is>
      </c>
      <c r="E19023" t="inlineStr"/>
      <c r="F19023" t="inlineStr"/>
      <c r="G19023" t="inlineStr">
        <is>
          <t>docker-py</t>
        </is>
      </c>
      <c r="H19023" t="inlineStr">
        <is>
          <t>&gt;=1.8.1</t>
        </is>
      </c>
    </row>
    <row r="19024">
      <c r="A19024" t="inlineStr">
        <is>
          <t>kolla</t>
        </is>
      </c>
      <c r="B19024" t="inlineStr">
        <is>
          <t>b229f8ef9ad0799f9823475f0864a9a47ccc7a62</t>
        </is>
      </c>
      <c r="C19024" t="inlineStr">
        <is>
          <t>2017-09-14 17:18:52+00:00</t>
        </is>
      </c>
      <c r="D19024" t="inlineStr">
        <is>
          <t>rem</t>
        </is>
      </c>
      <c r="E19024" t="inlineStr"/>
      <c r="F19024" t="inlineStr"/>
      <c r="G19024" t="inlineStr">
        <is>
          <t>pycrypto</t>
        </is>
      </c>
      <c r="H19024" t="inlineStr">
        <is>
          <t>&gt;=2.6</t>
        </is>
      </c>
    </row>
    <row r="19025">
      <c r="A19025" t="inlineStr">
        <is>
          <t>kolla</t>
        </is>
      </c>
      <c r="B19025" t="inlineStr">
        <is>
          <t>4de11cec37bd2001c607b78e62b8ac7dfb952b73</t>
        </is>
      </c>
      <c r="C19025" t="inlineStr">
        <is>
          <t>2017-12-15 09:04:44+00:00</t>
        </is>
      </c>
      <c r="D19025" t="inlineStr">
        <is>
          <t>verchange</t>
        </is>
      </c>
      <c r="E19025" t="inlineStr">
        <is>
          <t>setuptools</t>
        </is>
      </c>
      <c r="F19025" t="inlineStr">
        <is>
          <t>!=24.0.0;!=34.3.1;!=34.1.1;!=34.0.0;!=34.0.3;!=34.1.0;!=34.0.1;!=34.2.0;!=34.0.2;!=34.3.2;&gt;=16.0;!=34.3.0;!=36.2.0</t>
        </is>
      </c>
      <c r="G19025" t="inlineStr">
        <is>
          <t>setuptools</t>
        </is>
      </c>
      <c r="H19025" t="inlineStr">
        <is>
          <t>!=24.0.0;!=34.3.1;!=34.1.1;!=34.0.0;!=34.0.3;!=34.1.0;!=34.0.1;!=34.2.0;!=34.0.2;!=34.3.2;&gt;=16.0;!=34.3.0</t>
        </is>
      </c>
    </row>
    <row r="19026">
      <c r="A19026" t="inlineStr">
        <is>
          <t>kolla</t>
        </is>
      </c>
      <c r="B19026" t="inlineStr">
        <is>
          <t>01c6dfef2ab9ec3056b015627767ced7f1936aff</t>
        </is>
      </c>
      <c r="C19026" t="inlineStr">
        <is>
          <t>2018-03-26 17:56:39+00:00</t>
        </is>
      </c>
      <c r="D19026" t="inlineStr">
        <is>
          <t>verchange</t>
        </is>
      </c>
      <c r="E19026" t="inlineStr">
        <is>
          <t>six</t>
        </is>
      </c>
      <c r="F19026" t="inlineStr">
        <is>
          <t>&gt;=1.10.0</t>
        </is>
      </c>
      <c r="G19026" t="inlineStr">
        <is>
          <t>six</t>
        </is>
      </c>
      <c r="H19026" t="inlineStr">
        <is>
          <t>&gt;=1.9.0</t>
        </is>
      </c>
    </row>
    <row r="19027">
      <c r="A19027" t="inlineStr">
        <is>
          <t>kolla</t>
        </is>
      </c>
      <c r="B19027" t="inlineStr">
        <is>
          <t>01c6dfef2ab9ec3056b015627767ced7f1936aff</t>
        </is>
      </c>
      <c r="C19027" t="inlineStr">
        <is>
          <t>2018-03-26 17:56:39+00:00</t>
        </is>
      </c>
      <c r="D19027" t="inlineStr">
        <is>
          <t>verchange</t>
        </is>
      </c>
      <c r="E19027" t="inlineStr">
        <is>
          <t>oslo.utils</t>
        </is>
      </c>
      <c r="F19027" t="inlineStr">
        <is>
          <t>&gt;=3.33.0</t>
        </is>
      </c>
      <c r="G19027" t="inlineStr">
        <is>
          <t>oslo.utils</t>
        </is>
      </c>
      <c r="H19027" t="inlineStr">
        <is>
          <t>&gt;=3.20.0</t>
        </is>
      </c>
    </row>
    <row r="19028">
      <c r="A19028" t="inlineStr">
        <is>
          <t>kolla</t>
        </is>
      </c>
      <c r="B19028" t="inlineStr">
        <is>
          <t>01c6dfef2ab9ec3056b015627767ced7f1936aff</t>
        </is>
      </c>
      <c r="C19028" t="inlineStr">
        <is>
          <t>2018-03-26 17:56:39+00:00</t>
        </is>
      </c>
      <c r="D19028" t="inlineStr">
        <is>
          <t>verchange</t>
        </is>
      </c>
      <c r="E19028" t="inlineStr">
        <is>
          <t>oslo.config</t>
        </is>
      </c>
      <c r="F19028" t="inlineStr">
        <is>
          <t>&gt;=5.1.0</t>
        </is>
      </c>
      <c r="G19028" t="inlineStr">
        <is>
          <t>oslo.config</t>
        </is>
      </c>
      <c r="H19028" t="inlineStr">
        <is>
          <t>!=4.3.0;&gt;=4.0.0;!=4.4.0</t>
        </is>
      </c>
    </row>
    <row r="19029">
      <c r="A19029" t="inlineStr">
        <is>
          <t>kolla</t>
        </is>
      </c>
      <c r="B19029" t="inlineStr">
        <is>
          <t>01c6dfef2ab9ec3056b015627767ced7f1936aff</t>
        </is>
      </c>
      <c r="C19029" t="inlineStr">
        <is>
          <t>2018-03-26 17:56:39+00:00</t>
        </is>
      </c>
      <c r="D19029" t="inlineStr">
        <is>
          <t>verchange</t>
        </is>
      </c>
      <c r="E19029" t="inlineStr">
        <is>
          <t>docker</t>
        </is>
      </c>
      <c r="F19029" t="inlineStr">
        <is>
          <t>&gt;=2.4.2</t>
        </is>
      </c>
      <c r="G19029" t="inlineStr">
        <is>
          <t>docker</t>
        </is>
      </c>
      <c r="H19029" t="inlineStr">
        <is>
          <t>&gt;=2.0.0</t>
        </is>
      </c>
    </row>
    <row r="19030">
      <c r="A19030" t="inlineStr">
        <is>
          <t>kolla</t>
        </is>
      </c>
      <c r="B19030" t="inlineStr">
        <is>
          <t>01c6dfef2ab9ec3056b015627767ced7f1936aff</t>
        </is>
      </c>
      <c r="C19030" t="inlineStr">
        <is>
          <t>2018-03-26 17:56:39+00:00</t>
        </is>
      </c>
      <c r="D19030" t="inlineStr">
        <is>
          <t>verchange</t>
        </is>
      </c>
      <c r="E19030" t="inlineStr">
        <is>
          <t>cryptography</t>
        </is>
      </c>
      <c r="F19030" t="inlineStr">
        <is>
          <t>!=2.0;&gt;=1.9</t>
        </is>
      </c>
      <c r="G19030" t="inlineStr">
        <is>
          <t>cryptography</t>
        </is>
      </c>
      <c r="H19030" t="inlineStr">
        <is>
          <t>&gt;=1.6;!=2.0</t>
        </is>
      </c>
    </row>
    <row r="19031">
      <c r="A19031" t="inlineStr">
        <is>
          <t>kolla</t>
        </is>
      </c>
      <c r="B19031" t="inlineStr">
        <is>
          <t>01c6dfef2ab9ec3056b015627767ced7f1936aff</t>
        </is>
      </c>
      <c r="C19031" t="inlineStr">
        <is>
          <t>2018-03-26 17:56:39+00:00</t>
        </is>
      </c>
      <c r="D19031" t="inlineStr">
        <is>
          <t>verchange</t>
        </is>
      </c>
      <c r="E19031" t="inlineStr">
        <is>
          <t>netaddr</t>
        </is>
      </c>
      <c r="F19031" t="inlineStr">
        <is>
          <t>&gt;=0.7.18</t>
        </is>
      </c>
      <c r="G19031" t="inlineStr">
        <is>
          <t>netaddr</t>
        </is>
      </c>
      <c r="H19031" t="inlineStr">
        <is>
          <t>!=0.7.16;&gt;=0.7.13</t>
        </is>
      </c>
    </row>
    <row r="19032">
      <c r="A19032" t="inlineStr">
        <is>
          <t>kolla</t>
        </is>
      </c>
      <c r="B19032" t="inlineStr">
        <is>
          <t>7b3edfce94fc47501dd0b27f7435f461be1860d7</t>
        </is>
      </c>
      <c r="C19032" t="inlineStr">
        <is>
          <t>2018-10-23 21:12:45+00:00</t>
        </is>
      </c>
      <c r="D19032" t="inlineStr">
        <is>
          <t>verchange</t>
        </is>
      </c>
      <c r="E19032" t="inlineStr">
        <is>
          <t>cryptography</t>
        </is>
      </c>
      <c r="F19032" t="inlineStr">
        <is>
          <t>&gt;=1.9</t>
        </is>
      </c>
      <c r="G19032" t="inlineStr">
        <is>
          <t>cryptography</t>
        </is>
      </c>
      <c r="H19032" t="inlineStr">
        <is>
          <t>!=2.0;&gt;=1.9</t>
        </is>
      </c>
    </row>
    <row r="19033">
      <c r="A19033" t="inlineStr">
        <is>
          <t>kolla</t>
        </is>
      </c>
      <c r="B19033" t="inlineStr">
        <is>
          <t>7b3edfce94fc47501dd0b27f7435f461be1860d7</t>
        </is>
      </c>
      <c r="C19033" t="inlineStr">
        <is>
          <t>2018-10-23 21:12:45+00:00</t>
        </is>
      </c>
      <c r="D19033" t="inlineStr">
        <is>
          <t>verchange</t>
        </is>
      </c>
      <c r="E19033" t="inlineStr">
        <is>
          <t>Jinja2</t>
        </is>
      </c>
      <c r="F19033" t="inlineStr">
        <is>
          <t>&gt;=2.8</t>
        </is>
      </c>
      <c r="G19033" t="inlineStr">
        <is>
          <t>Jinja2</t>
        </is>
      </c>
      <c r="H19033" t="inlineStr">
        <is>
          <t>!=2.9.3;&gt;=2.8;!=2.9.2;!=2.9.1;!=2.9.4;!=2.9.0</t>
        </is>
      </c>
    </row>
    <row r="19034">
      <c r="A19034" t="inlineStr">
        <is>
          <t>kolla</t>
        </is>
      </c>
      <c r="B19034" t="inlineStr">
        <is>
          <t>7b3edfce94fc47501dd0b27f7435f461be1860d7</t>
        </is>
      </c>
      <c r="C19034" t="inlineStr">
        <is>
          <t>2018-10-23 21:12:45+00:00</t>
        </is>
      </c>
      <c r="D19034" t="inlineStr">
        <is>
          <t>rem</t>
        </is>
      </c>
      <c r="E19034" t="inlineStr"/>
      <c r="F19034" t="inlineStr"/>
      <c r="G19034" t="inlineStr">
        <is>
          <t>gitdb</t>
        </is>
      </c>
      <c r="H19034" t="inlineStr">
        <is>
          <t>&gt;=0.6.4</t>
        </is>
      </c>
    </row>
    <row r="19035">
      <c r="A19035" t="inlineStr">
        <is>
          <t>kolla</t>
        </is>
      </c>
      <c r="B19035" t="inlineStr">
        <is>
          <t>c14e4b3f1330be1fd861647175cce57a7f4f3eac</t>
        </is>
      </c>
      <c r="C19035" t="inlineStr">
        <is>
          <t>2019-07-22 21:22:33+00:00</t>
        </is>
      </c>
      <c r="D19035" t="inlineStr">
        <is>
          <t>verchange</t>
        </is>
      </c>
      <c r="E19035" t="inlineStr">
        <is>
          <t>setuptools</t>
        </is>
      </c>
      <c r="F19035" t="inlineStr">
        <is>
          <t>&gt;=21.0;!=24.0.0;!=34.3.1;!=34.1.1;!=34.0.0;!=34.0.3;!=34.1.0;!=34.0.1;!=34.2.0;!=34.0.2;!=34.3.2;!=34.3.0;!=36.2.0</t>
        </is>
      </c>
      <c r="G19035" t="inlineStr">
        <is>
          <t>setuptools</t>
        </is>
      </c>
      <c r="H19035" t="inlineStr">
        <is>
          <t>!=24.0.0;!=34.3.1;!=34.1.1;!=34.0.0;!=34.0.3;!=34.1.0;!=34.0.1;!=34.2.0;!=34.0.2;!=34.3.2;&gt;=16.0;!=34.3.0;!=36.2.0</t>
        </is>
      </c>
    </row>
    <row r="19036">
      <c r="A19036" t="inlineStr">
        <is>
          <t>kolla</t>
        </is>
      </c>
      <c r="B19036" t="inlineStr">
        <is>
          <t>c14e4b3f1330be1fd861647175cce57a7f4f3eac</t>
        </is>
      </c>
      <c r="C19036" t="inlineStr">
        <is>
          <t>2019-07-22 21:22:33+00:00</t>
        </is>
      </c>
      <c r="D19036" t="inlineStr">
        <is>
          <t>rem</t>
        </is>
      </c>
      <c r="E19036" t="inlineStr"/>
      <c r="F19036" t="inlineStr"/>
      <c r="G19036" t="inlineStr">
        <is>
          <t>cryptography</t>
        </is>
      </c>
      <c r="H19036" t="inlineStr">
        <is>
          <t>&gt;=1.9</t>
        </is>
      </c>
    </row>
    <row r="19037">
      <c r="A19037" t="inlineStr">
        <is>
          <t>kolla</t>
        </is>
      </c>
      <c r="B19037" t="inlineStr">
        <is>
          <t>c717c5872db2e73c8243bc2a3b8974c91fe11464</t>
        </is>
      </c>
      <c r="C19037" t="inlineStr">
        <is>
          <t>2019-09-09 09:17:37+00:00</t>
        </is>
      </c>
      <c r="D19037" t="inlineStr">
        <is>
          <t>rem</t>
        </is>
      </c>
      <c r="E19037" t="inlineStr"/>
      <c r="F19037" t="inlineStr"/>
      <c r="G19037" t="inlineStr">
        <is>
          <t>cryptography</t>
        </is>
      </c>
      <c r="H19037" t="inlineStr">
        <is>
          <t>!=2.0;&gt;=1.9</t>
        </is>
      </c>
    </row>
    <row r="19038">
      <c r="A19038" t="inlineStr">
        <is>
          <t>kolla</t>
        </is>
      </c>
      <c r="B19038" t="inlineStr">
        <is>
          <t>4e63ecc9abec139f429c003ff8f0c72c10399caf</t>
        </is>
      </c>
      <c r="C19038" t="inlineStr">
        <is>
          <t>2019-09-09 09:18:33+00:00</t>
        </is>
      </c>
      <c r="D19038" t="inlineStr">
        <is>
          <t>rem</t>
        </is>
      </c>
      <c r="E19038" t="inlineStr"/>
      <c r="F19038" t="inlineStr"/>
      <c r="G19038" t="inlineStr">
        <is>
          <t>cryptography</t>
        </is>
      </c>
      <c r="H19038" t="inlineStr">
        <is>
          <t>&gt;=1.9</t>
        </is>
      </c>
    </row>
    <row r="19039">
      <c r="A19039" t="inlineStr">
        <is>
          <t>kolla</t>
        </is>
      </c>
      <c r="B19039" t="inlineStr">
        <is>
          <t>19c38d9c9d6416b7859037396484fff2e587ec4b</t>
        </is>
      </c>
      <c r="C19039" t="inlineStr">
        <is>
          <t>2019-12-16 18:03:27+00:00</t>
        </is>
      </c>
      <c r="D19039" t="inlineStr">
        <is>
          <t>verchange</t>
        </is>
      </c>
      <c r="E19039" t="inlineStr">
        <is>
          <t>GitPython</t>
        </is>
      </c>
      <c r="F19039" t="inlineStr">
        <is>
          <t>&gt;=1.0.1;&lt;2.1.12</t>
        </is>
      </c>
      <c r="G19039" t="inlineStr">
        <is>
          <t>GitPython</t>
        </is>
      </c>
      <c r="H19039" t="inlineStr">
        <is>
          <t>&gt;=1.0.1</t>
        </is>
      </c>
    </row>
    <row r="19040">
      <c r="A19040" t="inlineStr">
        <is>
          <t>kolla</t>
        </is>
      </c>
      <c r="B19040" t="inlineStr">
        <is>
          <t>4103b0b151af100493c7242b088b42f051bf5485</t>
        </is>
      </c>
      <c r="C19040" t="inlineStr">
        <is>
          <t>2020-06-24 10:55:58+00:00</t>
        </is>
      </c>
      <c r="D19040" t="inlineStr">
        <is>
          <t>verchange</t>
        </is>
      </c>
      <c r="E19040" t="inlineStr">
        <is>
          <t>GitPython</t>
        </is>
      </c>
      <c r="F19040" t="inlineStr">
        <is>
          <t>&gt;=1.0.1</t>
        </is>
      </c>
      <c r="G19040" t="inlineStr">
        <is>
          <t>GitPython</t>
        </is>
      </c>
      <c r="H19040" t="inlineStr">
        <is>
          <t>&gt;=1.0.1;&lt;2.1.12</t>
        </is>
      </c>
    </row>
    <row r="19041">
      <c r="A19041" t="inlineStr">
        <is>
          <t>kolla</t>
        </is>
      </c>
      <c r="B19041" t="inlineStr">
        <is>
          <t>4103b0b151af100493c7242b088b42f051bf5485</t>
        </is>
      </c>
      <c r="C19041" t="inlineStr">
        <is>
          <t>2020-06-24 10:55:58+00:00</t>
        </is>
      </c>
      <c r="D19041" t="inlineStr">
        <is>
          <t>rem</t>
        </is>
      </c>
      <c r="E19041" t="inlineStr"/>
      <c r="F19041" t="inlineStr"/>
      <c r="G19041" t="inlineStr">
        <is>
          <t>six</t>
        </is>
      </c>
      <c r="H19041" t="inlineStr">
        <is>
          <t>&gt;=1.10.0</t>
        </is>
      </c>
    </row>
    <row r="19042">
      <c r="A19042" t="inlineStr">
        <is>
          <t>kolla</t>
        </is>
      </c>
      <c r="B19042" t="inlineStr">
        <is>
          <t>4103b0b151af100493c7242b088b42f051bf5485</t>
        </is>
      </c>
      <c r="C19042" t="inlineStr">
        <is>
          <t>2020-06-24 10:55:58+00:00</t>
        </is>
      </c>
      <c r="D19042" t="inlineStr">
        <is>
          <t>rem</t>
        </is>
      </c>
      <c r="E19042" t="inlineStr"/>
      <c r="F19042" t="inlineStr"/>
      <c r="G19042" t="inlineStr">
        <is>
          <t>oslo.utils</t>
        </is>
      </c>
      <c r="H19042" t="inlineStr">
        <is>
          <t>&gt;=3.33.0</t>
        </is>
      </c>
    </row>
    <row r="19043">
      <c r="A19043" t="inlineStr">
        <is>
          <t>kolla</t>
        </is>
      </c>
      <c r="B19043" t="inlineStr">
        <is>
          <t>4103b0b151af100493c7242b088b42f051bf5485</t>
        </is>
      </c>
      <c r="C19043" t="inlineStr">
        <is>
          <t>2020-06-24 10:55:58+00:00</t>
        </is>
      </c>
      <c r="D19043" t="inlineStr">
        <is>
          <t>rem</t>
        </is>
      </c>
      <c r="E19043" t="inlineStr"/>
      <c r="F19043" t="inlineStr"/>
      <c r="G19043" t="inlineStr">
        <is>
          <t>setuptools</t>
        </is>
      </c>
      <c r="H19043" t="inlineStr">
        <is>
          <t>&gt;=21.0;!=24.0.0;!=34.3.1;!=34.1.1;!=34.0.0;!=34.0.3;!=34.1.0;!=34.0.1;!=34.2.0;!=34.0.2;!=34.3.2;!=34.3.0;!=36.2.0</t>
        </is>
      </c>
    </row>
    <row r="19044">
      <c r="A19044" t="inlineStr">
        <is>
          <t>kolla</t>
        </is>
      </c>
      <c r="B19044" t="inlineStr">
        <is>
          <t>4103b0b151af100493c7242b088b42f051bf5485</t>
        </is>
      </c>
      <c r="C19044" t="inlineStr">
        <is>
          <t>2020-06-24 10:55:58+00:00</t>
        </is>
      </c>
      <c r="D19044" t="inlineStr">
        <is>
          <t>rem</t>
        </is>
      </c>
      <c r="E19044" t="inlineStr"/>
      <c r="F19044" t="inlineStr"/>
      <c r="G19044" t="inlineStr">
        <is>
          <t>netaddr</t>
        </is>
      </c>
      <c r="H19044" t="inlineStr">
        <is>
          <t>&gt;=0.7.18</t>
        </is>
      </c>
    </row>
    <row r="19045">
      <c r="A19045" t="inlineStr">
        <is>
          <t>pianoplayer</t>
        </is>
      </c>
      <c r="B19045" t="inlineStr">
        <is>
          <t>673633dbe9837114f68fd9019f7793ad850f01ae</t>
        </is>
      </c>
      <c r="C19045" t="inlineStr">
        <is>
          <t>2019-08-23 18:02:29+00:00</t>
        </is>
      </c>
      <c r="D19045" t="inlineStr">
        <is>
          <t>add</t>
        </is>
      </c>
      <c r="E19045" t="inlineStr">
        <is>
          <t>vtk</t>
        </is>
      </c>
      <c r="F19045" t="inlineStr"/>
      <c r="G19045" t="inlineStr"/>
      <c r="H19045" t="inlineStr"/>
    </row>
    <row r="19046">
      <c r="A19046" t="inlineStr">
        <is>
          <t>pianoplayer</t>
        </is>
      </c>
      <c r="B19046" t="inlineStr">
        <is>
          <t>673633dbe9837114f68fd9019f7793ad850f01ae</t>
        </is>
      </c>
      <c r="C19046" t="inlineStr">
        <is>
          <t>2019-08-23 18:02:29+00:00</t>
        </is>
      </c>
      <c r="D19046" t="inlineStr">
        <is>
          <t>add</t>
        </is>
      </c>
      <c r="E19046" t="inlineStr">
        <is>
          <t>vtkplotter</t>
        </is>
      </c>
      <c r="F19046" t="inlineStr"/>
      <c r="G19046" t="inlineStr"/>
      <c r="H19046" t="inlineStr"/>
    </row>
    <row r="19047">
      <c r="A19047" t="inlineStr">
        <is>
          <t>pianoplayer</t>
        </is>
      </c>
      <c r="B19047" t="inlineStr">
        <is>
          <t>735ce50f89fa27896e373264ae2488c56b579687</t>
        </is>
      </c>
      <c r="C19047" t="inlineStr">
        <is>
          <t>2021-01-24 22:41:26+00:00</t>
        </is>
      </c>
      <c r="D19047" t="inlineStr">
        <is>
          <t>add</t>
        </is>
      </c>
      <c r="E19047" t="inlineStr">
        <is>
          <t>music21</t>
        </is>
      </c>
      <c r="F19047">
        <f>=6.5.0</f>
        <v/>
      </c>
      <c r="G19047" t="inlineStr"/>
      <c r="H19047" t="inlineStr"/>
    </row>
    <row r="19048">
      <c r="A19048" t="inlineStr">
        <is>
          <t>pianoplayer</t>
        </is>
      </c>
      <c r="B19048" t="inlineStr">
        <is>
          <t>735ce50f89fa27896e373264ae2488c56b579687</t>
        </is>
      </c>
      <c r="C19048" t="inlineStr">
        <is>
          <t>2021-01-24 22:41:26+00:00</t>
        </is>
      </c>
      <c r="D19048" t="inlineStr">
        <is>
          <t>add</t>
        </is>
      </c>
      <c r="E19048" t="inlineStr">
        <is>
          <t>vedo</t>
        </is>
      </c>
      <c r="F19048">
        <f>=2020.4.2</f>
        <v/>
      </c>
      <c r="G19048" t="inlineStr"/>
      <c r="H19048" t="inlineStr"/>
    </row>
    <row r="19049">
      <c r="A19049" t="inlineStr">
        <is>
          <t>pianoplayer</t>
        </is>
      </c>
      <c r="B19049" t="inlineStr">
        <is>
          <t>735ce50f89fa27896e373264ae2488c56b579687</t>
        </is>
      </c>
      <c r="C19049" t="inlineStr">
        <is>
          <t>2021-01-24 22:41:26+00:00</t>
        </is>
      </c>
      <c r="D19049" t="inlineStr">
        <is>
          <t>rem</t>
        </is>
      </c>
      <c r="E19049" t="inlineStr"/>
      <c r="F19049" t="inlineStr"/>
      <c r="G19049" t="inlineStr">
        <is>
          <t>vtk</t>
        </is>
      </c>
      <c r="H19049" t="inlineStr"/>
    </row>
    <row r="19050">
      <c r="A19050" t="inlineStr">
        <is>
          <t>pianoplayer</t>
        </is>
      </c>
      <c r="B19050" t="inlineStr">
        <is>
          <t>735ce50f89fa27896e373264ae2488c56b579687</t>
        </is>
      </c>
      <c r="C19050" t="inlineStr">
        <is>
          <t>2021-01-24 22:41:26+00:00</t>
        </is>
      </c>
      <c r="D19050" t="inlineStr">
        <is>
          <t>rem</t>
        </is>
      </c>
      <c r="E19050" t="inlineStr"/>
      <c r="F19050" t="inlineStr"/>
      <c r="G19050" t="inlineStr">
        <is>
          <t>vtkplotter</t>
        </is>
      </c>
      <c r="H19050" t="inlineStr"/>
    </row>
    <row r="19051">
      <c r="A19051" t="inlineStr">
        <is>
          <t>scan-build</t>
        </is>
      </c>
      <c r="B19051" t="inlineStr">
        <is>
          <t>34e03511c7d09b0ede20eb7c267650219c2b6052</t>
        </is>
      </c>
      <c r="C19051" t="inlineStr">
        <is>
          <t>2017-08-09 10:52:56+00:00</t>
        </is>
      </c>
      <c r="D19051" t="inlineStr">
        <is>
          <t>add</t>
        </is>
      </c>
      <c r="E19051" t="inlineStr">
        <is>
          <t>typing</t>
        </is>
      </c>
      <c r="F19051" t="inlineStr"/>
      <c r="G19051" t="inlineStr"/>
      <c r="H19051" t="inlineStr"/>
    </row>
    <row r="19052">
      <c r="A19052" t="inlineStr">
        <is>
          <t>scan-build</t>
        </is>
      </c>
      <c r="B19052" t="inlineStr">
        <is>
          <t>f0bfbf40de8928331a4597e0151e8d62f9cbd569</t>
        </is>
      </c>
      <c r="C19052" t="inlineStr">
        <is>
          <t>2018-07-24 10:57:53+00:00</t>
        </is>
      </c>
      <c r="D19052" t="inlineStr">
        <is>
          <t>verchange</t>
        </is>
      </c>
      <c r="E19052" t="inlineStr">
        <is>
          <t>typing</t>
        </is>
      </c>
      <c r="F19052" t="inlineStr"/>
      <c r="G19052" t="inlineStr">
        <is>
          <t>typing</t>
        </is>
      </c>
      <c r="H19052" t="inlineStr"/>
    </row>
    <row r="19053">
      <c r="A19053" t="inlineStr">
        <is>
          <t>scan-build</t>
        </is>
      </c>
      <c r="B19053" t="inlineStr">
        <is>
          <t>947f8721ab1dc675d7e44cc981715342ef377751</t>
        </is>
      </c>
      <c r="C19053" t="inlineStr">
        <is>
          <t>2019-07-10 10:40:38+00:00</t>
        </is>
      </c>
      <c r="D19053" t="inlineStr">
        <is>
          <t>verchange</t>
        </is>
      </c>
      <c r="E19053" t="inlineStr">
        <is>
          <t>typing</t>
        </is>
      </c>
      <c r="F19053" t="inlineStr"/>
      <c r="G19053" t="inlineStr">
        <is>
          <t>typing</t>
        </is>
      </c>
      <c r="H19053" t="inlineStr"/>
    </row>
    <row r="19054">
      <c r="A19054" t="inlineStr">
        <is>
          <t>scan-build</t>
        </is>
      </c>
      <c r="B19054" t="inlineStr">
        <is>
          <t>fddb84945c7ca847acfe1cf6de42ccf4276fce7c</t>
        </is>
      </c>
      <c r="C19054" t="inlineStr">
        <is>
          <t>2020-02-23 07:28:35+00:00</t>
        </is>
      </c>
      <c r="D19054" t="inlineStr">
        <is>
          <t>verchange</t>
        </is>
      </c>
      <c r="E19054" t="inlineStr">
        <is>
          <t>typing</t>
        </is>
      </c>
      <c r="F19054" t="inlineStr"/>
      <c r="G19054" t="inlineStr">
        <is>
          <t>typing</t>
        </is>
      </c>
      <c r="H19054" t="inlineStr"/>
    </row>
    <row r="19055">
      <c r="A19055" t="inlineStr">
        <is>
          <t>django-radius</t>
        </is>
      </c>
      <c r="B19055" t="inlineStr">
        <is>
          <t>8a76138406dcbf014f53c6b9bc8fd04cb3719abb</t>
        </is>
      </c>
      <c r="C19055" t="inlineStr">
        <is>
          <t>2019-09-15 16:06:46+00:00</t>
        </is>
      </c>
      <c r="D19055" t="inlineStr">
        <is>
          <t>add</t>
        </is>
      </c>
      <c r="E19055" t="inlineStr">
        <is>
          <t>future</t>
        </is>
      </c>
      <c r="F19055">
        <f>=0.16.0</f>
        <v/>
      </c>
      <c r="G19055" t="inlineStr"/>
      <c r="H19055" t="inlineStr"/>
    </row>
    <row r="19056">
      <c r="A19056" t="inlineStr">
        <is>
          <t>python-brick-cinderclient-ext</t>
        </is>
      </c>
      <c r="B19056" t="inlineStr">
        <is>
          <t>de6a13f33f87415610526781b511c9dfec8f8ad7</t>
        </is>
      </c>
      <c r="C19056" t="inlineStr">
        <is>
          <t>2016-09-01 15:52:35+00:00</t>
        </is>
      </c>
      <c r="D19056" t="inlineStr">
        <is>
          <t>verchange</t>
        </is>
      </c>
      <c r="E19056" t="inlineStr">
        <is>
          <t>pbr</t>
        </is>
      </c>
      <c r="F19056" t="inlineStr">
        <is>
          <t>&gt;=1.6</t>
        </is>
      </c>
      <c r="G19056" t="inlineStr">
        <is>
          <t>pbr</t>
        </is>
      </c>
      <c r="H19056" t="inlineStr">
        <is>
          <t>&gt;=1.6</t>
        </is>
      </c>
    </row>
    <row r="19057">
      <c r="A19057" t="inlineStr">
        <is>
          <t>python-brick-cinderclient-ext</t>
        </is>
      </c>
      <c r="B19057" t="inlineStr">
        <is>
          <t>de6a13f33f87415610526781b511c9dfec8f8ad7</t>
        </is>
      </c>
      <c r="C19057" t="inlineStr">
        <is>
          <t>2016-09-01 15:52:35+00:00</t>
        </is>
      </c>
      <c r="D19057" t="inlineStr">
        <is>
          <t>verchange</t>
        </is>
      </c>
      <c r="E19057" t="inlineStr">
        <is>
          <t>os-brick</t>
        </is>
      </c>
      <c r="F19057" t="inlineStr">
        <is>
          <t>!=1.6.0;&gt;=1.3.0</t>
        </is>
      </c>
      <c r="G19057" t="inlineStr">
        <is>
          <t>os-brick</t>
        </is>
      </c>
      <c r="H19057" t="inlineStr">
        <is>
          <t>&gt;=0.4.0</t>
        </is>
      </c>
    </row>
    <row r="19058">
      <c r="A19058" t="inlineStr">
        <is>
          <t>python-brick-cinderclient-ext</t>
        </is>
      </c>
      <c r="B19058" t="inlineStr">
        <is>
          <t>de6a13f33f87415610526781b511c9dfec8f8ad7</t>
        </is>
      </c>
      <c r="C19058" t="inlineStr">
        <is>
          <t>2016-09-01 15:52:35+00:00</t>
        </is>
      </c>
      <c r="D19058" t="inlineStr">
        <is>
          <t>verchange</t>
        </is>
      </c>
      <c r="E19058" t="inlineStr">
        <is>
          <t>python-cinderclient</t>
        </is>
      </c>
      <c r="F19058" t="inlineStr">
        <is>
          <t>&gt;=1.6.0;!=1.7.1;!=1.7.0</t>
        </is>
      </c>
      <c r="G19058" t="inlineStr">
        <is>
          <t>python-cinderclient</t>
        </is>
      </c>
      <c r="H19058" t="inlineStr">
        <is>
          <t>&gt;=1.3.1</t>
        </is>
      </c>
    </row>
    <row r="19059">
      <c r="A19059" t="inlineStr">
        <is>
          <t>python-brick-cinderclient-ext</t>
        </is>
      </c>
      <c r="B19059" t="inlineStr">
        <is>
          <t>63a3014dec7932437a579e8cb4ba4be79609c14c</t>
        </is>
      </c>
      <c r="C19059" t="inlineStr">
        <is>
          <t>2017-01-25 09:44:15+00:00</t>
        </is>
      </c>
      <c r="D19059" t="inlineStr">
        <is>
          <t>verchange</t>
        </is>
      </c>
      <c r="E19059" t="inlineStr">
        <is>
          <t>pbr</t>
        </is>
      </c>
      <c r="F19059" t="inlineStr">
        <is>
          <t>&gt;=1.8</t>
        </is>
      </c>
      <c r="G19059" t="inlineStr">
        <is>
          <t>pbr</t>
        </is>
      </c>
      <c r="H19059" t="inlineStr">
        <is>
          <t>&gt;=1.6</t>
        </is>
      </c>
    </row>
    <row r="19060">
      <c r="A19060" t="inlineStr">
        <is>
          <t>python-brick-cinderclient-ext</t>
        </is>
      </c>
      <c r="B19060" t="inlineStr">
        <is>
          <t>63a3014dec7932437a579e8cb4ba4be79609c14c</t>
        </is>
      </c>
      <c r="C19060" t="inlineStr">
        <is>
          <t>2017-01-25 09:44:15+00:00</t>
        </is>
      </c>
      <c r="D19060" t="inlineStr">
        <is>
          <t>verchange</t>
        </is>
      </c>
      <c r="E19060" t="inlineStr">
        <is>
          <t>os-brick</t>
        </is>
      </c>
      <c r="F19060" t="inlineStr">
        <is>
          <t>&gt;=1.8.0</t>
        </is>
      </c>
      <c r="G19060" t="inlineStr">
        <is>
          <t>os-brick</t>
        </is>
      </c>
      <c r="H19060" t="inlineStr">
        <is>
          <t>!=1.6.0;&gt;=1.3.0</t>
        </is>
      </c>
    </row>
    <row r="19061">
      <c r="A19061" t="inlineStr">
        <is>
          <t>python-brick-cinderclient-ext</t>
        </is>
      </c>
      <c r="B19061" t="inlineStr">
        <is>
          <t>63a3014dec7932437a579e8cb4ba4be79609c14c</t>
        </is>
      </c>
      <c r="C19061" t="inlineStr">
        <is>
          <t>2017-01-25 09:44:15+00:00</t>
        </is>
      </c>
      <c r="D19061" t="inlineStr">
        <is>
          <t>add</t>
        </is>
      </c>
      <c r="E19061" t="inlineStr">
        <is>
          <t>oslo.concurrency</t>
        </is>
      </c>
      <c r="F19061" t="inlineStr">
        <is>
          <t>&gt;=3.8.0</t>
        </is>
      </c>
      <c r="G19061" t="inlineStr"/>
      <c r="H19061" t="inlineStr"/>
    </row>
    <row r="19062">
      <c r="A19062" t="inlineStr">
        <is>
          <t>python-brick-cinderclient-ext</t>
        </is>
      </c>
      <c r="B19062" t="inlineStr">
        <is>
          <t>e8e7463ce4e62793706bc41b997c92882b0eb00f</t>
        </is>
      </c>
      <c r="C19062" t="inlineStr">
        <is>
          <t>2017-03-21 21:26:42+00:00</t>
        </is>
      </c>
      <c r="D19062" t="inlineStr">
        <is>
          <t>verchange</t>
        </is>
      </c>
      <c r="E19062" t="inlineStr">
        <is>
          <t>pbr</t>
        </is>
      </c>
      <c r="F19062" t="inlineStr">
        <is>
          <t>&gt;=2.0.0</t>
        </is>
      </c>
      <c r="G19062" t="inlineStr">
        <is>
          <t>pbr</t>
        </is>
      </c>
      <c r="H19062" t="inlineStr">
        <is>
          <t>&gt;=1.8</t>
        </is>
      </c>
    </row>
    <row r="19063">
      <c r="A19063" t="inlineStr">
        <is>
          <t>python-brick-cinderclient-ext</t>
        </is>
      </c>
      <c r="B19063" t="inlineStr">
        <is>
          <t>e8e7463ce4e62793706bc41b997c92882b0eb00f</t>
        </is>
      </c>
      <c r="C19063" t="inlineStr">
        <is>
          <t>2017-03-21 21:26:42+00:00</t>
        </is>
      </c>
      <c r="D19063" t="inlineStr">
        <is>
          <t>verchange</t>
        </is>
      </c>
      <c r="E19063" t="inlineStr">
        <is>
          <t>python-cinderclient</t>
        </is>
      </c>
      <c r="F19063" t="inlineStr">
        <is>
          <t>&gt;=2.0.1</t>
        </is>
      </c>
      <c r="G19063" t="inlineStr">
        <is>
          <t>python-cinderclient</t>
        </is>
      </c>
      <c r="H19063" t="inlineStr">
        <is>
          <t>&gt;=1.6.0;!=1.7.1;!=1.7.0</t>
        </is>
      </c>
    </row>
    <row r="19064">
      <c r="A19064" t="inlineStr">
        <is>
          <t>python-brick-cinderclient-ext</t>
        </is>
      </c>
      <c r="B19064" t="inlineStr">
        <is>
          <t>a03d5348b4b6855755223349e4054ed9d3146774</t>
        </is>
      </c>
      <c r="C19064" t="inlineStr">
        <is>
          <t>2017-07-26 18:44:33+00:00</t>
        </is>
      </c>
      <c r="D19064" t="inlineStr">
        <is>
          <t>verchange</t>
        </is>
      </c>
      <c r="E19064" t="inlineStr">
        <is>
          <t>pbr</t>
        </is>
      </c>
      <c r="F19064" t="inlineStr">
        <is>
          <t>&gt;=2.0.0;!=2.1.0</t>
        </is>
      </c>
      <c r="G19064" t="inlineStr">
        <is>
          <t>pbr</t>
        </is>
      </c>
      <c r="H19064" t="inlineStr">
        <is>
          <t>&gt;=2.0.0</t>
        </is>
      </c>
    </row>
    <row r="19065">
      <c r="A19065" t="inlineStr">
        <is>
          <t>python-brick-cinderclient-ext</t>
        </is>
      </c>
      <c r="B19065" t="inlineStr">
        <is>
          <t>a03d5348b4b6855755223349e4054ed9d3146774</t>
        </is>
      </c>
      <c r="C19065" t="inlineStr">
        <is>
          <t>2017-07-26 18:44:33+00:00</t>
        </is>
      </c>
      <c r="D19065" t="inlineStr">
        <is>
          <t>verchange</t>
        </is>
      </c>
      <c r="E19065" t="inlineStr">
        <is>
          <t>os-brick</t>
        </is>
      </c>
      <c r="F19065" t="inlineStr">
        <is>
          <t>&gt;=1.15.1</t>
        </is>
      </c>
      <c r="G19065" t="inlineStr">
        <is>
          <t>os-brick</t>
        </is>
      </c>
      <c r="H19065" t="inlineStr">
        <is>
          <t>&gt;=1.8.0</t>
        </is>
      </c>
    </row>
    <row r="19066">
      <c r="A19066" t="inlineStr">
        <is>
          <t>python-brick-cinderclient-ext</t>
        </is>
      </c>
      <c r="B19066" t="inlineStr">
        <is>
          <t>a03d5348b4b6855755223349e4054ed9d3146774</t>
        </is>
      </c>
      <c r="C19066" t="inlineStr">
        <is>
          <t>2017-07-26 18:44:33+00:00</t>
        </is>
      </c>
      <c r="D19066" t="inlineStr">
        <is>
          <t>verchange</t>
        </is>
      </c>
      <c r="E19066" t="inlineStr">
        <is>
          <t>python-cinderclient</t>
        </is>
      </c>
      <c r="F19066" t="inlineStr">
        <is>
          <t>&gt;=3.0.0</t>
        </is>
      </c>
      <c r="G19066" t="inlineStr">
        <is>
          <t>python-cinderclient</t>
        </is>
      </c>
      <c r="H19066" t="inlineStr">
        <is>
          <t>&gt;=2.0.1</t>
        </is>
      </c>
    </row>
    <row r="19067">
      <c r="A19067" t="inlineStr">
        <is>
          <t>python-brick-cinderclient-ext</t>
        </is>
      </c>
      <c r="B19067" t="inlineStr">
        <is>
          <t>17e94f506b18ff1354ce8938467e31f6ae867c35</t>
        </is>
      </c>
      <c r="C19067" t="inlineStr">
        <is>
          <t>2017-11-28 21:29:50+00:00</t>
        </is>
      </c>
      <c r="D19067" t="inlineStr">
        <is>
          <t>verchange</t>
        </is>
      </c>
      <c r="E19067" t="inlineStr">
        <is>
          <t>oslo.concurrency</t>
        </is>
      </c>
      <c r="F19067" t="inlineStr">
        <is>
          <t>&gt;=3.20.0</t>
        </is>
      </c>
      <c r="G19067" t="inlineStr">
        <is>
          <t>oslo.concurrency</t>
        </is>
      </c>
      <c r="H19067" t="inlineStr">
        <is>
          <t>&gt;=3.8.0</t>
        </is>
      </c>
    </row>
    <row r="19068">
      <c r="A19068" t="inlineStr">
        <is>
          <t>python-brick-cinderclient-ext</t>
        </is>
      </c>
      <c r="B19068" t="inlineStr">
        <is>
          <t>17e94f506b18ff1354ce8938467e31f6ae867c35</t>
        </is>
      </c>
      <c r="C19068" t="inlineStr">
        <is>
          <t>2017-11-28 21:29:50+00:00</t>
        </is>
      </c>
      <c r="D19068" t="inlineStr">
        <is>
          <t>verchange</t>
        </is>
      </c>
      <c r="E19068" t="inlineStr">
        <is>
          <t>os-brick</t>
        </is>
      </c>
      <c r="F19068" t="inlineStr">
        <is>
          <t>&gt;=1.15.2</t>
        </is>
      </c>
      <c r="G19068" t="inlineStr">
        <is>
          <t>os-brick</t>
        </is>
      </c>
      <c r="H19068" t="inlineStr">
        <is>
          <t>&gt;=1.15.1</t>
        </is>
      </c>
    </row>
    <row r="19069">
      <c r="A19069" t="inlineStr">
        <is>
          <t>python-brick-cinderclient-ext</t>
        </is>
      </c>
      <c r="B19069" t="inlineStr">
        <is>
          <t>17e94f506b18ff1354ce8938467e31f6ae867c35</t>
        </is>
      </c>
      <c r="C19069" t="inlineStr">
        <is>
          <t>2017-11-28 21:29:50+00:00</t>
        </is>
      </c>
      <c r="D19069" t="inlineStr">
        <is>
          <t>verchange</t>
        </is>
      </c>
      <c r="E19069" t="inlineStr">
        <is>
          <t>python-cinderclient</t>
        </is>
      </c>
      <c r="F19069" t="inlineStr">
        <is>
          <t>&gt;=3.2.0</t>
        </is>
      </c>
      <c r="G19069" t="inlineStr">
        <is>
          <t>python-cinderclient</t>
        </is>
      </c>
      <c r="H19069" t="inlineStr">
        <is>
          <t>&gt;=3.0.0</t>
        </is>
      </c>
    </row>
    <row r="19070">
      <c r="A19070" t="inlineStr">
        <is>
          <t>python-brick-cinderclient-ext</t>
        </is>
      </c>
      <c r="B19070" t="inlineStr">
        <is>
          <t>bf4d0ca25b0917dbe52c4a17e6603fa2f0b583e1</t>
        </is>
      </c>
      <c r="C19070" t="inlineStr">
        <is>
          <t>2018-01-08 15:40:05+00:00</t>
        </is>
      </c>
      <c r="D19070" t="inlineStr">
        <is>
          <t>verchange</t>
        </is>
      </c>
      <c r="E19070" t="inlineStr">
        <is>
          <t>os-brick</t>
        </is>
      </c>
      <c r="F19070" t="inlineStr">
        <is>
          <t>&gt;=2.1.1</t>
        </is>
      </c>
      <c r="G19070" t="inlineStr">
        <is>
          <t>os-brick</t>
        </is>
      </c>
      <c r="H19070" t="inlineStr">
        <is>
          <t>&gt;=1.15.2</t>
        </is>
      </c>
    </row>
    <row r="19071">
      <c r="A19071" t="inlineStr">
        <is>
          <t>python-brick-cinderclient-ext</t>
        </is>
      </c>
      <c r="B19071" t="inlineStr">
        <is>
          <t>bf4d0ca25b0917dbe52c4a17e6603fa2f0b583e1</t>
        </is>
      </c>
      <c r="C19071" t="inlineStr">
        <is>
          <t>2018-01-08 15:40:05+00:00</t>
        </is>
      </c>
      <c r="D19071" t="inlineStr">
        <is>
          <t>verchange</t>
        </is>
      </c>
      <c r="E19071" t="inlineStr">
        <is>
          <t>python-cinderclient</t>
        </is>
      </c>
      <c r="F19071" t="inlineStr">
        <is>
          <t>&gt;=3.3.0</t>
        </is>
      </c>
      <c r="G19071" t="inlineStr">
        <is>
          <t>python-cinderclient</t>
        </is>
      </c>
      <c r="H19071" t="inlineStr">
        <is>
          <t>&gt;=3.2.0</t>
        </is>
      </c>
    </row>
    <row r="19072">
      <c r="A19072" t="inlineStr">
        <is>
          <t>python-brick-cinderclient-ext</t>
        </is>
      </c>
      <c r="B19072" t="inlineStr">
        <is>
          <t>0dd07cfa1959b110425d60147d5f8b247a322bdf</t>
        </is>
      </c>
      <c r="C19072" t="inlineStr">
        <is>
          <t>2018-01-24 21:51:56+00:00</t>
        </is>
      </c>
      <c r="D19072" t="inlineStr">
        <is>
          <t>verchange</t>
        </is>
      </c>
      <c r="E19072" t="inlineStr">
        <is>
          <t>oslo.concurrency</t>
        </is>
      </c>
      <c r="F19072" t="inlineStr">
        <is>
          <t>&gt;=3.25.0</t>
        </is>
      </c>
      <c r="G19072" t="inlineStr">
        <is>
          <t>oslo.concurrency</t>
        </is>
      </c>
      <c r="H19072" t="inlineStr">
        <is>
          <t>&gt;=3.20.0</t>
        </is>
      </c>
    </row>
    <row r="19073">
      <c r="A19073" t="inlineStr">
        <is>
          <t>python-brick-cinderclient-ext</t>
        </is>
      </c>
      <c r="B19073" t="inlineStr">
        <is>
          <t>0dd07cfa1959b110425d60147d5f8b247a322bdf</t>
        </is>
      </c>
      <c r="C19073" t="inlineStr">
        <is>
          <t>2018-01-24 21:51:56+00:00</t>
        </is>
      </c>
      <c r="D19073" t="inlineStr">
        <is>
          <t>verchange</t>
        </is>
      </c>
      <c r="E19073" t="inlineStr">
        <is>
          <t>os-brick</t>
        </is>
      </c>
      <c r="F19073" t="inlineStr">
        <is>
          <t>&gt;=2.2.0</t>
        </is>
      </c>
      <c r="G19073" t="inlineStr">
        <is>
          <t>os-brick</t>
        </is>
      </c>
      <c r="H19073" t="inlineStr">
        <is>
          <t>&gt;=2.1.1</t>
        </is>
      </c>
    </row>
    <row r="19074">
      <c r="A19074" t="inlineStr">
        <is>
          <t>python-brick-cinderclient-ext</t>
        </is>
      </c>
      <c r="B19074" t="inlineStr">
        <is>
          <t>ca2a0e4db6e12c2ef861c5a7ed0c0c2498f50015</t>
        </is>
      </c>
      <c r="C19074" t="inlineStr">
        <is>
          <t>2018-06-11 17:12:17+00:00</t>
        </is>
      </c>
      <c r="D19074" t="inlineStr">
        <is>
          <t>verchange</t>
        </is>
      </c>
      <c r="E19074" t="inlineStr">
        <is>
          <t>oslo.concurrency</t>
        </is>
      </c>
      <c r="F19074" t="inlineStr">
        <is>
          <t>&gt;=3.26.0</t>
        </is>
      </c>
      <c r="G19074" t="inlineStr">
        <is>
          <t>oslo.concurrency</t>
        </is>
      </c>
      <c r="H19074" t="inlineStr">
        <is>
          <t>&gt;=3.25.0</t>
        </is>
      </c>
    </row>
    <row r="19075">
      <c r="A19075" t="inlineStr">
        <is>
          <t>python-brick-cinderclient-ext</t>
        </is>
      </c>
      <c r="B19075" t="inlineStr">
        <is>
          <t>ca2a0e4db6e12c2ef861c5a7ed0c0c2498f50015</t>
        </is>
      </c>
      <c r="C19075" t="inlineStr">
        <is>
          <t>2018-06-11 17:12:17+00:00</t>
        </is>
      </c>
      <c r="D19075" t="inlineStr">
        <is>
          <t>verchange</t>
        </is>
      </c>
      <c r="E19075" t="inlineStr">
        <is>
          <t>os-brick</t>
        </is>
      </c>
      <c r="F19075" t="inlineStr">
        <is>
          <t>&gt;=2.5.0</t>
        </is>
      </c>
      <c r="G19075" t="inlineStr">
        <is>
          <t>os-brick</t>
        </is>
      </c>
      <c r="H19075" t="inlineStr">
        <is>
          <t>&gt;=2.2.0</t>
        </is>
      </c>
    </row>
    <row r="19076">
      <c r="A19076" t="inlineStr">
        <is>
          <t>python-brick-cinderclient-ext</t>
        </is>
      </c>
      <c r="B19076" t="inlineStr">
        <is>
          <t>4dd6b351ba6448e6fbdc9654c12eca038f0f8cbb</t>
        </is>
      </c>
      <c r="C19076" t="inlineStr">
        <is>
          <t>2019-04-12 23:45:45+00:00</t>
        </is>
      </c>
      <c r="D19076" t="inlineStr">
        <is>
          <t>verchange</t>
        </is>
      </c>
      <c r="E19076" t="inlineStr">
        <is>
          <t>os-brick</t>
        </is>
      </c>
      <c r="F19076" t="inlineStr">
        <is>
          <t>&gt;=1.15.2</t>
        </is>
      </c>
      <c r="G19076" t="inlineStr">
        <is>
          <t>os-brick</t>
        </is>
      </c>
      <c r="H19076" t="inlineStr">
        <is>
          <t>&gt;=1.15.1</t>
        </is>
      </c>
    </row>
    <row r="19077">
      <c r="A19077" t="inlineStr">
        <is>
          <t>python-brick-cinderclient-ext</t>
        </is>
      </c>
      <c r="B19077" t="inlineStr">
        <is>
          <t>4dd6b351ba6448e6fbdc9654c12eca038f0f8cbb</t>
        </is>
      </c>
      <c r="C19077" t="inlineStr">
        <is>
          <t>2019-04-12 23:45:45+00:00</t>
        </is>
      </c>
      <c r="D19077" t="inlineStr">
        <is>
          <t>verchange</t>
        </is>
      </c>
      <c r="E19077" t="inlineStr">
        <is>
          <t>python-cinderclient</t>
        </is>
      </c>
      <c r="F19077" t="inlineStr">
        <is>
          <t>&gt;=3.1.0</t>
        </is>
      </c>
      <c r="G19077" t="inlineStr">
        <is>
          <t>python-cinderclient</t>
        </is>
      </c>
      <c r="H19077" t="inlineStr">
        <is>
          <t>&gt;=3.0.0</t>
        </is>
      </c>
    </row>
    <row r="19078">
      <c r="A19078" t="inlineStr">
        <is>
          <t>python-brick-cinderclient-ext</t>
        </is>
      </c>
      <c r="B19078" t="inlineStr">
        <is>
          <t>b2e33001c5cdd2ce28c89bdb14e7c169d016915d</t>
        </is>
      </c>
      <c r="C19078" t="inlineStr">
        <is>
          <t>2021-03-08 11:42:18+00:00</t>
        </is>
      </c>
      <c r="D19078" t="inlineStr">
        <is>
          <t>verchange</t>
        </is>
      </c>
      <c r="E19078" t="inlineStr">
        <is>
          <t>pbr</t>
        </is>
      </c>
      <c r="F19078" t="inlineStr">
        <is>
          <t>&gt;=5.5.0</t>
        </is>
      </c>
      <c r="G19078" t="inlineStr">
        <is>
          <t>pbr</t>
        </is>
      </c>
      <c r="H19078" t="inlineStr">
        <is>
          <t>&gt;=2.0.0;!=2.1.0</t>
        </is>
      </c>
    </row>
    <row r="19079">
      <c r="A19079" t="inlineStr">
        <is>
          <t>python-brick-cinderclient-ext</t>
        </is>
      </c>
      <c r="B19079" t="inlineStr">
        <is>
          <t>b2e33001c5cdd2ce28c89bdb14e7c169d016915d</t>
        </is>
      </c>
      <c r="C19079" t="inlineStr">
        <is>
          <t>2021-03-08 11:42:18+00:00</t>
        </is>
      </c>
      <c r="D19079" t="inlineStr">
        <is>
          <t>verchange</t>
        </is>
      </c>
      <c r="E19079" t="inlineStr">
        <is>
          <t>os-brick</t>
        </is>
      </c>
      <c r="F19079" t="inlineStr">
        <is>
          <t>&gt;=4.0.0</t>
        </is>
      </c>
      <c r="G19079" t="inlineStr">
        <is>
          <t>os-brick</t>
        </is>
      </c>
      <c r="H19079" t="inlineStr">
        <is>
          <t>&gt;=2.5.0</t>
        </is>
      </c>
    </row>
    <row r="19080">
      <c r="A19080" t="inlineStr">
        <is>
          <t>python-brick-cinderclient-ext</t>
        </is>
      </c>
      <c r="B19080" t="inlineStr">
        <is>
          <t>b2e33001c5cdd2ce28c89bdb14e7c169d016915d</t>
        </is>
      </c>
      <c r="C19080" t="inlineStr">
        <is>
          <t>2021-03-08 11:42:18+00:00</t>
        </is>
      </c>
      <c r="D19080" t="inlineStr">
        <is>
          <t>verchange</t>
        </is>
      </c>
      <c r="E19080" t="inlineStr">
        <is>
          <t>python-cinderclient</t>
        </is>
      </c>
      <c r="F19080" t="inlineStr">
        <is>
          <t>&gt;=7.2.0</t>
        </is>
      </c>
      <c r="G19080" t="inlineStr">
        <is>
          <t>python-cinderclient</t>
        </is>
      </c>
      <c r="H19080" t="inlineStr">
        <is>
          <t>&gt;=3.3.0</t>
        </is>
      </c>
    </row>
    <row r="19081">
      <c r="A19081" t="inlineStr">
        <is>
          <t>python-brick-cinderclient-ext</t>
        </is>
      </c>
      <c r="B19081" t="inlineStr">
        <is>
          <t>17dc36a20a9ccad7af6129e8171ee2c9c263a40f</t>
        </is>
      </c>
      <c r="C19081" t="inlineStr">
        <is>
          <t>2021-03-11 10:24:23+00:00</t>
        </is>
      </c>
      <c r="D19081" t="inlineStr">
        <is>
          <t>verchange</t>
        </is>
      </c>
      <c r="E19081" t="inlineStr">
        <is>
          <t>os-brick</t>
        </is>
      </c>
      <c r="F19081" t="inlineStr">
        <is>
          <t>&gt;=3.0.1</t>
        </is>
      </c>
      <c r="G19081" t="inlineStr">
        <is>
          <t>os-brick</t>
        </is>
      </c>
      <c r="H19081" t="inlineStr">
        <is>
          <t>&gt;=2.5.0</t>
        </is>
      </c>
    </row>
    <row r="19082">
      <c r="A19082" t="inlineStr">
        <is>
          <t>python-brick-cinderclient-ext</t>
        </is>
      </c>
      <c r="B19082" t="inlineStr">
        <is>
          <t>17dc36a20a9ccad7af6129e8171ee2c9c263a40f</t>
        </is>
      </c>
      <c r="C19082" t="inlineStr">
        <is>
          <t>2021-03-11 10:24:23+00:00</t>
        </is>
      </c>
      <c r="D19082" t="inlineStr">
        <is>
          <t>verchange</t>
        </is>
      </c>
      <c r="E19082" t="inlineStr">
        <is>
          <t>python-cinderclient</t>
        </is>
      </c>
      <c r="F19082" t="inlineStr">
        <is>
          <t>&gt;=7.0.0</t>
        </is>
      </c>
      <c r="G19082" t="inlineStr">
        <is>
          <t>python-cinderclient</t>
        </is>
      </c>
      <c r="H19082" t="inlineStr">
        <is>
          <t>&gt;=3.3.0</t>
        </is>
      </c>
    </row>
    <row r="19083">
      <c r="A19083" t="inlineStr">
        <is>
          <t>python-brick-cinderclient-ext</t>
        </is>
      </c>
      <c r="B19083" t="inlineStr">
        <is>
          <t>e008ceef79e9424357b2cf63f86a0783399687c2</t>
        </is>
      </c>
      <c r="C19083" t="inlineStr">
        <is>
          <t>2021-03-15 08:39:21+00:00</t>
        </is>
      </c>
      <c r="D19083" t="inlineStr">
        <is>
          <t>verchange</t>
        </is>
      </c>
      <c r="E19083" t="inlineStr">
        <is>
          <t>oslo.concurrency</t>
        </is>
      </c>
      <c r="F19083" t="inlineStr">
        <is>
          <t>&gt;=4.4.0</t>
        </is>
      </c>
      <c r="G19083" t="inlineStr">
        <is>
          <t>oslo.concurrency</t>
        </is>
      </c>
      <c r="H19083" t="inlineStr">
        <is>
          <t>&gt;=3.26.0</t>
        </is>
      </c>
    </row>
    <row r="19084">
      <c r="A19084" t="inlineStr">
        <is>
          <t>python-brick-cinderclient-ext</t>
        </is>
      </c>
      <c r="B19084" t="inlineStr">
        <is>
          <t>e008ceef79e9424357b2cf63f86a0783399687c2</t>
        </is>
      </c>
      <c r="C19084" t="inlineStr">
        <is>
          <t>2021-03-15 08:39:21+00:00</t>
        </is>
      </c>
      <c r="D19084" t="inlineStr">
        <is>
          <t>verchange</t>
        </is>
      </c>
      <c r="E19084" t="inlineStr">
        <is>
          <t>pbr</t>
        </is>
      </c>
      <c r="F19084" t="inlineStr">
        <is>
          <t>&gt;=5.5.1</t>
        </is>
      </c>
      <c r="G19084" t="inlineStr">
        <is>
          <t>pbr</t>
        </is>
      </c>
      <c r="H19084" t="inlineStr">
        <is>
          <t>&gt;=5.5.0</t>
        </is>
      </c>
    </row>
    <row r="19085">
      <c r="A19085" t="inlineStr">
        <is>
          <t>python-brick-cinderclient-ext</t>
        </is>
      </c>
      <c r="B19085" t="inlineStr">
        <is>
          <t>e008ceef79e9424357b2cf63f86a0783399687c2</t>
        </is>
      </c>
      <c r="C19085" t="inlineStr">
        <is>
          <t>2021-03-15 08:39:21+00:00</t>
        </is>
      </c>
      <c r="D19085" t="inlineStr">
        <is>
          <t>verchange</t>
        </is>
      </c>
      <c r="E19085" t="inlineStr">
        <is>
          <t>os-brick</t>
        </is>
      </c>
      <c r="F19085" t="inlineStr">
        <is>
          <t>&gt;=4.3.0</t>
        </is>
      </c>
      <c r="G19085" t="inlineStr">
        <is>
          <t>os-brick</t>
        </is>
      </c>
      <c r="H19085" t="inlineStr">
        <is>
          <t>&gt;=4.0.0</t>
        </is>
      </c>
    </row>
    <row r="19086">
      <c r="A19086" t="inlineStr">
        <is>
          <t>python-brick-cinderclient-ext</t>
        </is>
      </c>
      <c r="B19086" t="inlineStr">
        <is>
          <t>e008ceef79e9424357b2cf63f86a0783399687c2</t>
        </is>
      </c>
      <c r="C19086" t="inlineStr">
        <is>
          <t>2021-03-15 08:39:21+00:00</t>
        </is>
      </c>
      <c r="D19086" t="inlineStr">
        <is>
          <t>verchange</t>
        </is>
      </c>
      <c r="E19086" t="inlineStr">
        <is>
          <t>python-cinderclient</t>
        </is>
      </c>
      <c r="F19086" t="inlineStr">
        <is>
          <t>&gt;=7.3.0</t>
        </is>
      </c>
      <c r="G19086" t="inlineStr">
        <is>
          <t>python-cinderclient</t>
        </is>
      </c>
      <c r="H19086" t="inlineStr">
        <is>
          <t>&gt;=7.2.0</t>
        </is>
      </c>
    </row>
    <row r="19087">
      <c r="A19087" t="inlineStr">
        <is>
          <t>python-brick-cinderclient-ext</t>
        </is>
      </c>
      <c r="B19087" t="inlineStr">
        <is>
          <t>8951feb3feed09ee687470e621adaac0dcd9e8e1</t>
        </is>
      </c>
      <c r="C19087" t="inlineStr">
        <is>
          <t>2021-04-08 10:50:01+00:00</t>
        </is>
      </c>
      <c r="D19087" t="inlineStr">
        <is>
          <t>verchange</t>
        </is>
      </c>
      <c r="E19087" t="inlineStr">
        <is>
          <t>os-brick</t>
        </is>
      </c>
      <c r="F19087" t="inlineStr">
        <is>
          <t>&gt;=2.10.0</t>
        </is>
      </c>
      <c r="G19087" t="inlineStr">
        <is>
          <t>os-brick</t>
        </is>
      </c>
      <c r="H19087" t="inlineStr">
        <is>
          <t>&gt;=2.5.0</t>
        </is>
      </c>
    </row>
    <row r="19088">
      <c r="A19088" t="inlineStr">
        <is>
          <t>python-brick-cinderclient-ext</t>
        </is>
      </c>
      <c r="B19088" t="inlineStr">
        <is>
          <t>8951feb3feed09ee687470e621adaac0dcd9e8e1</t>
        </is>
      </c>
      <c r="C19088" t="inlineStr">
        <is>
          <t>2021-04-08 10:50:01+00:00</t>
        </is>
      </c>
      <c r="D19088" t="inlineStr">
        <is>
          <t>verchange</t>
        </is>
      </c>
      <c r="E19088" t="inlineStr">
        <is>
          <t>python-cinderclient</t>
        </is>
      </c>
      <c r="F19088" t="inlineStr">
        <is>
          <t>&gt;=5.0.0</t>
        </is>
      </c>
      <c r="G19088" t="inlineStr">
        <is>
          <t>python-cinderclient</t>
        </is>
      </c>
      <c r="H19088" t="inlineStr">
        <is>
          <t>&gt;=3.3.0</t>
        </is>
      </c>
    </row>
    <row r="19089">
      <c r="A19089" t="inlineStr">
        <is>
          <t>TemPy</t>
        </is>
      </c>
      <c r="B19089" t="inlineStr">
        <is>
          <t>55e44ab54489f7bc07a2d225e937aad01f3c5caf</t>
        </is>
      </c>
      <c r="C19089" t="inlineStr">
        <is>
          <t>2018-06-03 10:05:07+00:00</t>
        </is>
      </c>
      <c r="D19089" t="inlineStr">
        <is>
          <t>add</t>
        </is>
      </c>
      <c r="E19089" t="inlineStr">
        <is>
          <t>mistune</t>
        </is>
      </c>
      <c r="F19089" t="inlineStr"/>
      <c r="G19089" t="inlineStr"/>
      <c r="H19089" t="inlineStr"/>
    </row>
    <row r="19090">
      <c r="A19090" t="inlineStr">
        <is>
          <t>i3-resurrect</t>
        </is>
      </c>
      <c r="B19090" t="inlineStr">
        <is>
          <t>65135b1078fa91f65199979dda36800f7361c8b3</t>
        </is>
      </c>
      <c r="C19090" t="inlineStr">
        <is>
          <t>2019-08-05 00:32:31+00:00</t>
        </is>
      </c>
      <c r="D19090" t="inlineStr">
        <is>
          <t>add</t>
        </is>
      </c>
      <c r="E19090" t="inlineStr">
        <is>
          <t>pytest</t>
        </is>
      </c>
      <c r="F19090">
        <f>=5.0.1</f>
        <v/>
      </c>
      <c r="G19090" t="inlineStr"/>
      <c r="H19090" t="inlineStr"/>
    </row>
    <row r="19091">
      <c r="A19091" t="inlineStr">
        <is>
          <t>i3-resurrect</t>
        </is>
      </c>
      <c r="B19091" t="inlineStr">
        <is>
          <t>65135b1078fa91f65199979dda36800f7361c8b3</t>
        </is>
      </c>
      <c r="C19091" t="inlineStr">
        <is>
          <t>2019-08-05 00:32:31+00:00</t>
        </is>
      </c>
      <c r="D19091" t="inlineStr">
        <is>
          <t>add</t>
        </is>
      </c>
      <c r="E19091" t="inlineStr">
        <is>
          <t>tox</t>
        </is>
      </c>
      <c r="F19091">
        <f>=3.13.2</f>
        <v/>
      </c>
      <c r="G19091" t="inlineStr"/>
      <c r="H19091" t="inlineStr"/>
    </row>
    <row r="19092">
      <c r="A19092" t="inlineStr">
        <is>
          <t>i3-resurrect</t>
        </is>
      </c>
      <c r="B19092" t="inlineStr">
        <is>
          <t>65135b1078fa91f65199979dda36800f7361c8b3</t>
        </is>
      </c>
      <c r="C19092" t="inlineStr">
        <is>
          <t>2019-08-05 00:32:31+00:00</t>
        </is>
      </c>
      <c r="D19092" t="inlineStr">
        <is>
          <t>add</t>
        </is>
      </c>
      <c r="E19092" t="inlineStr">
        <is>
          <t>pytest-cov</t>
        </is>
      </c>
      <c r="F19092">
        <f>=2.7.1</f>
        <v/>
      </c>
      <c r="G19092" t="inlineStr"/>
      <c r="H19092" t="inlineStr"/>
    </row>
    <row r="19093">
      <c r="A19093" t="inlineStr">
        <is>
          <t>i3-resurrect</t>
        </is>
      </c>
      <c r="B19093" t="inlineStr">
        <is>
          <t>65135b1078fa91f65199979dda36800f7361c8b3</t>
        </is>
      </c>
      <c r="C19093" t="inlineStr">
        <is>
          <t>2019-08-05 00:32:31+00:00</t>
        </is>
      </c>
      <c r="D19093" t="inlineStr">
        <is>
          <t>add</t>
        </is>
      </c>
      <c r="E19093" t="inlineStr">
        <is>
          <t>coveralls</t>
        </is>
      </c>
      <c r="F19093">
        <f>=1.8.2</f>
        <v/>
      </c>
      <c r="G19093" t="inlineStr"/>
      <c r="H19093" t="inlineStr"/>
    </row>
    <row r="19094">
      <c r="A19094" t="inlineStr">
        <is>
          <t>i3-resurrect</t>
        </is>
      </c>
      <c r="B19094" t="inlineStr">
        <is>
          <t>e193f4fed3a4b5794b1482b68698e9930560950e</t>
        </is>
      </c>
      <c r="C19094" t="inlineStr">
        <is>
          <t>2019-09-10 22:29:34+00:00</t>
        </is>
      </c>
      <c r="D19094" t="inlineStr">
        <is>
          <t>verchange</t>
        </is>
      </c>
      <c r="E19094" t="inlineStr">
        <is>
          <t>i3ipc</t>
        </is>
      </c>
      <c r="F19094">
        <f>=2.1.1</f>
        <v/>
      </c>
      <c r="G19094" t="inlineStr">
        <is>
          <t>i3ipc</t>
        </is>
      </c>
      <c r="H19094">
        <f>=1.7.1</f>
        <v/>
      </c>
    </row>
    <row r="19095">
      <c r="A19095" t="inlineStr">
        <is>
          <t>i3-resurrect</t>
        </is>
      </c>
      <c r="B19095" t="inlineStr">
        <is>
          <t>9b8d399a03f24ead52f2ee5e0b7f39a2735af189</t>
        </is>
      </c>
      <c r="C19095" t="inlineStr">
        <is>
          <t>2019-11-17 18:42:48+00:00</t>
        </is>
      </c>
      <c r="D19095" t="inlineStr">
        <is>
          <t>add</t>
        </is>
      </c>
      <c r="E19095" t="inlineStr">
        <is>
          <t>natsort</t>
        </is>
      </c>
      <c r="F19095">
        <f>=6.0.0</f>
        <v/>
      </c>
      <c r="G19095" t="inlineStr"/>
      <c r="H19095" t="inlineStr"/>
    </row>
    <row r="19096">
      <c r="A19096" t="inlineStr">
        <is>
          <t>i3-resurrect</t>
        </is>
      </c>
      <c r="B19096" t="inlineStr">
        <is>
          <t>9b8d399a03f24ead52f2ee5e0b7f39a2735af189</t>
        </is>
      </c>
      <c r="C19096" t="inlineStr">
        <is>
          <t>2019-11-17 18:42:48+00:00</t>
        </is>
      </c>
      <c r="D19096" t="inlineStr">
        <is>
          <t>rem</t>
        </is>
      </c>
      <c r="E19096" t="inlineStr"/>
      <c r="F19096" t="inlineStr"/>
      <c r="G19096" t="inlineStr">
        <is>
          <t>wmctrl-python3</t>
        </is>
      </c>
      <c r="H19096">
        <f>=0.3</f>
        <v/>
      </c>
    </row>
    <row r="19097">
      <c r="A19097" t="inlineStr">
        <is>
          <t>i3-resurrect</t>
        </is>
      </c>
      <c r="B19097" t="inlineStr">
        <is>
          <t>ec33bdeef63db84e90ee5ec8743308481dc05977</t>
        </is>
      </c>
      <c r="C19097" t="inlineStr">
        <is>
          <t>2020-03-18 13:13:20+00:00</t>
        </is>
      </c>
      <c r="D19097" t="inlineStr">
        <is>
          <t>verchange</t>
        </is>
      </c>
      <c r="E19097" t="inlineStr">
        <is>
          <t>six</t>
        </is>
      </c>
      <c r="F19097">
        <f>=1.12.0</f>
        <v/>
      </c>
      <c r="G19097" t="inlineStr">
        <is>
          <t>six</t>
        </is>
      </c>
      <c r="H19097">
        <f>=1.12.0</f>
        <v/>
      </c>
    </row>
    <row r="19098">
      <c r="A19098" t="inlineStr">
        <is>
          <t>i3-resurrect</t>
        </is>
      </c>
      <c r="B19098" t="inlineStr">
        <is>
          <t>ec33bdeef63db84e90ee5ec8743308481dc05977</t>
        </is>
      </c>
      <c r="C19098" t="inlineStr">
        <is>
          <t>2020-03-18 13:13:20+00:00</t>
        </is>
      </c>
      <c r="D19098" t="inlineStr">
        <is>
          <t>verchange</t>
        </is>
      </c>
      <c r="E19098" t="inlineStr">
        <is>
          <t>astroid</t>
        </is>
      </c>
      <c r="F19098">
        <f>=2.2.5</f>
        <v/>
      </c>
      <c r="G19098" t="inlineStr">
        <is>
          <t>astroid</t>
        </is>
      </c>
      <c r="H19098">
        <f>=2.2.5</f>
        <v/>
      </c>
    </row>
    <row r="19099">
      <c r="A19099" t="inlineStr">
        <is>
          <t>i3-resurrect</t>
        </is>
      </c>
      <c r="B19099" t="inlineStr">
        <is>
          <t>ec33bdeef63db84e90ee5ec8743308481dc05977</t>
        </is>
      </c>
      <c r="C19099" t="inlineStr">
        <is>
          <t>2020-03-18 13:13:20+00:00</t>
        </is>
      </c>
      <c r="D19099" t="inlineStr">
        <is>
          <t>verchange</t>
        </is>
      </c>
      <c r="E19099" t="inlineStr">
        <is>
          <t>psutil</t>
        </is>
      </c>
      <c r="F19099">
        <f>=5.6.3</f>
        <v/>
      </c>
      <c r="G19099" t="inlineStr">
        <is>
          <t>psutil</t>
        </is>
      </c>
      <c r="H19099">
        <f>=5.6.3</f>
        <v/>
      </c>
    </row>
    <row r="19100">
      <c r="A19100" t="inlineStr">
        <is>
          <t>i3-resurrect</t>
        </is>
      </c>
      <c r="B19100" t="inlineStr">
        <is>
          <t>ec33bdeef63db84e90ee5ec8743308481dc05977</t>
        </is>
      </c>
      <c r="C19100" t="inlineStr">
        <is>
          <t>2020-03-18 13:13:20+00:00</t>
        </is>
      </c>
      <c r="D19100" t="inlineStr">
        <is>
          <t>verchange</t>
        </is>
      </c>
      <c r="E19100" t="inlineStr">
        <is>
          <t>tox</t>
        </is>
      </c>
      <c r="F19100">
        <f>=3.13.2</f>
        <v/>
      </c>
      <c r="G19100" t="inlineStr">
        <is>
          <t>tox</t>
        </is>
      </c>
      <c r="H19100">
        <f>=3.13.2</f>
        <v/>
      </c>
    </row>
    <row r="19101">
      <c r="A19101" t="inlineStr">
        <is>
          <t>i3-resurrect</t>
        </is>
      </c>
      <c r="B19101" t="inlineStr">
        <is>
          <t>ec33bdeef63db84e90ee5ec8743308481dc05977</t>
        </is>
      </c>
      <c r="C19101" t="inlineStr">
        <is>
          <t>2020-03-18 13:13:20+00:00</t>
        </is>
      </c>
      <c r="D19101" t="inlineStr">
        <is>
          <t>verchange</t>
        </is>
      </c>
      <c r="E19101" t="inlineStr">
        <is>
          <t>coveralls</t>
        </is>
      </c>
      <c r="F19101">
        <f>=1.8.2</f>
        <v/>
      </c>
      <c r="G19101" t="inlineStr">
        <is>
          <t>coveralls</t>
        </is>
      </c>
      <c r="H19101">
        <f>=1.8.2</f>
        <v/>
      </c>
    </row>
    <row r="19102">
      <c r="A19102" t="inlineStr">
        <is>
          <t>i3-resurrect</t>
        </is>
      </c>
      <c r="B19102" t="inlineStr">
        <is>
          <t>ec33bdeef63db84e90ee5ec8743308481dc05977</t>
        </is>
      </c>
      <c r="C19102" t="inlineStr">
        <is>
          <t>2020-03-18 13:13:20+00:00</t>
        </is>
      </c>
      <c r="D19102" t="inlineStr">
        <is>
          <t>verchange</t>
        </is>
      </c>
      <c r="E19102" t="inlineStr">
        <is>
          <t>enum-compat</t>
        </is>
      </c>
      <c r="F19102">
        <f>=0.0.2</f>
        <v/>
      </c>
      <c r="G19102" t="inlineStr">
        <is>
          <t>enum-compat</t>
        </is>
      </c>
      <c r="H19102">
        <f>=0.0.2</f>
        <v/>
      </c>
    </row>
    <row r="19103">
      <c r="A19103" t="inlineStr">
        <is>
          <t>i3-resurrect</t>
        </is>
      </c>
      <c r="B19103" t="inlineStr">
        <is>
          <t>ec33bdeef63db84e90ee5ec8743308481dc05977</t>
        </is>
      </c>
      <c r="C19103" t="inlineStr">
        <is>
          <t>2020-03-18 13:13:20+00:00</t>
        </is>
      </c>
      <c r="D19103" t="inlineStr">
        <is>
          <t>verchange</t>
        </is>
      </c>
      <c r="E19103" t="inlineStr">
        <is>
          <t>pytest-cov</t>
        </is>
      </c>
      <c r="F19103">
        <f>=2.7.1</f>
        <v/>
      </c>
      <c r="G19103" t="inlineStr">
        <is>
          <t>pytest-cov</t>
        </is>
      </c>
      <c r="H19103">
        <f>=2.7.1</f>
        <v/>
      </c>
    </row>
    <row r="19104">
      <c r="A19104" t="inlineStr">
        <is>
          <t>i3-resurrect</t>
        </is>
      </c>
      <c r="B19104" t="inlineStr">
        <is>
          <t>ec33bdeef63db84e90ee5ec8743308481dc05977</t>
        </is>
      </c>
      <c r="C19104" t="inlineStr">
        <is>
          <t>2020-03-18 13:13:20+00:00</t>
        </is>
      </c>
      <c r="D19104" t="inlineStr">
        <is>
          <t>verchange</t>
        </is>
      </c>
      <c r="E19104" t="inlineStr">
        <is>
          <t>isort</t>
        </is>
      </c>
      <c r="F19104">
        <f>=4.3.20</f>
        <v/>
      </c>
      <c r="G19104" t="inlineStr">
        <is>
          <t>isort</t>
        </is>
      </c>
      <c r="H19104">
        <f>=4.3.20</f>
        <v/>
      </c>
    </row>
    <row r="19105">
      <c r="A19105" t="inlineStr">
        <is>
          <t>i3-resurrect</t>
        </is>
      </c>
      <c r="B19105" t="inlineStr">
        <is>
          <t>ec33bdeef63db84e90ee5ec8743308481dc05977</t>
        </is>
      </c>
      <c r="C19105" t="inlineStr">
        <is>
          <t>2020-03-18 13:13:20+00:00</t>
        </is>
      </c>
      <c r="D19105" t="inlineStr">
        <is>
          <t>verchange</t>
        </is>
      </c>
      <c r="E19105" t="inlineStr">
        <is>
          <t>i3ipc</t>
        </is>
      </c>
      <c r="F19105">
        <f>=2.1.1</f>
        <v/>
      </c>
      <c r="G19105" t="inlineStr">
        <is>
          <t>i3ipc</t>
        </is>
      </c>
      <c r="H19105">
        <f>=2.1.1</f>
        <v/>
      </c>
    </row>
    <row r="19106">
      <c r="A19106" t="inlineStr">
        <is>
          <t>i3-resurrect</t>
        </is>
      </c>
      <c r="B19106" t="inlineStr">
        <is>
          <t>ec33bdeef63db84e90ee5ec8743308481dc05977</t>
        </is>
      </c>
      <c r="C19106" t="inlineStr">
        <is>
          <t>2020-03-18 13:13:20+00:00</t>
        </is>
      </c>
      <c r="D19106" t="inlineStr">
        <is>
          <t>verchange</t>
        </is>
      </c>
      <c r="E19106" t="inlineStr">
        <is>
          <t>lazy-object-proxy</t>
        </is>
      </c>
      <c r="F19106">
        <f>=1.4.1</f>
        <v/>
      </c>
      <c r="G19106" t="inlineStr">
        <is>
          <t>lazy-object-proxy</t>
        </is>
      </c>
      <c r="H19106">
        <f>=1.4.1</f>
        <v/>
      </c>
    </row>
    <row r="19107">
      <c r="A19107" t="inlineStr">
        <is>
          <t>i3-resurrect</t>
        </is>
      </c>
      <c r="B19107" t="inlineStr">
        <is>
          <t>ec33bdeef63db84e90ee5ec8743308481dc05977</t>
        </is>
      </c>
      <c r="C19107" t="inlineStr">
        <is>
          <t>2020-03-18 13:13:20+00:00</t>
        </is>
      </c>
      <c r="D19107" t="inlineStr">
        <is>
          <t>verchange</t>
        </is>
      </c>
      <c r="E19107" t="inlineStr">
        <is>
          <t>wrapt</t>
        </is>
      </c>
      <c r="F19107">
        <f>=1.11.2</f>
        <v/>
      </c>
      <c r="G19107" t="inlineStr">
        <is>
          <t>wrapt</t>
        </is>
      </c>
      <c r="H19107">
        <f>=1.11.2</f>
        <v/>
      </c>
    </row>
    <row r="19108">
      <c r="A19108" t="inlineStr">
        <is>
          <t>i3-resurrect</t>
        </is>
      </c>
      <c r="B19108" t="inlineStr">
        <is>
          <t>ec33bdeef63db84e90ee5ec8743308481dc05977</t>
        </is>
      </c>
      <c r="C19108" t="inlineStr">
        <is>
          <t>2020-03-18 13:13:20+00:00</t>
        </is>
      </c>
      <c r="D19108" t="inlineStr">
        <is>
          <t>verchange</t>
        </is>
      </c>
      <c r="E19108" t="inlineStr">
        <is>
          <t>mccabe</t>
        </is>
      </c>
      <c r="F19108">
        <f>=0.6.1</f>
        <v/>
      </c>
      <c r="G19108" t="inlineStr">
        <is>
          <t>mccabe</t>
        </is>
      </c>
      <c r="H19108">
        <f>=0.6.1</f>
        <v/>
      </c>
    </row>
    <row r="19109">
      <c r="A19109" t="inlineStr">
        <is>
          <t>i3-resurrect</t>
        </is>
      </c>
      <c r="B19109" t="inlineStr">
        <is>
          <t>ec33bdeef63db84e90ee5ec8743308481dc05977</t>
        </is>
      </c>
      <c r="C19109" t="inlineStr">
        <is>
          <t>2020-03-18 13:13:20+00:00</t>
        </is>
      </c>
      <c r="D19109" t="inlineStr">
        <is>
          <t>verchange</t>
        </is>
      </c>
      <c r="E19109" t="inlineStr">
        <is>
          <t>typed-ast</t>
        </is>
      </c>
      <c r="F19109">
        <f>=1.4.0</f>
        <v/>
      </c>
      <c r="G19109" t="inlineStr">
        <is>
          <t>typed-ast</t>
        </is>
      </c>
      <c r="H19109">
        <f>=1.4.0</f>
        <v/>
      </c>
    </row>
    <row r="19110">
      <c r="A19110" t="inlineStr">
        <is>
          <t>i3-resurrect</t>
        </is>
      </c>
      <c r="B19110" t="inlineStr">
        <is>
          <t>ec33bdeef63db84e90ee5ec8743308481dc05977</t>
        </is>
      </c>
      <c r="C19110" t="inlineStr">
        <is>
          <t>2020-03-18 13:13:20+00:00</t>
        </is>
      </c>
      <c r="D19110" t="inlineStr">
        <is>
          <t>verchange</t>
        </is>
      </c>
      <c r="E19110" t="inlineStr">
        <is>
          <t>pytest</t>
        </is>
      </c>
      <c r="F19110">
        <f>=5.0.1</f>
        <v/>
      </c>
      <c r="G19110" t="inlineStr">
        <is>
          <t>pytest</t>
        </is>
      </c>
      <c r="H19110">
        <f>=5.0.1</f>
        <v/>
      </c>
    </row>
    <row r="19111">
      <c r="A19111" t="inlineStr">
        <is>
          <t>i3-resurrect</t>
        </is>
      </c>
      <c r="B19111" t="inlineStr">
        <is>
          <t>ec33bdeef63db84e90ee5ec8743308481dc05977</t>
        </is>
      </c>
      <c r="C19111" t="inlineStr">
        <is>
          <t>2020-03-18 13:13:20+00:00</t>
        </is>
      </c>
      <c r="D19111" t="inlineStr">
        <is>
          <t>verchange</t>
        </is>
      </c>
      <c r="E19111" t="inlineStr">
        <is>
          <t>Click</t>
        </is>
      </c>
      <c r="F19111">
        <f>=7.0</f>
        <v/>
      </c>
      <c r="G19111" t="inlineStr">
        <is>
          <t>Click</t>
        </is>
      </c>
      <c r="H19111">
        <f>=7.0</f>
        <v/>
      </c>
    </row>
    <row r="19112">
      <c r="A19112" t="inlineStr">
        <is>
          <t>saleor</t>
        </is>
      </c>
      <c r="B19112" t="inlineStr">
        <is>
          <t>77b735688e30dc86706c87d00469834d8cd2bae1</t>
        </is>
      </c>
      <c r="C19112" t="inlineStr">
        <is>
          <t>2018-12-10 15:13:08+00:00</t>
        </is>
      </c>
      <c r="D19112" t="inlineStr">
        <is>
          <t>verchange</t>
        </is>
      </c>
      <c r="E19112" t="inlineStr">
        <is>
          <t>graphene-django</t>
        </is>
      </c>
      <c r="F19112">
        <f>=2.2.0</f>
        <v/>
      </c>
      <c r="G19112" t="inlineStr">
        <is>
          <t>graphene-django</t>
        </is>
      </c>
      <c r="H19112">
        <f>=2.2.0</f>
        <v/>
      </c>
    </row>
    <row r="19113">
      <c r="A19113" t="inlineStr">
        <is>
          <t>saleor</t>
        </is>
      </c>
      <c r="B19113" t="inlineStr">
        <is>
          <t>77b735688e30dc86706c87d00469834d8cd2bae1</t>
        </is>
      </c>
      <c r="C19113" t="inlineStr">
        <is>
          <t>2018-12-10 15:13:08+00:00</t>
        </is>
      </c>
      <c r="D19113" t="inlineStr">
        <is>
          <t>verchange</t>
        </is>
      </c>
      <c r="E19113" t="inlineStr">
        <is>
          <t>psycopg2-binary</t>
        </is>
      </c>
      <c r="F19113">
        <f>=2.7.6.1</f>
        <v/>
      </c>
      <c r="G19113" t="inlineStr">
        <is>
          <t>psycopg2-binary</t>
        </is>
      </c>
      <c r="H19113">
        <f>=2.7.5</f>
        <v/>
      </c>
    </row>
    <row r="19114">
      <c r="A19114" t="inlineStr">
        <is>
          <t>saleor</t>
        </is>
      </c>
      <c r="B19114" t="inlineStr">
        <is>
          <t>77b735688e30dc86706c87d00469834d8cd2bae1</t>
        </is>
      </c>
      <c r="C19114" t="inlineStr">
        <is>
          <t>2018-12-10 15:13:08+00:00</t>
        </is>
      </c>
      <c r="D19114" t="inlineStr">
        <is>
          <t>verchange</t>
        </is>
      </c>
      <c r="E19114" t="inlineStr">
        <is>
          <t>requests</t>
        </is>
      </c>
      <c r="F19114">
        <f>=2.20.1</f>
        <v/>
      </c>
      <c r="G19114" t="inlineStr">
        <is>
          <t>requests</t>
        </is>
      </c>
      <c r="H19114">
        <f>=2.19.1</f>
        <v/>
      </c>
    </row>
    <row r="19115">
      <c r="A19115" t="inlineStr">
        <is>
          <t>saleor</t>
        </is>
      </c>
      <c r="B19115" t="inlineStr">
        <is>
          <t>77b735688e30dc86706c87d00469834d8cd2bae1</t>
        </is>
      </c>
      <c r="C19115" t="inlineStr">
        <is>
          <t>2018-12-10 15:13:08+00:00</t>
        </is>
      </c>
      <c r="D19115" t="inlineStr">
        <is>
          <t>verchange</t>
        </is>
      </c>
      <c r="E19115" t="inlineStr">
        <is>
          <t>django</t>
        </is>
      </c>
      <c r="F19115">
        <f>=2.1.3</f>
        <v/>
      </c>
      <c r="G19115" t="inlineStr">
        <is>
          <t>django</t>
        </is>
      </c>
      <c r="H19115">
        <f>=2.1.2</f>
        <v/>
      </c>
    </row>
    <row r="19116">
      <c r="A19116" t="inlineStr">
        <is>
          <t>saleor</t>
        </is>
      </c>
      <c r="B19116" t="inlineStr">
        <is>
          <t>77b735688e30dc86706c87d00469834d8cd2bae1</t>
        </is>
      </c>
      <c r="C19116" t="inlineStr">
        <is>
          <t>2018-12-10 15:13:08+00:00</t>
        </is>
      </c>
      <c r="D19116" t="inlineStr">
        <is>
          <t>verchange</t>
        </is>
      </c>
      <c r="E19116" t="inlineStr">
        <is>
          <t>weasyprint</t>
        </is>
      </c>
      <c r="F19116">
        <f>=43</f>
        <v/>
      </c>
      <c r="G19116" t="inlineStr">
        <is>
          <t>weasyprint</t>
        </is>
      </c>
      <c r="H19116">
        <f>=0.42.3</f>
        <v/>
      </c>
    </row>
    <row r="19117">
      <c r="A19117" t="inlineStr">
        <is>
          <t>saleor</t>
        </is>
      </c>
      <c r="B19117" t="inlineStr">
        <is>
          <t>77b735688e30dc86706c87d00469834d8cd2bae1</t>
        </is>
      </c>
      <c r="C19117" t="inlineStr">
        <is>
          <t>2018-12-10 15:13:08+00:00</t>
        </is>
      </c>
      <c r="D19117" t="inlineStr">
        <is>
          <t>verchange</t>
        </is>
      </c>
      <c r="E19117" t="inlineStr">
        <is>
          <t>social-auth-core</t>
        </is>
      </c>
      <c r="F19117">
        <f>=2.0.0</f>
        <v/>
      </c>
      <c r="G19117" t="inlineStr">
        <is>
          <t>social-auth-core</t>
        </is>
      </c>
      <c r="H19117">
        <f>=1.7.0</f>
        <v/>
      </c>
    </row>
    <row r="19118">
      <c r="A19118" t="inlineStr">
        <is>
          <t>saleor</t>
        </is>
      </c>
      <c r="B19118" t="inlineStr">
        <is>
          <t>77b735688e30dc86706c87d00469834d8cd2bae1</t>
        </is>
      </c>
      <c r="C19118" t="inlineStr">
        <is>
          <t>2018-12-10 15:13:08+00:00</t>
        </is>
      </c>
      <c r="D19118" t="inlineStr">
        <is>
          <t>verchange</t>
        </is>
      </c>
      <c r="E19118" t="inlineStr">
        <is>
          <t>django-phonenumber-field</t>
        </is>
      </c>
      <c r="F19118">
        <f>=2.1.0</f>
        <v/>
      </c>
      <c r="G19118" t="inlineStr">
        <is>
          <t>django-phonenumber-field</t>
        </is>
      </c>
      <c r="H19118">
        <f>=2.0.1</f>
        <v/>
      </c>
    </row>
    <row r="19119">
      <c r="A19119" t="inlineStr">
        <is>
          <t>saleor</t>
        </is>
      </c>
      <c r="B19119" t="inlineStr">
        <is>
          <t>77b735688e30dc86706c87d00469834d8cd2bae1</t>
        </is>
      </c>
      <c r="C19119" t="inlineStr">
        <is>
          <t>2018-12-10 15:13:08+00:00</t>
        </is>
      </c>
      <c r="D19119" t="inlineStr">
        <is>
          <t>verchange</t>
        </is>
      </c>
      <c r="E19119" t="inlineStr">
        <is>
          <t>markupsafe</t>
        </is>
      </c>
      <c r="F19119">
        <f>=1.1.0</f>
        <v/>
      </c>
      <c r="G19119" t="inlineStr">
        <is>
          <t>markupsafe</t>
        </is>
      </c>
      <c r="H19119">
        <f>=1.0</f>
        <v/>
      </c>
    </row>
    <row r="19120">
      <c r="A19120" t="inlineStr">
        <is>
          <t>saleor</t>
        </is>
      </c>
      <c r="B19120" t="inlineStr">
        <is>
          <t>77b735688e30dc86706c87d00469834d8cd2bae1</t>
        </is>
      </c>
      <c r="C19120" t="inlineStr">
        <is>
          <t>2018-12-10 15:13:08+00:00</t>
        </is>
      </c>
      <c r="D19120" t="inlineStr">
        <is>
          <t>verchange</t>
        </is>
      </c>
      <c r="E19120" t="inlineStr">
        <is>
          <t>django-celery-results</t>
        </is>
      </c>
      <c r="F19120">
        <f>=1.0.4</f>
        <v/>
      </c>
      <c r="G19120" t="inlineStr">
        <is>
          <t>django-celery-results</t>
        </is>
      </c>
      <c r="H19120">
        <f>=1.0.1</f>
        <v/>
      </c>
    </row>
    <row r="19121">
      <c r="A19121" t="inlineStr">
        <is>
          <t>saleor</t>
        </is>
      </c>
      <c r="B19121" t="inlineStr">
        <is>
          <t>77b735688e30dc86706c87d00469834d8cd2bae1</t>
        </is>
      </c>
      <c r="C19121" t="inlineStr">
        <is>
          <t>2018-12-10 15:13:08+00:00</t>
        </is>
      </c>
      <c r="D19121" t="inlineStr">
        <is>
          <t>verchange</t>
        </is>
      </c>
      <c r="E19121" t="inlineStr">
        <is>
          <t>django-redis</t>
        </is>
      </c>
      <c r="F19121">
        <f>=4.10.0</f>
        <v/>
      </c>
      <c r="G19121" t="inlineStr">
        <is>
          <t>django-redis</t>
        </is>
      </c>
      <c r="H19121">
        <f>=4.9.0</f>
        <v/>
      </c>
    </row>
    <row r="19122">
      <c r="A19122" t="inlineStr">
        <is>
          <t>saleor</t>
        </is>
      </c>
      <c r="B19122" t="inlineStr">
        <is>
          <t>77b735688e30dc86706c87d00469834d8cd2bae1</t>
        </is>
      </c>
      <c r="C19122" t="inlineStr">
        <is>
          <t>2018-12-10 15:13:08+00:00</t>
        </is>
      </c>
      <c r="D19122" t="inlineStr">
        <is>
          <t>verchange</t>
        </is>
      </c>
      <c r="E19122" t="inlineStr">
        <is>
          <t>celery</t>
        </is>
      </c>
      <c r="F19122">
        <f>=4.2.1</f>
        <v/>
      </c>
      <c r="G19122" t="inlineStr">
        <is>
          <t>celery</t>
        </is>
      </c>
      <c r="H19122">
        <f>=4.2.1</f>
        <v/>
      </c>
    </row>
    <row r="19123">
      <c r="A19123" t="inlineStr">
        <is>
          <t>saleor</t>
        </is>
      </c>
      <c r="B19123" t="inlineStr">
        <is>
          <t>77b735688e30dc86706c87d00469834d8cd2bae1</t>
        </is>
      </c>
      <c r="C19123" t="inlineStr">
        <is>
          <t>2018-12-10 15:13:08+00:00</t>
        </is>
      </c>
      <c r="D19123" t="inlineStr">
        <is>
          <t>verchange</t>
        </is>
      </c>
      <c r="E19123" t="inlineStr">
        <is>
          <t>pytz</t>
        </is>
      </c>
      <c r="F19123">
        <f>=2018.7</f>
        <v/>
      </c>
      <c r="G19123" t="inlineStr">
        <is>
          <t>pytz</t>
        </is>
      </c>
      <c r="H19123">
        <f>=2018.5</f>
        <v/>
      </c>
    </row>
    <row r="19124">
      <c r="A19124" t="inlineStr">
        <is>
          <t>saleor</t>
        </is>
      </c>
      <c r="B19124" t="inlineStr">
        <is>
          <t>77b735688e30dc86706c87d00469834d8cd2bae1</t>
        </is>
      </c>
      <c r="C19124" t="inlineStr">
        <is>
          <t>2018-12-10 15:13:08+00:00</t>
        </is>
      </c>
      <c r="D19124" t="inlineStr">
        <is>
          <t>verchange</t>
        </is>
      </c>
      <c r="E19124" t="inlineStr">
        <is>
          <t>urllib3</t>
        </is>
      </c>
      <c r="F19124">
        <f>=1.22</f>
        <v/>
      </c>
      <c r="G19124" t="inlineStr">
        <is>
          <t>urllib3</t>
        </is>
      </c>
      <c r="H19124">
        <f>=1.23</f>
        <v/>
      </c>
    </row>
    <row r="19125">
      <c r="A19125" t="inlineStr">
        <is>
          <t>saleor</t>
        </is>
      </c>
      <c r="B19125" t="inlineStr">
        <is>
          <t>77b735688e30dc86706c87d00469834d8cd2bae1</t>
        </is>
      </c>
      <c r="C19125" t="inlineStr">
        <is>
          <t>2018-12-10 15:13:08+00:00</t>
        </is>
      </c>
      <c r="D19125" t="inlineStr">
        <is>
          <t>verchange</t>
        </is>
      </c>
      <c r="E19125" t="inlineStr">
        <is>
          <t>django-graphql-jwt</t>
        </is>
      </c>
      <c r="F19125">
        <f>=0.2.0</f>
        <v/>
      </c>
      <c r="G19125" t="inlineStr">
        <is>
          <t>django-graphql-jwt</t>
        </is>
      </c>
      <c r="H19125">
        <f>=0.1.13</f>
        <v/>
      </c>
    </row>
    <row r="19126">
      <c r="A19126" t="inlineStr">
        <is>
          <t>saleor</t>
        </is>
      </c>
      <c r="B19126" t="inlineStr">
        <is>
          <t>77b735688e30dc86706c87d00469834d8cd2bae1</t>
        </is>
      </c>
      <c r="C19126" t="inlineStr">
        <is>
          <t>2018-12-10 15:13:08+00:00</t>
        </is>
      </c>
      <c r="D19126" t="inlineStr">
        <is>
          <t>verchange</t>
        </is>
      </c>
      <c r="E19126" t="inlineStr">
        <is>
          <t>django-elasticsearch-dsl</t>
        </is>
      </c>
      <c r="F19126">
        <f>=0.5.1</f>
        <v/>
      </c>
      <c r="G19126" t="inlineStr">
        <is>
          <t>django-elasticsearch-dsl</t>
        </is>
      </c>
      <c r="H19126">
        <f>=0.5.0</f>
        <v/>
      </c>
    </row>
    <row r="19127">
      <c r="A19127" t="inlineStr">
        <is>
          <t>saleor</t>
        </is>
      </c>
      <c r="B19127" t="inlineStr">
        <is>
          <t>77b735688e30dc86706c87d00469834d8cd2bae1</t>
        </is>
      </c>
      <c r="C19127" t="inlineStr">
        <is>
          <t>2018-12-10 15:13:08+00:00</t>
        </is>
      </c>
      <c r="D19127" t="inlineStr">
        <is>
          <t>verchange</t>
        </is>
      </c>
      <c r="E19127" t="inlineStr">
        <is>
          <t>freezegun</t>
        </is>
      </c>
      <c r="F19127">
        <f>=0.3.11</f>
        <v/>
      </c>
      <c r="G19127" t="inlineStr">
        <is>
          <t>freezegun</t>
        </is>
      </c>
      <c r="H19127">
        <f>=0.3.10</f>
        <v/>
      </c>
    </row>
    <row r="19128">
      <c r="A19128" t="inlineStr">
        <is>
          <t>saleor</t>
        </is>
      </c>
      <c r="B19128" t="inlineStr">
        <is>
          <t>77b735688e30dc86706c87d00469834d8cd2bae1</t>
        </is>
      </c>
      <c r="C19128" t="inlineStr">
        <is>
          <t>2018-12-10 15:13:08+00:00</t>
        </is>
      </c>
      <c r="D19128" t="inlineStr">
        <is>
          <t>verchange</t>
        </is>
      </c>
      <c r="E19128" t="inlineStr">
        <is>
          <t>google-i18n-address</t>
        </is>
      </c>
      <c r="F19128">
        <f>=2.3.3</f>
        <v/>
      </c>
      <c r="G19128" t="inlineStr">
        <is>
          <t>google-i18n-address</t>
        </is>
      </c>
      <c r="H19128">
        <f>=2.3.2</f>
        <v/>
      </c>
    </row>
    <row r="19129">
      <c r="A19129" t="inlineStr">
        <is>
          <t>saleor</t>
        </is>
      </c>
      <c r="B19129" t="inlineStr">
        <is>
          <t>77b735688e30dc86706c87d00469834d8cd2bae1</t>
        </is>
      </c>
      <c r="C19129" t="inlineStr">
        <is>
          <t>2018-12-10 15:13:08+00:00</t>
        </is>
      </c>
      <c r="D19129" t="inlineStr">
        <is>
          <t>verchange</t>
        </is>
      </c>
      <c r="E19129" t="inlineStr">
        <is>
          <t>pyjwt</t>
        </is>
      </c>
      <c r="F19129">
        <f>=1.7.0</f>
        <v/>
      </c>
      <c r="G19129" t="inlineStr">
        <is>
          <t>pyjwt</t>
        </is>
      </c>
      <c r="H19129">
        <f>=1.6.4</f>
        <v/>
      </c>
    </row>
    <row r="19130">
      <c r="A19130" t="inlineStr">
        <is>
          <t>saleor</t>
        </is>
      </c>
      <c r="B19130" t="inlineStr">
        <is>
          <t>77b735688e30dc86706c87d00469834d8cd2bae1</t>
        </is>
      </c>
      <c r="C19130" t="inlineStr">
        <is>
          <t>2018-12-10 15:13:08+00:00</t>
        </is>
      </c>
      <c r="D19130" t="inlineStr">
        <is>
          <t>verchange</t>
        </is>
      </c>
      <c r="E19130" t="inlineStr">
        <is>
          <t>python-dateutil</t>
        </is>
      </c>
      <c r="F19130">
        <f>=2.7.5</f>
        <v/>
      </c>
      <c r="G19130" t="inlineStr">
        <is>
          <t>python-dateutil</t>
        </is>
      </c>
      <c r="H19130">
        <f>=2.7.3</f>
        <v/>
      </c>
    </row>
    <row r="19131">
      <c r="A19131" t="inlineStr">
        <is>
          <t>saleor</t>
        </is>
      </c>
      <c r="B19131" t="inlineStr">
        <is>
          <t>77b735688e30dc86706c87d00469834d8cd2bae1</t>
        </is>
      </c>
      <c r="C19131" t="inlineStr">
        <is>
          <t>2018-12-10 15:13:08+00:00</t>
        </is>
      </c>
      <c r="D19131" t="inlineStr">
        <is>
          <t>verchange</t>
        </is>
      </c>
      <c r="E19131" t="inlineStr">
        <is>
          <t>autopep8</t>
        </is>
      </c>
      <c r="F19131">
        <f>=1.4.3</f>
        <v/>
      </c>
      <c r="G19131" t="inlineStr">
        <is>
          <t>autopep8</t>
        </is>
      </c>
      <c r="H19131">
        <f>=1.4</f>
        <v/>
      </c>
    </row>
    <row r="19132">
      <c r="A19132" t="inlineStr">
        <is>
          <t>saleor</t>
        </is>
      </c>
      <c r="B19132" t="inlineStr">
        <is>
          <t>77b735688e30dc86706c87d00469834d8cd2bae1</t>
        </is>
      </c>
      <c r="C19132" t="inlineStr">
        <is>
          <t>2018-12-10 15:13:08+00:00</t>
        </is>
      </c>
      <c r="D19132" t="inlineStr">
        <is>
          <t>verchange</t>
        </is>
      </c>
      <c r="E19132" t="inlineStr">
        <is>
          <t>certifi</t>
        </is>
      </c>
      <c r="F19132">
        <f>=2018.11.29</f>
        <v/>
      </c>
      <c r="G19132" t="inlineStr">
        <is>
          <t>certifi</t>
        </is>
      </c>
      <c r="H19132">
        <f>=2018.8.24</f>
        <v/>
      </c>
    </row>
    <row r="19133">
      <c r="A19133" t="inlineStr">
        <is>
          <t>saleor</t>
        </is>
      </c>
      <c r="B19133" t="inlineStr">
        <is>
          <t>77b735688e30dc86706c87d00469834d8cd2bae1</t>
        </is>
      </c>
      <c r="C19133" t="inlineStr">
        <is>
          <t>2018-12-10 15:13:08+00:00</t>
        </is>
      </c>
      <c r="D19133" t="inlineStr">
        <is>
          <t>verchange</t>
        </is>
      </c>
      <c r="E19133" t="inlineStr">
        <is>
          <t>phonenumberslite</t>
        </is>
      </c>
      <c r="F19133">
        <f>=8.10.1</f>
        <v/>
      </c>
      <c r="G19133" t="inlineStr">
        <is>
          <t>phonenumberslite</t>
        </is>
      </c>
      <c r="H19133">
        <f>=8.9.15</f>
        <v/>
      </c>
    </row>
    <row r="19134">
      <c r="A19134" t="inlineStr">
        <is>
          <t>saleor</t>
        </is>
      </c>
      <c r="B19134" t="inlineStr">
        <is>
          <t>77b735688e30dc86706c87d00469834d8cd2bae1</t>
        </is>
      </c>
      <c r="C19134" t="inlineStr">
        <is>
          <t>2018-12-10 15:13:08+00:00</t>
        </is>
      </c>
      <c r="D19134" t="inlineStr">
        <is>
          <t>verchange</t>
        </is>
      </c>
      <c r="E19134" t="inlineStr">
        <is>
          <t>faker</t>
        </is>
      </c>
      <c r="F19134">
        <f>=1.0.0</f>
        <v/>
      </c>
      <c r="G19134" t="inlineStr">
        <is>
          <t>faker</t>
        </is>
      </c>
      <c r="H19134">
        <f>=0.9.1</f>
        <v/>
      </c>
    </row>
    <row r="19135">
      <c r="A19135" t="inlineStr">
        <is>
          <t>saleor</t>
        </is>
      </c>
      <c r="B19135" t="inlineStr">
        <is>
          <t>77b735688e30dc86706c87d00469834d8cd2bae1</t>
        </is>
      </c>
      <c r="C19135" t="inlineStr">
        <is>
          <t>2018-12-10 15:13:08+00:00</t>
        </is>
      </c>
      <c r="D19135" t="inlineStr">
        <is>
          <t>verchange</t>
        </is>
      </c>
      <c r="E19135" t="inlineStr">
        <is>
          <t>boto3</t>
        </is>
      </c>
      <c r="F19135">
        <f>=1.9.57</f>
        <v/>
      </c>
      <c r="G19135" t="inlineStr">
        <is>
          <t>boto3</t>
        </is>
      </c>
      <c r="H19135">
        <f>=1.9.19</f>
        <v/>
      </c>
    </row>
    <row r="19136">
      <c r="A19136" t="inlineStr">
        <is>
          <t>saleor</t>
        </is>
      </c>
      <c r="B19136" t="inlineStr">
        <is>
          <t>77b735688e30dc86706c87d00469834d8cd2bae1</t>
        </is>
      </c>
      <c r="C19136" t="inlineStr">
        <is>
          <t>2018-12-10 15:13:08+00:00</t>
        </is>
      </c>
      <c r="D19136" t="inlineStr">
        <is>
          <t>verchange</t>
        </is>
      </c>
      <c r="E19136" t="inlineStr">
        <is>
          <t>botocore</t>
        </is>
      </c>
      <c r="F19136">
        <f>=1.12.57</f>
        <v/>
      </c>
      <c r="G19136" t="inlineStr">
        <is>
          <t>botocore</t>
        </is>
      </c>
      <c r="H19136">
        <f>=1.12.19</f>
        <v/>
      </c>
    </row>
    <row r="19137">
      <c r="A19137" t="inlineStr">
        <is>
          <t>saleor</t>
        </is>
      </c>
      <c r="B19137" t="inlineStr">
        <is>
          <t>77b735688e30dc86706c87d00469834d8cd2bae1</t>
        </is>
      </c>
      <c r="C19137" t="inlineStr">
        <is>
          <t>2018-12-10 15:13:08+00:00</t>
        </is>
      </c>
      <c r="D19137" t="inlineStr">
        <is>
          <t>verchange</t>
        </is>
      </c>
      <c r="E19137" t="inlineStr">
        <is>
          <t>pygments</t>
        </is>
      </c>
      <c r="F19137">
        <f>=2.3.0</f>
        <v/>
      </c>
      <c r="G19137" t="inlineStr">
        <is>
          <t>pygments</t>
        </is>
      </c>
      <c r="H19137">
        <f>=2.2.0</f>
        <v/>
      </c>
    </row>
    <row r="19138">
      <c r="A19138" t="inlineStr">
        <is>
          <t>saleor</t>
        </is>
      </c>
      <c r="B19138" t="inlineStr">
        <is>
          <t>77b735688e30dc86706c87d00469834d8cd2bae1</t>
        </is>
      </c>
      <c r="C19138" t="inlineStr">
        <is>
          <t>2018-12-10 15:13:08+00:00</t>
        </is>
      </c>
      <c r="D19138" t="inlineStr">
        <is>
          <t>verchange</t>
        </is>
      </c>
      <c r="E19138" t="inlineStr">
        <is>
          <t>social-auth-app-django</t>
        </is>
      </c>
      <c r="F19138">
        <f>=3.1.0</f>
        <v/>
      </c>
      <c r="G19138" t="inlineStr">
        <is>
          <t>social-auth-app-django</t>
        </is>
      </c>
      <c r="H19138">
        <f>=2.1.0</f>
        <v/>
      </c>
    </row>
    <row r="19139">
      <c r="A19139" t="inlineStr">
        <is>
          <t>saleor</t>
        </is>
      </c>
      <c r="B19139" t="inlineStr">
        <is>
          <t>77b735688e30dc86706c87d00469834d8cd2bae1</t>
        </is>
      </c>
      <c r="C19139" t="inlineStr">
        <is>
          <t>2018-12-10 15:13:08+00:00</t>
        </is>
      </c>
      <c r="D19139" t="inlineStr">
        <is>
          <t>add</t>
        </is>
      </c>
      <c r="E19139" t="inlineStr">
        <is>
          <t>ipaddress</t>
        </is>
      </c>
      <c r="F19139">
        <f>=1.0.22</f>
        <v/>
      </c>
      <c r="G19139" t="inlineStr"/>
      <c r="H19139" t="inlineStr"/>
    </row>
    <row r="19140">
      <c r="A19140" t="inlineStr">
        <is>
          <t>saleor</t>
        </is>
      </c>
      <c r="B19140" t="inlineStr">
        <is>
          <t>77b735688e30dc86706c87d00469834d8cd2bae1</t>
        </is>
      </c>
      <c r="C19140" t="inlineStr">
        <is>
          <t>2018-12-10 15:13:08+00:00</t>
        </is>
      </c>
      <c r="D19140" t="inlineStr">
        <is>
          <t>add</t>
        </is>
      </c>
      <c r="E19140" t="inlineStr">
        <is>
          <t>razorpay</t>
        </is>
      </c>
      <c r="F19140">
        <f>=1.1.1</f>
        <v/>
      </c>
      <c r="G19140" t="inlineStr"/>
      <c r="H19140" t="inlineStr"/>
    </row>
    <row r="19141">
      <c r="A19141" t="inlineStr">
        <is>
          <t>saleor</t>
        </is>
      </c>
      <c r="B19141" t="inlineStr">
        <is>
          <t>77b735688e30dc86706c87d00469834d8cd2bae1</t>
        </is>
      </c>
      <c r="C19141" t="inlineStr">
        <is>
          <t>2018-12-10 15:13:08+00:00</t>
        </is>
      </c>
      <c r="D19141" t="inlineStr">
        <is>
          <t>rem</t>
        </is>
      </c>
      <c r="E19141" t="inlineStr"/>
      <c r="F19141" t="inlineStr"/>
      <c r="G19141" t="inlineStr">
        <is>
          <t>pdfrw</t>
        </is>
      </c>
      <c r="H19141">
        <f>=0.4</f>
        <v/>
      </c>
    </row>
    <row r="19142">
      <c r="A19142" t="inlineStr">
        <is>
          <t>saleor</t>
        </is>
      </c>
      <c r="B19142" t="inlineStr">
        <is>
          <t>77b735688e30dc86706c87d00469834d8cd2bae1</t>
        </is>
      </c>
      <c r="C19142" t="inlineStr">
        <is>
          <t>2018-12-10 15:13:08+00:00</t>
        </is>
      </c>
      <c r="D19142" t="inlineStr">
        <is>
          <t>rem</t>
        </is>
      </c>
      <c r="E19142" t="inlineStr"/>
      <c r="F19142" t="inlineStr"/>
      <c r="G19142" t="inlineStr">
        <is>
          <t>phonenumbers</t>
        </is>
      </c>
      <c r="H19142">
        <f>=8.9.15</f>
        <v/>
      </c>
    </row>
    <row r="19143">
      <c r="A19143" t="inlineStr">
        <is>
          <t>saleor</t>
        </is>
      </c>
      <c r="B19143" t="inlineStr">
        <is>
          <t>355654facb7d4bfde047e778429cd97c48f706dd</t>
        </is>
      </c>
      <c r="C19143" t="inlineStr">
        <is>
          <t>2019-01-10 11:34:21+00:00</t>
        </is>
      </c>
      <c r="D19143" t="inlineStr">
        <is>
          <t>verchange</t>
        </is>
      </c>
      <c r="E19143" t="inlineStr">
        <is>
          <t>kombu</t>
        </is>
      </c>
      <c r="F19143">
        <f>=4.2.2.post1</f>
        <v/>
      </c>
      <c r="G19143" t="inlineStr">
        <is>
          <t>kombu</t>
        </is>
      </c>
      <c r="H19143">
        <f>=4.2.1</f>
        <v/>
      </c>
    </row>
    <row r="19144">
      <c r="A19144" t="inlineStr">
        <is>
          <t>saleor</t>
        </is>
      </c>
      <c r="B19144" t="inlineStr">
        <is>
          <t>355654facb7d4bfde047e778429cd97c48f706dd</t>
        </is>
      </c>
      <c r="C19144" t="inlineStr">
        <is>
          <t>2019-01-10 11:34:21+00:00</t>
        </is>
      </c>
      <c r="D19144" t="inlineStr">
        <is>
          <t>verchange</t>
        </is>
      </c>
      <c r="E19144" t="inlineStr">
        <is>
          <t>requests</t>
        </is>
      </c>
      <c r="F19144">
        <f>=2.21.0</f>
        <v/>
      </c>
      <c r="G19144" t="inlineStr">
        <is>
          <t>requests</t>
        </is>
      </c>
      <c r="H19144">
        <f>=2.20.1</f>
        <v/>
      </c>
    </row>
    <row r="19145">
      <c r="A19145" t="inlineStr">
        <is>
          <t>saleor</t>
        </is>
      </c>
      <c r="B19145" t="inlineStr">
        <is>
          <t>355654facb7d4bfde047e778429cd97c48f706dd</t>
        </is>
      </c>
      <c r="C19145" t="inlineStr">
        <is>
          <t>2019-01-10 11:34:21+00:00</t>
        </is>
      </c>
      <c r="D19145" t="inlineStr">
        <is>
          <t>verchange</t>
        </is>
      </c>
      <c r="E19145" t="inlineStr">
        <is>
          <t>django</t>
        </is>
      </c>
      <c r="F19145">
        <f>=2.1.5</f>
        <v/>
      </c>
      <c r="G19145" t="inlineStr">
        <is>
          <t>django</t>
        </is>
      </c>
      <c r="H19145">
        <f>=2.1.3</f>
        <v/>
      </c>
    </row>
    <row r="19146">
      <c r="A19146" t="inlineStr">
        <is>
          <t>saleor</t>
        </is>
      </c>
      <c r="B19146" t="inlineStr">
        <is>
          <t>355654facb7d4bfde047e778429cd97c48f706dd</t>
        </is>
      </c>
      <c r="C19146" t="inlineStr">
        <is>
          <t>2019-01-10 11:34:21+00:00</t>
        </is>
      </c>
      <c r="D19146" t="inlineStr">
        <is>
          <t>verchange</t>
        </is>
      </c>
      <c r="E19146" t="inlineStr">
        <is>
          <t>six</t>
        </is>
      </c>
      <c r="F19146">
        <f>=1.12.0</f>
        <v/>
      </c>
      <c r="G19146" t="inlineStr">
        <is>
          <t>six</t>
        </is>
      </c>
      <c r="H19146">
        <f>=1.11.0</f>
        <v/>
      </c>
    </row>
    <row r="19147">
      <c r="A19147" t="inlineStr">
        <is>
          <t>saleor</t>
        </is>
      </c>
      <c r="B19147" t="inlineStr">
        <is>
          <t>355654facb7d4bfde047e778429cd97c48f706dd</t>
        </is>
      </c>
      <c r="C19147" t="inlineStr">
        <is>
          <t>2019-01-10 11:34:21+00:00</t>
        </is>
      </c>
      <c r="D19147" t="inlineStr">
        <is>
          <t>verchange</t>
        </is>
      </c>
      <c r="E19147" t="inlineStr">
        <is>
          <t>weasyprint</t>
        </is>
      </c>
      <c r="F19147">
        <f>=44</f>
        <v/>
      </c>
      <c r="G19147" t="inlineStr">
        <is>
          <t>weasyprint</t>
        </is>
      </c>
      <c r="H19147">
        <f>=43</f>
        <v/>
      </c>
    </row>
    <row r="19148">
      <c r="A19148" t="inlineStr">
        <is>
          <t>saleor</t>
        </is>
      </c>
      <c r="B19148" t="inlineStr">
        <is>
          <t>355654facb7d4bfde047e778429cd97c48f706dd</t>
        </is>
      </c>
      <c r="C19148" t="inlineStr">
        <is>
          <t>2019-01-10 11:34:21+00:00</t>
        </is>
      </c>
      <c r="D19148" t="inlineStr">
        <is>
          <t>verchange</t>
        </is>
      </c>
      <c r="E19148" t="inlineStr">
        <is>
          <t>idna</t>
        </is>
      </c>
      <c r="F19148">
        <f>=2.8</f>
        <v/>
      </c>
      <c r="G19148" t="inlineStr">
        <is>
          <t>idna</t>
        </is>
      </c>
      <c r="H19148">
        <f>=2.7</f>
        <v/>
      </c>
    </row>
    <row r="19149">
      <c r="A19149" t="inlineStr">
        <is>
          <t>saleor</t>
        </is>
      </c>
      <c r="B19149" t="inlineStr">
        <is>
          <t>355654facb7d4bfde047e778429cd97c48f706dd</t>
        </is>
      </c>
      <c r="C19149" t="inlineStr">
        <is>
          <t>2019-01-10 11:34:21+00:00</t>
        </is>
      </c>
      <c r="D19149" t="inlineStr">
        <is>
          <t>verchange</t>
        </is>
      </c>
      <c r="E19149" t="inlineStr">
        <is>
          <t>django-debug-toolbar</t>
        </is>
      </c>
      <c r="F19149">
        <f>=1.11</f>
        <v/>
      </c>
      <c r="G19149" t="inlineStr">
        <is>
          <t>django-debug-toolbar</t>
        </is>
      </c>
      <c r="H19149">
        <f>=1.10.1</f>
        <v/>
      </c>
    </row>
    <row r="19150">
      <c r="A19150" t="inlineStr">
        <is>
          <t>saleor</t>
        </is>
      </c>
      <c r="B19150" t="inlineStr">
        <is>
          <t>355654facb7d4bfde047e778429cd97c48f706dd</t>
        </is>
      </c>
      <c r="C19150" t="inlineStr">
        <is>
          <t>2019-01-10 11:34:21+00:00</t>
        </is>
      </c>
      <c r="D19150" t="inlineStr">
        <is>
          <t>verchange</t>
        </is>
      </c>
      <c r="E19150" t="inlineStr">
        <is>
          <t>pytz</t>
        </is>
      </c>
      <c r="F19150">
        <f>=2018.9</f>
        <v/>
      </c>
      <c r="G19150" t="inlineStr">
        <is>
          <t>pytz</t>
        </is>
      </c>
      <c r="H19150">
        <f>=2018.7</f>
        <v/>
      </c>
    </row>
    <row r="19151">
      <c r="A19151" t="inlineStr">
        <is>
          <t>saleor</t>
        </is>
      </c>
      <c r="B19151" t="inlineStr">
        <is>
          <t>355654facb7d4bfde047e778429cd97c48f706dd</t>
        </is>
      </c>
      <c r="C19151" t="inlineStr">
        <is>
          <t>2019-01-10 11:34:21+00:00</t>
        </is>
      </c>
      <c r="D19151" t="inlineStr">
        <is>
          <t>verchange</t>
        </is>
      </c>
      <c r="E19151" t="inlineStr">
        <is>
          <t>urllib3</t>
        </is>
      </c>
      <c r="F19151">
        <f>=1.24.1</f>
        <v/>
      </c>
      <c r="G19151" t="inlineStr">
        <is>
          <t>urllib3</t>
        </is>
      </c>
      <c r="H19151">
        <f>=1.22</f>
        <v/>
      </c>
    </row>
    <row r="19152">
      <c r="A19152" t="inlineStr">
        <is>
          <t>saleor</t>
        </is>
      </c>
      <c r="B19152" t="inlineStr">
        <is>
          <t>355654facb7d4bfde047e778429cd97c48f706dd</t>
        </is>
      </c>
      <c r="C19152" t="inlineStr">
        <is>
          <t>2019-01-10 11:34:21+00:00</t>
        </is>
      </c>
      <c r="D19152" t="inlineStr">
        <is>
          <t>verchange</t>
        </is>
      </c>
      <c r="E19152" t="inlineStr">
        <is>
          <t>mpmath</t>
        </is>
      </c>
      <c r="F19152">
        <f>=1.1.0</f>
        <v/>
      </c>
      <c r="G19152" t="inlineStr">
        <is>
          <t>mpmath</t>
        </is>
      </c>
      <c r="H19152">
        <f>=1.0.0</f>
        <v/>
      </c>
    </row>
    <row r="19153">
      <c r="A19153" t="inlineStr">
        <is>
          <t>saleor</t>
        </is>
      </c>
      <c r="B19153" t="inlineStr">
        <is>
          <t>355654facb7d4bfde047e778429cd97c48f706dd</t>
        </is>
      </c>
      <c r="C19153" t="inlineStr">
        <is>
          <t>2019-01-10 11:34:21+00:00</t>
        </is>
      </c>
      <c r="D19153" t="inlineStr">
        <is>
          <t>verchange</t>
        </is>
      </c>
      <c r="E19153" t="inlineStr">
        <is>
          <t>google-i18n-address</t>
        </is>
      </c>
      <c r="F19153">
        <f>=2.3.4</f>
        <v/>
      </c>
      <c r="G19153" t="inlineStr">
        <is>
          <t>google-i18n-address</t>
        </is>
      </c>
      <c r="H19153">
        <f>=2.3.3</f>
        <v/>
      </c>
    </row>
    <row r="19154">
      <c r="A19154" t="inlineStr">
        <is>
          <t>saleor</t>
        </is>
      </c>
      <c r="B19154" t="inlineStr">
        <is>
          <t>355654facb7d4bfde047e778429cd97c48f706dd</t>
        </is>
      </c>
      <c r="C19154" t="inlineStr">
        <is>
          <t>2019-01-10 11:34:21+00:00</t>
        </is>
      </c>
      <c r="D19154" t="inlineStr">
        <is>
          <t>verchange</t>
        </is>
      </c>
      <c r="E19154" t="inlineStr">
        <is>
          <t>pyjwt</t>
        </is>
      </c>
      <c r="F19154">
        <f>=1.7.1</f>
        <v/>
      </c>
      <c r="G19154" t="inlineStr">
        <is>
          <t>pyjwt</t>
        </is>
      </c>
      <c r="H19154">
        <f>=1.7.0</f>
        <v/>
      </c>
    </row>
    <row r="19155">
      <c r="A19155" t="inlineStr">
        <is>
          <t>saleor</t>
        </is>
      </c>
      <c r="B19155" t="inlineStr">
        <is>
          <t>355654facb7d4bfde047e778429cd97c48f706dd</t>
        </is>
      </c>
      <c r="C19155" t="inlineStr">
        <is>
          <t>2019-01-10 11:34:21+00:00</t>
        </is>
      </c>
      <c r="D19155" t="inlineStr">
        <is>
          <t>verchange</t>
        </is>
      </c>
      <c r="E19155" t="inlineStr">
        <is>
          <t>phonenumberslite</t>
        </is>
      </c>
      <c r="F19155">
        <f>=8.10.2</f>
        <v/>
      </c>
      <c r="G19155" t="inlineStr">
        <is>
          <t>phonenumberslite</t>
        </is>
      </c>
      <c r="H19155">
        <f>=8.10.1</f>
        <v/>
      </c>
    </row>
    <row r="19156">
      <c r="A19156" t="inlineStr">
        <is>
          <t>saleor</t>
        </is>
      </c>
      <c r="B19156" t="inlineStr">
        <is>
          <t>355654facb7d4bfde047e778429cd97c48f706dd</t>
        </is>
      </c>
      <c r="C19156" t="inlineStr">
        <is>
          <t>2019-01-10 11:34:21+00:00</t>
        </is>
      </c>
      <c r="D19156" t="inlineStr">
        <is>
          <t>verchange</t>
        </is>
      </c>
      <c r="E19156" t="inlineStr">
        <is>
          <t>boto3</t>
        </is>
      </c>
      <c r="F19156">
        <f>=1.9.74</f>
        <v/>
      </c>
      <c r="G19156" t="inlineStr">
        <is>
          <t>boto3</t>
        </is>
      </c>
      <c r="H19156">
        <f>=1.9.57</f>
        <v/>
      </c>
    </row>
    <row r="19157">
      <c r="A19157" t="inlineStr">
        <is>
          <t>saleor</t>
        </is>
      </c>
      <c r="B19157" t="inlineStr">
        <is>
          <t>355654facb7d4bfde047e778429cd97c48f706dd</t>
        </is>
      </c>
      <c r="C19157" t="inlineStr">
        <is>
          <t>2019-01-10 11:34:21+00:00</t>
        </is>
      </c>
      <c r="D19157" t="inlineStr">
        <is>
          <t>verchange</t>
        </is>
      </c>
      <c r="E19157" t="inlineStr">
        <is>
          <t>botocore</t>
        </is>
      </c>
      <c r="F19157">
        <f>=1.12.74</f>
        <v/>
      </c>
      <c r="G19157" t="inlineStr">
        <is>
          <t>botocore</t>
        </is>
      </c>
      <c r="H19157">
        <f>=1.12.57</f>
        <v/>
      </c>
    </row>
    <row r="19158">
      <c r="A19158" t="inlineStr">
        <is>
          <t>saleor</t>
        </is>
      </c>
      <c r="B19158" t="inlineStr">
        <is>
          <t>355654facb7d4bfde047e778429cd97c48f706dd</t>
        </is>
      </c>
      <c r="C19158" t="inlineStr">
        <is>
          <t>2019-01-10 11:34:21+00:00</t>
        </is>
      </c>
      <c r="D19158" t="inlineStr">
        <is>
          <t>verchange</t>
        </is>
      </c>
      <c r="E19158" t="inlineStr">
        <is>
          <t>elasticsearch</t>
        </is>
      </c>
      <c r="F19158">
        <f>=6.3.1</f>
        <v/>
      </c>
      <c r="G19158" t="inlineStr">
        <is>
          <t>elasticsearch</t>
        </is>
      </c>
      <c r="H19158">
        <f>=6.0.0</f>
        <v/>
      </c>
    </row>
    <row r="19159">
      <c r="A19159" t="inlineStr">
        <is>
          <t>saleor</t>
        </is>
      </c>
      <c r="B19159" t="inlineStr">
        <is>
          <t>355654facb7d4bfde047e778429cd97c48f706dd</t>
        </is>
      </c>
      <c r="C19159" t="inlineStr">
        <is>
          <t>2019-01-10 11:34:21+00:00</t>
        </is>
      </c>
      <c r="D19159" t="inlineStr">
        <is>
          <t>verchange</t>
        </is>
      </c>
      <c r="E19159" t="inlineStr">
        <is>
          <t>pillow</t>
        </is>
      </c>
      <c r="F19159">
        <f>=5.4.1</f>
        <v/>
      </c>
      <c r="G19159" t="inlineStr">
        <is>
          <t>pillow</t>
        </is>
      </c>
      <c r="H19159">
        <f>=5.3.0</f>
        <v/>
      </c>
    </row>
    <row r="19160">
      <c r="A19160" t="inlineStr">
        <is>
          <t>saleor</t>
        </is>
      </c>
      <c r="B19160" t="inlineStr">
        <is>
          <t>355654facb7d4bfde047e778429cd97c48f706dd</t>
        </is>
      </c>
      <c r="C19160" t="inlineStr">
        <is>
          <t>2019-01-10 11:34:21+00:00</t>
        </is>
      </c>
      <c r="D19160" t="inlineStr">
        <is>
          <t>verchange</t>
        </is>
      </c>
      <c r="E19160" t="inlineStr">
        <is>
          <t>vine</t>
        </is>
      </c>
      <c r="F19160">
        <f>=1.2.0</f>
        <v/>
      </c>
      <c r="G19160" t="inlineStr">
        <is>
          <t>vine</t>
        </is>
      </c>
      <c r="H19160">
        <f>=1.1.4</f>
        <v/>
      </c>
    </row>
    <row r="19161">
      <c r="A19161" t="inlineStr">
        <is>
          <t>saleor</t>
        </is>
      </c>
      <c r="B19161" t="inlineStr">
        <is>
          <t>355654facb7d4bfde047e778429cd97c48f706dd</t>
        </is>
      </c>
      <c r="C19161" t="inlineStr">
        <is>
          <t>2019-01-10 11:34:21+00:00</t>
        </is>
      </c>
      <c r="D19161" t="inlineStr">
        <is>
          <t>verchange</t>
        </is>
      </c>
      <c r="E19161" t="inlineStr">
        <is>
          <t>pygments</t>
        </is>
      </c>
      <c r="F19161">
        <f>=2.3.1</f>
        <v/>
      </c>
      <c r="G19161" t="inlineStr">
        <is>
          <t>pygments</t>
        </is>
      </c>
      <c r="H19161">
        <f>=2.3.0</f>
        <v/>
      </c>
    </row>
    <row r="19162">
      <c r="A19162" t="inlineStr">
        <is>
          <t>saleor</t>
        </is>
      </c>
      <c r="B19162" t="inlineStr">
        <is>
          <t>355654facb7d4bfde047e778429cd97c48f706dd</t>
        </is>
      </c>
      <c r="C19162" t="inlineStr">
        <is>
          <t>2019-01-10 11:34:21+00:00</t>
        </is>
      </c>
      <c r="D19162" t="inlineStr">
        <is>
          <t>verchange</t>
        </is>
      </c>
      <c r="E19162" t="inlineStr">
        <is>
          <t>billiard</t>
        </is>
      </c>
      <c r="F19162">
        <f>=3.5.0.5</f>
        <v/>
      </c>
      <c r="G19162" t="inlineStr">
        <is>
          <t>billiard</t>
        </is>
      </c>
      <c r="H19162">
        <f>=3.5.0.4</f>
        <v/>
      </c>
    </row>
    <row r="19163">
      <c r="A19163" t="inlineStr">
        <is>
          <t>saleor</t>
        </is>
      </c>
      <c r="B19163" t="inlineStr">
        <is>
          <t>355654facb7d4bfde047e778429cd97c48f706dd</t>
        </is>
      </c>
      <c r="C19163" t="inlineStr">
        <is>
          <t>2019-01-10 11:34:21+00:00</t>
        </is>
      </c>
      <c r="D19163" t="inlineStr">
        <is>
          <t>verchange</t>
        </is>
      </c>
      <c r="E19163" t="inlineStr">
        <is>
          <t>faker</t>
        </is>
      </c>
      <c r="F19163">
        <f>=1.0.1</f>
        <v/>
      </c>
      <c r="G19163" t="inlineStr">
        <is>
          <t>faker</t>
        </is>
      </c>
      <c r="H19163">
        <f>=1.0.0</f>
        <v/>
      </c>
    </row>
    <row r="19164">
      <c r="A19164" t="inlineStr">
        <is>
          <t>saleor</t>
        </is>
      </c>
      <c r="B19164" t="inlineStr">
        <is>
          <t>355654facb7d4bfde047e778429cd97c48f706dd</t>
        </is>
      </c>
      <c r="C19164" t="inlineStr">
        <is>
          <t>2019-01-10 11:34:21+00:00</t>
        </is>
      </c>
      <c r="D19164" t="inlineStr">
        <is>
          <t>add</t>
        </is>
      </c>
      <c r="E19164" t="inlineStr">
        <is>
          <t>stripe</t>
        </is>
      </c>
      <c r="F19164">
        <f>=2.17.0</f>
        <v/>
      </c>
      <c r="G19164" t="inlineStr"/>
      <c r="H19164" t="inlineStr"/>
    </row>
    <row r="19165">
      <c r="A19165" t="inlineStr">
        <is>
          <t>saleor</t>
        </is>
      </c>
      <c r="B19165" t="inlineStr">
        <is>
          <t>d956b8c50d3fa83ae1792fbcc765ff01582a9712</t>
        </is>
      </c>
      <c r="C19165" t="inlineStr">
        <is>
          <t>2019-03-08 11:55:23+00:00</t>
        </is>
      </c>
      <c r="D19165" t="inlineStr">
        <is>
          <t>verchange</t>
        </is>
      </c>
      <c r="E19165" t="inlineStr">
        <is>
          <t>django-graphql-jwt</t>
        </is>
      </c>
      <c r="F19165">
        <f>=0.2.1</f>
        <v/>
      </c>
      <c r="G19165" t="inlineStr">
        <is>
          <t>django-graphql-jwt</t>
        </is>
      </c>
      <c r="H19165">
        <f>=0.2.0</f>
        <v/>
      </c>
    </row>
    <row r="19166">
      <c r="A19166" t="inlineStr">
        <is>
          <t>saleor</t>
        </is>
      </c>
      <c r="B19166" t="inlineStr">
        <is>
          <t>92c45d44963a512fec44a752be319e2e5f65f53d</t>
        </is>
      </c>
      <c r="C19166" t="inlineStr">
        <is>
          <t>2019-04-09 08:09:17+00:00</t>
        </is>
      </c>
      <c r="D19166" t="inlineStr">
        <is>
          <t>verchange</t>
        </is>
      </c>
      <c r="E19166" t="inlineStr">
        <is>
          <t>graphene-django-optimizer</t>
        </is>
      </c>
      <c r="F19166">
        <f>=0.3.6</f>
        <v/>
      </c>
      <c r="G19166" t="inlineStr">
        <is>
          <t>graphene-django-optimizer</t>
        </is>
      </c>
      <c r="H19166">
        <f>=0.3.5</f>
        <v/>
      </c>
    </row>
    <row r="19167">
      <c r="A19167" t="inlineStr">
        <is>
          <t>saleor</t>
        </is>
      </c>
      <c r="B19167" t="inlineStr">
        <is>
          <t>92c45d44963a512fec44a752be319e2e5f65f53d</t>
        </is>
      </c>
      <c r="C19167" t="inlineStr">
        <is>
          <t>2019-04-09 08:09:17+00:00</t>
        </is>
      </c>
      <c r="D19167" t="inlineStr">
        <is>
          <t>verchange</t>
        </is>
      </c>
      <c r="E19167" t="inlineStr">
        <is>
          <t>sqlparse</t>
        </is>
      </c>
      <c r="F19167">
        <f>=0.3.0</f>
        <v/>
      </c>
      <c r="G19167" t="inlineStr">
        <is>
          <t>sqlparse</t>
        </is>
      </c>
      <c r="H19167">
        <f>=0.2.4</f>
        <v/>
      </c>
    </row>
    <row r="19168">
      <c r="A19168" t="inlineStr">
        <is>
          <t>saleor</t>
        </is>
      </c>
      <c r="B19168" t="inlineStr">
        <is>
          <t>92c45d44963a512fec44a752be319e2e5f65f53d</t>
        </is>
      </c>
      <c r="C19168" t="inlineStr">
        <is>
          <t>2019-04-09 08:09:17+00:00</t>
        </is>
      </c>
      <c r="D19168" t="inlineStr">
        <is>
          <t>verchange</t>
        </is>
      </c>
      <c r="E19168" t="inlineStr">
        <is>
          <t>stripe</t>
        </is>
      </c>
      <c r="F19168">
        <f>=2.24.1</f>
        <v/>
      </c>
      <c r="G19168" t="inlineStr">
        <is>
          <t>stripe</t>
        </is>
      </c>
      <c r="H19168">
        <f>=2.17.0</f>
        <v/>
      </c>
    </row>
    <row r="19169">
      <c r="A19169" t="inlineStr">
        <is>
          <t>saleor</t>
        </is>
      </c>
      <c r="B19169" t="inlineStr">
        <is>
          <t>92c45d44963a512fec44a752be319e2e5f65f53d</t>
        </is>
      </c>
      <c r="C19169" t="inlineStr">
        <is>
          <t>2019-04-09 08:09:17+00:00</t>
        </is>
      </c>
      <c r="D19169" t="inlineStr">
        <is>
          <t>verchange</t>
        </is>
      </c>
      <c r="E19169" t="inlineStr">
        <is>
          <t>django-templated-email</t>
        </is>
      </c>
      <c r="F19169">
        <f>=2.3.0</f>
        <v/>
      </c>
      <c r="G19169" t="inlineStr">
        <is>
          <t>django-templated-email</t>
        </is>
      </c>
      <c r="H19169">
        <f>=2.2.0</f>
        <v/>
      </c>
    </row>
    <row r="19170">
      <c r="A19170" t="inlineStr">
        <is>
          <t>saleor</t>
        </is>
      </c>
      <c r="B19170" t="inlineStr">
        <is>
          <t>92c45d44963a512fec44a752be319e2e5f65f53d</t>
        </is>
      </c>
      <c r="C19170" t="inlineStr">
        <is>
          <t>2019-04-09 08:09:17+00:00</t>
        </is>
      </c>
      <c r="D19170" t="inlineStr">
        <is>
          <t>verchange</t>
        </is>
      </c>
      <c r="E19170" t="inlineStr">
        <is>
          <t>kombu</t>
        </is>
      </c>
      <c r="F19170">
        <f>=4.5.0</f>
        <v/>
      </c>
      <c r="G19170" t="inlineStr">
        <is>
          <t>kombu</t>
        </is>
      </c>
      <c r="H19170">
        <f>=4.2.2.post1</f>
        <v/>
      </c>
    </row>
    <row r="19171">
      <c r="A19171" t="inlineStr">
        <is>
          <t>saleor</t>
        </is>
      </c>
      <c r="B19171" t="inlineStr">
        <is>
          <t>92c45d44963a512fec44a752be319e2e5f65f53d</t>
        </is>
      </c>
      <c r="C19171" t="inlineStr">
        <is>
          <t>2019-04-09 08:09:17+00:00</t>
        </is>
      </c>
      <c r="D19171" t="inlineStr">
        <is>
          <t>verchange</t>
        </is>
      </c>
      <c r="E19171" t="inlineStr">
        <is>
          <t>django-countries</t>
        </is>
      </c>
      <c r="F19171">
        <f>=5.3.3</f>
        <v/>
      </c>
      <c r="G19171" t="inlineStr">
        <is>
          <t>django-countries</t>
        </is>
      </c>
      <c r="H19171">
        <f>=5.3.2</f>
        <v/>
      </c>
    </row>
    <row r="19172">
      <c r="A19172" t="inlineStr">
        <is>
          <t>saleor</t>
        </is>
      </c>
      <c r="B19172" t="inlineStr">
        <is>
          <t>92c45d44963a512fec44a752be319e2e5f65f53d</t>
        </is>
      </c>
      <c r="C19172" t="inlineStr">
        <is>
          <t>2019-04-09 08:09:17+00:00</t>
        </is>
      </c>
      <c r="D19172" t="inlineStr">
        <is>
          <t>verchange</t>
        </is>
      </c>
      <c r="E19172" t="inlineStr">
        <is>
          <t>cffi</t>
        </is>
      </c>
      <c r="F19172">
        <f>=1.12.2</f>
        <v/>
      </c>
      <c r="G19172" t="inlineStr">
        <is>
          <t>cffi</t>
        </is>
      </c>
      <c r="H19172">
        <f>=1.11.5</f>
        <v/>
      </c>
    </row>
    <row r="19173">
      <c r="A19173" t="inlineStr">
        <is>
          <t>saleor</t>
        </is>
      </c>
      <c r="B19173" t="inlineStr">
        <is>
          <t>92c45d44963a512fec44a752be319e2e5f65f53d</t>
        </is>
      </c>
      <c r="C19173" t="inlineStr">
        <is>
          <t>2019-04-09 08:09:17+00:00</t>
        </is>
      </c>
      <c r="D19173" t="inlineStr">
        <is>
          <t>verchange</t>
        </is>
      </c>
      <c r="E19173" t="inlineStr">
        <is>
          <t>jmespath</t>
        </is>
      </c>
      <c r="F19173">
        <f>=0.9.4</f>
        <v/>
      </c>
      <c r="G19173" t="inlineStr">
        <is>
          <t>jmespath</t>
        </is>
      </c>
      <c r="H19173">
        <f>=0.9.3</f>
        <v/>
      </c>
    </row>
    <row r="19174">
      <c r="A19174" t="inlineStr">
        <is>
          <t>saleor</t>
        </is>
      </c>
      <c r="B19174" t="inlineStr">
        <is>
          <t>92c45d44963a512fec44a752be319e2e5f65f53d</t>
        </is>
      </c>
      <c r="C19174" t="inlineStr">
        <is>
          <t>2019-04-09 08:09:17+00:00</t>
        </is>
      </c>
      <c r="D19174" t="inlineStr">
        <is>
          <t>verchange</t>
        </is>
      </c>
      <c r="E19174" t="inlineStr">
        <is>
          <t>psycopg2-binary</t>
        </is>
      </c>
      <c r="F19174">
        <f>=2.8.1</f>
        <v/>
      </c>
      <c r="G19174" t="inlineStr">
        <is>
          <t>psycopg2-binary</t>
        </is>
      </c>
      <c r="H19174">
        <f>=2.7.6.1</f>
        <v/>
      </c>
    </row>
    <row r="19175">
      <c r="A19175" t="inlineStr">
        <is>
          <t>saleor</t>
        </is>
      </c>
      <c r="B19175" t="inlineStr">
        <is>
          <t>92c45d44963a512fec44a752be319e2e5f65f53d</t>
        </is>
      </c>
      <c r="C19175" t="inlineStr">
        <is>
          <t>2019-04-09 08:09:17+00:00</t>
        </is>
      </c>
      <c r="D19175" t="inlineStr">
        <is>
          <t>verchange</t>
        </is>
      </c>
      <c r="E19175" t="inlineStr">
        <is>
          <t>django-recaptcha</t>
        </is>
      </c>
      <c r="F19175">
        <f>=1.5.0</f>
        <v/>
      </c>
      <c r="G19175" t="inlineStr">
        <is>
          <t>django-recaptcha</t>
        </is>
      </c>
      <c r="H19175">
        <f>=1.4.0</f>
        <v/>
      </c>
    </row>
    <row r="19176">
      <c r="A19176" t="inlineStr">
        <is>
          <t>saleor</t>
        </is>
      </c>
      <c r="B19176" t="inlineStr">
        <is>
          <t>92c45d44963a512fec44a752be319e2e5f65f53d</t>
        </is>
      </c>
      <c r="C19176" t="inlineStr">
        <is>
          <t>2019-04-09 08:09:17+00:00</t>
        </is>
      </c>
      <c r="D19176" t="inlineStr">
        <is>
          <t>verchange</t>
        </is>
      </c>
      <c r="E19176" t="inlineStr">
        <is>
          <t>django-appconf</t>
        </is>
      </c>
      <c r="F19176">
        <f>=1.0.3</f>
        <v/>
      </c>
      <c r="G19176" t="inlineStr">
        <is>
          <t>django-appconf</t>
        </is>
      </c>
      <c r="H19176">
        <f>=1.0.2</f>
        <v/>
      </c>
    </row>
    <row r="19177">
      <c r="A19177" t="inlineStr">
        <is>
          <t>saleor</t>
        </is>
      </c>
      <c r="B19177" t="inlineStr">
        <is>
          <t>92c45d44963a512fec44a752be319e2e5f65f53d</t>
        </is>
      </c>
      <c r="C19177" t="inlineStr">
        <is>
          <t>2019-04-09 08:09:17+00:00</t>
        </is>
      </c>
      <c r="D19177" t="inlineStr">
        <is>
          <t>verchange</t>
        </is>
      </c>
      <c r="E19177" t="inlineStr">
        <is>
          <t>oauthlib</t>
        </is>
      </c>
      <c r="F19177">
        <f>=3.0.1</f>
        <v/>
      </c>
      <c r="G19177" t="inlineStr">
        <is>
          <t>oauthlib</t>
        </is>
      </c>
      <c r="H19177">
        <f>=2.1.0</f>
        <v/>
      </c>
    </row>
    <row r="19178">
      <c r="A19178" t="inlineStr">
        <is>
          <t>saleor</t>
        </is>
      </c>
      <c r="B19178" t="inlineStr">
        <is>
          <t>92c45d44963a512fec44a752be319e2e5f65f53d</t>
        </is>
      </c>
      <c r="C19178" t="inlineStr">
        <is>
          <t>2019-04-09 08:09:17+00:00</t>
        </is>
      </c>
      <c r="D19178" t="inlineStr">
        <is>
          <t>verchange</t>
        </is>
      </c>
      <c r="E19178" t="inlineStr">
        <is>
          <t>s3transfer</t>
        </is>
      </c>
      <c r="F19178">
        <f>=0.2.0</f>
        <v/>
      </c>
      <c r="G19178" t="inlineStr">
        <is>
          <t>s3transfer</t>
        </is>
      </c>
      <c r="H19178">
        <f>=0.1.13</f>
        <v/>
      </c>
    </row>
    <row r="19179">
      <c r="A19179" t="inlineStr">
        <is>
          <t>saleor</t>
        </is>
      </c>
      <c r="B19179" t="inlineStr">
        <is>
          <t>92c45d44963a512fec44a752be319e2e5f65f53d</t>
        </is>
      </c>
      <c r="C19179" t="inlineStr">
        <is>
          <t>2019-04-09 08:09:17+00:00</t>
        </is>
      </c>
      <c r="D19179" t="inlineStr">
        <is>
          <t>verchange</t>
        </is>
      </c>
      <c r="E19179" t="inlineStr">
        <is>
          <t>redis</t>
        </is>
      </c>
      <c r="F19179">
        <f>=3.2.1</f>
        <v/>
      </c>
      <c r="G19179" t="inlineStr">
        <is>
          <t>redis</t>
        </is>
      </c>
      <c r="H19179">
        <f>=2.10.6</f>
        <v/>
      </c>
    </row>
    <row r="19180">
      <c r="A19180" t="inlineStr">
        <is>
          <t>saleor</t>
        </is>
      </c>
      <c r="B19180" t="inlineStr">
        <is>
          <t>92c45d44963a512fec44a752be319e2e5f65f53d</t>
        </is>
      </c>
      <c r="C19180" t="inlineStr">
        <is>
          <t>2019-04-09 08:09:17+00:00</t>
        </is>
      </c>
      <c r="D19180" t="inlineStr">
        <is>
          <t>verchange</t>
        </is>
      </c>
      <c r="E19180" t="inlineStr">
        <is>
          <t>pycodestyle</t>
        </is>
      </c>
      <c r="F19180">
        <f>=2.5.0</f>
        <v/>
      </c>
      <c r="G19180" t="inlineStr">
        <is>
          <t>pycodestyle</t>
        </is>
      </c>
      <c r="H19180">
        <f>=2.4.0</f>
        <v/>
      </c>
    </row>
    <row r="19181">
      <c r="A19181" t="inlineStr">
        <is>
          <t>saleor</t>
        </is>
      </c>
      <c r="B19181" t="inlineStr">
        <is>
          <t>92c45d44963a512fec44a752be319e2e5f65f53d</t>
        </is>
      </c>
      <c r="C19181" t="inlineStr">
        <is>
          <t>2019-04-09 08:09:17+00:00</t>
        </is>
      </c>
      <c r="D19181" t="inlineStr">
        <is>
          <t>verchange</t>
        </is>
      </c>
      <c r="E19181" t="inlineStr">
        <is>
          <t>requests-oauthlib</t>
        </is>
      </c>
      <c r="F19181">
        <f>=1.2.0</f>
        <v/>
      </c>
      <c r="G19181" t="inlineStr">
        <is>
          <t>requests-oauthlib</t>
        </is>
      </c>
      <c r="H19181">
        <f>=1.0.0</f>
        <v/>
      </c>
    </row>
    <row r="19182">
      <c r="A19182" t="inlineStr">
        <is>
          <t>saleor</t>
        </is>
      </c>
      <c r="B19182" t="inlineStr">
        <is>
          <t>92c45d44963a512fec44a752be319e2e5f65f53d</t>
        </is>
      </c>
      <c r="C19182" t="inlineStr">
        <is>
          <t>2019-04-09 08:09:17+00:00</t>
        </is>
      </c>
      <c r="D19182" t="inlineStr">
        <is>
          <t>verchange</t>
        </is>
      </c>
      <c r="E19182" t="inlineStr">
        <is>
          <t>django</t>
        </is>
      </c>
      <c r="F19182">
        <f>=2.2</f>
        <v/>
      </c>
      <c r="G19182" t="inlineStr">
        <is>
          <t>django</t>
        </is>
      </c>
      <c r="H19182">
        <f>=2.1.5</f>
        <v/>
      </c>
    </row>
    <row r="19183">
      <c r="A19183" t="inlineStr">
        <is>
          <t>saleor</t>
        </is>
      </c>
      <c r="B19183" t="inlineStr">
        <is>
          <t>92c45d44963a512fec44a752be319e2e5f65f53d</t>
        </is>
      </c>
      <c r="C19183" t="inlineStr">
        <is>
          <t>2019-04-09 08:09:17+00:00</t>
        </is>
      </c>
      <c r="D19183" t="inlineStr">
        <is>
          <t>verchange</t>
        </is>
      </c>
      <c r="E19183" t="inlineStr">
        <is>
          <t>weasyprint</t>
        </is>
      </c>
      <c r="F19183">
        <f>=46</f>
        <v/>
      </c>
      <c r="G19183" t="inlineStr">
        <is>
          <t>weasyprint</t>
        </is>
      </c>
      <c r="H19183">
        <f>=44</f>
        <v/>
      </c>
    </row>
    <row r="19184">
      <c r="A19184" t="inlineStr">
        <is>
          <t>saleor</t>
        </is>
      </c>
      <c r="B19184" t="inlineStr">
        <is>
          <t>92c45d44963a512fec44a752be319e2e5f65f53d</t>
        </is>
      </c>
      <c r="C19184" t="inlineStr">
        <is>
          <t>2019-04-09 08:09:17+00:00</t>
        </is>
      </c>
      <c r="D19184" t="inlineStr">
        <is>
          <t>verchange</t>
        </is>
      </c>
      <c r="E19184" t="inlineStr">
        <is>
          <t>social-auth-core</t>
        </is>
      </c>
      <c r="F19184">
        <f>=3.1.0</f>
        <v/>
      </c>
      <c r="G19184" t="inlineStr">
        <is>
          <t>social-auth-core</t>
        </is>
      </c>
      <c r="H19184">
        <f>=2.0.0</f>
        <v/>
      </c>
    </row>
    <row r="19185">
      <c r="A19185" t="inlineStr">
        <is>
          <t>saleor</t>
        </is>
      </c>
      <c r="B19185" t="inlineStr">
        <is>
          <t>92c45d44963a512fec44a752be319e2e5f65f53d</t>
        </is>
      </c>
      <c r="C19185" t="inlineStr">
        <is>
          <t>2019-04-09 08:09:17+00:00</t>
        </is>
      </c>
      <c r="D19185" t="inlineStr">
        <is>
          <t>verchange</t>
        </is>
      </c>
      <c r="E19185" t="inlineStr">
        <is>
          <t>django-phonenumber-field</t>
        </is>
      </c>
      <c r="F19185">
        <f>=2.3.1</f>
        <v/>
      </c>
      <c r="G19185" t="inlineStr">
        <is>
          <t>django-phonenumber-field</t>
        </is>
      </c>
      <c r="H19185">
        <f>=2.1.0</f>
        <v/>
      </c>
    </row>
    <row r="19186">
      <c r="A19186" t="inlineStr">
        <is>
          <t>saleor</t>
        </is>
      </c>
      <c r="B19186" t="inlineStr">
        <is>
          <t>92c45d44963a512fec44a752be319e2e5f65f53d</t>
        </is>
      </c>
      <c r="C19186" t="inlineStr">
        <is>
          <t>2019-04-09 08:09:17+00:00</t>
        </is>
      </c>
      <c r="D19186" t="inlineStr">
        <is>
          <t>verchange</t>
        </is>
      </c>
      <c r="E19186" t="inlineStr">
        <is>
          <t>markupsafe</t>
        </is>
      </c>
      <c r="F19186">
        <f>=1.1.1</f>
        <v/>
      </c>
      <c r="G19186" t="inlineStr">
        <is>
          <t>markupsafe</t>
        </is>
      </c>
      <c r="H19186">
        <f>=1.1.0</f>
        <v/>
      </c>
    </row>
    <row r="19187">
      <c r="A19187" t="inlineStr">
        <is>
          <t>saleor</t>
        </is>
      </c>
      <c r="B19187" t="inlineStr">
        <is>
          <t>92c45d44963a512fec44a752be319e2e5f65f53d</t>
        </is>
      </c>
      <c r="C19187" t="inlineStr">
        <is>
          <t>2019-04-09 08:09:17+00:00</t>
        </is>
      </c>
      <c r="D19187" t="inlineStr">
        <is>
          <t>verchange</t>
        </is>
      </c>
      <c r="E19187" t="inlineStr">
        <is>
          <t>cairocffi</t>
        </is>
      </c>
      <c r="F19187">
        <f>=1.0.2</f>
        <v/>
      </c>
      <c r="G19187" t="inlineStr">
        <is>
          <t>cairocffi</t>
        </is>
      </c>
      <c r="H19187">
        <f>=0.9.0</f>
        <v/>
      </c>
    </row>
    <row r="19188">
      <c r="A19188" t="inlineStr">
        <is>
          <t>saleor</t>
        </is>
      </c>
      <c r="B19188" t="inlineStr">
        <is>
          <t>92c45d44963a512fec44a752be319e2e5f65f53d</t>
        </is>
      </c>
      <c r="C19188" t="inlineStr">
        <is>
          <t>2019-04-09 08:09:17+00:00</t>
        </is>
      </c>
      <c r="D19188" t="inlineStr">
        <is>
          <t>verchange</t>
        </is>
      </c>
      <c r="E19188" t="inlineStr">
        <is>
          <t>dj-email-url</t>
        </is>
      </c>
      <c r="F19188">
        <f>=0.2.0</f>
        <v/>
      </c>
      <c r="G19188" t="inlineStr">
        <is>
          <t>dj-email-url</t>
        </is>
      </c>
      <c r="H19188">
        <f>=0.1.0</f>
        <v/>
      </c>
    </row>
    <row r="19189">
      <c r="A19189" t="inlineStr">
        <is>
          <t>saleor</t>
        </is>
      </c>
      <c r="B19189" t="inlineStr">
        <is>
          <t>92c45d44963a512fec44a752be319e2e5f65f53d</t>
        </is>
      </c>
      <c r="C19189" t="inlineStr">
        <is>
          <t>2019-04-09 08:09:17+00:00</t>
        </is>
      </c>
      <c r="D19189" t="inlineStr">
        <is>
          <t>verchange</t>
        </is>
      </c>
      <c r="E19189" t="inlineStr">
        <is>
          <t>celery</t>
        </is>
      </c>
      <c r="F19189">
        <f>=4.3.0</f>
        <v/>
      </c>
      <c r="G19189" t="inlineStr">
        <is>
          <t>celery</t>
        </is>
      </c>
      <c r="H19189">
        <f>=4.2.1</f>
        <v/>
      </c>
    </row>
    <row r="19190">
      <c r="A19190" t="inlineStr">
        <is>
          <t>saleor</t>
        </is>
      </c>
      <c r="B19190" t="inlineStr">
        <is>
          <t>92c45d44963a512fec44a752be319e2e5f65f53d</t>
        </is>
      </c>
      <c r="C19190" t="inlineStr">
        <is>
          <t>2019-04-09 08:09:17+00:00</t>
        </is>
      </c>
      <c r="D19190" t="inlineStr">
        <is>
          <t>verchange</t>
        </is>
      </c>
      <c r="E19190" t="inlineStr">
        <is>
          <t>markdown</t>
        </is>
      </c>
      <c r="F19190">
        <f>=3.1</f>
        <v/>
      </c>
      <c r="G19190" t="inlineStr">
        <is>
          <t>markdown</t>
        </is>
      </c>
      <c r="H19190">
        <f>=3.0.1</f>
        <v/>
      </c>
    </row>
    <row r="19191">
      <c r="A19191" t="inlineStr">
        <is>
          <t>saleor</t>
        </is>
      </c>
      <c r="B19191" t="inlineStr">
        <is>
          <t>92c45d44963a512fec44a752be319e2e5f65f53d</t>
        </is>
      </c>
      <c r="C19191" t="inlineStr">
        <is>
          <t>2019-04-09 08:09:17+00:00</t>
        </is>
      </c>
      <c r="D19191" t="inlineStr">
        <is>
          <t>verchange</t>
        </is>
      </c>
      <c r="E19191" t="inlineStr">
        <is>
          <t>django-filter</t>
        </is>
      </c>
      <c r="F19191">
        <f>=2.1.0</f>
        <v/>
      </c>
      <c r="G19191" t="inlineStr">
        <is>
          <t>django-filter</t>
        </is>
      </c>
      <c r="H19191">
        <f>=2.0.0</f>
        <v/>
      </c>
    </row>
    <row r="19192">
      <c r="A19192" t="inlineStr">
        <is>
          <t>saleor</t>
        </is>
      </c>
      <c r="B19192" t="inlineStr">
        <is>
          <t>92c45d44963a512fec44a752be319e2e5f65f53d</t>
        </is>
      </c>
      <c r="C19192" t="inlineStr">
        <is>
          <t>2019-04-09 08:09:17+00:00</t>
        </is>
      </c>
      <c r="D19192" t="inlineStr">
        <is>
          <t>verchange</t>
        </is>
      </c>
      <c r="E19192" t="inlineStr">
        <is>
          <t>django-bootstrap4</t>
        </is>
      </c>
      <c r="F19192">
        <f>=0.0.8</f>
        <v/>
      </c>
      <c r="G19192" t="inlineStr">
        <is>
          <t>django-bootstrap4</t>
        </is>
      </c>
      <c r="H19192">
        <f>=0.0.7</f>
        <v/>
      </c>
    </row>
    <row r="19193">
      <c r="A19193" t="inlineStr">
        <is>
          <t>saleor</t>
        </is>
      </c>
      <c r="B19193" t="inlineStr">
        <is>
          <t>92c45d44963a512fec44a752be319e2e5f65f53d</t>
        </is>
      </c>
      <c r="C19193" t="inlineStr">
        <is>
          <t>2019-04-09 08:09:17+00:00</t>
        </is>
      </c>
      <c r="D19193" t="inlineStr">
        <is>
          <t>verchange</t>
        </is>
      </c>
      <c r="E19193" t="inlineStr">
        <is>
          <t>django-impersonate</t>
        </is>
      </c>
      <c r="F19193">
        <f>=1.4</f>
        <v/>
      </c>
      <c r="G19193" t="inlineStr">
        <is>
          <t>django-impersonate</t>
        </is>
      </c>
      <c r="H19193">
        <f>=1.3</f>
        <v/>
      </c>
    </row>
    <row r="19194">
      <c r="A19194" t="inlineStr">
        <is>
          <t>saleor</t>
        </is>
      </c>
      <c r="B19194" t="inlineStr">
        <is>
          <t>92c45d44963a512fec44a752be319e2e5f65f53d</t>
        </is>
      </c>
      <c r="C19194" t="inlineStr">
        <is>
          <t>2019-04-09 08:09:17+00:00</t>
        </is>
      </c>
      <c r="D19194" t="inlineStr">
        <is>
          <t>verchange</t>
        </is>
      </c>
      <c r="E19194" t="inlineStr">
        <is>
          <t>uwsgi</t>
        </is>
      </c>
      <c r="F19194">
        <f>=2.0.18</f>
        <v/>
      </c>
      <c r="G19194" t="inlineStr">
        <is>
          <t>uwsgi</t>
        </is>
      </c>
      <c r="H19194">
        <f>=2.0.17.1</f>
        <v/>
      </c>
    </row>
    <row r="19195">
      <c r="A19195" t="inlineStr">
        <is>
          <t>saleor</t>
        </is>
      </c>
      <c r="B19195" t="inlineStr">
        <is>
          <t>92c45d44963a512fec44a752be319e2e5f65f53d</t>
        </is>
      </c>
      <c r="C19195" t="inlineStr">
        <is>
          <t>2019-04-09 08:09:17+00:00</t>
        </is>
      </c>
      <c r="D19195" t="inlineStr">
        <is>
          <t>verchange</t>
        </is>
      </c>
      <c r="E19195" t="inlineStr">
        <is>
          <t>amqp</t>
        </is>
      </c>
      <c r="F19195">
        <f>=2.4.2</f>
        <v/>
      </c>
      <c r="G19195" t="inlineStr">
        <is>
          <t>amqp</t>
        </is>
      </c>
      <c r="H19195">
        <f>=2.3.2</f>
        <v/>
      </c>
    </row>
    <row r="19196">
      <c r="A19196" t="inlineStr">
        <is>
          <t>saleor</t>
        </is>
      </c>
      <c r="B19196" t="inlineStr">
        <is>
          <t>92c45d44963a512fec44a752be319e2e5f65f53d</t>
        </is>
      </c>
      <c r="C19196" t="inlineStr">
        <is>
          <t>2019-04-09 08:09:17+00:00</t>
        </is>
      </c>
      <c r="D19196" t="inlineStr">
        <is>
          <t>verchange</t>
        </is>
      </c>
      <c r="E19196" t="inlineStr">
        <is>
          <t>jinja2</t>
        </is>
      </c>
      <c r="F19196">
        <f>=2.10.1</f>
        <v/>
      </c>
      <c r="G19196" t="inlineStr">
        <is>
          <t>jinja2</t>
        </is>
      </c>
      <c r="H19196">
        <f>=2.10</f>
        <v/>
      </c>
    </row>
    <row r="19197">
      <c r="A19197" t="inlineStr">
        <is>
          <t>saleor</t>
        </is>
      </c>
      <c r="B19197" t="inlineStr">
        <is>
          <t>92c45d44963a512fec44a752be319e2e5f65f53d</t>
        </is>
      </c>
      <c r="C19197" t="inlineStr">
        <is>
          <t>2019-04-09 08:09:17+00:00</t>
        </is>
      </c>
      <c r="D19197" t="inlineStr">
        <is>
          <t>verchange</t>
        </is>
      </c>
      <c r="E19197" t="inlineStr">
        <is>
          <t>django-js-asset</t>
        </is>
      </c>
      <c r="F19197">
        <f>=1.2.2</f>
        <v/>
      </c>
      <c r="G19197" t="inlineStr">
        <is>
          <t>django-js-asset</t>
        </is>
      </c>
      <c r="H19197">
        <f>=1.1.0</f>
        <v/>
      </c>
    </row>
    <row r="19198">
      <c r="A19198" t="inlineStr">
        <is>
          <t>saleor</t>
        </is>
      </c>
      <c r="B19198" t="inlineStr">
        <is>
          <t>92c45d44963a512fec44a752be319e2e5f65f53d</t>
        </is>
      </c>
      <c r="C19198" t="inlineStr">
        <is>
          <t>2019-04-09 08:09:17+00:00</t>
        </is>
      </c>
      <c r="D19198" t="inlineStr">
        <is>
          <t>verchange</t>
        </is>
      </c>
      <c r="E19198" t="inlineStr">
        <is>
          <t>tinycss2</t>
        </is>
      </c>
      <c r="F19198">
        <f>=1.0.2</f>
        <v/>
      </c>
      <c r="G19198" t="inlineStr">
        <is>
          <t>tinycss2</t>
        </is>
      </c>
      <c r="H19198">
        <f>=0.6.1</f>
        <v/>
      </c>
    </row>
    <row r="19199">
      <c r="A19199" t="inlineStr">
        <is>
          <t>saleor</t>
        </is>
      </c>
      <c r="B19199" t="inlineStr">
        <is>
          <t>92c45d44963a512fec44a752be319e2e5f65f53d</t>
        </is>
      </c>
      <c r="C19199" t="inlineStr">
        <is>
          <t>2019-04-09 08:09:17+00:00</t>
        </is>
      </c>
      <c r="D19199" t="inlineStr">
        <is>
          <t>verchange</t>
        </is>
      </c>
      <c r="E19199" t="inlineStr">
        <is>
          <t>python-dateutil</t>
        </is>
      </c>
      <c r="F19199">
        <f>=2.8.0</f>
        <v/>
      </c>
      <c r="G19199" t="inlineStr">
        <is>
          <t>python-dateutil</t>
        </is>
      </c>
      <c r="H19199">
        <f>=2.7.5</f>
        <v/>
      </c>
    </row>
    <row r="19200">
      <c r="A19200" t="inlineStr">
        <is>
          <t>saleor</t>
        </is>
      </c>
      <c r="B19200" t="inlineStr">
        <is>
          <t>92c45d44963a512fec44a752be319e2e5f65f53d</t>
        </is>
      </c>
      <c r="C19200" t="inlineStr">
        <is>
          <t>2019-04-09 08:09:17+00:00</t>
        </is>
      </c>
      <c r="D19200" t="inlineStr">
        <is>
          <t>verchange</t>
        </is>
      </c>
      <c r="E19200" t="inlineStr">
        <is>
          <t>phonenumberslite</t>
        </is>
      </c>
      <c r="F19200">
        <f>=8.10.9</f>
        <v/>
      </c>
      <c r="G19200" t="inlineStr">
        <is>
          <t>phonenumberslite</t>
        </is>
      </c>
      <c r="H19200">
        <f>=8.10.2</f>
        <v/>
      </c>
    </row>
    <row r="19201">
      <c r="A19201" t="inlineStr">
        <is>
          <t>saleor</t>
        </is>
      </c>
      <c r="B19201" t="inlineStr">
        <is>
          <t>92c45d44963a512fec44a752be319e2e5f65f53d</t>
        </is>
      </c>
      <c r="C19201" t="inlineStr">
        <is>
          <t>2019-04-09 08:09:17+00:00</t>
        </is>
      </c>
      <c r="D19201" t="inlineStr">
        <is>
          <t>verchange</t>
        </is>
      </c>
      <c r="E19201" t="inlineStr">
        <is>
          <t>certifi</t>
        </is>
      </c>
      <c r="F19201">
        <f>=2019.3.9</f>
        <v/>
      </c>
      <c r="G19201" t="inlineStr">
        <is>
          <t>certifi</t>
        </is>
      </c>
      <c r="H19201">
        <f>=2018.11.29</f>
        <v/>
      </c>
    </row>
    <row r="19202">
      <c r="A19202" t="inlineStr">
        <is>
          <t>saleor</t>
        </is>
      </c>
      <c r="B19202" t="inlineStr">
        <is>
          <t>92c45d44963a512fec44a752be319e2e5f65f53d</t>
        </is>
      </c>
      <c r="C19202" t="inlineStr">
        <is>
          <t>2019-04-09 08:09:17+00:00</t>
        </is>
      </c>
      <c r="D19202" t="inlineStr">
        <is>
          <t>verchange</t>
        </is>
      </c>
      <c r="E19202" t="inlineStr">
        <is>
          <t>cairosvg</t>
        </is>
      </c>
      <c r="F19202">
        <f>=2.3.0</f>
        <v/>
      </c>
      <c r="G19202" t="inlineStr">
        <is>
          <t>cairosvg</t>
        </is>
      </c>
      <c r="H19202">
        <f>=2.2.1</f>
        <v/>
      </c>
    </row>
    <row r="19203">
      <c r="A19203" t="inlineStr">
        <is>
          <t>saleor</t>
        </is>
      </c>
      <c r="B19203" t="inlineStr">
        <is>
          <t>92c45d44963a512fec44a752be319e2e5f65f53d</t>
        </is>
      </c>
      <c r="C19203" t="inlineStr">
        <is>
          <t>2019-04-09 08:09:17+00:00</t>
        </is>
      </c>
      <c r="D19203" t="inlineStr">
        <is>
          <t>verchange</t>
        </is>
      </c>
      <c r="E19203" t="inlineStr">
        <is>
          <t>boto3</t>
        </is>
      </c>
      <c r="F19203">
        <f>=1.9.130</f>
        <v/>
      </c>
      <c r="G19203" t="inlineStr">
        <is>
          <t>boto3</t>
        </is>
      </c>
      <c r="H19203">
        <f>=1.9.74</f>
        <v/>
      </c>
    </row>
    <row r="19204">
      <c r="A19204" t="inlineStr">
        <is>
          <t>saleor</t>
        </is>
      </c>
      <c r="B19204" t="inlineStr">
        <is>
          <t>92c45d44963a512fec44a752be319e2e5f65f53d</t>
        </is>
      </c>
      <c r="C19204" t="inlineStr">
        <is>
          <t>2019-04-09 08:09:17+00:00</t>
        </is>
      </c>
      <c r="D19204" t="inlineStr">
        <is>
          <t>verchange</t>
        </is>
      </c>
      <c r="E19204" t="inlineStr">
        <is>
          <t>botocore</t>
        </is>
      </c>
      <c r="F19204">
        <f>=1.12.130</f>
        <v/>
      </c>
      <c r="G19204" t="inlineStr">
        <is>
          <t>botocore</t>
        </is>
      </c>
      <c r="H19204">
        <f>=1.12.74</f>
        <v/>
      </c>
    </row>
    <row r="19205">
      <c r="A19205" t="inlineStr">
        <is>
          <t>saleor</t>
        </is>
      </c>
      <c r="B19205" t="inlineStr">
        <is>
          <t>92c45d44963a512fec44a752be319e2e5f65f53d</t>
        </is>
      </c>
      <c r="C19205" t="inlineStr">
        <is>
          <t>2019-04-09 08:09:17+00:00</t>
        </is>
      </c>
      <c r="D19205" t="inlineStr">
        <is>
          <t>verchange</t>
        </is>
      </c>
      <c r="E19205" t="inlineStr">
        <is>
          <t>vine</t>
        </is>
      </c>
      <c r="F19205">
        <f>=1.3.0</f>
        <v/>
      </c>
      <c r="G19205" t="inlineStr">
        <is>
          <t>vine</t>
        </is>
      </c>
      <c r="H19205">
        <f>=1.2.0</f>
        <v/>
      </c>
    </row>
    <row r="19206">
      <c r="A19206" t="inlineStr">
        <is>
          <t>saleor</t>
        </is>
      </c>
      <c r="B19206" t="inlineStr">
        <is>
          <t>92c45d44963a512fec44a752be319e2e5f65f53d</t>
        </is>
      </c>
      <c r="C19206" t="inlineStr">
        <is>
          <t>2019-04-09 08:09:17+00:00</t>
        </is>
      </c>
      <c r="D19206" t="inlineStr">
        <is>
          <t>verchange</t>
        </is>
      </c>
      <c r="E19206" t="inlineStr">
        <is>
          <t>purl</t>
        </is>
      </c>
      <c r="F19206">
        <f>=1.5</f>
        <v/>
      </c>
      <c r="G19206" t="inlineStr">
        <is>
          <t>purl</t>
        </is>
      </c>
      <c r="H19206">
        <f>=1.4</f>
        <v/>
      </c>
    </row>
    <row r="19207">
      <c r="A19207" t="inlineStr">
        <is>
          <t>saleor</t>
        </is>
      </c>
      <c r="B19207" t="inlineStr">
        <is>
          <t>92c45d44963a512fec44a752be319e2e5f65f53d</t>
        </is>
      </c>
      <c r="C19207" t="inlineStr">
        <is>
          <t>2019-04-09 08:09:17+00:00</t>
        </is>
      </c>
      <c r="D19207" t="inlineStr">
        <is>
          <t>verchange</t>
        </is>
      </c>
      <c r="E19207" t="inlineStr">
        <is>
          <t>billiard</t>
        </is>
      </c>
      <c r="F19207">
        <f>=3.6.0.0</f>
        <v/>
      </c>
      <c r="G19207" t="inlineStr">
        <is>
          <t>billiard</t>
        </is>
      </c>
      <c r="H19207">
        <f>=3.5.0.5</f>
        <v/>
      </c>
    </row>
    <row r="19208">
      <c r="A19208" t="inlineStr">
        <is>
          <t>saleor</t>
        </is>
      </c>
      <c r="B19208" t="inlineStr">
        <is>
          <t>92c45d44963a512fec44a752be319e2e5f65f53d</t>
        </is>
      </c>
      <c r="C19208" t="inlineStr">
        <is>
          <t>2019-04-09 08:09:17+00:00</t>
        </is>
      </c>
      <c r="D19208" t="inlineStr">
        <is>
          <t>verchange</t>
        </is>
      </c>
      <c r="E19208" t="inlineStr">
        <is>
          <t>faker</t>
        </is>
      </c>
      <c r="F19208">
        <f>=1.0.4</f>
        <v/>
      </c>
      <c r="G19208" t="inlineStr">
        <is>
          <t>faker</t>
        </is>
      </c>
      <c r="H19208">
        <f>=1.0.1</f>
        <v/>
      </c>
    </row>
    <row r="19209">
      <c r="A19209" t="inlineStr">
        <is>
          <t>saleor</t>
        </is>
      </c>
      <c r="B19209" t="inlineStr">
        <is>
          <t>92c45d44963a512fec44a752be319e2e5f65f53d</t>
        </is>
      </c>
      <c r="C19209" t="inlineStr">
        <is>
          <t>2019-04-09 08:09:17+00:00</t>
        </is>
      </c>
      <c r="D19209" t="inlineStr">
        <is>
          <t>verchange</t>
        </is>
      </c>
      <c r="E19209" t="inlineStr">
        <is>
          <t>razorpay</t>
        </is>
      </c>
      <c r="F19209">
        <f>=1.2.0</f>
        <v/>
      </c>
      <c r="G19209" t="inlineStr">
        <is>
          <t>razorpay</t>
        </is>
      </c>
      <c r="H19209">
        <f>=1.1.1</f>
        <v/>
      </c>
    </row>
    <row r="19210">
      <c r="A19210" t="inlineStr">
        <is>
          <t>saleor</t>
        </is>
      </c>
      <c r="B19210" t="inlineStr">
        <is>
          <t>2dd23320c68b3e8ce8c3c350d86ae60cdc69764c</t>
        </is>
      </c>
      <c r="C19210" t="inlineStr">
        <is>
          <t>2019-05-13 12:46:39+00:00</t>
        </is>
      </c>
      <c r="D19210" t="inlineStr">
        <is>
          <t>verchange</t>
        </is>
      </c>
      <c r="E19210" t="inlineStr">
        <is>
          <t>weasyprint</t>
        </is>
      </c>
      <c r="F19210">
        <f>=47</f>
        <v/>
      </c>
      <c r="G19210" t="inlineStr">
        <is>
          <t>weasyprint</t>
        </is>
      </c>
      <c r="H19210">
        <f>=46</f>
        <v/>
      </c>
    </row>
    <row r="19211">
      <c r="A19211" t="inlineStr">
        <is>
          <t>saleor</t>
        </is>
      </c>
      <c r="B19211" t="inlineStr">
        <is>
          <t>2dd23320c68b3e8ce8c3c350d86ae60cdc69764c</t>
        </is>
      </c>
      <c r="C19211" t="inlineStr">
        <is>
          <t>2019-05-13 12:46:39+00:00</t>
        </is>
      </c>
      <c r="D19211" t="inlineStr">
        <is>
          <t>verchange</t>
        </is>
      </c>
      <c r="E19211" t="inlineStr">
        <is>
          <t>django-impersonate</t>
        </is>
      </c>
      <c r="F19211">
        <f>=1.4.1</f>
        <v/>
      </c>
      <c r="G19211" t="inlineStr">
        <is>
          <t>django-impersonate</t>
        </is>
      </c>
      <c r="H19211">
        <f>=1.4</f>
        <v/>
      </c>
    </row>
    <row r="19212">
      <c r="A19212" t="inlineStr">
        <is>
          <t>saleor</t>
        </is>
      </c>
      <c r="B19212" t="inlineStr">
        <is>
          <t>2dd23320c68b3e8ce8c3c350d86ae60cdc69764c</t>
        </is>
      </c>
      <c r="C19212" t="inlineStr">
        <is>
          <t>2019-05-13 12:46:39+00:00</t>
        </is>
      </c>
      <c r="D19212" t="inlineStr">
        <is>
          <t>verchange</t>
        </is>
      </c>
      <c r="E19212" t="inlineStr">
        <is>
          <t>defusedxml</t>
        </is>
      </c>
      <c r="F19212">
        <f>=0.6.0</f>
        <v/>
      </c>
      <c r="G19212" t="inlineStr">
        <is>
          <t>defusedxml</t>
        </is>
      </c>
      <c r="H19212">
        <f>=0.5.0</f>
        <v/>
      </c>
    </row>
    <row r="19213">
      <c r="A19213" t="inlineStr">
        <is>
          <t>saleor</t>
        </is>
      </c>
      <c r="B19213" t="inlineStr">
        <is>
          <t>2dd23320c68b3e8ce8c3c350d86ae60cdc69764c</t>
        </is>
      </c>
      <c r="C19213" t="inlineStr">
        <is>
          <t>2019-05-13 12:46:39+00:00</t>
        </is>
      </c>
      <c r="D19213" t="inlineStr">
        <is>
          <t>verchange</t>
        </is>
      </c>
      <c r="E19213" t="inlineStr">
        <is>
          <t>graphene-django-optimizer</t>
        </is>
      </c>
      <c r="F19213">
        <f>=0.4.0</f>
        <v/>
      </c>
      <c r="G19213" t="inlineStr">
        <is>
          <t>graphene-django-optimizer</t>
        </is>
      </c>
      <c r="H19213">
        <f>=0.3.6</f>
        <v/>
      </c>
    </row>
    <row r="19214">
      <c r="A19214" t="inlineStr">
        <is>
          <t>saleor</t>
        </is>
      </c>
      <c r="B19214" t="inlineStr">
        <is>
          <t>2dd23320c68b3e8ce8c3c350d86ae60cdc69764c</t>
        </is>
      </c>
      <c r="C19214" t="inlineStr">
        <is>
          <t>2019-05-13 12:46:39+00:00</t>
        </is>
      </c>
      <c r="D19214" t="inlineStr">
        <is>
          <t>verchange</t>
        </is>
      </c>
      <c r="E19214" t="inlineStr">
        <is>
          <t>pytz</t>
        </is>
      </c>
      <c r="F19214">
        <f>=2019.1</f>
        <v/>
      </c>
      <c r="G19214" t="inlineStr">
        <is>
          <t>pytz</t>
        </is>
      </c>
      <c r="H19214">
        <f>=2018.9</f>
        <v/>
      </c>
    </row>
    <row r="19215">
      <c r="A19215" t="inlineStr">
        <is>
          <t>saleor</t>
        </is>
      </c>
      <c r="B19215" t="inlineStr">
        <is>
          <t>2dd23320c68b3e8ce8c3c350d86ae60cdc69764c</t>
        </is>
      </c>
      <c r="C19215" t="inlineStr">
        <is>
          <t>2019-05-13 12:46:39+00:00</t>
        </is>
      </c>
      <c r="D19215" t="inlineStr">
        <is>
          <t>verchange</t>
        </is>
      </c>
      <c r="E19215" t="inlineStr">
        <is>
          <t>stripe</t>
        </is>
      </c>
      <c r="F19215">
        <f>=2.27.0</f>
        <v/>
      </c>
      <c r="G19215" t="inlineStr">
        <is>
          <t>stripe</t>
        </is>
      </c>
      <c r="H19215">
        <f>=2.24.1</f>
        <v/>
      </c>
    </row>
    <row r="19216">
      <c r="A19216" t="inlineStr">
        <is>
          <t>saleor</t>
        </is>
      </c>
      <c r="B19216" t="inlineStr">
        <is>
          <t>2dd23320c68b3e8ce8c3c350d86ae60cdc69764c</t>
        </is>
      </c>
      <c r="C19216" t="inlineStr">
        <is>
          <t>2019-05-13 12:46:39+00:00</t>
        </is>
      </c>
      <c r="D19216" t="inlineStr">
        <is>
          <t>verchange</t>
        </is>
      </c>
      <c r="E19216" t="inlineStr">
        <is>
          <t>urllib3</t>
        </is>
      </c>
      <c r="F19216">
        <f>=1.24.3</f>
        <v/>
      </c>
      <c r="G19216" t="inlineStr">
        <is>
          <t>urllib3</t>
        </is>
      </c>
      <c r="H19216">
        <f>=1.24.1</f>
        <v/>
      </c>
    </row>
    <row r="19217">
      <c r="A19217" t="inlineStr">
        <is>
          <t>saleor</t>
        </is>
      </c>
      <c r="B19217" t="inlineStr">
        <is>
          <t>2dd23320c68b3e8ce8c3c350d86ae60cdc69764c</t>
        </is>
      </c>
      <c r="C19217" t="inlineStr">
        <is>
          <t>2019-05-13 12:46:39+00:00</t>
        </is>
      </c>
      <c r="D19217" t="inlineStr">
        <is>
          <t>verchange</t>
        </is>
      </c>
      <c r="E19217" t="inlineStr">
        <is>
          <t>boto3</t>
        </is>
      </c>
      <c r="F19217">
        <f>=1.9.144</f>
        <v/>
      </c>
      <c r="G19217" t="inlineStr">
        <is>
          <t>boto3</t>
        </is>
      </c>
      <c r="H19217">
        <f>=1.9.130</f>
        <v/>
      </c>
    </row>
    <row r="19218">
      <c r="A19218" t="inlineStr">
        <is>
          <t>saleor</t>
        </is>
      </c>
      <c r="B19218" t="inlineStr">
        <is>
          <t>2dd23320c68b3e8ce8c3c350d86ae60cdc69764c</t>
        </is>
      </c>
      <c r="C19218" t="inlineStr">
        <is>
          <t>2019-05-13 12:46:39+00:00</t>
        </is>
      </c>
      <c r="D19218" t="inlineStr">
        <is>
          <t>verchange</t>
        </is>
      </c>
      <c r="E19218" t="inlineStr">
        <is>
          <t>django-debug-toolbar-request-history</t>
        </is>
      </c>
      <c r="F19218">
        <f>=0.0.10</f>
        <v/>
      </c>
      <c r="G19218" t="inlineStr">
        <is>
          <t>django-debug-toolbar-request-history</t>
        </is>
      </c>
      <c r="H19218">
        <f>=0.0.9</f>
        <v/>
      </c>
    </row>
    <row r="19219">
      <c r="A19219" t="inlineStr">
        <is>
          <t>saleor</t>
        </is>
      </c>
      <c r="B19219" t="inlineStr">
        <is>
          <t>2dd23320c68b3e8ce8c3c350d86ae60cdc69764c</t>
        </is>
      </c>
      <c r="C19219" t="inlineStr">
        <is>
          <t>2019-05-13 12:46:39+00:00</t>
        </is>
      </c>
      <c r="D19219" t="inlineStr">
        <is>
          <t>verchange</t>
        </is>
      </c>
      <c r="E19219" t="inlineStr">
        <is>
          <t>django-mptt</t>
        </is>
      </c>
      <c r="F19219">
        <f>=0.10.0</f>
        <v/>
      </c>
      <c r="G19219" t="inlineStr">
        <is>
          <t>django-mptt</t>
        </is>
      </c>
      <c r="H19219">
        <f>=0.9.1</f>
        <v/>
      </c>
    </row>
    <row r="19220">
      <c r="A19220" t="inlineStr">
        <is>
          <t>saleor</t>
        </is>
      </c>
      <c r="B19220" t="inlineStr">
        <is>
          <t>2dd23320c68b3e8ce8c3c350d86ae60cdc69764c</t>
        </is>
      </c>
      <c r="C19220" t="inlineStr">
        <is>
          <t>2019-05-13 12:46:39+00:00</t>
        </is>
      </c>
      <c r="D19220" t="inlineStr">
        <is>
          <t>verchange</t>
        </is>
      </c>
      <c r="E19220" t="inlineStr">
        <is>
          <t>psycopg2-binary</t>
        </is>
      </c>
      <c r="F19220">
        <f>=2.8.2</f>
        <v/>
      </c>
      <c r="G19220" t="inlineStr">
        <is>
          <t>psycopg2-binary</t>
        </is>
      </c>
      <c r="H19220">
        <f>=2.8.1</f>
        <v/>
      </c>
    </row>
    <row r="19221">
      <c r="A19221" t="inlineStr">
        <is>
          <t>saleor</t>
        </is>
      </c>
      <c r="B19221" t="inlineStr">
        <is>
          <t>2dd23320c68b3e8ce8c3c350d86ae60cdc69764c</t>
        </is>
      </c>
      <c r="C19221" t="inlineStr">
        <is>
          <t>2019-05-13 12:46:39+00:00</t>
        </is>
      </c>
      <c r="D19221" t="inlineStr">
        <is>
          <t>verchange</t>
        </is>
      </c>
      <c r="E19221" t="inlineStr">
        <is>
          <t>cffi</t>
        </is>
      </c>
      <c r="F19221">
        <f>=1.12.3</f>
        <v/>
      </c>
      <c r="G19221" t="inlineStr">
        <is>
          <t>cffi</t>
        </is>
      </c>
      <c r="H19221">
        <f>=1.12.2</f>
        <v/>
      </c>
    </row>
    <row r="19222">
      <c r="A19222" t="inlineStr">
        <is>
          <t>saleor</t>
        </is>
      </c>
      <c r="B19222" t="inlineStr">
        <is>
          <t>2dd23320c68b3e8ce8c3c350d86ae60cdc69764c</t>
        </is>
      </c>
      <c r="C19222" t="inlineStr">
        <is>
          <t>2019-05-13 12:46:39+00:00</t>
        </is>
      </c>
      <c r="D19222" t="inlineStr">
        <is>
          <t>verchange</t>
        </is>
      </c>
      <c r="E19222" t="inlineStr">
        <is>
          <t>botocore</t>
        </is>
      </c>
      <c r="F19222">
        <f>=1.12.144</f>
        <v/>
      </c>
      <c r="G19222" t="inlineStr">
        <is>
          <t>botocore</t>
        </is>
      </c>
      <c r="H19222">
        <f>=1.12.130</f>
        <v/>
      </c>
    </row>
    <row r="19223">
      <c r="A19223" t="inlineStr">
        <is>
          <t>saleor</t>
        </is>
      </c>
      <c r="B19223" t="inlineStr">
        <is>
          <t>2dd23320c68b3e8ce8c3c350d86ae60cdc69764c</t>
        </is>
      </c>
      <c r="C19223" t="inlineStr">
        <is>
          <t>2019-05-13 12:46:39+00:00</t>
        </is>
      </c>
      <c r="D19223" t="inlineStr">
        <is>
          <t>verchange</t>
        </is>
      </c>
      <c r="E19223" t="inlineStr">
        <is>
          <t>autopep8</t>
        </is>
      </c>
      <c r="F19223">
        <f>=1.4.4</f>
        <v/>
      </c>
      <c r="G19223" t="inlineStr">
        <is>
          <t>autopep8</t>
        </is>
      </c>
      <c r="H19223">
        <f>=1.4.3</f>
        <v/>
      </c>
    </row>
    <row r="19224">
      <c r="A19224" t="inlineStr">
        <is>
          <t>saleor</t>
        </is>
      </c>
      <c r="B19224" t="inlineStr">
        <is>
          <t>2dd23320c68b3e8ce8c3c350d86ae60cdc69764c</t>
        </is>
      </c>
      <c r="C19224" t="inlineStr">
        <is>
          <t>2019-05-13 12:46:39+00:00</t>
        </is>
      </c>
      <c r="D19224" t="inlineStr">
        <is>
          <t>verchange</t>
        </is>
      </c>
      <c r="E19224" t="inlineStr">
        <is>
          <t>sympy</t>
        </is>
      </c>
      <c r="F19224">
        <f>=1.4</f>
        <v/>
      </c>
      <c r="G19224" t="inlineStr">
        <is>
          <t>sympy</t>
        </is>
      </c>
      <c r="H19224">
        <f>=1.3</f>
        <v/>
      </c>
    </row>
    <row r="19225">
      <c r="A19225" t="inlineStr">
        <is>
          <t>saleor</t>
        </is>
      </c>
      <c r="B19225" t="inlineStr">
        <is>
          <t>2dd23320c68b3e8ce8c3c350d86ae60cdc69764c</t>
        </is>
      </c>
      <c r="C19225" t="inlineStr">
        <is>
          <t>2019-05-13 12:46:39+00:00</t>
        </is>
      </c>
      <c r="D19225" t="inlineStr">
        <is>
          <t>verchange</t>
        </is>
      </c>
      <c r="E19225" t="inlineStr">
        <is>
          <t>cairosvg</t>
        </is>
      </c>
      <c r="F19225">
        <f>=2.3.1</f>
        <v/>
      </c>
      <c r="G19225" t="inlineStr">
        <is>
          <t>cairosvg</t>
        </is>
      </c>
      <c r="H19225">
        <f>=2.3.0</f>
        <v/>
      </c>
    </row>
    <row r="19226">
      <c r="A19226" t="inlineStr">
        <is>
          <t>saleor</t>
        </is>
      </c>
      <c r="B19226" t="inlineStr">
        <is>
          <t>2dd23320c68b3e8ce8c3c350d86ae60cdc69764c</t>
        </is>
      </c>
      <c r="C19226" t="inlineStr">
        <is>
          <t>2019-05-13 12:46:39+00:00</t>
        </is>
      </c>
      <c r="D19226" t="inlineStr">
        <is>
          <t>verchange</t>
        </is>
      </c>
      <c r="E19226" t="inlineStr">
        <is>
          <t>faker</t>
        </is>
      </c>
      <c r="F19226">
        <f>=1.0.5</f>
        <v/>
      </c>
      <c r="G19226" t="inlineStr">
        <is>
          <t>faker</t>
        </is>
      </c>
      <c r="H19226">
        <f>=1.0.4</f>
        <v/>
      </c>
    </row>
    <row r="19227">
      <c r="A19227" t="inlineStr">
        <is>
          <t>saleor</t>
        </is>
      </c>
      <c r="B19227" t="inlineStr">
        <is>
          <t>2dd23320c68b3e8ce8c3c350d86ae60cdc69764c</t>
        </is>
      </c>
      <c r="C19227" t="inlineStr">
        <is>
          <t>2019-05-13 12:46:39+00:00</t>
        </is>
      </c>
      <c r="D19227" t="inlineStr">
        <is>
          <t>verchange</t>
        </is>
      </c>
      <c r="E19227" t="inlineStr">
        <is>
          <t>django</t>
        </is>
      </c>
      <c r="F19227">
        <f>=2.2.1</f>
        <v/>
      </c>
      <c r="G19227" t="inlineStr">
        <is>
          <t>django</t>
        </is>
      </c>
      <c r="H19227">
        <f>=2.2</f>
        <v/>
      </c>
    </row>
    <row r="19228">
      <c r="A19228" t="inlineStr">
        <is>
          <t>saleor</t>
        </is>
      </c>
      <c r="B19228" t="inlineStr">
        <is>
          <t>2dd23320c68b3e8ce8c3c350d86ae60cdc69764c</t>
        </is>
      </c>
      <c r="C19228" t="inlineStr">
        <is>
          <t>2019-05-13 12:46:39+00:00</t>
        </is>
      </c>
      <c r="D19228" t="inlineStr">
        <is>
          <t>add</t>
        </is>
      </c>
      <c r="E19228" t="inlineStr">
        <is>
          <t>dataclasses</t>
        </is>
      </c>
      <c r="F19228">
        <f>=0.6</f>
        <v/>
      </c>
      <c r="G19228" t="inlineStr"/>
      <c r="H19228" t="inlineStr"/>
    </row>
    <row r="19229">
      <c r="A19229" t="inlineStr">
        <is>
          <t>saleor</t>
        </is>
      </c>
      <c r="B19229" t="inlineStr">
        <is>
          <t>2dd23320c68b3e8ce8c3c350d86ae60cdc69764c</t>
        </is>
      </c>
      <c r="C19229" t="inlineStr">
        <is>
          <t>2019-05-13 12:46:39+00:00</t>
        </is>
      </c>
      <c r="D19229" t="inlineStr">
        <is>
          <t>rem</t>
        </is>
      </c>
      <c r="E19229" t="inlineStr"/>
      <c r="F19229" t="inlineStr"/>
      <c r="G19229" t="inlineStr">
        <is>
          <t>django-fsm</t>
        </is>
      </c>
      <c r="H19229">
        <f>=2.6.0</f>
        <v/>
      </c>
    </row>
    <row r="19230">
      <c r="A19230" t="inlineStr">
        <is>
          <t>saleor</t>
        </is>
      </c>
      <c r="B19230" t="inlineStr">
        <is>
          <t>15ae49e1f9664395b3f53c50b3775dfab9b05104</t>
        </is>
      </c>
      <c r="C19230" t="inlineStr">
        <is>
          <t>2019-06-13 11:02:00+00:00</t>
        </is>
      </c>
      <c r="D19230" t="inlineStr">
        <is>
          <t>verchange</t>
        </is>
      </c>
      <c r="E19230" t="inlineStr">
        <is>
          <t>django-render-block</t>
        </is>
      </c>
      <c r="F19230">
        <f>=0.6</f>
        <v/>
      </c>
      <c r="G19230" t="inlineStr">
        <is>
          <t>django-render-block</t>
        </is>
      </c>
      <c r="H19230">
        <f>=0.5</f>
        <v/>
      </c>
    </row>
    <row r="19231">
      <c r="A19231" t="inlineStr">
        <is>
          <t>saleor</t>
        </is>
      </c>
      <c r="B19231" t="inlineStr">
        <is>
          <t>15ae49e1f9664395b3f53c50b3775dfab9b05104</t>
        </is>
      </c>
      <c r="C19231" t="inlineStr">
        <is>
          <t>2019-06-13 11:02:00+00:00</t>
        </is>
      </c>
      <c r="D19231" t="inlineStr">
        <is>
          <t>verchange</t>
        </is>
      </c>
      <c r="E19231" t="inlineStr">
        <is>
          <t>stripe</t>
        </is>
      </c>
      <c r="F19231">
        <f>=2.29.4</f>
        <v/>
      </c>
      <c r="G19231" t="inlineStr">
        <is>
          <t>stripe</t>
        </is>
      </c>
      <c r="H19231">
        <f>=2.27.0</f>
        <v/>
      </c>
    </row>
    <row r="19232">
      <c r="A19232" t="inlineStr">
        <is>
          <t>saleor</t>
        </is>
      </c>
      <c r="B19232" t="inlineStr">
        <is>
          <t>15ae49e1f9664395b3f53c50b3775dfab9b05104</t>
        </is>
      </c>
      <c r="C19232" t="inlineStr">
        <is>
          <t>2019-06-13 11:02:00+00:00</t>
        </is>
      </c>
      <c r="D19232" t="inlineStr">
        <is>
          <t>verchange</t>
        </is>
      </c>
      <c r="E19232" t="inlineStr">
        <is>
          <t>kombu</t>
        </is>
      </c>
      <c r="F19232">
        <f>=4.6.1</f>
        <v/>
      </c>
      <c r="G19232" t="inlineStr">
        <is>
          <t>kombu</t>
        </is>
      </c>
      <c r="H19232">
        <f>=4.5.0</f>
        <v/>
      </c>
    </row>
    <row r="19233">
      <c r="A19233" t="inlineStr">
        <is>
          <t>saleor</t>
        </is>
      </c>
      <c r="B19233" t="inlineStr">
        <is>
          <t>15ae49e1f9664395b3f53c50b3775dfab9b05104</t>
        </is>
      </c>
      <c r="C19233" t="inlineStr">
        <is>
          <t>2019-06-13 11:02:00+00:00</t>
        </is>
      </c>
      <c r="D19233" t="inlineStr">
        <is>
          <t>verchange</t>
        </is>
      </c>
      <c r="E19233" t="inlineStr">
        <is>
          <t>requests</t>
        </is>
      </c>
      <c r="F19233">
        <f>=2.22.0</f>
        <v/>
      </c>
      <c r="G19233" t="inlineStr">
        <is>
          <t>requests</t>
        </is>
      </c>
      <c r="H19233">
        <f>=2.21.0</f>
        <v/>
      </c>
    </row>
    <row r="19234">
      <c r="A19234" t="inlineStr">
        <is>
          <t>saleor</t>
        </is>
      </c>
      <c r="B19234" t="inlineStr">
        <is>
          <t>15ae49e1f9664395b3f53c50b3775dfab9b05104</t>
        </is>
      </c>
      <c r="C19234" t="inlineStr">
        <is>
          <t>2019-06-13 11:02:00+00:00</t>
        </is>
      </c>
      <c r="D19234" t="inlineStr">
        <is>
          <t>verchange</t>
        </is>
      </c>
      <c r="E19234" t="inlineStr">
        <is>
          <t>s3transfer</t>
        </is>
      </c>
      <c r="F19234">
        <f>=0.2.1</f>
        <v/>
      </c>
      <c r="G19234" t="inlineStr">
        <is>
          <t>s3transfer</t>
        </is>
      </c>
      <c r="H19234">
        <f>=0.2.0</f>
        <v/>
      </c>
    </row>
    <row r="19235">
      <c r="A19235" t="inlineStr">
        <is>
          <t>saleor</t>
        </is>
      </c>
      <c r="B19235" t="inlineStr">
        <is>
          <t>15ae49e1f9664395b3f53c50b3775dfab9b05104</t>
        </is>
      </c>
      <c r="C19235" t="inlineStr">
        <is>
          <t>2019-06-13 11:02:00+00:00</t>
        </is>
      </c>
      <c r="D19235" t="inlineStr">
        <is>
          <t>verchange</t>
        </is>
      </c>
      <c r="E19235" t="inlineStr">
        <is>
          <t>django</t>
        </is>
      </c>
      <c r="F19235">
        <f>=2.2.2</f>
        <v/>
      </c>
      <c r="G19235" t="inlineStr">
        <is>
          <t>django</t>
        </is>
      </c>
      <c r="H19235">
        <f>=2.2.1</f>
        <v/>
      </c>
    </row>
    <row r="19236">
      <c r="A19236" t="inlineStr">
        <is>
          <t>saleor</t>
        </is>
      </c>
      <c r="B19236" t="inlineStr">
        <is>
          <t>15ae49e1f9664395b3f53c50b3775dfab9b05104</t>
        </is>
      </c>
      <c r="C19236" t="inlineStr">
        <is>
          <t>2019-06-13 11:02:00+00:00</t>
        </is>
      </c>
      <c r="D19236" t="inlineStr">
        <is>
          <t>verchange</t>
        </is>
      </c>
      <c r="E19236" t="inlineStr">
        <is>
          <t>social-auth-core</t>
        </is>
      </c>
      <c r="F19236">
        <f>=3.2.0</f>
        <v/>
      </c>
      <c r="G19236" t="inlineStr">
        <is>
          <t>social-auth-core</t>
        </is>
      </c>
      <c r="H19236">
        <f>=3.1.0</f>
        <v/>
      </c>
    </row>
    <row r="19237">
      <c r="A19237" t="inlineStr">
        <is>
          <t>saleor</t>
        </is>
      </c>
      <c r="B19237" t="inlineStr">
        <is>
          <t>15ae49e1f9664395b3f53c50b3775dfab9b05104</t>
        </is>
      </c>
      <c r="C19237" t="inlineStr">
        <is>
          <t>2019-06-13 11:02:00+00:00</t>
        </is>
      </c>
      <c r="D19237" t="inlineStr">
        <is>
          <t>verchange</t>
        </is>
      </c>
      <c r="E19237" t="inlineStr">
        <is>
          <t>django-phonenumber-field</t>
        </is>
      </c>
      <c r="F19237">
        <f>=2.4.0</f>
        <v/>
      </c>
      <c r="G19237" t="inlineStr">
        <is>
          <t>django-phonenumber-field</t>
        </is>
      </c>
      <c r="H19237">
        <f>=2.3.1</f>
        <v/>
      </c>
    </row>
    <row r="19238">
      <c r="A19238" t="inlineStr">
        <is>
          <t>saleor</t>
        </is>
      </c>
      <c r="B19238" t="inlineStr">
        <is>
          <t>15ae49e1f9664395b3f53c50b3775dfab9b05104</t>
        </is>
      </c>
      <c r="C19238" t="inlineStr">
        <is>
          <t>2019-06-13 11:02:00+00:00</t>
        </is>
      </c>
      <c r="D19238" t="inlineStr">
        <is>
          <t>verchange</t>
        </is>
      </c>
      <c r="E19238" t="inlineStr">
        <is>
          <t>django-storages</t>
        </is>
      </c>
      <c r="F19238">
        <f>=1.7.1</f>
        <v/>
      </c>
      <c r="G19238" t="inlineStr">
        <is>
          <t>django-storages</t>
        </is>
      </c>
      <c r="H19238">
        <f>=1.7.1</f>
        <v/>
      </c>
    </row>
    <row r="19239">
      <c r="A19239" t="inlineStr">
        <is>
          <t>saleor</t>
        </is>
      </c>
      <c r="B19239" t="inlineStr">
        <is>
          <t>15ae49e1f9664395b3f53c50b3775dfab9b05104</t>
        </is>
      </c>
      <c r="C19239" t="inlineStr">
        <is>
          <t>2019-06-13 11:02:00+00:00</t>
        </is>
      </c>
      <c r="D19239" t="inlineStr">
        <is>
          <t>verchange</t>
        </is>
      </c>
      <c r="E19239" t="inlineStr">
        <is>
          <t>markdown</t>
        </is>
      </c>
      <c r="F19239">
        <f>=3.1.1</f>
        <v/>
      </c>
      <c r="G19239" t="inlineStr">
        <is>
          <t>markdown</t>
        </is>
      </c>
      <c r="H19239">
        <f>=3.1</f>
        <v/>
      </c>
    </row>
    <row r="19240">
      <c r="A19240" t="inlineStr">
        <is>
          <t>saleor</t>
        </is>
      </c>
      <c r="B19240" t="inlineStr">
        <is>
          <t>15ae49e1f9664395b3f53c50b3775dfab9b05104</t>
        </is>
      </c>
      <c r="C19240" t="inlineStr">
        <is>
          <t>2019-06-13 11:02:00+00:00</t>
        </is>
      </c>
      <c r="D19240" t="inlineStr">
        <is>
          <t>verchange</t>
        </is>
      </c>
      <c r="E19240" t="inlineStr">
        <is>
          <t>graphql-core</t>
        </is>
      </c>
      <c r="F19240">
        <f>=2.2</f>
        <v/>
      </c>
      <c r="G19240" t="inlineStr">
        <is>
          <t>graphql-core</t>
        </is>
      </c>
      <c r="H19240">
        <f>=2.1</f>
        <v/>
      </c>
    </row>
    <row r="19241">
      <c r="A19241" t="inlineStr">
        <is>
          <t>saleor</t>
        </is>
      </c>
      <c r="B19241" t="inlineStr">
        <is>
          <t>15ae49e1f9664395b3f53c50b3775dfab9b05104</t>
        </is>
      </c>
      <c r="C19241" t="inlineStr">
        <is>
          <t>2019-06-13 11:02:00+00:00</t>
        </is>
      </c>
      <c r="D19241" t="inlineStr">
        <is>
          <t>verchange</t>
        </is>
      </c>
      <c r="E19241" t="inlineStr">
        <is>
          <t>urllib3</t>
        </is>
      </c>
      <c r="F19241">
        <f>=1.25.3</f>
        <v/>
      </c>
      <c r="G19241" t="inlineStr">
        <is>
          <t>urllib3</t>
        </is>
      </c>
      <c r="H19241">
        <f>=1.24.3</f>
        <v/>
      </c>
    </row>
    <row r="19242">
      <c r="A19242" t="inlineStr">
        <is>
          <t>saleor</t>
        </is>
      </c>
      <c r="B19242" t="inlineStr">
        <is>
          <t>15ae49e1f9664395b3f53c50b3775dfab9b05104</t>
        </is>
      </c>
      <c r="C19242" t="inlineStr">
        <is>
          <t>2019-06-13 11:02:00+00:00</t>
        </is>
      </c>
      <c r="D19242" t="inlineStr">
        <is>
          <t>verchange</t>
        </is>
      </c>
      <c r="E19242" t="inlineStr">
        <is>
          <t>amqp</t>
        </is>
      </c>
      <c r="F19242">
        <f>=2.5.0</f>
        <v/>
      </c>
      <c r="G19242" t="inlineStr">
        <is>
          <t>amqp</t>
        </is>
      </c>
      <c r="H19242">
        <f>=2.4.2</f>
        <v/>
      </c>
    </row>
    <row r="19243">
      <c r="A19243" t="inlineStr">
        <is>
          <t>saleor</t>
        </is>
      </c>
      <c r="B19243" t="inlineStr">
        <is>
          <t>15ae49e1f9664395b3f53c50b3775dfab9b05104</t>
        </is>
      </c>
      <c r="C19243" t="inlineStr">
        <is>
          <t>2019-06-13 11:02:00+00:00</t>
        </is>
      </c>
      <c r="D19243" t="inlineStr">
        <is>
          <t>verchange</t>
        </is>
      </c>
      <c r="E19243" t="inlineStr">
        <is>
          <t>graphene</t>
        </is>
      </c>
      <c r="F19243">
        <f>=2.1.5</f>
        <v/>
      </c>
      <c r="G19243" t="inlineStr">
        <is>
          <t>graphene</t>
        </is>
      </c>
      <c r="H19243">
        <f>=2.1.3</f>
        <v/>
      </c>
    </row>
    <row r="19244">
      <c r="A19244" t="inlineStr">
        <is>
          <t>saleor</t>
        </is>
      </c>
      <c r="B19244" t="inlineStr">
        <is>
          <t>15ae49e1f9664395b3f53c50b3775dfab9b05104</t>
        </is>
      </c>
      <c r="C19244" t="inlineStr">
        <is>
          <t>2019-06-13 11:02:00+00:00</t>
        </is>
      </c>
      <c r="D19244" t="inlineStr">
        <is>
          <t>verchange</t>
        </is>
      </c>
      <c r="E19244" t="inlineStr">
        <is>
          <t>freezegun</t>
        </is>
      </c>
      <c r="F19244">
        <f>=0.3.12</f>
        <v/>
      </c>
      <c r="G19244" t="inlineStr">
        <is>
          <t>freezegun</t>
        </is>
      </c>
      <c r="H19244">
        <f>=0.3.11</f>
        <v/>
      </c>
    </row>
    <row r="19245">
      <c r="A19245" t="inlineStr">
        <is>
          <t>saleor</t>
        </is>
      </c>
      <c r="B19245" t="inlineStr">
        <is>
          <t>15ae49e1f9664395b3f53c50b3775dfab9b05104</t>
        </is>
      </c>
      <c r="C19245" t="inlineStr">
        <is>
          <t>2019-06-13 11:02:00+00:00</t>
        </is>
      </c>
      <c r="D19245" t="inlineStr">
        <is>
          <t>verchange</t>
        </is>
      </c>
      <c r="E19245" t="inlineStr">
        <is>
          <t>phonenumberslite</t>
        </is>
      </c>
      <c r="F19245">
        <f>=8.10.13</f>
        <v/>
      </c>
      <c r="G19245" t="inlineStr">
        <is>
          <t>phonenumberslite</t>
        </is>
      </c>
      <c r="H19245">
        <f>=8.10.9</f>
        <v/>
      </c>
    </row>
    <row r="19246">
      <c r="A19246" t="inlineStr">
        <is>
          <t>saleor</t>
        </is>
      </c>
      <c r="B19246" t="inlineStr">
        <is>
          <t>15ae49e1f9664395b3f53c50b3775dfab9b05104</t>
        </is>
      </c>
      <c r="C19246" t="inlineStr">
        <is>
          <t>2019-06-13 11:02:00+00:00</t>
        </is>
      </c>
      <c r="D19246" t="inlineStr">
        <is>
          <t>verchange</t>
        </is>
      </c>
      <c r="E19246" t="inlineStr">
        <is>
          <t>cairosvg</t>
        </is>
      </c>
      <c r="F19246">
        <f>=2.4.0</f>
        <v/>
      </c>
      <c r="G19246" t="inlineStr">
        <is>
          <t>cairosvg</t>
        </is>
      </c>
      <c r="H19246">
        <f>=2.3.1</f>
        <v/>
      </c>
    </row>
    <row r="19247">
      <c r="A19247" t="inlineStr">
        <is>
          <t>saleor</t>
        </is>
      </c>
      <c r="B19247" t="inlineStr">
        <is>
          <t>15ae49e1f9664395b3f53c50b3775dfab9b05104</t>
        </is>
      </c>
      <c r="C19247" t="inlineStr">
        <is>
          <t>2019-06-13 11:02:00+00:00</t>
        </is>
      </c>
      <c r="D19247" t="inlineStr">
        <is>
          <t>verchange</t>
        </is>
      </c>
      <c r="E19247" t="inlineStr">
        <is>
          <t>boto3</t>
        </is>
      </c>
      <c r="F19247">
        <f>=1.9.163</f>
        <v/>
      </c>
      <c r="G19247" t="inlineStr">
        <is>
          <t>boto3</t>
        </is>
      </c>
      <c r="H19247">
        <f>=1.9.144</f>
        <v/>
      </c>
    </row>
    <row r="19248">
      <c r="A19248" t="inlineStr">
        <is>
          <t>saleor</t>
        </is>
      </c>
      <c r="B19248" t="inlineStr">
        <is>
          <t>15ae49e1f9664395b3f53c50b3775dfab9b05104</t>
        </is>
      </c>
      <c r="C19248" t="inlineStr">
        <is>
          <t>2019-06-13 11:02:00+00:00</t>
        </is>
      </c>
      <c r="D19248" t="inlineStr">
        <is>
          <t>verchange</t>
        </is>
      </c>
      <c r="E19248" t="inlineStr">
        <is>
          <t>botocore</t>
        </is>
      </c>
      <c r="F19248">
        <f>=1.12.163</f>
        <v/>
      </c>
      <c r="G19248" t="inlineStr">
        <is>
          <t>botocore</t>
        </is>
      </c>
      <c r="H19248">
        <f>=1.12.144</f>
        <v/>
      </c>
    </row>
    <row r="19249">
      <c r="A19249" t="inlineStr">
        <is>
          <t>saleor</t>
        </is>
      </c>
      <c r="B19249" t="inlineStr">
        <is>
          <t>15ae49e1f9664395b3f53c50b3775dfab9b05104</t>
        </is>
      </c>
      <c r="C19249" t="inlineStr">
        <is>
          <t>2019-06-13 11:02:00+00:00</t>
        </is>
      </c>
      <c r="D19249" t="inlineStr">
        <is>
          <t>verchange</t>
        </is>
      </c>
      <c r="E19249" t="inlineStr">
        <is>
          <t>pygments</t>
        </is>
      </c>
      <c r="F19249">
        <f>=2.4.2</f>
        <v/>
      </c>
      <c r="G19249" t="inlineStr">
        <is>
          <t>pygments</t>
        </is>
      </c>
      <c r="H19249">
        <f>=2.3.1</f>
        <v/>
      </c>
    </row>
    <row r="19250">
      <c r="A19250" t="inlineStr">
        <is>
          <t>saleor</t>
        </is>
      </c>
      <c r="B19250" t="inlineStr">
        <is>
          <t>15ae49e1f9664395b3f53c50b3775dfab9b05104</t>
        </is>
      </c>
      <c r="C19250" t="inlineStr">
        <is>
          <t>2019-06-13 11:02:00+00:00</t>
        </is>
      </c>
      <c r="D19250" t="inlineStr">
        <is>
          <t>verchange</t>
        </is>
      </c>
      <c r="E19250" t="inlineStr">
        <is>
          <t>babel</t>
        </is>
      </c>
      <c r="F19250">
        <f>=2.7.0</f>
        <v/>
      </c>
      <c r="G19250" t="inlineStr">
        <is>
          <t>babel</t>
        </is>
      </c>
      <c r="H19250">
        <f>=2.6.0</f>
        <v/>
      </c>
    </row>
    <row r="19251">
      <c r="A19251" t="inlineStr">
        <is>
          <t>saleor</t>
        </is>
      </c>
      <c r="B19251" t="inlineStr">
        <is>
          <t>15ae49e1f9664395b3f53c50b3775dfab9b05104</t>
        </is>
      </c>
      <c r="C19251" t="inlineStr">
        <is>
          <t>2019-06-13 11:02:00+00:00</t>
        </is>
      </c>
      <c r="D19251" t="inlineStr">
        <is>
          <t>verchange</t>
        </is>
      </c>
      <c r="E19251" t="inlineStr">
        <is>
          <t>faker</t>
        </is>
      </c>
      <c r="F19251">
        <f>=1.0.7</f>
        <v/>
      </c>
      <c r="G19251" t="inlineStr">
        <is>
          <t>faker</t>
        </is>
      </c>
      <c r="H19251">
        <f>=1.0.5</f>
        <v/>
      </c>
    </row>
    <row r="19252">
      <c r="A19252" t="inlineStr">
        <is>
          <t>saleor</t>
        </is>
      </c>
      <c r="B19252" t="inlineStr">
        <is>
          <t>15ae49e1f9664395b3f53c50b3775dfab9b05104</t>
        </is>
      </c>
      <c r="C19252" t="inlineStr">
        <is>
          <t>2019-06-13 11:02:00+00:00</t>
        </is>
      </c>
      <c r="D19252" t="inlineStr">
        <is>
          <t>verchange</t>
        </is>
      </c>
      <c r="E19252" t="inlineStr">
        <is>
          <t>aniso8601</t>
        </is>
      </c>
      <c r="F19252">
        <f>=5.1.0</f>
        <v/>
      </c>
      <c r="G19252" t="inlineStr">
        <is>
          <t>aniso8601</t>
        </is>
      </c>
      <c r="H19252">
        <f>=3.0.2</f>
        <v/>
      </c>
    </row>
    <row r="19253">
      <c r="A19253" t="inlineStr">
        <is>
          <t>saleor</t>
        </is>
      </c>
      <c r="B19253" t="inlineStr">
        <is>
          <t>15ae49e1f9664395b3f53c50b3775dfab9b05104</t>
        </is>
      </c>
      <c r="C19253" t="inlineStr">
        <is>
          <t>2019-06-13 11:02:00+00:00</t>
        </is>
      </c>
      <c r="D19253" t="inlineStr">
        <is>
          <t>add</t>
        </is>
      </c>
      <c r="E19253" t="inlineStr">
        <is>
          <t>cachetools</t>
        </is>
      </c>
      <c r="F19253">
        <f>=3.1.1</f>
        <v/>
      </c>
      <c r="G19253" t="inlineStr"/>
      <c r="H19253" t="inlineStr"/>
    </row>
    <row r="19254">
      <c r="A19254" t="inlineStr">
        <is>
          <t>saleor</t>
        </is>
      </c>
      <c r="B19254" t="inlineStr">
        <is>
          <t>15ae49e1f9664395b3f53c50b3775dfab9b05104</t>
        </is>
      </c>
      <c r="C19254" t="inlineStr">
        <is>
          <t>2019-06-13 11:02:00+00:00</t>
        </is>
      </c>
      <c r="D19254" t="inlineStr">
        <is>
          <t>add</t>
        </is>
      </c>
      <c r="E19254" t="inlineStr">
        <is>
          <t>google-api-core</t>
        </is>
      </c>
      <c r="F19254">
        <f>=1.11.1</f>
        <v/>
      </c>
      <c r="G19254" t="inlineStr"/>
      <c r="H19254" t="inlineStr"/>
    </row>
    <row r="19255">
      <c r="A19255" t="inlineStr">
        <is>
          <t>saleor</t>
        </is>
      </c>
      <c r="B19255" t="inlineStr">
        <is>
          <t>15ae49e1f9664395b3f53c50b3775dfab9b05104</t>
        </is>
      </c>
      <c r="C19255" t="inlineStr">
        <is>
          <t>2019-06-13 11:02:00+00:00</t>
        </is>
      </c>
      <c r="D19255" t="inlineStr">
        <is>
          <t>add</t>
        </is>
      </c>
      <c r="E19255" t="inlineStr">
        <is>
          <t>google-auth</t>
        </is>
      </c>
      <c r="F19255">
        <f>=1.6.3</f>
        <v/>
      </c>
      <c r="G19255" t="inlineStr"/>
      <c r="H19255" t="inlineStr"/>
    </row>
    <row r="19256">
      <c r="A19256" t="inlineStr">
        <is>
          <t>saleor</t>
        </is>
      </c>
      <c r="B19256" t="inlineStr">
        <is>
          <t>15ae49e1f9664395b3f53c50b3775dfab9b05104</t>
        </is>
      </c>
      <c r="C19256" t="inlineStr">
        <is>
          <t>2019-06-13 11:02:00+00:00</t>
        </is>
      </c>
      <c r="D19256" t="inlineStr">
        <is>
          <t>add</t>
        </is>
      </c>
      <c r="E19256" t="inlineStr">
        <is>
          <t>google-cloud-core</t>
        </is>
      </c>
      <c r="F19256">
        <f>=1.0.1</f>
        <v/>
      </c>
      <c r="G19256" t="inlineStr"/>
      <c r="H19256" t="inlineStr"/>
    </row>
    <row r="19257">
      <c r="A19257" t="inlineStr">
        <is>
          <t>saleor</t>
        </is>
      </c>
      <c r="B19257" t="inlineStr">
        <is>
          <t>15ae49e1f9664395b3f53c50b3775dfab9b05104</t>
        </is>
      </c>
      <c r="C19257" t="inlineStr">
        <is>
          <t>2019-06-13 11:02:00+00:00</t>
        </is>
      </c>
      <c r="D19257" t="inlineStr">
        <is>
          <t>add</t>
        </is>
      </c>
      <c r="E19257" t="inlineStr">
        <is>
          <t>google-cloud-storage</t>
        </is>
      </c>
      <c r="F19257">
        <f>=1.16.1</f>
        <v/>
      </c>
      <c r="G19257" t="inlineStr"/>
      <c r="H19257" t="inlineStr"/>
    </row>
    <row r="19258">
      <c r="A19258" t="inlineStr">
        <is>
          <t>saleor</t>
        </is>
      </c>
      <c r="B19258" t="inlineStr">
        <is>
          <t>15ae49e1f9664395b3f53c50b3775dfab9b05104</t>
        </is>
      </c>
      <c r="C19258" t="inlineStr">
        <is>
          <t>2019-06-13 11:02:00+00:00</t>
        </is>
      </c>
      <c r="D19258" t="inlineStr">
        <is>
          <t>add</t>
        </is>
      </c>
      <c r="E19258" t="inlineStr">
        <is>
          <t>google-resumable-media</t>
        </is>
      </c>
      <c r="F19258">
        <f>=0.3.2</f>
        <v/>
      </c>
      <c r="G19258" t="inlineStr"/>
      <c r="H19258" t="inlineStr"/>
    </row>
    <row r="19259">
      <c r="A19259" t="inlineStr">
        <is>
          <t>saleor</t>
        </is>
      </c>
      <c r="B19259" t="inlineStr">
        <is>
          <t>15ae49e1f9664395b3f53c50b3775dfab9b05104</t>
        </is>
      </c>
      <c r="C19259" t="inlineStr">
        <is>
          <t>2019-06-13 11:02:00+00:00</t>
        </is>
      </c>
      <c r="D19259" t="inlineStr">
        <is>
          <t>add</t>
        </is>
      </c>
      <c r="E19259" t="inlineStr">
        <is>
          <t>googleapis-common-protos</t>
        </is>
      </c>
      <c r="F19259">
        <f>=1.6.0</f>
        <v/>
      </c>
      <c r="G19259" t="inlineStr"/>
      <c r="H19259" t="inlineStr"/>
    </row>
    <row r="19260">
      <c r="A19260" t="inlineStr">
        <is>
          <t>saleor</t>
        </is>
      </c>
      <c r="B19260" t="inlineStr">
        <is>
          <t>15ae49e1f9664395b3f53c50b3775dfab9b05104</t>
        </is>
      </c>
      <c r="C19260" t="inlineStr">
        <is>
          <t>2019-06-13 11:02:00+00:00</t>
        </is>
      </c>
      <c r="D19260" t="inlineStr">
        <is>
          <t>add</t>
        </is>
      </c>
      <c r="E19260" t="inlineStr">
        <is>
          <t>protobuf</t>
        </is>
      </c>
      <c r="F19260">
        <f>=3.8.0</f>
        <v/>
      </c>
      <c r="G19260" t="inlineStr"/>
      <c r="H19260" t="inlineStr"/>
    </row>
    <row r="19261">
      <c r="A19261" t="inlineStr">
        <is>
          <t>saleor</t>
        </is>
      </c>
      <c r="B19261" t="inlineStr">
        <is>
          <t>15ae49e1f9664395b3f53c50b3775dfab9b05104</t>
        </is>
      </c>
      <c r="C19261" t="inlineStr">
        <is>
          <t>2019-06-13 11:02:00+00:00</t>
        </is>
      </c>
      <c r="D19261" t="inlineStr">
        <is>
          <t>add</t>
        </is>
      </c>
      <c r="E19261" t="inlineStr">
        <is>
          <t>pyasn1-modules</t>
        </is>
      </c>
      <c r="F19261">
        <f>=0.2.5</f>
        <v/>
      </c>
      <c r="G19261" t="inlineStr"/>
      <c r="H19261" t="inlineStr"/>
    </row>
    <row r="19262">
      <c r="A19262" t="inlineStr">
        <is>
          <t>saleor</t>
        </is>
      </c>
      <c r="B19262" t="inlineStr">
        <is>
          <t>15ae49e1f9664395b3f53c50b3775dfab9b05104</t>
        </is>
      </c>
      <c r="C19262" t="inlineStr">
        <is>
          <t>2019-06-13 11:02:00+00:00</t>
        </is>
      </c>
      <c r="D19262" t="inlineStr">
        <is>
          <t>add</t>
        </is>
      </c>
      <c r="E19262" t="inlineStr">
        <is>
          <t>pyasn1</t>
        </is>
      </c>
      <c r="F19262">
        <f>=0.4.5</f>
        <v/>
      </c>
      <c r="G19262" t="inlineStr"/>
      <c r="H19262" t="inlineStr"/>
    </row>
    <row r="19263">
      <c r="A19263" t="inlineStr">
        <is>
          <t>saleor</t>
        </is>
      </c>
      <c r="B19263" t="inlineStr">
        <is>
          <t>15ae49e1f9664395b3f53c50b3775dfab9b05104</t>
        </is>
      </c>
      <c r="C19263" t="inlineStr">
        <is>
          <t>2019-06-13 11:02:00+00:00</t>
        </is>
      </c>
      <c r="D19263" t="inlineStr">
        <is>
          <t>add</t>
        </is>
      </c>
      <c r="E19263" t="inlineStr">
        <is>
          <t>relativetimebuilder</t>
        </is>
      </c>
      <c r="F19263">
        <f>=1.0.0</f>
        <v/>
      </c>
      <c r="G19263" t="inlineStr"/>
      <c r="H19263" t="inlineStr"/>
    </row>
    <row r="19264">
      <c r="A19264" t="inlineStr">
        <is>
          <t>saleor</t>
        </is>
      </c>
      <c r="B19264" t="inlineStr">
        <is>
          <t>15ae49e1f9664395b3f53c50b3775dfab9b05104</t>
        </is>
      </c>
      <c r="C19264" t="inlineStr">
        <is>
          <t>2019-06-13 11:02:00+00:00</t>
        </is>
      </c>
      <c r="D19264" t="inlineStr">
        <is>
          <t>add</t>
        </is>
      </c>
      <c r="E19264" t="inlineStr">
        <is>
          <t>rsa</t>
        </is>
      </c>
      <c r="F19264">
        <f>=4.0</f>
        <v/>
      </c>
      <c r="G19264" t="inlineStr"/>
      <c r="H19264" t="inlineStr"/>
    </row>
    <row r="19265">
      <c r="A19265" t="inlineStr">
        <is>
          <t>saleor</t>
        </is>
      </c>
      <c r="B19265" t="inlineStr">
        <is>
          <t>15ae49e1f9664395b3f53c50b3775dfab9b05104</t>
        </is>
      </c>
      <c r="C19265" t="inlineStr">
        <is>
          <t>2019-06-13 11:02:00+00:00</t>
        </is>
      </c>
      <c r="D19265" t="inlineStr">
        <is>
          <t>rem</t>
        </is>
      </c>
      <c r="E19265" t="inlineStr"/>
      <c r="F19265" t="inlineStr"/>
      <c r="G19265" t="inlineStr">
        <is>
          <t>django-celery-results</t>
        </is>
      </c>
      <c r="H19265">
        <f>=1.0.4</f>
        <v/>
      </c>
    </row>
    <row r="19266">
      <c r="A19266" t="inlineStr">
        <is>
          <t>saleor</t>
        </is>
      </c>
      <c r="B19266" t="inlineStr">
        <is>
          <t>33da5754e16c89e65af31e4b646231f35880be99</t>
        </is>
      </c>
      <c r="C19266" t="inlineStr">
        <is>
          <t>2019-07-12 09:04:26+00:00</t>
        </is>
      </c>
      <c r="D19266" t="inlineStr">
        <is>
          <t>verchange</t>
        </is>
      </c>
      <c r="E19266" t="inlineStr">
        <is>
          <t>graphene-django-optimizer</t>
        </is>
      </c>
      <c r="F19266">
        <f>=0.4.2</f>
        <v/>
      </c>
      <c r="G19266" t="inlineStr">
        <is>
          <t>graphene-django-optimizer</t>
        </is>
      </c>
      <c r="H19266">
        <f>=0.4.0</f>
        <v/>
      </c>
    </row>
    <row r="19267">
      <c r="A19267" t="inlineStr">
        <is>
          <t>saleor</t>
        </is>
      </c>
      <c r="B19267" t="inlineStr">
        <is>
          <t>33da5754e16c89e65af31e4b646231f35880be99</t>
        </is>
      </c>
      <c r="C19267" t="inlineStr">
        <is>
          <t>2019-07-12 09:04:26+00:00</t>
        </is>
      </c>
      <c r="D19267" t="inlineStr">
        <is>
          <t>verchange</t>
        </is>
      </c>
      <c r="E19267" t="inlineStr">
        <is>
          <t>typing</t>
        </is>
      </c>
      <c r="F19267">
        <f>=3.7.4</f>
        <v/>
      </c>
      <c r="G19267" t="inlineStr">
        <is>
          <t>typing</t>
        </is>
      </c>
      <c r="H19267">
        <f>=3.6.6</f>
        <v/>
      </c>
    </row>
    <row r="19268">
      <c r="A19268" t="inlineStr">
        <is>
          <t>saleor</t>
        </is>
      </c>
      <c r="B19268" t="inlineStr">
        <is>
          <t>33da5754e16c89e65af31e4b646231f35880be99</t>
        </is>
      </c>
      <c r="C19268" t="inlineStr">
        <is>
          <t>2019-07-12 09:04:26+00:00</t>
        </is>
      </c>
      <c r="D19268" t="inlineStr">
        <is>
          <t>verchange</t>
        </is>
      </c>
      <c r="E19268" t="inlineStr">
        <is>
          <t>stripe</t>
        </is>
      </c>
      <c r="F19268">
        <f>=2.32.0</f>
        <v/>
      </c>
      <c r="G19268" t="inlineStr">
        <is>
          <t>stripe</t>
        </is>
      </c>
      <c r="H19268">
        <f>=2.29.4</f>
        <v/>
      </c>
    </row>
    <row r="19269">
      <c r="A19269" t="inlineStr">
        <is>
          <t>saleor</t>
        </is>
      </c>
      <c r="B19269" t="inlineStr">
        <is>
          <t>33da5754e16c89e65af31e4b646231f35880be99</t>
        </is>
      </c>
      <c r="C19269" t="inlineStr">
        <is>
          <t>2019-07-12 09:04:26+00:00</t>
        </is>
      </c>
      <c r="D19269" t="inlineStr">
        <is>
          <t>verchange</t>
        </is>
      </c>
      <c r="E19269" t="inlineStr">
        <is>
          <t>google-api-core</t>
        </is>
      </c>
      <c r="F19269">
        <f>=1.13.0</f>
        <v/>
      </c>
      <c r="G19269" t="inlineStr">
        <is>
          <t>google-api-core</t>
        </is>
      </c>
      <c r="H19269">
        <f>=1.11.1</f>
        <v/>
      </c>
    </row>
    <row r="19270">
      <c r="A19270" t="inlineStr">
        <is>
          <t>saleor</t>
        </is>
      </c>
      <c r="B19270" t="inlineStr">
        <is>
          <t>33da5754e16c89e65af31e4b646231f35880be99</t>
        </is>
      </c>
      <c r="C19270" t="inlineStr">
        <is>
          <t>2019-07-12 09:04:26+00:00</t>
        </is>
      </c>
      <c r="D19270" t="inlineStr">
        <is>
          <t>verchange</t>
        </is>
      </c>
      <c r="E19270" t="inlineStr">
        <is>
          <t>graphene-django</t>
        </is>
      </c>
      <c r="F19270">
        <f>=2.3.2</f>
        <v/>
      </c>
      <c r="G19270" t="inlineStr">
        <is>
          <t>graphene-django</t>
        </is>
      </c>
      <c r="H19270">
        <f>=2.2.0</f>
        <v/>
      </c>
    </row>
    <row r="19271">
      <c r="A19271" t="inlineStr">
        <is>
          <t>saleor</t>
        </is>
      </c>
      <c r="B19271" t="inlineStr">
        <is>
          <t>33da5754e16c89e65af31e4b646231f35880be99</t>
        </is>
      </c>
      <c r="C19271" t="inlineStr">
        <is>
          <t>2019-07-12 09:04:26+00:00</t>
        </is>
      </c>
      <c r="D19271" t="inlineStr">
        <is>
          <t>verchange</t>
        </is>
      </c>
      <c r="E19271" t="inlineStr">
        <is>
          <t>graphene</t>
        </is>
      </c>
      <c r="F19271">
        <f>=2.1.6</f>
        <v/>
      </c>
      <c r="G19271" t="inlineStr">
        <is>
          <t>graphene</t>
        </is>
      </c>
      <c r="H19271">
        <f>=2.1.5</f>
        <v/>
      </c>
    </row>
    <row r="19272">
      <c r="A19272" t="inlineStr">
        <is>
          <t>saleor</t>
        </is>
      </c>
      <c r="B19272" t="inlineStr">
        <is>
          <t>33da5754e16c89e65af31e4b646231f35880be99</t>
        </is>
      </c>
      <c r="C19272" t="inlineStr">
        <is>
          <t>2019-07-12 09:04:26+00:00</t>
        </is>
      </c>
      <c r="D19272" t="inlineStr">
        <is>
          <t>verchange</t>
        </is>
      </c>
      <c r="E19272" t="inlineStr">
        <is>
          <t>kombu</t>
        </is>
      </c>
      <c r="F19272">
        <f>=4.6.3</f>
        <v/>
      </c>
      <c r="G19272" t="inlineStr">
        <is>
          <t>kombu</t>
        </is>
      </c>
      <c r="H19272">
        <f>=4.6.1</f>
        <v/>
      </c>
    </row>
    <row r="19273">
      <c r="A19273" t="inlineStr">
        <is>
          <t>saleor</t>
        </is>
      </c>
      <c r="B19273" t="inlineStr">
        <is>
          <t>33da5754e16c89e65af31e4b646231f35880be99</t>
        </is>
      </c>
      <c r="C19273" t="inlineStr">
        <is>
          <t>2019-07-12 09:04:26+00:00</t>
        </is>
      </c>
      <c r="D19273" t="inlineStr">
        <is>
          <t>verchange</t>
        </is>
      </c>
      <c r="E19273" t="inlineStr">
        <is>
          <t>google-i18n-address</t>
        </is>
      </c>
      <c r="F19273">
        <f>=2.3.5</f>
        <v/>
      </c>
      <c r="G19273" t="inlineStr">
        <is>
          <t>google-i18n-address</t>
        </is>
      </c>
      <c r="H19273">
        <f>=2.3.4</f>
        <v/>
      </c>
    </row>
    <row r="19274">
      <c r="A19274" t="inlineStr">
        <is>
          <t>saleor</t>
        </is>
      </c>
      <c r="B19274" t="inlineStr">
        <is>
          <t>33da5754e16c89e65af31e4b646231f35880be99</t>
        </is>
      </c>
      <c r="C19274" t="inlineStr">
        <is>
          <t>2019-07-12 09:04:26+00:00</t>
        </is>
      </c>
      <c r="D19274" t="inlineStr">
        <is>
          <t>verchange</t>
        </is>
      </c>
      <c r="E19274" t="inlineStr">
        <is>
          <t>django-debug-toolbar-request-history</t>
        </is>
      </c>
      <c r="F19274">
        <f>=0.0.11</f>
        <v/>
      </c>
      <c r="G19274" t="inlineStr">
        <is>
          <t>django-debug-toolbar-request-history</t>
        </is>
      </c>
      <c r="H19274">
        <f>=0.0.10</f>
        <v/>
      </c>
    </row>
    <row r="19275">
      <c r="A19275" t="inlineStr">
        <is>
          <t>saleor</t>
        </is>
      </c>
      <c r="B19275" t="inlineStr">
        <is>
          <t>33da5754e16c89e65af31e4b646231f35880be99</t>
        </is>
      </c>
      <c r="C19275" t="inlineStr">
        <is>
          <t>2019-07-12 09:04:26+00:00</t>
        </is>
      </c>
      <c r="D19275" t="inlineStr">
        <is>
          <t>verchange</t>
        </is>
      </c>
      <c r="E19275" t="inlineStr">
        <is>
          <t>psycopg2-binary</t>
        </is>
      </c>
      <c r="F19275">
        <f>=2.8.3</f>
        <v/>
      </c>
      <c r="G19275" t="inlineStr">
        <is>
          <t>psycopg2-binary</t>
        </is>
      </c>
      <c r="H19275">
        <f>=2.8.2</f>
        <v/>
      </c>
    </row>
    <row r="19276">
      <c r="A19276" t="inlineStr">
        <is>
          <t>saleor</t>
        </is>
      </c>
      <c r="B19276" t="inlineStr">
        <is>
          <t>33da5754e16c89e65af31e4b646231f35880be99</t>
        </is>
      </c>
      <c r="C19276" t="inlineStr">
        <is>
          <t>2019-07-12 09:04:26+00:00</t>
        </is>
      </c>
      <c r="D19276" t="inlineStr">
        <is>
          <t>verchange</t>
        </is>
      </c>
      <c r="E19276" t="inlineStr">
        <is>
          <t>botocore</t>
        </is>
      </c>
      <c r="F19276">
        <f>=1.12.180</f>
        <v/>
      </c>
      <c r="G19276" t="inlineStr">
        <is>
          <t>botocore</t>
        </is>
      </c>
      <c r="H19276">
        <f>=1.12.163</f>
        <v/>
      </c>
    </row>
    <row r="19277">
      <c r="A19277" t="inlineStr">
        <is>
          <t>saleor</t>
        </is>
      </c>
      <c r="B19277" t="inlineStr">
        <is>
          <t>33da5754e16c89e65af31e4b646231f35880be99</t>
        </is>
      </c>
      <c r="C19277" t="inlineStr">
        <is>
          <t>2019-07-12 09:04:26+00:00</t>
        </is>
      </c>
      <c r="D19277" t="inlineStr">
        <is>
          <t>verchange</t>
        </is>
      </c>
      <c r="E19277" t="inlineStr">
        <is>
          <t>phonenumberslite</t>
        </is>
      </c>
      <c r="F19277">
        <f>=8.10.14</f>
        <v/>
      </c>
      <c r="G19277" t="inlineStr">
        <is>
          <t>phonenumberslite</t>
        </is>
      </c>
      <c r="H19277">
        <f>=8.10.13</f>
        <v/>
      </c>
    </row>
    <row r="19278">
      <c r="A19278" t="inlineStr">
        <is>
          <t>saleor</t>
        </is>
      </c>
      <c r="B19278" t="inlineStr">
        <is>
          <t>33da5754e16c89e65af31e4b646231f35880be99</t>
        </is>
      </c>
      <c r="C19278" t="inlineStr">
        <is>
          <t>2019-07-12 09:04:26+00:00</t>
        </is>
      </c>
      <c r="D19278" t="inlineStr">
        <is>
          <t>verchange</t>
        </is>
      </c>
      <c r="E19278" t="inlineStr">
        <is>
          <t>certifi</t>
        </is>
      </c>
      <c r="F19278">
        <f>=2019.6.16</f>
        <v/>
      </c>
      <c r="G19278" t="inlineStr">
        <is>
          <t>certifi</t>
        </is>
      </c>
      <c r="H19278">
        <f>=2019.3.9</f>
        <v/>
      </c>
    </row>
    <row r="19279">
      <c r="A19279" t="inlineStr">
        <is>
          <t>saleor</t>
        </is>
      </c>
      <c r="B19279" t="inlineStr">
        <is>
          <t>33da5754e16c89e65af31e4b646231f35880be99</t>
        </is>
      </c>
      <c r="C19279" t="inlineStr">
        <is>
          <t>2019-07-12 09:04:26+00:00</t>
        </is>
      </c>
      <c r="D19279" t="inlineStr">
        <is>
          <t>verchange</t>
        </is>
      </c>
      <c r="E19279" t="inlineStr">
        <is>
          <t>django</t>
        </is>
      </c>
      <c r="F19279">
        <f>=2.2.3</f>
        <v/>
      </c>
      <c r="G19279" t="inlineStr">
        <is>
          <t>django</t>
        </is>
      </c>
      <c r="H19279">
        <f>=2.2.2</f>
        <v/>
      </c>
    </row>
    <row r="19280">
      <c r="A19280" t="inlineStr">
        <is>
          <t>saleor</t>
        </is>
      </c>
      <c r="B19280" t="inlineStr">
        <is>
          <t>33da5754e16c89e65af31e4b646231f35880be99</t>
        </is>
      </c>
      <c r="C19280" t="inlineStr">
        <is>
          <t>2019-07-12 09:04:26+00:00</t>
        </is>
      </c>
      <c r="D19280" t="inlineStr">
        <is>
          <t>verchange</t>
        </is>
      </c>
      <c r="E19280" t="inlineStr">
        <is>
          <t>django-debug-toolbar</t>
        </is>
      </c>
      <c r="F19280">
        <f>=2.0</f>
        <v/>
      </c>
      <c r="G19280" t="inlineStr">
        <is>
          <t>django-debug-toolbar</t>
        </is>
      </c>
      <c r="H19280">
        <f>=1.11</f>
        <v/>
      </c>
    </row>
    <row r="19281">
      <c r="A19281" t="inlineStr">
        <is>
          <t>saleor</t>
        </is>
      </c>
      <c r="B19281" t="inlineStr">
        <is>
          <t>33da5754e16c89e65af31e4b646231f35880be99</t>
        </is>
      </c>
      <c r="C19281" t="inlineStr">
        <is>
          <t>2019-07-12 09:04:26+00:00</t>
        </is>
      </c>
      <c r="D19281" t="inlineStr">
        <is>
          <t>verchange</t>
        </is>
      </c>
      <c r="E19281" t="inlineStr">
        <is>
          <t>aniso8601</t>
        </is>
      </c>
      <c r="F19281">
        <f>=6.0.0</f>
        <v/>
      </c>
      <c r="G19281" t="inlineStr">
        <is>
          <t>aniso8601</t>
        </is>
      </c>
      <c r="H19281">
        <f>=5.1.0</f>
        <v/>
      </c>
    </row>
    <row r="19282">
      <c r="A19282" t="inlineStr">
        <is>
          <t>saleor</t>
        </is>
      </c>
      <c r="B19282" t="inlineStr">
        <is>
          <t>33da5754e16c89e65af31e4b646231f35880be99</t>
        </is>
      </c>
      <c r="C19282" t="inlineStr">
        <is>
          <t>2019-07-12 09:04:26+00:00</t>
        </is>
      </c>
      <c r="D19282" t="inlineStr">
        <is>
          <t>verchange</t>
        </is>
      </c>
      <c r="E19282" t="inlineStr">
        <is>
          <t>boto3</t>
        </is>
      </c>
      <c r="F19282">
        <f>=1.9.180</f>
        <v/>
      </c>
      <c r="G19282" t="inlineStr">
        <is>
          <t>boto3</t>
        </is>
      </c>
      <c r="H19282">
        <f>=1.9.163</f>
        <v/>
      </c>
    </row>
    <row r="19283">
      <c r="A19283" t="inlineStr">
        <is>
          <t>saleor</t>
        </is>
      </c>
      <c r="B19283" t="inlineStr">
        <is>
          <t>33da5754e16c89e65af31e4b646231f35880be99</t>
        </is>
      </c>
      <c r="C19283" t="inlineStr">
        <is>
          <t>2019-07-12 09:04:26+00:00</t>
        </is>
      </c>
      <c r="D19283" t="inlineStr">
        <is>
          <t>verchange</t>
        </is>
      </c>
      <c r="E19283" t="inlineStr">
        <is>
          <t>google-cloud-core</t>
        </is>
      </c>
      <c r="F19283">
        <f>=1.0.2</f>
        <v/>
      </c>
      <c r="G19283" t="inlineStr">
        <is>
          <t>google-cloud-core</t>
        </is>
      </c>
      <c r="H19283">
        <f>=1.0.1</f>
        <v/>
      </c>
    </row>
    <row r="19284">
      <c r="A19284" t="inlineStr">
        <is>
          <t>saleor</t>
        </is>
      </c>
      <c r="B19284" t="inlineStr">
        <is>
          <t>33da5754e16c89e65af31e4b646231f35880be99</t>
        </is>
      </c>
      <c r="C19284" t="inlineStr">
        <is>
          <t>2019-07-12 09:04:26+00:00</t>
        </is>
      </c>
      <c r="D19284" t="inlineStr">
        <is>
          <t>rem</t>
        </is>
      </c>
      <c r="E19284" t="inlineStr"/>
      <c r="F19284" t="inlineStr"/>
      <c r="G19284" t="inlineStr">
        <is>
          <t>relativetimebuilder</t>
        </is>
      </c>
      <c r="H19284">
        <f>=1.0.0</f>
        <v/>
      </c>
    </row>
    <row r="19285">
      <c r="A19285" t="inlineStr">
        <is>
          <t>saleor</t>
        </is>
      </c>
      <c r="B19285" t="inlineStr">
        <is>
          <t>791ab9bf98be92631d111f6068ef79637397f334</t>
        </is>
      </c>
      <c r="C19285" t="inlineStr">
        <is>
          <t>2019-10-25 11:59:41+00:00</t>
        </is>
      </c>
      <c r="D19285" t="inlineStr">
        <is>
          <t>verchange</t>
        </is>
      </c>
      <c r="E19285" t="inlineStr">
        <is>
          <t>measurement</t>
        </is>
      </c>
      <c r="F19285">
        <f>=3.0.0</f>
        <v/>
      </c>
      <c r="G19285" t="inlineStr">
        <is>
          <t>measurement</t>
        </is>
      </c>
      <c r="H19285">
        <f>=2.0.1</f>
        <v/>
      </c>
    </row>
    <row r="19286">
      <c r="A19286" t="inlineStr">
        <is>
          <t>saleor</t>
        </is>
      </c>
      <c r="B19286" t="inlineStr">
        <is>
          <t>791ab9bf98be92631d111f6068ef79637397f334</t>
        </is>
      </c>
      <c r="C19286" t="inlineStr">
        <is>
          <t>2019-10-25 11:59:41+00:00</t>
        </is>
      </c>
      <c r="D19286" t="inlineStr">
        <is>
          <t>verchange</t>
        </is>
      </c>
      <c r="E19286" t="inlineStr">
        <is>
          <t>defusedxml</t>
        </is>
      </c>
      <c r="F19286">
        <f>=0.6.0</f>
        <v/>
      </c>
      <c r="G19286" t="inlineStr">
        <is>
          <t>defusedxml</t>
        </is>
      </c>
      <c r="H19286">
        <f>=0.6.0</f>
        <v/>
      </c>
    </row>
    <row r="19287">
      <c r="A19287" t="inlineStr">
        <is>
          <t>saleor</t>
        </is>
      </c>
      <c r="B19287" t="inlineStr">
        <is>
          <t>791ab9bf98be92631d111f6068ef79637397f334</t>
        </is>
      </c>
      <c r="C19287" t="inlineStr">
        <is>
          <t>2019-10-25 11:59:41+00:00</t>
        </is>
      </c>
      <c r="D19287" t="inlineStr">
        <is>
          <t>verchange</t>
        </is>
      </c>
      <c r="E19287" t="inlineStr">
        <is>
          <t>graphene-django-optimizer</t>
        </is>
      </c>
      <c r="F19287">
        <f>=0.6.1</f>
        <v/>
      </c>
      <c r="G19287" t="inlineStr">
        <is>
          <t>graphene-django-optimizer</t>
        </is>
      </c>
      <c r="H19287">
        <f>=0.4.2</f>
        <v/>
      </c>
    </row>
    <row r="19288">
      <c r="A19288" t="inlineStr">
        <is>
          <t>saleor</t>
        </is>
      </c>
      <c r="B19288" t="inlineStr">
        <is>
          <t>791ab9bf98be92631d111f6068ef79637397f334</t>
        </is>
      </c>
      <c r="C19288" t="inlineStr">
        <is>
          <t>2019-10-25 11:59:41+00:00</t>
        </is>
      </c>
      <c r="D19288" t="inlineStr">
        <is>
          <t>verchange</t>
        </is>
      </c>
      <c r="E19288" t="inlineStr">
        <is>
          <t>pyasn1</t>
        </is>
      </c>
      <c r="F19288">
        <f>=0.4.7</f>
        <v/>
      </c>
      <c r="G19288" t="inlineStr">
        <is>
          <t>pyasn1</t>
        </is>
      </c>
      <c r="H19288">
        <f>=0.4.5</f>
        <v/>
      </c>
    </row>
    <row r="19289">
      <c r="A19289" t="inlineStr">
        <is>
          <t>saleor</t>
        </is>
      </c>
      <c r="B19289" t="inlineStr">
        <is>
          <t>791ab9bf98be92631d111f6068ef79637397f334</t>
        </is>
      </c>
      <c r="C19289" t="inlineStr">
        <is>
          <t>2019-10-25 11:59:41+00:00</t>
        </is>
      </c>
      <c r="D19289" t="inlineStr">
        <is>
          <t>verchange</t>
        </is>
      </c>
      <c r="E19289" t="inlineStr">
        <is>
          <t>stripe</t>
        </is>
      </c>
      <c r="F19289">
        <f>=2.37.2</f>
        <v/>
      </c>
      <c r="G19289" t="inlineStr">
        <is>
          <t>stripe</t>
        </is>
      </c>
      <c r="H19289">
        <f>=2.32.0</f>
        <v/>
      </c>
    </row>
    <row r="19290">
      <c r="A19290" t="inlineStr">
        <is>
          <t>saleor</t>
        </is>
      </c>
      <c r="B19290" t="inlineStr">
        <is>
          <t>791ab9bf98be92631d111f6068ef79637397f334</t>
        </is>
      </c>
      <c r="C19290" t="inlineStr">
        <is>
          <t>2019-10-25 11:59:41+00:00</t>
        </is>
      </c>
      <c r="D19290" t="inlineStr">
        <is>
          <t>verchange</t>
        </is>
      </c>
      <c r="E19290" t="inlineStr">
        <is>
          <t>google-api-core</t>
        </is>
      </c>
      <c r="F19290">
        <f>=1.14.3</f>
        <v/>
      </c>
      <c r="G19290" t="inlineStr">
        <is>
          <t>google-api-core</t>
        </is>
      </c>
      <c r="H19290">
        <f>=1.13.0</f>
        <v/>
      </c>
    </row>
    <row r="19291">
      <c r="A19291" t="inlineStr">
        <is>
          <t>saleor</t>
        </is>
      </c>
      <c r="B19291" t="inlineStr">
        <is>
          <t>791ab9bf98be92631d111f6068ef79637397f334</t>
        </is>
      </c>
      <c r="C19291" t="inlineStr">
        <is>
          <t>2019-10-25 11:59:41+00:00</t>
        </is>
      </c>
      <c r="D19291" t="inlineStr">
        <is>
          <t>verchange</t>
        </is>
      </c>
      <c r="E19291" t="inlineStr">
        <is>
          <t>graphene-django</t>
        </is>
      </c>
      <c r="F19291">
        <f>=2.6.0</f>
        <v/>
      </c>
      <c r="G19291" t="inlineStr">
        <is>
          <t>graphene-django</t>
        </is>
      </c>
      <c r="H19291">
        <f>=2.3.2</f>
        <v/>
      </c>
    </row>
    <row r="19292">
      <c r="A19292" t="inlineStr">
        <is>
          <t>saleor</t>
        </is>
      </c>
      <c r="B19292" t="inlineStr">
        <is>
          <t>791ab9bf98be92631d111f6068ef79637397f334</t>
        </is>
      </c>
      <c r="C19292" t="inlineStr">
        <is>
          <t>2019-10-25 11:59:41+00:00</t>
        </is>
      </c>
      <c r="D19292" t="inlineStr">
        <is>
          <t>verchange</t>
        </is>
      </c>
      <c r="E19292" t="inlineStr">
        <is>
          <t>kombu</t>
        </is>
      </c>
      <c r="F19292">
        <f>=4.6.5</f>
        <v/>
      </c>
      <c r="G19292" t="inlineStr">
        <is>
          <t>kombu</t>
        </is>
      </c>
      <c r="H19292">
        <f>=4.6.3</f>
        <v/>
      </c>
    </row>
    <row r="19293">
      <c r="A19293" t="inlineStr">
        <is>
          <t>saleor</t>
        </is>
      </c>
      <c r="B19293" t="inlineStr">
        <is>
          <t>791ab9bf98be92631d111f6068ef79637397f334</t>
        </is>
      </c>
      <c r="C19293" t="inlineStr">
        <is>
          <t>2019-10-25 11:59:41+00:00</t>
        </is>
      </c>
      <c r="D19293" t="inlineStr">
        <is>
          <t>verchange</t>
        </is>
      </c>
      <c r="E19293" t="inlineStr">
        <is>
          <t>elasticsearch-dsl</t>
        </is>
      </c>
      <c r="F19293">
        <f>=6.0.1</f>
        <v/>
      </c>
      <c r="G19293" t="inlineStr">
        <is>
          <t>elasticsearch-dsl</t>
        </is>
      </c>
      <c r="H19293">
        <f>=6.0.1</f>
        <v/>
      </c>
    </row>
    <row r="19294">
      <c r="A19294" t="inlineStr">
        <is>
          <t>saleor</t>
        </is>
      </c>
      <c r="B19294" t="inlineStr">
        <is>
          <t>791ab9bf98be92631d111f6068ef79637397f334</t>
        </is>
      </c>
      <c r="C19294" t="inlineStr">
        <is>
          <t>2019-10-25 11:59:41+00:00</t>
        </is>
      </c>
      <c r="D19294" t="inlineStr">
        <is>
          <t>verchange</t>
        </is>
      </c>
      <c r="E19294" t="inlineStr">
        <is>
          <t>django-countries</t>
        </is>
      </c>
      <c r="F19294">
        <f>=5.5</f>
        <v/>
      </c>
      <c r="G19294" t="inlineStr">
        <is>
          <t>django-countries</t>
        </is>
      </c>
      <c r="H19294">
        <f>=5.3.3</f>
        <v/>
      </c>
    </row>
    <row r="19295">
      <c r="A19295" t="inlineStr">
        <is>
          <t>saleor</t>
        </is>
      </c>
      <c r="B19295" t="inlineStr">
        <is>
          <t>791ab9bf98be92631d111f6068ef79637397f334</t>
        </is>
      </c>
      <c r="C19295" t="inlineStr">
        <is>
          <t>2019-10-25 11:59:41+00:00</t>
        </is>
      </c>
      <c r="D19295" t="inlineStr">
        <is>
          <t>verchange</t>
        </is>
      </c>
      <c r="E19295" t="inlineStr">
        <is>
          <t>oauthlib</t>
        </is>
      </c>
      <c r="F19295">
        <f>=3.1.0</f>
        <v/>
      </c>
      <c r="G19295" t="inlineStr">
        <is>
          <t>oauthlib</t>
        </is>
      </c>
      <c r="H19295">
        <f>=3.0.1</f>
        <v/>
      </c>
    </row>
    <row r="19296">
      <c r="A19296" t="inlineStr">
        <is>
          <t>saleor</t>
        </is>
      </c>
      <c r="B19296" t="inlineStr">
        <is>
          <t>791ab9bf98be92631d111f6068ef79637397f334</t>
        </is>
      </c>
      <c r="C19296" t="inlineStr">
        <is>
          <t>2019-10-25 11:59:41+00:00</t>
        </is>
      </c>
      <c r="D19296" t="inlineStr">
        <is>
          <t>verchange</t>
        </is>
      </c>
      <c r="E19296" t="inlineStr">
        <is>
          <t>redis</t>
        </is>
      </c>
      <c r="F19296">
        <f>=3.3.10</f>
        <v/>
      </c>
      <c r="G19296" t="inlineStr">
        <is>
          <t>redis</t>
        </is>
      </c>
      <c r="H19296">
        <f>=3.2.1</f>
        <v/>
      </c>
    </row>
    <row r="19297">
      <c r="A19297" t="inlineStr">
        <is>
          <t>saleor</t>
        </is>
      </c>
      <c r="B19297" t="inlineStr">
        <is>
          <t>791ab9bf98be92631d111f6068ef79637397f334</t>
        </is>
      </c>
      <c r="C19297" t="inlineStr">
        <is>
          <t>2019-10-25 11:59:41+00:00</t>
        </is>
      </c>
      <c r="D19297" t="inlineStr">
        <is>
          <t>verchange</t>
        </is>
      </c>
      <c r="E19297" t="inlineStr">
        <is>
          <t>requests-oauthlib</t>
        </is>
      </c>
      <c r="F19297">
        <f>=1.2.0</f>
        <v/>
      </c>
      <c r="G19297" t="inlineStr">
        <is>
          <t>requests-oauthlib</t>
        </is>
      </c>
      <c r="H19297">
        <f>=1.2.0</f>
        <v/>
      </c>
    </row>
    <row r="19298">
      <c r="A19298" t="inlineStr">
        <is>
          <t>saleor</t>
        </is>
      </c>
      <c r="B19298" t="inlineStr">
        <is>
          <t>791ab9bf98be92631d111f6068ef79637397f334</t>
        </is>
      </c>
      <c r="C19298" t="inlineStr">
        <is>
          <t>2019-10-25 11:59:41+00:00</t>
        </is>
      </c>
      <c r="D19298" t="inlineStr">
        <is>
          <t>verchange</t>
        </is>
      </c>
      <c r="E19298" t="inlineStr">
        <is>
          <t>django</t>
        </is>
      </c>
      <c r="F19298">
        <f>=2.2.6</f>
        <v/>
      </c>
      <c r="G19298" t="inlineStr">
        <is>
          <t>django</t>
        </is>
      </c>
      <c r="H19298">
        <f>=2.2.3</f>
        <v/>
      </c>
    </row>
    <row r="19299">
      <c r="A19299" t="inlineStr">
        <is>
          <t>saleor</t>
        </is>
      </c>
      <c r="B19299" t="inlineStr">
        <is>
          <t>791ab9bf98be92631d111f6068ef79637397f334</t>
        </is>
      </c>
      <c r="C19299" t="inlineStr">
        <is>
          <t>2019-10-25 11:59:41+00:00</t>
        </is>
      </c>
      <c r="D19299" t="inlineStr">
        <is>
          <t>verchange</t>
        </is>
      </c>
      <c r="E19299" t="inlineStr">
        <is>
          <t>weasyprint</t>
        </is>
      </c>
      <c r="F19299">
        <f>=50</f>
        <v/>
      </c>
      <c r="G19299" t="inlineStr">
        <is>
          <t>weasyprint</t>
        </is>
      </c>
      <c r="H19299">
        <f>=47</f>
        <v/>
      </c>
    </row>
    <row r="19300">
      <c r="A19300" t="inlineStr">
        <is>
          <t>saleor</t>
        </is>
      </c>
      <c r="B19300" t="inlineStr">
        <is>
          <t>791ab9bf98be92631d111f6068ef79637397f334</t>
        </is>
      </c>
      <c r="C19300" t="inlineStr">
        <is>
          <t>2019-10-25 11:59:41+00:00</t>
        </is>
      </c>
      <c r="D19300" t="inlineStr">
        <is>
          <t>verchange</t>
        </is>
      </c>
      <c r="E19300" t="inlineStr">
        <is>
          <t>cairocffi</t>
        </is>
      </c>
      <c r="F19300">
        <f>=1.1.0</f>
        <v/>
      </c>
      <c r="G19300" t="inlineStr">
        <is>
          <t>cairocffi</t>
        </is>
      </c>
      <c r="H19300">
        <f>=1.0.2</f>
        <v/>
      </c>
    </row>
    <row r="19301">
      <c r="A19301" t="inlineStr">
        <is>
          <t>saleor</t>
        </is>
      </c>
      <c r="B19301" t="inlineStr">
        <is>
          <t>791ab9bf98be92631d111f6068ef79637397f334</t>
        </is>
      </c>
      <c r="C19301" t="inlineStr">
        <is>
          <t>2019-10-25 11:59:41+00:00</t>
        </is>
      </c>
      <c r="D19301" t="inlineStr">
        <is>
          <t>verchange</t>
        </is>
      </c>
      <c r="E19301" t="inlineStr">
        <is>
          <t>django-storages</t>
        </is>
      </c>
      <c r="F19301">
        <f>=1.7.2</f>
        <v/>
      </c>
      <c r="G19301" t="inlineStr">
        <is>
          <t>django-storages</t>
        </is>
      </c>
      <c r="H19301">
        <f>=1.7.1</f>
        <v/>
      </c>
    </row>
    <row r="19302">
      <c r="A19302" t="inlineStr">
        <is>
          <t>saleor</t>
        </is>
      </c>
      <c r="B19302" t="inlineStr">
        <is>
          <t>791ab9bf98be92631d111f6068ef79637397f334</t>
        </is>
      </c>
      <c r="C19302" t="inlineStr">
        <is>
          <t>2019-10-25 11:59:41+00:00</t>
        </is>
      </c>
      <c r="D19302" t="inlineStr">
        <is>
          <t>verchange</t>
        </is>
      </c>
      <c r="E19302" t="inlineStr">
        <is>
          <t>dataclasses</t>
        </is>
      </c>
      <c r="F19302">
        <f>=0.6</f>
        <v/>
      </c>
      <c r="G19302" t="inlineStr">
        <is>
          <t>dataclasses</t>
        </is>
      </c>
      <c r="H19302">
        <f>=0.6</f>
        <v/>
      </c>
    </row>
    <row r="19303">
      <c r="A19303" t="inlineStr">
        <is>
          <t>saleor</t>
        </is>
      </c>
      <c r="B19303" t="inlineStr">
        <is>
          <t>791ab9bf98be92631d111f6068ef79637397f334</t>
        </is>
      </c>
      <c r="C19303" t="inlineStr">
        <is>
          <t>2019-10-25 11:59:41+00:00</t>
        </is>
      </c>
      <c r="D19303" t="inlineStr">
        <is>
          <t>verchange</t>
        </is>
      </c>
      <c r="E19303" t="inlineStr">
        <is>
          <t>celery</t>
        </is>
      </c>
      <c r="F19303">
        <f>=4.3.0</f>
        <v/>
      </c>
      <c r="G19303" t="inlineStr">
        <is>
          <t>celery</t>
        </is>
      </c>
      <c r="H19303">
        <f>=4.3.0</f>
        <v/>
      </c>
    </row>
    <row r="19304">
      <c r="A19304" t="inlineStr">
        <is>
          <t>saleor</t>
        </is>
      </c>
      <c r="B19304" t="inlineStr">
        <is>
          <t>791ab9bf98be92631d111f6068ef79637397f334</t>
        </is>
      </c>
      <c r="C19304" t="inlineStr">
        <is>
          <t>2019-10-25 11:59:41+00:00</t>
        </is>
      </c>
      <c r="D19304" t="inlineStr">
        <is>
          <t>verchange</t>
        </is>
      </c>
      <c r="E19304" t="inlineStr">
        <is>
          <t>graphql-core</t>
        </is>
      </c>
      <c r="F19304">
        <f>=2.2.1</f>
        <v/>
      </c>
      <c r="G19304" t="inlineStr">
        <is>
          <t>graphql-core</t>
        </is>
      </c>
      <c r="H19304">
        <f>=2.2</f>
        <v/>
      </c>
    </row>
    <row r="19305">
      <c r="A19305" t="inlineStr">
        <is>
          <t>saleor</t>
        </is>
      </c>
      <c r="B19305" t="inlineStr">
        <is>
          <t>791ab9bf98be92631d111f6068ef79637397f334</t>
        </is>
      </c>
      <c r="C19305" t="inlineStr">
        <is>
          <t>2019-10-25 11:59:41+00:00</t>
        </is>
      </c>
      <c r="D19305" t="inlineStr">
        <is>
          <t>verchange</t>
        </is>
      </c>
      <c r="E19305" t="inlineStr">
        <is>
          <t>django-filter</t>
        </is>
      </c>
      <c r="F19305">
        <f>=2.2.0</f>
        <v/>
      </c>
      <c r="G19305" t="inlineStr">
        <is>
          <t>django-filter</t>
        </is>
      </c>
      <c r="H19305">
        <f>=2.1.0</f>
        <v/>
      </c>
    </row>
    <row r="19306">
      <c r="A19306" t="inlineStr">
        <is>
          <t>saleor</t>
        </is>
      </c>
      <c r="B19306" t="inlineStr">
        <is>
          <t>791ab9bf98be92631d111f6068ef79637397f334</t>
        </is>
      </c>
      <c r="C19306" t="inlineStr">
        <is>
          <t>2019-10-25 11:59:41+00:00</t>
        </is>
      </c>
      <c r="D19306" t="inlineStr">
        <is>
          <t>verchange</t>
        </is>
      </c>
      <c r="E19306" t="inlineStr">
        <is>
          <t>django-bootstrap4</t>
        </is>
      </c>
      <c r="F19306">
        <f>=1.0.1</f>
        <v/>
      </c>
      <c r="G19306" t="inlineStr">
        <is>
          <t>django-bootstrap4</t>
        </is>
      </c>
      <c r="H19306">
        <f>=0.0.8</f>
        <v/>
      </c>
    </row>
    <row r="19307">
      <c r="A19307" t="inlineStr">
        <is>
          <t>saleor</t>
        </is>
      </c>
      <c r="B19307" t="inlineStr">
        <is>
          <t>791ab9bf98be92631d111f6068ef79637397f334</t>
        </is>
      </c>
      <c r="C19307" t="inlineStr">
        <is>
          <t>2019-10-25 11:59:41+00:00</t>
        </is>
      </c>
      <c r="D19307" t="inlineStr">
        <is>
          <t>verchange</t>
        </is>
      </c>
      <c r="E19307" t="inlineStr">
        <is>
          <t>google-cloud-core</t>
        </is>
      </c>
      <c r="F19307">
        <f>=1.0.3</f>
        <v/>
      </c>
      <c r="G19307" t="inlineStr">
        <is>
          <t>google-cloud-core</t>
        </is>
      </c>
      <c r="H19307">
        <f>=1.0.2</f>
        <v/>
      </c>
    </row>
    <row r="19308">
      <c r="A19308" t="inlineStr">
        <is>
          <t>saleor</t>
        </is>
      </c>
      <c r="B19308" t="inlineStr">
        <is>
          <t>791ab9bf98be92631d111f6068ef79637397f334</t>
        </is>
      </c>
      <c r="C19308" t="inlineStr">
        <is>
          <t>2019-10-25 11:59:41+00:00</t>
        </is>
      </c>
      <c r="D19308" t="inlineStr">
        <is>
          <t>verchange</t>
        </is>
      </c>
      <c r="E19308" t="inlineStr">
        <is>
          <t>pyasn1-modules</t>
        </is>
      </c>
      <c r="F19308">
        <f>=0.2.7</f>
        <v/>
      </c>
      <c r="G19308" t="inlineStr">
        <is>
          <t>pyasn1-modules</t>
        </is>
      </c>
      <c r="H19308">
        <f>=0.2.5</f>
        <v/>
      </c>
    </row>
    <row r="19309">
      <c r="A19309" t="inlineStr">
        <is>
          <t>saleor</t>
        </is>
      </c>
      <c r="B19309" t="inlineStr">
        <is>
          <t>791ab9bf98be92631d111f6068ef79637397f334</t>
        </is>
      </c>
      <c r="C19309" t="inlineStr">
        <is>
          <t>2019-10-25 11:59:41+00:00</t>
        </is>
      </c>
      <c r="D19309" t="inlineStr">
        <is>
          <t>verchange</t>
        </is>
      </c>
      <c r="E19309" t="inlineStr">
        <is>
          <t>pytz</t>
        </is>
      </c>
      <c r="F19309">
        <f>=2019.3</f>
        <v/>
      </c>
      <c r="G19309" t="inlineStr">
        <is>
          <t>pytz</t>
        </is>
      </c>
      <c r="H19309">
        <f>=2019.1</f>
        <v/>
      </c>
    </row>
    <row r="19310">
      <c r="A19310" t="inlineStr">
        <is>
          <t>saleor</t>
        </is>
      </c>
      <c r="B19310" t="inlineStr">
        <is>
          <t>791ab9bf98be92631d111f6068ef79637397f334</t>
        </is>
      </c>
      <c r="C19310" t="inlineStr">
        <is>
          <t>2019-10-25 11:59:41+00:00</t>
        </is>
      </c>
      <c r="D19310" t="inlineStr">
        <is>
          <t>verchange</t>
        </is>
      </c>
      <c r="E19310" t="inlineStr">
        <is>
          <t>typing</t>
        </is>
      </c>
      <c r="F19310">
        <f>=3.7.4.1</f>
        <v/>
      </c>
      <c r="G19310" t="inlineStr">
        <is>
          <t>typing</t>
        </is>
      </c>
      <c r="H19310">
        <f>=3.7.4</f>
        <v/>
      </c>
    </row>
    <row r="19311">
      <c r="A19311" t="inlineStr">
        <is>
          <t>saleor</t>
        </is>
      </c>
      <c r="B19311" t="inlineStr">
        <is>
          <t>791ab9bf98be92631d111f6068ef79637397f334</t>
        </is>
      </c>
      <c r="C19311" t="inlineStr">
        <is>
          <t>2019-10-25 11:59:41+00:00</t>
        </is>
      </c>
      <c r="D19311" t="inlineStr">
        <is>
          <t>verchange</t>
        </is>
      </c>
      <c r="E19311" t="inlineStr">
        <is>
          <t>amqp</t>
        </is>
      </c>
      <c r="F19311">
        <f>=2.5.1</f>
        <v/>
      </c>
      <c r="G19311" t="inlineStr">
        <is>
          <t>amqp</t>
        </is>
      </c>
      <c r="H19311">
        <f>=2.5.0</f>
        <v/>
      </c>
    </row>
    <row r="19312">
      <c r="A19312" t="inlineStr">
        <is>
          <t>saleor</t>
        </is>
      </c>
      <c r="B19312" t="inlineStr">
        <is>
          <t>791ab9bf98be92631d111f6068ef79637397f334</t>
        </is>
      </c>
      <c r="C19312" t="inlineStr">
        <is>
          <t>2019-10-25 11:59:41+00:00</t>
        </is>
      </c>
      <c r="D19312" t="inlineStr">
        <is>
          <t>verchange</t>
        </is>
      </c>
      <c r="E19312" t="inlineStr">
        <is>
          <t>jinja2</t>
        </is>
      </c>
      <c r="F19312">
        <f>=2.10.3</f>
        <v/>
      </c>
      <c r="G19312" t="inlineStr">
        <is>
          <t>jinja2</t>
        </is>
      </c>
      <c r="H19312">
        <f>=2.10.1</f>
        <v/>
      </c>
    </row>
    <row r="19313">
      <c r="A19313" t="inlineStr">
        <is>
          <t>saleor</t>
        </is>
      </c>
      <c r="B19313" t="inlineStr">
        <is>
          <t>791ab9bf98be92631d111f6068ef79637397f334</t>
        </is>
      </c>
      <c r="C19313" t="inlineStr">
        <is>
          <t>2019-10-25 11:59:41+00:00</t>
        </is>
      </c>
      <c r="D19313" t="inlineStr">
        <is>
          <t>verchange</t>
        </is>
      </c>
      <c r="E19313" t="inlineStr">
        <is>
          <t>urllib3</t>
        </is>
      </c>
      <c r="F19313">
        <f>=1.25.6</f>
        <v/>
      </c>
      <c r="G19313" t="inlineStr">
        <is>
          <t>urllib3</t>
        </is>
      </c>
      <c r="H19313">
        <f>=1.25.3</f>
        <v/>
      </c>
    </row>
    <row r="19314">
      <c r="A19314" t="inlineStr">
        <is>
          <t>saleor</t>
        </is>
      </c>
      <c r="B19314" t="inlineStr">
        <is>
          <t>791ab9bf98be92631d111f6068ef79637397f334</t>
        </is>
      </c>
      <c r="C19314" t="inlineStr">
        <is>
          <t>2019-10-25 11:59:41+00:00</t>
        </is>
      </c>
      <c r="D19314" t="inlineStr">
        <is>
          <t>verchange</t>
        </is>
      </c>
      <c r="E19314" t="inlineStr">
        <is>
          <t>graphene</t>
        </is>
      </c>
      <c r="F19314">
        <f>=2.1.8</f>
        <v/>
      </c>
      <c r="G19314" t="inlineStr">
        <is>
          <t>graphene</t>
        </is>
      </c>
      <c r="H19314">
        <f>=2.1.6</f>
        <v/>
      </c>
    </row>
    <row r="19315">
      <c r="A19315" t="inlineStr">
        <is>
          <t>saleor</t>
        </is>
      </c>
      <c r="B19315" t="inlineStr">
        <is>
          <t>791ab9bf98be92631d111f6068ef79637397f334</t>
        </is>
      </c>
      <c r="C19315" t="inlineStr">
        <is>
          <t>2019-10-25 11:59:41+00:00</t>
        </is>
      </c>
      <c r="D19315" t="inlineStr">
        <is>
          <t>verchange</t>
        </is>
      </c>
      <c r="E19315" t="inlineStr">
        <is>
          <t>google-cloud-storage</t>
        </is>
      </c>
      <c r="F19315">
        <f>=1.20.0</f>
        <v/>
      </c>
      <c r="G19315" t="inlineStr">
        <is>
          <t>google-cloud-storage</t>
        </is>
      </c>
      <c r="H19315">
        <f>=1.16.1</f>
        <v/>
      </c>
    </row>
    <row r="19316">
      <c r="A19316" t="inlineStr">
        <is>
          <t>saleor</t>
        </is>
      </c>
      <c r="B19316" t="inlineStr">
        <is>
          <t>791ab9bf98be92631d111f6068ef79637397f334</t>
        </is>
      </c>
      <c r="C19316" t="inlineStr">
        <is>
          <t>2019-10-25 11:59:41+00:00</t>
        </is>
      </c>
      <c r="D19316" t="inlineStr">
        <is>
          <t>verchange</t>
        </is>
      </c>
      <c r="E19316" t="inlineStr">
        <is>
          <t>uwsgi</t>
        </is>
      </c>
      <c r="F19316">
        <f>=2.0.18</f>
        <v/>
      </c>
      <c r="G19316" t="inlineStr">
        <is>
          <t>uwsgi</t>
        </is>
      </c>
      <c r="H19316">
        <f>=2.0.18</f>
        <v/>
      </c>
    </row>
    <row r="19317">
      <c r="A19317" t="inlineStr">
        <is>
          <t>saleor</t>
        </is>
      </c>
      <c r="B19317" t="inlineStr">
        <is>
          <t>791ab9bf98be92631d111f6068ef79637397f334</t>
        </is>
      </c>
      <c r="C19317" t="inlineStr">
        <is>
          <t>2019-10-25 11:59:41+00:00</t>
        </is>
      </c>
      <c r="D19317" t="inlineStr">
        <is>
          <t>verchange</t>
        </is>
      </c>
      <c r="E19317" t="inlineStr">
        <is>
          <t>python-dateutil</t>
        </is>
      </c>
      <c r="F19317">
        <f>=2.8.0</f>
        <v/>
      </c>
      <c r="G19317" t="inlineStr">
        <is>
          <t>python-dateutil</t>
        </is>
      </c>
      <c r="H19317">
        <f>=2.8.0</f>
        <v/>
      </c>
    </row>
    <row r="19318">
      <c r="A19318" t="inlineStr">
        <is>
          <t>saleor</t>
        </is>
      </c>
      <c r="B19318" t="inlineStr">
        <is>
          <t>791ab9bf98be92631d111f6068ef79637397f334</t>
        </is>
      </c>
      <c r="C19318" t="inlineStr">
        <is>
          <t>2019-10-25 11:59:41+00:00</t>
        </is>
      </c>
      <c r="D19318" t="inlineStr">
        <is>
          <t>verchange</t>
        </is>
      </c>
      <c r="E19318" t="inlineStr">
        <is>
          <t>phonenumberslite</t>
        </is>
      </c>
      <c r="F19318">
        <f>=8.10.20</f>
        <v/>
      </c>
      <c r="G19318" t="inlineStr">
        <is>
          <t>phonenumberslite</t>
        </is>
      </c>
      <c r="H19318">
        <f>=8.10.14</f>
        <v/>
      </c>
    </row>
    <row r="19319">
      <c r="A19319" t="inlineStr">
        <is>
          <t>saleor</t>
        </is>
      </c>
      <c r="B19319" t="inlineStr">
        <is>
          <t>791ab9bf98be92631d111f6068ef79637397f334</t>
        </is>
      </c>
      <c r="C19319" t="inlineStr">
        <is>
          <t>2019-10-25 11:59:41+00:00</t>
        </is>
      </c>
      <c r="D19319" t="inlineStr">
        <is>
          <t>verchange</t>
        </is>
      </c>
      <c r="E19319" t="inlineStr">
        <is>
          <t>certifi</t>
        </is>
      </c>
      <c r="F19319">
        <f>=2019.9.11</f>
        <v/>
      </c>
      <c r="G19319" t="inlineStr">
        <is>
          <t>certifi</t>
        </is>
      </c>
      <c r="H19319">
        <f>=2019.6.16</f>
        <v/>
      </c>
    </row>
    <row r="19320">
      <c r="A19320" t="inlineStr">
        <is>
          <t>saleor</t>
        </is>
      </c>
      <c r="B19320" t="inlineStr">
        <is>
          <t>791ab9bf98be92631d111f6068ef79637397f334</t>
        </is>
      </c>
      <c r="C19320" t="inlineStr">
        <is>
          <t>2019-10-25 11:59:41+00:00</t>
        </is>
      </c>
      <c r="D19320" t="inlineStr">
        <is>
          <t>verchange</t>
        </is>
      </c>
      <c r="E19320" t="inlineStr">
        <is>
          <t>cairosvg</t>
        </is>
      </c>
      <c r="F19320">
        <f>=2.4.2</f>
        <v/>
      </c>
      <c r="G19320" t="inlineStr">
        <is>
          <t>cairosvg</t>
        </is>
      </c>
      <c r="H19320">
        <f>=2.4.0</f>
        <v/>
      </c>
    </row>
    <row r="19321">
      <c r="A19321" t="inlineStr">
        <is>
          <t>saleor</t>
        </is>
      </c>
      <c r="B19321" t="inlineStr">
        <is>
          <t>791ab9bf98be92631d111f6068ef79637397f334</t>
        </is>
      </c>
      <c r="C19321" t="inlineStr">
        <is>
          <t>2019-10-25 11:59:41+00:00</t>
        </is>
      </c>
      <c r="D19321" t="inlineStr">
        <is>
          <t>verchange</t>
        </is>
      </c>
      <c r="E19321" t="inlineStr">
        <is>
          <t>docutils</t>
        </is>
      </c>
      <c r="F19321">
        <f>=0.15.2</f>
        <v/>
      </c>
      <c r="G19321" t="inlineStr">
        <is>
          <t>docutils</t>
        </is>
      </c>
      <c r="H19321">
        <f>=0.14</f>
        <v/>
      </c>
    </row>
    <row r="19322">
      <c r="A19322" t="inlineStr">
        <is>
          <t>saleor</t>
        </is>
      </c>
      <c r="B19322" t="inlineStr">
        <is>
          <t>791ab9bf98be92631d111f6068ef79637397f334</t>
        </is>
      </c>
      <c r="C19322" t="inlineStr">
        <is>
          <t>2019-10-25 11:59:41+00:00</t>
        </is>
      </c>
      <c r="D19322" t="inlineStr">
        <is>
          <t>verchange</t>
        </is>
      </c>
      <c r="E19322" t="inlineStr">
        <is>
          <t>google-resumable-media</t>
        </is>
      </c>
      <c r="F19322">
        <f>=0.4.1</f>
        <v/>
      </c>
      <c r="G19322" t="inlineStr">
        <is>
          <t>google-resumable-media</t>
        </is>
      </c>
      <c r="H19322">
        <f>=0.3.2</f>
        <v/>
      </c>
    </row>
    <row r="19323">
      <c r="A19323" t="inlineStr">
        <is>
          <t>saleor</t>
        </is>
      </c>
      <c r="B19323" t="inlineStr">
        <is>
          <t>791ab9bf98be92631d111f6068ef79637397f334</t>
        </is>
      </c>
      <c r="C19323" t="inlineStr">
        <is>
          <t>2019-10-25 11:59:41+00:00</t>
        </is>
      </c>
      <c r="D19323" t="inlineStr">
        <is>
          <t>verchange</t>
        </is>
      </c>
      <c r="E19323" t="inlineStr">
        <is>
          <t>text-unidecode</t>
        </is>
      </c>
      <c r="F19323">
        <f>=1.3</f>
        <v/>
      </c>
      <c r="G19323" t="inlineStr">
        <is>
          <t>text-unidecode</t>
        </is>
      </c>
      <c r="H19323">
        <f>=1.2</f>
        <v/>
      </c>
    </row>
    <row r="19324">
      <c r="A19324" t="inlineStr">
        <is>
          <t>saleor</t>
        </is>
      </c>
      <c r="B19324" t="inlineStr">
        <is>
          <t>791ab9bf98be92631d111f6068ef79637397f334</t>
        </is>
      </c>
      <c r="C19324" t="inlineStr">
        <is>
          <t>2019-10-25 11:59:41+00:00</t>
        </is>
      </c>
      <c r="D19324" t="inlineStr">
        <is>
          <t>verchange</t>
        </is>
      </c>
      <c r="E19324" t="inlineStr">
        <is>
          <t>maxminddb</t>
        </is>
      </c>
      <c r="F19324">
        <f>=1.5.1</f>
        <v/>
      </c>
      <c r="G19324" t="inlineStr">
        <is>
          <t>maxminddb</t>
        </is>
      </c>
      <c r="H19324">
        <f>=1.4.1</f>
        <v/>
      </c>
    </row>
    <row r="19325">
      <c r="A19325" t="inlineStr">
        <is>
          <t>saleor</t>
        </is>
      </c>
      <c r="B19325" t="inlineStr">
        <is>
          <t>791ab9bf98be92631d111f6068ef79637397f334</t>
        </is>
      </c>
      <c r="C19325" t="inlineStr">
        <is>
          <t>2019-10-25 11:59:41+00:00</t>
        </is>
      </c>
      <c r="D19325" t="inlineStr">
        <is>
          <t>verchange</t>
        </is>
      </c>
      <c r="E19325" t="inlineStr">
        <is>
          <t>aniso8601</t>
        </is>
      </c>
      <c r="F19325">
        <f>=7.0.0</f>
        <v/>
      </c>
      <c r="G19325" t="inlineStr">
        <is>
          <t>aniso8601</t>
        </is>
      </c>
      <c r="H19325">
        <f>=6.0.0</f>
        <v/>
      </c>
    </row>
    <row r="19326">
      <c r="A19326" t="inlineStr">
        <is>
          <t>saleor</t>
        </is>
      </c>
      <c r="B19326" t="inlineStr">
        <is>
          <t>791ab9bf98be92631d111f6068ef79637397f334</t>
        </is>
      </c>
      <c r="C19326" t="inlineStr">
        <is>
          <t>2019-10-25 11:59:41+00:00</t>
        </is>
      </c>
      <c r="D19326" t="inlineStr">
        <is>
          <t>verchange</t>
        </is>
      </c>
      <c r="E19326" t="inlineStr">
        <is>
          <t>boto3</t>
        </is>
      </c>
      <c r="F19326">
        <f>=1.9.247</f>
        <v/>
      </c>
      <c r="G19326" t="inlineStr">
        <is>
          <t>boto3</t>
        </is>
      </c>
      <c r="H19326">
        <f>=1.9.180</f>
        <v/>
      </c>
    </row>
    <row r="19327">
      <c r="A19327" t="inlineStr">
        <is>
          <t>saleor</t>
        </is>
      </c>
      <c r="B19327" t="inlineStr">
        <is>
          <t>791ab9bf98be92631d111f6068ef79637397f334</t>
        </is>
      </c>
      <c r="C19327" t="inlineStr">
        <is>
          <t>2019-10-25 11:59:41+00:00</t>
        </is>
      </c>
      <c r="D19327" t="inlineStr">
        <is>
          <t>verchange</t>
        </is>
      </c>
      <c r="E19327" t="inlineStr">
        <is>
          <t>botocore</t>
        </is>
      </c>
      <c r="F19327">
        <f>=1.12.247</f>
        <v/>
      </c>
      <c r="G19327" t="inlineStr">
        <is>
          <t>botocore</t>
        </is>
      </c>
      <c r="H19327">
        <f>=1.12.180</f>
        <v/>
      </c>
    </row>
    <row r="19328">
      <c r="A19328" t="inlineStr">
        <is>
          <t>saleor</t>
        </is>
      </c>
      <c r="B19328" t="inlineStr">
        <is>
          <t>791ab9bf98be92631d111f6068ef79637397f334</t>
        </is>
      </c>
      <c r="C19328" t="inlineStr">
        <is>
          <t>2019-10-25 11:59:41+00:00</t>
        </is>
      </c>
      <c r="D19328" t="inlineStr">
        <is>
          <t>verchange</t>
        </is>
      </c>
      <c r="E19328" t="inlineStr">
        <is>
          <t>django-prices</t>
        </is>
      </c>
      <c r="F19328">
        <f>=2.1.0</f>
        <v/>
      </c>
      <c r="G19328" t="inlineStr">
        <is>
          <t>django-prices</t>
        </is>
      </c>
      <c r="H19328">
        <f>=1.0.4</f>
        <v/>
      </c>
    </row>
    <row r="19329">
      <c r="A19329" t="inlineStr">
        <is>
          <t>saleor</t>
        </is>
      </c>
      <c r="B19329" t="inlineStr">
        <is>
          <t>791ab9bf98be92631d111f6068ef79637397f334</t>
        </is>
      </c>
      <c r="C19329" t="inlineStr">
        <is>
          <t>2019-10-25 11:59:41+00:00</t>
        </is>
      </c>
      <c r="D19329" t="inlineStr">
        <is>
          <t>verchange</t>
        </is>
      </c>
      <c r="E19329" t="inlineStr">
        <is>
          <t>graphql-relay</t>
        </is>
      </c>
      <c r="F19329">
        <f>=2.0.0</f>
        <v/>
      </c>
      <c r="G19329" t="inlineStr">
        <is>
          <t>graphql-relay</t>
        </is>
      </c>
      <c r="H19329">
        <f>=0.4.5</f>
        <v/>
      </c>
    </row>
    <row r="19330">
      <c r="A19330" t="inlineStr">
        <is>
          <t>saleor</t>
        </is>
      </c>
      <c r="B19330" t="inlineStr">
        <is>
          <t>791ab9bf98be92631d111f6068ef79637397f334</t>
        </is>
      </c>
      <c r="C19330" t="inlineStr">
        <is>
          <t>2019-10-25 11:59:41+00:00</t>
        </is>
      </c>
      <c r="D19330" t="inlineStr">
        <is>
          <t>verchange</t>
        </is>
      </c>
      <c r="E19330" t="inlineStr">
        <is>
          <t>protobuf</t>
        </is>
      </c>
      <c r="F19330">
        <f>=3.10.0</f>
        <v/>
      </c>
      <c r="G19330" t="inlineStr">
        <is>
          <t>protobuf</t>
        </is>
      </c>
      <c r="H19330">
        <f>=3.8.0</f>
        <v/>
      </c>
    </row>
    <row r="19331">
      <c r="A19331" t="inlineStr">
        <is>
          <t>saleor</t>
        </is>
      </c>
      <c r="B19331" t="inlineStr">
        <is>
          <t>791ab9bf98be92631d111f6068ef79637397f334</t>
        </is>
      </c>
      <c r="C19331" t="inlineStr">
        <is>
          <t>2019-10-25 11:59:41+00:00</t>
        </is>
      </c>
      <c r="D19331" t="inlineStr">
        <is>
          <t>verchange</t>
        </is>
      </c>
      <c r="E19331" t="inlineStr">
        <is>
          <t>billiard</t>
        </is>
      </c>
      <c r="F19331">
        <f>=3.6.1.0</f>
        <v/>
      </c>
      <c r="G19331" t="inlineStr">
        <is>
          <t>billiard</t>
        </is>
      </c>
      <c r="H19331">
        <f>=3.6.0.0</f>
        <v/>
      </c>
    </row>
    <row r="19332">
      <c r="A19332" t="inlineStr">
        <is>
          <t>saleor</t>
        </is>
      </c>
      <c r="B19332" t="inlineStr">
        <is>
          <t>791ab9bf98be92631d111f6068ef79637397f334</t>
        </is>
      </c>
      <c r="C19332" t="inlineStr">
        <is>
          <t>2019-10-25 11:59:41+00:00</t>
        </is>
      </c>
      <c r="D19332" t="inlineStr">
        <is>
          <t>verchange</t>
        </is>
      </c>
      <c r="E19332" t="inlineStr">
        <is>
          <t>cssselect2</t>
        </is>
      </c>
      <c r="F19332">
        <f>=0.2.2</f>
        <v/>
      </c>
      <c r="G19332" t="inlineStr">
        <is>
          <t>cssselect2</t>
        </is>
      </c>
      <c r="H19332">
        <f>=0.2.1</f>
        <v/>
      </c>
    </row>
    <row r="19333">
      <c r="A19333" t="inlineStr">
        <is>
          <t>saleor</t>
        </is>
      </c>
      <c r="B19333" t="inlineStr">
        <is>
          <t>791ab9bf98be92631d111f6068ef79637397f334</t>
        </is>
      </c>
      <c r="C19333" t="inlineStr">
        <is>
          <t>2019-10-25 11:59:41+00:00</t>
        </is>
      </c>
      <c r="D19333" t="inlineStr">
        <is>
          <t>verchange</t>
        </is>
      </c>
      <c r="E19333" t="inlineStr">
        <is>
          <t>faker</t>
        </is>
      </c>
      <c r="F19333">
        <f>=2.0.2</f>
        <v/>
      </c>
      <c r="G19333" t="inlineStr">
        <is>
          <t>faker</t>
        </is>
      </c>
      <c r="H19333">
        <f>=1.0.7</f>
        <v/>
      </c>
    </row>
    <row r="19334">
      <c r="A19334" t="inlineStr">
        <is>
          <t>saleor</t>
        </is>
      </c>
      <c r="B19334" t="inlineStr">
        <is>
          <t>791ab9bf98be92631d111f6068ef79637397f334</t>
        </is>
      </c>
      <c r="C19334" t="inlineStr">
        <is>
          <t>2019-10-25 11:59:41+00:00</t>
        </is>
      </c>
      <c r="D19334" t="inlineStr">
        <is>
          <t>verchange</t>
        </is>
      </c>
      <c r="E19334" t="inlineStr">
        <is>
          <t>python3-openid</t>
        </is>
      </c>
      <c r="F19334">
        <f>=3.1.0</f>
        <v/>
      </c>
      <c r="G19334" t="inlineStr">
        <is>
          <t>python3-openid</t>
        </is>
      </c>
      <c r="H19334">
        <f>=3.1.0</f>
        <v/>
      </c>
    </row>
    <row r="19335">
      <c r="A19335" t="inlineStr">
        <is>
          <t>saleor</t>
        </is>
      </c>
      <c r="B19335" t="inlineStr">
        <is>
          <t>791ab9bf98be92631d111f6068ef79637397f334</t>
        </is>
      </c>
      <c r="C19335" t="inlineStr">
        <is>
          <t>2019-10-25 11:59:41+00:00</t>
        </is>
      </c>
      <c r="D19335" t="inlineStr">
        <is>
          <t>add</t>
        </is>
      </c>
      <c r="E19335" t="inlineStr">
        <is>
          <t>beautifulsoup4</t>
        </is>
      </c>
      <c r="F19335">
        <f>=4.7.1</f>
        <v/>
      </c>
      <c r="G19335" t="inlineStr"/>
      <c r="H19335" t="inlineStr"/>
    </row>
    <row r="19336">
      <c r="A19336" t="inlineStr">
        <is>
          <t>saleor</t>
        </is>
      </c>
      <c r="B19336" t="inlineStr">
        <is>
          <t>791ab9bf98be92631d111f6068ef79637397f334</t>
        </is>
      </c>
      <c r="C19336" t="inlineStr">
        <is>
          <t>2019-10-25 11:59:41+00:00</t>
        </is>
      </c>
      <c r="D19336" t="inlineStr">
        <is>
          <t>add</t>
        </is>
      </c>
      <c r="E19336" t="inlineStr">
        <is>
          <t>draftjs-sanitizer</t>
        </is>
      </c>
      <c r="F19336">
        <f>=1.0.0</f>
        <v/>
      </c>
      <c r="G19336" t="inlineStr"/>
      <c r="H19336" t="inlineStr"/>
    </row>
    <row r="19337">
      <c r="A19337" t="inlineStr">
        <is>
          <t>saleor</t>
        </is>
      </c>
      <c r="B19337" t="inlineStr">
        <is>
          <t>791ab9bf98be92631d111f6068ef79637397f334</t>
        </is>
      </c>
      <c r="C19337" t="inlineStr">
        <is>
          <t>2019-10-25 11:59:41+00:00</t>
        </is>
      </c>
      <c r="D19337" t="inlineStr">
        <is>
          <t>add</t>
        </is>
      </c>
      <c r="E19337" t="inlineStr">
        <is>
          <t>graphene-federation</t>
        </is>
      </c>
      <c r="F19337">
        <f>=0.0.3</f>
        <v/>
      </c>
      <c r="G19337" t="inlineStr"/>
      <c r="H19337" t="inlineStr"/>
    </row>
    <row r="19338">
      <c r="A19338" t="inlineStr">
        <is>
          <t>saleor</t>
        </is>
      </c>
      <c r="B19338" t="inlineStr">
        <is>
          <t>791ab9bf98be92631d111f6068ef79637397f334</t>
        </is>
      </c>
      <c r="C19338" t="inlineStr">
        <is>
          <t>2019-10-25 11:59:41+00:00</t>
        </is>
      </c>
      <c r="D19338" t="inlineStr">
        <is>
          <t>add</t>
        </is>
      </c>
      <c r="E19338" t="inlineStr">
        <is>
          <t>html-to-draftjs</t>
        </is>
      </c>
      <c r="F19338">
        <f>=1.0.1</f>
        <v/>
      </c>
      <c r="G19338" t="inlineStr"/>
      <c r="H19338" t="inlineStr"/>
    </row>
    <row r="19339">
      <c r="A19339" t="inlineStr">
        <is>
          <t>saleor</t>
        </is>
      </c>
      <c r="B19339" t="inlineStr">
        <is>
          <t>791ab9bf98be92631d111f6068ef79637397f334</t>
        </is>
      </c>
      <c r="C19339" t="inlineStr">
        <is>
          <t>2019-10-25 11:59:41+00:00</t>
        </is>
      </c>
      <c r="D19339" t="inlineStr">
        <is>
          <t>add</t>
        </is>
      </c>
      <c r="E19339" t="inlineStr">
        <is>
          <t>importlib-metadata</t>
        </is>
      </c>
      <c r="F19339">
        <f>=0.23</f>
        <v/>
      </c>
      <c r="G19339" t="inlineStr"/>
      <c r="H19339" t="inlineStr"/>
    </row>
    <row r="19340">
      <c r="A19340" t="inlineStr">
        <is>
          <t>saleor</t>
        </is>
      </c>
      <c r="B19340" t="inlineStr">
        <is>
          <t>791ab9bf98be92631d111f6068ef79637397f334</t>
        </is>
      </c>
      <c r="C19340" t="inlineStr">
        <is>
          <t>2019-10-25 11:59:41+00:00</t>
        </is>
      </c>
      <c r="D19340" t="inlineStr">
        <is>
          <t>add</t>
        </is>
      </c>
      <c r="E19340" t="inlineStr">
        <is>
          <t>lxml</t>
        </is>
      </c>
      <c r="F19340">
        <f>=4.4.1</f>
        <v/>
      </c>
      <c r="G19340" t="inlineStr"/>
      <c r="H19340" t="inlineStr"/>
    </row>
    <row r="19341">
      <c r="A19341" t="inlineStr">
        <is>
          <t>saleor</t>
        </is>
      </c>
      <c r="B19341" t="inlineStr">
        <is>
          <t>791ab9bf98be92631d111f6068ef79637397f334</t>
        </is>
      </c>
      <c r="C19341" t="inlineStr">
        <is>
          <t>2019-10-25 11:59:41+00:00</t>
        </is>
      </c>
      <c r="D19341" t="inlineStr">
        <is>
          <t>add</t>
        </is>
      </c>
      <c r="E19341" t="inlineStr">
        <is>
          <t>more-itertools</t>
        </is>
      </c>
      <c r="F19341">
        <f>=7.2.0</f>
        <v/>
      </c>
      <c r="G19341" t="inlineStr"/>
      <c r="H19341" t="inlineStr"/>
    </row>
    <row r="19342">
      <c r="A19342" t="inlineStr">
        <is>
          <t>saleor</t>
        </is>
      </c>
      <c r="B19342" t="inlineStr">
        <is>
          <t>791ab9bf98be92631d111f6068ef79637397f334</t>
        </is>
      </c>
      <c r="C19342" t="inlineStr">
        <is>
          <t>2019-10-25 11:59:41+00:00</t>
        </is>
      </c>
      <c r="D19342" t="inlineStr">
        <is>
          <t>add</t>
        </is>
      </c>
      <c r="E19342" t="inlineStr">
        <is>
          <t>sentry-sdk</t>
        </is>
      </c>
      <c r="F19342">
        <f>=0.12.3</f>
        <v/>
      </c>
      <c r="G19342" t="inlineStr"/>
      <c r="H19342" t="inlineStr"/>
    </row>
    <row r="19343">
      <c r="A19343" t="inlineStr">
        <is>
          <t>saleor</t>
        </is>
      </c>
      <c r="B19343" t="inlineStr">
        <is>
          <t>791ab9bf98be92631d111f6068ef79637397f334</t>
        </is>
      </c>
      <c r="C19343" t="inlineStr">
        <is>
          <t>2019-10-25 11:59:41+00:00</t>
        </is>
      </c>
      <c r="D19343" t="inlineStr">
        <is>
          <t>add</t>
        </is>
      </c>
      <c r="E19343" t="inlineStr">
        <is>
          <t>soupsieve</t>
        </is>
      </c>
      <c r="F19343">
        <f>=1.9.4</f>
        <v/>
      </c>
      <c r="G19343" t="inlineStr"/>
      <c r="H19343" t="inlineStr"/>
    </row>
    <row r="19344">
      <c r="A19344" t="inlineStr">
        <is>
          <t>saleor</t>
        </is>
      </c>
      <c r="B19344" t="inlineStr">
        <is>
          <t>791ab9bf98be92631d111f6068ef79637397f334</t>
        </is>
      </c>
      <c r="C19344" t="inlineStr">
        <is>
          <t>2019-10-25 11:59:41+00:00</t>
        </is>
      </c>
      <c r="D19344" t="inlineStr">
        <is>
          <t>add</t>
        </is>
      </c>
      <c r="E19344" t="inlineStr">
        <is>
          <t>tqdm</t>
        </is>
      </c>
      <c r="F19344">
        <f>=4.36.1</f>
        <v/>
      </c>
      <c r="G19344" t="inlineStr"/>
      <c r="H19344" t="inlineStr"/>
    </row>
    <row r="19345">
      <c r="A19345" t="inlineStr">
        <is>
          <t>saleor</t>
        </is>
      </c>
      <c r="B19345" t="inlineStr">
        <is>
          <t>791ab9bf98be92631d111f6068ef79637397f334</t>
        </is>
      </c>
      <c r="C19345" t="inlineStr">
        <is>
          <t>2019-10-25 11:59:41+00:00</t>
        </is>
      </c>
      <c r="D19345" t="inlineStr">
        <is>
          <t>add</t>
        </is>
      </c>
      <c r="E19345" t="inlineStr">
        <is>
          <t>zipp</t>
        </is>
      </c>
      <c r="F19345">
        <f>=0.6.0</f>
        <v/>
      </c>
      <c r="G19345" t="inlineStr"/>
      <c r="H19345" t="inlineStr"/>
    </row>
    <row r="19346">
      <c r="A19346" t="inlineStr">
        <is>
          <t>saleor</t>
        </is>
      </c>
      <c r="B19346" t="inlineStr">
        <is>
          <t>791ab9bf98be92631d111f6068ef79637397f334</t>
        </is>
      </c>
      <c r="C19346" t="inlineStr">
        <is>
          <t>2019-10-25 11:59:41+00:00</t>
        </is>
      </c>
      <c r="D19346" t="inlineStr">
        <is>
          <t>rem</t>
        </is>
      </c>
      <c r="E19346" t="inlineStr"/>
      <c r="F19346" t="inlineStr"/>
      <c r="G19346" t="inlineStr">
        <is>
          <t>django-debug-toolbar-request-history</t>
        </is>
      </c>
      <c r="H19346">
        <f>=0.0.11</f>
        <v/>
      </c>
    </row>
    <row r="19347">
      <c r="A19347" t="inlineStr">
        <is>
          <t>saleor</t>
        </is>
      </c>
      <c r="B19347" t="inlineStr">
        <is>
          <t>791ab9bf98be92631d111f6068ef79637397f334</t>
        </is>
      </c>
      <c r="C19347" t="inlineStr">
        <is>
          <t>2019-10-25 11:59:41+00:00</t>
        </is>
      </c>
      <c r="D19347" t="inlineStr">
        <is>
          <t>rem</t>
        </is>
      </c>
      <c r="E19347" t="inlineStr"/>
      <c r="F19347" t="inlineStr"/>
      <c r="G19347" t="inlineStr">
        <is>
          <t>django-debug-toolbar</t>
        </is>
      </c>
      <c r="H19347">
        <f>=2.0</f>
        <v/>
      </c>
    </row>
    <row r="19348">
      <c r="A19348" t="inlineStr">
        <is>
          <t>saleor</t>
        </is>
      </c>
      <c r="B19348" t="inlineStr">
        <is>
          <t>791ab9bf98be92631d111f6068ef79637397f334</t>
        </is>
      </c>
      <c r="C19348" t="inlineStr">
        <is>
          <t>2019-10-25 11:59:41+00:00</t>
        </is>
      </c>
      <c r="D19348" t="inlineStr">
        <is>
          <t>rem</t>
        </is>
      </c>
      <c r="E19348" t="inlineStr"/>
      <c r="F19348" t="inlineStr"/>
      <c r="G19348" t="inlineStr">
        <is>
          <t>raven</t>
        </is>
      </c>
      <c r="H19348">
        <f>=6.9.0</f>
        <v/>
      </c>
    </row>
    <row r="19349">
      <c r="A19349" t="inlineStr">
        <is>
          <t>saleor</t>
        </is>
      </c>
      <c r="B19349" t="inlineStr">
        <is>
          <t>0935d4e6e251fad97213f11311bc2a2150e3efd9</t>
        </is>
      </c>
      <c r="C19349" t="inlineStr">
        <is>
          <t>2020-05-14 11:48:04+00:00</t>
        </is>
      </c>
      <c r="D19349" t="inlineStr">
        <is>
          <t>verchange</t>
        </is>
      </c>
      <c r="E19349" t="inlineStr">
        <is>
          <t>django-prices-vatlayer</t>
        </is>
      </c>
      <c r="F19349">
        <f>=1.1.0</f>
        <v/>
      </c>
      <c r="G19349" t="inlineStr">
        <is>
          <t>django-prices-vatlayer</t>
        </is>
      </c>
      <c r="H19349">
        <f>=1.0.2</f>
        <v/>
      </c>
    </row>
    <row r="19350">
      <c r="A19350" t="inlineStr">
        <is>
          <t>saleor</t>
        </is>
      </c>
      <c r="B19350" t="inlineStr">
        <is>
          <t>0935d4e6e251fad97213f11311bc2a2150e3efd9</t>
        </is>
      </c>
      <c r="C19350" t="inlineStr">
        <is>
          <t>2020-05-14 11:48:04+00:00</t>
        </is>
      </c>
      <c r="D19350" t="inlineStr">
        <is>
          <t>verchange</t>
        </is>
      </c>
      <c r="E19350" t="inlineStr">
        <is>
          <t>measurement</t>
        </is>
      </c>
      <c r="F19350">
        <f>=3.2.0</f>
        <v/>
      </c>
      <c r="G19350" t="inlineStr">
        <is>
          <t>measurement</t>
        </is>
      </c>
      <c r="H19350">
        <f>=3.0.0</f>
        <v/>
      </c>
    </row>
    <row r="19351">
      <c r="A19351" t="inlineStr">
        <is>
          <t>saleor</t>
        </is>
      </c>
      <c r="B19351" t="inlineStr">
        <is>
          <t>0935d4e6e251fad97213f11311bc2a2150e3efd9</t>
        </is>
      </c>
      <c r="C19351" t="inlineStr">
        <is>
          <t>2020-05-14 11:48:04+00:00</t>
        </is>
      </c>
      <c r="D19351" t="inlineStr">
        <is>
          <t>verchange</t>
        </is>
      </c>
      <c r="E19351" t="inlineStr">
        <is>
          <t>sqlparse</t>
        </is>
      </c>
      <c r="F19351">
        <f>=0.3.1</f>
        <v/>
      </c>
      <c r="G19351" t="inlineStr">
        <is>
          <t>sqlparse</t>
        </is>
      </c>
      <c r="H19351">
        <f>=0.3.0</f>
        <v/>
      </c>
    </row>
    <row r="19352">
      <c r="A19352" t="inlineStr">
        <is>
          <t>saleor</t>
        </is>
      </c>
      <c r="B19352" t="inlineStr">
        <is>
          <t>0935d4e6e251fad97213f11311bc2a2150e3efd9</t>
        </is>
      </c>
      <c r="C19352" t="inlineStr">
        <is>
          <t>2020-05-14 11:48:04+00:00</t>
        </is>
      </c>
      <c r="D19352" t="inlineStr">
        <is>
          <t>verchange</t>
        </is>
      </c>
      <c r="E19352" t="inlineStr">
        <is>
          <t>pyasn1</t>
        </is>
      </c>
      <c r="F19352">
        <f>=0.4.8</f>
        <v/>
      </c>
      <c r="G19352" t="inlineStr">
        <is>
          <t>pyasn1</t>
        </is>
      </c>
      <c r="H19352">
        <f>=0.4.7</f>
        <v/>
      </c>
    </row>
    <row r="19353">
      <c r="A19353" t="inlineStr">
        <is>
          <t>saleor</t>
        </is>
      </c>
      <c r="B19353" t="inlineStr">
        <is>
          <t>0935d4e6e251fad97213f11311bc2a2150e3efd9</t>
        </is>
      </c>
      <c r="C19353" t="inlineStr">
        <is>
          <t>2020-05-14 11:48:04+00:00</t>
        </is>
      </c>
      <c r="D19353" t="inlineStr">
        <is>
          <t>verchange</t>
        </is>
      </c>
      <c r="E19353" t="inlineStr">
        <is>
          <t>google-api-core</t>
        </is>
      </c>
      <c r="F19353">
        <f>=1.17.0</f>
        <v/>
      </c>
      <c r="G19353" t="inlineStr">
        <is>
          <t>google-api-core</t>
        </is>
      </c>
      <c r="H19353">
        <f>=1.14.3</f>
        <v/>
      </c>
    </row>
    <row r="19354">
      <c r="A19354" t="inlineStr">
        <is>
          <t>saleor</t>
        </is>
      </c>
      <c r="B19354" t="inlineStr">
        <is>
          <t>0935d4e6e251fad97213f11311bc2a2150e3efd9</t>
        </is>
      </c>
      <c r="C19354" t="inlineStr">
        <is>
          <t>2020-05-14 11:48:04+00:00</t>
        </is>
      </c>
      <c r="D19354" t="inlineStr">
        <is>
          <t>verchange</t>
        </is>
      </c>
      <c r="E19354" t="inlineStr">
        <is>
          <t>graphene-django</t>
        </is>
      </c>
      <c r="F19354">
        <f>=2.10.0</f>
        <v/>
      </c>
      <c r="G19354" t="inlineStr">
        <is>
          <t>graphene-django</t>
        </is>
      </c>
      <c r="H19354">
        <f>=2.6.0</f>
        <v/>
      </c>
    </row>
    <row r="19355">
      <c r="A19355" t="inlineStr">
        <is>
          <t>saleor</t>
        </is>
      </c>
      <c r="B19355" t="inlineStr">
        <is>
          <t>0935d4e6e251fad97213f11311bc2a2150e3efd9</t>
        </is>
      </c>
      <c r="C19355" t="inlineStr">
        <is>
          <t>2020-05-14 11:48:04+00:00</t>
        </is>
      </c>
      <c r="D19355" t="inlineStr">
        <is>
          <t>verchange</t>
        </is>
      </c>
      <c r="E19355" t="inlineStr">
        <is>
          <t>kombu</t>
        </is>
      </c>
      <c r="F19355">
        <f>=4.6.8</f>
        <v/>
      </c>
      <c r="G19355" t="inlineStr">
        <is>
          <t>kombu</t>
        </is>
      </c>
      <c r="H19355">
        <f>=4.6.5</f>
        <v/>
      </c>
    </row>
    <row r="19356">
      <c r="A19356" t="inlineStr">
        <is>
          <t>saleor</t>
        </is>
      </c>
      <c r="B19356" t="inlineStr">
        <is>
          <t>0935d4e6e251fad97213f11311bc2a2150e3efd9</t>
        </is>
      </c>
      <c r="C19356" t="inlineStr">
        <is>
          <t>2020-05-14 11:48:04+00:00</t>
        </is>
      </c>
      <c r="D19356" t="inlineStr">
        <is>
          <t>verchange</t>
        </is>
      </c>
      <c r="E19356" t="inlineStr">
        <is>
          <t>stripe</t>
        </is>
      </c>
      <c r="F19356">
        <f>=2.48.0</f>
        <v/>
      </c>
      <c r="G19356" t="inlineStr">
        <is>
          <t>stripe</t>
        </is>
      </c>
      <c r="H19356">
        <f>=2.37.2</f>
        <v/>
      </c>
    </row>
    <row r="19357">
      <c r="A19357" t="inlineStr">
        <is>
          <t>saleor</t>
        </is>
      </c>
      <c r="B19357" t="inlineStr">
        <is>
          <t>0935d4e6e251fad97213f11311bc2a2150e3efd9</t>
        </is>
      </c>
      <c r="C19357" t="inlineStr">
        <is>
          <t>2020-05-14 11:48:04+00:00</t>
        </is>
      </c>
      <c r="D19357" t="inlineStr">
        <is>
          <t>verchange</t>
        </is>
      </c>
      <c r="E19357" t="inlineStr">
        <is>
          <t>django-countries</t>
        </is>
      </c>
      <c r="F19357">
        <f>=6.1.2</f>
        <v/>
      </c>
      <c r="G19357" t="inlineStr">
        <is>
          <t>django-countries</t>
        </is>
      </c>
      <c r="H19357">
        <f>=5.5</f>
        <v/>
      </c>
    </row>
    <row r="19358">
      <c r="A19358" t="inlineStr">
        <is>
          <t>saleor</t>
        </is>
      </c>
      <c r="B19358" t="inlineStr">
        <is>
          <t>0935d4e6e251fad97213f11311bc2a2150e3efd9</t>
        </is>
      </c>
      <c r="C19358" t="inlineStr">
        <is>
          <t>2020-05-14 11:48:04+00:00</t>
        </is>
      </c>
      <c r="D19358" t="inlineStr">
        <is>
          <t>verchange</t>
        </is>
      </c>
      <c r="E19358" t="inlineStr">
        <is>
          <t>cffi</t>
        </is>
      </c>
      <c r="F19358">
        <f>=1.14.0</f>
        <v/>
      </c>
      <c r="G19358" t="inlineStr">
        <is>
          <t>cffi</t>
        </is>
      </c>
      <c r="H19358">
        <f>=1.12.3</f>
        <v/>
      </c>
    </row>
    <row r="19359">
      <c r="A19359" t="inlineStr">
        <is>
          <t>saleor</t>
        </is>
      </c>
      <c r="B19359" t="inlineStr">
        <is>
          <t>0935d4e6e251fad97213f11311bc2a2150e3efd9</t>
        </is>
      </c>
      <c r="C19359" t="inlineStr">
        <is>
          <t>2020-05-14 11:48:04+00:00</t>
        </is>
      </c>
      <c r="D19359" t="inlineStr">
        <is>
          <t>verchange</t>
        </is>
      </c>
      <c r="E19359" t="inlineStr">
        <is>
          <t>jmespath</t>
        </is>
      </c>
      <c r="F19359">
        <f>=0.9.5</f>
        <v/>
      </c>
      <c r="G19359" t="inlineStr">
        <is>
          <t>jmespath</t>
        </is>
      </c>
      <c r="H19359">
        <f>=0.9.4</f>
        <v/>
      </c>
    </row>
    <row r="19360">
      <c r="A19360" t="inlineStr">
        <is>
          <t>saleor</t>
        </is>
      </c>
      <c r="B19360" t="inlineStr">
        <is>
          <t>0935d4e6e251fad97213f11311bc2a2150e3efd9</t>
        </is>
      </c>
      <c r="C19360" t="inlineStr">
        <is>
          <t>2020-05-14 11:48:04+00:00</t>
        </is>
      </c>
      <c r="D19360" t="inlineStr">
        <is>
          <t>verchange</t>
        </is>
      </c>
      <c r="E19360" t="inlineStr">
        <is>
          <t>psycopg2-binary</t>
        </is>
      </c>
      <c r="F19360">
        <f>=2.8.5</f>
        <v/>
      </c>
      <c r="G19360" t="inlineStr">
        <is>
          <t>psycopg2-binary</t>
        </is>
      </c>
      <c r="H19360">
        <f>=2.8.3</f>
        <v/>
      </c>
    </row>
    <row r="19361">
      <c r="A19361" t="inlineStr">
        <is>
          <t>saleor</t>
        </is>
      </c>
      <c r="B19361" t="inlineStr">
        <is>
          <t>0935d4e6e251fad97213f11311bc2a2150e3efd9</t>
        </is>
      </c>
      <c r="C19361" t="inlineStr">
        <is>
          <t>2020-05-14 11:48:04+00:00</t>
        </is>
      </c>
      <c r="D19361" t="inlineStr">
        <is>
          <t>verchange</t>
        </is>
      </c>
      <c r="E19361" t="inlineStr">
        <is>
          <t>requests</t>
        </is>
      </c>
      <c r="F19361">
        <f>=2.23.0</f>
        <v/>
      </c>
      <c r="G19361" t="inlineStr">
        <is>
          <t>requests</t>
        </is>
      </c>
      <c r="H19361">
        <f>=2.22.0</f>
        <v/>
      </c>
    </row>
    <row r="19362">
      <c r="A19362" t="inlineStr">
        <is>
          <t>saleor</t>
        </is>
      </c>
      <c r="B19362" t="inlineStr">
        <is>
          <t>0935d4e6e251fad97213f11311bc2a2150e3efd9</t>
        </is>
      </c>
      <c r="C19362" t="inlineStr">
        <is>
          <t>2020-05-14 11:48:04+00:00</t>
        </is>
      </c>
      <c r="D19362" t="inlineStr">
        <is>
          <t>verchange</t>
        </is>
      </c>
      <c r="E19362" t="inlineStr">
        <is>
          <t>django-appconf</t>
        </is>
      </c>
      <c r="F19362">
        <f>=1.0.4</f>
        <v/>
      </c>
      <c r="G19362" t="inlineStr">
        <is>
          <t>django-appconf</t>
        </is>
      </c>
      <c r="H19362">
        <f>=1.0.3</f>
        <v/>
      </c>
    </row>
    <row r="19363">
      <c r="A19363" t="inlineStr">
        <is>
          <t>saleor</t>
        </is>
      </c>
      <c r="B19363" t="inlineStr">
        <is>
          <t>0935d4e6e251fad97213f11311bc2a2150e3efd9</t>
        </is>
      </c>
      <c r="C19363" t="inlineStr">
        <is>
          <t>2020-05-14 11:48:04+00:00</t>
        </is>
      </c>
      <c r="D19363" t="inlineStr">
        <is>
          <t>verchange</t>
        </is>
      </c>
      <c r="E19363" t="inlineStr">
        <is>
          <t>pycparser</t>
        </is>
      </c>
      <c r="F19363">
        <f>=2.20</f>
        <v/>
      </c>
      <c r="G19363" t="inlineStr">
        <is>
          <t>pycparser</t>
        </is>
      </c>
      <c r="H19363">
        <f>=2.19</f>
        <v/>
      </c>
    </row>
    <row r="19364">
      <c r="A19364" t="inlineStr">
        <is>
          <t>saleor</t>
        </is>
      </c>
      <c r="B19364" t="inlineStr">
        <is>
          <t>0935d4e6e251fad97213f11311bc2a2150e3efd9</t>
        </is>
      </c>
      <c r="C19364" t="inlineStr">
        <is>
          <t>2020-05-14 11:48:04+00:00</t>
        </is>
      </c>
      <c r="D19364" t="inlineStr">
        <is>
          <t>verchange</t>
        </is>
      </c>
      <c r="E19364" t="inlineStr">
        <is>
          <t>s3transfer</t>
        </is>
      </c>
      <c r="F19364">
        <f>=0.3.3</f>
        <v/>
      </c>
      <c r="G19364" t="inlineStr">
        <is>
          <t>s3transfer</t>
        </is>
      </c>
      <c r="H19364">
        <f>=0.2.1</f>
        <v/>
      </c>
    </row>
    <row r="19365">
      <c r="A19365" t="inlineStr">
        <is>
          <t>saleor</t>
        </is>
      </c>
      <c r="B19365" t="inlineStr">
        <is>
          <t>0935d4e6e251fad97213f11311bc2a2150e3efd9</t>
        </is>
      </c>
      <c r="C19365" t="inlineStr">
        <is>
          <t>2020-05-14 11:48:04+00:00</t>
        </is>
      </c>
      <c r="D19365" t="inlineStr">
        <is>
          <t>verchange</t>
        </is>
      </c>
      <c r="E19365" t="inlineStr">
        <is>
          <t>redis</t>
        </is>
      </c>
      <c r="F19365">
        <f>=3.5.1</f>
        <v/>
      </c>
      <c r="G19365" t="inlineStr">
        <is>
          <t>redis</t>
        </is>
      </c>
      <c r="H19365">
        <f>=3.3.10</f>
        <v/>
      </c>
    </row>
    <row r="19366">
      <c r="A19366" t="inlineStr">
        <is>
          <t>saleor</t>
        </is>
      </c>
      <c r="B19366" t="inlineStr">
        <is>
          <t>0935d4e6e251fad97213f11311bc2a2150e3efd9</t>
        </is>
      </c>
      <c r="C19366" t="inlineStr">
        <is>
          <t>2020-05-14 11:48:04+00:00</t>
        </is>
      </c>
      <c r="D19366" t="inlineStr">
        <is>
          <t>verchange</t>
        </is>
      </c>
      <c r="E19366" t="inlineStr">
        <is>
          <t>tqdm</t>
        </is>
      </c>
      <c r="F19366">
        <f>=4.46.0</f>
        <v/>
      </c>
      <c r="G19366" t="inlineStr">
        <is>
          <t>tqdm</t>
        </is>
      </c>
      <c r="H19366">
        <f>=4.36.1</f>
        <v/>
      </c>
    </row>
    <row r="19367">
      <c r="A19367" t="inlineStr">
        <is>
          <t>saleor</t>
        </is>
      </c>
      <c r="B19367" t="inlineStr">
        <is>
          <t>0935d4e6e251fad97213f11311bc2a2150e3efd9</t>
        </is>
      </c>
      <c r="C19367" t="inlineStr">
        <is>
          <t>2020-05-14 11:48:04+00:00</t>
        </is>
      </c>
      <c r="D19367" t="inlineStr">
        <is>
          <t>verchange</t>
        </is>
      </c>
      <c r="E19367" t="inlineStr">
        <is>
          <t>django</t>
        </is>
      </c>
      <c r="F19367">
        <f>=3.0.6</f>
        <v/>
      </c>
      <c r="G19367" t="inlineStr">
        <is>
          <t>django</t>
        </is>
      </c>
      <c r="H19367">
        <f>=2.2.6</f>
        <v/>
      </c>
    </row>
    <row r="19368">
      <c r="A19368" t="inlineStr">
        <is>
          <t>saleor</t>
        </is>
      </c>
      <c r="B19368" t="inlineStr">
        <is>
          <t>0935d4e6e251fad97213f11311bc2a2150e3efd9</t>
        </is>
      </c>
      <c r="C19368" t="inlineStr">
        <is>
          <t>2020-05-14 11:48:04+00:00</t>
        </is>
      </c>
      <c r="D19368" t="inlineStr">
        <is>
          <t>verchange</t>
        </is>
      </c>
      <c r="E19368" t="inlineStr">
        <is>
          <t>six</t>
        </is>
      </c>
      <c r="F19368">
        <f>=1.14.0</f>
        <v/>
      </c>
      <c r="G19368" t="inlineStr">
        <is>
          <t>six</t>
        </is>
      </c>
      <c r="H19368">
        <f>=1.12.0</f>
        <v/>
      </c>
    </row>
    <row r="19369">
      <c r="A19369" t="inlineStr">
        <is>
          <t>saleor</t>
        </is>
      </c>
      <c r="B19369" t="inlineStr">
        <is>
          <t>0935d4e6e251fad97213f11311bc2a2150e3efd9</t>
        </is>
      </c>
      <c r="C19369" t="inlineStr">
        <is>
          <t>2020-05-14 11:48:04+00:00</t>
        </is>
      </c>
      <c r="D19369" t="inlineStr">
        <is>
          <t>verchange</t>
        </is>
      </c>
      <c r="E19369" t="inlineStr">
        <is>
          <t>weasyprint</t>
        </is>
      </c>
      <c r="F19369">
        <f>=51</f>
        <v/>
      </c>
      <c r="G19369" t="inlineStr">
        <is>
          <t>weasyprint</t>
        </is>
      </c>
      <c r="H19369">
        <f>=50</f>
        <v/>
      </c>
    </row>
    <row r="19370">
      <c r="A19370" t="inlineStr">
        <is>
          <t>saleor</t>
        </is>
      </c>
      <c r="B19370" t="inlineStr">
        <is>
          <t>0935d4e6e251fad97213f11311bc2a2150e3efd9</t>
        </is>
      </c>
      <c r="C19370" t="inlineStr">
        <is>
          <t>2020-05-14 11:48:04+00:00</t>
        </is>
      </c>
      <c r="D19370" t="inlineStr">
        <is>
          <t>verchange</t>
        </is>
      </c>
      <c r="E19370" t="inlineStr">
        <is>
          <t>django-phonenumber-field</t>
        </is>
      </c>
      <c r="F19370">
        <f>=4.0.0</f>
        <v/>
      </c>
      <c r="G19370" t="inlineStr">
        <is>
          <t>django-phonenumber-field</t>
        </is>
      </c>
      <c r="H19370">
        <f>=2.4.0</f>
        <v/>
      </c>
    </row>
    <row r="19371">
      <c r="A19371" t="inlineStr">
        <is>
          <t>saleor</t>
        </is>
      </c>
      <c r="B19371" t="inlineStr">
        <is>
          <t>0935d4e6e251fad97213f11311bc2a2150e3efd9</t>
        </is>
      </c>
      <c r="C19371" t="inlineStr">
        <is>
          <t>2020-05-14 11:48:04+00:00</t>
        </is>
      </c>
      <c r="D19371" t="inlineStr">
        <is>
          <t>verchange</t>
        </is>
      </c>
      <c r="E19371" t="inlineStr">
        <is>
          <t>django-storages</t>
        </is>
      </c>
      <c r="F19371">
        <f>=1.9.1</f>
        <v/>
      </c>
      <c r="G19371" t="inlineStr">
        <is>
          <t>django-storages</t>
        </is>
      </c>
      <c r="H19371">
        <f>=1.7.2</f>
        <v/>
      </c>
    </row>
    <row r="19372">
      <c r="A19372" t="inlineStr">
        <is>
          <t>saleor</t>
        </is>
      </c>
      <c r="B19372" t="inlineStr">
        <is>
          <t>0935d4e6e251fad97213f11311bc2a2150e3efd9</t>
        </is>
      </c>
      <c r="C19372" t="inlineStr">
        <is>
          <t>2020-05-14 11:48:04+00:00</t>
        </is>
      </c>
      <c r="D19372" t="inlineStr">
        <is>
          <t>verchange</t>
        </is>
      </c>
      <c r="E19372" t="inlineStr">
        <is>
          <t>dj-email-url</t>
        </is>
      </c>
      <c r="F19372">
        <f>=1.0.0</f>
        <v/>
      </c>
      <c r="G19372" t="inlineStr">
        <is>
          <t>dj-email-url</t>
        </is>
      </c>
      <c r="H19372">
        <f>=0.2.0</f>
        <v/>
      </c>
    </row>
    <row r="19373">
      <c r="A19373" t="inlineStr">
        <is>
          <t>saleor</t>
        </is>
      </c>
      <c r="B19373" t="inlineStr">
        <is>
          <t>0935d4e6e251fad97213f11311bc2a2150e3efd9</t>
        </is>
      </c>
      <c r="C19373" t="inlineStr">
        <is>
          <t>2020-05-14 11:48:04+00:00</t>
        </is>
      </c>
      <c r="D19373" t="inlineStr">
        <is>
          <t>verchange</t>
        </is>
      </c>
      <c r="E19373" t="inlineStr">
        <is>
          <t>django-mptt</t>
        </is>
      </c>
      <c r="F19373">
        <f>=0.11.0</f>
        <v/>
      </c>
      <c r="G19373" t="inlineStr">
        <is>
          <t>django-mptt</t>
        </is>
      </c>
      <c r="H19373">
        <f>=0.10.0</f>
        <v/>
      </c>
    </row>
    <row r="19374">
      <c r="A19374" t="inlineStr">
        <is>
          <t>saleor</t>
        </is>
      </c>
      <c r="B19374" t="inlineStr">
        <is>
          <t>0935d4e6e251fad97213f11311bc2a2150e3efd9</t>
        </is>
      </c>
      <c r="C19374" t="inlineStr">
        <is>
          <t>2020-05-14 11:48:04+00:00</t>
        </is>
      </c>
      <c r="D19374" t="inlineStr">
        <is>
          <t>verchange</t>
        </is>
      </c>
      <c r="E19374" t="inlineStr">
        <is>
          <t>celery</t>
        </is>
      </c>
      <c r="F19374">
        <f>=4.4.2</f>
        <v/>
      </c>
      <c r="G19374" t="inlineStr">
        <is>
          <t>celery</t>
        </is>
      </c>
      <c r="H19374">
        <f>=4.3.0</f>
        <v/>
      </c>
    </row>
    <row r="19375">
      <c r="A19375" t="inlineStr">
        <is>
          <t>saleor</t>
        </is>
      </c>
      <c r="B19375" t="inlineStr">
        <is>
          <t>0935d4e6e251fad97213f11311bc2a2150e3efd9</t>
        </is>
      </c>
      <c r="C19375" t="inlineStr">
        <is>
          <t>2020-05-14 11:48:04+00:00</t>
        </is>
      </c>
      <c r="D19375" t="inlineStr">
        <is>
          <t>verchange</t>
        </is>
      </c>
      <c r="E19375" t="inlineStr">
        <is>
          <t>django-measurement</t>
        </is>
      </c>
      <c r="F19375">
        <f>=3.2.3</f>
        <v/>
      </c>
      <c r="G19375" t="inlineStr">
        <is>
          <t>django-measurement</t>
        </is>
      </c>
      <c r="H19375">
        <f>=3.0.0</f>
        <v/>
      </c>
    </row>
    <row r="19376">
      <c r="A19376" t="inlineStr">
        <is>
          <t>saleor</t>
        </is>
      </c>
      <c r="B19376" t="inlineStr">
        <is>
          <t>0935d4e6e251fad97213f11311bc2a2150e3efd9</t>
        </is>
      </c>
      <c r="C19376" t="inlineStr">
        <is>
          <t>2020-05-14 11:48:04+00:00</t>
        </is>
      </c>
      <c r="D19376" t="inlineStr">
        <is>
          <t>verchange</t>
        </is>
      </c>
      <c r="E19376" t="inlineStr">
        <is>
          <t>idna</t>
        </is>
      </c>
      <c r="F19376">
        <f>=2.9</f>
        <v/>
      </c>
      <c r="G19376" t="inlineStr">
        <is>
          <t>idna</t>
        </is>
      </c>
      <c r="H19376">
        <f>=2.8</f>
        <v/>
      </c>
    </row>
    <row r="19377">
      <c r="A19377" t="inlineStr">
        <is>
          <t>saleor</t>
        </is>
      </c>
      <c r="B19377" t="inlineStr">
        <is>
          <t>0935d4e6e251fad97213f11311bc2a2150e3efd9</t>
        </is>
      </c>
      <c r="C19377" t="inlineStr">
        <is>
          <t>2020-05-14 11:48:04+00:00</t>
        </is>
      </c>
      <c r="D19377" t="inlineStr">
        <is>
          <t>verchange</t>
        </is>
      </c>
      <c r="E19377" t="inlineStr">
        <is>
          <t>markdown</t>
        </is>
      </c>
      <c r="F19377">
        <f>=3.2.2</f>
        <v/>
      </c>
      <c r="G19377" t="inlineStr">
        <is>
          <t>markdown</t>
        </is>
      </c>
      <c r="H19377">
        <f>=3.1.1</f>
        <v/>
      </c>
    </row>
    <row r="19378">
      <c r="A19378" t="inlineStr">
        <is>
          <t>saleor</t>
        </is>
      </c>
      <c r="B19378" t="inlineStr">
        <is>
          <t>0935d4e6e251fad97213f11311bc2a2150e3efd9</t>
        </is>
      </c>
      <c r="C19378" t="inlineStr">
        <is>
          <t>2020-05-14 11:48:04+00:00</t>
        </is>
      </c>
      <c r="D19378" t="inlineStr">
        <is>
          <t>verchange</t>
        </is>
      </c>
      <c r="E19378" t="inlineStr">
        <is>
          <t>graphene-federation</t>
        </is>
      </c>
      <c r="F19378">
        <f>=0.1.0</f>
        <v/>
      </c>
      <c r="G19378" t="inlineStr">
        <is>
          <t>graphene-federation</t>
        </is>
      </c>
      <c r="H19378">
        <f>=0.0.3</f>
        <v/>
      </c>
    </row>
    <row r="19379">
      <c r="A19379" t="inlineStr">
        <is>
          <t>saleor</t>
        </is>
      </c>
      <c r="B19379" t="inlineStr">
        <is>
          <t>0935d4e6e251fad97213f11311bc2a2150e3efd9</t>
        </is>
      </c>
      <c r="C19379" t="inlineStr">
        <is>
          <t>2020-05-14 11:48:04+00:00</t>
        </is>
      </c>
      <c r="D19379" t="inlineStr">
        <is>
          <t>verchange</t>
        </is>
      </c>
      <c r="E19379" t="inlineStr">
        <is>
          <t>django-prices-openexchangerates</t>
        </is>
      </c>
      <c r="F19379">
        <f>=1.1.0</f>
        <v/>
      </c>
      <c r="G19379" t="inlineStr">
        <is>
          <t>django-prices-openexchangerates</t>
        </is>
      </c>
      <c r="H19379">
        <f>=1.0.1</f>
        <v/>
      </c>
    </row>
    <row r="19380">
      <c r="A19380" t="inlineStr">
        <is>
          <t>saleor</t>
        </is>
      </c>
      <c r="B19380" t="inlineStr">
        <is>
          <t>0935d4e6e251fad97213f11311bc2a2150e3efd9</t>
        </is>
      </c>
      <c r="C19380" t="inlineStr">
        <is>
          <t>2020-05-14 11:48:04+00:00</t>
        </is>
      </c>
      <c r="D19380" t="inlineStr">
        <is>
          <t>verchange</t>
        </is>
      </c>
      <c r="E19380" t="inlineStr">
        <is>
          <t>jsonfield</t>
        </is>
      </c>
      <c r="F19380">
        <f>=3.1.0</f>
        <v/>
      </c>
      <c r="G19380" t="inlineStr">
        <is>
          <t>jsonfield</t>
        </is>
      </c>
      <c r="H19380">
        <f>=2.0.2</f>
        <v/>
      </c>
    </row>
    <row r="19381">
      <c r="A19381" t="inlineStr">
        <is>
          <t>saleor</t>
        </is>
      </c>
      <c r="B19381" t="inlineStr">
        <is>
          <t>0935d4e6e251fad97213f11311bc2a2150e3efd9</t>
        </is>
      </c>
      <c r="C19381" t="inlineStr">
        <is>
          <t>2020-05-14 11:48:04+00:00</t>
        </is>
      </c>
      <c r="D19381" t="inlineStr">
        <is>
          <t>verchange</t>
        </is>
      </c>
      <c r="E19381" t="inlineStr">
        <is>
          <t>google-auth</t>
        </is>
      </c>
      <c r="F19381">
        <f>=1.14.3</f>
        <v/>
      </c>
      <c r="G19381" t="inlineStr">
        <is>
          <t>google-auth</t>
        </is>
      </c>
      <c r="H19381">
        <f>=1.6.3</f>
        <v/>
      </c>
    </row>
    <row r="19382">
      <c r="A19382" t="inlineStr">
        <is>
          <t>saleor</t>
        </is>
      </c>
      <c r="B19382" t="inlineStr">
        <is>
          <t>0935d4e6e251fad97213f11311bc2a2150e3efd9</t>
        </is>
      </c>
      <c r="C19382" t="inlineStr">
        <is>
          <t>2020-05-14 11:48:04+00:00</t>
        </is>
      </c>
      <c r="D19382" t="inlineStr">
        <is>
          <t>verchange</t>
        </is>
      </c>
      <c r="E19382" t="inlineStr">
        <is>
          <t>graphql-core</t>
        </is>
      </c>
      <c r="F19382">
        <f>=2.3.1</f>
        <v/>
      </c>
      <c r="G19382" t="inlineStr">
        <is>
          <t>graphql-core</t>
        </is>
      </c>
      <c r="H19382">
        <f>=2.2.1</f>
        <v/>
      </c>
    </row>
    <row r="19383">
      <c r="A19383" t="inlineStr">
        <is>
          <t>saleor</t>
        </is>
      </c>
      <c r="B19383" t="inlineStr">
        <is>
          <t>0935d4e6e251fad97213f11311bc2a2150e3efd9</t>
        </is>
      </c>
      <c r="C19383" t="inlineStr">
        <is>
          <t>2020-05-14 11:48:04+00:00</t>
        </is>
      </c>
      <c r="D19383" t="inlineStr">
        <is>
          <t>verchange</t>
        </is>
      </c>
      <c r="E19383" t="inlineStr">
        <is>
          <t>google-cloud-core</t>
        </is>
      </c>
      <c r="F19383">
        <f>=1.3.0</f>
        <v/>
      </c>
      <c r="G19383" t="inlineStr">
        <is>
          <t>google-cloud-core</t>
        </is>
      </c>
      <c r="H19383">
        <f>=1.0.3</f>
        <v/>
      </c>
    </row>
    <row r="19384">
      <c r="A19384" t="inlineStr">
        <is>
          <t>saleor</t>
        </is>
      </c>
      <c r="B19384" t="inlineStr">
        <is>
          <t>0935d4e6e251fad97213f11311bc2a2150e3efd9</t>
        </is>
      </c>
      <c r="C19384" t="inlineStr">
        <is>
          <t>2020-05-14 11:48:04+00:00</t>
        </is>
      </c>
      <c r="D19384" t="inlineStr">
        <is>
          <t>verchange</t>
        </is>
      </c>
      <c r="E19384" t="inlineStr">
        <is>
          <t>pyasn1-modules</t>
        </is>
      </c>
      <c r="F19384">
        <f>=0.2.8</f>
        <v/>
      </c>
      <c r="G19384" t="inlineStr">
        <is>
          <t>pyasn1-modules</t>
        </is>
      </c>
      <c r="H19384">
        <f>=0.2.7</f>
        <v/>
      </c>
    </row>
    <row r="19385">
      <c r="A19385" t="inlineStr">
        <is>
          <t>saleor</t>
        </is>
      </c>
      <c r="B19385" t="inlineStr">
        <is>
          <t>0935d4e6e251fad97213f11311bc2a2150e3efd9</t>
        </is>
      </c>
      <c r="C19385" t="inlineStr">
        <is>
          <t>2020-05-14 11:48:04+00:00</t>
        </is>
      </c>
      <c r="D19385" t="inlineStr">
        <is>
          <t>verchange</t>
        </is>
      </c>
      <c r="E19385" t="inlineStr">
        <is>
          <t>pytz</t>
        </is>
      </c>
      <c r="F19385">
        <f>=2020.1</f>
        <v/>
      </c>
      <c r="G19385" t="inlineStr">
        <is>
          <t>pytz</t>
        </is>
      </c>
      <c r="H19385">
        <f>=2019.3</f>
        <v/>
      </c>
    </row>
    <row r="19386">
      <c r="A19386" t="inlineStr">
        <is>
          <t>saleor</t>
        </is>
      </c>
      <c r="B19386" t="inlineStr">
        <is>
          <t>0935d4e6e251fad97213f11311bc2a2150e3efd9</t>
        </is>
      </c>
      <c r="C19386" t="inlineStr">
        <is>
          <t>2020-05-14 11:48:04+00:00</t>
        </is>
      </c>
      <c r="D19386" t="inlineStr">
        <is>
          <t>verchange</t>
        </is>
      </c>
      <c r="E19386" t="inlineStr">
        <is>
          <t>cachetools</t>
        </is>
      </c>
      <c r="F19386">
        <f>=4.1.0</f>
        <v/>
      </c>
      <c r="G19386" t="inlineStr">
        <is>
          <t>cachetools</t>
        </is>
      </c>
      <c r="H19386">
        <f>=3.1.1</f>
        <v/>
      </c>
    </row>
    <row r="19387">
      <c r="A19387" t="inlineStr">
        <is>
          <t>saleor</t>
        </is>
      </c>
      <c r="B19387" t="inlineStr">
        <is>
          <t>0935d4e6e251fad97213f11311bc2a2150e3efd9</t>
        </is>
      </c>
      <c r="C19387" t="inlineStr">
        <is>
          <t>2020-05-14 11:48:04+00:00</t>
        </is>
      </c>
      <c r="D19387" t="inlineStr">
        <is>
          <t>verchange</t>
        </is>
      </c>
      <c r="E19387" t="inlineStr">
        <is>
          <t>urllib3</t>
        </is>
      </c>
      <c r="F19387">
        <f>=1.25.9</f>
        <v/>
      </c>
      <c r="G19387" t="inlineStr">
        <is>
          <t>urllib3</t>
        </is>
      </c>
      <c r="H19387">
        <f>=1.25.6</f>
        <v/>
      </c>
    </row>
    <row r="19388">
      <c r="A19388" t="inlineStr">
        <is>
          <t>saleor</t>
        </is>
      </c>
      <c r="B19388" t="inlineStr">
        <is>
          <t>0935d4e6e251fad97213f11311bc2a2150e3efd9</t>
        </is>
      </c>
      <c r="C19388" t="inlineStr">
        <is>
          <t>2020-05-14 11:48:04+00:00</t>
        </is>
      </c>
      <c r="D19388" t="inlineStr">
        <is>
          <t>verchange</t>
        </is>
      </c>
      <c r="E19388" t="inlineStr">
        <is>
          <t>uwsgi</t>
        </is>
      </c>
      <c r="F19388">
        <f>=2.0.18</f>
        <v/>
      </c>
      <c r="G19388" t="inlineStr">
        <is>
          <t>uwsgi</t>
        </is>
      </c>
      <c r="H19388">
        <f>=2.0.18</f>
        <v/>
      </c>
    </row>
    <row r="19389">
      <c r="A19389" t="inlineStr">
        <is>
          <t>saleor</t>
        </is>
      </c>
      <c r="B19389" t="inlineStr">
        <is>
          <t>0935d4e6e251fad97213f11311bc2a2150e3efd9</t>
        </is>
      </c>
      <c r="C19389" t="inlineStr">
        <is>
          <t>2020-05-14 11:48:04+00:00</t>
        </is>
      </c>
      <c r="D19389" t="inlineStr">
        <is>
          <t>verchange</t>
        </is>
      </c>
      <c r="E19389" t="inlineStr">
        <is>
          <t>amqp</t>
        </is>
      </c>
      <c r="F19389">
        <f>=2.5.2</f>
        <v/>
      </c>
      <c r="G19389" t="inlineStr">
        <is>
          <t>amqp</t>
        </is>
      </c>
      <c r="H19389">
        <f>=2.5.1</f>
        <v/>
      </c>
    </row>
    <row r="19390">
      <c r="A19390" t="inlineStr">
        <is>
          <t>saleor</t>
        </is>
      </c>
      <c r="B19390" t="inlineStr">
        <is>
          <t>0935d4e6e251fad97213f11311bc2a2150e3efd9</t>
        </is>
      </c>
      <c r="C19390" t="inlineStr">
        <is>
          <t>2020-05-14 11:48:04+00:00</t>
        </is>
      </c>
      <c r="D19390" t="inlineStr">
        <is>
          <t>verchange</t>
        </is>
      </c>
      <c r="E19390" t="inlineStr">
        <is>
          <t>django-graphql-jwt</t>
        </is>
      </c>
      <c r="F19390">
        <f>=0.3.0</f>
        <v/>
      </c>
      <c r="G19390" t="inlineStr">
        <is>
          <t>django-graphql-jwt</t>
        </is>
      </c>
      <c r="H19390">
        <f>=0.2.1</f>
        <v/>
      </c>
    </row>
    <row r="19391">
      <c r="A19391" t="inlineStr">
        <is>
          <t>saleor</t>
        </is>
      </c>
      <c r="B19391" t="inlineStr">
        <is>
          <t>0935d4e6e251fad97213f11311bc2a2150e3efd9</t>
        </is>
      </c>
      <c r="C19391" t="inlineStr">
        <is>
          <t>2020-05-14 11:48:04+00:00</t>
        </is>
      </c>
      <c r="D19391" t="inlineStr">
        <is>
          <t>verchange</t>
        </is>
      </c>
      <c r="E19391" t="inlineStr">
        <is>
          <t>googleapis-common-protos</t>
        </is>
      </c>
      <c r="F19391">
        <f>=1.51.0</f>
        <v/>
      </c>
      <c r="G19391" t="inlineStr">
        <is>
          <t>googleapis-common-protos</t>
        </is>
      </c>
      <c r="H19391">
        <f>=1.6.0</f>
        <v/>
      </c>
    </row>
    <row r="19392">
      <c r="A19392" t="inlineStr">
        <is>
          <t>saleor</t>
        </is>
      </c>
      <c r="B19392" t="inlineStr">
        <is>
          <t>0935d4e6e251fad97213f11311bc2a2150e3efd9</t>
        </is>
      </c>
      <c r="C19392" t="inlineStr">
        <is>
          <t>2020-05-14 11:48:04+00:00</t>
        </is>
      </c>
      <c r="D19392" t="inlineStr">
        <is>
          <t>verchange</t>
        </is>
      </c>
      <c r="E19392" t="inlineStr">
        <is>
          <t>google-cloud-storage</t>
        </is>
      </c>
      <c r="F19392">
        <f>=1.28.1</f>
        <v/>
      </c>
      <c r="G19392" t="inlineStr">
        <is>
          <t>google-cloud-storage</t>
        </is>
      </c>
      <c r="H19392">
        <f>=1.20.0</f>
        <v/>
      </c>
    </row>
    <row r="19393">
      <c r="A19393" t="inlineStr">
        <is>
          <t>saleor</t>
        </is>
      </c>
      <c r="B19393" t="inlineStr">
        <is>
          <t>0935d4e6e251fad97213f11311bc2a2150e3efd9</t>
        </is>
      </c>
      <c r="C19393" t="inlineStr">
        <is>
          <t>2020-05-14 11:48:04+00:00</t>
        </is>
      </c>
      <c r="D19393" t="inlineStr">
        <is>
          <t>verchange</t>
        </is>
      </c>
      <c r="E19393" t="inlineStr">
        <is>
          <t>freezegun</t>
        </is>
      </c>
      <c r="F19393">
        <f>=0.3.15</f>
        <v/>
      </c>
      <c r="G19393" t="inlineStr">
        <is>
          <t>freezegun</t>
        </is>
      </c>
      <c r="H19393">
        <f>=0.3.12</f>
        <v/>
      </c>
    </row>
    <row r="19394">
      <c r="A19394" t="inlineStr">
        <is>
          <t>saleor</t>
        </is>
      </c>
      <c r="B19394" t="inlineStr">
        <is>
          <t>0935d4e6e251fad97213f11311bc2a2150e3efd9</t>
        </is>
      </c>
      <c r="C19394" t="inlineStr">
        <is>
          <t>2020-05-14 11:48:04+00:00</t>
        </is>
      </c>
      <c r="D19394" t="inlineStr">
        <is>
          <t>verchange</t>
        </is>
      </c>
      <c r="E19394" t="inlineStr">
        <is>
          <t>django-versatileimagefield</t>
        </is>
      </c>
      <c r="F19394">
        <f>=2.0</f>
        <v/>
      </c>
      <c r="G19394" t="inlineStr">
        <is>
          <t>django-versatileimagefield</t>
        </is>
      </c>
      <c r="H19394">
        <f>=1.10</f>
        <v/>
      </c>
    </row>
    <row r="19395">
      <c r="A19395" t="inlineStr">
        <is>
          <t>saleor</t>
        </is>
      </c>
      <c r="B19395" t="inlineStr">
        <is>
          <t>0935d4e6e251fad97213f11311bc2a2150e3efd9</t>
        </is>
      </c>
      <c r="C19395" t="inlineStr">
        <is>
          <t>2020-05-14 11:48:04+00:00</t>
        </is>
      </c>
      <c r="D19395" t="inlineStr">
        <is>
          <t>verchange</t>
        </is>
      </c>
      <c r="E19395" t="inlineStr">
        <is>
          <t>python-dateutil</t>
        </is>
      </c>
      <c r="F19395">
        <f>=2.8.1</f>
        <v/>
      </c>
      <c r="G19395" t="inlineStr">
        <is>
          <t>python-dateutil</t>
        </is>
      </c>
      <c r="H19395">
        <f>=2.8.0</f>
        <v/>
      </c>
    </row>
    <row r="19396">
      <c r="A19396" t="inlineStr">
        <is>
          <t>saleor</t>
        </is>
      </c>
      <c r="B19396" t="inlineStr">
        <is>
          <t>0935d4e6e251fad97213f11311bc2a2150e3efd9</t>
        </is>
      </c>
      <c r="C19396" t="inlineStr">
        <is>
          <t>2020-05-14 11:48:04+00:00</t>
        </is>
      </c>
      <c r="D19396" t="inlineStr">
        <is>
          <t>verchange</t>
        </is>
      </c>
      <c r="E19396" t="inlineStr">
        <is>
          <t>cssselect2</t>
        </is>
      </c>
      <c r="F19396">
        <f>=0.3.0</f>
        <v/>
      </c>
      <c r="G19396" t="inlineStr">
        <is>
          <t>cssselect2</t>
        </is>
      </c>
      <c r="H19396">
        <f>=0.2.2</f>
        <v/>
      </c>
    </row>
    <row r="19397">
      <c r="A19397" t="inlineStr">
        <is>
          <t>saleor</t>
        </is>
      </c>
      <c r="B19397" t="inlineStr">
        <is>
          <t>0935d4e6e251fad97213f11311bc2a2150e3efd9</t>
        </is>
      </c>
      <c r="C19397" t="inlineStr">
        <is>
          <t>2020-05-14 11:48:04+00:00</t>
        </is>
      </c>
      <c r="D19397" t="inlineStr">
        <is>
          <t>verchange</t>
        </is>
      </c>
      <c r="E19397" t="inlineStr">
        <is>
          <t>phonenumberslite</t>
        </is>
      </c>
      <c r="F19397">
        <f>=8.12.3</f>
        <v/>
      </c>
      <c r="G19397" t="inlineStr">
        <is>
          <t>phonenumberslite</t>
        </is>
      </c>
      <c r="H19397">
        <f>=8.10.20</f>
        <v/>
      </c>
    </row>
    <row r="19398">
      <c r="A19398" t="inlineStr">
        <is>
          <t>saleor</t>
        </is>
      </c>
      <c r="B19398" t="inlineStr">
        <is>
          <t>0935d4e6e251fad97213f11311bc2a2150e3efd9</t>
        </is>
      </c>
      <c r="C19398" t="inlineStr">
        <is>
          <t>2020-05-14 11:48:04+00:00</t>
        </is>
      </c>
      <c r="D19398" t="inlineStr">
        <is>
          <t>verchange</t>
        </is>
      </c>
      <c r="E19398" t="inlineStr">
        <is>
          <t>certifi</t>
        </is>
      </c>
      <c r="F19398">
        <f>=2020.4.5.1</f>
        <v/>
      </c>
      <c r="G19398" t="inlineStr">
        <is>
          <t>certifi</t>
        </is>
      </c>
      <c r="H19398">
        <f>=2019.9.11</f>
        <v/>
      </c>
    </row>
    <row r="19399">
      <c r="A19399" t="inlineStr">
        <is>
          <t>saleor</t>
        </is>
      </c>
      <c r="B19399" t="inlineStr">
        <is>
          <t>0935d4e6e251fad97213f11311bc2a2150e3efd9</t>
        </is>
      </c>
      <c r="C19399" t="inlineStr">
        <is>
          <t>2020-05-14 11:48:04+00:00</t>
        </is>
      </c>
      <c r="D19399" t="inlineStr">
        <is>
          <t>verchange</t>
        </is>
      </c>
      <c r="E19399" t="inlineStr">
        <is>
          <t>faker</t>
        </is>
      </c>
      <c r="F19399">
        <f>=4.0.3</f>
        <v/>
      </c>
      <c r="G19399" t="inlineStr">
        <is>
          <t>faker</t>
        </is>
      </c>
      <c r="H19399">
        <f>=2.0.2</f>
        <v/>
      </c>
    </row>
    <row r="19400">
      <c r="A19400" t="inlineStr">
        <is>
          <t>saleor</t>
        </is>
      </c>
      <c r="B19400" t="inlineStr">
        <is>
          <t>0935d4e6e251fad97213f11311bc2a2150e3efd9</t>
        </is>
      </c>
      <c r="C19400" t="inlineStr">
        <is>
          <t>2020-05-14 11:48:04+00:00</t>
        </is>
      </c>
      <c r="D19400" t="inlineStr">
        <is>
          <t>verchange</t>
        </is>
      </c>
      <c r="E19400" t="inlineStr">
        <is>
          <t>sentry-sdk</t>
        </is>
      </c>
      <c r="F19400">
        <f>=0.14.3</f>
        <v/>
      </c>
      <c r="G19400" t="inlineStr">
        <is>
          <t>sentry-sdk</t>
        </is>
      </c>
      <c r="H19400">
        <f>=0.12.3</f>
        <v/>
      </c>
    </row>
    <row r="19401">
      <c r="A19401" t="inlineStr">
        <is>
          <t>saleor</t>
        </is>
      </c>
      <c r="B19401" t="inlineStr">
        <is>
          <t>0935d4e6e251fad97213f11311bc2a2150e3efd9</t>
        </is>
      </c>
      <c r="C19401" t="inlineStr">
        <is>
          <t>2020-05-14 11:48:04+00:00</t>
        </is>
      </c>
      <c r="D19401" t="inlineStr">
        <is>
          <t>verchange</t>
        </is>
      </c>
      <c r="E19401" t="inlineStr">
        <is>
          <t>google-resumable-media</t>
        </is>
      </c>
      <c r="F19401">
        <f>=0.5.0</f>
        <v/>
      </c>
      <c r="G19401" t="inlineStr">
        <is>
          <t>google-resumable-media</t>
        </is>
      </c>
      <c r="H19401">
        <f>=0.4.1</f>
        <v/>
      </c>
    </row>
    <row r="19402">
      <c r="A19402" t="inlineStr">
        <is>
          <t>saleor</t>
        </is>
      </c>
      <c r="B19402" t="inlineStr">
        <is>
          <t>0935d4e6e251fad97213f11311bc2a2150e3efd9</t>
        </is>
      </c>
      <c r="C19402" t="inlineStr">
        <is>
          <t>2020-05-14 11:48:04+00:00</t>
        </is>
      </c>
      <c r="D19402" t="inlineStr">
        <is>
          <t>verchange</t>
        </is>
      </c>
      <c r="E19402" t="inlineStr">
        <is>
          <t>soupsieve</t>
        </is>
      </c>
      <c r="F19402">
        <f>=2.0</f>
        <v/>
      </c>
      <c r="G19402" t="inlineStr">
        <is>
          <t>soupsieve</t>
        </is>
      </c>
      <c r="H19402">
        <f>=1.9.4</f>
        <v/>
      </c>
    </row>
    <row r="19403">
      <c r="A19403" t="inlineStr">
        <is>
          <t>saleor</t>
        </is>
      </c>
      <c r="B19403" t="inlineStr">
        <is>
          <t>0935d4e6e251fad97213f11311bc2a2150e3efd9</t>
        </is>
      </c>
      <c r="C19403" t="inlineStr">
        <is>
          <t>2020-05-14 11:48:04+00:00</t>
        </is>
      </c>
      <c r="D19403" t="inlineStr">
        <is>
          <t>verchange</t>
        </is>
      </c>
      <c r="E19403" t="inlineStr">
        <is>
          <t>maxminddb</t>
        </is>
      </c>
      <c r="F19403">
        <f>=1.5.4</f>
        <v/>
      </c>
      <c r="G19403" t="inlineStr">
        <is>
          <t>maxminddb</t>
        </is>
      </c>
      <c r="H19403">
        <f>=1.5.1</f>
        <v/>
      </c>
    </row>
    <row r="19404">
      <c r="A19404" t="inlineStr">
        <is>
          <t>saleor</t>
        </is>
      </c>
      <c r="B19404" t="inlineStr">
        <is>
          <t>0935d4e6e251fad97213f11311bc2a2150e3efd9</t>
        </is>
      </c>
      <c r="C19404" t="inlineStr">
        <is>
          <t>2020-05-14 11:48:04+00:00</t>
        </is>
      </c>
      <c r="D19404" t="inlineStr">
        <is>
          <t>verchange</t>
        </is>
      </c>
      <c r="E19404" t="inlineStr">
        <is>
          <t>botocore</t>
        </is>
      </c>
      <c r="F19404">
        <f>=1.16.7</f>
        <v/>
      </c>
      <c r="G19404" t="inlineStr">
        <is>
          <t>botocore</t>
        </is>
      </c>
      <c r="H19404">
        <f>=1.12.247</f>
        <v/>
      </c>
    </row>
    <row r="19405">
      <c r="A19405" t="inlineStr">
        <is>
          <t>saleor</t>
        </is>
      </c>
      <c r="B19405" t="inlineStr">
        <is>
          <t>0935d4e6e251fad97213f11311bc2a2150e3efd9</t>
        </is>
      </c>
      <c r="C19405" t="inlineStr">
        <is>
          <t>2020-05-14 11:48:04+00:00</t>
        </is>
      </c>
      <c r="D19405" t="inlineStr">
        <is>
          <t>verchange</t>
        </is>
      </c>
      <c r="E19405" t="inlineStr">
        <is>
          <t>boto3</t>
        </is>
      </c>
      <c r="F19405">
        <f>=1.13.7</f>
        <v/>
      </c>
      <c r="G19405" t="inlineStr">
        <is>
          <t>boto3</t>
        </is>
      </c>
      <c r="H19405">
        <f>=1.9.247</f>
        <v/>
      </c>
    </row>
    <row r="19406">
      <c r="A19406" t="inlineStr">
        <is>
          <t>saleor</t>
        </is>
      </c>
      <c r="B19406" t="inlineStr">
        <is>
          <t>0935d4e6e251fad97213f11311bc2a2150e3efd9</t>
        </is>
      </c>
      <c r="C19406" t="inlineStr">
        <is>
          <t>2020-05-14 11:48:04+00:00</t>
        </is>
      </c>
      <c r="D19406" t="inlineStr">
        <is>
          <t>verchange</t>
        </is>
      </c>
      <c r="E19406" t="inlineStr">
        <is>
          <t>pillow</t>
        </is>
      </c>
      <c r="F19406">
        <f>=7.1.2</f>
        <v/>
      </c>
      <c r="G19406" t="inlineStr">
        <is>
          <t>pillow</t>
        </is>
      </c>
      <c r="H19406">
        <f>=5.4.1</f>
        <v/>
      </c>
    </row>
    <row r="19407">
      <c r="A19407" t="inlineStr">
        <is>
          <t>saleor</t>
        </is>
      </c>
      <c r="B19407" t="inlineStr">
        <is>
          <t>0935d4e6e251fad97213f11311bc2a2150e3efd9</t>
        </is>
      </c>
      <c r="C19407" t="inlineStr">
        <is>
          <t>2020-05-14 11:48:04+00:00</t>
        </is>
      </c>
      <c r="D19407" t="inlineStr">
        <is>
          <t>verchange</t>
        </is>
      </c>
      <c r="E19407" t="inlineStr">
        <is>
          <t>django-prices</t>
        </is>
      </c>
      <c r="F19407">
        <f>=2.2.0</f>
        <v/>
      </c>
      <c r="G19407" t="inlineStr">
        <is>
          <t>django-prices</t>
        </is>
      </c>
      <c r="H19407">
        <f>=2.1.0</f>
        <v/>
      </c>
    </row>
    <row r="19408">
      <c r="A19408" t="inlineStr">
        <is>
          <t>saleor</t>
        </is>
      </c>
      <c r="B19408" t="inlineStr">
        <is>
          <t>0935d4e6e251fad97213f11311bc2a2150e3efd9</t>
        </is>
      </c>
      <c r="C19408" t="inlineStr">
        <is>
          <t>2020-05-14 11:48:04+00:00</t>
        </is>
      </c>
      <c r="D19408" t="inlineStr">
        <is>
          <t>verchange</t>
        </is>
      </c>
      <c r="E19408" t="inlineStr">
        <is>
          <t>babel</t>
        </is>
      </c>
      <c r="F19408">
        <f>=2.8.0</f>
        <v/>
      </c>
      <c r="G19408" t="inlineStr">
        <is>
          <t>babel</t>
        </is>
      </c>
      <c r="H19408">
        <f>=2.7.0</f>
        <v/>
      </c>
    </row>
    <row r="19409">
      <c r="A19409" t="inlineStr">
        <is>
          <t>saleor</t>
        </is>
      </c>
      <c r="B19409" t="inlineStr">
        <is>
          <t>0935d4e6e251fad97213f11311bc2a2150e3efd9</t>
        </is>
      </c>
      <c r="C19409" t="inlineStr">
        <is>
          <t>2020-05-14 11:48:04+00:00</t>
        </is>
      </c>
      <c r="D19409" t="inlineStr">
        <is>
          <t>verchange</t>
        </is>
      </c>
      <c r="E19409" t="inlineStr">
        <is>
          <t>graphql-relay</t>
        </is>
      </c>
      <c r="F19409">
        <f>=2.0.1</f>
        <v/>
      </c>
      <c r="G19409" t="inlineStr">
        <is>
          <t>graphql-relay</t>
        </is>
      </c>
      <c r="H19409">
        <f>=2.0.0</f>
        <v/>
      </c>
    </row>
    <row r="19410">
      <c r="A19410" t="inlineStr">
        <is>
          <t>saleor</t>
        </is>
      </c>
      <c r="B19410" t="inlineStr">
        <is>
          <t>0935d4e6e251fad97213f11311bc2a2150e3efd9</t>
        </is>
      </c>
      <c r="C19410" t="inlineStr">
        <is>
          <t>2020-05-14 11:48:04+00:00</t>
        </is>
      </c>
      <c r="D19410" t="inlineStr">
        <is>
          <t>verchange</t>
        </is>
      </c>
      <c r="E19410" t="inlineStr">
        <is>
          <t>sympy</t>
        </is>
      </c>
      <c r="F19410">
        <f>=1.5.1</f>
        <v/>
      </c>
      <c r="G19410" t="inlineStr">
        <is>
          <t>sympy</t>
        </is>
      </c>
      <c r="H19410">
        <f>=1.4</f>
        <v/>
      </c>
    </row>
    <row r="19411">
      <c r="A19411" t="inlineStr">
        <is>
          <t>saleor</t>
        </is>
      </c>
      <c r="B19411" t="inlineStr">
        <is>
          <t>0935d4e6e251fad97213f11311bc2a2150e3efd9</t>
        </is>
      </c>
      <c r="C19411" t="inlineStr">
        <is>
          <t>2020-05-14 11:48:04+00:00</t>
        </is>
      </c>
      <c r="D19411" t="inlineStr">
        <is>
          <t>verchange</t>
        </is>
      </c>
      <c r="E19411" t="inlineStr">
        <is>
          <t>protobuf</t>
        </is>
      </c>
      <c r="F19411">
        <f>=3.11.3</f>
        <v/>
      </c>
      <c r="G19411" t="inlineStr">
        <is>
          <t>protobuf</t>
        </is>
      </c>
      <c r="H19411">
        <f>=3.10.0</f>
        <v/>
      </c>
    </row>
    <row r="19412">
      <c r="A19412" t="inlineStr">
        <is>
          <t>saleor</t>
        </is>
      </c>
      <c r="B19412" t="inlineStr">
        <is>
          <t>0935d4e6e251fad97213f11311bc2a2150e3efd9</t>
        </is>
      </c>
      <c r="C19412" t="inlineStr">
        <is>
          <t>2020-05-14 11:48:04+00:00</t>
        </is>
      </c>
      <c r="D19412" t="inlineStr">
        <is>
          <t>verchange</t>
        </is>
      </c>
      <c r="E19412" t="inlineStr">
        <is>
          <t>billiard</t>
        </is>
      </c>
      <c r="F19412">
        <f>=3.6.3.0</f>
        <v/>
      </c>
      <c r="G19412" t="inlineStr">
        <is>
          <t>billiard</t>
        </is>
      </c>
      <c r="H19412">
        <f>=3.6.1.0</f>
        <v/>
      </c>
    </row>
    <row r="19413">
      <c r="A19413" t="inlineStr">
        <is>
          <t>saleor</t>
        </is>
      </c>
      <c r="B19413" t="inlineStr">
        <is>
          <t>0935d4e6e251fad97213f11311bc2a2150e3efd9</t>
        </is>
      </c>
      <c r="C19413" t="inlineStr">
        <is>
          <t>2020-05-14 11:48:04+00:00</t>
        </is>
      </c>
      <c r="D19413" t="inlineStr">
        <is>
          <t>verchange</t>
        </is>
      </c>
      <c r="E19413" t="inlineStr">
        <is>
          <t>lxml</t>
        </is>
      </c>
      <c r="F19413">
        <f>=4.5.0</f>
        <v/>
      </c>
      <c r="G19413" t="inlineStr">
        <is>
          <t>lxml</t>
        </is>
      </c>
      <c r="H19413">
        <f>=4.4.1</f>
        <v/>
      </c>
    </row>
    <row r="19414">
      <c r="A19414" t="inlineStr">
        <is>
          <t>saleor</t>
        </is>
      </c>
      <c r="B19414" t="inlineStr">
        <is>
          <t>0935d4e6e251fad97213f11311bc2a2150e3efd9</t>
        </is>
      </c>
      <c r="C19414" t="inlineStr">
        <is>
          <t>2020-05-14 11:48:04+00:00</t>
        </is>
      </c>
      <c r="D19414" t="inlineStr">
        <is>
          <t>verchange</t>
        </is>
      </c>
      <c r="E19414" t="inlineStr">
        <is>
          <t>promise</t>
        </is>
      </c>
      <c r="F19414">
        <f>=2.3</f>
        <v/>
      </c>
      <c r="G19414" t="inlineStr">
        <is>
          <t>promise</t>
        </is>
      </c>
      <c r="H19414">
        <f>=2.2.1</f>
        <v/>
      </c>
    </row>
    <row r="19415">
      <c r="A19415" t="inlineStr">
        <is>
          <t>saleor</t>
        </is>
      </c>
      <c r="B19415" t="inlineStr">
        <is>
          <t>0935d4e6e251fad97213f11311bc2a2150e3efd9</t>
        </is>
      </c>
      <c r="C19415" t="inlineStr">
        <is>
          <t>2020-05-14 11:48:04+00:00</t>
        </is>
      </c>
      <c r="D19415" t="inlineStr">
        <is>
          <t>verchange</t>
        </is>
      </c>
      <c r="E19415" t="inlineStr">
        <is>
          <t>django-cache-url</t>
        </is>
      </c>
      <c r="F19415">
        <f>=3.1.2</f>
        <v/>
      </c>
      <c r="G19415" t="inlineStr">
        <is>
          <t>django-cache-url</t>
        </is>
      </c>
      <c r="H19415">
        <f>=3.0.0</f>
        <v/>
      </c>
    </row>
    <row r="19416">
      <c r="A19416" t="inlineStr">
        <is>
          <t>saleor</t>
        </is>
      </c>
      <c r="B19416" t="inlineStr">
        <is>
          <t>0935d4e6e251fad97213f11311bc2a2150e3efd9</t>
        </is>
      </c>
      <c r="C19416" t="inlineStr">
        <is>
          <t>2020-05-14 11:48:04+00:00</t>
        </is>
      </c>
      <c r="D19416" t="inlineStr">
        <is>
          <t>add</t>
        </is>
      </c>
      <c r="E19416" t="inlineStr">
        <is>
          <t>asgiref</t>
        </is>
      </c>
      <c r="F19416">
        <f>=3.2.7</f>
        <v/>
      </c>
      <c r="G19416" t="inlineStr"/>
      <c r="H19416" t="inlineStr"/>
    </row>
    <row r="19417">
      <c r="A19417" t="inlineStr">
        <is>
          <t>saleor</t>
        </is>
      </c>
      <c r="B19417" t="inlineStr">
        <is>
          <t>0935d4e6e251fad97213f11311bc2a2150e3efd9</t>
        </is>
      </c>
      <c r="C19417" t="inlineStr">
        <is>
          <t>2020-05-14 11:48:04+00:00</t>
        </is>
      </c>
      <c r="D19417" t="inlineStr">
        <is>
          <t>add</t>
        </is>
      </c>
      <c r="E19417" t="inlineStr">
        <is>
          <t>enmerkar</t>
        </is>
      </c>
      <c r="F19417">
        <f>=0.7.1</f>
        <v/>
      </c>
      <c r="G19417" t="inlineStr"/>
      <c r="H19417" t="inlineStr"/>
    </row>
    <row r="19418">
      <c r="A19418" t="inlineStr">
        <is>
          <t>saleor</t>
        </is>
      </c>
      <c r="B19418" t="inlineStr">
        <is>
          <t>0935d4e6e251fad97213f11311bc2a2150e3efd9</t>
        </is>
      </c>
      <c r="C19418" t="inlineStr">
        <is>
          <t>2020-05-14 11:48:04+00:00</t>
        </is>
      </c>
      <c r="D19418" t="inlineStr">
        <is>
          <t>add</t>
        </is>
      </c>
      <c r="E19418" t="inlineStr">
        <is>
          <t>jaeger-client</t>
        </is>
      </c>
      <c r="F19418">
        <f>=4.3.0</f>
        <v/>
      </c>
      <c r="G19418" t="inlineStr"/>
      <c r="H19418" t="inlineStr"/>
    </row>
    <row r="19419">
      <c r="A19419" t="inlineStr">
        <is>
          <t>saleor</t>
        </is>
      </c>
      <c r="B19419" t="inlineStr">
        <is>
          <t>0935d4e6e251fad97213f11311bc2a2150e3efd9</t>
        </is>
      </c>
      <c r="C19419" t="inlineStr">
        <is>
          <t>2020-05-14 11:48:04+00:00</t>
        </is>
      </c>
      <c r="D19419" t="inlineStr">
        <is>
          <t>add</t>
        </is>
      </c>
      <c r="E19419" t="inlineStr">
        <is>
          <t>opentracing</t>
        </is>
      </c>
      <c r="F19419">
        <f>=2.3.0</f>
        <v/>
      </c>
      <c r="G19419" t="inlineStr"/>
      <c r="H19419" t="inlineStr"/>
    </row>
    <row r="19420">
      <c r="A19420" t="inlineStr">
        <is>
          <t>saleor</t>
        </is>
      </c>
      <c r="B19420" t="inlineStr">
        <is>
          <t>0935d4e6e251fad97213f11311bc2a2150e3efd9</t>
        </is>
      </c>
      <c r="C19420" t="inlineStr">
        <is>
          <t>2020-05-14 11:48:04+00:00</t>
        </is>
      </c>
      <c r="D19420" t="inlineStr">
        <is>
          <t>add</t>
        </is>
      </c>
      <c r="E19420" t="inlineStr">
        <is>
          <t>python-magic</t>
        </is>
      </c>
      <c r="F19420">
        <f>=0.4.18</f>
        <v/>
      </c>
      <c r="G19420" t="inlineStr"/>
      <c r="H19420" t="inlineStr"/>
    </row>
    <row r="19421">
      <c r="A19421" t="inlineStr">
        <is>
          <t>saleor</t>
        </is>
      </c>
      <c r="B19421" t="inlineStr">
        <is>
          <t>0935d4e6e251fad97213f11311bc2a2150e3efd9</t>
        </is>
      </c>
      <c r="C19421" t="inlineStr">
        <is>
          <t>2020-05-14 11:48:04+00:00</t>
        </is>
      </c>
      <c r="D19421" t="inlineStr">
        <is>
          <t>add</t>
        </is>
      </c>
      <c r="E19421" t="inlineStr">
        <is>
          <t>python-magic-bin</t>
        </is>
      </c>
      <c r="F19421">
        <f>=0.4.14</f>
        <v/>
      </c>
      <c r="G19421" t="inlineStr"/>
      <c r="H19421" t="inlineStr"/>
    </row>
    <row r="19422">
      <c r="A19422" t="inlineStr">
        <is>
          <t>saleor</t>
        </is>
      </c>
      <c r="B19422" t="inlineStr">
        <is>
          <t>0935d4e6e251fad97213f11311bc2a2150e3efd9</t>
        </is>
      </c>
      <c r="C19422" t="inlineStr">
        <is>
          <t>2020-05-14 11:48:04+00:00</t>
        </is>
      </c>
      <c r="D19422" t="inlineStr">
        <is>
          <t>add</t>
        </is>
      </c>
      <c r="E19422" t="inlineStr">
        <is>
          <t>threadloop</t>
        </is>
      </c>
      <c r="F19422">
        <f>=1.0.2</f>
        <v/>
      </c>
      <c r="G19422" t="inlineStr"/>
      <c r="H19422" t="inlineStr"/>
    </row>
    <row r="19423">
      <c r="A19423" t="inlineStr">
        <is>
          <t>saleor</t>
        </is>
      </c>
      <c r="B19423" t="inlineStr">
        <is>
          <t>0935d4e6e251fad97213f11311bc2a2150e3efd9</t>
        </is>
      </c>
      <c r="C19423" t="inlineStr">
        <is>
          <t>2020-05-14 11:48:04+00:00</t>
        </is>
      </c>
      <c r="D19423" t="inlineStr">
        <is>
          <t>add</t>
        </is>
      </c>
      <c r="E19423" t="inlineStr">
        <is>
          <t>thrift</t>
        </is>
      </c>
      <c r="F19423">
        <f>=0.13.0</f>
        <v/>
      </c>
      <c r="G19423" t="inlineStr"/>
      <c r="H19423" t="inlineStr"/>
    </row>
    <row r="19424">
      <c r="A19424" t="inlineStr">
        <is>
          <t>saleor</t>
        </is>
      </c>
      <c r="B19424" t="inlineStr">
        <is>
          <t>0935d4e6e251fad97213f11311bc2a2150e3efd9</t>
        </is>
      </c>
      <c r="C19424" t="inlineStr">
        <is>
          <t>2020-05-14 11:48:04+00:00</t>
        </is>
      </c>
      <c r="D19424" t="inlineStr">
        <is>
          <t>add</t>
        </is>
      </c>
      <c r="E19424" t="inlineStr">
        <is>
          <t>tornado</t>
        </is>
      </c>
      <c r="F19424">
        <f>=6.0.4</f>
        <v/>
      </c>
      <c r="G19424" t="inlineStr"/>
      <c r="H19424" t="inlineStr"/>
    </row>
    <row r="19425">
      <c r="A19425" t="inlineStr">
        <is>
          <t>saleor</t>
        </is>
      </c>
      <c r="B19425" t="inlineStr">
        <is>
          <t>0935d4e6e251fad97213f11311bc2a2150e3efd9</t>
        </is>
      </c>
      <c r="C19425" t="inlineStr">
        <is>
          <t>2020-05-14 11:48:04+00:00</t>
        </is>
      </c>
      <c r="D19425" t="inlineStr">
        <is>
          <t>rem</t>
        </is>
      </c>
      <c r="E19425" t="inlineStr"/>
      <c r="F19425" t="inlineStr"/>
      <c r="G19425" t="inlineStr">
        <is>
          <t>autopep8</t>
        </is>
      </c>
      <c r="H19425">
        <f>=1.4.4</f>
        <v/>
      </c>
    </row>
    <row r="19426">
      <c r="A19426" t="inlineStr">
        <is>
          <t>saleor</t>
        </is>
      </c>
      <c r="B19426" t="inlineStr">
        <is>
          <t>0935d4e6e251fad97213f11311bc2a2150e3efd9</t>
        </is>
      </c>
      <c r="C19426" t="inlineStr">
        <is>
          <t>2020-05-14 11:48:04+00:00</t>
        </is>
      </c>
      <c r="D19426" t="inlineStr">
        <is>
          <t>rem</t>
        </is>
      </c>
      <c r="E19426" t="inlineStr"/>
      <c r="F19426" t="inlineStr"/>
      <c r="G19426" t="inlineStr">
        <is>
          <t>bleach</t>
        </is>
      </c>
      <c r="H19426">
        <f>=2.1.4</f>
        <v/>
      </c>
    </row>
    <row r="19427">
      <c r="A19427" t="inlineStr">
        <is>
          <t>saleor</t>
        </is>
      </c>
      <c r="B19427" t="inlineStr">
        <is>
          <t>0935d4e6e251fad97213f11311bc2a2150e3efd9</t>
        </is>
      </c>
      <c r="C19427" t="inlineStr">
        <is>
          <t>2020-05-14 11:48:04+00:00</t>
        </is>
      </c>
      <c r="D19427" t="inlineStr">
        <is>
          <t>rem</t>
        </is>
      </c>
      <c r="E19427" t="inlineStr"/>
      <c r="F19427" t="inlineStr"/>
      <c r="G19427" t="inlineStr">
        <is>
          <t>dataclasses</t>
        </is>
      </c>
      <c r="H19427">
        <f>=0.6</f>
        <v/>
      </c>
    </row>
    <row r="19428">
      <c r="A19428" t="inlineStr">
        <is>
          <t>saleor</t>
        </is>
      </c>
      <c r="B19428" t="inlineStr">
        <is>
          <t>0935d4e6e251fad97213f11311bc2a2150e3efd9</t>
        </is>
      </c>
      <c r="C19428" t="inlineStr">
        <is>
          <t>2020-05-14 11:48:04+00:00</t>
        </is>
      </c>
      <c r="D19428" t="inlineStr">
        <is>
          <t>rem</t>
        </is>
      </c>
      <c r="E19428" t="inlineStr"/>
      <c r="F19428" t="inlineStr"/>
      <c r="G19428" t="inlineStr">
        <is>
          <t>django-babel</t>
        </is>
      </c>
      <c r="H19428">
        <f>=0.6.2</f>
        <v/>
      </c>
    </row>
    <row r="19429">
      <c r="A19429" t="inlineStr">
        <is>
          <t>saleor</t>
        </is>
      </c>
      <c r="B19429" t="inlineStr">
        <is>
          <t>0935d4e6e251fad97213f11311bc2a2150e3efd9</t>
        </is>
      </c>
      <c r="C19429" t="inlineStr">
        <is>
          <t>2020-05-14 11:48:04+00:00</t>
        </is>
      </c>
      <c r="D19429" t="inlineStr">
        <is>
          <t>rem</t>
        </is>
      </c>
      <c r="E19429" t="inlineStr"/>
      <c r="F19429" t="inlineStr"/>
      <c r="G19429" t="inlineStr">
        <is>
          <t>django-bootstrap4</t>
        </is>
      </c>
      <c r="H19429">
        <f>=1.0.1</f>
        <v/>
      </c>
    </row>
    <row r="19430">
      <c r="A19430" t="inlineStr">
        <is>
          <t>saleor</t>
        </is>
      </c>
      <c r="B19430" t="inlineStr">
        <is>
          <t>0935d4e6e251fad97213f11311bc2a2150e3efd9</t>
        </is>
      </c>
      <c r="C19430" t="inlineStr">
        <is>
          <t>2020-05-14 11:48:04+00:00</t>
        </is>
      </c>
      <c r="D19430" t="inlineStr">
        <is>
          <t>rem</t>
        </is>
      </c>
      <c r="E19430" t="inlineStr"/>
      <c r="F19430" t="inlineStr"/>
      <c r="G19430" t="inlineStr">
        <is>
          <t>django-elasticsearch-dsl</t>
        </is>
      </c>
      <c r="H19430">
        <f>=0.5.1</f>
        <v/>
      </c>
    </row>
    <row r="19431">
      <c r="A19431" t="inlineStr">
        <is>
          <t>saleor</t>
        </is>
      </c>
      <c r="B19431" t="inlineStr">
        <is>
          <t>0935d4e6e251fad97213f11311bc2a2150e3efd9</t>
        </is>
      </c>
      <c r="C19431" t="inlineStr">
        <is>
          <t>2020-05-14 11:48:04+00:00</t>
        </is>
      </c>
      <c r="D19431" t="inlineStr">
        <is>
          <t>rem</t>
        </is>
      </c>
      <c r="E19431" t="inlineStr"/>
      <c r="F19431" t="inlineStr"/>
      <c r="G19431" t="inlineStr">
        <is>
          <t>django-impersonate</t>
        </is>
      </c>
      <c r="H19431">
        <f>=1.4.1</f>
        <v/>
      </c>
    </row>
    <row r="19432">
      <c r="A19432" t="inlineStr">
        <is>
          <t>saleor</t>
        </is>
      </c>
      <c r="B19432" t="inlineStr">
        <is>
          <t>0935d4e6e251fad97213f11311bc2a2150e3efd9</t>
        </is>
      </c>
      <c r="C19432" t="inlineStr">
        <is>
          <t>2020-05-14 11:48:04+00:00</t>
        </is>
      </c>
      <c r="D19432" t="inlineStr">
        <is>
          <t>rem</t>
        </is>
      </c>
      <c r="E19432" t="inlineStr"/>
      <c r="F19432" t="inlineStr"/>
      <c r="G19432" t="inlineStr">
        <is>
          <t>django-recaptcha</t>
        </is>
      </c>
      <c r="H19432">
        <f>=1.5.0</f>
        <v/>
      </c>
    </row>
    <row r="19433">
      <c r="A19433" t="inlineStr">
        <is>
          <t>saleor</t>
        </is>
      </c>
      <c r="B19433" t="inlineStr">
        <is>
          <t>0935d4e6e251fad97213f11311bc2a2150e3efd9</t>
        </is>
      </c>
      <c r="C19433" t="inlineStr">
        <is>
          <t>2020-05-14 11:48:04+00:00</t>
        </is>
      </c>
      <c r="D19433" t="inlineStr">
        <is>
          <t>rem</t>
        </is>
      </c>
      <c r="E19433" t="inlineStr"/>
      <c r="F19433" t="inlineStr"/>
      <c r="G19433" t="inlineStr">
        <is>
          <t>django-redis</t>
        </is>
      </c>
      <c r="H19433">
        <f>=4.10.0</f>
        <v/>
      </c>
    </row>
    <row r="19434">
      <c r="A19434" t="inlineStr">
        <is>
          <t>saleor</t>
        </is>
      </c>
      <c r="B19434" t="inlineStr">
        <is>
          <t>0935d4e6e251fad97213f11311bc2a2150e3efd9</t>
        </is>
      </c>
      <c r="C19434" t="inlineStr">
        <is>
          <t>2020-05-14 11:48:04+00:00</t>
        </is>
      </c>
      <c r="D19434" t="inlineStr">
        <is>
          <t>rem</t>
        </is>
      </c>
      <c r="E19434" t="inlineStr"/>
      <c r="F19434" t="inlineStr"/>
      <c r="G19434" t="inlineStr">
        <is>
          <t>django-silk</t>
        </is>
      </c>
      <c r="H19434">
        <f>=2.0.0</f>
        <v/>
      </c>
    </row>
    <row r="19435">
      <c r="A19435" t="inlineStr">
        <is>
          <t>saleor</t>
        </is>
      </c>
      <c r="B19435" t="inlineStr">
        <is>
          <t>0935d4e6e251fad97213f11311bc2a2150e3efd9</t>
        </is>
      </c>
      <c r="C19435" t="inlineStr">
        <is>
          <t>2020-05-14 11:48:04+00:00</t>
        </is>
      </c>
      <c r="D19435" t="inlineStr">
        <is>
          <t>rem</t>
        </is>
      </c>
      <c r="E19435" t="inlineStr"/>
      <c r="F19435" t="inlineStr"/>
      <c r="G19435" t="inlineStr">
        <is>
          <t>django-webpack-loader</t>
        </is>
      </c>
      <c r="H19435">
        <f>=0.6.0</f>
        <v/>
      </c>
    </row>
    <row r="19436">
      <c r="A19436" t="inlineStr">
        <is>
          <t>saleor</t>
        </is>
      </c>
      <c r="B19436" t="inlineStr">
        <is>
          <t>0935d4e6e251fad97213f11311bc2a2150e3efd9</t>
        </is>
      </c>
      <c r="C19436" t="inlineStr">
        <is>
          <t>2020-05-14 11:48:04+00:00</t>
        </is>
      </c>
      <c r="D19436" t="inlineStr">
        <is>
          <t>rem</t>
        </is>
      </c>
      <c r="E19436" t="inlineStr"/>
      <c r="F19436" t="inlineStr"/>
      <c r="G19436" t="inlineStr">
        <is>
          <t>elasticsearch</t>
        </is>
      </c>
      <c r="H19436">
        <f>=6.3.1</f>
        <v/>
      </c>
    </row>
    <row r="19437">
      <c r="A19437" t="inlineStr">
        <is>
          <t>saleor</t>
        </is>
      </c>
      <c r="B19437" t="inlineStr">
        <is>
          <t>0935d4e6e251fad97213f11311bc2a2150e3efd9</t>
        </is>
      </c>
      <c r="C19437" t="inlineStr">
        <is>
          <t>2020-05-14 11:48:04+00:00</t>
        </is>
      </c>
      <c r="D19437" t="inlineStr">
        <is>
          <t>rem</t>
        </is>
      </c>
      <c r="E19437" t="inlineStr"/>
      <c r="F19437" t="inlineStr"/>
      <c r="G19437" t="inlineStr">
        <is>
          <t>elasticsearch-dsl</t>
        </is>
      </c>
      <c r="H19437">
        <f>=6.0.1</f>
        <v/>
      </c>
    </row>
    <row r="19438">
      <c r="A19438" t="inlineStr">
        <is>
          <t>saleor</t>
        </is>
      </c>
      <c r="B19438" t="inlineStr">
        <is>
          <t>0935d4e6e251fad97213f11311bc2a2150e3efd9</t>
        </is>
      </c>
      <c r="C19438" t="inlineStr">
        <is>
          <t>2020-05-14 11:48:04+00:00</t>
        </is>
      </c>
      <c r="D19438" t="inlineStr">
        <is>
          <t>rem</t>
        </is>
      </c>
      <c r="E19438" t="inlineStr"/>
      <c r="F19438" t="inlineStr"/>
      <c r="G19438" t="inlineStr">
        <is>
          <t>gprof2dot</t>
        </is>
      </c>
      <c r="H19438">
        <f>=2016.10.13</f>
        <v/>
      </c>
    </row>
    <row r="19439">
      <c r="A19439" t="inlineStr">
        <is>
          <t>saleor</t>
        </is>
      </c>
      <c r="B19439" t="inlineStr">
        <is>
          <t>0935d4e6e251fad97213f11311bc2a2150e3efd9</t>
        </is>
      </c>
      <c r="C19439" t="inlineStr">
        <is>
          <t>2020-05-14 11:48:04+00:00</t>
        </is>
      </c>
      <c r="D19439" t="inlineStr">
        <is>
          <t>rem</t>
        </is>
      </c>
      <c r="E19439" t="inlineStr"/>
      <c r="F19439" t="inlineStr"/>
      <c r="G19439" t="inlineStr">
        <is>
          <t>graphene-django-optimizer</t>
        </is>
      </c>
      <c r="H19439">
        <f>=0.6.1</f>
        <v/>
      </c>
    </row>
    <row r="19440">
      <c r="A19440" t="inlineStr">
        <is>
          <t>saleor</t>
        </is>
      </c>
      <c r="B19440" t="inlineStr">
        <is>
          <t>0935d4e6e251fad97213f11311bc2a2150e3efd9</t>
        </is>
      </c>
      <c r="C19440" t="inlineStr">
        <is>
          <t>2020-05-14 11:48:04+00:00</t>
        </is>
      </c>
      <c r="D19440" t="inlineStr">
        <is>
          <t>rem</t>
        </is>
      </c>
      <c r="E19440" t="inlineStr"/>
      <c r="F19440" t="inlineStr"/>
      <c r="G19440" t="inlineStr">
        <is>
          <t>importlib-metadata</t>
        </is>
      </c>
      <c r="H19440">
        <f>=0.23</f>
        <v/>
      </c>
    </row>
    <row r="19441">
      <c r="A19441" t="inlineStr">
        <is>
          <t>saleor</t>
        </is>
      </c>
      <c r="B19441" t="inlineStr">
        <is>
          <t>0935d4e6e251fad97213f11311bc2a2150e3efd9</t>
        </is>
      </c>
      <c r="C19441" t="inlineStr">
        <is>
          <t>2020-05-14 11:48:04+00:00</t>
        </is>
      </c>
      <c r="D19441" t="inlineStr">
        <is>
          <t>rem</t>
        </is>
      </c>
      <c r="E19441" t="inlineStr"/>
      <c r="F19441" t="inlineStr"/>
      <c r="G19441" t="inlineStr">
        <is>
          <t>ipaddress</t>
        </is>
      </c>
      <c r="H19441">
        <f>=1.0.22</f>
        <v/>
      </c>
    </row>
    <row r="19442">
      <c r="A19442" t="inlineStr">
        <is>
          <t>saleor</t>
        </is>
      </c>
      <c r="B19442" t="inlineStr">
        <is>
          <t>0935d4e6e251fad97213f11311bc2a2150e3efd9</t>
        </is>
      </c>
      <c r="C19442" t="inlineStr">
        <is>
          <t>2020-05-14 11:48:04+00:00</t>
        </is>
      </c>
      <c r="D19442" t="inlineStr">
        <is>
          <t>rem</t>
        </is>
      </c>
      <c r="E19442" t="inlineStr"/>
      <c r="F19442" t="inlineStr"/>
      <c r="G19442" t="inlineStr">
        <is>
          <t>jinja2</t>
        </is>
      </c>
      <c r="H19442">
        <f>=2.10.3</f>
        <v/>
      </c>
    </row>
    <row r="19443">
      <c r="A19443" t="inlineStr">
        <is>
          <t>saleor</t>
        </is>
      </c>
      <c r="B19443" t="inlineStr">
        <is>
          <t>0935d4e6e251fad97213f11311bc2a2150e3efd9</t>
        </is>
      </c>
      <c r="C19443" t="inlineStr">
        <is>
          <t>2020-05-14 11:48:04+00:00</t>
        </is>
      </c>
      <c r="D19443" t="inlineStr">
        <is>
          <t>rem</t>
        </is>
      </c>
      <c r="E19443" t="inlineStr"/>
      <c r="F19443" t="inlineStr"/>
      <c r="G19443" t="inlineStr">
        <is>
          <t>markupsafe</t>
        </is>
      </c>
      <c r="H19443">
        <f>=1.1.1</f>
        <v/>
      </c>
    </row>
    <row r="19444">
      <c r="A19444" t="inlineStr">
        <is>
          <t>saleor</t>
        </is>
      </c>
      <c r="B19444" t="inlineStr">
        <is>
          <t>0935d4e6e251fad97213f11311bc2a2150e3efd9</t>
        </is>
      </c>
      <c r="C19444" t="inlineStr">
        <is>
          <t>2020-05-14 11:48:04+00:00</t>
        </is>
      </c>
      <c r="D19444" t="inlineStr">
        <is>
          <t>rem</t>
        </is>
      </c>
      <c r="E19444" t="inlineStr"/>
      <c r="F19444" t="inlineStr"/>
      <c r="G19444" t="inlineStr">
        <is>
          <t>more-itertools</t>
        </is>
      </c>
      <c r="H19444">
        <f>=7.2.0</f>
        <v/>
      </c>
    </row>
    <row r="19445">
      <c r="A19445" t="inlineStr">
        <is>
          <t>saleor</t>
        </is>
      </c>
      <c r="B19445" t="inlineStr">
        <is>
          <t>0935d4e6e251fad97213f11311bc2a2150e3efd9</t>
        </is>
      </c>
      <c r="C19445" t="inlineStr">
        <is>
          <t>2020-05-14 11:48:04+00:00</t>
        </is>
      </c>
      <c r="D19445" t="inlineStr">
        <is>
          <t>rem</t>
        </is>
      </c>
      <c r="E19445" t="inlineStr"/>
      <c r="F19445" t="inlineStr"/>
      <c r="G19445" t="inlineStr">
        <is>
          <t>pycodestyle</t>
        </is>
      </c>
      <c r="H19445">
        <f>=2.5.0</f>
        <v/>
      </c>
    </row>
    <row r="19446">
      <c r="A19446" t="inlineStr">
        <is>
          <t>saleor</t>
        </is>
      </c>
      <c r="B19446" t="inlineStr">
        <is>
          <t>0935d4e6e251fad97213f11311bc2a2150e3efd9</t>
        </is>
      </c>
      <c r="C19446" t="inlineStr">
        <is>
          <t>2020-05-14 11:48:04+00:00</t>
        </is>
      </c>
      <c r="D19446" t="inlineStr">
        <is>
          <t>rem</t>
        </is>
      </c>
      <c r="E19446" t="inlineStr"/>
      <c r="F19446" t="inlineStr"/>
      <c r="G19446" t="inlineStr">
        <is>
          <t>pygments</t>
        </is>
      </c>
      <c r="H19446">
        <f>=2.4.2</f>
        <v/>
      </c>
    </row>
    <row r="19447">
      <c r="A19447" t="inlineStr">
        <is>
          <t>saleor</t>
        </is>
      </c>
      <c r="B19447" t="inlineStr">
        <is>
          <t>0935d4e6e251fad97213f11311bc2a2150e3efd9</t>
        </is>
      </c>
      <c r="C19447" t="inlineStr">
        <is>
          <t>2020-05-14 11:48:04+00:00</t>
        </is>
      </c>
      <c r="D19447" t="inlineStr">
        <is>
          <t>rem</t>
        </is>
      </c>
      <c r="E19447" t="inlineStr"/>
      <c r="F19447" t="inlineStr"/>
      <c r="G19447" t="inlineStr">
        <is>
          <t>python3-openid</t>
        </is>
      </c>
      <c r="H19447">
        <f>=3.1.0</f>
        <v/>
      </c>
    </row>
    <row r="19448">
      <c r="A19448" t="inlineStr">
        <is>
          <t>saleor</t>
        </is>
      </c>
      <c r="B19448" t="inlineStr">
        <is>
          <t>0935d4e6e251fad97213f11311bc2a2150e3efd9</t>
        </is>
      </c>
      <c r="C19448" t="inlineStr">
        <is>
          <t>2020-05-14 11:48:04+00:00</t>
        </is>
      </c>
      <c r="D19448" t="inlineStr">
        <is>
          <t>rem</t>
        </is>
      </c>
      <c r="E19448" t="inlineStr"/>
      <c r="F19448" t="inlineStr"/>
      <c r="G19448" t="inlineStr">
        <is>
          <t>requests-oauthlib</t>
        </is>
      </c>
      <c r="H19448">
        <f>=1.2.0</f>
        <v/>
      </c>
    </row>
    <row r="19449">
      <c r="A19449" t="inlineStr">
        <is>
          <t>saleor</t>
        </is>
      </c>
      <c r="B19449" t="inlineStr">
        <is>
          <t>0935d4e6e251fad97213f11311bc2a2150e3efd9</t>
        </is>
      </c>
      <c r="C19449" t="inlineStr">
        <is>
          <t>2020-05-14 11:48:04+00:00</t>
        </is>
      </c>
      <c r="D19449" t="inlineStr">
        <is>
          <t>rem</t>
        </is>
      </c>
      <c r="E19449" t="inlineStr"/>
      <c r="F19449" t="inlineStr"/>
      <c r="G19449" t="inlineStr">
        <is>
          <t>social-auth-app-django</t>
        </is>
      </c>
      <c r="H19449">
        <f>=3.1.0</f>
        <v/>
      </c>
    </row>
    <row r="19450">
      <c r="A19450" t="inlineStr">
        <is>
          <t>saleor</t>
        </is>
      </c>
      <c r="B19450" t="inlineStr">
        <is>
          <t>0935d4e6e251fad97213f11311bc2a2150e3efd9</t>
        </is>
      </c>
      <c r="C19450" t="inlineStr">
        <is>
          <t>2020-05-14 11:48:04+00:00</t>
        </is>
      </c>
      <c r="D19450" t="inlineStr">
        <is>
          <t>rem</t>
        </is>
      </c>
      <c r="E19450" t="inlineStr"/>
      <c r="F19450" t="inlineStr"/>
      <c r="G19450" t="inlineStr">
        <is>
          <t>social-auth-core</t>
        </is>
      </c>
      <c r="H19450">
        <f>=3.2.0</f>
        <v/>
      </c>
    </row>
    <row r="19451">
      <c r="A19451" t="inlineStr">
        <is>
          <t>saleor</t>
        </is>
      </c>
      <c r="B19451" t="inlineStr">
        <is>
          <t>0935d4e6e251fad97213f11311bc2a2150e3efd9</t>
        </is>
      </c>
      <c r="C19451" t="inlineStr">
        <is>
          <t>2020-05-14 11:48:04+00:00</t>
        </is>
      </c>
      <c r="D19451" t="inlineStr">
        <is>
          <t>rem</t>
        </is>
      </c>
      <c r="E19451" t="inlineStr"/>
      <c r="F19451" t="inlineStr"/>
      <c r="G19451" t="inlineStr">
        <is>
          <t>zipp</t>
        </is>
      </c>
      <c r="H19451">
        <f>=0.6.0</f>
        <v/>
      </c>
    </row>
    <row r="19452">
      <c r="A19452" t="inlineStr">
        <is>
          <t>saleor</t>
        </is>
      </c>
      <c r="B19452" t="inlineStr">
        <is>
          <t>3b31391b92b184b591ef4e85ff6a59cd52cdad98</t>
        </is>
      </c>
      <c r="C19452" t="inlineStr">
        <is>
          <t>2020-11-04 07:40:03+00:00</t>
        </is>
      </c>
      <c r="D19452" t="inlineStr">
        <is>
          <t>verchange</t>
        </is>
      </c>
      <c r="E19452" t="inlineStr">
        <is>
          <t>kombu</t>
        </is>
      </c>
      <c r="F19452">
        <f>=5.0.2</f>
        <v/>
      </c>
      <c r="G19452" t="inlineStr">
        <is>
          <t>kombu</t>
        </is>
      </c>
      <c r="H19452">
        <f>=4.6.8</f>
        <v/>
      </c>
    </row>
    <row r="19453">
      <c r="A19453" t="inlineStr">
        <is>
          <t>saleor</t>
        </is>
      </c>
      <c r="B19453" t="inlineStr">
        <is>
          <t>3b31391b92b184b591ef4e85ff6a59cd52cdad98</t>
        </is>
      </c>
      <c r="C19453" t="inlineStr">
        <is>
          <t>2020-11-04 07:40:03+00:00</t>
        </is>
      </c>
      <c r="D19453" t="inlineStr">
        <is>
          <t>verchange</t>
        </is>
      </c>
      <c r="E19453" t="inlineStr">
        <is>
          <t>requests</t>
        </is>
      </c>
      <c r="F19453">
        <f>=2.24.0</f>
        <v/>
      </c>
      <c r="G19453" t="inlineStr">
        <is>
          <t>requests</t>
        </is>
      </c>
      <c r="H19453">
        <f>=2.23.0</f>
        <v/>
      </c>
    </row>
    <row r="19454">
      <c r="A19454" t="inlineStr">
        <is>
          <t>saleor</t>
        </is>
      </c>
      <c r="B19454" t="inlineStr">
        <is>
          <t>3b31391b92b184b591ef4e85ff6a59cd52cdad98</t>
        </is>
      </c>
      <c r="C19454" t="inlineStr">
        <is>
          <t>2020-11-04 07:40:03+00:00</t>
        </is>
      </c>
      <c r="D19454" t="inlineStr">
        <is>
          <t>verchange</t>
        </is>
      </c>
      <c r="E19454" t="inlineStr">
        <is>
          <t>redis</t>
        </is>
      </c>
      <c r="F19454">
        <f>=3.5.3</f>
        <v/>
      </c>
      <c r="G19454" t="inlineStr">
        <is>
          <t>redis</t>
        </is>
      </c>
      <c r="H19454">
        <f>=3.5.1</f>
        <v/>
      </c>
    </row>
    <row r="19455">
      <c r="A19455" t="inlineStr">
        <is>
          <t>saleor</t>
        </is>
      </c>
      <c r="B19455" t="inlineStr">
        <is>
          <t>3b31391b92b184b591ef4e85ff6a59cd52cdad98</t>
        </is>
      </c>
      <c r="C19455" t="inlineStr">
        <is>
          <t>2020-11-04 07:40:03+00:00</t>
        </is>
      </c>
      <c r="D19455" t="inlineStr">
        <is>
          <t>verchange</t>
        </is>
      </c>
      <c r="E19455" t="inlineStr">
        <is>
          <t>tqdm</t>
        </is>
      </c>
      <c r="F19455">
        <f>=4.51.0</f>
        <v/>
      </c>
      <c r="G19455" t="inlineStr">
        <is>
          <t>tqdm</t>
        </is>
      </c>
      <c r="H19455">
        <f>=4.46.0</f>
        <v/>
      </c>
    </row>
    <row r="19456">
      <c r="A19456" t="inlineStr">
        <is>
          <t>saleor</t>
        </is>
      </c>
      <c r="B19456" t="inlineStr">
        <is>
          <t>3b31391b92b184b591ef4e85ff6a59cd52cdad98</t>
        </is>
      </c>
      <c r="C19456" t="inlineStr">
        <is>
          <t>2020-11-04 07:40:03+00:00</t>
        </is>
      </c>
      <c r="D19456" t="inlineStr">
        <is>
          <t>verchange</t>
        </is>
      </c>
      <c r="E19456" t="inlineStr">
        <is>
          <t>django</t>
        </is>
      </c>
      <c r="F19456">
        <f>=3.1.2</f>
        <v/>
      </c>
      <c r="G19456" t="inlineStr">
        <is>
          <t>django</t>
        </is>
      </c>
      <c r="H19456">
        <f>=3.0.6</f>
        <v/>
      </c>
    </row>
    <row r="19457">
      <c r="A19457" t="inlineStr">
        <is>
          <t>saleor</t>
        </is>
      </c>
      <c r="B19457" t="inlineStr">
        <is>
          <t>3b31391b92b184b591ef4e85ff6a59cd52cdad98</t>
        </is>
      </c>
      <c r="C19457" t="inlineStr">
        <is>
          <t>2020-11-04 07:40:03+00:00</t>
        </is>
      </c>
      <c r="D19457" t="inlineStr">
        <is>
          <t>verchange</t>
        </is>
      </c>
      <c r="E19457" t="inlineStr">
        <is>
          <t>python-magic</t>
        </is>
      </c>
      <c r="F19457">
        <f>=0.4.18</f>
        <v/>
      </c>
      <c r="G19457" t="inlineStr">
        <is>
          <t>python-magic</t>
        </is>
      </c>
      <c r="H19457">
        <f>=0.4.18</f>
        <v/>
      </c>
    </row>
    <row r="19458">
      <c r="A19458" t="inlineStr">
        <is>
          <t>saleor</t>
        </is>
      </c>
      <c r="B19458" t="inlineStr">
        <is>
          <t>3b31391b92b184b591ef4e85ff6a59cd52cdad98</t>
        </is>
      </c>
      <c r="C19458" t="inlineStr">
        <is>
          <t>2020-11-04 07:40:03+00:00</t>
        </is>
      </c>
      <c r="D19458" t="inlineStr">
        <is>
          <t>verchange</t>
        </is>
      </c>
      <c r="E19458" t="inlineStr">
        <is>
          <t>django-storages</t>
        </is>
      </c>
      <c r="F19458">
        <f>=1.10.1</f>
        <v/>
      </c>
      <c r="G19458" t="inlineStr">
        <is>
          <t>django-storages</t>
        </is>
      </c>
      <c r="H19458">
        <f>=1.9.1</f>
        <v/>
      </c>
    </row>
    <row r="19459">
      <c r="A19459" t="inlineStr">
        <is>
          <t>saleor</t>
        </is>
      </c>
      <c r="B19459" t="inlineStr">
        <is>
          <t>3b31391b92b184b591ef4e85ff6a59cd52cdad98</t>
        </is>
      </c>
      <c r="C19459" t="inlineStr">
        <is>
          <t>2020-11-04 07:40:03+00:00</t>
        </is>
      </c>
      <c r="D19459" t="inlineStr">
        <is>
          <t>verchange</t>
        </is>
      </c>
      <c r="E19459" t="inlineStr">
        <is>
          <t>django-mptt</t>
        </is>
      </c>
      <c r="F19459">
        <f>=0.11.0</f>
        <v/>
      </c>
      <c r="G19459" t="inlineStr">
        <is>
          <t>django-mptt</t>
        </is>
      </c>
      <c r="H19459">
        <f>=0.11.0</f>
        <v/>
      </c>
    </row>
    <row r="19460">
      <c r="A19460" t="inlineStr">
        <is>
          <t>saleor</t>
        </is>
      </c>
      <c r="B19460" t="inlineStr">
        <is>
          <t>3b31391b92b184b591ef4e85ff6a59cd52cdad98</t>
        </is>
      </c>
      <c r="C19460" t="inlineStr">
        <is>
          <t>2020-11-04 07:40:03+00:00</t>
        </is>
      </c>
      <c r="D19460" t="inlineStr">
        <is>
          <t>verchange</t>
        </is>
      </c>
      <c r="E19460" t="inlineStr">
        <is>
          <t>markdown</t>
        </is>
      </c>
      <c r="F19460">
        <f>=3.3.3</f>
        <v/>
      </c>
      <c r="G19460" t="inlineStr">
        <is>
          <t>markdown</t>
        </is>
      </c>
      <c r="H19460">
        <f>=3.2.2</f>
        <v/>
      </c>
    </row>
    <row r="19461">
      <c r="A19461" t="inlineStr">
        <is>
          <t>saleor</t>
        </is>
      </c>
      <c r="B19461" t="inlineStr">
        <is>
          <t>3b31391b92b184b591ef4e85ff6a59cd52cdad98</t>
        </is>
      </c>
      <c r="C19461" t="inlineStr">
        <is>
          <t>2020-11-04 07:40:03+00:00</t>
        </is>
      </c>
      <c r="D19461" t="inlineStr">
        <is>
          <t>verchange</t>
        </is>
      </c>
      <c r="E19461" t="inlineStr">
        <is>
          <t>jsonfield</t>
        </is>
      </c>
      <c r="F19461">
        <f>=3.1.0</f>
        <v/>
      </c>
      <c r="G19461" t="inlineStr">
        <is>
          <t>jsonfield</t>
        </is>
      </c>
      <c r="H19461">
        <f>=3.1.0</f>
        <v/>
      </c>
    </row>
    <row r="19462">
      <c r="A19462" t="inlineStr">
        <is>
          <t>saleor</t>
        </is>
      </c>
      <c r="B19462" t="inlineStr">
        <is>
          <t>3b31391b92b184b591ef4e85ff6a59cd52cdad98</t>
        </is>
      </c>
      <c r="C19462" t="inlineStr">
        <is>
          <t>2020-11-04 07:40:03+00:00</t>
        </is>
      </c>
      <c r="D19462" t="inlineStr">
        <is>
          <t>verchange</t>
        </is>
      </c>
      <c r="E19462" t="inlineStr">
        <is>
          <t>google-auth</t>
        </is>
      </c>
      <c r="F19462">
        <f>=1.21.3</f>
        <v/>
      </c>
      <c r="G19462" t="inlineStr">
        <is>
          <t>google-auth</t>
        </is>
      </c>
      <c r="H19462">
        <f>=1.14.3</f>
        <v/>
      </c>
    </row>
    <row r="19463">
      <c r="A19463" t="inlineStr">
        <is>
          <t>saleor</t>
        </is>
      </c>
      <c r="B19463" t="inlineStr">
        <is>
          <t>3b31391b92b184b591ef4e85ff6a59cd52cdad98</t>
        </is>
      </c>
      <c r="C19463" t="inlineStr">
        <is>
          <t>2020-11-04 07:40:03+00:00</t>
        </is>
      </c>
      <c r="D19463" t="inlineStr">
        <is>
          <t>verchange</t>
        </is>
      </c>
      <c r="E19463" t="inlineStr">
        <is>
          <t>graphql-core</t>
        </is>
      </c>
      <c r="F19463">
        <f>=2.3.2</f>
        <v/>
      </c>
      <c r="G19463" t="inlineStr">
        <is>
          <t>graphql-core</t>
        </is>
      </c>
      <c r="H19463">
        <f>=2.3.1</f>
        <v/>
      </c>
    </row>
    <row r="19464">
      <c r="A19464" t="inlineStr">
        <is>
          <t>saleor</t>
        </is>
      </c>
      <c r="B19464" t="inlineStr">
        <is>
          <t>3b31391b92b184b591ef4e85ff6a59cd52cdad98</t>
        </is>
      </c>
      <c r="C19464" t="inlineStr">
        <is>
          <t>2020-11-04 07:40:03+00:00</t>
        </is>
      </c>
      <c r="D19464" t="inlineStr">
        <is>
          <t>verchange</t>
        </is>
      </c>
      <c r="E19464" t="inlineStr">
        <is>
          <t>google-cloud-core</t>
        </is>
      </c>
      <c r="F19464">
        <f>=1.4.1</f>
        <v/>
      </c>
      <c r="G19464" t="inlineStr">
        <is>
          <t>google-cloud-core</t>
        </is>
      </c>
      <c r="H19464">
        <f>=1.3.0</f>
        <v/>
      </c>
    </row>
    <row r="19465">
      <c r="A19465" t="inlineStr">
        <is>
          <t>saleor</t>
        </is>
      </c>
      <c r="B19465" t="inlineStr">
        <is>
          <t>3b31391b92b184b591ef4e85ff6a59cd52cdad98</t>
        </is>
      </c>
      <c r="C19465" t="inlineStr">
        <is>
          <t>2020-11-04 07:40:03+00:00</t>
        </is>
      </c>
      <c r="D19465" t="inlineStr">
        <is>
          <t>verchange</t>
        </is>
      </c>
      <c r="E19465" t="inlineStr">
        <is>
          <t>urllib3</t>
        </is>
      </c>
      <c r="F19465">
        <f>=1.25.10</f>
        <v/>
      </c>
      <c r="G19465" t="inlineStr">
        <is>
          <t>urllib3</t>
        </is>
      </c>
      <c r="H19465">
        <f>=1.25.9</f>
        <v/>
      </c>
    </row>
    <row r="19466">
      <c r="A19466" t="inlineStr">
        <is>
          <t>saleor</t>
        </is>
      </c>
      <c r="B19466" t="inlineStr">
        <is>
          <t>3b31391b92b184b591ef4e85ff6a59cd52cdad98</t>
        </is>
      </c>
      <c r="C19466" t="inlineStr">
        <is>
          <t>2020-11-04 07:40:03+00:00</t>
        </is>
      </c>
      <c r="D19466" t="inlineStr">
        <is>
          <t>verchange</t>
        </is>
      </c>
      <c r="E19466" t="inlineStr">
        <is>
          <t>graphene</t>
        </is>
      </c>
      <c r="F19466">
        <f>=2.1.8</f>
        <v/>
      </c>
      <c r="G19466" t="inlineStr">
        <is>
          <t>graphene</t>
        </is>
      </c>
      <c r="H19466">
        <f>=2.1.8</f>
        <v/>
      </c>
    </row>
    <row r="19467">
      <c r="A19467" t="inlineStr">
        <is>
          <t>saleor</t>
        </is>
      </c>
      <c r="B19467" t="inlineStr">
        <is>
          <t>3b31391b92b184b591ef4e85ff6a59cd52cdad98</t>
        </is>
      </c>
      <c r="C19467" t="inlineStr">
        <is>
          <t>2020-11-04 07:40:03+00:00</t>
        </is>
      </c>
      <c r="D19467" t="inlineStr">
        <is>
          <t>verchange</t>
        </is>
      </c>
      <c r="E19467" t="inlineStr">
        <is>
          <t>phonenumberslite</t>
        </is>
      </c>
      <c r="F19467">
        <f>=8.12.12</f>
        <v/>
      </c>
      <c r="G19467" t="inlineStr">
        <is>
          <t>phonenumberslite</t>
        </is>
      </c>
      <c r="H19467">
        <f>=8.12.3</f>
        <v/>
      </c>
    </row>
    <row r="19468">
      <c r="A19468" t="inlineStr">
        <is>
          <t>saleor</t>
        </is>
      </c>
      <c r="B19468" t="inlineStr">
        <is>
          <t>3b31391b92b184b591ef4e85ff6a59cd52cdad98</t>
        </is>
      </c>
      <c r="C19468" t="inlineStr">
        <is>
          <t>2020-11-04 07:40:03+00:00</t>
        </is>
      </c>
      <c r="D19468" t="inlineStr">
        <is>
          <t>verchange</t>
        </is>
      </c>
      <c r="E19468" t="inlineStr">
        <is>
          <t>certifi</t>
        </is>
      </c>
      <c r="F19468">
        <f>=2020.6.20</f>
        <v/>
      </c>
      <c r="G19468" t="inlineStr">
        <is>
          <t>certifi</t>
        </is>
      </c>
      <c r="H19468">
        <f>=2020.4.5.1</f>
        <v/>
      </c>
    </row>
    <row r="19469">
      <c r="A19469" t="inlineStr">
        <is>
          <t>saleor</t>
        </is>
      </c>
      <c r="B19469" t="inlineStr">
        <is>
          <t>3b31391b92b184b591ef4e85ff6a59cd52cdad98</t>
        </is>
      </c>
      <c r="C19469" t="inlineStr">
        <is>
          <t>2020-11-04 07:40:03+00:00</t>
        </is>
      </c>
      <c r="D19469" t="inlineStr">
        <is>
          <t>verchange</t>
        </is>
      </c>
      <c r="E19469" t="inlineStr">
        <is>
          <t>cairosvg</t>
        </is>
      </c>
      <c r="F19469">
        <f>=2.4.2</f>
        <v/>
      </c>
      <c r="G19469" t="inlineStr">
        <is>
          <t>cairosvg</t>
        </is>
      </c>
      <c r="H19469">
        <f>=2.4.2</f>
        <v/>
      </c>
    </row>
    <row r="19470">
      <c r="A19470" t="inlineStr">
        <is>
          <t>saleor</t>
        </is>
      </c>
      <c r="B19470" t="inlineStr">
        <is>
          <t>3b31391b92b184b591ef4e85ff6a59cd52cdad98</t>
        </is>
      </c>
      <c r="C19470" t="inlineStr">
        <is>
          <t>2020-11-04 07:40:03+00:00</t>
        </is>
      </c>
      <c r="D19470" t="inlineStr">
        <is>
          <t>verchange</t>
        </is>
      </c>
      <c r="E19470" t="inlineStr">
        <is>
          <t>google-resumable-media</t>
        </is>
      </c>
      <c r="F19470">
        <f>=1.0.0</f>
        <v/>
      </c>
      <c r="G19470" t="inlineStr">
        <is>
          <t>google-resumable-media</t>
        </is>
      </c>
      <c r="H19470">
        <f>=0.5.0</f>
        <v/>
      </c>
    </row>
    <row r="19471">
      <c r="A19471" t="inlineStr">
        <is>
          <t>saleor</t>
        </is>
      </c>
      <c r="B19471" t="inlineStr">
        <is>
          <t>3b31391b92b184b591ef4e85ff6a59cd52cdad98</t>
        </is>
      </c>
      <c r="C19471" t="inlineStr">
        <is>
          <t>2020-11-04 07:40:03+00:00</t>
        </is>
      </c>
      <c r="D19471" t="inlineStr">
        <is>
          <t>verchange</t>
        </is>
      </c>
      <c r="E19471" t="inlineStr">
        <is>
          <t>soupsieve</t>
        </is>
      </c>
      <c r="F19471">
        <f>=2.0.1</f>
        <v/>
      </c>
      <c r="G19471" t="inlineStr">
        <is>
          <t>soupsieve</t>
        </is>
      </c>
      <c r="H19471">
        <f>=2.0</f>
        <v/>
      </c>
    </row>
    <row r="19472">
      <c r="A19472" t="inlineStr">
        <is>
          <t>saleor</t>
        </is>
      </c>
      <c r="B19472" t="inlineStr">
        <is>
          <t>3b31391b92b184b591ef4e85ff6a59cd52cdad98</t>
        </is>
      </c>
      <c r="C19472" t="inlineStr">
        <is>
          <t>2020-11-04 07:40:03+00:00</t>
        </is>
      </c>
      <c r="D19472" t="inlineStr">
        <is>
          <t>verchange</t>
        </is>
      </c>
      <c r="E19472" t="inlineStr">
        <is>
          <t>maxminddb</t>
        </is>
      </c>
      <c r="F19472">
        <f>=2.0.3</f>
        <v/>
      </c>
      <c r="G19472" t="inlineStr">
        <is>
          <t>maxminddb</t>
        </is>
      </c>
      <c r="H19472">
        <f>=1.5.4</f>
        <v/>
      </c>
    </row>
    <row r="19473">
      <c r="A19473" t="inlineStr">
        <is>
          <t>saleor</t>
        </is>
      </c>
      <c r="B19473" t="inlineStr">
        <is>
          <t>3b31391b92b184b591ef4e85ff6a59cd52cdad98</t>
        </is>
      </c>
      <c r="C19473" t="inlineStr">
        <is>
          <t>2020-11-04 07:40:03+00:00</t>
        </is>
      </c>
      <c r="D19473" t="inlineStr">
        <is>
          <t>verchange</t>
        </is>
      </c>
      <c r="E19473" t="inlineStr">
        <is>
          <t>pillow</t>
        </is>
      </c>
      <c r="F19473">
        <f>=7.2.0</f>
        <v/>
      </c>
      <c r="G19473" t="inlineStr">
        <is>
          <t>pillow</t>
        </is>
      </c>
      <c r="H19473">
        <f>=7.1.2</f>
        <v/>
      </c>
    </row>
    <row r="19474">
      <c r="A19474" t="inlineStr">
        <is>
          <t>saleor</t>
        </is>
      </c>
      <c r="B19474" t="inlineStr">
        <is>
          <t>3b31391b92b184b591ef4e85ff6a59cd52cdad98</t>
        </is>
      </c>
      <c r="C19474" t="inlineStr">
        <is>
          <t>2020-11-04 07:40:03+00:00</t>
        </is>
      </c>
      <c r="D19474" t="inlineStr">
        <is>
          <t>verchange</t>
        </is>
      </c>
      <c r="E19474" t="inlineStr">
        <is>
          <t>braintree</t>
        </is>
      </c>
      <c r="F19474">
        <f>=4.4.0</f>
        <v/>
      </c>
      <c r="G19474" t="inlineStr">
        <is>
          <t>braintree</t>
        </is>
      </c>
      <c r="H19474">
        <f>=3.49.0</f>
        <v/>
      </c>
    </row>
    <row r="19475">
      <c r="A19475" t="inlineStr">
        <is>
          <t>saleor</t>
        </is>
      </c>
      <c r="B19475" t="inlineStr">
        <is>
          <t>3b31391b92b184b591ef4e85ff6a59cd52cdad98</t>
        </is>
      </c>
      <c r="C19475" t="inlineStr">
        <is>
          <t>2020-11-04 07:40:03+00:00</t>
        </is>
      </c>
      <c r="D19475" t="inlineStr">
        <is>
          <t>verchange</t>
        </is>
      </c>
      <c r="E19475" t="inlineStr">
        <is>
          <t>cssselect2</t>
        </is>
      </c>
      <c r="F19475">
        <f>=0.3.0</f>
        <v/>
      </c>
      <c r="G19475" t="inlineStr">
        <is>
          <t>cssselect2</t>
        </is>
      </c>
      <c r="H19475">
        <f>=0.3.0</f>
        <v/>
      </c>
    </row>
    <row r="19476">
      <c r="A19476" t="inlineStr">
        <is>
          <t>saleor</t>
        </is>
      </c>
      <c r="B19476" t="inlineStr">
        <is>
          <t>3b31391b92b184b591ef4e85ff6a59cd52cdad98</t>
        </is>
      </c>
      <c r="C19476" t="inlineStr">
        <is>
          <t>2020-11-04 07:40:03+00:00</t>
        </is>
      </c>
      <c r="D19476" t="inlineStr">
        <is>
          <t>verchange</t>
        </is>
      </c>
      <c r="E19476" t="inlineStr">
        <is>
          <t>graphene-django</t>
        </is>
      </c>
      <c r="F19476">
        <f>=2.13.0</f>
        <v/>
      </c>
      <c r="G19476" t="inlineStr">
        <is>
          <t>graphene-django</t>
        </is>
      </c>
      <c r="H19476">
        <f>=2.10.0</f>
        <v/>
      </c>
    </row>
    <row r="19477">
      <c r="A19477" t="inlineStr">
        <is>
          <t>saleor</t>
        </is>
      </c>
      <c r="B19477" t="inlineStr">
        <is>
          <t>3b31391b92b184b591ef4e85ff6a59cd52cdad98</t>
        </is>
      </c>
      <c r="C19477" t="inlineStr">
        <is>
          <t>2020-11-04 07:40:03+00:00</t>
        </is>
      </c>
      <c r="D19477" t="inlineStr">
        <is>
          <t>verchange</t>
        </is>
      </c>
      <c r="E19477" t="inlineStr">
        <is>
          <t>prices</t>
        </is>
      </c>
      <c r="F19477">
        <f>=1.1.0</f>
        <v/>
      </c>
      <c r="G19477" t="inlineStr">
        <is>
          <t>prices</t>
        </is>
      </c>
      <c r="H19477">
        <f>=1.0.0</f>
        <v/>
      </c>
    </row>
    <row r="19478">
      <c r="A19478" t="inlineStr">
        <is>
          <t>saleor</t>
        </is>
      </c>
      <c r="B19478" t="inlineStr">
        <is>
          <t>3b31391b92b184b591ef4e85ff6a59cd52cdad98</t>
        </is>
      </c>
      <c r="C19478" t="inlineStr">
        <is>
          <t>2020-11-04 07:40:03+00:00</t>
        </is>
      </c>
      <c r="D19478" t="inlineStr">
        <is>
          <t>verchange</t>
        </is>
      </c>
      <c r="E19478" t="inlineStr">
        <is>
          <t>cffi</t>
        </is>
      </c>
      <c r="F19478">
        <f>=1.14.2</f>
        <v/>
      </c>
      <c r="G19478" t="inlineStr">
        <is>
          <t>cffi</t>
        </is>
      </c>
      <c r="H19478">
        <f>=1.14.0</f>
        <v/>
      </c>
    </row>
    <row r="19479">
      <c r="A19479" t="inlineStr">
        <is>
          <t>saleor</t>
        </is>
      </c>
      <c r="B19479" t="inlineStr">
        <is>
          <t>3b31391b92b184b591ef4e85ff6a59cd52cdad98</t>
        </is>
      </c>
      <c r="C19479" t="inlineStr">
        <is>
          <t>2020-11-04 07:40:03+00:00</t>
        </is>
      </c>
      <c r="D19479" t="inlineStr">
        <is>
          <t>verchange</t>
        </is>
      </c>
      <c r="E19479" t="inlineStr">
        <is>
          <t>jmespath</t>
        </is>
      </c>
      <c r="F19479">
        <f>=0.10.0</f>
        <v/>
      </c>
      <c r="G19479" t="inlineStr">
        <is>
          <t>jmespath</t>
        </is>
      </c>
      <c r="H19479">
        <f>=0.9.5</f>
        <v/>
      </c>
    </row>
    <row r="19480">
      <c r="A19480" t="inlineStr">
        <is>
          <t>saleor</t>
        </is>
      </c>
      <c r="B19480" t="inlineStr">
        <is>
          <t>3b31391b92b184b591ef4e85ff6a59cd52cdad98</t>
        </is>
      </c>
      <c r="C19480" t="inlineStr">
        <is>
          <t>2020-11-04 07:40:03+00:00</t>
        </is>
      </c>
      <c r="D19480" t="inlineStr">
        <is>
          <t>verchange</t>
        </is>
      </c>
      <c r="E19480" t="inlineStr">
        <is>
          <t>pycparser</t>
        </is>
      </c>
      <c r="F19480">
        <f>=2.20</f>
        <v/>
      </c>
      <c r="G19480" t="inlineStr">
        <is>
          <t>pycparser</t>
        </is>
      </c>
      <c r="H19480">
        <f>=2.20</f>
        <v/>
      </c>
    </row>
    <row r="19481">
      <c r="A19481" t="inlineStr">
        <is>
          <t>saleor</t>
        </is>
      </c>
      <c r="B19481" t="inlineStr">
        <is>
          <t>3b31391b92b184b591ef4e85ff6a59cd52cdad98</t>
        </is>
      </c>
      <c r="C19481" t="inlineStr">
        <is>
          <t>2020-11-04 07:40:03+00:00</t>
        </is>
      </c>
      <c r="D19481" t="inlineStr">
        <is>
          <t>verchange</t>
        </is>
      </c>
      <c r="E19481" t="inlineStr">
        <is>
          <t>weasyprint</t>
        </is>
      </c>
      <c r="F19481">
        <f>=52</f>
        <v/>
      </c>
      <c r="G19481" t="inlineStr">
        <is>
          <t>weasyprint</t>
        </is>
      </c>
      <c r="H19481">
        <f>=51</f>
        <v/>
      </c>
    </row>
    <row r="19482">
      <c r="A19482" t="inlineStr">
        <is>
          <t>saleor</t>
        </is>
      </c>
      <c r="B19482" t="inlineStr">
        <is>
          <t>3b31391b92b184b591ef4e85ff6a59cd52cdad98</t>
        </is>
      </c>
      <c r="C19482" t="inlineStr">
        <is>
          <t>2020-11-04 07:40:03+00:00</t>
        </is>
      </c>
      <c r="D19482" t="inlineStr">
        <is>
          <t>verchange</t>
        </is>
      </c>
      <c r="E19482" t="inlineStr">
        <is>
          <t>dj-email-url</t>
        </is>
      </c>
      <c r="F19482">
        <f>=1.0.1</f>
        <v/>
      </c>
      <c r="G19482" t="inlineStr">
        <is>
          <t>dj-email-url</t>
        </is>
      </c>
      <c r="H19482">
        <f>=1.0.0</f>
        <v/>
      </c>
    </row>
    <row r="19483">
      <c r="A19483" t="inlineStr">
        <is>
          <t>saleor</t>
        </is>
      </c>
      <c r="B19483" t="inlineStr">
        <is>
          <t>3b31391b92b184b591ef4e85ff6a59cd52cdad98</t>
        </is>
      </c>
      <c r="C19483" t="inlineStr">
        <is>
          <t>2020-11-04 07:40:03+00:00</t>
        </is>
      </c>
      <c r="D19483" t="inlineStr">
        <is>
          <t>verchange</t>
        </is>
      </c>
      <c r="E19483" t="inlineStr">
        <is>
          <t>idna</t>
        </is>
      </c>
      <c r="F19483">
        <f>=2.10</f>
        <v/>
      </c>
      <c r="G19483" t="inlineStr">
        <is>
          <t>idna</t>
        </is>
      </c>
      <c r="H19483">
        <f>=2.9</f>
        <v/>
      </c>
    </row>
    <row r="19484">
      <c r="A19484" t="inlineStr">
        <is>
          <t>saleor</t>
        </is>
      </c>
      <c r="B19484" t="inlineStr">
        <is>
          <t>3b31391b92b184b591ef4e85ff6a59cd52cdad98</t>
        </is>
      </c>
      <c r="C19484" t="inlineStr">
        <is>
          <t>2020-11-04 07:40:03+00:00</t>
        </is>
      </c>
      <c r="D19484" t="inlineStr">
        <is>
          <t>verchange</t>
        </is>
      </c>
      <c r="E19484" t="inlineStr">
        <is>
          <t>django-filter</t>
        </is>
      </c>
      <c r="F19484">
        <f>=2.4.0</f>
        <v/>
      </c>
      <c r="G19484" t="inlineStr">
        <is>
          <t>django-filter</t>
        </is>
      </c>
      <c r="H19484">
        <f>=2.2.0</f>
        <v/>
      </c>
    </row>
    <row r="19485">
      <c r="A19485" t="inlineStr">
        <is>
          <t>saleor</t>
        </is>
      </c>
      <c r="B19485" t="inlineStr">
        <is>
          <t>3b31391b92b184b591ef4e85ff6a59cd52cdad98</t>
        </is>
      </c>
      <c r="C19485" t="inlineStr">
        <is>
          <t>2020-11-04 07:40:03+00:00</t>
        </is>
      </c>
      <c r="D19485" t="inlineStr">
        <is>
          <t>verchange</t>
        </is>
      </c>
      <c r="E19485" t="inlineStr">
        <is>
          <t>sentry-sdk</t>
        </is>
      </c>
      <c r="F19485">
        <f>=0.17.3</f>
        <v/>
      </c>
      <c r="G19485" t="inlineStr">
        <is>
          <t>sentry-sdk</t>
        </is>
      </c>
      <c r="H19485">
        <f>=0.14.3</f>
        <v/>
      </c>
    </row>
    <row r="19486">
      <c r="A19486" t="inlineStr">
        <is>
          <t>saleor</t>
        </is>
      </c>
      <c r="B19486" t="inlineStr">
        <is>
          <t>3b31391b92b184b591ef4e85ff6a59cd52cdad98</t>
        </is>
      </c>
      <c r="C19486" t="inlineStr">
        <is>
          <t>2020-11-04 07:40:03+00:00</t>
        </is>
      </c>
      <c r="D19486" t="inlineStr">
        <is>
          <t>verchange</t>
        </is>
      </c>
      <c r="E19486" t="inlineStr">
        <is>
          <t>babel</t>
        </is>
      </c>
      <c r="F19486">
        <f>=2.8.0</f>
        <v/>
      </c>
      <c r="G19486" t="inlineStr">
        <is>
          <t>babel</t>
        </is>
      </c>
      <c r="H19486">
        <f>=2.8.0</f>
        <v/>
      </c>
    </row>
    <row r="19487">
      <c r="A19487" t="inlineStr">
        <is>
          <t>saleor</t>
        </is>
      </c>
      <c r="B19487" t="inlineStr">
        <is>
          <t>3b31391b92b184b591ef4e85ff6a59cd52cdad98</t>
        </is>
      </c>
      <c r="C19487" t="inlineStr">
        <is>
          <t>2020-11-04 07:40:03+00:00</t>
        </is>
      </c>
      <c r="D19487" t="inlineStr">
        <is>
          <t>verchange</t>
        </is>
      </c>
      <c r="E19487" t="inlineStr">
        <is>
          <t>lxml</t>
        </is>
      </c>
      <c r="F19487">
        <f>=4.5.2</f>
        <v/>
      </c>
      <c r="G19487" t="inlineStr">
        <is>
          <t>lxml</t>
        </is>
      </c>
      <c r="H19487">
        <f>=4.5.0</f>
        <v/>
      </c>
    </row>
    <row r="19488">
      <c r="A19488" t="inlineStr">
        <is>
          <t>saleor</t>
        </is>
      </c>
      <c r="B19488" t="inlineStr">
        <is>
          <t>3b31391b92b184b591ef4e85ff6a59cd52cdad98</t>
        </is>
      </c>
      <c r="C19488" t="inlineStr">
        <is>
          <t>2020-11-04 07:40:03+00:00</t>
        </is>
      </c>
      <c r="D19488" t="inlineStr">
        <is>
          <t>verchange</t>
        </is>
      </c>
      <c r="E19488" t="inlineStr">
        <is>
          <t>faker</t>
        </is>
      </c>
      <c r="F19488">
        <f>=4.14.0</f>
        <v/>
      </c>
      <c r="G19488" t="inlineStr">
        <is>
          <t>faker</t>
        </is>
      </c>
      <c r="H19488">
        <f>=4.0.3</f>
        <v/>
      </c>
    </row>
    <row r="19489">
      <c r="A19489" t="inlineStr">
        <is>
          <t>saleor</t>
        </is>
      </c>
      <c r="B19489" t="inlineStr">
        <is>
          <t>3b31391b92b184b591ef4e85ff6a59cd52cdad98</t>
        </is>
      </c>
      <c r="C19489" t="inlineStr">
        <is>
          <t>2020-11-04 07:40:03+00:00</t>
        </is>
      </c>
      <c r="D19489" t="inlineStr">
        <is>
          <t>verchange</t>
        </is>
      </c>
      <c r="E19489" t="inlineStr">
        <is>
          <t>pyasn1</t>
        </is>
      </c>
      <c r="F19489">
        <f>=0.4.8</f>
        <v/>
      </c>
      <c r="G19489" t="inlineStr">
        <is>
          <t>pyasn1</t>
        </is>
      </c>
      <c r="H19489">
        <f>=0.4.8</f>
        <v/>
      </c>
    </row>
    <row r="19490">
      <c r="A19490" t="inlineStr">
        <is>
          <t>saleor</t>
        </is>
      </c>
      <c r="B19490" t="inlineStr">
        <is>
          <t>3b31391b92b184b591ef4e85ff6a59cd52cdad98</t>
        </is>
      </c>
      <c r="C19490" t="inlineStr">
        <is>
          <t>2020-11-04 07:40:03+00:00</t>
        </is>
      </c>
      <c r="D19490" t="inlineStr">
        <is>
          <t>verchange</t>
        </is>
      </c>
      <c r="E19490" t="inlineStr">
        <is>
          <t>google-api-core</t>
        </is>
      </c>
      <c r="F19490">
        <f>=1.22.2</f>
        <v/>
      </c>
      <c r="G19490" t="inlineStr">
        <is>
          <t>google-api-core</t>
        </is>
      </c>
      <c r="H19490">
        <f>=1.17.0</f>
        <v/>
      </c>
    </row>
    <row r="19491">
      <c r="A19491" t="inlineStr">
        <is>
          <t>saleor</t>
        </is>
      </c>
      <c r="B19491" t="inlineStr">
        <is>
          <t>3b31391b92b184b591ef4e85ff6a59cd52cdad98</t>
        </is>
      </c>
      <c r="C19491" t="inlineStr">
        <is>
          <t>2020-11-04 07:40:03+00:00</t>
        </is>
      </c>
      <c r="D19491" t="inlineStr">
        <is>
          <t>verchange</t>
        </is>
      </c>
      <c r="E19491" t="inlineStr">
        <is>
          <t>django-countries</t>
        </is>
      </c>
      <c r="F19491">
        <f>=6.1.3</f>
        <v/>
      </c>
      <c r="G19491" t="inlineStr">
        <is>
          <t>django-countries</t>
        </is>
      </c>
      <c r="H19491">
        <f>=6.1.2</f>
        <v/>
      </c>
    </row>
    <row r="19492">
      <c r="A19492" t="inlineStr">
        <is>
          <t>saleor</t>
        </is>
      </c>
      <c r="B19492" t="inlineStr">
        <is>
          <t>3b31391b92b184b591ef4e85ff6a59cd52cdad98</t>
        </is>
      </c>
      <c r="C19492" t="inlineStr">
        <is>
          <t>2020-11-04 07:40:03+00:00</t>
        </is>
      </c>
      <c r="D19492" t="inlineStr">
        <is>
          <t>verchange</t>
        </is>
      </c>
      <c r="E19492" t="inlineStr">
        <is>
          <t>oauthlib</t>
        </is>
      </c>
      <c r="F19492">
        <f>=3.1.0</f>
        <v/>
      </c>
      <c r="G19492" t="inlineStr">
        <is>
          <t>oauthlib</t>
        </is>
      </c>
      <c r="H19492">
        <f>=3.1.0</f>
        <v/>
      </c>
    </row>
    <row r="19493">
      <c r="A19493" t="inlineStr">
        <is>
          <t>saleor</t>
        </is>
      </c>
      <c r="B19493" t="inlineStr">
        <is>
          <t>3b31391b92b184b591ef4e85ff6a59cd52cdad98</t>
        </is>
      </c>
      <c r="C19493" t="inlineStr">
        <is>
          <t>2020-11-04 07:40:03+00:00</t>
        </is>
      </c>
      <c r="D19493" t="inlineStr">
        <is>
          <t>verchange</t>
        </is>
      </c>
      <c r="E19493" t="inlineStr">
        <is>
          <t>six</t>
        </is>
      </c>
      <c r="F19493">
        <f>=1.15.0</f>
        <v/>
      </c>
      <c r="G19493" t="inlineStr">
        <is>
          <t>six</t>
        </is>
      </c>
      <c r="H19493">
        <f>=1.14.0</f>
        <v/>
      </c>
    </row>
    <row r="19494">
      <c r="A19494" t="inlineStr">
        <is>
          <t>saleor</t>
        </is>
      </c>
      <c r="B19494" t="inlineStr">
        <is>
          <t>3b31391b92b184b591ef4e85ff6a59cd52cdad98</t>
        </is>
      </c>
      <c r="C19494" t="inlineStr">
        <is>
          <t>2020-11-04 07:40:03+00:00</t>
        </is>
      </c>
      <c r="D19494" t="inlineStr">
        <is>
          <t>verchange</t>
        </is>
      </c>
      <c r="E19494" t="inlineStr">
        <is>
          <t>django-phonenumber-field</t>
        </is>
      </c>
      <c r="F19494">
        <f>=5.0.0</f>
        <v/>
      </c>
      <c r="G19494" t="inlineStr">
        <is>
          <t>django-phonenumber-field</t>
        </is>
      </c>
      <c r="H19494">
        <f>=4.0.0</f>
        <v/>
      </c>
    </row>
    <row r="19495">
      <c r="A19495" t="inlineStr">
        <is>
          <t>saleor</t>
        </is>
      </c>
      <c r="B19495" t="inlineStr">
        <is>
          <t>3b31391b92b184b591ef4e85ff6a59cd52cdad98</t>
        </is>
      </c>
      <c r="C19495" t="inlineStr">
        <is>
          <t>2020-11-04 07:40:03+00:00</t>
        </is>
      </c>
      <c r="D19495" t="inlineStr">
        <is>
          <t>verchange</t>
        </is>
      </c>
      <c r="E19495" t="inlineStr">
        <is>
          <t>cairocffi</t>
        </is>
      </c>
      <c r="F19495">
        <f>=1.1.0</f>
        <v/>
      </c>
      <c r="G19495" t="inlineStr">
        <is>
          <t>cairocffi</t>
        </is>
      </c>
      <c r="H19495">
        <f>=1.1.0</f>
        <v/>
      </c>
    </row>
    <row r="19496">
      <c r="A19496" t="inlineStr">
        <is>
          <t>saleor</t>
        </is>
      </c>
      <c r="B19496" t="inlineStr">
        <is>
          <t>3b31391b92b184b591ef4e85ff6a59cd52cdad98</t>
        </is>
      </c>
      <c r="C19496" t="inlineStr">
        <is>
          <t>2020-11-04 07:40:03+00:00</t>
        </is>
      </c>
      <c r="D19496" t="inlineStr">
        <is>
          <t>verchange</t>
        </is>
      </c>
      <c r="E19496" t="inlineStr">
        <is>
          <t>chardet</t>
        </is>
      </c>
      <c r="F19496">
        <f>=3.0.4</f>
        <v/>
      </c>
      <c r="G19496" t="inlineStr">
        <is>
          <t>chardet</t>
        </is>
      </c>
      <c r="H19496">
        <f>=3.0.4</f>
        <v/>
      </c>
    </row>
    <row r="19497">
      <c r="A19497" t="inlineStr">
        <is>
          <t>saleor</t>
        </is>
      </c>
      <c r="B19497" t="inlineStr">
        <is>
          <t>3b31391b92b184b591ef4e85ff6a59cd52cdad98</t>
        </is>
      </c>
      <c r="C19497" t="inlineStr">
        <is>
          <t>2020-11-04 07:40:03+00:00</t>
        </is>
      </c>
      <c r="D19497" t="inlineStr">
        <is>
          <t>verchange</t>
        </is>
      </c>
      <c r="E19497" t="inlineStr">
        <is>
          <t>celery</t>
        </is>
      </c>
      <c r="F19497">
        <f>=5.0.1</f>
        <v/>
      </c>
      <c r="G19497" t="inlineStr">
        <is>
          <t>celery</t>
        </is>
      </c>
      <c r="H19497">
        <f>=4.4.2</f>
        <v/>
      </c>
    </row>
    <row r="19498">
      <c r="A19498" t="inlineStr">
        <is>
          <t>saleor</t>
        </is>
      </c>
      <c r="B19498" t="inlineStr">
        <is>
          <t>3b31391b92b184b591ef4e85ff6a59cd52cdad98</t>
        </is>
      </c>
      <c r="C19498" t="inlineStr">
        <is>
          <t>2020-11-04 07:40:03+00:00</t>
        </is>
      </c>
      <c r="D19498" t="inlineStr">
        <is>
          <t>verchange</t>
        </is>
      </c>
      <c r="E19498" t="inlineStr">
        <is>
          <t>pytz</t>
        </is>
      </c>
      <c r="F19498">
        <f>=2020.1</f>
        <v/>
      </c>
      <c r="G19498" t="inlineStr">
        <is>
          <t>pytz</t>
        </is>
      </c>
      <c r="H19498">
        <f>=2020.1</f>
        <v/>
      </c>
    </row>
    <row r="19499">
      <c r="A19499" t="inlineStr">
        <is>
          <t>saleor</t>
        </is>
      </c>
      <c r="B19499" t="inlineStr">
        <is>
          <t>3b31391b92b184b591ef4e85ff6a59cd52cdad98</t>
        </is>
      </c>
      <c r="C19499" t="inlineStr">
        <is>
          <t>2020-11-04 07:40:03+00:00</t>
        </is>
      </c>
      <c r="D19499" t="inlineStr">
        <is>
          <t>verchange</t>
        </is>
      </c>
      <c r="E19499" t="inlineStr">
        <is>
          <t>cachetools</t>
        </is>
      </c>
      <c r="F19499">
        <f>=4.1.1</f>
        <v/>
      </c>
      <c r="G19499" t="inlineStr">
        <is>
          <t>cachetools</t>
        </is>
      </c>
      <c r="H19499">
        <f>=4.1.0</f>
        <v/>
      </c>
    </row>
    <row r="19500">
      <c r="A19500" t="inlineStr">
        <is>
          <t>saleor</t>
        </is>
      </c>
      <c r="B19500" t="inlineStr">
        <is>
          <t>3b31391b92b184b591ef4e85ff6a59cd52cdad98</t>
        </is>
      </c>
      <c r="C19500" t="inlineStr">
        <is>
          <t>2020-11-04 07:40:03+00:00</t>
        </is>
      </c>
      <c r="D19500" t="inlineStr">
        <is>
          <t>verchange</t>
        </is>
      </c>
      <c r="E19500" t="inlineStr">
        <is>
          <t>amqp</t>
        </is>
      </c>
      <c r="F19500">
        <f>=5.0.1</f>
        <v/>
      </c>
      <c r="G19500" t="inlineStr">
        <is>
          <t>amqp</t>
        </is>
      </c>
      <c r="H19500">
        <f>=2.5.2</f>
        <v/>
      </c>
    </row>
    <row r="19501">
      <c r="A19501" t="inlineStr">
        <is>
          <t>saleor</t>
        </is>
      </c>
      <c r="B19501" t="inlineStr">
        <is>
          <t>3b31391b92b184b591ef4e85ff6a59cd52cdad98</t>
        </is>
      </c>
      <c r="C19501" t="inlineStr">
        <is>
          <t>2020-11-04 07:40:03+00:00</t>
        </is>
      </c>
      <c r="D19501" t="inlineStr">
        <is>
          <t>verchange</t>
        </is>
      </c>
      <c r="E19501" t="inlineStr">
        <is>
          <t>googleapis-common-protos</t>
        </is>
      </c>
      <c r="F19501">
        <f>=1.52.0</f>
        <v/>
      </c>
      <c r="G19501" t="inlineStr">
        <is>
          <t>googleapis-common-protos</t>
        </is>
      </c>
      <c r="H19501">
        <f>=1.51.0</f>
        <v/>
      </c>
    </row>
    <row r="19502">
      <c r="A19502" t="inlineStr">
        <is>
          <t>saleor</t>
        </is>
      </c>
      <c r="B19502" t="inlineStr">
        <is>
          <t>3b31391b92b184b591ef4e85ff6a59cd52cdad98</t>
        </is>
      </c>
      <c r="C19502" t="inlineStr">
        <is>
          <t>2020-11-04 07:40:03+00:00</t>
        </is>
      </c>
      <c r="D19502" t="inlineStr">
        <is>
          <t>verchange</t>
        </is>
      </c>
      <c r="E19502" t="inlineStr">
        <is>
          <t>webencodings</t>
        </is>
      </c>
      <c r="F19502">
        <f>=0.5.1</f>
        <v/>
      </c>
      <c r="G19502" t="inlineStr">
        <is>
          <t>webencodings</t>
        </is>
      </c>
      <c r="H19502">
        <f>=0.5.1</f>
        <v/>
      </c>
    </row>
    <row r="19503">
      <c r="A19503" t="inlineStr">
        <is>
          <t>saleor</t>
        </is>
      </c>
      <c r="B19503" t="inlineStr">
        <is>
          <t>3b31391b92b184b591ef4e85ff6a59cd52cdad98</t>
        </is>
      </c>
      <c r="C19503" t="inlineStr">
        <is>
          <t>2020-11-04 07:40:03+00:00</t>
        </is>
      </c>
      <c r="D19503" t="inlineStr">
        <is>
          <t>verchange</t>
        </is>
      </c>
      <c r="E19503" t="inlineStr">
        <is>
          <t>tinycss2</t>
        </is>
      </c>
      <c r="F19503">
        <f>=1.0.2</f>
        <v/>
      </c>
      <c r="G19503" t="inlineStr">
        <is>
          <t>tinycss2</t>
        </is>
      </c>
      <c r="H19503">
        <f>=1.0.2</f>
        <v/>
      </c>
    </row>
    <row r="19504">
      <c r="A19504" t="inlineStr">
        <is>
          <t>saleor</t>
        </is>
      </c>
      <c r="B19504" t="inlineStr">
        <is>
          <t>3b31391b92b184b591ef4e85ff6a59cd52cdad98</t>
        </is>
      </c>
      <c r="C19504" t="inlineStr">
        <is>
          <t>2020-11-04 07:40:03+00:00</t>
        </is>
      </c>
      <c r="D19504" t="inlineStr">
        <is>
          <t>verchange</t>
        </is>
      </c>
      <c r="E19504" t="inlineStr">
        <is>
          <t>asgiref</t>
        </is>
      </c>
      <c r="F19504">
        <f>=3.2.10</f>
        <v/>
      </c>
      <c r="G19504" t="inlineStr">
        <is>
          <t>asgiref</t>
        </is>
      </c>
      <c r="H19504">
        <f>=3.2.7</f>
        <v/>
      </c>
    </row>
    <row r="19505">
      <c r="A19505" t="inlineStr">
        <is>
          <t>saleor</t>
        </is>
      </c>
      <c r="B19505" t="inlineStr">
        <is>
          <t>3b31391b92b184b591ef4e85ff6a59cd52cdad98</t>
        </is>
      </c>
      <c r="C19505" t="inlineStr">
        <is>
          <t>2020-11-04 07:40:03+00:00</t>
        </is>
      </c>
      <c r="D19505" t="inlineStr">
        <is>
          <t>verchange</t>
        </is>
      </c>
      <c r="E19505" t="inlineStr">
        <is>
          <t>botocore</t>
        </is>
      </c>
      <c r="F19505">
        <f>=1.19.9</f>
        <v/>
      </c>
      <c r="G19505" t="inlineStr">
        <is>
          <t>botocore</t>
        </is>
      </c>
      <c r="H19505">
        <f>=1.16.7</f>
        <v/>
      </c>
    </row>
    <row r="19506">
      <c r="A19506" t="inlineStr">
        <is>
          <t>saleor</t>
        </is>
      </c>
      <c r="B19506" t="inlineStr">
        <is>
          <t>3b31391b92b184b591ef4e85ff6a59cd52cdad98</t>
        </is>
      </c>
      <c r="C19506" t="inlineStr">
        <is>
          <t>2020-11-04 07:40:03+00:00</t>
        </is>
      </c>
      <c r="D19506" t="inlineStr">
        <is>
          <t>verchange</t>
        </is>
      </c>
      <c r="E19506" t="inlineStr">
        <is>
          <t>sympy</t>
        </is>
      </c>
      <c r="F19506">
        <f>=1.6.2</f>
        <v/>
      </c>
      <c r="G19506" t="inlineStr">
        <is>
          <t>sympy</t>
        </is>
      </c>
      <c r="H19506">
        <f>=1.5.1</f>
        <v/>
      </c>
    </row>
    <row r="19507">
      <c r="A19507" t="inlineStr">
        <is>
          <t>saleor</t>
        </is>
      </c>
      <c r="B19507" t="inlineStr">
        <is>
          <t>3b31391b92b184b591ef4e85ff6a59cd52cdad98</t>
        </is>
      </c>
      <c r="C19507" t="inlineStr">
        <is>
          <t>2020-11-04 07:40:03+00:00</t>
        </is>
      </c>
      <c r="D19507" t="inlineStr">
        <is>
          <t>verchange</t>
        </is>
      </c>
      <c r="E19507" t="inlineStr">
        <is>
          <t>protobuf</t>
        </is>
      </c>
      <c r="F19507">
        <f>=3.13.0</f>
        <v/>
      </c>
      <c r="G19507" t="inlineStr">
        <is>
          <t>protobuf</t>
        </is>
      </c>
      <c r="H19507">
        <f>=3.11.3</f>
        <v/>
      </c>
    </row>
    <row r="19508">
      <c r="A19508" t="inlineStr">
        <is>
          <t>saleor</t>
        </is>
      </c>
      <c r="B19508" t="inlineStr">
        <is>
          <t>3b31391b92b184b591ef4e85ff6a59cd52cdad98</t>
        </is>
      </c>
      <c r="C19508" t="inlineStr">
        <is>
          <t>2020-11-04 07:40:03+00:00</t>
        </is>
      </c>
      <c r="D19508" t="inlineStr">
        <is>
          <t>verchange</t>
        </is>
      </c>
      <c r="E19508" t="inlineStr">
        <is>
          <t>django-render-block</t>
        </is>
      </c>
      <c r="F19508">
        <f>=0.7</f>
        <v/>
      </c>
      <c r="G19508" t="inlineStr">
        <is>
          <t>django-render-block</t>
        </is>
      </c>
      <c r="H19508">
        <f>=0.6</f>
        <v/>
      </c>
    </row>
    <row r="19509">
      <c r="A19509" t="inlineStr">
        <is>
          <t>saleor</t>
        </is>
      </c>
      <c r="B19509" t="inlineStr">
        <is>
          <t>3b31391b92b184b591ef4e85ff6a59cd52cdad98</t>
        </is>
      </c>
      <c r="C19509" t="inlineStr">
        <is>
          <t>2020-11-04 07:40:03+00:00</t>
        </is>
      </c>
      <c r="D19509" t="inlineStr">
        <is>
          <t>verchange</t>
        </is>
      </c>
      <c r="E19509" t="inlineStr">
        <is>
          <t>defusedxml</t>
        </is>
      </c>
      <c r="F19509">
        <f>=0.6.0</f>
        <v/>
      </c>
      <c r="G19509" t="inlineStr">
        <is>
          <t>defusedxml</t>
        </is>
      </c>
      <c r="H19509">
        <f>=0.6.0</f>
        <v/>
      </c>
    </row>
    <row r="19510">
      <c r="A19510" t="inlineStr">
        <is>
          <t>saleor</t>
        </is>
      </c>
      <c r="B19510" t="inlineStr">
        <is>
          <t>3b31391b92b184b591ef4e85ff6a59cd52cdad98</t>
        </is>
      </c>
      <c r="C19510" t="inlineStr">
        <is>
          <t>2020-11-04 07:40:03+00:00</t>
        </is>
      </c>
      <c r="D19510" t="inlineStr">
        <is>
          <t>verchange</t>
        </is>
      </c>
      <c r="E19510" t="inlineStr">
        <is>
          <t>sqlparse</t>
        </is>
      </c>
      <c r="F19510">
        <f>=0.3.1</f>
        <v/>
      </c>
      <c r="G19510" t="inlineStr">
        <is>
          <t>sqlparse</t>
        </is>
      </c>
      <c r="H19510">
        <f>=0.3.1</f>
        <v/>
      </c>
    </row>
    <row r="19511">
      <c r="A19511" t="inlineStr">
        <is>
          <t>saleor</t>
        </is>
      </c>
      <c r="B19511" t="inlineStr">
        <is>
          <t>3b31391b92b184b591ef4e85ff6a59cd52cdad98</t>
        </is>
      </c>
      <c r="C19511" t="inlineStr">
        <is>
          <t>2020-11-04 07:40:03+00:00</t>
        </is>
      </c>
      <c r="D19511" t="inlineStr">
        <is>
          <t>verchange</t>
        </is>
      </c>
      <c r="E19511" t="inlineStr">
        <is>
          <t>stripe</t>
        </is>
      </c>
      <c r="F19511">
        <f>=2.55.0</f>
        <v/>
      </c>
      <c r="G19511" t="inlineStr">
        <is>
          <t>stripe</t>
        </is>
      </c>
      <c r="H19511">
        <f>=2.48.0</f>
        <v/>
      </c>
    </row>
    <row r="19512">
      <c r="A19512" t="inlineStr">
        <is>
          <t>saleor</t>
        </is>
      </c>
      <c r="B19512" t="inlineStr">
        <is>
          <t>3b31391b92b184b591ef4e85ff6a59cd52cdad98</t>
        </is>
      </c>
      <c r="C19512" t="inlineStr">
        <is>
          <t>2020-11-04 07:40:03+00:00</t>
        </is>
      </c>
      <c r="D19512" t="inlineStr">
        <is>
          <t>verchange</t>
        </is>
      </c>
      <c r="E19512" t="inlineStr">
        <is>
          <t>psycopg2-binary</t>
        </is>
      </c>
      <c r="F19512">
        <f>=2.8.6</f>
        <v/>
      </c>
      <c r="G19512" t="inlineStr">
        <is>
          <t>psycopg2-binary</t>
        </is>
      </c>
      <c r="H19512">
        <f>=2.8.5</f>
        <v/>
      </c>
    </row>
    <row r="19513">
      <c r="A19513" t="inlineStr">
        <is>
          <t>saleor</t>
        </is>
      </c>
      <c r="B19513" t="inlineStr">
        <is>
          <t>3b31391b92b184b591ef4e85ff6a59cd52cdad98</t>
        </is>
      </c>
      <c r="C19513" t="inlineStr">
        <is>
          <t>2020-11-04 07:40:03+00:00</t>
        </is>
      </c>
      <c r="D19513" t="inlineStr">
        <is>
          <t>verchange</t>
        </is>
      </c>
      <c r="E19513" t="inlineStr">
        <is>
          <t>tornado</t>
        </is>
      </c>
      <c r="F19513">
        <f>=6.0.4</f>
        <v/>
      </c>
      <c r="G19513" t="inlineStr">
        <is>
          <t>tornado</t>
        </is>
      </c>
      <c r="H19513">
        <f>=6.0.4</f>
        <v/>
      </c>
    </row>
    <row r="19514">
      <c r="A19514" t="inlineStr">
        <is>
          <t>saleor</t>
        </is>
      </c>
      <c r="B19514" t="inlineStr">
        <is>
          <t>3b31391b92b184b591ef4e85ff6a59cd52cdad98</t>
        </is>
      </c>
      <c r="C19514" t="inlineStr">
        <is>
          <t>2020-11-04 07:40:03+00:00</t>
        </is>
      </c>
      <c r="D19514" t="inlineStr">
        <is>
          <t>verchange</t>
        </is>
      </c>
      <c r="E19514" t="inlineStr">
        <is>
          <t>html5lib</t>
        </is>
      </c>
      <c r="F19514">
        <f>=1.1</f>
        <v/>
      </c>
      <c r="G19514" t="inlineStr">
        <is>
          <t>html5lib</t>
        </is>
      </c>
      <c r="H19514">
        <f>=1.0.1</f>
        <v/>
      </c>
    </row>
    <row r="19515">
      <c r="A19515" t="inlineStr">
        <is>
          <t>saleor</t>
        </is>
      </c>
      <c r="B19515" t="inlineStr">
        <is>
          <t>3b31391b92b184b591ef4e85ff6a59cd52cdad98</t>
        </is>
      </c>
      <c r="C19515" t="inlineStr">
        <is>
          <t>2020-11-04 07:40:03+00:00</t>
        </is>
      </c>
      <c r="D19515" t="inlineStr">
        <is>
          <t>verchange</t>
        </is>
      </c>
      <c r="E19515" t="inlineStr">
        <is>
          <t>pyasn1-modules</t>
        </is>
      </c>
      <c r="F19515">
        <f>=0.2.8</f>
        <v/>
      </c>
      <c r="G19515" t="inlineStr">
        <is>
          <t>pyasn1-modules</t>
        </is>
      </c>
      <c r="H19515">
        <f>=0.2.8</f>
        <v/>
      </c>
    </row>
    <row r="19516">
      <c r="A19516" t="inlineStr">
        <is>
          <t>saleor</t>
        </is>
      </c>
      <c r="B19516" t="inlineStr">
        <is>
          <t>3b31391b92b184b591ef4e85ff6a59cd52cdad98</t>
        </is>
      </c>
      <c r="C19516" t="inlineStr">
        <is>
          <t>2020-11-04 07:40:03+00:00</t>
        </is>
      </c>
      <c r="D19516" t="inlineStr">
        <is>
          <t>verchange</t>
        </is>
      </c>
      <c r="E19516" t="inlineStr">
        <is>
          <t>mpmath</t>
        </is>
      </c>
      <c r="F19516">
        <f>=1.1.0</f>
        <v/>
      </c>
      <c r="G19516" t="inlineStr">
        <is>
          <t>mpmath</t>
        </is>
      </c>
      <c r="H19516">
        <f>=1.1.0</f>
        <v/>
      </c>
    </row>
    <row r="19517">
      <c r="A19517" t="inlineStr">
        <is>
          <t>saleor</t>
        </is>
      </c>
      <c r="B19517" t="inlineStr">
        <is>
          <t>3b31391b92b184b591ef4e85ff6a59cd52cdad98</t>
        </is>
      </c>
      <c r="C19517" t="inlineStr">
        <is>
          <t>2020-11-04 07:40:03+00:00</t>
        </is>
      </c>
      <c r="D19517" t="inlineStr">
        <is>
          <t>verchange</t>
        </is>
      </c>
      <c r="E19517" t="inlineStr">
        <is>
          <t>django-js-asset</t>
        </is>
      </c>
      <c r="F19517">
        <f>=1.2.2</f>
        <v/>
      </c>
      <c r="G19517" t="inlineStr">
        <is>
          <t>django-js-asset</t>
        </is>
      </c>
      <c r="H19517">
        <f>=1.2.2</f>
        <v/>
      </c>
    </row>
    <row r="19518">
      <c r="A19518" t="inlineStr">
        <is>
          <t>saleor</t>
        </is>
      </c>
      <c r="B19518" t="inlineStr">
        <is>
          <t>3b31391b92b184b591ef4e85ff6a59cd52cdad98</t>
        </is>
      </c>
      <c r="C19518" t="inlineStr">
        <is>
          <t>2020-11-04 07:40:03+00:00</t>
        </is>
      </c>
      <c r="D19518" t="inlineStr">
        <is>
          <t>verchange</t>
        </is>
      </c>
      <c r="E19518" t="inlineStr">
        <is>
          <t>google-cloud-storage</t>
        </is>
      </c>
      <c r="F19518">
        <f>=1.32.0</f>
        <v/>
      </c>
      <c r="G19518" t="inlineStr">
        <is>
          <t>google-cloud-storage</t>
        </is>
      </c>
      <c r="H19518">
        <f>=1.28.1</f>
        <v/>
      </c>
    </row>
    <row r="19519">
      <c r="A19519" t="inlineStr">
        <is>
          <t>saleor</t>
        </is>
      </c>
      <c r="B19519" t="inlineStr">
        <is>
          <t>3b31391b92b184b591ef4e85ff6a59cd52cdad98</t>
        </is>
      </c>
      <c r="C19519" t="inlineStr">
        <is>
          <t>2020-11-04 07:40:03+00:00</t>
        </is>
      </c>
      <c r="D19519" t="inlineStr">
        <is>
          <t>verchange</t>
        </is>
      </c>
      <c r="E19519" t="inlineStr">
        <is>
          <t>freezegun</t>
        </is>
      </c>
      <c r="F19519">
        <f>=0.3.15</f>
        <v/>
      </c>
      <c r="G19519" t="inlineStr">
        <is>
          <t>freezegun</t>
        </is>
      </c>
      <c r="H19519">
        <f>=0.3.15</f>
        <v/>
      </c>
    </row>
    <row r="19520">
      <c r="A19520" t="inlineStr">
        <is>
          <t>saleor</t>
        </is>
      </c>
      <c r="B19520" t="inlineStr">
        <is>
          <t>3b31391b92b184b591ef4e85ff6a59cd52cdad98</t>
        </is>
      </c>
      <c r="C19520" t="inlineStr">
        <is>
          <t>2020-11-04 07:40:03+00:00</t>
        </is>
      </c>
      <c r="D19520" t="inlineStr">
        <is>
          <t>verchange</t>
        </is>
      </c>
      <c r="E19520" t="inlineStr">
        <is>
          <t>google-i18n-address</t>
        </is>
      </c>
      <c r="F19520">
        <f>=2.4.0</f>
        <v/>
      </c>
      <c r="G19520" t="inlineStr">
        <is>
          <t>google-i18n-address</t>
        </is>
      </c>
      <c r="H19520">
        <f>=2.3.5</f>
        <v/>
      </c>
    </row>
    <row r="19521">
      <c r="A19521" t="inlineStr">
        <is>
          <t>saleor</t>
        </is>
      </c>
      <c r="B19521" t="inlineStr">
        <is>
          <t>3b31391b92b184b591ef4e85ff6a59cd52cdad98</t>
        </is>
      </c>
      <c r="C19521" t="inlineStr">
        <is>
          <t>2020-11-04 07:40:03+00:00</t>
        </is>
      </c>
      <c r="D19521" t="inlineStr">
        <is>
          <t>verchange</t>
        </is>
      </c>
      <c r="E19521" t="inlineStr">
        <is>
          <t>python-dateutil</t>
        </is>
      </c>
      <c r="F19521">
        <f>=2.8.1</f>
        <v/>
      </c>
      <c r="G19521" t="inlineStr">
        <is>
          <t>python-dateutil</t>
        </is>
      </c>
      <c r="H19521">
        <f>=2.8.1</f>
        <v/>
      </c>
    </row>
    <row r="19522">
      <c r="A19522" t="inlineStr">
        <is>
          <t>saleor</t>
        </is>
      </c>
      <c r="B19522" t="inlineStr">
        <is>
          <t>3b31391b92b184b591ef4e85ff6a59cd52cdad98</t>
        </is>
      </c>
      <c r="C19522" t="inlineStr">
        <is>
          <t>2020-11-04 07:40:03+00:00</t>
        </is>
      </c>
      <c r="D19522" t="inlineStr">
        <is>
          <t>verchange</t>
        </is>
      </c>
      <c r="E19522" t="inlineStr">
        <is>
          <t>rsa</t>
        </is>
      </c>
      <c r="F19522">
        <f>=4.6</f>
        <v/>
      </c>
      <c r="G19522" t="inlineStr">
        <is>
          <t>rsa</t>
        </is>
      </c>
      <c r="H19522">
        <f>=4.0</f>
        <v/>
      </c>
    </row>
    <row r="19523">
      <c r="A19523" t="inlineStr">
        <is>
          <t>saleor</t>
        </is>
      </c>
      <c r="B19523" t="inlineStr">
        <is>
          <t>3b31391b92b184b591ef4e85ff6a59cd52cdad98</t>
        </is>
      </c>
      <c r="C19523" t="inlineStr">
        <is>
          <t>2020-11-04 07:40:03+00:00</t>
        </is>
      </c>
      <c r="D19523" t="inlineStr">
        <is>
          <t>verchange</t>
        </is>
      </c>
      <c r="E19523" t="inlineStr">
        <is>
          <t>pyphen</t>
        </is>
      </c>
      <c r="F19523">
        <f>=0.9.5</f>
        <v/>
      </c>
      <c r="G19523" t="inlineStr">
        <is>
          <t>pyphen</t>
        </is>
      </c>
      <c r="H19523">
        <f>=0.9.5</f>
        <v/>
      </c>
    </row>
    <row r="19524">
      <c r="A19524" t="inlineStr">
        <is>
          <t>saleor</t>
        </is>
      </c>
      <c r="B19524" t="inlineStr">
        <is>
          <t>3b31391b92b184b591ef4e85ff6a59cd52cdad98</t>
        </is>
      </c>
      <c r="C19524" t="inlineStr">
        <is>
          <t>2020-11-04 07:40:03+00:00</t>
        </is>
      </c>
      <c r="D19524" t="inlineStr">
        <is>
          <t>verchange</t>
        </is>
      </c>
      <c r="E19524" t="inlineStr">
        <is>
          <t>boto3</t>
        </is>
      </c>
      <c r="F19524">
        <f>=1.16.9</f>
        <v/>
      </c>
      <c r="G19524" t="inlineStr">
        <is>
          <t>boto3</t>
        </is>
      </c>
      <c r="H19524">
        <f>=1.13.7</f>
        <v/>
      </c>
    </row>
    <row r="19525">
      <c r="A19525" t="inlineStr">
        <is>
          <t>saleor</t>
        </is>
      </c>
      <c r="B19525" t="inlineStr">
        <is>
          <t>3b31391b92b184b591ef4e85ff6a59cd52cdad98</t>
        </is>
      </c>
      <c r="C19525" t="inlineStr">
        <is>
          <t>2020-11-04 07:40:03+00:00</t>
        </is>
      </c>
      <c r="D19525" t="inlineStr">
        <is>
          <t>verchange</t>
        </is>
      </c>
      <c r="E19525" t="inlineStr">
        <is>
          <t>vine</t>
        </is>
      </c>
      <c r="F19525">
        <f>=5.0.0</f>
        <v/>
      </c>
      <c r="G19525" t="inlineStr">
        <is>
          <t>vine</t>
        </is>
      </c>
      <c r="H19525">
        <f>=1.3.0</f>
        <v/>
      </c>
    </row>
    <row r="19526">
      <c r="A19526" t="inlineStr">
        <is>
          <t>saleor</t>
        </is>
      </c>
      <c r="B19526" t="inlineStr">
        <is>
          <t>3b31391b92b184b591ef4e85ff6a59cd52cdad98</t>
        </is>
      </c>
      <c r="C19526" t="inlineStr">
        <is>
          <t>2020-11-04 07:40:03+00:00</t>
        </is>
      </c>
      <c r="D19526" t="inlineStr">
        <is>
          <t>verchange</t>
        </is>
      </c>
      <c r="E19526" t="inlineStr">
        <is>
          <t>django-prices</t>
        </is>
      </c>
      <c r="F19526">
        <f>=2.2.0</f>
        <v/>
      </c>
      <c r="G19526" t="inlineStr">
        <is>
          <t>django-prices</t>
        </is>
      </c>
      <c r="H19526">
        <f>=2.2.0</f>
        <v/>
      </c>
    </row>
    <row r="19527">
      <c r="A19527" t="inlineStr">
        <is>
          <t>saleor</t>
        </is>
      </c>
      <c r="B19527" t="inlineStr">
        <is>
          <t>3b31391b92b184b591ef4e85ff6a59cd52cdad98</t>
        </is>
      </c>
      <c r="C19527" t="inlineStr">
        <is>
          <t>2020-11-04 07:40:03+00:00</t>
        </is>
      </c>
      <c r="D19527" t="inlineStr">
        <is>
          <t>verchange</t>
        </is>
      </c>
      <c r="E19527" t="inlineStr">
        <is>
          <t>google-measurement-protocol</t>
        </is>
      </c>
      <c r="F19527">
        <f>=1.1.0</f>
        <v/>
      </c>
      <c r="G19527" t="inlineStr">
        <is>
          <t>google-measurement-protocol</t>
        </is>
      </c>
      <c r="H19527">
        <f>=1.0.0</f>
        <v/>
      </c>
    </row>
    <row r="19528">
      <c r="A19528" t="inlineStr">
        <is>
          <t>saleor</t>
        </is>
      </c>
      <c r="B19528" t="inlineStr">
        <is>
          <t>3b31391b92b184b591ef4e85ff6a59cd52cdad98</t>
        </is>
      </c>
      <c r="C19528" t="inlineStr">
        <is>
          <t>2020-11-04 07:40:03+00:00</t>
        </is>
      </c>
      <c r="D19528" t="inlineStr">
        <is>
          <t>verchange</t>
        </is>
      </c>
      <c r="E19528" t="inlineStr">
        <is>
          <t>billiard</t>
        </is>
      </c>
      <c r="F19528">
        <f>=3.6.3.0</f>
        <v/>
      </c>
      <c r="G19528" t="inlineStr">
        <is>
          <t>billiard</t>
        </is>
      </c>
      <c r="H19528">
        <f>=3.6.3.0</f>
        <v/>
      </c>
    </row>
    <row r="19529">
      <c r="A19529" t="inlineStr">
        <is>
          <t>saleor</t>
        </is>
      </c>
      <c r="B19529" t="inlineStr">
        <is>
          <t>3b31391b92b184b591ef4e85ff6a59cd52cdad98</t>
        </is>
      </c>
      <c r="C19529" t="inlineStr">
        <is>
          <t>2020-11-04 07:40:03+00:00</t>
        </is>
      </c>
      <c r="D19529" t="inlineStr">
        <is>
          <t>add</t>
        </is>
      </c>
      <c r="E19529" t="inlineStr">
        <is>
          <t>adyen</t>
        </is>
      </c>
      <c r="F19529">
        <f>=3.0.0</f>
        <v/>
      </c>
      <c r="G19529" t="inlineStr"/>
      <c r="H19529" t="inlineStr"/>
    </row>
    <row r="19530">
      <c r="A19530" t="inlineStr">
        <is>
          <t>saleor</t>
        </is>
      </c>
      <c r="B19530" t="inlineStr">
        <is>
          <t>3b31391b92b184b591ef4e85ff6a59cd52cdad98</t>
        </is>
      </c>
      <c r="C19530" t="inlineStr">
        <is>
          <t>2020-11-04 07:40:03+00:00</t>
        </is>
      </c>
      <c r="D19530" t="inlineStr">
        <is>
          <t>add</t>
        </is>
      </c>
      <c r="E19530" t="inlineStr">
        <is>
          <t>click-didyoumean</t>
        </is>
      </c>
      <c r="F19530">
        <f>=0.0.3</f>
        <v/>
      </c>
      <c r="G19530" t="inlineStr"/>
      <c r="H19530" t="inlineStr"/>
    </row>
    <row r="19531">
      <c r="A19531" t="inlineStr">
        <is>
          <t>saleor</t>
        </is>
      </c>
      <c r="B19531" t="inlineStr">
        <is>
          <t>3b31391b92b184b591ef4e85ff6a59cd52cdad98</t>
        </is>
      </c>
      <c r="C19531" t="inlineStr">
        <is>
          <t>2020-11-04 07:40:03+00:00</t>
        </is>
      </c>
      <c r="D19531" t="inlineStr">
        <is>
          <t>add</t>
        </is>
      </c>
      <c r="E19531" t="inlineStr">
        <is>
          <t>click-repl</t>
        </is>
      </c>
      <c r="F19531">
        <f>=0.1.6</f>
        <v/>
      </c>
      <c r="G19531" t="inlineStr"/>
      <c r="H19531" t="inlineStr"/>
    </row>
    <row r="19532">
      <c r="A19532" t="inlineStr">
        <is>
          <t>saleor</t>
        </is>
      </c>
      <c r="B19532" t="inlineStr">
        <is>
          <t>3b31391b92b184b591ef4e85ff6a59cd52cdad98</t>
        </is>
      </c>
      <c r="C19532" t="inlineStr">
        <is>
          <t>2020-11-04 07:40:03+00:00</t>
        </is>
      </c>
      <c r="D19532" t="inlineStr">
        <is>
          <t>add</t>
        </is>
      </c>
      <c r="E19532" t="inlineStr">
        <is>
          <t>click</t>
        </is>
      </c>
      <c r="F19532">
        <f>=7.1.2</f>
        <v/>
      </c>
      <c r="G19532" t="inlineStr"/>
      <c r="H19532" t="inlineStr"/>
    </row>
    <row r="19533">
      <c r="A19533" t="inlineStr">
        <is>
          <t>saleor</t>
        </is>
      </c>
      <c r="B19533" t="inlineStr">
        <is>
          <t>3b31391b92b184b591ef4e85ff6a59cd52cdad98</t>
        </is>
      </c>
      <c r="C19533" t="inlineStr">
        <is>
          <t>2020-11-04 07:40:03+00:00</t>
        </is>
      </c>
      <c r="D19533" t="inlineStr">
        <is>
          <t>add</t>
        </is>
      </c>
      <c r="E19533" t="inlineStr">
        <is>
          <t>colorama</t>
        </is>
      </c>
      <c r="F19533">
        <f>=0.4.3</f>
        <v/>
      </c>
      <c r="G19533" t="inlineStr"/>
      <c r="H19533" t="inlineStr"/>
    </row>
    <row r="19534">
      <c r="A19534" t="inlineStr">
        <is>
          <t>saleor</t>
        </is>
      </c>
      <c r="B19534" t="inlineStr">
        <is>
          <t>3b31391b92b184b591ef4e85ff6a59cd52cdad98</t>
        </is>
      </c>
      <c r="C19534" t="inlineStr">
        <is>
          <t>2020-11-04 07:40:03+00:00</t>
        </is>
      </c>
      <c r="D19534" t="inlineStr">
        <is>
          <t>add</t>
        </is>
      </c>
      <c r="E19534" t="inlineStr">
        <is>
          <t>django-redis</t>
        </is>
      </c>
      <c r="F19534">
        <f>=4.12.1</f>
        <v/>
      </c>
      <c r="G19534" t="inlineStr"/>
      <c r="H19534" t="inlineStr"/>
    </row>
    <row r="19535">
      <c r="A19535" t="inlineStr">
        <is>
          <t>saleor</t>
        </is>
      </c>
      <c r="B19535" t="inlineStr">
        <is>
          <t>3b31391b92b184b591ef4e85ff6a59cd52cdad98</t>
        </is>
      </c>
      <c r="C19535" t="inlineStr">
        <is>
          <t>2020-11-04 07:40:03+00:00</t>
        </is>
      </c>
      <c r="D19535" t="inlineStr">
        <is>
          <t>add</t>
        </is>
      </c>
      <c r="E19535" t="inlineStr">
        <is>
          <t>et-xmlfile</t>
        </is>
      </c>
      <c r="F19535">
        <f>=1.0.1</f>
        <v/>
      </c>
      <c r="G19535" t="inlineStr"/>
      <c r="H19535" t="inlineStr"/>
    </row>
    <row r="19536">
      <c r="A19536" t="inlineStr">
        <is>
          <t>saleor</t>
        </is>
      </c>
      <c r="B19536" t="inlineStr">
        <is>
          <t>3b31391b92b184b591ef4e85ff6a59cd52cdad98</t>
        </is>
      </c>
      <c r="C19536" t="inlineStr">
        <is>
          <t>2020-11-04 07:40:03+00:00</t>
        </is>
      </c>
      <c r="D19536" t="inlineStr">
        <is>
          <t>add</t>
        </is>
      </c>
      <c r="E19536" t="inlineStr">
        <is>
          <t>google-cloud-pubsub</t>
        </is>
      </c>
      <c r="F19536">
        <f>=2.1.0</f>
        <v/>
      </c>
      <c r="G19536" t="inlineStr"/>
      <c r="H19536" t="inlineStr"/>
    </row>
    <row r="19537">
      <c r="A19537" t="inlineStr">
        <is>
          <t>saleor</t>
        </is>
      </c>
      <c r="B19537" t="inlineStr">
        <is>
          <t>3b31391b92b184b591ef4e85ff6a59cd52cdad98</t>
        </is>
      </c>
      <c r="C19537" t="inlineStr">
        <is>
          <t>2020-11-04 07:40:03+00:00</t>
        </is>
      </c>
      <c r="D19537" t="inlineStr">
        <is>
          <t>add</t>
        </is>
      </c>
      <c r="E19537" t="inlineStr">
        <is>
          <t>google-crc32c</t>
        </is>
      </c>
      <c r="F19537">
        <f>=1.0.0</f>
        <v/>
      </c>
      <c r="G19537" t="inlineStr"/>
      <c r="H19537" t="inlineStr"/>
    </row>
    <row r="19538">
      <c r="A19538" t="inlineStr">
        <is>
          <t>saleor</t>
        </is>
      </c>
      <c r="B19538" t="inlineStr">
        <is>
          <t>3b31391b92b184b591ef4e85ff6a59cd52cdad98</t>
        </is>
      </c>
      <c r="C19538" t="inlineStr">
        <is>
          <t>2020-11-04 07:40:03+00:00</t>
        </is>
      </c>
      <c r="D19538" t="inlineStr">
        <is>
          <t>add</t>
        </is>
      </c>
      <c r="E19538" t="inlineStr">
        <is>
          <t>grpc-google-iam-v1</t>
        </is>
      </c>
      <c r="F19538">
        <f>=0.12.3</f>
        <v/>
      </c>
      <c r="G19538" t="inlineStr"/>
      <c r="H19538" t="inlineStr"/>
    </row>
    <row r="19539">
      <c r="A19539" t="inlineStr">
        <is>
          <t>saleor</t>
        </is>
      </c>
      <c r="B19539" t="inlineStr">
        <is>
          <t>3b31391b92b184b591ef4e85ff6a59cd52cdad98</t>
        </is>
      </c>
      <c r="C19539" t="inlineStr">
        <is>
          <t>2020-11-04 07:40:03+00:00</t>
        </is>
      </c>
      <c r="D19539" t="inlineStr">
        <is>
          <t>add</t>
        </is>
      </c>
      <c r="E19539" t="inlineStr">
        <is>
          <t>grpcio</t>
        </is>
      </c>
      <c r="F19539">
        <f>=1.31.0</f>
        <v/>
      </c>
      <c r="G19539" t="inlineStr"/>
      <c r="H19539" t="inlineStr"/>
    </row>
    <row r="19540">
      <c r="A19540" t="inlineStr">
        <is>
          <t>saleor</t>
        </is>
      </c>
      <c r="B19540" t="inlineStr">
        <is>
          <t>3b31391b92b184b591ef4e85ff6a59cd52cdad98</t>
        </is>
      </c>
      <c r="C19540" t="inlineStr">
        <is>
          <t>2020-11-04 07:40:03+00:00</t>
        </is>
      </c>
      <c r="D19540" t="inlineStr">
        <is>
          <t>add</t>
        </is>
      </c>
      <c r="E19540" t="inlineStr">
        <is>
          <t>gunicorn</t>
        </is>
      </c>
      <c r="F19540">
        <f>=20.0.4</f>
        <v/>
      </c>
      <c r="G19540" t="inlineStr"/>
      <c r="H19540" t="inlineStr"/>
    </row>
    <row r="19541">
      <c r="A19541" t="inlineStr">
        <is>
          <t>saleor</t>
        </is>
      </c>
      <c r="B19541" t="inlineStr">
        <is>
          <t>3b31391b92b184b591ef4e85ff6a59cd52cdad98</t>
        </is>
      </c>
      <c r="C19541" t="inlineStr">
        <is>
          <t>2020-11-04 07:40:03+00:00</t>
        </is>
      </c>
      <c r="D19541" t="inlineStr">
        <is>
          <t>add</t>
        </is>
      </c>
      <c r="E19541" t="inlineStr">
        <is>
          <t>h11</t>
        </is>
      </c>
      <c r="F19541">
        <f>=0.9.0</f>
        <v/>
      </c>
      <c r="G19541" t="inlineStr"/>
      <c r="H19541" t="inlineStr"/>
    </row>
    <row r="19542">
      <c r="A19542" t="inlineStr">
        <is>
          <t>saleor</t>
        </is>
      </c>
      <c r="B19542" t="inlineStr">
        <is>
          <t>3b31391b92b184b591ef4e85ff6a59cd52cdad98</t>
        </is>
      </c>
      <c r="C19542" t="inlineStr">
        <is>
          <t>2020-11-04 07:40:03+00:00</t>
        </is>
      </c>
      <c r="D19542" t="inlineStr">
        <is>
          <t>add</t>
        </is>
      </c>
      <c r="E19542" t="inlineStr">
        <is>
          <t>httptools</t>
        </is>
      </c>
      <c r="F19542">
        <f>=0.1.1</f>
        <v/>
      </c>
      <c r="G19542" t="inlineStr"/>
      <c r="H19542" t="inlineStr"/>
    </row>
    <row r="19543">
      <c r="A19543" t="inlineStr">
        <is>
          <t>saleor</t>
        </is>
      </c>
      <c r="B19543" t="inlineStr">
        <is>
          <t>3b31391b92b184b591ef4e85ff6a59cd52cdad98</t>
        </is>
      </c>
      <c r="C19543" t="inlineStr">
        <is>
          <t>2020-11-04 07:40:03+00:00</t>
        </is>
      </c>
      <c r="D19543" t="inlineStr">
        <is>
          <t>add</t>
        </is>
      </c>
      <c r="E19543" t="inlineStr">
        <is>
          <t>jdcal</t>
        </is>
      </c>
      <c r="F19543">
        <f>=1.4.1</f>
        <v/>
      </c>
      <c r="G19543" t="inlineStr"/>
      <c r="H19543" t="inlineStr"/>
    </row>
    <row r="19544">
      <c r="A19544" t="inlineStr">
        <is>
          <t>saleor</t>
        </is>
      </c>
      <c r="B19544" t="inlineStr">
        <is>
          <t>3b31391b92b184b591ef4e85ff6a59cd52cdad98</t>
        </is>
      </c>
      <c r="C19544" t="inlineStr">
        <is>
          <t>2020-11-04 07:40:03+00:00</t>
        </is>
      </c>
      <c r="D19544" t="inlineStr">
        <is>
          <t>add</t>
        </is>
      </c>
      <c r="E19544" t="inlineStr">
        <is>
          <t>libcst</t>
        </is>
      </c>
      <c r="F19544">
        <f>=0.3.10</f>
        <v/>
      </c>
      <c r="G19544" t="inlineStr"/>
      <c r="H19544" t="inlineStr"/>
    </row>
    <row r="19545">
      <c r="A19545" t="inlineStr">
        <is>
          <t>saleor</t>
        </is>
      </c>
      <c r="B19545" t="inlineStr">
        <is>
          <t>3b31391b92b184b591ef4e85ff6a59cd52cdad98</t>
        </is>
      </c>
      <c r="C19545" t="inlineStr">
        <is>
          <t>2020-11-04 07:40:03+00:00</t>
        </is>
      </c>
      <c r="D19545" t="inlineStr">
        <is>
          <t>add</t>
        </is>
      </c>
      <c r="E19545" t="inlineStr">
        <is>
          <t>mypy-extensions</t>
        </is>
      </c>
      <c r="F19545">
        <f>=0.4.3</f>
        <v/>
      </c>
      <c r="G19545" t="inlineStr"/>
      <c r="H19545" t="inlineStr"/>
    </row>
    <row r="19546">
      <c r="A19546" t="inlineStr">
        <is>
          <t>saleor</t>
        </is>
      </c>
      <c r="B19546" t="inlineStr">
        <is>
          <t>3b31391b92b184b591ef4e85ff6a59cd52cdad98</t>
        </is>
      </c>
      <c r="C19546" t="inlineStr">
        <is>
          <t>2020-11-04 07:40:03+00:00</t>
        </is>
      </c>
      <c r="D19546" t="inlineStr">
        <is>
          <t>add</t>
        </is>
      </c>
      <c r="E19546" t="inlineStr">
        <is>
          <t>openpyxl</t>
        </is>
      </c>
      <c r="F19546">
        <f>=3.0.5</f>
        <v/>
      </c>
      <c r="G19546" t="inlineStr"/>
      <c r="H19546" t="inlineStr"/>
    </row>
    <row r="19547">
      <c r="A19547" t="inlineStr">
        <is>
          <t>saleor</t>
        </is>
      </c>
      <c r="B19547" t="inlineStr">
        <is>
          <t>3b31391b92b184b591ef4e85ff6a59cd52cdad98</t>
        </is>
      </c>
      <c r="C19547" t="inlineStr">
        <is>
          <t>2020-11-04 07:40:03+00:00</t>
        </is>
      </c>
      <c r="D19547" t="inlineStr">
        <is>
          <t>add</t>
        </is>
      </c>
      <c r="E19547" t="inlineStr">
        <is>
          <t>petl</t>
        </is>
      </c>
      <c r="F19547">
        <f>=1.6.8</f>
        <v/>
      </c>
      <c r="G19547" t="inlineStr"/>
      <c r="H19547" t="inlineStr"/>
    </row>
    <row r="19548">
      <c r="A19548" t="inlineStr">
        <is>
          <t>saleor</t>
        </is>
      </c>
      <c r="B19548" t="inlineStr">
        <is>
          <t>3b31391b92b184b591ef4e85ff6a59cd52cdad98</t>
        </is>
      </c>
      <c r="C19548" t="inlineStr">
        <is>
          <t>2020-11-04 07:40:03+00:00</t>
        </is>
      </c>
      <c r="D19548" t="inlineStr">
        <is>
          <t>add</t>
        </is>
      </c>
      <c r="E19548" t="inlineStr">
        <is>
          <t>prompt-toolkit</t>
        </is>
      </c>
      <c r="F19548">
        <f>=3.0.7</f>
        <v/>
      </c>
      <c r="G19548" t="inlineStr"/>
      <c r="H19548" t="inlineStr"/>
    </row>
    <row r="19549">
      <c r="A19549" t="inlineStr">
        <is>
          <t>saleor</t>
        </is>
      </c>
      <c r="B19549" t="inlineStr">
        <is>
          <t>3b31391b92b184b591ef4e85ff6a59cd52cdad98</t>
        </is>
      </c>
      <c r="C19549" t="inlineStr">
        <is>
          <t>2020-11-04 07:40:03+00:00</t>
        </is>
      </c>
      <c r="D19549" t="inlineStr">
        <is>
          <t>add</t>
        </is>
      </c>
      <c r="E19549" t="inlineStr">
        <is>
          <t>proto-plus</t>
        </is>
      </c>
      <c r="F19549">
        <f>=1.9.1</f>
        <v/>
      </c>
      <c r="G19549" t="inlineStr"/>
      <c r="H19549" t="inlineStr"/>
    </row>
    <row r="19550">
      <c r="A19550" t="inlineStr">
        <is>
          <t>saleor</t>
        </is>
      </c>
      <c r="B19550" t="inlineStr">
        <is>
          <t>3b31391b92b184b591ef4e85ff6a59cd52cdad98</t>
        </is>
      </c>
      <c r="C19550" t="inlineStr">
        <is>
          <t>2020-11-04 07:40:03+00:00</t>
        </is>
      </c>
      <c r="D19550" t="inlineStr">
        <is>
          <t>add</t>
        </is>
      </c>
      <c r="E19550" t="inlineStr">
        <is>
          <t>python-dotenv</t>
        </is>
      </c>
      <c r="F19550">
        <f>=0.14.0</f>
        <v/>
      </c>
      <c r="G19550" t="inlineStr"/>
      <c r="H19550" t="inlineStr"/>
    </row>
    <row r="19551">
      <c r="A19551" t="inlineStr">
        <is>
          <t>saleor</t>
        </is>
      </c>
      <c r="B19551" t="inlineStr">
        <is>
          <t>3b31391b92b184b591ef4e85ff6a59cd52cdad98</t>
        </is>
      </c>
      <c r="C19551" t="inlineStr">
        <is>
          <t>2020-11-04 07:40:03+00:00</t>
        </is>
      </c>
      <c r="D19551" t="inlineStr">
        <is>
          <t>add</t>
        </is>
      </c>
      <c r="E19551" t="inlineStr">
        <is>
          <t>python-json-logger</t>
        </is>
      </c>
      <c r="F19551">
        <f>=2.0.1</f>
        <v/>
      </c>
      <c r="G19551" t="inlineStr"/>
      <c r="H19551" t="inlineStr"/>
    </row>
    <row r="19552">
      <c r="A19552" t="inlineStr">
        <is>
          <t>saleor</t>
        </is>
      </c>
      <c r="B19552" t="inlineStr">
        <is>
          <t>3b31391b92b184b591ef4e85ff6a59cd52cdad98</t>
        </is>
      </c>
      <c r="C19552" t="inlineStr">
        <is>
          <t>2020-11-04 07:40:03+00:00</t>
        </is>
      </c>
      <c r="D19552" t="inlineStr">
        <is>
          <t>add</t>
        </is>
      </c>
      <c r="E19552" t="inlineStr">
        <is>
          <t>pytimeparse</t>
        </is>
      </c>
      <c r="F19552">
        <f>=1.1.8</f>
        <v/>
      </c>
      <c r="G19552" t="inlineStr"/>
      <c r="H19552" t="inlineStr"/>
    </row>
    <row r="19553">
      <c r="A19553" t="inlineStr">
        <is>
          <t>saleor</t>
        </is>
      </c>
      <c r="B19553" t="inlineStr">
        <is>
          <t>3b31391b92b184b591ef4e85ff6a59cd52cdad98</t>
        </is>
      </c>
      <c r="C19553" t="inlineStr">
        <is>
          <t>2020-11-04 07:40:03+00:00</t>
        </is>
      </c>
      <c r="D19553" t="inlineStr">
        <is>
          <t>add</t>
        </is>
      </c>
      <c r="E19553" t="inlineStr">
        <is>
          <t>pyyaml</t>
        </is>
      </c>
      <c r="F19553">
        <f>=5.3.1</f>
        <v/>
      </c>
      <c r="G19553" t="inlineStr"/>
      <c r="H19553" t="inlineStr"/>
    </row>
    <row r="19554">
      <c r="A19554" t="inlineStr">
        <is>
          <t>saleor</t>
        </is>
      </c>
      <c r="B19554" t="inlineStr">
        <is>
          <t>3b31391b92b184b591ef4e85ff6a59cd52cdad98</t>
        </is>
      </c>
      <c r="C19554" t="inlineStr">
        <is>
          <t>2020-11-04 07:40:03+00:00</t>
        </is>
      </c>
      <c r="D19554" t="inlineStr">
        <is>
          <t>add</t>
        </is>
      </c>
      <c r="E19554" t="inlineStr">
        <is>
          <t>typing-extensions</t>
        </is>
      </c>
      <c r="F19554">
        <f>=3.7.4.3</f>
        <v/>
      </c>
      <c r="G19554" t="inlineStr"/>
      <c r="H19554" t="inlineStr"/>
    </row>
    <row r="19555">
      <c r="A19555" t="inlineStr">
        <is>
          <t>saleor</t>
        </is>
      </c>
      <c r="B19555" t="inlineStr">
        <is>
          <t>3b31391b92b184b591ef4e85ff6a59cd52cdad98</t>
        </is>
      </c>
      <c r="C19555" t="inlineStr">
        <is>
          <t>2020-11-04 07:40:03+00:00</t>
        </is>
      </c>
      <c r="D19555" t="inlineStr">
        <is>
          <t>add</t>
        </is>
      </c>
      <c r="E19555" t="inlineStr">
        <is>
          <t>typing-inspect</t>
        </is>
      </c>
      <c r="F19555">
        <f>=0.6.0</f>
        <v/>
      </c>
      <c r="G19555" t="inlineStr"/>
      <c r="H19555" t="inlineStr"/>
    </row>
    <row r="19556">
      <c r="A19556" t="inlineStr">
        <is>
          <t>saleor</t>
        </is>
      </c>
      <c r="B19556" t="inlineStr">
        <is>
          <t>3b31391b92b184b591ef4e85ff6a59cd52cdad98</t>
        </is>
      </c>
      <c r="C19556" t="inlineStr">
        <is>
          <t>2020-11-04 07:40:03+00:00</t>
        </is>
      </c>
      <c r="D19556" t="inlineStr">
        <is>
          <t>add</t>
        </is>
      </c>
      <c r="E19556" t="inlineStr">
        <is>
          <t>unidecode</t>
        </is>
      </c>
      <c r="F19556">
        <f>=1.1.1</f>
        <v/>
      </c>
      <c r="G19556" t="inlineStr"/>
      <c r="H19556" t="inlineStr"/>
    </row>
    <row r="19557">
      <c r="A19557" t="inlineStr">
        <is>
          <t>saleor</t>
        </is>
      </c>
      <c r="B19557" t="inlineStr">
        <is>
          <t>3b31391b92b184b591ef4e85ff6a59cd52cdad98</t>
        </is>
      </c>
      <c r="C19557" t="inlineStr">
        <is>
          <t>2020-11-04 07:40:03+00:00</t>
        </is>
      </c>
      <c r="D19557" t="inlineStr">
        <is>
          <t>add</t>
        </is>
      </c>
      <c r="E19557" t="inlineStr">
        <is>
          <t>uvicorn</t>
        </is>
      </c>
      <c r="F19557">
        <f>=0.12.2</f>
        <v/>
      </c>
      <c r="G19557" t="inlineStr"/>
      <c r="H19557" t="inlineStr"/>
    </row>
    <row r="19558">
      <c r="A19558" t="inlineStr">
        <is>
          <t>saleor</t>
        </is>
      </c>
      <c r="B19558" t="inlineStr">
        <is>
          <t>3b31391b92b184b591ef4e85ff6a59cd52cdad98</t>
        </is>
      </c>
      <c r="C19558" t="inlineStr">
        <is>
          <t>2020-11-04 07:40:03+00:00</t>
        </is>
      </c>
      <c r="D19558" t="inlineStr">
        <is>
          <t>add</t>
        </is>
      </c>
      <c r="E19558" t="inlineStr">
        <is>
          <t>uvloop</t>
        </is>
      </c>
      <c r="F19558">
        <f>=0.14.0</f>
        <v/>
      </c>
      <c r="G19558" t="inlineStr"/>
      <c r="H19558" t="inlineStr"/>
    </row>
    <row r="19559">
      <c r="A19559" t="inlineStr">
        <is>
          <t>saleor</t>
        </is>
      </c>
      <c r="B19559" t="inlineStr">
        <is>
          <t>3b31391b92b184b591ef4e85ff6a59cd52cdad98</t>
        </is>
      </c>
      <c r="C19559" t="inlineStr">
        <is>
          <t>2020-11-04 07:40:03+00:00</t>
        </is>
      </c>
      <c r="D19559" t="inlineStr">
        <is>
          <t>add</t>
        </is>
      </c>
      <c r="E19559" t="inlineStr">
        <is>
          <t>watchgod</t>
        </is>
      </c>
      <c r="F19559">
        <f>=0.6</f>
        <v/>
      </c>
      <c r="G19559" t="inlineStr"/>
      <c r="H19559" t="inlineStr"/>
    </row>
    <row r="19560">
      <c r="A19560" t="inlineStr">
        <is>
          <t>saleor</t>
        </is>
      </c>
      <c r="B19560" t="inlineStr">
        <is>
          <t>3b31391b92b184b591ef4e85ff6a59cd52cdad98</t>
        </is>
      </c>
      <c r="C19560" t="inlineStr">
        <is>
          <t>2020-11-04 07:40:03+00:00</t>
        </is>
      </c>
      <c r="D19560" t="inlineStr">
        <is>
          <t>add</t>
        </is>
      </c>
      <c r="E19560" t="inlineStr">
        <is>
          <t>wcwidth</t>
        </is>
      </c>
      <c r="F19560">
        <f>=0.2.5</f>
        <v/>
      </c>
      <c r="G19560" t="inlineStr"/>
      <c r="H19560" t="inlineStr"/>
    </row>
    <row r="19561">
      <c r="A19561" t="inlineStr">
        <is>
          <t>saleor</t>
        </is>
      </c>
      <c r="B19561" t="inlineStr">
        <is>
          <t>3b31391b92b184b591ef4e85ff6a59cd52cdad98</t>
        </is>
      </c>
      <c r="C19561" t="inlineStr">
        <is>
          <t>2020-11-04 07:40:03+00:00</t>
        </is>
      </c>
      <c r="D19561" t="inlineStr">
        <is>
          <t>add</t>
        </is>
      </c>
      <c r="E19561" t="inlineStr">
        <is>
          <t>websockets</t>
        </is>
      </c>
      <c r="F19561">
        <f>=8.1</f>
        <v/>
      </c>
      <c r="G19561" t="inlineStr"/>
      <c r="H19561" t="inlineStr"/>
    </row>
    <row r="19562">
      <c r="A19562" t="inlineStr">
        <is>
          <t>saleor</t>
        </is>
      </c>
      <c r="B19562" t="inlineStr">
        <is>
          <t>3b31391b92b184b591ef4e85ff6a59cd52cdad98</t>
        </is>
      </c>
      <c r="C19562" t="inlineStr">
        <is>
          <t>2020-11-04 07:40:03+00:00</t>
        </is>
      </c>
      <c r="D19562" t="inlineStr">
        <is>
          <t>rem</t>
        </is>
      </c>
      <c r="E19562" t="inlineStr"/>
      <c r="F19562" t="inlineStr"/>
      <c r="G19562" t="inlineStr">
        <is>
          <t>django-graphql-jwt</t>
        </is>
      </c>
      <c r="H19562">
        <f>=0.3.0</f>
        <v/>
      </c>
    </row>
    <row r="19563">
      <c r="A19563" t="inlineStr">
        <is>
          <t>saleor</t>
        </is>
      </c>
      <c r="B19563" t="inlineStr">
        <is>
          <t>3b31391b92b184b591ef4e85ff6a59cd52cdad98</t>
        </is>
      </c>
      <c r="C19563" t="inlineStr">
        <is>
          <t>2020-11-04 07:40:03+00:00</t>
        </is>
      </c>
      <c r="D19563" t="inlineStr">
        <is>
          <t>rem</t>
        </is>
      </c>
      <c r="E19563" t="inlineStr"/>
      <c r="F19563" t="inlineStr"/>
      <c r="G19563" t="inlineStr">
        <is>
          <t>docutils</t>
        </is>
      </c>
      <c r="H19563">
        <f>=0.15.2</f>
        <v/>
      </c>
    </row>
    <row r="19564">
      <c r="A19564" t="inlineStr">
        <is>
          <t>saleor</t>
        </is>
      </c>
      <c r="B19564" t="inlineStr">
        <is>
          <t>3b31391b92b184b591ef4e85ff6a59cd52cdad98</t>
        </is>
      </c>
      <c r="C19564" t="inlineStr">
        <is>
          <t>2020-11-04 07:40:03+00:00</t>
        </is>
      </c>
      <c r="D19564" t="inlineStr">
        <is>
          <t>rem</t>
        </is>
      </c>
      <c r="E19564" t="inlineStr"/>
      <c r="F19564" t="inlineStr"/>
      <c r="G19564" t="inlineStr">
        <is>
          <t>typing</t>
        </is>
      </c>
      <c r="H19564">
        <f>=3.7.4.1</f>
        <v/>
      </c>
    </row>
    <row r="19565">
      <c r="A19565" t="inlineStr">
        <is>
          <t>saleor</t>
        </is>
      </c>
      <c r="B19565" t="inlineStr">
        <is>
          <t>3b31391b92b184b591ef4e85ff6a59cd52cdad98</t>
        </is>
      </c>
      <c r="C19565" t="inlineStr">
        <is>
          <t>2020-11-04 07:40:03+00:00</t>
        </is>
      </c>
      <c r="D19565" t="inlineStr">
        <is>
          <t>rem</t>
        </is>
      </c>
      <c r="E19565" t="inlineStr"/>
      <c r="F19565" t="inlineStr"/>
      <c r="G19565" t="inlineStr">
        <is>
          <t>uwsgi</t>
        </is>
      </c>
      <c r="H19565">
        <f>=2.0.18</f>
        <v/>
      </c>
    </row>
    <row r="19566">
      <c r="A19566" t="inlineStr">
        <is>
          <t>saleor</t>
        </is>
      </c>
      <c r="B19566" t="inlineStr">
        <is>
          <t>2a6cf9bbc7921f5d5f3123f1c0a05e27035838c2</t>
        </is>
      </c>
      <c r="C19566" t="inlineStr">
        <is>
          <t>2021-01-21 09:58:52+00:00</t>
        </is>
      </c>
      <c r="D19566" t="inlineStr">
        <is>
          <t>add</t>
        </is>
      </c>
      <c r="E19566" t="inlineStr">
        <is>
          <t>authorizenet</t>
        </is>
      </c>
      <c r="F19566">
        <f>=1.1.3</f>
        <v/>
      </c>
      <c r="G19566" t="inlineStr"/>
      <c r="H19566" t="inlineStr"/>
    </row>
    <row r="19567">
      <c r="A19567" t="inlineStr">
        <is>
          <t>in-toto</t>
        </is>
      </c>
      <c r="B19567" t="inlineStr">
        <is>
          <t>5a60c88227b5db4cce965fca7c541913b9d9248d</t>
        </is>
      </c>
      <c r="C19567" t="inlineStr">
        <is>
          <t>2018-01-19 17:46:44+00:00</t>
        </is>
      </c>
      <c r="D19567" t="inlineStr">
        <is>
          <t>verchange</t>
        </is>
      </c>
      <c r="E19567" t="inlineStr">
        <is>
          <t>securesystemslib</t>
        </is>
      </c>
      <c r="F19567">
        <f>=0.10.9</f>
        <v/>
      </c>
      <c r="G19567" t="inlineStr">
        <is>
          <t>securesystemslib</t>
        </is>
      </c>
      <c r="H19567">
        <f>=0.10.8</f>
        <v/>
      </c>
    </row>
    <row r="19568">
      <c r="A19568" t="inlineStr">
        <is>
          <t>in-toto</t>
        </is>
      </c>
      <c r="B19568" t="inlineStr">
        <is>
          <t>5a60c88227b5db4cce965fca7c541913b9d9248d</t>
        </is>
      </c>
      <c r="C19568" t="inlineStr">
        <is>
          <t>2018-01-19 17:46:44+00:00</t>
        </is>
      </c>
      <c r="D19568" t="inlineStr">
        <is>
          <t>add</t>
        </is>
      </c>
      <c r="E19568" t="inlineStr">
        <is>
          <t>cryptography</t>
        </is>
      </c>
      <c r="F19568" t="inlineStr"/>
      <c r="G19568" t="inlineStr"/>
      <c r="H19568" t="inlineStr"/>
    </row>
    <row r="19569">
      <c r="A19569" t="inlineStr">
        <is>
          <t>in-toto</t>
        </is>
      </c>
      <c r="B19569" t="inlineStr">
        <is>
          <t>5a60c88227b5db4cce965fca7c541913b9d9248d</t>
        </is>
      </c>
      <c r="C19569" t="inlineStr">
        <is>
          <t>2018-01-19 17:46:44+00:00</t>
        </is>
      </c>
      <c r="D19569" t="inlineStr">
        <is>
          <t>add</t>
        </is>
      </c>
      <c r="E19569" t="inlineStr">
        <is>
          <t>six</t>
        </is>
      </c>
      <c r="F19569" t="inlineStr"/>
      <c r="G19569" t="inlineStr"/>
      <c r="H19569" t="inlineStr"/>
    </row>
    <row r="19570">
      <c r="A19570" t="inlineStr">
        <is>
          <t>in-toto</t>
        </is>
      </c>
      <c r="B19570" t="inlineStr">
        <is>
          <t>5a60c88227b5db4cce965fca7c541913b9d9248d</t>
        </is>
      </c>
      <c r="C19570" t="inlineStr">
        <is>
          <t>2018-01-19 17:46:44+00:00</t>
        </is>
      </c>
      <c r="D19570" t="inlineStr">
        <is>
          <t>rem</t>
        </is>
      </c>
      <c r="E19570" t="inlineStr"/>
      <c r="F19570" t="inlineStr"/>
      <c r="G19570" t="inlineStr">
        <is>
          <t>canonicaljson</t>
        </is>
      </c>
      <c r="H19570" t="inlineStr"/>
    </row>
    <row r="19571">
      <c r="A19571" t="inlineStr">
        <is>
          <t>in-toto</t>
        </is>
      </c>
      <c r="B19571" t="inlineStr">
        <is>
          <t>5c8e0cd231efe9e7cf8e88631dc7ee2b3ddc7d0d</t>
        </is>
      </c>
      <c r="C19571" t="inlineStr">
        <is>
          <t>2018-03-30 20:44:42+00:00</t>
        </is>
      </c>
      <c r="D19571" t="inlineStr">
        <is>
          <t>verchange</t>
        </is>
      </c>
      <c r="E19571" t="inlineStr">
        <is>
          <t>six</t>
        </is>
      </c>
      <c r="F19571" t="inlineStr"/>
      <c r="G19571" t="inlineStr">
        <is>
          <t>six</t>
        </is>
      </c>
      <c r="H19571" t="inlineStr"/>
    </row>
    <row r="19572">
      <c r="A19572" t="inlineStr">
        <is>
          <t>in-toto</t>
        </is>
      </c>
      <c r="B19572" t="inlineStr">
        <is>
          <t>5c8e0cd231efe9e7cf8e88631dc7ee2b3ddc7d0d</t>
        </is>
      </c>
      <c r="C19572" t="inlineStr">
        <is>
          <t>2018-03-30 20:44:42+00:00</t>
        </is>
      </c>
      <c r="D19572" t="inlineStr">
        <is>
          <t>verchange</t>
        </is>
      </c>
      <c r="E19572" t="inlineStr">
        <is>
          <t>securesystemslib</t>
        </is>
      </c>
      <c r="F19572" t="inlineStr">
        <is>
          <t>&gt;=0.10.10</t>
        </is>
      </c>
      <c r="G19572" t="inlineStr">
        <is>
          <t>securesystemslib</t>
        </is>
      </c>
      <c r="H19572">
        <f>=0.10.9</f>
        <v/>
      </c>
    </row>
    <row r="19573">
      <c r="A19573" t="inlineStr">
        <is>
          <t>in-toto</t>
        </is>
      </c>
      <c r="B19573" t="inlineStr">
        <is>
          <t>5c8e0cd231efe9e7cf8e88631dc7ee2b3ddc7d0d</t>
        </is>
      </c>
      <c r="C19573" t="inlineStr">
        <is>
          <t>2018-03-30 20:44:42+00:00</t>
        </is>
      </c>
      <c r="D19573" t="inlineStr">
        <is>
          <t>rem</t>
        </is>
      </c>
      <c r="E19573" t="inlineStr"/>
      <c r="F19573" t="inlineStr"/>
      <c r="G19573" t="inlineStr">
        <is>
          <t>sphinx</t>
        </is>
      </c>
      <c r="H19573" t="inlineStr"/>
    </row>
    <row r="19574">
      <c r="A19574" t="inlineStr">
        <is>
          <t>in-toto</t>
        </is>
      </c>
      <c r="B19574" t="inlineStr">
        <is>
          <t>b19ba7296f2261c4d8def6486e431fa00100e3f4</t>
        </is>
      </c>
      <c r="C19574" t="inlineStr">
        <is>
          <t>2018-10-09 16:42:09+00:00</t>
        </is>
      </c>
      <c r="D19574" t="inlineStr">
        <is>
          <t>verchange</t>
        </is>
      </c>
      <c r="E19574" t="inlineStr">
        <is>
          <t>securesystemslib</t>
        </is>
      </c>
      <c r="F19574" t="inlineStr">
        <is>
          <t>&gt;=0.11.2</t>
        </is>
      </c>
      <c r="G19574" t="inlineStr">
        <is>
          <t>securesystemslib</t>
        </is>
      </c>
      <c r="H19574" t="inlineStr">
        <is>
          <t>&gt;=0.10.10</t>
        </is>
      </c>
    </row>
    <row r="19575">
      <c r="A19575" t="inlineStr">
        <is>
          <t>in-toto</t>
        </is>
      </c>
      <c r="B19575" t="inlineStr">
        <is>
          <t>b19ba7296f2261c4d8def6486e431fa00100e3f4</t>
        </is>
      </c>
      <c r="C19575" t="inlineStr">
        <is>
          <t>2018-10-09 16:42:09+00:00</t>
        </is>
      </c>
      <c r="D19575" t="inlineStr">
        <is>
          <t>add</t>
        </is>
      </c>
      <c r="E19575" t="inlineStr">
        <is>
          <t>pathspec</t>
        </is>
      </c>
      <c r="F19575" t="inlineStr"/>
      <c r="G19575" t="inlineStr"/>
      <c r="H19575" t="inlineStr"/>
    </row>
    <row r="19576">
      <c r="A19576" t="inlineStr">
        <is>
          <t>in-toto</t>
        </is>
      </c>
      <c r="B19576" t="inlineStr">
        <is>
          <t>b19ba7296f2261c4d8def6486e431fa00100e3f4</t>
        </is>
      </c>
      <c r="C19576" t="inlineStr">
        <is>
          <t>2018-10-09 16:42:09+00:00</t>
        </is>
      </c>
      <c r="D19576" t="inlineStr">
        <is>
          <t>add</t>
        </is>
      </c>
      <c r="E19576" t="inlineStr">
        <is>
          <t>subprocess32</t>
        </is>
      </c>
      <c r="F19576" t="inlineStr"/>
      <c r="G19576" t="inlineStr"/>
      <c r="H19576" t="inlineStr"/>
    </row>
    <row r="19577">
      <c r="A19577" t="inlineStr">
        <is>
          <t>in-toto</t>
        </is>
      </c>
      <c r="B19577" t="inlineStr">
        <is>
          <t>b19ba7296f2261c4d8def6486e431fa00100e3f4</t>
        </is>
      </c>
      <c r="C19577" t="inlineStr">
        <is>
          <t>2018-10-09 16:42:09+00:00</t>
        </is>
      </c>
      <c r="D19577" t="inlineStr">
        <is>
          <t>rem</t>
        </is>
      </c>
      <c r="E19577" t="inlineStr"/>
      <c r="F19577" t="inlineStr"/>
      <c r="G19577" t="inlineStr">
        <is>
          <t>cryptography</t>
        </is>
      </c>
      <c r="H19577" t="inlineStr"/>
    </row>
    <row r="19578">
      <c r="A19578" t="inlineStr">
        <is>
          <t>in-toto</t>
        </is>
      </c>
      <c r="B19578" t="inlineStr">
        <is>
          <t>b19ba7296f2261c4d8def6486e431fa00100e3f4</t>
        </is>
      </c>
      <c r="C19578" t="inlineStr">
        <is>
          <t>2018-10-09 16:42:09+00:00</t>
        </is>
      </c>
      <c r="D19578" t="inlineStr">
        <is>
          <t>verchange</t>
        </is>
      </c>
      <c r="E19578" t="inlineStr">
        <is>
          <t>securesystemslib</t>
        </is>
      </c>
      <c r="F19578" t="inlineStr">
        <is>
          <t>&gt;=0.11.2</t>
        </is>
      </c>
      <c r="G19578" t="inlineStr">
        <is>
          <t>securesystemslib</t>
        </is>
      </c>
      <c r="H19578" t="inlineStr">
        <is>
          <t>&gt;=0.10.10</t>
        </is>
      </c>
    </row>
    <row r="19579">
      <c r="A19579" t="inlineStr">
        <is>
          <t>in-toto</t>
        </is>
      </c>
      <c r="B19579" t="inlineStr">
        <is>
          <t>b19ba7296f2261c4d8def6486e431fa00100e3f4</t>
        </is>
      </c>
      <c r="C19579" t="inlineStr">
        <is>
          <t>2018-10-09 16:42:09+00:00</t>
        </is>
      </c>
      <c r="D19579" t="inlineStr">
        <is>
          <t>add</t>
        </is>
      </c>
      <c r="E19579" t="inlineStr">
        <is>
          <t>pathspec</t>
        </is>
      </c>
      <c r="F19579" t="inlineStr"/>
      <c r="G19579" t="inlineStr"/>
      <c r="H19579" t="inlineStr"/>
    </row>
    <row r="19580">
      <c r="A19580" t="inlineStr">
        <is>
          <t>in-toto</t>
        </is>
      </c>
      <c r="B19580" t="inlineStr">
        <is>
          <t>b19ba7296f2261c4d8def6486e431fa00100e3f4</t>
        </is>
      </c>
      <c r="C19580" t="inlineStr">
        <is>
          <t>2018-10-09 16:42:09+00:00</t>
        </is>
      </c>
      <c r="D19580" t="inlineStr">
        <is>
          <t>add</t>
        </is>
      </c>
      <c r="E19580" t="inlineStr">
        <is>
          <t>subprocess32</t>
        </is>
      </c>
      <c r="F19580" t="inlineStr"/>
      <c r="G19580" t="inlineStr"/>
      <c r="H19580" t="inlineStr"/>
    </row>
    <row r="19581">
      <c r="A19581" t="inlineStr">
        <is>
          <t>in-toto</t>
        </is>
      </c>
      <c r="B19581" t="inlineStr">
        <is>
          <t>b19ba7296f2261c4d8def6486e431fa00100e3f4</t>
        </is>
      </c>
      <c r="C19581" t="inlineStr">
        <is>
          <t>2018-10-09 16:42:09+00:00</t>
        </is>
      </c>
      <c r="D19581" t="inlineStr">
        <is>
          <t>rem</t>
        </is>
      </c>
      <c r="E19581" t="inlineStr"/>
      <c r="F19581" t="inlineStr"/>
      <c r="G19581" t="inlineStr">
        <is>
          <t>cryptography</t>
        </is>
      </c>
      <c r="H19581" t="inlineStr"/>
    </row>
    <row r="19582">
      <c r="A19582" t="inlineStr">
        <is>
          <t>django-meta-mixin</t>
        </is>
      </c>
      <c r="B19582" t="inlineStr">
        <is>
          <t>8121c999846e58dc1c8a3285d2bfc8f1b7dcf481</t>
        </is>
      </c>
      <c r="C19582" t="inlineStr">
        <is>
          <t>2015-10-03 11:31:29+00:00</t>
        </is>
      </c>
      <c r="D19582" t="inlineStr">
        <is>
          <t>rem</t>
        </is>
      </c>
      <c r="E19582" t="inlineStr"/>
      <c r="F19582" t="inlineStr"/>
      <c r="G19582" t="inlineStr">
        <is>
          <t>wheel</t>
        </is>
      </c>
      <c r="H19582">
        <f>=0.22.0</f>
        <v/>
      </c>
    </row>
    <row r="19583">
      <c r="A19583" t="inlineStr">
        <is>
          <t>django-jsonfield</t>
        </is>
      </c>
      <c r="B19583" t="inlineStr">
        <is>
          <t>9a82d6fb95905390b7c715135d6fe0f97a757e35</t>
        </is>
      </c>
      <c r="C19583" t="inlineStr">
        <is>
          <t>2013-04-30 00:16:28+00:00</t>
        </is>
      </c>
      <c r="D19583" t="inlineStr">
        <is>
          <t>add</t>
        </is>
      </c>
      <c r="E19583" t="inlineStr">
        <is>
          <t>tox</t>
        </is>
      </c>
      <c r="F19583" t="inlineStr"/>
      <c r="G19583" t="inlineStr"/>
      <c r="H19583" t="inlineStr"/>
    </row>
    <row r="19584">
      <c r="A19584" t="inlineStr">
        <is>
          <t>django-jsonfield</t>
        </is>
      </c>
      <c r="B19584" t="inlineStr">
        <is>
          <t>511d74d96d82e6e3e643250ef5e2406e9c9e02dd</t>
        </is>
      </c>
      <c r="C19584" t="inlineStr">
        <is>
          <t>2014-07-06 06:37:56+00:00</t>
        </is>
      </c>
      <c r="D19584" t="inlineStr">
        <is>
          <t>verchange</t>
        </is>
      </c>
      <c r="E19584" t="inlineStr">
        <is>
          <t>tox</t>
        </is>
      </c>
      <c r="F19584" t="inlineStr"/>
      <c r="G19584" t="inlineStr">
        <is>
          <t>tox</t>
        </is>
      </c>
      <c r="H19584" t="inlineStr"/>
    </row>
    <row r="19585">
      <c r="A19585" t="inlineStr">
        <is>
          <t>django-jsonfield</t>
        </is>
      </c>
      <c r="B19585" t="inlineStr">
        <is>
          <t>511d74d96d82e6e3e643250ef5e2406e9c9e02dd</t>
        </is>
      </c>
      <c r="C19585" t="inlineStr">
        <is>
          <t>2014-07-06 06:37:56+00:00</t>
        </is>
      </c>
      <c r="D19585" t="inlineStr">
        <is>
          <t>add</t>
        </is>
      </c>
      <c r="E19585" t="inlineStr">
        <is>
          <t>coverage</t>
        </is>
      </c>
      <c r="F19585" t="inlineStr"/>
      <c r="G19585" t="inlineStr"/>
      <c r="H19585" t="inlineStr"/>
    </row>
    <row r="19586">
      <c r="A19586" t="inlineStr">
        <is>
          <t>django-jsonfield</t>
        </is>
      </c>
      <c r="B19586" t="inlineStr">
        <is>
          <t>a3004dbe34d3ee17f5691734d12995da59f00b14</t>
        </is>
      </c>
      <c r="C19586" t="inlineStr">
        <is>
          <t>2015-07-27 07:09:04+00:00</t>
        </is>
      </c>
      <c r="D19586" t="inlineStr">
        <is>
          <t>verchange</t>
        </is>
      </c>
      <c r="E19586" t="inlineStr">
        <is>
          <t>tox</t>
        </is>
      </c>
      <c r="F19586" t="inlineStr">
        <is>
          <t>&gt;=1.8.1</t>
        </is>
      </c>
      <c r="G19586" t="inlineStr">
        <is>
          <t>tox</t>
        </is>
      </c>
      <c r="H19586" t="inlineStr"/>
    </row>
    <row r="19587">
      <c r="A19587" t="inlineStr">
        <is>
          <t>django-jsonfield</t>
        </is>
      </c>
      <c r="B19587" t="inlineStr">
        <is>
          <t>a3004dbe34d3ee17f5691734d12995da59f00b14</t>
        </is>
      </c>
      <c r="C19587" t="inlineStr">
        <is>
          <t>2015-07-27 07:09:04+00:00</t>
        </is>
      </c>
      <c r="D19587" t="inlineStr">
        <is>
          <t>add</t>
        </is>
      </c>
      <c r="E19587" t="inlineStr">
        <is>
          <t>detox</t>
        </is>
      </c>
      <c r="F19587" t="inlineStr"/>
      <c r="G19587" t="inlineStr"/>
      <c r="H19587" t="inlineStr"/>
    </row>
    <row r="19588">
      <c r="A19588" t="inlineStr">
        <is>
          <t>django-jsonfield</t>
        </is>
      </c>
      <c r="B19588" t="inlineStr">
        <is>
          <t>ba3749fc8fe0d6d1ecd9fd04536453ed21acfdd6</t>
        </is>
      </c>
      <c r="C19588" t="inlineStr">
        <is>
          <t>2016-07-21 01:24:43+00:00</t>
        </is>
      </c>
      <c r="D19588" t="inlineStr">
        <is>
          <t>rem</t>
        </is>
      </c>
      <c r="E19588" t="inlineStr"/>
      <c r="F19588" t="inlineStr"/>
      <c r="G19588" t="inlineStr">
        <is>
          <t>tox</t>
        </is>
      </c>
      <c r="H19588" t="inlineStr">
        <is>
          <t>&gt;=1.8.1</t>
        </is>
      </c>
    </row>
    <row r="19589">
      <c r="A19589" t="inlineStr">
        <is>
          <t>django-jsonfield</t>
        </is>
      </c>
      <c r="B19589" t="inlineStr">
        <is>
          <t>0f639ee0d9dd120a492b4e522344cae7382de396</t>
        </is>
      </c>
      <c r="C19589" t="inlineStr">
        <is>
          <t>2019-03-16 15:43:52+00:00</t>
        </is>
      </c>
      <c r="D19589" t="inlineStr">
        <is>
          <t>add</t>
        </is>
      </c>
      <c r="E19589" t="inlineStr">
        <is>
          <t>tox</t>
        </is>
      </c>
      <c r="F19589" t="inlineStr"/>
      <c r="G19589" t="inlineStr"/>
      <c r="H19589" t="inlineStr"/>
    </row>
    <row r="19590">
      <c r="A19590" t="inlineStr">
        <is>
          <t>django-jsonfield</t>
        </is>
      </c>
      <c r="B19590" t="inlineStr">
        <is>
          <t>0f639ee0d9dd120a492b4e522344cae7382de396</t>
        </is>
      </c>
      <c r="C19590" t="inlineStr">
        <is>
          <t>2019-03-16 15:43:52+00:00</t>
        </is>
      </c>
      <c r="D19590" t="inlineStr">
        <is>
          <t>add</t>
        </is>
      </c>
      <c r="E19590" t="inlineStr">
        <is>
          <t>tox-bitbucket-status</t>
        </is>
      </c>
      <c r="F19590" t="inlineStr"/>
      <c r="G19590" t="inlineStr"/>
      <c r="H19590" t="inlineStr"/>
    </row>
    <row r="19591">
      <c r="A19591" t="inlineStr">
        <is>
          <t>chalk</t>
        </is>
      </c>
      <c r="B19591" t="inlineStr">
        <is>
          <t>d0bfa5b5ac0ebf3dc71f0cbbafac98297bb74dc7</t>
        </is>
      </c>
      <c r="C19591" t="inlineStr">
        <is>
          <t>2017-12-19 20:40:26+00:00</t>
        </is>
      </c>
      <c r="D19591" t="inlineStr">
        <is>
          <t>add</t>
        </is>
      </c>
      <c r="E19591" t="inlineStr">
        <is>
          <t>six</t>
        </is>
      </c>
      <c r="F19591">
        <f>=1.11.0</f>
        <v/>
      </c>
      <c r="G19591" t="inlineStr"/>
      <c r="H19591" t="inlineStr"/>
    </row>
    <row r="19592">
      <c r="A19592" t="inlineStr">
        <is>
          <t>chalk</t>
        </is>
      </c>
      <c r="B19592" t="inlineStr">
        <is>
          <t>0bbefb3ac846a4cdb5663b6d64d020ab092bfa46</t>
        </is>
      </c>
      <c r="C19592" t="inlineStr">
        <is>
          <t>2017-12-19 20:45:41+00:00</t>
        </is>
      </c>
      <c r="D19592" t="inlineStr">
        <is>
          <t>add</t>
        </is>
      </c>
      <c r="E19592" t="inlineStr">
        <is>
          <t>six</t>
        </is>
      </c>
      <c r="F19592">
        <f>=1.11.0</f>
        <v/>
      </c>
      <c r="G19592" t="inlineStr"/>
      <c r="H19592" t="inlineStr"/>
    </row>
    <row r="19593">
      <c r="A19593" t="inlineStr">
        <is>
          <t>chalk</t>
        </is>
      </c>
      <c r="B19593" t="inlineStr">
        <is>
          <t>895f90677e17f6539637ee6b4863bbdce0bf64c4</t>
        </is>
      </c>
      <c r="C19593" t="inlineStr">
        <is>
          <t>2018-12-11 01:18:48+00:00</t>
        </is>
      </c>
      <c r="D19593" t="inlineStr">
        <is>
          <t>verchange</t>
        </is>
      </c>
      <c r="E19593" t="inlineStr">
        <is>
          <t>six</t>
        </is>
      </c>
      <c r="F19593" t="inlineStr">
        <is>
          <t>&gt;=1.11.0</t>
        </is>
      </c>
      <c r="G19593" t="inlineStr">
        <is>
          <t>six</t>
        </is>
      </c>
      <c r="H19593">
        <f>=1.11.0</f>
        <v/>
      </c>
    </row>
    <row r="19594">
      <c r="A19594" t="inlineStr">
        <is>
          <t>chalk</t>
        </is>
      </c>
      <c r="B19594" t="inlineStr">
        <is>
          <t>0f562c4ae7e0412f7a47d7b44778979761b380cc</t>
        </is>
      </c>
      <c r="C19594" t="inlineStr">
        <is>
          <t>2018-12-12 20:57:01+00:00</t>
        </is>
      </c>
      <c r="D19594" t="inlineStr">
        <is>
          <t>verchange</t>
        </is>
      </c>
      <c r="E19594" t="inlineStr">
        <is>
          <t>six</t>
        </is>
      </c>
      <c r="F19594" t="inlineStr">
        <is>
          <t>&gt;=1.11.0</t>
        </is>
      </c>
      <c r="G19594" t="inlineStr">
        <is>
          <t>six</t>
        </is>
      </c>
      <c r="H19594">
        <f>=1.11.0</f>
        <v/>
      </c>
    </row>
    <row r="19595">
      <c r="A19595" t="inlineStr">
        <is>
          <t>hessianfree</t>
        </is>
      </c>
      <c r="B19595" t="inlineStr">
        <is>
          <t>a60b4ca9ce1b49e50586f7edbad6f9f2b16336d4</t>
        </is>
      </c>
      <c r="C19595" t="inlineStr">
        <is>
          <t>2015-12-15 19:12:18+00:00</t>
        </is>
      </c>
      <c r="D19595" t="inlineStr">
        <is>
          <t>add</t>
        </is>
      </c>
      <c r="E19595" t="inlineStr">
        <is>
          <t>matplotlib</t>
        </is>
      </c>
      <c r="F19595" t="inlineStr">
        <is>
          <t>&gt;=1.3.1</t>
        </is>
      </c>
      <c r="G19595" t="inlineStr"/>
      <c r="H19595" t="inlineStr"/>
    </row>
    <row r="19596">
      <c r="A19596" t="inlineStr">
        <is>
          <t>hessianfree</t>
        </is>
      </c>
      <c r="B19596" t="inlineStr">
        <is>
          <t>a60b4ca9ce1b49e50586f7edbad6f9f2b16336d4</t>
        </is>
      </c>
      <c r="C19596" t="inlineStr">
        <is>
          <t>2015-12-15 19:12:18+00:00</t>
        </is>
      </c>
      <c r="D19596" t="inlineStr">
        <is>
          <t>add</t>
        </is>
      </c>
      <c r="E19596" t="inlineStr">
        <is>
          <t>numpy</t>
        </is>
      </c>
      <c r="F19596" t="inlineStr">
        <is>
          <t>&gt;=1.9.2</t>
        </is>
      </c>
      <c r="G19596" t="inlineStr"/>
      <c r="H19596" t="inlineStr"/>
    </row>
    <row r="19597">
      <c r="A19597" t="inlineStr">
        <is>
          <t>plant-disease-classification</t>
        </is>
      </c>
      <c r="B19597" t="inlineStr">
        <is>
          <t>b4f20621d3376ac82d264f417cb6e9debf94fe53</t>
        </is>
      </c>
      <c r="C19597" t="inlineStr">
        <is>
          <t>2021-01-17 20:00:17+00:00</t>
        </is>
      </c>
      <c r="D19597" t="inlineStr">
        <is>
          <t>add</t>
        </is>
      </c>
      <c r="E19597" t="inlineStr">
        <is>
          <t>torchvision</t>
        </is>
      </c>
      <c r="F19597">
        <f>=0.8.2</f>
        <v/>
      </c>
      <c r="G19597" t="inlineStr"/>
      <c r="H19597" t="inlineStr"/>
    </row>
    <row r="19598">
      <c r="A19598" t="inlineStr">
        <is>
          <t>statsdpy</t>
        </is>
      </c>
      <c r="B19598" t="inlineStr">
        <is>
          <t>2f2c55a424e607e8acf4fe6c4f23393f4781f426</t>
        </is>
      </c>
      <c r="C19598" t="inlineStr">
        <is>
          <t>2013-03-16 20:13:08+00:00</t>
        </is>
      </c>
      <c r="D19598" t="inlineStr">
        <is>
          <t>add</t>
        </is>
      </c>
      <c r="E19598" t="inlineStr">
        <is>
          <t>eventlet</t>
        </is>
      </c>
      <c r="F19598" t="inlineStr"/>
      <c r="G19598" t="inlineStr"/>
      <c r="H19598" t="inlineStr"/>
    </row>
    <row r="19599">
      <c r="A19599" t="inlineStr">
        <is>
          <t>taiga-back</t>
        </is>
      </c>
      <c r="B19599" t="inlineStr">
        <is>
          <t>fb7dfd2bc41248fedfbd02f454abb22a9161d1df</t>
        </is>
      </c>
      <c r="C19599" t="inlineStr">
        <is>
          <t>2014-10-13 08:31:01+00:00</t>
        </is>
      </c>
      <c r="D19599" t="inlineStr">
        <is>
          <t>rem</t>
        </is>
      </c>
      <c r="E19599" t="inlineStr"/>
      <c r="F19599" t="inlineStr"/>
      <c r="G19599" t="inlineStr">
        <is>
          <t>Unidecode</t>
        </is>
      </c>
      <c r="H19599">
        <f>=0.04.16</f>
        <v/>
      </c>
    </row>
    <row r="19600">
      <c r="A19600" t="inlineStr">
        <is>
          <t>taiga-back</t>
        </is>
      </c>
      <c r="B19600" t="inlineStr">
        <is>
          <t>fb7dfd2bc41248fedfbd02f454abb22a9161d1df</t>
        </is>
      </c>
      <c r="C19600" t="inlineStr">
        <is>
          <t>2014-10-13 08:31:01+00:00</t>
        </is>
      </c>
      <c r="D19600" t="inlineStr">
        <is>
          <t>rem</t>
        </is>
      </c>
      <c r="E19600" t="inlineStr"/>
      <c r="F19600" t="inlineStr"/>
      <c r="G19600" t="inlineStr">
        <is>
          <t>enum34</t>
        </is>
      </c>
      <c r="H19600">
        <f>=1.0</f>
        <v/>
      </c>
    </row>
    <row r="19601">
      <c r="A19601" t="inlineStr">
        <is>
          <t>taiga-back</t>
        </is>
      </c>
      <c r="B19601" t="inlineStr">
        <is>
          <t>bd519b3d64241909be92efbe3c05525f356443ab</t>
        </is>
      </c>
      <c r="C19601" t="inlineStr">
        <is>
          <t>2014-10-20 16:18:31+00:00</t>
        </is>
      </c>
      <c r="D19601" t="inlineStr">
        <is>
          <t>verchange</t>
        </is>
      </c>
      <c r="E19601" t="inlineStr">
        <is>
          <t>gunicorn</t>
        </is>
      </c>
      <c r="F19601">
        <f>=19.1.1</f>
        <v/>
      </c>
      <c r="G19601" t="inlineStr">
        <is>
          <t>gunicorn</t>
        </is>
      </c>
      <c r="H19601">
        <f>=18.0</f>
        <v/>
      </c>
    </row>
    <row r="19602">
      <c r="A19602" t="inlineStr">
        <is>
          <t>taiga-back</t>
        </is>
      </c>
      <c r="B19602" t="inlineStr">
        <is>
          <t>e695abf9535d03db393b155faf5bdaff9b8dfba5</t>
        </is>
      </c>
      <c r="C19602" t="inlineStr">
        <is>
          <t>2014-11-04 11:35:33+00:00</t>
        </is>
      </c>
      <c r="D19602" t="inlineStr">
        <is>
          <t>add</t>
        </is>
      </c>
      <c r="E19602" t="inlineStr">
        <is>
          <t>raven</t>
        </is>
      </c>
      <c r="F19602">
        <f>=5.1.1</f>
        <v/>
      </c>
      <c r="G19602" t="inlineStr"/>
      <c r="H19602" t="inlineStr"/>
    </row>
    <row r="19603">
      <c r="A19603" t="inlineStr">
        <is>
          <t>taiga-back</t>
        </is>
      </c>
      <c r="B19603" t="inlineStr">
        <is>
          <t>e695abf9535d03db393b155faf5bdaff9b8dfba5</t>
        </is>
      </c>
      <c r="C19603" t="inlineStr">
        <is>
          <t>2014-11-04 11:35:33+00:00</t>
        </is>
      </c>
      <c r="D19603" t="inlineStr">
        <is>
          <t>add</t>
        </is>
      </c>
      <c r="E19603" t="inlineStr">
        <is>
          <t>bleach</t>
        </is>
      </c>
      <c r="F19603">
        <f>=1.4</f>
        <v/>
      </c>
      <c r="G19603" t="inlineStr"/>
      <c r="H19603" t="inlineStr"/>
    </row>
    <row r="19604">
      <c r="A19604" t="inlineStr">
        <is>
          <t>taiga-back</t>
        </is>
      </c>
      <c r="B19604" t="inlineStr">
        <is>
          <t>7abeb74eee2410387887d84acea661694f72beb0</t>
        </is>
      </c>
      <c r="C19604" t="inlineStr">
        <is>
          <t>2014-12-10 08:20:43+00:00</t>
        </is>
      </c>
      <c r="D19604" t="inlineStr">
        <is>
          <t>add</t>
        </is>
      </c>
      <c r="E19604" t="inlineStr">
        <is>
          <t>django-ipware</t>
        </is>
      </c>
      <c r="F19604">
        <f>=0.1.0</f>
        <v/>
      </c>
      <c r="G19604" t="inlineStr"/>
      <c r="H19604" t="inlineStr"/>
    </row>
    <row r="19605">
      <c r="A19605" t="inlineStr">
        <is>
          <t>taiga-back</t>
        </is>
      </c>
      <c r="B19605" t="inlineStr">
        <is>
          <t>be710a4545da6da1441988e6adf1869efa953a5d</t>
        </is>
      </c>
      <c r="C19605" t="inlineStr">
        <is>
          <t>2015-01-29 10:51:36+00:00</t>
        </is>
      </c>
      <c r="D19605" t="inlineStr">
        <is>
          <t>verchange</t>
        </is>
      </c>
      <c r="E19605" t="inlineStr">
        <is>
          <t>celery</t>
        </is>
      </c>
      <c r="F19605">
        <f>=3.1.17</f>
        <v/>
      </c>
      <c r="G19605" t="inlineStr">
        <is>
          <t>celery</t>
        </is>
      </c>
      <c r="H19605">
        <f>=3.1.12</f>
        <v/>
      </c>
    </row>
    <row r="19606">
      <c r="A19606" t="inlineStr">
        <is>
          <t>taiga-back</t>
        </is>
      </c>
      <c r="B19606" t="inlineStr">
        <is>
          <t>be710a4545da6da1441988e6adf1869efa953a5d</t>
        </is>
      </c>
      <c r="C19606" t="inlineStr">
        <is>
          <t>2015-01-29 10:51:36+00:00</t>
        </is>
      </c>
      <c r="D19606" t="inlineStr">
        <is>
          <t>add</t>
        </is>
      </c>
      <c r="E19606" t="inlineStr">
        <is>
          <t>django-sr</t>
        </is>
      </c>
      <c r="F19606">
        <f>=0.0.4</f>
        <v/>
      </c>
      <c r="G19606" t="inlineStr"/>
      <c r="H19606" t="inlineStr"/>
    </row>
    <row r="19607">
      <c r="A19607" t="inlineStr">
        <is>
          <t>taiga-back</t>
        </is>
      </c>
      <c r="B19607" t="inlineStr">
        <is>
          <t>be710a4545da6da1441988e6adf1869efa953a5d</t>
        </is>
      </c>
      <c r="C19607" t="inlineStr">
        <is>
          <t>2015-01-29 10:51:36+00:00</t>
        </is>
      </c>
      <c r="D19607" t="inlineStr">
        <is>
          <t>add</t>
        </is>
      </c>
      <c r="E19607" t="inlineStr">
        <is>
          <t>premailer</t>
        </is>
      </c>
      <c r="F19607">
        <f>=2.8.1</f>
        <v/>
      </c>
      <c r="G19607" t="inlineStr"/>
      <c r="H19607" t="inlineStr"/>
    </row>
    <row r="19608">
      <c r="A19608" t="inlineStr">
        <is>
          <t>taiga-back</t>
        </is>
      </c>
      <c r="B19608" t="inlineStr">
        <is>
          <t>be710a4545da6da1441988e6adf1869efa953a5d</t>
        </is>
      </c>
      <c r="C19608" t="inlineStr">
        <is>
          <t>2015-01-29 10:51:36+00:00</t>
        </is>
      </c>
      <c r="D19608" t="inlineStr">
        <is>
          <t>add</t>
        </is>
      </c>
      <c r="E19608" t="inlineStr">
        <is>
          <t>django-transactional-cleanup</t>
        </is>
      </c>
      <c r="F19608">
        <f>=0.1.12</f>
        <v/>
      </c>
      <c r="G19608" t="inlineStr"/>
      <c r="H19608" t="inlineStr"/>
    </row>
    <row r="19609">
      <c r="A19609" t="inlineStr">
        <is>
          <t>taiga-back</t>
        </is>
      </c>
      <c r="B19609" t="inlineStr">
        <is>
          <t>d9a8c934b032084143c1112e0dcfbebd953d303f</t>
        </is>
      </c>
      <c r="C19609" t="inlineStr">
        <is>
          <t>2015-03-17 09:58:42+00:00</t>
        </is>
      </c>
      <c r="D19609" t="inlineStr">
        <is>
          <t>verchange</t>
        </is>
      </c>
      <c r="E19609" t="inlineStr">
        <is>
          <t>django-pgjson</t>
        </is>
      </c>
      <c r="F19609">
        <f>=0.2.2</f>
        <v/>
      </c>
      <c r="G19609" t="inlineStr">
        <is>
          <t>django-pgjson</t>
        </is>
      </c>
      <c r="H19609">
        <f>=0.2.0</f>
        <v/>
      </c>
    </row>
    <row r="19610">
      <c r="A19610" t="inlineStr">
        <is>
          <t>taiga-back</t>
        </is>
      </c>
      <c r="B19610" t="inlineStr">
        <is>
          <t>d9a8c934b032084143c1112e0dcfbebd953d303f</t>
        </is>
      </c>
      <c r="C19610" t="inlineStr">
        <is>
          <t>2015-03-17 09:58:42+00:00</t>
        </is>
      </c>
      <c r="D19610" t="inlineStr">
        <is>
          <t>verchange</t>
        </is>
      </c>
      <c r="E19610" t="inlineStr">
        <is>
          <t>Django</t>
        </is>
      </c>
      <c r="F19610">
        <f>=1.7.6</f>
        <v/>
      </c>
      <c r="G19610" t="inlineStr">
        <is>
          <t>Django</t>
        </is>
      </c>
      <c r="H19610">
        <f>=1.7</f>
        <v/>
      </c>
    </row>
    <row r="19611">
      <c r="A19611" t="inlineStr">
        <is>
          <t>taiga-back</t>
        </is>
      </c>
      <c r="B19611" t="inlineStr">
        <is>
          <t>d9a8c934b032084143c1112e0dcfbebd953d303f</t>
        </is>
      </c>
      <c r="C19611" t="inlineStr">
        <is>
          <t>2015-03-17 09:58:42+00:00</t>
        </is>
      </c>
      <c r="D19611" t="inlineStr">
        <is>
          <t>verchange</t>
        </is>
      </c>
      <c r="E19611" t="inlineStr">
        <is>
          <t>django-transactional-cleanup</t>
        </is>
      </c>
      <c r="F19611">
        <f>=0.1.14</f>
        <v/>
      </c>
      <c r="G19611" t="inlineStr">
        <is>
          <t>django-transactional-cleanup</t>
        </is>
      </c>
      <c r="H19611">
        <f>=0.1.12</f>
        <v/>
      </c>
    </row>
    <row r="19612">
      <c r="A19612" t="inlineStr">
        <is>
          <t>taiga-back</t>
        </is>
      </c>
      <c r="B19612" t="inlineStr">
        <is>
          <t>d9a8c934b032084143c1112e0dcfbebd953d303f</t>
        </is>
      </c>
      <c r="C19612" t="inlineStr">
        <is>
          <t>2015-03-17 09:58:42+00:00</t>
        </is>
      </c>
      <c r="D19612" t="inlineStr">
        <is>
          <t>add</t>
        </is>
      </c>
      <c r="E19612" t="inlineStr">
        <is>
          <t>lxml</t>
        </is>
      </c>
      <c r="F19612">
        <f>=3.4.1</f>
        <v/>
      </c>
      <c r="G19612" t="inlineStr"/>
      <c r="H19612" t="inlineStr"/>
    </row>
    <row r="19613">
      <c r="A19613" t="inlineStr">
        <is>
          <t>taiga-back</t>
        </is>
      </c>
      <c r="B19613" t="inlineStr">
        <is>
          <t>a3547db97844b2e980e7b9f9a32224a07aa09cf8</t>
        </is>
      </c>
      <c r="C19613" t="inlineStr">
        <is>
          <t>2015-05-21 08:40:27+00:00</t>
        </is>
      </c>
      <c r="D19613" t="inlineStr">
        <is>
          <t>verchange</t>
        </is>
      </c>
      <c r="E19613" t="inlineStr">
        <is>
          <t>djmail</t>
        </is>
      </c>
      <c r="F19613">
        <f>=0.10</f>
        <v/>
      </c>
      <c r="G19613" t="inlineStr">
        <is>
          <t>djmail</t>
        </is>
      </c>
      <c r="H19613">
        <f>=0.9</f>
        <v/>
      </c>
    </row>
    <row r="19614">
      <c r="A19614" t="inlineStr">
        <is>
          <t>taiga-back</t>
        </is>
      </c>
      <c r="B19614" t="inlineStr">
        <is>
          <t>a3547db97844b2e980e7b9f9a32224a07aa09cf8</t>
        </is>
      </c>
      <c r="C19614" t="inlineStr">
        <is>
          <t>2015-05-21 08:40:27+00:00</t>
        </is>
      </c>
      <c r="D19614" t="inlineStr">
        <is>
          <t>verchange</t>
        </is>
      </c>
      <c r="E19614" t="inlineStr">
        <is>
          <t>Django</t>
        </is>
      </c>
      <c r="F19614">
        <f>=1.7.8</f>
        <v/>
      </c>
      <c r="G19614" t="inlineStr">
        <is>
          <t>Django</t>
        </is>
      </c>
      <c r="H19614">
        <f>=1.7.6</f>
        <v/>
      </c>
    </row>
    <row r="19615">
      <c r="A19615" t="inlineStr">
        <is>
          <t>taiga-back</t>
        </is>
      </c>
      <c r="B19615" t="inlineStr">
        <is>
          <t>a3547db97844b2e980e7b9f9a32224a07aa09cf8</t>
        </is>
      </c>
      <c r="C19615" t="inlineStr">
        <is>
          <t>2015-05-21 08:40:27+00:00</t>
        </is>
      </c>
      <c r="D19615" t="inlineStr">
        <is>
          <t>rem</t>
        </is>
      </c>
      <c r="E19615" t="inlineStr"/>
      <c r="F19615" t="inlineStr"/>
      <c r="G19615" t="inlineStr">
        <is>
          <t>djangorestframework</t>
        </is>
      </c>
      <c r="H19615">
        <f>=2.3.13</f>
        <v/>
      </c>
    </row>
    <row r="19616">
      <c r="A19616" t="inlineStr">
        <is>
          <t>taiga-back</t>
        </is>
      </c>
      <c r="B19616" t="inlineStr">
        <is>
          <t>b60922422df5b41ef36803a15af375c0f5e0605d</t>
        </is>
      </c>
      <c r="C19616" t="inlineStr">
        <is>
          <t>2015-06-18 10:12:59+00:00</t>
        </is>
      </c>
      <c r="D19616" t="inlineStr">
        <is>
          <t>verchange</t>
        </is>
      </c>
      <c r="E19616" t="inlineStr">
        <is>
          <t>gunicorn</t>
        </is>
      </c>
      <c r="F19616">
        <f>=19.3.0</f>
        <v/>
      </c>
      <c r="G19616" t="inlineStr">
        <is>
          <t>gunicorn</t>
        </is>
      </c>
      <c r="H19616">
        <f>=19.1.1</f>
        <v/>
      </c>
    </row>
    <row r="19617">
      <c r="A19617" t="inlineStr">
        <is>
          <t>taiga-back</t>
        </is>
      </c>
      <c r="B19617" t="inlineStr">
        <is>
          <t>624f27e0952b1a16b36b09c890b9e2e0c3139a76</t>
        </is>
      </c>
      <c r="C19617" t="inlineStr">
        <is>
          <t>2015-11-02 08:42:47+00:00</t>
        </is>
      </c>
      <c r="D19617" t="inlineStr">
        <is>
          <t>verchange</t>
        </is>
      </c>
      <c r="E19617" t="inlineStr">
        <is>
          <t>django-ipware</t>
        </is>
      </c>
      <c r="F19617">
        <f>=1.1.1</f>
        <v/>
      </c>
      <c r="G19617" t="inlineStr">
        <is>
          <t>django-ipware</t>
        </is>
      </c>
      <c r="H19617">
        <f>=0.1.0</f>
        <v/>
      </c>
    </row>
    <row r="19618">
      <c r="A19618" t="inlineStr">
        <is>
          <t>taiga-back</t>
        </is>
      </c>
      <c r="B19618" t="inlineStr">
        <is>
          <t>624f27e0952b1a16b36b09c890b9e2e0c3139a76</t>
        </is>
      </c>
      <c r="C19618" t="inlineStr">
        <is>
          <t>2015-11-02 08:42:47+00:00</t>
        </is>
      </c>
      <c r="D19618" t="inlineStr">
        <is>
          <t>verchange</t>
        </is>
      </c>
      <c r="E19618" t="inlineStr">
        <is>
          <t>django-sampledatahelper</t>
        </is>
      </c>
      <c r="F19618">
        <f>=0.3.0</f>
        <v/>
      </c>
      <c r="G19618" t="inlineStr">
        <is>
          <t>django-sampledatahelper</t>
        </is>
      </c>
      <c r="H19618">
        <f>=0.2.2</f>
        <v/>
      </c>
    </row>
    <row r="19619">
      <c r="A19619" t="inlineStr">
        <is>
          <t>taiga-back</t>
        </is>
      </c>
      <c r="B19619" t="inlineStr">
        <is>
          <t>624f27e0952b1a16b36b09c890b9e2e0c3139a76</t>
        </is>
      </c>
      <c r="C19619" t="inlineStr">
        <is>
          <t>2015-11-02 08:42:47+00:00</t>
        </is>
      </c>
      <c r="D19619" t="inlineStr">
        <is>
          <t>verchange</t>
        </is>
      </c>
      <c r="E19619" t="inlineStr">
        <is>
          <t>requests</t>
        </is>
      </c>
      <c r="F19619">
        <f>=2.8.1</f>
        <v/>
      </c>
      <c r="G19619" t="inlineStr">
        <is>
          <t>requests</t>
        </is>
      </c>
      <c r="H19619">
        <f>=2.4.1</f>
        <v/>
      </c>
    </row>
    <row r="19620">
      <c r="A19620" t="inlineStr">
        <is>
          <t>taiga-back</t>
        </is>
      </c>
      <c r="B19620" t="inlineStr">
        <is>
          <t>624f27e0952b1a16b36b09c890b9e2e0c3139a76</t>
        </is>
      </c>
      <c r="C19620" t="inlineStr">
        <is>
          <t>2015-11-02 08:42:47+00:00</t>
        </is>
      </c>
      <c r="D19620" t="inlineStr">
        <is>
          <t>verchange</t>
        </is>
      </c>
      <c r="E19620" t="inlineStr">
        <is>
          <t>fn</t>
        </is>
      </c>
      <c r="F19620">
        <f>=0.4.3</f>
        <v/>
      </c>
      <c r="G19620" t="inlineStr">
        <is>
          <t>fn</t>
        </is>
      </c>
      <c r="H19620">
        <f>=0.2.13</f>
        <v/>
      </c>
    </row>
    <row r="19621">
      <c r="A19621" t="inlineStr">
        <is>
          <t>taiga-back</t>
        </is>
      </c>
      <c r="B19621" t="inlineStr">
        <is>
          <t>624f27e0952b1a16b36b09c890b9e2e0c3139a76</t>
        </is>
      </c>
      <c r="C19621" t="inlineStr">
        <is>
          <t>2015-11-02 08:42:47+00:00</t>
        </is>
      </c>
      <c r="D19621" t="inlineStr">
        <is>
          <t>verchange</t>
        </is>
      </c>
      <c r="E19621" t="inlineStr">
        <is>
          <t>psycopg2</t>
        </is>
      </c>
      <c r="F19621">
        <f>=2.6.1</f>
        <v/>
      </c>
      <c r="G19621" t="inlineStr">
        <is>
          <t>psycopg2</t>
        </is>
      </c>
      <c r="H19621">
        <f>=2.5.4</f>
        <v/>
      </c>
    </row>
    <row r="19622">
      <c r="A19622" t="inlineStr">
        <is>
          <t>taiga-back</t>
        </is>
      </c>
      <c r="B19622" t="inlineStr">
        <is>
          <t>624f27e0952b1a16b36b09c890b9e2e0c3139a76</t>
        </is>
      </c>
      <c r="C19622" t="inlineStr">
        <is>
          <t>2015-11-02 08:42:47+00:00</t>
        </is>
      </c>
      <c r="D19622" t="inlineStr">
        <is>
          <t>verchange</t>
        </is>
      </c>
      <c r="E19622" t="inlineStr">
        <is>
          <t>six</t>
        </is>
      </c>
      <c r="F19622">
        <f>=1.10.0</f>
        <v/>
      </c>
      <c r="G19622" t="inlineStr">
        <is>
          <t>six</t>
        </is>
      </c>
      <c r="H19622">
        <f>=1.8.0</f>
        <v/>
      </c>
    </row>
    <row r="19623">
      <c r="A19623" t="inlineStr">
        <is>
          <t>taiga-back</t>
        </is>
      </c>
      <c r="B19623" t="inlineStr">
        <is>
          <t>624f27e0952b1a16b36b09c890b9e2e0c3139a76</t>
        </is>
      </c>
      <c r="C19623" t="inlineStr">
        <is>
          <t>2015-11-02 08:42:47+00:00</t>
        </is>
      </c>
      <c r="D19623" t="inlineStr">
        <is>
          <t>verchange</t>
        </is>
      </c>
      <c r="E19623" t="inlineStr">
        <is>
          <t>bleach</t>
        </is>
      </c>
      <c r="F19623">
        <f>=1.4.2</f>
        <v/>
      </c>
      <c r="G19623" t="inlineStr">
        <is>
          <t>bleach</t>
        </is>
      </c>
      <c r="H19623">
        <f>=1.4</f>
        <v/>
      </c>
    </row>
    <row r="19624">
      <c r="A19624" t="inlineStr">
        <is>
          <t>taiga-back</t>
        </is>
      </c>
      <c r="B19624" t="inlineStr">
        <is>
          <t>624f27e0952b1a16b36b09c890b9e2e0c3139a76</t>
        </is>
      </c>
      <c r="C19624" t="inlineStr">
        <is>
          <t>2015-11-02 08:42:47+00:00</t>
        </is>
      </c>
      <c r="D19624" t="inlineStr">
        <is>
          <t>verchange</t>
        </is>
      </c>
      <c r="E19624" t="inlineStr">
        <is>
          <t>djorm-pgarray</t>
        </is>
      </c>
      <c r="F19624">
        <f>=1.2</f>
        <v/>
      </c>
      <c r="G19624" t="inlineStr">
        <is>
          <t>djorm-pgarray</t>
        </is>
      </c>
      <c r="H19624">
        <f>=1.0.4</f>
        <v/>
      </c>
    </row>
    <row r="19625">
      <c r="A19625" t="inlineStr">
        <is>
          <t>taiga-back</t>
        </is>
      </c>
      <c r="B19625" t="inlineStr">
        <is>
          <t>624f27e0952b1a16b36b09c890b9e2e0c3139a76</t>
        </is>
      </c>
      <c r="C19625" t="inlineStr">
        <is>
          <t>2015-11-02 08:42:47+00:00</t>
        </is>
      </c>
      <c r="D19625" t="inlineStr">
        <is>
          <t>verchange</t>
        </is>
      </c>
      <c r="E19625" t="inlineStr">
        <is>
          <t>celery</t>
        </is>
      </c>
      <c r="F19625">
        <f>=3.1.19</f>
        <v/>
      </c>
      <c r="G19625" t="inlineStr">
        <is>
          <t>celery</t>
        </is>
      </c>
      <c r="H19625">
        <f>=3.1.17</f>
        <v/>
      </c>
    </row>
    <row r="19626">
      <c r="A19626" t="inlineStr">
        <is>
          <t>taiga-back</t>
        </is>
      </c>
      <c r="B19626" t="inlineStr">
        <is>
          <t>624f27e0952b1a16b36b09c890b9e2e0c3139a76</t>
        </is>
      </c>
      <c r="C19626" t="inlineStr">
        <is>
          <t>2015-11-02 08:42:47+00:00</t>
        </is>
      </c>
      <c r="D19626" t="inlineStr">
        <is>
          <t>verchange</t>
        </is>
      </c>
      <c r="E19626" t="inlineStr">
        <is>
          <t>django-pgjson</t>
        </is>
      </c>
      <c r="F19626">
        <f>=0.3.1</f>
        <v/>
      </c>
      <c r="G19626" t="inlineStr">
        <is>
          <t>django-pgjson</t>
        </is>
      </c>
      <c r="H19626">
        <f>=0.2.2</f>
        <v/>
      </c>
    </row>
    <row r="19627">
      <c r="A19627" t="inlineStr">
        <is>
          <t>taiga-back</t>
        </is>
      </c>
      <c r="B19627" t="inlineStr">
        <is>
          <t>624f27e0952b1a16b36b09c890b9e2e0c3139a76</t>
        </is>
      </c>
      <c r="C19627" t="inlineStr">
        <is>
          <t>2015-11-02 08:42:47+00:00</t>
        </is>
      </c>
      <c r="D19627" t="inlineStr">
        <is>
          <t>verchange</t>
        </is>
      </c>
      <c r="E19627" t="inlineStr">
        <is>
          <t>Django</t>
        </is>
      </c>
      <c r="F19627">
        <f>=1.8.5</f>
        <v/>
      </c>
      <c r="G19627" t="inlineStr">
        <is>
          <t>Django</t>
        </is>
      </c>
      <c r="H19627">
        <f>=1.7.8</f>
        <v/>
      </c>
    </row>
    <row r="19628">
      <c r="A19628" t="inlineStr">
        <is>
          <t>taiga-back</t>
        </is>
      </c>
      <c r="B19628" t="inlineStr">
        <is>
          <t>624f27e0952b1a16b36b09c890b9e2e0c3139a76</t>
        </is>
      </c>
      <c r="C19628" t="inlineStr">
        <is>
          <t>2015-11-02 08:42:47+00:00</t>
        </is>
      </c>
      <c r="D19628" t="inlineStr">
        <is>
          <t>verchange</t>
        </is>
      </c>
      <c r="E19628" t="inlineStr">
        <is>
          <t>easy-thumbnails</t>
        </is>
      </c>
      <c r="F19628">
        <f>=2.2</f>
        <v/>
      </c>
      <c r="G19628" t="inlineStr">
        <is>
          <t>easy-thumbnails</t>
        </is>
      </c>
      <c r="H19628">
        <f>=2.1</f>
        <v/>
      </c>
    </row>
    <row r="19629">
      <c r="A19629" t="inlineStr">
        <is>
          <t>taiga-back</t>
        </is>
      </c>
      <c r="B19629" t="inlineStr">
        <is>
          <t>624f27e0952b1a16b36b09c890b9e2e0c3139a76</t>
        </is>
      </c>
      <c r="C19629" t="inlineStr">
        <is>
          <t>2015-11-02 08:42:47+00:00</t>
        </is>
      </c>
      <c r="D19629" t="inlineStr">
        <is>
          <t>verchange</t>
        </is>
      </c>
      <c r="E19629" t="inlineStr">
        <is>
          <t>pytz</t>
        </is>
      </c>
      <c r="F19629">
        <f>=2015.7</f>
        <v/>
      </c>
      <c r="G19629" t="inlineStr">
        <is>
          <t>pytz</t>
        </is>
      </c>
      <c r="H19629">
        <f>=2014.4</f>
        <v/>
      </c>
    </row>
    <row r="19630">
      <c r="A19630" t="inlineStr">
        <is>
          <t>taiga-back</t>
        </is>
      </c>
      <c r="B19630" t="inlineStr">
        <is>
          <t>624f27e0952b1a16b36b09c890b9e2e0c3139a76</t>
        </is>
      </c>
      <c r="C19630" t="inlineStr">
        <is>
          <t>2015-11-02 08:42:47+00:00</t>
        </is>
      </c>
      <c r="D19630" t="inlineStr">
        <is>
          <t>verchange</t>
        </is>
      </c>
      <c r="E19630" t="inlineStr">
        <is>
          <t>premailer</t>
        </is>
      </c>
      <c r="F19630">
        <f>=2.9.6</f>
        <v/>
      </c>
      <c r="G19630" t="inlineStr">
        <is>
          <t>premailer</t>
        </is>
      </c>
      <c r="H19630">
        <f>=2.8.1</f>
        <v/>
      </c>
    </row>
    <row r="19631">
      <c r="A19631" t="inlineStr">
        <is>
          <t>taiga-back</t>
        </is>
      </c>
      <c r="B19631" t="inlineStr">
        <is>
          <t>624f27e0952b1a16b36b09c890b9e2e0c3139a76</t>
        </is>
      </c>
      <c r="C19631" t="inlineStr">
        <is>
          <t>2015-11-02 08:42:47+00:00</t>
        </is>
      </c>
      <c r="D19631" t="inlineStr">
        <is>
          <t>verchange</t>
        </is>
      </c>
      <c r="E19631" t="inlineStr">
        <is>
          <t>amqp</t>
        </is>
      </c>
      <c r="F19631">
        <f>=1.4.7</f>
        <v/>
      </c>
      <c r="G19631" t="inlineStr">
        <is>
          <t>amqp</t>
        </is>
      </c>
      <c r="H19631">
        <f>=1.4.6</f>
        <v/>
      </c>
    </row>
    <row r="19632">
      <c r="A19632" t="inlineStr">
        <is>
          <t>taiga-back</t>
        </is>
      </c>
      <c r="B19632" t="inlineStr">
        <is>
          <t>624f27e0952b1a16b36b09c890b9e2e0c3139a76</t>
        </is>
      </c>
      <c r="C19632" t="inlineStr">
        <is>
          <t>2015-11-02 08:42:47+00:00</t>
        </is>
      </c>
      <c r="D19632" t="inlineStr">
        <is>
          <t>verchange</t>
        </is>
      </c>
      <c r="E19632" t="inlineStr">
        <is>
          <t>jinja2</t>
        </is>
      </c>
      <c r="F19632">
        <f>=2.8</f>
        <v/>
      </c>
      <c r="G19632" t="inlineStr">
        <is>
          <t>jinja2</t>
        </is>
      </c>
      <c r="H19632">
        <f>=2.7.2</f>
        <v/>
      </c>
    </row>
    <row r="19633">
      <c r="A19633" t="inlineStr">
        <is>
          <t>taiga-back</t>
        </is>
      </c>
      <c r="B19633" t="inlineStr">
        <is>
          <t>624f27e0952b1a16b36b09c890b9e2e0c3139a76</t>
        </is>
      </c>
      <c r="C19633" t="inlineStr">
        <is>
          <t>2015-11-02 08:42:47+00:00</t>
        </is>
      </c>
      <c r="D19633" t="inlineStr">
        <is>
          <t>verchange</t>
        </is>
      </c>
      <c r="E19633" t="inlineStr">
        <is>
          <t>Unidecode</t>
        </is>
      </c>
      <c r="F19633">
        <f>=0.04.18</f>
        <v/>
      </c>
      <c r="G19633" t="inlineStr">
        <is>
          <t>Unidecode</t>
        </is>
      </c>
      <c r="H19633">
        <f>=0.04.16</f>
        <v/>
      </c>
    </row>
    <row r="19634">
      <c r="A19634" t="inlineStr">
        <is>
          <t>taiga-back</t>
        </is>
      </c>
      <c r="B19634" t="inlineStr">
        <is>
          <t>624f27e0952b1a16b36b09c890b9e2e0c3139a76</t>
        </is>
      </c>
      <c r="C19634" t="inlineStr">
        <is>
          <t>2015-11-02 08:42:47+00:00</t>
        </is>
      </c>
      <c r="D19634" t="inlineStr">
        <is>
          <t>verchange</t>
        </is>
      </c>
      <c r="E19634" t="inlineStr">
        <is>
          <t>djmail</t>
        </is>
      </c>
      <c r="F19634">
        <f>=0.11</f>
        <v/>
      </c>
      <c r="G19634" t="inlineStr">
        <is>
          <t>djmail</t>
        </is>
      </c>
      <c r="H19634">
        <f>=0.10</f>
        <v/>
      </c>
    </row>
    <row r="19635">
      <c r="A19635" t="inlineStr">
        <is>
          <t>taiga-back</t>
        </is>
      </c>
      <c r="B19635" t="inlineStr">
        <is>
          <t>624f27e0952b1a16b36b09c890b9e2e0c3139a76</t>
        </is>
      </c>
      <c r="C19635" t="inlineStr">
        <is>
          <t>2015-11-02 08:42:47+00:00</t>
        </is>
      </c>
      <c r="D19635" t="inlineStr">
        <is>
          <t>verchange</t>
        </is>
      </c>
      <c r="E19635" t="inlineStr">
        <is>
          <t>django-picklefield</t>
        </is>
      </c>
      <c r="F19635">
        <f>=0.3.2</f>
        <v/>
      </c>
      <c r="G19635" t="inlineStr">
        <is>
          <t>django-picklefield</t>
        </is>
      </c>
      <c r="H19635">
        <f>=0.3.1</f>
        <v/>
      </c>
    </row>
    <row r="19636">
      <c r="A19636" t="inlineStr">
        <is>
          <t>taiga-back</t>
        </is>
      </c>
      <c r="B19636" t="inlineStr">
        <is>
          <t>624f27e0952b1a16b36b09c890b9e2e0c3139a76</t>
        </is>
      </c>
      <c r="C19636" t="inlineStr">
        <is>
          <t>2015-11-02 08:42:47+00:00</t>
        </is>
      </c>
      <c r="D19636" t="inlineStr">
        <is>
          <t>verchange</t>
        </is>
      </c>
      <c r="E19636" t="inlineStr">
        <is>
          <t>pygments</t>
        </is>
      </c>
      <c r="F19636">
        <f>=2.0.2</f>
        <v/>
      </c>
      <c r="G19636" t="inlineStr">
        <is>
          <t>pygments</t>
        </is>
      </c>
      <c r="H19636">
        <f>=1.6</f>
        <v/>
      </c>
    </row>
    <row r="19637">
      <c r="A19637" t="inlineStr">
        <is>
          <t>taiga-back</t>
        </is>
      </c>
      <c r="B19637" t="inlineStr">
        <is>
          <t>624f27e0952b1a16b36b09c890b9e2e0c3139a76</t>
        </is>
      </c>
      <c r="C19637" t="inlineStr">
        <is>
          <t>2015-11-02 08:42:47+00:00</t>
        </is>
      </c>
      <c r="D19637" t="inlineStr">
        <is>
          <t>verchange</t>
        </is>
      </c>
      <c r="E19637" t="inlineStr">
        <is>
          <t>django-transactional-cleanup</t>
        </is>
      </c>
      <c r="F19637">
        <f>=0.1.15</f>
        <v/>
      </c>
      <c r="G19637" t="inlineStr">
        <is>
          <t>django-transactional-cleanup</t>
        </is>
      </c>
      <c r="H19637">
        <f>=0.1.14</f>
        <v/>
      </c>
    </row>
    <row r="19638">
      <c r="A19638" t="inlineStr">
        <is>
          <t>taiga-back</t>
        </is>
      </c>
      <c r="B19638" t="inlineStr">
        <is>
          <t>624f27e0952b1a16b36b09c890b9e2e0c3139a76</t>
        </is>
      </c>
      <c r="C19638" t="inlineStr">
        <is>
          <t>2015-11-02 08:42:47+00:00</t>
        </is>
      </c>
      <c r="D19638" t="inlineStr">
        <is>
          <t>verchange</t>
        </is>
      </c>
      <c r="E19638" t="inlineStr">
        <is>
          <t>django-jinja</t>
        </is>
      </c>
      <c r="F19638">
        <f>=1.4.1</f>
        <v/>
      </c>
      <c r="G19638" t="inlineStr">
        <is>
          <t>django-jinja</t>
        </is>
      </c>
      <c r="H19638">
        <f>=1.0.4</f>
        <v/>
      </c>
    </row>
    <row r="19639">
      <c r="A19639" t="inlineStr">
        <is>
          <t>taiga-back</t>
        </is>
      </c>
      <c r="B19639" t="inlineStr">
        <is>
          <t>624f27e0952b1a16b36b09c890b9e2e0c3139a76</t>
        </is>
      </c>
      <c r="C19639" t="inlineStr">
        <is>
          <t>2015-11-02 08:42:47+00:00</t>
        </is>
      </c>
      <c r="D19639" t="inlineStr">
        <is>
          <t>verchange</t>
        </is>
      </c>
      <c r="E19639" t="inlineStr">
        <is>
          <t>raven</t>
        </is>
      </c>
      <c r="F19639">
        <f>=5.8.1</f>
        <v/>
      </c>
      <c r="G19639" t="inlineStr">
        <is>
          <t>raven</t>
        </is>
      </c>
      <c r="H19639">
        <f>=5.1.1</f>
        <v/>
      </c>
    </row>
    <row r="19640">
      <c r="A19640" t="inlineStr">
        <is>
          <t>taiga-back</t>
        </is>
      </c>
      <c r="B19640" t="inlineStr">
        <is>
          <t>624f27e0952b1a16b36b09c890b9e2e0c3139a76</t>
        </is>
      </c>
      <c r="C19640" t="inlineStr">
        <is>
          <t>2015-11-02 08:42:47+00:00</t>
        </is>
      </c>
      <c r="D19640" t="inlineStr">
        <is>
          <t>verchange</t>
        </is>
      </c>
      <c r="E19640" t="inlineStr">
        <is>
          <t>Markdown</t>
        </is>
      </c>
      <c r="F19640">
        <f>=2.6.3</f>
        <v/>
      </c>
      <c r="G19640" t="inlineStr">
        <is>
          <t>Markdown</t>
        </is>
      </c>
      <c r="H19640">
        <f>=2.4.1</f>
        <v/>
      </c>
    </row>
    <row r="19641">
      <c r="A19641" t="inlineStr">
        <is>
          <t>taiga-back</t>
        </is>
      </c>
      <c r="B19641" t="inlineStr">
        <is>
          <t>624f27e0952b1a16b36b09c890b9e2e0c3139a76</t>
        </is>
      </c>
      <c r="C19641" t="inlineStr">
        <is>
          <t>2015-11-02 08:42:47+00:00</t>
        </is>
      </c>
      <c r="D19641" t="inlineStr">
        <is>
          <t>verchange</t>
        </is>
      </c>
      <c r="E19641" t="inlineStr">
        <is>
          <t>lxml</t>
        </is>
      </c>
      <c r="F19641">
        <f>=3.5.0b1</f>
        <v/>
      </c>
      <c r="G19641" t="inlineStr">
        <is>
          <t>lxml</t>
        </is>
      </c>
      <c r="H19641">
        <f>=3.4.1</f>
        <v/>
      </c>
    </row>
    <row r="19642">
      <c r="A19642" t="inlineStr">
        <is>
          <t>taiga-back</t>
        </is>
      </c>
      <c r="B19642" t="inlineStr">
        <is>
          <t>624f27e0952b1a16b36b09c890b9e2e0c3139a76</t>
        </is>
      </c>
      <c r="C19642" t="inlineStr">
        <is>
          <t>2015-11-02 08:42:47+00:00</t>
        </is>
      </c>
      <c r="D19642" t="inlineStr">
        <is>
          <t>add</t>
        </is>
      </c>
      <c r="E19642" t="inlineStr">
        <is>
          <t>Pillow</t>
        </is>
      </c>
      <c r="F19642">
        <f>=3.0.0</f>
        <v/>
      </c>
      <c r="G19642" t="inlineStr"/>
      <c r="H19642" t="inlineStr"/>
    </row>
    <row r="19643">
      <c r="A19643" t="inlineStr">
        <is>
          <t>taiga-back</t>
        </is>
      </c>
      <c r="B19643" t="inlineStr">
        <is>
          <t>624f27e0952b1a16b36b09c890b9e2e0c3139a76</t>
        </is>
      </c>
      <c r="C19643" t="inlineStr">
        <is>
          <t>2015-11-02 08:42:47+00:00</t>
        </is>
      </c>
      <c r="D19643" t="inlineStr">
        <is>
          <t>add</t>
        </is>
      </c>
      <c r="E19643" t="inlineStr">
        <is>
          <t>cssutils</t>
        </is>
      </c>
      <c r="F19643">
        <f>=1.0.1</f>
        <v/>
      </c>
      <c r="G19643" t="inlineStr"/>
      <c r="H19643" t="inlineStr"/>
    </row>
    <row r="19644">
      <c r="A19644" t="inlineStr">
        <is>
          <t>taiga-back</t>
        </is>
      </c>
      <c r="B19644" t="inlineStr">
        <is>
          <t>624f27e0952b1a16b36b09c890b9e2e0c3139a76</t>
        </is>
      </c>
      <c r="C19644" t="inlineStr">
        <is>
          <t>2015-11-02 08:42:47+00:00</t>
        </is>
      </c>
      <c r="D19644" t="inlineStr">
        <is>
          <t>add</t>
        </is>
      </c>
      <c r="E19644" t="inlineStr">
        <is>
          <t>pyjwkest</t>
        </is>
      </c>
      <c r="F19644">
        <f>=1.0.7</f>
        <v/>
      </c>
      <c r="G19644" t="inlineStr"/>
      <c r="H19644" t="inlineStr"/>
    </row>
    <row r="19645">
      <c r="A19645" t="inlineStr">
        <is>
          <t>taiga-back</t>
        </is>
      </c>
      <c r="B19645" t="inlineStr">
        <is>
          <t>624f27e0952b1a16b36b09c890b9e2e0c3139a76</t>
        </is>
      </c>
      <c r="C19645" t="inlineStr">
        <is>
          <t>2015-11-02 08:42:47+00:00</t>
        </is>
      </c>
      <c r="D19645" t="inlineStr">
        <is>
          <t>rem</t>
        </is>
      </c>
      <c r="E19645" t="inlineStr"/>
      <c r="F19645" t="inlineStr"/>
      <c r="G19645" t="inlineStr">
        <is>
          <t>pillow</t>
        </is>
      </c>
      <c r="H19645">
        <f>=2.5.3</f>
        <v/>
      </c>
    </row>
    <row r="19646">
      <c r="A19646" t="inlineStr">
        <is>
          <t>taiga-back</t>
        </is>
      </c>
      <c r="B19646" t="inlineStr">
        <is>
          <t>624f27e0952b1a16b36b09c890b9e2e0c3139a76</t>
        </is>
      </c>
      <c r="C19646" t="inlineStr">
        <is>
          <t>2015-11-02 08:42:47+00:00</t>
        </is>
      </c>
      <c r="D19646" t="inlineStr">
        <is>
          <t>rem</t>
        </is>
      </c>
      <c r="E19646" t="inlineStr"/>
      <c r="F19646" t="inlineStr"/>
      <c r="G19646" t="inlineStr">
        <is>
          <t>enum34</t>
        </is>
      </c>
      <c r="H19646">
        <f>=1.0</f>
        <v/>
      </c>
    </row>
    <row r="19647">
      <c r="A19647" t="inlineStr">
        <is>
          <t>taiga-back</t>
        </is>
      </c>
      <c r="B19647" t="inlineStr">
        <is>
          <t>13e1d65e44a9aa124c1ac1cd454ba3eb20c49e23</t>
        </is>
      </c>
      <c r="C19647" t="inlineStr">
        <is>
          <t>2016-01-05 10:24:29+00:00</t>
        </is>
      </c>
      <c r="D19647" t="inlineStr">
        <is>
          <t>verchange</t>
        </is>
      </c>
      <c r="E19647" t="inlineStr">
        <is>
          <t>pyjwkest</t>
        </is>
      </c>
      <c r="F19647">
        <f>=1.0.9</f>
        <v/>
      </c>
      <c r="G19647" t="inlineStr">
        <is>
          <t>pyjwkest</t>
        </is>
      </c>
      <c r="H19647">
        <f>=1.0.7</f>
        <v/>
      </c>
    </row>
    <row r="19648">
      <c r="A19648" t="inlineStr">
        <is>
          <t>taiga-back</t>
        </is>
      </c>
      <c r="B19648" t="inlineStr">
        <is>
          <t>13e1d65e44a9aa124c1ac1cd454ba3eb20c49e23</t>
        </is>
      </c>
      <c r="C19648" t="inlineStr">
        <is>
          <t>2016-01-05 10:24:29+00:00</t>
        </is>
      </c>
      <c r="D19648" t="inlineStr">
        <is>
          <t>verchange</t>
        </is>
      </c>
      <c r="E19648" t="inlineStr">
        <is>
          <t>django-ipware</t>
        </is>
      </c>
      <c r="F19648">
        <f>=1.1.2</f>
        <v/>
      </c>
      <c r="G19648" t="inlineStr">
        <is>
          <t>django-ipware</t>
        </is>
      </c>
      <c r="H19648">
        <f>=1.1.1</f>
        <v/>
      </c>
    </row>
    <row r="19649">
      <c r="A19649" t="inlineStr">
        <is>
          <t>taiga-back</t>
        </is>
      </c>
      <c r="B19649" t="inlineStr">
        <is>
          <t>13e1d65e44a9aa124c1ac1cd454ba3eb20c49e23</t>
        </is>
      </c>
      <c r="C19649" t="inlineStr">
        <is>
          <t>2016-01-05 10:24:29+00:00</t>
        </is>
      </c>
      <c r="D19649" t="inlineStr">
        <is>
          <t>verchange</t>
        </is>
      </c>
      <c r="E19649" t="inlineStr">
        <is>
          <t>django-jinja</t>
        </is>
      </c>
      <c r="F19649">
        <f>=2.1.1</f>
        <v/>
      </c>
      <c r="G19649" t="inlineStr">
        <is>
          <t>django-jinja</t>
        </is>
      </c>
      <c r="H19649">
        <f>=1.4.1</f>
        <v/>
      </c>
    </row>
    <row r="19650">
      <c r="A19650" t="inlineStr">
        <is>
          <t>taiga-back</t>
        </is>
      </c>
      <c r="B19650" t="inlineStr">
        <is>
          <t>13e1d65e44a9aa124c1ac1cd454ba3eb20c49e23</t>
        </is>
      </c>
      <c r="C19650" t="inlineStr">
        <is>
          <t>2016-01-05 10:24:29+00:00</t>
        </is>
      </c>
      <c r="D19650" t="inlineStr">
        <is>
          <t>verchange</t>
        </is>
      </c>
      <c r="E19650" t="inlineStr">
        <is>
          <t>raven</t>
        </is>
      </c>
      <c r="F19650">
        <f>=5.9.2</f>
        <v/>
      </c>
      <c r="G19650" t="inlineStr">
        <is>
          <t>raven</t>
        </is>
      </c>
      <c r="H19650">
        <f>=5.8.1</f>
        <v/>
      </c>
    </row>
    <row r="19651">
      <c r="A19651" t="inlineStr">
        <is>
          <t>taiga-back</t>
        </is>
      </c>
      <c r="B19651" t="inlineStr">
        <is>
          <t>13e1d65e44a9aa124c1ac1cd454ba3eb20c49e23</t>
        </is>
      </c>
      <c r="C19651" t="inlineStr">
        <is>
          <t>2016-01-05 10:24:29+00:00</t>
        </is>
      </c>
      <c r="D19651" t="inlineStr">
        <is>
          <t>verchange</t>
        </is>
      </c>
      <c r="E19651" t="inlineStr">
        <is>
          <t>Pillow</t>
        </is>
      </c>
      <c r="F19651">
        <f>=2.9.0</f>
        <v/>
      </c>
      <c r="G19651" t="inlineStr">
        <is>
          <t>Pillow</t>
        </is>
      </c>
      <c r="H19651">
        <f>=3.0.0</f>
        <v/>
      </c>
    </row>
    <row r="19652">
      <c r="A19652" t="inlineStr">
        <is>
          <t>taiga-back</t>
        </is>
      </c>
      <c r="B19652" t="inlineStr">
        <is>
          <t>13e1d65e44a9aa124c1ac1cd454ba3eb20c49e23</t>
        </is>
      </c>
      <c r="C19652" t="inlineStr">
        <is>
          <t>2016-01-05 10:24:29+00:00</t>
        </is>
      </c>
      <c r="D19652" t="inlineStr">
        <is>
          <t>verchange</t>
        </is>
      </c>
      <c r="E19652" t="inlineStr">
        <is>
          <t>Django</t>
        </is>
      </c>
      <c r="F19652">
        <f>=1.8.6</f>
        <v/>
      </c>
      <c r="G19652" t="inlineStr">
        <is>
          <t>Django</t>
        </is>
      </c>
      <c r="H19652">
        <f>=1.8.5</f>
        <v/>
      </c>
    </row>
    <row r="19653">
      <c r="A19653" t="inlineStr">
        <is>
          <t>taiga-back</t>
        </is>
      </c>
      <c r="B19653" t="inlineStr">
        <is>
          <t>13e1d65e44a9aa124c1ac1cd454ba3eb20c49e23</t>
        </is>
      </c>
      <c r="C19653" t="inlineStr">
        <is>
          <t>2016-01-05 10:24:29+00:00</t>
        </is>
      </c>
      <c r="D19653" t="inlineStr">
        <is>
          <t>verchange</t>
        </is>
      </c>
      <c r="E19653" t="inlineStr">
        <is>
          <t>Markdown</t>
        </is>
      </c>
      <c r="F19653">
        <f>=2.6.5</f>
        <v/>
      </c>
      <c r="G19653" t="inlineStr">
        <is>
          <t>Markdown</t>
        </is>
      </c>
      <c r="H19653">
        <f>=2.6.3</f>
        <v/>
      </c>
    </row>
    <row r="19654">
      <c r="A19654" t="inlineStr">
        <is>
          <t>taiga-back</t>
        </is>
      </c>
      <c r="B19654" t="inlineStr">
        <is>
          <t>13e1d65e44a9aa124c1ac1cd454ba3eb20c49e23</t>
        </is>
      </c>
      <c r="C19654" t="inlineStr">
        <is>
          <t>2016-01-05 10:24:29+00:00</t>
        </is>
      </c>
      <c r="D19654" t="inlineStr">
        <is>
          <t>verchange</t>
        </is>
      </c>
      <c r="E19654" t="inlineStr">
        <is>
          <t>lxml</t>
        </is>
      </c>
      <c r="F19654">
        <f>=3.5.0</f>
        <v/>
      </c>
      <c r="G19654" t="inlineStr">
        <is>
          <t>lxml</t>
        </is>
      </c>
      <c r="H19654">
        <f>=3.5.0b1</f>
        <v/>
      </c>
    </row>
    <row r="19655">
      <c r="A19655" t="inlineStr">
        <is>
          <t>taiga-back</t>
        </is>
      </c>
      <c r="B19655" t="inlineStr">
        <is>
          <t>13e1d65e44a9aa124c1ac1cd454ba3eb20c49e23</t>
        </is>
      </c>
      <c r="C19655" t="inlineStr">
        <is>
          <t>2016-01-05 10:24:29+00:00</t>
        </is>
      </c>
      <c r="D19655" t="inlineStr">
        <is>
          <t>verchange</t>
        </is>
      </c>
      <c r="E19655" t="inlineStr">
        <is>
          <t>redis</t>
        </is>
      </c>
      <c r="F19655">
        <f>=2.10.5</f>
        <v/>
      </c>
      <c r="G19655" t="inlineStr">
        <is>
          <t>redis</t>
        </is>
      </c>
      <c r="H19655">
        <f>=2.10.3</f>
        <v/>
      </c>
    </row>
    <row r="19656">
      <c r="A19656" t="inlineStr">
        <is>
          <t>taiga-back</t>
        </is>
      </c>
      <c r="B19656" t="inlineStr">
        <is>
          <t>13e1d65e44a9aa124c1ac1cd454ba3eb20c49e23</t>
        </is>
      </c>
      <c r="C19656" t="inlineStr">
        <is>
          <t>2016-01-05 10:24:29+00:00</t>
        </is>
      </c>
      <c r="D19656" t="inlineStr">
        <is>
          <t>verchange</t>
        </is>
      </c>
      <c r="E19656" t="inlineStr">
        <is>
          <t>easy-thumbnails</t>
        </is>
      </c>
      <c r="F19656">
        <f>=2.2.1</f>
        <v/>
      </c>
      <c r="G19656" t="inlineStr">
        <is>
          <t>easy-thumbnails</t>
        </is>
      </c>
      <c r="H19656">
        <f>=2.2</f>
        <v/>
      </c>
    </row>
    <row r="19657">
      <c r="A19657" t="inlineStr">
        <is>
          <t>taiga-back</t>
        </is>
      </c>
      <c r="B19657" t="inlineStr">
        <is>
          <t>2ac01c0d5481165f565b94463e027df1438d709d</t>
        </is>
      </c>
      <c r="C19657" t="inlineStr">
        <is>
          <t>2016-01-29 09:44:04+00:00</t>
        </is>
      </c>
      <c r="D19657" t="inlineStr">
        <is>
          <t>add</t>
        </is>
      </c>
      <c r="E19657" t="inlineStr">
        <is>
          <t>python-dateutil</t>
        </is>
      </c>
      <c r="F19657">
        <f>=2.4.2</f>
        <v/>
      </c>
      <c r="G19657" t="inlineStr"/>
      <c r="H19657" t="inlineStr"/>
    </row>
    <row r="19658">
      <c r="A19658" t="inlineStr">
        <is>
          <t>taiga-back</t>
        </is>
      </c>
      <c r="B19658" t="inlineStr">
        <is>
          <t>2ac01c0d5481165f565b94463e027df1438d709d</t>
        </is>
      </c>
      <c r="C19658" t="inlineStr">
        <is>
          <t>2016-01-29 09:44:04+00:00</t>
        </is>
      </c>
      <c r="D19658" t="inlineStr">
        <is>
          <t>add</t>
        </is>
      </c>
      <c r="E19658" t="inlineStr">
        <is>
          <t>netaddr</t>
        </is>
      </c>
      <c r="F19658">
        <f>=0.7.18</f>
        <v/>
      </c>
      <c r="G19658" t="inlineStr"/>
      <c r="H19658" t="inlineStr"/>
    </row>
    <row r="19659">
      <c r="A19659" t="inlineStr">
        <is>
          <t>taiga-back</t>
        </is>
      </c>
      <c r="B19659" t="inlineStr">
        <is>
          <t>3aed6371ffb0c9429f4d418279faed5479e36029</t>
        </is>
      </c>
      <c r="C19659" t="inlineStr">
        <is>
          <t>2016-04-01 09:27:13+00:00</t>
        </is>
      </c>
      <c r="D19659" t="inlineStr">
        <is>
          <t>verchange</t>
        </is>
      </c>
      <c r="E19659" t="inlineStr">
        <is>
          <t>gunicorn</t>
        </is>
      </c>
      <c r="F19659">
        <f>=19.4.5</f>
        <v/>
      </c>
      <c r="G19659" t="inlineStr">
        <is>
          <t>gunicorn</t>
        </is>
      </c>
      <c r="H19659">
        <f>=19.3.0</f>
        <v/>
      </c>
    </row>
    <row r="19660">
      <c r="A19660" t="inlineStr">
        <is>
          <t>taiga-back</t>
        </is>
      </c>
      <c r="B19660" t="inlineStr">
        <is>
          <t>3aed6371ffb0c9429f4d418279faed5479e36029</t>
        </is>
      </c>
      <c r="C19660" t="inlineStr">
        <is>
          <t>2016-04-01 09:27:13+00:00</t>
        </is>
      </c>
      <c r="D19660" t="inlineStr">
        <is>
          <t>verchange</t>
        </is>
      </c>
      <c r="E19660" t="inlineStr">
        <is>
          <t>premailer</t>
        </is>
      </c>
      <c r="F19660">
        <f>=2.9.7</f>
        <v/>
      </c>
      <c r="G19660" t="inlineStr">
        <is>
          <t>premailer</t>
        </is>
      </c>
      <c r="H19660">
        <f>=2.9.6</f>
        <v/>
      </c>
    </row>
    <row r="19661">
      <c r="A19661" t="inlineStr">
        <is>
          <t>taiga-back</t>
        </is>
      </c>
      <c r="B19661" t="inlineStr">
        <is>
          <t>3aed6371ffb0c9429f4d418279faed5479e36029</t>
        </is>
      </c>
      <c r="C19661" t="inlineStr">
        <is>
          <t>2016-04-01 09:27:13+00:00</t>
        </is>
      </c>
      <c r="D19661" t="inlineStr">
        <is>
          <t>verchange</t>
        </is>
      </c>
      <c r="E19661" t="inlineStr">
        <is>
          <t>amqp</t>
        </is>
      </c>
      <c r="F19661">
        <f>=1.4.9</f>
        <v/>
      </c>
      <c r="G19661" t="inlineStr">
        <is>
          <t>amqp</t>
        </is>
      </c>
      <c r="H19661">
        <f>=1.4.7</f>
        <v/>
      </c>
    </row>
    <row r="19662">
      <c r="A19662" t="inlineStr">
        <is>
          <t>taiga-back</t>
        </is>
      </c>
      <c r="B19662" t="inlineStr">
        <is>
          <t>3aed6371ffb0c9429f4d418279faed5479e36029</t>
        </is>
      </c>
      <c r="C19662" t="inlineStr">
        <is>
          <t>2016-04-01 09:27:13+00:00</t>
        </is>
      </c>
      <c r="D19662" t="inlineStr">
        <is>
          <t>verchange</t>
        </is>
      </c>
      <c r="E19662" t="inlineStr">
        <is>
          <t>pyjwkest</t>
        </is>
      </c>
      <c r="F19662">
        <f>=1.1.5</f>
        <v/>
      </c>
      <c r="G19662" t="inlineStr">
        <is>
          <t>pyjwkest</t>
        </is>
      </c>
      <c r="H19662">
        <f>=1.0.9</f>
        <v/>
      </c>
    </row>
    <row r="19663">
      <c r="A19663" t="inlineStr">
        <is>
          <t>taiga-back</t>
        </is>
      </c>
      <c r="B19663" t="inlineStr">
        <is>
          <t>3aed6371ffb0c9429f4d418279faed5479e36029</t>
        </is>
      </c>
      <c r="C19663" t="inlineStr">
        <is>
          <t>2016-04-01 09:27:13+00:00</t>
        </is>
      </c>
      <c r="D19663" t="inlineStr">
        <is>
          <t>verchange</t>
        </is>
      </c>
      <c r="E19663" t="inlineStr">
        <is>
          <t>django-ipware</t>
        </is>
      </c>
      <c r="F19663">
        <f>=1.1.3</f>
        <v/>
      </c>
      <c r="G19663" t="inlineStr">
        <is>
          <t>django-ipware</t>
        </is>
      </c>
      <c r="H19663">
        <f>=1.1.2</f>
        <v/>
      </c>
    </row>
    <row r="19664">
      <c r="A19664" t="inlineStr">
        <is>
          <t>taiga-back</t>
        </is>
      </c>
      <c r="B19664" t="inlineStr">
        <is>
          <t>3aed6371ffb0c9429f4d418279faed5479e36029</t>
        </is>
      </c>
      <c r="C19664" t="inlineStr">
        <is>
          <t>2016-04-01 09:27:13+00:00</t>
        </is>
      </c>
      <c r="D19664" t="inlineStr">
        <is>
          <t>verchange</t>
        </is>
      </c>
      <c r="E19664" t="inlineStr">
        <is>
          <t>django-jinja</t>
        </is>
      </c>
      <c r="F19664">
        <f>=2.1.2</f>
        <v/>
      </c>
      <c r="G19664" t="inlineStr">
        <is>
          <t>django-jinja</t>
        </is>
      </c>
      <c r="H19664">
        <f>=2.1.1</f>
        <v/>
      </c>
    </row>
    <row r="19665">
      <c r="A19665" t="inlineStr">
        <is>
          <t>taiga-back</t>
        </is>
      </c>
      <c r="B19665" t="inlineStr">
        <is>
          <t>3aed6371ffb0c9429f4d418279faed5479e36029</t>
        </is>
      </c>
      <c r="C19665" t="inlineStr">
        <is>
          <t>2016-04-01 09:27:13+00:00</t>
        </is>
      </c>
      <c r="D19665" t="inlineStr">
        <is>
          <t>verchange</t>
        </is>
      </c>
      <c r="E19665" t="inlineStr">
        <is>
          <t>Unidecode</t>
        </is>
      </c>
      <c r="F19665">
        <f>=0.04.19</f>
        <v/>
      </c>
      <c r="G19665" t="inlineStr">
        <is>
          <t>Unidecode</t>
        </is>
      </c>
      <c r="H19665">
        <f>=0.04.18</f>
        <v/>
      </c>
    </row>
    <row r="19666">
      <c r="A19666" t="inlineStr">
        <is>
          <t>taiga-back</t>
        </is>
      </c>
      <c r="B19666" t="inlineStr">
        <is>
          <t>3aed6371ffb0c9429f4d418279faed5479e36029</t>
        </is>
      </c>
      <c r="C19666" t="inlineStr">
        <is>
          <t>2016-04-01 09:27:13+00:00</t>
        </is>
      </c>
      <c r="D19666" t="inlineStr">
        <is>
          <t>verchange</t>
        </is>
      </c>
      <c r="E19666" t="inlineStr">
        <is>
          <t>django-sampledatahelper</t>
        </is>
      </c>
      <c r="F19666">
        <f>=0.4.0</f>
        <v/>
      </c>
      <c r="G19666" t="inlineStr">
        <is>
          <t>django-sampledatahelper</t>
        </is>
      </c>
      <c r="H19666">
        <f>=0.3.0</f>
        <v/>
      </c>
    </row>
    <row r="19667">
      <c r="A19667" t="inlineStr">
        <is>
          <t>taiga-back</t>
        </is>
      </c>
      <c r="B19667" t="inlineStr">
        <is>
          <t>3aed6371ffb0c9429f4d418279faed5479e36029</t>
        </is>
      </c>
      <c r="C19667" t="inlineStr">
        <is>
          <t>2016-04-01 09:27:13+00:00</t>
        </is>
      </c>
      <c r="D19667" t="inlineStr">
        <is>
          <t>verchange</t>
        </is>
      </c>
      <c r="E19667" t="inlineStr">
        <is>
          <t>requests</t>
        </is>
      </c>
      <c r="F19667">
        <f>=2.9.1</f>
        <v/>
      </c>
      <c r="G19667" t="inlineStr">
        <is>
          <t>requests</t>
        </is>
      </c>
      <c r="H19667">
        <f>=2.8.1</f>
        <v/>
      </c>
    </row>
    <row r="19668">
      <c r="A19668" t="inlineStr">
        <is>
          <t>taiga-back</t>
        </is>
      </c>
      <c r="B19668" t="inlineStr">
        <is>
          <t>3aed6371ffb0c9429f4d418279faed5479e36029</t>
        </is>
      </c>
      <c r="C19668" t="inlineStr">
        <is>
          <t>2016-04-01 09:27:13+00:00</t>
        </is>
      </c>
      <c r="D19668" t="inlineStr">
        <is>
          <t>verchange</t>
        </is>
      </c>
      <c r="E19668" t="inlineStr">
        <is>
          <t>celery</t>
        </is>
      </c>
      <c r="F19668">
        <f>=3.1.20</f>
        <v/>
      </c>
      <c r="G19668" t="inlineStr">
        <is>
          <t>celery</t>
        </is>
      </c>
      <c r="H19668">
        <f>=3.1.19</f>
        <v/>
      </c>
    </row>
    <row r="19669">
      <c r="A19669" t="inlineStr">
        <is>
          <t>taiga-back</t>
        </is>
      </c>
      <c r="B19669" t="inlineStr">
        <is>
          <t>3aed6371ffb0c9429f4d418279faed5479e36029</t>
        </is>
      </c>
      <c r="C19669" t="inlineStr">
        <is>
          <t>2016-04-01 09:27:13+00:00</t>
        </is>
      </c>
      <c r="D19669" t="inlineStr">
        <is>
          <t>verchange</t>
        </is>
      </c>
      <c r="E19669" t="inlineStr">
        <is>
          <t>Pillow</t>
        </is>
      </c>
      <c r="F19669">
        <f>=3.1.1</f>
        <v/>
      </c>
      <c r="G19669" t="inlineStr">
        <is>
          <t>Pillow</t>
        </is>
      </c>
      <c r="H19669">
        <f>=2.9.0</f>
        <v/>
      </c>
    </row>
    <row r="19670">
      <c r="A19670" t="inlineStr">
        <is>
          <t>taiga-back</t>
        </is>
      </c>
      <c r="B19670" t="inlineStr">
        <is>
          <t>3aed6371ffb0c9429f4d418279faed5479e36029</t>
        </is>
      </c>
      <c r="C19670" t="inlineStr">
        <is>
          <t>2016-04-01 09:27:13+00:00</t>
        </is>
      </c>
      <c r="D19670" t="inlineStr">
        <is>
          <t>verchange</t>
        </is>
      </c>
      <c r="E19670" t="inlineStr">
        <is>
          <t>Django</t>
        </is>
      </c>
      <c r="F19670">
        <f>=1.9.2</f>
        <v/>
      </c>
      <c r="G19670" t="inlineStr">
        <is>
          <t>Django</t>
        </is>
      </c>
      <c r="H19670">
        <f>=1.8.6</f>
        <v/>
      </c>
    </row>
    <row r="19671">
      <c r="A19671" t="inlineStr">
        <is>
          <t>taiga-back</t>
        </is>
      </c>
      <c r="B19671" t="inlineStr">
        <is>
          <t>3aed6371ffb0c9429f4d418279faed5479e36029</t>
        </is>
      </c>
      <c r="C19671" t="inlineStr">
        <is>
          <t>2016-04-01 09:27:13+00:00</t>
        </is>
      </c>
      <c r="D19671" t="inlineStr">
        <is>
          <t>verchange</t>
        </is>
      </c>
      <c r="E19671" t="inlineStr">
        <is>
          <t>raven</t>
        </is>
      </c>
      <c r="F19671">
        <f>=5.10.2</f>
        <v/>
      </c>
      <c r="G19671" t="inlineStr">
        <is>
          <t>raven</t>
        </is>
      </c>
      <c r="H19671">
        <f>=5.9.2</f>
        <v/>
      </c>
    </row>
    <row r="19672">
      <c r="A19672" t="inlineStr">
        <is>
          <t>taiga-back</t>
        </is>
      </c>
      <c r="B19672" t="inlineStr">
        <is>
          <t>3aed6371ffb0c9429f4d418279faed5479e36029</t>
        </is>
      </c>
      <c r="C19672" t="inlineStr">
        <is>
          <t>2016-04-01 09:27:13+00:00</t>
        </is>
      </c>
      <c r="D19672" t="inlineStr">
        <is>
          <t>verchange</t>
        </is>
      </c>
      <c r="E19672" t="inlineStr">
        <is>
          <t>djmail</t>
        </is>
      </c>
      <c r="F19672">
        <f>=0.12.0.post1</f>
        <v/>
      </c>
      <c r="G19672" t="inlineStr">
        <is>
          <t>djmail</t>
        </is>
      </c>
      <c r="H19672">
        <f>=0.11</f>
        <v/>
      </c>
    </row>
    <row r="19673">
      <c r="A19673" t="inlineStr">
        <is>
          <t>taiga-back</t>
        </is>
      </c>
      <c r="B19673" t="inlineStr">
        <is>
          <t>3aed6371ffb0c9429f4d418279faed5479e36029</t>
        </is>
      </c>
      <c r="C19673" t="inlineStr">
        <is>
          <t>2016-04-01 09:27:13+00:00</t>
        </is>
      </c>
      <c r="D19673" t="inlineStr">
        <is>
          <t>verchange</t>
        </is>
      </c>
      <c r="E19673" t="inlineStr">
        <is>
          <t>easy-thumbnails</t>
        </is>
      </c>
      <c r="F19673">
        <f>=2.3</f>
        <v/>
      </c>
      <c r="G19673" t="inlineStr">
        <is>
          <t>easy-thumbnails</t>
        </is>
      </c>
      <c r="H19673">
        <f>=2.2.1</f>
        <v/>
      </c>
    </row>
    <row r="19674">
      <c r="A19674" t="inlineStr">
        <is>
          <t>taiga-back</t>
        </is>
      </c>
      <c r="B19674" t="inlineStr">
        <is>
          <t>3aed6371ffb0c9429f4d418279faed5479e36029</t>
        </is>
      </c>
      <c r="C19674" t="inlineStr">
        <is>
          <t>2016-04-01 09:27:13+00:00</t>
        </is>
      </c>
      <c r="D19674" t="inlineStr">
        <is>
          <t>verchange</t>
        </is>
      </c>
      <c r="E19674" t="inlineStr">
        <is>
          <t>django-sites</t>
        </is>
      </c>
      <c r="F19674">
        <f>=0.9</f>
        <v/>
      </c>
      <c r="G19674" t="inlineStr">
        <is>
          <t>django-sites</t>
        </is>
      </c>
      <c r="H19674">
        <f>=0.8</f>
        <v/>
      </c>
    </row>
    <row r="19675">
      <c r="A19675" t="inlineStr">
        <is>
          <t>taiga-back</t>
        </is>
      </c>
      <c r="B19675" t="inlineStr">
        <is>
          <t>3aed6371ffb0c9429f4d418279faed5479e36029</t>
        </is>
      </c>
      <c r="C19675" t="inlineStr">
        <is>
          <t>2016-04-01 09:27:13+00:00</t>
        </is>
      </c>
      <c r="D19675" t="inlineStr">
        <is>
          <t>rem</t>
        </is>
      </c>
      <c r="E19675" t="inlineStr"/>
      <c r="F19675" t="inlineStr"/>
      <c r="G19675" t="inlineStr">
        <is>
          <t>django-transactional-cleanup</t>
        </is>
      </c>
      <c r="H19675">
        <f>=0.1.15</f>
        <v/>
      </c>
    </row>
    <row r="19676">
      <c r="A19676" t="inlineStr">
        <is>
          <t>taiga-back</t>
        </is>
      </c>
      <c r="B19676" t="inlineStr">
        <is>
          <t>9e9c302ada3ca5f1097b287d2d12bad34b953c9d</t>
        </is>
      </c>
      <c r="C19676" t="inlineStr">
        <is>
          <t>2016-09-30 17:35:43+00:00</t>
        </is>
      </c>
      <c r="D19676" t="inlineStr">
        <is>
          <t>verchange</t>
        </is>
      </c>
      <c r="E19676" t="inlineStr">
        <is>
          <t>cssutils</t>
        </is>
      </c>
      <c r="F19676">
        <f>=1.0.1</f>
        <v/>
      </c>
      <c r="G19676" t="inlineStr">
        <is>
          <t>cssutils</t>
        </is>
      </c>
      <c r="H19676">
        <f>=1.0.1</f>
        <v/>
      </c>
    </row>
    <row r="19677">
      <c r="A19677" t="inlineStr">
        <is>
          <t>taiga-back</t>
        </is>
      </c>
      <c r="B19677" t="inlineStr">
        <is>
          <t>9e9c302ada3ca5f1097b287d2d12bad34b953c9d</t>
        </is>
      </c>
      <c r="C19677" t="inlineStr">
        <is>
          <t>2016-09-30 17:35:43+00:00</t>
        </is>
      </c>
      <c r="D19677" t="inlineStr">
        <is>
          <t>verchange</t>
        </is>
      </c>
      <c r="E19677" t="inlineStr">
        <is>
          <t>djorm-pgarray</t>
        </is>
      </c>
      <c r="F19677">
        <f>=1.2</f>
        <v/>
      </c>
      <c r="G19677" t="inlineStr">
        <is>
          <t>djorm-pgarray</t>
        </is>
      </c>
      <c r="H19677">
        <f>=1.2</f>
        <v/>
      </c>
    </row>
    <row r="19678">
      <c r="A19678" t="inlineStr">
        <is>
          <t>taiga-back</t>
        </is>
      </c>
      <c r="B19678" t="inlineStr">
        <is>
          <t>9e9c302ada3ca5f1097b287d2d12bad34b953c9d</t>
        </is>
      </c>
      <c r="C19678" t="inlineStr">
        <is>
          <t>2016-09-30 17:35:43+00:00</t>
        </is>
      </c>
      <c r="D19678" t="inlineStr">
        <is>
          <t>verchange</t>
        </is>
      </c>
      <c r="E19678" t="inlineStr">
        <is>
          <t>bleach</t>
        </is>
      </c>
      <c r="F19678">
        <f>=1.4.3</f>
        <v/>
      </c>
      <c r="G19678" t="inlineStr">
        <is>
          <t>bleach</t>
        </is>
      </c>
      <c r="H19678">
        <f>=1.4.2</f>
        <v/>
      </c>
    </row>
    <row r="19679">
      <c r="A19679" t="inlineStr">
        <is>
          <t>taiga-back</t>
        </is>
      </c>
      <c r="B19679" t="inlineStr">
        <is>
          <t>9e9c302ada3ca5f1097b287d2d12bad34b953c9d</t>
        </is>
      </c>
      <c r="C19679" t="inlineStr">
        <is>
          <t>2016-09-30 17:35:43+00:00</t>
        </is>
      </c>
      <c r="D19679" t="inlineStr">
        <is>
          <t>add</t>
        </is>
      </c>
      <c r="E19679" t="inlineStr">
        <is>
          <t>serpy</t>
        </is>
      </c>
      <c r="F19679">
        <f>=0.1.1</f>
        <v/>
      </c>
      <c r="G19679" t="inlineStr"/>
      <c r="H19679" t="inlineStr"/>
    </row>
    <row r="19680">
      <c r="A19680" t="inlineStr">
        <is>
          <t>taiga-back</t>
        </is>
      </c>
      <c r="B19680" t="inlineStr">
        <is>
          <t>4bdb00a642878e6c84bc71285ab0ff37b49efbad</t>
        </is>
      </c>
      <c r="C19680" t="inlineStr">
        <is>
          <t>2017-03-10 16:05:44+00:00</t>
        </is>
      </c>
      <c r="D19680" t="inlineStr">
        <is>
          <t>verchange</t>
        </is>
      </c>
      <c r="E19680" t="inlineStr">
        <is>
          <t>pyjwkest</t>
        </is>
      </c>
      <c r="F19680">
        <f>=1.3.2</f>
        <v/>
      </c>
      <c r="G19680" t="inlineStr">
        <is>
          <t>pyjwkest</t>
        </is>
      </c>
      <c r="H19680">
        <f>=1.1.5</f>
        <v/>
      </c>
    </row>
    <row r="19681">
      <c r="A19681" t="inlineStr">
        <is>
          <t>taiga-back</t>
        </is>
      </c>
      <c r="B19681" t="inlineStr">
        <is>
          <t>4bdb00a642878e6c84bc71285ab0ff37b49efbad</t>
        </is>
      </c>
      <c r="C19681" t="inlineStr">
        <is>
          <t>2017-03-10 16:05:44+00:00</t>
        </is>
      </c>
      <c r="D19681" t="inlineStr">
        <is>
          <t>verchange</t>
        </is>
      </c>
      <c r="E19681" t="inlineStr">
        <is>
          <t>django-ipware</t>
        </is>
      </c>
      <c r="F19681">
        <f>=1.1.6</f>
        <v/>
      </c>
      <c r="G19681" t="inlineStr">
        <is>
          <t>django-ipware</t>
        </is>
      </c>
      <c r="H19681">
        <f>=1.1.3</f>
        <v/>
      </c>
    </row>
    <row r="19682">
      <c r="A19682" t="inlineStr">
        <is>
          <t>taiga-back</t>
        </is>
      </c>
      <c r="B19682" t="inlineStr">
        <is>
          <t>4bdb00a642878e6c84bc71285ab0ff37b49efbad</t>
        </is>
      </c>
      <c r="C19682" t="inlineStr">
        <is>
          <t>2017-03-10 16:05:44+00:00</t>
        </is>
      </c>
      <c r="D19682" t="inlineStr">
        <is>
          <t>verchange</t>
        </is>
      </c>
      <c r="E19682" t="inlineStr">
        <is>
          <t>django-sampledatahelper</t>
        </is>
      </c>
      <c r="F19682">
        <f>=0.4.1</f>
        <v/>
      </c>
      <c r="G19682" t="inlineStr">
        <is>
          <t>django-sampledatahelper</t>
        </is>
      </c>
      <c r="H19682">
        <f>=0.4.0</f>
        <v/>
      </c>
    </row>
    <row r="19683">
      <c r="A19683" t="inlineStr">
        <is>
          <t>taiga-back</t>
        </is>
      </c>
      <c r="B19683" t="inlineStr">
        <is>
          <t>4bdb00a642878e6c84bc71285ab0ff37b49efbad</t>
        </is>
      </c>
      <c r="C19683" t="inlineStr">
        <is>
          <t>2017-03-10 16:05:44+00:00</t>
        </is>
      </c>
      <c r="D19683" t="inlineStr">
        <is>
          <t>verchange</t>
        </is>
      </c>
      <c r="E19683" t="inlineStr">
        <is>
          <t>requests</t>
        </is>
      </c>
      <c r="F19683">
        <f>=2.13.0</f>
        <v/>
      </c>
      <c r="G19683" t="inlineStr">
        <is>
          <t>requests</t>
        </is>
      </c>
      <c r="H19683">
        <f>=2.9.1</f>
        <v/>
      </c>
    </row>
    <row r="19684">
      <c r="A19684" t="inlineStr">
        <is>
          <t>taiga-back</t>
        </is>
      </c>
      <c r="B19684" t="inlineStr">
        <is>
          <t>4bdb00a642878e6c84bc71285ab0ff37b49efbad</t>
        </is>
      </c>
      <c r="C19684" t="inlineStr">
        <is>
          <t>2017-03-10 16:05:44+00:00</t>
        </is>
      </c>
      <c r="D19684" t="inlineStr">
        <is>
          <t>verchange</t>
        </is>
      </c>
      <c r="E19684" t="inlineStr">
        <is>
          <t>psycopg2</t>
        </is>
      </c>
      <c r="F19684">
        <f>=2.7</f>
        <v/>
      </c>
      <c r="G19684" t="inlineStr">
        <is>
          <t>psycopg2</t>
        </is>
      </c>
      <c r="H19684">
        <f>=2.6.1</f>
        <v/>
      </c>
    </row>
    <row r="19685">
      <c r="A19685" t="inlineStr">
        <is>
          <t>taiga-back</t>
        </is>
      </c>
      <c r="B19685" t="inlineStr">
        <is>
          <t>4bdb00a642878e6c84bc71285ab0ff37b49efbad</t>
        </is>
      </c>
      <c r="C19685" t="inlineStr">
        <is>
          <t>2017-03-10 16:05:44+00:00</t>
        </is>
      </c>
      <c r="D19685" t="inlineStr">
        <is>
          <t>verchange</t>
        </is>
      </c>
      <c r="E19685" t="inlineStr">
        <is>
          <t>bleach</t>
        </is>
      </c>
      <c r="F19685">
        <f>=1.5.0</f>
        <v/>
      </c>
      <c r="G19685" t="inlineStr">
        <is>
          <t>bleach</t>
        </is>
      </c>
      <c r="H19685">
        <f>=1.4.3</f>
        <v/>
      </c>
    </row>
    <row r="19686">
      <c r="A19686" t="inlineStr">
        <is>
          <t>taiga-back</t>
        </is>
      </c>
      <c r="B19686" t="inlineStr">
        <is>
          <t>4bdb00a642878e6c84bc71285ab0ff37b49efbad</t>
        </is>
      </c>
      <c r="C19686" t="inlineStr">
        <is>
          <t>2017-03-10 16:05:44+00:00</t>
        </is>
      </c>
      <c r="D19686" t="inlineStr">
        <is>
          <t>verchange</t>
        </is>
      </c>
      <c r="E19686" t="inlineStr">
        <is>
          <t>celery</t>
        </is>
      </c>
      <c r="F19686">
        <f>=4.0.2</f>
        <v/>
      </c>
      <c r="G19686" t="inlineStr">
        <is>
          <t>celery</t>
        </is>
      </c>
      <c r="H19686">
        <f>=3.1.20</f>
        <v/>
      </c>
    </row>
    <row r="19687">
      <c r="A19687" t="inlineStr">
        <is>
          <t>taiga-back</t>
        </is>
      </c>
      <c r="B19687" t="inlineStr">
        <is>
          <t>4bdb00a642878e6c84bc71285ab0ff37b49efbad</t>
        </is>
      </c>
      <c r="C19687" t="inlineStr">
        <is>
          <t>2017-03-10 16:05:44+00:00</t>
        </is>
      </c>
      <c r="D19687" t="inlineStr">
        <is>
          <t>verchange</t>
        </is>
      </c>
      <c r="E19687" t="inlineStr">
        <is>
          <t>Django</t>
        </is>
      </c>
      <c r="F19687">
        <f>=1.10.6</f>
        <v/>
      </c>
      <c r="G19687" t="inlineStr">
        <is>
          <t>Django</t>
        </is>
      </c>
      <c r="H19687">
        <f>=1.9.2</f>
        <v/>
      </c>
    </row>
    <row r="19688">
      <c r="A19688" t="inlineStr">
        <is>
          <t>taiga-back</t>
        </is>
      </c>
      <c r="B19688" t="inlineStr">
        <is>
          <t>4bdb00a642878e6c84bc71285ab0ff37b49efbad</t>
        </is>
      </c>
      <c r="C19688" t="inlineStr">
        <is>
          <t>2017-03-10 16:05:44+00:00</t>
        </is>
      </c>
      <c r="D19688" t="inlineStr">
        <is>
          <t>verchange</t>
        </is>
      </c>
      <c r="E19688" t="inlineStr">
        <is>
          <t>Pillow</t>
        </is>
      </c>
      <c r="F19688">
        <f>=3.4.2</f>
        <v/>
      </c>
      <c r="G19688" t="inlineStr">
        <is>
          <t>Pillow</t>
        </is>
      </c>
      <c r="H19688">
        <f>=3.1.1</f>
        <v/>
      </c>
    </row>
    <row r="19689">
      <c r="A19689" t="inlineStr">
        <is>
          <t>taiga-back</t>
        </is>
      </c>
      <c r="B19689" t="inlineStr">
        <is>
          <t>4bdb00a642878e6c84bc71285ab0ff37b49efbad</t>
        </is>
      </c>
      <c r="C19689" t="inlineStr">
        <is>
          <t>2017-03-10 16:05:44+00:00</t>
        </is>
      </c>
      <c r="D19689" t="inlineStr">
        <is>
          <t>verchange</t>
        </is>
      </c>
      <c r="E19689" t="inlineStr">
        <is>
          <t>pytz</t>
        </is>
      </c>
      <c r="F19689">
        <f>=2016.10</f>
        <v/>
      </c>
      <c r="G19689" t="inlineStr">
        <is>
          <t>pytz</t>
        </is>
      </c>
      <c r="H19689">
        <f>=2015.7</f>
        <v/>
      </c>
    </row>
    <row r="19690">
      <c r="A19690" t="inlineStr">
        <is>
          <t>taiga-back</t>
        </is>
      </c>
      <c r="B19690" t="inlineStr">
        <is>
          <t>4bdb00a642878e6c84bc71285ab0ff37b49efbad</t>
        </is>
      </c>
      <c r="C19690" t="inlineStr">
        <is>
          <t>2017-03-10 16:05:44+00:00</t>
        </is>
      </c>
      <c r="D19690" t="inlineStr">
        <is>
          <t>verchange</t>
        </is>
      </c>
      <c r="E19690" t="inlineStr">
        <is>
          <t>premailer</t>
        </is>
      </c>
      <c r="F19690">
        <f>=3.0.1</f>
        <v/>
      </c>
      <c r="G19690" t="inlineStr">
        <is>
          <t>premailer</t>
        </is>
      </c>
      <c r="H19690">
        <f>=2.9.7</f>
        <v/>
      </c>
    </row>
    <row r="19691">
      <c r="A19691" t="inlineStr">
        <is>
          <t>taiga-back</t>
        </is>
      </c>
      <c r="B19691" t="inlineStr">
        <is>
          <t>4bdb00a642878e6c84bc71285ab0ff37b49efbad</t>
        </is>
      </c>
      <c r="C19691" t="inlineStr">
        <is>
          <t>2017-03-10 16:05:44+00:00</t>
        </is>
      </c>
      <c r="D19691" t="inlineStr">
        <is>
          <t>verchange</t>
        </is>
      </c>
      <c r="E19691" t="inlineStr">
        <is>
          <t>amqp</t>
        </is>
      </c>
      <c r="F19691">
        <f>=2.1.4</f>
        <v/>
      </c>
      <c r="G19691" t="inlineStr">
        <is>
          <t>amqp</t>
        </is>
      </c>
      <c r="H19691">
        <f>=1.4.9</f>
        <v/>
      </c>
    </row>
    <row r="19692">
      <c r="A19692" t="inlineStr">
        <is>
          <t>taiga-back</t>
        </is>
      </c>
      <c r="B19692" t="inlineStr">
        <is>
          <t>4bdb00a642878e6c84bc71285ab0ff37b49efbad</t>
        </is>
      </c>
      <c r="C19692" t="inlineStr">
        <is>
          <t>2017-03-10 16:05:44+00:00</t>
        </is>
      </c>
      <c r="D19692" t="inlineStr">
        <is>
          <t>verchange</t>
        </is>
      </c>
      <c r="E19692" t="inlineStr">
        <is>
          <t>jinja2</t>
        </is>
      </c>
      <c r="F19692">
        <f>=2.9.5</f>
        <v/>
      </c>
      <c r="G19692" t="inlineStr">
        <is>
          <t>jinja2</t>
        </is>
      </c>
      <c r="H19692">
        <f>=2.8</f>
        <v/>
      </c>
    </row>
    <row r="19693">
      <c r="A19693" t="inlineStr">
        <is>
          <t>taiga-back</t>
        </is>
      </c>
      <c r="B19693" t="inlineStr">
        <is>
          <t>4bdb00a642878e6c84bc71285ab0ff37b49efbad</t>
        </is>
      </c>
      <c r="C19693" t="inlineStr">
        <is>
          <t>2017-03-10 16:05:44+00:00</t>
        </is>
      </c>
      <c r="D19693" t="inlineStr">
        <is>
          <t>verchange</t>
        </is>
      </c>
      <c r="E19693" t="inlineStr">
        <is>
          <t>python-dateutil</t>
        </is>
      </c>
      <c r="F19693">
        <f>=2.6.0</f>
        <v/>
      </c>
      <c r="G19693" t="inlineStr">
        <is>
          <t>python-dateutil</t>
        </is>
      </c>
      <c r="H19693">
        <f>=2.4.2</f>
        <v/>
      </c>
    </row>
    <row r="19694">
      <c r="A19694" t="inlineStr">
        <is>
          <t>taiga-back</t>
        </is>
      </c>
      <c r="B19694" t="inlineStr">
        <is>
          <t>4bdb00a642878e6c84bc71285ab0ff37b49efbad</t>
        </is>
      </c>
      <c r="C19694" t="inlineStr">
        <is>
          <t>2017-03-10 16:05:44+00:00</t>
        </is>
      </c>
      <c r="D19694" t="inlineStr">
        <is>
          <t>verchange</t>
        </is>
      </c>
      <c r="E19694" t="inlineStr">
        <is>
          <t>Unidecode</t>
        </is>
      </c>
      <c r="F19694">
        <f>=0.4.20</f>
        <v/>
      </c>
      <c r="G19694" t="inlineStr">
        <is>
          <t>Unidecode</t>
        </is>
      </c>
      <c r="H19694">
        <f>=0.04.19</f>
        <v/>
      </c>
    </row>
    <row r="19695">
      <c r="A19695" t="inlineStr">
        <is>
          <t>taiga-back</t>
        </is>
      </c>
      <c r="B19695" t="inlineStr">
        <is>
          <t>4bdb00a642878e6c84bc71285ab0ff37b49efbad</t>
        </is>
      </c>
      <c r="C19695" t="inlineStr">
        <is>
          <t>2017-03-10 16:05:44+00:00</t>
        </is>
      </c>
      <c r="D19695" t="inlineStr">
        <is>
          <t>verchange</t>
        </is>
      </c>
      <c r="E19695" t="inlineStr">
        <is>
          <t>djmail</t>
        </is>
      </c>
      <c r="F19695">
        <f>=1.0.0</f>
        <v/>
      </c>
      <c r="G19695" t="inlineStr">
        <is>
          <t>djmail</t>
        </is>
      </c>
      <c r="H19695">
        <f>=0.12.0.post1</f>
        <v/>
      </c>
    </row>
    <row r="19696">
      <c r="A19696" t="inlineStr">
        <is>
          <t>taiga-back</t>
        </is>
      </c>
      <c r="B19696" t="inlineStr">
        <is>
          <t>4bdb00a642878e6c84bc71285ab0ff37b49efbad</t>
        </is>
      </c>
      <c r="C19696" t="inlineStr">
        <is>
          <t>2017-03-10 16:05:44+00:00</t>
        </is>
      </c>
      <c r="D19696" t="inlineStr">
        <is>
          <t>verchange</t>
        </is>
      </c>
      <c r="E19696" t="inlineStr">
        <is>
          <t>gunicorn</t>
        </is>
      </c>
      <c r="F19696">
        <f>=19.6.0</f>
        <v/>
      </c>
      <c r="G19696" t="inlineStr">
        <is>
          <t>gunicorn</t>
        </is>
      </c>
      <c r="H19696">
        <f>=19.4.5</f>
        <v/>
      </c>
    </row>
    <row r="19697">
      <c r="A19697" t="inlineStr">
        <is>
          <t>taiga-back</t>
        </is>
      </c>
      <c r="B19697" t="inlineStr">
        <is>
          <t>4bdb00a642878e6c84bc71285ab0ff37b49efbad</t>
        </is>
      </c>
      <c r="C19697" t="inlineStr">
        <is>
          <t>2017-03-10 16:05:44+00:00</t>
        </is>
      </c>
      <c r="D19697" t="inlineStr">
        <is>
          <t>verchange</t>
        </is>
      </c>
      <c r="E19697" t="inlineStr">
        <is>
          <t>pygments</t>
        </is>
      </c>
      <c r="F19697">
        <f>=2.2.0</f>
        <v/>
      </c>
      <c r="G19697" t="inlineStr">
        <is>
          <t>pygments</t>
        </is>
      </c>
      <c r="H19697">
        <f>=2.0.2</f>
        <v/>
      </c>
    </row>
    <row r="19698">
      <c r="A19698" t="inlineStr">
        <is>
          <t>taiga-back</t>
        </is>
      </c>
      <c r="B19698" t="inlineStr">
        <is>
          <t>4bdb00a642878e6c84bc71285ab0ff37b49efbad</t>
        </is>
      </c>
      <c r="C19698" t="inlineStr">
        <is>
          <t>2017-03-10 16:05:44+00:00</t>
        </is>
      </c>
      <c r="D19698" t="inlineStr">
        <is>
          <t>verchange</t>
        </is>
      </c>
      <c r="E19698" t="inlineStr">
        <is>
          <t>django-jinja</t>
        </is>
      </c>
      <c r="F19698">
        <f>=2.2.2</f>
        <v/>
      </c>
      <c r="G19698" t="inlineStr">
        <is>
          <t>django-jinja</t>
        </is>
      </c>
      <c r="H19698">
        <f>=2.1.2</f>
        <v/>
      </c>
    </row>
    <row r="19699">
      <c r="A19699" t="inlineStr">
        <is>
          <t>taiga-back</t>
        </is>
      </c>
      <c r="B19699" t="inlineStr">
        <is>
          <t>4bdb00a642878e6c84bc71285ab0ff37b49efbad</t>
        </is>
      </c>
      <c r="C19699" t="inlineStr">
        <is>
          <t>2017-03-10 16:05:44+00:00</t>
        </is>
      </c>
      <c r="D19699" t="inlineStr">
        <is>
          <t>verchange</t>
        </is>
      </c>
      <c r="E19699" t="inlineStr">
        <is>
          <t>raven</t>
        </is>
      </c>
      <c r="F19699">
        <f>=6.0.0</f>
        <v/>
      </c>
      <c r="G19699" t="inlineStr">
        <is>
          <t>raven</t>
        </is>
      </c>
      <c r="H19699">
        <f>=5.10.2</f>
        <v/>
      </c>
    </row>
    <row r="19700">
      <c r="A19700" t="inlineStr">
        <is>
          <t>taiga-back</t>
        </is>
      </c>
      <c r="B19700" t="inlineStr">
        <is>
          <t>4bdb00a642878e6c84bc71285ab0ff37b49efbad</t>
        </is>
      </c>
      <c r="C19700" t="inlineStr">
        <is>
          <t>2017-03-10 16:05:44+00:00</t>
        </is>
      </c>
      <c r="D19700" t="inlineStr">
        <is>
          <t>verchange</t>
        </is>
      </c>
      <c r="E19700" t="inlineStr">
        <is>
          <t>Markdown</t>
        </is>
      </c>
      <c r="F19700">
        <f>=2.6.8</f>
        <v/>
      </c>
      <c r="G19700" t="inlineStr">
        <is>
          <t>Markdown</t>
        </is>
      </c>
      <c r="H19700">
        <f>=2.6.5</f>
        <v/>
      </c>
    </row>
    <row r="19701">
      <c r="A19701" t="inlineStr">
        <is>
          <t>taiga-back</t>
        </is>
      </c>
      <c r="B19701" t="inlineStr">
        <is>
          <t>4bdb00a642878e6c84bc71285ab0ff37b49efbad</t>
        </is>
      </c>
      <c r="C19701" t="inlineStr">
        <is>
          <t>2017-03-10 16:05:44+00:00</t>
        </is>
      </c>
      <c r="D19701" t="inlineStr">
        <is>
          <t>verchange</t>
        </is>
      </c>
      <c r="E19701" t="inlineStr">
        <is>
          <t>lxml</t>
        </is>
      </c>
      <c r="F19701">
        <f>=3.7.3</f>
        <v/>
      </c>
      <c r="G19701" t="inlineStr">
        <is>
          <t>lxml</t>
        </is>
      </c>
      <c r="H19701">
        <f>=3.5.0</f>
        <v/>
      </c>
    </row>
    <row r="19702">
      <c r="A19702" t="inlineStr">
        <is>
          <t>taiga-back</t>
        </is>
      </c>
      <c r="B19702" t="inlineStr">
        <is>
          <t>4bdb00a642878e6c84bc71285ab0ff37b49efbad</t>
        </is>
      </c>
      <c r="C19702" t="inlineStr">
        <is>
          <t>2017-03-10 16:05:44+00:00</t>
        </is>
      </c>
      <c r="D19702" t="inlineStr">
        <is>
          <t>verchange</t>
        </is>
      </c>
      <c r="E19702" t="inlineStr">
        <is>
          <t>netaddr</t>
        </is>
      </c>
      <c r="F19702">
        <f>=0.7.19</f>
        <v/>
      </c>
      <c r="G19702" t="inlineStr">
        <is>
          <t>netaddr</t>
        </is>
      </c>
      <c r="H19702">
        <f>=0.7.18</f>
        <v/>
      </c>
    </row>
    <row r="19703">
      <c r="A19703" t="inlineStr">
        <is>
          <t>taiga-back</t>
        </is>
      </c>
      <c r="B19703" t="inlineStr">
        <is>
          <t>4bdb00a642878e6c84bc71285ab0ff37b49efbad</t>
        </is>
      </c>
      <c r="C19703" t="inlineStr">
        <is>
          <t>2017-03-10 16:05:44+00:00</t>
        </is>
      </c>
      <c r="D19703" t="inlineStr">
        <is>
          <t>add</t>
        </is>
      </c>
      <c r="E19703" t="inlineStr">
        <is>
          <t>requests-oauthlib</t>
        </is>
      </c>
      <c r="F19703">
        <f>=0.8.0</f>
        <v/>
      </c>
      <c r="G19703" t="inlineStr"/>
      <c r="H19703" t="inlineStr"/>
    </row>
    <row r="19704">
      <c r="A19704" t="inlineStr">
        <is>
          <t>taiga-back</t>
        </is>
      </c>
      <c r="B19704" t="inlineStr">
        <is>
          <t>4bdb00a642878e6c84bc71285ab0ff37b49efbad</t>
        </is>
      </c>
      <c r="C19704" t="inlineStr">
        <is>
          <t>2017-03-10 16:05:44+00:00</t>
        </is>
      </c>
      <c r="D19704" t="inlineStr">
        <is>
          <t>add</t>
        </is>
      </c>
      <c r="E19704" t="inlineStr">
        <is>
          <t>webcolors</t>
        </is>
      </c>
      <c r="F19704">
        <f>=1.7</f>
        <v/>
      </c>
      <c r="G19704" t="inlineStr"/>
      <c r="H19704" t="inlineStr"/>
    </row>
    <row r="19705">
      <c r="A19705" t="inlineStr">
        <is>
          <t>taiga-back</t>
        </is>
      </c>
      <c r="B19705" t="inlineStr">
        <is>
          <t>4bdb00a642878e6c84bc71285ab0ff37b49efbad</t>
        </is>
      </c>
      <c r="C19705" t="inlineStr">
        <is>
          <t>2017-03-10 16:05:44+00:00</t>
        </is>
      </c>
      <c r="D19705" t="inlineStr">
        <is>
          <t>add</t>
        </is>
      </c>
      <c r="E19705" t="inlineStr">
        <is>
          <t>psd-tools</t>
        </is>
      </c>
      <c r="F19705">
        <f>=1.4</f>
        <v/>
      </c>
      <c r="G19705" t="inlineStr"/>
      <c r="H19705" t="inlineStr"/>
    </row>
    <row r="19706">
      <c r="A19706" t="inlineStr">
        <is>
          <t>taiga-back</t>
        </is>
      </c>
      <c r="B19706" t="inlineStr">
        <is>
          <t>4bdb00a642878e6c84bc71285ab0ff37b49efbad</t>
        </is>
      </c>
      <c r="C19706" t="inlineStr">
        <is>
          <t>2017-03-10 16:05:44+00:00</t>
        </is>
      </c>
      <c r="D19706" t="inlineStr">
        <is>
          <t>add</t>
        </is>
      </c>
      <c r="E19706" t="inlineStr">
        <is>
          <t>CairoSVG</t>
        </is>
      </c>
      <c r="F19706">
        <f>=2.0.1</f>
        <v/>
      </c>
      <c r="G19706" t="inlineStr"/>
      <c r="H19706" t="inlineStr"/>
    </row>
    <row r="19707">
      <c r="A19707" t="inlineStr">
        <is>
          <t>taiga-back</t>
        </is>
      </c>
      <c r="B19707" t="inlineStr">
        <is>
          <t>4bdb00a642878e6c84bc71285ab0ff37b49efbad</t>
        </is>
      </c>
      <c r="C19707" t="inlineStr">
        <is>
          <t>2017-03-10 16:05:44+00:00</t>
        </is>
      </c>
      <c r="D19707" t="inlineStr">
        <is>
          <t>add</t>
        </is>
      </c>
      <c r="E19707" t="inlineStr">
        <is>
          <t>cryptography</t>
        </is>
      </c>
      <c r="F19707">
        <f>=1.7.1</f>
        <v/>
      </c>
      <c r="G19707" t="inlineStr"/>
      <c r="H19707" t="inlineStr"/>
    </row>
    <row r="19708">
      <c r="A19708" t="inlineStr">
        <is>
          <t>taiga-back</t>
        </is>
      </c>
      <c r="B19708" t="inlineStr">
        <is>
          <t>4bdb00a642878e6c84bc71285ab0ff37b49efbad</t>
        </is>
      </c>
      <c r="C19708" t="inlineStr">
        <is>
          <t>2017-03-10 16:05:44+00:00</t>
        </is>
      </c>
      <c r="D19708" t="inlineStr">
        <is>
          <t>add</t>
        </is>
      </c>
      <c r="E19708" t="inlineStr">
        <is>
          <t>PyJWT</t>
        </is>
      </c>
      <c r="F19708">
        <f>=1.4.2</f>
        <v/>
      </c>
      <c r="G19708" t="inlineStr"/>
      <c r="H19708" t="inlineStr"/>
    </row>
    <row r="19709">
      <c r="A19709" t="inlineStr">
        <is>
          <t>taiga-back</t>
        </is>
      </c>
      <c r="B19709" t="inlineStr">
        <is>
          <t>4bdb00a642878e6c84bc71285ab0ff37b49efbad</t>
        </is>
      </c>
      <c r="C19709" t="inlineStr">
        <is>
          <t>2017-03-10 16:05:44+00:00</t>
        </is>
      </c>
      <c r="D19709" t="inlineStr">
        <is>
          <t>add</t>
        </is>
      </c>
      <c r="E19709" t="inlineStr">
        <is>
          <t>asana</t>
        </is>
      </c>
      <c r="F19709">
        <f>=0.6.2</f>
        <v/>
      </c>
      <c r="G19709" t="inlineStr"/>
      <c r="H19709" t="inlineStr"/>
    </row>
    <row r="19710">
      <c r="A19710" t="inlineStr">
        <is>
          <t>taiga-back</t>
        </is>
      </c>
      <c r="B19710" t="inlineStr">
        <is>
          <t>4bdb00a642878e6c84bc71285ab0ff37b49efbad</t>
        </is>
      </c>
      <c r="C19710" t="inlineStr">
        <is>
          <t>2017-03-10 16:05:44+00:00</t>
        </is>
      </c>
      <c r="D19710" t="inlineStr">
        <is>
          <t>rem</t>
        </is>
      </c>
      <c r="E19710" t="inlineStr"/>
      <c r="F19710" t="inlineStr"/>
      <c r="G19710" t="inlineStr">
        <is>
          <t>django-pgjson</t>
        </is>
      </c>
      <c r="H19710">
        <f>=0.3.1</f>
        <v/>
      </c>
    </row>
    <row r="19711">
      <c r="A19711" t="inlineStr">
        <is>
          <t>taiga-back</t>
        </is>
      </c>
      <c r="B19711" t="inlineStr">
        <is>
          <t>4bdb00a642878e6c84bc71285ab0ff37b49efbad</t>
        </is>
      </c>
      <c r="C19711" t="inlineStr">
        <is>
          <t>2017-03-10 16:05:44+00:00</t>
        </is>
      </c>
      <c r="D19711" t="inlineStr">
        <is>
          <t>rem</t>
        </is>
      </c>
      <c r="E19711" t="inlineStr"/>
      <c r="F19711" t="inlineStr"/>
      <c r="G19711" t="inlineStr">
        <is>
          <t>djorm-pgarray</t>
        </is>
      </c>
      <c r="H19711">
        <f>=1.2</f>
        <v/>
      </c>
    </row>
    <row r="19712">
      <c r="A19712" t="inlineStr">
        <is>
          <t>taiga-back</t>
        </is>
      </c>
      <c r="B19712" t="inlineStr">
        <is>
          <t>d3a754997b828273537be6ed8fa4809fbc9b61eb</t>
        </is>
      </c>
      <c r="C19712" t="inlineStr">
        <is>
          <t>2018-02-20 06:06:33+00:00</t>
        </is>
      </c>
      <c r="D19712" t="inlineStr">
        <is>
          <t>verchange</t>
        </is>
      </c>
      <c r="E19712" t="inlineStr">
        <is>
          <t>django-ipware</t>
        </is>
      </c>
      <c r="F19712">
        <f>=1.1.6</f>
        <v/>
      </c>
      <c r="G19712" t="inlineStr">
        <is>
          <t>django-ipware</t>
        </is>
      </c>
      <c r="H19712">
        <f>=1.1.6</f>
        <v/>
      </c>
    </row>
    <row r="19713">
      <c r="A19713" t="inlineStr">
        <is>
          <t>taiga-back</t>
        </is>
      </c>
      <c r="B19713" t="inlineStr">
        <is>
          <t>d3a754997b828273537be6ed8fa4809fbc9b61eb</t>
        </is>
      </c>
      <c r="C19713" t="inlineStr">
        <is>
          <t>2018-02-20 06:06:33+00:00</t>
        </is>
      </c>
      <c r="D19713" t="inlineStr">
        <is>
          <t>verchange</t>
        </is>
      </c>
      <c r="E19713" t="inlineStr">
        <is>
          <t>requests</t>
        </is>
      </c>
      <c r="F19713">
        <f>=2.17.3</f>
        <v/>
      </c>
      <c r="G19713" t="inlineStr">
        <is>
          <t>requests</t>
        </is>
      </c>
      <c r="H19713">
        <f>=2.13.0</f>
        <v/>
      </c>
    </row>
    <row r="19714">
      <c r="A19714" t="inlineStr">
        <is>
          <t>taiga-back</t>
        </is>
      </c>
      <c r="B19714" t="inlineStr">
        <is>
          <t>d3a754997b828273537be6ed8fa4809fbc9b61eb</t>
        </is>
      </c>
      <c r="C19714" t="inlineStr">
        <is>
          <t>2018-02-20 06:06:33+00:00</t>
        </is>
      </c>
      <c r="D19714" t="inlineStr">
        <is>
          <t>verchange</t>
        </is>
      </c>
      <c r="E19714" t="inlineStr">
        <is>
          <t>psd-tools</t>
        </is>
      </c>
      <c r="F19714">
        <f>=1.4</f>
        <v/>
      </c>
      <c r="G19714" t="inlineStr">
        <is>
          <t>psd-tools</t>
        </is>
      </c>
      <c r="H19714">
        <f>=1.4</f>
        <v/>
      </c>
    </row>
    <row r="19715">
      <c r="A19715" t="inlineStr">
        <is>
          <t>taiga-back</t>
        </is>
      </c>
      <c r="B19715" t="inlineStr">
        <is>
          <t>d3a754997b828273537be6ed8fa4809fbc9b61eb</t>
        </is>
      </c>
      <c r="C19715" t="inlineStr">
        <is>
          <t>2018-02-20 06:06:33+00:00</t>
        </is>
      </c>
      <c r="D19715" t="inlineStr">
        <is>
          <t>verchange</t>
        </is>
      </c>
      <c r="E19715" t="inlineStr">
        <is>
          <t>fn</t>
        </is>
      </c>
      <c r="F19715">
        <f>=0.4.3</f>
        <v/>
      </c>
      <c r="G19715" t="inlineStr">
        <is>
          <t>fn</t>
        </is>
      </c>
      <c r="H19715">
        <f>=0.4.3</f>
        <v/>
      </c>
    </row>
    <row r="19716">
      <c r="A19716" t="inlineStr">
        <is>
          <t>taiga-back</t>
        </is>
      </c>
      <c r="B19716" t="inlineStr">
        <is>
          <t>d3a754997b828273537be6ed8fa4809fbc9b61eb</t>
        </is>
      </c>
      <c r="C19716" t="inlineStr">
        <is>
          <t>2018-02-20 06:06:33+00:00</t>
        </is>
      </c>
      <c r="D19716" t="inlineStr">
        <is>
          <t>verchange</t>
        </is>
      </c>
      <c r="E19716" t="inlineStr">
        <is>
          <t>psycopg2</t>
        </is>
      </c>
      <c r="F19716">
        <f>=2.7.1</f>
        <v/>
      </c>
      <c r="G19716" t="inlineStr">
        <is>
          <t>psycopg2</t>
        </is>
      </c>
      <c r="H19716">
        <f>=2.7</f>
        <v/>
      </c>
    </row>
    <row r="19717">
      <c r="A19717" t="inlineStr">
        <is>
          <t>taiga-back</t>
        </is>
      </c>
      <c r="B19717" t="inlineStr">
        <is>
          <t>d3a754997b828273537be6ed8fa4809fbc9b61eb</t>
        </is>
      </c>
      <c r="C19717" t="inlineStr">
        <is>
          <t>2018-02-20 06:06:33+00:00</t>
        </is>
      </c>
      <c r="D19717" t="inlineStr">
        <is>
          <t>verchange</t>
        </is>
      </c>
      <c r="E19717" t="inlineStr">
        <is>
          <t>diff-match-patch</t>
        </is>
      </c>
      <c r="F19717">
        <f>=20121119</f>
        <v/>
      </c>
      <c r="G19717" t="inlineStr">
        <is>
          <t>diff-match-patch</t>
        </is>
      </c>
      <c r="H19717">
        <f>=20121119</f>
        <v/>
      </c>
    </row>
    <row r="19718">
      <c r="A19718" t="inlineStr">
        <is>
          <t>taiga-back</t>
        </is>
      </c>
      <c r="B19718" t="inlineStr">
        <is>
          <t>d3a754997b828273537be6ed8fa4809fbc9b61eb</t>
        </is>
      </c>
      <c r="C19718" t="inlineStr">
        <is>
          <t>2018-02-20 06:06:33+00:00</t>
        </is>
      </c>
      <c r="D19718" t="inlineStr">
        <is>
          <t>verchange</t>
        </is>
      </c>
      <c r="E19718" t="inlineStr">
        <is>
          <t>redis</t>
        </is>
      </c>
      <c r="F19718">
        <f>=2.10.5</f>
        <v/>
      </c>
      <c r="G19718" t="inlineStr">
        <is>
          <t>redis</t>
        </is>
      </c>
      <c r="H19718">
        <f>=2.10.5</f>
        <v/>
      </c>
    </row>
    <row r="19719">
      <c r="A19719" t="inlineStr">
        <is>
          <t>taiga-back</t>
        </is>
      </c>
      <c r="B19719" t="inlineStr">
        <is>
          <t>d3a754997b828273537be6ed8fa4809fbc9b61eb</t>
        </is>
      </c>
      <c r="C19719" t="inlineStr">
        <is>
          <t>2018-02-20 06:06:33+00:00</t>
        </is>
      </c>
      <c r="D19719" t="inlineStr">
        <is>
          <t>verchange</t>
        </is>
      </c>
      <c r="E19719" t="inlineStr">
        <is>
          <t>requests-oauthlib</t>
        </is>
      </c>
      <c r="F19719">
        <f>=0.8.0</f>
        <v/>
      </c>
      <c r="G19719" t="inlineStr">
        <is>
          <t>requests-oauthlib</t>
        </is>
      </c>
      <c r="H19719">
        <f>=0.8.0</f>
        <v/>
      </c>
    </row>
    <row r="19720">
      <c r="A19720" t="inlineStr">
        <is>
          <t>taiga-back</t>
        </is>
      </c>
      <c r="B19720" t="inlineStr">
        <is>
          <t>d3a754997b828273537be6ed8fa4809fbc9b61eb</t>
        </is>
      </c>
      <c r="C19720" t="inlineStr">
        <is>
          <t>2018-02-20 06:06:33+00:00</t>
        </is>
      </c>
      <c r="D19720" t="inlineStr">
        <is>
          <t>verchange</t>
        </is>
      </c>
      <c r="E19720" t="inlineStr">
        <is>
          <t>six</t>
        </is>
      </c>
      <c r="F19720">
        <f>=1.10.0</f>
        <v/>
      </c>
      <c r="G19720" t="inlineStr">
        <is>
          <t>six</t>
        </is>
      </c>
      <c r="H19720">
        <f>=1.10.0</f>
        <v/>
      </c>
    </row>
    <row r="19721">
      <c r="A19721" t="inlineStr">
        <is>
          <t>taiga-back</t>
        </is>
      </c>
      <c r="B19721" t="inlineStr">
        <is>
          <t>d3a754997b828273537be6ed8fa4809fbc9b61eb</t>
        </is>
      </c>
      <c r="C19721" t="inlineStr">
        <is>
          <t>2018-02-20 06:06:33+00:00</t>
        </is>
      </c>
      <c r="D19721" t="inlineStr">
        <is>
          <t>verchange</t>
        </is>
      </c>
      <c r="E19721" t="inlineStr">
        <is>
          <t>bleach</t>
        </is>
      </c>
      <c r="F19721">
        <f>=2.0.0</f>
        <v/>
      </c>
      <c r="G19721" t="inlineStr">
        <is>
          <t>bleach</t>
        </is>
      </c>
      <c r="H19721">
        <f>=1.5.0</f>
        <v/>
      </c>
    </row>
    <row r="19722">
      <c r="A19722" t="inlineStr">
        <is>
          <t>taiga-back</t>
        </is>
      </c>
      <c r="B19722" t="inlineStr">
        <is>
          <t>d3a754997b828273537be6ed8fa4809fbc9b61eb</t>
        </is>
      </c>
      <c r="C19722" t="inlineStr">
        <is>
          <t>2018-02-20 06:06:33+00:00</t>
        </is>
      </c>
      <c r="D19722" t="inlineStr">
        <is>
          <t>verchange</t>
        </is>
      </c>
      <c r="E19722" t="inlineStr">
        <is>
          <t>asana</t>
        </is>
      </c>
      <c r="F19722">
        <f>=0.6.5</f>
        <v/>
      </c>
      <c r="G19722" t="inlineStr">
        <is>
          <t>asana</t>
        </is>
      </c>
      <c r="H19722">
        <f>=0.6.2</f>
        <v/>
      </c>
    </row>
    <row r="19723">
      <c r="A19723" t="inlineStr">
        <is>
          <t>taiga-back</t>
        </is>
      </c>
      <c r="B19723" t="inlineStr">
        <is>
          <t>d3a754997b828273537be6ed8fa4809fbc9b61eb</t>
        </is>
      </c>
      <c r="C19723" t="inlineStr">
        <is>
          <t>2018-02-20 06:06:33+00:00</t>
        </is>
      </c>
      <c r="D19723" t="inlineStr">
        <is>
          <t>verchange</t>
        </is>
      </c>
      <c r="E19723" t="inlineStr">
        <is>
          <t>PyJWT</t>
        </is>
      </c>
      <c r="F19723">
        <f>=1.5.0</f>
        <v/>
      </c>
      <c r="G19723" t="inlineStr">
        <is>
          <t>PyJWT</t>
        </is>
      </c>
      <c r="H19723">
        <f>=1.4.2</f>
        <v/>
      </c>
    </row>
    <row r="19724">
      <c r="A19724" t="inlineStr">
        <is>
          <t>taiga-back</t>
        </is>
      </c>
      <c r="B19724" t="inlineStr">
        <is>
          <t>d3a754997b828273537be6ed8fa4809fbc9b61eb</t>
        </is>
      </c>
      <c r="C19724" t="inlineStr">
        <is>
          <t>2018-02-20 06:06:33+00:00</t>
        </is>
      </c>
      <c r="D19724" t="inlineStr">
        <is>
          <t>verchange</t>
        </is>
      </c>
      <c r="E19724" t="inlineStr">
        <is>
          <t>celery</t>
        </is>
      </c>
      <c r="F19724">
        <f>=4.0.2</f>
        <v/>
      </c>
      <c r="G19724" t="inlineStr">
        <is>
          <t>celery</t>
        </is>
      </c>
      <c r="H19724">
        <f>=4.0.2</f>
        <v/>
      </c>
    </row>
    <row r="19725">
      <c r="A19725" t="inlineStr">
        <is>
          <t>taiga-back</t>
        </is>
      </c>
      <c r="B19725" t="inlineStr">
        <is>
          <t>d3a754997b828273537be6ed8fa4809fbc9b61eb</t>
        </is>
      </c>
      <c r="C19725" t="inlineStr">
        <is>
          <t>2018-02-20 06:06:33+00:00</t>
        </is>
      </c>
      <c r="D19725" t="inlineStr">
        <is>
          <t>verchange</t>
        </is>
      </c>
      <c r="E19725" t="inlineStr">
        <is>
          <t>Pillow</t>
        </is>
      </c>
      <c r="F19725">
        <f>=4.1.1</f>
        <v/>
      </c>
      <c r="G19725" t="inlineStr">
        <is>
          <t>Pillow</t>
        </is>
      </c>
      <c r="H19725">
        <f>=3.4.2</f>
        <v/>
      </c>
    </row>
    <row r="19726">
      <c r="A19726" t="inlineStr">
        <is>
          <t>taiga-back</t>
        </is>
      </c>
      <c r="B19726" t="inlineStr">
        <is>
          <t>d3a754997b828273537be6ed8fa4809fbc9b61eb</t>
        </is>
      </c>
      <c r="C19726" t="inlineStr">
        <is>
          <t>2018-02-20 06:06:33+00:00</t>
        </is>
      </c>
      <c r="D19726" t="inlineStr">
        <is>
          <t>verchange</t>
        </is>
      </c>
      <c r="E19726" t="inlineStr">
        <is>
          <t>Django</t>
        </is>
      </c>
      <c r="F19726">
        <f>=1.11.2</f>
        <v/>
      </c>
      <c r="G19726" t="inlineStr">
        <is>
          <t>Django</t>
        </is>
      </c>
      <c r="H19726">
        <f>=1.10.6</f>
        <v/>
      </c>
    </row>
    <row r="19727">
      <c r="A19727" t="inlineStr">
        <is>
          <t>taiga-back</t>
        </is>
      </c>
      <c r="B19727" t="inlineStr">
        <is>
          <t>d3a754997b828273537be6ed8fa4809fbc9b61eb</t>
        </is>
      </c>
      <c r="C19727" t="inlineStr">
        <is>
          <t>2018-02-20 06:06:33+00:00</t>
        </is>
      </c>
      <c r="D19727" t="inlineStr">
        <is>
          <t>verchange</t>
        </is>
      </c>
      <c r="E19727" t="inlineStr">
        <is>
          <t>cryptography</t>
        </is>
      </c>
      <c r="F19727">
        <f>=1.9</f>
        <v/>
      </c>
      <c r="G19727" t="inlineStr">
        <is>
          <t>cryptography</t>
        </is>
      </c>
      <c r="H19727">
        <f>=1.7.1</f>
        <v/>
      </c>
    </row>
    <row r="19728">
      <c r="A19728" t="inlineStr">
        <is>
          <t>taiga-back</t>
        </is>
      </c>
      <c r="B19728" t="inlineStr">
        <is>
          <t>d3a754997b828273537be6ed8fa4809fbc9b61eb</t>
        </is>
      </c>
      <c r="C19728" t="inlineStr">
        <is>
          <t>2018-02-20 06:06:33+00:00</t>
        </is>
      </c>
      <c r="D19728" t="inlineStr">
        <is>
          <t>verchange</t>
        </is>
      </c>
      <c r="E19728" t="inlineStr">
        <is>
          <t>easy-thumbnails</t>
        </is>
      </c>
      <c r="F19728">
        <f>=2.4.1</f>
        <v/>
      </c>
      <c r="G19728" t="inlineStr">
        <is>
          <t>easy-thumbnails</t>
        </is>
      </c>
      <c r="H19728">
        <f>=2.3</f>
        <v/>
      </c>
    </row>
    <row r="19729">
      <c r="A19729" t="inlineStr">
        <is>
          <t>taiga-back</t>
        </is>
      </c>
      <c r="B19729" t="inlineStr">
        <is>
          <t>d3a754997b828273537be6ed8fa4809fbc9b61eb</t>
        </is>
      </c>
      <c r="C19729" t="inlineStr">
        <is>
          <t>2018-02-20 06:06:33+00:00</t>
        </is>
      </c>
      <c r="D19729" t="inlineStr">
        <is>
          <t>verchange</t>
        </is>
      </c>
      <c r="E19729" t="inlineStr">
        <is>
          <t>pytz</t>
        </is>
      </c>
      <c r="F19729">
        <f>=2017.2</f>
        <v/>
      </c>
      <c r="G19729" t="inlineStr">
        <is>
          <t>pytz</t>
        </is>
      </c>
      <c r="H19729">
        <f>=2016.10</f>
        <v/>
      </c>
    </row>
    <row r="19730">
      <c r="A19730" t="inlineStr">
        <is>
          <t>taiga-back</t>
        </is>
      </c>
      <c r="B19730" t="inlineStr">
        <is>
          <t>d3a754997b828273537be6ed8fa4809fbc9b61eb</t>
        </is>
      </c>
      <c r="C19730" t="inlineStr">
        <is>
          <t>2018-02-20 06:06:33+00:00</t>
        </is>
      </c>
      <c r="D19730" t="inlineStr">
        <is>
          <t>verchange</t>
        </is>
      </c>
      <c r="E19730" t="inlineStr">
        <is>
          <t>premailer</t>
        </is>
      </c>
      <c r="F19730">
        <f>=3.0.1</f>
        <v/>
      </c>
      <c r="G19730" t="inlineStr">
        <is>
          <t>premailer</t>
        </is>
      </c>
      <c r="H19730">
        <f>=3.0.1</f>
        <v/>
      </c>
    </row>
    <row r="19731">
      <c r="A19731" t="inlineStr">
        <is>
          <t>taiga-back</t>
        </is>
      </c>
      <c r="B19731" t="inlineStr">
        <is>
          <t>d3a754997b828273537be6ed8fa4809fbc9b61eb</t>
        </is>
      </c>
      <c r="C19731" t="inlineStr">
        <is>
          <t>2018-02-20 06:06:33+00:00</t>
        </is>
      </c>
      <c r="D19731" t="inlineStr">
        <is>
          <t>verchange</t>
        </is>
      </c>
      <c r="E19731" t="inlineStr">
        <is>
          <t>amqp</t>
        </is>
      </c>
      <c r="F19731">
        <f>=2.1.4</f>
        <v/>
      </c>
      <c r="G19731" t="inlineStr">
        <is>
          <t>amqp</t>
        </is>
      </c>
      <c r="H19731">
        <f>=2.1.4</f>
        <v/>
      </c>
    </row>
    <row r="19732">
      <c r="A19732" t="inlineStr">
        <is>
          <t>taiga-back</t>
        </is>
      </c>
      <c r="B19732" t="inlineStr">
        <is>
          <t>d3a754997b828273537be6ed8fa4809fbc9b61eb</t>
        </is>
      </c>
      <c r="C19732" t="inlineStr">
        <is>
          <t>2018-02-20 06:06:33+00:00</t>
        </is>
      </c>
      <c r="D19732" t="inlineStr">
        <is>
          <t>verchange</t>
        </is>
      </c>
      <c r="E19732" t="inlineStr">
        <is>
          <t>jinja2</t>
        </is>
      </c>
      <c r="F19732">
        <f>=2.9.6</f>
        <v/>
      </c>
      <c r="G19732" t="inlineStr">
        <is>
          <t>jinja2</t>
        </is>
      </c>
      <c r="H19732">
        <f>=2.9.5</f>
        <v/>
      </c>
    </row>
    <row r="19733">
      <c r="A19733" t="inlineStr">
        <is>
          <t>taiga-back</t>
        </is>
      </c>
      <c r="B19733" t="inlineStr">
        <is>
          <t>d3a754997b828273537be6ed8fa4809fbc9b61eb</t>
        </is>
      </c>
      <c r="C19733" t="inlineStr">
        <is>
          <t>2018-02-20 06:06:33+00:00</t>
        </is>
      </c>
      <c r="D19733" t="inlineStr">
        <is>
          <t>verchange</t>
        </is>
      </c>
      <c r="E19733" t="inlineStr">
        <is>
          <t>Unidecode</t>
        </is>
      </c>
      <c r="F19733">
        <f>=0.4.20</f>
        <v/>
      </c>
      <c r="G19733" t="inlineStr">
        <is>
          <t>Unidecode</t>
        </is>
      </c>
      <c r="H19733">
        <f>=0.4.20</f>
        <v/>
      </c>
    </row>
    <row r="19734">
      <c r="A19734" t="inlineStr">
        <is>
          <t>taiga-back</t>
        </is>
      </c>
      <c r="B19734" t="inlineStr">
        <is>
          <t>d3a754997b828273537be6ed8fa4809fbc9b61eb</t>
        </is>
      </c>
      <c r="C19734" t="inlineStr">
        <is>
          <t>2018-02-20 06:06:33+00:00</t>
        </is>
      </c>
      <c r="D19734" t="inlineStr">
        <is>
          <t>verchange</t>
        </is>
      </c>
      <c r="E19734" t="inlineStr">
        <is>
          <t>CairoSVG</t>
        </is>
      </c>
      <c r="F19734">
        <f>=2.0.3</f>
        <v/>
      </c>
      <c r="G19734" t="inlineStr">
        <is>
          <t>CairoSVG</t>
        </is>
      </c>
      <c r="H19734">
        <f>=2.0.1</f>
        <v/>
      </c>
    </row>
    <row r="19735">
      <c r="A19735" t="inlineStr">
        <is>
          <t>taiga-back</t>
        </is>
      </c>
      <c r="B19735" t="inlineStr">
        <is>
          <t>d3a754997b828273537be6ed8fa4809fbc9b61eb</t>
        </is>
      </c>
      <c r="C19735" t="inlineStr">
        <is>
          <t>2018-02-20 06:06:33+00:00</t>
        </is>
      </c>
      <c r="D19735" t="inlineStr">
        <is>
          <t>verchange</t>
        </is>
      </c>
      <c r="E19735" t="inlineStr">
        <is>
          <t>djmail</t>
        </is>
      </c>
      <c r="F19735">
        <f>=1.0.1</f>
        <v/>
      </c>
      <c r="G19735" t="inlineStr">
        <is>
          <t>djmail</t>
        </is>
      </c>
      <c r="H19735">
        <f>=1.0.0</f>
        <v/>
      </c>
    </row>
    <row r="19736">
      <c r="A19736" t="inlineStr">
        <is>
          <t>taiga-back</t>
        </is>
      </c>
      <c r="B19736" t="inlineStr">
        <is>
          <t>d3a754997b828273537be6ed8fa4809fbc9b61eb</t>
        </is>
      </c>
      <c r="C19736" t="inlineStr">
        <is>
          <t>2018-02-20 06:06:33+00:00</t>
        </is>
      </c>
      <c r="D19736" t="inlineStr">
        <is>
          <t>verchange</t>
        </is>
      </c>
      <c r="E19736" t="inlineStr">
        <is>
          <t>gunicorn</t>
        </is>
      </c>
      <c r="F19736">
        <f>=19.7.1</f>
        <v/>
      </c>
      <c r="G19736" t="inlineStr">
        <is>
          <t>gunicorn</t>
        </is>
      </c>
      <c r="H19736">
        <f>=19.6.0</f>
        <v/>
      </c>
    </row>
    <row r="19737">
      <c r="A19737" t="inlineStr">
        <is>
          <t>taiga-back</t>
        </is>
      </c>
      <c r="B19737" t="inlineStr">
        <is>
          <t>d3a754997b828273537be6ed8fa4809fbc9b61eb</t>
        </is>
      </c>
      <c r="C19737" t="inlineStr">
        <is>
          <t>2018-02-20 06:06:33+00:00</t>
        </is>
      </c>
      <c r="D19737" t="inlineStr">
        <is>
          <t>verchange</t>
        </is>
      </c>
      <c r="E19737" t="inlineStr">
        <is>
          <t>pygments</t>
        </is>
      </c>
      <c r="F19737">
        <f>=2.2.0</f>
        <v/>
      </c>
      <c r="G19737" t="inlineStr">
        <is>
          <t>pygments</t>
        </is>
      </c>
      <c r="H19737">
        <f>=2.2.0</f>
        <v/>
      </c>
    </row>
    <row r="19738">
      <c r="A19738" t="inlineStr">
        <is>
          <t>taiga-back</t>
        </is>
      </c>
      <c r="B19738" t="inlineStr">
        <is>
          <t>d3a754997b828273537be6ed8fa4809fbc9b61eb</t>
        </is>
      </c>
      <c r="C19738" t="inlineStr">
        <is>
          <t>2018-02-20 06:06:33+00:00</t>
        </is>
      </c>
      <c r="D19738" t="inlineStr">
        <is>
          <t>verchange</t>
        </is>
      </c>
      <c r="E19738" t="inlineStr">
        <is>
          <t>cssutils</t>
        </is>
      </c>
      <c r="F19738">
        <f>=1.0.2</f>
        <v/>
      </c>
      <c r="G19738" t="inlineStr">
        <is>
          <t>cssutils</t>
        </is>
      </c>
      <c r="H19738">
        <f>=1.0.1</f>
        <v/>
      </c>
    </row>
    <row r="19739">
      <c r="A19739" t="inlineStr">
        <is>
          <t>taiga-back</t>
        </is>
      </c>
      <c r="B19739" t="inlineStr">
        <is>
          <t>d3a754997b828273537be6ed8fa4809fbc9b61eb</t>
        </is>
      </c>
      <c r="C19739" t="inlineStr">
        <is>
          <t>2018-02-20 06:06:33+00:00</t>
        </is>
      </c>
      <c r="D19739" t="inlineStr">
        <is>
          <t>verchange</t>
        </is>
      </c>
      <c r="E19739" t="inlineStr">
        <is>
          <t>django-jinja</t>
        </is>
      </c>
      <c r="F19739">
        <f>=2.3.1</f>
        <v/>
      </c>
      <c r="G19739" t="inlineStr">
        <is>
          <t>django-jinja</t>
        </is>
      </c>
      <c r="H19739">
        <f>=2.2.2</f>
        <v/>
      </c>
    </row>
    <row r="19740">
      <c r="A19740" t="inlineStr">
        <is>
          <t>taiga-back</t>
        </is>
      </c>
      <c r="B19740" t="inlineStr">
        <is>
          <t>d3a754997b828273537be6ed8fa4809fbc9b61eb</t>
        </is>
      </c>
      <c r="C19740" t="inlineStr">
        <is>
          <t>2018-02-20 06:06:33+00:00</t>
        </is>
      </c>
      <c r="D19740" t="inlineStr">
        <is>
          <t>verchange</t>
        </is>
      </c>
      <c r="E19740" t="inlineStr">
        <is>
          <t>webcolors</t>
        </is>
      </c>
      <c r="F19740">
        <f>=1.7</f>
        <v/>
      </c>
      <c r="G19740" t="inlineStr">
        <is>
          <t>webcolors</t>
        </is>
      </c>
      <c r="H19740">
        <f>=1.7</f>
        <v/>
      </c>
    </row>
    <row r="19741">
      <c r="A19741" t="inlineStr">
        <is>
          <t>taiga-back</t>
        </is>
      </c>
      <c r="B19741" t="inlineStr">
        <is>
          <t>d3a754997b828273537be6ed8fa4809fbc9b61eb</t>
        </is>
      </c>
      <c r="C19741" t="inlineStr">
        <is>
          <t>2018-02-20 06:06:33+00:00</t>
        </is>
      </c>
      <c r="D19741" t="inlineStr">
        <is>
          <t>verchange</t>
        </is>
      </c>
      <c r="E19741" t="inlineStr">
        <is>
          <t>raven</t>
        </is>
      </c>
      <c r="F19741">
        <f>=6.1.0</f>
        <v/>
      </c>
      <c r="G19741" t="inlineStr">
        <is>
          <t>raven</t>
        </is>
      </c>
      <c r="H19741">
        <f>=6.0.0</f>
        <v/>
      </c>
    </row>
    <row r="19742">
      <c r="A19742" t="inlineStr">
        <is>
          <t>taiga-back</t>
        </is>
      </c>
      <c r="B19742" t="inlineStr">
        <is>
          <t>d3a754997b828273537be6ed8fa4809fbc9b61eb</t>
        </is>
      </c>
      <c r="C19742" t="inlineStr">
        <is>
          <t>2018-02-20 06:06:33+00:00</t>
        </is>
      </c>
      <c r="D19742" t="inlineStr">
        <is>
          <t>verchange</t>
        </is>
      </c>
      <c r="E19742" t="inlineStr">
        <is>
          <t>Markdown</t>
        </is>
      </c>
      <c r="F19742">
        <f>=2.6.8</f>
        <v/>
      </c>
      <c r="G19742" t="inlineStr">
        <is>
          <t>Markdown</t>
        </is>
      </c>
      <c r="H19742">
        <f>=2.6.8</f>
        <v/>
      </c>
    </row>
    <row r="19743">
      <c r="A19743" t="inlineStr">
        <is>
          <t>taiga-back</t>
        </is>
      </c>
      <c r="B19743" t="inlineStr">
        <is>
          <t>d3a754997b828273537be6ed8fa4809fbc9b61eb</t>
        </is>
      </c>
      <c r="C19743" t="inlineStr">
        <is>
          <t>2018-02-20 06:06:33+00:00</t>
        </is>
      </c>
      <c r="D19743" t="inlineStr">
        <is>
          <t>verchange</t>
        </is>
      </c>
      <c r="E19743" t="inlineStr">
        <is>
          <t>lxml</t>
        </is>
      </c>
      <c r="F19743">
        <f>=3.8.0</f>
        <v/>
      </c>
      <c r="G19743" t="inlineStr">
        <is>
          <t>lxml</t>
        </is>
      </c>
      <c r="H19743">
        <f>=3.7.3</f>
        <v/>
      </c>
    </row>
    <row r="19744">
      <c r="A19744" t="inlineStr">
        <is>
          <t>taiga-back</t>
        </is>
      </c>
      <c r="B19744" t="inlineStr">
        <is>
          <t>d3a754997b828273537be6ed8fa4809fbc9b61eb</t>
        </is>
      </c>
      <c r="C19744" t="inlineStr">
        <is>
          <t>2018-02-20 06:06:33+00:00</t>
        </is>
      </c>
      <c r="D19744" t="inlineStr">
        <is>
          <t>verchange</t>
        </is>
      </c>
      <c r="E19744" t="inlineStr">
        <is>
          <t>netaddr</t>
        </is>
      </c>
      <c r="F19744">
        <f>=0.7.19</f>
        <v/>
      </c>
      <c r="G19744" t="inlineStr">
        <is>
          <t>netaddr</t>
        </is>
      </c>
      <c r="H19744">
        <f>=0.7.19</f>
        <v/>
      </c>
    </row>
    <row r="19745">
      <c r="A19745" t="inlineStr">
        <is>
          <t>taiga-back</t>
        </is>
      </c>
      <c r="B19745" t="inlineStr">
        <is>
          <t>d3a754997b828273537be6ed8fa4809fbc9b61eb</t>
        </is>
      </c>
      <c r="C19745" t="inlineStr">
        <is>
          <t>2018-02-20 06:06:33+00:00</t>
        </is>
      </c>
      <c r="D19745" t="inlineStr">
        <is>
          <t>add</t>
        </is>
      </c>
      <c r="E19745" t="inlineStr">
        <is>
          <t>python-magic</t>
        </is>
      </c>
      <c r="F19745">
        <f>=0.4.13</f>
        <v/>
      </c>
      <c r="G19745" t="inlineStr"/>
      <c r="H19745" t="inlineStr"/>
    </row>
    <row r="19746">
      <c r="A19746" t="inlineStr">
        <is>
          <t>taiga-back</t>
        </is>
      </c>
      <c r="B19746" t="inlineStr">
        <is>
          <t>8651f31d13874f0a46a7b19c207d397a0199e627</t>
        </is>
      </c>
      <c r="C19746" t="inlineStr">
        <is>
          <t>2018-04-03 19:04:13+00:00</t>
        </is>
      </c>
      <c r="D19746" t="inlineStr">
        <is>
          <t>rem</t>
        </is>
      </c>
      <c r="E19746" t="inlineStr"/>
      <c r="F19746" t="inlineStr"/>
      <c r="G19746" t="inlineStr">
        <is>
          <t>Markdown</t>
        </is>
      </c>
      <c r="H19746">
        <f>=2.6.8</f>
        <v/>
      </c>
    </row>
    <row r="19747">
      <c r="A19747" t="inlineStr">
        <is>
          <t>taiga-back</t>
        </is>
      </c>
      <c r="B19747" t="inlineStr">
        <is>
          <t>41c8b9c810b4715077e7d9a24cc8a8fc39073033</t>
        </is>
      </c>
      <c r="C19747" t="inlineStr">
        <is>
          <t>2018-05-23 19:58:05+00:00</t>
        </is>
      </c>
      <c r="D19747" t="inlineStr">
        <is>
          <t>add</t>
        </is>
      </c>
      <c r="E19747" t="inlineStr">
        <is>
          <t>kombu</t>
        </is>
      </c>
      <c r="F19747">
        <f>=4.0.2</f>
        <v/>
      </c>
      <c r="G19747" t="inlineStr"/>
      <c r="H19747" t="inlineStr"/>
    </row>
    <row r="19748">
      <c r="A19748" t="inlineStr">
        <is>
          <t>taiga-back</t>
        </is>
      </c>
      <c r="B19748" t="inlineStr">
        <is>
          <t>41c8b9c810b4715077e7d9a24cc8a8fc39073033</t>
        </is>
      </c>
      <c r="C19748" t="inlineStr">
        <is>
          <t>2018-05-23 19:58:05+00:00</t>
        </is>
      </c>
      <c r="D19748" t="inlineStr">
        <is>
          <t>add</t>
        </is>
      </c>
      <c r="E19748" t="inlineStr">
        <is>
          <t>kombu</t>
        </is>
      </c>
      <c r="F19748">
        <f>=4.0.2</f>
        <v/>
      </c>
      <c r="G19748" t="inlineStr"/>
      <c r="H19748" t="inlineStr"/>
    </row>
    <row r="19749">
      <c r="A19749" t="inlineStr">
        <is>
          <t>taiga-back</t>
        </is>
      </c>
      <c r="B19749" t="inlineStr">
        <is>
          <t>41c8b9c810b4715077e7d9a24cc8a8fc39073033</t>
        </is>
      </c>
      <c r="C19749" t="inlineStr">
        <is>
          <t>2018-05-23 19:58:05+00:00</t>
        </is>
      </c>
      <c r="D19749" t="inlineStr">
        <is>
          <t>add</t>
        </is>
      </c>
      <c r="E19749" t="inlineStr">
        <is>
          <t>kombu</t>
        </is>
      </c>
      <c r="F19749">
        <f>=4.0.2</f>
        <v/>
      </c>
      <c r="G19749" t="inlineStr"/>
      <c r="H19749" t="inlineStr"/>
    </row>
    <row r="19750">
      <c r="A19750" t="inlineStr">
        <is>
          <t>taiga-back</t>
        </is>
      </c>
      <c r="B19750" t="inlineStr">
        <is>
          <t>ab27d686bc371012c4bf8fa529ffadaddb76d0b0</t>
        </is>
      </c>
      <c r="C19750" t="inlineStr">
        <is>
          <t>2018-05-30 18:15:48+00:00</t>
        </is>
      </c>
      <c r="D19750" t="inlineStr">
        <is>
          <t>verchange</t>
        </is>
      </c>
      <c r="E19750" t="inlineStr">
        <is>
          <t>asana</t>
        </is>
      </c>
      <c r="F19750">
        <f>=0.6.7</f>
        <v/>
      </c>
      <c r="G19750" t="inlineStr">
        <is>
          <t>asana</t>
        </is>
      </c>
      <c r="H19750">
        <f>=0.6.5</f>
        <v/>
      </c>
    </row>
    <row r="19751">
      <c r="A19751" t="inlineStr">
        <is>
          <t>taiga-back</t>
        </is>
      </c>
      <c r="B19751" t="inlineStr">
        <is>
          <t>ab27d686bc371012c4bf8fa529ffadaddb76d0b0</t>
        </is>
      </c>
      <c r="C19751" t="inlineStr">
        <is>
          <t>2018-05-30 18:15:48+00:00</t>
        </is>
      </c>
      <c r="D19751" t="inlineStr">
        <is>
          <t>add</t>
        </is>
      </c>
      <c r="E19751" t="inlineStr">
        <is>
          <t>idna</t>
        </is>
      </c>
      <c r="F19751">
        <f>=2.5</f>
        <v/>
      </c>
      <c r="G19751" t="inlineStr"/>
      <c r="H19751" t="inlineStr"/>
    </row>
    <row r="19752">
      <c r="A19752" t="inlineStr">
        <is>
          <t>taiga-back</t>
        </is>
      </c>
      <c r="B19752" t="inlineStr">
        <is>
          <t>a781b3c3e2d65151852935b12edb49743b7f899b</t>
        </is>
      </c>
      <c r="C19752" t="inlineStr">
        <is>
          <t>2018-06-27 21:22:54+00:00</t>
        </is>
      </c>
      <c r="D19752" t="inlineStr">
        <is>
          <t>verchange</t>
        </is>
      </c>
      <c r="E19752" t="inlineStr">
        <is>
          <t>psycopg2</t>
        </is>
      </c>
      <c r="F19752">
        <f>=2.7.4</f>
        <v/>
      </c>
      <c r="G19752" t="inlineStr">
        <is>
          <t>psycopg2</t>
        </is>
      </c>
      <c r="H19752">
        <f>=2.7.1</f>
        <v/>
      </c>
    </row>
    <row r="19753">
      <c r="A19753" t="inlineStr">
        <is>
          <t>taiga-back</t>
        </is>
      </c>
      <c r="B19753" t="inlineStr">
        <is>
          <t>a781b3c3e2d65151852935b12edb49743b7f899b</t>
        </is>
      </c>
      <c r="C19753" t="inlineStr">
        <is>
          <t>2018-06-27 21:22:54+00:00</t>
        </is>
      </c>
      <c r="D19753" t="inlineStr">
        <is>
          <t>verchange</t>
        </is>
      </c>
      <c r="E19753" t="inlineStr">
        <is>
          <t>psycopg2</t>
        </is>
      </c>
      <c r="F19753">
        <f>=2.7.4</f>
        <v/>
      </c>
      <c r="G19753" t="inlineStr">
        <is>
          <t>psycopg2</t>
        </is>
      </c>
      <c r="H19753">
        <f>=2.7.1</f>
        <v/>
      </c>
    </row>
    <row r="19754">
      <c r="A19754" t="inlineStr">
        <is>
          <t>taiga-back</t>
        </is>
      </c>
      <c r="B19754" t="inlineStr">
        <is>
          <t>49520bcc9b07379b415025ebdce0ff181350673d</t>
        </is>
      </c>
      <c r="C19754" t="inlineStr">
        <is>
          <t>2018-11-27 17:27:15+00:00</t>
        </is>
      </c>
      <c r="D19754" t="inlineStr">
        <is>
          <t>verchange</t>
        </is>
      </c>
      <c r="E19754" t="inlineStr">
        <is>
          <t>pytz</t>
        </is>
      </c>
      <c r="F19754">
        <f>=2018.7</f>
        <v/>
      </c>
      <c r="G19754" t="inlineStr">
        <is>
          <t>pytz</t>
        </is>
      </c>
      <c r="H19754">
        <f>=2017.2</f>
        <v/>
      </c>
    </row>
    <row r="19755">
      <c r="A19755" t="inlineStr">
        <is>
          <t>taiga-back</t>
        </is>
      </c>
      <c r="B19755" t="inlineStr">
        <is>
          <t>49520bcc9b07379b415025ebdce0ff181350673d</t>
        </is>
      </c>
      <c r="C19755" t="inlineStr">
        <is>
          <t>2018-11-27 17:27:15+00:00</t>
        </is>
      </c>
      <c r="D19755" t="inlineStr">
        <is>
          <t>verchange</t>
        </is>
      </c>
      <c r="E19755" t="inlineStr">
        <is>
          <t>six</t>
        </is>
      </c>
      <c r="F19755">
        <f>=1.11.0</f>
        <v/>
      </c>
      <c r="G19755" t="inlineStr">
        <is>
          <t>six</t>
        </is>
      </c>
      <c r="H19755">
        <f>=1.10.0</f>
        <v/>
      </c>
    </row>
    <row r="19756">
      <c r="A19756" t="inlineStr">
        <is>
          <t>taiga-back</t>
        </is>
      </c>
      <c r="B19756" t="inlineStr">
        <is>
          <t>49520bcc9b07379b415025ebdce0ff181350673d</t>
        </is>
      </c>
      <c r="C19756" t="inlineStr">
        <is>
          <t>2018-11-27 17:27:15+00:00</t>
        </is>
      </c>
      <c r="D19756" t="inlineStr">
        <is>
          <t>verchange</t>
        </is>
      </c>
      <c r="E19756" t="inlineStr">
        <is>
          <t>amqp</t>
        </is>
      </c>
      <c r="F19756">
        <f>=2.3.2</f>
        <v/>
      </c>
      <c r="G19756" t="inlineStr">
        <is>
          <t>amqp</t>
        </is>
      </c>
      <c r="H19756">
        <f>=2.1.4</f>
        <v/>
      </c>
    </row>
    <row r="19757">
      <c r="A19757" t="inlineStr">
        <is>
          <t>taiga-back</t>
        </is>
      </c>
      <c r="B19757" t="inlineStr">
        <is>
          <t>49520bcc9b07379b415025ebdce0ff181350673d</t>
        </is>
      </c>
      <c r="C19757" t="inlineStr">
        <is>
          <t>2018-11-27 17:27:15+00:00</t>
        </is>
      </c>
      <c r="D19757" t="inlineStr">
        <is>
          <t>verchange</t>
        </is>
      </c>
      <c r="E19757" t="inlineStr">
        <is>
          <t>jinja2</t>
        </is>
      </c>
      <c r="F19757">
        <f>=2.10</f>
        <v/>
      </c>
      <c r="G19757" t="inlineStr">
        <is>
          <t>jinja2</t>
        </is>
      </c>
      <c r="H19757">
        <f>=2.9.6</f>
        <v/>
      </c>
    </row>
    <row r="19758">
      <c r="A19758" t="inlineStr">
        <is>
          <t>taiga-back</t>
        </is>
      </c>
      <c r="B19758" t="inlineStr">
        <is>
          <t>49520bcc9b07379b415025ebdce0ff181350673d</t>
        </is>
      </c>
      <c r="C19758" t="inlineStr">
        <is>
          <t>2018-11-27 17:27:15+00:00</t>
        </is>
      </c>
      <c r="D19758" t="inlineStr">
        <is>
          <t>verchange</t>
        </is>
      </c>
      <c r="E19758" t="inlineStr">
        <is>
          <t>bleach</t>
        </is>
      </c>
      <c r="F19758">
        <f>=2.1.4</f>
        <v/>
      </c>
      <c r="G19758" t="inlineStr">
        <is>
          <t>bleach</t>
        </is>
      </c>
      <c r="H19758">
        <f>=2.0.0</f>
        <v/>
      </c>
    </row>
    <row r="19759">
      <c r="A19759" t="inlineStr">
        <is>
          <t>taiga-back</t>
        </is>
      </c>
      <c r="B19759" t="inlineStr">
        <is>
          <t>49520bcc9b07379b415025ebdce0ff181350673d</t>
        </is>
      </c>
      <c r="C19759" t="inlineStr">
        <is>
          <t>2018-11-27 17:27:15+00:00</t>
        </is>
      </c>
      <c r="D19759" t="inlineStr">
        <is>
          <t>verchange</t>
        </is>
      </c>
      <c r="E19759" t="inlineStr">
        <is>
          <t>kombu</t>
        </is>
      </c>
      <c r="F19759">
        <f>=4.0.2</f>
        <v/>
      </c>
      <c r="G19759" t="inlineStr">
        <is>
          <t>kombu</t>
        </is>
      </c>
      <c r="H19759">
        <f>=4.0.2</f>
        <v/>
      </c>
    </row>
    <row r="19760">
      <c r="A19760" t="inlineStr">
        <is>
          <t>taiga-back</t>
        </is>
      </c>
      <c r="B19760" t="inlineStr">
        <is>
          <t>49520bcc9b07379b415025ebdce0ff181350673d</t>
        </is>
      </c>
      <c r="C19760" t="inlineStr">
        <is>
          <t>2018-11-27 17:27:15+00:00</t>
        </is>
      </c>
      <c r="D19760" t="inlineStr">
        <is>
          <t>verchange</t>
        </is>
      </c>
      <c r="E19760" t="inlineStr">
        <is>
          <t>python-dateutil</t>
        </is>
      </c>
      <c r="F19760">
        <f>=2.7.5</f>
        <v/>
      </c>
      <c r="G19760" t="inlineStr">
        <is>
          <t>python-dateutil</t>
        </is>
      </c>
      <c r="H19760">
        <f>=2.6.0</f>
        <v/>
      </c>
    </row>
    <row r="19761">
      <c r="A19761" t="inlineStr">
        <is>
          <t>taiga-back</t>
        </is>
      </c>
      <c r="B19761" t="inlineStr">
        <is>
          <t>49520bcc9b07379b415025ebdce0ff181350673d</t>
        </is>
      </c>
      <c r="C19761" t="inlineStr">
        <is>
          <t>2018-11-27 17:27:15+00:00</t>
        </is>
      </c>
      <c r="D19761" t="inlineStr">
        <is>
          <t>verchange</t>
        </is>
      </c>
      <c r="E19761" t="inlineStr">
        <is>
          <t>requests</t>
        </is>
      </c>
      <c r="F19761">
        <f>=2.20.0</f>
        <v/>
      </c>
      <c r="G19761" t="inlineStr">
        <is>
          <t>requests</t>
        </is>
      </c>
      <c r="H19761">
        <f>=2.17.3</f>
        <v/>
      </c>
    </row>
    <row r="19762">
      <c r="A19762" t="inlineStr">
        <is>
          <t>taiga-back</t>
        </is>
      </c>
      <c r="B19762" t="inlineStr">
        <is>
          <t>49520bcc9b07379b415025ebdce0ff181350673d</t>
        </is>
      </c>
      <c r="C19762" t="inlineStr">
        <is>
          <t>2018-11-27 17:27:15+00:00</t>
        </is>
      </c>
      <c r="D19762" t="inlineStr">
        <is>
          <t>verchange</t>
        </is>
      </c>
      <c r="E19762" t="inlineStr">
        <is>
          <t>idna</t>
        </is>
      </c>
      <c r="F19762">
        <f>=2.7</f>
        <v/>
      </c>
      <c r="G19762" t="inlineStr">
        <is>
          <t>idna</t>
        </is>
      </c>
      <c r="H19762">
        <f>=2.5</f>
        <v/>
      </c>
    </row>
    <row r="19763">
      <c r="A19763" t="inlineStr">
        <is>
          <t>taiga-back</t>
        </is>
      </c>
      <c r="B19763" t="inlineStr">
        <is>
          <t>49520bcc9b07379b415025ebdce0ff181350673d</t>
        </is>
      </c>
      <c r="C19763" t="inlineStr">
        <is>
          <t>2018-11-27 17:27:15+00:00</t>
        </is>
      </c>
      <c r="D19763" t="inlineStr">
        <is>
          <t>verchange</t>
        </is>
      </c>
      <c r="E19763" t="inlineStr">
        <is>
          <t>cryptography</t>
        </is>
      </c>
      <c r="F19763">
        <f>=2.3.1</f>
        <v/>
      </c>
      <c r="G19763" t="inlineStr">
        <is>
          <t>cryptography</t>
        </is>
      </c>
      <c r="H19763">
        <f>=1.9</f>
        <v/>
      </c>
    </row>
    <row r="19764">
      <c r="A19764" t="inlineStr">
        <is>
          <t>taiga-back</t>
        </is>
      </c>
      <c r="B19764" t="inlineStr">
        <is>
          <t>49520bcc9b07379b415025ebdce0ff181350673d</t>
        </is>
      </c>
      <c r="C19764" t="inlineStr">
        <is>
          <t>2018-11-27 17:27:15+00:00</t>
        </is>
      </c>
      <c r="D19764" t="inlineStr">
        <is>
          <t>verchange</t>
        </is>
      </c>
      <c r="E19764" t="inlineStr">
        <is>
          <t>lxml</t>
        </is>
      </c>
      <c r="F19764">
        <f>=4.2.5</f>
        <v/>
      </c>
      <c r="G19764" t="inlineStr">
        <is>
          <t>lxml</t>
        </is>
      </c>
      <c r="H19764">
        <f>=3.8.0</f>
        <v/>
      </c>
    </row>
    <row r="19765">
      <c r="A19765" t="inlineStr">
        <is>
          <t>taiga-back</t>
        </is>
      </c>
      <c r="B19765" t="inlineStr">
        <is>
          <t>49520bcc9b07379b415025ebdce0ff181350673d</t>
        </is>
      </c>
      <c r="C19765" t="inlineStr">
        <is>
          <t>2018-11-27 17:27:15+00:00</t>
        </is>
      </c>
      <c r="D19765" t="inlineStr">
        <is>
          <t>add</t>
        </is>
      </c>
      <c r="E19765" t="inlineStr">
        <is>
          <t>asn1crypto</t>
        </is>
      </c>
      <c r="F19765">
        <f>=0.24.0</f>
        <v/>
      </c>
      <c r="G19765" t="inlineStr"/>
      <c r="H19765" t="inlineStr"/>
    </row>
    <row r="19766">
      <c r="A19766" t="inlineStr">
        <is>
          <t>taiga-back</t>
        </is>
      </c>
      <c r="B19766" t="inlineStr">
        <is>
          <t>49520bcc9b07379b415025ebdce0ff181350673d</t>
        </is>
      </c>
      <c r="C19766" t="inlineStr">
        <is>
          <t>2018-11-27 17:27:15+00:00</t>
        </is>
      </c>
      <c r="D19766" t="inlineStr">
        <is>
          <t>add</t>
        </is>
      </c>
      <c r="E19766" t="inlineStr">
        <is>
          <t>billiard</t>
        </is>
      </c>
      <c r="F19766">
        <f>=3.5.0.4</f>
        <v/>
      </c>
      <c r="G19766" t="inlineStr"/>
      <c r="H19766" t="inlineStr"/>
    </row>
    <row r="19767">
      <c r="A19767" t="inlineStr">
        <is>
          <t>taiga-back</t>
        </is>
      </c>
      <c r="B19767" t="inlineStr">
        <is>
          <t>49520bcc9b07379b415025ebdce0ff181350673d</t>
        </is>
      </c>
      <c r="C19767" t="inlineStr">
        <is>
          <t>2018-11-27 17:27:15+00:00</t>
        </is>
      </c>
      <c r="D19767" t="inlineStr">
        <is>
          <t>add</t>
        </is>
      </c>
      <c r="E19767" t="inlineStr">
        <is>
          <t>cairocffi</t>
        </is>
      </c>
      <c r="F19767">
        <f>=0.9.0</f>
        <v/>
      </c>
      <c r="G19767" t="inlineStr"/>
      <c r="H19767" t="inlineStr"/>
    </row>
    <row r="19768">
      <c r="A19768" t="inlineStr">
        <is>
          <t>taiga-back</t>
        </is>
      </c>
      <c r="B19768" t="inlineStr">
        <is>
          <t>49520bcc9b07379b415025ebdce0ff181350673d</t>
        </is>
      </c>
      <c r="C19768" t="inlineStr">
        <is>
          <t>2018-11-27 17:27:15+00:00</t>
        </is>
      </c>
      <c r="D19768" t="inlineStr">
        <is>
          <t>add</t>
        </is>
      </c>
      <c r="E19768" t="inlineStr">
        <is>
          <t>cairosvg</t>
        </is>
      </c>
      <c r="F19768">
        <f>=2.0.3</f>
        <v/>
      </c>
      <c r="G19768" t="inlineStr"/>
      <c r="H19768" t="inlineStr"/>
    </row>
    <row r="19769">
      <c r="A19769" t="inlineStr">
        <is>
          <t>taiga-back</t>
        </is>
      </c>
      <c r="B19769" t="inlineStr">
        <is>
          <t>49520bcc9b07379b415025ebdce0ff181350673d</t>
        </is>
      </c>
      <c r="C19769" t="inlineStr">
        <is>
          <t>2018-11-27 17:27:15+00:00</t>
        </is>
      </c>
      <c r="D19769" t="inlineStr">
        <is>
          <t>add</t>
        </is>
      </c>
      <c r="E19769" t="inlineStr">
        <is>
          <t>certifi</t>
        </is>
      </c>
      <c r="F19769">
        <f>=2018.10.15</f>
        <v/>
      </c>
      <c r="G19769" t="inlineStr"/>
      <c r="H19769" t="inlineStr"/>
    </row>
    <row r="19770">
      <c r="A19770" t="inlineStr">
        <is>
          <t>taiga-back</t>
        </is>
      </c>
      <c r="B19770" t="inlineStr">
        <is>
          <t>49520bcc9b07379b415025ebdce0ff181350673d</t>
        </is>
      </c>
      <c r="C19770" t="inlineStr">
        <is>
          <t>2018-11-27 17:27:15+00:00</t>
        </is>
      </c>
      <c r="D19770" t="inlineStr">
        <is>
          <t>add</t>
        </is>
      </c>
      <c r="E19770" t="inlineStr">
        <is>
          <t>cffi</t>
        </is>
      </c>
      <c r="F19770">
        <f>=1.11.5</f>
        <v/>
      </c>
      <c r="G19770" t="inlineStr"/>
      <c r="H19770" t="inlineStr"/>
    </row>
    <row r="19771">
      <c r="A19771" t="inlineStr">
        <is>
          <t>taiga-back</t>
        </is>
      </c>
      <c r="B19771" t="inlineStr">
        <is>
          <t>49520bcc9b07379b415025ebdce0ff181350673d</t>
        </is>
      </c>
      <c r="C19771" t="inlineStr">
        <is>
          <t>2018-11-27 17:27:15+00:00</t>
        </is>
      </c>
      <c r="D19771" t="inlineStr">
        <is>
          <t>add</t>
        </is>
      </c>
      <c r="E19771" t="inlineStr">
        <is>
          <t>chardet</t>
        </is>
      </c>
      <c r="F19771">
        <f>=3.0.4</f>
        <v/>
      </c>
      <c r="G19771" t="inlineStr"/>
      <c r="H19771" t="inlineStr"/>
    </row>
    <row r="19772">
      <c r="A19772" t="inlineStr">
        <is>
          <t>taiga-back</t>
        </is>
      </c>
      <c r="B19772" t="inlineStr">
        <is>
          <t>49520bcc9b07379b415025ebdce0ff181350673d</t>
        </is>
      </c>
      <c r="C19772" t="inlineStr">
        <is>
          <t>2018-11-27 17:27:15+00:00</t>
        </is>
      </c>
      <c r="D19772" t="inlineStr">
        <is>
          <t>add</t>
        </is>
      </c>
      <c r="E19772" t="inlineStr">
        <is>
          <t>contextlib2</t>
        </is>
      </c>
      <c r="F19772">
        <f>=0.5.5</f>
        <v/>
      </c>
      <c r="G19772" t="inlineStr"/>
      <c r="H19772" t="inlineStr"/>
    </row>
    <row r="19773">
      <c r="A19773" t="inlineStr">
        <is>
          <t>taiga-back</t>
        </is>
      </c>
      <c r="B19773" t="inlineStr">
        <is>
          <t>49520bcc9b07379b415025ebdce0ff181350673d</t>
        </is>
      </c>
      <c r="C19773" t="inlineStr">
        <is>
          <t>2018-11-27 17:27:15+00:00</t>
        </is>
      </c>
      <c r="D19773" t="inlineStr">
        <is>
          <t>add</t>
        </is>
      </c>
      <c r="E19773" t="inlineStr">
        <is>
          <t>cssselect</t>
        </is>
      </c>
      <c r="F19773">
        <f>=1.0.3</f>
        <v/>
      </c>
      <c r="G19773" t="inlineStr"/>
      <c r="H19773" t="inlineStr"/>
    </row>
    <row r="19774">
      <c r="A19774" t="inlineStr">
        <is>
          <t>taiga-back</t>
        </is>
      </c>
      <c r="B19774" t="inlineStr">
        <is>
          <t>49520bcc9b07379b415025ebdce0ff181350673d</t>
        </is>
      </c>
      <c r="C19774" t="inlineStr">
        <is>
          <t>2018-11-27 17:27:15+00:00</t>
        </is>
      </c>
      <c r="D19774" t="inlineStr">
        <is>
          <t>add</t>
        </is>
      </c>
      <c r="E19774" t="inlineStr">
        <is>
          <t>django-pglocks</t>
        </is>
      </c>
      <c r="F19774">
        <f>=1.0.2</f>
        <v/>
      </c>
      <c r="G19774" t="inlineStr"/>
      <c r="H19774" t="inlineStr"/>
    </row>
    <row r="19775">
      <c r="A19775" t="inlineStr">
        <is>
          <t>taiga-back</t>
        </is>
      </c>
      <c r="B19775" t="inlineStr">
        <is>
          <t>49520bcc9b07379b415025ebdce0ff181350673d</t>
        </is>
      </c>
      <c r="C19775" t="inlineStr">
        <is>
          <t>2018-11-27 17:27:15+00:00</t>
        </is>
      </c>
      <c r="D19775" t="inlineStr">
        <is>
          <t>add</t>
        </is>
      </c>
      <c r="E19775" t="inlineStr">
        <is>
          <t>django</t>
        </is>
      </c>
      <c r="F19775">
        <f>=1.11.16</f>
        <v/>
      </c>
      <c r="G19775" t="inlineStr"/>
      <c r="H19775" t="inlineStr"/>
    </row>
    <row r="19776">
      <c r="A19776" t="inlineStr">
        <is>
          <t>taiga-back</t>
        </is>
      </c>
      <c r="B19776" t="inlineStr">
        <is>
          <t>49520bcc9b07379b415025ebdce0ff181350673d</t>
        </is>
      </c>
      <c r="C19776" t="inlineStr">
        <is>
          <t>2018-11-27 17:27:15+00:00</t>
        </is>
      </c>
      <c r="D19776" t="inlineStr">
        <is>
          <t>add</t>
        </is>
      </c>
      <c r="E19776" t="inlineStr">
        <is>
          <t>docopt</t>
        </is>
      </c>
      <c r="F19776">
        <f>=0.6.2</f>
        <v/>
      </c>
      <c r="G19776" t="inlineStr"/>
      <c r="H19776" t="inlineStr"/>
    </row>
    <row r="19777">
      <c r="A19777" t="inlineStr">
        <is>
          <t>taiga-back</t>
        </is>
      </c>
      <c r="B19777" t="inlineStr">
        <is>
          <t>49520bcc9b07379b415025ebdce0ff181350673d</t>
        </is>
      </c>
      <c r="C19777" t="inlineStr">
        <is>
          <t>2018-11-27 17:27:15+00:00</t>
        </is>
      </c>
      <c r="D19777" t="inlineStr">
        <is>
          <t>add</t>
        </is>
      </c>
      <c r="E19777" t="inlineStr">
        <is>
          <t>html5lib</t>
        </is>
      </c>
      <c r="F19777">
        <f>=1.0.1</f>
        <v/>
      </c>
      <c r="G19777" t="inlineStr"/>
      <c r="H19777" t="inlineStr"/>
    </row>
    <row r="19778">
      <c r="A19778" t="inlineStr">
        <is>
          <t>taiga-back</t>
        </is>
      </c>
      <c r="B19778" t="inlineStr">
        <is>
          <t>49520bcc9b07379b415025ebdce0ff181350673d</t>
        </is>
      </c>
      <c r="C19778" t="inlineStr">
        <is>
          <t>2018-11-27 17:27:15+00:00</t>
        </is>
      </c>
      <c r="D19778" t="inlineStr">
        <is>
          <t>add</t>
        </is>
      </c>
      <c r="E19778" t="inlineStr">
        <is>
          <t>markdown</t>
        </is>
      </c>
      <c r="F19778">
        <f>=3.0.1</f>
        <v/>
      </c>
      <c r="G19778" t="inlineStr"/>
      <c r="H19778" t="inlineStr"/>
    </row>
    <row r="19779">
      <c r="A19779" t="inlineStr">
        <is>
          <t>taiga-back</t>
        </is>
      </c>
      <c r="B19779" t="inlineStr">
        <is>
          <t>49520bcc9b07379b415025ebdce0ff181350673d</t>
        </is>
      </c>
      <c r="C19779" t="inlineStr">
        <is>
          <t>2018-11-27 17:27:15+00:00</t>
        </is>
      </c>
      <c r="D19779" t="inlineStr">
        <is>
          <t>add</t>
        </is>
      </c>
      <c r="E19779" t="inlineStr">
        <is>
          <t>markupsafe</t>
        </is>
      </c>
      <c r="F19779">
        <f>=1.1.0</f>
        <v/>
      </c>
      <c r="G19779" t="inlineStr"/>
      <c r="H19779" t="inlineStr"/>
    </row>
    <row r="19780">
      <c r="A19780" t="inlineStr">
        <is>
          <t>taiga-back</t>
        </is>
      </c>
      <c r="B19780" t="inlineStr">
        <is>
          <t>49520bcc9b07379b415025ebdce0ff181350673d</t>
        </is>
      </c>
      <c r="C19780" t="inlineStr">
        <is>
          <t>2018-11-27 17:27:15+00:00</t>
        </is>
      </c>
      <c r="D19780" t="inlineStr">
        <is>
          <t>add</t>
        </is>
      </c>
      <c r="E19780" t="inlineStr">
        <is>
          <t>oauthlib</t>
        </is>
      </c>
      <c r="F19780">
        <f>=2.1.0</f>
        <v/>
      </c>
      <c r="G19780" t="inlineStr"/>
      <c r="H19780" t="inlineStr"/>
    </row>
    <row r="19781">
      <c r="A19781" t="inlineStr">
        <is>
          <t>taiga-back</t>
        </is>
      </c>
      <c r="B19781" t="inlineStr">
        <is>
          <t>49520bcc9b07379b415025ebdce0ff181350673d</t>
        </is>
      </c>
      <c r="C19781" t="inlineStr">
        <is>
          <t>2018-11-27 17:27:15+00:00</t>
        </is>
      </c>
      <c r="D19781" t="inlineStr">
        <is>
          <t>add</t>
        </is>
      </c>
      <c r="E19781" t="inlineStr">
        <is>
          <t>olefile</t>
        </is>
      </c>
      <c r="F19781">
        <f>=0.46</f>
        <v/>
      </c>
      <c r="G19781" t="inlineStr"/>
      <c r="H19781" t="inlineStr"/>
    </row>
    <row r="19782">
      <c r="A19782" t="inlineStr">
        <is>
          <t>taiga-back</t>
        </is>
      </c>
      <c r="B19782" t="inlineStr">
        <is>
          <t>49520bcc9b07379b415025ebdce0ff181350673d</t>
        </is>
      </c>
      <c r="C19782" t="inlineStr">
        <is>
          <t>2018-11-27 17:27:15+00:00</t>
        </is>
      </c>
      <c r="D19782" t="inlineStr">
        <is>
          <t>add</t>
        </is>
      </c>
      <c r="E19782" t="inlineStr">
        <is>
          <t>pillow</t>
        </is>
      </c>
      <c r="F19782">
        <f>=4.1.1</f>
        <v/>
      </c>
      <c r="G19782" t="inlineStr"/>
      <c r="H19782" t="inlineStr"/>
    </row>
    <row r="19783">
      <c r="A19783" t="inlineStr">
        <is>
          <t>taiga-back</t>
        </is>
      </c>
      <c r="B19783" t="inlineStr">
        <is>
          <t>49520bcc9b07379b415025ebdce0ff181350673d</t>
        </is>
      </c>
      <c r="C19783" t="inlineStr">
        <is>
          <t>2018-11-27 17:27:15+00:00</t>
        </is>
      </c>
      <c r="D19783" t="inlineStr">
        <is>
          <t>add</t>
        </is>
      </c>
      <c r="E19783" t="inlineStr">
        <is>
          <t>psycopg2-binary</t>
        </is>
      </c>
      <c r="F19783">
        <f>=2.7.5</f>
        <v/>
      </c>
      <c r="G19783" t="inlineStr"/>
      <c r="H19783" t="inlineStr"/>
    </row>
    <row r="19784">
      <c r="A19784" t="inlineStr">
        <is>
          <t>taiga-back</t>
        </is>
      </c>
      <c r="B19784" t="inlineStr">
        <is>
          <t>49520bcc9b07379b415025ebdce0ff181350673d</t>
        </is>
      </c>
      <c r="C19784" t="inlineStr">
        <is>
          <t>2018-11-27 17:27:15+00:00</t>
        </is>
      </c>
      <c r="D19784" t="inlineStr">
        <is>
          <t>add</t>
        </is>
      </c>
      <c r="E19784" t="inlineStr">
        <is>
          <t>pycparser</t>
        </is>
      </c>
      <c r="F19784">
        <f>=2.19</f>
        <v/>
      </c>
      <c r="G19784" t="inlineStr"/>
      <c r="H19784" t="inlineStr"/>
    </row>
    <row r="19785">
      <c r="A19785" t="inlineStr">
        <is>
          <t>taiga-back</t>
        </is>
      </c>
      <c r="B19785" t="inlineStr">
        <is>
          <t>49520bcc9b07379b415025ebdce0ff181350673d</t>
        </is>
      </c>
      <c r="C19785" t="inlineStr">
        <is>
          <t>2018-11-27 17:27:15+00:00</t>
        </is>
      </c>
      <c r="D19785" t="inlineStr">
        <is>
          <t>add</t>
        </is>
      </c>
      <c r="E19785" t="inlineStr">
        <is>
          <t>sampledata</t>
        </is>
      </c>
      <c r="F19785">
        <f>=0.3.7</f>
        <v/>
      </c>
      <c r="G19785" t="inlineStr"/>
      <c r="H19785" t="inlineStr"/>
    </row>
    <row r="19786">
      <c r="A19786" t="inlineStr">
        <is>
          <t>taiga-back</t>
        </is>
      </c>
      <c r="B19786" t="inlineStr">
        <is>
          <t>49520bcc9b07379b415025ebdce0ff181350673d</t>
        </is>
      </c>
      <c r="C19786" t="inlineStr">
        <is>
          <t>2018-11-27 17:27:15+00:00</t>
        </is>
      </c>
      <c r="D19786" t="inlineStr">
        <is>
          <t>add</t>
        </is>
      </c>
      <c r="E19786" t="inlineStr">
        <is>
          <t>tinycss</t>
        </is>
      </c>
      <c r="F19786">
        <f>=0.4</f>
        <v/>
      </c>
      <c r="G19786" t="inlineStr"/>
      <c r="H19786" t="inlineStr"/>
    </row>
    <row r="19787">
      <c r="A19787" t="inlineStr">
        <is>
          <t>taiga-back</t>
        </is>
      </c>
      <c r="B19787" t="inlineStr">
        <is>
          <t>49520bcc9b07379b415025ebdce0ff181350673d</t>
        </is>
      </c>
      <c r="C19787" t="inlineStr">
        <is>
          <t>2018-11-27 17:27:15+00:00</t>
        </is>
      </c>
      <c r="D19787" t="inlineStr">
        <is>
          <t>add</t>
        </is>
      </c>
      <c r="E19787" t="inlineStr">
        <is>
          <t>unidecode</t>
        </is>
      </c>
      <c r="F19787">
        <f>=0.4.20</f>
        <v/>
      </c>
      <c r="G19787" t="inlineStr"/>
      <c r="H19787" t="inlineStr"/>
    </row>
    <row r="19788">
      <c r="A19788" t="inlineStr">
        <is>
          <t>taiga-back</t>
        </is>
      </c>
      <c r="B19788" t="inlineStr">
        <is>
          <t>49520bcc9b07379b415025ebdce0ff181350673d</t>
        </is>
      </c>
      <c r="C19788" t="inlineStr">
        <is>
          <t>2018-11-27 17:27:15+00:00</t>
        </is>
      </c>
      <c r="D19788" t="inlineStr">
        <is>
          <t>add</t>
        </is>
      </c>
      <c r="E19788" t="inlineStr">
        <is>
          <t>urllib3</t>
        </is>
      </c>
      <c r="F19788">
        <f>=1.24.1</f>
        <v/>
      </c>
      <c r="G19788" t="inlineStr"/>
      <c r="H19788" t="inlineStr"/>
    </row>
    <row r="19789">
      <c r="A19789" t="inlineStr">
        <is>
          <t>taiga-back</t>
        </is>
      </c>
      <c r="B19789" t="inlineStr">
        <is>
          <t>49520bcc9b07379b415025ebdce0ff181350673d</t>
        </is>
      </c>
      <c r="C19789" t="inlineStr">
        <is>
          <t>2018-11-27 17:27:15+00:00</t>
        </is>
      </c>
      <c r="D19789" t="inlineStr">
        <is>
          <t>add</t>
        </is>
      </c>
      <c r="E19789" t="inlineStr">
        <is>
          <t>vine</t>
        </is>
      </c>
      <c r="F19789">
        <f>=1.1.4</f>
        <v/>
      </c>
      <c r="G19789" t="inlineStr"/>
      <c r="H19789" t="inlineStr"/>
    </row>
    <row r="19790">
      <c r="A19790" t="inlineStr">
        <is>
          <t>taiga-back</t>
        </is>
      </c>
      <c r="B19790" t="inlineStr">
        <is>
          <t>49520bcc9b07379b415025ebdce0ff181350673d</t>
        </is>
      </c>
      <c r="C19790" t="inlineStr">
        <is>
          <t>2018-11-27 17:27:15+00:00</t>
        </is>
      </c>
      <c r="D19790" t="inlineStr">
        <is>
          <t>add</t>
        </is>
      </c>
      <c r="E19790" t="inlineStr">
        <is>
          <t>webencodings</t>
        </is>
      </c>
      <c r="F19790">
        <f>=0.5.1</f>
        <v/>
      </c>
      <c r="G19790" t="inlineStr"/>
      <c r="H19790" t="inlineStr"/>
    </row>
    <row r="19791">
      <c r="A19791" t="inlineStr">
        <is>
          <t>taiga-back</t>
        </is>
      </c>
      <c r="B19791" t="inlineStr">
        <is>
          <t>49520bcc9b07379b415025ebdce0ff181350673d</t>
        </is>
      </c>
      <c r="C19791" t="inlineStr">
        <is>
          <t>2018-11-27 17:27:15+00:00</t>
        </is>
      </c>
      <c r="D19791" t="inlineStr">
        <is>
          <t>rem</t>
        </is>
      </c>
      <c r="E19791" t="inlineStr"/>
      <c r="F19791" t="inlineStr"/>
      <c r="G19791" t="inlineStr">
        <is>
          <t>CairoSVG</t>
        </is>
      </c>
      <c r="H19791">
        <f>=2.0.3</f>
        <v/>
      </c>
    </row>
    <row r="19792">
      <c r="A19792" t="inlineStr">
        <is>
          <t>taiga-back</t>
        </is>
      </c>
      <c r="B19792" t="inlineStr">
        <is>
          <t>49520bcc9b07379b415025ebdce0ff181350673d</t>
        </is>
      </c>
      <c r="C19792" t="inlineStr">
        <is>
          <t>2018-11-27 17:27:15+00:00</t>
        </is>
      </c>
      <c r="D19792" t="inlineStr">
        <is>
          <t>rem</t>
        </is>
      </c>
      <c r="E19792" t="inlineStr"/>
      <c r="F19792" t="inlineStr"/>
      <c r="G19792" t="inlineStr">
        <is>
          <t>Django</t>
        </is>
      </c>
      <c r="H19792">
        <f>=1.11.2</f>
        <v/>
      </c>
    </row>
    <row r="19793">
      <c r="A19793" t="inlineStr">
        <is>
          <t>taiga-back</t>
        </is>
      </c>
      <c r="B19793" t="inlineStr">
        <is>
          <t>49520bcc9b07379b415025ebdce0ff181350673d</t>
        </is>
      </c>
      <c r="C19793" t="inlineStr">
        <is>
          <t>2018-11-27 17:27:15+00:00</t>
        </is>
      </c>
      <c r="D19793" t="inlineStr">
        <is>
          <t>rem</t>
        </is>
      </c>
      <c r="E19793" t="inlineStr"/>
      <c r="F19793" t="inlineStr"/>
      <c r="G19793" t="inlineStr">
        <is>
          <t>Pillow</t>
        </is>
      </c>
      <c r="H19793">
        <f>=4.1.1</f>
        <v/>
      </c>
    </row>
    <row r="19794">
      <c r="A19794" t="inlineStr">
        <is>
          <t>taiga-back</t>
        </is>
      </c>
      <c r="B19794" t="inlineStr">
        <is>
          <t>49520bcc9b07379b415025ebdce0ff181350673d</t>
        </is>
      </c>
      <c r="C19794" t="inlineStr">
        <is>
          <t>2018-11-27 17:27:15+00:00</t>
        </is>
      </c>
      <c r="D19794" t="inlineStr">
        <is>
          <t>rem</t>
        </is>
      </c>
      <c r="E19794" t="inlineStr"/>
      <c r="F19794" t="inlineStr"/>
      <c r="G19794" t="inlineStr">
        <is>
          <t>PyJWT</t>
        </is>
      </c>
      <c r="H19794">
        <f>=1.5.0</f>
        <v/>
      </c>
    </row>
    <row r="19795">
      <c r="A19795" t="inlineStr">
        <is>
          <t>taiga-back</t>
        </is>
      </c>
      <c r="B19795" t="inlineStr">
        <is>
          <t>49520bcc9b07379b415025ebdce0ff181350673d</t>
        </is>
      </c>
      <c r="C19795" t="inlineStr">
        <is>
          <t>2018-11-27 17:27:15+00:00</t>
        </is>
      </c>
      <c r="D19795" t="inlineStr">
        <is>
          <t>rem</t>
        </is>
      </c>
      <c r="E19795" t="inlineStr"/>
      <c r="F19795" t="inlineStr"/>
      <c r="G19795" t="inlineStr">
        <is>
          <t>Unidecode</t>
        </is>
      </c>
      <c r="H19795">
        <f>=0.4.20</f>
        <v/>
      </c>
    </row>
    <row r="19796">
      <c r="A19796" t="inlineStr">
        <is>
          <t>taiga-back</t>
        </is>
      </c>
      <c r="B19796" t="inlineStr">
        <is>
          <t>49520bcc9b07379b415025ebdce0ff181350673d</t>
        </is>
      </c>
      <c r="C19796" t="inlineStr">
        <is>
          <t>2018-11-27 17:27:15+00:00</t>
        </is>
      </c>
      <c r="D19796" t="inlineStr">
        <is>
          <t>rem</t>
        </is>
      </c>
      <c r="E19796" t="inlineStr"/>
      <c r="F19796" t="inlineStr"/>
      <c r="G19796" t="inlineStr">
        <is>
          <t>psycopg2</t>
        </is>
      </c>
      <c r="H19796">
        <f>=2.7.4</f>
        <v/>
      </c>
    </row>
    <row r="19797">
      <c r="A19797" t="inlineStr">
        <is>
          <t>taiga-back</t>
        </is>
      </c>
      <c r="B19797" t="inlineStr">
        <is>
          <t>49520bcc9b07379b415025ebdce0ff181350673d</t>
        </is>
      </c>
      <c r="C19797" t="inlineStr">
        <is>
          <t>2018-11-27 17:27:15+00:00</t>
        </is>
      </c>
      <c r="D19797" t="inlineStr">
        <is>
          <t>rem</t>
        </is>
      </c>
      <c r="E19797" t="inlineStr"/>
      <c r="F19797" t="inlineStr"/>
      <c r="G19797" t="inlineStr">
        <is>
          <t>pyjwkest</t>
        </is>
      </c>
      <c r="H19797">
        <f>=1.3.2</f>
        <v/>
      </c>
    </row>
    <row r="19798">
      <c r="A19798" t="inlineStr">
        <is>
          <t>taiga-back</t>
        </is>
      </c>
      <c r="B19798" t="inlineStr">
        <is>
          <t>dae83618a101a0325a40d861b0e8b674835f11cc</t>
        </is>
      </c>
      <c r="C19798" t="inlineStr">
        <is>
          <t>2018-12-10 18:36:53+00:00</t>
        </is>
      </c>
      <c r="D19798" t="inlineStr">
        <is>
          <t>verchange</t>
        </is>
      </c>
      <c r="E19798" t="inlineStr">
        <is>
          <t>certifi</t>
        </is>
      </c>
      <c r="F19798">
        <f>=2018.11.29</f>
        <v/>
      </c>
      <c r="G19798" t="inlineStr">
        <is>
          <t>certifi</t>
        </is>
      </c>
      <c r="H19798">
        <f>=2018.10.15</f>
        <v/>
      </c>
    </row>
    <row r="19799">
      <c r="A19799" t="inlineStr">
        <is>
          <t>taiga-back</t>
        </is>
      </c>
      <c r="B19799" t="inlineStr">
        <is>
          <t>dae83618a101a0325a40d861b0e8b674835f11cc</t>
        </is>
      </c>
      <c r="C19799" t="inlineStr">
        <is>
          <t>2018-12-10 18:36:53+00:00</t>
        </is>
      </c>
      <c r="D19799" t="inlineStr">
        <is>
          <t>verchange</t>
        </is>
      </c>
      <c r="E19799" t="inlineStr">
        <is>
          <t>billiard</t>
        </is>
      </c>
      <c r="F19799">
        <f>=3.5.0.5</f>
        <v/>
      </c>
      <c r="G19799" t="inlineStr">
        <is>
          <t>billiard</t>
        </is>
      </c>
      <c r="H19799">
        <f>=3.5.0.4</f>
        <v/>
      </c>
    </row>
    <row r="19800">
      <c r="A19800" t="inlineStr">
        <is>
          <t>taiga-back</t>
        </is>
      </c>
      <c r="B19800" t="inlineStr">
        <is>
          <t>dae83618a101a0325a40d861b0e8b674835f11cc</t>
        </is>
      </c>
      <c r="C19800" t="inlineStr">
        <is>
          <t>2018-12-10 18:36:53+00:00</t>
        </is>
      </c>
      <c r="D19800" t="inlineStr">
        <is>
          <t>add</t>
        </is>
      </c>
      <c r="E19800" t="inlineStr">
        <is>
          <t>pyjwt</t>
        </is>
      </c>
      <c r="F19800">
        <f>=1.7.0</f>
        <v/>
      </c>
      <c r="G19800" t="inlineStr"/>
      <c r="H19800" t="inlineStr"/>
    </row>
    <row r="19801">
      <c r="A19801" t="inlineStr">
        <is>
          <t>taiga-back</t>
        </is>
      </c>
      <c r="B19801" t="inlineStr">
        <is>
          <t>f74cf365b2d54f30ca152621a4c7c192db502918</t>
        </is>
      </c>
      <c r="C19801" t="inlineStr">
        <is>
          <t>2019-05-08 08:50:03+00:00</t>
        </is>
      </c>
      <c r="D19801" t="inlineStr">
        <is>
          <t>verchange</t>
        </is>
      </c>
      <c r="E19801" t="inlineStr">
        <is>
          <t>pytz</t>
        </is>
      </c>
      <c r="F19801">
        <f>=2019.1</f>
        <v/>
      </c>
      <c r="G19801" t="inlineStr">
        <is>
          <t>pytz</t>
        </is>
      </c>
      <c r="H19801">
        <f>=2018.7</f>
        <v/>
      </c>
    </row>
    <row r="19802">
      <c r="A19802" t="inlineStr">
        <is>
          <t>taiga-back</t>
        </is>
      </c>
      <c r="B19802" t="inlineStr">
        <is>
          <t>f74cf365b2d54f30ca152621a4c7c192db502918</t>
        </is>
      </c>
      <c r="C19802" t="inlineStr">
        <is>
          <t>2019-05-08 08:50:03+00:00</t>
        </is>
      </c>
      <c r="D19802" t="inlineStr">
        <is>
          <t>verchange</t>
        </is>
      </c>
      <c r="E19802" t="inlineStr">
        <is>
          <t>urllib3</t>
        </is>
      </c>
      <c r="F19802">
        <f>=1.24.2</f>
        <v/>
      </c>
      <c r="G19802" t="inlineStr">
        <is>
          <t>urllib3</t>
        </is>
      </c>
      <c r="H19802">
        <f>=1.24.1</f>
        <v/>
      </c>
    </row>
    <row r="19803">
      <c r="A19803" t="inlineStr">
        <is>
          <t>taiga-back</t>
        </is>
      </c>
      <c r="B19803" t="inlineStr">
        <is>
          <t>f74cf365b2d54f30ca152621a4c7c192db502918</t>
        </is>
      </c>
      <c r="C19803" t="inlineStr">
        <is>
          <t>2019-05-08 08:50:03+00:00</t>
        </is>
      </c>
      <c r="D19803" t="inlineStr">
        <is>
          <t>verchange</t>
        </is>
      </c>
      <c r="E19803" t="inlineStr">
        <is>
          <t>six</t>
        </is>
      </c>
      <c r="F19803">
        <f>=1.12.0</f>
        <v/>
      </c>
      <c r="G19803" t="inlineStr">
        <is>
          <t>six</t>
        </is>
      </c>
      <c r="H19803">
        <f>=1.11.0</f>
        <v/>
      </c>
    </row>
    <row r="19804">
      <c r="A19804" t="inlineStr">
        <is>
          <t>taiga-back</t>
        </is>
      </c>
      <c r="B19804" t="inlineStr">
        <is>
          <t>f74cf365b2d54f30ca152621a4c7c192db502918</t>
        </is>
      </c>
      <c r="C19804" t="inlineStr">
        <is>
          <t>2019-05-08 08:50:03+00:00</t>
        </is>
      </c>
      <c r="D19804" t="inlineStr">
        <is>
          <t>verchange</t>
        </is>
      </c>
      <c r="E19804" t="inlineStr">
        <is>
          <t>markupsafe</t>
        </is>
      </c>
      <c r="F19804">
        <f>=1.1.1</f>
        <v/>
      </c>
      <c r="G19804" t="inlineStr">
        <is>
          <t>markupsafe</t>
        </is>
      </c>
      <c r="H19804">
        <f>=1.1.0</f>
        <v/>
      </c>
    </row>
    <row r="19805">
      <c r="A19805" t="inlineStr">
        <is>
          <t>taiga-back</t>
        </is>
      </c>
      <c r="B19805" t="inlineStr">
        <is>
          <t>f74cf365b2d54f30ca152621a4c7c192db502918</t>
        </is>
      </c>
      <c r="C19805" t="inlineStr">
        <is>
          <t>2019-05-08 08:50:03+00:00</t>
        </is>
      </c>
      <c r="D19805" t="inlineStr">
        <is>
          <t>verchange</t>
        </is>
      </c>
      <c r="E19805" t="inlineStr">
        <is>
          <t>amqp</t>
        </is>
      </c>
      <c r="F19805">
        <f>=2.4.2</f>
        <v/>
      </c>
      <c r="G19805" t="inlineStr">
        <is>
          <t>amqp</t>
        </is>
      </c>
      <c r="H19805">
        <f>=2.3.2</f>
        <v/>
      </c>
    </row>
    <row r="19806">
      <c r="A19806" t="inlineStr">
        <is>
          <t>taiga-back</t>
        </is>
      </c>
      <c r="B19806" t="inlineStr">
        <is>
          <t>f74cf365b2d54f30ca152621a4c7c192db502918</t>
        </is>
      </c>
      <c r="C19806" t="inlineStr">
        <is>
          <t>2019-05-08 08:50:03+00:00</t>
        </is>
      </c>
      <c r="D19806" t="inlineStr">
        <is>
          <t>verchange</t>
        </is>
      </c>
      <c r="E19806" t="inlineStr">
        <is>
          <t>jinja2</t>
        </is>
      </c>
      <c r="F19806">
        <f>=2.10.1</f>
        <v/>
      </c>
      <c r="G19806" t="inlineStr">
        <is>
          <t>jinja2</t>
        </is>
      </c>
      <c r="H19806">
        <f>=2.10</f>
        <v/>
      </c>
    </row>
    <row r="19807">
      <c r="A19807" t="inlineStr">
        <is>
          <t>taiga-back</t>
        </is>
      </c>
      <c r="B19807" t="inlineStr">
        <is>
          <t>f74cf365b2d54f30ca152621a4c7c192db502918</t>
        </is>
      </c>
      <c r="C19807" t="inlineStr">
        <is>
          <t>2019-05-08 08:50:03+00:00</t>
        </is>
      </c>
      <c r="D19807" t="inlineStr">
        <is>
          <t>verchange</t>
        </is>
      </c>
      <c r="E19807" t="inlineStr">
        <is>
          <t>cairocffi</t>
        </is>
      </c>
      <c r="F19807">
        <f>=1.0.2</f>
        <v/>
      </c>
      <c r="G19807" t="inlineStr">
        <is>
          <t>cairocffi</t>
        </is>
      </c>
      <c r="H19807">
        <f>=0.9.0</f>
        <v/>
      </c>
    </row>
    <row r="19808">
      <c r="A19808" t="inlineStr">
        <is>
          <t>taiga-back</t>
        </is>
      </c>
      <c r="B19808" t="inlineStr">
        <is>
          <t>f74cf365b2d54f30ca152621a4c7c192db502918</t>
        </is>
      </c>
      <c r="C19808" t="inlineStr">
        <is>
          <t>2019-05-08 08:50:03+00:00</t>
        </is>
      </c>
      <c r="D19808" t="inlineStr">
        <is>
          <t>verchange</t>
        </is>
      </c>
      <c r="E19808" t="inlineStr">
        <is>
          <t>pyjwt</t>
        </is>
      </c>
      <c r="F19808">
        <f>=1.7.1</f>
        <v/>
      </c>
      <c r="G19808" t="inlineStr">
        <is>
          <t>pyjwt</t>
        </is>
      </c>
      <c r="H19808">
        <f>=1.7.0</f>
        <v/>
      </c>
    </row>
    <row r="19809">
      <c r="A19809" t="inlineStr">
        <is>
          <t>taiga-back</t>
        </is>
      </c>
      <c r="B19809" t="inlineStr">
        <is>
          <t>f74cf365b2d54f30ca152621a4c7c192db502918</t>
        </is>
      </c>
      <c r="C19809" t="inlineStr">
        <is>
          <t>2019-05-08 08:50:03+00:00</t>
        </is>
      </c>
      <c r="D19809" t="inlineStr">
        <is>
          <t>verchange</t>
        </is>
      </c>
      <c r="E19809" t="inlineStr">
        <is>
          <t>cffi</t>
        </is>
      </c>
      <c r="F19809">
        <f>=1.12.3</f>
        <v/>
      </c>
      <c r="G19809" t="inlineStr">
        <is>
          <t>cffi</t>
        </is>
      </c>
      <c r="H19809">
        <f>=1.11.5</f>
        <v/>
      </c>
    </row>
    <row r="19810">
      <c r="A19810" t="inlineStr">
        <is>
          <t>taiga-back</t>
        </is>
      </c>
      <c r="B19810" t="inlineStr">
        <is>
          <t>f74cf365b2d54f30ca152621a4c7c192db502918</t>
        </is>
      </c>
      <c r="C19810" t="inlineStr">
        <is>
          <t>2019-05-08 08:50:03+00:00</t>
        </is>
      </c>
      <c r="D19810" t="inlineStr">
        <is>
          <t>verchange</t>
        </is>
      </c>
      <c r="E19810" t="inlineStr">
        <is>
          <t>requests</t>
        </is>
      </c>
      <c r="F19810">
        <f>=2.21.0</f>
        <v/>
      </c>
      <c r="G19810" t="inlineStr">
        <is>
          <t>requests</t>
        </is>
      </c>
      <c r="H19810">
        <f>=2.20.0</f>
        <v/>
      </c>
    </row>
    <row r="19811">
      <c r="A19811" t="inlineStr">
        <is>
          <t>taiga-back</t>
        </is>
      </c>
      <c r="B19811" t="inlineStr">
        <is>
          <t>f74cf365b2d54f30ca152621a4c7c192db502918</t>
        </is>
      </c>
      <c r="C19811" t="inlineStr">
        <is>
          <t>2019-05-08 08:50:03+00:00</t>
        </is>
      </c>
      <c r="D19811" t="inlineStr">
        <is>
          <t>verchange</t>
        </is>
      </c>
      <c r="E19811" t="inlineStr">
        <is>
          <t>idna</t>
        </is>
      </c>
      <c r="F19811">
        <f>=2.8</f>
        <v/>
      </c>
      <c r="G19811" t="inlineStr">
        <is>
          <t>idna</t>
        </is>
      </c>
      <c r="H19811">
        <f>=2.7</f>
        <v/>
      </c>
    </row>
    <row r="19812">
      <c r="A19812" t="inlineStr">
        <is>
          <t>taiga-back</t>
        </is>
      </c>
      <c r="B19812" t="inlineStr">
        <is>
          <t>f74cf365b2d54f30ca152621a4c7c192db502918</t>
        </is>
      </c>
      <c r="C19812" t="inlineStr">
        <is>
          <t>2019-05-08 08:50:03+00:00</t>
        </is>
      </c>
      <c r="D19812" t="inlineStr">
        <is>
          <t>verchange</t>
        </is>
      </c>
      <c r="E19812" t="inlineStr">
        <is>
          <t>certifi</t>
        </is>
      </c>
      <c r="F19812">
        <f>=2019.3.9</f>
        <v/>
      </c>
      <c r="G19812" t="inlineStr">
        <is>
          <t>certifi</t>
        </is>
      </c>
      <c r="H19812">
        <f>=2018.11.29</f>
        <v/>
      </c>
    </row>
    <row r="19813">
      <c r="A19813" t="inlineStr">
        <is>
          <t>taiga-back</t>
        </is>
      </c>
      <c r="B19813" t="inlineStr">
        <is>
          <t>f74cf365b2d54f30ca152621a4c7c192db502918</t>
        </is>
      </c>
      <c r="C19813" t="inlineStr">
        <is>
          <t>2019-05-08 08:50:03+00:00</t>
        </is>
      </c>
      <c r="D19813" t="inlineStr">
        <is>
          <t>verchange</t>
        </is>
      </c>
      <c r="E19813" t="inlineStr">
        <is>
          <t>lxml</t>
        </is>
      </c>
      <c r="F19813">
        <f>=4.3.3</f>
        <v/>
      </c>
      <c r="G19813" t="inlineStr">
        <is>
          <t>lxml</t>
        </is>
      </c>
      <c r="H19813">
        <f>=4.2.5</f>
        <v/>
      </c>
    </row>
    <row r="19814">
      <c r="A19814" t="inlineStr">
        <is>
          <t>taiga-back</t>
        </is>
      </c>
      <c r="B19814" t="inlineStr">
        <is>
          <t>f74cf365b2d54f30ca152621a4c7c192db502918</t>
        </is>
      </c>
      <c r="C19814" t="inlineStr">
        <is>
          <t>2019-05-08 08:50:03+00:00</t>
        </is>
      </c>
      <c r="D19814" t="inlineStr">
        <is>
          <t>verchange</t>
        </is>
      </c>
      <c r="E19814" t="inlineStr">
        <is>
          <t>oauthlib</t>
        </is>
      </c>
      <c r="F19814">
        <f>=3.0.1</f>
        <v/>
      </c>
      <c r="G19814" t="inlineStr">
        <is>
          <t>oauthlib</t>
        </is>
      </c>
      <c r="H19814">
        <f>=2.1.0</f>
        <v/>
      </c>
    </row>
    <row r="19815">
      <c r="A19815" t="inlineStr">
        <is>
          <t>taiga-back</t>
        </is>
      </c>
      <c r="B19815" t="inlineStr">
        <is>
          <t>f74cf365b2d54f30ca152621a4c7c192db502918</t>
        </is>
      </c>
      <c r="C19815" t="inlineStr">
        <is>
          <t>2019-05-08 08:50:03+00:00</t>
        </is>
      </c>
      <c r="D19815" t="inlineStr">
        <is>
          <t>verchange</t>
        </is>
      </c>
      <c r="E19815" t="inlineStr">
        <is>
          <t>django</t>
        </is>
      </c>
      <c r="F19815">
        <f>=1.11.20</f>
        <v/>
      </c>
      <c r="G19815" t="inlineStr">
        <is>
          <t>django</t>
        </is>
      </c>
      <c r="H19815">
        <f>=1.11.16</f>
        <v/>
      </c>
    </row>
    <row r="19816">
      <c r="A19816" t="inlineStr">
        <is>
          <t>taiga-back</t>
        </is>
      </c>
      <c r="B19816" t="inlineStr">
        <is>
          <t>f74cf365b2d54f30ca152621a4c7c192db502918</t>
        </is>
      </c>
      <c r="C19816" t="inlineStr">
        <is>
          <t>2019-05-08 08:50:03+00:00</t>
        </is>
      </c>
      <c r="D19816" t="inlineStr">
        <is>
          <t>verchange</t>
        </is>
      </c>
      <c r="E19816" t="inlineStr">
        <is>
          <t>vine</t>
        </is>
      </c>
      <c r="F19816">
        <f>=1.3.0</f>
        <v/>
      </c>
      <c r="G19816" t="inlineStr">
        <is>
          <t>vine</t>
        </is>
      </c>
      <c r="H19816">
        <f>=1.1.4</f>
        <v/>
      </c>
    </row>
    <row r="19817">
      <c r="A19817" t="inlineStr">
        <is>
          <t>taiga-back</t>
        </is>
      </c>
      <c r="B19817" t="inlineStr">
        <is>
          <t>f74cf365b2d54f30ca152621a4c7c192db502918</t>
        </is>
      </c>
      <c r="C19817" t="inlineStr">
        <is>
          <t>2019-05-08 08:50:03+00:00</t>
        </is>
      </c>
      <c r="D19817" t="inlineStr">
        <is>
          <t>verchange</t>
        </is>
      </c>
      <c r="E19817" t="inlineStr">
        <is>
          <t>pytz</t>
        </is>
      </c>
      <c r="F19817">
        <f>=2019.1</f>
        <v/>
      </c>
      <c r="G19817" t="inlineStr">
        <is>
          <t>pytz</t>
        </is>
      </c>
      <c r="H19817">
        <f>=2018.7</f>
        <v/>
      </c>
    </row>
    <row r="19818">
      <c r="A19818" t="inlineStr">
        <is>
          <t>taiga-back</t>
        </is>
      </c>
      <c r="B19818" t="inlineStr">
        <is>
          <t>f74cf365b2d54f30ca152621a4c7c192db502918</t>
        </is>
      </c>
      <c r="C19818" t="inlineStr">
        <is>
          <t>2019-05-08 08:50:03+00:00</t>
        </is>
      </c>
      <c r="D19818" t="inlineStr">
        <is>
          <t>verchange</t>
        </is>
      </c>
      <c r="E19818" t="inlineStr">
        <is>
          <t>urllib3</t>
        </is>
      </c>
      <c r="F19818">
        <f>=1.24.2</f>
        <v/>
      </c>
      <c r="G19818" t="inlineStr">
        <is>
          <t>urllib3</t>
        </is>
      </c>
      <c r="H19818">
        <f>=1.24.1</f>
        <v/>
      </c>
    </row>
    <row r="19819">
      <c r="A19819" t="inlineStr">
        <is>
          <t>taiga-back</t>
        </is>
      </c>
      <c r="B19819" t="inlineStr">
        <is>
          <t>f74cf365b2d54f30ca152621a4c7c192db502918</t>
        </is>
      </c>
      <c r="C19819" t="inlineStr">
        <is>
          <t>2019-05-08 08:50:03+00:00</t>
        </is>
      </c>
      <c r="D19819" t="inlineStr">
        <is>
          <t>verchange</t>
        </is>
      </c>
      <c r="E19819" t="inlineStr">
        <is>
          <t>six</t>
        </is>
      </c>
      <c r="F19819">
        <f>=1.12.0</f>
        <v/>
      </c>
      <c r="G19819" t="inlineStr">
        <is>
          <t>six</t>
        </is>
      </c>
      <c r="H19819">
        <f>=1.11.0</f>
        <v/>
      </c>
    </row>
    <row r="19820">
      <c r="A19820" t="inlineStr">
        <is>
          <t>taiga-back</t>
        </is>
      </c>
      <c r="B19820" t="inlineStr">
        <is>
          <t>f74cf365b2d54f30ca152621a4c7c192db502918</t>
        </is>
      </c>
      <c r="C19820" t="inlineStr">
        <is>
          <t>2019-05-08 08:50:03+00:00</t>
        </is>
      </c>
      <c r="D19820" t="inlineStr">
        <is>
          <t>verchange</t>
        </is>
      </c>
      <c r="E19820" t="inlineStr">
        <is>
          <t>markupsafe</t>
        </is>
      </c>
      <c r="F19820">
        <f>=1.1.1</f>
        <v/>
      </c>
      <c r="G19820" t="inlineStr">
        <is>
          <t>markupsafe</t>
        </is>
      </c>
      <c r="H19820">
        <f>=1.1.0</f>
        <v/>
      </c>
    </row>
    <row r="19821">
      <c r="A19821" t="inlineStr">
        <is>
          <t>taiga-back</t>
        </is>
      </c>
      <c r="B19821" t="inlineStr">
        <is>
          <t>f74cf365b2d54f30ca152621a4c7c192db502918</t>
        </is>
      </c>
      <c r="C19821" t="inlineStr">
        <is>
          <t>2019-05-08 08:50:03+00:00</t>
        </is>
      </c>
      <c r="D19821" t="inlineStr">
        <is>
          <t>verchange</t>
        </is>
      </c>
      <c r="E19821" t="inlineStr">
        <is>
          <t>amqp</t>
        </is>
      </c>
      <c r="F19821">
        <f>=2.4.2</f>
        <v/>
      </c>
      <c r="G19821" t="inlineStr">
        <is>
          <t>amqp</t>
        </is>
      </c>
      <c r="H19821">
        <f>=2.3.2</f>
        <v/>
      </c>
    </row>
    <row r="19822">
      <c r="A19822" t="inlineStr">
        <is>
          <t>taiga-back</t>
        </is>
      </c>
      <c r="B19822" t="inlineStr">
        <is>
          <t>f74cf365b2d54f30ca152621a4c7c192db502918</t>
        </is>
      </c>
      <c r="C19822" t="inlineStr">
        <is>
          <t>2019-05-08 08:50:03+00:00</t>
        </is>
      </c>
      <c r="D19822" t="inlineStr">
        <is>
          <t>verchange</t>
        </is>
      </c>
      <c r="E19822" t="inlineStr">
        <is>
          <t>jinja2</t>
        </is>
      </c>
      <c r="F19822">
        <f>=2.10.1</f>
        <v/>
      </c>
      <c r="G19822" t="inlineStr">
        <is>
          <t>jinja2</t>
        </is>
      </c>
      <c r="H19822">
        <f>=2.10</f>
        <v/>
      </c>
    </row>
    <row r="19823">
      <c r="A19823" t="inlineStr">
        <is>
          <t>taiga-back</t>
        </is>
      </c>
      <c r="B19823" t="inlineStr">
        <is>
          <t>f74cf365b2d54f30ca152621a4c7c192db502918</t>
        </is>
      </c>
      <c r="C19823" t="inlineStr">
        <is>
          <t>2019-05-08 08:50:03+00:00</t>
        </is>
      </c>
      <c r="D19823" t="inlineStr">
        <is>
          <t>verchange</t>
        </is>
      </c>
      <c r="E19823" t="inlineStr">
        <is>
          <t>cairocffi</t>
        </is>
      </c>
      <c r="F19823">
        <f>=1.0.2</f>
        <v/>
      </c>
      <c r="G19823" t="inlineStr">
        <is>
          <t>cairocffi</t>
        </is>
      </c>
      <c r="H19823">
        <f>=0.9.0</f>
        <v/>
      </c>
    </row>
    <row r="19824">
      <c r="A19824" t="inlineStr">
        <is>
          <t>taiga-back</t>
        </is>
      </c>
      <c r="B19824" t="inlineStr">
        <is>
          <t>f74cf365b2d54f30ca152621a4c7c192db502918</t>
        </is>
      </c>
      <c r="C19824" t="inlineStr">
        <is>
          <t>2019-05-08 08:50:03+00:00</t>
        </is>
      </c>
      <c r="D19824" t="inlineStr">
        <is>
          <t>verchange</t>
        </is>
      </c>
      <c r="E19824" t="inlineStr">
        <is>
          <t>pyjwt</t>
        </is>
      </c>
      <c r="F19824">
        <f>=1.7.1</f>
        <v/>
      </c>
      <c r="G19824" t="inlineStr">
        <is>
          <t>pyjwt</t>
        </is>
      </c>
      <c r="H19824">
        <f>=1.7.0</f>
        <v/>
      </c>
    </row>
    <row r="19825">
      <c r="A19825" t="inlineStr">
        <is>
          <t>taiga-back</t>
        </is>
      </c>
      <c r="B19825" t="inlineStr">
        <is>
          <t>f74cf365b2d54f30ca152621a4c7c192db502918</t>
        </is>
      </c>
      <c r="C19825" t="inlineStr">
        <is>
          <t>2019-05-08 08:50:03+00:00</t>
        </is>
      </c>
      <c r="D19825" t="inlineStr">
        <is>
          <t>verchange</t>
        </is>
      </c>
      <c r="E19825" t="inlineStr">
        <is>
          <t>cffi</t>
        </is>
      </c>
      <c r="F19825">
        <f>=1.12.3</f>
        <v/>
      </c>
      <c r="G19825" t="inlineStr">
        <is>
          <t>cffi</t>
        </is>
      </c>
      <c r="H19825">
        <f>=1.11.5</f>
        <v/>
      </c>
    </row>
    <row r="19826">
      <c r="A19826" t="inlineStr">
        <is>
          <t>taiga-back</t>
        </is>
      </c>
      <c r="B19826" t="inlineStr">
        <is>
          <t>f74cf365b2d54f30ca152621a4c7c192db502918</t>
        </is>
      </c>
      <c r="C19826" t="inlineStr">
        <is>
          <t>2019-05-08 08:50:03+00:00</t>
        </is>
      </c>
      <c r="D19826" t="inlineStr">
        <is>
          <t>verchange</t>
        </is>
      </c>
      <c r="E19826" t="inlineStr">
        <is>
          <t>requests</t>
        </is>
      </c>
      <c r="F19826">
        <f>=2.21.0</f>
        <v/>
      </c>
      <c r="G19826" t="inlineStr">
        <is>
          <t>requests</t>
        </is>
      </c>
      <c r="H19826">
        <f>=2.20.0</f>
        <v/>
      </c>
    </row>
    <row r="19827">
      <c r="A19827" t="inlineStr">
        <is>
          <t>taiga-back</t>
        </is>
      </c>
      <c r="B19827" t="inlineStr">
        <is>
          <t>f74cf365b2d54f30ca152621a4c7c192db502918</t>
        </is>
      </c>
      <c r="C19827" t="inlineStr">
        <is>
          <t>2019-05-08 08:50:03+00:00</t>
        </is>
      </c>
      <c r="D19827" t="inlineStr">
        <is>
          <t>verchange</t>
        </is>
      </c>
      <c r="E19827" t="inlineStr">
        <is>
          <t>idna</t>
        </is>
      </c>
      <c r="F19827">
        <f>=2.8</f>
        <v/>
      </c>
      <c r="G19827" t="inlineStr">
        <is>
          <t>idna</t>
        </is>
      </c>
      <c r="H19827">
        <f>=2.7</f>
        <v/>
      </c>
    </row>
    <row r="19828">
      <c r="A19828" t="inlineStr">
        <is>
          <t>taiga-back</t>
        </is>
      </c>
      <c r="B19828" t="inlineStr">
        <is>
          <t>f74cf365b2d54f30ca152621a4c7c192db502918</t>
        </is>
      </c>
      <c r="C19828" t="inlineStr">
        <is>
          <t>2019-05-08 08:50:03+00:00</t>
        </is>
      </c>
      <c r="D19828" t="inlineStr">
        <is>
          <t>verchange</t>
        </is>
      </c>
      <c r="E19828" t="inlineStr">
        <is>
          <t>certifi</t>
        </is>
      </c>
      <c r="F19828">
        <f>=2019.3.9</f>
        <v/>
      </c>
      <c r="G19828" t="inlineStr">
        <is>
          <t>certifi</t>
        </is>
      </c>
      <c r="H19828">
        <f>=2018.11.29</f>
        <v/>
      </c>
    </row>
    <row r="19829">
      <c r="A19829" t="inlineStr">
        <is>
          <t>taiga-back</t>
        </is>
      </c>
      <c r="B19829" t="inlineStr">
        <is>
          <t>f74cf365b2d54f30ca152621a4c7c192db502918</t>
        </is>
      </c>
      <c r="C19829" t="inlineStr">
        <is>
          <t>2019-05-08 08:50:03+00:00</t>
        </is>
      </c>
      <c r="D19829" t="inlineStr">
        <is>
          <t>verchange</t>
        </is>
      </c>
      <c r="E19829" t="inlineStr">
        <is>
          <t>lxml</t>
        </is>
      </c>
      <c r="F19829">
        <f>=4.3.3</f>
        <v/>
      </c>
      <c r="G19829" t="inlineStr">
        <is>
          <t>lxml</t>
        </is>
      </c>
      <c r="H19829">
        <f>=4.2.5</f>
        <v/>
      </c>
    </row>
    <row r="19830">
      <c r="A19830" t="inlineStr">
        <is>
          <t>taiga-back</t>
        </is>
      </c>
      <c r="B19830" t="inlineStr">
        <is>
          <t>f74cf365b2d54f30ca152621a4c7c192db502918</t>
        </is>
      </c>
      <c r="C19830" t="inlineStr">
        <is>
          <t>2019-05-08 08:50:03+00:00</t>
        </is>
      </c>
      <c r="D19830" t="inlineStr">
        <is>
          <t>verchange</t>
        </is>
      </c>
      <c r="E19830" t="inlineStr">
        <is>
          <t>oauthlib</t>
        </is>
      </c>
      <c r="F19830">
        <f>=3.0.1</f>
        <v/>
      </c>
      <c r="G19830" t="inlineStr">
        <is>
          <t>oauthlib</t>
        </is>
      </c>
      <c r="H19830">
        <f>=2.1.0</f>
        <v/>
      </c>
    </row>
    <row r="19831">
      <c r="A19831" t="inlineStr">
        <is>
          <t>taiga-back</t>
        </is>
      </c>
      <c r="B19831" t="inlineStr">
        <is>
          <t>f74cf365b2d54f30ca152621a4c7c192db502918</t>
        </is>
      </c>
      <c r="C19831" t="inlineStr">
        <is>
          <t>2019-05-08 08:50:03+00:00</t>
        </is>
      </c>
      <c r="D19831" t="inlineStr">
        <is>
          <t>verchange</t>
        </is>
      </c>
      <c r="E19831" t="inlineStr">
        <is>
          <t>django</t>
        </is>
      </c>
      <c r="F19831">
        <f>=1.11.20</f>
        <v/>
      </c>
      <c r="G19831" t="inlineStr">
        <is>
          <t>django</t>
        </is>
      </c>
      <c r="H19831">
        <f>=1.11.16</f>
        <v/>
      </c>
    </row>
    <row r="19832">
      <c r="A19832" t="inlineStr">
        <is>
          <t>taiga-back</t>
        </is>
      </c>
      <c r="B19832" t="inlineStr">
        <is>
          <t>f74cf365b2d54f30ca152621a4c7c192db502918</t>
        </is>
      </c>
      <c r="C19832" t="inlineStr">
        <is>
          <t>2019-05-08 08:50:03+00:00</t>
        </is>
      </c>
      <c r="D19832" t="inlineStr">
        <is>
          <t>verchange</t>
        </is>
      </c>
      <c r="E19832" t="inlineStr">
        <is>
          <t>vine</t>
        </is>
      </c>
      <c r="F19832">
        <f>=1.3.0</f>
        <v/>
      </c>
      <c r="G19832" t="inlineStr">
        <is>
          <t>vine</t>
        </is>
      </c>
      <c r="H19832">
        <f>=1.1.4</f>
        <v/>
      </c>
    </row>
    <row r="19833">
      <c r="A19833" t="inlineStr">
        <is>
          <t>taiga-back</t>
        </is>
      </c>
      <c r="B19833" t="inlineStr">
        <is>
          <t>098e6278bc3a874c446fa7b1c5c461fe0cf599b2</t>
        </is>
      </c>
      <c r="C19833" t="inlineStr">
        <is>
          <t>2019-08-05 14:29:58+00:00</t>
        </is>
      </c>
      <c r="D19833" t="inlineStr">
        <is>
          <t>verchange</t>
        </is>
      </c>
      <c r="E19833" t="inlineStr">
        <is>
          <t>urllib3</t>
        </is>
      </c>
      <c r="F19833">
        <f>=1.24.3</f>
        <v/>
      </c>
      <c r="G19833" t="inlineStr">
        <is>
          <t>urllib3</t>
        </is>
      </c>
      <c r="H19833">
        <f>=1.24.2</f>
        <v/>
      </c>
    </row>
    <row r="19834">
      <c r="A19834" t="inlineStr">
        <is>
          <t>taiga-back</t>
        </is>
      </c>
      <c r="B19834" t="inlineStr">
        <is>
          <t>098e6278bc3a874c446fa7b1c5c461fe0cf599b2</t>
        </is>
      </c>
      <c r="C19834" t="inlineStr">
        <is>
          <t>2019-08-05 14:29:58+00:00</t>
        </is>
      </c>
      <c r="D19834" t="inlineStr">
        <is>
          <t>verchange</t>
        </is>
      </c>
      <c r="E19834" t="inlineStr">
        <is>
          <t>amqp</t>
        </is>
      </c>
      <c r="F19834">
        <f>=2.5.0</f>
        <v/>
      </c>
      <c r="G19834" t="inlineStr">
        <is>
          <t>amqp</t>
        </is>
      </c>
      <c r="H19834">
        <f>=2.4.2</f>
        <v/>
      </c>
    </row>
    <row r="19835">
      <c r="A19835" t="inlineStr">
        <is>
          <t>taiga-back</t>
        </is>
      </c>
      <c r="B19835" t="inlineStr">
        <is>
          <t>098e6278bc3a874c446fa7b1c5c461fe0cf599b2</t>
        </is>
      </c>
      <c r="C19835" t="inlineStr">
        <is>
          <t>2019-08-05 14:29:58+00:00</t>
        </is>
      </c>
      <c r="D19835" t="inlineStr">
        <is>
          <t>verchange</t>
        </is>
      </c>
      <c r="E19835" t="inlineStr">
        <is>
          <t>certifi</t>
        </is>
      </c>
      <c r="F19835">
        <f>=2019.6.16</f>
        <v/>
      </c>
      <c r="G19835" t="inlineStr">
        <is>
          <t>certifi</t>
        </is>
      </c>
      <c r="H19835">
        <f>=2019.3.9</f>
        <v/>
      </c>
    </row>
    <row r="19836">
      <c r="A19836" t="inlineStr">
        <is>
          <t>taiga-back</t>
        </is>
      </c>
      <c r="B19836" t="inlineStr">
        <is>
          <t>098e6278bc3a874c446fa7b1c5c461fe0cf599b2</t>
        </is>
      </c>
      <c r="C19836" t="inlineStr">
        <is>
          <t>2019-08-05 14:29:58+00:00</t>
        </is>
      </c>
      <c r="D19836" t="inlineStr">
        <is>
          <t>verchange</t>
        </is>
      </c>
      <c r="E19836" t="inlineStr">
        <is>
          <t>lxml</t>
        </is>
      </c>
      <c r="F19836">
        <f>=4.3.4</f>
        <v/>
      </c>
      <c r="G19836" t="inlineStr">
        <is>
          <t>lxml</t>
        </is>
      </c>
      <c r="H19836">
        <f>=4.3.3</f>
        <v/>
      </c>
    </row>
    <row r="19837">
      <c r="A19837" t="inlineStr">
        <is>
          <t>taiga-back</t>
        </is>
      </c>
      <c r="B19837" t="inlineStr">
        <is>
          <t>098e6278bc3a874c446fa7b1c5c461fe0cf599b2</t>
        </is>
      </c>
      <c r="C19837" t="inlineStr">
        <is>
          <t>2019-08-05 14:29:58+00:00</t>
        </is>
      </c>
      <c r="D19837" t="inlineStr">
        <is>
          <t>verchange</t>
        </is>
      </c>
      <c r="E19837" t="inlineStr">
        <is>
          <t>oauthlib</t>
        </is>
      </c>
      <c r="F19837">
        <f>=3.0.2</f>
        <v/>
      </c>
      <c r="G19837" t="inlineStr">
        <is>
          <t>oauthlib</t>
        </is>
      </c>
      <c r="H19837">
        <f>=3.0.1</f>
        <v/>
      </c>
    </row>
    <row r="19838">
      <c r="A19838" t="inlineStr">
        <is>
          <t>taiga-back</t>
        </is>
      </c>
      <c r="B19838" t="inlineStr">
        <is>
          <t>098e6278bc3a874c446fa7b1c5c461fe0cf599b2</t>
        </is>
      </c>
      <c r="C19838" t="inlineStr">
        <is>
          <t>2019-08-05 14:29:58+00:00</t>
        </is>
      </c>
      <c r="D19838" t="inlineStr">
        <is>
          <t>verchange</t>
        </is>
      </c>
      <c r="E19838" t="inlineStr">
        <is>
          <t>django</t>
        </is>
      </c>
      <c r="F19838">
        <f>=1.11.22</f>
        <v/>
      </c>
      <c r="G19838" t="inlineStr">
        <is>
          <t>django</t>
        </is>
      </c>
      <c r="H19838">
        <f>=1.11.20</f>
        <v/>
      </c>
    </row>
    <row r="19839">
      <c r="A19839" t="inlineStr">
        <is>
          <t>taiga-back</t>
        </is>
      </c>
      <c r="B19839" t="inlineStr">
        <is>
          <t>e9b1432f2956e642f9db5160b8d417f818c19729</t>
        </is>
      </c>
      <c r="C19839" t="inlineStr">
        <is>
          <t>2019-09-30 18:18:52+00:00</t>
        </is>
      </c>
      <c r="D19839" t="inlineStr">
        <is>
          <t>verchange</t>
        </is>
      </c>
      <c r="E19839" t="inlineStr">
        <is>
          <t>pytz</t>
        </is>
      </c>
      <c r="F19839">
        <f>=2019.2</f>
        <v/>
      </c>
      <c r="G19839" t="inlineStr">
        <is>
          <t>pytz</t>
        </is>
      </c>
      <c r="H19839">
        <f>=2019.1</f>
        <v/>
      </c>
    </row>
    <row r="19840">
      <c r="A19840" t="inlineStr">
        <is>
          <t>taiga-back</t>
        </is>
      </c>
      <c r="B19840" t="inlineStr">
        <is>
          <t>e9b1432f2956e642f9db5160b8d417f818c19729</t>
        </is>
      </c>
      <c r="C19840" t="inlineStr">
        <is>
          <t>2019-09-30 18:18:52+00:00</t>
        </is>
      </c>
      <c r="D19840" t="inlineStr">
        <is>
          <t>verchange</t>
        </is>
      </c>
      <c r="E19840" t="inlineStr">
        <is>
          <t>gunicorn</t>
        </is>
      </c>
      <c r="F19840">
        <f>=19.9.0</f>
        <v/>
      </c>
      <c r="G19840" t="inlineStr">
        <is>
          <t>gunicorn</t>
        </is>
      </c>
      <c r="H19840">
        <f>=19.7.1</f>
        <v/>
      </c>
    </row>
    <row r="19841">
      <c r="A19841" t="inlineStr">
        <is>
          <t>taiga-back</t>
        </is>
      </c>
      <c r="B19841" t="inlineStr">
        <is>
          <t>e9b1432f2956e642f9db5160b8d417f818c19729</t>
        </is>
      </c>
      <c r="C19841" t="inlineStr">
        <is>
          <t>2019-09-30 18:18:52+00:00</t>
        </is>
      </c>
      <c r="D19841" t="inlineStr">
        <is>
          <t>verchange</t>
        </is>
      </c>
      <c r="E19841" t="inlineStr">
        <is>
          <t>pillow</t>
        </is>
      </c>
      <c r="F19841">
        <f>=4.3.0</f>
        <v/>
      </c>
      <c r="G19841" t="inlineStr">
        <is>
          <t>pillow</t>
        </is>
      </c>
      <c r="H19841">
        <f>=4.1.1</f>
        <v/>
      </c>
    </row>
    <row r="19842">
      <c r="A19842" t="inlineStr">
        <is>
          <t>taiga-back</t>
        </is>
      </c>
      <c r="B19842" t="inlineStr">
        <is>
          <t>e9b1432f2956e642f9db5160b8d417f818c19729</t>
        </is>
      </c>
      <c r="C19842" t="inlineStr">
        <is>
          <t>2019-09-30 18:18:52+00:00</t>
        </is>
      </c>
      <c r="D19842" t="inlineStr">
        <is>
          <t>verchange</t>
        </is>
      </c>
      <c r="E19842" t="inlineStr">
        <is>
          <t>bleach</t>
        </is>
      </c>
      <c r="F19842">
        <f>=3.1.0</f>
        <v/>
      </c>
      <c r="G19842" t="inlineStr">
        <is>
          <t>bleach</t>
        </is>
      </c>
      <c r="H19842">
        <f>=2.1.4</f>
        <v/>
      </c>
    </row>
    <row r="19843">
      <c r="A19843" t="inlineStr">
        <is>
          <t>taiga-back</t>
        </is>
      </c>
      <c r="B19843" t="inlineStr">
        <is>
          <t>e9b1432f2956e642f9db5160b8d417f818c19729</t>
        </is>
      </c>
      <c r="C19843" t="inlineStr">
        <is>
          <t>2019-09-30 18:18:52+00:00</t>
        </is>
      </c>
      <c r="D19843" t="inlineStr">
        <is>
          <t>verchange</t>
        </is>
      </c>
      <c r="E19843" t="inlineStr">
        <is>
          <t>python-magic</t>
        </is>
      </c>
      <c r="F19843">
        <f>=0.4.15</f>
        <v/>
      </c>
      <c r="G19843" t="inlineStr">
        <is>
          <t>python-magic</t>
        </is>
      </c>
      <c r="H19843">
        <f>=0.4.13</f>
        <v/>
      </c>
    </row>
    <row r="19844">
      <c r="A19844" t="inlineStr">
        <is>
          <t>taiga-back</t>
        </is>
      </c>
      <c r="B19844" t="inlineStr">
        <is>
          <t>e9b1432f2956e642f9db5160b8d417f818c19729</t>
        </is>
      </c>
      <c r="C19844" t="inlineStr">
        <is>
          <t>2019-09-30 18:18:52+00:00</t>
        </is>
      </c>
      <c r="D19844" t="inlineStr">
        <is>
          <t>verchange</t>
        </is>
      </c>
      <c r="E19844" t="inlineStr">
        <is>
          <t>amqp</t>
        </is>
      </c>
      <c r="F19844">
        <f>=2.5.1</f>
        <v/>
      </c>
      <c r="G19844" t="inlineStr">
        <is>
          <t>amqp</t>
        </is>
      </c>
      <c r="H19844">
        <f>=2.5.0</f>
        <v/>
      </c>
    </row>
    <row r="19845">
      <c r="A19845" t="inlineStr">
        <is>
          <t>taiga-back</t>
        </is>
      </c>
      <c r="B19845" t="inlineStr">
        <is>
          <t>e9b1432f2956e642f9db5160b8d417f818c19729</t>
        </is>
      </c>
      <c r="C19845" t="inlineStr">
        <is>
          <t>2019-09-30 18:18:52+00:00</t>
        </is>
      </c>
      <c r="D19845" t="inlineStr">
        <is>
          <t>verchange</t>
        </is>
      </c>
      <c r="E19845" t="inlineStr">
        <is>
          <t>kombu</t>
        </is>
      </c>
      <c r="F19845">
        <f>=4.6.4</f>
        <v/>
      </c>
      <c r="G19845" t="inlineStr">
        <is>
          <t>kombu</t>
        </is>
      </c>
      <c r="H19845">
        <f>=4.0.2</f>
        <v/>
      </c>
    </row>
    <row r="19846">
      <c r="A19846" t="inlineStr">
        <is>
          <t>taiga-back</t>
        </is>
      </c>
      <c r="B19846" t="inlineStr">
        <is>
          <t>e9b1432f2956e642f9db5160b8d417f818c19729</t>
        </is>
      </c>
      <c r="C19846" t="inlineStr">
        <is>
          <t>2019-09-30 18:18:52+00:00</t>
        </is>
      </c>
      <c r="D19846" t="inlineStr">
        <is>
          <t>verchange</t>
        </is>
      </c>
      <c r="E19846" t="inlineStr">
        <is>
          <t>cairocffi</t>
        </is>
      </c>
      <c r="F19846">
        <f>=1.1.0</f>
        <v/>
      </c>
      <c r="G19846" t="inlineStr">
        <is>
          <t>cairocffi</t>
        </is>
      </c>
      <c r="H19846">
        <f>=1.0.2</f>
        <v/>
      </c>
    </row>
    <row r="19847">
      <c r="A19847" t="inlineStr">
        <is>
          <t>taiga-back</t>
        </is>
      </c>
      <c r="B19847" t="inlineStr">
        <is>
          <t>e9b1432f2956e642f9db5160b8d417f818c19729</t>
        </is>
      </c>
      <c r="C19847" t="inlineStr">
        <is>
          <t>2019-09-30 18:18:52+00:00</t>
        </is>
      </c>
      <c r="D19847" t="inlineStr">
        <is>
          <t>verchange</t>
        </is>
      </c>
      <c r="E19847" t="inlineStr">
        <is>
          <t>webcolors</t>
        </is>
      </c>
      <c r="F19847">
        <f>=1.9.1</f>
        <v/>
      </c>
      <c r="G19847" t="inlineStr">
        <is>
          <t>webcolors</t>
        </is>
      </c>
      <c r="H19847">
        <f>=1.7</f>
        <v/>
      </c>
    </row>
    <row r="19848">
      <c r="A19848" t="inlineStr">
        <is>
          <t>taiga-back</t>
        </is>
      </c>
      <c r="B19848" t="inlineStr">
        <is>
          <t>e9b1432f2956e642f9db5160b8d417f818c19729</t>
        </is>
      </c>
      <c r="C19848" t="inlineStr">
        <is>
          <t>2019-09-30 18:18:52+00:00</t>
        </is>
      </c>
      <c r="D19848" t="inlineStr">
        <is>
          <t>verchange</t>
        </is>
      </c>
      <c r="E19848" t="inlineStr">
        <is>
          <t>psd-tools</t>
        </is>
      </c>
      <c r="F19848">
        <f>=1.8.27</f>
        <v/>
      </c>
      <c r="G19848" t="inlineStr">
        <is>
          <t>psd-tools</t>
        </is>
      </c>
      <c r="H19848">
        <f>=1.4</f>
        <v/>
      </c>
    </row>
    <row r="19849">
      <c r="A19849" t="inlineStr">
        <is>
          <t>taiga-back</t>
        </is>
      </c>
      <c r="B19849" t="inlineStr">
        <is>
          <t>e9b1432f2956e642f9db5160b8d417f818c19729</t>
        </is>
      </c>
      <c r="C19849" t="inlineStr">
        <is>
          <t>2019-09-30 18:18:52+00:00</t>
        </is>
      </c>
      <c r="D19849" t="inlineStr">
        <is>
          <t>verchange</t>
        </is>
      </c>
      <c r="E19849" t="inlineStr">
        <is>
          <t>celery</t>
        </is>
      </c>
      <c r="F19849">
        <f>=4.3.0</f>
        <v/>
      </c>
      <c r="G19849" t="inlineStr">
        <is>
          <t>celery</t>
        </is>
      </c>
      <c r="H19849">
        <f>=4.0.2</f>
        <v/>
      </c>
    </row>
    <row r="19850">
      <c r="A19850" t="inlineStr">
        <is>
          <t>taiga-back</t>
        </is>
      </c>
      <c r="B19850" t="inlineStr">
        <is>
          <t>e9b1432f2956e642f9db5160b8d417f818c19729</t>
        </is>
      </c>
      <c r="C19850" t="inlineStr">
        <is>
          <t>2019-09-30 18:18:52+00:00</t>
        </is>
      </c>
      <c r="D19850" t="inlineStr">
        <is>
          <t>verchange</t>
        </is>
      </c>
      <c r="E19850" t="inlineStr">
        <is>
          <t>markdown</t>
        </is>
      </c>
      <c r="F19850">
        <f>=3.1.1</f>
        <v/>
      </c>
      <c r="G19850" t="inlineStr">
        <is>
          <t>markdown</t>
        </is>
      </c>
      <c r="H19850">
        <f>=3.0.1</f>
        <v/>
      </c>
    </row>
    <row r="19851">
      <c r="A19851" t="inlineStr">
        <is>
          <t>taiga-back</t>
        </is>
      </c>
      <c r="B19851" t="inlineStr">
        <is>
          <t>e9b1432f2956e642f9db5160b8d417f818c19729</t>
        </is>
      </c>
      <c r="C19851" t="inlineStr">
        <is>
          <t>2019-09-30 18:18:52+00:00</t>
        </is>
      </c>
      <c r="D19851" t="inlineStr">
        <is>
          <t>verchange</t>
        </is>
      </c>
      <c r="E19851" t="inlineStr">
        <is>
          <t>raven</t>
        </is>
      </c>
      <c r="F19851">
        <f>=6.10.0</f>
        <v/>
      </c>
      <c r="G19851" t="inlineStr">
        <is>
          <t>raven</t>
        </is>
      </c>
      <c r="H19851">
        <f>=6.1.0</f>
        <v/>
      </c>
    </row>
    <row r="19852">
      <c r="A19852" t="inlineStr">
        <is>
          <t>taiga-back</t>
        </is>
      </c>
      <c r="B19852" t="inlineStr">
        <is>
          <t>e9b1432f2956e642f9db5160b8d417f818c19729</t>
        </is>
      </c>
      <c r="C19852" t="inlineStr">
        <is>
          <t>2019-09-30 18:18:52+00:00</t>
        </is>
      </c>
      <c r="D19852" t="inlineStr">
        <is>
          <t>verchange</t>
        </is>
      </c>
      <c r="E19852" t="inlineStr">
        <is>
          <t>billiard</t>
        </is>
      </c>
      <c r="F19852">
        <f>=3.6.1.0</f>
        <v/>
      </c>
      <c r="G19852" t="inlineStr">
        <is>
          <t>billiard</t>
        </is>
      </c>
      <c r="H19852">
        <f>=3.5.0.5</f>
        <v/>
      </c>
    </row>
    <row r="19853">
      <c r="A19853" t="inlineStr">
        <is>
          <t>taiga-back</t>
        </is>
      </c>
      <c r="B19853" t="inlineStr">
        <is>
          <t>e9b1432f2956e642f9db5160b8d417f818c19729</t>
        </is>
      </c>
      <c r="C19853" t="inlineStr">
        <is>
          <t>2019-09-30 18:18:52+00:00</t>
        </is>
      </c>
      <c r="D19853" t="inlineStr">
        <is>
          <t>verchange</t>
        </is>
      </c>
      <c r="E19853" t="inlineStr">
        <is>
          <t>lxml</t>
        </is>
      </c>
      <c r="F19853">
        <f>=4.4.1</f>
        <v/>
      </c>
      <c r="G19853" t="inlineStr">
        <is>
          <t>lxml</t>
        </is>
      </c>
      <c r="H19853">
        <f>=4.3.4</f>
        <v/>
      </c>
    </row>
    <row r="19854">
      <c r="A19854" t="inlineStr">
        <is>
          <t>taiga-back</t>
        </is>
      </c>
      <c r="B19854" t="inlineStr">
        <is>
          <t>e9b1432f2956e642f9db5160b8d417f818c19729</t>
        </is>
      </c>
      <c r="C19854" t="inlineStr">
        <is>
          <t>2019-09-30 18:18:52+00:00</t>
        </is>
      </c>
      <c r="D19854" t="inlineStr">
        <is>
          <t>verchange</t>
        </is>
      </c>
      <c r="E19854" t="inlineStr">
        <is>
          <t>oauthlib</t>
        </is>
      </c>
      <c r="F19854">
        <f>=3.1.0</f>
        <v/>
      </c>
      <c r="G19854" t="inlineStr">
        <is>
          <t>oauthlib</t>
        </is>
      </c>
      <c r="H19854">
        <f>=3.0.2</f>
        <v/>
      </c>
    </row>
    <row r="19855">
      <c r="A19855" t="inlineStr">
        <is>
          <t>taiga-back</t>
        </is>
      </c>
      <c r="B19855" t="inlineStr">
        <is>
          <t>e9b1432f2956e642f9db5160b8d417f818c19729</t>
        </is>
      </c>
      <c r="C19855" t="inlineStr">
        <is>
          <t>2019-09-30 18:18:52+00:00</t>
        </is>
      </c>
      <c r="D19855" t="inlineStr">
        <is>
          <t>verchange</t>
        </is>
      </c>
      <c r="E19855" t="inlineStr">
        <is>
          <t>django</t>
        </is>
      </c>
      <c r="F19855">
        <f>=1.11.24</f>
        <v/>
      </c>
      <c r="G19855" t="inlineStr">
        <is>
          <t>django</t>
        </is>
      </c>
      <c r="H19855">
        <f>=1.11.22</f>
        <v/>
      </c>
    </row>
    <row r="19856">
      <c r="A19856" t="inlineStr">
        <is>
          <t>taiga-back</t>
        </is>
      </c>
      <c r="B19856" t="inlineStr">
        <is>
          <t>e9b1432f2956e642f9db5160b8d417f818c19729</t>
        </is>
      </c>
      <c r="C19856" t="inlineStr">
        <is>
          <t>2019-09-30 18:18:52+00:00</t>
        </is>
      </c>
      <c r="D19856" t="inlineStr">
        <is>
          <t>verchange</t>
        </is>
      </c>
      <c r="E19856" t="inlineStr">
        <is>
          <t>cssselect</t>
        </is>
      </c>
      <c r="F19856">
        <f>=1.1.0</f>
        <v/>
      </c>
      <c r="G19856" t="inlineStr">
        <is>
          <t>cssselect</t>
        </is>
      </c>
      <c r="H19856">
        <f>=1.0.3</f>
        <v/>
      </c>
    </row>
    <row r="19857">
      <c r="A19857" t="inlineStr">
        <is>
          <t>taiga-back</t>
        </is>
      </c>
      <c r="B19857" t="inlineStr">
        <is>
          <t>e9b1432f2956e642f9db5160b8d417f818c19729</t>
        </is>
      </c>
      <c r="C19857" t="inlineStr">
        <is>
          <t>2019-09-30 18:18:52+00:00</t>
        </is>
      </c>
      <c r="D19857" t="inlineStr">
        <is>
          <t>add</t>
        </is>
      </c>
      <c r="E19857" t="inlineStr">
        <is>
          <t>aggdraw</t>
        </is>
      </c>
      <c r="F19857">
        <f>=1.3.11</f>
        <v/>
      </c>
      <c r="G19857" t="inlineStr"/>
      <c r="H19857" t="inlineStr"/>
    </row>
    <row r="19858">
      <c r="A19858" t="inlineStr">
        <is>
          <t>taiga-back</t>
        </is>
      </c>
      <c r="B19858" t="inlineStr">
        <is>
          <t>e9b1432f2956e642f9db5160b8d417f818c19729</t>
        </is>
      </c>
      <c r="C19858" t="inlineStr">
        <is>
          <t>2019-09-30 18:18:52+00:00</t>
        </is>
      </c>
      <c r="D19858" t="inlineStr">
        <is>
          <t>add</t>
        </is>
      </c>
      <c r="E19858" t="inlineStr">
        <is>
          <t>attrs</t>
        </is>
      </c>
      <c r="F19858">
        <f>=19.1.0</f>
        <v/>
      </c>
      <c r="G19858" t="inlineStr"/>
      <c r="H19858" t="inlineStr"/>
    </row>
    <row r="19859">
      <c r="A19859" t="inlineStr">
        <is>
          <t>taiga-back</t>
        </is>
      </c>
      <c r="B19859" t="inlineStr">
        <is>
          <t>e9b1432f2956e642f9db5160b8d417f818c19729</t>
        </is>
      </c>
      <c r="C19859" t="inlineStr">
        <is>
          <t>2019-09-30 18:18:52+00:00</t>
        </is>
      </c>
      <c r="D19859" t="inlineStr">
        <is>
          <t>add</t>
        </is>
      </c>
      <c r="E19859" t="inlineStr">
        <is>
          <t>importlib-metadata</t>
        </is>
      </c>
      <c r="F19859">
        <f>=0.20</f>
        <v/>
      </c>
      <c r="G19859" t="inlineStr"/>
      <c r="H19859" t="inlineStr"/>
    </row>
    <row r="19860">
      <c r="A19860" t="inlineStr">
        <is>
          <t>taiga-back</t>
        </is>
      </c>
      <c r="B19860" t="inlineStr">
        <is>
          <t>e9b1432f2956e642f9db5160b8d417f818c19729</t>
        </is>
      </c>
      <c r="C19860" t="inlineStr">
        <is>
          <t>2019-09-30 18:18:52+00:00</t>
        </is>
      </c>
      <c r="D19860" t="inlineStr">
        <is>
          <t>add</t>
        </is>
      </c>
      <c r="E19860" t="inlineStr">
        <is>
          <t>more-itertools</t>
        </is>
      </c>
      <c r="F19860">
        <f>=7.2.0</f>
        <v/>
      </c>
      <c r="G19860" t="inlineStr"/>
      <c r="H19860" t="inlineStr"/>
    </row>
    <row r="19861">
      <c r="A19861" t="inlineStr">
        <is>
          <t>taiga-back</t>
        </is>
      </c>
      <c r="B19861" t="inlineStr">
        <is>
          <t>e9b1432f2956e642f9db5160b8d417f818c19729</t>
        </is>
      </c>
      <c r="C19861" t="inlineStr">
        <is>
          <t>2019-09-30 18:18:52+00:00</t>
        </is>
      </c>
      <c r="D19861" t="inlineStr">
        <is>
          <t>add</t>
        </is>
      </c>
      <c r="E19861" t="inlineStr">
        <is>
          <t>packbits</t>
        </is>
      </c>
      <c r="F19861">
        <f>=0.6</f>
        <v/>
      </c>
      <c r="G19861" t="inlineStr"/>
      <c r="H19861" t="inlineStr"/>
    </row>
    <row r="19862">
      <c r="A19862" t="inlineStr">
        <is>
          <t>taiga-back</t>
        </is>
      </c>
      <c r="B19862" t="inlineStr">
        <is>
          <t>e9b1432f2956e642f9db5160b8d417f818c19729</t>
        </is>
      </c>
      <c r="C19862" t="inlineStr">
        <is>
          <t>2019-09-30 18:18:52+00:00</t>
        </is>
      </c>
      <c r="D19862" t="inlineStr">
        <is>
          <t>add</t>
        </is>
      </c>
      <c r="E19862" t="inlineStr">
        <is>
          <t>zipp</t>
        </is>
      </c>
      <c r="F19862">
        <f>=0.6.0</f>
        <v/>
      </c>
      <c r="G19862" t="inlineStr"/>
      <c r="H19862" t="inlineStr"/>
    </row>
    <row r="19863">
      <c r="A19863" t="inlineStr">
        <is>
          <t>taiga-back</t>
        </is>
      </c>
      <c r="B19863" t="inlineStr">
        <is>
          <t>e9b1432f2956e642f9db5160b8d417f818c19729</t>
        </is>
      </c>
      <c r="C19863" t="inlineStr">
        <is>
          <t>2019-09-30 18:18:52+00:00</t>
        </is>
      </c>
      <c r="D19863" t="inlineStr">
        <is>
          <t>rem</t>
        </is>
      </c>
      <c r="E19863" t="inlineStr"/>
      <c r="F19863" t="inlineStr"/>
      <c r="G19863" t="inlineStr">
        <is>
          <t>contextlib2</t>
        </is>
      </c>
      <c r="H19863">
        <f>=0.5.5</f>
        <v/>
      </c>
    </row>
    <row r="19864">
      <c r="A19864" t="inlineStr">
        <is>
          <t>taiga-back</t>
        </is>
      </c>
      <c r="B19864" t="inlineStr">
        <is>
          <t>79b3f8dbc5baeca4fbd61e9a008faee2842d87e1</t>
        </is>
      </c>
      <c r="C19864" t="inlineStr">
        <is>
          <t>2019-11-13 17:12:35+00:00</t>
        </is>
      </c>
      <c r="D19864" t="inlineStr">
        <is>
          <t>verchange</t>
        </is>
      </c>
      <c r="E19864" t="inlineStr">
        <is>
          <t>pytz</t>
        </is>
      </c>
      <c r="F19864">
        <f>=2019.3</f>
        <v/>
      </c>
      <c r="G19864" t="inlineStr">
        <is>
          <t>pytz</t>
        </is>
      </c>
      <c r="H19864">
        <f>=2019.2</f>
        <v/>
      </c>
    </row>
    <row r="19865">
      <c r="A19865" t="inlineStr">
        <is>
          <t>taiga-back</t>
        </is>
      </c>
      <c r="B19865" t="inlineStr">
        <is>
          <t>79b3f8dbc5baeca4fbd61e9a008faee2842d87e1</t>
        </is>
      </c>
      <c r="C19865" t="inlineStr">
        <is>
          <t>2019-11-13 17:12:35+00:00</t>
        </is>
      </c>
      <c r="D19865" t="inlineStr">
        <is>
          <t>verchange</t>
        </is>
      </c>
      <c r="E19865" t="inlineStr">
        <is>
          <t>pillow</t>
        </is>
      </c>
      <c r="F19865">
        <f>=6.2.1</f>
        <v/>
      </c>
      <c r="G19865" t="inlineStr">
        <is>
          <t>pillow</t>
        </is>
      </c>
      <c r="H19865">
        <f>=4.3.0</f>
        <v/>
      </c>
    </row>
    <row r="19866">
      <c r="A19866" t="inlineStr">
        <is>
          <t>taiga-back</t>
        </is>
      </c>
      <c r="B19866" t="inlineStr">
        <is>
          <t>79b3f8dbc5baeca4fbd61e9a008faee2842d87e1</t>
        </is>
      </c>
      <c r="C19866" t="inlineStr">
        <is>
          <t>2019-11-13 17:12:35+00:00</t>
        </is>
      </c>
      <c r="D19866" t="inlineStr">
        <is>
          <t>verchange</t>
        </is>
      </c>
      <c r="E19866" t="inlineStr">
        <is>
          <t>jinja2</t>
        </is>
      </c>
      <c r="F19866">
        <f>=2.10.3</f>
        <v/>
      </c>
      <c r="G19866" t="inlineStr">
        <is>
          <t>jinja2</t>
        </is>
      </c>
      <c r="H19866">
        <f>=2.10.1</f>
        <v/>
      </c>
    </row>
    <row r="19867">
      <c r="A19867" t="inlineStr">
        <is>
          <t>taiga-back</t>
        </is>
      </c>
      <c r="B19867" t="inlineStr">
        <is>
          <t>79b3f8dbc5baeca4fbd61e9a008faee2842d87e1</t>
        </is>
      </c>
      <c r="C19867" t="inlineStr">
        <is>
          <t>2019-11-13 17:12:35+00:00</t>
        </is>
      </c>
      <c r="D19867" t="inlineStr">
        <is>
          <t>verchange</t>
        </is>
      </c>
      <c r="E19867" t="inlineStr">
        <is>
          <t>attrs</t>
        </is>
      </c>
      <c r="F19867">
        <f>=19.3.0</f>
        <v/>
      </c>
      <c r="G19867" t="inlineStr">
        <is>
          <t>attrs</t>
        </is>
      </c>
      <c r="H19867">
        <f>=19.1.0</f>
        <v/>
      </c>
    </row>
    <row r="19868">
      <c r="A19868" t="inlineStr">
        <is>
          <t>taiga-back</t>
        </is>
      </c>
      <c r="B19868" t="inlineStr">
        <is>
          <t>79b3f8dbc5baeca4fbd61e9a008faee2842d87e1</t>
        </is>
      </c>
      <c r="C19868" t="inlineStr">
        <is>
          <t>2019-11-13 17:12:35+00:00</t>
        </is>
      </c>
      <c r="D19868" t="inlineStr">
        <is>
          <t>verchange</t>
        </is>
      </c>
      <c r="E19868" t="inlineStr">
        <is>
          <t>kombu</t>
        </is>
      </c>
      <c r="F19868">
        <f>=4.6.5</f>
        <v/>
      </c>
      <c r="G19868" t="inlineStr">
        <is>
          <t>kombu</t>
        </is>
      </c>
      <c r="H19868">
        <f>=4.6.4</f>
        <v/>
      </c>
    </row>
    <row r="19869">
      <c r="A19869" t="inlineStr">
        <is>
          <t>taiga-back</t>
        </is>
      </c>
      <c r="B19869" t="inlineStr">
        <is>
          <t>79b3f8dbc5baeca4fbd61e9a008faee2842d87e1</t>
        </is>
      </c>
      <c r="C19869" t="inlineStr">
        <is>
          <t>2019-11-13 17:12:35+00:00</t>
        </is>
      </c>
      <c r="D19869" t="inlineStr">
        <is>
          <t>verchange</t>
        </is>
      </c>
      <c r="E19869" t="inlineStr">
        <is>
          <t>cffi</t>
        </is>
      </c>
      <c r="F19869">
        <f>=1.13.1</f>
        <v/>
      </c>
      <c r="G19869" t="inlineStr">
        <is>
          <t>cffi</t>
        </is>
      </c>
      <c r="H19869">
        <f>=1.12.3</f>
        <v/>
      </c>
    </row>
    <row r="19870">
      <c r="A19870" t="inlineStr">
        <is>
          <t>taiga-back</t>
        </is>
      </c>
      <c r="B19870" t="inlineStr">
        <is>
          <t>79b3f8dbc5baeca4fbd61e9a008faee2842d87e1</t>
        </is>
      </c>
      <c r="C19870" t="inlineStr">
        <is>
          <t>2019-11-13 17:12:35+00:00</t>
        </is>
      </c>
      <c r="D19870" t="inlineStr">
        <is>
          <t>verchange</t>
        </is>
      </c>
      <c r="E19870" t="inlineStr">
        <is>
          <t>importlib-metadata</t>
        </is>
      </c>
      <c r="F19870">
        <f>=0.23</f>
        <v/>
      </c>
      <c r="G19870" t="inlineStr">
        <is>
          <t>importlib-metadata</t>
        </is>
      </c>
      <c r="H19870">
        <f>=0.20</f>
        <v/>
      </c>
    </row>
    <row r="19871">
      <c r="A19871" t="inlineStr">
        <is>
          <t>taiga-back</t>
        </is>
      </c>
      <c r="B19871" t="inlineStr">
        <is>
          <t>79b3f8dbc5baeca4fbd61e9a008faee2842d87e1</t>
        </is>
      </c>
      <c r="C19871" t="inlineStr">
        <is>
          <t>2019-11-13 17:12:35+00:00</t>
        </is>
      </c>
      <c r="D19871" t="inlineStr">
        <is>
          <t>verchange</t>
        </is>
      </c>
      <c r="E19871" t="inlineStr">
        <is>
          <t>certifi</t>
        </is>
      </c>
      <c r="F19871">
        <f>=2019.9.11</f>
        <v/>
      </c>
      <c r="G19871" t="inlineStr">
        <is>
          <t>certifi</t>
        </is>
      </c>
      <c r="H19871">
        <f>=2019.6.16</f>
        <v/>
      </c>
    </row>
    <row r="19872">
      <c r="A19872" t="inlineStr">
        <is>
          <t>taiga-back</t>
        </is>
      </c>
      <c r="B19872" t="inlineStr">
        <is>
          <t>79b3f8dbc5baeca4fbd61e9a008faee2842d87e1</t>
        </is>
      </c>
      <c r="C19872" t="inlineStr">
        <is>
          <t>2019-11-13 17:12:35+00:00</t>
        </is>
      </c>
      <c r="D19872" t="inlineStr">
        <is>
          <t>verchange</t>
        </is>
      </c>
      <c r="E19872" t="inlineStr">
        <is>
          <t>asn1crypto</t>
        </is>
      </c>
      <c r="F19872">
        <f>=1.2.0</f>
        <v/>
      </c>
      <c r="G19872" t="inlineStr">
        <is>
          <t>asn1crypto</t>
        </is>
      </c>
      <c r="H19872">
        <f>=0.24.0</f>
        <v/>
      </c>
    </row>
    <row r="19873">
      <c r="A19873" t="inlineStr">
        <is>
          <t>taiga-back</t>
        </is>
      </c>
      <c r="B19873" t="inlineStr">
        <is>
          <t>79b3f8dbc5baeca4fbd61e9a008faee2842d87e1</t>
        </is>
      </c>
      <c r="C19873" t="inlineStr">
        <is>
          <t>2019-11-13 17:12:35+00:00</t>
        </is>
      </c>
      <c r="D19873" t="inlineStr">
        <is>
          <t>verchange</t>
        </is>
      </c>
      <c r="E19873" t="inlineStr">
        <is>
          <t>django</t>
        </is>
      </c>
      <c r="F19873">
        <f>=1.11.25</f>
        <v/>
      </c>
      <c r="G19873" t="inlineStr">
        <is>
          <t>django</t>
        </is>
      </c>
      <c r="H19873">
        <f>=1.11.24</f>
        <v/>
      </c>
    </row>
    <row r="19874">
      <c r="A19874" t="inlineStr">
        <is>
          <t>taiga-back</t>
        </is>
      </c>
      <c r="B19874" t="inlineStr">
        <is>
          <t>79b3f8dbc5baeca4fbd61e9a008faee2842d87e1</t>
        </is>
      </c>
      <c r="C19874" t="inlineStr">
        <is>
          <t>2019-11-13 17:12:35+00:00</t>
        </is>
      </c>
      <c r="D19874" t="inlineStr">
        <is>
          <t>rem</t>
        </is>
      </c>
      <c r="E19874" t="inlineStr"/>
      <c r="F19874" t="inlineStr"/>
      <c r="G19874" t="inlineStr">
        <is>
          <t>olefile</t>
        </is>
      </c>
      <c r="H19874">
        <f>=0.46</f>
        <v/>
      </c>
    </row>
    <row r="19875">
      <c r="A19875" t="inlineStr">
        <is>
          <t>taiga-back</t>
        </is>
      </c>
      <c r="B19875" t="inlineStr">
        <is>
          <t>79b3f8dbc5baeca4fbd61e9a008faee2842d87e1</t>
        </is>
      </c>
      <c r="C19875" t="inlineStr">
        <is>
          <t>2019-11-13 17:12:35+00:00</t>
        </is>
      </c>
      <c r="D19875" t="inlineStr">
        <is>
          <t>verchange</t>
        </is>
      </c>
      <c r="E19875" t="inlineStr">
        <is>
          <t>pytz</t>
        </is>
      </c>
      <c r="F19875">
        <f>=2019.3</f>
        <v/>
      </c>
      <c r="G19875" t="inlineStr">
        <is>
          <t>pytz</t>
        </is>
      </c>
      <c r="H19875">
        <f>=2019.2</f>
        <v/>
      </c>
    </row>
    <row r="19876">
      <c r="A19876" t="inlineStr">
        <is>
          <t>taiga-back</t>
        </is>
      </c>
      <c r="B19876" t="inlineStr">
        <is>
          <t>79b3f8dbc5baeca4fbd61e9a008faee2842d87e1</t>
        </is>
      </c>
      <c r="C19876" t="inlineStr">
        <is>
          <t>2019-11-13 17:12:35+00:00</t>
        </is>
      </c>
      <c r="D19876" t="inlineStr">
        <is>
          <t>verchange</t>
        </is>
      </c>
      <c r="E19876" t="inlineStr">
        <is>
          <t>pillow</t>
        </is>
      </c>
      <c r="F19876">
        <f>=6.2.1</f>
        <v/>
      </c>
      <c r="G19876" t="inlineStr">
        <is>
          <t>pillow</t>
        </is>
      </c>
      <c r="H19876">
        <f>=4.3.0</f>
        <v/>
      </c>
    </row>
    <row r="19877">
      <c r="A19877" t="inlineStr">
        <is>
          <t>taiga-back</t>
        </is>
      </c>
      <c r="B19877" t="inlineStr">
        <is>
          <t>79b3f8dbc5baeca4fbd61e9a008faee2842d87e1</t>
        </is>
      </c>
      <c r="C19877" t="inlineStr">
        <is>
          <t>2019-11-13 17:12:35+00:00</t>
        </is>
      </c>
      <c r="D19877" t="inlineStr">
        <is>
          <t>verchange</t>
        </is>
      </c>
      <c r="E19877" t="inlineStr">
        <is>
          <t>jinja2</t>
        </is>
      </c>
      <c r="F19877">
        <f>=2.10.3</f>
        <v/>
      </c>
      <c r="G19877" t="inlineStr">
        <is>
          <t>jinja2</t>
        </is>
      </c>
      <c r="H19877">
        <f>=2.10.1</f>
        <v/>
      </c>
    </row>
    <row r="19878">
      <c r="A19878" t="inlineStr">
        <is>
          <t>taiga-back</t>
        </is>
      </c>
      <c r="B19878" t="inlineStr">
        <is>
          <t>79b3f8dbc5baeca4fbd61e9a008faee2842d87e1</t>
        </is>
      </c>
      <c r="C19878" t="inlineStr">
        <is>
          <t>2019-11-13 17:12:35+00:00</t>
        </is>
      </c>
      <c r="D19878" t="inlineStr">
        <is>
          <t>verchange</t>
        </is>
      </c>
      <c r="E19878" t="inlineStr">
        <is>
          <t>attrs</t>
        </is>
      </c>
      <c r="F19878">
        <f>=19.3.0</f>
        <v/>
      </c>
      <c r="G19878" t="inlineStr">
        <is>
          <t>attrs</t>
        </is>
      </c>
      <c r="H19878">
        <f>=19.1.0</f>
        <v/>
      </c>
    </row>
    <row r="19879">
      <c r="A19879" t="inlineStr">
        <is>
          <t>taiga-back</t>
        </is>
      </c>
      <c r="B19879" t="inlineStr">
        <is>
          <t>79b3f8dbc5baeca4fbd61e9a008faee2842d87e1</t>
        </is>
      </c>
      <c r="C19879" t="inlineStr">
        <is>
          <t>2019-11-13 17:12:35+00:00</t>
        </is>
      </c>
      <c r="D19879" t="inlineStr">
        <is>
          <t>verchange</t>
        </is>
      </c>
      <c r="E19879" t="inlineStr">
        <is>
          <t>kombu</t>
        </is>
      </c>
      <c r="F19879">
        <f>=4.6.5</f>
        <v/>
      </c>
      <c r="G19879" t="inlineStr">
        <is>
          <t>kombu</t>
        </is>
      </c>
      <c r="H19879">
        <f>=4.6.4</f>
        <v/>
      </c>
    </row>
    <row r="19880">
      <c r="A19880" t="inlineStr">
        <is>
          <t>taiga-back</t>
        </is>
      </c>
      <c r="B19880" t="inlineStr">
        <is>
          <t>79b3f8dbc5baeca4fbd61e9a008faee2842d87e1</t>
        </is>
      </c>
      <c r="C19880" t="inlineStr">
        <is>
          <t>2019-11-13 17:12:35+00:00</t>
        </is>
      </c>
      <c r="D19880" t="inlineStr">
        <is>
          <t>verchange</t>
        </is>
      </c>
      <c r="E19880" t="inlineStr">
        <is>
          <t>cffi</t>
        </is>
      </c>
      <c r="F19880">
        <f>=1.13.1</f>
        <v/>
      </c>
      <c r="G19880" t="inlineStr">
        <is>
          <t>cffi</t>
        </is>
      </c>
      <c r="H19880">
        <f>=1.12.3</f>
        <v/>
      </c>
    </row>
    <row r="19881">
      <c r="A19881" t="inlineStr">
        <is>
          <t>taiga-back</t>
        </is>
      </c>
      <c r="B19881" t="inlineStr">
        <is>
          <t>79b3f8dbc5baeca4fbd61e9a008faee2842d87e1</t>
        </is>
      </c>
      <c r="C19881" t="inlineStr">
        <is>
          <t>2019-11-13 17:12:35+00:00</t>
        </is>
      </c>
      <c r="D19881" t="inlineStr">
        <is>
          <t>verchange</t>
        </is>
      </c>
      <c r="E19881" t="inlineStr">
        <is>
          <t>importlib-metadata</t>
        </is>
      </c>
      <c r="F19881">
        <f>=0.23</f>
        <v/>
      </c>
      <c r="G19881" t="inlineStr">
        <is>
          <t>importlib-metadata</t>
        </is>
      </c>
      <c r="H19881">
        <f>=0.20</f>
        <v/>
      </c>
    </row>
    <row r="19882">
      <c r="A19882" t="inlineStr">
        <is>
          <t>taiga-back</t>
        </is>
      </c>
      <c r="B19882" t="inlineStr">
        <is>
          <t>79b3f8dbc5baeca4fbd61e9a008faee2842d87e1</t>
        </is>
      </c>
      <c r="C19882" t="inlineStr">
        <is>
          <t>2019-11-13 17:12:35+00:00</t>
        </is>
      </c>
      <c r="D19882" t="inlineStr">
        <is>
          <t>verchange</t>
        </is>
      </c>
      <c r="E19882" t="inlineStr">
        <is>
          <t>certifi</t>
        </is>
      </c>
      <c r="F19882">
        <f>=2019.9.11</f>
        <v/>
      </c>
      <c r="G19882" t="inlineStr">
        <is>
          <t>certifi</t>
        </is>
      </c>
      <c r="H19882">
        <f>=2019.6.16</f>
        <v/>
      </c>
    </row>
    <row r="19883">
      <c r="A19883" t="inlineStr">
        <is>
          <t>taiga-back</t>
        </is>
      </c>
      <c r="B19883" t="inlineStr">
        <is>
          <t>79b3f8dbc5baeca4fbd61e9a008faee2842d87e1</t>
        </is>
      </c>
      <c r="C19883" t="inlineStr">
        <is>
          <t>2019-11-13 17:12:35+00:00</t>
        </is>
      </c>
      <c r="D19883" t="inlineStr">
        <is>
          <t>verchange</t>
        </is>
      </c>
      <c r="E19883" t="inlineStr">
        <is>
          <t>asn1crypto</t>
        </is>
      </c>
      <c r="F19883">
        <f>=1.2.0</f>
        <v/>
      </c>
      <c r="G19883" t="inlineStr">
        <is>
          <t>asn1crypto</t>
        </is>
      </c>
      <c r="H19883">
        <f>=0.24.0</f>
        <v/>
      </c>
    </row>
    <row r="19884">
      <c r="A19884" t="inlineStr">
        <is>
          <t>taiga-back</t>
        </is>
      </c>
      <c r="B19884" t="inlineStr">
        <is>
          <t>79b3f8dbc5baeca4fbd61e9a008faee2842d87e1</t>
        </is>
      </c>
      <c r="C19884" t="inlineStr">
        <is>
          <t>2019-11-13 17:12:35+00:00</t>
        </is>
      </c>
      <c r="D19884" t="inlineStr">
        <is>
          <t>verchange</t>
        </is>
      </c>
      <c r="E19884" t="inlineStr">
        <is>
          <t>django</t>
        </is>
      </c>
      <c r="F19884">
        <f>=1.11.25</f>
        <v/>
      </c>
      <c r="G19884" t="inlineStr">
        <is>
          <t>django</t>
        </is>
      </c>
      <c r="H19884">
        <f>=1.11.24</f>
        <v/>
      </c>
    </row>
    <row r="19885">
      <c r="A19885" t="inlineStr">
        <is>
          <t>taiga-back</t>
        </is>
      </c>
      <c r="B19885" t="inlineStr">
        <is>
          <t>79b3f8dbc5baeca4fbd61e9a008faee2842d87e1</t>
        </is>
      </c>
      <c r="C19885" t="inlineStr">
        <is>
          <t>2019-11-13 17:12:35+00:00</t>
        </is>
      </c>
      <c r="D19885" t="inlineStr">
        <is>
          <t>rem</t>
        </is>
      </c>
      <c r="E19885" t="inlineStr"/>
      <c r="F19885" t="inlineStr"/>
      <c r="G19885" t="inlineStr">
        <is>
          <t>olefile</t>
        </is>
      </c>
      <c r="H19885">
        <f>=0.46</f>
        <v/>
      </c>
    </row>
    <row r="19886">
      <c r="A19886" t="inlineStr">
        <is>
          <t>taiga-back</t>
        </is>
      </c>
      <c r="B19886" t="inlineStr">
        <is>
          <t>79b3f8dbc5baeca4fbd61e9a008faee2842d87e1</t>
        </is>
      </c>
      <c r="C19886" t="inlineStr">
        <is>
          <t>2019-11-13 17:12:35+00:00</t>
        </is>
      </c>
      <c r="D19886" t="inlineStr">
        <is>
          <t>verchange</t>
        </is>
      </c>
      <c r="E19886" t="inlineStr">
        <is>
          <t>pytz</t>
        </is>
      </c>
      <c r="F19886">
        <f>=2019.3</f>
        <v/>
      </c>
      <c r="G19886" t="inlineStr">
        <is>
          <t>pytz</t>
        </is>
      </c>
      <c r="H19886">
        <f>=2019.2</f>
        <v/>
      </c>
    </row>
    <row r="19887">
      <c r="A19887" t="inlineStr">
        <is>
          <t>taiga-back</t>
        </is>
      </c>
      <c r="B19887" t="inlineStr">
        <is>
          <t>79b3f8dbc5baeca4fbd61e9a008faee2842d87e1</t>
        </is>
      </c>
      <c r="C19887" t="inlineStr">
        <is>
          <t>2019-11-13 17:12:35+00:00</t>
        </is>
      </c>
      <c r="D19887" t="inlineStr">
        <is>
          <t>verchange</t>
        </is>
      </c>
      <c r="E19887" t="inlineStr">
        <is>
          <t>pillow</t>
        </is>
      </c>
      <c r="F19887">
        <f>=6.2.1</f>
        <v/>
      </c>
      <c r="G19887" t="inlineStr">
        <is>
          <t>pillow</t>
        </is>
      </c>
      <c r="H19887">
        <f>=4.3.0</f>
        <v/>
      </c>
    </row>
    <row r="19888">
      <c r="A19888" t="inlineStr">
        <is>
          <t>taiga-back</t>
        </is>
      </c>
      <c r="B19888" t="inlineStr">
        <is>
          <t>79b3f8dbc5baeca4fbd61e9a008faee2842d87e1</t>
        </is>
      </c>
      <c r="C19888" t="inlineStr">
        <is>
          <t>2019-11-13 17:12:35+00:00</t>
        </is>
      </c>
      <c r="D19888" t="inlineStr">
        <is>
          <t>verchange</t>
        </is>
      </c>
      <c r="E19888" t="inlineStr">
        <is>
          <t>jinja2</t>
        </is>
      </c>
      <c r="F19888">
        <f>=2.10.3</f>
        <v/>
      </c>
      <c r="G19888" t="inlineStr">
        <is>
          <t>jinja2</t>
        </is>
      </c>
      <c r="H19888">
        <f>=2.10.1</f>
        <v/>
      </c>
    </row>
    <row r="19889">
      <c r="A19889" t="inlineStr">
        <is>
          <t>taiga-back</t>
        </is>
      </c>
      <c r="B19889" t="inlineStr">
        <is>
          <t>79b3f8dbc5baeca4fbd61e9a008faee2842d87e1</t>
        </is>
      </c>
      <c r="C19889" t="inlineStr">
        <is>
          <t>2019-11-13 17:12:35+00:00</t>
        </is>
      </c>
      <c r="D19889" t="inlineStr">
        <is>
          <t>verchange</t>
        </is>
      </c>
      <c r="E19889" t="inlineStr">
        <is>
          <t>attrs</t>
        </is>
      </c>
      <c r="F19889">
        <f>=19.3.0</f>
        <v/>
      </c>
      <c r="G19889" t="inlineStr">
        <is>
          <t>attrs</t>
        </is>
      </c>
      <c r="H19889">
        <f>=19.1.0</f>
        <v/>
      </c>
    </row>
    <row r="19890">
      <c r="A19890" t="inlineStr">
        <is>
          <t>taiga-back</t>
        </is>
      </c>
      <c r="B19890" t="inlineStr">
        <is>
          <t>79b3f8dbc5baeca4fbd61e9a008faee2842d87e1</t>
        </is>
      </c>
      <c r="C19890" t="inlineStr">
        <is>
          <t>2019-11-13 17:12:35+00:00</t>
        </is>
      </c>
      <c r="D19890" t="inlineStr">
        <is>
          <t>verchange</t>
        </is>
      </c>
      <c r="E19890" t="inlineStr">
        <is>
          <t>kombu</t>
        </is>
      </c>
      <c r="F19890">
        <f>=4.6.5</f>
        <v/>
      </c>
      <c r="G19890" t="inlineStr">
        <is>
          <t>kombu</t>
        </is>
      </c>
      <c r="H19890">
        <f>=4.6.4</f>
        <v/>
      </c>
    </row>
    <row r="19891">
      <c r="A19891" t="inlineStr">
        <is>
          <t>taiga-back</t>
        </is>
      </c>
      <c r="B19891" t="inlineStr">
        <is>
          <t>79b3f8dbc5baeca4fbd61e9a008faee2842d87e1</t>
        </is>
      </c>
      <c r="C19891" t="inlineStr">
        <is>
          <t>2019-11-13 17:12:35+00:00</t>
        </is>
      </c>
      <c r="D19891" t="inlineStr">
        <is>
          <t>verchange</t>
        </is>
      </c>
      <c r="E19891" t="inlineStr">
        <is>
          <t>cffi</t>
        </is>
      </c>
      <c r="F19891">
        <f>=1.13.1</f>
        <v/>
      </c>
      <c r="G19891" t="inlineStr">
        <is>
          <t>cffi</t>
        </is>
      </c>
      <c r="H19891">
        <f>=1.12.3</f>
        <v/>
      </c>
    </row>
    <row r="19892">
      <c r="A19892" t="inlineStr">
        <is>
          <t>taiga-back</t>
        </is>
      </c>
      <c r="B19892" t="inlineStr">
        <is>
          <t>79b3f8dbc5baeca4fbd61e9a008faee2842d87e1</t>
        </is>
      </c>
      <c r="C19892" t="inlineStr">
        <is>
          <t>2019-11-13 17:12:35+00:00</t>
        </is>
      </c>
      <c r="D19892" t="inlineStr">
        <is>
          <t>verchange</t>
        </is>
      </c>
      <c r="E19892" t="inlineStr">
        <is>
          <t>importlib-metadata</t>
        </is>
      </c>
      <c r="F19892">
        <f>=0.23</f>
        <v/>
      </c>
      <c r="G19892" t="inlineStr">
        <is>
          <t>importlib-metadata</t>
        </is>
      </c>
      <c r="H19892">
        <f>=0.20</f>
        <v/>
      </c>
    </row>
    <row r="19893">
      <c r="A19893" t="inlineStr">
        <is>
          <t>taiga-back</t>
        </is>
      </c>
      <c r="B19893" t="inlineStr">
        <is>
          <t>79b3f8dbc5baeca4fbd61e9a008faee2842d87e1</t>
        </is>
      </c>
      <c r="C19893" t="inlineStr">
        <is>
          <t>2019-11-13 17:12:35+00:00</t>
        </is>
      </c>
      <c r="D19893" t="inlineStr">
        <is>
          <t>verchange</t>
        </is>
      </c>
      <c r="E19893" t="inlineStr">
        <is>
          <t>certifi</t>
        </is>
      </c>
      <c r="F19893">
        <f>=2019.9.11</f>
        <v/>
      </c>
      <c r="G19893" t="inlineStr">
        <is>
          <t>certifi</t>
        </is>
      </c>
      <c r="H19893">
        <f>=2019.6.16</f>
        <v/>
      </c>
    </row>
    <row r="19894">
      <c r="A19894" t="inlineStr">
        <is>
          <t>taiga-back</t>
        </is>
      </c>
      <c r="B19894" t="inlineStr">
        <is>
          <t>79b3f8dbc5baeca4fbd61e9a008faee2842d87e1</t>
        </is>
      </c>
      <c r="C19894" t="inlineStr">
        <is>
          <t>2019-11-13 17:12:35+00:00</t>
        </is>
      </c>
      <c r="D19894" t="inlineStr">
        <is>
          <t>verchange</t>
        </is>
      </c>
      <c r="E19894" t="inlineStr">
        <is>
          <t>asn1crypto</t>
        </is>
      </c>
      <c r="F19894">
        <f>=1.2.0</f>
        <v/>
      </c>
      <c r="G19894" t="inlineStr">
        <is>
          <t>asn1crypto</t>
        </is>
      </c>
      <c r="H19894">
        <f>=0.24.0</f>
        <v/>
      </c>
    </row>
    <row r="19895">
      <c r="A19895" t="inlineStr">
        <is>
          <t>taiga-back</t>
        </is>
      </c>
      <c r="B19895" t="inlineStr">
        <is>
          <t>79b3f8dbc5baeca4fbd61e9a008faee2842d87e1</t>
        </is>
      </c>
      <c r="C19895" t="inlineStr">
        <is>
          <t>2019-11-13 17:12:35+00:00</t>
        </is>
      </c>
      <c r="D19895" t="inlineStr">
        <is>
          <t>verchange</t>
        </is>
      </c>
      <c r="E19895" t="inlineStr">
        <is>
          <t>django</t>
        </is>
      </c>
      <c r="F19895">
        <f>=1.11.25</f>
        <v/>
      </c>
      <c r="G19895" t="inlineStr">
        <is>
          <t>django</t>
        </is>
      </c>
      <c r="H19895">
        <f>=1.11.24</f>
        <v/>
      </c>
    </row>
    <row r="19896">
      <c r="A19896" t="inlineStr">
        <is>
          <t>taiga-back</t>
        </is>
      </c>
      <c r="B19896" t="inlineStr">
        <is>
          <t>79b3f8dbc5baeca4fbd61e9a008faee2842d87e1</t>
        </is>
      </c>
      <c r="C19896" t="inlineStr">
        <is>
          <t>2019-11-13 17:12:35+00:00</t>
        </is>
      </c>
      <c r="D19896" t="inlineStr">
        <is>
          <t>rem</t>
        </is>
      </c>
      <c r="E19896" t="inlineStr"/>
      <c r="F19896" t="inlineStr"/>
      <c r="G19896" t="inlineStr">
        <is>
          <t>olefile</t>
        </is>
      </c>
      <c r="H19896">
        <f>=0.46</f>
        <v/>
      </c>
    </row>
    <row r="19897">
      <c r="A19897" t="inlineStr">
        <is>
          <t>taiga-back</t>
        </is>
      </c>
      <c r="B19897" t="inlineStr">
        <is>
          <t>47a3d3d709f2c0c5e9fe6e541f3590f3eb8d3435</t>
        </is>
      </c>
      <c r="C19897" t="inlineStr">
        <is>
          <t>2020-03-11 19:21:52+00:00</t>
        </is>
      </c>
      <c r="D19897" t="inlineStr">
        <is>
          <t>verchange</t>
        </is>
      </c>
      <c r="E19897" t="inlineStr">
        <is>
          <t>six</t>
        </is>
      </c>
      <c r="F19897">
        <f>=1.14.0</f>
        <v/>
      </c>
      <c r="G19897" t="inlineStr">
        <is>
          <t>six</t>
        </is>
      </c>
      <c r="H19897">
        <f>=1.12.0</f>
        <v/>
      </c>
    </row>
    <row r="19898">
      <c r="A19898" t="inlineStr">
        <is>
          <t>taiga-back</t>
        </is>
      </c>
      <c r="B19898" t="inlineStr">
        <is>
          <t>47a3d3d709f2c0c5e9fe6e541f3590f3eb8d3435</t>
        </is>
      </c>
      <c r="C19898" t="inlineStr">
        <is>
          <t>2020-03-11 19:21:52+00:00</t>
        </is>
      </c>
      <c r="D19898" t="inlineStr">
        <is>
          <t>verchange</t>
        </is>
      </c>
      <c r="E19898" t="inlineStr">
        <is>
          <t>pillow</t>
        </is>
      </c>
      <c r="F19898">
        <f>=7.0.0</f>
        <v/>
      </c>
      <c r="G19898" t="inlineStr">
        <is>
          <t>pillow</t>
        </is>
      </c>
      <c r="H19898">
        <f>=6.2.1</f>
        <v/>
      </c>
    </row>
    <row r="19899">
      <c r="A19899" t="inlineStr">
        <is>
          <t>taiga-back</t>
        </is>
      </c>
      <c r="B19899" t="inlineStr">
        <is>
          <t>47a3d3d709f2c0c5e9fe6e541f3590f3eb8d3435</t>
        </is>
      </c>
      <c r="C19899" t="inlineStr">
        <is>
          <t>2020-03-11 19:21:52+00:00</t>
        </is>
      </c>
      <c r="D19899" t="inlineStr">
        <is>
          <t>verchange</t>
        </is>
      </c>
      <c r="E19899" t="inlineStr">
        <is>
          <t>zipp</t>
        </is>
      </c>
      <c r="F19899">
        <f>=1.2.0</f>
        <v/>
      </c>
      <c r="G19899" t="inlineStr">
        <is>
          <t>zipp</t>
        </is>
      </c>
      <c r="H19899">
        <f>=0.6.0</f>
        <v/>
      </c>
    </row>
    <row r="19900">
      <c r="A19900" t="inlineStr">
        <is>
          <t>taiga-back</t>
        </is>
      </c>
      <c r="B19900" t="inlineStr">
        <is>
          <t>47a3d3d709f2c0c5e9fe6e541f3590f3eb8d3435</t>
        </is>
      </c>
      <c r="C19900" t="inlineStr">
        <is>
          <t>2020-03-11 19:21:52+00:00</t>
        </is>
      </c>
      <c r="D19900" t="inlineStr">
        <is>
          <t>verchange</t>
        </is>
      </c>
      <c r="E19900" t="inlineStr">
        <is>
          <t>amqp</t>
        </is>
      </c>
      <c r="F19900">
        <f>=2.5.2</f>
        <v/>
      </c>
      <c r="G19900" t="inlineStr">
        <is>
          <t>amqp</t>
        </is>
      </c>
      <c r="H19900">
        <f>=2.5.1</f>
        <v/>
      </c>
    </row>
    <row r="19901">
      <c r="A19901" t="inlineStr">
        <is>
          <t>taiga-back</t>
        </is>
      </c>
      <c r="B19901" t="inlineStr">
        <is>
          <t>47a3d3d709f2c0c5e9fe6e541f3590f3eb8d3435</t>
        </is>
      </c>
      <c r="C19901" t="inlineStr">
        <is>
          <t>2020-03-11 19:21:52+00:00</t>
        </is>
      </c>
      <c r="D19901" t="inlineStr">
        <is>
          <t>verchange</t>
        </is>
      </c>
      <c r="E19901" t="inlineStr">
        <is>
          <t>bleach</t>
        </is>
      </c>
      <c r="F19901">
        <f>=3.1.1</f>
        <v/>
      </c>
      <c r="G19901" t="inlineStr">
        <is>
          <t>bleach</t>
        </is>
      </c>
      <c r="H19901">
        <f>=3.1.0</f>
        <v/>
      </c>
    </row>
    <row r="19902">
      <c r="A19902" t="inlineStr">
        <is>
          <t>taiga-back</t>
        </is>
      </c>
      <c r="B19902" t="inlineStr">
        <is>
          <t>47a3d3d709f2c0c5e9fe6e541f3590f3eb8d3435</t>
        </is>
      </c>
      <c r="C19902" t="inlineStr">
        <is>
          <t>2020-03-11 19:21:52+00:00</t>
        </is>
      </c>
      <c r="D19902" t="inlineStr">
        <is>
          <t>verchange</t>
        </is>
      </c>
      <c r="E19902" t="inlineStr">
        <is>
          <t>jinja2</t>
        </is>
      </c>
      <c r="F19902">
        <f>=2.11.1</f>
        <v/>
      </c>
      <c r="G19902" t="inlineStr">
        <is>
          <t>jinja2</t>
        </is>
      </c>
      <c r="H19902">
        <f>=2.10.3</f>
        <v/>
      </c>
    </row>
    <row r="19903">
      <c r="A19903" t="inlineStr">
        <is>
          <t>taiga-back</t>
        </is>
      </c>
      <c r="B19903" t="inlineStr">
        <is>
          <t>47a3d3d709f2c0c5e9fe6e541f3590f3eb8d3435</t>
        </is>
      </c>
      <c r="C19903" t="inlineStr">
        <is>
          <t>2020-03-11 19:21:52+00:00</t>
        </is>
      </c>
      <c r="D19903" t="inlineStr">
        <is>
          <t>verchange</t>
        </is>
      </c>
      <c r="E19903" t="inlineStr">
        <is>
          <t>kombu</t>
        </is>
      </c>
      <c r="F19903">
        <f>=4.6.8</f>
        <v/>
      </c>
      <c r="G19903" t="inlineStr">
        <is>
          <t>kombu</t>
        </is>
      </c>
      <c r="H19903">
        <f>=4.6.5</f>
        <v/>
      </c>
    </row>
    <row r="19904">
      <c r="A19904" t="inlineStr">
        <is>
          <t>taiga-back</t>
        </is>
      </c>
      <c r="B19904" t="inlineStr">
        <is>
          <t>47a3d3d709f2c0c5e9fe6e541f3590f3eb8d3435</t>
        </is>
      </c>
      <c r="C19904" t="inlineStr">
        <is>
          <t>2020-03-11 19:21:52+00:00</t>
        </is>
      </c>
      <c r="D19904" t="inlineStr">
        <is>
          <t>verchange</t>
        </is>
      </c>
      <c r="E19904" t="inlineStr">
        <is>
          <t>cffi</t>
        </is>
      </c>
      <c r="F19904">
        <f>=1.14.0</f>
        <v/>
      </c>
      <c r="G19904" t="inlineStr">
        <is>
          <t>cffi</t>
        </is>
      </c>
      <c r="H19904">
        <f>=1.13.1</f>
        <v/>
      </c>
    </row>
    <row r="19905">
      <c r="A19905" t="inlineStr">
        <is>
          <t>taiga-back</t>
        </is>
      </c>
      <c r="B19905" t="inlineStr">
        <is>
          <t>47a3d3d709f2c0c5e9fe6e541f3590f3eb8d3435</t>
        </is>
      </c>
      <c r="C19905" t="inlineStr">
        <is>
          <t>2020-03-11 19:21:52+00:00</t>
        </is>
      </c>
      <c r="D19905" t="inlineStr">
        <is>
          <t>verchange</t>
        </is>
      </c>
      <c r="E19905" t="inlineStr">
        <is>
          <t>importlib-metadata</t>
        </is>
      </c>
      <c r="F19905">
        <f>=1.5.0</f>
        <v/>
      </c>
      <c r="G19905" t="inlineStr">
        <is>
          <t>importlib-metadata</t>
        </is>
      </c>
      <c r="H19905">
        <f>=0.23</f>
        <v/>
      </c>
    </row>
    <row r="19906">
      <c r="A19906" t="inlineStr">
        <is>
          <t>taiga-back</t>
        </is>
      </c>
      <c r="B19906" t="inlineStr">
        <is>
          <t>47a3d3d709f2c0c5e9fe6e541f3590f3eb8d3435</t>
        </is>
      </c>
      <c r="C19906" t="inlineStr">
        <is>
          <t>2020-03-11 19:21:52+00:00</t>
        </is>
      </c>
      <c r="D19906" t="inlineStr">
        <is>
          <t>verchange</t>
        </is>
      </c>
      <c r="E19906" t="inlineStr">
        <is>
          <t>certifi</t>
        </is>
      </c>
      <c r="F19906">
        <f>=2019.11.28</f>
        <v/>
      </c>
      <c r="G19906" t="inlineStr">
        <is>
          <t>certifi</t>
        </is>
      </c>
      <c r="H19906">
        <f>=2019.9.11</f>
        <v/>
      </c>
    </row>
    <row r="19907">
      <c r="A19907" t="inlineStr">
        <is>
          <t>taiga-back</t>
        </is>
      </c>
      <c r="B19907" t="inlineStr">
        <is>
          <t>47a3d3d709f2c0c5e9fe6e541f3590f3eb8d3435</t>
        </is>
      </c>
      <c r="C19907" t="inlineStr">
        <is>
          <t>2020-03-11 19:21:52+00:00</t>
        </is>
      </c>
      <c r="D19907" t="inlineStr">
        <is>
          <t>verchange</t>
        </is>
      </c>
      <c r="E19907" t="inlineStr">
        <is>
          <t>asn1crypto</t>
        </is>
      </c>
      <c r="F19907">
        <f>=1.3.0</f>
        <v/>
      </c>
      <c r="G19907" t="inlineStr">
        <is>
          <t>asn1crypto</t>
        </is>
      </c>
      <c r="H19907">
        <f>=1.2.0</f>
        <v/>
      </c>
    </row>
    <row r="19908">
      <c r="A19908" t="inlineStr">
        <is>
          <t>taiga-back</t>
        </is>
      </c>
      <c r="B19908" t="inlineStr">
        <is>
          <t>47a3d3d709f2c0c5e9fe6e541f3590f3eb8d3435</t>
        </is>
      </c>
      <c r="C19908" t="inlineStr">
        <is>
          <t>2020-03-11 19:21:52+00:00</t>
        </is>
      </c>
      <c r="D19908" t="inlineStr">
        <is>
          <t>verchange</t>
        </is>
      </c>
      <c r="E19908" t="inlineStr">
        <is>
          <t>billiard</t>
        </is>
      </c>
      <c r="F19908">
        <f>=3.6.3.0</f>
        <v/>
      </c>
      <c r="G19908" t="inlineStr">
        <is>
          <t>billiard</t>
        </is>
      </c>
      <c r="H19908">
        <f>=3.6.1.0</f>
        <v/>
      </c>
    </row>
    <row r="19909">
      <c r="A19909" t="inlineStr">
        <is>
          <t>taiga-back</t>
        </is>
      </c>
      <c r="B19909" t="inlineStr">
        <is>
          <t>47a3d3d709f2c0c5e9fe6e541f3590f3eb8d3435</t>
        </is>
      </c>
      <c r="C19909" t="inlineStr">
        <is>
          <t>2020-03-11 19:21:52+00:00</t>
        </is>
      </c>
      <c r="D19909" t="inlineStr">
        <is>
          <t>verchange</t>
        </is>
      </c>
      <c r="E19909" t="inlineStr">
        <is>
          <t>lxml</t>
        </is>
      </c>
      <c r="F19909">
        <f>=4.5.0</f>
        <v/>
      </c>
      <c r="G19909" t="inlineStr">
        <is>
          <t>lxml</t>
        </is>
      </c>
      <c r="H19909">
        <f>=4.4.1</f>
        <v/>
      </c>
    </row>
    <row r="19910">
      <c r="A19910" t="inlineStr">
        <is>
          <t>taiga-back</t>
        </is>
      </c>
      <c r="B19910" t="inlineStr">
        <is>
          <t>47a3d3d709f2c0c5e9fe6e541f3590f3eb8d3435</t>
        </is>
      </c>
      <c r="C19910" t="inlineStr">
        <is>
          <t>2020-03-11 19:21:52+00:00</t>
        </is>
      </c>
      <c r="D19910" t="inlineStr">
        <is>
          <t>verchange</t>
        </is>
      </c>
      <c r="E19910" t="inlineStr">
        <is>
          <t>pycparser</t>
        </is>
      </c>
      <c r="F19910">
        <f>=2.20</f>
        <v/>
      </c>
      <c r="G19910" t="inlineStr">
        <is>
          <t>pycparser</t>
        </is>
      </c>
      <c r="H19910">
        <f>=2.19</f>
        <v/>
      </c>
    </row>
    <row r="19911">
      <c r="A19911" t="inlineStr">
        <is>
          <t>taiga-back</t>
        </is>
      </c>
      <c r="B19911" t="inlineStr">
        <is>
          <t>47a3d3d709f2c0c5e9fe6e541f3590f3eb8d3435</t>
        </is>
      </c>
      <c r="C19911" t="inlineStr">
        <is>
          <t>2020-03-11 19:21:52+00:00</t>
        </is>
      </c>
      <c r="D19911" t="inlineStr">
        <is>
          <t>verchange</t>
        </is>
      </c>
      <c r="E19911" t="inlineStr">
        <is>
          <t>django</t>
        </is>
      </c>
      <c r="F19911">
        <f>=1.11.29</f>
        <v/>
      </c>
      <c r="G19911" t="inlineStr">
        <is>
          <t>django</t>
        </is>
      </c>
      <c r="H19911">
        <f>=1.11.25</f>
        <v/>
      </c>
    </row>
    <row r="19912">
      <c r="A19912" t="inlineStr">
        <is>
          <t>taiga-back</t>
        </is>
      </c>
      <c r="B19912" t="inlineStr">
        <is>
          <t>47a3d3d709f2c0c5e9fe6e541f3590f3eb8d3435</t>
        </is>
      </c>
      <c r="C19912" t="inlineStr">
        <is>
          <t>2020-03-11 19:21:52+00:00</t>
        </is>
      </c>
      <c r="D19912" t="inlineStr">
        <is>
          <t>rem</t>
        </is>
      </c>
      <c r="E19912" t="inlineStr"/>
      <c r="F19912" t="inlineStr"/>
      <c r="G19912" t="inlineStr">
        <is>
          <t>more-itertools</t>
        </is>
      </c>
      <c r="H19912">
        <f>=7.2.0</f>
        <v/>
      </c>
    </row>
    <row r="19913">
      <c r="A19913" t="inlineStr">
        <is>
          <t>taiga-back</t>
        </is>
      </c>
      <c r="B19913" t="inlineStr">
        <is>
          <t>47a3d3d709f2c0c5e9fe6e541f3590f3eb8d3435</t>
        </is>
      </c>
      <c r="C19913" t="inlineStr">
        <is>
          <t>2020-03-11 19:21:52+00:00</t>
        </is>
      </c>
      <c r="D19913" t="inlineStr">
        <is>
          <t>verchange</t>
        </is>
      </c>
      <c r="E19913" t="inlineStr">
        <is>
          <t>six</t>
        </is>
      </c>
      <c r="F19913">
        <f>=1.14.0</f>
        <v/>
      </c>
      <c r="G19913" t="inlineStr">
        <is>
          <t>six</t>
        </is>
      </c>
      <c r="H19913">
        <f>=1.12.0</f>
        <v/>
      </c>
    </row>
    <row r="19914">
      <c r="A19914" t="inlineStr">
        <is>
          <t>taiga-back</t>
        </is>
      </c>
      <c r="B19914" t="inlineStr">
        <is>
          <t>47a3d3d709f2c0c5e9fe6e541f3590f3eb8d3435</t>
        </is>
      </c>
      <c r="C19914" t="inlineStr">
        <is>
          <t>2020-03-11 19:21:52+00:00</t>
        </is>
      </c>
      <c r="D19914" t="inlineStr">
        <is>
          <t>verchange</t>
        </is>
      </c>
      <c r="E19914" t="inlineStr">
        <is>
          <t>pillow</t>
        </is>
      </c>
      <c r="F19914">
        <f>=7.0.0</f>
        <v/>
      </c>
      <c r="G19914" t="inlineStr">
        <is>
          <t>pillow</t>
        </is>
      </c>
      <c r="H19914">
        <f>=6.2.1</f>
        <v/>
      </c>
    </row>
    <row r="19915">
      <c r="A19915" t="inlineStr">
        <is>
          <t>taiga-back</t>
        </is>
      </c>
      <c r="B19915" t="inlineStr">
        <is>
          <t>47a3d3d709f2c0c5e9fe6e541f3590f3eb8d3435</t>
        </is>
      </c>
      <c r="C19915" t="inlineStr">
        <is>
          <t>2020-03-11 19:21:52+00:00</t>
        </is>
      </c>
      <c r="D19915" t="inlineStr">
        <is>
          <t>verchange</t>
        </is>
      </c>
      <c r="E19915" t="inlineStr">
        <is>
          <t>zipp</t>
        </is>
      </c>
      <c r="F19915">
        <f>=1.2.0</f>
        <v/>
      </c>
      <c r="G19915" t="inlineStr">
        <is>
          <t>zipp</t>
        </is>
      </c>
      <c r="H19915">
        <f>=0.6.0</f>
        <v/>
      </c>
    </row>
    <row r="19916">
      <c r="A19916" t="inlineStr">
        <is>
          <t>taiga-back</t>
        </is>
      </c>
      <c r="B19916" t="inlineStr">
        <is>
          <t>47a3d3d709f2c0c5e9fe6e541f3590f3eb8d3435</t>
        </is>
      </c>
      <c r="C19916" t="inlineStr">
        <is>
          <t>2020-03-11 19:21:52+00:00</t>
        </is>
      </c>
      <c r="D19916" t="inlineStr">
        <is>
          <t>verchange</t>
        </is>
      </c>
      <c r="E19916" t="inlineStr">
        <is>
          <t>amqp</t>
        </is>
      </c>
      <c r="F19916">
        <f>=2.5.2</f>
        <v/>
      </c>
      <c r="G19916" t="inlineStr">
        <is>
          <t>amqp</t>
        </is>
      </c>
      <c r="H19916">
        <f>=2.5.1</f>
        <v/>
      </c>
    </row>
    <row r="19917">
      <c r="A19917" t="inlineStr">
        <is>
          <t>taiga-back</t>
        </is>
      </c>
      <c r="B19917" t="inlineStr">
        <is>
          <t>47a3d3d709f2c0c5e9fe6e541f3590f3eb8d3435</t>
        </is>
      </c>
      <c r="C19917" t="inlineStr">
        <is>
          <t>2020-03-11 19:21:52+00:00</t>
        </is>
      </c>
      <c r="D19917" t="inlineStr">
        <is>
          <t>verchange</t>
        </is>
      </c>
      <c r="E19917" t="inlineStr">
        <is>
          <t>bleach</t>
        </is>
      </c>
      <c r="F19917">
        <f>=3.1.1</f>
        <v/>
      </c>
      <c r="G19917" t="inlineStr">
        <is>
          <t>bleach</t>
        </is>
      </c>
      <c r="H19917">
        <f>=3.1.0</f>
        <v/>
      </c>
    </row>
    <row r="19918">
      <c r="A19918" t="inlineStr">
        <is>
          <t>taiga-back</t>
        </is>
      </c>
      <c r="B19918" t="inlineStr">
        <is>
          <t>47a3d3d709f2c0c5e9fe6e541f3590f3eb8d3435</t>
        </is>
      </c>
      <c r="C19918" t="inlineStr">
        <is>
          <t>2020-03-11 19:21:52+00:00</t>
        </is>
      </c>
      <c r="D19918" t="inlineStr">
        <is>
          <t>verchange</t>
        </is>
      </c>
      <c r="E19918" t="inlineStr">
        <is>
          <t>jinja2</t>
        </is>
      </c>
      <c r="F19918">
        <f>=2.11.1</f>
        <v/>
      </c>
      <c r="G19918" t="inlineStr">
        <is>
          <t>jinja2</t>
        </is>
      </c>
      <c r="H19918">
        <f>=2.10.3</f>
        <v/>
      </c>
    </row>
    <row r="19919">
      <c r="A19919" t="inlineStr">
        <is>
          <t>taiga-back</t>
        </is>
      </c>
      <c r="B19919" t="inlineStr">
        <is>
          <t>47a3d3d709f2c0c5e9fe6e541f3590f3eb8d3435</t>
        </is>
      </c>
      <c r="C19919" t="inlineStr">
        <is>
          <t>2020-03-11 19:21:52+00:00</t>
        </is>
      </c>
      <c r="D19919" t="inlineStr">
        <is>
          <t>verchange</t>
        </is>
      </c>
      <c r="E19919" t="inlineStr">
        <is>
          <t>kombu</t>
        </is>
      </c>
      <c r="F19919">
        <f>=4.6.8</f>
        <v/>
      </c>
      <c r="G19919" t="inlineStr">
        <is>
          <t>kombu</t>
        </is>
      </c>
      <c r="H19919">
        <f>=4.6.5</f>
        <v/>
      </c>
    </row>
    <row r="19920">
      <c r="A19920" t="inlineStr">
        <is>
          <t>taiga-back</t>
        </is>
      </c>
      <c r="B19920" t="inlineStr">
        <is>
          <t>47a3d3d709f2c0c5e9fe6e541f3590f3eb8d3435</t>
        </is>
      </c>
      <c r="C19920" t="inlineStr">
        <is>
          <t>2020-03-11 19:21:52+00:00</t>
        </is>
      </c>
      <c r="D19920" t="inlineStr">
        <is>
          <t>verchange</t>
        </is>
      </c>
      <c r="E19920" t="inlineStr">
        <is>
          <t>cffi</t>
        </is>
      </c>
      <c r="F19920">
        <f>=1.14.0</f>
        <v/>
      </c>
      <c r="G19920" t="inlineStr">
        <is>
          <t>cffi</t>
        </is>
      </c>
      <c r="H19920">
        <f>=1.13.1</f>
        <v/>
      </c>
    </row>
    <row r="19921">
      <c r="A19921" t="inlineStr">
        <is>
          <t>taiga-back</t>
        </is>
      </c>
      <c r="B19921" t="inlineStr">
        <is>
          <t>47a3d3d709f2c0c5e9fe6e541f3590f3eb8d3435</t>
        </is>
      </c>
      <c r="C19921" t="inlineStr">
        <is>
          <t>2020-03-11 19:21:52+00:00</t>
        </is>
      </c>
      <c r="D19921" t="inlineStr">
        <is>
          <t>verchange</t>
        </is>
      </c>
      <c r="E19921" t="inlineStr">
        <is>
          <t>importlib-metadata</t>
        </is>
      </c>
      <c r="F19921">
        <f>=1.5.0</f>
        <v/>
      </c>
      <c r="G19921" t="inlineStr">
        <is>
          <t>importlib-metadata</t>
        </is>
      </c>
      <c r="H19921">
        <f>=0.23</f>
        <v/>
      </c>
    </row>
    <row r="19922">
      <c r="A19922" t="inlineStr">
        <is>
          <t>taiga-back</t>
        </is>
      </c>
      <c r="B19922" t="inlineStr">
        <is>
          <t>47a3d3d709f2c0c5e9fe6e541f3590f3eb8d3435</t>
        </is>
      </c>
      <c r="C19922" t="inlineStr">
        <is>
          <t>2020-03-11 19:21:52+00:00</t>
        </is>
      </c>
      <c r="D19922" t="inlineStr">
        <is>
          <t>verchange</t>
        </is>
      </c>
      <c r="E19922" t="inlineStr">
        <is>
          <t>certifi</t>
        </is>
      </c>
      <c r="F19922">
        <f>=2019.11.28</f>
        <v/>
      </c>
      <c r="G19922" t="inlineStr">
        <is>
          <t>certifi</t>
        </is>
      </c>
      <c r="H19922">
        <f>=2019.9.11</f>
        <v/>
      </c>
    </row>
    <row r="19923">
      <c r="A19923" t="inlineStr">
        <is>
          <t>taiga-back</t>
        </is>
      </c>
      <c r="B19923" t="inlineStr">
        <is>
          <t>47a3d3d709f2c0c5e9fe6e541f3590f3eb8d3435</t>
        </is>
      </c>
      <c r="C19923" t="inlineStr">
        <is>
          <t>2020-03-11 19:21:52+00:00</t>
        </is>
      </c>
      <c r="D19923" t="inlineStr">
        <is>
          <t>verchange</t>
        </is>
      </c>
      <c r="E19923" t="inlineStr">
        <is>
          <t>asn1crypto</t>
        </is>
      </c>
      <c r="F19923">
        <f>=1.3.0</f>
        <v/>
      </c>
      <c r="G19923" t="inlineStr">
        <is>
          <t>asn1crypto</t>
        </is>
      </c>
      <c r="H19923">
        <f>=1.2.0</f>
        <v/>
      </c>
    </row>
    <row r="19924">
      <c r="A19924" t="inlineStr">
        <is>
          <t>taiga-back</t>
        </is>
      </c>
      <c r="B19924" t="inlineStr">
        <is>
          <t>47a3d3d709f2c0c5e9fe6e541f3590f3eb8d3435</t>
        </is>
      </c>
      <c r="C19924" t="inlineStr">
        <is>
          <t>2020-03-11 19:21:52+00:00</t>
        </is>
      </c>
      <c r="D19924" t="inlineStr">
        <is>
          <t>verchange</t>
        </is>
      </c>
      <c r="E19924" t="inlineStr">
        <is>
          <t>billiard</t>
        </is>
      </c>
      <c r="F19924">
        <f>=3.6.3.0</f>
        <v/>
      </c>
      <c r="G19924" t="inlineStr">
        <is>
          <t>billiard</t>
        </is>
      </c>
      <c r="H19924">
        <f>=3.6.1.0</f>
        <v/>
      </c>
    </row>
    <row r="19925">
      <c r="A19925" t="inlineStr">
        <is>
          <t>taiga-back</t>
        </is>
      </c>
      <c r="B19925" t="inlineStr">
        <is>
          <t>47a3d3d709f2c0c5e9fe6e541f3590f3eb8d3435</t>
        </is>
      </c>
      <c r="C19925" t="inlineStr">
        <is>
          <t>2020-03-11 19:21:52+00:00</t>
        </is>
      </c>
      <c r="D19925" t="inlineStr">
        <is>
          <t>verchange</t>
        </is>
      </c>
      <c r="E19925" t="inlineStr">
        <is>
          <t>lxml</t>
        </is>
      </c>
      <c r="F19925">
        <f>=4.5.0</f>
        <v/>
      </c>
      <c r="G19925" t="inlineStr">
        <is>
          <t>lxml</t>
        </is>
      </c>
      <c r="H19925">
        <f>=4.4.1</f>
        <v/>
      </c>
    </row>
    <row r="19926">
      <c r="A19926" t="inlineStr">
        <is>
          <t>taiga-back</t>
        </is>
      </c>
      <c r="B19926" t="inlineStr">
        <is>
          <t>47a3d3d709f2c0c5e9fe6e541f3590f3eb8d3435</t>
        </is>
      </c>
      <c r="C19926" t="inlineStr">
        <is>
          <t>2020-03-11 19:21:52+00:00</t>
        </is>
      </c>
      <c r="D19926" t="inlineStr">
        <is>
          <t>verchange</t>
        </is>
      </c>
      <c r="E19926" t="inlineStr">
        <is>
          <t>pycparser</t>
        </is>
      </c>
      <c r="F19926">
        <f>=2.20</f>
        <v/>
      </c>
      <c r="G19926" t="inlineStr">
        <is>
          <t>pycparser</t>
        </is>
      </c>
      <c r="H19926">
        <f>=2.19</f>
        <v/>
      </c>
    </row>
    <row r="19927">
      <c r="A19927" t="inlineStr">
        <is>
          <t>taiga-back</t>
        </is>
      </c>
      <c r="B19927" t="inlineStr">
        <is>
          <t>47a3d3d709f2c0c5e9fe6e541f3590f3eb8d3435</t>
        </is>
      </c>
      <c r="C19927" t="inlineStr">
        <is>
          <t>2020-03-11 19:21:52+00:00</t>
        </is>
      </c>
      <c r="D19927" t="inlineStr">
        <is>
          <t>verchange</t>
        </is>
      </c>
      <c r="E19927" t="inlineStr">
        <is>
          <t>django</t>
        </is>
      </c>
      <c r="F19927">
        <f>=1.11.29</f>
        <v/>
      </c>
      <c r="G19927" t="inlineStr">
        <is>
          <t>django</t>
        </is>
      </c>
      <c r="H19927">
        <f>=1.11.25</f>
        <v/>
      </c>
    </row>
    <row r="19928">
      <c r="A19928" t="inlineStr">
        <is>
          <t>taiga-back</t>
        </is>
      </c>
      <c r="B19928" t="inlineStr">
        <is>
          <t>47a3d3d709f2c0c5e9fe6e541f3590f3eb8d3435</t>
        </is>
      </c>
      <c r="C19928" t="inlineStr">
        <is>
          <t>2020-03-11 19:21:52+00:00</t>
        </is>
      </c>
      <c r="D19928" t="inlineStr">
        <is>
          <t>rem</t>
        </is>
      </c>
      <c r="E19928" t="inlineStr"/>
      <c r="F19928" t="inlineStr"/>
      <c r="G19928" t="inlineStr">
        <is>
          <t>more-itertools</t>
        </is>
      </c>
      <c r="H19928">
        <f>=7.2.0</f>
        <v/>
      </c>
    </row>
    <row r="19929">
      <c r="A19929" t="inlineStr">
        <is>
          <t>taiga-back</t>
        </is>
      </c>
      <c r="B19929" t="inlineStr">
        <is>
          <t>4148f3d770213eaa80c82711c0064ed37b0f1056</t>
        </is>
      </c>
      <c r="C19929" t="inlineStr">
        <is>
          <t>2020-05-04 16:52:31+00:00</t>
        </is>
      </c>
      <c r="D19929" t="inlineStr">
        <is>
          <t>verchange</t>
        </is>
      </c>
      <c r="E19929" t="inlineStr">
        <is>
          <t>pillow</t>
        </is>
      </c>
      <c r="F19929">
        <f>=7.1.1</f>
        <v/>
      </c>
      <c r="G19929" t="inlineStr">
        <is>
          <t>pillow</t>
        </is>
      </c>
      <c r="H19929">
        <f>=7.0.0</f>
        <v/>
      </c>
    </row>
    <row r="19930">
      <c r="A19930" t="inlineStr">
        <is>
          <t>taiga-back</t>
        </is>
      </c>
      <c r="B19930" t="inlineStr">
        <is>
          <t>4148f3d770213eaa80c82711c0064ed37b0f1056</t>
        </is>
      </c>
      <c r="C19930" t="inlineStr">
        <is>
          <t>2020-05-04 16:52:31+00:00</t>
        </is>
      </c>
      <c r="D19930" t="inlineStr">
        <is>
          <t>verchange</t>
        </is>
      </c>
      <c r="E19930" t="inlineStr">
        <is>
          <t>bleach</t>
        </is>
      </c>
      <c r="F19930">
        <f>=3.1.4</f>
        <v/>
      </c>
      <c r="G19930" t="inlineStr">
        <is>
          <t>bleach</t>
        </is>
      </c>
      <c r="H19930">
        <f>=3.1.1</f>
        <v/>
      </c>
    </row>
    <row r="19931">
      <c r="A19931" t="inlineStr">
        <is>
          <t>taiga-back</t>
        </is>
      </c>
      <c r="B19931" t="inlineStr">
        <is>
          <t>4148f3d770213eaa80c82711c0064ed37b0f1056</t>
        </is>
      </c>
      <c r="C19931" t="inlineStr">
        <is>
          <t>2020-05-04 16:52:31+00:00</t>
        </is>
      </c>
      <c r="D19931" t="inlineStr">
        <is>
          <t>verchange</t>
        </is>
      </c>
      <c r="E19931" t="inlineStr">
        <is>
          <t>jinja2</t>
        </is>
      </c>
      <c r="F19931">
        <f>=2.11.2</f>
        <v/>
      </c>
      <c r="G19931" t="inlineStr">
        <is>
          <t>jinja2</t>
        </is>
      </c>
      <c r="H19931">
        <f>=2.11.1</f>
        <v/>
      </c>
    </row>
    <row r="19932">
      <c r="A19932" t="inlineStr">
        <is>
          <t>taiga-back</t>
        </is>
      </c>
      <c r="B19932" t="inlineStr">
        <is>
          <t>4148f3d770213eaa80c82711c0064ed37b0f1056</t>
        </is>
      </c>
      <c r="C19932" t="inlineStr">
        <is>
          <t>2020-05-04 16:52:31+00:00</t>
        </is>
      </c>
      <c r="D19932" t="inlineStr">
        <is>
          <t>verchange</t>
        </is>
      </c>
      <c r="E19932" t="inlineStr">
        <is>
          <t>importlib-metadata</t>
        </is>
      </c>
      <c r="F19932">
        <f>=1.6.0</f>
        <v/>
      </c>
      <c r="G19932" t="inlineStr">
        <is>
          <t>importlib-metadata</t>
        </is>
      </c>
      <c r="H19932">
        <f>=1.5.0</f>
        <v/>
      </c>
    </row>
    <row r="19933">
      <c r="A19933" t="inlineStr">
        <is>
          <t>taiga-back</t>
        </is>
      </c>
      <c r="B19933" t="inlineStr">
        <is>
          <t>4148f3d770213eaa80c82711c0064ed37b0f1056</t>
        </is>
      </c>
      <c r="C19933" t="inlineStr">
        <is>
          <t>2020-05-04 16:52:31+00:00</t>
        </is>
      </c>
      <c r="D19933" t="inlineStr">
        <is>
          <t>verchange</t>
        </is>
      </c>
      <c r="E19933" t="inlineStr">
        <is>
          <t>certifi</t>
        </is>
      </c>
      <c r="F19933">
        <f>=2020.4.5.1</f>
        <v/>
      </c>
      <c r="G19933" t="inlineStr">
        <is>
          <t>certifi</t>
        </is>
      </c>
      <c r="H19933">
        <f>=2019.11.28</f>
        <v/>
      </c>
    </row>
    <row r="19934">
      <c r="A19934" t="inlineStr">
        <is>
          <t>taiga-back</t>
        </is>
      </c>
      <c r="B19934" t="inlineStr">
        <is>
          <t>2db4796a8275a62297c83cbd97692c0104edeb52</t>
        </is>
      </c>
      <c r="C19934" t="inlineStr">
        <is>
          <t>2020-06-08 14:39:38+00:00</t>
        </is>
      </c>
      <c r="D19934" t="inlineStr">
        <is>
          <t>verchange</t>
        </is>
      </c>
      <c r="E19934" t="inlineStr">
        <is>
          <t>packbits</t>
        </is>
      </c>
      <c r="F19934">
        <f>=0.6</f>
        <v/>
      </c>
      <c r="G19934" t="inlineStr">
        <is>
          <t>packbits</t>
        </is>
      </c>
      <c r="H19934">
        <f>=0.6</f>
        <v/>
      </c>
    </row>
    <row r="19935">
      <c r="A19935" t="inlineStr">
        <is>
          <t>taiga-back</t>
        </is>
      </c>
      <c r="B19935" t="inlineStr">
        <is>
          <t>2db4796a8275a62297c83cbd97692c0104edeb52</t>
        </is>
      </c>
      <c r="C19935" t="inlineStr">
        <is>
          <t>2020-06-08 14:39:38+00:00</t>
        </is>
      </c>
      <c r="D19935" t="inlineStr">
        <is>
          <t>verchange</t>
        </is>
      </c>
      <c r="E19935" t="inlineStr">
        <is>
          <t>kombu</t>
        </is>
      </c>
      <c r="F19935">
        <f>=4.6.8</f>
        <v/>
      </c>
      <c r="G19935" t="inlineStr">
        <is>
          <t>kombu</t>
        </is>
      </c>
      <c r="H19935">
        <f>=4.6.8</f>
        <v/>
      </c>
    </row>
    <row r="19936">
      <c r="A19936" t="inlineStr">
        <is>
          <t>taiga-back</t>
        </is>
      </c>
      <c r="B19936" t="inlineStr">
        <is>
          <t>2db4796a8275a62297c83cbd97692c0104edeb52</t>
        </is>
      </c>
      <c r="C19936" t="inlineStr">
        <is>
          <t>2020-06-08 14:39:38+00:00</t>
        </is>
      </c>
      <c r="D19936" t="inlineStr">
        <is>
          <t>verchange</t>
        </is>
      </c>
      <c r="E19936" t="inlineStr">
        <is>
          <t>django-ipware</t>
        </is>
      </c>
      <c r="F19936">
        <f>=1.1.6</f>
        <v/>
      </c>
      <c r="G19936" t="inlineStr">
        <is>
          <t>django-ipware</t>
        </is>
      </c>
      <c r="H19936">
        <f>=1.1.6</f>
        <v/>
      </c>
    </row>
    <row r="19937">
      <c r="A19937" t="inlineStr">
        <is>
          <t>taiga-back</t>
        </is>
      </c>
      <c r="B19937" t="inlineStr">
        <is>
          <t>2db4796a8275a62297c83cbd97692c0104edeb52</t>
        </is>
      </c>
      <c r="C19937" t="inlineStr">
        <is>
          <t>2020-06-08 14:39:38+00:00</t>
        </is>
      </c>
      <c r="D19937" t="inlineStr">
        <is>
          <t>verchange</t>
        </is>
      </c>
      <c r="E19937" t="inlineStr">
        <is>
          <t>cffi</t>
        </is>
      </c>
      <c r="F19937">
        <f>=1.14.0</f>
        <v/>
      </c>
      <c r="G19937" t="inlineStr">
        <is>
          <t>cffi</t>
        </is>
      </c>
      <c r="H19937">
        <f>=1.14.0</f>
        <v/>
      </c>
    </row>
    <row r="19938">
      <c r="A19938" t="inlineStr">
        <is>
          <t>taiga-back</t>
        </is>
      </c>
      <c r="B19938" t="inlineStr">
        <is>
          <t>2db4796a8275a62297c83cbd97692c0104edeb52</t>
        </is>
      </c>
      <c r="C19938" t="inlineStr">
        <is>
          <t>2020-06-08 14:39:38+00:00</t>
        </is>
      </c>
      <c r="D19938" t="inlineStr">
        <is>
          <t>verchange</t>
        </is>
      </c>
      <c r="E19938" t="inlineStr">
        <is>
          <t>django-sampledatahelper</t>
        </is>
      </c>
      <c r="F19938">
        <f>=0.4.1</f>
        <v/>
      </c>
      <c r="G19938" t="inlineStr">
        <is>
          <t>django-sampledatahelper</t>
        </is>
      </c>
      <c r="H19938">
        <f>=0.4.1</f>
        <v/>
      </c>
    </row>
    <row r="19939">
      <c r="A19939" t="inlineStr">
        <is>
          <t>taiga-back</t>
        </is>
      </c>
      <c r="B19939" t="inlineStr">
        <is>
          <t>2db4796a8275a62297c83cbd97692c0104edeb52</t>
        </is>
      </c>
      <c r="C19939" t="inlineStr">
        <is>
          <t>2020-06-08 14:39:38+00:00</t>
        </is>
      </c>
      <c r="D19939" t="inlineStr">
        <is>
          <t>verchange</t>
        </is>
      </c>
      <c r="E19939" t="inlineStr">
        <is>
          <t>psd-tools</t>
        </is>
      </c>
      <c r="F19939">
        <f>=1.8.27</f>
        <v/>
      </c>
      <c r="G19939" t="inlineStr">
        <is>
          <t>psd-tools</t>
        </is>
      </c>
      <c r="H19939">
        <f>=1.8.27</f>
        <v/>
      </c>
    </row>
    <row r="19940">
      <c r="A19940" t="inlineStr">
        <is>
          <t>taiga-back</t>
        </is>
      </c>
      <c r="B19940" t="inlineStr">
        <is>
          <t>2db4796a8275a62297c83cbd97692c0104edeb52</t>
        </is>
      </c>
      <c r="C19940" t="inlineStr">
        <is>
          <t>2020-06-08 14:39:38+00:00</t>
        </is>
      </c>
      <c r="D19940" t="inlineStr">
        <is>
          <t>verchange</t>
        </is>
      </c>
      <c r="E19940" t="inlineStr">
        <is>
          <t>django-sr</t>
        </is>
      </c>
      <c r="F19940">
        <f>=0.0.4</f>
        <v/>
      </c>
      <c r="G19940" t="inlineStr">
        <is>
          <t>django-sr</t>
        </is>
      </c>
      <c r="H19940">
        <f>=0.0.4</f>
        <v/>
      </c>
    </row>
    <row r="19941">
      <c r="A19941" t="inlineStr">
        <is>
          <t>taiga-back</t>
        </is>
      </c>
      <c r="B19941" t="inlineStr">
        <is>
          <t>2db4796a8275a62297c83cbd97692c0104edeb52</t>
        </is>
      </c>
      <c r="C19941" t="inlineStr">
        <is>
          <t>2020-06-08 14:39:38+00:00</t>
        </is>
      </c>
      <c r="D19941" t="inlineStr">
        <is>
          <t>verchange</t>
        </is>
      </c>
      <c r="E19941" t="inlineStr">
        <is>
          <t>fn</t>
        </is>
      </c>
      <c r="F19941">
        <f>=0.4.3</f>
        <v/>
      </c>
      <c r="G19941" t="inlineStr">
        <is>
          <t>fn</t>
        </is>
      </c>
      <c r="H19941">
        <f>=0.4.3</f>
        <v/>
      </c>
    </row>
    <row r="19942">
      <c r="A19942" t="inlineStr">
        <is>
          <t>taiga-back</t>
        </is>
      </c>
      <c r="B19942" t="inlineStr">
        <is>
          <t>2db4796a8275a62297c83cbd97692c0104edeb52</t>
        </is>
      </c>
      <c r="C19942" t="inlineStr">
        <is>
          <t>2020-06-08 14:39:38+00:00</t>
        </is>
      </c>
      <c r="D19942" t="inlineStr">
        <is>
          <t>verchange</t>
        </is>
      </c>
      <c r="E19942" t="inlineStr">
        <is>
          <t>psycopg2-binary</t>
        </is>
      </c>
      <c r="F19942">
        <f>=2.7.5</f>
        <v/>
      </c>
      <c r="G19942" t="inlineStr">
        <is>
          <t>psycopg2-binary</t>
        </is>
      </c>
      <c r="H19942">
        <f>=2.7.5</f>
        <v/>
      </c>
    </row>
    <row r="19943">
      <c r="A19943" t="inlineStr">
        <is>
          <t>taiga-back</t>
        </is>
      </c>
      <c r="B19943" t="inlineStr">
        <is>
          <t>2db4796a8275a62297c83cbd97692c0104edeb52</t>
        </is>
      </c>
      <c r="C19943" t="inlineStr">
        <is>
          <t>2020-06-08 14:39:38+00:00</t>
        </is>
      </c>
      <c r="D19943" t="inlineStr">
        <is>
          <t>verchange</t>
        </is>
      </c>
      <c r="E19943" t="inlineStr">
        <is>
          <t>requests</t>
        </is>
      </c>
      <c r="F19943">
        <f>=2.21.0</f>
        <v/>
      </c>
      <c r="G19943" t="inlineStr">
        <is>
          <t>requests</t>
        </is>
      </c>
      <c r="H19943">
        <f>=2.21.0</f>
        <v/>
      </c>
    </row>
    <row r="19944">
      <c r="A19944" t="inlineStr">
        <is>
          <t>taiga-back</t>
        </is>
      </c>
      <c r="B19944" t="inlineStr">
        <is>
          <t>2db4796a8275a62297c83cbd97692c0104edeb52</t>
        </is>
      </c>
      <c r="C19944" t="inlineStr">
        <is>
          <t>2020-06-08 14:39:38+00:00</t>
        </is>
      </c>
      <c r="D19944" t="inlineStr">
        <is>
          <t>verchange</t>
        </is>
      </c>
      <c r="E19944" t="inlineStr">
        <is>
          <t>pycparser</t>
        </is>
      </c>
      <c r="F19944">
        <f>=2.20</f>
        <v/>
      </c>
      <c r="G19944" t="inlineStr">
        <is>
          <t>pycparser</t>
        </is>
      </c>
      <c r="H19944">
        <f>=2.20</f>
        <v/>
      </c>
    </row>
    <row r="19945">
      <c r="A19945" t="inlineStr">
        <is>
          <t>taiga-back</t>
        </is>
      </c>
      <c r="B19945" t="inlineStr">
        <is>
          <t>2db4796a8275a62297c83cbd97692c0104edeb52</t>
        </is>
      </c>
      <c r="C19945" t="inlineStr">
        <is>
          <t>2020-06-08 14:39:38+00:00</t>
        </is>
      </c>
      <c r="D19945" t="inlineStr">
        <is>
          <t>verchange</t>
        </is>
      </c>
      <c r="E19945" t="inlineStr">
        <is>
          <t>redis</t>
        </is>
      </c>
      <c r="F19945">
        <f>=2.10.5</f>
        <v/>
      </c>
      <c r="G19945" t="inlineStr">
        <is>
          <t>redis</t>
        </is>
      </c>
      <c r="H19945">
        <f>=2.10.5</f>
        <v/>
      </c>
    </row>
    <row r="19946">
      <c r="A19946" t="inlineStr">
        <is>
          <t>taiga-back</t>
        </is>
      </c>
      <c r="B19946" t="inlineStr">
        <is>
          <t>2db4796a8275a62297c83cbd97692c0104edeb52</t>
        </is>
      </c>
      <c r="C19946" t="inlineStr">
        <is>
          <t>2020-06-08 14:39:38+00:00</t>
        </is>
      </c>
      <c r="D19946" t="inlineStr">
        <is>
          <t>verchange</t>
        </is>
      </c>
      <c r="E19946" t="inlineStr">
        <is>
          <t>docopt</t>
        </is>
      </c>
      <c r="F19946">
        <f>=0.6.2</f>
        <v/>
      </c>
      <c r="G19946" t="inlineStr">
        <is>
          <t>docopt</t>
        </is>
      </c>
      <c r="H19946">
        <f>=0.6.2</f>
        <v/>
      </c>
    </row>
    <row r="19947">
      <c r="A19947" t="inlineStr">
        <is>
          <t>taiga-back</t>
        </is>
      </c>
      <c r="B19947" t="inlineStr">
        <is>
          <t>2db4796a8275a62297c83cbd97692c0104edeb52</t>
        </is>
      </c>
      <c r="C19947" t="inlineStr">
        <is>
          <t>2020-06-08 14:39:38+00:00</t>
        </is>
      </c>
      <c r="D19947" t="inlineStr">
        <is>
          <t>verchange</t>
        </is>
      </c>
      <c r="E19947" t="inlineStr">
        <is>
          <t>diff-match-patch</t>
        </is>
      </c>
      <c r="F19947">
        <f>=20121119</f>
        <v/>
      </c>
      <c r="G19947" t="inlineStr">
        <is>
          <t>diff-match-patch</t>
        </is>
      </c>
      <c r="H19947">
        <f>=20121119</f>
        <v/>
      </c>
    </row>
    <row r="19948">
      <c r="A19948" t="inlineStr">
        <is>
          <t>taiga-back</t>
        </is>
      </c>
      <c r="B19948" t="inlineStr">
        <is>
          <t>2db4796a8275a62297c83cbd97692c0104edeb52</t>
        </is>
      </c>
      <c r="C19948" t="inlineStr">
        <is>
          <t>2020-06-08 14:39:38+00:00</t>
        </is>
      </c>
      <c r="D19948" t="inlineStr">
        <is>
          <t>verchange</t>
        </is>
      </c>
      <c r="E19948" t="inlineStr">
        <is>
          <t>oauthlib</t>
        </is>
      </c>
      <c r="F19948">
        <f>=3.1.0</f>
        <v/>
      </c>
      <c r="G19948" t="inlineStr">
        <is>
          <t>oauthlib</t>
        </is>
      </c>
      <c r="H19948">
        <f>=3.1.0</f>
        <v/>
      </c>
    </row>
    <row r="19949">
      <c r="A19949" t="inlineStr">
        <is>
          <t>taiga-back</t>
        </is>
      </c>
      <c r="B19949" t="inlineStr">
        <is>
          <t>2db4796a8275a62297c83cbd97692c0104edeb52</t>
        </is>
      </c>
      <c r="C19949" t="inlineStr">
        <is>
          <t>2020-06-08 14:39:38+00:00</t>
        </is>
      </c>
      <c r="D19949" t="inlineStr">
        <is>
          <t>verchange</t>
        </is>
      </c>
      <c r="E19949" t="inlineStr">
        <is>
          <t>django-sites</t>
        </is>
      </c>
      <c r="F19949">
        <f>=0.9</f>
        <v/>
      </c>
      <c r="G19949" t="inlineStr">
        <is>
          <t>django-sites</t>
        </is>
      </c>
      <c r="H19949">
        <f>=0.9</f>
        <v/>
      </c>
    </row>
    <row r="19950">
      <c r="A19950" t="inlineStr">
        <is>
          <t>taiga-back</t>
        </is>
      </c>
      <c r="B19950" t="inlineStr">
        <is>
          <t>2db4796a8275a62297c83cbd97692c0104edeb52</t>
        </is>
      </c>
      <c r="C19950" t="inlineStr">
        <is>
          <t>2020-06-08 14:39:38+00:00</t>
        </is>
      </c>
      <c r="D19950" t="inlineStr">
        <is>
          <t>verchange</t>
        </is>
      </c>
      <c r="E19950" t="inlineStr">
        <is>
          <t>six</t>
        </is>
      </c>
      <c r="F19950">
        <f>=1.15.0</f>
        <v/>
      </c>
      <c r="G19950" t="inlineStr">
        <is>
          <t>six</t>
        </is>
      </c>
      <c r="H19950">
        <f>=1.14.0</f>
        <v/>
      </c>
    </row>
    <row r="19951">
      <c r="A19951" t="inlineStr">
        <is>
          <t>taiga-back</t>
        </is>
      </c>
      <c r="B19951" t="inlineStr">
        <is>
          <t>2db4796a8275a62297c83cbd97692c0104edeb52</t>
        </is>
      </c>
      <c r="C19951" t="inlineStr">
        <is>
          <t>2020-06-08 14:39:38+00:00</t>
        </is>
      </c>
      <c r="D19951" t="inlineStr">
        <is>
          <t>verchange</t>
        </is>
      </c>
      <c r="E19951" t="inlineStr">
        <is>
          <t>requests-oauthlib</t>
        </is>
      </c>
      <c r="F19951">
        <f>=0.8.0</f>
        <v/>
      </c>
      <c r="G19951" t="inlineStr">
        <is>
          <t>requests-oauthlib</t>
        </is>
      </c>
      <c r="H19951">
        <f>=0.8.0</f>
        <v/>
      </c>
    </row>
    <row r="19952">
      <c r="A19952" t="inlineStr">
        <is>
          <t>taiga-back</t>
        </is>
      </c>
      <c r="B19952" t="inlineStr">
        <is>
          <t>2db4796a8275a62297c83cbd97692c0104edeb52</t>
        </is>
      </c>
      <c r="C19952" t="inlineStr">
        <is>
          <t>2020-06-08 14:39:38+00:00</t>
        </is>
      </c>
      <c r="D19952" t="inlineStr">
        <is>
          <t>verchange</t>
        </is>
      </c>
      <c r="E19952" t="inlineStr">
        <is>
          <t>django</t>
        </is>
      </c>
      <c r="F19952">
        <f>=1.11.29</f>
        <v/>
      </c>
      <c r="G19952" t="inlineStr">
        <is>
          <t>django</t>
        </is>
      </c>
      <c r="H19952">
        <f>=1.11.29</f>
        <v/>
      </c>
    </row>
    <row r="19953">
      <c r="A19953" t="inlineStr">
        <is>
          <t>taiga-back</t>
        </is>
      </c>
      <c r="B19953" t="inlineStr">
        <is>
          <t>2db4796a8275a62297c83cbd97692c0104edeb52</t>
        </is>
      </c>
      <c r="C19953" t="inlineStr">
        <is>
          <t>2020-06-08 14:39:38+00:00</t>
        </is>
      </c>
      <c r="D19953" t="inlineStr">
        <is>
          <t>verchange</t>
        </is>
      </c>
      <c r="E19953" t="inlineStr">
        <is>
          <t>markupsafe</t>
        </is>
      </c>
      <c r="F19953">
        <f>=1.1.1</f>
        <v/>
      </c>
      <c r="G19953" t="inlineStr">
        <is>
          <t>markupsafe</t>
        </is>
      </c>
      <c r="H19953">
        <f>=1.1.1</f>
        <v/>
      </c>
    </row>
    <row r="19954">
      <c r="A19954" t="inlineStr">
        <is>
          <t>taiga-back</t>
        </is>
      </c>
      <c r="B19954" t="inlineStr">
        <is>
          <t>2db4796a8275a62297c83cbd97692c0104edeb52</t>
        </is>
      </c>
      <c r="C19954" t="inlineStr">
        <is>
          <t>2020-06-08 14:39:38+00:00</t>
        </is>
      </c>
      <c r="D19954" t="inlineStr">
        <is>
          <t>verchange</t>
        </is>
      </c>
      <c r="E19954" t="inlineStr">
        <is>
          <t>bleach</t>
        </is>
      </c>
      <c r="F19954">
        <f>=3.1.5</f>
        <v/>
      </c>
      <c r="G19954" t="inlineStr">
        <is>
          <t>bleach</t>
        </is>
      </c>
      <c r="H19954">
        <f>=3.1.4</f>
        <v/>
      </c>
    </row>
    <row r="19955">
      <c r="A19955" t="inlineStr">
        <is>
          <t>taiga-back</t>
        </is>
      </c>
      <c r="B19955" t="inlineStr">
        <is>
          <t>2db4796a8275a62297c83cbd97692c0104edeb52</t>
        </is>
      </c>
      <c r="C19955" t="inlineStr">
        <is>
          <t>2020-06-08 14:39:38+00:00</t>
        </is>
      </c>
      <c r="D19955" t="inlineStr">
        <is>
          <t>verchange</t>
        </is>
      </c>
      <c r="E19955" t="inlineStr">
        <is>
          <t>python-magic</t>
        </is>
      </c>
      <c r="F19955">
        <f>=0.4.15</f>
        <v/>
      </c>
      <c r="G19955" t="inlineStr">
        <is>
          <t>python-magic</t>
        </is>
      </c>
      <c r="H19955">
        <f>=0.4.15</f>
        <v/>
      </c>
    </row>
    <row r="19956">
      <c r="A19956" t="inlineStr">
        <is>
          <t>taiga-back</t>
        </is>
      </c>
      <c r="B19956" t="inlineStr">
        <is>
          <t>2db4796a8275a62297c83cbd97692c0104edeb52</t>
        </is>
      </c>
      <c r="C19956" t="inlineStr">
        <is>
          <t>2020-06-08 14:39:38+00:00</t>
        </is>
      </c>
      <c r="D19956" t="inlineStr">
        <is>
          <t>verchange</t>
        </is>
      </c>
      <c r="E19956" t="inlineStr">
        <is>
          <t>asana</t>
        </is>
      </c>
      <c r="F19956">
        <f>=0.6.7</f>
        <v/>
      </c>
      <c r="G19956" t="inlineStr">
        <is>
          <t>asana</t>
        </is>
      </c>
      <c r="H19956">
        <f>=0.6.7</f>
        <v/>
      </c>
    </row>
    <row r="19957">
      <c r="A19957" t="inlineStr">
        <is>
          <t>taiga-back</t>
        </is>
      </c>
      <c r="B19957" t="inlineStr">
        <is>
          <t>2db4796a8275a62297c83cbd97692c0104edeb52</t>
        </is>
      </c>
      <c r="C19957" t="inlineStr">
        <is>
          <t>2020-06-08 14:39:38+00:00</t>
        </is>
      </c>
      <c r="D19957" t="inlineStr">
        <is>
          <t>verchange</t>
        </is>
      </c>
      <c r="E19957" t="inlineStr">
        <is>
          <t>cairocffi</t>
        </is>
      </c>
      <c r="F19957">
        <f>=1.1.0</f>
        <v/>
      </c>
      <c r="G19957" t="inlineStr">
        <is>
          <t>cairocffi</t>
        </is>
      </c>
      <c r="H19957">
        <f>=1.1.0</f>
        <v/>
      </c>
    </row>
    <row r="19958">
      <c r="A19958" t="inlineStr">
        <is>
          <t>taiga-back</t>
        </is>
      </c>
      <c r="B19958" t="inlineStr">
        <is>
          <t>2db4796a8275a62297c83cbd97692c0104edeb52</t>
        </is>
      </c>
      <c r="C19958" t="inlineStr">
        <is>
          <t>2020-06-08 14:39:38+00:00</t>
        </is>
      </c>
      <c r="D19958" t="inlineStr">
        <is>
          <t>verchange</t>
        </is>
      </c>
      <c r="E19958" t="inlineStr">
        <is>
          <t>chardet</t>
        </is>
      </c>
      <c r="F19958">
        <f>=3.0.4</f>
        <v/>
      </c>
      <c r="G19958" t="inlineStr">
        <is>
          <t>chardet</t>
        </is>
      </c>
      <c r="H19958">
        <f>=3.0.4</f>
        <v/>
      </c>
    </row>
    <row r="19959">
      <c r="A19959" t="inlineStr">
        <is>
          <t>taiga-back</t>
        </is>
      </c>
      <c r="B19959" t="inlineStr">
        <is>
          <t>2db4796a8275a62297c83cbd97692c0104edeb52</t>
        </is>
      </c>
      <c r="C19959" t="inlineStr">
        <is>
          <t>2020-06-08 14:39:38+00:00</t>
        </is>
      </c>
      <c r="D19959" t="inlineStr">
        <is>
          <t>verchange</t>
        </is>
      </c>
      <c r="E19959" t="inlineStr">
        <is>
          <t>django-pglocks</t>
        </is>
      </c>
      <c r="F19959">
        <f>=1.0.2</f>
        <v/>
      </c>
      <c r="G19959" t="inlineStr">
        <is>
          <t>django-pglocks</t>
        </is>
      </c>
      <c r="H19959">
        <f>=1.0.2</f>
        <v/>
      </c>
    </row>
    <row r="19960">
      <c r="A19960" t="inlineStr">
        <is>
          <t>taiga-back</t>
        </is>
      </c>
      <c r="B19960" t="inlineStr">
        <is>
          <t>2db4796a8275a62297c83cbd97692c0104edeb52</t>
        </is>
      </c>
      <c r="C19960" t="inlineStr">
        <is>
          <t>2020-06-08 14:39:38+00:00</t>
        </is>
      </c>
      <c r="D19960" t="inlineStr">
        <is>
          <t>verchange</t>
        </is>
      </c>
      <c r="E19960" t="inlineStr">
        <is>
          <t>celery</t>
        </is>
      </c>
      <c r="F19960">
        <f>=4.3.0</f>
        <v/>
      </c>
      <c r="G19960" t="inlineStr">
        <is>
          <t>celery</t>
        </is>
      </c>
      <c r="H19960">
        <f>=4.3.0</f>
        <v/>
      </c>
    </row>
    <row r="19961">
      <c r="A19961" t="inlineStr">
        <is>
          <t>taiga-back</t>
        </is>
      </c>
      <c r="B19961" t="inlineStr">
        <is>
          <t>2db4796a8275a62297c83cbd97692c0104edeb52</t>
        </is>
      </c>
      <c r="C19961" t="inlineStr">
        <is>
          <t>2020-06-08 14:39:38+00:00</t>
        </is>
      </c>
      <c r="D19961" t="inlineStr">
        <is>
          <t>verchange</t>
        </is>
      </c>
      <c r="E19961" t="inlineStr">
        <is>
          <t>idna</t>
        </is>
      </c>
      <c r="F19961">
        <f>=2.8</f>
        <v/>
      </c>
      <c r="G19961" t="inlineStr">
        <is>
          <t>idna</t>
        </is>
      </c>
      <c r="H19961">
        <f>=2.8</f>
        <v/>
      </c>
    </row>
    <row r="19962">
      <c r="A19962" t="inlineStr">
        <is>
          <t>taiga-back</t>
        </is>
      </c>
      <c r="B19962" t="inlineStr">
        <is>
          <t>2db4796a8275a62297c83cbd97692c0104edeb52</t>
        </is>
      </c>
      <c r="C19962" t="inlineStr">
        <is>
          <t>2020-06-08 14:39:38+00:00</t>
        </is>
      </c>
      <c r="D19962" t="inlineStr">
        <is>
          <t>verchange</t>
        </is>
      </c>
      <c r="E19962" t="inlineStr">
        <is>
          <t>markdown</t>
        </is>
      </c>
      <c r="F19962">
        <f>=3.1.1</f>
        <v/>
      </c>
      <c r="G19962" t="inlineStr">
        <is>
          <t>markdown</t>
        </is>
      </c>
      <c r="H19962">
        <f>=3.1.1</f>
        <v/>
      </c>
    </row>
    <row r="19963">
      <c r="A19963" t="inlineStr">
        <is>
          <t>taiga-back</t>
        </is>
      </c>
      <c r="B19963" t="inlineStr">
        <is>
          <t>2db4796a8275a62297c83cbd97692c0104edeb52</t>
        </is>
      </c>
      <c r="C19963" t="inlineStr">
        <is>
          <t>2020-06-08 14:39:38+00:00</t>
        </is>
      </c>
      <c r="D19963" t="inlineStr">
        <is>
          <t>verchange</t>
        </is>
      </c>
      <c r="E19963" t="inlineStr">
        <is>
          <t>cryptography</t>
        </is>
      </c>
      <c r="F19963">
        <f>=2.3.1</f>
        <v/>
      </c>
      <c r="G19963" t="inlineStr">
        <is>
          <t>cryptography</t>
        </is>
      </c>
      <c r="H19963">
        <f>=2.3.1</f>
        <v/>
      </c>
    </row>
    <row r="19964">
      <c r="A19964" t="inlineStr">
        <is>
          <t>taiga-back</t>
        </is>
      </c>
      <c r="B19964" t="inlineStr">
        <is>
          <t>2db4796a8275a62297c83cbd97692c0104edeb52</t>
        </is>
      </c>
      <c r="C19964" t="inlineStr">
        <is>
          <t>2020-06-08 14:39:38+00:00</t>
        </is>
      </c>
      <c r="D19964" t="inlineStr">
        <is>
          <t>verchange</t>
        </is>
      </c>
      <c r="E19964" t="inlineStr">
        <is>
          <t>asn1crypto</t>
        </is>
      </c>
      <c r="F19964">
        <f>=1.3.0</f>
        <v/>
      </c>
      <c r="G19964" t="inlineStr">
        <is>
          <t>asn1crypto</t>
        </is>
      </c>
      <c r="H19964">
        <f>=1.3.0</f>
        <v/>
      </c>
    </row>
    <row r="19965">
      <c r="A19965" t="inlineStr">
        <is>
          <t>taiga-back</t>
        </is>
      </c>
      <c r="B19965" t="inlineStr">
        <is>
          <t>2db4796a8275a62297c83cbd97692c0104edeb52</t>
        </is>
      </c>
      <c r="C19965" t="inlineStr">
        <is>
          <t>2020-06-08 14:39:38+00:00</t>
        </is>
      </c>
      <c r="D19965" t="inlineStr">
        <is>
          <t>verchange</t>
        </is>
      </c>
      <c r="E19965" t="inlineStr">
        <is>
          <t>sampledata</t>
        </is>
      </c>
      <c r="F19965">
        <f>=0.3.7</f>
        <v/>
      </c>
      <c r="G19965" t="inlineStr">
        <is>
          <t>sampledata</t>
        </is>
      </c>
      <c r="H19965">
        <f>=0.3.7</f>
        <v/>
      </c>
    </row>
    <row r="19966">
      <c r="A19966" t="inlineStr">
        <is>
          <t>taiga-back</t>
        </is>
      </c>
      <c r="B19966" t="inlineStr">
        <is>
          <t>2db4796a8275a62297c83cbd97692c0104edeb52</t>
        </is>
      </c>
      <c r="C19966" t="inlineStr">
        <is>
          <t>2020-06-08 14:39:38+00:00</t>
        </is>
      </c>
      <c r="D19966" t="inlineStr">
        <is>
          <t>verchange</t>
        </is>
      </c>
      <c r="E19966" t="inlineStr">
        <is>
          <t>easy-thumbnails</t>
        </is>
      </c>
      <c r="F19966">
        <f>=2.7.0</f>
        <v/>
      </c>
      <c r="G19966" t="inlineStr">
        <is>
          <t>easy-thumbnails</t>
        </is>
      </c>
      <c r="H19966">
        <f>=2.4.1</f>
        <v/>
      </c>
    </row>
    <row r="19967">
      <c r="A19967" t="inlineStr">
        <is>
          <t>taiga-back</t>
        </is>
      </c>
      <c r="B19967" t="inlineStr">
        <is>
          <t>2db4796a8275a62297c83cbd97692c0104edeb52</t>
        </is>
      </c>
      <c r="C19967" t="inlineStr">
        <is>
          <t>2020-06-08 14:39:38+00:00</t>
        </is>
      </c>
      <c r="D19967" t="inlineStr">
        <is>
          <t>verchange</t>
        </is>
      </c>
      <c r="E19967" t="inlineStr">
        <is>
          <t>html5lib</t>
        </is>
      </c>
      <c r="F19967">
        <f>=1.0.1</f>
        <v/>
      </c>
      <c r="G19967" t="inlineStr">
        <is>
          <t>html5lib</t>
        </is>
      </c>
      <c r="H19967">
        <f>=1.0.1</f>
        <v/>
      </c>
    </row>
    <row r="19968">
      <c r="A19968" t="inlineStr">
        <is>
          <t>taiga-back</t>
        </is>
      </c>
      <c r="B19968" t="inlineStr">
        <is>
          <t>2db4796a8275a62297c83cbd97692c0104edeb52</t>
        </is>
      </c>
      <c r="C19968" t="inlineStr">
        <is>
          <t>2020-06-08 14:39:38+00:00</t>
        </is>
      </c>
      <c r="D19968" t="inlineStr">
        <is>
          <t>verchange</t>
        </is>
      </c>
      <c r="E19968" t="inlineStr">
        <is>
          <t>pytz</t>
        </is>
      </c>
      <c r="F19968">
        <f>=2020.1</f>
        <v/>
      </c>
      <c r="G19968" t="inlineStr">
        <is>
          <t>pytz</t>
        </is>
      </c>
      <c r="H19968">
        <f>=2019.3</f>
        <v/>
      </c>
    </row>
    <row r="19969">
      <c r="A19969" t="inlineStr">
        <is>
          <t>taiga-back</t>
        </is>
      </c>
      <c r="B19969" t="inlineStr">
        <is>
          <t>2db4796a8275a62297c83cbd97692c0104edeb52</t>
        </is>
      </c>
      <c r="C19969" t="inlineStr">
        <is>
          <t>2020-06-08 14:39:38+00:00</t>
        </is>
      </c>
      <c r="D19969" t="inlineStr">
        <is>
          <t>verchange</t>
        </is>
      </c>
      <c r="E19969" t="inlineStr">
        <is>
          <t>urllib3</t>
        </is>
      </c>
      <c r="F19969">
        <f>=1.24.3</f>
        <v/>
      </c>
      <c r="G19969" t="inlineStr">
        <is>
          <t>urllib3</t>
        </is>
      </c>
      <c r="H19969">
        <f>=1.24.3</f>
        <v/>
      </c>
    </row>
    <row r="19970">
      <c r="A19970" t="inlineStr">
        <is>
          <t>taiga-back</t>
        </is>
      </c>
      <c r="B19970" t="inlineStr">
        <is>
          <t>2db4796a8275a62297c83cbd97692c0104edeb52</t>
        </is>
      </c>
      <c r="C19970" t="inlineStr">
        <is>
          <t>2020-06-08 14:39:38+00:00</t>
        </is>
      </c>
      <c r="D19970" t="inlineStr">
        <is>
          <t>verchange</t>
        </is>
      </c>
      <c r="E19970" t="inlineStr">
        <is>
          <t>premailer</t>
        </is>
      </c>
      <c r="F19970">
        <f>=3.0.1</f>
        <v/>
      </c>
      <c r="G19970" t="inlineStr">
        <is>
          <t>premailer</t>
        </is>
      </c>
      <c r="H19970">
        <f>=3.0.1</f>
        <v/>
      </c>
    </row>
    <row r="19971">
      <c r="A19971" t="inlineStr">
        <is>
          <t>taiga-back</t>
        </is>
      </c>
      <c r="B19971" t="inlineStr">
        <is>
          <t>2db4796a8275a62297c83cbd97692c0104edeb52</t>
        </is>
      </c>
      <c r="C19971" t="inlineStr">
        <is>
          <t>2020-06-08 14:39:38+00:00</t>
        </is>
      </c>
      <c r="D19971" t="inlineStr">
        <is>
          <t>verchange</t>
        </is>
      </c>
      <c r="E19971" t="inlineStr">
        <is>
          <t>zipp</t>
        </is>
      </c>
      <c r="F19971">
        <f>=1.2.0</f>
        <v/>
      </c>
      <c r="G19971" t="inlineStr">
        <is>
          <t>zipp</t>
        </is>
      </c>
      <c r="H19971">
        <f>=1.2.0</f>
        <v/>
      </c>
    </row>
    <row r="19972">
      <c r="A19972" t="inlineStr">
        <is>
          <t>taiga-back</t>
        </is>
      </c>
      <c r="B19972" t="inlineStr">
        <is>
          <t>2db4796a8275a62297c83cbd97692c0104edeb52</t>
        </is>
      </c>
      <c r="C19972" t="inlineStr">
        <is>
          <t>2020-06-08 14:39:38+00:00</t>
        </is>
      </c>
      <c r="D19972" t="inlineStr">
        <is>
          <t>verchange</t>
        </is>
      </c>
      <c r="E19972" t="inlineStr">
        <is>
          <t>amqp</t>
        </is>
      </c>
      <c r="F19972">
        <f>=2.5.2</f>
        <v/>
      </c>
      <c r="G19972" t="inlineStr">
        <is>
          <t>amqp</t>
        </is>
      </c>
      <c r="H19972">
        <f>=2.5.2</f>
        <v/>
      </c>
    </row>
    <row r="19973">
      <c r="A19973" t="inlineStr">
        <is>
          <t>taiga-back</t>
        </is>
      </c>
      <c r="B19973" t="inlineStr">
        <is>
          <t>2db4796a8275a62297c83cbd97692c0104edeb52</t>
        </is>
      </c>
      <c r="C19973" t="inlineStr">
        <is>
          <t>2020-06-08 14:39:38+00:00</t>
        </is>
      </c>
      <c r="D19973" t="inlineStr">
        <is>
          <t>verchange</t>
        </is>
      </c>
      <c r="E19973" t="inlineStr">
        <is>
          <t>jinja2</t>
        </is>
      </c>
      <c r="F19973">
        <f>=2.11.2</f>
        <v/>
      </c>
      <c r="G19973" t="inlineStr">
        <is>
          <t>jinja2</t>
        </is>
      </c>
      <c r="H19973">
        <f>=2.11.2</f>
        <v/>
      </c>
    </row>
    <row r="19974">
      <c r="A19974" t="inlineStr">
        <is>
          <t>taiga-back</t>
        </is>
      </c>
      <c r="B19974" t="inlineStr">
        <is>
          <t>2db4796a8275a62297c83cbd97692c0104edeb52</t>
        </is>
      </c>
      <c r="C19974" t="inlineStr">
        <is>
          <t>2020-06-08 14:39:38+00:00</t>
        </is>
      </c>
      <c r="D19974" t="inlineStr">
        <is>
          <t>verchange</t>
        </is>
      </c>
      <c r="E19974" t="inlineStr">
        <is>
          <t>attrs</t>
        </is>
      </c>
      <c r="F19974">
        <f>=19.3.0</f>
        <v/>
      </c>
      <c r="G19974" t="inlineStr">
        <is>
          <t>attrs</t>
        </is>
      </c>
      <c r="H19974">
        <f>=19.3.0</f>
        <v/>
      </c>
    </row>
    <row r="19975">
      <c r="A19975" t="inlineStr">
        <is>
          <t>taiga-back</t>
        </is>
      </c>
      <c r="B19975" t="inlineStr">
        <is>
          <t>2db4796a8275a62297c83cbd97692c0104edeb52</t>
        </is>
      </c>
      <c r="C19975" t="inlineStr">
        <is>
          <t>2020-06-08 14:39:38+00:00</t>
        </is>
      </c>
      <c r="D19975" t="inlineStr">
        <is>
          <t>verchange</t>
        </is>
      </c>
      <c r="E19975" t="inlineStr">
        <is>
          <t>aggdraw</t>
        </is>
      </c>
      <c r="F19975">
        <f>=1.3.11</f>
        <v/>
      </c>
      <c r="G19975" t="inlineStr">
        <is>
          <t>aggdraw</t>
        </is>
      </c>
      <c r="H19975">
        <f>=1.3.11</f>
        <v/>
      </c>
    </row>
    <row r="19976">
      <c r="A19976" t="inlineStr">
        <is>
          <t>taiga-back</t>
        </is>
      </c>
      <c r="B19976" t="inlineStr">
        <is>
          <t>2db4796a8275a62297c83cbd97692c0104edeb52</t>
        </is>
      </c>
      <c r="C19976" t="inlineStr">
        <is>
          <t>2020-06-08 14:39:38+00:00</t>
        </is>
      </c>
      <c r="D19976" t="inlineStr">
        <is>
          <t>verchange</t>
        </is>
      </c>
      <c r="E19976" t="inlineStr">
        <is>
          <t>serpy</t>
        </is>
      </c>
      <c r="F19976">
        <f>=0.1.1</f>
        <v/>
      </c>
      <c r="G19976" t="inlineStr">
        <is>
          <t>serpy</t>
        </is>
      </c>
      <c r="H19976">
        <f>=0.1.1</f>
        <v/>
      </c>
    </row>
    <row r="19977">
      <c r="A19977" t="inlineStr">
        <is>
          <t>taiga-back</t>
        </is>
      </c>
      <c r="B19977" t="inlineStr">
        <is>
          <t>2db4796a8275a62297c83cbd97692c0104edeb52</t>
        </is>
      </c>
      <c r="C19977" t="inlineStr">
        <is>
          <t>2020-06-08 14:39:38+00:00</t>
        </is>
      </c>
      <c r="D19977" t="inlineStr">
        <is>
          <t>verchange</t>
        </is>
      </c>
      <c r="E19977" t="inlineStr">
        <is>
          <t>webencodings</t>
        </is>
      </c>
      <c r="F19977">
        <f>=0.5.1</f>
        <v/>
      </c>
      <c r="G19977" t="inlineStr">
        <is>
          <t>webencodings</t>
        </is>
      </c>
      <c r="H19977">
        <f>=0.5.1</f>
        <v/>
      </c>
    </row>
    <row r="19978">
      <c r="A19978" t="inlineStr">
        <is>
          <t>taiga-back</t>
        </is>
      </c>
      <c r="B19978" t="inlineStr">
        <is>
          <t>2db4796a8275a62297c83cbd97692c0104edeb52</t>
        </is>
      </c>
      <c r="C19978" t="inlineStr">
        <is>
          <t>2020-06-08 14:39:38+00:00</t>
        </is>
      </c>
      <c r="D19978" t="inlineStr">
        <is>
          <t>verchange</t>
        </is>
      </c>
      <c r="E19978" t="inlineStr">
        <is>
          <t>pyjwt</t>
        </is>
      </c>
      <c r="F19978">
        <f>=1.7.1</f>
        <v/>
      </c>
      <c r="G19978" t="inlineStr">
        <is>
          <t>pyjwt</t>
        </is>
      </c>
      <c r="H19978">
        <f>=1.7.1</f>
        <v/>
      </c>
    </row>
    <row r="19979">
      <c r="A19979" t="inlineStr">
        <is>
          <t>taiga-back</t>
        </is>
      </c>
      <c r="B19979" t="inlineStr">
        <is>
          <t>2db4796a8275a62297c83cbd97692c0104edeb52</t>
        </is>
      </c>
      <c r="C19979" t="inlineStr">
        <is>
          <t>2020-06-08 14:39:38+00:00</t>
        </is>
      </c>
      <c r="D19979" t="inlineStr">
        <is>
          <t>verchange</t>
        </is>
      </c>
      <c r="E19979" t="inlineStr">
        <is>
          <t>python-dateutil</t>
        </is>
      </c>
      <c r="F19979">
        <f>=2.7.5</f>
        <v/>
      </c>
      <c r="G19979" t="inlineStr">
        <is>
          <t>python-dateutil</t>
        </is>
      </c>
      <c r="H19979">
        <f>=2.7.5</f>
        <v/>
      </c>
    </row>
    <row r="19980">
      <c r="A19980" t="inlineStr">
        <is>
          <t>taiga-back</t>
        </is>
      </c>
      <c r="B19980" t="inlineStr">
        <is>
          <t>2db4796a8275a62297c83cbd97692c0104edeb52</t>
        </is>
      </c>
      <c r="C19980" t="inlineStr">
        <is>
          <t>2020-06-08 14:39:38+00:00</t>
        </is>
      </c>
      <c r="D19980" t="inlineStr">
        <is>
          <t>verchange</t>
        </is>
      </c>
      <c r="E19980" t="inlineStr">
        <is>
          <t>unidecode</t>
        </is>
      </c>
      <c r="F19980">
        <f>=0.4.20</f>
        <v/>
      </c>
      <c r="G19980" t="inlineStr">
        <is>
          <t>unidecode</t>
        </is>
      </c>
      <c r="H19980">
        <f>=0.4.20</f>
        <v/>
      </c>
    </row>
    <row r="19981">
      <c r="A19981" t="inlineStr">
        <is>
          <t>taiga-back</t>
        </is>
      </c>
      <c r="B19981" t="inlineStr">
        <is>
          <t>2db4796a8275a62297c83cbd97692c0104edeb52</t>
        </is>
      </c>
      <c r="C19981" t="inlineStr">
        <is>
          <t>2020-06-08 14:39:38+00:00</t>
        </is>
      </c>
      <c r="D19981" t="inlineStr">
        <is>
          <t>verchange</t>
        </is>
      </c>
      <c r="E19981" t="inlineStr">
        <is>
          <t>certifi</t>
        </is>
      </c>
      <c r="F19981">
        <f>=2020.4.5.1</f>
        <v/>
      </c>
      <c r="G19981" t="inlineStr">
        <is>
          <t>certifi</t>
        </is>
      </c>
      <c r="H19981">
        <f>=2020.4.5.1</f>
        <v/>
      </c>
    </row>
    <row r="19982">
      <c r="A19982" t="inlineStr">
        <is>
          <t>taiga-back</t>
        </is>
      </c>
      <c r="B19982" t="inlineStr">
        <is>
          <t>2db4796a8275a62297c83cbd97692c0104edeb52</t>
        </is>
      </c>
      <c r="C19982" t="inlineStr">
        <is>
          <t>2020-06-08 14:39:38+00:00</t>
        </is>
      </c>
      <c r="D19982" t="inlineStr">
        <is>
          <t>verchange</t>
        </is>
      </c>
      <c r="E19982" t="inlineStr">
        <is>
          <t>cairosvg</t>
        </is>
      </c>
      <c r="F19982">
        <f>=2.0.3</f>
        <v/>
      </c>
      <c r="G19982" t="inlineStr">
        <is>
          <t>cairosvg</t>
        </is>
      </c>
      <c r="H19982">
        <f>=2.0.3</f>
        <v/>
      </c>
    </row>
    <row r="19983">
      <c r="A19983" t="inlineStr">
        <is>
          <t>taiga-back</t>
        </is>
      </c>
      <c r="B19983" t="inlineStr">
        <is>
          <t>2db4796a8275a62297c83cbd97692c0104edeb52</t>
        </is>
      </c>
      <c r="C19983" t="inlineStr">
        <is>
          <t>2020-06-08 14:39:38+00:00</t>
        </is>
      </c>
      <c r="D19983" t="inlineStr">
        <is>
          <t>verchange</t>
        </is>
      </c>
      <c r="E19983" t="inlineStr">
        <is>
          <t>djmail</t>
        </is>
      </c>
      <c r="F19983">
        <f>=1.0.1</f>
        <v/>
      </c>
      <c r="G19983" t="inlineStr">
        <is>
          <t>djmail</t>
        </is>
      </c>
      <c r="H19983">
        <f>=1.0.1</f>
        <v/>
      </c>
    </row>
    <row r="19984">
      <c r="A19984" t="inlineStr">
        <is>
          <t>taiga-back</t>
        </is>
      </c>
      <c r="B19984" t="inlineStr">
        <is>
          <t>2db4796a8275a62297c83cbd97692c0104edeb52</t>
        </is>
      </c>
      <c r="C19984" t="inlineStr">
        <is>
          <t>2020-06-08 14:39:38+00:00</t>
        </is>
      </c>
      <c r="D19984" t="inlineStr">
        <is>
          <t>verchange</t>
        </is>
      </c>
      <c r="E19984" t="inlineStr">
        <is>
          <t>django-picklefield</t>
        </is>
      </c>
      <c r="F19984">
        <f>=0.3.2</f>
        <v/>
      </c>
      <c r="G19984" t="inlineStr">
        <is>
          <t>django-picklefield</t>
        </is>
      </c>
      <c r="H19984">
        <f>=0.3.2</f>
        <v/>
      </c>
    </row>
    <row r="19985">
      <c r="A19985" t="inlineStr">
        <is>
          <t>taiga-back</t>
        </is>
      </c>
      <c r="B19985" t="inlineStr">
        <is>
          <t>2db4796a8275a62297c83cbd97692c0104edeb52</t>
        </is>
      </c>
      <c r="C19985" t="inlineStr">
        <is>
          <t>2020-06-08 14:39:38+00:00</t>
        </is>
      </c>
      <c r="D19985" t="inlineStr">
        <is>
          <t>verchange</t>
        </is>
      </c>
      <c r="E19985" t="inlineStr">
        <is>
          <t>vine</t>
        </is>
      </c>
      <c r="F19985">
        <f>=1.3.0</f>
        <v/>
      </c>
      <c r="G19985" t="inlineStr">
        <is>
          <t>vine</t>
        </is>
      </c>
      <c r="H19985">
        <f>=1.3.0</f>
        <v/>
      </c>
    </row>
    <row r="19986">
      <c r="A19986" t="inlineStr">
        <is>
          <t>taiga-back</t>
        </is>
      </c>
      <c r="B19986" t="inlineStr">
        <is>
          <t>2db4796a8275a62297c83cbd97692c0104edeb52</t>
        </is>
      </c>
      <c r="C19986" t="inlineStr">
        <is>
          <t>2020-06-08 14:39:38+00:00</t>
        </is>
      </c>
      <c r="D19986" t="inlineStr">
        <is>
          <t>verchange</t>
        </is>
      </c>
      <c r="E19986" t="inlineStr">
        <is>
          <t>gunicorn</t>
        </is>
      </c>
      <c r="F19986">
        <f>=19.9.0</f>
        <v/>
      </c>
      <c r="G19986" t="inlineStr">
        <is>
          <t>gunicorn</t>
        </is>
      </c>
      <c r="H19986">
        <f>=19.9.0</f>
        <v/>
      </c>
    </row>
    <row r="19987">
      <c r="A19987" t="inlineStr">
        <is>
          <t>taiga-back</t>
        </is>
      </c>
      <c r="B19987" t="inlineStr">
        <is>
          <t>2db4796a8275a62297c83cbd97692c0104edeb52</t>
        </is>
      </c>
      <c r="C19987" t="inlineStr">
        <is>
          <t>2020-06-08 14:39:38+00:00</t>
        </is>
      </c>
      <c r="D19987" t="inlineStr">
        <is>
          <t>verchange</t>
        </is>
      </c>
      <c r="E19987" t="inlineStr">
        <is>
          <t>pillow</t>
        </is>
      </c>
      <c r="F19987">
        <f>=7.1.2</f>
        <v/>
      </c>
      <c r="G19987" t="inlineStr">
        <is>
          <t>pillow</t>
        </is>
      </c>
      <c r="H19987">
        <f>=7.1.1</f>
        <v/>
      </c>
    </row>
    <row r="19988">
      <c r="A19988" t="inlineStr">
        <is>
          <t>taiga-back</t>
        </is>
      </c>
      <c r="B19988" t="inlineStr">
        <is>
          <t>2db4796a8275a62297c83cbd97692c0104edeb52</t>
        </is>
      </c>
      <c r="C19988" t="inlineStr">
        <is>
          <t>2020-06-08 14:39:38+00:00</t>
        </is>
      </c>
      <c r="D19988" t="inlineStr">
        <is>
          <t>verchange</t>
        </is>
      </c>
      <c r="E19988" t="inlineStr">
        <is>
          <t>pygments</t>
        </is>
      </c>
      <c r="F19988">
        <f>=2.2.0</f>
        <v/>
      </c>
      <c r="G19988" t="inlineStr">
        <is>
          <t>pygments</t>
        </is>
      </c>
      <c r="H19988">
        <f>=2.2.0</f>
        <v/>
      </c>
    </row>
    <row r="19989">
      <c r="A19989" t="inlineStr">
        <is>
          <t>taiga-back</t>
        </is>
      </c>
      <c r="B19989" t="inlineStr">
        <is>
          <t>2db4796a8275a62297c83cbd97692c0104edeb52</t>
        </is>
      </c>
      <c r="C19989" t="inlineStr">
        <is>
          <t>2020-06-08 14:39:38+00:00</t>
        </is>
      </c>
      <c r="D19989" t="inlineStr">
        <is>
          <t>verchange</t>
        </is>
      </c>
      <c r="E19989" t="inlineStr">
        <is>
          <t>tinycss</t>
        </is>
      </c>
      <c r="F19989">
        <f>=0.4</f>
        <v/>
      </c>
      <c r="G19989" t="inlineStr">
        <is>
          <t>tinycss</t>
        </is>
      </c>
      <c r="H19989">
        <f>=0.4</f>
        <v/>
      </c>
    </row>
    <row r="19990">
      <c r="A19990" t="inlineStr">
        <is>
          <t>taiga-back</t>
        </is>
      </c>
      <c r="B19990" t="inlineStr">
        <is>
          <t>2db4796a8275a62297c83cbd97692c0104edeb52</t>
        </is>
      </c>
      <c r="C19990" t="inlineStr">
        <is>
          <t>2020-06-08 14:39:38+00:00</t>
        </is>
      </c>
      <c r="D19990" t="inlineStr">
        <is>
          <t>verchange</t>
        </is>
      </c>
      <c r="E19990" t="inlineStr">
        <is>
          <t>cssutils</t>
        </is>
      </c>
      <c r="F19990">
        <f>=1.0.2</f>
        <v/>
      </c>
      <c r="G19990" t="inlineStr">
        <is>
          <t>cssutils</t>
        </is>
      </c>
      <c r="H19990">
        <f>=1.0.2</f>
        <v/>
      </c>
    </row>
    <row r="19991">
      <c r="A19991" t="inlineStr">
        <is>
          <t>taiga-back</t>
        </is>
      </c>
      <c r="B19991" t="inlineStr">
        <is>
          <t>2db4796a8275a62297c83cbd97692c0104edeb52</t>
        </is>
      </c>
      <c r="C19991" t="inlineStr">
        <is>
          <t>2020-06-08 14:39:38+00:00</t>
        </is>
      </c>
      <c r="D19991" t="inlineStr">
        <is>
          <t>verchange</t>
        </is>
      </c>
      <c r="E19991" t="inlineStr">
        <is>
          <t>django-jinja</t>
        </is>
      </c>
      <c r="F19991">
        <f>=2.3.1</f>
        <v/>
      </c>
      <c r="G19991" t="inlineStr">
        <is>
          <t>django-jinja</t>
        </is>
      </c>
      <c r="H19991">
        <f>=2.3.1</f>
        <v/>
      </c>
    </row>
    <row r="19992">
      <c r="A19992" t="inlineStr">
        <is>
          <t>taiga-back</t>
        </is>
      </c>
      <c r="B19992" t="inlineStr">
        <is>
          <t>2db4796a8275a62297c83cbd97692c0104edeb52</t>
        </is>
      </c>
      <c r="C19992" t="inlineStr">
        <is>
          <t>2020-06-08 14:39:38+00:00</t>
        </is>
      </c>
      <c r="D19992" t="inlineStr">
        <is>
          <t>verchange</t>
        </is>
      </c>
      <c r="E19992" t="inlineStr">
        <is>
          <t>webcolors</t>
        </is>
      </c>
      <c r="F19992">
        <f>=1.9.1</f>
        <v/>
      </c>
      <c r="G19992" t="inlineStr">
        <is>
          <t>webcolors</t>
        </is>
      </c>
      <c r="H19992">
        <f>=1.9.1</f>
        <v/>
      </c>
    </row>
    <row r="19993">
      <c r="A19993" t="inlineStr">
        <is>
          <t>taiga-back</t>
        </is>
      </c>
      <c r="B19993" t="inlineStr">
        <is>
          <t>2db4796a8275a62297c83cbd97692c0104edeb52</t>
        </is>
      </c>
      <c r="C19993" t="inlineStr">
        <is>
          <t>2020-06-08 14:39:38+00:00</t>
        </is>
      </c>
      <c r="D19993" t="inlineStr">
        <is>
          <t>verchange</t>
        </is>
      </c>
      <c r="E19993" t="inlineStr">
        <is>
          <t>raven</t>
        </is>
      </c>
      <c r="F19993">
        <f>=6.10.0</f>
        <v/>
      </c>
      <c r="G19993" t="inlineStr">
        <is>
          <t>raven</t>
        </is>
      </c>
      <c r="H19993">
        <f>=6.10.0</f>
        <v/>
      </c>
    </row>
    <row r="19994">
      <c r="A19994" t="inlineStr">
        <is>
          <t>taiga-back</t>
        </is>
      </c>
      <c r="B19994" t="inlineStr">
        <is>
          <t>2db4796a8275a62297c83cbd97692c0104edeb52</t>
        </is>
      </c>
      <c r="C19994" t="inlineStr">
        <is>
          <t>2020-06-08 14:39:38+00:00</t>
        </is>
      </c>
      <c r="D19994" t="inlineStr">
        <is>
          <t>verchange</t>
        </is>
      </c>
      <c r="E19994" t="inlineStr">
        <is>
          <t>importlib-metadata</t>
        </is>
      </c>
      <c r="F19994">
        <f>=1.6.0</f>
        <v/>
      </c>
      <c r="G19994" t="inlineStr">
        <is>
          <t>importlib-metadata</t>
        </is>
      </c>
      <c r="H19994">
        <f>=1.6.0</f>
        <v/>
      </c>
    </row>
    <row r="19995">
      <c r="A19995" t="inlineStr">
        <is>
          <t>taiga-back</t>
        </is>
      </c>
      <c r="B19995" t="inlineStr">
        <is>
          <t>2db4796a8275a62297c83cbd97692c0104edeb52</t>
        </is>
      </c>
      <c r="C19995" t="inlineStr">
        <is>
          <t>2020-06-08 14:39:38+00:00</t>
        </is>
      </c>
      <c r="D19995" t="inlineStr">
        <is>
          <t>verchange</t>
        </is>
      </c>
      <c r="E19995" t="inlineStr">
        <is>
          <t>billiard</t>
        </is>
      </c>
      <c r="F19995">
        <f>=3.6.3.0</f>
        <v/>
      </c>
      <c r="G19995" t="inlineStr">
        <is>
          <t>billiard</t>
        </is>
      </c>
      <c r="H19995">
        <f>=3.6.3.0</f>
        <v/>
      </c>
    </row>
    <row r="19996">
      <c r="A19996" t="inlineStr">
        <is>
          <t>taiga-back</t>
        </is>
      </c>
      <c r="B19996" t="inlineStr">
        <is>
          <t>2db4796a8275a62297c83cbd97692c0104edeb52</t>
        </is>
      </c>
      <c r="C19996" t="inlineStr">
        <is>
          <t>2020-06-08 14:39:38+00:00</t>
        </is>
      </c>
      <c r="D19996" t="inlineStr">
        <is>
          <t>verchange</t>
        </is>
      </c>
      <c r="E19996" t="inlineStr">
        <is>
          <t>lxml</t>
        </is>
      </c>
      <c r="F19996">
        <f>=4.5.1</f>
        <v/>
      </c>
      <c r="G19996" t="inlineStr">
        <is>
          <t>lxml</t>
        </is>
      </c>
      <c r="H19996">
        <f>=4.5.0</f>
        <v/>
      </c>
    </row>
    <row r="19997">
      <c r="A19997" t="inlineStr">
        <is>
          <t>taiga-back</t>
        </is>
      </c>
      <c r="B19997" t="inlineStr">
        <is>
          <t>2db4796a8275a62297c83cbd97692c0104edeb52</t>
        </is>
      </c>
      <c r="C19997" t="inlineStr">
        <is>
          <t>2020-06-08 14:39:38+00:00</t>
        </is>
      </c>
      <c r="D19997" t="inlineStr">
        <is>
          <t>verchange</t>
        </is>
      </c>
      <c r="E19997" t="inlineStr">
        <is>
          <t>netaddr</t>
        </is>
      </c>
      <c r="F19997">
        <f>=0.7.19</f>
        <v/>
      </c>
      <c r="G19997" t="inlineStr">
        <is>
          <t>netaddr</t>
        </is>
      </c>
      <c r="H19997">
        <f>=0.7.19</f>
        <v/>
      </c>
    </row>
    <row r="19998">
      <c r="A19998" t="inlineStr">
        <is>
          <t>taiga-back</t>
        </is>
      </c>
      <c r="B19998" t="inlineStr">
        <is>
          <t>2db4796a8275a62297c83cbd97692c0104edeb52</t>
        </is>
      </c>
      <c r="C19998" t="inlineStr">
        <is>
          <t>2020-06-08 14:39:38+00:00</t>
        </is>
      </c>
      <c r="D19998" t="inlineStr">
        <is>
          <t>verchange</t>
        </is>
      </c>
      <c r="E19998" t="inlineStr">
        <is>
          <t>cssselect</t>
        </is>
      </c>
      <c r="F19998">
        <f>=1.1.0</f>
        <v/>
      </c>
      <c r="G19998" t="inlineStr">
        <is>
          <t>cssselect</t>
        </is>
      </c>
      <c r="H19998">
        <f>=1.1.0</f>
        <v/>
      </c>
    </row>
    <row r="19999">
      <c r="A19999" t="inlineStr">
        <is>
          <t>taiga-back</t>
        </is>
      </c>
      <c r="B19999" t="inlineStr">
        <is>
          <t>2db4796a8275a62297c83cbd97692c0104edeb52</t>
        </is>
      </c>
      <c r="C19999" t="inlineStr">
        <is>
          <t>2020-06-08 14:39:38+00:00</t>
        </is>
      </c>
      <c r="D19999" t="inlineStr">
        <is>
          <t>add</t>
        </is>
      </c>
      <c r="E19999" t="inlineStr">
        <is>
          <t>packaging</t>
        </is>
      </c>
      <c r="F19999">
        <f>=20.4</f>
        <v/>
      </c>
      <c r="G19999" t="inlineStr"/>
      <c r="H19999" t="inlineStr"/>
    </row>
    <row r="20000">
      <c r="A20000" t="inlineStr">
        <is>
          <t>taiga-back</t>
        </is>
      </c>
      <c r="B20000" t="inlineStr">
        <is>
          <t>2db4796a8275a62297c83cbd97692c0104edeb52</t>
        </is>
      </c>
      <c r="C20000" t="inlineStr">
        <is>
          <t>2020-06-08 14:39:38+00:00</t>
        </is>
      </c>
      <c r="D20000" t="inlineStr">
        <is>
          <t>add</t>
        </is>
      </c>
      <c r="E20000" t="inlineStr">
        <is>
          <t>pyparsing</t>
        </is>
      </c>
      <c r="F20000">
        <f>=2.4.7</f>
        <v/>
      </c>
      <c r="G20000" t="inlineStr"/>
      <c r="H20000" t="inlineStr"/>
    </row>
    <row r="20001">
      <c r="A20001" t="inlineStr">
        <is>
          <t>taiga-back</t>
        </is>
      </c>
      <c r="B20001" t="inlineStr">
        <is>
          <t>ea8ded3ab028fe8348ecac048cac1612a9213287</t>
        </is>
      </c>
      <c r="C20001" t="inlineStr">
        <is>
          <t>2020-08-19 16:07:51+00:00</t>
        </is>
      </c>
      <c r="D20001" t="inlineStr">
        <is>
          <t>verchange</t>
        </is>
      </c>
      <c r="E20001" t="inlineStr">
        <is>
          <t>pillow</t>
        </is>
      </c>
      <c r="F20001">
        <f>=7.2.0</f>
        <v/>
      </c>
      <c r="G20001" t="inlineStr">
        <is>
          <t>pillow</t>
        </is>
      </c>
      <c r="H20001">
        <f>=7.1.2</f>
        <v/>
      </c>
    </row>
    <row r="20002">
      <c r="A20002" t="inlineStr">
        <is>
          <t>taiga-back</t>
        </is>
      </c>
      <c r="B20002" t="inlineStr">
        <is>
          <t>ea8ded3ab028fe8348ecac048cac1612a9213287</t>
        </is>
      </c>
      <c r="C20002" t="inlineStr">
        <is>
          <t>2020-08-19 16:07:51+00:00</t>
        </is>
      </c>
      <c r="D20002" t="inlineStr">
        <is>
          <t>verchange</t>
        </is>
      </c>
      <c r="E20002" t="inlineStr">
        <is>
          <t>amqp</t>
        </is>
      </c>
      <c r="F20002">
        <f>=2.6.1</f>
        <v/>
      </c>
      <c r="G20002" t="inlineStr">
        <is>
          <t>amqp</t>
        </is>
      </c>
      <c r="H20002">
        <f>=2.5.2</f>
        <v/>
      </c>
    </row>
    <row r="20003">
      <c r="A20003" t="inlineStr">
        <is>
          <t>taiga-back</t>
        </is>
      </c>
      <c r="B20003" t="inlineStr">
        <is>
          <t>ea8ded3ab028fe8348ecac048cac1612a9213287</t>
        </is>
      </c>
      <c r="C20003" t="inlineStr">
        <is>
          <t>2020-08-19 16:07:51+00:00</t>
        </is>
      </c>
      <c r="D20003" t="inlineStr">
        <is>
          <t>verchange</t>
        </is>
      </c>
      <c r="E20003" t="inlineStr">
        <is>
          <t>kombu</t>
        </is>
      </c>
      <c r="F20003">
        <f>=4.6.11</f>
        <v/>
      </c>
      <c r="G20003" t="inlineStr">
        <is>
          <t>kombu</t>
        </is>
      </c>
      <c r="H20003">
        <f>=4.6.8</f>
        <v/>
      </c>
    </row>
    <row r="20004">
      <c r="A20004" t="inlineStr">
        <is>
          <t>taiga-back</t>
        </is>
      </c>
      <c r="B20004" t="inlineStr">
        <is>
          <t>ea8ded3ab028fe8348ecac048cac1612a9213287</t>
        </is>
      </c>
      <c r="C20004" t="inlineStr">
        <is>
          <t>2020-08-19 16:07:51+00:00</t>
        </is>
      </c>
      <c r="D20004" t="inlineStr">
        <is>
          <t>verchange</t>
        </is>
      </c>
      <c r="E20004" t="inlineStr">
        <is>
          <t>cffi</t>
        </is>
      </c>
      <c r="F20004">
        <f>=1.14.1</f>
        <v/>
      </c>
      <c r="G20004" t="inlineStr">
        <is>
          <t>cffi</t>
        </is>
      </c>
      <c r="H20004">
        <f>=1.14.0</f>
        <v/>
      </c>
    </row>
    <row r="20005">
      <c r="A20005" t="inlineStr">
        <is>
          <t>taiga-back</t>
        </is>
      </c>
      <c r="B20005" t="inlineStr">
        <is>
          <t>ea8ded3ab028fe8348ecac048cac1612a9213287</t>
        </is>
      </c>
      <c r="C20005" t="inlineStr">
        <is>
          <t>2020-08-19 16:07:51+00:00</t>
        </is>
      </c>
      <c r="D20005" t="inlineStr">
        <is>
          <t>verchange</t>
        </is>
      </c>
      <c r="E20005" t="inlineStr">
        <is>
          <t>psycopg2-binary</t>
        </is>
      </c>
      <c r="F20005">
        <f>=2.8.5</f>
        <v/>
      </c>
      <c r="G20005" t="inlineStr">
        <is>
          <t>psycopg2-binary</t>
        </is>
      </c>
      <c r="H20005">
        <f>=2.7.5</f>
        <v/>
      </c>
    </row>
    <row r="20006">
      <c r="A20006" t="inlineStr">
        <is>
          <t>taiga-back</t>
        </is>
      </c>
      <c r="B20006" t="inlineStr">
        <is>
          <t>ea8ded3ab028fe8348ecac048cac1612a9213287</t>
        </is>
      </c>
      <c r="C20006" t="inlineStr">
        <is>
          <t>2020-08-19 16:07:51+00:00</t>
        </is>
      </c>
      <c r="D20006" t="inlineStr">
        <is>
          <t>verchange</t>
        </is>
      </c>
      <c r="E20006" t="inlineStr">
        <is>
          <t>importlib-metadata</t>
        </is>
      </c>
      <c r="F20006">
        <f>=1.7.0</f>
        <v/>
      </c>
      <c r="G20006" t="inlineStr">
        <is>
          <t>importlib-metadata</t>
        </is>
      </c>
      <c r="H20006">
        <f>=1.6.0</f>
        <v/>
      </c>
    </row>
    <row r="20007">
      <c r="A20007" t="inlineStr">
        <is>
          <t>taiga-back</t>
        </is>
      </c>
      <c r="B20007" t="inlineStr">
        <is>
          <t>ea8ded3ab028fe8348ecac048cac1612a9213287</t>
        </is>
      </c>
      <c r="C20007" t="inlineStr">
        <is>
          <t>2020-08-19 16:07:51+00:00</t>
        </is>
      </c>
      <c r="D20007" t="inlineStr">
        <is>
          <t>verchange</t>
        </is>
      </c>
      <c r="E20007" t="inlineStr">
        <is>
          <t>certifi</t>
        </is>
      </c>
      <c r="F20007">
        <f>=2020.6.20</f>
        <v/>
      </c>
      <c r="G20007" t="inlineStr">
        <is>
          <t>certifi</t>
        </is>
      </c>
      <c r="H20007">
        <f>=2020.4.5.1</f>
        <v/>
      </c>
    </row>
    <row r="20008">
      <c r="A20008" t="inlineStr">
        <is>
          <t>taiga-back</t>
        </is>
      </c>
      <c r="B20008" t="inlineStr">
        <is>
          <t>ea8ded3ab028fe8348ecac048cac1612a9213287</t>
        </is>
      </c>
      <c r="C20008" t="inlineStr">
        <is>
          <t>2020-08-19 16:07:51+00:00</t>
        </is>
      </c>
      <c r="D20008" t="inlineStr">
        <is>
          <t>verchange</t>
        </is>
      </c>
      <c r="E20008" t="inlineStr">
        <is>
          <t>lxml</t>
        </is>
      </c>
      <c r="F20008">
        <f>=4.5.2</f>
        <v/>
      </c>
      <c r="G20008" t="inlineStr">
        <is>
          <t>lxml</t>
        </is>
      </c>
      <c r="H20008">
        <f>=4.5.1</f>
        <v/>
      </c>
    </row>
    <row r="20009">
      <c r="A20009" t="inlineStr">
        <is>
          <t>taiga-back</t>
        </is>
      </c>
      <c r="B20009" t="inlineStr">
        <is>
          <t>ea8ded3ab028fe8348ecac048cac1612a9213287</t>
        </is>
      </c>
      <c r="C20009" t="inlineStr">
        <is>
          <t>2020-08-19 16:07:51+00:00</t>
        </is>
      </c>
      <c r="D20009" t="inlineStr">
        <is>
          <t>verchange</t>
        </is>
      </c>
      <c r="E20009" t="inlineStr">
        <is>
          <t>asn1crypto</t>
        </is>
      </c>
      <c r="F20009">
        <f>=1.4.0</f>
        <v/>
      </c>
      <c r="G20009" t="inlineStr">
        <is>
          <t>asn1crypto</t>
        </is>
      </c>
      <c r="H20009">
        <f>=1.3.0</f>
        <v/>
      </c>
    </row>
    <row r="20010">
      <c r="A20010" t="inlineStr">
        <is>
          <t>taiga-back</t>
        </is>
      </c>
      <c r="B20010" t="inlineStr">
        <is>
          <t>ea8ded3ab028fe8348ecac048cac1612a9213287</t>
        </is>
      </c>
      <c r="C20010" t="inlineStr">
        <is>
          <t>2020-08-19 16:07:51+00:00</t>
        </is>
      </c>
      <c r="D20010" t="inlineStr">
        <is>
          <t>verchange</t>
        </is>
      </c>
      <c r="E20010" t="inlineStr">
        <is>
          <t>html5lib</t>
        </is>
      </c>
      <c r="F20010">
        <f>=1.1</f>
        <v/>
      </c>
      <c r="G20010" t="inlineStr">
        <is>
          <t>html5lib</t>
        </is>
      </c>
      <c r="H20010">
        <f>=1.0.1</f>
        <v/>
      </c>
    </row>
    <row r="20011">
      <c r="A20011" t="inlineStr">
        <is>
          <t>taiga-back</t>
        </is>
      </c>
      <c r="B20011" t="inlineStr">
        <is>
          <t>ea8ded3ab028fe8348ecac048cac1612a9213287</t>
        </is>
      </c>
      <c r="C20011" t="inlineStr">
        <is>
          <t>2020-08-19 16:07:51+00:00</t>
        </is>
      </c>
      <c r="D20011" t="inlineStr">
        <is>
          <t>verchange</t>
        </is>
      </c>
      <c r="E20011" t="inlineStr">
        <is>
          <t>django-sites</t>
        </is>
      </c>
      <c r="F20011">
        <f>=0.10</f>
        <v/>
      </c>
      <c r="G20011" t="inlineStr">
        <is>
          <t>django-sites</t>
        </is>
      </c>
      <c r="H20011">
        <f>=0.9</f>
        <v/>
      </c>
    </row>
    <row r="20012">
      <c r="A20012" t="inlineStr">
        <is>
          <t>taiga-back</t>
        </is>
      </c>
      <c r="B20012" t="inlineStr">
        <is>
          <t>ea8ded3ab028fe8348ecac048cac1612a9213287</t>
        </is>
      </c>
      <c r="C20012" t="inlineStr">
        <is>
          <t>2020-08-19 16:07:51+00:00</t>
        </is>
      </c>
      <c r="D20012" t="inlineStr">
        <is>
          <t>verchange</t>
        </is>
      </c>
      <c r="E20012" t="inlineStr">
        <is>
          <t>django</t>
        </is>
      </c>
      <c r="F20012">
        <f>=2.2.15</f>
        <v/>
      </c>
      <c r="G20012" t="inlineStr">
        <is>
          <t>django</t>
        </is>
      </c>
      <c r="H20012">
        <f>=1.11.29</f>
        <v/>
      </c>
    </row>
    <row r="20013">
      <c r="A20013" t="inlineStr">
        <is>
          <t>taiga-back</t>
        </is>
      </c>
      <c r="B20013" t="inlineStr">
        <is>
          <t>ea8ded3ab028fe8348ecac048cac1612a9213287</t>
        </is>
      </c>
      <c r="C20013" t="inlineStr">
        <is>
          <t>2020-08-19 16:07:51+00:00</t>
        </is>
      </c>
      <c r="D20013" t="inlineStr">
        <is>
          <t>add</t>
        </is>
      </c>
      <c r="E20013" t="inlineStr">
        <is>
          <t>sqlparse</t>
        </is>
      </c>
      <c r="F20013">
        <f>=0.3.1</f>
        <v/>
      </c>
      <c r="G20013" t="inlineStr"/>
      <c r="H20013" t="inlineStr"/>
    </row>
    <row r="20014">
      <c r="A20014" t="inlineStr">
        <is>
          <t>taiga-back</t>
        </is>
      </c>
      <c r="B20014" t="inlineStr">
        <is>
          <t>cc332f2706321f509649c91e43308f014d460ae3</t>
        </is>
      </c>
      <c r="C20014" t="inlineStr">
        <is>
          <t>2020-09-08 19:25:07+00:00</t>
        </is>
      </c>
      <c r="D20014" t="inlineStr">
        <is>
          <t>verchange</t>
        </is>
      </c>
      <c r="E20014" t="inlineStr">
        <is>
          <t>attrs</t>
        </is>
      </c>
      <c r="F20014">
        <f>=20.2.0</f>
        <v/>
      </c>
      <c r="G20014" t="inlineStr">
        <is>
          <t>attrs</t>
        </is>
      </c>
      <c r="H20014">
        <f>=19.3.0</f>
        <v/>
      </c>
    </row>
    <row r="20015">
      <c r="A20015" t="inlineStr">
        <is>
          <t>taiga-back</t>
        </is>
      </c>
      <c r="B20015" t="inlineStr">
        <is>
          <t>cc332f2706321f509649c91e43308f014d460ae3</t>
        </is>
      </c>
      <c r="C20015" t="inlineStr">
        <is>
          <t>2020-09-08 19:25:07+00:00</t>
        </is>
      </c>
      <c r="D20015" t="inlineStr">
        <is>
          <t>verchange</t>
        </is>
      </c>
      <c r="E20015" t="inlineStr">
        <is>
          <t>django</t>
        </is>
      </c>
      <c r="F20015">
        <f>=2.2.16</f>
        <v/>
      </c>
      <c r="G20015" t="inlineStr">
        <is>
          <t>django</t>
        </is>
      </c>
      <c r="H20015">
        <f>=2.2.15</f>
        <v/>
      </c>
    </row>
    <row r="20016">
      <c r="A20016" t="inlineStr">
        <is>
          <t>taiga-back</t>
        </is>
      </c>
      <c r="B20016" t="inlineStr">
        <is>
          <t>cc332f2706321f509649c91e43308f014d460ae3</t>
        </is>
      </c>
      <c r="C20016" t="inlineStr">
        <is>
          <t>2020-09-08 19:25:07+00:00</t>
        </is>
      </c>
      <c r="D20016" t="inlineStr">
        <is>
          <t>verchange</t>
        </is>
      </c>
      <c r="E20016" t="inlineStr">
        <is>
          <t>cffi</t>
        </is>
      </c>
      <c r="F20016">
        <f>=1.14.2</f>
        <v/>
      </c>
      <c r="G20016" t="inlineStr">
        <is>
          <t>cffi</t>
        </is>
      </c>
      <c r="H20016">
        <f>=1.14.1</f>
        <v/>
      </c>
    </row>
    <row r="20017">
      <c r="A20017" t="inlineStr">
        <is>
          <t>taiga-back</t>
        </is>
      </c>
      <c r="B20017" t="inlineStr">
        <is>
          <t>e9ab73f9b8e54337b21a412586360831901756eb</t>
        </is>
      </c>
      <c r="C20017" t="inlineStr">
        <is>
          <t>2020-11-11 18:28:22+00:00</t>
        </is>
      </c>
      <c r="D20017" t="inlineStr">
        <is>
          <t>verchange</t>
        </is>
      </c>
      <c r="E20017" t="inlineStr">
        <is>
          <t>pytz</t>
        </is>
      </c>
      <c r="F20017">
        <f>=2020.4</f>
        <v/>
      </c>
      <c r="G20017" t="inlineStr">
        <is>
          <t>pytz</t>
        </is>
      </c>
      <c r="H20017">
        <f>=2020.1</f>
        <v/>
      </c>
    </row>
    <row r="20018">
      <c r="A20018" t="inlineStr">
        <is>
          <t>taiga-back</t>
        </is>
      </c>
      <c r="B20018" t="inlineStr">
        <is>
          <t>e9ab73f9b8e54337b21a412586360831901756eb</t>
        </is>
      </c>
      <c r="C20018" t="inlineStr">
        <is>
          <t>2020-11-11 18:28:22+00:00</t>
        </is>
      </c>
      <c r="D20018" t="inlineStr">
        <is>
          <t>verchange</t>
        </is>
      </c>
      <c r="E20018" t="inlineStr">
        <is>
          <t>pillow</t>
        </is>
      </c>
      <c r="F20018">
        <f>=8.0.1</f>
        <v/>
      </c>
      <c r="G20018" t="inlineStr">
        <is>
          <t>pillow</t>
        </is>
      </c>
      <c r="H20018">
        <f>=7.2.0</f>
        <v/>
      </c>
    </row>
    <row r="20019">
      <c r="A20019" t="inlineStr">
        <is>
          <t>taiga-back</t>
        </is>
      </c>
      <c r="B20019" t="inlineStr">
        <is>
          <t>e9ab73f9b8e54337b21a412586360831901756eb</t>
        </is>
      </c>
      <c r="C20019" t="inlineStr">
        <is>
          <t>2020-11-11 18:28:22+00:00</t>
        </is>
      </c>
      <c r="D20019" t="inlineStr">
        <is>
          <t>verchange</t>
        </is>
      </c>
      <c r="E20019" t="inlineStr">
        <is>
          <t>sqlparse</t>
        </is>
      </c>
      <c r="F20019">
        <f>=0.4.1</f>
        <v/>
      </c>
      <c r="G20019" t="inlineStr">
        <is>
          <t>sqlparse</t>
        </is>
      </c>
      <c r="H20019">
        <f>=0.3.1</f>
        <v/>
      </c>
    </row>
    <row r="20020">
      <c r="A20020" t="inlineStr">
        <is>
          <t>taiga-back</t>
        </is>
      </c>
      <c r="B20020" t="inlineStr">
        <is>
          <t>e9ab73f9b8e54337b21a412586360831901756eb</t>
        </is>
      </c>
      <c r="C20020" t="inlineStr">
        <is>
          <t>2020-11-11 18:28:22+00:00</t>
        </is>
      </c>
      <c r="D20020" t="inlineStr">
        <is>
          <t>verchange</t>
        </is>
      </c>
      <c r="E20020" t="inlineStr">
        <is>
          <t>bleach</t>
        </is>
      </c>
      <c r="F20020">
        <f>=3.2.1</f>
        <v/>
      </c>
      <c r="G20020" t="inlineStr">
        <is>
          <t>bleach</t>
        </is>
      </c>
      <c r="H20020">
        <f>=3.1.5</f>
        <v/>
      </c>
    </row>
    <row r="20021">
      <c r="A20021" t="inlineStr">
        <is>
          <t>taiga-back</t>
        </is>
      </c>
      <c r="B20021" t="inlineStr">
        <is>
          <t>e9ab73f9b8e54337b21a412586360831901756eb</t>
        </is>
      </c>
      <c r="C20021" t="inlineStr">
        <is>
          <t>2020-11-11 18:28:22+00:00</t>
        </is>
      </c>
      <c r="D20021" t="inlineStr">
        <is>
          <t>verchange</t>
        </is>
      </c>
      <c r="E20021" t="inlineStr">
        <is>
          <t>attrs</t>
        </is>
      </c>
      <c r="F20021">
        <f>=20.3.0</f>
        <v/>
      </c>
      <c r="G20021" t="inlineStr">
        <is>
          <t>attrs</t>
        </is>
      </c>
      <c r="H20021">
        <f>=20.2.0</f>
        <v/>
      </c>
    </row>
    <row r="20022">
      <c r="A20022" t="inlineStr">
        <is>
          <t>taiga-back</t>
        </is>
      </c>
      <c r="B20022" t="inlineStr">
        <is>
          <t>e9ab73f9b8e54337b21a412586360831901756eb</t>
        </is>
      </c>
      <c r="C20022" t="inlineStr">
        <is>
          <t>2020-11-11 18:28:22+00:00</t>
        </is>
      </c>
      <c r="D20022" t="inlineStr">
        <is>
          <t>verchange</t>
        </is>
      </c>
      <c r="E20022" t="inlineStr">
        <is>
          <t>aggdraw</t>
        </is>
      </c>
      <c r="F20022">
        <f>=1.3.12</f>
        <v/>
      </c>
      <c r="G20022" t="inlineStr">
        <is>
          <t>aggdraw</t>
        </is>
      </c>
      <c r="H20022">
        <f>=1.3.11</f>
        <v/>
      </c>
    </row>
    <row r="20023">
      <c r="A20023" t="inlineStr">
        <is>
          <t>taiga-back</t>
        </is>
      </c>
      <c r="B20023" t="inlineStr">
        <is>
          <t>e9ab73f9b8e54337b21a412586360831901756eb</t>
        </is>
      </c>
      <c r="C20023" t="inlineStr">
        <is>
          <t>2020-11-11 18:28:22+00:00</t>
        </is>
      </c>
      <c r="D20023" t="inlineStr">
        <is>
          <t>verchange</t>
        </is>
      </c>
      <c r="E20023" t="inlineStr">
        <is>
          <t>cairocffi</t>
        </is>
      </c>
      <c r="F20023">
        <f>=1.2.0</f>
        <v/>
      </c>
      <c r="G20023" t="inlineStr">
        <is>
          <t>cairocffi</t>
        </is>
      </c>
      <c r="H20023">
        <f>=1.1.0</f>
        <v/>
      </c>
    </row>
    <row r="20024">
      <c r="A20024" t="inlineStr">
        <is>
          <t>taiga-back</t>
        </is>
      </c>
      <c r="B20024" t="inlineStr">
        <is>
          <t>e9ab73f9b8e54337b21a412586360831901756eb</t>
        </is>
      </c>
      <c r="C20024" t="inlineStr">
        <is>
          <t>2020-11-11 18:28:22+00:00</t>
        </is>
      </c>
      <c r="D20024" t="inlineStr">
        <is>
          <t>verchange</t>
        </is>
      </c>
      <c r="E20024" t="inlineStr">
        <is>
          <t>cffi</t>
        </is>
      </c>
      <c r="F20024">
        <f>=1.14.3</f>
        <v/>
      </c>
      <c r="G20024" t="inlineStr">
        <is>
          <t>cffi</t>
        </is>
      </c>
      <c r="H20024">
        <f>=1.14.2</f>
        <v/>
      </c>
    </row>
    <row r="20025">
      <c r="A20025" t="inlineStr">
        <is>
          <t>taiga-back</t>
        </is>
      </c>
      <c r="B20025" t="inlineStr">
        <is>
          <t>e9ab73f9b8e54337b21a412586360831901756eb</t>
        </is>
      </c>
      <c r="C20025" t="inlineStr">
        <is>
          <t>2020-11-11 18:28:22+00:00</t>
        </is>
      </c>
      <c r="D20025" t="inlineStr">
        <is>
          <t>verchange</t>
        </is>
      </c>
      <c r="E20025" t="inlineStr">
        <is>
          <t>psd-tools</t>
        </is>
      </c>
      <c r="F20025">
        <f>=1.8.38</f>
        <v/>
      </c>
      <c r="G20025" t="inlineStr">
        <is>
          <t>psd-tools</t>
        </is>
      </c>
      <c r="H20025">
        <f>=1.8.27</f>
        <v/>
      </c>
    </row>
    <row r="20026">
      <c r="A20026" t="inlineStr">
        <is>
          <t>taiga-back</t>
        </is>
      </c>
      <c r="B20026" t="inlineStr">
        <is>
          <t>e9ab73f9b8e54337b21a412586360831901756eb</t>
        </is>
      </c>
      <c r="C20026" t="inlineStr">
        <is>
          <t>2020-11-11 18:28:22+00:00</t>
        </is>
      </c>
      <c r="D20026" t="inlineStr">
        <is>
          <t>verchange</t>
        </is>
      </c>
      <c r="E20026" t="inlineStr">
        <is>
          <t>idna</t>
        </is>
      </c>
      <c r="F20026">
        <f>=2.8</f>
        <v/>
      </c>
      <c r="G20026" t="inlineStr">
        <is>
          <t>idna</t>
        </is>
      </c>
      <c r="H20026">
        <f>=2.8</f>
        <v/>
      </c>
    </row>
    <row r="20027">
      <c r="A20027" t="inlineStr">
        <is>
          <t>taiga-back</t>
        </is>
      </c>
      <c r="B20027" t="inlineStr">
        <is>
          <t>e9ab73f9b8e54337b21a412586360831901756eb</t>
        </is>
      </c>
      <c r="C20027" t="inlineStr">
        <is>
          <t>2020-11-11 18:28:22+00:00</t>
        </is>
      </c>
      <c r="D20027" t="inlineStr">
        <is>
          <t>verchange</t>
        </is>
      </c>
      <c r="E20027" t="inlineStr">
        <is>
          <t>importlib-metadata</t>
        </is>
      </c>
      <c r="F20027">
        <f>=2.0.0</f>
        <v/>
      </c>
      <c r="G20027" t="inlineStr">
        <is>
          <t>importlib-metadata</t>
        </is>
      </c>
      <c r="H20027">
        <f>=1.7.0</f>
        <v/>
      </c>
    </row>
    <row r="20028">
      <c r="A20028" t="inlineStr">
        <is>
          <t>taiga-back</t>
        </is>
      </c>
      <c r="B20028" t="inlineStr">
        <is>
          <t>e9ab73f9b8e54337b21a412586360831901756eb</t>
        </is>
      </c>
      <c r="C20028" t="inlineStr">
        <is>
          <t>2020-11-11 18:28:22+00:00</t>
        </is>
      </c>
      <c r="D20028" t="inlineStr">
        <is>
          <t>verchange</t>
        </is>
      </c>
      <c r="E20028" t="inlineStr">
        <is>
          <t>cryptography</t>
        </is>
      </c>
      <c r="F20028">
        <f>=3.2.1</f>
        <v/>
      </c>
      <c r="G20028" t="inlineStr">
        <is>
          <t>cryptography</t>
        </is>
      </c>
      <c r="H20028">
        <f>=2.3.1</f>
        <v/>
      </c>
    </row>
    <row r="20029">
      <c r="A20029" t="inlineStr">
        <is>
          <t>taiga-back</t>
        </is>
      </c>
      <c r="B20029" t="inlineStr">
        <is>
          <t>e9ab73f9b8e54337b21a412586360831901756eb</t>
        </is>
      </c>
      <c r="C20029" t="inlineStr">
        <is>
          <t>2020-11-11 18:28:22+00:00</t>
        </is>
      </c>
      <c r="D20029" t="inlineStr">
        <is>
          <t>verchange</t>
        </is>
      </c>
      <c r="E20029" t="inlineStr">
        <is>
          <t>lxml</t>
        </is>
      </c>
      <c r="F20029">
        <f>=4.6.1</f>
        <v/>
      </c>
      <c r="G20029" t="inlineStr">
        <is>
          <t>lxml</t>
        </is>
      </c>
      <c r="H20029">
        <f>=4.5.2</f>
        <v/>
      </c>
    </row>
    <row r="20030">
      <c r="A20030" t="inlineStr">
        <is>
          <t>taiga-back</t>
        </is>
      </c>
      <c r="B20030" t="inlineStr">
        <is>
          <t>e9ab73f9b8e54337b21a412586360831901756eb</t>
        </is>
      </c>
      <c r="C20030" t="inlineStr">
        <is>
          <t>2020-11-11 18:28:22+00:00</t>
        </is>
      </c>
      <c r="D20030" t="inlineStr">
        <is>
          <t>verchange</t>
        </is>
      </c>
      <c r="E20030" t="inlineStr">
        <is>
          <t>django</t>
        </is>
      </c>
      <c r="F20030">
        <f>=2.2.17</f>
        <v/>
      </c>
      <c r="G20030" t="inlineStr">
        <is>
          <t>django</t>
        </is>
      </c>
      <c r="H20030">
        <f>=2.2.16</f>
        <v/>
      </c>
    </row>
    <row r="20031">
      <c r="A20031" t="inlineStr">
        <is>
          <t>taiga-back</t>
        </is>
      </c>
      <c r="B20031" t="inlineStr">
        <is>
          <t>e9ab73f9b8e54337b21a412586360831901756eb</t>
        </is>
      </c>
      <c r="C20031" t="inlineStr">
        <is>
          <t>2020-11-11 18:28:22+00:00</t>
        </is>
      </c>
      <c r="D20031" t="inlineStr">
        <is>
          <t>rem</t>
        </is>
      </c>
      <c r="E20031" t="inlineStr"/>
      <c r="F20031" t="inlineStr"/>
      <c r="G20031" t="inlineStr">
        <is>
          <t>asn1crypto</t>
        </is>
      </c>
      <c r="H20031">
        <f>=1.4.0</f>
        <v/>
      </c>
    </row>
    <row r="20032">
      <c r="A20032" t="inlineStr">
        <is>
          <t>taiga-back</t>
        </is>
      </c>
      <c r="B20032" t="inlineStr">
        <is>
          <t>e9ab73f9b8e54337b21a412586360831901756eb</t>
        </is>
      </c>
      <c r="C20032" t="inlineStr">
        <is>
          <t>2020-11-11 18:28:22+00:00</t>
        </is>
      </c>
      <c r="D20032" t="inlineStr">
        <is>
          <t>rem</t>
        </is>
      </c>
      <c r="E20032" t="inlineStr"/>
      <c r="F20032" t="inlineStr"/>
      <c r="G20032" t="inlineStr">
        <is>
          <t>packbits</t>
        </is>
      </c>
      <c r="H20032">
        <f>=0.6</f>
        <v/>
      </c>
    </row>
    <row r="20033">
      <c r="A20033" t="inlineStr">
        <is>
          <t>taiga-back</t>
        </is>
      </c>
      <c r="B20033" t="inlineStr">
        <is>
          <t>898028a9b481fa9bb37523f550f17aa20569814d</t>
        </is>
      </c>
      <c r="C20033" t="inlineStr">
        <is>
          <t>2020-12-21 17:37:08+00:00</t>
        </is>
      </c>
      <c r="D20033" t="inlineStr">
        <is>
          <t>verchange</t>
        </is>
      </c>
      <c r="E20033" t="inlineStr">
        <is>
          <t>six</t>
        </is>
      </c>
      <c r="F20033">
        <f>=1.15.0</f>
        <v/>
      </c>
      <c r="G20033" t="inlineStr">
        <is>
          <t>six</t>
        </is>
      </c>
      <c r="H20033">
        <f>=1.15.0</f>
        <v/>
      </c>
    </row>
    <row r="20034">
      <c r="A20034" t="inlineStr">
        <is>
          <t>taiga-back</t>
        </is>
      </c>
      <c r="B20034" t="inlineStr">
        <is>
          <t>898028a9b481fa9bb37523f550f17aa20569814d</t>
        </is>
      </c>
      <c r="C20034" t="inlineStr">
        <is>
          <t>2020-12-21 17:37:08+00:00</t>
        </is>
      </c>
      <c r="D20034" t="inlineStr">
        <is>
          <t>verchange</t>
        </is>
      </c>
      <c r="E20034" t="inlineStr">
        <is>
          <t>cffi</t>
        </is>
      </c>
      <c r="F20034">
        <f>=1.14.4</f>
        <v/>
      </c>
      <c r="G20034" t="inlineStr">
        <is>
          <t>cffi</t>
        </is>
      </c>
      <c r="H20034">
        <f>=1.14.3</f>
        <v/>
      </c>
    </row>
    <row r="20035">
      <c r="A20035" t="inlineStr">
        <is>
          <t>taiga-back</t>
        </is>
      </c>
      <c r="B20035" t="inlineStr">
        <is>
          <t>898028a9b481fa9bb37523f550f17aa20569814d</t>
        </is>
      </c>
      <c r="C20035" t="inlineStr">
        <is>
          <t>2020-12-21 17:37:08+00:00</t>
        </is>
      </c>
      <c r="D20035" t="inlineStr">
        <is>
          <t>verchange</t>
        </is>
      </c>
      <c r="E20035" t="inlineStr">
        <is>
          <t>importlib-metadata</t>
        </is>
      </c>
      <c r="F20035">
        <f>=3.3.0</f>
        <v/>
      </c>
      <c r="G20035" t="inlineStr">
        <is>
          <t>importlib-metadata</t>
        </is>
      </c>
      <c r="H20035">
        <f>=2.0.0</f>
        <v/>
      </c>
    </row>
    <row r="20036">
      <c r="A20036" t="inlineStr">
        <is>
          <t>taiga-back</t>
        </is>
      </c>
      <c r="B20036" t="inlineStr">
        <is>
          <t>898028a9b481fa9bb37523f550f17aa20569814d</t>
        </is>
      </c>
      <c r="C20036" t="inlineStr">
        <is>
          <t>2020-12-21 17:37:08+00:00</t>
        </is>
      </c>
      <c r="D20036" t="inlineStr">
        <is>
          <t>verchange</t>
        </is>
      </c>
      <c r="E20036" t="inlineStr">
        <is>
          <t>certifi</t>
        </is>
      </c>
      <c r="F20036">
        <f>=2020.12.5</f>
        <v/>
      </c>
      <c r="G20036" t="inlineStr">
        <is>
          <t>certifi</t>
        </is>
      </c>
      <c r="H20036">
        <f>=2020.6.20</f>
        <v/>
      </c>
    </row>
    <row r="20037">
      <c r="A20037" t="inlineStr">
        <is>
          <t>taiga-back</t>
        </is>
      </c>
      <c r="B20037" t="inlineStr">
        <is>
          <t>898028a9b481fa9bb37523f550f17aa20569814d</t>
        </is>
      </c>
      <c r="C20037" t="inlineStr">
        <is>
          <t>2020-12-21 17:37:08+00:00</t>
        </is>
      </c>
      <c r="D20037" t="inlineStr">
        <is>
          <t>verchange</t>
        </is>
      </c>
      <c r="E20037" t="inlineStr">
        <is>
          <t>cryptography</t>
        </is>
      </c>
      <c r="F20037">
        <f>=3.3.1</f>
        <v/>
      </c>
      <c r="G20037" t="inlineStr">
        <is>
          <t>cryptography</t>
        </is>
      </c>
      <c r="H20037">
        <f>=3.2.1</f>
        <v/>
      </c>
    </row>
    <row r="20038">
      <c r="A20038" t="inlineStr">
        <is>
          <t>taiga-back</t>
        </is>
      </c>
      <c r="B20038" t="inlineStr">
        <is>
          <t>898028a9b481fa9bb37523f550f17aa20569814d</t>
        </is>
      </c>
      <c r="C20038" t="inlineStr">
        <is>
          <t>2020-12-21 17:37:08+00:00</t>
        </is>
      </c>
      <c r="D20038" t="inlineStr">
        <is>
          <t>verchange</t>
        </is>
      </c>
      <c r="E20038" t="inlineStr">
        <is>
          <t>lxml</t>
        </is>
      </c>
      <c r="F20038">
        <f>=4.6.2</f>
        <v/>
      </c>
      <c r="G20038" t="inlineStr">
        <is>
          <t>lxml</t>
        </is>
      </c>
      <c r="H20038">
        <f>=4.6.1</f>
        <v/>
      </c>
    </row>
    <row r="20039">
      <c r="A20039" t="inlineStr">
        <is>
          <t>taiga-back</t>
        </is>
      </c>
      <c r="B20039" t="inlineStr">
        <is>
          <t>898028a9b481fa9bb37523f550f17aa20569814d</t>
        </is>
      </c>
      <c r="C20039" t="inlineStr">
        <is>
          <t>2020-12-21 17:37:08+00:00</t>
        </is>
      </c>
      <c r="D20039" t="inlineStr">
        <is>
          <t>verchange</t>
        </is>
      </c>
      <c r="E20039" t="inlineStr">
        <is>
          <t>packaging</t>
        </is>
      </c>
      <c r="F20039">
        <f>=20.8</f>
        <v/>
      </c>
      <c r="G20039" t="inlineStr">
        <is>
          <t>packaging</t>
        </is>
      </c>
      <c r="H20039">
        <f>=20.4</f>
        <v/>
      </c>
    </row>
    <row r="20040">
      <c r="A20040" t="inlineStr">
        <is>
          <t>taiga-back</t>
        </is>
      </c>
      <c r="B20040" t="inlineStr">
        <is>
          <t>898028a9b481fa9bb37523f550f17aa20569814d</t>
        </is>
      </c>
      <c r="C20040" t="inlineStr">
        <is>
          <t>2020-12-21 17:37:08+00:00</t>
        </is>
      </c>
      <c r="D20040" t="inlineStr">
        <is>
          <t>add</t>
        </is>
      </c>
      <c r="E20040" t="inlineStr">
        <is>
          <t>typing-extensions</t>
        </is>
      </c>
      <c r="F20040">
        <f>=3.7.4.3</f>
        <v/>
      </c>
      <c r="G20040" t="inlineStr"/>
      <c r="H20040" t="inlineStr"/>
    </row>
    <row r="20041">
      <c r="A20041" t="inlineStr">
        <is>
          <t>taiga-back</t>
        </is>
      </c>
      <c r="B20041" t="inlineStr">
        <is>
          <t>e30fa7c2fd17593141e8f8835e8b3aab9ee2c251</t>
        </is>
      </c>
      <c r="C20041" t="inlineStr">
        <is>
          <t>2021-02-01 18:09:23+00:00</t>
        </is>
      </c>
      <c r="D20041" t="inlineStr">
        <is>
          <t>verchange</t>
        </is>
      </c>
      <c r="E20041" t="inlineStr">
        <is>
          <t>sqlparse</t>
        </is>
      </c>
      <c r="F20041">
        <f>=0.4.1</f>
        <v/>
      </c>
      <c r="G20041" t="inlineStr">
        <is>
          <t>sqlparse</t>
        </is>
      </c>
      <c r="H20041">
        <f>=0.4.1</f>
        <v/>
      </c>
    </row>
    <row r="20042">
      <c r="A20042" t="inlineStr">
        <is>
          <t>taiga-back</t>
        </is>
      </c>
      <c r="B20042" t="inlineStr">
        <is>
          <t>e30fa7c2fd17593141e8f8835e8b3aab9ee2c251</t>
        </is>
      </c>
      <c r="C20042" t="inlineStr">
        <is>
          <t>2021-02-01 18:09:23+00:00</t>
        </is>
      </c>
      <c r="D20042" t="inlineStr">
        <is>
          <t>verchange</t>
        </is>
      </c>
      <c r="E20042" t="inlineStr">
        <is>
          <t>kombu</t>
        </is>
      </c>
      <c r="F20042">
        <f>=4.6.11</f>
        <v/>
      </c>
      <c r="G20042" t="inlineStr">
        <is>
          <t>kombu</t>
        </is>
      </c>
      <c r="H20042">
        <f>=4.6.11</f>
        <v/>
      </c>
    </row>
    <row r="20043">
      <c r="A20043" t="inlineStr">
        <is>
          <t>taiga-back</t>
        </is>
      </c>
      <c r="B20043" t="inlineStr">
        <is>
          <t>e30fa7c2fd17593141e8f8835e8b3aab9ee2c251</t>
        </is>
      </c>
      <c r="C20043" t="inlineStr">
        <is>
          <t>2021-02-01 18:09:23+00:00</t>
        </is>
      </c>
      <c r="D20043" t="inlineStr">
        <is>
          <t>verchange</t>
        </is>
      </c>
      <c r="E20043" t="inlineStr">
        <is>
          <t>django-ipware</t>
        </is>
      </c>
      <c r="F20043">
        <f>=1.1.6</f>
        <v/>
      </c>
      <c r="G20043" t="inlineStr">
        <is>
          <t>django-ipware</t>
        </is>
      </c>
      <c r="H20043">
        <f>=1.1.6</f>
        <v/>
      </c>
    </row>
    <row r="20044">
      <c r="A20044" t="inlineStr">
        <is>
          <t>taiga-back</t>
        </is>
      </c>
      <c r="B20044" t="inlineStr">
        <is>
          <t>e30fa7c2fd17593141e8f8835e8b3aab9ee2c251</t>
        </is>
      </c>
      <c r="C20044" t="inlineStr">
        <is>
          <t>2021-02-01 18:09:23+00:00</t>
        </is>
      </c>
      <c r="D20044" t="inlineStr">
        <is>
          <t>verchange</t>
        </is>
      </c>
      <c r="E20044" t="inlineStr">
        <is>
          <t>cffi</t>
        </is>
      </c>
      <c r="F20044">
        <f>=1.14.4</f>
        <v/>
      </c>
      <c r="G20044" t="inlineStr">
        <is>
          <t>cffi</t>
        </is>
      </c>
      <c r="H20044">
        <f>=1.14.4</f>
        <v/>
      </c>
    </row>
    <row r="20045">
      <c r="A20045" t="inlineStr">
        <is>
          <t>taiga-back</t>
        </is>
      </c>
      <c r="B20045" t="inlineStr">
        <is>
          <t>e30fa7c2fd17593141e8f8835e8b3aab9ee2c251</t>
        </is>
      </c>
      <c r="C20045" t="inlineStr">
        <is>
          <t>2021-02-01 18:09:23+00:00</t>
        </is>
      </c>
      <c r="D20045" t="inlineStr">
        <is>
          <t>verchange</t>
        </is>
      </c>
      <c r="E20045" t="inlineStr">
        <is>
          <t>django-sampledatahelper</t>
        </is>
      </c>
      <c r="F20045">
        <f>=0.4.1</f>
        <v/>
      </c>
      <c r="G20045" t="inlineStr">
        <is>
          <t>django-sampledatahelper</t>
        </is>
      </c>
      <c r="H20045">
        <f>=0.4.1</f>
        <v/>
      </c>
    </row>
    <row r="20046">
      <c r="A20046" t="inlineStr">
        <is>
          <t>taiga-back</t>
        </is>
      </c>
      <c r="B20046" t="inlineStr">
        <is>
          <t>e30fa7c2fd17593141e8f8835e8b3aab9ee2c251</t>
        </is>
      </c>
      <c r="C20046" t="inlineStr">
        <is>
          <t>2021-02-01 18:09:23+00:00</t>
        </is>
      </c>
      <c r="D20046" t="inlineStr">
        <is>
          <t>verchange</t>
        </is>
      </c>
      <c r="E20046" t="inlineStr">
        <is>
          <t>psd-tools</t>
        </is>
      </c>
      <c r="F20046">
        <f>=1.8.38</f>
        <v/>
      </c>
      <c r="G20046" t="inlineStr">
        <is>
          <t>psd-tools</t>
        </is>
      </c>
      <c r="H20046">
        <f>=1.8.38</f>
        <v/>
      </c>
    </row>
    <row r="20047">
      <c r="A20047" t="inlineStr">
        <is>
          <t>taiga-back</t>
        </is>
      </c>
      <c r="B20047" t="inlineStr">
        <is>
          <t>e30fa7c2fd17593141e8f8835e8b3aab9ee2c251</t>
        </is>
      </c>
      <c r="C20047" t="inlineStr">
        <is>
          <t>2021-02-01 18:09:23+00:00</t>
        </is>
      </c>
      <c r="D20047" t="inlineStr">
        <is>
          <t>verchange</t>
        </is>
      </c>
      <c r="E20047" t="inlineStr">
        <is>
          <t>django-sr</t>
        </is>
      </c>
      <c r="F20047">
        <f>=0.0.4</f>
        <v/>
      </c>
      <c r="G20047" t="inlineStr">
        <is>
          <t>django-sr</t>
        </is>
      </c>
      <c r="H20047">
        <f>=0.0.4</f>
        <v/>
      </c>
    </row>
    <row r="20048">
      <c r="A20048" t="inlineStr">
        <is>
          <t>taiga-back</t>
        </is>
      </c>
      <c r="B20048" t="inlineStr">
        <is>
          <t>e30fa7c2fd17593141e8f8835e8b3aab9ee2c251</t>
        </is>
      </c>
      <c r="C20048" t="inlineStr">
        <is>
          <t>2021-02-01 18:09:23+00:00</t>
        </is>
      </c>
      <c r="D20048" t="inlineStr">
        <is>
          <t>verchange</t>
        </is>
      </c>
      <c r="E20048" t="inlineStr">
        <is>
          <t>fn</t>
        </is>
      </c>
      <c r="F20048">
        <f>=0.4.3</f>
        <v/>
      </c>
      <c r="G20048" t="inlineStr">
        <is>
          <t>fn</t>
        </is>
      </c>
      <c r="H20048">
        <f>=0.4.3</f>
        <v/>
      </c>
    </row>
    <row r="20049">
      <c r="A20049" t="inlineStr">
        <is>
          <t>taiga-back</t>
        </is>
      </c>
      <c r="B20049" t="inlineStr">
        <is>
          <t>e30fa7c2fd17593141e8f8835e8b3aab9ee2c251</t>
        </is>
      </c>
      <c r="C20049" t="inlineStr">
        <is>
          <t>2021-02-01 18:09:23+00:00</t>
        </is>
      </c>
      <c r="D20049" t="inlineStr">
        <is>
          <t>verchange</t>
        </is>
      </c>
      <c r="E20049" t="inlineStr">
        <is>
          <t>psycopg2-binary</t>
        </is>
      </c>
      <c r="F20049">
        <f>=2.8.5</f>
        <v/>
      </c>
      <c r="G20049" t="inlineStr">
        <is>
          <t>psycopg2-binary</t>
        </is>
      </c>
      <c r="H20049">
        <f>=2.8.5</f>
        <v/>
      </c>
    </row>
    <row r="20050">
      <c r="A20050" t="inlineStr">
        <is>
          <t>taiga-back</t>
        </is>
      </c>
      <c r="B20050" t="inlineStr">
        <is>
          <t>e30fa7c2fd17593141e8f8835e8b3aab9ee2c251</t>
        </is>
      </c>
      <c r="C20050" t="inlineStr">
        <is>
          <t>2021-02-01 18:09:23+00:00</t>
        </is>
      </c>
      <c r="D20050" t="inlineStr">
        <is>
          <t>verchange</t>
        </is>
      </c>
      <c r="E20050" t="inlineStr">
        <is>
          <t>requests</t>
        </is>
      </c>
      <c r="F20050">
        <f>=2.21.0</f>
        <v/>
      </c>
      <c r="G20050" t="inlineStr">
        <is>
          <t>requests</t>
        </is>
      </c>
      <c r="H20050">
        <f>=2.21.0</f>
        <v/>
      </c>
    </row>
    <row r="20051">
      <c r="A20051" t="inlineStr">
        <is>
          <t>taiga-back</t>
        </is>
      </c>
      <c r="B20051" t="inlineStr">
        <is>
          <t>e30fa7c2fd17593141e8f8835e8b3aab9ee2c251</t>
        </is>
      </c>
      <c r="C20051" t="inlineStr">
        <is>
          <t>2021-02-01 18:09:23+00:00</t>
        </is>
      </c>
      <c r="D20051" t="inlineStr">
        <is>
          <t>verchange</t>
        </is>
      </c>
      <c r="E20051" t="inlineStr">
        <is>
          <t>pycparser</t>
        </is>
      </c>
      <c r="F20051">
        <f>=2.20</f>
        <v/>
      </c>
      <c r="G20051" t="inlineStr">
        <is>
          <t>pycparser</t>
        </is>
      </c>
      <c r="H20051">
        <f>=2.20</f>
        <v/>
      </c>
    </row>
    <row r="20052">
      <c r="A20052" t="inlineStr">
        <is>
          <t>taiga-back</t>
        </is>
      </c>
      <c r="B20052" t="inlineStr">
        <is>
          <t>e30fa7c2fd17593141e8f8835e8b3aab9ee2c251</t>
        </is>
      </c>
      <c r="C20052" t="inlineStr">
        <is>
          <t>2021-02-01 18:09:23+00:00</t>
        </is>
      </c>
      <c r="D20052" t="inlineStr">
        <is>
          <t>verchange</t>
        </is>
      </c>
      <c r="E20052" t="inlineStr">
        <is>
          <t>redis</t>
        </is>
      </c>
      <c r="F20052">
        <f>=2.10.5</f>
        <v/>
      </c>
      <c r="G20052" t="inlineStr">
        <is>
          <t>redis</t>
        </is>
      </c>
      <c r="H20052">
        <f>=2.10.5</f>
        <v/>
      </c>
    </row>
    <row r="20053">
      <c r="A20053" t="inlineStr">
        <is>
          <t>taiga-back</t>
        </is>
      </c>
      <c r="B20053" t="inlineStr">
        <is>
          <t>e30fa7c2fd17593141e8f8835e8b3aab9ee2c251</t>
        </is>
      </c>
      <c r="C20053" t="inlineStr">
        <is>
          <t>2021-02-01 18:09:23+00:00</t>
        </is>
      </c>
      <c r="D20053" t="inlineStr">
        <is>
          <t>verchange</t>
        </is>
      </c>
      <c r="E20053" t="inlineStr">
        <is>
          <t>docopt</t>
        </is>
      </c>
      <c r="F20053">
        <f>=0.6.2</f>
        <v/>
      </c>
      <c r="G20053" t="inlineStr">
        <is>
          <t>docopt</t>
        </is>
      </c>
      <c r="H20053">
        <f>=0.6.2</f>
        <v/>
      </c>
    </row>
    <row r="20054">
      <c r="A20054" t="inlineStr">
        <is>
          <t>taiga-back</t>
        </is>
      </c>
      <c r="B20054" t="inlineStr">
        <is>
          <t>e30fa7c2fd17593141e8f8835e8b3aab9ee2c251</t>
        </is>
      </c>
      <c r="C20054" t="inlineStr">
        <is>
          <t>2021-02-01 18:09:23+00:00</t>
        </is>
      </c>
      <c r="D20054" t="inlineStr">
        <is>
          <t>verchange</t>
        </is>
      </c>
      <c r="E20054" t="inlineStr">
        <is>
          <t>diff-match-patch</t>
        </is>
      </c>
      <c r="F20054">
        <f>=20121119</f>
        <v/>
      </c>
      <c r="G20054" t="inlineStr">
        <is>
          <t>diff-match-patch</t>
        </is>
      </c>
      <c r="H20054">
        <f>=20121119</f>
        <v/>
      </c>
    </row>
    <row r="20055">
      <c r="A20055" t="inlineStr">
        <is>
          <t>taiga-back</t>
        </is>
      </c>
      <c r="B20055" t="inlineStr">
        <is>
          <t>e30fa7c2fd17593141e8f8835e8b3aab9ee2c251</t>
        </is>
      </c>
      <c r="C20055" t="inlineStr">
        <is>
          <t>2021-02-01 18:09:23+00:00</t>
        </is>
      </c>
      <c r="D20055" t="inlineStr">
        <is>
          <t>verchange</t>
        </is>
      </c>
      <c r="E20055" t="inlineStr">
        <is>
          <t>oauthlib</t>
        </is>
      </c>
      <c r="F20055">
        <f>=3.1.0</f>
        <v/>
      </c>
      <c r="G20055" t="inlineStr">
        <is>
          <t>oauthlib</t>
        </is>
      </c>
      <c r="H20055">
        <f>=3.1.0</f>
        <v/>
      </c>
    </row>
    <row r="20056">
      <c r="A20056" t="inlineStr">
        <is>
          <t>taiga-back</t>
        </is>
      </c>
      <c r="B20056" t="inlineStr">
        <is>
          <t>e30fa7c2fd17593141e8f8835e8b3aab9ee2c251</t>
        </is>
      </c>
      <c r="C20056" t="inlineStr">
        <is>
          <t>2021-02-01 18:09:23+00:00</t>
        </is>
      </c>
      <c r="D20056" t="inlineStr">
        <is>
          <t>verchange</t>
        </is>
      </c>
      <c r="E20056" t="inlineStr">
        <is>
          <t>django-sites</t>
        </is>
      </c>
      <c r="F20056">
        <f>=0.10</f>
        <v/>
      </c>
      <c r="G20056" t="inlineStr">
        <is>
          <t>django-sites</t>
        </is>
      </c>
      <c r="H20056">
        <f>=0.10</f>
        <v/>
      </c>
    </row>
    <row r="20057">
      <c r="A20057" t="inlineStr">
        <is>
          <t>taiga-back</t>
        </is>
      </c>
      <c r="B20057" t="inlineStr">
        <is>
          <t>e30fa7c2fd17593141e8f8835e8b3aab9ee2c251</t>
        </is>
      </c>
      <c r="C20057" t="inlineStr">
        <is>
          <t>2021-02-01 18:09:23+00:00</t>
        </is>
      </c>
      <c r="D20057" t="inlineStr">
        <is>
          <t>verchange</t>
        </is>
      </c>
      <c r="E20057" t="inlineStr">
        <is>
          <t>requests-oauthlib</t>
        </is>
      </c>
      <c r="F20057">
        <f>=0.8.0</f>
        <v/>
      </c>
      <c r="G20057" t="inlineStr">
        <is>
          <t>requests-oauthlib</t>
        </is>
      </c>
      <c r="H20057">
        <f>=0.8.0</f>
        <v/>
      </c>
    </row>
    <row r="20058">
      <c r="A20058" t="inlineStr">
        <is>
          <t>taiga-back</t>
        </is>
      </c>
      <c r="B20058" t="inlineStr">
        <is>
          <t>e30fa7c2fd17593141e8f8835e8b3aab9ee2c251</t>
        </is>
      </c>
      <c r="C20058" t="inlineStr">
        <is>
          <t>2021-02-01 18:09:23+00:00</t>
        </is>
      </c>
      <c r="D20058" t="inlineStr">
        <is>
          <t>verchange</t>
        </is>
      </c>
      <c r="E20058" t="inlineStr">
        <is>
          <t>django</t>
        </is>
      </c>
      <c r="F20058">
        <f>=2.2.18</f>
        <v/>
      </c>
      <c r="G20058" t="inlineStr">
        <is>
          <t>django</t>
        </is>
      </c>
      <c r="H20058">
        <f>=2.2.17</f>
        <v/>
      </c>
    </row>
    <row r="20059">
      <c r="A20059" t="inlineStr">
        <is>
          <t>taiga-back</t>
        </is>
      </c>
      <c r="B20059" t="inlineStr">
        <is>
          <t>e30fa7c2fd17593141e8f8835e8b3aab9ee2c251</t>
        </is>
      </c>
      <c r="C20059" t="inlineStr">
        <is>
          <t>2021-02-01 18:09:23+00:00</t>
        </is>
      </c>
      <c r="D20059" t="inlineStr">
        <is>
          <t>verchange</t>
        </is>
      </c>
      <c r="E20059" t="inlineStr">
        <is>
          <t>pyparsing</t>
        </is>
      </c>
      <c r="F20059">
        <f>=2.4.7</f>
        <v/>
      </c>
      <c r="G20059" t="inlineStr">
        <is>
          <t>pyparsing</t>
        </is>
      </c>
      <c r="H20059">
        <f>=2.4.7</f>
        <v/>
      </c>
    </row>
    <row r="20060">
      <c r="A20060" t="inlineStr">
        <is>
          <t>taiga-back</t>
        </is>
      </c>
      <c r="B20060" t="inlineStr">
        <is>
          <t>e30fa7c2fd17593141e8f8835e8b3aab9ee2c251</t>
        </is>
      </c>
      <c r="C20060" t="inlineStr">
        <is>
          <t>2021-02-01 18:09:23+00:00</t>
        </is>
      </c>
      <c r="D20060" t="inlineStr">
        <is>
          <t>verchange</t>
        </is>
      </c>
      <c r="E20060" t="inlineStr">
        <is>
          <t>six</t>
        </is>
      </c>
      <c r="F20060">
        <f>=1.15.0</f>
        <v/>
      </c>
      <c r="G20060" t="inlineStr">
        <is>
          <t>six</t>
        </is>
      </c>
      <c r="H20060">
        <f>=1.15.0</f>
        <v/>
      </c>
    </row>
    <row r="20061">
      <c r="A20061" t="inlineStr">
        <is>
          <t>taiga-back</t>
        </is>
      </c>
      <c r="B20061" t="inlineStr">
        <is>
          <t>e30fa7c2fd17593141e8f8835e8b3aab9ee2c251</t>
        </is>
      </c>
      <c r="C20061" t="inlineStr">
        <is>
          <t>2021-02-01 18:09:23+00:00</t>
        </is>
      </c>
      <c r="D20061" t="inlineStr">
        <is>
          <t>verchange</t>
        </is>
      </c>
      <c r="E20061" t="inlineStr">
        <is>
          <t>markupsafe</t>
        </is>
      </c>
      <c r="F20061">
        <f>=1.1.1</f>
        <v/>
      </c>
      <c r="G20061" t="inlineStr">
        <is>
          <t>markupsafe</t>
        </is>
      </c>
      <c r="H20061">
        <f>=1.1.1</f>
        <v/>
      </c>
    </row>
    <row r="20062">
      <c r="A20062" t="inlineStr">
        <is>
          <t>taiga-back</t>
        </is>
      </c>
      <c r="B20062" t="inlineStr">
        <is>
          <t>e30fa7c2fd17593141e8f8835e8b3aab9ee2c251</t>
        </is>
      </c>
      <c r="C20062" t="inlineStr">
        <is>
          <t>2021-02-01 18:09:23+00:00</t>
        </is>
      </c>
      <c r="D20062" t="inlineStr">
        <is>
          <t>verchange</t>
        </is>
      </c>
      <c r="E20062" t="inlineStr">
        <is>
          <t>bleach</t>
        </is>
      </c>
      <c r="F20062">
        <f>=3.2.3</f>
        <v/>
      </c>
      <c r="G20062" t="inlineStr">
        <is>
          <t>bleach</t>
        </is>
      </c>
      <c r="H20062">
        <f>=3.2.1</f>
        <v/>
      </c>
    </row>
    <row r="20063">
      <c r="A20063" t="inlineStr">
        <is>
          <t>taiga-back</t>
        </is>
      </c>
      <c r="B20063" t="inlineStr">
        <is>
          <t>e30fa7c2fd17593141e8f8835e8b3aab9ee2c251</t>
        </is>
      </c>
      <c r="C20063" t="inlineStr">
        <is>
          <t>2021-02-01 18:09:23+00:00</t>
        </is>
      </c>
      <c r="D20063" t="inlineStr">
        <is>
          <t>verchange</t>
        </is>
      </c>
      <c r="E20063" t="inlineStr">
        <is>
          <t>python-magic</t>
        </is>
      </c>
      <c r="F20063">
        <f>=0.4.15</f>
        <v/>
      </c>
      <c r="G20063" t="inlineStr">
        <is>
          <t>python-magic</t>
        </is>
      </c>
      <c r="H20063">
        <f>=0.4.15</f>
        <v/>
      </c>
    </row>
    <row r="20064">
      <c r="A20064" t="inlineStr">
        <is>
          <t>taiga-back</t>
        </is>
      </c>
      <c r="B20064" t="inlineStr">
        <is>
          <t>e30fa7c2fd17593141e8f8835e8b3aab9ee2c251</t>
        </is>
      </c>
      <c r="C20064" t="inlineStr">
        <is>
          <t>2021-02-01 18:09:23+00:00</t>
        </is>
      </c>
      <c r="D20064" t="inlineStr">
        <is>
          <t>verchange</t>
        </is>
      </c>
      <c r="E20064" t="inlineStr">
        <is>
          <t>asana</t>
        </is>
      </c>
      <c r="F20064">
        <f>=0.6.7</f>
        <v/>
      </c>
      <c r="G20064" t="inlineStr">
        <is>
          <t>asana</t>
        </is>
      </c>
      <c r="H20064">
        <f>=0.6.7</f>
        <v/>
      </c>
    </row>
    <row r="20065">
      <c r="A20065" t="inlineStr">
        <is>
          <t>taiga-back</t>
        </is>
      </c>
      <c r="B20065" t="inlineStr">
        <is>
          <t>e30fa7c2fd17593141e8f8835e8b3aab9ee2c251</t>
        </is>
      </c>
      <c r="C20065" t="inlineStr">
        <is>
          <t>2021-02-01 18:09:23+00:00</t>
        </is>
      </c>
      <c r="D20065" t="inlineStr">
        <is>
          <t>verchange</t>
        </is>
      </c>
      <c r="E20065" t="inlineStr">
        <is>
          <t>cairocffi</t>
        </is>
      </c>
      <c r="F20065">
        <f>=1.2.0</f>
        <v/>
      </c>
      <c r="G20065" t="inlineStr">
        <is>
          <t>cairocffi</t>
        </is>
      </c>
      <c r="H20065">
        <f>=1.2.0</f>
        <v/>
      </c>
    </row>
    <row r="20066">
      <c r="A20066" t="inlineStr">
        <is>
          <t>taiga-back</t>
        </is>
      </c>
      <c r="B20066" t="inlineStr">
        <is>
          <t>e30fa7c2fd17593141e8f8835e8b3aab9ee2c251</t>
        </is>
      </c>
      <c r="C20066" t="inlineStr">
        <is>
          <t>2021-02-01 18:09:23+00:00</t>
        </is>
      </c>
      <c r="D20066" t="inlineStr">
        <is>
          <t>verchange</t>
        </is>
      </c>
      <c r="E20066" t="inlineStr">
        <is>
          <t>chardet</t>
        </is>
      </c>
      <c r="F20066">
        <f>=3.0.4</f>
        <v/>
      </c>
      <c r="G20066" t="inlineStr">
        <is>
          <t>chardet</t>
        </is>
      </c>
      <c r="H20066">
        <f>=3.0.4</f>
        <v/>
      </c>
    </row>
    <row r="20067">
      <c r="A20067" t="inlineStr">
        <is>
          <t>taiga-back</t>
        </is>
      </c>
      <c r="B20067" t="inlineStr">
        <is>
          <t>e30fa7c2fd17593141e8f8835e8b3aab9ee2c251</t>
        </is>
      </c>
      <c r="C20067" t="inlineStr">
        <is>
          <t>2021-02-01 18:09:23+00:00</t>
        </is>
      </c>
      <c r="D20067" t="inlineStr">
        <is>
          <t>verchange</t>
        </is>
      </c>
      <c r="E20067" t="inlineStr">
        <is>
          <t>django-pglocks</t>
        </is>
      </c>
      <c r="F20067">
        <f>=1.0.2</f>
        <v/>
      </c>
      <c r="G20067" t="inlineStr">
        <is>
          <t>django-pglocks</t>
        </is>
      </c>
      <c r="H20067">
        <f>=1.0.2</f>
        <v/>
      </c>
    </row>
    <row r="20068">
      <c r="A20068" t="inlineStr">
        <is>
          <t>taiga-back</t>
        </is>
      </c>
      <c r="B20068" t="inlineStr">
        <is>
          <t>e30fa7c2fd17593141e8f8835e8b3aab9ee2c251</t>
        </is>
      </c>
      <c r="C20068" t="inlineStr">
        <is>
          <t>2021-02-01 18:09:23+00:00</t>
        </is>
      </c>
      <c r="D20068" t="inlineStr">
        <is>
          <t>verchange</t>
        </is>
      </c>
      <c r="E20068" t="inlineStr">
        <is>
          <t>celery</t>
        </is>
      </c>
      <c r="F20068">
        <f>=4.3.0</f>
        <v/>
      </c>
      <c r="G20068" t="inlineStr">
        <is>
          <t>celery</t>
        </is>
      </c>
      <c r="H20068">
        <f>=4.3.0</f>
        <v/>
      </c>
    </row>
    <row r="20069">
      <c r="A20069" t="inlineStr">
        <is>
          <t>taiga-back</t>
        </is>
      </c>
      <c r="B20069" t="inlineStr">
        <is>
          <t>e30fa7c2fd17593141e8f8835e8b3aab9ee2c251</t>
        </is>
      </c>
      <c r="C20069" t="inlineStr">
        <is>
          <t>2021-02-01 18:09:23+00:00</t>
        </is>
      </c>
      <c r="D20069" t="inlineStr">
        <is>
          <t>verchange</t>
        </is>
      </c>
      <c r="E20069" t="inlineStr">
        <is>
          <t>idna</t>
        </is>
      </c>
      <c r="F20069">
        <f>=2.8</f>
        <v/>
      </c>
      <c r="G20069" t="inlineStr">
        <is>
          <t>idna</t>
        </is>
      </c>
      <c r="H20069">
        <f>=2.8</f>
        <v/>
      </c>
    </row>
    <row r="20070">
      <c r="A20070" t="inlineStr">
        <is>
          <t>taiga-back</t>
        </is>
      </c>
      <c r="B20070" t="inlineStr">
        <is>
          <t>e30fa7c2fd17593141e8f8835e8b3aab9ee2c251</t>
        </is>
      </c>
      <c r="C20070" t="inlineStr">
        <is>
          <t>2021-02-01 18:09:23+00:00</t>
        </is>
      </c>
      <c r="D20070" t="inlineStr">
        <is>
          <t>verchange</t>
        </is>
      </c>
      <c r="E20070" t="inlineStr">
        <is>
          <t>markdown</t>
        </is>
      </c>
      <c r="F20070">
        <f>=3.1.1</f>
        <v/>
      </c>
      <c r="G20070" t="inlineStr">
        <is>
          <t>markdown</t>
        </is>
      </c>
      <c r="H20070">
        <f>=3.1.1</f>
        <v/>
      </c>
    </row>
    <row r="20071">
      <c r="A20071" t="inlineStr">
        <is>
          <t>taiga-back</t>
        </is>
      </c>
      <c r="B20071" t="inlineStr">
        <is>
          <t>e30fa7c2fd17593141e8f8835e8b3aab9ee2c251</t>
        </is>
      </c>
      <c r="C20071" t="inlineStr">
        <is>
          <t>2021-02-01 18:09:23+00:00</t>
        </is>
      </c>
      <c r="D20071" t="inlineStr">
        <is>
          <t>verchange</t>
        </is>
      </c>
      <c r="E20071" t="inlineStr">
        <is>
          <t>cryptography</t>
        </is>
      </c>
      <c r="F20071">
        <f>=3.3.1</f>
        <v/>
      </c>
      <c r="G20071" t="inlineStr">
        <is>
          <t>cryptography</t>
        </is>
      </c>
      <c r="H20071">
        <f>=3.3.1</f>
        <v/>
      </c>
    </row>
    <row r="20072">
      <c r="A20072" t="inlineStr">
        <is>
          <t>taiga-back</t>
        </is>
      </c>
      <c r="B20072" t="inlineStr">
        <is>
          <t>e30fa7c2fd17593141e8f8835e8b3aab9ee2c251</t>
        </is>
      </c>
      <c r="C20072" t="inlineStr">
        <is>
          <t>2021-02-01 18:09:23+00:00</t>
        </is>
      </c>
      <c r="D20072" t="inlineStr">
        <is>
          <t>verchange</t>
        </is>
      </c>
      <c r="E20072" t="inlineStr">
        <is>
          <t>sampledata</t>
        </is>
      </c>
      <c r="F20072">
        <f>=0.3.7</f>
        <v/>
      </c>
      <c r="G20072" t="inlineStr">
        <is>
          <t>sampledata</t>
        </is>
      </c>
      <c r="H20072">
        <f>=0.3.7</f>
        <v/>
      </c>
    </row>
    <row r="20073">
      <c r="A20073" t="inlineStr">
        <is>
          <t>taiga-back</t>
        </is>
      </c>
      <c r="B20073" t="inlineStr">
        <is>
          <t>e30fa7c2fd17593141e8f8835e8b3aab9ee2c251</t>
        </is>
      </c>
      <c r="C20073" t="inlineStr">
        <is>
          <t>2021-02-01 18:09:23+00:00</t>
        </is>
      </c>
      <c r="D20073" t="inlineStr">
        <is>
          <t>verchange</t>
        </is>
      </c>
      <c r="E20073" t="inlineStr">
        <is>
          <t>easy-thumbnails</t>
        </is>
      </c>
      <c r="F20073">
        <f>=2.7.0</f>
        <v/>
      </c>
      <c r="G20073" t="inlineStr">
        <is>
          <t>easy-thumbnails</t>
        </is>
      </c>
      <c r="H20073">
        <f>=2.7.0</f>
        <v/>
      </c>
    </row>
    <row r="20074">
      <c r="A20074" t="inlineStr">
        <is>
          <t>taiga-back</t>
        </is>
      </c>
      <c r="B20074" t="inlineStr">
        <is>
          <t>e30fa7c2fd17593141e8f8835e8b3aab9ee2c251</t>
        </is>
      </c>
      <c r="C20074" t="inlineStr">
        <is>
          <t>2021-02-01 18:09:23+00:00</t>
        </is>
      </c>
      <c r="D20074" t="inlineStr">
        <is>
          <t>verchange</t>
        </is>
      </c>
      <c r="E20074" t="inlineStr">
        <is>
          <t>html5lib</t>
        </is>
      </c>
      <c r="F20074">
        <f>=1.1</f>
        <v/>
      </c>
      <c r="G20074" t="inlineStr">
        <is>
          <t>html5lib</t>
        </is>
      </c>
      <c r="H20074">
        <f>=1.1</f>
        <v/>
      </c>
    </row>
    <row r="20075">
      <c r="A20075" t="inlineStr">
        <is>
          <t>taiga-back</t>
        </is>
      </c>
      <c r="B20075" t="inlineStr">
        <is>
          <t>e30fa7c2fd17593141e8f8835e8b3aab9ee2c251</t>
        </is>
      </c>
      <c r="C20075" t="inlineStr">
        <is>
          <t>2021-02-01 18:09:23+00:00</t>
        </is>
      </c>
      <c r="D20075" t="inlineStr">
        <is>
          <t>verchange</t>
        </is>
      </c>
      <c r="E20075" t="inlineStr">
        <is>
          <t>packaging</t>
        </is>
      </c>
      <c r="F20075">
        <f>=20.9</f>
        <v/>
      </c>
      <c r="G20075" t="inlineStr">
        <is>
          <t>packaging</t>
        </is>
      </c>
      <c r="H20075">
        <f>=20.8</f>
        <v/>
      </c>
    </row>
    <row r="20076">
      <c r="A20076" t="inlineStr">
        <is>
          <t>taiga-back</t>
        </is>
      </c>
      <c r="B20076" t="inlineStr">
        <is>
          <t>e30fa7c2fd17593141e8f8835e8b3aab9ee2c251</t>
        </is>
      </c>
      <c r="C20076" t="inlineStr">
        <is>
          <t>2021-02-01 18:09:23+00:00</t>
        </is>
      </c>
      <c r="D20076" t="inlineStr">
        <is>
          <t>verchange</t>
        </is>
      </c>
      <c r="E20076" t="inlineStr">
        <is>
          <t>pytz</t>
        </is>
      </c>
      <c r="F20076">
        <f>=2021.1</f>
        <v/>
      </c>
      <c r="G20076" t="inlineStr">
        <is>
          <t>pytz</t>
        </is>
      </c>
      <c r="H20076">
        <f>=2020.4</f>
        <v/>
      </c>
    </row>
    <row r="20077">
      <c r="A20077" t="inlineStr">
        <is>
          <t>taiga-back</t>
        </is>
      </c>
      <c r="B20077" t="inlineStr">
        <is>
          <t>e30fa7c2fd17593141e8f8835e8b3aab9ee2c251</t>
        </is>
      </c>
      <c r="C20077" t="inlineStr">
        <is>
          <t>2021-02-01 18:09:23+00:00</t>
        </is>
      </c>
      <c r="D20077" t="inlineStr">
        <is>
          <t>verchange</t>
        </is>
      </c>
      <c r="E20077" t="inlineStr">
        <is>
          <t>urllib3</t>
        </is>
      </c>
      <c r="F20077">
        <f>=1.24.3</f>
        <v/>
      </c>
      <c r="G20077" t="inlineStr">
        <is>
          <t>urllib3</t>
        </is>
      </c>
      <c r="H20077">
        <f>=1.24.3</f>
        <v/>
      </c>
    </row>
    <row r="20078">
      <c r="A20078" t="inlineStr">
        <is>
          <t>taiga-back</t>
        </is>
      </c>
      <c r="B20078" t="inlineStr">
        <is>
          <t>e30fa7c2fd17593141e8f8835e8b3aab9ee2c251</t>
        </is>
      </c>
      <c r="C20078" t="inlineStr">
        <is>
          <t>2021-02-01 18:09:23+00:00</t>
        </is>
      </c>
      <c r="D20078" t="inlineStr">
        <is>
          <t>verchange</t>
        </is>
      </c>
      <c r="E20078" t="inlineStr">
        <is>
          <t>premailer</t>
        </is>
      </c>
      <c r="F20078">
        <f>=3.0.1</f>
        <v/>
      </c>
      <c r="G20078" t="inlineStr">
        <is>
          <t>premailer</t>
        </is>
      </c>
      <c r="H20078">
        <f>=3.0.1</f>
        <v/>
      </c>
    </row>
    <row r="20079">
      <c r="A20079" t="inlineStr">
        <is>
          <t>taiga-back</t>
        </is>
      </c>
      <c r="B20079" t="inlineStr">
        <is>
          <t>e30fa7c2fd17593141e8f8835e8b3aab9ee2c251</t>
        </is>
      </c>
      <c r="C20079" t="inlineStr">
        <is>
          <t>2021-02-01 18:09:23+00:00</t>
        </is>
      </c>
      <c r="D20079" t="inlineStr">
        <is>
          <t>verchange</t>
        </is>
      </c>
      <c r="E20079" t="inlineStr">
        <is>
          <t>zipp</t>
        </is>
      </c>
      <c r="F20079">
        <f>=1.2.0</f>
        <v/>
      </c>
      <c r="G20079" t="inlineStr">
        <is>
          <t>zipp</t>
        </is>
      </c>
      <c r="H20079">
        <f>=1.2.0</f>
        <v/>
      </c>
    </row>
    <row r="20080">
      <c r="A20080" t="inlineStr">
        <is>
          <t>taiga-back</t>
        </is>
      </c>
      <c r="B20080" t="inlineStr">
        <is>
          <t>e30fa7c2fd17593141e8f8835e8b3aab9ee2c251</t>
        </is>
      </c>
      <c r="C20080" t="inlineStr">
        <is>
          <t>2021-02-01 18:09:23+00:00</t>
        </is>
      </c>
      <c r="D20080" t="inlineStr">
        <is>
          <t>verchange</t>
        </is>
      </c>
      <c r="E20080" t="inlineStr">
        <is>
          <t>amqp</t>
        </is>
      </c>
      <c r="F20080">
        <f>=2.6.1</f>
        <v/>
      </c>
      <c r="G20080" t="inlineStr">
        <is>
          <t>amqp</t>
        </is>
      </c>
      <c r="H20080">
        <f>=2.6.1</f>
        <v/>
      </c>
    </row>
    <row r="20081">
      <c r="A20081" t="inlineStr">
        <is>
          <t>taiga-back</t>
        </is>
      </c>
      <c r="B20081" t="inlineStr">
        <is>
          <t>e30fa7c2fd17593141e8f8835e8b3aab9ee2c251</t>
        </is>
      </c>
      <c r="C20081" t="inlineStr">
        <is>
          <t>2021-02-01 18:09:23+00:00</t>
        </is>
      </c>
      <c r="D20081" t="inlineStr">
        <is>
          <t>verchange</t>
        </is>
      </c>
      <c r="E20081" t="inlineStr">
        <is>
          <t>jinja2</t>
        </is>
      </c>
      <c r="F20081">
        <f>=2.11.3</f>
        <v/>
      </c>
      <c r="G20081" t="inlineStr">
        <is>
          <t>jinja2</t>
        </is>
      </c>
      <c r="H20081">
        <f>=2.11.2</f>
        <v/>
      </c>
    </row>
    <row r="20082">
      <c r="A20082" t="inlineStr">
        <is>
          <t>taiga-back</t>
        </is>
      </c>
      <c r="B20082" t="inlineStr">
        <is>
          <t>e30fa7c2fd17593141e8f8835e8b3aab9ee2c251</t>
        </is>
      </c>
      <c r="C20082" t="inlineStr">
        <is>
          <t>2021-02-01 18:09:23+00:00</t>
        </is>
      </c>
      <c r="D20082" t="inlineStr">
        <is>
          <t>verchange</t>
        </is>
      </c>
      <c r="E20082" t="inlineStr">
        <is>
          <t>attrs</t>
        </is>
      </c>
      <c r="F20082">
        <f>=20.3.0</f>
        <v/>
      </c>
      <c r="G20082" t="inlineStr">
        <is>
          <t>attrs</t>
        </is>
      </c>
      <c r="H20082">
        <f>=20.3.0</f>
        <v/>
      </c>
    </row>
    <row r="20083">
      <c r="A20083" t="inlineStr">
        <is>
          <t>taiga-back</t>
        </is>
      </c>
      <c r="B20083" t="inlineStr">
        <is>
          <t>e30fa7c2fd17593141e8f8835e8b3aab9ee2c251</t>
        </is>
      </c>
      <c r="C20083" t="inlineStr">
        <is>
          <t>2021-02-01 18:09:23+00:00</t>
        </is>
      </c>
      <c r="D20083" t="inlineStr">
        <is>
          <t>verchange</t>
        </is>
      </c>
      <c r="E20083" t="inlineStr">
        <is>
          <t>aggdraw</t>
        </is>
      </c>
      <c r="F20083">
        <f>=1.3.12</f>
        <v/>
      </c>
      <c r="G20083" t="inlineStr">
        <is>
          <t>aggdraw</t>
        </is>
      </c>
      <c r="H20083">
        <f>=1.3.12</f>
        <v/>
      </c>
    </row>
    <row r="20084">
      <c r="A20084" t="inlineStr">
        <is>
          <t>taiga-back</t>
        </is>
      </c>
      <c r="B20084" t="inlineStr">
        <is>
          <t>e30fa7c2fd17593141e8f8835e8b3aab9ee2c251</t>
        </is>
      </c>
      <c r="C20084" t="inlineStr">
        <is>
          <t>2021-02-01 18:09:23+00:00</t>
        </is>
      </c>
      <c r="D20084" t="inlineStr">
        <is>
          <t>verchange</t>
        </is>
      </c>
      <c r="E20084" t="inlineStr">
        <is>
          <t>serpy</t>
        </is>
      </c>
      <c r="F20084">
        <f>=0.1.1</f>
        <v/>
      </c>
      <c r="G20084" t="inlineStr">
        <is>
          <t>serpy</t>
        </is>
      </c>
      <c r="H20084">
        <f>=0.1.1</f>
        <v/>
      </c>
    </row>
    <row r="20085">
      <c r="A20085" t="inlineStr">
        <is>
          <t>taiga-back</t>
        </is>
      </c>
      <c r="B20085" t="inlineStr">
        <is>
          <t>e30fa7c2fd17593141e8f8835e8b3aab9ee2c251</t>
        </is>
      </c>
      <c r="C20085" t="inlineStr">
        <is>
          <t>2021-02-01 18:09:23+00:00</t>
        </is>
      </c>
      <c r="D20085" t="inlineStr">
        <is>
          <t>verchange</t>
        </is>
      </c>
      <c r="E20085" t="inlineStr">
        <is>
          <t>webencodings</t>
        </is>
      </c>
      <c r="F20085">
        <f>=0.5.1</f>
        <v/>
      </c>
      <c r="G20085" t="inlineStr">
        <is>
          <t>webencodings</t>
        </is>
      </c>
      <c r="H20085">
        <f>=0.5.1</f>
        <v/>
      </c>
    </row>
    <row r="20086">
      <c r="A20086" t="inlineStr">
        <is>
          <t>taiga-back</t>
        </is>
      </c>
      <c r="B20086" t="inlineStr">
        <is>
          <t>e30fa7c2fd17593141e8f8835e8b3aab9ee2c251</t>
        </is>
      </c>
      <c r="C20086" t="inlineStr">
        <is>
          <t>2021-02-01 18:09:23+00:00</t>
        </is>
      </c>
      <c r="D20086" t="inlineStr">
        <is>
          <t>verchange</t>
        </is>
      </c>
      <c r="E20086" t="inlineStr">
        <is>
          <t>pyjwt</t>
        </is>
      </c>
      <c r="F20086">
        <f>=2.0.1</f>
        <v/>
      </c>
      <c r="G20086" t="inlineStr">
        <is>
          <t>pyjwt</t>
        </is>
      </c>
      <c r="H20086">
        <f>=1.7.1</f>
        <v/>
      </c>
    </row>
    <row r="20087">
      <c r="A20087" t="inlineStr">
        <is>
          <t>taiga-back</t>
        </is>
      </c>
      <c r="B20087" t="inlineStr">
        <is>
          <t>e30fa7c2fd17593141e8f8835e8b3aab9ee2c251</t>
        </is>
      </c>
      <c r="C20087" t="inlineStr">
        <is>
          <t>2021-02-01 18:09:23+00:00</t>
        </is>
      </c>
      <c r="D20087" t="inlineStr">
        <is>
          <t>verchange</t>
        </is>
      </c>
      <c r="E20087" t="inlineStr">
        <is>
          <t>python-dateutil</t>
        </is>
      </c>
      <c r="F20087">
        <f>=2.7.5</f>
        <v/>
      </c>
      <c r="G20087" t="inlineStr">
        <is>
          <t>python-dateutil</t>
        </is>
      </c>
      <c r="H20087">
        <f>=2.7.5</f>
        <v/>
      </c>
    </row>
    <row r="20088">
      <c r="A20088" t="inlineStr">
        <is>
          <t>taiga-back</t>
        </is>
      </c>
      <c r="B20088" t="inlineStr">
        <is>
          <t>e30fa7c2fd17593141e8f8835e8b3aab9ee2c251</t>
        </is>
      </c>
      <c r="C20088" t="inlineStr">
        <is>
          <t>2021-02-01 18:09:23+00:00</t>
        </is>
      </c>
      <c r="D20088" t="inlineStr">
        <is>
          <t>verchange</t>
        </is>
      </c>
      <c r="E20088" t="inlineStr">
        <is>
          <t>unidecode</t>
        </is>
      </c>
      <c r="F20088">
        <f>=0.4.20</f>
        <v/>
      </c>
      <c r="G20088" t="inlineStr">
        <is>
          <t>unidecode</t>
        </is>
      </c>
      <c r="H20088">
        <f>=0.4.20</f>
        <v/>
      </c>
    </row>
    <row r="20089">
      <c r="A20089" t="inlineStr">
        <is>
          <t>taiga-back</t>
        </is>
      </c>
      <c r="B20089" t="inlineStr">
        <is>
          <t>e30fa7c2fd17593141e8f8835e8b3aab9ee2c251</t>
        </is>
      </c>
      <c r="C20089" t="inlineStr">
        <is>
          <t>2021-02-01 18:09:23+00:00</t>
        </is>
      </c>
      <c r="D20089" t="inlineStr">
        <is>
          <t>verchange</t>
        </is>
      </c>
      <c r="E20089" t="inlineStr">
        <is>
          <t>certifi</t>
        </is>
      </c>
      <c r="F20089">
        <f>=2020.12.5</f>
        <v/>
      </c>
      <c r="G20089" t="inlineStr">
        <is>
          <t>certifi</t>
        </is>
      </c>
      <c r="H20089">
        <f>=2020.12.5</f>
        <v/>
      </c>
    </row>
    <row r="20090">
      <c r="A20090" t="inlineStr">
        <is>
          <t>taiga-back</t>
        </is>
      </c>
      <c r="B20090" t="inlineStr">
        <is>
          <t>e30fa7c2fd17593141e8f8835e8b3aab9ee2c251</t>
        </is>
      </c>
      <c r="C20090" t="inlineStr">
        <is>
          <t>2021-02-01 18:09:23+00:00</t>
        </is>
      </c>
      <c r="D20090" t="inlineStr">
        <is>
          <t>verchange</t>
        </is>
      </c>
      <c r="E20090" t="inlineStr">
        <is>
          <t>cairosvg</t>
        </is>
      </c>
      <c r="F20090">
        <f>=2.0.3</f>
        <v/>
      </c>
      <c r="G20090" t="inlineStr">
        <is>
          <t>cairosvg</t>
        </is>
      </c>
      <c r="H20090">
        <f>=2.0.3</f>
        <v/>
      </c>
    </row>
    <row r="20091">
      <c r="A20091" t="inlineStr">
        <is>
          <t>taiga-back</t>
        </is>
      </c>
      <c r="B20091" t="inlineStr">
        <is>
          <t>e30fa7c2fd17593141e8f8835e8b3aab9ee2c251</t>
        </is>
      </c>
      <c r="C20091" t="inlineStr">
        <is>
          <t>2021-02-01 18:09:23+00:00</t>
        </is>
      </c>
      <c r="D20091" t="inlineStr">
        <is>
          <t>verchange</t>
        </is>
      </c>
      <c r="E20091" t="inlineStr">
        <is>
          <t>djmail</t>
        </is>
      </c>
      <c r="F20091">
        <f>=1.0.1</f>
        <v/>
      </c>
      <c r="G20091" t="inlineStr">
        <is>
          <t>djmail</t>
        </is>
      </c>
      <c r="H20091">
        <f>=1.0.1</f>
        <v/>
      </c>
    </row>
    <row r="20092">
      <c r="A20092" t="inlineStr">
        <is>
          <t>taiga-back</t>
        </is>
      </c>
      <c r="B20092" t="inlineStr">
        <is>
          <t>e30fa7c2fd17593141e8f8835e8b3aab9ee2c251</t>
        </is>
      </c>
      <c r="C20092" t="inlineStr">
        <is>
          <t>2021-02-01 18:09:23+00:00</t>
        </is>
      </c>
      <c r="D20092" t="inlineStr">
        <is>
          <t>verchange</t>
        </is>
      </c>
      <c r="E20092" t="inlineStr">
        <is>
          <t>django-picklefield</t>
        </is>
      </c>
      <c r="F20092">
        <f>=0.3.2</f>
        <v/>
      </c>
      <c r="G20092" t="inlineStr">
        <is>
          <t>django-picklefield</t>
        </is>
      </c>
      <c r="H20092">
        <f>=0.3.2</f>
        <v/>
      </c>
    </row>
    <row r="20093">
      <c r="A20093" t="inlineStr">
        <is>
          <t>taiga-back</t>
        </is>
      </c>
      <c r="B20093" t="inlineStr">
        <is>
          <t>e30fa7c2fd17593141e8f8835e8b3aab9ee2c251</t>
        </is>
      </c>
      <c r="C20093" t="inlineStr">
        <is>
          <t>2021-02-01 18:09:23+00:00</t>
        </is>
      </c>
      <c r="D20093" t="inlineStr">
        <is>
          <t>verchange</t>
        </is>
      </c>
      <c r="E20093" t="inlineStr">
        <is>
          <t>vine</t>
        </is>
      </c>
      <c r="F20093">
        <f>=1.3.0</f>
        <v/>
      </c>
      <c r="G20093" t="inlineStr">
        <is>
          <t>vine</t>
        </is>
      </c>
      <c r="H20093">
        <f>=1.3.0</f>
        <v/>
      </c>
    </row>
    <row r="20094">
      <c r="A20094" t="inlineStr">
        <is>
          <t>taiga-back</t>
        </is>
      </c>
      <c r="B20094" t="inlineStr">
        <is>
          <t>e30fa7c2fd17593141e8f8835e8b3aab9ee2c251</t>
        </is>
      </c>
      <c r="C20094" t="inlineStr">
        <is>
          <t>2021-02-01 18:09:23+00:00</t>
        </is>
      </c>
      <c r="D20094" t="inlineStr">
        <is>
          <t>verchange</t>
        </is>
      </c>
      <c r="E20094" t="inlineStr">
        <is>
          <t>gunicorn</t>
        </is>
      </c>
      <c r="F20094">
        <f>=19.9.0</f>
        <v/>
      </c>
      <c r="G20094" t="inlineStr">
        <is>
          <t>gunicorn</t>
        </is>
      </c>
      <c r="H20094">
        <f>=19.9.0</f>
        <v/>
      </c>
    </row>
    <row r="20095">
      <c r="A20095" t="inlineStr">
        <is>
          <t>taiga-back</t>
        </is>
      </c>
      <c r="B20095" t="inlineStr">
        <is>
          <t>e30fa7c2fd17593141e8f8835e8b3aab9ee2c251</t>
        </is>
      </c>
      <c r="C20095" t="inlineStr">
        <is>
          <t>2021-02-01 18:09:23+00:00</t>
        </is>
      </c>
      <c r="D20095" t="inlineStr">
        <is>
          <t>verchange</t>
        </is>
      </c>
      <c r="E20095" t="inlineStr">
        <is>
          <t>pillow</t>
        </is>
      </c>
      <c r="F20095">
        <f>=8.1.0</f>
        <v/>
      </c>
      <c r="G20095" t="inlineStr">
        <is>
          <t>pillow</t>
        </is>
      </c>
      <c r="H20095">
        <f>=8.0.1</f>
        <v/>
      </c>
    </row>
    <row r="20096">
      <c r="A20096" t="inlineStr">
        <is>
          <t>taiga-back</t>
        </is>
      </c>
      <c r="B20096" t="inlineStr">
        <is>
          <t>e30fa7c2fd17593141e8f8835e8b3aab9ee2c251</t>
        </is>
      </c>
      <c r="C20096" t="inlineStr">
        <is>
          <t>2021-02-01 18:09:23+00:00</t>
        </is>
      </c>
      <c r="D20096" t="inlineStr">
        <is>
          <t>verchange</t>
        </is>
      </c>
      <c r="E20096" t="inlineStr">
        <is>
          <t>pygments</t>
        </is>
      </c>
      <c r="F20096">
        <f>=2.2.0</f>
        <v/>
      </c>
      <c r="G20096" t="inlineStr">
        <is>
          <t>pygments</t>
        </is>
      </c>
      <c r="H20096">
        <f>=2.2.0</f>
        <v/>
      </c>
    </row>
    <row r="20097">
      <c r="A20097" t="inlineStr">
        <is>
          <t>taiga-back</t>
        </is>
      </c>
      <c r="B20097" t="inlineStr">
        <is>
          <t>e30fa7c2fd17593141e8f8835e8b3aab9ee2c251</t>
        </is>
      </c>
      <c r="C20097" t="inlineStr">
        <is>
          <t>2021-02-01 18:09:23+00:00</t>
        </is>
      </c>
      <c r="D20097" t="inlineStr">
        <is>
          <t>verchange</t>
        </is>
      </c>
      <c r="E20097" t="inlineStr">
        <is>
          <t>tinycss</t>
        </is>
      </c>
      <c r="F20097">
        <f>=0.4</f>
        <v/>
      </c>
      <c r="G20097" t="inlineStr">
        <is>
          <t>tinycss</t>
        </is>
      </c>
      <c r="H20097">
        <f>=0.4</f>
        <v/>
      </c>
    </row>
    <row r="20098">
      <c r="A20098" t="inlineStr">
        <is>
          <t>taiga-back</t>
        </is>
      </c>
      <c r="B20098" t="inlineStr">
        <is>
          <t>e30fa7c2fd17593141e8f8835e8b3aab9ee2c251</t>
        </is>
      </c>
      <c r="C20098" t="inlineStr">
        <is>
          <t>2021-02-01 18:09:23+00:00</t>
        </is>
      </c>
      <c r="D20098" t="inlineStr">
        <is>
          <t>verchange</t>
        </is>
      </c>
      <c r="E20098" t="inlineStr">
        <is>
          <t>cssutils</t>
        </is>
      </c>
      <c r="F20098">
        <f>=1.0.2</f>
        <v/>
      </c>
      <c r="G20098" t="inlineStr">
        <is>
          <t>cssutils</t>
        </is>
      </c>
      <c r="H20098">
        <f>=1.0.2</f>
        <v/>
      </c>
    </row>
    <row r="20099">
      <c r="A20099" t="inlineStr">
        <is>
          <t>taiga-back</t>
        </is>
      </c>
      <c r="B20099" t="inlineStr">
        <is>
          <t>e30fa7c2fd17593141e8f8835e8b3aab9ee2c251</t>
        </is>
      </c>
      <c r="C20099" t="inlineStr">
        <is>
          <t>2021-02-01 18:09:23+00:00</t>
        </is>
      </c>
      <c r="D20099" t="inlineStr">
        <is>
          <t>verchange</t>
        </is>
      </c>
      <c r="E20099" t="inlineStr">
        <is>
          <t>django-jinja</t>
        </is>
      </c>
      <c r="F20099">
        <f>=2.7.0</f>
        <v/>
      </c>
      <c r="G20099" t="inlineStr">
        <is>
          <t>django-jinja</t>
        </is>
      </c>
      <c r="H20099">
        <f>=2.3.1</f>
        <v/>
      </c>
    </row>
    <row r="20100">
      <c r="A20100" t="inlineStr">
        <is>
          <t>taiga-back</t>
        </is>
      </c>
      <c r="B20100" t="inlineStr">
        <is>
          <t>e30fa7c2fd17593141e8f8835e8b3aab9ee2c251</t>
        </is>
      </c>
      <c r="C20100" t="inlineStr">
        <is>
          <t>2021-02-01 18:09:23+00:00</t>
        </is>
      </c>
      <c r="D20100" t="inlineStr">
        <is>
          <t>verchange</t>
        </is>
      </c>
      <c r="E20100" t="inlineStr">
        <is>
          <t>webcolors</t>
        </is>
      </c>
      <c r="F20100">
        <f>=1.9.1</f>
        <v/>
      </c>
      <c r="G20100" t="inlineStr">
        <is>
          <t>webcolors</t>
        </is>
      </c>
      <c r="H20100">
        <f>=1.9.1</f>
        <v/>
      </c>
    </row>
    <row r="20101">
      <c r="A20101" t="inlineStr">
        <is>
          <t>taiga-back</t>
        </is>
      </c>
      <c r="B20101" t="inlineStr">
        <is>
          <t>e30fa7c2fd17593141e8f8835e8b3aab9ee2c251</t>
        </is>
      </c>
      <c r="C20101" t="inlineStr">
        <is>
          <t>2021-02-01 18:09:23+00:00</t>
        </is>
      </c>
      <c r="D20101" t="inlineStr">
        <is>
          <t>verchange</t>
        </is>
      </c>
      <c r="E20101" t="inlineStr">
        <is>
          <t>raven</t>
        </is>
      </c>
      <c r="F20101">
        <f>=6.10.0</f>
        <v/>
      </c>
      <c r="G20101" t="inlineStr">
        <is>
          <t>raven</t>
        </is>
      </c>
      <c r="H20101">
        <f>=6.10.0</f>
        <v/>
      </c>
    </row>
    <row r="20102">
      <c r="A20102" t="inlineStr">
        <is>
          <t>taiga-back</t>
        </is>
      </c>
      <c r="B20102" t="inlineStr">
        <is>
          <t>e30fa7c2fd17593141e8f8835e8b3aab9ee2c251</t>
        </is>
      </c>
      <c r="C20102" t="inlineStr">
        <is>
          <t>2021-02-01 18:09:23+00:00</t>
        </is>
      </c>
      <c r="D20102" t="inlineStr">
        <is>
          <t>verchange</t>
        </is>
      </c>
      <c r="E20102" t="inlineStr">
        <is>
          <t>billiard</t>
        </is>
      </c>
      <c r="F20102">
        <f>=3.6.3.0</f>
        <v/>
      </c>
      <c r="G20102" t="inlineStr">
        <is>
          <t>billiard</t>
        </is>
      </c>
      <c r="H20102">
        <f>=3.6.3.0</f>
        <v/>
      </c>
    </row>
    <row r="20103">
      <c r="A20103" t="inlineStr">
        <is>
          <t>taiga-back</t>
        </is>
      </c>
      <c r="B20103" t="inlineStr">
        <is>
          <t>e30fa7c2fd17593141e8f8835e8b3aab9ee2c251</t>
        </is>
      </c>
      <c r="C20103" t="inlineStr">
        <is>
          <t>2021-02-01 18:09:23+00:00</t>
        </is>
      </c>
      <c r="D20103" t="inlineStr">
        <is>
          <t>verchange</t>
        </is>
      </c>
      <c r="E20103" t="inlineStr">
        <is>
          <t>lxml</t>
        </is>
      </c>
      <c r="F20103">
        <f>=4.6.2</f>
        <v/>
      </c>
      <c r="G20103" t="inlineStr">
        <is>
          <t>lxml</t>
        </is>
      </c>
      <c r="H20103">
        <f>=4.6.2</f>
        <v/>
      </c>
    </row>
    <row r="20104">
      <c r="A20104" t="inlineStr">
        <is>
          <t>taiga-back</t>
        </is>
      </c>
      <c r="B20104" t="inlineStr">
        <is>
          <t>e30fa7c2fd17593141e8f8835e8b3aab9ee2c251</t>
        </is>
      </c>
      <c r="C20104" t="inlineStr">
        <is>
          <t>2021-02-01 18:09:23+00:00</t>
        </is>
      </c>
      <c r="D20104" t="inlineStr">
        <is>
          <t>verchange</t>
        </is>
      </c>
      <c r="E20104" t="inlineStr">
        <is>
          <t>netaddr</t>
        </is>
      </c>
      <c r="F20104">
        <f>=0.7.19</f>
        <v/>
      </c>
      <c r="G20104" t="inlineStr">
        <is>
          <t>netaddr</t>
        </is>
      </c>
      <c r="H20104">
        <f>=0.7.19</f>
        <v/>
      </c>
    </row>
    <row r="20105">
      <c r="A20105" t="inlineStr">
        <is>
          <t>taiga-back</t>
        </is>
      </c>
      <c r="B20105" t="inlineStr">
        <is>
          <t>e30fa7c2fd17593141e8f8835e8b3aab9ee2c251</t>
        </is>
      </c>
      <c r="C20105" t="inlineStr">
        <is>
          <t>2021-02-01 18:09:23+00:00</t>
        </is>
      </c>
      <c r="D20105" t="inlineStr">
        <is>
          <t>verchange</t>
        </is>
      </c>
      <c r="E20105" t="inlineStr">
        <is>
          <t>cssselect</t>
        </is>
      </c>
      <c r="F20105">
        <f>=1.1.0</f>
        <v/>
      </c>
      <c r="G20105" t="inlineStr">
        <is>
          <t>cssselect</t>
        </is>
      </c>
      <c r="H20105">
        <f>=1.1.0</f>
        <v/>
      </c>
    </row>
    <row r="20106">
      <c r="A20106" t="inlineStr">
        <is>
          <t>taiga-back</t>
        </is>
      </c>
      <c r="B20106" t="inlineStr">
        <is>
          <t>e30fa7c2fd17593141e8f8835e8b3aab9ee2c251</t>
        </is>
      </c>
      <c r="C20106" t="inlineStr">
        <is>
          <t>2021-02-01 18:09:23+00:00</t>
        </is>
      </c>
      <c r="D20106" t="inlineStr">
        <is>
          <t>add</t>
        </is>
      </c>
      <c r="E20106" t="inlineStr">
        <is>
          <t>backoff</t>
        </is>
      </c>
      <c r="F20106">
        <f>=1.6.0</f>
        <v/>
      </c>
      <c r="G20106" t="inlineStr"/>
      <c r="H20106" t="inlineStr"/>
    </row>
    <row r="20107">
      <c r="A20107" t="inlineStr">
        <is>
          <t>taiga-back</t>
        </is>
      </c>
      <c r="B20107" t="inlineStr">
        <is>
          <t>e30fa7c2fd17593141e8f8835e8b3aab9ee2c251</t>
        </is>
      </c>
      <c r="C20107" t="inlineStr">
        <is>
          <t>2021-02-01 18:09:23+00:00</t>
        </is>
      </c>
      <c r="D20107" t="inlineStr">
        <is>
          <t>add</t>
        </is>
      </c>
      <c r="E20107" t="inlineStr">
        <is>
          <t>monotonic</t>
        </is>
      </c>
      <c r="F20107">
        <f>=1.5</f>
        <v/>
      </c>
      <c r="G20107" t="inlineStr"/>
      <c r="H20107" t="inlineStr"/>
    </row>
    <row r="20108">
      <c r="A20108" t="inlineStr">
        <is>
          <t>taiga-back</t>
        </is>
      </c>
      <c r="B20108" t="inlineStr">
        <is>
          <t>e30fa7c2fd17593141e8f8835e8b3aab9ee2c251</t>
        </is>
      </c>
      <c r="C20108" t="inlineStr">
        <is>
          <t>2021-02-01 18:09:23+00:00</t>
        </is>
      </c>
      <c r="D20108" t="inlineStr">
        <is>
          <t>add</t>
        </is>
      </c>
      <c r="E20108" t="inlineStr">
        <is>
          <t>rudder-sdk-python</t>
        </is>
      </c>
      <c r="F20108">
        <f>=1.0.0b1</f>
        <v/>
      </c>
      <c r="G20108" t="inlineStr"/>
      <c r="H20108" t="inlineStr"/>
    </row>
    <row r="20109">
      <c r="A20109" t="inlineStr">
        <is>
          <t>taiga-back</t>
        </is>
      </c>
      <c r="B20109" t="inlineStr">
        <is>
          <t>e30fa7c2fd17593141e8f8835e8b3aab9ee2c251</t>
        </is>
      </c>
      <c r="C20109" t="inlineStr">
        <is>
          <t>2021-02-01 18:09:23+00:00</t>
        </is>
      </c>
      <c r="D20109" t="inlineStr">
        <is>
          <t>rem</t>
        </is>
      </c>
      <c r="E20109" t="inlineStr"/>
      <c r="F20109" t="inlineStr"/>
      <c r="G20109" t="inlineStr">
        <is>
          <t>importlib-metadata</t>
        </is>
      </c>
      <c r="H20109">
        <f>=3.3.0</f>
        <v/>
      </c>
    </row>
    <row r="20110">
      <c r="A20110" t="inlineStr">
        <is>
          <t>taiga-back</t>
        </is>
      </c>
      <c r="B20110" t="inlineStr">
        <is>
          <t>e30fa7c2fd17593141e8f8835e8b3aab9ee2c251</t>
        </is>
      </c>
      <c r="C20110" t="inlineStr">
        <is>
          <t>2021-02-01 18:09:23+00:00</t>
        </is>
      </c>
      <c r="D20110" t="inlineStr">
        <is>
          <t>rem</t>
        </is>
      </c>
      <c r="E20110" t="inlineStr"/>
      <c r="F20110" t="inlineStr"/>
      <c r="G20110" t="inlineStr">
        <is>
          <t>typing-extensions</t>
        </is>
      </c>
      <c r="H20110">
        <f>=3.7.4.3</f>
        <v/>
      </c>
    </row>
    <row r="20111">
      <c r="A20111" t="inlineStr">
        <is>
          <t>taiga-back</t>
        </is>
      </c>
      <c r="B20111" t="inlineStr">
        <is>
          <t>823bcdf666d0cfbf07cb4e898f0514862fa607c2</t>
        </is>
      </c>
      <c r="C20111" t="inlineStr">
        <is>
          <t>2021-02-19 12:57:59+00:00</t>
        </is>
      </c>
      <c r="D20111" t="inlineStr">
        <is>
          <t>verchange</t>
        </is>
      </c>
      <c r="E20111" t="inlineStr">
        <is>
          <t>asana</t>
        </is>
      </c>
      <c r="F20111">
        <f>=0.10.3</f>
        <v/>
      </c>
      <c r="G20111" t="inlineStr">
        <is>
          <t>asana</t>
        </is>
      </c>
      <c r="H20111">
        <f>=0.6.7</f>
        <v/>
      </c>
    </row>
    <row r="20112">
      <c r="A20112" t="inlineStr">
        <is>
          <t>vmcloak</t>
        </is>
      </c>
      <c r="B20112" t="inlineStr">
        <is>
          <t>b3774716ff0575bc6ae39c7f63a960bd95f6757d</t>
        </is>
      </c>
      <c r="C20112" t="inlineStr">
        <is>
          <t>2014-10-08 15:35:43+00:00</t>
        </is>
      </c>
      <c r="D20112" t="inlineStr">
        <is>
          <t>add</t>
        </is>
      </c>
      <c r="E20112" t="inlineStr">
        <is>
          <t>lockfile</t>
        </is>
      </c>
      <c r="F20112" t="inlineStr"/>
      <c r="G20112" t="inlineStr"/>
      <c r="H20112" t="inlineStr"/>
    </row>
    <row r="20113">
      <c r="A20113" t="inlineStr">
        <is>
          <t>vmcloak</t>
        </is>
      </c>
      <c r="B20113" t="inlineStr">
        <is>
          <t>b3774716ff0575bc6ae39c7f63a960bd95f6757d</t>
        </is>
      </c>
      <c r="C20113" t="inlineStr">
        <is>
          <t>2014-10-08 15:35:43+00:00</t>
        </is>
      </c>
      <c r="D20113" t="inlineStr">
        <is>
          <t>add</t>
        </is>
      </c>
      <c r="E20113" t="inlineStr">
        <is>
          <t>sphinx</t>
        </is>
      </c>
      <c r="F20113" t="inlineStr"/>
      <c r="G20113" t="inlineStr"/>
      <c r="H20113" t="inlineStr"/>
    </row>
    <row r="20114">
      <c r="A20114" t="inlineStr">
        <is>
          <t>vmcloak</t>
        </is>
      </c>
      <c r="B20114" t="inlineStr">
        <is>
          <t>b3774716ff0575bc6ae39c7f63a960bd95f6757d</t>
        </is>
      </c>
      <c r="C20114" t="inlineStr">
        <is>
          <t>2014-10-08 15:35:43+00:00</t>
        </is>
      </c>
      <c r="D20114" t="inlineStr">
        <is>
          <t>add</t>
        </is>
      </c>
      <c r="E20114" t="inlineStr">
        <is>
          <t>setuptools</t>
        </is>
      </c>
      <c r="F20114" t="inlineStr"/>
      <c r="G20114" t="inlineStr"/>
      <c r="H20114" t="inlineStr"/>
    </row>
    <row r="20115">
      <c r="A20115" t="inlineStr">
        <is>
          <t>kuryr-libnetwork</t>
        </is>
      </c>
      <c r="B20115" t="inlineStr">
        <is>
          <t>849adac0b1c3eab449714d3547c9705cc9365dbf</t>
        </is>
      </c>
      <c r="C20115" t="inlineStr">
        <is>
          <t>2017-09-06 08:28:22+00:00</t>
        </is>
      </c>
      <c r="D20115" t="inlineStr">
        <is>
          <t>verchange</t>
        </is>
      </c>
      <c r="E20115" t="inlineStr">
        <is>
          <t>oslo.config</t>
        </is>
      </c>
      <c r="F20115" t="inlineStr">
        <is>
          <t>!=4.3.0;&gt;=4.0.0;!=4.4.0</t>
        </is>
      </c>
      <c r="G20115" t="inlineStr">
        <is>
          <t>oslo.config</t>
        </is>
      </c>
      <c r="H20115" t="inlineStr">
        <is>
          <t>&gt;=3.22.0</t>
        </is>
      </c>
    </row>
    <row r="20116">
      <c r="A20116" t="inlineStr">
        <is>
          <t>kuryr-libnetwork</t>
        </is>
      </c>
      <c r="B20116" t="inlineStr">
        <is>
          <t>849adac0b1c3eab449714d3547c9705cc9365dbf</t>
        </is>
      </c>
      <c r="C20116" t="inlineStr">
        <is>
          <t>2017-09-06 08:28:22+00:00</t>
        </is>
      </c>
      <c r="D20116" t="inlineStr">
        <is>
          <t>verchange</t>
        </is>
      </c>
      <c r="E20116" t="inlineStr">
        <is>
          <t>neutron-lib</t>
        </is>
      </c>
      <c r="F20116" t="inlineStr">
        <is>
          <t>&gt;=1.9.0</t>
        </is>
      </c>
      <c r="G20116" t="inlineStr">
        <is>
          <t>neutron-lib</t>
        </is>
      </c>
      <c r="H20116" t="inlineStr">
        <is>
          <t>&gt;=1.3.0</t>
        </is>
      </c>
    </row>
    <row r="20117">
      <c r="A20117" t="inlineStr">
        <is>
          <t>kuryr-libnetwork</t>
        </is>
      </c>
      <c r="B20117" t="inlineStr">
        <is>
          <t>849adac0b1c3eab449714d3547c9705cc9365dbf</t>
        </is>
      </c>
      <c r="C20117" t="inlineStr">
        <is>
          <t>2017-09-06 08:28:22+00:00</t>
        </is>
      </c>
      <c r="D20117" t="inlineStr">
        <is>
          <t>verchange</t>
        </is>
      </c>
      <c r="E20117" t="inlineStr">
        <is>
          <t>python-neutronclient</t>
        </is>
      </c>
      <c r="F20117" t="inlineStr">
        <is>
          <t>&gt;=6.3.0</t>
        </is>
      </c>
      <c r="G20117" t="inlineStr">
        <is>
          <t>python-neutronclient</t>
        </is>
      </c>
      <c r="H20117" t="inlineStr">
        <is>
          <t>&gt;=5.1.0</t>
        </is>
      </c>
    </row>
    <row r="20118">
      <c r="A20118" t="inlineStr">
        <is>
          <t>kuryr-libnetwork</t>
        </is>
      </c>
      <c r="B20118" t="inlineStr">
        <is>
          <t>849adac0b1c3eab449714d3547c9705cc9365dbf</t>
        </is>
      </c>
      <c r="C20118" t="inlineStr">
        <is>
          <t>2017-09-06 08:28:22+00:00</t>
        </is>
      </c>
      <c r="D20118" t="inlineStr">
        <is>
          <t>verchange</t>
        </is>
      </c>
      <c r="E20118" t="inlineStr">
        <is>
          <t>Babel</t>
        </is>
      </c>
      <c r="F20118" t="inlineStr">
        <is>
          <t>&gt;=2.3.4;!=2.4.0</t>
        </is>
      </c>
      <c r="G20118" t="inlineStr">
        <is>
          <t>Babel</t>
        </is>
      </c>
      <c r="H20118" t="inlineStr">
        <is>
          <t>&gt;=2.3.4</t>
        </is>
      </c>
    </row>
    <row r="20119">
      <c r="A20119" t="inlineStr">
        <is>
          <t>kuryr-libnetwork</t>
        </is>
      </c>
      <c r="B20119" t="inlineStr">
        <is>
          <t>849adac0b1c3eab449714d3547c9705cc9365dbf</t>
        </is>
      </c>
      <c r="C20119" t="inlineStr">
        <is>
          <t>2017-09-06 08:28:22+00:00</t>
        </is>
      </c>
      <c r="D20119" t="inlineStr">
        <is>
          <t>verchange</t>
        </is>
      </c>
      <c r="E20119" t="inlineStr">
        <is>
          <t>os-client-config</t>
        </is>
      </c>
      <c r="F20119" t="inlineStr">
        <is>
          <t>&gt;=1.28.0</t>
        </is>
      </c>
      <c r="G20119" t="inlineStr">
        <is>
          <t>os-client-config</t>
        </is>
      </c>
      <c r="H20119" t="inlineStr">
        <is>
          <t>&gt;=1.22.0</t>
        </is>
      </c>
    </row>
    <row r="20120">
      <c r="A20120" t="inlineStr">
        <is>
          <t>kuryr-libnetwork</t>
        </is>
      </c>
      <c r="B20120" t="inlineStr">
        <is>
          <t>849adac0b1c3eab449714d3547c9705cc9365dbf</t>
        </is>
      </c>
      <c r="C20120" t="inlineStr">
        <is>
          <t>2017-09-06 08:28:22+00:00</t>
        </is>
      </c>
      <c r="D20120" t="inlineStr">
        <is>
          <t>verchange</t>
        </is>
      </c>
      <c r="E20120" t="inlineStr">
        <is>
          <t>kuryr-lib</t>
        </is>
      </c>
      <c r="F20120" t="inlineStr">
        <is>
          <t>&gt;=0.5.0</t>
        </is>
      </c>
      <c r="G20120" t="inlineStr">
        <is>
          <t>kuryr-lib</t>
        </is>
      </c>
      <c r="H20120" t="inlineStr">
        <is>
          <t>&gt;=0.4.0</t>
        </is>
      </c>
    </row>
    <row r="20121">
      <c r="A20121" t="inlineStr">
        <is>
          <t>kuryr-libnetwork</t>
        </is>
      </c>
      <c r="B20121" t="inlineStr">
        <is>
          <t>849adac0b1c3eab449714d3547c9705cc9365dbf</t>
        </is>
      </c>
      <c r="C20121" t="inlineStr">
        <is>
          <t>2017-09-06 08:28:22+00:00</t>
        </is>
      </c>
      <c r="D20121" t="inlineStr">
        <is>
          <t>verchange</t>
        </is>
      </c>
      <c r="E20121" t="inlineStr">
        <is>
          <t>pbr</t>
        </is>
      </c>
      <c r="F20121" t="inlineStr">
        <is>
          <t>&gt;=2.0.0;!=2.1.0</t>
        </is>
      </c>
      <c r="G20121" t="inlineStr">
        <is>
          <t>pbr</t>
        </is>
      </c>
      <c r="H20121" t="inlineStr">
        <is>
          <t>&gt;=2.0.0</t>
        </is>
      </c>
    </row>
    <row r="20122">
      <c r="A20122" t="inlineStr">
        <is>
          <t>kuryr-libnetwork</t>
        </is>
      </c>
      <c r="B20122" t="inlineStr">
        <is>
          <t>849adac0b1c3eab449714d3547c9705cc9365dbf</t>
        </is>
      </c>
      <c r="C20122" t="inlineStr">
        <is>
          <t>2017-09-06 08:28:22+00:00</t>
        </is>
      </c>
      <c r="D20122" t="inlineStr">
        <is>
          <t>verchange</t>
        </is>
      </c>
      <c r="E20122" t="inlineStr">
        <is>
          <t>oslo.log</t>
        </is>
      </c>
      <c r="F20122" t="inlineStr">
        <is>
          <t>&gt;=3.22.0</t>
        </is>
      </c>
      <c r="G20122" t="inlineStr">
        <is>
          <t>oslo.log</t>
        </is>
      </c>
      <c r="H20122" t="inlineStr">
        <is>
          <t>&gt;=3.11.0</t>
        </is>
      </c>
    </row>
    <row r="20123">
      <c r="A20123" t="inlineStr">
        <is>
          <t>kuryr-libnetwork</t>
        </is>
      </c>
      <c r="B20123" t="inlineStr">
        <is>
          <t>ed19c143f448414ff26f59b9bccea820aaf4e473</t>
        </is>
      </c>
      <c r="C20123" t="inlineStr">
        <is>
          <t>2018-01-22 20:07:58+00:00</t>
        </is>
      </c>
      <c r="D20123" t="inlineStr">
        <is>
          <t>verchange</t>
        </is>
      </c>
      <c r="E20123" t="inlineStr">
        <is>
          <t>six</t>
        </is>
      </c>
      <c r="F20123" t="inlineStr">
        <is>
          <t>&gt;=1.10.0</t>
        </is>
      </c>
      <c r="G20123" t="inlineStr">
        <is>
          <t>six</t>
        </is>
      </c>
      <c r="H20123" t="inlineStr">
        <is>
          <t>&gt;=1.9.0</t>
        </is>
      </c>
    </row>
    <row r="20124">
      <c r="A20124" t="inlineStr">
        <is>
          <t>kuryr-libnetwork</t>
        </is>
      </c>
      <c r="B20124" t="inlineStr">
        <is>
          <t>ed19c143f448414ff26f59b9bccea820aaf4e473</t>
        </is>
      </c>
      <c r="C20124" t="inlineStr">
        <is>
          <t>2018-01-22 20:07:58+00:00</t>
        </is>
      </c>
      <c r="D20124" t="inlineStr">
        <is>
          <t>verchange</t>
        </is>
      </c>
      <c r="E20124" t="inlineStr">
        <is>
          <t>oslo.utils</t>
        </is>
      </c>
      <c r="F20124" t="inlineStr">
        <is>
          <t>&gt;=3.31.0</t>
        </is>
      </c>
      <c r="G20124" t="inlineStr">
        <is>
          <t>oslo.utils</t>
        </is>
      </c>
      <c r="H20124" t="inlineStr">
        <is>
          <t>&gt;=3.20.0</t>
        </is>
      </c>
    </row>
    <row r="20125">
      <c r="A20125" t="inlineStr">
        <is>
          <t>kuryr-libnetwork</t>
        </is>
      </c>
      <c r="B20125" t="inlineStr">
        <is>
          <t>ed19c143f448414ff26f59b9bccea820aaf4e473</t>
        </is>
      </c>
      <c r="C20125" t="inlineStr">
        <is>
          <t>2018-01-22 20:07:58+00:00</t>
        </is>
      </c>
      <c r="D20125" t="inlineStr">
        <is>
          <t>verchange</t>
        </is>
      </c>
      <c r="E20125" t="inlineStr">
        <is>
          <t>jsonschema</t>
        </is>
      </c>
      <c r="F20125" t="inlineStr">
        <is>
          <t>&gt;=2.6.0;&lt;3.0.0</t>
        </is>
      </c>
      <c r="G20125" t="inlineStr">
        <is>
          <t>jsonschema</t>
        </is>
      </c>
      <c r="H20125" t="inlineStr">
        <is>
          <t>!=2.5.0;&gt;=2.0.0;&lt;3.0.0</t>
        </is>
      </c>
    </row>
    <row r="20126">
      <c r="A20126" t="inlineStr">
        <is>
          <t>kuryr-libnetwork</t>
        </is>
      </c>
      <c r="B20126" t="inlineStr">
        <is>
          <t>ed19c143f448414ff26f59b9bccea820aaf4e473</t>
        </is>
      </c>
      <c r="C20126" t="inlineStr">
        <is>
          <t>2018-01-22 20:07:58+00:00</t>
        </is>
      </c>
      <c r="D20126" t="inlineStr">
        <is>
          <t>verchange</t>
        </is>
      </c>
      <c r="E20126" t="inlineStr">
        <is>
          <t>oslo.config</t>
        </is>
      </c>
      <c r="F20126" t="inlineStr">
        <is>
          <t>&gt;=4.6.0</t>
        </is>
      </c>
      <c r="G20126" t="inlineStr">
        <is>
          <t>oslo.config</t>
        </is>
      </c>
      <c r="H20126" t="inlineStr">
        <is>
          <t>!=4.3.0;&gt;=4.0.0;!=4.4.0</t>
        </is>
      </c>
    </row>
    <row r="20127">
      <c r="A20127" t="inlineStr">
        <is>
          <t>kuryr-libnetwork</t>
        </is>
      </c>
      <c r="B20127" t="inlineStr">
        <is>
          <t>ed19c143f448414ff26f59b9bccea820aaf4e473</t>
        </is>
      </c>
      <c r="C20127" t="inlineStr">
        <is>
          <t>2018-01-22 20:07:58+00:00</t>
        </is>
      </c>
      <c r="D20127" t="inlineStr">
        <is>
          <t>verchange</t>
        </is>
      </c>
      <c r="E20127" t="inlineStr">
        <is>
          <t>ipaddress</t>
        </is>
      </c>
      <c r="F20127" t="inlineStr">
        <is>
          <t>&gt;=1.0.16</t>
        </is>
      </c>
      <c r="G20127" t="inlineStr">
        <is>
          <t>ipaddress</t>
        </is>
      </c>
      <c r="H20127" t="inlineStr">
        <is>
          <t>&gt;=1.0.7</t>
        </is>
      </c>
    </row>
    <row r="20128">
      <c r="A20128" t="inlineStr">
        <is>
          <t>kuryr-libnetwork</t>
        </is>
      </c>
      <c r="B20128" t="inlineStr">
        <is>
          <t>ed19c143f448414ff26f59b9bccea820aaf4e473</t>
        </is>
      </c>
      <c r="C20128" t="inlineStr">
        <is>
          <t>2018-01-22 20:07:58+00:00</t>
        </is>
      </c>
      <c r="D20128" t="inlineStr">
        <is>
          <t>verchange</t>
        </is>
      </c>
      <c r="E20128" t="inlineStr">
        <is>
          <t>neutron-lib</t>
        </is>
      </c>
      <c r="F20128" t="inlineStr">
        <is>
          <t>&gt;=1.11.0</t>
        </is>
      </c>
      <c r="G20128" t="inlineStr">
        <is>
          <t>neutron-lib</t>
        </is>
      </c>
      <c r="H20128" t="inlineStr">
        <is>
          <t>&gt;=1.9.0</t>
        </is>
      </c>
    </row>
    <row r="20129">
      <c r="A20129" t="inlineStr">
        <is>
          <t>kuryr-libnetwork</t>
        </is>
      </c>
      <c r="B20129" t="inlineStr">
        <is>
          <t>ed19c143f448414ff26f59b9bccea820aaf4e473</t>
        </is>
      </c>
      <c r="C20129" t="inlineStr">
        <is>
          <t>2018-01-22 20:07:58+00:00</t>
        </is>
      </c>
      <c r="D20129" t="inlineStr">
        <is>
          <t>verchange</t>
        </is>
      </c>
      <c r="E20129" t="inlineStr">
        <is>
          <t>oslo.concurrency</t>
        </is>
      </c>
      <c r="F20129" t="inlineStr">
        <is>
          <t>&gt;=3.20.0</t>
        </is>
      </c>
      <c r="G20129" t="inlineStr">
        <is>
          <t>oslo.concurrency</t>
        </is>
      </c>
      <c r="H20129" t="inlineStr">
        <is>
          <t>&gt;=3.8.0</t>
        </is>
      </c>
    </row>
    <row r="20130">
      <c r="A20130" t="inlineStr">
        <is>
          <t>kuryr-libnetwork</t>
        </is>
      </c>
      <c r="B20130" t="inlineStr">
        <is>
          <t>ed19c143f448414ff26f59b9bccea820aaf4e473</t>
        </is>
      </c>
      <c r="C20130" t="inlineStr">
        <is>
          <t>2018-01-22 20:07:58+00:00</t>
        </is>
      </c>
      <c r="D20130" t="inlineStr">
        <is>
          <t>verchange</t>
        </is>
      </c>
      <c r="E20130" t="inlineStr">
        <is>
          <t>oslo.log</t>
        </is>
      </c>
      <c r="F20130" t="inlineStr">
        <is>
          <t>&gt;=3.30.0</t>
        </is>
      </c>
      <c r="G20130" t="inlineStr">
        <is>
          <t>oslo.log</t>
        </is>
      </c>
      <c r="H20130" t="inlineStr">
        <is>
          <t>&gt;=3.22.0</t>
        </is>
      </c>
    </row>
    <row r="20131">
      <c r="A20131" t="inlineStr">
        <is>
          <t>kuryr-libnetwork</t>
        </is>
      </c>
      <c r="B20131" t="inlineStr">
        <is>
          <t>7a667d10fc4b96fecedca1363d2e0216faa3bc02</t>
        </is>
      </c>
      <c r="C20131" t="inlineStr">
        <is>
          <t>2018-08-17 20:06:11+00:00</t>
        </is>
      </c>
      <c r="D20131" t="inlineStr">
        <is>
          <t>verchange</t>
        </is>
      </c>
      <c r="E20131" t="inlineStr">
        <is>
          <t>oslo.utils</t>
        </is>
      </c>
      <c r="F20131" t="inlineStr">
        <is>
          <t>&gt;=3.33.0</t>
        </is>
      </c>
      <c r="G20131" t="inlineStr">
        <is>
          <t>oslo.utils</t>
        </is>
      </c>
      <c r="H20131" t="inlineStr">
        <is>
          <t>&gt;=3.31.0</t>
        </is>
      </c>
    </row>
    <row r="20132">
      <c r="A20132" t="inlineStr">
        <is>
          <t>kuryr-libnetwork</t>
        </is>
      </c>
      <c r="B20132" t="inlineStr">
        <is>
          <t>7a667d10fc4b96fecedca1363d2e0216faa3bc02</t>
        </is>
      </c>
      <c r="C20132" t="inlineStr">
        <is>
          <t>2018-08-17 20:06:11+00:00</t>
        </is>
      </c>
      <c r="D20132" t="inlineStr">
        <is>
          <t>verchange</t>
        </is>
      </c>
      <c r="E20132" t="inlineStr">
        <is>
          <t>oslo.config</t>
        </is>
      </c>
      <c r="F20132" t="inlineStr">
        <is>
          <t>&gt;=5.2.0</t>
        </is>
      </c>
      <c r="G20132" t="inlineStr">
        <is>
          <t>oslo.config</t>
        </is>
      </c>
      <c r="H20132" t="inlineStr">
        <is>
          <t>&gt;=4.6.0</t>
        </is>
      </c>
    </row>
    <row r="20133">
      <c r="A20133" t="inlineStr">
        <is>
          <t>kuryr-libnetwork</t>
        </is>
      </c>
      <c r="B20133" t="inlineStr">
        <is>
          <t>7a667d10fc4b96fecedca1363d2e0216faa3bc02</t>
        </is>
      </c>
      <c r="C20133" t="inlineStr">
        <is>
          <t>2018-08-17 20:06:11+00:00</t>
        </is>
      </c>
      <c r="D20133" t="inlineStr">
        <is>
          <t>verchange</t>
        </is>
      </c>
      <c r="E20133" t="inlineStr">
        <is>
          <t>ipaddress</t>
        </is>
      </c>
      <c r="F20133" t="inlineStr">
        <is>
          <t>&gt;=1.0.17</t>
        </is>
      </c>
      <c r="G20133" t="inlineStr">
        <is>
          <t>ipaddress</t>
        </is>
      </c>
      <c r="H20133" t="inlineStr">
        <is>
          <t>&gt;=1.0.16</t>
        </is>
      </c>
    </row>
    <row r="20134">
      <c r="A20134" t="inlineStr">
        <is>
          <t>kuryr-libnetwork</t>
        </is>
      </c>
      <c r="B20134" t="inlineStr">
        <is>
          <t>7a667d10fc4b96fecedca1363d2e0216faa3bc02</t>
        </is>
      </c>
      <c r="C20134" t="inlineStr">
        <is>
          <t>2018-08-17 20:06:11+00:00</t>
        </is>
      </c>
      <c r="D20134" t="inlineStr">
        <is>
          <t>verchange</t>
        </is>
      </c>
      <c r="E20134" t="inlineStr">
        <is>
          <t>neutron-lib</t>
        </is>
      </c>
      <c r="F20134" t="inlineStr">
        <is>
          <t>&gt;=1.13.0</t>
        </is>
      </c>
      <c r="G20134" t="inlineStr">
        <is>
          <t>neutron-lib</t>
        </is>
      </c>
      <c r="H20134" t="inlineStr">
        <is>
          <t>&gt;=1.11.0</t>
        </is>
      </c>
    </row>
    <row r="20135">
      <c r="A20135" t="inlineStr">
        <is>
          <t>kuryr-libnetwork</t>
        </is>
      </c>
      <c r="B20135" t="inlineStr">
        <is>
          <t>7a667d10fc4b96fecedca1363d2e0216faa3bc02</t>
        </is>
      </c>
      <c r="C20135" t="inlineStr">
        <is>
          <t>2018-08-17 20:06:11+00:00</t>
        </is>
      </c>
      <c r="D20135" t="inlineStr">
        <is>
          <t>verchange</t>
        </is>
      </c>
      <c r="E20135" t="inlineStr">
        <is>
          <t>python-neutronclient</t>
        </is>
      </c>
      <c r="F20135" t="inlineStr">
        <is>
          <t>&gt;=6.7.0</t>
        </is>
      </c>
      <c r="G20135" t="inlineStr">
        <is>
          <t>python-neutronclient</t>
        </is>
      </c>
      <c r="H20135" t="inlineStr">
        <is>
          <t>&gt;=6.3.0</t>
        </is>
      </c>
    </row>
    <row r="20136">
      <c r="A20136" t="inlineStr">
        <is>
          <t>kuryr-libnetwork</t>
        </is>
      </c>
      <c r="B20136" t="inlineStr">
        <is>
          <t>7a667d10fc4b96fecedca1363d2e0216faa3bc02</t>
        </is>
      </c>
      <c r="C20136" t="inlineStr">
        <is>
          <t>2018-08-17 20:06:11+00:00</t>
        </is>
      </c>
      <c r="D20136" t="inlineStr">
        <is>
          <t>verchange</t>
        </is>
      </c>
      <c r="E20136" t="inlineStr">
        <is>
          <t>Flask</t>
        </is>
      </c>
      <c r="F20136" t="inlineStr">
        <is>
          <t>!=0.11;&gt;=0.10</t>
        </is>
      </c>
      <c r="G20136" t="inlineStr">
        <is>
          <t>Flask</t>
        </is>
      </c>
      <c r="H20136" t="inlineStr">
        <is>
          <t>!=0.11;&lt;1.0;&gt;=0.10</t>
        </is>
      </c>
    </row>
    <row r="20137">
      <c r="A20137" t="inlineStr">
        <is>
          <t>kuryr-libnetwork</t>
        </is>
      </c>
      <c r="B20137" t="inlineStr">
        <is>
          <t>7a667d10fc4b96fecedca1363d2e0216faa3bc02</t>
        </is>
      </c>
      <c r="C20137" t="inlineStr">
        <is>
          <t>2018-08-17 20:06:11+00:00</t>
        </is>
      </c>
      <c r="D20137" t="inlineStr">
        <is>
          <t>verchange</t>
        </is>
      </c>
      <c r="E20137" t="inlineStr">
        <is>
          <t>oslo.concurrency</t>
        </is>
      </c>
      <c r="F20137" t="inlineStr">
        <is>
          <t>&gt;=3.25.0</t>
        </is>
      </c>
      <c r="G20137" t="inlineStr">
        <is>
          <t>oslo.concurrency</t>
        </is>
      </c>
      <c r="H20137" t="inlineStr">
        <is>
          <t>&gt;=3.20.0</t>
        </is>
      </c>
    </row>
    <row r="20138">
      <c r="A20138" t="inlineStr">
        <is>
          <t>kuryr-libnetwork</t>
        </is>
      </c>
      <c r="B20138" t="inlineStr">
        <is>
          <t>7a667d10fc4b96fecedca1363d2e0216faa3bc02</t>
        </is>
      </c>
      <c r="C20138" t="inlineStr">
        <is>
          <t>2018-08-17 20:06:11+00:00</t>
        </is>
      </c>
      <c r="D20138" t="inlineStr">
        <is>
          <t>verchange</t>
        </is>
      </c>
      <c r="E20138" t="inlineStr">
        <is>
          <t>oslo.log</t>
        </is>
      </c>
      <c r="F20138" t="inlineStr">
        <is>
          <t>&gt;=3.36.0</t>
        </is>
      </c>
      <c r="G20138" t="inlineStr">
        <is>
          <t>oslo.log</t>
        </is>
      </c>
      <c r="H20138" t="inlineStr">
        <is>
          <t>&gt;=3.30.0</t>
        </is>
      </c>
    </row>
    <row r="20139">
      <c r="A20139" t="inlineStr">
        <is>
          <t>kuryr-libnetwork</t>
        </is>
      </c>
      <c r="B20139" t="inlineStr">
        <is>
          <t>bf8a79a5e1924404126f3cdbc67c4121bbb63d17</t>
        </is>
      </c>
      <c r="C20139" t="inlineStr">
        <is>
          <t>2020-05-13 10:41:55+00:00</t>
        </is>
      </c>
      <c r="D20139" t="inlineStr">
        <is>
          <t>verchange</t>
        </is>
      </c>
      <c r="E20139" t="inlineStr">
        <is>
          <t>jsonschema</t>
        </is>
      </c>
      <c r="F20139" t="inlineStr">
        <is>
          <t>&gt;=2.6.0</t>
        </is>
      </c>
      <c r="G20139" t="inlineStr">
        <is>
          <t>jsonschema</t>
        </is>
      </c>
      <c r="H20139" t="inlineStr">
        <is>
          <t>&gt;=2.6.0;&lt;3.0.0</t>
        </is>
      </c>
    </row>
    <row r="20140">
      <c r="A20140" t="inlineStr">
        <is>
          <t>kuryr-libnetwork</t>
        </is>
      </c>
      <c r="B20140" t="inlineStr">
        <is>
          <t>bf8a79a5e1924404126f3cdbc67c4121bbb63d17</t>
        </is>
      </c>
      <c r="C20140" t="inlineStr">
        <is>
          <t>2020-05-13 10:41:55+00:00</t>
        </is>
      </c>
      <c r="D20140" t="inlineStr">
        <is>
          <t>rem</t>
        </is>
      </c>
      <c r="E20140" t="inlineStr"/>
      <c r="F20140" t="inlineStr"/>
      <c r="G20140" t="inlineStr">
        <is>
          <t>ipaddress</t>
        </is>
      </c>
      <c r="H20140" t="inlineStr">
        <is>
          <t>&gt;=1.0.17</t>
        </is>
      </c>
    </row>
    <row r="20141">
      <c r="A20141" t="inlineStr">
        <is>
          <t>kuryr-libnetwork</t>
        </is>
      </c>
      <c r="B20141" t="inlineStr">
        <is>
          <t>c587fc063d8e1f9956daff6a864f5378238106f7</t>
        </is>
      </c>
      <c r="C20141" t="inlineStr">
        <is>
          <t>2020-10-14 10:04:40+00:00</t>
        </is>
      </c>
      <c r="D20141" t="inlineStr">
        <is>
          <t>verchange</t>
        </is>
      </c>
      <c r="E20141" t="inlineStr">
        <is>
          <t>jsonschema</t>
        </is>
      </c>
      <c r="F20141" t="inlineStr">
        <is>
          <t>&gt;=3.2.0</t>
        </is>
      </c>
      <c r="G20141" t="inlineStr">
        <is>
          <t>jsonschema</t>
        </is>
      </c>
      <c r="H20141" t="inlineStr">
        <is>
          <t>&gt;=2.6.0</t>
        </is>
      </c>
    </row>
    <row r="20142">
      <c r="A20142" t="inlineStr">
        <is>
          <t>kuryr-libnetwork</t>
        </is>
      </c>
      <c r="B20142" t="inlineStr">
        <is>
          <t>c587fc063d8e1f9956daff6a864f5378238106f7</t>
        </is>
      </c>
      <c r="C20142" t="inlineStr">
        <is>
          <t>2020-10-14 10:04:40+00:00</t>
        </is>
      </c>
      <c r="D20142" t="inlineStr">
        <is>
          <t>rem</t>
        </is>
      </c>
      <c r="E20142" t="inlineStr"/>
      <c r="F20142" t="inlineStr"/>
      <c r="G20142" t="inlineStr">
        <is>
          <t>six</t>
        </is>
      </c>
      <c r="H20142" t="inlineStr">
        <is>
          <t>&gt;=1.10.0</t>
        </is>
      </c>
    </row>
    <row r="20143">
      <c r="A20143" t="inlineStr">
        <is>
          <t>Adafruit_CircuitPython_BME280</t>
        </is>
      </c>
      <c r="B20143" t="inlineStr">
        <is>
          <t>2f0c5aeda94b7b449fa17661d0eca85bd10a8238</t>
        </is>
      </c>
      <c r="C20143" t="inlineStr">
        <is>
          <t>2018-06-30 02:15:10+00:00</t>
        </is>
      </c>
      <c r="D20143" t="inlineStr">
        <is>
          <t>add</t>
        </is>
      </c>
      <c r="E20143" t="inlineStr">
        <is>
          <t>Adafruit-Blinka</t>
        </is>
      </c>
      <c r="F20143" t="inlineStr"/>
      <c r="G20143" t="inlineStr"/>
      <c r="H20143" t="inlineStr"/>
    </row>
    <row r="20144">
      <c r="A20144" t="inlineStr">
        <is>
          <t>Adafruit_CircuitPython_BME280</t>
        </is>
      </c>
      <c r="B20144" t="inlineStr">
        <is>
          <t>2f0c5aeda94b7b449fa17661d0eca85bd10a8238</t>
        </is>
      </c>
      <c r="C20144" t="inlineStr">
        <is>
          <t>2018-06-30 02:15:10+00:00</t>
        </is>
      </c>
      <c r="D20144" t="inlineStr">
        <is>
          <t>add</t>
        </is>
      </c>
      <c r="E20144" t="inlineStr">
        <is>
          <t>adafruit-circuitpython-busdevice</t>
        </is>
      </c>
      <c r="F20144" t="inlineStr"/>
      <c r="G20144" t="inlineStr"/>
      <c r="H20144" t="inlineStr"/>
    </row>
    <row r="20145">
      <c r="A20145" t="inlineStr">
        <is>
          <t>Adafruit_CircuitPython_BME280</t>
        </is>
      </c>
      <c r="B20145" t="inlineStr">
        <is>
          <t>2f0c5aeda94b7b449fa17661d0eca85bd10a8238</t>
        </is>
      </c>
      <c r="C20145" t="inlineStr">
        <is>
          <t>2018-06-30 02:15:10+00:00</t>
        </is>
      </c>
      <c r="D20145" t="inlineStr">
        <is>
          <t>rem</t>
        </is>
      </c>
      <c r="E20145" t="inlineStr"/>
      <c r="F20145" t="inlineStr"/>
      <c r="G20145" t="inlineStr">
        <is>
          <t>adafruit-circuitpython-bus-device</t>
        </is>
      </c>
      <c r="H20145" t="inlineStr"/>
    </row>
    <row r="20146">
      <c r="A20146" t="inlineStr">
        <is>
          <t>radical.entk</t>
        </is>
      </c>
      <c r="B20146" t="inlineStr">
        <is>
          <t>abca78e31b07f268fef025c40c82653bde1a2288</t>
        </is>
      </c>
      <c r="C20146" t="inlineStr">
        <is>
          <t>2018-02-21 19:50:15+00:00</t>
        </is>
      </c>
      <c r="D20146" t="inlineStr">
        <is>
          <t>rem</t>
        </is>
      </c>
      <c r="E20146" t="inlineStr"/>
      <c r="F20146" t="inlineStr"/>
      <c r="G20146" t="inlineStr">
        <is>
          <t>radical.utils</t>
        </is>
      </c>
      <c r="H20146" t="inlineStr"/>
    </row>
    <row r="20147">
      <c r="A20147" t="inlineStr">
        <is>
          <t>radical.entk</t>
        </is>
      </c>
      <c r="B20147" t="inlineStr">
        <is>
          <t>abca78e31b07f268fef025c40c82653bde1a2288</t>
        </is>
      </c>
      <c r="C20147" t="inlineStr">
        <is>
          <t>2018-02-21 19:50:15+00:00</t>
        </is>
      </c>
      <c r="D20147" t="inlineStr">
        <is>
          <t>rem</t>
        </is>
      </c>
      <c r="E20147" t="inlineStr"/>
      <c r="F20147" t="inlineStr"/>
      <c r="G20147" t="inlineStr">
        <is>
          <t>radical.pilot</t>
        </is>
      </c>
      <c r="H20147" t="inlineStr"/>
    </row>
    <row r="20148">
      <c r="A20148" t="inlineStr">
        <is>
          <t>kappa</t>
        </is>
      </c>
      <c r="B20148" t="inlineStr">
        <is>
          <t>c07565726b4786581a6bcfa1d6633e102b21c6a2</t>
        </is>
      </c>
      <c r="C20148" t="inlineStr">
        <is>
          <t>2015-04-28 13:02:08+00:00</t>
        </is>
      </c>
      <c r="D20148" t="inlineStr">
        <is>
          <t>verchange</t>
        </is>
      </c>
      <c r="E20148" t="inlineStr">
        <is>
          <t>click</t>
        </is>
      </c>
      <c r="F20148">
        <f>=4.0</f>
        <v/>
      </c>
      <c r="G20148" t="inlineStr">
        <is>
          <t>click</t>
        </is>
      </c>
      <c r="H20148">
        <f>=3.3</f>
        <v/>
      </c>
    </row>
    <row r="20149">
      <c r="A20149" t="inlineStr">
        <is>
          <t>kappa</t>
        </is>
      </c>
      <c r="B20149" t="inlineStr">
        <is>
          <t>c07565726b4786581a6bcfa1d6633e102b21c6a2</t>
        </is>
      </c>
      <c r="C20149" t="inlineStr">
        <is>
          <t>2015-04-28 13:02:08+00:00</t>
        </is>
      </c>
      <c r="D20149" t="inlineStr">
        <is>
          <t>add</t>
        </is>
      </c>
      <c r="E20149" t="inlineStr">
        <is>
          <t>boto3</t>
        </is>
      </c>
      <c r="F20149">
        <f>=0.0.16</f>
        <v/>
      </c>
      <c r="G20149" t="inlineStr"/>
      <c r="H20149" t="inlineStr"/>
    </row>
    <row r="20150">
      <c r="A20150" t="inlineStr">
        <is>
          <t>kappa</t>
        </is>
      </c>
      <c r="B20150" t="inlineStr">
        <is>
          <t>c07565726b4786581a6bcfa1d6633e102b21c6a2</t>
        </is>
      </c>
      <c r="C20150" t="inlineStr">
        <is>
          <t>2015-04-28 13:02:08+00:00</t>
        </is>
      </c>
      <c r="D20150" t="inlineStr">
        <is>
          <t>rem</t>
        </is>
      </c>
      <c r="E20150" t="inlineStr"/>
      <c r="F20150" t="inlineStr"/>
      <c r="G20150" t="inlineStr">
        <is>
          <t>botocore</t>
        </is>
      </c>
      <c r="H20150">
        <f>=0.94.0</f>
        <v/>
      </c>
    </row>
    <row r="20151">
      <c r="A20151" t="inlineStr">
        <is>
          <t>kappa</t>
        </is>
      </c>
      <c r="B20151" t="inlineStr">
        <is>
          <t>ca5d3e075eadb03cebd0084ab87ffd35668c2e72</t>
        </is>
      </c>
      <c r="C20151" t="inlineStr">
        <is>
          <t>2015-06-22 15:56:10+00:00</t>
        </is>
      </c>
      <c r="D20151" t="inlineStr">
        <is>
          <t>verchange</t>
        </is>
      </c>
      <c r="E20151" t="inlineStr">
        <is>
          <t>boto3</t>
        </is>
      </c>
      <c r="F20151">
        <f>=0.0.22</f>
        <v/>
      </c>
      <c r="G20151" t="inlineStr">
        <is>
          <t>boto3</t>
        </is>
      </c>
      <c r="H20151">
        <f>=0.0.16</f>
        <v/>
      </c>
    </row>
    <row r="20152">
      <c r="A20152" t="inlineStr">
        <is>
          <t>kappa</t>
        </is>
      </c>
      <c r="B20152" t="inlineStr">
        <is>
          <t>3a36854d74b88376eeec01cdd56a6a6b294f7fb5</t>
        </is>
      </c>
      <c r="C20152" t="inlineStr">
        <is>
          <t>2016-06-12 05:27:55+00:00</t>
        </is>
      </c>
      <c r="D20152" t="inlineStr">
        <is>
          <t>verchange</t>
        </is>
      </c>
      <c r="E20152" t="inlineStr">
        <is>
          <t>click</t>
        </is>
      </c>
      <c r="F20152" t="inlineStr">
        <is>
          <t>&gt;=5.1</t>
        </is>
      </c>
      <c r="G20152" t="inlineStr">
        <is>
          <t>click</t>
        </is>
      </c>
      <c r="H20152">
        <f>=4.0</f>
        <v/>
      </c>
    </row>
    <row r="20153">
      <c r="A20153" t="inlineStr">
        <is>
          <t>kappa</t>
        </is>
      </c>
      <c r="B20153" t="inlineStr">
        <is>
          <t>3a36854d74b88376eeec01cdd56a6a6b294f7fb5</t>
        </is>
      </c>
      <c r="C20153" t="inlineStr">
        <is>
          <t>2016-06-12 05:27:55+00:00</t>
        </is>
      </c>
      <c r="D20153" t="inlineStr">
        <is>
          <t>verchange</t>
        </is>
      </c>
      <c r="E20153" t="inlineStr">
        <is>
          <t>boto3</t>
        </is>
      </c>
      <c r="F20153" t="inlineStr">
        <is>
          <t>&gt;=1.2.3</t>
        </is>
      </c>
      <c r="G20153" t="inlineStr">
        <is>
          <t>boto3</t>
        </is>
      </c>
      <c r="H20153">
        <f>=0.0.22</f>
        <v/>
      </c>
    </row>
    <row r="20154">
      <c r="A20154" t="inlineStr">
        <is>
          <t>kappa</t>
        </is>
      </c>
      <c r="B20154" t="inlineStr">
        <is>
          <t>3a36854d74b88376eeec01cdd56a6a6b294f7fb5</t>
        </is>
      </c>
      <c r="C20154" t="inlineStr">
        <is>
          <t>2016-06-12 05:27:55+00:00</t>
        </is>
      </c>
      <c r="D20154" t="inlineStr">
        <is>
          <t>add</t>
        </is>
      </c>
      <c r="E20154" t="inlineStr">
        <is>
          <t>placebo</t>
        </is>
      </c>
      <c r="F20154" t="inlineStr">
        <is>
          <t>&gt;=0.8.1</t>
        </is>
      </c>
      <c r="G20154" t="inlineStr"/>
      <c r="H20154" t="inlineStr"/>
    </row>
    <row r="20155">
      <c r="A20155" t="inlineStr">
        <is>
          <t>kappa</t>
        </is>
      </c>
      <c r="B20155" t="inlineStr">
        <is>
          <t>3a36854d74b88376eeec01cdd56a6a6b294f7fb5</t>
        </is>
      </c>
      <c r="C20155" t="inlineStr">
        <is>
          <t>2016-06-12 05:27:55+00:00</t>
        </is>
      </c>
      <c r="D20155" t="inlineStr">
        <is>
          <t>rem</t>
        </is>
      </c>
      <c r="E20155" t="inlineStr"/>
      <c r="F20155" t="inlineStr"/>
      <c r="G20155" t="inlineStr">
        <is>
          <t>mock</t>
        </is>
      </c>
      <c r="H20155" t="inlineStr">
        <is>
          <t>&gt;=1.0.1</t>
        </is>
      </c>
    </row>
    <row r="20156">
      <c r="A20156" t="inlineStr">
        <is>
          <t>kappa</t>
        </is>
      </c>
      <c r="B20156" t="inlineStr">
        <is>
          <t>3a36854d74b88376eeec01cdd56a6a6b294f7fb5</t>
        </is>
      </c>
      <c r="C20156" t="inlineStr">
        <is>
          <t>2016-06-12 05:27:55+00:00</t>
        </is>
      </c>
      <c r="D20156" t="inlineStr">
        <is>
          <t>rem</t>
        </is>
      </c>
      <c r="E20156" t="inlineStr"/>
      <c r="F20156" t="inlineStr"/>
      <c r="G20156" t="inlineStr">
        <is>
          <t>nose</t>
        </is>
      </c>
      <c r="H20156">
        <f>=1.3.1</f>
        <v/>
      </c>
    </row>
    <row r="20157">
      <c r="A20157" t="inlineStr">
        <is>
          <t>kappa</t>
        </is>
      </c>
      <c r="B20157" t="inlineStr">
        <is>
          <t>3a36854d74b88376eeec01cdd56a6a6b294f7fb5</t>
        </is>
      </c>
      <c r="C20157" t="inlineStr">
        <is>
          <t>2016-06-12 05:27:55+00:00</t>
        </is>
      </c>
      <c r="D20157" t="inlineStr">
        <is>
          <t>rem</t>
        </is>
      </c>
      <c r="E20157" t="inlineStr"/>
      <c r="F20157" t="inlineStr"/>
      <c r="G20157" t="inlineStr">
        <is>
          <t>tox</t>
        </is>
      </c>
      <c r="H20157">
        <f>=1.7.1</f>
        <v/>
      </c>
    </row>
    <row r="20158">
      <c r="A20158" t="inlineStr">
        <is>
          <t>python-weixin</t>
        </is>
      </c>
      <c r="B20158" t="inlineStr">
        <is>
          <t>b1061ef4624829de49cf43024abf543fde119ec3</t>
        </is>
      </c>
      <c r="C20158" t="inlineStr">
        <is>
          <t>2018-07-14 12:15:17+00:00</t>
        </is>
      </c>
      <c r="D20158" t="inlineStr">
        <is>
          <t>verchange</t>
        </is>
      </c>
      <c r="E20158" t="inlineStr">
        <is>
          <t>requests</t>
        </is>
      </c>
      <c r="F20158">
        <f>=2.4.1</f>
        <v/>
      </c>
      <c r="G20158" t="inlineStr">
        <is>
          <t>requests</t>
        </is>
      </c>
      <c r="H20158">
        <f>=2.4.1</f>
        <v/>
      </c>
    </row>
    <row r="20159">
      <c r="A20159" t="inlineStr">
        <is>
          <t>python-weixin</t>
        </is>
      </c>
      <c r="B20159" t="inlineStr">
        <is>
          <t>b1061ef4624829de49cf43024abf543fde119ec3</t>
        </is>
      </c>
      <c r="C20159" t="inlineStr">
        <is>
          <t>2018-07-14 12:15:17+00:00</t>
        </is>
      </c>
      <c r="D20159" t="inlineStr">
        <is>
          <t>verchange</t>
        </is>
      </c>
      <c r="E20159" t="inlineStr">
        <is>
          <t>six</t>
        </is>
      </c>
      <c r="F20159" t="inlineStr"/>
      <c r="G20159" t="inlineStr">
        <is>
          <t>six</t>
        </is>
      </c>
      <c r="H20159">
        <f>=1.8.0</f>
        <v/>
      </c>
    </row>
    <row r="20160">
      <c r="A20160" t="inlineStr">
        <is>
          <t>python-weixin</t>
        </is>
      </c>
      <c r="B20160" t="inlineStr">
        <is>
          <t>b1061ef4624829de49cf43024abf543fde119ec3</t>
        </is>
      </c>
      <c r="C20160" t="inlineStr">
        <is>
          <t>2018-07-14 12:15:17+00:00</t>
        </is>
      </c>
      <c r="D20160" t="inlineStr">
        <is>
          <t>verchange</t>
        </is>
      </c>
      <c r="E20160" t="inlineStr">
        <is>
          <t>simplejson</t>
        </is>
      </c>
      <c r="F20160" t="inlineStr"/>
      <c r="G20160" t="inlineStr">
        <is>
          <t>simplejson</t>
        </is>
      </c>
      <c r="H20160">
        <f>=3.6.3</f>
        <v/>
      </c>
    </row>
    <row r="20161">
      <c r="A20161" t="inlineStr">
        <is>
          <t>python-weixin</t>
        </is>
      </c>
      <c r="B20161" t="inlineStr">
        <is>
          <t>b1061ef4624829de49cf43024abf543fde119ec3</t>
        </is>
      </c>
      <c r="C20161" t="inlineStr">
        <is>
          <t>2018-07-14 12:15:17+00:00</t>
        </is>
      </c>
      <c r="D20161" t="inlineStr">
        <is>
          <t>verchange</t>
        </is>
      </c>
      <c r="E20161" t="inlineStr">
        <is>
          <t>chardet</t>
        </is>
      </c>
      <c r="F20161">
        <f>=2.3.0</f>
        <v/>
      </c>
      <c r="G20161" t="inlineStr">
        <is>
          <t>chardet</t>
        </is>
      </c>
      <c r="H20161">
        <f>=2.3.0</f>
        <v/>
      </c>
    </row>
    <row r="20162">
      <c r="A20162" t="inlineStr">
        <is>
          <t>python-weixin</t>
        </is>
      </c>
      <c r="B20162" t="inlineStr">
        <is>
          <t>dc3eb50b6b843775a730042c146987798033f5cb</t>
        </is>
      </c>
      <c r="C20162" t="inlineStr">
        <is>
          <t>2018-07-23 15:28:33+00:00</t>
        </is>
      </c>
      <c r="D20162" t="inlineStr">
        <is>
          <t>verchange</t>
        </is>
      </c>
      <c r="E20162" t="inlineStr">
        <is>
          <t>requests</t>
        </is>
      </c>
      <c r="F20162" t="inlineStr"/>
      <c r="G20162" t="inlineStr">
        <is>
          <t>requests</t>
        </is>
      </c>
      <c r="H20162">
        <f>=2.4.1</f>
        <v/>
      </c>
    </row>
    <row r="20163">
      <c r="A20163" t="inlineStr">
        <is>
          <t>python-weixin</t>
        </is>
      </c>
      <c r="B20163" t="inlineStr">
        <is>
          <t>dc3eb50b6b843775a730042c146987798033f5cb</t>
        </is>
      </c>
      <c r="C20163" t="inlineStr">
        <is>
          <t>2018-07-23 15:28:33+00:00</t>
        </is>
      </c>
      <c r="D20163" t="inlineStr">
        <is>
          <t>verchange</t>
        </is>
      </c>
      <c r="E20163" t="inlineStr">
        <is>
          <t>chardet</t>
        </is>
      </c>
      <c r="F20163" t="inlineStr"/>
      <c r="G20163" t="inlineStr">
        <is>
          <t>chardet</t>
        </is>
      </c>
      <c r="H20163">
        <f>=2.3.0</f>
        <v/>
      </c>
    </row>
    <row r="20164">
      <c r="A20164" t="inlineStr">
        <is>
          <t>python-weixin</t>
        </is>
      </c>
      <c r="B20164" t="inlineStr">
        <is>
          <t>2d328fe4965903f4d485f9d5ff4f80f0db2b5cb1</t>
        </is>
      </c>
      <c r="C20164" t="inlineStr">
        <is>
          <t>2018-11-23 07:18:33+00:00</t>
        </is>
      </c>
      <c r="D20164" t="inlineStr">
        <is>
          <t>rem</t>
        </is>
      </c>
      <c r="E20164" t="inlineStr"/>
      <c r="F20164" t="inlineStr"/>
      <c r="G20164" t="inlineStr">
        <is>
          <t>lxml</t>
        </is>
      </c>
      <c r="H20164" t="inlineStr"/>
    </row>
    <row r="20165">
      <c r="A20165" t="inlineStr">
        <is>
          <t>python-weixin</t>
        </is>
      </c>
      <c r="B20165" t="inlineStr">
        <is>
          <t>9da45e4c17ed5023fe9b9620e9cd946647766184</t>
        </is>
      </c>
      <c r="C20165" t="inlineStr">
        <is>
          <t>2019-04-25 13:10:01+00:00</t>
        </is>
      </c>
      <c r="D20165" t="inlineStr">
        <is>
          <t>add</t>
        </is>
      </c>
      <c r="E20165" t="inlineStr">
        <is>
          <t>pycryptodome</t>
        </is>
      </c>
      <c r="F20165" t="inlineStr"/>
      <c r="G20165" t="inlineStr"/>
      <c r="H20165" t="inlineStr"/>
    </row>
    <row r="20166">
      <c r="A20166" t="inlineStr">
        <is>
          <t>python-weixin</t>
        </is>
      </c>
      <c r="B20166" t="inlineStr">
        <is>
          <t>9da45e4c17ed5023fe9b9620e9cd946647766184</t>
        </is>
      </c>
      <c r="C20166" t="inlineStr">
        <is>
          <t>2019-04-25 13:10:01+00:00</t>
        </is>
      </c>
      <c r="D20166" t="inlineStr">
        <is>
          <t>rem</t>
        </is>
      </c>
      <c r="E20166" t="inlineStr"/>
      <c r="F20166" t="inlineStr"/>
      <c r="G20166" t="inlineStr">
        <is>
          <t>pycrypto</t>
        </is>
      </c>
      <c r="H20166" t="inlineStr"/>
    </row>
    <row r="20167">
      <c r="A20167" t="inlineStr">
        <is>
          <t>slacker_log_handler</t>
        </is>
      </c>
      <c r="B20167" t="inlineStr">
        <is>
          <t>0f3dac5e0c78600ed593bdab02758972bee01061</t>
        </is>
      </c>
      <c r="C20167" t="inlineStr">
        <is>
          <t>2016-11-23 14:15:44+00:00</t>
        </is>
      </c>
      <c r="D20167" t="inlineStr">
        <is>
          <t>verchange</t>
        </is>
      </c>
      <c r="E20167" t="inlineStr">
        <is>
          <t>slacker</t>
        </is>
      </c>
      <c r="F20167" t="inlineStr">
        <is>
          <t>&gt;=0.7.3;&lt;=0.9.30</t>
        </is>
      </c>
      <c r="G20167" t="inlineStr">
        <is>
          <t>slacker</t>
        </is>
      </c>
      <c r="H20167">
        <f>=0.7.3</f>
        <v/>
      </c>
    </row>
    <row r="20168">
      <c r="A20168" t="inlineStr">
        <is>
          <t>slacker_log_handler</t>
        </is>
      </c>
      <c r="B20168" t="inlineStr">
        <is>
          <t>47f30221e96c5baecab91a350fe51e6c53747e28</t>
        </is>
      </c>
      <c r="C20168" t="inlineStr">
        <is>
          <t>2017-05-18 20:56:01+00:00</t>
        </is>
      </c>
      <c r="D20168" t="inlineStr">
        <is>
          <t>verchange</t>
        </is>
      </c>
      <c r="E20168" t="inlineStr">
        <is>
          <t>slacker</t>
        </is>
      </c>
      <c r="F20168" t="inlineStr">
        <is>
          <t>&gt;=0.7.3;&lt;=0.9.42</t>
        </is>
      </c>
      <c r="G20168" t="inlineStr">
        <is>
          <t>slacker</t>
        </is>
      </c>
      <c r="H20168" t="inlineStr">
        <is>
          <t>&gt;=0.7.3;&lt;=0.9.30</t>
        </is>
      </c>
    </row>
    <row r="20169">
      <c r="A20169" t="inlineStr">
        <is>
          <t>slacker_log_handler</t>
        </is>
      </c>
      <c r="B20169" t="inlineStr">
        <is>
          <t>47f30221e96c5baecab91a350fe51e6c53747e28</t>
        </is>
      </c>
      <c r="C20169" t="inlineStr">
        <is>
          <t>2017-05-18 20:56:01+00:00</t>
        </is>
      </c>
      <c r="D20169" t="inlineStr">
        <is>
          <t>add</t>
        </is>
      </c>
      <c r="E20169" t="inlineStr">
        <is>
          <t>six</t>
        </is>
      </c>
      <c r="F20169">
        <f>=1.10.0</f>
        <v/>
      </c>
      <c r="G20169" t="inlineStr"/>
      <c r="H20169" t="inlineStr"/>
    </row>
    <row r="20170">
      <c r="A20170" t="inlineStr">
        <is>
          <t>slacker_log_handler</t>
        </is>
      </c>
      <c r="B20170" t="inlineStr">
        <is>
          <t>9157af5a3305d63c280bdf869e93a3632425f522</t>
        </is>
      </c>
      <c r="C20170" t="inlineStr">
        <is>
          <t>2018-05-25 16:02:42+00:00</t>
        </is>
      </c>
      <c r="D20170" t="inlineStr">
        <is>
          <t>verchange</t>
        </is>
      </c>
      <c r="E20170" t="inlineStr">
        <is>
          <t>six</t>
        </is>
      </c>
      <c r="F20170">
        <f>=1.11.0</f>
        <v/>
      </c>
      <c r="G20170" t="inlineStr">
        <is>
          <t>six</t>
        </is>
      </c>
      <c r="H20170">
        <f>=1.10.0</f>
        <v/>
      </c>
    </row>
    <row r="20171">
      <c r="A20171" t="inlineStr">
        <is>
          <t>slacker_log_handler</t>
        </is>
      </c>
      <c r="B20171" t="inlineStr">
        <is>
          <t>9157af5a3305d63c280bdf869e93a3632425f522</t>
        </is>
      </c>
      <c r="C20171" t="inlineStr">
        <is>
          <t>2018-05-25 16:02:42+00:00</t>
        </is>
      </c>
      <c r="D20171" t="inlineStr">
        <is>
          <t>verchange</t>
        </is>
      </c>
      <c r="E20171" t="inlineStr">
        <is>
          <t>slacker</t>
        </is>
      </c>
      <c r="F20171" t="inlineStr">
        <is>
          <t>&lt;=0.9.65;&gt;=0.7.3</t>
        </is>
      </c>
      <c r="G20171" t="inlineStr">
        <is>
          <t>slacker</t>
        </is>
      </c>
      <c r="H20171" t="inlineStr">
        <is>
          <t>&gt;=0.7.3;&lt;=0.9.42</t>
        </is>
      </c>
    </row>
    <row r="20172">
      <c r="A20172" t="inlineStr">
        <is>
          <t>slacker_log_handler</t>
        </is>
      </c>
      <c r="B20172" t="inlineStr">
        <is>
          <t>a77838985b7e20d812a235bdcec61cdddf082a19</t>
        </is>
      </c>
      <c r="C20172" t="inlineStr">
        <is>
          <t>2021-02-08 21:13:00+00:00</t>
        </is>
      </c>
      <c r="D20172" t="inlineStr">
        <is>
          <t>verchange</t>
        </is>
      </c>
      <c r="E20172" t="inlineStr">
        <is>
          <t>six</t>
        </is>
      </c>
      <c r="F20172" t="inlineStr">
        <is>
          <t>&gt;=1.11.0</t>
        </is>
      </c>
      <c r="G20172" t="inlineStr">
        <is>
          <t>six</t>
        </is>
      </c>
      <c r="H20172">
        <f>=1.11.0</f>
        <v/>
      </c>
    </row>
    <row r="20173">
      <c r="A20173" t="inlineStr">
        <is>
          <t>dragonflow</t>
        </is>
      </c>
      <c r="B20173" t="inlineStr">
        <is>
          <t>a7a738c4fe8973663b4da4774f43b3fd7048c895</t>
        </is>
      </c>
      <c r="C20173" t="inlineStr">
        <is>
          <t>2016-10-06 12:55:01+00:00</t>
        </is>
      </c>
      <c r="D20173" t="inlineStr">
        <is>
          <t>verchange</t>
        </is>
      </c>
      <c r="E20173" t="inlineStr">
        <is>
          <t>ovs</t>
        </is>
      </c>
      <c r="F20173" t="inlineStr">
        <is>
          <t>&gt;=2.6.0</t>
        </is>
      </c>
      <c r="G20173" t="inlineStr">
        <is>
          <t>ovs</t>
        </is>
      </c>
      <c r="H20173" t="inlineStr">
        <is>
          <t>&gt;=2.5.0</t>
        </is>
      </c>
    </row>
    <row r="20174">
      <c r="A20174" t="inlineStr">
        <is>
          <t>dragonflow</t>
        </is>
      </c>
      <c r="B20174" t="inlineStr">
        <is>
          <t>a7a738c4fe8973663b4da4774f43b3fd7048c895</t>
        </is>
      </c>
      <c r="C20174" t="inlineStr">
        <is>
          <t>2016-10-06 12:55:01+00:00</t>
        </is>
      </c>
      <c r="D20174" t="inlineStr">
        <is>
          <t>verchange</t>
        </is>
      </c>
      <c r="E20174" t="inlineStr">
        <is>
          <t>ryu</t>
        </is>
      </c>
      <c r="F20174" t="inlineStr">
        <is>
          <t>&gt;=3.30;!=4.4;!=4.2.1;!=4.2;!=4.1</t>
        </is>
      </c>
      <c r="G20174" t="inlineStr">
        <is>
          <t>ryu</t>
        </is>
      </c>
      <c r="H20174" t="inlineStr">
        <is>
          <t>!=4.2;&gt;=3.30;!=4.1</t>
        </is>
      </c>
    </row>
    <row r="20175">
      <c r="A20175" t="inlineStr">
        <is>
          <t>dragonflow</t>
        </is>
      </c>
      <c r="B20175" t="inlineStr">
        <is>
          <t>a7a738c4fe8973663b4da4774f43b3fd7048c895</t>
        </is>
      </c>
      <c r="C20175" t="inlineStr">
        <is>
          <t>2016-10-06 12:55:01+00:00</t>
        </is>
      </c>
      <c r="D20175" t="inlineStr">
        <is>
          <t>verchange</t>
        </is>
      </c>
      <c r="E20175" t="inlineStr">
        <is>
          <t>oslo.db</t>
        </is>
      </c>
      <c r="F20175" t="inlineStr">
        <is>
          <t>&gt;=4.10.0;!=4.13.2;!=4.13.1</t>
        </is>
      </c>
      <c r="G20175" t="inlineStr">
        <is>
          <t>oslo.db</t>
        </is>
      </c>
      <c r="H20175" t="inlineStr">
        <is>
          <t>&gt;=4.1.0</t>
        </is>
      </c>
    </row>
    <row r="20176">
      <c r="A20176" t="inlineStr">
        <is>
          <t>dragonflow</t>
        </is>
      </c>
      <c r="B20176" t="inlineStr">
        <is>
          <t>a7a738c4fe8973663b4da4774f43b3fd7048c895</t>
        </is>
      </c>
      <c r="C20176" t="inlineStr">
        <is>
          <t>2016-10-06 12:55:01+00:00</t>
        </is>
      </c>
      <c r="D20176" t="inlineStr">
        <is>
          <t>verchange</t>
        </is>
      </c>
      <c r="E20176" t="inlineStr">
        <is>
          <t>oslo.config</t>
        </is>
      </c>
      <c r="F20176" t="inlineStr">
        <is>
          <t>&gt;=3.14.0</t>
        </is>
      </c>
      <c r="G20176" t="inlineStr">
        <is>
          <t>oslo.config</t>
        </is>
      </c>
      <c r="H20176" t="inlineStr">
        <is>
          <t>&gt;=3.9.0</t>
        </is>
      </c>
    </row>
    <row r="20177">
      <c r="A20177" t="inlineStr">
        <is>
          <t>dragonflow</t>
        </is>
      </c>
      <c r="B20177" t="inlineStr">
        <is>
          <t>a7a738c4fe8973663b4da4774f43b3fd7048c895</t>
        </is>
      </c>
      <c r="C20177" t="inlineStr">
        <is>
          <t>2016-10-06 12:55:01+00:00</t>
        </is>
      </c>
      <c r="D20177" t="inlineStr">
        <is>
          <t>add</t>
        </is>
      </c>
      <c r="E20177" t="inlineStr">
        <is>
          <t>neutron-lib</t>
        </is>
      </c>
      <c r="F20177" t="inlineStr">
        <is>
          <t>&gt;=0.4.0</t>
        </is>
      </c>
      <c r="G20177" t="inlineStr"/>
      <c r="H20177" t="inlineStr"/>
    </row>
    <row r="20178">
      <c r="A20178" t="inlineStr">
        <is>
          <t>dragonflow</t>
        </is>
      </c>
      <c r="B20178" t="inlineStr">
        <is>
          <t>a7a738c4fe8973663b4da4774f43b3fd7048c895</t>
        </is>
      </c>
      <c r="C20178" t="inlineStr">
        <is>
          <t>2016-10-06 12:55:01+00:00</t>
        </is>
      </c>
      <c r="D20178" t="inlineStr">
        <is>
          <t>add</t>
        </is>
      </c>
      <c r="E20178" t="inlineStr">
        <is>
          <t>oslo.i18n</t>
        </is>
      </c>
      <c r="F20178" t="inlineStr">
        <is>
          <t>&gt;=2.1.0</t>
        </is>
      </c>
      <c r="G20178" t="inlineStr"/>
      <c r="H20178" t="inlineStr"/>
    </row>
    <row r="20179">
      <c r="A20179" t="inlineStr">
        <is>
          <t>dragonflow</t>
        </is>
      </c>
      <c r="B20179" t="inlineStr">
        <is>
          <t>a7a738c4fe8973663b4da4774f43b3fd7048c895</t>
        </is>
      </c>
      <c r="C20179" t="inlineStr">
        <is>
          <t>2016-10-06 12:55:01+00:00</t>
        </is>
      </c>
      <c r="D20179" t="inlineStr">
        <is>
          <t>add</t>
        </is>
      </c>
      <c r="E20179" t="inlineStr">
        <is>
          <t>oslo.log</t>
        </is>
      </c>
      <c r="F20179" t="inlineStr">
        <is>
          <t>&gt;=3.11.0</t>
        </is>
      </c>
      <c r="G20179" t="inlineStr"/>
      <c r="H20179" t="inlineStr"/>
    </row>
    <row r="20180">
      <c r="A20180" t="inlineStr">
        <is>
          <t>dragonflow</t>
        </is>
      </c>
      <c r="B20180" t="inlineStr">
        <is>
          <t>a7a738c4fe8973663b4da4774f43b3fd7048c895</t>
        </is>
      </c>
      <c r="C20180" t="inlineStr">
        <is>
          <t>2016-10-06 12:55:01+00:00</t>
        </is>
      </c>
      <c r="D20180" t="inlineStr">
        <is>
          <t>add</t>
        </is>
      </c>
      <c r="E20180" t="inlineStr">
        <is>
          <t>oslo.reports</t>
        </is>
      </c>
      <c r="F20180" t="inlineStr">
        <is>
          <t>&gt;=0.6.0</t>
        </is>
      </c>
      <c r="G20180" t="inlineStr"/>
      <c r="H20180" t="inlineStr"/>
    </row>
    <row r="20181">
      <c r="A20181" t="inlineStr">
        <is>
          <t>dragonflow</t>
        </is>
      </c>
      <c r="B20181" t="inlineStr">
        <is>
          <t>a7a738c4fe8973663b4da4774f43b3fd7048c895</t>
        </is>
      </c>
      <c r="C20181" t="inlineStr">
        <is>
          <t>2016-10-06 12:55:01+00:00</t>
        </is>
      </c>
      <c r="D20181" t="inlineStr">
        <is>
          <t>add</t>
        </is>
      </c>
      <c r="E20181" t="inlineStr">
        <is>
          <t>oslo.serialization</t>
        </is>
      </c>
      <c r="F20181" t="inlineStr">
        <is>
          <t>&gt;=1.10.0</t>
        </is>
      </c>
      <c r="G20181" t="inlineStr"/>
      <c r="H20181" t="inlineStr"/>
    </row>
    <row r="20182">
      <c r="A20182" t="inlineStr">
        <is>
          <t>dragonflow</t>
        </is>
      </c>
      <c r="B20182" t="inlineStr">
        <is>
          <t>a7a738c4fe8973663b4da4774f43b3fd7048c895</t>
        </is>
      </c>
      <c r="C20182" t="inlineStr">
        <is>
          <t>2016-10-06 12:55:01+00:00</t>
        </is>
      </c>
      <c r="D20182" t="inlineStr">
        <is>
          <t>add</t>
        </is>
      </c>
      <c r="E20182" t="inlineStr">
        <is>
          <t>crc16</t>
        </is>
      </c>
      <c r="F20182" t="inlineStr">
        <is>
          <t>&gt;=0.1.1</t>
        </is>
      </c>
      <c r="G20182" t="inlineStr"/>
      <c r="H20182" t="inlineStr"/>
    </row>
    <row r="20183">
      <c r="A20183" t="inlineStr">
        <is>
          <t>dragonflow</t>
        </is>
      </c>
      <c r="B20183" t="inlineStr">
        <is>
          <t>a7a738c4fe8973663b4da4774f43b3fd7048c895</t>
        </is>
      </c>
      <c r="C20183" t="inlineStr">
        <is>
          <t>2016-10-06 12:55:01+00:00</t>
        </is>
      </c>
      <c r="D20183" t="inlineStr">
        <is>
          <t>rem</t>
        </is>
      </c>
      <c r="E20183" t="inlineStr"/>
      <c r="F20183" t="inlineStr"/>
      <c r="G20183" t="inlineStr">
        <is>
          <t>redis</t>
        </is>
      </c>
      <c r="H20183" t="inlineStr">
        <is>
          <t>&gt;=2.10.0</t>
        </is>
      </c>
    </row>
    <row r="20184">
      <c r="A20184" t="inlineStr">
        <is>
          <t>dragonflow</t>
        </is>
      </c>
      <c r="B20184" t="inlineStr">
        <is>
          <t>de74522e808a30cc8080c01a7a16ec7c9afafdff</t>
        </is>
      </c>
      <c r="C20184" t="inlineStr">
        <is>
          <t>2017-02-12 11:31:41+00:00</t>
        </is>
      </c>
      <c r="D20184" t="inlineStr">
        <is>
          <t>verchange</t>
        </is>
      </c>
      <c r="E20184" t="inlineStr">
        <is>
          <t>oslo.config</t>
        </is>
      </c>
      <c r="F20184" t="inlineStr">
        <is>
          <t>&gt;=3.14.0;!=3.18.0</t>
        </is>
      </c>
      <c r="G20184" t="inlineStr">
        <is>
          <t>oslo.config</t>
        </is>
      </c>
      <c r="H20184" t="inlineStr">
        <is>
          <t>&gt;=3.14.0</t>
        </is>
      </c>
    </row>
    <row r="20185">
      <c r="A20185" t="inlineStr">
        <is>
          <t>dragonflow</t>
        </is>
      </c>
      <c r="B20185" t="inlineStr">
        <is>
          <t>de74522e808a30cc8080c01a7a16ec7c9afafdff</t>
        </is>
      </c>
      <c r="C20185" t="inlineStr">
        <is>
          <t>2017-02-12 11:31:41+00:00</t>
        </is>
      </c>
      <c r="D20185" t="inlineStr">
        <is>
          <t>verchange</t>
        </is>
      </c>
      <c r="E20185" t="inlineStr">
        <is>
          <t>neutron-lib</t>
        </is>
      </c>
      <c r="F20185" t="inlineStr">
        <is>
          <t>&gt;=1.1.0</t>
        </is>
      </c>
      <c r="G20185" t="inlineStr">
        <is>
          <t>neutron-lib</t>
        </is>
      </c>
      <c r="H20185" t="inlineStr">
        <is>
          <t>&gt;=0.4.0</t>
        </is>
      </c>
    </row>
    <row r="20186">
      <c r="A20186" t="inlineStr">
        <is>
          <t>dragonflow</t>
        </is>
      </c>
      <c r="B20186" t="inlineStr">
        <is>
          <t>de74522e808a30cc8080c01a7a16ec7c9afafdff</t>
        </is>
      </c>
      <c r="C20186" t="inlineStr">
        <is>
          <t>2017-02-12 11:31:41+00:00</t>
        </is>
      </c>
      <c r="D20186" t="inlineStr">
        <is>
          <t>verchange</t>
        </is>
      </c>
      <c r="E20186" t="inlineStr">
        <is>
          <t>oslo.db</t>
        </is>
      </c>
      <c r="F20186" t="inlineStr">
        <is>
          <t>&gt;=4.15.0</t>
        </is>
      </c>
      <c r="G20186" t="inlineStr">
        <is>
          <t>oslo.db</t>
        </is>
      </c>
      <c r="H20186" t="inlineStr">
        <is>
          <t>&gt;=4.10.0;!=4.13.2;!=4.13.1</t>
        </is>
      </c>
    </row>
    <row r="20187">
      <c r="A20187" t="inlineStr">
        <is>
          <t>dragonflow</t>
        </is>
      </c>
      <c r="B20187" t="inlineStr">
        <is>
          <t>de74522e808a30cc8080c01a7a16ec7c9afafdff</t>
        </is>
      </c>
      <c r="C20187" t="inlineStr">
        <is>
          <t>2017-02-12 11:31:41+00:00</t>
        </is>
      </c>
      <c r="D20187" t="inlineStr">
        <is>
          <t>verchange</t>
        </is>
      </c>
      <c r="E20187" t="inlineStr">
        <is>
          <t>ryu</t>
        </is>
      </c>
      <c r="F20187" t="inlineStr">
        <is>
          <t>&gt;=4.9</t>
        </is>
      </c>
      <c r="G20187" t="inlineStr">
        <is>
          <t>ryu</t>
        </is>
      </c>
      <c r="H20187" t="inlineStr">
        <is>
          <t>&gt;=3.30;!=4.4;!=4.2.1;!=4.2;!=4.1</t>
        </is>
      </c>
    </row>
    <row r="20188">
      <c r="A20188" t="inlineStr">
        <is>
          <t>dragonflow</t>
        </is>
      </c>
      <c r="B20188" t="inlineStr">
        <is>
          <t>de74522e808a30cc8080c01a7a16ec7c9afafdff</t>
        </is>
      </c>
      <c r="C20188" t="inlineStr">
        <is>
          <t>2017-02-12 11:31:41+00:00</t>
        </is>
      </c>
      <c r="D20188" t="inlineStr">
        <is>
          <t>verchange</t>
        </is>
      </c>
      <c r="E20188" t="inlineStr">
        <is>
          <t>pbr</t>
        </is>
      </c>
      <c r="F20188" t="inlineStr">
        <is>
          <t>&gt;=1.8</t>
        </is>
      </c>
      <c r="G20188" t="inlineStr">
        <is>
          <t>pbr</t>
        </is>
      </c>
      <c r="H20188" t="inlineStr">
        <is>
          <t>&gt;=1.6</t>
        </is>
      </c>
    </row>
    <row r="20189">
      <c r="A20189" t="inlineStr">
        <is>
          <t>dragonflow</t>
        </is>
      </c>
      <c r="B20189" t="inlineStr">
        <is>
          <t>de74522e808a30cc8080c01a7a16ec7c9afafdff</t>
        </is>
      </c>
      <c r="C20189" t="inlineStr">
        <is>
          <t>2017-02-12 11:31:41+00:00</t>
        </is>
      </c>
      <c r="D20189" t="inlineStr">
        <is>
          <t>verchange</t>
        </is>
      </c>
      <c r="E20189" t="inlineStr">
        <is>
          <t>alembic</t>
        </is>
      </c>
      <c r="F20189" t="inlineStr">
        <is>
          <t>&gt;=0.8.10</t>
        </is>
      </c>
      <c r="G20189" t="inlineStr">
        <is>
          <t>alembic</t>
        </is>
      </c>
      <c r="H20189" t="inlineStr">
        <is>
          <t>&gt;=0.8.4</t>
        </is>
      </c>
    </row>
    <row r="20190">
      <c r="A20190" t="inlineStr">
        <is>
          <t>dragonflow</t>
        </is>
      </c>
      <c r="B20190" t="inlineStr">
        <is>
          <t>de74522e808a30cc8080c01a7a16ec7c9afafdff</t>
        </is>
      </c>
      <c r="C20190" t="inlineStr">
        <is>
          <t>2017-02-12 11:31:41+00:00</t>
        </is>
      </c>
      <c r="D20190" t="inlineStr">
        <is>
          <t>verchange</t>
        </is>
      </c>
      <c r="E20190" t="inlineStr">
        <is>
          <t>ovs</t>
        </is>
      </c>
      <c r="F20190" t="inlineStr">
        <is>
          <t>&gt;=2.6.1</t>
        </is>
      </c>
      <c r="G20190" t="inlineStr">
        <is>
          <t>ovs</t>
        </is>
      </c>
      <c r="H20190" t="inlineStr">
        <is>
          <t>&gt;=2.6.0</t>
        </is>
      </c>
    </row>
    <row r="20191">
      <c r="A20191" t="inlineStr">
        <is>
          <t>dragonflow</t>
        </is>
      </c>
      <c r="B20191" t="inlineStr">
        <is>
          <t>de74522e808a30cc8080c01a7a16ec7c9afafdff</t>
        </is>
      </c>
      <c r="C20191" t="inlineStr">
        <is>
          <t>2017-02-12 11:31:41+00:00</t>
        </is>
      </c>
      <c r="D20191" t="inlineStr">
        <is>
          <t>add</t>
        </is>
      </c>
      <c r="E20191" t="inlineStr">
        <is>
          <t>python-etcd</t>
        </is>
      </c>
      <c r="F20191" t="inlineStr">
        <is>
          <t>&gt;=0.4.3</t>
        </is>
      </c>
      <c r="G20191" t="inlineStr"/>
      <c r="H20191" t="inlineStr"/>
    </row>
    <row r="20192">
      <c r="A20192" t="inlineStr">
        <is>
          <t>dragonflow</t>
        </is>
      </c>
      <c r="B20192" t="inlineStr">
        <is>
          <t>de74522e808a30cc8080c01a7a16ec7c9afafdff</t>
        </is>
      </c>
      <c r="C20192" t="inlineStr">
        <is>
          <t>2017-02-12 11:31:41+00:00</t>
        </is>
      </c>
      <c r="D20192" t="inlineStr">
        <is>
          <t>add</t>
        </is>
      </c>
      <c r="E20192" t="inlineStr">
        <is>
          <t>cassandra-driver</t>
        </is>
      </c>
      <c r="F20192" t="inlineStr">
        <is>
          <t>&gt;=2.1.4;!=3.6.0</t>
        </is>
      </c>
      <c r="G20192" t="inlineStr"/>
      <c r="H20192" t="inlineStr"/>
    </row>
    <row r="20193">
      <c r="A20193" t="inlineStr">
        <is>
          <t>dragonflow</t>
        </is>
      </c>
      <c r="B20193" t="inlineStr">
        <is>
          <t>dbc8af36bc5970cc804fb711e79f18c01d0a71ce</t>
        </is>
      </c>
      <c r="C20193" t="inlineStr">
        <is>
          <t>2017-09-01 20:02:28+00:00</t>
        </is>
      </c>
      <c r="D20193" t="inlineStr">
        <is>
          <t>verchange</t>
        </is>
      </c>
      <c r="E20193" t="inlineStr">
        <is>
          <t>oslo.config</t>
        </is>
      </c>
      <c r="F20193" t="inlineStr">
        <is>
          <t>!=4.3.0;&gt;=4.0.0;!=4.4.0</t>
        </is>
      </c>
      <c r="G20193" t="inlineStr">
        <is>
          <t>oslo.config</t>
        </is>
      </c>
      <c r="H20193" t="inlineStr">
        <is>
          <t>&gt;=3.14.0;!=3.18.0</t>
        </is>
      </c>
    </row>
    <row r="20194">
      <c r="A20194" t="inlineStr">
        <is>
          <t>dragonflow</t>
        </is>
      </c>
      <c r="B20194" t="inlineStr">
        <is>
          <t>dbc8af36bc5970cc804fb711e79f18c01d0a71ce</t>
        </is>
      </c>
      <c r="C20194" t="inlineStr">
        <is>
          <t>2017-09-01 20:02:28+00:00</t>
        </is>
      </c>
      <c r="D20194" t="inlineStr">
        <is>
          <t>verchange</t>
        </is>
      </c>
      <c r="E20194" t="inlineStr">
        <is>
          <t>neutron-lib</t>
        </is>
      </c>
      <c r="F20194" t="inlineStr">
        <is>
          <t>&gt;=1.9.0</t>
        </is>
      </c>
      <c r="G20194" t="inlineStr">
        <is>
          <t>neutron-lib</t>
        </is>
      </c>
      <c r="H20194" t="inlineStr">
        <is>
          <t>&gt;=1.1.0</t>
        </is>
      </c>
    </row>
    <row r="20195">
      <c r="A20195" t="inlineStr">
        <is>
          <t>dragonflow</t>
        </is>
      </c>
      <c r="B20195" t="inlineStr">
        <is>
          <t>dbc8af36bc5970cc804fb711e79f18c01d0a71ce</t>
        </is>
      </c>
      <c r="C20195" t="inlineStr">
        <is>
          <t>2017-09-01 20:02:28+00:00</t>
        </is>
      </c>
      <c r="D20195" t="inlineStr">
        <is>
          <t>verchange</t>
        </is>
      </c>
      <c r="E20195" t="inlineStr">
        <is>
          <t>oslo.db</t>
        </is>
      </c>
      <c r="F20195" t="inlineStr">
        <is>
          <t>&gt;=4.24.0</t>
        </is>
      </c>
      <c r="G20195" t="inlineStr">
        <is>
          <t>oslo.db</t>
        </is>
      </c>
      <c r="H20195" t="inlineStr">
        <is>
          <t>&gt;=4.15.0</t>
        </is>
      </c>
    </row>
    <row r="20196">
      <c r="A20196" t="inlineStr">
        <is>
          <t>dragonflow</t>
        </is>
      </c>
      <c r="B20196" t="inlineStr">
        <is>
          <t>dbc8af36bc5970cc804fb711e79f18c01d0a71ce</t>
        </is>
      </c>
      <c r="C20196" t="inlineStr">
        <is>
          <t>2017-09-01 20:02:28+00:00</t>
        </is>
      </c>
      <c r="D20196" t="inlineStr">
        <is>
          <t>verchange</t>
        </is>
      </c>
      <c r="E20196" t="inlineStr">
        <is>
          <t>Babel</t>
        </is>
      </c>
      <c r="F20196" t="inlineStr">
        <is>
          <t>&gt;=2.3.4;!=2.4.0</t>
        </is>
      </c>
      <c r="G20196" t="inlineStr">
        <is>
          <t>Babel</t>
        </is>
      </c>
      <c r="H20196" t="inlineStr">
        <is>
          <t>&gt;=2.3.4</t>
        </is>
      </c>
    </row>
    <row r="20197">
      <c r="A20197" t="inlineStr">
        <is>
          <t>dragonflow</t>
        </is>
      </c>
      <c r="B20197" t="inlineStr">
        <is>
          <t>dbc8af36bc5970cc804fb711e79f18c01d0a71ce</t>
        </is>
      </c>
      <c r="C20197" t="inlineStr">
        <is>
          <t>2017-09-01 20:02:28+00:00</t>
        </is>
      </c>
      <c r="D20197" t="inlineStr">
        <is>
          <t>verchange</t>
        </is>
      </c>
      <c r="E20197" t="inlineStr">
        <is>
          <t>ryu</t>
        </is>
      </c>
      <c r="F20197" t="inlineStr">
        <is>
          <t>&gt;=4.14</t>
        </is>
      </c>
      <c r="G20197" t="inlineStr">
        <is>
          <t>ryu</t>
        </is>
      </c>
      <c r="H20197" t="inlineStr">
        <is>
          <t>&gt;=4.9</t>
        </is>
      </c>
    </row>
    <row r="20198">
      <c r="A20198" t="inlineStr">
        <is>
          <t>dragonflow</t>
        </is>
      </c>
      <c r="B20198" t="inlineStr">
        <is>
          <t>dbc8af36bc5970cc804fb711e79f18c01d0a71ce</t>
        </is>
      </c>
      <c r="C20198" t="inlineStr">
        <is>
          <t>2017-09-01 20:02:28+00:00</t>
        </is>
      </c>
      <c r="D20198" t="inlineStr">
        <is>
          <t>verchange</t>
        </is>
      </c>
      <c r="E20198" t="inlineStr">
        <is>
          <t>pbr</t>
        </is>
      </c>
      <c r="F20198" t="inlineStr">
        <is>
          <t>&gt;=2.0.0;!=2.1.0</t>
        </is>
      </c>
      <c r="G20198" t="inlineStr">
        <is>
          <t>pbr</t>
        </is>
      </c>
      <c r="H20198" t="inlineStr">
        <is>
          <t>&gt;=1.8</t>
        </is>
      </c>
    </row>
    <row r="20199">
      <c r="A20199" t="inlineStr">
        <is>
          <t>dragonflow</t>
        </is>
      </c>
      <c r="B20199" t="inlineStr">
        <is>
          <t>dbc8af36bc5970cc804fb711e79f18c01d0a71ce</t>
        </is>
      </c>
      <c r="C20199" t="inlineStr">
        <is>
          <t>2017-09-01 20:02:28+00:00</t>
        </is>
      </c>
      <c r="D20199" t="inlineStr">
        <is>
          <t>verchange</t>
        </is>
      </c>
      <c r="E20199" t="inlineStr">
        <is>
          <t>SQLAlchemy</t>
        </is>
      </c>
      <c r="F20199" t="inlineStr">
        <is>
          <t>&gt;=1.0.10;!=1.1.5;!=1.1.8;!=1.1.6;!=1.1.7</t>
        </is>
      </c>
      <c r="G20199" t="inlineStr">
        <is>
          <t>SQLAlchemy</t>
        </is>
      </c>
      <c r="H20199" t="inlineStr">
        <is>
          <t>&lt;1.1.0;&gt;=1.0.10</t>
        </is>
      </c>
    </row>
    <row r="20200">
      <c r="A20200" t="inlineStr">
        <is>
          <t>dragonflow</t>
        </is>
      </c>
      <c r="B20200" t="inlineStr">
        <is>
          <t>dbc8af36bc5970cc804fb711e79f18c01d0a71ce</t>
        </is>
      </c>
      <c r="C20200" t="inlineStr">
        <is>
          <t>2017-09-01 20:02:28+00:00</t>
        </is>
      </c>
      <c r="D20200" t="inlineStr">
        <is>
          <t>verchange</t>
        </is>
      </c>
      <c r="E20200" t="inlineStr">
        <is>
          <t>ovs</t>
        </is>
      </c>
      <c r="F20200" t="inlineStr">
        <is>
          <t>&gt;=2.7.0</t>
        </is>
      </c>
      <c r="G20200" t="inlineStr">
        <is>
          <t>ovs</t>
        </is>
      </c>
      <c r="H20200" t="inlineStr">
        <is>
          <t>&gt;=2.6.1</t>
        </is>
      </c>
    </row>
    <row r="20201">
      <c r="A20201" t="inlineStr">
        <is>
          <t>dragonflow</t>
        </is>
      </c>
      <c r="B20201" t="inlineStr">
        <is>
          <t>dbc8af36bc5970cc804fb711e79f18c01d0a71ce</t>
        </is>
      </c>
      <c r="C20201" t="inlineStr">
        <is>
          <t>2017-09-01 20:02:28+00:00</t>
        </is>
      </c>
      <c r="D20201" t="inlineStr">
        <is>
          <t>verchange</t>
        </is>
      </c>
      <c r="E20201" t="inlineStr">
        <is>
          <t>oslo.log</t>
        </is>
      </c>
      <c r="F20201" t="inlineStr">
        <is>
          <t>&gt;=3.30.0</t>
        </is>
      </c>
      <c r="G20201" t="inlineStr">
        <is>
          <t>oslo.log</t>
        </is>
      </c>
      <c r="H20201" t="inlineStr">
        <is>
          <t>&gt;=3.11.0</t>
        </is>
      </c>
    </row>
    <row r="20202">
      <c r="A20202" t="inlineStr">
        <is>
          <t>dragonflow</t>
        </is>
      </c>
      <c r="B20202" t="inlineStr">
        <is>
          <t>dbc8af36bc5970cc804fb711e79f18c01d0a71ce</t>
        </is>
      </c>
      <c r="C20202" t="inlineStr">
        <is>
          <t>2017-09-01 20:02:28+00:00</t>
        </is>
      </c>
      <c r="D20202" t="inlineStr">
        <is>
          <t>verchange</t>
        </is>
      </c>
      <c r="E20202" t="inlineStr">
        <is>
          <t>oslo.serialization</t>
        </is>
      </c>
      <c r="F20202" t="inlineStr">
        <is>
          <t>&gt;=1.10.0;!=2.19.1</t>
        </is>
      </c>
      <c r="G20202" t="inlineStr">
        <is>
          <t>oslo.serialization</t>
        </is>
      </c>
      <c r="H20202" t="inlineStr">
        <is>
          <t>&gt;=1.10.0</t>
        </is>
      </c>
    </row>
    <row r="20203">
      <c r="A20203" t="inlineStr">
        <is>
          <t>dragonflow</t>
        </is>
      </c>
      <c r="B20203" t="inlineStr">
        <is>
          <t>dbc8af36bc5970cc804fb711e79f18c01d0a71ce</t>
        </is>
      </c>
      <c r="C20203" t="inlineStr">
        <is>
          <t>2017-09-01 20:02:28+00:00</t>
        </is>
      </c>
      <c r="D20203" t="inlineStr">
        <is>
          <t>verchange</t>
        </is>
      </c>
      <c r="E20203" t="inlineStr">
        <is>
          <t>oslo.i18n</t>
        </is>
      </c>
      <c r="F20203" t="inlineStr">
        <is>
          <t>&gt;=2.1.0;!=3.15.2</t>
        </is>
      </c>
      <c r="G20203" t="inlineStr">
        <is>
          <t>oslo.i18n</t>
        </is>
      </c>
      <c r="H20203" t="inlineStr">
        <is>
          <t>&gt;=2.1.0</t>
        </is>
      </c>
    </row>
    <row r="20204">
      <c r="A20204" t="inlineStr">
        <is>
          <t>dragonflow</t>
        </is>
      </c>
      <c r="B20204" t="inlineStr">
        <is>
          <t>dbc8af36bc5970cc804fb711e79f18c01d0a71ce</t>
        </is>
      </c>
      <c r="C20204" t="inlineStr">
        <is>
          <t>2017-09-01 20:02:28+00:00</t>
        </is>
      </c>
      <c r="D20204" t="inlineStr">
        <is>
          <t>add</t>
        </is>
      </c>
      <c r="E20204" t="inlineStr">
        <is>
          <t>etcd3gw</t>
        </is>
      </c>
      <c r="F20204" t="inlineStr">
        <is>
          <t>&gt;=0.1.0</t>
        </is>
      </c>
      <c r="G20204" t="inlineStr"/>
      <c r="H20204" t="inlineStr"/>
    </row>
    <row r="20205">
      <c r="A20205" t="inlineStr">
        <is>
          <t>dragonflow</t>
        </is>
      </c>
      <c r="B20205" t="inlineStr">
        <is>
          <t>dbc8af36bc5970cc804fb711e79f18c01d0a71ce</t>
        </is>
      </c>
      <c r="C20205" t="inlineStr">
        <is>
          <t>2017-09-01 20:02:28+00:00</t>
        </is>
      </c>
      <c r="D20205" t="inlineStr">
        <is>
          <t>add</t>
        </is>
      </c>
      <c r="E20205" t="inlineStr">
        <is>
          <t>ovsdbapp</t>
        </is>
      </c>
      <c r="F20205" t="inlineStr">
        <is>
          <t>&gt;=0.4.0</t>
        </is>
      </c>
      <c r="G20205" t="inlineStr"/>
      <c r="H20205" t="inlineStr"/>
    </row>
    <row r="20206">
      <c r="A20206" t="inlineStr">
        <is>
          <t>dragonflow</t>
        </is>
      </c>
      <c r="B20206" t="inlineStr">
        <is>
          <t>dbc8af36bc5970cc804fb711e79f18c01d0a71ce</t>
        </is>
      </c>
      <c r="C20206" t="inlineStr">
        <is>
          <t>2017-09-01 20:02:28+00:00</t>
        </is>
      </c>
      <c r="D20206" t="inlineStr">
        <is>
          <t>add</t>
        </is>
      </c>
      <c r="E20206" t="inlineStr">
        <is>
          <t>netaddr</t>
        </is>
      </c>
      <c r="F20206" t="inlineStr">
        <is>
          <t>!=0.7.16;&gt;=0.7.13</t>
        </is>
      </c>
      <c r="G20206" t="inlineStr"/>
      <c r="H20206" t="inlineStr"/>
    </row>
    <row r="20207">
      <c r="A20207" t="inlineStr">
        <is>
          <t>dragonflow</t>
        </is>
      </c>
      <c r="B20207" t="inlineStr">
        <is>
          <t>dbc8af36bc5970cc804fb711e79f18c01d0a71ce</t>
        </is>
      </c>
      <c r="C20207" t="inlineStr">
        <is>
          <t>2017-09-01 20:02:28+00:00</t>
        </is>
      </c>
      <c r="D20207" t="inlineStr">
        <is>
          <t>add</t>
        </is>
      </c>
      <c r="E20207" t="inlineStr">
        <is>
          <t>six</t>
        </is>
      </c>
      <c r="F20207" t="inlineStr">
        <is>
          <t>&gt;=1.9.0</t>
        </is>
      </c>
      <c r="G20207" t="inlineStr"/>
      <c r="H20207" t="inlineStr"/>
    </row>
    <row r="20208">
      <c r="A20208" t="inlineStr">
        <is>
          <t>dragonflow</t>
        </is>
      </c>
      <c r="B20208" t="inlineStr">
        <is>
          <t>dbc8af36bc5970cc804fb711e79f18c01d0a71ce</t>
        </is>
      </c>
      <c r="C20208" t="inlineStr">
        <is>
          <t>2017-09-01 20:02:28+00:00</t>
        </is>
      </c>
      <c r="D20208" t="inlineStr">
        <is>
          <t>add</t>
        </is>
      </c>
      <c r="E20208" t="inlineStr">
        <is>
          <t>httplib2</t>
        </is>
      </c>
      <c r="F20208" t="inlineStr">
        <is>
          <t>&gt;=0.7.5</t>
        </is>
      </c>
      <c r="G20208" t="inlineStr"/>
      <c r="H20208" t="inlineStr"/>
    </row>
    <row r="20209">
      <c r="A20209" t="inlineStr">
        <is>
          <t>dragonflow</t>
        </is>
      </c>
      <c r="B20209" t="inlineStr">
        <is>
          <t>dbc8af36bc5970cc804fb711e79f18c01d0a71ce</t>
        </is>
      </c>
      <c r="C20209" t="inlineStr">
        <is>
          <t>2017-09-01 20:02:28+00:00</t>
        </is>
      </c>
      <c r="D20209" t="inlineStr">
        <is>
          <t>add</t>
        </is>
      </c>
      <c r="E20209" t="inlineStr">
        <is>
          <t>WebOb</t>
        </is>
      </c>
      <c r="F20209" t="inlineStr">
        <is>
          <t>&gt;=1.7.1</t>
        </is>
      </c>
      <c r="G20209" t="inlineStr"/>
      <c r="H20209" t="inlineStr"/>
    </row>
    <row r="20210">
      <c r="A20210" t="inlineStr">
        <is>
          <t>dragonflow</t>
        </is>
      </c>
      <c r="B20210" t="inlineStr">
        <is>
          <t>dbc8af36bc5970cc804fb711e79f18c01d0a71ce</t>
        </is>
      </c>
      <c r="C20210" t="inlineStr">
        <is>
          <t>2017-09-01 20:02:28+00:00</t>
        </is>
      </c>
      <c r="D20210" t="inlineStr">
        <is>
          <t>add</t>
        </is>
      </c>
      <c r="E20210" t="inlineStr">
        <is>
          <t>jsonmodels</t>
        </is>
      </c>
      <c r="F20210" t="inlineStr">
        <is>
          <t>&gt;=2.1.3</t>
        </is>
      </c>
      <c r="G20210" t="inlineStr"/>
      <c r="H20210" t="inlineStr"/>
    </row>
    <row r="20211">
      <c r="A20211" t="inlineStr">
        <is>
          <t>dragonflow</t>
        </is>
      </c>
      <c r="B20211" t="inlineStr">
        <is>
          <t>dbc8af36bc5970cc804fb711e79f18c01d0a71ce</t>
        </is>
      </c>
      <c r="C20211" t="inlineStr">
        <is>
          <t>2017-09-01 20:02:28+00:00</t>
        </is>
      </c>
      <c r="D20211" t="inlineStr">
        <is>
          <t>rem</t>
        </is>
      </c>
      <c r="E20211" t="inlineStr"/>
      <c r="F20211" t="inlineStr"/>
      <c r="G20211" t="inlineStr">
        <is>
          <t>python-etcd</t>
        </is>
      </c>
      <c r="H20211" t="inlineStr">
        <is>
          <t>&gt;=0.4.3</t>
        </is>
      </c>
    </row>
    <row r="20212">
      <c r="A20212" t="inlineStr">
        <is>
          <t>dragonflow</t>
        </is>
      </c>
      <c r="B20212" t="inlineStr">
        <is>
          <t>491ff53f406a210d101ea0857bc05ac8a863809e</t>
        </is>
      </c>
      <c r="C20212" t="inlineStr">
        <is>
          <t>2018-06-04 13:49:37+00:00</t>
        </is>
      </c>
      <c r="D20212" t="inlineStr">
        <is>
          <t>verchange</t>
        </is>
      </c>
      <c r="E20212" t="inlineStr">
        <is>
          <t>six</t>
        </is>
      </c>
      <c r="F20212" t="inlineStr">
        <is>
          <t>&gt;=1.10.0</t>
        </is>
      </c>
      <c r="G20212" t="inlineStr">
        <is>
          <t>six</t>
        </is>
      </c>
      <c r="H20212" t="inlineStr">
        <is>
          <t>&gt;=1.9.0</t>
        </is>
      </c>
    </row>
    <row r="20213">
      <c r="A20213" t="inlineStr">
        <is>
          <t>dragonflow</t>
        </is>
      </c>
      <c r="B20213" t="inlineStr">
        <is>
          <t>491ff53f406a210d101ea0857bc05ac8a863809e</t>
        </is>
      </c>
      <c r="C20213" t="inlineStr">
        <is>
          <t>2018-06-04 13:49:37+00:00</t>
        </is>
      </c>
      <c r="D20213" t="inlineStr">
        <is>
          <t>verchange</t>
        </is>
      </c>
      <c r="E20213" t="inlineStr">
        <is>
          <t>etcd3gw</t>
        </is>
      </c>
      <c r="F20213" t="inlineStr">
        <is>
          <t>&gt;=0.2.0</t>
        </is>
      </c>
      <c r="G20213" t="inlineStr">
        <is>
          <t>etcd3gw</t>
        </is>
      </c>
      <c r="H20213" t="inlineStr">
        <is>
          <t>&gt;=0.1.0</t>
        </is>
      </c>
    </row>
    <row r="20214">
      <c r="A20214" t="inlineStr">
        <is>
          <t>dragonflow</t>
        </is>
      </c>
      <c r="B20214" t="inlineStr">
        <is>
          <t>491ff53f406a210d101ea0857bc05ac8a863809e</t>
        </is>
      </c>
      <c r="C20214" t="inlineStr">
        <is>
          <t>2018-06-04 13:49:37+00:00</t>
        </is>
      </c>
      <c r="D20214" t="inlineStr">
        <is>
          <t>verchange</t>
        </is>
      </c>
      <c r="E20214" t="inlineStr">
        <is>
          <t>httplib2</t>
        </is>
      </c>
      <c r="F20214" t="inlineStr">
        <is>
          <t>&gt;=0.9.1</t>
        </is>
      </c>
      <c r="G20214" t="inlineStr">
        <is>
          <t>httplib2</t>
        </is>
      </c>
      <c r="H20214" t="inlineStr">
        <is>
          <t>&gt;=0.7.5</t>
        </is>
      </c>
    </row>
    <row r="20215">
      <c r="A20215" t="inlineStr">
        <is>
          <t>dragonflow</t>
        </is>
      </c>
      <c r="B20215" t="inlineStr">
        <is>
          <t>491ff53f406a210d101ea0857bc05ac8a863809e</t>
        </is>
      </c>
      <c r="C20215" t="inlineStr">
        <is>
          <t>2018-06-04 13:49:37+00:00</t>
        </is>
      </c>
      <c r="D20215" t="inlineStr">
        <is>
          <t>verchange</t>
        </is>
      </c>
      <c r="E20215" t="inlineStr">
        <is>
          <t>oslo.config</t>
        </is>
      </c>
      <c r="F20215" t="inlineStr">
        <is>
          <t>&gt;=5.1.0</t>
        </is>
      </c>
      <c r="G20215" t="inlineStr">
        <is>
          <t>oslo.config</t>
        </is>
      </c>
      <c r="H20215" t="inlineStr">
        <is>
          <t>!=4.3.0;&gt;=4.0.0;!=4.4.0</t>
        </is>
      </c>
    </row>
    <row r="20216">
      <c r="A20216" t="inlineStr">
        <is>
          <t>dragonflow</t>
        </is>
      </c>
      <c r="B20216" t="inlineStr">
        <is>
          <t>491ff53f406a210d101ea0857bc05ac8a863809e</t>
        </is>
      </c>
      <c r="C20216" t="inlineStr">
        <is>
          <t>2018-06-04 13:49:37+00:00</t>
        </is>
      </c>
      <c r="D20216" t="inlineStr">
        <is>
          <t>verchange</t>
        </is>
      </c>
      <c r="E20216" t="inlineStr">
        <is>
          <t>oslo.reports</t>
        </is>
      </c>
      <c r="F20216" t="inlineStr">
        <is>
          <t>&gt;=1.18.0</t>
        </is>
      </c>
      <c r="G20216" t="inlineStr">
        <is>
          <t>oslo.reports</t>
        </is>
      </c>
      <c r="H20216" t="inlineStr">
        <is>
          <t>&gt;=0.6.0</t>
        </is>
      </c>
    </row>
    <row r="20217">
      <c r="A20217" t="inlineStr">
        <is>
          <t>dragonflow</t>
        </is>
      </c>
      <c r="B20217" t="inlineStr">
        <is>
          <t>491ff53f406a210d101ea0857bc05ac8a863809e</t>
        </is>
      </c>
      <c r="C20217" t="inlineStr">
        <is>
          <t>2018-06-04 13:49:37+00:00</t>
        </is>
      </c>
      <c r="D20217" t="inlineStr">
        <is>
          <t>verchange</t>
        </is>
      </c>
      <c r="E20217" t="inlineStr">
        <is>
          <t>neutron-lib</t>
        </is>
      </c>
      <c r="F20217" t="inlineStr">
        <is>
          <t>&gt;=1.13.0</t>
        </is>
      </c>
      <c r="G20217" t="inlineStr">
        <is>
          <t>neutron-lib</t>
        </is>
      </c>
      <c r="H20217" t="inlineStr">
        <is>
          <t>&gt;=1.9.0</t>
        </is>
      </c>
    </row>
    <row r="20218">
      <c r="A20218" t="inlineStr">
        <is>
          <t>dragonflow</t>
        </is>
      </c>
      <c r="B20218" t="inlineStr">
        <is>
          <t>491ff53f406a210d101ea0857bc05ac8a863809e</t>
        </is>
      </c>
      <c r="C20218" t="inlineStr">
        <is>
          <t>2018-06-04 13:49:37+00:00</t>
        </is>
      </c>
      <c r="D20218" t="inlineStr">
        <is>
          <t>verchange</t>
        </is>
      </c>
      <c r="E20218" t="inlineStr">
        <is>
          <t>oslo.db</t>
        </is>
      </c>
      <c r="F20218" t="inlineStr">
        <is>
          <t>&gt;=4.27.0</t>
        </is>
      </c>
      <c r="G20218" t="inlineStr">
        <is>
          <t>oslo.db</t>
        </is>
      </c>
      <c r="H20218" t="inlineStr">
        <is>
          <t>&gt;=4.24.0</t>
        </is>
      </c>
    </row>
    <row r="20219">
      <c r="A20219" t="inlineStr">
        <is>
          <t>dragonflow</t>
        </is>
      </c>
      <c r="B20219" t="inlineStr">
        <is>
          <t>491ff53f406a210d101ea0857bc05ac8a863809e</t>
        </is>
      </c>
      <c r="C20219" t="inlineStr">
        <is>
          <t>2018-06-04 13:49:37+00:00</t>
        </is>
      </c>
      <c r="D20219" t="inlineStr">
        <is>
          <t>verchange</t>
        </is>
      </c>
      <c r="E20219" t="inlineStr">
        <is>
          <t>oslo.i18n</t>
        </is>
      </c>
      <c r="F20219" t="inlineStr">
        <is>
          <t>&gt;=3.15.3</t>
        </is>
      </c>
      <c r="G20219" t="inlineStr">
        <is>
          <t>oslo.i18n</t>
        </is>
      </c>
      <c r="H20219" t="inlineStr">
        <is>
          <t>&gt;=2.1.0;!=3.15.2</t>
        </is>
      </c>
    </row>
    <row r="20220">
      <c r="A20220" t="inlineStr">
        <is>
          <t>dragonflow</t>
        </is>
      </c>
      <c r="B20220" t="inlineStr">
        <is>
          <t>491ff53f406a210d101ea0857bc05ac8a863809e</t>
        </is>
      </c>
      <c r="C20220" t="inlineStr">
        <is>
          <t>2018-06-04 13:49:37+00:00</t>
        </is>
      </c>
      <c r="D20220" t="inlineStr">
        <is>
          <t>verchange</t>
        </is>
      </c>
      <c r="E20220" t="inlineStr">
        <is>
          <t>ovs</t>
        </is>
      </c>
      <c r="F20220" t="inlineStr">
        <is>
          <t>&gt;=2.8.0</t>
        </is>
      </c>
      <c r="G20220" t="inlineStr">
        <is>
          <t>ovs</t>
        </is>
      </c>
      <c r="H20220" t="inlineStr">
        <is>
          <t>&gt;=2.7.0</t>
        </is>
      </c>
    </row>
    <row r="20221">
      <c r="A20221" t="inlineStr">
        <is>
          <t>dragonflow</t>
        </is>
      </c>
      <c r="B20221" t="inlineStr">
        <is>
          <t>491ff53f406a210d101ea0857bc05ac8a863809e</t>
        </is>
      </c>
      <c r="C20221" t="inlineStr">
        <is>
          <t>2018-06-04 13:49:37+00:00</t>
        </is>
      </c>
      <c r="D20221" t="inlineStr">
        <is>
          <t>verchange</t>
        </is>
      </c>
      <c r="E20221" t="inlineStr">
        <is>
          <t>oslo.log</t>
        </is>
      </c>
      <c r="F20221" t="inlineStr">
        <is>
          <t>&gt;=3.36.0</t>
        </is>
      </c>
      <c r="G20221" t="inlineStr">
        <is>
          <t>oslo.log</t>
        </is>
      </c>
      <c r="H20221" t="inlineStr">
        <is>
          <t>&gt;=3.30.0</t>
        </is>
      </c>
    </row>
    <row r="20222">
      <c r="A20222" t="inlineStr">
        <is>
          <t>dragonflow</t>
        </is>
      </c>
      <c r="B20222" t="inlineStr">
        <is>
          <t>491ff53f406a210d101ea0857bc05ac8a863809e</t>
        </is>
      </c>
      <c r="C20222" t="inlineStr">
        <is>
          <t>2018-06-04 13:49:37+00:00</t>
        </is>
      </c>
      <c r="D20222" t="inlineStr">
        <is>
          <t>verchange</t>
        </is>
      </c>
      <c r="E20222" t="inlineStr">
        <is>
          <t>oslo.serialization</t>
        </is>
      </c>
      <c r="F20222" t="inlineStr">
        <is>
          <t>!=2.19.1;&gt;=2.18.0</t>
        </is>
      </c>
      <c r="G20222" t="inlineStr">
        <is>
          <t>oslo.serialization</t>
        </is>
      </c>
      <c r="H20222" t="inlineStr">
        <is>
          <t>&gt;=1.10.0;!=2.19.1</t>
        </is>
      </c>
    </row>
    <row r="20223">
      <c r="A20223" t="inlineStr">
        <is>
          <t>dragonflow</t>
        </is>
      </c>
      <c r="B20223" t="inlineStr">
        <is>
          <t>491ff53f406a210d101ea0857bc05ac8a863809e</t>
        </is>
      </c>
      <c r="C20223" t="inlineStr">
        <is>
          <t>2018-06-04 13:49:37+00:00</t>
        </is>
      </c>
      <c r="D20223" t="inlineStr">
        <is>
          <t>verchange</t>
        </is>
      </c>
      <c r="E20223" t="inlineStr">
        <is>
          <t>ovsdbapp</t>
        </is>
      </c>
      <c r="F20223" t="inlineStr">
        <is>
          <t>&gt;=0.9.1</t>
        </is>
      </c>
      <c r="G20223" t="inlineStr">
        <is>
          <t>ovsdbapp</t>
        </is>
      </c>
      <c r="H20223" t="inlineStr">
        <is>
          <t>&gt;=0.4.0</t>
        </is>
      </c>
    </row>
    <row r="20224">
      <c r="A20224" t="inlineStr">
        <is>
          <t>dragonflow</t>
        </is>
      </c>
      <c r="B20224" t="inlineStr">
        <is>
          <t>491ff53f406a210d101ea0857bc05ac8a863809e</t>
        </is>
      </c>
      <c r="C20224" t="inlineStr">
        <is>
          <t>2018-06-04 13:49:37+00:00</t>
        </is>
      </c>
      <c r="D20224" t="inlineStr">
        <is>
          <t>verchange</t>
        </is>
      </c>
      <c r="E20224" t="inlineStr">
        <is>
          <t>netaddr</t>
        </is>
      </c>
      <c r="F20224" t="inlineStr">
        <is>
          <t>&gt;=0.7.18</t>
        </is>
      </c>
      <c r="G20224" t="inlineStr">
        <is>
          <t>netaddr</t>
        </is>
      </c>
      <c r="H20224" t="inlineStr">
        <is>
          <t>!=0.7.16;&gt;=0.7.13</t>
        </is>
      </c>
    </row>
    <row r="20225">
      <c r="A20225" t="inlineStr">
        <is>
          <t>tvrenamr</t>
        </is>
      </c>
      <c r="B20225" t="inlineStr">
        <is>
          <t>496d082233d1b8cc4c5f42ee54495a25e7eeb82a</t>
        </is>
      </c>
      <c r="C20225" t="inlineStr">
        <is>
          <t>2012-06-09 20:44:46+00:00</t>
        </is>
      </c>
      <c r="D20225" t="inlineStr">
        <is>
          <t>add</t>
        </is>
      </c>
      <c r="E20225" t="inlineStr">
        <is>
          <t>minimock</t>
        </is>
      </c>
      <c r="F20225" t="inlineStr"/>
      <c r="G20225" t="inlineStr"/>
      <c r="H20225" t="inlineStr"/>
    </row>
    <row r="20226">
      <c r="A20226" t="inlineStr">
        <is>
          <t>tvrenamr</t>
        </is>
      </c>
      <c r="B20226" t="inlineStr">
        <is>
          <t>496d082233d1b8cc4c5f42ee54495a25e7eeb82a</t>
        </is>
      </c>
      <c r="C20226" t="inlineStr">
        <is>
          <t>2012-06-09 20:44:46+00:00</t>
        </is>
      </c>
      <c r="D20226" t="inlineStr">
        <is>
          <t>add</t>
        </is>
      </c>
      <c r="E20226" t="inlineStr">
        <is>
          <t>mock</t>
        </is>
      </c>
      <c r="F20226" t="inlineStr"/>
      <c r="G20226" t="inlineStr"/>
      <c r="H20226" t="inlineStr"/>
    </row>
    <row r="20227">
      <c r="A20227" t="inlineStr">
        <is>
          <t>tvrenamr</t>
        </is>
      </c>
      <c r="B20227" t="inlineStr">
        <is>
          <t>496d082233d1b8cc4c5f42ee54495a25e7eeb82a</t>
        </is>
      </c>
      <c r="C20227" t="inlineStr">
        <is>
          <t>2012-06-09 20:44:46+00:00</t>
        </is>
      </c>
      <c r="D20227" t="inlineStr">
        <is>
          <t>add</t>
        </is>
      </c>
      <c r="E20227" t="inlineStr">
        <is>
          <t>nose</t>
        </is>
      </c>
      <c r="F20227" t="inlineStr"/>
      <c r="G20227" t="inlineStr"/>
      <c r="H20227" t="inlineStr"/>
    </row>
    <row r="20228">
      <c r="A20228" t="inlineStr">
        <is>
          <t>tvrenamr</t>
        </is>
      </c>
      <c r="B20228" t="inlineStr">
        <is>
          <t>496d082233d1b8cc4c5f42ee54495a25e7eeb82a</t>
        </is>
      </c>
      <c r="C20228" t="inlineStr">
        <is>
          <t>2012-06-09 20:44:46+00:00</t>
        </is>
      </c>
      <c r="D20228" t="inlineStr">
        <is>
          <t>add</t>
        </is>
      </c>
      <c r="E20228" t="inlineStr">
        <is>
          <t>pinocchio</t>
        </is>
      </c>
      <c r="F20228" t="inlineStr"/>
      <c r="G20228" t="inlineStr"/>
      <c r="H20228" t="inlineStr"/>
    </row>
    <row r="20229">
      <c r="A20229" t="inlineStr">
        <is>
          <t>tvrenamr</t>
        </is>
      </c>
      <c r="B20229" t="inlineStr">
        <is>
          <t>496d082233d1b8cc4c5f42ee54495a25e7eeb82a</t>
        </is>
      </c>
      <c r="C20229" t="inlineStr">
        <is>
          <t>2012-06-09 20:44:46+00:00</t>
        </is>
      </c>
      <c r="D20229" t="inlineStr">
        <is>
          <t>add</t>
        </is>
      </c>
      <c r="E20229" t="inlineStr">
        <is>
          <t>PyYAML</t>
        </is>
      </c>
      <c r="F20229" t="inlineStr"/>
      <c r="G20229" t="inlineStr"/>
      <c r="H20229" t="inlineStr"/>
    </row>
    <row r="20230">
      <c r="A20230" t="inlineStr">
        <is>
          <t>tvrenamr</t>
        </is>
      </c>
      <c r="B20230" t="inlineStr">
        <is>
          <t>496d082233d1b8cc4c5f42ee54495a25e7eeb82a</t>
        </is>
      </c>
      <c r="C20230" t="inlineStr">
        <is>
          <t>2012-06-09 20:44:46+00:00</t>
        </is>
      </c>
      <c r="D20230" t="inlineStr">
        <is>
          <t>add</t>
        </is>
      </c>
      <c r="E20230" t="inlineStr">
        <is>
          <t>minimock</t>
        </is>
      </c>
      <c r="F20230" t="inlineStr"/>
      <c r="G20230" t="inlineStr"/>
      <c r="H20230" t="inlineStr"/>
    </row>
    <row r="20231">
      <c r="A20231" t="inlineStr">
        <is>
          <t>tvrenamr</t>
        </is>
      </c>
      <c r="B20231" t="inlineStr">
        <is>
          <t>496d082233d1b8cc4c5f42ee54495a25e7eeb82a</t>
        </is>
      </c>
      <c r="C20231" t="inlineStr">
        <is>
          <t>2012-06-09 20:44:46+00:00</t>
        </is>
      </c>
      <c r="D20231" t="inlineStr">
        <is>
          <t>add</t>
        </is>
      </c>
      <c r="E20231" t="inlineStr">
        <is>
          <t>mock</t>
        </is>
      </c>
      <c r="F20231" t="inlineStr"/>
      <c r="G20231" t="inlineStr"/>
      <c r="H20231" t="inlineStr"/>
    </row>
    <row r="20232">
      <c r="A20232" t="inlineStr">
        <is>
          <t>tvrenamr</t>
        </is>
      </c>
      <c r="B20232" t="inlineStr">
        <is>
          <t>496d082233d1b8cc4c5f42ee54495a25e7eeb82a</t>
        </is>
      </c>
      <c r="C20232" t="inlineStr">
        <is>
          <t>2012-06-09 20:44:46+00:00</t>
        </is>
      </c>
      <c r="D20232" t="inlineStr">
        <is>
          <t>add</t>
        </is>
      </c>
      <c r="E20232" t="inlineStr">
        <is>
          <t>nose</t>
        </is>
      </c>
      <c r="F20232" t="inlineStr"/>
      <c r="G20232" t="inlineStr"/>
      <c r="H20232" t="inlineStr"/>
    </row>
    <row r="20233">
      <c r="A20233" t="inlineStr">
        <is>
          <t>tvrenamr</t>
        </is>
      </c>
      <c r="B20233" t="inlineStr">
        <is>
          <t>496d082233d1b8cc4c5f42ee54495a25e7eeb82a</t>
        </is>
      </c>
      <c r="C20233" t="inlineStr">
        <is>
          <t>2012-06-09 20:44:46+00:00</t>
        </is>
      </c>
      <c r="D20233" t="inlineStr">
        <is>
          <t>add</t>
        </is>
      </c>
      <c r="E20233" t="inlineStr">
        <is>
          <t>pinocchio</t>
        </is>
      </c>
      <c r="F20233" t="inlineStr"/>
      <c r="G20233" t="inlineStr"/>
      <c r="H20233" t="inlineStr"/>
    </row>
    <row r="20234">
      <c r="A20234" t="inlineStr">
        <is>
          <t>tvrenamr</t>
        </is>
      </c>
      <c r="B20234" t="inlineStr">
        <is>
          <t>496d082233d1b8cc4c5f42ee54495a25e7eeb82a</t>
        </is>
      </c>
      <c r="C20234" t="inlineStr">
        <is>
          <t>2012-06-09 20:44:46+00:00</t>
        </is>
      </c>
      <c r="D20234" t="inlineStr">
        <is>
          <t>add</t>
        </is>
      </c>
      <c r="E20234" t="inlineStr">
        <is>
          <t>PyYAML</t>
        </is>
      </c>
      <c r="F20234" t="inlineStr"/>
      <c r="G20234" t="inlineStr"/>
      <c r="H20234" t="inlineStr"/>
    </row>
    <row r="20235">
      <c r="A20235" t="inlineStr">
        <is>
          <t>tvrenamr</t>
        </is>
      </c>
      <c r="B20235" t="inlineStr">
        <is>
          <t>b3cb112864e8c743d8dc5130878f23ad939ff710</t>
        </is>
      </c>
      <c r="C20235" t="inlineStr">
        <is>
          <t>2013-04-27 10:38:19+00:00</t>
        </is>
      </c>
      <c r="D20235" t="inlineStr">
        <is>
          <t>add</t>
        </is>
      </c>
      <c r="E20235" t="inlineStr">
        <is>
          <t>pyyaml</t>
        </is>
      </c>
      <c r="F20235" t="inlineStr"/>
      <c r="G20235" t="inlineStr"/>
      <c r="H20235" t="inlineStr"/>
    </row>
    <row r="20236">
      <c r="A20236" t="inlineStr">
        <is>
          <t>tvrenamr</t>
        </is>
      </c>
      <c r="B20236" t="inlineStr">
        <is>
          <t>b3cb112864e8c743d8dc5130878f23ad939ff710</t>
        </is>
      </c>
      <c r="C20236" t="inlineStr">
        <is>
          <t>2013-04-27 10:38:19+00:00</t>
        </is>
      </c>
      <c r="D20236" t="inlineStr">
        <is>
          <t>rem</t>
        </is>
      </c>
      <c r="E20236" t="inlineStr"/>
      <c r="F20236" t="inlineStr"/>
      <c r="G20236" t="inlineStr">
        <is>
          <t>pinocchio</t>
        </is>
      </c>
      <c r="H20236" t="inlineStr"/>
    </row>
    <row r="20237">
      <c r="A20237" t="inlineStr">
        <is>
          <t>tvrenamr</t>
        </is>
      </c>
      <c r="B20237" t="inlineStr">
        <is>
          <t>b3cb112864e8c743d8dc5130878f23ad939ff710</t>
        </is>
      </c>
      <c r="C20237" t="inlineStr">
        <is>
          <t>2013-04-27 10:38:19+00:00</t>
        </is>
      </c>
      <c r="D20237" t="inlineStr">
        <is>
          <t>rem</t>
        </is>
      </c>
      <c r="E20237" t="inlineStr"/>
      <c r="F20237" t="inlineStr"/>
      <c r="G20237" t="inlineStr">
        <is>
          <t>PyYAML</t>
        </is>
      </c>
      <c r="H20237" t="inlineStr"/>
    </row>
    <row r="20238">
      <c r="A20238" t="inlineStr">
        <is>
          <t>tvrenamr</t>
        </is>
      </c>
      <c r="B20238" t="inlineStr">
        <is>
          <t>1264c641e4ae5801cc66cacebe7e8efca4d03531</t>
        </is>
      </c>
      <c r="C20238" t="inlineStr">
        <is>
          <t>2014-03-18 20:22:28+00:00</t>
        </is>
      </c>
      <c r="D20238" t="inlineStr">
        <is>
          <t>add</t>
        </is>
      </c>
      <c r="E20238" t="inlineStr">
        <is>
          <t>pytest</t>
        </is>
      </c>
      <c r="F20238" t="inlineStr"/>
      <c r="G20238" t="inlineStr"/>
      <c r="H20238" t="inlineStr"/>
    </row>
    <row r="20239">
      <c r="A20239" t="inlineStr">
        <is>
          <t>tvrenamr</t>
        </is>
      </c>
      <c r="B20239" t="inlineStr">
        <is>
          <t>1264c641e4ae5801cc66cacebe7e8efca4d03531</t>
        </is>
      </c>
      <c r="C20239" t="inlineStr">
        <is>
          <t>2014-03-18 20:22:28+00:00</t>
        </is>
      </c>
      <c r="D20239" t="inlineStr">
        <is>
          <t>rem</t>
        </is>
      </c>
      <c r="E20239" t="inlineStr"/>
      <c r="F20239" t="inlineStr"/>
      <c r="G20239" t="inlineStr">
        <is>
          <t>nose</t>
        </is>
      </c>
      <c r="H20239" t="inlineStr"/>
    </row>
    <row r="20240">
      <c r="A20240" t="inlineStr">
        <is>
          <t>tvrenamr</t>
        </is>
      </c>
      <c r="B20240" t="inlineStr">
        <is>
          <t>1264c641e4ae5801cc66cacebe7e8efca4d03531</t>
        </is>
      </c>
      <c r="C20240" t="inlineStr">
        <is>
          <t>2014-03-18 20:22:28+00:00</t>
        </is>
      </c>
      <c r="D20240" t="inlineStr">
        <is>
          <t>rem</t>
        </is>
      </c>
      <c r="E20240" t="inlineStr"/>
      <c r="F20240" t="inlineStr"/>
      <c r="G20240" t="inlineStr">
        <is>
          <t>pyyaml</t>
        </is>
      </c>
      <c r="H20240" t="inlineStr"/>
    </row>
    <row r="20241">
      <c r="A20241" t="inlineStr">
        <is>
          <t>django-coupons</t>
        </is>
      </c>
      <c r="B20241" t="inlineStr">
        <is>
          <t>2c2c9442e18661ddd4d9b9d5a122fc7b154b4c17</t>
        </is>
      </c>
      <c r="C20241" t="inlineStr">
        <is>
          <t>2014-11-13 10:32:26+00:00</t>
        </is>
      </c>
      <c r="D20241" t="inlineStr">
        <is>
          <t>rem</t>
        </is>
      </c>
      <c r="E20241" t="inlineStr"/>
      <c r="F20241" t="inlineStr"/>
      <c r="G20241" t="inlineStr">
        <is>
          <t>django-nose</t>
        </is>
      </c>
      <c r="H20241" t="inlineStr"/>
    </row>
    <row r="20242">
      <c r="A20242" t="inlineStr">
        <is>
          <t>django-coupons</t>
        </is>
      </c>
      <c r="B20242" t="inlineStr">
        <is>
          <t>2c2c9442e18661ddd4d9b9d5a122fc7b154b4c17</t>
        </is>
      </c>
      <c r="C20242" t="inlineStr">
        <is>
          <t>2014-11-13 10:32:26+00:00</t>
        </is>
      </c>
      <c r="D20242" t="inlineStr">
        <is>
          <t>rem</t>
        </is>
      </c>
      <c r="E20242" t="inlineStr"/>
      <c r="F20242" t="inlineStr"/>
      <c r="G20242" t="inlineStr">
        <is>
          <t>django-coverage</t>
        </is>
      </c>
      <c r="H20242" t="inlineStr"/>
    </row>
    <row r="20243">
      <c r="A20243" t="inlineStr">
        <is>
          <t>EMpy</t>
        </is>
      </c>
      <c r="B20243" t="inlineStr">
        <is>
          <t>afcf134075aca88602596e2da4852575aa495e65</t>
        </is>
      </c>
      <c r="C20243" t="inlineStr">
        <is>
          <t>2018-02-01 17:33:59+00:00</t>
        </is>
      </c>
      <c r="D20243" t="inlineStr">
        <is>
          <t>verchange</t>
        </is>
      </c>
      <c r="E20243" t="inlineStr">
        <is>
          <t>scipy</t>
        </is>
      </c>
      <c r="F20243">
        <f>=0.19.1</f>
        <v/>
      </c>
      <c r="G20243" t="inlineStr">
        <is>
          <t>scipy</t>
        </is>
      </c>
      <c r="H20243" t="inlineStr">
        <is>
          <t>&gt;=0.15.1;&lt;1.0dev</t>
        </is>
      </c>
    </row>
    <row r="20244">
      <c r="A20244" t="inlineStr">
        <is>
          <t>EMpy</t>
        </is>
      </c>
      <c r="B20244" t="inlineStr">
        <is>
          <t>afcf134075aca88602596e2da4852575aa495e65</t>
        </is>
      </c>
      <c r="C20244" t="inlineStr">
        <is>
          <t>2018-02-01 17:33:59+00:00</t>
        </is>
      </c>
      <c r="D20244" t="inlineStr">
        <is>
          <t>verchange</t>
        </is>
      </c>
      <c r="E20244" t="inlineStr">
        <is>
          <t>matplotlib</t>
        </is>
      </c>
      <c r="F20244">
        <f>=1.5.3</f>
        <v/>
      </c>
      <c r="G20244" t="inlineStr">
        <is>
          <t>matplotlib</t>
        </is>
      </c>
      <c r="H20244" t="inlineStr">
        <is>
          <t>&gt;=1.4.3;&lt;2.0dev</t>
        </is>
      </c>
    </row>
    <row r="20245">
      <c r="A20245" t="inlineStr">
        <is>
          <t>EMpy</t>
        </is>
      </c>
      <c r="B20245" t="inlineStr">
        <is>
          <t>afcf134075aca88602596e2da4852575aa495e65</t>
        </is>
      </c>
      <c r="C20245" t="inlineStr">
        <is>
          <t>2018-02-01 17:33:59+00:00</t>
        </is>
      </c>
      <c r="D20245" t="inlineStr">
        <is>
          <t>verchange</t>
        </is>
      </c>
      <c r="E20245" t="inlineStr">
        <is>
          <t>numpy</t>
        </is>
      </c>
      <c r="F20245">
        <f>=1.14.0</f>
        <v/>
      </c>
      <c r="G20245" t="inlineStr">
        <is>
          <t>numpy</t>
        </is>
      </c>
      <c r="H20245" t="inlineStr">
        <is>
          <t>&lt;2.0dev;&gt;=1.9.2</t>
        </is>
      </c>
    </row>
    <row r="20246">
      <c r="A20246" t="inlineStr">
        <is>
          <t>EMpy</t>
        </is>
      </c>
      <c r="B20246" t="inlineStr">
        <is>
          <t>afcf134075aca88602596e2da4852575aa495e65</t>
        </is>
      </c>
      <c r="C20246" t="inlineStr">
        <is>
          <t>2018-02-01 17:33:59+00:00</t>
        </is>
      </c>
      <c r="D20246" t="inlineStr">
        <is>
          <t>verchange</t>
        </is>
      </c>
      <c r="E20246" t="inlineStr">
        <is>
          <t>future</t>
        </is>
      </c>
      <c r="F20246">
        <f>=0.16.0</f>
        <v/>
      </c>
      <c r="G20246" t="inlineStr">
        <is>
          <t>future</t>
        </is>
      </c>
      <c r="H20246">
        <f>=0.14.3</f>
        <v/>
      </c>
    </row>
    <row r="20247">
      <c r="A20247" t="inlineStr">
        <is>
          <t>EMpy</t>
        </is>
      </c>
      <c r="B20247" t="inlineStr">
        <is>
          <t>afcf134075aca88602596e2da4852575aa495e65</t>
        </is>
      </c>
      <c r="C20247" t="inlineStr">
        <is>
          <t>2018-02-01 17:33:59+00:00</t>
        </is>
      </c>
      <c r="D20247" t="inlineStr">
        <is>
          <t>add</t>
        </is>
      </c>
      <c r="E20247" t="inlineStr">
        <is>
          <t>cycler</t>
        </is>
      </c>
      <c r="F20247">
        <f>=0.10.0</f>
        <v/>
      </c>
      <c r="G20247" t="inlineStr"/>
      <c r="H20247" t="inlineStr"/>
    </row>
    <row r="20248">
      <c r="A20248" t="inlineStr">
        <is>
          <t>EMpy</t>
        </is>
      </c>
      <c r="B20248" t="inlineStr">
        <is>
          <t>afcf134075aca88602596e2da4852575aa495e65</t>
        </is>
      </c>
      <c r="C20248" t="inlineStr">
        <is>
          <t>2018-02-01 17:33:59+00:00</t>
        </is>
      </c>
      <c r="D20248" t="inlineStr">
        <is>
          <t>add</t>
        </is>
      </c>
      <c r="E20248" t="inlineStr">
        <is>
          <t>pyparsing</t>
        </is>
      </c>
      <c r="F20248">
        <f>=2.2.0</f>
        <v/>
      </c>
      <c r="G20248" t="inlineStr"/>
      <c r="H20248" t="inlineStr"/>
    </row>
    <row r="20249">
      <c r="A20249" t="inlineStr">
        <is>
          <t>EMpy</t>
        </is>
      </c>
      <c r="B20249" t="inlineStr">
        <is>
          <t>afcf134075aca88602596e2da4852575aa495e65</t>
        </is>
      </c>
      <c r="C20249" t="inlineStr">
        <is>
          <t>2018-02-01 17:33:59+00:00</t>
        </is>
      </c>
      <c r="D20249" t="inlineStr">
        <is>
          <t>add</t>
        </is>
      </c>
      <c r="E20249" t="inlineStr">
        <is>
          <t>python-dateutil</t>
        </is>
      </c>
      <c r="F20249">
        <f>=2.6.1</f>
        <v/>
      </c>
      <c r="G20249" t="inlineStr"/>
      <c r="H20249" t="inlineStr"/>
    </row>
    <row r="20250">
      <c r="A20250" t="inlineStr">
        <is>
          <t>EMpy</t>
        </is>
      </c>
      <c r="B20250" t="inlineStr">
        <is>
          <t>afcf134075aca88602596e2da4852575aa495e65</t>
        </is>
      </c>
      <c r="C20250" t="inlineStr">
        <is>
          <t>2018-02-01 17:33:59+00:00</t>
        </is>
      </c>
      <c r="D20250" t="inlineStr">
        <is>
          <t>add</t>
        </is>
      </c>
      <c r="E20250" t="inlineStr">
        <is>
          <t>pytz</t>
        </is>
      </c>
      <c r="F20250">
        <f>=2017.3</f>
        <v/>
      </c>
      <c r="G20250" t="inlineStr"/>
      <c r="H20250" t="inlineStr"/>
    </row>
    <row r="20251">
      <c r="A20251" t="inlineStr">
        <is>
          <t>EMpy</t>
        </is>
      </c>
      <c r="B20251" t="inlineStr">
        <is>
          <t>afcf134075aca88602596e2da4852575aa495e65</t>
        </is>
      </c>
      <c r="C20251" t="inlineStr">
        <is>
          <t>2018-02-01 17:33:59+00:00</t>
        </is>
      </c>
      <c r="D20251" t="inlineStr">
        <is>
          <t>add</t>
        </is>
      </c>
      <c r="E20251" t="inlineStr">
        <is>
          <t>six</t>
        </is>
      </c>
      <c r="F20251">
        <f>=1.11.0</f>
        <v/>
      </c>
      <c r="G20251" t="inlineStr"/>
      <c r="H20251" t="inlineStr"/>
    </row>
    <row r="20252">
      <c r="A20252" t="inlineStr">
        <is>
          <t>EMpy</t>
        </is>
      </c>
      <c r="B20252" t="inlineStr">
        <is>
          <t>afcf134075aca88602596e2da4852575aa495e65</t>
        </is>
      </c>
      <c r="C20252" t="inlineStr">
        <is>
          <t>2018-02-01 17:33:59+00:00</t>
        </is>
      </c>
      <c r="D20252" t="inlineStr">
        <is>
          <t>rem</t>
        </is>
      </c>
      <c r="E20252" t="inlineStr"/>
      <c r="F20252" t="inlineStr"/>
      <c r="G20252" t="inlineStr">
        <is>
          <t>distribute</t>
        </is>
      </c>
      <c r="H20252" t="inlineStr">
        <is>
          <t>&gt;=0.6.28</t>
        </is>
      </c>
    </row>
    <row r="20253">
      <c r="A20253" t="inlineStr">
        <is>
          <t>EMpy</t>
        </is>
      </c>
      <c r="B20253" t="inlineStr">
        <is>
          <t>85e2c32f8e6bb084115c51e36e29c736231fba7a</t>
        </is>
      </c>
      <c r="C20253" t="inlineStr">
        <is>
          <t>2019-10-05 12:50:36+00:00</t>
        </is>
      </c>
      <c r="D20253" t="inlineStr">
        <is>
          <t>verchange</t>
        </is>
      </c>
      <c r="E20253" t="inlineStr">
        <is>
          <t>six</t>
        </is>
      </c>
      <c r="F20253">
        <f>=1.12.0</f>
        <v/>
      </c>
      <c r="G20253" t="inlineStr">
        <is>
          <t>six</t>
        </is>
      </c>
      <c r="H20253">
        <f>=1.11.0</f>
        <v/>
      </c>
    </row>
    <row r="20254">
      <c r="A20254" t="inlineStr">
        <is>
          <t>EMpy</t>
        </is>
      </c>
      <c r="B20254" t="inlineStr">
        <is>
          <t>85e2c32f8e6bb084115c51e36e29c736231fba7a</t>
        </is>
      </c>
      <c r="C20254" t="inlineStr">
        <is>
          <t>2019-10-05 12:50:36+00:00</t>
        </is>
      </c>
      <c r="D20254" t="inlineStr">
        <is>
          <t>verchange</t>
        </is>
      </c>
      <c r="E20254" t="inlineStr">
        <is>
          <t>numpy</t>
        </is>
      </c>
      <c r="F20254">
        <f>=1.17.1</f>
        <v/>
      </c>
      <c r="G20254" t="inlineStr">
        <is>
          <t>numpy</t>
        </is>
      </c>
      <c r="H20254">
        <f>=1.14.0</f>
        <v/>
      </c>
    </row>
    <row r="20255">
      <c r="A20255" t="inlineStr">
        <is>
          <t>EMpy</t>
        </is>
      </c>
      <c r="B20255" t="inlineStr">
        <is>
          <t>85e2c32f8e6bb084115c51e36e29c736231fba7a</t>
        </is>
      </c>
      <c r="C20255" t="inlineStr">
        <is>
          <t>2019-10-05 12:50:36+00:00</t>
        </is>
      </c>
      <c r="D20255" t="inlineStr">
        <is>
          <t>verchange</t>
        </is>
      </c>
      <c r="E20255" t="inlineStr">
        <is>
          <t>python-dateutil</t>
        </is>
      </c>
      <c r="F20255">
        <f>=2.8.0</f>
        <v/>
      </c>
      <c r="G20255" t="inlineStr">
        <is>
          <t>python-dateutil</t>
        </is>
      </c>
      <c r="H20255">
        <f>=2.6.1</f>
        <v/>
      </c>
    </row>
    <row r="20256">
      <c r="A20256" t="inlineStr">
        <is>
          <t>EMpy</t>
        </is>
      </c>
      <c r="B20256" t="inlineStr">
        <is>
          <t>85e2c32f8e6bb084115c51e36e29c736231fba7a</t>
        </is>
      </c>
      <c r="C20256" t="inlineStr">
        <is>
          <t>2019-10-05 12:50:36+00:00</t>
        </is>
      </c>
      <c r="D20256" t="inlineStr">
        <is>
          <t>verchange</t>
        </is>
      </c>
      <c r="E20256" t="inlineStr">
        <is>
          <t>future</t>
        </is>
      </c>
      <c r="F20256">
        <f>=0.17.1</f>
        <v/>
      </c>
      <c r="G20256" t="inlineStr">
        <is>
          <t>future</t>
        </is>
      </c>
      <c r="H20256">
        <f>=0.16.0</f>
        <v/>
      </c>
    </row>
    <row r="20257">
      <c r="A20257" t="inlineStr">
        <is>
          <t>EMpy</t>
        </is>
      </c>
      <c r="B20257" t="inlineStr">
        <is>
          <t>85e2c32f8e6bb084115c51e36e29c736231fba7a</t>
        </is>
      </c>
      <c r="C20257" t="inlineStr">
        <is>
          <t>2019-10-05 12:50:36+00:00</t>
        </is>
      </c>
      <c r="D20257" t="inlineStr">
        <is>
          <t>verchange</t>
        </is>
      </c>
      <c r="E20257" t="inlineStr">
        <is>
          <t>matplotlib</t>
        </is>
      </c>
      <c r="F20257">
        <f>=3.1.1</f>
        <v/>
      </c>
      <c r="G20257" t="inlineStr">
        <is>
          <t>matplotlib</t>
        </is>
      </c>
      <c r="H20257">
        <f>=1.5.3</f>
        <v/>
      </c>
    </row>
    <row r="20258">
      <c r="A20258" t="inlineStr">
        <is>
          <t>EMpy</t>
        </is>
      </c>
      <c r="B20258" t="inlineStr">
        <is>
          <t>85e2c32f8e6bb084115c51e36e29c736231fba7a</t>
        </is>
      </c>
      <c r="C20258" t="inlineStr">
        <is>
          <t>2019-10-05 12:50:36+00:00</t>
        </is>
      </c>
      <c r="D20258" t="inlineStr">
        <is>
          <t>verchange</t>
        </is>
      </c>
      <c r="E20258" t="inlineStr">
        <is>
          <t>scipy</t>
        </is>
      </c>
      <c r="F20258">
        <f>=1.3.1</f>
        <v/>
      </c>
      <c r="G20258" t="inlineStr">
        <is>
          <t>scipy</t>
        </is>
      </c>
      <c r="H20258">
        <f>=0.19.1</f>
        <v/>
      </c>
    </row>
    <row r="20259">
      <c r="A20259" t="inlineStr">
        <is>
          <t>EMpy</t>
        </is>
      </c>
      <c r="B20259" t="inlineStr">
        <is>
          <t>85e2c32f8e6bb084115c51e36e29c736231fba7a</t>
        </is>
      </c>
      <c r="C20259" t="inlineStr">
        <is>
          <t>2019-10-05 12:50:36+00:00</t>
        </is>
      </c>
      <c r="D20259" t="inlineStr">
        <is>
          <t>verchange</t>
        </is>
      </c>
      <c r="E20259" t="inlineStr">
        <is>
          <t>pyparsing</t>
        </is>
      </c>
      <c r="F20259">
        <f>=2.4.2</f>
        <v/>
      </c>
      <c r="G20259" t="inlineStr">
        <is>
          <t>pyparsing</t>
        </is>
      </c>
      <c r="H20259">
        <f>=2.2.0</f>
        <v/>
      </c>
    </row>
    <row r="20260">
      <c r="A20260" t="inlineStr">
        <is>
          <t>EMpy</t>
        </is>
      </c>
      <c r="B20260" t="inlineStr">
        <is>
          <t>85e2c32f8e6bb084115c51e36e29c736231fba7a</t>
        </is>
      </c>
      <c r="C20260" t="inlineStr">
        <is>
          <t>2019-10-05 12:50:36+00:00</t>
        </is>
      </c>
      <c r="D20260" t="inlineStr">
        <is>
          <t>add</t>
        </is>
      </c>
      <c r="E20260" t="inlineStr">
        <is>
          <t>kiwisolver</t>
        </is>
      </c>
      <c r="F20260">
        <f>=1.1.0</f>
        <v/>
      </c>
      <c r="G20260" t="inlineStr"/>
      <c r="H20260" t="inlineStr"/>
    </row>
    <row r="20261">
      <c r="A20261" t="inlineStr">
        <is>
          <t>EMpy</t>
        </is>
      </c>
      <c r="B20261" t="inlineStr">
        <is>
          <t>85e2c32f8e6bb084115c51e36e29c736231fba7a</t>
        </is>
      </c>
      <c r="C20261" t="inlineStr">
        <is>
          <t>2019-10-05 12:50:36+00:00</t>
        </is>
      </c>
      <c r="D20261" t="inlineStr">
        <is>
          <t>rem</t>
        </is>
      </c>
      <c r="E20261" t="inlineStr"/>
      <c r="F20261" t="inlineStr"/>
      <c r="G20261" t="inlineStr">
        <is>
          <t>pytz</t>
        </is>
      </c>
      <c r="H20261">
        <f>=2017.3</f>
        <v/>
      </c>
    </row>
    <row r="20262">
      <c r="A20262" t="inlineStr">
        <is>
          <t>xraylarch</t>
        </is>
      </c>
      <c r="B20262" t="inlineStr">
        <is>
          <t>c1ad457ce37479e6b057ab80c16a8435406127e4</t>
        </is>
      </c>
      <c r="C20262" t="inlineStr">
        <is>
          <t>2015-12-12 20:13:38+00:00</t>
        </is>
      </c>
      <c r="D20262" t="inlineStr">
        <is>
          <t>add</t>
        </is>
      </c>
      <c r="E20262" t="inlineStr">
        <is>
          <t>scipy</t>
        </is>
      </c>
      <c r="F20262" t="inlineStr">
        <is>
          <t>&gt;=0.14</t>
        </is>
      </c>
      <c r="G20262" t="inlineStr"/>
      <c r="H20262" t="inlineStr"/>
    </row>
    <row r="20263">
      <c r="A20263" t="inlineStr">
        <is>
          <t>xraylarch</t>
        </is>
      </c>
      <c r="B20263" t="inlineStr">
        <is>
          <t>c1ad457ce37479e6b057ab80c16a8435406127e4</t>
        </is>
      </c>
      <c r="C20263" t="inlineStr">
        <is>
          <t>2015-12-12 20:13:38+00:00</t>
        </is>
      </c>
      <c r="D20263" t="inlineStr">
        <is>
          <t>add</t>
        </is>
      </c>
      <c r="E20263" t="inlineStr">
        <is>
          <t>numpy</t>
        </is>
      </c>
      <c r="F20263" t="inlineStr">
        <is>
          <t>&gt;=1.6</t>
        </is>
      </c>
      <c r="G20263" t="inlineStr"/>
      <c r="H20263" t="inlineStr"/>
    </row>
    <row r="20264">
      <c r="A20264" t="inlineStr">
        <is>
          <t>xraylarch</t>
        </is>
      </c>
      <c r="B20264" t="inlineStr">
        <is>
          <t>c1ad457ce37479e6b057ab80c16a8435406127e4</t>
        </is>
      </c>
      <c r="C20264" t="inlineStr">
        <is>
          <t>2015-12-12 20:13:38+00:00</t>
        </is>
      </c>
      <c r="D20264" t="inlineStr">
        <is>
          <t>add</t>
        </is>
      </c>
      <c r="E20264" t="inlineStr">
        <is>
          <t>matplotlib</t>
        </is>
      </c>
      <c r="F20264" t="inlineStr">
        <is>
          <t>&gt;=1.3.1</t>
        </is>
      </c>
      <c r="G20264" t="inlineStr"/>
      <c r="H20264" t="inlineStr"/>
    </row>
    <row r="20265">
      <c r="A20265" t="inlineStr">
        <is>
          <t>xraylarch</t>
        </is>
      </c>
      <c r="B20265" t="inlineStr">
        <is>
          <t>c1ad457ce37479e6b057ab80c16a8435406127e4</t>
        </is>
      </c>
      <c r="C20265" t="inlineStr">
        <is>
          <t>2015-12-12 20:13:38+00:00</t>
        </is>
      </c>
      <c r="D20265" t="inlineStr">
        <is>
          <t>add</t>
        </is>
      </c>
      <c r="E20265" t="inlineStr">
        <is>
          <t>sqlachemy</t>
        </is>
      </c>
      <c r="F20265" t="inlineStr">
        <is>
          <t>&gt;=0.7</t>
        </is>
      </c>
      <c r="G20265" t="inlineStr"/>
      <c r="H20265" t="inlineStr"/>
    </row>
    <row r="20266">
      <c r="A20266" t="inlineStr">
        <is>
          <t>xraylarch</t>
        </is>
      </c>
      <c r="B20266" t="inlineStr">
        <is>
          <t>c1ad457ce37479e6b057ab80c16a8435406127e4</t>
        </is>
      </c>
      <c r="C20266" t="inlineStr">
        <is>
          <t>2015-12-12 20:13:38+00:00</t>
        </is>
      </c>
      <c r="D20266" t="inlineStr">
        <is>
          <t>add</t>
        </is>
      </c>
      <c r="E20266" t="inlineStr">
        <is>
          <t>h5py</t>
        </is>
      </c>
      <c r="F20266" t="inlineStr">
        <is>
          <t>&gt;=2.2</t>
        </is>
      </c>
      <c r="G20266" t="inlineStr"/>
      <c r="H20266" t="inlineStr"/>
    </row>
    <row r="20267">
      <c r="A20267" t="inlineStr">
        <is>
          <t>xraylarch</t>
        </is>
      </c>
      <c r="B20267" t="inlineStr">
        <is>
          <t>14c18103b299780bb6986ede569d5efe4fa610c5</t>
        </is>
      </c>
      <c r="C20267" t="inlineStr">
        <is>
          <t>2016-06-15 19:27:22+00:00</t>
        </is>
      </c>
      <c r="D20267" t="inlineStr">
        <is>
          <t>add</t>
        </is>
      </c>
      <c r="E20267" t="inlineStr">
        <is>
          <t>six</t>
        </is>
      </c>
      <c r="F20267" t="inlineStr">
        <is>
          <t>&gt;=1.7</t>
        </is>
      </c>
      <c r="G20267" t="inlineStr"/>
      <c r="H20267" t="inlineStr"/>
    </row>
    <row r="20268">
      <c r="A20268" t="inlineStr">
        <is>
          <t>xraylarch</t>
        </is>
      </c>
      <c r="B20268" t="inlineStr">
        <is>
          <t>148e430ed54fd42716ff3bbab0368d4abeea0591</t>
        </is>
      </c>
      <c r="C20268" t="inlineStr">
        <is>
          <t>2016-12-20 23:14:37+00:00</t>
        </is>
      </c>
      <c r="D20268" t="inlineStr">
        <is>
          <t>verchange</t>
        </is>
      </c>
      <c r="E20268" t="inlineStr">
        <is>
          <t>scipy</t>
        </is>
      </c>
      <c r="F20268" t="inlineStr">
        <is>
          <t>&gt;=0.16</t>
        </is>
      </c>
      <c r="G20268" t="inlineStr">
        <is>
          <t>scipy</t>
        </is>
      </c>
      <c r="H20268" t="inlineStr">
        <is>
          <t>&gt;=0.14</t>
        </is>
      </c>
    </row>
    <row r="20269">
      <c r="A20269" t="inlineStr">
        <is>
          <t>xraylarch</t>
        </is>
      </c>
      <c r="B20269" t="inlineStr">
        <is>
          <t>148e430ed54fd42716ff3bbab0368d4abeea0591</t>
        </is>
      </c>
      <c r="C20269" t="inlineStr">
        <is>
          <t>2016-12-20 23:14:37+00:00</t>
        </is>
      </c>
      <c r="D20269" t="inlineStr">
        <is>
          <t>verchange</t>
        </is>
      </c>
      <c r="E20269" t="inlineStr">
        <is>
          <t>sqlachemy</t>
        </is>
      </c>
      <c r="F20269" t="inlineStr">
        <is>
          <t>&gt;=0.8</t>
        </is>
      </c>
      <c r="G20269" t="inlineStr">
        <is>
          <t>sqlachemy</t>
        </is>
      </c>
      <c r="H20269" t="inlineStr">
        <is>
          <t>&gt;=0.7</t>
        </is>
      </c>
    </row>
    <row r="20270">
      <c r="A20270" t="inlineStr">
        <is>
          <t>xraylarch</t>
        </is>
      </c>
      <c r="B20270" t="inlineStr">
        <is>
          <t>148e430ed54fd42716ff3bbab0368d4abeea0591</t>
        </is>
      </c>
      <c r="C20270" t="inlineStr">
        <is>
          <t>2016-12-20 23:14:37+00:00</t>
        </is>
      </c>
      <c r="D20270" t="inlineStr">
        <is>
          <t>verchange</t>
        </is>
      </c>
      <c r="E20270" t="inlineStr">
        <is>
          <t>numpy</t>
        </is>
      </c>
      <c r="F20270" t="inlineStr">
        <is>
          <t>&gt;=1.7</t>
        </is>
      </c>
      <c r="G20270" t="inlineStr">
        <is>
          <t>numpy</t>
        </is>
      </c>
      <c r="H20270" t="inlineStr">
        <is>
          <t>&gt;=1.6</t>
        </is>
      </c>
    </row>
    <row r="20271">
      <c r="A20271" t="inlineStr">
        <is>
          <t>xraylarch</t>
        </is>
      </c>
      <c r="B20271" t="inlineStr">
        <is>
          <t>148e430ed54fd42716ff3bbab0368d4abeea0591</t>
        </is>
      </c>
      <c r="C20271" t="inlineStr">
        <is>
          <t>2016-12-20 23:14:37+00:00</t>
        </is>
      </c>
      <c r="D20271" t="inlineStr">
        <is>
          <t>verchange</t>
        </is>
      </c>
      <c r="E20271" t="inlineStr">
        <is>
          <t>matplotlib</t>
        </is>
      </c>
      <c r="F20271" t="inlineStr">
        <is>
          <t>&gt;=1.4.3</t>
        </is>
      </c>
      <c r="G20271" t="inlineStr">
        <is>
          <t>matplotlib</t>
        </is>
      </c>
      <c r="H20271" t="inlineStr">
        <is>
          <t>&gt;=1.3.1</t>
        </is>
      </c>
    </row>
    <row r="20272">
      <c r="A20272" t="inlineStr">
        <is>
          <t>xraylarch</t>
        </is>
      </c>
      <c r="B20272" t="inlineStr">
        <is>
          <t>148e430ed54fd42716ff3bbab0368d4abeea0591</t>
        </is>
      </c>
      <c r="C20272" t="inlineStr">
        <is>
          <t>2016-12-20 23:14:37+00:00</t>
        </is>
      </c>
      <c r="D20272" t="inlineStr">
        <is>
          <t>add</t>
        </is>
      </c>
      <c r="E20272" t="inlineStr">
        <is>
          <t>pillow</t>
        </is>
      </c>
      <c r="F20272" t="inlineStr">
        <is>
          <t>&gt;=3.4</t>
        </is>
      </c>
      <c r="G20272" t="inlineStr"/>
      <c r="H20272" t="inlineStr"/>
    </row>
    <row r="20273">
      <c r="A20273" t="inlineStr">
        <is>
          <t>xraylarch</t>
        </is>
      </c>
      <c r="B20273" t="inlineStr">
        <is>
          <t>148e430ed54fd42716ff3bbab0368d4abeea0591</t>
        </is>
      </c>
      <c r="C20273" t="inlineStr">
        <is>
          <t>2016-12-20 23:14:37+00:00</t>
        </is>
      </c>
      <c r="D20273" t="inlineStr">
        <is>
          <t>add</t>
        </is>
      </c>
      <c r="E20273" t="inlineStr">
        <is>
          <t>requests</t>
        </is>
      </c>
      <c r="F20273" t="inlineStr">
        <is>
          <t>&gt;=2.1</t>
        </is>
      </c>
      <c r="G20273" t="inlineStr"/>
      <c r="H20273" t="inlineStr"/>
    </row>
    <row r="20274">
      <c r="A20274" t="inlineStr">
        <is>
          <t>xraylarch</t>
        </is>
      </c>
      <c r="B20274" t="inlineStr">
        <is>
          <t>7f1cd585d9cab88fa3884bfd55c6bedf7df11ace</t>
        </is>
      </c>
      <c r="C20274" t="inlineStr">
        <is>
          <t>2017-07-03 18:48:33+00:00</t>
        </is>
      </c>
      <c r="D20274" t="inlineStr">
        <is>
          <t>verchange</t>
        </is>
      </c>
      <c r="E20274" t="inlineStr">
        <is>
          <t>six</t>
        </is>
      </c>
      <c r="F20274" t="inlineStr">
        <is>
          <t>&gt;=1.10</t>
        </is>
      </c>
      <c r="G20274" t="inlineStr">
        <is>
          <t>six</t>
        </is>
      </c>
      <c r="H20274" t="inlineStr">
        <is>
          <t>&gt;=1.7</t>
        </is>
      </c>
    </row>
    <row r="20275">
      <c r="A20275" t="inlineStr">
        <is>
          <t>xraylarch</t>
        </is>
      </c>
      <c r="B20275" t="inlineStr">
        <is>
          <t>7f1cd585d9cab88fa3884bfd55c6bedf7df11ace</t>
        </is>
      </c>
      <c r="C20275" t="inlineStr">
        <is>
          <t>2017-07-03 18:48:33+00:00</t>
        </is>
      </c>
      <c r="D20275" t="inlineStr">
        <is>
          <t>verchange</t>
        </is>
      </c>
      <c r="E20275" t="inlineStr">
        <is>
          <t>sqlachemy</t>
        </is>
      </c>
      <c r="F20275" t="inlineStr">
        <is>
          <t>&gt;=0.9</t>
        </is>
      </c>
      <c r="G20275" t="inlineStr">
        <is>
          <t>sqlachemy</t>
        </is>
      </c>
      <c r="H20275" t="inlineStr">
        <is>
          <t>&gt;=0.8</t>
        </is>
      </c>
    </row>
    <row r="20276">
      <c r="A20276" t="inlineStr">
        <is>
          <t>xraylarch</t>
        </is>
      </c>
      <c r="B20276" t="inlineStr">
        <is>
          <t>7f1cd585d9cab88fa3884bfd55c6bedf7df11ace</t>
        </is>
      </c>
      <c r="C20276" t="inlineStr">
        <is>
          <t>2017-07-03 18:48:33+00:00</t>
        </is>
      </c>
      <c r="D20276" t="inlineStr">
        <is>
          <t>add</t>
        </is>
      </c>
      <c r="E20276" t="inlineStr">
        <is>
          <t>lmfit</t>
        </is>
      </c>
      <c r="F20276" t="inlineStr">
        <is>
          <t>&gt;=0.9.7</t>
        </is>
      </c>
      <c r="G20276" t="inlineStr"/>
      <c r="H20276" t="inlineStr"/>
    </row>
    <row r="20277">
      <c r="A20277" t="inlineStr">
        <is>
          <t>xraylarch</t>
        </is>
      </c>
      <c r="B20277" t="inlineStr">
        <is>
          <t>6cc5f28667ef0e27066fb871362931c27aa85db6</t>
        </is>
      </c>
      <c r="C20277" t="inlineStr">
        <is>
          <t>2018-03-21 21:26:18+00:00</t>
        </is>
      </c>
      <c r="D20277" t="inlineStr">
        <is>
          <t>verchange</t>
        </is>
      </c>
      <c r="E20277" t="inlineStr">
        <is>
          <t>scipy</t>
        </is>
      </c>
      <c r="F20277" t="inlineStr">
        <is>
          <t>&gt;=0.17</t>
        </is>
      </c>
      <c r="G20277" t="inlineStr">
        <is>
          <t>scipy</t>
        </is>
      </c>
      <c r="H20277" t="inlineStr">
        <is>
          <t>&gt;=0.16</t>
        </is>
      </c>
    </row>
    <row r="20278">
      <c r="A20278" t="inlineStr">
        <is>
          <t>xraylarch</t>
        </is>
      </c>
      <c r="B20278" t="inlineStr">
        <is>
          <t>6cc5f28667ef0e27066fb871362931c27aa85db6</t>
        </is>
      </c>
      <c r="C20278" t="inlineStr">
        <is>
          <t>2018-03-21 21:26:18+00:00</t>
        </is>
      </c>
      <c r="D20278" t="inlineStr">
        <is>
          <t>verchange</t>
        </is>
      </c>
      <c r="E20278" t="inlineStr">
        <is>
          <t>lmfit</t>
        </is>
      </c>
      <c r="F20278" t="inlineStr">
        <is>
          <t>&gt;=0.9.9</t>
        </is>
      </c>
      <c r="G20278" t="inlineStr">
        <is>
          <t>lmfit</t>
        </is>
      </c>
      <c r="H20278" t="inlineStr">
        <is>
          <t>&gt;=0.9.7</t>
        </is>
      </c>
    </row>
    <row r="20279">
      <c r="A20279" t="inlineStr">
        <is>
          <t>xraylarch</t>
        </is>
      </c>
      <c r="B20279" t="inlineStr">
        <is>
          <t>6cc5f28667ef0e27066fb871362931c27aa85db6</t>
        </is>
      </c>
      <c r="C20279" t="inlineStr">
        <is>
          <t>2018-03-21 21:26:18+00:00</t>
        </is>
      </c>
      <c r="D20279" t="inlineStr">
        <is>
          <t>verchange</t>
        </is>
      </c>
      <c r="E20279" t="inlineStr">
        <is>
          <t>matplotlib</t>
        </is>
      </c>
      <c r="F20279" t="inlineStr">
        <is>
          <t>&gt;=1.5.1</t>
        </is>
      </c>
      <c r="G20279" t="inlineStr">
        <is>
          <t>matplotlib</t>
        </is>
      </c>
      <c r="H20279" t="inlineStr">
        <is>
          <t>&gt;=1.4.3</t>
        </is>
      </c>
    </row>
    <row r="20280">
      <c r="A20280" t="inlineStr">
        <is>
          <t>xraylarch</t>
        </is>
      </c>
      <c r="B20280" t="inlineStr">
        <is>
          <t>6cc5f28667ef0e27066fb871362931c27aa85db6</t>
        </is>
      </c>
      <c r="C20280" t="inlineStr">
        <is>
          <t>2018-03-21 21:26:18+00:00</t>
        </is>
      </c>
      <c r="D20280" t="inlineStr">
        <is>
          <t>add</t>
        </is>
      </c>
      <c r="E20280" t="inlineStr">
        <is>
          <t>sqlalchemy</t>
        </is>
      </c>
      <c r="F20280" t="inlineStr">
        <is>
          <t>&gt;=0.9</t>
        </is>
      </c>
      <c r="G20280" t="inlineStr"/>
      <c r="H20280" t="inlineStr"/>
    </row>
    <row r="20281">
      <c r="A20281" t="inlineStr">
        <is>
          <t>xraylarch</t>
        </is>
      </c>
      <c r="B20281" t="inlineStr">
        <is>
          <t>6cc5f28667ef0e27066fb871362931c27aa85db6</t>
        </is>
      </c>
      <c r="C20281" t="inlineStr">
        <is>
          <t>2018-03-21 21:26:18+00:00</t>
        </is>
      </c>
      <c r="D20281" t="inlineStr">
        <is>
          <t>add</t>
        </is>
      </c>
      <c r="E20281" t="inlineStr">
        <is>
          <t>peakutils</t>
        </is>
      </c>
      <c r="F20281" t="inlineStr">
        <is>
          <t>&gt;=1.0.0</t>
        </is>
      </c>
      <c r="G20281" t="inlineStr"/>
      <c r="H20281" t="inlineStr"/>
    </row>
    <row r="20282">
      <c r="A20282" t="inlineStr">
        <is>
          <t>xraylarch</t>
        </is>
      </c>
      <c r="B20282" t="inlineStr">
        <is>
          <t>6cc5f28667ef0e27066fb871362931c27aa85db6</t>
        </is>
      </c>
      <c r="C20282" t="inlineStr">
        <is>
          <t>2018-03-21 21:26:18+00:00</t>
        </is>
      </c>
      <c r="D20282" t="inlineStr">
        <is>
          <t>add</t>
        </is>
      </c>
      <c r="E20282" t="inlineStr">
        <is>
          <t>asteval</t>
        </is>
      </c>
      <c r="F20282" t="inlineStr">
        <is>
          <t>&gt;=0.9.12</t>
        </is>
      </c>
      <c r="G20282" t="inlineStr"/>
      <c r="H20282" t="inlineStr"/>
    </row>
    <row r="20283">
      <c r="A20283" t="inlineStr">
        <is>
          <t>xraylarch</t>
        </is>
      </c>
      <c r="B20283" t="inlineStr">
        <is>
          <t>6cc5f28667ef0e27066fb871362931c27aa85db6</t>
        </is>
      </c>
      <c r="C20283" t="inlineStr">
        <is>
          <t>2018-03-21 21:26:18+00:00</t>
        </is>
      </c>
      <c r="D20283" t="inlineStr">
        <is>
          <t>add</t>
        </is>
      </c>
      <c r="E20283" t="inlineStr">
        <is>
          <t>psutil</t>
        </is>
      </c>
      <c r="F20283" t="inlineStr"/>
      <c r="G20283" t="inlineStr"/>
      <c r="H20283" t="inlineStr"/>
    </row>
    <row r="20284">
      <c r="A20284" t="inlineStr">
        <is>
          <t>xraylarch</t>
        </is>
      </c>
      <c r="B20284" t="inlineStr">
        <is>
          <t>6cc5f28667ef0e27066fb871362931c27aa85db6</t>
        </is>
      </c>
      <c r="C20284" t="inlineStr">
        <is>
          <t>2018-03-21 21:26:18+00:00</t>
        </is>
      </c>
      <c r="D20284" t="inlineStr">
        <is>
          <t>rem</t>
        </is>
      </c>
      <c r="E20284" t="inlineStr"/>
      <c r="F20284" t="inlineStr"/>
      <c r="G20284" t="inlineStr">
        <is>
          <t>sqlachemy</t>
        </is>
      </c>
      <c r="H20284" t="inlineStr">
        <is>
          <t>&gt;=0.9</t>
        </is>
      </c>
    </row>
    <row r="20285">
      <c r="A20285" t="inlineStr">
        <is>
          <t>xraylarch</t>
        </is>
      </c>
      <c r="B20285" t="inlineStr">
        <is>
          <t>28f84807aadb1f9da0ef6fb988c95eba605d9dd0</t>
        </is>
      </c>
      <c r="C20285" t="inlineStr">
        <is>
          <t>2018-07-06 23:30:22+00:00</t>
        </is>
      </c>
      <c r="D20285" t="inlineStr">
        <is>
          <t>verchange</t>
        </is>
      </c>
      <c r="E20285" t="inlineStr">
        <is>
          <t>lmfit</t>
        </is>
      </c>
      <c r="F20285" t="inlineStr">
        <is>
          <t>&gt;=0.9.11</t>
        </is>
      </c>
      <c r="G20285" t="inlineStr">
        <is>
          <t>lmfit</t>
        </is>
      </c>
      <c r="H20285" t="inlineStr">
        <is>
          <t>&gt;=0.9.9</t>
        </is>
      </c>
    </row>
    <row r="20286">
      <c r="A20286" t="inlineStr">
        <is>
          <t>xraylarch</t>
        </is>
      </c>
      <c r="B20286" t="inlineStr">
        <is>
          <t>28f84807aadb1f9da0ef6fb988c95eba605d9dd0</t>
        </is>
      </c>
      <c r="C20286" t="inlineStr">
        <is>
          <t>2018-07-06 23:30:22+00:00</t>
        </is>
      </c>
      <c r="D20286" t="inlineStr">
        <is>
          <t>verchange</t>
        </is>
      </c>
      <c r="E20286" t="inlineStr">
        <is>
          <t>numpy</t>
        </is>
      </c>
      <c r="F20286" t="inlineStr">
        <is>
          <t>&gt;=1.10</t>
        </is>
      </c>
      <c r="G20286" t="inlineStr">
        <is>
          <t>numpy</t>
        </is>
      </c>
      <c r="H20286" t="inlineStr">
        <is>
          <t>&gt;=1.7</t>
        </is>
      </c>
    </row>
    <row r="20287">
      <c r="A20287" t="inlineStr">
        <is>
          <t>xraylarch</t>
        </is>
      </c>
      <c r="B20287" t="inlineStr">
        <is>
          <t>28f84807aadb1f9da0ef6fb988c95eba605d9dd0</t>
        </is>
      </c>
      <c r="C20287" t="inlineStr">
        <is>
          <t>2018-07-06 23:30:22+00:00</t>
        </is>
      </c>
      <c r="D20287" t="inlineStr">
        <is>
          <t>verchange</t>
        </is>
      </c>
      <c r="E20287" t="inlineStr">
        <is>
          <t>h5py</t>
        </is>
      </c>
      <c r="F20287" t="inlineStr">
        <is>
          <t>&gt;=2.4</t>
        </is>
      </c>
      <c r="G20287" t="inlineStr">
        <is>
          <t>h5py</t>
        </is>
      </c>
      <c r="H20287" t="inlineStr">
        <is>
          <t>&gt;=2.2</t>
        </is>
      </c>
    </row>
    <row r="20288">
      <c r="A20288" t="inlineStr">
        <is>
          <t>xraylarch</t>
        </is>
      </c>
      <c r="B20288" t="inlineStr">
        <is>
          <t>28f84807aadb1f9da0ef6fb988c95eba605d9dd0</t>
        </is>
      </c>
      <c r="C20288" t="inlineStr">
        <is>
          <t>2018-07-06 23:30:22+00:00</t>
        </is>
      </c>
      <c r="D20288" t="inlineStr">
        <is>
          <t>verchange</t>
        </is>
      </c>
      <c r="E20288" t="inlineStr">
        <is>
          <t>matplotlib</t>
        </is>
      </c>
      <c r="F20288" t="inlineStr">
        <is>
          <t>&gt;=2.0</t>
        </is>
      </c>
      <c r="G20288" t="inlineStr">
        <is>
          <t>matplotlib</t>
        </is>
      </c>
      <c r="H20288" t="inlineStr">
        <is>
          <t>&gt;=1.5.1</t>
        </is>
      </c>
    </row>
    <row r="20289">
      <c r="A20289" t="inlineStr">
        <is>
          <t>xraylarch</t>
        </is>
      </c>
      <c r="B20289" t="inlineStr">
        <is>
          <t>28f84807aadb1f9da0ef6fb988c95eba605d9dd0</t>
        </is>
      </c>
      <c r="C20289" t="inlineStr">
        <is>
          <t>2018-07-06 23:30:22+00:00</t>
        </is>
      </c>
      <c r="D20289" t="inlineStr">
        <is>
          <t>add</t>
        </is>
      </c>
      <c r="E20289" t="inlineStr">
        <is>
          <t>scikit-learn</t>
        </is>
      </c>
      <c r="F20289" t="inlineStr">
        <is>
          <t>&gt;=0.18</t>
        </is>
      </c>
      <c r="G20289" t="inlineStr"/>
      <c r="H20289" t="inlineStr"/>
    </row>
    <row r="20290">
      <c r="A20290" t="inlineStr">
        <is>
          <t>xraylarch</t>
        </is>
      </c>
      <c r="B20290" t="inlineStr">
        <is>
          <t>28f84807aadb1f9da0ef6fb988c95eba605d9dd0</t>
        </is>
      </c>
      <c r="C20290" t="inlineStr">
        <is>
          <t>2018-07-06 23:30:22+00:00</t>
        </is>
      </c>
      <c r="D20290" t="inlineStr">
        <is>
          <t>add</t>
        </is>
      </c>
      <c r="E20290" t="inlineStr">
        <is>
          <t>uncertainties</t>
        </is>
      </c>
      <c r="F20290" t="inlineStr">
        <is>
          <t>&gt;=3.0</t>
        </is>
      </c>
      <c r="G20290" t="inlineStr"/>
      <c r="H20290" t="inlineStr"/>
    </row>
    <row r="20291">
      <c r="A20291" t="inlineStr">
        <is>
          <t>xraylarch</t>
        </is>
      </c>
      <c r="B20291" t="inlineStr">
        <is>
          <t>28f84807aadb1f9da0ef6fb988c95eba605d9dd0</t>
        </is>
      </c>
      <c r="C20291" t="inlineStr">
        <is>
          <t>2018-07-06 23:30:22+00:00</t>
        </is>
      </c>
      <c r="D20291" t="inlineStr">
        <is>
          <t>add</t>
        </is>
      </c>
      <c r="E20291" t="inlineStr">
        <is>
          <t>pyyaml</t>
        </is>
      </c>
      <c r="F20291" t="inlineStr"/>
      <c r="G20291" t="inlineStr"/>
      <c r="H20291" t="inlineStr"/>
    </row>
    <row r="20292">
      <c r="A20292" t="inlineStr">
        <is>
          <t>xraylarch</t>
        </is>
      </c>
      <c r="B20292" t="inlineStr">
        <is>
          <t>28f84807aadb1f9da0ef6fb988c95eba605d9dd0</t>
        </is>
      </c>
      <c r="C20292" t="inlineStr">
        <is>
          <t>2018-07-06 23:30:22+00:00</t>
        </is>
      </c>
      <c r="D20292" t="inlineStr">
        <is>
          <t>add</t>
        </is>
      </c>
      <c r="E20292" t="inlineStr">
        <is>
          <t>termcolor</t>
        </is>
      </c>
      <c r="F20292" t="inlineStr"/>
      <c r="G20292" t="inlineStr"/>
      <c r="H20292" t="inlineStr"/>
    </row>
    <row r="20293">
      <c r="A20293" t="inlineStr">
        <is>
          <t>xraylarch</t>
        </is>
      </c>
      <c r="B20293" t="inlineStr">
        <is>
          <t>04f362aa188ae8950a3e7ac0a94941936b1f4698</t>
        </is>
      </c>
      <c r="C20293" t="inlineStr">
        <is>
          <t>2019-02-05 22:08:08+00:00</t>
        </is>
      </c>
      <c r="D20293" t="inlineStr">
        <is>
          <t>verchange</t>
        </is>
      </c>
      <c r="E20293" t="inlineStr">
        <is>
          <t>lmfit</t>
        </is>
      </c>
      <c r="F20293" t="inlineStr">
        <is>
          <t>&gt;=0.9.12</t>
        </is>
      </c>
      <c r="G20293" t="inlineStr">
        <is>
          <t>lmfit</t>
        </is>
      </c>
      <c r="H20293" t="inlineStr">
        <is>
          <t>&gt;=0.9.11</t>
        </is>
      </c>
    </row>
    <row r="20294">
      <c r="A20294" t="inlineStr">
        <is>
          <t>xraylarch</t>
        </is>
      </c>
      <c r="B20294" t="inlineStr">
        <is>
          <t>04f362aa188ae8950a3e7ac0a94941936b1f4698</t>
        </is>
      </c>
      <c r="C20294" t="inlineStr">
        <is>
          <t>2019-02-05 22:08:08+00:00</t>
        </is>
      </c>
      <c r="D20294" t="inlineStr">
        <is>
          <t>verchange</t>
        </is>
      </c>
      <c r="E20294" t="inlineStr">
        <is>
          <t>h5py</t>
        </is>
      </c>
      <c r="F20294" t="inlineStr">
        <is>
          <t>&gt;=2.7</t>
        </is>
      </c>
      <c r="G20294" t="inlineStr">
        <is>
          <t>h5py</t>
        </is>
      </c>
      <c r="H20294" t="inlineStr">
        <is>
          <t>&gt;=2.4</t>
        </is>
      </c>
    </row>
    <row r="20295">
      <c r="A20295" t="inlineStr">
        <is>
          <t>xraylarch</t>
        </is>
      </c>
      <c r="B20295" t="inlineStr">
        <is>
          <t>04f362aa188ae8950a3e7ac0a94941936b1f4698</t>
        </is>
      </c>
      <c r="C20295" t="inlineStr">
        <is>
          <t>2019-02-05 22:08:08+00:00</t>
        </is>
      </c>
      <c r="D20295" t="inlineStr">
        <is>
          <t>verchange</t>
        </is>
      </c>
      <c r="E20295" t="inlineStr">
        <is>
          <t>uncertainties</t>
        </is>
      </c>
      <c r="F20295" t="inlineStr">
        <is>
          <t>&gt;=3.0.3</t>
        </is>
      </c>
      <c r="G20295" t="inlineStr">
        <is>
          <t>uncertainties</t>
        </is>
      </c>
      <c r="H20295" t="inlineStr">
        <is>
          <t>&gt;=3.0</t>
        </is>
      </c>
    </row>
    <row r="20296">
      <c r="A20296" t="inlineStr">
        <is>
          <t>xraylarch</t>
        </is>
      </c>
      <c r="B20296" t="inlineStr">
        <is>
          <t>04f362aa188ae8950a3e7ac0a94941936b1f4698</t>
        </is>
      </c>
      <c r="C20296" t="inlineStr">
        <is>
          <t>2019-02-05 22:08:08+00:00</t>
        </is>
      </c>
      <c r="D20296" t="inlineStr">
        <is>
          <t>add</t>
        </is>
      </c>
      <c r="E20296" t="inlineStr">
        <is>
          <t>pyshortcuts</t>
        </is>
      </c>
      <c r="F20296" t="inlineStr">
        <is>
          <t>&gt;=1.3</t>
        </is>
      </c>
      <c r="G20296" t="inlineStr"/>
      <c r="H20296" t="inlineStr"/>
    </row>
    <row r="20297">
      <c r="A20297" t="inlineStr">
        <is>
          <t>xraylarch</t>
        </is>
      </c>
      <c r="B20297" t="inlineStr">
        <is>
          <t>04f362aa188ae8950a3e7ac0a94941936b1f4698</t>
        </is>
      </c>
      <c r="C20297" t="inlineStr">
        <is>
          <t>2019-02-05 22:08:08+00:00</t>
        </is>
      </c>
      <c r="D20297" t="inlineStr">
        <is>
          <t>add</t>
        </is>
      </c>
      <c r="E20297" t="inlineStr">
        <is>
          <t>wxpython</t>
        </is>
      </c>
      <c r="F20297" t="inlineStr">
        <is>
          <t>&gt;=4.0.3</t>
        </is>
      </c>
      <c r="G20297" t="inlineStr"/>
      <c r="H20297" t="inlineStr"/>
    </row>
    <row r="20298">
      <c r="A20298" t="inlineStr">
        <is>
          <t>xraylarch</t>
        </is>
      </c>
      <c r="B20298" t="inlineStr">
        <is>
          <t>04f362aa188ae8950a3e7ac0a94941936b1f4698</t>
        </is>
      </c>
      <c r="C20298" t="inlineStr">
        <is>
          <t>2019-02-05 22:08:08+00:00</t>
        </is>
      </c>
      <c r="D20298" t="inlineStr">
        <is>
          <t>add</t>
        </is>
      </c>
      <c r="E20298" t="inlineStr">
        <is>
          <t>wxutils</t>
        </is>
      </c>
      <c r="F20298" t="inlineStr">
        <is>
          <t>&gt;=0.2.3</t>
        </is>
      </c>
      <c r="G20298" t="inlineStr"/>
      <c r="H20298" t="inlineStr"/>
    </row>
    <row r="20299">
      <c r="A20299" t="inlineStr">
        <is>
          <t>xraylarch</t>
        </is>
      </c>
      <c r="B20299" t="inlineStr">
        <is>
          <t>04f362aa188ae8950a3e7ac0a94941936b1f4698</t>
        </is>
      </c>
      <c r="C20299" t="inlineStr">
        <is>
          <t>2019-02-05 22:08:08+00:00</t>
        </is>
      </c>
      <c r="D20299" t="inlineStr">
        <is>
          <t>add</t>
        </is>
      </c>
      <c r="E20299" t="inlineStr">
        <is>
          <t>wxmplot</t>
        </is>
      </c>
      <c r="F20299" t="inlineStr">
        <is>
          <t>&gt;=0.9.33</t>
        </is>
      </c>
      <c r="G20299" t="inlineStr"/>
      <c r="H20299" t="inlineStr"/>
    </row>
    <row r="20300">
      <c r="A20300" t="inlineStr">
        <is>
          <t>xraylarch</t>
        </is>
      </c>
      <c r="B20300" t="inlineStr">
        <is>
          <t>d6506cb1635e609d13ebe39b0917041ab0469b5a</t>
        </is>
      </c>
      <c r="C20300" t="inlineStr">
        <is>
          <t>2019-07-02 04:06:45+00:00</t>
        </is>
      </c>
      <c r="D20300" t="inlineStr">
        <is>
          <t>verchange</t>
        </is>
      </c>
      <c r="E20300" t="inlineStr">
        <is>
          <t>wxpython</t>
        </is>
      </c>
      <c r="F20300" t="inlineStr">
        <is>
          <t>&gt;=4.0.2</t>
        </is>
      </c>
      <c r="G20300" t="inlineStr">
        <is>
          <t>wxpython</t>
        </is>
      </c>
      <c r="H20300" t="inlineStr">
        <is>
          <t>&gt;=4.0.3</t>
        </is>
      </c>
    </row>
    <row r="20301">
      <c r="A20301" t="inlineStr">
        <is>
          <t>xraylarch</t>
        </is>
      </c>
      <c r="B20301" t="inlineStr">
        <is>
          <t>d6506cb1635e609d13ebe39b0917041ab0469b5a</t>
        </is>
      </c>
      <c r="C20301" t="inlineStr">
        <is>
          <t>2019-07-02 04:06:45+00:00</t>
        </is>
      </c>
      <c r="D20301" t="inlineStr">
        <is>
          <t>verchange</t>
        </is>
      </c>
      <c r="E20301" t="inlineStr">
        <is>
          <t>lmfit</t>
        </is>
      </c>
      <c r="F20301" t="inlineStr">
        <is>
          <t>&gt;=0.9.13</t>
        </is>
      </c>
      <c r="G20301" t="inlineStr">
        <is>
          <t>lmfit</t>
        </is>
      </c>
      <c r="H20301" t="inlineStr">
        <is>
          <t>&gt;=0.9.12</t>
        </is>
      </c>
    </row>
    <row r="20302">
      <c r="A20302" t="inlineStr">
        <is>
          <t>xraylarch</t>
        </is>
      </c>
      <c r="B20302" t="inlineStr">
        <is>
          <t>d6506cb1635e609d13ebe39b0917041ab0469b5a</t>
        </is>
      </c>
      <c r="C20302" t="inlineStr">
        <is>
          <t>2019-07-02 04:06:45+00:00</t>
        </is>
      </c>
      <c r="D20302" t="inlineStr">
        <is>
          <t>verchange</t>
        </is>
      </c>
      <c r="E20302" t="inlineStr">
        <is>
          <t>h5py</t>
        </is>
      </c>
      <c r="F20302" t="inlineStr">
        <is>
          <t>&gt;=2.8</t>
        </is>
      </c>
      <c r="G20302" t="inlineStr">
        <is>
          <t>h5py</t>
        </is>
      </c>
      <c r="H20302" t="inlineStr">
        <is>
          <t>&gt;=2.7</t>
        </is>
      </c>
    </row>
    <row r="20303">
      <c r="A20303" t="inlineStr">
        <is>
          <t>xraylarch</t>
        </is>
      </c>
      <c r="B20303" t="inlineStr">
        <is>
          <t>d6506cb1635e609d13ebe39b0917041ab0469b5a</t>
        </is>
      </c>
      <c r="C20303" t="inlineStr">
        <is>
          <t>2019-07-02 04:06:45+00:00</t>
        </is>
      </c>
      <c r="D20303" t="inlineStr">
        <is>
          <t>verchange</t>
        </is>
      </c>
      <c r="E20303" t="inlineStr">
        <is>
          <t>numpy</t>
        </is>
      </c>
      <c r="F20303" t="inlineStr">
        <is>
          <t>&gt;=1.15</t>
        </is>
      </c>
      <c r="G20303" t="inlineStr">
        <is>
          <t>numpy</t>
        </is>
      </c>
      <c r="H20303" t="inlineStr">
        <is>
          <t>&gt;=1.10</t>
        </is>
      </c>
    </row>
    <row r="20304">
      <c r="A20304" t="inlineStr">
        <is>
          <t>xraylarch</t>
        </is>
      </c>
      <c r="B20304" t="inlineStr">
        <is>
          <t>d6506cb1635e609d13ebe39b0917041ab0469b5a</t>
        </is>
      </c>
      <c r="C20304" t="inlineStr">
        <is>
          <t>2019-07-02 04:06:45+00:00</t>
        </is>
      </c>
      <c r="D20304" t="inlineStr">
        <is>
          <t>verchange</t>
        </is>
      </c>
      <c r="E20304" t="inlineStr">
        <is>
          <t>wxmplot</t>
        </is>
      </c>
      <c r="F20304" t="inlineStr">
        <is>
          <t>&gt;=0.9.34</t>
        </is>
      </c>
      <c r="G20304" t="inlineStr">
        <is>
          <t>wxmplot</t>
        </is>
      </c>
      <c r="H20304" t="inlineStr">
        <is>
          <t>&gt;=0.9.33</t>
        </is>
      </c>
    </row>
    <row r="20305">
      <c r="A20305" t="inlineStr">
        <is>
          <t>xraylarch</t>
        </is>
      </c>
      <c r="B20305" t="inlineStr">
        <is>
          <t>d6506cb1635e609d13ebe39b0917041ab0469b5a</t>
        </is>
      </c>
      <c r="C20305" t="inlineStr">
        <is>
          <t>2019-07-02 04:06:45+00:00</t>
        </is>
      </c>
      <c r="D20305" t="inlineStr">
        <is>
          <t>verchange</t>
        </is>
      </c>
      <c r="E20305" t="inlineStr">
        <is>
          <t>scipy</t>
        </is>
      </c>
      <c r="F20305" t="inlineStr">
        <is>
          <t>&gt;=1.1</t>
        </is>
      </c>
      <c r="G20305" t="inlineStr">
        <is>
          <t>scipy</t>
        </is>
      </c>
      <c r="H20305" t="inlineStr">
        <is>
          <t>&gt;=0.17</t>
        </is>
      </c>
    </row>
    <row r="20306">
      <c r="A20306" t="inlineStr">
        <is>
          <t>xraylarch</t>
        </is>
      </c>
      <c r="B20306" t="inlineStr">
        <is>
          <t>d6506cb1635e609d13ebe39b0917041ab0469b5a</t>
        </is>
      </c>
      <c r="C20306" t="inlineStr">
        <is>
          <t>2019-07-02 04:06:45+00:00</t>
        </is>
      </c>
      <c r="D20306" t="inlineStr">
        <is>
          <t>verchange</t>
        </is>
      </c>
      <c r="E20306" t="inlineStr">
        <is>
          <t>matplotlib</t>
        </is>
      </c>
      <c r="F20306" t="inlineStr">
        <is>
          <t>&gt;=3.0</t>
        </is>
      </c>
      <c r="G20306" t="inlineStr">
        <is>
          <t>matplotlib</t>
        </is>
      </c>
      <c r="H20306" t="inlineStr">
        <is>
          <t>&gt;=2.0</t>
        </is>
      </c>
    </row>
    <row r="20307">
      <c r="A20307" t="inlineStr">
        <is>
          <t>xraylarch</t>
        </is>
      </c>
      <c r="B20307" t="inlineStr">
        <is>
          <t>d6506cb1635e609d13ebe39b0917041ab0469b5a</t>
        </is>
      </c>
      <c r="C20307" t="inlineStr">
        <is>
          <t>2019-07-02 04:06:45+00:00</t>
        </is>
      </c>
      <c r="D20307" t="inlineStr">
        <is>
          <t>add</t>
        </is>
      </c>
      <c r="E20307" t="inlineStr">
        <is>
          <t>psycopg2</t>
        </is>
      </c>
      <c r="F20307" t="inlineStr"/>
      <c r="G20307" t="inlineStr"/>
      <c r="H20307" t="inlineStr"/>
    </row>
    <row r="20308">
      <c r="A20308" t="inlineStr">
        <is>
          <t>xraylarch</t>
        </is>
      </c>
      <c r="B20308" t="inlineStr">
        <is>
          <t>d6506cb1635e609d13ebe39b0917041ab0469b5a</t>
        </is>
      </c>
      <c r="C20308" t="inlineStr">
        <is>
          <t>2019-07-02 04:06:45+00:00</t>
        </is>
      </c>
      <c r="D20308" t="inlineStr">
        <is>
          <t>add</t>
        </is>
      </c>
      <c r="E20308" t="inlineStr">
        <is>
          <t>pip</t>
        </is>
      </c>
      <c r="F20308" t="inlineStr"/>
      <c r="G20308" t="inlineStr"/>
      <c r="H20308" t="inlineStr"/>
    </row>
    <row r="20309">
      <c r="A20309" t="inlineStr">
        <is>
          <t>xraylarch</t>
        </is>
      </c>
      <c r="B20309" t="inlineStr">
        <is>
          <t>d6506cb1635e609d13ebe39b0917041ab0469b5a</t>
        </is>
      </c>
      <c r="C20309" t="inlineStr">
        <is>
          <t>2019-07-02 04:06:45+00:00</t>
        </is>
      </c>
      <c r="D20309" t="inlineStr">
        <is>
          <t>add</t>
        </is>
      </c>
      <c r="E20309" t="inlineStr">
        <is>
          <t>nose</t>
        </is>
      </c>
      <c r="F20309" t="inlineStr"/>
      <c r="G20309" t="inlineStr"/>
      <c r="H20309" t="inlineStr"/>
    </row>
    <row r="20310">
      <c r="A20310" t="inlineStr">
        <is>
          <t>xraylarch</t>
        </is>
      </c>
      <c r="B20310" t="inlineStr">
        <is>
          <t>d6506cb1635e609d13ebe39b0917041ab0469b5a</t>
        </is>
      </c>
      <c r="C20310" t="inlineStr">
        <is>
          <t>2019-07-02 04:06:45+00:00</t>
        </is>
      </c>
      <c r="D20310" t="inlineStr">
        <is>
          <t>add</t>
        </is>
      </c>
      <c r="E20310" t="inlineStr">
        <is>
          <t>pytest</t>
        </is>
      </c>
      <c r="F20310" t="inlineStr"/>
      <c r="G20310" t="inlineStr"/>
      <c r="H20310" t="inlineStr"/>
    </row>
    <row r="20311">
      <c r="A20311" t="inlineStr">
        <is>
          <t>xraylarch</t>
        </is>
      </c>
      <c r="B20311" t="inlineStr">
        <is>
          <t>d6506cb1635e609d13ebe39b0917041ab0469b5a</t>
        </is>
      </c>
      <c r="C20311" t="inlineStr">
        <is>
          <t>2019-07-02 04:06:45+00:00</t>
        </is>
      </c>
      <c r="D20311" t="inlineStr">
        <is>
          <t>rem</t>
        </is>
      </c>
      <c r="E20311" t="inlineStr"/>
      <c r="F20311" t="inlineStr"/>
      <c r="G20311" t="inlineStr">
        <is>
          <t>six</t>
        </is>
      </c>
      <c r="H20311" t="inlineStr">
        <is>
          <t>&gt;=1.10</t>
        </is>
      </c>
    </row>
    <row r="20312">
      <c r="A20312" t="inlineStr">
        <is>
          <t>xraylarch</t>
        </is>
      </c>
      <c r="B20312" t="inlineStr">
        <is>
          <t>d6506cb1635e609d13ebe39b0917041ab0469b5a</t>
        </is>
      </c>
      <c r="C20312" t="inlineStr">
        <is>
          <t>2019-07-02 04:06:45+00:00</t>
        </is>
      </c>
      <c r="D20312" t="inlineStr">
        <is>
          <t>rem</t>
        </is>
      </c>
      <c r="E20312" t="inlineStr"/>
      <c r="F20312" t="inlineStr"/>
      <c r="G20312" t="inlineStr">
        <is>
          <t>scikit-learn</t>
        </is>
      </c>
      <c r="H20312" t="inlineStr">
        <is>
          <t>&gt;=0.18</t>
        </is>
      </c>
    </row>
    <row r="20313">
      <c r="A20313" t="inlineStr">
        <is>
          <t>xraylarch</t>
        </is>
      </c>
      <c r="B20313" t="inlineStr">
        <is>
          <t>236261ecdf6681923dca9bde634e7f1fa875f312</t>
        </is>
      </c>
      <c r="C20313" t="inlineStr">
        <is>
          <t>2019-09-13 01:50:32+00:00</t>
        </is>
      </c>
      <c r="D20313" t="inlineStr">
        <is>
          <t>verchange</t>
        </is>
      </c>
      <c r="E20313" t="inlineStr">
        <is>
          <t>peakutils</t>
        </is>
      </c>
      <c r="F20313" t="inlineStr"/>
      <c r="G20313" t="inlineStr">
        <is>
          <t>peakutils</t>
        </is>
      </c>
      <c r="H20313" t="inlineStr">
        <is>
          <t>&gt;=1.0.0</t>
        </is>
      </c>
    </row>
    <row r="20314">
      <c r="A20314" t="inlineStr">
        <is>
          <t>xraylarch</t>
        </is>
      </c>
      <c r="B20314" t="inlineStr">
        <is>
          <t>236261ecdf6681923dca9bde634e7f1fa875f312</t>
        </is>
      </c>
      <c r="C20314" t="inlineStr">
        <is>
          <t>2019-09-13 01:50:32+00:00</t>
        </is>
      </c>
      <c r="D20314" t="inlineStr">
        <is>
          <t>verchange</t>
        </is>
      </c>
      <c r="E20314" t="inlineStr">
        <is>
          <t>wxpython</t>
        </is>
      </c>
      <c r="F20314" t="inlineStr">
        <is>
          <t>&gt;=4.0.3</t>
        </is>
      </c>
      <c r="G20314" t="inlineStr">
        <is>
          <t>wxpython</t>
        </is>
      </c>
      <c r="H20314" t="inlineStr">
        <is>
          <t>&gt;=4.0.2</t>
        </is>
      </c>
    </row>
    <row r="20315">
      <c r="A20315" t="inlineStr">
        <is>
          <t>xraylarch</t>
        </is>
      </c>
      <c r="B20315" t="inlineStr">
        <is>
          <t>236261ecdf6681923dca9bde634e7f1fa875f312</t>
        </is>
      </c>
      <c r="C20315" t="inlineStr">
        <is>
          <t>2019-09-13 01:50:32+00:00</t>
        </is>
      </c>
      <c r="D20315" t="inlineStr">
        <is>
          <t>verchange</t>
        </is>
      </c>
      <c r="E20315" t="inlineStr">
        <is>
          <t>pillow</t>
        </is>
      </c>
      <c r="F20315" t="inlineStr"/>
      <c r="G20315" t="inlineStr">
        <is>
          <t>pillow</t>
        </is>
      </c>
      <c r="H20315" t="inlineStr">
        <is>
          <t>&gt;=3.4</t>
        </is>
      </c>
    </row>
    <row r="20316">
      <c r="A20316" t="inlineStr">
        <is>
          <t>xraylarch</t>
        </is>
      </c>
      <c r="B20316" t="inlineStr">
        <is>
          <t>236261ecdf6681923dca9bde634e7f1fa875f312</t>
        </is>
      </c>
      <c r="C20316" t="inlineStr">
        <is>
          <t>2019-09-13 01:50:32+00:00</t>
        </is>
      </c>
      <c r="D20316" t="inlineStr">
        <is>
          <t>verchange</t>
        </is>
      </c>
      <c r="E20316" t="inlineStr">
        <is>
          <t>asteval</t>
        </is>
      </c>
      <c r="F20316" t="inlineStr">
        <is>
          <t>&gt;=0.9.14</t>
        </is>
      </c>
      <c r="G20316" t="inlineStr">
        <is>
          <t>asteval</t>
        </is>
      </c>
      <c r="H20316" t="inlineStr">
        <is>
          <t>&gt;=0.9.12</t>
        </is>
      </c>
    </row>
    <row r="20317">
      <c r="A20317" t="inlineStr">
        <is>
          <t>xraylarch</t>
        </is>
      </c>
      <c r="B20317" t="inlineStr">
        <is>
          <t>236261ecdf6681923dca9bde634e7f1fa875f312</t>
        </is>
      </c>
      <c r="C20317" t="inlineStr">
        <is>
          <t>2019-09-13 01:50:32+00:00</t>
        </is>
      </c>
      <c r="D20317" t="inlineStr">
        <is>
          <t>verchange</t>
        </is>
      </c>
      <c r="E20317" t="inlineStr">
        <is>
          <t>numpy</t>
        </is>
      </c>
      <c r="F20317" t="inlineStr">
        <is>
          <t>&gt;=1.12</t>
        </is>
      </c>
      <c r="G20317" t="inlineStr">
        <is>
          <t>numpy</t>
        </is>
      </c>
      <c r="H20317" t="inlineStr">
        <is>
          <t>&gt;=1.15</t>
        </is>
      </c>
    </row>
    <row r="20318">
      <c r="A20318" t="inlineStr">
        <is>
          <t>xraylarch</t>
        </is>
      </c>
      <c r="B20318" t="inlineStr">
        <is>
          <t>236261ecdf6681923dca9bde634e7f1fa875f312</t>
        </is>
      </c>
      <c r="C20318" t="inlineStr">
        <is>
          <t>2019-09-13 01:50:32+00:00</t>
        </is>
      </c>
      <c r="D20318" t="inlineStr">
        <is>
          <t>verchange</t>
        </is>
      </c>
      <c r="E20318" t="inlineStr">
        <is>
          <t>pyshortcuts</t>
        </is>
      </c>
      <c r="F20318" t="inlineStr">
        <is>
          <t>&gt;=1.4</t>
        </is>
      </c>
      <c r="G20318" t="inlineStr">
        <is>
          <t>pyshortcuts</t>
        </is>
      </c>
      <c r="H20318" t="inlineStr">
        <is>
          <t>&gt;=1.3</t>
        </is>
      </c>
    </row>
    <row r="20319">
      <c r="A20319" t="inlineStr">
        <is>
          <t>xraylarch</t>
        </is>
      </c>
      <c r="B20319" t="inlineStr">
        <is>
          <t>236261ecdf6681923dca9bde634e7f1fa875f312</t>
        </is>
      </c>
      <c r="C20319" t="inlineStr">
        <is>
          <t>2019-09-13 01:50:32+00:00</t>
        </is>
      </c>
      <c r="D20319" t="inlineStr">
        <is>
          <t>verchange</t>
        </is>
      </c>
      <c r="E20319" t="inlineStr">
        <is>
          <t>wxutils</t>
        </is>
      </c>
      <c r="F20319" t="inlineStr">
        <is>
          <t>&gt;=0.2.3</t>
        </is>
      </c>
      <c r="G20319" t="inlineStr">
        <is>
          <t>wxutils</t>
        </is>
      </c>
      <c r="H20319" t="inlineStr">
        <is>
          <t>&gt;=0.2.3</t>
        </is>
      </c>
    </row>
    <row r="20320">
      <c r="A20320" t="inlineStr">
        <is>
          <t>xraylarch</t>
        </is>
      </c>
      <c r="B20320" t="inlineStr">
        <is>
          <t>236261ecdf6681923dca9bde634e7f1fa875f312</t>
        </is>
      </c>
      <c r="C20320" t="inlineStr">
        <is>
          <t>2019-09-13 01:50:32+00:00</t>
        </is>
      </c>
      <c r="D20320" t="inlineStr">
        <is>
          <t>verchange</t>
        </is>
      </c>
      <c r="E20320" t="inlineStr">
        <is>
          <t>requests</t>
        </is>
      </c>
      <c r="F20320" t="inlineStr"/>
      <c r="G20320" t="inlineStr">
        <is>
          <t>requests</t>
        </is>
      </c>
      <c r="H20320" t="inlineStr">
        <is>
          <t>&gt;=2.1</t>
        </is>
      </c>
    </row>
    <row r="20321">
      <c r="A20321" t="inlineStr">
        <is>
          <t>xraylarch</t>
        </is>
      </c>
      <c r="B20321" t="inlineStr">
        <is>
          <t>236261ecdf6681923dca9bde634e7f1fa875f312</t>
        </is>
      </c>
      <c r="C20321" t="inlineStr">
        <is>
          <t>2019-09-13 01:50:32+00:00</t>
        </is>
      </c>
      <c r="D20321" t="inlineStr">
        <is>
          <t>verchange</t>
        </is>
      </c>
      <c r="E20321" t="inlineStr">
        <is>
          <t>wxmplot</t>
        </is>
      </c>
      <c r="F20321" t="inlineStr">
        <is>
          <t>&gt;=0.9.37</t>
        </is>
      </c>
      <c r="G20321" t="inlineStr">
        <is>
          <t>wxmplot</t>
        </is>
      </c>
      <c r="H20321" t="inlineStr">
        <is>
          <t>&gt;=0.9.34</t>
        </is>
      </c>
    </row>
    <row r="20322">
      <c r="A20322" t="inlineStr">
        <is>
          <t>xraylarch</t>
        </is>
      </c>
      <c r="B20322" t="inlineStr">
        <is>
          <t>236261ecdf6681923dca9bde634e7f1fa875f312</t>
        </is>
      </c>
      <c r="C20322" t="inlineStr">
        <is>
          <t>2019-09-13 01:50:32+00:00</t>
        </is>
      </c>
      <c r="D20322" t="inlineStr">
        <is>
          <t>verchange</t>
        </is>
      </c>
      <c r="E20322" t="inlineStr">
        <is>
          <t>scipy</t>
        </is>
      </c>
      <c r="F20322" t="inlineStr">
        <is>
          <t>&gt;=1.2</t>
        </is>
      </c>
      <c r="G20322" t="inlineStr">
        <is>
          <t>scipy</t>
        </is>
      </c>
      <c r="H20322" t="inlineStr">
        <is>
          <t>&gt;=1.1</t>
        </is>
      </c>
    </row>
    <row r="20323">
      <c r="A20323" t="inlineStr">
        <is>
          <t>xraylarch</t>
        </is>
      </c>
      <c r="B20323" t="inlineStr">
        <is>
          <t>236261ecdf6681923dca9bde634e7f1fa875f312</t>
        </is>
      </c>
      <c r="C20323" t="inlineStr">
        <is>
          <t>2019-09-13 01:50:32+00:00</t>
        </is>
      </c>
      <c r="D20323" t="inlineStr">
        <is>
          <t>verchange</t>
        </is>
      </c>
      <c r="E20323" t="inlineStr">
        <is>
          <t>uncertainties</t>
        </is>
      </c>
      <c r="F20323" t="inlineStr">
        <is>
          <t>&gt;=3.0</t>
        </is>
      </c>
      <c r="G20323" t="inlineStr">
        <is>
          <t>uncertainties</t>
        </is>
      </c>
      <c r="H20323" t="inlineStr">
        <is>
          <t>&gt;=3.0.3</t>
        </is>
      </c>
    </row>
    <row r="20324">
      <c r="A20324" t="inlineStr">
        <is>
          <t>xraylarch</t>
        </is>
      </c>
      <c r="B20324" t="inlineStr">
        <is>
          <t>236261ecdf6681923dca9bde634e7f1fa875f312</t>
        </is>
      </c>
      <c r="C20324" t="inlineStr">
        <is>
          <t>2019-09-13 01:50:32+00:00</t>
        </is>
      </c>
      <c r="D20324" t="inlineStr">
        <is>
          <t>add</t>
        </is>
      </c>
      <c r="E20324" t="inlineStr">
        <is>
          <t>scikit-image</t>
        </is>
      </c>
      <c r="F20324" t="inlineStr"/>
      <c r="G20324" t="inlineStr"/>
      <c r="H20324" t="inlineStr"/>
    </row>
    <row r="20325">
      <c r="A20325" t="inlineStr">
        <is>
          <t>xraylarch</t>
        </is>
      </c>
      <c r="B20325" t="inlineStr">
        <is>
          <t>236261ecdf6681923dca9bde634e7f1fa875f312</t>
        </is>
      </c>
      <c r="C20325" t="inlineStr">
        <is>
          <t>2019-09-13 01:50:32+00:00</t>
        </is>
      </c>
      <c r="D20325" t="inlineStr">
        <is>
          <t>add</t>
        </is>
      </c>
      <c r="E20325" t="inlineStr">
        <is>
          <t>scikit-learn</t>
        </is>
      </c>
      <c r="F20325" t="inlineStr"/>
      <c r="G20325" t="inlineStr"/>
      <c r="H20325" t="inlineStr"/>
    </row>
    <row r="20326">
      <c r="A20326" t="inlineStr">
        <is>
          <t>xraylarch</t>
        </is>
      </c>
      <c r="B20326" t="inlineStr">
        <is>
          <t>236261ecdf6681923dca9bde634e7f1fa875f312</t>
        </is>
      </c>
      <c r="C20326" t="inlineStr">
        <is>
          <t>2019-09-13 01:50:32+00:00</t>
        </is>
      </c>
      <c r="D20326" t="inlineStr">
        <is>
          <t>add</t>
        </is>
      </c>
      <c r="E20326" t="inlineStr">
        <is>
          <t>pyepics</t>
        </is>
      </c>
      <c r="F20326" t="inlineStr">
        <is>
          <t>&gt;=3.3.3</t>
        </is>
      </c>
      <c r="G20326" t="inlineStr"/>
      <c r="H20326" t="inlineStr"/>
    </row>
    <row r="20327">
      <c r="A20327" t="inlineStr">
        <is>
          <t>xraylarch</t>
        </is>
      </c>
      <c r="B20327" t="inlineStr">
        <is>
          <t>236261ecdf6681923dca9bde634e7f1fa875f312</t>
        </is>
      </c>
      <c r="C20327" t="inlineStr">
        <is>
          <t>2019-09-13 01:50:32+00:00</t>
        </is>
      </c>
      <c r="D20327" t="inlineStr">
        <is>
          <t>add</t>
        </is>
      </c>
      <c r="E20327" t="inlineStr">
        <is>
          <t>silx</t>
        </is>
      </c>
      <c r="F20327" t="inlineStr">
        <is>
          <t>&gt;=0.11</t>
        </is>
      </c>
      <c r="G20327" t="inlineStr"/>
      <c r="H20327" t="inlineStr"/>
    </row>
    <row r="20328">
      <c r="A20328" t="inlineStr">
        <is>
          <t>xraylarch</t>
        </is>
      </c>
      <c r="B20328" t="inlineStr">
        <is>
          <t>236261ecdf6681923dca9bde634e7f1fa875f312</t>
        </is>
      </c>
      <c r="C20328" t="inlineStr">
        <is>
          <t>2019-09-13 01:50:32+00:00</t>
        </is>
      </c>
      <c r="D20328" t="inlineStr">
        <is>
          <t>add</t>
        </is>
      </c>
      <c r="E20328" t="inlineStr">
        <is>
          <t>fabio</t>
        </is>
      </c>
      <c r="F20328" t="inlineStr"/>
      <c r="G20328" t="inlineStr"/>
      <c r="H20328" t="inlineStr"/>
    </row>
    <row r="20329">
      <c r="A20329" t="inlineStr">
        <is>
          <t>xraylarch</t>
        </is>
      </c>
      <c r="B20329" t="inlineStr">
        <is>
          <t>236261ecdf6681923dca9bde634e7f1fa875f312</t>
        </is>
      </c>
      <c r="C20329" t="inlineStr">
        <is>
          <t>2019-09-13 01:50:32+00:00</t>
        </is>
      </c>
      <c r="D20329" t="inlineStr">
        <is>
          <t>add</t>
        </is>
      </c>
      <c r="E20329" t="inlineStr">
        <is>
          <t>pyfai</t>
        </is>
      </c>
      <c r="F20329" t="inlineStr"/>
      <c r="G20329" t="inlineStr"/>
      <c r="H20329" t="inlineStr"/>
    </row>
    <row r="20330">
      <c r="A20330" t="inlineStr">
        <is>
          <t>xraylarch</t>
        </is>
      </c>
      <c r="B20330" t="inlineStr">
        <is>
          <t>236261ecdf6681923dca9bde634e7f1fa875f312</t>
        </is>
      </c>
      <c r="C20330" t="inlineStr">
        <is>
          <t>2019-09-13 01:50:32+00:00</t>
        </is>
      </c>
      <c r="D20330" t="inlineStr">
        <is>
          <t>add</t>
        </is>
      </c>
      <c r="E20330" t="inlineStr">
        <is>
          <t>pycifrw</t>
        </is>
      </c>
      <c r="F20330" t="inlineStr"/>
      <c r="G20330" t="inlineStr"/>
      <c r="H20330" t="inlineStr"/>
    </row>
    <row r="20331">
      <c r="A20331" t="inlineStr">
        <is>
          <t>xraylarch</t>
        </is>
      </c>
      <c r="B20331" t="inlineStr">
        <is>
          <t>236261ecdf6681923dca9bde634e7f1fa875f312</t>
        </is>
      </c>
      <c r="C20331" t="inlineStr">
        <is>
          <t>2019-09-13 01:50:32+00:00</t>
        </is>
      </c>
      <c r="D20331" t="inlineStr">
        <is>
          <t>rem</t>
        </is>
      </c>
      <c r="E20331" t="inlineStr"/>
      <c r="F20331" t="inlineStr"/>
      <c r="G20331" t="inlineStr">
        <is>
          <t>psycopg2</t>
        </is>
      </c>
      <c r="H20331" t="inlineStr"/>
    </row>
    <row r="20332">
      <c r="A20332" t="inlineStr">
        <is>
          <t>xraylarch</t>
        </is>
      </c>
      <c r="B20332" t="inlineStr">
        <is>
          <t>2f7f03198b6499fa3658a9e6c91a45ffe3ab5843</t>
        </is>
      </c>
      <c r="C20332" t="inlineStr">
        <is>
          <t>2020-02-27 16:36:02+00:00</t>
        </is>
      </c>
      <c r="D20332" t="inlineStr">
        <is>
          <t>verchange</t>
        </is>
      </c>
      <c r="E20332" t="inlineStr">
        <is>
          <t>lmfit</t>
        </is>
      </c>
      <c r="F20332" t="inlineStr">
        <is>
          <t>&gt;=1.0</t>
        </is>
      </c>
      <c r="G20332" t="inlineStr">
        <is>
          <t>lmfit</t>
        </is>
      </c>
      <c r="H20332" t="inlineStr">
        <is>
          <t>&gt;=0.9.13</t>
        </is>
      </c>
    </row>
    <row r="20333">
      <c r="A20333" t="inlineStr">
        <is>
          <t>xraylarch</t>
        </is>
      </c>
      <c r="B20333" t="inlineStr">
        <is>
          <t>2f7f03198b6499fa3658a9e6c91a45ffe3ab5843</t>
        </is>
      </c>
      <c r="C20333" t="inlineStr">
        <is>
          <t>2020-02-27 16:36:02+00:00</t>
        </is>
      </c>
      <c r="D20333" t="inlineStr">
        <is>
          <t>verchange</t>
        </is>
      </c>
      <c r="E20333" t="inlineStr">
        <is>
          <t>asteval</t>
        </is>
      </c>
      <c r="F20333" t="inlineStr">
        <is>
          <t>&gt;=0.9.18</t>
        </is>
      </c>
      <c r="G20333" t="inlineStr">
        <is>
          <t>asteval</t>
        </is>
      </c>
      <c r="H20333" t="inlineStr">
        <is>
          <t>&gt;=0.9.14</t>
        </is>
      </c>
    </row>
    <row r="20334">
      <c r="A20334" t="inlineStr">
        <is>
          <t>xraylarch</t>
        </is>
      </c>
      <c r="B20334" t="inlineStr">
        <is>
          <t>2f7f03198b6499fa3658a9e6c91a45ffe3ab5843</t>
        </is>
      </c>
      <c r="C20334" t="inlineStr">
        <is>
          <t>2020-02-27 16:36:02+00:00</t>
        </is>
      </c>
      <c r="D20334" t="inlineStr">
        <is>
          <t>verchange</t>
        </is>
      </c>
      <c r="E20334" t="inlineStr">
        <is>
          <t>pyshortcuts</t>
        </is>
      </c>
      <c r="F20334" t="inlineStr">
        <is>
          <t>&gt;=1.7</t>
        </is>
      </c>
      <c r="G20334" t="inlineStr">
        <is>
          <t>pyshortcuts</t>
        </is>
      </c>
      <c r="H20334" t="inlineStr">
        <is>
          <t>&gt;=1.4</t>
        </is>
      </c>
    </row>
    <row r="20335">
      <c r="A20335" t="inlineStr">
        <is>
          <t>xraylarch</t>
        </is>
      </c>
      <c r="B20335" t="inlineStr">
        <is>
          <t>2f7f03198b6499fa3658a9e6c91a45ffe3ab5843</t>
        </is>
      </c>
      <c r="C20335" t="inlineStr">
        <is>
          <t>2020-02-27 16:36:02+00:00</t>
        </is>
      </c>
      <c r="D20335" t="inlineStr">
        <is>
          <t>verchange</t>
        </is>
      </c>
      <c r="E20335" t="inlineStr">
        <is>
          <t>wxmplot</t>
        </is>
      </c>
      <c r="F20335" t="inlineStr">
        <is>
          <t>&gt;=0.9.40</t>
        </is>
      </c>
      <c r="G20335" t="inlineStr">
        <is>
          <t>wxmplot</t>
        </is>
      </c>
      <c r="H20335" t="inlineStr">
        <is>
          <t>&gt;=0.9.37</t>
        </is>
      </c>
    </row>
    <row r="20336">
      <c r="A20336" t="inlineStr">
        <is>
          <t>xraylarch</t>
        </is>
      </c>
      <c r="B20336" t="inlineStr">
        <is>
          <t>2f7f03198b6499fa3658a9e6c91a45ffe3ab5843</t>
        </is>
      </c>
      <c r="C20336" t="inlineStr">
        <is>
          <t>2020-02-27 16:36:02+00:00</t>
        </is>
      </c>
      <c r="D20336" t="inlineStr">
        <is>
          <t>verchange</t>
        </is>
      </c>
      <c r="E20336" t="inlineStr">
        <is>
          <t>uncertainties</t>
        </is>
      </c>
      <c r="F20336" t="inlineStr">
        <is>
          <t>&gt;=3.1</t>
        </is>
      </c>
      <c r="G20336" t="inlineStr">
        <is>
          <t>uncertainties</t>
        </is>
      </c>
      <c r="H20336" t="inlineStr">
        <is>
          <t>&gt;=3.0</t>
        </is>
      </c>
    </row>
    <row r="20337">
      <c r="A20337" t="inlineStr">
        <is>
          <t>xraylarch</t>
        </is>
      </c>
      <c r="B20337" t="inlineStr">
        <is>
          <t>2f7f03198b6499fa3658a9e6c91a45ffe3ab5843</t>
        </is>
      </c>
      <c r="C20337" t="inlineStr">
        <is>
          <t>2020-02-27 16:36:02+00:00</t>
        </is>
      </c>
      <c r="D20337" t="inlineStr">
        <is>
          <t>add</t>
        </is>
      </c>
      <c r="E20337" t="inlineStr">
        <is>
          <t>xraydb</t>
        </is>
      </c>
      <c r="F20337" t="inlineStr">
        <is>
          <t>&gt;=4.3</t>
        </is>
      </c>
      <c r="G20337" t="inlineStr"/>
      <c r="H20337" t="inlineStr"/>
    </row>
    <row r="20338">
      <c r="A20338" t="inlineStr">
        <is>
          <t>xraylarch</t>
        </is>
      </c>
      <c r="B20338" t="inlineStr">
        <is>
          <t>2f7f03198b6499fa3658a9e6c91a45ffe3ab5843</t>
        </is>
      </c>
      <c r="C20338" t="inlineStr">
        <is>
          <t>2020-02-27 16:36:02+00:00</t>
        </is>
      </c>
      <c r="D20338" t="inlineStr">
        <is>
          <t>rem</t>
        </is>
      </c>
      <c r="E20338" t="inlineStr"/>
      <c r="F20338" t="inlineStr"/>
      <c r="G20338" t="inlineStr">
        <is>
          <t>pyepics</t>
        </is>
      </c>
      <c r="H20338" t="inlineStr">
        <is>
          <t>&gt;=3.3.3</t>
        </is>
      </c>
    </row>
    <row r="20339">
      <c r="A20339" t="inlineStr">
        <is>
          <t>xraylarch</t>
        </is>
      </c>
      <c r="B20339" t="inlineStr">
        <is>
          <t>2f7f03198b6499fa3658a9e6c91a45ffe3ab5843</t>
        </is>
      </c>
      <c r="C20339" t="inlineStr">
        <is>
          <t>2020-02-27 16:36:02+00:00</t>
        </is>
      </c>
      <c r="D20339" t="inlineStr">
        <is>
          <t>rem</t>
        </is>
      </c>
      <c r="E20339" t="inlineStr"/>
      <c r="F20339" t="inlineStr"/>
      <c r="G20339" t="inlineStr">
        <is>
          <t>silx</t>
        </is>
      </c>
      <c r="H20339" t="inlineStr">
        <is>
          <t>&gt;=0.11</t>
        </is>
      </c>
    </row>
    <row r="20340">
      <c r="A20340" t="inlineStr">
        <is>
          <t>xraylarch</t>
        </is>
      </c>
      <c r="B20340" t="inlineStr">
        <is>
          <t>2f7f03198b6499fa3658a9e6c91a45ffe3ab5843</t>
        </is>
      </c>
      <c r="C20340" t="inlineStr">
        <is>
          <t>2020-02-27 16:36:02+00:00</t>
        </is>
      </c>
      <c r="D20340" t="inlineStr">
        <is>
          <t>rem</t>
        </is>
      </c>
      <c r="E20340" t="inlineStr"/>
      <c r="F20340" t="inlineStr"/>
      <c r="G20340" t="inlineStr">
        <is>
          <t>fabio</t>
        </is>
      </c>
      <c r="H20340" t="inlineStr"/>
    </row>
    <row r="20341">
      <c r="A20341" t="inlineStr">
        <is>
          <t>xraylarch</t>
        </is>
      </c>
      <c r="B20341" t="inlineStr">
        <is>
          <t>2f7f03198b6499fa3658a9e6c91a45ffe3ab5843</t>
        </is>
      </c>
      <c r="C20341" t="inlineStr">
        <is>
          <t>2020-02-27 16:36:02+00:00</t>
        </is>
      </c>
      <c r="D20341" t="inlineStr">
        <is>
          <t>rem</t>
        </is>
      </c>
      <c r="E20341" t="inlineStr"/>
      <c r="F20341" t="inlineStr"/>
      <c r="G20341" t="inlineStr">
        <is>
          <t>pyfai</t>
        </is>
      </c>
      <c r="H20341" t="inlineStr"/>
    </row>
    <row r="20342">
      <c r="A20342" t="inlineStr">
        <is>
          <t>xraylarch</t>
        </is>
      </c>
      <c r="B20342" t="inlineStr">
        <is>
          <t>2f7f03198b6499fa3658a9e6c91a45ffe3ab5843</t>
        </is>
      </c>
      <c r="C20342" t="inlineStr">
        <is>
          <t>2020-02-27 16:36:02+00:00</t>
        </is>
      </c>
      <c r="D20342" t="inlineStr">
        <is>
          <t>rem</t>
        </is>
      </c>
      <c r="E20342" t="inlineStr"/>
      <c r="F20342" t="inlineStr"/>
      <c r="G20342" t="inlineStr">
        <is>
          <t>pycifrw</t>
        </is>
      </c>
      <c r="H20342" t="inlineStr"/>
    </row>
    <row r="20343">
      <c r="A20343" t="inlineStr">
        <is>
          <t>xraylarch</t>
        </is>
      </c>
      <c r="B20343" t="inlineStr">
        <is>
          <t>9ddceae54c50f9dfaaacdacda940adb71289f5a2</t>
        </is>
      </c>
      <c r="C20343" t="inlineStr">
        <is>
          <t>2020-10-06 02:10:16+00:00</t>
        </is>
      </c>
      <c r="D20343" t="inlineStr">
        <is>
          <t>add</t>
        </is>
      </c>
      <c r="E20343" t="inlineStr">
        <is>
          <t>silx</t>
        </is>
      </c>
      <c r="F20343" t="inlineStr">
        <is>
          <t>&gt;=0.12</t>
        </is>
      </c>
      <c r="G20343" t="inlineStr"/>
      <c r="H20343" t="inlineStr"/>
    </row>
    <row r="20344">
      <c r="A20344" t="inlineStr">
        <is>
          <t>xraylarch</t>
        </is>
      </c>
      <c r="B20344" t="inlineStr">
        <is>
          <t>2db3963216e8b08eeaab1eff3480d97674c2c733</t>
        </is>
      </c>
      <c r="C20344" t="inlineStr">
        <is>
          <t>2020-11-09 13:32:49+00:00</t>
        </is>
      </c>
      <c r="D20344" t="inlineStr">
        <is>
          <t>verchange</t>
        </is>
      </c>
      <c r="E20344" t="inlineStr">
        <is>
          <t>asteval</t>
        </is>
      </c>
      <c r="F20344" t="inlineStr">
        <is>
          <t>&gt;=0.9.19</t>
        </is>
      </c>
      <c r="G20344" t="inlineStr">
        <is>
          <t>asteval</t>
        </is>
      </c>
      <c r="H20344" t="inlineStr">
        <is>
          <t>&gt;=0.9.18</t>
        </is>
      </c>
    </row>
    <row r="20345">
      <c r="A20345" t="inlineStr">
        <is>
          <t>xraylarch</t>
        </is>
      </c>
      <c r="B20345" t="inlineStr">
        <is>
          <t>2db3963216e8b08eeaab1eff3480d97674c2c733</t>
        </is>
      </c>
      <c r="C20345" t="inlineStr">
        <is>
          <t>2020-11-09 13:32:49+00:00</t>
        </is>
      </c>
      <c r="D20345" t="inlineStr">
        <is>
          <t>verchange</t>
        </is>
      </c>
      <c r="E20345" t="inlineStr">
        <is>
          <t>xraydb</t>
        </is>
      </c>
      <c r="F20345" t="inlineStr">
        <is>
          <t>&gt;=4.4</t>
        </is>
      </c>
      <c r="G20345" t="inlineStr">
        <is>
          <t>xraydb</t>
        </is>
      </c>
      <c r="H20345" t="inlineStr">
        <is>
          <t>&gt;=4.3</t>
        </is>
      </c>
    </row>
    <row r="20346">
      <c r="A20346" t="inlineStr">
        <is>
          <t>xraylarch</t>
        </is>
      </c>
      <c r="B20346" t="inlineStr">
        <is>
          <t>2db3963216e8b08eeaab1eff3480d97674c2c733</t>
        </is>
      </c>
      <c r="C20346" t="inlineStr">
        <is>
          <t>2020-11-09 13:32:49+00:00</t>
        </is>
      </c>
      <c r="D20346" t="inlineStr">
        <is>
          <t>verchange</t>
        </is>
      </c>
      <c r="E20346" t="inlineStr">
        <is>
          <t>silx</t>
        </is>
      </c>
      <c r="F20346" t="inlineStr">
        <is>
          <t>&gt;=0.12</t>
        </is>
      </c>
      <c r="G20346" t="inlineStr">
        <is>
          <t>silx</t>
        </is>
      </c>
      <c r="H20346" t="inlineStr">
        <is>
          <t>&gt;=0.12</t>
        </is>
      </c>
    </row>
    <row r="20347">
      <c r="A20347" t="inlineStr">
        <is>
          <t>xraylarch</t>
        </is>
      </c>
      <c r="B20347" t="inlineStr">
        <is>
          <t>2db3963216e8b08eeaab1eff3480d97674c2c733</t>
        </is>
      </c>
      <c r="C20347" t="inlineStr">
        <is>
          <t>2020-11-09 13:32:49+00:00</t>
        </is>
      </c>
      <c r="D20347" t="inlineStr">
        <is>
          <t>rem</t>
        </is>
      </c>
      <c r="E20347" t="inlineStr"/>
      <c r="F20347" t="inlineStr"/>
      <c r="G20347" t="inlineStr">
        <is>
          <t>wxpython</t>
        </is>
      </c>
      <c r="H20347" t="inlineStr">
        <is>
          <t>&gt;=4.0.3</t>
        </is>
      </c>
    </row>
    <row r="20348">
      <c r="A20348" t="inlineStr">
        <is>
          <t>xraylarch</t>
        </is>
      </c>
      <c r="B20348" t="inlineStr">
        <is>
          <t>2db3963216e8b08eeaab1eff3480d97674c2c733</t>
        </is>
      </c>
      <c r="C20348" t="inlineStr">
        <is>
          <t>2020-11-09 13:32:49+00:00</t>
        </is>
      </c>
      <c r="D20348" t="inlineStr">
        <is>
          <t>rem</t>
        </is>
      </c>
      <c r="E20348" t="inlineStr"/>
      <c r="F20348" t="inlineStr"/>
      <c r="G20348" t="inlineStr">
        <is>
          <t>wxutils</t>
        </is>
      </c>
      <c r="H20348" t="inlineStr">
        <is>
          <t>&gt;=0.2.3</t>
        </is>
      </c>
    </row>
    <row r="20349">
      <c r="A20349" t="inlineStr">
        <is>
          <t>xraylarch</t>
        </is>
      </c>
      <c r="B20349" t="inlineStr">
        <is>
          <t>2db3963216e8b08eeaab1eff3480d97674c2c733</t>
        </is>
      </c>
      <c r="C20349" t="inlineStr">
        <is>
          <t>2020-11-09 13:32:49+00:00</t>
        </is>
      </c>
      <c r="D20349" t="inlineStr">
        <is>
          <t>rem</t>
        </is>
      </c>
      <c r="E20349" t="inlineStr"/>
      <c r="F20349" t="inlineStr"/>
      <c r="G20349" t="inlineStr">
        <is>
          <t>wxmplot</t>
        </is>
      </c>
      <c r="H20349" t="inlineStr">
        <is>
          <t>&gt;=0.9.40</t>
        </is>
      </c>
    </row>
    <row r="20350">
      <c r="A20350" t="inlineStr">
        <is>
          <t>xraylarch</t>
        </is>
      </c>
      <c r="B20350" t="inlineStr">
        <is>
          <t>2db3963216e8b08eeaab1eff3480d97674c2c733</t>
        </is>
      </c>
      <c r="C20350" t="inlineStr">
        <is>
          <t>2020-11-09 13:32:49+00:00</t>
        </is>
      </c>
      <c r="D20350" t="inlineStr">
        <is>
          <t>rem</t>
        </is>
      </c>
      <c r="E20350" t="inlineStr"/>
      <c r="F20350" t="inlineStr"/>
      <c r="G20350" t="inlineStr">
        <is>
          <t>psutil</t>
        </is>
      </c>
      <c r="H20350" t="inlineStr"/>
    </row>
    <row r="20351">
      <c r="A20351" t="inlineStr">
        <is>
          <t>xraylarch</t>
        </is>
      </c>
      <c r="B20351" t="inlineStr">
        <is>
          <t>2db3963216e8b08eeaab1eff3480d97674c2c733</t>
        </is>
      </c>
      <c r="C20351" t="inlineStr">
        <is>
          <t>2020-11-09 13:32:49+00:00</t>
        </is>
      </c>
      <c r="D20351" t="inlineStr">
        <is>
          <t>rem</t>
        </is>
      </c>
      <c r="E20351" t="inlineStr"/>
      <c r="F20351" t="inlineStr"/>
      <c r="G20351" t="inlineStr">
        <is>
          <t>nose</t>
        </is>
      </c>
      <c r="H20351" t="inlineStr"/>
    </row>
    <row r="20352">
      <c r="A20352" t="inlineStr">
        <is>
          <t>xraylarch</t>
        </is>
      </c>
      <c r="B20352" t="inlineStr">
        <is>
          <t>0dcc62e38d3b010e7b09eac94062ad807e277419</t>
        </is>
      </c>
      <c r="C20352" t="inlineStr">
        <is>
          <t>2020-12-10 02:36:47+00:00</t>
        </is>
      </c>
      <c r="D20352" t="inlineStr">
        <is>
          <t>verchange</t>
        </is>
      </c>
      <c r="E20352" t="inlineStr">
        <is>
          <t>pyshortcuts</t>
        </is>
      </c>
      <c r="F20352" t="inlineStr">
        <is>
          <t>&gt;=1.7.2</t>
        </is>
      </c>
      <c r="G20352" t="inlineStr">
        <is>
          <t>pyshortcuts</t>
        </is>
      </c>
      <c r="H20352" t="inlineStr">
        <is>
          <t>&gt;=1.7</t>
        </is>
      </c>
    </row>
    <row r="20353">
      <c r="A20353" t="inlineStr">
        <is>
          <t>pynd</t>
        </is>
      </c>
      <c r="B20353" t="inlineStr">
        <is>
          <t>ceb002025f8926c7b7cd0ca45fd525117f52dda8</t>
        </is>
      </c>
      <c r="C20353" t="inlineStr">
        <is>
          <t>2016-12-28 09:51:16+00:00</t>
        </is>
      </c>
      <c r="D20353" t="inlineStr">
        <is>
          <t>add</t>
        </is>
      </c>
      <c r="E20353" t="inlineStr">
        <is>
          <t>pbr</t>
        </is>
      </c>
      <c r="F20353" t="inlineStr">
        <is>
          <t>&gt;=1.8</t>
        </is>
      </c>
      <c r="G20353" t="inlineStr"/>
      <c r="H20353" t="inlineStr"/>
    </row>
    <row r="20354">
      <c r="A20354" t="inlineStr">
        <is>
          <t>backup</t>
        </is>
      </c>
      <c r="B20354" t="inlineStr">
        <is>
          <t>49757eb4ddb824eb9cb4c622489c924d4a7a2057</t>
        </is>
      </c>
      <c r="C20354" t="inlineStr">
        <is>
          <t>2016-10-31 04:55:55+00:00</t>
        </is>
      </c>
      <c r="D20354" t="inlineStr">
        <is>
          <t>add</t>
        </is>
      </c>
      <c r="E20354" t="inlineStr">
        <is>
          <t>Click</t>
        </is>
      </c>
      <c r="F20354" t="inlineStr">
        <is>
          <t>&gt;=6.0</t>
        </is>
      </c>
      <c r="G20354" t="inlineStr"/>
      <c r="H20354" t="inlineStr"/>
    </row>
    <row r="20355">
      <c r="A20355" t="inlineStr">
        <is>
          <t>backup</t>
        </is>
      </c>
      <c r="B20355" t="inlineStr">
        <is>
          <t>49757eb4ddb824eb9cb4c622489c924d4a7a2057</t>
        </is>
      </c>
      <c r="C20355" t="inlineStr">
        <is>
          <t>2016-10-31 04:55:55+00:00</t>
        </is>
      </c>
      <c r="D20355" t="inlineStr">
        <is>
          <t>add</t>
        </is>
      </c>
      <c r="E20355" t="inlineStr">
        <is>
          <t>boto3</t>
        </is>
      </c>
      <c r="F20355" t="inlineStr"/>
      <c r="G20355" t="inlineStr"/>
      <c r="H20355" t="inlineStr"/>
    </row>
    <row r="20356">
      <c r="A20356" t="inlineStr">
        <is>
          <t>backup</t>
        </is>
      </c>
      <c r="B20356" t="inlineStr">
        <is>
          <t>49757eb4ddb824eb9cb4c622489c924d4a7a2057</t>
        </is>
      </c>
      <c r="C20356" t="inlineStr">
        <is>
          <t>2016-10-31 04:55:55+00:00</t>
        </is>
      </c>
      <c r="D20356" t="inlineStr">
        <is>
          <t>add</t>
        </is>
      </c>
      <c r="E20356" t="inlineStr">
        <is>
          <t>mysql</t>
        </is>
      </c>
      <c r="F20356" t="inlineStr"/>
      <c r="G20356" t="inlineStr"/>
      <c r="H20356" t="inlineStr"/>
    </row>
    <row r="20357">
      <c r="A20357" t="inlineStr">
        <is>
          <t>backup</t>
        </is>
      </c>
      <c r="B20357" t="inlineStr">
        <is>
          <t>f57a7430ecb678e57e5e36c64a2e4f8d904dc725</t>
        </is>
      </c>
      <c r="C20357" t="inlineStr">
        <is>
          <t>2016-11-09 07:22:35+00:00</t>
        </is>
      </c>
      <c r="D20357" t="inlineStr">
        <is>
          <t>add</t>
        </is>
      </c>
      <c r="E20357" t="inlineStr">
        <is>
          <t>psutil</t>
        </is>
      </c>
      <c r="F20357" t="inlineStr"/>
      <c r="G20357" t="inlineStr"/>
      <c r="H20357" t="inlineStr"/>
    </row>
    <row r="20358">
      <c r="A20358" t="inlineStr">
        <is>
          <t>backup</t>
        </is>
      </c>
      <c r="B20358" t="inlineStr">
        <is>
          <t>ce968f738d9c26cba5b428fcd73185cc0d09df1d</t>
        </is>
      </c>
      <c r="C20358" t="inlineStr">
        <is>
          <t>2016-11-22 03:56:34+00:00</t>
        </is>
      </c>
      <c r="D20358" t="inlineStr">
        <is>
          <t>add</t>
        </is>
      </c>
      <c r="E20358" t="inlineStr">
        <is>
          <t>MySQL-python</t>
        </is>
      </c>
      <c r="F20358" t="inlineStr"/>
      <c r="G20358" t="inlineStr"/>
      <c r="H20358" t="inlineStr"/>
    </row>
    <row r="20359">
      <c r="A20359" t="inlineStr">
        <is>
          <t>backup</t>
        </is>
      </c>
      <c r="B20359" t="inlineStr">
        <is>
          <t>ce968f738d9c26cba5b428fcd73185cc0d09df1d</t>
        </is>
      </c>
      <c r="C20359" t="inlineStr">
        <is>
          <t>2016-11-22 03:56:34+00:00</t>
        </is>
      </c>
      <c r="D20359" t="inlineStr">
        <is>
          <t>rem</t>
        </is>
      </c>
      <c r="E20359" t="inlineStr"/>
      <c r="F20359" t="inlineStr"/>
      <c r="G20359" t="inlineStr">
        <is>
          <t>mysql</t>
        </is>
      </c>
      <c r="H20359" t="inlineStr"/>
    </row>
    <row r="20360">
      <c r="A20360" t="inlineStr">
        <is>
          <t>backup</t>
        </is>
      </c>
      <c r="B20360" t="inlineStr">
        <is>
          <t>d36bd77c3a6d4183e03ac9809c38c69832e60460</t>
        </is>
      </c>
      <c r="C20360" t="inlineStr">
        <is>
          <t>2016-11-28 17:47:39+00:00</t>
        </is>
      </c>
      <c r="D20360" t="inlineStr">
        <is>
          <t>add</t>
        </is>
      </c>
      <c r="E20360" t="inlineStr">
        <is>
          <t>awscli</t>
        </is>
      </c>
      <c r="F20360" t="inlineStr"/>
      <c r="G20360" t="inlineStr"/>
      <c r="H20360" t="inlineStr"/>
    </row>
    <row r="20361">
      <c r="A20361" t="inlineStr">
        <is>
          <t>backup</t>
        </is>
      </c>
      <c r="B20361" t="inlineStr">
        <is>
          <t>4ab6f2e1ba10bb49762fc8dd835ae8854a307c19</t>
        </is>
      </c>
      <c r="C20361" t="inlineStr">
        <is>
          <t>2017-01-12 23:34:41+00:00</t>
        </is>
      </c>
      <c r="D20361" t="inlineStr">
        <is>
          <t>verchange</t>
        </is>
      </c>
      <c r="E20361" t="inlineStr">
        <is>
          <t>psutil</t>
        </is>
      </c>
      <c r="F20361">
        <f>=5.0.1</f>
        <v/>
      </c>
      <c r="G20361" t="inlineStr">
        <is>
          <t>psutil</t>
        </is>
      </c>
      <c r="H20361" t="inlineStr"/>
    </row>
    <row r="20362">
      <c r="A20362" t="inlineStr">
        <is>
          <t>backup</t>
        </is>
      </c>
      <c r="B20362" t="inlineStr">
        <is>
          <t>4ab6f2e1ba10bb49762fc8dd835ae8854a307c19</t>
        </is>
      </c>
      <c r="C20362" t="inlineStr">
        <is>
          <t>2017-01-12 23:34:41+00:00</t>
        </is>
      </c>
      <c r="D20362" t="inlineStr">
        <is>
          <t>verchange</t>
        </is>
      </c>
      <c r="E20362" t="inlineStr">
        <is>
          <t>MySQL-python</t>
        </is>
      </c>
      <c r="F20362">
        <f>=1.2.5</f>
        <v/>
      </c>
      <c r="G20362" t="inlineStr">
        <is>
          <t>MySQL-python</t>
        </is>
      </c>
      <c r="H20362" t="inlineStr"/>
    </row>
    <row r="20363">
      <c r="A20363" t="inlineStr">
        <is>
          <t>backup</t>
        </is>
      </c>
      <c r="B20363" t="inlineStr">
        <is>
          <t>4ab6f2e1ba10bb49762fc8dd835ae8854a307c19</t>
        </is>
      </c>
      <c r="C20363" t="inlineStr">
        <is>
          <t>2017-01-12 23:34:41+00:00</t>
        </is>
      </c>
      <c r="D20363" t="inlineStr">
        <is>
          <t>verchange</t>
        </is>
      </c>
      <c r="E20363" t="inlineStr">
        <is>
          <t>awscli</t>
        </is>
      </c>
      <c r="F20363">
        <f>=1.11.36</f>
        <v/>
      </c>
      <c r="G20363" t="inlineStr">
        <is>
          <t>awscli</t>
        </is>
      </c>
      <c r="H20363" t="inlineStr"/>
    </row>
    <row r="20364">
      <c r="A20364" t="inlineStr">
        <is>
          <t>backup</t>
        </is>
      </c>
      <c r="B20364" t="inlineStr">
        <is>
          <t>4ab6f2e1ba10bb49762fc8dd835ae8854a307c19</t>
        </is>
      </c>
      <c r="C20364" t="inlineStr">
        <is>
          <t>2017-01-12 23:34:41+00:00</t>
        </is>
      </c>
      <c r="D20364" t="inlineStr">
        <is>
          <t>verchange</t>
        </is>
      </c>
      <c r="E20364" t="inlineStr">
        <is>
          <t>Click</t>
        </is>
      </c>
      <c r="F20364">
        <f>=6.7</f>
        <v/>
      </c>
      <c r="G20364" t="inlineStr">
        <is>
          <t>Click</t>
        </is>
      </c>
      <c r="H20364" t="inlineStr">
        <is>
          <t>&gt;=6.0</t>
        </is>
      </c>
    </row>
    <row r="20365">
      <c r="A20365" t="inlineStr">
        <is>
          <t>backup</t>
        </is>
      </c>
      <c r="B20365" t="inlineStr">
        <is>
          <t>4ab6f2e1ba10bb49762fc8dd835ae8854a307c19</t>
        </is>
      </c>
      <c r="C20365" t="inlineStr">
        <is>
          <t>2017-01-12 23:34:41+00:00</t>
        </is>
      </c>
      <c r="D20365" t="inlineStr">
        <is>
          <t>verchange</t>
        </is>
      </c>
      <c r="E20365" t="inlineStr">
        <is>
          <t>boto3</t>
        </is>
      </c>
      <c r="F20365">
        <f>=1.4.3</f>
        <v/>
      </c>
      <c r="G20365" t="inlineStr">
        <is>
          <t>boto3</t>
        </is>
      </c>
      <c r="H20365" t="inlineStr"/>
    </row>
    <row r="20366">
      <c r="A20366" t="inlineStr">
        <is>
          <t>backup</t>
        </is>
      </c>
      <c r="B20366" t="inlineStr">
        <is>
          <t>4ab6f2e1ba10bb49762fc8dd835ae8854a307c19</t>
        </is>
      </c>
      <c r="C20366" t="inlineStr">
        <is>
          <t>2017-01-12 23:34:41+00:00</t>
        </is>
      </c>
      <c r="D20366" t="inlineStr">
        <is>
          <t>add</t>
        </is>
      </c>
      <c r="E20366" t="inlineStr">
        <is>
          <t>botocore</t>
        </is>
      </c>
      <c r="F20366">
        <f>=1.4.93</f>
        <v/>
      </c>
      <c r="G20366" t="inlineStr"/>
      <c r="H20366" t="inlineStr"/>
    </row>
    <row r="20367">
      <c r="A20367" t="inlineStr">
        <is>
          <t>backup</t>
        </is>
      </c>
      <c r="B20367" t="inlineStr">
        <is>
          <t>4ab6f2e1ba10bb49762fc8dd835ae8854a307c19</t>
        </is>
      </c>
      <c r="C20367" t="inlineStr">
        <is>
          <t>2017-01-12 23:34:41+00:00</t>
        </is>
      </c>
      <c r="D20367" t="inlineStr">
        <is>
          <t>add</t>
        </is>
      </c>
      <c r="E20367" t="inlineStr">
        <is>
          <t>colorama</t>
        </is>
      </c>
      <c r="F20367">
        <f>=0.3.7</f>
        <v/>
      </c>
      <c r="G20367" t="inlineStr"/>
      <c r="H20367" t="inlineStr"/>
    </row>
    <row r="20368">
      <c r="A20368" t="inlineStr">
        <is>
          <t>backup</t>
        </is>
      </c>
      <c r="B20368" t="inlineStr">
        <is>
          <t>4ab6f2e1ba10bb49762fc8dd835ae8854a307c19</t>
        </is>
      </c>
      <c r="C20368" t="inlineStr">
        <is>
          <t>2017-01-12 23:34:41+00:00</t>
        </is>
      </c>
      <c r="D20368" t="inlineStr">
        <is>
          <t>add</t>
        </is>
      </c>
      <c r="E20368" t="inlineStr">
        <is>
          <t>docutils</t>
        </is>
      </c>
      <c r="F20368">
        <f>=0.13.1</f>
        <v/>
      </c>
      <c r="G20368" t="inlineStr"/>
      <c r="H20368" t="inlineStr"/>
    </row>
    <row r="20369">
      <c r="A20369" t="inlineStr">
        <is>
          <t>backup</t>
        </is>
      </c>
      <c r="B20369" t="inlineStr">
        <is>
          <t>4ab6f2e1ba10bb49762fc8dd835ae8854a307c19</t>
        </is>
      </c>
      <c r="C20369" t="inlineStr">
        <is>
          <t>2017-01-12 23:34:41+00:00</t>
        </is>
      </c>
      <c r="D20369" t="inlineStr">
        <is>
          <t>add</t>
        </is>
      </c>
      <c r="E20369" t="inlineStr">
        <is>
          <t>futures</t>
        </is>
      </c>
      <c r="F20369">
        <f>=3.0.5</f>
        <v/>
      </c>
      <c r="G20369" t="inlineStr"/>
      <c r="H20369" t="inlineStr"/>
    </row>
    <row r="20370">
      <c r="A20370" t="inlineStr">
        <is>
          <t>backup</t>
        </is>
      </c>
      <c r="B20370" t="inlineStr">
        <is>
          <t>4ab6f2e1ba10bb49762fc8dd835ae8854a307c19</t>
        </is>
      </c>
      <c r="C20370" t="inlineStr">
        <is>
          <t>2017-01-12 23:34:41+00:00</t>
        </is>
      </c>
      <c r="D20370" t="inlineStr">
        <is>
          <t>add</t>
        </is>
      </c>
      <c r="E20370" t="inlineStr">
        <is>
          <t>jmespath</t>
        </is>
      </c>
      <c r="F20370">
        <f>=0.9.0</f>
        <v/>
      </c>
      <c r="G20370" t="inlineStr"/>
      <c r="H20370" t="inlineStr"/>
    </row>
    <row r="20371">
      <c r="A20371" t="inlineStr">
        <is>
          <t>backup</t>
        </is>
      </c>
      <c r="B20371" t="inlineStr">
        <is>
          <t>4ab6f2e1ba10bb49762fc8dd835ae8854a307c19</t>
        </is>
      </c>
      <c r="C20371" t="inlineStr">
        <is>
          <t>2017-01-12 23:34:41+00:00</t>
        </is>
      </c>
      <c r="D20371" t="inlineStr">
        <is>
          <t>add</t>
        </is>
      </c>
      <c r="E20371" t="inlineStr">
        <is>
          <t>pyasn1</t>
        </is>
      </c>
      <c r="F20371">
        <f>=0.1.9</f>
        <v/>
      </c>
      <c r="G20371" t="inlineStr"/>
      <c r="H20371" t="inlineStr"/>
    </row>
    <row r="20372">
      <c r="A20372" t="inlineStr">
        <is>
          <t>backup</t>
        </is>
      </c>
      <c r="B20372" t="inlineStr">
        <is>
          <t>4ab6f2e1ba10bb49762fc8dd835ae8854a307c19</t>
        </is>
      </c>
      <c r="C20372" t="inlineStr">
        <is>
          <t>2017-01-12 23:34:41+00:00</t>
        </is>
      </c>
      <c r="D20372" t="inlineStr">
        <is>
          <t>add</t>
        </is>
      </c>
      <c r="E20372" t="inlineStr">
        <is>
          <t>python-dateutil</t>
        </is>
      </c>
      <c r="F20372">
        <f>=2.6.0</f>
        <v/>
      </c>
      <c r="G20372" t="inlineStr"/>
      <c r="H20372" t="inlineStr"/>
    </row>
    <row r="20373">
      <c r="A20373" t="inlineStr">
        <is>
          <t>backup</t>
        </is>
      </c>
      <c r="B20373" t="inlineStr">
        <is>
          <t>4ab6f2e1ba10bb49762fc8dd835ae8854a307c19</t>
        </is>
      </c>
      <c r="C20373" t="inlineStr">
        <is>
          <t>2017-01-12 23:34:41+00:00</t>
        </is>
      </c>
      <c r="D20373" t="inlineStr">
        <is>
          <t>add</t>
        </is>
      </c>
      <c r="E20373" t="inlineStr">
        <is>
          <t>PyYAML</t>
        </is>
      </c>
      <c r="F20373">
        <f>=3.12</f>
        <v/>
      </c>
      <c r="G20373" t="inlineStr"/>
      <c r="H20373" t="inlineStr"/>
    </row>
    <row r="20374">
      <c r="A20374" t="inlineStr">
        <is>
          <t>backup</t>
        </is>
      </c>
      <c r="B20374" t="inlineStr">
        <is>
          <t>4ab6f2e1ba10bb49762fc8dd835ae8854a307c19</t>
        </is>
      </c>
      <c r="C20374" t="inlineStr">
        <is>
          <t>2017-01-12 23:34:41+00:00</t>
        </is>
      </c>
      <c r="D20374" t="inlineStr">
        <is>
          <t>add</t>
        </is>
      </c>
      <c r="E20374" t="inlineStr">
        <is>
          <t>rsa</t>
        </is>
      </c>
      <c r="F20374">
        <f>=3.4.2</f>
        <v/>
      </c>
      <c r="G20374" t="inlineStr"/>
      <c r="H20374" t="inlineStr"/>
    </row>
    <row r="20375">
      <c r="A20375" t="inlineStr">
        <is>
          <t>backup</t>
        </is>
      </c>
      <c r="B20375" t="inlineStr">
        <is>
          <t>4ab6f2e1ba10bb49762fc8dd835ae8854a307c19</t>
        </is>
      </c>
      <c r="C20375" t="inlineStr">
        <is>
          <t>2017-01-12 23:34:41+00:00</t>
        </is>
      </c>
      <c r="D20375" t="inlineStr">
        <is>
          <t>add</t>
        </is>
      </c>
      <c r="E20375" t="inlineStr">
        <is>
          <t>s3transfer</t>
        </is>
      </c>
      <c r="F20375">
        <f>=0.1.10</f>
        <v/>
      </c>
      <c r="G20375" t="inlineStr"/>
      <c r="H20375" t="inlineStr"/>
    </row>
    <row r="20376">
      <c r="A20376" t="inlineStr">
        <is>
          <t>backup</t>
        </is>
      </c>
      <c r="B20376" t="inlineStr">
        <is>
          <t>4ab6f2e1ba10bb49762fc8dd835ae8854a307c19</t>
        </is>
      </c>
      <c r="C20376" t="inlineStr">
        <is>
          <t>2017-01-12 23:34:41+00:00</t>
        </is>
      </c>
      <c r="D20376" t="inlineStr">
        <is>
          <t>add</t>
        </is>
      </c>
      <c r="E20376" t="inlineStr">
        <is>
          <t>six</t>
        </is>
      </c>
      <c r="F20376">
        <f>=1.10.0</f>
        <v/>
      </c>
      <c r="G20376" t="inlineStr"/>
      <c r="H20376" t="inlineStr"/>
    </row>
    <row r="20377">
      <c r="A20377" t="inlineStr">
        <is>
          <t>backup</t>
        </is>
      </c>
      <c r="B20377" t="inlineStr">
        <is>
          <t>4a8678e734eae9945b1b625f58b6d3dd39e1ee04</t>
        </is>
      </c>
      <c r="C20377" t="inlineStr">
        <is>
          <t>2017-01-31 06:26:35+00:00</t>
        </is>
      </c>
      <c r="D20377" t="inlineStr">
        <is>
          <t>verchange</t>
        </is>
      </c>
      <c r="E20377" t="inlineStr">
        <is>
          <t>pyasn1</t>
        </is>
      </c>
      <c r="F20377">
        <f>=0.1.9</f>
        <v/>
      </c>
      <c r="G20377" t="inlineStr">
        <is>
          <t>pyasn1</t>
        </is>
      </c>
      <c r="H20377">
        <f>=0.1.9</f>
        <v/>
      </c>
    </row>
    <row r="20378">
      <c r="A20378" t="inlineStr">
        <is>
          <t>backup</t>
        </is>
      </c>
      <c r="B20378" t="inlineStr">
        <is>
          <t>4a8678e734eae9945b1b625f58b6d3dd39e1ee04</t>
        </is>
      </c>
      <c r="C20378" t="inlineStr">
        <is>
          <t>2017-01-31 06:26:35+00:00</t>
        </is>
      </c>
      <c r="D20378" t="inlineStr">
        <is>
          <t>verchange</t>
        </is>
      </c>
      <c r="E20378" t="inlineStr">
        <is>
          <t>boto3</t>
        </is>
      </c>
      <c r="F20378">
        <f>=1.4.4</f>
        <v/>
      </c>
      <c r="G20378" t="inlineStr">
        <is>
          <t>boto3</t>
        </is>
      </c>
      <c r="H20378">
        <f>=1.4.3</f>
        <v/>
      </c>
    </row>
    <row r="20379">
      <c r="A20379" t="inlineStr">
        <is>
          <t>backup</t>
        </is>
      </c>
      <c r="B20379" t="inlineStr">
        <is>
          <t>4a8678e734eae9945b1b625f58b6d3dd39e1ee04</t>
        </is>
      </c>
      <c r="C20379" t="inlineStr">
        <is>
          <t>2017-01-31 06:26:35+00:00</t>
        </is>
      </c>
      <c r="D20379" t="inlineStr">
        <is>
          <t>verchange</t>
        </is>
      </c>
      <c r="E20379" t="inlineStr">
        <is>
          <t>docutils</t>
        </is>
      </c>
      <c r="F20379">
        <f>=0.13.1</f>
        <v/>
      </c>
      <c r="G20379" t="inlineStr">
        <is>
          <t>docutils</t>
        </is>
      </c>
      <c r="H20379">
        <f>=0.13.1</f>
        <v/>
      </c>
    </row>
    <row r="20380">
      <c r="A20380" t="inlineStr">
        <is>
          <t>backup</t>
        </is>
      </c>
      <c r="B20380" t="inlineStr">
        <is>
          <t>4a8678e734eae9945b1b625f58b6d3dd39e1ee04</t>
        </is>
      </c>
      <c r="C20380" t="inlineStr">
        <is>
          <t>2017-01-31 06:26:35+00:00</t>
        </is>
      </c>
      <c r="D20380" t="inlineStr">
        <is>
          <t>verchange</t>
        </is>
      </c>
      <c r="E20380" t="inlineStr">
        <is>
          <t>s3transfer</t>
        </is>
      </c>
      <c r="F20380">
        <f>=0.1.10</f>
        <v/>
      </c>
      <c r="G20380" t="inlineStr">
        <is>
          <t>s3transfer</t>
        </is>
      </c>
      <c r="H20380">
        <f>=0.1.10</f>
        <v/>
      </c>
    </row>
    <row r="20381">
      <c r="A20381" t="inlineStr">
        <is>
          <t>backup</t>
        </is>
      </c>
      <c r="B20381" t="inlineStr">
        <is>
          <t>4a8678e734eae9945b1b625f58b6d3dd39e1ee04</t>
        </is>
      </c>
      <c r="C20381" t="inlineStr">
        <is>
          <t>2017-01-31 06:26:35+00:00</t>
        </is>
      </c>
      <c r="D20381" t="inlineStr">
        <is>
          <t>verchange</t>
        </is>
      </c>
      <c r="E20381" t="inlineStr">
        <is>
          <t>botocore</t>
        </is>
      </c>
      <c r="F20381">
        <f>=1.5.5</f>
        <v/>
      </c>
      <c r="G20381" t="inlineStr">
        <is>
          <t>botocore</t>
        </is>
      </c>
      <c r="H20381">
        <f>=1.4.93</f>
        <v/>
      </c>
    </row>
    <row r="20382">
      <c r="A20382" t="inlineStr">
        <is>
          <t>backup</t>
        </is>
      </c>
      <c r="B20382" t="inlineStr">
        <is>
          <t>4a8678e734eae9945b1b625f58b6d3dd39e1ee04</t>
        </is>
      </c>
      <c r="C20382" t="inlineStr">
        <is>
          <t>2017-01-31 06:26:35+00:00</t>
        </is>
      </c>
      <c r="D20382" t="inlineStr">
        <is>
          <t>add</t>
        </is>
      </c>
      <c r="E20382" t="inlineStr">
        <is>
          <t>click</t>
        </is>
      </c>
      <c r="F20382">
        <f>=6.7</f>
        <v/>
      </c>
      <c r="G20382" t="inlineStr"/>
      <c r="H20382" t="inlineStr"/>
    </row>
    <row r="20383">
      <c r="A20383" t="inlineStr">
        <is>
          <t>backup</t>
        </is>
      </c>
      <c r="B20383" t="inlineStr">
        <is>
          <t>4a8678e734eae9945b1b625f58b6d3dd39e1ee04</t>
        </is>
      </c>
      <c r="C20383" t="inlineStr">
        <is>
          <t>2017-01-31 06:26:35+00:00</t>
        </is>
      </c>
      <c r="D20383" t="inlineStr">
        <is>
          <t>add</t>
        </is>
      </c>
      <c r="E20383" t="inlineStr">
        <is>
          <t>contextlib2</t>
        </is>
      </c>
      <c r="F20383">
        <f>=0.5.4</f>
        <v/>
      </c>
      <c r="G20383" t="inlineStr"/>
      <c r="H20383" t="inlineStr"/>
    </row>
    <row r="20384">
      <c r="A20384" t="inlineStr">
        <is>
          <t>backup</t>
        </is>
      </c>
      <c r="B20384" t="inlineStr">
        <is>
          <t>4a8678e734eae9945b1b625f58b6d3dd39e1ee04</t>
        </is>
      </c>
      <c r="C20384" t="inlineStr">
        <is>
          <t>2017-01-31 06:26:35+00:00</t>
        </is>
      </c>
      <c r="D20384" t="inlineStr">
        <is>
          <t>add</t>
        </is>
      </c>
      <c r="E20384" t="inlineStr">
        <is>
          <t>pymysql</t>
        </is>
      </c>
      <c r="F20384">
        <f>=0.7.9</f>
        <v/>
      </c>
      <c r="G20384" t="inlineStr"/>
      <c r="H20384" t="inlineStr"/>
    </row>
    <row r="20385">
      <c r="A20385" t="inlineStr">
        <is>
          <t>backup</t>
        </is>
      </c>
      <c r="B20385" t="inlineStr">
        <is>
          <t>4a8678e734eae9945b1b625f58b6d3dd39e1ee04</t>
        </is>
      </c>
      <c r="C20385" t="inlineStr">
        <is>
          <t>2017-01-31 06:26:35+00:00</t>
        </is>
      </c>
      <c r="D20385" t="inlineStr">
        <is>
          <t>rem</t>
        </is>
      </c>
      <c r="E20385" t="inlineStr"/>
      <c r="F20385" t="inlineStr"/>
      <c r="G20385" t="inlineStr">
        <is>
          <t>awscli</t>
        </is>
      </c>
      <c r="H20385">
        <f>=1.11.36</f>
        <v/>
      </c>
    </row>
    <row r="20386">
      <c r="A20386" t="inlineStr">
        <is>
          <t>backup</t>
        </is>
      </c>
      <c r="B20386" t="inlineStr">
        <is>
          <t>4a8678e734eae9945b1b625f58b6d3dd39e1ee04</t>
        </is>
      </c>
      <c r="C20386" t="inlineStr">
        <is>
          <t>2017-01-31 06:26:35+00:00</t>
        </is>
      </c>
      <c r="D20386" t="inlineStr">
        <is>
          <t>rem</t>
        </is>
      </c>
      <c r="E20386" t="inlineStr"/>
      <c r="F20386" t="inlineStr"/>
      <c r="G20386" t="inlineStr">
        <is>
          <t>Click</t>
        </is>
      </c>
      <c r="H20386">
        <f>=6.7</f>
        <v/>
      </c>
    </row>
    <row r="20387">
      <c r="A20387" t="inlineStr">
        <is>
          <t>backup</t>
        </is>
      </c>
      <c r="B20387" t="inlineStr">
        <is>
          <t>4a8678e734eae9945b1b625f58b6d3dd39e1ee04</t>
        </is>
      </c>
      <c r="C20387" t="inlineStr">
        <is>
          <t>2017-01-31 06:26:35+00:00</t>
        </is>
      </c>
      <c r="D20387" t="inlineStr">
        <is>
          <t>rem</t>
        </is>
      </c>
      <c r="E20387" t="inlineStr"/>
      <c r="F20387" t="inlineStr"/>
      <c r="G20387" t="inlineStr">
        <is>
          <t>colorama</t>
        </is>
      </c>
      <c r="H20387">
        <f>=0.3.7</f>
        <v/>
      </c>
    </row>
    <row r="20388">
      <c r="A20388" t="inlineStr">
        <is>
          <t>backup</t>
        </is>
      </c>
      <c r="B20388" t="inlineStr">
        <is>
          <t>4a8678e734eae9945b1b625f58b6d3dd39e1ee04</t>
        </is>
      </c>
      <c r="C20388" t="inlineStr">
        <is>
          <t>2017-01-31 06:26:35+00:00</t>
        </is>
      </c>
      <c r="D20388" t="inlineStr">
        <is>
          <t>rem</t>
        </is>
      </c>
      <c r="E20388" t="inlineStr"/>
      <c r="F20388" t="inlineStr"/>
      <c r="G20388" t="inlineStr">
        <is>
          <t>MySQL-python</t>
        </is>
      </c>
      <c r="H20388">
        <f>=1.2.5</f>
        <v/>
      </c>
    </row>
    <row r="20389">
      <c r="A20389" t="inlineStr">
        <is>
          <t>backup</t>
        </is>
      </c>
      <c r="B20389" t="inlineStr">
        <is>
          <t>4a8678e734eae9945b1b625f58b6d3dd39e1ee04</t>
        </is>
      </c>
      <c r="C20389" t="inlineStr">
        <is>
          <t>2017-01-31 06:26:35+00:00</t>
        </is>
      </c>
      <c r="D20389" t="inlineStr">
        <is>
          <t>rem</t>
        </is>
      </c>
      <c r="E20389" t="inlineStr"/>
      <c r="F20389" t="inlineStr"/>
      <c r="G20389" t="inlineStr">
        <is>
          <t>PyYAML</t>
        </is>
      </c>
      <c r="H20389">
        <f>=3.12</f>
        <v/>
      </c>
    </row>
    <row r="20390">
      <c r="A20390" t="inlineStr">
        <is>
          <t>backup</t>
        </is>
      </c>
      <c r="B20390" t="inlineStr">
        <is>
          <t>4a8678e734eae9945b1b625f58b6d3dd39e1ee04</t>
        </is>
      </c>
      <c r="C20390" t="inlineStr">
        <is>
          <t>2017-01-31 06:26:35+00:00</t>
        </is>
      </c>
      <c r="D20390" t="inlineStr">
        <is>
          <t>rem</t>
        </is>
      </c>
      <c r="E20390" t="inlineStr"/>
      <c r="F20390" t="inlineStr"/>
      <c r="G20390" t="inlineStr">
        <is>
          <t>rsa</t>
        </is>
      </c>
      <c r="H20390">
        <f>=3.4.2</f>
        <v/>
      </c>
    </row>
    <row r="20391">
      <c r="A20391" t="inlineStr">
        <is>
          <t>backup</t>
        </is>
      </c>
      <c r="B20391" t="inlineStr">
        <is>
          <t>92a63d2d84a0ce76abde4937c9696e283875e00c</t>
        </is>
      </c>
      <c r="C20391" t="inlineStr">
        <is>
          <t>2017-03-13 15:50:44+00:00</t>
        </is>
      </c>
      <c r="D20391" t="inlineStr">
        <is>
          <t>verchange</t>
        </is>
      </c>
      <c r="E20391" t="inlineStr">
        <is>
          <t>jmespath</t>
        </is>
      </c>
      <c r="F20391">
        <f>=0.9.1</f>
        <v/>
      </c>
      <c r="G20391" t="inlineStr">
        <is>
          <t>jmespath</t>
        </is>
      </c>
      <c r="H20391">
        <f>=0.9.0</f>
        <v/>
      </c>
    </row>
    <row r="20392">
      <c r="A20392" t="inlineStr">
        <is>
          <t>backup</t>
        </is>
      </c>
      <c r="B20392" t="inlineStr">
        <is>
          <t>92a63d2d84a0ce76abde4937c9696e283875e00c</t>
        </is>
      </c>
      <c r="C20392" t="inlineStr">
        <is>
          <t>2017-03-13 15:50:44+00:00</t>
        </is>
      </c>
      <c r="D20392" t="inlineStr">
        <is>
          <t>verchange</t>
        </is>
      </c>
      <c r="E20392" t="inlineStr">
        <is>
          <t>psutil</t>
        </is>
      </c>
      <c r="F20392">
        <f>=5.1.3</f>
        <v/>
      </c>
      <c r="G20392" t="inlineStr">
        <is>
          <t>psutil</t>
        </is>
      </c>
      <c r="H20392">
        <f>=5.0.1</f>
        <v/>
      </c>
    </row>
    <row r="20393">
      <c r="A20393" t="inlineStr">
        <is>
          <t>backup</t>
        </is>
      </c>
      <c r="B20393" t="inlineStr">
        <is>
          <t>92a63d2d84a0ce76abde4937c9696e283875e00c</t>
        </is>
      </c>
      <c r="C20393" t="inlineStr">
        <is>
          <t>2017-03-13 15:50:44+00:00</t>
        </is>
      </c>
      <c r="D20393" t="inlineStr">
        <is>
          <t>verchange</t>
        </is>
      </c>
      <c r="E20393" t="inlineStr">
        <is>
          <t>pyasn1</t>
        </is>
      </c>
      <c r="F20393">
        <f>=0.2.2</f>
        <v/>
      </c>
      <c r="G20393" t="inlineStr">
        <is>
          <t>pyasn1</t>
        </is>
      </c>
      <c r="H20393">
        <f>=0.1.9</f>
        <v/>
      </c>
    </row>
    <row r="20394">
      <c r="A20394" t="inlineStr">
        <is>
          <t>backup</t>
        </is>
      </c>
      <c r="B20394" t="inlineStr">
        <is>
          <t>92a63d2d84a0ce76abde4937c9696e283875e00c</t>
        </is>
      </c>
      <c r="C20394" t="inlineStr">
        <is>
          <t>2017-03-13 15:50:44+00:00</t>
        </is>
      </c>
      <c r="D20394" t="inlineStr">
        <is>
          <t>verchange</t>
        </is>
      </c>
      <c r="E20394" t="inlineStr">
        <is>
          <t>botocore</t>
        </is>
      </c>
      <c r="F20394">
        <f>=1.5.10</f>
        <v/>
      </c>
      <c r="G20394" t="inlineStr">
        <is>
          <t>botocore</t>
        </is>
      </c>
      <c r="H20394">
        <f>=1.5.5</f>
        <v/>
      </c>
    </row>
    <row r="20395">
      <c r="A20395" t="inlineStr">
        <is>
          <t>backup</t>
        </is>
      </c>
      <c r="B20395" t="inlineStr">
        <is>
          <t>92a63d2d84a0ce76abde4937c9696e283875e00c</t>
        </is>
      </c>
      <c r="C20395" t="inlineStr">
        <is>
          <t>2017-03-13 15:50:44+00:00</t>
        </is>
      </c>
      <c r="D20395" t="inlineStr">
        <is>
          <t>add</t>
        </is>
      </c>
      <c r="E20395" t="inlineStr">
        <is>
          <t>Click</t>
        </is>
      </c>
      <c r="F20395">
        <f>=6.7</f>
        <v/>
      </c>
      <c r="G20395" t="inlineStr"/>
      <c r="H20395" t="inlineStr"/>
    </row>
    <row r="20396">
      <c r="A20396" t="inlineStr">
        <is>
          <t>backup</t>
        </is>
      </c>
      <c r="B20396" t="inlineStr">
        <is>
          <t>92a63d2d84a0ce76abde4937c9696e283875e00c</t>
        </is>
      </c>
      <c r="C20396" t="inlineStr">
        <is>
          <t>2017-03-13 15:50:44+00:00</t>
        </is>
      </c>
      <c r="D20396" t="inlineStr">
        <is>
          <t>add</t>
        </is>
      </c>
      <c r="E20396" t="inlineStr">
        <is>
          <t>PyMySQL</t>
        </is>
      </c>
      <c r="F20396">
        <f>=0.7.9</f>
        <v/>
      </c>
      <c r="G20396" t="inlineStr"/>
      <c r="H20396" t="inlineStr"/>
    </row>
    <row r="20397">
      <c r="A20397" t="inlineStr">
        <is>
          <t>backup</t>
        </is>
      </c>
      <c r="B20397" t="inlineStr">
        <is>
          <t>92a63d2d84a0ce76abde4937c9696e283875e00c</t>
        </is>
      </c>
      <c r="C20397" t="inlineStr">
        <is>
          <t>2017-03-13 15:50:44+00:00</t>
        </is>
      </c>
      <c r="D20397" t="inlineStr">
        <is>
          <t>rem</t>
        </is>
      </c>
      <c r="E20397" t="inlineStr"/>
      <c r="F20397" t="inlineStr"/>
      <c r="G20397" t="inlineStr">
        <is>
          <t>click</t>
        </is>
      </c>
      <c r="H20397">
        <f>=6.7</f>
        <v/>
      </c>
    </row>
    <row r="20398">
      <c r="A20398" t="inlineStr">
        <is>
          <t>backup</t>
        </is>
      </c>
      <c r="B20398" t="inlineStr">
        <is>
          <t>92a63d2d84a0ce76abde4937c9696e283875e00c</t>
        </is>
      </c>
      <c r="C20398" t="inlineStr">
        <is>
          <t>2017-03-13 15:50:44+00:00</t>
        </is>
      </c>
      <c r="D20398" t="inlineStr">
        <is>
          <t>rem</t>
        </is>
      </c>
      <c r="E20398" t="inlineStr"/>
      <c r="F20398" t="inlineStr"/>
      <c r="G20398" t="inlineStr">
        <is>
          <t>pymysql</t>
        </is>
      </c>
      <c r="H20398">
        <f>=0.7.9</f>
        <v/>
      </c>
    </row>
    <row r="20399">
      <c r="A20399" t="inlineStr">
        <is>
          <t>backup</t>
        </is>
      </c>
      <c r="B20399" t="inlineStr">
        <is>
          <t>abc665221baad2a2bc6f19a42880cafdc30da8e4</t>
        </is>
      </c>
      <c r="C20399" t="inlineStr">
        <is>
          <t>2017-10-26 05:34:13+00:00</t>
        </is>
      </c>
      <c r="D20399" t="inlineStr">
        <is>
          <t>verchange</t>
        </is>
      </c>
      <c r="E20399" t="inlineStr">
        <is>
          <t>six</t>
        </is>
      </c>
      <c r="F20399">
        <f>=1.11.0</f>
        <v/>
      </c>
      <c r="G20399" t="inlineStr">
        <is>
          <t>six</t>
        </is>
      </c>
      <c r="H20399">
        <f>=1.10.0</f>
        <v/>
      </c>
    </row>
    <row r="20400">
      <c r="A20400" t="inlineStr">
        <is>
          <t>backup</t>
        </is>
      </c>
      <c r="B20400" t="inlineStr">
        <is>
          <t>abc665221baad2a2bc6f19a42880cafdc30da8e4</t>
        </is>
      </c>
      <c r="C20400" t="inlineStr">
        <is>
          <t>2017-10-26 05:34:13+00:00</t>
        </is>
      </c>
      <c r="D20400" t="inlineStr">
        <is>
          <t>verchange</t>
        </is>
      </c>
      <c r="E20400" t="inlineStr">
        <is>
          <t>psutil</t>
        </is>
      </c>
      <c r="F20400">
        <f>=5.4.0</f>
        <v/>
      </c>
      <c r="G20400" t="inlineStr">
        <is>
          <t>psutil</t>
        </is>
      </c>
      <c r="H20400">
        <f>=5.1.3</f>
        <v/>
      </c>
    </row>
    <row r="20401">
      <c r="A20401" t="inlineStr">
        <is>
          <t>backup</t>
        </is>
      </c>
      <c r="B20401" t="inlineStr">
        <is>
          <t>abc665221baad2a2bc6f19a42880cafdc30da8e4</t>
        </is>
      </c>
      <c r="C20401" t="inlineStr">
        <is>
          <t>2017-10-26 05:34:13+00:00</t>
        </is>
      </c>
      <c r="D20401" t="inlineStr">
        <is>
          <t>verchange</t>
        </is>
      </c>
      <c r="E20401" t="inlineStr">
        <is>
          <t>pyasn1</t>
        </is>
      </c>
      <c r="F20401">
        <f>=0.3.7</f>
        <v/>
      </c>
      <c r="G20401" t="inlineStr">
        <is>
          <t>pyasn1</t>
        </is>
      </c>
      <c r="H20401">
        <f>=0.2.2</f>
        <v/>
      </c>
    </row>
    <row r="20402">
      <c r="A20402" t="inlineStr">
        <is>
          <t>backup</t>
        </is>
      </c>
      <c r="B20402" t="inlineStr">
        <is>
          <t>abc665221baad2a2bc6f19a42880cafdc30da8e4</t>
        </is>
      </c>
      <c r="C20402" t="inlineStr">
        <is>
          <t>2017-10-26 05:34:13+00:00</t>
        </is>
      </c>
      <c r="D20402" t="inlineStr">
        <is>
          <t>verchange</t>
        </is>
      </c>
      <c r="E20402" t="inlineStr">
        <is>
          <t>contextlib2</t>
        </is>
      </c>
      <c r="F20402">
        <f>=0.5.5</f>
        <v/>
      </c>
      <c r="G20402" t="inlineStr">
        <is>
          <t>contextlib2</t>
        </is>
      </c>
      <c r="H20402">
        <f>=0.5.4</f>
        <v/>
      </c>
    </row>
    <row r="20403">
      <c r="A20403" t="inlineStr">
        <is>
          <t>backup</t>
        </is>
      </c>
      <c r="B20403" t="inlineStr">
        <is>
          <t>abc665221baad2a2bc6f19a42880cafdc30da8e4</t>
        </is>
      </c>
      <c r="C20403" t="inlineStr">
        <is>
          <t>2017-10-26 05:34:13+00:00</t>
        </is>
      </c>
      <c r="D20403" t="inlineStr">
        <is>
          <t>verchange</t>
        </is>
      </c>
      <c r="E20403" t="inlineStr">
        <is>
          <t>python-dateutil</t>
        </is>
      </c>
      <c r="F20403">
        <f>=2.6.1</f>
        <v/>
      </c>
      <c r="G20403" t="inlineStr">
        <is>
          <t>python-dateutil</t>
        </is>
      </c>
      <c r="H20403">
        <f>=2.6.0</f>
        <v/>
      </c>
    </row>
    <row r="20404">
      <c r="A20404" t="inlineStr">
        <is>
          <t>backup</t>
        </is>
      </c>
      <c r="B20404" t="inlineStr">
        <is>
          <t>abc665221baad2a2bc6f19a42880cafdc30da8e4</t>
        </is>
      </c>
      <c r="C20404" t="inlineStr">
        <is>
          <t>2017-10-26 05:34:13+00:00</t>
        </is>
      </c>
      <c r="D20404" t="inlineStr">
        <is>
          <t>verchange</t>
        </is>
      </c>
      <c r="E20404" t="inlineStr">
        <is>
          <t>jmespath</t>
        </is>
      </c>
      <c r="F20404">
        <f>=0.9.3</f>
        <v/>
      </c>
      <c r="G20404" t="inlineStr">
        <is>
          <t>jmespath</t>
        </is>
      </c>
      <c r="H20404">
        <f>=0.9.1</f>
        <v/>
      </c>
    </row>
    <row r="20405">
      <c r="A20405" t="inlineStr">
        <is>
          <t>backup</t>
        </is>
      </c>
      <c r="B20405" t="inlineStr">
        <is>
          <t>abc665221baad2a2bc6f19a42880cafdc30da8e4</t>
        </is>
      </c>
      <c r="C20405" t="inlineStr">
        <is>
          <t>2017-10-26 05:34:13+00:00</t>
        </is>
      </c>
      <c r="D20405" t="inlineStr">
        <is>
          <t>verchange</t>
        </is>
      </c>
      <c r="E20405" t="inlineStr">
        <is>
          <t>botocore</t>
        </is>
      </c>
      <c r="F20405">
        <f>=1.7.27</f>
        <v/>
      </c>
      <c r="G20405" t="inlineStr">
        <is>
          <t>botocore</t>
        </is>
      </c>
      <c r="H20405">
        <f>=1.5.10</f>
        <v/>
      </c>
    </row>
    <row r="20406">
      <c r="A20406" t="inlineStr">
        <is>
          <t>backup</t>
        </is>
      </c>
      <c r="B20406" t="inlineStr">
        <is>
          <t>abc665221baad2a2bc6f19a42880cafdc30da8e4</t>
        </is>
      </c>
      <c r="C20406" t="inlineStr">
        <is>
          <t>2017-10-26 05:34:13+00:00</t>
        </is>
      </c>
      <c r="D20406" t="inlineStr">
        <is>
          <t>verchange</t>
        </is>
      </c>
      <c r="E20406" t="inlineStr">
        <is>
          <t>docutils</t>
        </is>
      </c>
      <c r="F20406">
        <f>=0.14</f>
        <v/>
      </c>
      <c r="G20406" t="inlineStr">
        <is>
          <t>docutils</t>
        </is>
      </c>
      <c r="H20406">
        <f>=0.13.1</f>
        <v/>
      </c>
    </row>
    <row r="20407">
      <c r="A20407" t="inlineStr">
        <is>
          <t>backup</t>
        </is>
      </c>
      <c r="B20407" t="inlineStr">
        <is>
          <t>abc665221baad2a2bc6f19a42880cafdc30da8e4</t>
        </is>
      </c>
      <c r="C20407" t="inlineStr">
        <is>
          <t>2017-10-26 05:34:13+00:00</t>
        </is>
      </c>
      <c r="D20407" t="inlineStr">
        <is>
          <t>verchange</t>
        </is>
      </c>
      <c r="E20407" t="inlineStr">
        <is>
          <t>s3transfer</t>
        </is>
      </c>
      <c r="F20407">
        <f>=0.1.11</f>
        <v/>
      </c>
      <c r="G20407" t="inlineStr">
        <is>
          <t>s3transfer</t>
        </is>
      </c>
      <c r="H20407">
        <f>=0.1.10</f>
        <v/>
      </c>
    </row>
    <row r="20408">
      <c r="A20408" t="inlineStr">
        <is>
          <t>backup</t>
        </is>
      </c>
      <c r="B20408" t="inlineStr">
        <is>
          <t>abc665221baad2a2bc6f19a42880cafdc30da8e4</t>
        </is>
      </c>
      <c r="C20408" t="inlineStr">
        <is>
          <t>2017-10-26 05:34:13+00:00</t>
        </is>
      </c>
      <c r="D20408" t="inlineStr">
        <is>
          <t>verchange</t>
        </is>
      </c>
      <c r="E20408" t="inlineStr">
        <is>
          <t>futures</t>
        </is>
      </c>
      <c r="F20408">
        <f>=3.1.1</f>
        <v/>
      </c>
      <c r="G20408" t="inlineStr">
        <is>
          <t>futures</t>
        </is>
      </c>
      <c r="H20408">
        <f>=3.0.5</f>
        <v/>
      </c>
    </row>
    <row r="20409">
      <c r="A20409" t="inlineStr">
        <is>
          <t>backup</t>
        </is>
      </c>
      <c r="B20409" t="inlineStr">
        <is>
          <t>abc665221baad2a2bc6f19a42880cafdc30da8e4</t>
        </is>
      </c>
      <c r="C20409" t="inlineStr">
        <is>
          <t>2017-10-26 05:34:13+00:00</t>
        </is>
      </c>
      <c r="D20409" t="inlineStr">
        <is>
          <t>verchange</t>
        </is>
      </c>
      <c r="E20409" t="inlineStr">
        <is>
          <t>boto3</t>
        </is>
      </c>
      <c r="F20409">
        <f>=1.4.7</f>
        <v/>
      </c>
      <c r="G20409" t="inlineStr">
        <is>
          <t>boto3</t>
        </is>
      </c>
      <c r="H20409">
        <f>=1.4.4</f>
        <v/>
      </c>
    </row>
    <row r="20410">
      <c r="A20410" t="inlineStr">
        <is>
          <t>backup</t>
        </is>
      </c>
      <c r="B20410" t="inlineStr">
        <is>
          <t>abc665221baad2a2bc6f19a42880cafdc30da8e4</t>
        </is>
      </c>
      <c r="C20410" t="inlineStr">
        <is>
          <t>2017-10-26 05:34:13+00:00</t>
        </is>
      </c>
      <c r="D20410" t="inlineStr">
        <is>
          <t>add</t>
        </is>
      </c>
      <c r="E20410" t="inlineStr">
        <is>
          <t>asn1crypto</t>
        </is>
      </c>
      <c r="F20410">
        <f>=0.23.0</f>
        <v/>
      </c>
      <c r="G20410" t="inlineStr"/>
      <c r="H20410" t="inlineStr"/>
    </row>
    <row r="20411">
      <c r="A20411" t="inlineStr">
        <is>
          <t>backup</t>
        </is>
      </c>
      <c r="B20411" t="inlineStr">
        <is>
          <t>abc665221baad2a2bc6f19a42880cafdc30da8e4</t>
        </is>
      </c>
      <c r="C20411" t="inlineStr">
        <is>
          <t>2017-10-26 05:34:13+00:00</t>
        </is>
      </c>
      <c r="D20411" t="inlineStr">
        <is>
          <t>add</t>
        </is>
      </c>
      <c r="E20411" t="inlineStr">
        <is>
          <t>bcrypt</t>
        </is>
      </c>
      <c r="F20411">
        <f>=3.1.4</f>
        <v/>
      </c>
      <c r="G20411" t="inlineStr"/>
      <c r="H20411" t="inlineStr"/>
    </row>
    <row r="20412">
      <c r="A20412" t="inlineStr">
        <is>
          <t>backup</t>
        </is>
      </c>
      <c r="B20412" t="inlineStr">
        <is>
          <t>abc665221baad2a2bc6f19a42880cafdc30da8e4</t>
        </is>
      </c>
      <c r="C20412" t="inlineStr">
        <is>
          <t>2017-10-26 05:34:13+00:00</t>
        </is>
      </c>
      <c r="D20412" t="inlineStr">
        <is>
          <t>add</t>
        </is>
      </c>
      <c r="E20412" t="inlineStr">
        <is>
          <t>cffi</t>
        </is>
      </c>
      <c r="F20412">
        <f>=1.11.2</f>
        <v/>
      </c>
      <c r="G20412" t="inlineStr"/>
      <c r="H20412" t="inlineStr"/>
    </row>
    <row r="20413">
      <c r="A20413" t="inlineStr">
        <is>
          <t>backup</t>
        </is>
      </c>
      <c r="B20413" t="inlineStr">
        <is>
          <t>abc665221baad2a2bc6f19a42880cafdc30da8e4</t>
        </is>
      </c>
      <c r="C20413" t="inlineStr">
        <is>
          <t>2017-10-26 05:34:13+00:00</t>
        </is>
      </c>
      <c r="D20413" t="inlineStr">
        <is>
          <t>add</t>
        </is>
      </c>
      <c r="E20413" t="inlineStr">
        <is>
          <t>click</t>
        </is>
      </c>
      <c r="F20413">
        <f>=6.7</f>
        <v/>
      </c>
      <c r="G20413" t="inlineStr"/>
      <c r="H20413" t="inlineStr"/>
    </row>
    <row r="20414">
      <c r="A20414" t="inlineStr">
        <is>
          <t>backup</t>
        </is>
      </c>
      <c r="B20414" t="inlineStr">
        <is>
          <t>abc665221baad2a2bc6f19a42880cafdc30da8e4</t>
        </is>
      </c>
      <c r="C20414" t="inlineStr">
        <is>
          <t>2017-10-26 05:34:13+00:00</t>
        </is>
      </c>
      <c r="D20414" t="inlineStr">
        <is>
          <t>add</t>
        </is>
      </c>
      <c r="E20414" t="inlineStr">
        <is>
          <t>cryptography</t>
        </is>
      </c>
      <c r="F20414">
        <f>=2.1.1</f>
        <v/>
      </c>
      <c r="G20414" t="inlineStr"/>
      <c r="H20414" t="inlineStr"/>
    </row>
    <row r="20415">
      <c r="A20415" t="inlineStr">
        <is>
          <t>backup</t>
        </is>
      </c>
      <c r="B20415" t="inlineStr">
        <is>
          <t>abc665221baad2a2bc6f19a42880cafdc30da8e4</t>
        </is>
      </c>
      <c r="C20415" t="inlineStr">
        <is>
          <t>2017-10-26 05:34:13+00:00</t>
        </is>
      </c>
      <c r="D20415" t="inlineStr">
        <is>
          <t>add</t>
        </is>
      </c>
      <c r="E20415" t="inlineStr">
        <is>
          <t>enum34</t>
        </is>
      </c>
      <c r="F20415">
        <f>=1.1.6</f>
        <v/>
      </c>
      <c r="G20415" t="inlineStr"/>
      <c r="H20415" t="inlineStr"/>
    </row>
    <row r="20416">
      <c r="A20416" t="inlineStr">
        <is>
          <t>backup</t>
        </is>
      </c>
      <c r="B20416" t="inlineStr">
        <is>
          <t>abc665221baad2a2bc6f19a42880cafdc30da8e4</t>
        </is>
      </c>
      <c r="C20416" t="inlineStr">
        <is>
          <t>2017-10-26 05:34:13+00:00</t>
        </is>
      </c>
      <c r="D20416" t="inlineStr">
        <is>
          <t>add</t>
        </is>
      </c>
      <c r="E20416" t="inlineStr">
        <is>
          <t>idna</t>
        </is>
      </c>
      <c r="F20416">
        <f>=2.6</f>
        <v/>
      </c>
      <c r="G20416" t="inlineStr"/>
      <c r="H20416" t="inlineStr"/>
    </row>
    <row r="20417">
      <c r="A20417" t="inlineStr">
        <is>
          <t>backup</t>
        </is>
      </c>
      <c r="B20417" t="inlineStr">
        <is>
          <t>abc665221baad2a2bc6f19a42880cafdc30da8e4</t>
        </is>
      </c>
      <c r="C20417" t="inlineStr">
        <is>
          <t>2017-10-26 05:34:13+00:00</t>
        </is>
      </c>
      <c r="D20417" t="inlineStr">
        <is>
          <t>add</t>
        </is>
      </c>
      <c r="E20417" t="inlineStr">
        <is>
          <t>ipaddress</t>
        </is>
      </c>
      <c r="F20417">
        <f>=1.0.18</f>
        <v/>
      </c>
      <c r="G20417" t="inlineStr"/>
      <c r="H20417" t="inlineStr"/>
    </row>
    <row r="20418">
      <c r="A20418" t="inlineStr">
        <is>
          <t>backup</t>
        </is>
      </c>
      <c r="B20418" t="inlineStr">
        <is>
          <t>abc665221baad2a2bc6f19a42880cafdc30da8e4</t>
        </is>
      </c>
      <c r="C20418" t="inlineStr">
        <is>
          <t>2017-10-26 05:34:13+00:00</t>
        </is>
      </c>
      <c r="D20418" t="inlineStr">
        <is>
          <t>add</t>
        </is>
      </c>
      <c r="E20418" t="inlineStr">
        <is>
          <t>paramiko</t>
        </is>
      </c>
      <c r="F20418">
        <f>=2.3.1</f>
        <v/>
      </c>
      <c r="G20418" t="inlineStr"/>
      <c r="H20418" t="inlineStr"/>
    </row>
    <row r="20419">
      <c r="A20419" t="inlineStr">
        <is>
          <t>backup</t>
        </is>
      </c>
      <c r="B20419" t="inlineStr">
        <is>
          <t>abc665221baad2a2bc6f19a42880cafdc30da8e4</t>
        </is>
      </c>
      <c r="C20419" t="inlineStr">
        <is>
          <t>2017-10-26 05:34:13+00:00</t>
        </is>
      </c>
      <c r="D20419" t="inlineStr">
        <is>
          <t>add</t>
        </is>
      </c>
      <c r="E20419" t="inlineStr">
        <is>
          <t>pycparser</t>
        </is>
      </c>
      <c r="F20419">
        <f>=2.18</f>
        <v/>
      </c>
      <c r="G20419" t="inlineStr"/>
      <c r="H20419" t="inlineStr"/>
    </row>
    <row r="20420">
      <c r="A20420" t="inlineStr">
        <is>
          <t>backup</t>
        </is>
      </c>
      <c r="B20420" t="inlineStr">
        <is>
          <t>abc665221baad2a2bc6f19a42880cafdc30da8e4</t>
        </is>
      </c>
      <c r="C20420" t="inlineStr">
        <is>
          <t>2017-10-26 05:34:13+00:00</t>
        </is>
      </c>
      <c r="D20420" t="inlineStr">
        <is>
          <t>add</t>
        </is>
      </c>
      <c r="E20420" t="inlineStr">
        <is>
          <t>pymysql</t>
        </is>
      </c>
      <c r="F20420">
        <f>=0.7.11</f>
        <v/>
      </c>
      <c r="G20420" t="inlineStr"/>
      <c r="H20420" t="inlineStr"/>
    </row>
    <row r="20421">
      <c r="A20421" t="inlineStr">
        <is>
          <t>backup</t>
        </is>
      </c>
      <c r="B20421" t="inlineStr">
        <is>
          <t>abc665221baad2a2bc6f19a42880cafdc30da8e4</t>
        </is>
      </c>
      <c r="C20421" t="inlineStr">
        <is>
          <t>2017-10-26 05:34:13+00:00</t>
        </is>
      </c>
      <c r="D20421" t="inlineStr">
        <is>
          <t>add</t>
        </is>
      </c>
      <c r="E20421" t="inlineStr">
        <is>
          <t>pynacl</t>
        </is>
      </c>
      <c r="F20421">
        <f>=1.1.2</f>
        <v/>
      </c>
      <c r="G20421" t="inlineStr"/>
      <c r="H20421" t="inlineStr"/>
    </row>
    <row r="20422">
      <c r="A20422" t="inlineStr">
        <is>
          <t>backup</t>
        </is>
      </c>
      <c r="B20422" t="inlineStr">
        <is>
          <t>abc665221baad2a2bc6f19a42880cafdc30da8e4</t>
        </is>
      </c>
      <c r="C20422" t="inlineStr">
        <is>
          <t>2017-10-26 05:34:13+00:00</t>
        </is>
      </c>
      <c r="D20422" t="inlineStr">
        <is>
          <t>rem</t>
        </is>
      </c>
      <c r="E20422" t="inlineStr"/>
      <c r="F20422" t="inlineStr"/>
      <c r="G20422" t="inlineStr">
        <is>
          <t>Click</t>
        </is>
      </c>
      <c r="H20422">
        <f>=6.7</f>
        <v/>
      </c>
    </row>
    <row r="20423">
      <c r="A20423" t="inlineStr">
        <is>
          <t>backup</t>
        </is>
      </c>
      <c r="B20423" t="inlineStr">
        <is>
          <t>abc665221baad2a2bc6f19a42880cafdc30da8e4</t>
        </is>
      </c>
      <c r="C20423" t="inlineStr">
        <is>
          <t>2017-10-26 05:34:13+00:00</t>
        </is>
      </c>
      <c r="D20423" t="inlineStr">
        <is>
          <t>rem</t>
        </is>
      </c>
      <c r="E20423" t="inlineStr"/>
      <c r="F20423" t="inlineStr"/>
      <c r="G20423" t="inlineStr">
        <is>
          <t>PyMySQL</t>
        </is>
      </c>
      <c r="H20423">
        <f>=0.7.9</f>
        <v/>
      </c>
    </row>
    <row r="20424">
      <c r="A20424" t="inlineStr">
        <is>
          <t>backup</t>
        </is>
      </c>
      <c r="B20424" t="inlineStr">
        <is>
          <t>cd0e6edaba7395e352f28b19d228a2b5d432c980</t>
        </is>
      </c>
      <c r="C20424" t="inlineStr">
        <is>
          <t>2017-12-04 07:59:40+00:00</t>
        </is>
      </c>
      <c r="D20424" t="inlineStr">
        <is>
          <t>verchange</t>
        </is>
      </c>
      <c r="E20424" t="inlineStr">
        <is>
          <t>psutil</t>
        </is>
      </c>
      <c r="F20424">
        <f>=5.4.1</f>
        <v/>
      </c>
      <c r="G20424" t="inlineStr">
        <is>
          <t>psutil</t>
        </is>
      </c>
      <c r="H20424">
        <f>=5.4.0</f>
        <v/>
      </c>
    </row>
    <row r="20425">
      <c r="A20425" t="inlineStr">
        <is>
          <t>backup</t>
        </is>
      </c>
      <c r="B20425" t="inlineStr">
        <is>
          <t>cd0e6edaba7395e352f28b19d228a2b5d432c980</t>
        </is>
      </c>
      <c r="C20425" t="inlineStr">
        <is>
          <t>2017-12-04 07:59:40+00:00</t>
        </is>
      </c>
      <c r="D20425" t="inlineStr">
        <is>
          <t>verchange</t>
        </is>
      </c>
      <c r="E20425" t="inlineStr">
        <is>
          <t>pynacl</t>
        </is>
      </c>
      <c r="F20425">
        <f>=1.2.0</f>
        <v/>
      </c>
      <c r="G20425" t="inlineStr">
        <is>
          <t>pynacl</t>
        </is>
      </c>
      <c r="H20425">
        <f>=1.1.2</f>
        <v/>
      </c>
    </row>
    <row r="20426">
      <c r="A20426" t="inlineStr">
        <is>
          <t>backup</t>
        </is>
      </c>
      <c r="B20426" t="inlineStr">
        <is>
          <t>cd0e6edaba7395e352f28b19d228a2b5d432c980</t>
        </is>
      </c>
      <c r="C20426" t="inlineStr">
        <is>
          <t>2017-12-04 07:59:40+00:00</t>
        </is>
      </c>
      <c r="D20426" t="inlineStr">
        <is>
          <t>verchange</t>
        </is>
      </c>
      <c r="E20426" t="inlineStr">
        <is>
          <t>idna</t>
        </is>
      </c>
      <c r="F20426">
        <f>=2.6</f>
        <v/>
      </c>
      <c r="G20426" t="inlineStr">
        <is>
          <t>idna</t>
        </is>
      </c>
      <c r="H20426">
        <f>=2.6</f>
        <v/>
      </c>
    </row>
    <row r="20427">
      <c r="A20427" t="inlineStr">
        <is>
          <t>backup</t>
        </is>
      </c>
      <c r="B20427" t="inlineStr">
        <is>
          <t>cd0e6edaba7395e352f28b19d228a2b5d432c980</t>
        </is>
      </c>
      <c r="C20427" t="inlineStr">
        <is>
          <t>2017-12-04 07:59:40+00:00</t>
        </is>
      </c>
      <c r="D20427" t="inlineStr">
        <is>
          <t>verchange</t>
        </is>
      </c>
      <c r="E20427" t="inlineStr">
        <is>
          <t>paramiko</t>
        </is>
      </c>
      <c r="F20427">
        <f>=2.4.0</f>
        <v/>
      </c>
      <c r="G20427" t="inlineStr">
        <is>
          <t>paramiko</t>
        </is>
      </c>
      <c r="H20427">
        <f>=2.3.1</f>
        <v/>
      </c>
    </row>
    <row r="20428">
      <c r="A20428" t="inlineStr">
        <is>
          <t>backup</t>
        </is>
      </c>
      <c r="B20428" t="inlineStr">
        <is>
          <t>cd0e6edaba7395e352f28b19d228a2b5d432c980</t>
        </is>
      </c>
      <c r="C20428" t="inlineStr">
        <is>
          <t>2017-12-04 07:59:40+00:00</t>
        </is>
      </c>
      <c r="D20428" t="inlineStr">
        <is>
          <t>verchange</t>
        </is>
      </c>
      <c r="E20428" t="inlineStr">
        <is>
          <t>cryptography</t>
        </is>
      </c>
      <c r="F20428">
        <f>=2.1.3</f>
        <v/>
      </c>
      <c r="G20428" t="inlineStr">
        <is>
          <t>cryptography</t>
        </is>
      </c>
      <c r="H20428">
        <f>=2.1.1</f>
        <v/>
      </c>
    </row>
    <row r="20429">
      <c r="A20429" t="inlineStr">
        <is>
          <t>backup</t>
        </is>
      </c>
      <c r="B20429" t="inlineStr">
        <is>
          <t>cd0e6edaba7395e352f28b19d228a2b5d432c980</t>
        </is>
      </c>
      <c r="C20429" t="inlineStr">
        <is>
          <t>2017-12-04 07:59:40+00:00</t>
        </is>
      </c>
      <c r="D20429" t="inlineStr">
        <is>
          <t>verchange</t>
        </is>
      </c>
      <c r="E20429" t="inlineStr">
        <is>
          <t>botocore</t>
        </is>
      </c>
      <c r="F20429">
        <f>=1.7.45</f>
        <v/>
      </c>
      <c r="G20429" t="inlineStr">
        <is>
          <t>botocore</t>
        </is>
      </c>
      <c r="H20429">
        <f>=1.7.27</f>
        <v/>
      </c>
    </row>
    <row r="20430">
      <c r="A20430" t="inlineStr">
        <is>
          <t>backup</t>
        </is>
      </c>
      <c r="B20430" t="inlineStr">
        <is>
          <t>cd0e6edaba7395e352f28b19d228a2b5d432c980</t>
        </is>
      </c>
      <c r="C20430" t="inlineStr">
        <is>
          <t>2017-12-04 07:59:40+00:00</t>
        </is>
      </c>
      <c r="D20430" t="inlineStr">
        <is>
          <t>add</t>
        </is>
      </c>
      <c r="E20430" t="inlineStr">
        <is>
          <t>certifi</t>
        </is>
      </c>
      <c r="F20430">
        <f>=2017.11.5</f>
        <v/>
      </c>
      <c r="G20430" t="inlineStr"/>
      <c r="H20430" t="inlineStr"/>
    </row>
    <row r="20431">
      <c r="A20431" t="inlineStr">
        <is>
          <t>backup</t>
        </is>
      </c>
      <c r="B20431" t="inlineStr">
        <is>
          <t>cd0e6edaba7395e352f28b19d228a2b5d432c980</t>
        </is>
      </c>
      <c r="C20431" t="inlineStr">
        <is>
          <t>2017-12-04 07:59:40+00:00</t>
        </is>
      </c>
      <c r="D20431" t="inlineStr">
        <is>
          <t>add</t>
        </is>
      </c>
      <c r="E20431" t="inlineStr">
        <is>
          <t>chardet</t>
        </is>
      </c>
      <c r="F20431">
        <f>=3.0.4</f>
        <v/>
      </c>
      <c r="G20431" t="inlineStr"/>
      <c r="H20431" t="inlineStr"/>
    </row>
    <row r="20432">
      <c r="A20432" t="inlineStr">
        <is>
          <t>backup</t>
        </is>
      </c>
      <c r="B20432" t="inlineStr">
        <is>
          <t>cd0e6edaba7395e352f28b19d228a2b5d432c980</t>
        </is>
      </c>
      <c r="C20432" t="inlineStr">
        <is>
          <t>2017-12-04 07:59:40+00:00</t>
        </is>
      </c>
      <c r="D20432" t="inlineStr">
        <is>
          <t>add</t>
        </is>
      </c>
      <c r="E20432" t="inlineStr">
        <is>
          <t>datadog</t>
        </is>
      </c>
      <c r="F20432">
        <f>=0.17.0</f>
        <v/>
      </c>
      <c r="G20432" t="inlineStr"/>
      <c r="H20432" t="inlineStr"/>
    </row>
    <row r="20433">
      <c r="A20433" t="inlineStr">
        <is>
          <t>backup</t>
        </is>
      </c>
      <c r="B20433" t="inlineStr">
        <is>
          <t>cd0e6edaba7395e352f28b19d228a2b5d432c980</t>
        </is>
      </c>
      <c r="C20433" t="inlineStr">
        <is>
          <t>2017-12-04 07:59:40+00:00</t>
        </is>
      </c>
      <c r="D20433" t="inlineStr">
        <is>
          <t>add</t>
        </is>
      </c>
      <c r="E20433" t="inlineStr">
        <is>
          <t>decorator</t>
        </is>
      </c>
      <c r="F20433">
        <f>=4.1.2</f>
        <v/>
      </c>
      <c r="G20433" t="inlineStr"/>
      <c r="H20433" t="inlineStr"/>
    </row>
    <row r="20434">
      <c r="A20434" t="inlineStr">
        <is>
          <t>backup</t>
        </is>
      </c>
      <c r="B20434" t="inlineStr">
        <is>
          <t>cd0e6edaba7395e352f28b19d228a2b5d432c980</t>
        </is>
      </c>
      <c r="C20434" t="inlineStr">
        <is>
          <t>2017-12-04 07:59:40+00:00</t>
        </is>
      </c>
      <c r="D20434" t="inlineStr">
        <is>
          <t>add</t>
        </is>
      </c>
      <c r="E20434" t="inlineStr">
        <is>
          <t>requests</t>
        </is>
      </c>
      <c r="F20434">
        <f>=2.18.4</f>
        <v/>
      </c>
      <c r="G20434" t="inlineStr"/>
      <c r="H20434" t="inlineStr"/>
    </row>
    <row r="20435">
      <c r="A20435" t="inlineStr">
        <is>
          <t>backup</t>
        </is>
      </c>
      <c r="B20435" t="inlineStr">
        <is>
          <t>cd0e6edaba7395e352f28b19d228a2b5d432c980</t>
        </is>
      </c>
      <c r="C20435" t="inlineStr">
        <is>
          <t>2017-12-04 07:59:40+00:00</t>
        </is>
      </c>
      <c r="D20435" t="inlineStr">
        <is>
          <t>add</t>
        </is>
      </c>
      <c r="E20435" t="inlineStr">
        <is>
          <t>simplejson</t>
        </is>
      </c>
      <c r="F20435">
        <f>=3.12.0</f>
        <v/>
      </c>
      <c r="G20435" t="inlineStr"/>
      <c r="H20435" t="inlineStr"/>
    </row>
    <row r="20436">
      <c r="A20436" t="inlineStr">
        <is>
          <t>backup</t>
        </is>
      </c>
      <c r="B20436" t="inlineStr">
        <is>
          <t>cd0e6edaba7395e352f28b19d228a2b5d432c980</t>
        </is>
      </c>
      <c r="C20436" t="inlineStr">
        <is>
          <t>2017-12-04 07:59:40+00:00</t>
        </is>
      </c>
      <c r="D20436" t="inlineStr">
        <is>
          <t>add</t>
        </is>
      </c>
      <c r="E20436" t="inlineStr">
        <is>
          <t>urllib3</t>
        </is>
      </c>
      <c r="F20436">
        <f>=1.22</f>
        <v/>
      </c>
      <c r="G20436" t="inlineStr"/>
      <c r="H20436" t="inlineStr"/>
    </row>
    <row r="20437">
      <c r="A20437" t="inlineStr">
        <is>
          <t>backup</t>
        </is>
      </c>
      <c r="B20437" t="inlineStr">
        <is>
          <t>3a1f53152e406c01361e20aa477273f1d8629eed</t>
        </is>
      </c>
      <c r="C20437" t="inlineStr">
        <is>
          <t>2018-04-26 15:01:31+00:00</t>
        </is>
      </c>
      <c r="D20437" t="inlineStr">
        <is>
          <t>verchange</t>
        </is>
      </c>
      <c r="E20437" t="inlineStr">
        <is>
          <t>psutil</t>
        </is>
      </c>
      <c r="F20437">
        <f>=5.4.3</f>
        <v/>
      </c>
      <c r="G20437" t="inlineStr">
        <is>
          <t>psutil</t>
        </is>
      </c>
      <c r="H20437">
        <f>=5.4.1</f>
        <v/>
      </c>
    </row>
    <row r="20438">
      <c r="A20438" t="inlineStr">
        <is>
          <t>backup</t>
        </is>
      </c>
      <c r="B20438" t="inlineStr">
        <is>
          <t>3a1f53152e406c01361e20aa477273f1d8629eed</t>
        </is>
      </c>
      <c r="C20438" t="inlineStr">
        <is>
          <t>2018-04-26 15:01:31+00:00</t>
        </is>
      </c>
      <c r="D20438" t="inlineStr">
        <is>
          <t>verchange</t>
        </is>
      </c>
      <c r="E20438" t="inlineStr">
        <is>
          <t>pynacl</t>
        </is>
      </c>
      <c r="F20438">
        <f>=1.2.1</f>
        <v/>
      </c>
      <c r="G20438" t="inlineStr">
        <is>
          <t>pynacl</t>
        </is>
      </c>
      <c r="H20438">
        <f>=1.2.0</f>
        <v/>
      </c>
    </row>
    <row r="20439">
      <c r="A20439" t="inlineStr">
        <is>
          <t>backup</t>
        </is>
      </c>
      <c r="B20439" t="inlineStr">
        <is>
          <t>3a1f53152e406c01361e20aa477273f1d8629eed</t>
        </is>
      </c>
      <c r="C20439" t="inlineStr">
        <is>
          <t>2018-04-26 15:01:31+00:00</t>
        </is>
      </c>
      <c r="D20439" t="inlineStr">
        <is>
          <t>verchange</t>
        </is>
      </c>
      <c r="E20439" t="inlineStr">
        <is>
          <t>decorator</t>
        </is>
      </c>
      <c r="F20439">
        <f>=4.2.1</f>
        <v/>
      </c>
      <c r="G20439" t="inlineStr">
        <is>
          <t>decorator</t>
        </is>
      </c>
      <c r="H20439">
        <f>=4.1.2</f>
        <v/>
      </c>
    </row>
    <row r="20440">
      <c r="A20440" t="inlineStr">
        <is>
          <t>backup</t>
        </is>
      </c>
      <c r="B20440" t="inlineStr">
        <is>
          <t>3a1f53152e406c01361e20aa477273f1d8629eed</t>
        </is>
      </c>
      <c r="C20440" t="inlineStr">
        <is>
          <t>2018-04-26 15:01:31+00:00</t>
        </is>
      </c>
      <c r="D20440" t="inlineStr">
        <is>
          <t>verchange</t>
        </is>
      </c>
      <c r="E20440" t="inlineStr">
        <is>
          <t>pyasn1</t>
        </is>
      </c>
      <c r="F20440">
        <f>=0.4.2</f>
        <v/>
      </c>
      <c r="G20440" t="inlineStr">
        <is>
          <t>pyasn1</t>
        </is>
      </c>
      <c r="H20440">
        <f>=0.3.7</f>
        <v/>
      </c>
    </row>
    <row r="20441">
      <c r="A20441" t="inlineStr">
        <is>
          <t>backup</t>
        </is>
      </c>
      <c r="B20441" t="inlineStr">
        <is>
          <t>3a1f53152e406c01361e20aa477273f1d8629eed</t>
        </is>
      </c>
      <c r="C20441" t="inlineStr">
        <is>
          <t>2018-04-26 15:01:31+00:00</t>
        </is>
      </c>
      <c r="D20441" t="inlineStr">
        <is>
          <t>verchange</t>
        </is>
      </c>
      <c r="E20441" t="inlineStr">
        <is>
          <t>pymysql</t>
        </is>
      </c>
      <c r="F20441">
        <f>=0.8.0</f>
        <v/>
      </c>
      <c r="G20441" t="inlineStr">
        <is>
          <t>pymysql</t>
        </is>
      </c>
      <c r="H20441">
        <f>=0.7.11</f>
        <v/>
      </c>
    </row>
    <row r="20442">
      <c r="A20442" t="inlineStr">
        <is>
          <t>backup</t>
        </is>
      </c>
      <c r="B20442" t="inlineStr">
        <is>
          <t>3a1f53152e406c01361e20aa477273f1d8629eed</t>
        </is>
      </c>
      <c r="C20442" t="inlineStr">
        <is>
          <t>2018-04-26 15:01:31+00:00</t>
        </is>
      </c>
      <c r="D20442" t="inlineStr">
        <is>
          <t>verchange</t>
        </is>
      </c>
      <c r="E20442" t="inlineStr">
        <is>
          <t>datadog</t>
        </is>
      </c>
      <c r="F20442">
        <f>=0.19.0</f>
        <v/>
      </c>
      <c r="G20442" t="inlineStr">
        <is>
          <t>datadog</t>
        </is>
      </c>
      <c r="H20442">
        <f>=0.17.0</f>
        <v/>
      </c>
    </row>
    <row r="20443">
      <c r="A20443" t="inlineStr">
        <is>
          <t>backup</t>
        </is>
      </c>
      <c r="B20443" t="inlineStr">
        <is>
          <t>3a1f53152e406c01361e20aa477273f1d8629eed</t>
        </is>
      </c>
      <c r="C20443" t="inlineStr">
        <is>
          <t>2018-04-26 15:01:31+00:00</t>
        </is>
      </c>
      <c r="D20443" t="inlineStr">
        <is>
          <t>verchange</t>
        </is>
      </c>
      <c r="E20443" t="inlineStr">
        <is>
          <t>ipaddress</t>
        </is>
      </c>
      <c r="F20443">
        <f>=1.0.19</f>
        <v/>
      </c>
      <c r="G20443" t="inlineStr">
        <is>
          <t>ipaddress</t>
        </is>
      </c>
      <c r="H20443">
        <f>=1.0.18</f>
        <v/>
      </c>
    </row>
    <row r="20444">
      <c r="A20444" t="inlineStr">
        <is>
          <t>backup</t>
        </is>
      </c>
      <c r="B20444" t="inlineStr">
        <is>
          <t>3a1f53152e406c01361e20aa477273f1d8629eed</t>
        </is>
      </c>
      <c r="C20444" t="inlineStr">
        <is>
          <t>2018-04-26 15:01:31+00:00</t>
        </is>
      </c>
      <c r="D20444" t="inlineStr">
        <is>
          <t>verchange</t>
        </is>
      </c>
      <c r="E20444" t="inlineStr">
        <is>
          <t>simplejson</t>
        </is>
      </c>
      <c r="F20444">
        <f>=3.13.2</f>
        <v/>
      </c>
      <c r="G20444" t="inlineStr">
        <is>
          <t>simplejson</t>
        </is>
      </c>
      <c r="H20444">
        <f>=3.12.0</f>
        <v/>
      </c>
    </row>
    <row r="20445">
      <c r="A20445" t="inlineStr">
        <is>
          <t>backup</t>
        </is>
      </c>
      <c r="B20445" t="inlineStr">
        <is>
          <t>3a1f53152e406c01361e20aa477273f1d8629eed</t>
        </is>
      </c>
      <c r="C20445" t="inlineStr">
        <is>
          <t>2018-04-26 15:01:31+00:00</t>
        </is>
      </c>
      <c r="D20445" t="inlineStr">
        <is>
          <t>verchange</t>
        </is>
      </c>
      <c r="E20445" t="inlineStr">
        <is>
          <t>cffi</t>
        </is>
      </c>
      <c r="F20445">
        <f>=1.11.5</f>
        <v/>
      </c>
      <c r="G20445" t="inlineStr">
        <is>
          <t>cffi</t>
        </is>
      </c>
      <c r="H20445">
        <f>=1.11.2</f>
        <v/>
      </c>
    </row>
    <row r="20446">
      <c r="A20446" t="inlineStr">
        <is>
          <t>backup</t>
        </is>
      </c>
      <c r="B20446" t="inlineStr">
        <is>
          <t>3a1f53152e406c01361e20aa477273f1d8629eed</t>
        </is>
      </c>
      <c r="C20446" t="inlineStr">
        <is>
          <t>2018-04-26 15:01:31+00:00</t>
        </is>
      </c>
      <c r="D20446" t="inlineStr">
        <is>
          <t>verchange</t>
        </is>
      </c>
      <c r="E20446" t="inlineStr">
        <is>
          <t>botocore</t>
        </is>
      </c>
      <c r="F20446">
        <f>=1.9.3</f>
        <v/>
      </c>
      <c r="G20446" t="inlineStr">
        <is>
          <t>botocore</t>
        </is>
      </c>
      <c r="H20446">
        <f>=1.7.45</f>
        <v/>
      </c>
    </row>
    <row r="20447">
      <c r="A20447" t="inlineStr">
        <is>
          <t>backup</t>
        </is>
      </c>
      <c r="B20447" t="inlineStr">
        <is>
          <t>3a1f53152e406c01361e20aa477273f1d8629eed</t>
        </is>
      </c>
      <c r="C20447" t="inlineStr">
        <is>
          <t>2018-04-26 15:01:31+00:00</t>
        </is>
      </c>
      <c r="D20447" t="inlineStr">
        <is>
          <t>verchange</t>
        </is>
      </c>
      <c r="E20447" t="inlineStr">
        <is>
          <t>certifi</t>
        </is>
      </c>
      <c r="F20447">
        <f>=2018.1.18</f>
        <v/>
      </c>
      <c r="G20447" t="inlineStr">
        <is>
          <t>certifi</t>
        </is>
      </c>
      <c r="H20447">
        <f>=2017.11.5</f>
        <v/>
      </c>
    </row>
    <row r="20448">
      <c r="A20448" t="inlineStr">
        <is>
          <t>backup</t>
        </is>
      </c>
      <c r="B20448" t="inlineStr">
        <is>
          <t>3a1f53152e406c01361e20aa477273f1d8629eed</t>
        </is>
      </c>
      <c r="C20448" t="inlineStr">
        <is>
          <t>2018-04-26 15:01:31+00:00</t>
        </is>
      </c>
      <c r="D20448" t="inlineStr">
        <is>
          <t>verchange</t>
        </is>
      </c>
      <c r="E20448" t="inlineStr">
        <is>
          <t>cryptography</t>
        </is>
      </c>
      <c r="F20448">
        <f>=2.1.4</f>
        <v/>
      </c>
      <c r="G20448" t="inlineStr">
        <is>
          <t>cryptography</t>
        </is>
      </c>
      <c r="H20448">
        <f>=2.1.3</f>
        <v/>
      </c>
    </row>
    <row r="20449">
      <c r="A20449" t="inlineStr">
        <is>
          <t>backup</t>
        </is>
      </c>
      <c r="B20449" t="inlineStr">
        <is>
          <t>3a1f53152e406c01361e20aa477273f1d8629eed</t>
        </is>
      </c>
      <c r="C20449" t="inlineStr">
        <is>
          <t>2018-04-26 15:01:31+00:00</t>
        </is>
      </c>
      <c r="D20449" t="inlineStr">
        <is>
          <t>verchange</t>
        </is>
      </c>
      <c r="E20449" t="inlineStr">
        <is>
          <t>asn1crypto</t>
        </is>
      </c>
      <c r="F20449">
        <f>=0.24.0</f>
        <v/>
      </c>
      <c r="G20449" t="inlineStr">
        <is>
          <t>asn1crypto</t>
        </is>
      </c>
      <c r="H20449">
        <f>=0.23.0</f>
        <v/>
      </c>
    </row>
    <row r="20450">
      <c r="A20450" t="inlineStr">
        <is>
          <t>backup</t>
        </is>
      </c>
      <c r="B20450" t="inlineStr">
        <is>
          <t>3a1f53152e406c01361e20aa477273f1d8629eed</t>
        </is>
      </c>
      <c r="C20450" t="inlineStr">
        <is>
          <t>2018-04-26 15:01:31+00:00</t>
        </is>
      </c>
      <c r="D20450" t="inlineStr">
        <is>
          <t>verchange</t>
        </is>
      </c>
      <c r="E20450" t="inlineStr">
        <is>
          <t>s3transfer</t>
        </is>
      </c>
      <c r="F20450">
        <f>=0.1.13</f>
        <v/>
      </c>
      <c r="G20450" t="inlineStr">
        <is>
          <t>s3transfer</t>
        </is>
      </c>
      <c r="H20450">
        <f>=0.1.11</f>
        <v/>
      </c>
    </row>
    <row r="20451">
      <c r="A20451" t="inlineStr">
        <is>
          <t>backup</t>
        </is>
      </c>
      <c r="B20451" t="inlineStr">
        <is>
          <t>3a1f53152e406c01361e20aa477273f1d8629eed</t>
        </is>
      </c>
      <c r="C20451" t="inlineStr">
        <is>
          <t>2018-04-26 15:01:31+00:00</t>
        </is>
      </c>
      <c r="D20451" t="inlineStr">
        <is>
          <t>verchange</t>
        </is>
      </c>
      <c r="E20451" t="inlineStr">
        <is>
          <t>futures</t>
        </is>
      </c>
      <c r="F20451">
        <f>=3.2.0</f>
        <v/>
      </c>
      <c r="G20451" t="inlineStr">
        <is>
          <t>futures</t>
        </is>
      </c>
      <c r="H20451">
        <f>=3.1.1</f>
        <v/>
      </c>
    </row>
    <row r="20452">
      <c r="A20452" t="inlineStr">
        <is>
          <t>backup</t>
        </is>
      </c>
      <c r="B20452" t="inlineStr">
        <is>
          <t>3a1f53152e406c01361e20aa477273f1d8629eed</t>
        </is>
      </c>
      <c r="C20452" t="inlineStr">
        <is>
          <t>2018-04-26 15:01:31+00:00</t>
        </is>
      </c>
      <c r="D20452" t="inlineStr">
        <is>
          <t>verchange</t>
        </is>
      </c>
      <c r="E20452" t="inlineStr">
        <is>
          <t>boto3</t>
        </is>
      </c>
      <c r="F20452">
        <f>=1.6.3</f>
        <v/>
      </c>
      <c r="G20452" t="inlineStr">
        <is>
          <t>boto3</t>
        </is>
      </c>
      <c r="H20452">
        <f>=1.4.7</f>
        <v/>
      </c>
    </row>
    <row r="20453">
      <c r="A20453" t="inlineStr">
        <is>
          <t>backup</t>
        </is>
      </c>
      <c r="B20453" t="inlineStr">
        <is>
          <t>a1616e4dbbe1bedae046935806d00f108cfe8940</t>
        </is>
      </c>
      <c r="C20453" t="inlineStr">
        <is>
          <t>2018-08-30 15:08:55+00:00</t>
        </is>
      </c>
      <c r="D20453" t="inlineStr">
        <is>
          <t>verchange</t>
        </is>
      </c>
      <c r="E20453" t="inlineStr">
        <is>
          <t>urllib3</t>
        </is>
      </c>
      <c r="F20453">
        <f>=1.23</f>
        <v/>
      </c>
      <c r="G20453" t="inlineStr">
        <is>
          <t>urllib3</t>
        </is>
      </c>
      <c r="H20453">
        <f>=1.22</f>
        <v/>
      </c>
    </row>
    <row r="20454">
      <c r="A20454" t="inlineStr">
        <is>
          <t>backup</t>
        </is>
      </c>
      <c r="B20454" t="inlineStr">
        <is>
          <t>a1616e4dbbe1bedae046935806d00f108cfe8940</t>
        </is>
      </c>
      <c r="C20454" t="inlineStr">
        <is>
          <t>2018-08-30 15:08:55+00:00</t>
        </is>
      </c>
      <c r="D20454" t="inlineStr">
        <is>
          <t>verchange</t>
        </is>
      </c>
      <c r="E20454" t="inlineStr">
        <is>
          <t>psutil</t>
        </is>
      </c>
      <c r="F20454">
        <f>=5.4.6</f>
        <v/>
      </c>
      <c r="G20454" t="inlineStr">
        <is>
          <t>psutil</t>
        </is>
      </c>
      <c r="H20454">
        <f>=5.4.3</f>
        <v/>
      </c>
    </row>
    <row r="20455">
      <c r="A20455" t="inlineStr">
        <is>
          <t>backup</t>
        </is>
      </c>
      <c r="B20455" t="inlineStr">
        <is>
          <t>a1616e4dbbe1bedae046935806d00f108cfe8940</t>
        </is>
      </c>
      <c r="C20455" t="inlineStr">
        <is>
          <t>2018-08-30 15:08:55+00:00</t>
        </is>
      </c>
      <c r="D20455" t="inlineStr">
        <is>
          <t>verchange</t>
        </is>
      </c>
      <c r="E20455" t="inlineStr">
        <is>
          <t>decorator</t>
        </is>
      </c>
      <c r="F20455">
        <f>=4.3.0</f>
        <v/>
      </c>
      <c r="G20455" t="inlineStr">
        <is>
          <t>decorator</t>
        </is>
      </c>
      <c r="H20455">
        <f>=4.2.1</f>
        <v/>
      </c>
    </row>
    <row r="20456">
      <c r="A20456" t="inlineStr">
        <is>
          <t>backup</t>
        </is>
      </c>
      <c r="B20456" t="inlineStr">
        <is>
          <t>a1616e4dbbe1bedae046935806d00f108cfe8940</t>
        </is>
      </c>
      <c r="C20456" t="inlineStr">
        <is>
          <t>2018-08-30 15:08:55+00:00</t>
        </is>
      </c>
      <c r="D20456" t="inlineStr">
        <is>
          <t>verchange</t>
        </is>
      </c>
      <c r="E20456" t="inlineStr">
        <is>
          <t>pyasn1</t>
        </is>
      </c>
      <c r="F20456">
        <f>=0.4.4</f>
        <v/>
      </c>
      <c r="G20456" t="inlineStr">
        <is>
          <t>pyasn1</t>
        </is>
      </c>
      <c r="H20456">
        <f>=0.4.2</f>
        <v/>
      </c>
    </row>
    <row r="20457">
      <c r="A20457" t="inlineStr">
        <is>
          <t>backup</t>
        </is>
      </c>
      <c r="B20457" t="inlineStr">
        <is>
          <t>a1616e4dbbe1bedae046935806d00f108cfe8940</t>
        </is>
      </c>
      <c r="C20457" t="inlineStr">
        <is>
          <t>2018-08-30 15:08:55+00:00</t>
        </is>
      </c>
      <c r="D20457" t="inlineStr">
        <is>
          <t>verchange</t>
        </is>
      </c>
      <c r="E20457" t="inlineStr">
        <is>
          <t>pymysql</t>
        </is>
      </c>
      <c r="F20457">
        <f>=0.9.2</f>
        <v/>
      </c>
      <c r="G20457" t="inlineStr">
        <is>
          <t>pymysql</t>
        </is>
      </c>
      <c r="H20457">
        <f>=0.8.0</f>
        <v/>
      </c>
    </row>
    <row r="20458">
      <c r="A20458" t="inlineStr">
        <is>
          <t>backup</t>
        </is>
      </c>
      <c r="B20458" t="inlineStr">
        <is>
          <t>a1616e4dbbe1bedae046935806d00f108cfe8940</t>
        </is>
      </c>
      <c r="C20458" t="inlineStr">
        <is>
          <t>2018-08-30 15:08:55+00:00</t>
        </is>
      </c>
      <c r="D20458" t="inlineStr">
        <is>
          <t>verchange</t>
        </is>
      </c>
      <c r="E20458" t="inlineStr">
        <is>
          <t>datadog</t>
        </is>
      </c>
      <c r="F20458">
        <f>=0.22.0</f>
        <v/>
      </c>
      <c r="G20458" t="inlineStr">
        <is>
          <t>datadog</t>
        </is>
      </c>
      <c r="H20458">
        <f>=0.19.0</f>
        <v/>
      </c>
    </row>
    <row r="20459">
      <c r="A20459" t="inlineStr">
        <is>
          <t>backup</t>
        </is>
      </c>
      <c r="B20459" t="inlineStr">
        <is>
          <t>a1616e4dbbe1bedae046935806d00f108cfe8940</t>
        </is>
      </c>
      <c r="C20459" t="inlineStr">
        <is>
          <t>2018-08-30 15:08:55+00:00</t>
        </is>
      </c>
      <c r="D20459" t="inlineStr">
        <is>
          <t>verchange</t>
        </is>
      </c>
      <c r="E20459" t="inlineStr">
        <is>
          <t>ipaddress</t>
        </is>
      </c>
      <c r="F20459">
        <f>=1.0.22</f>
        <v/>
      </c>
      <c r="G20459" t="inlineStr">
        <is>
          <t>ipaddress</t>
        </is>
      </c>
      <c r="H20459">
        <f>=1.0.19</f>
        <v/>
      </c>
    </row>
    <row r="20460">
      <c r="A20460" t="inlineStr">
        <is>
          <t>backup</t>
        </is>
      </c>
      <c r="B20460" t="inlineStr">
        <is>
          <t>a1616e4dbbe1bedae046935806d00f108cfe8940</t>
        </is>
      </c>
      <c r="C20460" t="inlineStr">
        <is>
          <t>2018-08-30 15:08:55+00:00</t>
        </is>
      </c>
      <c r="D20460" t="inlineStr">
        <is>
          <t>verchange</t>
        </is>
      </c>
      <c r="E20460" t="inlineStr">
        <is>
          <t>simplejson</t>
        </is>
      </c>
      <c r="F20460">
        <f>=3.16.0</f>
        <v/>
      </c>
      <c r="G20460" t="inlineStr">
        <is>
          <t>simplejson</t>
        </is>
      </c>
      <c r="H20460">
        <f>=3.13.2</f>
        <v/>
      </c>
    </row>
    <row r="20461">
      <c r="A20461" t="inlineStr">
        <is>
          <t>backup</t>
        </is>
      </c>
      <c r="B20461" t="inlineStr">
        <is>
          <t>a1616e4dbbe1bedae046935806d00f108cfe8940</t>
        </is>
      </c>
      <c r="C20461" t="inlineStr">
        <is>
          <t>2018-08-30 15:08:55+00:00</t>
        </is>
      </c>
      <c r="D20461" t="inlineStr">
        <is>
          <t>verchange</t>
        </is>
      </c>
      <c r="E20461" t="inlineStr">
        <is>
          <t>requests</t>
        </is>
      </c>
      <c r="F20461">
        <f>=2.19.1</f>
        <v/>
      </c>
      <c r="G20461" t="inlineStr">
        <is>
          <t>requests</t>
        </is>
      </c>
      <c r="H20461">
        <f>=2.18.4</f>
        <v/>
      </c>
    </row>
    <row r="20462">
      <c r="A20462" t="inlineStr">
        <is>
          <t>backup</t>
        </is>
      </c>
      <c r="B20462" t="inlineStr">
        <is>
          <t>a1616e4dbbe1bedae046935806d00f108cfe8940</t>
        </is>
      </c>
      <c r="C20462" t="inlineStr">
        <is>
          <t>2018-08-30 15:08:55+00:00</t>
        </is>
      </c>
      <c r="D20462" t="inlineStr">
        <is>
          <t>verchange</t>
        </is>
      </c>
      <c r="E20462" t="inlineStr">
        <is>
          <t>idna</t>
        </is>
      </c>
      <c r="F20462">
        <f>=2.7</f>
        <v/>
      </c>
      <c r="G20462" t="inlineStr">
        <is>
          <t>idna</t>
        </is>
      </c>
      <c r="H20462">
        <f>=2.6</f>
        <v/>
      </c>
    </row>
    <row r="20463">
      <c r="A20463" t="inlineStr">
        <is>
          <t>backup</t>
        </is>
      </c>
      <c r="B20463" t="inlineStr">
        <is>
          <t>a1616e4dbbe1bedae046935806d00f108cfe8940</t>
        </is>
      </c>
      <c r="C20463" t="inlineStr">
        <is>
          <t>2018-08-30 15:08:55+00:00</t>
        </is>
      </c>
      <c r="D20463" t="inlineStr">
        <is>
          <t>verchange</t>
        </is>
      </c>
      <c r="E20463" t="inlineStr">
        <is>
          <t>botocore</t>
        </is>
      </c>
      <c r="F20463">
        <f>=1.10.75</f>
        <v/>
      </c>
      <c r="G20463" t="inlineStr">
        <is>
          <t>botocore</t>
        </is>
      </c>
      <c r="H20463">
        <f>=1.9.3</f>
        <v/>
      </c>
    </row>
    <row r="20464">
      <c r="A20464" t="inlineStr">
        <is>
          <t>backup</t>
        </is>
      </c>
      <c r="B20464" t="inlineStr">
        <is>
          <t>a1616e4dbbe1bedae046935806d00f108cfe8940</t>
        </is>
      </c>
      <c r="C20464" t="inlineStr">
        <is>
          <t>2018-08-30 15:08:55+00:00</t>
        </is>
      </c>
      <c r="D20464" t="inlineStr">
        <is>
          <t>verchange</t>
        </is>
      </c>
      <c r="E20464" t="inlineStr">
        <is>
          <t>certifi</t>
        </is>
      </c>
      <c r="F20464">
        <f>=2018.4.16</f>
        <v/>
      </c>
      <c r="G20464" t="inlineStr">
        <is>
          <t>certifi</t>
        </is>
      </c>
      <c r="H20464">
        <f>=2018.1.18</f>
        <v/>
      </c>
    </row>
    <row r="20465">
      <c r="A20465" t="inlineStr">
        <is>
          <t>backup</t>
        </is>
      </c>
      <c r="B20465" t="inlineStr">
        <is>
          <t>a1616e4dbbe1bedae046935806d00f108cfe8940</t>
        </is>
      </c>
      <c r="C20465" t="inlineStr">
        <is>
          <t>2018-08-30 15:08:55+00:00</t>
        </is>
      </c>
      <c r="D20465" t="inlineStr">
        <is>
          <t>verchange</t>
        </is>
      </c>
      <c r="E20465" t="inlineStr">
        <is>
          <t>paramiko</t>
        </is>
      </c>
      <c r="F20465">
        <f>=2.4.1</f>
        <v/>
      </c>
      <c r="G20465" t="inlineStr">
        <is>
          <t>paramiko</t>
        </is>
      </c>
      <c r="H20465">
        <f>=2.4.0</f>
        <v/>
      </c>
    </row>
    <row r="20466">
      <c r="A20466" t="inlineStr">
        <is>
          <t>backup</t>
        </is>
      </c>
      <c r="B20466" t="inlineStr">
        <is>
          <t>a1616e4dbbe1bedae046935806d00f108cfe8940</t>
        </is>
      </c>
      <c r="C20466" t="inlineStr">
        <is>
          <t>2018-08-30 15:08:55+00:00</t>
        </is>
      </c>
      <c r="D20466" t="inlineStr">
        <is>
          <t>verchange</t>
        </is>
      </c>
      <c r="E20466" t="inlineStr">
        <is>
          <t>cryptography</t>
        </is>
      </c>
      <c r="F20466">
        <f>=2.3</f>
        <v/>
      </c>
      <c r="G20466" t="inlineStr">
        <is>
          <t>cryptography</t>
        </is>
      </c>
      <c r="H20466">
        <f>=2.1.4</f>
        <v/>
      </c>
    </row>
    <row r="20467">
      <c r="A20467" t="inlineStr">
        <is>
          <t>backup</t>
        </is>
      </c>
      <c r="B20467" t="inlineStr">
        <is>
          <t>a1616e4dbbe1bedae046935806d00f108cfe8940</t>
        </is>
      </c>
      <c r="C20467" t="inlineStr">
        <is>
          <t>2018-08-30 15:08:55+00:00</t>
        </is>
      </c>
      <c r="D20467" t="inlineStr">
        <is>
          <t>verchange</t>
        </is>
      </c>
      <c r="E20467" t="inlineStr">
        <is>
          <t>boto3</t>
        </is>
      </c>
      <c r="F20467">
        <f>=1.7.75</f>
        <v/>
      </c>
      <c r="G20467" t="inlineStr">
        <is>
          <t>boto3</t>
        </is>
      </c>
      <c r="H20467">
        <f>=1.6.3</f>
        <v/>
      </c>
    </row>
    <row r="20468">
      <c r="A20468" t="inlineStr">
        <is>
          <t>backup</t>
        </is>
      </c>
      <c r="B20468" t="inlineStr">
        <is>
          <t>2950b2b7db9cc435c0c19653a9d278e727510a6b</t>
        </is>
      </c>
      <c r="C20468" t="inlineStr">
        <is>
          <t>2020-05-31 19:34:38+00:00</t>
        </is>
      </c>
      <c r="D20468" t="inlineStr">
        <is>
          <t>verchange</t>
        </is>
      </c>
      <c r="E20468" t="inlineStr">
        <is>
          <t>psutil</t>
        </is>
      </c>
      <c r="F20468">
        <f>=5.7.0</f>
        <v/>
      </c>
      <c r="G20468" t="inlineStr">
        <is>
          <t>psutil</t>
        </is>
      </c>
      <c r="H20468">
        <f>=5.4.6</f>
        <v/>
      </c>
    </row>
    <row r="20469">
      <c r="A20469" t="inlineStr">
        <is>
          <t>backup</t>
        </is>
      </c>
      <c r="B20469" t="inlineStr">
        <is>
          <t>2950b2b7db9cc435c0c19653a9d278e727510a6b</t>
        </is>
      </c>
      <c r="C20469" t="inlineStr">
        <is>
          <t>2020-05-31 19:34:38+00:00</t>
        </is>
      </c>
      <c r="D20469" t="inlineStr">
        <is>
          <t>verchange</t>
        </is>
      </c>
      <c r="E20469" t="inlineStr">
        <is>
          <t>pynacl</t>
        </is>
      </c>
      <c r="F20469">
        <f>=1.4.0</f>
        <v/>
      </c>
      <c r="G20469" t="inlineStr">
        <is>
          <t>pynacl</t>
        </is>
      </c>
      <c r="H20469">
        <f>=1.2.1</f>
        <v/>
      </c>
    </row>
    <row r="20470">
      <c r="A20470" t="inlineStr">
        <is>
          <t>backup</t>
        </is>
      </c>
      <c r="B20470" t="inlineStr">
        <is>
          <t>2950b2b7db9cc435c0c19653a9d278e727510a6b</t>
        </is>
      </c>
      <c r="C20470" t="inlineStr">
        <is>
          <t>2020-05-31 19:34:38+00:00</t>
        </is>
      </c>
      <c r="D20470" t="inlineStr">
        <is>
          <t>verchange</t>
        </is>
      </c>
      <c r="E20470" t="inlineStr">
        <is>
          <t>pyasn1</t>
        </is>
      </c>
      <c r="F20470">
        <f>=0.4.8</f>
        <v/>
      </c>
      <c r="G20470" t="inlineStr">
        <is>
          <t>pyasn1</t>
        </is>
      </c>
      <c r="H20470">
        <f>=0.4.4</f>
        <v/>
      </c>
    </row>
    <row r="20471">
      <c r="A20471" t="inlineStr">
        <is>
          <t>backup</t>
        </is>
      </c>
      <c r="B20471" t="inlineStr">
        <is>
          <t>2950b2b7db9cc435c0c19653a9d278e727510a6b</t>
        </is>
      </c>
      <c r="C20471" t="inlineStr">
        <is>
          <t>2020-05-31 19:34:38+00:00</t>
        </is>
      </c>
      <c r="D20471" t="inlineStr">
        <is>
          <t>verchange</t>
        </is>
      </c>
      <c r="E20471" t="inlineStr">
        <is>
          <t>datadog</t>
        </is>
      </c>
      <c r="F20471">
        <f>=0.36.0</f>
        <v/>
      </c>
      <c r="G20471" t="inlineStr">
        <is>
          <t>datadog</t>
        </is>
      </c>
      <c r="H20471">
        <f>=0.22.0</f>
        <v/>
      </c>
    </row>
    <row r="20472">
      <c r="A20472" t="inlineStr">
        <is>
          <t>backup</t>
        </is>
      </c>
      <c r="B20472" t="inlineStr">
        <is>
          <t>2950b2b7db9cc435c0c19653a9d278e727510a6b</t>
        </is>
      </c>
      <c r="C20472" t="inlineStr">
        <is>
          <t>2020-05-31 19:34:38+00:00</t>
        </is>
      </c>
      <c r="D20472" t="inlineStr">
        <is>
          <t>verchange</t>
        </is>
      </c>
      <c r="E20472" t="inlineStr">
        <is>
          <t>contextlib2</t>
        </is>
      </c>
      <c r="F20472">
        <f>=0.6.0.post1</f>
        <v/>
      </c>
      <c r="G20472" t="inlineStr">
        <is>
          <t>contextlib2</t>
        </is>
      </c>
      <c r="H20472">
        <f>=0.5.5</f>
        <v/>
      </c>
    </row>
    <row r="20473">
      <c r="A20473" t="inlineStr">
        <is>
          <t>backup</t>
        </is>
      </c>
      <c r="B20473" t="inlineStr">
        <is>
          <t>2950b2b7db9cc435c0c19653a9d278e727510a6b</t>
        </is>
      </c>
      <c r="C20473" t="inlineStr">
        <is>
          <t>2020-05-31 19:34:38+00:00</t>
        </is>
      </c>
      <c r="D20473" t="inlineStr">
        <is>
          <t>verchange</t>
        </is>
      </c>
      <c r="E20473" t="inlineStr">
        <is>
          <t>cffi</t>
        </is>
      </c>
      <c r="F20473">
        <f>=1.14.0</f>
        <v/>
      </c>
      <c r="G20473" t="inlineStr">
        <is>
          <t>cffi</t>
        </is>
      </c>
      <c r="H20473">
        <f>=1.11.5</f>
        <v/>
      </c>
    </row>
    <row r="20474">
      <c r="A20474" t="inlineStr">
        <is>
          <t>backup</t>
        </is>
      </c>
      <c r="B20474" t="inlineStr">
        <is>
          <t>2950b2b7db9cc435c0c19653a9d278e727510a6b</t>
        </is>
      </c>
      <c r="C20474" t="inlineStr">
        <is>
          <t>2020-05-31 19:34:38+00:00</t>
        </is>
      </c>
      <c r="D20474" t="inlineStr">
        <is>
          <t>verchange</t>
        </is>
      </c>
      <c r="E20474" t="inlineStr">
        <is>
          <t>jmespath</t>
        </is>
      </c>
      <c r="F20474">
        <f>=0.10.0</f>
        <v/>
      </c>
      <c r="G20474" t="inlineStr">
        <is>
          <t>jmespath</t>
        </is>
      </c>
      <c r="H20474">
        <f>=0.9.3</f>
        <v/>
      </c>
    </row>
    <row r="20475">
      <c r="A20475" t="inlineStr">
        <is>
          <t>backup</t>
        </is>
      </c>
      <c r="B20475" t="inlineStr">
        <is>
          <t>2950b2b7db9cc435c0c19653a9d278e727510a6b</t>
        </is>
      </c>
      <c r="C20475" t="inlineStr">
        <is>
          <t>2020-05-31 19:34:38+00:00</t>
        </is>
      </c>
      <c r="D20475" t="inlineStr">
        <is>
          <t>verchange</t>
        </is>
      </c>
      <c r="E20475" t="inlineStr">
        <is>
          <t>requests</t>
        </is>
      </c>
      <c r="F20475">
        <f>=2.23.0</f>
        <v/>
      </c>
      <c r="G20475" t="inlineStr">
        <is>
          <t>requests</t>
        </is>
      </c>
      <c r="H20475">
        <f>=2.19.1</f>
        <v/>
      </c>
    </row>
    <row r="20476">
      <c r="A20476" t="inlineStr">
        <is>
          <t>backup</t>
        </is>
      </c>
      <c r="B20476" t="inlineStr">
        <is>
          <t>2950b2b7db9cc435c0c19653a9d278e727510a6b</t>
        </is>
      </c>
      <c r="C20476" t="inlineStr">
        <is>
          <t>2020-05-31 19:34:38+00:00</t>
        </is>
      </c>
      <c r="D20476" t="inlineStr">
        <is>
          <t>verchange</t>
        </is>
      </c>
      <c r="E20476" t="inlineStr">
        <is>
          <t>pycparser</t>
        </is>
      </c>
      <c r="F20476">
        <f>=2.20</f>
        <v/>
      </c>
      <c r="G20476" t="inlineStr">
        <is>
          <t>pycparser</t>
        </is>
      </c>
      <c r="H20476">
        <f>=2.18</f>
        <v/>
      </c>
    </row>
    <row r="20477">
      <c r="A20477" t="inlineStr">
        <is>
          <t>backup</t>
        </is>
      </c>
      <c r="B20477" t="inlineStr">
        <is>
          <t>2950b2b7db9cc435c0c19653a9d278e727510a6b</t>
        </is>
      </c>
      <c r="C20477" t="inlineStr">
        <is>
          <t>2020-05-31 19:34:38+00:00</t>
        </is>
      </c>
      <c r="D20477" t="inlineStr">
        <is>
          <t>verchange</t>
        </is>
      </c>
      <c r="E20477" t="inlineStr">
        <is>
          <t>s3transfer</t>
        </is>
      </c>
      <c r="F20477">
        <f>=0.3.3</f>
        <v/>
      </c>
      <c r="G20477" t="inlineStr">
        <is>
          <t>s3transfer</t>
        </is>
      </c>
      <c r="H20477">
        <f>=0.1.13</f>
        <v/>
      </c>
    </row>
    <row r="20478">
      <c r="A20478" t="inlineStr">
        <is>
          <t>backup</t>
        </is>
      </c>
      <c r="B20478" t="inlineStr">
        <is>
          <t>2950b2b7db9cc435c0c19653a9d278e727510a6b</t>
        </is>
      </c>
      <c r="C20478" t="inlineStr">
        <is>
          <t>2020-05-31 19:34:38+00:00</t>
        </is>
      </c>
      <c r="D20478" t="inlineStr">
        <is>
          <t>verchange</t>
        </is>
      </c>
      <c r="E20478" t="inlineStr">
        <is>
          <t>six</t>
        </is>
      </c>
      <c r="F20478">
        <f>=1.15.0</f>
        <v/>
      </c>
      <c r="G20478" t="inlineStr">
        <is>
          <t>six</t>
        </is>
      </c>
      <c r="H20478">
        <f>=1.11.0</f>
        <v/>
      </c>
    </row>
    <row r="20479">
      <c r="A20479" t="inlineStr">
        <is>
          <t>backup</t>
        </is>
      </c>
      <c r="B20479" t="inlineStr">
        <is>
          <t>2950b2b7db9cc435c0c19653a9d278e727510a6b</t>
        </is>
      </c>
      <c r="C20479" t="inlineStr">
        <is>
          <t>2020-05-31 19:34:38+00:00</t>
        </is>
      </c>
      <c r="D20479" t="inlineStr">
        <is>
          <t>verchange</t>
        </is>
      </c>
      <c r="E20479" t="inlineStr">
        <is>
          <t>idna</t>
        </is>
      </c>
      <c r="F20479">
        <f>=2.8</f>
        <v/>
      </c>
      <c r="G20479" t="inlineStr">
        <is>
          <t>idna</t>
        </is>
      </c>
      <c r="H20479">
        <f>=2.7</f>
        <v/>
      </c>
    </row>
    <row r="20480">
      <c r="A20480" t="inlineStr">
        <is>
          <t>backup</t>
        </is>
      </c>
      <c r="B20480" t="inlineStr">
        <is>
          <t>2950b2b7db9cc435c0c19653a9d278e727510a6b</t>
        </is>
      </c>
      <c r="C20480" t="inlineStr">
        <is>
          <t>2020-05-31 19:34:38+00:00</t>
        </is>
      </c>
      <c r="D20480" t="inlineStr">
        <is>
          <t>verchange</t>
        </is>
      </c>
      <c r="E20480" t="inlineStr">
        <is>
          <t>click</t>
        </is>
      </c>
      <c r="F20480">
        <f>=7.1.2</f>
        <v/>
      </c>
      <c r="G20480" t="inlineStr">
        <is>
          <t>click</t>
        </is>
      </c>
      <c r="H20480">
        <f>=6.7</f>
        <v/>
      </c>
    </row>
    <row r="20481">
      <c r="A20481" t="inlineStr">
        <is>
          <t>backup</t>
        </is>
      </c>
      <c r="B20481" t="inlineStr">
        <is>
          <t>2950b2b7db9cc435c0c19653a9d278e727510a6b</t>
        </is>
      </c>
      <c r="C20481" t="inlineStr">
        <is>
          <t>2020-05-31 19:34:38+00:00</t>
        </is>
      </c>
      <c r="D20481" t="inlineStr">
        <is>
          <t>verchange</t>
        </is>
      </c>
      <c r="E20481" t="inlineStr">
        <is>
          <t>cryptography</t>
        </is>
      </c>
      <c r="F20481">
        <f>=2.9.2</f>
        <v/>
      </c>
      <c r="G20481" t="inlineStr">
        <is>
          <t>cryptography</t>
        </is>
      </c>
      <c r="H20481">
        <f>=2.3</f>
        <v/>
      </c>
    </row>
    <row r="20482">
      <c r="A20482" t="inlineStr">
        <is>
          <t>backup</t>
        </is>
      </c>
      <c r="B20482" t="inlineStr">
        <is>
          <t>2950b2b7db9cc435c0c19653a9d278e727510a6b</t>
        </is>
      </c>
      <c r="C20482" t="inlineStr">
        <is>
          <t>2020-05-31 19:34:38+00:00</t>
        </is>
      </c>
      <c r="D20482" t="inlineStr">
        <is>
          <t>verchange</t>
        </is>
      </c>
      <c r="E20482" t="inlineStr">
        <is>
          <t>urllib3</t>
        </is>
      </c>
      <c r="F20482">
        <f>=1.25.9</f>
        <v/>
      </c>
      <c r="G20482" t="inlineStr">
        <is>
          <t>urllib3</t>
        </is>
      </c>
      <c r="H20482">
        <f>=1.23</f>
        <v/>
      </c>
    </row>
    <row r="20483">
      <c r="A20483" t="inlineStr">
        <is>
          <t>backup</t>
        </is>
      </c>
      <c r="B20483" t="inlineStr">
        <is>
          <t>2950b2b7db9cc435c0c19653a9d278e727510a6b</t>
        </is>
      </c>
      <c r="C20483" t="inlineStr">
        <is>
          <t>2020-05-31 19:34:38+00:00</t>
        </is>
      </c>
      <c r="D20483" t="inlineStr">
        <is>
          <t>verchange</t>
        </is>
      </c>
      <c r="E20483" t="inlineStr">
        <is>
          <t>decorator</t>
        </is>
      </c>
      <c r="F20483">
        <f>=4.4.2</f>
        <v/>
      </c>
      <c r="G20483" t="inlineStr">
        <is>
          <t>decorator</t>
        </is>
      </c>
      <c r="H20483">
        <f>=4.3.0</f>
        <v/>
      </c>
    </row>
    <row r="20484">
      <c r="A20484" t="inlineStr">
        <is>
          <t>backup</t>
        </is>
      </c>
      <c r="B20484" t="inlineStr">
        <is>
          <t>2950b2b7db9cc435c0c19653a9d278e727510a6b</t>
        </is>
      </c>
      <c r="C20484" t="inlineStr">
        <is>
          <t>2020-05-31 19:34:38+00:00</t>
        </is>
      </c>
      <c r="D20484" t="inlineStr">
        <is>
          <t>verchange</t>
        </is>
      </c>
      <c r="E20484" t="inlineStr">
        <is>
          <t>python-dateutil</t>
        </is>
      </c>
      <c r="F20484">
        <f>=2.8.1</f>
        <v/>
      </c>
      <c r="G20484" t="inlineStr">
        <is>
          <t>python-dateutil</t>
        </is>
      </c>
      <c r="H20484">
        <f>=2.6.1</f>
        <v/>
      </c>
    </row>
    <row r="20485">
      <c r="A20485" t="inlineStr">
        <is>
          <t>backup</t>
        </is>
      </c>
      <c r="B20485" t="inlineStr">
        <is>
          <t>2950b2b7db9cc435c0c19653a9d278e727510a6b</t>
        </is>
      </c>
      <c r="C20485" t="inlineStr">
        <is>
          <t>2020-05-31 19:34:38+00:00</t>
        </is>
      </c>
      <c r="D20485" t="inlineStr">
        <is>
          <t>verchange</t>
        </is>
      </c>
      <c r="E20485" t="inlineStr">
        <is>
          <t>certifi</t>
        </is>
      </c>
      <c r="F20485">
        <f>=2020.4.5.1</f>
        <v/>
      </c>
      <c r="G20485" t="inlineStr">
        <is>
          <t>certifi</t>
        </is>
      </c>
      <c r="H20485">
        <f>=2018.4.16</f>
        <v/>
      </c>
    </row>
    <row r="20486">
      <c r="A20486" t="inlineStr">
        <is>
          <t>backup</t>
        </is>
      </c>
      <c r="B20486" t="inlineStr">
        <is>
          <t>2950b2b7db9cc435c0c19653a9d278e727510a6b</t>
        </is>
      </c>
      <c r="C20486" t="inlineStr">
        <is>
          <t>2020-05-31 19:34:38+00:00</t>
        </is>
      </c>
      <c r="D20486" t="inlineStr">
        <is>
          <t>verchange</t>
        </is>
      </c>
      <c r="E20486" t="inlineStr">
        <is>
          <t>docutils</t>
        </is>
      </c>
      <c r="F20486">
        <f>=0.15.2</f>
        <v/>
      </c>
      <c r="G20486" t="inlineStr">
        <is>
          <t>docutils</t>
        </is>
      </c>
      <c r="H20486">
        <f>=0.14</f>
        <v/>
      </c>
    </row>
    <row r="20487">
      <c r="A20487" t="inlineStr">
        <is>
          <t>backup</t>
        </is>
      </c>
      <c r="B20487" t="inlineStr">
        <is>
          <t>2950b2b7db9cc435c0c19653a9d278e727510a6b</t>
        </is>
      </c>
      <c r="C20487" t="inlineStr">
        <is>
          <t>2020-05-31 19:34:38+00:00</t>
        </is>
      </c>
      <c r="D20487" t="inlineStr">
        <is>
          <t>verchange</t>
        </is>
      </c>
      <c r="E20487" t="inlineStr">
        <is>
          <t>bcrypt</t>
        </is>
      </c>
      <c r="F20487">
        <f>=3.1.7</f>
        <v/>
      </c>
      <c r="G20487" t="inlineStr">
        <is>
          <t>bcrypt</t>
        </is>
      </c>
      <c r="H20487">
        <f>=3.1.4</f>
        <v/>
      </c>
    </row>
    <row r="20488">
      <c r="A20488" t="inlineStr">
        <is>
          <t>backup</t>
        </is>
      </c>
      <c r="B20488" t="inlineStr">
        <is>
          <t>2950b2b7db9cc435c0c19653a9d278e727510a6b</t>
        </is>
      </c>
      <c r="C20488" t="inlineStr">
        <is>
          <t>2020-05-31 19:34:38+00:00</t>
        </is>
      </c>
      <c r="D20488" t="inlineStr">
        <is>
          <t>verchange</t>
        </is>
      </c>
      <c r="E20488" t="inlineStr">
        <is>
          <t>boto3</t>
        </is>
      </c>
      <c r="F20488">
        <f>=1.13.19</f>
        <v/>
      </c>
      <c r="G20488" t="inlineStr">
        <is>
          <t>boto3</t>
        </is>
      </c>
      <c r="H20488">
        <f>=1.7.75</f>
        <v/>
      </c>
    </row>
    <row r="20489">
      <c r="A20489" t="inlineStr">
        <is>
          <t>backup</t>
        </is>
      </c>
      <c r="B20489" t="inlineStr">
        <is>
          <t>2950b2b7db9cc435c0c19653a9d278e727510a6b</t>
        </is>
      </c>
      <c r="C20489" t="inlineStr">
        <is>
          <t>2020-05-31 19:34:38+00:00</t>
        </is>
      </c>
      <c r="D20489" t="inlineStr">
        <is>
          <t>verchange</t>
        </is>
      </c>
      <c r="E20489" t="inlineStr">
        <is>
          <t>botocore</t>
        </is>
      </c>
      <c r="F20489">
        <f>=1.16.19</f>
        <v/>
      </c>
      <c r="G20489" t="inlineStr">
        <is>
          <t>botocore</t>
        </is>
      </c>
      <c r="H20489">
        <f>=1.10.75</f>
        <v/>
      </c>
    </row>
    <row r="20490">
      <c r="A20490" t="inlineStr">
        <is>
          <t>backup</t>
        </is>
      </c>
      <c r="B20490" t="inlineStr">
        <is>
          <t>2950b2b7db9cc435c0c19653a9d278e727510a6b</t>
        </is>
      </c>
      <c r="C20490" t="inlineStr">
        <is>
          <t>2020-05-31 19:34:38+00:00</t>
        </is>
      </c>
      <c r="D20490" t="inlineStr">
        <is>
          <t>verchange</t>
        </is>
      </c>
      <c r="E20490" t="inlineStr">
        <is>
          <t>pymysql</t>
        </is>
      </c>
      <c r="F20490">
        <f>=0.9.3</f>
        <v/>
      </c>
      <c r="G20490" t="inlineStr">
        <is>
          <t>pymysql</t>
        </is>
      </c>
      <c r="H20490">
        <f>=0.9.2</f>
        <v/>
      </c>
    </row>
    <row r="20491">
      <c r="A20491" t="inlineStr">
        <is>
          <t>backup</t>
        </is>
      </c>
      <c r="B20491" t="inlineStr">
        <is>
          <t>2950b2b7db9cc435c0c19653a9d278e727510a6b</t>
        </is>
      </c>
      <c r="C20491" t="inlineStr">
        <is>
          <t>2020-05-31 19:34:38+00:00</t>
        </is>
      </c>
      <c r="D20491" t="inlineStr">
        <is>
          <t>verchange</t>
        </is>
      </c>
      <c r="E20491" t="inlineStr">
        <is>
          <t>paramiko</t>
        </is>
      </c>
      <c r="F20491">
        <f>=2.7.1</f>
        <v/>
      </c>
      <c r="G20491" t="inlineStr">
        <is>
          <t>paramiko</t>
        </is>
      </c>
      <c r="H20491">
        <f>=2.4.1</f>
        <v/>
      </c>
    </row>
    <row r="20492">
      <c r="A20492" t="inlineStr">
        <is>
          <t>backup</t>
        </is>
      </c>
      <c r="B20492" t="inlineStr">
        <is>
          <t>2950b2b7db9cc435c0c19653a9d278e727510a6b</t>
        </is>
      </c>
      <c r="C20492" t="inlineStr">
        <is>
          <t>2020-05-31 19:34:38+00:00</t>
        </is>
      </c>
      <c r="D20492" t="inlineStr">
        <is>
          <t>add</t>
        </is>
      </c>
      <c r="E20492" t="inlineStr">
        <is>
          <t>beautifulsoup4</t>
        </is>
      </c>
      <c r="F20492">
        <f>=4.9.1</f>
        <v/>
      </c>
      <c r="G20492" t="inlineStr"/>
      <c r="H20492" t="inlineStr"/>
    </row>
    <row r="20493">
      <c r="A20493" t="inlineStr">
        <is>
          <t>backup</t>
        </is>
      </c>
      <c r="B20493" t="inlineStr">
        <is>
          <t>2950b2b7db9cc435c0c19653a9d278e727510a6b</t>
        </is>
      </c>
      <c r="C20493" t="inlineStr">
        <is>
          <t>2020-05-31 19:34:38+00:00</t>
        </is>
      </c>
      <c r="D20493" t="inlineStr">
        <is>
          <t>add</t>
        </is>
      </c>
      <c r="E20493" t="inlineStr">
        <is>
          <t>cachetools</t>
        </is>
      </c>
      <c r="F20493">
        <f>=4.1.0</f>
        <v/>
      </c>
      <c r="G20493" t="inlineStr"/>
      <c r="H20493" t="inlineStr"/>
    </row>
    <row r="20494">
      <c r="A20494" t="inlineStr">
        <is>
          <t>backup</t>
        </is>
      </c>
      <c r="B20494" t="inlineStr">
        <is>
          <t>2950b2b7db9cc435c0c19653a9d278e727510a6b</t>
        </is>
      </c>
      <c r="C20494" t="inlineStr">
        <is>
          <t>2020-05-31 19:34:38+00:00</t>
        </is>
      </c>
      <c r="D20494" t="inlineStr">
        <is>
          <t>add</t>
        </is>
      </c>
      <c r="E20494" t="inlineStr">
        <is>
          <t>google-api-core</t>
        </is>
      </c>
      <c r="F20494">
        <f>=1.17.0</f>
        <v/>
      </c>
      <c r="G20494" t="inlineStr"/>
      <c r="H20494" t="inlineStr"/>
    </row>
    <row r="20495">
      <c r="A20495" t="inlineStr">
        <is>
          <t>backup</t>
        </is>
      </c>
      <c r="B20495" t="inlineStr">
        <is>
          <t>2950b2b7db9cc435c0c19653a9d278e727510a6b</t>
        </is>
      </c>
      <c r="C20495" t="inlineStr">
        <is>
          <t>2020-05-31 19:34:38+00:00</t>
        </is>
      </c>
      <c r="D20495" t="inlineStr">
        <is>
          <t>add</t>
        </is>
      </c>
      <c r="E20495" t="inlineStr">
        <is>
          <t>google-auth</t>
        </is>
      </c>
      <c r="F20495">
        <f>=1.16.0</f>
        <v/>
      </c>
      <c r="G20495" t="inlineStr"/>
      <c r="H20495" t="inlineStr"/>
    </row>
    <row r="20496">
      <c r="A20496" t="inlineStr">
        <is>
          <t>backup</t>
        </is>
      </c>
      <c r="B20496" t="inlineStr">
        <is>
          <t>2950b2b7db9cc435c0c19653a9d278e727510a6b</t>
        </is>
      </c>
      <c r="C20496" t="inlineStr">
        <is>
          <t>2020-05-31 19:34:38+00:00</t>
        </is>
      </c>
      <c r="D20496" t="inlineStr">
        <is>
          <t>add</t>
        </is>
      </c>
      <c r="E20496" t="inlineStr">
        <is>
          <t>google-cloud-core</t>
        </is>
      </c>
      <c r="F20496">
        <f>=1.3.0</f>
        <v/>
      </c>
      <c r="G20496" t="inlineStr"/>
      <c r="H20496" t="inlineStr"/>
    </row>
    <row r="20497">
      <c r="A20497" t="inlineStr">
        <is>
          <t>backup</t>
        </is>
      </c>
      <c r="B20497" t="inlineStr">
        <is>
          <t>2950b2b7db9cc435c0c19653a9d278e727510a6b</t>
        </is>
      </c>
      <c r="C20497" t="inlineStr">
        <is>
          <t>2020-05-31 19:34:38+00:00</t>
        </is>
      </c>
      <c r="D20497" t="inlineStr">
        <is>
          <t>add</t>
        </is>
      </c>
      <c r="E20497" t="inlineStr">
        <is>
          <t>google-cloud-storage</t>
        </is>
      </c>
      <c r="F20497">
        <f>=1.15.2</f>
        <v/>
      </c>
      <c r="G20497" t="inlineStr"/>
      <c r="H20497" t="inlineStr"/>
    </row>
    <row r="20498">
      <c r="A20498" t="inlineStr">
        <is>
          <t>backup</t>
        </is>
      </c>
      <c r="B20498" t="inlineStr">
        <is>
          <t>2950b2b7db9cc435c0c19653a9d278e727510a6b</t>
        </is>
      </c>
      <c r="C20498" t="inlineStr">
        <is>
          <t>2020-05-31 19:34:38+00:00</t>
        </is>
      </c>
      <c r="D20498" t="inlineStr">
        <is>
          <t>add</t>
        </is>
      </c>
      <c r="E20498" t="inlineStr">
        <is>
          <t>google-resumable-media</t>
        </is>
      </c>
      <c r="F20498">
        <f>=0.4.1</f>
        <v/>
      </c>
      <c r="G20498" t="inlineStr"/>
      <c r="H20498" t="inlineStr"/>
    </row>
    <row r="20499">
      <c r="A20499" t="inlineStr">
        <is>
          <t>backup</t>
        </is>
      </c>
      <c r="B20499" t="inlineStr">
        <is>
          <t>2950b2b7db9cc435c0c19653a9d278e727510a6b</t>
        </is>
      </c>
      <c r="C20499" t="inlineStr">
        <is>
          <t>2020-05-31 19:34:38+00:00</t>
        </is>
      </c>
      <c r="D20499" t="inlineStr">
        <is>
          <t>add</t>
        </is>
      </c>
      <c r="E20499" t="inlineStr">
        <is>
          <t>google</t>
        </is>
      </c>
      <c r="F20499">
        <f>=2.0.3</f>
        <v/>
      </c>
      <c r="G20499" t="inlineStr"/>
      <c r="H20499" t="inlineStr"/>
    </row>
    <row r="20500">
      <c r="A20500" t="inlineStr">
        <is>
          <t>backup</t>
        </is>
      </c>
      <c r="B20500" t="inlineStr">
        <is>
          <t>2950b2b7db9cc435c0c19653a9d278e727510a6b</t>
        </is>
      </c>
      <c r="C20500" t="inlineStr">
        <is>
          <t>2020-05-31 19:34:38+00:00</t>
        </is>
      </c>
      <c r="D20500" t="inlineStr">
        <is>
          <t>add</t>
        </is>
      </c>
      <c r="E20500" t="inlineStr">
        <is>
          <t>googleapis-common-protos</t>
        </is>
      </c>
      <c r="F20500">
        <f>=1.51.0</f>
        <v/>
      </c>
      <c r="G20500" t="inlineStr"/>
      <c r="H20500" t="inlineStr"/>
    </row>
    <row r="20501">
      <c r="A20501" t="inlineStr">
        <is>
          <t>backup</t>
        </is>
      </c>
      <c r="B20501" t="inlineStr">
        <is>
          <t>2950b2b7db9cc435c0c19653a9d278e727510a6b</t>
        </is>
      </c>
      <c r="C20501" t="inlineStr">
        <is>
          <t>2020-05-31 19:34:38+00:00</t>
        </is>
      </c>
      <c r="D20501" t="inlineStr">
        <is>
          <t>add</t>
        </is>
      </c>
      <c r="E20501" t="inlineStr">
        <is>
          <t>protobuf</t>
        </is>
      </c>
      <c r="F20501">
        <f>=3.12.2</f>
        <v/>
      </c>
      <c r="G20501" t="inlineStr"/>
      <c r="H20501" t="inlineStr"/>
    </row>
    <row r="20502">
      <c r="A20502" t="inlineStr">
        <is>
          <t>backup</t>
        </is>
      </c>
      <c r="B20502" t="inlineStr">
        <is>
          <t>2950b2b7db9cc435c0c19653a9d278e727510a6b</t>
        </is>
      </c>
      <c r="C20502" t="inlineStr">
        <is>
          <t>2020-05-31 19:34:38+00:00</t>
        </is>
      </c>
      <c r="D20502" t="inlineStr">
        <is>
          <t>add</t>
        </is>
      </c>
      <c r="E20502" t="inlineStr">
        <is>
          <t>pyasn1-modules</t>
        </is>
      </c>
      <c r="F20502">
        <f>=0.2.8</f>
        <v/>
      </c>
      <c r="G20502" t="inlineStr"/>
      <c r="H20502" t="inlineStr"/>
    </row>
    <row r="20503">
      <c r="A20503" t="inlineStr">
        <is>
          <t>backup</t>
        </is>
      </c>
      <c r="B20503" t="inlineStr">
        <is>
          <t>2950b2b7db9cc435c0c19653a9d278e727510a6b</t>
        </is>
      </c>
      <c r="C20503" t="inlineStr">
        <is>
          <t>2020-05-31 19:34:38+00:00</t>
        </is>
      </c>
      <c r="D20503" t="inlineStr">
        <is>
          <t>add</t>
        </is>
      </c>
      <c r="E20503" t="inlineStr">
        <is>
          <t>pytz</t>
        </is>
      </c>
      <c r="F20503">
        <f>=2020.1</f>
        <v/>
      </c>
      <c r="G20503" t="inlineStr"/>
      <c r="H20503" t="inlineStr"/>
    </row>
    <row r="20504">
      <c r="A20504" t="inlineStr">
        <is>
          <t>backup</t>
        </is>
      </c>
      <c r="B20504" t="inlineStr">
        <is>
          <t>2950b2b7db9cc435c0c19653a9d278e727510a6b</t>
        </is>
      </c>
      <c r="C20504" t="inlineStr">
        <is>
          <t>2020-05-31 19:34:38+00:00</t>
        </is>
      </c>
      <c r="D20504" t="inlineStr">
        <is>
          <t>add</t>
        </is>
      </c>
      <c r="E20504" t="inlineStr">
        <is>
          <t>rsa</t>
        </is>
      </c>
      <c r="F20504">
        <f>=4.0</f>
        <v/>
      </c>
      <c r="G20504" t="inlineStr"/>
      <c r="H20504" t="inlineStr"/>
    </row>
    <row r="20505">
      <c r="A20505" t="inlineStr">
        <is>
          <t>backup</t>
        </is>
      </c>
      <c r="B20505" t="inlineStr">
        <is>
          <t>2950b2b7db9cc435c0c19653a9d278e727510a6b</t>
        </is>
      </c>
      <c r="C20505" t="inlineStr">
        <is>
          <t>2020-05-31 19:34:38+00:00</t>
        </is>
      </c>
      <c r="D20505" t="inlineStr">
        <is>
          <t>add</t>
        </is>
      </c>
      <c r="E20505" t="inlineStr">
        <is>
          <t>soupsieve</t>
        </is>
      </c>
      <c r="F20505">
        <f>=2.0.1</f>
        <v/>
      </c>
      <c r="G20505" t="inlineStr"/>
      <c r="H20505" t="inlineStr"/>
    </row>
    <row r="20506">
      <c r="A20506" t="inlineStr">
        <is>
          <t>backup</t>
        </is>
      </c>
      <c r="B20506" t="inlineStr">
        <is>
          <t>2950b2b7db9cc435c0c19653a9d278e727510a6b</t>
        </is>
      </c>
      <c r="C20506" t="inlineStr">
        <is>
          <t>2020-05-31 19:34:38+00:00</t>
        </is>
      </c>
      <c r="D20506" t="inlineStr">
        <is>
          <t>rem</t>
        </is>
      </c>
      <c r="E20506" t="inlineStr"/>
      <c r="F20506" t="inlineStr"/>
      <c r="G20506" t="inlineStr">
        <is>
          <t>asn1crypto</t>
        </is>
      </c>
      <c r="H20506">
        <f>=0.24.0</f>
        <v/>
      </c>
    </row>
    <row r="20507">
      <c r="A20507" t="inlineStr">
        <is>
          <t>backup</t>
        </is>
      </c>
      <c r="B20507" t="inlineStr">
        <is>
          <t>2950b2b7db9cc435c0c19653a9d278e727510a6b</t>
        </is>
      </c>
      <c r="C20507" t="inlineStr">
        <is>
          <t>2020-05-31 19:34:38+00:00</t>
        </is>
      </c>
      <c r="D20507" t="inlineStr">
        <is>
          <t>rem</t>
        </is>
      </c>
      <c r="E20507" t="inlineStr"/>
      <c r="F20507" t="inlineStr"/>
      <c r="G20507" t="inlineStr">
        <is>
          <t>enum34</t>
        </is>
      </c>
      <c r="H20507">
        <f>=1.1.6</f>
        <v/>
      </c>
    </row>
    <row r="20508">
      <c r="A20508" t="inlineStr">
        <is>
          <t>backup</t>
        </is>
      </c>
      <c r="B20508" t="inlineStr">
        <is>
          <t>2950b2b7db9cc435c0c19653a9d278e727510a6b</t>
        </is>
      </c>
      <c r="C20508" t="inlineStr">
        <is>
          <t>2020-05-31 19:34:38+00:00</t>
        </is>
      </c>
      <c r="D20508" t="inlineStr">
        <is>
          <t>rem</t>
        </is>
      </c>
      <c r="E20508" t="inlineStr"/>
      <c r="F20508" t="inlineStr"/>
      <c r="G20508" t="inlineStr">
        <is>
          <t>futures</t>
        </is>
      </c>
      <c r="H20508">
        <f>=3.2.0</f>
        <v/>
      </c>
    </row>
    <row r="20509">
      <c r="A20509" t="inlineStr">
        <is>
          <t>backup</t>
        </is>
      </c>
      <c r="B20509" t="inlineStr">
        <is>
          <t>2950b2b7db9cc435c0c19653a9d278e727510a6b</t>
        </is>
      </c>
      <c r="C20509" t="inlineStr">
        <is>
          <t>2020-05-31 19:34:38+00:00</t>
        </is>
      </c>
      <c r="D20509" t="inlineStr">
        <is>
          <t>rem</t>
        </is>
      </c>
      <c r="E20509" t="inlineStr"/>
      <c r="F20509" t="inlineStr"/>
      <c r="G20509" t="inlineStr">
        <is>
          <t>ipaddress</t>
        </is>
      </c>
      <c r="H20509">
        <f>=1.0.22</f>
        <v/>
      </c>
    </row>
    <row r="20510">
      <c r="A20510" t="inlineStr">
        <is>
          <t>backup</t>
        </is>
      </c>
      <c r="B20510" t="inlineStr">
        <is>
          <t>2950b2b7db9cc435c0c19653a9d278e727510a6b</t>
        </is>
      </c>
      <c r="C20510" t="inlineStr">
        <is>
          <t>2020-05-31 19:34:38+00:00</t>
        </is>
      </c>
      <c r="D20510" t="inlineStr">
        <is>
          <t>rem</t>
        </is>
      </c>
      <c r="E20510" t="inlineStr"/>
      <c r="F20510" t="inlineStr"/>
      <c r="G20510" t="inlineStr">
        <is>
          <t>simplejson</t>
        </is>
      </c>
      <c r="H20510">
        <f>=3.16.0</f>
        <v/>
      </c>
    </row>
    <row r="20511">
      <c r="A20511" t="inlineStr">
        <is>
          <t>smbmap</t>
        </is>
      </c>
      <c r="B20511" t="inlineStr">
        <is>
          <t>9fff5c4599c22ce6ea330cd4654aa970f487deb3</t>
        </is>
      </c>
      <c r="C20511" t="inlineStr">
        <is>
          <t>2019-10-07 13:26:40+00:00</t>
        </is>
      </c>
      <c r="D20511" t="inlineStr">
        <is>
          <t>add</t>
        </is>
      </c>
      <c r="E20511" t="inlineStr">
        <is>
          <t>pyasn1</t>
        </is>
      </c>
      <c r="F20511" t="inlineStr"/>
      <c r="G20511" t="inlineStr"/>
      <c r="H20511" t="inlineStr"/>
    </row>
    <row r="20512">
      <c r="A20512" t="inlineStr">
        <is>
          <t>smbmap</t>
        </is>
      </c>
      <c r="B20512" t="inlineStr">
        <is>
          <t>9fff5c4599c22ce6ea330cd4654aa970f487deb3</t>
        </is>
      </c>
      <c r="C20512" t="inlineStr">
        <is>
          <t>2019-10-07 13:26:40+00:00</t>
        </is>
      </c>
      <c r="D20512" t="inlineStr">
        <is>
          <t>add</t>
        </is>
      </c>
      <c r="E20512" t="inlineStr">
        <is>
          <t>pycrypto</t>
        </is>
      </c>
      <c r="F20512" t="inlineStr"/>
      <c r="G20512" t="inlineStr"/>
      <c r="H20512" t="inlineStr"/>
    </row>
    <row r="20513">
      <c r="A20513" t="inlineStr">
        <is>
          <t>hub-rest-api-python</t>
        </is>
      </c>
      <c r="B20513" t="inlineStr">
        <is>
          <t>c3e70a89e331d7684afdb79aba90cd676c8d192d</t>
        </is>
      </c>
      <c r="C20513" t="inlineStr">
        <is>
          <t>2020-08-19 14:17:46+00:00</t>
        </is>
      </c>
      <c r="D20513" t="inlineStr">
        <is>
          <t>add</t>
        </is>
      </c>
      <c r="E20513" t="inlineStr">
        <is>
          <t>pytest-datadir</t>
        </is>
      </c>
      <c r="F20513" t="inlineStr"/>
      <c r="G20513" t="inlineStr"/>
      <c r="H20513" t="inlineStr"/>
    </row>
    <row r="20514">
      <c r="A20514" t="inlineStr">
        <is>
          <t>hub-rest-api-python</t>
        </is>
      </c>
      <c r="B20514" t="inlineStr">
        <is>
          <t>c3e70a89e331d7684afdb79aba90cd676c8d192d</t>
        </is>
      </c>
      <c r="C20514" t="inlineStr">
        <is>
          <t>2020-08-19 14:17:46+00:00</t>
        </is>
      </c>
      <c r="D20514" t="inlineStr">
        <is>
          <t>add</t>
        </is>
      </c>
      <c r="E20514" t="inlineStr">
        <is>
          <t>pandas</t>
        </is>
      </c>
      <c r="F20514" t="inlineStr"/>
      <c r="G20514" t="inlineStr"/>
      <c r="H20514" t="inlineStr"/>
    </row>
    <row r="20515">
      <c r="A20515" t="inlineStr">
        <is>
          <t>hub-rest-api-python</t>
        </is>
      </c>
      <c r="B20515" t="inlineStr">
        <is>
          <t>c3e70a89e331d7684afdb79aba90cd676c8d192d</t>
        </is>
      </c>
      <c r="C20515" t="inlineStr">
        <is>
          <t>2020-08-19 14:17:46+00:00</t>
        </is>
      </c>
      <c r="D20515" t="inlineStr">
        <is>
          <t>add</t>
        </is>
      </c>
      <c r="E20515" t="inlineStr">
        <is>
          <t>arrow</t>
        </is>
      </c>
      <c r="F20515" t="inlineStr"/>
      <c r="G20515" t="inlineStr"/>
      <c r="H20515" t="inlineStr"/>
    </row>
    <row r="20516">
      <c r="A20516" t="inlineStr">
        <is>
          <t>djangocms-page-meta</t>
        </is>
      </c>
      <c r="B20516" t="inlineStr">
        <is>
          <t>4c530eb92cbf2c487244b94befe718168fcab388</t>
        </is>
      </c>
      <c r="C20516" t="inlineStr">
        <is>
          <t>2014-02-14 22:03:51+00:00</t>
        </is>
      </c>
      <c r="D20516" t="inlineStr">
        <is>
          <t>rem</t>
        </is>
      </c>
      <c r="E20516" t="inlineStr"/>
      <c r="F20516" t="inlineStr"/>
      <c r="G20516" t="inlineStr">
        <is>
          <t>django-meta</t>
        </is>
      </c>
      <c r="H20516" t="inlineStr"/>
    </row>
    <row r="20517">
      <c r="A20517" t="inlineStr">
        <is>
          <t>djangocms-page-meta</t>
        </is>
      </c>
      <c r="B20517" t="inlineStr">
        <is>
          <t>4c530eb92cbf2c487244b94befe718168fcab388</t>
        </is>
      </c>
      <c r="C20517" t="inlineStr">
        <is>
          <t>2014-02-14 22:03:51+00:00</t>
        </is>
      </c>
      <c r="D20517" t="inlineStr">
        <is>
          <t>rem</t>
        </is>
      </c>
      <c r="E20517" t="inlineStr"/>
      <c r="F20517" t="inlineStr"/>
      <c r="G20517" t="inlineStr">
        <is>
          <t>django-filer</t>
        </is>
      </c>
      <c r="H20517" t="inlineStr"/>
    </row>
    <row r="20518">
      <c r="A20518" t="inlineStr">
        <is>
          <t>djangocms-page-meta</t>
        </is>
      </c>
      <c r="B20518" t="inlineStr">
        <is>
          <t>5425c2de4c1ae6e379ff76bc7585de22988280b9</t>
        </is>
      </c>
      <c r="C20518" t="inlineStr">
        <is>
          <t>2014-04-19 18:48:46+00:00</t>
        </is>
      </c>
      <c r="D20518" t="inlineStr">
        <is>
          <t>verchange</t>
        </is>
      </c>
      <c r="E20518" t="inlineStr"/>
      <c r="F20518" t="inlineStr"/>
      <c r="G20518" t="inlineStr"/>
      <c r="H20518" t="inlineStr"/>
    </row>
    <row r="20519">
      <c r="A20519" t="inlineStr">
        <is>
          <t>djangocms-page-meta</t>
        </is>
      </c>
      <c r="B20519" t="inlineStr">
        <is>
          <t>5425c2de4c1ae6e379ff76bc7585de22988280b9</t>
        </is>
      </c>
      <c r="C20519" t="inlineStr">
        <is>
          <t>2014-04-19 18:48:46+00:00</t>
        </is>
      </c>
      <c r="D20519" t="inlineStr">
        <is>
          <t>add</t>
        </is>
      </c>
      <c r="E20519" t="inlineStr">
        <is>
          <t>wheel</t>
        </is>
      </c>
      <c r="F20519" t="inlineStr"/>
      <c r="G20519" t="inlineStr"/>
      <c r="H20519" t="inlineStr"/>
    </row>
    <row r="20520">
      <c r="A20520" t="inlineStr">
        <is>
          <t>djangocms-page-meta</t>
        </is>
      </c>
      <c r="B20520" t="inlineStr">
        <is>
          <t>4e954602f370d963b5ef1c814e2187442b96d9ed</t>
        </is>
      </c>
      <c r="C20520" t="inlineStr">
        <is>
          <t>2016-12-04 09:26:00+00:00</t>
        </is>
      </c>
      <c r="D20520" t="inlineStr">
        <is>
          <t>rem</t>
        </is>
      </c>
      <c r="E20520" t="inlineStr"/>
      <c r="F20520" t="inlineStr"/>
      <c r="G20520" t="inlineStr">
        <is>
          <t>wheel</t>
        </is>
      </c>
      <c r="H20520" t="inlineStr"/>
    </row>
    <row r="20521">
      <c r="A20521" t="inlineStr">
        <is>
          <t>notebook-molecular-visualization</t>
        </is>
      </c>
      <c r="B20521" t="inlineStr">
        <is>
          <t>d1e2f18687abb5b78a3fa47d2efce4ef75edba54</t>
        </is>
      </c>
      <c r="C20521" t="inlineStr">
        <is>
          <t>2016-07-14 21:42:07+00:00</t>
        </is>
      </c>
      <c r="D20521" t="inlineStr">
        <is>
          <t>add</t>
        </is>
      </c>
      <c r="E20521" t="inlineStr">
        <is>
          <t>IPython</t>
        </is>
      </c>
      <c r="F20521" t="inlineStr">
        <is>
          <t>&gt;=4.2</t>
        </is>
      </c>
      <c r="G20521" t="inlineStr"/>
      <c r="H20521" t="inlineStr"/>
    </row>
    <row r="20522">
      <c r="A20522" t="inlineStr">
        <is>
          <t>notebook-molecular-visualization</t>
        </is>
      </c>
      <c r="B20522" t="inlineStr">
        <is>
          <t>d1e2f18687abb5b78a3fa47d2efce4ef75edba54</t>
        </is>
      </c>
      <c r="C20522" t="inlineStr">
        <is>
          <t>2016-07-14 21:42:07+00:00</t>
        </is>
      </c>
      <c r="D20522" t="inlineStr">
        <is>
          <t>add</t>
        </is>
      </c>
      <c r="E20522" t="inlineStr">
        <is>
          <t>uuid</t>
        </is>
      </c>
      <c r="F20522" t="inlineStr"/>
      <c r="G20522" t="inlineStr"/>
      <c r="H20522" t="inlineStr"/>
    </row>
    <row r="20523">
      <c r="A20523" t="inlineStr">
        <is>
          <t>notebook-molecular-visualization</t>
        </is>
      </c>
      <c r="B20523" t="inlineStr">
        <is>
          <t>2dd61fedcf363d7362b727669b86c5f1c07656fd</t>
        </is>
      </c>
      <c r="C20523" t="inlineStr">
        <is>
          <t>2017-08-24 17:29:11+00:00</t>
        </is>
      </c>
      <c r="D20523" t="inlineStr">
        <is>
          <t>verchange</t>
        </is>
      </c>
      <c r="E20523" t="inlineStr">
        <is>
          <t>ipywidgets</t>
        </is>
      </c>
      <c r="F20523" t="inlineStr">
        <is>
          <t>&gt;=6.0</t>
        </is>
      </c>
      <c r="G20523" t="inlineStr">
        <is>
          <t>ipywidgets</t>
        </is>
      </c>
      <c r="H20523" t="inlineStr">
        <is>
          <t>&gt;=5.1</t>
        </is>
      </c>
    </row>
    <row r="20524">
      <c r="A20524" t="inlineStr">
        <is>
          <t>notebook-molecular-visualization</t>
        </is>
      </c>
      <c r="B20524" t="inlineStr">
        <is>
          <t>2dd61fedcf363d7362b727669b86c5f1c07656fd</t>
        </is>
      </c>
      <c r="C20524" t="inlineStr">
        <is>
          <t>2017-08-24 17:29:11+00:00</t>
        </is>
      </c>
      <c r="D20524" t="inlineStr">
        <is>
          <t>verchange</t>
        </is>
      </c>
      <c r="E20524" t="inlineStr">
        <is>
          <t>ipython</t>
        </is>
      </c>
      <c r="F20524" t="inlineStr">
        <is>
          <t>&gt;=5.0</t>
        </is>
      </c>
      <c r="G20524" t="inlineStr">
        <is>
          <t>ipython</t>
        </is>
      </c>
      <c r="H20524" t="inlineStr">
        <is>
          <t>&gt;=4.2</t>
        </is>
      </c>
    </row>
    <row r="20525">
      <c r="A20525" t="inlineStr">
        <is>
          <t>notebook-molecular-visualization</t>
        </is>
      </c>
      <c r="B20525" t="inlineStr">
        <is>
          <t>2dd61fedcf363d7362b727669b86c5f1c07656fd</t>
        </is>
      </c>
      <c r="C20525" t="inlineStr">
        <is>
          <t>2017-08-24 17:29:11+00:00</t>
        </is>
      </c>
      <c r="D20525" t="inlineStr">
        <is>
          <t>add</t>
        </is>
      </c>
      <c r="E20525" t="inlineStr">
        <is>
          <t>future</t>
        </is>
      </c>
      <c r="F20525" t="inlineStr"/>
      <c r="G20525" t="inlineStr"/>
      <c r="H20525" t="inlineStr"/>
    </row>
    <row r="20526">
      <c r="A20526" t="inlineStr">
        <is>
          <t>notebook-molecular-visualization</t>
        </is>
      </c>
      <c r="B20526" t="inlineStr">
        <is>
          <t>2dd61fedcf363d7362b727669b86c5f1c07656fd</t>
        </is>
      </c>
      <c r="C20526" t="inlineStr">
        <is>
          <t>2017-08-24 17:29:11+00:00</t>
        </is>
      </c>
      <c r="D20526" t="inlineStr">
        <is>
          <t>add</t>
        </is>
      </c>
      <c r="E20526" t="inlineStr">
        <is>
          <t>moldesign</t>
        </is>
      </c>
      <c r="F20526" t="inlineStr">
        <is>
          <t>&gt;=0.8rc1</t>
        </is>
      </c>
      <c r="G20526" t="inlineStr"/>
      <c r="H20526" t="inlineStr"/>
    </row>
    <row r="20527">
      <c r="A20527" t="inlineStr">
        <is>
          <t>notebook-molecular-visualization</t>
        </is>
      </c>
      <c r="B20527" t="inlineStr">
        <is>
          <t>2dd61fedcf363d7362b727669b86c5f1c07656fd</t>
        </is>
      </c>
      <c r="C20527" t="inlineStr">
        <is>
          <t>2017-08-24 17:29:11+00:00</t>
        </is>
      </c>
      <c r="D20527" t="inlineStr">
        <is>
          <t>add</t>
        </is>
      </c>
      <c r="E20527" t="inlineStr">
        <is>
          <t>matplotlib</t>
        </is>
      </c>
      <c r="F20527" t="inlineStr">
        <is>
          <t>&gt;=2.0</t>
        </is>
      </c>
      <c r="G20527" t="inlineStr"/>
      <c r="H20527" t="inlineStr"/>
    </row>
    <row r="20528">
      <c r="A20528" t="inlineStr">
        <is>
          <t>notebook-molecular-visualization</t>
        </is>
      </c>
      <c r="B20528" t="inlineStr">
        <is>
          <t>2dd61fedcf363d7362b727669b86c5f1c07656fd</t>
        </is>
      </c>
      <c r="C20528" t="inlineStr">
        <is>
          <t>2017-08-24 17:29:11+00:00</t>
        </is>
      </c>
      <c r="D20528" t="inlineStr">
        <is>
          <t>rem</t>
        </is>
      </c>
      <c r="E20528" t="inlineStr"/>
      <c r="F20528" t="inlineStr"/>
      <c r="G20528" t="inlineStr">
        <is>
          <t>IPython</t>
        </is>
      </c>
      <c r="H20528" t="inlineStr">
        <is>
          <t>&gt;=4.2</t>
        </is>
      </c>
    </row>
    <row r="20529">
      <c r="A20529" t="inlineStr">
        <is>
          <t>notebook-molecular-visualization</t>
        </is>
      </c>
      <c r="B20529" t="inlineStr">
        <is>
          <t>2dd61fedcf363d7362b727669b86c5f1c07656fd</t>
        </is>
      </c>
      <c r="C20529" t="inlineStr">
        <is>
          <t>2017-08-24 17:29:11+00:00</t>
        </is>
      </c>
      <c r="D20529" t="inlineStr">
        <is>
          <t>rem</t>
        </is>
      </c>
      <c r="E20529" t="inlineStr"/>
      <c r="F20529" t="inlineStr"/>
      <c r="G20529" t="inlineStr">
        <is>
          <t>traitlets</t>
        </is>
      </c>
      <c r="H20529" t="inlineStr"/>
    </row>
    <row r="20530">
      <c r="A20530" t="inlineStr">
        <is>
          <t>notebook-molecular-visualization</t>
        </is>
      </c>
      <c r="B20530" t="inlineStr">
        <is>
          <t>2dd61fedcf363d7362b727669b86c5f1c07656fd</t>
        </is>
      </c>
      <c r="C20530" t="inlineStr">
        <is>
          <t>2017-08-24 17:29:11+00:00</t>
        </is>
      </c>
      <c r="D20530" t="inlineStr">
        <is>
          <t>rem</t>
        </is>
      </c>
      <c r="E20530" t="inlineStr"/>
      <c r="F20530" t="inlineStr"/>
      <c r="G20530" t="inlineStr">
        <is>
          <t>uuid</t>
        </is>
      </c>
      <c r="H20530" t="inlineStr"/>
    </row>
    <row r="20531">
      <c r="A20531" t="inlineStr">
        <is>
          <t>ansible-lxc-rpc</t>
        </is>
      </c>
      <c r="B20531" t="inlineStr">
        <is>
          <t>8799c43bbaaffcc1e382637caacc31c6db181510</t>
        </is>
      </c>
      <c r="C20531" t="inlineStr">
        <is>
          <t>2014-10-17 18:15:04+00:00</t>
        </is>
      </c>
      <c r="D20531" t="inlineStr">
        <is>
          <t>rem</t>
        </is>
      </c>
      <c r="E20531" t="inlineStr"/>
      <c r="F20531" t="inlineStr"/>
      <c r="G20531" t="inlineStr">
        <is>
          <t>ansible</t>
        </is>
      </c>
      <c r="H20531">
        <f>=1.6.6</f>
        <v/>
      </c>
    </row>
    <row r="20532">
      <c r="A20532" t="inlineStr">
        <is>
          <t>ansible-lxc-rpc</t>
        </is>
      </c>
      <c r="B20532" t="inlineStr">
        <is>
          <t>3d6fff0391ce00163ebf0daf870d3925f045622c</t>
        </is>
      </c>
      <c r="C20532" t="inlineStr">
        <is>
          <t>2014-11-18 10:51:09+00:00</t>
        </is>
      </c>
      <c r="D20532" t="inlineStr">
        <is>
          <t>verchange</t>
        </is>
      </c>
      <c r="E20532" t="inlineStr"/>
      <c r="F20532" t="inlineStr"/>
      <c r="G20532" t="inlineStr"/>
      <c r="H20532" t="inlineStr"/>
    </row>
    <row r="20533">
      <c r="A20533" t="inlineStr">
        <is>
          <t>lemoncheesecake</t>
        </is>
      </c>
      <c r="B20533" t="inlineStr">
        <is>
          <t>5ea3715aa8847e7913c5faf584e3b4974a97e472</t>
        </is>
      </c>
      <c r="C20533" t="inlineStr">
        <is>
          <t>2019-08-18 13:50:04+00:00</t>
        </is>
      </c>
      <c r="D20533" t="inlineStr">
        <is>
          <t>add</t>
        </is>
      </c>
      <c r="E20533" t="inlineStr">
        <is>
          <t>colorama</t>
        </is>
      </c>
      <c r="F20533" t="inlineStr"/>
      <c r="G20533" t="inlineStr"/>
      <c r="H20533" t="inlineStr"/>
    </row>
    <row r="20534">
      <c r="A20534" t="inlineStr">
        <is>
          <t>lemoncheesecake</t>
        </is>
      </c>
      <c r="B20534" t="inlineStr">
        <is>
          <t>5ea3715aa8847e7913c5faf584e3b4974a97e472</t>
        </is>
      </c>
      <c r="C20534" t="inlineStr">
        <is>
          <t>2019-08-18 13:50:04+00:00</t>
        </is>
      </c>
      <c r="D20534" t="inlineStr">
        <is>
          <t>add</t>
        </is>
      </c>
      <c r="E20534" t="inlineStr">
        <is>
          <t>termcolor</t>
        </is>
      </c>
      <c r="F20534" t="inlineStr"/>
      <c r="G20534" t="inlineStr"/>
      <c r="H20534" t="inlineStr"/>
    </row>
    <row r="20535">
      <c r="A20535" t="inlineStr">
        <is>
          <t>lemoncheesecake</t>
        </is>
      </c>
      <c r="B20535" t="inlineStr">
        <is>
          <t>5ea3715aa8847e7913c5faf584e3b4974a97e472</t>
        </is>
      </c>
      <c r="C20535" t="inlineStr">
        <is>
          <t>2019-08-18 13:50:04+00:00</t>
        </is>
      </c>
      <c r="D20535" t="inlineStr">
        <is>
          <t>add</t>
        </is>
      </c>
      <c r="E20535" t="inlineStr">
        <is>
          <t>terminaltables</t>
        </is>
      </c>
      <c r="F20535" t="inlineStr"/>
      <c r="G20535" t="inlineStr"/>
      <c r="H20535" t="inlineStr"/>
    </row>
    <row r="20536">
      <c r="A20536" t="inlineStr">
        <is>
          <t>lemoncheesecake</t>
        </is>
      </c>
      <c r="B20536" t="inlineStr">
        <is>
          <t>5ea3715aa8847e7913c5faf584e3b4974a97e472</t>
        </is>
      </c>
      <c r="C20536" t="inlineStr">
        <is>
          <t>2019-08-18 13:50:04+00:00</t>
        </is>
      </c>
      <c r="D20536" t="inlineStr">
        <is>
          <t>add</t>
        </is>
      </c>
      <c r="E20536" t="inlineStr">
        <is>
          <t>six</t>
        </is>
      </c>
      <c r="F20536" t="inlineStr"/>
      <c r="G20536" t="inlineStr"/>
      <c r="H20536" t="inlineStr"/>
    </row>
    <row r="20537">
      <c r="A20537" t="inlineStr">
        <is>
          <t>lemoncheesecake</t>
        </is>
      </c>
      <c r="B20537" t="inlineStr">
        <is>
          <t>5ea3715aa8847e7913c5faf584e3b4974a97e472</t>
        </is>
      </c>
      <c r="C20537" t="inlineStr">
        <is>
          <t>2019-08-18 13:50:04+00:00</t>
        </is>
      </c>
      <c r="D20537" t="inlineStr">
        <is>
          <t>add</t>
        </is>
      </c>
      <c r="E20537" t="inlineStr">
        <is>
          <t>typing</t>
        </is>
      </c>
      <c r="F20537" t="inlineStr"/>
      <c r="G20537" t="inlineStr"/>
      <c r="H20537" t="inlineStr"/>
    </row>
    <row r="20538">
      <c r="A20538" t="inlineStr">
        <is>
          <t>M-LOOP</t>
        </is>
      </c>
      <c r="B20538" t="inlineStr">
        <is>
          <t>c4169f57df096283ddee8ce2dfd7665999e44a68</t>
        </is>
      </c>
      <c r="C20538" t="inlineStr">
        <is>
          <t>2020-06-26 02:57:52+00:00</t>
        </is>
      </c>
      <c r="D20538" t="inlineStr">
        <is>
          <t>rem</t>
        </is>
      </c>
      <c r="E20538" t="inlineStr"/>
      <c r="F20538" t="inlineStr"/>
      <c r="G20538" t="inlineStr">
        <is>
          <t>plotly</t>
        </is>
      </c>
      <c r="H20538" t="inlineStr">
        <is>
          <t>&gt;=2.0.8</t>
        </is>
      </c>
    </row>
    <row r="20539">
      <c r="A20539" t="inlineStr">
        <is>
          <t>M-LOOP</t>
        </is>
      </c>
      <c r="B20539" t="inlineStr">
        <is>
          <t>6e67f0104dbaf4fd551bb891c832ad6454382739</t>
        </is>
      </c>
      <c r="C20539" t="inlineStr">
        <is>
          <t>2021-01-13 22:41:12+00:00</t>
        </is>
      </c>
      <c r="D20539" t="inlineStr">
        <is>
          <t>verchange</t>
        </is>
      </c>
      <c r="E20539" t="inlineStr">
        <is>
          <t>tensorflow</t>
        </is>
      </c>
      <c r="F20539" t="inlineStr">
        <is>
          <t>&gt;=2.0.0</t>
        </is>
      </c>
      <c r="G20539" t="inlineStr">
        <is>
          <t>tensorflow</t>
        </is>
      </c>
      <c r="H20539" t="inlineStr">
        <is>
          <t>&gt;=1.1.0</t>
        </is>
      </c>
    </row>
    <row r="20540">
      <c r="A20540" t="inlineStr">
        <is>
          <t>sncli</t>
        </is>
      </c>
      <c r="B20540" t="inlineStr">
        <is>
          <t>fcc4d2bf844764a743d447e21867ce4dcb45aa25</t>
        </is>
      </c>
      <c r="C20540" t="inlineStr">
        <is>
          <t>2018-09-23 23:09:21+00:00</t>
        </is>
      </c>
      <c r="D20540" t="inlineStr">
        <is>
          <t>add</t>
        </is>
      </c>
      <c r="E20540" t="inlineStr">
        <is>
          <t>Simperium3</t>
        </is>
      </c>
      <c r="F20540" t="inlineStr"/>
      <c r="G20540" t="inlineStr"/>
      <c r="H20540" t="inlineStr"/>
    </row>
    <row r="20541">
      <c r="A20541" t="inlineStr">
        <is>
          <t>flask-pw</t>
        </is>
      </c>
      <c r="B20541" t="inlineStr">
        <is>
          <t>bacb5cafa543134b92c8121dfb62787f2d2ba6e6</t>
        </is>
      </c>
      <c r="C20541" t="inlineStr">
        <is>
          <t>2016-04-11 23:58:34+00:00</t>
        </is>
      </c>
      <c r="D20541" t="inlineStr">
        <is>
          <t>verchange</t>
        </is>
      </c>
      <c r="E20541" t="inlineStr">
        <is>
          <t>peewee_migrate</t>
        </is>
      </c>
      <c r="F20541" t="inlineStr">
        <is>
          <t>&gt;=0.4.3</t>
        </is>
      </c>
      <c r="G20541" t="inlineStr">
        <is>
          <t>peewee_migrate</t>
        </is>
      </c>
      <c r="H20541" t="inlineStr">
        <is>
          <t>&gt;=0.3.7</t>
        </is>
      </c>
    </row>
    <row r="20542">
      <c r="A20542" t="inlineStr">
        <is>
          <t>flask-pw</t>
        </is>
      </c>
      <c r="B20542" t="inlineStr">
        <is>
          <t>c8d1c18968a9f32d4758884f1422303e8ccfb972</t>
        </is>
      </c>
      <c r="C20542" t="inlineStr">
        <is>
          <t>2016-04-12 00:29:08+00:00</t>
        </is>
      </c>
      <c r="D20542" t="inlineStr">
        <is>
          <t>verchange</t>
        </is>
      </c>
      <c r="E20542" t="inlineStr">
        <is>
          <t>peewee_migrate</t>
        </is>
      </c>
      <c r="F20542" t="inlineStr">
        <is>
          <t>&gt;=0.4.4</t>
        </is>
      </c>
      <c r="G20542" t="inlineStr">
        <is>
          <t>peewee_migrate</t>
        </is>
      </c>
      <c r="H20542" t="inlineStr">
        <is>
          <t>&gt;=0.4.3</t>
        </is>
      </c>
    </row>
    <row r="20543">
      <c r="A20543" t="inlineStr">
        <is>
          <t>flask-pw</t>
        </is>
      </c>
      <c r="B20543" t="inlineStr">
        <is>
          <t>37383cd8013502bda6432b25aef57271dccab9d2</t>
        </is>
      </c>
      <c r="C20543" t="inlineStr">
        <is>
          <t>2016-06-29 16:08:57+00:00</t>
        </is>
      </c>
      <c r="D20543" t="inlineStr">
        <is>
          <t>verchange</t>
        </is>
      </c>
      <c r="E20543" t="inlineStr">
        <is>
          <t>Flask</t>
        </is>
      </c>
      <c r="F20543" t="inlineStr">
        <is>
          <t>&gt;=0.11.1</t>
        </is>
      </c>
      <c r="G20543" t="inlineStr">
        <is>
          <t>Flask</t>
        </is>
      </c>
      <c r="H20543" t="inlineStr">
        <is>
          <t>&gt;=0.10.1</t>
        </is>
      </c>
    </row>
    <row r="20544">
      <c r="A20544" t="inlineStr">
        <is>
          <t>flask-pw</t>
        </is>
      </c>
      <c r="B20544" t="inlineStr">
        <is>
          <t>028b1c6feba77a73183435a9fe7a5198bad0b059</t>
        </is>
      </c>
      <c r="C20544" t="inlineStr">
        <is>
          <t>2016-09-29 14:05:36+00:00</t>
        </is>
      </c>
      <c r="D20544" t="inlineStr">
        <is>
          <t>verchange</t>
        </is>
      </c>
      <c r="E20544" t="inlineStr">
        <is>
          <t>peewee_migrate</t>
        </is>
      </c>
      <c r="F20544" t="inlineStr">
        <is>
          <t>&gt;=0.6.2</t>
        </is>
      </c>
      <c r="G20544" t="inlineStr">
        <is>
          <t>peewee_migrate</t>
        </is>
      </c>
      <c r="H20544" t="inlineStr">
        <is>
          <t>&gt;=0.4.4</t>
        </is>
      </c>
    </row>
    <row r="20545">
      <c r="A20545" t="inlineStr">
        <is>
          <t>flask-pw</t>
        </is>
      </c>
      <c r="B20545" t="inlineStr">
        <is>
          <t>6e46d6e6c2ea4f9b973ab61c9832be6df06f7fd9</t>
        </is>
      </c>
      <c r="C20545" t="inlineStr">
        <is>
          <t>2017-02-21 11:38:01+00:00</t>
        </is>
      </c>
      <c r="D20545" t="inlineStr">
        <is>
          <t>verchange</t>
        </is>
      </c>
      <c r="E20545" t="inlineStr">
        <is>
          <t>peewee_migrate</t>
        </is>
      </c>
      <c r="F20545" t="inlineStr">
        <is>
          <t>&gt;=0.9.1</t>
        </is>
      </c>
      <c r="G20545" t="inlineStr">
        <is>
          <t>peewee_migrate</t>
        </is>
      </c>
      <c r="H20545" t="inlineStr">
        <is>
          <t>&gt;=0.6.2</t>
        </is>
      </c>
    </row>
    <row r="20546">
      <c r="A20546" t="inlineStr">
        <is>
          <t>flask-pw</t>
        </is>
      </c>
      <c r="B20546" t="inlineStr">
        <is>
          <t>fdbf3c82047ff3691fb59dad634c876d6eef30d7</t>
        </is>
      </c>
      <c r="C20546" t="inlineStr">
        <is>
          <t>2017-02-21 11:48:49+00:00</t>
        </is>
      </c>
      <c r="D20546" t="inlineStr">
        <is>
          <t>verchange</t>
        </is>
      </c>
      <c r="E20546" t="inlineStr">
        <is>
          <t>peewee_migrate</t>
        </is>
      </c>
      <c r="F20546" t="inlineStr">
        <is>
          <t>&gt;=0.9.2</t>
        </is>
      </c>
      <c r="G20546" t="inlineStr">
        <is>
          <t>peewee_migrate</t>
        </is>
      </c>
      <c r="H20546" t="inlineStr">
        <is>
          <t>&gt;=0.9.1</t>
        </is>
      </c>
    </row>
    <row r="20547">
      <c r="A20547" t="inlineStr">
        <is>
          <t>flask-pw</t>
        </is>
      </c>
      <c r="B20547" t="inlineStr">
        <is>
          <t>bf8f1a0ced7dfc26c773fcb7dd396f442b0868a1</t>
        </is>
      </c>
      <c r="C20547" t="inlineStr">
        <is>
          <t>2017-02-21 11:58:23+00:00</t>
        </is>
      </c>
      <c r="D20547" t="inlineStr">
        <is>
          <t>verchange</t>
        </is>
      </c>
      <c r="E20547" t="inlineStr">
        <is>
          <t>peewee_migrate</t>
        </is>
      </c>
      <c r="F20547" t="inlineStr">
        <is>
          <t>&gt;=0.9.3</t>
        </is>
      </c>
      <c r="G20547" t="inlineStr">
        <is>
          <t>peewee_migrate</t>
        </is>
      </c>
      <c r="H20547" t="inlineStr">
        <is>
          <t>&gt;=0.9.2</t>
        </is>
      </c>
    </row>
    <row r="20548">
      <c r="A20548" t="inlineStr">
        <is>
          <t>budou</t>
        </is>
      </c>
      <c r="B20548" t="inlineStr">
        <is>
          <t>b6e9d7c93ebd2c2203bd6b28c805a063f2a38766</t>
        </is>
      </c>
      <c r="C20548" t="inlineStr">
        <is>
          <t>2017-09-13 05:54:33+00:00</t>
        </is>
      </c>
      <c r="D20548" t="inlineStr">
        <is>
          <t>add</t>
        </is>
      </c>
      <c r="E20548" t="inlineStr">
        <is>
          <t>google-api-python-client</t>
        </is>
      </c>
      <c r="F20548" t="inlineStr"/>
      <c r="G20548" t="inlineStr"/>
      <c r="H20548" t="inlineStr"/>
    </row>
    <row r="20549">
      <c r="A20549" t="inlineStr">
        <is>
          <t>budou</t>
        </is>
      </c>
      <c r="B20549" t="inlineStr">
        <is>
          <t>b6e9d7c93ebd2c2203bd6b28c805a063f2a38766</t>
        </is>
      </c>
      <c r="C20549" t="inlineStr">
        <is>
          <t>2017-09-13 05:54:33+00:00</t>
        </is>
      </c>
      <c r="D20549" t="inlineStr">
        <is>
          <t>add</t>
        </is>
      </c>
      <c r="E20549" t="inlineStr">
        <is>
          <t>oauth2client</t>
        </is>
      </c>
      <c r="F20549" t="inlineStr"/>
      <c r="G20549" t="inlineStr"/>
      <c r="H20549" t="inlineStr"/>
    </row>
    <row r="20550">
      <c r="A20550" t="inlineStr">
        <is>
          <t>budou</t>
        </is>
      </c>
      <c r="B20550" t="inlineStr">
        <is>
          <t>b6e9d7c93ebd2c2203bd6b28c805a063f2a38766</t>
        </is>
      </c>
      <c r="C20550" t="inlineStr">
        <is>
          <t>2017-09-13 05:54:33+00:00</t>
        </is>
      </c>
      <c r="D20550" t="inlineStr">
        <is>
          <t>add</t>
        </is>
      </c>
      <c r="E20550" t="inlineStr">
        <is>
          <t>lxml</t>
        </is>
      </c>
      <c r="F20550" t="inlineStr">
        <is>
          <t>&gt;=3.6.1</t>
        </is>
      </c>
      <c r="G20550" t="inlineStr"/>
      <c r="H20550" t="inlineStr"/>
    </row>
    <row r="20551">
      <c r="A20551" t="inlineStr">
        <is>
          <t>budou</t>
        </is>
      </c>
      <c r="B20551" t="inlineStr">
        <is>
          <t>b6e9d7c93ebd2c2203bd6b28c805a063f2a38766</t>
        </is>
      </c>
      <c r="C20551" t="inlineStr">
        <is>
          <t>2017-09-13 05:54:33+00:00</t>
        </is>
      </c>
      <c r="D20551" t="inlineStr">
        <is>
          <t>add</t>
        </is>
      </c>
      <c r="E20551" t="inlineStr">
        <is>
          <t>urllib3</t>
        </is>
      </c>
      <c r="F20551" t="inlineStr"/>
      <c r="G20551" t="inlineStr"/>
      <c r="H20551" t="inlineStr"/>
    </row>
    <row r="20552">
      <c r="A20552" t="inlineStr">
        <is>
          <t>budou</t>
        </is>
      </c>
      <c r="B20552" t="inlineStr">
        <is>
          <t>b6e9d7c93ebd2c2203bd6b28c805a063f2a38766</t>
        </is>
      </c>
      <c r="C20552" t="inlineStr">
        <is>
          <t>2017-09-13 05:54:33+00:00</t>
        </is>
      </c>
      <c r="D20552" t="inlineStr">
        <is>
          <t>add</t>
        </is>
      </c>
      <c r="E20552" t="inlineStr">
        <is>
          <t>google-auth</t>
        </is>
      </c>
      <c r="F20552" t="inlineStr">
        <is>
          <t>&gt;=1.0.0</t>
        </is>
      </c>
      <c r="G20552" t="inlineStr"/>
      <c r="H20552" t="inlineStr"/>
    </row>
    <row r="20553">
      <c r="A20553" t="inlineStr">
        <is>
          <t>budou</t>
        </is>
      </c>
      <c r="B20553" t="inlineStr">
        <is>
          <t>b6e9d7c93ebd2c2203bd6b28c805a063f2a38766</t>
        </is>
      </c>
      <c r="C20553" t="inlineStr">
        <is>
          <t>2017-09-13 05:54:33+00:00</t>
        </is>
      </c>
      <c r="D20553" t="inlineStr">
        <is>
          <t>add</t>
        </is>
      </c>
      <c r="E20553" t="inlineStr">
        <is>
          <t>google-auth-httplib2</t>
        </is>
      </c>
      <c r="F20553" t="inlineStr"/>
      <c r="G20553" t="inlineStr"/>
      <c r="H20553" t="inlineStr"/>
    </row>
    <row r="20554">
      <c r="A20554" t="inlineStr">
        <is>
          <t>budou</t>
        </is>
      </c>
      <c r="B20554" t="inlineStr">
        <is>
          <t>11d2fc602dd4cc6b46647122269f36367f3b5dbb</t>
        </is>
      </c>
      <c r="C20554" t="inlineStr">
        <is>
          <t>2017-09-14 07:35:38+00:00</t>
        </is>
      </c>
      <c r="D20554" t="inlineStr">
        <is>
          <t>verchange</t>
        </is>
      </c>
      <c r="E20554" t="inlineStr">
        <is>
          <t>lxml</t>
        </is>
      </c>
      <c r="F20554" t="inlineStr">
        <is>
          <t>&gt;=3.6.1</t>
        </is>
      </c>
      <c r="G20554" t="inlineStr">
        <is>
          <t>lxml</t>
        </is>
      </c>
      <c r="H20554" t="inlineStr">
        <is>
          <t>&gt;=3.6.1</t>
        </is>
      </c>
    </row>
    <row r="20555">
      <c r="A20555" t="inlineStr">
        <is>
          <t>budou</t>
        </is>
      </c>
      <c r="B20555" t="inlineStr">
        <is>
          <t>11d2fc602dd4cc6b46647122269f36367f3b5dbb</t>
        </is>
      </c>
      <c r="C20555" t="inlineStr">
        <is>
          <t>2017-09-14 07:35:38+00:00</t>
        </is>
      </c>
      <c r="D20555" t="inlineStr">
        <is>
          <t>verchange</t>
        </is>
      </c>
      <c r="E20555" t="inlineStr">
        <is>
          <t>oauth2client</t>
        </is>
      </c>
      <c r="F20555" t="inlineStr"/>
      <c r="G20555" t="inlineStr">
        <is>
          <t>oauth2client</t>
        </is>
      </c>
      <c r="H20555" t="inlineStr"/>
    </row>
    <row r="20556">
      <c r="A20556" t="inlineStr">
        <is>
          <t>budou</t>
        </is>
      </c>
      <c r="B20556" t="inlineStr">
        <is>
          <t>11d2fc602dd4cc6b46647122269f36367f3b5dbb</t>
        </is>
      </c>
      <c r="C20556" t="inlineStr">
        <is>
          <t>2017-09-14 07:35:38+00:00</t>
        </is>
      </c>
      <c r="D20556" t="inlineStr">
        <is>
          <t>add</t>
        </is>
      </c>
      <c r="E20556" t="inlineStr">
        <is>
          <t>google-cloud-language</t>
        </is>
      </c>
      <c r="F20556" t="inlineStr"/>
      <c r="G20556" t="inlineStr"/>
      <c r="H20556" t="inlineStr"/>
    </row>
    <row r="20557">
      <c r="A20557" t="inlineStr">
        <is>
          <t>budou</t>
        </is>
      </c>
      <c r="B20557" t="inlineStr">
        <is>
          <t>11d2fc602dd4cc6b46647122269f36367f3b5dbb</t>
        </is>
      </c>
      <c r="C20557" t="inlineStr">
        <is>
          <t>2017-09-14 07:35:38+00:00</t>
        </is>
      </c>
      <c r="D20557" t="inlineStr">
        <is>
          <t>rem</t>
        </is>
      </c>
      <c r="E20557" t="inlineStr"/>
      <c r="F20557" t="inlineStr"/>
      <c r="G20557" t="inlineStr">
        <is>
          <t>google-api-python-client</t>
        </is>
      </c>
      <c r="H20557" t="inlineStr"/>
    </row>
    <row r="20558">
      <c r="A20558" t="inlineStr">
        <is>
          <t>budou</t>
        </is>
      </c>
      <c r="B20558" t="inlineStr">
        <is>
          <t>11d2fc602dd4cc6b46647122269f36367f3b5dbb</t>
        </is>
      </c>
      <c r="C20558" t="inlineStr">
        <is>
          <t>2017-09-14 07:35:38+00:00</t>
        </is>
      </c>
      <c r="D20558" t="inlineStr">
        <is>
          <t>rem</t>
        </is>
      </c>
      <c r="E20558" t="inlineStr"/>
      <c r="F20558" t="inlineStr"/>
      <c r="G20558" t="inlineStr">
        <is>
          <t>urllib3</t>
        </is>
      </c>
      <c r="H20558" t="inlineStr"/>
    </row>
    <row r="20559">
      <c r="A20559" t="inlineStr">
        <is>
          <t>budou</t>
        </is>
      </c>
      <c r="B20559" t="inlineStr">
        <is>
          <t>11d2fc602dd4cc6b46647122269f36367f3b5dbb</t>
        </is>
      </c>
      <c r="C20559" t="inlineStr">
        <is>
          <t>2017-09-14 07:35:38+00:00</t>
        </is>
      </c>
      <c r="D20559" t="inlineStr">
        <is>
          <t>rem</t>
        </is>
      </c>
      <c r="E20559" t="inlineStr"/>
      <c r="F20559" t="inlineStr"/>
      <c r="G20559" t="inlineStr">
        <is>
          <t>google-auth-httplib2</t>
        </is>
      </c>
      <c r="H20559" t="inlineStr"/>
    </row>
    <row r="20560">
      <c r="A20560" t="inlineStr">
        <is>
          <t>budou</t>
        </is>
      </c>
      <c r="B20560" t="inlineStr">
        <is>
          <t>e7168f9d69fc793cd874121df130559228ef2651</t>
        </is>
      </c>
      <c r="C20560" t="inlineStr">
        <is>
          <t>2017-09-19 06:47:29+00:00</t>
        </is>
      </c>
      <c r="D20560" t="inlineStr">
        <is>
          <t>verchange</t>
        </is>
      </c>
      <c r="E20560" t="inlineStr">
        <is>
          <t>google-auth</t>
        </is>
      </c>
      <c r="F20560" t="inlineStr">
        <is>
          <t>&gt;=1.0.0</t>
        </is>
      </c>
      <c r="G20560" t="inlineStr">
        <is>
          <t>google-auth</t>
        </is>
      </c>
      <c r="H20560" t="inlineStr">
        <is>
          <t>&gt;=1.0.0</t>
        </is>
      </c>
    </row>
    <row r="20561">
      <c r="A20561" t="inlineStr">
        <is>
          <t>budou</t>
        </is>
      </c>
      <c r="B20561" t="inlineStr">
        <is>
          <t>e7168f9d69fc793cd874121df130559228ef2651</t>
        </is>
      </c>
      <c r="C20561" t="inlineStr">
        <is>
          <t>2017-09-19 06:47:29+00:00</t>
        </is>
      </c>
      <c r="D20561" t="inlineStr">
        <is>
          <t>add</t>
        </is>
      </c>
      <c r="E20561" t="inlineStr">
        <is>
          <t>google-api-python-client</t>
        </is>
      </c>
      <c r="F20561" t="inlineStr"/>
      <c r="G20561" t="inlineStr"/>
      <c r="H20561" t="inlineStr"/>
    </row>
    <row r="20562">
      <c r="A20562" t="inlineStr">
        <is>
          <t>budou</t>
        </is>
      </c>
      <c r="B20562" t="inlineStr">
        <is>
          <t>e7168f9d69fc793cd874121df130559228ef2651</t>
        </is>
      </c>
      <c r="C20562" t="inlineStr">
        <is>
          <t>2017-09-19 06:47:29+00:00</t>
        </is>
      </c>
      <c r="D20562" t="inlineStr">
        <is>
          <t>add</t>
        </is>
      </c>
      <c r="E20562" t="inlineStr">
        <is>
          <t>urllib3</t>
        </is>
      </c>
      <c r="F20562" t="inlineStr"/>
      <c r="G20562" t="inlineStr"/>
      <c r="H20562" t="inlineStr"/>
    </row>
    <row r="20563">
      <c r="A20563" t="inlineStr">
        <is>
          <t>budou</t>
        </is>
      </c>
      <c r="B20563" t="inlineStr">
        <is>
          <t>e7168f9d69fc793cd874121df130559228ef2651</t>
        </is>
      </c>
      <c r="C20563" t="inlineStr">
        <is>
          <t>2017-09-19 06:47:29+00:00</t>
        </is>
      </c>
      <c r="D20563" t="inlineStr">
        <is>
          <t>rem</t>
        </is>
      </c>
      <c r="E20563" t="inlineStr"/>
      <c r="F20563" t="inlineStr"/>
      <c r="G20563" t="inlineStr">
        <is>
          <t>google-cloud-language</t>
        </is>
      </c>
      <c r="H20563" t="inlineStr"/>
    </row>
    <row r="20564">
      <c r="A20564" t="inlineStr">
        <is>
          <t>budou</t>
        </is>
      </c>
      <c r="B20564" t="inlineStr">
        <is>
          <t>e7168f9d69fc793cd874121df130559228ef2651</t>
        </is>
      </c>
      <c r="C20564" t="inlineStr">
        <is>
          <t>2017-09-19 06:47:29+00:00</t>
        </is>
      </c>
      <c r="D20564" t="inlineStr">
        <is>
          <t>rem</t>
        </is>
      </c>
      <c r="E20564" t="inlineStr"/>
      <c r="F20564" t="inlineStr"/>
      <c r="G20564" t="inlineStr">
        <is>
          <t>oauth2client</t>
        </is>
      </c>
      <c r="H20564" t="inlineStr"/>
    </row>
    <row r="20565">
      <c r="A20565" t="inlineStr">
        <is>
          <t>budou</t>
        </is>
      </c>
      <c r="B20565" t="inlineStr">
        <is>
          <t>31c2aaccb466ab224dcee2a9f1c9d1b4054ab9ac</t>
        </is>
      </c>
      <c r="C20565" t="inlineStr">
        <is>
          <t>2017-10-16 00:47:56+00:00</t>
        </is>
      </c>
      <c r="D20565" t="inlineStr">
        <is>
          <t>add</t>
        </is>
      </c>
      <c r="E20565" t="inlineStr">
        <is>
          <t>google-auth-httplib2</t>
        </is>
      </c>
      <c r="F20565" t="inlineStr"/>
      <c r="G20565" t="inlineStr"/>
      <c r="H20565" t="inlineStr"/>
    </row>
    <row r="20566">
      <c r="A20566" t="inlineStr">
        <is>
          <t>budou</t>
        </is>
      </c>
      <c r="B20566" t="inlineStr">
        <is>
          <t>fd60cb0c391bafc0e9723ecfa5f16d7d23c81a44</t>
        </is>
      </c>
      <c r="C20566" t="inlineStr">
        <is>
          <t>2017-10-17 07:56:31+00:00</t>
        </is>
      </c>
      <c r="D20566" t="inlineStr">
        <is>
          <t>add</t>
        </is>
      </c>
      <c r="E20566" t="inlineStr">
        <is>
          <t>html5lib</t>
        </is>
      </c>
      <c r="F20566" t="inlineStr"/>
      <c r="G20566" t="inlineStr"/>
      <c r="H20566" t="inlineStr"/>
    </row>
    <row r="20567">
      <c r="A20567" t="inlineStr">
        <is>
          <t>budou</t>
        </is>
      </c>
      <c r="B20567" t="inlineStr">
        <is>
          <t>fd60cb0c391bafc0e9723ecfa5f16d7d23c81a44</t>
        </is>
      </c>
      <c r="C20567" t="inlineStr">
        <is>
          <t>2017-10-17 07:56:31+00:00</t>
        </is>
      </c>
      <c r="D20567" t="inlineStr">
        <is>
          <t>rem</t>
        </is>
      </c>
      <c r="E20567" t="inlineStr"/>
      <c r="F20567" t="inlineStr"/>
      <c r="G20567" t="inlineStr">
        <is>
          <t>lxml</t>
        </is>
      </c>
      <c r="H20567" t="inlineStr">
        <is>
          <t>&gt;=3.6.1</t>
        </is>
      </c>
    </row>
    <row r="20568">
      <c r="A20568" t="inlineStr">
        <is>
          <t>budou</t>
        </is>
      </c>
      <c r="B20568" t="inlineStr">
        <is>
          <t>fae029a35e380a9a0f5f95e5026554ecc88433e1</t>
        </is>
      </c>
      <c r="C20568" t="inlineStr">
        <is>
          <t>2017-10-19 07:33:17+00:00</t>
        </is>
      </c>
      <c r="D20568" t="inlineStr">
        <is>
          <t>verchange</t>
        </is>
      </c>
      <c r="E20568" t="inlineStr">
        <is>
          <t>html5lib</t>
        </is>
      </c>
      <c r="F20568" t="inlineStr">
        <is>
          <t>&gt;=1.0b10</t>
        </is>
      </c>
      <c r="G20568" t="inlineStr">
        <is>
          <t>html5lib</t>
        </is>
      </c>
      <c r="H20568" t="inlineStr"/>
    </row>
    <row r="20569">
      <c r="A20569" t="inlineStr">
        <is>
          <t>budou</t>
        </is>
      </c>
      <c r="B20569" t="inlineStr">
        <is>
          <t>fae029a35e380a9a0f5f95e5026554ecc88433e1</t>
        </is>
      </c>
      <c r="C20569" t="inlineStr">
        <is>
          <t>2017-10-19 07:33:17+00:00</t>
        </is>
      </c>
      <c r="D20569" t="inlineStr">
        <is>
          <t>verchange</t>
        </is>
      </c>
      <c r="E20569" t="inlineStr">
        <is>
          <t>html5lib</t>
        </is>
      </c>
      <c r="F20569" t="inlineStr">
        <is>
          <t>&gt;=1.0b10</t>
        </is>
      </c>
      <c r="G20569" t="inlineStr">
        <is>
          <t>html5lib</t>
        </is>
      </c>
      <c r="H20569" t="inlineStr"/>
    </row>
    <row r="20570">
      <c r="A20570" t="inlineStr">
        <is>
          <t>budou</t>
        </is>
      </c>
      <c r="B20570" t="inlineStr">
        <is>
          <t>1dae799ed788c00cd2f2cecae6e903265f026ae6</t>
        </is>
      </c>
      <c r="C20570" t="inlineStr">
        <is>
          <t>2017-10-19 07:34:22+00:00</t>
        </is>
      </c>
      <c r="D20570" t="inlineStr">
        <is>
          <t>verchange</t>
        </is>
      </c>
      <c r="E20570" t="inlineStr">
        <is>
          <t>html5lib</t>
        </is>
      </c>
      <c r="F20570" t="inlineStr">
        <is>
          <t>&gt;=1.0b10</t>
        </is>
      </c>
      <c r="G20570" t="inlineStr">
        <is>
          <t>html5lib</t>
        </is>
      </c>
      <c r="H20570" t="inlineStr"/>
    </row>
    <row r="20571">
      <c r="A20571" t="inlineStr">
        <is>
          <t>budou</t>
        </is>
      </c>
      <c r="B20571" t="inlineStr">
        <is>
          <t>8776f05006c2451d69dd96fde12ed293eea74c17</t>
        </is>
      </c>
      <c r="C20571" t="inlineStr">
        <is>
          <t>2018-03-22 00:46:19+00:00</t>
        </is>
      </c>
      <c r="D20571" t="inlineStr">
        <is>
          <t>verchange</t>
        </is>
      </c>
      <c r="E20571" t="inlineStr">
        <is>
          <t>html5lib</t>
        </is>
      </c>
      <c r="F20571">
        <f>=1.0b10</f>
        <v/>
      </c>
      <c r="G20571" t="inlineStr">
        <is>
          <t>html5lib</t>
        </is>
      </c>
      <c r="H20571" t="inlineStr">
        <is>
          <t>&gt;=1.0b10</t>
        </is>
      </c>
    </row>
    <row r="20572">
      <c r="A20572" t="inlineStr">
        <is>
          <t>budou</t>
        </is>
      </c>
      <c r="B20572" t="inlineStr">
        <is>
          <t>cf1d4f43e9472c1e5babdfea682534daa9285acd</t>
        </is>
      </c>
      <c r="C20572" t="inlineStr">
        <is>
          <t>2018-09-03 01:08:22+00:00</t>
        </is>
      </c>
      <c r="D20572" t="inlineStr">
        <is>
          <t>add</t>
        </is>
      </c>
      <c r="E20572" t="inlineStr">
        <is>
          <t>docopt</t>
        </is>
      </c>
      <c r="F20572" t="inlineStr"/>
      <c r="G20572" t="inlineStr"/>
      <c r="H20572" t="inlineStr"/>
    </row>
    <row r="20573">
      <c r="A20573" t="inlineStr">
        <is>
          <t>budou</t>
        </is>
      </c>
      <c r="B20573" t="inlineStr">
        <is>
          <t>cf1d4f43e9472c1e5babdfea682534daa9285acd</t>
        </is>
      </c>
      <c r="C20573" t="inlineStr">
        <is>
          <t>2018-09-03 01:08:22+00:00</t>
        </is>
      </c>
      <c r="D20573" t="inlineStr">
        <is>
          <t>add</t>
        </is>
      </c>
      <c r="E20573" t="inlineStr">
        <is>
          <t>six</t>
        </is>
      </c>
      <c r="F20573" t="inlineStr"/>
      <c r="G20573" t="inlineStr"/>
      <c r="H20573" t="inlineStr"/>
    </row>
    <row r="20574">
      <c r="A20574" t="inlineStr">
        <is>
          <t>budou</t>
        </is>
      </c>
      <c r="B20574" t="inlineStr">
        <is>
          <t>cf1d4f43e9472c1e5babdfea682534daa9285acd</t>
        </is>
      </c>
      <c r="C20574" t="inlineStr">
        <is>
          <t>2018-09-03 01:08:22+00:00</t>
        </is>
      </c>
      <c r="D20574" t="inlineStr">
        <is>
          <t>add</t>
        </is>
      </c>
      <c r="E20574" t="inlineStr">
        <is>
          <t>future</t>
        </is>
      </c>
      <c r="F20574" t="inlineStr"/>
      <c r="G20574" t="inlineStr"/>
      <c r="H20574" t="inlineStr"/>
    </row>
    <row r="20575">
      <c r="A20575" t="inlineStr">
        <is>
          <t>budou</t>
        </is>
      </c>
      <c r="B20575" t="inlineStr">
        <is>
          <t>cf1d4f43e9472c1e5babdfea682534daa9285acd</t>
        </is>
      </c>
      <c r="C20575" t="inlineStr">
        <is>
          <t>2018-09-03 01:08:22+00:00</t>
        </is>
      </c>
      <c r="D20575" t="inlineStr">
        <is>
          <t>add</t>
        </is>
      </c>
      <c r="E20575" t="inlineStr">
        <is>
          <t>chardet</t>
        </is>
      </c>
      <c r="F20575" t="inlineStr"/>
      <c r="G20575" t="inlineStr"/>
      <c r="H20575" t="inlineStr"/>
    </row>
    <row r="20576">
      <c r="A20576" t="inlineStr">
        <is>
          <t>budou</t>
        </is>
      </c>
      <c r="B20576" t="inlineStr">
        <is>
          <t>3a8f32b47db7d93d663e160b554c6b18d0ab09de</t>
        </is>
      </c>
      <c r="C20576" t="inlineStr">
        <is>
          <t>2018-09-03 05:24:35+00:00</t>
        </is>
      </c>
      <c r="D20576" t="inlineStr">
        <is>
          <t>verchange</t>
        </is>
      </c>
      <c r="E20576" t="inlineStr">
        <is>
          <t>html5lib</t>
        </is>
      </c>
      <c r="F20576">
        <f>=1.0.1</f>
        <v/>
      </c>
      <c r="G20576" t="inlineStr">
        <is>
          <t>html5lib</t>
        </is>
      </c>
      <c r="H20576">
        <f>=1.0b10</f>
        <v/>
      </c>
    </row>
    <row r="20577">
      <c r="A20577" t="inlineStr">
        <is>
          <t>budou</t>
        </is>
      </c>
      <c r="B20577" t="inlineStr">
        <is>
          <t>616f29c83d82fbdc9b637ea985b17e2d129148cf</t>
        </is>
      </c>
      <c r="C20577" t="inlineStr">
        <is>
          <t>2018-09-11 04:37:54+00:00</t>
        </is>
      </c>
      <c r="D20577" t="inlineStr">
        <is>
          <t>add</t>
        </is>
      </c>
      <c r="E20577" t="inlineStr">
        <is>
          <t>tinysegmenter3</t>
        </is>
      </c>
      <c r="F20577" t="inlineStr"/>
      <c r="G20577" t="inlineStr"/>
      <c r="H20577" t="inlineStr"/>
    </row>
    <row r="20578">
      <c r="A20578" t="inlineStr">
        <is>
          <t>taskwarrior-inthe.am</t>
        </is>
      </c>
      <c r="B20578" t="inlineStr">
        <is>
          <t>591e75f0cd2464081c5ec8c283629033d40b022e</t>
        </is>
      </c>
      <c r="C20578" t="inlineStr">
        <is>
          <t>2018-06-29 21:28:43+00:00</t>
        </is>
      </c>
      <c r="D20578" t="inlineStr">
        <is>
          <t>verchange</t>
        </is>
      </c>
      <c r="E20578" t="inlineStr">
        <is>
          <t>requests</t>
        </is>
      </c>
      <c r="F20578" t="inlineStr">
        <is>
          <t>&gt;=2.5.0;&lt;3</t>
        </is>
      </c>
      <c r="G20578" t="inlineStr">
        <is>
          <t>requests</t>
        </is>
      </c>
      <c r="H20578">
        <f>=2.5.0</f>
        <v/>
      </c>
    </row>
    <row r="20579">
      <c r="A20579" t="inlineStr">
        <is>
          <t>taskwarrior-inthe.am</t>
        </is>
      </c>
      <c r="B20579" t="inlineStr">
        <is>
          <t>591e75f0cd2464081c5ec8c283629033d40b022e</t>
        </is>
      </c>
      <c r="C20579" t="inlineStr">
        <is>
          <t>2018-06-29 21:28:43+00:00</t>
        </is>
      </c>
      <c r="D20579" t="inlineStr">
        <is>
          <t>verchange</t>
        </is>
      </c>
      <c r="E20579" t="inlineStr">
        <is>
          <t>configobj</t>
        </is>
      </c>
      <c r="F20579" t="inlineStr">
        <is>
          <t>&gt;=5.0.6;&lt;6</t>
        </is>
      </c>
      <c r="G20579" t="inlineStr">
        <is>
          <t>configobj</t>
        </is>
      </c>
      <c r="H20579">
        <f>=5.0.6</f>
        <v/>
      </c>
    </row>
    <row r="20580">
      <c r="A20580" t="inlineStr">
        <is>
          <t>taskwarrior-inthe.am</t>
        </is>
      </c>
      <c r="B20580" t="inlineStr">
        <is>
          <t>591e75f0cd2464081c5ec8c283629033d40b022e</t>
        </is>
      </c>
      <c r="C20580" t="inlineStr">
        <is>
          <t>2018-06-29 21:28:43+00:00</t>
        </is>
      </c>
      <c r="D20580" t="inlineStr">
        <is>
          <t>verchange</t>
        </is>
      </c>
      <c r="E20580" t="inlineStr">
        <is>
          <t>keyring</t>
        </is>
      </c>
      <c r="F20580" t="inlineStr">
        <is>
          <t>&gt;=4.0;&lt;5</t>
        </is>
      </c>
      <c r="G20580" t="inlineStr">
        <is>
          <t>keyring</t>
        </is>
      </c>
      <c r="H20580" t="inlineStr">
        <is>
          <t>&gt;=4.0</t>
        </is>
      </c>
    </row>
    <row r="20581">
      <c r="A20581" t="inlineStr">
        <is>
          <t>taskwarrior-inthe.am</t>
        </is>
      </c>
      <c r="B20581" t="inlineStr">
        <is>
          <t>591e75f0cd2464081c5ec8c283629033d40b022e</t>
        </is>
      </c>
      <c r="C20581" t="inlineStr">
        <is>
          <t>2018-06-29 21:28:43+00:00</t>
        </is>
      </c>
      <c r="D20581" t="inlineStr">
        <is>
          <t>verchange</t>
        </is>
      </c>
      <c r="E20581" t="inlineStr">
        <is>
          <t>argparse</t>
        </is>
      </c>
      <c r="F20581" t="inlineStr">
        <is>
          <t>&gt;=1.2.1;&lt;2</t>
        </is>
      </c>
      <c r="G20581" t="inlineStr">
        <is>
          <t>argparse</t>
        </is>
      </c>
      <c r="H20581">
        <f>=1.2.1</f>
        <v/>
      </c>
    </row>
    <row r="20582">
      <c r="A20582" t="inlineStr">
        <is>
          <t>acos-client</t>
        </is>
      </c>
      <c r="B20582" t="inlineStr">
        <is>
          <t>f866473072a0e198b80521b54bb60d3bc5b95ec1</t>
        </is>
      </c>
      <c r="C20582" t="inlineStr">
        <is>
          <t>2018-06-12 21:37:07+00:00</t>
        </is>
      </c>
      <c r="D20582" t="inlineStr">
        <is>
          <t>add</t>
        </is>
      </c>
      <c r="E20582" t="inlineStr">
        <is>
          <t>six</t>
        </is>
      </c>
      <c r="F20582" t="inlineStr"/>
      <c r="G20582" t="inlineStr"/>
      <c r="H20582" t="inlineStr"/>
    </row>
    <row r="20583">
      <c r="A20583" t="inlineStr">
        <is>
          <t>acos-client</t>
        </is>
      </c>
      <c r="B20583" t="inlineStr">
        <is>
          <t>f866473072a0e198b80521b54bb60d3bc5b95ec1</t>
        </is>
      </c>
      <c r="C20583" t="inlineStr">
        <is>
          <t>2018-06-12 21:37:07+00:00</t>
        </is>
      </c>
      <c r="D20583" t="inlineStr">
        <is>
          <t>add</t>
        </is>
      </c>
      <c r="E20583" t="inlineStr">
        <is>
          <t>uhashring</t>
        </is>
      </c>
      <c r="F20583" t="inlineStr"/>
      <c r="G20583" t="inlineStr"/>
      <c r="H20583" t="inlineStr"/>
    </row>
    <row r="20584">
      <c r="A20584" t="inlineStr">
        <is>
          <t>acos-client</t>
        </is>
      </c>
      <c r="B20584" t="inlineStr">
        <is>
          <t>f866473072a0e198b80521b54bb60d3bc5b95ec1</t>
        </is>
      </c>
      <c r="C20584" t="inlineStr">
        <is>
          <t>2018-06-12 21:37:07+00:00</t>
        </is>
      </c>
      <c r="D20584" t="inlineStr">
        <is>
          <t>rem</t>
        </is>
      </c>
      <c r="E20584" t="inlineStr"/>
      <c r="F20584" t="inlineStr"/>
      <c r="G20584" t="inlineStr">
        <is>
          <t>hash_ring</t>
        </is>
      </c>
      <c r="H20584" t="inlineStr">
        <is>
          <t>&lt;1.4.0;&gt;=1.3.1</t>
        </is>
      </c>
    </row>
    <row r="20585">
      <c r="A20585" t="inlineStr">
        <is>
          <t>stormpath-django</t>
        </is>
      </c>
      <c r="B20585" t="inlineStr">
        <is>
          <t>6f2cf75e627eed1421e842055c96354bb2570f43</t>
        </is>
      </c>
      <c r="C20585" t="inlineStr">
        <is>
          <t>2016-08-11 06:30:59+00:00</t>
        </is>
      </c>
      <c r="D20585" t="inlineStr">
        <is>
          <t>add</t>
        </is>
      </c>
      <c r="E20585" t="inlineStr">
        <is>
          <t>pydispatch</t>
        </is>
      </c>
      <c r="F20585">
        <f>=1.1.0</f>
        <v/>
      </c>
      <c r="G20585" t="inlineStr"/>
      <c r="H20585" t="inlineStr"/>
    </row>
    <row r="20586">
      <c r="A20586" t="inlineStr">
        <is>
          <t>facebook-wda</t>
        </is>
      </c>
      <c r="B20586" t="inlineStr">
        <is>
          <t>50aa7ba4bd84a286e0c90d5cce53b59652c839e1</t>
        </is>
      </c>
      <c r="C20586" t="inlineStr">
        <is>
          <t>2017-03-01 16:12:15+00:00</t>
        </is>
      </c>
      <c r="D20586" t="inlineStr">
        <is>
          <t>add</t>
        </is>
      </c>
      <c r="E20586" t="inlineStr">
        <is>
          <t>six</t>
        </is>
      </c>
      <c r="F20586" t="inlineStr">
        <is>
          <t>&gt;=1.10.0</t>
        </is>
      </c>
      <c r="G20586" t="inlineStr"/>
      <c r="H20586" t="inlineStr"/>
    </row>
    <row r="20587">
      <c r="A20587" t="inlineStr">
        <is>
          <t>facebook-wda</t>
        </is>
      </c>
      <c r="B20587" t="inlineStr">
        <is>
          <t>91842b613b79b31b089a0b55adb473b875073be7</t>
        </is>
      </c>
      <c r="C20587" t="inlineStr">
        <is>
          <t>2017-07-18 08:09:31+00:00</t>
        </is>
      </c>
      <c r="D20587" t="inlineStr">
        <is>
          <t>verchange</t>
        </is>
      </c>
      <c r="E20587" t="inlineStr">
        <is>
          <t>requests</t>
        </is>
      </c>
      <c r="F20587" t="inlineStr">
        <is>
          <t>&gt;=2.9.1</t>
        </is>
      </c>
      <c r="G20587" t="inlineStr">
        <is>
          <t>requests</t>
        </is>
      </c>
      <c r="H20587">
        <f>=2.9.1</f>
        <v/>
      </c>
    </row>
    <row r="20588">
      <c r="A20588" t="inlineStr">
        <is>
          <t>facebook-wda</t>
        </is>
      </c>
      <c r="B20588" t="inlineStr">
        <is>
          <t>161f7f0f007b17e86dd585d1937967b13edcfbdc</t>
        </is>
      </c>
      <c r="C20588" t="inlineStr">
        <is>
          <t>2017-08-28 09:38:55+00:00</t>
        </is>
      </c>
      <c r="D20588" t="inlineStr">
        <is>
          <t>verchange</t>
        </is>
      </c>
      <c r="E20588" t="inlineStr">
        <is>
          <t>six</t>
        </is>
      </c>
      <c r="F20588" t="inlineStr"/>
      <c r="G20588" t="inlineStr">
        <is>
          <t>six</t>
        </is>
      </c>
      <c r="H20588" t="inlineStr">
        <is>
          <t>&gt;=1.10.0</t>
        </is>
      </c>
    </row>
    <row r="20589">
      <c r="A20589" t="inlineStr">
        <is>
          <t>facebook-wda</t>
        </is>
      </c>
      <c r="B20589" t="inlineStr">
        <is>
          <t>2e72de82ef1dc61974cd3fadfe0181fb0dfd7611</t>
        </is>
      </c>
      <c r="C20589" t="inlineStr">
        <is>
          <t>2019-06-18 07:46:27+00:00</t>
        </is>
      </c>
      <c r="D20589" t="inlineStr">
        <is>
          <t>add</t>
        </is>
      </c>
      <c r="E20589" t="inlineStr">
        <is>
          <t>retry</t>
        </is>
      </c>
      <c r="F20589" t="inlineStr"/>
      <c r="G20589" t="inlineStr"/>
      <c r="H20589" t="inlineStr"/>
    </row>
    <row r="20590">
      <c r="A20590" t="inlineStr">
        <is>
          <t>facebook-wda</t>
        </is>
      </c>
      <c r="B20590" t="inlineStr">
        <is>
          <t>1293e17d30c858868013197f1fd03f5bf643335e</t>
        </is>
      </c>
      <c r="C20590" t="inlineStr">
        <is>
          <t>2019-08-07 13:19:21+00:00</t>
        </is>
      </c>
      <c r="D20590" t="inlineStr">
        <is>
          <t>add</t>
        </is>
      </c>
      <c r="E20590" t="inlineStr">
        <is>
          <t>Pillow</t>
        </is>
      </c>
      <c r="F20590" t="inlineStr"/>
      <c r="G20590" t="inlineStr"/>
      <c r="H20590" t="inlineStr"/>
    </row>
    <row r="20591">
      <c r="A20591" t="inlineStr">
        <is>
          <t>facebook-wda</t>
        </is>
      </c>
      <c r="B20591" t="inlineStr">
        <is>
          <t>faa3a8ff87c27b20efaac536c5b42f4bdc98b0d2</t>
        </is>
      </c>
      <c r="C20591" t="inlineStr">
        <is>
          <t>2020-03-04 03:25:21+00:00</t>
        </is>
      </c>
      <c r="D20591" t="inlineStr">
        <is>
          <t>add</t>
        </is>
      </c>
      <c r="E20591" t="inlineStr">
        <is>
          <t>cached-property</t>
        </is>
      </c>
      <c r="F20591" t="inlineStr">
        <is>
          <t>~=1.5.1</t>
        </is>
      </c>
      <c r="G20591" t="inlineStr"/>
      <c r="H20591" t="inlineStr"/>
    </row>
    <row r="20592">
      <c r="A20592" t="inlineStr">
        <is>
          <t>facebook-wda</t>
        </is>
      </c>
      <c r="B20592" t="inlineStr">
        <is>
          <t>c38c3b5602fbb0bedf88b1fa7ea9c0b08de82494</t>
        </is>
      </c>
      <c r="C20592" t="inlineStr">
        <is>
          <t>2020-05-22 10:03:02+00:00</t>
        </is>
      </c>
      <c r="D20592" t="inlineStr">
        <is>
          <t>verchange</t>
        </is>
      </c>
      <c r="E20592" t="inlineStr">
        <is>
          <t>cached-property</t>
        </is>
      </c>
      <c r="F20592" t="inlineStr">
        <is>
          <t>~=1.5.1</t>
        </is>
      </c>
      <c r="G20592" t="inlineStr">
        <is>
          <t>cached-property</t>
        </is>
      </c>
      <c r="H20592" t="inlineStr">
        <is>
          <t>~=1.5.1</t>
        </is>
      </c>
    </row>
    <row r="20593">
      <c r="A20593" t="inlineStr">
        <is>
          <t>facebook-wda</t>
        </is>
      </c>
      <c r="B20593" t="inlineStr">
        <is>
          <t>c38c3b5602fbb0bedf88b1fa7ea9c0b08de82494</t>
        </is>
      </c>
      <c r="C20593" t="inlineStr">
        <is>
          <t>2020-05-22 10:03:02+00:00</t>
        </is>
      </c>
      <c r="D20593" t="inlineStr">
        <is>
          <t>add</t>
        </is>
      </c>
      <c r="E20593" t="inlineStr">
        <is>
          <t>attrdict</t>
        </is>
      </c>
      <c r="F20593" t="inlineStr">
        <is>
          <t>~=2.0.1</t>
        </is>
      </c>
      <c r="G20593" t="inlineStr"/>
      <c r="H20593" t="inlineStr"/>
    </row>
    <row r="20594">
      <c r="A20594" t="inlineStr">
        <is>
          <t>facebook-wda</t>
        </is>
      </c>
      <c r="B20594" t="inlineStr">
        <is>
          <t>062062f6b00d49fcf4f344b34b9b6a3b7ee08461</t>
        </is>
      </c>
      <c r="C20594" t="inlineStr">
        <is>
          <t>2020-07-22 06:42:27+00:00</t>
        </is>
      </c>
      <c r="D20594" t="inlineStr">
        <is>
          <t>verchange</t>
        </is>
      </c>
      <c r="E20594" t="inlineStr">
        <is>
          <t>attrdict</t>
        </is>
      </c>
      <c r="F20594" t="inlineStr">
        <is>
          <t>~=2.0.1</t>
        </is>
      </c>
      <c r="G20594" t="inlineStr">
        <is>
          <t>attrdict</t>
        </is>
      </c>
      <c r="H20594" t="inlineStr">
        <is>
          <t>~=2.0.1</t>
        </is>
      </c>
    </row>
    <row r="20595">
      <c r="A20595" t="inlineStr">
        <is>
          <t>facebook-wda</t>
        </is>
      </c>
      <c r="B20595" t="inlineStr">
        <is>
          <t>062062f6b00d49fcf4f344b34b9b6a3b7ee08461</t>
        </is>
      </c>
      <c r="C20595" t="inlineStr">
        <is>
          <t>2020-07-22 06:42:27+00:00</t>
        </is>
      </c>
      <c r="D20595" t="inlineStr">
        <is>
          <t>add</t>
        </is>
      </c>
      <c r="E20595" t="inlineStr">
        <is>
          <t>Deprecated</t>
        </is>
      </c>
      <c r="F20595" t="inlineStr">
        <is>
          <t>~=1.2.6</t>
        </is>
      </c>
      <c r="G20595" t="inlineStr"/>
      <c r="H20595" t="inlineStr"/>
    </row>
    <row r="20596">
      <c r="A20596" t="inlineStr">
        <is>
          <t>stevedore</t>
        </is>
      </c>
      <c r="B20596" t="inlineStr">
        <is>
          <t>5749d5413c1afaa8ac34b1f1a424ce17fe77cb60</t>
        </is>
      </c>
      <c r="C20596" t="inlineStr">
        <is>
          <t>2014-10-24 16:55:34+00:00</t>
        </is>
      </c>
      <c r="D20596" t="inlineStr">
        <is>
          <t>add</t>
        </is>
      </c>
      <c r="E20596" t="inlineStr">
        <is>
          <t>pbr</t>
        </is>
      </c>
      <c r="F20596" t="inlineStr">
        <is>
          <t>&lt;1.0;&gt;=0.6;!=0.7</t>
        </is>
      </c>
      <c r="G20596" t="inlineStr"/>
      <c r="H20596" t="inlineStr"/>
    </row>
    <row r="20597">
      <c r="A20597" t="inlineStr">
        <is>
          <t>stevedore</t>
        </is>
      </c>
      <c r="B20597" t="inlineStr">
        <is>
          <t>218e95d5f09563bd14c50ee0441855f3389af7e7</t>
        </is>
      </c>
      <c r="C20597" t="inlineStr">
        <is>
          <t>2015-03-09 14:39:57+00:00</t>
        </is>
      </c>
      <c r="D20597" t="inlineStr">
        <is>
          <t>verchange</t>
        </is>
      </c>
      <c r="E20597" t="inlineStr">
        <is>
          <t>six</t>
        </is>
      </c>
      <c r="F20597" t="inlineStr">
        <is>
          <t>&gt;=1.9.0</t>
        </is>
      </c>
      <c r="G20597" t="inlineStr">
        <is>
          <t>six</t>
        </is>
      </c>
      <c r="H20597" t="inlineStr">
        <is>
          <t>&gt;=1.7.0</t>
        </is>
      </c>
    </row>
    <row r="20598">
      <c r="A20598" t="inlineStr">
        <is>
          <t>stevedore</t>
        </is>
      </c>
      <c r="B20598" t="inlineStr">
        <is>
          <t>6ddec6e4c852e454cc84a87c3fafc09292346d24</t>
        </is>
      </c>
      <c r="C20598" t="inlineStr">
        <is>
          <t>2015-06-03 11:32:59+00:00</t>
        </is>
      </c>
      <c r="D20598" t="inlineStr">
        <is>
          <t>verchange</t>
        </is>
      </c>
      <c r="E20598" t="inlineStr">
        <is>
          <t>pbr</t>
        </is>
      </c>
      <c r="F20598" t="inlineStr">
        <is>
          <t>&gt;=0.11;&lt;2.0</t>
        </is>
      </c>
      <c r="G20598" t="inlineStr">
        <is>
          <t>pbr</t>
        </is>
      </c>
      <c r="H20598" t="inlineStr">
        <is>
          <t>&lt;1.0;&gt;=0.6;!=0.7</t>
        </is>
      </c>
    </row>
    <row r="20599">
      <c r="A20599" t="inlineStr">
        <is>
          <t>stevedore</t>
        </is>
      </c>
      <c r="B20599" t="inlineStr">
        <is>
          <t>6677b6a07bec07605d190c6205265e9cb72a1095</t>
        </is>
      </c>
      <c r="C20599" t="inlineStr">
        <is>
          <t>2015-07-06 20:08:37+00:00</t>
        </is>
      </c>
      <c r="D20599" t="inlineStr">
        <is>
          <t>verchange</t>
        </is>
      </c>
      <c r="E20599" t="inlineStr">
        <is>
          <t>pbr</t>
        </is>
      </c>
      <c r="F20599" t="inlineStr">
        <is>
          <t>&gt;=0.11;&lt;2.0</t>
        </is>
      </c>
      <c r="G20599" t="inlineStr">
        <is>
          <t>pbr</t>
        </is>
      </c>
      <c r="H20599" t="inlineStr">
        <is>
          <t>&gt;=0.11;&lt;2.0</t>
        </is>
      </c>
    </row>
    <row r="20600">
      <c r="A20600" t="inlineStr">
        <is>
          <t>stevedore</t>
        </is>
      </c>
      <c r="B20600" t="inlineStr">
        <is>
          <t>618d2d74b579e53a67961193aa9cfb9d0fc6bffb</t>
        </is>
      </c>
      <c r="C20600" t="inlineStr">
        <is>
          <t>2015-08-03 17:15:45+00:00</t>
        </is>
      </c>
      <c r="D20600" t="inlineStr">
        <is>
          <t>verchange</t>
        </is>
      </c>
      <c r="E20600" t="inlineStr">
        <is>
          <t>pbr</t>
        </is>
      </c>
      <c r="F20600" t="inlineStr">
        <is>
          <t>&lt;2.0;&gt;=1.3</t>
        </is>
      </c>
      <c r="G20600" t="inlineStr">
        <is>
          <t>pbr</t>
        </is>
      </c>
      <c r="H20600" t="inlineStr">
        <is>
          <t>&gt;=0.11;&lt;2.0</t>
        </is>
      </c>
    </row>
    <row r="20601">
      <c r="A20601" t="inlineStr">
        <is>
          <t>stevedore</t>
        </is>
      </c>
      <c r="B20601" t="inlineStr">
        <is>
          <t>d229c846c6bdb763e43858edd999f3360caf7500</t>
        </is>
      </c>
      <c r="C20601" t="inlineStr">
        <is>
          <t>2015-09-08 16:02:09+00:00</t>
        </is>
      </c>
      <c r="D20601" t="inlineStr">
        <is>
          <t>verchange</t>
        </is>
      </c>
      <c r="E20601" t="inlineStr">
        <is>
          <t>pbr</t>
        </is>
      </c>
      <c r="F20601" t="inlineStr">
        <is>
          <t>&gt;=1.6;&lt;2.0</t>
        </is>
      </c>
      <c r="G20601" t="inlineStr">
        <is>
          <t>pbr</t>
        </is>
      </c>
      <c r="H20601" t="inlineStr">
        <is>
          <t>&lt;2.0;&gt;=1.3</t>
        </is>
      </c>
    </row>
    <row r="20602">
      <c r="A20602" t="inlineStr">
        <is>
          <t>stevedore</t>
        </is>
      </c>
      <c r="B20602" t="inlineStr">
        <is>
          <t>6fb896d40b3cdf075e179761ee0107be7965e7a0</t>
        </is>
      </c>
      <c r="C20602" t="inlineStr">
        <is>
          <t>2015-10-12 15:28:11+00:00</t>
        </is>
      </c>
      <c r="D20602" t="inlineStr">
        <is>
          <t>verchange</t>
        </is>
      </c>
      <c r="E20602" t="inlineStr">
        <is>
          <t>pbr</t>
        </is>
      </c>
      <c r="F20602" t="inlineStr">
        <is>
          <t>&gt;=1.6</t>
        </is>
      </c>
      <c r="G20602" t="inlineStr">
        <is>
          <t>pbr</t>
        </is>
      </c>
      <c r="H20602" t="inlineStr">
        <is>
          <t>&gt;=1.6;&lt;2.0</t>
        </is>
      </c>
    </row>
    <row r="20603">
      <c r="A20603" t="inlineStr">
        <is>
          <t>stevedore</t>
        </is>
      </c>
      <c r="B20603" t="inlineStr">
        <is>
          <t>05c80a08f098bc2385ef68975d2cad4352586a0d</t>
        </is>
      </c>
      <c r="C20603" t="inlineStr">
        <is>
          <t>2016-02-09 23:16:35+00:00</t>
        </is>
      </c>
      <c r="D20603" t="inlineStr">
        <is>
          <t>verchange</t>
        </is>
      </c>
      <c r="E20603" t="inlineStr">
        <is>
          <t>six</t>
        </is>
      </c>
      <c r="F20603" t="inlineStr">
        <is>
          <t>&gt;=1.9.0</t>
        </is>
      </c>
      <c r="G20603" t="inlineStr">
        <is>
          <t>six</t>
        </is>
      </c>
      <c r="H20603" t="inlineStr">
        <is>
          <t>&gt;=1.9.0</t>
        </is>
      </c>
    </row>
    <row r="20604">
      <c r="A20604" t="inlineStr">
        <is>
          <t>stevedore</t>
        </is>
      </c>
      <c r="B20604" t="inlineStr">
        <is>
          <t>05c80a08f098bc2385ef68975d2cad4352586a0d</t>
        </is>
      </c>
      <c r="C20604" t="inlineStr">
        <is>
          <t>2016-02-09 23:16:35+00:00</t>
        </is>
      </c>
      <c r="D20604" t="inlineStr">
        <is>
          <t>verchange</t>
        </is>
      </c>
      <c r="E20604" t="inlineStr">
        <is>
          <t>pbr</t>
        </is>
      </c>
      <c r="F20604" t="inlineStr">
        <is>
          <t>&gt;=1.6</t>
        </is>
      </c>
      <c r="G20604" t="inlineStr">
        <is>
          <t>pbr</t>
        </is>
      </c>
      <c r="H20604" t="inlineStr">
        <is>
          <t>&gt;=1.6</t>
        </is>
      </c>
    </row>
    <row r="20605">
      <c r="A20605" t="inlineStr">
        <is>
          <t>stevedore</t>
        </is>
      </c>
      <c r="B20605" t="inlineStr">
        <is>
          <t>05c80a08f098bc2385ef68975d2cad4352586a0d</t>
        </is>
      </c>
      <c r="C20605" t="inlineStr">
        <is>
          <t>2016-02-09 23:16:35+00:00</t>
        </is>
      </c>
      <c r="D20605" t="inlineStr">
        <is>
          <t>rem</t>
        </is>
      </c>
      <c r="E20605" t="inlineStr"/>
      <c r="F20605" t="inlineStr"/>
      <c r="G20605" t="inlineStr">
        <is>
          <t>argparse</t>
        </is>
      </c>
      <c r="H20605" t="inlineStr"/>
    </row>
    <row r="20606">
      <c r="A20606" t="inlineStr">
        <is>
          <t>stevedore</t>
        </is>
      </c>
      <c r="B20606" t="inlineStr">
        <is>
          <t>b43ac31d0e23111a5671fded793a1bd1ff251a2c</t>
        </is>
      </c>
      <c r="C20606" t="inlineStr">
        <is>
          <t>2016-12-01 16:42:22+00:00</t>
        </is>
      </c>
      <c r="D20606" t="inlineStr">
        <is>
          <t>verchange</t>
        </is>
      </c>
      <c r="E20606" t="inlineStr">
        <is>
          <t>pbr</t>
        </is>
      </c>
      <c r="F20606" t="inlineStr">
        <is>
          <t>&gt;=1.8</t>
        </is>
      </c>
      <c r="G20606" t="inlineStr">
        <is>
          <t>pbr</t>
        </is>
      </c>
      <c r="H20606" t="inlineStr">
        <is>
          <t>&gt;=1.6</t>
        </is>
      </c>
    </row>
    <row r="20607">
      <c r="A20607" t="inlineStr">
        <is>
          <t>stevedore</t>
        </is>
      </c>
      <c r="B20607" t="inlineStr">
        <is>
          <t>4abadad814477059204e213c0f5e61a1cb4417af</t>
        </is>
      </c>
      <c r="C20607" t="inlineStr">
        <is>
          <t>2017-03-06 17:11:12+00:00</t>
        </is>
      </c>
      <c r="D20607" t="inlineStr">
        <is>
          <t>verchange</t>
        </is>
      </c>
      <c r="E20607" t="inlineStr">
        <is>
          <t>pbr</t>
        </is>
      </c>
      <c r="F20607" t="inlineStr">
        <is>
          <t>&gt;=2.0.0</t>
        </is>
      </c>
      <c r="G20607" t="inlineStr">
        <is>
          <t>pbr</t>
        </is>
      </c>
      <c r="H20607" t="inlineStr">
        <is>
          <t>&gt;=1.8</t>
        </is>
      </c>
    </row>
    <row r="20608">
      <c r="A20608" t="inlineStr">
        <is>
          <t>stevedore</t>
        </is>
      </c>
      <c r="B20608" t="inlineStr">
        <is>
          <t>27500a3d9220405d57bfac4363c91de3d530e5b2</t>
        </is>
      </c>
      <c r="C20608" t="inlineStr">
        <is>
          <t>2017-05-30 13:16:30+00:00</t>
        </is>
      </c>
      <c r="D20608" t="inlineStr">
        <is>
          <t>verchange</t>
        </is>
      </c>
      <c r="E20608" t="inlineStr">
        <is>
          <t>pbr</t>
        </is>
      </c>
      <c r="F20608" t="inlineStr">
        <is>
          <t>&gt;=2.0.0;!=2.1.0</t>
        </is>
      </c>
      <c r="G20608" t="inlineStr">
        <is>
          <t>pbr</t>
        </is>
      </c>
      <c r="H20608" t="inlineStr">
        <is>
          <t>&gt;=2.0.0</t>
        </is>
      </c>
    </row>
    <row r="20609">
      <c r="A20609" t="inlineStr">
        <is>
          <t>stevedore</t>
        </is>
      </c>
      <c r="B20609" t="inlineStr">
        <is>
          <t>2472e8c9c27affe95c1541971a677a107a0d6ad4</t>
        </is>
      </c>
      <c r="C20609" t="inlineStr">
        <is>
          <t>2017-12-04 10:30:25+00:00</t>
        </is>
      </c>
      <c r="D20609" t="inlineStr">
        <is>
          <t>verchange</t>
        </is>
      </c>
      <c r="E20609" t="inlineStr">
        <is>
          <t>six</t>
        </is>
      </c>
      <c r="F20609" t="inlineStr">
        <is>
          <t>&gt;=1.10.0</t>
        </is>
      </c>
      <c r="G20609" t="inlineStr">
        <is>
          <t>six</t>
        </is>
      </c>
      <c r="H20609" t="inlineStr">
        <is>
          <t>&gt;=1.9.0</t>
        </is>
      </c>
    </row>
    <row r="20610">
      <c r="A20610" t="inlineStr">
        <is>
          <t>stevedore</t>
        </is>
      </c>
      <c r="B20610" t="inlineStr">
        <is>
          <t>0c10f5cf215f0b801fd8648d7d1c00ec8b2a610c</t>
        </is>
      </c>
      <c r="C20610" t="inlineStr">
        <is>
          <t>2020-06-04 10:35:31+00:00</t>
        </is>
      </c>
      <c r="D20610" t="inlineStr">
        <is>
          <t>rem</t>
        </is>
      </c>
      <c r="E20610" t="inlineStr"/>
      <c r="F20610" t="inlineStr"/>
      <c r="G20610" t="inlineStr">
        <is>
          <t>six</t>
        </is>
      </c>
      <c r="H20610" t="inlineStr">
        <is>
          <t>&gt;=1.10.0</t>
        </is>
      </c>
    </row>
    <row r="20611">
      <c r="A20611" t="inlineStr">
        <is>
          <t>stevedore</t>
        </is>
      </c>
      <c r="B20611" t="inlineStr">
        <is>
          <t>5eb3ef2de3576c8633dddab832bbe85405930db0</t>
        </is>
      </c>
      <c r="C20611" t="inlineStr">
        <is>
          <t>2020-07-10 19:57:35+00:00</t>
        </is>
      </c>
      <c r="D20611" t="inlineStr">
        <is>
          <t>add</t>
        </is>
      </c>
      <c r="E20611" t="inlineStr">
        <is>
          <t>importlib_metadata</t>
        </is>
      </c>
      <c r="F20611" t="inlineStr">
        <is>
          <t>&gt;=1.7.0</t>
        </is>
      </c>
      <c r="G20611" t="inlineStr"/>
      <c r="H20611" t="inlineStr"/>
    </row>
    <row r="20612">
      <c r="A20612" t="inlineStr">
        <is>
          <t>xtrabackup-scripts</t>
        </is>
      </c>
      <c r="B20612" t="inlineStr">
        <is>
          <t>c759153aca744d8d7499fd8806d9943c3cc9681c</t>
        </is>
      </c>
      <c r="C20612" t="inlineStr">
        <is>
          <t>2015-01-12 11:10:02+00:00</t>
        </is>
      </c>
      <c r="D20612" t="inlineStr">
        <is>
          <t>add</t>
        </is>
      </c>
      <c r="E20612" t="inlineStr">
        <is>
          <t>docopt</t>
        </is>
      </c>
      <c r="F20612" t="inlineStr"/>
      <c r="G20612" t="inlineStr"/>
      <c r="H20612" t="inlineStr"/>
    </row>
    <row r="20613">
      <c r="A20613" t="inlineStr">
        <is>
          <t>xtrabackup-scripts</t>
        </is>
      </c>
      <c r="B20613" t="inlineStr">
        <is>
          <t>36bc7f7e111ec7491c6e88eb1a9c9b63ffc6c099</t>
        </is>
      </c>
      <c r="C20613" t="inlineStr">
        <is>
          <t>2015-04-22 14:10:54+00:00</t>
        </is>
      </c>
      <c r="D20613" t="inlineStr">
        <is>
          <t>verchange</t>
        </is>
      </c>
      <c r="E20613" t="inlineStr">
        <is>
          <t>docopt</t>
        </is>
      </c>
      <c r="F20613" t="inlineStr"/>
      <c r="G20613" t="inlineStr">
        <is>
          <t>docopt</t>
        </is>
      </c>
      <c r="H20613" t="inlineStr"/>
    </row>
    <row r="20614">
      <c r="A20614" t="inlineStr">
        <is>
          <t>xtrabackup-scripts</t>
        </is>
      </c>
      <c r="B20614" t="inlineStr">
        <is>
          <t>36bc7f7e111ec7491c6e88eb1a9c9b63ffc6c099</t>
        </is>
      </c>
      <c r="C20614" t="inlineStr">
        <is>
          <t>2015-04-22 14:10:54+00:00</t>
        </is>
      </c>
      <c r="D20614" t="inlineStr">
        <is>
          <t>add</t>
        </is>
      </c>
      <c r="E20614" t="inlineStr">
        <is>
          <t>requests</t>
        </is>
      </c>
      <c r="F20614" t="inlineStr"/>
      <c r="G20614" t="inlineStr"/>
      <c r="H20614" t="inlineStr"/>
    </row>
    <row r="20615">
      <c r="A20615" t="inlineStr">
        <is>
          <t>xtrabackup-scripts</t>
        </is>
      </c>
      <c r="B20615" t="inlineStr">
        <is>
          <t>aece5100be7eef4fdc8288baf94d5542aa7b5fd6</t>
        </is>
      </c>
      <c r="C20615" t="inlineStr">
        <is>
          <t>2015-12-15 08:53:27+00:00</t>
        </is>
      </c>
      <c r="D20615" t="inlineStr">
        <is>
          <t>verchange</t>
        </is>
      </c>
      <c r="E20615" t="inlineStr">
        <is>
          <t>requests</t>
        </is>
      </c>
      <c r="F20615">
        <f>=2.8.1</f>
        <v/>
      </c>
      <c r="G20615" t="inlineStr">
        <is>
          <t>requests</t>
        </is>
      </c>
      <c r="H20615" t="inlineStr"/>
    </row>
    <row r="20616">
      <c r="A20616" t="inlineStr">
        <is>
          <t>xtrabackup-scripts</t>
        </is>
      </c>
      <c r="B20616" t="inlineStr">
        <is>
          <t>aece5100be7eef4fdc8288baf94d5542aa7b5fd6</t>
        </is>
      </c>
      <c r="C20616" t="inlineStr">
        <is>
          <t>2015-12-15 08:53:27+00:00</t>
        </is>
      </c>
      <c r="D20616" t="inlineStr">
        <is>
          <t>verchange</t>
        </is>
      </c>
      <c r="E20616" t="inlineStr">
        <is>
          <t>docopt</t>
        </is>
      </c>
      <c r="F20616">
        <f>=0.6.2</f>
        <v/>
      </c>
      <c r="G20616" t="inlineStr">
        <is>
          <t>docopt</t>
        </is>
      </c>
      <c r="H20616" t="inlineStr"/>
    </row>
    <row r="20617">
      <c r="A20617" t="inlineStr">
        <is>
          <t>homekit_python</t>
        </is>
      </c>
      <c r="B20617" t="inlineStr">
        <is>
          <t>e3d73e23303f99871eca9077501d677cc5f13d50</t>
        </is>
      </c>
      <c r="C20617" t="inlineStr">
        <is>
          <t>2019-01-21 20:26:27+00:00</t>
        </is>
      </c>
      <c r="D20617" t="inlineStr">
        <is>
          <t>add</t>
        </is>
      </c>
      <c r="E20617" t="inlineStr">
        <is>
          <t>cryptography</t>
        </is>
      </c>
      <c r="F20617" t="inlineStr"/>
      <c r="G20617" t="inlineStr"/>
      <c r="H20617" t="inlineStr"/>
    </row>
    <row r="20618">
      <c r="A20618" t="inlineStr">
        <is>
          <t>homekit_python</t>
        </is>
      </c>
      <c r="B20618" t="inlineStr">
        <is>
          <t>e3d73e23303f99871eca9077501d677cc5f13d50</t>
        </is>
      </c>
      <c r="C20618" t="inlineStr">
        <is>
          <t>2019-01-21 20:26:27+00:00</t>
        </is>
      </c>
      <c r="D20618" t="inlineStr">
        <is>
          <t>rem</t>
        </is>
      </c>
      <c r="E20618" t="inlineStr"/>
      <c r="F20618" t="inlineStr"/>
      <c r="G20618" t="inlineStr">
        <is>
          <t>gmpy2</t>
        </is>
      </c>
      <c r="H20618" t="inlineStr"/>
    </row>
    <row r="20619">
      <c r="A20619" t="inlineStr">
        <is>
          <t>homekit_python</t>
        </is>
      </c>
      <c r="B20619" t="inlineStr">
        <is>
          <t>e3d73e23303f99871eca9077501d677cc5f13d50</t>
        </is>
      </c>
      <c r="C20619" t="inlineStr">
        <is>
          <t>2019-01-21 20:26:27+00:00</t>
        </is>
      </c>
      <c r="D20619" t="inlineStr">
        <is>
          <t>rem</t>
        </is>
      </c>
      <c r="E20619" t="inlineStr"/>
      <c r="F20619" t="inlineStr"/>
      <c r="G20619" t="inlineStr">
        <is>
          <t>py25519</t>
        </is>
      </c>
      <c r="H20619" t="inlineStr"/>
    </row>
    <row r="20620">
      <c r="A20620" t="inlineStr">
        <is>
          <t>homekit_python</t>
        </is>
      </c>
      <c r="B20620" t="inlineStr">
        <is>
          <t>4d65fb6d01aba1054119ca2a7e576d4b368ad7ba</t>
        </is>
      </c>
      <c r="C20620" t="inlineStr">
        <is>
          <t>2019-03-11 06:37:38+00:00</t>
        </is>
      </c>
      <c r="D20620" t="inlineStr">
        <is>
          <t>verchange</t>
        </is>
      </c>
      <c r="E20620" t="inlineStr">
        <is>
          <t>cryptography</t>
        </is>
      </c>
      <c r="F20620" t="inlineStr">
        <is>
          <t>&gt;=2.5</t>
        </is>
      </c>
      <c r="G20620" t="inlineStr">
        <is>
          <t>cryptography</t>
        </is>
      </c>
      <c r="H20620" t="inlineStr"/>
    </row>
    <row r="20621">
      <c r="A20621" t="inlineStr">
        <is>
          <t>homekit_python</t>
        </is>
      </c>
      <c r="B20621" t="inlineStr">
        <is>
          <t>4d65fb6d01aba1054119ca2a7e576d4b368ad7ba</t>
        </is>
      </c>
      <c r="C20621" t="inlineStr">
        <is>
          <t>2019-03-11 06:37:38+00:00</t>
        </is>
      </c>
      <c r="D20621" t="inlineStr">
        <is>
          <t>add</t>
        </is>
      </c>
      <c r="E20621" t="inlineStr">
        <is>
          <t>dbus-python</t>
        </is>
      </c>
      <c r="F20621" t="inlineStr"/>
      <c r="G20621" t="inlineStr"/>
      <c r="H20621" t="inlineStr"/>
    </row>
    <row r="20622">
      <c r="A20622" t="inlineStr">
        <is>
          <t>homekit_python</t>
        </is>
      </c>
      <c r="B20622" t="inlineStr">
        <is>
          <t>4d65fb6d01aba1054119ca2a7e576d4b368ad7ba</t>
        </is>
      </c>
      <c r="C20622" t="inlineStr">
        <is>
          <t>2019-03-11 06:37:38+00:00</t>
        </is>
      </c>
      <c r="D20622" t="inlineStr">
        <is>
          <t>add</t>
        </is>
      </c>
      <c r="E20622" t="inlineStr">
        <is>
          <t>pycairo</t>
        </is>
      </c>
      <c r="F20622" t="inlineStr"/>
      <c r="G20622" t="inlineStr"/>
      <c r="H20622" t="inlineStr"/>
    </row>
    <row r="20623">
      <c r="A20623" t="inlineStr">
        <is>
          <t>homekit_python</t>
        </is>
      </c>
      <c r="B20623" t="inlineStr">
        <is>
          <t>4d65fb6d01aba1054119ca2a7e576d4b368ad7ba</t>
        </is>
      </c>
      <c r="C20623" t="inlineStr">
        <is>
          <t>2019-03-11 06:37:38+00:00</t>
        </is>
      </c>
      <c r="D20623" t="inlineStr">
        <is>
          <t>add</t>
        </is>
      </c>
      <c r="E20623" t="inlineStr">
        <is>
          <t>PyGObject</t>
        </is>
      </c>
      <c r="F20623" t="inlineStr"/>
      <c r="G20623" t="inlineStr"/>
      <c r="H20623" t="inlineStr"/>
    </row>
    <row r="20624">
      <c r="A20624" t="inlineStr">
        <is>
          <t>homekit_python</t>
        </is>
      </c>
      <c r="B20624" t="inlineStr">
        <is>
          <t>4d65fb6d01aba1054119ca2a7e576d4b368ad7ba</t>
        </is>
      </c>
      <c r="C20624" t="inlineStr">
        <is>
          <t>2019-03-11 06:37:38+00:00</t>
        </is>
      </c>
      <c r="D20624" t="inlineStr">
        <is>
          <t>add</t>
        </is>
      </c>
      <c r="E20624" t="inlineStr">
        <is>
          <t>gatt</t>
        </is>
      </c>
      <c r="F20624" t="inlineStr"/>
      <c r="G20624" t="inlineStr"/>
      <c r="H20624" t="inlineStr"/>
    </row>
    <row r="20625">
      <c r="A20625" t="inlineStr">
        <is>
          <t>homekit_python</t>
        </is>
      </c>
      <c r="B20625" t="inlineStr">
        <is>
          <t>4d65fb6d01aba1054119ca2a7e576d4b368ad7ba</t>
        </is>
      </c>
      <c r="C20625" t="inlineStr">
        <is>
          <t>2019-03-11 06:37:38+00:00</t>
        </is>
      </c>
      <c r="D20625" t="inlineStr">
        <is>
          <t>add</t>
        </is>
      </c>
      <c r="E20625" t="inlineStr">
        <is>
          <t>coverage</t>
        </is>
      </c>
      <c r="F20625" t="inlineStr"/>
      <c r="G20625" t="inlineStr"/>
      <c r="H20625" t="inlineStr"/>
    </row>
    <row r="20626">
      <c r="A20626" t="inlineStr">
        <is>
          <t>homekit_python</t>
        </is>
      </c>
      <c r="B20626" t="inlineStr">
        <is>
          <t>4d65fb6d01aba1054119ca2a7e576d4b368ad7ba</t>
        </is>
      </c>
      <c r="C20626" t="inlineStr">
        <is>
          <t>2019-03-11 06:37:38+00:00</t>
        </is>
      </c>
      <c r="D20626" t="inlineStr">
        <is>
          <t>add</t>
        </is>
      </c>
      <c r="E20626" t="inlineStr">
        <is>
          <t>flake8</t>
        </is>
      </c>
      <c r="F20626" t="inlineStr"/>
      <c r="G20626" t="inlineStr"/>
      <c r="H20626" t="inlineStr"/>
    </row>
    <row r="20627">
      <c r="A20627" t="inlineStr">
        <is>
          <t>homekit_python</t>
        </is>
      </c>
      <c r="B20627" t="inlineStr">
        <is>
          <t>c7de98d21f318d32f8c6d09466128404a9b8b089</t>
        </is>
      </c>
      <c r="C20627" t="inlineStr">
        <is>
          <t>2020-04-24 20:56:11+00:00</t>
        </is>
      </c>
      <c r="D20627" t="inlineStr">
        <is>
          <t>verchange</t>
        </is>
      </c>
      <c r="E20627" t="inlineStr">
        <is>
          <t>flake8</t>
        </is>
      </c>
      <c r="F20627" t="inlineStr"/>
      <c r="G20627" t="inlineStr">
        <is>
          <t>flake8</t>
        </is>
      </c>
      <c r="H20627" t="inlineStr"/>
    </row>
    <row r="20628">
      <c r="A20628" t="inlineStr">
        <is>
          <t>homekit_python</t>
        </is>
      </c>
      <c r="B20628" t="inlineStr">
        <is>
          <t>c7de98d21f318d32f8c6d09466128404a9b8b089</t>
        </is>
      </c>
      <c r="C20628" t="inlineStr">
        <is>
          <t>2020-04-24 20:56:11+00:00</t>
        </is>
      </c>
      <c r="D20628" t="inlineStr">
        <is>
          <t>add</t>
        </is>
      </c>
      <c r="E20628" t="inlineStr">
        <is>
          <t>pytest</t>
        </is>
      </c>
      <c r="F20628" t="inlineStr"/>
      <c r="G20628" t="inlineStr"/>
      <c r="H20628" t="inlineStr"/>
    </row>
    <row r="20629">
      <c r="A20629" t="inlineStr">
        <is>
          <t>homekit_python</t>
        </is>
      </c>
      <c r="B20629" t="inlineStr">
        <is>
          <t>c7de98d21f318d32f8c6d09466128404a9b8b089</t>
        </is>
      </c>
      <c r="C20629" t="inlineStr">
        <is>
          <t>2020-04-24 20:56:11+00:00</t>
        </is>
      </c>
      <c r="D20629" t="inlineStr">
        <is>
          <t>add</t>
        </is>
      </c>
      <c r="E20629" t="inlineStr">
        <is>
          <t>tlv8</t>
        </is>
      </c>
      <c r="F20629" t="inlineStr"/>
      <c r="G20629" t="inlineStr"/>
      <c r="H20629" t="inlineStr"/>
    </row>
    <row r="20630">
      <c r="A20630" t="inlineStr">
        <is>
          <t>homekit_python</t>
        </is>
      </c>
      <c r="B20630" t="inlineStr">
        <is>
          <t>889687c088c8b1a34c8fb4c175e64ee79ebd5047</t>
        </is>
      </c>
      <c r="C20630" t="inlineStr">
        <is>
          <t>2020-09-14 20:05:59+00:00</t>
        </is>
      </c>
      <c r="D20630" t="inlineStr">
        <is>
          <t>verchange</t>
        </is>
      </c>
      <c r="E20630" t="inlineStr">
        <is>
          <t>flake8</t>
        </is>
      </c>
      <c r="F20630" t="inlineStr">
        <is>
          <t>&gt;=0.9.0</t>
        </is>
      </c>
      <c r="G20630" t="inlineStr">
        <is>
          <t>flake8</t>
        </is>
      </c>
      <c r="H20630" t="inlineStr"/>
    </row>
    <row r="20631">
      <c r="A20631" t="inlineStr">
        <is>
          <t>networking-hyperv</t>
        </is>
      </c>
      <c r="B20631" t="inlineStr">
        <is>
          <t>f0f7c187e57f2f2c476d7ffd5beec794f1aca43f</t>
        </is>
      </c>
      <c r="C20631" t="inlineStr">
        <is>
          <t>2016-04-01 16:58:05+00:00</t>
        </is>
      </c>
      <c r="D20631" t="inlineStr">
        <is>
          <t>verchange</t>
        </is>
      </c>
      <c r="E20631" t="inlineStr">
        <is>
          <t>oslo.utils</t>
        </is>
      </c>
      <c r="F20631" t="inlineStr">
        <is>
          <t>&gt;=3.5.0</t>
        </is>
      </c>
      <c r="G20631" t="inlineStr">
        <is>
          <t>oslo.utils</t>
        </is>
      </c>
      <c r="H20631" t="inlineStr">
        <is>
          <t>&gt;=1.2.0</t>
        </is>
      </c>
    </row>
    <row r="20632">
      <c r="A20632" t="inlineStr">
        <is>
          <t>networking-hyperv</t>
        </is>
      </c>
      <c r="B20632" t="inlineStr">
        <is>
          <t>f0f7c187e57f2f2c476d7ffd5beec794f1aca43f</t>
        </is>
      </c>
      <c r="C20632" t="inlineStr">
        <is>
          <t>2016-04-01 16:58:05+00:00</t>
        </is>
      </c>
      <c r="D20632" t="inlineStr">
        <is>
          <t>verchange</t>
        </is>
      </c>
      <c r="E20632" t="inlineStr">
        <is>
          <t>oslo.config</t>
        </is>
      </c>
      <c r="F20632" t="inlineStr">
        <is>
          <t>&gt;=3.7.0</t>
        </is>
      </c>
      <c r="G20632" t="inlineStr">
        <is>
          <t>oslo.config</t>
        </is>
      </c>
      <c r="H20632" t="inlineStr">
        <is>
          <t>&gt;=1.6.0</t>
        </is>
      </c>
    </row>
    <row r="20633">
      <c r="A20633" t="inlineStr">
        <is>
          <t>networking-hyperv</t>
        </is>
      </c>
      <c r="B20633" t="inlineStr">
        <is>
          <t>f0f7c187e57f2f2c476d7ffd5beec794f1aca43f</t>
        </is>
      </c>
      <c r="C20633" t="inlineStr">
        <is>
          <t>2016-04-01 16:58:05+00:00</t>
        </is>
      </c>
      <c r="D20633" t="inlineStr">
        <is>
          <t>verchange</t>
        </is>
      </c>
      <c r="E20633" t="inlineStr">
        <is>
          <t>Babel</t>
        </is>
      </c>
      <c r="F20633" t="inlineStr">
        <is>
          <t>&gt;=1.3</t>
        </is>
      </c>
      <c r="G20633" t="inlineStr">
        <is>
          <t>Babel</t>
        </is>
      </c>
      <c r="H20633" t="inlineStr">
        <is>
          <t>&gt;=1.3</t>
        </is>
      </c>
    </row>
    <row r="20634">
      <c r="A20634" t="inlineStr">
        <is>
          <t>networking-hyperv</t>
        </is>
      </c>
      <c r="B20634" t="inlineStr">
        <is>
          <t>f0f7c187e57f2f2c476d7ffd5beec794f1aca43f</t>
        </is>
      </c>
      <c r="C20634" t="inlineStr">
        <is>
          <t>2016-04-01 16:58:05+00:00</t>
        </is>
      </c>
      <c r="D20634" t="inlineStr">
        <is>
          <t>verchange</t>
        </is>
      </c>
      <c r="E20634" t="inlineStr">
        <is>
          <t>pbr</t>
        </is>
      </c>
      <c r="F20634" t="inlineStr">
        <is>
          <t>&gt;=1.6</t>
        </is>
      </c>
      <c r="G20634" t="inlineStr">
        <is>
          <t>pbr</t>
        </is>
      </c>
      <c r="H20634" t="inlineStr">
        <is>
          <t>&lt;1.0;&gt;=0.6;!=0.7</t>
        </is>
      </c>
    </row>
    <row r="20635">
      <c r="A20635" t="inlineStr">
        <is>
          <t>networking-hyperv</t>
        </is>
      </c>
      <c r="B20635" t="inlineStr">
        <is>
          <t>f0f7c187e57f2f2c476d7ffd5beec794f1aca43f</t>
        </is>
      </c>
      <c r="C20635" t="inlineStr">
        <is>
          <t>2016-04-01 16:58:05+00:00</t>
        </is>
      </c>
      <c r="D20635" t="inlineStr">
        <is>
          <t>verchange</t>
        </is>
      </c>
      <c r="E20635" t="inlineStr">
        <is>
          <t>oslo.log</t>
        </is>
      </c>
      <c r="F20635" t="inlineStr">
        <is>
          <t>&gt;=1.14.0</t>
        </is>
      </c>
      <c r="G20635" t="inlineStr">
        <is>
          <t>oslo.log</t>
        </is>
      </c>
      <c r="H20635" t="inlineStr"/>
    </row>
    <row r="20636">
      <c r="A20636" t="inlineStr">
        <is>
          <t>networking-hyperv</t>
        </is>
      </c>
      <c r="B20636" t="inlineStr">
        <is>
          <t>f0f7c187e57f2f2c476d7ffd5beec794f1aca43f</t>
        </is>
      </c>
      <c r="C20636" t="inlineStr">
        <is>
          <t>2016-04-01 16:58:05+00:00</t>
        </is>
      </c>
      <c r="D20636" t="inlineStr">
        <is>
          <t>verchange</t>
        </is>
      </c>
      <c r="E20636" t="inlineStr">
        <is>
          <t>oslo.serialization</t>
        </is>
      </c>
      <c r="F20636" t="inlineStr">
        <is>
          <t>&gt;=1.10.0</t>
        </is>
      </c>
      <c r="G20636" t="inlineStr">
        <is>
          <t>oslo.serialization</t>
        </is>
      </c>
      <c r="H20636" t="inlineStr">
        <is>
          <t>&gt;=1.2.0</t>
        </is>
      </c>
    </row>
    <row r="20637">
      <c r="A20637" t="inlineStr">
        <is>
          <t>networking-hyperv</t>
        </is>
      </c>
      <c r="B20637" t="inlineStr">
        <is>
          <t>f0f7c187e57f2f2c476d7ffd5beec794f1aca43f</t>
        </is>
      </c>
      <c r="C20637" t="inlineStr">
        <is>
          <t>2016-04-01 16:58:05+00:00</t>
        </is>
      </c>
      <c r="D20637" t="inlineStr">
        <is>
          <t>verchange</t>
        </is>
      </c>
      <c r="E20637" t="inlineStr">
        <is>
          <t>oslo.i18n</t>
        </is>
      </c>
      <c r="F20637" t="inlineStr">
        <is>
          <t>&gt;=2.1.0</t>
        </is>
      </c>
      <c r="G20637" t="inlineStr">
        <is>
          <t>oslo.i18n</t>
        </is>
      </c>
      <c r="H20637" t="inlineStr">
        <is>
          <t>&gt;=1.3.0</t>
        </is>
      </c>
    </row>
    <row r="20638">
      <c r="A20638" t="inlineStr">
        <is>
          <t>networking-hyperv</t>
        </is>
      </c>
      <c r="B20638" t="inlineStr">
        <is>
          <t>f0f7c187e57f2f2c476d7ffd5beec794f1aca43f</t>
        </is>
      </c>
      <c r="C20638" t="inlineStr">
        <is>
          <t>2016-04-01 16:58:05+00:00</t>
        </is>
      </c>
      <c r="D20638" t="inlineStr">
        <is>
          <t>add</t>
        </is>
      </c>
      <c r="E20638" t="inlineStr">
        <is>
          <t>eventlet</t>
        </is>
      </c>
      <c r="F20638" t="inlineStr">
        <is>
          <t>&gt;=0.18.2;!=0.18.3</t>
        </is>
      </c>
      <c r="G20638" t="inlineStr"/>
      <c r="H20638" t="inlineStr"/>
    </row>
    <row r="20639">
      <c r="A20639" t="inlineStr">
        <is>
          <t>networking-hyperv</t>
        </is>
      </c>
      <c r="B20639" t="inlineStr">
        <is>
          <t>f0f7c187e57f2f2c476d7ffd5beec794f1aca43f</t>
        </is>
      </c>
      <c r="C20639" t="inlineStr">
        <is>
          <t>2016-04-01 16:58:05+00:00</t>
        </is>
      </c>
      <c r="D20639" t="inlineStr">
        <is>
          <t>add</t>
        </is>
      </c>
      <c r="E20639" t="inlineStr">
        <is>
          <t>os-win</t>
        </is>
      </c>
      <c r="F20639" t="inlineStr">
        <is>
          <t>&gt;=0.2.3</t>
        </is>
      </c>
      <c r="G20639" t="inlineStr"/>
      <c r="H20639" t="inlineStr"/>
    </row>
    <row r="20640">
      <c r="A20640" t="inlineStr">
        <is>
          <t>networking-hyperv</t>
        </is>
      </c>
      <c r="B20640" t="inlineStr">
        <is>
          <t>f0f7c187e57f2f2c476d7ffd5beec794f1aca43f</t>
        </is>
      </c>
      <c r="C20640" t="inlineStr">
        <is>
          <t>2016-04-01 16:58:05+00:00</t>
        </is>
      </c>
      <c r="D20640" t="inlineStr">
        <is>
          <t>add</t>
        </is>
      </c>
      <c r="E20640" t="inlineStr">
        <is>
          <t>python-neutronclient</t>
        </is>
      </c>
      <c r="F20640" t="inlineStr">
        <is>
          <t>&gt;=2.6.0;!=4.1.0</t>
        </is>
      </c>
      <c r="G20640" t="inlineStr"/>
      <c r="H20640" t="inlineStr"/>
    </row>
    <row r="20641">
      <c r="A20641" t="inlineStr">
        <is>
          <t>networking-hyperv</t>
        </is>
      </c>
      <c r="B20641" t="inlineStr">
        <is>
          <t>13401e80e3360b9f25797879c7ade7b768ca034f</t>
        </is>
      </c>
      <c r="C20641" t="inlineStr">
        <is>
          <t>2016-05-09 12:23:23+00:00</t>
        </is>
      </c>
      <c r="D20641" t="inlineStr">
        <is>
          <t>verchange</t>
        </is>
      </c>
      <c r="E20641" t="inlineStr">
        <is>
          <t>oslo.utils</t>
        </is>
      </c>
      <c r="F20641" t="inlineStr">
        <is>
          <t>&gt;=2.0.0;!=2.6.0</t>
        </is>
      </c>
      <c r="G20641" t="inlineStr">
        <is>
          <t>oslo.utils</t>
        </is>
      </c>
      <c r="H20641" t="inlineStr">
        <is>
          <t>&gt;=1.2.0</t>
        </is>
      </c>
    </row>
    <row r="20642">
      <c r="A20642" t="inlineStr">
        <is>
          <t>networking-hyperv</t>
        </is>
      </c>
      <c r="B20642" t="inlineStr">
        <is>
          <t>13401e80e3360b9f25797879c7ade7b768ca034f</t>
        </is>
      </c>
      <c r="C20642" t="inlineStr">
        <is>
          <t>2016-05-09 12:23:23+00:00</t>
        </is>
      </c>
      <c r="D20642" t="inlineStr">
        <is>
          <t>verchange</t>
        </is>
      </c>
      <c r="E20642" t="inlineStr">
        <is>
          <t>oslo.config</t>
        </is>
      </c>
      <c r="F20642" t="inlineStr">
        <is>
          <t>&gt;=2.3.0</t>
        </is>
      </c>
      <c r="G20642" t="inlineStr">
        <is>
          <t>oslo.config</t>
        </is>
      </c>
      <c r="H20642" t="inlineStr">
        <is>
          <t>&gt;=1.6.0</t>
        </is>
      </c>
    </row>
    <row r="20643">
      <c r="A20643" t="inlineStr">
        <is>
          <t>networking-hyperv</t>
        </is>
      </c>
      <c r="B20643" t="inlineStr">
        <is>
          <t>13401e80e3360b9f25797879c7ade7b768ca034f</t>
        </is>
      </c>
      <c r="C20643" t="inlineStr">
        <is>
          <t>2016-05-09 12:23:23+00:00</t>
        </is>
      </c>
      <c r="D20643" t="inlineStr">
        <is>
          <t>verchange</t>
        </is>
      </c>
      <c r="E20643" t="inlineStr">
        <is>
          <t>pbr</t>
        </is>
      </c>
      <c r="F20643" t="inlineStr">
        <is>
          <t>&gt;=1.6</t>
        </is>
      </c>
      <c r="G20643" t="inlineStr">
        <is>
          <t>pbr</t>
        </is>
      </c>
      <c r="H20643" t="inlineStr">
        <is>
          <t>&lt;1.0;&gt;=0.6;!=0.7</t>
        </is>
      </c>
    </row>
    <row r="20644">
      <c r="A20644" t="inlineStr">
        <is>
          <t>networking-hyperv</t>
        </is>
      </c>
      <c r="B20644" t="inlineStr">
        <is>
          <t>13401e80e3360b9f25797879c7ade7b768ca034f</t>
        </is>
      </c>
      <c r="C20644" t="inlineStr">
        <is>
          <t>2016-05-09 12:23:23+00:00</t>
        </is>
      </c>
      <c r="D20644" t="inlineStr">
        <is>
          <t>verchange</t>
        </is>
      </c>
      <c r="E20644" t="inlineStr">
        <is>
          <t>oslo.log</t>
        </is>
      </c>
      <c r="F20644" t="inlineStr">
        <is>
          <t>&gt;=1.8.0</t>
        </is>
      </c>
      <c r="G20644" t="inlineStr">
        <is>
          <t>oslo.log</t>
        </is>
      </c>
      <c r="H20644" t="inlineStr"/>
    </row>
    <row r="20645">
      <c r="A20645" t="inlineStr">
        <is>
          <t>networking-hyperv</t>
        </is>
      </c>
      <c r="B20645" t="inlineStr">
        <is>
          <t>13401e80e3360b9f25797879c7ade7b768ca034f</t>
        </is>
      </c>
      <c r="C20645" t="inlineStr">
        <is>
          <t>2016-05-09 12:23:23+00:00</t>
        </is>
      </c>
      <c r="D20645" t="inlineStr">
        <is>
          <t>verchange</t>
        </is>
      </c>
      <c r="E20645" t="inlineStr">
        <is>
          <t>oslo.serialization</t>
        </is>
      </c>
      <c r="F20645" t="inlineStr">
        <is>
          <t>&gt;=1.4.0</t>
        </is>
      </c>
      <c r="G20645" t="inlineStr">
        <is>
          <t>oslo.serialization</t>
        </is>
      </c>
      <c r="H20645" t="inlineStr">
        <is>
          <t>&gt;=1.2.0</t>
        </is>
      </c>
    </row>
    <row r="20646">
      <c r="A20646" t="inlineStr">
        <is>
          <t>networking-hyperv</t>
        </is>
      </c>
      <c r="B20646" t="inlineStr">
        <is>
          <t>13401e80e3360b9f25797879c7ade7b768ca034f</t>
        </is>
      </c>
      <c r="C20646" t="inlineStr">
        <is>
          <t>2016-05-09 12:23:23+00:00</t>
        </is>
      </c>
      <c r="D20646" t="inlineStr">
        <is>
          <t>verchange</t>
        </is>
      </c>
      <c r="E20646" t="inlineStr">
        <is>
          <t>oslo.i18n</t>
        </is>
      </c>
      <c r="F20646" t="inlineStr">
        <is>
          <t>&gt;=1.5.0</t>
        </is>
      </c>
      <c r="G20646" t="inlineStr">
        <is>
          <t>oslo.i18n</t>
        </is>
      </c>
      <c r="H20646" t="inlineStr">
        <is>
          <t>&gt;=1.3.0</t>
        </is>
      </c>
    </row>
    <row r="20647">
      <c r="A20647" t="inlineStr">
        <is>
          <t>networking-hyperv</t>
        </is>
      </c>
      <c r="B20647" t="inlineStr">
        <is>
          <t>13401e80e3360b9f25797879c7ade7b768ca034f</t>
        </is>
      </c>
      <c r="C20647" t="inlineStr">
        <is>
          <t>2016-05-09 12:23:23+00:00</t>
        </is>
      </c>
      <c r="D20647" t="inlineStr">
        <is>
          <t>add</t>
        </is>
      </c>
      <c r="E20647" t="inlineStr">
        <is>
          <t>python-neutronclient</t>
        </is>
      </c>
      <c r="F20647" t="inlineStr">
        <is>
          <t>&gt;=2.6.0</t>
        </is>
      </c>
      <c r="G20647" t="inlineStr"/>
      <c r="H20647" t="inlineStr"/>
    </row>
    <row r="20648">
      <c r="A20648" t="inlineStr">
        <is>
          <t>networking-hyperv</t>
        </is>
      </c>
      <c r="B20648" t="inlineStr">
        <is>
          <t>85a4b5cff06cc1e0b3b6395e588c0331113b42b0</t>
        </is>
      </c>
      <c r="C20648" t="inlineStr">
        <is>
          <t>2016-09-29 15:26:14+00:00</t>
        </is>
      </c>
      <c r="D20648" t="inlineStr">
        <is>
          <t>verchange</t>
        </is>
      </c>
      <c r="E20648" t="inlineStr">
        <is>
          <t>oslo.utils</t>
        </is>
      </c>
      <c r="F20648" t="inlineStr">
        <is>
          <t>&gt;=3.16.0</t>
        </is>
      </c>
      <c r="G20648" t="inlineStr">
        <is>
          <t>oslo.utils</t>
        </is>
      </c>
      <c r="H20648" t="inlineStr">
        <is>
          <t>&gt;=3.5.0</t>
        </is>
      </c>
    </row>
    <row r="20649">
      <c r="A20649" t="inlineStr">
        <is>
          <t>networking-hyperv</t>
        </is>
      </c>
      <c r="B20649" t="inlineStr">
        <is>
          <t>85a4b5cff06cc1e0b3b6395e588c0331113b42b0</t>
        </is>
      </c>
      <c r="C20649" t="inlineStr">
        <is>
          <t>2016-09-29 15:26:14+00:00</t>
        </is>
      </c>
      <c r="D20649" t="inlineStr">
        <is>
          <t>verchange</t>
        </is>
      </c>
      <c r="E20649" t="inlineStr">
        <is>
          <t>python-neutronclient</t>
        </is>
      </c>
      <c r="F20649" t="inlineStr">
        <is>
          <t>&gt;=5.1.0</t>
        </is>
      </c>
      <c r="G20649" t="inlineStr">
        <is>
          <t>python-neutronclient</t>
        </is>
      </c>
      <c r="H20649" t="inlineStr">
        <is>
          <t>&gt;=2.6.0;!=4.1.0</t>
        </is>
      </c>
    </row>
    <row r="20650">
      <c r="A20650" t="inlineStr">
        <is>
          <t>networking-hyperv</t>
        </is>
      </c>
      <c r="B20650" t="inlineStr">
        <is>
          <t>85a4b5cff06cc1e0b3b6395e588c0331113b42b0</t>
        </is>
      </c>
      <c r="C20650" t="inlineStr">
        <is>
          <t>2016-09-29 15:26:14+00:00</t>
        </is>
      </c>
      <c r="D20650" t="inlineStr">
        <is>
          <t>verchange</t>
        </is>
      </c>
      <c r="E20650" t="inlineStr">
        <is>
          <t>Babel</t>
        </is>
      </c>
      <c r="F20650" t="inlineStr">
        <is>
          <t>&gt;=2.3.4</t>
        </is>
      </c>
      <c r="G20650" t="inlineStr">
        <is>
          <t>Babel</t>
        </is>
      </c>
      <c r="H20650" t="inlineStr">
        <is>
          <t>&gt;=1.3</t>
        </is>
      </c>
    </row>
    <row r="20651">
      <c r="A20651" t="inlineStr">
        <is>
          <t>networking-hyperv</t>
        </is>
      </c>
      <c r="B20651" t="inlineStr">
        <is>
          <t>85a4b5cff06cc1e0b3b6395e588c0331113b42b0</t>
        </is>
      </c>
      <c r="C20651" t="inlineStr">
        <is>
          <t>2016-09-29 15:26:14+00:00</t>
        </is>
      </c>
      <c r="D20651" t="inlineStr">
        <is>
          <t>verchange</t>
        </is>
      </c>
      <c r="E20651" t="inlineStr">
        <is>
          <t>oslo.config</t>
        </is>
      </c>
      <c r="F20651" t="inlineStr">
        <is>
          <t>&gt;=3.14.0</t>
        </is>
      </c>
      <c r="G20651" t="inlineStr">
        <is>
          <t>oslo.config</t>
        </is>
      </c>
      <c r="H20651" t="inlineStr">
        <is>
          <t>&gt;=3.7.0</t>
        </is>
      </c>
    </row>
    <row r="20652">
      <c r="A20652" t="inlineStr">
        <is>
          <t>networking-hyperv</t>
        </is>
      </c>
      <c r="B20652" t="inlineStr">
        <is>
          <t>83f8a20c82434fb4b90c2e0c30779a361f2c7944</t>
        </is>
      </c>
      <c r="C20652" t="inlineStr">
        <is>
          <t>2017-02-01 14:43:53+00:00</t>
        </is>
      </c>
      <c r="D20652" t="inlineStr">
        <is>
          <t>verchange</t>
        </is>
      </c>
      <c r="E20652" t="inlineStr">
        <is>
          <t>oslo.utils</t>
        </is>
      </c>
      <c r="F20652" t="inlineStr">
        <is>
          <t>&gt;=3.18.0</t>
        </is>
      </c>
      <c r="G20652" t="inlineStr">
        <is>
          <t>oslo.utils</t>
        </is>
      </c>
      <c r="H20652" t="inlineStr">
        <is>
          <t>&gt;=3.16.0</t>
        </is>
      </c>
    </row>
    <row r="20653">
      <c r="A20653" t="inlineStr">
        <is>
          <t>networking-hyperv</t>
        </is>
      </c>
      <c r="B20653" t="inlineStr">
        <is>
          <t>83f8a20c82434fb4b90c2e0c30779a361f2c7944</t>
        </is>
      </c>
      <c r="C20653" t="inlineStr">
        <is>
          <t>2017-02-01 14:43:53+00:00</t>
        </is>
      </c>
      <c r="D20653" t="inlineStr">
        <is>
          <t>verchange</t>
        </is>
      </c>
      <c r="E20653" t="inlineStr">
        <is>
          <t>oslo.config</t>
        </is>
      </c>
      <c r="F20653" t="inlineStr">
        <is>
          <t>&gt;=3.14.0;!=3.18.0</t>
        </is>
      </c>
      <c r="G20653" t="inlineStr">
        <is>
          <t>oslo.config</t>
        </is>
      </c>
      <c r="H20653" t="inlineStr">
        <is>
          <t>&gt;=3.14.0</t>
        </is>
      </c>
    </row>
    <row r="20654">
      <c r="A20654" t="inlineStr">
        <is>
          <t>networking-hyperv</t>
        </is>
      </c>
      <c r="B20654" t="inlineStr">
        <is>
          <t>83f8a20c82434fb4b90c2e0c30779a361f2c7944</t>
        </is>
      </c>
      <c r="C20654" t="inlineStr">
        <is>
          <t>2017-02-01 14:43:53+00:00</t>
        </is>
      </c>
      <c r="D20654" t="inlineStr">
        <is>
          <t>verchange</t>
        </is>
      </c>
      <c r="E20654" t="inlineStr">
        <is>
          <t>pbr</t>
        </is>
      </c>
      <c r="F20654" t="inlineStr">
        <is>
          <t>&gt;=1.8</t>
        </is>
      </c>
      <c r="G20654" t="inlineStr">
        <is>
          <t>pbr</t>
        </is>
      </c>
      <c r="H20654" t="inlineStr">
        <is>
          <t>&gt;=1.6</t>
        </is>
      </c>
    </row>
    <row r="20655">
      <c r="A20655" t="inlineStr">
        <is>
          <t>networking-hyperv</t>
        </is>
      </c>
      <c r="B20655" t="inlineStr">
        <is>
          <t>83f8a20c82434fb4b90c2e0c30779a361f2c7944</t>
        </is>
      </c>
      <c r="C20655" t="inlineStr">
        <is>
          <t>2017-02-01 14:43:53+00:00</t>
        </is>
      </c>
      <c r="D20655" t="inlineStr">
        <is>
          <t>verchange</t>
        </is>
      </c>
      <c r="E20655" t="inlineStr">
        <is>
          <t>os-win</t>
        </is>
      </c>
      <c r="F20655" t="inlineStr">
        <is>
          <t>&gt;=1.4.0</t>
        </is>
      </c>
      <c r="G20655" t="inlineStr">
        <is>
          <t>os-win</t>
        </is>
      </c>
      <c r="H20655" t="inlineStr">
        <is>
          <t>&gt;=0.2.3</t>
        </is>
      </c>
    </row>
    <row r="20656">
      <c r="A20656" t="inlineStr">
        <is>
          <t>networking-hyperv</t>
        </is>
      </c>
      <c r="B20656" t="inlineStr">
        <is>
          <t>83f8a20c82434fb4b90c2e0c30779a361f2c7944</t>
        </is>
      </c>
      <c r="C20656" t="inlineStr">
        <is>
          <t>2017-02-01 14:43:53+00:00</t>
        </is>
      </c>
      <c r="D20656" t="inlineStr">
        <is>
          <t>verchange</t>
        </is>
      </c>
      <c r="E20656" t="inlineStr">
        <is>
          <t>oslo.log</t>
        </is>
      </c>
      <c r="F20656" t="inlineStr">
        <is>
          <t>&gt;=3.11.0</t>
        </is>
      </c>
      <c r="G20656" t="inlineStr">
        <is>
          <t>oslo.log</t>
        </is>
      </c>
      <c r="H20656" t="inlineStr">
        <is>
          <t>&gt;=1.14.0</t>
        </is>
      </c>
    </row>
    <row r="20657">
      <c r="A20657" t="inlineStr">
        <is>
          <t>networking-hyperv</t>
        </is>
      </c>
      <c r="B20657" t="inlineStr">
        <is>
          <t>83f8a20c82434fb4b90c2e0c30779a361f2c7944</t>
        </is>
      </c>
      <c r="C20657" t="inlineStr">
        <is>
          <t>2017-02-01 14:43:53+00:00</t>
        </is>
      </c>
      <c r="D20657" t="inlineStr">
        <is>
          <t>add</t>
        </is>
      </c>
      <c r="E20657" t="inlineStr">
        <is>
          <t>neutron-lib</t>
        </is>
      </c>
      <c r="F20657" t="inlineStr">
        <is>
          <t>&gt;=1.1.0</t>
        </is>
      </c>
      <c r="G20657" t="inlineStr"/>
      <c r="H20657" t="inlineStr"/>
    </row>
    <row r="20658">
      <c r="A20658" t="inlineStr">
        <is>
          <t>networking-hyperv</t>
        </is>
      </c>
      <c r="B20658" t="inlineStr">
        <is>
          <t>400c817c337d6571e47af77ae2f33961fb69e75c</t>
        </is>
      </c>
      <c r="C20658" t="inlineStr">
        <is>
          <t>2017-08-09 09:59:17+00:00</t>
        </is>
      </c>
      <c r="D20658" t="inlineStr">
        <is>
          <t>verchange</t>
        </is>
      </c>
      <c r="E20658" t="inlineStr">
        <is>
          <t>oslo.utils</t>
        </is>
      </c>
      <c r="F20658" t="inlineStr">
        <is>
          <t>&gt;=3.20.0</t>
        </is>
      </c>
      <c r="G20658" t="inlineStr">
        <is>
          <t>oslo.utils</t>
        </is>
      </c>
      <c r="H20658" t="inlineStr">
        <is>
          <t>&gt;=3.18.0</t>
        </is>
      </c>
    </row>
    <row r="20659">
      <c r="A20659" t="inlineStr">
        <is>
          <t>networking-hyperv</t>
        </is>
      </c>
      <c r="B20659" t="inlineStr">
        <is>
          <t>400c817c337d6571e47af77ae2f33961fb69e75c</t>
        </is>
      </c>
      <c r="C20659" t="inlineStr">
        <is>
          <t>2017-08-09 09:59:17+00:00</t>
        </is>
      </c>
      <c r="D20659" t="inlineStr">
        <is>
          <t>verchange</t>
        </is>
      </c>
      <c r="E20659" t="inlineStr">
        <is>
          <t>oslo.config</t>
        </is>
      </c>
      <c r="F20659" t="inlineStr">
        <is>
          <t>!=4.3.0;&gt;=4.0.0;!=4.4.0</t>
        </is>
      </c>
      <c r="G20659" t="inlineStr">
        <is>
          <t>oslo.config</t>
        </is>
      </c>
      <c r="H20659" t="inlineStr">
        <is>
          <t>&gt;=3.14.0;!=3.18.0</t>
        </is>
      </c>
    </row>
    <row r="20660">
      <c r="A20660" t="inlineStr">
        <is>
          <t>networking-hyperv</t>
        </is>
      </c>
      <c r="B20660" t="inlineStr">
        <is>
          <t>400c817c337d6571e47af77ae2f33961fb69e75c</t>
        </is>
      </c>
      <c r="C20660" t="inlineStr">
        <is>
          <t>2017-08-09 09:59:17+00:00</t>
        </is>
      </c>
      <c r="D20660" t="inlineStr">
        <is>
          <t>verchange</t>
        </is>
      </c>
      <c r="E20660" t="inlineStr">
        <is>
          <t>neutron-lib</t>
        </is>
      </c>
      <c r="F20660" t="inlineStr">
        <is>
          <t>&gt;=1.9.0</t>
        </is>
      </c>
      <c r="G20660" t="inlineStr">
        <is>
          <t>neutron-lib</t>
        </is>
      </c>
      <c r="H20660" t="inlineStr">
        <is>
          <t>&gt;=1.1.0</t>
        </is>
      </c>
    </row>
    <row r="20661">
      <c r="A20661" t="inlineStr">
        <is>
          <t>networking-hyperv</t>
        </is>
      </c>
      <c r="B20661" t="inlineStr">
        <is>
          <t>400c817c337d6571e47af77ae2f33961fb69e75c</t>
        </is>
      </c>
      <c r="C20661" t="inlineStr">
        <is>
          <t>2017-08-09 09:59:17+00:00</t>
        </is>
      </c>
      <c r="D20661" t="inlineStr">
        <is>
          <t>verchange</t>
        </is>
      </c>
      <c r="E20661" t="inlineStr">
        <is>
          <t>python-neutronclient</t>
        </is>
      </c>
      <c r="F20661" t="inlineStr">
        <is>
          <t>&gt;=6.3.0</t>
        </is>
      </c>
      <c r="G20661" t="inlineStr">
        <is>
          <t>python-neutronclient</t>
        </is>
      </c>
      <c r="H20661" t="inlineStr">
        <is>
          <t>&gt;=5.1.0</t>
        </is>
      </c>
    </row>
    <row r="20662">
      <c r="A20662" t="inlineStr">
        <is>
          <t>networking-hyperv</t>
        </is>
      </c>
      <c r="B20662" t="inlineStr">
        <is>
          <t>400c817c337d6571e47af77ae2f33961fb69e75c</t>
        </is>
      </c>
      <c r="C20662" t="inlineStr">
        <is>
          <t>2017-08-09 09:59:17+00:00</t>
        </is>
      </c>
      <c r="D20662" t="inlineStr">
        <is>
          <t>verchange</t>
        </is>
      </c>
      <c r="E20662" t="inlineStr">
        <is>
          <t>Babel</t>
        </is>
      </c>
      <c r="F20662" t="inlineStr">
        <is>
          <t>&gt;=2.3.4;!=2.4.0</t>
        </is>
      </c>
      <c r="G20662" t="inlineStr">
        <is>
          <t>Babel</t>
        </is>
      </c>
      <c r="H20662" t="inlineStr">
        <is>
          <t>&gt;=2.3.4</t>
        </is>
      </c>
    </row>
    <row r="20663">
      <c r="A20663" t="inlineStr">
        <is>
          <t>networking-hyperv</t>
        </is>
      </c>
      <c r="B20663" t="inlineStr">
        <is>
          <t>400c817c337d6571e47af77ae2f33961fb69e75c</t>
        </is>
      </c>
      <c r="C20663" t="inlineStr">
        <is>
          <t>2017-08-09 09:59:17+00:00</t>
        </is>
      </c>
      <c r="D20663" t="inlineStr">
        <is>
          <t>verchange</t>
        </is>
      </c>
      <c r="E20663" t="inlineStr">
        <is>
          <t>pbr</t>
        </is>
      </c>
      <c r="F20663" t="inlineStr">
        <is>
          <t>&gt;=2.0.0;!=2.1.0</t>
        </is>
      </c>
      <c r="G20663" t="inlineStr">
        <is>
          <t>pbr</t>
        </is>
      </c>
      <c r="H20663" t="inlineStr">
        <is>
          <t>&gt;=1.8</t>
        </is>
      </c>
    </row>
    <row r="20664">
      <c r="A20664" t="inlineStr">
        <is>
          <t>networking-hyperv</t>
        </is>
      </c>
      <c r="B20664" t="inlineStr">
        <is>
          <t>400c817c337d6571e47af77ae2f33961fb69e75c</t>
        </is>
      </c>
      <c r="C20664" t="inlineStr">
        <is>
          <t>2017-08-09 09:59:17+00:00</t>
        </is>
      </c>
      <c r="D20664" t="inlineStr">
        <is>
          <t>verchange</t>
        </is>
      </c>
      <c r="E20664" t="inlineStr">
        <is>
          <t>os-win</t>
        </is>
      </c>
      <c r="F20664" t="inlineStr">
        <is>
          <t>&gt;=2.0.0</t>
        </is>
      </c>
      <c r="G20664" t="inlineStr">
        <is>
          <t>os-win</t>
        </is>
      </c>
      <c r="H20664" t="inlineStr">
        <is>
          <t>&gt;=1.4.0</t>
        </is>
      </c>
    </row>
    <row r="20665">
      <c r="A20665" t="inlineStr">
        <is>
          <t>networking-hyperv</t>
        </is>
      </c>
      <c r="B20665" t="inlineStr">
        <is>
          <t>400c817c337d6571e47af77ae2f33961fb69e75c</t>
        </is>
      </c>
      <c r="C20665" t="inlineStr">
        <is>
          <t>2017-08-09 09:59:17+00:00</t>
        </is>
      </c>
      <c r="D20665" t="inlineStr">
        <is>
          <t>verchange</t>
        </is>
      </c>
      <c r="E20665" t="inlineStr">
        <is>
          <t>eventlet</t>
        </is>
      </c>
      <c r="F20665" t="inlineStr">
        <is>
          <t>&lt;0.21.0;&gt;=0.18.2;!=0.18.3;!=0.20.1</t>
        </is>
      </c>
      <c r="G20665" t="inlineStr">
        <is>
          <t>eventlet</t>
        </is>
      </c>
      <c r="H20665" t="inlineStr">
        <is>
          <t>&gt;=0.18.2;!=0.18.3</t>
        </is>
      </c>
    </row>
    <row r="20666">
      <c r="A20666" t="inlineStr">
        <is>
          <t>networking-hyperv</t>
        </is>
      </c>
      <c r="B20666" t="inlineStr">
        <is>
          <t>400c817c337d6571e47af77ae2f33961fb69e75c</t>
        </is>
      </c>
      <c r="C20666" t="inlineStr">
        <is>
          <t>2017-08-09 09:59:17+00:00</t>
        </is>
      </c>
      <c r="D20666" t="inlineStr">
        <is>
          <t>verchange</t>
        </is>
      </c>
      <c r="E20666" t="inlineStr">
        <is>
          <t>oslo.log</t>
        </is>
      </c>
      <c r="F20666" t="inlineStr">
        <is>
          <t>&gt;=3.22.0</t>
        </is>
      </c>
      <c r="G20666" t="inlineStr">
        <is>
          <t>oslo.log</t>
        </is>
      </c>
      <c r="H20666" t="inlineStr">
        <is>
          <t>&gt;=3.11.0</t>
        </is>
      </c>
    </row>
    <row r="20667">
      <c r="A20667" t="inlineStr">
        <is>
          <t>networking-hyperv</t>
        </is>
      </c>
      <c r="B20667" t="inlineStr">
        <is>
          <t>400c817c337d6571e47af77ae2f33961fb69e75c</t>
        </is>
      </c>
      <c r="C20667" t="inlineStr">
        <is>
          <t>2017-08-09 09:59:17+00:00</t>
        </is>
      </c>
      <c r="D20667" t="inlineStr">
        <is>
          <t>verchange</t>
        </is>
      </c>
      <c r="E20667" t="inlineStr">
        <is>
          <t>oslo.serialization</t>
        </is>
      </c>
      <c r="F20667" t="inlineStr">
        <is>
          <t>&gt;=1.10.0;!=2.19.1</t>
        </is>
      </c>
      <c r="G20667" t="inlineStr">
        <is>
          <t>oslo.serialization</t>
        </is>
      </c>
      <c r="H20667" t="inlineStr">
        <is>
          <t>&gt;=1.10.0</t>
        </is>
      </c>
    </row>
    <row r="20668">
      <c r="A20668" t="inlineStr">
        <is>
          <t>networking-hyperv</t>
        </is>
      </c>
      <c r="B20668" t="inlineStr">
        <is>
          <t>400c817c337d6571e47af77ae2f33961fb69e75c</t>
        </is>
      </c>
      <c r="C20668" t="inlineStr">
        <is>
          <t>2017-08-09 09:59:17+00:00</t>
        </is>
      </c>
      <c r="D20668" t="inlineStr">
        <is>
          <t>verchange</t>
        </is>
      </c>
      <c r="E20668" t="inlineStr">
        <is>
          <t>oslo.i18n</t>
        </is>
      </c>
      <c r="F20668" t="inlineStr">
        <is>
          <t>&gt;=2.1.0;!=3.15.2</t>
        </is>
      </c>
      <c r="G20668" t="inlineStr">
        <is>
          <t>oslo.i18n</t>
        </is>
      </c>
      <c r="H20668" t="inlineStr">
        <is>
          <t>&gt;=2.1.0</t>
        </is>
      </c>
    </row>
    <row r="20669">
      <c r="A20669" t="inlineStr">
        <is>
          <t>networking-hyperv</t>
        </is>
      </c>
      <c r="B20669" t="inlineStr">
        <is>
          <t>893048dd2e3ca3d3a57584e22f5d3de1d4884870</t>
        </is>
      </c>
      <c r="C20669" t="inlineStr">
        <is>
          <t>2018-01-26 00:30:20+00:00</t>
        </is>
      </c>
      <c r="D20669" t="inlineStr">
        <is>
          <t>verchange</t>
        </is>
      </c>
      <c r="E20669" t="inlineStr">
        <is>
          <t>oslo.utils</t>
        </is>
      </c>
      <c r="F20669" t="inlineStr">
        <is>
          <t>&gt;=3.33.0</t>
        </is>
      </c>
      <c r="G20669" t="inlineStr">
        <is>
          <t>oslo.utils</t>
        </is>
      </c>
      <c r="H20669" t="inlineStr">
        <is>
          <t>&gt;=3.20.0</t>
        </is>
      </c>
    </row>
    <row r="20670">
      <c r="A20670" t="inlineStr">
        <is>
          <t>networking-hyperv</t>
        </is>
      </c>
      <c r="B20670" t="inlineStr">
        <is>
          <t>893048dd2e3ca3d3a57584e22f5d3de1d4884870</t>
        </is>
      </c>
      <c r="C20670" t="inlineStr">
        <is>
          <t>2018-01-26 00:30:20+00:00</t>
        </is>
      </c>
      <c r="D20670" t="inlineStr">
        <is>
          <t>verchange</t>
        </is>
      </c>
      <c r="E20670" t="inlineStr">
        <is>
          <t>oslo.config</t>
        </is>
      </c>
      <c r="F20670" t="inlineStr">
        <is>
          <t>&gt;=5.1.0</t>
        </is>
      </c>
      <c r="G20670" t="inlineStr">
        <is>
          <t>oslo.config</t>
        </is>
      </c>
      <c r="H20670" t="inlineStr">
        <is>
          <t>!=4.3.0;&gt;=4.0.0;!=4.4.0</t>
        </is>
      </c>
    </row>
    <row r="20671">
      <c r="A20671" t="inlineStr">
        <is>
          <t>networking-hyperv</t>
        </is>
      </c>
      <c r="B20671" t="inlineStr">
        <is>
          <t>893048dd2e3ca3d3a57584e22f5d3de1d4884870</t>
        </is>
      </c>
      <c r="C20671" t="inlineStr">
        <is>
          <t>2018-01-26 00:30:20+00:00</t>
        </is>
      </c>
      <c r="D20671" t="inlineStr">
        <is>
          <t>verchange</t>
        </is>
      </c>
      <c r="E20671" t="inlineStr">
        <is>
          <t>neutron-lib</t>
        </is>
      </c>
      <c r="F20671" t="inlineStr">
        <is>
          <t>&gt;=1.12.0</t>
        </is>
      </c>
      <c r="G20671" t="inlineStr">
        <is>
          <t>neutron-lib</t>
        </is>
      </c>
      <c r="H20671" t="inlineStr">
        <is>
          <t>&gt;=1.9.0</t>
        </is>
      </c>
    </row>
    <row r="20672">
      <c r="A20672" t="inlineStr">
        <is>
          <t>networking-hyperv</t>
        </is>
      </c>
      <c r="B20672" t="inlineStr">
        <is>
          <t>893048dd2e3ca3d3a57584e22f5d3de1d4884870</t>
        </is>
      </c>
      <c r="C20672" t="inlineStr">
        <is>
          <t>2018-01-26 00:30:20+00:00</t>
        </is>
      </c>
      <c r="D20672" t="inlineStr">
        <is>
          <t>verchange</t>
        </is>
      </c>
      <c r="E20672" t="inlineStr">
        <is>
          <t>oslo.log</t>
        </is>
      </c>
      <c r="F20672" t="inlineStr">
        <is>
          <t>&gt;=3.36.0</t>
        </is>
      </c>
      <c r="G20672" t="inlineStr">
        <is>
          <t>oslo.log</t>
        </is>
      </c>
      <c r="H20672" t="inlineStr">
        <is>
          <t>&gt;=3.22.0</t>
        </is>
      </c>
    </row>
    <row r="20673">
      <c r="A20673" t="inlineStr">
        <is>
          <t>networking-hyperv</t>
        </is>
      </c>
      <c r="B20673" t="inlineStr">
        <is>
          <t>893048dd2e3ca3d3a57584e22f5d3de1d4884870</t>
        </is>
      </c>
      <c r="C20673" t="inlineStr">
        <is>
          <t>2018-01-26 00:30:20+00:00</t>
        </is>
      </c>
      <c r="D20673" t="inlineStr">
        <is>
          <t>verchange</t>
        </is>
      </c>
      <c r="E20673" t="inlineStr">
        <is>
          <t>oslo.serialization</t>
        </is>
      </c>
      <c r="F20673" t="inlineStr">
        <is>
          <t>!=2.19.1;&gt;=2.18.0</t>
        </is>
      </c>
      <c r="G20673" t="inlineStr">
        <is>
          <t>oslo.serialization</t>
        </is>
      </c>
      <c r="H20673" t="inlineStr">
        <is>
          <t>&gt;=1.10.0;!=2.19.1</t>
        </is>
      </c>
    </row>
    <row r="20674">
      <c r="A20674" t="inlineStr">
        <is>
          <t>networking-hyperv</t>
        </is>
      </c>
      <c r="B20674" t="inlineStr">
        <is>
          <t>893048dd2e3ca3d3a57584e22f5d3de1d4884870</t>
        </is>
      </c>
      <c r="C20674" t="inlineStr">
        <is>
          <t>2018-01-26 00:30:20+00:00</t>
        </is>
      </c>
      <c r="D20674" t="inlineStr">
        <is>
          <t>verchange</t>
        </is>
      </c>
      <c r="E20674" t="inlineStr">
        <is>
          <t>oslo.i18n</t>
        </is>
      </c>
      <c r="F20674" t="inlineStr">
        <is>
          <t>&gt;=3.15.3</t>
        </is>
      </c>
      <c r="G20674" t="inlineStr">
        <is>
          <t>oslo.i18n</t>
        </is>
      </c>
      <c r="H20674" t="inlineStr">
        <is>
          <t>&gt;=2.1.0;!=3.15.2</t>
        </is>
      </c>
    </row>
    <row r="20675">
      <c r="A20675" t="inlineStr">
        <is>
          <t>networking-hyperv</t>
        </is>
      </c>
      <c r="B20675" t="inlineStr">
        <is>
          <t>d49d70cc5420e8cc39b50e4950789ac6a11c65cb</t>
        </is>
      </c>
      <c r="C20675" t="inlineStr">
        <is>
          <t>2018-08-16 12:59:21+00:00</t>
        </is>
      </c>
      <c r="D20675" t="inlineStr">
        <is>
          <t>verchange</t>
        </is>
      </c>
      <c r="E20675" t="inlineStr">
        <is>
          <t>oslo.config</t>
        </is>
      </c>
      <c r="F20675" t="inlineStr">
        <is>
          <t>&gt;=5.2.0</t>
        </is>
      </c>
      <c r="G20675" t="inlineStr">
        <is>
          <t>oslo.config</t>
        </is>
      </c>
      <c r="H20675" t="inlineStr">
        <is>
          <t>&gt;=5.1.0</t>
        </is>
      </c>
    </row>
    <row r="20676">
      <c r="A20676" t="inlineStr">
        <is>
          <t>networking-hyperv</t>
        </is>
      </c>
      <c r="B20676" t="inlineStr">
        <is>
          <t>d49d70cc5420e8cc39b50e4950789ac6a11c65cb</t>
        </is>
      </c>
      <c r="C20676" t="inlineStr">
        <is>
          <t>2018-08-16 12:59:21+00:00</t>
        </is>
      </c>
      <c r="D20676" t="inlineStr">
        <is>
          <t>verchange</t>
        </is>
      </c>
      <c r="E20676" t="inlineStr">
        <is>
          <t>neutron-lib</t>
        </is>
      </c>
      <c r="F20676" t="inlineStr">
        <is>
          <t>&gt;=1.13.0</t>
        </is>
      </c>
      <c r="G20676" t="inlineStr">
        <is>
          <t>neutron-lib</t>
        </is>
      </c>
      <c r="H20676" t="inlineStr">
        <is>
          <t>&gt;=1.12.0</t>
        </is>
      </c>
    </row>
    <row r="20677">
      <c r="A20677" t="inlineStr">
        <is>
          <t>networking-hyperv</t>
        </is>
      </c>
      <c r="B20677" t="inlineStr">
        <is>
          <t>d49d70cc5420e8cc39b50e4950789ac6a11c65cb</t>
        </is>
      </c>
      <c r="C20677" t="inlineStr">
        <is>
          <t>2018-08-16 12:59:21+00:00</t>
        </is>
      </c>
      <c r="D20677" t="inlineStr">
        <is>
          <t>verchange</t>
        </is>
      </c>
      <c r="E20677" t="inlineStr">
        <is>
          <t>python-neutronclient</t>
        </is>
      </c>
      <c r="F20677" t="inlineStr">
        <is>
          <t>&gt;=6.7.0</t>
        </is>
      </c>
      <c r="G20677" t="inlineStr">
        <is>
          <t>python-neutronclient</t>
        </is>
      </c>
      <c r="H20677" t="inlineStr">
        <is>
          <t>&gt;=6.3.0</t>
        </is>
      </c>
    </row>
    <row r="20678">
      <c r="A20678" t="inlineStr">
        <is>
          <t>networking-hyperv</t>
        </is>
      </c>
      <c r="B20678" t="inlineStr">
        <is>
          <t>d49d70cc5420e8cc39b50e4950789ac6a11c65cb</t>
        </is>
      </c>
      <c r="C20678" t="inlineStr">
        <is>
          <t>2018-08-16 12:59:21+00:00</t>
        </is>
      </c>
      <c r="D20678" t="inlineStr">
        <is>
          <t>verchange</t>
        </is>
      </c>
      <c r="E20678" t="inlineStr">
        <is>
          <t>os-win</t>
        </is>
      </c>
      <c r="F20678" t="inlineStr">
        <is>
          <t>&gt;=3.0.0</t>
        </is>
      </c>
      <c r="G20678" t="inlineStr">
        <is>
          <t>os-win</t>
        </is>
      </c>
      <c r="H20678" t="inlineStr">
        <is>
          <t>&gt;=2.0.0</t>
        </is>
      </c>
    </row>
    <row r="20679">
      <c r="A20679" t="inlineStr">
        <is>
          <t>networking-hyperv</t>
        </is>
      </c>
      <c r="B20679" t="inlineStr">
        <is>
          <t>d49d70cc5420e8cc39b50e4950789ac6a11c65cb</t>
        </is>
      </c>
      <c r="C20679" t="inlineStr">
        <is>
          <t>2018-08-16 12:59:21+00:00</t>
        </is>
      </c>
      <c r="D20679" t="inlineStr">
        <is>
          <t>verchange</t>
        </is>
      </c>
      <c r="E20679" t="inlineStr">
        <is>
          <t>eventlet</t>
        </is>
      </c>
      <c r="F20679" t="inlineStr">
        <is>
          <t>&gt;=0.18.2;!=0.18.3;!=0.20.1</t>
        </is>
      </c>
      <c r="G20679" t="inlineStr">
        <is>
          <t>eventlet</t>
        </is>
      </c>
      <c r="H20679" t="inlineStr">
        <is>
          <t>&lt;0.21.0;&gt;=0.18.2;!=0.18.3;!=0.20.1</t>
        </is>
      </c>
    </row>
    <row r="20680">
      <c r="A20680" t="inlineStr">
        <is>
          <t>networking-hyperv</t>
        </is>
      </c>
      <c r="B20680" t="inlineStr">
        <is>
          <t>d49d70cc5420e8cc39b50e4950789ac6a11c65cb</t>
        </is>
      </c>
      <c r="C20680" t="inlineStr">
        <is>
          <t>2018-08-16 12:59:21+00:00</t>
        </is>
      </c>
      <c r="D20680" t="inlineStr">
        <is>
          <t>add</t>
        </is>
      </c>
      <c r="E20680" t="inlineStr">
        <is>
          <t>neutron</t>
        </is>
      </c>
      <c r="F20680" t="inlineStr">
        <is>
          <t>&gt;=13.0.0.0b1</t>
        </is>
      </c>
      <c r="G20680" t="inlineStr"/>
      <c r="H20680" t="inlineStr"/>
    </row>
    <row r="20681">
      <c r="A20681" t="inlineStr">
        <is>
          <t>networking-hyperv</t>
        </is>
      </c>
      <c r="B20681" t="inlineStr">
        <is>
          <t>c668f9732d85a804e5aadf13b2ae0b8474989503</t>
        </is>
      </c>
      <c r="C20681" t="inlineStr">
        <is>
          <t>2019-05-24 00:33:50+00:00</t>
        </is>
      </c>
      <c r="D20681" t="inlineStr">
        <is>
          <t>verchange</t>
        </is>
      </c>
      <c r="E20681" t="inlineStr">
        <is>
          <t>neutron-lib</t>
        </is>
      </c>
      <c r="F20681" t="inlineStr">
        <is>
          <t>&gt;=1.18.0</t>
        </is>
      </c>
      <c r="G20681" t="inlineStr">
        <is>
          <t>neutron-lib</t>
        </is>
      </c>
      <c r="H20681" t="inlineStr">
        <is>
          <t>&gt;=1.13.0</t>
        </is>
      </c>
    </row>
    <row r="20682">
      <c r="A20682" t="inlineStr">
        <is>
          <t>networking-hyperv</t>
        </is>
      </c>
      <c r="B20682" t="inlineStr">
        <is>
          <t>ec074fb528e0b4d0ed2931a47d816c3b8806efc9</t>
        </is>
      </c>
      <c r="C20682" t="inlineStr">
        <is>
          <t>2019-09-13 15:07:35+00:00</t>
        </is>
      </c>
      <c r="D20682" t="inlineStr">
        <is>
          <t>verchange</t>
        </is>
      </c>
      <c r="E20682" t="inlineStr">
        <is>
          <t>neutron-lib</t>
        </is>
      </c>
      <c r="F20682" t="inlineStr">
        <is>
          <t>&gt;=1.28.0</t>
        </is>
      </c>
      <c r="G20682" t="inlineStr">
        <is>
          <t>neutron-lib</t>
        </is>
      </c>
      <c r="H20682" t="inlineStr">
        <is>
          <t>&gt;=1.18.0</t>
        </is>
      </c>
    </row>
    <row r="20683">
      <c r="A20683" t="inlineStr">
        <is>
          <t>networking-hyperv</t>
        </is>
      </c>
      <c r="B20683" t="inlineStr">
        <is>
          <t>fca3366641786aabae43178154e3c60e3042c20c</t>
        </is>
      </c>
      <c r="C20683" t="inlineStr">
        <is>
          <t>2020-10-14 10:12:39+00:00</t>
        </is>
      </c>
      <c r="D20683" t="inlineStr">
        <is>
          <t>rem</t>
        </is>
      </c>
      <c r="E20683" t="inlineStr"/>
      <c r="F20683" t="inlineStr"/>
      <c r="G20683" t="inlineStr">
        <is>
          <t>Babel</t>
        </is>
      </c>
      <c r="H20683" t="inlineStr">
        <is>
          <t>&gt;=2.3.4;!=2.4.0</t>
        </is>
      </c>
    </row>
    <row r="20684">
      <c r="A20684" t="inlineStr">
        <is>
          <t>Specter</t>
        </is>
      </c>
      <c r="B20684" t="inlineStr">
        <is>
          <t>e29e8ae00ed24b9a1b40b1e3dd91e88421edfecc</t>
        </is>
      </c>
      <c r="C20684" t="inlineStr">
        <is>
          <t>2016-05-27 19:36:46+00:00</t>
        </is>
      </c>
      <c r="D20684" t="inlineStr">
        <is>
          <t>add</t>
        </is>
      </c>
      <c r="E20684" t="inlineStr">
        <is>
          <t>pike</t>
        </is>
      </c>
      <c r="F20684" t="inlineStr">
        <is>
          <t>&gt;=0.0.2</t>
        </is>
      </c>
      <c r="G20684" t="inlineStr"/>
      <c r="H20684" t="inlineStr"/>
    </row>
    <row r="20685">
      <c r="A20685" t="inlineStr">
        <is>
          <t>Specter</t>
        </is>
      </c>
      <c r="B20685" t="inlineStr">
        <is>
          <t>e29e8ae00ed24b9a1b40b1e3dd91e88421edfecc</t>
        </is>
      </c>
      <c r="C20685" t="inlineStr">
        <is>
          <t>2016-05-27 19:36:46+00:00</t>
        </is>
      </c>
      <c r="D20685" t="inlineStr">
        <is>
          <t>add</t>
        </is>
      </c>
      <c r="E20685" t="inlineStr">
        <is>
          <t>pyevents</t>
        </is>
      </c>
      <c r="F20685" t="inlineStr"/>
      <c r="G20685" t="inlineStr"/>
      <c r="H20685" t="inlineStr"/>
    </row>
    <row r="20686">
      <c r="A20686" t="inlineStr">
        <is>
          <t>Specter</t>
        </is>
      </c>
      <c r="B20686" t="inlineStr">
        <is>
          <t>e29e8ae00ed24b9a1b40b1e3dd91e88421edfecc</t>
        </is>
      </c>
      <c r="C20686" t="inlineStr">
        <is>
          <t>2016-05-27 19:36:46+00:00</t>
        </is>
      </c>
      <c r="D20686" t="inlineStr">
        <is>
          <t>add</t>
        </is>
      </c>
      <c r="E20686" t="inlineStr">
        <is>
          <t>coverage</t>
        </is>
      </c>
      <c r="F20686" t="inlineStr"/>
      <c r="G20686" t="inlineStr"/>
      <c r="H20686" t="inlineStr"/>
    </row>
    <row r="20687">
      <c r="A20687" t="inlineStr">
        <is>
          <t>Specter</t>
        </is>
      </c>
      <c r="B20687" t="inlineStr">
        <is>
          <t>e29e8ae00ed24b9a1b40b1e3dd91e88421edfecc</t>
        </is>
      </c>
      <c r="C20687" t="inlineStr">
        <is>
          <t>2016-05-27 19:36:46+00:00</t>
        </is>
      </c>
      <c r="D20687" t="inlineStr">
        <is>
          <t>add</t>
        </is>
      </c>
      <c r="E20687" t="inlineStr">
        <is>
          <t>six</t>
        </is>
      </c>
      <c r="F20687" t="inlineStr"/>
      <c r="G20687" t="inlineStr"/>
      <c r="H20687" t="inlineStr"/>
    </row>
    <row r="20688">
      <c r="A20688" t="inlineStr">
        <is>
          <t>ironic</t>
        </is>
      </c>
      <c r="B20688" t="inlineStr">
        <is>
          <t>dee609cb7976e9b3cc07c3d342a271c4a347f69f</t>
        </is>
      </c>
      <c r="C20688" t="inlineStr">
        <is>
          <t>2015-04-30 11:30:22+00:00</t>
        </is>
      </c>
      <c r="D20688" t="inlineStr">
        <is>
          <t>verchange</t>
        </is>
      </c>
      <c r="E20688" t="inlineStr">
        <is>
          <t>keystonemiddleware</t>
        </is>
      </c>
      <c r="F20688" t="inlineStr">
        <is>
          <t>&lt;1.6.0;&gt;=1.5.0</t>
        </is>
      </c>
      <c r="G20688" t="inlineStr">
        <is>
          <t>keystonemiddleware</t>
        </is>
      </c>
      <c r="H20688" t="inlineStr">
        <is>
          <t>&gt;=1.0.0</t>
        </is>
      </c>
    </row>
    <row r="20689">
      <c r="A20689" t="inlineStr">
        <is>
          <t>ironic</t>
        </is>
      </c>
      <c r="B20689" t="inlineStr">
        <is>
          <t>dee609cb7976e9b3cc07c3d342a271c4a347f69f</t>
        </is>
      </c>
      <c r="C20689" t="inlineStr">
        <is>
          <t>2015-04-30 11:30:22+00:00</t>
        </is>
      </c>
      <c r="D20689" t="inlineStr">
        <is>
          <t>verchange</t>
        </is>
      </c>
      <c r="E20689" t="inlineStr">
        <is>
          <t>oslo.rootwrap</t>
        </is>
      </c>
      <c r="F20689" t="inlineStr">
        <is>
          <t>&gt;=1.6.0;&lt;1.7.0</t>
        </is>
      </c>
      <c r="G20689" t="inlineStr">
        <is>
          <t>oslo.rootwrap</t>
        </is>
      </c>
      <c r="H20689" t="inlineStr">
        <is>
          <t>&gt;=1.3.0</t>
        </is>
      </c>
    </row>
    <row r="20690">
      <c r="A20690" t="inlineStr">
        <is>
          <t>ironic</t>
        </is>
      </c>
      <c r="B20690" t="inlineStr">
        <is>
          <t>dee609cb7976e9b3cc07c3d342a271c4a347f69f</t>
        </is>
      </c>
      <c r="C20690" t="inlineStr">
        <is>
          <t>2015-04-30 11:30:22+00:00</t>
        </is>
      </c>
      <c r="D20690" t="inlineStr">
        <is>
          <t>verchange</t>
        </is>
      </c>
      <c r="E20690" t="inlineStr">
        <is>
          <t>python-keystoneclient</t>
        </is>
      </c>
      <c r="F20690" t="inlineStr">
        <is>
          <t>&gt;=1.1.0;&lt;1.4.0</t>
        </is>
      </c>
      <c r="G20690" t="inlineStr">
        <is>
          <t>python-keystoneclient</t>
        </is>
      </c>
      <c r="H20690" t="inlineStr">
        <is>
          <t>&gt;=0.10.0</t>
        </is>
      </c>
    </row>
    <row r="20691">
      <c r="A20691" t="inlineStr">
        <is>
          <t>ironic</t>
        </is>
      </c>
      <c r="B20691" t="inlineStr">
        <is>
          <t>dee609cb7976e9b3cc07c3d342a271c4a347f69f</t>
        </is>
      </c>
      <c r="C20691" t="inlineStr">
        <is>
          <t>2015-04-30 11:30:22+00:00</t>
        </is>
      </c>
      <c r="D20691" t="inlineStr">
        <is>
          <t>verchange</t>
        </is>
      </c>
      <c r="E20691" t="inlineStr">
        <is>
          <t>python-glanceclient</t>
        </is>
      </c>
      <c r="F20691" t="inlineStr">
        <is>
          <t>&lt;0.18.0;&gt;=0.15.0</t>
        </is>
      </c>
      <c r="G20691" t="inlineStr">
        <is>
          <t>python-glanceclient</t>
        </is>
      </c>
      <c r="H20691" t="inlineStr">
        <is>
          <t>&gt;=0.14.0</t>
        </is>
      </c>
    </row>
    <row r="20692">
      <c r="A20692" t="inlineStr">
        <is>
          <t>ironic</t>
        </is>
      </c>
      <c r="B20692" t="inlineStr">
        <is>
          <t>dee609cb7976e9b3cc07c3d342a271c4a347f69f</t>
        </is>
      </c>
      <c r="C20692" t="inlineStr">
        <is>
          <t>2015-04-30 11:30:22+00:00</t>
        </is>
      </c>
      <c r="D20692" t="inlineStr">
        <is>
          <t>verchange</t>
        </is>
      </c>
      <c r="E20692" t="inlineStr">
        <is>
          <t>python-swiftclient</t>
        </is>
      </c>
      <c r="F20692" t="inlineStr">
        <is>
          <t>&gt;=2.2.0;&lt;2.5.0</t>
        </is>
      </c>
      <c r="G20692" t="inlineStr">
        <is>
          <t>python-swiftclient</t>
        </is>
      </c>
      <c r="H20692" t="inlineStr">
        <is>
          <t>&gt;=2.2.0</t>
        </is>
      </c>
    </row>
    <row r="20693">
      <c r="A20693" t="inlineStr">
        <is>
          <t>ironic</t>
        </is>
      </c>
      <c r="B20693" t="inlineStr">
        <is>
          <t>dee609cb7976e9b3cc07c3d342a271c4a347f69f</t>
        </is>
      </c>
      <c r="C20693" t="inlineStr">
        <is>
          <t>2015-04-30 11:30:22+00:00</t>
        </is>
      </c>
      <c r="D20693" t="inlineStr">
        <is>
          <t>verchange</t>
        </is>
      </c>
      <c r="E20693" t="inlineStr">
        <is>
          <t>SQLAlchemy</t>
        </is>
      </c>
      <c r="F20693" t="inlineStr">
        <is>
          <t>&lt;=0.9.99;&gt;=0.9.7</t>
        </is>
      </c>
      <c r="G20693" t="inlineStr">
        <is>
          <t>SQLAlchemy</t>
        </is>
      </c>
      <c r="H20693" t="inlineStr">
        <is>
          <t>!=0.9.3;!=0.9.4;!=0.9.6;&lt;=0.9.99;!=0.9.0;!=0.9.5;!=0.9.1;!=0.9.2;&gt;=0.8.4</t>
        </is>
      </c>
    </row>
    <row r="20694">
      <c r="A20694" t="inlineStr">
        <is>
          <t>ironic</t>
        </is>
      </c>
      <c r="B20694" t="inlineStr">
        <is>
          <t>dee609cb7976e9b3cc07c3d342a271c4a347f69f</t>
        </is>
      </c>
      <c r="C20694" t="inlineStr">
        <is>
          <t>2015-04-30 11:30:22+00:00</t>
        </is>
      </c>
      <c r="D20694" t="inlineStr">
        <is>
          <t>verchange</t>
        </is>
      </c>
      <c r="E20694" t="inlineStr">
        <is>
          <t>stevedore</t>
        </is>
      </c>
      <c r="F20694" t="inlineStr">
        <is>
          <t>&lt;1.4.0;&gt;=1.3.0</t>
        </is>
      </c>
      <c r="G20694" t="inlineStr">
        <is>
          <t>stevedore</t>
        </is>
      </c>
      <c r="H20694" t="inlineStr">
        <is>
          <t>&gt;=1.0.0</t>
        </is>
      </c>
    </row>
    <row r="20695">
      <c r="A20695" t="inlineStr">
        <is>
          <t>ironic</t>
        </is>
      </c>
      <c r="B20695" t="inlineStr">
        <is>
          <t>dee609cb7976e9b3cc07c3d342a271c4a347f69f</t>
        </is>
      </c>
      <c r="C20695" t="inlineStr">
        <is>
          <t>2015-04-30 11:30:22+00:00</t>
        </is>
      </c>
      <c r="D20695" t="inlineStr">
        <is>
          <t>verchange</t>
        </is>
      </c>
      <c r="E20695" t="inlineStr">
        <is>
          <t>six</t>
        </is>
      </c>
      <c r="F20695" t="inlineStr">
        <is>
          <t>&gt;=1.9.0</t>
        </is>
      </c>
      <c r="G20695" t="inlineStr">
        <is>
          <t>six</t>
        </is>
      </c>
      <c r="H20695" t="inlineStr">
        <is>
          <t>&gt;=1.7.0</t>
        </is>
      </c>
    </row>
    <row r="20696">
      <c r="A20696" t="inlineStr">
        <is>
          <t>ironic</t>
        </is>
      </c>
      <c r="B20696" t="inlineStr">
        <is>
          <t>dee609cb7976e9b3cc07c3d342a271c4a347f69f</t>
        </is>
      </c>
      <c r="C20696" t="inlineStr">
        <is>
          <t>2015-04-30 11:30:22+00:00</t>
        </is>
      </c>
      <c r="D20696" t="inlineStr">
        <is>
          <t>verchange</t>
        </is>
      </c>
      <c r="E20696" t="inlineStr">
        <is>
          <t>pecan</t>
        </is>
      </c>
      <c r="F20696" t="inlineStr">
        <is>
          <t>&gt;=0.8.0</t>
        </is>
      </c>
      <c r="G20696" t="inlineStr">
        <is>
          <t>pecan</t>
        </is>
      </c>
      <c r="H20696" t="inlineStr">
        <is>
          <t>&gt;=0.5.0</t>
        </is>
      </c>
    </row>
    <row r="20697">
      <c r="A20697" t="inlineStr">
        <is>
          <t>ironic</t>
        </is>
      </c>
      <c r="B20697" t="inlineStr">
        <is>
          <t>dee609cb7976e9b3cc07c3d342a271c4a347f69f</t>
        </is>
      </c>
      <c r="C20697" t="inlineStr">
        <is>
          <t>2015-04-30 11:30:22+00:00</t>
        </is>
      </c>
      <c r="D20697" t="inlineStr">
        <is>
          <t>verchange</t>
        </is>
      </c>
      <c r="E20697" t="inlineStr">
        <is>
          <t>retrying</t>
        </is>
      </c>
      <c r="F20697" t="inlineStr">
        <is>
          <t>&gt;=1.2.3;!=1.3.0</t>
        </is>
      </c>
      <c r="G20697" t="inlineStr">
        <is>
          <t>retrying</t>
        </is>
      </c>
      <c r="H20697" t="inlineStr">
        <is>
          <t>&gt;=1.2.2;!=1.3.0</t>
        </is>
      </c>
    </row>
    <row r="20698">
      <c r="A20698" t="inlineStr">
        <is>
          <t>ironic</t>
        </is>
      </c>
      <c r="B20698" t="inlineStr">
        <is>
          <t>dee609cb7976e9b3cc07c3d342a271c4a347f69f</t>
        </is>
      </c>
      <c r="C20698" t="inlineStr">
        <is>
          <t>2015-04-30 11:30:22+00:00</t>
        </is>
      </c>
      <c r="D20698" t="inlineStr">
        <is>
          <t>verchange</t>
        </is>
      </c>
      <c r="E20698" t="inlineStr">
        <is>
          <t>eventlet</t>
        </is>
      </c>
      <c r="F20698" t="inlineStr">
        <is>
          <t>!=0.17.0;&gt;=0.16.1</t>
        </is>
      </c>
      <c r="G20698" t="inlineStr">
        <is>
          <t>eventlet</t>
        </is>
      </c>
      <c r="H20698" t="inlineStr">
        <is>
          <t>&lt;0.16.0;&gt;=0.15.1</t>
        </is>
      </c>
    </row>
    <row r="20699">
      <c r="A20699" t="inlineStr">
        <is>
          <t>ironic</t>
        </is>
      </c>
      <c r="B20699" t="inlineStr">
        <is>
          <t>dee609cb7976e9b3cc07c3d342a271c4a347f69f</t>
        </is>
      </c>
      <c r="C20699" t="inlineStr">
        <is>
          <t>2015-04-30 11:30:22+00:00</t>
        </is>
      </c>
      <c r="D20699" t="inlineStr">
        <is>
          <t>verchange</t>
        </is>
      </c>
      <c r="E20699" t="inlineStr">
        <is>
          <t>oslo.config</t>
        </is>
      </c>
      <c r="F20699" t="inlineStr">
        <is>
          <t>&lt;1.10.0;&gt;=1.9.3</t>
        </is>
      </c>
      <c r="G20699" t="inlineStr">
        <is>
          <t>oslo.config</t>
        </is>
      </c>
      <c r="H20699" t="inlineStr">
        <is>
          <t>&gt;=1.4.0</t>
        </is>
      </c>
    </row>
    <row r="20700">
      <c r="A20700" t="inlineStr">
        <is>
          <t>ironic</t>
        </is>
      </c>
      <c r="B20700" t="inlineStr">
        <is>
          <t>dee609cb7976e9b3cc07c3d342a271c4a347f69f</t>
        </is>
      </c>
      <c r="C20700" t="inlineStr">
        <is>
          <t>2015-04-30 11:30:22+00:00</t>
        </is>
      </c>
      <c r="D20700" t="inlineStr">
        <is>
          <t>verchange</t>
        </is>
      </c>
      <c r="E20700" t="inlineStr">
        <is>
          <t>sqlalchemy-migrate</t>
        </is>
      </c>
      <c r="F20700" t="inlineStr">
        <is>
          <t>&gt;=0.9.5</t>
        </is>
      </c>
      <c r="G20700" t="inlineStr">
        <is>
          <t>sqlalchemy-migrate</t>
        </is>
      </c>
      <c r="H20700">
        <f>=0.9.1</f>
        <v/>
      </c>
    </row>
    <row r="20701">
      <c r="A20701" t="inlineStr">
        <is>
          <t>ironic</t>
        </is>
      </c>
      <c r="B20701" t="inlineStr">
        <is>
          <t>dee609cb7976e9b3cc07c3d342a271c4a347f69f</t>
        </is>
      </c>
      <c r="C20701" t="inlineStr">
        <is>
          <t>2015-04-30 11:30:22+00:00</t>
        </is>
      </c>
      <c r="D20701" t="inlineStr">
        <is>
          <t>verchange</t>
        </is>
      </c>
      <c r="E20701" t="inlineStr">
        <is>
          <t>oslo.db</t>
        </is>
      </c>
      <c r="F20701" t="inlineStr">
        <is>
          <t>&gt;=1.7.0;&lt;1.8.0</t>
        </is>
      </c>
      <c r="G20701" t="inlineStr">
        <is>
          <t>oslo.db</t>
        </is>
      </c>
      <c r="H20701" t="inlineStr">
        <is>
          <t>&lt;1.1;&gt;=1.0.0</t>
        </is>
      </c>
    </row>
    <row r="20702">
      <c r="A20702" t="inlineStr">
        <is>
          <t>ironic</t>
        </is>
      </c>
      <c r="B20702" t="inlineStr">
        <is>
          <t>dee609cb7976e9b3cc07c3d342a271c4a347f69f</t>
        </is>
      </c>
      <c r="C20702" t="inlineStr">
        <is>
          <t>2015-04-30 11:30:22+00:00</t>
        </is>
      </c>
      <c r="D20702" t="inlineStr">
        <is>
          <t>verchange</t>
        </is>
      </c>
      <c r="E20702" t="inlineStr">
        <is>
          <t>oslo.messaging</t>
        </is>
      </c>
      <c r="F20702" t="inlineStr">
        <is>
          <t>&lt;1.9.0;&gt;=1.8.0</t>
        </is>
      </c>
      <c r="G20702" t="inlineStr">
        <is>
          <t>oslo.messaging</t>
        </is>
      </c>
      <c r="H20702" t="inlineStr">
        <is>
          <t>&lt;1.6.0;&gt;=1.4.0;!=1.5.0</t>
        </is>
      </c>
    </row>
    <row r="20703">
      <c r="A20703" t="inlineStr">
        <is>
          <t>ironic</t>
        </is>
      </c>
      <c r="B20703" t="inlineStr">
        <is>
          <t>dee609cb7976e9b3cc07c3d342a271c4a347f69f</t>
        </is>
      </c>
      <c r="C20703" t="inlineStr">
        <is>
          <t>2015-04-30 11:30:22+00:00</t>
        </is>
      </c>
      <c r="D20703" t="inlineStr">
        <is>
          <t>verchange</t>
        </is>
      </c>
      <c r="E20703" t="inlineStr">
        <is>
          <t>alembic</t>
        </is>
      </c>
      <c r="F20703" t="inlineStr">
        <is>
          <t>&gt;=0.7.2</t>
        </is>
      </c>
      <c r="G20703" t="inlineStr">
        <is>
          <t>alembic</t>
        </is>
      </c>
      <c r="H20703" t="inlineStr">
        <is>
          <t>&gt;=0.6.4</t>
        </is>
      </c>
    </row>
    <row r="20704">
      <c r="A20704" t="inlineStr">
        <is>
          <t>ironic</t>
        </is>
      </c>
      <c r="B20704" t="inlineStr">
        <is>
          <t>dee609cb7976e9b3cc07c3d342a271c4a347f69f</t>
        </is>
      </c>
      <c r="C20704" t="inlineStr">
        <is>
          <t>2015-04-30 11:30:22+00:00</t>
        </is>
      </c>
      <c r="D20704" t="inlineStr">
        <is>
          <t>verchange</t>
        </is>
      </c>
      <c r="E20704" t="inlineStr">
        <is>
          <t>oslo.utils</t>
        </is>
      </c>
      <c r="F20704" t="inlineStr">
        <is>
          <t>&lt;1.5.0;&gt;=1.4.0</t>
        </is>
      </c>
      <c r="G20704" t="inlineStr">
        <is>
          <t>oslo.utils</t>
        </is>
      </c>
      <c r="H20704" t="inlineStr">
        <is>
          <t>&gt;=1.0.0</t>
        </is>
      </c>
    </row>
    <row r="20705">
      <c r="A20705" t="inlineStr">
        <is>
          <t>ironic</t>
        </is>
      </c>
      <c r="B20705" t="inlineStr">
        <is>
          <t>dee609cb7976e9b3cc07c3d342a271c4a347f69f</t>
        </is>
      </c>
      <c r="C20705" t="inlineStr">
        <is>
          <t>2015-04-30 11:30:22+00:00</t>
        </is>
      </c>
      <c r="D20705" t="inlineStr">
        <is>
          <t>verchange</t>
        </is>
      </c>
      <c r="E20705" t="inlineStr">
        <is>
          <t>python-neutronclient</t>
        </is>
      </c>
      <c r="F20705" t="inlineStr">
        <is>
          <t>&gt;=2.3.11;&lt;2.5.0</t>
        </is>
      </c>
      <c r="G20705" t="inlineStr">
        <is>
          <t>python-neutronclient</t>
        </is>
      </c>
      <c r="H20705" t="inlineStr">
        <is>
          <t>&lt;3;&gt;=2.3.6</t>
        </is>
      </c>
    </row>
    <row r="20706">
      <c r="A20706" t="inlineStr">
        <is>
          <t>ironic</t>
        </is>
      </c>
      <c r="B20706" t="inlineStr">
        <is>
          <t>dee609cb7976e9b3cc07c3d342a271c4a347f69f</t>
        </is>
      </c>
      <c r="C20706" t="inlineStr">
        <is>
          <t>2015-04-30 11:30:22+00:00</t>
        </is>
      </c>
      <c r="D20706" t="inlineStr">
        <is>
          <t>verchange</t>
        </is>
      </c>
      <c r="E20706" t="inlineStr">
        <is>
          <t>Jinja2</t>
        </is>
      </c>
      <c r="F20706" t="inlineStr">
        <is>
          <t>&gt;=2.6</t>
        </is>
      </c>
      <c r="G20706" t="inlineStr">
        <is>
          <t>Jinja2</t>
        </is>
      </c>
      <c r="H20706" t="inlineStr"/>
    </row>
    <row r="20707">
      <c r="A20707" t="inlineStr">
        <is>
          <t>ironic</t>
        </is>
      </c>
      <c r="B20707" t="inlineStr">
        <is>
          <t>dee609cb7976e9b3cc07c3d342a271c4a347f69f</t>
        </is>
      </c>
      <c r="C20707" t="inlineStr">
        <is>
          <t>2015-04-30 11:30:22+00:00</t>
        </is>
      </c>
      <c r="D20707" t="inlineStr">
        <is>
          <t>verchange</t>
        </is>
      </c>
      <c r="E20707" t="inlineStr">
        <is>
          <t>oslo.i18n</t>
        </is>
      </c>
      <c r="F20707" t="inlineStr">
        <is>
          <t>&lt;1.6.0;&gt;=1.5.0</t>
        </is>
      </c>
      <c r="G20707" t="inlineStr">
        <is>
          <t>oslo.i18n</t>
        </is>
      </c>
      <c r="H20707" t="inlineStr">
        <is>
          <t>&gt;=1.0.0</t>
        </is>
      </c>
    </row>
    <row r="20708">
      <c r="A20708" t="inlineStr">
        <is>
          <t>ironic</t>
        </is>
      </c>
      <c r="B20708" t="inlineStr">
        <is>
          <t>dee609cb7976e9b3cc07c3d342a271c4a347f69f</t>
        </is>
      </c>
      <c r="C20708" t="inlineStr">
        <is>
          <t>2015-04-30 11:30:22+00:00</t>
        </is>
      </c>
      <c r="D20708" t="inlineStr">
        <is>
          <t>add</t>
        </is>
      </c>
      <c r="E20708" t="inlineStr">
        <is>
          <t>oslo.concurrency</t>
        </is>
      </c>
      <c r="F20708" t="inlineStr">
        <is>
          <t>&lt;1.9.0;&gt;=1.8.0</t>
        </is>
      </c>
      <c r="G20708" t="inlineStr"/>
      <c r="H20708" t="inlineStr"/>
    </row>
    <row r="20709">
      <c r="A20709" t="inlineStr">
        <is>
          <t>ironic</t>
        </is>
      </c>
      <c r="B20709" t="inlineStr">
        <is>
          <t>dee609cb7976e9b3cc07c3d342a271c4a347f69f</t>
        </is>
      </c>
      <c r="C20709" t="inlineStr">
        <is>
          <t>2015-04-30 11:30:22+00:00</t>
        </is>
      </c>
      <c r="D20709" t="inlineStr">
        <is>
          <t>add</t>
        </is>
      </c>
      <c r="E20709" t="inlineStr">
        <is>
          <t>oslo.context</t>
        </is>
      </c>
      <c r="F20709" t="inlineStr">
        <is>
          <t>&gt;=0.2.0;&lt;0.3.0</t>
        </is>
      </c>
      <c r="G20709" t="inlineStr"/>
      <c r="H20709" t="inlineStr"/>
    </row>
    <row r="20710">
      <c r="A20710" t="inlineStr">
        <is>
          <t>ironic</t>
        </is>
      </c>
      <c r="B20710" t="inlineStr">
        <is>
          <t>dee609cb7976e9b3cc07c3d342a271c4a347f69f</t>
        </is>
      </c>
      <c r="C20710" t="inlineStr">
        <is>
          <t>2015-04-30 11:30:22+00:00</t>
        </is>
      </c>
      <c r="D20710" t="inlineStr">
        <is>
          <t>add</t>
        </is>
      </c>
      <c r="E20710" t="inlineStr">
        <is>
          <t>oslo.policy</t>
        </is>
      </c>
      <c r="F20710" t="inlineStr">
        <is>
          <t>&lt;0.4.0;&gt;=0.3.1</t>
        </is>
      </c>
      <c r="G20710" t="inlineStr"/>
      <c r="H20710" t="inlineStr"/>
    </row>
    <row r="20711">
      <c r="A20711" t="inlineStr">
        <is>
          <t>ironic</t>
        </is>
      </c>
      <c r="B20711" t="inlineStr">
        <is>
          <t>dee609cb7976e9b3cc07c3d342a271c4a347f69f</t>
        </is>
      </c>
      <c r="C20711" t="inlineStr">
        <is>
          <t>2015-04-30 11:30:22+00:00</t>
        </is>
      </c>
      <c r="D20711" t="inlineStr">
        <is>
          <t>add</t>
        </is>
      </c>
      <c r="E20711" t="inlineStr">
        <is>
          <t>oslo.serialization</t>
        </is>
      </c>
      <c r="F20711" t="inlineStr">
        <is>
          <t>&lt;1.5.0;&gt;=1.4.0</t>
        </is>
      </c>
      <c r="G20711" t="inlineStr"/>
      <c r="H20711" t="inlineStr"/>
    </row>
    <row r="20712">
      <c r="A20712" t="inlineStr">
        <is>
          <t>ironic</t>
        </is>
      </c>
      <c r="B20712" t="inlineStr">
        <is>
          <t>dee609cb7976e9b3cc07c3d342a271c4a347f69f</t>
        </is>
      </c>
      <c r="C20712" t="inlineStr">
        <is>
          <t>2015-04-30 11:30:22+00:00</t>
        </is>
      </c>
      <c r="D20712" t="inlineStr">
        <is>
          <t>add</t>
        </is>
      </c>
      <c r="E20712" t="inlineStr">
        <is>
          <t>requests</t>
        </is>
      </c>
      <c r="F20712" t="inlineStr">
        <is>
          <t>&gt;=2.2.0;!=2.4.0</t>
        </is>
      </c>
      <c r="G20712" t="inlineStr"/>
      <c r="H20712" t="inlineStr"/>
    </row>
    <row r="20713">
      <c r="A20713" t="inlineStr">
        <is>
          <t>ironic</t>
        </is>
      </c>
      <c r="B20713" t="inlineStr">
        <is>
          <t>dee609cb7976e9b3cc07c3d342a271c4a347f69f</t>
        </is>
      </c>
      <c r="C20713" t="inlineStr">
        <is>
          <t>2015-04-30 11:30:22+00:00</t>
        </is>
      </c>
      <c r="D20713" t="inlineStr">
        <is>
          <t>rem</t>
        </is>
      </c>
      <c r="E20713" t="inlineStr"/>
      <c r="F20713" t="inlineStr"/>
      <c r="G20713" t="inlineStr">
        <is>
          <t>anyjson</t>
        </is>
      </c>
      <c r="H20713" t="inlineStr">
        <is>
          <t>&gt;=0.3.3</t>
        </is>
      </c>
    </row>
    <row r="20714">
      <c r="A20714" t="inlineStr">
        <is>
          <t>ironic</t>
        </is>
      </c>
      <c r="B20714" t="inlineStr">
        <is>
          <t>dee609cb7976e9b3cc07c3d342a271c4a347f69f</t>
        </is>
      </c>
      <c r="C20714" t="inlineStr">
        <is>
          <t>2015-04-30 11:30:22+00:00</t>
        </is>
      </c>
      <c r="D20714" t="inlineStr">
        <is>
          <t>rem</t>
        </is>
      </c>
      <c r="E20714" t="inlineStr"/>
      <c r="F20714" t="inlineStr"/>
      <c r="G20714" t="inlineStr">
        <is>
          <t>argparse</t>
        </is>
      </c>
      <c r="H20714" t="inlineStr"/>
    </row>
    <row r="20715">
      <c r="A20715" t="inlineStr">
        <is>
          <t>ironic</t>
        </is>
      </c>
      <c r="B20715" t="inlineStr">
        <is>
          <t>dee609cb7976e9b3cc07c3d342a271c4a347f69f</t>
        </is>
      </c>
      <c r="C20715" t="inlineStr">
        <is>
          <t>2015-04-30 11:30:22+00:00</t>
        </is>
      </c>
      <c r="D20715" t="inlineStr">
        <is>
          <t>rem</t>
        </is>
      </c>
      <c r="E20715" t="inlineStr"/>
      <c r="F20715" t="inlineStr"/>
      <c r="G20715" t="inlineStr">
        <is>
          <t>kombu</t>
        </is>
      </c>
      <c r="H20715" t="inlineStr">
        <is>
          <t>&gt;=2.5.0</t>
        </is>
      </c>
    </row>
    <row r="20716">
      <c r="A20716" t="inlineStr">
        <is>
          <t>ironic</t>
        </is>
      </c>
      <c r="B20716" t="inlineStr">
        <is>
          <t>dee609cb7976e9b3cc07c3d342a271c4a347f69f</t>
        </is>
      </c>
      <c r="C20716" t="inlineStr">
        <is>
          <t>2015-04-30 11:30:22+00:00</t>
        </is>
      </c>
      <c r="D20716" t="inlineStr">
        <is>
          <t>rem</t>
        </is>
      </c>
      <c r="E20716" t="inlineStr"/>
      <c r="F20716" t="inlineStr"/>
      <c r="G20716" t="inlineStr">
        <is>
          <t>lockfile</t>
        </is>
      </c>
      <c r="H20716" t="inlineStr">
        <is>
          <t>&gt;=0.8</t>
        </is>
      </c>
    </row>
    <row r="20717">
      <c r="A20717" t="inlineStr">
        <is>
          <t>ironic</t>
        </is>
      </c>
      <c r="B20717" t="inlineStr">
        <is>
          <t>5b86be7230e017e9abe258dd22de0123a61fdd19</t>
        </is>
      </c>
      <c r="C20717" t="inlineStr">
        <is>
          <t>2015-07-28 19:21:48+00:00</t>
        </is>
      </c>
      <c r="D20717" t="inlineStr">
        <is>
          <t>verchange</t>
        </is>
      </c>
      <c r="E20717" t="inlineStr">
        <is>
          <t>keystonemiddleware</t>
        </is>
      </c>
      <c r="F20717" t="inlineStr">
        <is>
          <t>&lt;1.6.0;&gt;=1.5.0</t>
        </is>
      </c>
      <c r="G20717" t="inlineStr">
        <is>
          <t>keystonemiddleware</t>
        </is>
      </c>
      <c r="H20717" t="inlineStr">
        <is>
          <t>&lt;1.6.0;&gt;=1.5.0</t>
        </is>
      </c>
    </row>
    <row r="20718">
      <c r="A20718" t="inlineStr">
        <is>
          <t>ironic</t>
        </is>
      </c>
      <c r="B20718" t="inlineStr">
        <is>
          <t>5b86be7230e017e9abe258dd22de0123a61fdd19</t>
        </is>
      </c>
      <c r="C20718" t="inlineStr">
        <is>
          <t>2015-07-28 19:21:48+00:00</t>
        </is>
      </c>
      <c r="D20718" t="inlineStr">
        <is>
          <t>verchange</t>
        </is>
      </c>
      <c r="E20718" t="inlineStr">
        <is>
          <t>oslo.rootwrap</t>
        </is>
      </c>
      <c r="F20718" t="inlineStr">
        <is>
          <t>&gt;=1.6.0;&lt;1.7.0</t>
        </is>
      </c>
      <c r="G20718" t="inlineStr">
        <is>
          <t>oslo.rootwrap</t>
        </is>
      </c>
      <c r="H20718" t="inlineStr">
        <is>
          <t>&gt;=1.6.0;&lt;1.7.0</t>
        </is>
      </c>
    </row>
    <row r="20719">
      <c r="A20719" t="inlineStr">
        <is>
          <t>ironic</t>
        </is>
      </c>
      <c r="B20719" t="inlineStr">
        <is>
          <t>5b86be7230e017e9abe258dd22de0123a61fdd19</t>
        </is>
      </c>
      <c r="C20719" t="inlineStr">
        <is>
          <t>2015-07-28 19:21:48+00:00</t>
        </is>
      </c>
      <c r="D20719" t="inlineStr">
        <is>
          <t>verchange</t>
        </is>
      </c>
      <c r="E20719" t="inlineStr">
        <is>
          <t>python-keystoneclient</t>
        </is>
      </c>
      <c r="F20719" t="inlineStr">
        <is>
          <t>&gt;=1.2.0;&lt;1.4.0</t>
        </is>
      </c>
      <c r="G20719" t="inlineStr">
        <is>
          <t>python-keystoneclient</t>
        </is>
      </c>
      <c r="H20719" t="inlineStr">
        <is>
          <t>&gt;=1.1.0;&lt;1.4.0</t>
        </is>
      </c>
    </row>
    <row r="20720">
      <c r="A20720" t="inlineStr">
        <is>
          <t>ironic</t>
        </is>
      </c>
      <c r="B20720" t="inlineStr">
        <is>
          <t>5b86be7230e017e9abe258dd22de0123a61fdd19</t>
        </is>
      </c>
      <c r="C20720" t="inlineStr">
        <is>
          <t>2015-07-28 19:21:48+00:00</t>
        </is>
      </c>
      <c r="D20720" t="inlineStr">
        <is>
          <t>verchange</t>
        </is>
      </c>
      <c r="E20720" t="inlineStr">
        <is>
          <t>python-glanceclient</t>
        </is>
      </c>
      <c r="F20720" t="inlineStr">
        <is>
          <t>&lt;0.18.0;&gt;=0.15.0</t>
        </is>
      </c>
      <c r="G20720" t="inlineStr">
        <is>
          <t>python-glanceclient</t>
        </is>
      </c>
      <c r="H20720" t="inlineStr">
        <is>
          <t>&lt;0.18.0;&gt;=0.15.0</t>
        </is>
      </c>
    </row>
    <row r="20721">
      <c r="A20721" t="inlineStr">
        <is>
          <t>ironic</t>
        </is>
      </c>
      <c r="B20721" t="inlineStr">
        <is>
          <t>5b86be7230e017e9abe258dd22de0123a61fdd19</t>
        </is>
      </c>
      <c r="C20721" t="inlineStr">
        <is>
          <t>2015-07-28 19:21:48+00:00</t>
        </is>
      </c>
      <c r="D20721" t="inlineStr">
        <is>
          <t>verchange</t>
        </is>
      </c>
      <c r="E20721" t="inlineStr">
        <is>
          <t>python-swiftclient</t>
        </is>
      </c>
      <c r="F20721" t="inlineStr">
        <is>
          <t>&gt;=2.2.0;&lt;2.5.0</t>
        </is>
      </c>
      <c r="G20721" t="inlineStr">
        <is>
          <t>python-swiftclient</t>
        </is>
      </c>
      <c r="H20721" t="inlineStr">
        <is>
          <t>&gt;=2.2.0;&lt;2.5.0</t>
        </is>
      </c>
    </row>
    <row r="20722">
      <c r="A20722" t="inlineStr">
        <is>
          <t>ironic</t>
        </is>
      </c>
      <c r="B20722" t="inlineStr">
        <is>
          <t>5b86be7230e017e9abe258dd22de0123a61fdd19</t>
        </is>
      </c>
      <c r="C20722" t="inlineStr">
        <is>
          <t>2015-07-28 19:21:48+00:00</t>
        </is>
      </c>
      <c r="D20722" t="inlineStr">
        <is>
          <t>verchange</t>
        </is>
      </c>
      <c r="E20722" t="inlineStr">
        <is>
          <t>websockify</t>
        </is>
      </c>
      <c r="F20722" t="inlineStr">
        <is>
          <t>&lt;0.7;&gt;=0.6.0</t>
        </is>
      </c>
      <c r="G20722" t="inlineStr">
        <is>
          <t>websockify</t>
        </is>
      </c>
      <c r="H20722" t="inlineStr">
        <is>
          <t>&lt;0.7;&gt;=0.6.0</t>
        </is>
      </c>
    </row>
    <row r="20723">
      <c r="A20723" t="inlineStr">
        <is>
          <t>ironic</t>
        </is>
      </c>
      <c r="B20723" t="inlineStr">
        <is>
          <t>5b86be7230e017e9abe258dd22de0123a61fdd19</t>
        </is>
      </c>
      <c r="C20723" t="inlineStr">
        <is>
          <t>2015-07-28 19:21:48+00:00</t>
        </is>
      </c>
      <c r="D20723" t="inlineStr">
        <is>
          <t>verchange</t>
        </is>
      </c>
      <c r="E20723" t="inlineStr">
        <is>
          <t>oslo.policy</t>
        </is>
      </c>
      <c r="F20723" t="inlineStr">
        <is>
          <t>&lt;0.4.0;&gt;=0.3.1</t>
        </is>
      </c>
      <c r="G20723" t="inlineStr">
        <is>
          <t>oslo.policy</t>
        </is>
      </c>
      <c r="H20723" t="inlineStr">
        <is>
          <t>&lt;0.4.0;&gt;=0.3.1</t>
        </is>
      </c>
    </row>
    <row r="20724">
      <c r="A20724" t="inlineStr">
        <is>
          <t>ironic</t>
        </is>
      </c>
      <c r="B20724" t="inlineStr">
        <is>
          <t>5b86be7230e017e9abe258dd22de0123a61fdd19</t>
        </is>
      </c>
      <c r="C20724" t="inlineStr">
        <is>
          <t>2015-07-28 19:21:48+00:00</t>
        </is>
      </c>
      <c r="D20724" t="inlineStr">
        <is>
          <t>verchange</t>
        </is>
      </c>
      <c r="E20724" t="inlineStr">
        <is>
          <t>requests</t>
        </is>
      </c>
      <c r="F20724" t="inlineStr">
        <is>
          <t>&gt;=2.2.0;!=2.4.0</t>
        </is>
      </c>
      <c r="G20724" t="inlineStr">
        <is>
          <t>requests</t>
        </is>
      </c>
      <c r="H20724" t="inlineStr">
        <is>
          <t>&gt;=2.2.0;!=2.4.0</t>
        </is>
      </c>
    </row>
    <row r="20725">
      <c r="A20725" t="inlineStr">
        <is>
          <t>ironic</t>
        </is>
      </c>
      <c r="B20725" t="inlineStr">
        <is>
          <t>5b86be7230e017e9abe258dd22de0123a61fdd19</t>
        </is>
      </c>
      <c r="C20725" t="inlineStr">
        <is>
          <t>2015-07-28 19:21:48+00:00</t>
        </is>
      </c>
      <c r="D20725" t="inlineStr">
        <is>
          <t>verchange</t>
        </is>
      </c>
      <c r="E20725" t="inlineStr">
        <is>
          <t>WSME</t>
        </is>
      </c>
      <c r="F20725" t="inlineStr">
        <is>
          <t>&lt;0.7;&gt;=0.6</t>
        </is>
      </c>
      <c r="G20725" t="inlineStr">
        <is>
          <t>WSME</t>
        </is>
      </c>
      <c r="H20725" t="inlineStr">
        <is>
          <t>&gt;=0.6</t>
        </is>
      </c>
    </row>
    <row r="20726">
      <c r="A20726" t="inlineStr">
        <is>
          <t>ironic</t>
        </is>
      </c>
      <c r="B20726" t="inlineStr">
        <is>
          <t>5b86be7230e017e9abe258dd22de0123a61fdd19</t>
        </is>
      </c>
      <c r="C20726" t="inlineStr">
        <is>
          <t>2015-07-28 19:21:48+00:00</t>
        </is>
      </c>
      <c r="D20726" t="inlineStr">
        <is>
          <t>verchange</t>
        </is>
      </c>
      <c r="E20726" t="inlineStr">
        <is>
          <t>SQLAlchemy</t>
        </is>
      </c>
      <c r="F20726" t="inlineStr">
        <is>
          <t>&lt;=0.9.99;&gt;=0.9.7</t>
        </is>
      </c>
      <c r="G20726" t="inlineStr">
        <is>
          <t>SQLAlchemy</t>
        </is>
      </c>
      <c r="H20726" t="inlineStr">
        <is>
          <t>&lt;=0.9.99;&gt;=0.9.7</t>
        </is>
      </c>
    </row>
    <row r="20727">
      <c r="A20727" t="inlineStr">
        <is>
          <t>ironic</t>
        </is>
      </c>
      <c r="B20727" t="inlineStr">
        <is>
          <t>5b86be7230e017e9abe258dd22de0123a61fdd19</t>
        </is>
      </c>
      <c r="C20727" t="inlineStr">
        <is>
          <t>2015-07-28 19:21:48+00:00</t>
        </is>
      </c>
      <c r="D20727" t="inlineStr">
        <is>
          <t>verchange</t>
        </is>
      </c>
      <c r="E20727" t="inlineStr">
        <is>
          <t>stevedore</t>
        </is>
      </c>
      <c r="F20727" t="inlineStr">
        <is>
          <t>&lt;1.4.0;&gt;=1.3.0</t>
        </is>
      </c>
      <c r="G20727" t="inlineStr">
        <is>
          <t>stevedore</t>
        </is>
      </c>
      <c r="H20727" t="inlineStr">
        <is>
          <t>&lt;1.4.0;&gt;=1.3.0</t>
        </is>
      </c>
    </row>
    <row r="20728">
      <c r="A20728" t="inlineStr">
        <is>
          <t>ironic</t>
        </is>
      </c>
      <c r="B20728" t="inlineStr">
        <is>
          <t>5b86be7230e017e9abe258dd22de0123a61fdd19</t>
        </is>
      </c>
      <c r="C20728" t="inlineStr">
        <is>
          <t>2015-07-28 19:21:48+00:00</t>
        </is>
      </c>
      <c r="D20728" t="inlineStr">
        <is>
          <t>verchange</t>
        </is>
      </c>
      <c r="E20728" t="inlineStr">
        <is>
          <t>oslo.context</t>
        </is>
      </c>
      <c r="F20728" t="inlineStr">
        <is>
          <t>&gt;=0.2.0;&lt;0.3.0</t>
        </is>
      </c>
      <c r="G20728" t="inlineStr">
        <is>
          <t>oslo.context</t>
        </is>
      </c>
      <c r="H20728" t="inlineStr">
        <is>
          <t>&gt;=0.2.0;&lt;0.3.0</t>
        </is>
      </c>
    </row>
    <row r="20729">
      <c r="A20729" t="inlineStr">
        <is>
          <t>ironic</t>
        </is>
      </c>
      <c r="B20729" t="inlineStr">
        <is>
          <t>5b86be7230e017e9abe258dd22de0123a61fdd19</t>
        </is>
      </c>
      <c r="C20729" t="inlineStr">
        <is>
          <t>2015-07-28 19:21:48+00:00</t>
        </is>
      </c>
      <c r="D20729" t="inlineStr">
        <is>
          <t>verchange</t>
        </is>
      </c>
      <c r="E20729" t="inlineStr">
        <is>
          <t>retrying</t>
        </is>
      </c>
      <c r="F20729" t="inlineStr">
        <is>
          <t>&gt;=1.2.3;!=1.3.0</t>
        </is>
      </c>
      <c r="G20729" t="inlineStr">
        <is>
          <t>retrying</t>
        </is>
      </c>
      <c r="H20729" t="inlineStr">
        <is>
          <t>&gt;=1.2.3;!=1.3.0</t>
        </is>
      </c>
    </row>
    <row r="20730">
      <c r="A20730" t="inlineStr">
        <is>
          <t>ironic</t>
        </is>
      </c>
      <c r="B20730" t="inlineStr">
        <is>
          <t>5b86be7230e017e9abe258dd22de0123a61fdd19</t>
        </is>
      </c>
      <c r="C20730" t="inlineStr">
        <is>
          <t>2015-07-28 19:21:48+00:00</t>
        </is>
      </c>
      <c r="D20730" t="inlineStr">
        <is>
          <t>verchange</t>
        </is>
      </c>
      <c r="E20730" t="inlineStr">
        <is>
          <t>eventlet</t>
        </is>
      </c>
      <c r="F20730" t="inlineStr">
        <is>
          <t>&gt;=0.16.1;!=0.17.0</t>
        </is>
      </c>
      <c r="G20730" t="inlineStr">
        <is>
          <t>eventlet</t>
        </is>
      </c>
      <c r="H20730" t="inlineStr">
        <is>
          <t>!=0.17.0;&gt;=0.16.1</t>
        </is>
      </c>
    </row>
    <row r="20731">
      <c r="A20731" t="inlineStr">
        <is>
          <t>ironic</t>
        </is>
      </c>
      <c r="B20731" t="inlineStr">
        <is>
          <t>5b86be7230e017e9abe258dd22de0123a61fdd19</t>
        </is>
      </c>
      <c r="C20731" t="inlineStr">
        <is>
          <t>2015-07-28 19:21:48+00:00</t>
        </is>
      </c>
      <c r="D20731" t="inlineStr">
        <is>
          <t>verchange</t>
        </is>
      </c>
      <c r="E20731" t="inlineStr">
        <is>
          <t>oslo.config</t>
        </is>
      </c>
      <c r="F20731" t="inlineStr">
        <is>
          <t>&lt;1.10.0;&gt;=1.9.3</t>
        </is>
      </c>
      <c r="G20731" t="inlineStr">
        <is>
          <t>oslo.config</t>
        </is>
      </c>
      <c r="H20731" t="inlineStr">
        <is>
          <t>&lt;1.10.0;&gt;=1.9.3</t>
        </is>
      </c>
    </row>
    <row r="20732">
      <c r="A20732" t="inlineStr">
        <is>
          <t>ironic</t>
        </is>
      </c>
      <c r="B20732" t="inlineStr">
        <is>
          <t>5b86be7230e017e9abe258dd22de0123a61fdd19</t>
        </is>
      </c>
      <c r="C20732" t="inlineStr">
        <is>
          <t>2015-07-28 19:21:48+00:00</t>
        </is>
      </c>
      <c r="D20732" t="inlineStr">
        <is>
          <t>verchange</t>
        </is>
      </c>
      <c r="E20732" t="inlineStr">
        <is>
          <t>oslo.db</t>
        </is>
      </c>
      <c r="F20732" t="inlineStr">
        <is>
          <t>&gt;=1.7.0;&lt;1.8.0</t>
        </is>
      </c>
      <c r="G20732" t="inlineStr">
        <is>
          <t>oslo.db</t>
        </is>
      </c>
      <c r="H20732" t="inlineStr">
        <is>
          <t>&gt;=1.7.0;&lt;1.8.0</t>
        </is>
      </c>
    </row>
    <row r="20733">
      <c r="A20733" t="inlineStr">
        <is>
          <t>ironic</t>
        </is>
      </c>
      <c r="B20733" t="inlineStr">
        <is>
          <t>5b86be7230e017e9abe258dd22de0123a61fdd19</t>
        </is>
      </c>
      <c r="C20733" t="inlineStr">
        <is>
          <t>2015-07-28 19:21:48+00:00</t>
        </is>
      </c>
      <c r="D20733" t="inlineStr">
        <is>
          <t>verchange</t>
        </is>
      </c>
      <c r="E20733" t="inlineStr">
        <is>
          <t>oslo.messaging</t>
        </is>
      </c>
      <c r="F20733" t="inlineStr">
        <is>
          <t>&lt;1.9.0;&gt;=1.8.0</t>
        </is>
      </c>
      <c r="G20733" t="inlineStr">
        <is>
          <t>oslo.messaging</t>
        </is>
      </c>
      <c r="H20733" t="inlineStr">
        <is>
          <t>&lt;1.9.0;&gt;=1.8.0</t>
        </is>
      </c>
    </row>
    <row r="20734">
      <c r="A20734" t="inlineStr">
        <is>
          <t>ironic</t>
        </is>
      </c>
      <c r="B20734" t="inlineStr">
        <is>
          <t>5b86be7230e017e9abe258dd22de0123a61fdd19</t>
        </is>
      </c>
      <c r="C20734" t="inlineStr">
        <is>
          <t>2015-07-28 19:21:48+00:00</t>
        </is>
      </c>
      <c r="D20734" t="inlineStr">
        <is>
          <t>verchange</t>
        </is>
      </c>
      <c r="E20734" t="inlineStr">
        <is>
          <t>oslo.utils</t>
        </is>
      </c>
      <c r="F20734" t="inlineStr">
        <is>
          <t>&lt;1.5.0;&gt;=1.4.0</t>
        </is>
      </c>
      <c r="G20734" t="inlineStr">
        <is>
          <t>oslo.utils</t>
        </is>
      </c>
      <c r="H20734" t="inlineStr">
        <is>
          <t>&lt;1.5.0;&gt;=1.4.0</t>
        </is>
      </c>
    </row>
    <row r="20735">
      <c r="A20735" t="inlineStr">
        <is>
          <t>ironic</t>
        </is>
      </c>
      <c r="B20735" t="inlineStr">
        <is>
          <t>5b86be7230e017e9abe258dd22de0123a61fdd19</t>
        </is>
      </c>
      <c r="C20735" t="inlineStr">
        <is>
          <t>2015-07-28 19:21:48+00:00</t>
        </is>
      </c>
      <c r="D20735" t="inlineStr">
        <is>
          <t>verchange</t>
        </is>
      </c>
      <c r="E20735" t="inlineStr">
        <is>
          <t>python-neutronclient</t>
        </is>
      </c>
      <c r="F20735" t="inlineStr">
        <is>
          <t>&gt;=2.3.11;&lt;2.5.0</t>
        </is>
      </c>
      <c r="G20735" t="inlineStr">
        <is>
          <t>python-neutronclient</t>
        </is>
      </c>
      <c r="H20735" t="inlineStr">
        <is>
          <t>&gt;=2.3.11;&lt;2.5.0</t>
        </is>
      </c>
    </row>
    <row r="20736">
      <c r="A20736" t="inlineStr">
        <is>
          <t>ironic</t>
        </is>
      </c>
      <c r="B20736" t="inlineStr">
        <is>
          <t>5b86be7230e017e9abe258dd22de0123a61fdd19</t>
        </is>
      </c>
      <c r="C20736" t="inlineStr">
        <is>
          <t>2015-07-28 19:21:48+00:00</t>
        </is>
      </c>
      <c r="D20736" t="inlineStr">
        <is>
          <t>verchange</t>
        </is>
      </c>
      <c r="E20736" t="inlineStr">
        <is>
          <t>oslo.concurrency</t>
        </is>
      </c>
      <c r="F20736" t="inlineStr">
        <is>
          <t>&lt;1.9.0;&gt;=1.8.0</t>
        </is>
      </c>
      <c r="G20736" t="inlineStr">
        <is>
          <t>oslo.concurrency</t>
        </is>
      </c>
      <c r="H20736" t="inlineStr">
        <is>
          <t>&lt;1.9.0;&gt;=1.8.0</t>
        </is>
      </c>
    </row>
    <row r="20737">
      <c r="A20737" t="inlineStr">
        <is>
          <t>ironic</t>
        </is>
      </c>
      <c r="B20737" t="inlineStr">
        <is>
          <t>5b86be7230e017e9abe258dd22de0123a61fdd19</t>
        </is>
      </c>
      <c r="C20737" t="inlineStr">
        <is>
          <t>2015-07-28 19:21:48+00:00</t>
        </is>
      </c>
      <c r="D20737" t="inlineStr">
        <is>
          <t>verchange</t>
        </is>
      </c>
      <c r="E20737" t="inlineStr">
        <is>
          <t>pbr</t>
        </is>
      </c>
      <c r="F20737" t="inlineStr">
        <is>
          <t>&gt;=0.6;&lt;1.0;!=0.7</t>
        </is>
      </c>
      <c r="G20737" t="inlineStr">
        <is>
          <t>pbr</t>
        </is>
      </c>
      <c r="H20737" t="inlineStr">
        <is>
          <t>&lt;1.0;&gt;=0.6;!=0.7</t>
        </is>
      </c>
    </row>
    <row r="20738">
      <c r="A20738" t="inlineStr">
        <is>
          <t>ironic</t>
        </is>
      </c>
      <c r="B20738" t="inlineStr">
        <is>
          <t>5b86be7230e017e9abe258dd22de0123a61fdd19</t>
        </is>
      </c>
      <c r="C20738" t="inlineStr">
        <is>
          <t>2015-07-28 19:21:48+00:00</t>
        </is>
      </c>
      <c r="D20738" t="inlineStr">
        <is>
          <t>verchange</t>
        </is>
      </c>
      <c r="E20738" t="inlineStr">
        <is>
          <t>Jinja2</t>
        </is>
      </c>
      <c r="F20738" t="inlineStr">
        <is>
          <t>&gt;=2.6</t>
        </is>
      </c>
      <c r="G20738" t="inlineStr">
        <is>
          <t>Jinja2</t>
        </is>
      </c>
      <c r="H20738" t="inlineStr">
        <is>
          <t>&gt;=2.6</t>
        </is>
      </c>
    </row>
    <row r="20739">
      <c r="A20739" t="inlineStr">
        <is>
          <t>ironic</t>
        </is>
      </c>
      <c r="B20739" t="inlineStr">
        <is>
          <t>5b86be7230e017e9abe258dd22de0123a61fdd19</t>
        </is>
      </c>
      <c r="C20739" t="inlineStr">
        <is>
          <t>2015-07-28 19:21:48+00:00</t>
        </is>
      </c>
      <c r="D20739" t="inlineStr">
        <is>
          <t>verchange</t>
        </is>
      </c>
      <c r="E20739" t="inlineStr">
        <is>
          <t>oslo.serialization</t>
        </is>
      </c>
      <c r="F20739" t="inlineStr">
        <is>
          <t>&lt;1.5.0;&gt;=1.4.0</t>
        </is>
      </c>
      <c r="G20739" t="inlineStr">
        <is>
          <t>oslo.serialization</t>
        </is>
      </c>
      <c r="H20739" t="inlineStr">
        <is>
          <t>&lt;1.5.0;&gt;=1.4.0</t>
        </is>
      </c>
    </row>
    <row r="20740">
      <c r="A20740" t="inlineStr">
        <is>
          <t>ironic</t>
        </is>
      </c>
      <c r="B20740" t="inlineStr">
        <is>
          <t>5b86be7230e017e9abe258dd22de0123a61fdd19</t>
        </is>
      </c>
      <c r="C20740" t="inlineStr">
        <is>
          <t>2015-07-28 19:21:48+00:00</t>
        </is>
      </c>
      <c r="D20740" t="inlineStr">
        <is>
          <t>verchange</t>
        </is>
      </c>
      <c r="E20740" t="inlineStr">
        <is>
          <t>oslo.i18n</t>
        </is>
      </c>
      <c r="F20740" t="inlineStr">
        <is>
          <t>&lt;1.6.0;&gt;=1.5.0</t>
        </is>
      </c>
      <c r="G20740" t="inlineStr">
        <is>
          <t>oslo.i18n</t>
        </is>
      </c>
      <c r="H20740" t="inlineStr">
        <is>
          <t>&lt;1.6.0;&gt;=1.5.0</t>
        </is>
      </c>
    </row>
    <row r="20741">
      <c r="A20741" t="inlineStr">
        <is>
          <t>ironic</t>
        </is>
      </c>
      <c r="B20741" t="inlineStr">
        <is>
          <t>5b86be7230e017e9abe258dd22de0123a61fdd19</t>
        </is>
      </c>
      <c r="C20741" t="inlineStr">
        <is>
          <t>2015-07-28 19:21:48+00:00</t>
        </is>
      </c>
      <c r="D20741" t="inlineStr">
        <is>
          <t>add</t>
        </is>
      </c>
      <c r="E20741" t="inlineStr">
        <is>
          <t>posix-ipc</t>
        </is>
      </c>
      <c r="F20741" t="inlineStr"/>
      <c r="G20741" t="inlineStr"/>
      <c r="H20741" t="inlineStr"/>
    </row>
    <row r="20742">
      <c r="A20742" t="inlineStr">
        <is>
          <t>ironic</t>
        </is>
      </c>
      <c r="B20742" t="inlineStr">
        <is>
          <t>5b86be7230e017e9abe258dd22de0123a61fdd19</t>
        </is>
      </c>
      <c r="C20742" t="inlineStr">
        <is>
          <t>2015-07-28 19:21:48+00:00</t>
        </is>
      </c>
      <c r="D20742" t="inlineStr">
        <is>
          <t>rem</t>
        </is>
      </c>
      <c r="E20742" t="inlineStr"/>
      <c r="F20742" t="inlineStr"/>
      <c r="G20742" t="inlineStr">
        <is>
          <t>posix_ipc</t>
        </is>
      </c>
      <c r="H20742" t="inlineStr"/>
    </row>
    <row r="20743">
      <c r="A20743" t="inlineStr">
        <is>
          <t>ironic</t>
        </is>
      </c>
      <c r="B20743" t="inlineStr">
        <is>
          <t>4aa1c216e3360c9b4d8878985bcf267587de541f</t>
        </is>
      </c>
      <c r="C20743" t="inlineStr">
        <is>
          <t>2015-09-09 14:53:03+00:00</t>
        </is>
      </c>
      <c r="D20743" t="inlineStr">
        <is>
          <t>verchange</t>
        </is>
      </c>
      <c r="E20743" t="inlineStr">
        <is>
          <t>oslo.config</t>
        </is>
      </c>
      <c r="F20743" t="inlineStr">
        <is>
          <t>&gt;=2.3.0</t>
        </is>
      </c>
      <c r="G20743" t="inlineStr">
        <is>
          <t>oslo.config</t>
        </is>
      </c>
      <c r="H20743" t="inlineStr">
        <is>
          <t>&gt;=2.1.0</t>
        </is>
      </c>
    </row>
    <row r="20744">
      <c r="A20744" t="inlineStr">
        <is>
          <t>ironic</t>
        </is>
      </c>
      <c r="B20744" t="inlineStr">
        <is>
          <t>4aa1c216e3360c9b4d8878985bcf267587de541f</t>
        </is>
      </c>
      <c r="C20744" t="inlineStr">
        <is>
          <t>2015-09-09 14:53:03+00:00</t>
        </is>
      </c>
      <c r="D20744" t="inlineStr">
        <is>
          <t>verchange</t>
        </is>
      </c>
      <c r="E20744" t="inlineStr">
        <is>
          <t>oslo.versionedobjects</t>
        </is>
      </c>
      <c r="F20744" t="inlineStr">
        <is>
          <t>&gt;=0.9.0</t>
        </is>
      </c>
      <c r="G20744" t="inlineStr">
        <is>
          <t>oslo.versionedobjects</t>
        </is>
      </c>
      <c r="H20744" t="inlineStr">
        <is>
          <t>&gt;=0.6.0</t>
        </is>
      </c>
    </row>
    <row r="20745">
      <c r="A20745" t="inlineStr">
        <is>
          <t>ironic</t>
        </is>
      </c>
      <c r="B20745" t="inlineStr">
        <is>
          <t>4aa1c216e3360c9b4d8878985bcf267587de541f</t>
        </is>
      </c>
      <c r="C20745" t="inlineStr">
        <is>
          <t>2015-09-09 14:53:03+00:00</t>
        </is>
      </c>
      <c r="D20745" t="inlineStr">
        <is>
          <t>verchange</t>
        </is>
      </c>
      <c r="E20745" t="inlineStr">
        <is>
          <t>pbr</t>
        </is>
      </c>
      <c r="F20745" t="inlineStr">
        <is>
          <t>&gt;=1.6;&lt;2.0</t>
        </is>
      </c>
      <c r="G20745" t="inlineStr">
        <is>
          <t>pbr</t>
        </is>
      </c>
      <c r="H20745" t="inlineStr">
        <is>
          <t>&lt;2.0;&gt;=1.4</t>
        </is>
      </c>
    </row>
    <row r="20746">
      <c r="A20746" t="inlineStr">
        <is>
          <t>ironic</t>
        </is>
      </c>
      <c r="B20746" t="inlineStr">
        <is>
          <t>4aa1c216e3360c9b4d8878985bcf267587de541f</t>
        </is>
      </c>
      <c r="C20746" t="inlineStr">
        <is>
          <t>2015-09-09 14:53:03+00:00</t>
        </is>
      </c>
      <c r="D20746" t="inlineStr">
        <is>
          <t>verchange</t>
        </is>
      </c>
      <c r="E20746" t="inlineStr">
        <is>
          <t>SQLAlchemy</t>
        </is>
      </c>
      <c r="F20746" t="inlineStr">
        <is>
          <t>&gt;=0.9.9;&lt;1.1.0</t>
        </is>
      </c>
      <c r="G20746" t="inlineStr">
        <is>
          <t>SQLAlchemy</t>
        </is>
      </c>
      <c r="H20746" t="inlineStr">
        <is>
          <t>&lt;1.1.0;&gt;=0.9.7</t>
        </is>
      </c>
    </row>
    <row r="20747">
      <c r="A20747" t="inlineStr">
        <is>
          <t>ironic</t>
        </is>
      </c>
      <c r="B20747" t="inlineStr">
        <is>
          <t>4aa1c216e3360c9b4d8878985bcf267587de541f</t>
        </is>
      </c>
      <c r="C20747" t="inlineStr">
        <is>
          <t>2015-09-09 14:53:03+00:00</t>
        </is>
      </c>
      <c r="D20747" t="inlineStr">
        <is>
          <t>verchange</t>
        </is>
      </c>
      <c r="E20747" t="inlineStr">
        <is>
          <t>oslo.service</t>
        </is>
      </c>
      <c r="F20747" t="inlineStr">
        <is>
          <t>&gt;=0.7.0</t>
        </is>
      </c>
      <c r="G20747" t="inlineStr">
        <is>
          <t>oslo.service</t>
        </is>
      </c>
      <c r="H20747" t="inlineStr">
        <is>
          <t>&gt;=0.6.0</t>
        </is>
      </c>
    </row>
    <row r="20748">
      <c r="A20748" t="inlineStr">
        <is>
          <t>ironic</t>
        </is>
      </c>
      <c r="B20748" t="inlineStr">
        <is>
          <t>4aa1c216e3360c9b4d8878985bcf267587de541f</t>
        </is>
      </c>
      <c r="C20748" t="inlineStr">
        <is>
          <t>2015-09-09 14:53:03+00:00</t>
        </is>
      </c>
      <c r="D20748" t="inlineStr">
        <is>
          <t>verchange</t>
        </is>
      </c>
      <c r="E20748" t="inlineStr">
        <is>
          <t>netaddr</t>
        </is>
      </c>
      <c r="F20748" t="inlineStr">
        <is>
          <t>!=0.7.16;&gt;=0.7.12</t>
        </is>
      </c>
      <c r="G20748" t="inlineStr">
        <is>
          <t>netaddr</t>
        </is>
      </c>
      <c r="H20748" t="inlineStr">
        <is>
          <t>&gt;=0.7.12</t>
        </is>
      </c>
    </row>
    <row r="20749">
      <c r="A20749" t="inlineStr">
        <is>
          <t>ironic</t>
        </is>
      </c>
      <c r="B20749" t="inlineStr">
        <is>
          <t>4aa1c216e3360c9b4d8878985bcf267587de541f</t>
        </is>
      </c>
      <c r="C20749" t="inlineStr">
        <is>
          <t>2015-09-09 14:53:03+00:00</t>
        </is>
      </c>
      <c r="D20749" t="inlineStr">
        <is>
          <t>add</t>
        </is>
      </c>
      <c r="E20749" t="inlineStr">
        <is>
          <t>oslo.middleware</t>
        </is>
      </c>
      <c r="F20749" t="inlineStr">
        <is>
          <t>&gt;=2.8.0</t>
        </is>
      </c>
      <c r="G20749" t="inlineStr"/>
      <c r="H20749" t="inlineStr"/>
    </row>
    <row r="20750">
      <c r="A20750" t="inlineStr">
        <is>
          <t>ironic</t>
        </is>
      </c>
      <c r="B20750" t="inlineStr">
        <is>
          <t>4aa1c216e3360c9b4d8878985bcf267587de541f</t>
        </is>
      </c>
      <c r="C20750" t="inlineStr">
        <is>
          <t>2015-09-09 14:53:03+00:00</t>
        </is>
      </c>
      <c r="D20750" t="inlineStr">
        <is>
          <t>rem</t>
        </is>
      </c>
      <c r="E20750" t="inlineStr"/>
      <c r="F20750" t="inlineStr"/>
      <c r="G20750" t="inlineStr">
        <is>
          <t>posix-ipc</t>
        </is>
      </c>
      <c r="H20750" t="inlineStr"/>
    </row>
    <row r="20751">
      <c r="A20751" t="inlineStr">
        <is>
          <t>ironic</t>
        </is>
      </c>
      <c r="B20751" t="inlineStr">
        <is>
          <t>2114f2d5ba57160e345d65c2fa8ce5f2a0f91608</t>
        </is>
      </c>
      <c r="C20751" t="inlineStr">
        <is>
          <t>2015-09-25 07:59:47+00:00</t>
        </is>
      </c>
      <c r="D20751" t="inlineStr">
        <is>
          <t>verchange</t>
        </is>
      </c>
      <c r="E20751" t="inlineStr">
        <is>
          <t>python-neutronclient</t>
        </is>
      </c>
      <c r="F20751" t="inlineStr">
        <is>
          <t>&gt;=2.6.0</t>
        </is>
      </c>
      <c r="G20751" t="inlineStr">
        <is>
          <t>python-neutronclient</t>
        </is>
      </c>
      <c r="H20751" t="inlineStr">
        <is>
          <t>&gt;=2.6.0;&lt;3</t>
        </is>
      </c>
    </row>
    <row r="20752">
      <c r="A20752" t="inlineStr">
        <is>
          <t>ironic</t>
        </is>
      </c>
      <c r="B20752" t="inlineStr">
        <is>
          <t>2114f2d5ba57160e345d65c2fa8ce5f2a0f91608</t>
        </is>
      </c>
      <c r="C20752" t="inlineStr">
        <is>
          <t>2015-09-25 07:59:47+00:00</t>
        </is>
      </c>
      <c r="D20752" t="inlineStr">
        <is>
          <t>verchange</t>
        </is>
      </c>
      <c r="E20752" t="inlineStr">
        <is>
          <t>pbr</t>
        </is>
      </c>
      <c r="F20752" t="inlineStr">
        <is>
          <t>&gt;=1.6</t>
        </is>
      </c>
      <c r="G20752" t="inlineStr">
        <is>
          <t>pbr</t>
        </is>
      </c>
      <c r="H20752" t="inlineStr">
        <is>
          <t>&gt;=1.6;&lt;2.0</t>
        </is>
      </c>
    </row>
    <row r="20753">
      <c r="A20753" t="inlineStr">
        <is>
          <t>ironic</t>
        </is>
      </c>
      <c r="B20753" t="inlineStr">
        <is>
          <t>57d2852462d4a0228c67b7c2fdf00cba952e83c8</t>
        </is>
      </c>
      <c r="C20753" t="inlineStr">
        <is>
          <t>2015-10-13 17:46:16+00:00</t>
        </is>
      </c>
      <c r="D20753" t="inlineStr">
        <is>
          <t>verchange</t>
        </is>
      </c>
      <c r="E20753" t="inlineStr">
        <is>
          <t>oslo.utils</t>
        </is>
      </c>
      <c r="F20753" t="inlineStr">
        <is>
          <t>&lt;1.5.0;!=1.4.1;&gt;=1.4.0</t>
        </is>
      </c>
      <c r="G20753" t="inlineStr">
        <is>
          <t>oslo.utils</t>
        </is>
      </c>
      <c r="H20753" t="inlineStr">
        <is>
          <t>&lt;1.5.0;&gt;=1.4.0</t>
        </is>
      </c>
    </row>
    <row r="20754">
      <c r="A20754" t="inlineStr">
        <is>
          <t>ironic</t>
        </is>
      </c>
      <c r="B20754" t="inlineStr">
        <is>
          <t>57d2852462d4a0228c67b7c2fdf00cba952e83c8</t>
        </is>
      </c>
      <c r="C20754" t="inlineStr">
        <is>
          <t>2015-10-13 17:46:16+00:00</t>
        </is>
      </c>
      <c r="D20754" t="inlineStr">
        <is>
          <t>verchange</t>
        </is>
      </c>
      <c r="E20754" t="inlineStr">
        <is>
          <t>sqlalchemy-migrate</t>
        </is>
      </c>
      <c r="F20754" t="inlineStr">
        <is>
          <t>!=0.9.8;&lt;0.10.0;&gt;=0.9.5</t>
        </is>
      </c>
      <c r="G20754" t="inlineStr">
        <is>
          <t>sqlalchemy-migrate</t>
        </is>
      </c>
      <c r="H20754" t="inlineStr">
        <is>
          <t>&gt;=0.9.5</t>
        </is>
      </c>
    </row>
    <row r="20755">
      <c r="A20755" t="inlineStr">
        <is>
          <t>ironic</t>
        </is>
      </c>
      <c r="B20755" t="inlineStr">
        <is>
          <t>57d2852462d4a0228c67b7c2fdf00cba952e83c8</t>
        </is>
      </c>
      <c r="C20755" t="inlineStr">
        <is>
          <t>2015-10-13 17:46:16+00:00</t>
        </is>
      </c>
      <c r="D20755" t="inlineStr">
        <is>
          <t>verchange</t>
        </is>
      </c>
      <c r="E20755" t="inlineStr">
        <is>
          <t>python-neutronclient</t>
        </is>
      </c>
      <c r="F20755" t="inlineStr">
        <is>
          <t>&gt;=2.4.0;&lt;2.5.0</t>
        </is>
      </c>
      <c r="G20755" t="inlineStr">
        <is>
          <t>python-neutronclient</t>
        </is>
      </c>
      <c r="H20755" t="inlineStr">
        <is>
          <t>&gt;=2.3.11;&lt;2.5.0</t>
        </is>
      </c>
    </row>
    <row r="20756">
      <c r="A20756" t="inlineStr">
        <is>
          <t>ironic</t>
        </is>
      </c>
      <c r="B20756" t="inlineStr">
        <is>
          <t>57d2852462d4a0228c67b7c2fdf00cba952e83c8</t>
        </is>
      </c>
      <c r="C20756" t="inlineStr">
        <is>
          <t>2015-10-13 17:46:16+00:00</t>
        </is>
      </c>
      <c r="D20756" t="inlineStr">
        <is>
          <t>verchange</t>
        </is>
      </c>
      <c r="E20756" t="inlineStr">
        <is>
          <t>oslo.concurrency</t>
        </is>
      </c>
      <c r="F20756" t="inlineStr">
        <is>
          <t>&lt;1.9.0;&gt;=1.8.2</t>
        </is>
      </c>
      <c r="G20756" t="inlineStr">
        <is>
          <t>oslo.concurrency</t>
        </is>
      </c>
      <c r="H20756" t="inlineStr">
        <is>
          <t>&lt;1.9.0;&gt;=1.8.0</t>
        </is>
      </c>
    </row>
    <row r="20757">
      <c r="A20757" t="inlineStr">
        <is>
          <t>ironic</t>
        </is>
      </c>
      <c r="B20757" t="inlineStr">
        <is>
          <t>57d2852462d4a0228c67b7c2fdf00cba952e83c8</t>
        </is>
      </c>
      <c r="C20757" t="inlineStr">
        <is>
          <t>2015-10-13 17:46:16+00:00</t>
        </is>
      </c>
      <c r="D20757" t="inlineStr">
        <is>
          <t>verchange</t>
        </is>
      </c>
      <c r="E20757" t="inlineStr">
        <is>
          <t>alembic</t>
        </is>
      </c>
      <c r="F20757" t="inlineStr">
        <is>
          <t>&gt;=0.7.2;&lt;0.8.1</t>
        </is>
      </c>
      <c r="G20757" t="inlineStr">
        <is>
          <t>alembic</t>
        </is>
      </c>
      <c r="H20757" t="inlineStr">
        <is>
          <t>&gt;=0.7.2</t>
        </is>
      </c>
    </row>
    <row r="20758">
      <c r="A20758" t="inlineStr">
        <is>
          <t>ironic</t>
        </is>
      </c>
      <c r="B20758" t="inlineStr">
        <is>
          <t>8f582251ebd8afaf37442bbaa93e36077fb1b1b7</t>
        </is>
      </c>
      <c r="C20758" t="inlineStr">
        <is>
          <t>2015-10-20 19:44:23+00:00</t>
        </is>
      </c>
      <c r="D20758" t="inlineStr">
        <is>
          <t>verchange</t>
        </is>
      </c>
      <c r="E20758" t="inlineStr">
        <is>
          <t>requests</t>
        </is>
      </c>
      <c r="F20758" t="inlineStr">
        <is>
          <t>&gt;=2.5.2;!=2.8.0</t>
        </is>
      </c>
      <c r="G20758" t="inlineStr">
        <is>
          <t>requests</t>
        </is>
      </c>
      <c r="H20758" t="inlineStr">
        <is>
          <t>&gt;=2.5.2</t>
        </is>
      </c>
    </row>
    <row r="20759">
      <c r="A20759" t="inlineStr">
        <is>
          <t>ironic</t>
        </is>
      </c>
      <c r="B20759" t="inlineStr">
        <is>
          <t>8f582251ebd8afaf37442bbaa93e36077fb1b1b7</t>
        </is>
      </c>
      <c r="C20759" t="inlineStr">
        <is>
          <t>2015-10-20 19:44:23+00:00</t>
        </is>
      </c>
      <c r="D20759" t="inlineStr">
        <is>
          <t>verchange</t>
        </is>
      </c>
      <c r="E20759" t="inlineStr">
        <is>
          <t>oslo.utils</t>
        </is>
      </c>
      <c r="F20759" t="inlineStr">
        <is>
          <t>&gt;=2.0.0;!=2.6.0</t>
        </is>
      </c>
      <c r="G20759" t="inlineStr">
        <is>
          <t>oslo.utils</t>
        </is>
      </c>
      <c r="H20759" t="inlineStr">
        <is>
          <t>&gt;=2.0.0</t>
        </is>
      </c>
    </row>
    <row r="20760">
      <c r="A20760" t="inlineStr">
        <is>
          <t>ironic</t>
        </is>
      </c>
      <c r="B20760" t="inlineStr">
        <is>
          <t>8f582251ebd8afaf37442bbaa93e36077fb1b1b7</t>
        </is>
      </c>
      <c r="C20760" t="inlineStr">
        <is>
          <t>2015-10-20 19:44:23+00:00</t>
        </is>
      </c>
      <c r="D20760" t="inlineStr">
        <is>
          <t>verchange</t>
        </is>
      </c>
      <c r="E20760" t="inlineStr">
        <is>
          <t>oslo.messaging</t>
        </is>
      </c>
      <c r="F20760" t="inlineStr">
        <is>
          <t>&gt;=1.16.0;!=1.17.1;!=1.17.0;!=2.6.0;!=2.6.1</t>
        </is>
      </c>
      <c r="G20760" t="inlineStr">
        <is>
          <t>oslo.messaging</t>
        </is>
      </c>
      <c r="H20760" t="inlineStr">
        <is>
          <t>!=1.17.0;&gt;=1.16.0;!=1.17.1</t>
        </is>
      </c>
    </row>
    <row r="20761">
      <c r="A20761" t="inlineStr">
        <is>
          <t>ironic</t>
        </is>
      </c>
      <c r="B20761" t="inlineStr">
        <is>
          <t>3d1ac2d83d73ce5b587254f95f03d27d9dfc73a5</t>
        </is>
      </c>
      <c r="C20761" t="inlineStr">
        <is>
          <t>2015-12-07 15:21:26+00:00</t>
        </is>
      </c>
      <c r="D20761" t="inlineStr">
        <is>
          <t>verchange</t>
        </is>
      </c>
      <c r="E20761" t="inlineStr">
        <is>
          <t>oslo.utils</t>
        </is>
      </c>
      <c r="F20761" t="inlineStr">
        <is>
          <t>&gt;=2.8.0</t>
        </is>
      </c>
      <c r="G20761" t="inlineStr">
        <is>
          <t>oslo.utils</t>
        </is>
      </c>
      <c r="H20761" t="inlineStr">
        <is>
          <t>&gt;=2.0.0;!=2.6.0</t>
        </is>
      </c>
    </row>
    <row r="20762">
      <c r="A20762" t="inlineStr">
        <is>
          <t>ironic</t>
        </is>
      </c>
      <c r="B20762" t="inlineStr">
        <is>
          <t>3d1ac2d83d73ce5b587254f95f03d27d9dfc73a5</t>
        </is>
      </c>
      <c r="C20762" t="inlineStr">
        <is>
          <t>2015-12-07 15:21:26+00:00</t>
        </is>
      </c>
      <c r="D20762" t="inlineStr">
        <is>
          <t>verchange</t>
        </is>
      </c>
      <c r="E20762" t="inlineStr">
        <is>
          <t>keystonemiddleware</t>
        </is>
      </c>
      <c r="F20762" t="inlineStr">
        <is>
          <t>&gt;=2.0.0;!=2.4.0</t>
        </is>
      </c>
      <c r="G20762" t="inlineStr">
        <is>
          <t>keystonemiddleware</t>
        </is>
      </c>
      <c r="H20762" t="inlineStr">
        <is>
          <t>&gt;=2.0.0</t>
        </is>
      </c>
    </row>
    <row r="20763">
      <c r="A20763" t="inlineStr">
        <is>
          <t>ironic</t>
        </is>
      </c>
      <c r="B20763" t="inlineStr">
        <is>
          <t>3d1ac2d83d73ce5b587254f95f03d27d9dfc73a5</t>
        </is>
      </c>
      <c r="C20763" t="inlineStr">
        <is>
          <t>2015-12-07 15:21:26+00:00</t>
        </is>
      </c>
      <c r="D20763" t="inlineStr">
        <is>
          <t>verchange</t>
        </is>
      </c>
      <c r="E20763" t="inlineStr">
        <is>
          <t>oslo.config</t>
        </is>
      </c>
      <c r="F20763" t="inlineStr">
        <is>
          <t>&gt;=2.7.0</t>
        </is>
      </c>
      <c r="G20763" t="inlineStr">
        <is>
          <t>oslo.config</t>
        </is>
      </c>
      <c r="H20763" t="inlineStr">
        <is>
          <t>&gt;=2.3.0</t>
        </is>
      </c>
    </row>
    <row r="20764">
      <c r="A20764" t="inlineStr">
        <is>
          <t>ironic</t>
        </is>
      </c>
      <c r="B20764" t="inlineStr">
        <is>
          <t>3d1ac2d83d73ce5b587254f95f03d27d9dfc73a5</t>
        </is>
      </c>
      <c r="C20764" t="inlineStr">
        <is>
          <t>2015-12-07 15:21:26+00:00</t>
        </is>
      </c>
      <c r="D20764" t="inlineStr">
        <is>
          <t>verchange</t>
        </is>
      </c>
      <c r="E20764" t="inlineStr">
        <is>
          <t>python-keystoneclient</t>
        </is>
      </c>
      <c r="F20764" t="inlineStr">
        <is>
          <t>&gt;=1.6.0;!=1.8.0</t>
        </is>
      </c>
      <c r="G20764" t="inlineStr">
        <is>
          <t>python-keystoneclient</t>
        </is>
      </c>
      <c r="H20764" t="inlineStr">
        <is>
          <t>&gt;=1.6.0</t>
        </is>
      </c>
    </row>
    <row r="20765">
      <c r="A20765" t="inlineStr">
        <is>
          <t>ironic</t>
        </is>
      </c>
      <c r="B20765" t="inlineStr">
        <is>
          <t>3d1ac2d83d73ce5b587254f95f03d27d9dfc73a5</t>
        </is>
      </c>
      <c r="C20765" t="inlineStr">
        <is>
          <t>2015-12-07 15:21:26+00:00</t>
        </is>
      </c>
      <c r="D20765" t="inlineStr">
        <is>
          <t>verchange</t>
        </is>
      </c>
      <c r="E20765" t="inlineStr">
        <is>
          <t>oslo.db</t>
        </is>
      </c>
      <c r="F20765" t="inlineStr">
        <is>
          <t>&gt;=3.2.0</t>
        </is>
      </c>
      <c r="G20765" t="inlineStr">
        <is>
          <t>oslo.db</t>
        </is>
      </c>
      <c r="H20765" t="inlineStr">
        <is>
          <t>&gt;=2.4.1</t>
        </is>
      </c>
    </row>
    <row r="20766">
      <c r="A20766" t="inlineStr">
        <is>
          <t>ironic</t>
        </is>
      </c>
      <c r="B20766" t="inlineStr">
        <is>
          <t>3d1ac2d83d73ce5b587254f95f03d27d9dfc73a5</t>
        </is>
      </c>
      <c r="C20766" t="inlineStr">
        <is>
          <t>2015-12-07 15:21:26+00:00</t>
        </is>
      </c>
      <c r="D20766" t="inlineStr">
        <is>
          <t>verchange</t>
        </is>
      </c>
      <c r="E20766" t="inlineStr">
        <is>
          <t>oslo.messaging</t>
        </is>
      </c>
      <c r="F20766" t="inlineStr">
        <is>
          <t>&gt;2.6.1;!=2.8.0</t>
        </is>
      </c>
      <c r="G20766" t="inlineStr">
        <is>
          <t>oslo.messaging</t>
        </is>
      </c>
      <c r="H20766" t="inlineStr">
        <is>
          <t>&gt;=1.16.0;!=1.17.1;!=1.17.0;!=2.6.0;!=2.6.1</t>
        </is>
      </c>
    </row>
    <row r="20767">
      <c r="A20767" t="inlineStr">
        <is>
          <t>ironic</t>
        </is>
      </c>
      <c r="B20767" t="inlineStr">
        <is>
          <t>3d1ac2d83d73ce5b587254f95f03d27d9dfc73a5</t>
        </is>
      </c>
      <c r="C20767" t="inlineStr">
        <is>
          <t>2015-12-07 15:21:26+00:00</t>
        </is>
      </c>
      <c r="D20767" t="inlineStr">
        <is>
          <t>verchange</t>
        </is>
      </c>
      <c r="E20767" t="inlineStr">
        <is>
          <t>oslo.versionedobjects</t>
        </is>
      </c>
      <c r="F20767" t="inlineStr">
        <is>
          <t>&gt;=0.13.0</t>
        </is>
      </c>
      <c r="G20767" t="inlineStr">
        <is>
          <t>oslo.versionedobjects</t>
        </is>
      </c>
      <c r="H20767" t="inlineStr">
        <is>
          <t>&gt;=0.9.0</t>
        </is>
      </c>
    </row>
    <row r="20768">
      <c r="A20768" t="inlineStr">
        <is>
          <t>ironic</t>
        </is>
      </c>
      <c r="B20768" t="inlineStr">
        <is>
          <t>3d1ac2d83d73ce5b587254f95f03d27d9dfc73a5</t>
        </is>
      </c>
      <c r="C20768" t="inlineStr">
        <is>
          <t>2015-12-07 15:21:26+00:00</t>
        </is>
      </c>
      <c r="D20768" t="inlineStr">
        <is>
          <t>verchange</t>
        </is>
      </c>
      <c r="E20768" t="inlineStr">
        <is>
          <t>oslo.middleware</t>
        </is>
      </c>
      <c r="F20768" t="inlineStr">
        <is>
          <t>&gt;=3.0.0</t>
        </is>
      </c>
      <c r="G20768" t="inlineStr">
        <is>
          <t>oslo.middleware</t>
        </is>
      </c>
      <c r="H20768" t="inlineStr">
        <is>
          <t>&gt;=2.8.0</t>
        </is>
      </c>
    </row>
    <row r="20769">
      <c r="A20769" t="inlineStr">
        <is>
          <t>ironic</t>
        </is>
      </c>
      <c r="B20769" t="inlineStr">
        <is>
          <t>3d1ac2d83d73ce5b587254f95f03d27d9dfc73a5</t>
        </is>
      </c>
      <c r="C20769" t="inlineStr">
        <is>
          <t>2015-12-07 15:21:26+00:00</t>
        </is>
      </c>
      <c r="D20769" t="inlineStr">
        <is>
          <t>verchange</t>
        </is>
      </c>
      <c r="E20769" t="inlineStr">
        <is>
          <t>requests</t>
        </is>
      </c>
      <c r="F20769" t="inlineStr">
        <is>
          <t>&gt;=2.8.1</t>
        </is>
      </c>
      <c r="G20769" t="inlineStr">
        <is>
          <t>requests</t>
        </is>
      </c>
      <c r="H20769" t="inlineStr">
        <is>
          <t>&gt;=2.5.2;!=2.8.0</t>
        </is>
      </c>
    </row>
    <row r="20770">
      <c r="A20770" t="inlineStr">
        <is>
          <t>ironic</t>
        </is>
      </c>
      <c r="B20770" t="inlineStr">
        <is>
          <t>3d1ac2d83d73ce5b587254f95f03d27d9dfc73a5</t>
        </is>
      </c>
      <c r="C20770" t="inlineStr">
        <is>
          <t>2015-12-07 15:21:26+00:00</t>
        </is>
      </c>
      <c r="D20770" t="inlineStr">
        <is>
          <t>verchange</t>
        </is>
      </c>
      <c r="E20770" t="inlineStr">
        <is>
          <t>WSME</t>
        </is>
      </c>
      <c r="F20770" t="inlineStr">
        <is>
          <t>&gt;=0.8</t>
        </is>
      </c>
      <c r="G20770" t="inlineStr">
        <is>
          <t>WSME</t>
        </is>
      </c>
      <c r="H20770" t="inlineStr">
        <is>
          <t>&gt;=0.7</t>
        </is>
      </c>
    </row>
    <row r="20771">
      <c r="A20771" t="inlineStr">
        <is>
          <t>ironic</t>
        </is>
      </c>
      <c r="B20771" t="inlineStr">
        <is>
          <t>3d1ac2d83d73ce5b587254f95f03d27d9dfc73a5</t>
        </is>
      </c>
      <c r="C20771" t="inlineStr">
        <is>
          <t>2015-12-07 15:21:26+00:00</t>
        </is>
      </c>
      <c r="D20771" t="inlineStr">
        <is>
          <t>verchange</t>
        </is>
      </c>
      <c r="E20771" t="inlineStr">
        <is>
          <t>Jinja2</t>
        </is>
      </c>
      <c r="F20771" t="inlineStr">
        <is>
          <t>&gt;=2.8</t>
        </is>
      </c>
      <c r="G20771" t="inlineStr">
        <is>
          <t>Jinja2</t>
        </is>
      </c>
      <c r="H20771" t="inlineStr">
        <is>
          <t>&gt;=2.6</t>
        </is>
      </c>
    </row>
    <row r="20772">
      <c r="A20772" t="inlineStr">
        <is>
          <t>ironic</t>
        </is>
      </c>
      <c r="B20772" t="inlineStr">
        <is>
          <t>3d1ac2d83d73ce5b587254f95f03d27d9dfc73a5</t>
        </is>
      </c>
      <c r="C20772" t="inlineStr">
        <is>
          <t>2015-12-07 15:21:26+00:00</t>
        </is>
      </c>
      <c r="D20772" t="inlineStr">
        <is>
          <t>verchange</t>
        </is>
      </c>
      <c r="E20772" t="inlineStr">
        <is>
          <t>oslo.log</t>
        </is>
      </c>
      <c r="F20772" t="inlineStr">
        <is>
          <t>&gt;=1.12.0</t>
        </is>
      </c>
      <c r="G20772" t="inlineStr">
        <is>
          <t>oslo.log</t>
        </is>
      </c>
      <c r="H20772" t="inlineStr">
        <is>
          <t>&gt;=1.8.0</t>
        </is>
      </c>
    </row>
    <row r="20773">
      <c r="A20773" t="inlineStr">
        <is>
          <t>ironic</t>
        </is>
      </c>
      <c r="B20773" t="inlineStr">
        <is>
          <t>3d1ac2d83d73ce5b587254f95f03d27d9dfc73a5</t>
        </is>
      </c>
      <c r="C20773" t="inlineStr">
        <is>
          <t>2015-12-07 15:21:26+00:00</t>
        </is>
      </c>
      <c r="D20773" t="inlineStr">
        <is>
          <t>verchange</t>
        </is>
      </c>
      <c r="E20773" t="inlineStr">
        <is>
          <t>oslo.serialization</t>
        </is>
      </c>
      <c r="F20773" t="inlineStr">
        <is>
          <t>&gt;=1.10.0</t>
        </is>
      </c>
      <c r="G20773" t="inlineStr">
        <is>
          <t>oslo.serialization</t>
        </is>
      </c>
      <c r="H20773" t="inlineStr">
        <is>
          <t>&gt;=1.4.0</t>
        </is>
      </c>
    </row>
    <row r="20774">
      <c r="A20774" t="inlineStr">
        <is>
          <t>ironic</t>
        </is>
      </c>
      <c r="B20774" t="inlineStr">
        <is>
          <t>3d1ac2d83d73ce5b587254f95f03d27d9dfc73a5</t>
        </is>
      </c>
      <c r="C20774" t="inlineStr">
        <is>
          <t>2015-12-07 15:21:26+00:00</t>
        </is>
      </c>
      <c r="D20774" t="inlineStr">
        <is>
          <t>verchange</t>
        </is>
      </c>
      <c r="E20774" t="inlineStr">
        <is>
          <t>oslo.service</t>
        </is>
      </c>
      <c r="F20774" t="inlineStr">
        <is>
          <t>&gt;=0.12.0</t>
        </is>
      </c>
      <c r="G20774" t="inlineStr">
        <is>
          <t>oslo.service</t>
        </is>
      </c>
      <c r="H20774" t="inlineStr">
        <is>
          <t>&gt;=0.7.0</t>
        </is>
      </c>
    </row>
    <row r="20775">
      <c r="A20775" t="inlineStr">
        <is>
          <t>ironic</t>
        </is>
      </c>
      <c r="B20775" t="inlineStr">
        <is>
          <t>3d1ac2d83d73ce5b587254f95f03d27d9dfc73a5</t>
        </is>
      </c>
      <c r="C20775" t="inlineStr">
        <is>
          <t>2015-12-07 15:21:26+00:00</t>
        </is>
      </c>
      <c r="D20775" t="inlineStr">
        <is>
          <t>add</t>
        </is>
      </c>
      <c r="E20775" t="inlineStr">
        <is>
          <t>psutil</t>
        </is>
      </c>
      <c r="F20775" t="inlineStr">
        <is>
          <t>&gt;=1.1.1;&lt;2.0.0</t>
        </is>
      </c>
      <c r="G20775" t="inlineStr"/>
      <c r="H20775" t="inlineStr"/>
    </row>
    <row r="20776">
      <c r="A20776" t="inlineStr">
        <is>
          <t>ironic</t>
        </is>
      </c>
      <c r="B20776" t="inlineStr">
        <is>
          <t>3d1ac2d83d73ce5b587254f95f03d27d9dfc73a5</t>
        </is>
      </c>
      <c r="C20776" t="inlineStr">
        <is>
          <t>2015-12-07 15:21:26+00:00</t>
        </is>
      </c>
      <c r="D20776" t="inlineStr">
        <is>
          <t>rem</t>
        </is>
      </c>
      <c r="E20776" t="inlineStr"/>
      <c r="F20776" t="inlineStr"/>
      <c r="G20776" t="inlineStr">
        <is>
          <t>lxml</t>
        </is>
      </c>
      <c r="H20776" t="inlineStr">
        <is>
          <t>&gt;=2.3</t>
        </is>
      </c>
    </row>
    <row r="20777">
      <c r="A20777" t="inlineStr">
        <is>
          <t>ironic</t>
        </is>
      </c>
      <c r="B20777" t="inlineStr">
        <is>
          <t>3d1ac2d83d73ce5b587254f95f03d27d9dfc73a5</t>
        </is>
      </c>
      <c r="C20777" t="inlineStr">
        <is>
          <t>2015-12-07 15:21:26+00:00</t>
        </is>
      </c>
      <c r="D20777" t="inlineStr">
        <is>
          <t>rem</t>
        </is>
      </c>
      <c r="E20777" t="inlineStr"/>
      <c r="F20777" t="inlineStr"/>
      <c r="G20777" t="inlineStr">
        <is>
          <t>iso8601</t>
        </is>
      </c>
      <c r="H20777" t="inlineStr">
        <is>
          <t>&gt;=0.1.9</t>
        </is>
      </c>
    </row>
    <row r="20778">
      <c r="A20778" t="inlineStr">
        <is>
          <t>ironic</t>
        </is>
      </c>
      <c r="B20778" t="inlineStr">
        <is>
          <t>98cdbff13264a935a5ab28563709581bca03ff3f</t>
        </is>
      </c>
      <c r="C20778" t="inlineStr">
        <is>
          <t>2016-01-21 23:01:03+00:00</t>
        </is>
      </c>
      <c r="D20778" t="inlineStr">
        <is>
          <t>verchange</t>
        </is>
      </c>
      <c r="E20778" t="inlineStr">
        <is>
          <t>requests</t>
        </is>
      </c>
      <c r="F20778" t="inlineStr">
        <is>
          <t>&lt;2.8.0;&gt;=2.2.0;!=2.4.0</t>
        </is>
      </c>
      <c r="G20778" t="inlineStr">
        <is>
          <t>requests</t>
        </is>
      </c>
      <c r="H20778" t="inlineStr">
        <is>
          <t>&gt;=2.2.0;!=2.4.0</t>
        </is>
      </c>
    </row>
    <row r="20779">
      <c r="A20779" t="inlineStr">
        <is>
          <t>ironic</t>
        </is>
      </c>
      <c r="B20779" t="inlineStr">
        <is>
          <t>599e5443504279b49a7250a9085e5bd34d86f0fd</t>
        </is>
      </c>
      <c r="C20779" t="inlineStr">
        <is>
          <t>2016-03-11 16:47:51+00:00</t>
        </is>
      </c>
      <c r="D20779" t="inlineStr">
        <is>
          <t>verchange</t>
        </is>
      </c>
      <c r="E20779" t="inlineStr">
        <is>
          <t>psutil</t>
        </is>
      </c>
      <c r="F20779" t="inlineStr">
        <is>
          <t>&gt;=1.1.1;&lt;2.0.0</t>
        </is>
      </c>
      <c r="G20779" t="inlineStr">
        <is>
          <t>psutil</t>
        </is>
      </c>
      <c r="H20779" t="inlineStr">
        <is>
          <t>&gt;=1.1.1;&lt;2.0.0</t>
        </is>
      </c>
    </row>
    <row r="20780">
      <c r="A20780" t="inlineStr">
        <is>
          <t>ironic</t>
        </is>
      </c>
      <c r="B20780" t="inlineStr">
        <is>
          <t>599e5443504279b49a7250a9085e5bd34d86f0fd</t>
        </is>
      </c>
      <c r="C20780" t="inlineStr">
        <is>
          <t>2016-03-11 16:47:51+00:00</t>
        </is>
      </c>
      <c r="D20780" t="inlineStr">
        <is>
          <t>verchange</t>
        </is>
      </c>
      <c r="E20780" t="inlineStr">
        <is>
          <t>keystonemiddleware</t>
        </is>
      </c>
      <c r="F20780" t="inlineStr">
        <is>
          <t>&gt;=4.0.0;!=4.1.0</t>
        </is>
      </c>
      <c r="G20780" t="inlineStr">
        <is>
          <t>keystonemiddleware</t>
        </is>
      </c>
      <c r="H20780" t="inlineStr">
        <is>
          <t>&gt;=2.0.0;!=2.4.0</t>
        </is>
      </c>
    </row>
    <row r="20781">
      <c r="A20781" t="inlineStr">
        <is>
          <t>ironic</t>
        </is>
      </c>
      <c r="B20781" t="inlineStr">
        <is>
          <t>599e5443504279b49a7250a9085e5bd34d86f0fd</t>
        </is>
      </c>
      <c r="C20781" t="inlineStr">
        <is>
          <t>2016-03-11 16:47:51+00:00</t>
        </is>
      </c>
      <c r="D20781" t="inlineStr">
        <is>
          <t>verchange</t>
        </is>
      </c>
      <c r="E20781" t="inlineStr">
        <is>
          <t>python-keystoneclient</t>
        </is>
      </c>
      <c r="F20781" t="inlineStr">
        <is>
          <t>&gt;=1.6.0;!=2.1.0;!=1.8.0</t>
        </is>
      </c>
      <c r="G20781" t="inlineStr">
        <is>
          <t>python-keystoneclient</t>
        </is>
      </c>
      <c r="H20781" t="inlineStr">
        <is>
          <t>&gt;=1.6.0;!=1.8.0</t>
        </is>
      </c>
    </row>
    <row r="20782">
      <c r="A20782" t="inlineStr">
        <is>
          <t>ironic</t>
        </is>
      </c>
      <c r="B20782" t="inlineStr">
        <is>
          <t>599e5443504279b49a7250a9085e5bd34d86f0fd</t>
        </is>
      </c>
      <c r="C20782" t="inlineStr">
        <is>
          <t>2016-03-11 16:47:51+00:00</t>
        </is>
      </c>
      <c r="D20782" t="inlineStr">
        <is>
          <t>verchange</t>
        </is>
      </c>
      <c r="E20782" t="inlineStr">
        <is>
          <t>python-glanceclient</t>
        </is>
      </c>
      <c r="F20782" t="inlineStr">
        <is>
          <t>&gt;=2.0.0</t>
        </is>
      </c>
      <c r="G20782" t="inlineStr">
        <is>
          <t>python-glanceclient</t>
        </is>
      </c>
      <c r="H20782" t="inlineStr">
        <is>
          <t>&gt;=0.18.0</t>
        </is>
      </c>
    </row>
    <row r="20783">
      <c r="A20783" t="inlineStr">
        <is>
          <t>ironic</t>
        </is>
      </c>
      <c r="B20783" t="inlineStr">
        <is>
          <t>599e5443504279b49a7250a9085e5bd34d86f0fd</t>
        </is>
      </c>
      <c r="C20783" t="inlineStr">
        <is>
          <t>2016-03-11 16:47:51+00:00</t>
        </is>
      </c>
      <c r="D20783" t="inlineStr">
        <is>
          <t>verchange</t>
        </is>
      </c>
      <c r="E20783" t="inlineStr">
        <is>
          <t>python-swiftclient</t>
        </is>
      </c>
      <c r="F20783" t="inlineStr">
        <is>
          <t>&gt;=2.2.0</t>
        </is>
      </c>
      <c r="G20783" t="inlineStr">
        <is>
          <t>python-swiftclient</t>
        </is>
      </c>
      <c r="H20783" t="inlineStr">
        <is>
          <t>&gt;=2.2.0</t>
        </is>
      </c>
    </row>
    <row r="20784">
      <c r="A20784" t="inlineStr">
        <is>
          <t>ironic</t>
        </is>
      </c>
      <c r="B20784" t="inlineStr">
        <is>
          <t>599e5443504279b49a7250a9085e5bd34d86f0fd</t>
        </is>
      </c>
      <c r="C20784" t="inlineStr">
        <is>
          <t>2016-03-11 16:47:51+00:00</t>
        </is>
      </c>
      <c r="D20784" t="inlineStr">
        <is>
          <t>verchange</t>
        </is>
      </c>
      <c r="E20784" t="inlineStr">
        <is>
          <t>oslo.versionedobjects</t>
        </is>
      </c>
      <c r="F20784" t="inlineStr">
        <is>
          <t>&gt;=1.5.0</t>
        </is>
      </c>
      <c r="G20784" t="inlineStr">
        <is>
          <t>oslo.versionedobjects</t>
        </is>
      </c>
      <c r="H20784" t="inlineStr">
        <is>
          <t>&gt;=0.13.0</t>
        </is>
      </c>
    </row>
    <row r="20785">
      <c r="A20785" t="inlineStr">
        <is>
          <t>ironic</t>
        </is>
      </c>
      <c r="B20785" t="inlineStr">
        <is>
          <t>599e5443504279b49a7250a9085e5bd34d86f0fd</t>
        </is>
      </c>
      <c r="C20785" t="inlineStr">
        <is>
          <t>2016-03-11 16:47:51+00:00</t>
        </is>
      </c>
      <c r="D20785" t="inlineStr">
        <is>
          <t>verchange</t>
        </is>
      </c>
      <c r="E20785" t="inlineStr">
        <is>
          <t>oslo.i18n</t>
        </is>
      </c>
      <c r="F20785" t="inlineStr">
        <is>
          <t>&gt;=2.1.0</t>
        </is>
      </c>
      <c r="G20785" t="inlineStr">
        <is>
          <t>oslo.i18n</t>
        </is>
      </c>
      <c r="H20785" t="inlineStr">
        <is>
          <t>&gt;=1.5.0</t>
        </is>
      </c>
    </row>
    <row r="20786">
      <c r="A20786" t="inlineStr">
        <is>
          <t>ironic</t>
        </is>
      </c>
      <c r="B20786" t="inlineStr">
        <is>
          <t>599e5443504279b49a7250a9085e5bd34d86f0fd</t>
        </is>
      </c>
      <c r="C20786" t="inlineStr">
        <is>
          <t>2016-03-11 16:47:51+00:00</t>
        </is>
      </c>
      <c r="D20786" t="inlineStr">
        <is>
          <t>verchange</t>
        </is>
      </c>
      <c r="E20786" t="inlineStr">
        <is>
          <t>requests</t>
        </is>
      </c>
      <c r="F20786" t="inlineStr">
        <is>
          <t>&gt;=2.8.1;!=2.9.0</t>
        </is>
      </c>
      <c r="G20786" t="inlineStr">
        <is>
          <t>requests</t>
        </is>
      </c>
      <c r="H20786" t="inlineStr">
        <is>
          <t>&gt;=2.8.1</t>
        </is>
      </c>
    </row>
    <row r="20787">
      <c r="A20787" t="inlineStr">
        <is>
          <t>ironic</t>
        </is>
      </c>
      <c r="B20787" t="inlineStr">
        <is>
          <t>599e5443504279b49a7250a9085e5bd34d86f0fd</t>
        </is>
      </c>
      <c r="C20787" t="inlineStr">
        <is>
          <t>2016-03-11 16:47:51+00:00</t>
        </is>
      </c>
      <c r="D20787" t="inlineStr">
        <is>
          <t>verchange</t>
        </is>
      </c>
      <c r="E20787" t="inlineStr">
        <is>
          <t>WSME</t>
        </is>
      </c>
      <c r="F20787" t="inlineStr">
        <is>
          <t>&gt;=0.8</t>
        </is>
      </c>
      <c r="G20787" t="inlineStr">
        <is>
          <t>WSME</t>
        </is>
      </c>
      <c r="H20787" t="inlineStr">
        <is>
          <t>&gt;=0.8</t>
        </is>
      </c>
    </row>
    <row r="20788">
      <c r="A20788" t="inlineStr">
        <is>
          <t>ironic</t>
        </is>
      </c>
      <c r="B20788" t="inlineStr">
        <is>
          <t>599e5443504279b49a7250a9085e5bd34d86f0fd</t>
        </is>
      </c>
      <c r="C20788" t="inlineStr">
        <is>
          <t>2016-03-11 16:47:51+00:00</t>
        </is>
      </c>
      <c r="D20788" t="inlineStr">
        <is>
          <t>verchange</t>
        </is>
      </c>
      <c r="E20788" t="inlineStr">
        <is>
          <t>SQLAlchemy</t>
        </is>
      </c>
      <c r="F20788" t="inlineStr">
        <is>
          <t>&lt;1.1.0;&gt;=1.0.10</t>
        </is>
      </c>
      <c r="G20788" t="inlineStr">
        <is>
          <t>SQLAlchemy</t>
        </is>
      </c>
      <c r="H20788" t="inlineStr">
        <is>
          <t>&gt;=0.9.9;&lt;1.1.0</t>
        </is>
      </c>
    </row>
    <row r="20789">
      <c r="A20789" t="inlineStr">
        <is>
          <t>ironic</t>
        </is>
      </c>
      <c r="B20789" t="inlineStr">
        <is>
          <t>599e5443504279b49a7250a9085e5bd34d86f0fd</t>
        </is>
      </c>
      <c r="C20789" t="inlineStr">
        <is>
          <t>2016-03-11 16:47:51+00:00</t>
        </is>
      </c>
      <c r="D20789" t="inlineStr">
        <is>
          <t>verchange</t>
        </is>
      </c>
      <c r="E20789" t="inlineStr">
        <is>
          <t>jsonpatch</t>
        </is>
      </c>
      <c r="F20789" t="inlineStr">
        <is>
          <t>&gt;=1.1</t>
        </is>
      </c>
      <c r="G20789" t="inlineStr">
        <is>
          <t>jsonpatch</t>
        </is>
      </c>
      <c r="H20789" t="inlineStr">
        <is>
          <t>&gt;=1.1</t>
        </is>
      </c>
    </row>
    <row r="20790">
      <c r="A20790" t="inlineStr">
        <is>
          <t>ironic</t>
        </is>
      </c>
      <c r="B20790" t="inlineStr">
        <is>
          <t>599e5443504279b49a7250a9085e5bd34d86f0fd</t>
        </is>
      </c>
      <c r="C20790" t="inlineStr">
        <is>
          <t>2016-03-11 16:47:51+00:00</t>
        </is>
      </c>
      <c r="D20790" t="inlineStr">
        <is>
          <t>verchange</t>
        </is>
      </c>
      <c r="E20790" t="inlineStr">
        <is>
          <t>six</t>
        </is>
      </c>
      <c r="F20790" t="inlineStr">
        <is>
          <t>&gt;=1.9.0</t>
        </is>
      </c>
      <c r="G20790" t="inlineStr">
        <is>
          <t>six</t>
        </is>
      </c>
      <c r="H20790" t="inlineStr">
        <is>
          <t>&gt;=1.9.0</t>
        </is>
      </c>
    </row>
    <row r="20791">
      <c r="A20791" t="inlineStr">
        <is>
          <t>ironic</t>
        </is>
      </c>
      <c r="B20791" t="inlineStr">
        <is>
          <t>599e5443504279b49a7250a9085e5bd34d86f0fd</t>
        </is>
      </c>
      <c r="C20791" t="inlineStr">
        <is>
          <t>2016-03-11 16:47:51+00:00</t>
        </is>
      </c>
      <c r="D20791" t="inlineStr">
        <is>
          <t>verchange</t>
        </is>
      </c>
      <c r="E20791" t="inlineStr">
        <is>
          <t>WebOb</t>
        </is>
      </c>
      <c r="F20791" t="inlineStr">
        <is>
          <t>&gt;=1.2.3</t>
        </is>
      </c>
      <c r="G20791" t="inlineStr">
        <is>
          <t>WebOb</t>
        </is>
      </c>
      <c r="H20791" t="inlineStr">
        <is>
          <t>&gt;=1.2.3</t>
        </is>
      </c>
    </row>
    <row r="20792">
      <c r="A20792" t="inlineStr">
        <is>
          <t>ironic</t>
        </is>
      </c>
      <c r="B20792" t="inlineStr">
        <is>
          <t>599e5443504279b49a7250a9085e5bd34d86f0fd</t>
        </is>
      </c>
      <c r="C20792" t="inlineStr">
        <is>
          <t>2016-03-11 16:47:51+00:00</t>
        </is>
      </c>
      <c r="D20792" t="inlineStr">
        <is>
          <t>verchange</t>
        </is>
      </c>
      <c r="E20792" t="inlineStr">
        <is>
          <t>pecan</t>
        </is>
      </c>
      <c r="F20792" t="inlineStr">
        <is>
          <t>&gt;=1.0.0</t>
        </is>
      </c>
      <c r="G20792" t="inlineStr">
        <is>
          <t>pecan</t>
        </is>
      </c>
      <c r="H20792" t="inlineStr">
        <is>
          <t>&gt;=1.0.0</t>
        </is>
      </c>
    </row>
    <row r="20793">
      <c r="A20793" t="inlineStr">
        <is>
          <t>ironic</t>
        </is>
      </c>
      <c r="B20793" t="inlineStr">
        <is>
          <t>599e5443504279b49a7250a9085e5bd34d86f0fd</t>
        </is>
      </c>
      <c r="C20793" t="inlineStr">
        <is>
          <t>2016-03-11 16:47:51+00:00</t>
        </is>
      </c>
      <c r="D20793" t="inlineStr">
        <is>
          <t>verchange</t>
        </is>
      </c>
      <c r="E20793" t="inlineStr">
        <is>
          <t>eventlet</t>
        </is>
      </c>
      <c r="F20793" t="inlineStr">
        <is>
          <t>&gt;=0.18.2;!=0.18.3</t>
        </is>
      </c>
      <c r="G20793" t="inlineStr">
        <is>
          <t>eventlet</t>
        </is>
      </c>
      <c r="H20793" t="inlineStr">
        <is>
          <t>&gt;=0.17.4</t>
        </is>
      </c>
    </row>
    <row r="20794">
      <c r="A20794" t="inlineStr">
        <is>
          <t>ironic</t>
        </is>
      </c>
      <c r="B20794" t="inlineStr">
        <is>
          <t>599e5443504279b49a7250a9085e5bd34d86f0fd</t>
        </is>
      </c>
      <c r="C20794" t="inlineStr">
        <is>
          <t>2016-03-11 16:47:51+00:00</t>
        </is>
      </c>
      <c r="D20794" t="inlineStr">
        <is>
          <t>verchange</t>
        </is>
      </c>
      <c r="E20794" t="inlineStr">
        <is>
          <t>pytz</t>
        </is>
      </c>
      <c r="F20794" t="inlineStr">
        <is>
          <t>&gt;=2013.6</t>
        </is>
      </c>
      <c r="G20794" t="inlineStr">
        <is>
          <t>pytz</t>
        </is>
      </c>
      <c r="H20794" t="inlineStr">
        <is>
          <t>&gt;=2013.6</t>
        </is>
      </c>
    </row>
    <row r="20795">
      <c r="A20795" t="inlineStr">
        <is>
          <t>ironic</t>
        </is>
      </c>
      <c r="B20795" t="inlineStr">
        <is>
          <t>599e5443504279b49a7250a9085e5bd34d86f0fd</t>
        </is>
      </c>
      <c r="C20795" t="inlineStr">
        <is>
          <t>2016-03-11 16:47:51+00:00</t>
        </is>
      </c>
      <c r="D20795" t="inlineStr">
        <is>
          <t>verchange</t>
        </is>
      </c>
      <c r="E20795" t="inlineStr">
        <is>
          <t>oslo.config</t>
        </is>
      </c>
      <c r="F20795" t="inlineStr">
        <is>
          <t>&gt;=3.7.0</t>
        </is>
      </c>
      <c r="G20795" t="inlineStr">
        <is>
          <t>oslo.config</t>
        </is>
      </c>
      <c r="H20795" t="inlineStr">
        <is>
          <t>&gt;=2.7.0</t>
        </is>
      </c>
    </row>
    <row r="20796">
      <c r="A20796" t="inlineStr">
        <is>
          <t>ironic</t>
        </is>
      </c>
      <c r="B20796" t="inlineStr">
        <is>
          <t>599e5443504279b49a7250a9085e5bd34d86f0fd</t>
        </is>
      </c>
      <c r="C20796" t="inlineStr">
        <is>
          <t>2016-03-11 16:47:51+00:00</t>
        </is>
      </c>
      <c r="D20796" t="inlineStr">
        <is>
          <t>verchange</t>
        </is>
      </c>
      <c r="E20796" t="inlineStr">
        <is>
          <t>pysendfile</t>
        </is>
      </c>
      <c r="F20796" t="inlineStr">
        <is>
          <t>&gt;=2.0.0</t>
        </is>
      </c>
      <c r="G20796" t="inlineStr">
        <is>
          <t>pysendfile</t>
        </is>
      </c>
      <c r="H20796" t="inlineStr">
        <is>
          <t>&gt;=2.0.0</t>
        </is>
      </c>
    </row>
    <row r="20797">
      <c r="A20797" t="inlineStr">
        <is>
          <t>ironic</t>
        </is>
      </c>
      <c r="B20797" t="inlineStr">
        <is>
          <t>599e5443504279b49a7250a9085e5bd34d86f0fd</t>
        </is>
      </c>
      <c r="C20797" t="inlineStr">
        <is>
          <t>2016-03-11 16:47:51+00:00</t>
        </is>
      </c>
      <c r="D20797" t="inlineStr">
        <is>
          <t>verchange</t>
        </is>
      </c>
      <c r="E20797" t="inlineStr">
        <is>
          <t>oslo.db</t>
        </is>
      </c>
      <c r="F20797" t="inlineStr">
        <is>
          <t>&gt;=4.1.0</t>
        </is>
      </c>
      <c r="G20797" t="inlineStr">
        <is>
          <t>oslo.db</t>
        </is>
      </c>
      <c r="H20797" t="inlineStr">
        <is>
          <t>&gt;=3.2.0</t>
        </is>
      </c>
    </row>
    <row r="20798">
      <c r="A20798" t="inlineStr">
        <is>
          <t>ironic</t>
        </is>
      </c>
      <c r="B20798" t="inlineStr">
        <is>
          <t>599e5443504279b49a7250a9085e5bd34d86f0fd</t>
        </is>
      </c>
      <c r="C20798" t="inlineStr">
        <is>
          <t>2016-03-11 16:47:51+00:00</t>
        </is>
      </c>
      <c r="D20798" t="inlineStr">
        <is>
          <t>verchange</t>
        </is>
      </c>
      <c r="E20798" t="inlineStr">
        <is>
          <t>oslo.messaging</t>
        </is>
      </c>
      <c r="F20798" t="inlineStr">
        <is>
          <t>&gt;=4.0.0</t>
        </is>
      </c>
      <c r="G20798" t="inlineStr">
        <is>
          <t>oslo.messaging</t>
        </is>
      </c>
      <c r="H20798" t="inlineStr">
        <is>
          <t>&gt;2.6.1;!=2.8.0</t>
        </is>
      </c>
    </row>
    <row r="20799">
      <c r="A20799" t="inlineStr">
        <is>
          <t>ironic</t>
        </is>
      </c>
      <c r="B20799" t="inlineStr">
        <is>
          <t>599e5443504279b49a7250a9085e5bd34d86f0fd</t>
        </is>
      </c>
      <c r="C20799" t="inlineStr">
        <is>
          <t>2016-03-11 16:47:51+00:00</t>
        </is>
      </c>
      <c r="D20799" t="inlineStr">
        <is>
          <t>verchange</t>
        </is>
      </c>
      <c r="E20799" t="inlineStr">
        <is>
          <t>alembic</t>
        </is>
      </c>
      <c r="F20799" t="inlineStr">
        <is>
          <t>&gt;=0.8.0</t>
        </is>
      </c>
      <c r="G20799" t="inlineStr">
        <is>
          <t>alembic</t>
        </is>
      </c>
      <c r="H20799" t="inlineStr">
        <is>
          <t>&gt;=0.8.0</t>
        </is>
      </c>
    </row>
    <row r="20800">
      <c r="A20800" t="inlineStr">
        <is>
          <t>ironic</t>
        </is>
      </c>
      <c r="B20800" t="inlineStr">
        <is>
          <t>599e5443504279b49a7250a9085e5bd34d86f0fd</t>
        </is>
      </c>
      <c r="C20800" t="inlineStr">
        <is>
          <t>2016-03-11 16:47:51+00:00</t>
        </is>
      </c>
      <c r="D20800" t="inlineStr">
        <is>
          <t>verchange</t>
        </is>
      </c>
      <c r="E20800" t="inlineStr">
        <is>
          <t>oslo.log</t>
        </is>
      </c>
      <c r="F20800" t="inlineStr">
        <is>
          <t>&gt;=1.14.0</t>
        </is>
      </c>
      <c r="G20800" t="inlineStr">
        <is>
          <t>oslo.log</t>
        </is>
      </c>
      <c r="H20800" t="inlineStr">
        <is>
          <t>&gt;=1.12.0</t>
        </is>
      </c>
    </row>
    <row r="20801">
      <c r="A20801" t="inlineStr">
        <is>
          <t>ironic</t>
        </is>
      </c>
      <c r="B20801" t="inlineStr">
        <is>
          <t>599e5443504279b49a7250a9085e5bd34d86f0fd</t>
        </is>
      </c>
      <c r="C20801" t="inlineStr">
        <is>
          <t>2016-03-11 16:47:51+00:00</t>
        </is>
      </c>
      <c r="D20801" t="inlineStr">
        <is>
          <t>verchange</t>
        </is>
      </c>
      <c r="E20801" t="inlineStr">
        <is>
          <t>oslo.service</t>
        </is>
      </c>
      <c r="F20801" t="inlineStr">
        <is>
          <t>&gt;=1.0.0</t>
        </is>
      </c>
      <c r="G20801" t="inlineStr">
        <is>
          <t>oslo.service</t>
        </is>
      </c>
      <c r="H20801" t="inlineStr">
        <is>
          <t>&gt;=0.12.0</t>
        </is>
      </c>
    </row>
    <row r="20802">
      <c r="A20802" t="inlineStr">
        <is>
          <t>ironic</t>
        </is>
      </c>
      <c r="B20802" t="inlineStr">
        <is>
          <t>599e5443504279b49a7250a9085e5bd34d86f0fd</t>
        </is>
      </c>
      <c r="C20802" t="inlineStr">
        <is>
          <t>2016-03-11 16:47:51+00:00</t>
        </is>
      </c>
      <c r="D20802" t="inlineStr">
        <is>
          <t>verchange</t>
        </is>
      </c>
      <c r="E20802" t="inlineStr">
        <is>
          <t>oslo.utils</t>
        </is>
      </c>
      <c r="F20802" t="inlineStr">
        <is>
          <t>&gt;=3.5.0</t>
        </is>
      </c>
      <c r="G20802" t="inlineStr">
        <is>
          <t>oslo.utils</t>
        </is>
      </c>
      <c r="H20802" t="inlineStr">
        <is>
          <t>&gt;=2.8.0</t>
        </is>
      </c>
    </row>
    <row r="20803">
      <c r="A20803" t="inlineStr">
        <is>
          <t>ironic</t>
        </is>
      </c>
      <c r="B20803" t="inlineStr">
        <is>
          <t>599e5443504279b49a7250a9085e5bd34d86f0fd</t>
        </is>
      </c>
      <c r="C20803" t="inlineStr">
        <is>
          <t>2016-03-11 16:47:51+00:00</t>
        </is>
      </c>
      <c r="D20803" t="inlineStr">
        <is>
          <t>verchange</t>
        </is>
      </c>
      <c r="E20803" t="inlineStr">
        <is>
          <t>jsonschema</t>
        </is>
      </c>
      <c r="F20803" t="inlineStr">
        <is>
          <t>!=2.5.0;&gt;=2.0.0;&lt;3.0.0</t>
        </is>
      </c>
      <c r="G20803" t="inlineStr">
        <is>
          <t>jsonschema</t>
        </is>
      </c>
      <c r="H20803" t="inlineStr">
        <is>
          <t>!=2.5.0;&gt;=2.0.0;&lt;3.0.0</t>
        </is>
      </c>
    </row>
    <row r="20804">
      <c r="A20804" t="inlineStr">
        <is>
          <t>ironic</t>
        </is>
      </c>
      <c r="B20804" t="inlineStr">
        <is>
          <t>599e5443504279b49a7250a9085e5bd34d86f0fd</t>
        </is>
      </c>
      <c r="C20804" t="inlineStr">
        <is>
          <t>2016-03-11 16:47:51+00:00</t>
        </is>
      </c>
      <c r="D20804" t="inlineStr">
        <is>
          <t>verchange</t>
        </is>
      </c>
      <c r="E20804" t="inlineStr">
        <is>
          <t>greenlet</t>
        </is>
      </c>
      <c r="F20804" t="inlineStr">
        <is>
          <t>&gt;=0.3.2</t>
        </is>
      </c>
      <c r="G20804" t="inlineStr">
        <is>
          <t>greenlet</t>
        </is>
      </c>
      <c r="H20804" t="inlineStr">
        <is>
          <t>&gt;=0.3.2</t>
        </is>
      </c>
    </row>
    <row r="20805">
      <c r="A20805" t="inlineStr">
        <is>
          <t>ironic</t>
        </is>
      </c>
      <c r="B20805" t="inlineStr">
        <is>
          <t>599e5443504279b49a7250a9085e5bd34d86f0fd</t>
        </is>
      </c>
      <c r="C20805" t="inlineStr">
        <is>
          <t>2016-03-11 16:47:51+00:00</t>
        </is>
      </c>
      <c r="D20805" t="inlineStr">
        <is>
          <t>verchange</t>
        </is>
      </c>
      <c r="E20805" t="inlineStr">
        <is>
          <t>python-neutronclient</t>
        </is>
      </c>
      <c r="F20805" t="inlineStr">
        <is>
          <t>&gt;=2.6.0;!=4.1.0</t>
        </is>
      </c>
      <c r="G20805" t="inlineStr">
        <is>
          <t>python-neutronclient</t>
        </is>
      </c>
      <c r="H20805" t="inlineStr">
        <is>
          <t>&gt;=2.6.0</t>
        </is>
      </c>
    </row>
    <row r="20806">
      <c r="A20806" t="inlineStr">
        <is>
          <t>ironic</t>
        </is>
      </c>
      <c r="B20806" t="inlineStr">
        <is>
          <t>599e5443504279b49a7250a9085e5bd34d86f0fd</t>
        </is>
      </c>
      <c r="C20806" t="inlineStr">
        <is>
          <t>2016-03-11 16:47:51+00:00</t>
        </is>
      </c>
      <c r="D20806" t="inlineStr">
        <is>
          <t>verchange</t>
        </is>
      </c>
      <c r="E20806" t="inlineStr">
        <is>
          <t>oslo.concurrency</t>
        </is>
      </c>
      <c r="F20806" t="inlineStr">
        <is>
          <t>&gt;=3.5.0</t>
        </is>
      </c>
      <c r="G20806" t="inlineStr">
        <is>
          <t>oslo.concurrency</t>
        </is>
      </c>
      <c r="H20806" t="inlineStr">
        <is>
          <t>&gt;=2.3.0</t>
        </is>
      </c>
    </row>
    <row r="20807">
      <c r="A20807" t="inlineStr">
        <is>
          <t>ironic</t>
        </is>
      </c>
      <c r="B20807" t="inlineStr">
        <is>
          <t>599e5443504279b49a7250a9085e5bd34d86f0fd</t>
        </is>
      </c>
      <c r="C20807" t="inlineStr">
        <is>
          <t>2016-03-11 16:47:51+00:00</t>
        </is>
      </c>
      <c r="D20807" t="inlineStr">
        <is>
          <t>verchange</t>
        </is>
      </c>
      <c r="E20807" t="inlineStr">
        <is>
          <t>paramiko</t>
        </is>
      </c>
      <c r="F20807" t="inlineStr">
        <is>
          <t>&gt;=1.16.0</t>
        </is>
      </c>
      <c r="G20807" t="inlineStr">
        <is>
          <t>paramiko</t>
        </is>
      </c>
      <c r="H20807" t="inlineStr">
        <is>
          <t>&gt;=1.13.0</t>
        </is>
      </c>
    </row>
    <row r="20808">
      <c r="A20808" t="inlineStr">
        <is>
          <t>ironic</t>
        </is>
      </c>
      <c r="B20808" t="inlineStr">
        <is>
          <t>599e5443504279b49a7250a9085e5bd34d86f0fd</t>
        </is>
      </c>
      <c r="C20808" t="inlineStr">
        <is>
          <t>2016-03-11 16:47:51+00:00</t>
        </is>
      </c>
      <c r="D20808" t="inlineStr">
        <is>
          <t>verchange</t>
        </is>
      </c>
      <c r="E20808" t="inlineStr">
        <is>
          <t>pbr</t>
        </is>
      </c>
      <c r="F20808" t="inlineStr">
        <is>
          <t>&gt;=1.6</t>
        </is>
      </c>
      <c r="G20808" t="inlineStr">
        <is>
          <t>pbr</t>
        </is>
      </c>
      <c r="H20808" t="inlineStr">
        <is>
          <t>&gt;=1.6</t>
        </is>
      </c>
    </row>
    <row r="20809">
      <c r="A20809" t="inlineStr">
        <is>
          <t>ironic</t>
        </is>
      </c>
      <c r="B20809" t="inlineStr">
        <is>
          <t>599e5443504279b49a7250a9085e5bd34d86f0fd</t>
        </is>
      </c>
      <c r="C20809" t="inlineStr">
        <is>
          <t>2016-03-11 16:47:51+00:00</t>
        </is>
      </c>
      <c r="D20809" t="inlineStr">
        <is>
          <t>verchange</t>
        </is>
      </c>
      <c r="E20809" t="inlineStr">
        <is>
          <t>websockify</t>
        </is>
      </c>
      <c r="F20809" t="inlineStr">
        <is>
          <t>&gt;=0.6.1</t>
        </is>
      </c>
      <c r="G20809" t="inlineStr">
        <is>
          <t>websockify</t>
        </is>
      </c>
      <c r="H20809" t="inlineStr">
        <is>
          <t>&gt;=0.6.1</t>
        </is>
      </c>
    </row>
    <row r="20810">
      <c r="A20810" t="inlineStr">
        <is>
          <t>ironic</t>
        </is>
      </c>
      <c r="B20810" t="inlineStr">
        <is>
          <t>599e5443504279b49a7250a9085e5bd34d86f0fd</t>
        </is>
      </c>
      <c r="C20810" t="inlineStr">
        <is>
          <t>2016-03-11 16:47:51+00:00</t>
        </is>
      </c>
      <c r="D20810" t="inlineStr">
        <is>
          <t>verchange</t>
        </is>
      </c>
      <c r="E20810" t="inlineStr">
        <is>
          <t>netaddr</t>
        </is>
      </c>
      <c r="F20810" t="inlineStr">
        <is>
          <t>!=0.7.16;&gt;=0.7.12</t>
        </is>
      </c>
      <c r="G20810" t="inlineStr">
        <is>
          <t>netaddr</t>
        </is>
      </c>
      <c r="H20810" t="inlineStr">
        <is>
          <t>!=0.7.16;&gt;=0.7.12</t>
        </is>
      </c>
    </row>
    <row r="20811">
      <c r="A20811" t="inlineStr">
        <is>
          <t>ironic</t>
        </is>
      </c>
      <c r="B20811" t="inlineStr">
        <is>
          <t>599e5443504279b49a7250a9085e5bd34d86f0fd</t>
        </is>
      </c>
      <c r="C20811" t="inlineStr">
        <is>
          <t>2016-03-11 16:47:51+00:00</t>
        </is>
      </c>
      <c r="D20811" t="inlineStr">
        <is>
          <t>add</t>
        </is>
      </c>
      <c r="E20811" t="inlineStr">
        <is>
          <t>ironic-lib</t>
        </is>
      </c>
      <c r="F20811" t="inlineStr">
        <is>
          <t>&gt;=1.1.0</t>
        </is>
      </c>
      <c r="G20811" t="inlineStr"/>
      <c r="H20811" t="inlineStr"/>
    </row>
    <row r="20812">
      <c r="A20812" t="inlineStr">
        <is>
          <t>ironic</t>
        </is>
      </c>
      <c r="B20812" t="inlineStr">
        <is>
          <t>599e5443504279b49a7250a9085e5bd34d86f0fd</t>
        </is>
      </c>
      <c r="C20812" t="inlineStr">
        <is>
          <t>2016-03-11 16:47:51+00:00</t>
        </is>
      </c>
      <c r="D20812" t="inlineStr">
        <is>
          <t>add</t>
        </is>
      </c>
      <c r="E20812" t="inlineStr">
        <is>
          <t>futurist</t>
        </is>
      </c>
      <c r="F20812" t="inlineStr">
        <is>
          <t>&gt;=0.11.0</t>
        </is>
      </c>
      <c r="G20812" t="inlineStr"/>
      <c r="H20812" t="inlineStr"/>
    </row>
    <row r="20813">
      <c r="A20813" t="inlineStr">
        <is>
          <t>ironic</t>
        </is>
      </c>
      <c r="B20813" t="inlineStr">
        <is>
          <t>ee5a245806446caa8a1650bf2b945777fd74b786</t>
        </is>
      </c>
      <c r="C20813" t="inlineStr">
        <is>
          <t>2016-03-29 17:50:25+00:00</t>
        </is>
      </c>
      <c r="D20813" t="inlineStr">
        <is>
          <t>verchange</t>
        </is>
      </c>
      <c r="E20813" t="inlineStr">
        <is>
          <t>keystonemiddleware</t>
        </is>
      </c>
      <c r="F20813" t="inlineStr">
        <is>
          <t>&gt;=2.0.0;!=2.4.0</t>
        </is>
      </c>
      <c r="G20813" t="inlineStr">
        <is>
          <t>keystonemiddleware</t>
        </is>
      </c>
      <c r="H20813" t="inlineStr">
        <is>
          <t>&gt;=2.0.0</t>
        </is>
      </c>
    </row>
    <row r="20814">
      <c r="A20814" t="inlineStr">
        <is>
          <t>ironic</t>
        </is>
      </c>
      <c r="B20814" t="inlineStr">
        <is>
          <t>ee5a245806446caa8a1650bf2b945777fd74b786</t>
        </is>
      </c>
      <c r="C20814" t="inlineStr">
        <is>
          <t>2016-03-29 17:50:25+00:00</t>
        </is>
      </c>
      <c r="D20814" t="inlineStr">
        <is>
          <t>verchange</t>
        </is>
      </c>
      <c r="E20814" t="inlineStr">
        <is>
          <t>python-keystoneclient</t>
        </is>
      </c>
      <c r="F20814" t="inlineStr">
        <is>
          <t>&gt;=1.6.0;!=1.8.0</t>
        </is>
      </c>
      <c r="G20814" t="inlineStr">
        <is>
          <t>python-keystoneclient</t>
        </is>
      </c>
      <c r="H20814" t="inlineStr">
        <is>
          <t>&gt;=1.6.0</t>
        </is>
      </c>
    </row>
    <row r="20815">
      <c r="A20815" t="inlineStr">
        <is>
          <t>ironic</t>
        </is>
      </c>
      <c r="B20815" t="inlineStr">
        <is>
          <t>ee5a245806446caa8a1650bf2b945777fd74b786</t>
        </is>
      </c>
      <c r="C20815" t="inlineStr">
        <is>
          <t>2016-03-29 17:50:25+00:00</t>
        </is>
      </c>
      <c r="D20815" t="inlineStr">
        <is>
          <t>verchange</t>
        </is>
      </c>
      <c r="E20815" t="inlineStr">
        <is>
          <t>oslo.messaging</t>
        </is>
      </c>
      <c r="F20815" t="inlineStr">
        <is>
          <t>!=1.17.1;!=3.1.0;!=1.17.0;!=2.7.0;!=2.6.0;!=2.8.0;&gt;=1.16.0;!=2.8.1;!=2.9.0;!=2.6.1</t>
        </is>
      </c>
      <c r="G20815" t="inlineStr">
        <is>
          <t>oslo.messaging</t>
        </is>
      </c>
      <c r="H20815" t="inlineStr">
        <is>
          <t>&gt;=1.16.0;!=1.17.1;!=1.17.0;!=2.6.0;!=2.6.1</t>
        </is>
      </c>
    </row>
    <row r="20816">
      <c r="A20816" t="inlineStr">
        <is>
          <t>ironic</t>
        </is>
      </c>
      <c r="B20816" t="inlineStr">
        <is>
          <t>ee5a245806446caa8a1650bf2b945777fd74b786</t>
        </is>
      </c>
      <c r="C20816" t="inlineStr">
        <is>
          <t>2016-03-29 17:50:25+00:00</t>
        </is>
      </c>
      <c r="D20816" t="inlineStr">
        <is>
          <t>verchange</t>
        </is>
      </c>
      <c r="E20816" t="inlineStr">
        <is>
          <t>oslo.middleware</t>
        </is>
      </c>
      <c r="F20816" t="inlineStr">
        <is>
          <t>!=3.0.0;!=3.2.0;&gt;=2.8.0;!=3.1.0</t>
        </is>
      </c>
      <c r="G20816" t="inlineStr">
        <is>
          <t>oslo.middleware</t>
        </is>
      </c>
      <c r="H20816" t="inlineStr">
        <is>
          <t>&gt;=2.8.0</t>
        </is>
      </c>
    </row>
    <row r="20817">
      <c r="A20817" t="inlineStr">
        <is>
          <t>ironic</t>
        </is>
      </c>
      <c r="B20817" t="inlineStr">
        <is>
          <t>ee5a245806446caa8a1650bf2b945777fd74b786</t>
        </is>
      </c>
      <c r="C20817" t="inlineStr">
        <is>
          <t>2016-03-29 17:50:25+00:00</t>
        </is>
      </c>
      <c r="D20817" t="inlineStr">
        <is>
          <t>verchange</t>
        </is>
      </c>
      <c r="E20817" t="inlineStr">
        <is>
          <t>requests</t>
        </is>
      </c>
      <c r="F20817" t="inlineStr">
        <is>
          <t>&gt;=2.5.2;!=2.9.0;!=2.8.0</t>
        </is>
      </c>
      <c r="G20817" t="inlineStr">
        <is>
          <t>requests</t>
        </is>
      </c>
      <c r="H20817" t="inlineStr">
        <is>
          <t>&gt;=2.5.2;!=2.8.0</t>
        </is>
      </c>
    </row>
    <row r="20818">
      <c r="A20818" t="inlineStr">
        <is>
          <t>ironic</t>
        </is>
      </c>
      <c r="B20818" t="inlineStr">
        <is>
          <t>8d75d2af3e1cc5320992a730fdff7324c5b78954</t>
        </is>
      </c>
      <c r="C20818" t="inlineStr">
        <is>
          <t>2016-06-08 16:59:06+00:00</t>
        </is>
      </c>
      <c r="D20818" t="inlineStr">
        <is>
          <t>verchange</t>
        </is>
      </c>
      <c r="E20818" t="inlineStr">
        <is>
          <t>python-keystoneclient</t>
        </is>
      </c>
      <c r="F20818" t="inlineStr">
        <is>
          <t>&gt;=1.6.0;!=2.1.0;&lt;3.0.0;!=1.8.0</t>
        </is>
      </c>
      <c r="G20818" t="inlineStr">
        <is>
          <t>python-keystoneclient</t>
        </is>
      </c>
      <c r="H20818" t="inlineStr">
        <is>
          <t>&gt;=1.6.0;!=2.1.0;!=1.8.0</t>
        </is>
      </c>
    </row>
    <row r="20819">
      <c r="A20819" t="inlineStr">
        <is>
          <t>ironic</t>
        </is>
      </c>
      <c r="B20819" t="inlineStr">
        <is>
          <t>f5a3ff1dfcde068769f9a2a477ba6a9edaf69c77</t>
        </is>
      </c>
      <c r="C20819" t="inlineStr">
        <is>
          <t>2016-06-21 20:57:14+00:00</t>
        </is>
      </c>
      <c r="D20819" t="inlineStr">
        <is>
          <t>verchange</t>
        </is>
      </c>
      <c r="E20819" t="inlineStr">
        <is>
          <t>python-keystoneclient</t>
        </is>
      </c>
      <c r="F20819" t="inlineStr">
        <is>
          <t>&gt;=1.6.0;&lt;3.0.0;!=1.8.0</t>
        </is>
      </c>
      <c r="G20819" t="inlineStr">
        <is>
          <t>python-keystoneclient</t>
        </is>
      </c>
      <c r="H20819" t="inlineStr">
        <is>
          <t>&gt;=1.6.0;!=1.8.0</t>
        </is>
      </c>
    </row>
    <row r="20820">
      <c r="A20820" t="inlineStr">
        <is>
          <t>ironic</t>
        </is>
      </c>
      <c r="B20820" t="inlineStr">
        <is>
          <t>8006ec8a519fdbb34e310e785d7647ee94f68c49</t>
        </is>
      </c>
      <c r="C20820" t="inlineStr">
        <is>
          <t>2016-06-22 09:34:11+00:00</t>
        </is>
      </c>
      <c r="D20820" t="inlineStr">
        <is>
          <t>verchange</t>
        </is>
      </c>
      <c r="E20820" t="inlineStr">
        <is>
          <t>oslo.context</t>
        </is>
      </c>
      <c r="F20820" t="inlineStr">
        <is>
          <t>&gt;=2.4.0</t>
        </is>
      </c>
      <c r="G20820" t="inlineStr">
        <is>
          <t>oslo.context</t>
        </is>
      </c>
      <c r="H20820" t="inlineStr">
        <is>
          <t>&gt;=0.2.0</t>
        </is>
      </c>
    </row>
    <row r="20821">
      <c r="A20821" t="inlineStr">
        <is>
          <t>ironic</t>
        </is>
      </c>
      <c r="B20821" t="inlineStr">
        <is>
          <t>8006ec8a519fdbb34e310e785d7647ee94f68c49</t>
        </is>
      </c>
      <c r="C20821" t="inlineStr">
        <is>
          <t>2016-06-22 09:34:11+00:00</t>
        </is>
      </c>
      <c r="D20821" t="inlineStr">
        <is>
          <t>verchange</t>
        </is>
      </c>
      <c r="E20821" t="inlineStr">
        <is>
          <t>oslo.utils</t>
        </is>
      </c>
      <c r="F20821" t="inlineStr">
        <is>
          <t>&gt;=3.11.0</t>
        </is>
      </c>
      <c r="G20821" t="inlineStr">
        <is>
          <t>oslo.utils</t>
        </is>
      </c>
      <c r="H20821" t="inlineStr">
        <is>
          <t>&gt;=3.5.0</t>
        </is>
      </c>
    </row>
    <row r="20822">
      <c r="A20822" t="inlineStr">
        <is>
          <t>ironic</t>
        </is>
      </c>
      <c r="B20822" t="inlineStr">
        <is>
          <t>8006ec8a519fdbb34e310e785d7647ee94f68c49</t>
        </is>
      </c>
      <c r="C20822" t="inlineStr">
        <is>
          <t>2016-06-22 09:34:11+00:00</t>
        </is>
      </c>
      <c r="D20822" t="inlineStr">
        <is>
          <t>verchange</t>
        </is>
      </c>
      <c r="E20822" t="inlineStr">
        <is>
          <t>keystonemiddleware</t>
        </is>
      </c>
      <c r="F20822" t="inlineStr">
        <is>
          <t>!=4.5.0;&gt;=4.0.0;!=4.1.0</t>
        </is>
      </c>
      <c r="G20822" t="inlineStr">
        <is>
          <t>keystonemiddleware</t>
        </is>
      </c>
      <c r="H20822" t="inlineStr">
        <is>
          <t>&gt;=4.0.0;!=4.1.0</t>
        </is>
      </c>
    </row>
    <row r="20823">
      <c r="A20823" t="inlineStr">
        <is>
          <t>ironic</t>
        </is>
      </c>
      <c r="B20823" t="inlineStr">
        <is>
          <t>8006ec8a519fdbb34e310e785d7647ee94f68c49</t>
        </is>
      </c>
      <c r="C20823" t="inlineStr">
        <is>
          <t>2016-06-22 09:34:11+00:00</t>
        </is>
      </c>
      <c r="D20823" t="inlineStr">
        <is>
          <t>verchange</t>
        </is>
      </c>
      <c r="E20823" t="inlineStr">
        <is>
          <t>oslo.config</t>
        </is>
      </c>
      <c r="F20823" t="inlineStr">
        <is>
          <t>&gt;=3.10.0</t>
        </is>
      </c>
      <c r="G20823" t="inlineStr">
        <is>
          <t>oslo.config</t>
        </is>
      </c>
      <c r="H20823" t="inlineStr">
        <is>
          <t>&gt;=3.7.0</t>
        </is>
      </c>
    </row>
    <row r="20824">
      <c r="A20824" t="inlineStr">
        <is>
          <t>ironic</t>
        </is>
      </c>
      <c r="B20824" t="inlineStr">
        <is>
          <t>8006ec8a519fdbb34e310e785d7647ee94f68c49</t>
        </is>
      </c>
      <c r="C20824" t="inlineStr">
        <is>
          <t>2016-06-22 09:34:11+00:00</t>
        </is>
      </c>
      <c r="D20824" t="inlineStr">
        <is>
          <t>verchange</t>
        </is>
      </c>
      <c r="E20824" t="inlineStr">
        <is>
          <t>python-keystoneclient</t>
        </is>
      </c>
      <c r="F20824" t="inlineStr">
        <is>
          <t>&gt;=1.7.0;!=2.1.0;!=1.8.0</t>
        </is>
      </c>
      <c r="G20824" t="inlineStr">
        <is>
          <t>python-keystoneclient</t>
        </is>
      </c>
      <c r="H20824" t="inlineStr">
        <is>
          <t>&gt;=1.6.0;!=2.1.0;&lt;3.0.0;!=1.8.0</t>
        </is>
      </c>
    </row>
    <row r="20825">
      <c r="A20825" t="inlineStr">
        <is>
          <t>ironic</t>
        </is>
      </c>
      <c r="B20825" t="inlineStr">
        <is>
          <t>8006ec8a519fdbb34e310e785d7647ee94f68c49</t>
        </is>
      </c>
      <c r="C20825" t="inlineStr">
        <is>
          <t>2016-06-22 09:34:11+00:00</t>
        </is>
      </c>
      <c r="D20825" t="inlineStr">
        <is>
          <t>verchange</t>
        </is>
      </c>
      <c r="E20825" t="inlineStr">
        <is>
          <t>oslo.messaging</t>
        </is>
      </c>
      <c r="F20825" t="inlineStr">
        <is>
          <t>&gt;=5.2.0</t>
        </is>
      </c>
      <c r="G20825" t="inlineStr">
        <is>
          <t>oslo.messaging</t>
        </is>
      </c>
      <c r="H20825" t="inlineStr">
        <is>
          <t>&gt;=4.0.0</t>
        </is>
      </c>
    </row>
    <row r="20826">
      <c r="A20826" t="inlineStr">
        <is>
          <t>ironic</t>
        </is>
      </c>
      <c r="B20826" t="inlineStr">
        <is>
          <t>8006ec8a519fdbb34e310e785d7647ee94f68c49</t>
        </is>
      </c>
      <c r="C20826" t="inlineStr">
        <is>
          <t>2016-06-22 09:34:11+00:00</t>
        </is>
      </c>
      <c r="D20826" t="inlineStr">
        <is>
          <t>verchange</t>
        </is>
      </c>
      <c r="E20826" t="inlineStr">
        <is>
          <t>python-neutronclient</t>
        </is>
      </c>
      <c r="F20826" t="inlineStr">
        <is>
          <t>&gt;=4.2.0</t>
        </is>
      </c>
      <c r="G20826" t="inlineStr">
        <is>
          <t>python-neutronclient</t>
        </is>
      </c>
      <c r="H20826" t="inlineStr">
        <is>
          <t>&gt;=2.6.0;!=4.1.0</t>
        </is>
      </c>
    </row>
    <row r="20827">
      <c r="A20827" t="inlineStr">
        <is>
          <t>ironic</t>
        </is>
      </c>
      <c r="B20827" t="inlineStr">
        <is>
          <t>8006ec8a519fdbb34e310e785d7647ee94f68c49</t>
        </is>
      </c>
      <c r="C20827" t="inlineStr">
        <is>
          <t>2016-06-22 09:34:11+00:00</t>
        </is>
      </c>
      <c r="D20827" t="inlineStr">
        <is>
          <t>verchange</t>
        </is>
      </c>
      <c r="E20827" t="inlineStr">
        <is>
          <t>oslo.versionedobjects</t>
        </is>
      </c>
      <c r="F20827" t="inlineStr">
        <is>
          <t>&gt;=1.9.1</t>
        </is>
      </c>
      <c r="G20827" t="inlineStr">
        <is>
          <t>oslo.versionedobjects</t>
        </is>
      </c>
      <c r="H20827" t="inlineStr">
        <is>
          <t>&gt;=1.5.0</t>
        </is>
      </c>
    </row>
    <row r="20828">
      <c r="A20828" t="inlineStr">
        <is>
          <t>ironic</t>
        </is>
      </c>
      <c r="B20828" t="inlineStr">
        <is>
          <t>8006ec8a519fdbb34e310e785d7647ee94f68c49</t>
        </is>
      </c>
      <c r="C20828" t="inlineStr">
        <is>
          <t>2016-06-22 09:34:11+00:00</t>
        </is>
      </c>
      <c r="D20828" t="inlineStr">
        <is>
          <t>verchange</t>
        </is>
      </c>
      <c r="E20828" t="inlineStr">
        <is>
          <t>oslo.policy</t>
        </is>
      </c>
      <c r="F20828" t="inlineStr">
        <is>
          <t>&gt;=1.9.0</t>
        </is>
      </c>
      <c r="G20828" t="inlineStr">
        <is>
          <t>oslo.policy</t>
        </is>
      </c>
      <c r="H20828" t="inlineStr">
        <is>
          <t>&gt;=0.5.0</t>
        </is>
      </c>
    </row>
    <row r="20829">
      <c r="A20829" t="inlineStr">
        <is>
          <t>ironic</t>
        </is>
      </c>
      <c r="B20829" t="inlineStr">
        <is>
          <t>8006ec8a519fdbb34e310e785d7647ee94f68c49</t>
        </is>
      </c>
      <c r="C20829" t="inlineStr">
        <is>
          <t>2016-06-22 09:34:11+00:00</t>
        </is>
      </c>
      <c r="D20829" t="inlineStr">
        <is>
          <t>verchange</t>
        </is>
      </c>
      <c r="E20829" t="inlineStr">
        <is>
          <t>alembic</t>
        </is>
      </c>
      <c r="F20829" t="inlineStr">
        <is>
          <t>&gt;=0.8.4</t>
        </is>
      </c>
      <c r="G20829" t="inlineStr">
        <is>
          <t>alembic</t>
        </is>
      </c>
      <c r="H20829" t="inlineStr">
        <is>
          <t>&gt;=0.8.0</t>
        </is>
      </c>
    </row>
    <row r="20830">
      <c r="A20830" t="inlineStr">
        <is>
          <t>ironic</t>
        </is>
      </c>
      <c r="B20830" t="inlineStr">
        <is>
          <t>8006ec8a519fdbb34e310e785d7647ee94f68c49</t>
        </is>
      </c>
      <c r="C20830" t="inlineStr">
        <is>
          <t>2016-06-22 09:34:11+00:00</t>
        </is>
      </c>
      <c r="D20830" t="inlineStr">
        <is>
          <t>verchange</t>
        </is>
      </c>
      <c r="E20830" t="inlineStr">
        <is>
          <t>requests</t>
        </is>
      </c>
      <c r="F20830" t="inlineStr">
        <is>
          <t>&gt;=2.10.0</t>
        </is>
      </c>
      <c r="G20830" t="inlineStr">
        <is>
          <t>requests</t>
        </is>
      </c>
      <c r="H20830" t="inlineStr">
        <is>
          <t>&gt;=2.8.1;!=2.9.0</t>
        </is>
      </c>
    </row>
    <row r="20831">
      <c r="A20831" t="inlineStr">
        <is>
          <t>ironic</t>
        </is>
      </c>
      <c r="B20831" t="inlineStr">
        <is>
          <t>8006ec8a519fdbb34e310e785d7647ee94f68c49</t>
        </is>
      </c>
      <c r="C20831" t="inlineStr">
        <is>
          <t>2016-06-22 09:34:11+00:00</t>
        </is>
      </c>
      <c r="D20831" t="inlineStr">
        <is>
          <t>verchange</t>
        </is>
      </c>
      <c r="E20831" t="inlineStr">
        <is>
          <t>oslo.concurrency</t>
        </is>
      </c>
      <c r="F20831" t="inlineStr">
        <is>
          <t>&gt;=3.8.0</t>
        </is>
      </c>
      <c r="G20831" t="inlineStr">
        <is>
          <t>oslo.concurrency</t>
        </is>
      </c>
      <c r="H20831" t="inlineStr">
        <is>
          <t>&gt;=3.5.0</t>
        </is>
      </c>
    </row>
    <row r="20832">
      <c r="A20832" t="inlineStr">
        <is>
          <t>ironic</t>
        </is>
      </c>
      <c r="B20832" t="inlineStr">
        <is>
          <t>8006ec8a519fdbb34e310e785d7647ee94f68c49</t>
        </is>
      </c>
      <c r="C20832" t="inlineStr">
        <is>
          <t>2016-06-22 09:34:11+00:00</t>
        </is>
      </c>
      <c r="D20832" t="inlineStr">
        <is>
          <t>verchange</t>
        </is>
      </c>
      <c r="E20832" t="inlineStr">
        <is>
          <t>paramiko</t>
        </is>
      </c>
      <c r="F20832" t="inlineStr">
        <is>
          <t>&gt;=2.0</t>
        </is>
      </c>
      <c r="G20832" t="inlineStr">
        <is>
          <t>paramiko</t>
        </is>
      </c>
      <c r="H20832" t="inlineStr">
        <is>
          <t>&gt;=1.16.0</t>
        </is>
      </c>
    </row>
    <row r="20833">
      <c r="A20833" t="inlineStr">
        <is>
          <t>ironic</t>
        </is>
      </c>
      <c r="B20833" t="inlineStr">
        <is>
          <t>8006ec8a519fdbb34e310e785d7647ee94f68c49</t>
        </is>
      </c>
      <c r="C20833" t="inlineStr">
        <is>
          <t>2016-06-22 09:34:11+00:00</t>
        </is>
      </c>
      <c r="D20833" t="inlineStr">
        <is>
          <t>verchange</t>
        </is>
      </c>
      <c r="E20833" t="inlineStr">
        <is>
          <t>ironic-lib</t>
        </is>
      </c>
      <c r="F20833" t="inlineStr">
        <is>
          <t>&gt;=1.3.0</t>
        </is>
      </c>
      <c r="G20833" t="inlineStr">
        <is>
          <t>ironic-lib</t>
        </is>
      </c>
      <c r="H20833" t="inlineStr">
        <is>
          <t>&gt;=1.1.0</t>
        </is>
      </c>
    </row>
    <row r="20834">
      <c r="A20834" t="inlineStr">
        <is>
          <t>ironic</t>
        </is>
      </c>
      <c r="B20834" t="inlineStr">
        <is>
          <t>8006ec8a519fdbb34e310e785d7647ee94f68c49</t>
        </is>
      </c>
      <c r="C20834" t="inlineStr">
        <is>
          <t>2016-06-22 09:34:11+00:00</t>
        </is>
      </c>
      <c r="D20834" t="inlineStr">
        <is>
          <t>verchange</t>
        </is>
      </c>
      <c r="E20834" t="inlineStr">
        <is>
          <t>websockify</t>
        </is>
      </c>
      <c r="F20834" t="inlineStr">
        <is>
          <t>&gt;=0.8.0</t>
        </is>
      </c>
      <c r="G20834" t="inlineStr">
        <is>
          <t>websockify</t>
        </is>
      </c>
      <c r="H20834" t="inlineStr">
        <is>
          <t>&gt;=0.6.1</t>
        </is>
      </c>
    </row>
    <row r="20835">
      <c r="A20835" t="inlineStr">
        <is>
          <t>ironic</t>
        </is>
      </c>
      <c r="B20835" t="inlineStr">
        <is>
          <t>8006ec8a519fdbb34e310e785d7647ee94f68c49</t>
        </is>
      </c>
      <c r="C20835" t="inlineStr">
        <is>
          <t>2016-06-22 09:34:11+00:00</t>
        </is>
      </c>
      <c r="D20835" t="inlineStr">
        <is>
          <t>verchange</t>
        </is>
      </c>
      <c r="E20835" t="inlineStr">
        <is>
          <t>stevedore</t>
        </is>
      </c>
      <c r="F20835" t="inlineStr">
        <is>
          <t>&gt;=1.10.0</t>
        </is>
      </c>
      <c r="G20835" t="inlineStr">
        <is>
          <t>stevedore</t>
        </is>
      </c>
      <c r="H20835" t="inlineStr">
        <is>
          <t>&gt;=1.5.0</t>
        </is>
      </c>
    </row>
    <row r="20836">
      <c r="A20836" t="inlineStr">
        <is>
          <t>ironic</t>
        </is>
      </c>
      <c r="B20836" t="inlineStr">
        <is>
          <t>8006ec8a519fdbb34e310e785d7647ee94f68c49</t>
        </is>
      </c>
      <c r="C20836" t="inlineStr">
        <is>
          <t>2016-06-22 09:34:11+00:00</t>
        </is>
      </c>
      <c r="D20836" t="inlineStr">
        <is>
          <t>verchange</t>
        </is>
      </c>
      <c r="E20836" t="inlineStr">
        <is>
          <t>oslo.service</t>
        </is>
      </c>
      <c r="F20836" t="inlineStr">
        <is>
          <t>&gt;=1.10.0</t>
        </is>
      </c>
      <c r="G20836" t="inlineStr">
        <is>
          <t>oslo.service</t>
        </is>
      </c>
      <c r="H20836" t="inlineStr">
        <is>
          <t>&gt;=1.0.0</t>
        </is>
      </c>
    </row>
    <row r="20837">
      <c r="A20837" t="inlineStr">
        <is>
          <t>ironic</t>
        </is>
      </c>
      <c r="B20837" t="inlineStr">
        <is>
          <t>ba1e15e3a9810e32f06b747f7d9426c495f4775a</t>
        </is>
      </c>
      <c r="C20837" t="inlineStr">
        <is>
          <t>2016-08-11 12:11:34+00:00</t>
        </is>
      </c>
      <c r="D20837" t="inlineStr">
        <is>
          <t>verchange</t>
        </is>
      </c>
      <c r="E20837" t="inlineStr">
        <is>
          <t>oslo.utils</t>
        </is>
      </c>
      <c r="F20837" t="inlineStr">
        <is>
          <t>&gt;=3.16.0</t>
        </is>
      </c>
      <c r="G20837" t="inlineStr">
        <is>
          <t>oslo.utils</t>
        </is>
      </c>
      <c r="H20837" t="inlineStr">
        <is>
          <t>&gt;=3.11.0</t>
        </is>
      </c>
    </row>
    <row r="20838">
      <c r="A20838" t="inlineStr">
        <is>
          <t>ironic</t>
        </is>
      </c>
      <c r="B20838" t="inlineStr">
        <is>
          <t>ba1e15e3a9810e32f06b747f7d9426c495f4775a</t>
        </is>
      </c>
      <c r="C20838" t="inlineStr">
        <is>
          <t>2016-08-11 12:11:34+00:00</t>
        </is>
      </c>
      <c r="D20838" t="inlineStr">
        <is>
          <t>verchange</t>
        </is>
      </c>
      <c r="E20838" t="inlineStr">
        <is>
          <t>oslo.rootwrap</t>
        </is>
      </c>
      <c r="F20838" t="inlineStr">
        <is>
          <t>&gt;=5.0.0</t>
        </is>
      </c>
      <c r="G20838" t="inlineStr">
        <is>
          <t>oslo.rootwrap</t>
        </is>
      </c>
      <c r="H20838" t="inlineStr">
        <is>
          <t>&gt;=2.0.0</t>
        </is>
      </c>
    </row>
    <row r="20839">
      <c r="A20839" t="inlineStr">
        <is>
          <t>ironic</t>
        </is>
      </c>
      <c r="B20839" t="inlineStr">
        <is>
          <t>ba1e15e3a9810e32f06b747f7d9426c495f4775a</t>
        </is>
      </c>
      <c r="C20839" t="inlineStr">
        <is>
          <t>2016-08-11 12:11:34+00:00</t>
        </is>
      </c>
      <c r="D20839" t="inlineStr">
        <is>
          <t>verchange</t>
        </is>
      </c>
      <c r="E20839" t="inlineStr">
        <is>
          <t>oslo.config</t>
        </is>
      </c>
      <c r="F20839" t="inlineStr">
        <is>
          <t>&gt;=3.14.0</t>
        </is>
      </c>
      <c r="G20839" t="inlineStr">
        <is>
          <t>oslo.config</t>
        </is>
      </c>
      <c r="H20839" t="inlineStr">
        <is>
          <t>&gt;=3.10.0</t>
        </is>
      </c>
    </row>
    <row r="20840">
      <c r="A20840" t="inlineStr">
        <is>
          <t>ironic</t>
        </is>
      </c>
      <c r="B20840" t="inlineStr">
        <is>
          <t>ba1e15e3a9810e32f06b747f7d9426c495f4775a</t>
        </is>
      </c>
      <c r="C20840" t="inlineStr">
        <is>
          <t>2016-08-11 12:11:34+00:00</t>
        </is>
      </c>
      <c r="D20840" t="inlineStr">
        <is>
          <t>verchange</t>
        </is>
      </c>
      <c r="E20840" t="inlineStr">
        <is>
          <t>oslo.versionedobjects</t>
        </is>
      </c>
      <c r="F20840" t="inlineStr">
        <is>
          <t>&gt;=1.13.0</t>
        </is>
      </c>
      <c r="G20840" t="inlineStr">
        <is>
          <t>oslo.versionedobjects</t>
        </is>
      </c>
      <c r="H20840" t="inlineStr">
        <is>
          <t>&gt;=1.9.1</t>
        </is>
      </c>
    </row>
    <row r="20841">
      <c r="A20841" t="inlineStr">
        <is>
          <t>ironic</t>
        </is>
      </c>
      <c r="B20841" t="inlineStr">
        <is>
          <t>ba1e15e3a9810e32f06b747f7d9426c495f4775a</t>
        </is>
      </c>
      <c r="C20841" t="inlineStr">
        <is>
          <t>2016-08-11 12:11:34+00:00</t>
        </is>
      </c>
      <c r="D20841" t="inlineStr">
        <is>
          <t>verchange</t>
        </is>
      </c>
      <c r="E20841" t="inlineStr">
        <is>
          <t>paramiko</t>
        </is>
      </c>
      <c r="F20841" t="inlineStr">
        <is>
          <t>&gt;=2.0</t>
        </is>
      </c>
      <c r="G20841" t="inlineStr">
        <is>
          <t>paramiko</t>
        </is>
      </c>
      <c r="H20841" t="inlineStr">
        <is>
          <t>&gt;=2.0</t>
        </is>
      </c>
    </row>
    <row r="20842">
      <c r="A20842" t="inlineStr">
        <is>
          <t>ironic</t>
        </is>
      </c>
      <c r="B20842" t="inlineStr">
        <is>
          <t>ba1e15e3a9810e32f06b747f7d9426c495f4775a</t>
        </is>
      </c>
      <c r="C20842" t="inlineStr">
        <is>
          <t>2016-08-11 12:11:34+00:00</t>
        </is>
      </c>
      <c r="D20842" t="inlineStr">
        <is>
          <t>verchange</t>
        </is>
      </c>
      <c r="E20842" t="inlineStr">
        <is>
          <t>ironic-lib</t>
        </is>
      </c>
      <c r="F20842" t="inlineStr">
        <is>
          <t>&gt;=2.0.0</t>
        </is>
      </c>
      <c r="G20842" t="inlineStr">
        <is>
          <t>ironic-lib</t>
        </is>
      </c>
      <c r="H20842" t="inlineStr">
        <is>
          <t>&gt;=1.3.0</t>
        </is>
      </c>
    </row>
    <row r="20843">
      <c r="A20843" t="inlineStr">
        <is>
          <t>ironic</t>
        </is>
      </c>
      <c r="B20843" t="inlineStr">
        <is>
          <t>ba1e15e3a9810e32f06b747f7d9426c495f4775a</t>
        </is>
      </c>
      <c r="C20843" t="inlineStr">
        <is>
          <t>2016-08-11 12:11:34+00:00</t>
        </is>
      </c>
      <c r="D20843" t="inlineStr">
        <is>
          <t>verchange</t>
        </is>
      </c>
      <c r="E20843" t="inlineStr">
        <is>
          <t>stevedore</t>
        </is>
      </c>
      <c r="F20843" t="inlineStr">
        <is>
          <t>&gt;=1.16.0</t>
        </is>
      </c>
      <c r="G20843" t="inlineStr">
        <is>
          <t>stevedore</t>
        </is>
      </c>
      <c r="H20843" t="inlineStr">
        <is>
          <t>&gt;=1.10.0</t>
        </is>
      </c>
    </row>
    <row r="20844">
      <c r="A20844" t="inlineStr">
        <is>
          <t>ironic</t>
        </is>
      </c>
      <c r="B20844" t="inlineStr">
        <is>
          <t>ba1e15e3a9810e32f06b747f7d9426c495f4775a</t>
        </is>
      </c>
      <c r="C20844" t="inlineStr">
        <is>
          <t>2016-08-11 12:11:34+00:00</t>
        </is>
      </c>
      <c r="D20844" t="inlineStr">
        <is>
          <t>verchange</t>
        </is>
      </c>
      <c r="E20844" t="inlineStr">
        <is>
          <t>futurist</t>
        </is>
      </c>
      <c r="F20844" t="inlineStr">
        <is>
          <t>!=0.15.0;&gt;=0.11.0</t>
        </is>
      </c>
      <c r="G20844" t="inlineStr">
        <is>
          <t>futurist</t>
        </is>
      </c>
      <c r="H20844" t="inlineStr">
        <is>
          <t>&gt;=0.11.0</t>
        </is>
      </c>
    </row>
    <row r="20845">
      <c r="A20845" t="inlineStr">
        <is>
          <t>ironic</t>
        </is>
      </c>
      <c r="B20845" t="inlineStr">
        <is>
          <t>ba1e15e3a9810e32f06b747f7d9426c495f4775a</t>
        </is>
      </c>
      <c r="C20845" t="inlineStr">
        <is>
          <t>2016-08-11 12:11:34+00:00</t>
        </is>
      </c>
      <c r="D20845" t="inlineStr">
        <is>
          <t>add</t>
        </is>
      </c>
      <c r="E20845" t="inlineStr">
        <is>
          <t>keystoneauth1</t>
        </is>
      </c>
      <c r="F20845" t="inlineStr">
        <is>
          <t>&gt;=2.10.0</t>
        </is>
      </c>
      <c r="G20845" t="inlineStr"/>
      <c r="H20845" t="inlineStr"/>
    </row>
    <row r="20846">
      <c r="A20846" t="inlineStr">
        <is>
          <t>ironic</t>
        </is>
      </c>
      <c r="B20846" t="inlineStr">
        <is>
          <t>ba1e15e3a9810e32f06b747f7d9426c495f4775a</t>
        </is>
      </c>
      <c r="C20846" t="inlineStr">
        <is>
          <t>2016-08-11 12:11:34+00:00</t>
        </is>
      </c>
      <c r="D20846" t="inlineStr">
        <is>
          <t>rem</t>
        </is>
      </c>
      <c r="E20846" t="inlineStr"/>
      <c r="F20846" t="inlineStr"/>
      <c r="G20846" t="inlineStr">
        <is>
          <t>python-keystoneclient</t>
        </is>
      </c>
      <c r="H20846" t="inlineStr">
        <is>
          <t>&gt;=1.7.0;!=2.1.0;!=1.8.0</t>
        </is>
      </c>
    </row>
    <row r="20847">
      <c r="A20847" t="inlineStr">
        <is>
          <t>ironic</t>
        </is>
      </c>
      <c r="B20847" t="inlineStr">
        <is>
          <t>1c339b6806580719d20b303d4506c754b9c59e96</t>
        </is>
      </c>
      <c r="C20847" t="inlineStr">
        <is>
          <t>2016-09-22 12:04:56+00:00</t>
        </is>
      </c>
      <c r="D20847" t="inlineStr">
        <is>
          <t>verchange</t>
        </is>
      </c>
      <c r="E20847" t="inlineStr">
        <is>
          <t>oslo.context</t>
        </is>
      </c>
      <c r="F20847" t="inlineStr">
        <is>
          <t>&gt;=2.9.0</t>
        </is>
      </c>
      <c r="G20847" t="inlineStr">
        <is>
          <t>oslo.context</t>
        </is>
      </c>
      <c r="H20847" t="inlineStr">
        <is>
          <t>&gt;=2.4.0</t>
        </is>
      </c>
    </row>
    <row r="20848">
      <c r="A20848" t="inlineStr">
        <is>
          <t>ironic</t>
        </is>
      </c>
      <c r="B20848" t="inlineStr">
        <is>
          <t>1c339b6806580719d20b303d4506c754b9c59e96</t>
        </is>
      </c>
      <c r="C20848" t="inlineStr">
        <is>
          <t>2016-09-22 12:04:56+00:00</t>
        </is>
      </c>
      <c r="D20848" t="inlineStr">
        <is>
          <t>verchange</t>
        </is>
      </c>
      <c r="E20848" t="inlineStr">
        <is>
          <t>python-glanceclient</t>
        </is>
      </c>
      <c r="F20848" t="inlineStr">
        <is>
          <t>&gt;=2.3.0;!=2.4.0</t>
        </is>
      </c>
      <c r="G20848" t="inlineStr">
        <is>
          <t>python-glanceclient</t>
        </is>
      </c>
      <c r="H20848" t="inlineStr">
        <is>
          <t>&gt;=2.0.0</t>
        </is>
      </c>
    </row>
    <row r="20849">
      <c r="A20849" t="inlineStr">
        <is>
          <t>ironic</t>
        </is>
      </c>
      <c r="B20849" t="inlineStr">
        <is>
          <t>1c339b6806580719d20b303d4506c754b9c59e96</t>
        </is>
      </c>
      <c r="C20849" t="inlineStr">
        <is>
          <t>2016-09-22 12:04:56+00:00</t>
        </is>
      </c>
      <c r="D20849" t="inlineStr">
        <is>
          <t>verchange</t>
        </is>
      </c>
      <c r="E20849" t="inlineStr">
        <is>
          <t>oslo.db</t>
        </is>
      </c>
      <c r="F20849" t="inlineStr">
        <is>
          <t>&gt;=4.10.0;!=4.13.2;!=4.13.1</t>
        </is>
      </c>
      <c r="G20849" t="inlineStr">
        <is>
          <t>oslo.db</t>
        </is>
      </c>
      <c r="H20849" t="inlineStr">
        <is>
          <t>&gt;=4.1.0</t>
        </is>
      </c>
    </row>
    <row r="20850">
      <c r="A20850" t="inlineStr">
        <is>
          <t>ironic</t>
        </is>
      </c>
      <c r="B20850" t="inlineStr">
        <is>
          <t>1c339b6806580719d20b303d4506c754b9c59e96</t>
        </is>
      </c>
      <c r="C20850" t="inlineStr">
        <is>
          <t>2016-09-22 12:04:56+00:00</t>
        </is>
      </c>
      <c r="D20850" t="inlineStr">
        <is>
          <t>verchange</t>
        </is>
      </c>
      <c r="E20850" t="inlineStr">
        <is>
          <t>python-neutronclient</t>
        </is>
      </c>
      <c r="F20850" t="inlineStr">
        <is>
          <t>&gt;=5.1.0</t>
        </is>
      </c>
      <c r="G20850" t="inlineStr">
        <is>
          <t>python-neutronclient</t>
        </is>
      </c>
      <c r="H20850" t="inlineStr">
        <is>
          <t>&gt;=4.2.0</t>
        </is>
      </c>
    </row>
    <row r="20851">
      <c r="A20851" t="inlineStr">
        <is>
          <t>ironic</t>
        </is>
      </c>
      <c r="B20851" t="inlineStr">
        <is>
          <t>1c339b6806580719d20b303d4506c754b9c59e96</t>
        </is>
      </c>
      <c r="C20851" t="inlineStr">
        <is>
          <t>2016-09-22 12:04:56+00:00</t>
        </is>
      </c>
      <c r="D20851" t="inlineStr">
        <is>
          <t>verchange</t>
        </is>
      </c>
      <c r="E20851" t="inlineStr">
        <is>
          <t>pecan</t>
        </is>
      </c>
      <c r="F20851" t="inlineStr">
        <is>
          <t>&gt;=1.0.0;!=1.0.3;!=1.0.2;!=1.0.4</t>
        </is>
      </c>
      <c r="G20851" t="inlineStr">
        <is>
          <t>pecan</t>
        </is>
      </c>
      <c r="H20851" t="inlineStr">
        <is>
          <t>&gt;=1.0.0</t>
        </is>
      </c>
    </row>
    <row r="20852">
      <c r="A20852" t="inlineStr">
        <is>
          <t>ironic</t>
        </is>
      </c>
      <c r="B20852" t="inlineStr">
        <is>
          <t>1c339b6806580719d20b303d4506c754b9c59e96</t>
        </is>
      </c>
      <c r="C20852" t="inlineStr">
        <is>
          <t>2016-09-22 12:04:56+00:00</t>
        </is>
      </c>
      <c r="D20852" t="inlineStr">
        <is>
          <t>verchange</t>
        </is>
      </c>
      <c r="E20852" t="inlineStr">
        <is>
          <t>netaddr</t>
        </is>
      </c>
      <c r="F20852" t="inlineStr">
        <is>
          <t>!=0.7.16;&gt;=0.7.13</t>
        </is>
      </c>
      <c r="G20852" t="inlineStr">
        <is>
          <t>netaddr</t>
        </is>
      </c>
      <c r="H20852" t="inlineStr">
        <is>
          <t>!=0.7.16;&gt;=0.7.12</t>
        </is>
      </c>
    </row>
    <row r="20853">
      <c r="A20853" t="inlineStr">
        <is>
          <t>ironic</t>
        </is>
      </c>
      <c r="B20853" t="inlineStr">
        <is>
          <t>1c339b6806580719d20b303d4506c754b9c59e96</t>
        </is>
      </c>
      <c r="C20853" t="inlineStr">
        <is>
          <t>2016-09-22 12:04:56+00:00</t>
        </is>
      </c>
      <c r="D20853" t="inlineStr">
        <is>
          <t>rem</t>
        </is>
      </c>
      <c r="E20853" t="inlineStr"/>
      <c r="F20853" t="inlineStr"/>
      <c r="G20853" t="inlineStr">
        <is>
          <t>websockify</t>
        </is>
      </c>
      <c r="H20853" t="inlineStr">
        <is>
          <t>&gt;=0.8.0</t>
        </is>
      </c>
    </row>
    <row r="20854">
      <c r="A20854" t="inlineStr">
        <is>
          <t>ironic</t>
        </is>
      </c>
      <c r="B20854" t="inlineStr">
        <is>
          <t>2b92b53da819f32e48e963055fc08b53ead058d9</t>
        </is>
      </c>
      <c r="C20854" t="inlineStr">
        <is>
          <t>2017-02-13 22:21:10+00:00</t>
        </is>
      </c>
      <c r="D20854" t="inlineStr">
        <is>
          <t>verchange</t>
        </is>
      </c>
      <c r="E20854" t="inlineStr">
        <is>
          <t>psutil</t>
        </is>
      </c>
      <c r="F20854" t="inlineStr">
        <is>
          <t>&gt;=3.0.1</t>
        </is>
      </c>
      <c r="G20854" t="inlineStr">
        <is>
          <t>psutil</t>
        </is>
      </c>
      <c r="H20854" t="inlineStr">
        <is>
          <t>&gt;=1.1.1;&lt;2.0.0</t>
        </is>
      </c>
    </row>
    <row r="20855">
      <c r="A20855" t="inlineStr">
        <is>
          <t>ironic</t>
        </is>
      </c>
      <c r="B20855" t="inlineStr">
        <is>
          <t>2b92b53da819f32e48e963055fc08b53ead058d9</t>
        </is>
      </c>
      <c r="C20855" t="inlineStr">
        <is>
          <t>2017-02-13 22:21:10+00:00</t>
        </is>
      </c>
      <c r="D20855" t="inlineStr">
        <is>
          <t>verchange</t>
        </is>
      </c>
      <c r="E20855" t="inlineStr">
        <is>
          <t>keystonemiddleware</t>
        </is>
      </c>
      <c r="F20855" t="inlineStr">
        <is>
          <t>&gt;=4.12.0</t>
        </is>
      </c>
      <c r="G20855" t="inlineStr">
        <is>
          <t>keystonemiddleware</t>
        </is>
      </c>
      <c r="H20855" t="inlineStr">
        <is>
          <t>!=4.5.0;&gt;=4.0.0;!=4.1.0</t>
        </is>
      </c>
    </row>
    <row r="20856">
      <c r="A20856" t="inlineStr">
        <is>
          <t>ironic</t>
        </is>
      </c>
      <c r="B20856" t="inlineStr">
        <is>
          <t>2b92b53da819f32e48e963055fc08b53ead058d9</t>
        </is>
      </c>
      <c r="C20856" t="inlineStr">
        <is>
          <t>2017-02-13 22:21:10+00:00</t>
        </is>
      </c>
      <c r="D20856" t="inlineStr">
        <is>
          <t>verchange</t>
        </is>
      </c>
      <c r="E20856" t="inlineStr">
        <is>
          <t>python-glanceclient</t>
        </is>
      </c>
      <c r="F20856" t="inlineStr">
        <is>
          <t>&gt;=2.5.0</t>
        </is>
      </c>
      <c r="G20856" t="inlineStr">
        <is>
          <t>python-glanceclient</t>
        </is>
      </c>
      <c r="H20856" t="inlineStr">
        <is>
          <t>&gt;=2.3.0;!=2.4.0</t>
        </is>
      </c>
    </row>
    <row r="20857">
      <c r="A20857" t="inlineStr">
        <is>
          <t>ironic</t>
        </is>
      </c>
      <c r="B20857" t="inlineStr">
        <is>
          <t>2b92b53da819f32e48e963055fc08b53ead058d9</t>
        </is>
      </c>
      <c r="C20857" t="inlineStr">
        <is>
          <t>2017-02-13 22:21:10+00:00</t>
        </is>
      </c>
      <c r="D20857" t="inlineStr">
        <is>
          <t>verchange</t>
        </is>
      </c>
      <c r="E20857" t="inlineStr">
        <is>
          <t>oslo.versionedobjects</t>
        </is>
      </c>
      <c r="F20857" t="inlineStr">
        <is>
          <t>&gt;=1.17.0</t>
        </is>
      </c>
      <c r="G20857" t="inlineStr">
        <is>
          <t>oslo.versionedobjects</t>
        </is>
      </c>
      <c r="H20857" t="inlineStr">
        <is>
          <t>&gt;=1.13.0</t>
        </is>
      </c>
    </row>
    <row r="20858">
      <c r="A20858" t="inlineStr">
        <is>
          <t>ironic</t>
        </is>
      </c>
      <c r="B20858" t="inlineStr">
        <is>
          <t>2b92b53da819f32e48e963055fc08b53ead058d9</t>
        </is>
      </c>
      <c r="C20858" t="inlineStr">
        <is>
          <t>2017-02-13 22:21:10+00:00</t>
        </is>
      </c>
      <c r="D20858" t="inlineStr">
        <is>
          <t>verchange</t>
        </is>
      </c>
      <c r="E20858" t="inlineStr">
        <is>
          <t>oslo.policy</t>
        </is>
      </c>
      <c r="F20858" t="inlineStr">
        <is>
          <t>&gt;=1.17.0</t>
        </is>
      </c>
      <c r="G20858" t="inlineStr">
        <is>
          <t>oslo.policy</t>
        </is>
      </c>
      <c r="H20858" t="inlineStr">
        <is>
          <t>&gt;=1.9.0</t>
        </is>
      </c>
    </row>
    <row r="20859">
      <c r="A20859" t="inlineStr">
        <is>
          <t>ironic</t>
        </is>
      </c>
      <c r="B20859" t="inlineStr">
        <is>
          <t>2b92b53da819f32e48e963055fc08b53ead058d9</t>
        </is>
      </c>
      <c r="C20859" t="inlineStr">
        <is>
          <t>2017-02-13 22:21:10+00:00</t>
        </is>
      </c>
      <c r="D20859" t="inlineStr">
        <is>
          <t>verchange</t>
        </is>
      </c>
      <c r="E20859" t="inlineStr">
        <is>
          <t>requests</t>
        </is>
      </c>
      <c r="F20859" t="inlineStr">
        <is>
          <t>&gt;=2.10.0;!=2.12.2</t>
        </is>
      </c>
      <c r="G20859" t="inlineStr">
        <is>
          <t>requests</t>
        </is>
      </c>
      <c r="H20859" t="inlineStr">
        <is>
          <t>&gt;=2.10.0</t>
        </is>
      </c>
    </row>
    <row r="20860">
      <c r="A20860" t="inlineStr">
        <is>
          <t>ironic</t>
        </is>
      </c>
      <c r="B20860" t="inlineStr">
        <is>
          <t>2b92b53da819f32e48e963055fc08b53ead058d9</t>
        </is>
      </c>
      <c r="C20860" t="inlineStr">
        <is>
          <t>2017-02-13 22:21:10+00:00</t>
        </is>
      </c>
      <c r="D20860" t="inlineStr">
        <is>
          <t>verchange</t>
        </is>
      </c>
      <c r="E20860" t="inlineStr">
        <is>
          <t>stevedore</t>
        </is>
      </c>
      <c r="F20860" t="inlineStr">
        <is>
          <t>&gt;=1.17.1</t>
        </is>
      </c>
      <c r="G20860" t="inlineStr">
        <is>
          <t>stevedore</t>
        </is>
      </c>
      <c r="H20860" t="inlineStr">
        <is>
          <t>&gt;=1.16.0</t>
        </is>
      </c>
    </row>
    <row r="20861">
      <c r="A20861" t="inlineStr">
        <is>
          <t>ironic</t>
        </is>
      </c>
      <c r="B20861" t="inlineStr">
        <is>
          <t>2b92b53da819f32e48e963055fc08b53ead058d9</t>
        </is>
      </c>
      <c r="C20861" t="inlineStr">
        <is>
          <t>2017-02-13 22:21:10+00:00</t>
        </is>
      </c>
      <c r="D20861" t="inlineStr">
        <is>
          <t>verchange</t>
        </is>
      </c>
      <c r="E20861" t="inlineStr">
        <is>
          <t>WebOb</t>
        </is>
      </c>
      <c r="F20861" t="inlineStr">
        <is>
          <t>&gt;=1.6.0</t>
        </is>
      </c>
      <c r="G20861" t="inlineStr">
        <is>
          <t>WebOb</t>
        </is>
      </c>
      <c r="H20861" t="inlineStr">
        <is>
          <t>&gt;=1.2.3</t>
        </is>
      </c>
    </row>
    <row r="20862">
      <c r="A20862" t="inlineStr">
        <is>
          <t>ironic</t>
        </is>
      </c>
      <c r="B20862" t="inlineStr">
        <is>
          <t>2b92b53da819f32e48e963055fc08b53ead058d9</t>
        </is>
      </c>
      <c r="C20862" t="inlineStr">
        <is>
          <t>2017-02-13 22:21:10+00:00</t>
        </is>
      </c>
      <c r="D20862" t="inlineStr">
        <is>
          <t>verchange</t>
        </is>
      </c>
      <c r="E20862" t="inlineStr">
        <is>
          <t>keystoneauth1</t>
        </is>
      </c>
      <c r="F20862" t="inlineStr">
        <is>
          <t>&gt;=2.18.0</t>
        </is>
      </c>
      <c r="G20862" t="inlineStr">
        <is>
          <t>keystoneauth1</t>
        </is>
      </c>
      <c r="H20862" t="inlineStr">
        <is>
          <t>&gt;=2.10.0</t>
        </is>
      </c>
    </row>
    <row r="20863">
      <c r="A20863" t="inlineStr">
        <is>
          <t>ironic</t>
        </is>
      </c>
      <c r="B20863" t="inlineStr">
        <is>
          <t>2b92b53da819f32e48e963055fc08b53ead058d9</t>
        </is>
      </c>
      <c r="C20863" t="inlineStr">
        <is>
          <t>2017-02-13 22:21:10+00:00</t>
        </is>
      </c>
      <c r="D20863" t="inlineStr">
        <is>
          <t>verchange</t>
        </is>
      </c>
      <c r="E20863" t="inlineStr">
        <is>
          <t>pecan</t>
        </is>
      </c>
      <c r="F20863" t="inlineStr">
        <is>
          <t>!=1.0.3;!=1.0.4;!=1.0.2;!=1.2;&gt;=1.0.0</t>
        </is>
      </c>
      <c r="G20863" t="inlineStr">
        <is>
          <t>pecan</t>
        </is>
      </c>
      <c r="H20863" t="inlineStr">
        <is>
          <t>&gt;=1.0.0;!=1.0.3;!=1.0.2;!=1.0.4</t>
        </is>
      </c>
    </row>
    <row r="20864">
      <c r="A20864" t="inlineStr">
        <is>
          <t>ironic</t>
        </is>
      </c>
      <c r="B20864" t="inlineStr">
        <is>
          <t>2b92b53da819f32e48e963055fc08b53ead058d9</t>
        </is>
      </c>
      <c r="C20864" t="inlineStr">
        <is>
          <t>2017-02-13 22:21:10+00:00</t>
        </is>
      </c>
      <c r="D20864" t="inlineStr">
        <is>
          <t>verchange</t>
        </is>
      </c>
      <c r="E20864" t="inlineStr">
        <is>
          <t>ironic-lib</t>
        </is>
      </c>
      <c r="F20864" t="inlineStr">
        <is>
          <t>&gt;=2.5.0</t>
        </is>
      </c>
      <c r="G20864" t="inlineStr">
        <is>
          <t>ironic-lib</t>
        </is>
      </c>
      <c r="H20864" t="inlineStr">
        <is>
          <t>&gt;=2.0.0</t>
        </is>
      </c>
    </row>
    <row r="20865">
      <c r="A20865" t="inlineStr">
        <is>
          <t>ironic</t>
        </is>
      </c>
      <c r="B20865" t="inlineStr">
        <is>
          <t>2b92b53da819f32e48e963055fc08b53ead058d9</t>
        </is>
      </c>
      <c r="C20865" t="inlineStr">
        <is>
          <t>2017-02-13 22:21:10+00:00</t>
        </is>
      </c>
      <c r="D20865" t="inlineStr">
        <is>
          <t>verchange</t>
        </is>
      </c>
      <c r="E20865" t="inlineStr">
        <is>
          <t>oslo.config</t>
        </is>
      </c>
      <c r="F20865" t="inlineStr">
        <is>
          <t>&gt;=3.14.0;!=3.18.0</t>
        </is>
      </c>
      <c r="G20865" t="inlineStr">
        <is>
          <t>oslo.config</t>
        </is>
      </c>
      <c r="H20865" t="inlineStr">
        <is>
          <t>&gt;=3.14.0</t>
        </is>
      </c>
    </row>
    <row r="20866">
      <c r="A20866" t="inlineStr">
        <is>
          <t>ironic</t>
        </is>
      </c>
      <c r="B20866" t="inlineStr">
        <is>
          <t>2b92b53da819f32e48e963055fc08b53ead058d9</t>
        </is>
      </c>
      <c r="C20866" t="inlineStr">
        <is>
          <t>2017-02-13 22:21:10+00:00</t>
        </is>
      </c>
      <c r="D20866" t="inlineStr">
        <is>
          <t>verchange</t>
        </is>
      </c>
      <c r="E20866" t="inlineStr">
        <is>
          <t>oslo.db</t>
        </is>
      </c>
      <c r="F20866" t="inlineStr">
        <is>
          <t>&gt;=4.15.0</t>
        </is>
      </c>
      <c r="G20866" t="inlineStr">
        <is>
          <t>oslo.db</t>
        </is>
      </c>
      <c r="H20866" t="inlineStr">
        <is>
          <t>&gt;=4.10.0;!=4.13.2;!=4.13.1</t>
        </is>
      </c>
    </row>
    <row r="20867">
      <c r="A20867" t="inlineStr">
        <is>
          <t>ironic</t>
        </is>
      </c>
      <c r="B20867" t="inlineStr">
        <is>
          <t>2b92b53da819f32e48e963055fc08b53ead058d9</t>
        </is>
      </c>
      <c r="C20867" t="inlineStr">
        <is>
          <t>2017-02-13 22:21:10+00:00</t>
        </is>
      </c>
      <c r="D20867" t="inlineStr">
        <is>
          <t>verchange</t>
        </is>
      </c>
      <c r="E20867" t="inlineStr">
        <is>
          <t>oslo.messaging</t>
        </is>
      </c>
      <c r="F20867" t="inlineStr">
        <is>
          <t>&gt;=5.14.0</t>
        </is>
      </c>
      <c r="G20867" t="inlineStr">
        <is>
          <t>oslo.messaging</t>
        </is>
      </c>
      <c r="H20867" t="inlineStr">
        <is>
          <t>&gt;=5.2.0</t>
        </is>
      </c>
    </row>
    <row r="20868">
      <c r="A20868" t="inlineStr">
        <is>
          <t>ironic</t>
        </is>
      </c>
      <c r="B20868" t="inlineStr">
        <is>
          <t>2b92b53da819f32e48e963055fc08b53ead058d9</t>
        </is>
      </c>
      <c r="C20868" t="inlineStr">
        <is>
          <t>2017-02-13 22:21:10+00:00</t>
        </is>
      </c>
      <c r="D20868" t="inlineStr">
        <is>
          <t>verchange</t>
        </is>
      </c>
      <c r="E20868" t="inlineStr">
        <is>
          <t>alembic</t>
        </is>
      </c>
      <c r="F20868" t="inlineStr">
        <is>
          <t>&gt;=0.8.10</t>
        </is>
      </c>
      <c r="G20868" t="inlineStr">
        <is>
          <t>alembic</t>
        </is>
      </c>
      <c r="H20868" t="inlineStr">
        <is>
          <t>&gt;=0.8.4</t>
        </is>
      </c>
    </row>
    <row r="20869">
      <c r="A20869" t="inlineStr">
        <is>
          <t>ironic</t>
        </is>
      </c>
      <c r="B20869" t="inlineStr">
        <is>
          <t>2b92b53da819f32e48e963055fc08b53ead058d9</t>
        </is>
      </c>
      <c r="C20869" t="inlineStr">
        <is>
          <t>2017-02-13 22:21:10+00:00</t>
        </is>
      </c>
      <c r="D20869" t="inlineStr">
        <is>
          <t>verchange</t>
        </is>
      </c>
      <c r="E20869" t="inlineStr">
        <is>
          <t>oslo.log</t>
        </is>
      </c>
      <c r="F20869" t="inlineStr">
        <is>
          <t>&gt;=3.11.0</t>
        </is>
      </c>
      <c r="G20869" t="inlineStr">
        <is>
          <t>oslo.log</t>
        </is>
      </c>
      <c r="H20869" t="inlineStr">
        <is>
          <t>&gt;=1.14.0</t>
        </is>
      </c>
    </row>
    <row r="20870">
      <c r="A20870" t="inlineStr">
        <is>
          <t>ironic</t>
        </is>
      </c>
      <c r="B20870" t="inlineStr">
        <is>
          <t>2b92b53da819f32e48e963055fc08b53ead058d9</t>
        </is>
      </c>
      <c r="C20870" t="inlineStr">
        <is>
          <t>2017-02-13 22:21:10+00:00</t>
        </is>
      </c>
      <c r="D20870" t="inlineStr">
        <is>
          <t>verchange</t>
        </is>
      </c>
      <c r="E20870" t="inlineStr">
        <is>
          <t>oslo.utils</t>
        </is>
      </c>
      <c r="F20870" t="inlineStr">
        <is>
          <t>&gt;=3.18.0</t>
        </is>
      </c>
      <c r="G20870" t="inlineStr">
        <is>
          <t>oslo.utils</t>
        </is>
      </c>
      <c r="H20870" t="inlineStr">
        <is>
          <t>&gt;=3.16.0</t>
        </is>
      </c>
    </row>
    <row r="20871">
      <c r="A20871" t="inlineStr">
        <is>
          <t>ironic</t>
        </is>
      </c>
      <c r="B20871" t="inlineStr">
        <is>
          <t>2b92b53da819f32e48e963055fc08b53ead058d9</t>
        </is>
      </c>
      <c r="C20871" t="inlineStr">
        <is>
          <t>2017-02-13 22:21:10+00:00</t>
        </is>
      </c>
      <c r="D20871" t="inlineStr">
        <is>
          <t>verchange</t>
        </is>
      </c>
      <c r="E20871" t="inlineStr">
        <is>
          <t>Jinja2</t>
        </is>
      </c>
      <c r="F20871" t="inlineStr">
        <is>
          <t>!=2.9.3;&gt;=2.8;!=2.9.2;!=2.9.1;!=2.9.4;!=2.9.0</t>
        </is>
      </c>
      <c r="G20871" t="inlineStr">
        <is>
          <t>Jinja2</t>
        </is>
      </c>
      <c r="H20871" t="inlineStr">
        <is>
          <t>&gt;=2.8</t>
        </is>
      </c>
    </row>
    <row r="20872">
      <c r="A20872" t="inlineStr">
        <is>
          <t>ironic</t>
        </is>
      </c>
      <c r="B20872" t="inlineStr">
        <is>
          <t>2b92b53da819f32e48e963055fc08b53ead058d9</t>
        </is>
      </c>
      <c r="C20872" t="inlineStr">
        <is>
          <t>2017-02-13 22:21:10+00:00</t>
        </is>
      </c>
      <c r="D20872" t="inlineStr">
        <is>
          <t>verchange</t>
        </is>
      </c>
      <c r="E20872" t="inlineStr">
        <is>
          <t>pbr</t>
        </is>
      </c>
      <c r="F20872" t="inlineStr">
        <is>
          <t>&gt;=1.8</t>
        </is>
      </c>
      <c r="G20872" t="inlineStr">
        <is>
          <t>pbr</t>
        </is>
      </c>
      <c r="H20872" t="inlineStr">
        <is>
          <t>&gt;=1.6</t>
        </is>
      </c>
    </row>
    <row r="20873">
      <c r="A20873" t="inlineStr">
        <is>
          <t>ironic</t>
        </is>
      </c>
      <c r="B20873" t="inlineStr">
        <is>
          <t>2b92b53da819f32e48e963055fc08b53ead058d9</t>
        </is>
      </c>
      <c r="C20873" t="inlineStr">
        <is>
          <t>2017-02-13 22:21:10+00:00</t>
        </is>
      </c>
      <c r="D20873" t="inlineStr">
        <is>
          <t>verchange</t>
        </is>
      </c>
      <c r="E20873" t="inlineStr">
        <is>
          <t>python-swiftclient</t>
        </is>
      </c>
      <c r="F20873" t="inlineStr">
        <is>
          <t>&gt;=3.2.0</t>
        </is>
      </c>
      <c r="G20873" t="inlineStr">
        <is>
          <t>python-swiftclient</t>
        </is>
      </c>
      <c r="H20873" t="inlineStr">
        <is>
          <t>&gt;=2.2.0</t>
        </is>
      </c>
    </row>
    <row r="20874">
      <c r="A20874" t="inlineStr">
        <is>
          <t>ironic</t>
        </is>
      </c>
      <c r="B20874" t="inlineStr">
        <is>
          <t>2b92b53da819f32e48e963055fc08b53ead058d9</t>
        </is>
      </c>
      <c r="C20874" t="inlineStr">
        <is>
          <t>2017-02-13 22:21:10+00:00</t>
        </is>
      </c>
      <c r="D20874" t="inlineStr">
        <is>
          <t>add</t>
        </is>
      </c>
      <c r="E20874" t="inlineStr">
        <is>
          <t>tooz</t>
        </is>
      </c>
      <c r="F20874" t="inlineStr">
        <is>
          <t>&gt;=1.47.0</t>
        </is>
      </c>
      <c r="G20874" t="inlineStr"/>
      <c r="H20874" t="inlineStr"/>
    </row>
    <row r="20875">
      <c r="A20875" t="inlineStr">
        <is>
          <t>ironic</t>
        </is>
      </c>
      <c r="B20875" t="inlineStr">
        <is>
          <t>2b92b53da819f32e48e963055fc08b53ead058d9</t>
        </is>
      </c>
      <c r="C20875" t="inlineStr">
        <is>
          <t>2017-02-13 22:21:10+00:00</t>
        </is>
      </c>
      <c r="D20875" t="inlineStr">
        <is>
          <t>rem</t>
        </is>
      </c>
      <c r="E20875" t="inlineStr"/>
      <c r="F20875" t="inlineStr"/>
      <c r="G20875" t="inlineStr">
        <is>
          <t>greenlet</t>
        </is>
      </c>
      <c r="H20875" t="inlineStr">
        <is>
          <t>&gt;=0.3.2</t>
        </is>
      </c>
    </row>
    <row r="20876">
      <c r="A20876" t="inlineStr">
        <is>
          <t>ironic</t>
        </is>
      </c>
      <c r="B20876" t="inlineStr">
        <is>
          <t>2b92b53da819f32e48e963055fc08b53ead058d9</t>
        </is>
      </c>
      <c r="C20876" t="inlineStr">
        <is>
          <t>2017-02-13 22:21:10+00:00</t>
        </is>
      </c>
      <c r="D20876" t="inlineStr">
        <is>
          <t>rem</t>
        </is>
      </c>
      <c r="E20876" t="inlineStr"/>
      <c r="F20876" t="inlineStr"/>
      <c r="G20876" t="inlineStr">
        <is>
          <t>netaddr</t>
        </is>
      </c>
      <c r="H20876" t="inlineStr">
        <is>
          <t>!=0.7.16;&gt;=0.7.13</t>
        </is>
      </c>
    </row>
    <row r="20877">
      <c r="A20877" t="inlineStr">
        <is>
          <t>ironic</t>
        </is>
      </c>
      <c r="B20877" t="inlineStr">
        <is>
          <t>d78b971654c016bec8938f61234a82c56b0c382e</t>
        </is>
      </c>
      <c r="C20877" t="inlineStr">
        <is>
          <t>2017-04-05 10:00:43+00:00</t>
        </is>
      </c>
      <c r="D20877" t="inlineStr">
        <is>
          <t>verchange</t>
        </is>
      </c>
      <c r="E20877" t="inlineStr">
        <is>
          <t>oslo.context</t>
        </is>
      </c>
      <c r="F20877" t="inlineStr">
        <is>
          <t>&gt;=2.12.0</t>
        </is>
      </c>
      <c r="G20877" t="inlineStr">
        <is>
          <t>oslo.context</t>
        </is>
      </c>
      <c r="H20877" t="inlineStr">
        <is>
          <t>&gt;=2.9.0</t>
        </is>
      </c>
    </row>
    <row r="20878">
      <c r="A20878" t="inlineStr">
        <is>
          <t>ironic</t>
        </is>
      </c>
      <c r="B20878" t="inlineStr">
        <is>
          <t>d78b971654c016bec8938f61234a82c56b0c382e</t>
        </is>
      </c>
      <c r="C20878" t="inlineStr">
        <is>
          <t>2017-04-05 10:00:43+00:00</t>
        </is>
      </c>
      <c r="D20878" t="inlineStr">
        <is>
          <t>verchange</t>
        </is>
      </c>
      <c r="E20878" t="inlineStr">
        <is>
          <t>oslo.utils</t>
        </is>
      </c>
      <c r="F20878" t="inlineStr">
        <is>
          <t>&gt;=3.20.0</t>
        </is>
      </c>
      <c r="G20878" t="inlineStr">
        <is>
          <t>oslo.utils</t>
        </is>
      </c>
      <c r="H20878" t="inlineStr">
        <is>
          <t>&gt;=3.18.0</t>
        </is>
      </c>
    </row>
    <row r="20879">
      <c r="A20879" t="inlineStr">
        <is>
          <t>ironic</t>
        </is>
      </c>
      <c r="B20879" t="inlineStr">
        <is>
          <t>d78b971654c016bec8938f61234a82c56b0c382e</t>
        </is>
      </c>
      <c r="C20879" t="inlineStr">
        <is>
          <t>2017-04-05 10:00:43+00:00</t>
        </is>
      </c>
      <c r="D20879" t="inlineStr">
        <is>
          <t>verchange</t>
        </is>
      </c>
      <c r="E20879" t="inlineStr">
        <is>
          <t>psutil</t>
        </is>
      </c>
      <c r="F20879" t="inlineStr">
        <is>
          <t>&gt;=3.2.2</t>
        </is>
      </c>
      <c r="G20879" t="inlineStr">
        <is>
          <t>psutil</t>
        </is>
      </c>
      <c r="H20879" t="inlineStr">
        <is>
          <t>&gt;=3.0.1</t>
        </is>
      </c>
    </row>
    <row r="20880">
      <c r="A20880" t="inlineStr">
        <is>
          <t>ironic</t>
        </is>
      </c>
      <c r="B20880" t="inlineStr">
        <is>
          <t>d78b971654c016bec8938f61234a82c56b0c382e</t>
        </is>
      </c>
      <c r="C20880" t="inlineStr">
        <is>
          <t>2017-04-05 10:00:43+00:00</t>
        </is>
      </c>
      <c r="D20880" t="inlineStr">
        <is>
          <t>verchange</t>
        </is>
      </c>
      <c r="E20880" t="inlineStr">
        <is>
          <t>oslo.config</t>
        </is>
      </c>
      <c r="F20880" t="inlineStr">
        <is>
          <t>&gt;=3.22.0</t>
        </is>
      </c>
      <c r="G20880" t="inlineStr">
        <is>
          <t>oslo.config</t>
        </is>
      </c>
      <c r="H20880" t="inlineStr">
        <is>
          <t>&gt;=3.14.0;!=3.18.0</t>
        </is>
      </c>
    </row>
    <row r="20881">
      <c r="A20881" t="inlineStr">
        <is>
          <t>ironic</t>
        </is>
      </c>
      <c r="B20881" t="inlineStr">
        <is>
          <t>d78b971654c016bec8938f61234a82c56b0c382e</t>
        </is>
      </c>
      <c r="C20881" t="inlineStr">
        <is>
          <t>2017-04-05 10:00:43+00:00</t>
        </is>
      </c>
      <c r="D20881" t="inlineStr">
        <is>
          <t>verchange</t>
        </is>
      </c>
      <c r="E20881" t="inlineStr">
        <is>
          <t>WebOb</t>
        </is>
      </c>
      <c r="F20881" t="inlineStr">
        <is>
          <t>&gt;=1.7.1</t>
        </is>
      </c>
      <c r="G20881" t="inlineStr">
        <is>
          <t>WebOb</t>
        </is>
      </c>
      <c r="H20881" t="inlineStr">
        <is>
          <t>&gt;=1.6.0</t>
        </is>
      </c>
    </row>
    <row r="20882">
      <c r="A20882" t="inlineStr">
        <is>
          <t>ironic</t>
        </is>
      </c>
      <c r="B20882" t="inlineStr">
        <is>
          <t>d78b971654c016bec8938f61234a82c56b0c382e</t>
        </is>
      </c>
      <c r="C20882" t="inlineStr">
        <is>
          <t>2017-04-05 10:00:43+00:00</t>
        </is>
      </c>
      <c r="D20882" t="inlineStr">
        <is>
          <t>verchange</t>
        </is>
      </c>
      <c r="E20882" t="inlineStr">
        <is>
          <t>oslo.db</t>
        </is>
      </c>
      <c r="F20882" t="inlineStr">
        <is>
          <t>&gt;=4.19.0</t>
        </is>
      </c>
      <c r="G20882" t="inlineStr">
        <is>
          <t>oslo.db</t>
        </is>
      </c>
      <c r="H20882" t="inlineStr">
        <is>
          <t>&gt;=4.15.0</t>
        </is>
      </c>
    </row>
    <row r="20883">
      <c r="A20883" t="inlineStr">
        <is>
          <t>ironic</t>
        </is>
      </c>
      <c r="B20883" t="inlineStr">
        <is>
          <t>d78b971654c016bec8938f61234a82c56b0c382e</t>
        </is>
      </c>
      <c r="C20883" t="inlineStr">
        <is>
          <t>2017-04-05 10:00:43+00:00</t>
        </is>
      </c>
      <c r="D20883" t="inlineStr">
        <is>
          <t>verchange</t>
        </is>
      </c>
      <c r="E20883" t="inlineStr">
        <is>
          <t>oslo.messaging</t>
        </is>
      </c>
      <c r="F20883" t="inlineStr">
        <is>
          <t>&gt;=5.19.0</t>
        </is>
      </c>
      <c r="G20883" t="inlineStr">
        <is>
          <t>oslo.messaging</t>
        </is>
      </c>
      <c r="H20883" t="inlineStr">
        <is>
          <t>&gt;=5.14.0</t>
        </is>
      </c>
    </row>
    <row r="20884">
      <c r="A20884" t="inlineStr">
        <is>
          <t>ironic</t>
        </is>
      </c>
      <c r="B20884" t="inlineStr">
        <is>
          <t>d78b971654c016bec8938f61234a82c56b0c382e</t>
        </is>
      </c>
      <c r="C20884" t="inlineStr">
        <is>
          <t>2017-04-05 10:00:43+00:00</t>
        </is>
      </c>
      <c r="D20884" t="inlineStr">
        <is>
          <t>verchange</t>
        </is>
      </c>
      <c r="E20884" t="inlineStr">
        <is>
          <t>oslo.middleware</t>
        </is>
      </c>
      <c r="F20884" t="inlineStr">
        <is>
          <t>&gt;=3.10.0</t>
        </is>
      </c>
      <c r="G20884" t="inlineStr">
        <is>
          <t>oslo.middleware</t>
        </is>
      </c>
      <c r="H20884" t="inlineStr">
        <is>
          <t>&gt;=3.0.0</t>
        </is>
      </c>
    </row>
    <row r="20885">
      <c r="A20885" t="inlineStr">
        <is>
          <t>ironic</t>
        </is>
      </c>
      <c r="B20885" t="inlineStr">
        <is>
          <t>d78b971654c016bec8938f61234a82c56b0c382e</t>
        </is>
      </c>
      <c r="C20885" t="inlineStr">
        <is>
          <t>2017-04-05 10:00:43+00:00</t>
        </is>
      </c>
      <c r="D20885" t="inlineStr">
        <is>
          <t>verchange</t>
        </is>
      </c>
      <c r="E20885" t="inlineStr">
        <is>
          <t>requests</t>
        </is>
      </c>
      <c r="F20885" t="inlineStr">
        <is>
          <t>!=2.13.0;&gt;=2.10.0;!=2.12.2</t>
        </is>
      </c>
      <c r="G20885" t="inlineStr">
        <is>
          <t>requests</t>
        </is>
      </c>
      <c r="H20885" t="inlineStr">
        <is>
          <t>&gt;=2.10.0;!=2.12.2</t>
        </is>
      </c>
    </row>
    <row r="20886">
      <c r="A20886" t="inlineStr">
        <is>
          <t>ironic</t>
        </is>
      </c>
      <c r="B20886" t="inlineStr">
        <is>
          <t>d78b971654c016bec8938f61234a82c56b0c382e</t>
        </is>
      </c>
      <c r="C20886" t="inlineStr">
        <is>
          <t>2017-04-05 10:00:43+00:00</t>
        </is>
      </c>
      <c r="D20886" t="inlineStr">
        <is>
          <t>verchange</t>
        </is>
      </c>
      <c r="E20886" t="inlineStr">
        <is>
          <t>pbr</t>
        </is>
      </c>
      <c r="F20886" t="inlineStr">
        <is>
          <t>&gt;=2.0.0</t>
        </is>
      </c>
      <c r="G20886" t="inlineStr">
        <is>
          <t>pbr</t>
        </is>
      </c>
      <c r="H20886" t="inlineStr">
        <is>
          <t>&gt;=1.8</t>
        </is>
      </c>
    </row>
    <row r="20887">
      <c r="A20887" t="inlineStr">
        <is>
          <t>ironic</t>
        </is>
      </c>
      <c r="B20887" t="inlineStr">
        <is>
          <t>d78b971654c016bec8938f61234a82c56b0c382e</t>
        </is>
      </c>
      <c r="C20887" t="inlineStr">
        <is>
          <t>2017-04-05 10:00:43+00:00</t>
        </is>
      </c>
      <c r="D20887" t="inlineStr">
        <is>
          <t>verchange</t>
        </is>
      </c>
      <c r="E20887" t="inlineStr">
        <is>
          <t>SQLAlchemy</t>
        </is>
      </c>
      <c r="F20887" t="inlineStr">
        <is>
          <t>&gt;=1.0.10</t>
        </is>
      </c>
      <c r="G20887" t="inlineStr">
        <is>
          <t>SQLAlchemy</t>
        </is>
      </c>
      <c r="H20887" t="inlineStr">
        <is>
          <t>&lt;1.1.0;&gt;=1.0.10</t>
        </is>
      </c>
    </row>
    <row r="20888">
      <c r="A20888" t="inlineStr">
        <is>
          <t>ironic</t>
        </is>
      </c>
      <c r="B20888" t="inlineStr">
        <is>
          <t>d78b971654c016bec8938f61234a82c56b0c382e</t>
        </is>
      </c>
      <c r="C20888" t="inlineStr">
        <is>
          <t>2017-04-05 10:00:43+00:00</t>
        </is>
      </c>
      <c r="D20888" t="inlineStr">
        <is>
          <t>verchange</t>
        </is>
      </c>
      <c r="E20888" t="inlineStr">
        <is>
          <t>stevedore</t>
        </is>
      </c>
      <c r="F20888" t="inlineStr">
        <is>
          <t>&gt;=1.20.0</t>
        </is>
      </c>
      <c r="G20888" t="inlineStr">
        <is>
          <t>stevedore</t>
        </is>
      </c>
      <c r="H20888" t="inlineStr">
        <is>
          <t>&gt;=1.17.1</t>
        </is>
      </c>
    </row>
    <row r="20889">
      <c r="A20889" t="inlineStr">
        <is>
          <t>ironic</t>
        </is>
      </c>
      <c r="B20889" t="inlineStr">
        <is>
          <t>d78b971654c016bec8938f61234a82c56b0c382e</t>
        </is>
      </c>
      <c r="C20889" t="inlineStr">
        <is>
          <t>2017-04-05 10:00:43+00:00</t>
        </is>
      </c>
      <c r="D20889" t="inlineStr">
        <is>
          <t>verchange</t>
        </is>
      </c>
      <c r="E20889" t="inlineStr">
        <is>
          <t>oslo.log</t>
        </is>
      </c>
      <c r="F20889" t="inlineStr">
        <is>
          <t>&gt;=3.22.0</t>
        </is>
      </c>
      <c r="G20889" t="inlineStr">
        <is>
          <t>oslo.log</t>
        </is>
      </c>
      <c r="H20889" t="inlineStr">
        <is>
          <t>&gt;=3.11.0</t>
        </is>
      </c>
    </row>
    <row r="20890">
      <c r="A20890" t="inlineStr">
        <is>
          <t>ironic</t>
        </is>
      </c>
      <c r="B20890" t="inlineStr">
        <is>
          <t>7f1639e77efb32be280f56983a22485f56e24718</t>
        </is>
      </c>
      <c r="C20890" t="inlineStr">
        <is>
          <t>2017-04-10 18:03:29+00:00</t>
        </is>
      </c>
      <c r="D20890" t="inlineStr">
        <is>
          <t>verchange</t>
        </is>
      </c>
      <c r="E20890" t="inlineStr">
        <is>
          <t>pbr</t>
        </is>
      </c>
      <c r="F20890" t="inlineStr">
        <is>
          <t>&lt;2.0.0;&gt;=1.8</t>
        </is>
      </c>
      <c r="G20890" t="inlineStr">
        <is>
          <t>pbr</t>
        </is>
      </c>
      <c r="H20890" t="inlineStr">
        <is>
          <t>&gt;=1.8</t>
        </is>
      </c>
    </row>
    <row r="20891">
      <c r="A20891" t="inlineStr">
        <is>
          <t>ironic</t>
        </is>
      </c>
      <c r="B20891" t="inlineStr">
        <is>
          <t>fdd01ca736877aa1a877ae4035ae41bb5f241311</t>
        </is>
      </c>
      <c r="C20891" t="inlineStr">
        <is>
          <t>2017-04-10 18:30:06+00:00</t>
        </is>
      </c>
      <c r="D20891" t="inlineStr">
        <is>
          <t>verchange</t>
        </is>
      </c>
      <c r="E20891" t="inlineStr">
        <is>
          <t>oslo.concurrency</t>
        </is>
      </c>
      <c r="F20891" t="inlineStr">
        <is>
          <t>&gt;=3.7.1</t>
        </is>
      </c>
      <c r="G20891" t="inlineStr">
        <is>
          <t>oslo.concurrency</t>
        </is>
      </c>
      <c r="H20891" t="inlineStr">
        <is>
          <t>&gt;=3.5.0</t>
        </is>
      </c>
    </row>
    <row r="20892">
      <c r="A20892" t="inlineStr">
        <is>
          <t>ironic</t>
        </is>
      </c>
      <c r="B20892" t="inlineStr">
        <is>
          <t>bb3da02fbdd9bf8b2aa9707260a716f0469b1748</t>
        </is>
      </c>
      <c r="C20892" t="inlineStr">
        <is>
          <t>2017-05-31 22:48:13+00:00</t>
        </is>
      </c>
      <c r="D20892" t="inlineStr">
        <is>
          <t>verchange</t>
        </is>
      </c>
      <c r="E20892" t="inlineStr">
        <is>
          <t>pbr</t>
        </is>
      </c>
      <c r="F20892" t="inlineStr">
        <is>
          <t>&gt;=1.8</t>
        </is>
      </c>
      <c r="G20892" t="inlineStr">
        <is>
          <t>pbr</t>
        </is>
      </c>
      <c r="H20892" t="inlineStr">
        <is>
          <t>&lt;2.0.0;&gt;=1.8</t>
        </is>
      </c>
    </row>
    <row r="20893">
      <c r="A20893" t="inlineStr">
        <is>
          <t>ironic</t>
        </is>
      </c>
      <c r="B20893" t="inlineStr">
        <is>
          <t>9d914c85939bcbdd64c28ba9899b730c01d74df1</t>
        </is>
      </c>
      <c r="C20893" t="inlineStr">
        <is>
          <t>2017-08-17 14:29:24+00:00</t>
        </is>
      </c>
      <c r="D20893" t="inlineStr">
        <is>
          <t>verchange</t>
        </is>
      </c>
      <c r="E20893" t="inlineStr">
        <is>
          <t>oslo.context</t>
        </is>
      </c>
      <c r="F20893" t="inlineStr">
        <is>
          <t>&gt;=2.14.0</t>
        </is>
      </c>
      <c r="G20893" t="inlineStr">
        <is>
          <t>oslo.context</t>
        </is>
      </c>
      <c r="H20893" t="inlineStr">
        <is>
          <t>&gt;=2.12.0</t>
        </is>
      </c>
    </row>
    <row r="20894">
      <c r="A20894" t="inlineStr">
        <is>
          <t>ironic</t>
        </is>
      </c>
      <c r="B20894" t="inlineStr">
        <is>
          <t>9d914c85939bcbdd64c28ba9899b730c01d74df1</t>
        </is>
      </c>
      <c r="C20894" t="inlineStr">
        <is>
          <t>2017-08-17 14:29:24+00:00</t>
        </is>
      </c>
      <c r="D20894" t="inlineStr">
        <is>
          <t>verchange</t>
        </is>
      </c>
      <c r="E20894" t="inlineStr">
        <is>
          <t>oslo.config</t>
        </is>
      </c>
      <c r="F20894" t="inlineStr">
        <is>
          <t>!=4.3.0;&gt;=4.0.0;!=4.4.0</t>
        </is>
      </c>
      <c r="G20894" t="inlineStr">
        <is>
          <t>oslo.config</t>
        </is>
      </c>
      <c r="H20894" t="inlineStr">
        <is>
          <t>&gt;=3.22.0</t>
        </is>
      </c>
    </row>
    <row r="20895">
      <c r="A20895" t="inlineStr">
        <is>
          <t>ironic</t>
        </is>
      </c>
      <c r="B20895" t="inlineStr">
        <is>
          <t>9d914c85939bcbdd64c28ba9899b730c01d74df1</t>
        </is>
      </c>
      <c r="C20895" t="inlineStr">
        <is>
          <t>2017-08-17 14:29:24+00:00</t>
        </is>
      </c>
      <c r="D20895" t="inlineStr">
        <is>
          <t>verchange</t>
        </is>
      </c>
      <c r="E20895" t="inlineStr">
        <is>
          <t>keystoneauth1</t>
        </is>
      </c>
      <c r="F20895" t="inlineStr">
        <is>
          <t>&gt;=3.1.0</t>
        </is>
      </c>
      <c r="G20895" t="inlineStr">
        <is>
          <t>keystoneauth1</t>
        </is>
      </c>
      <c r="H20895" t="inlineStr">
        <is>
          <t>&gt;=2.18.0</t>
        </is>
      </c>
    </row>
    <row r="20896">
      <c r="A20896" t="inlineStr">
        <is>
          <t>ironic</t>
        </is>
      </c>
      <c r="B20896" t="inlineStr">
        <is>
          <t>9d914c85939bcbdd64c28ba9899b730c01d74df1</t>
        </is>
      </c>
      <c r="C20896" t="inlineStr">
        <is>
          <t>2017-08-17 14:29:24+00:00</t>
        </is>
      </c>
      <c r="D20896" t="inlineStr">
        <is>
          <t>verchange</t>
        </is>
      </c>
      <c r="E20896" t="inlineStr">
        <is>
          <t>python-glanceclient</t>
        </is>
      </c>
      <c r="F20896" t="inlineStr">
        <is>
          <t>&gt;=2.7.0</t>
        </is>
      </c>
      <c r="G20896" t="inlineStr">
        <is>
          <t>python-glanceclient</t>
        </is>
      </c>
      <c r="H20896" t="inlineStr">
        <is>
          <t>&gt;=2.5.0</t>
        </is>
      </c>
    </row>
    <row r="20897">
      <c r="A20897" t="inlineStr">
        <is>
          <t>ironic</t>
        </is>
      </c>
      <c r="B20897" t="inlineStr">
        <is>
          <t>9d914c85939bcbdd64c28ba9899b730c01d74df1</t>
        </is>
      </c>
      <c r="C20897" t="inlineStr">
        <is>
          <t>2017-08-17 14:29:24+00:00</t>
        </is>
      </c>
      <c r="D20897" t="inlineStr">
        <is>
          <t>verchange</t>
        </is>
      </c>
      <c r="E20897" t="inlineStr">
        <is>
          <t>oslo.db</t>
        </is>
      </c>
      <c r="F20897" t="inlineStr">
        <is>
          <t>&gt;=4.24.0</t>
        </is>
      </c>
      <c r="G20897" t="inlineStr">
        <is>
          <t>oslo.db</t>
        </is>
      </c>
      <c r="H20897" t="inlineStr">
        <is>
          <t>&gt;=4.19.0</t>
        </is>
      </c>
    </row>
    <row r="20898">
      <c r="A20898" t="inlineStr">
        <is>
          <t>ironic</t>
        </is>
      </c>
      <c r="B20898" t="inlineStr">
        <is>
          <t>9d914c85939bcbdd64c28ba9899b730c01d74df1</t>
        </is>
      </c>
      <c r="C20898" t="inlineStr">
        <is>
          <t>2017-08-17 14:29:24+00:00</t>
        </is>
      </c>
      <c r="D20898" t="inlineStr">
        <is>
          <t>verchange</t>
        </is>
      </c>
      <c r="E20898" t="inlineStr">
        <is>
          <t>python-neutronclient</t>
        </is>
      </c>
      <c r="F20898" t="inlineStr">
        <is>
          <t>&gt;=6.3.0</t>
        </is>
      </c>
      <c r="G20898" t="inlineStr">
        <is>
          <t>python-neutronclient</t>
        </is>
      </c>
      <c r="H20898" t="inlineStr">
        <is>
          <t>&gt;=5.1.0</t>
        </is>
      </c>
    </row>
    <row r="20899">
      <c r="A20899" t="inlineStr">
        <is>
          <t>ironic</t>
        </is>
      </c>
      <c r="B20899" t="inlineStr">
        <is>
          <t>9d914c85939bcbdd64c28ba9899b730c01d74df1</t>
        </is>
      </c>
      <c r="C20899" t="inlineStr">
        <is>
          <t>2017-08-17 14:29:24+00:00</t>
        </is>
      </c>
      <c r="D20899" t="inlineStr">
        <is>
          <t>verchange</t>
        </is>
      </c>
      <c r="E20899" t="inlineStr">
        <is>
          <t>oslo.messaging</t>
        </is>
      </c>
      <c r="F20899" t="inlineStr">
        <is>
          <t>!=5.25.0;&gt;=5.24.2</t>
        </is>
      </c>
      <c r="G20899" t="inlineStr">
        <is>
          <t>oslo.messaging</t>
        </is>
      </c>
      <c r="H20899" t="inlineStr">
        <is>
          <t>&gt;=5.19.0</t>
        </is>
      </c>
    </row>
    <row r="20900">
      <c r="A20900" t="inlineStr">
        <is>
          <t>ironic</t>
        </is>
      </c>
      <c r="B20900" t="inlineStr">
        <is>
          <t>9d914c85939bcbdd64c28ba9899b730c01d74df1</t>
        </is>
      </c>
      <c r="C20900" t="inlineStr">
        <is>
          <t>2017-08-17 14:29:24+00:00</t>
        </is>
      </c>
      <c r="D20900" t="inlineStr">
        <is>
          <t>verchange</t>
        </is>
      </c>
      <c r="E20900" t="inlineStr">
        <is>
          <t>oslo.policy</t>
        </is>
      </c>
      <c r="F20900" t="inlineStr">
        <is>
          <t>&gt;=1.23.0</t>
        </is>
      </c>
      <c r="G20900" t="inlineStr">
        <is>
          <t>oslo.policy</t>
        </is>
      </c>
      <c r="H20900" t="inlineStr">
        <is>
          <t>&gt;=1.17.0</t>
        </is>
      </c>
    </row>
    <row r="20901">
      <c r="A20901" t="inlineStr">
        <is>
          <t>ironic</t>
        </is>
      </c>
      <c r="B20901" t="inlineStr">
        <is>
          <t>9d914c85939bcbdd64c28ba9899b730c01d74df1</t>
        </is>
      </c>
      <c r="C20901" t="inlineStr">
        <is>
          <t>2017-08-17 14:29:24+00:00</t>
        </is>
      </c>
      <c r="D20901" t="inlineStr">
        <is>
          <t>verchange</t>
        </is>
      </c>
      <c r="E20901" t="inlineStr">
        <is>
          <t>oslo.middleware</t>
        </is>
      </c>
      <c r="F20901" t="inlineStr">
        <is>
          <t>&gt;=3.27.0</t>
        </is>
      </c>
      <c r="G20901" t="inlineStr">
        <is>
          <t>oslo.middleware</t>
        </is>
      </c>
      <c r="H20901" t="inlineStr">
        <is>
          <t>&gt;=3.10.0</t>
        </is>
      </c>
    </row>
    <row r="20902">
      <c r="A20902" t="inlineStr">
        <is>
          <t>ironic</t>
        </is>
      </c>
      <c r="B20902" t="inlineStr">
        <is>
          <t>9d914c85939bcbdd64c28ba9899b730c01d74df1</t>
        </is>
      </c>
      <c r="C20902" t="inlineStr">
        <is>
          <t>2017-08-17 14:29:24+00:00</t>
        </is>
      </c>
      <c r="D20902" t="inlineStr">
        <is>
          <t>verchange</t>
        </is>
      </c>
      <c r="E20902" t="inlineStr">
        <is>
          <t>requests</t>
        </is>
      </c>
      <c r="F20902" t="inlineStr">
        <is>
          <t>&gt;=2.14.2</t>
        </is>
      </c>
      <c r="G20902" t="inlineStr">
        <is>
          <t>requests</t>
        </is>
      </c>
      <c r="H20902" t="inlineStr">
        <is>
          <t>!=2.13.0;&gt;=2.10.0;!=2.12.2</t>
        </is>
      </c>
    </row>
    <row r="20903">
      <c r="A20903" t="inlineStr">
        <is>
          <t>ironic</t>
        </is>
      </c>
      <c r="B20903" t="inlineStr">
        <is>
          <t>9d914c85939bcbdd64c28ba9899b730c01d74df1</t>
        </is>
      </c>
      <c r="C20903" t="inlineStr">
        <is>
          <t>2017-08-17 14:29:24+00:00</t>
        </is>
      </c>
      <c r="D20903" t="inlineStr">
        <is>
          <t>verchange</t>
        </is>
      </c>
      <c r="E20903" t="inlineStr">
        <is>
          <t>pbr</t>
        </is>
      </c>
      <c r="F20903" t="inlineStr">
        <is>
          <t>&gt;=2.0.0;!=2.1.0</t>
        </is>
      </c>
      <c r="G20903" t="inlineStr">
        <is>
          <t>pbr</t>
        </is>
      </c>
      <c r="H20903" t="inlineStr">
        <is>
          <t>&gt;=2.0.0</t>
        </is>
      </c>
    </row>
    <row r="20904">
      <c r="A20904" t="inlineStr">
        <is>
          <t>ironic</t>
        </is>
      </c>
      <c r="B20904" t="inlineStr">
        <is>
          <t>9d914c85939bcbdd64c28ba9899b730c01d74df1</t>
        </is>
      </c>
      <c r="C20904" t="inlineStr">
        <is>
          <t>2017-08-17 14:29:24+00:00</t>
        </is>
      </c>
      <c r="D20904" t="inlineStr">
        <is>
          <t>verchange</t>
        </is>
      </c>
      <c r="E20904" t="inlineStr">
        <is>
          <t>SQLAlchemy</t>
        </is>
      </c>
      <c r="F20904" t="inlineStr">
        <is>
          <t>&gt;=1.0.10;!=1.1.5;!=1.1.8;!=1.1.6;!=1.1.7</t>
        </is>
      </c>
      <c r="G20904" t="inlineStr">
        <is>
          <t>SQLAlchemy</t>
        </is>
      </c>
      <c r="H20904" t="inlineStr">
        <is>
          <t>&gt;=1.0.10</t>
        </is>
      </c>
    </row>
    <row r="20905">
      <c r="A20905" t="inlineStr">
        <is>
          <t>ironic</t>
        </is>
      </c>
      <c r="B20905" t="inlineStr">
        <is>
          <t>9d914c85939bcbdd64c28ba9899b730c01d74df1</t>
        </is>
      </c>
      <c r="C20905" t="inlineStr">
        <is>
          <t>2017-08-17 14:29:24+00:00</t>
        </is>
      </c>
      <c r="D20905" t="inlineStr">
        <is>
          <t>verchange</t>
        </is>
      </c>
      <c r="E20905" t="inlineStr">
        <is>
          <t>eventlet</t>
        </is>
      </c>
      <c r="F20905" t="inlineStr">
        <is>
          <t>&lt;0.21.0;&gt;=0.18.2;!=0.18.3;!=0.20.1</t>
        </is>
      </c>
      <c r="G20905" t="inlineStr">
        <is>
          <t>eventlet</t>
        </is>
      </c>
      <c r="H20905" t="inlineStr">
        <is>
          <t>&gt;=0.18.2;!=0.18.3</t>
        </is>
      </c>
    </row>
    <row r="20906">
      <c r="A20906" t="inlineStr">
        <is>
          <t>ironic</t>
        </is>
      </c>
      <c r="B20906" t="inlineStr">
        <is>
          <t>9d914c85939bcbdd64c28ba9899b730c01d74df1</t>
        </is>
      </c>
      <c r="C20906" t="inlineStr">
        <is>
          <t>2017-08-17 14:29:24+00:00</t>
        </is>
      </c>
      <c r="D20906" t="inlineStr">
        <is>
          <t>verchange</t>
        </is>
      </c>
      <c r="E20906" t="inlineStr">
        <is>
          <t>oslo.serialization</t>
        </is>
      </c>
      <c r="F20906" t="inlineStr">
        <is>
          <t>&gt;=1.10.0;!=2.19.1</t>
        </is>
      </c>
      <c r="G20906" t="inlineStr">
        <is>
          <t>oslo.serialization</t>
        </is>
      </c>
      <c r="H20906" t="inlineStr">
        <is>
          <t>&gt;=1.10.0</t>
        </is>
      </c>
    </row>
    <row r="20907">
      <c r="A20907" t="inlineStr">
        <is>
          <t>ironic</t>
        </is>
      </c>
      <c r="B20907" t="inlineStr">
        <is>
          <t>9d914c85939bcbdd64c28ba9899b730c01d74df1</t>
        </is>
      </c>
      <c r="C20907" t="inlineStr">
        <is>
          <t>2017-08-17 14:29:24+00:00</t>
        </is>
      </c>
      <c r="D20907" t="inlineStr">
        <is>
          <t>verchange</t>
        </is>
      </c>
      <c r="E20907" t="inlineStr">
        <is>
          <t>oslo.i18n</t>
        </is>
      </c>
      <c r="F20907" t="inlineStr">
        <is>
          <t>&gt;=2.1.0;!=3.15.2</t>
        </is>
      </c>
      <c r="G20907" t="inlineStr">
        <is>
          <t>oslo.i18n</t>
        </is>
      </c>
      <c r="H20907" t="inlineStr">
        <is>
          <t>&gt;=2.1.0</t>
        </is>
      </c>
    </row>
    <row r="20908">
      <c r="A20908" t="inlineStr">
        <is>
          <t>ironic</t>
        </is>
      </c>
      <c r="B20908" t="inlineStr">
        <is>
          <t>9d914c85939bcbdd64c28ba9899b730c01d74df1</t>
        </is>
      </c>
      <c r="C20908" t="inlineStr">
        <is>
          <t>2017-08-17 14:29:24+00:00</t>
        </is>
      </c>
      <c r="D20908" t="inlineStr">
        <is>
          <t>add</t>
        </is>
      </c>
      <c r="E20908" t="inlineStr">
        <is>
          <t>python-cinderclient</t>
        </is>
      </c>
      <c r="F20908" t="inlineStr">
        <is>
          <t>&gt;=3.1.0</t>
        </is>
      </c>
      <c r="G20908" t="inlineStr"/>
      <c r="H20908" t="inlineStr"/>
    </row>
    <row r="20909">
      <c r="A20909" t="inlineStr">
        <is>
          <t>ironic</t>
        </is>
      </c>
      <c r="B20909" t="inlineStr">
        <is>
          <t>9d914c85939bcbdd64c28ba9899b730c01d74df1</t>
        </is>
      </c>
      <c r="C20909" t="inlineStr">
        <is>
          <t>2017-08-17 14:29:24+00:00</t>
        </is>
      </c>
      <c r="D20909" t="inlineStr">
        <is>
          <t>add</t>
        </is>
      </c>
      <c r="E20909" t="inlineStr">
        <is>
          <t>oslo.reports</t>
        </is>
      </c>
      <c r="F20909" t="inlineStr">
        <is>
          <t>&gt;=0.6.0</t>
        </is>
      </c>
      <c r="G20909" t="inlineStr"/>
      <c r="H20909" t="inlineStr"/>
    </row>
    <row r="20910">
      <c r="A20910" t="inlineStr">
        <is>
          <t>ironic</t>
        </is>
      </c>
      <c r="B20910" t="inlineStr">
        <is>
          <t>9d914c85939bcbdd64c28ba9899b730c01d74df1</t>
        </is>
      </c>
      <c r="C20910" t="inlineStr">
        <is>
          <t>2017-08-17 14:29:24+00:00</t>
        </is>
      </c>
      <c r="D20910" t="inlineStr">
        <is>
          <t>add</t>
        </is>
      </c>
      <c r="E20910" t="inlineStr">
        <is>
          <t>osprofiler</t>
        </is>
      </c>
      <c r="F20910" t="inlineStr">
        <is>
          <t>&gt;=1.4.0</t>
        </is>
      </c>
      <c r="G20910" t="inlineStr"/>
      <c r="H20910" t="inlineStr"/>
    </row>
    <row r="20911">
      <c r="A20911" t="inlineStr">
        <is>
          <t>ironic</t>
        </is>
      </c>
      <c r="B20911" t="inlineStr">
        <is>
          <t>9d914c85939bcbdd64c28ba9899b730c01d74df1</t>
        </is>
      </c>
      <c r="C20911" t="inlineStr">
        <is>
          <t>2017-08-17 14:29:24+00:00</t>
        </is>
      </c>
      <c r="D20911" t="inlineStr">
        <is>
          <t>add</t>
        </is>
      </c>
      <c r="E20911" t="inlineStr">
        <is>
          <t>rfc3986</t>
        </is>
      </c>
      <c r="F20911" t="inlineStr">
        <is>
          <t>&gt;=0.3.1</t>
        </is>
      </c>
      <c r="G20911" t="inlineStr"/>
      <c r="H20911" t="inlineStr"/>
    </row>
    <row r="20912">
      <c r="A20912" t="inlineStr">
        <is>
          <t>ironic</t>
        </is>
      </c>
      <c r="B20912" t="inlineStr">
        <is>
          <t>9d914c85939bcbdd64c28ba9899b730c01d74df1</t>
        </is>
      </c>
      <c r="C20912" t="inlineStr">
        <is>
          <t>2017-08-17 14:29:24+00:00</t>
        </is>
      </c>
      <c r="D20912" t="inlineStr">
        <is>
          <t>rem</t>
        </is>
      </c>
      <c r="E20912" t="inlineStr"/>
      <c r="F20912" t="inlineStr"/>
      <c r="G20912" t="inlineStr">
        <is>
          <t>paramiko</t>
        </is>
      </c>
      <c r="H20912" t="inlineStr">
        <is>
          <t>&gt;=2.0</t>
        </is>
      </c>
    </row>
    <row r="20913">
      <c r="A20913" t="inlineStr">
        <is>
          <t>ironic</t>
        </is>
      </c>
      <c r="B20913" t="inlineStr">
        <is>
          <t>40fa86a5e28816ebf9f0867e46521ffef5f0aae1</t>
        </is>
      </c>
      <c r="C20913" t="inlineStr">
        <is>
          <t>2017-08-23 19:36:51+00:00</t>
        </is>
      </c>
      <c r="D20913" t="inlineStr">
        <is>
          <t>verchange</t>
        </is>
      </c>
      <c r="E20913" t="inlineStr">
        <is>
          <t>python-glanceclient</t>
        </is>
      </c>
      <c r="F20913" t="inlineStr">
        <is>
          <t>&gt;=2.8.0</t>
        </is>
      </c>
      <c r="G20913" t="inlineStr">
        <is>
          <t>python-glanceclient</t>
        </is>
      </c>
      <c r="H20913" t="inlineStr">
        <is>
          <t>&gt;=2.7.0</t>
        </is>
      </c>
    </row>
    <row r="20914">
      <c r="A20914" t="inlineStr">
        <is>
          <t>ironic</t>
        </is>
      </c>
      <c r="B20914" t="inlineStr">
        <is>
          <t>0d944da575b8d493e5fef9ee63262b8ea5da44b8</t>
        </is>
      </c>
      <c r="C20914" t="inlineStr">
        <is>
          <t>2017-11-15 14:55:23+00:00</t>
        </is>
      </c>
      <c r="D20914" t="inlineStr">
        <is>
          <t>verchange</t>
        </is>
      </c>
      <c r="E20914" t="inlineStr">
        <is>
          <t>keystonemiddleware</t>
        </is>
      </c>
      <c r="F20914" t="inlineStr">
        <is>
          <t>&gt;=4.17.0</t>
        </is>
      </c>
      <c r="G20914" t="inlineStr">
        <is>
          <t>keystonemiddleware</t>
        </is>
      </c>
      <c r="H20914" t="inlineStr">
        <is>
          <t>&gt;=4.12.0</t>
        </is>
      </c>
    </row>
    <row r="20915">
      <c r="A20915" t="inlineStr">
        <is>
          <t>ironic</t>
        </is>
      </c>
      <c r="B20915" t="inlineStr">
        <is>
          <t>0d944da575b8d493e5fef9ee63262b8ea5da44b8</t>
        </is>
      </c>
      <c r="C20915" t="inlineStr">
        <is>
          <t>2017-11-15 14:55:23+00:00</t>
        </is>
      </c>
      <c r="D20915" t="inlineStr">
        <is>
          <t>verchange</t>
        </is>
      </c>
      <c r="E20915" t="inlineStr">
        <is>
          <t>oslo.rootwrap</t>
        </is>
      </c>
      <c r="F20915" t="inlineStr">
        <is>
          <t>&gt;=5.8.0</t>
        </is>
      </c>
      <c r="G20915" t="inlineStr">
        <is>
          <t>oslo.rootwrap</t>
        </is>
      </c>
      <c r="H20915" t="inlineStr">
        <is>
          <t>&gt;=5.0.0</t>
        </is>
      </c>
    </row>
    <row r="20916">
      <c r="A20916" t="inlineStr">
        <is>
          <t>ironic</t>
        </is>
      </c>
      <c r="B20916" t="inlineStr">
        <is>
          <t>0d944da575b8d493e5fef9ee63262b8ea5da44b8</t>
        </is>
      </c>
      <c r="C20916" t="inlineStr">
        <is>
          <t>2017-11-15 14:55:23+00:00</t>
        </is>
      </c>
      <c r="D20916" t="inlineStr">
        <is>
          <t>verchange</t>
        </is>
      </c>
      <c r="E20916" t="inlineStr">
        <is>
          <t>oslo.versionedobjects</t>
        </is>
      </c>
      <c r="F20916" t="inlineStr">
        <is>
          <t>&gt;=1.28.0</t>
        </is>
      </c>
      <c r="G20916" t="inlineStr">
        <is>
          <t>oslo.versionedobjects</t>
        </is>
      </c>
      <c r="H20916" t="inlineStr">
        <is>
          <t>&gt;=1.17.0</t>
        </is>
      </c>
    </row>
    <row r="20917">
      <c r="A20917" t="inlineStr">
        <is>
          <t>ironic</t>
        </is>
      </c>
      <c r="B20917" t="inlineStr">
        <is>
          <t>0d944da575b8d493e5fef9ee63262b8ea5da44b8</t>
        </is>
      </c>
      <c r="C20917" t="inlineStr">
        <is>
          <t>2017-11-15 14:55:23+00:00</t>
        </is>
      </c>
      <c r="D20917" t="inlineStr">
        <is>
          <t>verchange</t>
        </is>
      </c>
      <c r="E20917" t="inlineStr">
        <is>
          <t>WSME</t>
        </is>
      </c>
      <c r="F20917" t="inlineStr">
        <is>
          <t>&gt;=0.8.0</t>
        </is>
      </c>
      <c r="G20917" t="inlineStr">
        <is>
          <t>WSME</t>
        </is>
      </c>
      <c r="H20917" t="inlineStr">
        <is>
          <t>&gt;=0.8</t>
        </is>
      </c>
    </row>
    <row r="20918">
      <c r="A20918" t="inlineStr">
        <is>
          <t>ironic</t>
        </is>
      </c>
      <c r="B20918" t="inlineStr">
        <is>
          <t>0d944da575b8d493e5fef9ee63262b8ea5da44b8</t>
        </is>
      </c>
      <c r="C20918" t="inlineStr">
        <is>
          <t>2017-11-15 14:55:23+00:00</t>
        </is>
      </c>
      <c r="D20918" t="inlineStr">
        <is>
          <t>verchange</t>
        </is>
      </c>
      <c r="E20918" t="inlineStr">
        <is>
          <t>automaton</t>
        </is>
      </c>
      <c r="F20918" t="inlineStr">
        <is>
          <t>&gt;=1.9.0</t>
        </is>
      </c>
      <c r="G20918" t="inlineStr">
        <is>
          <t>automaton</t>
        </is>
      </c>
      <c r="H20918" t="inlineStr">
        <is>
          <t>&gt;=0.5.0</t>
        </is>
      </c>
    </row>
    <row r="20919">
      <c r="A20919" t="inlineStr">
        <is>
          <t>ironic</t>
        </is>
      </c>
      <c r="B20919" t="inlineStr">
        <is>
          <t>0d944da575b8d493e5fef9ee63262b8ea5da44b8</t>
        </is>
      </c>
      <c r="C20919" t="inlineStr">
        <is>
          <t>2017-11-15 14:55:23+00:00</t>
        </is>
      </c>
      <c r="D20919" t="inlineStr">
        <is>
          <t>verchange</t>
        </is>
      </c>
      <c r="E20919" t="inlineStr">
        <is>
          <t>jsonpatch</t>
        </is>
      </c>
      <c r="F20919" t="inlineStr">
        <is>
          <t>&gt;=1.16</t>
        </is>
      </c>
      <c r="G20919" t="inlineStr">
        <is>
          <t>jsonpatch</t>
        </is>
      </c>
      <c r="H20919" t="inlineStr">
        <is>
          <t>&gt;=1.1</t>
        </is>
      </c>
    </row>
    <row r="20920">
      <c r="A20920" t="inlineStr">
        <is>
          <t>ironic</t>
        </is>
      </c>
      <c r="B20920" t="inlineStr">
        <is>
          <t>0d944da575b8d493e5fef9ee63262b8ea5da44b8</t>
        </is>
      </c>
      <c r="C20920" t="inlineStr">
        <is>
          <t>2017-11-15 14:55:23+00:00</t>
        </is>
      </c>
      <c r="D20920" t="inlineStr">
        <is>
          <t>verchange</t>
        </is>
      </c>
      <c r="E20920" t="inlineStr">
        <is>
          <t>oslo.context</t>
        </is>
      </c>
      <c r="F20920" t="inlineStr">
        <is>
          <t>&gt;=2.19.2</t>
        </is>
      </c>
      <c r="G20920" t="inlineStr">
        <is>
          <t>oslo.context</t>
        </is>
      </c>
      <c r="H20920" t="inlineStr">
        <is>
          <t>&gt;=2.14.0</t>
        </is>
      </c>
    </row>
    <row r="20921">
      <c r="A20921" t="inlineStr">
        <is>
          <t>ironic</t>
        </is>
      </c>
      <c r="B20921" t="inlineStr">
        <is>
          <t>0d944da575b8d493e5fef9ee63262b8ea5da44b8</t>
        </is>
      </c>
      <c r="C20921" t="inlineStr">
        <is>
          <t>2017-11-15 14:55:23+00:00</t>
        </is>
      </c>
      <c r="D20921" t="inlineStr">
        <is>
          <t>verchange</t>
        </is>
      </c>
      <c r="E20921" t="inlineStr">
        <is>
          <t>oslo.reports</t>
        </is>
      </c>
      <c r="F20921" t="inlineStr">
        <is>
          <t>&gt;=1.18.0</t>
        </is>
      </c>
      <c r="G20921" t="inlineStr">
        <is>
          <t>oslo.reports</t>
        </is>
      </c>
      <c r="H20921" t="inlineStr">
        <is>
          <t>&gt;=0.6.0</t>
        </is>
      </c>
    </row>
    <row r="20922">
      <c r="A20922" t="inlineStr">
        <is>
          <t>ironic</t>
        </is>
      </c>
      <c r="B20922" t="inlineStr">
        <is>
          <t>0d944da575b8d493e5fef9ee63262b8ea5da44b8</t>
        </is>
      </c>
      <c r="C20922" t="inlineStr">
        <is>
          <t>2017-11-15 14:55:23+00:00</t>
        </is>
      </c>
      <c r="D20922" t="inlineStr">
        <is>
          <t>verchange</t>
        </is>
      </c>
      <c r="E20922" t="inlineStr">
        <is>
          <t>keystoneauth1</t>
        </is>
      </c>
      <c r="F20922" t="inlineStr">
        <is>
          <t>&gt;=3.2.0</t>
        </is>
      </c>
      <c r="G20922" t="inlineStr">
        <is>
          <t>keystoneauth1</t>
        </is>
      </c>
      <c r="H20922" t="inlineStr">
        <is>
          <t>&gt;=3.1.0</t>
        </is>
      </c>
    </row>
    <row r="20923">
      <c r="A20923" t="inlineStr">
        <is>
          <t>ironic</t>
        </is>
      </c>
      <c r="B20923" t="inlineStr">
        <is>
          <t>0d944da575b8d493e5fef9ee63262b8ea5da44b8</t>
        </is>
      </c>
      <c r="C20923" t="inlineStr">
        <is>
          <t>2017-11-15 14:55:23+00:00</t>
        </is>
      </c>
      <c r="D20923" t="inlineStr">
        <is>
          <t>verchange</t>
        </is>
      </c>
      <c r="E20923" t="inlineStr">
        <is>
          <t>python-cinderclient</t>
        </is>
      </c>
      <c r="F20923" t="inlineStr">
        <is>
          <t>&gt;=3.2.0</t>
        </is>
      </c>
      <c r="G20923" t="inlineStr">
        <is>
          <t>python-cinderclient</t>
        </is>
      </c>
      <c r="H20923" t="inlineStr">
        <is>
          <t>&gt;=3.1.0</t>
        </is>
      </c>
    </row>
    <row r="20924">
      <c r="A20924" t="inlineStr">
        <is>
          <t>ironic</t>
        </is>
      </c>
      <c r="B20924" t="inlineStr">
        <is>
          <t>0d944da575b8d493e5fef9ee63262b8ea5da44b8</t>
        </is>
      </c>
      <c r="C20924" t="inlineStr">
        <is>
          <t>2017-11-15 14:55:23+00:00</t>
        </is>
      </c>
      <c r="D20924" t="inlineStr">
        <is>
          <t>verchange</t>
        </is>
      </c>
      <c r="E20924" t="inlineStr">
        <is>
          <t>oslo.middleware</t>
        </is>
      </c>
      <c r="F20924" t="inlineStr">
        <is>
          <t>&gt;=3.31.0</t>
        </is>
      </c>
      <c r="G20924" t="inlineStr">
        <is>
          <t>oslo.middleware</t>
        </is>
      </c>
      <c r="H20924" t="inlineStr">
        <is>
          <t>&gt;=3.27.0</t>
        </is>
      </c>
    </row>
    <row r="20925">
      <c r="A20925" t="inlineStr">
        <is>
          <t>ironic</t>
        </is>
      </c>
      <c r="B20925" t="inlineStr">
        <is>
          <t>0d944da575b8d493e5fef9ee63262b8ea5da44b8</t>
        </is>
      </c>
      <c r="C20925" t="inlineStr">
        <is>
          <t>2017-11-15 14:55:23+00:00</t>
        </is>
      </c>
      <c r="D20925" t="inlineStr">
        <is>
          <t>verchange</t>
        </is>
      </c>
      <c r="E20925" t="inlineStr">
        <is>
          <t>tooz</t>
        </is>
      </c>
      <c r="F20925" t="inlineStr">
        <is>
          <t>&gt;=1.58.0</t>
        </is>
      </c>
      <c r="G20925" t="inlineStr">
        <is>
          <t>tooz</t>
        </is>
      </c>
      <c r="H20925" t="inlineStr">
        <is>
          <t>&gt;=1.47.0</t>
        </is>
      </c>
    </row>
    <row r="20926">
      <c r="A20926" t="inlineStr">
        <is>
          <t>ironic</t>
        </is>
      </c>
      <c r="B20926" t="inlineStr">
        <is>
          <t>0d944da575b8d493e5fef9ee63262b8ea5da44b8</t>
        </is>
      </c>
      <c r="C20926" t="inlineStr">
        <is>
          <t>2017-11-15 14:55:23+00:00</t>
        </is>
      </c>
      <c r="D20926" t="inlineStr">
        <is>
          <t>verchange</t>
        </is>
      </c>
      <c r="E20926" t="inlineStr">
        <is>
          <t>oslo.config</t>
        </is>
      </c>
      <c r="F20926" t="inlineStr">
        <is>
          <t>&gt;=4.6.0</t>
        </is>
      </c>
      <c r="G20926" t="inlineStr">
        <is>
          <t>oslo.config</t>
        </is>
      </c>
      <c r="H20926" t="inlineStr">
        <is>
          <t>!=4.3.0;&gt;=4.0.0;!=4.4.0</t>
        </is>
      </c>
    </row>
    <row r="20927">
      <c r="A20927" t="inlineStr">
        <is>
          <t>ironic</t>
        </is>
      </c>
      <c r="B20927" t="inlineStr">
        <is>
          <t>0d944da575b8d493e5fef9ee63262b8ea5da44b8</t>
        </is>
      </c>
      <c r="C20927" t="inlineStr">
        <is>
          <t>2017-11-15 14:55:23+00:00</t>
        </is>
      </c>
      <c r="D20927" t="inlineStr">
        <is>
          <t>verchange</t>
        </is>
      </c>
      <c r="E20927" t="inlineStr">
        <is>
          <t>oslo.db</t>
        </is>
      </c>
      <c r="F20927" t="inlineStr">
        <is>
          <t>&gt;=4.27.0</t>
        </is>
      </c>
      <c r="G20927" t="inlineStr">
        <is>
          <t>oslo.db</t>
        </is>
      </c>
      <c r="H20927" t="inlineStr">
        <is>
          <t>&gt;=4.24.0</t>
        </is>
      </c>
    </row>
    <row r="20928">
      <c r="A20928" t="inlineStr">
        <is>
          <t>ironic</t>
        </is>
      </c>
      <c r="B20928" t="inlineStr">
        <is>
          <t>0d944da575b8d493e5fef9ee63262b8ea5da44b8</t>
        </is>
      </c>
      <c r="C20928" t="inlineStr">
        <is>
          <t>2017-11-15 14:55:23+00:00</t>
        </is>
      </c>
      <c r="D20928" t="inlineStr">
        <is>
          <t>verchange</t>
        </is>
      </c>
      <c r="E20928" t="inlineStr">
        <is>
          <t>oslo.messaging</t>
        </is>
      </c>
      <c r="F20928" t="inlineStr">
        <is>
          <t>&gt;=5.29.0</t>
        </is>
      </c>
      <c r="G20928" t="inlineStr">
        <is>
          <t>oslo.messaging</t>
        </is>
      </c>
      <c r="H20928" t="inlineStr">
        <is>
          <t>!=5.25.0;&gt;=5.24.2</t>
        </is>
      </c>
    </row>
    <row r="20929">
      <c r="A20929" t="inlineStr">
        <is>
          <t>ironic</t>
        </is>
      </c>
      <c r="B20929" t="inlineStr">
        <is>
          <t>0d944da575b8d493e5fef9ee63262b8ea5da44b8</t>
        </is>
      </c>
      <c r="C20929" t="inlineStr">
        <is>
          <t>2017-11-15 14:55:23+00:00</t>
        </is>
      </c>
      <c r="D20929" t="inlineStr">
        <is>
          <t>verchange</t>
        </is>
      </c>
      <c r="E20929" t="inlineStr">
        <is>
          <t>oslo.log</t>
        </is>
      </c>
      <c r="F20929" t="inlineStr">
        <is>
          <t>&gt;=3.30.0</t>
        </is>
      </c>
      <c r="G20929" t="inlineStr">
        <is>
          <t>oslo.log</t>
        </is>
      </c>
      <c r="H20929" t="inlineStr">
        <is>
          <t>&gt;=3.22.0</t>
        </is>
      </c>
    </row>
    <row r="20930">
      <c r="A20930" t="inlineStr">
        <is>
          <t>ironic</t>
        </is>
      </c>
      <c r="B20930" t="inlineStr">
        <is>
          <t>0d944da575b8d493e5fef9ee63262b8ea5da44b8</t>
        </is>
      </c>
      <c r="C20930" t="inlineStr">
        <is>
          <t>2017-11-15 14:55:23+00:00</t>
        </is>
      </c>
      <c r="D20930" t="inlineStr">
        <is>
          <t>verchange</t>
        </is>
      </c>
      <c r="E20930" t="inlineStr">
        <is>
          <t>futurist</t>
        </is>
      </c>
      <c r="F20930" t="inlineStr">
        <is>
          <t>&gt;=1.2.0</t>
        </is>
      </c>
      <c r="G20930" t="inlineStr">
        <is>
          <t>futurist</t>
        </is>
      </c>
      <c r="H20930" t="inlineStr">
        <is>
          <t>!=0.15.0;&gt;=0.11.0</t>
        </is>
      </c>
    </row>
    <row r="20931">
      <c r="A20931" t="inlineStr">
        <is>
          <t>ironic</t>
        </is>
      </c>
      <c r="B20931" t="inlineStr">
        <is>
          <t>0d944da575b8d493e5fef9ee63262b8ea5da44b8</t>
        </is>
      </c>
      <c r="C20931" t="inlineStr">
        <is>
          <t>2017-11-15 14:55:23+00:00</t>
        </is>
      </c>
      <c r="D20931" t="inlineStr">
        <is>
          <t>verchange</t>
        </is>
      </c>
      <c r="E20931" t="inlineStr">
        <is>
          <t>oslo.utils</t>
        </is>
      </c>
      <c r="F20931" t="inlineStr">
        <is>
          <t>&gt;=3.31.0</t>
        </is>
      </c>
      <c r="G20931" t="inlineStr">
        <is>
          <t>oslo.utils</t>
        </is>
      </c>
      <c r="H20931" t="inlineStr">
        <is>
          <t>&gt;=3.20.0</t>
        </is>
      </c>
    </row>
    <row r="20932">
      <c r="A20932" t="inlineStr">
        <is>
          <t>ironic</t>
        </is>
      </c>
      <c r="B20932" t="inlineStr">
        <is>
          <t>0d944da575b8d493e5fef9ee63262b8ea5da44b8</t>
        </is>
      </c>
      <c r="C20932" t="inlineStr">
        <is>
          <t>2017-11-15 14:55:23+00:00</t>
        </is>
      </c>
      <c r="D20932" t="inlineStr">
        <is>
          <t>verchange</t>
        </is>
      </c>
      <c r="E20932" t="inlineStr">
        <is>
          <t>jsonschema</t>
        </is>
      </c>
      <c r="F20932" t="inlineStr">
        <is>
          <t>&gt;=2.6.0;&lt;3.0.0</t>
        </is>
      </c>
      <c r="G20932" t="inlineStr">
        <is>
          <t>jsonschema</t>
        </is>
      </c>
      <c r="H20932" t="inlineStr">
        <is>
          <t>!=2.5.0;&gt;=2.0.0;&lt;3.0.0</t>
        </is>
      </c>
    </row>
    <row r="20933">
      <c r="A20933" t="inlineStr">
        <is>
          <t>ironic</t>
        </is>
      </c>
      <c r="B20933" t="inlineStr">
        <is>
          <t>0d944da575b8d493e5fef9ee63262b8ea5da44b8</t>
        </is>
      </c>
      <c r="C20933" t="inlineStr">
        <is>
          <t>2017-11-15 14:55:23+00:00</t>
        </is>
      </c>
      <c r="D20933" t="inlineStr">
        <is>
          <t>verchange</t>
        </is>
      </c>
      <c r="E20933" t="inlineStr">
        <is>
          <t>oslo.concurrency</t>
        </is>
      </c>
      <c r="F20933" t="inlineStr">
        <is>
          <t>&gt;=3.20.0</t>
        </is>
      </c>
      <c r="G20933" t="inlineStr">
        <is>
          <t>oslo.concurrency</t>
        </is>
      </c>
      <c r="H20933" t="inlineStr">
        <is>
          <t>&gt;=3.8.0</t>
        </is>
      </c>
    </row>
    <row r="20934">
      <c r="A20934" t="inlineStr">
        <is>
          <t>ironic</t>
        </is>
      </c>
      <c r="B20934" t="inlineStr">
        <is>
          <t>0d944da575b8d493e5fef9ee63262b8ea5da44b8</t>
        </is>
      </c>
      <c r="C20934" t="inlineStr">
        <is>
          <t>2017-11-15 14:55:23+00:00</t>
        </is>
      </c>
      <c r="D20934" t="inlineStr">
        <is>
          <t>verchange</t>
        </is>
      </c>
      <c r="E20934" t="inlineStr">
        <is>
          <t>oslo.service</t>
        </is>
      </c>
      <c r="F20934" t="inlineStr">
        <is>
          <t>&gt;=1.24.0</t>
        </is>
      </c>
      <c r="G20934" t="inlineStr">
        <is>
          <t>oslo.service</t>
        </is>
      </c>
      <c r="H20934" t="inlineStr">
        <is>
          <t>&gt;=1.10.0</t>
        </is>
      </c>
    </row>
    <row r="20935">
      <c r="A20935" t="inlineStr">
        <is>
          <t>ironic</t>
        </is>
      </c>
      <c r="B20935" t="inlineStr">
        <is>
          <t>0d944da575b8d493e5fef9ee63262b8ea5da44b8</t>
        </is>
      </c>
      <c r="C20935" t="inlineStr">
        <is>
          <t>2017-11-15 14:55:23+00:00</t>
        </is>
      </c>
      <c r="D20935" t="inlineStr">
        <is>
          <t>verchange</t>
        </is>
      </c>
      <c r="E20935" t="inlineStr">
        <is>
          <t>oslo.serialization</t>
        </is>
      </c>
      <c r="F20935" t="inlineStr">
        <is>
          <t>!=2.19.1;&gt;=2.18.0</t>
        </is>
      </c>
      <c r="G20935" t="inlineStr">
        <is>
          <t>oslo.serialization</t>
        </is>
      </c>
      <c r="H20935" t="inlineStr">
        <is>
          <t>&gt;=1.10.0;!=2.19.1</t>
        </is>
      </c>
    </row>
    <row r="20936">
      <c r="A20936" t="inlineStr">
        <is>
          <t>ironic</t>
        </is>
      </c>
      <c r="B20936" t="inlineStr">
        <is>
          <t>0d944da575b8d493e5fef9ee63262b8ea5da44b8</t>
        </is>
      </c>
      <c r="C20936" t="inlineStr">
        <is>
          <t>2017-11-15 14:55:23+00:00</t>
        </is>
      </c>
      <c r="D20936" t="inlineStr">
        <is>
          <t>verchange</t>
        </is>
      </c>
      <c r="E20936" t="inlineStr">
        <is>
          <t>oslo.i18n</t>
        </is>
      </c>
      <c r="F20936" t="inlineStr">
        <is>
          <t>&gt;=3.15.3</t>
        </is>
      </c>
      <c r="G20936" t="inlineStr">
        <is>
          <t>oslo.i18n</t>
        </is>
      </c>
      <c r="H20936" t="inlineStr">
        <is>
          <t>&gt;=2.1.0;!=3.15.2</t>
        </is>
      </c>
    </row>
    <row r="20937">
      <c r="A20937" t="inlineStr">
        <is>
          <t>ironic</t>
        </is>
      </c>
      <c r="B20937" t="inlineStr">
        <is>
          <t>76945299a86babcda300b073e1604ac0aeeb13d3</t>
        </is>
      </c>
      <c r="C20937" t="inlineStr">
        <is>
          <t>2018-01-16 14:52:51+00:00</t>
        </is>
      </c>
      <c r="D20937" t="inlineStr">
        <is>
          <t>verchange</t>
        </is>
      </c>
      <c r="E20937" t="inlineStr">
        <is>
          <t>six</t>
        </is>
      </c>
      <c r="F20937" t="inlineStr">
        <is>
          <t>&gt;=1.10.0</t>
        </is>
      </c>
      <c r="G20937" t="inlineStr">
        <is>
          <t>six</t>
        </is>
      </c>
      <c r="H20937" t="inlineStr">
        <is>
          <t>&gt;=1.9.0</t>
        </is>
      </c>
    </row>
    <row r="20938">
      <c r="A20938" t="inlineStr">
        <is>
          <t>ironic</t>
        </is>
      </c>
      <c r="B20938" t="inlineStr">
        <is>
          <t>76945299a86babcda300b073e1604ac0aeeb13d3</t>
        </is>
      </c>
      <c r="C20938" t="inlineStr">
        <is>
          <t>2018-01-16 14:52:51+00:00</t>
        </is>
      </c>
      <c r="D20938" t="inlineStr">
        <is>
          <t>verchange</t>
        </is>
      </c>
      <c r="E20938" t="inlineStr">
        <is>
          <t>oslo.utils</t>
        </is>
      </c>
      <c r="F20938" t="inlineStr">
        <is>
          <t>&gt;=3.33.0</t>
        </is>
      </c>
      <c r="G20938" t="inlineStr">
        <is>
          <t>oslo.utils</t>
        </is>
      </c>
      <c r="H20938" t="inlineStr">
        <is>
          <t>&gt;=3.31.0</t>
        </is>
      </c>
    </row>
    <row r="20939">
      <c r="A20939" t="inlineStr">
        <is>
          <t>ironic</t>
        </is>
      </c>
      <c r="B20939" t="inlineStr">
        <is>
          <t>76945299a86babcda300b073e1604ac0aeeb13d3</t>
        </is>
      </c>
      <c r="C20939" t="inlineStr">
        <is>
          <t>2018-01-16 14:52:51+00:00</t>
        </is>
      </c>
      <c r="D20939" t="inlineStr">
        <is>
          <t>verchange</t>
        </is>
      </c>
      <c r="E20939" t="inlineStr">
        <is>
          <t>oslo.config</t>
        </is>
      </c>
      <c r="F20939" t="inlineStr">
        <is>
          <t>&gt;=5.1.0</t>
        </is>
      </c>
      <c r="G20939" t="inlineStr">
        <is>
          <t>oslo.config</t>
        </is>
      </c>
      <c r="H20939" t="inlineStr">
        <is>
          <t>&gt;=4.6.0</t>
        </is>
      </c>
    </row>
    <row r="20940">
      <c r="A20940" t="inlineStr">
        <is>
          <t>ironic</t>
        </is>
      </c>
      <c r="B20940" t="inlineStr">
        <is>
          <t>76945299a86babcda300b073e1604ac0aeeb13d3</t>
        </is>
      </c>
      <c r="C20940" t="inlineStr">
        <is>
          <t>2018-01-16 14:52:51+00:00</t>
        </is>
      </c>
      <c r="D20940" t="inlineStr">
        <is>
          <t>verchange</t>
        </is>
      </c>
      <c r="E20940" t="inlineStr">
        <is>
          <t>keystoneauth1</t>
        </is>
      </c>
      <c r="F20940" t="inlineStr">
        <is>
          <t>&gt;=3.3.0</t>
        </is>
      </c>
      <c r="G20940" t="inlineStr">
        <is>
          <t>keystoneauth1</t>
        </is>
      </c>
      <c r="H20940" t="inlineStr">
        <is>
          <t>&gt;=3.2.0</t>
        </is>
      </c>
    </row>
    <row r="20941">
      <c r="A20941" t="inlineStr">
        <is>
          <t>ironic</t>
        </is>
      </c>
      <c r="B20941" t="inlineStr">
        <is>
          <t>76945299a86babcda300b073e1604ac0aeeb13d3</t>
        </is>
      </c>
      <c r="C20941" t="inlineStr">
        <is>
          <t>2018-01-16 14:52:51+00:00</t>
        </is>
      </c>
      <c r="D20941" t="inlineStr">
        <is>
          <t>verchange</t>
        </is>
      </c>
      <c r="E20941" t="inlineStr">
        <is>
          <t>python-cinderclient</t>
        </is>
      </c>
      <c r="F20941" t="inlineStr">
        <is>
          <t>&gt;=3.3.0</t>
        </is>
      </c>
      <c r="G20941" t="inlineStr">
        <is>
          <t>python-cinderclient</t>
        </is>
      </c>
      <c r="H20941" t="inlineStr">
        <is>
          <t>&gt;=3.2.0</t>
        </is>
      </c>
    </row>
    <row r="20942">
      <c r="A20942" t="inlineStr">
        <is>
          <t>ironic</t>
        </is>
      </c>
      <c r="B20942" t="inlineStr">
        <is>
          <t>76945299a86babcda300b073e1604ac0aeeb13d3</t>
        </is>
      </c>
      <c r="C20942" t="inlineStr">
        <is>
          <t>2018-01-16 14:52:51+00:00</t>
        </is>
      </c>
      <c r="D20942" t="inlineStr">
        <is>
          <t>verchange</t>
        </is>
      </c>
      <c r="E20942" t="inlineStr">
        <is>
          <t>oslo.policy</t>
        </is>
      </c>
      <c r="F20942" t="inlineStr">
        <is>
          <t>&gt;=1.30.0</t>
        </is>
      </c>
      <c r="G20942" t="inlineStr">
        <is>
          <t>oslo.policy</t>
        </is>
      </c>
      <c r="H20942" t="inlineStr">
        <is>
          <t>&gt;=1.23.0</t>
        </is>
      </c>
    </row>
    <row r="20943">
      <c r="A20943" t="inlineStr">
        <is>
          <t>ironic</t>
        </is>
      </c>
      <c r="B20943" t="inlineStr">
        <is>
          <t>76945299a86babcda300b073e1604ac0aeeb13d3</t>
        </is>
      </c>
      <c r="C20943" t="inlineStr">
        <is>
          <t>2018-01-16 14:52:51+00:00</t>
        </is>
      </c>
      <c r="D20943" t="inlineStr">
        <is>
          <t>verchange</t>
        </is>
      </c>
      <c r="E20943" t="inlineStr">
        <is>
          <t>oslo.service</t>
        </is>
      </c>
      <c r="F20943" t="inlineStr">
        <is>
          <t>&gt;=1.24.0;!=1.28.1</t>
        </is>
      </c>
      <c r="G20943" t="inlineStr">
        <is>
          <t>oslo.service</t>
        </is>
      </c>
      <c r="H20943" t="inlineStr">
        <is>
          <t>&gt;=1.24.0</t>
        </is>
      </c>
    </row>
    <row r="20944">
      <c r="A20944" t="inlineStr">
        <is>
          <t>ironic</t>
        </is>
      </c>
      <c r="B20944" t="inlineStr">
        <is>
          <t>76945299a86babcda300b073e1604ac0aeeb13d3</t>
        </is>
      </c>
      <c r="C20944" t="inlineStr">
        <is>
          <t>2018-01-16 14:52:51+00:00</t>
        </is>
      </c>
      <c r="D20944" t="inlineStr">
        <is>
          <t>verchange</t>
        </is>
      </c>
      <c r="E20944" t="inlineStr">
        <is>
          <t>jsonpatch</t>
        </is>
      </c>
      <c r="F20944" t="inlineStr">
        <is>
          <t>!=1.20;&gt;=1.16</t>
        </is>
      </c>
      <c r="G20944" t="inlineStr">
        <is>
          <t>jsonpatch</t>
        </is>
      </c>
      <c r="H20944" t="inlineStr">
        <is>
          <t>&gt;=1.16</t>
        </is>
      </c>
    </row>
    <row r="20945">
      <c r="A20945" t="inlineStr">
        <is>
          <t>ironic</t>
        </is>
      </c>
      <c r="B20945" t="inlineStr">
        <is>
          <t>a0e08d026badbb81dd956c1999176cc2be4f9220</t>
        </is>
      </c>
      <c r="C20945" t="inlineStr">
        <is>
          <t>2018-02-08 14:15:55+00:00</t>
        </is>
      </c>
      <c r="D20945" t="inlineStr">
        <is>
          <t>verchange</t>
        </is>
      </c>
      <c r="E20945" t="inlineStr">
        <is>
          <t>oslo.log</t>
        </is>
      </c>
      <c r="F20945" t="inlineStr">
        <is>
          <t>&gt;=3.36.0</t>
        </is>
      </c>
      <c r="G20945" t="inlineStr">
        <is>
          <t>oslo.log</t>
        </is>
      </c>
      <c r="H20945" t="inlineStr">
        <is>
          <t>&gt;=3.30.0</t>
        </is>
      </c>
    </row>
    <row r="20946">
      <c r="A20946" t="inlineStr">
        <is>
          <t>ironic</t>
        </is>
      </c>
      <c r="B20946" t="inlineStr">
        <is>
          <t>a0e08d026badbb81dd956c1999176cc2be4f9220</t>
        </is>
      </c>
      <c r="C20946" t="inlineStr">
        <is>
          <t>2018-02-08 14:15:55+00:00</t>
        </is>
      </c>
      <c r="D20946" t="inlineStr">
        <is>
          <t>verchange</t>
        </is>
      </c>
      <c r="E20946" t="inlineStr">
        <is>
          <t>oslo.versionedobjects</t>
        </is>
      </c>
      <c r="F20946" t="inlineStr">
        <is>
          <t>&gt;=1.31.2</t>
        </is>
      </c>
      <c r="G20946" t="inlineStr">
        <is>
          <t>oslo.versionedobjects</t>
        </is>
      </c>
      <c r="H20946" t="inlineStr">
        <is>
          <t>&gt;=1.28.0</t>
        </is>
      </c>
    </row>
    <row r="20947">
      <c r="A20947" t="inlineStr">
        <is>
          <t>ironic</t>
        </is>
      </c>
      <c r="B20947" t="inlineStr">
        <is>
          <t>a0e08d026badbb81dd956c1999176cc2be4f9220</t>
        </is>
      </c>
      <c r="C20947" t="inlineStr">
        <is>
          <t>2018-02-08 14:15:55+00:00</t>
        </is>
      </c>
      <c r="D20947" t="inlineStr">
        <is>
          <t>verchange</t>
        </is>
      </c>
      <c r="E20947" t="inlineStr">
        <is>
          <t>oslo.concurrency</t>
        </is>
      </c>
      <c r="F20947" t="inlineStr">
        <is>
          <t>&gt;=3.25.0</t>
        </is>
      </c>
      <c r="G20947" t="inlineStr">
        <is>
          <t>oslo.concurrency</t>
        </is>
      </c>
      <c r="H20947" t="inlineStr">
        <is>
          <t>&gt;=3.20.0</t>
        </is>
      </c>
    </row>
    <row r="20948">
      <c r="A20948" t="inlineStr">
        <is>
          <t>ironic</t>
        </is>
      </c>
      <c r="B20948" t="inlineStr">
        <is>
          <t>a0e08d026badbb81dd956c1999176cc2be4f9220</t>
        </is>
      </c>
      <c r="C20948" t="inlineStr">
        <is>
          <t>2018-02-08 14:15:55+00:00</t>
        </is>
      </c>
      <c r="D20948" t="inlineStr">
        <is>
          <t>add</t>
        </is>
      </c>
      <c r="E20948" t="inlineStr">
        <is>
          <t>os-traits</t>
        </is>
      </c>
      <c r="F20948" t="inlineStr">
        <is>
          <t>&gt;=0.4.0</t>
        </is>
      </c>
      <c r="G20948" t="inlineStr"/>
      <c r="H20948" t="inlineStr"/>
    </row>
    <row r="20949">
      <c r="A20949" t="inlineStr">
        <is>
          <t>ironic</t>
        </is>
      </c>
      <c r="B20949" t="inlineStr">
        <is>
          <t>e43cd0cc5bf0c13d6a70f873a8ce57f36b719a37</t>
        </is>
      </c>
      <c r="C20949" t="inlineStr">
        <is>
          <t>2018-07-05 10:15:15+00:00</t>
        </is>
      </c>
      <c r="D20949" t="inlineStr">
        <is>
          <t>verchange</t>
        </is>
      </c>
      <c r="E20949" t="inlineStr">
        <is>
          <t>oslo.config</t>
        </is>
      </c>
      <c r="F20949" t="inlineStr">
        <is>
          <t>&gt;=5.2.0</t>
        </is>
      </c>
      <c r="G20949" t="inlineStr">
        <is>
          <t>oslo.config</t>
        </is>
      </c>
      <c r="H20949" t="inlineStr">
        <is>
          <t>&gt;=5.1.0</t>
        </is>
      </c>
    </row>
    <row r="20950">
      <c r="A20950" t="inlineStr">
        <is>
          <t>ironic</t>
        </is>
      </c>
      <c r="B20950" t="inlineStr">
        <is>
          <t>e43cd0cc5bf0c13d6a70f873a8ce57f36b719a37</t>
        </is>
      </c>
      <c r="C20950" t="inlineStr">
        <is>
          <t>2018-07-05 10:15:15+00:00</t>
        </is>
      </c>
      <c r="D20950" t="inlineStr">
        <is>
          <t>verchange</t>
        </is>
      </c>
      <c r="E20950" t="inlineStr">
        <is>
          <t>keystoneauth1</t>
        </is>
      </c>
      <c r="F20950" t="inlineStr">
        <is>
          <t>&gt;=3.4.0</t>
        </is>
      </c>
      <c r="G20950" t="inlineStr">
        <is>
          <t>keystoneauth1</t>
        </is>
      </c>
      <c r="H20950" t="inlineStr">
        <is>
          <t>&gt;=3.3.0</t>
        </is>
      </c>
    </row>
    <row r="20951">
      <c r="A20951" t="inlineStr">
        <is>
          <t>ironic</t>
        </is>
      </c>
      <c r="B20951" t="inlineStr">
        <is>
          <t>e43cd0cc5bf0c13d6a70f873a8ce57f36b719a37</t>
        </is>
      </c>
      <c r="C20951" t="inlineStr">
        <is>
          <t>2018-07-05 10:15:15+00:00</t>
        </is>
      </c>
      <c r="D20951" t="inlineStr">
        <is>
          <t>verchange</t>
        </is>
      </c>
      <c r="E20951" t="inlineStr">
        <is>
          <t>python-neutronclient</t>
        </is>
      </c>
      <c r="F20951" t="inlineStr">
        <is>
          <t>&gt;=6.7.0</t>
        </is>
      </c>
      <c r="G20951" t="inlineStr">
        <is>
          <t>python-neutronclient</t>
        </is>
      </c>
      <c r="H20951" t="inlineStr">
        <is>
          <t>&gt;=6.3.0</t>
        </is>
      </c>
    </row>
    <row r="20952">
      <c r="A20952" t="inlineStr">
        <is>
          <t>ironic</t>
        </is>
      </c>
      <c r="B20952" t="inlineStr">
        <is>
          <t>e43cd0cc5bf0c13d6a70f873a8ce57f36b719a37</t>
        </is>
      </c>
      <c r="C20952" t="inlineStr">
        <is>
          <t>2018-07-05 10:15:15+00:00</t>
        </is>
      </c>
      <c r="D20952" t="inlineStr">
        <is>
          <t>verchange</t>
        </is>
      </c>
      <c r="E20952" t="inlineStr">
        <is>
          <t>oslo.concurrency</t>
        </is>
      </c>
      <c r="F20952" t="inlineStr">
        <is>
          <t>&gt;=3.26.0</t>
        </is>
      </c>
      <c r="G20952" t="inlineStr">
        <is>
          <t>oslo.concurrency</t>
        </is>
      </c>
      <c r="H20952" t="inlineStr">
        <is>
          <t>&gt;=3.25.0</t>
        </is>
      </c>
    </row>
    <row r="20953">
      <c r="A20953" t="inlineStr">
        <is>
          <t>ironic</t>
        </is>
      </c>
      <c r="B20953" t="inlineStr">
        <is>
          <t>e43cd0cc5bf0c13d6a70f873a8ce57f36b719a37</t>
        </is>
      </c>
      <c r="C20953" t="inlineStr">
        <is>
          <t>2018-07-05 10:15:15+00:00</t>
        </is>
      </c>
      <c r="D20953" t="inlineStr">
        <is>
          <t>verchange</t>
        </is>
      </c>
      <c r="E20953" t="inlineStr">
        <is>
          <t>Jinja2</t>
        </is>
      </c>
      <c r="F20953" t="inlineStr">
        <is>
          <t>&gt;=2.10</t>
        </is>
      </c>
      <c r="G20953" t="inlineStr">
        <is>
          <t>Jinja2</t>
        </is>
      </c>
      <c r="H20953" t="inlineStr">
        <is>
          <t>!=2.9.3;&gt;=2.8;!=2.9.2;!=2.9.1;!=2.9.4;!=2.9.0</t>
        </is>
      </c>
    </row>
    <row r="20954">
      <c r="A20954" t="inlineStr">
        <is>
          <t>ironic</t>
        </is>
      </c>
      <c r="B20954" t="inlineStr">
        <is>
          <t>e43cd0cc5bf0c13d6a70f873a8ce57f36b719a37</t>
        </is>
      </c>
      <c r="C20954" t="inlineStr">
        <is>
          <t>2018-07-05 10:15:15+00:00</t>
        </is>
      </c>
      <c r="D20954" t="inlineStr">
        <is>
          <t>verchange</t>
        </is>
      </c>
      <c r="E20954" t="inlineStr">
        <is>
          <t>eventlet</t>
        </is>
      </c>
      <c r="F20954" t="inlineStr">
        <is>
          <t>&gt;=0.18.2;!=0.18.3;!=0.20.1</t>
        </is>
      </c>
      <c r="G20954" t="inlineStr">
        <is>
          <t>eventlet</t>
        </is>
      </c>
      <c r="H20954" t="inlineStr">
        <is>
          <t>&lt;0.21.0;&gt;=0.18.2;!=0.18.3;!=0.20.1</t>
        </is>
      </c>
    </row>
    <row r="20955">
      <c r="A20955" t="inlineStr">
        <is>
          <t>ironic</t>
        </is>
      </c>
      <c r="B20955" t="inlineStr">
        <is>
          <t>89f68e70e06e24b100d93e751e2a3e8cb8dd9b61</t>
        </is>
      </c>
      <c r="C20955" t="inlineStr">
        <is>
          <t>2018-08-09 13:08:14+00:00</t>
        </is>
      </c>
      <c r="D20955" t="inlineStr">
        <is>
          <t>verchange</t>
        </is>
      </c>
      <c r="E20955" t="inlineStr">
        <is>
          <t>osprofiler</t>
        </is>
      </c>
      <c r="F20955" t="inlineStr">
        <is>
          <t>&gt;=1.5.0</t>
        </is>
      </c>
      <c r="G20955" t="inlineStr">
        <is>
          <t>osprofiler</t>
        </is>
      </c>
      <c r="H20955" t="inlineStr">
        <is>
          <t>&gt;=1.4.0</t>
        </is>
      </c>
    </row>
    <row r="20956">
      <c r="A20956" t="inlineStr">
        <is>
          <t>ironic</t>
        </is>
      </c>
      <c r="B20956" t="inlineStr">
        <is>
          <t>89f68e70e06e24b100d93e751e2a3e8cb8dd9b61</t>
        </is>
      </c>
      <c r="C20956" t="inlineStr">
        <is>
          <t>2018-08-09 13:08:14+00:00</t>
        </is>
      </c>
      <c r="D20956" t="inlineStr">
        <is>
          <t>verchange</t>
        </is>
      </c>
      <c r="E20956" t="inlineStr">
        <is>
          <t>ironic-lib</t>
        </is>
      </c>
      <c r="F20956" t="inlineStr">
        <is>
          <t>&gt;=2.14.0</t>
        </is>
      </c>
      <c r="G20956" t="inlineStr">
        <is>
          <t>ironic-lib</t>
        </is>
      </c>
      <c r="H20956" t="inlineStr">
        <is>
          <t>&gt;=2.5.0</t>
        </is>
      </c>
    </row>
    <row r="20957">
      <c r="A20957" t="inlineStr">
        <is>
          <t>ironic</t>
        </is>
      </c>
      <c r="B20957" t="inlineStr">
        <is>
          <t>be8d81becd0c34405f48d45831726c4b4e1fc8b8</t>
        </is>
      </c>
      <c r="C20957" t="inlineStr">
        <is>
          <t>2018-12-19 09:54:48+00:00</t>
        </is>
      </c>
      <c r="D20957" t="inlineStr">
        <is>
          <t>verchange</t>
        </is>
      </c>
      <c r="E20957" t="inlineStr">
        <is>
          <t>ironic-lib</t>
        </is>
      </c>
      <c r="F20957" t="inlineStr">
        <is>
          <t>&gt;=2.15.0</t>
        </is>
      </c>
      <c r="G20957" t="inlineStr">
        <is>
          <t>ironic-lib</t>
        </is>
      </c>
      <c r="H20957" t="inlineStr">
        <is>
          <t>&gt;=2.14.0</t>
        </is>
      </c>
    </row>
    <row r="20958">
      <c r="A20958" t="inlineStr">
        <is>
          <t>ironic</t>
        </is>
      </c>
      <c r="B20958" t="inlineStr">
        <is>
          <t>be8d81becd0c34405f48d45831726c4b4e1fc8b8</t>
        </is>
      </c>
      <c r="C20958" t="inlineStr">
        <is>
          <t>2018-12-19 09:54:48+00:00</t>
        </is>
      </c>
      <c r="D20958" t="inlineStr">
        <is>
          <t>add</t>
        </is>
      </c>
      <c r="E20958" t="inlineStr">
        <is>
          <t>oslo.upgradecheck</t>
        </is>
      </c>
      <c r="F20958" t="inlineStr">
        <is>
          <t>&gt;=0.1.0</t>
        </is>
      </c>
      <c r="G20958" t="inlineStr"/>
      <c r="H20958" t="inlineStr"/>
    </row>
    <row r="20959">
      <c r="A20959" t="inlineStr">
        <is>
          <t>ironic</t>
        </is>
      </c>
      <c r="B20959" t="inlineStr">
        <is>
          <t>d4d1a0132ab110f38ee3868c6625c2734a137019</t>
        </is>
      </c>
      <c r="C20959" t="inlineStr">
        <is>
          <t>2019-03-21 20:01:34+00:00</t>
        </is>
      </c>
      <c r="D20959" t="inlineStr">
        <is>
          <t>verchange</t>
        </is>
      </c>
      <c r="E20959" t="inlineStr">
        <is>
          <t>WSME</t>
        </is>
      </c>
      <c r="F20959" t="inlineStr">
        <is>
          <t>&gt;=0.9.3</t>
        </is>
      </c>
      <c r="G20959" t="inlineStr">
        <is>
          <t>WSME</t>
        </is>
      </c>
      <c r="H20959" t="inlineStr">
        <is>
          <t>&gt;=0.8.0</t>
        </is>
      </c>
    </row>
    <row r="20960">
      <c r="A20960" t="inlineStr">
        <is>
          <t>ironic</t>
        </is>
      </c>
      <c r="B20960" t="inlineStr">
        <is>
          <t>d4d1a0132ab110f38ee3868c6625c2734a137019</t>
        </is>
      </c>
      <c r="C20960" t="inlineStr">
        <is>
          <t>2019-03-21 20:01:34+00:00</t>
        </is>
      </c>
      <c r="D20960" t="inlineStr">
        <is>
          <t>verchange</t>
        </is>
      </c>
      <c r="E20960" t="inlineStr">
        <is>
          <t>pysendfile</t>
        </is>
      </c>
      <c r="F20960" t="inlineStr">
        <is>
          <t>&gt;=2.0.0</t>
        </is>
      </c>
      <c r="G20960" t="inlineStr">
        <is>
          <t>pysendfile</t>
        </is>
      </c>
      <c r="H20960" t="inlineStr">
        <is>
          <t>&gt;=2.0.0</t>
        </is>
      </c>
    </row>
    <row r="20961">
      <c r="A20961" t="inlineStr">
        <is>
          <t>ironic</t>
        </is>
      </c>
      <c r="B20961" t="inlineStr">
        <is>
          <t>d4d1a0132ab110f38ee3868c6625c2734a137019</t>
        </is>
      </c>
      <c r="C20961" t="inlineStr">
        <is>
          <t>2019-03-21 20:01:34+00:00</t>
        </is>
      </c>
      <c r="D20961" t="inlineStr">
        <is>
          <t>add</t>
        </is>
      </c>
      <c r="E20961" t="inlineStr">
        <is>
          <t>openstacksdk</t>
        </is>
      </c>
      <c r="F20961" t="inlineStr">
        <is>
          <t>&gt;=0.25.0</t>
        </is>
      </c>
      <c r="G20961" t="inlineStr"/>
      <c r="H20961" t="inlineStr"/>
    </row>
    <row r="20962">
      <c r="A20962" t="inlineStr">
        <is>
          <t>ironic</t>
        </is>
      </c>
      <c r="B20962" t="inlineStr">
        <is>
          <t>7a718ee4de6bc04aa6a63c99899a2d6e4e130bb7</t>
        </is>
      </c>
      <c r="C20962" t="inlineStr">
        <is>
          <t>2019-06-21 14:39:39+00:00</t>
        </is>
      </c>
      <c r="D20962" t="inlineStr">
        <is>
          <t>verchange</t>
        </is>
      </c>
      <c r="E20962" t="inlineStr">
        <is>
          <t>jsonschema</t>
        </is>
      </c>
      <c r="F20962" t="inlineStr">
        <is>
          <t>&gt;=2.6.0</t>
        </is>
      </c>
      <c r="G20962" t="inlineStr">
        <is>
          <t>jsonschema</t>
        </is>
      </c>
      <c r="H20962" t="inlineStr">
        <is>
          <t>&gt;=2.6.0;&lt;3.0.0</t>
        </is>
      </c>
    </row>
    <row r="20963">
      <c r="A20963" t="inlineStr">
        <is>
          <t>ironic</t>
        </is>
      </c>
      <c r="B20963" t="inlineStr">
        <is>
          <t>7a718ee4de6bc04aa6a63c99899a2d6e4e130bb7</t>
        </is>
      </c>
      <c r="C20963" t="inlineStr">
        <is>
          <t>2019-06-21 14:39:39+00:00</t>
        </is>
      </c>
      <c r="D20963" t="inlineStr">
        <is>
          <t>verchange</t>
        </is>
      </c>
      <c r="E20963" t="inlineStr">
        <is>
          <t>ironic-lib</t>
        </is>
      </c>
      <c r="F20963" t="inlineStr">
        <is>
          <t>&gt;=2.17.1</t>
        </is>
      </c>
      <c r="G20963" t="inlineStr">
        <is>
          <t>ironic-lib</t>
        </is>
      </c>
      <c r="H20963" t="inlineStr">
        <is>
          <t>&gt;=2.15.0</t>
        </is>
      </c>
    </row>
    <row r="20964">
      <c r="A20964" t="inlineStr">
        <is>
          <t>ironic</t>
        </is>
      </c>
      <c r="B20964" t="inlineStr">
        <is>
          <t>7a718ee4de6bc04aa6a63c99899a2d6e4e130bb7</t>
        </is>
      </c>
      <c r="C20964" t="inlineStr">
        <is>
          <t>2019-06-21 14:39:39+00:00</t>
        </is>
      </c>
      <c r="D20964" t="inlineStr">
        <is>
          <t>verchange</t>
        </is>
      </c>
      <c r="E20964" t="inlineStr">
        <is>
          <t>python-cinderclient</t>
        </is>
      </c>
      <c r="F20964" t="inlineStr">
        <is>
          <t>&gt;=3.3.0;!=4.0.0</t>
        </is>
      </c>
      <c r="G20964" t="inlineStr">
        <is>
          <t>python-cinderclient</t>
        </is>
      </c>
      <c r="H20964" t="inlineStr">
        <is>
          <t>&gt;=3.3.0</t>
        </is>
      </c>
    </row>
    <row r="20965">
      <c r="A20965" t="inlineStr">
        <is>
          <t>ironic</t>
        </is>
      </c>
      <c r="B20965" t="inlineStr">
        <is>
          <t>ac55c642e492a54e41c095df00db25cc29719110</t>
        </is>
      </c>
      <c r="C20965" t="inlineStr">
        <is>
          <t>2019-09-25 08:43:12+00:00</t>
        </is>
      </c>
      <c r="D20965" t="inlineStr">
        <is>
          <t>verchange</t>
        </is>
      </c>
      <c r="E20965" t="inlineStr">
        <is>
          <t>keystoneauth1</t>
        </is>
      </c>
      <c r="F20965" t="inlineStr">
        <is>
          <t>&gt;=3.15.0</t>
        </is>
      </c>
      <c r="G20965" t="inlineStr">
        <is>
          <t>keystoneauth1</t>
        </is>
      </c>
      <c r="H20965" t="inlineStr">
        <is>
          <t>&gt;=3.4.0</t>
        </is>
      </c>
    </row>
    <row r="20966">
      <c r="A20966" t="inlineStr">
        <is>
          <t>ironic</t>
        </is>
      </c>
      <c r="B20966" t="inlineStr">
        <is>
          <t>ac55c642e492a54e41c095df00db25cc29719110</t>
        </is>
      </c>
      <c r="C20966" t="inlineStr">
        <is>
          <t>2019-09-25 08:43:12+00:00</t>
        </is>
      </c>
      <c r="D20966" t="inlineStr">
        <is>
          <t>verchange</t>
        </is>
      </c>
      <c r="E20966" t="inlineStr">
        <is>
          <t>openstacksdk</t>
        </is>
      </c>
      <c r="F20966" t="inlineStr">
        <is>
          <t>&gt;=0.31.2</t>
        </is>
      </c>
      <c r="G20966" t="inlineStr">
        <is>
          <t>openstacksdk</t>
        </is>
      </c>
      <c r="H20966" t="inlineStr">
        <is>
          <t>&gt;=0.25.0</t>
        </is>
      </c>
    </row>
    <row r="20967">
      <c r="A20967" t="inlineStr">
        <is>
          <t>ironic</t>
        </is>
      </c>
      <c r="B20967" t="inlineStr">
        <is>
          <t>0d0a8a6631f55771de55044343b59fa63b084bbb</t>
        </is>
      </c>
      <c r="C20967" t="inlineStr">
        <is>
          <t>2020-02-11 21:09:25+00:00</t>
        </is>
      </c>
      <c r="D20967" t="inlineStr">
        <is>
          <t>verchange</t>
        </is>
      </c>
      <c r="E20967" t="inlineStr">
        <is>
          <t>oslo.utils</t>
        </is>
      </c>
      <c r="F20967" t="inlineStr">
        <is>
          <t>&gt;=3.38.0</t>
        </is>
      </c>
      <c r="G20967" t="inlineStr">
        <is>
          <t>oslo.utils</t>
        </is>
      </c>
      <c r="H20967" t="inlineStr">
        <is>
          <t>&gt;=3.33.0</t>
        </is>
      </c>
    </row>
    <row r="20968">
      <c r="A20968" t="inlineStr">
        <is>
          <t>ironic</t>
        </is>
      </c>
      <c r="B20968" t="inlineStr">
        <is>
          <t>0d0a8a6631f55771de55044343b59fa63b084bbb</t>
        </is>
      </c>
      <c r="C20968" t="inlineStr">
        <is>
          <t>2020-02-11 21:09:25+00:00</t>
        </is>
      </c>
      <c r="D20968" t="inlineStr">
        <is>
          <t>verchange</t>
        </is>
      </c>
      <c r="E20968" t="inlineStr">
        <is>
          <t>oslo.db</t>
        </is>
      </c>
      <c r="F20968" t="inlineStr">
        <is>
          <t>&gt;=4.40.0</t>
        </is>
      </c>
      <c r="G20968" t="inlineStr">
        <is>
          <t>oslo.db</t>
        </is>
      </c>
      <c r="H20968" t="inlineStr">
        <is>
          <t>&gt;=4.27.0</t>
        </is>
      </c>
    </row>
    <row r="20969">
      <c r="A20969" t="inlineStr">
        <is>
          <t>ironic</t>
        </is>
      </c>
      <c r="B20969" t="inlineStr">
        <is>
          <t>0d0a8a6631f55771de55044343b59fa63b084bbb</t>
        </is>
      </c>
      <c r="C20969" t="inlineStr">
        <is>
          <t>2020-02-11 21:09:25+00:00</t>
        </is>
      </c>
      <c r="D20969" t="inlineStr">
        <is>
          <t>verchange</t>
        </is>
      </c>
      <c r="E20969" t="inlineStr">
        <is>
          <t>openstacksdk</t>
        </is>
      </c>
      <c r="F20969" t="inlineStr">
        <is>
          <t>&gt;=0.37.0</t>
        </is>
      </c>
      <c r="G20969" t="inlineStr">
        <is>
          <t>openstacksdk</t>
        </is>
      </c>
      <c r="H20969" t="inlineStr">
        <is>
          <t>&gt;=0.31.2</t>
        </is>
      </c>
    </row>
    <row r="20970">
      <c r="A20970" t="inlineStr">
        <is>
          <t>ironic</t>
        </is>
      </c>
      <c r="B20970" t="inlineStr">
        <is>
          <t>0d0a8a6631f55771de55044343b59fa63b084bbb</t>
        </is>
      </c>
      <c r="C20970" t="inlineStr">
        <is>
          <t>2020-02-11 21:09:25+00:00</t>
        </is>
      </c>
      <c r="D20970" t="inlineStr">
        <is>
          <t>rem</t>
        </is>
      </c>
      <c r="E20970" t="inlineStr"/>
      <c r="F20970" t="inlineStr"/>
      <c r="G20970" t="inlineStr">
        <is>
          <t>six</t>
        </is>
      </c>
      <c r="H20970" t="inlineStr">
        <is>
          <t>&gt;=1.10.0</t>
        </is>
      </c>
    </row>
    <row r="20971">
      <c r="A20971" t="inlineStr">
        <is>
          <t>ironic</t>
        </is>
      </c>
      <c r="B20971" t="inlineStr">
        <is>
          <t>39bcb00f3cc624e8e215baa1b7e26eb7b2af5710</t>
        </is>
      </c>
      <c r="C20971" t="inlineStr">
        <is>
          <t>2020-04-30 09:18:49+00:00</t>
        </is>
      </c>
      <c r="D20971" t="inlineStr">
        <is>
          <t>verchange</t>
        </is>
      </c>
      <c r="E20971" t="inlineStr">
        <is>
          <t>keystoneauth1</t>
        </is>
      </c>
      <c r="F20971" t="inlineStr">
        <is>
          <t>&gt;=3.18.0</t>
        </is>
      </c>
      <c r="G20971" t="inlineStr">
        <is>
          <t>keystoneauth1</t>
        </is>
      </c>
      <c r="H20971" t="inlineStr">
        <is>
          <t>&gt;=3.15.0</t>
        </is>
      </c>
    </row>
    <row r="20972">
      <c r="A20972" t="inlineStr">
        <is>
          <t>ironic</t>
        </is>
      </c>
      <c r="B20972" t="inlineStr">
        <is>
          <t>39bcb00f3cc624e8e215baa1b7e26eb7b2af5710</t>
        </is>
      </c>
      <c r="C20972" t="inlineStr">
        <is>
          <t>2020-04-30 09:18:49+00:00</t>
        </is>
      </c>
      <c r="D20972" t="inlineStr">
        <is>
          <t>verchange</t>
        </is>
      </c>
      <c r="E20972" t="inlineStr">
        <is>
          <t>alembic</t>
        </is>
      </c>
      <c r="F20972" t="inlineStr">
        <is>
          <t>&gt;=0.9.6</t>
        </is>
      </c>
      <c r="G20972" t="inlineStr">
        <is>
          <t>alembic</t>
        </is>
      </c>
      <c r="H20972" t="inlineStr">
        <is>
          <t>&gt;=0.8.10</t>
        </is>
      </c>
    </row>
    <row r="20973">
      <c r="A20973" t="inlineStr">
        <is>
          <t>ironic</t>
        </is>
      </c>
      <c r="B20973" t="inlineStr">
        <is>
          <t>39bcb00f3cc624e8e215baa1b7e26eb7b2af5710</t>
        </is>
      </c>
      <c r="C20973" t="inlineStr">
        <is>
          <t>2020-04-30 09:18:49+00:00</t>
        </is>
      </c>
      <c r="D20973" t="inlineStr">
        <is>
          <t>rem</t>
        </is>
      </c>
      <c r="E20973" t="inlineStr"/>
      <c r="F20973" t="inlineStr"/>
      <c r="G20973" t="inlineStr">
        <is>
          <t>oslo.i18n</t>
        </is>
      </c>
      <c r="H20973" t="inlineStr">
        <is>
          <t>&gt;=3.15.3</t>
        </is>
      </c>
    </row>
    <row r="20974">
      <c r="A20974" t="inlineStr">
        <is>
          <t>ironic</t>
        </is>
      </c>
      <c r="B20974" t="inlineStr">
        <is>
          <t>39bcb00f3cc624e8e215baa1b7e26eb7b2af5710</t>
        </is>
      </c>
      <c r="C20974" t="inlineStr">
        <is>
          <t>2020-04-30 09:18:49+00:00</t>
        </is>
      </c>
      <c r="D20974" t="inlineStr">
        <is>
          <t>rem</t>
        </is>
      </c>
      <c r="E20974" t="inlineStr"/>
      <c r="F20974" t="inlineStr"/>
      <c r="G20974" t="inlineStr">
        <is>
          <t>oslo.reports</t>
        </is>
      </c>
      <c r="H20974" t="inlineStr">
        <is>
          <t>&gt;=1.18.0</t>
        </is>
      </c>
    </row>
    <row r="20975">
      <c r="A20975" t="inlineStr">
        <is>
          <t>ironic</t>
        </is>
      </c>
      <c r="B20975" t="inlineStr">
        <is>
          <t>3fab17f966c4d9e7c019b12cd749fa8218ca4ac4</t>
        </is>
      </c>
      <c r="C20975" t="inlineStr">
        <is>
          <t>2020-07-08 19:07:49+00:00</t>
        </is>
      </c>
      <c r="D20975" t="inlineStr">
        <is>
          <t>verchange</t>
        </is>
      </c>
      <c r="E20975" t="inlineStr">
        <is>
          <t>jsonschema</t>
        </is>
      </c>
      <c r="F20975" t="inlineStr">
        <is>
          <t>&gt;=3.2.0</t>
        </is>
      </c>
      <c r="G20975" t="inlineStr">
        <is>
          <t>jsonschema</t>
        </is>
      </c>
      <c r="H20975" t="inlineStr">
        <is>
          <t>&gt;=2.6.0</t>
        </is>
      </c>
    </row>
    <row r="20976">
      <c r="A20976" t="inlineStr">
        <is>
          <t>ironic</t>
        </is>
      </c>
      <c r="B20976" t="inlineStr">
        <is>
          <t>3fab17f966c4d9e7c019b12cd749fa8218ca4ac4</t>
        </is>
      </c>
      <c r="C20976" t="inlineStr">
        <is>
          <t>2020-07-08 19:07:49+00:00</t>
        </is>
      </c>
      <c r="D20976" t="inlineStr">
        <is>
          <t>verchange</t>
        </is>
      </c>
      <c r="E20976" t="inlineStr">
        <is>
          <t>ironic-lib</t>
        </is>
      </c>
      <c r="F20976" t="inlineStr">
        <is>
          <t>&gt;=4.3.0</t>
        </is>
      </c>
      <c r="G20976" t="inlineStr">
        <is>
          <t>ironic-lib</t>
        </is>
      </c>
      <c r="H20976" t="inlineStr">
        <is>
          <t>&gt;=2.17.1</t>
        </is>
      </c>
    </row>
    <row r="20977">
      <c r="A20977" t="inlineStr">
        <is>
          <t>ironic</t>
        </is>
      </c>
      <c r="B20977" t="inlineStr">
        <is>
          <t>df9ce79f23d4975f99734a59619ef2d89bcdbbe7</t>
        </is>
      </c>
      <c r="C20977" t="inlineStr">
        <is>
          <t>2020-08-18 20:46:48+00:00</t>
        </is>
      </c>
      <c r="D20977" t="inlineStr">
        <is>
          <t>verchange</t>
        </is>
      </c>
      <c r="E20977" t="inlineStr">
        <is>
          <t>oslo.concurrency</t>
        </is>
      </c>
      <c r="F20977" t="inlineStr">
        <is>
          <t>&gt;=4.2.0</t>
        </is>
      </c>
      <c r="G20977" t="inlineStr">
        <is>
          <t>oslo.concurrency</t>
        </is>
      </c>
      <c r="H20977" t="inlineStr">
        <is>
          <t>&gt;=3.26.0</t>
        </is>
      </c>
    </row>
    <row r="20978">
      <c r="A20978" t="inlineStr">
        <is>
          <t>ironic</t>
        </is>
      </c>
      <c r="B20978" t="inlineStr">
        <is>
          <t>df9ce79f23d4975f99734a59619ef2d89bcdbbe7</t>
        </is>
      </c>
      <c r="C20978" t="inlineStr">
        <is>
          <t>2020-08-18 20:46:48+00:00</t>
        </is>
      </c>
      <c r="D20978" t="inlineStr">
        <is>
          <t>verchange</t>
        </is>
      </c>
      <c r="E20978" t="inlineStr">
        <is>
          <t>tooz</t>
        </is>
      </c>
      <c r="F20978" t="inlineStr">
        <is>
          <t>&gt;=2.7.0</t>
        </is>
      </c>
      <c r="G20978" t="inlineStr">
        <is>
          <t>tooz</t>
        </is>
      </c>
      <c r="H20978" t="inlineStr">
        <is>
          <t>&gt;=1.58.0</t>
        </is>
      </c>
    </row>
    <row r="20979">
      <c r="A20979" t="inlineStr">
        <is>
          <t>ironic</t>
        </is>
      </c>
      <c r="B20979" t="inlineStr">
        <is>
          <t>df9ce79f23d4975f99734a59619ef2d89bcdbbe7</t>
        </is>
      </c>
      <c r="C20979" t="inlineStr">
        <is>
          <t>2020-08-18 20:46:48+00:00</t>
        </is>
      </c>
      <c r="D20979" t="inlineStr">
        <is>
          <t>verchange</t>
        </is>
      </c>
      <c r="E20979" t="inlineStr">
        <is>
          <t>keystoneauth1</t>
        </is>
      </c>
      <c r="F20979" t="inlineStr">
        <is>
          <t>&gt;=4.2.0</t>
        </is>
      </c>
      <c r="G20979" t="inlineStr">
        <is>
          <t>keystoneauth1</t>
        </is>
      </c>
      <c r="H20979" t="inlineStr">
        <is>
          <t>&gt;=3.18.0</t>
        </is>
      </c>
    </row>
    <row r="20980">
      <c r="A20980" t="inlineStr">
        <is>
          <t>ironic</t>
        </is>
      </c>
      <c r="B20980" t="inlineStr">
        <is>
          <t>df9ce79f23d4975f99734a59619ef2d89bcdbbe7</t>
        </is>
      </c>
      <c r="C20980" t="inlineStr">
        <is>
          <t>2020-08-18 20:46:48+00:00</t>
        </is>
      </c>
      <c r="D20980" t="inlineStr">
        <is>
          <t>rem</t>
        </is>
      </c>
      <c r="E20980" t="inlineStr"/>
      <c r="F20980" t="inlineStr"/>
      <c r="G20980" t="inlineStr">
        <is>
          <t>WSME</t>
        </is>
      </c>
      <c r="H20980" t="inlineStr">
        <is>
          <t>&gt;=0.9.3</t>
        </is>
      </c>
    </row>
    <row r="20981">
      <c r="A20981" t="inlineStr">
        <is>
          <t>ironic</t>
        </is>
      </c>
      <c r="B20981" t="inlineStr">
        <is>
          <t>33a34ce364ce28077a114b7d1a80fd719521580a</t>
        </is>
      </c>
      <c r="C20981" t="inlineStr">
        <is>
          <t>2020-10-01 19:14:35+00:00</t>
        </is>
      </c>
      <c r="D20981" t="inlineStr">
        <is>
          <t>verchange</t>
        </is>
      </c>
      <c r="E20981" t="inlineStr">
        <is>
          <t>oslo.db</t>
        </is>
      </c>
      <c r="F20981" t="inlineStr">
        <is>
          <t>&gt;=6.0.0</t>
        </is>
      </c>
      <c r="G20981" t="inlineStr">
        <is>
          <t>oslo.db</t>
        </is>
      </c>
      <c r="H20981" t="inlineStr">
        <is>
          <t>&gt;=4.40.0</t>
        </is>
      </c>
    </row>
    <row r="20982">
      <c r="A20982" t="inlineStr">
        <is>
          <t>ironic</t>
        </is>
      </c>
      <c r="B20982" t="inlineStr">
        <is>
          <t>33a34ce364ce28077a114b7d1a80fd719521580a</t>
        </is>
      </c>
      <c r="C20982" t="inlineStr">
        <is>
          <t>2020-10-01 19:14:35+00:00</t>
        </is>
      </c>
      <c r="D20982" t="inlineStr">
        <is>
          <t>verchange</t>
        </is>
      </c>
      <c r="E20982" t="inlineStr">
        <is>
          <t>alembic</t>
        </is>
      </c>
      <c r="F20982" t="inlineStr">
        <is>
          <t>&gt;=1.4.2</t>
        </is>
      </c>
      <c r="G20982" t="inlineStr">
        <is>
          <t>alembic</t>
        </is>
      </c>
      <c r="H20982" t="inlineStr">
        <is>
          <t>&gt;=0.9.6</t>
        </is>
      </c>
    </row>
    <row r="20983">
      <c r="A20983" t="inlineStr">
        <is>
          <t>ironic</t>
        </is>
      </c>
      <c r="B20983" t="inlineStr">
        <is>
          <t>33a34ce364ce28077a114b7d1a80fd719521580a</t>
        </is>
      </c>
      <c r="C20983" t="inlineStr">
        <is>
          <t>2020-10-01 19:14:35+00:00</t>
        </is>
      </c>
      <c r="D20983" t="inlineStr">
        <is>
          <t>verchange</t>
        </is>
      </c>
      <c r="E20983" t="inlineStr">
        <is>
          <t>SQLAlchemy</t>
        </is>
      </c>
      <c r="F20983" t="inlineStr">
        <is>
          <t>&gt;=1.2.19</t>
        </is>
      </c>
      <c r="G20983" t="inlineStr">
        <is>
          <t>SQLAlchemy</t>
        </is>
      </c>
      <c r="H20983" t="inlineStr">
        <is>
          <t>&gt;=1.0.10;!=1.1.5;!=1.1.8;!=1.1.6;!=1.1.7</t>
        </is>
      </c>
    </row>
    <row r="20984">
      <c r="A20984" t="inlineStr">
        <is>
          <t>ironic</t>
        </is>
      </c>
      <c r="B20984" t="inlineStr">
        <is>
          <t>33a34ce364ce28077a114b7d1a80fd719521580a</t>
        </is>
      </c>
      <c r="C20984" t="inlineStr">
        <is>
          <t>2020-10-01 19:14:35+00:00</t>
        </is>
      </c>
      <c r="D20984" t="inlineStr">
        <is>
          <t>verchange</t>
        </is>
      </c>
      <c r="E20984" t="inlineStr">
        <is>
          <t>openstacksdk</t>
        </is>
      </c>
      <c r="F20984" t="inlineStr">
        <is>
          <t>&gt;=0.48.0</t>
        </is>
      </c>
      <c r="G20984" t="inlineStr">
        <is>
          <t>openstacksdk</t>
        </is>
      </c>
      <c r="H20984" t="inlineStr">
        <is>
          <t>&gt;=0.37.0</t>
        </is>
      </c>
    </row>
    <row r="20985">
      <c r="A20985" t="inlineStr">
        <is>
          <t>ironic</t>
        </is>
      </c>
      <c r="B20985" t="inlineStr">
        <is>
          <t>33a34ce364ce28077a114b7d1a80fd719521580a</t>
        </is>
      </c>
      <c r="C20985" t="inlineStr">
        <is>
          <t>2020-10-01 19:14:35+00:00</t>
        </is>
      </c>
      <c r="D20985" t="inlineStr">
        <is>
          <t>rem</t>
        </is>
      </c>
      <c r="E20985" t="inlineStr"/>
      <c r="F20985" t="inlineStr"/>
      <c r="G20985" t="inlineStr">
        <is>
          <t>python-neutronclient</t>
        </is>
      </c>
      <c r="H20985" t="inlineStr">
        <is>
          <t>&gt;=6.7.0</t>
        </is>
      </c>
    </row>
    <row r="20986">
      <c r="A20986" t="inlineStr">
        <is>
          <t>ironic</t>
        </is>
      </c>
      <c r="B20986" t="inlineStr">
        <is>
          <t>d65c4865924e47df623e94262fbfd78fab111c23</t>
        </is>
      </c>
      <c r="C20986" t="inlineStr">
        <is>
          <t>2021-02-16 11:17:13+00:00</t>
        </is>
      </c>
      <c r="D20986" t="inlineStr">
        <is>
          <t>verchange</t>
        </is>
      </c>
      <c r="E20986" t="inlineStr">
        <is>
          <t>oslo.utils</t>
        </is>
      </c>
      <c r="F20986" t="inlineStr">
        <is>
          <t>&gt;=4.5.0</t>
        </is>
      </c>
      <c r="G20986" t="inlineStr">
        <is>
          <t>oslo.utils</t>
        </is>
      </c>
      <c r="H20986" t="inlineStr">
        <is>
          <t>&gt;=3.38.0</t>
        </is>
      </c>
    </row>
    <row r="20987">
      <c r="A20987" t="inlineStr">
        <is>
          <t>ironic</t>
        </is>
      </c>
      <c r="B20987" t="inlineStr">
        <is>
          <t>d65c4865924e47df623e94262fbfd78fab111c23</t>
        </is>
      </c>
      <c r="C20987" t="inlineStr">
        <is>
          <t>2021-02-16 11:17:13+00:00</t>
        </is>
      </c>
      <c r="D20987" t="inlineStr">
        <is>
          <t>verchange</t>
        </is>
      </c>
      <c r="E20987" t="inlineStr">
        <is>
          <t>oslo.config</t>
        </is>
      </c>
      <c r="F20987" t="inlineStr">
        <is>
          <t>&gt;=6.8.0</t>
        </is>
      </c>
      <c r="G20987" t="inlineStr">
        <is>
          <t>oslo.config</t>
        </is>
      </c>
      <c r="H20987" t="inlineStr">
        <is>
          <t>&gt;=5.2.0</t>
        </is>
      </c>
    </row>
    <row r="20988">
      <c r="A20988" t="inlineStr">
        <is>
          <t>ironic</t>
        </is>
      </c>
      <c r="B20988" t="inlineStr">
        <is>
          <t>d65c4865924e47df623e94262fbfd78fab111c23</t>
        </is>
      </c>
      <c r="C20988" t="inlineStr">
        <is>
          <t>2021-02-16 11:17:13+00:00</t>
        </is>
      </c>
      <c r="D20988" t="inlineStr">
        <is>
          <t>verchange</t>
        </is>
      </c>
      <c r="E20988" t="inlineStr">
        <is>
          <t>oslo.policy</t>
        </is>
      </c>
      <c r="F20988" t="inlineStr">
        <is>
          <t>&gt;=3.6.0</t>
        </is>
      </c>
      <c r="G20988" t="inlineStr">
        <is>
          <t>oslo.policy</t>
        </is>
      </c>
      <c r="H20988" t="inlineStr">
        <is>
          <t>&gt;=1.30.0</t>
        </is>
      </c>
    </row>
    <row r="20989">
      <c r="A20989" t="inlineStr">
        <is>
          <t>ironic</t>
        </is>
      </c>
      <c r="B20989" t="inlineStr">
        <is>
          <t>d65c4865924e47df623e94262fbfd78fab111c23</t>
        </is>
      </c>
      <c r="C20989" t="inlineStr">
        <is>
          <t>2021-02-16 11:17:13+00:00</t>
        </is>
      </c>
      <c r="D20989" t="inlineStr">
        <is>
          <t>verchange</t>
        </is>
      </c>
      <c r="E20989" t="inlineStr">
        <is>
          <t>oslo.log</t>
        </is>
      </c>
      <c r="F20989" t="inlineStr">
        <is>
          <t>&gt;=4.3.0</t>
        </is>
      </c>
      <c r="G20989" t="inlineStr">
        <is>
          <t>oslo.log</t>
        </is>
      </c>
      <c r="H20989" t="inlineStr">
        <is>
          <t>&gt;=3.36.0</t>
        </is>
      </c>
    </row>
    <row r="20990">
      <c r="A20990" t="inlineStr">
        <is>
          <t>ironic</t>
        </is>
      </c>
      <c r="B20990" t="inlineStr">
        <is>
          <t>d65c4865924e47df623e94262fbfd78fab111c23</t>
        </is>
      </c>
      <c r="C20990" t="inlineStr">
        <is>
          <t>2021-02-16 11:17:13+00:00</t>
        </is>
      </c>
      <c r="D20990" t="inlineStr">
        <is>
          <t>verchange</t>
        </is>
      </c>
      <c r="E20990" t="inlineStr">
        <is>
          <t>oslo.upgradecheck</t>
        </is>
      </c>
      <c r="F20990" t="inlineStr">
        <is>
          <t>&gt;=1.3.0</t>
        </is>
      </c>
      <c r="G20990" t="inlineStr">
        <is>
          <t>oslo.upgradecheck</t>
        </is>
      </c>
      <c r="H20990" t="inlineStr">
        <is>
          <t>&gt;=0.1.0</t>
        </is>
      </c>
    </row>
    <row r="20991">
      <c r="A20991" t="inlineStr">
        <is>
          <t>frontik</t>
        </is>
      </c>
      <c r="B20991" t="inlineStr">
        <is>
          <t>21e1abf708eb5f21e1bccd3a071f9cc3394e89a8</t>
        </is>
      </c>
      <c r="C20991" t="inlineStr">
        <is>
          <t>2020-11-24 11:33:41+00:00</t>
        </is>
      </c>
      <c r="D20991" t="inlineStr">
        <is>
          <t>add</t>
        </is>
      </c>
      <c r="E20991" t="inlineStr">
        <is>
          <t>jinja2</t>
        </is>
      </c>
      <c r="F20991" t="inlineStr">
        <is>
          <t>&gt;=2.8</t>
        </is>
      </c>
      <c r="G20991" t="inlineStr"/>
      <c r="H20991" t="inlineStr"/>
    </row>
    <row r="20992">
      <c r="A20992" t="inlineStr">
        <is>
          <t>frontik</t>
        </is>
      </c>
      <c r="B20992" t="inlineStr">
        <is>
          <t>21e1abf708eb5f21e1bccd3a071f9cc3394e89a8</t>
        </is>
      </c>
      <c r="C20992" t="inlineStr">
        <is>
          <t>2020-11-24 11:33:41+00:00</t>
        </is>
      </c>
      <c r="D20992" t="inlineStr">
        <is>
          <t>add</t>
        </is>
      </c>
      <c r="E20992" t="inlineStr">
        <is>
          <t>lxml</t>
        </is>
      </c>
      <c r="F20992" t="inlineStr">
        <is>
          <t>&gt;=3.5.0</t>
        </is>
      </c>
      <c r="G20992" t="inlineStr"/>
      <c r="H20992" t="inlineStr"/>
    </row>
    <row r="20993">
      <c r="A20993" t="inlineStr">
        <is>
          <t>frontik</t>
        </is>
      </c>
      <c r="B20993" t="inlineStr">
        <is>
          <t>21e1abf708eb5f21e1bccd3a071f9cc3394e89a8</t>
        </is>
      </c>
      <c r="C20993" t="inlineStr">
        <is>
          <t>2020-11-24 11:33:41+00:00</t>
        </is>
      </c>
      <c r="D20993" t="inlineStr">
        <is>
          <t>add</t>
        </is>
      </c>
      <c r="E20993" t="inlineStr">
        <is>
          <t>pycurl</t>
        </is>
      </c>
      <c r="F20993" t="inlineStr">
        <is>
          <t>&gt;=7.43.0</t>
        </is>
      </c>
      <c r="G20993" t="inlineStr"/>
      <c r="H20993" t="inlineStr"/>
    </row>
    <row r="20994">
      <c r="A20994" t="inlineStr">
        <is>
          <t>frontik</t>
        </is>
      </c>
      <c r="B20994" t="inlineStr">
        <is>
          <t>21e1abf708eb5f21e1bccd3a071f9cc3394e89a8</t>
        </is>
      </c>
      <c r="C20994" t="inlineStr">
        <is>
          <t>2020-11-24 11:33:41+00:00</t>
        </is>
      </c>
      <c r="D20994" t="inlineStr">
        <is>
          <t>add</t>
        </is>
      </c>
      <c r="E20994" t="inlineStr">
        <is>
          <t>tornado</t>
        </is>
      </c>
      <c r="F20994" t="inlineStr"/>
      <c r="G20994" t="inlineStr"/>
      <c r="H20994" t="inlineStr"/>
    </row>
    <row r="20995">
      <c r="A20995" t="inlineStr">
        <is>
          <t>frontik</t>
        </is>
      </c>
      <c r="B20995" t="inlineStr">
        <is>
          <t>21e1abf708eb5f21e1bccd3a071f9cc3394e89a8</t>
        </is>
      </c>
      <c r="C20995" t="inlineStr">
        <is>
          <t>2020-11-24 11:33:41+00:00</t>
        </is>
      </c>
      <c r="D20995" t="inlineStr">
        <is>
          <t>add</t>
        </is>
      </c>
      <c r="E20995" t="inlineStr">
        <is>
          <t>python-consul</t>
        </is>
      </c>
      <c r="F20995" t="inlineStr">
        <is>
          <t>&gt;=1.1.0</t>
        </is>
      </c>
      <c r="G20995" t="inlineStr"/>
      <c r="H20995" t="inlineStr"/>
    </row>
    <row r="20996">
      <c r="A20996" t="inlineStr">
        <is>
          <t>frontik</t>
        </is>
      </c>
      <c r="B20996" t="inlineStr">
        <is>
          <t>21e1abf708eb5f21e1bccd3a071f9cc3394e89a8</t>
        </is>
      </c>
      <c r="C20996" t="inlineStr">
        <is>
          <t>2020-11-24 11:33:41+00:00</t>
        </is>
      </c>
      <c r="D20996" t="inlineStr">
        <is>
          <t>add</t>
        </is>
      </c>
      <c r="E20996" t="inlineStr">
        <is>
          <t>aiohttp</t>
        </is>
      </c>
      <c r="F20996">
        <f>=3.6.2</f>
        <v/>
      </c>
      <c r="G20996" t="inlineStr"/>
      <c r="H20996" t="inlineStr"/>
    </row>
    <row r="20997">
      <c r="A20997" t="inlineStr">
        <is>
          <t>frontik</t>
        </is>
      </c>
      <c r="B20997" t="inlineStr">
        <is>
          <t>21e1abf708eb5f21e1bccd3a071f9cc3394e89a8</t>
        </is>
      </c>
      <c r="C20997" t="inlineStr">
        <is>
          <t>2020-11-24 11:33:41+00:00</t>
        </is>
      </c>
      <c r="D20997" t="inlineStr">
        <is>
          <t>add</t>
        </is>
      </c>
      <c r="E20997" t="inlineStr">
        <is>
          <t>balancing-http-client</t>
        </is>
      </c>
      <c r="F20997" t="inlineStr"/>
      <c r="G20997" t="inlineStr"/>
      <c r="H20997" t="inlineStr"/>
    </row>
    <row r="20998">
      <c r="A20998" t="inlineStr">
        <is>
          <t>frontik</t>
        </is>
      </c>
      <c r="B20998" t="inlineStr">
        <is>
          <t>683ca697b3ff65dd8ec087112ef841741f68e8f9</t>
        </is>
      </c>
      <c r="C20998" t="inlineStr">
        <is>
          <t>2020-11-26 10:18:48+00:00</t>
        </is>
      </c>
      <c r="D20998" t="inlineStr">
        <is>
          <t>verchange</t>
        </is>
      </c>
      <c r="E20998" t="inlineStr">
        <is>
          <t>balancing-http-client</t>
        </is>
      </c>
      <c r="F20998" t="inlineStr"/>
      <c r="G20998" t="inlineStr">
        <is>
          <t>balancing-http-client</t>
        </is>
      </c>
      <c r="H20998" t="inlineStr"/>
    </row>
    <row r="20999">
      <c r="A20999" t="inlineStr">
        <is>
          <t>frontik</t>
        </is>
      </c>
      <c r="B20999" t="inlineStr">
        <is>
          <t>a3bc7df4e2cc1873f423407b87bc9c4c0b0aca0e</t>
        </is>
      </c>
      <c r="C20999" t="inlineStr">
        <is>
          <t>2020-12-22 14:04:05+00:00</t>
        </is>
      </c>
      <c r="D20999" t="inlineStr">
        <is>
          <t>verchange</t>
        </is>
      </c>
      <c r="E20999" t="inlineStr">
        <is>
          <t>balancing-http-client</t>
        </is>
      </c>
      <c r="F20999" t="inlineStr"/>
      <c r="G20999" t="inlineStr">
        <is>
          <t>balancing-http-client</t>
        </is>
      </c>
      <c r="H20999" t="inlineStr"/>
    </row>
    <row r="21000">
      <c r="A21000" t="inlineStr">
        <is>
          <t>frontik</t>
        </is>
      </c>
      <c r="B21000" t="inlineStr">
        <is>
          <t>a3bc7df4e2cc1873f423407b87bc9c4c0b0aca0e</t>
        </is>
      </c>
      <c r="C21000" t="inlineStr">
        <is>
          <t>2020-12-22 14:04:05+00:00</t>
        </is>
      </c>
      <c r="D21000" t="inlineStr">
        <is>
          <t>verchange</t>
        </is>
      </c>
      <c r="E21000" t="inlineStr">
        <is>
          <t>tornado</t>
        </is>
      </c>
      <c r="F21000" t="inlineStr"/>
      <c r="G21000" t="inlineStr">
        <is>
          <t>tornado</t>
        </is>
      </c>
      <c r="H21000" t="inlineStr"/>
    </row>
    <row r="21001">
      <c r="A21001" t="inlineStr">
        <is>
          <t>frontik</t>
        </is>
      </c>
      <c r="B21001" t="inlineStr">
        <is>
          <t>8d1a70c90c194d69b1dd91c7219922f4a09e52db</t>
        </is>
      </c>
      <c r="C21001" t="inlineStr">
        <is>
          <t>2021-01-20 16:39:45+00:00</t>
        </is>
      </c>
      <c r="D21001" t="inlineStr">
        <is>
          <t>verchange</t>
        </is>
      </c>
      <c r="E21001" t="inlineStr">
        <is>
          <t>balancing-http-client</t>
        </is>
      </c>
      <c r="F21001" t="inlineStr"/>
      <c r="G21001" t="inlineStr">
        <is>
          <t>balancing-http-client</t>
        </is>
      </c>
      <c r="H21001" t="inlineStr"/>
    </row>
    <row r="21002">
      <c r="A21002" t="inlineStr">
        <is>
          <t>frontik</t>
        </is>
      </c>
      <c r="B21002" t="inlineStr">
        <is>
          <t>27c04bef507aa8bceb9c17c6a446880e043eb35f</t>
        </is>
      </c>
      <c r="C21002" t="inlineStr">
        <is>
          <t>2021-02-10 15:04:30+00:00</t>
        </is>
      </c>
      <c r="D21002" t="inlineStr">
        <is>
          <t>add</t>
        </is>
      </c>
      <c r="E21002" t="inlineStr">
        <is>
          <t>python-consul2</t>
        </is>
      </c>
      <c r="F21002" t="inlineStr"/>
      <c r="G21002" t="inlineStr"/>
      <c r="H21002" t="inlineStr"/>
    </row>
    <row r="21003">
      <c r="A21003" t="inlineStr">
        <is>
          <t>frontik</t>
        </is>
      </c>
      <c r="B21003" t="inlineStr">
        <is>
          <t>27c04bef507aa8bceb9c17c6a446880e043eb35f</t>
        </is>
      </c>
      <c r="C21003" t="inlineStr">
        <is>
          <t>2021-02-10 15:04:30+00:00</t>
        </is>
      </c>
      <c r="D21003" t="inlineStr">
        <is>
          <t>rem</t>
        </is>
      </c>
      <c r="E21003" t="inlineStr"/>
      <c r="F21003" t="inlineStr"/>
      <c r="G21003" t="inlineStr">
        <is>
          <t>python-consul</t>
        </is>
      </c>
      <c r="H21003" t="inlineStr">
        <is>
          <t>&gt;=1.1.0</t>
        </is>
      </c>
    </row>
    <row r="21004">
      <c r="A21004" t="inlineStr">
        <is>
          <t>frontik</t>
        </is>
      </c>
      <c r="B21004" t="inlineStr">
        <is>
          <t>25121a5ce8d57cf2ba0b7692fb0970bb51266ece</t>
        </is>
      </c>
      <c r="C21004" t="inlineStr">
        <is>
          <t>2021-02-24 12:47:55+00:00</t>
        </is>
      </c>
      <c r="D21004" t="inlineStr">
        <is>
          <t>verchange</t>
        </is>
      </c>
      <c r="E21004" t="inlineStr">
        <is>
          <t>python-consul2</t>
        </is>
      </c>
      <c r="F21004" t="inlineStr"/>
      <c r="G21004" t="inlineStr">
        <is>
          <t>python-consul2</t>
        </is>
      </c>
      <c r="H21004" t="inlineStr"/>
    </row>
    <row r="21005">
      <c r="A21005" t="inlineStr">
        <is>
          <t>frontik</t>
        </is>
      </c>
      <c r="B21005" t="inlineStr">
        <is>
          <t>1d331845027b2ba82056e2f0680c54eef3000486</t>
        </is>
      </c>
      <c r="C21005" t="inlineStr">
        <is>
          <t>2021-03-01 10:21:35+00:00</t>
        </is>
      </c>
      <c r="D21005" t="inlineStr">
        <is>
          <t>add</t>
        </is>
      </c>
      <c r="E21005" t="inlineStr">
        <is>
          <t>pydantic</t>
        </is>
      </c>
      <c r="F21005">
        <f>=v1.7.3</f>
        <v/>
      </c>
      <c r="G21005" t="inlineStr"/>
      <c r="H21005" t="inlineStr"/>
    </row>
    <row r="21006">
      <c r="A21006" t="inlineStr">
        <is>
          <t>gsheets</t>
        </is>
      </c>
      <c r="B21006" t="inlineStr">
        <is>
          <t>2bfe841821ba162ad7186004fcd496b98edb6c18</t>
        </is>
      </c>
      <c r="C21006" t="inlineStr">
        <is>
          <t>2019-06-01 10:44:47+00:00</t>
        </is>
      </c>
      <c r="D21006" t="inlineStr">
        <is>
          <t>verchange</t>
        </is>
      </c>
      <c r="E21006" t="inlineStr">
        <is>
          <t>six</t>
        </is>
      </c>
      <c r="F21006">
        <f>=1.12.0</f>
        <v/>
      </c>
      <c r="G21006" t="inlineStr">
        <is>
          <t>six</t>
        </is>
      </c>
      <c r="H21006">
        <f>=1.11.0</f>
        <v/>
      </c>
    </row>
    <row r="21007">
      <c r="A21007" t="inlineStr">
        <is>
          <t>gsheets</t>
        </is>
      </c>
      <c r="B21007" t="inlineStr">
        <is>
          <t>2bfe841821ba162ad7186004fcd496b98edb6c18</t>
        </is>
      </c>
      <c r="C21007" t="inlineStr">
        <is>
          <t>2019-06-01 10:44:47+00:00</t>
        </is>
      </c>
      <c r="D21007" t="inlineStr">
        <is>
          <t>verchange</t>
        </is>
      </c>
      <c r="E21007" t="inlineStr">
        <is>
          <t>httplib2</t>
        </is>
      </c>
      <c r="F21007">
        <f>=0.12.3</f>
        <v/>
      </c>
      <c r="G21007" t="inlineStr">
        <is>
          <t>httplib2</t>
        </is>
      </c>
      <c r="H21007">
        <f>=0.11.3</f>
        <v/>
      </c>
    </row>
    <row r="21008">
      <c r="A21008" t="inlineStr">
        <is>
          <t>gsheets</t>
        </is>
      </c>
      <c r="B21008" t="inlineStr">
        <is>
          <t>2bfe841821ba162ad7186004fcd496b98edb6c18</t>
        </is>
      </c>
      <c r="C21008" t="inlineStr">
        <is>
          <t>2019-06-01 10:44:47+00:00</t>
        </is>
      </c>
      <c r="D21008" t="inlineStr">
        <is>
          <t>verchange</t>
        </is>
      </c>
      <c r="E21008" t="inlineStr">
        <is>
          <t>pyasn1</t>
        </is>
      </c>
      <c r="F21008">
        <f>=0.4.5</f>
        <v/>
      </c>
      <c r="G21008" t="inlineStr">
        <is>
          <t>pyasn1</t>
        </is>
      </c>
      <c r="H21008">
        <f>=0.4.3</f>
        <v/>
      </c>
    </row>
    <row r="21009">
      <c r="A21009" t="inlineStr">
        <is>
          <t>gsheets</t>
        </is>
      </c>
      <c r="B21009" t="inlineStr">
        <is>
          <t>2bfe841821ba162ad7186004fcd496b98edb6c18</t>
        </is>
      </c>
      <c r="C21009" t="inlineStr">
        <is>
          <t>2019-06-01 10:44:47+00:00</t>
        </is>
      </c>
      <c r="D21009" t="inlineStr">
        <is>
          <t>verchange</t>
        </is>
      </c>
      <c r="E21009" t="inlineStr">
        <is>
          <t>oauth2client</t>
        </is>
      </c>
      <c r="F21009">
        <f>=4.1.3</f>
        <v/>
      </c>
      <c r="G21009" t="inlineStr">
        <is>
          <t>oauth2client</t>
        </is>
      </c>
      <c r="H21009">
        <f>=4.1.2</f>
        <v/>
      </c>
    </row>
    <row r="21010">
      <c r="A21010" t="inlineStr">
        <is>
          <t>gsheets</t>
        </is>
      </c>
      <c r="B21010" t="inlineStr">
        <is>
          <t>2bfe841821ba162ad7186004fcd496b98edb6c18</t>
        </is>
      </c>
      <c r="C21010" t="inlineStr">
        <is>
          <t>2019-06-01 10:44:47+00:00</t>
        </is>
      </c>
      <c r="D21010" t="inlineStr">
        <is>
          <t>verchange</t>
        </is>
      </c>
      <c r="E21010" t="inlineStr">
        <is>
          <t>rsa</t>
        </is>
      </c>
      <c r="F21010">
        <f>=4.0</f>
        <v/>
      </c>
      <c r="G21010" t="inlineStr">
        <is>
          <t>rsa</t>
        </is>
      </c>
      <c r="H21010">
        <f>=3.4.2</f>
        <v/>
      </c>
    </row>
    <row r="21011">
      <c r="A21011" t="inlineStr">
        <is>
          <t>gsheets</t>
        </is>
      </c>
      <c r="B21011" t="inlineStr">
        <is>
          <t>2bfe841821ba162ad7186004fcd496b98edb6c18</t>
        </is>
      </c>
      <c r="C21011" t="inlineStr">
        <is>
          <t>2019-06-01 10:44:47+00:00</t>
        </is>
      </c>
      <c r="D21011" t="inlineStr">
        <is>
          <t>verchange</t>
        </is>
      </c>
      <c r="E21011" t="inlineStr">
        <is>
          <t>google-api-python-client</t>
        </is>
      </c>
      <c r="F21011">
        <f>=1.7.9</f>
        <v/>
      </c>
      <c r="G21011" t="inlineStr">
        <is>
          <t>google-api-python-client</t>
        </is>
      </c>
      <c r="H21011">
        <f>=1.7.3</f>
        <v/>
      </c>
    </row>
    <row r="21012">
      <c r="A21012" t="inlineStr">
        <is>
          <t>gsheets</t>
        </is>
      </c>
      <c r="B21012" t="inlineStr">
        <is>
          <t>2bfe841821ba162ad7186004fcd496b98edb6c18</t>
        </is>
      </c>
      <c r="C21012" t="inlineStr">
        <is>
          <t>2019-06-01 10:44:47+00:00</t>
        </is>
      </c>
      <c r="D21012" t="inlineStr">
        <is>
          <t>verchange</t>
        </is>
      </c>
      <c r="E21012" t="inlineStr">
        <is>
          <t>pyasn1-modules</t>
        </is>
      </c>
      <c r="F21012">
        <f>=0.2.5</f>
        <v/>
      </c>
      <c r="G21012" t="inlineStr">
        <is>
          <t>pyasn1-modules</t>
        </is>
      </c>
      <c r="H21012">
        <f>=0.2.2</f>
        <v/>
      </c>
    </row>
    <row r="21013">
      <c r="A21013" t="inlineStr">
        <is>
          <t>mpiFFT4py</t>
        </is>
      </c>
      <c r="B21013" t="inlineStr">
        <is>
          <t>61ce6474771efff4e3b280b3f69f09611a2c1150</t>
        </is>
      </c>
      <c r="C21013" t="inlineStr">
        <is>
          <t>2018-11-05 10:11:17+00:00</t>
        </is>
      </c>
      <c r="D21013" t="inlineStr">
        <is>
          <t>verchange</t>
        </is>
      </c>
      <c r="E21013" t="inlineStr">
        <is>
          <t>numpy</t>
        </is>
      </c>
      <c r="F21013" t="inlineStr">
        <is>
          <t>&gt;=1.15</t>
        </is>
      </c>
      <c r="G21013" t="inlineStr">
        <is>
          <t>numpy</t>
        </is>
      </c>
      <c r="H21013" t="inlineStr">
        <is>
          <t>&gt;=1.6</t>
        </is>
      </c>
    </row>
    <row r="21014">
      <c r="A21014" t="inlineStr">
        <is>
          <t>mpiFFT4py</t>
        </is>
      </c>
      <c r="B21014" t="inlineStr">
        <is>
          <t>61ce6474771efff4e3b280b3f69f09611a2c1150</t>
        </is>
      </c>
      <c r="C21014" t="inlineStr">
        <is>
          <t>2018-11-05 10:11:17+00:00</t>
        </is>
      </c>
      <c r="D21014" t="inlineStr">
        <is>
          <t>rem</t>
        </is>
      </c>
      <c r="E21014" t="inlineStr"/>
      <c r="F21014" t="inlineStr"/>
      <c r="G21014" t="inlineStr">
        <is>
          <t>scipy</t>
        </is>
      </c>
      <c r="H21014" t="inlineStr">
        <is>
          <t>&gt;=0.12.0</t>
        </is>
      </c>
    </row>
    <row r="21015">
      <c r="A21015" t="inlineStr">
        <is>
          <t>djorm-ext-pgfulltext</t>
        </is>
      </c>
      <c r="B21015" t="inlineStr">
        <is>
          <t>2ffd9c98cd8d1e3e4d8a353c75f2be239bfd739f</t>
        </is>
      </c>
      <c r="C21015" t="inlineStr">
        <is>
          <t>2015-03-31 17:12:20+00:00</t>
        </is>
      </c>
      <c r="D21015" t="inlineStr">
        <is>
          <t>add</t>
        </is>
      </c>
      <c r="E21015" t="inlineStr">
        <is>
          <t>django</t>
        </is>
      </c>
      <c r="F21015" t="inlineStr">
        <is>
          <t>&gt;1.3</t>
        </is>
      </c>
      <c r="G21015" t="inlineStr"/>
      <c r="H21015" t="inlineStr"/>
    </row>
    <row r="21016">
      <c r="A21016" t="inlineStr">
        <is>
          <t>djorm-ext-pgfulltext</t>
        </is>
      </c>
      <c r="B21016" t="inlineStr">
        <is>
          <t>2ffd9c98cd8d1e3e4d8a353c75f2be239bfd739f</t>
        </is>
      </c>
      <c r="C21016" t="inlineStr">
        <is>
          <t>2015-03-31 17:12:20+00:00</t>
        </is>
      </c>
      <c r="D21016" t="inlineStr">
        <is>
          <t>add</t>
        </is>
      </c>
      <c r="E21016" t="inlineStr">
        <is>
          <t>psycopg2</t>
        </is>
      </c>
      <c r="F21016" t="inlineStr">
        <is>
          <t>&gt;2.0</t>
        </is>
      </c>
      <c r="G21016" t="inlineStr"/>
      <c r="H21016" t="inlineStr"/>
    </row>
    <row r="21017">
      <c r="A21017" t="inlineStr">
        <is>
          <t>ClusterRunner</t>
        </is>
      </c>
      <c r="B21017" t="inlineStr">
        <is>
          <t>f9de6bea31c7e47bbe069db279f72c3b8333ff93</t>
        </is>
      </c>
      <c r="C21017" t="inlineStr">
        <is>
          <t>2015-02-11 22:24:27+00:00</t>
        </is>
      </c>
      <c r="D21017" t="inlineStr">
        <is>
          <t>verchange</t>
        </is>
      </c>
      <c r="E21017" t="inlineStr">
        <is>
          <t>nose</t>
        </is>
      </c>
      <c r="F21017">
        <f>=1.3.4</f>
        <v/>
      </c>
      <c r="G21017" t="inlineStr">
        <is>
          <t>nose</t>
        </is>
      </c>
      <c r="H21017">
        <f>=1.3.3</f>
        <v/>
      </c>
    </row>
    <row r="21018">
      <c r="A21018" t="inlineStr">
        <is>
          <t>ClusterRunner</t>
        </is>
      </c>
      <c r="B21018" t="inlineStr">
        <is>
          <t>f9de6bea31c7e47bbe069db279f72c3b8333ff93</t>
        </is>
      </c>
      <c r="C21018" t="inlineStr">
        <is>
          <t>2015-02-11 22:24:27+00:00</t>
        </is>
      </c>
      <c r="D21018" t="inlineStr">
        <is>
          <t>add</t>
        </is>
      </c>
      <c r="E21018" t="inlineStr">
        <is>
          <t>genty</t>
        </is>
      </c>
      <c r="F21018">
        <f>=1.1.0</f>
        <v/>
      </c>
      <c r="G21018" t="inlineStr"/>
      <c r="H21018" t="inlineStr"/>
    </row>
    <row r="21019">
      <c r="A21019" t="inlineStr">
        <is>
          <t>ClusterRunner</t>
        </is>
      </c>
      <c r="B21019" t="inlineStr">
        <is>
          <t>f9de6bea31c7e47bbe069db279f72c3b8333ff93</t>
        </is>
      </c>
      <c r="C21019" t="inlineStr">
        <is>
          <t>2015-02-11 22:24:27+00:00</t>
        </is>
      </c>
      <c r="D21019" t="inlineStr">
        <is>
          <t>add</t>
        </is>
      </c>
      <c r="E21019" t="inlineStr">
        <is>
          <t>pep8</t>
        </is>
      </c>
      <c r="F21019">
        <f>=1.5.7</f>
        <v/>
      </c>
      <c r="G21019" t="inlineStr"/>
      <c r="H21019" t="inlineStr"/>
    </row>
    <row r="21020">
      <c r="A21020" t="inlineStr">
        <is>
          <t>ClusterRunner</t>
        </is>
      </c>
      <c r="B21020" t="inlineStr">
        <is>
          <t>f9de6bea31c7e47bbe069db279f72c3b8333ff93</t>
        </is>
      </c>
      <c r="C21020" t="inlineStr">
        <is>
          <t>2015-02-11 22:24:27+00:00</t>
        </is>
      </c>
      <c r="D21020" t="inlineStr">
        <is>
          <t>rem</t>
        </is>
      </c>
      <c r="E21020" t="inlineStr"/>
      <c r="F21020" t="inlineStr"/>
      <c r="G21020" t="inlineStr">
        <is>
          <t>pexpect</t>
        </is>
      </c>
      <c r="H21020">
        <f>=3.3</f>
        <v/>
      </c>
    </row>
    <row r="21021">
      <c r="A21021" t="inlineStr">
        <is>
          <t>ClusterRunner</t>
        </is>
      </c>
      <c r="B21021" t="inlineStr">
        <is>
          <t>2b2937735b3f2dceb56d6f9c04422891b503375d</t>
        </is>
      </c>
      <c r="C21021" t="inlineStr">
        <is>
          <t>2015-03-20 10:32:02+00:00</t>
        </is>
      </c>
      <c r="D21021" t="inlineStr">
        <is>
          <t>verchange</t>
        </is>
      </c>
      <c r="E21021" t="inlineStr">
        <is>
          <t>pylint</t>
        </is>
      </c>
      <c r="F21021">
        <f>=1.4.2</f>
        <v/>
      </c>
      <c r="G21021" t="inlineStr">
        <is>
          <t>pylint</t>
        </is>
      </c>
      <c r="H21021">
        <f>=1.3.1</f>
        <v/>
      </c>
    </row>
    <row r="21022">
      <c r="A21022" t="inlineStr">
        <is>
          <t>ClusterRunner</t>
        </is>
      </c>
      <c r="B21022" t="inlineStr">
        <is>
          <t>e242149e85343ce1e89b005e6904dc515ebf2369</t>
        </is>
      </c>
      <c r="C21022" t="inlineStr">
        <is>
          <t>2016-01-29 20:27:52+00:00</t>
        </is>
      </c>
      <c r="D21022" t="inlineStr">
        <is>
          <t>verchange</t>
        </is>
      </c>
      <c r="E21022" t="inlineStr">
        <is>
          <t>pylint</t>
        </is>
      </c>
      <c r="F21022">
        <f>=1.5.1</f>
        <v/>
      </c>
      <c r="G21022" t="inlineStr">
        <is>
          <t>pylint</t>
        </is>
      </c>
      <c r="H21022">
        <f>=1.4.2</f>
        <v/>
      </c>
    </row>
    <row r="21023">
      <c r="A21023" t="inlineStr">
        <is>
          <t>ClusterRunner</t>
        </is>
      </c>
      <c r="B21023" t="inlineStr">
        <is>
          <t>e242149e85343ce1e89b005e6904dc515ebf2369</t>
        </is>
      </c>
      <c r="C21023" t="inlineStr">
        <is>
          <t>2016-01-29 20:27:52+00:00</t>
        </is>
      </c>
      <c r="D21023" t="inlineStr">
        <is>
          <t>add</t>
        </is>
      </c>
      <c r="E21023" t="inlineStr">
        <is>
          <t>fysom</t>
        </is>
      </c>
      <c r="F21023">
        <f>=2.1.2</f>
        <v/>
      </c>
      <c r="G21023" t="inlineStr"/>
      <c r="H21023" t="inlineStr"/>
    </row>
    <row r="21024">
      <c r="A21024" t="inlineStr">
        <is>
          <t>ClusterRunner</t>
        </is>
      </c>
      <c r="B21024" t="inlineStr">
        <is>
          <t>e242149e85343ce1e89b005e6904dc515ebf2369</t>
        </is>
      </c>
      <c r="C21024" t="inlineStr">
        <is>
          <t>2016-01-29 20:27:52+00:00</t>
        </is>
      </c>
      <c r="D21024" t="inlineStr">
        <is>
          <t>add</t>
        </is>
      </c>
      <c r="E21024" t="inlineStr">
        <is>
          <t>hypothesis</t>
        </is>
      </c>
      <c r="F21024">
        <f>=1.9.0</f>
        <v/>
      </c>
      <c r="G21024" t="inlineStr"/>
      <c r="H21024" t="inlineStr"/>
    </row>
    <row r="21025">
      <c r="A21025" t="inlineStr">
        <is>
          <t>ClusterRunner</t>
        </is>
      </c>
      <c r="B21025" t="inlineStr">
        <is>
          <t>e242149e85343ce1e89b005e6904dc515ebf2369</t>
        </is>
      </c>
      <c r="C21025" t="inlineStr">
        <is>
          <t>2016-01-29 20:27:52+00:00</t>
        </is>
      </c>
      <c r="D21025" t="inlineStr">
        <is>
          <t>add</t>
        </is>
      </c>
      <c r="E21025" t="inlineStr">
        <is>
          <t>nosexcover</t>
        </is>
      </c>
      <c r="F21025">
        <f>=1.0.10</f>
        <v/>
      </c>
      <c r="G21025" t="inlineStr"/>
      <c r="H21025" t="inlineStr"/>
    </row>
    <row r="21026">
      <c r="A21026" t="inlineStr">
        <is>
          <t>ClusterRunner</t>
        </is>
      </c>
      <c r="B21026" t="inlineStr">
        <is>
          <t>e242149e85343ce1e89b005e6904dc515ebf2369</t>
        </is>
      </c>
      <c r="C21026" t="inlineStr">
        <is>
          <t>2016-01-29 20:27:52+00:00</t>
        </is>
      </c>
      <c r="D21026" t="inlineStr">
        <is>
          <t>verchange</t>
        </is>
      </c>
      <c r="E21026" t="inlineStr">
        <is>
          <t>pylint</t>
        </is>
      </c>
      <c r="F21026">
        <f>=1.5.1</f>
        <v/>
      </c>
      <c r="G21026" t="inlineStr">
        <is>
          <t>pylint</t>
        </is>
      </c>
      <c r="H21026">
        <f>=1.4.2</f>
        <v/>
      </c>
    </row>
    <row r="21027">
      <c r="A21027" t="inlineStr">
        <is>
          <t>ClusterRunner</t>
        </is>
      </c>
      <c r="B21027" t="inlineStr">
        <is>
          <t>e242149e85343ce1e89b005e6904dc515ebf2369</t>
        </is>
      </c>
      <c r="C21027" t="inlineStr">
        <is>
          <t>2016-01-29 20:27:52+00:00</t>
        </is>
      </c>
      <c r="D21027" t="inlineStr">
        <is>
          <t>add</t>
        </is>
      </c>
      <c r="E21027" t="inlineStr">
        <is>
          <t>fysom</t>
        </is>
      </c>
      <c r="F21027">
        <f>=2.1.2</f>
        <v/>
      </c>
      <c r="G21027" t="inlineStr"/>
      <c r="H21027" t="inlineStr"/>
    </row>
    <row r="21028">
      <c r="A21028" t="inlineStr">
        <is>
          <t>ClusterRunner</t>
        </is>
      </c>
      <c r="B21028" t="inlineStr">
        <is>
          <t>e242149e85343ce1e89b005e6904dc515ebf2369</t>
        </is>
      </c>
      <c r="C21028" t="inlineStr">
        <is>
          <t>2016-01-29 20:27:52+00:00</t>
        </is>
      </c>
      <c r="D21028" t="inlineStr">
        <is>
          <t>add</t>
        </is>
      </c>
      <c r="E21028" t="inlineStr">
        <is>
          <t>hypothesis</t>
        </is>
      </c>
      <c r="F21028">
        <f>=1.9.0</f>
        <v/>
      </c>
      <c r="G21028" t="inlineStr"/>
      <c r="H21028" t="inlineStr"/>
    </row>
    <row r="21029">
      <c r="A21029" t="inlineStr">
        <is>
          <t>ClusterRunner</t>
        </is>
      </c>
      <c r="B21029" t="inlineStr">
        <is>
          <t>e242149e85343ce1e89b005e6904dc515ebf2369</t>
        </is>
      </c>
      <c r="C21029" t="inlineStr">
        <is>
          <t>2016-01-29 20:27:52+00:00</t>
        </is>
      </c>
      <c r="D21029" t="inlineStr">
        <is>
          <t>add</t>
        </is>
      </c>
      <c r="E21029" t="inlineStr">
        <is>
          <t>nosexcover</t>
        </is>
      </c>
      <c r="F21029">
        <f>=1.0.10</f>
        <v/>
      </c>
      <c r="G21029" t="inlineStr"/>
      <c r="H21029" t="inlineStr"/>
    </row>
    <row r="21030">
      <c r="A21030" t="inlineStr">
        <is>
          <t>ClusterRunner</t>
        </is>
      </c>
      <c r="B21030" t="inlineStr">
        <is>
          <t>e242149e85343ce1e89b005e6904dc515ebf2369</t>
        </is>
      </c>
      <c r="C21030" t="inlineStr">
        <is>
          <t>2016-01-29 20:27:52+00:00</t>
        </is>
      </c>
      <c r="D21030" t="inlineStr">
        <is>
          <t>verchange</t>
        </is>
      </c>
      <c r="E21030" t="inlineStr">
        <is>
          <t>pylint</t>
        </is>
      </c>
      <c r="F21030">
        <f>=1.5.1</f>
        <v/>
      </c>
      <c r="G21030" t="inlineStr">
        <is>
          <t>pylint</t>
        </is>
      </c>
      <c r="H21030">
        <f>=1.4.2</f>
        <v/>
      </c>
    </row>
    <row r="21031">
      <c r="A21031" t="inlineStr">
        <is>
          <t>ClusterRunner</t>
        </is>
      </c>
      <c r="B21031" t="inlineStr">
        <is>
          <t>e242149e85343ce1e89b005e6904dc515ebf2369</t>
        </is>
      </c>
      <c r="C21031" t="inlineStr">
        <is>
          <t>2016-01-29 20:27:52+00:00</t>
        </is>
      </c>
      <c r="D21031" t="inlineStr">
        <is>
          <t>add</t>
        </is>
      </c>
      <c r="E21031" t="inlineStr">
        <is>
          <t>fysom</t>
        </is>
      </c>
      <c r="F21031">
        <f>=2.1.2</f>
        <v/>
      </c>
      <c r="G21031" t="inlineStr"/>
      <c r="H21031" t="inlineStr"/>
    </row>
    <row r="21032">
      <c r="A21032" t="inlineStr">
        <is>
          <t>ClusterRunner</t>
        </is>
      </c>
      <c r="B21032" t="inlineStr">
        <is>
          <t>e242149e85343ce1e89b005e6904dc515ebf2369</t>
        </is>
      </c>
      <c r="C21032" t="inlineStr">
        <is>
          <t>2016-01-29 20:27:52+00:00</t>
        </is>
      </c>
      <c r="D21032" t="inlineStr">
        <is>
          <t>add</t>
        </is>
      </c>
      <c r="E21032" t="inlineStr">
        <is>
          <t>hypothesis</t>
        </is>
      </c>
      <c r="F21032">
        <f>=1.9.0</f>
        <v/>
      </c>
      <c r="G21032" t="inlineStr"/>
      <c r="H21032" t="inlineStr"/>
    </row>
    <row r="21033">
      <c r="A21033" t="inlineStr">
        <is>
          <t>ClusterRunner</t>
        </is>
      </c>
      <c r="B21033" t="inlineStr">
        <is>
          <t>e242149e85343ce1e89b005e6904dc515ebf2369</t>
        </is>
      </c>
      <c r="C21033" t="inlineStr">
        <is>
          <t>2016-01-29 20:27:52+00:00</t>
        </is>
      </c>
      <c r="D21033" t="inlineStr">
        <is>
          <t>add</t>
        </is>
      </c>
      <c r="E21033" t="inlineStr">
        <is>
          <t>nosexcover</t>
        </is>
      </c>
      <c r="F21033">
        <f>=1.0.10</f>
        <v/>
      </c>
      <c r="G21033" t="inlineStr"/>
      <c r="H21033" t="inlineStr"/>
    </row>
    <row r="21034">
      <c r="A21034" t="inlineStr">
        <is>
          <t>ClusterRunner</t>
        </is>
      </c>
      <c r="B21034" t="inlineStr">
        <is>
          <t>38368546c052277930856ac726d504ecad87c3c2</t>
        </is>
      </c>
      <c r="C21034" t="inlineStr">
        <is>
          <t>2017-02-14 07:49:41+00:00</t>
        </is>
      </c>
      <c r="D21034" t="inlineStr">
        <is>
          <t>add</t>
        </is>
      </c>
      <c r="E21034" t="inlineStr">
        <is>
          <t>prometheus_client</t>
        </is>
      </c>
      <c r="F21034">
        <f>=0.0.19</f>
        <v/>
      </c>
      <c r="G21034" t="inlineStr"/>
      <c r="H21034" t="inlineStr"/>
    </row>
    <row r="21035">
      <c r="A21035" t="inlineStr">
        <is>
          <t>ClusterRunner</t>
        </is>
      </c>
      <c r="B21035" t="inlineStr">
        <is>
          <t>cef5e93d748b5aa46e3502328a4033ecb9a730c6</t>
        </is>
      </c>
      <c r="C21035" t="inlineStr">
        <is>
          <t>2017-05-15 23:23:12+00:00</t>
        </is>
      </c>
      <c r="D21035" t="inlineStr">
        <is>
          <t>add</t>
        </is>
      </c>
      <c r="E21035" t="inlineStr">
        <is>
          <t>astroid</t>
        </is>
      </c>
      <c r="F21035">
        <f>=1.4.0</f>
        <v/>
      </c>
      <c r="G21035" t="inlineStr"/>
      <c r="H21035" t="inlineStr"/>
    </row>
    <row r="21036">
      <c r="A21036" t="inlineStr">
        <is>
          <t>ClusterRunner</t>
        </is>
      </c>
      <c r="B21036" t="inlineStr">
        <is>
          <t>5110a2da9ad852f63d753bd60ad27582c28a4471</t>
        </is>
      </c>
      <c r="C21036" t="inlineStr">
        <is>
          <t>2017-05-31 02:14:36+00:00</t>
        </is>
      </c>
      <c r="D21036" t="inlineStr">
        <is>
          <t>rem</t>
        </is>
      </c>
      <c r="E21036" t="inlineStr"/>
      <c r="F21036" t="inlineStr"/>
      <c r="G21036" t="inlineStr">
        <is>
          <t>astroid</t>
        </is>
      </c>
      <c r="H21036">
        <f>=1.4.0</f>
        <v/>
      </c>
    </row>
    <row r="21037">
      <c r="A21037" t="inlineStr">
        <is>
          <t>ClusterRunner</t>
        </is>
      </c>
      <c r="B21037" t="inlineStr">
        <is>
          <t>5110a2da9ad852f63d753bd60ad27582c28a4471</t>
        </is>
      </c>
      <c r="C21037" t="inlineStr">
        <is>
          <t>2017-05-31 02:14:36+00:00</t>
        </is>
      </c>
      <c r="D21037" t="inlineStr">
        <is>
          <t>rem</t>
        </is>
      </c>
      <c r="E21037" t="inlineStr"/>
      <c r="F21037" t="inlineStr"/>
      <c r="G21037" t="inlineStr">
        <is>
          <t>coverage</t>
        </is>
      </c>
      <c r="H21037">
        <f>=3.7.1</f>
        <v/>
      </c>
    </row>
    <row r="21038">
      <c r="A21038" t="inlineStr">
        <is>
          <t>ClusterRunner</t>
        </is>
      </c>
      <c r="B21038" t="inlineStr">
        <is>
          <t>5110a2da9ad852f63d753bd60ad27582c28a4471</t>
        </is>
      </c>
      <c r="C21038" t="inlineStr">
        <is>
          <t>2017-05-31 02:14:36+00:00</t>
        </is>
      </c>
      <c r="D21038" t="inlineStr">
        <is>
          <t>rem</t>
        </is>
      </c>
      <c r="E21038" t="inlineStr"/>
      <c r="F21038" t="inlineStr"/>
      <c r="G21038" t="inlineStr">
        <is>
          <t>cx_Freeze</t>
        </is>
      </c>
      <c r="H21038">
        <f>=4.3.3</f>
        <v/>
      </c>
    </row>
    <row r="21039">
      <c r="A21039" t="inlineStr">
        <is>
          <t>ClusterRunner</t>
        </is>
      </c>
      <c r="B21039" t="inlineStr">
        <is>
          <t>5110a2da9ad852f63d753bd60ad27582c28a4471</t>
        </is>
      </c>
      <c r="C21039" t="inlineStr">
        <is>
          <t>2017-05-31 02:14:36+00:00</t>
        </is>
      </c>
      <c r="D21039" t="inlineStr">
        <is>
          <t>rem</t>
        </is>
      </c>
      <c r="E21039" t="inlineStr"/>
      <c r="F21039" t="inlineStr"/>
      <c r="G21039" t="inlineStr">
        <is>
          <t>genty</t>
        </is>
      </c>
      <c r="H21039">
        <f>=1.1.0</f>
        <v/>
      </c>
    </row>
    <row r="21040">
      <c r="A21040" t="inlineStr">
        <is>
          <t>ClusterRunner</t>
        </is>
      </c>
      <c r="B21040" t="inlineStr">
        <is>
          <t>5110a2da9ad852f63d753bd60ad27582c28a4471</t>
        </is>
      </c>
      <c r="C21040" t="inlineStr">
        <is>
          <t>2017-05-31 02:14:36+00:00</t>
        </is>
      </c>
      <c r="D21040" t="inlineStr">
        <is>
          <t>rem</t>
        </is>
      </c>
      <c r="E21040" t="inlineStr"/>
      <c r="F21040" t="inlineStr"/>
      <c r="G21040" t="inlineStr">
        <is>
          <t>hypothesis</t>
        </is>
      </c>
      <c r="H21040">
        <f>=1.9.0</f>
        <v/>
      </c>
    </row>
    <row r="21041">
      <c r="A21041" t="inlineStr">
        <is>
          <t>ClusterRunner</t>
        </is>
      </c>
      <c r="B21041" t="inlineStr">
        <is>
          <t>5110a2da9ad852f63d753bd60ad27582c28a4471</t>
        </is>
      </c>
      <c r="C21041" t="inlineStr">
        <is>
          <t>2017-05-31 02:14:36+00:00</t>
        </is>
      </c>
      <c r="D21041" t="inlineStr">
        <is>
          <t>rem</t>
        </is>
      </c>
      <c r="E21041" t="inlineStr"/>
      <c r="F21041" t="inlineStr"/>
      <c r="G21041" t="inlineStr">
        <is>
          <t>nose</t>
        </is>
      </c>
      <c r="H21041">
        <f>=1.3.4</f>
        <v/>
      </c>
    </row>
    <row r="21042">
      <c r="A21042" t="inlineStr">
        <is>
          <t>ClusterRunner</t>
        </is>
      </c>
      <c r="B21042" t="inlineStr">
        <is>
          <t>5110a2da9ad852f63d753bd60ad27582c28a4471</t>
        </is>
      </c>
      <c r="C21042" t="inlineStr">
        <is>
          <t>2017-05-31 02:14:36+00:00</t>
        </is>
      </c>
      <c r="D21042" t="inlineStr">
        <is>
          <t>rem</t>
        </is>
      </c>
      <c r="E21042" t="inlineStr"/>
      <c r="F21042" t="inlineStr"/>
      <c r="G21042" t="inlineStr">
        <is>
          <t>nosexcover</t>
        </is>
      </c>
      <c r="H21042">
        <f>=1.0.10</f>
        <v/>
      </c>
    </row>
    <row r="21043">
      <c r="A21043" t="inlineStr">
        <is>
          <t>ClusterRunner</t>
        </is>
      </c>
      <c r="B21043" t="inlineStr">
        <is>
          <t>5110a2da9ad852f63d753bd60ad27582c28a4471</t>
        </is>
      </c>
      <c r="C21043" t="inlineStr">
        <is>
          <t>2017-05-31 02:14:36+00:00</t>
        </is>
      </c>
      <c r="D21043" t="inlineStr">
        <is>
          <t>rem</t>
        </is>
      </c>
      <c r="E21043" t="inlineStr"/>
      <c r="F21043" t="inlineStr"/>
      <c r="G21043" t="inlineStr">
        <is>
          <t>pep8</t>
        </is>
      </c>
      <c r="H21043">
        <f>=1.5.7</f>
        <v/>
      </c>
    </row>
    <row r="21044">
      <c r="A21044" t="inlineStr">
        <is>
          <t>ClusterRunner</t>
        </is>
      </c>
      <c r="B21044" t="inlineStr">
        <is>
          <t>5110a2da9ad852f63d753bd60ad27582c28a4471</t>
        </is>
      </c>
      <c r="C21044" t="inlineStr">
        <is>
          <t>2017-05-31 02:14:36+00:00</t>
        </is>
      </c>
      <c r="D21044" t="inlineStr">
        <is>
          <t>rem</t>
        </is>
      </c>
      <c r="E21044" t="inlineStr"/>
      <c r="F21044" t="inlineStr"/>
      <c r="G21044" t="inlineStr">
        <is>
          <t>pylint</t>
        </is>
      </c>
      <c r="H21044">
        <f>=1.5.1</f>
        <v/>
      </c>
    </row>
    <row r="21045">
      <c r="A21045" t="inlineStr">
        <is>
          <t>ClusterRunner</t>
        </is>
      </c>
      <c r="B21045" t="inlineStr">
        <is>
          <t>87d7f16f8d01c0500c1d717e445e2842234102a4</t>
        </is>
      </c>
      <c r="C21045" t="inlineStr">
        <is>
          <t>2017-06-13 07:24:40+00:00</t>
        </is>
      </c>
      <c r="D21045" t="inlineStr">
        <is>
          <t>add</t>
        </is>
      </c>
      <c r="E21045" t="inlineStr">
        <is>
          <t>typing</t>
        </is>
      </c>
      <c r="F21045">
        <f>=3.6.1</f>
        <v/>
      </c>
      <c r="G21045" t="inlineStr"/>
      <c r="H21045" t="inlineStr"/>
    </row>
    <row r="21046">
      <c r="A21046" t="inlineStr">
        <is>
          <t>ClusterRunner</t>
        </is>
      </c>
      <c r="B21046" t="inlineStr">
        <is>
          <t>e96c8a0a1bded8798dbbbc552364e375edd6c961</t>
        </is>
      </c>
      <c r="C21046" t="inlineStr">
        <is>
          <t>2017-09-26 17:43:00+00:00</t>
        </is>
      </c>
      <c r="D21046" t="inlineStr">
        <is>
          <t>add</t>
        </is>
      </c>
      <c r="E21046" t="inlineStr">
        <is>
          <t>setuptools</t>
        </is>
      </c>
      <c r="F21046">
        <f>=33.1.1</f>
        <v/>
      </c>
      <c r="G21046" t="inlineStr"/>
      <c r="H21046" t="inlineStr"/>
    </row>
    <row r="21047">
      <c r="A21047" t="inlineStr">
        <is>
          <t>django-oscar-datacash</t>
        </is>
      </c>
      <c r="B21047" t="inlineStr">
        <is>
          <t>83fd18b385bce59989f882b657ccc9384e486c30</t>
        </is>
      </c>
      <c r="C21047" t="inlineStr">
        <is>
          <t>2012-02-07 18:11:24+00:00</t>
        </is>
      </c>
      <c r="D21047" t="inlineStr">
        <is>
          <t>add</t>
        </is>
      </c>
      <c r="E21047" t="inlineStr">
        <is>
          <t>coverage</t>
        </is>
      </c>
      <c r="F21047">
        <f>=3.5.1</f>
        <v/>
      </c>
      <c r="G21047" t="inlineStr"/>
      <c r="H21047" t="inlineStr"/>
    </row>
    <row r="21048">
      <c r="A21048" t="inlineStr">
        <is>
          <t>django-oscar-datacash</t>
        </is>
      </c>
      <c r="B21048" t="inlineStr">
        <is>
          <t>28c48aec3c81a34069543e16e5955176270b187d</t>
        </is>
      </c>
      <c r="C21048" t="inlineStr">
        <is>
          <t>2012-07-08 15:29:22+00:00</t>
        </is>
      </c>
      <c r="D21048" t="inlineStr">
        <is>
          <t>add</t>
        </is>
      </c>
      <c r="E21048" t="inlineStr">
        <is>
          <t>pinocchio</t>
        </is>
      </c>
      <c r="F21048">
        <f>=0.3.1</f>
        <v/>
      </c>
      <c r="G21048" t="inlineStr"/>
      <c r="H21048" t="inlineStr"/>
    </row>
    <row r="21049">
      <c r="A21049" t="inlineStr">
        <is>
          <t>django-oscar-datacash</t>
        </is>
      </c>
      <c r="B21049" t="inlineStr">
        <is>
          <t>f53e94ebf6460f82a629e03fafab9e7c7657bd59</t>
        </is>
      </c>
      <c r="C21049" t="inlineStr">
        <is>
          <t>2014-07-30 11:31:19+00:00</t>
        </is>
      </c>
      <c r="D21049" t="inlineStr">
        <is>
          <t>rem</t>
        </is>
      </c>
      <c r="E21049" t="inlineStr"/>
      <c r="F21049" t="inlineStr"/>
      <c r="G21049" t="inlineStr">
        <is>
          <t>django-nose</t>
        </is>
      </c>
      <c r="H21049">
        <f>=1.2</f>
        <v/>
      </c>
    </row>
    <row r="21050">
      <c r="A21050" t="inlineStr">
        <is>
          <t>python-driver</t>
        </is>
      </c>
      <c r="B21050" t="inlineStr">
        <is>
          <t>51206c0f18c9ec93438b923a8a428779b4b0bc4c</t>
        </is>
      </c>
      <c r="C21050" t="inlineStr">
        <is>
          <t>2014-05-08 21:20:15+00:00</t>
        </is>
      </c>
      <c r="D21050" t="inlineStr">
        <is>
          <t>rem</t>
        </is>
      </c>
      <c r="E21050" t="inlineStr"/>
      <c r="F21050" t="inlineStr"/>
      <c r="G21050" t="inlineStr">
        <is>
          <t>blist</t>
        </is>
      </c>
      <c r="H21050" t="inlineStr"/>
    </row>
    <row r="21051">
      <c r="A21051" t="inlineStr">
        <is>
          <t>python-driver</t>
        </is>
      </c>
      <c r="B21051" t="inlineStr">
        <is>
          <t>51206c0f18c9ec93438b923a8a428779b4b0bc4c</t>
        </is>
      </c>
      <c r="C21051" t="inlineStr">
        <is>
          <t>2014-05-08 21:20:15+00:00</t>
        </is>
      </c>
      <c r="D21051" t="inlineStr">
        <is>
          <t>rem</t>
        </is>
      </c>
      <c r="E21051" t="inlineStr"/>
      <c r="F21051" t="inlineStr"/>
      <c r="G21051" t="inlineStr">
        <is>
          <t>scales</t>
        </is>
      </c>
      <c r="H21051" t="inlineStr"/>
    </row>
    <row r="21052">
      <c r="A21052" t="inlineStr">
        <is>
          <t>python-driver</t>
        </is>
      </c>
      <c r="B21052" t="inlineStr">
        <is>
          <t>88a7b5993f099197555577fdf3bf810624442e99</t>
        </is>
      </c>
      <c r="C21052" t="inlineStr">
        <is>
          <t>2014-06-10 21:23:28+00:00</t>
        </is>
      </c>
      <c r="D21052" t="inlineStr">
        <is>
          <t>add</t>
        </is>
      </c>
      <c r="E21052" t="inlineStr">
        <is>
          <t>six</t>
        </is>
      </c>
      <c r="F21052" t="inlineStr">
        <is>
          <t>&gt;=1.6</t>
        </is>
      </c>
      <c r="G21052" t="inlineStr"/>
      <c r="H21052" t="inlineStr"/>
    </row>
    <row r="21053">
      <c r="A21053" t="inlineStr">
        <is>
          <t>python-driver</t>
        </is>
      </c>
      <c r="B21053" t="inlineStr">
        <is>
          <t>5b6456937be8d0c35ce1f73eda1e0a6ca27ce76c</t>
        </is>
      </c>
      <c r="C21053" t="inlineStr">
        <is>
          <t>2015-09-14 18:50:20+00:00</t>
        </is>
      </c>
      <c r="D21053" t="inlineStr">
        <is>
          <t>verchange</t>
        </is>
      </c>
      <c r="E21053" t="inlineStr">
        <is>
          <t>futures</t>
        </is>
      </c>
      <c r="F21053" t="inlineStr">
        <is>
          <t>&lt;=2.2.0</t>
        </is>
      </c>
      <c r="G21053" t="inlineStr">
        <is>
          <t>futures</t>
        </is>
      </c>
      <c r="H21053" t="inlineStr"/>
    </row>
    <row r="21054">
      <c r="A21054" t="inlineStr">
        <is>
          <t>python-driver</t>
        </is>
      </c>
      <c r="B21054" t="inlineStr">
        <is>
          <t>d72e32111e9cf5b2938871e94dda20a9d82e4084</t>
        </is>
      </c>
      <c r="C21054" t="inlineStr">
        <is>
          <t>2017-05-24 17:32:29+00:00</t>
        </is>
      </c>
      <c r="D21054" t="inlineStr">
        <is>
          <t>verchange</t>
        </is>
      </c>
      <c r="E21054" t="inlineStr">
        <is>
          <t>six</t>
        </is>
      </c>
      <c r="F21054" t="inlineStr">
        <is>
          <t>&gt;=1.9</t>
        </is>
      </c>
      <c r="G21054" t="inlineStr">
        <is>
          <t>six</t>
        </is>
      </c>
      <c r="H21054" t="inlineStr">
        <is>
          <t>&gt;=1.6</t>
        </is>
      </c>
    </row>
    <row r="21055">
      <c r="A21055" t="inlineStr">
        <is>
          <t>python-driver</t>
        </is>
      </c>
      <c r="B21055" t="inlineStr">
        <is>
          <t>5d7637d1bf81522d3c0f06a68c9e92918b0baec5</t>
        </is>
      </c>
      <c r="C21055" t="inlineStr">
        <is>
          <t>2020-01-15 00:40:56+00:00</t>
        </is>
      </c>
      <c r="D21055" t="inlineStr">
        <is>
          <t>add</t>
        </is>
      </c>
      <c r="E21055" t="inlineStr">
        <is>
          <t>geomet</t>
        </is>
      </c>
      <c r="F21055" t="inlineStr">
        <is>
          <t>&lt;0.2;&gt;=0.1</t>
        </is>
      </c>
      <c r="G21055" t="inlineStr"/>
      <c r="H21055" t="inlineStr"/>
    </row>
    <row r="21056">
      <c r="A21056" t="inlineStr">
        <is>
          <t>python-driver</t>
        </is>
      </c>
      <c r="B21056" t="inlineStr">
        <is>
          <t>c88255f202a21bbbae35f16e603b0f10f2f2cf36</t>
        </is>
      </c>
      <c r="C21056" t="inlineStr">
        <is>
          <t>2020-06-17 17:45:15+00:00</t>
        </is>
      </c>
      <c r="D21056" t="inlineStr">
        <is>
          <t>verchange</t>
        </is>
      </c>
      <c r="E21056" t="inlineStr">
        <is>
          <t>geomet</t>
        </is>
      </c>
      <c r="F21056" t="inlineStr">
        <is>
          <t>&lt;0.3;&gt;=0.1</t>
        </is>
      </c>
      <c r="G21056" t="inlineStr">
        <is>
          <t>geomet</t>
        </is>
      </c>
      <c r="H21056" t="inlineStr">
        <is>
          <t>&lt;0.2;&gt;=0.1</t>
        </is>
      </c>
    </row>
    <row r="21057">
      <c r="A21057" t="inlineStr">
        <is>
          <t>scales</t>
        </is>
      </c>
      <c r="B21057" t="inlineStr">
        <is>
          <t>f6666dd338fc5bb2832044759c526528f4e1f57d</t>
        </is>
      </c>
      <c r="C21057" t="inlineStr">
        <is>
          <t>2014-04-03 04:09:06+00:00</t>
        </is>
      </c>
      <c r="D21057" t="inlineStr">
        <is>
          <t>add</t>
        </is>
      </c>
      <c r="E21057" t="inlineStr">
        <is>
          <t>simplejson</t>
        </is>
      </c>
      <c r="F21057">
        <f>=3.3.3</f>
        <v/>
      </c>
      <c r="G21057" t="inlineStr"/>
      <c r="H21057" t="inlineStr"/>
    </row>
    <row r="21058">
      <c r="A21058" t="inlineStr">
        <is>
          <t>scales</t>
        </is>
      </c>
      <c r="B21058" t="inlineStr">
        <is>
          <t>f6666dd338fc5bb2832044759c526528f4e1f57d</t>
        </is>
      </c>
      <c r="C21058" t="inlineStr">
        <is>
          <t>2014-04-03 04:09:06+00:00</t>
        </is>
      </c>
      <c r="D21058" t="inlineStr">
        <is>
          <t>add</t>
        </is>
      </c>
      <c r="E21058" t="inlineStr">
        <is>
          <t>six</t>
        </is>
      </c>
      <c r="F21058">
        <f>=1.5.2</f>
        <v/>
      </c>
      <c r="G21058" t="inlineStr"/>
      <c r="H21058" t="inlineStr"/>
    </row>
    <row r="21059">
      <c r="A21059" t="inlineStr">
        <is>
          <t>scales</t>
        </is>
      </c>
      <c r="B21059" t="inlineStr">
        <is>
          <t>6ac1eba32764ba51e4bde5eed5e43a7e3b82bb60</t>
        </is>
      </c>
      <c r="C21059" t="inlineStr">
        <is>
          <t>2015-02-04 02:29:41+00:00</t>
        </is>
      </c>
      <c r="D21059" t="inlineStr">
        <is>
          <t>rem</t>
        </is>
      </c>
      <c r="E21059" t="inlineStr"/>
      <c r="F21059" t="inlineStr"/>
      <c r="G21059" t="inlineStr">
        <is>
          <t>simplejson</t>
        </is>
      </c>
      <c r="H21059">
        <f>=3.3.3</f>
        <v/>
      </c>
    </row>
    <row r="21060">
      <c r="A21060" t="inlineStr">
        <is>
          <t>pytest-pgsql</t>
        </is>
      </c>
      <c r="B21060" t="inlineStr">
        <is>
          <t>93bb18d54972e6698754f8b60917579ab8bebfea</t>
        </is>
      </c>
      <c r="C21060" t="inlineStr">
        <is>
          <t>2017-12-01 19:24:34+00:00</t>
        </is>
      </c>
      <c r="D21060" t="inlineStr">
        <is>
          <t>verchange</t>
        </is>
      </c>
      <c r="E21060" t="inlineStr">
        <is>
          <t>pytest</t>
        </is>
      </c>
      <c r="F21060" t="inlineStr">
        <is>
          <t>&gt;=3.0.0</t>
        </is>
      </c>
      <c r="G21060" t="inlineStr">
        <is>
          <t>pytest</t>
        </is>
      </c>
      <c r="H21060" t="inlineStr">
        <is>
          <t>&gt;=3.0.0</t>
        </is>
      </c>
    </row>
    <row r="21061">
      <c r="A21061" t="inlineStr">
        <is>
          <t>pytest-pgsql</t>
        </is>
      </c>
      <c r="B21061" t="inlineStr">
        <is>
          <t>61d1c6df26be4bfcca25795b4eaaf2a352e4e0a9</t>
        </is>
      </c>
      <c r="C21061" t="inlineStr">
        <is>
          <t>2018-02-05 19:23:56+00:00</t>
        </is>
      </c>
      <c r="D21061" t="inlineStr">
        <is>
          <t>verchange</t>
        </is>
      </c>
      <c r="E21061" t="inlineStr">
        <is>
          <t>pytest</t>
        </is>
      </c>
      <c r="F21061" t="inlineStr">
        <is>
          <t>&gt;=3.0.0</t>
        </is>
      </c>
      <c r="G21061" t="inlineStr">
        <is>
          <t>pytest</t>
        </is>
      </c>
      <c r="H21061" t="inlineStr">
        <is>
          <t>&gt;=3.0.0</t>
        </is>
      </c>
    </row>
    <row r="21062">
      <c r="A21062" t="inlineStr">
        <is>
          <t>doaj</t>
        </is>
      </c>
      <c r="B21062" t="inlineStr">
        <is>
          <t>a381e977a6df91c9d4f579ea6326bdf1feeee2cf</t>
        </is>
      </c>
      <c r="C21062" t="inlineStr">
        <is>
          <t>2019-04-04 11:45:35+00:00</t>
        </is>
      </c>
      <c r="D21062" t="inlineStr">
        <is>
          <t>verchange</t>
        </is>
      </c>
      <c r="E21062" t="inlineStr"/>
      <c r="F21062" t="inlineStr"/>
      <c r="G21062" t="inlineStr"/>
      <c r="H21062" t="inlineStr"/>
    </row>
    <row r="21063">
      <c r="A21063" t="inlineStr">
        <is>
          <t>worker</t>
        </is>
      </c>
      <c r="B21063" t="inlineStr">
        <is>
          <t>1b2c496eee07434b965201eea8a9693d38d070b4</t>
        </is>
      </c>
      <c r="C21063" t="inlineStr">
        <is>
          <t>2017-08-03 09:53:09+00:00</t>
        </is>
      </c>
      <c r="D21063" t="inlineStr">
        <is>
          <t>verchange</t>
        </is>
      </c>
      <c r="E21063" t="inlineStr">
        <is>
          <t>Werkzeug</t>
        </is>
      </c>
      <c r="F21063">
        <f>=0.12.2</f>
        <v/>
      </c>
      <c r="G21063" t="inlineStr">
        <is>
          <t>Werkzeug</t>
        </is>
      </c>
      <c r="H21063">
        <f>=0.12.2</f>
        <v/>
      </c>
    </row>
    <row r="21064">
      <c r="A21064" t="inlineStr">
        <is>
          <t>worker</t>
        </is>
      </c>
      <c r="B21064" t="inlineStr">
        <is>
          <t>1b2c496eee07434b965201eea8a9693d38d070b4</t>
        </is>
      </c>
      <c r="C21064" t="inlineStr">
        <is>
          <t>2017-08-03 09:53:09+00:00</t>
        </is>
      </c>
      <c r="D21064" t="inlineStr">
        <is>
          <t>add</t>
        </is>
      </c>
      <c r="E21064" t="inlineStr">
        <is>
          <t>docker</t>
        </is>
      </c>
      <c r="F21064">
        <f>=2.4.2</f>
        <v/>
      </c>
      <c r="G21064" t="inlineStr"/>
      <c r="H21064" t="inlineStr"/>
    </row>
    <row r="21065">
      <c r="A21065" t="inlineStr">
        <is>
          <t>worker</t>
        </is>
      </c>
      <c r="B21065" t="inlineStr">
        <is>
          <t>1b2c496eee07434b965201eea8a9693d38d070b4</t>
        </is>
      </c>
      <c r="C21065" t="inlineStr">
        <is>
          <t>2017-08-03 09:53:09+00:00</t>
        </is>
      </c>
      <c r="D21065" t="inlineStr">
        <is>
          <t>rem</t>
        </is>
      </c>
      <c r="E21065" t="inlineStr"/>
      <c r="F21065" t="inlineStr"/>
      <c r="G21065" t="inlineStr">
        <is>
          <t>docker-py</t>
        </is>
      </c>
      <c r="H21065">
        <f>=1.10.6</f>
        <v/>
      </c>
    </row>
    <row r="21066">
      <c r="A21066" t="inlineStr">
        <is>
          <t>worker</t>
        </is>
      </c>
      <c r="B21066" t="inlineStr">
        <is>
          <t>b6fea5380d015c4f778c2e65cd8e499200ec19c5</t>
        </is>
      </c>
      <c r="C21066" t="inlineStr">
        <is>
          <t>2017-10-24 09:41:49+00:00</t>
        </is>
      </c>
      <c r="D21066" t="inlineStr">
        <is>
          <t>verchange</t>
        </is>
      </c>
      <c r="E21066" t="inlineStr">
        <is>
          <t>six</t>
        </is>
      </c>
      <c r="F21066">
        <f>=1.11.0</f>
        <v/>
      </c>
      <c r="G21066" t="inlineStr">
        <is>
          <t>six</t>
        </is>
      </c>
      <c r="H21066">
        <f>=1.10.0</f>
        <v/>
      </c>
    </row>
    <row r="21067">
      <c r="A21067" t="inlineStr">
        <is>
          <t>worker</t>
        </is>
      </c>
      <c r="B21067" t="inlineStr">
        <is>
          <t>b6fea5380d015c4f778c2e65cd8e499200ec19c5</t>
        </is>
      </c>
      <c r="C21067" t="inlineStr">
        <is>
          <t>2017-10-24 09:41:49+00:00</t>
        </is>
      </c>
      <c r="D21067" t="inlineStr">
        <is>
          <t>verchange</t>
        </is>
      </c>
      <c r="E21067" t="inlineStr">
        <is>
          <t>urllib3</t>
        </is>
      </c>
      <c r="F21067">
        <f>=1.22</f>
        <v/>
      </c>
      <c r="G21067" t="inlineStr">
        <is>
          <t>urllib3</t>
        </is>
      </c>
      <c r="H21067">
        <f>=1.21.1</f>
        <v/>
      </c>
    </row>
    <row r="21068">
      <c r="A21068" t="inlineStr">
        <is>
          <t>worker</t>
        </is>
      </c>
      <c r="B21068" t="inlineStr">
        <is>
          <t>b6fea5380d015c4f778c2e65cd8e499200ec19c5</t>
        </is>
      </c>
      <c r="C21068" t="inlineStr">
        <is>
          <t>2017-10-24 09:41:49+00:00</t>
        </is>
      </c>
      <c r="D21068" t="inlineStr">
        <is>
          <t>verchange</t>
        </is>
      </c>
      <c r="E21068" t="inlineStr">
        <is>
          <t>websocket-client</t>
        </is>
      </c>
      <c r="F21068">
        <f>=0.44.0</f>
        <v/>
      </c>
      <c r="G21068" t="inlineStr">
        <is>
          <t>websocket-client</t>
        </is>
      </c>
      <c r="H21068">
        <f>=0.40.0</f>
        <v/>
      </c>
    </row>
    <row r="21069">
      <c r="A21069" t="inlineStr">
        <is>
          <t>worker</t>
        </is>
      </c>
      <c r="B21069" t="inlineStr">
        <is>
          <t>b6fea5380d015c4f778c2e65cd8e499200ec19c5</t>
        </is>
      </c>
      <c r="C21069" t="inlineStr">
        <is>
          <t>2017-10-24 09:41:49+00:00</t>
        </is>
      </c>
      <c r="D21069" t="inlineStr">
        <is>
          <t>verchange</t>
        </is>
      </c>
      <c r="E21069" t="inlineStr">
        <is>
          <t>pika</t>
        </is>
      </c>
      <c r="F21069">
        <f>=0.11.0</f>
        <v/>
      </c>
      <c r="G21069" t="inlineStr">
        <is>
          <t>pika</t>
        </is>
      </c>
      <c r="H21069">
        <f>=0.10.0</f>
        <v/>
      </c>
    </row>
    <row r="21070">
      <c r="A21070" t="inlineStr">
        <is>
          <t>worker</t>
        </is>
      </c>
      <c r="B21070" t="inlineStr">
        <is>
          <t>b6fea5380d015c4f778c2e65cd8e499200ec19c5</t>
        </is>
      </c>
      <c r="C21070" t="inlineStr">
        <is>
          <t>2017-10-24 09:41:49+00:00</t>
        </is>
      </c>
      <c r="D21070" t="inlineStr">
        <is>
          <t>verchange</t>
        </is>
      </c>
      <c r="E21070" t="inlineStr">
        <is>
          <t>chardet</t>
        </is>
      </c>
      <c r="F21070">
        <f>=3.0.4</f>
        <v/>
      </c>
      <c r="G21070" t="inlineStr">
        <is>
          <t>chardet</t>
        </is>
      </c>
      <c r="H21070">
        <f>=3.0.3</f>
        <v/>
      </c>
    </row>
    <row r="21071">
      <c r="A21071" t="inlineStr">
        <is>
          <t>worker</t>
        </is>
      </c>
      <c r="B21071" t="inlineStr">
        <is>
          <t>b6fea5380d015c4f778c2e65cd8e499200ec19c5</t>
        </is>
      </c>
      <c r="C21071" t="inlineStr">
        <is>
          <t>2017-10-24 09:41:49+00:00</t>
        </is>
      </c>
      <c r="D21071" t="inlineStr">
        <is>
          <t>verchange</t>
        </is>
      </c>
      <c r="E21071" t="inlineStr">
        <is>
          <t>docker</t>
        </is>
      </c>
      <c r="F21071">
        <f>=2.5.1</f>
        <v/>
      </c>
      <c r="G21071" t="inlineStr">
        <is>
          <t>docker</t>
        </is>
      </c>
      <c r="H21071">
        <f>=2.4.2</f>
        <v/>
      </c>
    </row>
    <row r="21072">
      <c r="A21072" t="inlineStr">
        <is>
          <t>worker</t>
        </is>
      </c>
      <c r="B21072" t="inlineStr">
        <is>
          <t>b6fea5380d015c4f778c2e65cd8e499200ec19c5</t>
        </is>
      </c>
      <c r="C21072" t="inlineStr">
        <is>
          <t>2017-10-24 09:41:49+00:00</t>
        </is>
      </c>
      <c r="D21072" t="inlineStr">
        <is>
          <t>verchange</t>
        </is>
      </c>
      <c r="E21072" t="inlineStr">
        <is>
          <t>idna</t>
        </is>
      </c>
      <c r="F21072">
        <f>=2.6</f>
        <v/>
      </c>
      <c r="G21072" t="inlineStr">
        <is>
          <t>idna</t>
        </is>
      </c>
      <c r="H21072">
        <f>=2.5</f>
        <v/>
      </c>
    </row>
    <row r="21073">
      <c r="A21073" t="inlineStr">
        <is>
          <t>worker</t>
        </is>
      </c>
      <c r="B21073" t="inlineStr">
        <is>
          <t>b6fea5380d015c4f778c2e65cd8e499200ec19c5</t>
        </is>
      </c>
      <c r="C21073" t="inlineStr">
        <is>
          <t>2017-10-24 09:41:49+00:00</t>
        </is>
      </c>
      <c r="D21073" t="inlineStr">
        <is>
          <t>verchange</t>
        </is>
      </c>
      <c r="E21073" t="inlineStr">
        <is>
          <t>requests</t>
        </is>
      </c>
      <c r="F21073">
        <f>=2.18.4</f>
        <v/>
      </c>
      <c r="G21073" t="inlineStr">
        <is>
          <t>requests</t>
        </is>
      </c>
      <c r="H21073">
        <f>=2.16.5</f>
        <v/>
      </c>
    </row>
    <row r="21074">
      <c r="A21074" t="inlineStr">
        <is>
          <t>worker</t>
        </is>
      </c>
      <c r="B21074" t="inlineStr">
        <is>
          <t>b6fea5380d015c4f778c2e65cd8e499200ec19c5</t>
        </is>
      </c>
      <c r="C21074" t="inlineStr">
        <is>
          <t>2017-10-24 09:41:49+00:00</t>
        </is>
      </c>
      <c r="D21074" t="inlineStr">
        <is>
          <t>verchange</t>
        </is>
      </c>
      <c r="E21074" t="inlineStr">
        <is>
          <t>certifi</t>
        </is>
      </c>
      <c r="F21074">
        <f>=2017.7.27.1</f>
        <v/>
      </c>
      <c r="G21074" t="inlineStr">
        <is>
          <t>certifi</t>
        </is>
      </c>
      <c r="H21074">
        <f>=2017.4.17</f>
        <v/>
      </c>
    </row>
    <row r="21075">
      <c r="A21075" t="inlineStr">
        <is>
          <t>worker</t>
        </is>
      </c>
      <c r="B21075" t="inlineStr">
        <is>
          <t>b6fea5380d015c4f778c2e65cd8e499200ec19c5</t>
        </is>
      </c>
      <c r="C21075" t="inlineStr">
        <is>
          <t>2017-10-24 09:41:49+00:00</t>
        </is>
      </c>
      <c r="D21075" t="inlineStr">
        <is>
          <t>verchange</t>
        </is>
      </c>
      <c r="E21075" t="inlineStr">
        <is>
          <t>pymongo</t>
        </is>
      </c>
      <c r="F21075">
        <f>=3.5.1</f>
        <v/>
      </c>
      <c r="G21075" t="inlineStr">
        <is>
          <t>pymongo</t>
        </is>
      </c>
      <c r="H21075">
        <f>=3.4.0</f>
        <v/>
      </c>
    </row>
    <row r="21076">
      <c r="A21076" t="inlineStr">
        <is>
          <t>worker</t>
        </is>
      </c>
      <c r="B21076" t="inlineStr">
        <is>
          <t>b6fea5380d015c4f778c2e65cd8e499200ec19c5</t>
        </is>
      </c>
      <c r="C21076" t="inlineStr">
        <is>
          <t>2017-10-24 09:41:49+00:00</t>
        </is>
      </c>
      <c r="D21076" t="inlineStr">
        <is>
          <t>rem</t>
        </is>
      </c>
      <c r="E21076" t="inlineStr"/>
      <c r="F21076" t="inlineStr"/>
      <c r="G21076" t="inlineStr">
        <is>
          <t>appdirs</t>
        </is>
      </c>
      <c r="H21076">
        <f>=1.4.3</f>
        <v/>
      </c>
    </row>
    <row r="21077">
      <c r="A21077" t="inlineStr">
        <is>
          <t>worker</t>
        </is>
      </c>
      <c r="B21077" t="inlineStr">
        <is>
          <t>b6fea5380d015c4f778c2e65cd8e499200ec19c5</t>
        </is>
      </c>
      <c r="C21077" t="inlineStr">
        <is>
          <t>2017-10-24 09:41:49+00:00</t>
        </is>
      </c>
      <c r="D21077" t="inlineStr">
        <is>
          <t>rem</t>
        </is>
      </c>
      <c r="E21077" t="inlineStr"/>
      <c r="F21077" t="inlineStr"/>
      <c r="G21077" t="inlineStr">
        <is>
          <t>backports-abc</t>
        </is>
      </c>
      <c r="H21077">
        <f>=0.5</f>
        <v/>
      </c>
    </row>
    <row r="21078">
      <c r="A21078" t="inlineStr">
        <is>
          <t>worker</t>
        </is>
      </c>
      <c r="B21078" t="inlineStr">
        <is>
          <t>b6fea5380d015c4f778c2e65cd8e499200ec19c5</t>
        </is>
      </c>
      <c r="C21078" t="inlineStr">
        <is>
          <t>2017-10-24 09:41:49+00:00</t>
        </is>
      </c>
      <c r="D21078" t="inlineStr">
        <is>
          <t>rem</t>
        </is>
      </c>
      <c r="E21078" t="inlineStr"/>
      <c r="F21078" t="inlineStr"/>
      <c r="G21078" t="inlineStr">
        <is>
          <t>click</t>
        </is>
      </c>
      <c r="H21078">
        <f>=6.7</f>
        <v/>
      </c>
    </row>
    <row r="21079">
      <c r="A21079" t="inlineStr">
        <is>
          <t>worker</t>
        </is>
      </c>
      <c r="B21079" t="inlineStr">
        <is>
          <t>b6fea5380d015c4f778c2e65cd8e499200ec19c5</t>
        </is>
      </c>
      <c r="C21079" t="inlineStr">
        <is>
          <t>2017-10-24 09:41:49+00:00</t>
        </is>
      </c>
      <c r="D21079" t="inlineStr">
        <is>
          <t>rem</t>
        </is>
      </c>
      <c r="E21079" t="inlineStr"/>
      <c r="F21079" t="inlineStr"/>
      <c r="G21079" t="inlineStr">
        <is>
          <t>Flask</t>
        </is>
      </c>
      <c r="H21079">
        <f>=0.12.2</f>
        <v/>
      </c>
    </row>
    <row r="21080">
      <c r="A21080" t="inlineStr">
        <is>
          <t>worker</t>
        </is>
      </c>
      <c r="B21080" t="inlineStr">
        <is>
          <t>b6fea5380d015c4f778c2e65cd8e499200ec19c5</t>
        </is>
      </c>
      <c r="C21080" t="inlineStr">
        <is>
          <t>2017-10-24 09:41:49+00:00</t>
        </is>
      </c>
      <c r="D21080" t="inlineStr">
        <is>
          <t>rem</t>
        </is>
      </c>
      <c r="E21080" t="inlineStr"/>
      <c r="F21080" t="inlineStr"/>
      <c r="G21080" t="inlineStr">
        <is>
          <t>Flask-BasicAuth</t>
        </is>
      </c>
      <c r="H21080">
        <f>=0.2.0</f>
        <v/>
      </c>
    </row>
    <row r="21081">
      <c r="A21081" t="inlineStr">
        <is>
          <t>worker</t>
        </is>
      </c>
      <c r="B21081" t="inlineStr">
        <is>
          <t>b6fea5380d015c4f778c2e65cd8e499200ec19c5</t>
        </is>
      </c>
      <c r="C21081" t="inlineStr">
        <is>
          <t>2017-10-24 09:41:49+00:00</t>
        </is>
      </c>
      <c r="D21081" t="inlineStr">
        <is>
          <t>rem</t>
        </is>
      </c>
      <c r="E21081" t="inlineStr"/>
      <c r="F21081" t="inlineStr"/>
      <c r="G21081" t="inlineStr">
        <is>
          <t>itsdangerous</t>
        </is>
      </c>
      <c r="H21081">
        <f>=0.24</f>
        <v/>
      </c>
    </row>
    <row r="21082">
      <c r="A21082" t="inlineStr">
        <is>
          <t>worker</t>
        </is>
      </c>
      <c r="B21082" t="inlineStr">
        <is>
          <t>b6fea5380d015c4f778c2e65cd8e499200ec19c5</t>
        </is>
      </c>
      <c r="C21082" t="inlineStr">
        <is>
          <t>2017-10-24 09:41:49+00:00</t>
        </is>
      </c>
      <c r="D21082" t="inlineStr">
        <is>
          <t>rem</t>
        </is>
      </c>
      <c r="E21082" t="inlineStr"/>
      <c r="F21082" t="inlineStr"/>
      <c r="G21082" t="inlineStr">
        <is>
          <t>Jinja2</t>
        </is>
      </c>
      <c r="H21082">
        <f>=2.9.6</f>
        <v/>
      </c>
    </row>
    <row r="21083">
      <c r="A21083" t="inlineStr">
        <is>
          <t>worker</t>
        </is>
      </c>
      <c r="B21083" t="inlineStr">
        <is>
          <t>b6fea5380d015c4f778c2e65cd8e499200ec19c5</t>
        </is>
      </c>
      <c r="C21083" t="inlineStr">
        <is>
          <t>2017-10-24 09:41:49+00:00</t>
        </is>
      </c>
      <c r="D21083" t="inlineStr">
        <is>
          <t>rem</t>
        </is>
      </c>
      <c r="E21083" t="inlineStr"/>
      <c r="F21083" t="inlineStr"/>
      <c r="G21083" t="inlineStr">
        <is>
          <t>livereload</t>
        </is>
      </c>
      <c r="H21083">
        <f>=2.5.1</f>
        <v/>
      </c>
    </row>
    <row r="21084">
      <c r="A21084" t="inlineStr">
        <is>
          <t>worker</t>
        </is>
      </c>
      <c r="B21084" t="inlineStr">
        <is>
          <t>b6fea5380d015c4f778c2e65cd8e499200ec19c5</t>
        </is>
      </c>
      <c r="C21084" t="inlineStr">
        <is>
          <t>2017-10-24 09:41:49+00:00</t>
        </is>
      </c>
      <c r="D21084" t="inlineStr">
        <is>
          <t>rem</t>
        </is>
      </c>
      <c r="E21084" t="inlineStr"/>
      <c r="F21084" t="inlineStr"/>
      <c r="G21084" t="inlineStr">
        <is>
          <t>Markdown</t>
        </is>
      </c>
      <c r="H21084">
        <f>=2.6.8</f>
        <v/>
      </c>
    </row>
    <row r="21085">
      <c r="A21085" t="inlineStr">
        <is>
          <t>worker</t>
        </is>
      </c>
      <c r="B21085" t="inlineStr">
        <is>
          <t>b6fea5380d015c4f778c2e65cd8e499200ec19c5</t>
        </is>
      </c>
      <c r="C21085" t="inlineStr">
        <is>
          <t>2017-10-24 09:41:49+00:00</t>
        </is>
      </c>
      <c r="D21085" t="inlineStr">
        <is>
          <t>rem</t>
        </is>
      </c>
      <c r="E21085" t="inlineStr"/>
      <c r="F21085" t="inlineStr"/>
      <c r="G21085" t="inlineStr">
        <is>
          <t>MarkupSafe</t>
        </is>
      </c>
      <c r="H21085">
        <f>=1.0</f>
        <v/>
      </c>
    </row>
    <row r="21086">
      <c r="A21086" t="inlineStr">
        <is>
          <t>worker</t>
        </is>
      </c>
      <c r="B21086" t="inlineStr">
        <is>
          <t>b6fea5380d015c4f778c2e65cd8e499200ec19c5</t>
        </is>
      </c>
      <c r="C21086" t="inlineStr">
        <is>
          <t>2017-10-24 09:41:49+00:00</t>
        </is>
      </c>
      <c r="D21086" t="inlineStr">
        <is>
          <t>rem</t>
        </is>
      </c>
      <c r="E21086" t="inlineStr"/>
      <c r="F21086" t="inlineStr"/>
      <c r="G21086" t="inlineStr">
        <is>
          <t>mkdocs</t>
        </is>
      </c>
      <c r="H21086">
        <f>=0.16.3</f>
        <v/>
      </c>
    </row>
    <row r="21087">
      <c r="A21087" t="inlineStr">
        <is>
          <t>worker</t>
        </is>
      </c>
      <c r="B21087" t="inlineStr">
        <is>
          <t>b6fea5380d015c4f778c2e65cd8e499200ec19c5</t>
        </is>
      </c>
      <c r="C21087" t="inlineStr">
        <is>
          <t>2017-10-24 09:41:49+00:00</t>
        </is>
      </c>
      <c r="D21087" t="inlineStr">
        <is>
          <t>rem</t>
        </is>
      </c>
      <c r="E21087" t="inlineStr"/>
      <c r="F21087" t="inlineStr"/>
      <c r="G21087" t="inlineStr">
        <is>
          <t>packaging</t>
        </is>
      </c>
      <c r="H21087">
        <f>=16.8</f>
        <v/>
      </c>
    </row>
    <row r="21088">
      <c r="A21088" t="inlineStr">
        <is>
          <t>worker</t>
        </is>
      </c>
      <c r="B21088" t="inlineStr">
        <is>
          <t>b6fea5380d015c4f778c2e65cd8e499200ec19c5</t>
        </is>
      </c>
      <c r="C21088" t="inlineStr">
        <is>
          <t>2017-10-24 09:41:49+00:00</t>
        </is>
      </c>
      <c r="D21088" t="inlineStr">
        <is>
          <t>rem</t>
        </is>
      </c>
      <c r="E21088" t="inlineStr"/>
      <c r="F21088" t="inlineStr"/>
      <c r="G21088" t="inlineStr">
        <is>
          <t>pyparsing</t>
        </is>
      </c>
      <c r="H21088">
        <f>=2.2.0</f>
        <v/>
      </c>
    </row>
    <row r="21089">
      <c r="A21089" t="inlineStr">
        <is>
          <t>worker</t>
        </is>
      </c>
      <c r="B21089" t="inlineStr">
        <is>
          <t>b6fea5380d015c4f778c2e65cd8e499200ec19c5</t>
        </is>
      </c>
      <c r="C21089" t="inlineStr">
        <is>
          <t>2017-10-24 09:41:49+00:00</t>
        </is>
      </c>
      <c r="D21089" t="inlineStr">
        <is>
          <t>rem</t>
        </is>
      </c>
      <c r="E21089" t="inlineStr"/>
      <c r="F21089" t="inlineStr"/>
      <c r="G21089" t="inlineStr">
        <is>
          <t>PyYAML</t>
        </is>
      </c>
      <c r="H21089">
        <f>=3.12</f>
        <v/>
      </c>
    </row>
    <row r="21090">
      <c r="A21090" t="inlineStr">
        <is>
          <t>worker</t>
        </is>
      </c>
      <c r="B21090" t="inlineStr">
        <is>
          <t>b6fea5380d015c4f778c2e65cd8e499200ec19c5</t>
        </is>
      </c>
      <c r="C21090" t="inlineStr">
        <is>
          <t>2017-10-24 09:41:49+00:00</t>
        </is>
      </c>
      <c r="D21090" t="inlineStr">
        <is>
          <t>rem</t>
        </is>
      </c>
      <c r="E21090" t="inlineStr"/>
      <c r="F21090" t="inlineStr"/>
      <c r="G21090" t="inlineStr">
        <is>
          <t>singledispatch</t>
        </is>
      </c>
      <c r="H21090">
        <f>=3.4.0.3</f>
        <v/>
      </c>
    </row>
    <row r="21091">
      <c r="A21091" t="inlineStr">
        <is>
          <t>worker</t>
        </is>
      </c>
      <c r="B21091" t="inlineStr">
        <is>
          <t>b6fea5380d015c4f778c2e65cd8e499200ec19c5</t>
        </is>
      </c>
      <c r="C21091" t="inlineStr">
        <is>
          <t>2017-10-24 09:41:49+00:00</t>
        </is>
      </c>
      <c r="D21091" t="inlineStr">
        <is>
          <t>rem</t>
        </is>
      </c>
      <c r="E21091" t="inlineStr"/>
      <c r="F21091" t="inlineStr"/>
      <c r="G21091" t="inlineStr">
        <is>
          <t>tornado</t>
        </is>
      </c>
      <c r="H21091">
        <f>=4.5.1</f>
        <v/>
      </c>
    </row>
    <row r="21092">
      <c r="A21092" t="inlineStr">
        <is>
          <t>worker</t>
        </is>
      </c>
      <c r="B21092" t="inlineStr">
        <is>
          <t>b6fea5380d015c4f778c2e65cd8e499200ec19c5</t>
        </is>
      </c>
      <c r="C21092" t="inlineStr">
        <is>
          <t>2017-10-24 09:41:49+00:00</t>
        </is>
      </c>
      <c r="D21092" t="inlineStr">
        <is>
          <t>rem</t>
        </is>
      </c>
      <c r="E21092" t="inlineStr"/>
      <c r="F21092" t="inlineStr"/>
      <c r="G21092" t="inlineStr">
        <is>
          <t>Werkzeug</t>
        </is>
      </c>
      <c r="H21092">
        <f>=0.12.2</f>
        <v/>
      </c>
    </row>
    <row r="21093">
      <c r="A21093" t="inlineStr">
        <is>
          <t>worker</t>
        </is>
      </c>
      <c r="B21093" t="inlineStr">
        <is>
          <t>734ad7030a9dec1a3ff04fe4cc216f0a7a64ef11</t>
        </is>
      </c>
      <c r="C21093" t="inlineStr">
        <is>
          <t>2018-07-24 10:57:29+00:00</t>
        </is>
      </c>
      <c r="D21093" t="inlineStr">
        <is>
          <t>verchange</t>
        </is>
      </c>
      <c r="E21093" t="inlineStr">
        <is>
          <t>pymongo</t>
        </is>
      </c>
      <c r="F21093">
        <f>=3.7.1</f>
        <v/>
      </c>
      <c r="G21093" t="inlineStr">
        <is>
          <t>pymongo</t>
        </is>
      </c>
      <c r="H21093">
        <f>=3.5.1</f>
        <v/>
      </c>
    </row>
    <row r="21094">
      <c r="A21094" t="inlineStr">
        <is>
          <t>worker</t>
        </is>
      </c>
      <c r="B21094" t="inlineStr">
        <is>
          <t>734ad7030a9dec1a3ff04fe4cc216f0a7a64ef11</t>
        </is>
      </c>
      <c r="C21094" t="inlineStr">
        <is>
          <t>2018-07-24 10:57:29+00:00</t>
        </is>
      </c>
      <c r="D21094" t="inlineStr">
        <is>
          <t>verchange</t>
        </is>
      </c>
      <c r="E21094" t="inlineStr">
        <is>
          <t>websocket-client</t>
        </is>
      </c>
      <c r="F21094">
        <f>=0.44.0</f>
        <v/>
      </c>
      <c r="G21094" t="inlineStr">
        <is>
          <t>websocket-client</t>
        </is>
      </c>
      <c r="H21094">
        <f>=0.44.0</f>
        <v/>
      </c>
    </row>
    <row r="21095">
      <c r="A21095" t="inlineStr">
        <is>
          <t>worker</t>
        </is>
      </c>
      <c r="B21095" t="inlineStr">
        <is>
          <t>734ad7030a9dec1a3ff04fe4cc216f0a7a64ef11</t>
        </is>
      </c>
      <c r="C21095" t="inlineStr">
        <is>
          <t>2018-07-24 10:57:29+00:00</t>
        </is>
      </c>
      <c r="D21095" t="inlineStr">
        <is>
          <t>add</t>
        </is>
      </c>
      <c r="E21095" t="inlineStr">
        <is>
          <t>dnspython</t>
        </is>
      </c>
      <c r="F21095">
        <f>=1.15.0</f>
        <v/>
      </c>
      <c r="G21095" t="inlineStr"/>
      <c r="H21095" t="inlineStr"/>
    </row>
    <row r="21096">
      <c r="A21096" t="inlineStr">
        <is>
          <t>worker</t>
        </is>
      </c>
      <c r="B21096" t="inlineStr">
        <is>
          <t>b9ddab53fc3bcf3a908455564e0119c6cc80c210</t>
        </is>
      </c>
      <c r="C21096" t="inlineStr">
        <is>
          <t>2018-08-21 11:47:25+00:00</t>
        </is>
      </c>
      <c r="D21096" t="inlineStr">
        <is>
          <t>verchange</t>
        </is>
      </c>
      <c r="E21096" t="inlineStr">
        <is>
          <t>urllib3</t>
        </is>
      </c>
      <c r="F21096">
        <f>=1.23</f>
        <v/>
      </c>
      <c r="G21096" t="inlineStr">
        <is>
          <t>urllib3</t>
        </is>
      </c>
      <c r="H21096">
        <f>=1.22</f>
        <v/>
      </c>
    </row>
    <row r="21097">
      <c r="A21097" t="inlineStr">
        <is>
          <t>worker</t>
        </is>
      </c>
      <c r="B21097" t="inlineStr">
        <is>
          <t>b9ddab53fc3bcf3a908455564e0119c6cc80c210</t>
        </is>
      </c>
      <c r="C21097" t="inlineStr">
        <is>
          <t>2018-08-21 11:47:25+00:00</t>
        </is>
      </c>
      <c r="D21097" t="inlineStr">
        <is>
          <t>verchange</t>
        </is>
      </c>
      <c r="E21097" t="inlineStr">
        <is>
          <t>websocket-client</t>
        </is>
      </c>
      <c r="F21097">
        <f>=0.48.0</f>
        <v/>
      </c>
      <c r="G21097" t="inlineStr">
        <is>
          <t>websocket-client</t>
        </is>
      </c>
      <c r="H21097">
        <f>=0.44.0</f>
        <v/>
      </c>
    </row>
    <row r="21098">
      <c r="A21098" t="inlineStr">
        <is>
          <t>worker</t>
        </is>
      </c>
      <c r="B21098" t="inlineStr">
        <is>
          <t>b9ddab53fc3bcf3a908455564e0119c6cc80c210</t>
        </is>
      </c>
      <c r="C21098" t="inlineStr">
        <is>
          <t>2018-08-21 11:47:25+00:00</t>
        </is>
      </c>
      <c r="D21098" t="inlineStr">
        <is>
          <t>verchange</t>
        </is>
      </c>
      <c r="E21098" t="inlineStr">
        <is>
          <t>pika</t>
        </is>
      </c>
      <c r="F21098">
        <f>=0.12.0</f>
        <v/>
      </c>
      <c r="G21098" t="inlineStr">
        <is>
          <t>pika</t>
        </is>
      </c>
      <c r="H21098">
        <f>=0.11.0</f>
        <v/>
      </c>
    </row>
    <row r="21099">
      <c r="A21099" t="inlineStr">
        <is>
          <t>worker</t>
        </is>
      </c>
      <c r="B21099" t="inlineStr">
        <is>
          <t>b9ddab53fc3bcf3a908455564e0119c6cc80c210</t>
        </is>
      </c>
      <c r="C21099" t="inlineStr">
        <is>
          <t>2018-08-21 11:47:25+00:00</t>
        </is>
      </c>
      <c r="D21099" t="inlineStr">
        <is>
          <t>verchange</t>
        </is>
      </c>
      <c r="E21099" t="inlineStr">
        <is>
          <t>ipaddress</t>
        </is>
      </c>
      <c r="F21099">
        <f>=1.0.22</f>
        <v/>
      </c>
      <c r="G21099" t="inlineStr">
        <is>
          <t>ipaddress</t>
        </is>
      </c>
      <c r="H21099">
        <f>=1.0.18</f>
        <v/>
      </c>
    </row>
    <row r="21100">
      <c r="A21100" t="inlineStr">
        <is>
          <t>worker</t>
        </is>
      </c>
      <c r="B21100" t="inlineStr">
        <is>
          <t>b9ddab53fc3bcf3a908455564e0119c6cc80c210</t>
        </is>
      </c>
      <c r="C21100" t="inlineStr">
        <is>
          <t>2018-08-21 11:47:25+00:00</t>
        </is>
      </c>
      <c r="D21100" t="inlineStr">
        <is>
          <t>verchange</t>
        </is>
      </c>
      <c r="E21100" t="inlineStr">
        <is>
          <t>docker</t>
        </is>
      </c>
      <c r="F21100">
        <f>=3.4.1</f>
        <v/>
      </c>
      <c r="G21100" t="inlineStr">
        <is>
          <t>docker</t>
        </is>
      </c>
      <c r="H21100">
        <f>=2.5.1</f>
        <v/>
      </c>
    </row>
    <row r="21101">
      <c r="A21101" t="inlineStr">
        <is>
          <t>worker</t>
        </is>
      </c>
      <c r="B21101" t="inlineStr">
        <is>
          <t>b9ddab53fc3bcf3a908455564e0119c6cc80c210</t>
        </is>
      </c>
      <c r="C21101" t="inlineStr">
        <is>
          <t>2018-08-21 11:47:25+00:00</t>
        </is>
      </c>
      <c r="D21101" t="inlineStr">
        <is>
          <t>verchange</t>
        </is>
      </c>
      <c r="E21101" t="inlineStr">
        <is>
          <t>docker-pycreds</t>
        </is>
      </c>
      <c r="F21101">
        <f>=0.3.0</f>
        <v/>
      </c>
      <c r="G21101" t="inlineStr">
        <is>
          <t>docker-pycreds</t>
        </is>
      </c>
      <c r="H21101">
        <f>=0.2.1</f>
        <v/>
      </c>
    </row>
    <row r="21102">
      <c r="A21102" t="inlineStr">
        <is>
          <t>worker</t>
        </is>
      </c>
      <c r="B21102" t="inlineStr">
        <is>
          <t>b9ddab53fc3bcf3a908455564e0119c6cc80c210</t>
        </is>
      </c>
      <c r="C21102" t="inlineStr">
        <is>
          <t>2018-08-21 11:47:25+00:00</t>
        </is>
      </c>
      <c r="D21102" t="inlineStr">
        <is>
          <t>verchange</t>
        </is>
      </c>
      <c r="E21102" t="inlineStr">
        <is>
          <t>idna</t>
        </is>
      </c>
      <c r="F21102">
        <f>=2.7</f>
        <v/>
      </c>
      <c r="G21102" t="inlineStr">
        <is>
          <t>idna</t>
        </is>
      </c>
      <c r="H21102">
        <f>=2.6</f>
        <v/>
      </c>
    </row>
    <row r="21103">
      <c r="A21103" t="inlineStr">
        <is>
          <t>worker</t>
        </is>
      </c>
      <c r="B21103" t="inlineStr">
        <is>
          <t>b9ddab53fc3bcf3a908455564e0119c6cc80c210</t>
        </is>
      </c>
      <c r="C21103" t="inlineStr">
        <is>
          <t>2018-08-21 11:47:25+00:00</t>
        </is>
      </c>
      <c r="D21103" t="inlineStr">
        <is>
          <t>verchange</t>
        </is>
      </c>
      <c r="E21103" t="inlineStr">
        <is>
          <t>certifi</t>
        </is>
      </c>
      <c r="F21103">
        <f>=2018.4.16</f>
        <v/>
      </c>
      <c r="G21103" t="inlineStr">
        <is>
          <t>certifi</t>
        </is>
      </c>
      <c r="H21103">
        <f>=2017.7.27.1</f>
        <v/>
      </c>
    </row>
    <row r="21104">
      <c r="A21104" t="inlineStr">
        <is>
          <t>worker</t>
        </is>
      </c>
      <c r="B21104" t="inlineStr">
        <is>
          <t>b9ddab53fc3bcf3a908455564e0119c6cc80c210</t>
        </is>
      </c>
      <c r="C21104" t="inlineStr">
        <is>
          <t>2018-08-21 11:47:25+00:00</t>
        </is>
      </c>
      <c r="D21104" t="inlineStr">
        <is>
          <t>verchange</t>
        </is>
      </c>
      <c r="E21104" t="inlineStr">
        <is>
          <t>requests</t>
        </is>
      </c>
      <c r="F21104">
        <f>=2.19.1</f>
        <v/>
      </c>
      <c r="G21104" t="inlineStr">
        <is>
          <t>requests</t>
        </is>
      </c>
      <c r="H21104">
        <f>=2.18.4</f>
        <v/>
      </c>
    </row>
    <row r="21105">
      <c r="A21105" t="inlineStr">
        <is>
          <t>worker</t>
        </is>
      </c>
      <c r="B21105" t="inlineStr">
        <is>
          <t>b9ddab53fc3bcf3a908455564e0119c6cc80c210</t>
        </is>
      </c>
      <c r="C21105" t="inlineStr">
        <is>
          <t>2018-08-21 11:47:25+00:00</t>
        </is>
      </c>
      <c r="D21105" t="inlineStr">
        <is>
          <t>verchange</t>
        </is>
      </c>
      <c r="E21105" t="inlineStr">
        <is>
          <t>dnspython</t>
        </is>
      </c>
      <c r="F21105">
        <f>=1.15.0</f>
        <v/>
      </c>
      <c r="G21105" t="inlineStr">
        <is>
          <t>dnspython</t>
        </is>
      </c>
      <c r="H21105">
        <f>=1.15.0</f>
        <v/>
      </c>
    </row>
    <row r="21106">
      <c r="A21106" t="inlineStr">
        <is>
          <t>worker</t>
        </is>
      </c>
      <c r="B21106" t="inlineStr">
        <is>
          <t>b9ddab53fc3bcf3a908455564e0119c6cc80c210</t>
        </is>
      </c>
      <c r="C21106" t="inlineStr">
        <is>
          <t>2018-08-21 11:47:25+00:00</t>
        </is>
      </c>
      <c r="D21106" t="inlineStr">
        <is>
          <t>add</t>
        </is>
      </c>
      <c r="E21106" t="inlineStr">
        <is>
          <t>freeze</t>
        </is>
      </c>
      <c r="F21106">
        <f>=1.0.10</f>
        <v/>
      </c>
      <c r="G21106" t="inlineStr"/>
      <c r="H21106" t="inlineStr"/>
    </row>
    <row r="21107">
      <c r="A21107" t="inlineStr">
        <is>
          <t>worker</t>
        </is>
      </c>
      <c r="B21107" t="inlineStr">
        <is>
          <t>b9ddab53fc3bcf3a908455564e0119c6cc80c210</t>
        </is>
      </c>
      <c r="C21107" t="inlineStr">
        <is>
          <t>2018-08-21 11:47:25+00:00</t>
        </is>
      </c>
      <c r="D21107" t="inlineStr">
        <is>
          <t>rem</t>
        </is>
      </c>
      <c r="E21107" t="inlineStr"/>
      <c r="F21107" t="inlineStr"/>
      <c r="G21107" t="inlineStr">
        <is>
          <t>pymongo</t>
        </is>
      </c>
      <c r="H21107">
        <f>=3.7.1</f>
        <v/>
      </c>
    </row>
    <row r="21108">
      <c r="A21108" t="inlineStr">
        <is>
          <t>worker</t>
        </is>
      </c>
      <c r="B21108" t="inlineStr">
        <is>
          <t>6c9c85886ed57aab484dbb5f3eaa99c562c304ec</t>
        </is>
      </c>
      <c r="C21108" t="inlineStr">
        <is>
          <t>2018-12-06 09:47:59+00:00</t>
        </is>
      </c>
      <c r="D21108" t="inlineStr">
        <is>
          <t>verchange</t>
        </is>
      </c>
      <c r="E21108" t="inlineStr">
        <is>
          <t>urllib3</t>
        </is>
      </c>
      <c r="F21108">
        <f>=1.24</f>
        <v/>
      </c>
      <c r="G21108" t="inlineStr">
        <is>
          <t>urllib3</t>
        </is>
      </c>
      <c r="H21108">
        <f>=1.23</f>
        <v/>
      </c>
    </row>
    <row r="21109">
      <c r="A21109" t="inlineStr">
        <is>
          <t>worker</t>
        </is>
      </c>
      <c r="B21109" t="inlineStr">
        <is>
          <t>6c9c85886ed57aab484dbb5f3eaa99c562c304ec</t>
        </is>
      </c>
      <c r="C21109" t="inlineStr">
        <is>
          <t>2018-12-06 09:47:59+00:00</t>
        </is>
      </c>
      <c r="D21109" t="inlineStr">
        <is>
          <t>verchange</t>
        </is>
      </c>
      <c r="E21109" t="inlineStr">
        <is>
          <t>websocket-client</t>
        </is>
      </c>
      <c r="F21109">
        <f>=0.54.0</f>
        <v/>
      </c>
      <c r="G21109" t="inlineStr">
        <is>
          <t>websocket-client</t>
        </is>
      </c>
      <c r="H21109">
        <f>=0.48.0</f>
        <v/>
      </c>
    </row>
    <row r="21110">
      <c r="A21110" t="inlineStr">
        <is>
          <t>worker</t>
        </is>
      </c>
      <c r="B21110" t="inlineStr">
        <is>
          <t>6c9c85886ed57aab484dbb5f3eaa99c562c304ec</t>
        </is>
      </c>
      <c r="C21110" t="inlineStr">
        <is>
          <t>2018-12-06 09:47:59+00:00</t>
        </is>
      </c>
      <c r="D21110" t="inlineStr">
        <is>
          <t>verchange</t>
        </is>
      </c>
      <c r="E21110" t="inlineStr">
        <is>
          <t>docker</t>
        </is>
      </c>
      <c r="F21110">
        <f>=3.5.1</f>
        <v/>
      </c>
      <c r="G21110" t="inlineStr">
        <is>
          <t>docker</t>
        </is>
      </c>
      <c r="H21110">
        <f>=3.4.1</f>
        <v/>
      </c>
    </row>
    <row r="21111">
      <c r="A21111" t="inlineStr">
        <is>
          <t>worker</t>
        </is>
      </c>
      <c r="B21111" t="inlineStr">
        <is>
          <t>6c9c85886ed57aab484dbb5f3eaa99c562c304ec</t>
        </is>
      </c>
      <c r="C21111" t="inlineStr">
        <is>
          <t>2018-12-06 09:47:59+00:00</t>
        </is>
      </c>
      <c r="D21111" t="inlineStr">
        <is>
          <t>verchange</t>
        </is>
      </c>
      <c r="E21111" t="inlineStr">
        <is>
          <t>requests</t>
        </is>
      </c>
      <c r="F21111">
        <f>=2.20.0</f>
        <v/>
      </c>
      <c r="G21111" t="inlineStr">
        <is>
          <t>requests</t>
        </is>
      </c>
      <c r="H21111">
        <f>=2.19.1</f>
        <v/>
      </c>
    </row>
    <row r="21112">
      <c r="A21112" t="inlineStr">
        <is>
          <t>worker</t>
        </is>
      </c>
      <c r="B21112" t="inlineStr">
        <is>
          <t>6c9c85886ed57aab484dbb5f3eaa99c562c304ec</t>
        </is>
      </c>
      <c r="C21112" t="inlineStr">
        <is>
          <t>2018-12-06 09:47:59+00:00</t>
        </is>
      </c>
      <c r="D21112" t="inlineStr">
        <is>
          <t>verchange</t>
        </is>
      </c>
      <c r="E21112" t="inlineStr">
        <is>
          <t>certifi</t>
        </is>
      </c>
      <c r="F21112">
        <f>=2018.10.15</f>
        <v/>
      </c>
      <c r="G21112" t="inlineStr">
        <is>
          <t>certifi</t>
        </is>
      </c>
      <c r="H21112">
        <f>=2018.4.16</f>
        <v/>
      </c>
    </row>
    <row r="21113">
      <c r="A21113" t="inlineStr">
        <is>
          <t>worker</t>
        </is>
      </c>
      <c r="B21113" t="inlineStr">
        <is>
          <t>6c9c85886ed57aab484dbb5f3eaa99c562c304ec</t>
        </is>
      </c>
      <c r="C21113" t="inlineStr">
        <is>
          <t>2018-12-06 09:47:59+00:00</t>
        </is>
      </c>
      <c r="D21113" t="inlineStr">
        <is>
          <t>add</t>
        </is>
      </c>
      <c r="E21113" t="inlineStr">
        <is>
          <t>pymongo</t>
        </is>
      </c>
      <c r="F21113">
        <f>=3.7.2</f>
        <v/>
      </c>
      <c r="G21113" t="inlineStr"/>
      <c r="H21113" t="inlineStr"/>
    </row>
    <row r="21114">
      <c r="A21114" t="inlineStr">
        <is>
          <t>worker</t>
        </is>
      </c>
      <c r="B21114" t="inlineStr">
        <is>
          <t>89881f293ef9510a48a3064e2f4807399455c9f6</t>
        </is>
      </c>
      <c r="C21114" t="inlineStr">
        <is>
          <t>2019-01-14 11:53:33+00:00</t>
        </is>
      </c>
      <c r="D21114" t="inlineStr">
        <is>
          <t>add</t>
        </is>
      </c>
      <c r="E21114" t="inlineStr">
        <is>
          <t>NebulaPythonSDK</t>
        </is>
      </c>
      <c r="F21114">
        <f>=2.0.0</f>
        <v/>
      </c>
      <c r="G21114" t="inlineStr"/>
      <c r="H21114" t="inlineStr"/>
    </row>
    <row r="21115">
      <c r="A21115" t="inlineStr">
        <is>
          <t>worker</t>
        </is>
      </c>
      <c r="B21115" t="inlineStr">
        <is>
          <t>89881f293ef9510a48a3064e2f4807399455c9f6</t>
        </is>
      </c>
      <c r="C21115" t="inlineStr">
        <is>
          <t>2019-01-14 11:53:33+00:00</t>
        </is>
      </c>
      <c r="D21115" t="inlineStr">
        <is>
          <t>add</t>
        </is>
      </c>
      <c r="E21115" t="inlineStr">
        <is>
          <t>retrying</t>
        </is>
      </c>
      <c r="F21115">
        <f>=1.3.3</f>
        <v/>
      </c>
      <c r="G21115" t="inlineStr"/>
      <c r="H21115" t="inlineStr"/>
    </row>
    <row r="21116">
      <c r="A21116" t="inlineStr">
        <is>
          <t>worker</t>
        </is>
      </c>
      <c r="B21116" t="inlineStr">
        <is>
          <t>89881f293ef9510a48a3064e2f4807399455c9f6</t>
        </is>
      </c>
      <c r="C21116" t="inlineStr">
        <is>
          <t>2019-01-14 11:53:33+00:00</t>
        </is>
      </c>
      <c r="D21116" t="inlineStr">
        <is>
          <t>rem</t>
        </is>
      </c>
      <c r="E21116" t="inlineStr"/>
      <c r="F21116" t="inlineStr"/>
      <c r="G21116" t="inlineStr">
        <is>
          <t>pika</t>
        </is>
      </c>
      <c r="H21116">
        <f>=0.12.0</f>
        <v/>
      </c>
    </row>
    <row r="21117">
      <c r="A21117" t="inlineStr">
        <is>
          <t>worker</t>
        </is>
      </c>
      <c r="B21117" t="inlineStr">
        <is>
          <t>89881f293ef9510a48a3064e2f4807399455c9f6</t>
        </is>
      </c>
      <c r="C21117" t="inlineStr">
        <is>
          <t>2019-01-14 11:53:33+00:00</t>
        </is>
      </c>
      <c r="D21117" t="inlineStr">
        <is>
          <t>rem</t>
        </is>
      </c>
      <c r="E21117" t="inlineStr"/>
      <c r="F21117" t="inlineStr"/>
      <c r="G21117" t="inlineStr">
        <is>
          <t>pymongo</t>
        </is>
      </c>
      <c r="H21117">
        <f>=3.7.2</f>
        <v/>
      </c>
    </row>
    <row r="21118">
      <c r="A21118" t="inlineStr">
        <is>
          <t>worker</t>
        </is>
      </c>
      <c r="B21118" t="inlineStr">
        <is>
          <t>cf4c4e9333054f10b6fae105704228881a94258b</t>
        </is>
      </c>
      <c r="C21118" t="inlineStr">
        <is>
          <t>2019-02-17 13:04:43+00:00</t>
        </is>
      </c>
      <c r="D21118" t="inlineStr">
        <is>
          <t>verchange</t>
        </is>
      </c>
      <c r="E21118" t="inlineStr">
        <is>
          <t>six</t>
        </is>
      </c>
      <c r="F21118">
        <f>=1.12.0</f>
        <v/>
      </c>
      <c r="G21118" t="inlineStr">
        <is>
          <t>six</t>
        </is>
      </c>
      <c r="H21118">
        <f>=1.11.0</f>
        <v/>
      </c>
    </row>
    <row r="21119">
      <c r="A21119" t="inlineStr">
        <is>
          <t>worker</t>
        </is>
      </c>
      <c r="B21119" t="inlineStr">
        <is>
          <t>cf4c4e9333054f10b6fae105704228881a94258b</t>
        </is>
      </c>
      <c r="C21119" t="inlineStr">
        <is>
          <t>2019-02-17 13:04:43+00:00</t>
        </is>
      </c>
      <c r="D21119" t="inlineStr">
        <is>
          <t>verchange</t>
        </is>
      </c>
      <c r="E21119" t="inlineStr">
        <is>
          <t>urllib3</t>
        </is>
      </c>
      <c r="F21119">
        <f>=1.24.1</f>
        <v/>
      </c>
      <c r="G21119" t="inlineStr">
        <is>
          <t>urllib3</t>
        </is>
      </c>
      <c r="H21119">
        <f>=1.24</f>
        <v/>
      </c>
    </row>
    <row r="21120">
      <c r="A21120" t="inlineStr">
        <is>
          <t>worker</t>
        </is>
      </c>
      <c r="B21120" t="inlineStr">
        <is>
          <t>cf4c4e9333054f10b6fae105704228881a94258b</t>
        </is>
      </c>
      <c r="C21120" t="inlineStr">
        <is>
          <t>2019-02-17 13:04:43+00:00</t>
        </is>
      </c>
      <c r="D21120" t="inlineStr">
        <is>
          <t>verchange</t>
        </is>
      </c>
      <c r="E21120" t="inlineStr">
        <is>
          <t>NebulaPythonSDK</t>
        </is>
      </c>
      <c r="F21120">
        <f>=2.1.0</f>
        <v/>
      </c>
      <c r="G21120" t="inlineStr">
        <is>
          <t>NebulaPythonSDK</t>
        </is>
      </c>
      <c r="H21120">
        <f>=2.0.0</f>
        <v/>
      </c>
    </row>
    <row r="21121">
      <c r="A21121" t="inlineStr">
        <is>
          <t>worker</t>
        </is>
      </c>
      <c r="B21121" t="inlineStr">
        <is>
          <t>cf4c4e9333054f10b6fae105704228881a94258b</t>
        </is>
      </c>
      <c r="C21121" t="inlineStr">
        <is>
          <t>2019-02-17 13:04:43+00:00</t>
        </is>
      </c>
      <c r="D21121" t="inlineStr">
        <is>
          <t>verchange</t>
        </is>
      </c>
      <c r="E21121" t="inlineStr">
        <is>
          <t>docker</t>
        </is>
      </c>
      <c r="F21121">
        <f>=3.7.0</f>
        <v/>
      </c>
      <c r="G21121" t="inlineStr">
        <is>
          <t>docker</t>
        </is>
      </c>
      <c r="H21121">
        <f>=3.5.1</f>
        <v/>
      </c>
    </row>
    <row r="21122">
      <c r="A21122" t="inlineStr">
        <is>
          <t>worker</t>
        </is>
      </c>
      <c r="B21122" t="inlineStr">
        <is>
          <t>cf4c4e9333054f10b6fae105704228881a94258b</t>
        </is>
      </c>
      <c r="C21122" t="inlineStr">
        <is>
          <t>2019-02-17 13:04:43+00:00</t>
        </is>
      </c>
      <c r="D21122" t="inlineStr">
        <is>
          <t>verchange</t>
        </is>
      </c>
      <c r="E21122" t="inlineStr">
        <is>
          <t>idna</t>
        </is>
      </c>
      <c r="F21122">
        <f>=2.8</f>
        <v/>
      </c>
      <c r="G21122" t="inlineStr">
        <is>
          <t>idna</t>
        </is>
      </c>
      <c r="H21122">
        <f>=2.7</f>
        <v/>
      </c>
    </row>
    <row r="21123">
      <c r="A21123" t="inlineStr">
        <is>
          <t>worker</t>
        </is>
      </c>
      <c r="B21123" t="inlineStr">
        <is>
          <t>cf4c4e9333054f10b6fae105704228881a94258b</t>
        </is>
      </c>
      <c r="C21123" t="inlineStr">
        <is>
          <t>2019-02-17 13:04:43+00:00</t>
        </is>
      </c>
      <c r="D21123" t="inlineStr">
        <is>
          <t>verchange</t>
        </is>
      </c>
      <c r="E21123" t="inlineStr">
        <is>
          <t>docker-pycreds</t>
        </is>
      </c>
      <c r="F21123">
        <f>=0.4.0</f>
        <v/>
      </c>
      <c r="G21123" t="inlineStr">
        <is>
          <t>docker-pycreds</t>
        </is>
      </c>
      <c r="H21123">
        <f>=0.3.0</f>
        <v/>
      </c>
    </row>
    <row r="21124">
      <c r="A21124" t="inlineStr">
        <is>
          <t>worker</t>
        </is>
      </c>
      <c r="B21124" t="inlineStr">
        <is>
          <t>cf4c4e9333054f10b6fae105704228881a94258b</t>
        </is>
      </c>
      <c r="C21124" t="inlineStr">
        <is>
          <t>2019-02-17 13:04:43+00:00</t>
        </is>
      </c>
      <c r="D21124" t="inlineStr">
        <is>
          <t>verchange</t>
        </is>
      </c>
      <c r="E21124" t="inlineStr">
        <is>
          <t>certifi</t>
        </is>
      </c>
      <c r="F21124">
        <f>=2018.11.29</f>
        <v/>
      </c>
      <c r="G21124" t="inlineStr">
        <is>
          <t>certifi</t>
        </is>
      </c>
      <c r="H21124">
        <f>=2018.10.15</f>
        <v/>
      </c>
    </row>
    <row r="21125">
      <c r="A21125" t="inlineStr">
        <is>
          <t>worker</t>
        </is>
      </c>
      <c r="B21125" t="inlineStr">
        <is>
          <t>cf4c4e9333054f10b6fae105704228881a94258b</t>
        </is>
      </c>
      <c r="C21125" t="inlineStr">
        <is>
          <t>2019-02-17 13:04:43+00:00</t>
        </is>
      </c>
      <c r="D21125" t="inlineStr">
        <is>
          <t>verchange</t>
        </is>
      </c>
      <c r="E21125" t="inlineStr">
        <is>
          <t>requests</t>
        </is>
      </c>
      <c r="F21125">
        <f>=2.21.0</f>
        <v/>
      </c>
      <c r="G21125" t="inlineStr">
        <is>
          <t>requests</t>
        </is>
      </c>
      <c r="H21125">
        <f>=2.20.0</f>
        <v/>
      </c>
    </row>
    <row r="21126">
      <c r="A21126" t="inlineStr">
        <is>
          <t>worker</t>
        </is>
      </c>
      <c r="B21126" t="inlineStr">
        <is>
          <t>cf4c4e9333054f10b6fae105704228881a94258b</t>
        </is>
      </c>
      <c r="C21126" t="inlineStr">
        <is>
          <t>2019-02-17 13:04:43+00:00</t>
        </is>
      </c>
      <c r="D21126" t="inlineStr">
        <is>
          <t>verchange</t>
        </is>
      </c>
      <c r="E21126" t="inlineStr">
        <is>
          <t>dnspython</t>
        </is>
      </c>
      <c r="F21126">
        <f>=1.16.0</f>
        <v/>
      </c>
      <c r="G21126" t="inlineStr">
        <is>
          <t>dnspython</t>
        </is>
      </c>
      <c r="H21126">
        <f>=1.15.0</f>
        <v/>
      </c>
    </row>
    <row r="21127">
      <c r="A21127" t="inlineStr">
        <is>
          <t>worker</t>
        </is>
      </c>
      <c r="B21127" t="inlineStr">
        <is>
          <t>cf4c4e9333054f10b6fae105704228881a94258b</t>
        </is>
      </c>
      <c r="C21127" t="inlineStr">
        <is>
          <t>2019-02-17 13:04:43+00:00</t>
        </is>
      </c>
      <c r="D21127" t="inlineStr">
        <is>
          <t>add</t>
        </is>
      </c>
      <c r="E21127" t="inlineStr">
        <is>
          <t>psutil</t>
        </is>
      </c>
      <c r="F21127">
        <f>=5.5.0</f>
        <v/>
      </c>
      <c r="G21127" t="inlineStr"/>
      <c r="H21127" t="inlineStr"/>
    </row>
    <row r="21128">
      <c r="A21128" t="inlineStr">
        <is>
          <t>worker</t>
        </is>
      </c>
      <c r="B21128" t="inlineStr">
        <is>
          <t>d418f96a253d493bd52614f427a4825d4c1336a3</t>
        </is>
      </c>
      <c r="C21128" t="inlineStr">
        <is>
          <t>2019-02-27 14:58:45+00:00</t>
        </is>
      </c>
      <c r="D21128" t="inlineStr">
        <is>
          <t>verchange</t>
        </is>
      </c>
      <c r="E21128" t="inlineStr">
        <is>
          <t>psutil</t>
        </is>
      </c>
      <c r="F21128">
        <f>=5.5.1</f>
        <v/>
      </c>
      <c r="G21128" t="inlineStr">
        <is>
          <t>psutil</t>
        </is>
      </c>
      <c r="H21128">
        <f>=5.5.0</f>
        <v/>
      </c>
    </row>
    <row r="21129">
      <c r="A21129" t="inlineStr">
        <is>
          <t>worker</t>
        </is>
      </c>
      <c r="B21129" t="inlineStr">
        <is>
          <t>d418f96a253d493bd52614f427a4825d4c1336a3</t>
        </is>
      </c>
      <c r="C21129" t="inlineStr">
        <is>
          <t>2019-02-27 14:58:45+00:00</t>
        </is>
      </c>
      <c r="D21129" t="inlineStr">
        <is>
          <t>verchange</t>
        </is>
      </c>
      <c r="E21129" t="inlineStr">
        <is>
          <t>NebulaPythonSDK</t>
        </is>
      </c>
      <c r="F21129">
        <f>=2.2.0</f>
        <v/>
      </c>
      <c r="G21129" t="inlineStr">
        <is>
          <t>NebulaPythonSDK</t>
        </is>
      </c>
      <c r="H21129">
        <f>=2.1.0</f>
        <v/>
      </c>
    </row>
    <row r="21130">
      <c r="A21130" t="inlineStr">
        <is>
          <t>worker</t>
        </is>
      </c>
      <c r="B21130" t="inlineStr">
        <is>
          <t>d418f96a253d493bd52614f427a4825d4c1336a3</t>
        </is>
      </c>
      <c r="C21130" t="inlineStr">
        <is>
          <t>2019-02-27 14:58:45+00:00</t>
        </is>
      </c>
      <c r="D21130" t="inlineStr">
        <is>
          <t>add</t>
        </is>
      </c>
      <c r="E21130" t="inlineStr">
        <is>
          <t>kafka-python</t>
        </is>
      </c>
      <c r="F21130">
        <f>=1.4.4</f>
        <v/>
      </c>
      <c r="G21130" t="inlineStr"/>
      <c r="H21130" t="inlineStr"/>
    </row>
    <row r="21131">
      <c r="A21131" t="inlineStr">
        <is>
          <t>worker</t>
        </is>
      </c>
      <c r="B21131" t="inlineStr">
        <is>
          <t>7e1b63b6e996bb3f779b14d82b7dd77b4f498562</t>
        </is>
      </c>
      <c r="C21131" t="inlineStr">
        <is>
          <t>2019-03-05 15:54:51+00:00</t>
        </is>
      </c>
      <c r="D21131" t="inlineStr">
        <is>
          <t>verchange</t>
        </is>
      </c>
      <c r="E21131" t="inlineStr">
        <is>
          <t>NebulaPythonSDK</t>
        </is>
      </c>
      <c r="F21131">
        <f>=2.2.1</f>
        <v/>
      </c>
      <c r="G21131" t="inlineStr">
        <is>
          <t>NebulaPythonSDK</t>
        </is>
      </c>
      <c r="H21131">
        <f>=2.2.0</f>
        <v/>
      </c>
    </row>
    <row r="21132">
      <c r="A21132" t="inlineStr">
        <is>
          <t>worker</t>
        </is>
      </c>
      <c r="B21132" t="inlineStr">
        <is>
          <t>d3f2b021376a8c9f078a436bc74ef65157b093a4</t>
        </is>
      </c>
      <c r="C21132" t="inlineStr">
        <is>
          <t>2019-04-21 08:16:42+00:00</t>
        </is>
      </c>
      <c r="D21132" t="inlineStr">
        <is>
          <t>verchange</t>
        </is>
      </c>
      <c r="E21132" t="inlineStr">
        <is>
          <t>urllib3</t>
        </is>
      </c>
      <c r="F21132">
        <f>=1.24.2</f>
        <v/>
      </c>
      <c r="G21132" t="inlineStr">
        <is>
          <t>urllib3</t>
        </is>
      </c>
      <c r="H21132">
        <f>=1.24.1</f>
        <v/>
      </c>
    </row>
    <row r="21133">
      <c r="A21133" t="inlineStr">
        <is>
          <t>worker</t>
        </is>
      </c>
      <c r="B21133" t="inlineStr">
        <is>
          <t>d3f2b021376a8c9f078a436bc74ef65157b093a4</t>
        </is>
      </c>
      <c r="C21133" t="inlineStr">
        <is>
          <t>2019-04-21 08:16:42+00:00</t>
        </is>
      </c>
      <c r="D21133" t="inlineStr">
        <is>
          <t>verchange</t>
        </is>
      </c>
      <c r="E21133" t="inlineStr">
        <is>
          <t>psutil</t>
        </is>
      </c>
      <c r="F21133">
        <f>=5.6.1</f>
        <v/>
      </c>
      <c r="G21133" t="inlineStr">
        <is>
          <t>psutil</t>
        </is>
      </c>
      <c r="H21133">
        <f>=5.5.1</f>
        <v/>
      </c>
    </row>
    <row r="21134">
      <c r="A21134" t="inlineStr">
        <is>
          <t>worker</t>
        </is>
      </c>
      <c r="B21134" t="inlineStr">
        <is>
          <t>d3f2b021376a8c9f078a436bc74ef65157b093a4</t>
        </is>
      </c>
      <c r="C21134" t="inlineStr">
        <is>
          <t>2019-04-21 08:16:42+00:00</t>
        </is>
      </c>
      <c r="D21134" t="inlineStr">
        <is>
          <t>verchange</t>
        </is>
      </c>
      <c r="E21134" t="inlineStr">
        <is>
          <t>NebulaPythonSDK</t>
        </is>
      </c>
      <c r="F21134">
        <f>=2.5.1</f>
        <v/>
      </c>
      <c r="G21134" t="inlineStr">
        <is>
          <t>NebulaPythonSDK</t>
        </is>
      </c>
      <c r="H21134">
        <f>=2.2.1</f>
        <v/>
      </c>
    </row>
    <row r="21135">
      <c r="A21135" t="inlineStr">
        <is>
          <t>worker</t>
        </is>
      </c>
      <c r="B21135" t="inlineStr">
        <is>
          <t>d3f2b021376a8c9f078a436bc74ef65157b093a4</t>
        </is>
      </c>
      <c r="C21135" t="inlineStr">
        <is>
          <t>2019-04-21 08:16:42+00:00</t>
        </is>
      </c>
      <c r="D21135" t="inlineStr">
        <is>
          <t>verchange</t>
        </is>
      </c>
      <c r="E21135" t="inlineStr">
        <is>
          <t>docker</t>
        </is>
      </c>
      <c r="F21135">
        <f>=3.7.2</f>
        <v/>
      </c>
      <c r="G21135" t="inlineStr">
        <is>
          <t>docker</t>
        </is>
      </c>
      <c r="H21135">
        <f>=3.7.0</f>
        <v/>
      </c>
    </row>
    <row r="21136">
      <c r="A21136" t="inlineStr">
        <is>
          <t>worker</t>
        </is>
      </c>
      <c r="B21136" t="inlineStr">
        <is>
          <t>d3f2b021376a8c9f078a436bc74ef65157b093a4</t>
        </is>
      </c>
      <c r="C21136" t="inlineStr">
        <is>
          <t>2019-04-21 08:16:42+00:00</t>
        </is>
      </c>
      <c r="D21136" t="inlineStr">
        <is>
          <t>verchange</t>
        </is>
      </c>
      <c r="E21136" t="inlineStr">
        <is>
          <t>certifi</t>
        </is>
      </c>
      <c r="F21136">
        <f>=2019.3.9</f>
        <v/>
      </c>
      <c r="G21136" t="inlineStr">
        <is>
          <t>certifi</t>
        </is>
      </c>
      <c r="H21136">
        <f>=2018.11.29</f>
        <v/>
      </c>
    </row>
    <row r="21137">
      <c r="A21137" t="inlineStr">
        <is>
          <t>worker</t>
        </is>
      </c>
      <c r="B21137" t="inlineStr">
        <is>
          <t>d3f2b021376a8c9f078a436bc74ef65157b093a4</t>
        </is>
      </c>
      <c r="C21137" t="inlineStr">
        <is>
          <t>2019-04-21 08:16:42+00:00</t>
        </is>
      </c>
      <c r="D21137" t="inlineStr">
        <is>
          <t>verchange</t>
        </is>
      </c>
      <c r="E21137" t="inlineStr">
        <is>
          <t>kafka-python</t>
        </is>
      </c>
      <c r="F21137">
        <f>=1.4.6</f>
        <v/>
      </c>
      <c r="G21137" t="inlineStr">
        <is>
          <t>kafka-python</t>
        </is>
      </c>
      <c r="H21137">
        <f>=1.4.4</f>
        <v/>
      </c>
    </row>
    <row r="21138">
      <c r="A21138" t="inlineStr">
        <is>
          <t>worker</t>
        </is>
      </c>
      <c r="B21138" t="inlineStr">
        <is>
          <t>d3f2b021376a8c9f078a436bc74ef65157b093a4</t>
        </is>
      </c>
      <c r="C21138" t="inlineStr">
        <is>
          <t>2019-04-21 08:16:42+00:00</t>
        </is>
      </c>
      <c r="D21138" t="inlineStr">
        <is>
          <t>add</t>
        </is>
      </c>
      <c r="E21138" t="inlineStr">
        <is>
          <t>croniter</t>
        </is>
      </c>
      <c r="F21138">
        <f>=0.3.30</f>
        <v/>
      </c>
      <c r="G21138" t="inlineStr"/>
      <c r="H21138" t="inlineStr"/>
    </row>
    <row r="21139">
      <c r="A21139" t="inlineStr">
        <is>
          <t>worker</t>
        </is>
      </c>
      <c r="B21139" t="inlineStr">
        <is>
          <t>d3f2b021376a8c9f078a436bc74ef65157b093a4</t>
        </is>
      </c>
      <c r="C21139" t="inlineStr">
        <is>
          <t>2019-04-21 08:16:42+00:00</t>
        </is>
      </c>
      <c r="D21139" t="inlineStr">
        <is>
          <t>add</t>
        </is>
      </c>
      <c r="E21139" t="inlineStr">
        <is>
          <t>python-dateutil</t>
        </is>
      </c>
      <c r="F21139">
        <f>=2.8.0</f>
        <v/>
      </c>
      <c r="G21139" t="inlineStr"/>
      <c r="H21139" t="inlineStr"/>
    </row>
    <row r="21140">
      <c r="A21140" t="inlineStr">
        <is>
          <t>worker</t>
        </is>
      </c>
      <c r="B21140" t="inlineStr">
        <is>
          <t>d507ed042940b2ce719624a302b0b051922f9bd0</t>
        </is>
      </c>
      <c r="C21140" t="inlineStr">
        <is>
          <t>2019-05-21 13:23:07+00:00</t>
        </is>
      </c>
      <c r="D21140" t="inlineStr">
        <is>
          <t>verchange</t>
        </is>
      </c>
      <c r="E21140" t="inlineStr">
        <is>
          <t>urllib3</t>
        </is>
      </c>
      <c r="F21140">
        <f>=1.25.2</f>
        <v/>
      </c>
      <c r="G21140" t="inlineStr">
        <is>
          <t>urllib3</t>
        </is>
      </c>
      <c r="H21140">
        <f>=1.24.2</f>
        <v/>
      </c>
    </row>
    <row r="21141">
      <c r="A21141" t="inlineStr">
        <is>
          <t>worker</t>
        </is>
      </c>
      <c r="B21141" t="inlineStr">
        <is>
          <t>d507ed042940b2ce719624a302b0b051922f9bd0</t>
        </is>
      </c>
      <c r="C21141" t="inlineStr">
        <is>
          <t>2019-05-21 13:23:07+00:00</t>
        </is>
      </c>
      <c r="D21141" t="inlineStr">
        <is>
          <t>verchange</t>
        </is>
      </c>
      <c r="E21141" t="inlineStr">
        <is>
          <t>psutil</t>
        </is>
      </c>
      <c r="F21141">
        <f>=5.6.2</f>
        <v/>
      </c>
      <c r="G21141" t="inlineStr">
        <is>
          <t>psutil</t>
        </is>
      </c>
      <c r="H21141">
        <f>=5.6.1</f>
        <v/>
      </c>
    </row>
    <row r="21142">
      <c r="A21142" t="inlineStr">
        <is>
          <t>worker</t>
        </is>
      </c>
      <c r="B21142" t="inlineStr">
        <is>
          <t>d507ed042940b2ce719624a302b0b051922f9bd0</t>
        </is>
      </c>
      <c r="C21142" t="inlineStr">
        <is>
          <t>2019-05-21 13:23:07+00:00</t>
        </is>
      </c>
      <c r="D21142" t="inlineStr">
        <is>
          <t>verchange</t>
        </is>
      </c>
      <c r="E21142" t="inlineStr">
        <is>
          <t>NebulaPythonSDK</t>
        </is>
      </c>
      <c r="F21142">
        <f>=2.5.2</f>
        <v/>
      </c>
      <c r="G21142" t="inlineStr">
        <is>
          <t>NebulaPythonSDK</t>
        </is>
      </c>
      <c r="H21142">
        <f>=2.5.1</f>
        <v/>
      </c>
    </row>
    <row r="21143">
      <c r="A21143" t="inlineStr">
        <is>
          <t>worker</t>
        </is>
      </c>
      <c r="B21143" t="inlineStr">
        <is>
          <t>d507ed042940b2ce719624a302b0b051922f9bd0</t>
        </is>
      </c>
      <c r="C21143" t="inlineStr">
        <is>
          <t>2019-05-21 13:23:07+00:00</t>
        </is>
      </c>
      <c r="D21143" t="inlineStr">
        <is>
          <t>verchange</t>
        </is>
      </c>
      <c r="E21143" t="inlineStr">
        <is>
          <t>websocket-client</t>
        </is>
      </c>
      <c r="F21143">
        <f>=0.56.0</f>
        <v/>
      </c>
      <c r="G21143" t="inlineStr">
        <is>
          <t>websocket-client</t>
        </is>
      </c>
      <c r="H21143">
        <f>=0.54.0</f>
        <v/>
      </c>
    </row>
    <row r="21144">
      <c r="A21144" t="inlineStr">
        <is>
          <t>worker</t>
        </is>
      </c>
      <c r="B21144" t="inlineStr">
        <is>
          <t>d507ed042940b2ce719624a302b0b051922f9bd0</t>
        </is>
      </c>
      <c r="C21144" t="inlineStr">
        <is>
          <t>2019-05-21 13:23:07+00:00</t>
        </is>
      </c>
      <c r="D21144" t="inlineStr">
        <is>
          <t>verchange</t>
        </is>
      </c>
      <c r="E21144" t="inlineStr">
        <is>
          <t>docker</t>
        </is>
      </c>
      <c r="F21144">
        <f>=4.0.1</f>
        <v/>
      </c>
      <c r="G21144" t="inlineStr">
        <is>
          <t>docker</t>
        </is>
      </c>
      <c r="H21144">
        <f>=3.7.2</f>
        <v/>
      </c>
    </row>
    <row r="21145">
      <c r="A21145" t="inlineStr">
        <is>
          <t>worker</t>
        </is>
      </c>
      <c r="B21145" t="inlineStr">
        <is>
          <t>d507ed042940b2ce719624a302b0b051922f9bd0</t>
        </is>
      </c>
      <c r="C21145" t="inlineStr">
        <is>
          <t>2019-05-21 13:23:07+00:00</t>
        </is>
      </c>
      <c r="D21145" t="inlineStr">
        <is>
          <t>verchange</t>
        </is>
      </c>
      <c r="E21145" t="inlineStr">
        <is>
          <t>requests</t>
        </is>
      </c>
      <c r="F21145">
        <f>=2.22.0</f>
        <v/>
      </c>
      <c r="G21145" t="inlineStr">
        <is>
          <t>requests</t>
        </is>
      </c>
      <c r="H21145">
        <f>=2.21.0</f>
        <v/>
      </c>
    </row>
    <row r="21146">
      <c r="A21146" t="inlineStr">
        <is>
          <t>worker</t>
        </is>
      </c>
      <c r="B21146" t="inlineStr">
        <is>
          <t>d507ed042940b2ce719624a302b0b051922f9bd0</t>
        </is>
      </c>
      <c r="C21146" t="inlineStr">
        <is>
          <t>2019-05-21 13:23:07+00:00</t>
        </is>
      </c>
      <c r="D21146" t="inlineStr">
        <is>
          <t>verchange</t>
        </is>
      </c>
      <c r="E21146" t="inlineStr">
        <is>
          <t>backports.ssl-match-hostname</t>
        </is>
      </c>
      <c r="F21146">
        <f>=3.7.0.1</f>
        <v/>
      </c>
      <c r="G21146" t="inlineStr">
        <is>
          <t>backports.ssl-match-hostname</t>
        </is>
      </c>
      <c r="H21146">
        <f>=3.5.0.1</f>
        <v/>
      </c>
    </row>
    <row r="21147">
      <c r="A21147" t="inlineStr">
        <is>
          <t>worker</t>
        </is>
      </c>
      <c r="B21147" t="inlineStr">
        <is>
          <t>d507ed042940b2ce719624a302b0b051922f9bd0</t>
        </is>
      </c>
      <c r="C21147" t="inlineStr">
        <is>
          <t>2019-05-21 13:23:07+00:00</t>
        </is>
      </c>
      <c r="D21147" t="inlineStr">
        <is>
          <t>add</t>
        </is>
      </c>
      <c r="E21147" t="inlineStr">
        <is>
          <t>configobj</t>
        </is>
      </c>
      <c r="F21147">
        <f>=5.0.6</f>
        <v/>
      </c>
      <c r="G21147" t="inlineStr"/>
      <c r="H21147" t="inlineStr"/>
    </row>
    <row r="21148">
      <c r="A21148" t="inlineStr">
        <is>
          <t>worker</t>
        </is>
      </c>
      <c r="B21148" t="inlineStr">
        <is>
          <t>d507ed042940b2ce719624a302b0b051922f9bd0</t>
        </is>
      </c>
      <c r="C21148" t="inlineStr">
        <is>
          <t>2019-05-21 13:23:07+00:00</t>
        </is>
      </c>
      <c r="D21148" t="inlineStr">
        <is>
          <t>add</t>
        </is>
      </c>
      <c r="E21148" t="inlineStr">
        <is>
          <t>parse-it</t>
        </is>
      </c>
      <c r="F21148">
        <f>=0.7.0</f>
        <v/>
      </c>
      <c r="G21148" t="inlineStr"/>
      <c r="H21148" t="inlineStr"/>
    </row>
    <row r="21149">
      <c r="A21149" t="inlineStr">
        <is>
          <t>worker</t>
        </is>
      </c>
      <c r="B21149" t="inlineStr">
        <is>
          <t>d507ed042940b2ce719624a302b0b051922f9bd0</t>
        </is>
      </c>
      <c r="C21149" t="inlineStr">
        <is>
          <t>2019-05-21 13:23:07+00:00</t>
        </is>
      </c>
      <c r="D21149" t="inlineStr">
        <is>
          <t>add</t>
        </is>
      </c>
      <c r="E21149" t="inlineStr">
        <is>
          <t>ply</t>
        </is>
      </c>
      <c r="F21149">
        <f>=3.11</f>
        <v/>
      </c>
      <c r="G21149" t="inlineStr"/>
      <c r="H21149" t="inlineStr"/>
    </row>
    <row r="21150">
      <c r="A21150" t="inlineStr">
        <is>
          <t>worker</t>
        </is>
      </c>
      <c r="B21150" t="inlineStr">
        <is>
          <t>d507ed042940b2ce719624a302b0b051922f9bd0</t>
        </is>
      </c>
      <c r="C21150" t="inlineStr">
        <is>
          <t>2019-05-21 13:23:07+00:00</t>
        </is>
      </c>
      <c r="D21150" t="inlineStr">
        <is>
          <t>add</t>
        </is>
      </c>
      <c r="E21150" t="inlineStr">
        <is>
          <t>pyhcl</t>
        </is>
      </c>
      <c r="F21150">
        <f>=0.3.12</f>
        <v/>
      </c>
      <c r="G21150" t="inlineStr"/>
      <c r="H21150" t="inlineStr"/>
    </row>
    <row r="21151">
      <c r="A21151" t="inlineStr">
        <is>
          <t>worker</t>
        </is>
      </c>
      <c r="B21151" t="inlineStr">
        <is>
          <t>d507ed042940b2ce719624a302b0b051922f9bd0</t>
        </is>
      </c>
      <c r="C21151" t="inlineStr">
        <is>
          <t>2019-05-21 13:23:07+00:00</t>
        </is>
      </c>
      <c r="D21151" t="inlineStr">
        <is>
          <t>add</t>
        </is>
      </c>
      <c r="E21151" t="inlineStr">
        <is>
          <t>PyYAML</t>
        </is>
      </c>
      <c r="F21151">
        <f>=5.1</f>
        <v/>
      </c>
      <c r="G21151" t="inlineStr"/>
      <c r="H21151" t="inlineStr"/>
    </row>
    <row r="21152">
      <c r="A21152" t="inlineStr">
        <is>
          <t>worker</t>
        </is>
      </c>
      <c r="B21152" t="inlineStr">
        <is>
          <t>d507ed042940b2ce719624a302b0b051922f9bd0</t>
        </is>
      </c>
      <c r="C21152" t="inlineStr">
        <is>
          <t>2019-05-21 13:23:07+00:00</t>
        </is>
      </c>
      <c r="D21152" t="inlineStr">
        <is>
          <t>add</t>
        </is>
      </c>
      <c r="E21152" t="inlineStr">
        <is>
          <t>toml</t>
        </is>
      </c>
      <c r="F21152">
        <f>=0.10.0</f>
        <v/>
      </c>
      <c r="G21152" t="inlineStr"/>
      <c r="H21152" t="inlineStr"/>
    </row>
    <row r="21153">
      <c r="A21153" t="inlineStr">
        <is>
          <t>worker</t>
        </is>
      </c>
      <c r="B21153" t="inlineStr">
        <is>
          <t>d507ed042940b2ce719624a302b0b051922f9bd0</t>
        </is>
      </c>
      <c r="C21153" t="inlineStr">
        <is>
          <t>2019-05-21 13:23:07+00:00</t>
        </is>
      </c>
      <c r="D21153" t="inlineStr">
        <is>
          <t>add</t>
        </is>
      </c>
      <c r="E21153" t="inlineStr">
        <is>
          <t>xmltodict</t>
        </is>
      </c>
      <c r="F21153">
        <f>=0.12.0</f>
        <v/>
      </c>
      <c r="G21153" t="inlineStr"/>
      <c r="H21153" t="inlineStr"/>
    </row>
    <row r="21154">
      <c r="A21154" t="inlineStr">
        <is>
          <t>worker</t>
        </is>
      </c>
      <c r="B21154" t="inlineStr">
        <is>
          <t>b3cd0e0e53cc231171a31a0e39c2fb9f7be1bc54</t>
        </is>
      </c>
      <c r="C21154" t="inlineStr">
        <is>
          <t>2019-08-20 13:38:56+00:00</t>
        </is>
      </c>
      <c r="D21154" t="inlineStr">
        <is>
          <t>verchange</t>
        </is>
      </c>
      <c r="E21154" t="inlineStr">
        <is>
          <t>urllib3</t>
        </is>
      </c>
      <c r="F21154">
        <f>=1.25.3</f>
        <v/>
      </c>
      <c r="G21154" t="inlineStr">
        <is>
          <t>urllib3</t>
        </is>
      </c>
      <c r="H21154">
        <f>=1.25.2</f>
        <v/>
      </c>
    </row>
    <row r="21155">
      <c r="A21155" t="inlineStr">
        <is>
          <t>worker</t>
        </is>
      </c>
      <c r="B21155" t="inlineStr">
        <is>
          <t>b3cd0e0e53cc231171a31a0e39c2fb9f7be1bc54</t>
        </is>
      </c>
      <c r="C21155" t="inlineStr">
        <is>
          <t>2019-08-20 13:38:56+00:00</t>
        </is>
      </c>
      <c r="D21155" t="inlineStr">
        <is>
          <t>verchange</t>
        </is>
      </c>
      <c r="E21155" t="inlineStr">
        <is>
          <t>psutil</t>
        </is>
      </c>
      <c r="F21155">
        <f>=5.6.3</f>
        <v/>
      </c>
      <c r="G21155" t="inlineStr">
        <is>
          <t>psutil</t>
        </is>
      </c>
      <c r="H21155">
        <f>=5.6.2</f>
        <v/>
      </c>
    </row>
    <row r="21156">
      <c r="A21156" t="inlineStr">
        <is>
          <t>worker</t>
        </is>
      </c>
      <c r="B21156" t="inlineStr">
        <is>
          <t>b3cd0e0e53cc231171a31a0e39c2fb9f7be1bc54</t>
        </is>
      </c>
      <c r="C21156" t="inlineStr">
        <is>
          <t>2019-08-20 13:38:56+00:00</t>
        </is>
      </c>
      <c r="D21156" t="inlineStr">
        <is>
          <t>verchange</t>
        </is>
      </c>
      <c r="E21156" t="inlineStr">
        <is>
          <t>NebulaPythonSDK</t>
        </is>
      </c>
      <c r="F21156">
        <f>=2.6.2</f>
        <v/>
      </c>
      <c r="G21156" t="inlineStr">
        <is>
          <t>NebulaPythonSDK</t>
        </is>
      </c>
      <c r="H21156">
        <f>=2.5.2</f>
        <v/>
      </c>
    </row>
    <row r="21157">
      <c r="A21157" t="inlineStr">
        <is>
          <t>worker</t>
        </is>
      </c>
      <c r="B21157" t="inlineStr">
        <is>
          <t>b3cd0e0e53cc231171a31a0e39c2fb9f7be1bc54</t>
        </is>
      </c>
      <c r="C21157" t="inlineStr">
        <is>
          <t>2019-08-20 13:38:56+00:00</t>
        </is>
      </c>
      <c r="D21157" t="inlineStr">
        <is>
          <t>verchange</t>
        </is>
      </c>
      <c r="E21157" t="inlineStr">
        <is>
          <t>parse-it</t>
        </is>
      </c>
      <c r="F21157">
        <f>=3.2.0</f>
        <v/>
      </c>
      <c r="G21157" t="inlineStr">
        <is>
          <t>parse-it</t>
        </is>
      </c>
      <c r="H21157">
        <f>=0.7.0</f>
        <v/>
      </c>
    </row>
    <row r="21158">
      <c r="A21158" t="inlineStr">
        <is>
          <t>worker</t>
        </is>
      </c>
      <c r="B21158" t="inlineStr">
        <is>
          <t>b3cd0e0e53cc231171a31a0e39c2fb9f7be1bc54</t>
        </is>
      </c>
      <c r="C21158" t="inlineStr">
        <is>
          <t>2019-08-20 13:38:56+00:00</t>
        </is>
      </c>
      <c r="D21158" t="inlineStr">
        <is>
          <t>verchange</t>
        </is>
      </c>
      <c r="E21158" t="inlineStr">
        <is>
          <t>docker</t>
        </is>
      </c>
      <c r="F21158">
        <f>=4.0.2</f>
        <v/>
      </c>
      <c r="G21158" t="inlineStr">
        <is>
          <t>docker</t>
        </is>
      </c>
      <c r="H21158">
        <f>=4.0.1</f>
        <v/>
      </c>
    </row>
    <row r="21159">
      <c r="A21159" t="inlineStr">
        <is>
          <t>worker</t>
        </is>
      </c>
      <c r="B21159" t="inlineStr">
        <is>
          <t>b3cd0e0e53cc231171a31a0e39c2fb9f7be1bc54</t>
        </is>
      </c>
      <c r="C21159" t="inlineStr">
        <is>
          <t>2019-08-20 13:38:56+00:00</t>
        </is>
      </c>
      <c r="D21159" t="inlineStr">
        <is>
          <t>verchange</t>
        </is>
      </c>
      <c r="E21159" t="inlineStr">
        <is>
          <t>certifi</t>
        </is>
      </c>
      <c r="F21159">
        <f>=2019.6.16</f>
        <v/>
      </c>
      <c r="G21159" t="inlineStr">
        <is>
          <t>certifi</t>
        </is>
      </c>
      <c r="H21159">
        <f>=2019.3.9</f>
        <v/>
      </c>
    </row>
    <row r="21160">
      <c r="A21160" t="inlineStr">
        <is>
          <t>worker</t>
        </is>
      </c>
      <c r="B21160" t="inlineStr">
        <is>
          <t>b3cd0e0e53cc231171a31a0e39c2fb9f7be1bc54</t>
        </is>
      </c>
      <c r="C21160" t="inlineStr">
        <is>
          <t>2019-08-20 13:38:56+00:00</t>
        </is>
      </c>
      <c r="D21160" t="inlineStr">
        <is>
          <t>verchange</t>
        </is>
      </c>
      <c r="E21160" t="inlineStr">
        <is>
          <t>PyYAML</t>
        </is>
      </c>
      <c r="F21160">
        <f>=5.1.2</f>
        <v/>
      </c>
      <c r="G21160" t="inlineStr">
        <is>
          <t>PyYAML</t>
        </is>
      </c>
      <c r="H21160">
        <f>=5.1</f>
        <v/>
      </c>
    </row>
    <row r="21161">
      <c r="A21161" t="inlineStr">
        <is>
          <t>worker</t>
        </is>
      </c>
      <c r="B21161" t="inlineStr">
        <is>
          <t>b3cd0e0e53cc231171a31a0e39c2fb9f7be1bc54</t>
        </is>
      </c>
      <c r="C21161" t="inlineStr">
        <is>
          <t>2019-08-20 13:38:56+00:00</t>
        </is>
      </c>
      <c r="D21161" t="inlineStr">
        <is>
          <t>add</t>
        </is>
      </c>
      <c r="E21161" t="inlineStr">
        <is>
          <t>python-dotenv</t>
        </is>
      </c>
      <c r="F21161">
        <f>=0.10.3</f>
        <v/>
      </c>
      <c r="G21161" t="inlineStr"/>
      <c r="H21161" t="inlineStr"/>
    </row>
    <row r="21162">
      <c r="A21162" t="inlineStr">
        <is>
          <t>mongoaudit</t>
        </is>
      </c>
      <c r="B21162" t="inlineStr">
        <is>
          <t>d478c46159078a137a8d931d0588ecf54c8d75e9</t>
        </is>
      </c>
      <c r="C21162" t="inlineStr">
        <is>
          <t>2017-02-15 12:32:57+00:00</t>
        </is>
      </c>
      <c r="D21162" t="inlineStr">
        <is>
          <t>rem</t>
        </is>
      </c>
      <c r="E21162" t="inlineStr"/>
      <c r="F21162" t="inlineStr"/>
      <c r="G21162" t="inlineStr">
        <is>
          <t>pyinstaller</t>
        </is>
      </c>
      <c r="H21162">
        <f>=3.2.1</f>
        <v/>
      </c>
    </row>
    <row r="21163">
      <c r="A21163" t="inlineStr">
        <is>
          <t>mongoaudit</t>
        </is>
      </c>
      <c r="B21163" t="inlineStr">
        <is>
          <t>d478c46159078a137a8d931d0588ecf54c8d75e9</t>
        </is>
      </c>
      <c r="C21163" t="inlineStr">
        <is>
          <t>2017-02-15 12:32:57+00:00</t>
        </is>
      </c>
      <c r="D21163" t="inlineStr">
        <is>
          <t>rem</t>
        </is>
      </c>
      <c r="E21163" t="inlineStr"/>
      <c r="F21163" t="inlineStr"/>
      <c r="G21163" t="inlineStr">
        <is>
          <t>urwid</t>
        </is>
      </c>
      <c r="H21163">
        <f>=1.3.1</f>
        <v/>
      </c>
    </row>
    <row r="21164">
      <c r="A21164" t="inlineStr">
        <is>
          <t>mongoaudit</t>
        </is>
      </c>
      <c r="B21164" t="inlineStr">
        <is>
          <t>d4c37f11b1f07dbc97444b713d9c6be8bf718184</t>
        </is>
      </c>
      <c r="C21164" t="inlineStr">
        <is>
          <t>2017-02-16 10:43:37+00:00</t>
        </is>
      </c>
      <c r="D21164" t="inlineStr">
        <is>
          <t>add</t>
        </is>
      </c>
      <c r="E21164" t="inlineStr">
        <is>
          <t>urwid</t>
        </is>
      </c>
      <c r="F21164">
        <f>=1.3.1</f>
        <v/>
      </c>
      <c r="G21164" t="inlineStr"/>
      <c r="H21164" t="inlineStr"/>
    </row>
    <row r="21165">
      <c r="A21165" t="inlineStr">
        <is>
          <t>mongoaudit</t>
        </is>
      </c>
      <c r="B21165" t="inlineStr">
        <is>
          <t>c03c68adc48d209d81d5b0a4a585f74153e921a4</t>
        </is>
      </c>
      <c r="C21165" t="inlineStr">
        <is>
          <t>2018-03-25 16:49:49+00:00</t>
        </is>
      </c>
      <c r="D21165" t="inlineStr">
        <is>
          <t>add</t>
        </is>
      </c>
      <c r="E21165" t="inlineStr">
        <is>
          <t>pyinstaller</t>
        </is>
      </c>
      <c r="F21165">
        <f>=3.2.1</f>
        <v/>
      </c>
      <c r="G21165" t="inlineStr"/>
      <c r="H21165" t="inlineStr"/>
    </row>
    <row r="21166">
      <c r="A21166" t="inlineStr">
        <is>
          <t>mongoaudit</t>
        </is>
      </c>
      <c r="B21166" t="inlineStr">
        <is>
          <t>fecd59bd3fe0384320cb9de708a6de0b29eda29c</t>
        </is>
      </c>
      <c r="C21166" t="inlineStr">
        <is>
          <t>2020-05-24 00:16:40+00:00</t>
        </is>
      </c>
      <c r="D21166" t="inlineStr">
        <is>
          <t>verchange</t>
        </is>
      </c>
      <c r="E21166" t="inlineStr">
        <is>
          <t>pymongo</t>
        </is>
      </c>
      <c r="F21166">
        <f>=3.9.0</f>
        <v/>
      </c>
      <c r="G21166" t="inlineStr">
        <is>
          <t>pymongo</t>
        </is>
      </c>
      <c r="H21166">
        <f>=3.3.1</f>
        <v/>
      </c>
    </row>
    <row r="21167">
      <c r="A21167" t="inlineStr">
        <is>
          <t>amonagent-legacy</t>
        </is>
      </c>
      <c r="B21167" t="inlineStr">
        <is>
          <t>c673ff3f9583cf42a9484fb675d1e4013d9cd4d9</t>
        </is>
      </c>
      <c r="C21167" t="inlineStr">
        <is>
          <t>2014-09-01 12:21:10+00:00</t>
        </is>
      </c>
      <c r="D21167" t="inlineStr">
        <is>
          <t>rem</t>
        </is>
      </c>
      <c r="E21167" t="inlineStr"/>
      <c r="F21167" t="inlineStr"/>
      <c r="G21167" t="inlineStr">
        <is>
          <t>requests</t>
        </is>
      </c>
      <c r="H21167">
        <f>=2.0.0</f>
        <v/>
      </c>
    </row>
    <row r="21168">
      <c r="A21168" t="inlineStr">
        <is>
          <t>amonagent-legacy</t>
        </is>
      </c>
      <c r="B21168" t="inlineStr">
        <is>
          <t>c673ff3f9583cf42a9484fb675d1e4013d9cd4d9</t>
        </is>
      </c>
      <c r="C21168" t="inlineStr">
        <is>
          <t>2014-09-01 12:21:10+00:00</t>
        </is>
      </c>
      <c r="D21168" t="inlineStr">
        <is>
          <t>rem</t>
        </is>
      </c>
      <c r="E21168" t="inlineStr"/>
      <c r="F21168" t="inlineStr"/>
      <c r="G21168" t="inlineStr">
        <is>
          <t>nose</t>
        </is>
      </c>
      <c r="H21168" t="inlineStr">
        <is>
          <t>&gt;=1.3.0</t>
        </is>
      </c>
    </row>
    <row r="21169">
      <c r="A21169" t="inlineStr">
        <is>
          <t>amonagent-legacy</t>
        </is>
      </c>
      <c r="B21169" t="inlineStr">
        <is>
          <t>c673ff3f9583cf42a9484fb675d1e4013d9cd4d9</t>
        </is>
      </c>
      <c r="C21169" t="inlineStr">
        <is>
          <t>2014-09-01 12:21:10+00:00</t>
        </is>
      </c>
      <c r="D21169" t="inlineStr">
        <is>
          <t>rem</t>
        </is>
      </c>
      <c r="E21169" t="inlineStr"/>
      <c r="F21169" t="inlineStr"/>
      <c r="G21169" t="inlineStr">
        <is>
          <t>unicodedata</t>
        </is>
      </c>
      <c r="H21169" t="inlineStr"/>
    </row>
    <row r="21170">
      <c r="A21170" t="inlineStr">
        <is>
          <t>spidermon</t>
        </is>
      </c>
      <c r="B21170" t="inlineStr">
        <is>
          <t>46a902bac0bd593a3a61454aa2efb653dffc4b1c</t>
        </is>
      </c>
      <c r="C21170" t="inlineStr">
        <is>
          <t>2016-12-09 22:42:37+00:00</t>
        </is>
      </c>
      <c r="D21170" t="inlineStr">
        <is>
          <t>verchange</t>
        </is>
      </c>
      <c r="E21170" t="inlineStr">
        <is>
          <t>Jinja2</t>
        </is>
      </c>
      <c r="F21170">
        <f>=2.7.3</f>
        <v/>
      </c>
      <c r="G21170" t="inlineStr">
        <is>
          <t>Jinja2</t>
        </is>
      </c>
      <c r="H21170">
        <f>=2.7.3</f>
        <v/>
      </c>
    </row>
    <row r="21171">
      <c r="A21171" t="inlineStr">
        <is>
          <t>spidermon</t>
        </is>
      </c>
      <c r="B21171" t="inlineStr">
        <is>
          <t>46a902bac0bd593a3a61454aa2efb653dffc4b1c</t>
        </is>
      </c>
      <c r="C21171" t="inlineStr">
        <is>
          <t>2016-12-09 22:42:37+00:00</t>
        </is>
      </c>
      <c r="D21171" t="inlineStr">
        <is>
          <t>add</t>
        </is>
      </c>
      <c r="E21171" t="inlineStr">
        <is>
          <t>slackclient</t>
        </is>
      </c>
      <c r="F21171">
        <f>=1.0.0</f>
        <v/>
      </c>
      <c r="G21171" t="inlineStr"/>
      <c r="H21171" t="inlineStr"/>
    </row>
    <row r="21172">
      <c r="A21172" t="inlineStr">
        <is>
          <t>spidermon</t>
        </is>
      </c>
      <c r="B21172" t="inlineStr">
        <is>
          <t>46a902bac0bd593a3a61454aa2efb653dffc4b1c</t>
        </is>
      </c>
      <c r="C21172" t="inlineStr">
        <is>
          <t>2016-12-09 22:42:37+00:00</t>
        </is>
      </c>
      <c r="D21172" t="inlineStr">
        <is>
          <t>add</t>
        </is>
      </c>
      <c r="E21172" t="inlineStr">
        <is>
          <t>boto</t>
        </is>
      </c>
      <c r="F21172">
        <f>=2.39.0</f>
        <v/>
      </c>
      <c r="G21172" t="inlineStr"/>
      <c r="H21172" t="inlineStr"/>
    </row>
    <row r="21173">
      <c r="A21173" t="inlineStr">
        <is>
          <t>spidermon</t>
        </is>
      </c>
      <c r="B21173" t="inlineStr">
        <is>
          <t>e409f7994f50bd389096c5c96667d2af52f86339</t>
        </is>
      </c>
      <c r="C21173" t="inlineStr">
        <is>
          <t>2018-03-08 16:16:47+00:00</t>
        </is>
      </c>
      <c r="D21173" t="inlineStr">
        <is>
          <t>verchange</t>
        </is>
      </c>
      <c r="E21173" t="inlineStr">
        <is>
          <t>six</t>
        </is>
      </c>
      <c r="F21173" t="inlineStr">
        <is>
          <t>&gt;=1.9.0</t>
        </is>
      </c>
      <c r="G21173" t="inlineStr">
        <is>
          <t>six</t>
        </is>
      </c>
      <c r="H21173">
        <f>=1.9.0</f>
        <v/>
      </c>
    </row>
    <row r="21174">
      <c r="A21174" t="inlineStr">
        <is>
          <t>spidermon</t>
        </is>
      </c>
      <c r="B21174" t="inlineStr">
        <is>
          <t>7ef0d1843c64b5b0a7cb97c40e66ab9707f02099</t>
        </is>
      </c>
      <c r="C21174" t="inlineStr">
        <is>
          <t>2018-03-23 17:30:46+00:00</t>
        </is>
      </c>
      <c r="D21174" t="inlineStr">
        <is>
          <t>add</t>
        </is>
      </c>
      <c r="E21174" t="inlineStr">
        <is>
          <t>premailer</t>
        </is>
      </c>
      <c r="F21174">
        <f>=2.9.2</f>
        <v/>
      </c>
      <c r="G21174" t="inlineStr"/>
      <c r="H21174" t="inlineStr"/>
    </row>
    <row r="21175">
      <c r="A21175" t="inlineStr">
        <is>
          <t>spidermon</t>
        </is>
      </c>
      <c r="B21175" t="inlineStr">
        <is>
          <t>49ed6d20afdffb1c6b72704b0bda6bd2e710558a</t>
        </is>
      </c>
      <c r="C21175" t="inlineStr">
        <is>
          <t>2018-08-17 13:02:28+00:00</t>
        </is>
      </c>
      <c r="D21175" t="inlineStr">
        <is>
          <t>add</t>
        </is>
      </c>
      <c r="E21175" t="inlineStr">
        <is>
          <t>jsonschema</t>
        </is>
      </c>
      <c r="F21175">
        <f>=2.6.0</f>
        <v/>
      </c>
      <c r="G21175" t="inlineStr"/>
      <c r="H21175" t="inlineStr"/>
    </row>
    <row r="21176">
      <c r="A21176" t="inlineStr">
        <is>
          <t>spidermon</t>
        </is>
      </c>
      <c r="B21176" t="inlineStr">
        <is>
          <t>49ed6d20afdffb1c6b72704b0bda6bd2e710558a</t>
        </is>
      </c>
      <c r="C21176" t="inlineStr">
        <is>
          <t>2018-08-17 13:02:28+00:00</t>
        </is>
      </c>
      <c r="D21176" t="inlineStr">
        <is>
          <t>add</t>
        </is>
      </c>
      <c r="E21176" t="inlineStr">
        <is>
          <t>schematics</t>
        </is>
      </c>
      <c r="F21176">
        <f>=2.0.1</f>
        <v/>
      </c>
      <c r="G21176" t="inlineStr"/>
      <c r="H21176" t="inlineStr"/>
    </row>
    <row r="21177">
      <c r="A21177" t="inlineStr">
        <is>
          <t>spidermon</t>
        </is>
      </c>
      <c r="B21177" t="inlineStr">
        <is>
          <t>49ed6d20afdffb1c6b72704b0bda6bd2e710558a</t>
        </is>
      </c>
      <c r="C21177" t="inlineStr">
        <is>
          <t>2018-08-17 13:02:28+00:00</t>
        </is>
      </c>
      <c r="D21177" t="inlineStr">
        <is>
          <t>add</t>
        </is>
      </c>
      <c r="E21177" t="inlineStr">
        <is>
          <t>python-slugify</t>
        </is>
      </c>
      <c r="F21177">
        <f>=1.0.2</f>
        <v/>
      </c>
      <c r="G21177" t="inlineStr"/>
      <c r="H21177" t="inlineStr"/>
    </row>
    <row r="21178">
      <c r="A21178" t="inlineStr">
        <is>
          <t>spidermon</t>
        </is>
      </c>
      <c r="B21178" t="inlineStr">
        <is>
          <t>49ed6d20afdffb1c6b72704b0bda6bd2e710558a</t>
        </is>
      </c>
      <c r="C21178" t="inlineStr">
        <is>
          <t>2018-08-17 13:02:28+00:00</t>
        </is>
      </c>
      <c r="D21178" t="inlineStr">
        <is>
          <t>add</t>
        </is>
      </c>
      <c r="E21178" t="inlineStr">
        <is>
          <t>strict-rfc3339</t>
        </is>
      </c>
      <c r="F21178">
        <f>=0.6</f>
        <v/>
      </c>
      <c r="G21178" t="inlineStr"/>
      <c r="H21178" t="inlineStr"/>
    </row>
    <row r="21179">
      <c r="A21179" t="inlineStr">
        <is>
          <t>spidermon</t>
        </is>
      </c>
      <c r="B21179" t="inlineStr">
        <is>
          <t>49ed6d20afdffb1c6b72704b0bda6bd2e710558a</t>
        </is>
      </c>
      <c r="C21179" t="inlineStr">
        <is>
          <t>2018-08-17 13:02:28+00:00</t>
        </is>
      </c>
      <c r="D21179" t="inlineStr">
        <is>
          <t>add</t>
        </is>
      </c>
      <c r="E21179" t="inlineStr">
        <is>
          <t>scrapy</t>
        </is>
      </c>
      <c r="F21179">
        <f>=1.5.1</f>
        <v/>
      </c>
      <c r="G21179" t="inlineStr"/>
      <c r="H21179" t="inlineStr"/>
    </row>
    <row r="21180">
      <c r="A21180" t="inlineStr">
        <is>
          <t>spidermon</t>
        </is>
      </c>
      <c r="B21180" t="inlineStr">
        <is>
          <t>49ed6d20afdffb1c6b72704b0bda6bd2e710558a</t>
        </is>
      </c>
      <c r="C21180" t="inlineStr">
        <is>
          <t>2018-08-17 13:02:28+00:00</t>
        </is>
      </c>
      <c r="D21180" t="inlineStr">
        <is>
          <t>add</t>
        </is>
      </c>
      <c r="E21180" t="inlineStr">
        <is>
          <t>pytest</t>
        </is>
      </c>
      <c r="F21180" t="inlineStr">
        <is>
          <t>&gt;=2.7.0</t>
        </is>
      </c>
      <c r="G21180" t="inlineStr"/>
      <c r="H21180" t="inlineStr"/>
    </row>
    <row r="21181">
      <c r="A21181" t="inlineStr">
        <is>
          <t>spidermon</t>
        </is>
      </c>
      <c r="B21181" t="inlineStr">
        <is>
          <t>49ed6d20afdffb1c6b72704b0bda6bd2e710558a</t>
        </is>
      </c>
      <c r="C21181" t="inlineStr">
        <is>
          <t>2018-08-17 13:02:28+00:00</t>
        </is>
      </c>
      <c r="D21181" t="inlineStr">
        <is>
          <t>add</t>
        </is>
      </c>
      <c r="E21181" t="inlineStr">
        <is>
          <t>tox</t>
        </is>
      </c>
      <c r="F21181">
        <f>=2.9.1</f>
        <v/>
      </c>
      <c r="G21181" t="inlineStr"/>
      <c r="H21181" t="inlineStr"/>
    </row>
    <row r="21182">
      <c r="A21182" t="inlineStr">
        <is>
          <t>spidermon</t>
        </is>
      </c>
      <c r="B21182" t="inlineStr">
        <is>
          <t>ac8db919e6f9828431ce32c61489fa7e174a56df</t>
        </is>
      </c>
      <c r="C21182" t="inlineStr">
        <is>
          <t>2018-11-09 14:40:37+00:00</t>
        </is>
      </c>
      <c r="D21182" t="inlineStr">
        <is>
          <t>verchange</t>
        </is>
      </c>
      <c r="E21182" t="inlineStr">
        <is>
          <t>schematics</t>
        </is>
      </c>
      <c r="F21182">
        <f>=2.1.0</f>
        <v/>
      </c>
      <c r="G21182" t="inlineStr">
        <is>
          <t>schematics</t>
        </is>
      </c>
      <c r="H21182">
        <f>=2.0.1</f>
        <v/>
      </c>
    </row>
    <row r="21183">
      <c r="A21183" t="inlineStr">
        <is>
          <t>spidermon</t>
        </is>
      </c>
      <c r="B21183" t="inlineStr">
        <is>
          <t>47b052b86b2ad1197f87eb37f4ce21a7c2e7516b</t>
        </is>
      </c>
      <c r="C21183" t="inlineStr">
        <is>
          <t>2019-03-13 11:42:38+00:00</t>
        </is>
      </c>
      <c r="D21183" t="inlineStr">
        <is>
          <t>verchange</t>
        </is>
      </c>
      <c r="E21183" t="inlineStr">
        <is>
          <t>jsonschema</t>
        </is>
      </c>
      <c r="F21183">
        <f>=3.0.0</f>
        <v/>
      </c>
      <c r="G21183" t="inlineStr">
        <is>
          <t>jsonschema</t>
        </is>
      </c>
      <c r="H21183">
        <f>=2.6.0</f>
        <v/>
      </c>
    </row>
    <row r="21184">
      <c r="A21184" t="inlineStr">
        <is>
          <t>spidermon</t>
        </is>
      </c>
      <c r="B21184" t="inlineStr">
        <is>
          <t>47b052b86b2ad1197f87eb37f4ce21a7c2e7516b</t>
        </is>
      </c>
      <c r="C21184" t="inlineStr">
        <is>
          <t>2019-03-13 11:42:38+00:00</t>
        </is>
      </c>
      <c r="D21184" t="inlineStr">
        <is>
          <t>add</t>
        </is>
      </c>
      <c r="E21184" t="inlineStr">
        <is>
          <t>pytest-cov</t>
        </is>
      </c>
      <c r="F21184" t="inlineStr"/>
      <c r="G21184" t="inlineStr"/>
      <c r="H21184" t="inlineStr"/>
    </row>
    <row r="21185">
      <c r="A21185" t="inlineStr">
        <is>
          <t>spidermon</t>
        </is>
      </c>
      <c r="B21185" t="inlineStr">
        <is>
          <t>47b052b86b2ad1197f87eb37f4ce21a7c2e7516b</t>
        </is>
      </c>
      <c r="C21185" t="inlineStr">
        <is>
          <t>2019-03-13 11:42:38+00:00</t>
        </is>
      </c>
      <c r="D21185" t="inlineStr">
        <is>
          <t>add</t>
        </is>
      </c>
      <c r="E21185" t="inlineStr">
        <is>
          <t>sentry-sdk</t>
        </is>
      </c>
      <c r="F21185">
        <f>=0.6.7</f>
        <v/>
      </c>
      <c r="G21185" t="inlineStr"/>
      <c r="H21185" t="inlineStr"/>
    </row>
    <row r="21186">
      <c r="A21186" t="inlineStr">
        <is>
          <t>spidermon</t>
        </is>
      </c>
      <c r="B21186" t="inlineStr">
        <is>
          <t>47b052b86b2ad1197f87eb37f4ce21a7c2e7516b</t>
        </is>
      </c>
      <c r="C21186" t="inlineStr">
        <is>
          <t>2019-03-13 11:42:38+00:00</t>
        </is>
      </c>
      <c r="D21186" t="inlineStr">
        <is>
          <t>add</t>
        </is>
      </c>
      <c r="E21186" t="inlineStr">
        <is>
          <t>black</t>
        </is>
      </c>
      <c r="F21186" t="inlineStr"/>
      <c r="G21186" t="inlineStr"/>
      <c r="H21186" t="inlineStr"/>
    </row>
    <row r="21187">
      <c r="A21187" t="inlineStr">
        <is>
          <t>spidermon</t>
        </is>
      </c>
      <c r="B21187" t="inlineStr">
        <is>
          <t>13deb8cf61f81e3494d683f77af6267920f6d017</t>
        </is>
      </c>
      <c r="C21187" t="inlineStr">
        <is>
          <t>2019-06-12 14:11:39+00:00</t>
        </is>
      </c>
      <c r="D21187" t="inlineStr">
        <is>
          <t>verchange</t>
        </is>
      </c>
      <c r="E21187" t="inlineStr">
        <is>
          <t>six</t>
        </is>
      </c>
      <c r="F21187" t="inlineStr"/>
      <c r="G21187" t="inlineStr">
        <is>
          <t>six</t>
        </is>
      </c>
      <c r="H21187" t="inlineStr">
        <is>
          <t>&gt;=1.9.0</t>
        </is>
      </c>
    </row>
    <row r="21188">
      <c r="A21188" t="inlineStr">
        <is>
          <t>spidermon</t>
        </is>
      </c>
      <c r="B21188" t="inlineStr">
        <is>
          <t>13deb8cf61f81e3494d683f77af6267920f6d017</t>
        </is>
      </c>
      <c r="C21188" t="inlineStr">
        <is>
          <t>2019-06-12 14:11:39+00:00</t>
        </is>
      </c>
      <c r="D21188" t="inlineStr">
        <is>
          <t>verchange</t>
        </is>
      </c>
      <c r="E21188" t="inlineStr">
        <is>
          <t>premailer</t>
        </is>
      </c>
      <c r="F21188" t="inlineStr"/>
      <c r="G21188" t="inlineStr">
        <is>
          <t>premailer</t>
        </is>
      </c>
      <c r="H21188">
        <f>=2.9.2</f>
        <v/>
      </c>
    </row>
    <row r="21189">
      <c r="A21189" t="inlineStr">
        <is>
          <t>spidermon</t>
        </is>
      </c>
      <c r="B21189" t="inlineStr">
        <is>
          <t>13deb8cf61f81e3494d683f77af6267920f6d017</t>
        </is>
      </c>
      <c r="C21189" t="inlineStr">
        <is>
          <t>2019-06-12 14:11:39+00:00</t>
        </is>
      </c>
      <c r="D21189" t="inlineStr">
        <is>
          <t>verchange</t>
        </is>
      </c>
      <c r="E21189" t="inlineStr">
        <is>
          <t>jsonschema</t>
        </is>
      </c>
      <c r="F21189" t="inlineStr"/>
      <c r="G21189" t="inlineStr">
        <is>
          <t>jsonschema</t>
        </is>
      </c>
      <c r="H21189">
        <f>=3.0.0</f>
        <v/>
      </c>
    </row>
    <row r="21190">
      <c r="A21190" t="inlineStr">
        <is>
          <t>spidermon</t>
        </is>
      </c>
      <c r="B21190" t="inlineStr">
        <is>
          <t>13deb8cf61f81e3494d683f77af6267920f6d017</t>
        </is>
      </c>
      <c r="C21190" t="inlineStr">
        <is>
          <t>2019-06-12 14:11:39+00:00</t>
        </is>
      </c>
      <c r="D21190" t="inlineStr">
        <is>
          <t>verchange</t>
        </is>
      </c>
      <c r="E21190" t="inlineStr">
        <is>
          <t>tox</t>
        </is>
      </c>
      <c r="F21190" t="inlineStr"/>
      <c r="G21190" t="inlineStr">
        <is>
          <t>tox</t>
        </is>
      </c>
      <c r="H21190">
        <f>=2.9.1</f>
        <v/>
      </c>
    </row>
    <row r="21191">
      <c r="A21191" t="inlineStr">
        <is>
          <t>spidermon</t>
        </is>
      </c>
      <c r="B21191" t="inlineStr">
        <is>
          <t>13deb8cf61f81e3494d683f77af6267920f6d017</t>
        </is>
      </c>
      <c r="C21191" t="inlineStr">
        <is>
          <t>2019-06-12 14:11:39+00:00</t>
        </is>
      </c>
      <c r="D21191" t="inlineStr">
        <is>
          <t>verchange</t>
        </is>
      </c>
      <c r="E21191" t="inlineStr">
        <is>
          <t>python-slugify</t>
        </is>
      </c>
      <c r="F21191" t="inlineStr"/>
      <c r="G21191" t="inlineStr">
        <is>
          <t>python-slugify</t>
        </is>
      </c>
      <c r="H21191">
        <f>=1.0.2</f>
        <v/>
      </c>
    </row>
    <row r="21192">
      <c r="A21192" t="inlineStr">
        <is>
          <t>spidermon</t>
        </is>
      </c>
      <c r="B21192" t="inlineStr">
        <is>
          <t>13deb8cf61f81e3494d683f77af6267920f6d017</t>
        </is>
      </c>
      <c r="C21192" t="inlineStr">
        <is>
          <t>2019-06-12 14:11:39+00:00</t>
        </is>
      </c>
      <c r="D21192" t="inlineStr">
        <is>
          <t>verchange</t>
        </is>
      </c>
      <c r="E21192" t="inlineStr">
        <is>
          <t>slackclient</t>
        </is>
      </c>
      <c r="F21192" t="inlineStr">
        <is>
          <t>&lt;2.0.0;&gt;=1.3.0</t>
        </is>
      </c>
      <c r="G21192" t="inlineStr">
        <is>
          <t>slackclient</t>
        </is>
      </c>
      <c r="H21192">
        <f>=1.0.0</f>
        <v/>
      </c>
    </row>
    <row r="21193">
      <c r="A21193" t="inlineStr">
        <is>
          <t>spidermon</t>
        </is>
      </c>
      <c r="B21193" t="inlineStr">
        <is>
          <t>13deb8cf61f81e3494d683f77af6267920f6d017</t>
        </is>
      </c>
      <c r="C21193" t="inlineStr">
        <is>
          <t>2019-06-12 14:11:39+00:00</t>
        </is>
      </c>
      <c r="D21193" t="inlineStr">
        <is>
          <t>verchange</t>
        </is>
      </c>
      <c r="E21193" t="inlineStr">
        <is>
          <t>schematics</t>
        </is>
      </c>
      <c r="F21193" t="inlineStr"/>
      <c r="G21193" t="inlineStr">
        <is>
          <t>schematics</t>
        </is>
      </c>
      <c r="H21193">
        <f>=2.1.0</f>
        <v/>
      </c>
    </row>
    <row r="21194">
      <c r="A21194" t="inlineStr">
        <is>
          <t>spidermon</t>
        </is>
      </c>
      <c r="B21194" t="inlineStr">
        <is>
          <t>13deb8cf61f81e3494d683f77af6267920f6d017</t>
        </is>
      </c>
      <c r="C21194" t="inlineStr">
        <is>
          <t>2019-06-12 14:11:39+00:00</t>
        </is>
      </c>
      <c r="D21194" t="inlineStr">
        <is>
          <t>verchange</t>
        </is>
      </c>
      <c r="E21194" t="inlineStr">
        <is>
          <t>scrapy</t>
        </is>
      </c>
      <c r="F21194" t="inlineStr"/>
      <c r="G21194" t="inlineStr">
        <is>
          <t>scrapy</t>
        </is>
      </c>
      <c r="H21194">
        <f>=1.5.1</f>
        <v/>
      </c>
    </row>
    <row r="21195">
      <c r="A21195" t="inlineStr">
        <is>
          <t>spidermon</t>
        </is>
      </c>
      <c r="B21195" t="inlineStr">
        <is>
          <t>13deb8cf61f81e3494d683f77af6267920f6d017</t>
        </is>
      </c>
      <c r="C21195" t="inlineStr">
        <is>
          <t>2019-06-12 14:11:39+00:00</t>
        </is>
      </c>
      <c r="D21195" t="inlineStr">
        <is>
          <t>verchange</t>
        </is>
      </c>
      <c r="E21195" t="inlineStr">
        <is>
          <t>sentry-sdk</t>
        </is>
      </c>
      <c r="F21195" t="inlineStr"/>
      <c r="G21195" t="inlineStr">
        <is>
          <t>sentry-sdk</t>
        </is>
      </c>
      <c r="H21195">
        <f>=0.6.7</f>
        <v/>
      </c>
    </row>
    <row r="21196">
      <c r="A21196" t="inlineStr">
        <is>
          <t>spidermon</t>
        </is>
      </c>
      <c r="B21196" t="inlineStr">
        <is>
          <t>13deb8cf61f81e3494d683f77af6267920f6d017</t>
        </is>
      </c>
      <c r="C21196" t="inlineStr">
        <is>
          <t>2019-06-12 14:11:39+00:00</t>
        </is>
      </c>
      <c r="D21196" t="inlineStr">
        <is>
          <t>verchange</t>
        </is>
      </c>
      <c r="E21196" t="inlineStr">
        <is>
          <t>Jinja2</t>
        </is>
      </c>
      <c r="F21196" t="inlineStr"/>
      <c r="G21196" t="inlineStr">
        <is>
          <t>Jinja2</t>
        </is>
      </c>
      <c r="H21196">
        <f>=2.7.3</f>
        <v/>
      </c>
    </row>
    <row r="21197">
      <c r="A21197" t="inlineStr">
        <is>
          <t>spidermon</t>
        </is>
      </c>
      <c r="B21197" t="inlineStr">
        <is>
          <t>13deb8cf61f81e3494d683f77af6267920f6d017</t>
        </is>
      </c>
      <c r="C21197" t="inlineStr">
        <is>
          <t>2019-06-12 14:11:39+00:00</t>
        </is>
      </c>
      <c r="D21197" t="inlineStr">
        <is>
          <t>verchange</t>
        </is>
      </c>
      <c r="E21197" t="inlineStr">
        <is>
          <t>pytest</t>
        </is>
      </c>
      <c r="F21197" t="inlineStr"/>
      <c r="G21197" t="inlineStr">
        <is>
          <t>pytest</t>
        </is>
      </c>
      <c r="H21197" t="inlineStr">
        <is>
          <t>&gt;=2.7.0</t>
        </is>
      </c>
    </row>
    <row r="21198">
      <c r="A21198" t="inlineStr">
        <is>
          <t>spidermon</t>
        </is>
      </c>
      <c r="B21198" t="inlineStr">
        <is>
          <t>13deb8cf61f81e3494d683f77af6267920f6d017</t>
        </is>
      </c>
      <c r="C21198" t="inlineStr">
        <is>
          <t>2019-06-12 14:11:39+00:00</t>
        </is>
      </c>
      <c r="D21198" t="inlineStr">
        <is>
          <t>verchange</t>
        </is>
      </c>
      <c r="E21198" t="inlineStr">
        <is>
          <t>boto</t>
        </is>
      </c>
      <c r="F21198" t="inlineStr"/>
      <c r="G21198" t="inlineStr">
        <is>
          <t>boto</t>
        </is>
      </c>
      <c r="H21198">
        <f>=2.39.0</f>
        <v/>
      </c>
    </row>
    <row r="21199">
      <c r="A21199" t="inlineStr">
        <is>
          <t>spidermon</t>
        </is>
      </c>
      <c r="B21199" t="inlineStr">
        <is>
          <t>13deb8cf61f81e3494d683f77af6267920f6d017</t>
        </is>
      </c>
      <c r="C21199" t="inlineStr">
        <is>
          <t>2019-06-12 14:11:39+00:00</t>
        </is>
      </c>
      <c r="D21199" t="inlineStr">
        <is>
          <t>add</t>
        </is>
      </c>
      <c r="E21199" t="inlineStr">
        <is>
          <t>pytest-mock</t>
        </is>
      </c>
      <c r="F21199" t="inlineStr"/>
      <c r="G21199" t="inlineStr"/>
      <c r="H21199" t="inlineStr"/>
    </row>
    <row r="21200">
      <c r="A21200" t="inlineStr">
        <is>
          <t>spidermon</t>
        </is>
      </c>
      <c r="B21200" t="inlineStr">
        <is>
          <t>13deb8cf61f81e3494d683f77af6267920f6d017</t>
        </is>
      </c>
      <c r="C21200" t="inlineStr">
        <is>
          <t>2019-06-12 14:11:39+00:00</t>
        </is>
      </c>
      <c r="D21200" t="inlineStr">
        <is>
          <t>rem</t>
        </is>
      </c>
      <c r="E21200" t="inlineStr"/>
      <c r="F21200" t="inlineStr"/>
      <c r="G21200" t="inlineStr">
        <is>
          <t>strict-rfc3339</t>
        </is>
      </c>
      <c r="H21200">
        <f>=0.6</f>
        <v/>
      </c>
    </row>
    <row r="21201">
      <c r="A21201" t="inlineStr">
        <is>
          <t>spidermon</t>
        </is>
      </c>
      <c r="B21201" t="inlineStr">
        <is>
          <t>cb7b80aa30ae8af97a05b072a5725dbcd7067c74</t>
        </is>
      </c>
      <c r="C21201" t="inlineStr">
        <is>
          <t>2020-10-05 12:59:18+00:00</t>
        </is>
      </c>
      <c r="D21201" t="inlineStr">
        <is>
          <t>verchange</t>
        </is>
      </c>
      <c r="E21201" t="inlineStr">
        <is>
          <t>slackclient</t>
        </is>
      </c>
      <c r="F21201" t="inlineStr"/>
      <c r="G21201" t="inlineStr">
        <is>
          <t>slackclient</t>
        </is>
      </c>
      <c r="H21201" t="inlineStr">
        <is>
          <t>&lt;2.0.0;&gt;=1.3.0</t>
        </is>
      </c>
    </row>
    <row r="21202">
      <c r="A21202" t="inlineStr">
        <is>
          <t>spidermon</t>
        </is>
      </c>
      <c r="B21202" t="inlineStr">
        <is>
          <t>cb7b80aa30ae8af97a05b072a5725dbcd7067c74</t>
        </is>
      </c>
      <c r="C21202" t="inlineStr">
        <is>
          <t>2020-10-05 12:59:18+00:00</t>
        </is>
      </c>
      <c r="D21202" t="inlineStr">
        <is>
          <t>verchange</t>
        </is>
      </c>
      <c r="E21202" t="inlineStr">
        <is>
          <t>black</t>
        </is>
      </c>
      <c r="F21202" t="inlineStr"/>
      <c r="G21202" t="inlineStr">
        <is>
          <t>black</t>
        </is>
      </c>
      <c r="H21202" t="inlineStr"/>
    </row>
    <row r="21203">
      <c r="A21203" t="inlineStr">
        <is>
          <t>thriftrw-python</t>
        </is>
      </c>
      <c r="B21203" t="inlineStr">
        <is>
          <t>61df3d73805c59a11727f2d0e7c4c0f21be7976e</t>
        </is>
      </c>
      <c r="C21203" t="inlineStr">
        <is>
          <t>2015-11-06 22:57:28+00:00</t>
        </is>
      </c>
      <c r="D21203" t="inlineStr">
        <is>
          <t>add</t>
        </is>
      </c>
      <c r="E21203" t="inlineStr">
        <is>
          <t>cython</t>
        </is>
      </c>
      <c r="F21203" t="inlineStr"/>
      <c r="G21203" t="inlineStr"/>
      <c r="H21203" t="inlineStr"/>
    </row>
    <row r="21204">
      <c r="A21204" t="inlineStr">
        <is>
          <t>thriftrw-python</t>
        </is>
      </c>
      <c r="B21204" t="inlineStr">
        <is>
          <t>da80a22cb09f212518457074fbe9d006f33203fc</t>
        </is>
      </c>
      <c r="C21204" t="inlineStr">
        <is>
          <t>2016-09-07 17:40:21+00:00</t>
        </is>
      </c>
      <c r="D21204" t="inlineStr">
        <is>
          <t>verchange</t>
        </is>
      </c>
      <c r="E21204" t="inlineStr">
        <is>
          <t>cython</t>
        </is>
      </c>
      <c r="F21204" t="inlineStr">
        <is>
          <t>&lt;0.24;&gt;=0.23</t>
        </is>
      </c>
      <c r="G21204" t="inlineStr">
        <is>
          <t>cython</t>
        </is>
      </c>
      <c r="H21204" t="inlineStr"/>
    </row>
    <row r="21205">
      <c r="A21205" t="inlineStr">
        <is>
          <t>thriftrw-python</t>
        </is>
      </c>
      <c r="B21205" t="inlineStr">
        <is>
          <t>f98620c2ad07f4470b6a0d2f7ec719330edfb2a1</t>
        </is>
      </c>
      <c r="C21205" t="inlineStr">
        <is>
          <t>2018-08-20 21:56:09+00:00</t>
        </is>
      </c>
      <c r="D21205" t="inlineStr">
        <is>
          <t>verchange</t>
        </is>
      </c>
      <c r="E21205" t="inlineStr">
        <is>
          <t>cython</t>
        </is>
      </c>
      <c r="F21205" t="inlineStr"/>
      <c r="G21205" t="inlineStr">
        <is>
          <t>cython</t>
        </is>
      </c>
      <c r="H21205" t="inlineStr">
        <is>
          <t>&lt;0.24;&gt;=0.23</t>
        </is>
      </c>
    </row>
    <row r="21206">
      <c r="A21206" t="inlineStr">
        <is>
          <t>thriftrw-python</t>
        </is>
      </c>
      <c r="B21206" t="inlineStr">
        <is>
          <t>b7430de34b158ad9de17ac84647982e282fea726</t>
        </is>
      </c>
      <c r="C21206" t="inlineStr">
        <is>
          <t>2019-03-26 18:53:58+00:00</t>
        </is>
      </c>
      <c r="D21206" t="inlineStr">
        <is>
          <t>verchange</t>
        </is>
      </c>
      <c r="E21206" t="inlineStr">
        <is>
          <t>cython</t>
        </is>
      </c>
      <c r="F21206" t="inlineStr">
        <is>
          <t>&gt;=0.17.0</t>
        </is>
      </c>
      <c r="G21206" t="inlineStr">
        <is>
          <t>cython</t>
        </is>
      </c>
      <c r="H21206" t="inlineStr"/>
    </row>
    <row r="21207">
      <c r="A21207" t="inlineStr">
        <is>
          <t>drf-access-policy</t>
        </is>
      </c>
      <c r="B21207" t="inlineStr">
        <is>
          <t>655e44fcdd4e31ccf2f83c2deb5483cee316d4f2</t>
        </is>
      </c>
      <c r="C21207" t="inlineStr">
        <is>
          <t>2019-06-01 18:36:12+00:00</t>
        </is>
      </c>
      <c r="D21207" t="inlineStr">
        <is>
          <t>add</t>
        </is>
      </c>
      <c r="E21207" t="inlineStr">
        <is>
          <t>bleach</t>
        </is>
      </c>
      <c r="F21207">
        <f>=3.1.0</f>
        <v/>
      </c>
      <c r="G21207" t="inlineStr"/>
      <c r="H21207" t="inlineStr"/>
    </row>
    <row r="21208">
      <c r="A21208" t="inlineStr">
        <is>
          <t>drf-access-policy</t>
        </is>
      </c>
      <c r="B21208" t="inlineStr">
        <is>
          <t>655e44fcdd4e31ccf2f83c2deb5483cee316d4f2</t>
        </is>
      </c>
      <c r="C21208" t="inlineStr">
        <is>
          <t>2019-06-01 18:36:12+00:00</t>
        </is>
      </c>
      <c r="D21208" t="inlineStr">
        <is>
          <t>add</t>
        </is>
      </c>
      <c r="E21208" t="inlineStr">
        <is>
          <t>certifi</t>
        </is>
      </c>
      <c r="F21208">
        <f>=2019.3.9</f>
        <v/>
      </c>
      <c r="G21208" t="inlineStr"/>
      <c r="H21208" t="inlineStr"/>
    </row>
    <row r="21209">
      <c r="A21209" t="inlineStr">
        <is>
          <t>drf-access-policy</t>
        </is>
      </c>
      <c r="B21209" t="inlineStr">
        <is>
          <t>655e44fcdd4e31ccf2f83c2deb5483cee316d4f2</t>
        </is>
      </c>
      <c r="C21209" t="inlineStr">
        <is>
          <t>2019-06-01 18:36:12+00:00</t>
        </is>
      </c>
      <c r="D21209" t="inlineStr">
        <is>
          <t>add</t>
        </is>
      </c>
      <c r="E21209" t="inlineStr">
        <is>
          <t>chardet</t>
        </is>
      </c>
      <c r="F21209">
        <f>=3.0.4</f>
        <v/>
      </c>
      <c r="G21209" t="inlineStr"/>
      <c r="H21209" t="inlineStr"/>
    </row>
    <row r="21210">
      <c r="A21210" t="inlineStr">
        <is>
          <t>drf-access-policy</t>
        </is>
      </c>
      <c r="B21210" t="inlineStr">
        <is>
          <t>655e44fcdd4e31ccf2f83c2deb5483cee316d4f2</t>
        </is>
      </c>
      <c r="C21210" t="inlineStr">
        <is>
          <t>2019-06-01 18:36:12+00:00</t>
        </is>
      </c>
      <c r="D21210" t="inlineStr">
        <is>
          <t>add</t>
        </is>
      </c>
      <c r="E21210" t="inlineStr">
        <is>
          <t>docutils</t>
        </is>
      </c>
      <c r="F21210">
        <f>=0.14</f>
        <v/>
      </c>
      <c r="G21210" t="inlineStr"/>
      <c r="H21210" t="inlineStr"/>
    </row>
    <row r="21211">
      <c r="A21211" t="inlineStr">
        <is>
          <t>drf-access-policy</t>
        </is>
      </c>
      <c r="B21211" t="inlineStr">
        <is>
          <t>655e44fcdd4e31ccf2f83c2deb5483cee316d4f2</t>
        </is>
      </c>
      <c r="C21211" t="inlineStr">
        <is>
          <t>2019-06-01 18:36:12+00:00</t>
        </is>
      </c>
      <c r="D21211" t="inlineStr">
        <is>
          <t>add</t>
        </is>
      </c>
      <c r="E21211" t="inlineStr">
        <is>
          <t>idna</t>
        </is>
      </c>
      <c r="F21211">
        <f>=2.8</f>
        <v/>
      </c>
      <c r="G21211" t="inlineStr"/>
      <c r="H21211" t="inlineStr"/>
    </row>
    <row r="21212">
      <c r="A21212" t="inlineStr">
        <is>
          <t>drf-access-policy</t>
        </is>
      </c>
      <c r="B21212" t="inlineStr">
        <is>
          <t>655e44fcdd4e31ccf2f83c2deb5483cee316d4f2</t>
        </is>
      </c>
      <c r="C21212" t="inlineStr">
        <is>
          <t>2019-06-01 18:36:12+00:00</t>
        </is>
      </c>
      <c r="D21212" t="inlineStr">
        <is>
          <t>add</t>
        </is>
      </c>
      <c r="E21212" t="inlineStr">
        <is>
          <t>pkginfo</t>
        </is>
      </c>
      <c r="F21212">
        <f>=1.5.0.1</f>
        <v/>
      </c>
      <c r="G21212" t="inlineStr"/>
      <c r="H21212" t="inlineStr"/>
    </row>
    <row r="21213">
      <c r="A21213" t="inlineStr">
        <is>
          <t>drf-access-policy</t>
        </is>
      </c>
      <c r="B21213" t="inlineStr">
        <is>
          <t>655e44fcdd4e31ccf2f83c2deb5483cee316d4f2</t>
        </is>
      </c>
      <c r="C21213" t="inlineStr">
        <is>
          <t>2019-06-01 18:36:12+00:00</t>
        </is>
      </c>
      <c r="D21213" t="inlineStr">
        <is>
          <t>add</t>
        </is>
      </c>
      <c r="E21213" t="inlineStr">
        <is>
          <t>Pygments</t>
        </is>
      </c>
      <c r="F21213">
        <f>=2.4.2</f>
        <v/>
      </c>
      <c r="G21213" t="inlineStr"/>
      <c r="H21213" t="inlineStr"/>
    </row>
    <row r="21214">
      <c r="A21214" t="inlineStr">
        <is>
          <t>drf-access-policy</t>
        </is>
      </c>
      <c r="B21214" t="inlineStr">
        <is>
          <t>655e44fcdd4e31ccf2f83c2deb5483cee316d4f2</t>
        </is>
      </c>
      <c r="C21214" t="inlineStr">
        <is>
          <t>2019-06-01 18:36:12+00:00</t>
        </is>
      </c>
      <c r="D21214" t="inlineStr">
        <is>
          <t>add</t>
        </is>
      </c>
      <c r="E21214" t="inlineStr">
        <is>
          <t>readme-renderer</t>
        </is>
      </c>
      <c r="F21214">
        <f>=24.0</f>
        <v/>
      </c>
      <c r="G21214" t="inlineStr"/>
      <c r="H21214" t="inlineStr"/>
    </row>
    <row r="21215">
      <c r="A21215" t="inlineStr">
        <is>
          <t>drf-access-policy</t>
        </is>
      </c>
      <c r="B21215" t="inlineStr">
        <is>
          <t>655e44fcdd4e31ccf2f83c2deb5483cee316d4f2</t>
        </is>
      </c>
      <c r="C21215" t="inlineStr">
        <is>
          <t>2019-06-01 18:36:12+00:00</t>
        </is>
      </c>
      <c r="D21215" t="inlineStr">
        <is>
          <t>add</t>
        </is>
      </c>
      <c r="E21215" t="inlineStr">
        <is>
          <t>requests</t>
        </is>
      </c>
      <c r="F21215">
        <f>=2.22.0</f>
        <v/>
      </c>
      <c r="G21215" t="inlineStr"/>
      <c r="H21215" t="inlineStr"/>
    </row>
    <row r="21216">
      <c r="A21216" t="inlineStr">
        <is>
          <t>drf-access-policy</t>
        </is>
      </c>
      <c r="B21216" t="inlineStr">
        <is>
          <t>655e44fcdd4e31ccf2f83c2deb5483cee316d4f2</t>
        </is>
      </c>
      <c r="C21216" t="inlineStr">
        <is>
          <t>2019-06-01 18:36:12+00:00</t>
        </is>
      </c>
      <c r="D21216" t="inlineStr">
        <is>
          <t>add</t>
        </is>
      </c>
      <c r="E21216" t="inlineStr">
        <is>
          <t>requests-toolbelt</t>
        </is>
      </c>
      <c r="F21216">
        <f>=0.9.1</f>
        <v/>
      </c>
      <c r="G21216" t="inlineStr"/>
      <c r="H21216" t="inlineStr"/>
    </row>
    <row r="21217">
      <c r="A21217" t="inlineStr">
        <is>
          <t>drf-access-policy</t>
        </is>
      </c>
      <c r="B21217" t="inlineStr">
        <is>
          <t>655e44fcdd4e31ccf2f83c2deb5483cee316d4f2</t>
        </is>
      </c>
      <c r="C21217" t="inlineStr">
        <is>
          <t>2019-06-01 18:36:12+00:00</t>
        </is>
      </c>
      <c r="D21217" t="inlineStr">
        <is>
          <t>add</t>
        </is>
      </c>
      <c r="E21217" t="inlineStr">
        <is>
          <t>six</t>
        </is>
      </c>
      <c r="F21217">
        <f>=1.12.0</f>
        <v/>
      </c>
      <c r="G21217" t="inlineStr"/>
      <c r="H21217" t="inlineStr"/>
    </row>
    <row r="21218">
      <c r="A21218" t="inlineStr">
        <is>
          <t>drf-access-policy</t>
        </is>
      </c>
      <c r="B21218" t="inlineStr">
        <is>
          <t>655e44fcdd4e31ccf2f83c2deb5483cee316d4f2</t>
        </is>
      </c>
      <c r="C21218" t="inlineStr">
        <is>
          <t>2019-06-01 18:36:12+00:00</t>
        </is>
      </c>
      <c r="D21218" t="inlineStr">
        <is>
          <t>add</t>
        </is>
      </c>
      <c r="E21218" t="inlineStr">
        <is>
          <t>tqdm</t>
        </is>
      </c>
      <c r="F21218">
        <f>=4.32.1</f>
        <v/>
      </c>
      <c r="G21218" t="inlineStr"/>
      <c r="H21218" t="inlineStr"/>
    </row>
    <row r="21219">
      <c r="A21219" t="inlineStr">
        <is>
          <t>drf-access-policy</t>
        </is>
      </c>
      <c r="B21219" t="inlineStr">
        <is>
          <t>655e44fcdd4e31ccf2f83c2deb5483cee316d4f2</t>
        </is>
      </c>
      <c r="C21219" t="inlineStr">
        <is>
          <t>2019-06-01 18:36:12+00:00</t>
        </is>
      </c>
      <c r="D21219" t="inlineStr">
        <is>
          <t>add</t>
        </is>
      </c>
      <c r="E21219" t="inlineStr">
        <is>
          <t>twine</t>
        </is>
      </c>
      <c r="F21219">
        <f>=1.13.0</f>
        <v/>
      </c>
      <c r="G21219" t="inlineStr"/>
      <c r="H21219" t="inlineStr"/>
    </row>
    <row r="21220">
      <c r="A21220" t="inlineStr">
        <is>
          <t>drf-access-policy</t>
        </is>
      </c>
      <c r="B21220" t="inlineStr">
        <is>
          <t>655e44fcdd4e31ccf2f83c2deb5483cee316d4f2</t>
        </is>
      </c>
      <c r="C21220" t="inlineStr">
        <is>
          <t>2019-06-01 18:36:12+00:00</t>
        </is>
      </c>
      <c r="D21220" t="inlineStr">
        <is>
          <t>add</t>
        </is>
      </c>
      <c r="E21220" t="inlineStr">
        <is>
          <t>urllib3</t>
        </is>
      </c>
      <c r="F21220">
        <f>=1.25.3</f>
        <v/>
      </c>
      <c r="G21220" t="inlineStr"/>
      <c r="H21220" t="inlineStr"/>
    </row>
    <row r="21221">
      <c r="A21221" t="inlineStr">
        <is>
          <t>drf-access-policy</t>
        </is>
      </c>
      <c r="B21221" t="inlineStr">
        <is>
          <t>655e44fcdd4e31ccf2f83c2deb5483cee316d4f2</t>
        </is>
      </c>
      <c r="C21221" t="inlineStr">
        <is>
          <t>2019-06-01 18:36:12+00:00</t>
        </is>
      </c>
      <c r="D21221" t="inlineStr">
        <is>
          <t>add</t>
        </is>
      </c>
      <c r="E21221" t="inlineStr">
        <is>
          <t>webencodings</t>
        </is>
      </c>
      <c r="F21221">
        <f>=0.5.1</f>
        <v/>
      </c>
      <c r="G21221" t="inlineStr"/>
      <c r="H21221" t="inlineStr"/>
    </row>
    <row r="21222">
      <c r="A21222" t="inlineStr">
        <is>
          <t>drf-access-policy</t>
        </is>
      </c>
      <c r="B21222" t="inlineStr">
        <is>
          <t>6ff67df39901cec13e64a61b2284a8d4e8533963</t>
        </is>
      </c>
      <c r="C21222" t="inlineStr">
        <is>
          <t>2019-09-08 20:49:31+00:00</t>
        </is>
      </c>
      <c r="D21222" t="inlineStr">
        <is>
          <t>verchange</t>
        </is>
      </c>
      <c r="E21222" t="inlineStr">
        <is>
          <t>Django</t>
        </is>
      </c>
      <c r="F21222">
        <f>=2.2.5</f>
        <v/>
      </c>
      <c r="G21222" t="inlineStr">
        <is>
          <t>Django</t>
        </is>
      </c>
      <c r="H21222">
        <f>=2.2.1</f>
        <v/>
      </c>
    </row>
    <row r="21223">
      <c r="A21223" t="inlineStr">
        <is>
          <t>drf-access-policy</t>
        </is>
      </c>
      <c r="B21223" t="inlineStr">
        <is>
          <t>6ff67df39901cec13e64a61b2284a8d4e8533963</t>
        </is>
      </c>
      <c r="C21223" t="inlineStr">
        <is>
          <t>2019-09-08 20:49:31+00:00</t>
        </is>
      </c>
      <c r="D21223" t="inlineStr">
        <is>
          <t>verchange</t>
        </is>
      </c>
      <c r="E21223" t="inlineStr">
        <is>
          <t>djangorestframework</t>
        </is>
      </c>
      <c r="F21223">
        <f>=3.10.3</f>
        <v/>
      </c>
      <c r="G21223" t="inlineStr">
        <is>
          <t>djangorestframework</t>
        </is>
      </c>
      <c r="H21223">
        <f>=3.9.3</f>
        <v/>
      </c>
    </row>
    <row r="21224">
      <c r="A21224" t="inlineStr">
        <is>
          <t>drf-access-policy</t>
        </is>
      </c>
      <c r="B21224" t="inlineStr">
        <is>
          <t>6ff67df39901cec13e64a61b2284a8d4e8533963</t>
        </is>
      </c>
      <c r="C21224" t="inlineStr">
        <is>
          <t>2019-09-08 20:49:31+00:00</t>
        </is>
      </c>
      <c r="D21224" t="inlineStr">
        <is>
          <t>add</t>
        </is>
      </c>
      <c r="E21224" t="inlineStr">
        <is>
          <t>appdirs</t>
        </is>
      </c>
      <c r="F21224">
        <f>=1.4.3</f>
        <v/>
      </c>
      <c r="G21224" t="inlineStr"/>
      <c r="H21224" t="inlineStr"/>
    </row>
    <row r="21225">
      <c r="A21225" t="inlineStr">
        <is>
          <t>drf-access-policy</t>
        </is>
      </c>
      <c r="B21225" t="inlineStr">
        <is>
          <t>6ff67df39901cec13e64a61b2284a8d4e8533963</t>
        </is>
      </c>
      <c r="C21225" t="inlineStr">
        <is>
          <t>2019-09-08 20:49:31+00:00</t>
        </is>
      </c>
      <c r="D21225" t="inlineStr">
        <is>
          <t>add</t>
        </is>
      </c>
      <c r="E21225" t="inlineStr">
        <is>
          <t>attrs</t>
        </is>
      </c>
      <c r="F21225">
        <f>=19.1.0</f>
        <v/>
      </c>
      <c r="G21225" t="inlineStr"/>
      <c r="H21225" t="inlineStr"/>
    </row>
    <row r="21226">
      <c r="A21226" t="inlineStr">
        <is>
          <t>drf-access-policy</t>
        </is>
      </c>
      <c r="B21226" t="inlineStr">
        <is>
          <t>6ff67df39901cec13e64a61b2284a8d4e8533963</t>
        </is>
      </c>
      <c r="C21226" t="inlineStr">
        <is>
          <t>2019-09-08 20:49:31+00:00</t>
        </is>
      </c>
      <c r="D21226" t="inlineStr">
        <is>
          <t>add</t>
        </is>
      </c>
      <c r="E21226" t="inlineStr">
        <is>
          <t>black</t>
        </is>
      </c>
      <c r="F21226">
        <f>=19.3b0</f>
        <v/>
      </c>
      <c r="G21226" t="inlineStr"/>
      <c r="H21226" t="inlineStr"/>
    </row>
    <row r="21227">
      <c r="A21227" t="inlineStr">
        <is>
          <t>drf-access-policy</t>
        </is>
      </c>
      <c r="B21227" t="inlineStr">
        <is>
          <t>6ff67df39901cec13e64a61b2284a8d4e8533963</t>
        </is>
      </c>
      <c r="C21227" t="inlineStr">
        <is>
          <t>2019-09-08 20:49:31+00:00</t>
        </is>
      </c>
      <c r="D21227" t="inlineStr">
        <is>
          <t>add</t>
        </is>
      </c>
      <c r="E21227" t="inlineStr">
        <is>
          <t>Click</t>
        </is>
      </c>
      <c r="F21227">
        <f>=7.0</f>
        <v/>
      </c>
      <c r="G21227" t="inlineStr"/>
      <c r="H21227" t="inlineStr"/>
    </row>
    <row r="21228">
      <c r="A21228" t="inlineStr">
        <is>
          <t>drf-access-policy</t>
        </is>
      </c>
      <c r="B21228" t="inlineStr">
        <is>
          <t>6ff67df39901cec13e64a61b2284a8d4e8533963</t>
        </is>
      </c>
      <c r="C21228" t="inlineStr">
        <is>
          <t>2019-09-08 20:49:31+00:00</t>
        </is>
      </c>
      <c r="D21228" t="inlineStr">
        <is>
          <t>add</t>
        </is>
      </c>
      <c r="E21228" t="inlineStr">
        <is>
          <t>toml</t>
        </is>
      </c>
      <c r="F21228">
        <f>=0.10.0</f>
        <v/>
      </c>
      <c r="G21228" t="inlineStr"/>
      <c r="H21228" t="inlineStr"/>
    </row>
    <row r="21229">
      <c r="A21229" t="inlineStr">
        <is>
          <t>drf-access-policy</t>
        </is>
      </c>
      <c r="B21229" t="inlineStr">
        <is>
          <t>400dc689e5642e9ab961b1696cf6d7be777c75fd</t>
        </is>
      </c>
      <c r="C21229" t="inlineStr">
        <is>
          <t>2019-12-15 21:29:46+00:00</t>
        </is>
      </c>
      <c r="D21229" t="inlineStr">
        <is>
          <t>verchange</t>
        </is>
      </c>
      <c r="E21229" t="inlineStr">
        <is>
          <t>Django</t>
        </is>
      </c>
      <c r="F21229">
        <f>=2.2.8</f>
        <v/>
      </c>
      <c r="G21229" t="inlineStr">
        <is>
          <t>Django</t>
        </is>
      </c>
      <c r="H21229">
        <f>=2.2.5</f>
        <v/>
      </c>
    </row>
    <row r="21230">
      <c r="A21230" t="inlineStr">
        <is>
          <t>drf-access-policy</t>
        </is>
      </c>
      <c r="B21230" t="inlineStr">
        <is>
          <t>400dc689e5642e9ab961b1696cf6d7be777c75fd</t>
        </is>
      </c>
      <c r="C21230" t="inlineStr">
        <is>
          <t>2019-12-15 21:29:46+00:00</t>
        </is>
      </c>
      <c r="D21230" t="inlineStr">
        <is>
          <t>add</t>
        </is>
      </c>
      <c r="E21230" t="inlineStr">
        <is>
          <t>htmlmin</t>
        </is>
      </c>
      <c r="F21230">
        <f>=0.1.12</f>
        <v/>
      </c>
      <c r="G21230" t="inlineStr"/>
      <c r="H21230" t="inlineStr"/>
    </row>
    <row r="21231">
      <c r="A21231" t="inlineStr">
        <is>
          <t>drf-access-policy</t>
        </is>
      </c>
      <c r="B21231" t="inlineStr">
        <is>
          <t>400dc689e5642e9ab961b1696cf6d7be777c75fd</t>
        </is>
      </c>
      <c r="C21231" t="inlineStr">
        <is>
          <t>2019-12-15 21:29:46+00:00</t>
        </is>
      </c>
      <c r="D21231" t="inlineStr">
        <is>
          <t>add</t>
        </is>
      </c>
      <c r="E21231" t="inlineStr">
        <is>
          <t>Jinja2</t>
        </is>
      </c>
      <c r="F21231">
        <f>=2.10.3</f>
        <v/>
      </c>
      <c r="G21231" t="inlineStr"/>
      <c r="H21231" t="inlineStr"/>
    </row>
    <row r="21232">
      <c r="A21232" t="inlineStr">
        <is>
          <t>drf-access-policy</t>
        </is>
      </c>
      <c r="B21232" t="inlineStr">
        <is>
          <t>400dc689e5642e9ab961b1696cf6d7be777c75fd</t>
        </is>
      </c>
      <c r="C21232" t="inlineStr">
        <is>
          <t>2019-12-15 21:29:46+00:00</t>
        </is>
      </c>
      <c r="D21232" t="inlineStr">
        <is>
          <t>add</t>
        </is>
      </c>
      <c r="E21232" t="inlineStr">
        <is>
          <t>jsmin</t>
        </is>
      </c>
      <c r="F21232">
        <f>=2.2.2</f>
        <v/>
      </c>
      <c r="G21232" t="inlineStr"/>
      <c r="H21232" t="inlineStr"/>
    </row>
    <row r="21233">
      <c r="A21233" t="inlineStr">
        <is>
          <t>drf-access-policy</t>
        </is>
      </c>
      <c r="B21233" t="inlineStr">
        <is>
          <t>400dc689e5642e9ab961b1696cf6d7be777c75fd</t>
        </is>
      </c>
      <c r="C21233" t="inlineStr">
        <is>
          <t>2019-12-15 21:29:46+00:00</t>
        </is>
      </c>
      <c r="D21233" t="inlineStr">
        <is>
          <t>add</t>
        </is>
      </c>
      <c r="E21233" t="inlineStr">
        <is>
          <t>livereload</t>
        </is>
      </c>
      <c r="F21233">
        <f>=2.6.1</f>
        <v/>
      </c>
      <c r="G21233" t="inlineStr"/>
      <c r="H21233" t="inlineStr"/>
    </row>
    <row r="21234">
      <c r="A21234" t="inlineStr">
        <is>
          <t>drf-access-policy</t>
        </is>
      </c>
      <c r="B21234" t="inlineStr">
        <is>
          <t>400dc689e5642e9ab961b1696cf6d7be777c75fd</t>
        </is>
      </c>
      <c r="C21234" t="inlineStr">
        <is>
          <t>2019-12-15 21:29:46+00:00</t>
        </is>
      </c>
      <c r="D21234" t="inlineStr">
        <is>
          <t>add</t>
        </is>
      </c>
      <c r="E21234" t="inlineStr">
        <is>
          <t>Markdown</t>
        </is>
      </c>
      <c r="F21234">
        <f>=3.1.1</f>
        <v/>
      </c>
      <c r="G21234" t="inlineStr"/>
      <c r="H21234" t="inlineStr"/>
    </row>
    <row r="21235">
      <c r="A21235" t="inlineStr">
        <is>
          <t>drf-access-policy</t>
        </is>
      </c>
      <c r="B21235" t="inlineStr">
        <is>
          <t>400dc689e5642e9ab961b1696cf6d7be777c75fd</t>
        </is>
      </c>
      <c r="C21235" t="inlineStr">
        <is>
          <t>2019-12-15 21:29:46+00:00</t>
        </is>
      </c>
      <c r="D21235" t="inlineStr">
        <is>
          <t>add</t>
        </is>
      </c>
      <c r="E21235" t="inlineStr">
        <is>
          <t>MarkupSafe</t>
        </is>
      </c>
      <c r="F21235">
        <f>=1.1.1</f>
        <v/>
      </c>
      <c r="G21235" t="inlineStr"/>
      <c r="H21235" t="inlineStr"/>
    </row>
    <row r="21236">
      <c r="A21236" t="inlineStr">
        <is>
          <t>drf-access-policy</t>
        </is>
      </c>
      <c r="B21236" t="inlineStr">
        <is>
          <t>400dc689e5642e9ab961b1696cf6d7be777c75fd</t>
        </is>
      </c>
      <c r="C21236" t="inlineStr">
        <is>
          <t>2019-12-15 21:29:46+00:00</t>
        </is>
      </c>
      <c r="D21236" t="inlineStr">
        <is>
          <t>add</t>
        </is>
      </c>
      <c r="E21236" t="inlineStr">
        <is>
          <t>mkdocs</t>
        </is>
      </c>
      <c r="F21236">
        <f>=1.0.4</f>
        <v/>
      </c>
      <c r="G21236" t="inlineStr"/>
      <c r="H21236" t="inlineStr"/>
    </row>
    <row r="21237">
      <c r="A21237" t="inlineStr">
        <is>
          <t>drf-access-policy</t>
        </is>
      </c>
      <c r="B21237" t="inlineStr">
        <is>
          <t>400dc689e5642e9ab961b1696cf6d7be777c75fd</t>
        </is>
      </c>
      <c r="C21237" t="inlineStr">
        <is>
          <t>2019-12-15 21:29:46+00:00</t>
        </is>
      </c>
      <c r="D21237" t="inlineStr">
        <is>
          <t>add</t>
        </is>
      </c>
      <c r="E21237" t="inlineStr">
        <is>
          <t>mkdocs-material</t>
        </is>
      </c>
      <c r="F21237">
        <f>=4.4.3</f>
        <v/>
      </c>
      <c r="G21237" t="inlineStr"/>
      <c r="H21237" t="inlineStr"/>
    </row>
    <row r="21238">
      <c r="A21238" t="inlineStr">
        <is>
          <t>drf-access-policy</t>
        </is>
      </c>
      <c r="B21238" t="inlineStr">
        <is>
          <t>400dc689e5642e9ab961b1696cf6d7be777c75fd</t>
        </is>
      </c>
      <c r="C21238" t="inlineStr">
        <is>
          <t>2019-12-15 21:29:46+00:00</t>
        </is>
      </c>
      <c r="D21238" t="inlineStr">
        <is>
          <t>add</t>
        </is>
      </c>
      <c r="E21238" t="inlineStr">
        <is>
          <t>mkdocs-minify-plugin</t>
        </is>
      </c>
      <c r="F21238">
        <f>=0.2.1</f>
        <v/>
      </c>
      <c r="G21238" t="inlineStr"/>
      <c r="H21238" t="inlineStr"/>
    </row>
    <row r="21239">
      <c r="A21239" t="inlineStr">
        <is>
          <t>drf-access-policy</t>
        </is>
      </c>
      <c r="B21239" t="inlineStr">
        <is>
          <t>400dc689e5642e9ab961b1696cf6d7be777c75fd</t>
        </is>
      </c>
      <c r="C21239" t="inlineStr">
        <is>
          <t>2019-12-15 21:29:46+00:00</t>
        </is>
      </c>
      <c r="D21239" t="inlineStr">
        <is>
          <t>add</t>
        </is>
      </c>
      <c r="E21239" t="inlineStr">
        <is>
          <t>pep562</t>
        </is>
      </c>
      <c r="F21239">
        <f>=1.0</f>
        <v/>
      </c>
      <c r="G21239" t="inlineStr"/>
      <c r="H21239" t="inlineStr"/>
    </row>
    <row r="21240">
      <c r="A21240" t="inlineStr">
        <is>
          <t>drf-access-policy</t>
        </is>
      </c>
      <c r="B21240" t="inlineStr">
        <is>
          <t>400dc689e5642e9ab961b1696cf6d7be777c75fd</t>
        </is>
      </c>
      <c r="C21240" t="inlineStr">
        <is>
          <t>2019-12-15 21:29:46+00:00</t>
        </is>
      </c>
      <c r="D21240" t="inlineStr">
        <is>
          <t>add</t>
        </is>
      </c>
      <c r="E21240" t="inlineStr">
        <is>
          <t>pymdown-extensions</t>
        </is>
      </c>
      <c r="F21240">
        <f>=6.1</f>
        <v/>
      </c>
      <c r="G21240" t="inlineStr"/>
      <c r="H21240" t="inlineStr"/>
    </row>
    <row r="21241">
      <c r="A21241" t="inlineStr">
        <is>
          <t>drf-access-policy</t>
        </is>
      </c>
      <c r="B21241" t="inlineStr">
        <is>
          <t>400dc689e5642e9ab961b1696cf6d7be777c75fd</t>
        </is>
      </c>
      <c r="C21241" t="inlineStr">
        <is>
          <t>2019-12-15 21:29:46+00:00</t>
        </is>
      </c>
      <c r="D21241" t="inlineStr">
        <is>
          <t>add</t>
        </is>
      </c>
      <c r="E21241" t="inlineStr">
        <is>
          <t>PyYAML</t>
        </is>
      </c>
      <c r="F21241">
        <f>=5.1.2</f>
        <v/>
      </c>
      <c r="G21241" t="inlineStr"/>
      <c r="H21241" t="inlineStr"/>
    </row>
    <row r="21242">
      <c r="A21242" t="inlineStr">
        <is>
          <t>drf-access-policy</t>
        </is>
      </c>
      <c r="B21242" t="inlineStr">
        <is>
          <t>400dc689e5642e9ab961b1696cf6d7be777c75fd</t>
        </is>
      </c>
      <c r="C21242" t="inlineStr">
        <is>
          <t>2019-12-15 21:29:46+00:00</t>
        </is>
      </c>
      <c r="D21242" t="inlineStr">
        <is>
          <t>add</t>
        </is>
      </c>
      <c r="E21242" t="inlineStr">
        <is>
          <t>tornado</t>
        </is>
      </c>
      <c r="F21242">
        <f>=6.0.3</f>
        <v/>
      </c>
      <c r="G21242" t="inlineStr"/>
      <c r="H21242" t="inlineStr"/>
    </row>
    <row r="21243">
      <c r="A21243" t="inlineStr">
        <is>
          <t>drf-access-policy</t>
        </is>
      </c>
      <c r="B21243" t="inlineStr">
        <is>
          <t>d596c833b4bdef6cb42fb35f8b225428681be10b</t>
        </is>
      </c>
      <c r="C21243" t="inlineStr">
        <is>
          <t>2020-05-26 04:32:42+00:00</t>
        </is>
      </c>
      <c r="D21243" t="inlineStr">
        <is>
          <t>verchange</t>
        </is>
      </c>
      <c r="E21243" t="inlineStr">
        <is>
          <t>Django</t>
        </is>
      </c>
      <c r="F21243">
        <f>=2.2.10</f>
        <v/>
      </c>
      <c r="G21243" t="inlineStr">
        <is>
          <t>Django</t>
        </is>
      </c>
      <c r="H21243">
        <f>=2.2.8</f>
        <v/>
      </c>
    </row>
    <row r="21244">
      <c r="A21244" t="inlineStr">
        <is>
          <t>drf-access-policy</t>
        </is>
      </c>
      <c r="B21244" t="inlineStr">
        <is>
          <t>d596c833b4bdef6cb42fb35f8b225428681be10b</t>
        </is>
      </c>
      <c r="C21244" t="inlineStr">
        <is>
          <t>2020-05-26 04:32:42+00:00</t>
        </is>
      </c>
      <c r="D21244" t="inlineStr">
        <is>
          <t>verchange</t>
        </is>
      </c>
      <c r="E21244" t="inlineStr">
        <is>
          <t>bleach</t>
        </is>
      </c>
      <c r="F21244">
        <f>=3.1.4</f>
        <v/>
      </c>
      <c r="G21244" t="inlineStr">
        <is>
          <t>bleach</t>
        </is>
      </c>
      <c r="H21244">
        <f>=3.1.0</f>
        <v/>
      </c>
    </row>
    <row r="21245">
      <c r="A21245" t="inlineStr">
        <is>
          <t>drf-access-policy</t>
        </is>
      </c>
      <c r="B21245" t="inlineStr">
        <is>
          <t>5a50dd21fba1f87189af0446829946518ed9b6a0</t>
        </is>
      </c>
      <c r="C21245" t="inlineStr">
        <is>
          <t>2020-07-11 15:56:07+00:00</t>
        </is>
      </c>
      <c r="D21245" t="inlineStr">
        <is>
          <t>verchange</t>
        </is>
      </c>
      <c r="E21245" t="inlineStr">
        <is>
          <t>Django</t>
        </is>
      </c>
      <c r="F21245">
        <f>=3.0.7</f>
        <v/>
      </c>
      <c r="G21245" t="inlineStr">
        <is>
          <t>Django</t>
        </is>
      </c>
      <c r="H21245">
        <f>=2.2.10</f>
        <v/>
      </c>
    </row>
    <row r="21246">
      <c r="A21246" t="inlineStr">
        <is>
          <t>drf-access-policy</t>
        </is>
      </c>
      <c r="B21246" t="inlineStr">
        <is>
          <t>5a50dd21fba1f87189af0446829946518ed9b6a0</t>
        </is>
      </c>
      <c r="C21246" t="inlineStr">
        <is>
          <t>2020-07-11 15:56:07+00:00</t>
        </is>
      </c>
      <c r="D21246" t="inlineStr">
        <is>
          <t>verchange</t>
        </is>
      </c>
      <c r="E21246" t="inlineStr">
        <is>
          <t>djangorestframework</t>
        </is>
      </c>
      <c r="F21246">
        <f>=3.11.0</f>
        <v/>
      </c>
      <c r="G21246" t="inlineStr">
        <is>
          <t>djangorestframework</t>
        </is>
      </c>
      <c r="H21246">
        <f>=3.10.3</f>
        <v/>
      </c>
    </row>
    <row r="21247">
      <c r="A21247" t="inlineStr">
        <is>
          <t>drf-access-policy</t>
        </is>
      </c>
      <c r="B21247" t="inlineStr">
        <is>
          <t>5a50dd21fba1f87189af0446829946518ed9b6a0</t>
        </is>
      </c>
      <c r="C21247" t="inlineStr">
        <is>
          <t>2020-07-11 15:56:07+00:00</t>
        </is>
      </c>
      <c r="D21247" t="inlineStr">
        <is>
          <t>add</t>
        </is>
      </c>
      <c r="E21247" t="inlineStr">
        <is>
          <t>asgiref</t>
        </is>
      </c>
      <c r="F21247">
        <f>=3.2.7</f>
        <v/>
      </c>
      <c r="G21247" t="inlineStr"/>
      <c r="H21247" t="inlineStr"/>
    </row>
    <row r="21248">
      <c r="A21248" t="inlineStr">
        <is>
          <t>drf-access-policy</t>
        </is>
      </c>
      <c r="B21248" t="inlineStr">
        <is>
          <t>e08fc3776570041411fe1b857e3bd9d4460c7b73</t>
        </is>
      </c>
      <c r="C21248" t="inlineStr">
        <is>
          <t>2021-01-25 05:53:43+00:00</t>
        </is>
      </c>
      <c r="D21248" t="inlineStr">
        <is>
          <t>add</t>
        </is>
      </c>
      <c r="E21248" t="inlineStr">
        <is>
          <t>pyparsing</t>
        </is>
      </c>
      <c r="F21248">
        <f>=2.4.7</f>
        <v/>
      </c>
      <c r="G21248" t="inlineStr"/>
      <c r="H21248" t="inlineStr"/>
    </row>
    <row r="21249">
      <c r="A21249" t="inlineStr">
        <is>
          <t>drf-access-policy</t>
        </is>
      </c>
      <c r="B21249" t="inlineStr">
        <is>
          <t>b237d4aa6d47c74b503f7faf8465ea9d3dd5878b</t>
        </is>
      </c>
      <c r="C21249" t="inlineStr">
        <is>
          <t>2021-02-15 03:28:45+00:00</t>
        </is>
      </c>
      <c r="D21249" t="inlineStr">
        <is>
          <t>verchange</t>
        </is>
      </c>
      <c r="E21249" t="inlineStr">
        <is>
          <t>bleach</t>
        </is>
      </c>
      <c r="F21249">
        <f>=3.3.0</f>
        <v/>
      </c>
      <c r="G21249" t="inlineStr">
        <is>
          <t>bleach</t>
        </is>
      </c>
      <c r="H21249">
        <f>=3.1.4</f>
        <v/>
      </c>
    </row>
    <row r="21250">
      <c r="A21250" t="inlineStr">
        <is>
          <t>py-secretcrypt</t>
        </is>
      </c>
      <c r="B21250" t="inlineStr">
        <is>
          <t>5c1ed2cd9aa3edfb640f21c2a1c2d70d022fde55</t>
        </is>
      </c>
      <c r="C21250" t="inlineStr">
        <is>
          <t>2017-10-31 06:05:48+00:00</t>
        </is>
      </c>
      <c r="D21250" t="inlineStr">
        <is>
          <t>add</t>
        </is>
      </c>
      <c r="E21250" t="inlineStr">
        <is>
          <t>pyscrypt</t>
        </is>
      </c>
      <c r="F21250" t="inlineStr">
        <is>
          <t>&gt;=1.6.2</t>
        </is>
      </c>
      <c r="G21250" t="inlineStr"/>
      <c r="H21250" t="inlineStr"/>
    </row>
    <row r="21251">
      <c r="A21251" t="inlineStr">
        <is>
          <t>py-secretcrypt</t>
        </is>
      </c>
      <c r="B21251" t="inlineStr">
        <is>
          <t>5c1ed2cd9aa3edfb640f21c2a1c2d70d022fde55</t>
        </is>
      </c>
      <c r="C21251" t="inlineStr">
        <is>
          <t>2017-10-31 06:05:48+00:00</t>
        </is>
      </c>
      <c r="D21251" t="inlineStr">
        <is>
          <t>add</t>
        </is>
      </c>
      <c r="E21251" t="inlineStr">
        <is>
          <t>coverage</t>
        </is>
      </c>
      <c r="F21251" t="inlineStr">
        <is>
          <t>&gt;=4.4.1</t>
        </is>
      </c>
      <c r="G21251" t="inlineStr"/>
      <c r="H21251" t="inlineStr"/>
    </row>
    <row r="21252">
      <c r="A21252" t="inlineStr">
        <is>
          <t>oslo.config</t>
        </is>
      </c>
      <c r="B21252" t="inlineStr">
        <is>
          <t>9dabbd0ff744ae9fde993861aaeae576c2e19597</t>
        </is>
      </c>
      <c r="C21252" t="inlineStr">
        <is>
          <t>2013-09-24 10:16:30+00:00</t>
        </is>
      </c>
      <c r="D21252" t="inlineStr">
        <is>
          <t>add</t>
        </is>
      </c>
      <c r="E21252" t="inlineStr">
        <is>
          <t>argparse</t>
        </is>
      </c>
      <c r="F21252" t="inlineStr"/>
      <c r="G21252" t="inlineStr"/>
      <c r="H21252" t="inlineStr"/>
    </row>
    <row r="21253">
      <c r="A21253" t="inlineStr">
        <is>
          <t>oslo.config</t>
        </is>
      </c>
      <c r="B21253" t="inlineStr">
        <is>
          <t>9dabbd0ff744ae9fde993861aaeae576c2e19597</t>
        </is>
      </c>
      <c r="C21253" t="inlineStr">
        <is>
          <t>2013-09-24 10:16:30+00:00</t>
        </is>
      </c>
      <c r="D21253" t="inlineStr">
        <is>
          <t>add</t>
        </is>
      </c>
      <c r="E21253" t="inlineStr">
        <is>
          <t>six</t>
        </is>
      </c>
      <c r="F21253" t="inlineStr"/>
      <c r="G21253" t="inlineStr"/>
      <c r="H21253" t="inlineStr"/>
    </row>
    <row r="21254">
      <c r="A21254" t="inlineStr">
        <is>
          <t>oslo.config</t>
        </is>
      </c>
      <c r="B21254" t="inlineStr">
        <is>
          <t>b3475191a3b228211de88b4a666ed75f6c040e1e</t>
        </is>
      </c>
      <c r="C21254" t="inlineStr">
        <is>
          <t>2014-04-01 16:41:00+00:00</t>
        </is>
      </c>
      <c r="D21254" t="inlineStr">
        <is>
          <t>verchange</t>
        </is>
      </c>
      <c r="E21254" t="inlineStr">
        <is>
          <t>six</t>
        </is>
      </c>
      <c r="F21254" t="inlineStr">
        <is>
          <t>&gt;=1.5.2</t>
        </is>
      </c>
      <c r="G21254" t="inlineStr">
        <is>
          <t>six</t>
        </is>
      </c>
      <c r="H21254" t="inlineStr"/>
    </row>
    <row r="21255">
      <c r="A21255" t="inlineStr">
        <is>
          <t>oslo.config</t>
        </is>
      </c>
      <c r="B21255" t="inlineStr">
        <is>
          <t>059579ac2189b94bc9e9555b2e9acfb31a83ef53</t>
        </is>
      </c>
      <c r="C21255" t="inlineStr">
        <is>
          <t>2014-09-18 11:47:33+00:00</t>
        </is>
      </c>
      <c r="D21255" t="inlineStr">
        <is>
          <t>verchange</t>
        </is>
      </c>
      <c r="E21255" t="inlineStr">
        <is>
          <t>six</t>
        </is>
      </c>
      <c r="F21255" t="inlineStr">
        <is>
          <t>&gt;=1.7.0</t>
        </is>
      </c>
      <c r="G21255" t="inlineStr">
        <is>
          <t>six</t>
        </is>
      </c>
      <c r="H21255" t="inlineStr">
        <is>
          <t>&gt;=1.5.2</t>
        </is>
      </c>
    </row>
    <row r="21256">
      <c r="A21256" t="inlineStr">
        <is>
          <t>oslo.config</t>
        </is>
      </c>
      <c r="B21256" t="inlineStr">
        <is>
          <t>059579ac2189b94bc9e9555b2e9acfb31a83ef53</t>
        </is>
      </c>
      <c r="C21256" t="inlineStr">
        <is>
          <t>2014-09-18 11:47:33+00:00</t>
        </is>
      </c>
      <c r="D21256" t="inlineStr">
        <is>
          <t>add</t>
        </is>
      </c>
      <c r="E21256" t="inlineStr">
        <is>
          <t>netaddr</t>
        </is>
      </c>
      <c r="F21256" t="inlineStr">
        <is>
          <t>&gt;=0.7.12</t>
        </is>
      </c>
      <c r="G21256" t="inlineStr"/>
      <c r="H21256" t="inlineStr"/>
    </row>
    <row r="21257">
      <c r="A21257" t="inlineStr">
        <is>
          <t>oslo.config</t>
        </is>
      </c>
      <c r="B21257" t="inlineStr">
        <is>
          <t>059579ac2189b94bc9e9555b2e9acfb31a83ef53</t>
        </is>
      </c>
      <c r="C21257" t="inlineStr">
        <is>
          <t>2014-09-18 11:47:33+00:00</t>
        </is>
      </c>
      <c r="D21257" t="inlineStr">
        <is>
          <t>add</t>
        </is>
      </c>
      <c r="E21257" t="inlineStr">
        <is>
          <t>stevedore</t>
        </is>
      </c>
      <c r="F21257" t="inlineStr">
        <is>
          <t>&gt;=0.14</t>
        </is>
      </c>
      <c r="G21257" t="inlineStr"/>
      <c r="H21257" t="inlineStr"/>
    </row>
    <row r="21258">
      <c r="A21258" t="inlineStr">
        <is>
          <t>oslo.config</t>
        </is>
      </c>
      <c r="B21258" t="inlineStr">
        <is>
          <t>e57aea86c54060d22cc04dd88a4c4feea614d4e4</t>
        </is>
      </c>
      <c r="C21258" t="inlineStr">
        <is>
          <t>2014-12-02 16:34:18+00:00</t>
        </is>
      </c>
      <c r="D21258" t="inlineStr">
        <is>
          <t>verchange</t>
        </is>
      </c>
      <c r="E21258" t="inlineStr">
        <is>
          <t>stevedore</t>
        </is>
      </c>
      <c r="F21258" t="inlineStr">
        <is>
          <t>&gt;=1.1.0</t>
        </is>
      </c>
      <c r="G21258" t="inlineStr">
        <is>
          <t>stevedore</t>
        </is>
      </c>
      <c r="H21258" t="inlineStr">
        <is>
          <t>&gt;=0.14</t>
        </is>
      </c>
    </row>
    <row r="21259">
      <c r="A21259" t="inlineStr">
        <is>
          <t>oslo.config</t>
        </is>
      </c>
      <c r="B21259" t="inlineStr">
        <is>
          <t>e57aea86c54060d22cc04dd88a4c4feea614d4e4</t>
        </is>
      </c>
      <c r="C21259" t="inlineStr">
        <is>
          <t>2014-12-02 16:34:18+00:00</t>
        </is>
      </c>
      <c r="D21259" t="inlineStr">
        <is>
          <t>add</t>
        </is>
      </c>
      <c r="E21259" t="inlineStr">
        <is>
          <t>pbr</t>
        </is>
      </c>
      <c r="F21259" t="inlineStr">
        <is>
          <t>&lt;1.0;&gt;=0.6;!=0.7</t>
        </is>
      </c>
      <c r="G21259" t="inlineStr"/>
      <c r="H21259" t="inlineStr"/>
    </row>
    <row r="21260">
      <c r="A21260" t="inlineStr">
        <is>
          <t>oslo.config</t>
        </is>
      </c>
      <c r="B21260" t="inlineStr">
        <is>
          <t>0abac4881355a395a14a5d68e3347805a480cff9</t>
        </is>
      </c>
      <c r="C21260" t="inlineStr">
        <is>
          <t>2015-02-23 19:29:57+00:00</t>
        </is>
      </c>
      <c r="D21260" t="inlineStr">
        <is>
          <t>verchange</t>
        </is>
      </c>
      <c r="E21260" t="inlineStr">
        <is>
          <t>six</t>
        </is>
      </c>
      <c r="F21260" t="inlineStr">
        <is>
          <t>&gt;=1.9.0</t>
        </is>
      </c>
      <c r="G21260" t="inlineStr">
        <is>
          <t>six</t>
        </is>
      </c>
      <c r="H21260" t="inlineStr">
        <is>
          <t>&gt;=1.7.0</t>
        </is>
      </c>
    </row>
    <row r="21261">
      <c r="A21261" t="inlineStr">
        <is>
          <t>oslo.config</t>
        </is>
      </c>
      <c r="B21261" t="inlineStr">
        <is>
          <t>3ab403925e9cb2928ba8e893c4d0f4a6f4b27d72</t>
        </is>
      </c>
      <c r="C21261" t="inlineStr">
        <is>
          <t>2015-04-14 18:12:28+00:00</t>
        </is>
      </c>
      <c r="D21261" t="inlineStr">
        <is>
          <t>verchange</t>
        </is>
      </c>
      <c r="E21261" t="inlineStr">
        <is>
          <t>stevedore</t>
        </is>
      </c>
      <c r="F21261" t="inlineStr">
        <is>
          <t>&lt;1.4.0;&gt;=1.3.0</t>
        </is>
      </c>
      <c r="G21261" t="inlineStr">
        <is>
          <t>stevedore</t>
        </is>
      </c>
      <c r="H21261" t="inlineStr">
        <is>
          <t>&gt;=1.1.0</t>
        </is>
      </c>
    </row>
    <row r="21262">
      <c r="A21262" t="inlineStr">
        <is>
          <t>oslo.config</t>
        </is>
      </c>
      <c r="B21262" t="inlineStr">
        <is>
          <t>2e32e5863f7849b00610f7bac82746fb5604851e</t>
        </is>
      </c>
      <c r="C21262" t="inlineStr">
        <is>
          <t>2015-04-21 17:15:57+00:00</t>
        </is>
      </c>
      <c r="D21262" t="inlineStr">
        <is>
          <t>verchange</t>
        </is>
      </c>
      <c r="E21262" t="inlineStr">
        <is>
          <t>stevedore</t>
        </is>
      </c>
      <c r="F21262" t="inlineStr">
        <is>
          <t>&gt;=1.3.0</t>
        </is>
      </c>
      <c r="G21262" t="inlineStr">
        <is>
          <t>stevedore</t>
        </is>
      </c>
      <c r="H21262" t="inlineStr">
        <is>
          <t>&lt;1.4.0;&gt;=1.3.0</t>
        </is>
      </c>
    </row>
    <row r="21263">
      <c r="A21263" t="inlineStr">
        <is>
          <t>oslo.config</t>
        </is>
      </c>
      <c r="B21263" t="inlineStr">
        <is>
          <t>02a86d2eefeda5144ea8c39657aed24b8b0c9a39</t>
        </is>
      </c>
      <c r="C21263" t="inlineStr">
        <is>
          <t>2015-06-02 14:59:28+00:00</t>
        </is>
      </c>
      <c r="D21263" t="inlineStr">
        <is>
          <t>rem</t>
        </is>
      </c>
      <c r="E21263" t="inlineStr"/>
      <c r="F21263" t="inlineStr"/>
      <c r="G21263" t="inlineStr">
        <is>
          <t>pbr</t>
        </is>
      </c>
      <c r="H21263" t="inlineStr">
        <is>
          <t>&lt;1.0;&gt;=0.6;!=0.7</t>
        </is>
      </c>
    </row>
    <row r="21264">
      <c r="A21264" t="inlineStr">
        <is>
          <t>oslo.config</t>
        </is>
      </c>
      <c r="B21264" t="inlineStr">
        <is>
          <t>56073f066d38aa3dba0e83b66c931d745fa40155</t>
        </is>
      </c>
      <c r="C21264" t="inlineStr">
        <is>
          <t>2015-06-29 17:57:12+00:00</t>
        </is>
      </c>
      <c r="D21264" t="inlineStr">
        <is>
          <t>verchange</t>
        </is>
      </c>
      <c r="E21264" t="inlineStr">
        <is>
          <t>stevedore</t>
        </is>
      </c>
      <c r="F21264" t="inlineStr">
        <is>
          <t>&gt;=1.5.0</t>
        </is>
      </c>
      <c r="G21264" t="inlineStr">
        <is>
          <t>stevedore</t>
        </is>
      </c>
      <c r="H21264" t="inlineStr">
        <is>
          <t>&gt;=1.3.0</t>
        </is>
      </c>
    </row>
    <row r="21265">
      <c r="A21265" t="inlineStr">
        <is>
          <t>oslo.config</t>
        </is>
      </c>
      <c r="B21265" t="inlineStr">
        <is>
          <t>7a9f4e7d670d5e74af85fd28edd898babc9d230b</t>
        </is>
      </c>
      <c r="C21265" t="inlineStr">
        <is>
          <t>2015-09-01 18:14:34+00:00</t>
        </is>
      </c>
      <c r="D21265" t="inlineStr">
        <is>
          <t>verchange</t>
        </is>
      </c>
      <c r="E21265" t="inlineStr">
        <is>
          <t>netaddr</t>
        </is>
      </c>
      <c r="F21265" t="inlineStr">
        <is>
          <t>!=0.7.16;&gt;=0.7.12</t>
        </is>
      </c>
      <c r="G21265" t="inlineStr">
        <is>
          <t>netaddr</t>
        </is>
      </c>
      <c r="H21265" t="inlineStr">
        <is>
          <t>&gt;=0.7.12</t>
        </is>
      </c>
    </row>
    <row r="21266">
      <c r="A21266" t="inlineStr">
        <is>
          <t>oslo.config</t>
        </is>
      </c>
      <c r="B21266" t="inlineStr">
        <is>
          <t>9db24a4d9a42df27ba7c9dc8afbf9348c7912178</t>
        </is>
      </c>
      <c r="C21266" t="inlineStr">
        <is>
          <t>2016-01-20 20:15:14+00:00</t>
        </is>
      </c>
      <c r="D21266" t="inlineStr">
        <is>
          <t>verchange</t>
        </is>
      </c>
      <c r="E21266" t="inlineStr">
        <is>
          <t>six</t>
        </is>
      </c>
      <c r="F21266" t="inlineStr">
        <is>
          <t>&gt;=1.9.0</t>
        </is>
      </c>
      <c r="G21266" t="inlineStr">
        <is>
          <t>six</t>
        </is>
      </c>
      <c r="H21266" t="inlineStr">
        <is>
          <t>&gt;=1.9.0</t>
        </is>
      </c>
    </row>
    <row r="21267">
      <c r="A21267" t="inlineStr">
        <is>
          <t>oslo.config</t>
        </is>
      </c>
      <c r="B21267" t="inlineStr">
        <is>
          <t>9db24a4d9a42df27ba7c9dc8afbf9348c7912178</t>
        </is>
      </c>
      <c r="C21267" t="inlineStr">
        <is>
          <t>2016-01-20 20:15:14+00:00</t>
        </is>
      </c>
      <c r="D21267" t="inlineStr">
        <is>
          <t>verchange</t>
        </is>
      </c>
      <c r="E21267" t="inlineStr">
        <is>
          <t>netaddr</t>
        </is>
      </c>
      <c r="F21267" t="inlineStr">
        <is>
          <t>!=0.7.16;&gt;=0.7.12</t>
        </is>
      </c>
      <c r="G21267" t="inlineStr">
        <is>
          <t>netaddr</t>
        </is>
      </c>
      <c r="H21267" t="inlineStr">
        <is>
          <t>!=0.7.16;&gt;=0.7.12</t>
        </is>
      </c>
    </row>
    <row r="21268">
      <c r="A21268" t="inlineStr">
        <is>
          <t>oslo.config</t>
        </is>
      </c>
      <c r="B21268" t="inlineStr">
        <is>
          <t>9db24a4d9a42df27ba7c9dc8afbf9348c7912178</t>
        </is>
      </c>
      <c r="C21268" t="inlineStr">
        <is>
          <t>2016-01-20 20:15:14+00:00</t>
        </is>
      </c>
      <c r="D21268" t="inlineStr">
        <is>
          <t>rem</t>
        </is>
      </c>
      <c r="E21268" t="inlineStr"/>
      <c r="F21268" t="inlineStr"/>
      <c r="G21268" t="inlineStr">
        <is>
          <t>argparse</t>
        </is>
      </c>
      <c r="H21268" t="inlineStr"/>
    </row>
    <row r="21269">
      <c r="A21269" t="inlineStr">
        <is>
          <t>oslo.config</t>
        </is>
      </c>
      <c r="B21269" t="inlineStr">
        <is>
          <t>10215b26e74c71af81752f988b89f15589f2a7f5</t>
        </is>
      </c>
      <c r="C21269" t="inlineStr">
        <is>
          <t>2016-02-09 18:45:39+00:00</t>
        </is>
      </c>
      <c r="D21269" t="inlineStr">
        <is>
          <t>add</t>
        </is>
      </c>
      <c r="E21269" t="inlineStr">
        <is>
          <t>debtcollector</t>
        </is>
      </c>
      <c r="F21269" t="inlineStr">
        <is>
          <t>&gt;=1.2.0</t>
        </is>
      </c>
      <c r="G21269" t="inlineStr"/>
      <c r="H21269" t="inlineStr"/>
    </row>
    <row r="21270">
      <c r="A21270" t="inlineStr">
        <is>
          <t>oslo.config</t>
        </is>
      </c>
      <c r="B21270" t="inlineStr">
        <is>
          <t>1482e5c601d0f75a13972cc808c5fc5a98513624</t>
        </is>
      </c>
      <c r="C21270" t="inlineStr">
        <is>
          <t>2016-02-16 02:07:04+00:00</t>
        </is>
      </c>
      <c r="D21270" t="inlineStr">
        <is>
          <t>verchange</t>
        </is>
      </c>
      <c r="E21270" t="inlineStr">
        <is>
          <t>debtcollector</t>
        </is>
      </c>
      <c r="F21270" t="inlineStr">
        <is>
          <t>&gt;=1.2.0</t>
        </is>
      </c>
      <c r="G21270" t="inlineStr">
        <is>
          <t>debtcollector</t>
        </is>
      </c>
      <c r="H21270" t="inlineStr">
        <is>
          <t>&gt;=1.2.0</t>
        </is>
      </c>
    </row>
    <row r="21271">
      <c r="A21271" t="inlineStr">
        <is>
          <t>oslo.config</t>
        </is>
      </c>
      <c r="B21271" t="inlineStr">
        <is>
          <t>6d176243f398bf7e5d6bd8a5382945f2c5e318c3</t>
        </is>
      </c>
      <c r="C21271" t="inlineStr">
        <is>
          <t>2016-05-24 22:04:27+00:00</t>
        </is>
      </c>
      <c r="D21271" t="inlineStr">
        <is>
          <t>verchange</t>
        </is>
      </c>
      <c r="E21271" t="inlineStr">
        <is>
          <t>stevedore</t>
        </is>
      </c>
      <c r="F21271" t="inlineStr">
        <is>
          <t>&gt;=1.10.0</t>
        </is>
      </c>
      <c r="G21271" t="inlineStr">
        <is>
          <t>stevedore</t>
        </is>
      </c>
      <c r="H21271" t="inlineStr">
        <is>
          <t>&gt;=1.5.0</t>
        </is>
      </c>
    </row>
    <row r="21272">
      <c r="A21272" t="inlineStr">
        <is>
          <t>oslo.config</t>
        </is>
      </c>
      <c r="B21272" t="inlineStr">
        <is>
          <t>bb0f7e3880bd83dbb9088f3f8045152ce8e7897b</t>
        </is>
      </c>
      <c r="C21272" t="inlineStr">
        <is>
          <t>2016-06-10 01:24:19+00:00</t>
        </is>
      </c>
      <c r="D21272" t="inlineStr">
        <is>
          <t>add</t>
        </is>
      </c>
      <c r="E21272" t="inlineStr">
        <is>
          <t>oslo.i18n</t>
        </is>
      </c>
      <c r="F21272" t="inlineStr">
        <is>
          <t>&gt;=2.1.0</t>
        </is>
      </c>
      <c r="G21272" t="inlineStr"/>
      <c r="H21272" t="inlineStr"/>
    </row>
    <row r="21273">
      <c r="A21273" t="inlineStr">
        <is>
          <t>oslo.config</t>
        </is>
      </c>
      <c r="B21273" t="inlineStr">
        <is>
          <t>d8e71b9d10132a9c134ff79a4ecdc77d17d424be</t>
        </is>
      </c>
      <c r="C21273" t="inlineStr">
        <is>
          <t>2016-06-28 11:09:03+00:00</t>
        </is>
      </c>
      <c r="D21273" t="inlineStr">
        <is>
          <t>add</t>
        </is>
      </c>
      <c r="E21273" t="inlineStr">
        <is>
          <t>rfc3986</t>
        </is>
      </c>
      <c r="F21273" t="inlineStr">
        <is>
          <t>&gt;=0.2.0</t>
        </is>
      </c>
      <c r="G21273" t="inlineStr"/>
      <c r="H21273" t="inlineStr"/>
    </row>
    <row r="21274">
      <c r="A21274" t="inlineStr">
        <is>
          <t>oslo.config</t>
        </is>
      </c>
      <c r="B21274" t="inlineStr">
        <is>
          <t>b40925328e5ba9e87be42bab1ec3a41bf3d81f78</t>
        </is>
      </c>
      <c r="C21274" t="inlineStr">
        <is>
          <t>2016-08-02 18:04:01+00:00</t>
        </is>
      </c>
      <c r="D21274" t="inlineStr">
        <is>
          <t>verchange</t>
        </is>
      </c>
      <c r="E21274" t="inlineStr">
        <is>
          <t>stevedore</t>
        </is>
      </c>
      <c r="F21274" t="inlineStr">
        <is>
          <t>&gt;=1.16.0</t>
        </is>
      </c>
      <c r="G21274" t="inlineStr">
        <is>
          <t>stevedore</t>
        </is>
      </c>
      <c r="H21274" t="inlineStr">
        <is>
          <t>&gt;=1.10.0</t>
        </is>
      </c>
    </row>
    <row r="21275">
      <c r="A21275" t="inlineStr">
        <is>
          <t>oslo.config</t>
        </is>
      </c>
      <c r="B21275" t="inlineStr">
        <is>
          <t>d57e5380be1d829b15ce1ba14ce659c501fccac4</t>
        </is>
      </c>
      <c r="C21275" t="inlineStr">
        <is>
          <t>2016-10-19 04:38:30+00:00</t>
        </is>
      </c>
      <c r="D21275" t="inlineStr">
        <is>
          <t>verchange</t>
        </is>
      </c>
      <c r="E21275" t="inlineStr">
        <is>
          <t>stevedore</t>
        </is>
      </c>
      <c r="F21275" t="inlineStr">
        <is>
          <t>&gt;=1.17.1</t>
        </is>
      </c>
      <c r="G21275" t="inlineStr">
        <is>
          <t>stevedore</t>
        </is>
      </c>
      <c r="H21275" t="inlineStr">
        <is>
          <t>&gt;=1.16.0</t>
        </is>
      </c>
    </row>
    <row r="21276">
      <c r="A21276" t="inlineStr">
        <is>
          <t>oslo.config</t>
        </is>
      </c>
      <c r="B21276" t="inlineStr">
        <is>
          <t>d57e5380be1d829b15ce1ba14ce659c501fccac4</t>
        </is>
      </c>
      <c r="C21276" t="inlineStr">
        <is>
          <t>2016-10-19 04:38:30+00:00</t>
        </is>
      </c>
      <c r="D21276" t="inlineStr">
        <is>
          <t>verchange</t>
        </is>
      </c>
      <c r="E21276" t="inlineStr">
        <is>
          <t>netaddr</t>
        </is>
      </c>
      <c r="F21276" t="inlineStr">
        <is>
          <t>!=0.7.16;&gt;=0.7.13</t>
        </is>
      </c>
      <c r="G21276" t="inlineStr">
        <is>
          <t>netaddr</t>
        </is>
      </c>
      <c r="H21276" t="inlineStr">
        <is>
          <t>!=0.7.16;&gt;=0.7.12</t>
        </is>
      </c>
    </row>
    <row r="21277">
      <c r="A21277" t="inlineStr">
        <is>
          <t>oslo.config</t>
        </is>
      </c>
      <c r="B21277" t="inlineStr">
        <is>
          <t>d57e5380be1d829b15ce1ba14ce659c501fccac4</t>
        </is>
      </c>
      <c r="C21277" t="inlineStr">
        <is>
          <t>2016-10-19 04:38:30+00:00</t>
        </is>
      </c>
      <c r="D21277" t="inlineStr">
        <is>
          <t>verchange</t>
        </is>
      </c>
      <c r="E21277" t="inlineStr">
        <is>
          <t>rfc3986</t>
        </is>
      </c>
      <c r="F21277" t="inlineStr">
        <is>
          <t>&gt;=0.2.2</t>
        </is>
      </c>
      <c r="G21277" t="inlineStr">
        <is>
          <t>rfc3986</t>
        </is>
      </c>
      <c r="H21277" t="inlineStr">
        <is>
          <t>&gt;=0.2.0</t>
        </is>
      </c>
    </row>
    <row r="21278">
      <c r="A21278" t="inlineStr">
        <is>
          <t>oslo.config</t>
        </is>
      </c>
      <c r="B21278" t="inlineStr">
        <is>
          <t>3025b6f7365965aec8b76201fb6f76d163c437cb</t>
        </is>
      </c>
      <c r="C21278" t="inlineStr">
        <is>
          <t>2017-01-18 14:07:37+00:00</t>
        </is>
      </c>
      <c r="D21278" t="inlineStr">
        <is>
          <t>verchange</t>
        </is>
      </c>
      <c r="E21278" t="inlineStr">
        <is>
          <t>rfc3986</t>
        </is>
      </c>
      <c r="F21278" t="inlineStr">
        <is>
          <t>&gt;=0.3.1</t>
        </is>
      </c>
      <c r="G21278" t="inlineStr">
        <is>
          <t>rfc3986</t>
        </is>
      </c>
      <c r="H21278" t="inlineStr">
        <is>
          <t>&gt;=0.2.2</t>
        </is>
      </c>
    </row>
    <row r="21279">
      <c r="A21279" t="inlineStr">
        <is>
          <t>oslo.config</t>
        </is>
      </c>
      <c r="B21279" t="inlineStr">
        <is>
          <t>2f2c1839b7423185a6a48e7b3ca3c3274d5ba8f3</t>
        </is>
      </c>
      <c r="C21279" t="inlineStr">
        <is>
          <t>2017-01-18 14:14:42+00:00</t>
        </is>
      </c>
      <c r="D21279" t="inlineStr">
        <is>
          <t>verchange</t>
        </is>
      </c>
      <c r="E21279" t="inlineStr">
        <is>
          <t>netaddr</t>
        </is>
      </c>
      <c r="F21279" t="inlineStr">
        <is>
          <t>!=0.7.16;&gt;=0.7.13</t>
        </is>
      </c>
      <c r="G21279" t="inlineStr">
        <is>
          <t>netaddr</t>
        </is>
      </c>
      <c r="H21279" t="inlineStr">
        <is>
          <t>!=0.7.16;&gt;=0.7.12</t>
        </is>
      </c>
    </row>
    <row r="21280">
      <c r="A21280" t="inlineStr">
        <is>
          <t>oslo.config</t>
        </is>
      </c>
      <c r="B21280" t="inlineStr">
        <is>
          <t>2f2c1839b7423185a6a48e7b3ca3c3274d5ba8f3</t>
        </is>
      </c>
      <c r="C21280" t="inlineStr">
        <is>
          <t>2017-01-18 14:14:42+00:00</t>
        </is>
      </c>
      <c r="D21280" t="inlineStr">
        <is>
          <t>verchange</t>
        </is>
      </c>
      <c r="E21280" t="inlineStr">
        <is>
          <t>rfc3986</t>
        </is>
      </c>
      <c r="F21280" t="inlineStr">
        <is>
          <t>&gt;=0.2.2</t>
        </is>
      </c>
      <c r="G21280" t="inlineStr">
        <is>
          <t>rfc3986</t>
        </is>
      </c>
      <c r="H21280" t="inlineStr">
        <is>
          <t>&gt;=0.2.0</t>
        </is>
      </c>
    </row>
    <row r="21281">
      <c r="A21281" t="inlineStr">
        <is>
          <t>oslo.config</t>
        </is>
      </c>
      <c r="B21281" t="inlineStr">
        <is>
          <t>e53c79ebbb0f31db3bdf64760551f357b50c08a7</t>
        </is>
      </c>
      <c r="C21281" t="inlineStr">
        <is>
          <t>2017-03-06 17:09:16+00:00</t>
        </is>
      </c>
      <c r="D21281" t="inlineStr">
        <is>
          <t>verchange</t>
        </is>
      </c>
      <c r="E21281" t="inlineStr">
        <is>
          <t>stevedore</t>
        </is>
      </c>
      <c r="F21281" t="inlineStr">
        <is>
          <t>&gt;=1.20.0</t>
        </is>
      </c>
      <c r="G21281" t="inlineStr">
        <is>
          <t>stevedore</t>
        </is>
      </c>
      <c r="H21281" t="inlineStr">
        <is>
          <t>&gt;=1.17.1</t>
        </is>
      </c>
    </row>
    <row r="21282">
      <c r="A21282" t="inlineStr">
        <is>
          <t>oslo.config</t>
        </is>
      </c>
      <c r="B21282" t="inlineStr">
        <is>
          <t>f0a915f5969a815b6469f56b88f9e346e394a733</t>
        </is>
      </c>
      <c r="C21282" t="inlineStr">
        <is>
          <t>2017-05-30 13:16:13+00:00</t>
        </is>
      </c>
      <c r="D21282" t="inlineStr">
        <is>
          <t>verchange</t>
        </is>
      </c>
      <c r="E21282" t="inlineStr">
        <is>
          <t>oslo.i18n</t>
        </is>
      </c>
      <c r="F21282" t="inlineStr">
        <is>
          <t>&gt;=2.1.0;!=3.15.2</t>
        </is>
      </c>
      <c r="G21282" t="inlineStr">
        <is>
          <t>oslo.i18n</t>
        </is>
      </c>
      <c r="H21282" t="inlineStr">
        <is>
          <t>&gt;=2.1.0</t>
        </is>
      </c>
    </row>
    <row r="21283">
      <c r="A21283" t="inlineStr">
        <is>
          <t>oslo.config</t>
        </is>
      </c>
      <c r="B21283" t="inlineStr">
        <is>
          <t>6e420e9de5958dd27e6f1a38ef9bc578dde435a2</t>
        </is>
      </c>
      <c r="C21283" t="inlineStr">
        <is>
          <t>2017-06-13 10:06:43+00:00</t>
        </is>
      </c>
      <c r="D21283" t="inlineStr">
        <is>
          <t>add</t>
        </is>
      </c>
      <c r="E21283" t="inlineStr">
        <is>
          <t>PyYAML</t>
        </is>
      </c>
      <c r="F21283" t="inlineStr">
        <is>
          <t>&gt;=3.10.0</t>
        </is>
      </c>
      <c r="G21283" t="inlineStr"/>
      <c r="H21283" t="inlineStr"/>
    </row>
    <row r="21284">
      <c r="A21284" t="inlineStr">
        <is>
          <t>oslo.config</t>
        </is>
      </c>
      <c r="B21284" t="inlineStr">
        <is>
          <t>83d69f888f6c9bb89ae1e02e21b85422183efb41</t>
        </is>
      </c>
      <c r="C21284" t="inlineStr">
        <is>
          <t>2017-06-19 19:00:39+00:00</t>
        </is>
      </c>
      <c r="D21284" t="inlineStr">
        <is>
          <t>verchange</t>
        </is>
      </c>
      <c r="E21284" t="inlineStr">
        <is>
          <t>PyYAML</t>
        </is>
      </c>
      <c r="F21284" t="inlineStr">
        <is>
          <t>&gt;=3.10.0</t>
        </is>
      </c>
      <c r="G21284" t="inlineStr">
        <is>
          <t>PyYAML</t>
        </is>
      </c>
      <c r="H21284" t="inlineStr">
        <is>
          <t>&gt;=3.10.0</t>
        </is>
      </c>
    </row>
    <row r="21285">
      <c r="A21285" t="inlineStr">
        <is>
          <t>oslo.config</t>
        </is>
      </c>
      <c r="B21285" t="inlineStr">
        <is>
          <t>7fde851f8dc7ab0a4b796c2bba0e166f226e7674</t>
        </is>
      </c>
      <c r="C21285" t="inlineStr">
        <is>
          <t>2017-09-06 08:27:25+00:00</t>
        </is>
      </c>
      <c r="D21285" t="inlineStr">
        <is>
          <t>verchange</t>
        </is>
      </c>
      <c r="E21285" t="inlineStr">
        <is>
          <t>PyYAML</t>
        </is>
      </c>
      <c r="F21285" t="inlineStr">
        <is>
          <t>&gt;=3.10</t>
        </is>
      </c>
      <c r="G21285" t="inlineStr">
        <is>
          <t>PyYAML</t>
        </is>
      </c>
      <c r="H21285" t="inlineStr">
        <is>
          <t>&gt;=3.10.0</t>
        </is>
      </c>
    </row>
    <row r="21286">
      <c r="A21286" t="inlineStr">
        <is>
          <t>oslo.config</t>
        </is>
      </c>
      <c r="B21286" t="inlineStr">
        <is>
          <t>e6749d3208cffd7693353385f92865d9ac737623</t>
        </is>
      </c>
      <c r="C21286" t="inlineStr">
        <is>
          <t>2017-09-25 14:15:01+00:00</t>
        </is>
      </c>
      <c r="D21286" t="inlineStr">
        <is>
          <t>verchange</t>
        </is>
      </c>
      <c r="E21286" t="inlineStr">
        <is>
          <t>netaddr</t>
        </is>
      </c>
      <c r="F21286" t="inlineStr">
        <is>
          <t>&gt;=0.7.18</t>
        </is>
      </c>
      <c r="G21286" t="inlineStr">
        <is>
          <t>netaddr</t>
        </is>
      </c>
      <c r="H21286" t="inlineStr">
        <is>
          <t>!=0.7.16;&gt;=0.7.13</t>
        </is>
      </c>
    </row>
    <row r="21287">
      <c r="A21287" t="inlineStr">
        <is>
          <t>oslo.config</t>
        </is>
      </c>
      <c r="B21287" t="inlineStr">
        <is>
          <t>e6749d3208cffd7693353385f92865d9ac737623</t>
        </is>
      </c>
      <c r="C21287" t="inlineStr">
        <is>
          <t>2017-09-25 14:15:01+00:00</t>
        </is>
      </c>
      <c r="D21287" t="inlineStr">
        <is>
          <t>verchange</t>
        </is>
      </c>
      <c r="E21287" t="inlineStr">
        <is>
          <t>oslo.i18n</t>
        </is>
      </c>
      <c r="F21287" t="inlineStr">
        <is>
          <t>&gt;=3.15.3</t>
        </is>
      </c>
      <c r="G21287" t="inlineStr">
        <is>
          <t>oslo.i18n</t>
        </is>
      </c>
      <c r="H21287" t="inlineStr">
        <is>
          <t>&gt;=2.1.0;!=3.15.2</t>
        </is>
      </c>
    </row>
    <row r="21288">
      <c r="A21288" t="inlineStr">
        <is>
          <t>oslo.config</t>
        </is>
      </c>
      <c r="B21288" t="inlineStr">
        <is>
          <t>eb6ff02d4b863bad7bf04a5a78d501450e8c0b93</t>
        </is>
      </c>
      <c r="C21288" t="inlineStr">
        <is>
          <t>2017-11-20 16:19:52+00:00</t>
        </is>
      </c>
      <c r="D21288" t="inlineStr">
        <is>
          <t>verchange</t>
        </is>
      </c>
      <c r="E21288" t="inlineStr">
        <is>
          <t>six</t>
        </is>
      </c>
      <c r="F21288" t="inlineStr">
        <is>
          <t>&gt;=1.10.0</t>
        </is>
      </c>
      <c r="G21288" t="inlineStr">
        <is>
          <t>six</t>
        </is>
      </c>
      <c r="H21288" t="inlineStr">
        <is>
          <t>&gt;=1.9.0</t>
        </is>
      </c>
    </row>
    <row r="21289">
      <c r="A21289" t="inlineStr">
        <is>
          <t>oslo.config</t>
        </is>
      </c>
      <c r="B21289" t="inlineStr">
        <is>
          <t>e713fa9f592bc99a98b1239d5b07f1b62a885c0f</t>
        </is>
      </c>
      <c r="C21289" t="inlineStr">
        <is>
          <t>2018-03-27 18:45:25+00:00</t>
        </is>
      </c>
      <c r="D21289" t="inlineStr">
        <is>
          <t>verchange</t>
        </is>
      </c>
      <c r="E21289" t="inlineStr">
        <is>
          <t>PyYAML</t>
        </is>
      </c>
      <c r="F21289" t="inlineStr">
        <is>
          <t>&gt;=3.12</t>
        </is>
      </c>
      <c r="G21289" t="inlineStr">
        <is>
          <t>PyYAML</t>
        </is>
      </c>
      <c r="H21289" t="inlineStr">
        <is>
          <t>&gt;=3.10</t>
        </is>
      </c>
    </row>
    <row r="21290">
      <c r="A21290" t="inlineStr">
        <is>
          <t>oslo.config</t>
        </is>
      </c>
      <c r="B21290" t="inlineStr">
        <is>
          <t>e713fa9f592bc99a98b1239d5b07f1b62a885c0f</t>
        </is>
      </c>
      <c r="C21290" t="inlineStr">
        <is>
          <t>2018-03-27 18:45:25+00:00</t>
        </is>
      </c>
      <c r="D21290" t="inlineStr">
        <is>
          <t>add</t>
        </is>
      </c>
      <c r="E21290" t="inlineStr">
        <is>
          <t>enum34</t>
        </is>
      </c>
      <c r="F21290" t="inlineStr">
        <is>
          <t>&gt;=1.0.4</t>
        </is>
      </c>
      <c r="G21290" t="inlineStr"/>
      <c r="H21290" t="inlineStr"/>
    </row>
    <row r="21291">
      <c r="A21291" t="inlineStr">
        <is>
          <t>oslo.config</t>
        </is>
      </c>
      <c r="B21291" t="inlineStr">
        <is>
          <t>ce150b10378aaf4f8b140a20a627b89c384c8867</t>
        </is>
      </c>
      <c r="C21291" t="inlineStr">
        <is>
          <t>2018-07-20 01:04:54+00:00</t>
        </is>
      </c>
      <c r="D21291" t="inlineStr">
        <is>
          <t>add</t>
        </is>
      </c>
      <c r="E21291" t="inlineStr">
        <is>
          <t>requests</t>
        </is>
      </c>
      <c r="F21291" t="inlineStr">
        <is>
          <t>&gt;=2.18.0</t>
        </is>
      </c>
      <c r="G21291" t="inlineStr"/>
      <c r="H21291" t="inlineStr"/>
    </row>
    <row r="21292">
      <c r="A21292" t="inlineStr">
        <is>
          <t>oslo.config</t>
        </is>
      </c>
      <c r="B21292" t="inlineStr">
        <is>
          <t>8e17ded72a4ff0a31712d4b65c80c0490938d596</t>
        </is>
      </c>
      <c r="C21292" t="inlineStr">
        <is>
          <t>2019-01-21 21:35:48+00:00</t>
        </is>
      </c>
      <c r="D21292" t="inlineStr">
        <is>
          <t>verchange</t>
        </is>
      </c>
      <c r="E21292" t="inlineStr">
        <is>
          <t>rfc3986</t>
        </is>
      </c>
      <c r="F21292" t="inlineStr">
        <is>
          <t>&gt;=1.2.0</t>
        </is>
      </c>
      <c r="G21292" t="inlineStr">
        <is>
          <t>rfc3986</t>
        </is>
      </c>
      <c r="H21292" t="inlineStr">
        <is>
          <t>&gt;=0.3.1</t>
        </is>
      </c>
    </row>
    <row r="21293">
      <c r="A21293" t="inlineStr">
        <is>
          <t>oslo.config</t>
        </is>
      </c>
      <c r="B21293" t="inlineStr">
        <is>
          <t>4e071eb034eae728cef397c2c37334dd2c8c9251</t>
        </is>
      </c>
      <c r="C21293" t="inlineStr">
        <is>
          <t>2020-02-05 20:47:40+00:00</t>
        </is>
      </c>
      <c r="D21293" t="inlineStr">
        <is>
          <t>rem</t>
        </is>
      </c>
      <c r="E21293" t="inlineStr"/>
      <c r="F21293" t="inlineStr"/>
      <c r="G21293" t="inlineStr">
        <is>
          <t>enum34</t>
        </is>
      </c>
      <c r="H21293" t="inlineStr">
        <is>
          <t>&gt;=1.0.4</t>
        </is>
      </c>
    </row>
    <row r="21294">
      <c r="A21294" t="inlineStr">
        <is>
          <t>oslo.config</t>
        </is>
      </c>
      <c r="B21294" t="inlineStr">
        <is>
          <t>d93bfe182e46837e0f90a3bb2e73aa3aeec8fdc9</t>
        </is>
      </c>
      <c r="C21294" t="inlineStr">
        <is>
          <t>2020-04-07 10:03:07+00:00</t>
        </is>
      </c>
      <c r="D21294" t="inlineStr">
        <is>
          <t>rem</t>
        </is>
      </c>
      <c r="E21294" t="inlineStr"/>
      <c r="F21294" t="inlineStr"/>
      <c r="G21294" t="inlineStr">
        <is>
          <t>six</t>
        </is>
      </c>
      <c r="H21294" t="inlineStr">
        <is>
          <t>&gt;=1.10.0</t>
        </is>
      </c>
    </row>
    <row r="21295">
      <c r="A21295" t="inlineStr">
        <is>
          <t>oslo.config</t>
        </is>
      </c>
      <c r="B21295" t="inlineStr">
        <is>
          <t>392922aa333f9777f98e7ce61ad46f69cd9ac455</t>
        </is>
      </c>
      <c r="C21295" t="inlineStr">
        <is>
          <t>2020-07-23 09:03:23+00:00</t>
        </is>
      </c>
      <c r="D21295" t="inlineStr">
        <is>
          <t>add</t>
        </is>
      </c>
      <c r="E21295" t="inlineStr">
        <is>
          <t>importlib_metadata</t>
        </is>
      </c>
      <c r="F21295" t="inlineStr">
        <is>
          <t>&gt;=1.7.0</t>
        </is>
      </c>
      <c r="G21295" t="inlineStr"/>
      <c r="H21295" t="inlineStr"/>
    </row>
    <row r="21296">
      <c r="A21296" t="inlineStr">
        <is>
          <t>oslo.config</t>
        </is>
      </c>
      <c r="B21296" t="inlineStr">
        <is>
          <t>cfa256464e519468f227e676e2ca0829bf5c7e02</t>
        </is>
      </c>
      <c r="C21296" t="inlineStr">
        <is>
          <t>2021-03-03 13:34:42+00:00</t>
        </is>
      </c>
      <c r="D21296" t="inlineStr">
        <is>
          <t>verchange</t>
        </is>
      </c>
      <c r="E21296" t="inlineStr">
        <is>
          <t>PyYAML</t>
        </is>
      </c>
      <c r="F21296" t="inlineStr">
        <is>
          <t>&gt;=5.1</t>
        </is>
      </c>
      <c r="G21296" t="inlineStr">
        <is>
          <t>PyYAML</t>
        </is>
      </c>
      <c r="H21296" t="inlineStr">
        <is>
          <t>&gt;=3.12</t>
        </is>
      </c>
    </row>
    <row r="21297">
      <c r="A21297" t="inlineStr">
        <is>
          <t>pyFF</t>
        </is>
      </c>
      <c r="B21297" t="inlineStr">
        <is>
          <t>d67bcd6df5da09bf2d0de1de1596cf104733aa9f</t>
        </is>
      </c>
      <c r="C21297" t="inlineStr">
        <is>
          <t>2013-09-23 12:12:57+00:00</t>
        </is>
      </c>
      <c r="D21297" t="inlineStr">
        <is>
          <t>add</t>
        </is>
      </c>
      <c r="E21297" t="inlineStr">
        <is>
          <t>lxml</t>
        </is>
      </c>
      <c r="F21297" t="inlineStr"/>
      <c r="G21297" t="inlineStr"/>
      <c r="H21297" t="inlineStr"/>
    </row>
    <row r="21298">
      <c r="A21298" t="inlineStr">
        <is>
          <t>pyFF</t>
        </is>
      </c>
      <c r="B21298" t="inlineStr">
        <is>
          <t>d67bcd6df5da09bf2d0de1de1596cf104733aa9f</t>
        </is>
      </c>
      <c r="C21298" t="inlineStr">
        <is>
          <t>2013-09-23 12:12:57+00:00</t>
        </is>
      </c>
      <c r="D21298" t="inlineStr">
        <is>
          <t>add</t>
        </is>
      </c>
      <c r="E21298" t="inlineStr">
        <is>
          <t>cherrypy</t>
        </is>
      </c>
      <c r="F21298" t="inlineStr"/>
      <c r="G21298" t="inlineStr"/>
      <c r="H21298" t="inlineStr"/>
    </row>
    <row r="21299">
      <c r="A21299" t="inlineStr">
        <is>
          <t>pyFF</t>
        </is>
      </c>
      <c r="B21299" t="inlineStr">
        <is>
          <t>d67bcd6df5da09bf2d0de1de1596cf104733aa9f</t>
        </is>
      </c>
      <c r="C21299" t="inlineStr">
        <is>
          <t>2013-09-23 12:12:57+00:00</t>
        </is>
      </c>
      <c r="D21299" t="inlineStr">
        <is>
          <t>add</t>
        </is>
      </c>
      <c r="E21299" t="inlineStr">
        <is>
          <t>sphinx-pypi-upload</t>
        </is>
      </c>
      <c r="F21299" t="inlineStr"/>
      <c r="G21299" t="inlineStr"/>
      <c r="H21299" t="inlineStr"/>
    </row>
    <row r="21300">
      <c r="A21300" t="inlineStr">
        <is>
          <t>pyFF</t>
        </is>
      </c>
      <c r="B21300" t="inlineStr">
        <is>
          <t>d67bcd6df5da09bf2d0de1de1596cf104733aa9f</t>
        </is>
      </c>
      <c r="C21300" t="inlineStr">
        <is>
          <t>2013-09-23 12:12:57+00:00</t>
        </is>
      </c>
      <c r="D21300" t="inlineStr">
        <is>
          <t>add</t>
        </is>
      </c>
      <c r="E21300" t="inlineStr">
        <is>
          <t>sphinx</t>
        </is>
      </c>
      <c r="F21300" t="inlineStr"/>
      <c r="G21300" t="inlineStr"/>
      <c r="H21300" t="inlineStr"/>
    </row>
    <row r="21301">
      <c r="A21301" t="inlineStr">
        <is>
          <t>pyFF</t>
        </is>
      </c>
      <c r="B21301" t="inlineStr">
        <is>
          <t>d67bcd6df5da09bf2d0de1de1596cf104733aa9f</t>
        </is>
      </c>
      <c r="C21301" t="inlineStr">
        <is>
          <t>2013-09-23 12:12:57+00:00</t>
        </is>
      </c>
      <c r="D21301" t="inlineStr">
        <is>
          <t>add</t>
        </is>
      </c>
      <c r="E21301" t="inlineStr">
        <is>
          <t>nose</t>
        </is>
      </c>
      <c r="F21301" t="inlineStr"/>
      <c r="G21301" t="inlineStr"/>
      <c r="H21301" t="inlineStr"/>
    </row>
    <row r="21302">
      <c r="A21302" t="inlineStr">
        <is>
          <t>pyFF</t>
        </is>
      </c>
      <c r="B21302" t="inlineStr">
        <is>
          <t>d67bcd6df5da09bf2d0de1de1596cf104733aa9f</t>
        </is>
      </c>
      <c r="C21302" t="inlineStr">
        <is>
          <t>2013-09-23 12:12:57+00:00</t>
        </is>
      </c>
      <c r="D21302" t="inlineStr">
        <is>
          <t>add</t>
        </is>
      </c>
      <c r="E21302" t="inlineStr">
        <is>
          <t>babel</t>
        </is>
      </c>
      <c r="F21302" t="inlineStr"/>
      <c r="G21302" t="inlineStr"/>
      <c r="H21302" t="inlineStr"/>
    </row>
    <row r="21303">
      <c r="A21303" t="inlineStr">
        <is>
          <t>pyFF</t>
        </is>
      </c>
      <c r="B21303" t="inlineStr">
        <is>
          <t>a0413d34744ddbf95904d0d933524589a039c025</t>
        </is>
      </c>
      <c r="C21303" t="inlineStr">
        <is>
          <t>2017-11-27 09:58:08+00:00</t>
        </is>
      </c>
      <c r="D21303" t="inlineStr">
        <is>
          <t>add</t>
        </is>
      </c>
      <c r="E21303" t="inlineStr">
        <is>
          <t>redis</t>
        </is>
      </c>
      <c r="F21303" t="inlineStr"/>
      <c r="G21303" t="inlineStr"/>
      <c r="H21303" t="inlineStr"/>
    </row>
    <row r="21304">
      <c r="A21304" t="inlineStr">
        <is>
          <t>pyFF</t>
        </is>
      </c>
      <c r="B21304" t="inlineStr">
        <is>
          <t>a0413d34744ddbf95904d0d933524589a039c025</t>
        </is>
      </c>
      <c r="C21304" t="inlineStr">
        <is>
          <t>2017-11-27 09:58:08+00:00</t>
        </is>
      </c>
      <c r="D21304" t="inlineStr">
        <is>
          <t>add</t>
        </is>
      </c>
      <c r="E21304" t="inlineStr">
        <is>
          <t>ipaddr</t>
        </is>
      </c>
      <c r="F21304" t="inlineStr"/>
      <c r="G21304" t="inlineStr"/>
      <c r="H21304" t="inlineStr"/>
    </row>
    <row r="21305">
      <c r="A21305" t="inlineStr">
        <is>
          <t>pyFF</t>
        </is>
      </c>
      <c r="B21305" t="inlineStr">
        <is>
          <t>a0413d34744ddbf95904d0d933524589a039c025</t>
        </is>
      </c>
      <c r="C21305" t="inlineStr">
        <is>
          <t>2017-11-27 09:58:08+00:00</t>
        </is>
      </c>
      <c r="D21305" t="inlineStr">
        <is>
          <t>add</t>
        </is>
      </c>
      <c r="E21305" t="inlineStr">
        <is>
          <t>publicsuffix</t>
        </is>
      </c>
      <c r="F21305" t="inlineStr"/>
      <c r="G21305" t="inlineStr"/>
      <c r="H21305" t="inlineStr"/>
    </row>
    <row r="21306">
      <c r="A21306" t="inlineStr">
        <is>
          <t>pyFF</t>
        </is>
      </c>
      <c r="B21306" t="inlineStr">
        <is>
          <t>a0413d34744ddbf95904d0d933524589a039c025</t>
        </is>
      </c>
      <c r="C21306" t="inlineStr">
        <is>
          <t>2017-11-27 09:58:08+00:00</t>
        </is>
      </c>
      <c r="D21306" t="inlineStr">
        <is>
          <t>add</t>
        </is>
      </c>
      <c r="E21306" t="inlineStr">
        <is>
          <t>httplib2</t>
        </is>
      </c>
      <c r="F21306" t="inlineStr"/>
      <c r="G21306" t="inlineStr"/>
      <c r="H21306" t="inlineStr"/>
    </row>
    <row r="21307">
      <c r="A21307" t="inlineStr">
        <is>
          <t>pyFF</t>
        </is>
      </c>
      <c r="B21307" t="inlineStr">
        <is>
          <t>a0413d34744ddbf95904d0d933524589a039c025</t>
        </is>
      </c>
      <c r="C21307" t="inlineStr">
        <is>
          <t>2017-11-27 09:58:08+00:00</t>
        </is>
      </c>
      <c r="D21307" t="inlineStr">
        <is>
          <t>add</t>
        </is>
      </c>
      <c r="E21307" t="inlineStr">
        <is>
          <t>futures</t>
        </is>
      </c>
      <c r="F21307" t="inlineStr"/>
      <c r="G21307" t="inlineStr"/>
      <c r="H21307" t="inlineStr"/>
    </row>
    <row r="21308">
      <c r="A21308" t="inlineStr">
        <is>
          <t>pyFF</t>
        </is>
      </c>
      <c r="B21308" t="inlineStr">
        <is>
          <t>a0413d34744ddbf95904d0d933524589a039c025</t>
        </is>
      </c>
      <c r="C21308" t="inlineStr">
        <is>
          <t>2017-11-27 09:58:08+00:00</t>
        </is>
      </c>
      <c r="D21308" t="inlineStr">
        <is>
          <t>add</t>
        </is>
      </c>
      <c r="E21308" t="inlineStr">
        <is>
          <t>iso8601</t>
        </is>
      </c>
      <c r="F21308" t="inlineStr"/>
      <c r="G21308" t="inlineStr"/>
      <c r="H21308" t="inlineStr"/>
    </row>
    <row r="21309">
      <c r="A21309" t="inlineStr">
        <is>
          <t>pyFF</t>
        </is>
      </c>
      <c r="B21309" t="inlineStr">
        <is>
          <t>a0413d34744ddbf95904d0d933524589a039c025</t>
        </is>
      </c>
      <c r="C21309" t="inlineStr">
        <is>
          <t>2017-11-27 09:58:08+00:00</t>
        </is>
      </c>
      <c r="D21309" t="inlineStr">
        <is>
          <t>add</t>
        </is>
      </c>
      <c r="E21309" t="inlineStr">
        <is>
          <t>requests</t>
        </is>
      </c>
      <c r="F21309" t="inlineStr"/>
      <c r="G21309" t="inlineStr"/>
      <c r="H21309" t="inlineStr"/>
    </row>
    <row r="21310">
      <c r="A21310" t="inlineStr">
        <is>
          <t>pyFF</t>
        </is>
      </c>
      <c r="B21310" t="inlineStr">
        <is>
          <t>a0413d34744ddbf95904d0d933524589a039c025</t>
        </is>
      </c>
      <c r="C21310" t="inlineStr">
        <is>
          <t>2017-11-27 09:58:08+00:00</t>
        </is>
      </c>
      <c r="D21310" t="inlineStr">
        <is>
          <t>add</t>
        </is>
      </c>
      <c r="E21310" t="inlineStr">
        <is>
          <t>simplejson</t>
        </is>
      </c>
      <c r="F21310" t="inlineStr"/>
      <c r="G21310" t="inlineStr"/>
      <c r="H21310" t="inlineStr"/>
    </row>
    <row r="21311">
      <c r="A21311" t="inlineStr">
        <is>
          <t>pyFF</t>
        </is>
      </c>
      <c r="B21311" t="inlineStr">
        <is>
          <t>a0413d34744ddbf95904d0d933524589a039c025</t>
        </is>
      </c>
      <c r="C21311" t="inlineStr">
        <is>
          <t>2017-11-27 09:58:08+00:00</t>
        </is>
      </c>
      <c r="D21311" t="inlineStr">
        <is>
          <t>add</t>
        </is>
      </c>
      <c r="E21311" t="inlineStr">
        <is>
          <t>jinja2</t>
        </is>
      </c>
      <c r="F21311" t="inlineStr"/>
      <c r="G21311" t="inlineStr"/>
      <c r="H21311" t="inlineStr"/>
    </row>
    <row r="21312">
      <c r="A21312" t="inlineStr">
        <is>
          <t>pyFF</t>
        </is>
      </c>
      <c r="B21312" t="inlineStr">
        <is>
          <t>a0413d34744ddbf95904d0d933524589a039c025</t>
        </is>
      </c>
      <c r="C21312" t="inlineStr">
        <is>
          <t>2017-11-27 09:58:08+00:00</t>
        </is>
      </c>
      <c r="D21312" t="inlineStr">
        <is>
          <t>add</t>
        </is>
      </c>
      <c r="E21312" t="inlineStr">
        <is>
          <t>pyconfig</t>
        </is>
      </c>
      <c r="F21312" t="inlineStr"/>
      <c r="G21312" t="inlineStr"/>
      <c r="H21312" t="inlineStr"/>
    </row>
    <row r="21313">
      <c r="A21313" t="inlineStr">
        <is>
          <t>pyFF</t>
        </is>
      </c>
      <c r="B21313" t="inlineStr">
        <is>
          <t>cfa0ed5baed2618ece409a667bb669002bdf4afc</t>
        </is>
      </c>
      <c r="C21313" t="inlineStr">
        <is>
          <t>2019-06-14 10:41:52+00:00</t>
        </is>
      </c>
      <c r="D21313" t="inlineStr">
        <is>
          <t>verchange</t>
        </is>
      </c>
      <c r="E21313" t="inlineStr">
        <is>
          <t>pyconfig</t>
        </is>
      </c>
      <c r="F21313" t="inlineStr"/>
      <c r="G21313" t="inlineStr">
        <is>
          <t>pyconfig</t>
        </is>
      </c>
      <c r="H21313" t="inlineStr"/>
    </row>
    <row r="21314">
      <c r="A21314" t="inlineStr">
        <is>
          <t>pyFF</t>
        </is>
      </c>
      <c r="B21314" t="inlineStr">
        <is>
          <t>cfa0ed5baed2618ece409a667bb669002bdf4afc</t>
        </is>
      </c>
      <c r="C21314" t="inlineStr">
        <is>
          <t>2019-06-14 10:41:52+00:00</t>
        </is>
      </c>
      <c r="D21314" t="inlineStr">
        <is>
          <t>add</t>
        </is>
      </c>
      <c r="E21314" t="inlineStr">
        <is>
          <t>mako</t>
        </is>
      </c>
      <c r="F21314" t="inlineStr"/>
      <c r="G21314" t="inlineStr"/>
      <c r="H21314" t="inlineStr"/>
    </row>
    <row r="21315">
      <c r="A21315" t="inlineStr">
        <is>
          <t>pyFF</t>
        </is>
      </c>
      <c r="B21315" t="inlineStr">
        <is>
          <t>cfa0ed5baed2618ece409a667bb669002bdf4afc</t>
        </is>
      </c>
      <c r="C21315" t="inlineStr">
        <is>
          <t>2019-06-14 10:41:52+00:00</t>
        </is>
      </c>
      <c r="D21315" t="inlineStr">
        <is>
          <t>add</t>
        </is>
      </c>
      <c r="E21315" t="inlineStr">
        <is>
          <t>six</t>
        </is>
      </c>
      <c r="F21315" t="inlineStr"/>
      <c r="G21315" t="inlineStr"/>
      <c r="H21315" t="inlineStr"/>
    </row>
    <row r="21316">
      <c r="A21316" t="inlineStr">
        <is>
          <t>pyFF</t>
        </is>
      </c>
      <c r="B21316" t="inlineStr">
        <is>
          <t>cfa0ed5baed2618ece409a667bb669002bdf4afc</t>
        </is>
      </c>
      <c r="C21316" t="inlineStr">
        <is>
          <t>2019-06-14 10:41:52+00:00</t>
        </is>
      </c>
      <c r="D21316" t="inlineStr">
        <is>
          <t>add</t>
        </is>
      </c>
      <c r="E21316" t="inlineStr">
        <is>
          <t>publicsuffix2</t>
        </is>
      </c>
      <c r="F21316" t="inlineStr"/>
      <c r="G21316" t="inlineStr"/>
      <c r="H21316" t="inlineStr"/>
    </row>
    <row r="21317">
      <c r="A21317" t="inlineStr">
        <is>
          <t>pyFF</t>
        </is>
      </c>
      <c r="B21317" t="inlineStr">
        <is>
          <t>cfa0ed5baed2618ece409a667bb669002bdf4afc</t>
        </is>
      </c>
      <c r="C21317" t="inlineStr">
        <is>
          <t>2019-06-14 10:41:52+00:00</t>
        </is>
      </c>
      <c r="D21317" t="inlineStr">
        <is>
          <t>add</t>
        </is>
      </c>
      <c r="E21317" t="inlineStr">
        <is>
          <t>pyyaml</t>
        </is>
      </c>
      <c r="F21317" t="inlineStr"/>
      <c r="G21317" t="inlineStr"/>
      <c r="H21317" t="inlineStr"/>
    </row>
    <row r="21318">
      <c r="A21318" t="inlineStr">
        <is>
          <t>pyFF</t>
        </is>
      </c>
      <c r="B21318" t="inlineStr">
        <is>
          <t>cfa0ed5baed2618ece409a667bb669002bdf4afc</t>
        </is>
      </c>
      <c r="C21318" t="inlineStr">
        <is>
          <t>2019-06-14 10:41:52+00:00</t>
        </is>
      </c>
      <c r="D21318" t="inlineStr">
        <is>
          <t>add</t>
        </is>
      </c>
      <c r="E21318" t="inlineStr">
        <is>
          <t>multiprocess</t>
        </is>
      </c>
      <c r="F21318" t="inlineStr"/>
      <c r="G21318" t="inlineStr"/>
      <c r="H21318" t="inlineStr"/>
    </row>
    <row r="21319">
      <c r="A21319" t="inlineStr">
        <is>
          <t>pyFF</t>
        </is>
      </c>
      <c r="B21319" t="inlineStr">
        <is>
          <t>cfa0ed5baed2618ece409a667bb669002bdf4afc</t>
        </is>
      </c>
      <c r="C21319" t="inlineStr">
        <is>
          <t>2019-06-14 10:41:52+00:00</t>
        </is>
      </c>
      <c r="D21319" t="inlineStr">
        <is>
          <t>add</t>
        </is>
      </c>
      <c r="E21319" t="inlineStr">
        <is>
          <t>requests_cache</t>
        </is>
      </c>
      <c r="F21319" t="inlineStr"/>
      <c r="G21319" t="inlineStr"/>
      <c r="H21319" t="inlineStr"/>
    </row>
    <row r="21320">
      <c r="A21320" t="inlineStr">
        <is>
          <t>pyFF</t>
        </is>
      </c>
      <c r="B21320" t="inlineStr">
        <is>
          <t>cfa0ed5baed2618ece409a667bb669002bdf4afc</t>
        </is>
      </c>
      <c r="C21320" t="inlineStr">
        <is>
          <t>2019-06-14 10:41:52+00:00</t>
        </is>
      </c>
      <c r="D21320" t="inlineStr">
        <is>
          <t>add</t>
        </is>
      </c>
      <c r="E21320" t="inlineStr">
        <is>
          <t>requests_file</t>
        </is>
      </c>
      <c r="F21320" t="inlineStr"/>
      <c r="G21320" t="inlineStr"/>
      <c r="H21320" t="inlineStr"/>
    </row>
    <row r="21321">
      <c r="A21321" t="inlineStr">
        <is>
          <t>pyFF</t>
        </is>
      </c>
      <c r="B21321" t="inlineStr">
        <is>
          <t>cfa0ed5baed2618ece409a667bb669002bdf4afc</t>
        </is>
      </c>
      <c r="C21321" t="inlineStr">
        <is>
          <t>2019-06-14 10:41:52+00:00</t>
        </is>
      </c>
      <c r="D21321" t="inlineStr">
        <is>
          <t>add</t>
        </is>
      </c>
      <c r="E21321" t="inlineStr">
        <is>
          <t>whoosh</t>
        </is>
      </c>
      <c r="F21321" t="inlineStr"/>
      <c r="G21321" t="inlineStr"/>
      <c r="H21321" t="inlineStr"/>
    </row>
    <row r="21322">
      <c r="A21322" t="inlineStr">
        <is>
          <t>pyFF</t>
        </is>
      </c>
      <c r="B21322" t="inlineStr">
        <is>
          <t>cfa0ed5baed2618ece409a667bb669002bdf4afc</t>
        </is>
      </c>
      <c r="C21322" t="inlineStr">
        <is>
          <t>2019-06-14 10:41:52+00:00</t>
        </is>
      </c>
      <c r="D21322" t="inlineStr">
        <is>
          <t>add</t>
        </is>
      </c>
      <c r="E21322" t="inlineStr">
        <is>
          <t>accept_types</t>
        </is>
      </c>
      <c r="F21322" t="inlineStr"/>
      <c r="G21322" t="inlineStr"/>
      <c r="H21322" t="inlineStr"/>
    </row>
    <row r="21323">
      <c r="A21323" t="inlineStr">
        <is>
          <t>pyFF</t>
        </is>
      </c>
      <c r="B21323" t="inlineStr">
        <is>
          <t>cfa0ed5baed2618ece409a667bb669002bdf4afc</t>
        </is>
      </c>
      <c r="C21323" t="inlineStr">
        <is>
          <t>2019-06-14 10:41:52+00:00</t>
        </is>
      </c>
      <c r="D21323" t="inlineStr">
        <is>
          <t>add</t>
        </is>
      </c>
      <c r="E21323" t="inlineStr">
        <is>
          <t>pyramid</t>
        </is>
      </c>
      <c r="F21323" t="inlineStr"/>
      <c r="G21323" t="inlineStr"/>
      <c r="H21323" t="inlineStr"/>
    </row>
    <row r="21324">
      <c r="A21324" t="inlineStr">
        <is>
          <t>pyFF</t>
        </is>
      </c>
      <c r="B21324" t="inlineStr">
        <is>
          <t>cfa0ed5baed2618ece409a667bb669002bdf4afc</t>
        </is>
      </c>
      <c r="C21324" t="inlineStr">
        <is>
          <t>2019-06-14 10:41:52+00:00</t>
        </is>
      </c>
      <c r="D21324" t="inlineStr">
        <is>
          <t>add</t>
        </is>
      </c>
      <c r="E21324" t="inlineStr">
        <is>
          <t>six</t>
        </is>
      </c>
      <c r="F21324" t="inlineStr"/>
      <c r="G21324" t="inlineStr"/>
      <c r="H21324" t="inlineStr"/>
    </row>
    <row r="21325">
      <c r="A21325" t="inlineStr">
        <is>
          <t>pyFF</t>
        </is>
      </c>
      <c r="B21325" t="inlineStr">
        <is>
          <t>cfa0ed5baed2618ece409a667bb669002bdf4afc</t>
        </is>
      </c>
      <c r="C21325" t="inlineStr">
        <is>
          <t>2019-06-14 10:41:52+00:00</t>
        </is>
      </c>
      <c r="D21325" t="inlineStr">
        <is>
          <t>add</t>
        </is>
      </c>
      <c r="E21325" t="inlineStr">
        <is>
          <t>wsgi-intercept</t>
        </is>
      </c>
      <c r="F21325" t="inlineStr"/>
      <c r="G21325" t="inlineStr"/>
      <c r="H21325" t="inlineStr"/>
    </row>
    <row r="21326">
      <c r="A21326" t="inlineStr">
        <is>
          <t>pyFF</t>
        </is>
      </c>
      <c r="B21326" t="inlineStr">
        <is>
          <t>cfa0ed5baed2618ece409a667bb669002bdf4afc</t>
        </is>
      </c>
      <c r="C21326" t="inlineStr">
        <is>
          <t>2019-06-14 10:41:52+00:00</t>
        </is>
      </c>
      <c r="D21326" t="inlineStr">
        <is>
          <t>add</t>
        </is>
      </c>
      <c r="E21326" t="inlineStr">
        <is>
          <t>gunicorn</t>
        </is>
      </c>
      <c r="F21326" t="inlineStr"/>
      <c r="G21326" t="inlineStr"/>
      <c r="H21326" t="inlineStr"/>
    </row>
    <row r="21327">
      <c r="A21327" t="inlineStr">
        <is>
          <t>pyFF</t>
        </is>
      </c>
      <c r="B21327" t="inlineStr">
        <is>
          <t>cfa0ed5baed2618ece409a667bb669002bdf4afc</t>
        </is>
      </c>
      <c r="C21327" t="inlineStr">
        <is>
          <t>2019-06-14 10:41:52+00:00</t>
        </is>
      </c>
      <c r="D21327" t="inlineStr">
        <is>
          <t>add</t>
        </is>
      </c>
      <c r="E21327" t="inlineStr">
        <is>
          <t>apscheduler</t>
        </is>
      </c>
      <c r="F21327" t="inlineStr"/>
      <c r="G21327" t="inlineStr"/>
      <c r="H21327" t="inlineStr"/>
    </row>
    <row r="21328">
      <c r="A21328" t="inlineStr">
        <is>
          <t>pyFF</t>
        </is>
      </c>
      <c r="B21328" t="inlineStr">
        <is>
          <t>cfa0ed5baed2618ece409a667bb669002bdf4afc</t>
        </is>
      </c>
      <c r="C21328" t="inlineStr">
        <is>
          <t>2019-06-14 10:41:52+00:00</t>
        </is>
      </c>
      <c r="D21328" t="inlineStr">
        <is>
          <t>add</t>
        </is>
      </c>
      <c r="E21328" t="inlineStr">
        <is>
          <t>redis-collections</t>
        </is>
      </c>
      <c r="F21328" t="inlineStr"/>
      <c r="G21328" t="inlineStr"/>
      <c r="H21328" t="inlineStr"/>
    </row>
    <row r="21329">
      <c r="A21329" t="inlineStr">
        <is>
          <t>pyFF</t>
        </is>
      </c>
      <c r="B21329" t="inlineStr">
        <is>
          <t>cfa0ed5baed2618ece409a667bb669002bdf4afc</t>
        </is>
      </c>
      <c r="C21329" t="inlineStr">
        <is>
          <t>2019-06-14 10:41:52+00:00</t>
        </is>
      </c>
      <c r="D21329" t="inlineStr">
        <is>
          <t>add</t>
        </is>
      </c>
      <c r="E21329" t="inlineStr">
        <is>
          <t>cachetools</t>
        </is>
      </c>
      <c r="F21329" t="inlineStr"/>
      <c r="G21329" t="inlineStr"/>
      <c r="H21329" t="inlineStr"/>
    </row>
    <row r="21330">
      <c r="A21330" t="inlineStr">
        <is>
          <t>pyFF</t>
        </is>
      </c>
      <c r="B21330" t="inlineStr">
        <is>
          <t>cfa0ed5baed2618ece409a667bb669002bdf4afc</t>
        </is>
      </c>
      <c r="C21330" t="inlineStr">
        <is>
          <t>2019-06-14 10:41:52+00:00</t>
        </is>
      </c>
      <c r="D21330" t="inlineStr">
        <is>
          <t>rem</t>
        </is>
      </c>
      <c r="E21330" t="inlineStr"/>
      <c r="F21330" t="inlineStr"/>
      <c r="G21330" t="inlineStr">
        <is>
          <t>publicsuffix</t>
        </is>
      </c>
      <c r="H21330" t="inlineStr"/>
    </row>
    <row r="21331">
      <c r="A21331" t="inlineStr">
        <is>
          <t>pyFF</t>
        </is>
      </c>
      <c r="B21331" t="inlineStr">
        <is>
          <t>cbe33f064deb8179d7644fe66c80344743f50cf7</t>
        </is>
      </c>
      <c r="C21331" t="inlineStr">
        <is>
          <t>2019-06-18 10:14:34+00:00</t>
        </is>
      </c>
      <c r="D21331" t="inlineStr">
        <is>
          <t>add</t>
        </is>
      </c>
      <c r="E21331" t="inlineStr">
        <is>
          <t>xmldiff</t>
        </is>
      </c>
      <c r="F21331" t="inlineStr"/>
      <c r="G21331" t="inlineStr"/>
      <c r="H21331" t="inlineStr"/>
    </row>
    <row r="21332">
      <c r="A21332" t="inlineStr">
        <is>
          <t>pyFF</t>
        </is>
      </c>
      <c r="B21332" t="inlineStr">
        <is>
          <t>564a6fa8c434f9abb25c6eab5f22b6494cf990cc</t>
        </is>
      </c>
      <c r="C21332" t="inlineStr">
        <is>
          <t>2021-04-01 19:28:55+00:00</t>
        </is>
      </c>
      <c r="D21332" t="inlineStr">
        <is>
          <t>rem</t>
        </is>
      </c>
      <c r="E21332" t="inlineStr"/>
      <c r="F21332" t="inlineStr"/>
      <c r="G21332" t="inlineStr">
        <is>
          <t>publicsuffix2</t>
        </is>
      </c>
      <c r="H21332" t="inlineStr"/>
    </row>
    <row r="21333">
      <c r="A21333" t="inlineStr">
        <is>
          <t>pyFF</t>
        </is>
      </c>
      <c r="B21333" t="inlineStr">
        <is>
          <t>564a6fa8c434f9abb25c6eab5f22b6494cf990cc</t>
        </is>
      </c>
      <c r="C21333" t="inlineStr">
        <is>
          <t>2021-04-01 19:28:55+00:00</t>
        </is>
      </c>
      <c r="D21333" t="inlineStr">
        <is>
          <t>rem</t>
        </is>
      </c>
      <c r="E21333" t="inlineStr"/>
      <c r="F21333" t="inlineStr"/>
      <c r="G21333" t="inlineStr">
        <is>
          <t>cherrypy</t>
        </is>
      </c>
      <c r="H21333" t="inlineStr"/>
    </row>
    <row r="21334">
      <c r="A21334" t="inlineStr">
        <is>
          <t>pyFF</t>
        </is>
      </c>
      <c r="B21334" t="inlineStr">
        <is>
          <t>564a6fa8c434f9abb25c6eab5f22b6494cf990cc</t>
        </is>
      </c>
      <c r="C21334" t="inlineStr">
        <is>
          <t>2021-04-01 19:28:55+00:00</t>
        </is>
      </c>
      <c r="D21334" t="inlineStr">
        <is>
          <t>rem</t>
        </is>
      </c>
      <c r="E21334" t="inlineStr"/>
      <c r="F21334" t="inlineStr"/>
      <c r="G21334" t="inlineStr">
        <is>
          <t>babel</t>
        </is>
      </c>
      <c r="H21334" t="inlineStr"/>
    </row>
    <row r="21335">
      <c r="A21335" t="inlineStr">
        <is>
          <t>pyFF</t>
        </is>
      </c>
      <c r="B21335" t="inlineStr">
        <is>
          <t>564a6fa8c434f9abb25c6eab5f22b6494cf990cc</t>
        </is>
      </c>
      <c r="C21335" t="inlineStr">
        <is>
          <t>2021-04-01 19:28:55+00:00</t>
        </is>
      </c>
      <c r="D21335" t="inlineStr">
        <is>
          <t>rem</t>
        </is>
      </c>
      <c r="E21335" t="inlineStr"/>
      <c r="F21335" t="inlineStr"/>
      <c r="G21335" t="inlineStr">
        <is>
          <t>futures</t>
        </is>
      </c>
      <c r="H21335" t="inlineStr"/>
    </row>
    <row r="21336">
      <c r="A21336" t="inlineStr">
        <is>
          <t>pyFF</t>
        </is>
      </c>
      <c r="B21336" t="inlineStr">
        <is>
          <t>564a6fa8c434f9abb25c6eab5f22b6494cf990cc</t>
        </is>
      </c>
      <c r="C21336" t="inlineStr">
        <is>
          <t>2021-04-01 19:28:55+00:00</t>
        </is>
      </c>
      <c r="D21336" t="inlineStr">
        <is>
          <t>rem</t>
        </is>
      </c>
      <c r="E21336" t="inlineStr"/>
      <c r="F21336" t="inlineStr"/>
      <c r="G21336" t="inlineStr">
        <is>
          <t>jinja2</t>
        </is>
      </c>
      <c r="H21336" t="inlineStr"/>
    </row>
    <row r="21337">
      <c r="A21337" t="inlineStr">
        <is>
          <t>pyFF</t>
        </is>
      </c>
      <c r="B21337" t="inlineStr">
        <is>
          <t>564a6fa8c434f9abb25c6eab5f22b6494cf990cc</t>
        </is>
      </c>
      <c r="C21337" t="inlineStr">
        <is>
          <t>2021-04-01 19:28:55+00:00</t>
        </is>
      </c>
      <c r="D21337" t="inlineStr">
        <is>
          <t>rem</t>
        </is>
      </c>
      <c r="E21337" t="inlineStr"/>
      <c r="F21337" t="inlineStr"/>
      <c r="G21337" t="inlineStr">
        <is>
          <t>multiprocess</t>
        </is>
      </c>
      <c r="H21337" t="inlineStr"/>
    </row>
    <row r="21338">
      <c r="A21338" t="inlineStr">
        <is>
          <t>django-pyvows</t>
        </is>
      </c>
      <c r="B21338" t="inlineStr">
        <is>
          <t>256295d157019aeb98c18d383b3a746a5893bab2</t>
        </is>
      </c>
      <c r="C21338" t="inlineStr">
        <is>
          <t>2011-08-22 13:50:40+00:00</t>
        </is>
      </c>
      <c r="D21338" t="inlineStr">
        <is>
          <t>add</t>
        </is>
      </c>
      <c r="E21338" t="inlineStr">
        <is>
          <t>django</t>
        </is>
      </c>
      <c r="F21338" t="inlineStr"/>
      <c r="G21338" t="inlineStr"/>
      <c r="H21338" t="inlineStr"/>
    </row>
    <row r="21339">
      <c r="A21339" t="inlineStr">
        <is>
          <t>django-pyvows</t>
        </is>
      </c>
      <c r="B21339" t="inlineStr">
        <is>
          <t>256295d157019aeb98c18d383b3a746a5893bab2</t>
        </is>
      </c>
      <c r="C21339" t="inlineStr">
        <is>
          <t>2011-08-22 13:50:40+00:00</t>
        </is>
      </c>
      <c r="D21339" t="inlineStr">
        <is>
          <t>add</t>
        </is>
      </c>
      <c r="E21339" t="inlineStr">
        <is>
          <t>pyvows</t>
        </is>
      </c>
      <c r="F21339" t="inlineStr"/>
      <c r="G21339" t="inlineStr"/>
      <c r="H21339" t="inlineStr"/>
    </row>
    <row r="21340">
      <c r="A21340" t="inlineStr">
        <is>
          <t>django-pyvows</t>
        </is>
      </c>
      <c r="B21340" t="inlineStr">
        <is>
          <t>256295d157019aeb98c18d383b3a746a5893bab2</t>
        </is>
      </c>
      <c r="C21340" t="inlineStr">
        <is>
          <t>2011-08-22 13:50:40+00:00</t>
        </is>
      </c>
      <c r="D21340" t="inlineStr">
        <is>
          <t>add</t>
        </is>
      </c>
      <c r="E21340" t="inlineStr">
        <is>
          <t>coverage</t>
        </is>
      </c>
      <c r="F21340" t="inlineStr"/>
      <c r="G21340" t="inlineStr"/>
      <c r="H21340" t="inlineStr"/>
    </row>
    <row r="21341">
      <c r="A21341" t="inlineStr">
        <is>
          <t>django-pyvows</t>
        </is>
      </c>
      <c r="B21341" t="inlineStr">
        <is>
          <t>6711123bc8d709fb1ef8a86f66b030d5a00131d9</t>
        </is>
      </c>
      <c r="C21341" t="inlineStr">
        <is>
          <t>2011-12-22 14:52:17+00:00</t>
        </is>
      </c>
      <c r="D21341" t="inlineStr">
        <is>
          <t>verchange</t>
        </is>
      </c>
      <c r="E21341" t="inlineStr">
        <is>
          <t>coverage</t>
        </is>
      </c>
      <c r="F21341">
        <f>=3.5.1</f>
        <v/>
      </c>
      <c r="G21341" t="inlineStr">
        <is>
          <t>coverage</t>
        </is>
      </c>
      <c r="H21341" t="inlineStr"/>
    </row>
    <row r="21342">
      <c r="A21342" t="inlineStr">
        <is>
          <t>django-pyvows</t>
        </is>
      </c>
      <c r="B21342" t="inlineStr">
        <is>
          <t>6711123bc8d709fb1ef8a86f66b030d5a00131d9</t>
        </is>
      </c>
      <c r="C21342" t="inlineStr">
        <is>
          <t>2011-12-22 14:52:17+00:00</t>
        </is>
      </c>
      <c r="D21342" t="inlineStr">
        <is>
          <t>verchange</t>
        </is>
      </c>
      <c r="E21342" t="inlineStr">
        <is>
          <t>django</t>
        </is>
      </c>
      <c r="F21342">
        <f>=1.3.1</f>
        <v/>
      </c>
      <c r="G21342" t="inlineStr">
        <is>
          <t>django</t>
        </is>
      </c>
      <c r="H21342" t="inlineStr"/>
    </row>
    <row r="21343">
      <c r="A21343" t="inlineStr">
        <is>
          <t>django-pyvows</t>
        </is>
      </c>
      <c r="B21343" t="inlineStr">
        <is>
          <t>6711123bc8d709fb1ef8a86f66b030d5a00131d9</t>
        </is>
      </c>
      <c r="C21343" t="inlineStr">
        <is>
          <t>2011-12-22 14:52:17+00:00</t>
        </is>
      </c>
      <c r="D21343" t="inlineStr">
        <is>
          <t>verchange</t>
        </is>
      </c>
      <c r="E21343" t="inlineStr">
        <is>
          <t>pyvows</t>
        </is>
      </c>
      <c r="F21343">
        <f>=0.8.3</f>
        <v/>
      </c>
      <c r="G21343" t="inlineStr">
        <is>
          <t>pyvows</t>
        </is>
      </c>
      <c r="H21343" t="inlineStr"/>
    </row>
    <row r="21344">
      <c r="A21344" t="inlineStr">
        <is>
          <t>gmusicapi</t>
        </is>
      </c>
      <c r="B21344" t="inlineStr">
        <is>
          <t>c8d282c96fd71cb4f4b061788413766182fceedb</t>
        </is>
      </c>
      <c r="C21344" t="inlineStr">
        <is>
          <t>2014-01-20 23:38:31+00:00</t>
        </is>
      </c>
      <c r="D21344" t="inlineStr">
        <is>
          <t>add</t>
        </is>
      </c>
      <c r="E21344" t="inlineStr">
        <is>
          <t>Jinja2</t>
        </is>
      </c>
      <c r="F21344">
        <f>=2.7</f>
        <v/>
      </c>
      <c r="G21344" t="inlineStr"/>
      <c r="H21344" t="inlineStr"/>
    </row>
    <row r="21345">
      <c r="A21345" t="inlineStr">
        <is>
          <t>gmusicapi</t>
        </is>
      </c>
      <c r="B21345" t="inlineStr">
        <is>
          <t>c8d282c96fd71cb4f4b061788413766182fceedb</t>
        </is>
      </c>
      <c r="C21345" t="inlineStr">
        <is>
          <t>2014-01-20 23:38:31+00:00</t>
        </is>
      </c>
      <c r="D21345" t="inlineStr">
        <is>
          <t>add</t>
        </is>
      </c>
      <c r="E21345" t="inlineStr">
        <is>
          <t>MarkupSafe</t>
        </is>
      </c>
      <c r="F21345">
        <f>=0.18</f>
        <v/>
      </c>
      <c r="G21345" t="inlineStr"/>
      <c r="H21345" t="inlineStr"/>
    </row>
    <row r="21346">
      <c r="A21346" t="inlineStr">
        <is>
          <t>gmusicapi</t>
        </is>
      </c>
      <c r="B21346" t="inlineStr">
        <is>
          <t>c8d282c96fd71cb4f4b061788413766182fceedb</t>
        </is>
      </c>
      <c r="C21346" t="inlineStr">
        <is>
          <t>2014-01-20 23:38:31+00:00</t>
        </is>
      </c>
      <c r="D21346" t="inlineStr">
        <is>
          <t>add</t>
        </is>
      </c>
      <c r="E21346" t="inlineStr">
        <is>
          <t>Pygments</t>
        </is>
      </c>
      <c r="F21346">
        <f>=1.6</f>
        <v/>
      </c>
      <c r="G21346" t="inlineStr"/>
      <c r="H21346" t="inlineStr"/>
    </row>
    <row r="21347">
      <c r="A21347" t="inlineStr">
        <is>
          <t>gmusicapi</t>
        </is>
      </c>
      <c r="B21347" t="inlineStr">
        <is>
          <t>c8d282c96fd71cb4f4b061788413766182fceedb</t>
        </is>
      </c>
      <c r="C21347" t="inlineStr">
        <is>
          <t>2014-01-20 23:38:31+00:00</t>
        </is>
      </c>
      <c r="D21347" t="inlineStr">
        <is>
          <t>add</t>
        </is>
      </c>
      <c r="E21347" t="inlineStr">
        <is>
          <t>Sphinx</t>
        </is>
      </c>
      <c r="F21347">
        <f>=1.1.3</f>
        <v/>
      </c>
      <c r="G21347" t="inlineStr"/>
      <c r="H21347" t="inlineStr"/>
    </row>
    <row r="21348">
      <c r="A21348" t="inlineStr">
        <is>
          <t>gmusicapi</t>
        </is>
      </c>
      <c r="B21348" t="inlineStr">
        <is>
          <t>c8d282c96fd71cb4f4b061788413766182fceedb</t>
        </is>
      </c>
      <c r="C21348" t="inlineStr">
        <is>
          <t>2014-01-20 23:38:31+00:00</t>
        </is>
      </c>
      <c r="D21348" t="inlineStr">
        <is>
          <t>add</t>
        </is>
      </c>
      <c r="E21348" t="inlineStr">
        <is>
          <t>appdirs</t>
        </is>
      </c>
      <c r="F21348">
        <f>=1.2.0</f>
        <v/>
      </c>
      <c r="G21348" t="inlineStr"/>
      <c r="H21348" t="inlineStr"/>
    </row>
    <row r="21349">
      <c r="A21349" t="inlineStr">
        <is>
          <t>gmusicapi</t>
        </is>
      </c>
      <c r="B21349" t="inlineStr">
        <is>
          <t>c8d282c96fd71cb4f4b061788413766182fceedb</t>
        </is>
      </c>
      <c r="C21349" t="inlineStr">
        <is>
          <t>2014-01-20 23:38:31+00:00</t>
        </is>
      </c>
      <c r="D21349" t="inlineStr">
        <is>
          <t>add</t>
        </is>
      </c>
      <c r="E21349" t="inlineStr">
        <is>
          <t>argparse</t>
        </is>
      </c>
      <c r="F21349">
        <f>=1.2.1</f>
        <v/>
      </c>
      <c r="G21349" t="inlineStr"/>
      <c r="H21349" t="inlineStr"/>
    </row>
    <row r="21350">
      <c r="A21350" t="inlineStr">
        <is>
          <t>gmusicapi</t>
        </is>
      </c>
      <c r="B21350" t="inlineStr">
        <is>
          <t>c8d282c96fd71cb4f4b061788413766182fceedb</t>
        </is>
      </c>
      <c r="C21350" t="inlineStr">
        <is>
          <t>2014-01-20 23:38:31+00:00</t>
        </is>
      </c>
      <c r="D21350" t="inlineStr">
        <is>
          <t>add</t>
        </is>
      </c>
      <c r="E21350" t="inlineStr">
        <is>
          <t>decorator</t>
        </is>
      </c>
      <c r="F21350">
        <f>=3.4.0</f>
        <v/>
      </c>
      <c r="G21350" t="inlineStr"/>
      <c r="H21350" t="inlineStr"/>
    </row>
    <row r="21351">
      <c r="A21351" t="inlineStr">
        <is>
          <t>gmusicapi</t>
        </is>
      </c>
      <c r="B21351" t="inlineStr">
        <is>
          <t>c8d282c96fd71cb4f4b061788413766182fceedb</t>
        </is>
      </c>
      <c r="C21351" t="inlineStr">
        <is>
          <t>2014-01-20 23:38:31+00:00</t>
        </is>
      </c>
      <c r="D21351" t="inlineStr">
        <is>
          <t>add</t>
        </is>
      </c>
      <c r="E21351" t="inlineStr">
        <is>
          <t>docutils</t>
        </is>
      </c>
      <c r="F21351">
        <f>=0.11</f>
        <v/>
      </c>
      <c r="G21351" t="inlineStr"/>
      <c r="H21351" t="inlineStr"/>
    </row>
    <row r="21352">
      <c r="A21352" t="inlineStr">
        <is>
          <t>gmusicapi</t>
        </is>
      </c>
      <c r="B21352" t="inlineStr">
        <is>
          <t>c8d282c96fd71cb4f4b061788413766182fceedb</t>
        </is>
      </c>
      <c r="C21352" t="inlineStr">
        <is>
          <t>2014-01-20 23:38:31+00:00</t>
        </is>
      </c>
      <c r="D21352" t="inlineStr">
        <is>
          <t>add</t>
        </is>
      </c>
      <c r="E21352" t="inlineStr">
        <is>
          <t>httplib2</t>
        </is>
      </c>
      <c r="F21352">
        <f>=0.8</f>
        <v/>
      </c>
      <c r="G21352" t="inlineStr"/>
      <c r="H21352" t="inlineStr"/>
    </row>
    <row r="21353">
      <c r="A21353" t="inlineStr">
        <is>
          <t>gmusicapi</t>
        </is>
      </c>
      <c r="B21353" t="inlineStr">
        <is>
          <t>c8d282c96fd71cb4f4b061788413766182fceedb</t>
        </is>
      </c>
      <c r="C21353" t="inlineStr">
        <is>
          <t>2014-01-20 23:38:31+00:00</t>
        </is>
      </c>
      <c r="D21353" t="inlineStr">
        <is>
          <t>add</t>
        </is>
      </c>
      <c r="E21353" t="inlineStr">
        <is>
          <t>mock</t>
        </is>
      </c>
      <c r="F21353">
        <f>=1.0.1</f>
        <v/>
      </c>
      <c r="G21353" t="inlineStr"/>
      <c r="H21353" t="inlineStr"/>
    </row>
    <row r="21354">
      <c r="A21354" t="inlineStr">
        <is>
          <t>gmusicapi</t>
        </is>
      </c>
      <c r="B21354" t="inlineStr">
        <is>
          <t>c8d282c96fd71cb4f4b061788413766182fceedb</t>
        </is>
      </c>
      <c r="C21354" t="inlineStr">
        <is>
          <t>2014-01-20 23:38:31+00:00</t>
        </is>
      </c>
      <c r="D21354" t="inlineStr">
        <is>
          <t>add</t>
        </is>
      </c>
      <c r="E21354" t="inlineStr">
        <is>
          <t>mutagen</t>
        </is>
      </c>
      <c r="F21354">
        <f>=1.22</f>
        <v/>
      </c>
      <c r="G21354" t="inlineStr"/>
      <c r="H21354" t="inlineStr"/>
    </row>
    <row r="21355">
      <c r="A21355" t="inlineStr">
        <is>
          <t>gmusicapi</t>
        </is>
      </c>
      <c r="B21355" t="inlineStr">
        <is>
          <t>c8d282c96fd71cb4f4b061788413766182fceedb</t>
        </is>
      </c>
      <c r="C21355" t="inlineStr">
        <is>
          <t>2014-01-20 23:38:31+00:00</t>
        </is>
      </c>
      <c r="D21355" t="inlineStr">
        <is>
          <t>add</t>
        </is>
      </c>
      <c r="E21355" t="inlineStr">
        <is>
          <t>oauth2client</t>
        </is>
      </c>
      <c r="F21355">
        <f>=1.2</f>
        <v/>
      </c>
      <c r="G21355" t="inlineStr"/>
      <c r="H21355" t="inlineStr"/>
    </row>
    <row r="21356">
      <c r="A21356" t="inlineStr">
        <is>
          <t>gmusicapi</t>
        </is>
      </c>
      <c r="B21356" t="inlineStr">
        <is>
          <t>c8d282c96fd71cb4f4b061788413766182fceedb</t>
        </is>
      </c>
      <c r="C21356" t="inlineStr">
        <is>
          <t>2014-01-20 23:38:31+00:00</t>
        </is>
      </c>
      <c r="D21356" t="inlineStr">
        <is>
          <t>add</t>
        </is>
      </c>
      <c r="E21356" t="inlineStr">
        <is>
          <t>ply</t>
        </is>
      </c>
      <c r="F21356">
        <f>=3.4</f>
        <v/>
      </c>
      <c r="G21356" t="inlineStr"/>
      <c r="H21356" t="inlineStr"/>
    </row>
    <row r="21357">
      <c r="A21357" t="inlineStr">
        <is>
          <t>gmusicapi</t>
        </is>
      </c>
      <c r="B21357" t="inlineStr">
        <is>
          <t>c8d282c96fd71cb4f4b061788413766182fceedb</t>
        </is>
      </c>
      <c r="C21357" t="inlineStr">
        <is>
          <t>2014-01-20 23:38:31+00:00</t>
        </is>
      </c>
      <c r="D21357" t="inlineStr">
        <is>
          <t>add</t>
        </is>
      </c>
      <c r="E21357" t="inlineStr">
        <is>
          <t>proboscis</t>
        </is>
      </c>
      <c r="F21357">
        <f>=1.2.5.3</f>
        <v/>
      </c>
      <c r="G21357" t="inlineStr"/>
      <c r="H21357" t="inlineStr"/>
    </row>
    <row r="21358">
      <c r="A21358" t="inlineStr">
        <is>
          <t>gmusicapi</t>
        </is>
      </c>
      <c r="B21358" t="inlineStr">
        <is>
          <t>c8d282c96fd71cb4f4b061788413766182fceedb</t>
        </is>
      </c>
      <c r="C21358" t="inlineStr">
        <is>
          <t>2014-01-20 23:38:31+00:00</t>
        </is>
      </c>
      <c r="D21358" t="inlineStr">
        <is>
          <t>add</t>
        </is>
      </c>
      <c r="E21358" t="inlineStr">
        <is>
          <t>protobuf</t>
        </is>
      </c>
      <c r="F21358">
        <f>=2.5.0</f>
        <v/>
      </c>
      <c r="G21358" t="inlineStr"/>
      <c r="H21358" t="inlineStr"/>
    </row>
    <row r="21359">
      <c r="A21359" t="inlineStr">
        <is>
          <t>gmusicapi</t>
        </is>
      </c>
      <c r="B21359" t="inlineStr">
        <is>
          <t>c8d282c96fd71cb4f4b061788413766182fceedb</t>
        </is>
      </c>
      <c r="C21359" t="inlineStr">
        <is>
          <t>2014-01-20 23:38:31+00:00</t>
        </is>
      </c>
      <c r="D21359" t="inlineStr">
        <is>
          <t>add</t>
        </is>
      </c>
      <c r="E21359" t="inlineStr">
        <is>
          <t>python-dateutil</t>
        </is>
      </c>
      <c r="F21359">
        <f>=2.1</f>
        <v/>
      </c>
      <c r="G21359" t="inlineStr"/>
      <c r="H21359" t="inlineStr"/>
    </row>
    <row r="21360">
      <c r="A21360" t="inlineStr">
        <is>
          <t>gmusicapi</t>
        </is>
      </c>
      <c r="B21360" t="inlineStr">
        <is>
          <t>c8d282c96fd71cb4f4b061788413766182fceedb</t>
        </is>
      </c>
      <c r="C21360" t="inlineStr">
        <is>
          <t>2014-01-20 23:38:31+00:00</t>
        </is>
      </c>
      <c r="D21360" t="inlineStr">
        <is>
          <t>add</t>
        </is>
      </c>
      <c r="E21360" t="inlineStr">
        <is>
          <t>python-gflags</t>
        </is>
      </c>
      <c r="F21360">
        <f>=2.0</f>
        <v/>
      </c>
      <c r="G21360" t="inlineStr"/>
      <c r="H21360" t="inlineStr"/>
    </row>
    <row r="21361">
      <c r="A21361" t="inlineStr">
        <is>
          <t>gmusicapi</t>
        </is>
      </c>
      <c r="B21361" t="inlineStr">
        <is>
          <t>c8d282c96fd71cb4f4b061788413766182fceedb</t>
        </is>
      </c>
      <c r="C21361" t="inlineStr">
        <is>
          <t>2014-01-20 23:38:31+00:00</t>
        </is>
      </c>
      <c r="D21361" t="inlineStr">
        <is>
          <t>add</t>
        </is>
      </c>
      <c r="E21361" t="inlineStr">
        <is>
          <t>requests</t>
        </is>
      </c>
      <c r="F21361">
        <f>=2.0.1</f>
        <v/>
      </c>
      <c r="G21361" t="inlineStr"/>
      <c r="H21361" t="inlineStr"/>
    </row>
    <row r="21362">
      <c r="A21362" t="inlineStr">
        <is>
          <t>gmusicapi</t>
        </is>
      </c>
      <c r="B21362" t="inlineStr">
        <is>
          <t>c8d282c96fd71cb4f4b061788413766182fceedb</t>
        </is>
      </c>
      <c r="C21362" t="inlineStr">
        <is>
          <t>2014-01-20 23:38:31+00:00</t>
        </is>
      </c>
      <c r="D21362" t="inlineStr">
        <is>
          <t>add</t>
        </is>
      </c>
      <c r="E21362" t="inlineStr">
        <is>
          <t>six</t>
        </is>
      </c>
      <c r="F21362">
        <f>=1.3.0</f>
        <v/>
      </c>
      <c r="G21362" t="inlineStr"/>
      <c r="H21362" t="inlineStr"/>
    </row>
    <row r="21363">
      <c r="A21363" t="inlineStr">
        <is>
          <t>gmusicapi</t>
        </is>
      </c>
      <c r="B21363" t="inlineStr">
        <is>
          <t>c8d282c96fd71cb4f4b061788413766182fceedb</t>
        </is>
      </c>
      <c r="C21363" t="inlineStr">
        <is>
          <t>2014-01-20 23:38:31+00:00</t>
        </is>
      </c>
      <c r="D21363" t="inlineStr">
        <is>
          <t>add</t>
        </is>
      </c>
      <c r="E21363" t="inlineStr">
        <is>
          <t>validictory</t>
        </is>
      </c>
      <c r="F21363">
        <f>=0.9.1</f>
        <v/>
      </c>
      <c r="G21363" t="inlineStr"/>
      <c r="H21363" t="inlineStr"/>
    </row>
    <row r="21364">
      <c r="A21364" t="inlineStr">
        <is>
          <t>gmusicapi</t>
        </is>
      </c>
      <c r="B21364" t="inlineStr">
        <is>
          <t>c8d282c96fd71cb4f4b061788413766182fceedb</t>
        </is>
      </c>
      <c r="C21364" t="inlineStr">
        <is>
          <t>2014-01-20 23:38:31+00:00</t>
        </is>
      </c>
      <c r="D21364" t="inlineStr">
        <is>
          <t>add</t>
        </is>
      </c>
      <c r="E21364" t="inlineStr">
        <is>
          <t>wsgiref</t>
        </is>
      </c>
      <c r="F21364">
        <f>=0.1.2</f>
        <v/>
      </c>
      <c r="G21364" t="inlineStr"/>
      <c r="H21364" t="inlineStr"/>
    </row>
    <row r="21365">
      <c r="A21365" t="inlineStr">
        <is>
          <t>gmusicapi</t>
        </is>
      </c>
      <c r="B21365" t="inlineStr">
        <is>
          <t>2284d7d363501cb12ffd33c29f69b6467771efa4</t>
        </is>
      </c>
      <c r="C21365" t="inlineStr">
        <is>
          <t>2014-06-08 23:09:33+00:00</t>
        </is>
      </c>
      <c r="D21365" t="inlineStr">
        <is>
          <t>verchange</t>
        </is>
      </c>
      <c r="E21365" t="inlineStr">
        <is>
          <t>six</t>
        </is>
      </c>
      <c r="F21365">
        <f>=1.7.0</f>
        <v/>
      </c>
      <c r="G21365" t="inlineStr">
        <is>
          <t>six</t>
        </is>
      </c>
      <c r="H21365">
        <f>=1.3.0</f>
        <v/>
      </c>
    </row>
    <row r="21366">
      <c r="A21366" t="inlineStr">
        <is>
          <t>gmusicapi</t>
        </is>
      </c>
      <c r="B21366" t="inlineStr">
        <is>
          <t>2284d7d363501cb12ffd33c29f69b6467771efa4</t>
        </is>
      </c>
      <c r="C21366" t="inlineStr">
        <is>
          <t>2014-06-08 23:09:33+00:00</t>
        </is>
      </c>
      <c r="D21366" t="inlineStr">
        <is>
          <t>verchange</t>
        </is>
      </c>
      <c r="E21366" t="inlineStr">
        <is>
          <t>httplib2</t>
        </is>
      </c>
      <c r="F21366">
        <f>=0.9</f>
        <v/>
      </c>
      <c r="G21366" t="inlineStr">
        <is>
          <t>httplib2</t>
        </is>
      </c>
      <c r="H21366">
        <f>=0.8</f>
        <v/>
      </c>
    </row>
    <row r="21367">
      <c r="A21367" t="inlineStr">
        <is>
          <t>gmusicapi</t>
        </is>
      </c>
      <c r="B21367" t="inlineStr">
        <is>
          <t>2284d7d363501cb12ffd33c29f69b6467771efa4</t>
        </is>
      </c>
      <c r="C21367" t="inlineStr">
        <is>
          <t>2014-06-08 23:09:33+00:00</t>
        </is>
      </c>
      <c r="D21367" t="inlineStr">
        <is>
          <t>verchange</t>
        </is>
      </c>
      <c r="E21367" t="inlineStr">
        <is>
          <t>MarkupSafe</t>
        </is>
      </c>
      <c r="F21367">
        <f>=0.23</f>
        <v/>
      </c>
      <c r="G21367" t="inlineStr">
        <is>
          <t>MarkupSafe</t>
        </is>
      </c>
      <c r="H21367">
        <f>=0.18</f>
        <v/>
      </c>
    </row>
    <row r="21368">
      <c r="A21368" t="inlineStr">
        <is>
          <t>gmusicapi</t>
        </is>
      </c>
      <c r="B21368" t="inlineStr">
        <is>
          <t>2284d7d363501cb12ffd33c29f69b6467771efa4</t>
        </is>
      </c>
      <c r="C21368" t="inlineStr">
        <is>
          <t>2014-06-08 23:09:33+00:00</t>
        </is>
      </c>
      <c r="D21368" t="inlineStr">
        <is>
          <t>verchange</t>
        </is>
      </c>
      <c r="E21368" t="inlineStr">
        <is>
          <t>proboscis</t>
        </is>
      </c>
      <c r="F21368">
        <f>=1.2.6.0</f>
        <v/>
      </c>
      <c r="G21368" t="inlineStr">
        <is>
          <t>proboscis</t>
        </is>
      </c>
      <c r="H21368">
        <f>=1.2.5.3</f>
        <v/>
      </c>
    </row>
    <row r="21369">
      <c r="A21369" t="inlineStr">
        <is>
          <t>gmusicapi</t>
        </is>
      </c>
      <c r="B21369" t="inlineStr">
        <is>
          <t>2284d7d363501cb12ffd33c29f69b6467771efa4</t>
        </is>
      </c>
      <c r="C21369" t="inlineStr">
        <is>
          <t>2014-06-08 23:09:33+00:00</t>
        </is>
      </c>
      <c r="D21369" t="inlineStr">
        <is>
          <t>verchange</t>
        </is>
      </c>
      <c r="E21369" t="inlineStr">
        <is>
          <t>validictory</t>
        </is>
      </c>
      <c r="F21369">
        <f>=0.9.3</f>
        <v/>
      </c>
      <c r="G21369" t="inlineStr">
        <is>
          <t>validictory</t>
        </is>
      </c>
      <c r="H21369">
        <f>=0.9.1</f>
        <v/>
      </c>
    </row>
    <row r="21370">
      <c r="A21370" t="inlineStr">
        <is>
          <t>gmusicapi</t>
        </is>
      </c>
      <c r="B21370" t="inlineStr">
        <is>
          <t>2284d7d363501cb12ffd33c29f69b6467771efa4</t>
        </is>
      </c>
      <c r="C21370" t="inlineStr">
        <is>
          <t>2014-06-08 23:09:33+00:00</t>
        </is>
      </c>
      <c r="D21370" t="inlineStr">
        <is>
          <t>verchange</t>
        </is>
      </c>
      <c r="E21370" t="inlineStr">
        <is>
          <t>mutagen</t>
        </is>
      </c>
      <c r="F21370">
        <f>=1.23</f>
        <v/>
      </c>
      <c r="G21370" t="inlineStr">
        <is>
          <t>mutagen</t>
        </is>
      </c>
      <c r="H21370">
        <f>=1.22</f>
        <v/>
      </c>
    </row>
    <row r="21371">
      <c r="A21371" t="inlineStr">
        <is>
          <t>gmusicapi</t>
        </is>
      </c>
      <c r="B21371" t="inlineStr">
        <is>
          <t>2284d7d363501cb12ffd33c29f69b6467771efa4</t>
        </is>
      </c>
      <c r="C21371" t="inlineStr">
        <is>
          <t>2014-06-08 23:09:33+00:00</t>
        </is>
      </c>
      <c r="D21371" t="inlineStr">
        <is>
          <t>verchange</t>
        </is>
      </c>
      <c r="E21371" t="inlineStr">
        <is>
          <t>python-dateutil</t>
        </is>
      </c>
      <c r="F21371">
        <f>=2.2</f>
        <v/>
      </c>
      <c r="G21371" t="inlineStr">
        <is>
          <t>python-dateutil</t>
        </is>
      </c>
      <c r="H21371">
        <f>=2.1</f>
        <v/>
      </c>
    </row>
    <row r="21372">
      <c r="A21372" t="inlineStr">
        <is>
          <t>gmusicapi</t>
        </is>
      </c>
      <c r="B21372" t="inlineStr">
        <is>
          <t>2284d7d363501cb12ffd33c29f69b6467771efa4</t>
        </is>
      </c>
      <c r="C21372" t="inlineStr">
        <is>
          <t>2014-06-08 23:09:33+00:00</t>
        </is>
      </c>
      <c r="D21372" t="inlineStr">
        <is>
          <t>verchange</t>
        </is>
      </c>
      <c r="E21372" t="inlineStr">
        <is>
          <t>requests</t>
        </is>
      </c>
      <c r="F21372">
        <f>=2.3.0</f>
        <v/>
      </c>
      <c r="G21372" t="inlineStr">
        <is>
          <t>requests</t>
        </is>
      </c>
      <c r="H21372">
        <f>=2.0.1</f>
        <v/>
      </c>
    </row>
    <row r="21373">
      <c r="A21373" t="inlineStr">
        <is>
          <t>gmusicapi</t>
        </is>
      </c>
      <c r="B21373" t="inlineStr">
        <is>
          <t>2284d7d363501cb12ffd33c29f69b6467771efa4</t>
        </is>
      </c>
      <c r="C21373" t="inlineStr">
        <is>
          <t>2014-06-08 23:09:33+00:00</t>
        </is>
      </c>
      <c r="D21373" t="inlineStr">
        <is>
          <t>verchange</t>
        </is>
      </c>
      <c r="E21373" t="inlineStr">
        <is>
          <t>Sphinx</t>
        </is>
      </c>
      <c r="F21373">
        <f>=1.2.2</f>
        <v/>
      </c>
      <c r="G21373" t="inlineStr">
        <is>
          <t>Sphinx</t>
        </is>
      </c>
      <c r="H21373">
        <f>=1.1.3</f>
        <v/>
      </c>
    </row>
    <row r="21374">
      <c r="A21374" t="inlineStr">
        <is>
          <t>gmusicapi</t>
        </is>
      </c>
      <c r="B21374" t="inlineStr">
        <is>
          <t>2284d7d363501cb12ffd33c29f69b6467771efa4</t>
        </is>
      </c>
      <c r="C21374" t="inlineStr">
        <is>
          <t>2014-06-08 23:09:33+00:00</t>
        </is>
      </c>
      <c r="D21374" t="inlineStr">
        <is>
          <t>verchange</t>
        </is>
      </c>
      <c r="E21374" t="inlineStr">
        <is>
          <t>appdirs</t>
        </is>
      </c>
      <c r="F21374">
        <f>=1.3.0</f>
        <v/>
      </c>
      <c r="G21374" t="inlineStr">
        <is>
          <t>appdirs</t>
        </is>
      </c>
      <c r="H21374">
        <f>=1.2.0</f>
        <v/>
      </c>
    </row>
    <row r="21375">
      <c r="A21375" t="inlineStr">
        <is>
          <t>gmusicapi</t>
        </is>
      </c>
      <c r="B21375" t="inlineStr">
        <is>
          <t>2284d7d363501cb12ffd33c29f69b6467771efa4</t>
        </is>
      </c>
      <c r="C21375" t="inlineStr">
        <is>
          <t>2014-06-08 23:09:33+00:00</t>
        </is>
      </c>
      <c r="D21375" t="inlineStr">
        <is>
          <t>verchange</t>
        </is>
      </c>
      <c r="E21375" t="inlineStr">
        <is>
          <t>Jinja2</t>
        </is>
      </c>
      <c r="F21375">
        <f>=2.7.3</f>
        <v/>
      </c>
      <c r="G21375" t="inlineStr">
        <is>
          <t>Jinja2</t>
        </is>
      </c>
      <c r="H21375">
        <f>=2.7</f>
        <v/>
      </c>
    </row>
    <row r="21376">
      <c r="A21376" t="inlineStr">
        <is>
          <t>gmusicapi</t>
        </is>
      </c>
      <c r="B21376" t="inlineStr">
        <is>
          <t>2284d7d363501cb12ffd33c29f69b6467771efa4</t>
        </is>
      </c>
      <c r="C21376" t="inlineStr">
        <is>
          <t>2014-06-08 23:09:33+00:00</t>
        </is>
      </c>
      <c r="D21376" t="inlineStr">
        <is>
          <t>add</t>
        </is>
      </c>
      <c r="E21376" t="inlineStr">
        <is>
          <t>flake8</t>
        </is>
      </c>
      <c r="F21376">
        <f>=2.1.0</f>
        <v/>
      </c>
      <c r="G21376" t="inlineStr"/>
      <c r="H21376" t="inlineStr"/>
    </row>
    <row r="21377">
      <c r="A21377" t="inlineStr">
        <is>
          <t>gmusicapi</t>
        </is>
      </c>
      <c r="B21377" t="inlineStr">
        <is>
          <t>2284d7d363501cb12ffd33c29f69b6467771efa4</t>
        </is>
      </c>
      <c r="C21377" t="inlineStr">
        <is>
          <t>2014-06-08 23:09:33+00:00</t>
        </is>
      </c>
      <c r="D21377" t="inlineStr">
        <is>
          <t>add</t>
        </is>
      </c>
      <c r="E21377" t="inlineStr">
        <is>
          <t>mccabe</t>
        </is>
      </c>
      <c r="F21377">
        <f>=0.2.1</f>
        <v/>
      </c>
      <c r="G21377" t="inlineStr"/>
      <c r="H21377" t="inlineStr"/>
    </row>
    <row r="21378">
      <c r="A21378" t="inlineStr">
        <is>
          <t>gmusicapi</t>
        </is>
      </c>
      <c r="B21378" t="inlineStr">
        <is>
          <t>2284d7d363501cb12ffd33c29f69b6467771efa4</t>
        </is>
      </c>
      <c r="C21378" t="inlineStr">
        <is>
          <t>2014-06-08 23:09:33+00:00</t>
        </is>
      </c>
      <c r="D21378" t="inlineStr">
        <is>
          <t>add</t>
        </is>
      </c>
      <c r="E21378" t="inlineStr">
        <is>
          <t>pep8</t>
        </is>
      </c>
      <c r="F21378">
        <f>=1.5.7</f>
        <v/>
      </c>
      <c r="G21378" t="inlineStr"/>
      <c r="H21378" t="inlineStr"/>
    </row>
    <row r="21379">
      <c r="A21379" t="inlineStr">
        <is>
          <t>gmusicapi</t>
        </is>
      </c>
      <c r="B21379" t="inlineStr">
        <is>
          <t>2284d7d363501cb12ffd33c29f69b6467771efa4</t>
        </is>
      </c>
      <c r="C21379" t="inlineStr">
        <is>
          <t>2014-06-08 23:09:33+00:00</t>
        </is>
      </c>
      <c r="D21379" t="inlineStr">
        <is>
          <t>add</t>
        </is>
      </c>
      <c r="E21379" t="inlineStr">
        <is>
          <t>pyflakes</t>
        </is>
      </c>
      <c r="F21379">
        <f>=0.8.1</f>
        <v/>
      </c>
      <c r="G21379" t="inlineStr"/>
      <c r="H21379" t="inlineStr"/>
    </row>
    <row r="21380">
      <c r="A21380" t="inlineStr">
        <is>
          <t>gmusicapi</t>
        </is>
      </c>
      <c r="B21380" t="inlineStr">
        <is>
          <t>18ff98e300599af474d1e5f97156413829743c81</t>
        </is>
      </c>
      <c r="C21380" t="inlineStr">
        <is>
          <t>2015-09-20 02:02:58+00:00</t>
        </is>
      </c>
      <c r="D21380" t="inlineStr">
        <is>
          <t>verchange</t>
        </is>
      </c>
      <c r="E21380" t="inlineStr">
        <is>
          <t>six</t>
        </is>
      </c>
      <c r="F21380">
        <f>=1.7.3</f>
        <v/>
      </c>
      <c r="G21380" t="inlineStr">
        <is>
          <t>six</t>
        </is>
      </c>
      <c r="H21380">
        <f>=1.7.0</f>
        <v/>
      </c>
    </row>
    <row r="21381">
      <c r="A21381" t="inlineStr">
        <is>
          <t>gmusicapi</t>
        </is>
      </c>
      <c r="B21381" t="inlineStr">
        <is>
          <t>18ff98e300599af474d1e5f97156413829743c81</t>
        </is>
      </c>
      <c r="C21381" t="inlineStr">
        <is>
          <t>2015-09-20 02:02:58+00:00</t>
        </is>
      </c>
      <c r="D21381" t="inlineStr">
        <is>
          <t>verchange</t>
        </is>
      </c>
      <c r="E21381" t="inlineStr">
        <is>
          <t>validictory</t>
        </is>
      </c>
      <c r="F21381">
        <f>=1.0.0</f>
        <v/>
      </c>
      <c r="G21381" t="inlineStr">
        <is>
          <t>validictory</t>
        </is>
      </c>
      <c r="H21381">
        <f>=0.9.3</f>
        <v/>
      </c>
    </row>
    <row r="21382">
      <c r="A21382" t="inlineStr">
        <is>
          <t>gmusicapi</t>
        </is>
      </c>
      <c r="B21382" t="inlineStr">
        <is>
          <t>18ff98e300599af474d1e5f97156413829743c81</t>
        </is>
      </c>
      <c r="C21382" t="inlineStr">
        <is>
          <t>2015-09-20 02:02:58+00:00</t>
        </is>
      </c>
      <c r="D21382" t="inlineStr">
        <is>
          <t>verchange</t>
        </is>
      </c>
      <c r="E21382" t="inlineStr">
        <is>
          <t>flake8</t>
        </is>
      </c>
      <c r="F21382">
        <f>=2.4.0</f>
        <v/>
      </c>
      <c r="G21382" t="inlineStr">
        <is>
          <t>flake8</t>
        </is>
      </c>
      <c r="H21382">
        <f>=2.1.0</f>
        <v/>
      </c>
    </row>
    <row r="21383">
      <c r="A21383" t="inlineStr">
        <is>
          <t>gmusicapi</t>
        </is>
      </c>
      <c r="B21383" t="inlineStr">
        <is>
          <t>18ff98e300599af474d1e5f97156413829743c81</t>
        </is>
      </c>
      <c r="C21383" t="inlineStr">
        <is>
          <t>2015-09-20 02:02:58+00:00</t>
        </is>
      </c>
      <c r="D21383" t="inlineStr">
        <is>
          <t>verchange</t>
        </is>
      </c>
      <c r="E21383" t="inlineStr">
        <is>
          <t>requests</t>
        </is>
      </c>
      <c r="F21383">
        <f>=2.7.0</f>
        <v/>
      </c>
      <c r="G21383" t="inlineStr">
        <is>
          <t>requests</t>
        </is>
      </c>
      <c r="H21383">
        <f>=2.3.0</f>
        <v/>
      </c>
    </row>
    <row r="21384">
      <c r="A21384" t="inlineStr">
        <is>
          <t>gmusicapi</t>
        </is>
      </c>
      <c r="B21384" t="inlineStr">
        <is>
          <t>18ff98e300599af474d1e5f97156413829743c81</t>
        </is>
      </c>
      <c r="C21384" t="inlineStr">
        <is>
          <t>2015-09-20 02:02:58+00:00</t>
        </is>
      </c>
      <c r="D21384" t="inlineStr">
        <is>
          <t>verchange</t>
        </is>
      </c>
      <c r="E21384" t="inlineStr">
        <is>
          <t>mccabe</t>
        </is>
      </c>
      <c r="F21384">
        <f>=0.3</f>
        <v/>
      </c>
      <c r="G21384" t="inlineStr">
        <is>
          <t>mccabe</t>
        </is>
      </c>
      <c r="H21384">
        <f>=0.2.1</f>
        <v/>
      </c>
    </row>
    <row r="21385">
      <c r="A21385" t="inlineStr">
        <is>
          <t>gmusicapi</t>
        </is>
      </c>
      <c r="B21385" t="inlineStr">
        <is>
          <t>18ff98e300599af474d1e5f97156413829743c81</t>
        </is>
      </c>
      <c r="C21385" t="inlineStr">
        <is>
          <t>2015-09-20 02:02:58+00:00</t>
        </is>
      </c>
      <c r="D21385" t="inlineStr">
        <is>
          <t>add</t>
        </is>
      </c>
      <c r="E21385" t="inlineStr">
        <is>
          <t>MechanicalSoup</t>
        </is>
      </c>
      <c r="F21385">
        <f>=0.3.1</f>
        <v/>
      </c>
      <c r="G21385" t="inlineStr"/>
      <c r="H21385" t="inlineStr"/>
    </row>
    <row r="21386">
      <c r="A21386" t="inlineStr">
        <is>
          <t>gmusicapi</t>
        </is>
      </c>
      <c r="B21386" t="inlineStr">
        <is>
          <t>18ff98e300599af474d1e5f97156413829743c81</t>
        </is>
      </c>
      <c r="C21386" t="inlineStr">
        <is>
          <t>2015-09-20 02:02:58+00:00</t>
        </is>
      </c>
      <c r="D21386" t="inlineStr">
        <is>
          <t>add</t>
        </is>
      </c>
      <c r="E21386" t="inlineStr">
        <is>
          <t>beautifulsoup4</t>
        </is>
      </c>
      <c r="F21386">
        <f>=4.3.2</f>
        <v/>
      </c>
      <c r="G21386" t="inlineStr"/>
      <c r="H21386" t="inlineStr"/>
    </row>
    <row r="21387">
      <c r="A21387" t="inlineStr">
        <is>
          <t>gmusicapi</t>
        </is>
      </c>
      <c r="B21387" t="inlineStr">
        <is>
          <t>18ff98e300599af474d1e5f97156413829743c81</t>
        </is>
      </c>
      <c r="C21387" t="inlineStr">
        <is>
          <t>2015-09-20 02:02:58+00:00</t>
        </is>
      </c>
      <c r="D21387" t="inlineStr">
        <is>
          <t>add</t>
        </is>
      </c>
      <c r="E21387" t="inlineStr">
        <is>
          <t>cffi</t>
        </is>
      </c>
      <c r="F21387">
        <f>=0.9.2</f>
        <v/>
      </c>
      <c r="G21387" t="inlineStr"/>
      <c r="H21387" t="inlineStr"/>
    </row>
    <row r="21388">
      <c r="A21388" t="inlineStr">
        <is>
          <t>gmusicapi</t>
        </is>
      </c>
      <c r="B21388" t="inlineStr">
        <is>
          <t>18ff98e300599af474d1e5f97156413829743c81</t>
        </is>
      </c>
      <c r="C21388" t="inlineStr">
        <is>
          <t>2015-09-20 02:02:58+00:00</t>
        </is>
      </c>
      <c r="D21388" t="inlineStr">
        <is>
          <t>add</t>
        </is>
      </c>
      <c r="E21388" t="inlineStr">
        <is>
          <t>contextdecorator</t>
        </is>
      </c>
      <c r="F21388">
        <f>=0.10.0</f>
        <v/>
      </c>
      <c r="G21388" t="inlineStr"/>
      <c r="H21388" t="inlineStr"/>
    </row>
    <row r="21389">
      <c r="A21389" t="inlineStr">
        <is>
          <t>gmusicapi</t>
        </is>
      </c>
      <c r="B21389" t="inlineStr">
        <is>
          <t>18ff98e300599af474d1e5f97156413829743c81</t>
        </is>
      </c>
      <c r="C21389" t="inlineStr">
        <is>
          <t>2015-09-20 02:02:58+00:00</t>
        </is>
      </c>
      <c r="D21389" t="inlineStr">
        <is>
          <t>add</t>
        </is>
      </c>
      <c r="E21389" t="inlineStr">
        <is>
          <t>cryptography</t>
        </is>
      </c>
      <c r="F21389">
        <f>=0.8.2</f>
        <v/>
      </c>
      <c r="G21389" t="inlineStr"/>
      <c r="H21389" t="inlineStr"/>
    </row>
    <row r="21390">
      <c r="A21390" t="inlineStr">
        <is>
          <t>gmusicapi</t>
        </is>
      </c>
      <c r="B21390" t="inlineStr">
        <is>
          <t>18ff98e300599af474d1e5f97156413829743c81</t>
        </is>
      </c>
      <c r="C21390" t="inlineStr">
        <is>
          <t>2015-09-20 02:02:58+00:00</t>
        </is>
      </c>
      <c r="D21390" t="inlineStr">
        <is>
          <t>add</t>
        </is>
      </c>
      <c r="E21390" t="inlineStr">
        <is>
          <t>enum34</t>
        </is>
      </c>
      <c r="F21390">
        <f>=1.0.4</f>
        <v/>
      </c>
      <c r="G21390" t="inlineStr"/>
      <c r="H21390" t="inlineStr"/>
    </row>
    <row r="21391">
      <c r="A21391" t="inlineStr">
        <is>
          <t>gmusicapi</t>
        </is>
      </c>
      <c r="B21391" t="inlineStr">
        <is>
          <t>18ff98e300599af474d1e5f97156413829743c81</t>
        </is>
      </c>
      <c r="C21391" t="inlineStr">
        <is>
          <t>2015-09-20 02:02:58+00:00</t>
        </is>
      </c>
      <c r="D21391" t="inlineStr">
        <is>
          <t>add</t>
        </is>
      </c>
      <c r="E21391" t="inlineStr">
        <is>
          <t>future</t>
        </is>
      </c>
      <c r="F21391">
        <f>=0.14.3</f>
        <v/>
      </c>
      <c r="G21391" t="inlineStr"/>
      <c r="H21391" t="inlineStr"/>
    </row>
    <row r="21392">
      <c r="A21392" t="inlineStr">
        <is>
          <t>gmusicapi</t>
        </is>
      </c>
      <c r="B21392" t="inlineStr">
        <is>
          <t>18ff98e300599af474d1e5f97156413829743c81</t>
        </is>
      </c>
      <c r="C21392" t="inlineStr">
        <is>
          <t>2015-09-20 02:02:58+00:00</t>
        </is>
      </c>
      <c r="D21392" t="inlineStr">
        <is>
          <t>add</t>
        </is>
      </c>
      <c r="E21392" t="inlineStr">
        <is>
          <t>gpsoauth</t>
        </is>
      </c>
      <c r="F21392">
        <f>=0.0.4</f>
        <v/>
      </c>
      <c r="G21392" t="inlineStr"/>
      <c r="H21392" t="inlineStr"/>
    </row>
    <row r="21393">
      <c r="A21393" t="inlineStr">
        <is>
          <t>gmusicapi</t>
        </is>
      </c>
      <c r="B21393" t="inlineStr">
        <is>
          <t>18ff98e300599af474d1e5f97156413829743c81</t>
        </is>
      </c>
      <c r="C21393" t="inlineStr">
        <is>
          <t>2015-09-20 02:02:58+00:00</t>
        </is>
      </c>
      <c r="D21393" t="inlineStr">
        <is>
          <t>add</t>
        </is>
      </c>
      <c r="E21393" t="inlineStr">
        <is>
          <t>ndg-httpsclient</t>
        </is>
      </c>
      <c r="F21393">
        <f>=0.4.0</f>
        <v/>
      </c>
      <c r="G21393" t="inlineStr"/>
      <c r="H21393" t="inlineStr"/>
    </row>
    <row r="21394">
      <c r="A21394" t="inlineStr">
        <is>
          <t>gmusicapi</t>
        </is>
      </c>
      <c r="B21394" t="inlineStr">
        <is>
          <t>18ff98e300599af474d1e5f97156413829743c81</t>
        </is>
      </c>
      <c r="C21394" t="inlineStr">
        <is>
          <t>2015-09-20 02:02:58+00:00</t>
        </is>
      </c>
      <c r="D21394" t="inlineStr">
        <is>
          <t>add</t>
        </is>
      </c>
      <c r="E21394" t="inlineStr">
        <is>
          <t>nose</t>
        </is>
      </c>
      <c r="F21394">
        <f>=1.3.3</f>
        <v/>
      </c>
      <c r="G21394" t="inlineStr"/>
      <c r="H21394" t="inlineStr"/>
    </row>
    <row r="21395">
      <c r="A21395" t="inlineStr">
        <is>
          <t>gmusicapi</t>
        </is>
      </c>
      <c r="B21395" t="inlineStr">
        <is>
          <t>18ff98e300599af474d1e5f97156413829743c81</t>
        </is>
      </c>
      <c r="C21395" t="inlineStr">
        <is>
          <t>2015-09-20 02:02:58+00:00</t>
        </is>
      </c>
      <c r="D21395" t="inlineStr">
        <is>
          <t>add</t>
        </is>
      </c>
      <c r="E21395" t="inlineStr">
        <is>
          <t>py</t>
        </is>
      </c>
      <c r="F21395">
        <f>=1.4.26</f>
        <v/>
      </c>
      <c r="G21395" t="inlineStr"/>
      <c r="H21395" t="inlineStr"/>
    </row>
    <row r="21396">
      <c r="A21396" t="inlineStr">
        <is>
          <t>gmusicapi</t>
        </is>
      </c>
      <c r="B21396" t="inlineStr">
        <is>
          <t>18ff98e300599af474d1e5f97156413829743c81</t>
        </is>
      </c>
      <c r="C21396" t="inlineStr">
        <is>
          <t>2015-09-20 02:02:58+00:00</t>
        </is>
      </c>
      <c r="D21396" t="inlineStr">
        <is>
          <t>add</t>
        </is>
      </c>
      <c r="E21396" t="inlineStr">
        <is>
          <t>pyOpenSSL</t>
        </is>
      </c>
      <c r="F21396">
        <f>=0.15.1</f>
        <v/>
      </c>
      <c r="G21396" t="inlineStr"/>
      <c r="H21396" t="inlineStr"/>
    </row>
    <row r="21397">
      <c r="A21397" t="inlineStr">
        <is>
          <t>gmusicapi</t>
        </is>
      </c>
      <c r="B21397" t="inlineStr">
        <is>
          <t>18ff98e300599af474d1e5f97156413829743c81</t>
        </is>
      </c>
      <c r="C21397" t="inlineStr">
        <is>
          <t>2015-09-20 02:02:58+00:00</t>
        </is>
      </c>
      <c r="D21397" t="inlineStr">
        <is>
          <t>add</t>
        </is>
      </c>
      <c r="E21397" t="inlineStr">
        <is>
          <t>pyasn1</t>
        </is>
      </c>
      <c r="F21397">
        <f>=0.1.7</f>
        <v/>
      </c>
      <c r="G21397" t="inlineStr"/>
      <c r="H21397" t="inlineStr"/>
    </row>
    <row r="21398">
      <c r="A21398" t="inlineStr">
        <is>
          <t>gmusicapi</t>
        </is>
      </c>
      <c r="B21398" t="inlineStr">
        <is>
          <t>18ff98e300599af474d1e5f97156413829743c81</t>
        </is>
      </c>
      <c r="C21398" t="inlineStr">
        <is>
          <t>2015-09-20 02:02:58+00:00</t>
        </is>
      </c>
      <c r="D21398" t="inlineStr">
        <is>
          <t>add</t>
        </is>
      </c>
      <c r="E21398" t="inlineStr">
        <is>
          <t>pycparser</t>
        </is>
      </c>
      <c r="F21398">
        <f>=2.13</f>
        <v/>
      </c>
      <c r="G21398" t="inlineStr"/>
      <c r="H21398" t="inlineStr"/>
    </row>
    <row r="21399">
      <c r="A21399" t="inlineStr">
        <is>
          <t>gmusicapi</t>
        </is>
      </c>
      <c r="B21399" t="inlineStr">
        <is>
          <t>18ff98e300599af474d1e5f97156413829743c81</t>
        </is>
      </c>
      <c r="C21399" t="inlineStr">
        <is>
          <t>2015-09-20 02:02:58+00:00</t>
        </is>
      </c>
      <c r="D21399" t="inlineStr">
        <is>
          <t>add</t>
        </is>
      </c>
      <c r="E21399" t="inlineStr">
        <is>
          <t>pycrypto</t>
        </is>
      </c>
      <c r="F21399">
        <f>=2.6.1</f>
        <v/>
      </c>
      <c r="G21399" t="inlineStr"/>
      <c r="H21399" t="inlineStr"/>
    </row>
    <row r="21400">
      <c r="A21400" t="inlineStr">
        <is>
          <t>gmusicapi</t>
        </is>
      </c>
      <c r="B21400" t="inlineStr">
        <is>
          <t>18ff98e300599af474d1e5f97156413829743c81</t>
        </is>
      </c>
      <c r="C21400" t="inlineStr">
        <is>
          <t>2015-09-20 02:02:58+00:00</t>
        </is>
      </c>
      <c r="D21400" t="inlineStr">
        <is>
          <t>add</t>
        </is>
      </c>
      <c r="E21400" t="inlineStr">
        <is>
          <t>tox</t>
        </is>
      </c>
      <c r="F21400">
        <f>=1.8.1</f>
        <v/>
      </c>
      <c r="G21400" t="inlineStr"/>
      <c r="H21400" t="inlineStr"/>
    </row>
    <row r="21401">
      <c r="A21401" t="inlineStr">
        <is>
          <t>gmusicapi</t>
        </is>
      </c>
      <c r="B21401" t="inlineStr">
        <is>
          <t>ea87ffdd4c8e2c1825d87fc0608caeb27cac7b21</t>
        </is>
      </c>
      <c r="C21401" t="inlineStr">
        <is>
          <t>2016-02-09 01:33:32+00:00</t>
        </is>
      </c>
      <c r="D21401" t="inlineStr">
        <is>
          <t>verchange</t>
        </is>
      </c>
      <c r="E21401" t="inlineStr">
        <is>
          <t>protobuf</t>
        </is>
      </c>
      <c r="F21401">
        <f>=2.6.1</f>
        <v/>
      </c>
      <c r="G21401" t="inlineStr">
        <is>
          <t>protobuf</t>
        </is>
      </c>
      <c r="H21401">
        <f>=2.5.0</f>
        <v/>
      </c>
    </row>
    <row r="21402">
      <c r="A21402" t="inlineStr">
        <is>
          <t>gmusicapi</t>
        </is>
      </c>
      <c r="B21402" t="inlineStr">
        <is>
          <t>ea87ffdd4c8e2c1825d87fc0608caeb27cac7b21</t>
        </is>
      </c>
      <c r="C21402" t="inlineStr">
        <is>
          <t>2016-02-09 01:33:32+00:00</t>
        </is>
      </c>
      <c r="D21402" t="inlineStr">
        <is>
          <t>verchange</t>
        </is>
      </c>
      <c r="E21402" t="inlineStr">
        <is>
          <t>gpsoauth</t>
        </is>
      </c>
      <c r="F21402">
        <f>=0.0.5</f>
        <v/>
      </c>
      <c r="G21402" t="inlineStr">
        <is>
          <t>gpsoauth</t>
        </is>
      </c>
      <c r="H21402">
        <f>=0.0.4</f>
        <v/>
      </c>
    </row>
    <row r="21403">
      <c r="A21403" t="inlineStr">
        <is>
          <t>gmusicapi</t>
        </is>
      </c>
      <c r="B21403" t="inlineStr">
        <is>
          <t>ea87ffdd4c8e2c1825d87fc0608caeb27cac7b21</t>
        </is>
      </c>
      <c r="C21403" t="inlineStr">
        <is>
          <t>2016-02-09 01:33:32+00:00</t>
        </is>
      </c>
      <c r="D21403" t="inlineStr">
        <is>
          <t>add</t>
        </is>
      </c>
      <c r="E21403" t="inlineStr">
        <is>
          <t>pycryptodome</t>
        </is>
      </c>
      <c r="F21403">
        <f>=3.3.1</f>
        <v/>
      </c>
      <c r="G21403" t="inlineStr"/>
      <c r="H21403" t="inlineStr"/>
    </row>
    <row r="21404">
      <c r="A21404" t="inlineStr">
        <is>
          <t>gmusicapi</t>
        </is>
      </c>
      <c r="B21404" t="inlineStr">
        <is>
          <t>ea87ffdd4c8e2c1825d87fc0608caeb27cac7b21</t>
        </is>
      </c>
      <c r="C21404" t="inlineStr">
        <is>
          <t>2016-02-09 01:33:32+00:00</t>
        </is>
      </c>
      <c r="D21404" t="inlineStr">
        <is>
          <t>rem</t>
        </is>
      </c>
      <c r="E21404" t="inlineStr"/>
      <c r="F21404" t="inlineStr"/>
      <c r="G21404" t="inlineStr">
        <is>
          <t>pycrypto</t>
        </is>
      </c>
      <c r="H21404">
        <f>=2.6.1</f>
        <v/>
      </c>
    </row>
    <row r="21405">
      <c r="A21405" t="inlineStr">
        <is>
          <t>gmusicapi</t>
        </is>
      </c>
      <c r="B21405" t="inlineStr">
        <is>
          <t>6b08261842451cc18f31fa55c4651f70e18a3fd2</t>
        </is>
      </c>
      <c r="C21405" t="inlineStr">
        <is>
          <t>2016-05-01 17:54:33+00:00</t>
        </is>
      </c>
      <c r="D21405" t="inlineStr">
        <is>
          <t>verchange</t>
        </is>
      </c>
      <c r="E21405" t="inlineStr">
        <is>
          <t>MechanicalSoup</t>
        </is>
      </c>
      <c r="F21405">
        <f>=0.4.0</f>
        <v/>
      </c>
      <c r="G21405" t="inlineStr">
        <is>
          <t>MechanicalSoup</t>
        </is>
      </c>
      <c r="H21405">
        <f>=0.3.1</f>
        <v/>
      </c>
    </row>
    <row r="21406">
      <c r="A21406" t="inlineStr">
        <is>
          <t>gmusicapi</t>
        </is>
      </c>
      <c r="B21406" t="inlineStr">
        <is>
          <t>f35f3f8842a015ed4848bd8bae5ac048c7b4ff31</t>
        </is>
      </c>
      <c r="C21406" t="inlineStr">
        <is>
          <t>2016-06-05 03:15:35+00:00</t>
        </is>
      </c>
      <c r="D21406" t="inlineStr">
        <is>
          <t>verchange</t>
        </is>
      </c>
      <c r="E21406" t="inlineStr">
        <is>
          <t>enum34</t>
        </is>
      </c>
      <c r="F21406">
        <f>=1.1.6</f>
        <v/>
      </c>
      <c r="G21406" t="inlineStr">
        <is>
          <t>enum34</t>
        </is>
      </c>
      <c r="H21406">
        <f>=1.0.4</f>
        <v/>
      </c>
    </row>
    <row r="21407">
      <c r="A21407" t="inlineStr">
        <is>
          <t>gmusicapi</t>
        </is>
      </c>
      <c r="B21407" t="inlineStr">
        <is>
          <t>f35f3f8842a015ed4848bd8bae5ac048c7b4ff31</t>
        </is>
      </c>
      <c r="C21407" t="inlineStr">
        <is>
          <t>2016-06-05 03:15:35+00:00</t>
        </is>
      </c>
      <c r="D21407" t="inlineStr">
        <is>
          <t>verchange</t>
        </is>
      </c>
      <c r="E21407" t="inlineStr">
        <is>
          <t>pyasn1</t>
        </is>
      </c>
      <c r="F21407">
        <f>=0.1.9</f>
        <v/>
      </c>
      <c r="G21407" t="inlineStr">
        <is>
          <t>pyasn1</t>
        </is>
      </c>
      <c r="H21407">
        <f>=0.1.7</f>
        <v/>
      </c>
    </row>
    <row r="21408">
      <c r="A21408" t="inlineStr">
        <is>
          <t>gmusicapi</t>
        </is>
      </c>
      <c r="B21408" t="inlineStr">
        <is>
          <t>f35f3f8842a015ed4848bd8bae5ac048c7b4ff31</t>
        </is>
      </c>
      <c r="C21408" t="inlineStr">
        <is>
          <t>2016-06-05 03:15:35+00:00</t>
        </is>
      </c>
      <c r="D21408" t="inlineStr">
        <is>
          <t>verchange</t>
        </is>
      </c>
      <c r="E21408" t="inlineStr">
        <is>
          <t>oauth2client</t>
        </is>
      </c>
      <c r="F21408">
        <f>=2.1.0</f>
        <v/>
      </c>
      <c r="G21408" t="inlineStr">
        <is>
          <t>oauth2client</t>
        </is>
      </c>
      <c r="H21408">
        <f>=1.2</f>
        <v/>
      </c>
    </row>
    <row r="21409">
      <c r="A21409" t="inlineStr">
        <is>
          <t>gmusicapi</t>
        </is>
      </c>
      <c r="B21409" t="inlineStr">
        <is>
          <t>f35f3f8842a015ed4848bd8bae5ac048c7b4ff31</t>
        </is>
      </c>
      <c r="C21409" t="inlineStr">
        <is>
          <t>2016-06-05 03:15:35+00:00</t>
        </is>
      </c>
      <c r="D21409" t="inlineStr">
        <is>
          <t>verchange</t>
        </is>
      </c>
      <c r="E21409" t="inlineStr">
        <is>
          <t>mock</t>
        </is>
      </c>
      <c r="F21409">
        <f>=2.0.0</f>
        <v/>
      </c>
      <c r="G21409" t="inlineStr">
        <is>
          <t>mock</t>
        </is>
      </c>
      <c r="H21409">
        <f>=1.0.1</f>
        <v/>
      </c>
    </row>
    <row r="21410">
      <c r="A21410" t="inlineStr">
        <is>
          <t>gmusicapi</t>
        </is>
      </c>
      <c r="B21410" t="inlineStr">
        <is>
          <t>f35f3f8842a015ed4848bd8bae5ac048c7b4ff31</t>
        </is>
      </c>
      <c r="C21410" t="inlineStr">
        <is>
          <t>2016-06-05 03:15:35+00:00</t>
        </is>
      </c>
      <c r="D21410" t="inlineStr">
        <is>
          <t>verchange</t>
        </is>
      </c>
      <c r="E21410" t="inlineStr">
        <is>
          <t>cffi</t>
        </is>
      </c>
      <c r="F21410">
        <f>=1.6.0</f>
        <v/>
      </c>
      <c r="G21410" t="inlineStr">
        <is>
          <t>cffi</t>
        </is>
      </c>
      <c r="H21410">
        <f>=0.9.2</f>
        <v/>
      </c>
    </row>
    <row r="21411">
      <c r="A21411" t="inlineStr">
        <is>
          <t>gmusicapi</t>
        </is>
      </c>
      <c r="B21411" t="inlineStr">
        <is>
          <t>f35f3f8842a015ed4848bd8bae5ac048c7b4ff31</t>
        </is>
      </c>
      <c r="C21411" t="inlineStr">
        <is>
          <t>2016-06-05 03:15:35+00:00</t>
        </is>
      </c>
      <c r="D21411" t="inlineStr">
        <is>
          <t>verchange</t>
        </is>
      </c>
      <c r="E21411" t="inlineStr">
        <is>
          <t>gpsoauth</t>
        </is>
      </c>
      <c r="F21411">
        <f>=0.3.0</f>
        <v/>
      </c>
      <c r="G21411" t="inlineStr">
        <is>
          <t>gpsoauth</t>
        </is>
      </c>
      <c r="H21411">
        <f>=0.0.5</f>
        <v/>
      </c>
    </row>
    <row r="21412">
      <c r="A21412" t="inlineStr">
        <is>
          <t>gmusicapi</t>
        </is>
      </c>
      <c r="B21412" t="inlineStr">
        <is>
          <t>f35f3f8842a015ed4848bd8bae5ac048c7b4ff31</t>
        </is>
      </c>
      <c r="C21412" t="inlineStr">
        <is>
          <t>2016-06-05 03:15:35+00:00</t>
        </is>
      </c>
      <c r="D21412" t="inlineStr">
        <is>
          <t>verchange</t>
        </is>
      </c>
      <c r="E21412" t="inlineStr">
        <is>
          <t>requests</t>
        </is>
      </c>
      <c r="F21412">
        <f>=2.10.0</f>
        <v/>
      </c>
      <c r="G21412" t="inlineStr">
        <is>
          <t>requests</t>
        </is>
      </c>
      <c r="H21412">
        <f>=2.7.0</f>
        <v/>
      </c>
    </row>
    <row r="21413">
      <c r="A21413" t="inlineStr">
        <is>
          <t>gmusicapi</t>
        </is>
      </c>
      <c r="B21413" t="inlineStr">
        <is>
          <t>f35f3f8842a015ed4848bd8bae5ac048c7b4ff31</t>
        </is>
      </c>
      <c r="C21413" t="inlineStr">
        <is>
          <t>2016-06-05 03:15:35+00:00</t>
        </is>
      </c>
      <c r="D21413" t="inlineStr">
        <is>
          <t>verchange</t>
        </is>
      </c>
      <c r="E21413" t="inlineStr">
        <is>
          <t>pycparser</t>
        </is>
      </c>
      <c r="F21413">
        <f>=2.14</f>
        <v/>
      </c>
      <c r="G21413" t="inlineStr">
        <is>
          <t>pycparser</t>
        </is>
      </c>
      <c r="H21413">
        <f>=2.13</f>
        <v/>
      </c>
    </row>
    <row r="21414">
      <c r="A21414" t="inlineStr">
        <is>
          <t>gmusicapi</t>
        </is>
      </c>
      <c r="B21414" t="inlineStr">
        <is>
          <t>f35f3f8842a015ed4848bd8bae5ac048c7b4ff31</t>
        </is>
      </c>
      <c r="C21414" t="inlineStr">
        <is>
          <t>2016-06-05 03:15:35+00:00</t>
        </is>
      </c>
      <c r="D21414" t="inlineStr">
        <is>
          <t>verchange</t>
        </is>
      </c>
      <c r="E21414" t="inlineStr">
        <is>
          <t>six</t>
        </is>
      </c>
      <c r="F21414">
        <f>=1.10.0</f>
        <v/>
      </c>
      <c r="G21414" t="inlineStr">
        <is>
          <t>six</t>
        </is>
      </c>
      <c r="H21414">
        <f>=1.7.3</f>
        <v/>
      </c>
    </row>
    <row r="21415">
      <c r="A21415" t="inlineStr">
        <is>
          <t>gmusicapi</t>
        </is>
      </c>
      <c r="B21415" t="inlineStr">
        <is>
          <t>f35f3f8842a015ed4848bd8bae5ac048c7b4ff31</t>
        </is>
      </c>
      <c r="C21415" t="inlineStr">
        <is>
          <t>2016-06-05 03:15:35+00:00</t>
        </is>
      </c>
      <c r="D21415" t="inlineStr">
        <is>
          <t>verchange</t>
        </is>
      </c>
      <c r="E21415" t="inlineStr">
        <is>
          <t>cryptography</t>
        </is>
      </c>
      <c r="F21415">
        <f>=1.4</f>
        <v/>
      </c>
      <c r="G21415" t="inlineStr">
        <is>
          <t>cryptography</t>
        </is>
      </c>
      <c r="H21415">
        <f>=0.8.2</f>
        <v/>
      </c>
    </row>
    <row r="21416">
      <c r="A21416" t="inlineStr">
        <is>
          <t>gmusicapi</t>
        </is>
      </c>
      <c r="B21416" t="inlineStr">
        <is>
          <t>f35f3f8842a015ed4848bd8bae5ac048c7b4ff31</t>
        </is>
      </c>
      <c r="C21416" t="inlineStr">
        <is>
          <t>2016-06-05 03:15:35+00:00</t>
        </is>
      </c>
      <c r="D21416" t="inlineStr">
        <is>
          <t>verchange</t>
        </is>
      </c>
      <c r="E21416" t="inlineStr">
        <is>
          <t>httplib2</t>
        </is>
      </c>
      <c r="F21416">
        <f>=0.9.2</f>
        <v/>
      </c>
      <c r="G21416" t="inlineStr">
        <is>
          <t>httplib2</t>
        </is>
      </c>
      <c r="H21416">
        <f>=0.9</f>
        <v/>
      </c>
    </row>
    <row r="21417">
      <c r="A21417" t="inlineStr">
        <is>
          <t>gmusicapi</t>
        </is>
      </c>
      <c r="B21417" t="inlineStr">
        <is>
          <t>f35f3f8842a015ed4848bd8bae5ac048c7b4ff31</t>
        </is>
      </c>
      <c r="C21417" t="inlineStr">
        <is>
          <t>2016-06-05 03:15:35+00:00</t>
        </is>
      </c>
      <c r="D21417" t="inlineStr">
        <is>
          <t>verchange</t>
        </is>
      </c>
      <c r="E21417" t="inlineStr">
        <is>
          <t>decorator</t>
        </is>
      </c>
      <c r="F21417">
        <f>=4.0.9</f>
        <v/>
      </c>
      <c r="G21417" t="inlineStr">
        <is>
          <t>decorator</t>
        </is>
      </c>
      <c r="H21417">
        <f>=3.4.0</f>
        <v/>
      </c>
    </row>
    <row r="21418">
      <c r="A21418" t="inlineStr">
        <is>
          <t>gmusicapi</t>
        </is>
      </c>
      <c r="B21418" t="inlineStr">
        <is>
          <t>f35f3f8842a015ed4848bd8bae5ac048c7b4ff31</t>
        </is>
      </c>
      <c r="C21418" t="inlineStr">
        <is>
          <t>2016-06-05 03:15:35+00:00</t>
        </is>
      </c>
      <c r="D21418" t="inlineStr">
        <is>
          <t>verchange</t>
        </is>
      </c>
      <c r="E21418" t="inlineStr">
        <is>
          <t>beautifulsoup4</t>
        </is>
      </c>
      <c r="F21418">
        <f>=4.4.1</f>
        <v/>
      </c>
      <c r="G21418" t="inlineStr">
        <is>
          <t>beautifulsoup4</t>
        </is>
      </c>
      <c r="H21418">
        <f>=4.3.2</f>
        <v/>
      </c>
    </row>
    <row r="21419">
      <c r="A21419" t="inlineStr">
        <is>
          <t>gmusicapi</t>
        </is>
      </c>
      <c r="B21419" t="inlineStr">
        <is>
          <t>f35f3f8842a015ed4848bd8bae5ac048c7b4ff31</t>
        </is>
      </c>
      <c r="C21419" t="inlineStr">
        <is>
          <t>2016-06-05 03:15:35+00:00</t>
        </is>
      </c>
      <c r="D21419" t="inlineStr">
        <is>
          <t>verchange</t>
        </is>
      </c>
      <c r="E21419" t="inlineStr">
        <is>
          <t>python-dateutil</t>
        </is>
      </c>
      <c r="F21419">
        <f>=2.5.3</f>
        <v/>
      </c>
      <c r="G21419" t="inlineStr">
        <is>
          <t>python-dateutil</t>
        </is>
      </c>
      <c r="H21419">
        <f>=2.2</f>
        <v/>
      </c>
    </row>
    <row r="21420">
      <c r="A21420" t="inlineStr">
        <is>
          <t>gmusicapi</t>
        </is>
      </c>
      <c r="B21420" t="inlineStr">
        <is>
          <t>f35f3f8842a015ed4848bd8bae5ac048c7b4ff31</t>
        </is>
      </c>
      <c r="C21420" t="inlineStr">
        <is>
          <t>2016-06-05 03:15:35+00:00</t>
        </is>
      </c>
      <c r="D21420" t="inlineStr">
        <is>
          <t>verchange</t>
        </is>
      </c>
      <c r="E21420" t="inlineStr">
        <is>
          <t>future</t>
        </is>
      </c>
      <c r="F21420">
        <f>=0.15.2</f>
        <v/>
      </c>
      <c r="G21420" t="inlineStr">
        <is>
          <t>future</t>
        </is>
      </c>
      <c r="H21420">
        <f>=0.14.3</f>
        <v/>
      </c>
    </row>
    <row r="21421">
      <c r="A21421" t="inlineStr">
        <is>
          <t>gmusicapi</t>
        </is>
      </c>
      <c r="B21421" t="inlineStr">
        <is>
          <t>f35f3f8842a015ed4848bd8bae5ac048c7b4ff31</t>
        </is>
      </c>
      <c r="C21421" t="inlineStr">
        <is>
          <t>2016-06-05 03:15:35+00:00</t>
        </is>
      </c>
      <c r="D21421" t="inlineStr">
        <is>
          <t>verchange</t>
        </is>
      </c>
      <c r="E21421" t="inlineStr">
        <is>
          <t>pyOpenSSL</t>
        </is>
      </c>
      <c r="F21421">
        <f>=16.0.0</f>
        <v/>
      </c>
      <c r="G21421" t="inlineStr">
        <is>
          <t>pyOpenSSL</t>
        </is>
      </c>
      <c r="H21421">
        <f>=0.15.1</f>
        <v/>
      </c>
    </row>
    <row r="21422">
      <c r="A21422" t="inlineStr">
        <is>
          <t>gmusicapi</t>
        </is>
      </c>
      <c r="B21422" t="inlineStr">
        <is>
          <t>f35f3f8842a015ed4848bd8bae5ac048c7b4ff31</t>
        </is>
      </c>
      <c r="C21422" t="inlineStr">
        <is>
          <t>2016-06-05 03:15:35+00:00</t>
        </is>
      </c>
      <c r="D21422" t="inlineStr">
        <is>
          <t>verchange</t>
        </is>
      </c>
      <c r="E21422" t="inlineStr">
        <is>
          <t>validictory</t>
        </is>
      </c>
      <c r="F21422">
        <f>=1.0.1</f>
        <v/>
      </c>
      <c r="G21422" t="inlineStr">
        <is>
          <t>validictory</t>
        </is>
      </c>
      <c r="H21422">
        <f>=1.0.0</f>
        <v/>
      </c>
    </row>
    <row r="21423">
      <c r="A21423" t="inlineStr">
        <is>
          <t>gmusicapi</t>
        </is>
      </c>
      <c r="B21423" t="inlineStr">
        <is>
          <t>f35f3f8842a015ed4848bd8bae5ac048c7b4ff31</t>
        </is>
      </c>
      <c r="C21423" t="inlineStr">
        <is>
          <t>2016-06-05 03:15:35+00:00</t>
        </is>
      </c>
      <c r="D21423" t="inlineStr">
        <is>
          <t>verchange</t>
        </is>
      </c>
      <c r="E21423" t="inlineStr">
        <is>
          <t>mutagen</t>
        </is>
      </c>
      <c r="F21423">
        <f>=1.32</f>
        <v/>
      </c>
      <c r="G21423" t="inlineStr">
        <is>
          <t>mutagen</t>
        </is>
      </c>
      <c r="H21423">
        <f>=1.23</f>
        <v/>
      </c>
    </row>
    <row r="21424">
      <c r="A21424" t="inlineStr">
        <is>
          <t>gmusicapi</t>
        </is>
      </c>
      <c r="B21424" t="inlineStr">
        <is>
          <t>f35f3f8842a015ed4848bd8bae5ac048c7b4ff31</t>
        </is>
      </c>
      <c r="C21424" t="inlineStr">
        <is>
          <t>2016-06-05 03:15:35+00:00</t>
        </is>
      </c>
      <c r="D21424" t="inlineStr">
        <is>
          <t>verchange</t>
        </is>
      </c>
      <c r="E21424" t="inlineStr">
        <is>
          <t>appdirs</t>
        </is>
      </c>
      <c r="F21424">
        <f>=1.4.0</f>
        <v/>
      </c>
      <c r="G21424" t="inlineStr">
        <is>
          <t>appdirs</t>
        </is>
      </c>
      <c r="H21424">
        <f>=1.3.0</f>
        <v/>
      </c>
    </row>
    <row r="21425">
      <c r="A21425" t="inlineStr">
        <is>
          <t>gmusicapi</t>
        </is>
      </c>
      <c r="B21425" t="inlineStr">
        <is>
          <t>f35f3f8842a015ed4848bd8bae5ac048c7b4ff31</t>
        </is>
      </c>
      <c r="C21425" t="inlineStr">
        <is>
          <t>2016-06-05 03:15:35+00:00</t>
        </is>
      </c>
      <c r="D21425" t="inlineStr">
        <is>
          <t>verchange</t>
        </is>
      </c>
      <c r="E21425" t="inlineStr">
        <is>
          <t>protobuf</t>
        </is>
      </c>
      <c r="F21425">
        <f>=3.0.0b2</f>
        <v/>
      </c>
      <c r="G21425" t="inlineStr">
        <is>
          <t>protobuf</t>
        </is>
      </c>
      <c r="H21425">
        <f>=2.6.1</f>
        <v/>
      </c>
    </row>
    <row r="21426">
      <c r="A21426" t="inlineStr">
        <is>
          <t>gmusicapi</t>
        </is>
      </c>
      <c r="B21426" t="inlineStr">
        <is>
          <t>f35f3f8842a015ed4848bd8bae5ac048c7b4ff31</t>
        </is>
      </c>
      <c r="C21426" t="inlineStr">
        <is>
          <t>2016-06-05 03:15:35+00:00</t>
        </is>
      </c>
      <c r="D21426" t="inlineStr">
        <is>
          <t>add</t>
        </is>
      </c>
      <c r="E21426" t="inlineStr">
        <is>
          <t>funcsigs</t>
        </is>
      </c>
      <c r="F21426">
        <f>=1.0.2</f>
        <v/>
      </c>
      <c r="G21426" t="inlineStr"/>
      <c r="H21426" t="inlineStr"/>
    </row>
    <row r="21427">
      <c r="A21427" t="inlineStr">
        <is>
          <t>gmusicapi</t>
        </is>
      </c>
      <c r="B21427" t="inlineStr">
        <is>
          <t>f35f3f8842a015ed4848bd8bae5ac048c7b4ff31</t>
        </is>
      </c>
      <c r="C21427" t="inlineStr">
        <is>
          <t>2016-06-05 03:15:35+00:00</t>
        </is>
      </c>
      <c r="D21427" t="inlineStr">
        <is>
          <t>add</t>
        </is>
      </c>
      <c r="E21427" t="inlineStr">
        <is>
          <t>idna</t>
        </is>
      </c>
      <c r="F21427">
        <f>=2.1</f>
        <v/>
      </c>
      <c r="G21427" t="inlineStr"/>
      <c r="H21427" t="inlineStr"/>
    </row>
    <row r="21428">
      <c r="A21428" t="inlineStr">
        <is>
          <t>gmusicapi</t>
        </is>
      </c>
      <c r="B21428" t="inlineStr">
        <is>
          <t>f35f3f8842a015ed4848bd8bae5ac048c7b4ff31</t>
        </is>
      </c>
      <c r="C21428" t="inlineStr">
        <is>
          <t>2016-06-05 03:15:35+00:00</t>
        </is>
      </c>
      <c r="D21428" t="inlineStr">
        <is>
          <t>add</t>
        </is>
      </c>
      <c r="E21428" t="inlineStr">
        <is>
          <t>ipaddress</t>
        </is>
      </c>
      <c r="F21428">
        <f>=1.0.16</f>
        <v/>
      </c>
      <c r="G21428" t="inlineStr"/>
      <c r="H21428" t="inlineStr"/>
    </row>
    <row r="21429">
      <c r="A21429" t="inlineStr">
        <is>
          <t>gmusicapi</t>
        </is>
      </c>
      <c r="B21429" t="inlineStr">
        <is>
          <t>f35f3f8842a015ed4848bd8bae5ac048c7b4ff31</t>
        </is>
      </c>
      <c r="C21429" t="inlineStr">
        <is>
          <t>2016-06-05 03:15:35+00:00</t>
        </is>
      </c>
      <c r="D21429" t="inlineStr">
        <is>
          <t>add</t>
        </is>
      </c>
      <c r="E21429" t="inlineStr">
        <is>
          <t>pbr</t>
        </is>
      </c>
      <c r="F21429">
        <f>=1.10.0</f>
        <v/>
      </c>
      <c r="G21429" t="inlineStr"/>
      <c r="H21429" t="inlineStr"/>
    </row>
    <row r="21430">
      <c r="A21430" t="inlineStr">
        <is>
          <t>gmusicapi</t>
        </is>
      </c>
      <c r="B21430" t="inlineStr">
        <is>
          <t>f35f3f8842a015ed4848bd8bae5ac048c7b4ff31</t>
        </is>
      </c>
      <c r="C21430" t="inlineStr">
        <is>
          <t>2016-06-05 03:15:35+00:00</t>
        </is>
      </c>
      <c r="D21430" t="inlineStr">
        <is>
          <t>add</t>
        </is>
      </c>
      <c r="E21430" t="inlineStr">
        <is>
          <t>pyasn1-modules</t>
        </is>
      </c>
      <c r="F21430">
        <f>=0.0.8</f>
        <v/>
      </c>
      <c r="G21430" t="inlineStr"/>
      <c r="H21430" t="inlineStr"/>
    </row>
    <row r="21431">
      <c r="A21431" t="inlineStr">
        <is>
          <t>gmusicapi</t>
        </is>
      </c>
      <c r="B21431" t="inlineStr">
        <is>
          <t>f35f3f8842a015ed4848bd8bae5ac048c7b4ff31</t>
        </is>
      </c>
      <c r="C21431" t="inlineStr">
        <is>
          <t>2016-06-05 03:15:35+00:00</t>
        </is>
      </c>
      <c r="D21431" t="inlineStr">
        <is>
          <t>add</t>
        </is>
      </c>
      <c r="E21431" t="inlineStr">
        <is>
          <t>pycryptodomex</t>
        </is>
      </c>
      <c r="F21431">
        <f>=3.4.2</f>
        <v/>
      </c>
      <c r="G21431" t="inlineStr"/>
      <c r="H21431" t="inlineStr"/>
    </row>
    <row r="21432">
      <c r="A21432" t="inlineStr">
        <is>
          <t>gmusicapi</t>
        </is>
      </c>
      <c r="B21432" t="inlineStr">
        <is>
          <t>f35f3f8842a015ed4848bd8bae5ac048c7b4ff31</t>
        </is>
      </c>
      <c r="C21432" t="inlineStr">
        <is>
          <t>2016-06-05 03:15:35+00:00</t>
        </is>
      </c>
      <c r="D21432" t="inlineStr">
        <is>
          <t>add</t>
        </is>
      </c>
      <c r="E21432" t="inlineStr">
        <is>
          <t>rsa</t>
        </is>
      </c>
      <c r="F21432">
        <f>=3.4.2</f>
        <v/>
      </c>
      <c r="G21432" t="inlineStr"/>
      <c r="H21432" t="inlineStr"/>
    </row>
    <row r="21433">
      <c r="A21433" t="inlineStr">
        <is>
          <t>gmusicapi</t>
        </is>
      </c>
      <c r="B21433" t="inlineStr">
        <is>
          <t>f35f3f8842a015ed4848bd8bae5ac048c7b4ff31</t>
        </is>
      </c>
      <c r="C21433" t="inlineStr">
        <is>
          <t>2016-06-05 03:15:35+00:00</t>
        </is>
      </c>
      <c r="D21433" t="inlineStr">
        <is>
          <t>rem</t>
        </is>
      </c>
      <c r="E21433" t="inlineStr"/>
      <c r="F21433" t="inlineStr"/>
      <c r="G21433" t="inlineStr">
        <is>
          <t>Jinja2</t>
        </is>
      </c>
      <c r="H21433">
        <f>=2.7.3</f>
        <v/>
      </c>
    </row>
    <row r="21434">
      <c r="A21434" t="inlineStr">
        <is>
          <t>gmusicapi</t>
        </is>
      </c>
      <c r="B21434" t="inlineStr">
        <is>
          <t>f35f3f8842a015ed4848bd8bae5ac048c7b4ff31</t>
        </is>
      </c>
      <c r="C21434" t="inlineStr">
        <is>
          <t>2016-06-05 03:15:35+00:00</t>
        </is>
      </c>
      <c r="D21434" t="inlineStr">
        <is>
          <t>rem</t>
        </is>
      </c>
      <c r="E21434" t="inlineStr"/>
      <c r="F21434" t="inlineStr"/>
      <c r="G21434" t="inlineStr">
        <is>
          <t>MarkupSafe</t>
        </is>
      </c>
      <c r="H21434">
        <f>=0.23</f>
        <v/>
      </c>
    </row>
    <row r="21435">
      <c r="A21435" t="inlineStr">
        <is>
          <t>gmusicapi</t>
        </is>
      </c>
      <c r="B21435" t="inlineStr">
        <is>
          <t>f35f3f8842a015ed4848bd8bae5ac048c7b4ff31</t>
        </is>
      </c>
      <c r="C21435" t="inlineStr">
        <is>
          <t>2016-06-05 03:15:35+00:00</t>
        </is>
      </c>
      <c r="D21435" t="inlineStr">
        <is>
          <t>rem</t>
        </is>
      </c>
      <c r="E21435" t="inlineStr"/>
      <c r="F21435" t="inlineStr"/>
      <c r="G21435" t="inlineStr">
        <is>
          <t>Pygments</t>
        </is>
      </c>
      <c r="H21435">
        <f>=1.6</f>
        <v/>
      </c>
    </row>
    <row r="21436">
      <c r="A21436" t="inlineStr">
        <is>
          <t>gmusicapi</t>
        </is>
      </c>
      <c r="B21436" t="inlineStr">
        <is>
          <t>f35f3f8842a015ed4848bd8bae5ac048c7b4ff31</t>
        </is>
      </c>
      <c r="C21436" t="inlineStr">
        <is>
          <t>2016-06-05 03:15:35+00:00</t>
        </is>
      </c>
      <c r="D21436" t="inlineStr">
        <is>
          <t>rem</t>
        </is>
      </c>
      <c r="E21436" t="inlineStr"/>
      <c r="F21436" t="inlineStr"/>
      <c r="G21436" t="inlineStr">
        <is>
          <t>Sphinx</t>
        </is>
      </c>
      <c r="H21436">
        <f>=1.2.2</f>
        <v/>
      </c>
    </row>
    <row r="21437">
      <c r="A21437" t="inlineStr">
        <is>
          <t>gmusicapi</t>
        </is>
      </c>
      <c r="B21437" t="inlineStr">
        <is>
          <t>f35f3f8842a015ed4848bd8bae5ac048c7b4ff31</t>
        </is>
      </c>
      <c r="C21437" t="inlineStr">
        <is>
          <t>2016-06-05 03:15:35+00:00</t>
        </is>
      </c>
      <c r="D21437" t="inlineStr">
        <is>
          <t>rem</t>
        </is>
      </c>
      <c r="E21437" t="inlineStr"/>
      <c r="F21437" t="inlineStr"/>
      <c r="G21437" t="inlineStr">
        <is>
          <t>argparse</t>
        </is>
      </c>
      <c r="H21437">
        <f>=1.2.1</f>
        <v/>
      </c>
    </row>
    <row r="21438">
      <c r="A21438" t="inlineStr">
        <is>
          <t>gmusicapi</t>
        </is>
      </c>
      <c r="B21438" t="inlineStr">
        <is>
          <t>f35f3f8842a015ed4848bd8bae5ac048c7b4ff31</t>
        </is>
      </c>
      <c r="C21438" t="inlineStr">
        <is>
          <t>2016-06-05 03:15:35+00:00</t>
        </is>
      </c>
      <c r="D21438" t="inlineStr">
        <is>
          <t>rem</t>
        </is>
      </c>
      <c r="E21438" t="inlineStr"/>
      <c r="F21438" t="inlineStr"/>
      <c r="G21438" t="inlineStr">
        <is>
          <t>contextdecorator</t>
        </is>
      </c>
      <c r="H21438">
        <f>=0.10.0</f>
        <v/>
      </c>
    </row>
    <row r="21439">
      <c r="A21439" t="inlineStr">
        <is>
          <t>gmusicapi</t>
        </is>
      </c>
      <c r="B21439" t="inlineStr">
        <is>
          <t>f35f3f8842a015ed4848bd8bae5ac048c7b4ff31</t>
        </is>
      </c>
      <c r="C21439" t="inlineStr">
        <is>
          <t>2016-06-05 03:15:35+00:00</t>
        </is>
      </c>
      <c r="D21439" t="inlineStr">
        <is>
          <t>rem</t>
        </is>
      </c>
      <c r="E21439" t="inlineStr"/>
      <c r="F21439" t="inlineStr"/>
      <c r="G21439" t="inlineStr">
        <is>
          <t>docutils</t>
        </is>
      </c>
      <c r="H21439">
        <f>=0.11</f>
        <v/>
      </c>
    </row>
    <row r="21440">
      <c r="A21440" t="inlineStr">
        <is>
          <t>gmusicapi</t>
        </is>
      </c>
      <c r="B21440" t="inlineStr">
        <is>
          <t>f35f3f8842a015ed4848bd8bae5ac048c7b4ff31</t>
        </is>
      </c>
      <c r="C21440" t="inlineStr">
        <is>
          <t>2016-06-05 03:15:35+00:00</t>
        </is>
      </c>
      <c r="D21440" t="inlineStr">
        <is>
          <t>rem</t>
        </is>
      </c>
      <c r="E21440" t="inlineStr"/>
      <c r="F21440" t="inlineStr"/>
      <c r="G21440" t="inlineStr">
        <is>
          <t>flake8</t>
        </is>
      </c>
      <c r="H21440">
        <f>=2.4.0</f>
        <v/>
      </c>
    </row>
    <row r="21441">
      <c r="A21441" t="inlineStr">
        <is>
          <t>gmusicapi</t>
        </is>
      </c>
      <c r="B21441" t="inlineStr">
        <is>
          <t>f35f3f8842a015ed4848bd8bae5ac048c7b4ff31</t>
        </is>
      </c>
      <c r="C21441" t="inlineStr">
        <is>
          <t>2016-06-05 03:15:35+00:00</t>
        </is>
      </c>
      <c r="D21441" t="inlineStr">
        <is>
          <t>rem</t>
        </is>
      </c>
      <c r="E21441" t="inlineStr"/>
      <c r="F21441" t="inlineStr"/>
      <c r="G21441" t="inlineStr">
        <is>
          <t>mccabe</t>
        </is>
      </c>
      <c r="H21441">
        <f>=0.3</f>
        <v/>
      </c>
    </row>
    <row r="21442">
      <c r="A21442" t="inlineStr">
        <is>
          <t>gmusicapi</t>
        </is>
      </c>
      <c r="B21442" t="inlineStr">
        <is>
          <t>f35f3f8842a015ed4848bd8bae5ac048c7b4ff31</t>
        </is>
      </c>
      <c r="C21442" t="inlineStr">
        <is>
          <t>2016-06-05 03:15:35+00:00</t>
        </is>
      </c>
      <c r="D21442" t="inlineStr">
        <is>
          <t>rem</t>
        </is>
      </c>
      <c r="E21442" t="inlineStr"/>
      <c r="F21442" t="inlineStr"/>
      <c r="G21442" t="inlineStr">
        <is>
          <t>nose</t>
        </is>
      </c>
      <c r="H21442">
        <f>=1.3.3</f>
        <v/>
      </c>
    </row>
    <row r="21443">
      <c r="A21443" t="inlineStr">
        <is>
          <t>gmusicapi</t>
        </is>
      </c>
      <c r="B21443" t="inlineStr">
        <is>
          <t>f35f3f8842a015ed4848bd8bae5ac048c7b4ff31</t>
        </is>
      </c>
      <c r="C21443" t="inlineStr">
        <is>
          <t>2016-06-05 03:15:35+00:00</t>
        </is>
      </c>
      <c r="D21443" t="inlineStr">
        <is>
          <t>rem</t>
        </is>
      </c>
      <c r="E21443" t="inlineStr"/>
      <c r="F21443" t="inlineStr"/>
      <c r="G21443" t="inlineStr">
        <is>
          <t>pep8</t>
        </is>
      </c>
      <c r="H21443">
        <f>=1.5.7</f>
        <v/>
      </c>
    </row>
    <row r="21444">
      <c r="A21444" t="inlineStr">
        <is>
          <t>gmusicapi</t>
        </is>
      </c>
      <c r="B21444" t="inlineStr">
        <is>
          <t>f35f3f8842a015ed4848bd8bae5ac048c7b4ff31</t>
        </is>
      </c>
      <c r="C21444" t="inlineStr">
        <is>
          <t>2016-06-05 03:15:35+00:00</t>
        </is>
      </c>
      <c r="D21444" t="inlineStr">
        <is>
          <t>rem</t>
        </is>
      </c>
      <c r="E21444" t="inlineStr"/>
      <c r="F21444" t="inlineStr"/>
      <c r="G21444" t="inlineStr">
        <is>
          <t>ply</t>
        </is>
      </c>
      <c r="H21444">
        <f>=3.4</f>
        <v/>
      </c>
    </row>
    <row r="21445">
      <c r="A21445" t="inlineStr">
        <is>
          <t>gmusicapi</t>
        </is>
      </c>
      <c r="B21445" t="inlineStr">
        <is>
          <t>f35f3f8842a015ed4848bd8bae5ac048c7b4ff31</t>
        </is>
      </c>
      <c r="C21445" t="inlineStr">
        <is>
          <t>2016-06-05 03:15:35+00:00</t>
        </is>
      </c>
      <c r="D21445" t="inlineStr">
        <is>
          <t>rem</t>
        </is>
      </c>
      <c r="E21445" t="inlineStr"/>
      <c r="F21445" t="inlineStr"/>
      <c r="G21445" t="inlineStr">
        <is>
          <t>py</t>
        </is>
      </c>
      <c r="H21445">
        <f>=1.4.26</f>
        <v/>
      </c>
    </row>
    <row r="21446">
      <c r="A21446" t="inlineStr">
        <is>
          <t>gmusicapi</t>
        </is>
      </c>
      <c r="B21446" t="inlineStr">
        <is>
          <t>f35f3f8842a015ed4848bd8bae5ac048c7b4ff31</t>
        </is>
      </c>
      <c r="C21446" t="inlineStr">
        <is>
          <t>2016-06-05 03:15:35+00:00</t>
        </is>
      </c>
      <c r="D21446" t="inlineStr">
        <is>
          <t>rem</t>
        </is>
      </c>
      <c r="E21446" t="inlineStr"/>
      <c r="F21446" t="inlineStr"/>
      <c r="G21446" t="inlineStr">
        <is>
          <t>pycryptodome</t>
        </is>
      </c>
      <c r="H21446">
        <f>=3.3.1</f>
        <v/>
      </c>
    </row>
    <row r="21447">
      <c r="A21447" t="inlineStr">
        <is>
          <t>gmusicapi</t>
        </is>
      </c>
      <c r="B21447" t="inlineStr">
        <is>
          <t>f35f3f8842a015ed4848bd8bae5ac048c7b4ff31</t>
        </is>
      </c>
      <c r="C21447" t="inlineStr">
        <is>
          <t>2016-06-05 03:15:35+00:00</t>
        </is>
      </c>
      <c r="D21447" t="inlineStr">
        <is>
          <t>rem</t>
        </is>
      </c>
      <c r="E21447" t="inlineStr"/>
      <c r="F21447" t="inlineStr"/>
      <c r="G21447" t="inlineStr">
        <is>
          <t>pyflakes</t>
        </is>
      </c>
      <c r="H21447">
        <f>=0.8.1</f>
        <v/>
      </c>
    </row>
    <row r="21448">
      <c r="A21448" t="inlineStr">
        <is>
          <t>gmusicapi</t>
        </is>
      </c>
      <c r="B21448" t="inlineStr">
        <is>
          <t>f35f3f8842a015ed4848bd8bae5ac048c7b4ff31</t>
        </is>
      </c>
      <c r="C21448" t="inlineStr">
        <is>
          <t>2016-06-05 03:15:35+00:00</t>
        </is>
      </c>
      <c r="D21448" t="inlineStr">
        <is>
          <t>rem</t>
        </is>
      </c>
      <c r="E21448" t="inlineStr"/>
      <c r="F21448" t="inlineStr"/>
      <c r="G21448" t="inlineStr">
        <is>
          <t>python-gflags</t>
        </is>
      </c>
      <c r="H21448">
        <f>=2.0</f>
        <v/>
      </c>
    </row>
    <row r="21449">
      <c r="A21449" t="inlineStr">
        <is>
          <t>gmusicapi</t>
        </is>
      </c>
      <c r="B21449" t="inlineStr">
        <is>
          <t>f35f3f8842a015ed4848bd8bae5ac048c7b4ff31</t>
        </is>
      </c>
      <c r="C21449" t="inlineStr">
        <is>
          <t>2016-06-05 03:15:35+00:00</t>
        </is>
      </c>
      <c r="D21449" t="inlineStr">
        <is>
          <t>rem</t>
        </is>
      </c>
      <c r="E21449" t="inlineStr"/>
      <c r="F21449" t="inlineStr"/>
      <c r="G21449" t="inlineStr">
        <is>
          <t>tox</t>
        </is>
      </c>
      <c r="H21449">
        <f>=1.8.1</f>
        <v/>
      </c>
    </row>
    <row r="21450">
      <c r="A21450" t="inlineStr">
        <is>
          <t>gmusicapi</t>
        </is>
      </c>
      <c r="B21450" t="inlineStr">
        <is>
          <t>f35f3f8842a015ed4848bd8bae5ac048c7b4ff31</t>
        </is>
      </c>
      <c r="C21450" t="inlineStr">
        <is>
          <t>2016-06-05 03:15:35+00:00</t>
        </is>
      </c>
      <c r="D21450" t="inlineStr">
        <is>
          <t>rem</t>
        </is>
      </c>
      <c r="E21450" t="inlineStr"/>
      <c r="F21450" t="inlineStr"/>
      <c r="G21450" t="inlineStr">
        <is>
          <t>wsgiref</t>
        </is>
      </c>
      <c r="H21450">
        <f>=0.1.2</f>
        <v/>
      </c>
    </row>
    <row r="21451">
      <c r="A21451" t="inlineStr">
        <is>
          <t>gmusicapi</t>
        </is>
      </c>
      <c r="B21451" t="inlineStr">
        <is>
          <t>d1825672767e88dc91d6d80980892082799a000f</t>
        </is>
      </c>
      <c r="C21451" t="inlineStr">
        <is>
          <t>2016-11-01 00:46:39+00:00</t>
        </is>
      </c>
      <c r="D21451" t="inlineStr">
        <is>
          <t>verchange</t>
        </is>
      </c>
      <c r="E21451" t="inlineStr">
        <is>
          <t>decorator</t>
        </is>
      </c>
      <c r="F21451">
        <f>=4.0.10</f>
        <v/>
      </c>
      <c r="G21451" t="inlineStr">
        <is>
          <t>decorator</t>
        </is>
      </c>
      <c r="H21451">
        <f>=4.0.9</f>
        <v/>
      </c>
    </row>
    <row r="21452">
      <c r="A21452" t="inlineStr">
        <is>
          <t>gmusicapi</t>
        </is>
      </c>
      <c r="B21452" t="inlineStr">
        <is>
          <t>d1825672767e88dc91d6d80980892082799a000f</t>
        </is>
      </c>
      <c r="C21452" t="inlineStr">
        <is>
          <t>2016-11-01 00:46:39+00:00</t>
        </is>
      </c>
      <c r="D21452" t="inlineStr">
        <is>
          <t>verchange</t>
        </is>
      </c>
      <c r="E21452" t="inlineStr">
        <is>
          <t>beautifulsoup4</t>
        </is>
      </c>
      <c r="F21452">
        <f>=4.5.1</f>
        <v/>
      </c>
      <c r="G21452" t="inlineStr">
        <is>
          <t>beautifulsoup4</t>
        </is>
      </c>
      <c r="H21452">
        <f>=4.4.1</f>
        <v/>
      </c>
    </row>
    <row r="21453">
      <c r="A21453" t="inlineStr">
        <is>
          <t>gmusicapi</t>
        </is>
      </c>
      <c r="B21453" t="inlineStr">
        <is>
          <t>d1825672767e88dc91d6d80980892082799a000f</t>
        </is>
      </c>
      <c r="C21453" t="inlineStr">
        <is>
          <t>2016-11-01 00:46:39+00:00</t>
        </is>
      </c>
      <c r="D21453" t="inlineStr">
        <is>
          <t>verchange</t>
        </is>
      </c>
      <c r="E21453" t="inlineStr">
        <is>
          <t>oauth2client</t>
        </is>
      </c>
      <c r="F21453">
        <f>=3.0.0</f>
        <v/>
      </c>
      <c r="G21453" t="inlineStr">
        <is>
          <t>oauth2client</t>
        </is>
      </c>
      <c r="H21453">
        <f>=2.1.0</f>
        <v/>
      </c>
    </row>
    <row r="21454">
      <c r="A21454" t="inlineStr">
        <is>
          <t>gmusicapi</t>
        </is>
      </c>
      <c r="B21454" t="inlineStr">
        <is>
          <t>d1825672767e88dc91d6d80980892082799a000f</t>
        </is>
      </c>
      <c r="C21454" t="inlineStr">
        <is>
          <t>2016-11-01 00:46:39+00:00</t>
        </is>
      </c>
      <c r="D21454" t="inlineStr">
        <is>
          <t>verchange</t>
        </is>
      </c>
      <c r="E21454" t="inlineStr">
        <is>
          <t>validictory</t>
        </is>
      </c>
      <c r="F21454">
        <f>=1.0.2</f>
        <v/>
      </c>
      <c r="G21454" t="inlineStr">
        <is>
          <t>validictory</t>
        </is>
      </c>
      <c r="H21454">
        <f>=1.0.1</f>
        <v/>
      </c>
    </row>
    <row r="21455">
      <c r="A21455" t="inlineStr">
        <is>
          <t>gmusicapi</t>
        </is>
      </c>
      <c r="B21455" t="inlineStr">
        <is>
          <t>d1825672767e88dc91d6d80980892082799a000f</t>
        </is>
      </c>
      <c r="C21455" t="inlineStr">
        <is>
          <t>2016-11-01 00:46:39+00:00</t>
        </is>
      </c>
      <c r="D21455" t="inlineStr">
        <is>
          <t>verchange</t>
        </is>
      </c>
      <c r="E21455" t="inlineStr">
        <is>
          <t>mutagen</t>
        </is>
      </c>
      <c r="F21455">
        <f>=1.34.1</f>
        <v/>
      </c>
      <c r="G21455" t="inlineStr">
        <is>
          <t>mutagen</t>
        </is>
      </c>
      <c r="H21455">
        <f>=1.32</f>
        <v/>
      </c>
    </row>
    <row r="21456">
      <c r="A21456" t="inlineStr">
        <is>
          <t>gmusicapi</t>
        </is>
      </c>
      <c r="B21456" t="inlineStr">
        <is>
          <t>d1825672767e88dc91d6d80980892082799a000f</t>
        </is>
      </c>
      <c r="C21456" t="inlineStr">
        <is>
          <t>2016-11-01 00:46:39+00:00</t>
        </is>
      </c>
      <c r="D21456" t="inlineStr">
        <is>
          <t>verchange</t>
        </is>
      </c>
      <c r="E21456" t="inlineStr">
        <is>
          <t>gpsoauth</t>
        </is>
      </c>
      <c r="F21456">
        <f>=0.4.0</f>
        <v/>
      </c>
      <c r="G21456" t="inlineStr">
        <is>
          <t>gpsoauth</t>
        </is>
      </c>
      <c r="H21456">
        <f>=0.3.0</f>
        <v/>
      </c>
    </row>
    <row r="21457">
      <c r="A21457" t="inlineStr">
        <is>
          <t>gmusicapi</t>
        </is>
      </c>
      <c r="B21457" t="inlineStr">
        <is>
          <t>d1825672767e88dc91d6d80980892082799a000f</t>
        </is>
      </c>
      <c r="C21457" t="inlineStr">
        <is>
          <t>2016-11-01 00:46:39+00:00</t>
        </is>
      </c>
      <c r="D21457" t="inlineStr">
        <is>
          <t>verchange</t>
        </is>
      </c>
      <c r="E21457" t="inlineStr">
        <is>
          <t>requests</t>
        </is>
      </c>
      <c r="F21457">
        <f>=2.11.1</f>
        <v/>
      </c>
      <c r="G21457" t="inlineStr">
        <is>
          <t>requests</t>
        </is>
      </c>
      <c r="H21457">
        <f>=2.10.0</f>
        <v/>
      </c>
    </row>
    <row r="21458">
      <c r="A21458" t="inlineStr">
        <is>
          <t>gmusicapi</t>
        </is>
      </c>
      <c r="B21458" t="inlineStr">
        <is>
          <t>d1825672767e88dc91d6d80980892082799a000f</t>
        </is>
      </c>
      <c r="C21458" t="inlineStr">
        <is>
          <t>2016-11-01 00:46:39+00:00</t>
        </is>
      </c>
      <c r="D21458" t="inlineStr">
        <is>
          <t>verchange</t>
        </is>
      </c>
      <c r="E21458" t="inlineStr">
        <is>
          <t>protobuf</t>
        </is>
      </c>
      <c r="F21458">
        <f>=3.0.0</f>
        <v/>
      </c>
      <c r="G21458" t="inlineStr">
        <is>
          <t>protobuf</t>
        </is>
      </c>
      <c r="H21458">
        <f>=3.0.0b2</f>
        <v/>
      </c>
    </row>
    <row r="21459">
      <c r="A21459" t="inlineStr">
        <is>
          <t>gmusicapi</t>
        </is>
      </c>
      <c r="B21459" t="inlineStr">
        <is>
          <t>d1825672767e88dc91d6d80980892082799a000f</t>
        </is>
      </c>
      <c r="C21459" t="inlineStr">
        <is>
          <t>2016-11-01 00:46:39+00:00</t>
        </is>
      </c>
      <c r="D21459" t="inlineStr">
        <is>
          <t>rem</t>
        </is>
      </c>
      <c r="E21459" t="inlineStr"/>
      <c r="F21459" t="inlineStr"/>
      <c r="G21459" t="inlineStr">
        <is>
          <t>cffi</t>
        </is>
      </c>
      <c r="H21459">
        <f>=1.6.0</f>
        <v/>
      </c>
    </row>
    <row r="21460">
      <c r="A21460" t="inlineStr">
        <is>
          <t>gmusicapi</t>
        </is>
      </c>
      <c r="B21460" t="inlineStr">
        <is>
          <t>d1825672767e88dc91d6d80980892082799a000f</t>
        </is>
      </c>
      <c r="C21460" t="inlineStr">
        <is>
          <t>2016-11-01 00:46:39+00:00</t>
        </is>
      </c>
      <c r="D21460" t="inlineStr">
        <is>
          <t>rem</t>
        </is>
      </c>
      <c r="E21460" t="inlineStr"/>
      <c r="F21460" t="inlineStr"/>
      <c r="G21460" t="inlineStr">
        <is>
          <t>cryptography</t>
        </is>
      </c>
      <c r="H21460">
        <f>=1.4</f>
        <v/>
      </c>
    </row>
    <row r="21461">
      <c r="A21461" t="inlineStr">
        <is>
          <t>gmusicapi</t>
        </is>
      </c>
      <c r="B21461" t="inlineStr">
        <is>
          <t>d1825672767e88dc91d6d80980892082799a000f</t>
        </is>
      </c>
      <c r="C21461" t="inlineStr">
        <is>
          <t>2016-11-01 00:46:39+00:00</t>
        </is>
      </c>
      <c r="D21461" t="inlineStr">
        <is>
          <t>rem</t>
        </is>
      </c>
      <c r="E21461" t="inlineStr"/>
      <c r="F21461" t="inlineStr"/>
      <c r="G21461" t="inlineStr">
        <is>
          <t>enum34</t>
        </is>
      </c>
      <c r="H21461">
        <f>=1.1.6</f>
        <v/>
      </c>
    </row>
    <row r="21462">
      <c r="A21462" t="inlineStr">
        <is>
          <t>gmusicapi</t>
        </is>
      </c>
      <c r="B21462" t="inlineStr">
        <is>
          <t>d1825672767e88dc91d6d80980892082799a000f</t>
        </is>
      </c>
      <c r="C21462" t="inlineStr">
        <is>
          <t>2016-11-01 00:46:39+00:00</t>
        </is>
      </c>
      <c r="D21462" t="inlineStr">
        <is>
          <t>rem</t>
        </is>
      </c>
      <c r="E21462" t="inlineStr"/>
      <c r="F21462" t="inlineStr"/>
      <c r="G21462" t="inlineStr">
        <is>
          <t>funcsigs</t>
        </is>
      </c>
      <c r="H21462">
        <f>=1.0.2</f>
        <v/>
      </c>
    </row>
    <row r="21463">
      <c r="A21463" t="inlineStr">
        <is>
          <t>gmusicapi</t>
        </is>
      </c>
      <c r="B21463" t="inlineStr">
        <is>
          <t>d1825672767e88dc91d6d80980892082799a000f</t>
        </is>
      </c>
      <c r="C21463" t="inlineStr">
        <is>
          <t>2016-11-01 00:46:39+00:00</t>
        </is>
      </c>
      <c r="D21463" t="inlineStr">
        <is>
          <t>rem</t>
        </is>
      </c>
      <c r="E21463" t="inlineStr"/>
      <c r="F21463" t="inlineStr"/>
      <c r="G21463" t="inlineStr">
        <is>
          <t>idna</t>
        </is>
      </c>
      <c r="H21463">
        <f>=2.1</f>
        <v/>
      </c>
    </row>
    <row r="21464">
      <c r="A21464" t="inlineStr">
        <is>
          <t>gmusicapi</t>
        </is>
      </c>
      <c r="B21464" t="inlineStr">
        <is>
          <t>d1825672767e88dc91d6d80980892082799a000f</t>
        </is>
      </c>
      <c r="C21464" t="inlineStr">
        <is>
          <t>2016-11-01 00:46:39+00:00</t>
        </is>
      </c>
      <c r="D21464" t="inlineStr">
        <is>
          <t>rem</t>
        </is>
      </c>
      <c r="E21464" t="inlineStr"/>
      <c r="F21464" t="inlineStr"/>
      <c r="G21464" t="inlineStr">
        <is>
          <t>ipaddress</t>
        </is>
      </c>
      <c r="H21464">
        <f>=1.0.16</f>
        <v/>
      </c>
    </row>
    <row r="21465">
      <c r="A21465" t="inlineStr">
        <is>
          <t>gmusicapi</t>
        </is>
      </c>
      <c r="B21465" t="inlineStr">
        <is>
          <t>d1825672767e88dc91d6d80980892082799a000f</t>
        </is>
      </c>
      <c r="C21465" t="inlineStr">
        <is>
          <t>2016-11-01 00:46:39+00:00</t>
        </is>
      </c>
      <c r="D21465" t="inlineStr">
        <is>
          <t>rem</t>
        </is>
      </c>
      <c r="E21465" t="inlineStr"/>
      <c r="F21465" t="inlineStr"/>
      <c r="G21465" t="inlineStr">
        <is>
          <t>ndg-httpsclient</t>
        </is>
      </c>
      <c r="H21465">
        <f>=0.4.0</f>
        <v/>
      </c>
    </row>
    <row r="21466">
      <c r="A21466" t="inlineStr">
        <is>
          <t>gmusicapi</t>
        </is>
      </c>
      <c r="B21466" t="inlineStr">
        <is>
          <t>d1825672767e88dc91d6d80980892082799a000f</t>
        </is>
      </c>
      <c r="C21466" t="inlineStr">
        <is>
          <t>2016-11-01 00:46:39+00:00</t>
        </is>
      </c>
      <c r="D21466" t="inlineStr">
        <is>
          <t>rem</t>
        </is>
      </c>
      <c r="E21466" t="inlineStr"/>
      <c r="F21466" t="inlineStr"/>
      <c r="G21466" t="inlineStr">
        <is>
          <t>pycparser</t>
        </is>
      </c>
      <c r="H21466">
        <f>=2.14</f>
        <v/>
      </c>
    </row>
    <row r="21467">
      <c r="A21467" t="inlineStr">
        <is>
          <t>gmusicapi</t>
        </is>
      </c>
      <c r="B21467" t="inlineStr">
        <is>
          <t>d1825672767e88dc91d6d80980892082799a000f</t>
        </is>
      </c>
      <c r="C21467" t="inlineStr">
        <is>
          <t>2016-11-01 00:46:39+00:00</t>
        </is>
      </c>
      <c r="D21467" t="inlineStr">
        <is>
          <t>rem</t>
        </is>
      </c>
      <c r="E21467" t="inlineStr"/>
      <c r="F21467" t="inlineStr"/>
      <c r="G21467" t="inlineStr">
        <is>
          <t>pyOpenSSL</t>
        </is>
      </c>
      <c r="H21467">
        <f>=16.0.0</f>
        <v/>
      </c>
    </row>
    <row r="21468">
      <c r="A21468" t="inlineStr">
        <is>
          <t>gmusicapi</t>
        </is>
      </c>
      <c r="B21468" t="inlineStr">
        <is>
          <t>50ca3a75da8b7606cfa7d4946645d57684c97259</t>
        </is>
      </c>
      <c r="C21468" t="inlineStr">
        <is>
          <t>2018-11-19 21:13:14+00:00</t>
        </is>
      </c>
      <c r="D21468" t="inlineStr">
        <is>
          <t>verchange</t>
        </is>
      </c>
      <c r="E21468" t="inlineStr">
        <is>
          <t>requests</t>
        </is>
      </c>
      <c r="F21468">
        <f>=2.20.0</f>
        <v/>
      </c>
      <c r="G21468" t="inlineStr">
        <is>
          <t>requests</t>
        </is>
      </c>
      <c r="H21468">
        <f>=2.11.1</f>
        <v/>
      </c>
    </row>
    <row r="21469">
      <c r="A21469" t="inlineStr">
        <is>
          <t>gmusicapi</t>
        </is>
      </c>
      <c r="B21469" t="inlineStr">
        <is>
          <t>1eea4aa2df6003416cab83ca5aaca60b8b2077db</t>
        </is>
      </c>
      <c r="C21469" t="inlineStr">
        <is>
          <t>2020-03-27 18:05:58+00:00</t>
        </is>
      </c>
      <c r="D21469" t="inlineStr">
        <is>
          <t>rem</t>
        </is>
      </c>
      <c r="E21469" t="inlineStr"/>
      <c r="F21469" t="inlineStr"/>
      <c r="G21469" t="inlineStr">
        <is>
          <t>future</t>
        </is>
      </c>
      <c r="H21469">
        <f>=0.15.2</f>
        <v/>
      </c>
    </row>
    <row r="21470">
      <c r="A21470" t="inlineStr">
        <is>
          <t>gmusicapi</t>
        </is>
      </c>
      <c r="B21470" t="inlineStr">
        <is>
          <t>1eea4aa2df6003416cab83ca5aaca60b8b2077db</t>
        </is>
      </c>
      <c r="C21470" t="inlineStr">
        <is>
          <t>2020-03-27 18:05:58+00:00</t>
        </is>
      </c>
      <c r="D21470" t="inlineStr">
        <is>
          <t>rem</t>
        </is>
      </c>
      <c r="E21470" t="inlineStr"/>
      <c r="F21470" t="inlineStr"/>
      <c r="G21470" t="inlineStr">
        <is>
          <t>mock</t>
        </is>
      </c>
      <c r="H21470">
        <f>=2.0.0</f>
        <v/>
      </c>
    </row>
    <row r="21471">
      <c r="A21471" t="inlineStr">
        <is>
          <t>gmusicapi</t>
        </is>
      </c>
      <c r="B21471" t="inlineStr">
        <is>
          <t>1eea4aa2df6003416cab83ca5aaca60b8b2077db</t>
        </is>
      </c>
      <c r="C21471" t="inlineStr">
        <is>
          <t>2020-03-27 18:05:58+00:00</t>
        </is>
      </c>
      <c r="D21471" t="inlineStr">
        <is>
          <t>rem</t>
        </is>
      </c>
      <c r="E21471" t="inlineStr"/>
      <c r="F21471" t="inlineStr"/>
      <c r="G21471" t="inlineStr">
        <is>
          <t>six</t>
        </is>
      </c>
      <c r="H21471">
        <f>=1.10.0</f>
        <v/>
      </c>
    </row>
    <row r="21472">
      <c r="A21472" t="inlineStr">
        <is>
          <t>ptf</t>
        </is>
      </c>
      <c r="B21472" t="inlineStr">
        <is>
          <t>1ccd851b8b8ae804b85269cedd44e6842c453c06</t>
        </is>
      </c>
      <c r="C21472" t="inlineStr">
        <is>
          <t>2019-12-16 17:38:52+00:00</t>
        </is>
      </c>
      <c r="D21472" t="inlineStr">
        <is>
          <t>add</t>
        </is>
      </c>
      <c r="E21472" t="inlineStr">
        <is>
          <t>pexpect</t>
        </is>
      </c>
      <c r="F21472" t="inlineStr"/>
      <c r="G21472" t="inlineStr"/>
      <c r="H21472" t="inlineStr"/>
    </row>
    <row r="21473">
      <c r="A21473" t="inlineStr">
        <is>
          <t>ptf</t>
        </is>
      </c>
      <c r="B21473" t="inlineStr">
        <is>
          <t>18f6c6fd1ff22dcc21826dfb00ef554bc79e9418</t>
        </is>
      </c>
      <c r="C21473" t="inlineStr">
        <is>
          <t>2021-03-10 23:54:52+00:00</t>
        </is>
      </c>
      <c r="D21473" t="inlineStr">
        <is>
          <t>add</t>
        </is>
      </c>
      <c r="E21473" t="inlineStr">
        <is>
          <t>logger</t>
        </is>
      </c>
      <c r="F21473" t="inlineStr"/>
      <c r="G21473" t="inlineStr"/>
      <c r="H21473" t="inlineStr"/>
    </row>
    <row r="21474">
      <c r="A21474" t="inlineStr">
        <is>
          <t>napalm-iosxr</t>
        </is>
      </c>
      <c r="B21474" t="inlineStr">
        <is>
          <t>42d202f2677f912b2ffd485ceef139a18fc2b996</t>
        </is>
      </c>
      <c r="C21474" t="inlineStr">
        <is>
          <t>2016-05-03 17:20:15+00:00</t>
        </is>
      </c>
      <c r="D21474" t="inlineStr">
        <is>
          <t>add</t>
        </is>
      </c>
      <c r="E21474" t="inlineStr">
        <is>
          <t>netaddr</t>
        </is>
      </c>
      <c r="F21474" t="inlineStr"/>
      <c r="G21474" t="inlineStr"/>
      <c r="H21474" t="inlineStr"/>
    </row>
    <row r="21475">
      <c r="A21475" t="inlineStr">
        <is>
          <t>napalm-iosxr</t>
        </is>
      </c>
      <c r="B21475" t="inlineStr">
        <is>
          <t>d212102123a015d593fbc649ef500ea0d01dceb4</t>
        </is>
      </c>
      <c r="C21475" t="inlineStr">
        <is>
          <t>2016-05-16 09:07:16+00:00</t>
        </is>
      </c>
      <c r="D21475" t="inlineStr">
        <is>
          <t>add</t>
        </is>
      </c>
      <c r="E21475" t="inlineStr">
        <is>
          <t>napalm-base</t>
        </is>
      </c>
      <c r="F21475" t="inlineStr"/>
      <c r="G21475" t="inlineStr"/>
      <c r="H21475" t="inlineStr"/>
    </row>
    <row r="21476">
      <c r="A21476" t="inlineStr">
        <is>
          <t>napalm-iosxr</t>
        </is>
      </c>
      <c r="B21476" t="inlineStr">
        <is>
          <t>d212102123a015d593fbc649ef500ea0d01dceb4</t>
        </is>
      </c>
      <c r="C21476" t="inlineStr">
        <is>
          <t>2016-05-16 09:07:16+00:00</t>
        </is>
      </c>
      <c r="D21476" t="inlineStr">
        <is>
          <t>rem</t>
        </is>
      </c>
      <c r="E21476" t="inlineStr"/>
      <c r="F21476" t="inlineStr"/>
      <c r="G21476" t="inlineStr">
        <is>
          <t>napalm_base</t>
        </is>
      </c>
      <c r="H21476" t="inlineStr"/>
    </row>
    <row r="21477">
      <c r="A21477" t="inlineStr">
        <is>
          <t>napalm-iosxr</t>
        </is>
      </c>
      <c r="B21477" t="inlineStr">
        <is>
          <t>c2a51af007dbb2aeffdea7b56599c38073399281</t>
        </is>
      </c>
      <c r="C21477" t="inlineStr">
        <is>
          <t>2016-08-29 08:36:28+00:00</t>
        </is>
      </c>
      <c r="D21477" t="inlineStr">
        <is>
          <t>verchange</t>
        </is>
      </c>
      <c r="E21477" t="inlineStr">
        <is>
          <t>pyIOSXR</t>
        </is>
      </c>
      <c r="F21477" t="inlineStr">
        <is>
          <t>&gt;=0.20</t>
        </is>
      </c>
      <c r="G21477" t="inlineStr">
        <is>
          <t>pyIOSXR</t>
        </is>
      </c>
      <c r="H21477" t="inlineStr"/>
    </row>
    <row r="21478">
      <c r="A21478" t="inlineStr">
        <is>
          <t>napalm-iosxr</t>
        </is>
      </c>
      <c r="B21478" t="inlineStr">
        <is>
          <t>ecb952e8e8eeb4ce9975ee90a9e1e560bf1eb795</t>
        </is>
      </c>
      <c r="C21478" t="inlineStr">
        <is>
          <t>2016-10-07 17:48:37+00:00</t>
        </is>
      </c>
      <c r="D21478" t="inlineStr">
        <is>
          <t>add</t>
        </is>
      </c>
      <c r="E21478" t="inlineStr">
        <is>
          <t>napalm_base</t>
        </is>
      </c>
      <c r="F21478">
        <f>=0.17.0</f>
        <v/>
      </c>
      <c r="G21478" t="inlineStr"/>
      <c r="H21478" t="inlineStr"/>
    </row>
    <row r="21479">
      <c r="A21479" t="inlineStr">
        <is>
          <t>napalm-iosxr</t>
        </is>
      </c>
      <c r="B21479" t="inlineStr">
        <is>
          <t>ecb952e8e8eeb4ce9975ee90a9e1e560bf1eb795</t>
        </is>
      </c>
      <c r="C21479" t="inlineStr">
        <is>
          <t>2016-10-07 17:48:37+00:00</t>
        </is>
      </c>
      <c r="D21479" t="inlineStr">
        <is>
          <t>rem</t>
        </is>
      </c>
      <c r="E21479" t="inlineStr"/>
      <c r="F21479" t="inlineStr"/>
      <c r="G21479" t="inlineStr">
        <is>
          <t>napalm-base</t>
        </is>
      </c>
      <c r="H21479" t="inlineStr"/>
    </row>
    <row r="21480">
      <c r="A21480" t="inlineStr">
        <is>
          <t>napalm-iosxr</t>
        </is>
      </c>
      <c r="B21480" t="inlineStr">
        <is>
          <t>cad2ed5b43eb38d911e413e9ebf01c2bd8886b9b</t>
        </is>
      </c>
      <c r="C21480" t="inlineStr">
        <is>
          <t>2016-11-03 11:51:03+00:00</t>
        </is>
      </c>
      <c r="D21480" t="inlineStr">
        <is>
          <t>add</t>
        </is>
      </c>
      <c r="E21480" t="inlineStr">
        <is>
          <t>napalm-base</t>
        </is>
      </c>
      <c r="F21480" t="inlineStr">
        <is>
          <t>&gt;=0.18.0</t>
        </is>
      </c>
      <c r="G21480" t="inlineStr"/>
      <c r="H21480" t="inlineStr"/>
    </row>
    <row r="21481">
      <c r="A21481" t="inlineStr">
        <is>
          <t>napalm-iosxr</t>
        </is>
      </c>
      <c r="B21481" t="inlineStr">
        <is>
          <t>cad2ed5b43eb38d911e413e9ebf01c2bd8886b9b</t>
        </is>
      </c>
      <c r="C21481" t="inlineStr">
        <is>
          <t>2016-11-03 11:51:03+00:00</t>
        </is>
      </c>
      <c r="D21481" t="inlineStr">
        <is>
          <t>rem</t>
        </is>
      </c>
      <c r="E21481" t="inlineStr"/>
      <c r="F21481" t="inlineStr"/>
      <c r="G21481" t="inlineStr">
        <is>
          <t>napalm_base</t>
        </is>
      </c>
      <c r="H21481">
        <f>=0.17.0</f>
        <v/>
      </c>
    </row>
    <row r="21482">
      <c r="A21482" t="inlineStr">
        <is>
          <t>napalm-iosxr</t>
        </is>
      </c>
      <c r="B21482" t="inlineStr">
        <is>
          <t>95967c238b0ffa8c6310c2add1e1ac834e94da0f</t>
        </is>
      </c>
      <c r="C21482" t="inlineStr">
        <is>
          <t>2017-06-05 14:45:42+00:00</t>
        </is>
      </c>
      <c r="D21482" t="inlineStr">
        <is>
          <t>verchange</t>
        </is>
      </c>
      <c r="E21482" t="inlineStr">
        <is>
          <t>pyIOSXR</t>
        </is>
      </c>
      <c r="F21482" t="inlineStr">
        <is>
          <t>&gt;=0.50</t>
        </is>
      </c>
      <c r="G21482" t="inlineStr">
        <is>
          <t>pyIOSXR</t>
        </is>
      </c>
      <c r="H21482" t="inlineStr">
        <is>
          <t>&gt;=0.20</t>
        </is>
      </c>
    </row>
    <row r="21483">
      <c r="A21483" t="inlineStr">
        <is>
          <t>napalm-iosxr</t>
        </is>
      </c>
      <c r="B21483" t="inlineStr">
        <is>
          <t>8d7d9cc40eea3b0335ee3bda82fbb0398a05abb5</t>
        </is>
      </c>
      <c r="C21483" t="inlineStr">
        <is>
          <t>2017-07-12 17:19:12+00:00</t>
        </is>
      </c>
      <c r="D21483" t="inlineStr">
        <is>
          <t>verchange</t>
        </is>
      </c>
      <c r="E21483" t="inlineStr">
        <is>
          <t>pyIOSXR</t>
        </is>
      </c>
      <c r="F21483" t="inlineStr">
        <is>
          <t>&gt;=0.51</t>
        </is>
      </c>
      <c r="G21483" t="inlineStr">
        <is>
          <t>pyIOSXR</t>
        </is>
      </c>
      <c r="H21483" t="inlineStr">
        <is>
          <t>&gt;=0.50</t>
        </is>
      </c>
    </row>
    <row r="21484">
      <c r="A21484" t="inlineStr">
        <is>
          <t>napalm-iosxr</t>
        </is>
      </c>
      <c r="B21484" t="inlineStr">
        <is>
          <t>42920d90f94b10545825b6bd65c63338f20f7313</t>
        </is>
      </c>
      <c r="C21484" t="inlineStr">
        <is>
          <t>2017-10-11 17:07:19+00:00</t>
        </is>
      </c>
      <c r="D21484" t="inlineStr">
        <is>
          <t>verchange</t>
        </is>
      </c>
      <c r="E21484" t="inlineStr">
        <is>
          <t>napalm-base</t>
        </is>
      </c>
      <c r="F21484" t="inlineStr">
        <is>
          <t>&gt;=0.25.0</t>
        </is>
      </c>
      <c r="G21484" t="inlineStr">
        <is>
          <t>napalm-base</t>
        </is>
      </c>
      <c r="H21484" t="inlineStr">
        <is>
          <t>&gt;=0.18.0</t>
        </is>
      </c>
    </row>
    <row r="21485">
      <c r="A21485" t="inlineStr">
        <is>
          <t>napalm-iosxr</t>
        </is>
      </c>
      <c r="B21485" t="inlineStr">
        <is>
          <t>42920d90f94b10545825b6bd65c63338f20f7313</t>
        </is>
      </c>
      <c r="C21485" t="inlineStr">
        <is>
          <t>2017-10-11 17:07:19+00:00</t>
        </is>
      </c>
      <c r="D21485" t="inlineStr">
        <is>
          <t>add</t>
        </is>
      </c>
      <c r="E21485" t="inlineStr">
        <is>
          <t>netmiko</t>
        </is>
      </c>
      <c r="F21485" t="inlineStr">
        <is>
          <t>&gt;=1.4.3</t>
        </is>
      </c>
      <c r="G21485" t="inlineStr"/>
      <c r="H21485" t="inlineStr"/>
    </row>
    <row r="21486">
      <c r="A21486" t="inlineStr">
        <is>
          <t>napalm-iosxr</t>
        </is>
      </c>
      <c r="B21486" t="inlineStr">
        <is>
          <t>42920d90f94b10545825b6bd65c63338f20f7313</t>
        </is>
      </c>
      <c r="C21486" t="inlineStr">
        <is>
          <t>2017-10-11 17:07:19+00:00</t>
        </is>
      </c>
      <c r="D21486" t="inlineStr">
        <is>
          <t>rem</t>
        </is>
      </c>
      <c r="E21486" t="inlineStr"/>
      <c r="F21486" t="inlineStr"/>
      <c r="G21486" t="inlineStr">
        <is>
          <t>netaddr</t>
        </is>
      </c>
      <c r="H21486" t="inlineStr"/>
    </row>
    <row r="21487">
      <c r="A21487" t="inlineStr">
        <is>
          <t>wikilegis</t>
        </is>
      </c>
      <c r="B21487" t="inlineStr">
        <is>
          <t>840ae027d312633af853c647e0e7eb6bcd39082f</t>
        </is>
      </c>
      <c r="C21487" t="inlineStr">
        <is>
          <t>2017-04-10 17:24:12+00:00</t>
        </is>
      </c>
      <c r="D21487" t="inlineStr">
        <is>
          <t>verchange</t>
        </is>
      </c>
      <c r="E21487" t="inlineStr">
        <is>
          <t>python-decouple</t>
        </is>
      </c>
      <c r="F21487" t="inlineStr">
        <is>
          <t>&gt;=3.0</t>
        </is>
      </c>
      <c r="G21487" t="inlineStr">
        <is>
          <t>python-decouple</t>
        </is>
      </c>
      <c r="H21487">
        <f>=3.0</f>
        <v/>
      </c>
    </row>
    <row r="21488">
      <c r="A21488" t="inlineStr">
        <is>
          <t>wikilegis</t>
        </is>
      </c>
      <c r="B21488" t="inlineStr">
        <is>
          <t>840ae027d312633af853c647e0e7eb6bcd39082f</t>
        </is>
      </c>
      <c r="C21488" t="inlineStr">
        <is>
          <t>2017-04-10 17:24:12+00:00</t>
        </is>
      </c>
      <c r="D21488" t="inlineStr">
        <is>
          <t>verchange</t>
        </is>
      </c>
      <c r="E21488" t="inlineStr">
        <is>
          <t>django-embed-video</t>
        </is>
      </c>
      <c r="F21488" t="inlineStr">
        <is>
          <t>&gt;=1.1.0</t>
        </is>
      </c>
      <c r="G21488" t="inlineStr">
        <is>
          <t>django-embed-video</t>
        </is>
      </c>
      <c r="H21488">
        <f>=1.0.0</f>
        <v/>
      </c>
    </row>
    <row r="21489">
      <c r="A21489" t="inlineStr">
        <is>
          <t>wikilegis</t>
        </is>
      </c>
      <c r="B21489" t="inlineStr">
        <is>
          <t>840ae027d312633af853c647e0e7eb6bcd39082f</t>
        </is>
      </c>
      <c r="C21489" t="inlineStr">
        <is>
          <t>2017-04-10 17:24:12+00:00</t>
        </is>
      </c>
      <c r="D21489" t="inlineStr">
        <is>
          <t>verchange</t>
        </is>
      </c>
      <c r="E21489" t="inlineStr">
        <is>
          <t>django-compressor</t>
        </is>
      </c>
      <c r="F21489" t="inlineStr">
        <is>
          <t>&gt;=2.1</t>
        </is>
      </c>
      <c r="G21489" t="inlineStr">
        <is>
          <t>django-compressor</t>
        </is>
      </c>
      <c r="H21489">
        <f>=2.0</f>
        <v/>
      </c>
    </row>
    <row r="21490">
      <c r="A21490" t="inlineStr">
        <is>
          <t>wikilegis</t>
        </is>
      </c>
      <c r="B21490" t="inlineStr">
        <is>
          <t>840ae027d312633af853c647e0e7eb6bcd39082f</t>
        </is>
      </c>
      <c r="C21490" t="inlineStr">
        <is>
          <t>2017-04-10 17:24:12+00:00</t>
        </is>
      </c>
      <c r="D21490" t="inlineStr">
        <is>
          <t>verchange</t>
        </is>
      </c>
      <c r="E21490" t="inlineStr">
        <is>
          <t>requests</t>
        </is>
      </c>
      <c r="F21490" t="inlineStr">
        <is>
          <t>&gt;=2.12.5</t>
        </is>
      </c>
      <c r="G21490" t="inlineStr">
        <is>
          <t>requests</t>
        </is>
      </c>
      <c r="H21490">
        <f>=2.9.1</f>
        <v/>
      </c>
    </row>
    <row r="21491">
      <c r="A21491" t="inlineStr">
        <is>
          <t>wikilegis</t>
        </is>
      </c>
      <c r="B21491" t="inlineStr">
        <is>
          <t>840ae027d312633af853c647e0e7eb6bcd39082f</t>
        </is>
      </c>
      <c r="C21491" t="inlineStr">
        <is>
          <t>2017-04-10 17:24:12+00:00</t>
        </is>
      </c>
      <c r="D21491" t="inlineStr">
        <is>
          <t>verchange</t>
        </is>
      </c>
      <c r="E21491" t="inlineStr">
        <is>
          <t>django-crispy-forms</t>
        </is>
      </c>
      <c r="F21491" t="inlineStr">
        <is>
          <t>&gt;=1.6.1</t>
        </is>
      </c>
      <c r="G21491" t="inlineStr">
        <is>
          <t>django-crispy-forms</t>
        </is>
      </c>
      <c r="H21491">
        <f>=1.6.0</f>
        <v/>
      </c>
    </row>
    <row r="21492">
      <c r="A21492" t="inlineStr">
        <is>
          <t>wikilegis</t>
        </is>
      </c>
      <c r="B21492" t="inlineStr">
        <is>
          <t>840ae027d312633af853c647e0e7eb6bcd39082f</t>
        </is>
      </c>
      <c r="C21492" t="inlineStr">
        <is>
          <t>2017-04-10 17:24:12+00:00</t>
        </is>
      </c>
      <c r="D21492" t="inlineStr">
        <is>
          <t>verchange</t>
        </is>
      </c>
      <c r="E21492" t="inlineStr">
        <is>
          <t>Django</t>
        </is>
      </c>
      <c r="F21492" t="inlineStr">
        <is>
          <t>&gt;=1.10.5</t>
        </is>
      </c>
      <c r="G21492" t="inlineStr">
        <is>
          <t>Django</t>
        </is>
      </c>
      <c r="H21492">
        <f>=1.8.4</f>
        <v/>
      </c>
    </row>
    <row r="21493">
      <c r="A21493" t="inlineStr">
        <is>
          <t>wikilegis</t>
        </is>
      </c>
      <c r="B21493" t="inlineStr">
        <is>
          <t>840ae027d312633af853c647e0e7eb6bcd39082f</t>
        </is>
      </c>
      <c r="C21493" t="inlineStr">
        <is>
          <t>2017-04-10 17:24:12+00:00</t>
        </is>
      </c>
      <c r="D21493" t="inlineStr">
        <is>
          <t>verchange</t>
        </is>
      </c>
      <c r="E21493" t="inlineStr">
        <is>
          <t>django-cors-headers</t>
        </is>
      </c>
      <c r="F21493" t="inlineStr">
        <is>
          <t>&gt;=2.0.0</t>
        </is>
      </c>
      <c r="G21493" t="inlineStr">
        <is>
          <t>django-cors-headers</t>
        </is>
      </c>
      <c r="H21493">
        <f>=1.1.0</f>
        <v/>
      </c>
    </row>
    <row r="21494">
      <c r="A21494" t="inlineStr">
        <is>
          <t>wikilegis</t>
        </is>
      </c>
      <c r="B21494" t="inlineStr">
        <is>
          <t>840ae027d312633af853c647e0e7eb6bcd39082f</t>
        </is>
      </c>
      <c r="C21494" t="inlineStr">
        <is>
          <t>2017-04-10 17:24:12+00:00</t>
        </is>
      </c>
      <c r="D21494" t="inlineStr">
        <is>
          <t>verchange</t>
        </is>
      </c>
      <c r="E21494" t="inlineStr">
        <is>
          <t>django-debug-toolbar</t>
        </is>
      </c>
      <c r="F21494" t="inlineStr">
        <is>
          <t>&gt;=1.6</t>
        </is>
      </c>
      <c r="G21494" t="inlineStr">
        <is>
          <t>django-debug-toolbar</t>
        </is>
      </c>
      <c r="H21494">
        <f>=1.3.2</f>
        <v/>
      </c>
    </row>
    <row r="21495">
      <c r="A21495" t="inlineStr">
        <is>
          <t>wikilegis</t>
        </is>
      </c>
      <c r="B21495" t="inlineStr">
        <is>
          <t>840ae027d312633af853c647e0e7eb6bcd39082f</t>
        </is>
      </c>
      <c r="C21495" t="inlineStr">
        <is>
          <t>2017-04-10 17:24:12+00:00</t>
        </is>
      </c>
      <c r="D21495" t="inlineStr">
        <is>
          <t>add</t>
        </is>
      </c>
      <c r="E21495" t="inlineStr">
        <is>
          <t>dj-database-url</t>
        </is>
      </c>
      <c r="F21495" t="inlineStr">
        <is>
          <t>&gt;=0.4.2</t>
        </is>
      </c>
      <c r="G21495" t="inlineStr"/>
      <c r="H21495" t="inlineStr"/>
    </row>
    <row r="21496">
      <c r="A21496" t="inlineStr">
        <is>
          <t>wikilegis</t>
        </is>
      </c>
      <c r="B21496" t="inlineStr">
        <is>
          <t>840ae027d312633af853c647e0e7eb6bcd39082f</t>
        </is>
      </c>
      <c r="C21496" t="inlineStr">
        <is>
          <t>2017-04-10 17:24:12+00:00</t>
        </is>
      </c>
      <c r="D21496" t="inlineStr">
        <is>
          <t>add</t>
        </is>
      </c>
      <c r="E21496" t="inlineStr">
        <is>
          <t>django-compressor-toolkit</t>
        </is>
      </c>
      <c r="F21496" t="inlineStr">
        <is>
          <t>&gt;=0.6.0</t>
        </is>
      </c>
      <c r="G21496" t="inlineStr"/>
      <c r="H21496" t="inlineStr"/>
    </row>
    <row r="21497">
      <c r="A21497" t="inlineStr">
        <is>
          <t>wikilegis</t>
        </is>
      </c>
      <c r="B21497" t="inlineStr">
        <is>
          <t>840ae027d312633af853c647e0e7eb6bcd39082f</t>
        </is>
      </c>
      <c r="C21497" t="inlineStr">
        <is>
          <t>2017-04-10 17:24:12+00:00</t>
        </is>
      </c>
      <c r="D21497" t="inlineStr">
        <is>
          <t>add</t>
        </is>
      </c>
      <c r="E21497" t="inlineStr">
        <is>
          <t>django-bower</t>
        </is>
      </c>
      <c r="F21497" t="inlineStr">
        <is>
          <t>&gt;=5.2.0</t>
        </is>
      </c>
      <c r="G21497" t="inlineStr"/>
      <c r="H21497" t="inlineStr"/>
    </row>
    <row r="21498">
      <c r="A21498" t="inlineStr">
        <is>
          <t>wikilegis</t>
        </is>
      </c>
      <c r="B21498" t="inlineStr">
        <is>
          <t>840ae027d312633af853c647e0e7eb6bcd39082f</t>
        </is>
      </c>
      <c r="C21498" t="inlineStr">
        <is>
          <t>2017-04-10 17:24:12+00:00</t>
        </is>
      </c>
      <c r="D21498" t="inlineStr">
        <is>
          <t>add</t>
        </is>
      </c>
      <c r="E21498" t="inlineStr">
        <is>
          <t>python3-openid</t>
        </is>
      </c>
      <c r="F21498" t="inlineStr">
        <is>
          <t>&gt;=3.0.10</t>
        </is>
      </c>
      <c r="G21498" t="inlineStr"/>
      <c r="H21498" t="inlineStr"/>
    </row>
    <row r="21499">
      <c r="A21499" t="inlineStr">
        <is>
          <t>wikilegis</t>
        </is>
      </c>
      <c r="B21499" t="inlineStr">
        <is>
          <t>840ae027d312633af853c647e0e7eb6bcd39082f</t>
        </is>
      </c>
      <c r="C21499" t="inlineStr">
        <is>
          <t>2017-04-10 17:24:12+00:00</t>
        </is>
      </c>
      <c r="D21499" t="inlineStr">
        <is>
          <t>add</t>
        </is>
      </c>
      <c r="E21499" t="inlineStr">
        <is>
          <t>social-auth-app-django</t>
        </is>
      </c>
      <c r="F21499" t="inlineStr">
        <is>
          <t>&gt;=0.1.0</t>
        </is>
      </c>
      <c r="G21499" t="inlineStr"/>
      <c r="H21499" t="inlineStr"/>
    </row>
    <row r="21500">
      <c r="A21500" t="inlineStr">
        <is>
          <t>wikilegis</t>
        </is>
      </c>
      <c r="B21500" t="inlineStr">
        <is>
          <t>840ae027d312633af853c647e0e7eb6bcd39082f</t>
        </is>
      </c>
      <c r="C21500" t="inlineStr">
        <is>
          <t>2017-04-10 17:24:12+00:00</t>
        </is>
      </c>
      <c r="D21500" t="inlineStr">
        <is>
          <t>add</t>
        </is>
      </c>
      <c r="E21500" t="inlineStr">
        <is>
          <t>pillow</t>
        </is>
      </c>
      <c r="F21500" t="inlineStr">
        <is>
          <t>&gt;=4.0.0</t>
        </is>
      </c>
      <c r="G21500" t="inlineStr"/>
      <c r="H21500" t="inlineStr"/>
    </row>
    <row r="21501">
      <c r="A21501" t="inlineStr">
        <is>
          <t>wikilegis</t>
        </is>
      </c>
      <c r="B21501" t="inlineStr">
        <is>
          <t>840ae027d312633af853c647e0e7eb6bcd39082f</t>
        </is>
      </c>
      <c r="C21501" t="inlineStr">
        <is>
          <t>2017-04-10 17:24:12+00:00</t>
        </is>
      </c>
      <c r="D21501" t="inlineStr">
        <is>
          <t>add</t>
        </is>
      </c>
      <c r="E21501" t="inlineStr">
        <is>
          <t>click</t>
        </is>
      </c>
      <c r="F21501" t="inlineStr">
        <is>
          <t>&gt;=6.7</t>
        </is>
      </c>
      <c r="G21501" t="inlineStr"/>
      <c r="H21501" t="inlineStr"/>
    </row>
    <row r="21502">
      <c r="A21502" t="inlineStr">
        <is>
          <t>wikilegis</t>
        </is>
      </c>
      <c r="B21502" t="inlineStr">
        <is>
          <t>840ae027d312633af853c647e0e7eb6bcd39082f</t>
        </is>
      </c>
      <c r="C21502" t="inlineStr">
        <is>
          <t>2017-04-10 17:24:12+00:00</t>
        </is>
      </c>
      <c r="D21502" t="inlineStr">
        <is>
          <t>add</t>
        </is>
      </c>
      <c r="E21502" t="inlineStr">
        <is>
          <t>django-autofixture</t>
        </is>
      </c>
      <c r="F21502" t="inlineStr">
        <is>
          <t>&gt;=0.12.1</t>
        </is>
      </c>
      <c r="G21502" t="inlineStr"/>
      <c r="H21502" t="inlineStr"/>
    </row>
    <row r="21503">
      <c r="A21503" t="inlineStr">
        <is>
          <t>wikilegis</t>
        </is>
      </c>
      <c r="B21503" t="inlineStr">
        <is>
          <t>840ae027d312633af853c647e0e7eb6bcd39082f</t>
        </is>
      </c>
      <c r="C21503" t="inlineStr">
        <is>
          <t>2017-04-10 17:24:12+00:00</t>
        </is>
      </c>
      <c r="D21503" t="inlineStr">
        <is>
          <t>add</t>
        </is>
      </c>
      <c r="E21503" t="inlineStr">
        <is>
          <t>django-tastypie</t>
        </is>
      </c>
      <c r="F21503" t="inlineStr">
        <is>
          <t>&gt;=0.13.3</t>
        </is>
      </c>
      <c r="G21503" t="inlineStr"/>
      <c r="H21503" t="inlineStr"/>
    </row>
    <row r="21504">
      <c r="A21504" t="inlineStr">
        <is>
          <t>wikilegis</t>
        </is>
      </c>
      <c r="B21504" t="inlineStr">
        <is>
          <t>840ae027d312633af853c647e0e7eb6bcd39082f</t>
        </is>
      </c>
      <c r="C21504" t="inlineStr">
        <is>
          <t>2017-04-10 17:24:12+00:00</t>
        </is>
      </c>
      <c r="D21504" t="inlineStr">
        <is>
          <t>add</t>
        </is>
      </c>
      <c r="E21504" t="inlineStr">
        <is>
          <t>mock</t>
        </is>
      </c>
      <c r="F21504" t="inlineStr">
        <is>
          <t>&gt;=2.0.0</t>
        </is>
      </c>
      <c r="G21504" t="inlineStr"/>
      <c r="H21504" t="inlineStr"/>
    </row>
    <row r="21505">
      <c r="A21505" t="inlineStr">
        <is>
          <t>wikilegis</t>
        </is>
      </c>
      <c r="B21505" t="inlineStr">
        <is>
          <t>840ae027d312633af853c647e0e7eb6bcd39082f</t>
        </is>
      </c>
      <c r="C21505" t="inlineStr">
        <is>
          <t>2017-04-10 17:24:12+00:00</t>
        </is>
      </c>
      <c r="D21505" t="inlineStr">
        <is>
          <t>rem</t>
        </is>
      </c>
      <c r="E21505" t="inlineStr"/>
      <c r="F21505" t="inlineStr"/>
      <c r="G21505" t="inlineStr">
        <is>
          <t>django-admin-sortable2</t>
        </is>
      </c>
      <c r="H21505">
        <f>=0.5.2</f>
        <v/>
      </c>
    </row>
    <row r="21506">
      <c r="A21506" t="inlineStr">
        <is>
          <t>wikilegis</t>
        </is>
      </c>
      <c r="B21506" t="inlineStr">
        <is>
          <t>840ae027d312633af853c647e0e7eb6bcd39082f</t>
        </is>
      </c>
      <c r="C21506" t="inlineStr">
        <is>
          <t>2017-04-10 17:24:12+00:00</t>
        </is>
      </c>
      <c r="D21506" t="inlineStr">
        <is>
          <t>rem</t>
        </is>
      </c>
      <c r="E21506" t="inlineStr"/>
      <c r="F21506" t="inlineStr"/>
      <c r="G21506" t="inlineStr">
        <is>
          <t>django-appconf</t>
        </is>
      </c>
      <c r="H21506">
        <f>=1.0.1</f>
        <v/>
      </c>
    </row>
    <row r="21507">
      <c r="A21507" t="inlineStr">
        <is>
          <t>wikilegis</t>
        </is>
      </c>
      <c r="B21507" t="inlineStr">
        <is>
          <t>840ae027d312633af853c647e0e7eb6bcd39082f</t>
        </is>
      </c>
      <c r="C21507" t="inlineStr">
        <is>
          <t>2017-04-10 17:24:12+00:00</t>
        </is>
      </c>
      <c r="D21507" t="inlineStr">
        <is>
          <t>rem</t>
        </is>
      </c>
      <c r="E21507" t="inlineStr"/>
      <c r="F21507" t="inlineStr"/>
      <c r="G21507" t="inlineStr">
        <is>
          <t>django-contrib-comments</t>
        </is>
      </c>
      <c r="H21507">
        <f>=1.6.1</f>
        <v/>
      </c>
    </row>
    <row r="21508">
      <c r="A21508" t="inlineStr">
        <is>
          <t>wikilegis</t>
        </is>
      </c>
      <c r="B21508" t="inlineStr">
        <is>
          <t>840ae027d312633af853c647e0e7eb6bcd39082f</t>
        </is>
      </c>
      <c r="C21508" t="inlineStr">
        <is>
          <t>2017-04-10 17:24:12+00:00</t>
        </is>
      </c>
      <c r="D21508" t="inlineStr">
        <is>
          <t>rem</t>
        </is>
      </c>
      <c r="E21508" t="inlineStr"/>
      <c r="F21508" t="inlineStr"/>
      <c r="G21508" t="inlineStr">
        <is>
          <t>django-export</t>
        </is>
      </c>
      <c r="H21508">
        <f>=1.0.4</f>
        <v/>
      </c>
    </row>
    <row r="21509">
      <c r="A21509" t="inlineStr">
        <is>
          <t>wikilegis</t>
        </is>
      </c>
      <c r="B21509" t="inlineStr">
        <is>
          <t>840ae027d312633af853c647e0e7eb6bcd39082f</t>
        </is>
      </c>
      <c r="C21509" t="inlineStr">
        <is>
          <t>2017-04-10 17:24:12+00:00</t>
        </is>
      </c>
      <c r="D21509" t="inlineStr">
        <is>
          <t>rem</t>
        </is>
      </c>
      <c r="E21509" t="inlineStr"/>
      <c r="F21509" t="inlineStr"/>
      <c r="G21509" t="inlineStr">
        <is>
          <t>django-extensions</t>
        </is>
      </c>
      <c r="H21509">
        <f>=1.5.7</f>
        <v/>
      </c>
    </row>
    <row r="21510">
      <c r="A21510" t="inlineStr">
        <is>
          <t>wikilegis</t>
        </is>
      </c>
      <c r="B21510" t="inlineStr">
        <is>
          <t>840ae027d312633af853c647e0e7eb6bcd39082f</t>
        </is>
      </c>
      <c r="C21510" t="inlineStr">
        <is>
          <t>2017-04-10 17:24:12+00:00</t>
        </is>
      </c>
      <c r="D21510" t="inlineStr">
        <is>
          <t>rem</t>
        </is>
      </c>
      <c r="E21510" t="inlineStr"/>
      <c r="F21510" t="inlineStr"/>
      <c r="G21510" t="inlineStr">
        <is>
          <t>django-flat-theme</t>
        </is>
      </c>
      <c r="H21510">
        <f>=1.1.1</f>
        <v/>
      </c>
    </row>
    <row r="21511">
      <c r="A21511" t="inlineStr">
        <is>
          <t>wikilegis</t>
        </is>
      </c>
      <c r="B21511" t="inlineStr">
        <is>
          <t>840ae027d312633af853c647e0e7eb6bcd39082f</t>
        </is>
      </c>
      <c r="C21511" t="inlineStr">
        <is>
          <t>2017-04-10 17:24:12+00:00</t>
        </is>
      </c>
      <c r="D21511" t="inlineStr">
        <is>
          <t>rem</t>
        </is>
      </c>
      <c r="E21511" t="inlineStr"/>
      <c r="F21511" t="inlineStr"/>
      <c r="G21511" t="inlineStr">
        <is>
          <t>django-haystack</t>
        </is>
      </c>
      <c r="H21511">
        <f>=2.4.0</f>
        <v/>
      </c>
    </row>
    <row r="21512">
      <c r="A21512" t="inlineStr">
        <is>
          <t>wikilegis</t>
        </is>
      </c>
      <c r="B21512" t="inlineStr">
        <is>
          <t>840ae027d312633af853c647e0e7eb6bcd39082f</t>
        </is>
      </c>
      <c r="C21512" t="inlineStr">
        <is>
          <t>2017-04-10 17:24:12+00:00</t>
        </is>
      </c>
      <c r="D21512" t="inlineStr">
        <is>
          <t>rem</t>
        </is>
      </c>
      <c r="E21512" t="inlineStr"/>
      <c r="F21512" t="inlineStr"/>
      <c r="G21512" t="inlineStr">
        <is>
          <t>django-image-cropping</t>
        </is>
      </c>
      <c r="H21512">
        <f>=1.0.2</f>
        <v/>
      </c>
    </row>
    <row r="21513">
      <c r="A21513" t="inlineStr">
        <is>
          <t>wikilegis</t>
        </is>
      </c>
      <c r="B21513" t="inlineStr">
        <is>
          <t>840ae027d312633af853c647e0e7eb6bcd39082f</t>
        </is>
      </c>
      <c r="C21513" t="inlineStr">
        <is>
          <t>2017-04-10 17:24:12+00:00</t>
        </is>
      </c>
      <c r="D21513" t="inlineStr">
        <is>
          <t>rem</t>
        </is>
      </c>
      <c r="E21513" t="inlineStr"/>
      <c r="F21513" t="inlineStr"/>
      <c r="G21513" t="inlineStr">
        <is>
          <t>django-libsass</t>
        </is>
      </c>
      <c r="H21513">
        <f>=0.6</f>
        <v/>
      </c>
    </row>
    <row r="21514">
      <c r="A21514" t="inlineStr">
        <is>
          <t>wikilegis</t>
        </is>
      </c>
      <c r="B21514" t="inlineStr">
        <is>
          <t>840ae027d312633af853c647e0e7eb6bcd39082f</t>
        </is>
      </c>
      <c r="C21514" t="inlineStr">
        <is>
          <t>2017-04-10 17:24:12+00:00</t>
        </is>
      </c>
      <c r="D21514" t="inlineStr">
        <is>
          <t>rem</t>
        </is>
      </c>
      <c r="E21514" t="inlineStr"/>
      <c r="F21514" t="inlineStr"/>
      <c r="G21514" t="inlineStr">
        <is>
          <t>django-object-tools</t>
        </is>
      </c>
      <c r="H21514">
        <f>=1.1.0</f>
        <v/>
      </c>
    </row>
    <row r="21515">
      <c r="A21515" t="inlineStr">
        <is>
          <t>wikilegis</t>
        </is>
      </c>
      <c r="B21515" t="inlineStr">
        <is>
          <t>840ae027d312633af853c647e0e7eb6bcd39082f</t>
        </is>
      </c>
      <c r="C21515" t="inlineStr">
        <is>
          <t>2017-04-10 17:24:12+00:00</t>
        </is>
      </c>
      <c r="D21515" t="inlineStr">
        <is>
          <t>rem</t>
        </is>
      </c>
      <c r="E21515" t="inlineStr"/>
      <c r="F21515" t="inlineStr"/>
      <c r="G21515" t="inlineStr">
        <is>
          <t>django-registration-redux</t>
        </is>
      </c>
      <c r="H21515">
        <f>=1.2</f>
        <v/>
      </c>
    </row>
    <row r="21516">
      <c r="A21516" t="inlineStr">
        <is>
          <t>wikilegis</t>
        </is>
      </c>
      <c r="B21516" t="inlineStr">
        <is>
          <t>840ae027d312633af853c647e0e7eb6bcd39082f</t>
        </is>
      </c>
      <c r="C21516" t="inlineStr">
        <is>
          <t>2017-04-10 17:24:12+00:00</t>
        </is>
      </c>
      <c r="D21516" t="inlineStr">
        <is>
          <t>rem</t>
        </is>
      </c>
      <c r="E21516" t="inlineStr"/>
      <c r="F21516" t="inlineStr"/>
      <c r="G21516" t="inlineStr">
        <is>
          <t>django-templatetag-sugar</t>
        </is>
      </c>
      <c r="H21516">
        <f>=1.0</f>
        <v/>
      </c>
    </row>
    <row r="21517">
      <c r="A21517" t="inlineStr">
        <is>
          <t>wikilegis</t>
        </is>
      </c>
      <c r="B21517" t="inlineStr">
        <is>
          <t>840ae027d312633af853c647e0e7eb6bcd39082f</t>
        </is>
      </c>
      <c r="C21517" t="inlineStr">
        <is>
          <t>2017-04-10 17:24:12+00:00</t>
        </is>
      </c>
      <c r="D21517" t="inlineStr">
        <is>
          <t>rem</t>
        </is>
      </c>
      <c r="E21517" t="inlineStr"/>
      <c r="F21517" t="inlineStr"/>
      <c r="G21517" t="inlineStr">
        <is>
          <t>easy-thumbnails</t>
        </is>
      </c>
      <c r="H21517">
        <f>=2.2</f>
        <v/>
      </c>
    </row>
    <row r="21518">
      <c r="A21518" t="inlineStr">
        <is>
          <t>wikilegis</t>
        </is>
      </c>
      <c r="B21518" t="inlineStr">
        <is>
          <t>840ae027d312633af853c647e0e7eb6bcd39082f</t>
        </is>
      </c>
      <c r="C21518" t="inlineStr">
        <is>
          <t>2017-04-10 17:24:12+00:00</t>
        </is>
      </c>
      <c r="D21518" t="inlineStr">
        <is>
          <t>rem</t>
        </is>
      </c>
      <c r="E21518" t="inlineStr"/>
      <c r="F21518" t="inlineStr"/>
      <c r="G21518" t="inlineStr">
        <is>
          <t>futures</t>
        </is>
      </c>
      <c r="H21518">
        <f>=3.0.3</f>
        <v/>
      </c>
    </row>
    <row r="21519">
      <c r="A21519" t="inlineStr">
        <is>
          <t>wikilegis</t>
        </is>
      </c>
      <c r="B21519" t="inlineStr">
        <is>
          <t>840ae027d312633af853c647e0e7eb6bcd39082f</t>
        </is>
      </c>
      <c r="C21519" t="inlineStr">
        <is>
          <t>2017-04-10 17:24:12+00:00</t>
        </is>
      </c>
      <c r="D21519" t="inlineStr">
        <is>
          <t>rem</t>
        </is>
      </c>
      <c r="E21519" t="inlineStr"/>
      <c r="F21519" t="inlineStr"/>
      <c r="G21519" t="inlineStr">
        <is>
          <t>libsass</t>
        </is>
      </c>
      <c r="H21519">
        <f>=0.10.1</f>
        <v/>
      </c>
    </row>
    <row r="21520">
      <c r="A21520" t="inlineStr">
        <is>
          <t>wikilegis</t>
        </is>
      </c>
      <c r="B21520" t="inlineStr">
        <is>
          <t>840ae027d312633af853c647e0e7eb6bcd39082f</t>
        </is>
      </c>
      <c r="C21520" t="inlineStr">
        <is>
          <t>2017-04-10 17:24:12+00:00</t>
        </is>
      </c>
      <c r="D21520" t="inlineStr">
        <is>
          <t>rem</t>
        </is>
      </c>
      <c r="E21520" t="inlineStr"/>
      <c r="F21520" t="inlineStr"/>
      <c r="G21520" t="inlineStr">
        <is>
          <t>oauthlib</t>
        </is>
      </c>
      <c r="H21520">
        <f>=1.0.3</f>
        <v/>
      </c>
    </row>
    <row r="21521">
      <c r="A21521" t="inlineStr">
        <is>
          <t>wikilegis</t>
        </is>
      </c>
      <c r="B21521" t="inlineStr">
        <is>
          <t>840ae027d312633af853c647e0e7eb6bcd39082f</t>
        </is>
      </c>
      <c r="C21521" t="inlineStr">
        <is>
          <t>2017-04-10 17:24:12+00:00</t>
        </is>
      </c>
      <c r="D21521" t="inlineStr">
        <is>
          <t>rem</t>
        </is>
      </c>
      <c r="E21521" t="inlineStr"/>
      <c r="F21521" t="inlineStr"/>
      <c r="G21521" t="inlineStr">
        <is>
          <t>Pillow</t>
        </is>
      </c>
      <c r="H21521">
        <f>=3.0.0</f>
        <v/>
      </c>
    </row>
    <row r="21522">
      <c r="A21522" t="inlineStr">
        <is>
          <t>wikilegis</t>
        </is>
      </c>
      <c r="B21522" t="inlineStr">
        <is>
          <t>840ae027d312633af853c647e0e7eb6bcd39082f</t>
        </is>
      </c>
      <c r="C21522" t="inlineStr">
        <is>
          <t>2017-04-10 17:24:12+00:00</t>
        </is>
      </c>
      <c r="D21522" t="inlineStr">
        <is>
          <t>rem</t>
        </is>
      </c>
      <c r="E21522" t="inlineStr"/>
      <c r="F21522" t="inlineStr"/>
      <c r="G21522" t="inlineStr">
        <is>
          <t>PyJWT</t>
        </is>
      </c>
      <c r="H21522">
        <f>=1.4.0</f>
        <v/>
      </c>
    </row>
    <row r="21523">
      <c r="A21523" t="inlineStr">
        <is>
          <t>wikilegis</t>
        </is>
      </c>
      <c r="B21523" t="inlineStr">
        <is>
          <t>840ae027d312633af853c647e0e7eb6bcd39082f</t>
        </is>
      </c>
      <c r="C21523" t="inlineStr">
        <is>
          <t>2017-04-10 17:24:12+00:00</t>
        </is>
      </c>
      <c r="D21523" t="inlineStr">
        <is>
          <t>rem</t>
        </is>
      </c>
      <c r="E21523" t="inlineStr"/>
      <c r="F21523" t="inlineStr"/>
      <c r="G21523" t="inlineStr">
        <is>
          <t>python-openid</t>
        </is>
      </c>
      <c r="H21523">
        <f>=2.2.5</f>
        <v/>
      </c>
    </row>
    <row r="21524">
      <c r="A21524" t="inlineStr">
        <is>
          <t>wikilegis</t>
        </is>
      </c>
      <c r="B21524" t="inlineStr">
        <is>
          <t>840ae027d312633af853c647e0e7eb6bcd39082f</t>
        </is>
      </c>
      <c r="C21524" t="inlineStr">
        <is>
          <t>2017-04-10 17:24:12+00:00</t>
        </is>
      </c>
      <c r="D21524" t="inlineStr">
        <is>
          <t>rem</t>
        </is>
      </c>
      <c r="E21524" t="inlineStr"/>
      <c r="F21524" t="inlineStr"/>
      <c r="G21524" t="inlineStr">
        <is>
          <t>python-social-auth</t>
        </is>
      </c>
      <c r="H21524">
        <f>=0.2.13</f>
        <v/>
      </c>
    </row>
    <row r="21525">
      <c r="A21525" t="inlineStr">
        <is>
          <t>wikilegis</t>
        </is>
      </c>
      <c r="B21525" t="inlineStr">
        <is>
          <t>840ae027d312633af853c647e0e7eb6bcd39082f</t>
        </is>
      </c>
      <c r="C21525" t="inlineStr">
        <is>
          <t>2017-04-10 17:24:12+00:00</t>
        </is>
      </c>
      <c r="D21525" t="inlineStr">
        <is>
          <t>rem</t>
        </is>
      </c>
      <c r="E21525" t="inlineStr"/>
      <c r="F21525" t="inlineStr"/>
      <c r="G21525" t="inlineStr">
        <is>
          <t>pytz</t>
        </is>
      </c>
      <c r="H21525">
        <f>=2015.6</f>
        <v/>
      </c>
    </row>
    <row r="21526">
      <c r="A21526" t="inlineStr">
        <is>
          <t>wikilegis</t>
        </is>
      </c>
      <c r="B21526" t="inlineStr">
        <is>
          <t>840ae027d312633af853c647e0e7eb6bcd39082f</t>
        </is>
      </c>
      <c r="C21526" t="inlineStr">
        <is>
          <t>2017-04-10 17:24:12+00:00</t>
        </is>
      </c>
      <c r="D21526" t="inlineStr">
        <is>
          <t>rem</t>
        </is>
      </c>
      <c r="E21526" t="inlineStr"/>
      <c r="F21526" t="inlineStr"/>
      <c r="G21526" t="inlineStr">
        <is>
          <t>PyYAML</t>
        </is>
      </c>
      <c r="H21526">
        <f>=3.11</f>
        <v/>
      </c>
    </row>
    <row r="21527">
      <c r="A21527" t="inlineStr">
        <is>
          <t>wikilegis</t>
        </is>
      </c>
      <c r="B21527" t="inlineStr">
        <is>
          <t>840ae027d312633af853c647e0e7eb6bcd39082f</t>
        </is>
      </c>
      <c r="C21527" t="inlineStr">
        <is>
          <t>2017-04-10 17:24:12+00:00</t>
        </is>
      </c>
      <c r="D21527" t="inlineStr">
        <is>
          <t>rem</t>
        </is>
      </c>
      <c r="E21527" t="inlineStr"/>
      <c r="F21527" t="inlineStr"/>
      <c r="G21527" t="inlineStr">
        <is>
          <t>rcssmin</t>
        </is>
      </c>
      <c r="H21527">
        <f>=1.0.6</f>
        <v/>
      </c>
    </row>
    <row r="21528">
      <c r="A21528" t="inlineStr">
        <is>
          <t>wikilegis</t>
        </is>
      </c>
      <c r="B21528" t="inlineStr">
        <is>
          <t>840ae027d312633af853c647e0e7eb6bcd39082f</t>
        </is>
      </c>
      <c r="C21528" t="inlineStr">
        <is>
          <t>2017-04-10 17:24:12+00:00</t>
        </is>
      </c>
      <c r="D21528" t="inlineStr">
        <is>
          <t>rem</t>
        </is>
      </c>
      <c r="E21528" t="inlineStr"/>
      <c r="F21528" t="inlineStr"/>
      <c r="G21528" t="inlineStr">
        <is>
          <t>requests-oauthlib</t>
        </is>
      </c>
      <c r="H21528">
        <f>=0.6.1</f>
        <v/>
      </c>
    </row>
    <row r="21529">
      <c r="A21529" t="inlineStr">
        <is>
          <t>wikilegis</t>
        </is>
      </c>
      <c r="B21529" t="inlineStr">
        <is>
          <t>840ae027d312633af853c647e0e7eb6bcd39082f</t>
        </is>
      </c>
      <c r="C21529" t="inlineStr">
        <is>
          <t>2017-04-10 17:24:12+00:00</t>
        </is>
      </c>
      <c r="D21529" t="inlineStr">
        <is>
          <t>rem</t>
        </is>
      </c>
      <c r="E21529" t="inlineStr"/>
      <c r="F21529" t="inlineStr"/>
      <c r="G21529" t="inlineStr">
        <is>
          <t>rjsmin</t>
        </is>
      </c>
      <c r="H21529">
        <f>=1.0.12</f>
        <v/>
      </c>
    </row>
    <row r="21530">
      <c r="A21530" t="inlineStr">
        <is>
          <t>wikilegis</t>
        </is>
      </c>
      <c r="B21530" t="inlineStr">
        <is>
          <t>840ae027d312633af853c647e0e7eb6bcd39082f</t>
        </is>
      </c>
      <c r="C21530" t="inlineStr">
        <is>
          <t>2017-04-10 17:24:12+00:00</t>
        </is>
      </c>
      <c r="D21530" t="inlineStr">
        <is>
          <t>rem</t>
        </is>
      </c>
      <c r="E21530" t="inlineStr"/>
      <c r="F21530" t="inlineStr"/>
      <c r="G21530" t="inlineStr">
        <is>
          <t>rules</t>
        </is>
      </c>
      <c r="H21530">
        <f>=0.4</f>
        <v/>
      </c>
    </row>
    <row r="21531">
      <c r="A21531" t="inlineStr">
        <is>
          <t>wikilegis</t>
        </is>
      </c>
      <c r="B21531" t="inlineStr">
        <is>
          <t>840ae027d312633af853c647e0e7eb6bcd39082f</t>
        </is>
      </c>
      <c r="C21531" t="inlineStr">
        <is>
          <t>2017-04-10 17:24:12+00:00</t>
        </is>
      </c>
      <c r="D21531" t="inlineStr">
        <is>
          <t>rem</t>
        </is>
      </c>
      <c r="E21531" t="inlineStr"/>
      <c r="F21531" t="inlineStr"/>
      <c r="G21531" t="inlineStr">
        <is>
          <t>six</t>
        </is>
      </c>
      <c r="H21531">
        <f>=1.10.0</f>
        <v/>
      </c>
    </row>
    <row r="21532">
      <c r="A21532" t="inlineStr">
        <is>
          <t>wikilegis</t>
        </is>
      </c>
      <c r="B21532" t="inlineStr">
        <is>
          <t>840ae027d312633af853c647e0e7eb6bcd39082f</t>
        </is>
      </c>
      <c r="C21532" t="inlineStr">
        <is>
          <t>2017-04-10 17:24:12+00:00</t>
        </is>
      </c>
      <c r="D21532" t="inlineStr">
        <is>
          <t>rem</t>
        </is>
      </c>
      <c r="E21532" t="inlineStr"/>
      <c r="F21532" t="inlineStr"/>
      <c r="G21532" t="inlineStr">
        <is>
          <t>sqlparse</t>
        </is>
      </c>
      <c r="H21532">
        <f>=0.1.16</f>
        <v/>
      </c>
    </row>
    <row r="21533">
      <c r="A21533" t="inlineStr">
        <is>
          <t>wikilegis</t>
        </is>
      </c>
      <c r="B21533" t="inlineStr">
        <is>
          <t>840ae027d312633af853c647e0e7eb6bcd39082f</t>
        </is>
      </c>
      <c r="C21533" t="inlineStr">
        <is>
          <t>2017-04-10 17:24:12+00:00</t>
        </is>
      </c>
      <c r="D21533" t="inlineStr">
        <is>
          <t>rem</t>
        </is>
      </c>
      <c r="E21533" t="inlineStr"/>
      <c r="F21533" t="inlineStr"/>
      <c r="G21533" t="inlineStr">
        <is>
          <t>Whoosh</t>
        </is>
      </c>
      <c r="H21533">
        <f>=2.7.0</f>
        <v/>
      </c>
    </row>
    <row r="21534">
      <c r="A21534" t="inlineStr">
        <is>
          <t>wikilegis</t>
        </is>
      </c>
      <c r="B21534" t="inlineStr">
        <is>
          <t>840ae027d312633af853c647e0e7eb6bcd39082f</t>
        </is>
      </c>
      <c r="C21534" t="inlineStr">
        <is>
          <t>2017-04-10 17:24:12+00:00</t>
        </is>
      </c>
      <c r="D21534" t="inlineStr">
        <is>
          <t>rem</t>
        </is>
      </c>
      <c r="E21534" t="inlineStr"/>
      <c r="F21534" t="inlineStr"/>
      <c r="G21534" t="inlineStr">
        <is>
          <t>djangorestframework</t>
        </is>
      </c>
      <c r="H21534">
        <f>=3.3.3</f>
        <v/>
      </c>
    </row>
    <row r="21535">
      <c r="A21535" t="inlineStr">
        <is>
          <t>wikilegis</t>
        </is>
      </c>
      <c r="B21535" t="inlineStr">
        <is>
          <t>840ae027d312633af853c647e0e7eb6bcd39082f</t>
        </is>
      </c>
      <c r="C21535" t="inlineStr">
        <is>
          <t>2017-04-10 17:24:12+00:00</t>
        </is>
      </c>
      <c r="D21535" t="inlineStr">
        <is>
          <t>rem</t>
        </is>
      </c>
      <c r="E21535" t="inlineStr"/>
      <c r="F21535" t="inlineStr"/>
      <c r="G21535" t="inlineStr">
        <is>
          <t>Markdown</t>
        </is>
      </c>
      <c r="H21535">
        <f>=2.6.6</f>
        <v/>
      </c>
    </row>
    <row r="21536">
      <c r="A21536" t="inlineStr">
        <is>
          <t>wikilegis</t>
        </is>
      </c>
      <c r="B21536" t="inlineStr">
        <is>
          <t>840ae027d312633af853c647e0e7eb6bcd39082f</t>
        </is>
      </c>
      <c r="C21536" t="inlineStr">
        <is>
          <t>2017-04-10 17:24:12+00:00</t>
        </is>
      </c>
      <c r="D21536" t="inlineStr">
        <is>
          <t>rem</t>
        </is>
      </c>
      <c r="E21536" t="inlineStr"/>
      <c r="F21536" t="inlineStr"/>
      <c r="G21536" t="inlineStr">
        <is>
          <t>django-filter</t>
        </is>
      </c>
      <c r="H21536">
        <f>=0.15.2</f>
        <v/>
      </c>
    </row>
    <row r="21537">
      <c r="A21537" t="inlineStr">
        <is>
          <t>wikilegis</t>
        </is>
      </c>
      <c r="B21537" t="inlineStr">
        <is>
          <t>840ae027d312633af853c647e0e7eb6bcd39082f</t>
        </is>
      </c>
      <c r="C21537" t="inlineStr">
        <is>
          <t>2017-04-10 17:24:12+00:00</t>
        </is>
      </c>
      <c r="D21537" t="inlineStr">
        <is>
          <t>rem</t>
        </is>
      </c>
      <c r="E21537" t="inlineStr"/>
      <c r="F21537" t="inlineStr"/>
      <c r="G21537" t="inlineStr">
        <is>
          <t>roman</t>
        </is>
      </c>
      <c r="H21537">
        <f>=2.0.0</f>
        <v/>
      </c>
    </row>
    <row r="21538">
      <c r="A21538" t="inlineStr">
        <is>
          <t>wikilegis</t>
        </is>
      </c>
      <c r="B21538" t="inlineStr">
        <is>
          <t>d77c6a606b6b2dc8f6499df567ab0dd5ac0e2599</t>
        </is>
      </c>
      <c r="C21538" t="inlineStr">
        <is>
          <t>2017-11-20 16:57:22+00:00</t>
        </is>
      </c>
      <c r="D21538" t="inlineStr">
        <is>
          <t>verchange</t>
        </is>
      </c>
      <c r="E21538" t="inlineStr">
        <is>
          <t>Django</t>
        </is>
      </c>
      <c r="F21538">
        <f>=1.11.5</f>
        <v/>
      </c>
      <c r="G21538" t="inlineStr">
        <is>
          <t>Django</t>
        </is>
      </c>
      <c r="H21538" t="inlineStr">
        <is>
          <t>&gt;=1.10.5</t>
        </is>
      </c>
    </row>
    <row r="21539">
      <c r="A21539" t="inlineStr">
        <is>
          <t>wikilegis</t>
        </is>
      </c>
      <c r="B21539" t="inlineStr">
        <is>
          <t>c5453a560aab048dab5edf4291ee5dc4620be544</t>
        </is>
      </c>
      <c r="C21539" t="inlineStr">
        <is>
          <t>2018-07-09 13:12:44+00:00</t>
        </is>
      </c>
      <c r="D21539" t="inlineStr">
        <is>
          <t>add</t>
        </is>
      </c>
      <c r="E21539" t="inlineStr">
        <is>
          <t>django-constance</t>
        </is>
      </c>
      <c r="F21539" t="inlineStr">
        <is>
          <t>&gt;=2.2.0</t>
        </is>
      </c>
      <c r="G21539" t="inlineStr"/>
      <c r="H21539" t="inlineStr"/>
    </row>
    <row r="21540">
      <c r="A21540" t="inlineStr">
        <is>
          <t>wikilegis</t>
        </is>
      </c>
      <c r="B21540" t="inlineStr">
        <is>
          <t>c5453a560aab048dab5edf4291ee5dc4620be544</t>
        </is>
      </c>
      <c r="C21540" t="inlineStr">
        <is>
          <t>2018-07-09 13:12:44+00:00</t>
        </is>
      </c>
      <c r="D21540" t="inlineStr">
        <is>
          <t>add</t>
        </is>
      </c>
      <c r="E21540" t="inlineStr">
        <is>
          <t>django-picklefield</t>
        </is>
      </c>
      <c r="F21540" t="inlineStr">
        <is>
          <t>&gt;=1.0.0</t>
        </is>
      </c>
      <c r="G21540" t="inlineStr"/>
      <c r="H21540" t="inlineStr"/>
    </row>
    <row r="21541">
      <c r="A21541" t="inlineStr">
        <is>
          <t>wwrando</t>
        </is>
      </c>
      <c r="B21541" t="inlineStr">
        <is>
          <t>08255a9a112e8ba63db08583b88754b20b50f5c3</t>
        </is>
      </c>
      <c r="C21541" t="inlineStr">
        <is>
          <t>2018-10-13 21:02:59+00:00</t>
        </is>
      </c>
      <c r="D21541" t="inlineStr">
        <is>
          <t>verchange</t>
        </is>
      </c>
      <c r="E21541" t="inlineStr">
        <is>
          <t>PyYAML</t>
        </is>
      </c>
      <c r="F21541">
        <f>=3.13</f>
        <v/>
      </c>
      <c r="G21541" t="inlineStr">
        <is>
          <t>PyYAML</t>
        </is>
      </c>
      <c r="H21541">
        <f>=3.12</f>
        <v/>
      </c>
    </row>
    <row r="21542">
      <c r="A21542" t="inlineStr">
        <is>
          <t>wwrando</t>
        </is>
      </c>
      <c r="B21542" t="inlineStr">
        <is>
          <t>08255a9a112e8ba63db08583b88754b20b50f5c3</t>
        </is>
      </c>
      <c r="C21542" t="inlineStr">
        <is>
          <t>2018-10-13 21:02:59+00:00</t>
        </is>
      </c>
      <c r="D21542" t="inlineStr">
        <is>
          <t>verchange</t>
        </is>
      </c>
      <c r="E21542" t="inlineStr">
        <is>
          <t>Pillow</t>
        </is>
      </c>
      <c r="F21542">
        <f>=5.2.0</f>
        <v/>
      </c>
      <c r="G21542" t="inlineStr">
        <is>
          <t>Pillow</t>
        </is>
      </c>
      <c r="H21542">
        <f>=5.0.0</f>
        <v/>
      </c>
    </row>
    <row r="21543">
      <c r="A21543" t="inlineStr">
        <is>
          <t>wwrando</t>
        </is>
      </c>
      <c r="B21543" t="inlineStr">
        <is>
          <t>08255a9a112e8ba63db08583b88754b20b50f5c3</t>
        </is>
      </c>
      <c r="C21543" t="inlineStr">
        <is>
          <t>2018-10-13 21:02:59+00:00</t>
        </is>
      </c>
      <c r="D21543" t="inlineStr">
        <is>
          <t>add</t>
        </is>
      </c>
      <c r="E21543" t="inlineStr">
        <is>
          <t>PySide2</t>
        </is>
      </c>
      <c r="F21543" t="inlineStr">
        <is>
          <t>&gt;=5.11.1</t>
        </is>
      </c>
      <c r="G21543" t="inlineStr"/>
      <c r="H21543" t="inlineStr"/>
    </row>
    <row r="21544">
      <c r="A21544" t="inlineStr">
        <is>
          <t>wwrando</t>
        </is>
      </c>
      <c r="B21544" t="inlineStr">
        <is>
          <t>08255a9a112e8ba63db08583b88754b20b50f5c3</t>
        </is>
      </c>
      <c r="C21544" t="inlineStr">
        <is>
          <t>2018-10-13 21:02:59+00:00</t>
        </is>
      </c>
      <c r="D21544" t="inlineStr">
        <is>
          <t>rem</t>
        </is>
      </c>
      <c r="E21544" t="inlineStr"/>
      <c r="F21544" t="inlineStr"/>
      <c r="G21544" t="inlineStr">
        <is>
          <t>PySide</t>
        </is>
      </c>
      <c r="H21544">
        <f>=1.2.4</f>
        <v/>
      </c>
    </row>
    <row r="21545">
      <c r="A21545" t="inlineStr">
        <is>
          <t>wwrando</t>
        </is>
      </c>
      <c r="B21545" t="inlineStr">
        <is>
          <t>d60a641aaf77bdce7add4bd1d7872e284810685a</t>
        </is>
      </c>
      <c r="C21545" t="inlineStr">
        <is>
          <t>2019-04-16 22:21:42+00:00</t>
        </is>
      </c>
      <c r="D21545" t="inlineStr">
        <is>
          <t>verchange</t>
        </is>
      </c>
      <c r="E21545" t="inlineStr">
        <is>
          <t>PySide2</t>
        </is>
      </c>
      <c r="F21545">
        <f>=5.11.2</f>
        <v/>
      </c>
      <c r="G21545" t="inlineStr">
        <is>
          <t>PySide2</t>
        </is>
      </c>
      <c r="H21545" t="inlineStr">
        <is>
          <t>&gt;=5.11.1</t>
        </is>
      </c>
    </row>
    <row r="21546">
      <c r="A21546" t="inlineStr">
        <is>
          <t>wwrando</t>
        </is>
      </c>
      <c r="B21546" t="inlineStr">
        <is>
          <t>5c31f247f75042e558de337410842af416f8735c</t>
        </is>
      </c>
      <c r="C21546" t="inlineStr">
        <is>
          <t>2020-02-17 00:00:33+00:00</t>
        </is>
      </c>
      <c r="D21546" t="inlineStr">
        <is>
          <t>verchange</t>
        </is>
      </c>
      <c r="E21546" t="inlineStr">
        <is>
          <t>Pillow</t>
        </is>
      </c>
      <c r="F21546">
        <f>=6.2.1</f>
        <v/>
      </c>
      <c r="G21546" t="inlineStr">
        <is>
          <t>Pillow</t>
        </is>
      </c>
      <c r="H21546">
        <f>=5.2.0</f>
        <v/>
      </c>
    </row>
    <row r="21547">
      <c r="A21547" t="inlineStr">
        <is>
          <t>wwrando</t>
        </is>
      </c>
      <c r="B21547" t="inlineStr">
        <is>
          <t>6a1af00546b7bac038866b3df2bc98e0ea04e6e4</t>
        </is>
      </c>
      <c r="C21547" t="inlineStr">
        <is>
          <t>2020-05-08 03:43:23+00:00</t>
        </is>
      </c>
      <c r="D21547" t="inlineStr">
        <is>
          <t>verchange</t>
        </is>
      </c>
      <c r="E21547" t="inlineStr">
        <is>
          <t>PyYAML</t>
        </is>
      </c>
      <c r="F21547">
        <f>=5.3</f>
        <v/>
      </c>
      <c r="G21547" t="inlineStr">
        <is>
          <t>PyYAML</t>
        </is>
      </c>
      <c r="H21547">
        <f>=3.13</f>
        <v/>
      </c>
    </row>
    <row r="21548">
      <c r="A21548" t="inlineStr">
        <is>
          <t>wwrando</t>
        </is>
      </c>
      <c r="B21548" t="inlineStr">
        <is>
          <t>6a1af00546b7bac038866b3df2bc98e0ea04e6e4</t>
        </is>
      </c>
      <c r="C21548" t="inlineStr">
        <is>
          <t>2020-05-08 03:43:23+00:00</t>
        </is>
      </c>
      <c r="D21548" t="inlineStr">
        <is>
          <t>verchange</t>
        </is>
      </c>
      <c r="E21548" t="inlineStr">
        <is>
          <t>Pillow</t>
        </is>
      </c>
      <c r="F21548">
        <f>=7.0.0</f>
        <v/>
      </c>
      <c r="G21548" t="inlineStr">
        <is>
          <t>Pillow</t>
        </is>
      </c>
      <c r="H21548">
        <f>=6.2.1</f>
        <v/>
      </c>
    </row>
    <row r="21549">
      <c r="A21549" t="inlineStr">
        <is>
          <t>wwrando</t>
        </is>
      </c>
      <c r="B21549" t="inlineStr">
        <is>
          <t>6a1af00546b7bac038866b3df2bc98e0ea04e6e4</t>
        </is>
      </c>
      <c r="C21549" t="inlineStr">
        <is>
          <t>2020-05-08 03:43:23+00:00</t>
        </is>
      </c>
      <c r="D21549" t="inlineStr">
        <is>
          <t>verchange</t>
        </is>
      </c>
      <c r="E21549" t="inlineStr">
        <is>
          <t>PySide2</t>
        </is>
      </c>
      <c r="F21549">
        <f>=5.14.2</f>
        <v/>
      </c>
      <c r="G21549" t="inlineStr">
        <is>
          <t>PySide2</t>
        </is>
      </c>
      <c r="H21549">
        <f>=5.11.2</f>
        <v/>
      </c>
    </row>
    <row r="21550">
      <c r="A21550" t="inlineStr">
        <is>
          <t>wwrando</t>
        </is>
      </c>
      <c r="B21550" t="inlineStr">
        <is>
          <t>13ac6ae226a3b4bb69689829356ac8d7a308d0b5</t>
        </is>
      </c>
      <c r="C21550" t="inlineStr">
        <is>
          <t>2021-02-23 19:34:21+00:00</t>
        </is>
      </c>
      <c r="D21550" t="inlineStr">
        <is>
          <t>verchange</t>
        </is>
      </c>
      <c r="E21550" t="inlineStr">
        <is>
          <t>PyYAML</t>
        </is>
      </c>
      <c r="F21550">
        <f>=5.3.1</f>
        <v/>
      </c>
      <c r="G21550" t="inlineStr">
        <is>
          <t>PyYAML</t>
        </is>
      </c>
      <c r="H21550">
        <f>=5.3</f>
        <v/>
      </c>
    </row>
    <row r="21551">
      <c r="A21551" t="inlineStr">
        <is>
          <t>wwrando</t>
        </is>
      </c>
      <c r="B21551" t="inlineStr">
        <is>
          <t>13ac6ae226a3b4bb69689829356ac8d7a308d0b5</t>
        </is>
      </c>
      <c r="C21551" t="inlineStr">
        <is>
          <t>2021-02-23 19:34:21+00:00</t>
        </is>
      </c>
      <c r="D21551" t="inlineStr">
        <is>
          <t>verchange</t>
        </is>
      </c>
      <c r="E21551" t="inlineStr">
        <is>
          <t>Pillow</t>
        </is>
      </c>
      <c r="F21551">
        <f>=8.0.1</f>
        <v/>
      </c>
      <c r="G21551" t="inlineStr">
        <is>
          <t>Pillow</t>
        </is>
      </c>
      <c r="H21551">
        <f>=7.0.0</f>
        <v/>
      </c>
    </row>
    <row r="21552">
      <c r="A21552" t="inlineStr">
        <is>
          <t>wwrando</t>
        </is>
      </c>
      <c r="B21552" t="inlineStr">
        <is>
          <t>13ac6ae226a3b4bb69689829356ac8d7a308d0b5</t>
        </is>
      </c>
      <c r="C21552" t="inlineStr">
        <is>
          <t>2021-02-23 19:34:21+00:00</t>
        </is>
      </c>
      <c r="D21552" t="inlineStr">
        <is>
          <t>verchange</t>
        </is>
      </c>
      <c r="E21552" t="inlineStr">
        <is>
          <t>PySide2</t>
        </is>
      </c>
      <c r="F21552">
        <f>=5.15.2</f>
        <v/>
      </c>
      <c r="G21552" t="inlineStr">
        <is>
          <t>PySide2</t>
        </is>
      </c>
      <c r="H21552">
        <f>=5.14.2</f>
        <v/>
      </c>
    </row>
    <row r="21553">
      <c r="A21553" t="inlineStr">
        <is>
          <t>osmaxx</t>
        </is>
      </c>
      <c r="B21553" t="inlineStr">
        <is>
          <t>25471c0a62da9c84fd9a5ead097d93678b618cc4</t>
        </is>
      </c>
      <c r="C21553" t="inlineStr">
        <is>
          <t>2016-06-03 12:44:11+00:00</t>
        </is>
      </c>
      <c r="D21553" t="inlineStr">
        <is>
          <t>add</t>
        </is>
      </c>
      <c r="E21553" t="inlineStr">
        <is>
          <t>Django</t>
        </is>
      </c>
      <c r="F21553" t="inlineStr">
        <is>
          <t>&lt;1.10;&gt;=1.9</t>
        </is>
      </c>
      <c r="G21553" t="inlineStr"/>
      <c r="H21553" t="inlineStr"/>
    </row>
    <row r="21554">
      <c r="A21554" t="inlineStr">
        <is>
          <t>osmaxx</t>
        </is>
      </c>
      <c r="B21554" t="inlineStr">
        <is>
          <t>25471c0a62da9c84fd9a5ead097d93678b618cc4</t>
        </is>
      </c>
      <c r="C21554" t="inlineStr">
        <is>
          <t>2016-06-03 12:44:11+00:00</t>
        </is>
      </c>
      <c r="D21554" t="inlineStr">
        <is>
          <t>add</t>
        </is>
      </c>
      <c r="E21554" t="inlineStr">
        <is>
          <t>djangorestframework</t>
        </is>
      </c>
      <c r="F21554" t="inlineStr">
        <is>
          <t>&lt;3.4;&gt;=3.2</t>
        </is>
      </c>
      <c r="G21554" t="inlineStr"/>
      <c r="H21554" t="inlineStr"/>
    </row>
    <row r="21555">
      <c r="A21555" t="inlineStr">
        <is>
          <t>osmaxx</t>
        </is>
      </c>
      <c r="B21555" t="inlineStr">
        <is>
          <t>25471c0a62da9c84fd9a5ead097d93678b618cc4</t>
        </is>
      </c>
      <c r="C21555" t="inlineStr">
        <is>
          <t>2016-06-03 12:44:11+00:00</t>
        </is>
      </c>
      <c r="D21555" t="inlineStr">
        <is>
          <t>add</t>
        </is>
      </c>
      <c r="E21555" t="inlineStr">
        <is>
          <t>djangorestframework-gis</t>
        </is>
      </c>
      <c r="F21555" t="inlineStr">
        <is>
          <t>&lt;0.11;&gt;=0.10</t>
        </is>
      </c>
      <c r="G21555" t="inlineStr"/>
      <c r="H21555" t="inlineStr"/>
    </row>
    <row r="21556">
      <c r="A21556" t="inlineStr">
        <is>
          <t>osmaxx</t>
        </is>
      </c>
      <c r="B21556" t="inlineStr">
        <is>
          <t>25471c0a62da9c84fd9a5ead097d93678b618cc4</t>
        </is>
      </c>
      <c r="C21556" t="inlineStr">
        <is>
          <t>2016-06-03 12:44:11+00:00</t>
        </is>
      </c>
      <c r="D21556" t="inlineStr">
        <is>
          <t>add</t>
        </is>
      </c>
      <c r="E21556" t="inlineStr">
        <is>
          <t>djangorestframework-jwt</t>
        </is>
      </c>
      <c r="F21556">
        <f>=1.7.2</f>
        <v/>
      </c>
      <c r="G21556" t="inlineStr"/>
      <c r="H21556" t="inlineStr"/>
    </row>
    <row r="21557">
      <c r="A21557" t="inlineStr">
        <is>
          <t>osmaxx</t>
        </is>
      </c>
      <c r="B21557" t="inlineStr">
        <is>
          <t>25471c0a62da9c84fd9a5ead097d93678b618cc4</t>
        </is>
      </c>
      <c r="C21557" t="inlineStr">
        <is>
          <t>2016-06-03 12:44:11+00:00</t>
        </is>
      </c>
      <c r="D21557" t="inlineStr">
        <is>
          <t>add</t>
        </is>
      </c>
      <c r="E21557" t="inlineStr">
        <is>
          <t>django-enumfield</t>
        </is>
      </c>
      <c r="F21557">
        <f>=1.3b2</f>
        <v/>
      </c>
      <c r="G21557" t="inlineStr"/>
      <c r="H21557" t="inlineStr"/>
    </row>
    <row r="21558">
      <c r="A21558" t="inlineStr">
        <is>
          <t>osmaxx</t>
        </is>
      </c>
      <c r="B21558" t="inlineStr">
        <is>
          <t>25471c0a62da9c84fd9a5ead097d93678b618cc4</t>
        </is>
      </c>
      <c r="C21558" t="inlineStr">
        <is>
          <t>2016-06-03 12:44:11+00:00</t>
        </is>
      </c>
      <c r="D21558" t="inlineStr">
        <is>
          <t>add</t>
        </is>
      </c>
      <c r="E21558" t="inlineStr">
        <is>
          <t>requests</t>
        </is>
      </c>
      <c r="F21558">
        <f>=2.8.1</f>
        <v/>
      </c>
      <c r="G21558" t="inlineStr"/>
      <c r="H21558" t="inlineStr"/>
    </row>
    <row r="21559">
      <c r="A21559" t="inlineStr">
        <is>
          <t>osmaxx</t>
        </is>
      </c>
      <c r="B21559" t="inlineStr">
        <is>
          <t>25471c0a62da9c84fd9a5ead097d93678b618cc4</t>
        </is>
      </c>
      <c r="C21559" t="inlineStr">
        <is>
          <t>2016-06-03 12:44:11+00:00</t>
        </is>
      </c>
      <c r="D21559" t="inlineStr">
        <is>
          <t>add</t>
        </is>
      </c>
      <c r="E21559" t="inlineStr">
        <is>
          <t>markdown</t>
        </is>
      </c>
      <c r="F21559" t="inlineStr"/>
      <c r="G21559" t="inlineStr"/>
      <c r="H21559" t="inlineStr"/>
    </row>
    <row r="21560">
      <c r="A21560" t="inlineStr">
        <is>
          <t>osmaxx</t>
        </is>
      </c>
      <c r="B21560" t="inlineStr">
        <is>
          <t>25471c0a62da9c84fd9a5ead097d93678b618cc4</t>
        </is>
      </c>
      <c r="C21560" t="inlineStr">
        <is>
          <t>2016-06-03 12:44:11+00:00</t>
        </is>
      </c>
      <c r="D21560" t="inlineStr">
        <is>
          <t>add</t>
        </is>
      </c>
      <c r="E21560" t="inlineStr">
        <is>
          <t>django-filter</t>
        </is>
      </c>
      <c r="F21560" t="inlineStr"/>
      <c r="G21560" t="inlineStr"/>
      <c r="H21560" t="inlineStr"/>
    </row>
    <row r="21561">
      <c r="A21561" t="inlineStr">
        <is>
          <t>osmaxx</t>
        </is>
      </c>
      <c r="B21561" t="inlineStr">
        <is>
          <t>25471c0a62da9c84fd9a5ead097d93678b618cc4</t>
        </is>
      </c>
      <c r="C21561" t="inlineStr">
        <is>
          <t>2016-06-03 12:44:11+00:00</t>
        </is>
      </c>
      <c r="D21561" t="inlineStr">
        <is>
          <t>add</t>
        </is>
      </c>
      <c r="E21561" t="inlineStr">
        <is>
          <t>rq</t>
        </is>
      </c>
      <c r="F21561">
        <f>=0.5.6</f>
        <v/>
      </c>
      <c r="G21561" t="inlineStr"/>
      <c r="H21561" t="inlineStr"/>
    </row>
    <row r="21562">
      <c r="A21562" t="inlineStr">
        <is>
          <t>osmaxx</t>
        </is>
      </c>
      <c r="B21562" t="inlineStr">
        <is>
          <t>25471c0a62da9c84fd9a5ead097d93678b618cc4</t>
        </is>
      </c>
      <c r="C21562" t="inlineStr">
        <is>
          <t>2016-06-03 12:44:11+00:00</t>
        </is>
      </c>
      <c r="D21562" t="inlineStr">
        <is>
          <t>add</t>
        </is>
      </c>
      <c r="E21562" t="inlineStr">
        <is>
          <t>django-rq</t>
        </is>
      </c>
      <c r="F21562">
        <f>=0.9.0</f>
        <v/>
      </c>
      <c r="G21562" t="inlineStr"/>
      <c r="H21562" t="inlineStr"/>
    </row>
    <row r="21563">
      <c r="A21563" t="inlineStr">
        <is>
          <t>osmaxx</t>
        </is>
      </c>
      <c r="B21563" t="inlineStr">
        <is>
          <t>25471c0a62da9c84fd9a5ead097d93678b618cc4</t>
        </is>
      </c>
      <c r="C21563" t="inlineStr">
        <is>
          <t>2016-06-03 12:44:11+00:00</t>
        </is>
      </c>
      <c r="D21563" t="inlineStr">
        <is>
          <t>add</t>
        </is>
      </c>
      <c r="E21563" t="inlineStr">
        <is>
          <t>django-environ</t>
        </is>
      </c>
      <c r="F21563">
        <f>=0.4.0</f>
        <v/>
      </c>
      <c r="G21563" t="inlineStr"/>
      <c r="H21563" t="inlineStr"/>
    </row>
    <row r="21564">
      <c r="A21564" t="inlineStr">
        <is>
          <t>osmaxx</t>
        </is>
      </c>
      <c r="B21564" t="inlineStr">
        <is>
          <t>25471c0a62da9c84fd9a5ead097d93678b618cc4</t>
        </is>
      </c>
      <c r="C21564" t="inlineStr">
        <is>
          <t>2016-06-03 12:44:11+00:00</t>
        </is>
      </c>
      <c r="D21564" t="inlineStr">
        <is>
          <t>add</t>
        </is>
      </c>
      <c r="E21564" t="inlineStr">
        <is>
          <t>django-extensions</t>
        </is>
      </c>
      <c r="F21564">
        <f>=1.5.9</f>
        <v/>
      </c>
      <c r="G21564" t="inlineStr"/>
      <c r="H21564" t="inlineStr"/>
    </row>
    <row r="21565">
      <c r="A21565" t="inlineStr">
        <is>
          <t>osmaxx</t>
        </is>
      </c>
      <c r="B21565" t="inlineStr">
        <is>
          <t>25471c0a62da9c84fd9a5ead097d93678b618cc4</t>
        </is>
      </c>
      <c r="C21565" t="inlineStr">
        <is>
          <t>2016-06-03 12:44:11+00:00</t>
        </is>
      </c>
      <c r="D21565" t="inlineStr">
        <is>
          <t>add</t>
        </is>
      </c>
      <c r="E21565" t="inlineStr">
        <is>
          <t>Werkzeug</t>
        </is>
      </c>
      <c r="F21565">
        <f>=0.10.4</f>
        <v/>
      </c>
      <c r="G21565" t="inlineStr"/>
      <c r="H21565" t="inlineStr"/>
    </row>
    <row r="21566">
      <c r="A21566" t="inlineStr">
        <is>
          <t>osmaxx</t>
        </is>
      </c>
      <c r="B21566" t="inlineStr">
        <is>
          <t>25471c0a62da9c84fd9a5ead097d93678b618cc4</t>
        </is>
      </c>
      <c r="C21566" t="inlineStr">
        <is>
          <t>2016-06-03 12:44:11+00:00</t>
        </is>
      </c>
      <c r="D21566" t="inlineStr">
        <is>
          <t>add</t>
        </is>
      </c>
      <c r="E21566" t="inlineStr">
        <is>
          <t>django-debug-toolbar</t>
        </is>
      </c>
      <c r="F21566">
        <f>=1.4</f>
        <v/>
      </c>
      <c r="G21566" t="inlineStr"/>
      <c r="H21566" t="inlineStr"/>
    </row>
    <row r="21567">
      <c r="A21567" t="inlineStr">
        <is>
          <t>osmaxx</t>
        </is>
      </c>
      <c r="B21567" t="inlineStr">
        <is>
          <t>25471c0a62da9c84fd9a5ead097d93678b618cc4</t>
        </is>
      </c>
      <c r="C21567" t="inlineStr">
        <is>
          <t>2016-06-03 12:44:11+00:00</t>
        </is>
      </c>
      <c r="D21567" t="inlineStr">
        <is>
          <t>add</t>
        </is>
      </c>
      <c r="E21567" t="inlineStr">
        <is>
          <t>whitenoise</t>
        </is>
      </c>
      <c r="F21567" t="inlineStr">
        <is>
          <t>&gt;=2.0;&lt;3.0</t>
        </is>
      </c>
      <c r="G21567" t="inlineStr"/>
      <c r="H21567" t="inlineStr"/>
    </row>
    <row r="21568">
      <c r="A21568" t="inlineStr">
        <is>
          <t>osmaxx</t>
        </is>
      </c>
      <c r="B21568" t="inlineStr">
        <is>
          <t>25471c0a62da9c84fd9a5ead097d93678b618cc4</t>
        </is>
      </c>
      <c r="C21568" t="inlineStr">
        <is>
          <t>2016-06-03 12:44:11+00:00</t>
        </is>
      </c>
      <c r="D21568" t="inlineStr">
        <is>
          <t>add</t>
        </is>
      </c>
      <c r="E21568" t="inlineStr">
        <is>
          <t>django-downloadview</t>
        </is>
      </c>
      <c r="F21568" t="inlineStr">
        <is>
          <t>&lt;2.0;&gt;=1.8</t>
        </is>
      </c>
      <c r="G21568" t="inlineStr"/>
      <c r="H21568" t="inlineStr"/>
    </row>
    <row r="21569">
      <c r="A21569" t="inlineStr">
        <is>
          <t>osmaxx</t>
        </is>
      </c>
      <c r="B21569" t="inlineStr">
        <is>
          <t>25471c0a62da9c84fd9a5ead097d93678b618cc4</t>
        </is>
      </c>
      <c r="C21569" t="inlineStr">
        <is>
          <t>2016-06-03 12:44:11+00:00</t>
        </is>
      </c>
      <c r="D21569" t="inlineStr">
        <is>
          <t>add</t>
        </is>
      </c>
      <c r="E21569" t="inlineStr">
        <is>
          <t>psycopg2</t>
        </is>
      </c>
      <c r="F21569" t="inlineStr">
        <is>
          <t>&lt;2.7;&gt;=2.6</t>
        </is>
      </c>
      <c r="G21569" t="inlineStr"/>
      <c r="H21569" t="inlineStr"/>
    </row>
    <row r="21570">
      <c r="A21570" t="inlineStr">
        <is>
          <t>osmaxx</t>
        </is>
      </c>
      <c r="B21570" t="inlineStr">
        <is>
          <t>25471c0a62da9c84fd9a5ead097d93678b618cc4</t>
        </is>
      </c>
      <c r="C21570" t="inlineStr">
        <is>
          <t>2016-06-03 12:44:11+00:00</t>
        </is>
      </c>
      <c r="D21570" t="inlineStr">
        <is>
          <t>add</t>
        </is>
      </c>
      <c r="E21570" t="inlineStr">
        <is>
          <t>SQLAlchemy</t>
        </is>
      </c>
      <c r="F21570" t="inlineStr">
        <is>
          <t>&lt;2.0;&gt;=1.0</t>
        </is>
      </c>
      <c r="G21570" t="inlineStr"/>
      <c r="H21570" t="inlineStr"/>
    </row>
    <row r="21571">
      <c r="A21571" t="inlineStr">
        <is>
          <t>osmaxx</t>
        </is>
      </c>
      <c r="B21571" t="inlineStr">
        <is>
          <t>25471c0a62da9c84fd9a5ead097d93678b618cc4</t>
        </is>
      </c>
      <c r="C21571" t="inlineStr">
        <is>
          <t>2016-06-03 12:44:11+00:00</t>
        </is>
      </c>
      <c r="D21571" t="inlineStr">
        <is>
          <t>add</t>
        </is>
      </c>
      <c r="E21571" t="inlineStr">
        <is>
          <t>SQLAlchemy-Utils</t>
        </is>
      </c>
      <c r="F21571" t="inlineStr">
        <is>
          <t>&lt;0.40;&gt;=0.31.6</t>
        </is>
      </c>
      <c r="G21571" t="inlineStr"/>
      <c r="H21571" t="inlineStr"/>
    </row>
    <row r="21572">
      <c r="A21572" t="inlineStr">
        <is>
          <t>osmaxx</t>
        </is>
      </c>
      <c r="B21572" t="inlineStr">
        <is>
          <t>25471c0a62da9c84fd9a5ead097d93678b618cc4</t>
        </is>
      </c>
      <c r="C21572" t="inlineStr">
        <is>
          <t>2016-06-03 12:44:11+00:00</t>
        </is>
      </c>
      <c r="D21572" t="inlineStr">
        <is>
          <t>add</t>
        </is>
      </c>
      <c r="E21572" t="inlineStr">
        <is>
          <t>sqlalchemy-views</t>
        </is>
      </c>
      <c r="F21572" t="inlineStr">
        <is>
          <t>&gt;=0.2.1;&lt;0.3</t>
        </is>
      </c>
      <c r="G21572" t="inlineStr"/>
      <c r="H21572" t="inlineStr"/>
    </row>
    <row r="21573">
      <c r="A21573" t="inlineStr">
        <is>
          <t>osmaxx</t>
        </is>
      </c>
      <c r="B21573" t="inlineStr">
        <is>
          <t>25471c0a62da9c84fd9a5ead097d93678b618cc4</t>
        </is>
      </c>
      <c r="C21573" t="inlineStr">
        <is>
          <t>2016-06-03 12:44:11+00:00</t>
        </is>
      </c>
      <c r="D21573" t="inlineStr">
        <is>
          <t>add</t>
        </is>
      </c>
      <c r="E21573" t="inlineStr">
        <is>
          <t>GeoAlchemy2</t>
        </is>
      </c>
      <c r="F21573" t="inlineStr">
        <is>
          <t>&lt;0.4;&gt;=0.2.0</t>
        </is>
      </c>
      <c r="G21573" t="inlineStr"/>
      <c r="H21573" t="inlineStr"/>
    </row>
    <row r="21574">
      <c r="A21574" t="inlineStr">
        <is>
          <t>osmaxx</t>
        </is>
      </c>
      <c r="B21574" t="inlineStr">
        <is>
          <t>25471c0a62da9c84fd9a5ead097d93678b618cc4</t>
        </is>
      </c>
      <c r="C21574" t="inlineStr">
        <is>
          <t>2016-06-03 12:44:11+00:00</t>
        </is>
      </c>
      <c r="D21574" t="inlineStr">
        <is>
          <t>add</t>
        </is>
      </c>
      <c r="E21574" t="inlineStr">
        <is>
          <t>geometalab.osm-pbf-file-size-estimation-service</t>
        </is>
      </c>
      <c r="F21574" t="inlineStr">
        <is>
          <t>&gt;=0.0.6;&lt;1.0.0</t>
        </is>
      </c>
      <c r="G21574" t="inlineStr"/>
      <c r="H21574" t="inlineStr"/>
    </row>
    <row r="21575">
      <c r="A21575" t="inlineStr">
        <is>
          <t>osmaxx</t>
        </is>
      </c>
      <c r="B21575" t="inlineStr">
        <is>
          <t>25471c0a62da9c84fd9a5ead097d93678b618cc4</t>
        </is>
      </c>
      <c r="C21575" t="inlineStr">
        <is>
          <t>2016-06-03 12:44:11+00:00</t>
        </is>
      </c>
      <c r="D21575" t="inlineStr">
        <is>
          <t>add</t>
        </is>
      </c>
      <c r="E21575" t="inlineStr">
        <is>
          <t>pytest-django</t>
        </is>
      </c>
      <c r="F21575">
        <f>=2.9.1</f>
        <v/>
      </c>
      <c r="G21575" t="inlineStr"/>
      <c r="H21575" t="inlineStr"/>
    </row>
    <row r="21576">
      <c r="A21576" t="inlineStr">
        <is>
          <t>osmaxx</t>
        </is>
      </c>
      <c r="B21576" t="inlineStr">
        <is>
          <t>25471c0a62da9c84fd9a5ead097d93678b618cc4</t>
        </is>
      </c>
      <c r="C21576" t="inlineStr">
        <is>
          <t>2016-06-03 12:44:11+00:00</t>
        </is>
      </c>
      <c r="D21576" t="inlineStr">
        <is>
          <t>add</t>
        </is>
      </c>
      <c r="E21576" t="inlineStr">
        <is>
          <t>pytest-cov</t>
        </is>
      </c>
      <c r="F21576">
        <f>=2.2.0</f>
        <v/>
      </c>
      <c r="G21576" t="inlineStr"/>
      <c r="H21576" t="inlineStr"/>
    </row>
    <row r="21577">
      <c r="A21577" t="inlineStr">
        <is>
          <t>osmaxx</t>
        </is>
      </c>
      <c r="B21577" t="inlineStr">
        <is>
          <t>25471c0a62da9c84fd9a5ead097d93678b618cc4</t>
        </is>
      </c>
      <c r="C21577" t="inlineStr">
        <is>
          <t>2016-06-03 12:44:11+00:00</t>
        </is>
      </c>
      <c r="D21577" t="inlineStr">
        <is>
          <t>add</t>
        </is>
      </c>
      <c r="E21577" t="inlineStr">
        <is>
          <t>pytest-mock</t>
        </is>
      </c>
      <c r="F21577">
        <f>=0.10.1</f>
        <v/>
      </c>
      <c r="G21577" t="inlineStr"/>
      <c r="H21577" t="inlineStr"/>
    </row>
    <row r="21578">
      <c r="A21578" t="inlineStr">
        <is>
          <t>osmaxx</t>
        </is>
      </c>
      <c r="B21578" t="inlineStr">
        <is>
          <t>25471c0a62da9c84fd9a5ead097d93678b618cc4</t>
        </is>
      </c>
      <c r="C21578" t="inlineStr">
        <is>
          <t>2016-06-03 12:44:11+00:00</t>
        </is>
      </c>
      <c r="D21578" t="inlineStr">
        <is>
          <t>add</t>
        </is>
      </c>
      <c r="E21578" t="inlineStr">
        <is>
          <t>pytest-selenium</t>
        </is>
      </c>
      <c r="F21578">
        <f>=1.2.1</f>
        <v/>
      </c>
      <c r="G21578" t="inlineStr"/>
      <c r="H21578" t="inlineStr"/>
    </row>
    <row r="21579">
      <c r="A21579" t="inlineStr">
        <is>
          <t>osmaxx</t>
        </is>
      </c>
      <c r="B21579" t="inlineStr">
        <is>
          <t>25471c0a62da9c84fd9a5ead097d93678b618cc4</t>
        </is>
      </c>
      <c r="C21579" t="inlineStr">
        <is>
          <t>2016-06-03 12:44:11+00:00</t>
        </is>
      </c>
      <c r="D21579" t="inlineStr">
        <is>
          <t>add</t>
        </is>
      </c>
      <c r="E21579" t="inlineStr">
        <is>
          <t>flake8</t>
        </is>
      </c>
      <c r="F21579">
        <f>=2.4.1</f>
        <v/>
      </c>
      <c r="G21579" t="inlineStr"/>
      <c r="H21579" t="inlineStr"/>
    </row>
    <row r="21580">
      <c r="A21580" t="inlineStr">
        <is>
          <t>osmaxx</t>
        </is>
      </c>
      <c r="B21580" t="inlineStr">
        <is>
          <t>25471c0a62da9c84fd9a5ead097d93678b618cc4</t>
        </is>
      </c>
      <c r="C21580" t="inlineStr">
        <is>
          <t>2016-06-03 12:44:11+00:00</t>
        </is>
      </c>
      <c r="D21580" t="inlineStr">
        <is>
          <t>add</t>
        </is>
      </c>
      <c r="E21580" t="inlineStr">
        <is>
          <t>wheel</t>
        </is>
      </c>
      <c r="F21580">
        <f>=0.26.0</f>
        <v/>
      </c>
      <c r="G21580" t="inlineStr"/>
      <c r="H21580" t="inlineStr"/>
    </row>
    <row r="21581">
      <c r="A21581" t="inlineStr">
        <is>
          <t>osmaxx</t>
        </is>
      </c>
      <c r="B21581" t="inlineStr">
        <is>
          <t>25471c0a62da9c84fd9a5ead097d93678b618cc4</t>
        </is>
      </c>
      <c r="C21581" t="inlineStr">
        <is>
          <t>2016-06-03 12:44:11+00:00</t>
        </is>
      </c>
      <c r="D21581" t="inlineStr">
        <is>
          <t>add</t>
        </is>
      </c>
      <c r="E21581" t="inlineStr">
        <is>
          <t>mkdocs</t>
        </is>
      </c>
      <c r="F21581">
        <f>=0.14.0</f>
        <v/>
      </c>
      <c r="G21581" t="inlineStr"/>
      <c r="H21581" t="inlineStr"/>
    </row>
    <row r="21582">
      <c r="A21582" t="inlineStr">
        <is>
          <t>osmaxx</t>
        </is>
      </c>
      <c r="B21582" t="inlineStr">
        <is>
          <t>25471c0a62da9c84fd9a5ead097d93678b618cc4</t>
        </is>
      </c>
      <c r="C21582" t="inlineStr">
        <is>
          <t>2016-06-03 12:44:11+00:00</t>
        </is>
      </c>
      <c r="D21582" t="inlineStr">
        <is>
          <t>add</t>
        </is>
      </c>
      <c r="E21582" t="inlineStr">
        <is>
          <t>prospector</t>
        </is>
      </c>
      <c r="F21582">
        <f>=0.10.2</f>
        <v/>
      </c>
      <c r="G21582" t="inlineStr"/>
      <c r="H21582" t="inlineStr"/>
    </row>
    <row r="21583">
      <c r="A21583" t="inlineStr">
        <is>
          <t>osmaxx</t>
        </is>
      </c>
      <c r="B21583" t="inlineStr">
        <is>
          <t>25471c0a62da9c84fd9a5ead097d93678b618cc4</t>
        </is>
      </c>
      <c r="C21583" t="inlineStr">
        <is>
          <t>2016-06-03 12:44:11+00:00</t>
        </is>
      </c>
      <c r="D21583" t="inlineStr">
        <is>
          <t>add</t>
        </is>
      </c>
      <c r="E21583" t="inlineStr">
        <is>
          <t>pyroma</t>
        </is>
      </c>
      <c r="F21583">
        <f>=1.8.2</f>
        <v/>
      </c>
      <c r="G21583" t="inlineStr"/>
      <c r="H21583" t="inlineStr"/>
    </row>
    <row r="21584">
      <c r="A21584" t="inlineStr">
        <is>
          <t>osmaxx</t>
        </is>
      </c>
      <c r="B21584" t="inlineStr">
        <is>
          <t>25471c0a62da9c84fd9a5ead097d93678b618cc4</t>
        </is>
      </c>
      <c r="C21584" t="inlineStr">
        <is>
          <t>2016-06-03 12:44:11+00:00</t>
        </is>
      </c>
      <c r="D21584" t="inlineStr">
        <is>
          <t>add</t>
        </is>
      </c>
      <c r="E21584" t="inlineStr">
        <is>
          <t>vulture</t>
        </is>
      </c>
      <c r="F21584">
        <f>=0.8.1</f>
        <v/>
      </c>
      <c r="G21584" t="inlineStr"/>
      <c r="H21584" t="inlineStr"/>
    </row>
    <row r="21585">
      <c r="A21585" t="inlineStr">
        <is>
          <t>osmaxx</t>
        </is>
      </c>
      <c r="B21585" t="inlineStr">
        <is>
          <t>25471c0a62da9c84fd9a5ead097d93678b618cc4</t>
        </is>
      </c>
      <c r="C21585" t="inlineStr">
        <is>
          <t>2016-06-03 12:44:11+00:00</t>
        </is>
      </c>
      <c r="D21585" t="inlineStr">
        <is>
          <t>add</t>
        </is>
      </c>
      <c r="E21585" t="inlineStr">
        <is>
          <t>coverage</t>
        </is>
      </c>
      <c r="F21585" t="inlineStr"/>
      <c r="G21585" t="inlineStr"/>
      <c r="H21585" t="inlineStr"/>
    </row>
    <row r="21586">
      <c r="A21586" t="inlineStr">
        <is>
          <t>osmaxx</t>
        </is>
      </c>
      <c r="B21586" t="inlineStr">
        <is>
          <t>25471c0a62da9c84fd9a5ead097d93678b618cc4</t>
        </is>
      </c>
      <c r="C21586" t="inlineStr">
        <is>
          <t>2016-06-03 12:44:11+00:00</t>
        </is>
      </c>
      <c r="D21586" t="inlineStr">
        <is>
          <t>add</t>
        </is>
      </c>
      <c r="E21586" t="inlineStr">
        <is>
          <t>pyhamcrest</t>
        </is>
      </c>
      <c r="F21586">
        <f>=1.9.0</f>
        <v/>
      </c>
      <c r="G21586" t="inlineStr"/>
      <c r="H21586" t="inlineStr"/>
    </row>
    <row r="21587">
      <c r="A21587" t="inlineStr">
        <is>
          <t>osmaxx</t>
        </is>
      </c>
      <c r="B21587" t="inlineStr">
        <is>
          <t>25471c0a62da9c84fd9a5ead097d93678b618cc4</t>
        </is>
      </c>
      <c r="C21587" t="inlineStr">
        <is>
          <t>2016-06-03 12:44:11+00:00</t>
        </is>
      </c>
      <c r="D21587" t="inlineStr">
        <is>
          <t>add</t>
        </is>
      </c>
      <c r="E21587" t="inlineStr">
        <is>
          <t>vcrpy</t>
        </is>
      </c>
      <c r="F21587" t="inlineStr"/>
      <c r="G21587" t="inlineStr"/>
      <c r="H21587" t="inlineStr"/>
    </row>
    <row r="21588">
      <c r="A21588" t="inlineStr">
        <is>
          <t>osmaxx</t>
        </is>
      </c>
      <c r="B21588" t="inlineStr">
        <is>
          <t>25471c0a62da9c84fd9a5ead097d93678b618cc4</t>
        </is>
      </c>
      <c r="C21588" t="inlineStr">
        <is>
          <t>2016-06-03 12:44:11+00:00</t>
        </is>
      </c>
      <c r="D21588" t="inlineStr">
        <is>
          <t>add</t>
        </is>
      </c>
      <c r="E21588" t="inlineStr">
        <is>
          <t>requests-mock</t>
        </is>
      </c>
      <c r="F21588" t="inlineStr"/>
      <c r="G21588" t="inlineStr"/>
      <c r="H21588" t="inlineStr"/>
    </row>
    <row r="21589">
      <c r="A21589" t="inlineStr">
        <is>
          <t>osmaxx</t>
        </is>
      </c>
      <c r="B21589" t="inlineStr">
        <is>
          <t>25471c0a62da9c84fd9a5ead097d93678b618cc4</t>
        </is>
      </c>
      <c r="C21589" t="inlineStr">
        <is>
          <t>2016-06-03 12:44:11+00:00</t>
        </is>
      </c>
      <c r="D21589" t="inlineStr">
        <is>
          <t>add</t>
        </is>
      </c>
      <c r="E21589" t="inlineStr">
        <is>
          <t>django-model-utils</t>
        </is>
      </c>
      <c r="F21589">
        <f>=2.4</f>
        <v/>
      </c>
      <c r="G21589" t="inlineStr"/>
      <c r="H21589" t="inlineStr"/>
    </row>
    <row r="21590">
      <c r="A21590" t="inlineStr">
        <is>
          <t>osmaxx</t>
        </is>
      </c>
      <c r="B21590" t="inlineStr">
        <is>
          <t>25471c0a62da9c84fd9a5ead097d93678b618cc4</t>
        </is>
      </c>
      <c r="C21590" t="inlineStr">
        <is>
          <t>2016-06-03 12:44:11+00:00</t>
        </is>
      </c>
      <c r="D21590" t="inlineStr">
        <is>
          <t>add</t>
        </is>
      </c>
      <c r="E21590" t="inlineStr">
        <is>
          <t>django-secure</t>
        </is>
      </c>
      <c r="F21590">
        <f>=1.0.1</f>
        <v/>
      </c>
      <c r="G21590" t="inlineStr"/>
      <c r="H21590" t="inlineStr"/>
    </row>
    <row r="21591">
      <c r="A21591" t="inlineStr">
        <is>
          <t>osmaxx</t>
        </is>
      </c>
      <c r="B21591" t="inlineStr">
        <is>
          <t>25471c0a62da9c84fd9a5ead097d93678b618cc4</t>
        </is>
      </c>
      <c r="C21591" t="inlineStr">
        <is>
          <t>2016-06-03 12:44:11+00:00</t>
        </is>
      </c>
      <c r="D21591" t="inlineStr">
        <is>
          <t>add</t>
        </is>
      </c>
      <c r="E21591" t="inlineStr">
        <is>
          <t>django-stored-messages</t>
        </is>
      </c>
      <c r="F21591">
        <f>=1.4.0</f>
        <v/>
      </c>
      <c r="G21591" t="inlineStr"/>
      <c r="H21591" t="inlineStr"/>
    </row>
    <row r="21592">
      <c r="A21592" t="inlineStr">
        <is>
          <t>osmaxx</t>
        </is>
      </c>
      <c r="B21592" t="inlineStr">
        <is>
          <t>25471c0a62da9c84fd9a5ead097d93678b618cc4</t>
        </is>
      </c>
      <c r="C21592" t="inlineStr">
        <is>
          <t>2016-06-03 12:44:11+00:00</t>
        </is>
      </c>
      <c r="D21592" t="inlineStr">
        <is>
          <t>add</t>
        </is>
      </c>
      <c r="E21592" t="inlineStr">
        <is>
          <t>django-crispy-forms</t>
        </is>
      </c>
      <c r="F21592">
        <f>=1.5.2</f>
        <v/>
      </c>
      <c r="G21592" t="inlineStr"/>
      <c r="H21592" t="inlineStr"/>
    </row>
    <row r="21593">
      <c r="A21593" t="inlineStr">
        <is>
          <t>osmaxx</t>
        </is>
      </c>
      <c r="B21593" t="inlineStr">
        <is>
          <t>25471c0a62da9c84fd9a5ead097d93678b618cc4</t>
        </is>
      </c>
      <c r="C21593" t="inlineStr">
        <is>
          <t>2016-06-03 12:44:11+00:00</t>
        </is>
      </c>
      <c r="D21593" t="inlineStr">
        <is>
          <t>add</t>
        </is>
      </c>
      <c r="E21593" t="inlineStr">
        <is>
          <t>python-social-auth</t>
        </is>
      </c>
      <c r="F21593">
        <f>=0.2.12</f>
        <v/>
      </c>
      <c r="G21593" t="inlineStr"/>
      <c r="H21593" t="inlineStr"/>
    </row>
    <row r="21594">
      <c r="A21594" t="inlineStr">
        <is>
          <t>osmaxx</t>
        </is>
      </c>
      <c r="B21594" t="inlineStr">
        <is>
          <t>25471c0a62da9c84fd9a5ead097d93678b618cc4</t>
        </is>
      </c>
      <c r="C21594" t="inlineStr">
        <is>
          <t>2016-06-03 12:44:11+00:00</t>
        </is>
      </c>
      <c r="D21594" t="inlineStr">
        <is>
          <t>add</t>
        </is>
      </c>
      <c r="E21594" t="inlineStr">
        <is>
          <t>gevent</t>
        </is>
      </c>
      <c r="F21594">
        <f>=1.0.2</f>
        <v/>
      </c>
      <c r="G21594" t="inlineStr"/>
      <c r="H21594" t="inlineStr"/>
    </row>
    <row r="21595">
      <c r="A21595" t="inlineStr">
        <is>
          <t>osmaxx</t>
        </is>
      </c>
      <c r="B21595" t="inlineStr">
        <is>
          <t>25471c0a62da9c84fd9a5ead097d93678b618cc4</t>
        </is>
      </c>
      <c r="C21595" t="inlineStr">
        <is>
          <t>2016-06-03 12:44:11+00:00</t>
        </is>
      </c>
      <c r="D21595" t="inlineStr">
        <is>
          <t>add</t>
        </is>
      </c>
      <c r="E21595" t="inlineStr">
        <is>
          <t>PyYAML</t>
        </is>
      </c>
      <c r="F21595" t="inlineStr">
        <is>
          <t>&gt;=3.11</t>
        </is>
      </c>
      <c r="G21595" t="inlineStr"/>
      <c r="H21595" t="inlineStr"/>
    </row>
    <row r="21596">
      <c r="A21596" t="inlineStr">
        <is>
          <t>osmaxx</t>
        </is>
      </c>
      <c r="B21596" t="inlineStr">
        <is>
          <t>25471c0a62da9c84fd9a5ead097d93678b618cc4</t>
        </is>
      </c>
      <c r="C21596" t="inlineStr">
        <is>
          <t>2016-06-03 12:44:11+00:00</t>
        </is>
      </c>
      <c r="D21596" t="inlineStr">
        <is>
          <t>add</t>
        </is>
      </c>
      <c r="E21596" t="inlineStr">
        <is>
          <t>gunicorn</t>
        </is>
      </c>
      <c r="F21596" t="inlineStr">
        <is>
          <t>&gt;=19;&lt;20</t>
        </is>
      </c>
      <c r="G21596" t="inlineStr"/>
      <c r="H21596" t="inlineStr"/>
    </row>
    <row r="21597">
      <c r="A21597" t="inlineStr">
        <is>
          <t>osmaxx</t>
        </is>
      </c>
      <c r="B21597" t="inlineStr">
        <is>
          <t>25471c0a62da9c84fd9a5ead097d93678b618cc4</t>
        </is>
      </c>
      <c r="C21597" t="inlineStr">
        <is>
          <t>2016-06-03 12:44:11+00:00</t>
        </is>
      </c>
      <c r="D21597" t="inlineStr">
        <is>
          <t>add</t>
        </is>
      </c>
      <c r="E21597" t="inlineStr">
        <is>
          <t>raven</t>
        </is>
      </c>
      <c r="F21597" t="inlineStr">
        <is>
          <t>&gt;=5.8;&lt;6</t>
        </is>
      </c>
      <c r="G21597" t="inlineStr"/>
      <c r="H21597" t="inlineStr"/>
    </row>
    <row r="21598">
      <c r="A21598" t="inlineStr">
        <is>
          <t>osmaxx</t>
        </is>
      </c>
      <c r="B21598" t="inlineStr">
        <is>
          <t>25471c0a62da9c84fd9a5ead097d93678b618cc4</t>
        </is>
      </c>
      <c r="C21598" t="inlineStr">
        <is>
          <t>2016-06-03 12:44:11+00:00</t>
        </is>
      </c>
      <c r="D21598" t="inlineStr">
        <is>
          <t>add</t>
        </is>
      </c>
      <c r="E21598" t="inlineStr">
        <is>
          <t>ipython</t>
        </is>
      </c>
      <c r="F21598" t="inlineStr"/>
      <c r="G21598" t="inlineStr"/>
      <c r="H21598" t="inlineStr"/>
    </row>
    <row r="21599">
      <c r="A21599" t="inlineStr">
        <is>
          <t>torneira</t>
        </is>
      </c>
      <c r="B21599" t="inlineStr">
        <is>
          <t>5babac67f2ae4110bab6196b23928600335d12fb</t>
        </is>
      </c>
      <c r="C21599" t="inlineStr">
        <is>
          <t>2012-01-28 21:33:50+00:00</t>
        </is>
      </c>
      <c r="D21599" t="inlineStr">
        <is>
          <t>add</t>
        </is>
      </c>
      <c r="E21599" t="inlineStr">
        <is>
          <t>Mako</t>
        </is>
      </c>
      <c r="F21599">
        <f>=0.6.0</f>
        <v/>
      </c>
      <c r="G21599" t="inlineStr"/>
      <c r="H21599" t="inlineStr"/>
    </row>
    <row r="21600">
      <c r="A21600" t="inlineStr">
        <is>
          <t>torneira</t>
        </is>
      </c>
      <c r="B21600" t="inlineStr">
        <is>
          <t>5babac67f2ae4110bab6196b23928600335d12fb</t>
        </is>
      </c>
      <c r="C21600" t="inlineStr">
        <is>
          <t>2012-01-28 21:33:50+00:00</t>
        </is>
      </c>
      <c r="D21600" t="inlineStr">
        <is>
          <t>add</t>
        </is>
      </c>
      <c r="E21600" t="inlineStr">
        <is>
          <t>MarkupSafe</t>
        </is>
      </c>
      <c r="F21600">
        <f>=0.15</f>
        <v/>
      </c>
      <c r="G21600" t="inlineStr"/>
      <c r="H21600" t="inlineStr"/>
    </row>
    <row r="21601">
      <c r="A21601" t="inlineStr">
        <is>
          <t>torneira</t>
        </is>
      </c>
      <c r="B21601" t="inlineStr">
        <is>
          <t>5babac67f2ae4110bab6196b23928600335d12fb</t>
        </is>
      </c>
      <c r="C21601" t="inlineStr">
        <is>
          <t>2012-01-28 21:33:50+00:00</t>
        </is>
      </c>
      <c r="D21601" t="inlineStr">
        <is>
          <t>add</t>
        </is>
      </c>
      <c r="E21601" t="inlineStr">
        <is>
          <t>Routes</t>
        </is>
      </c>
      <c r="F21601">
        <f>=1.12.3</f>
        <v/>
      </c>
      <c r="G21601" t="inlineStr"/>
      <c r="H21601" t="inlineStr"/>
    </row>
    <row r="21602">
      <c r="A21602" t="inlineStr">
        <is>
          <t>torneira</t>
        </is>
      </c>
      <c r="B21602" t="inlineStr">
        <is>
          <t>5babac67f2ae4110bab6196b23928600335d12fb</t>
        </is>
      </c>
      <c r="C21602" t="inlineStr">
        <is>
          <t>2012-01-28 21:33:50+00:00</t>
        </is>
      </c>
      <c r="D21602" t="inlineStr">
        <is>
          <t>add</t>
        </is>
      </c>
      <c r="E21602" t="inlineStr">
        <is>
          <t>SQLAlchemy</t>
        </is>
      </c>
      <c r="F21602">
        <f>=0.7.4</f>
        <v/>
      </c>
      <c r="G21602" t="inlineStr"/>
      <c r="H21602" t="inlineStr"/>
    </row>
    <row r="21603">
      <c r="A21603" t="inlineStr">
        <is>
          <t>torneira</t>
        </is>
      </c>
      <c r="B21603" t="inlineStr">
        <is>
          <t>5babac67f2ae4110bab6196b23928600335d12fb</t>
        </is>
      </c>
      <c r="C21603" t="inlineStr">
        <is>
          <t>2012-01-28 21:33:50+00:00</t>
        </is>
      </c>
      <c r="D21603" t="inlineStr">
        <is>
          <t>add</t>
        </is>
      </c>
      <c r="E21603" t="inlineStr">
        <is>
          <t>coverage</t>
        </is>
      </c>
      <c r="F21603">
        <f>=3.5.1</f>
        <v/>
      </c>
      <c r="G21603" t="inlineStr"/>
      <c r="H21603" t="inlineStr"/>
    </row>
    <row r="21604">
      <c r="A21604" t="inlineStr">
        <is>
          <t>torneira</t>
        </is>
      </c>
      <c r="B21604" t="inlineStr">
        <is>
          <t>5babac67f2ae4110bab6196b23928600335d12fb</t>
        </is>
      </c>
      <c r="C21604" t="inlineStr">
        <is>
          <t>2012-01-28 21:33:50+00:00</t>
        </is>
      </c>
      <c r="D21604" t="inlineStr">
        <is>
          <t>add</t>
        </is>
      </c>
      <c r="E21604" t="inlineStr">
        <is>
          <t>fudge</t>
        </is>
      </c>
      <c r="F21604">
        <f>=1.0.3</f>
        <v/>
      </c>
      <c r="G21604" t="inlineStr"/>
      <c r="H21604" t="inlineStr"/>
    </row>
    <row r="21605">
      <c r="A21605" t="inlineStr">
        <is>
          <t>torneira</t>
        </is>
      </c>
      <c r="B21605" t="inlineStr">
        <is>
          <t>5babac67f2ae4110bab6196b23928600335d12fb</t>
        </is>
      </c>
      <c r="C21605" t="inlineStr">
        <is>
          <t>2012-01-28 21:33:50+00:00</t>
        </is>
      </c>
      <c r="D21605" t="inlineStr">
        <is>
          <t>add</t>
        </is>
      </c>
      <c r="E21605" t="inlineStr">
        <is>
          <t>nose</t>
        </is>
      </c>
      <c r="F21605">
        <f>=1.1.2</f>
        <v/>
      </c>
      <c r="G21605" t="inlineStr"/>
      <c r="H21605" t="inlineStr"/>
    </row>
    <row r="21606">
      <c r="A21606" t="inlineStr">
        <is>
          <t>torneira</t>
        </is>
      </c>
      <c r="B21606" t="inlineStr">
        <is>
          <t>5babac67f2ae4110bab6196b23928600335d12fb</t>
        </is>
      </c>
      <c r="C21606" t="inlineStr">
        <is>
          <t>2012-01-28 21:33:50+00:00</t>
        </is>
      </c>
      <c r="D21606" t="inlineStr">
        <is>
          <t>add</t>
        </is>
      </c>
      <c r="E21606" t="inlineStr">
        <is>
          <t>simplejson</t>
        </is>
      </c>
      <c r="F21606">
        <f>=2.3.2</f>
        <v/>
      </c>
      <c r="G21606" t="inlineStr"/>
      <c r="H21606" t="inlineStr"/>
    </row>
    <row r="21607">
      <c r="A21607" t="inlineStr">
        <is>
          <t>torneira</t>
        </is>
      </c>
      <c r="B21607" t="inlineStr">
        <is>
          <t>5babac67f2ae4110bab6196b23928600335d12fb</t>
        </is>
      </c>
      <c r="C21607" t="inlineStr">
        <is>
          <t>2012-01-28 21:33:50+00:00</t>
        </is>
      </c>
      <c r="D21607" t="inlineStr">
        <is>
          <t>add</t>
        </is>
      </c>
      <c r="E21607" t="inlineStr">
        <is>
          <t>tornado</t>
        </is>
      </c>
      <c r="F21607">
        <f>=2.1.1</f>
        <v/>
      </c>
      <c r="G21607" t="inlineStr"/>
      <c r="H21607" t="inlineStr"/>
    </row>
    <row r="21608">
      <c r="A21608" t="inlineStr">
        <is>
          <t>torneira</t>
        </is>
      </c>
      <c r="B21608" t="inlineStr">
        <is>
          <t>5babac67f2ae4110bab6196b23928600335d12fb</t>
        </is>
      </c>
      <c r="C21608" t="inlineStr">
        <is>
          <t>2012-01-28 21:33:50+00:00</t>
        </is>
      </c>
      <c r="D21608" t="inlineStr">
        <is>
          <t>add</t>
        </is>
      </c>
      <c r="E21608" t="inlineStr">
        <is>
          <t>unittest2</t>
        </is>
      </c>
      <c r="F21608">
        <f>=0.5.1</f>
        <v/>
      </c>
      <c r="G21608" t="inlineStr"/>
      <c r="H21608" t="inlineStr"/>
    </row>
    <row r="21609">
      <c r="A21609" t="inlineStr">
        <is>
          <t>torneira</t>
        </is>
      </c>
      <c r="B21609" t="inlineStr">
        <is>
          <t>5babac67f2ae4110bab6196b23928600335d12fb</t>
        </is>
      </c>
      <c r="C21609" t="inlineStr">
        <is>
          <t>2012-01-28 21:33:50+00:00</t>
        </is>
      </c>
      <c r="D21609" t="inlineStr">
        <is>
          <t>add</t>
        </is>
      </c>
      <c r="E21609" t="inlineStr">
        <is>
          <t>wsgiref</t>
        </is>
      </c>
      <c r="F21609">
        <f>=0.1.2</f>
        <v/>
      </c>
      <c r="G21609" t="inlineStr"/>
      <c r="H21609" t="inlineStr"/>
    </row>
    <row r="21610">
      <c r="A21610" t="inlineStr">
        <is>
          <t>torneira</t>
        </is>
      </c>
      <c r="B21610" t="inlineStr">
        <is>
          <t>9b26f38653c5c84f0d9a6fb475436ae401963df3</t>
        </is>
      </c>
      <c r="C21610" t="inlineStr">
        <is>
          <t>2012-07-31 22:09:41+00:00</t>
        </is>
      </c>
      <c r="D21610" t="inlineStr">
        <is>
          <t>verchange</t>
        </is>
      </c>
      <c r="E21610" t="inlineStr">
        <is>
          <t>simplejson</t>
        </is>
      </c>
      <c r="F21610">
        <f>=2.5.0</f>
        <v/>
      </c>
      <c r="G21610" t="inlineStr">
        <is>
          <t>simplejson</t>
        </is>
      </c>
      <c r="H21610">
        <f>=2.3.2</f>
        <v/>
      </c>
    </row>
    <row r="21611">
      <c r="A21611" t="inlineStr">
        <is>
          <t>torneira</t>
        </is>
      </c>
      <c r="B21611" t="inlineStr">
        <is>
          <t>b764fc057d4b7771d4a73be539ed8f8401aff026</t>
        </is>
      </c>
      <c r="C21611" t="inlineStr">
        <is>
          <t>2012-09-28 21:15:31+00:00</t>
        </is>
      </c>
      <c r="D21611" t="inlineStr">
        <is>
          <t>verchange</t>
        </is>
      </c>
      <c r="E21611" t="inlineStr">
        <is>
          <t>Routes</t>
        </is>
      </c>
      <c r="F21611" t="inlineStr">
        <is>
          <t>&gt;=1.12.3</t>
        </is>
      </c>
      <c r="G21611" t="inlineStr">
        <is>
          <t>Routes</t>
        </is>
      </c>
      <c r="H21611">
        <f>=1.12.3</f>
        <v/>
      </c>
    </row>
    <row r="21612">
      <c r="A21612" t="inlineStr">
        <is>
          <t>torneira</t>
        </is>
      </c>
      <c r="B21612" t="inlineStr">
        <is>
          <t>b764fc057d4b7771d4a73be539ed8f8401aff026</t>
        </is>
      </c>
      <c r="C21612" t="inlineStr">
        <is>
          <t>2012-09-28 21:15:31+00:00</t>
        </is>
      </c>
      <c r="D21612" t="inlineStr">
        <is>
          <t>verchange</t>
        </is>
      </c>
      <c r="E21612" t="inlineStr">
        <is>
          <t>coverage</t>
        </is>
      </c>
      <c r="F21612" t="inlineStr">
        <is>
          <t>&gt;=3.5.1</t>
        </is>
      </c>
      <c r="G21612" t="inlineStr">
        <is>
          <t>coverage</t>
        </is>
      </c>
      <c r="H21612">
        <f>=3.5.1</f>
        <v/>
      </c>
    </row>
    <row r="21613">
      <c r="A21613" t="inlineStr">
        <is>
          <t>torneira</t>
        </is>
      </c>
      <c r="B21613" t="inlineStr">
        <is>
          <t>b764fc057d4b7771d4a73be539ed8f8401aff026</t>
        </is>
      </c>
      <c r="C21613" t="inlineStr">
        <is>
          <t>2012-09-28 21:15:31+00:00</t>
        </is>
      </c>
      <c r="D21613" t="inlineStr">
        <is>
          <t>verchange</t>
        </is>
      </c>
      <c r="E21613" t="inlineStr">
        <is>
          <t>nose</t>
        </is>
      </c>
      <c r="F21613" t="inlineStr">
        <is>
          <t>&gt;=1.1.2</t>
        </is>
      </c>
      <c r="G21613" t="inlineStr">
        <is>
          <t>nose</t>
        </is>
      </c>
      <c r="H21613">
        <f>=1.1.2</f>
        <v/>
      </c>
    </row>
    <row r="21614">
      <c r="A21614" t="inlineStr">
        <is>
          <t>torneira</t>
        </is>
      </c>
      <c r="B21614" t="inlineStr">
        <is>
          <t>b764fc057d4b7771d4a73be539ed8f8401aff026</t>
        </is>
      </c>
      <c r="C21614" t="inlineStr">
        <is>
          <t>2012-09-28 21:15:31+00:00</t>
        </is>
      </c>
      <c r="D21614" t="inlineStr">
        <is>
          <t>verchange</t>
        </is>
      </c>
      <c r="E21614" t="inlineStr">
        <is>
          <t>simplejson</t>
        </is>
      </c>
      <c r="F21614" t="inlineStr">
        <is>
          <t>&gt;=2.5.0</t>
        </is>
      </c>
      <c r="G21614" t="inlineStr">
        <is>
          <t>simplejson</t>
        </is>
      </c>
      <c r="H21614">
        <f>=2.5.0</f>
        <v/>
      </c>
    </row>
    <row r="21615">
      <c r="A21615" t="inlineStr">
        <is>
          <t>torneira</t>
        </is>
      </c>
      <c r="B21615" t="inlineStr">
        <is>
          <t>b764fc057d4b7771d4a73be539ed8f8401aff026</t>
        </is>
      </c>
      <c r="C21615" t="inlineStr">
        <is>
          <t>2012-09-28 21:15:31+00:00</t>
        </is>
      </c>
      <c r="D21615" t="inlineStr">
        <is>
          <t>verchange</t>
        </is>
      </c>
      <c r="E21615" t="inlineStr">
        <is>
          <t>fudge</t>
        </is>
      </c>
      <c r="F21615" t="inlineStr">
        <is>
          <t>&gt;=1.0.3</t>
        </is>
      </c>
      <c r="G21615" t="inlineStr">
        <is>
          <t>fudge</t>
        </is>
      </c>
      <c r="H21615">
        <f>=1.0.3</f>
        <v/>
      </c>
    </row>
    <row r="21616">
      <c r="A21616" t="inlineStr">
        <is>
          <t>torneira</t>
        </is>
      </c>
      <c r="B21616" t="inlineStr">
        <is>
          <t>b764fc057d4b7771d4a73be539ed8f8401aff026</t>
        </is>
      </c>
      <c r="C21616" t="inlineStr">
        <is>
          <t>2012-09-28 21:15:31+00:00</t>
        </is>
      </c>
      <c r="D21616" t="inlineStr">
        <is>
          <t>verchange</t>
        </is>
      </c>
      <c r="E21616" t="inlineStr">
        <is>
          <t>Mako</t>
        </is>
      </c>
      <c r="F21616" t="inlineStr">
        <is>
          <t>&gt;=0.6.0</t>
        </is>
      </c>
      <c r="G21616" t="inlineStr">
        <is>
          <t>Mako</t>
        </is>
      </c>
      <c r="H21616">
        <f>=0.6.0</f>
        <v/>
      </c>
    </row>
    <row r="21617">
      <c r="A21617" t="inlineStr">
        <is>
          <t>torneira</t>
        </is>
      </c>
      <c r="B21617" t="inlineStr">
        <is>
          <t>b764fc057d4b7771d4a73be539ed8f8401aff026</t>
        </is>
      </c>
      <c r="C21617" t="inlineStr">
        <is>
          <t>2012-09-28 21:15:31+00:00</t>
        </is>
      </c>
      <c r="D21617" t="inlineStr">
        <is>
          <t>verchange</t>
        </is>
      </c>
      <c r="E21617" t="inlineStr">
        <is>
          <t>SQLAlchemy</t>
        </is>
      </c>
      <c r="F21617" t="inlineStr">
        <is>
          <t>&gt;=0.7.4</t>
        </is>
      </c>
      <c r="G21617" t="inlineStr">
        <is>
          <t>SQLAlchemy</t>
        </is>
      </c>
      <c r="H21617">
        <f>=0.7.4</f>
        <v/>
      </c>
    </row>
    <row r="21618">
      <c r="A21618" t="inlineStr">
        <is>
          <t>torneira</t>
        </is>
      </c>
      <c r="B21618" t="inlineStr">
        <is>
          <t>b764fc057d4b7771d4a73be539ed8f8401aff026</t>
        </is>
      </c>
      <c r="C21618" t="inlineStr">
        <is>
          <t>2012-09-28 21:15:31+00:00</t>
        </is>
      </c>
      <c r="D21618" t="inlineStr">
        <is>
          <t>verchange</t>
        </is>
      </c>
      <c r="E21618" t="inlineStr">
        <is>
          <t>tornado</t>
        </is>
      </c>
      <c r="F21618" t="inlineStr">
        <is>
          <t>&gt;=2.3</t>
        </is>
      </c>
      <c r="G21618" t="inlineStr">
        <is>
          <t>tornado</t>
        </is>
      </c>
      <c r="H21618">
        <f>=2.1.1</f>
        <v/>
      </c>
    </row>
    <row r="21619">
      <c r="A21619" t="inlineStr">
        <is>
          <t>torneira</t>
        </is>
      </c>
      <c r="B21619" t="inlineStr">
        <is>
          <t>b764fc057d4b7771d4a73be539ed8f8401aff026</t>
        </is>
      </c>
      <c r="C21619" t="inlineStr">
        <is>
          <t>2012-09-28 21:15:31+00:00</t>
        </is>
      </c>
      <c r="D21619" t="inlineStr">
        <is>
          <t>verchange</t>
        </is>
      </c>
      <c r="E21619" t="inlineStr">
        <is>
          <t>unittest2</t>
        </is>
      </c>
      <c r="F21619" t="inlineStr">
        <is>
          <t>&gt;=0.5.1</t>
        </is>
      </c>
      <c r="G21619" t="inlineStr">
        <is>
          <t>unittest2</t>
        </is>
      </c>
      <c r="H21619">
        <f>=0.5.1</f>
        <v/>
      </c>
    </row>
    <row r="21620">
      <c r="A21620" t="inlineStr">
        <is>
          <t>torneira</t>
        </is>
      </c>
      <c r="B21620" t="inlineStr">
        <is>
          <t>b764fc057d4b7771d4a73be539ed8f8401aff026</t>
        </is>
      </c>
      <c r="C21620" t="inlineStr">
        <is>
          <t>2012-09-28 21:15:31+00:00</t>
        </is>
      </c>
      <c r="D21620" t="inlineStr">
        <is>
          <t>add</t>
        </is>
      </c>
      <c r="E21620" t="inlineStr">
        <is>
          <t>python-daemon</t>
        </is>
      </c>
      <c r="F21620" t="inlineStr">
        <is>
          <t>&gt;=1.6</t>
        </is>
      </c>
      <c r="G21620" t="inlineStr"/>
      <c r="H21620" t="inlineStr"/>
    </row>
    <row r="21621">
      <c r="A21621" t="inlineStr">
        <is>
          <t>torneira</t>
        </is>
      </c>
      <c r="B21621" t="inlineStr">
        <is>
          <t>b764fc057d4b7771d4a73be539ed8f8401aff026</t>
        </is>
      </c>
      <c r="C21621" t="inlineStr">
        <is>
          <t>2012-09-28 21:15:31+00:00</t>
        </is>
      </c>
      <c r="D21621" t="inlineStr">
        <is>
          <t>add</t>
        </is>
      </c>
      <c r="E21621" t="inlineStr">
        <is>
          <t>python-memcached</t>
        </is>
      </c>
      <c r="F21621" t="inlineStr">
        <is>
          <t>&gt;=1.48</t>
        </is>
      </c>
      <c r="G21621" t="inlineStr"/>
      <c r="H21621" t="inlineStr"/>
    </row>
    <row r="21622">
      <c r="A21622" t="inlineStr">
        <is>
          <t>torneira</t>
        </is>
      </c>
      <c r="B21622" t="inlineStr">
        <is>
          <t>b764fc057d4b7771d4a73be539ed8f8401aff026</t>
        </is>
      </c>
      <c r="C21622" t="inlineStr">
        <is>
          <t>2012-09-28 21:15:31+00:00</t>
        </is>
      </c>
      <c r="D21622" t="inlineStr">
        <is>
          <t>rem</t>
        </is>
      </c>
      <c r="E21622" t="inlineStr"/>
      <c r="F21622" t="inlineStr"/>
      <c r="G21622" t="inlineStr">
        <is>
          <t>MarkupSafe</t>
        </is>
      </c>
      <c r="H21622">
        <f>=0.15</f>
        <v/>
      </c>
    </row>
    <row r="21623">
      <c r="A21623" t="inlineStr">
        <is>
          <t>torneira</t>
        </is>
      </c>
      <c r="B21623" t="inlineStr">
        <is>
          <t>b764fc057d4b7771d4a73be539ed8f8401aff026</t>
        </is>
      </c>
      <c r="C21623" t="inlineStr">
        <is>
          <t>2012-09-28 21:15:31+00:00</t>
        </is>
      </c>
      <c r="D21623" t="inlineStr">
        <is>
          <t>rem</t>
        </is>
      </c>
      <c r="E21623" t="inlineStr"/>
      <c r="F21623" t="inlineStr"/>
      <c r="G21623" t="inlineStr">
        <is>
          <t>wsgiref</t>
        </is>
      </c>
      <c r="H21623">
        <f>=0.1.2</f>
        <v/>
      </c>
    </row>
    <row r="21624">
      <c r="A21624" t="inlineStr">
        <is>
          <t>mutmut</t>
        </is>
      </c>
      <c r="B21624" t="inlineStr">
        <is>
          <t>39cff403156f766f38d49387ee432c57fc2668d6</t>
        </is>
      </c>
      <c r="C21624" t="inlineStr">
        <is>
          <t>2018-08-02 00:00:33+00:00</t>
        </is>
      </c>
      <c r="D21624" t="inlineStr">
        <is>
          <t>verchange</t>
        </is>
      </c>
      <c r="E21624" t="inlineStr">
        <is>
          <t>click</t>
        </is>
      </c>
      <c r="F21624" t="inlineStr"/>
      <c r="G21624" t="inlineStr">
        <is>
          <t>click</t>
        </is>
      </c>
      <c r="H21624" t="inlineStr"/>
    </row>
    <row r="21625">
      <c r="A21625" t="inlineStr">
        <is>
          <t>mutmut</t>
        </is>
      </c>
      <c r="B21625" t="inlineStr">
        <is>
          <t>39cff403156f766f38d49387ee432c57fc2668d6</t>
        </is>
      </c>
      <c r="C21625" t="inlineStr">
        <is>
          <t>2018-08-02 00:00:33+00:00</t>
        </is>
      </c>
      <c r="D21625" t="inlineStr">
        <is>
          <t>add</t>
        </is>
      </c>
      <c r="E21625" t="inlineStr">
        <is>
          <t>parso</t>
        </is>
      </c>
      <c r="F21625" t="inlineStr"/>
      <c r="G21625" t="inlineStr"/>
      <c r="H21625" t="inlineStr"/>
    </row>
    <row r="21626">
      <c r="A21626" t="inlineStr">
        <is>
          <t>mutmut</t>
        </is>
      </c>
      <c r="B21626" t="inlineStr">
        <is>
          <t>39cff403156f766f38d49387ee432c57fc2668d6</t>
        </is>
      </c>
      <c r="C21626" t="inlineStr">
        <is>
          <t>2018-08-02 00:00:33+00:00</t>
        </is>
      </c>
      <c r="D21626" t="inlineStr">
        <is>
          <t>rem</t>
        </is>
      </c>
      <c r="E21626" t="inlineStr"/>
      <c r="F21626" t="inlineStr"/>
      <c r="G21626" t="inlineStr">
        <is>
          <t>baron</t>
        </is>
      </c>
      <c r="H21626" t="inlineStr"/>
    </row>
    <row r="21627">
      <c r="A21627" t="inlineStr">
        <is>
          <t>mutmut</t>
        </is>
      </c>
      <c r="B21627" t="inlineStr">
        <is>
          <t>1bac27bf1b3698e0563a8c678474804fd030572d</t>
        </is>
      </c>
      <c r="C21627" t="inlineStr">
        <is>
          <t>2018-08-25 06:56:11+00:00</t>
        </is>
      </c>
      <c r="D21627" t="inlineStr">
        <is>
          <t>add</t>
        </is>
      </c>
      <c r="E21627" t="inlineStr">
        <is>
          <t>glob2</t>
        </is>
      </c>
      <c r="F21627" t="inlineStr"/>
      <c r="G21627" t="inlineStr"/>
      <c r="H21627" t="inlineStr"/>
    </row>
    <row r="21628">
      <c r="A21628" t="inlineStr">
        <is>
          <t>mutmut</t>
        </is>
      </c>
      <c r="B21628" t="inlineStr">
        <is>
          <t>a597ab8a1f80580050fbfacce2fc1a7fead8c7d1</t>
        </is>
      </c>
      <c r="C21628" t="inlineStr">
        <is>
          <t>2018-11-18 14:50:24+00:00</t>
        </is>
      </c>
      <c r="D21628" t="inlineStr">
        <is>
          <t>add</t>
        </is>
      </c>
      <c r="E21628" t="inlineStr">
        <is>
          <t>pony</t>
        </is>
      </c>
      <c r="F21628" t="inlineStr"/>
      <c r="G21628" t="inlineStr"/>
      <c r="H21628" t="inlineStr"/>
    </row>
    <row r="21629">
      <c r="A21629" t="inlineStr">
        <is>
          <t>mutmut</t>
        </is>
      </c>
      <c r="B21629" t="inlineStr">
        <is>
          <t>4aeaa75a56a3c9c87f35c351f8a625238826e81d</t>
        </is>
      </c>
      <c r="C21629" t="inlineStr">
        <is>
          <t>2019-01-10 14:45:45+00:00</t>
        </is>
      </c>
      <c r="D21629" t="inlineStr">
        <is>
          <t>add</t>
        </is>
      </c>
      <c r="E21629" t="inlineStr">
        <is>
          <t>junit-xml</t>
        </is>
      </c>
      <c r="F21629">
        <f>=1.8</f>
        <v/>
      </c>
      <c r="G21629" t="inlineStr"/>
      <c r="H21629" t="inlineStr"/>
    </row>
    <row r="21630">
      <c r="A21630" t="inlineStr">
        <is>
          <t>mutmut</t>
        </is>
      </c>
      <c r="B21630" t="inlineStr">
        <is>
          <t>f30fd432f89ddeed78e9c002ff42478d8eb2dfaa</t>
        </is>
      </c>
      <c r="C21630" t="inlineStr">
        <is>
          <t>2019-06-12 07:53:46+00:00</t>
        </is>
      </c>
      <c r="D21630" t="inlineStr">
        <is>
          <t>verchange</t>
        </is>
      </c>
      <c r="E21630" t="inlineStr">
        <is>
          <t>junit-xml</t>
        </is>
      </c>
      <c r="F21630">
        <f>=1.8</f>
        <v/>
      </c>
      <c r="G21630" t="inlineStr">
        <is>
          <t>junit-xml</t>
        </is>
      </c>
      <c r="H21630">
        <f>=1.8</f>
        <v/>
      </c>
    </row>
    <row r="21631">
      <c r="A21631" t="inlineStr">
        <is>
          <t>mutmut</t>
        </is>
      </c>
      <c r="B21631" t="inlineStr">
        <is>
          <t>f30fd432f89ddeed78e9c002ff42478d8eb2dfaa</t>
        </is>
      </c>
      <c r="C21631" t="inlineStr">
        <is>
          <t>2019-06-12 07:53:46+00:00</t>
        </is>
      </c>
      <c r="D21631" t="inlineStr">
        <is>
          <t>verchange</t>
        </is>
      </c>
      <c r="E21631" t="inlineStr">
        <is>
          <t>tri.declarative</t>
        </is>
      </c>
      <c r="F21631" t="inlineStr">
        <is>
          <t>&lt;4.0.0;&gt;=3.0.0</t>
        </is>
      </c>
      <c r="G21631" t="inlineStr">
        <is>
          <t>tri.declarative</t>
        </is>
      </c>
      <c r="H21631" t="inlineStr"/>
    </row>
    <row r="21632">
      <c r="A21632" t="inlineStr">
        <is>
          <t>mutmut</t>
        </is>
      </c>
      <c r="B21632" t="inlineStr">
        <is>
          <t>fb523220be78eb9d67cfbe0c78078050aeb11f18</t>
        </is>
      </c>
      <c r="C21632" t="inlineStr">
        <is>
          <t>2019-09-21 15:13:37+00:00</t>
        </is>
      </c>
      <c r="D21632" t="inlineStr">
        <is>
          <t>rem</t>
        </is>
      </c>
      <c r="E21632" t="inlineStr"/>
      <c r="F21632" t="inlineStr"/>
      <c r="G21632" t="inlineStr">
        <is>
          <t>tri.declarative</t>
        </is>
      </c>
      <c r="H21632" t="inlineStr">
        <is>
          <t>&lt;4.0.0;&gt;=3.0.0</t>
        </is>
      </c>
    </row>
    <row r="21633">
      <c r="A21633" t="inlineStr">
        <is>
          <t>persiantools</t>
        </is>
      </c>
      <c r="B21633" t="inlineStr">
        <is>
          <t>a2cbc032b157968506bed19157f616866331e5e7</t>
        </is>
      </c>
      <c r="C21633" t="inlineStr">
        <is>
          <t>2016-07-21 14:43:21+00:00</t>
        </is>
      </c>
      <c r="D21633" t="inlineStr">
        <is>
          <t>verchange</t>
        </is>
      </c>
      <c r="E21633" t="inlineStr">
        <is>
          <t>coverage</t>
        </is>
      </c>
      <c r="F21633" t="inlineStr"/>
      <c r="G21633" t="inlineStr">
        <is>
          <t>coverage</t>
        </is>
      </c>
      <c r="H21633" t="inlineStr"/>
    </row>
    <row r="21634">
      <c r="A21634" t="inlineStr">
        <is>
          <t>persiantools</t>
        </is>
      </c>
      <c r="B21634" t="inlineStr">
        <is>
          <t>a2cbc032b157968506bed19157f616866331e5e7</t>
        </is>
      </c>
      <c r="C21634" t="inlineStr">
        <is>
          <t>2016-07-21 14:43:21+00:00</t>
        </is>
      </c>
      <c r="D21634" t="inlineStr">
        <is>
          <t>add</t>
        </is>
      </c>
      <c r="E21634" t="inlineStr">
        <is>
          <t>pytz</t>
        </is>
      </c>
      <c r="F21634" t="inlineStr"/>
      <c r="G21634" t="inlineStr"/>
      <c r="H21634" t="inlineStr"/>
    </row>
    <row r="21635">
      <c r="A21635" t="inlineStr">
        <is>
          <t>persiantools</t>
        </is>
      </c>
      <c r="B21635" t="inlineStr">
        <is>
          <t>7df3dc209cd5ab4a38be2511699e0782495d5618</t>
        </is>
      </c>
      <c r="C21635" t="inlineStr">
        <is>
          <t>2017-10-19 19:03:10+00:00</t>
        </is>
      </c>
      <c r="D21635" t="inlineStr">
        <is>
          <t>verchange</t>
        </is>
      </c>
      <c r="E21635" t="inlineStr">
        <is>
          <t>pytz</t>
        </is>
      </c>
      <c r="F21635" t="inlineStr">
        <is>
          <t>&lt;=2018</t>
        </is>
      </c>
      <c r="G21635" t="inlineStr">
        <is>
          <t>pytz</t>
        </is>
      </c>
      <c r="H21635" t="inlineStr"/>
    </row>
    <row r="21636">
      <c r="A21636" t="inlineStr">
        <is>
          <t>persiantools</t>
        </is>
      </c>
      <c r="B21636" t="inlineStr">
        <is>
          <t>7df3dc209cd5ab4a38be2511699e0782495d5618</t>
        </is>
      </c>
      <c r="C21636" t="inlineStr">
        <is>
          <t>2017-10-19 19:03:10+00:00</t>
        </is>
      </c>
      <c r="D21636" t="inlineStr">
        <is>
          <t>verchange</t>
        </is>
      </c>
      <c r="E21636" t="inlineStr">
        <is>
          <t>nose</t>
        </is>
      </c>
      <c r="F21636" t="inlineStr">
        <is>
          <t>&lt;=2.0.0</t>
        </is>
      </c>
      <c r="G21636" t="inlineStr">
        <is>
          <t>nose</t>
        </is>
      </c>
      <c r="H21636" t="inlineStr"/>
    </row>
    <row r="21637">
      <c r="A21637" t="inlineStr">
        <is>
          <t>persiantools</t>
        </is>
      </c>
      <c r="B21637" t="inlineStr">
        <is>
          <t>7df3dc209cd5ab4a38be2511699e0782495d5618</t>
        </is>
      </c>
      <c r="C21637" t="inlineStr">
        <is>
          <t>2017-10-19 19:03:10+00:00</t>
        </is>
      </c>
      <c r="D21637" t="inlineStr">
        <is>
          <t>verchange</t>
        </is>
      </c>
      <c r="E21637" t="inlineStr">
        <is>
          <t>coverage</t>
        </is>
      </c>
      <c r="F21637" t="inlineStr">
        <is>
          <t>&lt;=5.0.0</t>
        </is>
      </c>
      <c r="G21637" t="inlineStr">
        <is>
          <t>coverage</t>
        </is>
      </c>
      <c r="H21637" t="inlineStr"/>
    </row>
    <row r="21638">
      <c r="A21638" t="inlineStr">
        <is>
          <t>persiantools</t>
        </is>
      </c>
      <c r="B21638" t="inlineStr">
        <is>
          <t>a88112b5955cb8214e84467357bee61cc01242ba</t>
        </is>
      </c>
      <c r="C21638" t="inlineStr">
        <is>
          <t>2019-02-17 21:03:11+00:00</t>
        </is>
      </c>
      <c r="D21638" t="inlineStr">
        <is>
          <t>verchange</t>
        </is>
      </c>
      <c r="E21638" t="inlineStr">
        <is>
          <t>pytz</t>
        </is>
      </c>
      <c r="F21638">
        <f>=2018.9</f>
        <v/>
      </c>
      <c r="G21638" t="inlineStr">
        <is>
          <t>pytz</t>
        </is>
      </c>
      <c r="H21638" t="inlineStr">
        <is>
          <t>&lt;=2018</t>
        </is>
      </c>
    </row>
    <row r="21639">
      <c r="A21639" t="inlineStr">
        <is>
          <t>persiantools</t>
        </is>
      </c>
      <c r="B21639" t="inlineStr">
        <is>
          <t>a88112b5955cb8214e84467357bee61cc01242ba</t>
        </is>
      </c>
      <c r="C21639" t="inlineStr">
        <is>
          <t>2019-02-17 21:03:11+00:00</t>
        </is>
      </c>
      <c r="D21639" t="inlineStr">
        <is>
          <t>verchange</t>
        </is>
      </c>
      <c r="E21639" t="inlineStr">
        <is>
          <t>nose</t>
        </is>
      </c>
      <c r="F21639">
        <f>=1.3.7</f>
        <v/>
      </c>
      <c r="G21639" t="inlineStr">
        <is>
          <t>nose</t>
        </is>
      </c>
      <c r="H21639" t="inlineStr">
        <is>
          <t>&lt;=2.0.0</t>
        </is>
      </c>
    </row>
    <row r="21640">
      <c r="A21640" t="inlineStr">
        <is>
          <t>persiantools</t>
        </is>
      </c>
      <c r="B21640" t="inlineStr">
        <is>
          <t>a88112b5955cb8214e84467357bee61cc01242ba</t>
        </is>
      </c>
      <c r="C21640" t="inlineStr">
        <is>
          <t>2019-02-17 21:03:11+00:00</t>
        </is>
      </c>
      <c r="D21640" t="inlineStr">
        <is>
          <t>verchange</t>
        </is>
      </c>
      <c r="E21640" t="inlineStr">
        <is>
          <t>coverage</t>
        </is>
      </c>
      <c r="F21640">
        <f>=4.5.2</f>
        <v/>
      </c>
      <c r="G21640" t="inlineStr">
        <is>
          <t>coverage</t>
        </is>
      </c>
      <c r="H21640" t="inlineStr">
        <is>
          <t>&lt;=5.0.0</t>
        </is>
      </c>
    </row>
    <row r="21641">
      <c r="A21641" t="inlineStr">
        <is>
          <t>persiantools</t>
        </is>
      </c>
      <c r="B21641" t="inlineStr">
        <is>
          <t>155029a5a7b66d8a6a8f3a81b9a3d0e860e95e0b</t>
        </is>
      </c>
      <c r="C21641" t="inlineStr">
        <is>
          <t>2019-06-06 22:27:11+00:00</t>
        </is>
      </c>
      <c r="D21641" t="inlineStr">
        <is>
          <t>verchange</t>
        </is>
      </c>
      <c r="E21641" t="inlineStr">
        <is>
          <t>pytz</t>
        </is>
      </c>
      <c r="F21641">
        <f>=2019.1</f>
        <v/>
      </c>
      <c r="G21641" t="inlineStr">
        <is>
          <t>pytz</t>
        </is>
      </c>
      <c r="H21641">
        <f>=2018.9</f>
        <v/>
      </c>
    </row>
    <row r="21642">
      <c r="A21642" t="inlineStr">
        <is>
          <t>persiantools</t>
        </is>
      </c>
      <c r="B21642" t="inlineStr">
        <is>
          <t>155029a5a7b66d8a6a8f3a81b9a3d0e860e95e0b</t>
        </is>
      </c>
      <c r="C21642" t="inlineStr">
        <is>
          <t>2019-06-06 22:27:11+00:00</t>
        </is>
      </c>
      <c r="D21642" t="inlineStr">
        <is>
          <t>verchange</t>
        </is>
      </c>
      <c r="E21642" t="inlineStr">
        <is>
          <t>coverage</t>
        </is>
      </c>
      <c r="F21642">
        <f>=4.5.3</f>
        <v/>
      </c>
      <c r="G21642" t="inlineStr">
        <is>
          <t>coverage</t>
        </is>
      </c>
      <c r="H21642">
        <f>=4.5.2</f>
        <v/>
      </c>
    </row>
    <row r="21643">
      <c r="A21643" t="inlineStr">
        <is>
          <t>persiantools</t>
        </is>
      </c>
      <c r="B21643" t="inlineStr">
        <is>
          <t>155029a5a7b66d8a6a8f3a81b9a3d0e860e95e0b</t>
        </is>
      </c>
      <c r="C21643" t="inlineStr">
        <is>
          <t>2019-06-06 22:27:11+00:00</t>
        </is>
      </c>
      <c r="D21643" t="inlineStr">
        <is>
          <t>add</t>
        </is>
      </c>
      <c r="E21643" t="inlineStr">
        <is>
          <t>pytest</t>
        </is>
      </c>
      <c r="F21643">
        <f>=4.5.0</f>
        <v/>
      </c>
      <c r="G21643" t="inlineStr"/>
      <c r="H21643" t="inlineStr"/>
    </row>
    <row r="21644">
      <c r="A21644" t="inlineStr">
        <is>
          <t>persiantools</t>
        </is>
      </c>
      <c r="B21644" t="inlineStr">
        <is>
          <t>155029a5a7b66d8a6a8f3a81b9a3d0e860e95e0b</t>
        </is>
      </c>
      <c r="C21644" t="inlineStr">
        <is>
          <t>2019-06-06 22:27:11+00:00</t>
        </is>
      </c>
      <c r="D21644" t="inlineStr">
        <is>
          <t>add</t>
        </is>
      </c>
      <c r="E21644" t="inlineStr">
        <is>
          <t>pytest-cov</t>
        </is>
      </c>
      <c r="F21644">
        <f>=2.7.1</f>
        <v/>
      </c>
      <c r="G21644" t="inlineStr"/>
      <c r="H21644" t="inlineStr"/>
    </row>
    <row r="21645">
      <c r="A21645" t="inlineStr">
        <is>
          <t>persiantools</t>
        </is>
      </c>
      <c r="B21645" t="inlineStr">
        <is>
          <t>155029a5a7b66d8a6a8f3a81b9a3d0e860e95e0b</t>
        </is>
      </c>
      <c r="C21645" t="inlineStr">
        <is>
          <t>2019-06-06 22:27:11+00:00</t>
        </is>
      </c>
      <c r="D21645" t="inlineStr">
        <is>
          <t>rem</t>
        </is>
      </c>
      <c r="E21645" t="inlineStr"/>
      <c r="F21645" t="inlineStr"/>
      <c r="G21645" t="inlineStr">
        <is>
          <t>nose</t>
        </is>
      </c>
      <c r="H21645">
        <f>=1.3.7</f>
        <v/>
      </c>
    </row>
    <row r="21646">
      <c r="A21646" t="inlineStr">
        <is>
          <t>persiantools</t>
        </is>
      </c>
      <c r="B21646" t="inlineStr">
        <is>
          <t>f2f71622f0a44bec7d37aacf4b415204b2d1445f</t>
        </is>
      </c>
      <c r="C21646" t="inlineStr">
        <is>
          <t>2019-06-07 19:59:42+00:00</t>
        </is>
      </c>
      <c r="D21646" t="inlineStr">
        <is>
          <t>verchange</t>
        </is>
      </c>
      <c r="E21646" t="inlineStr">
        <is>
          <t>pytest</t>
        </is>
      </c>
      <c r="F21646">
        <f>=4.6.2</f>
        <v/>
      </c>
      <c r="G21646" t="inlineStr">
        <is>
          <t>pytest</t>
        </is>
      </c>
      <c r="H21646">
        <f>=4.5.0</f>
        <v/>
      </c>
    </row>
    <row r="21647">
      <c r="A21647" t="inlineStr">
        <is>
          <t>persiantools</t>
        </is>
      </c>
      <c r="B21647" t="inlineStr">
        <is>
          <t>4e2ce2bc5d83eb3ab2097cf45bb764d2c91d0c9d</t>
        </is>
      </c>
      <c r="C21647" t="inlineStr">
        <is>
          <t>2019-06-12 20:03:18+00:00</t>
        </is>
      </c>
      <c r="D21647" t="inlineStr">
        <is>
          <t>verchange</t>
        </is>
      </c>
      <c r="E21647" t="inlineStr">
        <is>
          <t>pytest</t>
        </is>
      </c>
      <c r="F21647">
        <f>=4.6.3</f>
        <v/>
      </c>
      <c r="G21647" t="inlineStr">
        <is>
          <t>pytest</t>
        </is>
      </c>
      <c r="H21647">
        <f>=4.6.2</f>
        <v/>
      </c>
    </row>
    <row r="21648">
      <c r="A21648" t="inlineStr">
        <is>
          <t>crmsh</t>
        </is>
      </c>
      <c r="B21648" t="inlineStr">
        <is>
          <t>c160c5af3e3c259dfb3e3ef7f3fe0dba3d4d3bd2</t>
        </is>
      </c>
      <c r="C21648" t="inlineStr">
        <is>
          <t>2016-01-15 14:20:26+00:00</t>
        </is>
      </c>
      <c r="D21648" t="inlineStr">
        <is>
          <t>add</t>
        </is>
      </c>
      <c r="E21648" t="inlineStr">
        <is>
          <t>python-dateutil</t>
        </is>
      </c>
      <c r="F21648" t="inlineStr"/>
      <c r="G21648" t="inlineStr"/>
      <c r="H21648" t="inlineStr"/>
    </row>
    <row r="21649">
      <c r="A21649" t="inlineStr">
        <is>
          <t>crmsh</t>
        </is>
      </c>
      <c r="B21649" t="inlineStr">
        <is>
          <t>6d91260c5b0db527eb1b125cf56e99cc32da58e7</t>
        </is>
      </c>
      <c r="C21649" t="inlineStr">
        <is>
          <t>2016-04-27 23:15:13+00:00</t>
        </is>
      </c>
      <c r="D21649" t="inlineStr">
        <is>
          <t>add</t>
        </is>
      </c>
      <c r="E21649" t="inlineStr">
        <is>
          <t>parallax</t>
        </is>
      </c>
      <c r="F21649" t="inlineStr"/>
      <c r="G21649" t="inlineStr"/>
      <c r="H21649" t="inlineStr"/>
    </row>
    <row r="21650">
      <c r="A21650" t="inlineStr">
        <is>
          <t>crmsh</t>
        </is>
      </c>
      <c r="B21650" t="inlineStr">
        <is>
          <t>54aafa1dd7049717c472284d9f3d25ba85b95764</t>
        </is>
      </c>
      <c r="C21650" t="inlineStr">
        <is>
          <t>2019-06-21 08:26:48+00:00</t>
        </is>
      </c>
      <c r="D21650" t="inlineStr">
        <is>
          <t>add</t>
        </is>
      </c>
      <c r="E21650" t="inlineStr">
        <is>
          <t>py-dateutil</t>
        </is>
      </c>
      <c r="F21650" t="inlineStr"/>
      <c r="G21650" t="inlineStr"/>
      <c r="H21650" t="inlineStr"/>
    </row>
    <row r="21651">
      <c r="A21651" t="inlineStr">
        <is>
          <t>crmsh</t>
        </is>
      </c>
      <c r="B21651" t="inlineStr">
        <is>
          <t>54aafa1dd7049717c472284d9f3d25ba85b95764</t>
        </is>
      </c>
      <c r="C21651" t="inlineStr">
        <is>
          <t>2019-06-21 08:26:48+00:00</t>
        </is>
      </c>
      <c r="D21651" t="inlineStr">
        <is>
          <t>rem</t>
        </is>
      </c>
      <c r="E21651" t="inlineStr"/>
      <c r="F21651" t="inlineStr"/>
      <c r="G21651" t="inlineStr">
        <is>
          <t>python-dateutil</t>
        </is>
      </c>
      <c r="H21651" t="inlineStr"/>
    </row>
    <row r="21652">
      <c r="A21652" t="inlineStr">
        <is>
          <t>crmsh</t>
        </is>
      </c>
      <c r="B21652" t="inlineStr">
        <is>
          <t>d2c7d821033d3df2e828f39d181d3f2fccc51182</t>
        </is>
      </c>
      <c r="C21652" t="inlineStr">
        <is>
          <t>2020-09-03 12:59:32+00:00</t>
        </is>
      </c>
      <c r="D21652" t="inlineStr">
        <is>
          <t>add</t>
        </is>
      </c>
      <c r="E21652" t="inlineStr">
        <is>
          <t>ipaddress</t>
        </is>
      </c>
      <c r="F21652" t="inlineStr"/>
      <c r="G21652" t="inlineStr"/>
      <c r="H21652" t="inlineStr"/>
    </row>
    <row r="21653">
      <c r="A21653" t="inlineStr">
        <is>
          <t>crmsh</t>
        </is>
      </c>
      <c r="B21653" t="inlineStr">
        <is>
          <t>d2c7d821033d3df2e828f39d181d3f2fccc51182</t>
        </is>
      </c>
      <c r="C21653" t="inlineStr">
        <is>
          <t>2020-09-03 12:59:32+00:00</t>
        </is>
      </c>
      <c r="D21653" t="inlineStr">
        <is>
          <t>rem</t>
        </is>
      </c>
      <c r="E21653" t="inlineStr"/>
      <c r="F21653" t="inlineStr"/>
      <c r="G21653" t="inlineStr">
        <is>
          <t>nosexcover</t>
        </is>
      </c>
      <c r="H21653" t="inlineStr"/>
    </row>
    <row r="21654">
      <c r="A21654" t="inlineStr">
        <is>
          <t>crmsh</t>
        </is>
      </c>
      <c r="B21654" t="inlineStr">
        <is>
          <t>bf7af3a6788f06b58239650093c06f5ababa51ad</t>
        </is>
      </c>
      <c r="C21654" t="inlineStr">
        <is>
          <t>2021-01-08 00:55:31+00:00</t>
        </is>
      </c>
      <c r="D21654" t="inlineStr">
        <is>
          <t>rem</t>
        </is>
      </c>
      <c r="E21654" t="inlineStr"/>
      <c r="F21654" t="inlineStr"/>
      <c r="G21654" t="inlineStr">
        <is>
          <t>nosexcover</t>
        </is>
      </c>
      <c r="H21654" t="inlineStr"/>
    </row>
    <row r="21655">
      <c r="A21655" t="inlineStr">
        <is>
          <t>guessit</t>
        </is>
      </c>
      <c r="B21655" t="inlineStr">
        <is>
          <t>25170d4955722a2312f760cc1947732cd688953d</t>
        </is>
      </c>
      <c r="C21655" t="inlineStr">
        <is>
          <t>2015-08-19 12:53:16+00:00</t>
        </is>
      </c>
      <c r="D21655" t="inlineStr">
        <is>
          <t>add</t>
        </is>
      </c>
      <c r="E21655" t="inlineStr">
        <is>
          <t>Pygments</t>
        </is>
      </c>
      <c r="F21655" t="inlineStr"/>
      <c r="G21655" t="inlineStr"/>
      <c r="H21655" t="inlineStr"/>
    </row>
    <row r="21656">
      <c r="A21656" t="inlineStr">
        <is>
          <t>guessit</t>
        </is>
      </c>
      <c r="B21656" t="inlineStr">
        <is>
          <t>2dd6ce262cdcd5725a7e01a786c92b2351b19b28</t>
        </is>
      </c>
      <c r="C21656" t="inlineStr">
        <is>
          <t>2016-01-27 18:35:54+00:00</t>
        </is>
      </c>
      <c r="D21656" t="inlineStr">
        <is>
          <t>rem</t>
        </is>
      </c>
      <c r="E21656" t="inlineStr"/>
      <c r="F21656" t="inlineStr"/>
      <c r="G21656" t="inlineStr">
        <is>
          <t>Pygments</t>
        </is>
      </c>
      <c r="H21656" t="inlineStr"/>
    </row>
    <row r="21657">
      <c r="A21657" t="inlineStr">
        <is>
          <t>guessit</t>
        </is>
      </c>
      <c r="B21657" t="inlineStr">
        <is>
          <t>84c465c9f0049d5a8bd2f9a8ef0bb8e776ef5612</t>
        </is>
      </c>
      <c r="C21657" t="inlineStr">
        <is>
          <t>2016-01-31 18:31:43+00:00</t>
        </is>
      </c>
      <c r="D21657" t="inlineStr">
        <is>
          <t>rem</t>
        </is>
      </c>
      <c r="E21657" t="inlineStr"/>
      <c r="F21657" t="inlineStr"/>
      <c r="G21657" t="inlineStr">
        <is>
          <t>Pygments</t>
        </is>
      </c>
      <c r="H21657" t="inlineStr"/>
    </row>
    <row r="21658">
      <c r="A21658" t="inlineStr">
        <is>
          <t>asgi-lifespan</t>
        </is>
      </c>
      <c r="B21658" t="inlineStr">
        <is>
          <t>6e85d35400470f375ee51e38dee40607e0a02fa8</t>
        </is>
      </c>
      <c r="C21658" t="inlineStr">
        <is>
          <t>2019-09-28 18:35:17+00:00</t>
        </is>
      </c>
      <c r="D21658" t="inlineStr">
        <is>
          <t>add</t>
        </is>
      </c>
      <c r="E21658" t="inlineStr">
        <is>
          <t>anyio</t>
        </is>
      </c>
      <c r="F21658" t="inlineStr"/>
      <c r="G21658" t="inlineStr"/>
      <c r="H21658" t="inlineStr"/>
    </row>
    <row r="21659">
      <c r="A21659" t="inlineStr">
        <is>
          <t>asgi-lifespan</t>
        </is>
      </c>
      <c r="B21659" t="inlineStr">
        <is>
          <t>6e85d35400470f375ee51e38dee40607e0a02fa8</t>
        </is>
      </c>
      <c r="C21659" t="inlineStr">
        <is>
          <t>2019-09-28 18:35:17+00:00</t>
        </is>
      </c>
      <c r="D21659" t="inlineStr">
        <is>
          <t>add</t>
        </is>
      </c>
      <c r="E21659" t="inlineStr">
        <is>
          <t>curio</t>
        </is>
      </c>
      <c r="F21659" t="inlineStr"/>
      <c r="G21659" t="inlineStr"/>
      <c r="H21659" t="inlineStr"/>
    </row>
    <row r="21660">
      <c r="A21660" t="inlineStr">
        <is>
          <t>asgi-lifespan</t>
        </is>
      </c>
      <c r="B21660" t="inlineStr">
        <is>
          <t>6e85d35400470f375ee51e38dee40607e0a02fa8</t>
        </is>
      </c>
      <c r="C21660" t="inlineStr">
        <is>
          <t>2019-09-28 18:35:17+00:00</t>
        </is>
      </c>
      <c r="D21660" t="inlineStr">
        <is>
          <t>add</t>
        </is>
      </c>
      <c r="E21660" t="inlineStr">
        <is>
          <t>trio</t>
        </is>
      </c>
      <c r="F21660" t="inlineStr"/>
      <c r="G21660" t="inlineStr"/>
      <c r="H21660" t="inlineStr"/>
    </row>
    <row r="21661">
      <c r="A21661" t="inlineStr">
        <is>
          <t>asgi-lifespan</t>
        </is>
      </c>
      <c r="B21661" t="inlineStr">
        <is>
          <t>cf1fa571149d459ca3b76f54f38b3e94c18842d0</t>
        </is>
      </c>
      <c r="C21661" t="inlineStr">
        <is>
          <t>2019-09-28 22:19:52+00:00</t>
        </is>
      </c>
      <c r="D21661" t="inlineStr">
        <is>
          <t>rem</t>
        </is>
      </c>
      <c r="E21661" t="inlineStr"/>
      <c r="F21661" t="inlineStr"/>
      <c r="G21661" t="inlineStr">
        <is>
          <t>anyio</t>
        </is>
      </c>
      <c r="H21661" t="inlineStr"/>
    </row>
    <row r="21662">
      <c r="A21662" t="inlineStr">
        <is>
          <t>asgi-lifespan</t>
        </is>
      </c>
      <c r="B21662" t="inlineStr">
        <is>
          <t>64399c49c7769fbc5c453585108b18012348afde</t>
        </is>
      </c>
      <c r="C21662" t="inlineStr">
        <is>
          <t>2019-11-29 07:55:43+00:00</t>
        </is>
      </c>
      <c r="D21662" t="inlineStr">
        <is>
          <t>add</t>
        </is>
      </c>
      <c r="E21662" t="inlineStr">
        <is>
          <t>attrs</t>
        </is>
      </c>
      <c r="F21662" t="inlineStr">
        <is>
          <t>&gt;=19.2</t>
        </is>
      </c>
      <c r="G21662" t="inlineStr"/>
      <c r="H21662" t="inlineStr"/>
    </row>
    <row r="21663">
      <c r="A21663" t="inlineStr">
        <is>
          <t>asgi-lifespan</t>
        </is>
      </c>
      <c r="B21663" t="inlineStr">
        <is>
          <t>64399c49c7769fbc5c453585108b18012348afde</t>
        </is>
      </c>
      <c r="C21663" t="inlineStr">
        <is>
          <t>2019-11-29 07:55:43+00:00</t>
        </is>
      </c>
      <c r="D21663" t="inlineStr">
        <is>
          <t>add</t>
        </is>
      </c>
      <c r="E21663" t="inlineStr">
        <is>
          <t>autoflake</t>
        </is>
      </c>
      <c r="F21663" t="inlineStr"/>
      <c r="G21663" t="inlineStr"/>
      <c r="H21663" t="inlineStr"/>
    </row>
    <row r="21664">
      <c r="A21664" t="inlineStr">
        <is>
          <t>asgi-lifespan</t>
        </is>
      </c>
      <c r="B21664" t="inlineStr">
        <is>
          <t>64399c49c7769fbc5c453585108b18012348afde</t>
        </is>
      </c>
      <c r="C21664" t="inlineStr">
        <is>
          <t>2019-11-29 07:55:43+00:00</t>
        </is>
      </c>
      <c r="D21664" t="inlineStr">
        <is>
          <t>add</t>
        </is>
      </c>
      <c r="E21664" t="inlineStr">
        <is>
          <t>pytest-asyncio</t>
        </is>
      </c>
      <c r="F21664" t="inlineStr"/>
      <c r="G21664" t="inlineStr"/>
      <c r="H21664" t="inlineStr"/>
    </row>
    <row r="21665">
      <c r="A21665" t="inlineStr">
        <is>
          <t>asgi-lifespan</t>
        </is>
      </c>
      <c r="B21665" t="inlineStr">
        <is>
          <t>64399c49c7769fbc5c453585108b18012348afde</t>
        </is>
      </c>
      <c r="C21665" t="inlineStr">
        <is>
          <t>2019-11-29 07:55:43+00:00</t>
        </is>
      </c>
      <c r="D21665" t="inlineStr">
        <is>
          <t>add</t>
        </is>
      </c>
      <c r="E21665" t="inlineStr">
        <is>
          <t>pytest-trio</t>
        </is>
      </c>
      <c r="F21665" t="inlineStr"/>
      <c r="G21665" t="inlineStr"/>
      <c r="H21665" t="inlineStr"/>
    </row>
    <row r="21666">
      <c r="A21666" t="inlineStr">
        <is>
          <t>asgi-lifespan</t>
        </is>
      </c>
      <c r="B21666" t="inlineStr">
        <is>
          <t>64399c49c7769fbc5c453585108b18012348afde</t>
        </is>
      </c>
      <c r="C21666" t="inlineStr">
        <is>
          <t>2019-11-29 07:55:43+00:00</t>
        </is>
      </c>
      <c r="D21666" t="inlineStr">
        <is>
          <t>add</t>
        </is>
      </c>
      <c r="E21666" t="inlineStr">
        <is>
          <t>seed-isort-config</t>
        </is>
      </c>
      <c r="F21666" t="inlineStr"/>
      <c r="G21666" t="inlineStr"/>
      <c r="H21666" t="inlineStr"/>
    </row>
    <row r="21667">
      <c r="A21667" t="inlineStr">
        <is>
          <t>asgi-lifespan</t>
        </is>
      </c>
      <c r="B21667" t="inlineStr">
        <is>
          <t>64399c49c7769fbc5c453585108b18012348afde</t>
        </is>
      </c>
      <c r="C21667" t="inlineStr">
        <is>
          <t>2019-11-29 07:55:43+00:00</t>
        </is>
      </c>
      <c r="D21667" t="inlineStr">
        <is>
          <t>rem</t>
        </is>
      </c>
      <c r="E21667" t="inlineStr"/>
      <c r="F21667" t="inlineStr"/>
      <c r="G21667" t="inlineStr">
        <is>
          <t>curio</t>
        </is>
      </c>
      <c r="H21667" t="inlineStr"/>
    </row>
    <row r="21668">
      <c r="A21668" t="inlineStr">
        <is>
          <t>asgi-lifespan</t>
        </is>
      </c>
      <c r="B21668" t="inlineStr">
        <is>
          <t>64399c49c7769fbc5c453585108b18012348afde</t>
        </is>
      </c>
      <c r="C21668" t="inlineStr">
        <is>
          <t>2019-11-29 07:55:43+00:00</t>
        </is>
      </c>
      <c r="D21668" t="inlineStr">
        <is>
          <t>rem</t>
        </is>
      </c>
      <c r="E21668" t="inlineStr"/>
      <c r="F21668" t="inlineStr"/>
      <c r="G21668" t="inlineStr">
        <is>
          <t>nox</t>
        </is>
      </c>
      <c r="H21668" t="inlineStr"/>
    </row>
    <row r="21669">
      <c r="A21669" t="inlineStr">
        <is>
          <t>asgi-lifespan</t>
        </is>
      </c>
      <c r="B21669" t="inlineStr">
        <is>
          <t>699f20d17b6b6d9f65fa722d250d0c4754178e93</t>
        </is>
      </c>
      <c r="C21669" t="inlineStr">
        <is>
          <t>2020-02-02 12:55:20+00:00</t>
        </is>
      </c>
      <c r="D21669" t="inlineStr">
        <is>
          <t>add</t>
        </is>
      </c>
      <c r="E21669" t="inlineStr">
        <is>
          <t>starlette</t>
        </is>
      </c>
      <c r="F21669">
        <f>=0.13.*</f>
        <v/>
      </c>
      <c r="G21669" t="inlineStr"/>
      <c r="H21669" t="inlineStr"/>
    </row>
    <row r="21670">
      <c r="A21670" t="inlineStr">
        <is>
          <t>asgi-lifespan</t>
        </is>
      </c>
      <c r="B21670" t="inlineStr">
        <is>
          <t>a7bec365e31d9e1ea5aa210ba455bec0a493d06e</t>
        </is>
      </c>
      <c r="C21670" t="inlineStr">
        <is>
          <t>2020-06-07 09:32:51+00:00</t>
        </is>
      </c>
      <c r="D21670" t="inlineStr">
        <is>
          <t>add</t>
        </is>
      </c>
      <c r="E21670" t="inlineStr">
        <is>
          <t>twine</t>
        </is>
      </c>
      <c r="F21670" t="inlineStr"/>
      <c r="G21670" t="inlineStr"/>
      <c r="H21670" t="inlineStr"/>
    </row>
    <row r="21671">
      <c r="A21671" t="inlineStr">
        <is>
          <t>asgi-lifespan</t>
        </is>
      </c>
      <c r="B21671" t="inlineStr">
        <is>
          <t>a7bec365e31d9e1ea5aa210ba455bec0a493d06e</t>
        </is>
      </c>
      <c r="C21671" t="inlineStr">
        <is>
          <t>2020-06-07 09:32:51+00:00</t>
        </is>
      </c>
      <c r="D21671" t="inlineStr">
        <is>
          <t>add</t>
        </is>
      </c>
      <c r="E21671" t="inlineStr">
        <is>
          <t>wheel</t>
        </is>
      </c>
      <c r="F21671" t="inlineStr"/>
      <c r="G21671" t="inlineStr"/>
      <c r="H21671" t="inlineStr"/>
    </row>
    <row r="21672">
      <c r="A21672" t="inlineStr">
        <is>
          <t>python-zunclient</t>
        </is>
      </c>
      <c r="B21672" t="inlineStr">
        <is>
          <t>fa61ba016e95d22d71eca565c32f4a4d8bdb7d22</t>
        </is>
      </c>
      <c r="C21672" t="inlineStr">
        <is>
          <t>2017-04-24 13:27:43+00:00</t>
        </is>
      </c>
      <c r="D21672" t="inlineStr">
        <is>
          <t>verchange</t>
        </is>
      </c>
      <c r="E21672" t="inlineStr">
        <is>
          <t>oslo.utils</t>
        </is>
      </c>
      <c r="F21672" t="inlineStr">
        <is>
          <t>&gt;=3.20.0</t>
        </is>
      </c>
      <c r="G21672" t="inlineStr">
        <is>
          <t>oslo.utils</t>
        </is>
      </c>
      <c r="H21672" t="inlineStr">
        <is>
          <t>&gt;=3.16.0</t>
        </is>
      </c>
    </row>
    <row r="21673">
      <c r="A21673" t="inlineStr">
        <is>
          <t>python-zunclient</t>
        </is>
      </c>
      <c r="B21673" t="inlineStr">
        <is>
          <t>fa61ba016e95d22d71eca565c32f4a4d8bdb7d22</t>
        </is>
      </c>
      <c r="C21673" t="inlineStr">
        <is>
          <t>2017-04-24 13:27:43+00:00</t>
        </is>
      </c>
      <c r="D21673" t="inlineStr">
        <is>
          <t>verchange</t>
        </is>
      </c>
      <c r="E21673" t="inlineStr">
        <is>
          <t>pbr</t>
        </is>
      </c>
      <c r="F21673" t="inlineStr">
        <is>
          <t>&gt;=2.0.0;!=2.1.0</t>
        </is>
      </c>
      <c r="G21673" t="inlineStr">
        <is>
          <t>pbr</t>
        </is>
      </c>
      <c r="H21673" t="inlineStr">
        <is>
          <t>&gt;=1.8</t>
        </is>
      </c>
    </row>
    <row r="21674">
      <c r="A21674" t="inlineStr">
        <is>
          <t>python-zunclient</t>
        </is>
      </c>
      <c r="B21674" t="inlineStr">
        <is>
          <t>fa61ba016e95d22d71eca565c32f4a4d8bdb7d22</t>
        </is>
      </c>
      <c r="C21674" t="inlineStr">
        <is>
          <t>2017-04-24 13:27:43+00:00</t>
        </is>
      </c>
      <c r="D21674" t="inlineStr">
        <is>
          <t>verchange</t>
        </is>
      </c>
      <c r="E21674" t="inlineStr">
        <is>
          <t>PrettyTable</t>
        </is>
      </c>
      <c r="F21674" t="inlineStr">
        <is>
          <t>&gt;=0.7.1;&lt;0.8</t>
        </is>
      </c>
      <c r="G21674" t="inlineStr">
        <is>
          <t>PrettyTable</t>
        </is>
      </c>
      <c r="H21674" t="inlineStr">
        <is>
          <t>&gt;=0.7.1;&lt;0.8</t>
        </is>
      </c>
    </row>
    <row r="21675">
      <c r="A21675" t="inlineStr">
        <is>
          <t>python-zunclient</t>
        </is>
      </c>
      <c r="B21675" t="inlineStr">
        <is>
          <t>9b4f4a389cfc429d8a2a23df242ff7b62dd69e8d</t>
        </is>
      </c>
      <c r="C21675" t="inlineStr">
        <is>
          <t>2017-07-18 20:02:37+00:00</t>
        </is>
      </c>
      <c r="D21675" t="inlineStr">
        <is>
          <t>verchange</t>
        </is>
      </c>
      <c r="E21675" t="inlineStr">
        <is>
          <t>osc-lib</t>
        </is>
      </c>
      <c r="F21675" t="inlineStr">
        <is>
          <t>&gt;=1.5.1</t>
        </is>
      </c>
      <c r="G21675" t="inlineStr">
        <is>
          <t>osc-lib</t>
        </is>
      </c>
      <c r="H21675" t="inlineStr">
        <is>
          <t>&gt;=1.2.0</t>
        </is>
      </c>
    </row>
    <row r="21676">
      <c r="A21676" t="inlineStr">
        <is>
          <t>python-zunclient</t>
        </is>
      </c>
      <c r="B21676" t="inlineStr">
        <is>
          <t>9b4f4a389cfc429d8a2a23df242ff7b62dd69e8d</t>
        </is>
      </c>
      <c r="C21676" t="inlineStr">
        <is>
          <t>2017-07-18 20:02:37+00:00</t>
        </is>
      </c>
      <c r="D21676" t="inlineStr">
        <is>
          <t>verchange</t>
        </is>
      </c>
      <c r="E21676" t="inlineStr">
        <is>
          <t>python-openstackclient</t>
        </is>
      </c>
      <c r="F21676" t="inlineStr">
        <is>
          <t>&gt;=3.3.0;!=3.10.0</t>
        </is>
      </c>
      <c r="G21676" t="inlineStr">
        <is>
          <t>python-openstackclient</t>
        </is>
      </c>
      <c r="H21676" t="inlineStr">
        <is>
          <t>&gt;=3.3.0</t>
        </is>
      </c>
    </row>
    <row r="21677">
      <c r="A21677" t="inlineStr">
        <is>
          <t>python-zunclient</t>
        </is>
      </c>
      <c r="B21677" t="inlineStr">
        <is>
          <t>9b4f4a389cfc429d8a2a23df242ff7b62dd69e8d</t>
        </is>
      </c>
      <c r="C21677" t="inlineStr">
        <is>
          <t>2017-07-18 20:02:37+00:00</t>
        </is>
      </c>
      <c r="D21677" t="inlineStr">
        <is>
          <t>verchange</t>
        </is>
      </c>
      <c r="E21677" t="inlineStr">
        <is>
          <t>keystoneauth1</t>
        </is>
      </c>
      <c r="F21677" t="inlineStr">
        <is>
          <t>&gt;=2.21.0</t>
        </is>
      </c>
      <c r="G21677" t="inlineStr">
        <is>
          <t>keystoneauth1</t>
        </is>
      </c>
      <c r="H21677" t="inlineStr">
        <is>
          <t>&gt;=2.18.0</t>
        </is>
      </c>
    </row>
    <row r="21678">
      <c r="A21678" t="inlineStr">
        <is>
          <t>python-zunclient</t>
        </is>
      </c>
      <c r="B21678" t="inlineStr">
        <is>
          <t>9b4f4a389cfc429d8a2a23df242ff7b62dd69e8d</t>
        </is>
      </c>
      <c r="C21678" t="inlineStr">
        <is>
          <t>2017-07-18 20:02:37+00:00</t>
        </is>
      </c>
      <c r="D21678" t="inlineStr">
        <is>
          <t>verchange</t>
        </is>
      </c>
      <c r="E21678" t="inlineStr">
        <is>
          <t>oslo.i18n</t>
        </is>
      </c>
      <c r="F21678" t="inlineStr">
        <is>
          <t>&gt;=2.1.0;!=3.15.2</t>
        </is>
      </c>
      <c r="G21678" t="inlineStr">
        <is>
          <t>oslo.i18n</t>
        </is>
      </c>
      <c r="H21678" t="inlineStr">
        <is>
          <t>&gt;=2.1.0</t>
        </is>
      </c>
    </row>
    <row r="21679">
      <c r="A21679" t="inlineStr">
        <is>
          <t>python-zunclient</t>
        </is>
      </c>
      <c r="B21679" t="inlineStr">
        <is>
          <t>9b4f4a389cfc429d8a2a23df242ff7b62dd69e8d</t>
        </is>
      </c>
      <c r="C21679" t="inlineStr">
        <is>
          <t>2017-07-18 20:02:37+00:00</t>
        </is>
      </c>
      <c r="D21679" t="inlineStr">
        <is>
          <t>add</t>
        </is>
      </c>
      <c r="E21679" t="inlineStr">
        <is>
          <t>docker</t>
        </is>
      </c>
      <c r="F21679" t="inlineStr">
        <is>
          <t>&gt;=2.0.0</t>
        </is>
      </c>
      <c r="G21679" t="inlineStr"/>
      <c r="H21679" t="inlineStr"/>
    </row>
    <row r="21680">
      <c r="A21680" t="inlineStr">
        <is>
          <t>python-zunclient</t>
        </is>
      </c>
      <c r="B21680" t="inlineStr">
        <is>
          <t>d4ea2de956cb95939c5457e647285a3c5c841c21</t>
        </is>
      </c>
      <c r="C21680" t="inlineStr">
        <is>
          <t>2017-07-28 16:11:11+00:00</t>
        </is>
      </c>
      <c r="D21680" t="inlineStr">
        <is>
          <t>verchange</t>
        </is>
      </c>
      <c r="E21680" t="inlineStr">
        <is>
          <t>osc-lib</t>
        </is>
      </c>
      <c r="F21680" t="inlineStr">
        <is>
          <t>&gt;=1.7.0</t>
        </is>
      </c>
      <c r="G21680" t="inlineStr">
        <is>
          <t>osc-lib</t>
        </is>
      </c>
      <c r="H21680" t="inlineStr">
        <is>
          <t>&gt;=1.5.1</t>
        </is>
      </c>
    </row>
    <row r="21681">
      <c r="A21681" t="inlineStr">
        <is>
          <t>python-zunclient</t>
        </is>
      </c>
      <c r="B21681" t="inlineStr">
        <is>
          <t>d4ea2de956cb95939c5457e647285a3c5c841c21</t>
        </is>
      </c>
      <c r="C21681" t="inlineStr">
        <is>
          <t>2017-07-28 16:11:11+00:00</t>
        </is>
      </c>
      <c r="D21681" t="inlineStr">
        <is>
          <t>verchange</t>
        </is>
      </c>
      <c r="E21681" t="inlineStr">
        <is>
          <t>keystoneauth1</t>
        </is>
      </c>
      <c r="F21681" t="inlineStr">
        <is>
          <t>&gt;=3.1.0</t>
        </is>
      </c>
      <c r="G21681" t="inlineStr">
        <is>
          <t>keystoneauth1</t>
        </is>
      </c>
      <c r="H21681" t="inlineStr">
        <is>
          <t>&gt;=2.21.0</t>
        </is>
      </c>
    </row>
    <row r="21682">
      <c r="A21682" t="inlineStr">
        <is>
          <t>python-zunclient</t>
        </is>
      </c>
      <c r="B21682" t="inlineStr">
        <is>
          <t>3a3f4535b9ad510bcc5ff09f4909035107b1eecb</t>
        </is>
      </c>
      <c r="C21682" t="inlineStr">
        <is>
          <t>2017-11-01 10:53:10+00:00</t>
        </is>
      </c>
      <c r="D21682" t="inlineStr">
        <is>
          <t>verchange</t>
        </is>
      </c>
      <c r="E21682" t="inlineStr">
        <is>
          <t>oslo.utils</t>
        </is>
      </c>
      <c r="F21682" t="inlineStr">
        <is>
          <t>&gt;=3.28.0</t>
        </is>
      </c>
      <c r="G21682" t="inlineStr">
        <is>
          <t>oslo.utils</t>
        </is>
      </c>
      <c r="H21682" t="inlineStr">
        <is>
          <t>&gt;=3.20.0</t>
        </is>
      </c>
    </row>
    <row r="21683">
      <c r="A21683" t="inlineStr">
        <is>
          <t>python-zunclient</t>
        </is>
      </c>
      <c r="B21683" t="inlineStr">
        <is>
          <t>3a3f4535b9ad510bcc5ff09f4909035107b1eecb</t>
        </is>
      </c>
      <c r="C21683" t="inlineStr">
        <is>
          <t>2017-11-01 10:53:10+00:00</t>
        </is>
      </c>
      <c r="D21683" t="inlineStr">
        <is>
          <t>verchange</t>
        </is>
      </c>
      <c r="E21683" t="inlineStr">
        <is>
          <t>websocket-client</t>
        </is>
      </c>
      <c r="F21683" t="inlineStr">
        <is>
          <t>&gt;=0.33.0</t>
        </is>
      </c>
      <c r="G21683" t="inlineStr">
        <is>
          <t>websocket-client</t>
        </is>
      </c>
      <c r="H21683" t="inlineStr">
        <is>
          <t>&gt;=0.32.0</t>
        </is>
      </c>
    </row>
    <row r="21684">
      <c r="A21684" t="inlineStr">
        <is>
          <t>python-zunclient</t>
        </is>
      </c>
      <c r="B21684" t="inlineStr">
        <is>
          <t>3a3f4535b9ad510bcc5ff09f4909035107b1eecb</t>
        </is>
      </c>
      <c r="C21684" t="inlineStr">
        <is>
          <t>2017-11-01 10:53:10+00:00</t>
        </is>
      </c>
      <c r="D21684" t="inlineStr">
        <is>
          <t>verchange</t>
        </is>
      </c>
      <c r="E21684" t="inlineStr">
        <is>
          <t>keystoneauth1</t>
        </is>
      </c>
      <c r="F21684" t="inlineStr">
        <is>
          <t>&gt;=3.2.0</t>
        </is>
      </c>
      <c r="G21684" t="inlineStr">
        <is>
          <t>keystoneauth1</t>
        </is>
      </c>
      <c r="H21684" t="inlineStr">
        <is>
          <t>&gt;=3.1.0</t>
        </is>
      </c>
    </row>
    <row r="21685">
      <c r="A21685" t="inlineStr">
        <is>
          <t>python-zunclient</t>
        </is>
      </c>
      <c r="B21685" t="inlineStr">
        <is>
          <t>3a3f4535b9ad510bcc5ff09f4909035107b1eecb</t>
        </is>
      </c>
      <c r="C21685" t="inlineStr">
        <is>
          <t>2017-11-01 10:53:10+00:00</t>
        </is>
      </c>
      <c r="D21685" t="inlineStr">
        <is>
          <t>verchange</t>
        </is>
      </c>
      <c r="E21685" t="inlineStr">
        <is>
          <t>docker</t>
        </is>
      </c>
      <c r="F21685" t="inlineStr">
        <is>
          <t>&gt;=2.4.2</t>
        </is>
      </c>
      <c r="G21685" t="inlineStr">
        <is>
          <t>docker</t>
        </is>
      </c>
      <c r="H21685" t="inlineStr">
        <is>
          <t>&gt;=2.0.0</t>
        </is>
      </c>
    </row>
    <row r="21686">
      <c r="A21686" t="inlineStr">
        <is>
          <t>python-zunclient</t>
        </is>
      </c>
      <c r="B21686" t="inlineStr">
        <is>
          <t>3a3f4535b9ad510bcc5ff09f4909035107b1eecb</t>
        </is>
      </c>
      <c r="C21686" t="inlineStr">
        <is>
          <t>2017-11-01 10:53:10+00:00</t>
        </is>
      </c>
      <c r="D21686" t="inlineStr">
        <is>
          <t>verchange</t>
        </is>
      </c>
      <c r="E21686" t="inlineStr">
        <is>
          <t>python-openstackclient</t>
        </is>
      </c>
      <c r="F21686" t="inlineStr">
        <is>
          <t>&gt;=3.12.0</t>
        </is>
      </c>
      <c r="G21686" t="inlineStr">
        <is>
          <t>python-openstackclient</t>
        </is>
      </c>
      <c r="H21686" t="inlineStr">
        <is>
          <t>&gt;=3.3.0;!=3.10.0</t>
        </is>
      </c>
    </row>
    <row r="21687">
      <c r="A21687" t="inlineStr">
        <is>
          <t>python-zunclient</t>
        </is>
      </c>
      <c r="B21687" t="inlineStr">
        <is>
          <t>3a3f4535b9ad510bcc5ff09f4909035107b1eecb</t>
        </is>
      </c>
      <c r="C21687" t="inlineStr">
        <is>
          <t>2017-11-01 10:53:10+00:00</t>
        </is>
      </c>
      <c r="D21687" t="inlineStr">
        <is>
          <t>verchange</t>
        </is>
      </c>
      <c r="E21687" t="inlineStr">
        <is>
          <t>oslo.i18n</t>
        </is>
      </c>
      <c r="F21687" t="inlineStr">
        <is>
          <t>&gt;=3.15.3</t>
        </is>
      </c>
      <c r="G21687" t="inlineStr">
        <is>
          <t>oslo.i18n</t>
        </is>
      </c>
      <c r="H21687" t="inlineStr">
        <is>
          <t>&gt;=2.1.0;!=3.15.2</t>
        </is>
      </c>
    </row>
    <row r="21688">
      <c r="A21688" t="inlineStr">
        <is>
          <t>python-zunclient</t>
        </is>
      </c>
      <c r="B21688" t="inlineStr">
        <is>
          <t>3a3f4535b9ad510bcc5ff09f4909035107b1eecb</t>
        </is>
      </c>
      <c r="C21688" t="inlineStr">
        <is>
          <t>2017-11-01 10:53:10+00:00</t>
        </is>
      </c>
      <c r="D21688" t="inlineStr">
        <is>
          <t>add</t>
        </is>
      </c>
      <c r="E21688" t="inlineStr">
        <is>
          <t>PyYAML</t>
        </is>
      </c>
      <c r="F21688" t="inlineStr">
        <is>
          <t>&gt;=3.10</t>
        </is>
      </c>
      <c r="G21688" t="inlineStr"/>
      <c r="H21688" t="inlineStr"/>
    </row>
    <row r="21689">
      <c r="A21689" t="inlineStr">
        <is>
          <t>python-zunclient</t>
        </is>
      </c>
      <c r="B21689" t="inlineStr">
        <is>
          <t>3995efdc1f5eb6c8c583fe47ec315fa08585c7ff</t>
        </is>
      </c>
      <c r="C21689" t="inlineStr">
        <is>
          <t>2017-11-03 18:42:28+00:00</t>
        </is>
      </c>
      <c r="D21689" t="inlineStr">
        <is>
          <t>verchange</t>
        </is>
      </c>
      <c r="E21689" t="inlineStr">
        <is>
          <t>python-openstackclient</t>
        </is>
      </c>
      <c r="F21689" t="inlineStr">
        <is>
          <t>&gt;=3.11.0</t>
        </is>
      </c>
      <c r="G21689" t="inlineStr">
        <is>
          <t>python-openstackclient</t>
        </is>
      </c>
      <c r="H21689" t="inlineStr">
        <is>
          <t>&gt;=3.3.0;!=3.10.0</t>
        </is>
      </c>
    </row>
    <row r="21690">
      <c r="A21690" t="inlineStr">
        <is>
          <t>python-zunclient</t>
        </is>
      </c>
      <c r="B21690" t="inlineStr">
        <is>
          <t>6fdb1a5f09cd85854bf175d1de4cd9059b65bce1</t>
        </is>
      </c>
      <c r="C21690" t="inlineStr">
        <is>
          <t>2018-01-05 18:54:16+00:00</t>
        </is>
      </c>
      <c r="D21690" t="inlineStr">
        <is>
          <t>verchange</t>
        </is>
      </c>
      <c r="E21690" t="inlineStr">
        <is>
          <t>osc-lib</t>
        </is>
      </c>
      <c r="F21690" t="inlineStr">
        <is>
          <t>&gt;=1.8.0</t>
        </is>
      </c>
      <c r="G21690" t="inlineStr">
        <is>
          <t>osc-lib</t>
        </is>
      </c>
      <c r="H21690" t="inlineStr">
        <is>
          <t>&gt;=1.7.0</t>
        </is>
      </c>
    </row>
    <row r="21691">
      <c r="A21691" t="inlineStr">
        <is>
          <t>python-zunclient</t>
        </is>
      </c>
      <c r="B21691" t="inlineStr">
        <is>
          <t>6fdb1a5f09cd85854bf175d1de4cd9059b65bce1</t>
        </is>
      </c>
      <c r="C21691" t="inlineStr">
        <is>
          <t>2018-01-05 18:54:16+00:00</t>
        </is>
      </c>
      <c r="D21691" t="inlineStr">
        <is>
          <t>verchange</t>
        </is>
      </c>
      <c r="E21691" t="inlineStr">
        <is>
          <t>oslo.utils</t>
        </is>
      </c>
      <c r="F21691" t="inlineStr">
        <is>
          <t>&gt;=3.33.0</t>
        </is>
      </c>
      <c r="G21691" t="inlineStr">
        <is>
          <t>oslo.utils</t>
        </is>
      </c>
      <c r="H21691" t="inlineStr">
        <is>
          <t>&gt;=3.28.0</t>
        </is>
      </c>
    </row>
    <row r="21692">
      <c r="A21692" t="inlineStr">
        <is>
          <t>python-zunclient</t>
        </is>
      </c>
      <c r="B21692" t="inlineStr">
        <is>
          <t>6fdb1a5f09cd85854bf175d1de4cd9059b65bce1</t>
        </is>
      </c>
      <c r="C21692" t="inlineStr">
        <is>
          <t>2018-01-05 18:54:16+00:00</t>
        </is>
      </c>
      <c r="D21692" t="inlineStr">
        <is>
          <t>verchange</t>
        </is>
      </c>
      <c r="E21692" t="inlineStr">
        <is>
          <t>keystoneauth1</t>
        </is>
      </c>
      <c r="F21692" t="inlineStr">
        <is>
          <t>&gt;=3.3.0</t>
        </is>
      </c>
      <c r="G21692" t="inlineStr">
        <is>
          <t>keystoneauth1</t>
        </is>
      </c>
      <c r="H21692" t="inlineStr">
        <is>
          <t>&gt;=3.2.0</t>
        </is>
      </c>
    </row>
    <row r="21693">
      <c r="A21693" t="inlineStr">
        <is>
          <t>python-zunclient</t>
        </is>
      </c>
      <c r="B21693" t="inlineStr">
        <is>
          <t>6fdb1a5f09cd85854bf175d1de4cd9059b65bce1</t>
        </is>
      </c>
      <c r="C21693" t="inlineStr">
        <is>
          <t>2018-01-05 18:54:16+00:00</t>
        </is>
      </c>
      <c r="D21693" t="inlineStr">
        <is>
          <t>verchange</t>
        </is>
      </c>
      <c r="E21693" t="inlineStr">
        <is>
          <t>websocket-client</t>
        </is>
      </c>
      <c r="F21693" t="inlineStr">
        <is>
          <t>&gt;=0.33.0;&lt;=0.40.0</t>
        </is>
      </c>
      <c r="G21693" t="inlineStr">
        <is>
          <t>websocket-client</t>
        </is>
      </c>
      <c r="H21693" t="inlineStr">
        <is>
          <t>&gt;=0.33.0</t>
        </is>
      </c>
    </row>
    <row r="21694">
      <c r="A21694" t="inlineStr">
        <is>
          <t>python-zunclient</t>
        </is>
      </c>
      <c r="B21694" t="inlineStr">
        <is>
          <t>e625e07d4ba14d6ccc48693e4c512759a1d3d568</t>
        </is>
      </c>
      <c r="C21694" t="inlineStr">
        <is>
          <t>2018-03-13 21:40:18+00:00</t>
        </is>
      </c>
      <c r="D21694" t="inlineStr">
        <is>
          <t>verchange</t>
        </is>
      </c>
      <c r="E21694" t="inlineStr">
        <is>
          <t>PyYAML</t>
        </is>
      </c>
      <c r="F21694" t="inlineStr">
        <is>
          <t>&gt;=3.12</t>
        </is>
      </c>
      <c r="G21694" t="inlineStr">
        <is>
          <t>PyYAML</t>
        </is>
      </c>
      <c r="H21694" t="inlineStr">
        <is>
          <t>&gt;=3.10</t>
        </is>
      </c>
    </row>
    <row r="21695">
      <c r="A21695" t="inlineStr">
        <is>
          <t>python-zunclient</t>
        </is>
      </c>
      <c r="B21695" t="inlineStr">
        <is>
          <t>e625e07d4ba14d6ccc48693e4c512759a1d3d568</t>
        </is>
      </c>
      <c r="C21695" t="inlineStr">
        <is>
          <t>2018-03-13 21:40:18+00:00</t>
        </is>
      </c>
      <c r="D21695" t="inlineStr">
        <is>
          <t>verchange</t>
        </is>
      </c>
      <c r="E21695" t="inlineStr">
        <is>
          <t>keystoneauth1</t>
        </is>
      </c>
      <c r="F21695" t="inlineStr">
        <is>
          <t>&gt;=3.4.0</t>
        </is>
      </c>
      <c r="G21695" t="inlineStr">
        <is>
          <t>keystoneauth1</t>
        </is>
      </c>
      <c r="H21695" t="inlineStr">
        <is>
          <t>&gt;=3.3.0</t>
        </is>
      </c>
    </row>
    <row r="21696">
      <c r="A21696" t="inlineStr">
        <is>
          <t>python-zunclient</t>
        </is>
      </c>
      <c r="B21696" t="inlineStr">
        <is>
          <t>1ebfddc19d9d73091474cc825436c995ad0a2564</t>
        </is>
      </c>
      <c r="C21696" t="inlineStr">
        <is>
          <t>2018-03-19 14:33:00+00:00</t>
        </is>
      </c>
      <c r="D21696" t="inlineStr">
        <is>
          <t>verchange</t>
        </is>
      </c>
      <c r="E21696" t="inlineStr">
        <is>
          <t>websocket-client</t>
        </is>
      </c>
      <c r="F21696" t="inlineStr">
        <is>
          <t>&gt;=0.33.0</t>
        </is>
      </c>
      <c r="G21696" t="inlineStr">
        <is>
          <t>websocket-client</t>
        </is>
      </c>
      <c r="H21696" t="inlineStr">
        <is>
          <t>&gt;=0.33.0;&lt;=0.40.0</t>
        </is>
      </c>
    </row>
    <row r="21697">
      <c r="A21697" t="inlineStr">
        <is>
          <t>python-zunclient</t>
        </is>
      </c>
      <c r="B21697" t="inlineStr">
        <is>
          <t>f100f94f64a56fa25c99fc8f5689647dc49cd7f9</t>
        </is>
      </c>
      <c r="C21697" t="inlineStr">
        <is>
          <t>2018-03-22 20:57:26+00:00</t>
        </is>
      </c>
      <c r="D21697" t="inlineStr">
        <is>
          <t>add</t>
        </is>
      </c>
      <c r="E21697" t="inlineStr">
        <is>
          <t>oslo.log</t>
        </is>
      </c>
      <c r="F21697" t="inlineStr">
        <is>
          <t>&gt;=3.36.0</t>
        </is>
      </c>
      <c r="G21697" t="inlineStr"/>
      <c r="H21697" t="inlineStr"/>
    </row>
    <row r="21698">
      <c r="A21698" t="inlineStr">
        <is>
          <t>python-zunclient</t>
        </is>
      </c>
      <c r="B21698" t="inlineStr">
        <is>
          <t>5139c4682f693a8d61f5d4ff3bc9b559d2970205</t>
        </is>
      </c>
      <c r="C21698" t="inlineStr">
        <is>
          <t>2018-06-05 18:22:56+00:00</t>
        </is>
      </c>
      <c r="D21698" t="inlineStr">
        <is>
          <t>verchange</t>
        </is>
      </c>
      <c r="E21698" t="inlineStr">
        <is>
          <t>websocket-client</t>
        </is>
      </c>
      <c r="F21698" t="inlineStr">
        <is>
          <t>&gt;=0.44.0</t>
        </is>
      </c>
      <c r="G21698" t="inlineStr">
        <is>
          <t>websocket-client</t>
        </is>
      </c>
      <c r="H21698" t="inlineStr">
        <is>
          <t>&gt;=0.33.0</t>
        </is>
      </c>
    </row>
    <row r="21699">
      <c r="A21699" t="inlineStr">
        <is>
          <t>python-zunclient</t>
        </is>
      </c>
      <c r="B21699" t="inlineStr">
        <is>
          <t>ca13722a1c2909981fc20b43f1ed2ec4082567a6</t>
        </is>
      </c>
      <c r="C21699" t="inlineStr">
        <is>
          <t>2020-09-09 16:36:22+00:00</t>
        </is>
      </c>
      <c r="D21699" t="inlineStr">
        <is>
          <t>verchange</t>
        </is>
      </c>
      <c r="E21699" t="inlineStr">
        <is>
          <t>PyYAML</t>
        </is>
      </c>
      <c r="F21699" t="inlineStr">
        <is>
          <t>&gt;=3.13</t>
        </is>
      </c>
      <c r="G21699" t="inlineStr">
        <is>
          <t>PyYAML</t>
        </is>
      </c>
      <c r="H21699" t="inlineStr">
        <is>
          <t>&gt;=3.12</t>
        </is>
      </c>
    </row>
    <row r="21700">
      <c r="A21700" t="inlineStr">
        <is>
          <t>untiler</t>
        </is>
      </c>
      <c r="B21700" t="inlineStr">
        <is>
          <t>17dfa47958a08e212c73921beccf48471d2cb610</t>
        </is>
      </c>
      <c r="C21700" t="inlineStr">
        <is>
          <t>2015-09-03 23:15:01+00:00</t>
        </is>
      </c>
      <c r="D21700" t="inlineStr">
        <is>
          <t>rem</t>
        </is>
      </c>
      <c r="E21700" t="inlineStr"/>
      <c r="F21700" t="inlineStr"/>
      <c r="G21700" t="inlineStr">
        <is>
          <t>Pillow</t>
        </is>
      </c>
      <c r="H21700" t="inlineStr">
        <is>
          <t>&gt;=2.9.0</t>
        </is>
      </c>
    </row>
    <row r="21701">
      <c r="A21701" t="inlineStr">
        <is>
          <t>untiler</t>
        </is>
      </c>
      <c r="B21701" t="inlineStr">
        <is>
          <t>e786e92d0c14ff214e153261083129ef7a51bf04</t>
        </is>
      </c>
      <c r="C21701" t="inlineStr">
        <is>
          <t>2017-05-01 18:25:52+00:00</t>
        </is>
      </c>
      <c r="D21701" t="inlineStr">
        <is>
          <t>verchange</t>
        </is>
      </c>
      <c r="E21701" t="inlineStr">
        <is>
          <t>rasterio</t>
        </is>
      </c>
      <c r="F21701">
        <f>=1.0a8</f>
        <v/>
      </c>
      <c r="G21701" t="inlineStr">
        <is>
          <t>rasterio</t>
        </is>
      </c>
      <c r="H21701" t="inlineStr">
        <is>
          <t>&gt;=0.26</t>
        </is>
      </c>
    </row>
    <row r="21702">
      <c r="A21702" t="inlineStr">
        <is>
          <t>untiler</t>
        </is>
      </c>
      <c r="B21702" t="inlineStr">
        <is>
          <t>e786e92d0c14ff214e153261083129ef7a51bf04</t>
        </is>
      </c>
      <c r="C21702" t="inlineStr">
        <is>
          <t>2017-05-01 18:25:52+00:00</t>
        </is>
      </c>
      <c r="D21702" t="inlineStr">
        <is>
          <t>add</t>
        </is>
      </c>
      <c r="E21702" t="inlineStr">
        <is>
          <t>mercantile</t>
        </is>
      </c>
      <c r="F21702" t="inlineStr"/>
      <c r="G21702" t="inlineStr"/>
      <c r="H21702" t="inlineStr"/>
    </row>
    <row r="21703">
      <c r="A21703" t="inlineStr">
        <is>
          <t>untiler</t>
        </is>
      </c>
      <c r="B21703" t="inlineStr">
        <is>
          <t>e786e92d0c14ff214e153261083129ef7a51bf04</t>
        </is>
      </c>
      <c r="C21703" t="inlineStr">
        <is>
          <t>2017-05-01 18:25:52+00:00</t>
        </is>
      </c>
      <c r="D21703" t="inlineStr">
        <is>
          <t>add</t>
        </is>
      </c>
      <c r="E21703" t="inlineStr">
        <is>
          <t>mbutil</t>
        </is>
      </c>
      <c r="F21703" t="inlineStr"/>
      <c r="G21703" t="inlineStr"/>
      <c r="H21703" t="inlineStr"/>
    </row>
    <row r="21704">
      <c r="A21704" t="inlineStr">
        <is>
          <t>hackernews-python</t>
        </is>
      </c>
      <c r="B21704" t="inlineStr">
        <is>
          <t>849e28939795cb4a2d6b80d5959dc1856e1d7f39</t>
        </is>
      </c>
      <c r="C21704" t="inlineStr">
        <is>
          <t>2014-10-09 07:02:23+00:00</t>
        </is>
      </c>
      <c r="D21704" t="inlineStr">
        <is>
          <t>verchange</t>
        </is>
      </c>
      <c r="E21704" t="inlineStr">
        <is>
          <t>requests</t>
        </is>
      </c>
      <c r="F21704" t="inlineStr">
        <is>
          <t>&gt;=2.4.3</t>
        </is>
      </c>
      <c r="G21704" t="inlineStr">
        <is>
          <t>requests</t>
        </is>
      </c>
      <c r="H21704" t="inlineStr"/>
    </row>
    <row r="21705">
      <c r="A21705" t="inlineStr">
        <is>
          <t>py2pack</t>
        </is>
      </c>
      <c r="B21705" t="inlineStr">
        <is>
          <t>87f407c3d8e35af59f7c9947f8e65490e864f38a</t>
        </is>
      </c>
      <c r="C21705" t="inlineStr">
        <is>
          <t>2013-07-30 12:13:20+00:00</t>
        </is>
      </c>
      <c r="D21705" t="inlineStr">
        <is>
          <t>add</t>
        </is>
      </c>
      <c r="E21705" t="inlineStr">
        <is>
          <t>argparse</t>
        </is>
      </c>
      <c r="F21705" t="inlineStr"/>
      <c r="G21705" t="inlineStr"/>
      <c r="H21705" t="inlineStr"/>
    </row>
    <row r="21706">
      <c r="A21706" t="inlineStr">
        <is>
          <t>py2pack</t>
        </is>
      </c>
      <c r="B21706" t="inlineStr">
        <is>
          <t>87f407c3d8e35af59f7c9947f8e65490e864f38a</t>
        </is>
      </c>
      <c r="C21706" t="inlineStr">
        <is>
          <t>2013-07-30 12:13:20+00:00</t>
        </is>
      </c>
      <c r="D21706" t="inlineStr">
        <is>
          <t>add</t>
        </is>
      </c>
      <c r="E21706" t="inlineStr">
        <is>
          <t>Jinja2</t>
        </is>
      </c>
      <c r="F21706" t="inlineStr"/>
      <c r="G21706" t="inlineStr"/>
      <c r="H21706" t="inlineStr"/>
    </row>
    <row r="21707">
      <c r="A21707" t="inlineStr">
        <is>
          <t>py2pack</t>
        </is>
      </c>
      <c r="B21707" t="inlineStr">
        <is>
          <t>7bff847eb50c40ebb17f971c6097ac6d89235b9c</t>
        </is>
      </c>
      <c r="C21707" t="inlineStr">
        <is>
          <t>2013-07-30 12:13:36+00:00</t>
        </is>
      </c>
      <c r="D21707" t="inlineStr">
        <is>
          <t>add</t>
        </is>
      </c>
      <c r="E21707" t="inlineStr">
        <is>
          <t>argparse</t>
        </is>
      </c>
      <c r="F21707" t="inlineStr"/>
      <c r="G21707" t="inlineStr"/>
      <c r="H21707" t="inlineStr"/>
    </row>
    <row r="21708">
      <c r="A21708" t="inlineStr">
        <is>
          <t>py2pack</t>
        </is>
      </c>
      <c r="B21708" t="inlineStr">
        <is>
          <t>7bff847eb50c40ebb17f971c6097ac6d89235b9c</t>
        </is>
      </c>
      <c r="C21708" t="inlineStr">
        <is>
          <t>2013-07-30 12:13:36+00:00</t>
        </is>
      </c>
      <c r="D21708" t="inlineStr">
        <is>
          <t>add</t>
        </is>
      </c>
      <c r="E21708" t="inlineStr">
        <is>
          <t>Jinja2</t>
        </is>
      </c>
      <c r="F21708" t="inlineStr"/>
      <c r="G21708" t="inlineStr"/>
      <c r="H21708" t="inlineStr"/>
    </row>
    <row r="21709">
      <c r="A21709" t="inlineStr">
        <is>
          <t>py2pack</t>
        </is>
      </c>
      <c r="B21709" t="inlineStr">
        <is>
          <t>c4b87a8d7bd8bad0cb095e6e7ab70b9b14f0d62f</t>
        </is>
      </c>
      <c r="C21709" t="inlineStr">
        <is>
          <t>2015-07-11 09:18:21+00:00</t>
        </is>
      </c>
      <c r="D21709" t="inlineStr">
        <is>
          <t>add</t>
        </is>
      </c>
      <c r="E21709" t="inlineStr">
        <is>
          <t>setuptools</t>
        </is>
      </c>
      <c r="F21709" t="inlineStr"/>
      <c r="G21709" t="inlineStr"/>
      <c r="H21709" t="inlineStr"/>
    </row>
    <row r="21710">
      <c r="A21710" t="inlineStr">
        <is>
          <t>py2pack</t>
        </is>
      </c>
      <c r="B21710" t="inlineStr">
        <is>
          <t>018578280fae061fc92ae6e14c21d7f2682d96f4</t>
        </is>
      </c>
      <c r="C21710" t="inlineStr">
        <is>
          <t>2016-06-29 12:36:05+00:00</t>
        </is>
      </c>
      <c r="D21710" t="inlineStr">
        <is>
          <t>add</t>
        </is>
      </c>
      <c r="E21710" t="inlineStr">
        <is>
          <t>six</t>
        </is>
      </c>
      <c r="F21710" t="inlineStr"/>
      <c r="G21710" t="inlineStr"/>
      <c r="H21710" t="inlineStr"/>
    </row>
    <row r="21711">
      <c r="A21711" t="inlineStr">
        <is>
          <t>py2pack</t>
        </is>
      </c>
      <c r="B21711" t="inlineStr">
        <is>
          <t>018578280fae061fc92ae6e14c21d7f2682d96f4</t>
        </is>
      </c>
      <c r="C21711" t="inlineStr">
        <is>
          <t>2016-06-29 12:36:05+00:00</t>
        </is>
      </c>
      <c r="D21711" t="inlineStr">
        <is>
          <t>rem</t>
        </is>
      </c>
      <c r="E21711" t="inlineStr"/>
      <c r="F21711" t="inlineStr"/>
      <c r="G21711" t="inlineStr">
        <is>
          <t>argparse</t>
        </is>
      </c>
      <c r="H21711" t="inlineStr"/>
    </row>
    <row r="21712">
      <c r="A21712" t="inlineStr">
        <is>
          <t>py2pack</t>
        </is>
      </c>
      <c r="B21712" t="inlineStr">
        <is>
          <t>93662bb412617977261fe7755073d00847a244f7</t>
        </is>
      </c>
      <c r="C21712" t="inlineStr">
        <is>
          <t>2017-02-12 14:32:02+00:00</t>
        </is>
      </c>
      <c r="D21712" t="inlineStr">
        <is>
          <t>add</t>
        </is>
      </c>
      <c r="E21712" t="inlineStr">
        <is>
          <t>metaextract</t>
        </is>
      </c>
      <c r="F21712" t="inlineStr"/>
      <c r="G21712" t="inlineStr"/>
      <c r="H21712" t="inlineStr"/>
    </row>
    <row r="21713">
      <c r="A21713" t="inlineStr">
        <is>
          <t>py2pack</t>
        </is>
      </c>
      <c r="B21713" t="inlineStr">
        <is>
          <t>d9adb549f5be8dc9ff99c63588ee4a199ac3179d</t>
        </is>
      </c>
      <c r="C21713" t="inlineStr">
        <is>
          <t>2020-10-27 08:28:16+00:00</t>
        </is>
      </c>
      <c r="D21713" t="inlineStr">
        <is>
          <t>add</t>
        </is>
      </c>
      <c r="E21713" t="inlineStr">
        <is>
          <t>typing</t>
        </is>
      </c>
      <c r="F21713" t="inlineStr"/>
      <c r="G21713" t="inlineStr"/>
      <c r="H21713" t="inlineStr"/>
    </row>
    <row r="21714">
      <c r="A21714" t="inlineStr">
        <is>
          <t>py2pack</t>
        </is>
      </c>
      <c r="B21714" t="inlineStr">
        <is>
          <t>a1d6ac88d544c33e56118876911d5dfdc94db88d</t>
        </is>
      </c>
      <c r="C21714" t="inlineStr">
        <is>
          <t>2020-11-10 09:18:38+00:00</t>
        </is>
      </c>
      <c r="D21714" t="inlineStr">
        <is>
          <t>add</t>
        </is>
      </c>
      <c r="E21714" t="inlineStr">
        <is>
          <t>requests</t>
        </is>
      </c>
      <c r="F21714" t="inlineStr"/>
      <c r="G21714" t="inlineStr"/>
      <c r="H21714" t="inlineStr"/>
    </row>
    <row r="21715">
      <c r="A21715" t="inlineStr">
        <is>
          <t>py2pack</t>
        </is>
      </c>
      <c r="B21715" t="inlineStr">
        <is>
          <t>a1d6ac88d544c33e56118876911d5dfdc94db88d</t>
        </is>
      </c>
      <c r="C21715" t="inlineStr">
        <is>
          <t>2020-11-10 09:18:38+00:00</t>
        </is>
      </c>
      <c r="D21715" t="inlineStr">
        <is>
          <t>rem</t>
        </is>
      </c>
      <c r="E21715" t="inlineStr"/>
      <c r="F21715" t="inlineStr"/>
      <c r="G21715" t="inlineStr">
        <is>
          <t>six</t>
        </is>
      </c>
      <c r="H21715" t="inlineStr"/>
    </row>
    <row r="21716">
      <c r="A21716" t="inlineStr">
        <is>
          <t>link</t>
        </is>
      </c>
      <c r="B21716" t="inlineStr">
        <is>
          <t>1bd2030e95e7807af538b74c7a99616b7b0b3d1e</t>
        </is>
      </c>
      <c r="C21716" t="inlineStr">
        <is>
          <t>2013-10-21 15:53:50+00:00</t>
        </is>
      </c>
      <c r="D21716" t="inlineStr">
        <is>
          <t>add</t>
        </is>
      </c>
      <c r="E21716" t="inlineStr">
        <is>
          <t>requests</t>
        </is>
      </c>
      <c r="F21716" t="inlineStr"/>
      <c r="G21716" t="inlineStr"/>
      <c r="H21716" t="inlineStr"/>
    </row>
    <row r="21717">
      <c r="A21717" t="inlineStr">
        <is>
          <t>link</t>
        </is>
      </c>
      <c r="B21717" t="inlineStr">
        <is>
          <t>1bd2030e95e7807af538b74c7a99616b7b0b3d1e</t>
        </is>
      </c>
      <c r="C21717" t="inlineStr">
        <is>
          <t>2013-10-21 15:53:50+00:00</t>
        </is>
      </c>
      <c r="D21717" t="inlineStr">
        <is>
          <t>add</t>
        </is>
      </c>
      <c r="E21717" t="inlineStr">
        <is>
          <t>pandas</t>
        </is>
      </c>
      <c r="F21717" t="inlineStr"/>
      <c r="G21717" t="inlineStr"/>
      <c r="H21717" t="inlineStr"/>
    </row>
    <row r="21718">
      <c r="A21718" t="inlineStr">
        <is>
          <t>link</t>
        </is>
      </c>
      <c r="B21718" t="inlineStr">
        <is>
          <t>29110ba4e1ce1b53db3c015c525ec29a7782c995</t>
        </is>
      </c>
      <c r="C21718" t="inlineStr">
        <is>
          <t>2014-02-26 15:06:50+00:00</t>
        </is>
      </c>
      <c r="D21718" t="inlineStr">
        <is>
          <t>add</t>
        </is>
      </c>
      <c r="E21718" t="inlineStr">
        <is>
          <t>requests</t>
        </is>
      </c>
      <c r="F21718" t="inlineStr"/>
      <c r="G21718" t="inlineStr"/>
      <c r="H21718" t="inlineStr"/>
    </row>
    <row r="21719">
      <c r="A21719" t="inlineStr">
        <is>
          <t>link</t>
        </is>
      </c>
      <c r="B21719" t="inlineStr">
        <is>
          <t>29110ba4e1ce1b53db3c015c525ec29a7782c995</t>
        </is>
      </c>
      <c r="C21719" t="inlineStr">
        <is>
          <t>2014-02-26 15:06:50+00:00</t>
        </is>
      </c>
      <c r="D21719" t="inlineStr">
        <is>
          <t>add</t>
        </is>
      </c>
      <c r="E21719" t="inlineStr">
        <is>
          <t>pandas</t>
        </is>
      </c>
      <c r="F21719" t="inlineStr"/>
      <c r="G21719" t="inlineStr"/>
      <c r="H21719" t="inlineStr"/>
    </row>
    <row r="21720">
      <c r="A21720" t="inlineStr">
        <is>
          <t>link</t>
        </is>
      </c>
      <c r="B21720" t="inlineStr">
        <is>
          <t>3177b85326d9e2b2778888b1ae1ca6402f0c2064</t>
        </is>
      </c>
      <c r="C21720" t="inlineStr">
        <is>
          <t>2014-08-06 14:51:42+00:00</t>
        </is>
      </c>
      <c r="D21720" t="inlineStr">
        <is>
          <t>add</t>
        </is>
      </c>
      <c r="E21720" t="inlineStr">
        <is>
          <t>xmltodict</t>
        </is>
      </c>
      <c r="F21720" t="inlineStr"/>
      <c r="G21720" t="inlineStr"/>
      <c r="H21720" t="inlineStr"/>
    </row>
    <row r="21721">
      <c r="A21721" t="inlineStr">
        <is>
          <t>link</t>
        </is>
      </c>
      <c r="B21721" t="inlineStr">
        <is>
          <t>cd44976636ea1d86f3b96c86984121a76d680f7c</t>
        </is>
      </c>
      <c r="C21721" t="inlineStr">
        <is>
          <t>2014-11-20 22:26:20+00:00</t>
        </is>
      </c>
      <c r="D21721" t="inlineStr">
        <is>
          <t>add</t>
        </is>
      </c>
      <c r="E21721" t="inlineStr">
        <is>
          <t>cassandra-driver</t>
        </is>
      </c>
      <c r="F21721" t="inlineStr"/>
      <c r="G21721" t="inlineStr"/>
      <c r="H21721" t="inlineStr"/>
    </row>
    <row r="21722">
      <c r="A21722" t="inlineStr">
        <is>
          <t>link</t>
        </is>
      </c>
      <c r="B21722" t="inlineStr">
        <is>
          <t>2a952553e0f8272d5f1ca8ea76713cd402e6d0af</t>
        </is>
      </c>
      <c r="C21722" t="inlineStr">
        <is>
          <t>2017-10-30 20:15:41+00:00</t>
        </is>
      </c>
      <c r="D21722" t="inlineStr">
        <is>
          <t>add</t>
        </is>
      </c>
      <c r="E21722" t="inlineStr">
        <is>
          <t>nose</t>
        </is>
      </c>
      <c r="F21722" t="inlineStr"/>
      <c r="G21722" t="inlineStr"/>
      <c r="H21722" t="inlineStr"/>
    </row>
    <row r="21723">
      <c r="A21723" t="inlineStr">
        <is>
          <t>py-stellar-base</t>
        </is>
      </c>
      <c r="B21723" t="inlineStr">
        <is>
          <t>97790888e40f47484fbab27443ee9eaa287fd2be</t>
        </is>
      </c>
      <c r="C21723" t="inlineStr">
        <is>
          <t>2018-10-21 13:30:00+00:00</t>
        </is>
      </c>
      <c r="D21723" t="inlineStr">
        <is>
          <t>add</t>
        </is>
      </c>
      <c r="E21723" t="inlineStr">
        <is>
          <t>crc16</t>
        </is>
      </c>
      <c r="F21723">
        <f>=0.1.1</f>
        <v/>
      </c>
      <c r="G21723" t="inlineStr"/>
      <c r="H21723" t="inlineStr"/>
    </row>
    <row r="21724">
      <c r="A21724" t="inlineStr">
        <is>
          <t>py-stellar-base</t>
        </is>
      </c>
      <c r="B21724" t="inlineStr">
        <is>
          <t>97790888e40f47484fbab27443ee9eaa287fd2be</t>
        </is>
      </c>
      <c r="C21724" t="inlineStr">
        <is>
          <t>2018-10-21 13:30:00+00:00</t>
        </is>
      </c>
      <c r="D21724" t="inlineStr">
        <is>
          <t>add</t>
        </is>
      </c>
      <c r="E21724" t="inlineStr">
        <is>
          <t>ed25519</t>
        </is>
      </c>
      <c r="F21724">
        <f>=1.4</f>
        <v/>
      </c>
      <c r="G21724" t="inlineStr"/>
      <c r="H21724" t="inlineStr"/>
    </row>
    <row r="21725">
      <c r="A21725" t="inlineStr">
        <is>
          <t>py-stellar-base</t>
        </is>
      </c>
      <c r="B21725" t="inlineStr">
        <is>
          <t>97790888e40f47484fbab27443ee9eaa287fd2be</t>
        </is>
      </c>
      <c r="C21725" t="inlineStr">
        <is>
          <t>2018-10-21 13:30:00+00:00</t>
        </is>
      </c>
      <c r="D21725" t="inlineStr">
        <is>
          <t>add</t>
        </is>
      </c>
      <c r="E21725" t="inlineStr">
        <is>
          <t>requests</t>
        </is>
      </c>
      <c r="F21725">
        <f>=2.19.1</f>
        <v/>
      </c>
      <c r="G21725" t="inlineStr"/>
      <c r="H21725" t="inlineStr"/>
    </row>
    <row r="21726">
      <c r="A21726" t="inlineStr">
        <is>
          <t>py-stellar-base</t>
        </is>
      </c>
      <c r="B21726" t="inlineStr">
        <is>
          <t>97790888e40f47484fbab27443ee9eaa287fd2be</t>
        </is>
      </c>
      <c r="C21726" t="inlineStr">
        <is>
          <t>2018-10-21 13:30:00+00:00</t>
        </is>
      </c>
      <c r="D21726" t="inlineStr">
        <is>
          <t>add</t>
        </is>
      </c>
      <c r="E21726" t="inlineStr">
        <is>
          <t>six</t>
        </is>
      </c>
      <c r="F21726">
        <f>=1.11.0</f>
        <v/>
      </c>
      <c r="G21726" t="inlineStr"/>
      <c r="H21726" t="inlineStr"/>
    </row>
    <row r="21727">
      <c r="A21727" t="inlineStr">
        <is>
          <t>py-stellar-base</t>
        </is>
      </c>
      <c r="B21727" t="inlineStr">
        <is>
          <t>97790888e40f47484fbab27443ee9eaa287fd2be</t>
        </is>
      </c>
      <c r="C21727" t="inlineStr">
        <is>
          <t>2018-10-21 13:30:00+00:00</t>
        </is>
      </c>
      <c r="D21727" t="inlineStr">
        <is>
          <t>add</t>
        </is>
      </c>
      <c r="E21727" t="inlineStr">
        <is>
          <t>stellar-base-sseclient</t>
        </is>
      </c>
      <c r="F21727">
        <f>=0.0.21</f>
        <v/>
      </c>
      <c r="G21727" t="inlineStr"/>
      <c r="H21727" t="inlineStr"/>
    </row>
    <row r="21728">
      <c r="A21728" t="inlineStr">
        <is>
          <t>py-stellar-base</t>
        </is>
      </c>
      <c r="B21728" t="inlineStr">
        <is>
          <t>97790888e40f47484fbab27443ee9eaa287fd2be</t>
        </is>
      </c>
      <c r="C21728" t="inlineStr">
        <is>
          <t>2018-10-21 13:30:00+00:00</t>
        </is>
      </c>
      <c r="D21728" t="inlineStr">
        <is>
          <t>add</t>
        </is>
      </c>
      <c r="E21728" t="inlineStr">
        <is>
          <t>numpy</t>
        </is>
      </c>
      <c r="F21728">
        <f>=1.15.0</f>
        <v/>
      </c>
      <c r="G21728" t="inlineStr"/>
      <c r="H21728" t="inlineStr"/>
    </row>
    <row r="21729">
      <c r="A21729" t="inlineStr">
        <is>
          <t>py-stellar-base</t>
        </is>
      </c>
      <c r="B21729" t="inlineStr">
        <is>
          <t>97790888e40f47484fbab27443ee9eaa287fd2be</t>
        </is>
      </c>
      <c r="C21729" t="inlineStr">
        <is>
          <t>2018-10-21 13:30:00+00:00</t>
        </is>
      </c>
      <c r="D21729" t="inlineStr">
        <is>
          <t>add</t>
        </is>
      </c>
      <c r="E21729" t="inlineStr">
        <is>
          <t>toml</t>
        </is>
      </c>
      <c r="F21729">
        <f>=0.9.4</f>
        <v/>
      </c>
      <c r="G21729" t="inlineStr"/>
      <c r="H21729" t="inlineStr"/>
    </row>
    <row r="21730">
      <c r="A21730" t="inlineStr">
        <is>
          <t>py-stellar-base</t>
        </is>
      </c>
      <c r="B21730" t="inlineStr">
        <is>
          <t>97790888e40f47484fbab27443ee9eaa287fd2be</t>
        </is>
      </c>
      <c r="C21730" t="inlineStr">
        <is>
          <t>2018-10-21 13:30:00+00:00</t>
        </is>
      </c>
      <c r="D21730" t="inlineStr">
        <is>
          <t>add</t>
        </is>
      </c>
      <c r="E21730" t="inlineStr">
        <is>
          <t>mnemonic</t>
        </is>
      </c>
      <c r="F21730">
        <f>=0.18</f>
        <v/>
      </c>
      <c r="G21730" t="inlineStr"/>
      <c r="H21730" t="inlineStr"/>
    </row>
    <row r="21731">
      <c r="A21731" t="inlineStr">
        <is>
          <t>py-stellar-base</t>
        </is>
      </c>
      <c r="B21731" t="inlineStr">
        <is>
          <t>32bac398a94e0a23d993bfeafcbda1ac0da68b0c</t>
        </is>
      </c>
      <c r="C21731" t="inlineStr">
        <is>
          <t>2018-10-24 18:14:34+00:00</t>
        </is>
      </c>
      <c r="D21731" t="inlineStr">
        <is>
          <t>verchange</t>
        </is>
      </c>
      <c r="E21731" t="inlineStr">
        <is>
          <t>crc16</t>
        </is>
      </c>
      <c r="F21731">
        <f>=0.1.1</f>
        <v/>
      </c>
      <c r="G21731" t="inlineStr">
        <is>
          <t>crc16</t>
        </is>
      </c>
      <c r="H21731">
        <f>=0.1.1</f>
        <v/>
      </c>
    </row>
    <row r="21732">
      <c r="A21732" t="inlineStr">
        <is>
          <t>py-stellar-base</t>
        </is>
      </c>
      <c r="B21732" t="inlineStr">
        <is>
          <t>32bac398a94e0a23d993bfeafcbda1ac0da68b0c</t>
        </is>
      </c>
      <c r="C21732" t="inlineStr">
        <is>
          <t>2018-10-24 18:14:34+00:00</t>
        </is>
      </c>
      <c r="D21732" t="inlineStr">
        <is>
          <t>verchange</t>
        </is>
      </c>
      <c r="E21732" t="inlineStr">
        <is>
          <t>ed25519</t>
        </is>
      </c>
      <c r="F21732">
        <f>=1.4</f>
        <v/>
      </c>
      <c r="G21732" t="inlineStr">
        <is>
          <t>ed25519</t>
        </is>
      </c>
      <c r="H21732">
        <f>=1.4</f>
        <v/>
      </c>
    </row>
    <row r="21733">
      <c r="A21733" t="inlineStr">
        <is>
          <t>py-stellar-base</t>
        </is>
      </c>
      <c r="B21733" t="inlineStr">
        <is>
          <t>32bac398a94e0a23d993bfeafcbda1ac0da68b0c</t>
        </is>
      </c>
      <c r="C21733" t="inlineStr">
        <is>
          <t>2018-10-24 18:14:34+00:00</t>
        </is>
      </c>
      <c r="D21733" t="inlineStr">
        <is>
          <t>add</t>
        </is>
      </c>
      <c r="E21733" t="inlineStr">
        <is>
          <t>pure25519</t>
        </is>
      </c>
      <c r="F21733">
        <f>=0.0.1</f>
        <v/>
      </c>
      <c r="G21733" t="inlineStr"/>
      <c r="H21733" t="inlineStr"/>
    </row>
    <row r="21734">
      <c r="A21734" t="inlineStr">
        <is>
          <t>py-stellar-base</t>
        </is>
      </c>
      <c r="B21734" t="inlineStr">
        <is>
          <t>63f0b0a85a3cf9db405d4986027443d2b69dba0d</t>
        </is>
      </c>
      <c r="C21734" t="inlineStr">
        <is>
          <t>2018-10-30 14:16:44+00:00</t>
        </is>
      </c>
      <c r="D21734" t="inlineStr">
        <is>
          <t>verchange</t>
        </is>
      </c>
      <c r="E21734" t="inlineStr">
        <is>
          <t>requests</t>
        </is>
      </c>
      <c r="F21734">
        <f>=2.20.0</f>
        <v/>
      </c>
      <c r="G21734" t="inlineStr">
        <is>
          <t>requests</t>
        </is>
      </c>
      <c r="H21734">
        <f>=2.19.1</f>
        <v/>
      </c>
    </row>
    <row r="21735">
      <c r="A21735" t="inlineStr">
        <is>
          <t>py-stellar-base</t>
        </is>
      </c>
      <c r="B21735" t="inlineStr">
        <is>
          <t>7f038f01cdc7a6828923ffa97b9fcccb37682439</t>
        </is>
      </c>
      <c r="C21735" t="inlineStr">
        <is>
          <t>2018-12-12 10:27:17+00:00</t>
        </is>
      </c>
      <c r="D21735" t="inlineStr">
        <is>
          <t>rem</t>
        </is>
      </c>
      <c r="E21735" t="inlineStr"/>
      <c r="F21735" t="inlineStr"/>
      <c r="G21735" t="inlineStr">
        <is>
          <t>numpy</t>
        </is>
      </c>
      <c r="H21735">
        <f>=1.15.0</f>
        <v/>
      </c>
    </row>
    <row r="21736">
      <c r="A21736" t="inlineStr">
        <is>
          <t>py-stellar-base</t>
        </is>
      </c>
      <c r="B21736" t="inlineStr">
        <is>
          <t>ca966dde18ee95ba6ef7180407bb92a2bdc46191</t>
        </is>
      </c>
      <c r="C21736" t="inlineStr">
        <is>
          <t>2019-04-17 02:17:56+00:00</t>
        </is>
      </c>
      <c r="D21736" t="inlineStr">
        <is>
          <t>verchange</t>
        </is>
      </c>
      <c r="E21736" t="inlineStr">
        <is>
          <t>requests</t>
        </is>
      </c>
      <c r="F21736" t="inlineStr"/>
      <c r="G21736" t="inlineStr">
        <is>
          <t>requests</t>
        </is>
      </c>
      <c r="H21736">
        <f>=2.20.0</f>
        <v/>
      </c>
    </row>
    <row r="21737">
      <c r="A21737" t="inlineStr">
        <is>
          <t>py-stellar-base</t>
        </is>
      </c>
      <c r="B21737" t="inlineStr">
        <is>
          <t>ca966dde18ee95ba6ef7180407bb92a2bdc46191</t>
        </is>
      </c>
      <c r="C21737" t="inlineStr">
        <is>
          <t>2019-04-17 02:17:56+00:00</t>
        </is>
      </c>
      <c r="D21737" t="inlineStr">
        <is>
          <t>verchange</t>
        </is>
      </c>
      <c r="E21737" t="inlineStr">
        <is>
          <t>toml</t>
        </is>
      </c>
      <c r="F21737">
        <f>=0.10.0</f>
        <v/>
      </c>
      <c r="G21737" t="inlineStr">
        <is>
          <t>toml</t>
        </is>
      </c>
      <c r="H21737">
        <f>=0.9.4</f>
        <v/>
      </c>
    </row>
    <row r="21738">
      <c r="A21738" t="inlineStr">
        <is>
          <t>py-stellar-base</t>
        </is>
      </c>
      <c r="B21738" t="inlineStr">
        <is>
          <t>ca966dde18ee95ba6ef7180407bb92a2bdc46191</t>
        </is>
      </c>
      <c r="C21738" t="inlineStr">
        <is>
          <t>2019-04-17 02:17:56+00:00</t>
        </is>
      </c>
      <c r="D21738" t="inlineStr">
        <is>
          <t>verchange</t>
        </is>
      </c>
      <c r="E21738" t="inlineStr">
        <is>
          <t>six</t>
        </is>
      </c>
      <c r="F21738" t="inlineStr"/>
      <c r="G21738" t="inlineStr">
        <is>
          <t>six</t>
        </is>
      </c>
      <c r="H21738">
        <f>=1.11.0</f>
        <v/>
      </c>
    </row>
    <row r="21739">
      <c r="A21739" t="inlineStr">
        <is>
          <t>py-stellar-base</t>
        </is>
      </c>
      <c r="B21739" t="inlineStr">
        <is>
          <t>ca966dde18ee95ba6ef7180407bb92a2bdc46191</t>
        </is>
      </c>
      <c r="C21739" t="inlineStr">
        <is>
          <t>2019-04-17 02:17:56+00:00</t>
        </is>
      </c>
      <c r="D21739" t="inlineStr">
        <is>
          <t>verchange</t>
        </is>
      </c>
      <c r="E21739" t="inlineStr">
        <is>
          <t>mnemonic</t>
        </is>
      </c>
      <c r="F21739">
        <f>=0.18</f>
        <v/>
      </c>
      <c r="G21739" t="inlineStr">
        <is>
          <t>mnemonic</t>
        </is>
      </c>
      <c r="H21739">
        <f>=0.18</f>
        <v/>
      </c>
    </row>
    <row r="21740">
      <c r="A21740" t="inlineStr">
        <is>
          <t>py-stellar-base</t>
        </is>
      </c>
      <c r="B21740" t="inlineStr">
        <is>
          <t>20902c15991ab801d766514ab0a248dad108ba81</t>
        </is>
      </c>
      <c r="C21740" t="inlineStr">
        <is>
          <t>2019-11-29 15:05:12+00:00</t>
        </is>
      </c>
      <c r="D21740" t="inlineStr">
        <is>
          <t>verchange</t>
        </is>
      </c>
      <c r="E21740" t="inlineStr">
        <is>
          <t>requests</t>
        </is>
      </c>
      <c r="F21740" t="inlineStr">
        <is>
          <t>&gt;=2.22.0</t>
        </is>
      </c>
      <c r="G21740" t="inlineStr">
        <is>
          <t>requests</t>
        </is>
      </c>
      <c r="H21740" t="inlineStr"/>
    </row>
    <row r="21741">
      <c r="A21741" t="inlineStr">
        <is>
          <t>py-stellar-base</t>
        </is>
      </c>
      <c r="B21741" t="inlineStr">
        <is>
          <t>20902c15991ab801d766514ab0a248dad108ba81</t>
        </is>
      </c>
      <c r="C21741" t="inlineStr">
        <is>
          <t>2019-11-29 15:05:12+00:00</t>
        </is>
      </c>
      <c r="D21741" t="inlineStr">
        <is>
          <t>verchange</t>
        </is>
      </c>
      <c r="E21741" t="inlineStr">
        <is>
          <t>crc16</t>
        </is>
      </c>
      <c r="F21741" t="inlineStr">
        <is>
          <t>~=0.1.1</t>
        </is>
      </c>
      <c r="G21741" t="inlineStr">
        <is>
          <t>crc16</t>
        </is>
      </c>
      <c r="H21741">
        <f>=0.1.1</f>
        <v/>
      </c>
    </row>
    <row r="21742">
      <c r="A21742" t="inlineStr">
        <is>
          <t>py-stellar-base</t>
        </is>
      </c>
      <c r="B21742" t="inlineStr">
        <is>
          <t>20902c15991ab801d766514ab0a248dad108ba81</t>
        </is>
      </c>
      <c r="C21742" t="inlineStr">
        <is>
          <t>2019-11-29 15:05:12+00:00</t>
        </is>
      </c>
      <c r="D21742" t="inlineStr">
        <is>
          <t>verchange</t>
        </is>
      </c>
      <c r="E21742" t="inlineStr">
        <is>
          <t>mnemonic</t>
        </is>
      </c>
      <c r="F21742">
        <f>=0.19</f>
        <v/>
      </c>
      <c r="G21742" t="inlineStr">
        <is>
          <t>mnemonic</t>
        </is>
      </c>
      <c r="H21742">
        <f>=0.18</f>
        <v/>
      </c>
    </row>
    <row r="21743">
      <c r="A21743" t="inlineStr">
        <is>
          <t>py-stellar-base</t>
        </is>
      </c>
      <c r="B21743" t="inlineStr">
        <is>
          <t>20902c15991ab801d766514ab0a248dad108ba81</t>
        </is>
      </c>
      <c r="C21743" t="inlineStr">
        <is>
          <t>2019-11-29 15:05:12+00:00</t>
        </is>
      </c>
      <c r="D21743" t="inlineStr">
        <is>
          <t>add</t>
        </is>
      </c>
      <c r="E21743" t="inlineStr">
        <is>
          <t>aiohttp</t>
        </is>
      </c>
      <c r="F21743" t="inlineStr">
        <is>
          <t>&gt;=3.5.4</t>
        </is>
      </c>
      <c r="G21743" t="inlineStr"/>
      <c r="H21743" t="inlineStr"/>
    </row>
    <row r="21744">
      <c r="A21744" t="inlineStr">
        <is>
          <t>py-stellar-base</t>
        </is>
      </c>
      <c r="B21744" t="inlineStr">
        <is>
          <t>20902c15991ab801d766514ab0a248dad108ba81</t>
        </is>
      </c>
      <c r="C21744" t="inlineStr">
        <is>
          <t>2019-11-29 15:05:12+00:00</t>
        </is>
      </c>
      <c r="D21744" t="inlineStr">
        <is>
          <t>add</t>
        </is>
      </c>
      <c r="E21744" t="inlineStr">
        <is>
          <t>aiohttp-sse-client</t>
        </is>
      </c>
      <c r="F21744" t="inlineStr">
        <is>
          <t>~=0.1.4</t>
        </is>
      </c>
      <c r="G21744" t="inlineStr"/>
      <c r="H21744" t="inlineStr"/>
    </row>
    <row r="21745">
      <c r="A21745" t="inlineStr">
        <is>
          <t>py-stellar-base</t>
        </is>
      </c>
      <c r="B21745" t="inlineStr">
        <is>
          <t>20902c15991ab801d766514ab0a248dad108ba81</t>
        </is>
      </c>
      <c r="C21745" t="inlineStr">
        <is>
          <t>2019-11-29 15:05:12+00:00</t>
        </is>
      </c>
      <c r="D21745" t="inlineStr">
        <is>
          <t>add</t>
        </is>
      </c>
      <c r="E21745" t="inlineStr">
        <is>
          <t>pynacl</t>
        </is>
      </c>
      <c r="F21745" t="inlineStr">
        <is>
          <t>~=1.3.0</t>
        </is>
      </c>
      <c r="G21745" t="inlineStr"/>
      <c r="H21745" t="inlineStr"/>
    </row>
    <row r="21746">
      <c r="A21746" t="inlineStr">
        <is>
          <t>py-stellar-base</t>
        </is>
      </c>
      <c r="B21746" t="inlineStr">
        <is>
          <t>20902c15991ab801d766514ab0a248dad108ba81</t>
        </is>
      </c>
      <c r="C21746" t="inlineStr">
        <is>
          <t>2019-11-29 15:05:12+00:00</t>
        </is>
      </c>
      <c r="D21746" t="inlineStr">
        <is>
          <t>rem</t>
        </is>
      </c>
      <c r="E21746" t="inlineStr"/>
      <c r="F21746" t="inlineStr"/>
      <c r="G21746" t="inlineStr">
        <is>
          <t>pure25519</t>
        </is>
      </c>
      <c r="H21746">
        <f>=0.0.1</f>
        <v/>
      </c>
    </row>
    <row r="21747">
      <c r="A21747" t="inlineStr">
        <is>
          <t>py-stellar-base</t>
        </is>
      </c>
      <c r="B21747" t="inlineStr">
        <is>
          <t>20902c15991ab801d766514ab0a248dad108ba81</t>
        </is>
      </c>
      <c r="C21747" t="inlineStr">
        <is>
          <t>2019-11-29 15:05:12+00:00</t>
        </is>
      </c>
      <c r="D21747" t="inlineStr">
        <is>
          <t>rem</t>
        </is>
      </c>
      <c r="E21747" t="inlineStr"/>
      <c r="F21747" t="inlineStr"/>
      <c r="G21747" t="inlineStr">
        <is>
          <t>ed25519</t>
        </is>
      </c>
      <c r="H21747">
        <f>=1.4</f>
        <v/>
      </c>
    </row>
    <row r="21748">
      <c r="A21748" t="inlineStr">
        <is>
          <t>py-stellar-base</t>
        </is>
      </c>
      <c r="B21748" t="inlineStr">
        <is>
          <t>20902c15991ab801d766514ab0a248dad108ba81</t>
        </is>
      </c>
      <c r="C21748" t="inlineStr">
        <is>
          <t>2019-11-29 15:05:12+00:00</t>
        </is>
      </c>
      <c r="D21748" t="inlineStr">
        <is>
          <t>rem</t>
        </is>
      </c>
      <c r="E21748" t="inlineStr"/>
      <c r="F21748" t="inlineStr"/>
      <c r="G21748" t="inlineStr">
        <is>
          <t>six</t>
        </is>
      </c>
      <c r="H21748" t="inlineStr"/>
    </row>
    <row r="21749">
      <c r="A21749" t="inlineStr">
        <is>
          <t>py-stellar-base</t>
        </is>
      </c>
      <c r="B21749" t="inlineStr">
        <is>
          <t>20902c15991ab801d766514ab0a248dad108ba81</t>
        </is>
      </c>
      <c r="C21749" t="inlineStr">
        <is>
          <t>2019-11-29 15:05:12+00:00</t>
        </is>
      </c>
      <c r="D21749" t="inlineStr">
        <is>
          <t>rem</t>
        </is>
      </c>
      <c r="E21749" t="inlineStr"/>
      <c r="F21749" t="inlineStr"/>
      <c r="G21749" t="inlineStr">
        <is>
          <t>toml</t>
        </is>
      </c>
      <c r="H21749">
        <f>=0.10.0</f>
        <v/>
      </c>
    </row>
    <row r="21750">
      <c r="A21750" t="inlineStr">
        <is>
          <t>py-stellar-base</t>
        </is>
      </c>
      <c r="B21750" t="inlineStr">
        <is>
          <t>5d4b3d213e4cd07ae4fba68af566b5124bfdfb5c</t>
        </is>
      </c>
      <c r="C21750" t="inlineStr">
        <is>
          <t>2020-01-04 13:36:40+00:00</t>
        </is>
      </c>
      <c r="D21750" t="inlineStr">
        <is>
          <t>verchange</t>
        </is>
      </c>
      <c r="E21750" t="inlineStr">
        <is>
          <t>mnemonic</t>
        </is>
      </c>
      <c r="F21750">
        <f>=0.19</f>
        <v/>
      </c>
      <c r="G21750" t="inlineStr">
        <is>
          <t>mnemonic</t>
        </is>
      </c>
      <c r="H21750">
        <f>=0.19</f>
        <v/>
      </c>
    </row>
    <row r="21751">
      <c r="A21751" t="inlineStr">
        <is>
          <t>py-stellar-base</t>
        </is>
      </c>
      <c r="B21751" t="inlineStr">
        <is>
          <t>5d4b3d213e4cd07ae4fba68af566b5124bfdfb5c</t>
        </is>
      </c>
      <c r="C21751" t="inlineStr">
        <is>
          <t>2020-01-04 13:36:40+00:00</t>
        </is>
      </c>
      <c r="D21751" t="inlineStr">
        <is>
          <t>add</t>
        </is>
      </c>
      <c r="E21751" t="inlineStr">
        <is>
          <t>toml</t>
        </is>
      </c>
      <c r="F21751" t="inlineStr">
        <is>
          <t>~=0.10.0</t>
        </is>
      </c>
      <c r="G21751" t="inlineStr"/>
      <c r="H21751" t="inlineStr"/>
    </row>
    <row r="21752">
      <c r="A21752" t="inlineStr">
        <is>
          <t>py-stellar-base</t>
        </is>
      </c>
      <c r="B21752" t="inlineStr">
        <is>
          <t>4aa7982ab5f3416ecdc4bc8920c6fa0decb180ee</t>
        </is>
      </c>
      <c r="C21752" t="inlineStr">
        <is>
          <t>2020-12-22 12:15:21+00:00</t>
        </is>
      </c>
      <c r="D21752" t="inlineStr">
        <is>
          <t>verchange</t>
        </is>
      </c>
      <c r="E21752" t="inlineStr">
        <is>
          <t>pynacl</t>
        </is>
      </c>
      <c r="F21752" t="inlineStr">
        <is>
          <t>~=1.4.0</t>
        </is>
      </c>
      <c r="G21752" t="inlineStr">
        <is>
          <t>pynacl</t>
        </is>
      </c>
      <c r="H21752" t="inlineStr">
        <is>
          <t>~=1.3.0</t>
        </is>
      </c>
    </row>
    <row r="21753">
      <c r="A21753" t="inlineStr">
        <is>
          <t>py-stellar-base</t>
        </is>
      </c>
      <c r="B21753" t="inlineStr">
        <is>
          <t>63e7bc0a738f5180073fa61cc89444a5e25fe3dc</t>
        </is>
      </c>
      <c r="C21753" t="inlineStr">
        <is>
          <t>2021-01-06 14:30:31+00:00</t>
        </is>
      </c>
      <c r="D21753" t="inlineStr">
        <is>
          <t>verchange</t>
        </is>
      </c>
      <c r="E21753" t="inlineStr">
        <is>
          <t>stellar-base-sseclient</t>
        </is>
      </c>
      <c r="F21753">
        <f>=0.0.21</f>
        <v/>
      </c>
      <c r="G21753" t="inlineStr">
        <is>
          <t>stellar-base-sseclient</t>
        </is>
      </c>
      <c r="H21753">
        <f>=0.0.21</f>
        <v/>
      </c>
    </row>
    <row r="21754">
      <c r="A21754" t="inlineStr">
        <is>
          <t>py-stellar-base</t>
        </is>
      </c>
      <c r="B21754" t="inlineStr">
        <is>
          <t>63e7bc0a738f5180073fa61cc89444a5e25fe3dc</t>
        </is>
      </c>
      <c r="C21754" t="inlineStr">
        <is>
          <t>2021-01-06 14:30:31+00:00</t>
        </is>
      </c>
      <c r="D21754" t="inlineStr">
        <is>
          <t>verchange</t>
        </is>
      </c>
      <c r="E21754" t="inlineStr">
        <is>
          <t>pynacl</t>
        </is>
      </c>
      <c r="F21754">
        <f>=1.4.0</f>
        <v/>
      </c>
      <c r="G21754" t="inlineStr">
        <is>
          <t>pynacl</t>
        </is>
      </c>
      <c r="H21754" t="inlineStr">
        <is>
          <t>~=1.4.0</t>
        </is>
      </c>
    </row>
    <row r="21755">
      <c r="A21755" t="inlineStr">
        <is>
          <t>py-stellar-base</t>
        </is>
      </c>
      <c r="B21755" t="inlineStr">
        <is>
          <t>63e7bc0a738f5180073fa61cc89444a5e25fe3dc</t>
        </is>
      </c>
      <c r="C21755" t="inlineStr">
        <is>
          <t>2021-01-06 14:30:31+00:00</t>
        </is>
      </c>
      <c r="D21755" t="inlineStr">
        <is>
          <t>verchange</t>
        </is>
      </c>
      <c r="E21755" t="inlineStr">
        <is>
          <t>aiohttp-sse-client</t>
        </is>
      </c>
      <c r="F21755">
        <f>=0.2.0</f>
        <v/>
      </c>
      <c r="G21755" t="inlineStr">
        <is>
          <t>aiohttp-sse-client</t>
        </is>
      </c>
      <c r="H21755" t="inlineStr">
        <is>
          <t>~=0.1.4</t>
        </is>
      </c>
    </row>
    <row r="21756">
      <c r="A21756" t="inlineStr">
        <is>
          <t>py-stellar-base</t>
        </is>
      </c>
      <c r="B21756" t="inlineStr">
        <is>
          <t>63e7bc0a738f5180073fa61cc89444a5e25fe3dc</t>
        </is>
      </c>
      <c r="C21756" t="inlineStr">
        <is>
          <t>2021-01-06 14:30:31+00:00</t>
        </is>
      </c>
      <c r="D21756" t="inlineStr">
        <is>
          <t>verchange</t>
        </is>
      </c>
      <c r="E21756" t="inlineStr">
        <is>
          <t>crc16</t>
        </is>
      </c>
      <c r="F21756">
        <f>=0.1.1</f>
        <v/>
      </c>
      <c r="G21756" t="inlineStr">
        <is>
          <t>crc16</t>
        </is>
      </c>
      <c r="H21756" t="inlineStr">
        <is>
          <t>~=0.1.1</t>
        </is>
      </c>
    </row>
    <row r="21757">
      <c r="A21757" t="inlineStr">
        <is>
          <t>py-stellar-base</t>
        </is>
      </c>
      <c r="B21757" t="inlineStr">
        <is>
          <t>63e7bc0a738f5180073fa61cc89444a5e25fe3dc</t>
        </is>
      </c>
      <c r="C21757" t="inlineStr">
        <is>
          <t>2021-01-06 14:30:31+00:00</t>
        </is>
      </c>
      <c r="D21757" t="inlineStr">
        <is>
          <t>verchange</t>
        </is>
      </c>
      <c r="E21757" t="inlineStr">
        <is>
          <t>requests</t>
        </is>
      </c>
      <c r="F21757">
        <f>=2.25.1</f>
        <v/>
      </c>
      <c r="G21757" t="inlineStr">
        <is>
          <t>requests</t>
        </is>
      </c>
      <c r="H21757" t="inlineStr">
        <is>
          <t>&gt;=2.22.0</t>
        </is>
      </c>
    </row>
    <row r="21758">
      <c r="A21758" t="inlineStr">
        <is>
          <t>py-stellar-base</t>
        </is>
      </c>
      <c r="B21758" t="inlineStr">
        <is>
          <t>63e7bc0a738f5180073fa61cc89444a5e25fe3dc</t>
        </is>
      </c>
      <c r="C21758" t="inlineStr">
        <is>
          <t>2021-01-06 14:30:31+00:00</t>
        </is>
      </c>
      <c r="D21758" t="inlineStr">
        <is>
          <t>verchange</t>
        </is>
      </c>
      <c r="E21758" t="inlineStr">
        <is>
          <t>toml</t>
        </is>
      </c>
      <c r="F21758">
        <f>=0.10.2</f>
        <v/>
      </c>
      <c r="G21758" t="inlineStr">
        <is>
          <t>toml</t>
        </is>
      </c>
      <c r="H21758" t="inlineStr">
        <is>
          <t>~=0.10.0</t>
        </is>
      </c>
    </row>
    <row r="21759">
      <c r="A21759" t="inlineStr">
        <is>
          <t>py-stellar-base</t>
        </is>
      </c>
      <c r="B21759" t="inlineStr">
        <is>
          <t>63e7bc0a738f5180073fa61cc89444a5e25fe3dc</t>
        </is>
      </c>
      <c r="C21759" t="inlineStr">
        <is>
          <t>2021-01-06 14:30:31+00:00</t>
        </is>
      </c>
      <c r="D21759" t="inlineStr">
        <is>
          <t>verchange</t>
        </is>
      </c>
      <c r="E21759" t="inlineStr">
        <is>
          <t>aiohttp</t>
        </is>
      </c>
      <c r="F21759">
        <f>=3.7.3</f>
        <v/>
      </c>
      <c r="G21759" t="inlineStr">
        <is>
          <t>aiohttp</t>
        </is>
      </c>
      <c r="H21759" t="inlineStr">
        <is>
          <t>&gt;=3.5.4</t>
        </is>
      </c>
    </row>
    <row r="21760">
      <c r="A21760" t="inlineStr">
        <is>
          <t>py-stellar-base</t>
        </is>
      </c>
      <c r="B21760" t="inlineStr">
        <is>
          <t>63e7bc0a738f5180073fa61cc89444a5e25fe3dc</t>
        </is>
      </c>
      <c r="C21760" t="inlineStr">
        <is>
          <t>2021-01-06 14:30:31+00:00</t>
        </is>
      </c>
      <c r="D21760" t="inlineStr">
        <is>
          <t>add</t>
        </is>
      </c>
      <c r="E21760" t="inlineStr">
        <is>
          <t>async-timeout</t>
        </is>
      </c>
      <c r="F21760">
        <f>=3.0.1</f>
        <v/>
      </c>
      <c r="G21760" t="inlineStr"/>
      <c r="H21760" t="inlineStr"/>
    </row>
    <row r="21761">
      <c r="A21761" t="inlineStr">
        <is>
          <t>py-stellar-base</t>
        </is>
      </c>
      <c r="B21761" t="inlineStr">
        <is>
          <t>63e7bc0a738f5180073fa61cc89444a5e25fe3dc</t>
        </is>
      </c>
      <c r="C21761" t="inlineStr">
        <is>
          <t>2021-01-06 14:30:31+00:00</t>
        </is>
      </c>
      <c r="D21761" t="inlineStr">
        <is>
          <t>add</t>
        </is>
      </c>
      <c r="E21761" t="inlineStr">
        <is>
          <t>attrs</t>
        </is>
      </c>
      <c r="F21761">
        <f>=20.3.0</f>
        <v/>
      </c>
      <c r="G21761" t="inlineStr"/>
      <c r="H21761" t="inlineStr"/>
    </row>
    <row r="21762">
      <c r="A21762" t="inlineStr">
        <is>
          <t>py-stellar-base</t>
        </is>
      </c>
      <c r="B21762" t="inlineStr">
        <is>
          <t>63e7bc0a738f5180073fa61cc89444a5e25fe3dc</t>
        </is>
      </c>
      <c r="C21762" t="inlineStr">
        <is>
          <t>2021-01-06 14:30:31+00:00</t>
        </is>
      </c>
      <c r="D21762" t="inlineStr">
        <is>
          <t>add</t>
        </is>
      </c>
      <c r="E21762" t="inlineStr">
        <is>
          <t>certifi</t>
        </is>
      </c>
      <c r="F21762">
        <f>=2020.12.5</f>
        <v/>
      </c>
      <c r="G21762" t="inlineStr"/>
      <c r="H21762" t="inlineStr"/>
    </row>
    <row r="21763">
      <c r="A21763" t="inlineStr">
        <is>
          <t>py-stellar-base</t>
        </is>
      </c>
      <c r="B21763" t="inlineStr">
        <is>
          <t>63e7bc0a738f5180073fa61cc89444a5e25fe3dc</t>
        </is>
      </c>
      <c r="C21763" t="inlineStr">
        <is>
          <t>2021-01-06 14:30:31+00:00</t>
        </is>
      </c>
      <c r="D21763" t="inlineStr">
        <is>
          <t>add</t>
        </is>
      </c>
      <c r="E21763" t="inlineStr">
        <is>
          <t>cffi</t>
        </is>
      </c>
      <c r="F21763">
        <f>=1.14.4</f>
        <v/>
      </c>
      <c r="G21763" t="inlineStr"/>
      <c r="H21763" t="inlineStr"/>
    </row>
    <row r="21764">
      <c r="A21764" t="inlineStr">
        <is>
          <t>py-stellar-base</t>
        </is>
      </c>
      <c r="B21764" t="inlineStr">
        <is>
          <t>63e7bc0a738f5180073fa61cc89444a5e25fe3dc</t>
        </is>
      </c>
      <c r="C21764" t="inlineStr">
        <is>
          <t>2021-01-06 14:30:31+00:00</t>
        </is>
      </c>
      <c r="D21764" t="inlineStr">
        <is>
          <t>add</t>
        </is>
      </c>
      <c r="E21764" t="inlineStr">
        <is>
          <t>chardet</t>
        </is>
      </c>
      <c r="F21764">
        <f>=3.0.4</f>
        <v/>
      </c>
      <c r="G21764" t="inlineStr"/>
      <c r="H21764" t="inlineStr"/>
    </row>
    <row r="21765">
      <c r="A21765" t="inlineStr">
        <is>
          <t>py-stellar-base</t>
        </is>
      </c>
      <c r="B21765" t="inlineStr">
        <is>
          <t>63e7bc0a738f5180073fa61cc89444a5e25fe3dc</t>
        </is>
      </c>
      <c r="C21765" t="inlineStr">
        <is>
          <t>2021-01-06 14:30:31+00:00</t>
        </is>
      </c>
      <c r="D21765" t="inlineStr">
        <is>
          <t>add</t>
        </is>
      </c>
      <c r="E21765" t="inlineStr">
        <is>
          <t>idna</t>
        </is>
      </c>
      <c r="F21765">
        <f>=2.10</f>
        <v/>
      </c>
      <c r="G21765" t="inlineStr"/>
      <c r="H21765" t="inlineStr"/>
    </row>
    <row r="21766">
      <c r="A21766" t="inlineStr">
        <is>
          <t>py-stellar-base</t>
        </is>
      </c>
      <c r="B21766" t="inlineStr">
        <is>
          <t>63e7bc0a738f5180073fa61cc89444a5e25fe3dc</t>
        </is>
      </c>
      <c r="C21766" t="inlineStr">
        <is>
          <t>2021-01-06 14:30:31+00:00</t>
        </is>
      </c>
      <c r="D21766" t="inlineStr">
        <is>
          <t>add</t>
        </is>
      </c>
      <c r="E21766" t="inlineStr">
        <is>
          <t>multidict</t>
        </is>
      </c>
      <c r="F21766">
        <f>=5.1.0</f>
        <v/>
      </c>
      <c r="G21766" t="inlineStr"/>
      <c r="H21766" t="inlineStr"/>
    </row>
    <row r="21767">
      <c r="A21767" t="inlineStr">
        <is>
          <t>py-stellar-base</t>
        </is>
      </c>
      <c r="B21767" t="inlineStr">
        <is>
          <t>63e7bc0a738f5180073fa61cc89444a5e25fe3dc</t>
        </is>
      </c>
      <c r="C21767" t="inlineStr">
        <is>
          <t>2021-01-06 14:30:31+00:00</t>
        </is>
      </c>
      <c r="D21767" t="inlineStr">
        <is>
          <t>add</t>
        </is>
      </c>
      <c r="E21767" t="inlineStr">
        <is>
          <t>pycparser</t>
        </is>
      </c>
      <c r="F21767">
        <f>=2.20</f>
        <v/>
      </c>
      <c r="G21767" t="inlineStr"/>
      <c r="H21767" t="inlineStr"/>
    </row>
    <row r="21768">
      <c r="A21768" t="inlineStr">
        <is>
          <t>py-stellar-base</t>
        </is>
      </c>
      <c r="B21768" t="inlineStr">
        <is>
          <t>63e7bc0a738f5180073fa61cc89444a5e25fe3dc</t>
        </is>
      </c>
      <c r="C21768" t="inlineStr">
        <is>
          <t>2021-01-06 14:30:31+00:00</t>
        </is>
      </c>
      <c r="D21768" t="inlineStr">
        <is>
          <t>add</t>
        </is>
      </c>
      <c r="E21768" t="inlineStr">
        <is>
          <t>six</t>
        </is>
      </c>
      <c r="F21768">
        <f>=1.15.0</f>
        <v/>
      </c>
      <c r="G21768" t="inlineStr"/>
      <c r="H21768" t="inlineStr"/>
    </row>
    <row r="21769">
      <c r="A21769" t="inlineStr">
        <is>
          <t>py-stellar-base</t>
        </is>
      </c>
      <c r="B21769" t="inlineStr">
        <is>
          <t>63e7bc0a738f5180073fa61cc89444a5e25fe3dc</t>
        </is>
      </c>
      <c r="C21769" t="inlineStr">
        <is>
          <t>2021-01-06 14:30:31+00:00</t>
        </is>
      </c>
      <c r="D21769" t="inlineStr">
        <is>
          <t>add</t>
        </is>
      </c>
      <c r="E21769" t="inlineStr">
        <is>
          <t>typing-extensions</t>
        </is>
      </c>
      <c r="F21769">
        <f>=3.7.4.3</f>
        <v/>
      </c>
      <c r="G21769" t="inlineStr"/>
      <c r="H21769" t="inlineStr"/>
    </row>
    <row r="21770">
      <c r="A21770" t="inlineStr">
        <is>
          <t>py-stellar-base</t>
        </is>
      </c>
      <c r="B21770" t="inlineStr">
        <is>
          <t>63e7bc0a738f5180073fa61cc89444a5e25fe3dc</t>
        </is>
      </c>
      <c r="C21770" t="inlineStr">
        <is>
          <t>2021-01-06 14:30:31+00:00</t>
        </is>
      </c>
      <c r="D21770" t="inlineStr">
        <is>
          <t>add</t>
        </is>
      </c>
      <c r="E21770" t="inlineStr">
        <is>
          <t>urllib3</t>
        </is>
      </c>
      <c r="F21770">
        <f>=1.26.2</f>
        <v/>
      </c>
      <c r="G21770" t="inlineStr"/>
      <c r="H21770" t="inlineStr"/>
    </row>
    <row r="21771">
      <c r="A21771" t="inlineStr">
        <is>
          <t>py-stellar-base</t>
        </is>
      </c>
      <c r="B21771" t="inlineStr">
        <is>
          <t>63e7bc0a738f5180073fa61cc89444a5e25fe3dc</t>
        </is>
      </c>
      <c r="C21771" t="inlineStr">
        <is>
          <t>2021-01-06 14:30:31+00:00</t>
        </is>
      </c>
      <c r="D21771" t="inlineStr">
        <is>
          <t>add</t>
        </is>
      </c>
      <c r="E21771" t="inlineStr">
        <is>
          <t>yarl</t>
        </is>
      </c>
      <c r="F21771">
        <f>=1.6.3</f>
        <v/>
      </c>
      <c r="G21771" t="inlineStr"/>
      <c r="H21771" t="inlineStr"/>
    </row>
    <row r="21772">
      <c r="A21772" t="inlineStr">
        <is>
          <t>py-stellar-base</t>
        </is>
      </c>
      <c r="B21772" t="inlineStr">
        <is>
          <t>e4bb3183107a273af8cf8a905e2cd15e0df8398b</t>
        </is>
      </c>
      <c r="C21772" t="inlineStr">
        <is>
          <t>2021-02-28 06:50:06+00:00</t>
        </is>
      </c>
      <c r="D21772" t="inlineStr">
        <is>
          <t>verchange</t>
        </is>
      </c>
      <c r="E21772" t="inlineStr">
        <is>
          <t>urllib3</t>
        </is>
      </c>
      <c r="F21772">
        <f>=1.26.3</f>
        <v/>
      </c>
      <c r="G21772" t="inlineStr">
        <is>
          <t>urllib3</t>
        </is>
      </c>
      <c r="H21772">
        <f>=1.26.2</f>
        <v/>
      </c>
    </row>
    <row r="21773">
      <c r="A21773" t="inlineStr">
        <is>
          <t>py-stellar-base</t>
        </is>
      </c>
      <c r="B21773" t="inlineStr">
        <is>
          <t>e4bb3183107a273af8cf8a905e2cd15e0df8398b</t>
        </is>
      </c>
      <c r="C21773" t="inlineStr">
        <is>
          <t>2021-02-28 06:50:06+00:00</t>
        </is>
      </c>
      <c r="D21773" t="inlineStr">
        <is>
          <t>verchange</t>
        </is>
      </c>
      <c r="E21773" t="inlineStr">
        <is>
          <t>aiohttp</t>
        </is>
      </c>
      <c r="F21773">
        <f>=3.7.4</f>
        <v/>
      </c>
      <c r="G21773" t="inlineStr">
        <is>
          <t>aiohttp</t>
        </is>
      </c>
      <c r="H21773">
        <f>=3.7.3</f>
        <v/>
      </c>
    </row>
    <row r="21774">
      <c r="A21774" t="inlineStr">
        <is>
          <t>py-stellar-base</t>
        </is>
      </c>
      <c r="B21774" t="inlineStr">
        <is>
          <t>e4bb3183107a273af8cf8a905e2cd15e0df8398b</t>
        </is>
      </c>
      <c r="C21774" t="inlineStr">
        <is>
          <t>2021-02-28 06:50:06+00:00</t>
        </is>
      </c>
      <c r="D21774" t="inlineStr">
        <is>
          <t>verchange</t>
        </is>
      </c>
      <c r="E21774" t="inlineStr">
        <is>
          <t>cffi</t>
        </is>
      </c>
      <c r="F21774">
        <f>=1.14.5</f>
        <v/>
      </c>
      <c r="G21774" t="inlineStr">
        <is>
          <t>cffi</t>
        </is>
      </c>
      <c r="H21774">
        <f>=1.14.4</f>
        <v/>
      </c>
    </row>
    <row r="21775">
      <c r="A21775" t="inlineStr">
        <is>
          <t>py-stellar-base</t>
        </is>
      </c>
      <c r="B21775" t="inlineStr">
        <is>
          <t>c86b0bd3b7304b34c6bb807f37f8004a3efcfac1</t>
        </is>
      </c>
      <c r="C21775" t="inlineStr">
        <is>
          <t>2021-03-16 12:29:42+00:00</t>
        </is>
      </c>
      <c r="D21775" t="inlineStr">
        <is>
          <t>verchange</t>
        </is>
      </c>
      <c r="E21775" t="inlineStr">
        <is>
          <t>chardet</t>
        </is>
      </c>
      <c r="F21775">
        <f>=4.0.0</f>
        <v/>
      </c>
      <c r="G21775" t="inlineStr">
        <is>
          <t>chardet</t>
        </is>
      </c>
      <c r="H21775">
        <f>=3.0.4</f>
        <v/>
      </c>
    </row>
    <row r="21776">
      <c r="A21776" t="inlineStr">
        <is>
          <t>py-stellar-base</t>
        </is>
      </c>
      <c r="B21776" t="inlineStr">
        <is>
          <t>c86b0bd3b7304b34c6bb807f37f8004a3efcfac1</t>
        </is>
      </c>
      <c r="C21776" t="inlineStr">
        <is>
          <t>2021-03-16 12:29:42+00:00</t>
        </is>
      </c>
      <c r="D21776" t="inlineStr">
        <is>
          <t>verchange</t>
        </is>
      </c>
      <c r="E21776" t="inlineStr">
        <is>
          <t>aiohttp</t>
        </is>
      </c>
      <c r="F21776">
        <f>=3.7.4.post0</f>
        <v/>
      </c>
      <c r="G21776" t="inlineStr">
        <is>
          <t>aiohttp</t>
        </is>
      </c>
      <c r="H21776">
        <f>=3.7.4</f>
        <v/>
      </c>
    </row>
    <row r="21777">
      <c r="A21777" t="inlineStr">
        <is>
          <t>python-mistralclient</t>
        </is>
      </c>
      <c r="B21777" t="inlineStr">
        <is>
          <t>066ed8212072657c77d5def26b9873a29260b025</t>
        </is>
      </c>
      <c r="C21777" t="inlineStr">
        <is>
          <t>2014-04-30 15:14:05+00:00</t>
        </is>
      </c>
      <c r="D21777" t="inlineStr">
        <is>
          <t>verchange</t>
        </is>
      </c>
      <c r="E21777" t="inlineStr">
        <is>
          <t>requests</t>
        </is>
      </c>
      <c r="F21777" t="inlineStr">
        <is>
          <t>&gt;=1.1</t>
        </is>
      </c>
      <c r="G21777" t="inlineStr">
        <is>
          <t>requests</t>
        </is>
      </c>
      <c r="H21777" t="inlineStr"/>
    </row>
    <row r="21778">
      <c r="A21778" t="inlineStr">
        <is>
          <t>python-mistralclient</t>
        </is>
      </c>
      <c r="B21778" t="inlineStr">
        <is>
          <t>066ed8212072657c77d5def26b9873a29260b025</t>
        </is>
      </c>
      <c r="C21778" t="inlineStr">
        <is>
          <t>2014-04-30 15:14:05+00:00</t>
        </is>
      </c>
      <c r="D21778" t="inlineStr">
        <is>
          <t>verchange</t>
        </is>
      </c>
      <c r="E21778" t="inlineStr">
        <is>
          <t>cliff</t>
        </is>
      </c>
      <c r="F21778" t="inlineStr">
        <is>
          <t>&gt;=1.4.3</t>
        </is>
      </c>
      <c r="G21778" t="inlineStr">
        <is>
          <t>cliff</t>
        </is>
      </c>
      <c r="H21778" t="inlineStr">
        <is>
          <t>&gt;=1.5.2</t>
        </is>
      </c>
    </row>
    <row r="21779">
      <c r="A21779" t="inlineStr">
        <is>
          <t>python-mistralclient</t>
        </is>
      </c>
      <c r="B21779" t="inlineStr">
        <is>
          <t>066ed8212072657c77d5def26b9873a29260b025</t>
        </is>
      </c>
      <c r="C21779" t="inlineStr">
        <is>
          <t>2014-04-30 15:14:05+00:00</t>
        </is>
      </c>
      <c r="D21779" t="inlineStr">
        <is>
          <t>verchange</t>
        </is>
      </c>
      <c r="E21779" t="inlineStr">
        <is>
          <t>pbr</t>
        </is>
      </c>
      <c r="F21779" t="inlineStr">
        <is>
          <t>&lt;1.0;&gt;=0.6;!=0.7</t>
        </is>
      </c>
      <c r="G21779" t="inlineStr">
        <is>
          <t>pbr</t>
        </is>
      </c>
      <c r="H21779" t="inlineStr">
        <is>
          <t>&lt;1.0;&gt;=0.5.21</t>
        </is>
      </c>
    </row>
    <row r="21780">
      <c r="A21780" t="inlineStr">
        <is>
          <t>python-mistralclient</t>
        </is>
      </c>
      <c r="B21780" t="inlineStr">
        <is>
          <t>066ed8212072657c77d5def26b9873a29260b025</t>
        </is>
      </c>
      <c r="C21780" t="inlineStr">
        <is>
          <t>2014-04-30 15:14:05+00:00</t>
        </is>
      </c>
      <c r="D21780" t="inlineStr">
        <is>
          <t>verchange</t>
        </is>
      </c>
      <c r="E21780" t="inlineStr">
        <is>
          <t>python-keystoneclient</t>
        </is>
      </c>
      <c r="F21780" t="inlineStr">
        <is>
          <t>&gt;=0.7.0</t>
        </is>
      </c>
      <c r="G21780" t="inlineStr">
        <is>
          <t>python-keystoneclient</t>
        </is>
      </c>
      <c r="H21780" t="inlineStr">
        <is>
          <t>&gt;=0.3.2</t>
        </is>
      </c>
    </row>
    <row r="21781">
      <c r="A21781" t="inlineStr">
        <is>
          <t>python-mistralclient</t>
        </is>
      </c>
      <c r="B21781" t="inlineStr">
        <is>
          <t>c3179a7ae367093359df88abbc0cfbfe509ecca7</t>
        </is>
      </c>
      <c r="C21781" t="inlineStr">
        <is>
          <t>2015-04-30 18:41:05+00:00</t>
        </is>
      </c>
      <c r="D21781" t="inlineStr">
        <is>
          <t>verchange</t>
        </is>
      </c>
      <c r="E21781" t="inlineStr">
        <is>
          <t>requests</t>
        </is>
      </c>
      <c r="F21781" t="inlineStr">
        <is>
          <t>&gt;=2.2.0;!=2.4.0</t>
        </is>
      </c>
      <c r="G21781" t="inlineStr">
        <is>
          <t>requests</t>
        </is>
      </c>
      <c r="H21781" t="inlineStr">
        <is>
          <t>&gt;=1.2.1;!=2.4.0</t>
        </is>
      </c>
    </row>
    <row r="21782">
      <c r="A21782" t="inlineStr">
        <is>
          <t>python-mistralclient</t>
        </is>
      </c>
      <c r="B21782" t="inlineStr">
        <is>
          <t>c3179a7ae367093359df88abbc0cfbfe509ecca7</t>
        </is>
      </c>
      <c r="C21782" t="inlineStr">
        <is>
          <t>2015-04-30 18:41:05+00:00</t>
        </is>
      </c>
      <c r="D21782" t="inlineStr">
        <is>
          <t>verchange</t>
        </is>
      </c>
      <c r="E21782" t="inlineStr">
        <is>
          <t>cliff</t>
        </is>
      </c>
      <c r="F21782" t="inlineStr">
        <is>
          <t>&gt;=1.10.0;&lt;1.11.0</t>
        </is>
      </c>
      <c r="G21782" t="inlineStr">
        <is>
          <t>cliff</t>
        </is>
      </c>
      <c r="H21782" t="inlineStr">
        <is>
          <t>&gt;=1.7.0</t>
        </is>
      </c>
    </row>
    <row r="21783">
      <c r="A21783" t="inlineStr">
        <is>
          <t>python-mistralclient</t>
        </is>
      </c>
      <c r="B21783" t="inlineStr">
        <is>
          <t>c3179a7ae367093359df88abbc0cfbfe509ecca7</t>
        </is>
      </c>
      <c r="C21783" t="inlineStr">
        <is>
          <t>2015-04-30 18:41:05+00:00</t>
        </is>
      </c>
      <c r="D21783" t="inlineStr">
        <is>
          <t>verchange</t>
        </is>
      </c>
      <c r="E21783" t="inlineStr">
        <is>
          <t>python-keystoneclient</t>
        </is>
      </c>
      <c r="F21783" t="inlineStr">
        <is>
          <t>&gt;=1.1.0;&lt;1.4.0</t>
        </is>
      </c>
      <c r="G21783" t="inlineStr">
        <is>
          <t>python-keystoneclient</t>
        </is>
      </c>
      <c r="H21783" t="inlineStr">
        <is>
          <t>&gt;=0.10.0</t>
        </is>
      </c>
    </row>
    <row r="21784">
      <c r="A21784" t="inlineStr">
        <is>
          <t>python-mistralclient</t>
        </is>
      </c>
      <c r="B21784" t="inlineStr">
        <is>
          <t>c3179a7ae367093359df88abbc0cfbfe509ecca7</t>
        </is>
      </c>
      <c r="C21784" t="inlineStr">
        <is>
          <t>2015-04-30 18:41:05+00:00</t>
        </is>
      </c>
      <c r="D21784" t="inlineStr">
        <is>
          <t>add</t>
        </is>
      </c>
      <c r="E21784" t="inlineStr">
        <is>
          <t>PyYAML</t>
        </is>
      </c>
      <c r="F21784" t="inlineStr">
        <is>
          <t>&gt;=3.1.0</t>
        </is>
      </c>
      <c r="G21784" t="inlineStr"/>
      <c r="H21784" t="inlineStr"/>
    </row>
    <row r="21785">
      <c r="A21785" t="inlineStr">
        <is>
          <t>python-mistralclient</t>
        </is>
      </c>
      <c r="B21785" t="inlineStr">
        <is>
          <t>c3179a7ae367093359df88abbc0cfbfe509ecca7</t>
        </is>
      </c>
      <c r="C21785" t="inlineStr">
        <is>
          <t>2015-04-30 18:46:00+00:00</t>
        </is>
      </c>
      <c r="D21785" t="inlineStr">
        <is>
          <t>verchange</t>
        </is>
      </c>
      <c r="E21785" t="inlineStr">
        <is>
          <t>requests</t>
        </is>
      </c>
      <c r="F21785" t="inlineStr">
        <is>
          <t>&gt;=2.2.0;!=2.4.0</t>
        </is>
      </c>
      <c r="G21785" t="inlineStr">
        <is>
          <t>requests</t>
        </is>
      </c>
      <c r="H21785" t="inlineStr">
        <is>
          <t>&gt;=1.2.1;!=2.4.0</t>
        </is>
      </c>
    </row>
    <row r="21786">
      <c r="A21786" t="inlineStr">
        <is>
          <t>python-mistralclient</t>
        </is>
      </c>
      <c r="B21786" t="inlineStr">
        <is>
          <t>c3179a7ae367093359df88abbc0cfbfe509ecca7</t>
        </is>
      </c>
      <c r="C21786" t="inlineStr">
        <is>
          <t>2015-04-30 18:46:00+00:00</t>
        </is>
      </c>
      <c r="D21786" t="inlineStr">
        <is>
          <t>verchange</t>
        </is>
      </c>
      <c r="E21786" t="inlineStr">
        <is>
          <t>cliff</t>
        </is>
      </c>
      <c r="F21786" t="inlineStr">
        <is>
          <t>&gt;=1.10.0;&lt;1.11.0</t>
        </is>
      </c>
      <c r="G21786" t="inlineStr">
        <is>
          <t>cliff</t>
        </is>
      </c>
      <c r="H21786" t="inlineStr">
        <is>
          <t>&gt;=1.7.0</t>
        </is>
      </c>
    </row>
    <row r="21787">
      <c r="A21787" t="inlineStr">
        <is>
          <t>python-mistralclient</t>
        </is>
      </c>
      <c r="B21787" t="inlineStr">
        <is>
          <t>c3179a7ae367093359df88abbc0cfbfe509ecca7</t>
        </is>
      </c>
      <c r="C21787" t="inlineStr">
        <is>
          <t>2015-04-30 18:46:00+00:00</t>
        </is>
      </c>
      <c r="D21787" t="inlineStr">
        <is>
          <t>verchange</t>
        </is>
      </c>
      <c r="E21787" t="inlineStr">
        <is>
          <t>python-keystoneclient</t>
        </is>
      </c>
      <c r="F21787" t="inlineStr">
        <is>
          <t>&gt;=1.1.0;&lt;1.4.0</t>
        </is>
      </c>
      <c r="G21787" t="inlineStr">
        <is>
          <t>python-keystoneclient</t>
        </is>
      </c>
      <c r="H21787" t="inlineStr">
        <is>
          <t>&gt;=0.10.0</t>
        </is>
      </c>
    </row>
    <row r="21788">
      <c r="A21788" t="inlineStr">
        <is>
          <t>python-mistralclient</t>
        </is>
      </c>
      <c r="B21788" t="inlineStr">
        <is>
          <t>c3179a7ae367093359df88abbc0cfbfe509ecca7</t>
        </is>
      </c>
      <c r="C21788" t="inlineStr">
        <is>
          <t>2015-04-30 18:46:00+00:00</t>
        </is>
      </c>
      <c r="D21788" t="inlineStr">
        <is>
          <t>add</t>
        </is>
      </c>
      <c r="E21788" t="inlineStr">
        <is>
          <t>PyYAML</t>
        </is>
      </c>
      <c r="F21788" t="inlineStr">
        <is>
          <t>&gt;=3.1.0</t>
        </is>
      </c>
      <c r="G21788" t="inlineStr"/>
      <c r="H21788" t="inlineStr"/>
    </row>
    <row r="21789">
      <c r="A21789" t="inlineStr">
        <is>
          <t>python-mistralclient</t>
        </is>
      </c>
      <c r="B21789" t="inlineStr">
        <is>
          <t>27d35b103ea7cd2b3e0ec77a4fe6967c6366c4e8</t>
        </is>
      </c>
      <c r="C21789" t="inlineStr">
        <is>
          <t>2015-06-26 11:04:32+00:00</t>
        </is>
      </c>
      <c r="D21789" t="inlineStr">
        <is>
          <t>verchange</t>
        </is>
      </c>
      <c r="E21789" t="inlineStr">
        <is>
          <t>requests</t>
        </is>
      </c>
      <c r="F21789" t="inlineStr">
        <is>
          <t>&gt;=2.5.2</t>
        </is>
      </c>
      <c r="G21789" t="inlineStr">
        <is>
          <t>requests</t>
        </is>
      </c>
      <c r="H21789" t="inlineStr">
        <is>
          <t>&gt;=2.2.0;!=2.4.0</t>
        </is>
      </c>
    </row>
    <row r="21790">
      <c r="A21790" t="inlineStr">
        <is>
          <t>python-mistralclient</t>
        </is>
      </c>
      <c r="B21790" t="inlineStr">
        <is>
          <t>27d35b103ea7cd2b3e0ec77a4fe6967c6366c4e8</t>
        </is>
      </c>
      <c r="C21790" t="inlineStr">
        <is>
          <t>2015-06-26 11:04:32+00:00</t>
        </is>
      </c>
      <c r="D21790" t="inlineStr">
        <is>
          <t>verchange</t>
        </is>
      </c>
      <c r="E21790" t="inlineStr">
        <is>
          <t>cliff</t>
        </is>
      </c>
      <c r="F21790" t="inlineStr">
        <is>
          <t>&gt;=1.13.0</t>
        </is>
      </c>
      <c r="G21790" t="inlineStr">
        <is>
          <t>cliff</t>
        </is>
      </c>
      <c r="H21790" t="inlineStr">
        <is>
          <t>&gt;=1.10.0;&lt;1.11.0</t>
        </is>
      </c>
    </row>
    <row r="21791">
      <c r="A21791" t="inlineStr">
        <is>
          <t>python-mistralclient</t>
        </is>
      </c>
      <c r="B21791" t="inlineStr">
        <is>
          <t>27d35b103ea7cd2b3e0ec77a4fe6967c6366c4e8</t>
        </is>
      </c>
      <c r="C21791" t="inlineStr">
        <is>
          <t>2015-06-26 11:04:32+00:00</t>
        </is>
      </c>
      <c r="D21791" t="inlineStr">
        <is>
          <t>verchange</t>
        </is>
      </c>
      <c r="E21791" t="inlineStr">
        <is>
          <t>pbr</t>
        </is>
      </c>
      <c r="F21791" t="inlineStr">
        <is>
          <t>&gt;=0.11;&lt;2.0</t>
        </is>
      </c>
      <c r="G21791" t="inlineStr">
        <is>
          <t>pbr</t>
        </is>
      </c>
      <c r="H21791" t="inlineStr">
        <is>
          <t>&lt;1.0;&gt;=0.6;!=0.7</t>
        </is>
      </c>
    </row>
    <row r="21792">
      <c r="A21792" t="inlineStr">
        <is>
          <t>python-mistralclient</t>
        </is>
      </c>
      <c r="B21792" t="inlineStr">
        <is>
          <t>27d35b103ea7cd2b3e0ec77a4fe6967c6366c4e8</t>
        </is>
      </c>
      <c r="C21792" t="inlineStr">
        <is>
          <t>2015-06-26 11:04:32+00:00</t>
        </is>
      </c>
      <c r="D21792" t="inlineStr">
        <is>
          <t>verchange</t>
        </is>
      </c>
      <c r="E21792" t="inlineStr">
        <is>
          <t>python-keystoneclient</t>
        </is>
      </c>
      <c r="F21792" t="inlineStr">
        <is>
          <t>&gt;=1.6.0</t>
        </is>
      </c>
      <c r="G21792" t="inlineStr">
        <is>
          <t>python-keystoneclient</t>
        </is>
      </c>
      <c r="H21792" t="inlineStr">
        <is>
          <t>&gt;=1.1.0;&lt;1.4.0</t>
        </is>
      </c>
    </row>
    <row r="21793">
      <c r="A21793" t="inlineStr">
        <is>
          <t>python-mistralclient</t>
        </is>
      </c>
      <c r="B21793" t="inlineStr">
        <is>
          <t>b42c7c569627466fce13f7836ee3fe366caea85e</t>
        </is>
      </c>
      <c r="C21793" t="inlineStr">
        <is>
          <t>2015-09-09 10:55:12+00:00</t>
        </is>
      </c>
      <c r="D21793" t="inlineStr">
        <is>
          <t>verchange</t>
        </is>
      </c>
      <c r="E21793" t="inlineStr">
        <is>
          <t>cliff</t>
        </is>
      </c>
      <c r="F21793" t="inlineStr">
        <is>
          <t>&gt;=1.14.0</t>
        </is>
      </c>
      <c r="G21793" t="inlineStr">
        <is>
          <t>cliff</t>
        </is>
      </c>
      <c r="H21793" t="inlineStr">
        <is>
          <t>&gt;=1.13.0</t>
        </is>
      </c>
    </row>
    <row r="21794">
      <c r="A21794" t="inlineStr">
        <is>
          <t>python-mistralclient</t>
        </is>
      </c>
      <c r="B21794" t="inlineStr">
        <is>
          <t>b42c7c569627466fce13f7836ee3fe366caea85e</t>
        </is>
      </c>
      <c r="C21794" t="inlineStr">
        <is>
          <t>2015-09-09 10:55:12+00:00</t>
        </is>
      </c>
      <c r="D21794" t="inlineStr">
        <is>
          <t>verchange</t>
        </is>
      </c>
      <c r="E21794" t="inlineStr">
        <is>
          <t>pbr</t>
        </is>
      </c>
      <c r="F21794" t="inlineStr">
        <is>
          <t>&gt;=1.6;&lt;2.0</t>
        </is>
      </c>
      <c r="G21794" t="inlineStr">
        <is>
          <t>pbr</t>
        </is>
      </c>
      <c r="H21794" t="inlineStr">
        <is>
          <t>&gt;=0.11;&lt;2.0</t>
        </is>
      </c>
    </row>
    <row r="21795">
      <c r="A21795" t="inlineStr">
        <is>
          <t>python-mistralclient</t>
        </is>
      </c>
      <c r="B21795" t="inlineStr">
        <is>
          <t>48e2780ee0148efc186c8972ca22e572fa2433c5</t>
        </is>
      </c>
      <c r="C21795" t="inlineStr">
        <is>
          <t>2015-09-18 20:42:12+00:00</t>
        </is>
      </c>
      <c r="D21795" t="inlineStr">
        <is>
          <t>verchange</t>
        </is>
      </c>
      <c r="E21795" t="inlineStr">
        <is>
          <t>pbr</t>
        </is>
      </c>
      <c r="F21795" t="inlineStr">
        <is>
          <t>&gt;=1.6</t>
        </is>
      </c>
      <c r="G21795" t="inlineStr">
        <is>
          <t>pbr</t>
        </is>
      </c>
      <c r="H21795" t="inlineStr">
        <is>
          <t>&gt;=1.6;&lt;2.0</t>
        </is>
      </c>
    </row>
    <row r="21796">
      <c r="A21796" t="inlineStr">
        <is>
          <t>python-mistralclient</t>
        </is>
      </c>
      <c r="B21796" t="inlineStr">
        <is>
          <t>d20b36b55444dc87cad3e1247ad95f3ed12bd21e</t>
        </is>
      </c>
      <c r="C21796" t="inlineStr">
        <is>
          <t>2015-12-07 15:09:05+00:00</t>
        </is>
      </c>
      <c r="D21796" t="inlineStr">
        <is>
          <t>verchange</t>
        </is>
      </c>
      <c r="E21796" t="inlineStr">
        <is>
          <t>requests</t>
        </is>
      </c>
      <c r="F21796" t="inlineStr">
        <is>
          <t>&gt;=2.5.2;!=2.8.0</t>
        </is>
      </c>
      <c r="G21796" t="inlineStr">
        <is>
          <t>requests</t>
        </is>
      </c>
      <c r="H21796" t="inlineStr">
        <is>
          <t>&gt;=2.5.2</t>
        </is>
      </c>
    </row>
    <row r="21797">
      <c r="A21797" t="inlineStr">
        <is>
          <t>python-mistralclient</t>
        </is>
      </c>
      <c r="B21797" t="inlineStr">
        <is>
          <t>d20b36b55444dc87cad3e1247ad95f3ed12bd21e</t>
        </is>
      </c>
      <c r="C21797" t="inlineStr">
        <is>
          <t>2015-12-07 15:09:05+00:00</t>
        </is>
      </c>
      <c r="D21797" t="inlineStr">
        <is>
          <t>verchange</t>
        </is>
      </c>
      <c r="E21797" t="inlineStr">
        <is>
          <t>python-keystoneclient</t>
        </is>
      </c>
      <c r="F21797" t="inlineStr">
        <is>
          <t>&gt;=1.6.0;!=1.8.0</t>
        </is>
      </c>
      <c r="G21797" t="inlineStr">
        <is>
          <t>python-keystoneclient</t>
        </is>
      </c>
      <c r="H21797" t="inlineStr">
        <is>
          <t>&gt;=1.6.0</t>
        </is>
      </c>
    </row>
    <row r="21798">
      <c r="A21798" t="inlineStr">
        <is>
          <t>python-mistralclient</t>
        </is>
      </c>
      <c r="B21798" t="inlineStr">
        <is>
          <t>d20b36b55444dc87cad3e1247ad95f3ed12bd21e</t>
        </is>
      </c>
      <c r="C21798" t="inlineStr">
        <is>
          <t>2015-12-07 15:09:05+00:00</t>
        </is>
      </c>
      <c r="D21798" t="inlineStr">
        <is>
          <t>add</t>
        </is>
      </c>
      <c r="E21798" t="inlineStr">
        <is>
          <t>python-openstackclient</t>
        </is>
      </c>
      <c r="F21798" t="inlineStr">
        <is>
          <t>&gt;=1.5.0</t>
        </is>
      </c>
      <c r="G21798" t="inlineStr"/>
      <c r="H21798" t="inlineStr"/>
    </row>
    <row r="21799">
      <c r="A21799" t="inlineStr">
        <is>
          <t>python-mistralclient</t>
        </is>
      </c>
      <c r="B21799" t="inlineStr">
        <is>
          <t>9e5f946797369ee411f93a37f64ff9542dcee4fa</t>
        </is>
      </c>
      <c r="C21799" t="inlineStr">
        <is>
          <t>2016-02-29 18:41:34+00:00</t>
        </is>
      </c>
      <c r="D21799" t="inlineStr">
        <is>
          <t>verchange</t>
        </is>
      </c>
      <c r="E21799" t="inlineStr">
        <is>
          <t>cliff</t>
        </is>
      </c>
      <c r="F21799" t="inlineStr">
        <is>
          <t>&gt;=1.15.0;!=1.16.0</t>
        </is>
      </c>
      <c r="G21799" t="inlineStr">
        <is>
          <t>cliff</t>
        </is>
      </c>
      <c r="H21799" t="inlineStr">
        <is>
          <t>&gt;=1.14.0</t>
        </is>
      </c>
    </row>
    <row r="21800">
      <c r="A21800" t="inlineStr">
        <is>
          <t>python-mistralclient</t>
        </is>
      </c>
      <c r="B21800" t="inlineStr">
        <is>
          <t>9e5f946797369ee411f93a37f64ff9542dcee4fa</t>
        </is>
      </c>
      <c r="C21800" t="inlineStr">
        <is>
          <t>2016-02-29 18:41:34+00:00</t>
        </is>
      </c>
      <c r="D21800" t="inlineStr">
        <is>
          <t>verchange</t>
        </is>
      </c>
      <c r="E21800" t="inlineStr">
        <is>
          <t>python-keystoneclient</t>
        </is>
      </c>
      <c r="F21800" t="inlineStr">
        <is>
          <t>&gt;=1.6.0;!=2.1.0;!=1.8.0</t>
        </is>
      </c>
      <c r="G21800" t="inlineStr">
        <is>
          <t>python-keystoneclient</t>
        </is>
      </c>
      <c r="H21800" t="inlineStr">
        <is>
          <t>&gt;=1.6.0;!=1.8.0</t>
        </is>
      </c>
    </row>
    <row r="21801">
      <c r="A21801" t="inlineStr">
        <is>
          <t>python-mistralclient</t>
        </is>
      </c>
      <c r="B21801" t="inlineStr">
        <is>
          <t>9e5f946797369ee411f93a37f64ff9542dcee4fa</t>
        </is>
      </c>
      <c r="C21801" t="inlineStr">
        <is>
          <t>2016-02-29 18:41:34+00:00</t>
        </is>
      </c>
      <c r="D21801" t="inlineStr">
        <is>
          <t>verchange</t>
        </is>
      </c>
      <c r="E21801" t="inlineStr">
        <is>
          <t>requests</t>
        </is>
      </c>
      <c r="F21801" t="inlineStr">
        <is>
          <t>&gt;=2.8.1;!=2.9.0</t>
        </is>
      </c>
      <c r="G21801" t="inlineStr">
        <is>
          <t>requests</t>
        </is>
      </c>
      <c r="H21801" t="inlineStr">
        <is>
          <t>&gt;=2.5.2;!=2.8.0</t>
        </is>
      </c>
    </row>
    <row r="21802">
      <c r="A21802" t="inlineStr">
        <is>
          <t>python-mistralclient</t>
        </is>
      </c>
      <c r="B21802" t="inlineStr">
        <is>
          <t>9e5f946797369ee411f93a37f64ff9542dcee4fa</t>
        </is>
      </c>
      <c r="C21802" t="inlineStr">
        <is>
          <t>2016-02-29 18:41:34+00:00</t>
        </is>
      </c>
      <c r="D21802" t="inlineStr">
        <is>
          <t>verchange</t>
        </is>
      </c>
      <c r="E21802" t="inlineStr">
        <is>
          <t>pbr</t>
        </is>
      </c>
      <c r="F21802" t="inlineStr">
        <is>
          <t>&gt;=1.6</t>
        </is>
      </c>
      <c r="G21802" t="inlineStr">
        <is>
          <t>pbr</t>
        </is>
      </c>
      <c r="H21802" t="inlineStr">
        <is>
          <t>&gt;=1.6</t>
        </is>
      </c>
    </row>
    <row r="21803">
      <c r="A21803" t="inlineStr">
        <is>
          <t>python-mistralclient</t>
        </is>
      </c>
      <c r="B21803" t="inlineStr">
        <is>
          <t>9e5f946797369ee411f93a37f64ff9542dcee4fa</t>
        </is>
      </c>
      <c r="C21803" t="inlineStr">
        <is>
          <t>2016-02-29 18:41:34+00:00</t>
        </is>
      </c>
      <c r="D21803" t="inlineStr">
        <is>
          <t>verchange</t>
        </is>
      </c>
      <c r="E21803" t="inlineStr">
        <is>
          <t>PyYAML</t>
        </is>
      </c>
      <c r="F21803" t="inlineStr">
        <is>
          <t>&gt;=3.1.0</t>
        </is>
      </c>
      <c r="G21803" t="inlineStr">
        <is>
          <t>PyYAML</t>
        </is>
      </c>
      <c r="H21803" t="inlineStr">
        <is>
          <t>&gt;=3.1.0</t>
        </is>
      </c>
    </row>
    <row r="21804">
      <c r="A21804" t="inlineStr">
        <is>
          <t>python-mistralclient</t>
        </is>
      </c>
      <c r="B21804" t="inlineStr">
        <is>
          <t>9e5f946797369ee411f93a37f64ff9542dcee4fa</t>
        </is>
      </c>
      <c r="C21804" t="inlineStr">
        <is>
          <t>2016-02-29 18:41:34+00:00</t>
        </is>
      </c>
      <c r="D21804" t="inlineStr">
        <is>
          <t>verchange</t>
        </is>
      </c>
      <c r="E21804" t="inlineStr">
        <is>
          <t>python-openstackclient</t>
        </is>
      </c>
      <c r="F21804" t="inlineStr">
        <is>
          <t>&gt;=2.1.0</t>
        </is>
      </c>
      <c r="G21804" t="inlineStr">
        <is>
          <t>python-openstackclient</t>
        </is>
      </c>
      <c r="H21804" t="inlineStr">
        <is>
          <t>&gt;=1.5.0</t>
        </is>
      </c>
    </row>
    <row r="21805">
      <c r="A21805" t="inlineStr">
        <is>
          <t>python-mistralclient</t>
        </is>
      </c>
      <c r="B21805" t="inlineStr">
        <is>
          <t>5352695e901ba749d23a855b83167975cb201491</t>
        </is>
      </c>
      <c r="C21805" t="inlineStr">
        <is>
          <t>2016-08-25 11:36:20+00:00</t>
        </is>
      </c>
      <c r="D21805" t="inlineStr">
        <is>
          <t>verchange</t>
        </is>
      </c>
      <c r="E21805" t="inlineStr">
        <is>
          <t>requests</t>
        </is>
      </c>
      <c r="F21805" t="inlineStr">
        <is>
          <t>&gt;=2.10.0</t>
        </is>
      </c>
      <c r="G21805" t="inlineStr">
        <is>
          <t>requests</t>
        </is>
      </c>
      <c r="H21805" t="inlineStr">
        <is>
          <t>&gt;=2.8.1;!=2.9.0</t>
        </is>
      </c>
    </row>
    <row r="21806">
      <c r="A21806" t="inlineStr">
        <is>
          <t>python-mistralclient</t>
        </is>
      </c>
      <c r="B21806" t="inlineStr">
        <is>
          <t>5352695e901ba749d23a855b83167975cb201491</t>
        </is>
      </c>
      <c r="C21806" t="inlineStr">
        <is>
          <t>2016-08-25 11:36:20+00:00</t>
        </is>
      </c>
      <c r="D21806" t="inlineStr">
        <is>
          <t>verchange</t>
        </is>
      </c>
      <c r="E21806" t="inlineStr">
        <is>
          <t>cliff</t>
        </is>
      </c>
      <c r="F21806" t="inlineStr">
        <is>
          <t>&gt;=1.15.0;!=1.17.0;!=1.16.0</t>
        </is>
      </c>
      <c r="G21806" t="inlineStr">
        <is>
          <t>cliff</t>
        </is>
      </c>
      <c r="H21806" t="inlineStr">
        <is>
          <t>&gt;=1.15.0;!=1.16.0</t>
        </is>
      </c>
    </row>
    <row r="21807">
      <c r="A21807" t="inlineStr">
        <is>
          <t>python-mistralclient</t>
        </is>
      </c>
      <c r="B21807" t="inlineStr">
        <is>
          <t>5352695e901ba749d23a855b83167975cb201491</t>
        </is>
      </c>
      <c r="C21807" t="inlineStr">
        <is>
          <t>2016-08-25 11:36:20+00:00</t>
        </is>
      </c>
      <c r="D21807" t="inlineStr">
        <is>
          <t>verchange</t>
        </is>
      </c>
      <c r="E21807" t="inlineStr">
        <is>
          <t>python-keystoneclient</t>
        </is>
      </c>
      <c r="F21807" t="inlineStr">
        <is>
          <t>&gt;=2.0.0;!=2.1.0</t>
        </is>
      </c>
      <c r="G21807" t="inlineStr">
        <is>
          <t>python-keystoneclient</t>
        </is>
      </c>
      <c r="H21807" t="inlineStr">
        <is>
          <t>&gt;=1.6.0;!=2.1.0;!=1.8.0</t>
        </is>
      </c>
    </row>
    <row r="21808">
      <c r="A21808" t="inlineStr">
        <is>
          <t>python-mistralclient</t>
        </is>
      </c>
      <c r="B21808" t="inlineStr">
        <is>
          <t>5352695e901ba749d23a855b83167975cb201491</t>
        </is>
      </c>
      <c r="C21808" t="inlineStr">
        <is>
          <t>2016-08-25 11:36:20+00:00</t>
        </is>
      </c>
      <c r="D21808" t="inlineStr">
        <is>
          <t>add</t>
        </is>
      </c>
      <c r="E21808" t="inlineStr">
        <is>
          <t>osc-lib</t>
        </is>
      </c>
      <c r="F21808" t="inlineStr">
        <is>
          <t>&gt;=0.4.0</t>
        </is>
      </c>
      <c r="G21808" t="inlineStr"/>
      <c r="H21808" t="inlineStr"/>
    </row>
    <row r="21809">
      <c r="A21809" t="inlineStr">
        <is>
          <t>python-mistralclient</t>
        </is>
      </c>
      <c r="B21809" t="inlineStr">
        <is>
          <t>5352695e901ba749d23a855b83167975cb201491</t>
        </is>
      </c>
      <c r="C21809" t="inlineStr">
        <is>
          <t>2016-08-25 11:36:20+00:00</t>
        </is>
      </c>
      <c r="D21809" t="inlineStr">
        <is>
          <t>add</t>
        </is>
      </c>
      <c r="E21809" t="inlineStr">
        <is>
          <t>osprofiler</t>
        </is>
      </c>
      <c r="F21809" t="inlineStr">
        <is>
          <t>&gt;=1.4.0</t>
        </is>
      </c>
      <c r="G21809" t="inlineStr"/>
      <c r="H21809" t="inlineStr"/>
    </row>
    <row r="21810">
      <c r="A21810" t="inlineStr">
        <is>
          <t>python-mistralclient</t>
        </is>
      </c>
      <c r="B21810" t="inlineStr">
        <is>
          <t>5352695e901ba749d23a855b83167975cb201491</t>
        </is>
      </c>
      <c r="C21810" t="inlineStr">
        <is>
          <t>2016-08-25 11:36:20+00:00</t>
        </is>
      </c>
      <c r="D21810" t="inlineStr">
        <is>
          <t>add</t>
        </is>
      </c>
      <c r="E21810" t="inlineStr">
        <is>
          <t>six</t>
        </is>
      </c>
      <c r="F21810" t="inlineStr">
        <is>
          <t>&gt;=1.9.0</t>
        </is>
      </c>
      <c r="G21810" t="inlineStr"/>
      <c r="H21810" t="inlineStr"/>
    </row>
    <row r="21811">
      <c r="A21811" t="inlineStr">
        <is>
          <t>python-mistralclient</t>
        </is>
      </c>
      <c r="B21811" t="inlineStr">
        <is>
          <t>5352695e901ba749d23a855b83167975cb201491</t>
        </is>
      </c>
      <c r="C21811" t="inlineStr">
        <is>
          <t>2016-08-25 11:36:20+00:00</t>
        </is>
      </c>
      <c r="D21811" t="inlineStr">
        <is>
          <t>rem</t>
        </is>
      </c>
      <c r="E21811" t="inlineStr"/>
      <c r="F21811" t="inlineStr"/>
      <c r="G21811" t="inlineStr">
        <is>
          <t>python-openstackclient</t>
        </is>
      </c>
      <c r="H21811" t="inlineStr">
        <is>
          <t>&gt;=2.1.0</t>
        </is>
      </c>
    </row>
    <row r="21812">
      <c r="A21812" t="inlineStr">
        <is>
          <t>python-mistralclient</t>
        </is>
      </c>
      <c r="B21812" t="inlineStr">
        <is>
          <t>a37b5fe562a85787b74edc48c923aa6343490ec1</t>
        </is>
      </c>
      <c r="C21812" t="inlineStr">
        <is>
          <t>2016-08-31 09:31:25+00:00</t>
        </is>
      </c>
      <c r="D21812" t="inlineStr">
        <is>
          <t>verchange</t>
        </is>
      </c>
      <c r="E21812" t="inlineStr">
        <is>
          <t>osc-lib</t>
        </is>
      </c>
      <c r="F21812" t="inlineStr">
        <is>
          <t>&gt;=1.0.2</t>
        </is>
      </c>
      <c r="G21812" t="inlineStr">
        <is>
          <t>osc-lib</t>
        </is>
      </c>
      <c r="H21812" t="inlineStr">
        <is>
          <t>&gt;=0.4.0</t>
        </is>
      </c>
    </row>
    <row r="21813">
      <c r="A21813" t="inlineStr">
        <is>
          <t>python-mistralclient</t>
        </is>
      </c>
      <c r="B21813" t="inlineStr">
        <is>
          <t>a37b5fe562a85787b74edc48c923aa6343490ec1</t>
        </is>
      </c>
      <c r="C21813" t="inlineStr">
        <is>
          <t>2016-08-31 09:31:25+00:00</t>
        </is>
      </c>
      <c r="D21813" t="inlineStr">
        <is>
          <t>add</t>
        </is>
      </c>
      <c r="E21813" t="inlineStr">
        <is>
          <t>oslo.utils</t>
        </is>
      </c>
      <c r="F21813" t="inlineStr">
        <is>
          <t>&gt;=3.16.0</t>
        </is>
      </c>
      <c r="G21813" t="inlineStr"/>
      <c r="H21813" t="inlineStr"/>
    </row>
    <row r="21814">
      <c r="A21814" t="inlineStr">
        <is>
          <t>python-mistralclient</t>
        </is>
      </c>
      <c r="B21814" t="inlineStr">
        <is>
          <t>a37b5fe562a85787b74edc48c923aa6343490ec1</t>
        </is>
      </c>
      <c r="C21814" t="inlineStr">
        <is>
          <t>2016-08-31 09:31:25+00:00</t>
        </is>
      </c>
      <c r="D21814" t="inlineStr">
        <is>
          <t>rem</t>
        </is>
      </c>
      <c r="E21814" t="inlineStr"/>
      <c r="F21814" t="inlineStr"/>
      <c r="G21814" t="inlineStr">
        <is>
          <t>osprofiler</t>
        </is>
      </c>
      <c r="H21814" t="inlineStr">
        <is>
          <t>&gt;=1.4.0</t>
        </is>
      </c>
    </row>
    <row r="21815">
      <c r="A21815" t="inlineStr">
        <is>
          <t>python-mistralclient</t>
        </is>
      </c>
      <c r="B21815" t="inlineStr">
        <is>
          <t>a7bf138e71adbfca5aeae0684e0342bada8185eb</t>
        </is>
      </c>
      <c r="C21815" t="inlineStr">
        <is>
          <t>2017-01-18 21:45:36+00:00</t>
        </is>
      </c>
      <c r="D21815" t="inlineStr">
        <is>
          <t>verchange</t>
        </is>
      </c>
      <c r="E21815" t="inlineStr">
        <is>
          <t>oslo.utils</t>
        </is>
      </c>
      <c r="F21815" t="inlineStr">
        <is>
          <t>&gt;=3.18.0</t>
        </is>
      </c>
      <c r="G21815" t="inlineStr">
        <is>
          <t>oslo.utils</t>
        </is>
      </c>
      <c r="H21815" t="inlineStr">
        <is>
          <t>&gt;=3.16.0</t>
        </is>
      </c>
    </row>
    <row r="21816">
      <c r="A21816" t="inlineStr">
        <is>
          <t>python-mistralclient</t>
        </is>
      </c>
      <c r="B21816" t="inlineStr">
        <is>
          <t>a7bf138e71adbfca5aeae0684e0342bada8185eb</t>
        </is>
      </c>
      <c r="C21816" t="inlineStr">
        <is>
          <t>2017-01-18 21:45:36+00:00</t>
        </is>
      </c>
      <c r="D21816" t="inlineStr">
        <is>
          <t>verchange</t>
        </is>
      </c>
      <c r="E21816" t="inlineStr">
        <is>
          <t>cliff</t>
        </is>
      </c>
      <c r="F21816" t="inlineStr">
        <is>
          <t>&gt;=2.3.0</t>
        </is>
      </c>
      <c r="G21816" t="inlineStr">
        <is>
          <t>cliff</t>
        </is>
      </c>
      <c r="H21816" t="inlineStr">
        <is>
          <t>&gt;=1.15.0;!=1.17.0;!=1.16.0</t>
        </is>
      </c>
    </row>
    <row r="21817">
      <c r="A21817" t="inlineStr">
        <is>
          <t>python-mistralclient</t>
        </is>
      </c>
      <c r="B21817" t="inlineStr">
        <is>
          <t>a7bf138e71adbfca5aeae0684e0342bada8185eb</t>
        </is>
      </c>
      <c r="C21817" t="inlineStr">
        <is>
          <t>2017-01-18 21:45:36+00:00</t>
        </is>
      </c>
      <c r="D21817" t="inlineStr">
        <is>
          <t>verchange</t>
        </is>
      </c>
      <c r="E21817" t="inlineStr">
        <is>
          <t>python-keystoneclient</t>
        </is>
      </c>
      <c r="F21817" t="inlineStr">
        <is>
          <t>&gt;=3.8.0</t>
        </is>
      </c>
      <c r="G21817" t="inlineStr">
        <is>
          <t>python-keystoneclient</t>
        </is>
      </c>
      <c r="H21817" t="inlineStr">
        <is>
          <t>&gt;=2.0.0;!=2.1.0</t>
        </is>
      </c>
    </row>
    <row r="21818">
      <c r="A21818" t="inlineStr">
        <is>
          <t>python-mistralclient</t>
        </is>
      </c>
      <c r="B21818" t="inlineStr">
        <is>
          <t>a7bf138e71adbfca5aeae0684e0342bada8185eb</t>
        </is>
      </c>
      <c r="C21818" t="inlineStr">
        <is>
          <t>2017-01-18 21:45:36+00:00</t>
        </is>
      </c>
      <c r="D21818" t="inlineStr">
        <is>
          <t>verchange</t>
        </is>
      </c>
      <c r="E21818" t="inlineStr">
        <is>
          <t>osc-lib</t>
        </is>
      </c>
      <c r="F21818" t="inlineStr">
        <is>
          <t>&gt;=1.2.0</t>
        </is>
      </c>
      <c r="G21818" t="inlineStr">
        <is>
          <t>osc-lib</t>
        </is>
      </c>
      <c r="H21818" t="inlineStr">
        <is>
          <t>&gt;=1.0.2</t>
        </is>
      </c>
    </row>
    <row r="21819">
      <c r="A21819" t="inlineStr">
        <is>
          <t>python-mistralclient</t>
        </is>
      </c>
      <c r="B21819" t="inlineStr">
        <is>
          <t>a7bf138e71adbfca5aeae0684e0342bada8185eb</t>
        </is>
      </c>
      <c r="C21819" t="inlineStr">
        <is>
          <t>2017-01-18 21:45:36+00:00</t>
        </is>
      </c>
      <c r="D21819" t="inlineStr">
        <is>
          <t>verchange</t>
        </is>
      </c>
      <c r="E21819" t="inlineStr">
        <is>
          <t>requests</t>
        </is>
      </c>
      <c r="F21819" t="inlineStr">
        <is>
          <t>&gt;=2.10.0;!=2.12.2</t>
        </is>
      </c>
      <c r="G21819" t="inlineStr">
        <is>
          <t>requests</t>
        </is>
      </c>
      <c r="H21819" t="inlineStr">
        <is>
          <t>&gt;=2.10.0</t>
        </is>
      </c>
    </row>
    <row r="21820">
      <c r="A21820" t="inlineStr">
        <is>
          <t>python-mistralclient</t>
        </is>
      </c>
      <c r="B21820" t="inlineStr">
        <is>
          <t>a7bf138e71adbfca5aeae0684e0342bada8185eb</t>
        </is>
      </c>
      <c r="C21820" t="inlineStr">
        <is>
          <t>2017-01-18 21:45:36+00:00</t>
        </is>
      </c>
      <c r="D21820" t="inlineStr">
        <is>
          <t>verchange</t>
        </is>
      </c>
      <c r="E21820" t="inlineStr">
        <is>
          <t>pbr</t>
        </is>
      </c>
      <c r="F21820" t="inlineStr">
        <is>
          <t>&gt;=1.8</t>
        </is>
      </c>
      <c r="G21820" t="inlineStr">
        <is>
          <t>pbr</t>
        </is>
      </c>
      <c r="H21820" t="inlineStr">
        <is>
          <t>&gt;=1.6</t>
        </is>
      </c>
    </row>
    <row r="21821">
      <c r="A21821" t="inlineStr">
        <is>
          <t>python-mistralclient</t>
        </is>
      </c>
      <c r="B21821" t="inlineStr">
        <is>
          <t>a7bf138e71adbfca5aeae0684e0342bada8185eb</t>
        </is>
      </c>
      <c r="C21821" t="inlineStr">
        <is>
          <t>2017-01-18 21:45:36+00:00</t>
        </is>
      </c>
      <c r="D21821" t="inlineStr">
        <is>
          <t>verchange</t>
        </is>
      </c>
      <c r="E21821" t="inlineStr">
        <is>
          <t>PyYAML</t>
        </is>
      </c>
      <c r="F21821" t="inlineStr">
        <is>
          <t>&gt;=3.10.0</t>
        </is>
      </c>
      <c r="G21821" t="inlineStr">
        <is>
          <t>PyYAML</t>
        </is>
      </c>
      <c r="H21821" t="inlineStr">
        <is>
          <t>&gt;=3.1.0</t>
        </is>
      </c>
    </row>
    <row r="21822">
      <c r="A21822" t="inlineStr">
        <is>
          <t>python-mistralclient</t>
        </is>
      </c>
      <c r="B21822" t="inlineStr">
        <is>
          <t>a7bf138e71adbfca5aeae0684e0342bada8185eb</t>
        </is>
      </c>
      <c r="C21822" t="inlineStr">
        <is>
          <t>2017-01-18 21:45:36+00:00</t>
        </is>
      </c>
      <c r="D21822" t="inlineStr">
        <is>
          <t>add</t>
        </is>
      </c>
      <c r="E21822" t="inlineStr">
        <is>
          <t>oslo.i18n</t>
        </is>
      </c>
      <c r="F21822" t="inlineStr">
        <is>
          <t>&gt;=2.1.0</t>
        </is>
      </c>
      <c r="G21822" t="inlineStr"/>
      <c r="H21822" t="inlineStr"/>
    </row>
    <row r="21823">
      <c r="A21823" t="inlineStr">
        <is>
          <t>python-mistralclient</t>
        </is>
      </c>
      <c r="B21823" t="inlineStr">
        <is>
          <t>a7bf138e71adbfca5aeae0684e0342bada8185eb</t>
        </is>
      </c>
      <c r="C21823" t="inlineStr">
        <is>
          <t>2017-01-18 21:45:36+00:00</t>
        </is>
      </c>
      <c r="D21823" t="inlineStr">
        <is>
          <t>add</t>
        </is>
      </c>
      <c r="E21823" t="inlineStr">
        <is>
          <t>stevedore</t>
        </is>
      </c>
      <c r="F21823" t="inlineStr">
        <is>
          <t>&gt;=1.17.1</t>
        </is>
      </c>
      <c r="G21823" t="inlineStr"/>
      <c r="H21823" t="inlineStr"/>
    </row>
    <row r="21824">
      <c r="A21824" t="inlineStr">
        <is>
          <t>python-mistralclient</t>
        </is>
      </c>
      <c r="B21824" t="inlineStr">
        <is>
          <t>9e6ff999c16e9f6de8acf6f7d270e36cda932168</t>
        </is>
      </c>
      <c r="C21824" t="inlineStr">
        <is>
          <t>2017-04-24 13:33:04+00:00</t>
        </is>
      </c>
      <c r="D21824" t="inlineStr">
        <is>
          <t>verchange</t>
        </is>
      </c>
      <c r="E21824" t="inlineStr">
        <is>
          <t>requests</t>
        </is>
      </c>
      <c r="F21824" t="inlineStr">
        <is>
          <t>!=2.13.0;&gt;=2.10.0;!=2.12.2</t>
        </is>
      </c>
      <c r="G21824" t="inlineStr">
        <is>
          <t>requests</t>
        </is>
      </c>
      <c r="H21824" t="inlineStr">
        <is>
          <t>&gt;=2.10.0;!=2.12.2</t>
        </is>
      </c>
    </row>
    <row r="21825">
      <c r="A21825" t="inlineStr">
        <is>
          <t>python-mistralclient</t>
        </is>
      </c>
      <c r="B21825" t="inlineStr">
        <is>
          <t>9e6ff999c16e9f6de8acf6f7d270e36cda932168</t>
        </is>
      </c>
      <c r="C21825" t="inlineStr">
        <is>
          <t>2017-04-24 13:33:04+00:00</t>
        </is>
      </c>
      <c r="D21825" t="inlineStr">
        <is>
          <t>verchange</t>
        </is>
      </c>
      <c r="E21825" t="inlineStr">
        <is>
          <t>oslo.utils</t>
        </is>
      </c>
      <c r="F21825" t="inlineStr">
        <is>
          <t>&gt;=3.20.0</t>
        </is>
      </c>
      <c r="G21825" t="inlineStr">
        <is>
          <t>oslo.utils</t>
        </is>
      </c>
      <c r="H21825" t="inlineStr">
        <is>
          <t>&gt;=3.18.0</t>
        </is>
      </c>
    </row>
    <row r="21826">
      <c r="A21826" t="inlineStr">
        <is>
          <t>python-mistralclient</t>
        </is>
      </c>
      <c r="B21826" t="inlineStr">
        <is>
          <t>9e6ff999c16e9f6de8acf6f7d270e36cda932168</t>
        </is>
      </c>
      <c r="C21826" t="inlineStr">
        <is>
          <t>2017-04-24 13:33:04+00:00</t>
        </is>
      </c>
      <c r="D21826" t="inlineStr">
        <is>
          <t>verchange</t>
        </is>
      </c>
      <c r="E21826" t="inlineStr">
        <is>
          <t>stevedore</t>
        </is>
      </c>
      <c r="F21826" t="inlineStr">
        <is>
          <t>&gt;=1.20.0</t>
        </is>
      </c>
      <c r="G21826" t="inlineStr">
        <is>
          <t>stevedore</t>
        </is>
      </c>
      <c r="H21826" t="inlineStr">
        <is>
          <t>&gt;=1.17.1</t>
        </is>
      </c>
    </row>
    <row r="21827">
      <c r="A21827" t="inlineStr">
        <is>
          <t>python-mistralclient</t>
        </is>
      </c>
      <c r="B21827" t="inlineStr">
        <is>
          <t>9e6ff999c16e9f6de8acf6f7d270e36cda932168</t>
        </is>
      </c>
      <c r="C21827" t="inlineStr">
        <is>
          <t>2017-04-24 13:33:04+00:00</t>
        </is>
      </c>
      <c r="D21827" t="inlineStr">
        <is>
          <t>verchange</t>
        </is>
      </c>
      <c r="E21827" t="inlineStr">
        <is>
          <t>pbr</t>
        </is>
      </c>
      <c r="F21827" t="inlineStr">
        <is>
          <t>&gt;=2.0.0;!=2.1.0</t>
        </is>
      </c>
      <c r="G21827" t="inlineStr">
        <is>
          <t>pbr</t>
        </is>
      </c>
      <c r="H21827" t="inlineStr">
        <is>
          <t>&gt;=1.8</t>
        </is>
      </c>
    </row>
    <row r="21828">
      <c r="A21828" t="inlineStr">
        <is>
          <t>python-mistralclient</t>
        </is>
      </c>
      <c r="B21828" t="inlineStr">
        <is>
          <t>0f2837237b11b29bee45c8724c6c9ada5f3df79b</t>
        </is>
      </c>
      <c r="C21828" t="inlineStr">
        <is>
          <t>2017-07-25 06:07:27+00:00</t>
        </is>
      </c>
      <c r="D21828" t="inlineStr">
        <is>
          <t>verchange</t>
        </is>
      </c>
      <c r="E21828" t="inlineStr">
        <is>
          <t>osc-lib</t>
        </is>
      </c>
      <c r="F21828" t="inlineStr">
        <is>
          <t>&gt;=1.7.0</t>
        </is>
      </c>
      <c r="G21828" t="inlineStr">
        <is>
          <t>osc-lib</t>
        </is>
      </c>
      <c r="H21828" t="inlineStr">
        <is>
          <t>&gt;=1.2.0</t>
        </is>
      </c>
    </row>
    <row r="21829">
      <c r="A21829" t="inlineStr">
        <is>
          <t>python-mistralclient</t>
        </is>
      </c>
      <c r="B21829" t="inlineStr">
        <is>
          <t>0f2837237b11b29bee45c8724c6c9ada5f3df79b</t>
        </is>
      </c>
      <c r="C21829" t="inlineStr">
        <is>
          <t>2017-07-25 06:07:27+00:00</t>
        </is>
      </c>
      <c r="D21829" t="inlineStr">
        <is>
          <t>verchange</t>
        </is>
      </c>
      <c r="E21829" t="inlineStr">
        <is>
          <t>requests</t>
        </is>
      </c>
      <c r="F21829" t="inlineStr">
        <is>
          <t>&gt;=2.14.2</t>
        </is>
      </c>
      <c r="G21829" t="inlineStr">
        <is>
          <t>requests</t>
        </is>
      </c>
      <c r="H21829" t="inlineStr">
        <is>
          <t>!=2.13.0;&gt;=2.10.0;!=2.12.2</t>
        </is>
      </c>
    </row>
    <row r="21830">
      <c r="A21830" t="inlineStr">
        <is>
          <t>python-mistralclient</t>
        </is>
      </c>
      <c r="B21830" t="inlineStr">
        <is>
          <t>0f2837237b11b29bee45c8724c6c9ada5f3df79b</t>
        </is>
      </c>
      <c r="C21830" t="inlineStr">
        <is>
          <t>2017-07-25 06:07:27+00:00</t>
        </is>
      </c>
      <c r="D21830" t="inlineStr">
        <is>
          <t>verchange</t>
        </is>
      </c>
      <c r="E21830" t="inlineStr">
        <is>
          <t>cliff</t>
        </is>
      </c>
      <c r="F21830" t="inlineStr">
        <is>
          <t>&gt;=2.8.0</t>
        </is>
      </c>
      <c r="G21830" t="inlineStr">
        <is>
          <t>cliff</t>
        </is>
      </c>
      <c r="H21830" t="inlineStr">
        <is>
          <t>&gt;=2.3.0</t>
        </is>
      </c>
    </row>
    <row r="21831">
      <c r="A21831" t="inlineStr">
        <is>
          <t>python-mistralclient</t>
        </is>
      </c>
      <c r="B21831" t="inlineStr">
        <is>
          <t>0f2837237b11b29bee45c8724c6c9ada5f3df79b</t>
        </is>
      </c>
      <c r="C21831" t="inlineStr">
        <is>
          <t>2017-07-25 06:07:27+00:00</t>
        </is>
      </c>
      <c r="D21831" t="inlineStr">
        <is>
          <t>verchange</t>
        </is>
      </c>
      <c r="E21831" t="inlineStr">
        <is>
          <t>oslo.i18n</t>
        </is>
      </c>
      <c r="F21831" t="inlineStr">
        <is>
          <t>&gt;=2.1.0;!=3.15.2</t>
        </is>
      </c>
      <c r="G21831" t="inlineStr">
        <is>
          <t>oslo.i18n</t>
        </is>
      </c>
      <c r="H21831" t="inlineStr">
        <is>
          <t>&gt;=2.1.0</t>
        </is>
      </c>
    </row>
    <row r="21832">
      <c r="A21832" t="inlineStr">
        <is>
          <t>python-mistralclient</t>
        </is>
      </c>
      <c r="B21832" t="inlineStr">
        <is>
          <t>69e8925b20ecf08647c1091d8928479c72533422</t>
        </is>
      </c>
      <c r="C21832" t="inlineStr">
        <is>
          <t>2018-01-30 21:51:06+00:00</t>
        </is>
      </c>
      <c r="D21832" t="inlineStr">
        <is>
          <t>verchange</t>
        </is>
      </c>
      <c r="E21832" t="inlineStr">
        <is>
          <t>six</t>
        </is>
      </c>
      <c r="F21832" t="inlineStr">
        <is>
          <t>&gt;=1.10.0</t>
        </is>
      </c>
      <c r="G21832" t="inlineStr">
        <is>
          <t>six</t>
        </is>
      </c>
      <c r="H21832" t="inlineStr">
        <is>
          <t>&gt;=1.9.0</t>
        </is>
      </c>
    </row>
    <row r="21833">
      <c r="A21833" t="inlineStr">
        <is>
          <t>python-mistralclient</t>
        </is>
      </c>
      <c r="B21833" t="inlineStr">
        <is>
          <t>69e8925b20ecf08647c1091d8928479c72533422</t>
        </is>
      </c>
      <c r="C21833" t="inlineStr">
        <is>
          <t>2018-01-30 21:51:06+00:00</t>
        </is>
      </c>
      <c r="D21833" t="inlineStr">
        <is>
          <t>verchange</t>
        </is>
      </c>
      <c r="E21833" t="inlineStr">
        <is>
          <t>oslo.utils</t>
        </is>
      </c>
      <c r="F21833" t="inlineStr">
        <is>
          <t>&gt;=3.33.0</t>
        </is>
      </c>
      <c r="G21833" t="inlineStr">
        <is>
          <t>oslo.utils</t>
        </is>
      </c>
      <c r="H21833" t="inlineStr">
        <is>
          <t>&gt;=3.20.0</t>
        </is>
      </c>
    </row>
    <row r="21834">
      <c r="A21834" t="inlineStr">
        <is>
          <t>python-mistralclient</t>
        </is>
      </c>
      <c r="B21834" t="inlineStr">
        <is>
          <t>69e8925b20ecf08647c1091d8928479c72533422</t>
        </is>
      </c>
      <c r="C21834" t="inlineStr">
        <is>
          <t>2018-01-30 21:51:06+00:00</t>
        </is>
      </c>
      <c r="D21834" t="inlineStr">
        <is>
          <t>verchange</t>
        </is>
      </c>
      <c r="E21834" t="inlineStr">
        <is>
          <t>cliff</t>
        </is>
      </c>
      <c r="F21834" t="inlineStr">
        <is>
          <t>&gt;=2.8.0;!=2.9.0</t>
        </is>
      </c>
      <c r="G21834" t="inlineStr">
        <is>
          <t>cliff</t>
        </is>
      </c>
      <c r="H21834" t="inlineStr">
        <is>
          <t>&gt;=2.8.0</t>
        </is>
      </c>
    </row>
    <row r="21835">
      <c r="A21835" t="inlineStr">
        <is>
          <t>python-mistralclient</t>
        </is>
      </c>
      <c r="B21835" t="inlineStr">
        <is>
          <t>69e8925b20ecf08647c1091d8928479c72533422</t>
        </is>
      </c>
      <c r="C21835" t="inlineStr">
        <is>
          <t>2018-01-30 21:51:06+00:00</t>
        </is>
      </c>
      <c r="D21835" t="inlineStr">
        <is>
          <t>verchange</t>
        </is>
      </c>
      <c r="E21835" t="inlineStr">
        <is>
          <t>osc-lib</t>
        </is>
      </c>
      <c r="F21835" t="inlineStr">
        <is>
          <t>&gt;=1.8.0</t>
        </is>
      </c>
      <c r="G21835" t="inlineStr">
        <is>
          <t>osc-lib</t>
        </is>
      </c>
      <c r="H21835" t="inlineStr">
        <is>
          <t>&gt;=1.7.0</t>
        </is>
      </c>
    </row>
    <row r="21836">
      <c r="A21836" t="inlineStr">
        <is>
          <t>python-mistralclient</t>
        </is>
      </c>
      <c r="B21836" t="inlineStr">
        <is>
          <t>69e8925b20ecf08647c1091d8928479c72533422</t>
        </is>
      </c>
      <c r="C21836" t="inlineStr">
        <is>
          <t>2018-01-30 21:51:06+00:00</t>
        </is>
      </c>
      <c r="D21836" t="inlineStr">
        <is>
          <t>verchange</t>
        </is>
      </c>
      <c r="E21836" t="inlineStr">
        <is>
          <t>PyYAML</t>
        </is>
      </c>
      <c r="F21836" t="inlineStr">
        <is>
          <t>&gt;=3.10</t>
        </is>
      </c>
      <c r="G21836" t="inlineStr">
        <is>
          <t>PyYAML</t>
        </is>
      </c>
      <c r="H21836" t="inlineStr">
        <is>
          <t>&gt;=3.10.0</t>
        </is>
      </c>
    </row>
    <row r="21837">
      <c r="A21837" t="inlineStr">
        <is>
          <t>python-mistralclient</t>
        </is>
      </c>
      <c r="B21837" t="inlineStr">
        <is>
          <t>69e8925b20ecf08647c1091d8928479c72533422</t>
        </is>
      </c>
      <c r="C21837" t="inlineStr">
        <is>
          <t>2018-01-30 21:51:06+00:00</t>
        </is>
      </c>
      <c r="D21837" t="inlineStr">
        <is>
          <t>verchange</t>
        </is>
      </c>
      <c r="E21837" t="inlineStr">
        <is>
          <t>oslo.i18n</t>
        </is>
      </c>
      <c r="F21837" t="inlineStr">
        <is>
          <t>&gt;=3.15.3</t>
        </is>
      </c>
      <c r="G21837" t="inlineStr">
        <is>
          <t>oslo.i18n</t>
        </is>
      </c>
      <c r="H21837" t="inlineStr">
        <is>
          <t>&gt;=2.1.0;!=3.15.2</t>
        </is>
      </c>
    </row>
    <row r="21838">
      <c r="A21838" t="inlineStr">
        <is>
          <t>python-mistralclient</t>
        </is>
      </c>
      <c r="B21838" t="inlineStr">
        <is>
          <t>69e8925b20ecf08647c1091d8928479c72533422</t>
        </is>
      </c>
      <c r="C21838" t="inlineStr">
        <is>
          <t>2018-01-30 21:51:06+00:00</t>
        </is>
      </c>
      <c r="D21838" t="inlineStr">
        <is>
          <t>add</t>
        </is>
      </c>
      <c r="E21838" t="inlineStr">
        <is>
          <t>keystoneauth1</t>
        </is>
      </c>
      <c r="F21838" t="inlineStr">
        <is>
          <t>&gt;=3.3.0</t>
        </is>
      </c>
      <c r="G21838" t="inlineStr"/>
      <c r="H21838" t="inlineStr"/>
    </row>
    <row r="21839">
      <c r="A21839" t="inlineStr">
        <is>
          <t>python-mistralclient</t>
        </is>
      </c>
      <c r="B21839" t="inlineStr">
        <is>
          <t>69e8925b20ecf08647c1091d8928479c72533422</t>
        </is>
      </c>
      <c r="C21839" t="inlineStr">
        <is>
          <t>2018-01-30 21:51:06+00:00</t>
        </is>
      </c>
      <c r="D21839" t="inlineStr">
        <is>
          <t>rem</t>
        </is>
      </c>
      <c r="E21839" t="inlineStr"/>
      <c r="F21839" t="inlineStr"/>
      <c r="G21839" t="inlineStr">
        <is>
          <t>python-keystoneclient</t>
        </is>
      </c>
      <c r="H21839" t="inlineStr">
        <is>
          <t>&gt;=3.8.0</t>
        </is>
      </c>
    </row>
    <row r="21840">
      <c r="A21840" t="inlineStr">
        <is>
          <t>python-mistralclient</t>
        </is>
      </c>
      <c r="B21840" t="inlineStr">
        <is>
          <t>72a6cd9b91ad1544f040052131a3b116e2dee8c3</t>
        </is>
      </c>
      <c r="C21840" t="inlineStr">
        <is>
          <t>2018-04-20 16:14:02+00:00</t>
        </is>
      </c>
      <c r="D21840" t="inlineStr">
        <is>
          <t>verchange</t>
        </is>
      </c>
      <c r="E21840" t="inlineStr">
        <is>
          <t>PyYAML</t>
        </is>
      </c>
      <c r="F21840" t="inlineStr">
        <is>
          <t>&gt;=3.12</t>
        </is>
      </c>
      <c r="G21840" t="inlineStr">
        <is>
          <t>PyYAML</t>
        </is>
      </c>
      <c r="H21840" t="inlineStr">
        <is>
          <t>&gt;=3.10</t>
        </is>
      </c>
    </row>
    <row r="21841">
      <c r="A21841" t="inlineStr">
        <is>
          <t>python-mistralclient</t>
        </is>
      </c>
      <c r="B21841" t="inlineStr">
        <is>
          <t>72a6cd9b91ad1544f040052131a3b116e2dee8c3</t>
        </is>
      </c>
      <c r="C21841" t="inlineStr">
        <is>
          <t>2018-04-20 16:14:02+00:00</t>
        </is>
      </c>
      <c r="D21841" t="inlineStr">
        <is>
          <t>verchange</t>
        </is>
      </c>
      <c r="E21841" t="inlineStr">
        <is>
          <t>keystoneauth1</t>
        </is>
      </c>
      <c r="F21841" t="inlineStr">
        <is>
          <t>&gt;=3.4.0</t>
        </is>
      </c>
      <c r="G21841" t="inlineStr">
        <is>
          <t>keystoneauth1</t>
        </is>
      </c>
      <c r="H21841" t="inlineStr">
        <is>
          <t>&gt;=3.3.0</t>
        </is>
      </c>
    </row>
    <row r="21842">
      <c r="A21842" t="inlineStr">
        <is>
          <t>python-mistralclient</t>
        </is>
      </c>
      <c r="B21842" t="inlineStr">
        <is>
          <t>f0ee48fa72bbbb29b06028f3c2a2600a1636fbe3</t>
        </is>
      </c>
      <c r="C21842" t="inlineStr">
        <is>
          <t>2018-07-25 16:04:06+00:00</t>
        </is>
      </c>
      <c r="D21842" t="inlineStr">
        <is>
          <t>add</t>
        </is>
      </c>
      <c r="E21842" t="inlineStr">
        <is>
          <t>oslo.serialization</t>
        </is>
      </c>
      <c r="F21842" t="inlineStr">
        <is>
          <t>!=2.19.1;&gt;=2.18.0</t>
        </is>
      </c>
      <c r="G21842" t="inlineStr"/>
      <c r="H21842" t="inlineStr"/>
    </row>
    <row r="21843">
      <c r="A21843" t="inlineStr">
        <is>
          <t>python-mistralclient</t>
        </is>
      </c>
      <c r="B21843" t="inlineStr">
        <is>
          <t>f77c1d23fb68b24d7406647b489f3f960026c46b</t>
        </is>
      </c>
      <c r="C21843" t="inlineStr">
        <is>
          <t>2020-06-22 19:34:12+00:00</t>
        </is>
      </c>
      <c r="D21843" t="inlineStr">
        <is>
          <t>rem</t>
        </is>
      </c>
      <c r="E21843" t="inlineStr"/>
      <c r="F21843" t="inlineStr"/>
      <c r="G21843" t="inlineStr">
        <is>
          <t>six</t>
        </is>
      </c>
      <c r="H21843" t="inlineStr">
        <is>
          <t>&gt;=1.10.0</t>
        </is>
      </c>
    </row>
    <row r="21844">
      <c r="A21844" t="inlineStr">
        <is>
          <t>python-mistralclient</t>
        </is>
      </c>
      <c r="B21844" t="inlineStr">
        <is>
          <t>471e37df0218844d7693f31848037e768460f244</t>
        </is>
      </c>
      <c r="C21844" t="inlineStr">
        <is>
          <t>2020-09-11 14:17:49+00:00</t>
        </is>
      </c>
      <c r="D21844" t="inlineStr">
        <is>
          <t>verchange</t>
        </is>
      </c>
      <c r="E21844" t="inlineStr">
        <is>
          <t>PyYAML</t>
        </is>
      </c>
      <c r="F21844" t="inlineStr">
        <is>
          <t>&gt;=3.13</t>
        </is>
      </c>
      <c r="G21844" t="inlineStr">
        <is>
          <t>PyYAML</t>
        </is>
      </c>
      <c r="H21844" t="inlineStr">
        <is>
          <t>&gt;=3.12</t>
        </is>
      </c>
    </row>
    <row r="21845">
      <c r="A21845" t="inlineStr">
        <is>
          <t>django-braces</t>
        </is>
      </c>
      <c r="B21845" t="inlineStr">
        <is>
          <t>df5a70256cf7228af32a68a57b6ed9caf93c7db7</t>
        </is>
      </c>
      <c r="C21845" t="inlineStr">
        <is>
          <t>2016-05-31 20:54:01+00:00</t>
        </is>
      </c>
      <c r="D21845" t="inlineStr">
        <is>
          <t>rem</t>
        </is>
      </c>
      <c r="E21845" t="inlineStr"/>
      <c r="F21845" t="inlineStr"/>
      <c r="G21845" t="inlineStr">
        <is>
          <t>six</t>
        </is>
      </c>
      <c r="H21845" t="inlineStr"/>
    </row>
    <row r="21846">
      <c r="A21846" t="inlineStr">
        <is>
          <t>django-braces</t>
        </is>
      </c>
      <c r="B21846" t="inlineStr">
        <is>
          <t>df5a70256cf7228af32a68a57b6ed9caf93c7db7</t>
        </is>
      </c>
      <c r="C21846" t="inlineStr">
        <is>
          <t>2016-05-31 20:54:01+00:00</t>
        </is>
      </c>
      <c r="D21846" t="inlineStr">
        <is>
          <t>rem</t>
        </is>
      </c>
      <c r="E21846" t="inlineStr"/>
      <c r="F21846" t="inlineStr"/>
      <c r="G21846" t="inlineStr">
        <is>
          <t>six</t>
        </is>
      </c>
      <c r="H21846" t="inlineStr"/>
    </row>
    <row r="21847">
      <c r="A21847" t="inlineStr">
        <is>
          <t>kayobe</t>
        </is>
      </c>
      <c r="B21847" t="inlineStr">
        <is>
          <t>943a4cdb6641e0f7da1640dc8a13446535e0ff80</t>
        </is>
      </c>
      <c r="C21847" t="inlineStr">
        <is>
          <t>2017-07-13 11:31:45+00:00</t>
        </is>
      </c>
      <c r="D21847" t="inlineStr">
        <is>
          <t>verchange</t>
        </is>
      </c>
      <c r="E21847" t="inlineStr">
        <is>
          <t>ansible</t>
        </is>
      </c>
      <c r="F21847" t="inlineStr">
        <is>
          <t>&lt;2.3.0</t>
        </is>
      </c>
      <c r="G21847" t="inlineStr">
        <is>
          <t>ansible</t>
        </is>
      </c>
      <c r="H21847" t="inlineStr">
        <is>
          <t>!=2.3;&gt;=2.2.0</t>
        </is>
      </c>
    </row>
    <row r="21848">
      <c r="A21848" t="inlineStr">
        <is>
          <t>kayobe</t>
        </is>
      </c>
      <c r="B21848" t="inlineStr">
        <is>
          <t>c246f634ad1d8a74a7f220b8cb2ac09da92b75f8</t>
        </is>
      </c>
      <c r="C21848" t="inlineStr">
        <is>
          <t>2017-09-20 20:04:03+00:00</t>
        </is>
      </c>
      <c r="D21848" t="inlineStr">
        <is>
          <t>verchange</t>
        </is>
      </c>
      <c r="E21848" t="inlineStr">
        <is>
          <t>ansible</t>
        </is>
      </c>
      <c r="F21848" t="inlineStr">
        <is>
          <t>&lt;2.4.0</t>
        </is>
      </c>
      <c r="G21848" t="inlineStr">
        <is>
          <t>ansible</t>
        </is>
      </c>
      <c r="H21848" t="inlineStr">
        <is>
          <t>&lt;2.3.0</t>
        </is>
      </c>
    </row>
    <row r="21849">
      <c r="A21849" t="inlineStr">
        <is>
          <t>kayobe</t>
        </is>
      </c>
      <c r="B21849" t="inlineStr">
        <is>
          <t>c9faecad05ebefd7100dc93346614e3308b551d9</t>
        </is>
      </c>
      <c r="C21849" t="inlineStr">
        <is>
          <t>2018-10-12 09:19:08+00:00</t>
        </is>
      </c>
      <c r="D21849" t="inlineStr">
        <is>
          <t>verchange</t>
        </is>
      </c>
      <c r="E21849" t="inlineStr">
        <is>
          <t>ansible</t>
        </is>
      </c>
      <c r="F21849" t="inlineStr">
        <is>
          <t>&lt;2.6.0;&gt;=2.4.0</t>
        </is>
      </c>
      <c r="G21849" t="inlineStr">
        <is>
          <t>ansible</t>
        </is>
      </c>
      <c r="H21849" t="inlineStr">
        <is>
          <t>&lt;2.4.0</t>
        </is>
      </c>
    </row>
    <row r="21850">
      <c r="A21850" t="inlineStr">
        <is>
          <t>kayobe</t>
        </is>
      </c>
      <c r="B21850" t="inlineStr">
        <is>
          <t>c9faecad05ebefd7100dc93346614e3308b551d9</t>
        </is>
      </c>
      <c r="C21850" t="inlineStr">
        <is>
          <t>2018-10-12 09:19:08+00:00</t>
        </is>
      </c>
      <c r="D21850" t="inlineStr">
        <is>
          <t>add</t>
        </is>
      </c>
      <c r="E21850" t="inlineStr">
        <is>
          <t>pbr</t>
        </is>
      </c>
      <c r="F21850" t="inlineStr">
        <is>
          <t>&gt;=2.0</t>
        </is>
      </c>
      <c r="G21850" t="inlineStr"/>
      <c r="H21850" t="inlineStr"/>
    </row>
    <row r="21851">
      <c r="A21851" t="inlineStr">
        <is>
          <t>kayobe</t>
        </is>
      </c>
      <c r="B21851" t="inlineStr">
        <is>
          <t>f950b773f7f2db04b3084ac0d48e9cf84840e36e</t>
        </is>
      </c>
      <c r="C21851" t="inlineStr">
        <is>
          <t>2019-02-15 11:24:39+00:00</t>
        </is>
      </c>
      <c r="D21851" t="inlineStr">
        <is>
          <t>verchange</t>
        </is>
      </c>
      <c r="E21851" t="inlineStr">
        <is>
          <t>ansible</t>
        </is>
      </c>
      <c r="F21851" t="inlineStr">
        <is>
          <t>&lt;2.7.0;&gt;=2.4.0</t>
        </is>
      </c>
      <c r="G21851" t="inlineStr">
        <is>
          <t>ansible</t>
        </is>
      </c>
      <c r="H21851" t="inlineStr">
        <is>
          <t>&lt;2.6.0;&gt;=2.4.0</t>
        </is>
      </c>
    </row>
    <row r="21852">
      <c r="A21852" t="inlineStr">
        <is>
          <t>kayobe</t>
        </is>
      </c>
      <c r="B21852" t="inlineStr">
        <is>
          <t>c09d784f578d677d9985e4eb8caafcccd358ff98</t>
        </is>
      </c>
      <c r="C21852" t="inlineStr">
        <is>
          <t>2019-04-03 10:59:24+00:00</t>
        </is>
      </c>
      <c r="D21852" t="inlineStr">
        <is>
          <t>add</t>
        </is>
      </c>
      <c r="E21852" t="inlineStr">
        <is>
          <t>pbr</t>
        </is>
      </c>
      <c r="F21852" t="inlineStr">
        <is>
          <t>&gt;=2.0</t>
        </is>
      </c>
      <c r="G21852" t="inlineStr"/>
      <c r="H21852" t="inlineStr"/>
    </row>
    <row r="21853">
      <c r="A21853" t="inlineStr">
        <is>
          <t>kayobe</t>
        </is>
      </c>
      <c r="B21853" t="inlineStr">
        <is>
          <t>2fc1a617220985946cd466594069509d26e783f2</t>
        </is>
      </c>
      <c r="C21853" t="inlineStr">
        <is>
          <t>2019-08-30 13:19:31+00:00</t>
        </is>
      </c>
      <c r="D21853" t="inlineStr">
        <is>
          <t>verchange</t>
        </is>
      </c>
      <c r="E21853" t="inlineStr">
        <is>
          <t>cliff</t>
        </is>
      </c>
      <c r="F21853" t="inlineStr">
        <is>
          <t>&lt;2.15.0;&gt;=2.5.0</t>
        </is>
      </c>
      <c r="G21853" t="inlineStr">
        <is>
          <t>cliff</t>
        </is>
      </c>
      <c r="H21853" t="inlineStr">
        <is>
          <t>&gt;=2.5.0</t>
        </is>
      </c>
    </row>
    <row r="21854">
      <c r="A21854" t="inlineStr">
        <is>
          <t>kayobe</t>
        </is>
      </c>
      <c r="B21854" t="inlineStr">
        <is>
          <t>2fc1a617220985946cd466594069509d26e783f2</t>
        </is>
      </c>
      <c r="C21854" t="inlineStr">
        <is>
          <t>2019-08-30 13:19:31+00:00</t>
        </is>
      </c>
      <c r="D21854" t="inlineStr">
        <is>
          <t>add</t>
        </is>
      </c>
      <c r="E21854" t="inlineStr">
        <is>
          <t>paramiko</t>
        </is>
      </c>
      <c r="F21854" t="inlineStr">
        <is>
          <t>&lt;2.5.0</t>
        </is>
      </c>
      <c r="G21854" t="inlineStr"/>
      <c r="H21854" t="inlineStr"/>
    </row>
    <row r="21855">
      <c r="A21855" t="inlineStr">
        <is>
          <t>kayobe</t>
        </is>
      </c>
      <c r="B21855" t="inlineStr">
        <is>
          <t>031b25a004e16ff9d666612f15dc694813b81d67</t>
        </is>
      </c>
      <c r="C21855" t="inlineStr">
        <is>
          <t>2019-08-30 13:19:56+00:00</t>
        </is>
      </c>
      <c r="D21855" t="inlineStr">
        <is>
          <t>verchange</t>
        </is>
      </c>
      <c r="E21855" t="inlineStr">
        <is>
          <t>cliff</t>
        </is>
      </c>
      <c r="F21855" t="inlineStr">
        <is>
          <t>&lt;2.15.0;&gt;=2.5.0</t>
        </is>
      </c>
      <c r="G21855" t="inlineStr">
        <is>
          <t>cliff</t>
        </is>
      </c>
      <c r="H21855" t="inlineStr">
        <is>
          <t>&gt;=2.5.0</t>
        </is>
      </c>
    </row>
    <row r="21856">
      <c r="A21856" t="inlineStr">
        <is>
          <t>kayobe</t>
        </is>
      </c>
      <c r="B21856" t="inlineStr">
        <is>
          <t>b164402f51c52cef493edc1f3d82f06c19cdea1a</t>
        </is>
      </c>
      <c r="C21856" t="inlineStr">
        <is>
          <t>2019-08-30 13:20:44+00:00</t>
        </is>
      </c>
      <c r="D21856" t="inlineStr">
        <is>
          <t>verchange</t>
        </is>
      </c>
      <c r="E21856" t="inlineStr">
        <is>
          <t>cliff</t>
        </is>
      </c>
      <c r="F21856" t="inlineStr">
        <is>
          <t>&lt;2.15.0;&gt;=2.5.0</t>
        </is>
      </c>
      <c r="G21856" t="inlineStr">
        <is>
          <t>cliff</t>
        </is>
      </c>
      <c r="H21856" t="inlineStr">
        <is>
          <t>&gt;=2.5.0</t>
        </is>
      </c>
    </row>
    <row r="21857">
      <c r="A21857" t="inlineStr">
        <is>
          <t>kayobe</t>
        </is>
      </c>
      <c r="B21857" t="inlineStr">
        <is>
          <t>d3a6c24bc492abfcfba0459a094b390508840f85</t>
        </is>
      </c>
      <c r="C21857" t="inlineStr">
        <is>
          <t>2019-08-30 13:48:34+00:00</t>
        </is>
      </c>
      <c r="D21857" t="inlineStr">
        <is>
          <t>verchange</t>
        </is>
      </c>
      <c r="E21857" t="inlineStr">
        <is>
          <t>ansible</t>
        </is>
      </c>
      <c r="F21857" t="inlineStr">
        <is>
          <t>&lt;2.8.0;&gt;=2.5.0</t>
        </is>
      </c>
      <c r="G21857" t="inlineStr">
        <is>
          <t>ansible</t>
        </is>
      </c>
      <c r="H21857" t="inlineStr">
        <is>
          <t>&lt;2.7.0;&gt;=2.4.0</t>
        </is>
      </c>
    </row>
    <row r="21858">
      <c r="A21858" t="inlineStr">
        <is>
          <t>kayobe</t>
        </is>
      </c>
      <c r="B21858" t="inlineStr">
        <is>
          <t>d3a6c24bc492abfcfba0459a094b390508840f85</t>
        </is>
      </c>
      <c r="C21858" t="inlineStr">
        <is>
          <t>2019-08-30 13:48:34+00:00</t>
        </is>
      </c>
      <c r="D21858" t="inlineStr">
        <is>
          <t>rem</t>
        </is>
      </c>
      <c r="E21858" t="inlineStr"/>
      <c r="F21858" t="inlineStr"/>
      <c r="G21858" t="inlineStr">
        <is>
          <t>paramiko</t>
        </is>
      </c>
      <c r="H21858" t="inlineStr">
        <is>
          <t>&lt;2.5.0</t>
        </is>
      </c>
    </row>
    <row r="21859">
      <c r="A21859" t="inlineStr">
        <is>
          <t>kayobe</t>
        </is>
      </c>
      <c r="B21859" t="inlineStr">
        <is>
          <t>98d70aac676fe50585e9962fd2ebce1d0b2b4160</t>
        </is>
      </c>
      <c r="C21859" t="inlineStr">
        <is>
          <t>2020-01-09 18:11:59+00:00</t>
        </is>
      </c>
      <c r="D21859" t="inlineStr">
        <is>
          <t>verchange</t>
        </is>
      </c>
      <c r="E21859" t="inlineStr">
        <is>
          <t>ansible</t>
        </is>
      </c>
      <c r="F21859" t="inlineStr">
        <is>
          <t>&lt;2.9.0;&gt;=2.6.0</t>
        </is>
      </c>
      <c r="G21859" t="inlineStr">
        <is>
          <t>ansible</t>
        </is>
      </c>
      <c r="H21859" t="inlineStr">
        <is>
          <t>&lt;2.8.0;&gt;=2.5.0</t>
        </is>
      </c>
    </row>
    <row r="21860">
      <c r="A21860" t="inlineStr">
        <is>
          <t>kayobe</t>
        </is>
      </c>
      <c r="B21860" t="inlineStr">
        <is>
          <t>9b75761a5f041b837cad42aafb4cb2cbeeb68045</t>
        </is>
      </c>
      <c r="C21860" t="inlineStr">
        <is>
          <t>2020-06-24 10:55:07+00:00</t>
        </is>
      </c>
      <c r="D21860" t="inlineStr">
        <is>
          <t>verchange</t>
        </is>
      </c>
      <c r="E21860" t="inlineStr">
        <is>
          <t>cliff</t>
        </is>
      </c>
      <c r="F21860" t="inlineStr">
        <is>
          <t>&gt;=3.1.0</t>
        </is>
      </c>
      <c r="G21860" t="inlineStr">
        <is>
          <t>cliff</t>
        </is>
      </c>
      <c r="H21860" t="inlineStr">
        <is>
          <t>&lt;2.15.0;&gt;=2.5.0</t>
        </is>
      </c>
    </row>
    <row r="21861">
      <c r="A21861" t="inlineStr">
        <is>
          <t>kayobe</t>
        </is>
      </c>
      <c r="B21861" t="inlineStr">
        <is>
          <t>9b75761a5f041b837cad42aafb4cb2cbeeb68045</t>
        </is>
      </c>
      <c r="C21861" t="inlineStr">
        <is>
          <t>2020-06-24 10:55:07+00:00</t>
        </is>
      </c>
      <c r="D21861" t="inlineStr">
        <is>
          <t>verchange</t>
        </is>
      </c>
      <c r="E21861" t="inlineStr">
        <is>
          <t>ansible</t>
        </is>
      </c>
      <c r="F21861" t="inlineStr">
        <is>
          <t>!=2.8.9;&gt;=2.8.0;&lt;2.10.0;!=2.9.8</t>
        </is>
      </c>
      <c r="G21861" t="inlineStr">
        <is>
          <t>ansible</t>
        </is>
      </c>
      <c r="H21861" t="inlineStr">
        <is>
          <t>&lt;2.9.0;&gt;=2.6.0</t>
        </is>
      </c>
    </row>
    <row r="21862">
      <c r="A21862" t="inlineStr">
        <is>
          <t>kayobe</t>
        </is>
      </c>
      <c r="B21862" t="inlineStr">
        <is>
          <t>9b75761a5f041b837cad42aafb4cb2cbeeb68045</t>
        </is>
      </c>
      <c r="C21862" t="inlineStr">
        <is>
          <t>2020-06-24 10:55:07+00:00</t>
        </is>
      </c>
      <c r="D21862" t="inlineStr">
        <is>
          <t>add</t>
        </is>
      </c>
      <c r="E21862" t="inlineStr">
        <is>
          <t>selinux</t>
        </is>
      </c>
      <c r="F21862" t="inlineStr"/>
      <c r="G21862" t="inlineStr"/>
      <c r="H21862" t="inlineStr"/>
    </row>
    <row r="21863">
      <c r="A21863" t="inlineStr">
        <is>
          <t>kayobe</t>
        </is>
      </c>
      <c r="B21863" t="inlineStr">
        <is>
          <t>9b75761a5f041b837cad42aafb4cb2cbeeb68045</t>
        </is>
      </c>
      <c r="C21863" t="inlineStr">
        <is>
          <t>2020-06-24 10:55:07+00:00</t>
        </is>
      </c>
      <c r="D21863" t="inlineStr">
        <is>
          <t>rem</t>
        </is>
      </c>
      <c r="E21863" t="inlineStr"/>
      <c r="F21863" t="inlineStr"/>
      <c r="G21863" t="inlineStr">
        <is>
          <t>setuptools</t>
        </is>
      </c>
      <c r="H21863" t="inlineStr">
        <is>
          <t>!=24.0.0;!=34.3.1;!=34.1.1;!=34.0.0;!=34.0.3;!=34.1.0;!=34.0.1;!=34.2.0;!=34.0.2;&gt;=16.0;!=34.3.0</t>
        </is>
      </c>
    </row>
    <row r="21864">
      <c r="A21864" t="inlineStr">
        <is>
          <t>kayobe</t>
        </is>
      </c>
      <c r="B21864" t="inlineStr">
        <is>
          <t>3c32015baa54c6575d1d09e9bfc63679e00a2fb2</t>
        </is>
      </c>
      <c r="C21864" t="inlineStr">
        <is>
          <t>2020-07-14 21:55:48+00:00</t>
        </is>
      </c>
      <c r="D21864" t="inlineStr">
        <is>
          <t>verchange</t>
        </is>
      </c>
      <c r="E21864" t="inlineStr">
        <is>
          <t>ansible</t>
        </is>
      </c>
      <c r="F21864" t="inlineStr">
        <is>
          <t>!=2.8.9;&lt;2.9.0;&gt;=2.6.0</t>
        </is>
      </c>
      <c r="G21864" t="inlineStr">
        <is>
          <t>ansible</t>
        </is>
      </c>
      <c r="H21864" t="inlineStr">
        <is>
          <t>&lt;2.9.0;&gt;=2.6.0</t>
        </is>
      </c>
    </row>
    <row r="21865">
      <c r="A21865" t="inlineStr">
        <is>
          <t>kayobe</t>
        </is>
      </c>
      <c r="B21865" t="inlineStr">
        <is>
          <t>3c32015baa54c6575d1d09e9bfc63679e00a2fb2</t>
        </is>
      </c>
      <c r="C21865" t="inlineStr">
        <is>
          <t>2020-07-14 21:55:48+00:00</t>
        </is>
      </c>
      <c r="D21865" t="inlineStr">
        <is>
          <t>add</t>
        </is>
      </c>
      <c r="E21865" t="inlineStr">
        <is>
          <t>selinux</t>
        </is>
      </c>
      <c r="F21865" t="inlineStr"/>
      <c r="G21865" t="inlineStr"/>
      <c r="H21865" t="inlineStr"/>
    </row>
    <row r="21866">
      <c r="A21866" t="inlineStr">
        <is>
          <t>kayobe</t>
        </is>
      </c>
      <c r="B21866" t="inlineStr">
        <is>
          <t>ea073b8cb4960356cd3318f89f0ea7476b21aa03</t>
        </is>
      </c>
      <c r="C21866" t="inlineStr">
        <is>
          <t>2021-01-07 17:10:01+00:00</t>
        </is>
      </c>
      <c r="D21866" t="inlineStr">
        <is>
          <t>verchange</t>
        </is>
      </c>
      <c r="E21866" t="inlineStr">
        <is>
          <t>ansible</t>
        </is>
      </c>
      <c r="F21866" t="inlineStr">
        <is>
          <t>!=2.8.9;&gt;=2.8.0;!=2.9.12;&lt;2.10.0;!=2.9.8</t>
        </is>
      </c>
      <c r="G21866" t="inlineStr">
        <is>
          <t>ansible</t>
        </is>
      </c>
      <c r="H21866" t="inlineStr">
        <is>
          <t>!=2.8.9;&gt;=2.8.0;&lt;2.10.0;!=2.9.8</t>
        </is>
      </c>
    </row>
    <row r="21867">
      <c r="A21867" t="inlineStr">
        <is>
          <t>kayobe</t>
        </is>
      </c>
      <c r="B21867" t="inlineStr">
        <is>
          <t>cf0146097249fc211131732f858399c8ea1e30de</t>
        </is>
      </c>
      <c r="C21867" t="inlineStr">
        <is>
          <t>2021-01-07 17:13:10+00:00</t>
        </is>
      </c>
      <c r="D21867" t="inlineStr">
        <is>
          <t>verchange</t>
        </is>
      </c>
      <c r="E21867" t="inlineStr">
        <is>
          <t>ansible</t>
        </is>
      </c>
      <c r="F21867" t="inlineStr">
        <is>
          <t>!=2.8.9;&lt;2.9.0;&gt;=2.6.0;!=2.8.14</t>
        </is>
      </c>
      <c r="G21867" t="inlineStr">
        <is>
          <t>ansible</t>
        </is>
      </c>
      <c r="H21867" t="inlineStr">
        <is>
          <t>!=2.8.9;&lt;2.9.0;&gt;=2.6.0</t>
        </is>
      </c>
    </row>
    <row r="21868">
      <c r="A21868" t="inlineStr">
        <is>
          <t>squad</t>
        </is>
      </c>
      <c r="B21868" t="inlineStr">
        <is>
          <t>7ded888d401a74fadb5b8ae7690dd14b7ac31b64</t>
        </is>
      </c>
      <c r="C21868" t="inlineStr">
        <is>
          <t>2017-01-09 18:12:35+00:00</t>
        </is>
      </c>
      <c r="D21868" t="inlineStr">
        <is>
          <t>rem</t>
        </is>
      </c>
      <c r="E21868" t="inlineStr"/>
      <c r="F21868" t="inlineStr"/>
      <c r="G21868" t="inlineStr">
        <is>
          <t>psycopg2</t>
        </is>
      </c>
      <c r="H21868" t="inlineStr"/>
    </row>
    <row r="21869">
      <c r="A21869" t="inlineStr">
        <is>
          <t>squad</t>
        </is>
      </c>
      <c r="B21869" t="inlineStr">
        <is>
          <t>5f4ab7707df47179efa5ec656527466b5f469917</t>
        </is>
      </c>
      <c r="C21869" t="inlineStr">
        <is>
          <t>2020-10-22 12:19:31+00:00</t>
        </is>
      </c>
      <c r="D21869" t="inlineStr">
        <is>
          <t>add</t>
        </is>
      </c>
      <c r="E21869" t="inlineStr">
        <is>
          <t>cryptography</t>
        </is>
      </c>
      <c r="F21869" t="inlineStr"/>
      <c r="G21869" t="inlineStr"/>
      <c r="H21869" t="inlineStr"/>
    </row>
    <row r="21870">
      <c r="A21870" t="inlineStr">
        <is>
          <t>django-redis-cache</t>
        </is>
      </c>
      <c r="B21870" t="inlineStr">
        <is>
          <t>f113c698221ee8422f93e8783bc64f7a938dba80</t>
        </is>
      </c>
      <c r="C21870" t="inlineStr">
        <is>
          <t>2015-07-16 16:22:36+00:00</t>
        </is>
      </c>
      <c r="D21870" t="inlineStr">
        <is>
          <t>verchange</t>
        </is>
      </c>
      <c r="E21870" t="inlineStr">
        <is>
          <t>redis</t>
        </is>
      </c>
      <c r="F21870" t="inlineStr">
        <is>
          <t>&gt;=2.10.3</t>
        </is>
      </c>
      <c r="G21870" t="inlineStr">
        <is>
          <t>redis</t>
        </is>
      </c>
      <c r="H21870" t="inlineStr">
        <is>
          <t>&gt;=2.4.5</t>
        </is>
      </c>
    </row>
    <row r="21871">
      <c r="A21871" t="inlineStr">
        <is>
          <t>django-redis-cache</t>
        </is>
      </c>
      <c r="B21871" t="inlineStr">
        <is>
          <t>aa9a18784760cd1114fd25044c5fd0a473b53403</t>
        </is>
      </c>
      <c r="C21871" t="inlineStr">
        <is>
          <t>2019-02-20 19:26:50+00:00</t>
        </is>
      </c>
      <c r="D21871" t="inlineStr">
        <is>
          <t>verchange</t>
        </is>
      </c>
      <c r="E21871" t="inlineStr">
        <is>
          <t>redis</t>
        </is>
      </c>
      <c r="F21871" t="inlineStr">
        <is>
          <t>&lt;4.0</t>
        </is>
      </c>
      <c r="G21871" t="inlineStr">
        <is>
          <t>redis</t>
        </is>
      </c>
      <c r="H21871" t="inlineStr">
        <is>
          <t>&gt;=2.10.3</t>
        </is>
      </c>
    </row>
    <row r="21872">
      <c r="A21872" t="inlineStr">
        <is>
          <t>django-redis-cache</t>
        </is>
      </c>
      <c r="B21872" t="inlineStr">
        <is>
          <t>9382347b62e79e3e936666f54199a0fd2b7fbda4</t>
        </is>
      </c>
      <c r="C21872" t="inlineStr">
        <is>
          <t>2019-09-28 23:14:52+00:00</t>
        </is>
      </c>
      <c r="D21872" t="inlineStr">
        <is>
          <t>add</t>
        </is>
      </c>
      <c r="E21872" t="inlineStr">
        <is>
          <t>six</t>
        </is>
      </c>
      <c r="F21872" t="inlineStr"/>
      <c r="G21872" t="inlineStr"/>
      <c r="H21872" t="inlineStr"/>
    </row>
    <row r="21873">
      <c r="A21873" t="inlineStr">
        <is>
          <t>django-redis-cache</t>
        </is>
      </c>
      <c r="B21873" t="inlineStr">
        <is>
          <t>86e5434df03efb9984a91022a9de7994ccfed574</t>
        </is>
      </c>
      <c r="C21873" t="inlineStr">
        <is>
          <t>2020-10-15 00:10:53+00:00</t>
        </is>
      </c>
      <c r="D21873" t="inlineStr">
        <is>
          <t>rem</t>
        </is>
      </c>
      <c r="E21873" t="inlineStr"/>
      <c r="F21873" t="inlineStr"/>
      <c r="G21873" t="inlineStr">
        <is>
          <t>six</t>
        </is>
      </c>
      <c r="H21873" t="inlineStr"/>
    </row>
    <row r="21874">
      <c r="A21874" t="inlineStr">
        <is>
          <t>symfit</t>
        </is>
      </c>
      <c r="B21874" t="inlineStr">
        <is>
          <t>886d668fe5231e65e15aa5eb87a946b7e7502cdd</t>
        </is>
      </c>
      <c r="C21874" t="inlineStr">
        <is>
          <t>2015-12-06 14:54:36+00:00</t>
        </is>
      </c>
      <c r="D21874" t="inlineStr">
        <is>
          <t>add</t>
        </is>
      </c>
      <c r="E21874" t="inlineStr">
        <is>
          <t>numpy</t>
        </is>
      </c>
      <c r="F21874" t="inlineStr"/>
      <c r="G21874" t="inlineStr"/>
      <c r="H21874" t="inlineStr"/>
    </row>
    <row r="21875">
      <c r="A21875" t="inlineStr">
        <is>
          <t>symfit</t>
        </is>
      </c>
      <c r="B21875" t="inlineStr">
        <is>
          <t>886d668fe5231e65e15aa5eb87a946b7e7502cdd</t>
        </is>
      </c>
      <c r="C21875" t="inlineStr">
        <is>
          <t>2015-12-06 14:54:36+00:00</t>
        </is>
      </c>
      <c r="D21875" t="inlineStr">
        <is>
          <t>add</t>
        </is>
      </c>
      <c r="E21875" t="inlineStr">
        <is>
          <t>scipy</t>
        </is>
      </c>
      <c r="F21875" t="inlineStr"/>
      <c r="G21875" t="inlineStr"/>
      <c r="H21875" t="inlineStr"/>
    </row>
    <row r="21876">
      <c r="A21876" t="inlineStr">
        <is>
          <t>symfit</t>
        </is>
      </c>
      <c r="B21876" t="inlineStr">
        <is>
          <t>886d668fe5231e65e15aa5eb87a946b7e7502cdd</t>
        </is>
      </c>
      <c r="C21876" t="inlineStr">
        <is>
          <t>2015-12-06 14:54:36+00:00</t>
        </is>
      </c>
      <c r="D21876" t="inlineStr">
        <is>
          <t>add</t>
        </is>
      </c>
      <c r="E21876" t="inlineStr">
        <is>
          <t>sympy</t>
        </is>
      </c>
      <c r="F21876" t="inlineStr"/>
      <c r="G21876" t="inlineStr"/>
      <c r="H21876" t="inlineStr"/>
    </row>
    <row r="21877">
      <c r="A21877" t="inlineStr">
        <is>
          <t>symfit</t>
        </is>
      </c>
      <c r="B21877" t="inlineStr">
        <is>
          <t>aa4d8a1c541ec6e3193ac6cb423e16ac73329de6</t>
        </is>
      </c>
      <c r="C21877" t="inlineStr">
        <is>
          <t>2016-12-05 15:45:04+00:00</t>
        </is>
      </c>
      <c r="D21877" t="inlineStr">
        <is>
          <t>verchange</t>
        </is>
      </c>
      <c r="E21877" t="inlineStr">
        <is>
          <t>sympy</t>
        </is>
      </c>
      <c r="F21877" t="inlineStr"/>
      <c r="G21877" t="inlineStr">
        <is>
          <t>sympy</t>
        </is>
      </c>
      <c r="H21877" t="inlineStr"/>
    </row>
    <row r="21878">
      <c r="A21878" t="inlineStr">
        <is>
          <t>symfit</t>
        </is>
      </c>
      <c r="B21878" t="inlineStr">
        <is>
          <t>aa4d8a1c541ec6e3193ac6cb423e16ac73329de6</t>
        </is>
      </c>
      <c r="C21878" t="inlineStr">
        <is>
          <t>2016-12-05 15:45:04+00:00</t>
        </is>
      </c>
      <c r="D21878" t="inlineStr">
        <is>
          <t>add</t>
        </is>
      </c>
      <c r="E21878" t="inlineStr">
        <is>
          <t>funcsigs</t>
        </is>
      </c>
      <c r="F21878" t="inlineStr"/>
      <c r="G21878" t="inlineStr"/>
      <c r="H21878" t="inlineStr"/>
    </row>
    <row r="21879">
      <c r="A21879" t="inlineStr">
        <is>
          <t>symfit</t>
        </is>
      </c>
      <c r="B21879" t="inlineStr">
        <is>
          <t>dae3d908254111f816c7fa6ece0e21b50ba92ea7</t>
        </is>
      </c>
      <c r="C21879" t="inlineStr">
        <is>
          <t>2018-05-04 14:50:58+00:00</t>
        </is>
      </c>
      <c r="D21879" t="inlineStr">
        <is>
          <t>verchange</t>
        </is>
      </c>
      <c r="E21879" t="inlineStr">
        <is>
          <t>scipy</t>
        </is>
      </c>
      <c r="F21879" t="inlineStr">
        <is>
          <t>&gt;=1.0</t>
        </is>
      </c>
      <c r="G21879" t="inlineStr">
        <is>
          <t>scipy</t>
        </is>
      </c>
      <c r="H21879" t="inlineStr"/>
    </row>
    <row r="21880">
      <c r="A21880" t="inlineStr">
        <is>
          <t>symfit</t>
        </is>
      </c>
      <c r="B21880" t="inlineStr">
        <is>
          <t>999ef0b451d3621b6bc38f764688f3cc4aabcc78</t>
        </is>
      </c>
      <c r="C21880" t="inlineStr">
        <is>
          <t>2018-07-06 12:08:18+00:00</t>
        </is>
      </c>
      <c r="D21880" t="inlineStr">
        <is>
          <t>verchange</t>
        </is>
      </c>
      <c r="E21880" t="inlineStr">
        <is>
          <t>numpy</t>
        </is>
      </c>
      <c r="F21880" t="inlineStr">
        <is>
          <t>&gt;=1.12</t>
        </is>
      </c>
      <c r="G21880" t="inlineStr">
        <is>
          <t>numpy</t>
        </is>
      </c>
      <c r="H21880" t="inlineStr"/>
    </row>
    <row r="21881">
      <c r="A21881" t="inlineStr">
        <is>
          <t>symfit</t>
        </is>
      </c>
      <c r="B21881" t="inlineStr">
        <is>
          <t>d2b861e3d9dd003734c12b3a0f05b6bde4862d6c</t>
        </is>
      </c>
      <c r="C21881" t="inlineStr">
        <is>
          <t>2018-07-15 17:34:04+00:00</t>
        </is>
      </c>
      <c r="D21881" t="inlineStr">
        <is>
          <t>verchange</t>
        </is>
      </c>
      <c r="E21881" t="inlineStr">
        <is>
          <t>sympy</t>
        </is>
      </c>
      <c r="F21881" t="inlineStr">
        <is>
          <t>&lt;=1.1.1</t>
        </is>
      </c>
      <c r="G21881" t="inlineStr">
        <is>
          <t>sympy</t>
        </is>
      </c>
      <c r="H21881" t="inlineStr"/>
    </row>
    <row r="21882">
      <c r="A21882" t="inlineStr">
        <is>
          <t>symfit</t>
        </is>
      </c>
      <c r="B21882" t="inlineStr">
        <is>
          <t>f8a0f898daf44484d1bb4377247a0a976d5237cd</t>
        </is>
      </c>
      <c r="C21882" t="inlineStr">
        <is>
          <t>2018-09-08 19:20:11+00:00</t>
        </is>
      </c>
      <c r="D21882" t="inlineStr">
        <is>
          <t>add</t>
        </is>
      </c>
      <c r="E21882" t="inlineStr">
        <is>
          <t>functools32</t>
        </is>
      </c>
      <c r="F21882" t="inlineStr"/>
      <c r="G21882" t="inlineStr"/>
      <c r="H21882" t="inlineStr"/>
    </row>
    <row r="21883">
      <c r="A21883" t="inlineStr">
        <is>
          <t>symfit</t>
        </is>
      </c>
      <c r="B21883" t="inlineStr">
        <is>
          <t>84dd1026c6446e5d29c17e64c8f8ae1fb6de74a4</t>
        </is>
      </c>
      <c r="C21883" t="inlineStr">
        <is>
          <t>2019-05-18 18:15:51+00:00</t>
        </is>
      </c>
      <c r="D21883" t="inlineStr">
        <is>
          <t>verchange</t>
        </is>
      </c>
      <c r="E21883" t="inlineStr">
        <is>
          <t>scipy</t>
        </is>
      </c>
      <c r="F21883" t="inlineStr">
        <is>
          <t>&gt;=1.0;&lt;1.2</t>
        </is>
      </c>
      <c r="G21883" t="inlineStr">
        <is>
          <t>scipy</t>
        </is>
      </c>
      <c r="H21883" t="inlineStr">
        <is>
          <t>&gt;=1.0</t>
        </is>
      </c>
    </row>
    <row r="21884">
      <c r="A21884" t="inlineStr">
        <is>
          <t>symfit</t>
        </is>
      </c>
      <c r="B21884" t="inlineStr">
        <is>
          <t>84dd1026c6446e5d29c17e64c8f8ae1fb6de74a4</t>
        </is>
      </c>
      <c r="C21884" t="inlineStr">
        <is>
          <t>2019-05-18 18:15:51+00:00</t>
        </is>
      </c>
      <c r="D21884" t="inlineStr">
        <is>
          <t>verchange</t>
        </is>
      </c>
      <c r="E21884" t="inlineStr">
        <is>
          <t>functools32</t>
        </is>
      </c>
      <c r="F21884" t="inlineStr"/>
      <c r="G21884" t="inlineStr">
        <is>
          <t>functools32</t>
        </is>
      </c>
      <c r="H21884" t="inlineStr"/>
    </row>
    <row r="21885">
      <c r="A21885" t="inlineStr">
        <is>
          <t>symfit</t>
        </is>
      </c>
      <c r="B21885" t="inlineStr">
        <is>
          <t>84dd1026c6446e5d29c17e64c8f8ae1fb6de74a4</t>
        </is>
      </c>
      <c r="C21885" t="inlineStr">
        <is>
          <t>2019-05-18 18:15:51+00:00</t>
        </is>
      </c>
      <c r="D21885" t="inlineStr">
        <is>
          <t>verchange</t>
        </is>
      </c>
      <c r="E21885" t="inlineStr">
        <is>
          <t>sympy</t>
        </is>
      </c>
      <c r="F21885" t="inlineStr">
        <is>
          <t>&gt;=1.2</t>
        </is>
      </c>
      <c r="G21885" t="inlineStr">
        <is>
          <t>sympy</t>
        </is>
      </c>
      <c r="H21885" t="inlineStr">
        <is>
          <t>&lt;=1.1.1</t>
        </is>
      </c>
    </row>
    <row r="21886">
      <c r="A21886" t="inlineStr">
        <is>
          <t>symfit</t>
        </is>
      </c>
      <c r="B21886" t="inlineStr">
        <is>
          <t>84dd1026c6446e5d29c17e64c8f8ae1fb6de74a4</t>
        </is>
      </c>
      <c r="C21886" t="inlineStr">
        <is>
          <t>2019-05-18 18:15:51+00:00</t>
        </is>
      </c>
      <c r="D21886" t="inlineStr">
        <is>
          <t>add</t>
        </is>
      </c>
      <c r="E21886" t="inlineStr">
        <is>
          <t>toposort</t>
        </is>
      </c>
      <c r="F21886" t="inlineStr"/>
      <c r="G21886" t="inlineStr"/>
      <c r="H21886" t="inlineStr"/>
    </row>
    <row r="21887">
      <c r="A21887" t="inlineStr">
        <is>
          <t>symfit</t>
        </is>
      </c>
      <c r="B21887" t="inlineStr">
        <is>
          <t>84dd1026c6446e5d29c17e64c8f8ae1fb6de74a4</t>
        </is>
      </c>
      <c r="C21887" t="inlineStr">
        <is>
          <t>2019-05-18 18:15:51+00:00</t>
        </is>
      </c>
      <c r="D21887" t="inlineStr">
        <is>
          <t>add</t>
        </is>
      </c>
      <c r="E21887" t="inlineStr">
        <is>
          <t>six</t>
        </is>
      </c>
      <c r="F21887" t="inlineStr"/>
      <c r="G21887" t="inlineStr"/>
      <c r="H21887" t="inlineStr"/>
    </row>
    <row r="21888">
      <c r="A21888" t="inlineStr">
        <is>
          <t>symfit</t>
        </is>
      </c>
      <c r="B21888" t="inlineStr">
        <is>
          <t>7399494caac1b4e48611ca8c71a088c34544f737</t>
        </is>
      </c>
      <c r="C21888" t="inlineStr">
        <is>
          <t>2020-09-09 13:18:39+00:00</t>
        </is>
      </c>
      <c r="D21888" t="inlineStr">
        <is>
          <t>verchange</t>
        </is>
      </c>
      <c r="E21888" t="inlineStr">
        <is>
          <t>scipy</t>
        </is>
      </c>
      <c r="F21888" t="inlineStr">
        <is>
          <t>&gt;=1.0</t>
        </is>
      </c>
      <c r="G21888" t="inlineStr">
        <is>
          <t>scipy</t>
        </is>
      </c>
      <c r="H21888" t="inlineStr">
        <is>
          <t>&gt;=1.0;&lt;1.2</t>
        </is>
      </c>
    </row>
    <row r="21889">
      <c r="A21889" t="inlineStr">
        <is>
          <t>symfit</t>
        </is>
      </c>
      <c r="B21889" t="inlineStr">
        <is>
          <t>7399494caac1b4e48611ca8c71a088c34544f737</t>
        </is>
      </c>
      <c r="C21889" t="inlineStr">
        <is>
          <t>2020-09-09 13:18:39+00:00</t>
        </is>
      </c>
      <c r="D21889" t="inlineStr">
        <is>
          <t>verchange</t>
        </is>
      </c>
      <c r="E21889" t="inlineStr">
        <is>
          <t>six</t>
        </is>
      </c>
      <c r="F21889" t="inlineStr"/>
      <c r="G21889" t="inlineStr">
        <is>
          <t>six</t>
        </is>
      </c>
      <c r="H21889" t="inlineStr"/>
    </row>
    <row r="21890">
      <c r="A21890" t="inlineStr">
        <is>
          <t>placebo</t>
        </is>
      </c>
      <c r="B21890" t="inlineStr">
        <is>
          <t>033411444e9ae87bd286e358a0d356eadde2a91a</t>
        </is>
      </c>
      <c r="C21890" t="inlineStr">
        <is>
          <t>2015-12-13 19:14:42+00:00</t>
        </is>
      </c>
      <c r="D21890" t="inlineStr">
        <is>
          <t>add</t>
        </is>
      </c>
      <c r="E21890" t="inlineStr">
        <is>
          <t>mock</t>
        </is>
      </c>
      <c r="F21890">
        <f>=1.3.0</f>
        <v/>
      </c>
      <c r="G21890" t="inlineStr"/>
      <c r="H21890" t="inlineStr"/>
    </row>
    <row r="21891">
      <c r="A21891" t="inlineStr">
        <is>
          <t>placebo</t>
        </is>
      </c>
      <c r="B21891" t="inlineStr">
        <is>
          <t>a17ef260c762c413bc152031782a01eba2b0a5a6</t>
        </is>
      </c>
      <c r="C21891" t="inlineStr">
        <is>
          <t>2016-02-15 22:03:35+00:00</t>
        </is>
      </c>
      <c r="D21891" t="inlineStr">
        <is>
          <t>verchange</t>
        </is>
      </c>
      <c r="E21891" t="inlineStr">
        <is>
          <t>boto3</t>
        </is>
      </c>
      <c r="F21891">
        <f>=1.2.3</f>
        <v/>
      </c>
      <c r="G21891" t="inlineStr">
        <is>
          <t>boto3</t>
        </is>
      </c>
      <c r="H21891">
        <f>=1.2.2</f>
        <v/>
      </c>
    </row>
    <row r="21892">
      <c r="A21892" t="inlineStr">
        <is>
          <t>jupytext</t>
        </is>
      </c>
      <c r="B21892" t="inlineStr">
        <is>
          <t>77c3e4578a106ca6330137193bf407d14b9b72df</t>
        </is>
      </c>
      <c r="C21892" t="inlineStr">
        <is>
          <t>2019-07-17 23:17:18+00:00</t>
        </is>
      </c>
      <c r="D21892" t="inlineStr">
        <is>
          <t>rem</t>
        </is>
      </c>
      <c r="E21892" t="inlineStr"/>
      <c r="F21892" t="inlineStr"/>
      <c r="G21892" t="inlineStr">
        <is>
          <t>mock</t>
        </is>
      </c>
      <c r="H21892" t="inlineStr"/>
    </row>
    <row r="21893">
      <c r="A21893" t="inlineStr">
        <is>
          <t>jupytext</t>
        </is>
      </c>
      <c r="B21893" t="inlineStr">
        <is>
          <t>77c3e4578a106ca6330137193bf407d14b9b72df</t>
        </is>
      </c>
      <c r="C21893" t="inlineStr">
        <is>
          <t>2019-07-17 23:17:18+00:00</t>
        </is>
      </c>
      <c r="D21893" t="inlineStr">
        <is>
          <t>rem</t>
        </is>
      </c>
      <c r="E21893" t="inlineStr"/>
      <c r="F21893" t="inlineStr"/>
      <c r="G21893" t="inlineStr">
        <is>
          <t>testfixtures</t>
        </is>
      </c>
      <c r="H21893" t="inlineStr"/>
    </row>
    <row r="21894">
      <c r="A21894" t="inlineStr">
        <is>
          <t>jupytext</t>
        </is>
      </c>
      <c r="B21894" t="inlineStr">
        <is>
          <t>f7d6b61d608503c2fc132babc1ce229408ec092a</t>
        </is>
      </c>
      <c r="C21894" t="inlineStr">
        <is>
          <t>2020-07-05 05:22:48+00:00</t>
        </is>
      </c>
      <c r="D21894" t="inlineStr">
        <is>
          <t>add</t>
        </is>
      </c>
      <c r="E21894" t="inlineStr">
        <is>
          <t>toml</t>
        </is>
      </c>
      <c r="F21894" t="inlineStr"/>
      <c r="G21894" t="inlineStr"/>
      <c r="H21894" t="inlineStr"/>
    </row>
    <row r="21895">
      <c r="A21895" t="inlineStr">
        <is>
          <t>pysmartthings</t>
        </is>
      </c>
      <c r="B21895" t="inlineStr">
        <is>
          <t>a8a25ebebdcb6a125743ce169570f5a07b3821b9</t>
        </is>
      </c>
      <c r="C21895" t="inlineStr">
        <is>
          <t>2019-01-04 04:38:36+00:00</t>
        </is>
      </c>
      <c r="D21895" t="inlineStr">
        <is>
          <t>add</t>
        </is>
      </c>
      <c r="E21895" t="inlineStr">
        <is>
          <t>aiohttp</t>
        </is>
      </c>
      <c r="F21895">
        <f>=3.5.1</f>
        <v/>
      </c>
      <c r="G21895" t="inlineStr"/>
      <c r="H21895" t="inlineStr"/>
    </row>
    <row r="21896">
      <c r="A21896" t="inlineStr">
        <is>
          <t>pysmartthings</t>
        </is>
      </c>
      <c r="B21896" t="inlineStr">
        <is>
          <t>a8a25ebebdcb6a125743ce169570f5a07b3821b9</t>
        </is>
      </c>
      <c r="C21896" t="inlineStr">
        <is>
          <t>2019-01-04 04:38:36+00:00</t>
        </is>
      </c>
      <c r="D21896" t="inlineStr">
        <is>
          <t>rem</t>
        </is>
      </c>
      <c r="E21896" t="inlineStr"/>
      <c r="F21896" t="inlineStr"/>
      <c r="G21896" t="inlineStr">
        <is>
          <t>requests</t>
        </is>
      </c>
      <c r="H21896" t="inlineStr"/>
    </row>
    <row r="21897">
      <c r="A21897" t="inlineStr">
        <is>
          <t>pysmartthings</t>
        </is>
      </c>
      <c r="B21897" t="inlineStr">
        <is>
          <t>debe4eb4cd5b503c4a421e2820c4fa07fecfd5ae</t>
        </is>
      </c>
      <c r="C21897" t="inlineStr">
        <is>
          <t>2019-02-05 02:52:07+00:00</t>
        </is>
      </c>
      <c r="D21897" t="inlineStr">
        <is>
          <t>verchange</t>
        </is>
      </c>
      <c r="E21897" t="inlineStr">
        <is>
          <t>aiohttp</t>
        </is>
      </c>
      <c r="F21897">
        <f>=3.5.4</f>
        <v/>
      </c>
      <c r="G21897" t="inlineStr">
        <is>
          <t>aiohttp</t>
        </is>
      </c>
      <c r="H21897">
        <f>=3.5.1</f>
        <v/>
      </c>
    </row>
    <row r="21898">
      <c r="A21898" t="inlineStr">
        <is>
          <t>pysmartthings</t>
        </is>
      </c>
      <c r="B21898" t="inlineStr">
        <is>
          <t>1b4b7443dd7d782f41c81932d6c4296e8c142e76</t>
        </is>
      </c>
      <c r="C21898" t="inlineStr">
        <is>
          <t>2019-12-30 17:00:15+00:00</t>
        </is>
      </c>
      <c r="D21898" t="inlineStr">
        <is>
          <t>verchange</t>
        </is>
      </c>
      <c r="E21898" t="inlineStr">
        <is>
          <t>aiohttp</t>
        </is>
      </c>
      <c r="F21898">
        <f>=3.6.2</f>
        <v/>
      </c>
      <c r="G21898" t="inlineStr">
        <is>
          <t>aiohttp</t>
        </is>
      </c>
      <c r="H21898">
        <f>=3.5.4</f>
        <v/>
      </c>
    </row>
    <row r="21899">
      <c r="A21899" t="inlineStr">
        <is>
          <t>Adafruit_CircuitPython_DotStar</t>
        </is>
      </c>
      <c r="B21899" t="inlineStr">
        <is>
          <t>99fe01102febae85b79bc3053e38c54aa5b7cd89</t>
        </is>
      </c>
      <c r="C21899" t="inlineStr">
        <is>
          <t>2017-11-30 23:55:22+00:00</t>
        </is>
      </c>
      <c r="D21899" t="inlineStr">
        <is>
          <t>add</t>
        </is>
      </c>
      <c r="E21899" t="inlineStr">
        <is>
          <t>circuitpython-travis-build-tools</t>
        </is>
      </c>
      <c r="F21899" t="inlineStr"/>
      <c r="G21899" t="inlineStr"/>
      <c r="H21899" t="inlineStr"/>
    </row>
    <row r="21900">
      <c r="A21900" t="inlineStr">
        <is>
          <t>Adafruit_CircuitPython_DotStar</t>
        </is>
      </c>
      <c r="B21900" t="inlineStr">
        <is>
          <t>b196cb485a572ca6081c518e5ce1979a128a7768</t>
        </is>
      </c>
      <c r="C21900" t="inlineStr">
        <is>
          <t>2018-02-26 01:16:41+00:00</t>
        </is>
      </c>
      <c r="D21900" t="inlineStr">
        <is>
          <t>rem</t>
        </is>
      </c>
      <c r="E21900" t="inlineStr"/>
      <c r="F21900" t="inlineStr"/>
      <c r="G21900" t="inlineStr">
        <is>
          <t>circuitpython-travis-build-tools</t>
        </is>
      </c>
      <c r="H21900" t="inlineStr"/>
    </row>
    <row r="21901">
      <c r="A21901" t="inlineStr">
        <is>
          <t>Adafruit_CircuitPython_DotStar</t>
        </is>
      </c>
      <c r="B21901" t="inlineStr">
        <is>
          <t>70278805229ffe57fa9057bfb9dc570d4792319a</t>
        </is>
      </c>
      <c r="C21901" t="inlineStr">
        <is>
          <t>2018-08-03 23:20:49+00:00</t>
        </is>
      </c>
      <c r="D21901" t="inlineStr">
        <is>
          <t>add</t>
        </is>
      </c>
      <c r="E21901" t="inlineStr">
        <is>
          <t>Adafruit-Blinka</t>
        </is>
      </c>
      <c r="F21901" t="inlineStr"/>
      <c r="G21901" t="inlineStr"/>
      <c r="H21901" t="inlineStr"/>
    </row>
    <row r="21902">
      <c r="A21902" t="inlineStr">
        <is>
          <t>Adafruit_CircuitPython_DotStar</t>
        </is>
      </c>
      <c r="B21902" t="inlineStr">
        <is>
          <t>70278805229ffe57fa9057bfb9dc570d4792319a</t>
        </is>
      </c>
      <c r="C21902" t="inlineStr">
        <is>
          <t>2018-08-03 23:20:49+00:00</t>
        </is>
      </c>
      <c r="D21902" t="inlineStr">
        <is>
          <t>add</t>
        </is>
      </c>
      <c r="E21902" t="inlineStr">
        <is>
          <t>adafruit-circuitpython-busdevice</t>
        </is>
      </c>
      <c r="F21902" t="inlineStr"/>
      <c r="G21902" t="inlineStr"/>
      <c r="H21902" t="inlineStr"/>
    </row>
    <row r="21903">
      <c r="A21903" t="inlineStr">
        <is>
          <t>Adafruit_CircuitPython_DotStar</t>
        </is>
      </c>
      <c r="B21903" t="inlineStr">
        <is>
          <t>f4f66fa03990428c239eac68d37f79a7245b4cd3</t>
        </is>
      </c>
      <c r="C21903" t="inlineStr">
        <is>
          <t>2020-05-11 22:41:47+00:00</t>
        </is>
      </c>
      <c r="D21903" t="inlineStr">
        <is>
          <t>add</t>
        </is>
      </c>
      <c r="E21903" t="inlineStr">
        <is>
          <t>adafruit-circuitpython-pypixelbuf</t>
        </is>
      </c>
      <c r="F21903" t="inlineStr">
        <is>
          <t>&gt;=2.0.0</t>
        </is>
      </c>
      <c r="G21903" t="inlineStr"/>
      <c r="H21903" t="inlineStr"/>
    </row>
    <row r="21904">
      <c r="A21904" t="inlineStr">
        <is>
          <t>hendrix</t>
        </is>
      </c>
      <c r="B21904" t="inlineStr">
        <is>
          <t>a191edabfe98cefefaa238de4245ea164a847efd</t>
        </is>
      </c>
      <c r="C21904" t="inlineStr">
        <is>
          <t>2016-02-11 16:33:57+00:00</t>
        </is>
      </c>
      <c r="D21904" t="inlineStr">
        <is>
          <t>add</t>
        </is>
      </c>
      <c r="E21904" t="inlineStr">
        <is>
          <t>six</t>
        </is>
      </c>
      <c r="F21904" t="inlineStr"/>
      <c r="G21904" t="inlineStr"/>
      <c r="H21904" t="inlineStr"/>
    </row>
    <row r="21905">
      <c r="A21905" t="inlineStr">
        <is>
          <t>hendrix</t>
        </is>
      </c>
      <c r="B21905" t="inlineStr">
        <is>
          <t>41bb92f245f50936c68323a23363e7be5a856acd</t>
        </is>
      </c>
      <c r="C21905" t="inlineStr">
        <is>
          <t>2018-06-16 22:43:35+00:00</t>
        </is>
      </c>
      <c r="D21905" t="inlineStr">
        <is>
          <t>verchange</t>
        </is>
      </c>
      <c r="E21905" t="inlineStr">
        <is>
          <t>pychalk</t>
        </is>
      </c>
      <c r="F21905">
        <f>=1.1.0</f>
        <v/>
      </c>
      <c r="G21905" t="inlineStr">
        <is>
          <t>pychalk</t>
        </is>
      </c>
      <c r="H21905">
        <f>=0.0.5</f>
        <v/>
      </c>
    </row>
    <row r="21906">
      <c r="A21906" t="inlineStr">
        <is>
          <t>hendrix</t>
        </is>
      </c>
      <c r="B21906" t="inlineStr">
        <is>
          <t>41bb92f245f50936c68323a23363e7be5a856acd</t>
        </is>
      </c>
      <c r="C21906" t="inlineStr">
        <is>
          <t>2018-06-16 22:43:35+00:00</t>
        </is>
      </c>
      <c r="D21906" t="inlineStr">
        <is>
          <t>add</t>
        </is>
      </c>
      <c r="E21906" t="inlineStr">
        <is>
          <t>autobahn</t>
        </is>
      </c>
      <c r="F21906" t="inlineStr"/>
      <c r="G21906" t="inlineStr"/>
      <c r="H21906" t="inlineStr"/>
    </row>
    <row r="21907">
      <c r="A21907" t="inlineStr">
        <is>
          <t>hendrix</t>
        </is>
      </c>
      <c r="B21907" t="inlineStr">
        <is>
          <t>85f97bfc573f5dc38ba51fd787bbfecb0dfeeccd</t>
        </is>
      </c>
      <c r="C21907" t="inlineStr">
        <is>
          <t>2018-08-31 13:37:43+00:00</t>
        </is>
      </c>
      <c r="D21907" t="inlineStr">
        <is>
          <t>verchange</t>
        </is>
      </c>
      <c r="E21907" t="inlineStr">
        <is>
          <t>pychalk</t>
        </is>
      </c>
      <c r="F21907">
        <f>=2.0.0</f>
        <v/>
      </c>
      <c r="G21907" t="inlineStr">
        <is>
          <t>pychalk</t>
        </is>
      </c>
      <c r="H21907">
        <f>=1.1.0</f>
        <v/>
      </c>
    </row>
    <row r="21908">
      <c r="A21908" t="inlineStr">
        <is>
          <t>hendrix</t>
        </is>
      </c>
      <c r="B21908" t="inlineStr">
        <is>
          <t>85f97bfc573f5dc38ba51fd787bbfecb0dfeeccd</t>
        </is>
      </c>
      <c r="C21908" t="inlineStr">
        <is>
          <t>2018-08-31 13:37:43+00:00</t>
        </is>
      </c>
      <c r="D21908" t="inlineStr">
        <is>
          <t>verchange</t>
        </is>
      </c>
      <c r="E21908" t="inlineStr">
        <is>
          <t>six</t>
        </is>
      </c>
      <c r="F21908">
        <f>=1.11.0</f>
        <v/>
      </c>
      <c r="G21908" t="inlineStr">
        <is>
          <t>six</t>
        </is>
      </c>
      <c r="H21908" t="inlineStr"/>
    </row>
    <row r="21909">
      <c r="A21909" t="inlineStr">
        <is>
          <t>hendrix</t>
        </is>
      </c>
      <c r="B21909" t="inlineStr">
        <is>
          <t>85f97bfc573f5dc38ba51fd787bbfecb0dfeeccd</t>
        </is>
      </c>
      <c r="C21909" t="inlineStr">
        <is>
          <t>2018-08-31 13:37:43+00:00</t>
        </is>
      </c>
      <c r="D21909" t="inlineStr">
        <is>
          <t>verchange</t>
        </is>
      </c>
      <c r="E21909" t="inlineStr">
        <is>
          <t>autobahn</t>
        </is>
      </c>
      <c r="F21909">
        <f>=18.8.1</f>
        <v/>
      </c>
      <c r="G21909" t="inlineStr">
        <is>
          <t>autobahn</t>
        </is>
      </c>
      <c r="H21909" t="inlineStr"/>
    </row>
    <row r="21910">
      <c r="A21910" t="inlineStr">
        <is>
          <t>hendrix</t>
        </is>
      </c>
      <c r="B21910" t="inlineStr">
        <is>
          <t>85f97bfc573f5dc38ba51fd787bbfecb0dfeeccd</t>
        </is>
      </c>
      <c r="C21910" t="inlineStr">
        <is>
          <t>2018-08-31 13:37:43+00:00</t>
        </is>
      </c>
      <c r="D21910" t="inlineStr">
        <is>
          <t>verchange</t>
        </is>
      </c>
      <c r="E21910" t="inlineStr">
        <is>
          <t>jinja2</t>
        </is>
      </c>
      <c r="F21910">
        <f>=2.10</f>
        <v/>
      </c>
      <c r="G21910" t="inlineStr">
        <is>
          <t>jinja2</t>
        </is>
      </c>
      <c r="H21910" t="inlineStr"/>
    </row>
    <row r="21911">
      <c r="A21911" t="inlineStr">
        <is>
          <t>hendrix</t>
        </is>
      </c>
      <c r="B21911" t="inlineStr">
        <is>
          <t>85f97bfc573f5dc38ba51fd787bbfecb0dfeeccd</t>
        </is>
      </c>
      <c r="C21911" t="inlineStr">
        <is>
          <t>2018-08-31 13:37:43+00:00</t>
        </is>
      </c>
      <c r="D21911" t="inlineStr">
        <is>
          <t>verchange</t>
        </is>
      </c>
      <c r="E21911" t="inlineStr">
        <is>
          <t>twisted</t>
        </is>
      </c>
      <c r="F21911">
        <f>=18.7.0</f>
        <v/>
      </c>
      <c r="G21911" t="inlineStr">
        <is>
          <t>twisted</t>
        </is>
      </c>
      <c r="H21911" t="inlineStr"/>
    </row>
    <row r="21912">
      <c r="A21912" t="inlineStr">
        <is>
          <t>hendrix</t>
        </is>
      </c>
      <c r="B21912" t="inlineStr">
        <is>
          <t>85f97bfc573f5dc38ba51fd787bbfecb0dfeeccd</t>
        </is>
      </c>
      <c r="C21912" t="inlineStr">
        <is>
          <t>2018-08-31 13:37:43+00:00</t>
        </is>
      </c>
      <c r="D21912" t="inlineStr">
        <is>
          <t>verchange</t>
        </is>
      </c>
      <c r="E21912" t="inlineStr">
        <is>
          <t>watchdog</t>
        </is>
      </c>
      <c r="F21912">
        <f>=0.8.3</f>
        <v/>
      </c>
      <c r="G21912" t="inlineStr">
        <is>
          <t>watchdog</t>
        </is>
      </c>
      <c r="H21912" t="inlineStr"/>
    </row>
    <row r="21913">
      <c r="A21913" t="inlineStr">
        <is>
          <t>hendrix</t>
        </is>
      </c>
      <c r="B21913" t="inlineStr">
        <is>
          <t>85f97bfc573f5dc38ba51fd787bbfecb0dfeeccd</t>
        </is>
      </c>
      <c r="C21913" t="inlineStr">
        <is>
          <t>2018-08-31 13:37:43+00:00</t>
        </is>
      </c>
      <c r="D21913" t="inlineStr">
        <is>
          <t>verchange</t>
        </is>
      </c>
      <c r="E21913" t="inlineStr">
        <is>
          <t>zope.interface</t>
        </is>
      </c>
      <c r="F21913">
        <f>=4.5.0</f>
        <v/>
      </c>
      <c r="G21913" t="inlineStr">
        <is>
          <t>zope.interface</t>
        </is>
      </c>
      <c r="H21913" t="inlineStr"/>
    </row>
    <row r="21914">
      <c r="A21914" t="inlineStr">
        <is>
          <t>hendrix</t>
        </is>
      </c>
      <c r="B21914" t="inlineStr">
        <is>
          <t>85f97bfc573f5dc38ba51fd787bbfecb0dfeeccd</t>
        </is>
      </c>
      <c r="C21914" t="inlineStr">
        <is>
          <t>2018-08-31 13:37:43+00:00</t>
        </is>
      </c>
      <c r="D21914" t="inlineStr">
        <is>
          <t>add</t>
        </is>
      </c>
      <c r="E21914" t="inlineStr">
        <is>
          <t>argh</t>
        </is>
      </c>
      <c r="F21914">
        <f>=0.26.2</f>
        <v/>
      </c>
      <c r="G21914" t="inlineStr"/>
      <c r="H21914" t="inlineStr"/>
    </row>
    <row r="21915">
      <c r="A21915" t="inlineStr">
        <is>
          <t>hendrix</t>
        </is>
      </c>
      <c r="B21915" t="inlineStr">
        <is>
          <t>85f97bfc573f5dc38ba51fd787bbfecb0dfeeccd</t>
        </is>
      </c>
      <c r="C21915" t="inlineStr">
        <is>
          <t>2018-08-31 13:37:43+00:00</t>
        </is>
      </c>
      <c r="D21915" t="inlineStr">
        <is>
          <t>add</t>
        </is>
      </c>
      <c r="E21915" t="inlineStr">
        <is>
          <t>asn1crypto</t>
        </is>
      </c>
      <c r="F21915">
        <f>=0.24.0</f>
        <v/>
      </c>
      <c r="G21915" t="inlineStr"/>
      <c r="H21915" t="inlineStr"/>
    </row>
    <row r="21916">
      <c r="A21916" t="inlineStr">
        <is>
          <t>hendrix</t>
        </is>
      </c>
      <c r="B21916" t="inlineStr">
        <is>
          <t>85f97bfc573f5dc38ba51fd787bbfecb0dfeeccd</t>
        </is>
      </c>
      <c r="C21916" t="inlineStr">
        <is>
          <t>2018-08-31 13:37:43+00:00</t>
        </is>
      </c>
      <c r="D21916" t="inlineStr">
        <is>
          <t>add</t>
        </is>
      </c>
      <c r="E21916" t="inlineStr">
        <is>
          <t>attrs</t>
        </is>
      </c>
      <c r="F21916">
        <f>=18.1.0</f>
        <v/>
      </c>
      <c r="G21916" t="inlineStr"/>
      <c r="H21916" t="inlineStr"/>
    </row>
    <row r="21917">
      <c r="A21917" t="inlineStr">
        <is>
          <t>hendrix</t>
        </is>
      </c>
      <c r="B21917" t="inlineStr">
        <is>
          <t>85f97bfc573f5dc38ba51fd787bbfecb0dfeeccd</t>
        </is>
      </c>
      <c r="C21917" t="inlineStr">
        <is>
          <t>2018-08-31 13:37:43+00:00</t>
        </is>
      </c>
      <c r="D21917" t="inlineStr">
        <is>
          <t>add</t>
        </is>
      </c>
      <c r="E21917" t="inlineStr">
        <is>
          <t>automat</t>
        </is>
      </c>
      <c r="F21917">
        <f>=0.7.0</f>
        <v/>
      </c>
      <c r="G21917" t="inlineStr"/>
      <c r="H21917" t="inlineStr"/>
    </row>
    <row r="21918">
      <c r="A21918" t="inlineStr">
        <is>
          <t>hendrix</t>
        </is>
      </c>
      <c r="B21918" t="inlineStr">
        <is>
          <t>85f97bfc573f5dc38ba51fd787bbfecb0dfeeccd</t>
        </is>
      </c>
      <c r="C21918" t="inlineStr">
        <is>
          <t>2018-08-31 13:37:43+00:00</t>
        </is>
      </c>
      <c r="D21918" t="inlineStr">
        <is>
          <t>add</t>
        </is>
      </c>
      <c r="E21918" t="inlineStr">
        <is>
          <t>cffi</t>
        </is>
      </c>
      <c r="F21918">
        <f>=1.11.5</f>
        <v/>
      </c>
      <c r="G21918" t="inlineStr"/>
      <c r="H21918" t="inlineStr"/>
    </row>
    <row r="21919">
      <c r="A21919" t="inlineStr">
        <is>
          <t>hendrix</t>
        </is>
      </c>
      <c r="B21919" t="inlineStr">
        <is>
          <t>85f97bfc573f5dc38ba51fd787bbfecb0dfeeccd</t>
        </is>
      </c>
      <c r="C21919" t="inlineStr">
        <is>
          <t>2018-08-31 13:37:43+00:00</t>
        </is>
      </c>
      <c r="D21919" t="inlineStr">
        <is>
          <t>add</t>
        </is>
      </c>
      <c r="E21919" t="inlineStr">
        <is>
          <t>constantly</t>
        </is>
      </c>
      <c r="F21919">
        <f>=15.1.0</f>
        <v/>
      </c>
      <c r="G21919" t="inlineStr"/>
      <c r="H21919" t="inlineStr"/>
    </row>
    <row r="21920">
      <c r="A21920" t="inlineStr">
        <is>
          <t>hendrix</t>
        </is>
      </c>
      <c r="B21920" t="inlineStr">
        <is>
          <t>85f97bfc573f5dc38ba51fd787bbfecb0dfeeccd</t>
        </is>
      </c>
      <c r="C21920" t="inlineStr">
        <is>
          <t>2018-08-31 13:37:43+00:00</t>
        </is>
      </c>
      <c r="D21920" t="inlineStr">
        <is>
          <t>add</t>
        </is>
      </c>
      <c r="E21920" t="inlineStr">
        <is>
          <t>cryptography</t>
        </is>
      </c>
      <c r="F21920">
        <f>=2.3.1</f>
        <v/>
      </c>
      <c r="G21920" t="inlineStr"/>
      <c r="H21920" t="inlineStr"/>
    </row>
    <row r="21921">
      <c r="A21921" t="inlineStr">
        <is>
          <t>hendrix</t>
        </is>
      </c>
      <c r="B21921" t="inlineStr">
        <is>
          <t>85f97bfc573f5dc38ba51fd787bbfecb0dfeeccd</t>
        </is>
      </c>
      <c r="C21921" t="inlineStr">
        <is>
          <t>2018-08-31 13:37:43+00:00</t>
        </is>
      </c>
      <c r="D21921" t="inlineStr">
        <is>
          <t>add</t>
        </is>
      </c>
      <c r="E21921" t="inlineStr">
        <is>
          <t>hyperlink</t>
        </is>
      </c>
      <c r="F21921">
        <f>=18.0.0</f>
        <v/>
      </c>
      <c r="G21921" t="inlineStr"/>
      <c r="H21921" t="inlineStr"/>
    </row>
    <row r="21922">
      <c r="A21922" t="inlineStr">
        <is>
          <t>hendrix</t>
        </is>
      </c>
      <c r="B21922" t="inlineStr">
        <is>
          <t>85f97bfc573f5dc38ba51fd787bbfecb0dfeeccd</t>
        </is>
      </c>
      <c r="C21922" t="inlineStr">
        <is>
          <t>2018-08-31 13:37:43+00:00</t>
        </is>
      </c>
      <c r="D21922" t="inlineStr">
        <is>
          <t>add</t>
        </is>
      </c>
      <c r="E21922" t="inlineStr">
        <is>
          <t>idna</t>
        </is>
      </c>
      <c r="F21922">
        <f>=2.7</f>
        <v/>
      </c>
      <c r="G21922" t="inlineStr"/>
      <c r="H21922" t="inlineStr"/>
    </row>
    <row r="21923">
      <c r="A21923" t="inlineStr">
        <is>
          <t>hendrix</t>
        </is>
      </c>
      <c r="B21923" t="inlineStr">
        <is>
          <t>85f97bfc573f5dc38ba51fd787bbfecb0dfeeccd</t>
        </is>
      </c>
      <c r="C21923" t="inlineStr">
        <is>
          <t>2018-08-31 13:37:43+00:00</t>
        </is>
      </c>
      <c r="D21923" t="inlineStr">
        <is>
          <t>add</t>
        </is>
      </c>
      <c r="E21923" t="inlineStr">
        <is>
          <t>incremental</t>
        </is>
      </c>
      <c r="F21923">
        <f>=17.5.0</f>
        <v/>
      </c>
      <c r="G21923" t="inlineStr"/>
      <c r="H21923" t="inlineStr"/>
    </row>
    <row r="21924">
      <c r="A21924" t="inlineStr">
        <is>
          <t>hendrix</t>
        </is>
      </c>
      <c r="B21924" t="inlineStr">
        <is>
          <t>85f97bfc573f5dc38ba51fd787bbfecb0dfeeccd</t>
        </is>
      </c>
      <c r="C21924" t="inlineStr">
        <is>
          <t>2018-08-31 13:37:43+00:00</t>
        </is>
      </c>
      <c r="D21924" t="inlineStr">
        <is>
          <t>add</t>
        </is>
      </c>
      <c r="E21924" t="inlineStr">
        <is>
          <t>markupsafe</t>
        </is>
      </c>
      <c r="F21924">
        <f>=1.0</f>
        <v/>
      </c>
      <c r="G21924" t="inlineStr"/>
      <c r="H21924" t="inlineStr"/>
    </row>
    <row r="21925">
      <c r="A21925" t="inlineStr">
        <is>
          <t>hendrix</t>
        </is>
      </c>
      <c r="B21925" t="inlineStr">
        <is>
          <t>85f97bfc573f5dc38ba51fd787bbfecb0dfeeccd</t>
        </is>
      </c>
      <c r="C21925" t="inlineStr">
        <is>
          <t>2018-08-31 13:37:43+00:00</t>
        </is>
      </c>
      <c r="D21925" t="inlineStr">
        <is>
          <t>add</t>
        </is>
      </c>
      <c r="E21925" t="inlineStr">
        <is>
          <t>pathtools</t>
        </is>
      </c>
      <c r="F21925">
        <f>=0.1.2</f>
        <v/>
      </c>
      <c r="G21925" t="inlineStr"/>
      <c r="H21925" t="inlineStr"/>
    </row>
    <row r="21926">
      <c r="A21926" t="inlineStr">
        <is>
          <t>hendrix</t>
        </is>
      </c>
      <c r="B21926" t="inlineStr">
        <is>
          <t>85f97bfc573f5dc38ba51fd787bbfecb0dfeeccd</t>
        </is>
      </c>
      <c r="C21926" t="inlineStr">
        <is>
          <t>2018-08-31 13:37:43+00:00</t>
        </is>
      </c>
      <c r="D21926" t="inlineStr">
        <is>
          <t>add</t>
        </is>
      </c>
      <c r="E21926" t="inlineStr">
        <is>
          <t>pyasn1-modules</t>
        </is>
      </c>
      <c r="F21926">
        <f>=0.2.2</f>
        <v/>
      </c>
      <c r="G21926" t="inlineStr"/>
      <c r="H21926" t="inlineStr"/>
    </row>
    <row r="21927">
      <c r="A21927" t="inlineStr">
        <is>
          <t>hendrix</t>
        </is>
      </c>
      <c r="B21927" t="inlineStr">
        <is>
          <t>85f97bfc573f5dc38ba51fd787bbfecb0dfeeccd</t>
        </is>
      </c>
      <c r="C21927" t="inlineStr">
        <is>
          <t>2018-08-31 13:37:43+00:00</t>
        </is>
      </c>
      <c r="D21927" t="inlineStr">
        <is>
          <t>add</t>
        </is>
      </c>
      <c r="E21927" t="inlineStr">
        <is>
          <t>pyasn1</t>
        </is>
      </c>
      <c r="F21927">
        <f>=0.4.4</f>
        <v/>
      </c>
      <c r="G21927" t="inlineStr"/>
      <c r="H21927" t="inlineStr"/>
    </row>
    <row r="21928">
      <c r="A21928" t="inlineStr">
        <is>
          <t>hendrix</t>
        </is>
      </c>
      <c r="B21928" t="inlineStr">
        <is>
          <t>85f97bfc573f5dc38ba51fd787bbfecb0dfeeccd</t>
        </is>
      </c>
      <c r="C21928" t="inlineStr">
        <is>
          <t>2018-08-31 13:37:43+00:00</t>
        </is>
      </c>
      <c r="D21928" t="inlineStr">
        <is>
          <t>add</t>
        </is>
      </c>
      <c r="E21928" t="inlineStr">
        <is>
          <t>pycparser</t>
        </is>
      </c>
      <c r="F21928">
        <f>=2.18</f>
        <v/>
      </c>
      <c r="G21928" t="inlineStr"/>
      <c r="H21928" t="inlineStr"/>
    </row>
    <row r="21929">
      <c r="A21929" t="inlineStr">
        <is>
          <t>hendrix</t>
        </is>
      </c>
      <c r="B21929" t="inlineStr">
        <is>
          <t>85f97bfc573f5dc38ba51fd787bbfecb0dfeeccd</t>
        </is>
      </c>
      <c r="C21929" t="inlineStr">
        <is>
          <t>2018-08-31 13:37:43+00:00</t>
        </is>
      </c>
      <c r="D21929" t="inlineStr">
        <is>
          <t>add</t>
        </is>
      </c>
      <c r="E21929" t="inlineStr">
        <is>
          <t>pyhamcrest</t>
        </is>
      </c>
      <c r="F21929">
        <f>=1.9.0</f>
        <v/>
      </c>
      <c r="G21929" t="inlineStr"/>
      <c r="H21929" t="inlineStr"/>
    </row>
    <row r="21930">
      <c r="A21930" t="inlineStr">
        <is>
          <t>hendrix</t>
        </is>
      </c>
      <c r="B21930" t="inlineStr">
        <is>
          <t>85f97bfc573f5dc38ba51fd787bbfecb0dfeeccd</t>
        </is>
      </c>
      <c r="C21930" t="inlineStr">
        <is>
          <t>2018-08-31 13:37:43+00:00</t>
        </is>
      </c>
      <c r="D21930" t="inlineStr">
        <is>
          <t>add</t>
        </is>
      </c>
      <c r="E21930" t="inlineStr">
        <is>
          <t>pyopenssl</t>
        </is>
      </c>
      <c r="F21930">
        <f>=18.0.0</f>
        <v/>
      </c>
      <c r="G21930" t="inlineStr"/>
      <c r="H21930" t="inlineStr"/>
    </row>
    <row r="21931">
      <c r="A21931" t="inlineStr">
        <is>
          <t>hendrix</t>
        </is>
      </c>
      <c r="B21931" t="inlineStr">
        <is>
          <t>85f97bfc573f5dc38ba51fd787bbfecb0dfeeccd</t>
        </is>
      </c>
      <c r="C21931" t="inlineStr">
        <is>
          <t>2018-08-31 13:37:43+00:00</t>
        </is>
      </c>
      <c r="D21931" t="inlineStr">
        <is>
          <t>add</t>
        </is>
      </c>
      <c r="E21931" t="inlineStr">
        <is>
          <t>pyyaml</t>
        </is>
      </c>
      <c r="F21931">
        <f>=4.2b4</f>
        <v/>
      </c>
      <c r="G21931" t="inlineStr"/>
      <c r="H21931" t="inlineStr"/>
    </row>
    <row r="21932">
      <c r="A21932" t="inlineStr">
        <is>
          <t>hendrix</t>
        </is>
      </c>
      <c r="B21932" t="inlineStr">
        <is>
          <t>85f97bfc573f5dc38ba51fd787bbfecb0dfeeccd</t>
        </is>
      </c>
      <c r="C21932" t="inlineStr">
        <is>
          <t>2018-08-31 13:37:43+00:00</t>
        </is>
      </c>
      <c r="D21932" t="inlineStr">
        <is>
          <t>add</t>
        </is>
      </c>
      <c r="E21932" t="inlineStr">
        <is>
          <t>service-identity</t>
        </is>
      </c>
      <c r="F21932">
        <f>=17.0.0</f>
        <v/>
      </c>
      <c r="G21932" t="inlineStr"/>
      <c r="H21932" t="inlineStr"/>
    </row>
    <row r="21933">
      <c r="A21933" t="inlineStr">
        <is>
          <t>hendrix</t>
        </is>
      </c>
      <c r="B21933" t="inlineStr">
        <is>
          <t>85f97bfc573f5dc38ba51fd787bbfecb0dfeeccd</t>
        </is>
      </c>
      <c r="C21933" t="inlineStr">
        <is>
          <t>2018-08-31 13:37:43+00:00</t>
        </is>
      </c>
      <c r="D21933" t="inlineStr">
        <is>
          <t>add</t>
        </is>
      </c>
      <c r="E21933" t="inlineStr">
        <is>
          <t>txaio</t>
        </is>
      </c>
      <c r="F21933">
        <f>=18.7.1</f>
        <v/>
      </c>
      <c r="G21933" t="inlineStr"/>
      <c r="H21933" t="inlineStr"/>
    </row>
    <row r="21934">
      <c r="A21934" t="inlineStr">
        <is>
          <t>hendrix</t>
        </is>
      </c>
      <c r="B21934" t="inlineStr">
        <is>
          <t>85f97bfc573f5dc38ba51fd787bbfecb0dfeeccd</t>
        </is>
      </c>
      <c r="C21934" t="inlineStr">
        <is>
          <t>2018-08-31 13:37:43+00:00</t>
        </is>
      </c>
      <c r="D21934" t="inlineStr">
        <is>
          <t>rem</t>
        </is>
      </c>
      <c r="E21934" t="inlineStr"/>
      <c r="F21934" t="inlineStr"/>
      <c r="G21934" t="inlineStr">
        <is>
          <t>service_identity</t>
        </is>
      </c>
      <c r="H21934" t="inlineStr"/>
    </row>
    <row r="21935">
      <c r="A21935" t="inlineStr">
        <is>
          <t>skew</t>
        </is>
      </c>
      <c r="B21935" t="inlineStr">
        <is>
          <t>f041cb231f438389fc888768579f3d76ec19429f</t>
        </is>
      </c>
      <c r="C21935" t="inlineStr">
        <is>
          <t>2015-01-17 15:15:37+00:00</t>
        </is>
      </c>
      <c r="D21935" t="inlineStr">
        <is>
          <t>verchange</t>
        </is>
      </c>
      <c r="E21935" t="inlineStr">
        <is>
          <t>nose</t>
        </is>
      </c>
      <c r="F21935">
        <f>=1.3.4</f>
        <v/>
      </c>
      <c r="G21935" t="inlineStr">
        <is>
          <t>nose</t>
        </is>
      </c>
      <c r="H21935">
        <f>=1.3.1</f>
        <v/>
      </c>
    </row>
    <row r="21936">
      <c r="A21936" t="inlineStr">
        <is>
          <t>skew</t>
        </is>
      </c>
      <c r="B21936" t="inlineStr">
        <is>
          <t>f041cb231f438389fc888768579f3d76ec19429f</t>
        </is>
      </c>
      <c r="C21936" t="inlineStr">
        <is>
          <t>2015-01-17 15:15:37+00:00</t>
        </is>
      </c>
      <c r="D21936" t="inlineStr">
        <is>
          <t>verchange</t>
        </is>
      </c>
      <c r="E21936" t="inlineStr">
        <is>
          <t>tox</t>
        </is>
      </c>
      <c r="F21936">
        <f>=1.8.1</f>
        <v/>
      </c>
      <c r="G21936" t="inlineStr">
        <is>
          <t>tox</t>
        </is>
      </c>
      <c r="H21936">
        <f>=1.7.1</f>
        <v/>
      </c>
    </row>
    <row r="21937">
      <c r="A21937" t="inlineStr">
        <is>
          <t>skew</t>
        </is>
      </c>
      <c r="B21937" t="inlineStr">
        <is>
          <t>f041cb231f438389fc888768579f3d76ec19429f</t>
        </is>
      </c>
      <c r="C21937" t="inlineStr">
        <is>
          <t>2015-01-17 15:15:37+00:00</t>
        </is>
      </c>
      <c r="D21937" t="inlineStr">
        <is>
          <t>verchange</t>
        </is>
      </c>
      <c r="E21937" t="inlineStr">
        <is>
          <t>botocore</t>
        </is>
      </c>
      <c r="F21937">
        <f>=0.81.0</f>
        <v/>
      </c>
      <c r="G21937" t="inlineStr">
        <is>
          <t>botocore</t>
        </is>
      </c>
      <c r="H21937">
        <f>=0.63.0</f>
        <v/>
      </c>
    </row>
    <row r="21938">
      <c r="A21938" t="inlineStr">
        <is>
          <t>skew</t>
        </is>
      </c>
      <c r="B21938" t="inlineStr">
        <is>
          <t>f041cb231f438389fc888768579f3d76ec19429f</t>
        </is>
      </c>
      <c r="C21938" t="inlineStr">
        <is>
          <t>2015-01-17 15:15:37+00:00</t>
        </is>
      </c>
      <c r="D21938" t="inlineStr">
        <is>
          <t>verchange</t>
        </is>
      </c>
      <c r="E21938" t="inlineStr">
        <is>
          <t>httpretty</t>
        </is>
      </c>
      <c r="F21938">
        <f>=0.8.3</f>
        <v/>
      </c>
      <c r="G21938" t="inlineStr">
        <is>
          <t>httpretty</t>
        </is>
      </c>
      <c r="H21938">
        <f>=0.8.0</f>
        <v/>
      </c>
    </row>
    <row r="21939">
      <c r="A21939" t="inlineStr">
        <is>
          <t>skew</t>
        </is>
      </c>
      <c r="B21939" t="inlineStr">
        <is>
          <t>f041cb231f438389fc888768579f3d76ec19429f</t>
        </is>
      </c>
      <c r="C21939" t="inlineStr">
        <is>
          <t>2015-01-17 15:15:37+00:00</t>
        </is>
      </c>
      <c r="D21939" t="inlineStr">
        <is>
          <t>add</t>
        </is>
      </c>
      <c r="E21939" t="inlineStr">
        <is>
          <t>six</t>
        </is>
      </c>
      <c r="F21939" t="inlineStr">
        <is>
          <t>&lt;2.0.0;&gt;=1.8.0</t>
        </is>
      </c>
      <c r="G21939" t="inlineStr"/>
      <c r="H21939" t="inlineStr"/>
    </row>
    <row r="21940">
      <c r="A21940" t="inlineStr">
        <is>
          <t>skew</t>
        </is>
      </c>
      <c r="B21940" t="inlineStr">
        <is>
          <t>f041cb231f438389fc888768579f3d76ec19429f</t>
        </is>
      </c>
      <c r="C21940" t="inlineStr">
        <is>
          <t>2015-01-17 15:15:37+00:00</t>
        </is>
      </c>
      <c r="D21940" t="inlineStr">
        <is>
          <t>add</t>
        </is>
      </c>
      <c r="E21940" t="inlineStr">
        <is>
          <t>python-dateutil</t>
        </is>
      </c>
      <c r="F21940" t="inlineStr">
        <is>
          <t>&gt;=2.1;&lt;3.0.0</t>
        </is>
      </c>
      <c r="G21940" t="inlineStr"/>
      <c r="H21940" t="inlineStr"/>
    </row>
    <row r="21941">
      <c r="A21941" t="inlineStr">
        <is>
          <t>skew</t>
        </is>
      </c>
      <c r="B21941" t="inlineStr">
        <is>
          <t>f041cb231f438389fc888768579f3d76ec19429f</t>
        </is>
      </c>
      <c r="C21941" t="inlineStr">
        <is>
          <t>2015-01-17 15:15:37+00:00</t>
        </is>
      </c>
      <c r="D21941" t="inlineStr">
        <is>
          <t>rem</t>
        </is>
      </c>
      <c r="E21941" t="inlineStr"/>
      <c r="F21941" t="inlineStr"/>
      <c r="G21941" t="inlineStr">
        <is>
          <t>jmespath</t>
        </is>
      </c>
      <c r="H21941">
        <f>=0.4.1</f>
        <v/>
      </c>
    </row>
    <row r="21942">
      <c r="A21942" t="inlineStr">
        <is>
          <t>skew</t>
        </is>
      </c>
      <c r="B21942" t="inlineStr">
        <is>
          <t>85bacc9e7c5d40bbca3e647beb92e1c357607adf</t>
        </is>
      </c>
      <c r="C21942" t="inlineStr">
        <is>
          <t>2015-08-30 17:54:11+00:00</t>
        </is>
      </c>
      <c r="D21942" t="inlineStr">
        <is>
          <t>verchange</t>
        </is>
      </c>
      <c r="E21942" t="inlineStr">
        <is>
          <t>mock</t>
        </is>
      </c>
      <c r="F21942">
        <f>=1.0.1</f>
        <v/>
      </c>
      <c r="G21942" t="inlineStr">
        <is>
          <t>mock</t>
        </is>
      </c>
      <c r="H21942">
        <f>=1.0.1</f>
        <v/>
      </c>
    </row>
    <row r="21943">
      <c r="A21943" t="inlineStr">
        <is>
          <t>skew</t>
        </is>
      </c>
      <c r="B21943" t="inlineStr">
        <is>
          <t>85bacc9e7c5d40bbca3e647beb92e1c357607adf</t>
        </is>
      </c>
      <c r="C21943" t="inlineStr">
        <is>
          <t>2015-08-30 17:54:11+00:00</t>
        </is>
      </c>
      <c r="D21943" t="inlineStr">
        <is>
          <t>verchange</t>
        </is>
      </c>
      <c r="E21943" t="inlineStr">
        <is>
          <t>botocore</t>
        </is>
      </c>
      <c r="F21943">
        <f>=1.1.8</f>
        <v/>
      </c>
      <c r="G21943" t="inlineStr">
        <is>
          <t>botocore</t>
        </is>
      </c>
      <c r="H21943">
        <f>=0.81.0</f>
        <v/>
      </c>
    </row>
    <row r="21944">
      <c r="A21944" t="inlineStr">
        <is>
          <t>skew</t>
        </is>
      </c>
      <c r="B21944" t="inlineStr">
        <is>
          <t>85bacc9e7c5d40bbca3e647beb92e1c357607adf</t>
        </is>
      </c>
      <c r="C21944" t="inlineStr">
        <is>
          <t>2015-08-30 17:54:11+00:00</t>
        </is>
      </c>
      <c r="D21944" t="inlineStr">
        <is>
          <t>add</t>
        </is>
      </c>
      <c r="E21944" t="inlineStr">
        <is>
          <t>PyYAML</t>
        </is>
      </c>
      <c r="F21944">
        <f>=3.11</f>
        <v/>
      </c>
      <c r="G21944" t="inlineStr"/>
      <c r="H21944" t="inlineStr"/>
    </row>
    <row r="21945">
      <c r="A21945" t="inlineStr">
        <is>
          <t>skew</t>
        </is>
      </c>
      <c r="B21945" t="inlineStr">
        <is>
          <t>85bacc9e7c5d40bbca3e647beb92e1c357607adf</t>
        </is>
      </c>
      <c r="C21945" t="inlineStr">
        <is>
          <t>2015-08-30 17:54:11+00:00</t>
        </is>
      </c>
      <c r="D21945" t="inlineStr">
        <is>
          <t>rem</t>
        </is>
      </c>
      <c r="E21945" t="inlineStr"/>
      <c r="F21945" t="inlineStr"/>
      <c r="G21945" t="inlineStr">
        <is>
          <t>httpretty</t>
        </is>
      </c>
      <c r="H21945">
        <f>=0.8.3</f>
        <v/>
      </c>
    </row>
    <row r="21946">
      <c r="A21946" t="inlineStr">
        <is>
          <t>skew</t>
        </is>
      </c>
      <c r="B21946" t="inlineStr">
        <is>
          <t>8b0dcfbcd337bd0170c3aece14637df42d1debc9</t>
        </is>
      </c>
      <c r="C21946" t="inlineStr">
        <is>
          <t>2015-10-28 17:21:24+00:00</t>
        </is>
      </c>
      <c r="D21946" t="inlineStr">
        <is>
          <t>verchange</t>
        </is>
      </c>
      <c r="E21946" t="inlineStr">
        <is>
          <t>botocore</t>
        </is>
      </c>
      <c r="F21946" t="inlineStr">
        <is>
          <t>&gt;=1.2.6</t>
        </is>
      </c>
      <c r="G21946" t="inlineStr">
        <is>
          <t>botocore</t>
        </is>
      </c>
      <c r="H21946">
        <f>=1.1.8</f>
        <v/>
      </c>
    </row>
    <row r="21947">
      <c r="A21947" t="inlineStr">
        <is>
          <t>skew</t>
        </is>
      </c>
      <c r="B21947" t="inlineStr">
        <is>
          <t>201175e434e1b76589304abbebf16ec204e33aeb</t>
        </is>
      </c>
      <c r="C21947" t="inlineStr">
        <is>
          <t>2015-11-04 15:39:54+00:00</t>
        </is>
      </c>
      <c r="D21947" t="inlineStr">
        <is>
          <t>verchange</t>
        </is>
      </c>
      <c r="E21947" t="inlineStr">
        <is>
          <t>botocore</t>
        </is>
      </c>
      <c r="F21947" t="inlineStr">
        <is>
          <t>&gt;=1.3.4</t>
        </is>
      </c>
      <c r="G21947" t="inlineStr">
        <is>
          <t>botocore</t>
        </is>
      </c>
      <c r="H21947" t="inlineStr">
        <is>
          <t>&gt;=1.2.6</t>
        </is>
      </c>
    </row>
    <row r="21948">
      <c r="A21948" t="inlineStr">
        <is>
          <t>skew</t>
        </is>
      </c>
      <c r="B21948" t="inlineStr">
        <is>
          <t>76bb9695fc35c6b9073f426fe42f7860bf2c120e</t>
        </is>
      </c>
      <c r="C21948" t="inlineStr">
        <is>
          <t>2016-01-08 19:54:16+00:00</t>
        </is>
      </c>
      <c r="D21948" t="inlineStr">
        <is>
          <t>verchange</t>
        </is>
      </c>
      <c r="E21948" t="inlineStr">
        <is>
          <t>botocore</t>
        </is>
      </c>
      <c r="F21948" t="inlineStr">
        <is>
          <t>&gt;=1.3.17</t>
        </is>
      </c>
      <c r="G21948" t="inlineStr">
        <is>
          <t>botocore</t>
        </is>
      </c>
      <c r="H21948" t="inlineStr">
        <is>
          <t>&gt;=1.3.4</t>
        </is>
      </c>
    </row>
    <row r="21949">
      <c r="A21949" t="inlineStr">
        <is>
          <t>skew</t>
        </is>
      </c>
      <c r="B21949" t="inlineStr">
        <is>
          <t>774eeca9f2ec685bfc65ec381ca1062430581729</t>
        </is>
      </c>
      <c r="C21949" t="inlineStr">
        <is>
          <t>2016-01-12 13:59:41+00:00</t>
        </is>
      </c>
      <c r="D21949" t="inlineStr">
        <is>
          <t>verchange</t>
        </is>
      </c>
      <c r="E21949" t="inlineStr">
        <is>
          <t>six</t>
        </is>
      </c>
      <c r="F21949" t="inlineStr">
        <is>
          <t>&gt;=1.9.0</t>
        </is>
      </c>
      <c r="G21949" t="inlineStr">
        <is>
          <t>six</t>
        </is>
      </c>
      <c r="H21949" t="inlineStr">
        <is>
          <t>&lt;2.0.0;&gt;=1.8.0</t>
        </is>
      </c>
    </row>
    <row r="21950">
      <c r="A21950" t="inlineStr">
        <is>
          <t>skew</t>
        </is>
      </c>
      <c r="B21950" t="inlineStr">
        <is>
          <t>774eeca9f2ec685bfc65ec381ca1062430581729</t>
        </is>
      </c>
      <c r="C21950" t="inlineStr">
        <is>
          <t>2016-01-12 13:59:41+00:00</t>
        </is>
      </c>
      <c r="D21950" t="inlineStr">
        <is>
          <t>add</t>
        </is>
      </c>
      <c r="E21950" t="inlineStr">
        <is>
          <t>boto3</t>
        </is>
      </c>
      <c r="F21950" t="inlineStr">
        <is>
          <t>&gt;=1.2.3</t>
        </is>
      </c>
      <c r="G21950" t="inlineStr"/>
      <c r="H21950" t="inlineStr"/>
    </row>
    <row r="21951">
      <c r="A21951" t="inlineStr">
        <is>
          <t>skew</t>
        </is>
      </c>
      <c r="B21951" t="inlineStr">
        <is>
          <t>774eeca9f2ec685bfc65ec381ca1062430581729</t>
        </is>
      </c>
      <c r="C21951" t="inlineStr">
        <is>
          <t>2016-01-12 13:59:41+00:00</t>
        </is>
      </c>
      <c r="D21951" t="inlineStr">
        <is>
          <t>rem</t>
        </is>
      </c>
      <c r="E21951" t="inlineStr"/>
      <c r="F21951" t="inlineStr"/>
      <c r="G21951" t="inlineStr">
        <is>
          <t>botocore</t>
        </is>
      </c>
      <c r="H21951" t="inlineStr">
        <is>
          <t>&gt;=1.3.17</t>
        </is>
      </c>
    </row>
    <row r="21952">
      <c r="A21952" t="inlineStr">
        <is>
          <t>skew</t>
        </is>
      </c>
      <c r="B21952" t="inlineStr">
        <is>
          <t>145c07737c3f0c3443862d45823330292e50f3de</t>
        </is>
      </c>
      <c r="C21952" t="inlineStr">
        <is>
          <t>2016-01-14 23:29:06+00:00</t>
        </is>
      </c>
      <c r="D21952" t="inlineStr">
        <is>
          <t>add</t>
        </is>
      </c>
      <c r="E21952" t="inlineStr">
        <is>
          <t>placebo</t>
        </is>
      </c>
      <c r="F21952">
        <f>=0.4.3</f>
        <v/>
      </c>
      <c r="G21952" t="inlineStr"/>
      <c r="H21952" t="inlineStr"/>
    </row>
    <row r="21953">
      <c r="A21953" t="inlineStr">
        <is>
          <t>skew</t>
        </is>
      </c>
      <c r="B21953" t="inlineStr">
        <is>
          <t>e750a8ff3f501eb47173dec69a8271523a0d6039</t>
        </is>
      </c>
      <c r="C21953" t="inlineStr">
        <is>
          <t>2020-08-27 17:20:10+00:00</t>
        </is>
      </c>
      <c r="D21953" t="inlineStr">
        <is>
          <t>verchange</t>
        </is>
      </c>
      <c r="E21953" t="inlineStr">
        <is>
          <t>PyYAML</t>
        </is>
      </c>
      <c r="F21953">
        <f>=3.13</f>
        <v/>
      </c>
      <c r="G21953" t="inlineStr">
        <is>
          <t>PyYAML</t>
        </is>
      </c>
      <c r="H21953">
        <f>=3.11</f>
        <v/>
      </c>
    </row>
    <row r="21954">
      <c r="A21954" t="inlineStr">
        <is>
          <t>rewind</t>
        </is>
      </c>
      <c r="B21954" t="inlineStr">
        <is>
          <t>3f6b1a0035eca8c9b285e47108e96fc9d417a5da</t>
        </is>
      </c>
      <c r="C21954" t="inlineStr">
        <is>
          <t>2012-10-04 21:00:57+00:00</t>
        </is>
      </c>
      <c r="D21954" t="inlineStr">
        <is>
          <t>verchange</t>
        </is>
      </c>
      <c r="E21954" t="inlineStr">
        <is>
          <t>pyzmq</t>
        </is>
      </c>
      <c r="F21954">
        <f>=2.2.0.1</f>
        <v/>
      </c>
      <c r="G21954" t="inlineStr">
        <is>
          <t>pyzmq</t>
        </is>
      </c>
      <c r="H21954">
        <f>=2.2.0</f>
        <v/>
      </c>
    </row>
    <row r="21955">
      <c r="A21955" t="inlineStr">
        <is>
          <t>rewind</t>
        </is>
      </c>
      <c r="B21955" t="inlineStr">
        <is>
          <t>3f6b1a0035eca8c9b285e47108e96fc9d417a5da</t>
        </is>
      </c>
      <c r="C21955" t="inlineStr">
        <is>
          <t>2012-10-04 21:00:57+00:00</t>
        </is>
      </c>
      <c r="D21955" t="inlineStr">
        <is>
          <t>add</t>
        </is>
      </c>
      <c r="E21955" t="inlineStr">
        <is>
          <t>rewind-client</t>
        </is>
      </c>
      <c r="F21955">
        <f>=0.1.2</f>
        <v/>
      </c>
      <c r="G21955" t="inlineStr"/>
      <c r="H21955" t="inlineStr"/>
    </row>
    <row r="21956">
      <c r="A21956" t="inlineStr">
        <is>
          <t>rewind</t>
        </is>
      </c>
      <c r="B21956" t="inlineStr">
        <is>
          <t>a44028e4a896a781ec11339ae003e6870b0fbdec</t>
        </is>
      </c>
      <c r="C21956" t="inlineStr">
        <is>
          <t>2012-11-15 08:15:32+00:00</t>
        </is>
      </c>
      <c r="D21956" t="inlineStr">
        <is>
          <t>rem</t>
        </is>
      </c>
      <c r="E21956" t="inlineStr"/>
      <c r="F21956" t="inlineStr"/>
      <c r="G21956" t="inlineStr">
        <is>
          <t>rewind-client</t>
        </is>
      </c>
      <c r="H21956">
        <f>=0.1.2</f>
        <v/>
      </c>
    </row>
    <row r="21957">
      <c r="A21957" t="inlineStr">
        <is>
          <t>spelling</t>
        </is>
      </c>
      <c r="B21957" t="inlineStr">
        <is>
          <t>fc11b4dd66dd14221b5a60422b5521a54385de8a</t>
        </is>
      </c>
      <c r="C21957" t="inlineStr">
        <is>
          <t>2016-07-27 21:06:48+00:00</t>
        </is>
      </c>
      <c r="D21957" t="inlineStr">
        <is>
          <t>add</t>
        </is>
      </c>
      <c r="E21957" t="inlineStr">
        <is>
          <t>PyEnchant</t>
        </is>
      </c>
      <c r="F21957" t="inlineStr">
        <is>
          <t>&gt;=1.6.5</t>
        </is>
      </c>
      <c r="G21957" t="inlineStr"/>
      <c r="H21957" t="inlineStr"/>
    </row>
    <row r="21958">
      <c r="A21958" t="inlineStr">
        <is>
          <t>spelling</t>
        </is>
      </c>
      <c r="B21958" t="inlineStr">
        <is>
          <t>17f4eca9814576c6ac93bffce3d0ce5ca9ad8bf2</t>
        </is>
      </c>
      <c r="C21958" t="inlineStr">
        <is>
          <t>2019-06-14 21:04:03+00:00</t>
        </is>
      </c>
      <c r="D21958" t="inlineStr">
        <is>
          <t>verchange</t>
        </is>
      </c>
      <c r="E21958" t="inlineStr">
        <is>
          <t>Sphinx</t>
        </is>
      </c>
      <c r="F21958" t="inlineStr">
        <is>
          <t>&gt;=2.0.0</t>
        </is>
      </c>
      <c r="G21958" t="inlineStr">
        <is>
          <t>Sphinx</t>
        </is>
      </c>
      <c r="H21958" t="inlineStr">
        <is>
          <t>&gt;=0.6</t>
        </is>
      </c>
    </row>
    <row r="21959">
      <c r="A21959" t="inlineStr">
        <is>
          <t>spelling</t>
        </is>
      </c>
      <c r="B21959" t="inlineStr">
        <is>
          <t>4888baf28031a749b3656dfc2c47789ff915944b</t>
        </is>
      </c>
      <c r="C21959" t="inlineStr">
        <is>
          <t>2020-06-05 11:01:23+00:00</t>
        </is>
      </c>
      <c r="D21959" t="inlineStr">
        <is>
          <t>verchange</t>
        </is>
      </c>
      <c r="E21959" t="inlineStr">
        <is>
          <t>PyEnchant</t>
        </is>
      </c>
      <c r="F21959" t="inlineStr">
        <is>
          <t>&gt;=3.1.1</t>
        </is>
      </c>
      <c r="G21959" t="inlineStr">
        <is>
          <t>PyEnchant</t>
        </is>
      </c>
      <c r="H21959" t="inlineStr">
        <is>
          <t>&gt;=1.6.5</t>
        </is>
      </c>
    </row>
    <row r="21960">
      <c r="A21960" t="inlineStr">
        <is>
          <t>spelling</t>
        </is>
      </c>
      <c r="B21960" t="inlineStr">
        <is>
          <t>4888baf28031a749b3656dfc2c47789ff915944b</t>
        </is>
      </c>
      <c r="C21960" t="inlineStr">
        <is>
          <t>2020-06-05 11:01:23+00:00</t>
        </is>
      </c>
      <c r="D21960" t="inlineStr">
        <is>
          <t>verchange</t>
        </is>
      </c>
      <c r="E21960" t="inlineStr">
        <is>
          <t>Sphinx</t>
        </is>
      </c>
      <c r="F21960" t="inlineStr">
        <is>
          <t>&gt;=3.0.0</t>
        </is>
      </c>
      <c r="G21960" t="inlineStr">
        <is>
          <t>Sphinx</t>
        </is>
      </c>
      <c r="H21960" t="inlineStr">
        <is>
          <t>&gt;=2.0.0</t>
        </is>
      </c>
    </row>
    <row r="21961">
      <c r="A21961" t="inlineStr">
        <is>
          <t>spelling</t>
        </is>
      </c>
      <c r="B21961" t="inlineStr">
        <is>
          <t>3f358ef084eb9236fe7c502b4955c5f09a276822</t>
        </is>
      </c>
      <c r="C21961" t="inlineStr">
        <is>
          <t>2020-06-12 17:28:11+00:00</t>
        </is>
      </c>
      <c r="D21961" t="inlineStr">
        <is>
          <t>rem</t>
        </is>
      </c>
      <c r="E21961" t="inlineStr"/>
      <c r="F21961" t="inlineStr"/>
      <c r="G21961" t="inlineStr">
        <is>
          <t>six</t>
        </is>
      </c>
      <c r="H21961" t="inlineStr"/>
    </row>
    <row r="21962">
      <c r="A21962" t="inlineStr">
        <is>
          <t>spelling</t>
        </is>
      </c>
      <c r="B21962" t="inlineStr">
        <is>
          <t>3d149139163cbae63c0971d41c4914187e405834</t>
        </is>
      </c>
      <c r="C21962" t="inlineStr">
        <is>
          <t>2020-07-28 21:01:44+00:00</t>
        </is>
      </c>
      <c r="D21962" t="inlineStr">
        <is>
          <t>add</t>
        </is>
      </c>
      <c r="E21962" t="inlineStr">
        <is>
          <t>importlib_metadata</t>
        </is>
      </c>
      <c r="F21962" t="inlineStr">
        <is>
          <t>&gt;=1.7.0</t>
        </is>
      </c>
      <c r="G21962" t="inlineStr"/>
      <c r="H21962" t="inlineStr"/>
    </row>
    <row r="21963">
      <c r="A21963" t="inlineStr">
        <is>
          <t>sync-engine</t>
        </is>
      </c>
      <c r="B21963" t="inlineStr">
        <is>
          <t>b91b94b9a0033be4199006eb234d270779a04443</t>
        </is>
      </c>
      <c r="C21963" t="inlineStr">
        <is>
          <t>2017-03-08 18:34:10+00:00</t>
        </is>
      </c>
      <c r="D21963" t="inlineStr">
        <is>
          <t>add</t>
        </is>
      </c>
      <c r="E21963" t="inlineStr">
        <is>
          <t>cffi</t>
        </is>
      </c>
      <c r="F21963" t="inlineStr">
        <is>
          <t>&gt;=1.6</t>
        </is>
      </c>
      <c r="G21963" t="inlineStr"/>
      <c r="H21963" t="inlineStr"/>
    </row>
    <row r="21964">
      <c r="A21964" t="inlineStr">
        <is>
          <t>sync-engine</t>
        </is>
      </c>
      <c r="B21964" t="inlineStr">
        <is>
          <t>b91b94b9a0033be4199006eb234d270779a04443</t>
        </is>
      </c>
      <c r="C21964" t="inlineStr">
        <is>
          <t>2017-03-08 18:34:10+00:00</t>
        </is>
      </c>
      <c r="D21964" t="inlineStr">
        <is>
          <t>add</t>
        </is>
      </c>
      <c r="E21964" t="inlineStr">
        <is>
          <t>pyasn1</t>
        </is>
      </c>
      <c r="F21964">
        <f>=0.2.3</f>
        <v/>
      </c>
      <c r="G21964" t="inlineStr"/>
      <c r="H21964" t="inlineStr"/>
    </row>
    <row r="21965">
      <c r="A21965" t="inlineStr">
        <is>
          <t>Redfishtool</t>
        </is>
      </c>
      <c r="B21965" t="inlineStr">
        <is>
          <t>605ccc5f05646a99acbb20fa2ab158fb169f4218</t>
        </is>
      </c>
      <c r="C21965" t="inlineStr">
        <is>
          <t>2018-10-12 12:30:49+00:00</t>
        </is>
      </c>
      <c r="D21965" t="inlineStr">
        <is>
          <t>add</t>
        </is>
      </c>
      <c r="E21965" t="inlineStr">
        <is>
          <t>requests</t>
        </is>
      </c>
      <c r="F21965" t="inlineStr"/>
      <c r="G21965" t="inlineStr"/>
      <c r="H21965" t="inlineStr"/>
    </row>
    <row r="21966">
      <c r="A21966" t="inlineStr">
        <is>
          <t>Redfishtool</t>
        </is>
      </c>
      <c r="B21966" t="inlineStr">
        <is>
          <t>2d22c67d4a56e740406623f5fb03e528022cf010</t>
        </is>
      </c>
      <c r="C21966" t="inlineStr">
        <is>
          <t>2020-07-24 19:35:30+00:00</t>
        </is>
      </c>
      <c r="D21966" t="inlineStr">
        <is>
          <t>add</t>
        </is>
      </c>
      <c r="E21966" t="inlineStr">
        <is>
          <t>python-dateutil</t>
        </is>
      </c>
      <c r="F21966" t="inlineStr"/>
      <c r="G21966" t="inlineStr"/>
      <c r="H21966" t="inlineStr"/>
    </row>
    <row r="21967">
      <c r="A21967" t="inlineStr">
        <is>
          <t>vncdotool</t>
        </is>
      </c>
      <c r="B21967" t="inlineStr">
        <is>
          <t>69bfc41aafe546226c24bf1e857b5ba309b15651</t>
        </is>
      </c>
      <c r="C21967" t="inlineStr">
        <is>
          <t>2013-08-07 03:32:56+00:00</t>
        </is>
      </c>
      <c r="D21967" t="inlineStr">
        <is>
          <t>verchange</t>
        </is>
      </c>
      <c r="E21967" t="inlineStr">
        <is>
          <t>zope.interface</t>
        </is>
      </c>
      <c r="F21967">
        <f>=3.7.0</f>
        <v/>
      </c>
      <c r="G21967" t="inlineStr">
        <is>
          <t>zope.interface</t>
        </is>
      </c>
      <c r="H21967">
        <f>=3.7.0</f>
        <v/>
      </c>
    </row>
    <row r="21968">
      <c r="A21968" t="inlineStr">
        <is>
          <t>vncdotool</t>
        </is>
      </c>
      <c r="B21968" t="inlineStr">
        <is>
          <t>69bfc41aafe546226c24bf1e857b5ba309b15651</t>
        </is>
      </c>
      <c r="C21968" t="inlineStr">
        <is>
          <t>2013-08-07 03:32:56+00:00</t>
        </is>
      </c>
      <c r="D21968" t="inlineStr">
        <is>
          <t>rem</t>
        </is>
      </c>
      <c r="E21968" t="inlineStr"/>
      <c r="F21968" t="inlineStr"/>
      <c r="G21968" t="inlineStr">
        <is>
          <t>nose</t>
        </is>
      </c>
      <c r="H21968">
        <f>=1.1.2</f>
        <v/>
      </c>
    </row>
    <row r="21969">
      <c r="A21969" t="inlineStr">
        <is>
          <t>vncdotool</t>
        </is>
      </c>
      <c r="B21969" t="inlineStr">
        <is>
          <t>69bfc41aafe546226c24bf1e857b5ba309b15651</t>
        </is>
      </c>
      <c r="C21969" t="inlineStr">
        <is>
          <t>2013-08-07 03:32:56+00:00</t>
        </is>
      </c>
      <c r="D21969" t="inlineStr">
        <is>
          <t>rem</t>
        </is>
      </c>
      <c r="E21969" t="inlineStr"/>
      <c r="F21969" t="inlineStr"/>
      <c r="G21969" t="inlineStr">
        <is>
          <t>pexpect</t>
        </is>
      </c>
      <c r="H21969">
        <f>=2.4</f>
        <v/>
      </c>
    </row>
    <row r="21970">
      <c r="A21970" t="inlineStr">
        <is>
          <t>elasticmock</t>
        </is>
      </c>
      <c r="B21970" t="inlineStr">
        <is>
          <t>30c9d8d4fd9410a326b94776b57ecc4679f26197</t>
        </is>
      </c>
      <c r="C21970" t="inlineStr">
        <is>
          <t>2020-02-12 19:28:29+00:00</t>
        </is>
      </c>
      <c r="D21970" t="inlineStr">
        <is>
          <t>verchange</t>
        </is>
      </c>
      <c r="E21970" t="inlineStr">
        <is>
          <t>mock</t>
        </is>
      </c>
      <c r="F21970">
        <f>=3.0.5</f>
        <v/>
      </c>
      <c r="G21970" t="inlineStr">
        <is>
          <t>mock</t>
        </is>
      </c>
      <c r="H21970">
        <f>=1.0.1</f>
        <v/>
      </c>
    </row>
    <row r="21971">
      <c r="A21971" t="inlineStr">
        <is>
          <t>elasticmock</t>
        </is>
      </c>
      <c r="B21971" t="inlineStr">
        <is>
          <t>8b7888f07f84bfb4ef2627e26e4bce5a2edfae30</t>
        </is>
      </c>
      <c r="C21971" t="inlineStr">
        <is>
          <t>2020-11-22 15:53:42+00:00</t>
        </is>
      </c>
      <c r="D21971" t="inlineStr">
        <is>
          <t>verchange</t>
        </is>
      </c>
      <c r="E21971" t="inlineStr">
        <is>
          <t>elasticsearch</t>
        </is>
      </c>
      <c r="F21971" t="inlineStr">
        <is>
          <t>&lt;8.0.0;&gt;=1.9.0</t>
        </is>
      </c>
      <c r="G21971" t="inlineStr">
        <is>
          <t>elasticsearch</t>
        </is>
      </c>
      <c r="H21971">
        <f>=1.9.0</f>
        <v/>
      </c>
    </row>
    <row r="21972">
      <c r="A21972" t="inlineStr">
        <is>
          <t>elasticmock</t>
        </is>
      </c>
      <c r="B21972" t="inlineStr">
        <is>
          <t>8b7888f07f84bfb4ef2627e26e4bce5a2edfae30</t>
        </is>
      </c>
      <c r="C21972" t="inlineStr">
        <is>
          <t>2020-11-22 15:53:42+00:00</t>
        </is>
      </c>
      <c r="D21972" t="inlineStr">
        <is>
          <t>verchange</t>
        </is>
      </c>
      <c r="E21972" t="inlineStr">
        <is>
          <t>mock</t>
        </is>
      </c>
      <c r="F21972">
        <f>=3.0.5</f>
        <v/>
      </c>
      <c r="G21972" t="inlineStr">
        <is>
          <t>mock</t>
        </is>
      </c>
      <c r="H21972">
        <f>=3.0.5</f>
        <v/>
      </c>
    </row>
    <row r="21973">
      <c r="A21973" t="inlineStr">
        <is>
          <t>elasticmock</t>
        </is>
      </c>
      <c r="B21973" t="inlineStr">
        <is>
          <t>8b7888f07f84bfb4ef2627e26e4bce5a2edfae30</t>
        </is>
      </c>
      <c r="C21973" t="inlineStr">
        <is>
          <t>2020-11-22 15:53:42+00:00</t>
        </is>
      </c>
      <c r="D21973" t="inlineStr">
        <is>
          <t>add</t>
        </is>
      </c>
      <c r="E21973" t="inlineStr">
        <is>
          <t>ipdb</t>
        </is>
      </c>
      <c r="F21973" t="inlineStr"/>
      <c r="G21973" t="inlineStr"/>
      <c r="H21973" t="inlineStr"/>
    </row>
    <row r="21974">
      <c r="A21974" t="inlineStr">
        <is>
          <t>elasticmock</t>
        </is>
      </c>
      <c r="B21974" t="inlineStr">
        <is>
          <t>15cd0c622c77fb0448b80c567fab7d4da7f9dbb5</t>
        </is>
      </c>
      <c r="C21974" t="inlineStr">
        <is>
          <t>2020-11-22 17:49:09+00:00</t>
        </is>
      </c>
      <c r="D21974" t="inlineStr">
        <is>
          <t>verchange</t>
        </is>
      </c>
      <c r="E21974" t="inlineStr">
        <is>
          <t>mock</t>
        </is>
      </c>
      <c r="F21974" t="inlineStr"/>
      <c r="G21974" t="inlineStr">
        <is>
          <t>mock</t>
        </is>
      </c>
      <c r="H21974">
        <f>=3.0.5</f>
        <v/>
      </c>
    </row>
    <row r="21975">
      <c r="A21975" t="inlineStr">
        <is>
          <t>elasticmock</t>
        </is>
      </c>
      <c r="B21975" t="inlineStr">
        <is>
          <t>83e25ca660e9b6eab10f36ea496fd02248ad078f</t>
        </is>
      </c>
      <c r="C21975" t="inlineStr">
        <is>
          <t>2021-01-17 03:51:43+00:00</t>
        </is>
      </c>
      <c r="D21975" t="inlineStr">
        <is>
          <t>verchange</t>
        </is>
      </c>
      <c r="E21975" t="inlineStr">
        <is>
          <t>ipdb</t>
        </is>
      </c>
      <c r="F21975" t="inlineStr"/>
      <c r="G21975" t="inlineStr">
        <is>
          <t>ipdb</t>
        </is>
      </c>
      <c r="H21975" t="inlineStr"/>
    </row>
    <row r="21976">
      <c r="A21976" t="inlineStr">
        <is>
          <t>elasticmock</t>
        </is>
      </c>
      <c r="B21976" t="inlineStr">
        <is>
          <t>83e25ca660e9b6eab10f36ea496fd02248ad078f</t>
        </is>
      </c>
      <c r="C21976" t="inlineStr">
        <is>
          <t>2021-01-17 03:51:43+00:00</t>
        </is>
      </c>
      <c r="D21976" t="inlineStr">
        <is>
          <t>add</t>
        </is>
      </c>
      <c r="E21976" t="inlineStr">
        <is>
          <t>python-dateutil</t>
        </is>
      </c>
      <c r="F21976" t="inlineStr"/>
      <c r="G21976" t="inlineStr"/>
      <c r="H21976" t="inlineStr"/>
    </row>
    <row r="21977">
      <c r="A21977" t="inlineStr">
        <is>
          <t>keras-rest-server</t>
        </is>
      </c>
      <c r="B21977" t="inlineStr">
        <is>
          <t>78b4749402f873c9484862d5c9a6b1f10977599e</t>
        </is>
      </c>
      <c r="C21977" t="inlineStr">
        <is>
          <t>2019-02-16 01:04:42+00:00</t>
        </is>
      </c>
      <c r="D21977" t="inlineStr">
        <is>
          <t>verchange</t>
        </is>
      </c>
      <c r="E21977" t="inlineStr">
        <is>
          <t>gevent</t>
        </is>
      </c>
      <c r="F21977">
        <f>=1.4.0</f>
        <v/>
      </c>
      <c r="G21977" t="inlineStr">
        <is>
          <t>gevent</t>
        </is>
      </c>
      <c r="H21977">
        <f>=1.2.1</f>
        <v/>
      </c>
    </row>
    <row r="21978">
      <c r="A21978" t="inlineStr">
        <is>
          <t>keras-rest-server</t>
        </is>
      </c>
      <c r="B21978" t="inlineStr">
        <is>
          <t>78b4749402f873c9484862d5c9a6b1f10977599e</t>
        </is>
      </c>
      <c r="C21978" t="inlineStr">
        <is>
          <t>2019-02-16 01:04:42+00:00</t>
        </is>
      </c>
      <c r="D21978" t="inlineStr">
        <is>
          <t>verchange</t>
        </is>
      </c>
      <c r="E21978" t="inlineStr">
        <is>
          <t>Keras</t>
        </is>
      </c>
      <c r="F21978">
        <f>=2.2.4</f>
        <v/>
      </c>
      <c r="G21978" t="inlineStr">
        <is>
          <t>Keras</t>
        </is>
      </c>
      <c r="H21978">
        <f>=2.0.2</f>
        <v/>
      </c>
    </row>
    <row r="21979">
      <c r="A21979" t="inlineStr">
        <is>
          <t>keras-rest-server</t>
        </is>
      </c>
      <c r="B21979" t="inlineStr">
        <is>
          <t>78b4749402f873c9484862d5c9a6b1f10977599e</t>
        </is>
      </c>
      <c r="C21979" t="inlineStr">
        <is>
          <t>2019-02-16 01:04:42+00:00</t>
        </is>
      </c>
      <c r="D21979" t="inlineStr">
        <is>
          <t>verchange</t>
        </is>
      </c>
      <c r="E21979" t="inlineStr">
        <is>
          <t>Flask</t>
        </is>
      </c>
      <c r="F21979">
        <f>=1.0.2</f>
        <v/>
      </c>
      <c r="G21979" t="inlineStr">
        <is>
          <t>Flask</t>
        </is>
      </c>
      <c r="H21979">
        <f>=0.12.2</f>
        <v/>
      </c>
    </row>
    <row r="21980">
      <c r="A21980" t="inlineStr">
        <is>
          <t>keras-rest-server</t>
        </is>
      </c>
      <c r="B21980" t="inlineStr">
        <is>
          <t>78b4749402f873c9484862d5c9a6b1f10977599e</t>
        </is>
      </c>
      <c r="C21980" t="inlineStr">
        <is>
          <t>2019-02-16 01:04:42+00:00</t>
        </is>
      </c>
      <c r="D21980" t="inlineStr">
        <is>
          <t>verchange</t>
        </is>
      </c>
      <c r="E21980" t="inlineStr">
        <is>
          <t>Flask-Cors</t>
        </is>
      </c>
      <c r="F21980">
        <f>=3.0.7</f>
        <v/>
      </c>
      <c r="G21980" t="inlineStr">
        <is>
          <t>Flask-Cors</t>
        </is>
      </c>
      <c r="H21980">
        <f>=3.0.2</f>
        <v/>
      </c>
    </row>
    <row r="21981">
      <c r="A21981" t="inlineStr">
        <is>
          <t>keras-rest-server</t>
        </is>
      </c>
      <c r="B21981" t="inlineStr">
        <is>
          <t>78b4749402f873c9484862d5c9a6b1f10977599e</t>
        </is>
      </c>
      <c r="C21981" t="inlineStr">
        <is>
          <t>2019-02-16 01:04:42+00:00</t>
        </is>
      </c>
      <c r="D21981" t="inlineStr">
        <is>
          <t>verchange</t>
        </is>
      </c>
      <c r="E21981" t="inlineStr">
        <is>
          <t>tensorflow</t>
        </is>
      </c>
      <c r="F21981">
        <f>=1.12.0</f>
        <v/>
      </c>
      <c r="G21981" t="inlineStr">
        <is>
          <t>tensorflow</t>
        </is>
      </c>
      <c r="H21981">
        <f>=1.0.0</f>
        <v/>
      </c>
    </row>
    <row r="21982">
      <c r="A21982" t="inlineStr">
        <is>
          <t>keras-rest-server</t>
        </is>
      </c>
      <c r="B21982" t="inlineStr">
        <is>
          <t>78b4749402f873c9484862d5c9a6b1f10977599e</t>
        </is>
      </c>
      <c r="C21982" t="inlineStr">
        <is>
          <t>2019-02-16 01:04:42+00:00</t>
        </is>
      </c>
      <c r="D21982" t="inlineStr">
        <is>
          <t>verchange</t>
        </is>
      </c>
      <c r="E21982" t="inlineStr">
        <is>
          <t>scikit-learn</t>
        </is>
      </c>
      <c r="F21982">
        <f>=0.20.2</f>
        <v/>
      </c>
      <c r="G21982" t="inlineStr">
        <is>
          <t>scikit-learn</t>
        </is>
      </c>
      <c r="H21982">
        <f>=0.18.1</f>
        <v/>
      </c>
    </row>
    <row r="21983">
      <c r="A21983" t="inlineStr">
        <is>
          <t>keras-rest-server</t>
        </is>
      </c>
      <c r="B21983" t="inlineStr">
        <is>
          <t>78b4749402f873c9484862d5c9a6b1f10977599e</t>
        </is>
      </c>
      <c r="C21983" t="inlineStr">
        <is>
          <t>2019-02-16 01:04:42+00:00</t>
        </is>
      </c>
      <c r="D21983" t="inlineStr">
        <is>
          <t>rem</t>
        </is>
      </c>
      <c r="E21983" t="inlineStr"/>
      <c r="F21983" t="inlineStr"/>
      <c r="G21983" t="inlineStr">
        <is>
          <t>numpy</t>
        </is>
      </c>
      <c r="H21983">
        <f>=1.12.1</f>
        <v/>
      </c>
    </row>
    <row r="21984">
      <c r="A21984" t="inlineStr">
        <is>
          <t>keras-rest-server</t>
        </is>
      </c>
      <c r="B21984" t="inlineStr">
        <is>
          <t>78b4749402f873c9484862d5c9a6b1f10977599e</t>
        </is>
      </c>
      <c r="C21984" t="inlineStr">
        <is>
          <t>2019-02-16 01:04:42+00:00</t>
        </is>
      </c>
      <c r="D21984" t="inlineStr">
        <is>
          <t>rem</t>
        </is>
      </c>
      <c r="E21984" t="inlineStr"/>
      <c r="F21984" t="inlineStr"/>
      <c r="G21984" t="inlineStr">
        <is>
          <t>scipy</t>
        </is>
      </c>
      <c r="H21984">
        <f>=0.19.0</f>
        <v/>
      </c>
    </row>
    <row r="21985">
      <c r="A21985" t="inlineStr">
        <is>
          <t>keras-rest-server</t>
        </is>
      </c>
      <c r="B21985" t="inlineStr">
        <is>
          <t>0e938c915702d5d3cf3b89d77a5d4e188d964450</t>
        </is>
      </c>
      <c r="C21985" t="inlineStr">
        <is>
          <t>2019-05-28 23:19:47+00:00</t>
        </is>
      </c>
      <c r="D21985" t="inlineStr">
        <is>
          <t>verchange</t>
        </is>
      </c>
      <c r="E21985" t="inlineStr">
        <is>
          <t>requests</t>
        </is>
      </c>
      <c r="F21985">
        <f>=2.22.0</f>
        <v/>
      </c>
      <c r="G21985" t="inlineStr">
        <is>
          <t>requests</t>
        </is>
      </c>
      <c r="H21985" t="inlineStr"/>
    </row>
    <row r="21986">
      <c r="A21986" t="inlineStr">
        <is>
          <t>keras-rest-server</t>
        </is>
      </c>
      <c r="B21986" t="inlineStr">
        <is>
          <t>0e938c915702d5d3cf3b89d77a5d4e188d964450</t>
        </is>
      </c>
      <c r="C21986" t="inlineStr">
        <is>
          <t>2019-05-28 23:19:47+00:00</t>
        </is>
      </c>
      <c r="D21986" t="inlineStr">
        <is>
          <t>verchange</t>
        </is>
      </c>
      <c r="E21986" t="inlineStr">
        <is>
          <t>Flask</t>
        </is>
      </c>
      <c r="F21986">
        <f>=1.0.3</f>
        <v/>
      </c>
      <c r="G21986" t="inlineStr">
        <is>
          <t>Flask</t>
        </is>
      </c>
      <c r="H21986">
        <f>=1.0.2</f>
        <v/>
      </c>
    </row>
    <row r="21987">
      <c r="A21987" t="inlineStr">
        <is>
          <t>keras-rest-server</t>
        </is>
      </c>
      <c r="B21987" t="inlineStr">
        <is>
          <t>0e938c915702d5d3cf3b89d77a5d4e188d964450</t>
        </is>
      </c>
      <c r="C21987" t="inlineStr">
        <is>
          <t>2019-05-28 23:19:47+00:00</t>
        </is>
      </c>
      <c r="D21987" t="inlineStr">
        <is>
          <t>verchange</t>
        </is>
      </c>
      <c r="E21987" t="inlineStr">
        <is>
          <t>tensorflow</t>
        </is>
      </c>
      <c r="F21987">
        <f>=1.13.1</f>
        <v/>
      </c>
      <c r="G21987" t="inlineStr">
        <is>
          <t>tensorflow</t>
        </is>
      </c>
      <c r="H21987">
        <f>=1.12.0</f>
        <v/>
      </c>
    </row>
    <row r="21988">
      <c r="A21988" t="inlineStr">
        <is>
          <t>keras-rest-server</t>
        </is>
      </c>
      <c r="B21988" t="inlineStr">
        <is>
          <t>0e938c915702d5d3cf3b89d77a5d4e188d964450</t>
        </is>
      </c>
      <c r="C21988" t="inlineStr">
        <is>
          <t>2019-05-28 23:19:47+00:00</t>
        </is>
      </c>
      <c r="D21988" t="inlineStr">
        <is>
          <t>verchange</t>
        </is>
      </c>
      <c r="E21988" t="inlineStr">
        <is>
          <t>scikit-learn</t>
        </is>
      </c>
      <c r="F21988">
        <f>=0.21.2</f>
        <v/>
      </c>
      <c r="G21988" t="inlineStr">
        <is>
          <t>scikit-learn</t>
        </is>
      </c>
      <c r="H21988">
        <f>=0.20.2</f>
        <v/>
      </c>
    </row>
    <row r="21989">
      <c r="A21989" t="inlineStr">
        <is>
          <t>rio-mucho</t>
        </is>
      </c>
      <c r="B21989" t="inlineStr">
        <is>
          <t>b15e843731ef84c7cb81b80e7e59f9a3d97f842d</t>
        </is>
      </c>
      <c r="C21989" t="inlineStr">
        <is>
          <t>2016-06-22 19:03:07+00:00</t>
        </is>
      </c>
      <c r="D21989" t="inlineStr">
        <is>
          <t>add</t>
        </is>
      </c>
      <c r="E21989" t="inlineStr">
        <is>
          <t>click</t>
        </is>
      </c>
      <c r="F21989" t="inlineStr"/>
      <c r="G21989" t="inlineStr"/>
      <c r="H21989" t="inlineStr"/>
    </row>
    <row r="21990">
      <c r="A21990" t="inlineStr">
        <is>
          <t>rio-mucho</t>
        </is>
      </c>
      <c r="B21990" t="inlineStr">
        <is>
          <t>b15e843731ef84c7cb81b80e7e59f9a3d97f842d</t>
        </is>
      </c>
      <c r="C21990" t="inlineStr">
        <is>
          <t>2016-06-22 19:03:07+00:00</t>
        </is>
      </c>
      <c r="D21990" t="inlineStr">
        <is>
          <t>add</t>
        </is>
      </c>
      <c r="E21990" t="inlineStr">
        <is>
          <t>numpy</t>
        </is>
      </c>
      <c r="F21990" t="inlineStr"/>
      <c r="G21990" t="inlineStr"/>
      <c r="H21990" t="inlineStr"/>
    </row>
    <row r="21991">
      <c r="A21991" t="inlineStr">
        <is>
          <t>rio-mucho</t>
        </is>
      </c>
      <c r="B21991" t="inlineStr">
        <is>
          <t>b15e843731ef84c7cb81b80e7e59f9a3d97f842d</t>
        </is>
      </c>
      <c r="C21991" t="inlineStr">
        <is>
          <t>2016-06-22 19:03:07+00:00</t>
        </is>
      </c>
      <c r="D21991" t="inlineStr">
        <is>
          <t>add</t>
        </is>
      </c>
      <c r="E21991" t="inlineStr">
        <is>
          <t>rasterio</t>
        </is>
      </c>
      <c r="F21991" t="inlineStr"/>
      <c r="G21991" t="inlineStr"/>
      <c r="H21991" t="inlineStr"/>
    </row>
    <row r="21992">
      <c r="A21992" t="inlineStr">
        <is>
          <t>rio-mucho</t>
        </is>
      </c>
      <c r="B21992" t="inlineStr">
        <is>
          <t>e589d66799dc8f3b6548ade6092aa4ce52789279</t>
        </is>
      </c>
      <c r="C21992" t="inlineStr">
        <is>
          <t>2018-07-19 22:42:18+00:00</t>
        </is>
      </c>
      <c r="D21992" t="inlineStr">
        <is>
          <t>verchange</t>
        </is>
      </c>
      <c r="E21992" t="inlineStr">
        <is>
          <t>rasterio</t>
        </is>
      </c>
      <c r="F21992">
        <f>=1.0rc5</f>
        <v/>
      </c>
      <c r="G21992" t="inlineStr">
        <is>
          <t>rasterio</t>
        </is>
      </c>
      <c r="H21992" t="inlineStr"/>
    </row>
    <row r="21993">
      <c r="A21993" t="inlineStr">
        <is>
          <t>rio-mucho</t>
        </is>
      </c>
      <c r="B21993" t="inlineStr">
        <is>
          <t>e589d66799dc8f3b6548ade6092aa4ce52789279</t>
        </is>
      </c>
      <c r="C21993" t="inlineStr">
        <is>
          <t>2018-07-19 22:42:18+00:00</t>
        </is>
      </c>
      <c r="D21993" t="inlineStr">
        <is>
          <t>verchange</t>
        </is>
      </c>
      <c r="E21993" t="inlineStr">
        <is>
          <t>click</t>
        </is>
      </c>
      <c r="F21993">
        <f>=6.7</f>
        <v/>
      </c>
      <c r="G21993" t="inlineStr">
        <is>
          <t>click</t>
        </is>
      </c>
      <c r="H21993" t="inlineStr"/>
    </row>
    <row r="21994">
      <c r="A21994" t="inlineStr">
        <is>
          <t>rio-mucho</t>
        </is>
      </c>
      <c r="B21994" t="inlineStr">
        <is>
          <t>e589d66799dc8f3b6548ade6092aa4ce52789279</t>
        </is>
      </c>
      <c r="C21994" t="inlineStr">
        <is>
          <t>2018-07-19 22:42:18+00:00</t>
        </is>
      </c>
      <c r="D21994" t="inlineStr">
        <is>
          <t>verchange</t>
        </is>
      </c>
      <c r="E21994" t="inlineStr">
        <is>
          <t>numpy</t>
        </is>
      </c>
      <c r="F21994">
        <f>=1.14.5</f>
        <v/>
      </c>
      <c r="G21994" t="inlineStr">
        <is>
          <t>numpy</t>
        </is>
      </c>
      <c r="H21994" t="inlineStr"/>
    </row>
    <row r="21995">
      <c r="A21995" t="inlineStr">
        <is>
          <t>illuminatio</t>
        </is>
      </c>
      <c r="B21995" t="inlineStr">
        <is>
          <t>521823f874a1a60a2989d1eb4afcaf2a5a930ba4</t>
        </is>
      </c>
      <c r="C21995" t="inlineStr">
        <is>
          <t>2020-08-21 05:24:19+00:00</t>
        </is>
      </c>
      <c r="D21995" t="inlineStr">
        <is>
          <t>add</t>
        </is>
      </c>
      <c r="E21995" t="inlineStr">
        <is>
          <t>python-nmap</t>
        </is>
      </c>
      <c r="F21995">
        <f>=0.6.1</f>
        <v/>
      </c>
      <c r="G21995" t="inlineStr"/>
      <c r="H21995" t="inlineStr"/>
    </row>
    <row r="21996">
      <c r="A21996" t="inlineStr">
        <is>
          <t>illuminatio</t>
        </is>
      </c>
      <c r="B21996" t="inlineStr">
        <is>
          <t>521823f874a1a60a2989d1eb4afcaf2a5a930ba4</t>
        </is>
      </c>
      <c r="C21996" t="inlineStr">
        <is>
          <t>2020-08-21 05:24:19+00:00</t>
        </is>
      </c>
      <c r="D21996" t="inlineStr">
        <is>
          <t>rem</t>
        </is>
      </c>
      <c r="E21996" t="inlineStr"/>
      <c r="F21996" t="inlineStr"/>
      <c r="G21996" t="inlineStr">
        <is>
          <t>nsenter</t>
        </is>
      </c>
      <c r="H21996">
        <f>=0.2</f>
        <v/>
      </c>
    </row>
    <row r="21997">
      <c r="A21997" t="inlineStr">
        <is>
          <t>Office365-REST-Python-Client</t>
        </is>
      </c>
      <c r="B21997" t="inlineStr">
        <is>
          <t>72ad4f3f90e6cf93e1326bba34b42101a2b688f8</t>
        </is>
      </c>
      <c r="C21997" t="inlineStr">
        <is>
          <t>2019-07-07 08:41:24+00:00</t>
        </is>
      </c>
      <c r="D21997" t="inlineStr">
        <is>
          <t>add</t>
        </is>
      </c>
      <c r="E21997" t="inlineStr">
        <is>
          <t>requests</t>
        </is>
      </c>
      <c r="F21997" t="inlineStr"/>
      <c r="G21997" t="inlineStr"/>
      <c r="H21997" t="inlineStr"/>
    </row>
    <row r="21998">
      <c r="A21998" t="inlineStr">
        <is>
          <t>Office365-REST-Python-Client</t>
        </is>
      </c>
      <c r="B21998" t="inlineStr">
        <is>
          <t>72ad4f3f90e6cf93e1326bba34b42101a2b688f8</t>
        </is>
      </c>
      <c r="C21998" t="inlineStr">
        <is>
          <t>2019-07-07 08:41:24+00:00</t>
        </is>
      </c>
      <c r="D21998" t="inlineStr">
        <is>
          <t>add</t>
        </is>
      </c>
      <c r="E21998" t="inlineStr">
        <is>
          <t>requests_ntlm</t>
        </is>
      </c>
      <c r="F21998" t="inlineStr"/>
      <c r="G21998" t="inlineStr"/>
      <c r="H21998" t="inlineStr"/>
    </row>
    <row r="21999">
      <c r="A21999" t="inlineStr">
        <is>
          <t>Office365-REST-Python-Client</t>
        </is>
      </c>
      <c r="B21999" t="inlineStr">
        <is>
          <t>72ad4f3f90e6cf93e1326bba34b42101a2b688f8</t>
        </is>
      </c>
      <c r="C21999" t="inlineStr">
        <is>
          <t>2019-07-07 08:41:24+00:00</t>
        </is>
      </c>
      <c r="D21999" t="inlineStr">
        <is>
          <t>add</t>
        </is>
      </c>
      <c r="E21999" t="inlineStr">
        <is>
          <t>setuptools</t>
        </is>
      </c>
      <c r="F21999" t="inlineStr"/>
      <c r="G21999" t="inlineStr"/>
      <c r="H21999" t="inlineStr"/>
    </row>
    <row r="22000">
      <c r="A22000" t="inlineStr">
        <is>
          <t>Office365-REST-Python-Client</t>
        </is>
      </c>
      <c r="B22000" t="inlineStr">
        <is>
          <t>cd369c607c7d137a000734e9c5e8f03ae3e3c603</t>
        </is>
      </c>
      <c r="C22000" t="inlineStr">
        <is>
          <t>2020-06-03 23:12:40+00:00</t>
        </is>
      </c>
      <c r="D22000" t="inlineStr">
        <is>
          <t>verchange</t>
        </is>
      </c>
      <c r="E22000" t="inlineStr">
        <is>
          <t>requests</t>
        </is>
      </c>
      <c r="F22000" t="inlineStr">
        <is>
          <t>~=2.23.0</t>
        </is>
      </c>
      <c r="G22000" t="inlineStr">
        <is>
          <t>requests</t>
        </is>
      </c>
      <c r="H22000" t="inlineStr"/>
    </row>
    <row r="22001">
      <c r="A22001" t="inlineStr">
        <is>
          <t>Office365-REST-Python-Client</t>
        </is>
      </c>
      <c r="B22001" t="inlineStr">
        <is>
          <t>cd369c607c7d137a000734e9c5e8f03ae3e3c603</t>
        </is>
      </c>
      <c r="C22001" t="inlineStr">
        <is>
          <t>2020-06-03 23:12:40+00:00</t>
        </is>
      </c>
      <c r="D22001" t="inlineStr">
        <is>
          <t>verchange</t>
        </is>
      </c>
      <c r="E22001" t="inlineStr">
        <is>
          <t>setuptools</t>
        </is>
      </c>
      <c r="F22001" t="inlineStr">
        <is>
          <t>~=46.4.0</t>
        </is>
      </c>
      <c r="G22001" t="inlineStr">
        <is>
          <t>setuptools</t>
        </is>
      </c>
      <c r="H22001" t="inlineStr"/>
    </row>
    <row r="22002">
      <c r="A22002" t="inlineStr">
        <is>
          <t>Office365-REST-Python-Client</t>
        </is>
      </c>
      <c r="B22002" t="inlineStr">
        <is>
          <t>cd369c607c7d137a000734e9c5e8f03ae3e3c603</t>
        </is>
      </c>
      <c r="C22002" t="inlineStr">
        <is>
          <t>2020-06-03 23:12:40+00:00</t>
        </is>
      </c>
      <c r="D22002" t="inlineStr">
        <is>
          <t>add</t>
        </is>
      </c>
      <c r="E22002" t="inlineStr">
        <is>
          <t>adal</t>
        </is>
      </c>
      <c r="F22002" t="inlineStr">
        <is>
          <t>~=1.2.3</t>
        </is>
      </c>
      <c r="G22002" t="inlineStr"/>
      <c r="H22002" t="inlineStr"/>
    </row>
    <row r="22003">
      <c r="A22003" t="inlineStr">
        <is>
          <t>Office365-REST-Python-Client</t>
        </is>
      </c>
      <c r="B22003" t="inlineStr">
        <is>
          <t>ac51f83e3a03fa1bc3add44a84207ef4acc542aa</t>
        </is>
      </c>
      <c r="C22003" t="inlineStr">
        <is>
          <t>2020-06-21 09:31:26+00:00</t>
        </is>
      </c>
      <c r="D22003" t="inlineStr">
        <is>
          <t>verchange</t>
        </is>
      </c>
      <c r="E22003" t="inlineStr">
        <is>
          <t>requests</t>
        </is>
      </c>
      <c r="F22003" t="inlineStr">
        <is>
          <t>~=2.24.0</t>
        </is>
      </c>
      <c r="G22003" t="inlineStr">
        <is>
          <t>requests</t>
        </is>
      </c>
      <c r="H22003" t="inlineStr">
        <is>
          <t>~=2.23.0</t>
        </is>
      </c>
    </row>
    <row r="22004">
      <c r="A22004" t="inlineStr">
        <is>
          <t>Office365-REST-Python-Client</t>
        </is>
      </c>
      <c r="B22004" t="inlineStr">
        <is>
          <t>ac51f83e3a03fa1bc3add44a84207ef4acc542aa</t>
        </is>
      </c>
      <c r="C22004" t="inlineStr">
        <is>
          <t>2020-06-21 09:31:26+00:00</t>
        </is>
      </c>
      <c r="D22004" t="inlineStr">
        <is>
          <t>verchange</t>
        </is>
      </c>
      <c r="E22004" t="inlineStr">
        <is>
          <t>adal</t>
        </is>
      </c>
      <c r="F22004" t="inlineStr">
        <is>
          <t>~=1.2.4</t>
        </is>
      </c>
      <c r="G22004" t="inlineStr">
        <is>
          <t>adal</t>
        </is>
      </c>
      <c r="H22004" t="inlineStr">
        <is>
          <t>~=1.2.3</t>
        </is>
      </c>
    </row>
    <row r="22005">
      <c r="A22005" t="inlineStr">
        <is>
          <t>Office365-REST-Python-Client</t>
        </is>
      </c>
      <c r="B22005" t="inlineStr">
        <is>
          <t>ac51f83e3a03fa1bc3add44a84207ef4acc542aa</t>
        </is>
      </c>
      <c r="C22005" t="inlineStr">
        <is>
          <t>2020-06-21 09:31:26+00:00</t>
        </is>
      </c>
      <c r="D22005" t="inlineStr">
        <is>
          <t>verchange</t>
        </is>
      </c>
      <c r="E22005" t="inlineStr">
        <is>
          <t>setuptools</t>
        </is>
      </c>
      <c r="F22005" t="inlineStr">
        <is>
          <t>~=47.3.1</t>
        </is>
      </c>
      <c r="G22005" t="inlineStr">
        <is>
          <t>setuptools</t>
        </is>
      </c>
      <c r="H22005" t="inlineStr">
        <is>
          <t>~=46.4.0</t>
        </is>
      </c>
    </row>
    <row r="22006">
      <c r="A22006" t="inlineStr">
        <is>
          <t>Office365-REST-Python-Client</t>
        </is>
      </c>
      <c r="B22006" t="inlineStr">
        <is>
          <t>92cc6ed914deff8036940317b2064c4510e8e823</t>
        </is>
      </c>
      <c r="C22006" t="inlineStr">
        <is>
          <t>2020-07-01 19:46:45+00:00</t>
        </is>
      </c>
      <c r="D22006" t="inlineStr">
        <is>
          <t>verchange</t>
        </is>
      </c>
      <c r="E22006" t="inlineStr">
        <is>
          <t>requests</t>
        </is>
      </c>
      <c r="F22006" t="inlineStr">
        <is>
          <t>~=2.24.0</t>
        </is>
      </c>
      <c r="G22006" t="inlineStr">
        <is>
          <t>requests</t>
        </is>
      </c>
      <c r="H22006" t="inlineStr">
        <is>
          <t>~=2.23.0</t>
        </is>
      </c>
    </row>
    <row r="22007">
      <c r="A22007" t="inlineStr">
        <is>
          <t>Office365-REST-Python-Client</t>
        </is>
      </c>
      <c r="B22007" t="inlineStr">
        <is>
          <t>92cc6ed914deff8036940317b2064c4510e8e823</t>
        </is>
      </c>
      <c r="C22007" t="inlineStr">
        <is>
          <t>2020-07-01 19:46:45+00:00</t>
        </is>
      </c>
      <c r="D22007" t="inlineStr">
        <is>
          <t>verchange</t>
        </is>
      </c>
      <c r="E22007" t="inlineStr">
        <is>
          <t>adal</t>
        </is>
      </c>
      <c r="F22007" t="inlineStr">
        <is>
          <t>~=1.2.4</t>
        </is>
      </c>
      <c r="G22007" t="inlineStr">
        <is>
          <t>adal</t>
        </is>
      </c>
      <c r="H22007" t="inlineStr">
        <is>
          <t>~=1.2.3</t>
        </is>
      </c>
    </row>
    <row r="22008">
      <c r="A22008" t="inlineStr">
        <is>
          <t>Office365-REST-Python-Client</t>
        </is>
      </c>
      <c r="B22008" t="inlineStr">
        <is>
          <t>92cc6ed914deff8036940317b2064c4510e8e823</t>
        </is>
      </c>
      <c r="C22008" t="inlineStr">
        <is>
          <t>2020-07-01 19:46:45+00:00</t>
        </is>
      </c>
      <c r="D22008" t="inlineStr">
        <is>
          <t>verchange</t>
        </is>
      </c>
      <c r="E22008" t="inlineStr">
        <is>
          <t>setuptools</t>
        </is>
      </c>
      <c r="F22008" t="inlineStr">
        <is>
          <t>~=47.3.1</t>
        </is>
      </c>
      <c r="G22008" t="inlineStr">
        <is>
          <t>setuptools</t>
        </is>
      </c>
      <c r="H22008" t="inlineStr">
        <is>
          <t>~=46.4.0</t>
        </is>
      </c>
    </row>
    <row r="22009">
      <c r="A22009" t="inlineStr">
        <is>
          <t>Office365-REST-Python-Client</t>
        </is>
      </c>
      <c r="B22009" t="inlineStr">
        <is>
          <t>c64adb6c3fdc2786e0c9529e8b0f4c3ee207d2a0</t>
        </is>
      </c>
      <c r="C22009" t="inlineStr">
        <is>
          <t>2020-08-12 18:34:39+00:00</t>
        </is>
      </c>
      <c r="D22009" t="inlineStr">
        <is>
          <t>verchange</t>
        </is>
      </c>
      <c r="E22009" t="inlineStr">
        <is>
          <t>setuptools</t>
        </is>
      </c>
      <c r="F22009" t="inlineStr">
        <is>
          <t>~=47.3.2</t>
        </is>
      </c>
      <c r="G22009" t="inlineStr">
        <is>
          <t>setuptools</t>
        </is>
      </c>
      <c r="H22009" t="inlineStr">
        <is>
          <t>~=47.3.1</t>
        </is>
      </c>
    </row>
    <row r="22010">
      <c r="A22010" t="inlineStr">
        <is>
          <t>Office365-REST-Python-Client</t>
        </is>
      </c>
      <c r="B22010" t="inlineStr">
        <is>
          <t>e17515d70d72d151941dc52d7fd2562f12668956</t>
        </is>
      </c>
      <c r="C22010" t="inlineStr">
        <is>
          <t>2020-11-03 21:02:58+00:00</t>
        </is>
      </c>
      <c r="D22010" t="inlineStr">
        <is>
          <t>verchange</t>
        </is>
      </c>
      <c r="E22010" t="inlineStr">
        <is>
          <t>setuptools</t>
        </is>
      </c>
      <c r="F22010" t="inlineStr">
        <is>
          <t>~=50.3.2</t>
        </is>
      </c>
      <c r="G22010" t="inlineStr">
        <is>
          <t>setuptools</t>
        </is>
      </c>
      <c r="H22010" t="inlineStr">
        <is>
          <t>~=47.3.2</t>
        </is>
      </c>
    </row>
    <row r="22011">
      <c r="A22011" t="inlineStr">
        <is>
          <t>Office365-REST-Python-Client</t>
        </is>
      </c>
      <c r="B22011" t="inlineStr">
        <is>
          <t>e17515d70d72d151941dc52d7fd2562f12668956</t>
        </is>
      </c>
      <c r="C22011" t="inlineStr">
        <is>
          <t>2020-11-03 21:02:58+00:00</t>
        </is>
      </c>
      <c r="D22011" t="inlineStr">
        <is>
          <t>add</t>
        </is>
      </c>
      <c r="E22011" t="inlineStr">
        <is>
          <t>msal</t>
        </is>
      </c>
      <c r="F22011" t="inlineStr">
        <is>
          <t>~=1.6.0</t>
        </is>
      </c>
      <c r="G22011" t="inlineStr"/>
      <c r="H22011" t="inlineStr"/>
    </row>
    <row r="22012">
      <c r="A22012" t="inlineStr">
        <is>
          <t>Office365-REST-Python-Client</t>
        </is>
      </c>
      <c r="B22012" t="inlineStr">
        <is>
          <t>e17515d70d72d151941dc52d7fd2562f12668956</t>
        </is>
      </c>
      <c r="C22012" t="inlineStr">
        <is>
          <t>2020-11-03 21:02:58+00:00</t>
        </is>
      </c>
      <c r="D22012" t="inlineStr">
        <is>
          <t>rem</t>
        </is>
      </c>
      <c r="E22012" t="inlineStr"/>
      <c r="F22012" t="inlineStr"/>
      <c r="G22012" t="inlineStr">
        <is>
          <t>adal</t>
        </is>
      </c>
      <c r="H22012" t="inlineStr">
        <is>
          <t>~=1.2.4</t>
        </is>
      </c>
    </row>
    <row r="22013">
      <c r="A22013" t="inlineStr">
        <is>
          <t>djet</t>
        </is>
      </c>
      <c r="B22013" t="inlineStr">
        <is>
          <t>dd73403daa60716b5e9d1b0b49643a624aa989b8</t>
        </is>
      </c>
      <c r="C22013" t="inlineStr">
        <is>
          <t>2016-09-02 11:50:52+00:00</t>
        </is>
      </c>
      <c r="D22013" t="inlineStr">
        <is>
          <t>add</t>
        </is>
      </c>
      <c r="E22013" t="inlineStr">
        <is>
          <t>djangorestframework</t>
        </is>
      </c>
      <c r="F22013" t="inlineStr">
        <is>
          <t>&gt;=3.1</t>
        </is>
      </c>
      <c r="G22013" t="inlineStr"/>
      <c r="H22013" t="inlineStr"/>
    </row>
    <row r="22014">
      <c r="A22014" t="inlineStr">
        <is>
          <t>djet</t>
        </is>
      </c>
      <c r="B22014" t="inlineStr">
        <is>
          <t>06a330ab8dda280844c7b7e8704320897aebedeb</t>
        </is>
      </c>
      <c r="C22014" t="inlineStr">
        <is>
          <t>2017-01-03 08:38:04+00:00</t>
        </is>
      </c>
      <c r="D22014" t="inlineStr">
        <is>
          <t>rem</t>
        </is>
      </c>
      <c r="E22014" t="inlineStr"/>
      <c r="F22014" t="inlineStr"/>
      <c r="G22014" t="inlineStr">
        <is>
          <t>Django</t>
        </is>
      </c>
      <c r="H22014" t="inlineStr">
        <is>
          <t>&gt;=1.3</t>
        </is>
      </c>
    </row>
    <row r="22015">
      <c r="A22015" t="inlineStr">
        <is>
          <t>djet</t>
        </is>
      </c>
      <c r="B22015" t="inlineStr">
        <is>
          <t>06a330ab8dda280844c7b7e8704320897aebedeb</t>
        </is>
      </c>
      <c r="C22015" t="inlineStr">
        <is>
          <t>2017-01-03 08:38:04+00:00</t>
        </is>
      </c>
      <c r="D22015" t="inlineStr">
        <is>
          <t>rem</t>
        </is>
      </c>
      <c r="E22015" t="inlineStr"/>
      <c r="F22015" t="inlineStr"/>
      <c r="G22015" t="inlineStr">
        <is>
          <t>six</t>
        </is>
      </c>
      <c r="H22015" t="inlineStr">
        <is>
          <t>&gt;=1.4.1</t>
        </is>
      </c>
    </row>
    <row r="22016">
      <c r="A22016" t="inlineStr">
        <is>
          <t>djet</t>
        </is>
      </c>
      <c r="B22016" t="inlineStr">
        <is>
          <t>06a330ab8dda280844c7b7e8704320897aebedeb</t>
        </is>
      </c>
      <c r="C22016" t="inlineStr">
        <is>
          <t>2017-01-03 08:38:04+00:00</t>
        </is>
      </c>
      <c r="D22016" t="inlineStr">
        <is>
          <t>rem</t>
        </is>
      </c>
      <c r="E22016" t="inlineStr"/>
      <c r="F22016" t="inlineStr"/>
      <c r="G22016" t="inlineStr">
        <is>
          <t>djangorestframework</t>
        </is>
      </c>
      <c r="H22016" t="inlineStr">
        <is>
          <t>&gt;=3.1</t>
        </is>
      </c>
    </row>
    <row r="22017">
      <c r="A22017" t="inlineStr">
        <is>
          <t>djet</t>
        </is>
      </c>
      <c r="B22017" t="inlineStr">
        <is>
          <t>9e28278404bfeab4b2e2abb22094a0d41f07f805</t>
        </is>
      </c>
      <c r="C22017" t="inlineStr">
        <is>
          <t>2018-07-23 13:19:04+00:00</t>
        </is>
      </c>
      <c r="D22017" t="inlineStr">
        <is>
          <t>add</t>
        </is>
      </c>
      <c r="E22017" t="inlineStr">
        <is>
          <t>Pillow</t>
        </is>
      </c>
      <c r="F22017" t="inlineStr">
        <is>
          <t>&gt;=5.0&lt;5.3</t>
        </is>
      </c>
      <c r="G22017" t="inlineStr"/>
      <c r="H22017" t="inlineStr"/>
    </row>
    <row r="22018">
      <c r="A22018" t="inlineStr">
        <is>
          <t>djet</t>
        </is>
      </c>
      <c r="B22018" t="inlineStr">
        <is>
          <t>9e28278404bfeab4b2e2abb22094a0d41f07f805</t>
        </is>
      </c>
      <c r="C22018" t="inlineStr">
        <is>
          <t>2018-07-23 13:19:04+00:00</t>
        </is>
      </c>
      <c r="D22018" t="inlineStr">
        <is>
          <t>add</t>
        </is>
      </c>
      <c r="E22018" t="inlineStr">
        <is>
          <t>coverage</t>
        </is>
      </c>
      <c r="F22018">
        <f>=4.5.1</f>
        <v/>
      </c>
      <c r="G22018" t="inlineStr"/>
      <c r="H22018" t="inlineStr"/>
    </row>
    <row r="22019">
      <c r="A22019" t="inlineStr">
        <is>
          <t>djet</t>
        </is>
      </c>
      <c r="B22019" t="inlineStr">
        <is>
          <t>9e28278404bfeab4b2e2abb22094a0d41f07f805</t>
        </is>
      </c>
      <c r="C22019" t="inlineStr">
        <is>
          <t>2018-07-23 13:19:04+00:00</t>
        </is>
      </c>
      <c r="D22019" t="inlineStr">
        <is>
          <t>add</t>
        </is>
      </c>
      <c r="E22019" t="inlineStr">
        <is>
          <t>pytest</t>
        </is>
      </c>
      <c r="F22019">
        <f>=3.6.3</f>
        <v/>
      </c>
      <c r="G22019" t="inlineStr"/>
      <c r="H22019" t="inlineStr"/>
    </row>
    <row r="22020">
      <c r="A22020" t="inlineStr">
        <is>
          <t>djet</t>
        </is>
      </c>
      <c r="B22020" t="inlineStr">
        <is>
          <t>9e28278404bfeab4b2e2abb22094a0d41f07f805</t>
        </is>
      </c>
      <c r="C22020" t="inlineStr">
        <is>
          <t>2018-07-23 13:19:04+00:00</t>
        </is>
      </c>
      <c r="D22020" t="inlineStr">
        <is>
          <t>add</t>
        </is>
      </c>
      <c r="E22020" t="inlineStr">
        <is>
          <t>pytest-cov</t>
        </is>
      </c>
      <c r="F22020">
        <f>=2.5.1</f>
        <v/>
      </c>
      <c r="G22020" t="inlineStr"/>
      <c r="H22020" t="inlineStr"/>
    </row>
    <row r="22021">
      <c r="A22021" t="inlineStr">
        <is>
          <t>djet</t>
        </is>
      </c>
      <c r="B22021" t="inlineStr">
        <is>
          <t>9e28278404bfeab4b2e2abb22094a0d41f07f805</t>
        </is>
      </c>
      <c r="C22021" t="inlineStr">
        <is>
          <t>2018-07-23 13:19:04+00:00</t>
        </is>
      </c>
      <c r="D22021" t="inlineStr">
        <is>
          <t>add</t>
        </is>
      </c>
      <c r="E22021" t="inlineStr">
        <is>
          <t>pytest-django</t>
        </is>
      </c>
      <c r="F22021">
        <f>=3.3.2</f>
        <v/>
      </c>
      <c r="G22021" t="inlineStr"/>
      <c r="H22021" t="inlineStr"/>
    </row>
    <row r="22022">
      <c r="A22022" t="inlineStr">
        <is>
          <t>djet</t>
        </is>
      </c>
      <c r="B22022" t="inlineStr">
        <is>
          <t>9e28278404bfeab4b2e2abb22094a0d41f07f805</t>
        </is>
      </c>
      <c r="C22022" t="inlineStr">
        <is>
          <t>2018-07-23 13:19:04+00:00</t>
        </is>
      </c>
      <c r="D22022" t="inlineStr">
        <is>
          <t>add</t>
        </is>
      </c>
      <c r="E22022" t="inlineStr">
        <is>
          <t>flake8</t>
        </is>
      </c>
      <c r="F22022">
        <f>=3.5.0</f>
        <v/>
      </c>
      <c r="G22022" t="inlineStr"/>
      <c r="H22022" t="inlineStr"/>
    </row>
    <row r="22023">
      <c r="A22023" t="inlineStr">
        <is>
          <t>qiskit-aqua</t>
        </is>
      </c>
      <c r="B22023" t="inlineStr">
        <is>
          <t>c444f168c8504a1f439801377491ea6915c6049f</t>
        </is>
      </c>
      <c r="C22023" t="inlineStr">
        <is>
          <t>2018-07-12 12:26:12+00:00</t>
        </is>
      </c>
      <c r="D22023" t="inlineStr">
        <is>
          <t>verchange</t>
        </is>
      </c>
      <c r="E22023" t="inlineStr">
        <is>
          <t>qiskit</t>
        </is>
      </c>
      <c r="F22023" t="inlineStr">
        <is>
          <t>&gt;=0.5.6</t>
        </is>
      </c>
      <c r="G22023" t="inlineStr">
        <is>
          <t>qiskit</t>
        </is>
      </c>
      <c r="H22023" t="inlineStr">
        <is>
          <t>&gt;=0.5.4</t>
        </is>
      </c>
    </row>
    <row r="22024">
      <c r="A22024" t="inlineStr">
        <is>
          <t>qiskit-aqua</t>
        </is>
      </c>
      <c r="B22024" t="inlineStr">
        <is>
          <t>a5cfbac4ea8a9a651bb781639376a03ee26e4e90</t>
        </is>
      </c>
      <c r="C22024" t="inlineStr">
        <is>
          <t>2018-10-05 20:18:17+00:00</t>
        </is>
      </c>
      <c r="D22024" t="inlineStr">
        <is>
          <t>verchange</t>
        </is>
      </c>
      <c r="E22024" t="inlineStr">
        <is>
          <t>qiskit</t>
        </is>
      </c>
      <c r="F22024" t="inlineStr">
        <is>
          <t>&gt;=0.6.1;&lt;0.7</t>
        </is>
      </c>
      <c r="G22024" t="inlineStr">
        <is>
          <t>qiskit</t>
        </is>
      </c>
      <c r="H22024" t="inlineStr">
        <is>
          <t>&gt;=0.5.6</t>
        </is>
      </c>
    </row>
    <row r="22025">
      <c r="A22025" t="inlineStr">
        <is>
          <t>qiskit-aqua</t>
        </is>
      </c>
      <c r="B22025" t="inlineStr">
        <is>
          <t>a5cfbac4ea8a9a651bb781639376a03ee26e4e90</t>
        </is>
      </c>
      <c r="C22025" t="inlineStr">
        <is>
          <t>2018-10-05 20:18:17+00:00</t>
        </is>
      </c>
      <c r="D22025" t="inlineStr">
        <is>
          <t>verchange</t>
        </is>
      </c>
      <c r="E22025" t="inlineStr">
        <is>
          <t>psutil</t>
        </is>
      </c>
      <c r="F22025" t="inlineStr">
        <is>
          <t>&gt;=5</t>
        </is>
      </c>
      <c r="G22025" t="inlineStr">
        <is>
          <t>psutil</t>
        </is>
      </c>
      <c r="H22025" t="inlineStr"/>
    </row>
    <row r="22026">
      <c r="A22026" t="inlineStr">
        <is>
          <t>qiskit-aqua</t>
        </is>
      </c>
      <c r="B22026" t="inlineStr">
        <is>
          <t>a5cfbac4ea8a9a651bb781639376a03ee26e4e90</t>
        </is>
      </c>
      <c r="C22026" t="inlineStr">
        <is>
          <t>2018-10-05 20:18:17+00:00</t>
        </is>
      </c>
      <c r="D22026" t="inlineStr">
        <is>
          <t>verchange</t>
        </is>
      </c>
      <c r="E22026" t="inlineStr">
        <is>
          <t>jsonschema</t>
        </is>
      </c>
      <c r="F22026" t="inlineStr">
        <is>
          <t>&lt;2.7;&gt;=2.6</t>
        </is>
      </c>
      <c r="G22026" t="inlineStr">
        <is>
          <t>jsonschema</t>
        </is>
      </c>
      <c r="H22026" t="inlineStr"/>
    </row>
    <row r="22027">
      <c r="A22027" t="inlineStr">
        <is>
          <t>qiskit-aqua</t>
        </is>
      </c>
      <c r="B22027" t="inlineStr">
        <is>
          <t>a5cfbac4ea8a9a651bb781639376a03ee26e4e90</t>
        </is>
      </c>
      <c r="C22027" t="inlineStr">
        <is>
          <t>2018-10-05 20:18:17+00:00</t>
        </is>
      </c>
      <c r="D22027" t="inlineStr">
        <is>
          <t>verchange</t>
        </is>
      </c>
      <c r="E22027" t="inlineStr">
        <is>
          <t>numpy</t>
        </is>
      </c>
      <c r="F22027" t="inlineStr">
        <is>
          <t>&gt;=1.13</t>
        </is>
      </c>
      <c r="G22027" t="inlineStr">
        <is>
          <t>numpy</t>
        </is>
      </c>
      <c r="H22027" t="inlineStr">
        <is>
          <t>&gt;=1.13;&lt;1.15</t>
        </is>
      </c>
    </row>
    <row r="22028">
      <c r="A22028" t="inlineStr">
        <is>
          <t>qiskit-aqua</t>
        </is>
      </c>
      <c r="B22028" t="inlineStr">
        <is>
          <t>a5cfbac4ea8a9a651bb781639376a03ee26e4e90</t>
        </is>
      </c>
      <c r="C22028" t="inlineStr">
        <is>
          <t>2018-10-05 20:18:17+00:00</t>
        </is>
      </c>
      <c r="D22028" t="inlineStr">
        <is>
          <t>verchange</t>
        </is>
      </c>
      <c r="E22028" t="inlineStr">
        <is>
          <t>scipy</t>
        </is>
      </c>
      <c r="F22028" t="inlineStr">
        <is>
          <t>&gt;=0.19;!=0.19.1</t>
        </is>
      </c>
      <c r="G22028" t="inlineStr">
        <is>
          <t>scipy</t>
        </is>
      </c>
      <c r="H22028" t="inlineStr">
        <is>
          <t>&gt;=0.19;&lt;1.2</t>
        </is>
      </c>
    </row>
    <row r="22029">
      <c r="A22029" t="inlineStr">
        <is>
          <t>qiskit-aqua</t>
        </is>
      </c>
      <c r="B22029" t="inlineStr">
        <is>
          <t>b4078929abe72395183970a1208bb8934a9f951f</t>
        </is>
      </c>
      <c r="C22029" t="inlineStr">
        <is>
          <t>2018-12-19 16:20:24+00:00</t>
        </is>
      </c>
      <c r="D22029" t="inlineStr">
        <is>
          <t>verchange</t>
        </is>
      </c>
      <c r="E22029" t="inlineStr">
        <is>
          <t>pyobjc-framework-Cocoa</t>
        </is>
      </c>
      <c r="F22029" t="inlineStr"/>
      <c r="G22029" t="inlineStr">
        <is>
          <t>pyobjc-framework-Cocoa</t>
        </is>
      </c>
      <c r="H22029" t="inlineStr"/>
    </row>
    <row r="22030">
      <c r="A22030" t="inlineStr">
        <is>
          <t>qiskit-aqua</t>
        </is>
      </c>
      <c r="B22030" t="inlineStr">
        <is>
          <t>b4078929abe72395183970a1208bb8934a9f951f</t>
        </is>
      </c>
      <c r="C22030" t="inlineStr">
        <is>
          <t>2018-12-19 16:20:24+00:00</t>
        </is>
      </c>
      <c r="D22030" t="inlineStr">
        <is>
          <t>verchange</t>
        </is>
      </c>
      <c r="E22030" t="inlineStr">
        <is>
          <t>scikit-learn</t>
        </is>
      </c>
      <c r="F22030">
        <f>=0.20.0</f>
        <v/>
      </c>
      <c r="G22030" t="inlineStr">
        <is>
          <t>scikit-learn</t>
        </is>
      </c>
      <c r="H22030" t="inlineStr"/>
    </row>
    <row r="22031">
      <c r="A22031" t="inlineStr">
        <is>
          <t>qiskit-aqua</t>
        </is>
      </c>
      <c r="B22031" t="inlineStr">
        <is>
          <t>b4078929abe72395183970a1208bb8934a9f951f</t>
        </is>
      </c>
      <c r="C22031" t="inlineStr">
        <is>
          <t>2018-12-19 16:20:24+00:00</t>
        </is>
      </c>
      <c r="D22031" t="inlineStr">
        <is>
          <t>add</t>
        </is>
      </c>
      <c r="E22031" t="inlineStr">
        <is>
          <t>qiskit-terra</t>
        </is>
      </c>
      <c r="F22031" t="inlineStr">
        <is>
          <t>&gt;=0.7.0;&lt;0.8</t>
        </is>
      </c>
      <c r="G22031" t="inlineStr"/>
      <c r="H22031" t="inlineStr"/>
    </row>
    <row r="22032">
      <c r="A22032" t="inlineStr">
        <is>
          <t>qiskit-aqua</t>
        </is>
      </c>
      <c r="B22032" t="inlineStr">
        <is>
          <t>b4078929abe72395183970a1208bb8934a9f951f</t>
        </is>
      </c>
      <c r="C22032" t="inlineStr">
        <is>
          <t>2018-12-19 16:20:24+00:00</t>
        </is>
      </c>
      <c r="D22032" t="inlineStr">
        <is>
          <t>add</t>
        </is>
      </c>
      <c r="E22032" t="inlineStr">
        <is>
          <t>sympy</t>
        </is>
      </c>
      <c r="F22032" t="inlineStr">
        <is>
          <t>&gt;=1.1.1</t>
        </is>
      </c>
      <c r="G22032" t="inlineStr"/>
      <c r="H22032" t="inlineStr"/>
    </row>
    <row r="22033">
      <c r="A22033" t="inlineStr">
        <is>
          <t>qiskit-aqua</t>
        </is>
      </c>
      <c r="B22033" t="inlineStr">
        <is>
          <t>b4078929abe72395183970a1208bb8934a9f951f</t>
        </is>
      </c>
      <c r="C22033" t="inlineStr">
        <is>
          <t>2018-12-19 16:20:24+00:00</t>
        </is>
      </c>
      <c r="D22033" t="inlineStr">
        <is>
          <t>rem</t>
        </is>
      </c>
      <c r="E22033" t="inlineStr"/>
      <c r="F22033" t="inlineStr"/>
      <c r="G22033" t="inlineStr">
        <is>
          <t>qiskit</t>
        </is>
      </c>
      <c r="H22033" t="inlineStr">
        <is>
          <t>&gt;=0.6.1;&lt;0.7</t>
        </is>
      </c>
    </row>
    <row r="22034">
      <c r="A22034" t="inlineStr">
        <is>
          <t>qiskit-aqua</t>
        </is>
      </c>
      <c r="B22034" t="inlineStr">
        <is>
          <t>7426e0c2ff77c606b00750319cf96b355dc550d3</t>
        </is>
      </c>
      <c r="C22034" t="inlineStr">
        <is>
          <t>2019-01-09 16:40:34+00:00</t>
        </is>
      </c>
      <c r="D22034" t="inlineStr">
        <is>
          <t>verchange</t>
        </is>
      </c>
      <c r="E22034" t="inlineStr">
        <is>
          <t>sympy</t>
        </is>
      </c>
      <c r="F22034" t="inlineStr">
        <is>
          <t>&gt;=1.3</t>
        </is>
      </c>
      <c r="G22034" t="inlineStr">
        <is>
          <t>sympy</t>
        </is>
      </c>
      <c r="H22034" t="inlineStr">
        <is>
          <t>&gt;=1.1.1</t>
        </is>
      </c>
    </row>
    <row r="22035">
      <c r="A22035" t="inlineStr">
        <is>
          <t>qiskit-aqua</t>
        </is>
      </c>
      <c r="B22035" t="inlineStr">
        <is>
          <t>7426e0c2ff77c606b00750319cf96b355dc550d3</t>
        </is>
      </c>
      <c r="C22035" t="inlineStr">
        <is>
          <t>2019-01-09 16:40:34+00:00</t>
        </is>
      </c>
      <c r="D22035" t="inlineStr">
        <is>
          <t>add</t>
        </is>
      </c>
      <c r="E22035" t="inlineStr">
        <is>
          <t>setuptools</t>
        </is>
      </c>
      <c r="F22035" t="inlineStr">
        <is>
          <t>&gt;=40.5.0</t>
        </is>
      </c>
      <c r="G22035" t="inlineStr"/>
      <c r="H22035" t="inlineStr"/>
    </row>
    <row r="22036">
      <c r="A22036" t="inlineStr">
        <is>
          <t>qiskit-aqua</t>
        </is>
      </c>
      <c r="B22036" t="inlineStr">
        <is>
          <t>ca7c792196108002c4157619e4295702be5a5ba0</t>
        </is>
      </c>
      <c r="C22036" t="inlineStr">
        <is>
          <t>2019-05-03 01:27:57+00:00</t>
        </is>
      </c>
      <c r="D22036" t="inlineStr">
        <is>
          <t>verchange</t>
        </is>
      </c>
      <c r="E22036" t="inlineStr">
        <is>
          <t>qiskit-terra</t>
        </is>
      </c>
      <c r="F22036" t="inlineStr">
        <is>
          <t>&gt;=0.8.0;&lt;0.9</t>
        </is>
      </c>
      <c r="G22036" t="inlineStr">
        <is>
          <t>qiskit-terra</t>
        </is>
      </c>
      <c r="H22036" t="inlineStr">
        <is>
          <t>&gt;=0.7.0;&lt;0.8</t>
        </is>
      </c>
    </row>
    <row r="22037">
      <c r="A22037" t="inlineStr">
        <is>
          <t>qiskit-aqua</t>
        </is>
      </c>
      <c r="B22037" t="inlineStr">
        <is>
          <t>ca7c792196108002c4157619e4295702be5a5ba0</t>
        </is>
      </c>
      <c r="C22037" t="inlineStr">
        <is>
          <t>2019-05-03 01:27:57+00:00</t>
        </is>
      </c>
      <c r="D22037" t="inlineStr">
        <is>
          <t>verchange</t>
        </is>
      </c>
      <c r="E22037" t="inlineStr">
        <is>
          <t>setuptools</t>
        </is>
      </c>
      <c r="F22037" t="inlineStr">
        <is>
          <t>&gt;=40.1.0</t>
        </is>
      </c>
      <c r="G22037" t="inlineStr">
        <is>
          <t>setuptools</t>
        </is>
      </c>
      <c r="H22037" t="inlineStr">
        <is>
          <t>&gt;=40.5.0</t>
        </is>
      </c>
    </row>
    <row r="22038">
      <c r="A22038" t="inlineStr">
        <is>
          <t>qiskit-aqua</t>
        </is>
      </c>
      <c r="B22038" t="inlineStr">
        <is>
          <t>ca7c792196108002c4157619e4295702be5a5ba0</t>
        </is>
      </c>
      <c r="C22038" t="inlineStr">
        <is>
          <t>2019-05-03 01:27:57+00:00</t>
        </is>
      </c>
      <c r="D22038" t="inlineStr">
        <is>
          <t>verchange</t>
        </is>
      </c>
      <c r="E22038" t="inlineStr">
        <is>
          <t>scikit-learn</t>
        </is>
      </c>
      <c r="F22038" t="inlineStr">
        <is>
          <t>&gt;=0.20.0</t>
        </is>
      </c>
      <c r="G22038" t="inlineStr">
        <is>
          <t>scikit-learn</t>
        </is>
      </c>
      <c r="H22038">
        <f>=0.20.0</f>
        <v/>
      </c>
    </row>
    <row r="22039">
      <c r="A22039" t="inlineStr">
        <is>
          <t>qiskit-aqua</t>
        </is>
      </c>
      <c r="B22039" t="inlineStr">
        <is>
          <t>ca7c792196108002c4157619e4295702be5a5ba0</t>
        </is>
      </c>
      <c r="C22039" t="inlineStr">
        <is>
          <t>2019-05-03 01:27:57+00:00</t>
        </is>
      </c>
      <c r="D22039" t="inlineStr">
        <is>
          <t>add</t>
        </is>
      </c>
      <c r="E22039" t="inlineStr">
        <is>
          <t>qiskit-ignis</t>
        </is>
      </c>
      <c r="F22039" t="inlineStr">
        <is>
          <t>&lt;0.2;&gt;=0.1.0</t>
        </is>
      </c>
      <c r="G22039" t="inlineStr"/>
      <c r="H22039" t="inlineStr"/>
    </row>
    <row r="22040">
      <c r="A22040" t="inlineStr">
        <is>
          <t>qiskit-aqua</t>
        </is>
      </c>
      <c r="B22040" t="inlineStr">
        <is>
          <t>ca7c792196108002c4157619e4295702be5a5ba0</t>
        </is>
      </c>
      <c r="C22040" t="inlineStr">
        <is>
          <t>2019-05-03 01:27:57+00:00</t>
        </is>
      </c>
      <c r="D22040" t="inlineStr">
        <is>
          <t>add</t>
        </is>
      </c>
      <c r="E22040" t="inlineStr">
        <is>
          <t>dlx</t>
        </is>
      </c>
      <c r="F22040" t="inlineStr"/>
      <c r="G22040" t="inlineStr"/>
      <c r="H22040" t="inlineStr"/>
    </row>
    <row r="22041">
      <c r="A22041" t="inlineStr">
        <is>
          <t>qiskit-aqua</t>
        </is>
      </c>
      <c r="B22041" t="inlineStr">
        <is>
          <t>ca7c792196108002c4157619e4295702be5a5ba0</t>
        </is>
      </c>
      <c r="C22041" t="inlineStr">
        <is>
          <t>2019-05-03 01:27:57+00:00</t>
        </is>
      </c>
      <c r="D22041" t="inlineStr">
        <is>
          <t>add</t>
        </is>
      </c>
      <c r="E22041" t="inlineStr">
        <is>
          <t>pyeda</t>
        </is>
      </c>
      <c r="F22041" t="inlineStr"/>
      <c r="G22041" t="inlineStr"/>
      <c r="H22041" t="inlineStr"/>
    </row>
    <row r="22042">
      <c r="A22042" t="inlineStr">
        <is>
          <t>qiskit-aqua</t>
        </is>
      </c>
      <c r="B22042" t="inlineStr">
        <is>
          <t>ca7c792196108002c4157619e4295702be5a5ba0</t>
        </is>
      </c>
      <c r="C22042" t="inlineStr">
        <is>
          <t>2019-05-03 01:27:57+00:00</t>
        </is>
      </c>
      <c r="D22042" t="inlineStr">
        <is>
          <t>add</t>
        </is>
      </c>
      <c r="E22042" t="inlineStr">
        <is>
          <t>docplex</t>
        </is>
      </c>
      <c r="F22042" t="inlineStr"/>
      <c r="G22042" t="inlineStr"/>
      <c r="H22042" t="inlineStr"/>
    </row>
    <row r="22043">
      <c r="A22043" t="inlineStr">
        <is>
          <t>qiskit-aqua</t>
        </is>
      </c>
      <c r="B22043" t="inlineStr">
        <is>
          <t>ca7c792196108002c4157619e4295702be5a5ba0</t>
        </is>
      </c>
      <c r="C22043" t="inlineStr">
        <is>
          <t>2019-05-03 01:27:57+00:00</t>
        </is>
      </c>
      <c r="D22043" t="inlineStr">
        <is>
          <t>add</t>
        </is>
      </c>
      <c r="E22043" t="inlineStr">
        <is>
          <t>fastdtw</t>
        </is>
      </c>
      <c r="F22043" t="inlineStr"/>
      <c r="G22043" t="inlineStr"/>
      <c r="H22043" t="inlineStr"/>
    </row>
    <row r="22044">
      <c r="A22044" t="inlineStr">
        <is>
          <t>qiskit-aqua</t>
        </is>
      </c>
      <c r="B22044" t="inlineStr">
        <is>
          <t>ca7c792196108002c4157619e4295702be5a5ba0</t>
        </is>
      </c>
      <c r="C22044" t="inlineStr">
        <is>
          <t>2019-05-03 01:27:57+00:00</t>
        </is>
      </c>
      <c r="D22044" t="inlineStr">
        <is>
          <t>add</t>
        </is>
      </c>
      <c r="E22044" t="inlineStr">
        <is>
          <t>quandl</t>
        </is>
      </c>
      <c r="F22044" t="inlineStr"/>
      <c r="G22044" t="inlineStr"/>
      <c r="H22044" t="inlineStr"/>
    </row>
    <row r="22045">
      <c r="A22045" t="inlineStr">
        <is>
          <t>qiskit-aqua</t>
        </is>
      </c>
      <c r="B22045" t="inlineStr">
        <is>
          <t>ca7c792196108002c4157619e4295702be5a5ba0</t>
        </is>
      </c>
      <c r="C22045" t="inlineStr">
        <is>
          <t>2019-05-03 01:27:57+00:00</t>
        </is>
      </c>
      <c r="D22045" t="inlineStr">
        <is>
          <t>add</t>
        </is>
      </c>
      <c r="E22045" t="inlineStr">
        <is>
          <t>torch</t>
        </is>
      </c>
      <c r="F22045" t="inlineStr"/>
      <c r="G22045" t="inlineStr"/>
      <c r="H22045" t="inlineStr"/>
    </row>
    <row r="22046">
      <c r="A22046" t="inlineStr">
        <is>
          <t>qiskit-aqua</t>
        </is>
      </c>
      <c r="B22046" t="inlineStr">
        <is>
          <t>ca7c792196108002c4157619e4295702be5a5ba0</t>
        </is>
      </c>
      <c r="C22046" t="inlineStr">
        <is>
          <t>2019-05-03 01:27:57+00:00</t>
        </is>
      </c>
      <c r="D22046" t="inlineStr">
        <is>
          <t>rem</t>
        </is>
      </c>
      <c r="E22046" t="inlineStr"/>
      <c r="F22046" t="inlineStr"/>
      <c r="G22046" t="inlineStr">
        <is>
          <t>pyobjc-core</t>
        </is>
      </c>
      <c r="H22046" t="inlineStr"/>
    </row>
    <row r="22047">
      <c r="A22047" t="inlineStr">
        <is>
          <t>qiskit-aqua</t>
        </is>
      </c>
      <c r="B22047" t="inlineStr">
        <is>
          <t>ca7c792196108002c4157619e4295702be5a5ba0</t>
        </is>
      </c>
      <c r="C22047" t="inlineStr">
        <is>
          <t>2019-05-03 01:27:57+00:00</t>
        </is>
      </c>
      <c r="D22047" t="inlineStr">
        <is>
          <t>rem</t>
        </is>
      </c>
      <c r="E22047" t="inlineStr"/>
      <c r="F22047" t="inlineStr"/>
      <c r="G22047" t="inlineStr">
        <is>
          <t>pyobjc-framework-Cocoa</t>
        </is>
      </c>
      <c r="H22047" t="inlineStr"/>
    </row>
    <row r="22048">
      <c r="A22048" t="inlineStr">
        <is>
          <t>qiskit-aqua</t>
        </is>
      </c>
      <c r="B22048" t="inlineStr">
        <is>
          <t>be1375915f7694d395ebb1a4b74d875e1a77ddee</t>
        </is>
      </c>
      <c r="C22048" t="inlineStr">
        <is>
          <t>2019-06-27 15:12:19+00:00</t>
        </is>
      </c>
      <c r="D22048" t="inlineStr">
        <is>
          <t>rem</t>
        </is>
      </c>
      <c r="E22048" t="inlineStr"/>
      <c r="F22048" t="inlineStr"/>
      <c r="G22048" t="inlineStr">
        <is>
          <t>pyeda</t>
        </is>
      </c>
      <c r="H22048" t="inlineStr"/>
    </row>
    <row r="22049">
      <c r="A22049" t="inlineStr">
        <is>
          <t>qiskit-aqua</t>
        </is>
      </c>
      <c r="B22049" t="inlineStr">
        <is>
          <t>be1375915f7694d395ebb1a4b74d875e1a77ddee</t>
        </is>
      </c>
      <c r="C22049" t="inlineStr">
        <is>
          <t>2019-06-27 15:12:19+00:00</t>
        </is>
      </c>
      <c r="D22049" t="inlineStr">
        <is>
          <t>rem</t>
        </is>
      </c>
      <c r="E22049" t="inlineStr"/>
      <c r="F22049" t="inlineStr"/>
      <c r="G22049" t="inlineStr">
        <is>
          <t>torch</t>
        </is>
      </c>
      <c r="H22049" t="inlineStr"/>
    </row>
    <row r="22050">
      <c r="A22050" t="inlineStr">
        <is>
          <t>qiskit-aqua</t>
        </is>
      </c>
      <c r="B22050" t="inlineStr">
        <is>
          <t>f7528590f1a702c11240f450294893e7f1125cd7</t>
        </is>
      </c>
      <c r="C22050" t="inlineStr">
        <is>
          <t>2019-08-22 16:04:58+00:00</t>
        </is>
      </c>
      <c r="D22050" t="inlineStr">
        <is>
          <t>verchange</t>
        </is>
      </c>
      <c r="E22050" t="inlineStr">
        <is>
          <t>scipy</t>
        </is>
      </c>
      <c r="F22050" t="inlineStr">
        <is>
          <t>&gt;=1.0</t>
        </is>
      </c>
      <c r="G22050" t="inlineStr">
        <is>
          <t>scipy</t>
        </is>
      </c>
      <c r="H22050" t="inlineStr">
        <is>
          <t>&gt;=0.19;!=0.19.1</t>
        </is>
      </c>
    </row>
    <row r="22051">
      <c r="A22051" t="inlineStr">
        <is>
          <t>qiskit-aqua</t>
        </is>
      </c>
      <c r="B22051" t="inlineStr">
        <is>
          <t>f7528590f1a702c11240f450294893e7f1125cd7</t>
        </is>
      </c>
      <c r="C22051" t="inlineStr">
        <is>
          <t>2019-08-22 16:04:58+00:00</t>
        </is>
      </c>
      <c r="D22051" t="inlineStr">
        <is>
          <t>verchange</t>
        </is>
      </c>
      <c r="E22051" t="inlineStr">
        <is>
          <t>qiskit-ignis</t>
        </is>
      </c>
      <c r="F22051" t="inlineStr">
        <is>
          <t>&gt;=0.2.0;&lt;0.3.0</t>
        </is>
      </c>
      <c r="G22051" t="inlineStr">
        <is>
          <t>qiskit-ignis</t>
        </is>
      </c>
      <c r="H22051" t="inlineStr">
        <is>
          <t>&lt;0.2;&gt;=0.1.0</t>
        </is>
      </c>
    </row>
    <row r="22052">
      <c r="A22052" t="inlineStr">
        <is>
          <t>qiskit-aqua</t>
        </is>
      </c>
      <c r="B22052" t="inlineStr">
        <is>
          <t>f7528590f1a702c11240f450294893e7f1125cd7</t>
        </is>
      </c>
      <c r="C22052" t="inlineStr">
        <is>
          <t>2019-08-22 16:04:58+00:00</t>
        </is>
      </c>
      <c r="D22052" t="inlineStr">
        <is>
          <t>verchange</t>
        </is>
      </c>
      <c r="E22052" t="inlineStr">
        <is>
          <t>qiskit-terra</t>
        </is>
      </c>
      <c r="F22052" t="inlineStr">
        <is>
          <t>&lt;0.10.0;&gt;=0.9.0</t>
        </is>
      </c>
      <c r="G22052" t="inlineStr">
        <is>
          <t>qiskit-terra</t>
        </is>
      </c>
      <c r="H22052" t="inlineStr">
        <is>
          <t>&gt;=0.8.0;&lt;0.9</t>
        </is>
      </c>
    </row>
    <row r="22053">
      <c r="A22053" t="inlineStr">
        <is>
          <t>qiskit-aqua</t>
        </is>
      </c>
      <c r="B22053" t="inlineStr">
        <is>
          <t>f7528590f1a702c11240f450294893e7f1125cd7</t>
        </is>
      </c>
      <c r="C22053" t="inlineStr">
        <is>
          <t>2019-08-22 16:04:58+00:00</t>
        </is>
      </c>
      <c r="D22053" t="inlineStr">
        <is>
          <t>add</t>
        </is>
      </c>
      <c r="E22053" t="inlineStr">
        <is>
          <t>h5py</t>
        </is>
      </c>
      <c r="F22053" t="inlineStr"/>
      <c r="G22053" t="inlineStr"/>
      <c r="H22053" t="inlineStr"/>
    </row>
    <row r="22054">
      <c r="A22054" t="inlineStr">
        <is>
          <t>qiskit-aqua</t>
        </is>
      </c>
      <c r="B22054" t="inlineStr">
        <is>
          <t>f7528590f1a702c11240f450294893e7f1125cd7</t>
        </is>
      </c>
      <c r="C22054" t="inlineStr">
        <is>
          <t>2019-08-22 16:04:58+00:00</t>
        </is>
      </c>
      <c r="D22054" t="inlineStr">
        <is>
          <t>add</t>
        </is>
      </c>
      <c r="E22054" t="inlineStr">
        <is>
          <t>networkx</t>
        </is>
      </c>
      <c r="F22054" t="inlineStr">
        <is>
          <t>&gt;=2.2</t>
        </is>
      </c>
      <c r="G22054" t="inlineStr"/>
      <c r="H22054" t="inlineStr"/>
    </row>
    <row r="22055">
      <c r="A22055" t="inlineStr">
        <is>
          <t>qiskit-aqua</t>
        </is>
      </c>
      <c r="B22055" t="inlineStr">
        <is>
          <t>f7528590f1a702c11240f450294893e7f1125cd7</t>
        </is>
      </c>
      <c r="C22055" t="inlineStr">
        <is>
          <t>2019-08-22 16:04:58+00:00</t>
        </is>
      </c>
      <c r="D22055" t="inlineStr">
        <is>
          <t>add</t>
        </is>
      </c>
      <c r="E22055" t="inlineStr">
        <is>
          <t>pyscf</t>
        </is>
      </c>
      <c r="F22055" t="inlineStr"/>
      <c r="G22055" t="inlineStr"/>
      <c r="H22055" t="inlineStr"/>
    </row>
    <row r="22056">
      <c r="A22056" t="inlineStr">
        <is>
          <t>qiskit-aqua</t>
        </is>
      </c>
      <c r="B22056" t="inlineStr">
        <is>
          <t>997a378cb54c30049fe0d0b7549e86717a46133f</t>
        </is>
      </c>
      <c r="C22056" t="inlineStr">
        <is>
          <t>2019-10-16 19:46:33+00:00</t>
        </is>
      </c>
      <c r="D22056" t="inlineStr">
        <is>
          <t>verchange</t>
        </is>
      </c>
      <c r="E22056" t="inlineStr">
        <is>
          <t>qiskit-terra</t>
        </is>
      </c>
      <c r="F22056" t="inlineStr">
        <is>
          <t>&gt;=0.9.0</t>
        </is>
      </c>
      <c r="G22056" t="inlineStr">
        <is>
          <t>qiskit-terra</t>
        </is>
      </c>
      <c r="H22056" t="inlineStr">
        <is>
          <t>&lt;0.10.0;&gt;=0.9.0</t>
        </is>
      </c>
    </row>
    <row r="22057">
      <c r="A22057" t="inlineStr">
        <is>
          <t>qiskit-aqua</t>
        </is>
      </c>
      <c r="B22057" t="inlineStr">
        <is>
          <t>997a378cb54c30049fe0d0b7549e86717a46133f</t>
        </is>
      </c>
      <c r="C22057" t="inlineStr">
        <is>
          <t>2019-10-16 19:46:33+00:00</t>
        </is>
      </c>
      <c r="D22057" t="inlineStr">
        <is>
          <t>verchange</t>
        </is>
      </c>
      <c r="E22057" t="inlineStr">
        <is>
          <t>jsonschema</t>
        </is>
      </c>
      <c r="F22057" t="inlineStr">
        <is>
          <t>&gt;=2.6</t>
        </is>
      </c>
      <c r="G22057" t="inlineStr">
        <is>
          <t>jsonschema</t>
        </is>
      </c>
      <c r="H22057" t="inlineStr">
        <is>
          <t>&lt;2.7;&gt;=2.6</t>
        </is>
      </c>
    </row>
    <row r="22058">
      <c r="A22058" t="inlineStr">
        <is>
          <t>qiskit-aqua</t>
        </is>
      </c>
      <c r="B22058" t="inlineStr">
        <is>
          <t>c0415749c362508aef3c9333ddbfa99edf3922b8</t>
        </is>
      </c>
      <c r="C22058" t="inlineStr">
        <is>
          <t>2019-12-17 18:18:03+00:00</t>
        </is>
      </c>
      <c r="D22058" t="inlineStr">
        <is>
          <t>verchange</t>
        </is>
      </c>
      <c r="E22058" t="inlineStr">
        <is>
          <t>qiskit-ignis</t>
        </is>
      </c>
      <c r="F22058" t="inlineStr">
        <is>
          <t>&gt;=0.2.0</t>
        </is>
      </c>
      <c r="G22058" t="inlineStr">
        <is>
          <t>qiskit-ignis</t>
        </is>
      </c>
      <c r="H22058" t="inlineStr">
        <is>
          <t>&gt;=0.2.0;&lt;0.3.0</t>
        </is>
      </c>
    </row>
    <row r="22059">
      <c r="A22059" t="inlineStr">
        <is>
          <t>qiskit-aqua</t>
        </is>
      </c>
      <c r="B22059" t="inlineStr">
        <is>
          <t>c0415749c362508aef3c9333ddbfa99edf3922b8</t>
        </is>
      </c>
      <c r="C22059" t="inlineStr">
        <is>
          <t>2019-12-17 18:18:03+00:00</t>
        </is>
      </c>
      <c r="D22059" t="inlineStr">
        <is>
          <t>verchange</t>
        </is>
      </c>
      <c r="E22059" t="inlineStr">
        <is>
          <t>qiskit-terra</t>
        </is>
      </c>
      <c r="F22059" t="inlineStr">
        <is>
          <t>&gt;=0.11.0</t>
        </is>
      </c>
      <c r="G22059" t="inlineStr">
        <is>
          <t>qiskit-terra</t>
        </is>
      </c>
      <c r="H22059" t="inlineStr">
        <is>
          <t>&gt;=0.9.0</t>
        </is>
      </c>
    </row>
    <row r="22060">
      <c r="A22060" t="inlineStr">
        <is>
          <t>qiskit-aqua</t>
        </is>
      </c>
      <c r="B22060" t="inlineStr">
        <is>
          <t>a51f7dbb0be403b058ac6eee22f8fc50ec61d247</t>
        </is>
      </c>
      <c r="C22060" t="inlineStr">
        <is>
          <t>2020-01-29 19:31:45+00:00</t>
        </is>
      </c>
      <c r="D22060" t="inlineStr">
        <is>
          <t>verchange</t>
        </is>
      </c>
      <c r="E22060" t="inlineStr">
        <is>
          <t>cvxopt</t>
        </is>
      </c>
      <c r="F22060" t="inlineStr"/>
      <c r="G22060" t="inlineStr">
        <is>
          <t>cvxopt</t>
        </is>
      </c>
      <c r="H22060" t="inlineStr"/>
    </row>
    <row r="22061">
      <c r="A22061" t="inlineStr">
        <is>
          <t>qiskit-aqua</t>
        </is>
      </c>
      <c r="B22061" t="inlineStr">
        <is>
          <t>a51f7dbb0be403b058ac6eee22f8fc50ec61d247</t>
        </is>
      </c>
      <c r="C22061" t="inlineStr">
        <is>
          <t>2020-01-29 19:31:45+00:00</t>
        </is>
      </c>
      <c r="D22061" t="inlineStr">
        <is>
          <t>verchange</t>
        </is>
      </c>
      <c r="E22061" t="inlineStr">
        <is>
          <t>pyscf</t>
        </is>
      </c>
      <c r="F22061" t="inlineStr"/>
      <c r="G22061" t="inlineStr">
        <is>
          <t>pyscf</t>
        </is>
      </c>
      <c r="H22061" t="inlineStr"/>
    </row>
    <row r="22062">
      <c r="A22062" t="inlineStr">
        <is>
          <t>qiskit-aqua</t>
        </is>
      </c>
      <c r="B22062" t="inlineStr">
        <is>
          <t>ebe5695ac6f7c570c73806a92d2b092a952b9b88</t>
        </is>
      </c>
      <c r="C22062" t="inlineStr">
        <is>
          <t>2020-03-16 20:03:49+00:00</t>
        </is>
      </c>
      <c r="D22062" t="inlineStr">
        <is>
          <t>rem</t>
        </is>
      </c>
      <c r="E22062" t="inlineStr"/>
      <c r="F22062" t="inlineStr"/>
      <c r="G22062" t="inlineStr">
        <is>
          <t>cvxopt</t>
        </is>
      </c>
      <c r="H22062" t="inlineStr"/>
    </row>
    <row r="22063">
      <c r="A22063" t="inlineStr">
        <is>
          <t>qiskit-aqua</t>
        </is>
      </c>
      <c r="B22063" t="inlineStr">
        <is>
          <t>e55943b30164e14caa0861e68be38ab22068507b</t>
        </is>
      </c>
      <c r="C22063" t="inlineStr">
        <is>
          <t>2020-05-01 03:10:42+00:00</t>
        </is>
      </c>
      <c r="D22063" t="inlineStr">
        <is>
          <t>verchange</t>
        </is>
      </c>
      <c r="E22063" t="inlineStr">
        <is>
          <t>qiskit-terra</t>
        </is>
      </c>
      <c r="F22063" t="inlineStr">
        <is>
          <t>&gt;=0.14.0</t>
        </is>
      </c>
      <c r="G22063" t="inlineStr">
        <is>
          <t>qiskit-terra</t>
        </is>
      </c>
      <c r="H22063" t="inlineStr">
        <is>
          <t>&gt;=0.11.0</t>
        </is>
      </c>
    </row>
    <row r="22064">
      <c r="A22064" t="inlineStr">
        <is>
          <t>qiskit-aqua</t>
        </is>
      </c>
      <c r="B22064" t="inlineStr">
        <is>
          <t>e55943b30164e14caa0861e68be38ab22068507b</t>
        </is>
      </c>
      <c r="C22064" t="inlineStr">
        <is>
          <t>2020-05-01 03:10:42+00:00</t>
        </is>
      </c>
      <c r="D22064" t="inlineStr">
        <is>
          <t>verchange</t>
        </is>
      </c>
      <c r="E22064" t="inlineStr">
        <is>
          <t>pyscf</t>
        </is>
      </c>
      <c r="F22064" t="inlineStr"/>
      <c r="G22064" t="inlineStr">
        <is>
          <t>pyscf</t>
        </is>
      </c>
      <c r="H22064" t="inlineStr"/>
    </row>
    <row r="22065">
      <c r="A22065" t="inlineStr">
        <is>
          <t>qiskit-aqua</t>
        </is>
      </c>
      <c r="B22065" t="inlineStr">
        <is>
          <t>e55943b30164e14caa0861e68be38ab22068507b</t>
        </is>
      </c>
      <c r="C22065" t="inlineStr">
        <is>
          <t>2020-05-01 03:10:42+00:00</t>
        </is>
      </c>
      <c r="D22065" t="inlineStr">
        <is>
          <t>add</t>
        </is>
      </c>
      <c r="E22065" t="inlineStr">
        <is>
          <t>cplex</t>
        </is>
      </c>
      <c r="F22065" t="inlineStr"/>
      <c r="G22065" t="inlineStr"/>
      <c r="H22065" t="inlineStr"/>
    </row>
    <row r="22066">
      <c r="A22066" t="inlineStr">
        <is>
          <t>qiskit-aqua</t>
        </is>
      </c>
      <c r="B22066" t="inlineStr">
        <is>
          <t>e55943b30164e14caa0861e68be38ab22068507b</t>
        </is>
      </c>
      <c r="C22066" t="inlineStr">
        <is>
          <t>2020-05-01 03:10:42+00:00</t>
        </is>
      </c>
      <c r="D22066" t="inlineStr">
        <is>
          <t>rem</t>
        </is>
      </c>
      <c r="E22066" t="inlineStr"/>
      <c r="F22066" t="inlineStr"/>
      <c r="G22066" t="inlineStr">
        <is>
          <t>jsonschema</t>
        </is>
      </c>
      <c r="H22066" t="inlineStr">
        <is>
          <t>&gt;=2.6</t>
        </is>
      </c>
    </row>
    <row r="22067">
      <c r="A22067" t="inlineStr">
        <is>
          <t>qiskit-aqua</t>
        </is>
      </c>
      <c r="B22067" t="inlineStr">
        <is>
          <t>d188431c7e02ab8debeb20cf919e2c397c02581c</t>
        </is>
      </c>
      <c r="C22067" t="inlineStr">
        <is>
          <t>2020-05-14 15:42:51+00:00</t>
        </is>
      </c>
      <c r="D22067" t="inlineStr">
        <is>
          <t>verchange</t>
        </is>
      </c>
      <c r="E22067" t="inlineStr">
        <is>
          <t>scipy</t>
        </is>
      </c>
      <c r="F22067" t="inlineStr">
        <is>
          <t>&gt;=1.4</t>
        </is>
      </c>
      <c r="G22067" t="inlineStr">
        <is>
          <t>scipy</t>
        </is>
      </c>
      <c r="H22067" t="inlineStr">
        <is>
          <t>&gt;=1.0</t>
        </is>
      </c>
    </row>
    <row r="22068">
      <c r="A22068" t="inlineStr">
        <is>
          <t>qiskit-aqua</t>
        </is>
      </c>
      <c r="B22068" t="inlineStr">
        <is>
          <t>d188431c7e02ab8debeb20cf919e2c397c02581c</t>
        </is>
      </c>
      <c r="C22068" t="inlineStr">
        <is>
          <t>2020-05-14 15:42:51+00:00</t>
        </is>
      </c>
      <c r="D22068" t="inlineStr">
        <is>
          <t>verchange</t>
        </is>
      </c>
      <c r="E22068" t="inlineStr">
        <is>
          <t>numpy</t>
        </is>
      </c>
      <c r="F22068" t="inlineStr">
        <is>
          <t>&gt;=1.17</t>
        </is>
      </c>
      <c r="G22068" t="inlineStr">
        <is>
          <t>numpy</t>
        </is>
      </c>
      <c r="H22068" t="inlineStr">
        <is>
          <t>&gt;=1.13</t>
        </is>
      </c>
    </row>
    <row r="22069">
      <c r="A22069" t="inlineStr">
        <is>
          <t>qiskit-aqua</t>
        </is>
      </c>
      <c r="B22069" t="inlineStr">
        <is>
          <t>d188431c7e02ab8debeb20cf919e2c397c02581c</t>
        </is>
      </c>
      <c r="C22069" t="inlineStr">
        <is>
          <t>2020-05-14 15:42:51+00:00</t>
        </is>
      </c>
      <c r="D22069" t="inlineStr">
        <is>
          <t>rem</t>
        </is>
      </c>
      <c r="E22069" t="inlineStr"/>
      <c r="F22069" t="inlineStr"/>
      <c r="G22069" t="inlineStr">
        <is>
          <t>cplex</t>
        </is>
      </c>
      <c r="H22069" t="inlineStr"/>
    </row>
    <row r="22070">
      <c r="A22070" t="inlineStr">
        <is>
          <t>qiskit-aqua</t>
        </is>
      </c>
      <c r="B22070" t="inlineStr">
        <is>
          <t>baeb4aeeabca427b50245f2ecf63bb8212ac47b5</t>
        </is>
      </c>
      <c r="C22070" t="inlineStr">
        <is>
          <t>2020-08-06 21:23:07+00:00</t>
        </is>
      </c>
      <c r="D22070" t="inlineStr">
        <is>
          <t>verchange</t>
        </is>
      </c>
      <c r="E22070" t="inlineStr">
        <is>
          <t>qiskit-ignis</t>
        </is>
      </c>
      <c r="F22070" t="inlineStr">
        <is>
          <t>&gt;=0.4.0</t>
        </is>
      </c>
      <c r="G22070" t="inlineStr">
        <is>
          <t>qiskit-ignis</t>
        </is>
      </c>
      <c r="H22070" t="inlineStr">
        <is>
          <t>&gt;=0.2.0</t>
        </is>
      </c>
    </row>
    <row r="22071">
      <c r="A22071" t="inlineStr">
        <is>
          <t>qiskit-aqua</t>
        </is>
      </c>
      <c r="B22071" t="inlineStr">
        <is>
          <t>baeb4aeeabca427b50245f2ecf63bb8212ac47b5</t>
        </is>
      </c>
      <c r="C22071" t="inlineStr">
        <is>
          <t>2020-08-06 21:23:07+00:00</t>
        </is>
      </c>
      <c r="D22071" t="inlineStr">
        <is>
          <t>verchange</t>
        </is>
      </c>
      <c r="E22071" t="inlineStr">
        <is>
          <t>qiskit-terra</t>
        </is>
      </c>
      <c r="F22071" t="inlineStr">
        <is>
          <t>&gt;=0.15.0</t>
        </is>
      </c>
      <c r="G22071" t="inlineStr">
        <is>
          <t>qiskit-terra</t>
        </is>
      </c>
      <c r="H22071" t="inlineStr">
        <is>
          <t>&gt;=0.14.0</t>
        </is>
      </c>
    </row>
    <row r="22072">
      <c r="A22072" t="inlineStr">
        <is>
          <t>qiskit-aqua</t>
        </is>
      </c>
      <c r="B22072" t="inlineStr">
        <is>
          <t>baeb4aeeabca427b50245f2ecf63bb8212ac47b5</t>
        </is>
      </c>
      <c r="C22072" t="inlineStr">
        <is>
          <t>2020-08-06 21:23:07+00:00</t>
        </is>
      </c>
      <c r="D22072" t="inlineStr">
        <is>
          <t>verchange</t>
        </is>
      </c>
      <c r="E22072" t="inlineStr">
        <is>
          <t>quandl</t>
        </is>
      </c>
      <c r="F22072" t="inlineStr"/>
      <c r="G22072" t="inlineStr">
        <is>
          <t>quandl</t>
        </is>
      </c>
      <c r="H22072" t="inlineStr"/>
    </row>
    <row r="22073">
      <c r="A22073" t="inlineStr">
        <is>
          <t>qiskit-aqua</t>
        </is>
      </c>
      <c r="B22073" t="inlineStr">
        <is>
          <t>baeb4aeeabca427b50245f2ecf63bb8212ac47b5</t>
        </is>
      </c>
      <c r="C22073" t="inlineStr">
        <is>
          <t>2020-08-06 21:23:07+00:00</t>
        </is>
      </c>
      <c r="D22073" t="inlineStr">
        <is>
          <t>add</t>
        </is>
      </c>
      <c r="E22073" t="inlineStr">
        <is>
          <t>pandas</t>
        </is>
      </c>
      <c r="F22073" t="inlineStr"/>
      <c r="G22073" t="inlineStr"/>
      <c r="H22073" t="inlineStr"/>
    </row>
    <row r="22074">
      <c r="A22074" t="inlineStr">
        <is>
          <t>qiskit-aqua</t>
        </is>
      </c>
      <c r="B22074" t="inlineStr">
        <is>
          <t>baeb4aeeabca427b50245f2ecf63bb8212ac47b5</t>
        </is>
      </c>
      <c r="C22074" t="inlineStr">
        <is>
          <t>2020-08-06 21:23:07+00:00</t>
        </is>
      </c>
      <c r="D22074" t="inlineStr">
        <is>
          <t>add</t>
        </is>
      </c>
      <c r="E22074" t="inlineStr">
        <is>
          <t>yfinance</t>
        </is>
      </c>
      <c r="F22074" t="inlineStr"/>
      <c r="G22074" t="inlineStr"/>
      <c r="H22074" t="inlineStr"/>
    </row>
    <row r="22075">
      <c r="A22075" t="inlineStr">
        <is>
          <t>qiskit-aqua</t>
        </is>
      </c>
      <c r="B22075" t="inlineStr">
        <is>
          <t>baeb4aeeabca427b50245f2ecf63bb8212ac47b5</t>
        </is>
      </c>
      <c r="C22075" t="inlineStr">
        <is>
          <t>2020-08-06 21:23:07+00:00</t>
        </is>
      </c>
      <c r="D22075" t="inlineStr">
        <is>
          <t>rem</t>
        </is>
      </c>
      <c r="E22075" t="inlineStr"/>
      <c r="F22075" t="inlineStr"/>
      <c r="G22075" t="inlineStr">
        <is>
          <t>pyscf</t>
        </is>
      </c>
      <c r="H22075" t="inlineStr"/>
    </row>
    <row r="22076">
      <c r="A22076" t="inlineStr">
        <is>
          <t>qiskit-aqua</t>
        </is>
      </c>
      <c r="B22076" t="inlineStr">
        <is>
          <t>5d7a8cb51c49ad447aa08a0349b588a4d46b28ea</t>
        </is>
      </c>
      <c r="C22076" t="inlineStr">
        <is>
          <t>2020-10-16 06:26:40+00:00</t>
        </is>
      </c>
      <c r="D22076" t="inlineStr">
        <is>
          <t>verchange</t>
        </is>
      </c>
      <c r="E22076" t="inlineStr">
        <is>
          <t>qiskit-terra</t>
        </is>
      </c>
      <c r="F22076" t="inlineStr">
        <is>
          <t>&gt;=0.16.0</t>
        </is>
      </c>
      <c r="G22076" t="inlineStr">
        <is>
          <t>qiskit-terra</t>
        </is>
      </c>
      <c r="H22076" t="inlineStr">
        <is>
          <t>&gt;=0.15.0</t>
        </is>
      </c>
    </row>
    <row r="22077">
      <c r="A22077" t="inlineStr">
        <is>
          <t>qiskit-aqua</t>
        </is>
      </c>
      <c r="B22077" t="inlineStr">
        <is>
          <t>5d7a8cb51c49ad447aa08a0349b588a4d46b28ea</t>
        </is>
      </c>
      <c r="C22077" t="inlineStr">
        <is>
          <t>2020-10-16 06:26:40+00:00</t>
        </is>
      </c>
      <c r="D22077" t="inlineStr">
        <is>
          <t>add</t>
        </is>
      </c>
      <c r="E22077" t="inlineStr">
        <is>
          <t>retworkx</t>
        </is>
      </c>
      <c r="F22077" t="inlineStr">
        <is>
          <t>&gt;=0.5.0</t>
        </is>
      </c>
      <c r="G22077" t="inlineStr"/>
      <c r="H22077" t="inlineStr"/>
    </row>
    <row r="22078">
      <c r="A22078" t="inlineStr">
        <is>
          <t>qiskit-aqua</t>
        </is>
      </c>
      <c r="B22078" t="inlineStr">
        <is>
          <t>5d7a8cb51c49ad447aa08a0349b588a4d46b28ea</t>
        </is>
      </c>
      <c r="C22078" t="inlineStr">
        <is>
          <t>2020-10-16 06:26:40+00:00</t>
        </is>
      </c>
      <c r="D22078" t="inlineStr">
        <is>
          <t>rem</t>
        </is>
      </c>
      <c r="E22078" t="inlineStr"/>
      <c r="F22078" t="inlineStr"/>
      <c r="G22078" t="inlineStr">
        <is>
          <t>networkx</t>
        </is>
      </c>
      <c r="H22078" t="inlineStr">
        <is>
          <t>&gt;=2.2</t>
        </is>
      </c>
    </row>
    <row r="22079">
      <c r="A22079" t="inlineStr">
        <is>
          <t>qiskit-aqua</t>
        </is>
      </c>
      <c r="B22079" t="inlineStr">
        <is>
          <t>c17a2e4319571790d3087b70201eaf888eabfc35</t>
        </is>
      </c>
      <c r="C22079" t="inlineStr">
        <is>
          <t>2021-02-08 20:11:26+00:00</t>
        </is>
      </c>
      <c r="D22079" t="inlineStr">
        <is>
          <t>verchange</t>
        </is>
      </c>
      <c r="E22079" t="inlineStr">
        <is>
          <t>docplex</t>
        </is>
      </c>
      <c r="F22079">
        <f>=2.15.194</f>
        <v/>
      </c>
      <c r="G22079" t="inlineStr">
        <is>
          <t>docplex</t>
        </is>
      </c>
      <c r="H22079" t="inlineStr"/>
    </row>
    <row r="22080">
      <c r="A22080" t="inlineStr">
        <is>
          <t>ATX</t>
        </is>
      </c>
      <c r="B22080" t="inlineStr">
        <is>
          <t>cc4d752125add719be83613a7b0e40ffcdea0bad</t>
        </is>
      </c>
      <c r="C22080" t="inlineStr">
        <is>
          <t>2016-03-08 01:51:32+00:00</t>
        </is>
      </c>
      <c r="D22080" t="inlineStr">
        <is>
          <t>verchange</t>
        </is>
      </c>
      <c r="E22080" t="inlineStr">
        <is>
          <t>aircv</t>
        </is>
      </c>
      <c r="F22080" t="inlineStr">
        <is>
          <t>&gt;=1.4.3</t>
        </is>
      </c>
      <c r="G22080" t="inlineStr">
        <is>
          <t>aircv</t>
        </is>
      </c>
      <c r="H22080">
        <f>=1.3</f>
        <v/>
      </c>
    </row>
    <row r="22081">
      <c r="A22081" t="inlineStr">
        <is>
          <t>ATX</t>
        </is>
      </c>
      <c r="B22081" t="inlineStr">
        <is>
          <t>cc4d752125add719be83613a7b0e40ffcdea0bad</t>
        </is>
      </c>
      <c r="C22081" t="inlineStr">
        <is>
          <t>2016-03-08 01:51:32+00:00</t>
        </is>
      </c>
      <c r="D22081" t="inlineStr">
        <is>
          <t>verchange</t>
        </is>
      </c>
      <c r="E22081" t="inlineStr">
        <is>
          <t>uiautomator</t>
        </is>
      </c>
      <c r="F22081">
        <f>=0.2.6</f>
        <v/>
      </c>
      <c r="G22081" t="inlineStr">
        <is>
          <t>uiautomator</t>
        </is>
      </c>
      <c r="H22081">
        <f>=0.2.6</f>
        <v/>
      </c>
    </row>
    <row r="22082">
      <c r="A22082" t="inlineStr">
        <is>
          <t>ATX</t>
        </is>
      </c>
      <c r="B22082" t="inlineStr">
        <is>
          <t>cc4d752125add719be83613a7b0e40ffcdea0bad</t>
        </is>
      </c>
      <c r="C22082" t="inlineStr">
        <is>
          <t>2016-03-08 01:51:32+00:00</t>
        </is>
      </c>
      <c r="D22082" t="inlineStr">
        <is>
          <t>add</t>
        </is>
      </c>
      <c r="E22082" t="inlineStr">
        <is>
          <t>Pillow</t>
        </is>
      </c>
      <c r="F22082" t="inlineStr">
        <is>
          <t>&gt;=2.7.0</t>
        </is>
      </c>
      <c r="G22082" t="inlineStr"/>
      <c r="H22082" t="inlineStr"/>
    </row>
    <row r="22083">
      <c r="A22083" t="inlineStr">
        <is>
          <t>ATX</t>
        </is>
      </c>
      <c r="B22083" t="inlineStr">
        <is>
          <t>8ee3f9cd75f2e044fba6106a311e2d5a13480e95</t>
        </is>
      </c>
      <c r="C22083" t="inlineStr">
        <is>
          <t>2016-03-09 12:18:10+00:00</t>
        </is>
      </c>
      <c r="D22083" t="inlineStr">
        <is>
          <t>verchange</t>
        </is>
      </c>
      <c r="E22083" t="inlineStr">
        <is>
          <t>Pillow</t>
        </is>
      </c>
      <c r="F22083" t="inlineStr">
        <is>
          <t>&gt;=2.7.0</t>
        </is>
      </c>
      <c r="G22083" t="inlineStr">
        <is>
          <t>Pillow</t>
        </is>
      </c>
      <c r="H22083" t="inlineStr">
        <is>
          <t>&gt;=2.7.0</t>
        </is>
      </c>
    </row>
    <row r="22084">
      <c r="A22084" t="inlineStr">
        <is>
          <t>ATX</t>
        </is>
      </c>
      <c r="B22084" t="inlineStr">
        <is>
          <t>8ee3f9cd75f2e044fba6106a311e2d5a13480e95</t>
        </is>
      </c>
      <c r="C22084" t="inlineStr">
        <is>
          <t>2016-03-09 12:18:10+00:00</t>
        </is>
      </c>
      <c r="D22084" t="inlineStr">
        <is>
          <t>verchange</t>
        </is>
      </c>
      <c r="E22084" t="inlineStr">
        <is>
          <t>aircv</t>
        </is>
      </c>
      <c r="F22084">
        <f>=1.4.4</f>
        <v/>
      </c>
      <c r="G22084" t="inlineStr">
        <is>
          <t>aircv</t>
        </is>
      </c>
      <c r="H22084" t="inlineStr">
        <is>
          <t>&gt;=1.4.3</t>
        </is>
      </c>
    </row>
    <row r="22085">
      <c r="A22085" t="inlineStr">
        <is>
          <t>ATX</t>
        </is>
      </c>
      <c r="B22085" t="inlineStr">
        <is>
          <t>97c32e9167cfff0b9e9c6ed611f8dc84ca4966b2</t>
        </is>
      </c>
      <c r="C22085" t="inlineStr">
        <is>
          <t>2016-03-26 14:46:58+00:00</t>
        </is>
      </c>
      <c r="D22085" t="inlineStr">
        <is>
          <t>add</t>
        </is>
      </c>
      <c r="E22085" t="inlineStr">
        <is>
          <t>tornado</t>
        </is>
      </c>
      <c r="F22085">
        <f>=4.3</f>
        <v/>
      </c>
      <c r="G22085" t="inlineStr"/>
      <c r="H22085" t="inlineStr"/>
    </row>
    <row r="22086">
      <c r="A22086" t="inlineStr">
        <is>
          <t>ATX</t>
        </is>
      </c>
      <c r="B22086" t="inlineStr">
        <is>
          <t>97c32e9167cfff0b9e9c6ed611f8dc84ca4966b2</t>
        </is>
      </c>
      <c r="C22086" t="inlineStr">
        <is>
          <t>2016-03-26 14:46:58+00:00</t>
        </is>
      </c>
      <c r="D22086" t="inlineStr">
        <is>
          <t>add</t>
        </is>
      </c>
      <c r="E22086" t="inlineStr">
        <is>
          <t>maproxy</t>
        </is>
      </c>
      <c r="F22086">
        <f>=0.0.12</f>
        <v/>
      </c>
      <c r="G22086" t="inlineStr"/>
      <c r="H22086" t="inlineStr"/>
    </row>
    <row r="22087">
      <c r="A22087" t="inlineStr">
        <is>
          <t>ATX</t>
        </is>
      </c>
      <c r="B22087" t="inlineStr">
        <is>
          <t>6a04677fae05c530d9c70f1ed03ee7442c6f160f</t>
        </is>
      </c>
      <c r="C22087" t="inlineStr">
        <is>
          <t>2016-04-12 03:20:03+00:00</t>
        </is>
      </c>
      <c r="D22087" t="inlineStr">
        <is>
          <t>verchange</t>
        </is>
      </c>
      <c r="E22087" t="inlineStr">
        <is>
          <t>Pillow</t>
        </is>
      </c>
      <c r="F22087" t="inlineStr">
        <is>
          <t>&gt;=2.7.0</t>
        </is>
      </c>
      <c r="G22087" t="inlineStr">
        <is>
          <t>Pillow</t>
        </is>
      </c>
      <c r="H22087" t="inlineStr">
        <is>
          <t>&gt;=2.7.0</t>
        </is>
      </c>
    </row>
    <row r="22088">
      <c r="A22088" t="inlineStr">
        <is>
          <t>ATX</t>
        </is>
      </c>
      <c r="B22088" t="inlineStr">
        <is>
          <t>6a04677fae05c530d9c70f1ed03ee7442c6f160f</t>
        </is>
      </c>
      <c r="C22088" t="inlineStr">
        <is>
          <t>2016-04-12 03:20:03+00:00</t>
        </is>
      </c>
      <c r="D22088" t="inlineStr">
        <is>
          <t>add</t>
        </is>
      </c>
      <c r="E22088" t="inlineStr">
        <is>
          <t>futures</t>
        </is>
      </c>
      <c r="F22088">
        <f>=3.0.5</f>
        <v/>
      </c>
      <c r="G22088" t="inlineStr"/>
      <c r="H22088" t="inlineStr"/>
    </row>
    <row r="22089">
      <c r="A22089" t="inlineStr">
        <is>
          <t>ATX</t>
        </is>
      </c>
      <c r="B22089" t="inlineStr">
        <is>
          <t>3924cf526774b358bdb4fddb70ea881e496b7a10</t>
        </is>
      </c>
      <c r="C22089" t="inlineStr">
        <is>
          <t>2016-05-01 09:51:52+00:00</t>
        </is>
      </c>
      <c r="D22089" t="inlineStr">
        <is>
          <t>verchange</t>
        </is>
      </c>
      <c r="E22089" t="inlineStr">
        <is>
          <t>Pillow</t>
        </is>
      </c>
      <c r="F22089" t="inlineStr">
        <is>
          <t>&gt;=2.7.0</t>
        </is>
      </c>
      <c r="G22089" t="inlineStr">
        <is>
          <t>Pillow</t>
        </is>
      </c>
      <c r="H22089" t="inlineStr">
        <is>
          <t>&gt;=2.7.0</t>
        </is>
      </c>
    </row>
    <row r="22090">
      <c r="A22090" t="inlineStr">
        <is>
          <t>ATX</t>
        </is>
      </c>
      <c r="B22090" t="inlineStr">
        <is>
          <t>3924cf526774b358bdb4fddb70ea881e496b7a10</t>
        </is>
      </c>
      <c r="C22090" t="inlineStr">
        <is>
          <t>2016-05-01 09:51:52+00:00</t>
        </is>
      </c>
      <c r="D22090" t="inlineStr">
        <is>
          <t>add</t>
        </is>
      </c>
      <c r="E22090" t="inlineStr">
        <is>
          <t>subprocess32</t>
        </is>
      </c>
      <c r="F22090">
        <f>=3.2.7</f>
        <v/>
      </c>
      <c r="G22090" t="inlineStr"/>
      <c r="H22090" t="inlineStr"/>
    </row>
    <row r="22091">
      <c r="A22091" t="inlineStr">
        <is>
          <t>ATX</t>
        </is>
      </c>
      <c r="B22091" t="inlineStr">
        <is>
          <t>3924cf526774b358bdb4fddb70ea881e496b7a10</t>
        </is>
      </c>
      <c r="C22091" t="inlineStr">
        <is>
          <t>2016-05-01 09:51:52+00:00</t>
        </is>
      </c>
      <c r="D22091" t="inlineStr">
        <is>
          <t>add</t>
        </is>
      </c>
      <c r="E22091" t="inlineStr">
        <is>
          <t>tqdm</t>
        </is>
      </c>
      <c r="F22091">
        <f>=4.5.0</f>
        <v/>
      </c>
      <c r="G22091" t="inlineStr"/>
      <c r="H22091" t="inlineStr"/>
    </row>
    <row r="22092">
      <c r="A22092" t="inlineStr">
        <is>
          <t>ATX</t>
        </is>
      </c>
      <c r="B22092" t="inlineStr">
        <is>
          <t>d52f611d8d01287124408d2cdc78d0606269eeef</t>
        </is>
      </c>
      <c r="C22092" t="inlineStr">
        <is>
          <t>2016-05-13 08:55:52+00:00</t>
        </is>
      </c>
      <c r="D22092" t="inlineStr">
        <is>
          <t>add</t>
        </is>
      </c>
      <c r="E22092" t="inlineStr">
        <is>
          <t>atx-uiautomator</t>
        </is>
      </c>
      <c r="F22092">
        <f>=0.2.8</f>
        <v/>
      </c>
      <c r="G22092" t="inlineStr"/>
      <c r="H22092" t="inlineStr"/>
    </row>
    <row r="22093">
      <c r="A22093" t="inlineStr">
        <is>
          <t>ATX</t>
        </is>
      </c>
      <c r="B22093" t="inlineStr">
        <is>
          <t>d52f611d8d01287124408d2cdc78d0606269eeef</t>
        </is>
      </c>
      <c r="C22093" t="inlineStr">
        <is>
          <t>2016-05-13 08:55:52+00:00</t>
        </is>
      </c>
      <c r="D22093" t="inlineStr">
        <is>
          <t>add</t>
        </is>
      </c>
      <c r="E22093" t="inlineStr">
        <is>
          <t>numpy</t>
        </is>
      </c>
      <c r="F22093">
        <f>=1.11.0</f>
        <v/>
      </c>
      <c r="G22093" t="inlineStr"/>
      <c r="H22093" t="inlineStr"/>
    </row>
    <row r="22094">
      <c r="A22094" t="inlineStr">
        <is>
          <t>ATX</t>
        </is>
      </c>
      <c r="B22094" t="inlineStr">
        <is>
          <t>d52f611d8d01287124408d2cdc78d0606269eeef</t>
        </is>
      </c>
      <c r="C22094" t="inlineStr">
        <is>
          <t>2016-05-13 08:55:52+00:00</t>
        </is>
      </c>
      <c r="D22094" t="inlineStr">
        <is>
          <t>rem</t>
        </is>
      </c>
      <c r="E22094" t="inlineStr"/>
      <c r="F22094" t="inlineStr"/>
      <c r="G22094" t="inlineStr">
        <is>
          <t>uiautomator</t>
        </is>
      </c>
      <c r="H22094">
        <f>=0.2.6</f>
        <v/>
      </c>
    </row>
    <row r="22095">
      <c r="A22095" t="inlineStr">
        <is>
          <t>ATX</t>
        </is>
      </c>
      <c r="B22095" t="inlineStr">
        <is>
          <t>ba1dd7b7d7afdc717d77b6d93714b50eb761c75d</t>
        </is>
      </c>
      <c r="C22095" t="inlineStr">
        <is>
          <t>2016-05-31 01:33:18+00:00</t>
        </is>
      </c>
      <c r="D22095" t="inlineStr">
        <is>
          <t>verchange</t>
        </is>
      </c>
      <c r="E22095" t="inlineStr">
        <is>
          <t>numpy</t>
        </is>
      </c>
      <c r="F22095">
        <f>=1.11.0</f>
        <v/>
      </c>
      <c r="G22095" t="inlineStr">
        <is>
          <t>numpy</t>
        </is>
      </c>
      <c r="H22095">
        <f>=1.11.0</f>
        <v/>
      </c>
    </row>
    <row r="22096">
      <c r="A22096" t="inlineStr">
        <is>
          <t>ATX</t>
        </is>
      </c>
      <c r="B22096" t="inlineStr">
        <is>
          <t>ba1dd7b7d7afdc717d77b6d93714b50eb761c75d</t>
        </is>
      </c>
      <c r="C22096" t="inlineStr">
        <is>
          <t>2016-05-31 01:33:18+00:00</t>
        </is>
      </c>
      <c r="D22096" t="inlineStr">
        <is>
          <t>add</t>
        </is>
      </c>
      <c r="E22096" t="inlineStr">
        <is>
          <t>PyYAML</t>
        </is>
      </c>
      <c r="F22096">
        <f>=3.11</f>
        <v/>
      </c>
      <c r="G22096" t="inlineStr"/>
      <c r="H22096" t="inlineStr"/>
    </row>
    <row r="22097">
      <c r="A22097" t="inlineStr">
        <is>
          <t>ATX</t>
        </is>
      </c>
      <c r="B22097" t="inlineStr">
        <is>
          <t>9cfb6049cb00e79f0a6b5fa70166f3caf65e0be7</t>
        </is>
      </c>
      <c r="C22097" t="inlineStr">
        <is>
          <t>2016-06-23 08:08:49+00:00</t>
        </is>
      </c>
      <c r="D22097" t="inlineStr">
        <is>
          <t>add</t>
        </is>
      </c>
      <c r="E22097" t="inlineStr">
        <is>
          <t>requests</t>
        </is>
      </c>
      <c r="F22097">
        <f>=2.9.1</f>
        <v/>
      </c>
      <c r="G22097" t="inlineStr"/>
      <c r="H22097" t="inlineStr"/>
    </row>
    <row r="22098">
      <c r="A22098" t="inlineStr">
        <is>
          <t>ATX</t>
        </is>
      </c>
      <c r="B22098" t="inlineStr">
        <is>
          <t>e8f57fa16aa036c0a6a7aeb6c333cb29b6325d80</t>
        </is>
      </c>
      <c r="C22098" t="inlineStr">
        <is>
          <t>2016-08-03 07:17:28+00:00</t>
        </is>
      </c>
      <c r="D22098" t="inlineStr">
        <is>
          <t>verchange</t>
        </is>
      </c>
      <c r="E22098" t="inlineStr">
        <is>
          <t>requests</t>
        </is>
      </c>
      <c r="F22098" t="inlineStr">
        <is>
          <t>&gt;=2.9.1</t>
        </is>
      </c>
      <c r="G22098" t="inlineStr">
        <is>
          <t>requests</t>
        </is>
      </c>
      <c r="H22098">
        <f>=2.9.1</f>
        <v/>
      </c>
    </row>
    <row r="22099">
      <c r="A22099" t="inlineStr">
        <is>
          <t>ATX</t>
        </is>
      </c>
      <c r="B22099" t="inlineStr">
        <is>
          <t>e8f57fa16aa036c0a6a7aeb6c333cb29b6325d80</t>
        </is>
      </c>
      <c r="C22099" t="inlineStr">
        <is>
          <t>2016-08-03 07:17:28+00:00</t>
        </is>
      </c>
      <c r="D22099" t="inlineStr">
        <is>
          <t>verchange</t>
        </is>
      </c>
      <c r="E22099" t="inlineStr">
        <is>
          <t>Pillow</t>
        </is>
      </c>
      <c r="F22099" t="inlineStr">
        <is>
          <t>&gt;=2.7.0</t>
        </is>
      </c>
      <c r="G22099" t="inlineStr">
        <is>
          <t>Pillow</t>
        </is>
      </c>
      <c r="H22099" t="inlineStr">
        <is>
          <t>&gt;=2.7.0</t>
        </is>
      </c>
    </row>
    <row r="22100">
      <c r="A22100" t="inlineStr">
        <is>
          <t>ATX</t>
        </is>
      </c>
      <c r="B22100" t="inlineStr">
        <is>
          <t>e8f57fa16aa036c0a6a7aeb6c333cb29b6325d80</t>
        </is>
      </c>
      <c r="C22100" t="inlineStr">
        <is>
          <t>2016-08-03 07:17:28+00:00</t>
        </is>
      </c>
      <c r="D22100" t="inlineStr">
        <is>
          <t>verchange</t>
        </is>
      </c>
      <c r="E22100" t="inlineStr">
        <is>
          <t>numpy</t>
        </is>
      </c>
      <c r="F22100" t="inlineStr">
        <is>
          <t>&gt;=1.11.0</t>
        </is>
      </c>
      <c r="G22100" t="inlineStr">
        <is>
          <t>numpy</t>
        </is>
      </c>
      <c r="H22100">
        <f>=1.11.0</f>
        <v/>
      </c>
    </row>
    <row r="22101">
      <c r="A22101" t="inlineStr">
        <is>
          <t>ATX</t>
        </is>
      </c>
      <c r="B22101" t="inlineStr">
        <is>
          <t>e8f57fa16aa036c0a6a7aeb6c333cb29b6325d80</t>
        </is>
      </c>
      <c r="C22101" t="inlineStr">
        <is>
          <t>2016-08-03 07:17:28+00:00</t>
        </is>
      </c>
      <c r="D22101" t="inlineStr">
        <is>
          <t>verchange</t>
        </is>
      </c>
      <c r="E22101" t="inlineStr">
        <is>
          <t>atx-uiautomator</t>
        </is>
      </c>
      <c r="F22101">
        <f>=0.2.9</f>
        <v/>
      </c>
      <c r="G22101" t="inlineStr">
        <is>
          <t>atx-uiautomator</t>
        </is>
      </c>
      <c r="H22101">
        <f>=0.2.8</f>
        <v/>
      </c>
    </row>
    <row r="22102">
      <c r="A22102" t="inlineStr">
        <is>
          <t>ATX</t>
        </is>
      </c>
      <c r="B22102" t="inlineStr">
        <is>
          <t>e8f57fa16aa036c0a6a7aeb6c333cb29b6325d80</t>
        </is>
      </c>
      <c r="C22102" t="inlineStr">
        <is>
          <t>2016-08-03 07:17:28+00:00</t>
        </is>
      </c>
      <c r="D22102" t="inlineStr">
        <is>
          <t>add</t>
        </is>
      </c>
      <c r="E22102" t="inlineStr">
        <is>
          <t>facebook-wda</t>
        </is>
      </c>
      <c r="F22102">
        <f>=0.0.2.dev3</f>
        <v/>
      </c>
      <c r="G22102" t="inlineStr"/>
      <c r="H22102" t="inlineStr"/>
    </row>
    <row r="22103">
      <c r="A22103" t="inlineStr">
        <is>
          <t>ATX</t>
        </is>
      </c>
      <c r="B22103" t="inlineStr">
        <is>
          <t>e8f57fa16aa036c0a6a7aeb6c333cb29b6325d80</t>
        </is>
      </c>
      <c r="C22103" t="inlineStr">
        <is>
          <t>2016-08-03 07:17:28+00:00</t>
        </is>
      </c>
      <c r="D22103" t="inlineStr">
        <is>
          <t>add</t>
        </is>
      </c>
      <c r="E22103" t="inlineStr">
        <is>
          <t>atx-androguard</t>
        </is>
      </c>
      <c r="F22103">
        <f>=3.0</f>
        <v/>
      </c>
      <c r="G22103" t="inlineStr"/>
      <c r="H22103" t="inlineStr"/>
    </row>
    <row r="22104">
      <c r="A22104" t="inlineStr">
        <is>
          <t>ATX</t>
        </is>
      </c>
      <c r="B22104" t="inlineStr">
        <is>
          <t>1f87842da289299be3eb4b0cfa80104f490d8a4e</t>
        </is>
      </c>
      <c r="C22104" t="inlineStr">
        <is>
          <t>2016-09-18 07:03:08+00:00</t>
        </is>
      </c>
      <c r="D22104" t="inlineStr">
        <is>
          <t>verchange</t>
        </is>
      </c>
      <c r="E22104" t="inlineStr">
        <is>
          <t>atx-uiautomator</t>
        </is>
      </c>
      <c r="F22104">
        <f>=0.2.11.dev2</f>
        <v/>
      </c>
      <c r="G22104" t="inlineStr">
        <is>
          <t>atx-uiautomator</t>
        </is>
      </c>
      <c r="H22104">
        <f>=0.2.9</f>
        <v/>
      </c>
    </row>
    <row r="22105">
      <c r="A22105" t="inlineStr">
        <is>
          <t>ATX</t>
        </is>
      </c>
      <c r="B22105" t="inlineStr">
        <is>
          <t>1f87842da289299be3eb4b0cfa80104f490d8a4e</t>
        </is>
      </c>
      <c r="C22105" t="inlineStr">
        <is>
          <t>2016-09-18 07:03:08+00:00</t>
        </is>
      </c>
      <c r="D22105" t="inlineStr">
        <is>
          <t>verchange</t>
        </is>
      </c>
      <c r="E22105" t="inlineStr">
        <is>
          <t>facebook-wda</t>
        </is>
      </c>
      <c r="F22105">
        <f>=0.0.2</f>
        <v/>
      </c>
      <c r="G22105" t="inlineStr">
        <is>
          <t>facebook-wda</t>
        </is>
      </c>
      <c r="H22105">
        <f>=0.0.2.dev3</f>
        <v/>
      </c>
    </row>
    <row r="22106">
      <c r="A22106" t="inlineStr">
        <is>
          <t>ATX</t>
        </is>
      </c>
      <c r="B22106" t="inlineStr">
        <is>
          <t>1f87842da289299be3eb4b0cfa80104f490d8a4e</t>
        </is>
      </c>
      <c r="C22106" t="inlineStr">
        <is>
          <t>2016-09-18 07:03:08+00:00</t>
        </is>
      </c>
      <c r="D22106" t="inlineStr">
        <is>
          <t>add</t>
        </is>
      </c>
      <c r="E22106" t="inlineStr">
        <is>
          <t>imageio</t>
        </is>
      </c>
      <c r="F22106">
        <f>=1.5</f>
        <v/>
      </c>
      <c r="G22106" t="inlineStr"/>
      <c r="H22106" t="inlineStr"/>
    </row>
    <row r="22107">
      <c r="A22107" t="inlineStr">
        <is>
          <t>ATX</t>
        </is>
      </c>
      <c r="B22107" t="inlineStr">
        <is>
          <t>1476ca22333338e3a93769df8d3487572aea0e2f</t>
        </is>
      </c>
      <c r="C22107" t="inlineStr">
        <is>
          <t>2017-01-18 05:22:02+00:00</t>
        </is>
      </c>
      <c r="D22107" t="inlineStr">
        <is>
          <t>verchange</t>
        </is>
      </c>
      <c r="E22107" t="inlineStr">
        <is>
          <t>atx-uiautomator</t>
        </is>
      </c>
      <c r="F22107">
        <f>=0.2.11.dev3</f>
        <v/>
      </c>
      <c r="G22107" t="inlineStr">
        <is>
          <t>atx-uiautomator</t>
        </is>
      </c>
      <c r="H22107">
        <f>=0.2.11.dev2</f>
        <v/>
      </c>
    </row>
    <row r="22108">
      <c r="A22108" t="inlineStr">
        <is>
          <t>ATX</t>
        </is>
      </c>
      <c r="B22108" t="inlineStr">
        <is>
          <t>1476ca22333338e3a93769df8d3487572aea0e2f</t>
        </is>
      </c>
      <c r="C22108" t="inlineStr">
        <is>
          <t>2017-01-18 05:22:02+00:00</t>
        </is>
      </c>
      <c r="D22108" t="inlineStr">
        <is>
          <t>verchange</t>
        </is>
      </c>
      <c r="E22108" t="inlineStr">
        <is>
          <t>facebook-wda</t>
        </is>
      </c>
      <c r="F22108">
        <f>=0.0.4.dev1</f>
        <v/>
      </c>
      <c r="G22108" t="inlineStr">
        <is>
          <t>facebook-wda</t>
        </is>
      </c>
      <c r="H22108">
        <f>=0.0.2</f>
        <v/>
      </c>
    </row>
    <row r="22109">
      <c r="A22109" t="inlineStr">
        <is>
          <t>ATX</t>
        </is>
      </c>
      <c r="B22109" t="inlineStr">
        <is>
          <t>b681feaf1c897cd9daa0aeec7f4de748b80f54c5</t>
        </is>
      </c>
      <c r="C22109" t="inlineStr">
        <is>
          <t>2017-03-29 07:16:35+00:00</t>
        </is>
      </c>
      <c r="D22109" t="inlineStr">
        <is>
          <t>verchange</t>
        </is>
      </c>
      <c r="E22109" t="inlineStr">
        <is>
          <t>facebook-wda</t>
        </is>
      </c>
      <c r="F22109">
        <f>=0.1.1.dev1</f>
        <v/>
      </c>
      <c r="G22109" t="inlineStr">
        <is>
          <t>facebook-wda</t>
        </is>
      </c>
      <c r="H22109">
        <f>=0.0.4.dev1</f>
        <v/>
      </c>
    </row>
    <row r="22110">
      <c r="A22110" t="inlineStr">
        <is>
          <t>ATX</t>
        </is>
      </c>
      <c r="B22110" t="inlineStr">
        <is>
          <t>b681feaf1c897cd9daa0aeec7f4de748b80f54c5</t>
        </is>
      </c>
      <c r="C22110" t="inlineStr">
        <is>
          <t>2017-03-29 07:16:35+00:00</t>
        </is>
      </c>
      <c r="D22110" t="inlineStr">
        <is>
          <t>verchange</t>
        </is>
      </c>
      <c r="E22110" t="inlineStr">
        <is>
          <t>tornado</t>
        </is>
      </c>
      <c r="F22110" t="inlineStr">
        <is>
          <t>&gt;=4.4</t>
        </is>
      </c>
      <c r="G22110" t="inlineStr">
        <is>
          <t>tornado</t>
        </is>
      </c>
      <c r="H22110">
        <f>=4.3</f>
        <v/>
      </c>
    </row>
    <row r="22111">
      <c r="A22111" t="inlineStr">
        <is>
          <t>ATX</t>
        </is>
      </c>
      <c r="B22111" t="inlineStr">
        <is>
          <t>b681feaf1c897cd9daa0aeec7f4de748b80f54c5</t>
        </is>
      </c>
      <c r="C22111" t="inlineStr">
        <is>
          <t>2017-03-29 07:16:35+00:00</t>
        </is>
      </c>
      <c r="D22111" t="inlineStr">
        <is>
          <t>verchange</t>
        </is>
      </c>
      <c r="E22111" t="inlineStr">
        <is>
          <t>subprocess32</t>
        </is>
      </c>
      <c r="F22111">
        <f>=3.2.7</f>
        <v/>
      </c>
      <c r="G22111" t="inlineStr">
        <is>
          <t>subprocess32</t>
        </is>
      </c>
      <c r="H22111">
        <f>=3.2.7</f>
        <v/>
      </c>
    </row>
    <row r="22112">
      <c r="A22112" t="inlineStr">
        <is>
          <t>ATX</t>
        </is>
      </c>
      <c r="B22112" t="inlineStr">
        <is>
          <t>b681feaf1c897cd9daa0aeec7f4de748b80f54c5</t>
        </is>
      </c>
      <c r="C22112" t="inlineStr">
        <is>
          <t>2017-03-29 07:16:35+00:00</t>
        </is>
      </c>
      <c r="D22112" t="inlineStr">
        <is>
          <t>verchange</t>
        </is>
      </c>
      <c r="E22112" t="inlineStr">
        <is>
          <t>atx-uiautomator</t>
        </is>
      </c>
      <c r="F22112">
        <f>=0.2.11.dev10</f>
        <v/>
      </c>
      <c r="G22112" t="inlineStr">
        <is>
          <t>atx-uiautomator</t>
        </is>
      </c>
      <c r="H22112">
        <f>=0.2.11.dev3</f>
        <v/>
      </c>
    </row>
    <row r="22113">
      <c r="A22113" t="inlineStr">
        <is>
          <t>ATX</t>
        </is>
      </c>
      <c r="B22113" t="inlineStr">
        <is>
          <t>b681feaf1c897cd9daa0aeec7f4de748b80f54c5</t>
        </is>
      </c>
      <c r="C22113" t="inlineStr">
        <is>
          <t>2017-03-29 07:16:35+00:00</t>
        </is>
      </c>
      <c r="D22113" t="inlineStr">
        <is>
          <t>verchange</t>
        </is>
      </c>
      <c r="E22113" t="inlineStr">
        <is>
          <t>aircv</t>
        </is>
      </c>
      <c r="F22113">
        <f>=1.4.5</f>
        <v/>
      </c>
      <c r="G22113" t="inlineStr">
        <is>
          <t>aircv</t>
        </is>
      </c>
      <c r="H22113">
        <f>=1.4.4</f>
        <v/>
      </c>
    </row>
    <row r="22114">
      <c r="A22114" t="inlineStr">
        <is>
          <t>ATX</t>
        </is>
      </c>
      <c r="B22114" t="inlineStr">
        <is>
          <t>b681feaf1c897cd9daa0aeec7f4de748b80f54c5</t>
        </is>
      </c>
      <c r="C22114" t="inlineStr">
        <is>
          <t>2017-03-29 07:16:35+00:00</t>
        </is>
      </c>
      <c r="D22114" t="inlineStr">
        <is>
          <t>add</t>
        </is>
      </c>
      <c r="E22114" t="inlineStr">
        <is>
          <t>colorama</t>
        </is>
      </c>
      <c r="F22114">
        <f>=0.3.7</f>
        <v/>
      </c>
      <c r="G22114" t="inlineStr"/>
      <c r="H22114" t="inlineStr"/>
    </row>
    <row r="22115">
      <c r="A22115" t="inlineStr">
        <is>
          <t>ATX</t>
        </is>
      </c>
      <c r="B22115" t="inlineStr">
        <is>
          <t>ec5514d544842a233af5a6f1f7da21f7b94e9ce5</t>
        </is>
      </c>
      <c r="C22115" t="inlineStr">
        <is>
          <t>2017-05-02 12:08:27+00:00</t>
        </is>
      </c>
      <c r="D22115" t="inlineStr">
        <is>
          <t>verchange</t>
        </is>
      </c>
      <c r="E22115" t="inlineStr">
        <is>
          <t>atx-uiautomator</t>
        </is>
      </c>
      <c r="F22115">
        <f>=0.2.12.dev6</f>
        <v/>
      </c>
      <c r="G22115" t="inlineStr">
        <is>
          <t>atx-uiautomator</t>
        </is>
      </c>
      <c r="H22115">
        <f>=0.2.11.dev10</f>
        <v/>
      </c>
    </row>
    <row r="22116">
      <c r="A22116" t="inlineStr">
        <is>
          <t>ATX</t>
        </is>
      </c>
      <c r="B22116" t="inlineStr">
        <is>
          <t>ec5514d544842a233af5a6f1f7da21f7b94e9ce5</t>
        </is>
      </c>
      <c r="C22116" t="inlineStr">
        <is>
          <t>2017-05-02 12:08:27+00:00</t>
        </is>
      </c>
      <c r="D22116" t="inlineStr">
        <is>
          <t>verchange</t>
        </is>
      </c>
      <c r="E22116" t="inlineStr">
        <is>
          <t>aircv</t>
        </is>
      </c>
      <c r="F22116">
        <f>=1.4.6</f>
        <v/>
      </c>
      <c r="G22116" t="inlineStr">
        <is>
          <t>aircv</t>
        </is>
      </c>
      <c r="H22116">
        <f>=1.4.5</f>
        <v/>
      </c>
    </row>
    <row r="22117">
      <c r="A22117" t="inlineStr">
        <is>
          <t>ATX</t>
        </is>
      </c>
      <c r="B22117" t="inlineStr">
        <is>
          <t>ec5514d544842a233af5a6f1f7da21f7b94e9ce5</t>
        </is>
      </c>
      <c r="C22117" t="inlineStr">
        <is>
          <t>2017-05-02 12:08:27+00:00</t>
        </is>
      </c>
      <c r="D22117" t="inlineStr">
        <is>
          <t>add</t>
        </is>
      </c>
      <c r="E22117" t="inlineStr">
        <is>
          <t>AxmlParserPY</t>
        </is>
      </c>
      <c r="F22117">
        <f>=0.0.2</f>
        <v/>
      </c>
      <c r="G22117" t="inlineStr"/>
      <c r="H22117" t="inlineStr"/>
    </row>
    <row r="22118">
      <c r="A22118" t="inlineStr">
        <is>
          <t>ATX</t>
        </is>
      </c>
      <c r="B22118" t="inlineStr">
        <is>
          <t>ec5514d544842a233af5a6f1f7da21f7b94e9ce5</t>
        </is>
      </c>
      <c r="C22118" t="inlineStr">
        <is>
          <t>2017-05-02 12:08:27+00:00</t>
        </is>
      </c>
      <c r="D22118" t="inlineStr">
        <is>
          <t>rem</t>
        </is>
      </c>
      <c r="E22118" t="inlineStr"/>
      <c r="F22118" t="inlineStr"/>
      <c r="G22118" t="inlineStr">
        <is>
          <t>atx-androguard</t>
        </is>
      </c>
      <c r="H22118">
        <f>=3.0</f>
        <v/>
      </c>
    </row>
    <row r="22119">
      <c r="A22119" t="inlineStr">
        <is>
          <t>ATX</t>
        </is>
      </c>
      <c r="B22119" t="inlineStr">
        <is>
          <t>d576545077fe152ec38dee7896f74e909e74f88c</t>
        </is>
      </c>
      <c r="C22119" t="inlineStr">
        <is>
          <t>2018-01-25 07:09:05+00:00</t>
        </is>
      </c>
      <c r="D22119" t="inlineStr">
        <is>
          <t>verchange</t>
        </is>
      </c>
      <c r="E22119" t="inlineStr">
        <is>
          <t>AxmlParserPY</t>
        </is>
      </c>
      <c r="F22119">
        <f>=0.0.3</f>
        <v/>
      </c>
      <c r="G22119" t="inlineStr">
        <is>
          <t>AxmlParserPY</t>
        </is>
      </c>
      <c r="H22119">
        <f>=0.0.2</f>
        <v/>
      </c>
    </row>
    <row r="22120">
      <c r="A22120" t="inlineStr">
        <is>
          <t>ATX</t>
        </is>
      </c>
      <c r="B22120" t="inlineStr">
        <is>
          <t>d576545077fe152ec38dee7896f74e909e74f88c</t>
        </is>
      </c>
      <c r="C22120" t="inlineStr">
        <is>
          <t>2018-01-25 07:09:05+00:00</t>
        </is>
      </c>
      <c r="D22120" t="inlineStr">
        <is>
          <t>verchange</t>
        </is>
      </c>
      <c r="E22120" t="inlineStr">
        <is>
          <t>facebook-wda</t>
        </is>
      </c>
      <c r="F22120" t="inlineStr">
        <is>
          <t>&gt;=0.2.0</t>
        </is>
      </c>
      <c r="G22120" t="inlineStr">
        <is>
          <t>facebook-wda</t>
        </is>
      </c>
      <c r="H22120">
        <f>=0.1.1.dev1</f>
        <v/>
      </c>
    </row>
    <row r="22121">
      <c r="A22121" t="inlineStr">
        <is>
          <t>ATX</t>
        </is>
      </c>
      <c r="B22121" t="inlineStr">
        <is>
          <t>d576545077fe152ec38dee7896f74e909e74f88c</t>
        </is>
      </c>
      <c r="C22121" t="inlineStr">
        <is>
          <t>2018-01-25 07:09:05+00:00</t>
        </is>
      </c>
      <c r="D22121" t="inlineStr">
        <is>
          <t>verchange</t>
        </is>
      </c>
      <c r="E22121" t="inlineStr">
        <is>
          <t>imageio</t>
        </is>
      </c>
      <c r="F22121" t="inlineStr">
        <is>
          <t>&gt;=1.5</t>
        </is>
      </c>
      <c r="G22121" t="inlineStr">
        <is>
          <t>imageio</t>
        </is>
      </c>
      <c r="H22121">
        <f>=1.5</f>
        <v/>
      </c>
    </row>
    <row r="22122">
      <c r="A22122" t="inlineStr">
        <is>
          <t>ATX</t>
        </is>
      </c>
      <c r="B22122" t="inlineStr">
        <is>
          <t>d576545077fe152ec38dee7896f74e909e74f88c</t>
        </is>
      </c>
      <c r="C22122" t="inlineStr">
        <is>
          <t>2018-01-25 07:09:05+00:00</t>
        </is>
      </c>
      <c r="D22122" t="inlineStr">
        <is>
          <t>verchange</t>
        </is>
      </c>
      <c r="E22122" t="inlineStr">
        <is>
          <t>colorama</t>
        </is>
      </c>
      <c r="F22122" t="inlineStr">
        <is>
          <t>&gt;=0.3.7</t>
        </is>
      </c>
      <c r="G22122" t="inlineStr">
        <is>
          <t>colorama</t>
        </is>
      </c>
      <c r="H22122">
        <f>=0.3.7</f>
        <v/>
      </c>
    </row>
    <row r="22123">
      <c r="A22123" t="inlineStr">
        <is>
          <t>ATX</t>
        </is>
      </c>
      <c r="B22123" t="inlineStr">
        <is>
          <t>d576545077fe152ec38dee7896f74e909e74f88c</t>
        </is>
      </c>
      <c r="C22123" t="inlineStr">
        <is>
          <t>2018-01-25 07:09:05+00:00</t>
        </is>
      </c>
      <c r="D22123" t="inlineStr">
        <is>
          <t>verchange</t>
        </is>
      </c>
      <c r="E22123" t="inlineStr">
        <is>
          <t>atx-uiautomator</t>
        </is>
      </c>
      <c r="F22123">
        <f>=0.3.3</f>
        <v/>
      </c>
      <c r="G22123" t="inlineStr">
        <is>
          <t>atx-uiautomator</t>
        </is>
      </c>
      <c r="H22123">
        <f>=0.2.12.dev6</f>
        <v/>
      </c>
    </row>
    <row r="22124">
      <c r="A22124" t="inlineStr">
        <is>
          <t>ATX</t>
        </is>
      </c>
      <c r="B22124" t="inlineStr">
        <is>
          <t>55b0f5cdae8501d0c59974ad7ee5a9ce73aa7c4f</t>
        </is>
      </c>
      <c r="C22124" t="inlineStr">
        <is>
          <t>2018-01-31 07:52:17+00:00</t>
        </is>
      </c>
      <c r="D22124" t="inlineStr">
        <is>
          <t>add</t>
        </is>
      </c>
      <c r="E22124" t="inlineStr">
        <is>
          <t>uiautomator2</t>
        </is>
      </c>
      <c r="F22124" t="inlineStr"/>
      <c r="G22124" t="inlineStr"/>
      <c r="H22124" t="inlineStr"/>
    </row>
    <row r="22125">
      <c r="A22125" t="inlineStr">
        <is>
          <t>ATX</t>
        </is>
      </c>
      <c r="B22125" t="inlineStr">
        <is>
          <t>55b0f5cdae8501d0c59974ad7ee5a9ce73aa7c4f</t>
        </is>
      </c>
      <c r="C22125" t="inlineStr">
        <is>
          <t>2018-01-31 07:52:17+00:00</t>
        </is>
      </c>
      <c r="D22125" t="inlineStr">
        <is>
          <t>rem</t>
        </is>
      </c>
      <c r="E22125" t="inlineStr"/>
      <c r="F22125" t="inlineStr"/>
      <c r="G22125" t="inlineStr">
        <is>
          <t>atx-uiautomator</t>
        </is>
      </c>
      <c r="H22125">
        <f>=0.3.3</f>
        <v/>
      </c>
    </row>
    <row r="22126">
      <c r="A22126" t="inlineStr">
        <is>
          <t>pennylane-qiskit</t>
        </is>
      </c>
      <c r="B22126" t="inlineStr">
        <is>
          <t>856cbcaae1eaae6c86ed94b5d3d141ba64d22b5b</t>
        </is>
      </c>
      <c r="C22126" t="inlineStr">
        <is>
          <t>2018-12-23 16:21:23+00:00</t>
        </is>
      </c>
      <c r="D22126" t="inlineStr">
        <is>
          <t>verchange</t>
        </is>
      </c>
      <c r="E22126" t="inlineStr">
        <is>
          <t>qiskit</t>
        </is>
      </c>
      <c r="F22126" t="inlineStr">
        <is>
          <t>&gt;=0.7.0</t>
        </is>
      </c>
      <c r="G22126" t="inlineStr">
        <is>
          <t>qiskit</t>
        </is>
      </c>
      <c r="H22126" t="inlineStr"/>
    </row>
    <row r="22127">
      <c r="A22127" t="inlineStr">
        <is>
          <t>pennylane-qiskit</t>
        </is>
      </c>
      <c r="B22127" t="inlineStr">
        <is>
          <t>ed53de9a3081417eab2a084b8739e478bbe5fe50</t>
        </is>
      </c>
      <c r="C22127" t="inlineStr">
        <is>
          <t>2019-02-15 17:05:17+00:00</t>
        </is>
      </c>
      <c r="D22127" t="inlineStr">
        <is>
          <t>verchange</t>
        </is>
      </c>
      <c r="E22127" t="inlineStr">
        <is>
          <t>qiskit</t>
        </is>
      </c>
      <c r="F22127" t="inlineStr">
        <is>
          <t>&gt;=0.7.0;&lt;0.8.0</t>
        </is>
      </c>
      <c r="G22127" t="inlineStr">
        <is>
          <t>qiskit</t>
        </is>
      </c>
      <c r="H22127" t="inlineStr">
        <is>
          <t>&gt;=0.7.0</t>
        </is>
      </c>
    </row>
    <row r="22128">
      <c r="A22128" t="inlineStr">
        <is>
          <t>pennylane-qiskit</t>
        </is>
      </c>
      <c r="B22128" t="inlineStr">
        <is>
          <t>ed53de9a3081417eab2a084b8739e478bbe5fe50</t>
        </is>
      </c>
      <c r="C22128" t="inlineStr">
        <is>
          <t>2019-02-15 17:05:17+00:00</t>
        </is>
      </c>
      <c r="D22128" t="inlineStr">
        <is>
          <t>add</t>
        </is>
      </c>
      <c r="E22128" t="inlineStr">
        <is>
          <t>PennyLane</t>
        </is>
      </c>
      <c r="F22128" t="inlineStr"/>
      <c r="G22128" t="inlineStr"/>
      <c r="H22128" t="inlineStr"/>
    </row>
    <row r="22129">
      <c r="A22129" t="inlineStr">
        <is>
          <t>pennylane-qiskit</t>
        </is>
      </c>
      <c r="B22129" t="inlineStr">
        <is>
          <t>ed53de9a3081417eab2a084b8739e478bbe5fe50</t>
        </is>
      </c>
      <c r="C22129" t="inlineStr">
        <is>
          <t>2019-02-15 17:05:17+00:00</t>
        </is>
      </c>
      <c r="D22129" t="inlineStr">
        <is>
          <t>rem</t>
        </is>
      </c>
      <c r="E22129" t="inlineStr"/>
      <c r="F22129" t="inlineStr"/>
      <c r="G22129" t="inlineStr">
        <is>
          <t>pennylane</t>
        </is>
      </c>
      <c r="H22129" t="inlineStr"/>
    </row>
    <row r="22130">
      <c r="A22130" t="inlineStr">
        <is>
          <t>pennylane-qiskit</t>
        </is>
      </c>
      <c r="B22130" t="inlineStr">
        <is>
          <t>531d93fc34b6f714dac83f2d6ca71d3cafb16501</t>
        </is>
      </c>
      <c r="C22130" t="inlineStr">
        <is>
          <t>2019-04-22 11:21:32+00:00</t>
        </is>
      </c>
      <c r="D22130" t="inlineStr">
        <is>
          <t>verchange</t>
        </is>
      </c>
      <c r="E22130" t="inlineStr">
        <is>
          <t>qiskit</t>
        </is>
      </c>
      <c r="F22130" t="inlineStr">
        <is>
          <t>&gt;=0.8.0;&lt;0.9.0</t>
        </is>
      </c>
      <c r="G22130" t="inlineStr">
        <is>
          <t>qiskit</t>
        </is>
      </c>
      <c r="H22130" t="inlineStr">
        <is>
          <t>&gt;=0.7.0;&lt;0.8.0</t>
        </is>
      </c>
    </row>
    <row r="22131">
      <c r="A22131" t="inlineStr">
        <is>
          <t>pennylane-qiskit</t>
        </is>
      </c>
      <c r="B22131" t="inlineStr">
        <is>
          <t>f5057259d9b2dce3bf858b99b61cd3bf0569f87b</t>
        </is>
      </c>
      <c r="C22131" t="inlineStr">
        <is>
          <t>2019-05-17 15:03:24+00:00</t>
        </is>
      </c>
      <c r="D22131" t="inlineStr">
        <is>
          <t>verchange</t>
        </is>
      </c>
      <c r="E22131" t="inlineStr">
        <is>
          <t>qiskit</t>
        </is>
      </c>
      <c r="F22131" t="inlineStr">
        <is>
          <t>&lt;0.11.0;&gt;=0.10.1</t>
        </is>
      </c>
      <c r="G22131" t="inlineStr">
        <is>
          <t>qiskit</t>
        </is>
      </c>
      <c r="H22131" t="inlineStr">
        <is>
          <t>&gt;=0.8.0;&lt;0.9.0</t>
        </is>
      </c>
    </row>
    <row r="22132">
      <c r="A22132" t="inlineStr">
        <is>
          <t>pennylane-qiskit</t>
        </is>
      </c>
      <c r="B22132" t="inlineStr">
        <is>
          <t>fb70e979e1f866b7398e6c72ccbc1d60a2a2929a</t>
        </is>
      </c>
      <c r="C22132" t="inlineStr">
        <is>
          <t>2019-07-03 09:41:30+00:00</t>
        </is>
      </c>
      <c r="D22132" t="inlineStr">
        <is>
          <t>add</t>
        </is>
      </c>
      <c r="E22132" t="inlineStr">
        <is>
          <t>numpy</t>
        </is>
      </c>
      <c r="F22132" t="inlineStr"/>
      <c r="G22132" t="inlineStr"/>
      <c r="H22132" t="inlineStr"/>
    </row>
    <row r="22133">
      <c r="A22133" t="inlineStr">
        <is>
          <t>arviz</t>
        </is>
      </c>
      <c r="B22133" t="inlineStr">
        <is>
          <t>6059de7617f7613aec6af368449c734b36cdc09b</t>
        </is>
      </c>
      <c r="C22133" t="inlineStr">
        <is>
          <t>2019-09-15 22:26:13+00:00</t>
        </is>
      </c>
      <c r="D22133" t="inlineStr">
        <is>
          <t>verchange</t>
        </is>
      </c>
      <c r="E22133" t="inlineStr">
        <is>
          <t>scipy</t>
        </is>
      </c>
      <c r="F22133" t="inlineStr">
        <is>
          <t>&gt;=0.19</t>
        </is>
      </c>
      <c r="G22133" t="inlineStr">
        <is>
          <t>scipy</t>
        </is>
      </c>
      <c r="H22133" t="inlineStr"/>
    </row>
    <row r="22134">
      <c r="A22134" t="inlineStr">
        <is>
          <t>arviz</t>
        </is>
      </c>
      <c r="B22134" t="inlineStr">
        <is>
          <t>6059de7617f7613aec6af368449c734b36cdc09b</t>
        </is>
      </c>
      <c r="C22134" t="inlineStr">
        <is>
          <t>2019-09-15 22:26:13+00:00</t>
        </is>
      </c>
      <c r="D22134" t="inlineStr">
        <is>
          <t>verchange</t>
        </is>
      </c>
      <c r="E22134" t="inlineStr">
        <is>
          <t>pandas</t>
        </is>
      </c>
      <c r="F22134" t="inlineStr">
        <is>
          <t>&gt;=0.23</t>
        </is>
      </c>
      <c r="G22134" t="inlineStr">
        <is>
          <t>pandas</t>
        </is>
      </c>
      <c r="H22134" t="inlineStr"/>
    </row>
    <row r="22135">
      <c r="A22135" t="inlineStr">
        <is>
          <t>arviz</t>
        </is>
      </c>
      <c r="B22135" t="inlineStr">
        <is>
          <t>6059de7617f7613aec6af368449c734b36cdc09b</t>
        </is>
      </c>
      <c r="C22135" t="inlineStr">
        <is>
          <t>2019-09-15 22:26:13+00:00</t>
        </is>
      </c>
      <c r="D22135" t="inlineStr">
        <is>
          <t>verchange</t>
        </is>
      </c>
      <c r="E22135" t="inlineStr">
        <is>
          <t>xarray</t>
        </is>
      </c>
      <c r="F22135" t="inlineStr">
        <is>
          <t>&gt;=0.11</t>
        </is>
      </c>
      <c r="G22135" t="inlineStr">
        <is>
          <t>xarray</t>
        </is>
      </c>
      <c r="H22135" t="inlineStr"/>
    </row>
    <row r="22136">
      <c r="A22136" t="inlineStr">
        <is>
          <t>arviz</t>
        </is>
      </c>
      <c r="B22136" t="inlineStr">
        <is>
          <t>6059de7617f7613aec6af368449c734b36cdc09b</t>
        </is>
      </c>
      <c r="C22136" t="inlineStr">
        <is>
          <t>2019-09-15 22:26:13+00:00</t>
        </is>
      </c>
      <c r="D22136" t="inlineStr">
        <is>
          <t>verchange</t>
        </is>
      </c>
      <c r="E22136" t="inlineStr">
        <is>
          <t>numpy</t>
        </is>
      </c>
      <c r="F22136" t="inlineStr">
        <is>
          <t>&gt;=1.12</t>
        </is>
      </c>
      <c r="G22136" t="inlineStr">
        <is>
          <t>numpy</t>
        </is>
      </c>
      <c r="H22136" t="inlineStr"/>
    </row>
    <row r="22137">
      <c r="A22137" t="inlineStr">
        <is>
          <t>arviz</t>
        </is>
      </c>
      <c r="B22137" t="inlineStr">
        <is>
          <t>decd14583f51e55002db39bb575846f09f479192</t>
        </is>
      </c>
      <c r="C22137" t="inlineStr">
        <is>
          <t>2019-12-24 07:43:14+00:00</t>
        </is>
      </c>
      <c r="D22137" t="inlineStr">
        <is>
          <t>add</t>
        </is>
      </c>
      <c r="E22137" t="inlineStr">
        <is>
          <t>packaging</t>
        </is>
      </c>
      <c r="F22137" t="inlineStr"/>
      <c r="G22137" t="inlineStr"/>
      <c r="H22137" t="inlineStr"/>
    </row>
    <row r="22138">
      <c r="A22138" t="inlineStr">
        <is>
          <t>logme</t>
        </is>
      </c>
      <c r="B22138" t="inlineStr">
        <is>
          <t>4db6accd3f99ea3ba38ea26a66a4e7ea43fb51d7</t>
        </is>
      </c>
      <c r="C22138" t="inlineStr">
        <is>
          <t>2018-04-18 15:30:38+00:00</t>
        </is>
      </c>
      <c r="D22138" t="inlineStr">
        <is>
          <t>add</t>
        </is>
      </c>
      <c r="E22138" t="inlineStr">
        <is>
          <t>click</t>
        </is>
      </c>
      <c r="F22138" t="inlineStr"/>
      <c r="G22138" t="inlineStr"/>
      <c r="H22138" t="inlineStr"/>
    </row>
    <row r="22139">
      <c r="A22139" t="inlineStr">
        <is>
          <t>logme</t>
        </is>
      </c>
      <c r="B22139" t="inlineStr">
        <is>
          <t>353158abadbf2cf8ed9d2aad67b0df8a615c45ec</t>
        </is>
      </c>
      <c r="C22139" t="inlineStr">
        <is>
          <t>2018-05-05 21:54:59+00:00</t>
        </is>
      </c>
      <c r="D22139" t="inlineStr">
        <is>
          <t>verchange</t>
        </is>
      </c>
      <c r="E22139" t="inlineStr">
        <is>
          <t>click</t>
        </is>
      </c>
      <c r="F22139" t="inlineStr"/>
      <c r="G22139" t="inlineStr">
        <is>
          <t>click</t>
        </is>
      </c>
      <c r="H22139" t="inlineStr"/>
    </row>
    <row r="22140">
      <c r="A22140" t="inlineStr">
        <is>
          <t>logme</t>
        </is>
      </c>
      <c r="B22140" t="inlineStr">
        <is>
          <t>353158abadbf2cf8ed9d2aad67b0df8a615c45ec</t>
        </is>
      </c>
      <c r="C22140" t="inlineStr">
        <is>
          <t>2018-05-05 21:54:59+00:00</t>
        </is>
      </c>
      <c r="D22140" t="inlineStr">
        <is>
          <t>add</t>
        </is>
      </c>
      <c r="E22140" t="inlineStr">
        <is>
          <t>Pygments</t>
        </is>
      </c>
      <c r="F22140" t="inlineStr"/>
      <c r="G22140" t="inlineStr"/>
      <c r="H22140" t="inlineStr"/>
    </row>
    <row r="22141">
      <c r="A22141" t="inlineStr">
        <is>
          <t>logme</t>
        </is>
      </c>
      <c r="B22141" t="inlineStr">
        <is>
          <t>058fcfcfec1629e2847a020de57898eb340ad5d6</t>
        </is>
      </c>
      <c r="C22141" t="inlineStr">
        <is>
          <t>2018-05-23 19:55:20+00:00</t>
        </is>
      </c>
      <c r="D22141" t="inlineStr">
        <is>
          <t>add</t>
        </is>
      </c>
      <c r="E22141" t="inlineStr">
        <is>
          <t>pytest</t>
        </is>
      </c>
      <c r="F22141" t="inlineStr"/>
      <c r="G22141" t="inlineStr"/>
      <c r="H22141" t="inlineStr"/>
    </row>
    <row r="22142">
      <c r="A22142" t="inlineStr">
        <is>
          <t>logme</t>
        </is>
      </c>
      <c r="B22142" t="inlineStr">
        <is>
          <t>058fcfcfec1629e2847a020de57898eb340ad5d6</t>
        </is>
      </c>
      <c r="C22142" t="inlineStr">
        <is>
          <t>2018-05-23 19:55:20+00:00</t>
        </is>
      </c>
      <c r="D22142" t="inlineStr">
        <is>
          <t>add</t>
        </is>
      </c>
      <c r="E22142" t="inlineStr">
        <is>
          <t>codecov</t>
        </is>
      </c>
      <c r="F22142" t="inlineStr"/>
      <c r="G22142" t="inlineStr"/>
      <c r="H22142" t="inlineStr"/>
    </row>
    <row r="22143">
      <c r="A22143" t="inlineStr">
        <is>
          <t>logme</t>
        </is>
      </c>
      <c r="B22143" t="inlineStr">
        <is>
          <t>058fcfcfec1629e2847a020de57898eb340ad5d6</t>
        </is>
      </c>
      <c r="C22143" t="inlineStr">
        <is>
          <t>2018-05-23 19:55:20+00:00</t>
        </is>
      </c>
      <c r="D22143" t="inlineStr">
        <is>
          <t>add</t>
        </is>
      </c>
      <c r="E22143" t="inlineStr">
        <is>
          <t>pytest-cov</t>
        </is>
      </c>
      <c r="F22143" t="inlineStr"/>
      <c r="G22143" t="inlineStr"/>
      <c r="H22143" t="inlineStr"/>
    </row>
    <row r="22144">
      <c r="A22144" t="inlineStr">
        <is>
          <t>logme</t>
        </is>
      </c>
      <c r="B22144" t="inlineStr">
        <is>
          <t>5d71c84b6d5c457b0749ada5ee6460763ffe3c2e</t>
        </is>
      </c>
      <c r="C22144" t="inlineStr">
        <is>
          <t>2018-05-31 18:10:13+00:00</t>
        </is>
      </c>
      <c r="D22144" t="inlineStr">
        <is>
          <t>add</t>
        </is>
      </c>
      <c r="E22144" t="inlineStr">
        <is>
          <t>bnmutils</t>
        </is>
      </c>
      <c r="F22144" t="inlineStr"/>
      <c r="G22144" t="inlineStr"/>
      <c r="H22144" t="inlineStr"/>
    </row>
    <row r="22145">
      <c r="A22145" t="inlineStr">
        <is>
          <t>docker-crate</t>
        </is>
      </c>
      <c r="B22145" t="inlineStr">
        <is>
          <t>ed1347f91215549d7e7d083327c91be17b33545a</t>
        </is>
      </c>
      <c r="C22145" t="inlineStr">
        <is>
          <t>2018-11-19 13:29:38+00:00</t>
        </is>
      </c>
      <c r="D22145" t="inlineStr">
        <is>
          <t>add</t>
        </is>
      </c>
      <c r="E22145" t="inlineStr">
        <is>
          <t>Jinja2</t>
        </is>
      </c>
      <c r="F22145">
        <f>=2.10</f>
        <v/>
      </c>
      <c r="G22145" t="inlineStr"/>
      <c r="H22145" t="inlineStr"/>
    </row>
    <row r="22146">
      <c r="A22146" t="inlineStr">
        <is>
          <t>docker-crate</t>
        </is>
      </c>
      <c r="B22146" t="inlineStr">
        <is>
          <t>ed1347f91215549d7e7d083327c91be17b33545a</t>
        </is>
      </c>
      <c r="C22146" t="inlineStr">
        <is>
          <t>2018-11-19 13:29:38+00:00</t>
        </is>
      </c>
      <c r="D22146" t="inlineStr">
        <is>
          <t>add</t>
        </is>
      </c>
      <c r="E22146" t="inlineStr">
        <is>
          <t>jinja2-cli</t>
        </is>
      </c>
      <c r="F22146">
        <f>=0.6.0</f>
        <v/>
      </c>
      <c r="G22146" t="inlineStr"/>
      <c r="H22146" t="inlineStr"/>
    </row>
    <row r="22147">
      <c r="A22147" t="inlineStr">
        <is>
          <t>docker-crate</t>
        </is>
      </c>
      <c r="B22147" t="inlineStr">
        <is>
          <t>5785a9d035574d1d2ede9bef4f25b2cb2daed156</t>
        </is>
      </c>
      <c r="C22147" t="inlineStr">
        <is>
          <t>2018-12-14 08:53:35+00:00</t>
        </is>
      </c>
      <c r="D22147" t="inlineStr">
        <is>
          <t>add</t>
        </is>
      </c>
      <c r="E22147" t="inlineStr">
        <is>
          <t>Jinja2</t>
        </is>
      </c>
      <c r="F22147">
        <f>=2.10</f>
        <v/>
      </c>
      <c r="G22147" t="inlineStr"/>
      <c r="H22147" t="inlineStr"/>
    </row>
    <row r="22148">
      <c r="A22148" t="inlineStr">
        <is>
          <t>docker-crate</t>
        </is>
      </c>
      <c r="B22148" t="inlineStr">
        <is>
          <t>5785a9d035574d1d2ede9bef4f25b2cb2daed156</t>
        </is>
      </c>
      <c r="C22148" t="inlineStr">
        <is>
          <t>2018-12-14 08:53:35+00:00</t>
        </is>
      </c>
      <c r="D22148" t="inlineStr">
        <is>
          <t>add</t>
        </is>
      </c>
      <c r="E22148" t="inlineStr">
        <is>
          <t>jinja2-cli</t>
        </is>
      </c>
      <c r="F22148">
        <f>=0.6.0</f>
        <v/>
      </c>
      <c r="G22148" t="inlineStr"/>
      <c r="H22148" t="inlineStr"/>
    </row>
    <row r="22149">
      <c r="A22149" t="inlineStr">
        <is>
          <t>docker-crate</t>
        </is>
      </c>
      <c r="B22149" t="inlineStr">
        <is>
          <t>f5c527fb12df004e3fc620fd9d91b97686f56ef8</t>
        </is>
      </c>
      <c r="C22149" t="inlineStr">
        <is>
          <t>2019-07-08 14:08:18+00:00</t>
        </is>
      </c>
      <c r="D22149" t="inlineStr">
        <is>
          <t>verchange</t>
        </is>
      </c>
      <c r="E22149" t="inlineStr">
        <is>
          <t>Jinja2</t>
        </is>
      </c>
      <c r="F22149">
        <f>=2.10.1</f>
        <v/>
      </c>
      <c r="G22149" t="inlineStr">
        <is>
          <t>Jinja2</t>
        </is>
      </c>
      <c r="H22149">
        <f>=2.10</f>
        <v/>
      </c>
    </row>
    <row r="22150">
      <c r="A22150" t="inlineStr">
        <is>
          <t>docker-crate</t>
        </is>
      </c>
      <c r="B22150" t="inlineStr">
        <is>
          <t>f5c527fb12df004e3fc620fd9d91b97686f56ef8</t>
        </is>
      </c>
      <c r="C22150" t="inlineStr">
        <is>
          <t>2019-07-08 14:08:18+00:00</t>
        </is>
      </c>
      <c r="D22150" t="inlineStr">
        <is>
          <t>rem</t>
        </is>
      </c>
      <c r="E22150" t="inlineStr"/>
      <c r="F22150" t="inlineStr"/>
      <c r="G22150" t="inlineStr">
        <is>
          <t>jinja2-cli</t>
        </is>
      </c>
      <c r="H22150">
        <f>=0.6.0</f>
        <v/>
      </c>
    </row>
    <row r="22151">
      <c r="A22151" t="inlineStr">
        <is>
          <t>docker-crate</t>
        </is>
      </c>
      <c r="B22151" t="inlineStr">
        <is>
          <t>fbf47c9091d1e03989d347b711cefedd32d9d4f7</t>
        </is>
      </c>
      <c r="C22151" t="inlineStr">
        <is>
          <t>2019-07-08 16:28:01+00:00</t>
        </is>
      </c>
      <c r="D22151" t="inlineStr">
        <is>
          <t>verchange</t>
        </is>
      </c>
      <c r="E22151" t="inlineStr">
        <is>
          <t>Jinja2</t>
        </is>
      </c>
      <c r="F22151">
        <f>=2.10.1</f>
        <v/>
      </c>
      <c r="G22151" t="inlineStr">
        <is>
          <t>Jinja2</t>
        </is>
      </c>
      <c r="H22151">
        <f>=2.10</f>
        <v/>
      </c>
    </row>
    <row r="22152">
      <c r="A22152" t="inlineStr">
        <is>
          <t>docker-crate</t>
        </is>
      </c>
      <c r="B22152" t="inlineStr">
        <is>
          <t>fbf47c9091d1e03989d347b711cefedd32d9d4f7</t>
        </is>
      </c>
      <c r="C22152" t="inlineStr">
        <is>
          <t>2019-07-08 16:28:01+00:00</t>
        </is>
      </c>
      <c r="D22152" t="inlineStr">
        <is>
          <t>rem</t>
        </is>
      </c>
      <c r="E22152" t="inlineStr"/>
      <c r="F22152" t="inlineStr"/>
      <c r="G22152" t="inlineStr">
        <is>
          <t>jinja2-cli</t>
        </is>
      </c>
      <c r="H22152">
        <f>=0.6.0</f>
        <v/>
      </c>
    </row>
    <row r="22153">
      <c r="A22153" t="inlineStr">
        <is>
          <t>docker-crate</t>
        </is>
      </c>
      <c r="B22153" t="inlineStr">
        <is>
          <t>3f22481969e552b2216306b87a95c4abf9d71e4f</t>
        </is>
      </c>
      <c r="C22153" t="inlineStr">
        <is>
          <t>2020-01-15 10:59:10+00:00</t>
        </is>
      </c>
      <c r="D22153" t="inlineStr">
        <is>
          <t>verchange</t>
        </is>
      </c>
      <c r="E22153" t="inlineStr">
        <is>
          <t>Jinja2</t>
        </is>
      </c>
      <c r="F22153">
        <f>=2.10.3</f>
        <v/>
      </c>
      <c r="G22153" t="inlineStr">
        <is>
          <t>Jinja2</t>
        </is>
      </c>
      <c r="H22153">
        <f>=2.10.1</f>
        <v/>
      </c>
    </row>
    <row r="22154">
      <c r="A22154" t="inlineStr">
        <is>
          <t>docker-crate</t>
        </is>
      </c>
      <c r="B22154" t="inlineStr">
        <is>
          <t>3f22481969e552b2216306b87a95c4abf9d71e4f</t>
        </is>
      </c>
      <c r="C22154" t="inlineStr">
        <is>
          <t>2020-01-15 10:59:10+00:00</t>
        </is>
      </c>
      <c r="D22154" t="inlineStr">
        <is>
          <t>add</t>
        </is>
      </c>
      <c r="E22154" t="inlineStr">
        <is>
          <t>zope.testrunner</t>
        </is>
      </c>
      <c r="F22154">
        <f>=5.1</f>
        <v/>
      </c>
      <c r="G22154" t="inlineStr"/>
      <c r="H22154" t="inlineStr"/>
    </row>
    <row r="22155">
      <c r="A22155" t="inlineStr">
        <is>
          <t>docker-crate</t>
        </is>
      </c>
      <c r="B22155" t="inlineStr">
        <is>
          <t>3f22481969e552b2216306b87a95c4abf9d71e4f</t>
        </is>
      </c>
      <c r="C22155" t="inlineStr">
        <is>
          <t>2020-01-15 10:59:10+00:00</t>
        </is>
      </c>
      <c r="D22155" t="inlineStr">
        <is>
          <t>add</t>
        </is>
      </c>
      <c r="E22155" t="inlineStr">
        <is>
          <t>docker</t>
        </is>
      </c>
      <c r="F22155">
        <f>=2.6.1</f>
        <v/>
      </c>
      <c r="G22155" t="inlineStr"/>
      <c r="H22155" t="inlineStr"/>
    </row>
    <row r="22156">
      <c r="A22156" t="inlineStr">
        <is>
          <t>docker-crate</t>
        </is>
      </c>
      <c r="B22156" t="inlineStr">
        <is>
          <t>3f22481969e552b2216306b87a95c4abf9d71e4f</t>
        </is>
      </c>
      <c r="C22156" t="inlineStr">
        <is>
          <t>2020-01-15 10:59:10+00:00</t>
        </is>
      </c>
      <c r="D22156" t="inlineStr">
        <is>
          <t>add</t>
        </is>
      </c>
      <c r="E22156" t="inlineStr">
        <is>
          <t>psycopg2</t>
        </is>
      </c>
      <c r="F22156">
        <f>=2.8.4</f>
        <v/>
      </c>
      <c r="G22156" t="inlineStr"/>
      <c r="H22156" t="inlineStr"/>
    </row>
    <row r="22157">
      <c r="A22157" t="inlineStr">
        <is>
          <t>docker-crate</t>
        </is>
      </c>
      <c r="B22157" t="inlineStr">
        <is>
          <t>3f22481969e552b2216306b87a95c4abf9d71e4f</t>
        </is>
      </c>
      <c r="C22157" t="inlineStr">
        <is>
          <t>2020-01-15 10:59:10+00:00</t>
        </is>
      </c>
      <c r="D22157" t="inlineStr">
        <is>
          <t>add</t>
        </is>
      </c>
      <c r="E22157" t="inlineStr">
        <is>
          <t>requests</t>
        </is>
      </c>
      <c r="F22157">
        <f>=2.22.0</f>
        <v/>
      </c>
      <c r="G22157" t="inlineStr"/>
      <c r="H22157" t="inlineStr"/>
    </row>
    <row r="22158">
      <c r="A22158" t="inlineStr">
        <is>
          <t>docker-crate</t>
        </is>
      </c>
      <c r="B22158" t="inlineStr">
        <is>
          <t>3f22481969e552b2216306b87a95c4abf9d71e4f</t>
        </is>
      </c>
      <c r="C22158" t="inlineStr">
        <is>
          <t>2020-01-15 10:59:10+00:00</t>
        </is>
      </c>
      <c r="D22158" t="inlineStr">
        <is>
          <t>add</t>
        </is>
      </c>
      <c r="E22158" t="inlineStr">
        <is>
          <t>appdirs</t>
        </is>
      </c>
      <c r="F22158">
        <f>=1.4.3</f>
        <v/>
      </c>
      <c r="G22158" t="inlineStr"/>
      <c r="H22158" t="inlineStr"/>
    </row>
    <row r="22159">
      <c r="A22159" t="inlineStr">
        <is>
          <t>docker-crate</t>
        </is>
      </c>
      <c r="B22159" t="inlineStr">
        <is>
          <t>3f22481969e552b2216306b87a95c4abf9d71e4f</t>
        </is>
      </c>
      <c r="C22159" t="inlineStr">
        <is>
          <t>2020-01-15 10:59:10+00:00</t>
        </is>
      </c>
      <c r="D22159" t="inlineStr">
        <is>
          <t>add</t>
        </is>
      </c>
      <c r="E22159" t="inlineStr">
        <is>
          <t>websocket-client</t>
        </is>
      </c>
      <c r="F22159">
        <f>=0.56.0</f>
        <v/>
      </c>
      <c r="G22159" t="inlineStr"/>
      <c r="H22159" t="inlineStr"/>
    </row>
    <row r="22160">
      <c r="A22160" t="inlineStr">
        <is>
          <t>docker-crate</t>
        </is>
      </c>
      <c r="B22160" t="inlineStr">
        <is>
          <t>61f80a64c2a76df522038e95a36b78f8ed753ac3</t>
        </is>
      </c>
      <c r="C22160" t="inlineStr">
        <is>
          <t>2020-03-05 08:20:11+00:00</t>
        </is>
      </c>
      <c r="D22160" t="inlineStr">
        <is>
          <t>verchange</t>
        </is>
      </c>
      <c r="E22160" t="inlineStr">
        <is>
          <t>Jinja2</t>
        </is>
      </c>
      <c r="F22160">
        <f>=2.10.3</f>
        <v/>
      </c>
      <c r="G22160" t="inlineStr">
        <is>
          <t>Jinja2</t>
        </is>
      </c>
      <c r="H22160">
        <f>=2.10.1</f>
        <v/>
      </c>
    </row>
    <row r="22161">
      <c r="A22161" t="inlineStr">
        <is>
          <t>docker-crate</t>
        </is>
      </c>
      <c r="B22161" t="inlineStr">
        <is>
          <t>61f80a64c2a76df522038e95a36b78f8ed753ac3</t>
        </is>
      </c>
      <c r="C22161" t="inlineStr">
        <is>
          <t>2020-03-05 08:20:11+00:00</t>
        </is>
      </c>
      <c r="D22161" t="inlineStr">
        <is>
          <t>add</t>
        </is>
      </c>
      <c r="E22161" t="inlineStr">
        <is>
          <t>zope.testrunner</t>
        </is>
      </c>
      <c r="F22161">
        <f>=5.1</f>
        <v/>
      </c>
      <c r="G22161" t="inlineStr"/>
      <c r="H22161" t="inlineStr"/>
    </row>
    <row r="22162">
      <c r="A22162" t="inlineStr">
        <is>
          <t>docker-crate</t>
        </is>
      </c>
      <c r="B22162" t="inlineStr">
        <is>
          <t>61f80a64c2a76df522038e95a36b78f8ed753ac3</t>
        </is>
      </c>
      <c r="C22162" t="inlineStr">
        <is>
          <t>2020-03-05 08:20:11+00:00</t>
        </is>
      </c>
      <c r="D22162" t="inlineStr">
        <is>
          <t>add</t>
        </is>
      </c>
      <c r="E22162" t="inlineStr">
        <is>
          <t>docker</t>
        </is>
      </c>
      <c r="F22162">
        <f>=2.6.1</f>
        <v/>
      </c>
      <c r="G22162" t="inlineStr"/>
      <c r="H22162" t="inlineStr"/>
    </row>
    <row r="22163">
      <c r="A22163" t="inlineStr">
        <is>
          <t>docker-crate</t>
        </is>
      </c>
      <c r="B22163" t="inlineStr">
        <is>
          <t>61f80a64c2a76df522038e95a36b78f8ed753ac3</t>
        </is>
      </c>
      <c r="C22163" t="inlineStr">
        <is>
          <t>2020-03-05 08:20:11+00:00</t>
        </is>
      </c>
      <c r="D22163" t="inlineStr">
        <is>
          <t>add</t>
        </is>
      </c>
      <c r="E22163" t="inlineStr">
        <is>
          <t>psycopg2</t>
        </is>
      </c>
      <c r="F22163">
        <f>=2.8.4</f>
        <v/>
      </c>
      <c r="G22163" t="inlineStr"/>
      <c r="H22163" t="inlineStr"/>
    </row>
    <row r="22164">
      <c r="A22164" t="inlineStr">
        <is>
          <t>docker-crate</t>
        </is>
      </c>
      <c r="B22164" t="inlineStr">
        <is>
          <t>61f80a64c2a76df522038e95a36b78f8ed753ac3</t>
        </is>
      </c>
      <c r="C22164" t="inlineStr">
        <is>
          <t>2020-03-05 08:20:11+00:00</t>
        </is>
      </c>
      <c r="D22164" t="inlineStr">
        <is>
          <t>add</t>
        </is>
      </c>
      <c r="E22164" t="inlineStr">
        <is>
          <t>requests</t>
        </is>
      </c>
      <c r="F22164">
        <f>=2.22.0</f>
        <v/>
      </c>
      <c r="G22164" t="inlineStr"/>
      <c r="H22164" t="inlineStr"/>
    </row>
    <row r="22165">
      <c r="A22165" t="inlineStr">
        <is>
          <t>docker-crate</t>
        </is>
      </c>
      <c r="B22165" t="inlineStr">
        <is>
          <t>61f80a64c2a76df522038e95a36b78f8ed753ac3</t>
        </is>
      </c>
      <c r="C22165" t="inlineStr">
        <is>
          <t>2020-03-05 08:20:11+00:00</t>
        </is>
      </c>
      <c r="D22165" t="inlineStr">
        <is>
          <t>add</t>
        </is>
      </c>
      <c r="E22165" t="inlineStr">
        <is>
          <t>appdirs</t>
        </is>
      </c>
      <c r="F22165">
        <f>=1.4.3</f>
        <v/>
      </c>
      <c r="G22165" t="inlineStr"/>
      <c r="H22165" t="inlineStr"/>
    </row>
    <row r="22166">
      <c r="A22166" t="inlineStr">
        <is>
          <t>docker-crate</t>
        </is>
      </c>
      <c r="B22166" t="inlineStr">
        <is>
          <t>61f80a64c2a76df522038e95a36b78f8ed753ac3</t>
        </is>
      </c>
      <c r="C22166" t="inlineStr">
        <is>
          <t>2020-03-05 08:20:11+00:00</t>
        </is>
      </c>
      <c r="D22166" t="inlineStr">
        <is>
          <t>add</t>
        </is>
      </c>
      <c r="E22166" t="inlineStr">
        <is>
          <t>websocket-client</t>
        </is>
      </c>
      <c r="F22166">
        <f>=0.56.0</f>
        <v/>
      </c>
      <c r="G22166" t="inlineStr"/>
      <c r="H22166" t="inlineStr"/>
    </row>
    <row r="22167">
      <c r="A22167" t="inlineStr">
        <is>
          <t>docker-crate</t>
        </is>
      </c>
      <c r="B22167" t="inlineStr">
        <is>
          <t>1d2060119c573f07b861f808c0aa89331fa80cd5</t>
        </is>
      </c>
      <c r="C22167" t="inlineStr">
        <is>
          <t>2020-04-24 09:34:17+00:00</t>
        </is>
      </c>
      <c r="D22167" t="inlineStr">
        <is>
          <t>verchange</t>
        </is>
      </c>
      <c r="E22167" t="inlineStr">
        <is>
          <t>docker</t>
        </is>
      </c>
      <c r="F22167">
        <f>=4.2.0</f>
        <v/>
      </c>
      <c r="G22167" t="inlineStr">
        <is>
          <t>docker</t>
        </is>
      </c>
      <c r="H22167">
        <f>=2.6.1</f>
        <v/>
      </c>
    </row>
    <row r="22168">
      <c r="A22168" t="inlineStr">
        <is>
          <t>fandogh-cli</t>
        </is>
      </c>
      <c r="B22168" t="inlineStr">
        <is>
          <t>3cc1abc8b38443d52c958c80ce47704520e3483f</t>
        </is>
      </c>
      <c r="C22168" t="inlineStr">
        <is>
          <t>2018-08-19 09:25:16+00:00</t>
        </is>
      </c>
      <c r="D22168" t="inlineStr">
        <is>
          <t>verchange</t>
        </is>
      </c>
      <c r="E22168" t="inlineStr">
        <is>
          <t>requests-toolbelt</t>
        </is>
      </c>
      <c r="F22168" t="inlineStr"/>
      <c r="G22168" t="inlineStr">
        <is>
          <t>requests-toolbelt</t>
        </is>
      </c>
      <c r="H22168" t="inlineStr"/>
    </row>
    <row r="22169">
      <c r="A22169" t="inlineStr">
        <is>
          <t>fandogh-cli</t>
        </is>
      </c>
      <c r="B22169" t="inlineStr">
        <is>
          <t>3cc1abc8b38443d52c958c80ce47704520e3483f</t>
        </is>
      </c>
      <c r="C22169" t="inlineStr">
        <is>
          <t>2018-08-19 09:25:16+00:00</t>
        </is>
      </c>
      <c r="D22169" t="inlineStr">
        <is>
          <t>add</t>
        </is>
      </c>
      <c r="E22169" t="inlineStr">
        <is>
          <t>pytz</t>
        </is>
      </c>
      <c r="F22169" t="inlineStr"/>
      <c r="G22169" t="inlineStr"/>
      <c r="H22169" t="inlineStr"/>
    </row>
    <row r="22170">
      <c r="A22170" t="inlineStr">
        <is>
          <t>fandogh-cli</t>
        </is>
      </c>
      <c r="B22170" t="inlineStr">
        <is>
          <t>3cc1abc8b38443d52c958c80ce47704520e3483f</t>
        </is>
      </c>
      <c r="C22170" t="inlineStr">
        <is>
          <t>2018-08-19 09:25:16+00:00</t>
        </is>
      </c>
      <c r="D22170" t="inlineStr">
        <is>
          <t>add</t>
        </is>
      </c>
      <c r="E22170" t="inlineStr">
        <is>
          <t>tzlocal</t>
        </is>
      </c>
      <c r="F22170" t="inlineStr"/>
      <c r="G22170" t="inlineStr"/>
      <c r="H22170" t="inlineStr"/>
    </row>
    <row r="22171">
      <c r="A22171" t="inlineStr">
        <is>
          <t>fandogh-cli</t>
        </is>
      </c>
      <c r="B22171" t="inlineStr">
        <is>
          <t>da032f81764143037da0f35e974891ee9ac9e490</t>
        </is>
      </c>
      <c r="C22171" t="inlineStr">
        <is>
          <t>2019-01-16 10:24:26+00:00</t>
        </is>
      </c>
      <c r="D22171" t="inlineStr">
        <is>
          <t>verchange</t>
        </is>
      </c>
      <c r="E22171" t="inlineStr">
        <is>
          <t>tzlocal</t>
        </is>
      </c>
      <c r="F22171" t="inlineStr"/>
      <c r="G22171" t="inlineStr">
        <is>
          <t>tzlocal</t>
        </is>
      </c>
      <c r="H22171" t="inlineStr"/>
    </row>
    <row r="22172">
      <c r="A22172" t="inlineStr">
        <is>
          <t>fandogh-cli</t>
        </is>
      </c>
      <c r="B22172" t="inlineStr">
        <is>
          <t>da032f81764143037da0f35e974891ee9ac9e490</t>
        </is>
      </c>
      <c r="C22172" t="inlineStr">
        <is>
          <t>2019-01-16 10:24:26+00:00</t>
        </is>
      </c>
      <c r="D22172" t="inlineStr">
        <is>
          <t>add</t>
        </is>
      </c>
      <c r="E22172" t="inlineStr">
        <is>
          <t>websocket-client</t>
        </is>
      </c>
      <c r="F22172" t="inlineStr"/>
      <c r="G22172" t="inlineStr"/>
      <c r="H22172" t="inlineStr"/>
    </row>
    <row r="22173">
      <c r="A22173" t="inlineStr">
        <is>
          <t>fandogh-cli</t>
        </is>
      </c>
      <c r="B22173" t="inlineStr">
        <is>
          <t>f125b2ab5402be8db449cdf2d0b79c6104ce94ae</t>
        </is>
      </c>
      <c r="C22173" t="inlineStr">
        <is>
          <t>2020-09-09 15:16:37+00:00</t>
        </is>
      </c>
      <c r="D22173" t="inlineStr">
        <is>
          <t>add</t>
        </is>
      </c>
      <c r="E22173" t="inlineStr">
        <is>
          <t>retrying</t>
        </is>
      </c>
      <c r="F22173" t="inlineStr"/>
      <c r="G22173" t="inlineStr"/>
      <c r="H22173" t="inlineStr"/>
    </row>
    <row r="22174">
      <c r="A22174" t="inlineStr">
        <is>
          <t>pyRpc</t>
        </is>
      </c>
      <c r="B22174" t="inlineStr">
        <is>
          <t>93446bfd8810595a9081b5edf39fb2a1d965d221</t>
        </is>
      </c>
      <c r="C22174" t="inlineStr">
        <is>
          <t>2018-05-05 00:51:29+00:00</t>
        </is>
      </c>
      <c r="D22174" t="inlineStr">
        <is>
          <t>add</t>
        </is>
      </c>
      <c r="E22174" t="inlineStr">
        <is>
          <t>pyzmq</t>
        </is>
      </c>
      <c r="F22174" t="inlineStr"/>
      <c r="G22174" t="inlineStr"/>
      <c r="H22174" t="inlineStr"/>
    </row>
    <row r="22175">
      <c r="A22175" t="inlineStr">
        <is>
          <t>pyhelm</t>
        </is>
      </c>
      <c r="B22175" t="inlineStr">
        <is>
          <t>0378406bec462a0de29e005985ed5d645b5a01fb</t>
        </is>
      </c>
      <c r="C22175" t="inlineStr">
        <is>
          <t>2018-12-10 09:13:49+00:00</t>
        </is>
      </c>
      <c r="D22175" t="inlineStr">
        <is>
          <t>verchange</t>
        </is>
      </c>
      <c r="E22175" t="inlineStr">
        <is>
          <t>gitpython</t>
        </is>
      </c>
      <c r="F22175" t="inlineStr"/>
      <c r="G22175" t="inlineStr">
        <is>
          <t>gitpython</t>
        </is>
      </c>
      <c r="H22175">
        <f>=2.1.10</f>
        <v/>
      </c>
    </row>
    <row r="22176">
      <c r="A22176" t="inlineStr">
        <is>
          <t>pyhelm</t>
        </is>
      </c>
      <c r="B22176" t="inlineStr">
        <is>
          <t>0378406bec462a0de29e005985ed5d645b5a01fb</t>
        </is>
      </c>
      <c r="C22176" t="inlineStr">
        <is>
          <t>2018-12-10 09:13:49+00:00</t>
        </is>
      </c>
      <c r="D22176" t="inlineStr">
        <is>
          <t>verchange</t>
        </is>
      </c>
      <c r="E22176" t="inlineStr">
        <is>
          <t>requests</t>
        </is>
      </c>
      <c r="F22176" t="inlineStr"/>
      <c r="G22176" t="inlineStr">
        <is>
          <t>requests</t>
        </is>
      </c>
      <c r="H22176">
        <f>=2.14.2</f>
        <v/>
      </c>
    </row>
    <row r="22177">
      <c r="A22177" t="inlineStr">
        <is>
          <t>pyhelm</t>
        </is>
      </c>
      <c r="B22177" t="inlineStr">
        <is>
          <t>0378406bec462a0de29e005985ed5d645b5a01fb</t>
        </is>
      </c>
      <c r="C22177" t="inlineStr">
        <is>
          <t>2018-12-10 09:13:49+00:00</t>
        </is>
      </c>
      <c r="D22177" t="inlineStr">
        <is>
          <t>verchange</t>
        </is>
      </c>
      <c r="E22177" t="inlineStr">
        <is>
          <t>supermutes</t>
        </is>
      </c>
      <c r="F22177" t="inlineStr"/>
      <c r="G22177" t="inlineStr">
        <is>
          <t>supermutes</t>
        </is>
      </c>
      <c r="H22177">
        <f>=0.2.5</f>
        <v/>
      </c>
    </row>
    <row r="22178">
      <c r="A22178" t="inlineStr">
        <is>
          <t>pyhelm</t>
        </is>
      </c>
      <c r="B22178" t="inlineStr">
        <is>
          <t>0378406bec462a0de29e005985ed5d645b5a01fb</t>
        </is>
      </c>
      <c r="C22178" t="inlineStr">
        <is>
          <t>2018-12-10 09:13:49+00:00</t>
        </is>
      </c>
      <c r="D22178" t="inlineStr">
        <is>
          <t>verchange</t>
        </is>
      </c>
      <c r="E22178" t="inlineStr">
        <is>
          <t>grpcio</t>
        </is>
      </c>
      <c r="F22178" t="inlineStr"/>
      <c r="G22178" t="inlineStr">
        <is>
          <t>grpcio</t>
        </is>
      </c>
      <c r="H22178">
        <f>=1.1.3</f>
        <v/>
      </c>
    </row>
    <row r="22179">
      <c r="A22179" t="inlineStr">
        <is>
          <t>pyhelm</t>
        </is>
      </c>
      <c r="B22179" t="inlineStr">
        <is>
          <t>0378406bec462a0de29e005985ed5d645b5a01fb</t>
        </is>
      </c>
      <c r="C22179" t="inlineStr">
        <is>
          <t>2018-12-10 09:13:49+00:00</t>
        </is>
      </c>
      <c r="D22179" t="inlineStr">
        <is>
          <t>verchange</t>
        </is>
      </c>
      <c r="E22179" t="inlineStr">
        <is>
          <t>grpcio-tools</t>
        </is>
      </c>
      <c r="F22179" t="inlineStr"/>
      <c r="G22179" t="inlineStr">
        <is>
          <t>grpcio-tools</t>
        </is>
      </c>
      <c r="H22179">
        <f>=1.1.3</f>
        <v/>
      </c>
    </row>
    <row r="22180">
      <c r="A22180" t="inlineStr">
        <is>
          <t>pyhelm</t>
        </is>
      </c>
      <c r="B22180" t="inlineStr">
        <is>
          <t>0378406bec462a0de29e005985ed5d645b5a01fb</t>
        </is>
      </c>
      <c r="C22180" t="inlineStr">
        <is>
          <t>2018-12-10 09:13:49+00:00</t>
        </is>
      </c>
      <c r="D22180" t="inlineStr">
        <is>
          <t>verchange</t>
        </is>
      </c>
      <c r="E22180" t="inlineStr">
        <is>
          <t>protobuf</t>
        </is>
      </c>
      <c r="F22180" t="inlineStr"/>
      <c r="G22180" t="inlineStr">
        <is>
          <t>protobuf</t>
        </is>
      </c>
      <c r="H22180">
        <f>=3.2.0</f>
        <v/>
      </c>
    </row>
    <row r="22181">
      <c r="A22181" t="inlineStr">
        <is>
          <t>pyhelm</t>
        </is>
      </c>
      <c r="B22181" t="inlineStr">
        <is>
          <t>0378406bec462a0de29e005985ed5d645b5a01fb</t>
        </is>
      </c>
      <c r="C22181" t="inlineStr">
        <is>
          <t>2018-12-10 09:13:49+00:00</t>
        </is>
      </c>
      <c r="D22181" t="inlineStr">
        <is>
          <t>verchange</t>
        </is>
      </c>
      <c r="E22181" t="inlineStr">
        <is>
          <t>PyYAML</t>
        </is>
      </c>
      <c r="F22181" t="inlineStr"/>
      <c r="G22181" t="inlineStr">
        <is>
          <t>PyYAML</t>
        </is>
      </c>
      <c r="H22181">
        <f>=3.12</f>
        <v/>
      </c>
    </row>
    <row r="22182">
      <c r="A22182" t="inlineStr">
        <is>
          <t>pyhelm</t>
        </is>
      </c>
      <c r="B22182" t="inlineStr">
        <is>
          <t>0378406bec462a0de29e005985ed5d645b5a01fb</t>
        </is>
      </c>
      <c r="C22182" t="inlineStr">
        <is>
          <t>2018-12-10 09:13:49+00:00</t>
        </is>
      </c>
      <c r="D22182" t="inlineStr">
        <is>
          <t>add</t>
        </is>
      </c>
      <c r="E22182" t="inlineStr">
        <is>
          <t>boto3</t>
        </is>
      </c>
      <c r="F22182" t="inlineStr"/>
      <c r="G22182" t="inlineStr"/>
      <c r="H22182" t="inlineStr"/>
    </row>
    <row r="22183">
      <c r="A22183" t="inlineStr">
        <is>
          <t>pyhelm</t>
        </is>
      </c>
      <c r="B22183" t="inlineStr">
        <is>
          <t>0378406bec462a0de29e005985ed5d645b5a01fb</t>
        </is>
      </c>
      <c r="C22183" t="inlineStr">
        <is>
          <t>2018-12-10 09:13:49+00:00</t>
        </is>
      </c>
      <c r="D22183" t="inlineStr">
        <is>
          <t>add</t>
        </is>
      </c>
      <c r="E22183" t="inlineStr">
        <is>
          <t>botocore</t>
        </is>
      </c>
      <c r="F22183" t="inlineStr"/>
      <c r="G22183" t="inlineStr"/>
      <c r="H22183" t="inlineStr"/>
    </row>
    <row r="22184">
      <c r="A22184" t="inlineStr">
        <is>
          <t>pyhelm</t>
        </is>
      </c>
      <c r="B22184" t="inlineStr">
        <is>
          <t>0378406bec462a0de29e005985ed5d645b5a01fb</t>
        </is>
      </c>
      <c r="C22184" t="inlineStr">
        <is>
          <t>2018-12-10 09:13:49+00:00</t>
        </is>
      </c>
      <c r="D22184" t="inlineStr">
        <is>
          <t>verchange</t>
        </is>
      </c>
      <c r="E22184" t="inlineStr">
        <is>
          <t>gitpython</t>
        </is>
      </c>
      <c r="F22184" t="inlineStr"/>
      <c r="G22184" t="inlineStr">
        <is>
          <t>gitpython</t>
        </is>
      </c>
      <c r="H22184">
        <f>=2.1.10</f>
        <v/>
      </c>
    </row>
    <row r="22185">
      <c r="A22185" t="inlineStr">
        <is>
          <t>pyhelm</t>
        </is>
      </c>
      <c r="B22185" t="inlineStr">
        <is>
          <t>0378406bec462a0de29e005985ed5d645b5a01fb</t>
        </is>
      </c>
      <c r="C22185" t="inlineStr">
        <is>
          <t>2018-12-10 09:13:49+00:00</t>
        </is>
      </c>
      <c r="D22185" t="inlineStr">
        <is>
          <t>verchange</t>
        </is>
      </c>
      <c r="E22185" t="inlineStr">
        <is>
          <t>requests</t>
        </is>
      </c>
      <c r="F22185" t="inlineStr"/>
      <c r="G22185" t="inlineStr">
        <is>
          <t>requests</t>
        </is>
      </c>
      <c r="H22185">
        <f>=2.14.2</f>
        <v/>
      </c>
    </row>
    <row r="22186">
      <c r="A22186" t="inlineStr">
        <is>
          <t>pyhelm</t>
        </is>
      </c>
      <c r="B22186" t="inlineStr">
        <is>
          <t>0378406bec462a0de29e005985ed5d645b5a01fb</t>
        </is>
      </c>
      <c r="C22186" t="inlineStr">
        <is>
          <t>2018-12-10 09:13:49+00:00</t>
        </is>
      </c>
      <c r="D22186" t="inlineStr">
        <is>
          <t>verchange</t>
        </is>
      </c>
      <c r="E22186" t="inlineStr">
        <is>
          <t>supermutes</t>
        </is>
      </c>
      <c r="F22186" t="inlineStr"/>
      <c r="G22186" t="inlineStr">
        <is>
          <t>supermutes</t>
        </is>
      </c>
      <c r="H22186">
        <f>=0.2.5</f>
        <v/>
      </c>
    </row>
    <row r="22187">
      <c r="A22187" t="inlineStr">
        <is>
          <t>pyhelm</t>
        </is>
      </c>
      <c r="B22187" t="inlineStr">
        <is>
          <t>0378406bec462a0de29e005985ed5d645b5a01fb</t>
        </is>
      </c>
      <c r="C22187" t="inlineStr">
        <is>
          <t>2018-12-10 09:13:49+00:00</t>
        </is>
      </c>
      <c r="D22187" t="inlineStr">
        <is>
          <t>verchange</t>
        </is>
      </c>
      <c r="E22187" t="inlineStr">
        <is>
          <t>grpcio</t>
        </is>
      </c>
      <c r="F22187" t="inlineStr"/>
      <c r="G22187" t="inlineStr">
        <is>
          <t>grpcio</t>
        </is>
      </c>
      <c r="H22187">
        <f>=1.1.3</f>
        <v/>
      </c>
    </row>
    <row r="22188">
      <c r="A22188" t="inlineStr">
        <is>
          <t>pyhelm</t>
        </is>
      </c>
      <c r="B22188" t="inlineStr">
        <is>
          <t>0378406bec462a0de29e005985ed5d645b5a01fb</t>
        </is>
      </c>
      <c r="C22188" t="inlineStr">
        <is>
          <t>2018-12-10 09:13:49+00:00</t>
        </is>
      </c>
      <c r="D22188" t="inlineStr">
        <is>
          <t>verchange</t>
        </is>
      </c>
      <c r="E22188" t="inlineStr">
        <is>
          <t>grpcio-tools</t>
        </is>
      </c>
      <c r="F22188" t="inlineStr"/>
      <c r="G22188" t="inlineStr">
        <is>
          <t>grpcio-tools</t>
        </is>
      </c>
      <c r="H22188">
        <f>=1.1.3</f>
        <v/>
      </c>
    </row>
    <row r="22189">
      <c r="A22189" t="inlineStr">
        <is>
          <t>pyhelm</t>
        </is>
      </c>
      <c r="B22189" t="inlineStr">
        <is>
          <t>0378406bec462a0de29e005985ed5d645b5a01fb</t>
        </is>
      </c>
      <c r="C22189" t="inlineStr">
        <is>
          <t>2018-12-10 09:13:49+00:00</t>
        </is>
      </c>
      <c r="D22189" t="inlineStr">
        <is>
          <t>verchange</t>
        </is>
      </c>
      <c r="E22189" t="inlineStr">
        <is>
          <t>protobuf</t>
        </is>
      </c>
      <c r="F22189" t="inlineStr"/>
      <c r="G22189" t="inlineStr">
        <is>
          <t>protobuf</t>
        </is>
      </c>
      <c r="H22189">
        <f>=3.2.0</f>
        <v/>
      </c>
    </row>
    <row r="22190">
      <c r="A22190" t="inlineStr">
        <is>
          <t>pyhelm</t>
        </is>
      </c>
      <c r="B22190" t="inlineStr">
        <is>
          <t>0378406bec462a0de29e005985ed5d645b5a01fb</t>
        </is>
      </c>
      <c r="C22190" t="inlineStr">
        <is>
          <t>2018-12-10 09:13:49+00:00</t>
        </is>
      </c>
      <c r="D22190" t="inlineStr">
        <is>
          <t>verchange</t>
        </is>
      </c>
      <c r="E22190" t="inlineStr">
        <is>
          <t>PyYAML</t>
        </is>
      </c>
      <c r="F22190" t="inlineStr"/>
      <c r="G22190" t="inlineStr">
        <is>
          <t>PyYAML</t>
        </is>
      </c>
      <c r="H22190">
        <f>=3.12</f>
        <v/>
      </c>
    </row>
    <row r="22191">
      <c r="A22191" t="inlineStr">
        <is>
          <t>pyhelm</t>
        </is>
      </c>
      <c r="B22191" t="inlineStr">
        <is>
          <t>0378406bec462a0de29e005985ed5d645b5a01fb</t>
        </is>
      </c>
      <c r="C22191" t="inlineStr">
        <is>
          <t>2018-12-10 09:13:49+00:00</t>
        </is>
      </c>
      <c r="D22191" t="inlineStr">
        <is>
          <t>add</t>
        </is>
      </c>
      <c r="E22191" t="inlineStr">
        <is>
          <t>boto3</t>
        </is>
      </c>
      <c r="F22191" t="inlineStr"/>
      <c r="G22191" t="inlineStr"/>
      <c r="H22191" t="inlineStr"/>
    </row>
    <row r="22192">
      <c r="A22192" t="inlineStr">
        <is>
          <t>pyhelm</t>
        </is>
      </c>
      <c r="B22192" t="inlineStr">
        <is>
          <t>0378406bec462a0de29e005985ed5d645b5a01fb</t>
        </is>
      </c>
      <c r="C22192" t="inlineStr">
        <is>
          <t>2018-12-10 09:13:49+00:00</t>
        </is>
      </c>
      <c r="D22192" t="inlineStr">
        <is>
          <t>add</t>
        </is>
      </c>
      <c r="E22192" t="inlineStr">
        <is>
          <t>botocore</t>
        </is>
      </c>
      <c r="F22192" t="inlineStr"/>
      <c r="G22192" t="inlineStr"/>
      <c r="H22192" t="inlineStr"/>
    </row>
    <row r="22193">
      <c r="A22193" t="inlineStr">
        <is>
          <t>CIRCexplorer2</t>
        </is>
      </c>
      <c r="B22193" t="inlineStr">
        <is>
          <t>bf937c373aff000e073d6ca2e594a9d0084697ea</t>
        </is>
      </c>
      <c r="C22193" t="inlineStr">
        <is>
          <t>2016-07-04 08:54:15+00:00</t>
        </is>
      </c>
      <c r="D22193" t="inlineStr">
        <is>
          <t>verchange</t>
        </is>
      </c>
      <c r="E22193" t="inlineStr">
        <is>
          <t>pysam</t>
        </is>
      </c>
      <c r="F22193" t="inlineStr">
        <is>
          <t>&gt;=0.8.4</t>
        </is>
      </c>
      <c r="G22193" t="inlineStr">
        <is>
          <t>pysam</t>
        </is>
      </c>
      <c r="H22193" t="inlineStr">
        <is>
          <t>&gt;=0.8.2</t>
        </is>
      </c>
    </row>
    <row r="22194">
      <c r="A22194" t="inlineStr">
        <is>
          <t>CIRCexplorer2</t>
        </is>
      </c>
      <c r="B22194" t="inlineStr">
        <is>
          <t>f446c3753085bc61c8804c6cddb996ccb82541b4</t>
        </is>
      </c>
      <c r="C22194" t="inlineStr">
        <is>
          <t>2017-09-06 14:20:05+00:00</t>
        </is>
      </c>
      <c r="D22194" t="inlineStr">
        <is>
          <t>add</t>
        </is>
      </c>
      <c r="E22194" t="inlineStr">
        <is>
          <t>requests</t>
        </is>
      </c>
      <c r="F22194" t="inlineStr"/>
      <c r="G22194" t="inlineStr"/>
      <c r="H22194" t="inlineStr"/>
    </row>
    <row r="22195">
      <c r="A22195" t="inlineStr">
        <is>
          <t>python-discord-webhook</t>
        </is>
      </c>
      <c r="B22195" t="inlineStr">
        <is>
          <t>b53709068acd0c5918966860d58cb064138e6263</t>
        </is>
      </c>
      <c r="C22195" t="inlineStr">
        <is>
          <t>2020-05-14 11:13:49+00:00</t>
        </is>
      </c>
      <c r="D22195" t="inlineStr">
        <is>
          <t>add</t>
        </is>
      </c>
      <c r="E22195" t="inlineStr">
        <is>
          <t>appdirs</t>
        </is>
      </c>
      <c r="F22195">
        <f>=1.4.3</f>
        <v/>
      </c>
      <c r="G22195" t="inlineStr"/>
      <c r="H22195" t="inlineStr"/>
    </row>
    <row r="22196">
      <c r="A22196" t="inlineStr">
        <is>
          <t>python-discord-webhook</t>
        </is>
      </c>
      <c r="B22196" t="inlineStr">
        <is>
          <t>b53709068acd0c5918966860d58cb064138e6263</t>
        </is>
      </c>
      <c r="C22196" t="inlineStr">
        <is>
          <t>2020-05-14 11:13:49+00:00</t>
        </is>
      </c>
      <c r="D22196" t="inlineStr">
        <is>
          <t>add</t>
        </is>
      </c>
      <c r="E22196" t="inlineStr">
        <is>
          <t>astroid</t>
        </is>
      </c>
      <c r="F22196">
        <f>=2.3.3</f>
        <v/>
      </c>
      <c r="G22196" t="inlineStr"/>
      <c r="H22196" t="inlineStr"/>
    </row>
    <row r="22197">
      <c r="A22197" t="inlineStr">
        <is>
          <t>python-discord-webhook</t>
        </is>
      </c>
      <c r="B22197" t="inlineStr">
        <is>
          <t>b53709068acd0c5918966860d58cb064138e6263</t>
        </is>
      </c>
      <c r="C22197" t="inlineStr">
        <is>
          <t>2020-05-14 11:13:49+00:00</t>
        </is>
      </c>
      <c r="D22197" t="inlineStr">
        <is>
          <t>add</t>
        </is>
      </c>
      <c r="E22197" t="inlineStr">
        <is>
          <t>attrs</t>
        </is>
      </c>
      <c r="F22197">
        <f>=19.3.0</f>
        <v/>
      </c>
      <c r="G22197" t="inlineStr"/>
      <c r="H22197" t="inlineStr"/>
    </row>
    <row r="22198">
      <c r="A22198" t="inlineStr">
        <is>
          <t>python-discord-webhook</t>
        </is>
      </c>
      <c r="B22198" t="inlineStr">
        <is>
          <t>b53709068acd0c5918966860d58cb064138e6263</t>
        </is>
      </c>
      <c r="C22198" t="inlineStr">
        <is>
          <t>2020-05-14 11:13:49+00:00</t>
        </is>
      </c>
      <c r="D22198" t="inlineStr">
        <is>
          <t>add</t>
        </is>
      </c>
      <c r="E22198" t="inlineStr">
        <is>
          <t>black</t>
        </is>
      </c>
      <c r="F22198">
        <f>=19.10b0</f>
        <v/>
      </c>
      <c r="G22198" t="inlineStr"/>
      <c r="H22198" t="inlineStr"/>
    </row>
    <row r="22199">
      <c r="A22199" t="inlineStr">
        <is>
          <t>python-discord-webhook</t>
        </is>
      </c>
      <c r="B22199" t="inlineStr">
        <is>
          <t>b53709068acd0c5918966860d58cb064138e6263</t>
        </is>
      </c>
      <c r="C22199" t="inlineStr">
        <is>
          <t>2020-05-14 11:13:49+00:00</t>
        </is>
      </c>
      <c r="D22199" t="inlineStr">
        <is>
          <t>add</t>
        </is>
      </c>
      <c r="E22199" t="inlineStr">
        <is>
          <t>certifi</t>
        </is>
      </c>
      <c r="F22199">
        <f>=2020.4.5.1</f>
        <v/>
      </c>
      <c r="G22199" t="inlineStr"/>
      <c r="H22199" t="inlineStr"/>
    </row>
    <row r="22200">
      <c r="A22200" t="inlineStr">
        <is>
          <t>python-discord-webhook</t>
        </is>
      </c>
      <c r="B22200" t="inlineStr">
        <is>
          <t>b53709068acd0c5918966860d58cb064138e6263</t>
        </is>
      </c>
      <c r="C22200" t="inlineStr">
        <is>
          <t>2020-05-14 11:13:49+00:00</t>
        </is>
      </c>
      <c r="D22200" t="inlineStr">
        <is>
          <t>add</t>
        </is>
      </c>
      <c r="E22200" t="inlineStr">
        <is>
          <t>chardet</t>
        </is>
      </c>
      <c r="F22200">
        <f>=3.0.4</f>
        <v/>
      </c>
      <c r="G22200" t="inlineStr"/>
      <c r="H22200" t="inlineStr"/>
    </row>
    <row r="22201">
      <c r="A22201" t="inlineStr">
        <is>
          <t>python-discord-webhook</t>
        </is>
      </c>
      <c r="B22201" t="inlineStr">
        <is>
          <t>b53709068acd0c5918966860d58cb064138e6263</t>
        </is>
      </c>
      <c r="C22201" t="inlineStr">
        <is>
          <t>2020-05-14 11:13:49+00:00</t>
        </is>
      </c>
      <c r="D22201" t="inlineStr">
        <is>
          <t>add</t>
        </is>
      </c>
      <c r="E22201" t="inlineStr">
        <is>
          <t>click</t>
        </is>
      </c>
      <c r="F22201">
        <f>=7.1.1</f>
        <v/>
      </c>
      <c r="G22201" t="inlineStr"/>
      <c r="H22201" t="inlineStr"/>
    </row>
    <row r="22202">
      <c r="A22202" t="inlineStr">
        <is>
          <t>python-discord-webhook</t>
        </is>
      </c>
      <c r="B22202" t="inlineStr">
        <is>
          <t>b53709068acd0c5918966860d58cb064138e6263</t>
        </is>
      </c>
      <c r="C22202" t="inlineStr">
        <is>
          <t>2020-05-14 11:13:49+00:00</t>
        </is>
      </c>
      <c r="D22202" t="inlineStr">
        <is>
          <t>add</t>
        </is>
      </c>
      <c r="E22202" t="inlineStr">
        <is>
          <t>colorama</t>
        </is>
      </c>
      <c r="F22202">
        <f>=0.4.3</f>
        <v/>
      </c>
      <c r="G22202" t="inlineStr"/>
      <c r="H22202" t="inlineStr"/>
    </row>
    <row r="22203">
      <c r="A22203" t="inlineStr">
        <is>
          <t>python-discord-webhook</t>
        </is>
      </c>
      <c r="B22203" t="inlineStr">
        <is>
          <t>b53709068acd0c5918966860d58cb064138e6263</t>
        </is>
      </c>
      <c r="C22203" t="inlineStr">
        <is>
          <t>2020-05-14 11:13:49+00:00</t>
        </is>
      </c>
      <c r="D22203" t="inlineStr">
        <is>
          <t>add</t>
        </is>
      </c>
      <c r="E22203" t="inlineStr">
        <is>
          <t>entrypoints</t>
        </is>
      </c>
      <c r="F22203">
        <f>=0.3</f>
        <v/>
      </c>
      <c r="G22203" t="inlineStr"/>
      <c r="H22203" t="inlineStr"/>
    </row>
    <row r="22204">
      <c r="A22204" t="inlineStr">
        <is>
          <t>python-discord-webhook</t>
        </is>
      </c>
      <c r="B22204" t="inlineStr">
        <is>
          <t>b53709068acd0c5918966860d58cb064138e6263</t>
        </is>
      </c>
      <c r="C22204" t="inlineStr">
        <is>
          <t>2020-05-14 11:13:49+00:00</t>
        </is>
      </c>
      <c r="D22204" t="inlineStr">
        <is>
          <t>add</t>
        </is>
      </c>
      <c r="E22204" t="inlineStr">
        <is>
          <t>flake8</t>
        </is>
      </c>
      <c r="F22204">
        <f>=3.7.9</f>
        <v/>
      </c>
      <c r="G22204" t="inlineStr"/>
      <c r="H22204" t="inlineStr"/>
    </row>
    <row r="22205">
      <c r="A22205" t="inlineStr">
        <is>
          <t>python-discord-webhook</t>
        </is>
      </c>
      <c r="B22205" t="inlineStr">
        <is>
          <t>b53709068acd0c5918966860d58cb064138e6263</t>
        </is>
      </c>
      <c r="C22205" t="inlineStr">
        <is>
          <t>2020-05-14 11:13:49+00:00</t>
        </is>
      </c>
      <c r="D22205" t="inlineStr">
        <is>
          <t>add</t>
        </is>
      </c>
      <c r="E22205" t="inlineStr">
        <is>
          <t>idna</t>
        </is>
      </c>
      <c r="F22205">
        <f>=2.9</f>
        <v/>
      </c>
      <c r="G22205" t="inlineStr"/>
      <c r="H22205" t="inlineStr"/>
    </row>
    <row r="22206">
      <c r="A22206" t="inlineStr">
        <is>
          <t>python-discord-webhook</t>
        </is>
      </c>
      <c r="B22206" t="inlineStr">
        <is>
          <t>b53709068acd0c5918966860d58cb064138e6263</t>
        </is>
      </c>
      <c r="C22206" t="inlineStr">
        <is>
          <t>2020-05-14 11:13:49+00:00</t>
        </is>
      </c>
      <c r="D22206" t="inlineStr">
        <is>
          <t>add</t>
        </is>
      </c>
      <c r="E22206" t="inlineStr">
        <is>
          <t>isort</t>
        </is>
      </c>
      <c r="F22206">
        <f>=4.3.21</f>
        <v/>
      </c>
      <c r="G22206" t="inlineStr"/>
      <c r="H22206" t="inlineStr"/>
    </row>
    <row r="22207">
      <c r="A22207" t="inlineStr">
        <is>
          <t>python-discord-webhook</t>
        </is>
      </c>
      <c r="B22207" t="inlineStr">
        <is>
          <t>b53709068acd0c5918966860d58cb064138e6263</t>
        </is>
      </c>
      <c r="C22207" t="inlineStr">
        <is>
          <t>2020-05-14 11:13:49+00:00</t>
        </is>
      </c>
      <c r="D22207" t="inlineStr">
        <is>
          <t>add</t>
        </is>
      </c>
      <c r="E22207" t="inlineStr">
        <is>
          <t>lazy-object-proxy</t>
        </is>
      </c>
      <c r="F22207">
        <f>=1.4.3</f>
        <v/>
      </c>
      <c r="G22207" t="inlineStr"/>
      <c r="H22207" t="inlineStr"/>
    </row>
    <row r="22208">
      <c r="A22208" t="inlineStr">
        <is>
          <t>python-discord-webhook</t>
        </is>
      </c>
      <c r="B22208" t="inlineStr">
        <is>
          <t>b53709068acd0c5918966860d58cb064138e6263</t>
        </is>
      </c>
      <c r="C22208" t="inlineStr">
        <is>
          <t>2020-05-14 11:13:49+00:00</t>
        </is>
      </c>
      <c r="D22208" t="inlineStr">
        <is>
          <t>add</t>
        </is>
      </c>
      <c r="E22208" t="inlineStr">
        <is>
          <t>mccabe</t>
        </is>
      </c>
      <c r="F22208">
        <f>=0.6.1</f>
        <v/>
      </c>
      <c r="G22208" t="inlineStr"/>
      <c r="H22208" t="inlineStr"/>
    </row>
    <row r="22209">
      <c r="A22209" t="inlineStr">
        <is>
          <t>python-discord-webhook</t>
        </is>
      </c>
      <c r="B22209" t="inlineStr">
        <is>
          <t>b53709068acd0c5918966860d58cb064138e6263</t>
        </is>
      </c>
      <c r="C22209" t="inlineStr">
        <is>
          <t>2020-05-14 11:13:49+00:00</t>
        </is>
      </c>
      <c r="D22209" t="inlineStr">
        <is>
          <t>add</t>
        </is>
      </c>
      <c r="E22209" t="inlineStr">
        <is>
          <t>pathspec</t>
        </is>
      </c>
      <c r="F22209">
        <f>=0.8.0</f>
        <v/>
      </c>
      <c r="G22209" t="inlineStr"/>
      <c r="H22209" t="inlineStr"/>
    </row>
    <row r="22210">
      <c r="A22210" t="inlineStr">
        <is>
          <t>python-discord-webhook</t>
        </is>
      </c>
      <c r="B22210" t="inlineStr">
        <is>
          <t>b53709068acd0c5918966860d58cb064138e6263</t>
        </is>
      </c>
      <c r="C22210" t="inlineStr">
        <is>
          <t>2020-05-14 11:13:49+00:00</t>
        </is>
      </c>
      <c r="D22210" t="inlineStr">
        <is>
          <t>add</t>
        </is>
      </c>
      <c r="E22210" t="inlineStr">
        <is>
          <t>pycodestyle</t>
        </is>
      </c>
      <c r="F22210">
        <f>=2.5.0</f>
        <v/>
      </c>
      <c r="G22210" t="inlineStr"/>
      <c r="H22210" t="inlineStr"/>
    </row>
    <row r="22211">
      <c r="A22211" t="inlineStr">
        <is>
          <t>python-discord-webhook</t>
        </is>
      </c>
      <c r="B22211" t="inlineStr">
        <is>
          <t>b53709068acd0c5918966860d58cb064138e6263</t>
        </is>
      </c>
      <c r="C22211" t="inlineStr">
        <is>
          <t>2020-05-14 11:13:49+00:00</t>
        </is>
      </c>
      <c r="D22211" t="inlineStr">
        <is>
          <t>add</t>
        </is>
      </c>
      <c r="E22211" t="inlineStr">
        <is>
          <t>pyflakes</t>
        </is>
      </c>
      <c r="F22211">
        <f>=2.1.1</f>
        <v/>
      </c>
      <c r="G22211" t="inlineStr"/>
      <c r="H22211" t="inlineStr"/>
    </row>
    <row r="22212">
      <c r="A22212" t="inlineStr">
        <is>
          <t>python-discord-webhook</t>
        </is>
      </c>
      <c r="B22212" t="inlineStr">
        <is>
          <t>b53709068acd0c5918966860d58cb064138e6263</t>
        </is>
      </c>
      <c r="C22212" t="inlineStr">
        <is>
          <t>2020-05-14 11:13:49+00:00</t>
        </is>
      </c>
      <c r="D22212" t="inlineStr">
        <is>
          <t>add</t>
        </is>
      </c>
      <c r="E22212" t="inlineStr">
        <is>
          <t>pylint</t>
        </is>
      </c>
      <c r="F22212">
        <f>=2.4.4</f>
        <v/>
      </c>
      <c r="G22212" t="inlineStr"/>
      <c r="H22212" t="inlineStr"/>
    </row>
    <row r="22213">
      <c r="A22213" t="inlineStr">
        <is>
          <t>python-discord-webhook</t>
        </is>
      </c>
      <c r="B22213" t="inlineStr">
        <is>
          <t>b53709068acd0c5918966860d58cb064138e6263</t>
        </is>
      </c>
      <c r="C22213" t="inlineStr">
        <is>
          <t>2020-05-14 11:13:49+00:00</t>
        </is>
      </c>
      <c r="D22213" t="inlineStr">
        <is>
          <t>add</t>
        </is>
      </c>
      <c r="E22213" t="inlineStr">
        <is>
          <t>regex</t>
        </is>
      </c>
      <c r="F22213">
        <f>=2020.4.4</f>
        <v/>
      </c>
      <c r="G22213" t="inlineStr"/>
      <c r="H22213" t="inlineStr"/>
    </row>
    <row r="22214">
      <c r="A22214" t="inlineStr">
        <is>
          <t>python-discord-webhook</t>
        </is>
      </c>
      <c r="B22214" t="inlineStr">
        <is>
          <t>b53709068acd0c5918966860d58cb064138e6263</t>
        </is>
      </c>
      <c r="C22214" t="inlineStr">
        <is>
          <t>2020-05-14 11:13:49+00:00</t>
        </is>
      </c>
      <c r="D22214" t="inlineStr">
        <is>
          <t>add</t>
        </is>
      </c>
      <c r="E22214" t="inlineStr">
        <is>
          <t>requests</t>
        </is>
      </c>
      <c r="F22214">
        <f>=2.23.0</f>
        <v/>
      </c>
      <c r="G22214" t="inlineStr"/>
      <c r="H22214" t="inlineStr"/>
    </row>
    <row r="22215">
      <c r="A22215" t="inlineStr">
        <is>
          <t>python-discord-webhook</t>
        </is>
      </c>
      <c r="B22215" t="inlineStr">
        <is>
          <t>b53709068acd0c5918966860d58cb064138e6263</t>
        </is>
      </c>
      <c r="C22215" t="inlineStr">
        <is>
          <t>2020-05-14 11:13:49+00:00</t>
        </is>
      </c>
      <c r="D22215" t="inlineStr">
        <is>
          <t>add</t>
        </is>
      </c>
      <c r="E22215" t="inlineStr">
        <is>
          <t>six</t>
        </is>
      </c>
      <c r="F22215">
        <f>=1.14.0</f>
        <v/>
      </c>
      <c r="G22215" t="inlineStr"/>
      <c r="H22215" t="inlineStr"/>
    </row>
    <row r="22216">
      <c r="A22216" t="inlineStr">
        <is>
          <t>python-discord-webhook</t>
        </is>
      </c>
      <c r="B22216" t="inlineStr">
        <is>
          <t>b53709068acd0c5918966860d58cb064138e6263</t>
        </is>
      </c>
      <c r="C22216" t="inlineStr">
        <is>
          <t>2020-05-14 11:13:49+00:00</t>
        </is>
      </c>
      <c r="D22216" t="inlineStr">
        <is>
          <t>add</t>
        </is>
      </c>
      <c r="E22216" t="inlineStr">
        <is>
          <t>toml</t>
        </is>
      </c>
      <c r="F22216">
        <f>=0.10.0</f>
        <v/>
      </c>
      <c r="G22216" t="inlineStr"/>
      <c r="H22216" t="inlineStr"/>
    </row>
    <row r="22217">
      <c r="A22217" t="inlineStr">
        <is>
          <t>python-discord-webhook</t>
        </is>
      </c>
      <c r="B22217" t="inlineStr">
        <is>
          <t>b53709068acd0c5918966860d58cb064138e6263</t>
        </is>
      </c>
      <c r="C22217" t="inlineStr">
        <is>
          <t>2020-05-14 11:13:49+00:00</t>
        </is>
      </c>
      <c r="D22217" t="inlineStr">
        <is>
          <t>add</t>
        </is>
      </c>
      <c r="E22217" t="inlineStr">
        <is>
          <t>typed-ast</t>
        </is>
      </c>
      <c r="F22217">
        <f>=1.4.1</f>
        <v/>
      </c>
      <c r="G22217" t="inlineStr"/>
      <c r="H22217" t="inlineStr"/>
    </row>
    <row r="22218">
      <c r="A22218" t="inlineStr">
        <is>
          <t>python-discord-webhook</t>
        </is>
      </c>
      <c r="B22218" t="inlineStr">
        <is>
          <t>b53709068acd0c5918966860d58cb064138e6263</t>
        </is>
      </c>
      <c r="C22218" t="inlineStr">
        <is>
          <t>2020-05-14 11:13:49+00:00</t>
        </is>
      </c>
      <c r="D22218" t="inlineStr">
        <is>
          <t>add</t>
        </is>
      </c>
      <c r="E22218" t="inlineStr">
        <is>
          <t>urllib3</t>
        </is>
      </c>
      <c r="F22218">
        <f>=1.25.9</f>
        <v/>
      </c>
      <c r="G22218" t="inlineStr"/>
      <c r="H22218" t="inlineStr"/>
    </row>
    <row r="22219">
      <c r="A22219" t="inlineStr">
        <is>
          <t>python-discord-webhook</t>
        </is>
      </c>
      <c r="B22219" t="inlineStr">
        <is>
          <t>b53709068acd0c5918966860d58cb064138e6263</t>
        </is>
      </c>
      <c r="C22219" t="inlineStr">
        <is>
          <t>2020-05-14 11:13:49+00:00</t>
        </is>
      </c>
      <c r="D22219" t="inlineStr">
        <is>
          <t>add</t>
        </is>
      </c>
      <c r="E22219" t="inlineStr">
        <is>
          <t>wrapt</t>
        </is>
      </c>
      <c r="F22219">
        <f>=1.11.2</f>
        <v/>
      </c>
      <c r="G22219" t="inlineStr"/>
      <c r="H22219" t="inlineStr"/>
    </row>
    <row r="22220">
      <c r="A22220" t="inlineStr">
        <is>
          <t>thinkcspy</t>
        </is>
      </c>
      <c r="B22220" t="inlineStr">
        <is>
          <t>97af0fb2bc7cab3ba31625d967edb986416bdc84</t>
        </is>
      </c>
      <c r="C22220" t="inlineStr">
        <is>
          <t>2016-08-11 23:04:32+00:00</t>
        </is>
      </c>
      <c r="D22220" t="inlineStr">
        <is>
          <t>verchange</t>
        </is>
      </c>
      <c r="E22220" t="inlineStr">
        <is>
          <t>Sphinx</t>
        </is>
      </c>
      <c r="F22220" t="inlineStr">
        <is>
          <t>&gt;=1.3.1</t>
        </is>
      </c>
      <c r="G22220" t="inlineStr">
        <is>
          <t>Sphinx</t>
        </is>
      </c>
      <c r="H22220">
        <f>=1.3.1</f>
        <v/>
      </c>
    </row>
    <row r="22221">
      <c r="A22221" t="inlineStr">
        <is>
          <t>thinkcspy</t>
        </is>
      </c>
      <c r="B22221" t="inlineStr">
        <is>
          <t>97af0fb2bc7cab3ba31625d967edb986416bdc84</t>
        </is>
      </c>
      <c r="C22221" t="inlineStr">
        <is>
          <t>2016-08-11 23:04:32+00:00</t>
        </is>
      </c>
      <c r="D22221" t="inlineStr">
        <is>
          <t>verchange</t>
        </is>
      </c>
      <c r="E22221" t="inlineStr">
        <is>
          <t>sphinxcontrib-paverutils</t>
        </is>
      </c>
      <c r="F22221" t="inlineStr">
        <is>
          <t>&gt;=1.13</t>
        </is>
      </c>
      <c r="G22221" t="inlineStr">
        <is>
          <t>sphinxcontrib-paverutils</t>
        </is>
      </c>
      <c r="H22221">
        <f>=1.7</f>
        <v/>
      </c>
    </row>
    <row r="22222">
      <c r="A22222" t="inlineStr">
        <is>
          <t>thinkcspy</t>
        </is>
      </c>
      <c r="B22222" t="inlineStr">
        <is>
          <t>97af0fb2bc7cab3ba31625d967edb986416bdc84</t>
        </is>
      </c>
      <c r="C22222" t="inlineStr">
        <is>
          <t>2016-08-11 23:04:32+00:00</t>
        </is>
      </c>
      <c r="D22222" t="inlineStr">
        <is>
          <t>verchange</t>
        </is>
      </c>
      <c r="E22222" t="inlineStr">
        <is>
          <t>runestone</t>
        </is>
      </c>
      <c r="F22222" t="inlineStr">
        <is>
          <t>&gt;=2.1.0</t>
        </is>
      </c>
      <c r="G22222" t="inlineStr">
        <is>
          <t>runestone</t>
        </is>
      </c>
      <c r="H22222" t="inlineStr">
        <is>
          <t>&gt;1.0</t>
        </is>
      </c>
    </row>
    <row r="22223">
      <c r="A22223" t="inlineStr">
        <is>
          <t>thinkcspy</t>
        </is>
      </c>
      <c r="B22223" t="inlineStr">
        <is>
          <t>97af0fb2bc7cab3ba31625d967edb986416bdc84</t>
        </is>
      </c>
      <c r="C22223" t="inlineStr">
        <is>
          <t>2016-08-11 23:04:32+00:00</t>
        </is>
      </c>
      <c r="D22223" t="inlineStr">
        <is>
          <t>add</t>
        </is>
      </c>
      <c r="E22223" t="inlineStr">
        <is>
          <t>SQLAlchemy</t>
        </is>
      </c>
      <c r="F22223" t="inlineStr">
        <is>
          <t>&gt;=1.0.8</t>
        </is>
      </c>
      <c r="G22223" t="inlineStr"/>
      <c r="H22223" t="inlineStr"/>
    </row>
    <row r="22224">
      <c r="A22224" t="inlineStr">
        <is>
          <t>thinkcspy</t>
        </is>
      </c>
      <c r="B22224" t="inlineStr">
        <is>
          <t>9334264b0de5010b9de5baa6488bff4a1c552aa6</t>
        </is>
      </c>
      <c r="C22224" t="inlineStr">
        <is>
          <t>2016-08-24 15:54:21+00:00</t>
        </is>
      </c>
      <c r="D22224" t="inlineStr">
        <is>
          <t>verchange</t>
        </is>
      </c>
      <c r="E22224" t="inlineStr">
        <is>
          <t>runestone</t>
        </is>
      </c>
      <c r="F22224" t="inlineStr">
        <is>
          <t>&gt;=2.6.7</t>
        </is>
      </c>
      <c r="G22224" t="inlineStr">
        <is>
          <t>runestone</t>
        </is>
      </c>
      <c r="H22224" t="inlineStr">
        <is>
          <t>&gt;=2.1.0</t>
        </is>
      </c>
    </row>
    <row r="22225">
      <c r="A22225" t="inlineStr">
        <is>
          <t>thinkcspy</t>
        </is>
      </c>
      <c r="B22225" t="inlineStr">
        <is>
          <t>2d76c4bf5fc3b31479fea2ef04d833eb4e1bcc57</t>
        </is>
      </c>
      <c r="C22225" t="inlineStr">
        <is>
          <t>2016-12-21 15:27:46+00:00</t>
        </is>
      </c>
      <c r="D22225" t="inlineStr">
        <is>
          <t>verchange</t>
        </is>
      </c>
      <c r="E22225" t="inlineStr">
        <is>
          <t>pytz</t>
        </is>
      </c>
      <c r="F22225" t="inlineStr">
        <is>
          <t>&gt;=2016.6</t>
        </is>
      </c>
      <c r="G22225" t="inlineStr">
        <is>
          <t>pytz</t>
        </is>
      </c>
      <c r="H22225">
        <f>=2015.2</f>
        <v/>
      </c>
    </row>
    <row r="22226">
      <c r="A22226" t="inlineStr">
        <is>
          <t>thinkcspy</t>
        </is>
      </c>
      <c r="B22226" t="inlineStr">
        <is>
          <t>2d76c4bf5fc3b31479fea2ef04d833eb4e1bcc57</t>
        </is>
      </c>
      <c r="C22226" t="inlineStr">
        <is>
          <t>2016-12-21 15:27:46+00:00</t>
        </is>
      </c>
      <c r="D22226" t="inlineStr">
        <is>
          <t>verchange</t>
        </is>
      </c>
      <c r="E22226" t="inlineStr">
        <is>
          <t>six</t>
        </is>
      </c>
      <c r="F22226" t="inlineStr">
        <is>
          <t>&gt;=1.10.0</t>
        </is>
      </c>
      <c r="G22226" t="inlineStr">
        <is>
          <t>six</t>
        </is>
      </c>
      <c r="H22226">
        <f>=1.9.0</f>
        <v/>
      </c>
    </row>
    <row r="22227">
      <c r="A22227" t="inlineStr">
        <is>
          <t>thinkcspy</t>
        </is>
      </c>
      <c r="B22227" t="inlineStr">
        <is>
          <t>2d76c4bf5fc3b31479fea2ef04d833eb4e1bcc57</t>
        </is>
      </c>
      <c r="C22227" t="inlineStr">
        <is>
          <t>2016-12-21 15:27:46+00:00</t>
        </is>
      </c>
      <c r="D22227" t="inlineStr">
        <is>
          <t>verchange</t>
        </is>
      </c>
      <c r="E22227" t="inlineStr">
        <is>
          <t>Pygments</t>
        </is>
      </c>
      <c r="F22227" t="inlineStr">
        <is>
          <t>&gt;=2.1.3</t>
        </is>
      </c>
      <c r="G22227" t="inlineStr">
        <is>
          <t>Pygments</t>
        </is>
      </c>
      <c r="H22227">
        <f>=2.0.2</f>
        <v/>
      </c>
    </row>
    <row r="22228">
      <c r="A22228" t="inlineStr">
        <is>
          <t>thinkcspy</t>
        </is>
      </c>
      <c r="B22228" t="inlineStr">
        <is>
          <t>2d76c4bf5fc3b31479fea2ef04d833eb4e1bcc57</t>
        </is>
      </c>
      <c r="C22228" t="inlineStr">
        <is>
          <t>2016-12-21 15:27:46+00:00</t>
        </is>
      </c>
      <c r="D22228" t="inlineStr">
        <is>
          <t>verchange</t>
        </is>
      </c>
      <c r="E22228" t="inlineStr">
        <is>
          <t>Jinja2</t>
        </is>
      </c>
      <c r="F22228" t="inlineStr">
        <is>
          <t>&gt;=2.8</t>
        </is>
      </c>
      <c r="G22228" t="inlineStr">
        <is>
          <t>Jinja2</t>
        </is>
      </c>
      <c r="H22228">
        <f>=2.7.3</f>
        <v/>
      </c>
    </row>
    <row r="22229">
      <c r="A22229" t="inlineStr">
        <is>
          <t>thinkcspy</t>
        </is>
      </c>
      <c r="B22229" t="inlineStr">
        <is>
          <t>2d76c4bf5fc3b31479fea2ef04d833eb4e1bcc57</t>
        </is>
      </c>
      <c r="C22229" t="inlineStr">
        <is>
          <t>2016-12-21 15:27:46+00:00</t>
        </is>
      </c>
      <c r="D22229" t="inlineStr">
        <is>
          <t>verchange</t>
        </is>
      </c>
      <c r="E22229" t="inlineStr">
        <is>
          <t>sphinx-rtd-theme</t>
        </is>
      </c>
      <c r="F22229" t="inlineStr">
        <is>
          <t>&gt;=0.1.9</t>
        </is>
      </c>
      <c r="G22229" t="inlineStr">
        <is>
          <t>sphinx-rtd-theme</t>
        </is>
      </c>
      <c r="H22229">
        <f>=0.1.8</f>
        <v/>
      </c>
    </row>
    <row r="22230">
      <c r="A22230" t="inlineStr">
        <is>
          <t>thinkcspy</t>
        </is>
      </c>
      <c r="B22230" t="inlineStr">
        <is>
          <t>2d76c4bf5fc3b31479fea2ef04d833eb4e1bcc57</t>
        </is>
      </c>
      <c r="C22230" t="inlineStr">
        <is>
          <t>2016-12-21 15:27:46+00:00</t>
        </is>
      </c>
      <c r="D22230" t="inlineStr">
        <is>
          <t>verchange</t>
        </is>
      </c>
      <c r="E22230" t="inlineStr">
        <is>
          <t>Babel</t>
        </is>
      </c>
      <c r="F22230" t="inlineStr">
        <is>
          <t>&gt;=2.3.4</t>
        </is>
      </c>
      <c r="G22230" t="inlineStr">
        <is>
          <t>Babel</t>
        </is>
      </c>
      <c r="H22230">
        <f>=1.3</f>
        <v/>
      </c>
    </row>
    <row r="22231">
      <c r="A22231" t="inlineStr">
        <is>
          <t>thinkcspy</t>
        </is>
      </c>
      <c r="B22231" t="inlineStr">
        <is>
          <t>2d76c4bf5fc3b31479fea2ef04d833eb4e1bcc57</t>
        </is>
      </c>
      <c r="C22231" t="inlineStr">
        <is>
          <t>2016-12-21 15:27:46+00:00</t>
        </is>
      </c>
      <c r="D22231" t="inlineStr">
        <is>
          <t>verchange</t>
        </is>
      </c>
      <c r="E22231" t="inlineStr">
        <is>
          <t>snowballstemmer</t>
        </is>
      </c>
      <c r="F22231" t="inlineStr">
        <is>
          <t>&gt;=1.2.0</t>
        </is>
      </c>
      <c r="G22231" t="inlineStr">
        <is>
          <t>snowballstemmer</t>
        </is>
      </c>
      <c r="H22231">
        <f>=1.2.0</f>
        <v/>
      </c>
    </row>
    <row r="22232">
      <c r="A22232" t="inlineStr">
        <is>
          <t>thinkcspy</t>
        </is>
      </c>
      <c r="B22232" t="inlineStr">
        <is>
          <t>2d76c4bf5fc3b31479fea2ef04d833eb4e1bcc57</t>
        </is>
      </c>
      <c r="C22232" t="inlineStr">
        <is>
          <t>2016-12-21 15:27:46+00:00</t>
        </is>
      </c>
      <c r="D22232" t="inlineStr">
        <is>
          <t>verchange</t>
        </is>
      </c>
      <c r="E22232" t="inlineStr">
        <is>
          <t>alabaster</t>
        </is>
      </c>
      <c r="F22232" t="inlineStr">
        <is>
          <t>&gt;=0.7.8</t>
        </is>
      </c>
      <c r="G22232" t="inlineStr">
        <is>
          <t>alabaster</t>
        </is>
      </c>
      <c r="H22232">
        <f>=0.7.4</f>
        <v/>
      </c>
    </row>
    <row r="22233">
      <c r="A22233" t="inlineStr">
        <is>
          <t>thinkcspy</t>
        </is>
      </c>
      <c r="B22233" t="inlineStr">
        <is>
          <t>2d76c4bf5fc3b31479fea2ef04d833eb4e1bcc57</t>
        </is>
      </c>
      <c r="C22233" t="inlineStr">
        <is>
          <t>2016-12-21 15:27:46+00:00</t>
        </is>
      </c>
      <c r="D22233" t="inlineStr">
        <is>
          <t>verchange</t>
        </is>
      </c>
      <c r="E22233" t="inlineStr">
        <is>
          <t>runestone</t>
        </is>
      </c>
      <c r="F22233" t="inlineStr">
        <is>
          <t>&gt;=2.7.4</t>
        </is>
      </c>
      <c r="G22233" t="inlineStr">
        <is>
          <t>runestone</t>
        </is>
      </c>
      <c r="H22233" t="inlineStr">
        <is>
          <t>&gt;=2.6.7</t>
        </is>
      </c>
    </row>
    <row r="22234">
      <c r="A22234" t="inlineStr">
        <is>
          <t>thinkcspy</t>
        </is>
      </c>
      <c r="B22234" t="inlineStr">
        <is>
          <t>2d76c4bf5fc3b31479fea2ef04d833eb4e1bcc57</t>
        </is>
      </c>
      <c r="C22234" t="inlineStr">
        <is>
          <t>2016-12-21 15:27:46+00:00</t>
        </is>
      </c>
      <c r="D22234" t="inlineStr">
        <is>
          <t>verchange</t>
        </is>
      </c>
      <c r="E22234" t="inlineStr">
        <is>
          <t>Sphinx</t>
        </is>
      </c>
      <c r="F22234" t="inlineStr">
        <is>
          <t>&gt;=1.4.5</t>
        </is>
      </c>
      <c r="G22234" t="inlineStr">
        <is>
          <t>Sphinx</t>
        </is>
      </c>
      <c r="H22234" t="inlineStr">
        <is>
          <t>&gt;=1.3.1</t>
        </is>
      </c>
    </row>
    <row r="22235">
      <c r="A22235" t="inlineStr">
        <is>
          <t>thinkcspy</t>
        </is>
      </c>
      <c r="B22235" t="inlineStr">
        <is>
          <t>2d76c4bf5fc3b31479fea2ef04d833eb4e1bcc57</t>
        </is>
      </c>
      <c r="C22235" t="inlineStr">
        <is>
          <t>2016-12-21 15:27:46+00:00</t>
        </is>
      </c>
      <c r="D22235" t="inlineStr">
        <is>
          <t>verchange</t>
        </is>
      </c>
      <c r="E22235" t="inlineStr">
        <is>
          <t>click</t>
        </is>
      </c>
      <c r="F22235" t="inlineStr">
        <is>
          <t>&gt;=6.0</t>
        </is>
      </c>
      <c r="G22235" t="inlineStr">
        <is>
          <t>click</t>
        </is>
      </c>
      <c r="H22235">
        <f>=4.0</f>
        <v/>
      </c>
    </row>
    <row r="22236">
      <c r="A22236" t="inlineStr">
        <is>
          <t>thinkcspy</t>
        </is>
      </c>
      <c r="B22236" t="inlineStr">
        <is>
          <t>2d76c4bf5fc3b31479fea2ef04d833eb4e1bcc57</t>
        </is>
      </c>
      <c r="C22236" t="inlineStr">
        <is>
          <t>2016-12-21 15:27:46+00:00</t>
        </is>
      </c>
      <c r="D22236" t="inlineStr">
        <is>
          <t>verchange</t>
        </is>
      </c>
      <c r="E22236" t="inlineStr">
        <is>
          <t>cogapp</t>
        </is>
      </c>
      <c r="F22236" t="inlineStr">
        <is>
          <t>&gt;=2.4</t>
        </is>
      </c>
      <c r="G22236" t="inlineStr">
        <is>
          <t>cogapp</t>
        </is>
      </c>
      <c r="H22236">
        <f>=2.4</f>
        <v/>
      </c>
    </row>
    <row r="22237">
      <c r="A22237" t="inlineStr">
        <is>
          <t>thinkcspy</t>
        </is>
      </c>
      <c r="B22237" t="inlineStr">
        <is>
          <t>b20b515613fc3a996b8c6b0be6f3c475544044f7</t>
        </is>
      </c>
      <c r="C22237" t="inlineStr">
        <is>
          <t>2017-08-17 19:22:47+00:00</t>
        </is>
      </c>
      <c r="D22237" t="inlineStr">
        <is>
          <t>verchange</t>
        </is>
      </c>
      <c r="E22237" t="inlineStr">
        <is>
          <t>runestone</t>
        </is>
      </c>
      <c r="F22237" t="inlineStr">
        <is>
          <t>&gt;=3.0.0</t>
        </is>
      </c>
      <c r="G22237" t="inlineStr">
        <is>
          <t>runestone</t>
        </is>
      </c>
      <c r="H22237" t="inlineStr">
        <is>
          <t>&gt;=2.7.4</t>
        </is>
      </c>
    </row>
    <row r="22238">
      <c r="A22238" t="inlineStr">
        <is>
          <t>thinkcspy</t>
        </is>
      </c>
      <c r="B22238" t="inlineStr">
        <is>
          <t>b20b515613fc3a996b8c6b0be6f3c475544044f7</t>
        </is>
      </c>
      <c r="C22238" t="inlineStr">
        <is>
          <t>2017-08-17 19:22:47+00:00</t>
        </is>
      </c>
      <c r="D22238" t="inlineStr">
        <is>
          <t>rem</t>
        </is>
      </c>
      <c r="E22238" t="inlineStr"/>
      <c r="F22238" t="inlineStr"/>
      <c r="G22238" t="inlineStr">
        <is>
          <t>alabaster</t>
        </is>
      </c>
      <c r="H22238" t="inlineStr">
        <is>
          <t>&gt;=0.7.8</t>
        </is>
      </c>
    </row>
    <row r="22239">
      <c r="A22239" t="inlineStr">
        <is>
          <t>thinkcspy</t>
        </is>
      </c>
      <c r="B22239" t="inlineStr">
        <is>
          <t>b20b515613fc3a996b8c6b0be6f3c475544044f7</t>
        </is>
      </c>
      <c r="C22239" t="inlineStr">
        <is>
          <t>2017-08-17 19:22:47+00:00</t>
        </is>
      </c>
      <c r="D22239" t="inlineStr">
        <is>
          <t>rem</t>
        </is>
      </c>
      <c r="E22239" t="inlineStr"/>
      <c r="F22239" t="inlineStr"/>
      <c r="G22239" t="inlineStr">
        <is>
          <t>Babel</t>
        </is>
      </c>
      <c r="H22239" t="inlineStr">
        <is>
          <t>&gt;=2.3.4</t>
        </is>
      </c>
    </row>
    <row r="22240">
      <c r="A22240" t="inlineStr">
        <is>
          <t>thinkcspy</t>
        </is>
      </c>
      <c r="B22240" t="inlineStr">
        <is>
          <t>b20b515613fc3a996b8c6b0be6f3c475544044f7</t>
        </is>
      </c>
      <c r="C22240" t="inlineStr">
        <is>
          <t>2017-08-17 19:22:47+00:00</t>
        </is>
      </c>
      <c r="D22240" t="inlineStr">
        <is>
          <t>rem</t>
        </is>
      </c>
      <c r="E22240" t="inlineStr"/>
      <c r="F22240" t="inlineStr"/>
      <c r="G22240" t="inlineStr">
        <is>
          <t>click</t>
        </is>
      </c>
      <c r="H22240" t="inlineStr">
        <is>
          <t>&gt;=6.0</t>
        </is>
      </c>
    </row>
    <row r="22241">
      <c r="A22241" t="inlineStr">
        <is>
          <t>thinkcspy</t>
        </is>
      </c>
      <c r="B22241" t="inlineStr">
        <is>
          <t>b20b515613fc3a996b8c6b0be6f3c475544044f7</t>
        </is>
      </c>
      <c r="C22241" t="inlineStr">
        <is>
          <t>2017-08-17 19:22:47+00:00</t>
        </is>
      </c>
      <c r="D22241" t="inlineStr">
        <is>
          <t>rem</t>
        </is>
      </c>
      <c r="E22241" t="inlineStr"/>
      <c r="F22241" t="inlineStr"/>
      <c r="G22241" t="inlineStr">
        <is>
          <t>cogapp</t>
        </is>
      </c>
      <c r="H22241" t="inlineStr">
        <is>
          <t>&gt;=2.4</t>
        </is>
      </c>
    </row>
    <row r="22242">
      <c r="A22242" t="inlineStr">
        <is>
          <t>thinkcspy</t>
        </is>
      </c>
      <c r="B22242" t="inlineStr">
        <is>
          <t>b20b515613fc3a996b8c6b0be6f3c475544044f7</t>
        </is>
      </c>
      <c r="C22242" t="inlineStr">
        <is>
          <t>2017-08-17 19:22:47+00:00</t>
        </is>
      </c>
      <c r="D22242" t="inlineStr">
        <is>
          <t>rem</t>
        </is>
      </c>
      <c r="E22242" t="inlineStr"/>
      <c r="F22242" t="inlineStr"/>
      <c r="G22242" t="inlineStr">
        <is>
          <t>docutils</t>
        </is>
      </c>
      <c r="H22242">
        <f>=0.12</f>
        <v/>
      </c>
    </row>
    <row r="22243">
      <c r="A22243" t="inlineStr">
        <is>
          <t>thinkcspy</t>
        </is>
      </c>
      <c r="B22243" t="inlineStr">
        <is>
          <t>b20b515613fc3a996b8c6b0be6f3c475544044f7</t>
        </is>
      </c>
      <c r="C22243" t="inlineStr">
        <is>
          <t>2017-08-17 19:22:47+00:00</t>
        </is>
      </c>
      <c r="D22243" t="inlineStr">
        <is>
          <t>rem</t>
        </is>
      </c>
      <c r="E22243" t="inlineStr"/>
      <c r="F22243" t="inlineStr"/>
      <c r="G22243" t="inlineStr">
        <is>
          <t>itsdangerous</t>
        </is>
      </c>
      <c r="H22243">
        <f>=0.24</f>
        <v/>
      </c>
    </row>
    <row r="22244">
      <c r="A22244" t="inlineStr">
        <is>
          <t>thinkcspy</t>
        </is>
      </c>
      <c r="B22244" t="inlineStr">
        <is>
          <t>b20b515613fc3a996b8c6b0be6f3c475544044f7</t>
        </is>
      </c>
      <c r="C22244" t="inlineStr">
        <is>
          <t>2017-08-17 19:22:47+00:00</t>
        </is>
      </c>
      <c r="D22244" t="inlineStr">
        <is>
          <t>rem</t>
        </is>
      </c>
      <c r="E22244" t="inlineStr"/>
      <c r="F22244" t="inlineStr"/>
      <c r="G22244" t="inlineStr">
        <is>
          <t>Jinja2</t>
        </is>
      </c>
      <c r="H22244" t="inlineStr">
        <is>
          <t>&gt;=2.8</t>
        </is>
      </c>
    </row>
    <row r="22245">
      <c r="A22245" t="inlineStr">
        <is>
          <t>thinkcspy</t>
        </is>
      </c>
      <c r="B22245" t="inlineStr">
        <is>
          <t>b20b515613fc3a996b8c6b0be6f3c475544044f7</t>
        </is>
      </c>
      <c r="C22245" t="inlineStr">
        <is>
          <t>2017-08-17 19:22:47+00:00</t>
        </is>
      </c>
      <c r="D22245" t="inlineStr">
        <is>
          <t>rem</t>
        </is>
      </c>
      <c r="E22245" t="inlineStr"/>
      <c r="F22245" t="inlineStr"/>
      <c r="G22245" t="inlineStr">
        <is>
          <t>MarkupSafe</t>
        </is>
      </c>
      <c r="H22245">
        <f>=0.23</f>
        <v/>
      </c>
    </row>
    <row r="22246">
      <c r="A22246" t="inlineStr">
        <is>
          <t>thinkcspy</t>
        </is>
      </c>
      <c r="B22246" t="inlineStr">
        <is>
          <t>b20b515613fc3a996b8c6b0be6f3c475544044f7</t>
        </is>
      </c>
      <c r="C22246" t="inlineStr">
        <is>
          <t>2017-08-17 19:22:47+00:00</t>
        </is>
      </c>
      <c r="D22246" t="inlineStr">
        <is>
          <t>rem</t>
        </is>
      </c>
      <c r="E22246" t="inlineStr"/>
      <c r="F22246" t="inlineStr"/>
      <c r="G22246" t="inlineStr">
        <is>
          <t>Paver</t>
        </is>
      </c>
      <c r="H22246">
        <f>=1.2.4</f>
        <v/>
      </c>
    </row>
    <row r="22247">
      <c r="A22247" t="inlineStr">
        <is>
          <t>thinkcspy</t>
        </is>
      </c>
      <c r="B22247" t="inlineStr">
        <is>
          <t>b20b515613fc3a996b8c6b0be6f3c475544044f7</t>
        </is>
      </c>
      <c r="C22247" t="inlineStr">
        <is>
          <t>2017-08-17 19:22:47+00:00</t>
        </is>
      </c>
      <c r="D22247" t="inlineStr">
        <is>
          <t>rem</t>
        </is>
      </c>
      <c r="E22247" t="inlineStr"/>
      <c r="F22247" t="inlineStr"/>
      <c r="G22247" t="inlineStr">
        <is>
          <t>Pygments</t>
        </is>
      </c>
      <c r="H22247" t="inlineStr">
        <is>
          <t>&gt;=2.1.3</t>
        </is>
      </c>
    </row>
    <row r="22248">
      <c r="A22248" t="inlineStr">
        <is>
          <t>thinkcspy</t>
        </is>
      </c>
      <c r="B22248" t="inlineStr">
        <is>
          <t>b20b515613fc3a996b8c6b0be6f3c475544044f7</t>
        </is>
      </c>
      <c r="C22248" t="inlineStr">
        <is>
          <t>2017-08-17 19:22:47+00:00</t>
        </is>
      </c>
      <c r="D22248" t="inlineStr">
        <is>
          <t>rem</t>
        </is>
      </c>
      <c r="E22248" t="inlineStr"/>
      <c r="F22248" t="inlineStr"/>
      <c r="G22248" t="inlineStr">
        <is>
          <t>pytz</t>
        </is>
      </c>
      <c r="H22248" t="inlineStr">
        <is>
          <t>&gt;=2016.6</t>
        </is>
      </c>
    </row>
    <row r="22249">
      <c r="A22249" t="inlineStr">
        <is>
          <t>thinkcspy</t>
        </is>
      </c>
      <c r="B22249" t="inlineStr">
        <is>
          <t>b20b515613fc3a996b8c6b0be6f3c475544044f7</t>
        </is>
      </c>
      <c r="C22249" t="inlineStr">
        <is>
          <t>2017-08-17 19:22:47+00:00</t>
        </is>
      </c>
      <c r="D22249" t="inlineStr">
        <is>
          <t>rem</t>
        </is>
      </c>
      <c r="E22249" t="inlineStr"/>
      <c r="F22249" t="inlineStr"/>
      <c r="G22249" t="inlineStr">
        <is>
          <t>six</t>
        </is>
      </c>
      <c r="H22249" t="inlineStr">
        <is>
          <t>&gt;=1.10.0</t>
        </is>
      </c>
    </row>
    <row r="22250">
      <c r="A22250" t="inlineStr">
        <is>
          <t>thinkcspy</t>
        </is>
      </c>
      <c r="B22250" t="inlineStr">
        <is>
          <t>b20b515613fc3a996b8c6b0be6f3c475544044f7</t>
        </is>
      </c>
      <c r="C22250" t="inlineStr">
        <is>
          <t>2017-08-17 19:22:47+00:00</t>
        </is>
      </c>
      <c r="D22250" t="inlineStr">
        <is>
          <t>rem</t>
        </is>
      </c>
      <c r="E22250" t="inlineStr"/>
      <c r="F22250" t="inlineStr"/>
      <c r="G22250" t="inlineStr">
        <is>
          <t>snowballstemmer</t>
        </is>
      </c>
      <c r="H22250" t="inlineStr">
        <is>
          <t>&gt;=1.2.0</t>
        </is>
      </c>
    </row>
    <row r="22251">
      <c r="A22251" t="inlineStr">
        <is>
          <t>thinkcspy</t>
        </is>
      </c>
      <c r="B22251" t="inlineStr">
        <is>
          <t>b20b515613fc3a996b8c6b0be6f3c475544044f7</t>
        </is>
      </c>
      <c r="C22251" t="inlineStr">
        <is>
          <t>2017-08-17 19:22:47+00:00</t>
        </is>
      </c>
      <c r="D22251" t="inlineStr">
        <is>
          <t>rem</t>
        </is>
      </c>
      <c r="E22251" t="inlineStr"/>
      <c r="F22251" t="inlineStr"/>
      <c r="G22251" t="inlineStr">
        <is>
          <t>Sphinx</t>
        </is>
      </c>
      <c r="H22251" t="inlineStr">
        <is>
          <t>&gt;=1.4.5</t>
        </is>
      </c>
    </row>
    <row r="22252">
      <c r="A22252" t="inlineStr">
        <is>
          <t>thinkcspy</t>
        </is>
      </c>
      <c r="B22252" t="inlineStr">
        <is>
          <t>b20b515613fc3a996b8c6b0be6f3c475544044f7</t>
        </is>
      </c>
      <c r="C22252" t="inlineStr">
        <is>
          <t>2017-08-17 19:22:47+00:00</t>
        </is>
      </c>
      <c r="D22252" t="inlineStr">
        <is>
          <t>rem</t>
        </is>
      </c>
      <c r="E22252" t="inlineStr"/>
      <c r="F22252" t="inlineStr"/>
      <c r="G22252" t="inlineStr">
        <is>
          <t>sphinx-rtd-theme</t>
        </is>
      </c>
      <c r="H22252" t="inlineStr">
        <is>
          <t>&gt;=0.1.9</t>
        </is>
      </c>
    </row>
    <row r="22253">
      <c r="A22253" t="inlineStr">
        <is>
          <t>thinkcspy</t>
        </is>
      </c>
      <c r="B22253" t="inlineStr">
        <is>
          <t>b20b515613fc3a996b8c6b0be6f3c475544044f7</t>
        </is>
      </c>
      <c r="C22253" t="inlineStr">
        <is>
          <t>2017-08-17 19:22:47+00:00</t>
        </is>
      </c>
      <c r="D22253" t="inlineStr">
        <is>
          <t>rem</t>
        </is>
      </c>
      <c r="E22253" t="inlineStr"/>
      <c r="F22253" t="inlineStr"/>
      <c r="G22253" t="inlineStr">
        <is>
          <t>sphinxcontrib-paverutils</t>
        </is>
      </c>
      <c r="H22253" t="inlineStr">
        <is>
          <t>&gt;=1.13</t>
        </is>
      </c>
    </row>
    <row r="22254">
      <c r="A22254" t="inlineStr">
        <is>
          <t>thinkcspy</t>
        </is>
      </c>
      <c r="B22254" t="inlineStr">
        <is>
          <t>1ddaec2a7ff2f22495d877573fd388e2b2ff8672</t>
        </is>
      </c>
      <c r="C22254" t="inlineStr">
        <is>
          <t>2019-03-21 16:16:51+00:00</t>
        </is>
      </c>
      <c r="D22254" t="inlineStr">
        <is>
          <t>verchange</t>
        </is>
      </c>
      <c r="E22254" t="inlineStr">
        <is>
          <t>runestone</t>
        </is>
      </c>
      <c r="F22254" t="inlineStr">
        <is>
          <t>&gt;=3.1.0</t>
        </is>
      </c>
      <c r="G22254" t="inlineStr">
        <is>
          <t>runestone</t>
        </is>
      </c>
      <c r="H22254" t="inlineStr">
        <is>
          <t>&gt;=3.0.0</t>
        </is>
      </c>
    </row>
    <row r="22255">
      <c r="A22255" t="inlineStr">
        <is>
          <t>thinkcspy</t>
        </is>
      </c>
      <c r="B22255" t="inlineStr">
        <is>
          <t>1ddaec2a7ff2f22495d877573fd388e2b2ff8672</t>
        </is>
      </c>
      <c r="C22255" t="inlineStr">
        <is>
          <t>2019-03-21 16:16:51+00:00</t>
        </is>
      </c>
      <c r="D22255" t="inlineStr">
        <is>
          <t>add</t>
        </is>
      </c>
      <c r="E22255" t="inlineStr">
        <is>
          <t>psycopg2-binary</t>
        </is>
      </c>
      <c r="F22255" t="inlineStr"/>
      <c r="G22255" t="inlineStr"/>
      <c r="H22255" t="inlineStr"/>
    </row>
    <row r="22256">
      <c r="A22256" t="inlineStr">
        <is>
          <t>django-rest-framework-yaml</t>
        </is>
      </c>
      <c r="B22256" t="inlineStr">
        <is>
          <t>67760cb389914c23c2048aa72f092374e8231fb9</t>
        </is>
      </c>
      <c r="C22256" t="inlineStr">
        <is>
          <t>2014-12-18 12:52:34+00:00</t>
        </is>
      </c>
      <c r="D22256" t="inlineStr">
        <is>
          <t>add</t>
        </is>
      </c>
      <c r="E22256" t="inlineStr">
        <is>
          <t>Django</t>
        </is>
      </c>
      <c r="F22256" t="inlineStr">
        <is>
          <t>&gt;=1.6</t>
        </is>
      </c>
      <c r="G22256" t="inlineStr"/>
      <c r="H22256" t="inlineStr"/>
    </row>
    <row r="22257">
      <c r="A22257" t="inlineStr">
        <is>
          <t>django-rest-framework-yaml</t>
        </is>
      </c>
      <c r="B22257" t="inlineStr">
        <is>
          <t>67760cb389914c23c2048aa72f092374e8231fb9</t>
        </is>
      </c>
      <c r="C22257" t="inlineStr">
        <is>
          <t>2014-12-18 12:52:34+00:00</t>
        </is>
      </c>
      <c r="D22257" t="inlineStr">
        <is>
          <t>add</t>
        </is>
      </c>
      <c r="E22257" t="inlineStr">
        <is>
          <t>djangorestframework</t>
        </is>
      </c>
      <c r="F22257" t="inlineStr">
        <is>
          <t>&gt;=2.4.3</t>
        </is>
      </c>
      <c r="G22257" t="inlineStr"/>
      <c r="H22257" t="inlineStr"/>
    </row>
    <row r="22258">
      <c r="A22258" t="inlineStr">
        <is>
          <t>django-rest-framework-yaml</t>
        </is>
      </c>
      <c r="B22258" t="inlineStr">
        <is>
          <t>67760cb389914c23c2048aa72f092374e8231fb9</t>
        </is>
      </c>
      <c r="C22258" t="inlineStr">
        <is>
          <t>2014-12-18 12:52:34+00:00</t>
        </is>
      </c>
      <c r="D22258" t="inlineStr">
        <is>
          <t>add</t>
        </is>
      </c>
      <c r="E22258" t="inlineStr">
        <is>
          <t>pytest-django</t>
        </is>
      </c>
      <c r="F22258">
        <f>=2.6</f>
        <v/>
      </c>
      <c r="G22258" t="inlineStr"/>
      <c r="H22258" t="inlineStr"/>
    </row>
    <row r="22259">
      <c r="A22259" t="inlineStr">
        <is>
          <t>django-rest-framework-yaml</t>
        </is>
      </c>
      <c r="B22259" t="inlineStr">
        <is>
          <t>67760cb389914c23c2048aa72f092374e8231fb9</t>
        </is>
      </c>
      <c r="C22259" t="inlineStr">
        <is>
          <t>2014-12-18 12:52:34+00:00</t>
        </is>
      </c>
      <c r="D22259" t="inlineStr">
        <is>
          <t>add</t>
        </is>
      </c>
      <c r="E22259" t="inlineStr">
        <is>
          <t>pytest</t>
        </is>
      </c>
      <c r="F22259">
        <f>=2.5.2</f>
        <v/>
      </c>
      <c r="G22259" t="inlineStr"/>
      <c r="H22259" t="inlineStr"/>
    </row>
    <row r="22260">
      <c r="A22260" t="inlineStr">
        <is>
          <t>django-rest-framework-yaml</t>
        </is>
      </c>
      <c r="B22260" t="inlineStr">
        <is>
          <t>67760cb389914c23c2048aa72f092374e8231fb9</t>
        </is>
      </c>
      <c r="C22260" t="inlineStr">
        <is>
          <t>2014-12-18 12:52:34+00:00</t>
        </is>
      </c>
      <c r="D22260" t="inlineStr">
        <is>
          <t>add</t>
        </is>
      </c>
      <c r="E22260" t="inlineStr">
        <is>
          <t>pytest-cov</t>
        </is>
      </c>
      <c r="F22260">
        <f>=1.6</f>
        <v/>
      </c>
      <c r="G22260" t="inlineStr"/>
      <c r="H22260" t="inlineStr"/>
    </row>
    <row r="22261">
      <c r="A22261" t="inlineStr">
        <is>
          <t>django-rest-framework-yaml</t>
        </is>
      </c>
      <c r="B22261" t="inlineStr">
        <is>
          <t>67760cb389914c23c2048aa72f092374e8231fb9</t>
        </is>
      </c>
      <c r="C22261" t="inlineStr">
        <is>
          <t>2014-12-18 12:52:34+00:00</t>
        </is>
      </c>
      <c r="D22261" t="inlineStr">
        <is>
          <t>add</t>
        </is>
      </c>
      <c r="E22261" t="inlineStr">
        <is>
          <t>flake8</t>
        </is>
      </c>
      <c r="F22261">
        <f>=2.2.2</f>
        <v/>
      </c>
      <c r="G22261" t="inlineStr"/>
      <c r="H22261" t="inlineStr"/>
    </row>
    <row r="22262">
      <c r="A22262" t="inlineStr">
        <is>
          <t>django-rest-framework-yaml</t>
        </is>
      </c>
      <c r="B22262" t="inlineStr">
        <is>
          <t>67760cb389914c23c2048aa72f092374e8231fb9</t>
        </is>
      </c>
      <c r="C22262" t="inlineStr">
        <is>
          <t>2014-12-18 12:52:34+00:00</t>
        </is>
      </c>
      <c r="D22262" t="inlineStr">
        <is>
          <t>add</t>
        </is>
      </c>
      <c r="E22262" t="inlineStr">
        <is>
          <t>wheel</t>
        </is>
      </c>
      <c r="F22262">
        <f>=0.24.0</f>
        <v/>
      </c>
      <c r="G22262" t="inlineStr"/>
      <c r="H22262" t="inlineStr"/>
    </row>
    <row r="22263">
      <c r="A22263" t="inlineStr">
        <is>
          <t>django-rest-framework-yaml</t>
        </is>
      </c>
      <c r="B22263" t="inlineStr">
        <is>
          <t>67760cb389914c23c2048aa72f092374e8231fb9</t>
        </is>
      </c>
      <c r="C22263" t="inlineStr">
        <is>
          <t>2014-12-18 12:52:34+00:00</t>
        </is>
      </c>
      <c r="D22263" t="inlineStr">
        <is>
          <t>add</t>
        </is>
      </c>
      <c r="E22263" t="inlineStr">
        <is>
          <t>mkdocs</t>
        </is>
      </c>
      <c r="F22263">
        <f>=0.11.1</f>
        <v/>
      </c>
      <c r="G22263" t="inlineStr"/>
      <c r="H22263" t="inlineStr"/>
    </row>
    <row r="22264">
      <c r="A22264" t="inlineStr">
        <is>
          <t>django-rest-framework-yaml</t>
        </is>
      </c>
      <c r="B22264" t="inlineStr">
        <is>
          <t>67760cb389914c23c2048aa72f092374e8231fb9</t>
        </is>
      </c>
      <c r="C22264" t="inlineStr">
        <is>
          <t>2014-12-18 12:52:34+00:00</t>
        </is>
      </c>
      <c r="D22264" t="inlineStr">
        <is>
          <t>rem</t>
        </is>
      </c>
      <c r="E22264" t="inlineStr"/>
      <c r="F22264" t="inlineStr"/>
      <c r="G22264" t="inlineStr">
        <is>
          <t>PyYAML</t>
        </is>
      </c>
      <c r="H22264" t="inlineStr">
        <is>
          <t>&gt;=3.10</t>
        </is>
      </c>
    </row>
    <row r="22265">
      <c r="A22265" t="inlineStr">
        <is>
          <t>anago</t>
        </is>
      </c>
      <c r="B22265" t="inlineStr">
        <is>
          <t>aea21e61fe4dd8c5bd6aba93d7700fa8aae04f99</t>
        </is>
      </c>
      <c r="C22265" t="inlineStr">
        <is>
          <t>2017-11-24 08:56:46+00:00</t>
        </is>
      </c>
      <c r="D22265" t="inlineStr">
        <is>
          <t>verchange</t>
        </is>
      </c>
      <c r="E22265" t="inlineStr">
        <is>
          <t>six</t>
        </is>
      </c>
      <c r="F22265">
        <f>=1.11.0</f>
        <v/>
      </c>
      <c r="G22265" t="inlineStr">
        <is>
          <t>six</t>
        </is>
      </c>
      <c r="H22265">
        <f>=1.10.0</f>
        <v/>
      </c>
    </row>
    <row r="22266">
      <c r="A22266" t="inlineStr">
        <is>
          <t>anago</t>
        </is>
      </c>
      <c r="B22266" t="inlineStr">
        <is>
          <t>aea21e61fe4dd8c5bd6aba93d7700fa8aae04f99</t>
        </is>
      </c>
      <c r="C22266" t="inlineStr">
        <is>
          <t>2017-11-24 08:56:46+00:00</t>
        </is>
      </c>
      <c r="D22266" t="inlineStr">
        <is>
          <t>verchange</t>
        </is>
      </c>
      <c r="E22266" t="inlineStr">
        <is>
          <t>Keras</t>
        </is>
      </c>
      <c r="F22266">
        <f>=2.1.1</f>
        <v/>
      </c>
      <c r="G22266" t="inlineStr">
        <is>
          <t>Keras</t>
        </is>
      </c>
      <c r="H22266">
        <f>=2.0.5</f>
        <v/>
      </c>
    </row>
    <row r="22267">
      <c r="A22267" t="inlineStr">
        <is>
          <t>anago</t>
        </is>
      </c>
      <c r="B22267" t="inlineStr">
        <is>
          <t>aea21e61fe4dd8c5bd6aba93d7700fa8aae04f99</t>
        </is>
      </c>
      <c r="C22267" t="inlineStr">
        <is>
          <t>2017-11-24 08:56:46+00:00</t>
        </is>
      </c>
      <c r="D22267" t="inlineStr">
        <is>
          <t>verchange</t>
        </is>
      </c>
      <c r="E22267" t="inlineStr">
        <is>
          <t>h5py</t>
        </is>
      </c>
      <c r="F22267">
        <f>=2.7.1</f>
        <v/>
      </c>
      <c r="G22267" t="inlineStr">
        <is>
          <t>h5py</t>
        </is>
      </c>
      <c r="H22267">
        <f>=2.7.0</f>
        <v/>
      </c>
    </row>
    <row r="22268">
      <c r="A22268" t="inlineStr">
        <is>
          <t>anago</t>
        </is>
      </c>
      <c r="B22268" t="inlineStr">
        <is>
          <t>aea21e61fe4dd8c5bd6aba93d7700fa8aae04f99</t>
        </is>
      </c>
      <c r="C22268" t="inlineStr">
        <is>
          <t>2017-11-24 08:56:46+00:00</t>
        </is>
      </c>
      <c r="D22268" t="inlineStr">
        <is>
          <t>verchange</t>
        </is>
      </c>
      <c r="E22268" t="inlineStr">
        <is>
          <t>numpy</t>
        </is>
      </c>
      <c r="F22268">
        <f>=1.13.3</f>
        <v/>
      </c>
      <c r="G22268" t="inlineStr">
        <is>
          <t>numpy</t>
        </is>
      </c>
      <c r="H22268">
        <f>=1.13.0</f>
        <v/>
      </c>
    </row>
    <row r="22269">
      <c r="A22269" t="inlineStr">
        <is>
          <t>anago</t>
        </is>
      </c>
      <c r="B22269" t="inlineStr">
        <is>
          <t>aea21e61fe4dd8c5bd6aba93d7700fa8aae04f99</t>
        </is>
      </c>
      <c r="C22269" t="inlineStr">
        <is>
          <t>2017-11-24 08:56:46+00:00</t>
        </is>
      </c>
      <c r="D22269" t="inlineStr">
        <is>
          <t>verchange</t>
        </is>
      </c>
      <c r="E22269" t="inlineStr">
        <is>
          <t>Markdown</t>
        </is>
      </c>
      <c r="F22269">
        <f>=2.6.9</f>
        <v/>
      </c>
      <c r="G22269" t="inlineStr">
        <is>
          <t>Markdown</t>
        </is>
      </c>
      <c r="H22269">
        <f>=2.2.0</f>
        <v/>
      </c>
    </row>
    <row r="22270">
      <c r="A22270" t="inlineStr">
        <is>
          <t>anago</t>
        </is>
      </c>
      <c r="B22270" t="inlineStr">
        <is>
          <t>aea21e61fe4dd8c5bd6aba93d7700fa8aae04f99</t>
        </is>
      </c>
      <c r="C22270" t="inlineStr">
        <is>
          <t>2017-11-24 08:56:46+00:00</t>
        </is>
      </c>
      <c r="D22270" t="inlineStr">
        <is>
          <t>verchange</t>
        </is>
      </c>
      <c r="E22270" t="inlineStr">
        <is>
          <t>protobuf</t>
        </is>
      </c>
      <c r="F22270">
        <f>=3.5.0</f>
        <v/>
      </c>
      <c r="G22270" t="inlineStr">
        <is>
          <t>protobuf</t>
        </is>
      </c>
      <c r="H22270">
        <f>=3.3.0</f>
        <v/>
      </c>
    </row>
    <row r="22271">
      <c r="A22271" t="inlineStr">
        <is>
          <t>anago</t>
        </is>
      </c>
      <c r="B22271" t="inlineStr">
        <is>
          <t>aea21e61fe4dd8c5bd6aba93d7700fa8aae04f99</t>
        </is>
      </c>
      <c r="C22271" t="inlineStr">
        <is>
          <t>2017-11-24 08:56:46+00:00</t>
        </is>
      </c>
      <c r="D22271" t="inlineStr">
        <is>
          <t>verchange</t>
        </is>
      </c>
      <c r="E22271" t="inlineStr">
        <is>
          <t>scipy</t>
        </is>
      </c>
      <c r="F22271">
        <f>=1.0.0</f>
        <v/>
      </c>
      <c r="G22271" t="inlineStr">
        <is>
          <t>scipy</t>
        </is>
      </c>
      <c r="H22271">
        <f>=0.19.1</f>
        <v/>
      </c>
    </row>
    <row r="22272">
      <c r="A22272" t="inlineStr">
        <is>
          <t>anago</t>
        </is>
      </c>
      <c r="B22272" t="inlineStr">
        <is>
          <t>aea21e61fe4dd8c5bd6aba93d7700fa8aae04f99</t>
        </is>
      </c>
      <c r="C22272" t="inlineStr">
        <is>
          <t>2017-11-24 08:56:46+00:00</t>
        </is>
      </c>
      <c r="D22272" t="inlineStr">
        <is>
          <t>verchange</t>
        </is>
      </c>
      <c r="E22272" t="inlineStr">
        <is>
          <t>tensorflow</t>
        </is>
      </c>
      <c r="F22272">
        <f>=1.4.0</f>
        <v/>
      </c>
      <c r="G22272" t="inlineStr">
        <is>
          <t>tensorflow</t>
        </is>
      </c>
      <c r="H22272">
        <f>=1.2.0</f>
        <v/>
      </c>
    </row>
    <row r="22273">
      <c r="A22273" t="inlineStr">
        <is>
          <t>anago</t>
        </is>
      </c>
      <c r="B22273" t="inlineStr">
        <is>
          <t>aea21e61fe4dd8c5bd6aba93d7700fa8aae04f99</t>
        </is>
      </c>
      <c r="C22273" t="inlineStr">
        <is>
          <t>2017-11-24 08:56:46+00:00</t>
        </is>
      </c>
      <c r="D22273" t="inlineStr">
        <is>
          <t>verchange</t>
        </is>
      </c>
      <c r="E22273" t="inlineStr">
        <is>
          <t>scikit-learn</t>
        </is>
      </c>
      <c r="F22273">
        <f>=0.19.1</f>
        <v/>
      </c>
      <c r="G22273" t="inlineStr">
        <is>
          <t>scikit-learn</t>
        </is>
      </c>
      <c r="H22273">
        <f>=0.18.2</f>
        <v/>
      </c>
    </row>
    <row r="22274">
      <c r="A22274" t="inlineStr">
        <is>
          <t>anago</t>
        </is>
      </c>
      <c r="B22274" t="inlineStr">
        <is>
          <t>aea21e61fe4dd8c5bd6aba93d7700fa8aae04f99</t>
        </is>
      </c>
      <c r="C22274" t="inlineStr">
        <is>
          <t>2017-11-24 08:56:46+00:00</t>
        </is>
      </c>
      <c r="D22274" t="inlineStr">
        <is>
          <t>add</t>
        </is>
      </c>
      <c r="E22274" t="inlineStr">
        <is>
          <t>boto</t>
        </is>
      </c>
      <c r="F22274">
        <f>=2.48.0</f>
        <v/>
      </c>
      <c r="G22274" t="inlineStr"/>
      <c r="H22274" t="inlineStr"/>
    </row>
    <row r="22275">
      <c r="A22275" t="inlineStr">
        <is>
          <t>anago</t>
        </is>
      </c>
      <c r="B22275" t="inlineStr">
        <is>
          <t>aea21e61fe4dd8c5bd6aba93d7700fa8aae04f99</t>
        </is>
      </c>
      <c r="C22275" t="inlineStr">
        <is>
          <t>2017-11-24 08:56:46+00:00</t>
        </is>
      </c>
      <c r="D22275" t="inlineStr">
        <is>
          <t>add</t>
        </is>
      </c>
      <c r="E22275" t="inlineStr">
        <is>
          <t>bz2file</t>
        </is>
      </c>
      <c r="F22275">
        <f>=0.98</f>
        <v/>
      </c>
      <c r="G22275" t="inlineStr"/>
      <c r="H22275" t="inlineStr"/>
    </row>
    <row r="22276">
      <c r="A22276" t="inlineStr">
        <is>
          <t>anago</t>
        </is>
      </c>
      <c r="B22276" t="inlineStr">
        <is>
          <t>aea21e61fe4dd8c5bd6aba93d7700fa8aae04f99</t>
        </is>
      </c>
      <c r="C22276" t="inlineStr">
        <is>
          <t>2017-11-24 08:56:46+00:00</t>
        </is>
      </c>
      <c r="D22276" t="inlineStr">
        <is>
          <t>add</t>
        </is>
      </c>
      <c r="E22276" t="inlineStr">
        <is>
          <t>certifi</t>
        </is>
      </c>
      <c r="F22276">
        <f>=2017.11.5</f>
        <v/>
      </c>
      <c r="G22276" t="inlineStr"/>
      <c r="H22276" t="inlineStr"/>
    </row>
    <row r="22277">
      <c r="A22277" t="inlineStr">
        <is>
          <t>anago</t>
        </is>
      </c>
      <c r="B22277" t="inlineStr">
        <is>
          <t>aea21e61fe4dd8c5bd6aba93d7700fa8aae04f99</t>
        </is>
      </c>
      <c r="C22277" t="inlineStr">
        <is>
          <t>2017-11-24 08:56:46+00:00</t>
        </is>
      </c>
      <c r="D22277" t="inlineStr">
        <is>
          <t>add</t>
        </is>
      </c>
      <c r="E22277" t="inlineStr">
        <is>
          <t>chardet</t>
        </is>
      </c>
      <c r="F22277">
        <f>=3.0.4</f>
        <v/>
      </c>
      <c r="G22277" t="inlineStr"/>
      <c r="H22277" t="inlineStr"/>
    </row>
    <row r="22278">
      <c r="A22278" t="inlineStr">
        <is>
          <t>anago</t>
        </is>
      </c>
      <c r="B22278" t="inlineStr">
        <is>
          <t>aea21e61fe4dd8c5bd6aba93d7700fa8aae04f99</t>
        </is>
      </c>
      <c r="C22278" t="inlineStr">
        <is>
          <t>2017-11-24 08:56:46+00:00</t>
        </is>
      </c>
      <c r="D22278" t="inlineStr">
        <is>
          <t>add</t>
        </is>
      </c>
      <c r="E22278" t="inlineStr">
        <is>
          <t>enum34</t>
        </is>
      </c>
      <c r="F22278">
        <f>=1.1.6</f>
        <v/>
      </c>
      <c r="G22278" t="inlineStr"/>
      <c r="H22278" t="inlineStr"/>
    </row>
    <row r="22279">
      <c r="A22279" t="inlineStr">
        <is>
          <t>anago</t>
        </is>
      </c>
      <c r="B22279" t="inlineStr">
        <is>
          <t>aea21e61fe4dd8c5bd6aba93d7700fa8aae04f99</t>
        </is>
      </c>
      <c r="C22279" t="inlineStr">
        <is>
          <t>2017-11-24 08:56:46+00:00</t>
        </is>
      </c>
      <c r="D22279" t="inlineStr">
        <is>
          <t>add</t>
        </is>
      </c>
      <c r="E22279" t="inlineStr">
        <is>
          <t>gensim</t>
        </is>
      </c>
      <c r="F22279">
        <f>=3.1.0</f>
        <v/>
      </c>
      <c r="G22279" t="inlineStr"/>
      <c r="H22279" t="inlineStr"/>
    </row>
    <row r="22280">
      <c r="A22280" t="inlineStr">
        <is>
          <t>anago</t>
        </is>
      </c>
      <c r="B22280" t="inlineStr">
        <is>
          <t>aea21e61fe4dd8c5bd6aba93d7700fa8aae04f99</t>
        </is>
      </c>
      <c r="C22280" t="inlineStr">
        <is>
          <t>2017-11-24 08:56:46+00:00</t>
        </is>
      </c>
      <c r="D22280" t="inlineStr">
        <is>
          <t>add</t>
        </is>
      </c>
      <c r="E22280" t="inlineStr">
        <is>
          <t>idna</t>
        </is>
      </c>
      <c r="F22280">
        <f>=2.6</f>
        <v/>
      </c>
      <c r="G22280" t="inlineStr"/>
      <c r="H22280" t="inlineStr"/>
    </row>
    <row r="22281">
      <c r="A22281" t="inlineStr">
        <is>
          <t>anago</t>
        </is>
      </c>
      <c r="B22281" t="inlineStr">
        <is>
          <t>aea21e61fe4dd8c5bd6aba93d7700fa8aae04f99</t>
        </is>
      </c>
      <c r="C22281" t="inlineStr">
        <is>
          <t>2017-11-24 08:56:46+00:00</t>
        </is>
      </c>
      <c r="D22281" t="inlineStr">
        <is>
          <t>add</t>
        </is>
      </c>
      <c r="E22281" t="inlineStr">
        <is>
          <t>requests</t>
        </is>
      </c>
      <c r="F22281">
        <f>=2.18.4</f>
        <v/>
      </c>
      <c r="G22281" t="inlineStr"/>
      <c r="H22281" t="inlineStr"/>
    </row>
    <row r="22282">
      <c r="A22282" t="inlineStr">
        <is>
          <t>anago</t>
        </is>
      </c>
      <c r="B22282" t="inlineStr">
        <is>
          <t>aea21e61fe4dd8c5bd6aba93d7700fa8aae04f99</t>
        </is>
      </c>
      <c r="C22282" t="inlineStr">
        <is>
          <t>2017-11-24 08:56:46+00:00</t>
        </is>
      </c>
      <c r="D22282" t="inlineStr">
        <is>
          <t>add</t>
        </is>
      </c>
      <c r="E22282" t="inlineStr">
        <is>
          <t>smart-open</t>
        </is>
      </c>
      <c r="F22282">
        <f>=1.5.3</f>
        <v/>
      </c>
      <c r="G22282" t="inlineStr"/>
      <c r="H22282" t="inlineStr"/>
    </row>
    <row r="22283">
      <c r="A22283" t="inlineStr">
        <is>
          <t>anago</t>
        </is>
      </c>
      <c r="B22283" t="inlineStr">
        <is>
          <t>aea21e61fe4dd8c5bd6aba93d7700fa8aae04f99</t>
        </is>
      </c>
      <c r="C22283" t="inlineStr">
        <is>
          <t>2017-11-24 08:56:46+00:00</t>
        </is>
      </c>
      <c r="D22283" t="inlineStr">
        <is>
          <t>add</t>
        </is>
      </c>
      <c r="E22283" t="inlineStr">
        <is>
          <t>tensorflow-tensorboard</t>
        </is>
      </c>
      <c r="F22283">
        <f>=0.4.0rc3</f>
        <v/>
      </c>
      <c r="G22283" t="inlineStr"/>
      <c r="H22283" t="inlineStr"/>
    </row>
    <row r="22284">
      <c r="A22284" t="inlineStr">
        <is>
          <t>anago</t>
        </is>
      </c>
      <c r="B22284" t="inlineStr">
        <is>
          <t>aea21e61fe4dd8c5bd6aba93d7700fa8aae04f99</t>
        </is>
      </c>
      <c r="C22284" t="inlineStr">
        <is>
          <t>2017-11-24 08:56:46+00:00</t>
        </is>
      </c>
      <c r="D22284" t="inlineStr">
        <is>
          <t>add</t>
        </is>
      </c>
      <c r="E22284" t="inlineStr">
        <is>
          <t>urllib3</t>
        </is>
      </c>
      <c r="F22284">
        <f>=1.22</f>
        <v/>
      </c>
      <c r="G22284" t="inlineStr"/>
      <c r="H22284" t="inlineStr"/>
    </row>
    <row r="22285">
      <c r="A22285" t="inlineStr">
        <is>
          <t>anago</t>
        </is>
      </c>
      <c r="B22285" t="inlineStr">
        <is>
          <t>7e3c6cd7c400e273980b168434b3830948750c67</t>
        </is>
      </c>
      <c r="C22285" t="inlineStr">
        <is>
          <t>2018-06-03 13:17:20+00:00</t>
        </is>
      </c>
      <c r="D22285" t="inlineStr">
        <is>
          <t>verchange</t>
        </is>
      </c>
      <c r="E22285" t="inlineStr">
        <is>
          <t>protobuf</t>
        </is>
      </c>
      <c r="F22285">
        <f>=3.5.1</f>
        <v/>
      </c>
      <c r="G22285" t="inlineStr">
        <is>
          <t>protobuf</t>
        </is>
      </c>
      <c r="H22285">
        <f>=3.5.0</f>
        <v/>
      </c>
    </row>
    <row r="22286">
      <c r="A22286" t="inlineStr">
        <is>
          <t>anago</t>
        </is>
      </c>
      <c r="B22286" t="inlineStr">
        <is>
          <t>7e3c6cd7c400e273980b168434b3830948750c67</t>
        </is>
      </c>
      <c r="C22286" t="inlineStr">
        <is>
          <t>2018-06-03 13:17:20+00:00</t>
        </is>
      </c>
      <c r="D22286" t="inlineStr">
        <is>
          <t>verchange</t>
        </is>
      </c>
      <c r="E22286" t="inlineStr">
        <is>
          <t>Keras</t>
        </is>
      </c>
      <c r="F22286">
        <f>=2.1.3</f>
        <v/>
      </c>
      <c r="G22286" t="inlineStr">
        <is>
          <t>Keras</t>
        </is>
      </c>
      <c r="H22286">
        <f>=2.1.1</f>
        <v/>
      </c>
    </row>
    <row r="22287">
      <c r="A22287" t="inlineStr">
        <is>
          <t>anago</t>
        </is>
      </c>
      <c r="B22287" t="inlineStr">
        <is>
          <t>7e3c6cd7c400e273980b168434b3830948750c67</t>
        </is>
      </c>
      <c r="C22287" t="inlineStr">
        <is>
          <t>2018-06-03 13:17:20+00:00</t>
        </is>
      </c>
      <c r="D22287" t="inlineStr">
        <is>
          <t>add</t>
        </is>
      </c>
      <c r="E22287" t="inlineStr">
        <is>
          <t>m2r</t>
        </is>
      </c>
      <c r="F22287">
        <f>=0.1.12</f>
        <v/>
      </c>
      <c r="G22287" t="inlineStr"/>
      <c r="H22287" t="inlineStr"/>
    </row>
    <row r="22288">
      <c r="A22288" t="inlineStr">
        <is>
          <t>bifacial_radiance</t>
        </is>
      </c>
      <c r="B22288" t="inlineStr">
        <is>
          <t>9063e2b4e9f80c1ed00a5dfbdd64c113de7957bb</t>
        </is>
      </c>
      <c r="C22288" t="inlineStr">
        <is>
          <t>2019-02-28 00:22:28+00:00</t>
        </is>
      </c>
      <c r="D22288" t="inlineStr">
        <is>
          <t>add</t>
        </is>
      </c>
      <c r="E22288" t="inlineStr">
        <is>
          <t>atomicwrites</t>
        </is>
      </c>
      <c r="F22288">
        <f>=1.2.1</f>
        <v/>
      </c>
      <c r="G22288" t="inlineStr"/>
      <c r="H22288" t="inlineStr"/>
    </row>
    <row r="22289">
      <c r="A22289" t="inlineStr">
        <is>
          <t>bifacial_radiance</t>
        </is>
      </c>
      <c r="B22289" t="inlineStr">
        <is>
          <t>9063e2b4e9f80c1ed00a5dfbdd64c113de7957bb</t>
        </is>
      </c>
      <c r="C22289" t="inlineStr">
        <is>
          <t>2019-02-28 00:22:28+00:00</t>
        </is>
      </c>
      <c r="D22289" t="inlineStr">
        <is>
          <t>add</t>
        </is>
      </c>
      <c r="E22289" t="inlineStr">
        <is>
          <t>attrs</t>
        </is>
      </c>
      <c r="F22289">
        <f>=18.2.0</f>
        <v/>
      </c>
      <c r="G22289" t="inlineStr"/>
      <c r="H22289" t="inlineStr"/>
    </row>
    <row r="22290">
      <c r="A22290" t="inlineStr">
        <is>
          <t>bifacial_radiance</t>
        </is>
      </c>
      <c r="B22290" t="inlineStr">
        <is>
          <t>9063e2b4e9f80c1ed00a5dfbdd64c113de7957bb</t>
        </is>
      </c>
      <c r="C22290" t="inlineStr">
        <is>
          <t>2019-02-28 00:22:28+00:00</t>
        </is>
      </c>
      <c r="D22290" t="inlineStr">
        <is>
          <t>add</t>
        </is>
      </c>
      <c r="E22290" t="inlineStr">
        <is>
          <t>backports.functools-lru-cache</t>
        </is>
      </c>
      <c r="F22290">
        <f>=1.5</f>
        <v/>
      </c>
      <c r="G22290" t="inlineStr"/>
      <c r="H22290" t="inlineStr"/>
    </row>
    <row r="22291">
      <c r="A22291" t="inlineStr">
        <is>
          <t>bifacial_radiance</t>
        </is>
      </c>
      <c r="B22291" t="inlineStr">
        <is>
          <t>9063e2b4e9f80c1ed00a5dfbdd64c113de7957bb</t>
        </is>
      </c>
      <c r="C22291" t="inlineStr">
        <is>
          <t>2019-02-28 00:22:28+00:00</t>
        </is>
      </c>
      <c r="D22291" t="inlineStr">
        <is>
          <t>add</t>
        </is>
      </c>
      <c r="E22291" t="inlineStr">
        <is>
          <t>colorama</t>
        </is>
      </c>
      <c r="F22291">
        <f>=0.4.1</f>
        <v/>
      </c>
      <c r="G22291" t="inlineStr"/>
      <c r="H22291" t="inlineStr"/>
    </row>
    <row r="22292">
      <c r="A22292" t="inlineStr">
        <is>
          <t>bifacial_radiance</t>
        </is>
      </c>
      <c r="B22292" t="inlineStr">
        <is>
          <t>9063e2b4e9f80c1ed00a5dfbdd64c113de7957bb</t>
        </is>
      </c>
      <c r="C22292" t="inlineStr">
        <is>
          <t>2019-02-28 00:22:28+00:00</t>
        </is>
      </c>
      <c r="D22292" t="inlineStr">
        <is>
          <t>add</t>
        </is>
      </c>
      <c r="E22292" t="inlineStr">
        <is>
          <t>coverage</t>
        </is>
      </c>
      <c r="F22292">
        <f>=4.5.2</f>
        <v/>
      </c>
      <c r="G22292" t="inlineStr"/>
      <c r="H22292" t="inlineStr"/>
    </row>
    <row r="22293">
      <c r="A22293" t="inlineStr">
        <is>
          <t>bifacial_radiance</t>
        </is>
      </c>
      <c r="B22293" t="inlineStr">
        <is>
          <t>9063e2b4e9f80c1ed00a5dfbdd64c113de7957bb</t>
        </is>
      </c>
      <c r="C22293" t="inlineStr">
        <is>
          <t>2019-02-28 00:22:28+00:00</t>
        </is>
      </c>
      <c r="D22293" t="inlineStr">
        <is>
          <t>add</t>
        </is>
      </c>
      <c r="E22293" t="inlineStr">
        <is>
          <t>cycler</t>
        </is>
      </c>
      <c r="F22293">
        <f>=0.10.0</f>
        <v/>
      </c>
      <c r="G22293" t="inlineStr"/>
      <c r="H22293" t="inlineStr"/>
    </row>
    <row r="22294">
      <c r="A22294" t="inlineStr">
        <is>
          <t>bifacial_radiance</t>
        </is>
      </c>
      <c r="B22294" t="inlineStr">
        <is>
          <t>9063e2b4e9f80c1ed00a5dfbdd64c113de7957bb</t>
        </is>
      </c>
      <c r="C22294" t="inlineStr">
        <is>
          <t>2019-02-28 00:22:28+00:00</t>
        </is>
      </c>
      <c r="D22294" t="inlineStr">
        <is>
          <t>add</t>
        </is>
      </c>
      <c r="E22294" t="inlineStr">
        <is>
          <t>funcsigs</t>
        </is>
      </c>
      <c r="F22294">
        <f>=1.0.2</f>
        <v/>
      </c>
      <c r="G22294" t="inlineStr"/>
      <c r="H22294" t="inlineStr"/>
    </row>
    <row r="22295">
      <c r="A22295" t="inlineStr">
        <is>
          <t>bifacial_radiance</t>
        </is>
      </c>
      <c r="B22295" t="inlineStr">
        <is>
          <t>9063e2b4e9f80c1ed00a5dfbdd64c113de7957bb</t>
        </is>
      </c>
      <c r="C22295" t="inlineStr">
        <is>
          <t>2019-02-28 00:22:28+00:00</t>
        </is>
      </c>
      <c r="D22295" t="inlineStr">
        <is>
          <t>add</t>
        </is>
      </c>
      <c r="E22295" t="inlineStr">
        <is>
          <t>kiwisolver</t>
        </is>
      </c>
      <c r="F22295">
        <f>=1.0.1</f>
        <v/>
      </c>
      <c r="G22295" t="inlineStr"/>
      <c r="H22295" t="inlineStr"/>
    </row>
    <row r="22296">
      <c r="A22296" t="inlineStr">
        <is>
          <t>bifacial_radiance</t>
        </is>
      </c>
      <c r="B22296" t="inlineStr">
        <is>
          <t>9063e2b4e9f80c1ed00a5dfbdd64c113de7957bb</t>
        </is>
      </c>
      <c r="C22296" t="inlineStr">
        <is>
          <t>2019-02-28 00:22:28+00:00</t>
        </is>
      </c>
      <c r="D22296" t="inlineStr">
        <is>
          <t>add</t>
        </is>
      </c>
      <c r="E22296" t="inlineStr">
        <is>
          <t>matplotlib</t>
        </is>
      </c>
      <c r="F22296">
        <f>=2.2.3</f>
        <v/>
      </c>
      <c r="G22296" t="inlineStr"/>
      <c r="H22296" t="inlineStr"/>
    </row>
    <row r="22297">
      <c r="A22297" t="inlineStr">
        <is>
          <t>bifacial_radiance</t>
        </is>
      </c>
      <c r="B22297" t="inlineStr">
        <is>
          <t>9063e2b4e9f80c1ed00a5dfbdd64c113de7957bb</t>
        </is>
      </c>
      <c r="C22297" t="inlineStr">
        <is>
          <t>2019-02-28 00:22:28+00:00</t>
        </is>
      </c>
      <c r="D22297" t="inlineStr">
        <is>
          <t>add</t>
        </is>
      </c>
      <c r="E22297" t="inlineStr">
        <is>
          <t>more-itertools</t>
        </is>
      </c>
      <c r="F22297">
        <f>=5.0.0</f>
        <v/>
      </c>
      <c r="G22297" t="inlineStr"/>
      <c r="H22297" t="inlineStr"/>
    </row>
    <row r="22298">
      <c r="A22298" t="inlineStr">
        <is>
          <t>bifacial_radiance</t>
        </is>
      </c>
      <c r="B22298" t="inlineStr">
        <is>
          <t>9063e2b4e9f80c1ed00a5dfbdd64c113de7957bb</t>
        </is>
      </c>
      <c r="C22298" t="inlineStr">
        <is>
          <t>2019-02-28 00:22:28+00:00</t>
        </is>
      </c>
      <c r="D22298" t="inlineStr">
        <is>
          <t>add</t>
        </is>
      </c>
      <c r="E22298" t="inlineStr">
        <is>
          <t>numpy</t>
        </is>
      </c>
      <c r="F22298">
        <f>=1.16.0</f>
        <v/>
      </c>
      <c r="G22298" t="inlineStr"/>
      <c r="H22298" t="inlineStr"/>
    </row>
    <row r="22299">
      <c r="A22299" t="inlineStr">
        <is>
          <t>bifacial_radiance</t>
        </is>
      </c>
      <c r="B22299" t="inlineStr">
        <is>
          <t>9063e2b4e9f80c1ed00a5dfbdd64c113de7957bb</t>
        </is>
      </c>
      <c r="C22299" t="inlineStr">
        <is>
          <t>2019-02-28 00:22:28+00:00</t>
        </is>
      </c>
      <c r="D22299" t="inlineStr">
        <is>
          <t>add</t>
        </is>
      </c>
      <c r="E22299" t="inlineStr">
        <is>
          <t>pandas</t>
        </is>
      </c>
      <c r="F22299">
        <f>=0.24.0</f>
        <v/>
      </c>
      <c r="G22299" t="inlineStr"/>
      <c r="H22299" t="inlineStr"/>
    </row>
    <row r="22300">
      <c r="A22300" t="inlineStr">
        <is>
          <t>bifacial_radiance</t>
        </is>
      </c>
      <c r="B22300" t="inlineStr">
        <is>
          <t>9063e2b4e9f80c1ed00a5dfbdd64c113de7957bb</t>
        </is>
      </c>
      <c r="C22300" t="inlineStr">
        <is>
          <t>2019-02-28 00:22:28+00:00</t>
        </is>
      </c>
      <c r="D22300" t="inlineStr">
        <is>
          <t>add</t>
        </is>
      </c>
      <c r="E22300" t="inlineStr">
        <is>
          <t>pathlib2</t>
        </is>
      </c>
      <c r="F22300">
        <f>=2.3.3</f>
        <v/>
      </c>
      <c r="G22300" t="inlineStr"/>
      <c r="H22300" t="inlineStr"/>
    </row>
    <row r="22301">
      <c r="A22301" t="inlineStr">
        <is>
          <t>bifacial_radiance</t>
        </is>
      </c>
      <c r="B22301" t="inlineStr">
        <is>
          <t>9063e2b4e9f80c1ed00a5dfbdd64c113de7957bb</t>
        </is>
      </c>
      <c r="C22301" t="inlineStr">
        <is>
          <t>2019-02-28 00:22:28+00:00</t>
        </is>
      </c>
      <c r="D22301" t="inlineStr">
        <is>
          <t>add</t>
        </is>
      </c>
      <c r="E22301" t="inlineStr">
        <is>
          <t>pluggy</t>
        </is>
      </c>
      <c r="F22301">
        <f>=0.8.1</f>
        <v/>
      </c>
      <c r="G22301" t="inlineStr"/>
      <c r="H22301" t="inlineStr"/>
    </row>
    <row r="22302">
      <c r="A22302" t="inlineStr">
        <is>
          <t>bifacial_radiance</t>
        </is>
      </c>
      <c r="B22302" t="inlineStr">
        <is>
          <t>9063e2b4e9f80c1ed00a5dfbdd64c113de7957bb</t>
        </is>
      </c>
      <c r="C22302" t="inlineStr">
        <is>
          <t>2019-02-28 00:22:28+00:00</t>
        </is>
      </c>
      <c r="D22302" t="inlineStr">
        <is>
          <t>add</t>
        </is>
      </c>
      <c r="E22302" t="inlineStr">
        <is>
          <t>pvlib</t>
        </is>
      </c>
      <c r="F22302">
        <f>=0.6.0</f>
        <v/>
      </c>
      <c r="G22302" t="inlineStr"/>
      <c r="H22302" t="inlineStr"/>
    </row>
    <row r="22303">
      <c r="A22303" t="inlineStr">
        <is>
          <t>bifacial_radiance</t>
        </is>
      </c>
      <c r="B22303" t="inlineStr">
        <is>
          <t>9063e2b4e9f80c1ed00a5dfbdd64c113de7957bb</t>
        </is>
      </c>
      <c r="C22303" t="inlineStr">
        <is>
          <t>2019-02-28 00:22:28+00:00</t>
        </is>
      </c>
      <c r="D22303" t="inlineStr">
        <is>
          <t>add</t>
        </is>
      </c>
      <c r="E22303" t="inlineStr">
        <is>
          <t>py</t>
        </is>
      </c>
      <c r="F22303">
        <f>=1.7.0</f>
        <v/>
      </c>
      <c r="G22303" t="inlineStr"/>
      <c r="H22303" t="inlineStr"/>
    </row>
    <row r="22304">
      <c r="A22304" t="inlineStr">
        <is>
          <t>bifacial_radiance</t>
        </is>
      </c>
      <c r="B22304" t="inlineStr">
        <is>
          <t>9063e2b4e9f80c1ed00a5dfbdd64c113de7957bb</t>
        </is>
      </c>
      <c r="C22304" t="inlineStr">
        <is>
          <t>2019-02-28 00:22:28+00:00</t>
        </is>
      </c>
      <c r="D22304" t="inlineStr">
        <is>
          <t>add</t>
        </is>
      </c>
      <c r="E22304" t="inlineStr">
        <is>
          <t>pyparsing</t>
        </is>
      </c>
      <c r="F22304">
        <f>=2.3.1</f>
        <v/>
      </c>
      <c r="G22304" t="inlineStr"/>
      <c r="H22304" t="inlineStr"/>
    </row>
    <row r="22305">
      <c r="A22305" t="inlineStr">
        <is>
          <t>bifacial_radiance</t>
        </is>
      </c>
      <c r="B22305" t="inlineStr">
        <is>
          <t>9063e2b4e9f80c1ed00a5dfbdd64c113de7957bb</t>
        </is>
      </c>
      <c r="C22305" t="inlineStr">
        <is>
          <t>2019-02-28 00:22:28+00:00</t>
        </is>
      </c>
      <c r="D22305" t="inlineStr">
        <is>
          <t>add</t>
        </is>
      </c>
      <c r="E22305" t="inlineStr">
        <is>
          <t>pytest</t>
        </is>
      </c>
      <c r="F22305">
        <f>=4.1.1</f>
        <v/>
      </c>
      <c r="G22305" t="inlineStr"/>
      <c r="H22305" t="inlineStr"/>
    </row>
    <row r="22306">
      <c r="A22306" t="inlineStr">
        <is>
          <t>bifacial_radiance</t>
        </is>
      </c>
      <c r="B22306" t="inlineStr">
        <is>
          <t>9063e2b4e9f80c1ed00a5dfbdd64c113de7957bb</t>
        </is>
      </c>
      <c r="C22306" t="inlineStr">
        <is>
          <t>2019-02-28 00:22:28+00:00</t>
        </is>
      </c>
      <c r="D22306" t="inlineStr">
        <is>
          <t>add</t>
        </is>
      </c>
      <c r="E22306" t="inlineStr">
        <is>
          <t>pytest-cov</t>
        </is>
      </c>
      <c r="F22306">
        <f>=2.6.1</f>
        <v/>
      </c>
      <c r="G22306" t="inlineStr"/>
      <c r="H22306" t="inlineStr"/>
    </row>
    <row r="22307">
      <c r="A22307" t="inlineStr">
        <is>
          <t>bifacial_radiance</t>
        </is>
      </c>
      <c r="B22307" t="inlineStr">
        <is>
          <t>9063e2b4e9f80c1ed00a5dfbdd64c113de7957bb</t>
        </is>
      </c>
      <c r="C22307" t="inlineStr">
        <is>
          <t>2019-02-28 00:22:28+00:00</t>
        </is>
      </c>
      <c r="D22307" t="inlineStr">
        <is>
          <t>add</t>
        </is>
      </c>
      <c r="E22307" t="inlineStr">
        <is>
          <t>python-dateutil</t>
        </is>
      </c>
      <c r="F22307">
        <f>=2.7.5</f>
        <v/>
      </c>
      <c r="G22307" t="inlineStr"/>
      <c r="H22307" t="inlineStr"/>
    </row>
    <row r="22308">
      <c r="A22308" t="inlineStr">
        <is>
          <t>bifacial_radiance</t>
        </is>
      </c>
      <c r="B22308" t="inlineStr">
        <is>
          <t>9063e2b4e9f80c1ed00a5dfbdd64c113de7957bb</t>
        </is>
      </c>
      <c r="C22308" t="inlineStr">
        <is>
          <t>2019-02-28 00:22:28+00:00</t>
        </is>
      </c>
      <c r="D22308" t="inlineStr">
        <is>
          <t>add</t>
        </is>
      </c>
      <c r="E22308" t="inlineStr">
        <is>
          <t>pytz</t>
        </is>
      </c>
      <c r="F22308">
        <f>=2018.9</f>
        <v/>
      </c>
      <c r="G22308" t="inlineStr"/>
      <c r="H22308" t="inlineStr"/>
    </row>
    <row r="22309">
      <c r="A22309" t="inlineStr">
        <is>
          <t>bifacial_radiance</t>
        </is>
      </c>
      <c r="B22309" t="inlineStr">
        <is>
          <t>9063e2b4e9f80c1ed00a5dfbdd64c113de7957bb</t>
        </is>
      </c>
      <c r="C22309" t="inlineStr">
        <is>
          <t>2019-02-28 00:22:28+00:00</t>
        </is>
      </c>
      <c r="D22309" t="inlineStr">
        <is>
          <t>add</t>
        </is>
      </c>
      <c r="E22309" t="inlineStr">
        <is>
          <t>scandir</t>
        </is>
      </c>
      <c r="F22309">
        <f>=1.9.0</f>
        <v/>
      </c>
      <c r="G22309" t="inlineStr"/>
      <c r="H22309" t="inlineStr"/>
    </row>
    <row r="22310">
      <c r="A22310" t="inlineStr">
        <is>
          <t>bifacial_radiance</t>
        </is>
      </c>
      <c r="B22310" t="inlineStr">
        <is>
          <t>9063e2b4e9f80c1ed00a5dfbdd64c113de7957bb</t>
        </is>
      </c>
      <c r="C22310" t="inlineStr">
        <is>
          <t>2019-02-28 00:22:28+00:00</t>
        </is>
      </c>
      <c r="D22310" t="inlineStr">
        <is>
          <t>add</t>
        </is>
      </c>
      <c r="E22310" t="inlineStr">
        <is>
          <t>scipy</t>
        </is>
      </c>
      <c r="F22310">
        <f>=0.19.1</f>
        <v/>
      </c>
      <c r="G22310" t="inlineStr"/>
      <c r="H22310" t="inlineStr"/>
    </row>
    <row r="22311">
      <c r="A22311" t="inlineStr">
        <is>
          <t>bifacial_radiance</t>
        </is>
      </c>
      <c r="B22311" t="inlineStr">
        <is>
          <t>9063e2b4e9f80c1ed00a5dfbdd64c113de7957bb</t>
        </is>
      </c>
      <c r="C22311" t="inlineStr">
        <is>
          <t>2019-02-28 00:22:28+00:00</t>
        </is>
      </c>
      <c r="D22311" t="inlineStr">
        <is>
          <t>add</t>
        </is>
      </c>
      <c r="E22311" t="inlineStr">
        <is>
          <t>six</t>
        </is>
      </c>
      <c r="F22311">
        <f>=1.12.0</f>
        <v/>
      </c>
      <c r="G22311" t="inlineStr"/>
      <c r="H22311" t="inlineStr"/>
    </row>
    <row r="22312">
      <c r="A22312" t="inlineStr">
        <is>
          <t>bifacial_radiance</t>
        </is>
      </c>
      <c r="B22312" t="inlineStr">
        <is>
          <t>b47a9077bcc01ea988b3f7f723857be823b1fbca</t>
        </is>
      </c>
      <c r="C22312" t="inlineStr">
        <is>
          <t>2019-10-14 18:56:51+00:00</t>
        </is>
      </c>
      <c r="D22312" t="inlineStr">
        <is>
          <t>verchange</t>
        </is>
      </c>
      <c r="E22312" t="inlineStr">
        <is>
          <t>pvlib</t>
        </is>
      </c>
      <c r="F22312">
        <f>=0.6.3</f>
        <v/>
      </c>
      <c r="G22312" t="inlineStr">
        <is>
          <t>pvlib</t>
        </is>
      </c>
      <c r="H22312">
        <f>=0.6.0</f>
        <v/>
      </c>
    </row>
    <row r="22313">
      <c r="A22313" t="inlineStr">
        <is>
          <t>bifacial_radiance</t>
        </is>
      </c>
      <c r="B22313" t="inlineStr">
        <is>
          <t>b47a9077bcc01ea988b3f7f723857be823b1fbca</t>
        </is>
      </c>
      <c r="C22313" t="inlineStr">
        <is>
          <t>2019-10-14 18:56:51+00:00</t>
        </is>
      </c>
      <c r="D22313" t="inlineStr">
        <is>
          <t>add</t>
        </is>
      </c>
      <c r="E22313" t="inlineStr">
        <is>
          <t>ipython</t>
        </is>
      </c>
      <c r="F22313">
        <f>=5.8.0</f>
        <v/>
      </c>
      <c r="G22313" t="inlineStr"/>
      <c r="H22313" t="inlineStr"/>
    </row>
    <row r="22314">
      <c r="A22314" t="inlineStr">
        <is>
          <t>bifacial_radiance</t>
        </is>
      </c>
      <c r="B22314" t="inlineStr">
        <is>
          <t>b47a9077bcc01ea988b3f7f723857be823b1fbca</t>
        </is>
      </c>
      <c r="C22314" t="inlineStr">
        <is>
          <t>2019-10-14 18:56:51+00:00</t>
        </is>
      </c>
      <c r="D22314" t="inlineStr">
        <is>
          <t>add</t>
        </is>
      </c>
      <c r="E22314" t="inlineStr">
        <is>
          <t>pvmismatch</t>
        </is>
      </c>
      <c r="F22314">
        <f>=4.1</f>
        <v/>
      </c>
      <c r="G22314" t="inlineStr"/>
      <c r="H22314" t="inlineStr"/>
    </row>
    <row r="22315">
      <c r="A22315" t="inlineStr">
        <is>
          <t>bifacial_radiance</t>
        </is>
      </c>
      <c r="B22315" t="inlineStr">
        <is>
          <t>b47a9077bcc01ea988b3f7f723857be823b1fbca</t>
        </is>
      </c>
      <c r="C22315" t="inlineStr">
        <is>
          <t>2019-10-14 18:56:51+00:00</t>
        </is>
      </c>
      <c r="D22315" t="inlineStr">
        <is>
          <t>add</t>
        </is>
      </c>
      <c r="E22315" t="inlineStr">
        <is>
          <t>sphinx-autoapi</t>
        </is>
      </c>
      <c r="F22315">
        <f>=1.1.0</f>
        <v/>
      </c>
      <c r="G22315" t="inlineStr"/>
      <c r="H22315" t="inlineStr"/>
    </row>
    <row r="22316">
      <c r="A22316" t="inlineStr">
        <is>
          <t>bifacial_radiance</t>
        </is>
      </c>
      <c r="B22316" t="inlineStr">
        <is>
          <t>b47a9077bcc01ea988b3f7f723857be823b1fbca</t>
        </is>
      </c>
      <c r="C22316" t="inlineStr">
        <is>
          <t>2019-10-14 18:56:51+00:00</t>
        </is>
      </c>
      <c r="D22316" t="inlineStr">
        <is>
          <t>add</t>
        </is>
      </c>
      <c r="E22316" t="inlineStr">
        <is>
          <t>sphinx-rtd-theme</t>
        </is>
      </c>
      <c r="F22316">
        <f>=0.4.3</f>
        <v/>
      </c>
      <c r="G22316" t="inlineStr"/>
      <c r="H22316" t="inlineStr"/>
    </row>
    <row r="22317">
      <c r="A22317" t="inlineStr">
        <is>
          <t>bifacial_radiance</t>
        </is>
      </c>
      <c r="B22317" t="inlineStr">
        <is>
          <t>b47a9077bcc01ea988b3f7f723857be823b1fbca</t>
        </is>
      </c>
      <c r="C22317" t="inlineStr">
        <is>
          <t>2019-10-14 18:56:51+00:00</t>
        </is>
      </c>
      <c r="D22317" t="inlineStr">
        <is>
          <t>add</t>
        </is>
      </c>
      <c r="E22317" t="inlineStr">
        <is>
          <t>requests</t>
        </is>
      </c>
      <c r="F22317" t="inlineStr"/>
      <c r="G22317" t="inlineStr"/>
      <c r="H22317" t="inlineStr"/>
    </row>
    <row r="22318">
      <c r="A22318" t="inlineStr">
        <is>
          <t>bifacial_radiance</t>
        </is>
      </c>
      <c r="B22318" t="inlineStr">
        <is>
          <t>b47a9077bcc01ea988b3f7f723857be823b1fbca</t>
        </is>
      </c>
      <c r="C22318" t="inlineStr">
        <is>
          <t>2019-10-14 18:56:51+00:00</t>
        </is>
      </c>
      <c r="D22318" t="inlineStr">
        <is>
          <t>add</t>
        </is>
      </c>
      <c r="E22318" t="inlineStr">
        <is>
          <t>future</t>
        </is>
      </c>
      <c r="F22318" t="inlineStr"/>
      <c r="G22318" t="inlineStr"/>
      <c r="H22318" t="inlineStr"/>
    </row>
    <row r="22319">
      <c r="A22319" t="inlineStr">
        <is>
          <t>bifacial_radiance</t>
        </is>
      </c>
      <c r="B22319" t="inlineStr">
        <is>
          <t>b47a9077bcc01ea988b3f7f723857be823b1fbca</t>
        </is>
      </c>
      <c r="C22319" t="inlineStr">
        <is>
          <t>2019-10-14 18:56:51+00:00</t>
        </is>
      </c>
      <c r="D22319" t="inlineStr">
        <is>
          <t>rem</t>
        </is>
      </c>
      <c r="E22319" t="inlineStr"/>
      <c r="F22319" t="inlineStr"/>
      <c r="G22319" t="inlineStr">
        <is>
          <t>scipy</t>
        </is>
      </c>
      <c r="H22319">
        <f>=0.19.1</f>
        <v/>
      </c>
    </row>
    <row r="22320">
      <c r="A22320" t="inlineStr">
        <is>
          <t>bifacial_radiance</t>
        </is>
      </c>
      <c r="B22320" t="inlineStr">
        <is>
          <t>7940830b4ccec89d070fcb761dff5ff150e3666e</t>
        </is>
      </c>
      <c r="C22320" t="inlineStr">
        <is>
          <t>2019-10-16 23:06:46+00:00</t>
        </is>
      </c>
      <c r="D22320" t="inlineStr">
        <is>
          <t>verchange</t>
        </is>
      </c>
      <c r="E22320" t="inlineStr">
        <is>
          <t>pvlib</t>
        </is>
      </c>
      <c r="F22320">
        <f>=0.6.3</f>
        <v/>
      </c>
      <c r="G22320" t="inlineStr">
        <is>
          <t>pvlib</t>
        </is>
      </c>
      <c r="H22320">
        <f>=0.6.0</f>
        <v/>
      </c>
    </row>
    <row r="22321">
      <c r="A22321" t="inlineStr">
        <is>
          <t>bifacial_radiance</t>
        </is>
      </c>
      <c r="B22321" t="inlineStr">
        <is>
          <t>7940830b4ccec89d070fcb761dff5ff150e3666e</t>
        </is>
      </c>
      <c r="C22321" t="inlineStr">
        <is>
          <t>2019-10-16 23:06:46+00:00</t>
        </is>
      </c>
      <c r="D22321" t="inlineStr">
        <is>
          <t>add</t>
        </is>
      </c>
      <c r="E22321" t="inlineStr">
        <is>
          <t>ipython</t>
        </is>
      </c>
      <c r="F22321">
        <f>=5.8.0</f>
        <v/>
      </c>
      <c r="G22321" t="inlineStr"/>
      <c r="H22321" t="inlineStr"/>
    </row>
    <row r="22322">
      <c r="A22322" t="inlineStr">
        <is>
          <t>bifacial_radiance</t>
        </is>
      </c>
      <c r="B22322" t="inlineStr">
        <is>
          <t>7940830b4ccec89d070fcb761dff5ff150e3666e</t>
        </is>
      </c>
      <c r="C22322" t="inlineStr">
        <is>
          <t>2019-10-16 23:06:46+00:00</t>
        </is>
      </c>
      <c r="D22322" t="inlineStr">
        <is>
          <t>add</t>
        </is>
      </c>
      <c r="E22322" t="inlineStr">
        <is>
          <t>pvmismatch</t>
        </is>
      </c>
      <c r="F22322">
        <f>=4.1</f>
        <v/>
      </c>
      <c r="G22322" t="inlineStr"/>
      <c r="H22322" t="inlineStr"/>
    </row>
    <row r="22323">
      <c r="A22323" t="inlineStr">
        <is>
          <t>bifacial_radiance</t>
        </is>
      </c>
      <c r="B22323" t="inlineStr">
        <is>
          <t>7940830b4ccec89d070fcb761dff5ff150e3666e</t>
        </is>
      </c>
      <c r="C22323" t="inlineStr">
        <is>
          <t>2019-10-16 23:06:46+00:00</t>
        </is>
      </c>
      <c r="D22323" t="inlineStr">
        <is>
          <t>add</t>
        </is>
      </c>
      <c r="E22323" t="inlineStr">
        <is>
          <t>sphinx-autoapi</t>
        </is>
      </c>
      <c r="F22323">
        <f>=1.1.0</f>
        <v/>
      </c>
      <c r="G22323" t="inlineStr"/>
      <c r="H22323" t="inlineStr"/>
    </row>
    <row r="22324">
      <c r="A22324" t="inlineStr">
        <is>
          <t>bifacial_radiance</t>
        </is>
      </c>
      <c r="B22324" t="inlineStr">
        <is>
          <t>7940830b4ccec89d070fcb761dff5ff150e3666e</t>
        </is>
      </c>
      <c r="C22324" t="inlineStr">
        <is>
          <t>2019-10-16 23:06:46+00:00</t>
        </is>
      </c>
      <c r="D22324" t="inlineStr">
        <is>
          <t>add</t>
        </is>
      </c>
      <c r="E22324" t="inlineStr">
        <is>
          <t>sphinx-rtd-theme</t>
        </is>
      </c>
      <c r="F22324">
        <f>=0.4.3</f>
        <v/>
      </c>
      <c r="G22324" t="inlineStr"/>
      <c r="H22324" t="inlineStr"/>
    </row>
    <row r="22325">
      <c r="A22325" t="inlineStr">
        <is>
          <t>bifacial_radiance</t>
        </is>
      </c>
      <c r="B22325" t="inlineStr">
        <is>
          <t>7940830b4ccec89d070fcb761dff5ff150e3666e</t>
        </is>
      </c>
      <c r="C22325" t="inlineStr">
        <is>
          <t>2019-10-16 23:06:46+00:00</t>
        </is>
      </c>
      <c r="D22325" t="inlineStr">
        <is>
          <t>add</t>
        </is>
      </c>
      <c r="E22325" t="inlineStr">
        <is>
          <t>requests</t>
        </is>
      </c>
      <c r="F22325" t="inlineStr"/>
      <c r="G22325" t="inlineStr"/>
      <c r="H22325" t="inlineStr"/>
    </row>
    <row r="22326">
      <c r="A22326" t="inlineStr">
        <is>
          <t>bifacial_radiance</t>
        </is>
      </c>
      <c r="B22326" t="inlineStr">
        <is>
          <t>7940830b4ccec89d070fcb761dff5ff150e3666e</t>
        </is>
      </c>
      <c r="C22326" t="inlineStr">
        <is>
          <t>2019-10-16 23:06:46+00:00</t>
        </is>
      </c>
      <c r="D22326" t="inlineStr">
        <is>
          <t>add</t>
        </is>
      </c>
      <c r="E22326" t="inlineStr">
        <is>
          <t>future</t>
        </is>
      </c>
      <c r="F22326" t="inlineStr"/>
      <c r="G22326" t="inlineStr"/>
      <c r="H22326" t="inlineStr"/>
    </row>
    <row r="22327">
      <c r="A22327" t="inlineStr">
        <is>
          <t>bifacial_radiance</t>
        </is>
      </c>
      <c r="B22327" t="inlineStr">
        <is>
          <t>7940830b4ccec89d070fcb761dff5ff150e3666e</t>
        </is>
      </c>
      <c r="C22327" t="inlineStr">
        <is>
          <t>2019-10-16 23:06:46+00:00</t>
        </is>
      </c>
      <c r="D22327" t="inlineStr">
        <is>
          <t>rem</t>
        </is>
      </c>
      <c r="E22327" t="inlineStr"/>
      <c r="F22327" t="inlineStr"/>
      <c r="G22327" t="inlineStr">
        <is>
          <t>scipy</t>
        </is>
      </c>
      <c r="H22327">
        <f>=0.19.1</f>
        <v/>
      </c>
    </row>
    <row r="22328">
      <c r="A22328" t="inlineStr">
        <is>
          <t>bifacial_radiance</t>
        </is>
      </c>
      <c r="B22328" t="inlineStr">
        <is>
          <t>b8afaa633125805a93ce0a4652177bfc86305557</t>
        </is>
      </c>
      <c r="C22328" t="inlineStr">
        <is>
          <t>2020-04-16 17:50:10+00:00</t>
        </is>
      </c>
      <c r="D22328" t="inlineStr">
        <is>
          <t>verchange</t>
        </is>
      </c>
      <c r="E22328" t="inlineStr">
        <is>
          <t>pvlib</t>
        </is>
      </c>
      <c r="F22328">
        <f>=0.6.3</f>
        <v/>
      </c>
      <c r="G22328" t="inlineStr">
        <is>
          <t>pvlib</t>
        </is>
      </c>
      <c r="H22328">
        <f>=0.6.0</f>
        <v/>
      </c>
    </row>
    <row r="22329">
      <c r="A22329" t="inlineStr">
        <is>
          <t>bifacial_radiance</t>
        </is>
      </c>
      <c r="B22329" t="inlineStr">
        <is>
          <t>b8afaa633125805a93ce0a4652177bfc86305557</t>
        </is>
      </c>
      <c r="C22329" t="inlineStr">
        <is>
          <t>2020-04-16 17:50:10+00:00</t>
        </is>
      </c>
      <c r="D22329" t="inlineStr">
        <is>
          <t>add</t>
        </is>
      </c>
      <c r="E22329" t="inlineStr">
        <is>
          <t>ipython</t>
        </is>
      </c>
      <c r="F22329">
        <f>=5.8.0</f>
        <v/>
      </c>
      <c r="G22329" t="inlineStr"/>
      <c r="H22329" t="inlineStr"/>
    </row>
    <row r="22330">
      <c r="A22330" t="inlineStr">
        <is>
          <t>bifacial_radiance</t>
        </is>
      </c>
      <c r="B22330" t="inlineStr">
        <is>
          <t>b8afaa633125805a93ce0a4652177bfc86305557</t>
        </is>
      </c>
      <c r="C22330" t="inlineStr">
        <is>
          <t>2020-04-16 17:50:10+00:00</t>
        </is>
      </c>
      <c r="D22330" t="inlineStr">
        <is>
          <t>add</t>
        </is>
      </c>
      <c r="E22330" t="inlineStr">
        <is>
          <t>pvmismatch</t>
        </is>
      </c>
      <c r="F22330">
        <f>=4.1</f>
        <v/>
      </c>
      <c r="G22330" t="inlineStr"/>
      <c r="H22330" t="inlineStr"/>
    </row>
    <row r="22331">
      <c r="A22331" t="inlineStr">
        <is>
          <t>bifacial_radiance</t>
        </is>
      </c>
      <c r="B22331" t="inlineStr">
        <is>
          <t>b8afaa633125805a93ce0a4652177bfc86305557</t>
        </is>
      </c>
      <c r="C22331" t="inlineStr">
        <is>
          <t>2020-04-16 17:50:10+00:00</t>
        </is>
      </c>
      <c r="D22331" t="inlineStr">
        <is>
          <t>add</t>
        </is>
      </c>
      <c r="E22331" t="inlineStr">
        <is>
          <t>sphinx-autoapi</t>
        </is>
      </c>
      <c r="F22331">
        <f>=1.1.0</f>
        <v/>
      </c>
      <c r="G22331" t="inlineStr"/>
      <c r="H22331" t="inlineStr"/>
    </row>
    <row r="22332">
      <c r="A22332" t="inlineStr">
        <is>
          <t>bifacial_radiance</t>
        </is>
      </c>
      <c r="B22332" t="inlineStr">
        <is>
          <t>b8afaa633125805a93ce0a4652177bfc86305557</t>
        </is>
      </c>
      <c r="C22332" t="inlineStr">
        <is>
          <t>2020-04-16 17:50:10+00:00</t>
        </is>
      </c>
      <c r="D22332" t="inlineStr">
        <is>
          <t>add</t>
        </is>
      </c>
      <c r="E22332" t="inlineStr">
        <is>
          <t>sphinx-rtd-theme</t>
        </is>
      </c>
      <c r="F22332">
        <f>=0.4.3</f>
        <v/>
      </c>
      <c r="G22332" t="inlineStr"/>
      <c r="H22332" t="inlineStr"/>
    </row>
    <row r="22333">
      <c r="A22333" t="inlineStr">
        <is>
          <t>bifacial_radiance</t>
        </is>
      </c>
      <c r="B22333" t="inlineStr">
        <is>
          <t>b8afaa633125805a93ce0a4652177bfc86305557</t>
        </is>
      </c>
      <c r="C22333" t="inlineStr">
        <is>
          <t>2020-04-16 17:50:10+00:00</t>
        </is>
      </c>
      <c r="D22333" t="inlineStr">
        <is>
          <t>add</t>
        </is>
      </c>
      <c r="E22333" t="inlineStr">
        <is>
          <t>requests</t>
        </is>
      </c>
      <c r="F22333" t="inlineStr"/>
      <c r="G22333" t="inlineStr"/>
      <c r="H22333" t="inlineStr"/>
    </row>
    <row r="22334">
      <c r="A22334" t="inlineStr">
        <is>
          <t>bifacial_radiance</t>
        </is>
      </c>
      <c r="B22334" t="inlineStr">
        <is>
          <t>b8afaa633125805a93ce0a4652177bfc86305557</t>
        </is>
      </c>
      <c r="C22334" t="inlineStr">
        <is>
          <t>2020-04-16 17:50:10+00:00</t>
        </is>
      </c>
      <c r="D22334" t="inlineStr">
        <is>
          <t>add</t>
        </is>
      </c>
      <c r="E22334" t="inlineStr">
        <is>
          <t>future</t>
        </is>
      </c>
      <c r="F22334" t="inlineStr"/>
      <c r="G22334" t="inlineStr"/>
      <c r="H22334" t="inlineStr"/>
    </row>
    <row r="22335">
      <c r="A22335" t="inlineStr">
        <is>
          <t>bifacial_radiance</t>
        </is>
      </c>
      <c r="B22335" t="inlineStr">
        <is>
          <t>b8afaa633125805a93ce0a4652177bfc86305557</t>
        </is>
      </c>
      <c r="C22335" t="inlineStr">
        <is>
          <t>2020-04-16 17:50:10+00:00</t>
        </is>
      </c>
      <c r="D22335" t="inlineStr">
        <is>
          <t>rem</t>
        </is>
      </c>
      <c r="E22335" t="inlineStr"/>
      <c r="F22335" t="inlineStr"/>
      <c r="G22335" t="inlineStr">
        <is>
          <t>scipy</t>
        </is>
      </c>
      <c r="H22335">
        <f>=0.19.1</f>
        <v/>
      </c>
    </row>
    <row r="22336">
      <c r="A22336" t="inlineStr">
        <is>
          <t>bifacial_radiance</t>
        </is>
      </c>
      <c r="B22336" t="inlineStr">
        <is>
          <t>11204220345f3a5c1efa4d85d6cca528740d3b59</t>
        </is>
      </c>
      <c r="C22336" t="inlineStr">
        <is>
          <t>2020-05-27 15:32:33+00:00</t>
        </is>
      </c>
      <c r="D22336" t="inlineStr">
        <is>
          <t>verchange</t>
        </is>
      </c>
      <c r="E22336" t="inlineStr">
        <is>
          <t>numpy</t>
        </is>
      </c>
      <c r="F22336">
        <f>=1.18.2</f>
        <v/>
      </c>
      <c r="G22336" t="inlineStr">
        <is>
          <t>numpy</t>
        </is>
      </c>
      <c r="H22336">
        <f>=1.16.0</f>
        <v/>
      </c>
    </row>
    <row r="22337">
      <c r="A22337" t="inlineStr">
        <is>
          <t>bifacial_radiance</t>
        </is>
      </c>
      <c r="B22337" t="inlineStr">
        <is>
          <t>11204220345f3a5c1efa4d85d6cca528740d3b59</t>
        </is>
      </c>
      <c r="C22337" t="inlineStr">
        <is>
          <t>2020-05-27 15:32:33+00:00</t>
        </is>
      </c>
      <c r="D22337" t="inlineStr">
        <is>
          <t>verchange</t>
        </is>
      </c>
      <c r="E22337" t="inlineStr">
        <is>
          <t>pytest-cov</t>
        </is>
      </c>
      <c r="F22337">
        <f>=2.8.1</f>
        <v/>
      </c>
      <c r="G22337" t="inlineStr">
        <is>
          <t>pytest-cov</t>
        </is>
      </c>
      <c r="H22337">
        <f>=2.6.1</f>
        <v/>
      </c>
    </row>
    <row r="22338">
      <c r="A22338" t="inlineStr">
        <is>
          <t>bifacial_radiance</t>
        </is>
      </c>
      <c r="B22338" t="inlineStr">
        <is>
          <t>11204220345f3a5c1efa4d85d6cca528740d3b59</t>
        </is>
      </c>
      <c r="C22338" t="inlineStr">
        <is>
          <t>2020-05-27 15:32:33+00:00</t>
        </is>
      </c>
      <c r="D22338" t="inlineStr">
        <is>
          <t>verchange</t>
        </is>
      </c>
      <c r="E22338" t="inlineStr">
        <is>
          <t>colorama</t>
        </is>
      </c>
      <c r="F22338">
        <f>=0.4.3</f>
        <v/>
      </c>
      <c r="G22338" t="inlineStr">
        <is>
          <t>colorama</t>
        </is>
      </c>
      <c r="H22338">
        <f>=0.4.1</f>
        <v/>
      </c>
    </row>
    <row r="22339">
      <c r="A22339" t="inlineStr">
        <is>
          <t>bifacial_radiance</t>
        </is>
      </c>
      <c r="B22339" t="inlineStr">
        <is>
          <t>11204220345f3a5c1efa4d85d6cca528740d3b59</t>
        </is>
      </c>
      <c r="C22339" t="inlineStr">
        <is>
          <t>2020-05-27 15:32:33+00:00</t>
        </is>
      </c>
      <c r="D22339" t="inlineStr">
        <is>
          <t>verchange</t>
        </is>
      </c>
      <c r="E22339" t="inlineStr">
        <is>
          <t>pytest</t>
        </is>
      </c>
      <c r="F22339">
        <f>=5.4.1</f>
        <v/>
      </c>
      <c r="G22339" t="inlineStr">
        <is>
          <t>pytest</t>
        </is>
      </c>
      <c r="H22339">
        <f>=4.1.1</f>
        <v/>
      </c>
    </row>
    <row r="22340">
      <c r="A22340" t="inlineStr">
        <is>
          <t>bifacial_radiance</t>
        </is>
      </c>
      <c r="B22340" t="inlineStr">
        <is>
          <t>11204220345f3a5c1efa4d85d6cca528740d3b59</t>
        </is>
      </c>
      <c r="C22340" t="inlineStr">
        <is>
          <t>2020-05-27 15:32:33+00:00</t>
        </is>
      </c>
      <c r="D22340" t="inlineStr">
        <is>
          <t>verchange</t>
        </is>
      </c>
      <c r="E22340" t="inlineStr">
        <is>
          <t>ipython</t>
        </is>
      </c>
      <c r="F22340">
        <f>=7.4.0</f>
        <v/>
      </c>
      <c r="G22340" t="inlineStr">
        <is>
          <t>ipython</t>
        </is>
      </c>
      <c r="H22340">
        <f>=5.8.0</f>
        <v/>
      </c>
    </row>
    <row r="22341">
      <c r="A22341" t="inlineStr">
        <is>
          <t>bifacial_radiance</t>
        </is>
      </c>
      <c r="B22341" t="inlineStr">
        <is>
          <t>11204220345f3a5c1efa4d85d6cca528740d3b59</t>
        </is>
      </c>
      <c r="C22341" t="inlineStr">
        <is>
          <t>2020-05-27 15:32:33+00:00</t>
        </is>
      </c>
      <c r="D22341" t="inlineStr">
        <is>
          <t>verchange</t>
        </is>
      </c>
      <c r="E22341" t="inlineStr">
        <is>
          <t>six</t>
        </is>
      </c>
      <c r="F22341">
        <f>=1.14.0</f>
        <v/>
      </c>
      <c r="G22341" t="inlineStr">
        <is>
          <t>six</t>
        </is>
      </c>
      <c r="H22341">
        <f>=1.12.0</f>
        <v/>
      </c>
    </row>
    <row r="22342">
      <c r="A22342" t="inlineStr">
        <is>
          <t>bifacial_radiance</t>
        </is>
      </c>
      <c r="B22342" t="inlineStr">
        <is>
          <t>11204220345f3a5c1efa4d85d6cca528740d3b59</t>
        </is>
      </c>
      <c r="C22342" t="inlineStr">
        <is>
          <t>2020-05-27 15:32:33+00:00</t>
        </is>
      </c>
      <c r="D22342" t="inlineStr">
        <is>
          <t>verchange</t>
        </is>
      </c>
      <c r="E22342" t="inlineStr">
        <is>
          <t>pyparsing</t>
        </is>
      </c>
      <c r="F22342">
        <f>=2.4.7</f>
        <v/>
      </c>
      <c r="G22342" t="inlineStr">
        <is>
          <t>pyparsing</t>
        </is>
      </c>
      <c r="H22342">
        <f>=2.3.1</f>
        <v/>
      </c>
    </row>
    <row r="22343">
      <c r="A22343" t="inlineStr">
        <is>
          <t>bifacial_radiance</t>
        </is>
      </c>
      <c r="B22343" t="inlineStr">
        <is>
          <t>11204220345f3a5c1efa4d85d6cca528740d3b59</t>
        </is>
      </c>
      <c r="C22343" t="inlineStr">
        <is>
          <t>2020-05-27 15:32:33+00:00</t>
        </is>
      </c>
      <c r="D22343" t="inlineStr">
        <is>
          <t>verchange</t>
        </is>
      </c>
      <c r="E22343" t="inlineStr">
        <is>
          <t>matplotlib</t>
        </is>
      </c>
      <c r="F22343">
        <f>=3.2.1</f>
        <v/>
      </c>
      <c r="G22343" t="inlineStr">
        <is>
          <t>matplotlib</t>
        </is>
      </c>
      <c r="H22343">
        <f>=2.2.3</f>
        <v/>
      </c>
    </row>
    <row r="22344">
      <c r="A22344" t="inlineStr">
        <is>
          <t>bifacial_radiance</t>
        </is>
      </c>
      <c r="B22344" t="inlineStr">
        <is>
          <t>11204220345f3a5c1efa4d85d6cca528740d3b59</t>
        </is>
      </c>
      <c r="C22344" t="inlineStr">
        <is>
          <t>2020-05-27 15:32:33+00:00</t>
        </is>
      </c>
      <c r="D22344" t="inlineStr">
        <is>
          <t>verchange</t>
        </is>
      </c>
      <c r="E22344" t="inlineStr">
        <is>
          <t>py</t>
        </is>
      </c>
      <c r="F22344">
        <f>=1.8.1</f>
        <v/>
      </c>
      <c r="G22344" t="inlineStr">
        <is>
          <t>py</t>
        </is>
      </c>
      <c r="H22344">
        <f>=1.7.0</f>
        <v/>
      </c>
    </row>
    <row r="22345">
      <c r="A22345" t="inlineStr">
        <is>
          <t>bifacial_radiance</t>
        </is>
      </c>
      <c r="B22345" t="inlineStr">
        <is>
          <t>11204220345f3a5c1efa4d85d6cca528740d3b59</t>
        </is>
      </c>
      <c r="C22345" t="inlineStr">
        <is>
          <t>2020-05-27 15:32:33+00:00</t>
        </is>
      </c>
      <c r="D22345" t="inlineStr">
        <is>
          <t>verchange</t>
        </is>
      </c>
      <c r="E22345" t="inlineStr">
        <is>
          <t>pluggy</t>
        </is>
      </c>
      <c r="F22345">
        <f>=0.13.1</f>
        <v/>
      </c>
      <c r="G22345" t="inlineStr">
        <is>
          <t>pluggy</t>
        </is>
      </c>
      <c r="H22345">
        <f>=0.8.1</f>
        <v/>
      </c>
    </row>
    <row r="22346">
      <c r="A22346" t="inlineStr">
        <is>
          <t>bifacial_radiance</t>
        </is>
      </c>
      <c r="B22346" t="inlineStr">
        <is>
          <t>11204220345f3a5c1efa4d85d6cca528740d3b59</t>
        </is>
      </c>
      <c r="C22346" t="inlineStr">
        <is>
          <t>2020-05-27 15:32:33+00:00</t>
        </is>
      </c>
      <c r="D22346" t="inlineStr">
        <is>
          <t>verchange</t>
        </is>
      </c>
      <c r="E22346" t="inlineStr">
        <is>
          <t>pytz</t>
        </is>
      </c>
      <c r="F22346">
        <f>=2019.3</f>
        <v/>
      </c>
      <c r="G22346" t="inlineStr">
        <is>
          <t>pytz</t>
        </is>
      </c>
      <c r="H22346">
        <f>=2018.9</f>
        <v/>
      </c>
    </row>
    <row r="22347">
      <c r="A22347" t="inlineStr">
        <is>
          <t>bifacial_radiance</t>
        </is>
      </c>
      <c r="B22347" t="inlineStr">
        <is>
          <t>11204220345f3a5c1efa4d85d6cca528740d3b59</t>
        </is>
      </c>
      <c r="C22347" t="inlineStr">
        <is>
          <t>2020-05-27 15:32:33+00:00</t>
        </is>
      </c>
      <c r="D22347" t="inlineStr">
        <is>
          <t>verchange</t>
        </is>
      </c>
      <c r="E22347" t="inlineStr">
        <is>
          <t>more-itertools</t>
        </is>
      </c>
      <c r="F22347">
        <f>=8.2.0</f>
        <v/>
      </c>
      <c r="G22347" t="inlineStr">
        <is>
          <t>more-itertools</t>
        </is>
      </c>
      <c r="H22347">
        <f>=5.0.0</f>
        <v/>
      </c>
    </row>
    <row r="22348">
      <c r="A22348" t="inlineStr">
        <is>
          <t>bifacial_radiance</t>
        </is>
      </c>
      <c r="B22348" t="inlineStr">
        <is>
          <t>11204220345f3a5c1efa4d85d6cca528740d3b59</t>
        </is>
      </c>
      <c r="C22348" t="inlineStr">
        <is>
          <t>2020-05-27 15:32:33+00:00</t>
        </is>
      </c>
      <c r="D22348" t="inlineStr">
        <is>
          <t>verchange</t>
        </is>
      </c>
      <c r="E22348" t="inlineStr">
        <is>
          <t>coverage</t>
        </is>
      </c>
      <c r="F22348">
        <f>=5.1</f>
        <v/>
      </c>
      <c r="G22348" t="inlineStr">
        <is>
          <t>coverage</t>
        </is>
      </c>
      <c r="H22348">
        <f>=4.5.2</f>
        <v/>
      </c>
    </row>
    <row r="22349">
      <c r="A22349" t="inlineStr">
        <is>
          <t>bifacial_radiance</t>
        </is>
      </c>
      <c r="B22349" t="inlineStr">
        <is>
          <t>11204220345f3a5c1efa4d85d6cca528740d3b59</t>
        </is>
      </c>
      <c r="C22349" t="inlineStr">
        <is>
          <t>2020-05-27 15:32:33+00:00</t>
        </is>
      </c>
      <c r="D22349" t="inlineStr">
        <is>
          <t>verchange</t>
        </is>
      </c>
      <c r="E22349" t="inlineStr">
        <is>
          <t>attrs</t>
        </is>
      </c>
      <c r="F22349">
        <f>=19.1.0</f>
        <v/>
      </c>
      <c r="G22349" t="inlineStr">
        <is>
          <t>attrs</t>
        </is>
      </c>
      <c r="H22349">
        <f>=18.2.0</f>
        <v/>
      </c>
    </row>
    <row r="22350">
      <c r="A22350" t="inlineStr">
        <is>
          <t>bifacial_radiance</t>
        </is>
      </c>
      <c r="B22350" t="inlineStr">
        <is>
          <t>11204220345f3a5c1efa4d85d6cca528740d3b59</t>
        </is>
      </c>
      <c r="C22350" t="inlineStr">
        <is>
          <t>2020-05-27 15:32:33+00:00</t>
        </is>
      </c>
      <c r="D22350" t="inlineStr">
        <is>
          <t>verchange</t>
        </is>
      </c>
      <c r="E22350" t="inlineStr">
        <is>
          <t>python-dateutil</t>
        </is>
      </c>
      <c r="F22350">
        <f>=2.8.1</f>
        <v/>
      </c>
      <c r="G22350" t="inlineStr">
        <is>
          <t>python-dateutil</t>
        </is>
      </c>
      <c r="H22350">
        <f>=2.7.5</f>
        <v/>
      </c>
    </row>
    <row r="22351">
      <c r="A22351" t="inlineStr">
        <is>
          <t>bifacial_radiance</t>
        </is>
      </c>
      <c r="B22351" t="inlineStr">
        <is>
          <t>11204220345f3a5c1efa4d85d6cca528740d3b59</t>
        </is>
      </c>
      <c r="C22351" t="inlineStr">
        <is>
          <t>2020-05-27 15:32:33+00:00</t>
        </is>
      </c>
      <c r="D22351" t="inlineStr">
        <is>
          <t>verchange</t>
        </is>
      </c>
      <c r="E22351" t="inlineStr">
        <is>
          <t>future</t>
        </is>
      </c>
      <c r="F22351" t="inlineStr"/>
      <c r="G22351" t="inlineStr">
        <is>
          <t>future</t>
        </is>
      </c>
      <c r="H22351" t="inlineStr"/>
    </row>
    <row r="22352">
      <c r="A22352" t="inlineStr">
        <is>
          <t>bifacial_radiance</t>
        </is>
      </c>
      <c r="B22352" t="inlineStr">
        <is>
          <t>11204220345f3a5c1efa4d85d6cca528740d3b59</t>
        </is>
      </c>
      <c r="C22352" t="inlineStr">
        <is>
          <t>2020-05-27 15:32:33+00:00</t>
        </is>
      </c>
      <c r="D22352" t="inlineStr">
        <is>
          <t>verchange</t>
        </is>
      </c>
      <c r="E22352" t="inlineStr">
        <is>
          <t>pandas</t>
        </is>
      </c>
      <c r="F22352">
        <f>=0.25.3</f>
        <v/>
      </c>
      <c r="G22352" t="inlineStr">
        <is>
          <t>pandas</t>
        </is>
      </c>
      <c r="H22352">
        <f>=0.24.0</f>
        <v/>
      </c>
    </row>
    <row r="22353">
      <c r="A22353" t="inlineStr">
        <is>
          <t>bifacial_radiance</t>
        </is>
      </c>
      <c r="B22353" t="inlineStr">
        <is>
          <t>11204220345f3a5c1efa4d85d6cca528740d3b59</t>
        </is>
      </c>
      <c r="C22353" t="inlineStr">
        <is>
          <t>2020-05-27 15:32:33+00:00</t>
        </is>
      </c>
      <c r="D22353" t="inlineStr">
        <is>
          <t>verchange</t>
        </is>
      </c>
      <c r="E22353" t="inlineStr">
        <is>
          <t>atomicwrites</t>
        </is>
      </c>
      <c r="F22353">
        <f>=1.3.0</f>
        <v/>
      </c>
      <c r="G22353" t="inlineStr">
        <is>
          <t>atomicwrites</t>
        </is>
      </c>
      <c r="H22353">
        <f>=1.2.1</f>
        <v/>
      </c>
    </row>
    <row r="22354">
      <c r="A22354" t="inlineStr">
        <is>
          <t>bifacial_radiance</t>
        </is>
      </c>
      <c r="B22354" t="inlineStr">
        <is>
          <t>11204220345f3a5c1efa4d85d6cca528740d3b59</t>
        </is>
      </c>
      <c r="C22354" t="inlineStr">
        <is>
          <t>2020-05-27 15:32:33+00:00</t>
        </is>
      </c>
      <c r="D22354" t="inlineStr">
        <is>
          <t>verchange</t>
        </is>
      </c>
      <c r="E22354" t="inlineStr">
        <is>
          <t>kiwisolver</t>
        </is>
      </c>
      <c r="F22354">
        <f>=1.2.0</f>
        <v/>
      </c>
      <c r="G22354" t="inlineStr">
        <is>
          <t>kiwisolver</t>
        </is>
      </c>
      <c r="H22354">
        <f>=1.0.1</f>
        <v/>
      </c>
    </row>
    <row r="22355">
      <c r="A22355" t="inlineStr">
        <is>
          <t>bifacial_radiance</t>
        </is>
      </c>
      <c r="B22355" t="inlineStr">
        <is>
          <t>11204220345f3a5c1efa4d85d6cca528740d3b59</t>
        </is>
      </c>
      <c r="C22355" t="inlineStr">
        <is>
          <t>2020-05-27 15:32:33+00:00</t>
        </is>
      </c>
      <c r="D22355" t="inlineStr">
        <is>
          <t>verchange</t>
        </is>
      </c>
      <c r="E22355" t="inlineStr">
        <is>
          <t>pvlib</t>
        </is>
      </c>
      <c r="F22355">
        <f>=0.7.1</f>
        <v/>
      </c>
      <c r="G22355" t="inlineStr">
        <is>
          <t>pvlib</t>
        </is>
      </c>
      <c r="H22355">
        <f>=0.6.3</f>
        <v/>
      </c>
    </row>
    <row r="22356">
      <c r="A22356" t="inlineStr">
        <is>
          <t>bifacial_radiance</t>
        </is>
      </c>
      <c r="B22356" t="inlineStr">
        <is>
          <t>11204220345f3a5c1efa4d85d6cca528740d3b59</t>
        </is>
      </c>
      <c r="C22356" t="inlineStr">
        <is>
          <t>2020-05-27 15:32:33+00:00</t>
        </is>
      </c>
      <c r="D22356" t="inlineStr">
        <is>
          <t>add</t>
        </is>
      </c>
      <c r="E22356" t="inlineStr">
        <is>
          <t>configparser</t>
        </is>
      </c>
      <c r="F22356">
        <f>=5.0.0</f>
        <v/>
      </c>
      <c r="G22356" t="inlineStr"/>
      <c r="H22356" t="inlineStr"/>
    </row>
    <row r="22357">
      <c r="A22357" t="inlineStr">
        <is>
          <t>bifacial_radiance</t>
        </is>
      </c>
      <c r="B22357" t="inlineStr">
        <is>
          <t>11204220345f3a5c1efa4d85d6cca528740d3b59</t>
        </is>
      </c>
      <c r="C22357" t="inlineStr">
        <is>
          <t>2020-05-27 15:32:33+00:00</t>
        </is>
      </c>
      <c r="D22357" t="inlineStr">
        <is>
          <t>add</t>
        </is>
      </c>
      <c r="E22357" t="inlineStr">
        <is>
          <t>idna</t>
        </is>
      </c>
      <c r="F22357">
        <f>=2.9</f>
        <v/>
      </c>
      <c r="G22357" t="inlineStr"/>
      <c r="H22357" t="inlineStr"/>
    </row>
    <row r="22358">
      <c r="A22358" t="inlineStr">
        <is>
          <t>bifacial_radiance</t>
        </is>
      </c>
      <c r="B22358" t="inlineStr">
        <is>
          <t>11204220345f3a5c1efa4d85d6cca528740d3b59</t>
        </is>
      </c>
      <c r="C22358" t="inlineStr">
        <is>
          <t>2020-05-27 15:32:33+00:00</t>
        </is>
      </c>
      <c r="D22358" t="inlineStr">
        <is>
          <t>add</t>
        </is>
      </c>
      <c r="E22358" t="inlineStr">
        <is>
          <t>importlib-metadata</t>
        </is>
      </c>
      <c r="F22358">
        <f>=1.6.0</f>
        <v/>
      </c>
      <c r="G22358" t="inlineStr"/>
      <c r="H22358" t="inlineStr"/>
    </row>
    <row r="22359">
      <c r="A22359" t="inlineStr">
        <is>
          <t>bifacial_radiance</t>
        </is>
      </c>
      <c r="B22359" t="inlineStr">
        <is>
          <t>11204220345f3a5c1efa4d85d6cca528740d3b59</t>
        </is>
      </c>
      <c r="C22359" t="inlineStr">
        <is>
          <t>2020-05-27 15:32:33+00:00</t>
        </is>
      </c>
      <c r="D22359" t="inlineStr">
        <is>
          <t>rem</t>
        </is>
      </c>
      <c r="E22359" t="inlineStr"/>
      <c r="F22359" t="inlineStr"/>
      <c r="G22359" t="inlineStr">
        <is>
          <t>backports.functools-lru-cache</t>
        </is>
      </c>
      <c r="H22359">
        <f>=1.5</f>
        <v/>
      </c>
    </row>
    <row r="22360">
      <c r="A22360" t="inlineStr">
        <is>
          <t>bifacial_radiance</t>
        </is>
      </c>
      <c r="B22360" t="inlineStr">
        <is>
          <t>11204220345f3a5c1efa4d85d6cca528740d3b59</t>
        </is>
      </c>
      <c r="C22360" t="inlineStr">
        <is>
          <t>2020-05-27 15:32:33+00:00</t>
        </is>
      </c>
      <c r="D22360" t="inlineStr">
        <is>
          <t>rem</t>
        </is>
      </c>
      <c r="E22360" t="inlineStr"/>
      <c r="F22360" t="inlineStr"/>
      <c r="G22360" t="inlineStr">
        <is>
          <t>funcsigs</t>
        </is>
      </c>
      <c r="H22360">
        <f>=1.0.2</f>
        <v/>
      </c>
    </row>
    <row r="22361">
      <c r="A22361" t="inlineStr">
        <is>
          <t>bifacial_radiance</t>
        </is>
      </c>
      <c r="B22361" t="inlineStr">
        <is>
          <t>11204220345f3a5c1efa4d85d6cca528740d3b59</t>
        </is>
      </c>
      <c r="C22361" t="inlineStr">
        <is>
          <t>2020-05-27 15:32:33+00:00</t>
        </is>
      </c>
      <c r="D22361" t="inlineStr">
        <is>
          <t>rem</t>
        </is>
      </c>
      <c r="E22361" t="inlineStr"/>
      <c r="F22361" t="inlineStr"/>
      <c r="G22361" t="inlineStr">
        <is>
          <t>pathlib2</t>
        </is>
      </c>
      <c r="H22361">
        <f>=2.3.3</f>
        <v/>
      </c>
    </row>
    <row r="22362">
      <c r="A22362" t="inlineStr">
        <is>
          <t>bifacial_radiance</t>
        </is>
      </c>
      <c r="B22362" t="inlineStr">
        <is>
          <t>11204220345f3a5c1efa4d85d6cca528740d3b59</t>
        </is>
      </c>
      <c r="C22362" t="inlineStr">
        <is>
          <t>2020-05-27 15:32:33+00:00</t>
        </is>
      </c>
      <c r="D22362" t="inlineStr">
        <is>
          <t>rem</t>
        </is>
      </c>
      <c r="E22362" t="inlineStr"/>
      <c r="F22362" t="inlineStr"/>
      <c r="G22362" t="inlineStr">
        <is>
          <t>scandir</t>
        </is>
      </c>
      <c r="H22362">
        <f>=1.9.0</f>
        <v/>
      </c>
    </row>
    <row r="22363">
      <c r="A22363" t="inlineStr">
        <is>
          <t>pyHS100</t>
        </is>
      </c>
      <c r="B22363" t="inlineStr">
        <is>
          <t>b1cc0fd3f67a52a1a1bb5b6384761ec2f8a3b8bf</t>
        </is>
      </c>
      <c r="C22363" t="inlineStr">
        <is>
          <t>2017-03-25 22:05:50+00:00</t>
        </is>
      </c>
      <c r="D22363" t="inlineStr">
        <is>
          <t>add</t>
        </is>
      </c>
      <c r="E22363" t="inlineStr">
        <is>
          <t>click</t>
        </is>
      </c>
      <c r="F22363" t="inlineStr"/>
      <c r="G22363" t="inlineStr"/>
      <c r="H22363" t="inlineStr"/>
    </row>
    <row r="22364">
      <c r="A22364" t="inlineStr">
        <is>
          <t>pyHS100</t>
        </is>
      </c>
      <c r="B22364" t="inlineStr">
        <is>
          <t>b1cc0fd3f67a52a1a1bb5b6384761ec2f8a3b8bf</t>
        </is>
      </c>
      <c r="C22364" t="inlineStr">
        <is>
          <t>2017-03-25 22:05:50+00:00</t>
        </is>
      </c>
      <c r="D22364" t="inlineStr">
        <is>
          <t>add</t>
        </is>
      </c>
      <c r="E22364" t="inlineStr">
        <is>
          <t>click-datetime</t>
        </is>
      </c>
      <c r="F22364" t="inlineStr"/>
      <c r="G22364" t="inlineStr"/>
      <c r="H22364" t="inlineStr"/>
    </row>
    <row r="22365">
      <c r="A22365" t="inlineStr">
        <is>
          <t>pyHS100</t>
        </is>
      </c>
      <c r="B22365" t="inlineStr">
        <is>
          <t>b1cc0fd3f67a52a1a1bb5b6384761ec2f8a3b8bf</t>
        </is>
      </c>
      <c r="C22365" t="inlineStr">
        <is>
          <t>2017-03-25 22:07:13+00:00</t>
        </is>
      </c>
      <c r="D22365" t="inlineStr">
        <is>
          <t>add</t>
        </is>
      </c>
      <c r="E22365" t="inlineStr">
        <is>
          <t>click</t>
        </is>
      </c>
      <c r="F22365" t="inlineStr"/>
      <c r="G22365" t="inlineStr"/>
      <c r="H22365" t="inlineStr"/>
    </row>
    <row r="22366">
      <c r="A22366" t="inlineStr">
        <is>
          <t>pyHS100</t>
        </is>
      </c>
      <c r="B22366" t="inlineStr">
        <is>
          <t>b1cc0fd3f67a52a1a1bb5b6384761ec2f8a3b8bf</t>
        </is>
      </c>
      <c r="C22366" t="inlineStr">
        <is>
          <t>2017-03-25 22:07:13+00:00</t>
        </is>
      </c>
      <c r="D22366" t="inlineStr">
        <is>
          <t>add</t>
        </is>
      </c>
      <c r="E22366" t="inlineStr">
        <is>
          <t>click-datetime</t>
        </is>
      </c>
      <c r="F22366" t="inlineStr"/>
      <c r="G22366" t="inlineStr"/>
      <c r="H22366" t="inlineStr"/>
    </row>
    <row r="22367">
      <c r="A22367" t="inlineStr">
        <is>
          <t>pyHS100</t>
        </is>
      </c>
      <c r="B22367" t="inlineStr">
        <is>
          <t>23e51a86862051298141c3b35cb367a287652ce5</t>
        </is>
      </c>
      <c r="C22367" t="inlineStr">
        <is>
          <t>2017-03-26 01:22:52+00:00</t>
        </is>
      </c>
      <c r="D22367" t="inlineStr">
        <is>
          <t>add</t>
        </is>
      </c>
      <c r="E22367" t="inlineStr">
        <is>
          <t>click</t>
        </is>
      </c>
      <c r="F22367" t="inlineStr"/>
      <c r="G22367" t="inlineStr"/>
      <c r="H22367" t="inlineStr"/>
    </row>
    <row r="22368">
      <c r="A22368" t="inlineStr">
        <is>
          <t>pyHS100</t>
        </is>
      </c>
      <c r="B22368" t="inlineStr">
        <is>
          <t>23e51a86862051298141c3b35cb367a287652ce5</t>
        </is>
      </c>
      <c r="C22368" t="inlineStr">
        <is>
          <t>2017-03-26 01:22:52+00:00</t>
        </is>
      </c>
      <c r="D22368" t="inlineStr">
        <is>
          <t>add</t>
        </is>
      </c>
      <c r="E22368" t="inlineStr">
        <is>
          <t>click-datetime</t>
        </is>
      </c>
      <c r="F22368" t="inlineStr"/>
      <c r="G22368" t="inlineStr"/>
      <c r="H22368" t="inlineStr"/>
    </row>
    <row r="22369">
      <c r="A22369" t="inlineStr">
        <is>
          <t>pyHS100</t>
        </is>
      </c>
      <c r="B22369" t="inlineStr">
        <is>
          <t>c9662fcb7beffd71eafe5b62c091c2edb227fc72</t>
        </is>
      </c>
      <c r="C22369" t="inlineStr">
        <is>
          <t>2017-04-07 23:58:56+00:00</t>
        </is>
      </c>
      <c r="D22369" t="inlineStr">
        <is>
          <t>add</t>
        </is>
      </c>
      <c r="E22369" t="inlineStr">
        <is>
          <t>click</t>
        </is>
      </c>
      <c r="F22369" t="inlineStr"/>
      <c r="G22369" t="inlineStr"/>
      <c r="H22369" t="inlineStr"/>
    </row>
    <row r="22370">
      <c r="A22370" t="inlineStr">
        <is>
          <t>pyHS100</t>
        </is>
      </c>
      <c r="B22370" t="inlineStr">
        <is>
          <t>c9662fcb7beffd71eafe5b62c091c2edb227fc72</t>
        </is>
      </c>
      <c r="C22370" t="inlineStr">
        <is>
          <t>2017-04-07 23:58:56+00:00</t>
        </is>
      </c>
      <c r="D22370" t="inlineStr">
        <is>
          <t>add</t>
        </is>
      </c>
      <c r="E22370" t="inlineStr">
        <is>
          <t>click-datetime</t>
        </is>
      </c>
      <c r="F22370" t="inlineStr"/>
      <c r="G22370" t="inlineStr"/>
      <c r="H22370" t="inlineStr"/>
    </row>
    <row r="22371">
      <c r="A22371" t="inlineStr">
        <is>
          <t>pyHS100</t>
        </is>
      </c>
      <c r="B22371" t="inlineStr">
        <is>
          <t>c4bb48979fd609429869f1a350bfc0677170cb6a</t>
        </is>
      </c>
      <c r="C22371" t="inlineStr">
        <is>
          <t>2019-01-17 10:40:29+00:00</t>
        </is>
      </c>
      <c r="D22371" t="inlineStr">
        <is>
          <t>verchange</t>
        </is>
      </c>
      <c r="E22371" t="inlineStr">
        <is>
          <t>click-datetime</t>
        </is>
      </c>
      <c r="F22371" t="inlineStr"/>
      <c r="G22371" t="inlineStr">
        <is>
          <t>click-datetime</t>
        </is>
      </c>
      <c r="H22371" t="inlineStr"/>
    </row>
    <row r="22372">
      <c r="A22372" t="inlineStr">
        <is>
          <t>wfw</t>
        </is>
      </c>
      <c r="B22372" t="inlineStr">
        <is>
          <t>519b6c8a428c0b28a6eab58a8b83ed59cb75740a</t>
        </is>
      </c>
      <c r="C22372" t="inlineStr">
        <is>
          <t>2015-02-15 23:15:32+00:00</t>
        </is>
      </c>
      <c r="D22372" t="inlineStr">
        <is>
          <t>add</t>
        </is>
      </c>
      <c r="E22372" t="inlineStr">
        <is>
          <t>requests</t>
        </is>
      </c>
      <c r="F22372" t="inlineStr"/>
      <c r="G22372" t="inlineStr"/>
      <c r="H22372" t="inlineStr"/>
    </row>
    <row r="22373">
      <c r="A22373" t="inlineStr">
        <is>
          <t>wfw</t>
        </is>
      </c>
      <c r="B22373" t="inlineStr">
        <is>
          <t>519b6c8a428c0b28a6eab58a8b83ed59cb75740a</t>
        </is>
      </c>
      <c r="C22373" t="inlineStr">
        <is>
          <t>2015-02-15 23:15:32+00:00</t>
        </is>
      </c>
      <c r="D22373" t="inlineStr">
        <is>
          <t>add</t>
        </is>
      </c>
      <c r="E22373" t="inlineStr">
        <is>
          <t>click</t>
        </is>
      </c>
      <c r="F22373" t="inlineStr"/>
      <c r="G22373" t="inlineStr"/>
      <c r="H22373" t="inlineStr"/>
    </row>
    <row r="22374">
      <c r="A22374" t="inlineStr">
        <is>
          <t>tfmesos</t>
        </is>
      </c>
      <c r="B22374" t="inlineStr">
        <is>
          <t>8f531519254d8a208aa64797afde501f03412641</t>
        </is>
      </c>
      <c r="C22374" t="inlineStr">
        <is>
          <t>2016-12-22 10:27:55+00:00</t>
        </is>
      </c>
      <c r="D22374" t="inlineStr">
        <is>
          <t>verchange</t>
        </is>
      </c>
      <c r="E22374" t="inlineStr">
        <is>
          <t>pymesos</t>
        </is>
      </c>
      <c r="F22374">
        <f>=0.2.9</f>
        <v/>
      </c>
      <c r="G22374" t="inlineStr">
        <is>
          <t>pymesos</t>
        </is>
      </c>
      <c r="H22374">
        <f>=0.2.7</f>
        <v/>
      </c>
    </row>
    <row r="22375">
      <c r="A22375" t="inlineStr">
        <is>
          <t>tfmesos</t>
        </is>
      </c>
      <c r="B22375" t="inlineStr">
        <is>
          <t>8f531519254d8a208aa64797afde501f03412641</t>
        </is>
      </c>
      <c r="C22375" t="inlineStr">
        <is>
          <t>2016-12-22 10:27:55+00:00</t>
        </is>
      </c>
      <c r="D22375" t="inlineStr">
        <is>
          <t>verchange</t>
        </is>
      </c>
      <c r="E22375" t="inlineStr">
        <is>
          <t>numpy</t>
        </is>
      </c>
      <c r="F22375">
        <f>=1.11.3</f>
        <v/>
      </c>
      <c r="G22375" t="inlineStr">
        <is>
          <t>numpy</t>
        </is>
      </c>
      <c r="H22375">
        <f>=1.11.1</f>
        <v/>
      </c>
    </row>
    <row r="22376">
      <c r="A22376" t="inlineStr">
        <is>
          <t>tfmesos</t>
        </is>
      </c>
      <c r="B22376" t="inlineStr">
        <is>
          <t>8f531519254d8a208aa64797afde501f03412641</t>
        </is>
      </c>
      <c r="C22376" t="inlineStr">
        <is>
          <t>2016-12-22 10:27:55+00:00</t>
        </is>
      </c>
      <c r="D22376" t="inlineStr">
        <is>
          <t>verchange</t>
        </is>
      </c>
      <c r="E22376" t="inlineStr">
        <is>
          <t>protobuf</t>
        </is>
      </c>
      <c r="F22376">
        <f>=3.1.0</f>
        <v/>
      </c>
      <c r="G22376" t="inlineStr">
        <is>
          <t>protobuf</t>
        </is>
      </c>
      <c r="H22376">
        <f>=3.0.0b2</f>
        <v/>
      </c>
    </row>
    <row r="22377">
      <c r="A22377" t="inlineStr">
        <is>
          <t>tfmesos</t>
        </is>
      </c>
      <c r="B22377" t="inlineStr">
        <is>
          <t>8f531519254d8a208aa64797afde501f03412641</t>
        </is>
      </c>
      <c r="C22377" t="inlineStr">
        <is>
          <t>2016-12-22 10:27:55+00:00</t>
        </is>
      </c>
      <c r="D22377" t="inlineStr">
        <is>
          <t>verchange</t>
        </is>
      </c>
      <c r="E22377" t="inlineStr">
        <is>
          <t>addict</t>
        </is>
      </c>
      <c r="F22377">
        <f>=2.0.0</f>
        <v/>
      </c>
      <c r="G22377" t="inlineStr">
        <is>
          <t>addict</t>
        </is>
      </c>
      <c r="H22377">
        <f>=1.0.0</f>
        <v/>
      </c>
    </row>
    <row r="22378">
      <c r="A22378" t="inlineStr">
        <is>
          <t>tfmesos</t>
        </is>
      </c>
      <c r="B22378" t="inlineStr">
        <is>
          <t>8f531519254d8a208aa64797afde501f03412641</t>
        </is>
      </c>
      <c r="C22378" t="inlineStr">
        <is>
          <t>2016-12-22 10:27:55+00:00</t>
        </is>
      </c>
      <c r="D22378" t="inlineStr">
        <is>
          <t>add</t>
        </is>
      </c>
      <c r="E22378" t="inlineStr">
        <is>
          <t>funcsigs</t>
        </is>
      </c>
      <c r="F22378">
        <f>=1.0.2</f>
        <v/>
      </c>
      <c r="G22378" t="inlineStr"/>
      <c r="H22378" t="inlineStr"/>
    </row>
    <row r="22379">
      <c r="A22379" t="inlineStr">
        <is>
          <t>tfmesos</t>
        </is>
      </c>
      <c r="B22379" t="inlineStr">
        <is>
          <t>8f531519254d8a208aa64797afde501f03412641</t>
        </is>
      </c>
      <c r="C22379" t="inlineStr">
        <is>
          <t>2016-12-22 10:27:55+00:00</t>
        </is>
      </c>
      <c r="D22379" t="inlineStr">
        <is>
          <t>add</t>
        </is>
      </c>
      <c r="E22379" t="inlineStr">
        <is>
          <t>mock</t>
        </is>
      </c>
      <c r="F22379">
        <f>=2.0.0</f>
        <v/>
      </c>
      <c r="G22379" t="inlineStr"/>
      <c r="H22379" t="inlineStr"/>
    </row>
    <row r="22380">
      <c r="A22380" t="inlineStr">
        <is>
          <t>tfmesos</t>
        </is>
      </c>
      <c r="B22380" t="inlineStr">
        <is>
          <t>8f531519254d8a208aa64797afde501f03412641</t>
        </is>
      </c>
      <c r="C22380" t="inlineStr">
        <is>
          <t>2016-12-22 10:27:55+00:00</t>
        </is>
      </c>
      <c r="D22380" t="inlineStr">
        <is>
          <t>add</t>
        </is>
      </c>
      <c r="E22380" t="inlineStr">
        <is>
          <t>pbr</t>
        </is>
      </c>
      <c r="F22380">
        <f>=1.10.0</f>
        <v/>
      </c>
      <c r="G22380" t="inlineStr"/>
      <c r="H22380" t="inlineStr"/>
    </row>
    <row r="22381">
      <c r="A22381" t="inlineStr">
        <is>
          <t>tfmesos</t>
        </is>
      </c>
      <c r="B22381" t="inlineStr">
        <is>
          <t>8f531519254d8a208aa64797afde501f03412641</t>
        </is>
      </c>
      <c r="C22381" t="inlineStr">
        <is>
          <t>2016-12-22 10:27:55+00:00</t>
        </is>
      </c>
      <c r="D22381" t="inlineStr">
        <is>
          <t>add</t>
        </is>
      </c>
      <c r="E22381" t="inlineStr">
        <is>
          <t>tensorflow-gpu</t>
        </is>
      </c>
      <c r="F22381">
        <f>=0.12.0</f>
        <v/>
      </c>
      <c r="G22381" t="inlineStr"/>
      <c r="H22381" t="inlineStr"/>
    </row>
    <row r="22382">
      <c r="A22382" t="inlineStr">
        <is>
          <t>pytorch-lightning</t>
        </is>
      </c>
      <c r="B22382" t="inlineStr">
        <is>
          <t>f338d39b92f153beca264a2fc0f0912fc6730c0f</t>
        </is>
      </c>
      <c r="C22382" t="inlineStr">
        <is>
          <t>2019-06-30 22:42:28+00:00</t>
        </is>
      </c>
      <c r="D22382" t="inlineStr">
        <is>
          <t>verchange</t>
        </is>
      </c>
      <c r="E22382" t="inlineStr">
        <is>
          <t>test-tube</t>
        </is>
      </c>
      <c r="F22382">
        <f>=0.643</f>
        <v/>
      </c>
      <c r="G22382" t="inlineStr">
        <is>
          <t>test-tube</t>
        </is>
      </c>
      <c r="H22382">
        <f>=0.6282</f>
        <v/>
      </c>
    </row>
    <row r="22383">
      <c r="A22383" t="inlineStr">
        <is>
          <t>pytorch-lightning</t>
        </is>
      </c>
      <c r="B22383" t="inlineStr">
        <is>
          <t>f338d39b92f153beca264a2fc0f0912fc6730c0f</t>
        </is>
      </c>
      <c r="C22383" t="inlineStr">
        <is>
          <t>2019-06-30 22:42:28+00:00</t>
        </is>
      </c>
      <c r="D22383" t="inlineStr">
        <is>
          <t>verchange</t>
        </is>
      </c>
      <c r="E22383" t="inlineStr">
        <is>
          <t>tqdm</t>
        </is>
      </c>
      <c r="F22383">
        <f>=4.32.1</f>
        <v/>
      </c>
      <c r="G22383" t="inlineStr">
        <is>
          <t>tqdm</t>
        </is>
      </c>
      <c r="H22383">
        <f>=4.28.1</f>
        <v/>
      </c>
    </row>
    <row r="22384">
      <c r="A22384" t="inlineStr">
        <is>
          <t>pytorch-lightning</t>
        </is>
      </c>
      <c r="B22384" t="inlineStr">
        <is>
          <t>f338d39b92f153beca264a2fc0f0912fc6730c0f</t>
        </is>
      </c>
      <c r="C22384" t="inlineStr">
        <is>
          <t>2019-06-30 22:42:28+00:00</t>
        </is>
      </c>
      <c r="D22384" t="inlineStr">
        <is>
          <t>add</t>
        </is>
      </c>
      <c r="E22384" t="inlineStr">
        <is>
          <t>tensorboard</t>
        </is>
      </c>
      <c r="F22384">
        <f>=1.14.0</f>
        <v/>
      </c>
      <c r="G22384" t="inlineStr"/>
      <c r="H22384" t="inlineStr"/>
    </row>
    <row r="22385">
      <c r="A22385" t="inlineStr">
        <is>
          <t>pytorch-lightning</t>
        </is>
      </c>
      <c r="B22385" t="inlineStr">
        <is>
          <t>f338d39b92f153beca264a2fc0f0912fc6730c0f</t>
        </is>
      </c>
      <c r="C22385" t="inlineStr">
        <is>
          <t>2019-06-30 22:42:28+00:00</t>
        </is>
      </c>
      <c r="D22385" t="inlineStr">
        <is>
          <t>add</t>
        </is>
      </c>
      <c r="E22385" t="inlineStr">
        <is>
          <t>tensorboardX</t>
        </is>
      </c>
      <c r="F22385">
        <f>=1.7</f>
        <v/>
      </c>
      <c r="G22385" t="inlineStr"/>
      <c r="H22385" t="inlineStr"/>
    </row>
    <row r="22386">
      <c r="A22386" t="inlineStr">
        <is>
          <t>pytorch-lightning</t>
        </is>
      </c>
      <c r="B22386" t="inlineStr">
        <is>
          <t>f338d39b92f153beca264a2fc0f0912fc6730c0f</t>
        </is>
      </c>
      <c r="C22386" t="inlineStr">
        <is>
          <t>2019-06-30 22:42:28+00:00</t>
        </is>
      </c>
      <c r="D22386" t="inlineStr">
        <is>
          <t>add</t>
        </is>
      </c>
      <c r="E22386" t="inlineStr">
        <is>
          <t>tensorflow</t>
        </is>
      </c>
      <c r="F22386">
        <f>=1.14.0</f>
        <v/>
      </c>
      <c r="G22386" t="inlineStr"/>
      <c r="H22386" t="inlineStr"/>
    </row>
    <row r="22387">
      <c r="A22387" t="inlineStr">
        <is>
          <t>pytorch-lightning</t>
        </is>
      </c>
      <c r="B22387" t="inlineStr">
        <is>
          <t>f338d39b92f153beca264a2fc0f0912fc6730c0f</t>
        </is>
      </c>
      <c r="C22387" t="inlineStr">
        <is>
          <t>2019-06-30 22:42:28+00:00</t>
        </is>
      </c>
      <c r="D22387" t="inlineStr">
        <is>
          <t>add</t>
        </is>
      </c>
      <c r="E22387" t="inlineStr">
        <is>
          <t>twine</t>
        </is>
      </c>
      <c r="F22387">
        <f>=1.13.0</f>
        <v/>
      </c>
      <c r="G22387" t="inlineStr"/>
      <c r="H22387" t="inlineStr"/>
    </row>
    <row r="22388">
      <c r="A22388" t="inlineStr">
        <is>
          <t>pytorch-lightning</t>
        </is>
      </c>
      <c r="B22388" t="inlineStr">
        <is>
          <t>f338d39b92f153beca264a2fc0f0912fc6730c0f</t>
        </is>
      </c>
      <c r="C22388" t="inlineStr">
        <is>
          <t>2019-06-30 22:42:28+00:00</t>
        </is>
      </c>
      <c r="D22388" t="inlineStr">
        <is>
          <t>add</t>
        </is>
      </c>
      <c r="E22388" t="inlineStr">
        <is>
          <t>urllib3</t>
        </is>
      </c>
      <c r="F22388">
        <f>=1.25.3</f>
        <v/>
      </c>
      <c r="G22388" t="inlineStr"/>
      <c r="H22388" t="inlineStr"/>
    </row>
    <row r="22389">
      <c r="A22389" t="inlineStr">
        <is>
          <t>pytorch-lightning</t>
        </is>
      </c>
      <c r="B22389" t="inlineStr">
        <is>
          <t>f338d39b92f153beca264a2fc0f0912fc6730c0f</t>
        </is>
      </c>
      <c r="C22389" t="inlineStr">
        <is>
          <t>2019-06-30 22:42:28+00:00</t>
        </is>
      </c>
      <c r="D22389" t="inlineStr">
        <is>
          <t>add</t>
        </is>
      </c>
      <c r="E22389" t="inlineStr">
        <is>
          <t>webencodings</t>
        </is>
      </c>
      <c r="F22389">
        <f>=0.5.1</f>
        <v/>
      </c>
      <c r="G22389" t="inlineStr"/>
      <c r="H22389" t="inlineStr"/>
    </row>
    <row r="22390">
      <c r="A22390" t="inlineStr">
        <is>
          <t>pytorch-lightning</t>
        </is>
      </c>
      <c r="B22390" t="inlineStr">
        <is>
          <t>f338d39b92f153beca264a2fc0f0912fc6730c0f</t>
        </is>
      </c>
      <c r="C22390" t="inlineStr">
        <is>
          <t>2019-06-30 22:42:28+00:00</t>
        </is>
      </c>
      <c r="D22390" t="inlineStr">
        <is>
          <t>add</t>
        </is>
      </c>
      <c r="E22390" t="inlineStr">
        <is>
          <t>Werkzeug</t>
        </is>
      </c>
      <c r="F22390">
        <f>=0.15.4</f>
        <v/>
      </c>
      <c r="G22390" t="inlineStr"/>
      <c r="H22390" t="inlineStr"/>
    </row>
    <row r="22391">
      <c r="A22391" t="inlineStr">
        <is>
          <t>pytorch-lightning</t>
        </is>
      </c>
      <c r="B22391" t="inlineStr">
        <is>
          <t>f338d39b92f153beca264a2fc0f0912fc6730c0f</t>
        </is>
      </c>
      <c r="C22391" t="inlineStr">
        <is>
          <t>2019-06-30 22:42:28+00:00</t>
        </is>
      </c>
      <c r="D22391" t="inlineStr">
        <is>
          <t>add</t>
        </is>
      </c>
      <c r="E22391" t="inlineStr">
        <is>
          <t>wrapt</t>
        </is>
      </c>
      <c r="F22391">
        <f>=1.11.2</f>
        <v/>
      </c>
      <c r="G22391" t="inlineStr"/>
      <c r="H22391" t="inlineStr"/>
    </row>
    <row r="22392">
      <c r="A22392" t="inlineStr">
        <is>
          <t>pytorch-lightning</t>
        </is>
      </c>
      <c r="B22392" t="inlineStr">
        <is>
          <t>f338d39b92f153beca264a2fc0f0912fc6730c0f</t>
        </is>
      </c>
      <c r="C22392" t="inlineStr">
        <is>
          <t>2019-06-30 22:42:28+00:00</t>
        </is>
      </c>
      <c r="D22392" t="inlineStr">
        <is>
          <t>rem</t>
        </is>
      </c>
      <c r="E22392" t="inlineStr"/>
      <c r="F22392" t="inlineStr"/>
      <c r="G22392" t="inlineStr">
        <is>
          <t>h5py</t>
        </is>
      </c>
      <c r="H22392">
        <f>=2.9.0</f>
        <v/>
      </c>
    </row>
    <row r="22393">
      <c r="A22393" t="inlineStr">
        <is>
          <t>pytorch-lightning</t>
        </is>
      </c>
      <c r="B22393" t="inlineStr">
        <is>
          <t>b8c7baa8acce9e363c33d2580eb1abcca322a211</t>
        </is>
      </c>
      <c r="C22393" t="inlineStr">
        <is>
          <t>2019-07-25 02:08:02+00:00</t>
        </is>
      </c>
      <c r="D22393" t="inlineStr">
        <is>
          <t>verchange</t>
        </is>
      </c>
      <c r="E22393" t="inlineStr">
        <is>
          <t>torch</t>
        </is>
      </c>
      <c r="F22393" t="inlineStr">
        <is>
          <t>&gt;=1.1.0</t>
        </is>
      </c>
      <c r="G22393" t="inlineStr">
        <is>
          <t>torch</t>
        </is>
      </c>
      <c r="H22393">
        <f>=1.0.0</f>
        <v/>
      </c>
    </row>
    <row r="22394">
      <c r="A22394" t="inlineStr">
        <is>
          <t>pytorch-lightning</t>
        </is>
      </c>
      <c r="B22394" t="inlineStr">
        <is>
          <t>b8c7baa8acce9e363c33d2580eb1abcca322a211</t>
        </is>
      </c>
      <c r="C22394" t="inlineStr">
        <is>
          <t>2019-07-25 02:08:02+00:00</t>
        </is>
      </c>
      <c r="D22394" t="inlineStr">
        <is>
          <t>verchange</t>
        </is>
      </c>
      <c r="E22394" t="inlineStr">
        <is>
          <t>pytest</t>
        </is>
      </c>
      <c r="F22394">
        <f>=5.0.1</f>
        <v/>
      </c>
      <c r="G22394" t="inlineStr">
        <is>
          <t>pytest</t>
        </is>
      </c>
      <c r="H22394">
        <f>=4.0.2</f>
        <v/>
      </c>
    </row>
    <row r="22395">
      <c r="A22395" t="inlineStr">
        <is>
          <t>pytorch-lightning</t>
        </is>
      </c>
      <c r="B22395" t="inlineStr">
        <is>
          <t>b8c7baa8acce9e363c33d2580eb1abcca322a211</t>
        </is>
      </c>
      <c r="C22395" t="inlineStr">
        <is>
          <t>2019-07-25 02:08:02+00:00</t>
        </is>
      </c>
      <c r="D22395" t="inlineStr">
        <is>
          <t>verchange</t>
        </is>
      </c>
      <c r="E22395" t="inlineStr">
        <is>
          <t>numpy</t>
        </is>
      </c>
      <c r="F22395">
        <f>=1.16.4</f>
        <v/>
      </c>
      <c r="G22395" t="inlineStr">
        <is>
          <t>numpy</t>
        </is>
      </c>
      <c r="H22395">
        <f>=1.15.4</f>
        <v/>
      </c>
    </row>
    <row r="22396">
      <c r="A22396" t="inlineStr">
        <is>
          <t>pytorch-lightning</t>
        </is>
      </c>
      <c r="B22396" t="inlineStr">
        <is>
          <t>b8c7baa8acce9e363c33d2580eb1abcca322a211</t>
        </is>
      </c>
      <c r="C22396" t="inlineStr">
        <is>
          <t>2019-07-25 02:08:02+00:00</t>
        </is>
      </c>
      <c r="D22396" t="inlineStr">
        <is>
          <t>verchange</t>
        </is>
      </c>
      <c r="E22396" t="inlineStr">
        <is>
          <t>torchvision</t>
        </is>
      </c>
      <c r="F22396">
        <f>=0.3.0</f>
        <v/>
      </c>
      <c r="G22396" t="inlineStr">
        <is>
          <t>torchvision</t>
        </is>
      </c>
      <c r="H22396">
        <f>=0.2.1</f>
        <v/>
      </c>
    </row>
    <row r="22397">
      <c r="A22397" t="inlineStr">
        <is>
          <t>pytorch-lightning</t>
        </is>
      </c>
      <c r="B22397" t="inlineStr">
        <is>
          <t>b8c7baa8acce9e363c33d2580eb1abcca322a211</t>
        </is>
      </c>
      <c r="C22397" t="inlineStr">
        <is>
          <t>2019-07-25 02:08:02+00:00</t>
        </is>
      </c>
      <c r="D22397" t="inlineStr">
        <is>
          <t>add</t>
        </is>
      </c>
      <c r="E22397" t="inlineStr">
        <is>
          <t>coverage</t>
        </is>
      </c>
      <c r="F22397">
        <f>=4.5.3</f>
        <v/>
      </c>
      <c r="G22397" t="inlineStr"/>
      <c r="H22397" t="inlineStr"/>
    </row>
    <row r="22398">
      <c r="A22398" t="inlineStr">
        <is>
          <t>pytorch-lightning</t>
        </is>
      </c>
      <c r="B22398" t="inlineStr">
        <is>
          <t>b8c7baa8acce9e363c33d2580eb1abcca322a211</t>
        </is>
      </c>
      <c r="C22398" t="inlineStr">
        <is>
          <t>2019-07-25 02:08:02+00:00</t>
        </is>
      </c>
      <c r="D22398" t="inlineStr">
        <is>
          <t>add</t>
        </is>
      </c>
      <c r="E22398" t="inlineStr">
        <is>
          <t>mkdocs</t>
        </is>
      </c>
      <c r="F22398">
        <f>=1.0.4</f>
        <v/>
      </c>
      <c r="G22398" t="inlineStr"/>
      <c r="H22398" t="inlineStr"/>
    </row>
    <row r="22399">
      <c r="A22399" t="inlineStr">
        <is>
          <t>pytorch-lightning</t>
        </is>
      </c>
      <c r="B22399" t="inlineStr">
        <is>
          <t>b8c7baa8acce9e363c33d2580eb1abcca322a211</t>
        </is>
      </c>
      <c r="C22399" t="inlineStr">
        <is>
          <t>2019-07-25 02:08:02+00:00</t>
        </is>
      </c>
      <c r="D22399" t="inlineStr">
        <is>
          <t>rem</t>
        </is>
      </c>
      <c r="E22399" t="inlineStr"/>
      <c r="F22399" t="inlineStr"/>
      <c r="G22399" t="inlineStr">
        <is>
          <t>atomicwrites</t>
        </is>
      </c>
      <c r="H22399">
        <f>=1.2.1</f>
        <v/>
      </c>
    </row>
    <row r="22400">
      <c r="A22400" t="inlineStr">
        <is>
          <t>pytorch-lightning</t>
        </is>
      </c>
      <c r="B22400" t="inlineStr">
        <is>
          <t>b8c7baa8acce9e363c33d2580eb1abcca322a211</t>
        </is>
      </c>
      <c r="C22400" t="inlineStr">
        <is>
          <t>2019-07-25 02:08:02+00:00</t>
        </is>
      </c>
      <c r="D22400" t="inlineStr">
        <is>
          <t>rem</t>
        </is>
      </c>
      <c r="E22400" t="inlineStr"/>
      <c r="F22400" t="inlineStr"/>
      <c r="G22400" t="inlineStr">
        <is>
          <t>attrs</t>
        </is>
      </c>
      <c r="H22400">
        <f>=18.2.0</f>
        <v/>
      </c>
    </row>
    <row r="22401">
      <c r="A22401" t="inlineStr">
        <is>
          <t>pytorch-lightning</t>
        </is>
      </c>
      <c r="B22401" t="inlineStr">
        <is>
          <t>b8c7baa8acce9e363c33d2580eb1abcca322a211</t>
        </is>
      </c>
      <c r="C22401" t="inlineStr">
        <is>
          <t>2019-07-25 02:08:02+00:00</t>
        </is>
      </c>
      <c r="D22401" t="inlineStr">
        <is>
          <t>rem</t>
        </is>
      </c>
      <c r="E22401" t="inlineStr"/>
      <c r="F22401" t="inlineStr"/>
      <c r="G22401" t="inlineStr">
        <is>
          <t>certifi</t>
        </is>
      </c>
      <c r="H22401">
        <f>=2018.11.29</f>
        <v/>
      </c>
    </row>
    <row r="22402">
      <c r="A22402" t="inlineStr">
        <is>
          <t>pytorch-lightning</t>
        </is>
      </c>
      <c r="B22402" t="inlineStr">
        <is>
          <t>b8c7baa8acce9e363c33d2580eb1abcca322a211</t>
        </is>
      </c>
      <c r="C22402" t="inlineStr">
        <is>
          <t>2019-07-25 02:08:02+00:00</t>
        </is>
      </c>
      <c r="D22402" t="inlineStr">
        <is>
          <t>rem</t>
        </is>
      </c>
      <c r="E22402" t="inlineStr"/>
      <c r="F22402" t="inlineStr"/>
      <c r="G22402" t="inlineStr">
        <is>
          <t>cffi</t>
        </is>
      </c>
      <c r="H22402">
        <f>=1.11.5</f>
        <v/>
      </c>
    </row>
    <row r="22403">
      <c r="A22403" t="inlineStr">
        <is>
          <t>pytorch-lightning</t>
        </is>
      </c>
      <c r="B22403" t="inlineStr">
        <is>
          <t>b8c7baa8acce9e363c33d2580eb1abcca322a211</t>
        </is>
      </c>
      <c r="C22403" t="inlineStr">
        <is>
          <t>2019-07-25 02:08:02+00:00</t>
        </is>
      </c>
      <c r="D22403" t="inlineStr">
        <is>
          <t>rem</t>
        </is>
      </c>
      <c r="E22403" t="inlineStr"/>
      <c r="F22403" t="inlineStr"/>
      <c r="G22403" t="inlineStr">
        <is>
          <t>imageio</t>
        </is>
      </c>
      <c r="H22403">
        <f>=2.4.1</f>
        <v/>
      </c>
    </row>
    <row r="22404">
      <c r="A22404" t="inlineStr">
        <is>
          <t>pytorch-lightning</t>
        </is>
      </c>
      <c r="B22404" t="inlineStr">
        <is>
          <t>b8c7baa8acce9e363c33d2580eb1abcca322a211</t>
        </is>
      </c>
      <c r="C22404" t="inlineStr">
        <is>
          <t>2019-07-25 02:08:02+00:00</t>
        </is>
      </c>
      <c r="D22404" t="inlineStr">
        <is>
          <t>rem</t>
        </is>
      </c>
      <c r="E22404" t="inlineStr"/>
      <c r="F22404" t="inlineStr"/>
      <c r="G22404" t="inlineStr">
        <is>
          <t>mkl-fft</t>
        </is>
      </c>
      <c r="H22404">
        <f>=1.0.6</f>
        <v/>
      </c>
    </row>
    <row r="22405">
      <c r="A22405" t="inlineStr">
        <is>
          <t>pytorch-lightning</t>
        </is>
      </c>
      <c r="B22405" t="inlineStr">
        <is>
          <t>b8c7baa8acce9e363c33d2580eb1abcca322a211</t>
        </is>
      </c>
      <c r="C22405" t="inlineStr">
        <is>
          <t>2019-07-25 02:08:02+00:00</t>
        </is>
      </c>
      <c r="D22405" t="inlineStr">
        <is>
          <t>rem</t>
        </is>
      </c>
      <c r="E22405" t="inlineStr"/>
      <c r="F22405" t="inlineStr"/>
      <c r="G22405" t="inlineStr">
        <is>
          <t>mkl-random</t>
        </is>
      </c>
      <c r="H22405">
        <f>=1.0.2</f>
        <v/>
      </c>
    </row>
    <row r="22406">
      <c r="A22406" t="inlineStr">
        <is>
          <t>pytorch-lightning</t>
        </is>
      </c>
      <c r="B22406" t="inlineStr">
        <is>
          <t>b8c7baa8acce9e363c33d2580eb1abcca322a211</t>
        </is>
      </c>
      <c r="C22406" t="inlineStr">
        <is>
          <t>2019-07-25 02:08:02+00:00</t>
        </is>
      </c>
      <c r="D22406" t="inlineStr">
        <is>
          <t>rem</t>
        </is>
      </c>
      <c r="E22406" t="inlineStr"/>
      <c r="F22406" t="inlineStr"/>
      <c r="G22406" t="inlineStr">
        <is>
          <t>more-itertools</t>
        </is>
      </c>
      <c r="H22406">
        <f>=5.0.0</f>
        <v/>
      </c>
    </row>
    <row r="22407">
      <c r="A22407" t="inlineStr">
        <is>
          <t>pytorch-lightning</t>
        </is>
      </c>
      <c r="B22407" t="inlineStr">
        <is>
          <t>b8c7baa8acce9e363c33d2580eb1abcca322a211</t>
        </is>
      </c>
      <c r="C22407" t="inlineStr">
        <is>
          <t>2019-07-25 02:08:02+00:00</t>
        </is>
      </c>
      <c r="D22407" t="inlineStr">
        <is>
          <t>rem</t>
        </is>
      </c>
      <c r="E22407" t="inlineStr"/>
      <c r="F22407" t="inlineStr"/>
      <c r="G22407" t="inlineStr">
        <is>
          <t>olefile</t>
        </is>
      </c>
      <c r="H22407">
        <f>=0.46</f>
        <v/>
      </c>
    </row>
    <row r="22408">
      <c r="A22408" t="inlineStr">
        <is>
          <t>pytorch-lightning</t>
        </is>
      </c>
      <c r="B22408" t="inlineStr">
        <is>
          <t>b8c7baa8acce9e363c33d2580eb1abcca322a211</t>
        </is>
      </c>
      <c r="C22408" t="inlineStr">
        <is>
          <t>2019-07-25 02:08:02+00:00</t>
        </is>
      </c>
      <c r="D22408" t="inlineStr">
        <is>
          <t>rem</t>
        </is>
      </c>
      <c r="E22408" t="inlineStr"/>
      <c r="F22408" t="inlineStr"/>
      <c r="G22408" t="inlineStr">
        <is>
          <t>pandas</t>
        </is>
      </c>
      <c r="H22408">
        <f>=0.23.4</f>
        <v/>
      </c>
    </row>
    <row r="22409">
      <c r="A22409" t="inlineStr">
        <is>
          <t>pytorch-lightning</t>
        </is>
      </c>
      <c r="B22409" t="inlineStr">
        <is>
          <t>b8c7baa8acce9e363c33d2580eb1abcca322a211</t>
        </is>
      </c>
      <c r="C22409" t="inlineStr">
        <is>
          <t>2019-07-25 02:08:02+00:00</t>
        </is>
      </c>
      <c r="D22409" t="inlineStr">
        <is>
          <t>rem</t>
        </is>
      </c>
      <c r="E22409" t="inlineStr"/>
      <c r="F22409" t="inlineStr"/>
      <c r="G22409" t="inlineStr">
        <is>
          <t>Pillow</t>
        </is>
      </c>
      <c r="H22409">
        <f>=5.3.0</f>
        <v/>
      </c>
    </row>
    <row r="22410">
      <c r="A22410" t="inlineStr">
        <is>
          <t>pytorch-lightning</t>
        </is>
      </c>
      <c r="B22410" t="inlineStr">
        <is>
          <t>b8c7baa8acce9e363c33d2580eb1abcca322a211</t>
        </is>
      </c>
      <c r="C22410" t="inlineStr">
        <is>
          <t>2019-07-25 02:08:02+00:00</t>
        </is>
      </c>
      <c r="D22410" t="inlineStr">
        <is>
          <t>rem</t>
        </is>
      </c>
      <c r="E22410" t="inlineStr"/>
      <c r="F22410" t="inlineStr"/>
      <c r="G22410" t="inlineStr">
        <is>
          <t>pluggy</t>
        </is>
      </c>
      <c r="H22410">
        <f>=0.8.0</f>
        <v/>
      </c>
    </row>
    <row r="22411">
      <c r="A22411" t="inlineStr">
        <is>
          <t>pytorch-lightning</t>
        </is>
      </c>
      <c r="B22411" t="inlineStr">
        <is>
          <t>b8c7baa8acce9e363c33d2580eb1abcca322a211</t>
        </is>
      </c>
      <c r="C22411" t="inlineStr">
        <is>
          <t>2019-07-25 02:08:02+00:00</t>
        </is>
      </c>
      <c r="D22411" t="inlineStr">
        <is>
          <t>rem</t>
        </is>
      </c>
      <c r="E22411" t="inlineStr"/>
      <c r="F22411" t="inlineStr"/>
      <c r="G22411" t="inlineStr">
        <is>
          <t>py</t>
        </is>
      </c>
      <c r="H22411">
        <f>=1.7.0</f>
        <v/>
      </c>
    </row>
    <row r="22412">
      <c r="A22412" t="inlineStr">
        <is>
          <t>pytorch-lightning</t>
        </is>
      </c>
      <c r="B22412" t="inlineStr">
        <is>
          <t>b8c7baa8acce9e363c33d2580eb1abcca322a211</t>
        </is>
      </c>
      <c r="C22412" t="inlineStr">
        <is>
          <t>2019-07-25 02:08:02+00:00</t>
        </is>
      </c>
      <c r="D22412" t="inlineStr">
        <is>
          <t>rem</t>
        </is>
      </c>
      <c r="E22412" t="inlineStr"/>
      <c r="F22412" t="inlineStr"/>
      <c r="G22412" t="inlineStr">
        <is>
          <t>pycparser</t>
        </is>
      </c>
      <c r="H22412">
        <f>=2.19</f>
        <v/>
      </c>
    </row>
    <row r="22413">
      <c r="A22413" t="inlineStr">
        <is>
          <t>pytorch-lightning</t>
        </is>
      </c>
      <c r="B22413" t="inlineStr">
        <is>
          <t>b8c7baa8acce9e363c33d2580eb1abcca322a211</t>
        </is>
      </c>
      <c r="C22413" t="inlineStr">
        <is>
          <t>2019-07-25 02:08:02+00:00</t>
        </is>
      </c>
      <c r="D22413" t="inlineStr">
        <is>
          <t>rem</t>
        </is>
      </c>
      <c r="E22413" t="inlineStr"/>
      <c r="F22413" t="inlineStr"/>
      <c r="G22413" t="inlineStr">
        <is>
          <t>python-dateutil</t>
        </is>
      </c>
      <c r="H22413">
        <f>=2.7.5</f>
        <v/>
      </c>
    </row>
    <row r="22414">
      <c r="A22414" t="inlineStr">
        <is>
          <t>pytorch-lightning</t>
        </is>
      </c>
      <c r="B22414" t="inlineStr">
        <is>
          <t>b8c7baa8acce9e363c33d2580eb1abcca322a211</t>
        </is>
      </c>
      <c r="C22414" t="inlineStr">
        <is>
          <t>2019-07-25 02:08:02+00:00</t>
        </is>
      </c>
      <c r="D22414" t="inlineStr">
        <is>
          <t>rem</t>
        </is>
      </c>
      <c r="E22414" t="inlineStr"/>
      <c r="F22414" t="inlineStr"/>
      <c r="G22414" t="inlineStr">
        <is>
          <t>pytz</t>
        </is>
      </c>
      <c r="H22414">
        <f>=2018.7</f>
        <v/>
      </c>
    </row>
    <row r="22415">
      <c r="A22415" t="inlineStr">
        <is>
          <t>pytorch-lightning</t>
        </is>
      </c>
      <c r="B22415" t="inlineStr">
        <is>
          <t>b8c7baa8acce9e363c33d2580eb1abcca322a211</t>
        </is>
      </c>
      <c r="C22415" t="inlineStr">
        <is>
          <t>2019-07-25 02:08:02+00:00</t>
        </is>
      </c>
      <c r="D22415" t="inlineStr">
        <is>
          <t>rem</t>
        </is>
      </c>
      <c r="E22415" t="inlineStr"/>
      <c r="F22415" t="inlineStr"/>
      <c r="G22415" t="inlineStr">
        <is>
          <t>scipy</t>
        </is>
      </c>
      <c r="H22415">
        <f>=1.2.0</f>
        <v/>
      </c>
    </row>
    <row r="22416">
      <c r="A22416" t="inlineStr">
        <is>
          <t>pytorch-lightning</t>
        </is>
      </c>
      <c r="B22416" t="inlineStr">
        <is>
          <t>b8c7baa8acce9e363c33d2580eb1abcca322a211</t>
        </is>
      </c>
      <c r="C22416" t="inlineStr">
        <is>
          <t>2019-07-25 02:08:02+00:00</t>
        </is>
      </c>
      <c r="D22416" t="inlineStr">
        <is>
          <t>rem</t>
        </is>
      </c>
      <c r="E22416" t="inlineStr"/>
      <c r="F22416" t="inlineStr"/>
      <c r="G22416" t="inlineStr">
        <is>
          <t>six</t>
        </is>
      </c>
      <c r="H22416">
        <f>=1.12.0</f>
        <v/>
      </c>
    </row>
    <row r="22417">
      <c r="A22417" t="inlineStr">
        <is>
          <t>pytorch-lightning</t>
        </is>
      </c>
      <c r="B22417" t="inlineStr">
        <is>
          <t>b8c7baa8acce9e363c33d2580eb1abcca322a211</t>
        </is>
      </c>
      <c r="C22417" t="inlineStr">
        <is>
          <t>2019-07-25 02:08:02+00:00</t>
        </is>
      </c>
      <c r="D22417" t="inlineStr">
        <is>
          <t>rem</t>
        </is>
      </c>
      <c r="E22417" t="inlineStr"/>
      <c r="F22417" t="inlineStr"/>
      <c r="G22417" t="inlineStr">
        <is>
          <t>sklearn</t>
        </is>
      </c>
      <c r="H22417">
        <f>=0.0</f>
        <v/>
      </c>
    </row>
    <row r="22418">
      <c r="A22418" t="inlineStr">
        <is>
          <t>pytorch-lightning</t>
        </is>
      </c>
      <c r="B22418" t="inlineStr">
        <is>
          <t>b8c7baa8acce9e363c33d2580eb1abcca322a211</t>
        </is>
      </c>
      <c r="C22418" t="inlineStr">
        <is>
          <t>2019-07-25 02:08:02+00:00</t>
        </is>
      </c>
      <c r="D22418" t="inlineStr">
        <is>
          <t>rem</t>
        </is>
      </c>
      <c r="E22418" t="inlineStr"/>
      <c r="F22418" t="inlineStr"/>
      <c r="G22418" t="inlineStr">
        <is>
          <t>tensorboard</t>
        </is>
      </c>
      <c r="H22418">
        <f>=1.14.0</f>
        <v/>
      </c>
    </row>
    <row r="22419">
      <c r="A22419" t="inlineStr">
        <is>
          <t>pytorch-lightning</t>
        </is>
      </c>
      <c r="B22419" t="inlineStr">
        <is>
          <t>b8c7baa8acce9e363c33d2580eb1abcca322a211</t>
        </is>
      </c>
      <c r="C22419" t="inlineStr">
        <is>
          <t>2019-07-25 02:08:02+00:00</t>
        </is>
      </c>
      <c r="D22419" t="inlineStr">
        <is>
          <t>rem</t>
        </is>
      </c>
      <c r="E22419" t="inlineStr"/>
      <c r="F22419" t="inlineStr"/>
      <c r="G22419" t="inlineStr">
        <is>
          <t>tensorboardX</t>
        </is>
      </c>
      <c r="H22419">
        <f>=1.7</f>
        <v/>
      </c>
    </row>
    <row r="22420">
      <c r="A22420" t="inlineStr">
        <is>
          <t>pytorch-lightning</t>
        </is>
      </c>
      <c r="B22420" t="inlineStr">
        <is>
          <t>b8c7baa8acce9e363c33d2580eb1abcca322a211</t>
        </is>
      </c>
      <c r="C22420" t="inlineStr">
        <is>
          <t>2019-07-25 02:08:02+00:00</t>
        </is>
      </c>
      <c r="D22420" t="inlineStr">
        <is>
          <t>rem</t>
        </is>
      </c>
      <c r="E22420" t="inlineStr"/>
      <c r="F22420" t="inlineStr"/>
      <c r="G22420" t="inlineStr">
        <is>
          <t>tensorflow</t>
        </is>
      </c>
      <c r="H22420">
        <f>=1.14.0</f>
        <v/>
      </c>
    </row>
    <row r="22421">
      <c r="A22421" t="inlineStr">
        <is>
          <t>pytorch-lightning</t>
        </is>
      </c>
      <c r="B22421" t="inlineStr">
        <is>
          <t>b8c7baa8acce9e363c33d2580eb1abcca322a211</t>
        </is>
      </c>
      <c r="C22421" t="inlineStr">
        <is>
          <t>2019-07-25 02:08:02+00:00</t>
        </is>
      </c>
      <c r="D22421" t="inlineStr">
        <is>
          <t>rem</t>
        </is>
      </c>
      <c r="E22421" t="inlineStr"/>
      <c r="F22421" t="inlineStr"/>
      <c r="G22421" t="inlineStr">
        <is>
          <t>test-tube</t>
        </is>
      </c>
      <c r="H22421">
        <f>=0.643</f>
        <v/>
      </c>
    </row>
    <row r="22422">
      <c r="A22422" t="inlineStr">
        <is>
          <t>pytorch-lightning</t>
        </is>
      </c>
      <c r="B22422" t="inlineStr">
        <is>
          <t>b8c7baa8acce9e363c33d2580eb1abcca322a211</t>
        </is>
      </c>
      <c r="C22422" t="inlineStr">
        <is>
          <t>2019-07-25 02:08:02+00:00</t>
        </is>
      </c>
      <c r="D22422" t="inlineStr">
        <is>
          <t>rem</t>
        </is>
      </c>
      <c r="E22422" t="inlineStr"/>
      <c r="F22422" t="inlineStr"/>
      <c r="G22422" t="inlineStr">
        <is>
          <t>urllib3</t>
        </is>
      </c>
      <c r="H22422">
        <f>=1.25.3</f>
        <v/>
      </c>
    </row>
    <row r="22423">
      <c r="A22423" t="inlineStr">
        <is>
          <t>pytorch-lightning</t>
        </is>
      </c>
      <c r="B22423" t="inlineStr">
        <is>
          <t>b8c7baa8acce9e363c33d2580eb1abcca322a211</t>
        </is>
      </c>
      <c r="C22423" t="inlineStr">
        <is>
          <t>2019-07-25 02:08:02+00:00</t>
        </is>
      </c>
      <c r="D22423" t="inlineStr">
        <is>
          <t>rem</t>
        </is>
      </c>
      <c r="E22423" t="inlineStr"/>
      <c r="F22423" t="inlineStr"/>
      <c r="G22423" t="inlineStr">
        <is>
          <t>webencodings</t>
        </is>
      </c>
      <c r="H22423">
        <f>=0.5.1</f>
        <v/>
      </c>
    </row>
    <row r="22424">
      <c r="A22424" t="inlineStr">
        <is>
          <t>pytorch-lightning</t>
        </is>
      </c>
      <c r="B22424" t="inlineStr">
        <is>
          <t>b8c7baa8acce9e363c33d2580eb1abcca322a211</t>
        </is>
      </c>
      <c r="C22424" t="inlineStr">
        <is>
          <t>2019-07-25 02:08:02+00:00</t>
        </is>
      </c>
      <c r="D22424" t="inlineStr">
        <is>
          <t>rem</t>
        </is>
      </c>
      <c r="E22424" t="inlineStr"/>
      <c r="F22424" t="inlineStr"/>
      <c r="G22424" t="inlineStr">
        <is>
          <t>Werkzeug</t>
        </is>
      </c>
      <c r="H22424">
        <f>=0.15.4</f>
        <v/>
      </c>
    </row>
    <row r="22425">
      <c r="A22425" t="inlineStr">
        <is>
          <t>pytorch-lightning</t>
        </is>
      </c>
      <c r="B22425" t="inlineStr">
        <is>
          <t>b8c7baa8acce9e363c33d2580eb1abcca322a211</t>
        </is>
      </c>
      <c r="C22425" t="inlineStr">
        <is>
          <t>2019-07-25 02:08:02+00:00</t>
        </is>
      </c>
      <c r="D22425" t="inlineStr">
        <is>
          <t>rem</t>
        </is>
      </c>
      <c r="E22425" t="inlineStr"/>
      <c r="F22425" t="inlineStr"/>
      <c r="G22425" t="inlineStr">
        <is>
          <t>wrapt</t>
        </is>
      </c>
      <c r="H22425">
        <f>=1.11.2</f>
        <v/>
      </c>
    </row>
    <row r="22426">
      <c r="A22426" t="inlineStr">
        <is>
          <t>pytorch-lightning</t>
        </is>
      </c>
      <c r="B22426" t="inlineStr">
        <is>
          <t>4a2dca331e75fdfdee7dde7c56240c74a25cdfff</t>
        </is>
      </c>
      <c r="C22426" t="inlineStr">
        <is>
          <t>2019-08-08 16:32:45+00:00</t>
        </is>
      </c>
      <c r="D22426" t="inlineStr">
        <is>
          <t>verchange</t>
        </is>
      </c>
      <c r="E22426" t="inlineStr">
        <is>
          <t>torchvision</t>
        </is>
      </c>
      <c r="F22426" t="inlineStr">
        <is>
          <t>&gt;=0.3.0</t>
        </is>
      </c>
      <c r="G22426" t="inlineStr">
        <is>
          <t>torchvision</t>
        </is>
      </c>
      <c r="H22426">
        <f>=0.3.0</f>
        <v/>
      </c>
    </row>
    <row r="22427">
      <c r="A22427" t="inlineStr">
        <is>
          <t>pytorch-lightning</t>
        </is>
      </c>
      <c r="B22427" t="inlineStr">
        <is>
          <t>4a2dca331e75fdfdee7dde7c56240c74a25cdfff</t>
        </is>
      </c>
      <c r="C22427" t="inlineStr">
        <is>
          <t>2019-08-08 16:32:45+00:00</t>
        </is>
      </c>
      <c r="D22427" t="inlineStr">
        <is>
          <t>add</t>
        </is>
      </c>
      <c r="E22427" t="inlineStr">
        <is>
          <t>pandas</t>
        </is>
      </c>
      <c r="F22427" t="inlineStr"/>
      <c r="G22427" t="inlineStr"/>
      <c r="H22427" t="inlineStr"/>
    </row>
    <row r="22428">
      <c r="A22428" t="inlineStr">
        <is>
          <t>pytorch-lightning</t>
        </is>
      </c>
      <c r="B22428" t="inlineStr">
        <is>
          <t>4a2dca331e75fdfdee7dde7c56240c74a25cdfff</t>
        </is>
      </c>
      <c r="C22428" t="inlineStr">
        <is>
          <t>2019-08-08 16:32:45+00:00</t>
        </is>
      </c>
      <c r="D22428" t="inlineStr">
        <is>
          <t>rem</t>
        </is>
      </c>
      <c r="E22428" t="inlineStr"/>
      <c r="F22428" t="inlineStr"/>
      <c r="G22428" t="inlineStr">
        <is>
          <t>coverage</t>
        </is>
      </c>
      <c r="H22428">
        <f>=4.5.3</f>
        <v/>
      </c>
    </row>
    <row r="22429">
      <c r="A22429" t="inlineStr">
        <is>
          <t>pytorch-lightning</t>
        </is>
      </c>
      <c r="B22429" t="inlineStr">
        <is>
          <t>4a2dca331e75fdfdee7dde7c56240c74a25cdfff</t>
        </is>
      </c>
      <c r="C22429" t="inlineStr">
        <is>
          <t>2019-08-08 16:32:45+00:00</t>
        </is>
      </c>
      <c r="D22429" t="inlineStr">
        <is>
          <t>rem</t>
        </is>
      </c>
      <c r="E22429" t="inlineStr"/>
      <c r="F22429" t="inlineStr"/>
      <c r="G22429" t="inlineStr">
        <is>
          <t>mkdocs</t>
        </is>
      </c>
      <c r="H22429">
        <f>=1.0.4</f>
        <v/>
      </c>
    </row>
    <row r="22430">
      <c r="A22430" t="inlineStr">
        <is>
          <t>pytorch-lightning</t>
        </is>
      </c>
      <c r="B22430" t="inlineStr">
        <is>
          <t>4a2dca331e75fdfdee7dde7c56240c74a25cdfff</t>
        </is>
      </c>
      <c r="C22430" t="inlineStr">
        <is>
          <t>2019-08-08 16:32:45+00:00</t>
        </is>
      </c>
      <c r="D22430" t="inlineStr">
        <is>
          <t>rem</t>
        </is>
      </c>
      <c r="E22430" t="inlineStr"/>
      <c r="F22430" t="inlineStr"/>
      <c r="G22430" t="inlineStr">
        <is>
          <t>pytest</t>
        </is>
      </c>
      <c r="H22430">
        <f>=5.0.1</f>
        <v/>
      </c>
    </row>
    <row r="22431">
      <c r="A22431" t="inlineStr">
        <is>
          <t>pytorch-lightning</t>
        </is>
      </c>
      <c r="B22431" t="inlineStr">
        <is>
          <t>0eb6950c2a0a053ca0c130e035fb5b56f2798c78</t>
        </is>
      </c>
      <c r="C22431" t="inlineStr">
        <is>
          <t>2019-10-05 21:09:30+00:00</t>
        </is>
      </c>
      <c r="D22431" t="inlineStr">
        <is>
          <t>verchange</t>
        </is>
      </c>
      <c r="E22431" t="inlineStr">
        <is>
          <t>pandas</t>
        </is>
      </c>
      <c r="F22431" t="inlineStr"/>
      <c r="G22431" t="inlineStr">
        <is>
          <t>pandas</t>
        </is>
      </c>
      <c r="H22431" t="inlineStr"/>
    </row>
    <row r="22432">
      <c r="A22432" t="inlineStr">
        <is>
          <t>pytorch-lightning</t>
        </is>
      </c>
      <c r="B22432" t="inlineStr">
        <is>
          <t>0eb6950c2a0a053ca0c130e035fb5b56f2798c78</t>
        </is>
      </c>
      <c r="C22432" t="inlineStr">
        <is>
          <t>2019-10-05 21:09:30+00:00</t>
        </is>
      </c>
      <c r="D22432" t="inlineStr">
        <is>
          <t>verchange</t>
        </is>
      </c>
      <c r="E22432" t="inlineStr">
        <is>
          <t>torch</t>
        </is>
      </c>
      <c r="F22432" t="inlineStr">
        <is>
          <t>&gt;=1.2.0</t>
        </is>
      </c>
      <c r="G22432" t="inlineStr">
        <is>
          <t>torch</t>
        </is>
      </c>
      <c r="H22432" t="inlineStr">
        <is>
          <t>&gt;=1.1.0</t>
        </is>
      </c>
    </row>
    <row r="22433">
      <c r="A22433" t="inlineStr">
        <is>
          <t>pytorch-lightning</t>
        </is>
      </c>
      <c r="B22433" t="inlineStr">
        <is>
          <t>0eb6950c2a0a053ca0c130e035fb5b56f2798c78</t>
        </is>
      </c>
      <c r="C22433" t="inlineStr">
        <is>
          <t>2019-10-05 21:09:30+00:00</t>
        </is>
      </c>
      <c r="D22433" t="inlineStr">
        <is>
          <t>verchange</t>
        </is>
      </c>
      <c r="E22433" t="inlineStr">
        <is>
          <t>tqdm</t>
        </is>
      </c>
      <c r="F22433">
        <f>=4.35.0</f>
        <v/>
      </c>
      <c r="G22433" t="inlineStr">
        <is>
          <t>tqdm</t>
        </is>
      </c>
      <c r="H22433">
        <f>=4.32.1</f>
        <v/>
      </c>
    </row>
    <row r="22434">
      <c r="A22434" t="inlineStr">
        <is>
          <t>pytorch-lightning</t>
        </is>
      </c>
      <c r="B22434" t="inlineStr">
        <is>
          <t>aab4fe860df617bffc3a6de5be047577f7098849</t>
        </is>
      </c>
      <c r="C22434" t="inlineStr">
        <is>
          <t>2019-11-06 19:51:49+00:00</t>
        </is>
      </c>
      <c r="D22434" t="inlineStr">
        <is>
          <t>verchange</t>
        </is>
      </c>
      <c r="E22434" t="inlineStr">
        <is>
          <t>pandas</t>
        </is>
      </c>
      <c r="F22434" t="inlineStr">
        <is>
          <t>&gt;=0.20.3</t>
        </is>
      </c>
      <c r="G22434" t="inlineStr">
        <is>
          <t>pandas</t>
        </is>
      </c>
      <c r="H22434" t="inlineStr"/>
    </row>
    <row r="22435">
      <c r="A22435" t="inlineStr">
        <is>
          <t>pytorch-lightning</t>
        </is>
      </c>
      <c r="B22435" t="inlineStr">
        <is>
          <t>1fd2cfcffdde0ee5097584827a583beff339635d</t>
        </is>
      </c>
      <c r="C22435" t="inlineStr">
        <is>
          <t>2019-11-07 13:35:32+00:00</t>
        </is>
      </c>
      <c r="D22435" t="inlineStr">
        <is>
          <t>verchange</t>
        </is>
      </c>
      <c r="E22435" t="inlineStr">
        <is>
          <t>pandas</t>
        </is>
      </c>
      <c r="F22435" t="inlineStr">
        <is>
          <t>&gt;=0.20.3</t>
        </is>
      </c>
      <c r="G22435" t="inlineStr">
        <is>
          <t>pandas</t>
        </is>
      </c>
      <c r="H22435" t="inlineStr"/>
    </row>
    <row r="22436">
      <c r="A22436" t="inlineStr">
        <is>
          <t>pytorch-lightning</t>
        </is>
      </c>
      <c r="B22436" t="inlineStr">
        <is>
          <t>8f966797b7fdb39708e28ee2c6b572ea2035752a</t>
        </is>
      </c>
      <c r="C22436" t="inlineStr">
        <is>
          <t>2019-11-09 15:51:33+00:00</t>
        </is>
      </c>
      <c r="D22436" t="inlineStr">
        <is>
          <t>verchange</t>
        </is>
      </c>
      <c r="E22436" t="inlineStr">
        <is>
          <t>pandas</t>
        </is>
      </c>
      <c r="F22436" t="inlineStr">
        <is>
          <t>&gt;=0.20.3</t>
        </is>
      </c>
      <c r="G22436" t="inlineStr">
        <is>
          <t>pandas</t>
        </is>
      </c>
      <c r="H22436" t="inlineStr"/>
    </row>
    <row r="22437">
      <c r="A22437" t="inlineStr">
        <is>
          <t>pytorch-lightning</t>
        </is>
      </c>
      <c r="B22437" t="inlineStr">
        <is>
          <t>f80127db0e2d8447eca6ab4175ea1d38273bed15</t>
        </is>
      </c>
      <c r="C22437" t="inlineStr">
        <is>
          <t>2020-01-21 22:17:40+00:00</t>
        </is>
      </c>
      <c r="D22437" t="inlineStr">
        <is>
          <t>verchange</t>
        </is>
      </c>
      <c r="E22437" t="inlineStr">
        <is>
          <t>torch</t>
        </is>
      </c>
      <c r="F22437" t="inlineStr">
        <is>
          <t>&gt;=1.1</t>
        </is>
      </c>
      <c r="G22437" t="inlineStr">
        <is>
          <t>torch</t>
        </is>
      </c>
      <c r="H22437" t="inlineStr">
        <is>
          <t>&gt;=1.2.0</t>
        </is>
      </c>
    </row>
    <row r="22438">
      <c r="A22438" t="inlineStr">
        <is>
          <t>pytorch-lightning</t>
        </is>
      </c>
      <c r="B22438" t="inlineStr">
        <is>
          <t>f80127db0e2d8447eca6ab4175ea1d38273bed15</t>
        </is>
      </c>
      <c r="C22438" t="inlineStr">
        <is>
          <t>2020-01-21 22:17:40+00:00</t>
        </is>
      </c>
      <c r="D22438" t="inlineStr">
        <is>
          <t>verchange</t>
        </is>
      </c>
      <c r="E22438" t="inlineStr">
        <is>
          <t>numpy</t>
        </is>
      </c>
      <c r="F22438" t="inlineStr">
        <is>
          <t>&gt;=1.16.4</t>
        </is>
      </c>
      <c r="G22438" t="inlineStr">
        <is>
          <t>numpy</t>
        </is>
      </c>
      <c r="H22438">
        <f>=1.16.4</f>
        <v/>
      </c>
    </row>
    <row r="22439">
      <c r="A22439" t="inlineStr">
        <is>
          <t>pytorch-lightning</t>
        </is>
      </c>
      <c r="B22439" t="inlineStr">
        <is>
          <t>f80127db0e2d8447eca6ab4175ea1d38273bed15</t>
        </is>
      </c>
      <c r="C22439" t="inlineStr">
        <is>
          <t>2020-01-21 22:17:40+00:00</t>
        </is>
      </c>
      <c r="D22439" t="inlineStr">
        <is>
          <t>verchange</t>
        </is>
      </c>
      <c r="E22439" t="inlineStr">
        <is>
          <t>pandas</t>
        </is>
      </c>
      <c r="F22439" t="inlineStr">
        <is>
          <t>&gt;=0.24</t>
        </is>
      </c>
      <c r="G22439" t="inlineStr">
        <is>
          <t>pandas</t>
        </is>
      </c>
      <c r="H22439" t="inlineStr">
        <is>
          <t>&gt;=0.20.3</t>
        </is>
      </c>
    </row>
    <row r="22440">
      <c r="A22440" t="inlineStr">
        <is>
          <t>pytorch-lightning</t>
        </is>
      </c>
      <c r="B22440" t="inlineStr">
        <is>
          <t>f80127db0e2d8447eca6ab4175ea1d38273bed15</t>
        </is>
      </c>
      <c r="C22440" t="inlineStr">
        <is>
          <t>2020-01-21 22:17:40+00:00</t>
        </is>
      </c>
      <c r="D22440" t="inlineStr">
        <is>
          <t>verchange</t>
        </is>
      </c>
      <c r="E22440" t="inlineStr">
        <is>
          <t>torchvision</t>
        </is>
      </c>
      <c r="F22440" t="inlineStr">
        <is>
          <t>&gt;=0.4.0;&lt;0.5</t>
        </is>
      </c>
      <c r="G22440" t="inlineStr">
        <is>
          <t>torchvision</t>
        </is>
      </c>
      <c r="H22440" t="inlineStr">
        <is>
          <t>&gt;=0.3.0</t>
        </is>
      </c>
    </row>
    <row r="22441">
      <c r="A22441" t="inlineStr">
        <is>
          <t>pytorch-lightning</t>
        </is>
      </c>
      <c r="B22441" t="inlineStr">
        <is>
          <t>f80127db0e2d8447eca6ab4175ea1d38273bed15</t>
        </is>
      </c>
      <c r="C22441" t="inlineStr">
        <is>
          <t>2020-01-21 22:17:40+00:00</t>
        </is>
      </c>
      <c r="D22441" t="inlineStr">
        <is>
          <t>verchange</t>
        </is>
      </c>
      <c r="E22441" t="inlineStr">
        <is>
          <t>tqdm</t>
        </is>
      </c>
      <c r="F22441" t="inlineStr">
        <is>
          <t>&gt;=4.35.0</t>
        </is>
      </c>
      <c r="G22441" t="inlineStr">
        <is>
          <t>tqdm</t>
        </is>
      </c>
      <c r="H22441">
        <f>=4.35.0</f>
        <v/>
      </c>
    </row>
    <row r="22442">
      <c r="A22442" t="inlineStr">
        <is>
          <t>pytorch-lightning</t>
        </is>
      </c>
      <c r="B22442" t="inlineStr">
        <is>
          <t>f80127db0e2d8447eca6ab4175ea1d38273bed15</t>
        </is>
      </c>
      <c r="C22442" t="inlineStr">
        <is>
          <t>2020-01-21 22:17:40+00:00</t>
        </is>
      </c>
      <c r="D22442" t="inlineStr">
        <is>
          <t>verchange</t>
        </is>
      </c>
      <c r="E22442" t="inlineStr">
        <is>
          <t>scikit-learn</t>
        </is>
      </c>
      <c r="F22442" t="inlineStr">
        <is>
          <t>&gt;=0.20.2</t>
        </is>
      </c>
      <c r="G22442" t="inlineStr">
        <is>
          <t>scikit-learn</t>
        </is>
      </c>
      <c r="H22442">
        <f>=0.20.2</f>
        <v/>
      </c>
    </row>
    <row r="22443">
      <c r="A22443" t="inlineStr">
        <is>
          <t>pytorch-lightning</t>
        </is>
      </c>
      <c r="B22443" t="inlineStr">
        <is>
          <t>f80127db0e2d8447eca6ab4175ea1d38273bed15</t>
        </is>
      </c>
      <c r="C22443" t="inlineStr">
        <is>
          <t>2020-01-21 22:17:40+00:00</t>
        </is>
      </c>
      <c r="D22443" t="inlineStr">
        <is>
          <t>add</t>
        </is>
      </c>
      <c r="E22443" t="inlineStr">
        <is>
          <t>tensorboard</t>
        </is>
      </c>
      <c r="F22443" t="inlineStr">
        <is>
          <t>&gt;=1.14</t>
        </is>
      </c>
      <c r="G22443" t="inlineStr"/>
      <c r="H22443" t="inlineStr"/>
    </row>
    <row r="22444">
      <c r="A22444" t="inlineStr">
        <is>
          <t>pytorch-lightning</t>
        </is>
      </c>
      <c r="B22444" t="inlineStr">
        <is>
          <t>f80127db0e2d8447eca6ab4175ea1d38273bed15</t>
        </is>
      </c>
      <c r="C22444" t="inlineStr">
        <is>
          <t>2020-01-21 22:17:40+00:00</t>
        </is>
      </c>
      <c r="D22444" t="inlineStr">
        <is>
          <t>add</t>
        </is>
      </c>
      <c r="E22444" t="inlineStr">
        <is>
          <t>future</t>
        </is>
      </c>
      <c r="F22444" t="inlineStr">
        <is>
          <t>&gt;=0.17.1</t>
        </is>
      </c>
      <c r="G22444" t="inlineStr"/>
      <c r="H22444" t="inlineStr"/>
    </row>
    <row r="22445">
      <c r="A22445" t="inlineStr">
        <is>
          <t>pytorch-lightning</t>
        </is>
      </c>
      <c r="B22445" t="inlineStr">
        <is>
          <t>f80127db0e2d8447eca6ab4175ea1d38273bed15</t>
        </is>
      </c>
      <c r="C22445" t="inlineStr">
        <is>
          <t>2020-01-21 22:17:40+00:00</t>
        </is>
      </c>
      <c r="D22445" t="inlineStr">
        <is>
          <t>rem</t>
        </is>
      </c>
      <c r="E22445" t="inlineStr"/>
      <c r="F22445" t="inlineStr"/>
      <c r="G22445" t="inlineStr">
        <is>
          <t>twine</t>
        </is>
      </c>
      <c r="H22445">
        <f>=1.13.0</f>
        <v/>
      </c>
    </row>
    <row r="22446">
      <c r="A22446" t="inlineStr">
        <is>
          <t>pytorch-lightning</t>
        </is>
      </c>
      <c r="B22446" t="inlineStr">
        <is>
          <t>e17c72148ef5164fe1f67bd2932393b357e68d29</t>
        </is>
      </c>
      <c r="C22446" t="inlineStr">
        <is>
          <t>2020-03-06 21:19:51+00:00</t>
        </is>
      </c>
      <c r="D22446" t="inlineStr">
        <is>
          <t>verchange</t>
        </is>
      </c>
      <c r="E22446" t="inlineStr">
        <is>
          <t>future</t>
        </is>
      </c>
      <c r="F22446" t="inlineStr">
        <is>
          <t>&gt;=0.17.1</t>
        </is>
      </c>
      <c r="G22446" t="inlineStr">
        <is>
          <t>future</t>
        </is>
      </c>
      <c r="H22446" t="inlineStr">
        <is>
          <t>&gt;=0.17.1</t>
        </is>
      </c>
    </row>
    <row r="22447">
      <c r="A22447" t="inlineStr">
        <is>
          <t>pytorch-lightning</t>
        </is>
      </c>
      <c r="B22447" t="inlineStr">
        <is>
          <t>e17c72148ef5164fe1f67bd2932393b357e68d29</t>
        </is>
      </c>
      <c r="C22447" t="inlineStr">
        <is>
          <t>2020-03-06 21:19:51+00:00</t>
        </is>
      </c>
      <c r="D22447" t="inlineStr">
        <is>
          <t>rem</t>
        </is>
      </c>
      <c r="E22447" t="inlineStr"/>
      <c r="F22447" t="inlineStr"/>
      <c r="G22447" t="inlineStr">
        <is>
          <t>scikit-learn</t>
        </is>
      </c>
      <c r="H22447" t="inlineStr">
        <is>
          <t>&gt;=0.20.2</t>
        </is>
      </c>
    </row>
    <row r="22448">
      <c r="A22448" t="inlineStr">
        <is>
          <t>pytorch-lightning</t>
        </is>
      </c>
      <c r="B22448" t="inlineStr">
        <is>
          <t>e17c72148ef5164fe1f67bd2932393b357e68d29</t>
        </is>
      </c>
      <c r="C22448" t="inlineStr">
        <is>
          <t>2020-03-06 21:19:51+00:00</t>
        </is>
      </c>
      <c r="D22448" t="inlineStr">
        <is>
          <t>rem</t>
        </is>
      </c>
      <c r="E22448" t="inlineStr"/>
      <c r="F22448" t="inlineStr"/>
      <c r="G22448" t="inlineStr">
        <is>
          <t>torchvision</t>
        </is>
      </c>
      <c r="H22448" t="inlineStr">
        <is>
          <t>&gt;=0.4.0;&lt;0.5</t>
        </is>
      </c>
    </row>
    <row r="22449">
      <c r="A22449" t="inlineStr">
        <is>
          <t>pytorch-lightning</t>
        </is>
      </c>
      <c r="B22449" t="inlineStr">
        <is>
          <t>e17c72148ef5164fe1f67bd2932393b357e68d29</t>
        </is>
      </c>
      <c r="C22449" t="inlineStr">
        <is>
          <t>2020-03-06 21:19:51+00:00</t>
        </is>
      </c>
      <c r="D22449" t="inlineStr">
        <is>
          <t>rem</t>
        </is>
      </c>
      <c r="E22449" t="inlineStr"/>
      <c r="F22449" t="inlineStr"/>
      <c r="G22449" t="inlineStr">
        <is>
          <t>pandas</t>
        </is>
      </c>
      <c r="H22449" t="inlineStr">
        <is>
          <t>&gt;=0.24</t>
        </is>
      </c>
    </row>
    <row r="22450">
      <c r="A22450" t="inlineStr">
        <is>
          <t>pytorch-lightning</t>
        </is>
      </c>
      <c r="B22450" t="inlineStr">
        <is>
          <t>b5c6d0e39398f31e2959a3fc8dcd053f0110d790</t>
        </is>
      </c>
      <c r="C22450" t="inlineStr">
        <is>
          <t>2020-04-08 18:44:14+00:00</t>
        </is>
      </c>
      <c r="D22450" t="inlineStr">
        <is>
          <t>verchange</t>
        </is>
      </c>
      <c r="E22450" t="inlineStr">
        <is>
          <t>tqdm</t>
        </is>
      </c>
      <c r="F22450" t="inlineStr">
        <is>
          <t>&gt;=4.41.0</t>
        </is>
      </c>
      <c r="G22450" t="inlineStr">
        <is>
          <t>tqdm</t>
        </is>
      </c>
      <c r="H22450" t="inlineStr">
        <is>
          <t>&gt;=4.35.0</t>
        </is>
      </c>
    </row>
    <row r="22451">
      <c r="A22451" t="inlineStr">
        <is>
          <t>pytorch-lightning</t>
        </is>
      </c>
      <c r="B22451" t="inlineStr">
        <is>
          <t>e95e1d71c731bbbeafc7e8fc6c824832b2e53ecb</t>
        </is>
      </c>
      <c r="C22451" t="inlineStr">
        <is>
          <t>2020-05-15 12:36:40+00:00</t>
        </is>
      </c>
      <c r="D22451" t="inlineStr">
        <is>
          <t>add</t>
        </is>
      </c>
      <c r="E22451" t="inlineStr">
        <is>
          <t>pyyaml</t>
        </is>
      </c>
      <c r="F22451" t="inlineStr">
        <is>
          <t>&gt;=3.13</t>
        </is>
      </c>
      <c r="G22451" t="inlineStr"/>
      <c r="H22451" t="inlineStr"/>
    </row>
    <row r="22452">
      <c r="A22452" t="inlineStr">
        <is>
          <t>pytorch-lightning</t>
        </is>
      </c>
      <c r="B22452" t="inlineStr">
        <is>
          <t>e0b73595554c017eb881e2a84505c55e63429b90</t>
        </is>
      </c>
      <c r="C22452" t="inlineStr">
        <is>
          <t>2020-06-18 13:06:31+00:00</t>
        </is>
      </c>
      <c r="D22452" t="inlineStr">
        <is>
          <t>rem</t>
        </is>
      </c>
      <c r="E22452" t="inlineStr"/>
      <c r="F22452" t="inlineStr"/>
      <c r="G22452" t="inlineStr">
        <is>
          <t>tqdm</t>
        </is>
      </c>
      <c r="H22452" t="inlineStr">
        <is>
          <t>&gt;=4.41.0</t>
        </is>
      </c>
    </row>
    <row r="22453">
      <c r="A22453" t="inlineStr">
        <is>
          <t>pytorch-lightning</t>
        </is>
      </c>
      <c r="B22453" t="inlineStr">
        <is>
          <t>e0b73595554c017eb881e2a84505c55e63429b90</t>
        </is>
      </c>
      <c r="C22453" t="inlineStr">
        <is>
          <t>2020-06-18 13:06:31+00:00</t>
        </is>
      </c>
      <c r="D22453" t="inlineStr">
        <is>
          <t>rem</t>
        </is>
      </c>
      <c r="E22453" t="inlineStr"/>
      <c r="F22453" t="inlineStr"/>
      <c r="G22453" t="inlineStr">
        <is>
          <t>numpy</t>
        </is>
      </c>
      <c r="H22453" t="inlineStr">
        <is>
          <t>&gt;=1.16.4</t>
        </is>
      </c>
    </row>
    <row r="22454">
      <c r="A22454" t="inlineStr">
        <is>
          <t>pytorch-lightning</t>
        </is>
      </c>
      <c r="B22454" t="inlineStr">
        <is>
          <t>e0b73595554c017eb881e2a84505c55e63429b90</t>
        </is>
      </c>
      <c r="C22454" t="inlineStr">
        <is>
          <t>2020-06-18 13:06:31+00:00</t>
        </is>
      </c>
      <c r="D22454" t="inlineStr">
        <is>
          <t>rem</t>
        </is>
      </c>
      <c r="E22454" t="inlineStr"/>
      <c r="F22454" t="inlineStr"/>
      <c r="G22454" t="inlineStr">
        <is>
          <t>torch</t>
        </is>
      </c>
      <c r="H22454" t="inlineStr">
        <is>
          <t>&gt;=1.1</t>
        </is>
      </c>
    </row>
    <row r="22455">
      <c r="A22455" t="inlineStr">
        <is>
          <t>pytorch-lightning</t>
        </is>
      </c>
      <c r="B22455" t="inlineStr">
        <is>
          <t>e0b73595554c017eb881e2a84505c55e63429b90</t>
        </is>
      </c>
      <c r="C22455" t="inlineStr">
        <is>
          <t>2020-06-18 13:06:31+00:00</t>
        </is>
      </c>
      <c r="D22455" t="inlineStr">
        <is>
          <t>rem</t>
        </is>
      </c>
      <c r="E22455" t="inlineStr"/>
      <c r="F22455" t="inlineStr"/>
      <c r="G22455" t="inlineStr">
        <is>
          <t>tensorboard</t>
        </is>
      </c>
      <c r="H22455" t="inlineStr">
        <is>
          <t>&gt;=1.14</t>
        </is>
      </c>
    </row>
    <row r="22456">
      <c r="A22456" t="inlineStr">
        <is>
          <t>pytorch-lightning</t>
        </is>
      </c>
      <c r="B22456" t="inlineStr">
        <is>
          <t>e0b73595554c017eb881e2a84505c55e63429b90</t>
        </is>
      </c>
      <c r="C22456" t="inlineStr">
        <is>
          <t>2020-06-18 13:06:31+00:00</t>
        </is>
      </c>
      <c r="D22456" t="inlineStr">
        <is>
          <t>rem</t>
        </is>
      </c>
      <c r="E22456" t="inlineStr"/>
      <c r="F22456" t="inlineStr"/>
      <c r="G22456" t="inlineStr">
        <is>
          <t>future</t>
        </is>
      </c>
      <c r="H22456" t="inlineStr">
        <is>
          <t>&gt;=0.17.1</t>
        </is>
      </c>
    </row>
    <row r="22457">
      <c r="A22457" t="inlineStr">
        <is>
          <t>pytorch-lightning</t>
        </is>
      </c>
      <c r="B22457" t="inlineStr">
        <is>
          <t>e0b73595554c017eb881e2a84505c55e63429b90</t>
        </is>
      </c>
      <c r="C22457" t="inlineStr">
        <is>
          <t>2020-06-18 13:06:31+00:00</t>
        </is>
      </c>
      <c r="D22457" t="inlineStr">
        <is>
          <t>rem</t>
        </is>
      </c>
      <c r="E22457" t="inlineStr"/>
      <c r="F22457" t="inlineStr"/>
      <c r="G22457" t="inlineStr">
        <is>
          <t>pyyaml</t>
        </is>
      </c>
      <c r="H22457" t="inlineStr">
        <is>
          <t>&gt;=3.13</t>
        </is>
      </c>
    </row>
    <row r="22458">
      <c r="A22458" t="inlineStr">
        <is>
          <t>pytorch-lightning</t>
        </is>
      </c>
      <c r="B22458" t="inlineStr">
        <is>
          <t>e0e402dbe6eeed16c80b637c04353d83229df8f9</t>
        </is>
      </c>
      <c r="C22458" t="inlineStr">
        <is>
          <t>2020-10-20 22:53:10+00:00</t>
        </is>
      </c>
      <c r="D22458" t="inlineStr">
        <is>
          <t>add</t>
        </is>
      </c>
      <c r="E22458" t="inlineStr">
        <is>
          <t>numpy</t>
        </is>
      </c>
      <c r="F22458" t="inlineStr">
        <is>
          <t>&gt;=1.16.4</t>
        </is>
      </c>
      <c r="G22458" t="inlineStr"/>
      <c r="H22458" t="inlineStr"/>
    </row>
    <row r="22459">
      <c r="A22459" t="inlineStr">
        <is>
          <t>pytorch-lightning</t>
        </is>
      </c>
      <c r="B22459" t="inlineStr">
        <is>
          <t>e0e402dbe6eeed16c80b637c04353d83229df8f9</t>
        </is>
      </c>
      <c r="C22459" t="inlineStr">
        <is>
          <t>2020-10-20 22:53:10+00:00</t>
        </is>
      </c>
      <c r="D22459" t="inlineStr">
        <is>
          <t>add</t>
        </is>
      </c>
      <c r="E22459" t="inlineStr">
        <is>
          <t>torch</t>
        </is>
      </c>
      <c r="F22459" t="inlineStr">
        <is>
          <t>&gt;=1.3</t>
        </is>
      </c>
      <c r="G22459" t="inlineStr"/>
      <c r="H22459" t="inlineStr"/>
    </row>
    <row r="22460">
      <c r="A22460" t="inlineStr">
        <is>
          <t>pytorch-lightning</t>
        </is>
      </c>
      <c r="B22460" t="inlineStr">
        <is>
          <t>e0e402dbe6eeed16c80b637c04353d83229df8f9</t>
        </is>
      </c>
      <c r="C22460" t="inlineStr">
        <is>
          <t>2020-10-20 22:53:10+00:00</t>
        </is>
      </c>
      <c r="D22460" t="inlineStr">
        <is>
          <t>add</t>
        </is>
      </c>
      <c r="E22460" t="inlineStr">
        <is>
          <t>future</t>
        </is>
      </c>
      <c r="F22460" t="inlineStr">
        <is>
          <t>&gt;=0.17.1</t>
        </is>
      </c>
      <c r="G22460" t="inlineStr"/>
      <c r="H22460" t="inlineStr"/>
    </row>
    <row r="22461">
      <c r="A22461" t="inlineStr">
        <is>
          <t>pytorch-lightning</t>
        </is>
      </c>
      <c r="B22461" t="inlineStr">
        <is>
          <t>e0e402dbe6eeed16c80b637c04353d83229df8f9</t>
        </is>
      </c>
      <c r="C22461" t="inlineStr">
        <is>
          <t>2020-10-20 22:53:10+00:00</t>
        </is>
      </c>
      <c r="D22461" t="inlineStr">
        <is>
          <t>add</t>
        </is>
      </c>
      <c r="E22461" t="inlineStr">
        <is>
          <t>PyYAML</t>
        </is>
      </c>
      <c r="F22461" t="inlineStr">
        <is>
          <t>&gt;=5.1</t>
        </is>
      </c>
      <c r="G22461" t="inlineStr"/>
      <c r="H22461" t="inlineStr"/>
    </row>
    <row r="22462">
      <c r="A22462" t="inlineStr">
        <is>
          <t>pytorch-lightning</t>
        </is>
      </c>
      <c r="B22462" t="inlineStr">
        <is>
          <t>e0e402dbe6eeed16c80b637c04353d83229df8f9</t>
        </is>
      </c>
      <c r="C22462" t="inlineStr">
        <is>
          <t>2020-10-20 22:53:10+00:00</t>
        </is>
      </c>
      <c r="D22462" t="inlineStr">
        <is>
          <t>add</t>
        </is>
      </c>
      <c r="E22462" t="inlineStr">
        <is>
          <t>tqdm</t>
        </is>
      </c>
      <c r="F22462" t="inlineStr">
        <is>
          <t>&gt;=4.41.0</t>
        </is>
      </c>
      <c r="G22462" t="inlineStr"/>
      <c r="H22462" t="inlineStr"/>
    </row>
    <row r="22463">
      <c r="A22463" t="inlineStr">
        <is>
          <t>pytorch-lightning</t>
        </is>
      </c>
      <c r="B22463" t="inlineStr">
        <is>
          <t>e0e402dbe6eeed16c80b637c04353d83229df8f9</t>
        </is>
      </c>
      <c r="C22463" t="inlineStr">
        <is>
          <t>2020-10-20 22:53:10+00:00</t>
        </is>
      </c>
      <c r="D22463" t="inlineStr">
        <is>
          <t>add</t>
        </is>
      </c>
      <c r="E22463" t="inlineStr">
        <is>
          <t>fsspec</t>
        </is>
      </c>
      <c r="F22463" t="inlineStr">
        <is>
          <t>&gt;=0.8.0</t>
        </is>
      </c>
      <c r="G22463" t="inlineStr"/>
      <c r="H22463" t="inlineStr"/>
    </row>
    <row r="22464">
      <c r="A22464" t="inlineStr">
        <is>
          <t>pytorch-lightning</t>
        </is>
      </c>
      <c r="B22464" t="inlineStr">
        <is>
          <t>e0e402dbe6eeed16c80b637c04353d83229df8f9</t>
        </is>
      </c>
      <c r="C22464" t="inlineStr">
        <is>
          <t>2020-10-20 22:53:10+00:00</t>
        </is>
      </c>
      <c r="D22464" t="inlineStr">
        <is>
          <t>add</t>
        </is>
      </c>
      <c r="E22464" t="inlineStr">
        <is>
          <t>tensorboard</t>
        </is>
      </c>
      <c r="F22464" t="inlineStr">
        <is>
          <t>&gt;=2.2.0</t>
        </is>
      </c>
      <c r="G22464" t="inlineStr"/>
      <c r="H22464" t="inlineStr"/>
    </row>
    <row r="22465">
      <c r="A22465" t="inlineStr">
        <is>
          <t>pytorch-lightning</t>
        </is>
      </c>
      <c r="B22465" t="inlineStr">
        <is>
          <t>b3db197b43667ccf0f67a4d0d8093fc866080637</t>
        </is>
      </c>
      <c r="C22465" t="inlineStr">
        <is>
          <t>2020-11-04 01:01:54+00:00</t>
        </is>
      </c>
      <c r="D22465" t="inlineStr">
        <is>
          <t>verchange</t>
        </is>
      </c>
      <c r="E22465" t="inlineStr">
        <is>
          <t>torch</t>
        </is>
      </c>
      <c r="F22465" t="inlineStr">
        <is>
          <t>&lt;1.8;&gt;=1.3</t>
        </is>
      </c>
      <c r="G22465" t="inlineStr">
        <is>
          <t>torch</t>
        </is>
      </c>
      <c r="H22465" t="inlineStr">
        <is>
          <t>&gt;=1.3</t>
        </is>
      </c>
    </row>
    <row r="22466">
      <c r="A22466" t="inlineStr">
        <is>
          <t>pytorch-lightning</t>
        </is>
      </c>
      <c r="B22466" t="inlineStr">
        <is>
          <t>777a0467652d7b79a42a7a90b4e282b288c91529</t>
        </is>
      </c>
      <c r="C22466" t="inlineStr">
        <is>
          <t>2020-11-11 12:09:18+00:00</t>
        </is>
      </c>
      <c r="D22466" t="inlineStr">
        <is>
          <t>verchange</t>
        </is>
      </c>
      <c r="E22466" t="inlineStr">
        <is>
          <t>torch</t>
        </is>
      </c>
      <c r="F22466" t="inlineStr">
        <is>
          <t>&gt;=1.3</t>
        </is>
      </c>
      <c r="G22466" t="inlineStr">
        <is>
          <t>torch</t>
        </is>
      </c>
      <c r="H22466" t="inlineStr">
        <is>
          <t>&lt;1.8;&gt;=1.3</t>
        </is>
      </c>
    </row>
    <row r="22467">
      <c r="A22467" t="inlineStr">
        <is>
          <t>pytorch-lightning</t>
        </is>
      </c>
      <c r="B22467" t="inlineStr">
        <is>
          <t>cdbddbe99f5b77e253eb627edf98c3159add9583</t>
        </is>
      </c>
      <c r="C22467" t="inlineStr">
        <is>
          <t>2020-12-10 00:52:39+00:00</t>
        </is>
      </c>
      <c r="D22467" t="inlineStr">
        <is>
          <t>verchange</t>
        </is>
      </c>
      <c r="E22467" t="inlineStr">
        <is>
          <t>numpy</t>
        </is>
      </c>
      <c r="F22467" t="inlineStr">
        <is>
          <t>&gt;=1.16.6</t>
        </is>
      </c>
      <c r="G22467" t="inlineStr">
        <is>
          <t>numpy</t>
        </is>
      </c>
      <c r="H22467" t="inlineStr">
        <is>
          <t>&gt;=1.16.4</t>
        </is>
      </c>
    </row>
    <row r="22468">
      <c r="A22468" t="inlineStr">
        <is>
          <t>pytorch-lightning</t>
        </is>
      </c>
      <c r="B22468" t="inlineStr">
        <is>
          <t>4d9db866a11f3b4b9b923bca811911ac79dad914</t>
        </is>
      </c>
      <c r="C22468" t="inlineStr">
        <is>
          <t>2021-01-05 23:43:46+00:00</t>
        </is>
      </c>
      <c r="D22468" t="inlineStr">
        <is>
          <t>verchange</t>
        </is>
      </c>
      <c r="E22468" t="inlineStr">
        <is>
          <t>fsspec</t>
        </is>
      </c>
      <c r="F22468" t="inlineStr">
        <is>
          <t>&gt;=0.8.1</t>
        </is>
      </c>
      <c r="G22468" t="inlineStr">
        <is>
          <t>fsspec</t>
        </is>
      </c>
      <c r="H22468" t="inlineStr">
        <is>
          <t>&gt;=0.8.0</t>
        </is>
      </c>
    </row>
    <row r="22469">
      <c r="A22469" t="inlineStr">
        <is>
          <t>pytorch-lightning</t>
        </is>
      </c>
      <c r="B22469" t="inlineStr">
        <is>
          <t>c462b274ee193a40ab0172931e0c5102a7be51bc</t>
        </is>
      </c>
      <c r="C22469" t="inlineStr">
        <is>
          <t>2021-01-26 15:43:26+00:00</t>
        </is>
      </c>
      <c r="D22469" t="inlineStr">
        <is>
          <t>verchange</t>
        </is>
      </c>
      <c r="E22469" t="inlineStr">
        <is>
          <t>PyYAML</t>
        </is>
      </c>
      <c r="F22469" t="inlineStr">
        <is>
          <t>!=5.4.*;&gt;=5.1</t>
        </is>
      </c>
      <c r="G22469" t="inlineStr">
        <is>
          <t>PyYAML</t>
        </is>
      </c>
      <c r="H22469" t="inlineStr">
        <is>
          <t>&gt;=5.1</t>
        </is>
      </c>
    </row>
    <row r="22470">
      <c r="A22470" t="inlineStr">
        <is>
          <t>pytorch-lightning</t>
        </is>
      </c>
      <c r="B22470" t="inlineStr">
        <is>
          <t>3645eb1ec9259d89ae2e84f8cc4d1e7d4e2e8934</t>
        </is>
      </c>
      <c r="C22470" t="inlineStr">
        <is>
          <t>2021-02-18 22:51:09+00:00</t>
        </is>
      </c>
      <c r="D22470" t="inlineStr">
        <is>
          <t>verchange</t>
        </is>
      </c>
      <c r="E22470" t="inlineStr">
        <is>
          <t>torch</t>
        </is>
      </c>
      <c r="F22470" t="inlineStr">
        <is>
          <t>&gt;=1.4</t>
        </is>
      </c>
      <c r="G22470" t="inlineStr">
        <is>
          <t>torch</t>
        </is>
      </c>
      <c r="H22470" t="inlineStr">
        <is>
          <t>&gt;=1.3</t>
        </is>
      </c>
    </row>
    <row r="22471">
      <c r="A22471" t="inlineStr">
        <is>
          <t>pytorch-lightning</t>
        </is>
      </c>
      <c r="B22471" t="inlineStr">
        <is>
          <t>cc40fa306e8cec8822579246c1fd6ca7cef0edc4</t>
        </is>
      </c>
      <c r="C22471" t="inlineStr">
        <is>
          <t>2021-03-15 19:28:18+00:00</t>
        </is>
      </c>
      <c r="D22471" t="inlineStr">
        <is>
          <t>add</t>
        </is>
      </c>
      <c r="E22471" t="inlineStr">
        <is>
          <t>torchmetrics</t>
        </is>
      </c>
      <c r="F22471" t="inlineStr">
        <is>
          <t>&gt;=0.2.0</t>
        </is>
      </c>
      <c r="G22471" t="inlineStr"/>
      <c r="H22471" t="inlineStr"/>
    </row>
    <row r="22472">
      <c r="A22472" t="inlineStr">
        <is>
          <t>exec-wrappers</t>
        </is>
      </c>
      <c r="B22472" t="inlineStr">
        <is>
          <t>27a663e4a3030685ebe18404a2516d07b147ba1e</t>
        </is>
      </c>
      <c r="C22472" t="inlineStr">
        <is>
          <t>2017-10-18 22:38:40+00:00</t>
        </is>
      </c>
      <c r="D22472" t="inlineStr">
        <is>
          <t>add</t>
        </is>
      </c>
      <c r="E22472" t="inlineStr">
        <is>
          <t>backports.shutil_which</t>
        </is>
      </c>
      <c r="F22472" t="inlineStr"/>
      <c r="G22472" t="inlineStr"/>
      <c r="H22472" t="inlineStr"/>
    </row>
    <row r="22473">
      <c r="A22473" t="inlineStr">
        <is>
          <t>exec-wrappers</t>
        </is>
      </c>
      <c r="B22473" t="inlineStr">
        <is>
          <t>27a663e4a3030685ebe18404a2516d07b147ba1e</t>
        </is>
      </c>
      <c r="C22473" t="inlineStr">
        <is>
          <t>2017-10-18 22:38:40+00:00</t>
        </is>
      </c>
      <c r="D22473" t="inlineStr">
        <is>
          <t>add</t>
        </is>
      </c>
      <c r="E22473" t="inlineStr">
        <is>
          <t>flake8</t>
        </is>
      </c>
      <c r="F22473" t="inlineStr"/>
      <c r="G22473" t="inlineStr"/>
      <c r="H22473" t="inlineStr"/>
    </row>
    <row r="22474">
      <c r="A22474" t="inlineStr">
        <is>
          <t>exec-wrappers</t>
        </is>
      </c>
      <c r="B22474" t="inlineStr">
        <is>
          <t>27a663e4a3030685ebe18404a2516d07b147ba1e</t>
        </is>
      </c>
      <c r="C22474" t="inlineStr">
        <is>
          <t>2017-10-18 22:38:40+00:00</t>
        </is>
      </c>
      <c r="D22474" t="inlineStr">
        <is>
          <t>add</t>
        </is>
      </c>
      <c r="E22474" t="inlineStr">
        <is>
          <t>pytest</t>
        </is>
      </c>
      <c r="F22474" t="inlineStr"/>
      <c r="G22474" t="inlineStr"/>
      <c r="H22474" t="inlineStr"/>
    </row>
    <row r="22475">
      <c r="A22475" t="inlineStr">
        <is>
          <t>exec-wrappers</t>
        </is>
      </c>
      <c r="B22475" t="inlineStr">
        <is>
          <t>27a663e4a3030685ebe18404a2516d07b147ba1e</t>
        </is>
      </c>
      <c r="C22475" t="inlineStr">
        <is>
          <t>2017-10-18 22:38:40+00:00</t>
        </is>
      </c>
      <c r="D22475" t="inlineStr">
        <is>
          <t>add</t>
        </is>
      </c>
      <c r="E22475" t="inlineStr">
        <is>
          <t>pytest-cov</t>
        </is>
      </c>
      <c r="F22475" t="inlineStr"/>
      <c r="G22475" t="inlineStr"/>
      <c r="H22475" t="inlineStr"/>
    </row>
    <row r="22476">
      <c r="A22476" t="inlineStr">
        <is>
          <t>exec-wrappers</t>
        </is>
      </c>
      <c r="B22476" t="inlineStr">
        <is>
          <t>27a663e4a3030685ebe18404a2516d07b147ba1e</t>
        </is>
      </c>
      <c r="C22476" t="inlineStr">
        <is>
          <t>2017-10-18 22:38:40+00:00</t>
        </is>
      </c>
      <c r="D22476" t="inlineStr">
        <is>
          <t>add</t>
        </is>
      </c>
      <c r="E22476" t="inlineStr">
        <is>
          <t>virtualenv</t>
        </is>
      </c>
      <c r="F22476" t="inlineStr"/>
      <c r="G22476" t="inlineStr"/>
      <c r="H22476" t="inlineStr"/>
    </row>
    <row r="22477">
      <c r="A22477" t="inlineStr">
        <is>
          <t>exec-wrappers</t>
        </is>
      </c>
      <c r="B22477" t="inlineStr">
        <is>
          <t>890fe254bcc4033d4980fa637dae1669bcfdb9f1</t>
        </is>
      </c>
      <c r="C22477" t="inlineStr">
        <is>
          <t>2018-12-23 08:32:27+00:00</t>
        </is>
      </c>
      <c r="D22477" t="inlineStr">
        <is>
          <t>add</t>
        </is>
      </c>
      <c r="E22477" t="inlineStr">
        <is>
          <t>pep8-naming</t>
        </is>
      </c>
      <c r="F22477" t="inlineStr"/>
      <c r="G22477" t="inlineStr"/>
      <c r="H22477" t="inlineStr"/>
    </row>
    <row r="22478">
      <c r="A22478" t="inlineStr">
        <is>
          <t>exec-wrappers</t>
        </is>
      </c>
      <c r="B22478" t="inlineStr">
        <is>
          <t>0faf892a103cf03d005f1dbdc71ca52d279b4e3b</t>
        </is>
      </c>
      <c r="C22478" t="inlineStr">
        <is>
          <t>2019-03-30 16:29:10+00:00</t>
        </is>
      </c>
      <c r="D22478" t="inlineStr">
        <is>
          <t>add</t>
        </is>
      </c>
      <c r="E22478" t="inlineStr">
        <is>
          <t>black</t>
        </is>
      </c>
      <c r="F22478" t="inlineStr"/>
      <c r="G22478" t="inlineStr"/>
      <c r="H22478" t="inlineStr"/>
    </row>
    <row r="22479">
      <c r="A22479" t="inlineStr">
        <is>
          <t>django-sslify</t>
        </is>
      </c>
      <c r="B22479" t="inlineStr">
        <is>
          <t>1678ff80e9b63bc7f435ed0d7601d00ebf917b5c</t>
        </is>
      </c>
      <c r="C22479" t="inlineStr">
        <is>
          <t>2015-04-05 21:49:26+00:00</t>
        </is>
      </c>
      <c r="D22479" t="inlineStr">
        <is>
          <t>add</t>
        </is>
      </c>
      <c r="E22479" t="inlineStr">
        <is>
          <t>Sphinx</t>
        </is>
      </c>
      <c r="F22479">
        <f>=1.2.3</f>
        <v/>
      </c>
      <c r="G22479" t="inlineStr"/>
      <c r="H22479" t="inlineStr"/>
    </row>
    <row r="22480">
      <c r="A22480" t="inlineStr">
        <is>
          <t>django-oscar</t>
        </is>
      </c>
      <c r="B22480" t="inlineStr">
        <is>
          <t>066fc4008fdb87a6ae3764e706d886b647663890</t>
        </is>
      </c>
      <c r="C22480" t="inlineStr">
        <is>
          <t>2014-01-27 17:21:44+00:00</t>
        </is>
      </c>
      <c r="D22480" t="inlineStr">
        <is>
          <t>add</t>
        </is>
      </c>
      <c r="E22480" t="inlineStr">
        <is>
          <t>unittest2</t>
        </is>
      </c>
      <c r="F22480">
        <f>=0.5.1</f>
        <v/>
      </c>
      <c r="G22480" t="inlineStr"/>
      <c r="H22480" t="inlineStr"/>
    </row>
    <row r="22481">
      <c r="A22481" t="inlineStr">
        <is>
          <t>django-oscar</t>
        </is>
      </c>
      <c r="B22481" t="inlineStr">
        <is>
          <t>e594cc2829be69b0fad984e5b6a4080a2425f594</t>
        </is>
      </c>
      <c r="C22481" t="inlineStr">
        <is>
          <t>2014-06-06 11:17:20+00:00</t>
        </is>
      </c>
      <c r="D22481" t="inlineStr">
        <is>
          <t>rem</t>
        </is>
      </c>
      <c r="E22481" t="inlineStr"/>
      <c r="F22481" t="inlineStr"/>
      <c r="G22481" t="inlineStr">
        <is>
          <t>twill</t>
        </is>
      </c>
      <c r="H22481">
        <f>=0.9</f>
        <v/>
      </c>
    </row>
    <row r="22482">
      <c r="A22482" t="inlineStr">
        <is>
          <t>django-oscar</t>
        </is>
      </c>
      <c r="B22482" t="inlineStr">
        <is>
          <t>95bd7c9c7f91d6720753f42ef943df573b2ee5a5</t>
        </is>
      </c>
      <c r="C22482" t="inlineStr">
        <is>
          <t>2018-05-23 05:00:49+00:00</t>
        </is>
      </c>
      <c r="D22482" t="inlineStr">
        <is>
          <t>verchange</t>
        </is>
      </c>
      <c r="E22482" t="inlineStr">
        <is>
          <t>django-redis</t>
        </is>
      </c>
      <c r="F22482">
        <f>=4.9.0</f>
        <v/>
      </c>
      <c r="G22482" t="inlineStr">
        <is>
          <t>django-redis</t>
        </is>
      </c>
      <c r="H22482">
        <f>=4.8.0</f>
        <v/>
      </c>
    </row>
    <row r="22483">
      <c r="A22483" t="inlineStr">
        <is>
          <t>django-oscar</t>
        </is>
      </c>
      <c r="B22483" t="inlineStr">
        <is>
          <t>95bd7c9c7f91d6720753f42ef943df573b2ee5a5</t>
        </is>
      </c>
      <c r="C22483" t="inlineStr">
        <is>
          <t>2018-05-23 05:00:49+00:00</t>
        </is>
      </c>
      <c r="D22483" t="inlineStr">
        <is>
          <t>verchange</t>
        </is>
      </c>
      <c r="E22483" t="inlineStr">
        <is>
          <t>ipdb</t>
        </is>
      </c>
      <c r="F22483">
        <f>=0.11</f>
        <v/>
      </c>
      <c r="G22483" t="inlineStr">
        <is>
          <t>ipdb</t>
        </is>
      </c>
      <c r="H22483">
        <f>=0.10.3</f>
        <v/>
      </c>
    </row>
    <row r="22484">
      <c r="A22484" t="inlineStr">
        <is>
          <t>django-oscar</t>
        </is>
      </c>
      <c r="B22484" t="inlineStr">
        <is>
          <t>95bd7c9c7f91d6720753f42ef943df573b2ee5a5</t>
        </is>
      </c>
      <c r="C22484" t="inlineStr">
        <is>
          <t>2018-05-23 05:00:49+00:00</t>
        </is>
      </c>
      <c r="D22484" t="inlineStr">
        <is>
          <t>verchange</t>
        </is>
      </c>
      <c r="E22484" t="inlineStr">
        <is>
          <t>flake8</t>
        </is>
      </c>
      <c r="F22484">
        <f>=3.5.0</f>
        <v/>
      </c>
      <c r="G22484" t="inlineStr">
        <is>
          <t>flake8</t>
        </is>
      </c>
      <c r="H22484">
        <f>=3.4.1</f>
        <v/>
      </c>
    </row>
    <row r="22485">
      <c r="A22485" t="inlineStr">
        <is>
          <t>django-oscar</t>
        </is>
      </c>
      <c r="B22485" t="inlineStr">
        <is>
          <t>95bd7c9c7f91d6720753f42ef943df573b2ee5a5</t>
        </is>
      </c>
      <c r="C22485" t="inlineStr">
        <is>
          <t>2018-05-23 05:00:49+00:00</t>
        </is>
      </c>
      <c r="D22485" t="inlineStr">
        <is>
          <t>verchange</t>
        </is>
      </c>
      <c r="E22485" t="inlineStr">
        <is>
          <t>flake8-debugger</t>
        </is>
      </c>
      <c r="F22485">
        <f>=3.1.0</f>
        <v/>
      </c>
      <c r="G22485" t="inlineStr">
        <is>
          <t>flake8-debugger</t>
        </is>
      </c>
      <c r="H22485">
        <f>=1.4.0</f>
        <v/>
      </c>
    </row>
    <row r="22486">
      <c r="A22486" t="inlineStr">
        <is>
          <t>django-oscar</t>
        </is>
      </c>
      <c r="B22486" t="inlineStr">
        <is>
          <t>95bd7c9c7f91d6720753f42ef943df573b2ee5a5</t>
        </is>
      </c>
      <c r="C22486" t="inlineStr">
        <is>
          <t>2018-05-23 05:00:49+00:00</t>
        </is>
      </c>
      <c r="D22486" t="inlineStr">
        <is>
          <t>verchange</t>
        </is>
      </c>
      <c r="E22486" t="inlineStr">
        <is>
          <t>requests</t>
        </is>
      </c>
      <c r="F22486">
        <f>=2.18.4</f>
        <v/>
      </c>
      <c r="G22486" t="inlineStr">
        <is>
          <t>requests</t>
        </is>
      </c>
      <c r="H22486">
        <f>=2.18.3</f>
        <v/>
      </c>
    </row>
    <row r="22487">
      <c r="A22487" t="inlineStr">
        <is>
          <t>django-oscar</t>
        </is>
      </c>
      <c r="B22487" t="inlineStr">
        <is>
          <t>95bd7c9c7f91d6720753f42ef943df573b2ee5a5</t>
        </is>
      </c>
      <c r="C22487" t="inlineStr">
        <is>
          <t>2018-05-23 05:00:49+00:00</t>
        </is>
      </c>
      <c r="D22487" t="inlineStr">
        <is>
          <t>verchange</t>
        </is>
      </c>
      <c r="E22487" t="inlineStr">
        <is>
          <t>uWSGI</t>
        </is>
      </c>
      <c r="F22487">
        <f>=2.0.17</f>
        <v/>
      </c>
      <c r="G22487" t="inlineStr">
        <is>
          <t>uWSGI</t>
        </is>
      </c>
      <c r="H22487">
        <f>=2.0.15</f>
        <v/>
      </c>
    </row>
    <row r="22488">
      <c r="A22488" t="inlineStr">
        <is>
          <t>django-oscar</t>
        </is>
      </c>
      <c r="B22488" t="inlineStr">
        <is>
          <t>95bd7c9c7f91d6720753f42ef943df573b2ee5a5</t>
        </is>
      </c>
      <c r="C22488" t="inlineStr">
        <is>
          <t>2018-05-23 05:00:49+00:00</t>
        </is>
      </c>
      <c r="D22488" t="inlineStr">
        <is>
          <t>verchange</t>
        </is>
      </c>
      <c r="E22488" t="inlineStr">
        <is>
          <t>whitenoise</t>
        </is>
      </c>
      <c r="F22488">
        <f>=3.3.1</f>
        <v/>
      </c>
      <c r="G22488" t="inlineStr">
        <is>
          <t>whitenoise</t>
        </is>
      </c>
      <c r="H22488">
        <f>=3.3.0</f>
        <v/>
      </c>
    </row>
    <row r="22489">
      <c r="A22489" t="inlineStr">
        <is>
          <t>django-oscar</t>
        </is>
      </c>
      <c r="B22489" t="inlineStr">
        <is>
          <t>95bd7c9c7f91d6720753f42ef943df573b2ee5a5</t>
        </is>
      </c>
      <c r="C22489" t="inlineStr">
        <is>
          <t>2018-05-23 05:00:49+00:00</t>
        </is>
      </c>
      <c r="D22489" t="inlineStr">
        <is>
          <t>verchange</t>
        </is>
      </c>
      <c r="E22489" t="inlineStr">
        <is>
          <t>Pillow</t>
        </is>
      </c>
      <c r="F22489">
        <f>=5.1.0</f>
        <v/>
      </c>
      <c r="G22489" t="inlineStr">
        <is>
          <t>Pillow</t>
        </is>
      </c>
      <c r="H22489">
        <f>=4.2.1</f>
        <v/>
      </c>
    </row>
    <row r="22490">
      <c r="A22490" t="inlineStr">
        <is>
          <t>django-oscar</t>
        </is>
      </c>
      <c r="B22490" t="inlineStr">
        <is>
          <t>95bd7c9c7f91d6720753f42ef943df573b2ee5a5</t>
        </is>
      </c>
      <c r="C22490" t="inlineStr">
        <is>
          <t>2018-05-23 05:00:49+00:00</t>
        </is>
      </c>
      <c r="D22490" t="inlineStr">
        <is>
          <t>verchange</t>
        </is>
      </c>
      <c r="E22490" t="inlineStr">
        <is>
          <t>psycopg2</t>
        </is>
      </c>
      <c r="F22490">
        <f>=2.7.4</f>
        <v/>
      </c>
      <c r="G22490" t="inlineStr">
        <is>
          <t>psycopg2</t>
        </is>
      </c>
      <c r="H22490">
        <f>=2.7.3</f>
        <v/>
      </c>
    </row>
    <row r="22491">
      <c r="A22491" t="inlineStr">
        <is>
          <t>django-oscar</t>
        </is>
      </c>
      <c r="B22491" t="inlineStr">
        <is>
          <t>95bd7c9c7f91d6720753f42ef943df573b2ee5a5</t>
        </is>
      </c>
      <c r="C22491" t="inlineStr">
        <is>
          <t>2018-05-23 05:00:49+00:00</t>
        </is>
      </c>
      <c r="D22491" t="inlineStr">
        <is>
          <t>verchange</t>
        </is>
      </c>
      <c r="E22491" t="inlineStr">
        <is>
          <t>django-environ</t>
        </is>
      </c>
      <c r="F22491">
        <f>=0.4.4</f>
        <v/>
      </c>
      <c r="G22491" t="inlineStr">
        <is>
          <t>django-environ</t>
        </is>
      </c>
      <c r="H22491">
        <f>=0.4.3</f>
        <v/>
      </c>
    </row>
    <row r="22492">
      <c r="A22492" t="inlineStr">
        <is>
          <t>django-oscar</t>
        </is>
      </c>
      <c r="B22492" t="inlineStr">
        <is>
          <t>95bd7c9c7f91d6720753f42ef943df573b2ee5a5</t>
        </is>
      </c>
      <c r="C22492" t="inlineStr">
        <is>
          <t>2018-05-23 05:00:49+00:00</t>
        </is>
      </c>
      <c r="D22492" t="inlineStr">
        <is>
          <t>verchange</t>
        </is>
      </c>
      <c r="E22492" t="inlineStr">
        <is>
          <t>pysolr</t>
        </is>
      </c>
      <c r="F22492">
        <f>=3.7.0</f>
        <v/>
      </c>
      <c r="G22492" t="inlineStr">
        <is>
          <t>pysolr</t>
        </is>
      </c>
      <c r="H22492">
        <f>=3.6.0</f>
        <v/>
      </c>
    </row>
    <row r="22493">
      <c r="A22493" t="inlineStr">
        <is>
          <t>django-oscar</t>
        </is>
      </c>
      <c r="B22493" t="inlineStr">
        <is>
          <t>95bd7c9c7f91d6720753f42ef943df573b2ee5a5</t>
        </is>
      </c>
      <c r="C22493" t="inlineStr">
        <is>
          <t>2018-05-23 05:00:49+00:00</t>
        </is>
      </c>
      <c r="D22493" t="inlineStr">
        <is>
          <t>verchange</t>
        </is>
      </c>
      <c r="E22493" t="inlineStr">
        <is>
          <t>isort</t>
        </is>
      </c>
      <c r="F22493">
        <f>=4.3.4</f>
        <v/>
      </c>
      <c r="G22493" t="inlineStr">
        <is>
          <t>isort</t>
        </is>
      </c>
      <c r="H22493">
        <f>=4.2.15</f>
        <v/>
      </c>
    </row>
    <row r="22494">
      <c r="A22494" t="inlineStr">
        <is>
          <t>django-oscar</t>
        </is>
      </c>
      <c r="B22494" t="inlineStr">
        <is>
          <t>95bd7c9c7f91d6720753f42ef943df573b2ee5a5</t>
        </is>
      </c>
      <c r="C22494" t="inlineStr">
        <is>
          <t>2018-05-23 05:00:49+00:00</t>
        </is>
      </c>
      <c r="D22494" t="inlineStr">
        <is>
          <t>verchange</t>
        </is>
      </c>
      <c r="E22494" t="inlineStr">
        <is>
          <t>pycountry</t>
        </is>
      </c>
      <c r="F22494">
        <f>=18.5.20</f>
        <v/>
      </c>
      <c r="G22494" t="inlineStr">
        <is>
          <t>pycountry</t>
        </is>
      </c>
      <c r="H22494">
        <f>=17.5.14</f>
        <v/>
      </c>
    </row>
    <row r="22495">
      <c r="A22495" t="inlineStr">
        <is>
          <t>django-oscar</t>
        </is>
      </c>
      <c r="B22495" t="inlineStr">
        <is>
          <t>95bd7c9c7f91d6720753f42ef943df573b2ee5a5</t>
        </is>
      </c>
      <c r="C22495" t="inlineStr">
        <is>
          <t>2018-05-23 05:00:49+00:00</t>
        </is>
      </c>
      <c r="D22495" t="inlineStr">
        <is>
          <t>verchange</t>
        </is>
      </c>
      <c r="E22495" t="inlineStr">
        <is>
          <t>django-extensions</t>
        </is>
      </c>
      <c r="F22495">
        <f>=2.0.7</f>
        <v/>
      </c>
      <c r="G22495" t="inlineStr">
        <is>
          <t>django-extensions</t>
        </is>
      </c>
      <c r="H22495">
        <f>=1.8.1</f>
        <v/>
      </c>
    </row>
    <row r="22496">
      <c r="A22496" t="inlineStr">
        <is>
          <t>django-oscar</t>
        </is>
      </c>
      <c r="B22496" t="inlineStr">
        <is>
          <t>95bd7c9c7f91d6720753f42ef943df573b2ee5a5</t>
        </is>
      </c>
      <c r="C22496" t="inlineStr">
        <is>
          <t>2018-05-23 05:00:49+00:00</t>
        </is>
      </c>
      <c r="D22496" t="inlineStr">
        <is>
          <t>verchange</t>
        </is>
      </c>
      <c r="E22496" t="inlineStr">
        <is>
          <t>redis</t>
        </is>
      </c>
      <c r="F22496">
        <f>=2.10.6</f>
        <v/>
      </c>
      <c r="G22496" t="inlineStr">
        <is>
          <t>redis</t>
        </is>
      </c>
      <c r="H22496">
        <f>=2.10.5</f>
        <v/>
      </c>
    </row>
    <row r="22497">
      <c r="A22497" t="inlineStr">
        <is>
          <t>django-oscar</t>
        </is>
      </c>
      <c r="B22497" t="inlineStr">
        <is>
          <t>95bd7c9c7f91d6720753f42ef943df573b2ee5a5</t>
        </is>
      </c>
      <c r="C22497" t="inlineStr">
        <is>
          <t>2018-05-23 05:00:49+00:00</t>
        </is>
      </c>
      <c r="D22497" t="inlineStr">
        <is>
          <t>verchange</t>
        </is>
      </c>
      <c r="E22497" t="inlineStr">
        <is>
          <t>Werkzeug</t>
        </is>
      </c>
      <c r="F22497">
        <f>=0.14.1</f>
        <v/>
      </c>
      <c r="G22497" t="inlineStr">
        <is>
          <t>Werkzeug</t>
        </is>
      </c>
      <c r="H22497">
        <f>=0.12.2</f>
        <v/>
      </c>
    </row>
    <row r="22498">
      <c r="A22498" t="inlineStr">
        <is>
          <t>django-oscar</t>
        </is>
      </c>
      <c r="B22498" t="inlineStr">
        <is>
          <t>95bd7c9c7f91d6720753f42ef943df573b2ee5a5</t>
        </is>
      </c>
      <c r="C22498" t="inlineStr">
        <is>
          <t>2018-05-23 05:00:49+00:00</t>
        </is>
      </c>
      <c r="D22498" t="inlineStr">
        <is>
          <t>verchange</t>
        </is>
      </c>
      <c r="E22498" t="inlineStr">
        <is>
          <t>django-debug-toolbar</t>
        </is>
      </c>
      <c r="F22498">
        <f>=1.9.1</f>
        <v/>
      </c>
      <c r="G22498" t="inlineStr">
        <is>
          <t>django-debug-toolbar</t>
        </is>
      </c>
      <c r="H22498">
        <f>=1.8</f>
        <v/>
      </c>
    </row>
    <row r="22499">
      <c r="A22499" t="inlineStr">
        <is>
          <t>django-oscar</t>
        </is>
      </c>
      <c r="B22499" t="inlineStr">
        <is>
          <t>95bd7c9c7f91d6720753f42ef943df573b2ee5a5</t>
        </is>
      </c>
      <c r="C22499" t="inlineStr">
        <is>
          <t>2018-05-23 05:00:49+00:00</t>
        </is>
      </c>
      <c r="D22499" t="inlineStr">
        <is>
          <t>verchange</t>
        </is>
      </c>
      <c r="E22499" t="inlineStr">
        <is>
          <t>ipython</t>
        </is>
      </c>
      <c r="F22499">
        <f>=6.4.0</f>
        <v/>
      </c>
      <c r="G22499" t="inlineStr">
        <is>
          <t>ipython</t>
        </is>
      </c>
      <c r="H22499">
        <f>=5.3.0</f>
        <v/>
      </c>
    </row>
    <row r="22500">
      <c r="A22500" t="inlineStr">
        <is>
          <t>django-oscar</t>
        </is>
      </c>
      <c r="B22500" t="inlineStr">
        <is>
          <t>95bd7c9c7f91d6720753f42ef943df573b2ee5a5</t>
        </is>
      </c>
      <c r="C22500" t="inlineStr">
        <is>
          <t>2018-05-23 05:00:49+00:00</t>
        </is>
      </c>
      <c r="D22500" t="inlineStr">
        <is>
          <t>rem</t>
        </is>
      </c>
      <c r="E22500" t="inlineStr"/>
      <c r="F22500" t="inlineStr"/>
      <c r="G22500" t="inlineStr">
        <is>
          <t>transifex-client</t>
        </is>
      </c>
      <c r="H22500">
        <f>=0.12.4</f>
        <v/>
      </c>
    </row>
    <row r="22501">
      <c r="A22501" t="inlineStr">
        <is>
          <t>django-oscar</t>
        </is>
      </c>
      <c r="B22501" t="inlineStr">
        <is>
          <t>95f6cf2ef212737e34519ddf5745246662462f7b</t>
        </is>
      </c>
      <c r="C22501" t="inlineStr">
        <is>
          <t>2019-07-04 11:34:21+00:00</t>
        </is>
      </c>
      <c r="D22501" t="inlineStr">
        <is>
          <t>verchange</t>
        </is>
      </c>
      <c r="E22501" t="inlineStr">
        <is>
          <t>pyprof2calltree</t>
        </is>
      </c>
      <c r="F22501">
        <f>=1.4.4</f>
        <v/>
      </c>
      <c r="G22501" t="inlineStr">
        <is>
          <t>pyprof2calltree</t>
        </is>
      </c>
      <c r="H22501">
        <f>=1.4.3</f>
        <v/>
      </c>
    </row>
    <row r="22502">
      <c r="A22502" t="inlineStr">
        <is>
          <t>django-oscar</t>
        </is>
      </c>
      <c r="B22502" t="inlineStr">
        <is>
          <t>95f6cf2ef212737e34519ddf5745246662462f7b</t>
        </is>
      </c>
      <c r="C22502" t="inlineStr">
        <is>
          <t>2019-07-04 11:34:21+00:00</t>
        </is>
      </c>
      <c r="D22502" t="inlineStr">
        <is>
          <t>verchange</t>
        </is>
      </c>
      <c r="E22502" t="inlineStr">
        <is>
          <t>django-redis</t>
        </is>
      </c>
      <c r="F22502">
        <f>=4.10.0</f>
        <v/>
      </c>
      <c r="G22502" t="inlineStr">
        <is>
          <t>django-redis</t>
        </is>
      </c>
      <c r="H22502">
        <f>=4.9.0</f>
        <v/>
      </c>
    </row>
    <row r="22503">
      <c r="A22503" t="inlineStr">
        <is>
          <t>django-oscar</t>
        </is>
      </c>
      <c r="B22503" t="inlineStr">
        <is>
          <t>95f6cf2ef212737e34519ddf5745246662462f7b</t>
        </is>
      </c>
      <c r="C22503" t="inlineStr">
        <is>
          <t>2019-07-04 11:34:21+00:00</t>
        </is>
      </c>
      <c r="D22503" t="inlineStr">
        <is>
          <t>verchange</t>
        </is>
      </c>
      <c r="E22503" t="inlineStr">
        <is>
          <t>ipdb</t>
        </is>
      </c>
      <c r="F22503">
        <f>=0.12</f>
        <v/>
      </c>
      <c r="G22503" t="inlineStr">
        <is>
          <t>ipdb</t>
        </is>
      </c>
      <c r="H22503">
        <f>=0.11</f>
        <v/>
      </c>
    </row>
    <row r="22504">
      <c r="A22504" t="inlineStr">
        <is>
          <t>django-oscar</t>
        </is>
      </c>
      <c r="B22504" t="inlineStr">
        <is>
          <t>95f6cf2ef212737e34519ddf5745246662462f7b</t>
        </is>
      </c>
      <c r="C22504" t="inlineStr">
        <is>
          <t>2019-07-04 11:34:21+00:00</t>
        </is>
      </c>
      <c r="D22504" t="inlineStr">
        <is>
          <t>verchange</t>
        </is>
      </c>
      <c r="E22504" t="inlineStr">
        <is>
          <t>flake8</t>
        </is>
      </c>
      <c r="F22504">
        <f>=3.6.0</f>
        <v/>
      </c>
      <c r="G22504" t="inlineStr">
        <is>
          <t>flake8</t>
        </is>
      </c>
      <c r="H22504">
        <f>=3.5.0</f>
        <v/>
      </c>
    </row>
    <row r="22505">
      <c r="A22505" t="inlineStr">
        <is>
          <t>django-oscar</t>
        </is>
      </c>
      <c r="B22505" t="inlineStr">
        <is>
          <t>95f6cf2ef212737e34519ddf5745246662462f7b</t>
        </is>
      </c>
      <c r="C22505" t="inlineStr">
        <is>
          <t>2019-07-04 11:34:21+00:00</t>
        </is>
      </c>
      <c r="D22505" t="inlineStr">
        <is>
          <t>verchange</t>
        </is>
      </c>
      <c r="E22505" t="inlineStr">
        <is>
          <t>requests</t>
        </is>
      </c>
      <c r="F22505">
        <f>=2.22.0</f>
        <v/>
      </c>
      <c r="G22505" t="inlineStr">
        <is>
          <t>requests</t>
        </is>
      </c>
      <c r="H22505">
        <f>=2.18.4</f>
        <v/>
      </c>
    </row>
    <row r="22506">
      <c r="A22506" t="inlineStr">
        <is>
          <t>django-oscar</t>
        </is>
      </c>
      <c r="B22506" t="inlineStr">
        <is>
          <t>95f6cf2ef212737e34519ddf5745246662462f7b</t>
        </is>
      </c>
      <c r="C22506" t="inlineStr">
        <is>
          <t>2019-07-04 11:34:21+00:00</t>
        </is>
      </c>
      <c r="D22506" t="inlineStr">
        <is>
          <t>verchange</t>
        </is>
      </c>
      <c r="E22506" t="inlineStr">
        <is>
          <t>uWSGI</t>
        </is>
      </c>
      <c r="F22506">
        <f>=2.0.17.1</f>
        <v/>
      </c>
      <c r="G22506" t="inlineStr">
        <is>
          <t>uWSGI</t>
        </is>
      </c>
      <c r="H22506">
        <f>=2.0.17</f>
        <v/>
      </c>
    </row>
    <row r="22507">
      <c r="A22507" t="inlineStr">
        <is>
          <t>django-oscar</t>
        </is>
      </c>
      <c r="B22507" t="inlineStr">
        <is>
          <t>95f6cf2ef212737e34519ddf5745246662462f7b</t>
        </is>
      </c>
      <c r="C22507" t="inlineStr">
        <is>
          <t>2019-07-04 11:34:21+00:00</t>
        </is>
      </c>
      <c r="D22507" t="inlineStr">
        <is>
          <t>verchange</t>
        </is>
      </c>
      <c r="E22507" t="inlineStr">
        <is>
          <t>whitenoise</t>
        </is>
      </c>
      <c r="F22507">
        <f>=4.1.2</f>
        <v/>
      </c>
      <c r="G22507" t="inlineStr">
        <is>
          <t>whitenoise</t>
        </is>
      </c>
      <c r="H22507">
        <f>=3.3.1</f>
        <v/>
      </c>
    </row>
    <row r="22508">
      <c r="A22508" t="inlineStr">
        <is>
          <t>django-oscar</t>
        </is>
      </c>
      <c r="B22508" t="inlineStr">
        <is>
          <t>95f6cf2ef212737e34519ddf5745246662462f7b</t>
        </is>
      </c>
      <c r="C22508" t="inlineStr">
        <is>
          <t>2019-07-04 11:34:21+00:00</t>
        </is>
      </c>
      <c r="D22508" t="inlineStr">
        <is>
          <t>verchange</t>
        </is>
      </c>
      <c r="E22508" t="inlineStr">
        <is>
          <t>Pillow</t>
        </is>
      </c>
      <c r="F22508">
        <f>=6.0.0</f>
        <v/>
      </c>
      <c r="G22508" t="inlineStr">
        <is>
          <t>Pillow</t>
        </is>
      </c>
      <c r="H22508">
        <f>=5.1.0</f>
        <v/>
      </c>
    </row>
    <row r="22509">
      <c r="A22509" t="inlineStr">
        <is>
          <t>django-oscar</t>
        </is>
      </c>
      <c r="B22509" t="inlineStr">
        <is>
          <t>95f6cf2ef212737e34519ddf5745246662462f7b</t>
        </is>
      </c>
      <c r="C22509" t="inlineStr">
        <is>
          <t>2019-07-04 11:34:21+00:00</t>
        </is>
      </c>
      <c r="D22509" t="inlineStr">
        <is>
          <t>verchange</t>
        </is>
      </c>
      <c r="E22509" t="inlineStr">
        <is>
          <t>psycopg2</t>
        </is>
      </c>
      <c r="F22509" t="inlineStr">
        <is>
          <t>&gt;=2.7;&lt;2.8</t>
        </is>
      </c>
      <c r="G22509" t="inlineStr">
        <is>
          <t>psycopg2</t>
        </is>
      </c>
      <c r="H22509">
        <f>=2.7.4</f>
        <v/>
      </c>
    </row>
    <row r="22510">
      <c r="A22510" t="inlineStr">
        <is>
          <t>django-oscar</t>
        </is>
      </c>
      <c r="B22510" t="inlineStr">
        <is>
          <t>95f6cf2ef212737e34519ddf5745246662462f7b</t>
        </is>
      </c>
      <c r="C22510" t="inlineStr">
        <is>
          <t>2019-07-04 11:34:21+00:00</t>
        </is>
      </c>
      <c r="D22510" t="inlineStr">
        <is>
          <t>verchange</t>
        </is>
      </c>
      <c r="E22510" t="inlineStr">
        <is>
          <t>django-environ</t>
        </is>
      </c>
      <c r="F22510">
        <f>=0.4.5</f>
        <v/>
      </c>
      <c r="G22510" t="inlineStr">
        <is>
          <t>django-environ</t>
        </is>
      </c>
      <c r="H22510">
        <f>=0.4.4</f>
        <v/>
      </c>
    </row>
    <row r="22511">
      <c r="A22511" t="inlineStr">
        <is>
          <t>django-oscar</t>
        </is>
      </c>
      <c r="B22511" t="inlineStr">
        <is>
          <t>95f6cf2ef212737e34519ddf5745246662462f7b</t>
        </is>
      </c>
      <c r="C22511" t="inlineStr">
        <is>
          <t>2019-07-04 11:34:21+00:00</t>
        </is>
      </c>
      <c r="D22511" t="inlineStr">
        <is>
          <t>verchange</t>
        </is>
      </c>
      <c r="E22511" t="inlineStr">
        <is>
          <t>isort</t>
        </is>
      </c>
      <c r="F22511">
        <f>=4.3.20</f>
        <v/>
      </c>
      <c r="G22511" t="inlineStr">
        <is>
          <t>isort</t>
        </is>
      </c>
      <c r="H22511">
        <f>=4.3.4</f>
        <v/>
      </c>
    </row>
    <row r="22512">
      <c r="A22512" t="inlineStr">
        <is>
          <t>django-oscar</t>
        </is>
      </c>
      <c r="B22512" t="inlineStr">
        <is>
          <t>95f6cf2ef212737e34519ddf5745246662462f7b</t>
        </is>
      </c>
      <c r="C22512" t="inlineStr">
        <is>
          <t>2019-07-04 11:34:21+00:00</t>
        </is>
      </c>
      <c r="D22512" t="inlineStr">
        <is>
          <t>verchange</t>
        </is>
      </c>
      <c r="E22512" t="inlineStr">
        <is>
          <t>pycountry</t>
        </is>
      </c>
      <c r="F22512">
        <f>=18.12.8</f>
        <v/>
      </c>
      <c r="G22512" t="inlineStr">
        <is>
          <t>pycountry</t>
        </is>
      </c>
      <c r="H22512">
        <f>=18.5.20</f>
        <v/>
      </c>
    </row>
    <row r="22513">
      <c r="A22513" t="inlineStr">
        <is>
          <t>django-oscar</t>
        </is>
      </c>
      <c r="B22513" t="inlineStr">
        <is>
          <t>95f6cf2ef212737e34519ddf5745246662462f7b</t>
        </is>
      </c>
      <c r="C22513" t="inlineStr">
        <is>
          <t>2019-07-04 11:34:21+00:00</t>
        </is>
      </c>
      <c r="D22513" t="inlineStr">
        <is>
          <t>verchange</t>
        </is>
      </c>
      <c r="E22513" t="inlineStr">
        <is>
          <t>django-extensions</t>
        </is>
      </c>
      <c r="F22513">
        <f>=2.1.9</f>
        <v/>
      </c>
      <c r="G22513" t="inlineStr">
        <is>
          <t>django-extensions</t>
        </is>
      </c>
      <c r="H22513">
        <f>=2.0.7</f>
        <v/>
      </c>
    </row>
    <row r="22514">
      <c r="A22514" t="inlineStr">
        <is>
          <t>django-oscar</t>
        </is>
      </c>
      <c r="B22514" t="inlineStr">
        <is>
          <t>95f6cf2ef212737e34519ddf5745246662462f7b</t>
        </is>
      </c>
      <c r="C22514" t="inlineStr">
        <is>
          <t>2019-07-04 11:34:21+00:00</t>
        </is>
      </c>
      <c r="D22514" t="inlineStr">
        <is>
          <t>verchange</t>
        </is>
      </c>
      <c r="E22514" t="inlineStr">
        <is>
          <t>redis</t>
        </is>
      </c>
      <c r="F22514">
        <f>=3.1.0</f>
        <v/>
      </c>
      <c r="G22514" t="inlineStr">
        <is>
          <t>redis</t>
        </is>
      </c>
      <c r="H22514">
        <f>=2.10.6</f>
        <v/>
      </c>
    </row>
    <row r="22515">
      <c r="A22515" t="inlineStr">
        <is>
          <t>django-oscar</t>
        </is>
      </c>
      <c r="B22515" t="inlineStr">
        <is>
          <t>95f6cf2ef212737e34519ddf5745246662462f7b</t>
        </is>
      </c>
      <c r="C22515" t="inlineStr">
        <is>
          <t>2019-07-04 11:34:21+00:00</t>
        </is>
      </c>
      <c r="D22515" t="inlineStr">
        <is>
          <t>verchange</t>
        </is>
      </c>
      <c r="E22515" t="inlineStr">
        <is>
          <t>Werkzeug</t>
        </is>
      </c>
      <c r="F22515">
        <f>=0.15.4</f>
        <v/>
      </c>
      <c r="G22515" t="inlineStr">
        <is>
          <t>Werkzeug</t>
        </is>
      </c>
      <c r="H22515">
        <f>=0.14.1</f>
        <v/>
      </c>
    </row>
    <row r="22516">
      <c r="A22516" t="inlineStr">
        <is>
          <t>django-oscar</t>
        </is>
      </c>
      <c r="B22516" t="inlineStr">
        <is>
          <t>95f6cf2ef212737e34519ddf5745246662462f7b</t>
        </is>
      </c>
      <c r="C22516" t="inlineStr">
        <is>
          <t>2019-07-04 11:34:21+00:00</t>
        </is>
      </c>
      <c r="D22516" t="inlineStr">
        <is>
          <t>verchange</t>
        </is>
      </c>
      <c r="E22516" t="inlineStr">
        <is>
          <t>django-debug-toolbar</t>
        </is>
      </c>
      <c r="F22516">
        <f>=1.11</f>
        <v/>
      </c>
      <c r="G22516" t="inlineStr">
        <is>
          <t>django-debug-toolbar</t>
        </is>
      </c>
      <c r="H22516">
        <f>=1.9.1</f>
        <v/>
      </c>
    </row>
    <row r="22517">
      <c r="A22517" t="inlineStr">
        <is>
          <t>django-oscar</t>
        </is>
      </c>
      <c r="B22517" t="inlineStr">
        <is>
          <t>95f6cf2ef212737e34519ddf5745246662462f7b</t>
        </is>
      </c>
      <c r="C22517" t="inlineStr">
        <is>
          <t>2019-07-04 11:34:21+00:00</t>
        </is>
      </c>
      <c r="D22517" t="inlineStr">
        <is>
          <t>verchange</t>
        </is>
      </c>
      <c r="E22517" t="inlineStr">
        <is>
          <t>ipython</t>
        </is>
      </c>
      <c r="F22517">
        <f>=7.5.0</f>
        <v/>
      </c>
      <c r="G22517" t="inlineStr">
        <is>
          <t>ipython</t>
        </is>
      </c>
      <c r="H22517">
        <f>=6.4.0</f>
        <v/>
      </c>
    </row>
    <row r="22518">
      <c r="A22518" t="inlineStr">
        <is>
          <t>django-oscar</t>
        </is>
      </c>
      <c r="B22518" t="inlineStr">
        <is>
          <t>0bf3b0a5393b06c3cc99ba8f82373c6ecb0bf21a</t>
        </is>
      </c>
      <c r="C22518" t="inlineStr">
        <is>
          <t>2019-08-09 12:45:33+00:00</t>
        </is>
      </c>
      <c r="D22518" t="inlineStr">
        <is>
          <t>verchange</t>
        </is>
      </c>
      <c r="E22518" t="inlineStr">
        <is>
          <t>ipdb</t>
        </is>
      </c>
      <c r="F22518">
        <f>=0.12.1</f>
        <v/>
      </c>
      <c r="G22518" t="inlineStr">
        <is>
          <t>ipdb</t>
        </is>
      </c>
      <c r="H22518">
        <f>=0.12</f>
        <v/>
      </c>
    </row>
    <row r="22519">
      <c r="A22519" t="inlineStr">
        <is>
          <t>django-oscar</t>
        </is>
      </c>
      <c r="B22519" t="inlineStr">
        <is>
          <t>0bf3b0a5393b06c3cc99ba8f82373c6ecb0bf21a</t>
        </is>
      </c>
      <c r="C22519" t="inlineStr">
        <is>
          <t>2019-08-09 12:45:33+00:00</t>
        </is>
      </c>
      <c r="D22519" t="inlineStr">
        <is>
          <t>verchange</t>
        </is>
      </c>
      <c r="E22519" t="inlineStr">
        <is>
          <t>isort</t>
        </is>
      </c>
      <c r="F22519">
        <f>=4.3.21</f>
        <v/>
      </c>
      <c r="G22519" t="inlineStr">
        <is>
          <t>isort</t>
        </is>
      </c>
      <c r="H22519">
        <f>=4.3.20</f>
        <v/>
      </c>
    </row>
    <row r="22520">
      <c r="A22520" t="inlineStr">
        <is>
          <t>django-oscar</t>
        </is>
      </c>
      <c r="B22520" t="inlineStr">
        <is>
          <t>0bf3b0a5393b06c3cc99ba8f82373c6ecb0bf21a</t>
        </is>
      </c>
      <c r="C22520" t="inlineStr">
        <is>
          <t>2019-08-09 12:45:33+00:00</t>
        </is>
      </c>
      <c r="D22520" t="inlineStr">
        <is>
          <t>verchange</t>
        </is>
      </c>
      <c r="E22520" t="inlineStr">
        <is>
          <t>uWSGI</t>
        </is>
      </c>
      <c r="F22520">
        <f>=2.0.18</f>
        <v/>
      </c>
      <c r="G22520" t="inlineStr">
        <is>
          <t>uWSGI</t>
        </is>
      </c>
      <c r="H22520">
        <f>=2.0.17.1</f>
        <v/>
      </c>
    </row>
    <row r="22521">
      <c r="A22521" t="inlineStr">
        <is>
          <t>django-oscar</t>
        </is>
      </c>
      <c r="B22521" t="inlineStr">
        <is>
          <t>0bf3b0a5393b06c3cc99ba8f82373c6ecb0bf21a</t>
        </is>
      </c>
      <c r="C22521" t="inlineStr">
        <is>
          <t>2019-08-09 12:45:33+00:00</t>
        </is>
      </c>
      <c r="D22521" t="inlineStr">
        <is>
          <t>verchange</t>
        </is>
      </c>
      <c r="E22521" t="inlineStr">
        <is>
          <t>whitenoise</t>
        </is>
      </c>
      <c r="F22521">
        <f>=4.1.3</f>
        <v/>
      </c>
      <c r="G22521" t="inlineStr">
        <is>
          <t>whitenoise</t>
        </is>
      </c>
      <c r="H22521">
        <f>=4.1.2</f>
        <v/>
      </c>
    </row>
    <row r="22522">
      <c r="A22522" t="inlineStr">
        <is>
          <t>django-oscar</t>
        </is>
      </c>
      <c r="B22522" t="inlineStr">
        <is>
          <t>0bf3b0a5393b06c3cc99ba8f82373c6ecb0bf21a</t>
        </is>
      </c>
      <c r="C22522" t="inlineStr">
        <is>
          <t>2019-08-09 12:45:33+00:00</t>
        </is>
      </c>
      <c r="D22522" t="inlineStr">
        <is>
          <t>verchange</t>
        </is>
      </c>
      <c r="E22522" t="inlineStr">
        <is>
          <t>Pillow</t>
        </is>
      </c>
      <c r="F22522">
        <f>=6.1.0</f>
        <v/>
      </c>
      <c r="G22522" t="inlineStr">
        <is>
          <t>Pillow</t>
        </is>
      </c>
      <c r="H22522">
        <f>=6.0.0</f>
        <v/>
      </c>
    </row>
    <row r="22523">
      <c r="A22523" t="inlineStr">
        <is>
          <t>django-oscar</t>
        </is>
      </c>
      <c r="B22523" t="inlineStr">
        <is>
          <t>0bf3b0a5393b06c3cc99ba8f82373c6ecb0bf21a</t>
        </is>
      </c>
      <c r="C22523" t="inlineStr">
        <is>
          <t>2019-08-09 12:45:33+00:00</t>
        </is>
      </c>
      <c r="D22523" t="inlineStr">
        <is>
          <t>verchange</t>
        </is>
      </c>
      <c r="E22523" t="inlineStr">
        <is>
          <t>django-extensions</t>
        </is>
      </c>
      <c r="F22523">
        <f>=2.2.1</f>
        <v/>
      </c>
      <c r="G22523" t="inlineStr">
        <is>
          <t>django-extensions</t>
        </is>
      </c>
      <c r="H22523">
        <f>=2.1.9</f>
        <v/>
      </c>
    </row>
    <row r="22524">
      <c r="A22524" t="inlineStr">
        <is>
          <t>django-oscar</t>
        </is>
      </c>
      <c r="B22524" t="inlineStr">
        <is>
          <t>0bf3b0a5393b06c3cc99ba8f82373c6ecb0bf21a</t>
        </is>
      </c>
      <c r="C22524" t="inlineStr">
        <is>
          <t>2019-08-09 12:45:33+00:00</t>
        </is>
      </c>
      <c r="D22524" t="inlineStr">
        <is>
          <t>verchange</t>
        </is>
      </c>
      <c r="E22524" t="inlineStr">
        <is>
          <t>redis</t>
        </is>
      </c>
      <c r="F22524">
        <f>=3.3.4</f>
        <v/>
      </c>
      <c r="G22524" t="inlineStr">
        <is>
          <t>redis</t>
        </is>
      </c>
      <c r="H22524">
        <f>=3.1.0</f>
        <v/>
      </c>
    </row>
    <row r="22525">
      <c r="A22525" t="inlineStr">
        <is>
          <t>django-oscar</t>
        </is>
      </c>
      <c r="B22525" t="inlineStr">
        <is>
          <t>0bf3b0a5393b06c3cc99ba8f82373c6ecb0bf21a</t>
        </is>
      </c>
      <c r="C22525" t="inlineStr">
        <is>
          <t>2019-08-09 12:45:33+00:00</t>
        </is>
      </c>
      <c r="D22525" t="inlineStr">
        <is>
          <t>verchange</t>
        </is>
      </c>
      <c r="E22525" t="inlineStr">
        <is>
          <t>django-debug-toolbar</t>
        </is>
      </c>
      <c r="F22525">
        <f>=2.0</f>
        <v/>
      </c>
      <c r="G22525" t="inlineStr">
        <is>
          <t>django-debug-toolbar</t>
        </is>
      </c>
      <c r="H22525">
        <f>=1.11</f>
        <v/>
      </c>
    </row>
    <row r="22526">
      <c r="A22526" t="inlineStr">
        <is>
          <t>django-oscar</t>
        </is>
      </c>
      <c r="B22526" t="inlineStr">
        <is>
          <t>0bf3b0a5393b06c3cc99ba8f82373c6ecb0bf21a</t>
        </is>
      </c>
      <c r="C22526" t="inlineStr">
        <is>
          <t>2019-08-09 12:45:33+00:00</t>
        </is>
      </c>
      <c r="D22526" t="inlineStr">
        <is>
          <t>verchange</t>
        </is>
      </c>
      <c r="E22526" t="inlineStr">
        <is>
          <t>ipython</t>
        </is>
      </c>
      <c r="F22526">
        <f>=7.6.1</f>
        <v/>
      </c>
      <c r="G22526" t="inlineStr">
        <is>
          <t>ipython</t>
        </is>
      </c>
      <c r="H22526">
        <f>=7.5.0</f>
        <v/>
      </c>
    </row>
    <row r="22527">
      <c r="A22527" t="inlineStr">
        <is>
          <t>django-oscar</t>
        </is>
      </c>
      <c r="B22527" t="inlineStr">
        <is>
          <t>9b98c4fed90ae7a7beb9d553ac340a6d28b24451</t>
        </is>
      </c>
      <c r="C22527" t="inlineStr">
        <is>
          <t>2020-07-10 12:41:54+00:00</t>
        </is>
      </c>
      <c r="D22527" t="inlineStr">
        <is>
          <t>verchange</t>
        </is>
      </c>
      <c r="E22527" t="inlineStr">
        <is>
          <t>pyprof2calltree</t>
        </is>
      </c>
      <c r="F22527">
        <f>=1.4.5</f>
        <v/>
      </c>
      <c r="G22527" t="inlineStr">
        <is>
          <t>pyprof2calltree</t>
        </is>
      </c>
      <c r="H22527">
        <f>=1.4.4</f>
        <v/>
      </c>
    </row>
    <row r="22528">
      <c r="A22528" t="inlineStr">
        <is>
          <t>django-oscar</t>
        </is>
      </c>
      <c r="B22528" t="inlineStr">
        <is>
          <t>9b98c4fed90ae7a7beb9d553ac340a6d28b24451</t>
        </is>
      </c>
      <c r="C22528" t="inlineStr">
        <is>
          <t>2020-07-10 12:41:54+00:00</t>
        </is>
      </c>
      <c r="D22528" t="inlineStr">
        <is>
          <t>verchange</t>
        </is>
      </c>
      <c r="E22528" t="inlineStr">
        <is>
          <t>django-redis</t>
        </is>
      </c>
      <c r="F22528">
        <f>=4.12.1</f>
        <v/>
      </c>
      <c r="G22528" t="inlineStr">
        <is>
          <t>django-redis</t>
        </is>
      </c>
      <c r="H22528">
        <f>=4.10.0</f>
        <v/>
      </c>
    </row>
    <row r="22529">
      <c r="A22529" t="inlineStr">
        <is>
          <t>django-oscar</t>
        </is>
      </c>
      <c r="B22529" t="inlineStr">
        <is>
          <t>9b98c4fed90ae7a7beb9d553ac340a6d28b24451</t>
        </is>
      </c>
      <c r="C22529" t="inlineStr">
        <is>
          <t>2020-07-10 12:41:54+00:00</t>
        </is>
      </c>
      <c r="D22529" t="inlineStr">
        <is>
          <t>verchange</t>
        </is>
      </c>
      <c r="E22529" t="inlineStr">
        <is>
          <t>ipdb</t>
        </is>
      </c>
      <c r="F22529">
        <f>=0.13.3</f>
        <v/>
      </c>
      <c r="G22529" t="inlineStr">
        <is>
          <t>ipdb</t>
        </is>
      </c>
      <c r="H22529">
        <f>=0.12.1</f>
        <v/>
      </c>
    </row>
    <row r="22530">
      <c r="A22530" t="inlineStr">
        <is>
          <t>django-oscar</t>
        </is>
      </c>
      <c r="B22530" t="inlineStr">
        <is>
          <t>9b98c4fed90ae7a7beb9d553ac340a6d28b24451</t>
        </is>
      </c>
      <c r="C22530" t="inlineStr">
        <is>
          <t>2020-07-10 12:41:54+00:00</t>
        </is>
      </c>
      <c r="D22530" t="inlineStr">
        <is>
          <t>verchange</t>
        </is>
      </c>
      <c r="E22530" t="inlineStr">
        <is>
          <t>flake8</t>
        </is>
      </c>
      <c r="F22530">
        <f>=3.8.3</f>
        <v/>
      </c>
      <c r="G22530" t="inlineStr">
        <is>
          <t>flake8</t>
        </is>
      </c>
      <c r="H22530">
        <f>=3.6.0</f>
        <v/>
      </c>
    </row>
    <row r="22531">
      <c r="A22531" t="inlineStr">
        <is>
          <t>django-oscar</t>
        </is>
      </c>
      <c r="B22531" t="inlineStr">
        <is>
          <t>9b98c4fed90ae7a7beb9d553ac340a6d28b24451</t>
        </is>
      </c>
      <c r="C22531" t="inlineStr">
        <is>
          <t>2020-07-10 12:41:54+00:00</t>
        </is>
      </c>
      <c r="D22531" t="inlineStr">
        <is>
          <t>verchange</t>
        </is>
      </c>
      <c r="E22531" t="inlineStr">
        <is>
          <t>flake8-debugger</t>
        </is>
      </c>
      <c r="F22531">
        <f>=3.2.1</f>
        <v/>
      </c>
      <c r="G22531" t="inlineStr">
        <is>
          <t>flake8-debugger</t>
        </is>
      </c>
      <c r="H22531">
        <f>=3.1.0</f>
        <v/>
      </c>
    </row>
    <row r="22532">
      <c r="A22532" t="inlineStr">
        <is>
          <t>django-oscar</t>
        </is>
      </c>
      <c r="B22532" t="inlineStr">
        <is>
          <t>9b98c4fed90ae7a7beb9d553ac340a6d28b24451</t>
        </is>
      </c>
      <c r="C22532" t="inlineStr">
        <is>
          <t>2020-07-10 12:41:54+00:00</t>
        </is>
      </c>
      <c r="D22532" t="inlineStr">
        <is>
          <t>verchange</t>
        </is>
      </c>
      <c r="E22532" t="inlineStr">
        <is>
          <t>requests</t>
        </is>
      </c>
      <c r="F22532">
        <f>=2.24.0</f>
        <v/>
      </c>
      <c r="G22532" t="inlineStr">
        <is>
          <t>requests</t>
        </is>
      </c>
      <c r="H22532">
        <f>=2.22.0</f>
        <v/>
      </c>
    </row>
    <row r="22533">
      <c r="A22533" t="inlineStr">
        <is>
          <t>django-oscar</t>
        </is>
      </c>
      <c r="B22533" t="inlineStr">
        <is>
          <t>9b98c4fed90ae7a7beb9d553ac340a6d28b24451</t>
        </is>
      </c>
      <c r="C22533" t="inlineStr">
        <is>
          <t>2020-07-10 12:41:54+00:00</t>
        </is>
      </c>
      <c r="D22533" t="inlineStr">
        <is>
          <t>verchange</t>
        </is>
      </c>
      <c r="E22533" t="inlineStr">
        <is>
          <t>uWSGI</t>
        </is>
      </c>
      <c r="F22533">
        <f>=2.0.19.1</f>
        <v/>
      </c>
      <c r="G22533" t="inlineStr">
        <is>
          <t>uWSGI</t>
        </is>
      </c>
      <c r="H22533">
        <f>=2.0.18</f>
        <v/>
      </c>
    </row>
    <row r="22534">
      <c r="A22534" t="inlineStr">
        <is>
          <t>django-oscar</t>
        </is>
      </c>
      <c r="B22534" t="inlineStr">
        <is>
          <t>9b98c4fed90ae7a7beb9d553ac340a6d28b24451</t>
        </is>
      </c>
      <c r="C22534" t="inlineStr">
        <is>
          <t>2020-07-10 12:41:54+00:00</t>
        </is>
      </c>
      <c r="D22534" t="inlineStr">
        <is>
          <t>verchange</t>
        </is>
      </c>
      <c r="E22534" t="inlineStr">
        <is>
          <t>whitenoise</t>
        </is>
      </c>
      <c r="F22534">
        <f>=5.1.0</f>
        <v/>
      </c>
      <c r="G22534" t="inlineStr">
        <is>
          <t>whitenoise</t>
        </is>
      </c>
      <c r="H22534">
        <f>=4.1.3</f>
        <v/>
      </c>
    </row>
    <row r="22535">
      <c r="A22535" t="inlineStr">
        <is>
          <t>django-oscar</t>
        </is>
      </c>
      <c r="B22535" t="inlineStr">
        <is>
          <t>9b98c4fed90ae7a7beb9d553ac340a6d28b24451</t>
        </is>
      </c>
      <c r="C22535" t="inlineStr">
        <is>
          <t>2020-07-10 12:41:54+00:00</t>
        </is>
      </c>
      <c r="D22535" t="inlineStr">
        <is>
          <t>verchange</t>
        </is>
      </c>
      <c r="E22535" t="inlineStr">
        <is>
          <t>Pillow</t>
        </is>
      </c>
      <c r="F22535">
        <f>=7.1.2</f>
        <v/>
      </c>
      <c r="G22535" t="inlineStr">
        <is>
          <t>Pillow</t>
        </is>
      </c>
      <c r="H22535">
        <f>=6.1.0</f>
        <v/>
      </c>
    </row>
    <row r="22536">
      <c r="A22536" t="inlineStr">
        <is>
          <t>django-oscar</t>
        </is>
      </c>
      <c r="B22536" t="inlineStr">
        <is>
          <t>9b98c4fed90ae7a7beb9d553ac340a6d28b24451</t>
        </is>
      </c>
      <c r="C22536" t="inlineStr">
        <is>
          <t>2020-07-10 12:41:54+00:00</t>
        </is>
      </c>
      <c r="D22536" t="inlineStr">
        <is>
          <t>verchange</t>
        </is>
      </c>
      <c r="E22536" t="inlineStr">
        <is>
          <t>pysolr</t>
        </is>
      </c>
      <c r="F22536">
        <f>=3.8.1</f>
        <v/>
      </c>
      <c r="G22536" t="inlineStr">
        <is>
          <t>pysolr</t>
        </is>
      </c>
      <c r="H22536">
        <f>=3.7.0</f>
        <v/>
      </c>
    </row>
    <row r="22537">
      <c r="A22537" t="inlineStr">
        <is>
          <t>django-oscar</t>
        </is>
      </c>
      <c r="B22537" t="inlineStr">
        <is>
          <t>9b98c4fed90ae7a7beb9d553ac340a6d28b24451</t>
        </is>
      </c>
      <c r="C22537" t="inlineStr">
        <is>
          <t>2020-07-10 12:41:54+00:00</t>
        </is>
      </c>
      <c r="D22537" t="inlineStr">
        <is>
          <t>verchange</t>
        </is>
      </c>
      <c r="E22537" t="inlineStr">
        <is>
          <t>pycountry</t>
        </is>
      </c>
      <c r="F22537" t="inlineStr">
        <is>
          <t>&gt;=19.8;&lt;19.9</t>
        </is>
      </c>
      <c r="G22537" t="inlineStr">
        <is>
          <t>pycountry</t>
        </is>
      </c>
      <c r="H22537">
        <f>=18.12.8</f>
        <v/>
      </c>
    </row>
    <row r="22538">
      <c r="A22538" t="inlineStr">
        <is>
          <t>django-oscar</t>
        </is>
      </c>
      <c r="B22538" t="inlineStr">
        <is>
          <t>9b98c4fed90ae7a7beb9d553ac340a6d28b24451</t>
        </is>
      </c>
      <c r="C22538" t="inlineStr">
        <is>
          <t>2020-07-10 12:41:54+00:00</t>
        </is>
      </c>
      <c r="D22538" t="inlineStr">
        <is>
          <t>verchange</t>
        </is>
      </c>
      <c r="E22538" t="inlineStr">
        <is>
          <t>django-extensions</t>
        </is>
      </c>
      <c r="F22538" t="inlineStr">
        <is>
          <t>&lt;2.3;&gt;=2.2</t>
        </is>
      </c>
      <c r="G22538" t="inlineStr">
        <is>
          <t>django-extensions</t>
        </is>
      </c>
      <c r="H22538">
        <f>=2.2.1</f>
        <v/>
      </c>
    </row>
    <row r="22539">
      <c r="A22539" t="inlineStr">
        <is>
          <t>django-oscar</t>
        </is>
      </c>
      <c r="B22539" t="inlineStr">
        <is>
          <t>9b98c4fed90ae7a7beb9d553ac340a6d28b24451</t>
        </is>
      </c>
      <c r="C22539" t="inlineStr">
        <is>
          <t>2020-07-10 12:41:54+00:00</t>
        </is>
      </c>
      <c r="D22539" t="inlineStr">
        <is>
          <t>verchange</t>
        </is>
      </c>
      <c r="E22539" t="inlineStr">
        <is>
          <t>redis</t>
        </is>
      </c>
      <c r="F22539">
        <f>=3.5.3</f>
        <v/>
      </c>
      <c r="G22539" t="inlineStr">
        <is>
          <t>redis</t>
        </is>
      </c>
      <c r="H22539">
        <f>=3.3.4</f>
        <v/>
      </c>
    </row>
    <row r="22540">
      <c r="A22540" t="inlineStr">
        <is>
          <t>django-oscar</t>
        </is>
      </c>
      <c r="B22540" t="inlineStr">
        <is>
          <t>9b98c4fed90ae7a7beb9d553ac340a6d28b24451</t>
        </is>
      </c>
      <c r="C22540" t="inlineStr">
        <is>
          <t>2020-07-10 12:41:54+00:00</t>
        </is>
      </c>
      <c r="D22540" t="inlineStr">
        <is>
          <t>verchange</t>
        </is>
      </c>
      <c r="E22540" t="inlineStr">
        <is>
          <t>Werkzeug</t>
        </is>
      </c>
      <c r="F22540" t="inlineStr">
        <is>
          <t>&lt;1.1;&gt;=1.0</t>
        </is>
      </c>
      <c r="G22540" t="inlineStr">
        <is>
          <t>Werkzeug</t>
        </is>
      </c>
      <c r="H22540">
        <f>=0.15.4</f>
        <v/>
      </c>
    </row>
    <row r="22541">
      <c r="A22541" t="inlineStr">
        <is>
          <t>django-oscar</t>
        </is>
      </c>
      <c r="B22541" t="inlineStr">
        <is>
          <t>9b98c4fed90ae7a7beb9d553ac340a6d28b24451</t>
        </is>
      </c>
      <c r="C22541" t="inlineStr">
        <is>
          <t>2020-07-10 12:41:54+00:00</t>
        </is>
      </c>
      <c r="D22541" t="inlineStr">
        <is>
          <t>verchange</t>
        </is>
      </c>
      <c r="E22541" t="inlineStr">
        <is>
          <t>django-debug-toolbar</t>
        </is>
      </c>
      <c r="F22541" t="inlineStr">
        <is>
          <t>&lt;2.3;&gt;=2.2</t>
        </is>
      </c>
      <c r="G22541" t="inlineStr">
        <is>
          <t>django-debug-toolbar</t>
        </is>
      </c>
      <c r="H22541">
        <f>=2.0</f>
        <v/>
      </c>
    </row>
    <row r="22542">
      <c r="A22542" t="inlineStr">
        <is>
          <t>django-oscar</t>
        </is>
      </c>
      <c r="B22542" t="inlineStr">
        <is>
          <t>9b98c4fed90ae7a7beb9d553ac340a6d28b24451</t>
        </is>
      </c>
      <c r="C22542" t="inlineStr">
        <is>
          <t>2020-07-10 12:41:54+00:00</t>
        </is>
      </c>
      <c r="D22542" t="inlineStr">
        <is>
          <t>verchange</t>
        </is>
      </c>
      <c r="E22542" t="inlineStr">
        <is>
          <t>ipython</t>
        </is>
      </c>
      <c r="F22542" t="inlineStr">
        <is>
          <t>&lt;7.16;&gt;=7.12</t>
        </is>
      </c>
      <c r="G22542" t="inlineStr">
        <is>
          <t>ipython</t>
        </is>
      </c>
      <c r="H22542">
        <f>=7.6.1</f>
        <v/>
      </c>
    </row>
    <row r="22543">
      <c r="A22543" t="inlineStr">
        <is>
          <t>django-oscar</t>
        </is>
      </c>
      <c r="B22543" t="inlineStr">
        <is>
          <t>9b98c4fed90ae7a7beb9d553ac340a6d28b24451</t>
        </is>
      </c>
      <c r="C22543" t="inlineStr">
        <is>
          <t>2020-07-10 12:41:54+00:00</t>
        </is>
      </c>
      <c r="D22543" t="inlineStr">
        <is>
          <t>add</t>
        </is>
      </c>
      <c r="E22543" t="inlineStr">
        <is>
          <t>psycopg2-binary</t>
        </is>
      </c>
      <c r="F22543" t="inlineStr">
        <is>
          <t>&lt;2.9;&gt;=2.8</t>
        </is>
      </c>
      <c r="G22543" t="inlineStr"/>
      <c r="H22543" t="inlineStr"/>
    </row>
    <row r="22544">
      <c r="A22544" t="inlineStr">
        <is>
          <t>django-oscar</t>
        </is>
      </c>
      <c r="B22544" t="inlineStr">
        <is>
          <t>9b98c4fed90ae7a7beb9d553ac340a6d28b24451</t>
        </is>
      </c>
      <c r="C22544" t="inlineStr">
        <is>
          <t>2020-07-10 12:41:54+00:00</t>
        </is>
      </c>
      <c r="D22544" t="inlineStr">
        <is>
          <t>rem</t>
        </is>
      </c>
      <c r="E22544" t="inlineStr"/>
      <c r="F22544" t="inlineStr"/>
      <c r="G22544" t="inlineStr">
        <is>
          <t>psycopg2</t>
        </is>
      </c>
      <c r="H22544" t="inlineStr">
        <is>
          <t>&gt;=2.7;&lt;2.8</t>
        </is>
      </c>
    </row>
    <row r="22545">
      <c r="A22545" t="inlineStr">
        <is>
          <t>django-oscar</t>
        </is>
      </c>
      <c r="B22545" t="inlineStr">
        <is>
          <t>01edabb29fb5a6c16a2ea3c3ca93940807a0b925</t>
        </is>
      </c>
      <c r="C22545" t="inlineStr">
        <is>
          <t>2021-01-27 07:01:07+00:00</t>
        </is>
      </c>
      <c r="D22545" t="inlineStr">
        <is>
          <t>verchange</t>
        </is>
      </c>
      <c r="E22545" t="inlineStr">
        <is>
          <t>ipdb</t>
        </is>
      </c>
      <c r="F22545">
        <f>=0.13.4</f>
        <v/>
      </c>
      <c r="G22545" t="inlineStr">
        <is>
          <t>ipdb</t>
        </is>
      </c>
      <c r="H22545">
        <f>=0.13.3</f>
        <v/>
      </c>
    </row>
    <row r="22546">
      <c r="A22546" t="inlineStr">
        <is>
          <t>django-oscar</t>
        </is>
      </c>
      <c r="B22546" t="inlineStr">
        <is>
          <t>01edabb29fb5a6c16a2ea3c3ca93940807a0b925</t>
        </is>
      </c>
      <c r="C22546" t="inlineStr">
        <is>
          <t>2021-01-27 07:01:07+00:00</t>
        </is>
      </c>
      <c r="D22546" t="inlineStr">
        <is>
          <t>verchange</t>
        </is>
      </c>
      <c r="E22546" t="inlineStr">
        <is>
          <t>flake8</t>
        </is>
      </c>
      <c r="F22546">
        <f>=3.8.4</f>
        <v/>
      </c>
      <c r="G22546" t="inlineStr">
        <is>
          <t>flake8</t>
        </is>
      </c>
      <c r="H22546">
        <f>=3.8.3</f>
        <v/>
      </c>
    </row>
    <row r="22547">
      <c r="A22547" t="inlineStr">
        <is>
          <t>django-oscar</t>
        </is>
      </c>
      <c r="B22547" t="inlineStr">
        <is>
          <t>01edabb29fb5a6c16a2ea3c3ca93940807a0b925</t>
        </is>
      </c>
      <c r="C22547" t="inlineStr">
        <is>
          <t>2021-01-27 07:01:07+00:00</t>
        </is>
      </c>
      <c r="D22547" t="inlineStr">
        <is>
          <t>verchange</t>
        </is>
      </c>
      <c r="E22547" t="inlineStr">
        <is>
          <t>flake8-debugger</t>
        </is>
      </c>
      <c r="F22547">
        <f>=4.0.0</f>
        <v/>
      </c>
      <c r="G22547" t="inlineStr">
        <is>
          <t>flake8-debugger</t>
        </is>
      </c>
      <c r="H22547">
        <f>=3.2.1</f>
        <v/>
      </c>
    </row>
    <row r="22548">
      <c r="A22548" t="inlineStr">
        <is>
          <t>django-oscar</t>
        </is>
      </c>
      <c r="B22548" t="inlineStr">
        <is>
          <t>01edabb29fb5a6c16a2ea3c3ca93940807a0b925</t>
        </is>
      </c>
      <c r="C22548" t="inlineStr">
        <is>
          <t>2021-01-27 07:01:07+00:00</t>
        </is>
      </c>
      <c r="D22548" t="inlineStr">
        <is>
          <t>verchange</t>
        </is>
      </c>
      <c r="E22548" t="inlineStr">
        <is>
          <t>requests</t>
        </is>
      </c>
      <c r="F22548">
        <f>=2.25.1</f>
        <v/>
      </c>
      <c r="G22548" t="inlineStr">
        <is>
          <t>requests</t>
        </is>
      </c>
      <c r="H22548">
        <f>=2.24.0</f>
        <v/>
      </c>
    </row>
    <row r="22549">
      <c r="A22549" t="inlineStr">
        <is>
          <t>django-oscar</t>
        </is>
      </c>
      <c r="B22549" t="inlineStr">
        <is>
          <t>01edabb29fb5a6c16a2ea3c3ca93940807a0b925</t>
        </is>
      </c>
      <c r="C22549" t="inlineStr">
        <is>
          <t>2021-01-27 07:01:07+00:00</t>
        </is>
      </c>
      <c r="D22549" t="inlineStr">
        <is>
          <t>verchange</t>
        </is>
      </c>
      <c r="E22549" t="inlineStr">
        <is>
          <t>isort</t>
        </is>
      </c>
      <c r="F22549">
        <f>=5.7.0</f>
        <v/>
      </c>
      <c r="G22549" t="inlineStr">
        <is>
          <t>isort</t>
        </is>
      </c>
      <c r="H22549">
        <f>=4.3.21</f>
        <v/>
      </c>
    </row>
    <row r="22550">
      <c r="A22550" t="inlineStr">
        <is>
          <t>django-oscar</t>
        </is>
      </c>
      <c r="B22550" t="inlineStr">
        <is>
          <t>01edabb29fb5a6c16a2ea3c3ca93940807a0b925</t>
        </is>
      </c>
      <c r="C22550" t="inlineStr">
        <is>
          <t>2021-01-27 07:01:07+00:00</t>
        </is>
      </c>
      <c r="D22550" t="inlineStr">
        <is>
          <t>verchange</t>
        </is>
      </c>
      <c r="E22550" t="inlineStr">
        <is>
          <t>whitenoise</t>
        </is>
      </c>
      <c r="F22550">
        <f>=5.2.0</f>
        <v/>
      </c>
      <c r="G22550" t="inlineStr">
        <is>
          <t>whitenoise</t>
        </is>
      </c>
      <c r="H22550">
        <f>=5.1.0</f>
        <v/>
      </c>
    </row>
    <row r="22551">
      <c r="A22551" t="inlineStr">
        <is>
          <t>django-oscar</t>
        </is>
      </c>
      <c r="B22551" t="inlineStr">
        <is>
          <t>01edabb29fb5a6c16a2ea3c3ca93940807a0b925</t>
        </is>
      </c>
      <c r="C22551" t="inlineStr">
        <is>
          <t>2021-01-27 07:01:07+00:00</t>
        </is>
      </c>
      <c r="D22551" t="inlineStr">
        <is>
          <t>verchange</t>
        </is>
      </c>
      <c r="E22551" t="inlineStr">
        <is>
          <t>pysolr</t>
        </is>
      </c>
      <c r="F22551">
        <f>=3.9.0</f>
        <v/>
      </c>
      <c r="G22551" t="inlineStr">
        <is>
          <t>pysolr</t>
        </is>
      </c>
      <c r="H22551">
        <f>=3.8.1</f>
        <v/>
      </c>
    </row>
    <row r="22552">
      <c r="A22552" t="inlineStr">
        <is>
          <t>django-oscar</t>
        </is>
      </c>
      <c r="B22552" t="inlineStr">
        <is>
          <t>01edabb29fb5a6c16a2ea3c3ca93940807a0b925</t>
        </is>
      </c>
      <c r="C22552" t="inlineStr">
        <is>
          <t>2021-01-27 07:01:07+00:00</t>
        </is>
      </c>
      <c r="D22552" t="inlineStr">
        <is>
          <t>verchange</t>
        </is>
      </c>
      <c r="E22552" t="inlineStr">
        <is>
          <t>Pillow</t>
        </is>
      </c>
      <c r="F22552">
        <f>=8.0.1</f>
        <v/>
      </c>
      <c r="G22552" t="inlineStr">
        <is>
          <t>Pillow</t>
        </is>
      </c>
      <c r="H22552">
        <f>=7.1.2</f>
        <v/>
      </c>
    </row>
    <row r="22553">
      <c r="A22553" t="inlineStr">
        <is>
          <t>django-oscar</t>
        </is>
      </c>
      <c r="B22553" t="inlineStr">
        <is>
          <t>01edabb29fb5a6c16a2ea3c3ca93940807a0b925</t>
        </is>
      </c>
      <c r="C22553" t="inlineStr">
        <is>
          <t>2021-01-27 07:01:07+00:00</t>
        </is>
      </c>
      <c r="D22553" t="inlineStr">
        <is>
          <t>verchange</t>
        </is>
      </c>
      <c r="E22553" t="inlineStr">
        <is>
          <t>pycountry</t>
        </is>
      </c>
      <c r="F22553" t="inlineStr">
        <is>
          <t>&lt;20.8;&gt;=19.8</t>
        </is>
      </c>
      <c r="G22553" t="inlineStr">
        <is>
          <t>pycountry</t>
        </is>
      </c>
      <c r="H22553" t="inlineStr">
        <is>
          <t>&gt;=19.8;&lt;19.9</t>
        </is>
      </c>
    </row>
    <row r="22554">
      <c r="A22554" t="inlineStr">
        <is>
          <t>django-oscar</t>
        </is>
      </c>
      <c r="B22554" t="inlineStr">
        <is>
          <t>01edabb29fb5a6c16a2ea3c3ca93940807a0b925</t>
        </is>
      </c>
      <c r="C22554" t="inlineStr">
        <is>
          <t>2021-01-27 07:01:07+00:00</t>
        </is>
      </c>
      <c r="D22554" t="inlineStr">
        <is>
          <t>verchange</t>
        </is>
      </c>
      <c r="E22554" t="inlineStr">
        <is>
          <t>django-extensions</t>
        </is>
      </c>
      <c r="F22554" t="inlineStr">
        <is>
          <t>&lt;3.2;&gt;=2.2</t>
        </is>
      </c>
      <c r="G22554" t="inlineStr">
        <is>
          <t>django-extensions</t>
        </is>
      </c>
      <c r="H22554" t="inlineStr">
        <is>
          <t>&lt;2.3;&gt;=2.2</t>
        </is>
      </c>
    </row>
    <row r="22555">
      <c r="A22555" t="inlineStr">
        <is>
          <t>django-oscar</t>
        </is>
      </c>
      <c r="B22555" t="inlineStr">
        <is>
          <t>01edabb29fb5a6c16a2ea3c3ca93940807a0b925</t>
        </is>
      </c>
      <c r="C22555" t="inlineStr">
        <is>
          <t>2021-01-27 07:01:07+00:00</t>
        </is>
      </c>
      <c r="D22555" t="inlineStr">
        <is>
          <t>verchange</t>
        </is>
      </c>
      <c r="E22555" t="inlineStr">
        <is>
          <t>django-debug-toolbar</t>
        </is>
      </c>
      <c r="F22555" t="inlineStr">
        <is>
          <t>&gt;=2.2;&lt;3.3</t>
        </is>
      </c>
      <c r="G22555" t="inlineStr">
        <is>
          <t>django-debug-toolbar</t>
        </is>
      </c>
      <c r="H22555" t="inlineStr">
        <is>
          <t>&lt;2.3;&gt;=2.2</t>
        </is>
      </c>
    </row>
    <row r="22556">
      <c r="A22556" t="inlineStr">
        <is>
          <t>django-oscar</t>
        </is>
      </c>
      <c r="B22556" t="inlineStr">
        <is>
          <t>01edabb29fb5a6c16a2ea3c3ca93940807a0b925</t>
        </is>
      </c>
      <c r="C22556" t="inlineStr">
        <is>
          <t>2021-01-27 07:01:07+00:00</t>
        </is>
      </c>
      <c r="D22556" t="inlineStr">
        <is>
          <t>verchange</t>
        </is>
      </c>
      <c r="E22556" t="inlineStr">
        <is>
          <t>ipython</t>
        </is>
      </c>
      <c r="F22556" t="inlineStr">
        <is>
          <t>&lt;7.20;&gt;=7.12</t>
        </is>
      </c>
      <c r="G22556" t="inlineStr">
        <is>
          <t>ipython</t>
        </is>
      </c>
      <c r="H22556" t="inlineStr">
        <is>
          <t>&lt;7.16;&gt;=7.12</t>
        </is>
      </c>
    </row>
    <row r="22557">
      <c r="A22557" t="inlineStr">
        <is>
          <t>django-request-id</t>
        </is>
      </c>
      <c r="B22557" t="inlineStr">
        <is>
          <t>0850e04e91b616b9aa8443959edf4a73a62289e4</t>
        </is>
      </c>
      <c r="C22557" t="inlineStr">
        <is>
          <t>2016-10-23 15:31:22+00:00</t>
        </is>
      </c>
      <c r="D22557" t="inlineStr">
        <is>
          <t>add</t>
        </is>
      </c>
      <c r="E22557" t="inlineStr">
        <is>
          <t>waitress</t>
        </is>
      </c>
      <c r="F22557" t="inlineStr"/>
      <c r="G22557" t="inlineStr"/>
      <c r="H22557" t="inlineStr"/>
    </row>
    <row r="22558">
      <c r="A22558" t="inlineStr">
        <is>
          <t>django-request-id</t>
        </is>
      </c>
      <c r="B22558" t="inlineStr">
        <is>
          <t>0850e04e91b616b9aa8443959edf4a73a62289e4</t>
        </is>
      </c>
      <c r="C22558" t="inlineStr">
        <is>
          <t>2016-10-23 15:31:22+00:00</t>
        </is>
      </c>
      <c r="D22558" t="inlineStr">
        <is>
          <t>rem</t>
        </is>
      </c>
      <c r="E22558" t="inlineStr"/>
      <c r="F22558" t="inlineStr"/>
      <c r="G22558" t="inlineStr">
        <is>
          <t>django-appconf</t>
        </is>
      </c>
      <c r="H22558" t="inlineStr">
        <is>
          <t>&gt;=0.6</t>
        </is>
      </c>
    </row>
    <row r="22559">
      <c r="A22559" t="inlineStr">
        <is>
          <t>es2csv</t>
        </is>
      </c>
      <c r="B22559" t="inlineStr">
        <is>
          <t>3c9b5d50e95cf13785a0250f3c9c8c9191bef127</t>
        </is>
      </c>
      <c r="C22559" t="inlineStr">
        <is>
          <t>2016-06-12 10:32:33+00:00</t>
        </is>
      </c>
      <c r="D22559" t="inlineStr">
        <is>
          <t>verchange</t>
        </is>
      </c>
      <c r="E22559" t="inlineStr">
        <is>
          <t>elasticsearch</t>
        </is>
      </c>
      <c r="F22559" t="inlineStr">
        <is>
          <t>&gt;=2.3.0</t>
        </is>
      </c>
      <c r="G22559" t="inlineStr">
        <is>
          <t>elasticsearch</t>
        </is>
      </c>
      <c r="H22559" t="inlineStr">
        <is>
          <t>&gt;=1.4.0</t>
        </is>
      </c>
    </row>
    <row r="22560">
      <c r="A22560" t="inlineStr">
        <is>
          <t>es2csv</t>
        </is>
      </c>
      <c r="B22560" t="inlineStr">
        <is>
          <t>cee606802895f4acfeffcacf37c5522eca61475e</t>
        </is>
      </c>
      <c r="C22560" t="inlineStr">
        <is>
          <t>2016-10-25 23:39:25+00:00</t>
        </is>
      </c>
      <c r="D22560" t="inlineStr">
        <is>
          <t>verchange</t>
        </is>
      </c>
      <c r="E22560" t="inlineStr">
        <is>
          <t>elasticsearch</t>
        </is>
      </c>
      <c r="F22560">
        <f>=2.4.*</f>
        <v/>
      </c>
      <c r="G22560" t="inlineStr">
        <is>
          <t>elasticsearch</t>
        </is>
      </c>
      <c r="H22560" t="inlineStr">
        <is>
          <t>&gt;=2.3.0</t>
        </is>
      </c>
    </row>
    <row r="22561">
      <c r="A22561" t="inlineStr">
        <is>
          <t>es2csv</t>
        </is>
      </c>
      <c r="B22561" t="inlineStr">
        <is>
          <t>cee606802895f4acfeffcacf37c5522eca61475e</t>
        </is>
      </c>
      <c r="C22561" t="inlineStr">
        <is>
          <t>2016-10-25 23:39:25+00:00</t>
        </is>
      </c>
      <c r="D22561" t="inlineStr">
        <is>
          <t>add</t>
        </is>
      </c>
      <c r="E22561" t="inlineStr">
        <is>
          <t>progressbar2</t>
        </is>
      </c>
      <c r="F22561">
        <f>=3.10.*</f>
        <v/>
      </c>
      <c r="G22561" t="inlineStr"/>
      <c r="H22561" t="inlineStr"/>
    </row>
    <row r="22562">
      <c r="A22562" t="inlineStr">
        <is>
          <t>es2csv</t>
        </is>
      </c>
      <c r="B22562" t="inlineStr">
        <is>
          <t>cee606802895f4acfeffcacf37c5522eca61475e</t>
        </is>
      </c>
      <c r="C22562" t="inlineStr">
        <is>
          <t>2016-10-25 23:39:25+00:00</t>
        </is>
      </c>
      <c r="D22562" t="inlineStr">
        <is>
          <t>rem</t>
        </is>
      </c>
      <c r="E22562" t="inlineStr"/>
      <c r="F22562" t="inlineStr"/>
      <c r="G22562" t="inlineStr">
        <is>
          <t>progressbar</t>
        </is>
      </c>
      <c r="H22562" t="inlineStr">
        <is>
          <t>&gt;=2.3</t>
        </is>
      </c>
    </row>
    <row r="22563">
      <c r="A22563" t="inlineStr">
        <is>
          <t>es2csv</t>
        </is>
      </c>
      <c r="B22563" t="inlineStr">
        <is>
          <t>d5c1e44be068d402ae8001d0b1cc2d5f50627e00</t>
        </is>
      </c>
      <c r="C22563" t="inlineStr">
        <is>
          <t>2017-02-15 21:39:01+00:00</t>
        </is>
      </c>
      <c r="D22563" t="inlineStr">
        <is>
          <t>verchange</t>
        </is>
      </c>
      <c r="E22563" t="inlineStr">
        <is>
          <t>elasticsearch</t>
        </is>
      </c>
      <c r="F22563" t="inlineStr">
        <is>
          <t>&gt;=2.4.0;&lt;2.5.0</t>
        </is>
      </c>
      <c r="G22563" t="inlineStr">
        <is>
          <t>elasticsearch</t>
        </is>
      </c>
      <c r="H22563">
        <f>=2.4.*</f>
        <v/>
      </c>
    </row>
    <row r="22564">
      <c r="A22564" t="inlineStr">
        <is>
          <t>es2csv</t>
        </is>
      </c>
      <c r="B22564" t="inlineStr">
        <is>
          <t>d5c1e44be068d402ae8001d0b1cc2d5f50627e00</t>
        </is>
      </c>
      <c r="C22564" t="inlineStr">
        <is>
          <t>2017-02-15 21:39:01+00:00</t>
        </is>
      </c>
      <c r="D22564" t="inlineStr">
        <is>
          <t>verchange</t>
        </is>
      </c>
      <c r="E22564" t="inlineStr">
        <is>
          <t>progressbar2</t>
        </is>
      </c>
      <c r="F22564" t="inlineStr">
        <is>
          <t>&lt;3.11.0;&gt;=3.10.0</t>
        </is>
      </c>
      <c r="G22564" t="inlineStr">
        <is>
          <t>progressbar2</t>
        </is>
      </c>
      <c r="H22564">
        <f>=3.10.*</f>
        <v/>
      </c>
    </row>
    <row r="22565">
      <c r="A22565" t="inlineStr">
        <is>
          <t>es2csv</t>
        </is>
      </c>
      <c r="B22565" t="inlineStr">
        <is>
          <t>20b9d5dc60a9c617401b4f38a62d86207379bd02</t>
        </is>
      </c>
      <c r="C22565" t="inlineStr">
        <is>
          <t>2017-02-15 22:04:25+00:00</t>
        </is>
      </c>
      <c r="D22565" t="inlineStr">
        <is>
          <t>verchange</t>
        </is>
      </c>
      <c r="E22565" t="inlineStr">
        <is>
          <t>elasticsearch</t>
        </is>
      </c>
      <c r="F22565" t="inlineStr">
        <is>
          <t>&gt;=5.2.0;&lt;5.3.0</t>
        </is>
      </c>
      <c r="G22565" t="inlineStr">
        <is>
          <t>elasticsearch</t>
        </is>
      </c>
      <c r="H22565" t="inlineStr">
        <is>
          <t>&gt;=2.4.0;&lt;2.5.0</t>
        </is>
      </c>
    </row>
    <row r="22566">
      <c r="A22566" t="inlineStr">
        <is>
          <t>es2csv</t>
        </is>
      </c>
      <c r="B22566" t="inlineStr">
        <is>
          <t>b119cd91eee63bf1c4f056470df7fb358ba77d32</t>
        </is>
      </c>
      <c r="C22566" t="inlineStr">
        <is>
          <t>2018-03-21 20:25:55+00:00</t>
        </is>
      </c>
      <c r="D22566" t="inlineStr">
        <is>
          <t>verchange</t>
        </is>
      </c>
      <c r="E22566" t="inlineStr">
        <is>
          <t>elasticsearch</t>
        </is>
      </c>
      <c r="F22566" t="inlineStr">
        <is>
          <t>&gt;=5.5.2;&lt;5.6.0</t>
        </is>
      </c>
      <c r="G22566" t="inlineStr">
        <is>
          <t>elasticsearch</t>
        </is>
      </c>
      <c r="H22566" t="inlineStr">
        <is>
          <t>&gt;=5.2.0;&lt;5.3.0</t>
        </is>
      </c>
    </row>
    <row r="22567">
      <c r="A22567" t="inlineStr">
        <is>
          <t>es2csv</t>
        </is>
      </c>
      <c r="B22567" t="inlineStr">
        <is>
          <t>b119cd91eee63bf1c4f056470df7fb358ba77d32</t>
        </is>
      </c>
      <c r="C22567" t="inlineStr">
        <is>
          <t>2018-03-21 20:25:55+00:00</t>
        </is>
      </c>
      <c r="D22567" t="inlineStr">
        <is>
          <t>verchange</t>
        </is>
      </c>
      <c r="E22567" t="inlineStr">
        <is>
          <t>progressbar2</t>
        </is>
      </c>
      <c r="F22567" t="inlineStr">
        <is>
          <t>&gt;=3.36.0;&lt;3.37.0</t>
        </is>
      </c>
      <c r="G22567" t="inlineStr">
        <is>
          <t>progressbar2</t>
        </is>
      </c>
      <c r="H22567" t="inlineStr">
        <is>
          <t>&lt;3.11.0;&gt;=3.10.0</t>
        </is>
      </c>
    </row>
    <row r="22568">
      <c r="A22568" t="inlineStr">
        <is>
          <t>es2csv</t>
        </is>
      </c>
      <c r="B22568" t="inlineStr">
        <is>
          <t>b119cd91eee63bf1c4f056470df7fb358ba77d32</t>
        </is>
      </c>
      <c r="C22568" t="inlineStr">
        <is>
          <t>2018-03-21 20:25:55+00:00</t>
        </is>
      </c>
      <c r="D22568" t="inlineStr">
        <is>
          <t>add</t>
        </is>
      </c>
      <c r="E22568" t="inlineStr">
        <is>
          <t>backports.csv</t>
        </is>
      </c>
      <c r="F22568" t="inlineStr">
        <is>
          <t>&lt;1.1.0;&gt;=1.0.5</t>
        </is>
      </c>
      <c r="G22568" t="inlineStr"/>
      <c r="H22568" t="inlineStr"/>
    </row>
    <row r="22569">
      <c r="A22569" t="inlineStr">
        <is>
          <t>tripleo-puppet-elements</t>
        </is>
      </c>
      <c r="B22569" t="inlineStr">
        <is>
          <t>276d2cf9b66ce1eacbf4156e74451609bcd5d2f3</t>
        </is>
      </c>
      <c r="C22569" t="inlineStr">
        <is>
          <t>2020-05-26 17:16:05+00:00</t>
        </is>
      </c>
      <c r="D22569" t="inlineStr">
        <is>
          <t>verchange</t>
        </is>
      </c>
      <c r="E22569" t="inlineStr">
        <is>
          <t>pbr</t>
        </is>
      </c>
      <c r="F22569" t="inlineStr">
        <is>
          <t>&gt;=2.0.0;!=2.1.0</t>
        </is>
      </c>
      <c r="G22569" t="inlineStr">
        <is>
          <t>pbr</t>
        </is>
      </c>
      <c r="H22569" t="inlineStr">
        <is>
          <t>&lt;1.0;&gt;=0.5.21</t>
        </is>
      </c>
    </row>
    <row r="22570">
      <c r="A22570" t="inlineStr">
        <is>
          <t>enlighten</t>
        </is>
      </c>
      <c r="B22570" t="inlineStr">
        <is>
          <t>f7381cba9b257d2e1fe8265f81ac4f276302b0e2</t>
        </is>
      </c>
      <c r="C22570" t="inlineStr">
        <is>
          <t>2018-12-17 04:17:38+00:00</t>
        </is>
      </c>
      <c r="D22570" t="inlineStr">
        <is>
          <t>add</t>
        </is>
      </c>
      <c r="E22570" t="inlineStr">
        <is>
          <t>blessed</t>
        </is>
      </c>
      <c r="F22570" t="inlineStr"/>
      <c r="G22570" t="inlineStr"/>
      <c r="H22570" t="inlineStr"/>
    </row>
    <row r="22571">
      <c r="A22571" t="inlineStr">
        <is>
          <t>enlighten</t>
        </is>
      </c>
      <c r="B22571" t="inlineStr">
        <is>
          <t>857855f940e6c1bb84d0be849b999a18fff5bf5a</t>
        </is>
      </c>
      <c r="C22571" t="inlineStr">
        <is>
          <t>2019-04-15 09:28:09+00:00</t>
        </is>
      </c>
      <c r="D22571" t="inlineStr">
        <is>
          <t>add</t>
        </is>
      </c>
      <c r="E22571" t="inlineStr">
        <is>
          <t>ansicon</t>
        </is>
      </c>
      <c r="F22571" t="inlineStr"/>
      <c r="G22571" t="inlineStr"/>
      <c r="H22571" t="inlineStr"/>
    </row>
    <row r="22572">
      <c r="A22572" t="inlineStr">
        <is>
          <t>enlighten</t>
        </is>
      </c>
      <c r="B22572" t="inlineStr">
        <is>
          <t>1546e7e3fd8666b0dee85bba314bfae39bf274a5</t>
        </is>
      </c>
      <c r="C22572" t="inlineStr">
        <is>
          <t>2020-03-23 06:25:51+00:00</t>
        </is>
      </c>
      <c r="D22572" t="inlineStr">
        <is>
          <t>verchange</t>
        </is>
      </c>
      <c r="E22572" t="inlineStr">
        <is>
          <t>blessed</t>
        </is>
      </c>
      <c r="F22572" t="inlineStr"/>
      <c r="G22572" t="inlineStr">
        <is>
          <t>blessed</t>
        </is>
      </c>
      <c r="H22572" t="inlineStr"/>
    </row>
    <row r="22573">
      <c r="A22573" t="inlineStr">
        <is>
          <t>enlighten</t>
        </is>
      </c>
      <c r="B22573" t="inlineStr">
        <is>
          <t>1546e7e3fd8666b0dee85bba314bfae39bf274a5</t>
        </is>
      </c>
      <c r="C22573" t="inlineStr">
        <is>
          <t>2020-03-23 06:25:51+00:00</t>
        </is>
      </c>
      <c r="D22573" t="inlineStr">
        <is>
          <t>rem</t>
        </is>
      </c>
      <c r="E22573" t="inlineStr"/>
      <c r="F22573" t="inlineStr"/>
      <c r="G22573" t="inlineStr">
        <is>
          <t>ansicon</t>
        </is>
      </c>
      <c r="H22573" t="inlineStr"/>
    </row>
    <row r="22574">
      <c r="A22574" t="inlineStr">
        <is>
          <t>enlighten</t>
        </is>
      </c>
      <c r="B22574" t="inlineStr">
        <is>
          <t>197468208fd519597906df53f4f2f3c8ce5c3b2a</t>
        </is>
      </c>
      <c r="C22574" t="inlineStr">
        <is>
          <t>2021-03-28 22:39:13+00:00</t>
        </is>
      </c>
      <c r="D22574" t="inlineStr">
        <is>
          <t>verchange</t>
        </is>
      </c>
      <c r="E22574" t="inlineStr">
        <is>
          <t>blessed</t>
        </is>
      </c>
      <c r="F22574" t="inlineStr"/>
      <c r="G22574" t="inlineStr">
        <is>
          <t>blessed</t>
        </is>
      </c>
      <c r="H22574" t="inlineStr"/>
    </row>
    <row r="22575">
      <c r="A22575" t="inlineStr">
        <is>
          <t>enlighten</t>
        </is>
      </c>
      <c r="B22575" t="inlineStr">
        <is>
          <t>197468208fd519597906df53f4f2f3c8ce5c3b2a</t>
        </is>
      </c>
      <c r="C22575" t="inlineStr">
        <is>
          <t>2021-03-28 22:39:13+00:00</t>
        </is>
      </c>
      <c r="D22575" t="inlineStr">
        <is>
          <t>add</t>
        </is>
      </c>
      <c r="E22575" t="inlineStr">
        <is>
          <t>prefixed</t>
        </is>
      </c>
      <c r="F22575" t="inlineStr"/>
      <c r="G22575" t="inlineStr"/>
      <c r="H22575" t="inlineStr"/>
    </row>
    <row r="22576">
      <c r="A22576" t="inlineStr">
        <is>
          <t>compose</t>
        </is>
      </c>
      <c r="B22576" t="inlineStr">
        <is>
          <t>573fae089f665130d056f78f50a98235aeb959ee</t>
        </is>
      </c>
      <c r="C22576" t="inlineStr">
        <is>
          <t>2014-01-16 18:21:56+00:00</t>
        </is>
      </c>
      <c r="D22576" t="inlineStr">
        <is>
          <t>add</t>
        </is>
      </c>
      <c r="E22576" t="inlineStr">
        <is>
          <t>requests</t>
        </is>
      </c>
      <c r="F22576">
        <f>=1.2.3</f>
        <v/>
      </c>
      <c r="G22576" t="inlineStr"/>
      <c r="H22576" t="inlineStr"/>
    </row>
    <row r="22577">
      <c r="A22577" t="inlineStr">
        <is>
          <t>compose</t>
        </is>
      </c>
      <c r="B22577" t="inlineStr">
        <is>
          <t>573fae089f665130d056f78f50a98235aeb959ee</t>
        </is>
      </c>
      <c r="C22577" t="inlineStr">
        <is>
          <t>2014-01-16 18:21:56+00:00</t>
        </is>
      </c>
      <c r="D22577" t="inlineStr">
        <is>
          <t>add</t>
        </is>
      </c>
      <c r="E22577" t="inlineStr">
        <is>
          <t>websocket-client</t>
        </is>
      </c>
      <c r="F22577">
        <f>=0.11.0</f>
        <v/>
      </c>
      <c r="G22577" t="inlineStr"/>
      <c r="H22577" t="inlineStr"/>
    </row>
    <row r="22578">
      <c r="A22578" t="inlineStr">
        <is>
          <t>compose</t>
        </is>
      </c>
      <c r="B22578" t="inlineStr">
        <is>
          <t>573fae089f665130d056f78f50a98235aeb959ee</t>
        </is>
      </c>
      <c r="C22578" t="inlineStr">
        <is>
          <t>2014-01-16 18:21:56+00:00</t>
        </is>
      </c>
      <c r="D22578" t="inlineStr">
        <is>
          <t>add</t>
        </is>
      </c>
      <c r="E22578" t="inlineStr">
        <is>
          <t>six</t>
        </is>
      </c>
      <c r="F22578">
        <f>=1.3.0</f>
        <v/>
      </c>
      <c r="G22578" t="inlineStr"/>
      <c r="H22578" t="inlineStr"/>
    </row>
    <row r="22579">
      <c r="A22579" t="inlineStr">
        <is>
          <t>compose</t>
        </is>
      </c>
      <c r="B22579" t="inlineStr">
        <is>
          <t>573fae089f665130d056f78f50a98235aeb959ee</t>
        </is>
      </c>
      <c r="C22579" t="inlineStr">
        <is>
          <t>2014-01-16 18:21:56+00:00</t>
        </is>
      </c>
      <c r="D22579" t="inlineStr">
        <is>
          <t>rem</t>
        </is>
      </c>
      <c r="E22579" t="inlineStr"/>
      <c r="F22579" t="inlineStr"/>
      <c r="G22579" t="inlineStr">
        <is>
          <t>docker-py</t>
        </is>
      </c>
      <c r="H22579">
        <f>=0.2.3</f>
        <v/>
      </c>
    </row>
    <row r="22580">
      <c r="A22580" t="inlineStr">
        <is>
          <t>compose</t>
        </is>
      </c>
      <c r="B22580" t="inlineStr">
        <is>
          <t>deb7f3c5b602d49e36e18bba120ad554de9b44f2</t>
        </is>
      </c>
      <c r="C22580" t="inlineStr">
        <is>
          <t>2014-01-22 13:37:00+00:00</t>
        </is>
      </c>
      <c r="D22580" t="inlineStr">
        <is>
          <t>add</t>
        </is>
      </c>
      <c r="E22580" t="inlineStr">
        <is>
          <t>mock</t>
        </is>
      </c>
      <c r="F22580">
        <f>=1.0.1</f>
        <v/>
      </c>
      <c r="G22580" t="inlineStr"/>
      <c r="H22580" t="inlineStr"/>
    </row>
    <row r="22581">
      <c r="A22581" t="inlineStr">
        <is>
          <t>compose</t>
        </is>
      </c>
      <c r="B22581" t="inlineStr">
        <is>
          <t>ddc721ec8ac62c0081ce403ab621b193461197cd</t>
        </is>
      </c>
      <c r="C22581" t="inlineStr">
        <is>
          <t>2014-01-27 17:57:46+00:00</t>
        </is>
      </c>
      <c r="D22581" t="inlineStr">
        <is>
          <t>rem</t>
        </is>
      </c>
      <c r="E22581" t="inlineStr"/>
      <c r="F22581" t="inlineStr"/>
      <c r="G22581" t="inlineStr">
        <is>
          <t>mock</t>
        </is>
      </c>
      <c r="H22581">
        <f>=1.0.1</f>
        <v/>
      </c>
    </row>
    <row r="22582">
      <c r="A22582" t="inlineStr">
        <is>
          <t>compose</t>
        </is>
      </c>
      <c r="B22582" t="inlineStr">
        <is>
          <t>53958cf9df2df77bd8d5c184555acae9af0cd431</t>
        </is>
      </c>
      <c r="C22582" t="inlineStr">
        <is>
          <t>2014-01-31 10:57:38+00:00</t>
        </is>
      </c>
      <c r="D22582" t="inlineStr">
        <is>
          <t>verchange</t>
        </is>
      </c>
      <c r="E22582" t="inlineStr">
        <is>
          <t>requests</t>
        </is>
      </c>
      <c r="F22582">
        <f>=2.2.1</f>
        <v/>
      </c>
      <c r="G22582" t="inlineStr">
        <is>
          <t>requests</t>
        </is>
      </c>
      <c r="H22582">
        <f>=1.2.3</f>
        <v/>
      </c>
    </row>
    <row r="22583">
      <c r="A22583" t="inlineStr">
        <is>
          <t>compose</t>
        </is>
      </c>
      <c r="B22583" t="inlineStr">
        <is>
          <t>53958cf9df2df77bd8d5c184555acae9af0cd431</t>
        </is>
      </c>
      <c r="C22583" t="inlineStr">
        <is>
          <t>2014-01-31 10:57:38+00:00</t>
        </is>
      </c>
      <c r="D22583" t="inlineStr">
        <is>
          <t>verchange</t>
        </is>
      </c>
      <c r="E22583" t="inlineStr">
        <is>
          <t>six</t>
        </is>
      </c>
      <c r="F22583" t="inlineStr">
        <is>
          <t>&gt;=1.3.0</t>
        </is>
      </c>
      <c r="G22583" t="inlineStr">
        <is>
          <t>six</t>
        </is>
      </c>
      <c r="H22583">
        <f>=1.3.0</f>
        <v/>
      </c>
    </row>
    <row r="22584">
      <c r="A22584" t="inlineStr">
        <is>
          <t>compose</t>
        </is>
      </c>
      <c r="B22584" t="inlineStr">
        <is>
          <t>53958cf9df2df77bd8d5c184555acae9af0cd431</t>
        </is>
      </c>
      <c r="C22584" t="inlineStr">
        <is>
          <t>2014-01-31 10:57:38+00:00</t>
        </is>
      </c>
      <c r="D22584" t="inlineStr">
        <is>
          <t>verchange</t>
        </is>
      </c>
      <c r="E22584" t="inlineStr">
        <is>
          <t>websocket-client</t>
        </is>
      </c>
      <c r="F22584">
        <f>=0.11.0</f>
        <v/>
      </c>
      <c r="G22584" t="inlineStr">
        <is>
          <t>websocket-client</t>
        </is>
      </c>
      <c r="H22584">
        <f>=0.11.0</f>
        <v/>
      </c>
    </row>
    <row r="22585">
      <c r="A22585" t="inlineStr">
        <is>
          <t>compose</t>
        </is>
      </c>
      <c r="B22585" t="inlineStr">
        <is>
          <t>8c16961afd869172e02db2797f7787e8367c7b83</t>
        </is>
      </c>
      <c r="C22585" t="inlineStr">
        <is>
          <t>2014-03-03 18:58:00+00:00</t>
        </is>
      </c>
      <c r="D22585" t="inlineStr">
        <is>
          <t>rem</t>
        </is>
      </c>
      <c r="E22585" t="inlineStr"/>
      <c r="F22585" t="inlineStr"/>
      <c r="G22585" t="inlineStr">
        <is>
          <t>six</t>
        </is>
      </c>
      <c r="H22585" t="inlineStr">
        <is>
          <t>&gt;=1.3.0</t>
        </is>
      </c>
    </row>
    <row r="22586">
      <c r="A22586" t="inlineStr">
        <is>
          <t>compose</t>
        </is>
      </c>
      <c r="B22586" t="inlineStr">
        <is>
          <t>e117a7822d4e5224e826b9df2aebfab62f4f8eda</t>
        </is>
      </c>
      <c r="C22586" t="inlineStr">
        <is>
          <t>2014-07-11 21:07:40+00:00</t>
        </is>
      </c>
      <c r="D22586" t="inlineStr">
        <is>
          <t>add</t>
        </is>
      </c>
      <c r="E22586" t="inlineStr">
        <is>
          <t>dockerpty</t>
        </is>
      </c>
      <c r="F22586">
        <f>=0.2.1</f>
        <v/>
      </c>
      <c r="G22586" t="inlineStr"/>
      <c r="H22586" t="inlineStr"/>
    </row>
    <row r="22587">
      <c r="A22587" t="inlineStr">
        <is>
          <t>compose</t>
        </is>
      </c>
      <c r="B22587" t="inlineStr">
        <is>
          <t>847ec5b559cf97296c80624774cc4210bbabcac6</t>
        </is>
      </c>
      <c r="C22587" t="inlineStr">
        <is>
          <t>2014-07-29 01:17:28+00:00</t>
        </is>
      </c>
      <c r="D22587" t="inlineStr">
        <is>
          <t>verchange</t>
        </is>
      </c>
      <c r="E22587" t="inlineStr">
        <is>
          <t>dockerpty</t>
        </is>
      </c>
      <c r="F22587">
        <f>=0.2.3</f>
        <v/>
      </c>
      <c r="G22587" t="inlineStr">
        <is>
          <t>dockerpty</t>
        </is>
      </c>
      <c r="H22587">
        <f>=0.2.1</f>
        <v/>
      </c>
    </row>
    <row r="22588">
      <c r="A22588" t="inlineStr">
        <is>
          <t>compose</t>
        </is>
      </c>
      <c r="B22588" t="inlineStr">
        <is>
          <t>6580c5609c11cf90253a8a71088586c161916564</t>
        </is>
      </c>
      <c r="C22588" t="inlineStr">
        <is>
          <t>2014-10-16 17:54:56+00:00</t>
        </is>
      </c>
      <c r="D22588" t="inlineStr">
        <is>
          <t>verchange</t>
        </is>
      </c>
      <c r="E22588" t="inlineStr">
        <is>
          <t>docopt</t>
        </is>
      </c>
      <c r="F22588">
        <f>=0.6.1</f>
        <v/>
      </c>
      <c r="G22588" t="inlineStr">
        <is>
          <t>docopt</t>
        </is>
      </c>
      <c r="H22588">
        <f>=0.6.1</f>
        <v/>
      </c>
    </row>
    <row r="22589">
      <c r="A22589" t="inlineStr">
        <is>
          <t>compose</t>
        </is>
      </c>
      <c r="B22589" t="inlineStr">
        <is>
          <t>6580c5609c11cf90253a8a71088586c161916564</t>
        </is>
      </c>
      <c r="C22589" t="inlineStr">
        <is>
          <t>2014-10-16 17:54:56+00:00</t>
        </is>
      </c>
      <c r="D22589" t="inlineStr">
        <is>
          <t>add</t>
        </is>
      </c>
      <c r="E22589" t="inlineStr">
        <is>
          <t>docker-py</t>
        </is>
      </c>
      <c r="F22589">
        <f>=0.5.3</f>
        <v/>
      </c>
      <c r="G22589" t="inlineStr"/>
      <c r="H22589" t="inlineStr"/>
    </row>
    <row r="22590">
      <c r="A22590" t="inlineStr">
        <is>
          <t>compose</t>
        </is>
      </c>
      <c r="B22590" t="inlineStr">
        <is>
          <t>6580c5609c11cf90253a8a71088586c161916564</t>
        </is>
      </c>
      <c r="C22590" t="inlineStr">
        <is>
          <t>2014-10-16 17:54:56+00:00</t>
        </is>
      </c>
      <c r="D22590" t="inlineStr">
        <is>
          <t>add</t>
        </is>
      </c>
      <c r="E22590" t="inlineStr">
        <is>
          <t>six</t>
        </is>
      </c>
      <c r="F22590">
        <f>=1.7.3</f>
        <v/>
      </c>
      <c r="G22590" t="inlineStr"/>
      <c r="H22590" t="inlineStr"/>
    </row>
    <row r="22591">
      <c r="A22591" t="inlineStr">
        <is>
          <t>compose</t>
        </is>
      </c>
      <c r="B22591" t="inlineStr">
        <is>
          <t>6580c5609c11cf90253a8a71088586c161916564</t>
        </is>
      </c>
      <c r="C22591" t="inlineStr">
        <is>
          <t>2014-10-16 17:54:56+00:00</t>
        </is>
      </c>
      <c r="D22591" t="inlineStr">
        <is>
          <t>rem</t>
        </is>
      </c>
      <c r="E22591" t="inlineStr"/>
      <c r="F22591" t="inlineStr"/>
      <c r="G22591" t="inlineStr">
        <is>
          <t>dockerpty</t>
        </is>
      </c>
      <c r="H22591">
        <f>=0.2.3</f>
        <v/>
      </c>
    </row>
    <row r="22592">
      <c r="A22592" t="inlineStr">
        <is>
          <t>compose</t>
        </is>
      </c>
      <c r="B22592" t="inlineStr">
        <is>
          <t>3f4b16181ddce63fd27b31ec008181ed73c35af5</t>
        </is>
      </c>
      <c r="C22592" t="inlineStr">
        <is>
          <t>2014-11-05 10:58:50+00:00</t>
        </is>
      </c>
      <c r="D22592" t="inlineStr">
        <is>
          <t>add</t>
        </is>
      </c>
      <c r="E22592" t="inlineStr">
        <is>
          <t>dockerpty</t>
        </is>
      </c>
      <c r="F22592">
        <f>=0.3.2</f>
        <v/>
      </c>
      <c r="G22592" t="inlineStr"/>
      <c r="H22592" t="inlineStr"/>
    </row>
    <row r="22593">
      <c r="A22593" t="inlineStr">
        <is>
          <t>compose</t>
        </is>
      </c>
      <c r="B22593" t="inlineStr">
        <is>
          <t>03535a61588e205dfe687707996b1e0d35d065cd</t>
        </is>
      </c>
      <c r="C22593" t="inlineStr">
        <is>
          <t>2015-02-25 18:42:28+00:00</t>
        </is>
      </c>
      <c r="D22593" t="inlineStr">
        <is>
          <t>verchange</t>
        </is>
      </c>
      <c r="E22593" t="inlineStr">
        <is>
          <t>docker-py</t>
        </is>
      </c>
      <c r="F22593">
        <f>=0.7.1</f>
        <v/>
      </c>
      <c r="G22593" t="inlineStr">
        <is>
          <t>docker-py</t>
        </is>
      </c>
      <c r="H22593">
        <f>=0.5.3</f>
        <v/>
      </c>
    </row>
    <row r="22594">
      <c r="A22594" t="inlineStr">
        <is>
          <t>compose</t>
        </is>
      </c>
      <c r="B22594" t="inlineStr">
        <is>
          <t>39ae91c81c2dd8cddd2cbb3601dee8349a596340</t>
        </is>
      </c>
      <c r="C22594" t="inlineStr">
        <is>
          <t>2015-03-23 17:40:23+00:00</t>
        </is>
      </c>
      <c r="D22594" t="inlineStr">
        <is>
          <t>verchange</t>
        </is>
      </c>
      <c r="E22594" t="inlineStr">
        <is>
          <t>texttable</t>
        </is>
      </c>
      <c r="F22594">
        <f>=0.8.2</f>
        <v/>
      </c>
      <c r="G22594" t="inlineStr">
        <is>
          <t>texttable</t>
        </is>
      </c>
      <c r="H22594">
        <f>=0.8.1</f>
        <v/>
      </c>
    </row>
    <row r="22595">
      <c r="A22595" t="inlineStr">
        <is>
          <t>compose</t>
        </is>
      </c>
      <c r="B22595" t="inlineStr">
        <is>
          <t>39ae91c81c2dd8cddd2cbb3601dee8349a596340</t>
        </is>
      </c>
      <c r="C22595" t="inlineStr">
        <is>
          <t>2015-03-23 17:40:23+00:00</t>
        </is>
      </c>
      <c r="D22595" t="inlineStr">
        <is>
          <t>verchange</t>
        </is>
      </c>
      <c r="E22595" t="inlineStr">
        <is>
          <t>docker-py</t>
        </is>
      </c>
      <c r="F22595">
        <f>=1.0.0</f>
        <v/>
      </c>
      <c r="G22595" t="inlineStr">
        <is>
          <t>docker-py</t>
        </is>
      </c>
      <c r="H22595">
        <f>=0.7.1</f>
        <v/>
      </c>
    </row>
    <row r="22596">
      <c r="A22596" t="inlineStr">
        <is>
          <t>compose</t>
        </is>
      </c>
      <c r="B22596" t="inlineStr">
        <is>
          <t>00f61196a44ee140f389a51e50d39d1b846ba180</t>
        </is>
      </c>
      <c r="C22596" t="inlineStr">
        <is>
          <t>2015-05-26 11:43:23+00:00</t>
        </is>
      </c>
      <c r="D22596" t="inlineStr">
        <is>
          <t>verchange</t>
        </is>
      </c>
      <c r="E22596" t="inlineStr">
        <is>
          <t>requests</t>
        </is>
      </c>
      <c r="F22596">
        <f>=2.6.1</f>
        <v/>
      </c>
      <c r="G22596" t="inlineStr">
        <is>
          <t>requests</t>
        </is>
      </c>
      <c r="H22596">
        <f>=2.2.1</f>
        <v/>
      </c>
    </row>
    <row r="22597">
      <c r="A22597" t="inlineStr">
        <is>
          <t>compose</t>
        </is>
      </c>
      <c r="B22597" t="inlineStr">
        <is>
          <t>00f61196a44ee140f389a51e50d39d1b846ba180</t>
        </is>
      </c>
      <c r="C22597" t="inlineStr">
        <is>
          <t>2015-05-26 11:43:23+00:00</t>
        </is>
      </c>
      <c r="D22597" t="inlineStr">
        <is>
          <t>verchange</t>
        </is>
      </c>
      <c r="E22597" t="inlineStr">
        <is>
          <t>dockerpty</t>
        </is>
      </c>
      <c r="F22597">
        <f>=0.3.4</f>
        <v/>
      </c>
      <c r="G22597" t="inlineStr">
        <is>
          <t>dockerpty</t>
        </is>
      </c>
      <c r="H22597">
        <f>=0.3.2</f>
        <v/>
      </c>
    </row>
    <row r="22598">
      <c r="A22598" t="inlineStr">
        <is>
          <t>compose</t>
        </is>
      </c>
      <c r="B22598" t="inlineStr">
        <is>
          <t>00f61196a44ee140f389a51e50d39d1b846ba180</t>
        </is>
      </c>
      <c r="C22598" t="inlineStr">
        <is>
          <t>2015-05-26 11:43:23+00:00</t>
        </is>
      </c>
      <c r="D22598" t="inlineStr">
        <is>
          <t>verchange</t>
        </is>
      </c>
      <c r="E22598" t="inlineStr">
        <is>
          <t>docker-py</t>
        </is>
      </c>
      <c r="F22598">
        <f>=1.2.3</f>
        <v/>
      </c>
      <c r="G22598" t="inlineStr">
        <is>
          <t>docker-py</t>
        </is>
      </c>
      <c r="H22598">
        <f>=1.0.0</f>
        <v/>
      </c>
    </row>
    <row r="22599">
      <c r="A22599" t="inlineStr">
        <is>
          <t>compose</t>
        </is>
      </c>
      <c r="B22599" t="inlineStr">
        <is>
          <t>95cf195dbd6509d7292fefd01d70f284fe0d4dd0</t>
        </is>
      </c>
      <c r="C22599" t="inlineStr">
        <is>
          <t>2015-07-14 16:40:43+00:00</t>
        </is>
      </c>
      <c r="D22599" t="inlineStr">
        <is>
          <t>verchange</t>
        </is>
      </c>
      <c r="E22599" t="inlineStr">
        <is>
          <t>docker-py</t>
        </is>
      </c>
      <c r="F22599">
        <f>=1.3.0</f>
        <v/>
      </c>
      <c r="G22599" t="inlineStr">
        <is>
          <t>docker-py</t>
        </is>
      </c>
      <c r="H22599">
        <f>=1.2.3</f>
        <v/>
      </c>
    </row>
    <row r="22600">
      <c r="A22600" t="inlineStr">
        <is>
          <t>compose</t>
        </is>
      </c>
      <c r="B22600" t="inlineStr">
        <is>
          <t>95cf195dbd6509d7292fefd01d70f284fe0d4dd0</t>
        </is>
      </c>
      <c r="C22600" t="inlineStr">
        <is>
          <t>2015-07-14 16:40:43+00:00</t>
        </is>
      </c>
      <c r="D22600" t="inlineStr">
        <is>
          <t>verchange</t>
        </is>
      </c>
      <c r="E22600" t="inlineStr">
        <is>
          <t>websocket-client</t>
        </is>
      </c>
      <c r="F22600">
        <f>=0.32.0</f>
        <v/>
      </c>
      <c r="G22600" t="inlineStr">
        <is>
          <t>websocket-client</t>
        </is>
      </c>
      <c r="H22600">
        <f>=0.11.0</f>
        <v/>
      </c>
    </row>
    <row r="22601">
      <c r="A22601" t="inlineStr">
        <is>
          <t>compose</t>
        </is>
      </c>
      <c r="B22601" t="inlineStr">
        <is>
          <t>28139ab90dd1be21a3a9a0e768dc1f545ef5fe00</t>
        </is>
      </c>
      <c r="C22601" t="inlineStr">
        <is>
          <t>2015-07-20 16:01:00+00:00</t>
        </is>
      </c>
      <c r="D22601" t="inlineStr">
        <is>
          <t>verchange</t>
        </is>
      </c>
      <c r="E22601" t="inlineStr">
        <is>
          <t>docker-py</t>
        </is>
      </c>
      <c r="F22601">
        <f>=1.3.1</f>
        <v/>
      </c>
      <c r="G22601" t="inlineStr">
        <is>
          <t>docker-py</t>
        </is>
      </c>
      <c r="H22601">
        <f>=1.3.0</f>
        <v/>
      </c>
    </row>
    <row r="22602">
      <c r="A22602" t="inlineStr">
        <is>
          <t>compose</t>
        </is>
      </c>
      <c r="B22602" t="inlineStr">
        <is>
          <t>77ff37a853b36e83de377cc83e7ff59eee11fc9c</t>
        </is>
      </c>
      <c r="C22602" t="inlineStr">
        <is>
          <t>2015-11-03 16:30:34+00:00</t>
        </is>
      </c>
      <c r="D22602" t="inlineStr">
        <is>
          <t>verchange</t>
        </is>
      </c>
      <c r="E22602" t="inlineStr">
        <is>
          <t>requests</t>
        </is>
      </c>
      <c r="F22602">
        <f>=2.7.0</f>
        <v/>
      </c>
      <c r="G22602" t="inlineStr">
        <is>
          <t>requests</t>
        </is>
      </c>
      <c r="H22602">
        <f>=2.6.1</f>
        <v/>
      </c>
    </row>
    <row r="22603">
      <c r="A22603" t="inlineStr">
        <is>
          <t>compose</t>
        </is>
      </c>
      <c r="B22603" t="inlineStr">
        <is>
          <t>77ff37a853b36e83de377cc83e7ff59eee11fc9c</t>
        </is>
      </c>
      <c r="C22603" t="inlineStr">
        <is>
          <t>2015-11-03 16:30:34+00:00</t>
        </is>
      </c>
      <c r="D22603" t="inlineStr">
        <is>
          <t>verchange</t>
        </is>
      </c>
      <c r="E22603" t="inlineStr">
        <is>
          <t>docker-py</t>
        </is>
      </c>
      <c r="F22603">
        <f>=1.5.0</f>
        <v/>
      </c>
      <c r="G22603" t="inlineStr">
        <is>
          <t>docker-py</t>
        </is>
      </c>
      <c r="H22603">
        <f>=1.3.1</f>
        <v/>
      </c>
    </row>
    <row r="22604">
      <c r="A22604" t="inlineStr">
        <is>
          <t>compose</t>
        </is>
      </c>
      <c r="B22604" t="inlineStr">
        <is>
          <t>77ff37a853b36e83de377cc83e7ff59eee11fc9c</t>
        </is>
      </c>
      <c r="C22604" t="inlineStr">
        <is>
          <t>2015-11-03 16:30:34+00:00</t>
        </is>
      </c>
      <c r="D22604" t="inlineStr">
        <is>
          <t>add</t>
        </is>
      </c>
      <c r="E22604" t="inlineStr">
        <is>
          <t>enum34</t>
        </is>
      </c>
      <c r="F22604">
        <f>=1.0.4</f>
        <v/>
      </c>
      <c r="G22604" t="inlineStr"/>
      <c r="H22604" t="inlineStr"/>
    </row>
    <row r="22605">
      <c r="A22605" t="inlineStr">
        <is>
          <t>compose</t>
        </is>
      </c>
      <c r="B22605" t="inlineStr">
        <is>
          <t>77ff37a853b36e83de377cc83e7ff59eee11fc9c</t>
        </is>
      </c>
      <c r="C22605" t="inlineStr">
        <is>
          <t>2015-11-03 16:30:34+00:00</t>
        </is>
      </c>
      <c r="D22605" t="inlineStr">
        <is>
          <t>add</t>
        </is>
      </c>
      <c r="E22605" t="inlineStr">
        <is>
          <t>jsonschema</t>
        </is>
      </c>
      <c r="F22605">
        <f>=2.5.1</f>
        <v/>
      </c>
      <c r="G22605" t="inlineStr"/>
      <c r="H22605" t="inlineStr"/>
    </row>
    <row r="22606">
      <c r="A22606" t="inlineStr">
        <is>
          <t>compose</t>
        </is>
      </c>
      <c r="B22606" t="inlineStr">
        <is>
          <t>4628e93fb2ee8e09f9410016574be58a5c2973ed</t>
        </is>
      </c>
      <c r="C22606" t="inlineStr">
        <is>
          <t>2015-11-12 18:23:04+00:00</t>
        </is>
      </c>
      <c r="D22606" t="inlineStr">
        <is>
          <t>verchange</t>
        </is>
      </c>
      <c r="E22606" t="inlineStr">
        <is>
          <t>PyYAML</t>
        </is>
      </c>
      <c r="F22606">
        <f>=3.11</f>
        <v/>
      </c>
      <c r="G22606" t="inlineStr">
        <is>
          <t>PyYAML</t>
        </is>
      </c>
      <c r="H22606">
        <f>=3.10</f>
        <v/>
      </c>
    </row>
    <row r="22607">
      <c r="A22607" t="inlineStr">
        <is>
          <t>compose</t>
        </is>
      </c>
      <c r="B22607" t="inlineStr">
        <is>
          <t>7240ff35eeac36d7fb53892af495bb172e0e00c2</t>
        </is>
      </c>
      <c r="C22607" t="inlineStr">
        <is>
          <t>2015-12-03 01:06:17+00:00</t>
        </is>
      </c>
      <c r="D22607" t="inlineStr">
        <is>
          <t>verchange</t>
        </is>
      </c>
      <c r="E22607" t="inlineStr">
        <is>
          <t>texttable</t>
        </is>
      </c>
      <c r="F22607">
        <f>=0.8.4</f>
        <v/>
      </c>
      <c r="G22607" t="inlineStr">
        <is>
          <t>texttable</t>
        </is>
      </c>
      <c r="H22607">
        <f>=0.8.2</f>
        <v/>
      </c>
    </row>
    <row r="22608">
      <c r="A22608" t="inlineStr">
        <is>
          <t>compose</t>
        </is>
      </c>
      <c r="B22608" t="inlineStr">
        <is>
          <t>d99cad60e73ad81be3f621b6e9dfef9c9d9facb5</t>
        </is>
      </c>
      <c r="C22608" t="inlineStr">
        <is>
          <t>2016-01-27 13:30:41+00:00</t>
        </is>
      </c>
      <c r="D22608" t="inlineStr">
        <is>
          <t>verchange</t>
        </is>
      </c>
      <c r="E22608" t="inlineStr">
        <is>
          <t>dockerpty</t>
        </is>
      </c>
      <c r="F22608">
        <f>=0.4.1</f>
        <v/>
      </c>
      <c r="G22608" t="inlineStr">
        <is>
          <t>dockerpty</t>
        </is>
      </c>
      <c r="H22608">
        <f>=0.3.4</f>
        <v/>
      </c>
    </row>
    <row r="22609">
      <c r="A22609" t="inlineStr">
        <is>
          <t>compose</t>
        </is>
      </c>
      <c r="B22609" t="inlineStr">
        <is>
          <t>d99cad60e73ad81be3f621b6e9dfef9c9d9facb5</t>
        </is>
      </c>
      <c r="C22609" t="inlineStr">
        <is>
          <t>2016-01-27 13:30:41+00:00</t>
        </is>
      </c>
      <c r="D22609" t="inlineStr">
        <is>
          <t>verchange</t>
        </is>
      </c>
      <c r="E22609" t="inlineStr">
        <is>
          <t>docker-py</t>
        </is>
      </c>
      <c r="F22609">
        <f>=1.7.0</f>
        <v/>
      </c>
      <c r="G22609" t="inlineStr">
        <is>
          <t>docker-py</t>
        </is>
      </c>
      <c r="H22609">
        <f>=1.5.0</f>
        <v/>
      </c>
    </row>
    <row r="22610">
      <c r="A22610" t="inlineStr">
        <is>
          <t>compose</t>
        </is>
      </c>
      <c r="B22610" t="inlineStr">
        <is>
          <t>d99cad60e73ad81be3f621b6e9dfef9c9d9facb5</t>
        </is>
      </c>
      <c r="C22610" t="inlineStr">
        <is>
          <t>2016-01-27 13:30:41+00:00</t>
        </is>
      </c>
      <c r="D22610" t="inlineStr">
        <is>
          <t>add</t>
        </is>
      </c>
      <c r="E22610" t="inlineStr">
        <is>
          <t>cached-property</t>
        </is>
      </c>
      <c r="F22610">
        <f>=1.2.0</f>
        <v/>
      </c>
      <c r="G22610" t="inlineStr"/>
      <c r="H22610" t="inlineStr"/>
    </row>
    <row r="22611">
      <c r="A22611" t="inlineStr">
        <is>
          <t>compose</t>
        </is>
      </c>
      <c r="B22611" t="inlineStr">
        <is>
          <t>a75c16cb1be80f2c8e94120b7a79e3ddbd901419</t>
        </is>
      </c>
      <c r="C22611" t="inlineStr">
        <is>
          <t>2016-02-23 19:31:22+00:00</t>
        </is>
      </c>
      <c r="D22611" t="inlineStr">
        <is>
          <t>verchange</t>
        </is>
      </c>
      <c r="E22611" t="inlineStr">
        <is>
          <t>docker-py</t>
        </is>
      </c>
      <c r="F22611">
        <f>=1.7.1</f>
        <v/>
      </c>
      <c r="G22611" t="inlineStr">
        <is>
          <t>docker-py</t>
        </is>
      </c>
      <c r="H22611">
        <f>=1.7.0</f>
        <v/>
      </c>
    </row>
    <row r="22612">
      <c r="A22612" t="inlineStr">
        <is>
          <t>compose</t>
        </is>
      </c>
      <c r="B22612" t="inlineStr">
        <is>
          <t>4d720279a0a1152af70dee720a67c395392aaff3</t>
        </is>
      </c>
      <c r="C22612" t="inlineStr">
        <is>
          <t>2016-02-23 23:50:59+00:00</t>
        </is>
      </c>
      <c r="D22612" t="inlineStr">
        <is>
          <t>verchange</t>
        </is>
      </c>
      <c r="E22612" t="inlineStr">
        <is>
          <t>docker-py</t>
        </is>
      </c>
      <c r="F22612">
        <f>=1.7.2</f>
        <v/>
      </c>
      <c r="G22612" t="inlineStr">
        <is>
          <t>docker-py</t>
        </is>
      </c>
      <c r="H22612">
        <f>=1.7.1</f>
        <v/>
      </c>
    </row>
    <row r="22613">
      <c r="A22613" t="inlineStr">
        <is>
          <t>compose</t>
        </is>
      </c>
      <c r="B22613" t="inlineStr">
        <is>
          <t>0d7bf73446cd597e263f23b85c9fd1ea352735a6</t>
        </is>
      </c>
      <c r="C22613" t="inlineStr">
        <is>
          <t>2016-04-13 15:37:49+00:00</t>
        </is>
      </c>
      <c r="D22613" t="inlineStr">
        <is>
          <t>verchange</t>
        </is>
      </c>
      <c r="E22613" t="inlineStr">
        <is>
          <t>docker-py</t>
        </is>
      </c>
      <c r="F22613">
        <f>=1.8.0</f>
        <v/>
      </c>
      <c r="G22613" t="inlineStr">
        <is>
          <t>docker-py</t>
        </is>
      </c>
      <c r="H22613">
        <f>=1.7.2</f>
        <v/>
      </c>
    </row>
    <row r="22614">
      <c r="A22614" t="inlineStr">
        <is>
          <t>compose</t>
        </is>
      </c>
      <c r="B22614" t="inlineStr">
        <is>
          <t>6c29830127c0328d2c790abc38a89cba69956d7a</t>
        </is>
      </c>
      <c r="C22614" t="inlineStr">
        <is>
          <t>2016-05-04 20:03:11+00:00</t>
        </is>
      </c>
      <c r="D22614" t="inlineStr">
        <is>
          <t>verchange</t>
        </is>
      </c>
      <c r="E22614" t="inlineStr">
        <is>
          <t>docker-py</t>
        </is>
      </c>
      <c r="F22614">
        <f>=1.8.1</f>
        <v/>
      </c>
      <c r="G22614" t="inlineStr">
        <is>
          <t>docker-py</t>
        </is>
      </c>
      <c r="H22614">
        <f>=1.8.0</f>
        <v/>
      </c>
    </row>
    <row r="22615">
      <c r="A22615" t="inlineStr">
        <is>
          <t>compose</t>
        </is>
      </c>
      <c r="B22615" t="inlineStr">
        <is>
          <t>94f7016fb73a7174c5249c0ca2abfab44663ce7a</t>
        </is>
      </c>
      <c r="C22615" t="inlineStr">
        <is>
          <t>2016-07-27 19:40:07+00:00</t>
        </is>
      </c>
      <c r="D22615" t="inlineStr">
        <is>
          <t>verchange</t>
        </is>
      </c>
      <c r="E22615" t="inlineStr">
        <is>
          <t>enum34</t>
        </is>
      </c>
      <c r="F22615">
        <f>=1.0.4</f>
        <v/>
      </c>
      <c r="G22615" t="inlineStr">
        <is>
          <t>enum34</t>
        </is>
      </c>
      <c r="H22615">
        <f>=1.0.4</f>
        <v/>
      </c>
    </row>
    <row r="22616">
      <c r="A22616" t="inlineStr">
        <is>
          <t>compose</t>
        </is>
      </c>
      <c r="B22616" t="inlineStr">
        <is>
          <t>94f7016fb73a7174c5249c0ca2abfab44663ce7a</t>
        </is>
      </c>
      <c r="C22616" t="inlineStr">
        <is>
          <t>2016-07-27 19:40:07+00:00</t>
        </is>
      </c>
      <c r="D22616" t="inlineStr">
        <is>
          <t>verchange</t>
        </is>
      </c>
      <c r="E22616" t="inlineStr">
        <is>
          <t>docker-py</t>
        </is>
      </c>
      <c r="F22616">
        <f>=1.9.0</f>
        <v/>
      </c>
      <c r="G22616" t="inlineStr">
        <is>
          <t>docker-py</t>
        </is>
      </c>
      <c r="H22616">
        <f>=1.8.1</f>
        <v/>
      </c>
    </row>
    <row r="22617">
      <c r="A22617" t="inlineStr">
        <is>
          <t>compose</t>
        </is>
      </c>
      <c r="B22617" t="inlineStr">
        <is>
          <t>94f7016fb73a7174c5249c0ca2abfab44663ce7a</t>
        </is>
      </c>
      <c r="C22617" t="inlineStr">
        <is>
          <t>2016-07-27 19:40:07+00:00</t>
        </is>
      </c>
      <c r="D22617" t="inlineStr">
        <is>
          <t>add</t>
        </is>
      </c>
      <c r="E22617" t="inlineStr">
        <is>
          <t>backports.ssl-match-hostname</t>
        </is>
      </c>
      <c r="F22617">
        <f>=3.5.0.1</f>
        <v/>
      </c>
      <c r="G22617" t="inlineStr"/>
      <c r="H22617" t="inlineStr"/>
    </row>
    <row r="22618">
      <c r="A22618" t="inlineStr">
        <is>
          <t>compose</t>
        </is>
      </c>
      <c r="B22618" t="inlineStr">
        <is>
          <t>94f7016fb73a7174c5249c0ca2abfab44663ce7a</t>
        </is>
      </c>
      <c r="C22618" t="inlineStr">
        <is>
          <t>2016-07-27 19:40:07+00:00</t>
        </is>
      </c>
      <c r="D22618" t="inlineStr">
        <is>
          <t>add</t>
        </is>
      </c>
      <c r="E22618" t="inlineStr">
        <is>
          <t>functools32</t>
        </is>
      </c>
      <c r="F22618">
        <f>=3.2.3.post2</f>
        <v/>
      </c>
      <c r="G22618" t="inlineStr"/>
      <c r="H22618" t="inlineStr"/>
    </row>
    <row r="22619">
      <c r="A22619" t="inlineStr">
        <is>
          <t>compose</t>
        </is>
      </c>
      <c r="B22619" t="inlineStr">
        <is>
          <t>94f7016fb73a7174c5249c0ca2abfab44663ce7a</t>
        </is>
      </c>
      <c r="C22619" t="inlineStr">
        <is>
          <t>2016-07-27 19:40:07+00:00</t>
        </is>
      </c>
      <c r="D22619" t="inlineStr">
        <is>
          <t>add</t>
        </is>
      </c>
      <c r="E22619" t="inlineStr">
        <is>
          <t>ipaddress</t>
        </is>
      </c>
      <c r="F22619">
        <f>=1.0.16</f>
        <v/>
      </c>
      <c r="G22619" t="inlineStr"/>
      <c r="H22619" t="inlineStr"/>
    </row>
    <row r="22620">
      <c r="A22620" t="inlineStr">
        <is>
          <t>compose</t>
        </is>
      </c>
      <c r="B22620" t="inlineStr">
        <is>
          <t>878cff1d4ed38cef8d51ac0994f8105c641018ae</t>
        </is>
      </c>
      <c r="C22620" t="inlineStr">
        <is>
          <t>2016-09-21 22:02:41+00:00</t>
        </is>
      </c>
      <c r="D22620" t="inlineStr">
        <is>
          <t>verchange</t>
        </is>
      </c>
      <c r="E22620" t="inlineStr">
        <is>
          <t>six</t>
        </is>
      </c>
      <c r="F22620">
        <f>=1.10.0</f>
        <v/>
      </c>
      <c r="G22620" t="inlineStr">
        <is>
          <t>six</t>
        </is>
      </c>
      <c r="H22620">
        <f>=1.7.3</f>
        <v/>
      </c>
    </row>
    <row r="22621">
      <c r="A22621" t="inlineStr">
        <is>
          <t>compose</t>
        </is>
      </c>
      <c r="B22621" t="inlineStr">
        <is>
          <t>878cff1d4ed38cef8d51ac0994f8105c641018ae</t>
        </is>
      </c>
      <c r="C22621" t="inlineStr">
        <is>
          <t>2016-09-21 22:02:41+00:00</t>
        </is>
      </c>
      <c r="D22621" t="inlineStr">
        <is>
          <t>verchange</t>
        </is>
      </c>
      <c r="E22621" t="inlineStr">
        <is>
          <t>docker-py</t>
        </is>
      </c>
      <c r="F22621">
        <f>=1.10.3</f>
        <v/>
      </c>
      <c r="G22621" t="inlineStr">
        <is>
          <t>docker-py</t>
        </is>
      </c>
      <c r="H22621">
        <f>=1.9.0</f>
        <v/>
      </c>
    </row>
    <row r="22622">
      <c r="A22622" t="inlineStr">
        <is>
          <t>compose</t>
        </is>
      </c>
      <c r="B22622" t="inlineStr">
        <is>
          <t>878cff1d4ed38cef8d51ac0994f8105c641018ae</t>
        </is>
      </c>
      <c r="C22622" t="inlineStr">
        <is>
          <t>2016-09-21 22:02:41+00:00</t>
        </is>
      </c>
      <c r="D22622" t="inlineStr">
        <is>
          <t>add</t>
        </is>
      </c>
      <c r="E22622" t="inlineStr">
        <is>
          <t>pypiwin32</t>
        </is>
      </c>
      <c r="F22622">
        <f>=219</f>
        <v/>
      </c>
      <c r="G22622" t="inlineStr"/>
      <c r="H22622" t="inlineStr"/>
    </row>
    <row r="22623">
      <c r="A22623" t="inlineStr">
        <is>
          <t>compose</t>
        </is>
      </c>
      <c r="B22623" t="inlineStr">
        <is>
          <t>25853874c457851245cc2b4d5beb26f41a28cded</t>
        </is>
      </c>
      <c r="C22623" t="inlineStr">
        <is>
          <t>2016-11-15 23:03:43+00:00</t>
        </is>
      </c>
      <c r="D22623" t="inlineStr">
        <is>
          <t>verchange</t>
        </is>
      </c>
      <c r="E22623" t="inlineStr">
        <is>
          <t>requests</t>
        </is>
      </c>
      <c r="F22623">
        <f>=2.11.1</f>
        <v/>
      </c>
      <c r="G22623" t="inlineStr">
        <is>
          <t>requests</t>
        </is>
      </c>
      <c r="H22623">
        <f>=2.7.0</f>
        <v/>
      </c>
    </row>
    <row r="22624">
      <c r="A22624" t="inlineStr">
        <is>
          <t>compose</t>
        </is>
      </c>
      <c r="B22624" t="inlineStr">
        <is>
          <t>25853874c457851245cc2b4d5beb26f41a28cded</t>
        </is>
      </c>
      <c r="C22624" t="inlineStr">
        <is>
          <t>2016-11-15 23:03:43+00:00</t>
        </is>
      </c>
      <c r="D22624" t="inlineStr">
        <is>
          <t>verchange</t>
        </is>
      </c>
      <c r="E22624" t="inlineStr">
        <is>
          <t>docker-py</t>
        </is>
      </c>
      <c r="F22624">
        <f>=1.10.6</f>
        <v/>
      </c>
      <c r="G22624" t="inlineStr">
        <is>
          <t>docker-py</t>
        </is>
      </c>
      <c r="H22624">
        <f>=1.10.3</f>
        <v/>
      </c>
    </row>
    <row r="22625">
      <c r="A22625" t="inlineStr">
        <is>
          <t>compose</t>
        </is>
      </c>
      <c r="B22625" t="inlineStr">
        <is>
          <t>4bd6f1a0d834296e80425db1bfaf1536ea540697</t>
        </is>
      </c>
      <c r="C22625" t="inlineStr">
        <is>
          <t>2017-01-17 21:25:28+00:00</t>
        </is>
      </c>
      <c r="D22625" t="inlineStr">
        <is>
          <t>add</t>
        </is>
      </c>
      <c r="E22625" t="inlineStr">
        <is>
          <t>colorama</t>
        </is>
      </c>
      <c r="F22625">
        <f>=0.3.7</f>
        <v/>
      </c>
      <c r="G22625" t="inlineStr"/>
      <c r="H22625" t="inlineStr"/>
    </row>
    <row r="22626">
      <c r="A22626" t="inlineStr">
        <is>
          <t>compose</t>
        </is>
      </c>
      <c r="B22626" t="inlineStr">
        <is>
          <t>4bd6f1a0d834296e80425db1bfaf1536ea540697</t>
        </is>
      </c>
      <c r="C22626" t="inlineStr">
        <is>
          <t>2017-01-17 21:25:28+00:00</t>
        </is>
      </c>
      <c r="D22626" t="inlineStr">
        <is>
          <t>add</t>
        </is>
      </c>
      <c r="E22626" t="inlineStr">
        <is>
          <t>docker</t>
        </is>
      </c>
      <c r="F22626">
        <f>=2.0.1</f>
        <v/>
      </c>
      <c r="G22626" t="inlineStr"/>
      <c r="H22626" t="inlineStr"/>
    </row>
    <row r="22627">
      <c r="A22627" t="inlineStr">
        <is>
          <t>compose</t>
        </is>
      </c>
      <c r="B22627" t="inlineStr">
        <is>
          <t>4bd6f1a0d834296e80425db1bfaf1536ea540697</t>
        </is>
      </c>
      <c r="C22627" t="inlineStr">
        <is>
          <t>2017-01-17 21:25:28+00:00</t>
        </is>
      </c>
      <c r="D22627" t="inlineStr">
        <is>
          <t>rem</t>
        </is>
      </c>
      <c r="E22627" t="inlineStr"/>
      <c r="F22627" t="inlineStr"/>
      <c r="G22627" t="inlineStr">
        <is>
          <t>docker-py</t>
        </is>
      </c>
      <c r="H22627">
        <f>=1.10.6</f>
        <v/>
      </c>
    </row>
    <row r="22628">
      <c r="A22628" t="inlineStr">
        <is>
          <t>compose</t>
        </is>
      </c>
      <c r="B22628" t="inlineStr">
        <is>
          <t>b25273892d7c03d8bfa25239b1fc5d5a2e43353d</t>
        </is>
      </c>
      <c r="C22628" t="inlineStr">
        <is>
          <t>2017-01-31 00:20:59+00:00</t>
        </is>
      </c>
      <c r="D22628" t="inlineStr">
        <is>
          <t>verchange</t>
        </is>
      </c>
      <c r="E22628" t="inlineStr">
        <is>
          <t>docker</t>
        </is>
      </c>
      <c r="F22628">
        <f>=2.0.2</f>
        <v/>
      </c>
      <c r="G22628" t="inlineStr">
        <is>
          <t>docker</t>
        </is>
      </c>
      <c r="H22628">
        <f>=2.0.1</f>
        <v/>
      </c>
    </row>
    <row r="22629">
      <c r="A22629" t="inlineStr">
        <is>
          <t>compose</t>
        </is>
      </c>
      <c r="B22629" t="inlineStr">
        <is>
          <t>dfed245b57e9430994741ab05558627e6827d7fa</t>
        </is>
      </c>
      <c r="C22629" t="inlineStr">
        <is>
          <t>2017-02-17 01:14:34+00:00</t>
        </is>
      </c>
      <c r="D22629" t="inlineStr">
        <is>
          <t>verchange</t>
        </is>
      </c>
      <c r="E22629" t="inlineStr">
        <is>
          <t>docker</t>
        </is>
      </c>
      <c r="F22629">
        <f>=2.1.0</f>
        <v/>
      </c>
      <c r="G22629" t="inlineStr">
        <is>
          <t>docker</t>
        </is>
      </c>
      <c r="H22629">
        <f>=2.0.2</f>
        <v/>
      </c>
    </row>
    <row r="22630">
      <c r="A22630" t="inlineStr">
        <is>
          <t>compose</t>
        </is>
      </c>
      <c r="B22630" t="inlineStr">
        <is>
          <t>b31ff33aca5f20292ac1d0b68712f917c538af43</t>
        </is>
      </c>
      <c r="C22630" t="inlineStr">
        <is>
          <t>2017-04-03 19:46:56+00:00</t>
        </is>
      </c>
      <c r="D22630" t="inlineStr">
        <is>
          <t>verchange</t>
        </is>
      </c>
      <c r="E22630" t="inlineStr">
        <is>
          <t>docker</t>
        </is>
      </c>
      <c r="F22630">
        <f>=2.2.1</f>
        <v/>
      </c>
      <c r="G22630" t="inlineStr">
        <is>
          <t>docker</t>
        </is>
      </c>
      <c r="H22630">
        <f>=2.1.0</f>
        <v/>
      </c>
    </row>
    <row r="22631">
      <c r="A22631" t="inlineStr">
        <is>
          <t>compose</t>
        </is>
      </c>
      <c r="B22631" t="inlineStr">
        <is>
          <t>c7bdf9e3927cdcae7db3fe48d0d7c3b582d64541</t>
        </is>
      </c>
      <c r="C22631" t="inlineStr">
        <is>
          <t>2017-06-16 00:05:23+00:00</t>
        </is>
      </c>
      <c r="D22631" t="inlineStr">
        <is>
          <t>verchange</t>
        </is>
      </c>
      <c r="E22631" t="inlineStr">
        <is>
          <t>docker</t>
        </is>
      </c>
      <c r="F22631">
        <f>=2.3.0</f>
        <v/>
      </c>
      <c r="G22631" t="inlineStr">
        <is>
          <t>docker</t>
        </is>
      </c>
      <c r="H22631">
        <f>=2.2.1</f>
        <v/>
      </c>
    </row>
    <row r="22632">
      <c r="A22632" t="inlineStr">
        <is>
          <t>compose</t>
        </is>
      </c>
      <c r="B22632" t="inlineStr">
        <is>
          <t>e12f3b94653807c7e070b041c6a500b0baa88462</t>
        </is>
      </c>
      <c r="C22632" t="inlineStr">
        <is>
          <t>2017-07-25 23:02:11+00:00</t>
        </is>
      </c>
      <c r="D22632" t="inlineStr">
        <is>
          <t>verchange</t>
        </is>
      </c>
      <c r="E22632" t="inlineStr">
        <is>
          <t>cached-property</t>
        </is>
      </c>
      <c r="F22632">
        <f>=1.3.0</f>
        <v/>
      </c>
      <c r="G22632" t="inlineStr">
        <is>
          <t>cached-property</t>
        </is>
      </c>
      <c r="H22632">
        <f>=1.2.0</f>
        <v/>
      </c>
    </row>
    <row r="22633">
      <c r="A22633" t="inlineStr">
        <is>
          <t>compose</t>
        </is>
      </c>
      <c r="B22633" t="inlineStr">
        <is>
          <t>e12f3b94653807c7e070b041c6a500b0baa88462</t>
        </is>
      </c>
      <c r="C22633" t="inlineStr">
        <is>
          <t>2017-07-25 23:02:11+00:00</t>
        </is>
      </c>
      <c r="D22633" t="inlineStr">
        <is>
          <t>verchange</t>
        </is>
      </c>
      <c r="E22633" t="inlineStr">
        <is>
          <t>enum34</t>
        </is>
      </c>
      <c r="F22633">
        <f>=1.1.6</f>
        <v/>
      </c>
      <c r="G22633" t="inlineStr">
        <is>
          <t>enum34</t>
        </is>
      </c>
      <c r="H22633">
        <f>=1.0.4</f>
        <v/>
      </c>
    </row>
    <row r="22634">
      <c r="A22634" t="inlineStr">
        <is>
          <t>compose</t>
        </is>
      </c>
      <c r="B22634" t="inlineStr">
        <is>
          <t>e12f3b94653807c7e070b041c6a500b0baa88462</t>
        </is>
      </c>
      <c r="C22634" t="inlineStr">
        <is>
          <t>2017-07-25 23:02:11+00:00</t>
        </is>
      </c>
      <c r="D22634" t="inlineStr">
        <is>
          <t>verchange</t>
        </is>
      </c>
      <c r="E22634" t="inlineStr">
        <is>
          <t>jsonschema</t>
        </is>
      </c>
      <c r="F22634">
        <f>=2.6.0</f>
        <v/>
      </c>
      <c r="G22634" t="inlineStr">
        <is>
          <t>jsonschema</t>
        </is>
      </c>
      <c r="H22634">
        <f>=2.5.1</f>
        <v/>
      </c>
    </row>
    <row r="22635">
      <c r="A22635" t="inlineStr">
        <is>
          <t>compose</t>
        </is>
      </c>
      <c r="B22635" t="inlineStr">
        <is>
          <t>e12f3b94653807c7e070b041c6a500b0baa88462</t>
        </is>
      </c>
      <c r="C22635" t="inlineStr">
        <is>
          <t>2017-07-25 23:02:11+00:00</t>
        </is>
      </c>
      <c r="D22635" t="inlineStr">
        <is>
          <t>verchange</t>
        </is>
      </c>
      <c r="E22635" t="inlineStr">
        <is>
          <t>ipaddress</t>
        </is>
      </c>
      <c r="F22635">
        <f>=1.0.18</f>
        <v/>
      </c>
      <c r="G22635" t="inlineStr">
        <is>
          <t>ipaddress</t>
        </is>
      </c>
      <c r="H22635">
        <f>=1.0.16</f>
        <v/>
      </c>
    </row>
    <row r="22636">
      <c r="A22636" t="inlineStr">
        <is>
          <t>compose</t>
        </is>
      </c>
      <c r="B22636" t="inlineStr">
        <is>
          <t>e12f3b94653807c7e070b041c6a500b0baa88462</t>
        </is>
      </c>
      <c r="C22636" t="inlineStr">
        <is>
          <t>2017-07-25 23:02:11+00:00</t>
        </is>
      </c>
      <c r="D22636" t="inlineStr">
        <is>
          <t>verchange</t>
        </is>
      </c>
      <c r="E22636" t="inlineStr">
        <is>
          <t>texttable</t>
        </is>
      </c>
      <c r="F22636">
        <f>=0.8.8</f>
        <v/>
      </c>
      <c r="G22636" t="inlineStr">
        <is>
          <t>texttable</t>
        </is>
      </c>
      <c r="H22636">
        <f>=0.8.4</f>
        <v/>
      </c>
    </row>
    <row r="22637">
      <c r="A22637" t="inlineStr">
        <is>
          <t>compose</t>
        </is>
      </c>
      <c r="B22637" t="inlineStr">
        <is>
          <t>e12f3b94653807c7e070b041c6a500b0baa88462</t>
        </is>
      </c>
      <c r="C22637" t="inlineStr">
        <is>
          <t>2017-07-25 23:02:11+00:00</t>
        </is>
      </c>
      <c r="D22637" t="inlineStr">
        <is>
          <t>verchange</t>
        </is>
      </c>
      <c r="E22637" t="inlineStr">
        <is>
          <t>docker</t>
        </is>
      </c>
      <c r="F22637">
        <f>=2.4.2</f>
        <v/>
      </c>
      <c r="G22637" t="inlineStr">
        <is>
          <t>docker</t>
        </is>
      </c>
      <c r="H22637">
        <f>=2.3.0</f>
        <v/>
      </c>
    </row>
    <row r="22638">
      <c r="A22638" t="inlineStr">
        <is>
          <t>compose</t>
        </is>
      </c>
      <c r="B22638" t="inlineStr">
        <is>
          <t>e12f3b94653807c7e070b041c6a500b0baa88462</t>
        </is>
      </c>
      <c r="C22638" t="inlineStr">
        <is>
          <t>2017-07-25 23:02:11+00:00</t>
        </is>
      </c>
      <c r="D22638" t="inlineStr">
        <is>
          <t>verchange</t>
        </is>
      </c>
      <c r="E22638" t="inlineStr">
        <is>
          <t>PyYAML</t>
        </is>
      </c>
      <c r="F22638">
        <f>=3.12</f>
        <v/>
      </c>
      <c r="G22638" t="inlineStr">
        <is>
          <t>PyYAML</t>
        </is>
      </c>
      <c r="H22638">
        <f>=3.11</f>
        <v/>
      </c>
    </row>
    <row r="22639">
      <c r="A22639" t="inlineStr">
        <is>
          <t>compose</t>
        </is>
      </c>
      <c r="B22639" t="inlineStr">
        <is>
          <t>e12f3b94653807c7e070b041c6a500b0baa88462</t>
        </is>
      </c>
      <c r="C22639" t="inlineStr">
        <is>
          <t>2017-07-25 23:02:11+00:00</t>
        </is>
      </c>
      <c r="D22639" t="inlineStr">
        <is>
          <t>verchange</t>
        </is>
      </c>
      <c r="E22639" t="inlineStr">
        <is>
          <t>docopt</t>
        </is>
      </c>
      <c r="F22639">
        <f>=0.6.2</f>
        <v/>
      </c>
      <c r="G22639" t="inlineStr">
        <is>
          <t>docopt</t>
        </is>
      </c>
      <c r="H22639">
        <f>=0.6.1</f>
        <v/>
      </c>
    </row>
    <row r="22640">
      <c r="A22640" t="inlineStr">
        <is>
          <t>compose</t>
        </is>
      </c>
      <c r="B22640" t="inlineStr">
        <is>
          <t>e12f3b94653807c7e070b041c6a500b0baa88462</t>
        </is>
      </c>
      <c r="C22640" t="inlineStr">
        <is>
          <t>2017-07-25 23:02:11+00:00</t>
        </is>
      </c>
      <c r="D22640" t="inlineStr">
        <is>
          <t>verchange</t>
        </is>
      </c>
      <c r="E22640" t="inlineStr">
        <is>
          <t>colorama</t>
        </is>
      </c>
      <c r="F22640">
        <f>=0.3.9</f>
        <v/>
      </c>
      <c r="G22640" t="inlineStr">
        <is>
          <t>colorama</t>
        </is>
      </c>
      <c r="H22640">
        <f>=0.3.7</f>
        <v/>
      </c>
    </row>
    <row r="22641">
      <c r="A22641" t="inlineStr">
        <is>
          <t>compose</t>
        </is>
      </c>
      <c r="B22641" t="inlineStr">
        <is>
          <t>e12f3b94653807c7e070b041c6a500b0baa88462</t>
        </is>
      </c>
      <c r="C22641" t="inlineStr">
        <is>
          <t>2017-07-25 23:02:11+00:00</t>
        </is>
      </c>
      <c r="D22641" t="inlineStr">
        <is>
          <t>add</t>
        </is>
      </c>
      <c r="E22641" t="inlineStr">
        <is>
          <t>PySocks</t>
        </is>
      </c>
      <c r="F22641">
        <f>=1.6.7</f>
        <v/>
      </c>
      <c r="G22641" t="inlineStr"/>
      <c r="H22641" t="inlineStr"/>
    </row>
    <row r="22642">
      <c r="A22642" t="inlineStr">
        <is>
          <t>compose</t>
        </is>
      </c>
      <c r="B22642" t="inlineStr">
        <is>
          <t>e12f3b94653807c7e070b041c6a500b0baa88462</t>
        </is>
      </c>
      <c r="C22642" t="inlineStr">
        <is>
          <t>2017-07-25 23:02:11+00:00</t>
        </is>
      </c>
      <c r="D22642" t="inlineStr">
        <is>
          <t>add</t>
        </is>
      </c>
      <c r="E22642" t="inlineStr">
        <is>
          <t>certifi</t>
        </is>
      </c>
      <c r="F22642">
        <f>=2017.4.17</f>
        <v/>
      </c>
      <c r="G22642" t="inlineStr"/>
      <c r="H22642" t="inlineStr"/>
    </row>
    <row r="22643">
      <c r="A22643" t="inlineStr">
        <is>
          <t>compose</t>
        </is>
      </c>
      <c r="B22643" t="inlineStr">
        <is>
          <t>e12f3b94653807c7e070b041c6a500b0baa88462</t>
        </is>
      </c>
      <c r="C22643" t="inlineStr">
        <is>
          <t>2017-07-25 23:02:11+00:00</t>
        </is>
      </c>
      <c r="D22643" t="inlineStr">
        <is>
          <t>add</t>
        </is>
      </c>
      <c r="E22643" t="inlineStr">
        <is>
          <t>chardet</t>
        </is>
      </c>
      <c r="F22643">
        <f>=3.0.4</f>
        <v/>
      </c>
      <c r="G22643" t="inlineStr"/>
      <c r="H22643" t="inlineStr"/>
    </row>
    <row r="22644">
      <c r="A22644" t="inlineStr">
        <is>
          <t>compose</t>
        </is>
      </c>
      <c r="B22644" t="inlineStr">
        <is>
          <t>e12f3b94653807c7e070b041c6a500b0baa88462</t>
        </is>
      </c>
      <c r="C22644" t="inlineStr">
        <is>
          <t>2017-07-25 23:02:11+00:00</t>
        </is>
      </c>
      <c r="D22644" t="inlineStr">
        <is>
          <t>add</t>
        </is>
      </c>
      <c r="E22644" t="inlineStr">
        <is>
          <t>docker-pycreds</t>
        </is>
      </c>
      <c r="F22644">
        <f>=0.2.1</f>
        <v/>
      </c>
      <c r="G22644" t="inlineStr"/>
      <c r="H22644" t="inlineStr"/>
    </row>
    <row r="22645">
      <c r="A22645" t="inlineStr">
        <is>
          <t>compose</t>
        </is>
      </c>
      <c r="B22645" t="inlineStr">
        <is>
          <t>e12f3b94653807c7e070b041c6a500b0baa88462</t>
        </is>
      </c>
      <c r="C22645" t="inlineStr">
        <is>
          <t>2017-07-25 23:02:11+00:00</t>
        </is>
      </c>
      <c r="D22645" t="inlineStr">
        <is>
          <t>add</t>
        </is>
      </c>
      <c r="E22645" t="inlineStr">
        <is>
          <t>idna</t>
        </is>
      </c>
      <c r="F22645">
        <f>=2.5</f>
        <v/>
      </c>
      <c r="G22645" t="inlineStr"/>
      <c r="H22645" t="inlineStr"/>
    </row>
    <row r="22646">
      <c r="A22646" t="inlineStr">
        <is>
          <t>compose</t>
        </is>
      </c>
      <c r="B22646" t="inlineStr">
        <is>
          <t>e12f3b94653807c7e070b041c6a500b0baa88462</t>
        </is>
      </c>
      <c r="C22646" t="inlineStr">
        <is>
          <t>2017-07-25 23:02:11+00:00</t>
        </is>
      </c>
      <c r="D22646" t="inlineStr">
        <is>
          <t>add</t>
        </is>
      </c>
      <c r="E22646" t="inlineStr">
        <is>
          <t>urllib3</t>
        </is>
      </c>
      <c r="F22646">
        <f>=1.21.1</f>
        <v/>
      </c>
      <c r="G22646" t="inlineStr"/>
      <c r="H22646" t="inlineStr"/>
    </row>
    <row r="22647">
      <c r="A22647" t="inlineStr">
        <is>
          <t>compose</t>
        </is>
      </c>
      <c r="B22647" t="inlineStr">
        <is>
          <t>ea60ca176c558e7d7dc0cd91e90a1d87f687ae9e</t>
        </is>
      </c>
      <c r="C22647" t="inlineStr">
        <is>
          <t>2017-08-30 22:52:29+00:00</t>
        </is>
      </c>
      <c r="D22647" t="inlineStr">
        <is>
          <t>verchange</t>
        </is>
      </c>
      <c r="E22647" t="inlineStr">
        <is>
          <t>texttable</t>
        </is>
      </c>
      <c r="F22647">
        <f>=0.9.1</f>
        <v/>
      </c>
      <c r="G22647" t="inlineStr">
        <is>
          <t>texttable</t>
        </is>
      </c>
      <c r="H22647">
        <f>=0.8.8</f>
        <v/>
      </c>
    </row>
    <row r="22648">
      <c r="A22648" t="inlineStr">
        <is>
          <t>compose</t>
        </is>
      </c>
      <c r="B22648" t="inlineStr">
        <is>
          <t>ea60ca176c558e7d7dc0cd91e90a1d87f687ae9e</t>
        </is>
      </c>
      <c r="C22648" t="inlineStr">
        <is>
          <t>2017-08-30 22:52:29+00:00</t>
        </is>
      </c>
      <c r="D22648" t="inlineStr">
        <is>
          <t>verchange</t>
        </is>
      </c>
      <c r="E22648" t="inlineStr">
        <is>
          <t>PyYAML</t>
        </is>
      </c>
      <c r="F22648">
        <f>=3.12</f>
        <v/>
      </c>
      <c r="G22648" t="inlineStr">
        <is>
          <t>PyYAML</t>
        </is>
      </c>
      <c r="H22648">
        <f>=3.12</f>
        <v/>
      </c>
    </row>
    <row r="22649">
      <c r="A22649" t="inlineStr">
        <is>
          <t>compose</t>
        </is>
      </c>
      <c r="B22649" t="inlineStr">
        <is>
          <t>ea60ca176c558e7d7dc0cd91e90a1d87f687ae9e</t>
        </is>
      </c>
      <c r="C22649" t="inlineStr">
        <is>
          <t>2017-08-30 22:52:29+00:00</t>
        </is>
      </c>
      <c r="D22649" t="inlineStr">
        <is>
          <t>verchange</t>
        </is>
      </c>
      <c r="E22649" t="inlineStr">
        <is>
          <t>PySocks</t>
        </is>
      </c>
      <c r="F22649">
        <f>=1.6.7</f>
        <v/>
      </c>
      <c r="G22649" t="inlineStr">
        <is>
          <t>PySocks</t>
        </is>
      </c>
      <c r="H22649">
        <f>=1.6.7</f>
        <v/>
      </c>
    </row>
    <row r="22650">
      <c r="A22650" t="inlineStr">
        <is>
          <t>compose</t>
        </is>
      </c>
      <c r="B22650" t="inlineStr">
        <is>
          <t>ea60ca176c558e7d7dc0cd91e90a1d87f687ae9e</t>
        </is>
      </c>
      <c r="C22650" t="inlineStr">
        <is>
          <t>2017-08-30 22:52:29+00:00</t>
        </is>
      </c>
      <c r="D22650" t="inlineStr">
        <is>
          <t>verchange</t>
        </is>
      </c>
      <c r="E22650" t="inlineStr">
        <is>
          <t>docker</t>
        </is>
      </c>
      <c r="F22650">
        <f>=2.5.1</f>
        <v/>
      </c>
      <c r="G22650" t="inlineStr">
        <is>
          <t>docker</t>
        </is>
      </c>
      <c r="H22650">
        <f>=2.4.2</f>
        <v/>
      </c>
    </row>
    <row r="22651">
      <c r="A22651" t="inlineStr">
        <is>
          <t>compose</t>
        </is>
      </c>
      <c r="B22651" t="inlineStr">
        <is>
          <t>ea60ca176c558e7d7dc0cd91e90a1d87f687ae9e</t>
        </is>
      </c>
      <c r="C22651" t="inlineStr">
        <is>
          <t>2017-08-30 22:52:29+00:00</t>
        </is>
      </c>
      <c r="D22651" t="inlineStr">
        <is>
          <t>verchange</t>
        </is>
      </c>
      <c r="E22651" t="inlineStr">
        <is>
          <t>colorama</t>
        </is>
      </c>
      <c r="F22651">
        <f>=0.3.9</f>
        <v/>
      </c>
      <c r="G22651" t="inlineStr">
        <is>
          <t>colorama</t>
        </is>
      </c>
      <c r="H22651">
        <f>=0.3.9</f>
        <v/>
      </c>
    </row>
    <row r="22652">
      <c r="A22652" t="inlineStr">
        <is>
          <t>compose</t>
        </is>
      </c>
      <c r="B22652" t="inlineStr">
        <is>
          <t>8dd22a962a4295ada9c8a45a5c58d02f8f66333f</t>
        </is>
      </c>
      <c r="C22652" t="inlineStr">
        <is>
          <t>2017-12-13 21:40:42+00:00</t>
        </is>
      </c>
      <c r="D22652" t="inlineStr">
        <is>
          <t>verchange</t>
        </is>
      </c>
      <c r="E22652" t="inlineStr">
        <is>
          <t>docker</t>
        </is>
      </c>
      <c r="F22652">
        <f>=2.6.1</f>
        <v/>
      </c>
      <c r="G22652" t="inlineStr">
        <is>
          <t>docker</t>
        </is>
      </c>
      <c r="H22652">
        <f>=2.5.1</f>
        <v/>
      </c>
    </row>
    <row r="22653">
      <c r="A22653" t="inlineStr">
        <is>
          <t>compose</t>
        </is>
      </c>
      <c r="B22653" t="inlineStr">
        <is>
          <t>8dd22a962a4295ada9c8a45a5c58d02f8f66333f</t>
        </is>
      </c>
      <c r="C22653" t="inlineStr">
        <is>
          <t>2017-12-13 21:40:42+00:00</t>
        </is>
      </c>
      <c r="D22653" t="inlineStr">
        <is>
          <t>verchange</t>
        </is>
      </c>
      <c r="E22653" t="inlineStr">
        <is>
          <t>requests</t>
        </is>
      </c>
      <c r="F22653">
        <f>=2.18.4</f>
        <v/>
      </c>
      <c r="G22653" t="inlineStr">
        <is>
          <t>requests</t>
        </is>
      </c>
      <c r="H22653">
        <f>=2.11.1</f>
        <v/>
      </c>
    </row>
    <row r="22654">
      <c r="A22654" t="inlineStr">
        <is>
          <t>compose</t>
        </is>
      </c>
      <c r="B22654" t="inlineStr">
        <is>
          <t>8dd22a962a4295ada9c8a45a5c58d02f8f66333f</t>
        </is>
      </c>
      <c r="C22654" t="inlineStr">
        <is>
          <t>2017-12-13 21:40:42+00:00</t>
        </is>
      </c>
      <c r="D22654" t="inlineStr">
        <is>
          <t>rem</t>
        </is>
      </c>
      <c r="E22654" t="inlineStr"/>
      <c r="F22654" t="inlineStr"/>
      <c r="G22654" t="inlineStr">
        <is>
          <t>colorama</t>
        </is>
      </c>
      <c r="H22654">
        <f>=0.3.9</f>
        <v/>
      </c>
    </row>
    <row r="22655">
      <c r="A22655" t="inlineStr">
        <is>
          <t>compose</t>
        </is>
      </c>
      <c r="B22655" t="inlineStr">
        <is>
          <t>9e633ef35af238fd4d375d7bbfc2450316b21387</t>
        </is>
      </c>
      <c r="C22655" t="inlineStr">
        <is>
          <t>2018-02-07 18:53:31+00:00</t>
        </is>
      </c>
      <c r="D22655" t="inlineStr">
        <is>
          <t>verchange</t>
        </is>
      </c>
      <c r="E22655" t="inlineStr">
        <is>
          <t>docker</t>
        </is>
      </c>
      <c r="F22655">
        <f>=2.7.0</f>
        <v/>
      </c>
      <c r="G22655" t="inlineStr">
        <is>
          <t>docker</t>
        </is>
      </c>
      <c r="H22655">
        <f>=2.6.1</f>
        <v/>
      </c>
    </row>
    <row r="22656">
      <c r="A22656" t="inlineStr">
        <is>
          <t>compose</t>
        </is>
      </c>
      <c r="B22656" t="inlineStr">
        <is>
          <t>ca8d3c6c18d314a7314e383b53472127e00a523f</t>
        </is>
      </c>
      <c r="C22656" t="inlineStr">
        <is>
          <t>2018-03-20 13:55:44+00:00</t>
        </is>
      </c>
      <c r="D22656" t="inlineStr">
        <is>
          <t>verchange</t>
        </is>
      </c>
      <c r="E22656" t="inlineStr">
        <is>
          <t>docker</t>
        </is>
      </c>
      <c r="F22656">
        <f>=3.1.3</f>
        <v/>
      </c>
      <c r="G22656" t="inlineStr">
        <is>
          <t>docker</t>
        </is>
      </c>
      <c r="H22656">
        <f>=2.7.0</f>
        <v/>
      </c>
    </row>
    <row r="22657">
      <c r="A22657" t="inlineStr">
        <is>
          <t>compose</t>
        </is>
      </c>
      <c r="B22657" t="inlineStr">
        <is>
          <t>ca8d3c6c18d314a7314e383b53472127e00a523f</t>
        </is>
      </c>
      <c r="C22657" t="inlineStr">
        <is>
          <t>2018-03-20 13:55:44+00:00</t>
        </is>
      </c>
      <c r="D22657" t="inlineStr">
        <is>
          <t>verchange</t>
        </is>
      </c>
      <c r="E22657" t="inlineStr">
        <is>
          <t>pypiwin32</t>
        </is>
      </c>
      <c r="F22657">
        <f>=219</f>
        <v/>
      </c>
      <c r="G22657" t="inlineStr">
        <is>
          <t>pypiwin32</t>
        </is>
      </c>
      <c r="H22657">
        <f>=219</f>
        <v/>
      </c>
    </row>
    <row r="22658">
      <c r="A22658" t="inlineStr">
        <is>
          <t>compose</t>
        </is>
      </c>
      <c r="B22658" t="inlineStr">
        <is>
          <t>5d8c71b2c630f9eeeed7c755bb8dad4b24f8cdb7</t>
        </is>
      </c>
      <c r="C22658" t="inlineStr">
        <is>
          <t>2018-03-21 13:47:30+00:00</t>
        </is>
      </c>
      <c r="D22658" t="inlineStr">
        <is>
          <t>verchange</t>
        </is>
      </c>
      <c r="E22658" t="inlineStr">
        <is>
          <t>docker</t>
        </is>
      </c>
      <c r="F22658">
        <f>=3.1.4</f>
        <v/>
      </c>
      <c r="G22658" t="inlineStr">
        <is>
          <t>docker</t>
        </is>
      </c>
      <c r="H22658">
        <f>=3.1.3</f>
        <v/>
      </c>
    </row>
    <row r="22659">
      <c r="A22659" t="inlineStr">
        <is>
          <t>compose</t>
        </is>
      </c>
      <c r="B22659" t="inlineStr">
        <is>
          <t>5920eb082ca60c5e66fdd856b28807b0c97a33dc</t>
        </is>
      </c>
      <c r="C22659" t="inlineStr">
        <is>
          <t>2018-04-09 20:54:15+00:00</t>
        </is>
      </c>
      <c r="D22659" t="inlineStr">
        <is>
          <t>verchange</t>
        </is>
      </c>
      <c r="E22659" t="inlineStr">
        <is>
          <t>docker</t>
        </is>
      </c>
      <c r="F22659">
        <f>=3.2.1</f>
        <v/>
      </c>
      <c r="G22659" t="inlineStr">
        <is>
          <t>docker</t>
        </is>
      </c>
      <c r="H22659">
        <f>=3.1.4</f>
        <v/>
      </c>
    </row>
    <row r="22660">
      <c r="A22660" t="inlineStr">
        <is>
          <t>compose</t>
        </is>
      </c>
      <c r="B22660" t="inlineStr">
        <is>
          <t>456ff4be0f1d3580cfcd98c26b913117ee5478b4</t>
        </is>
      </c>
      <c r="C22660" t="inlineStr">
        <is>
          <t>2018-04-27 21:09:04+00:00</t>
        </is>
      </c>
      <c r="D22660" t="inlineStr">
        <is>
          <t>verchange</t>
        </is>
      </c>
      <c r="E22660" t="inlineStr">
        <is>
          <t>docker</t>
        </is>
      </c>
      <c r="F22660">
        <f>=3.3.0</f>
        <v/>
      </c>
      <c r="G22660" t="inlineStr">
        <is>
          <t>docker</t>
        </is>
      </c>
      <c r="H22660">
        <f>=3.2.1</f>
        <v/>
      </c>
    </row>
    <row r="22661">
      <c r="A22661" t="inlineStr">
        <is>
          <t>compose</t>
        </is>
      </c>
      <c r="B22661" t="inlineStr">
        <is>
          <t>456ff4be0f1d3580cfcd98c26b913117ee5478b4</t>
        </is>
      </c>
      <c r="C22661" t="inlineStr">
        <is>
          <t>2018-04-27 21:09:04+00:00</t>
        </is>
      </c>
      <c r="D22661" t="inlineStr">
        <is>
          <t>verchange</t>
        </is>
      </c>
      <c r="E22661" t="inlineStr">
        <is>
          <t>docker-pycreds</t>
        </is>
      </c>
      <c r="F22661">
        <f>=0.2.3</f>
        <v/>
      </c>
      <c r="G22661" t="inlineStr">
        <is>
          <t>docker-pycreds</t>
        </is>
      </c>
      <c r="H22661">
        <f>=0.2.1</f>
        <v/>
      </c>
    </row>
    <row r="22662">
      <c r="A22662" t="inlineStr">
        <is>
          <t>compose</t>
        </is>
      </c>
      <c r="B22662" t="inlineStr">
        <is>
          <t>e20d808ed2a0d542c6e65de4818a2ee27073d774</t>
        </is>
      </c>
      <c r="C22662" t="inlineStr">
        <is>
          <t>2018-07-17 23:01:56+00:00</t>
        </is>
      </c>
      <c r="D22662" t="inlineStr">
        <is>
          <t>verchange</t>
        </is>
      </c>
      <c r="E22662" t="inlineStr">
        <is>
          <t>docker</t>
        </is>
      </c>
      <c r="F22662">
        <f>=3.4.1</f>
        <v/>
      </c>
      <c r="G22662" t="inlineStr">
        <is>
          <t>docker</t>
        </is>
      </c>
      <c r="H22662">
        <f>=3.3.0</f>
        <v/>
      </c>
    </row>
    <row r="22663">
      <c r="A22663" t="inlineStr">
        <is>
          <t>compose</t>
        </is>
      </c>
      <c r="B22663" t="inlineStr">
        <is>
          <t>e20d808ed2a0d542c6e65de4818a2ee27073d774</t>
        </is>
      </c>
      <c r="C22663" t="inlineStr">
        <is>
          <t>2018-07-17 23:01:56+00:00</t>
        </is>
      </c>
      <c r="D22663" t="inlineStr">
        <is>
          <t>verchange</t>
        </is>
      </c>
      <c r="E22663" t="inlineStr">
        <is>
          <t>docker-pycreds</t>
        </is>
      </c>
      <c r="F22663">
        <f>=0.3.0</f>
        <v/>
      </c>
      <c r="G22663" t="inlineStr">
        <is>
          <t>docker-pycreds</t>
        </is>
      </c>
      <c r="H22663">
        <f>=0.2.3</f>
        <v/>
      </c>
    </row>
    <row r="22664">
      <c r="A22664" t="inlineStr">
        <is>
          <t>compose</t>
        </is>
      </c>
      <c r="B22664" t="inlineStr">
        <is>
          <t>a7ca78d854674b8601f06f8d5f790050a7b14744</t>
        </is>
      </c>
      <c r="C22664" t="inlineStr">
        <is>
          <t>2018-10-30 21:06:05+00:00</t>
        </is>
      </c>
      <c r="D22664" t="inlineStr">
        <is>
          <t>verchange</t>
        </is>
      </c>
      <c r="E22664" t="inlineStr">
        <is>
          <t>docker</t>
        </is>
      </c>
      <c r="F22664">
        <f>=3.5.0</f>
        <v/>
      </c>
      <c r="G22664" t="inlineStr">
        <is>
          <t>docker</t>
        </is>
      </c>
      <c r="H22664">
        <f>=3.4.1</f>
        <v/>
      </c>
    </row>
    <row r="22665">
      <c r="A22665" t="inlineStr">
        <is>
          <t>compose</t>
        </is>
      </c>
      <c r="B22665" t="inlineStr">
        <is>
          <t>a7ca78d854674b8601f06f8d5f790050a7b14744</t>
        </is>
      </c>
      <c r="C22665" t="inlineStr">
        <is>
          <t>2018-10-30 21:06:05+00:00</t>
        </is>
      </c>
      <c r="D22665" t="inlineStr">
        <is>
          <t>verchange</t>
        </is>
      </c>
      <c r="E22665" t="inlineStr">
        <is>
          <t>requests</t>
        </is>
      </c>
      <c r="F22665">
        <f>=2.20.0</f>
        <v/>
      </c>
      <c r="G22665" t="inlineStr">
        <is>
          <t>requests</t>
        </is>
      </c>
      <c r="H22665">
        <f>=2.18.4</f>
        <v/>
      </c>
    </row>
    <row r="22666">
      <c r="A22666" t="inlineStr">
        <is>
          <t>compose</t>
        </is>
      </c>
      <c r="B22666" t="inlineStr">
        <is>
          <t>a7ca78d854674b8601f06f8d5f790050a7b14744</t>
        </is>
      </c>
      <c r="C22666" t="inlineStr">
        <is>
          <t>2018-10-30 21:06:05+00:00</t>
        </is>
      </c>
      <c r="D22666" t="inlineStr">
        <is>
          <t>verchange</t>
        </is>
      </c>
      <c r="E22666" t="inlineStr">
        <is>
          <t>pypiwin32</t>
        </is>
      </c>
      <c r="F22666">
        <f>=223</f>
        <v/>
      </c>
      <c r="G22666" t="inlineStr">
        <is>
          <t>pypiwin32</t>
        </is>
      </c>
      <c r="H22666">
        <f>=220</f>
        <v/>
      </c>
    </row>
    <row r="22667">
      <c r="A22667" t="inlineStr">
        <is>
          <t>compose</t>
        </is>
      </c>
      <c r="B22667" t="inlineStr">
        <is>
          <t>a7ca78d854674b8601f06f8d5f790050a7b14744</t>
        </is>
      </c>
      <c r="C22667" t="inlineStr">
        <is>
          <t>2018-10-30 21:06:05+00:00</t>
        </is>
      </c>
      <c r="D22667" t="inlineStr">
        <is>
          <t>verchange</t>
        </is>
      </c>
      <c r="E22667" t="inlineStr">
        <is>
          <t>urllib3</t>
        </is>
      </c>
      <c r="F22667">
        <f>=1.21.1</f>
        <v/>
      </c>
      <c r="G22667" t="inlineStr">
        <is>
          <t>urllib3</t>
        </is>
      </c>
      <c r="H22667">
        <f>=1.21.1</f>
        <v/>
      </c>
    </row>
    <row r="22668">
      <c r="A22668" t="inlineStr">
        <is>
          <t>compose</t>
        </is>
      </c>
      <c r="B22668" t="inlineStr">
        <is>
          <t>a7ca78d854674b8601f06f8d5f790050a7b14744</t>
        </is>
      </c>
      <c r="C22668" t="inlineStr">
        <is>
          <t>2018-10-30 21:06:05+00:00</t>
        </is>
      </c>
      <c r="D22668" t="inlineStr">
        <is>
          <t>add</t>
        </is>
      </c>
      <c r="E22668" t="inlineStr">
        <is>
          <t>colorama</t>
        </is>
      </c>
      <c r="F22668">
        <f>=0.4.0</f>
        <v/>
      </c>
      <c r="G22668" t="inlineStr"/>
      <c r="H22668" t="inlineStr"/>
    </row>
    <row r="22669">
      <c r="A22669" t="inlineStr">
        <is>
          <t>compose</t>
        </is>
      </c>
      <c r="B22669" t="inlineStr">
        <is>
          <t>b0c10cb876496c68bb23447e81eb8f3258e52bb7</t>
        </is>
      </c>
      <c r="C22669" t="inlineStr">
        <is>
          <t>2018-11-28 23:14:02+00:00</t>
        </is>
      </c>
      <c r="D22669" t="inlineStr">
        <is>
          <t>verchange</t>
        </is>
      </c>
      <c r="E22669" t="inlineStr">
        <is>
          <t>docker</t>
        </is>
      </c>
      <c r="F22669">
        <f>=3.6.0</f>
        <v/>
      </c>
      <c r="G22669" t="inlineStr">
        <is>
          <t>docker</t>
        </is>
      </c>
      <c r="H22669">
        <f>=3.5.0</f>
        <v/>
      </c>
    </row>
    <row r="22670">
      <c r="A22670" t="inlineStr">
        <is>
          <t>compose</t>
        </is>
      </c>
      <c r="B22670" t="inlineStr">
        <is>
          <t>d9fa8158c39f9f4b9d60865e7cf44909b57f5c31</t>
        </is>
      </c>
      <c r="C22670" t="inlineStr">
        <is>
          <t>2019-03-28 17:58:40+00:00</t>
        </is>
      </c>
      <c r="D22670" t="inlineStr">
        <is>
          <t>verchange</t>
        </is>
      </c>
      <c r="E22670" t="inlineStr">
        <is>
          <t>docker</t>
        </is>
      </c>
      <c r="F22670">
        <f>=3.7.2</f>
        <v/>
      </c>
      <c r="G22670" t="inlineStr">
        <is>
          <t>docker</t>
        </is>
      </c>
      <c r="H22670">
        <f>=3.6.0</f>
        <v/>
      </c>
    </row>
    <row r="22671">
      <c r="A22671" t="inlineStr">
        <is>
          <t>compose</t>
        </is>
      </c>
      <c r="B22671" t="inlineStr">
        <is>
          <t>d9fa8158c39f9f4b9d60865e7cf44909b57f5c31</t>
        </is>
      </c>
      <c r="C22671" t="inlineStr">
        <is>
          <t>2019-03-28 17:58:40+00:00</t>
        </is>
      </c>
      <c r="D22671" t="inlineStr">
        <is>
          <t>verchange</t>
        </is>
      </c>
      <c r="E22671" t="inlineStr">
        <is>
          <t>docker-pycreds</t>
        </is>
      </c>
      <c r="F22671">
        <f>=0.4.0</f>
        <v/>
      </c>
      <c r="G22671" t="inlineStr">
        <is>
          <t>docker-pycreds</t>
        </is>
      </c>
      <c r="H22671">
        <f>=0.3.0</f>
        <v/>
      </c>
    </row>
    <row r="22672">
      <c r="A22672" t="inlineStr">
        <is>
          <t>compose</t>
        </is>
      </c>
      <c r="B22672" t="inlineStr">
        <is>
          <t>d9fa8158c39f9f4b9d60865e7cf44909b57f5c31</t>
        </is>
      </c>
      <c r="C22672" t="inlineStr">
        <is>
          <t>2019-03-28 17:58:40+00:00</t>
        </is>
      </c>
      <c r="D22672" t="inlineStr">
        <is>
          <t>verchange</t>
        </is>
      </c>
      <c r="E22672" t="inlineStr">
        <is>
          <t>PyYAML</t>
        </is>
      </c>
      <c r="F22672">
        <f>=4.2b1</f>
        <v/>
      </c>
      <c r="G22672" t="inlineStr">
        <is>
          <t>PyYAML</t>
        </is>
      </c>
      <c r="H22672">
        <f>=3.12</f>
        <v/>
      </c>
    </row>
    <row r="22673">
      <c r="A22673" t="inlineStr">
        <is>
          <t>compose</t>
        </is>
      </c>
      <c r="B22673" t="inlineStr">
        <is>
          <t>d9fa8158c39f9f4b9d60865e7cf44909b57f5c31</t>
        </is>
      </c>
      <c r="C22673" t="inlineStr">
        <is>
          <t>2019-03-28 17:58:40+00:00</t>
        </is>
      </c>
      <c r="D22673" t="inlineStr">
        <is>
          <t>add</t>
        </is>
      </c>
      <c r="E22673" t="inlineStr">
        <is>
          <t>paramiko</t>
        </is>
      </c>
      <c r="F22673">
        <f>=2.4.2</f>
        <v/>
      </c>
      <c r="G22673" t="inlineStr"/>
      <c r="H22673" t="inlineStr"/>
    </row>
    <row r="22674">
      <c r="A22674" t="inlineStr">
        <is>
          <t>compose</t>
        </is>
      </c>
      <c r="B22674" t="inlineStr">
        <is>
          <t>85d940909e941915ea5a5e1e5c2f8bd0a086948e</t>
        </is>
      </c>
      <c r="C22674" t="inlineStr">
        <is>
          <t>2019-06-24 10:15:25+00:00</t>
        </is>
      </c>
      <c r="D22674" t="inlineStr">
        <is>
          <t>verchange</t>
        </is>
      </c>
      <c r="E22674" t="inlineStr">
        <is>
          <t>docker</t>
        </is>
      </c>
      <c r="F22674">
        <f>=3.7.3</f>
        <v/>
      </c>
      <c r="G22674" t="inlineStr">
        <is>
          <t>docker</t>
        </is>
      </c>
      <c r="H22674">
        <f>=3.7.2</f>
        <v/>
      </c>
    </row>
    <row r="22675">
      <c r="A22675" t="inlineStr">
        <is>
          <t>compose</t>
        </is>
      </c>
      <c r="B22675" t="inlineStr">
        <is>
          <t>85d940909e941915ea5a5e1e5c2f8bd0a086948e</t>
        </is>
      </c>
      <c r="C22675" t="inlineStr">
        <is>
          <t>2019-06-24 10:15:25+00:00</t>
        </is>
      </c>
      <c r="D22675" t="inlineStr">
        <is>
          <t>verchange</t>
        </is>
      </c>
      <c r="E22675" t="inlineStr">
        <is>
          <t>websocket-client</t>
        </is>
      </c>
      <c r="F22675">
        <f>=0.56.0</f>
        <v/>
      </c>
      <c r="G22675" t="inlineStr">
        <is>
          <t>websocket-client</t>
        </is>
      </c>
      <c r="H22675">
        <f>=0.32.0</f>
        <v/>
      </c>
    </row>
    <row r="22676">
      <c r="A22676" t="inlineStr">
        <is>
          <t>compose</t>
        </is>
      </c>
      <c r="B22676" t="inlineStr">
        <is>
          <t>4038169d96ca176542c5265e21f4b18ee64b1dd9</t>
        </is>
      </c>
      <c r="C22676" t="inlineStr">
        <is>
          <t>2019-11-18 21:56:24+00:00</t>
        </is>
      </c>
      <c r="D22676" t="inlineStr">
        <is>
          <t>verchange</t>
        </is>
      </c>
      <c r="E22676" t="inlineStr">
        <is>
          <t>six</t>
        </is>
      </c>
      <c r="F22676">
        <f>=1.12.0</f>
        <v/>
      </c>
      <c r="G22676" t="inlineStr">
        <is>
          <t>six</t>
        </is>
      </c>
      <c r="H22676">
        <f>=1.10.0</f>
        <v/>
      </c>
    </row>
    <row r="22677">
      <c r="A22677" t="inlineStr">
        <is>
          <t>compose</t>
        </is>
      </c>
      <c r="B22677" t="inlineStr">
        <is>
          <t>4038169d96ca176542c5265e21f4b18ee64b1dd9</t>
        </is>
      </c>
      <c r="C22677" t="inlineStr">
        <is>
          <t>2019-11-18 21:56:24+00:00</t>
        </is>
      </c>
      <c r="D22677" t="inlineStr">
        <is>
          <t>verchange</t>
        </is>
      </c>
      <c r="E22677" t="inlineStr">
        <is>
          <t>urllib3</t>
        </is>
      </c>
      <c r="F22677">
        <f>=1.24.2</f>
        <v/>
      </c>
      <c r="G22677" t="inlineStr">
        <is>
          <t>urllib3</t>
        </is>
      </c>
      <c r="H22677">
        <f>=1.21.1</f>
        <v/>
      </c>
    </row>
    <row r="22678">
      <c r="A22678" t="inlineStr">
        <is>
          <t>compose</t>
        </is>
      </c>
      <c r="B22678" t="inlineStr">
        <is>
          <t>4038169d96ca176542c5265e21f4b18ee64b1dd9</t>
        </is>
      </c>
      <c r="C22678" t="inlineStr">
        <is>
          <t>2019-11-18 21:56:24+00:00</t>
        </is>
      </c>
      <c r="D22678" t="inlineStr">
        <is>
          <t>verchange</t>
        </is>
      </c>
      <c r="E22678" t="inlineStr">
        <is>
          <t>jsonschema</t>
        </is>
      </c>
      <c r="F22678">
        <f>=3.0.1</f>
        <v/>
      </c>
      <c r="G22678" t="inlineStr">
        <is>
          <t>jsonschema</t>
        </is>
      </c>
      <c r="H22678">
        <f>=2.6.0</f>
        <v/>
      </c>
    </row>
    <row r="22679">
      <c r="A22679" t="inlineStr">
        <is>
          <t>compose</t>
        </is>
      </c>
      <c r="B22679" t="inlineStr">
        <is>
          <t>4038169d96ca176542c5265e21f4b18ee64b1dd9</t>
        </is>
      </c>
      <c r="C22679" t="inlineStr">
        <is>
          <t>2019-11-18 21:56:24+00:00</t>
        </is>
      </c>
      <c r="D22679" t="inlineStr">
        <is>
          <t>verchange</t>
        </is>
      </c>
      <c r="E22679" t="inlineStr">
        <is>
          <t>websocket-client</t>
        </is>
      </c>
      <c r="F22679">
        <f>=0.32.0</f>
        <v/>
      </c>
      <c r="G22679" t="inlineStr">
        <is>
          <t>websocket-client</t>
        </is>
      </c>
      <c r="H22679">
        <f>=0.56.0</f>
        <v/>
      </c>
    </row>
    <row r="22680">
      <c r="A22680" t="inlineStr">
        <is>
          <t>compose</t>
        </is>
      </c>
      <c r="B22680" t="inlineStr">
        <is>
          <t>4038169d96ca176542c5265e21f4b18ee64b1dd9</t>
        </is>
      </c>
      <c r="C22680" t="inlineStr">
        <is>
          <t>2019-11-18 21:56:24+00:00</t>
        </is>
      </c>
      <c r="D22680" t="inlineStr">
        <is>
          <t>verchange</t>
        </is>
      </c>
      <c r="E22680" t="inlineStr">
        <is>
          <t>texttable</t>
        </is>
      </c>
      <c r="F22680">
        <f>=1.6.2</f>
        <v/>
      </c>
      <c r="G22680" t="inlineStr">
        <is>
          <t>texttable</t>
        </is>
      </c>
      <c r="H22680">
        <f>=0.9.1</f>
        <v/>
      </c>
    </row>
    <row r="22681">
      <c r="A22681" t="inlineStr">
        <is>
          <t>compose</t>
        </is>
      </c>
      <c r="B22681" t="inlineStr">
        <is>
          <t>4038169d96ca176542c5265e21f4b18ee64b1dd9</t>
        </is>
      </c>
      <c r="C22681" t="inlineStr">
        <is>
          <t>2019-11-18 21:56:24+00:00</t>
        </is>
      </c>
      <c r="D22681" t="inlineStr">
        <is>
          <t>verchange</t>
        </is>
      </c>
      <c r="E22681" t="inlineStr">
        <is>
          <t>docker</t>
        </is>
      </c>
      <c r="F22681">
        <f>=4.1.0</f>
        <v/>
      </c>
      <c r="G22681" t="inlineStr">
        <is>
          <t>docker</t>
        </is>
      </c>
      <c r="H22681">
        <f>=3.7.3</f>
        <v/>
      </c>
    </row>
    <row r="22682">
      <c r="A22682" t="inlineStr">
        <is>
          <t>compose</t>
        </is>
      </c>
      <c r="B22682" t="inlineStr">
        <is>
          <t>4038169d96ca176542c5265e21f4b18ee64b1dd9</t>
        </is>
      </c>
      <c r="C22682" t="inlineStr">
        <is>
          <t>2019-11-18 21:56:24+00:00</t>
        </is>
      </c>
      <c r="D22682" t="inlineStr">
        <is>
          <t>verchange</t>
        </is>
      </c>
      <c r="E22682" t="inlineStr">
        <is>
          <t>requests</t>
        </is>
      </c>
      <c r="F22682">
        <f>=2.22.0</f>
        <v/>
      </c>
      <c r="G22682" t="inlineStr">
        <is>
          <t>requests</t>
        </is>
      </c>
      <c r="H22682">
        <f>=2.20.0</f>
        <v/>
      </c>
    </row>
    <row r="22683">
      <c r="A22683" t="inlineStr">
        <is>
          <t>compose</t>
        </is>
      </c>
      <c r="B22683" t="inlineStr">
        <is>
          <t>4038169d96ca176542c5265e21f4b18ee64b1dd9</t>
        </is>
      </c>
      <c r="C22683" t="inlineStr">
        <is>
          <t>2019-11-18 21:56:24+00:00</t>
        </is>
      </c>
      <c r="D22683" t="inlineStr">
        <is>
          <t>verchange</t>
        </is>
      </c>
      <c r="E22683" t="inlineStr">
        <is>
          <t>paramiko</t>
        </is>
      </c>
      <c r="F22683">
        <f>=2.6.0</f>
        <v/>
      </c>
      <c r="G22683" t="inlineStr">
        <is>
          <t>paramiko</t>
        </is>
      </c>
      <c r="H22683">
        <f>=2.4.2</f>
        <v/>
      </c>
    </row>
    <row r="22684">
      <c r="A22684" t="inlineStr">
        <is>
          <t>compose</t>
        </is>
      </c>
      <c r="B22684" t="inlineStr">
        <is>
          <t>4038169d96ca176542c5265e21f4b18ee64b1dd9</t>
        </is>
      </c>
      <c r="C22684" t="inlineStr">
        <is>
          <t>2019-11-18 21:56:24+00:00</t>
        </is>
      </c>
      <c r="D22684" t="inlineStr">
        <is>
          <t>add</t>
        </is>
      </c>
      <c r="E22684" t="inlineStr">
        <is>
          <t>backports.shutil_get_terminal_size</t>
        </is>
      </c>
      <c r="F22684">
        <f>=1.0.0</f>
        <v/>
      </c>
      <c r="G22684" t="inlineStr"/>
      <c r="H22684" t="inlineStr"/>
    </row>
    <row r="22685">
      <c r="A22685" t="inlineStr">
        <is>
          <t>compose</t>
        </is>
      </c>
      <c r="B22685" t="inlineStr">
        <is>
          <t>d445165955c564df6b797ae5f4f477cd332c5a53</t>
        </is>
      </c>
      <c r="C22685" t="inlineStr">
        <is>
          <t>2020-06-03 14:10:04+00:00</t>
        </is>
      </c>
      <c r="D22685" t="inlineStr">
        <is>
          <t>verchange</t>
        </is>
      </c>
      <c r="E22685" t="inlineStr">
        <is>
          <t>docker</t>
        </is>
      </c>
      <c r="F22685">
        <f>=4.2.1</f>
        <v/>
      </c>
      <c r="G22685" t="inlineStr">
        <is>
          <t>docker</t>
        </is>
      </c>
      <c r="H22685">
        <f>=4.1.0</f>
        <v/>
      </c>
    </row>
    <row r="22686">
      <c r="A22686" t="inlineStr">
        <is>
          <t>compose</t>
        </is>
      </c>
      <c r="B22686" t="inlineStr">
        <is>
          <t>d445165955c564df6b797ae5f4f477cd332c5a53</t>
        </is>
      </c>
      <c r="C22686" t="inlineStr">
        <is>
          <t>2020-06-03 14:10:04+00:00</t>
        </is>
      </c>
      <c r="D22686" t="inlineStr">
        <is>
          <t>verchange</t>
        </is>
      </c>
      <c r="E22686" t="inlineStr">
        <is>
          <t>certifi</t>
        </is>
      </c>
      <c r="F22686">
        <f>=2020.4.5.1</f>
        <v/>
      </c>
      <c r="G22686" t="inlineStr">
        <is>
          <t>certifi</t>
        </is>
      </c>
      <c r="H22686">
        <f>=2019.11.28</f>
        <v/>
      </c>
    </row>
    <row r="22687">
      <c r="A22687" t="inlineStr">
        <is>
          <t>compose</t>
        </is>
      </c>
      <c r="B22687" t="inlineStr">
        <is>
          <t>d445165955c564df6b797ae5f4f477cd332c5a53</t>
        </is>
      </c>
      <c r="C22687" t="inlineStr">
        <is>
          <t>2020-06-03 14:10:04+00:00</t>
        </is>
      </c>
      <c r="D22687" t="inlineStr">
        <is>
          <t>add</t>
        </is>
      </c>
      <c r="E22687" t="inlineStr">
        <is>
          <t>distro</t>
        </is>
      </c>
      <c r="F22687">
        <f>=1.5.0</f>
        <v/>
      </c>
      <c r="G22687" t="inlineStr"/>
      <c r="H22687" t="inlineStr"/>
    </row>
    <row r="22688">
      <c r="A22688" t="inlineStr">
        <is>
          <t>compose</t>
        </is>
      </c>
      <c r="B22688" t="inlineStr">
        <is>
          <t>d445165955c564df6b797ae5f4f477cd332c5a53</t>
        </is>
      </c>
      <c r="C22688" t="inlineStr">
        <is>
          <t>2020-06-03 14:10:04+00:00</t>
        </is>
      </c>
      <c r="D22688" t="inlineStr">
        <is>
          <t>add</t>
        </is>
      </c>
      <c r="E22688" t="inlineStr">
        <is>
          <t>python-dotenv</t>
        </is>
      </c>
      <c r="F22688">
        <f>=0.13.0</f>
        <v/>
      </c>
      <c r="G22688" t="inlineStr"/>
      <c r="H22688" t="inlineStr"/>
    </row>
    <row r="22689">
      <c r="A22689" t="inlineStr">
        <is>
          <t>compose</t>
        </is>
      </c>
      <c r="B22689" t="inlineStr">
        <is>
          <t>d445165955c564df6b797ae5f4f477cd332c5a53</t>
        </is>
      </c>
      <c r="C22689" t="inlineStr">
        <is>
          <t>2020-06-03 14:10:04+00:00</t>
        </is>
      </c>
      <c r="D22689" t="inlineStr">
        <is>
          <t>add</t>
        </is>
      </c>
      <c r="E22689" t="inlineStr">
        <is>
          <t>wcwidth</t>
        </is>
      </c>
      <c r="F22689">
        <f>=0.1.9</f>
        <v/>
      </c>
      <c r="G22689" t="inlineStr"/>
      <c r="H22689" t="inlineStr"/>
    </row>
    <row r="22690">
      <c r="A22690" t="inlineStr">
        <is>
          <t>compose</t>
        </is>
      </c>
      <c r="B22690" t="inlineStr">
        <is>
          <t>f216ddbf05c131058cb11323023f8b43cd381926</t>
        </is>
      </c>
      <c r="C22690" t="inlineStr">
        <is>
          <t>2020-06-30 17:28:59+00:00</t>
        </is>
      </c>
      <c r="D22690" t="inlineStr">
        <is>
          <t>verchange</t>
        </is>
      </c>
      <c r="E22690" t="inlineStr">
        <is>
          <t>docker</t>
        </is>
      </c>
      <c r="F22690">
        <f>=4.2.2</f>
        <v/>
      </c>
      <c r="G22690" t="inlineStr">
        <is>
          <t>docker</t>
        </is>
      </c>
      <c r="H22690">
        <f>=4.2.1</f>
        <v/>
      </c>
    </row>
    <row r="22691">
      <c r="A22691" t="inlineStr">
        <is>
          <t>compose</t>
        </is>
      </c>
      <c r="B22691" t="inlineStr">
        <is>
          <t>980ec85bf45b6dc34cd4f37bf7736832337e7fe1</t>
        </is>
      </c>
      <c r="C22691" t="inlineStr">
        <is>
          <t>2020-09-07 17:09:24+00:00</t>
        </is>
      </c>
      <c r="D22691" t="inlineStr">
        <is>
          <t>verchange</t>
        </is>
      </c>
      <c r="E22691" t="inlineStr">
        <is>
          <t>urllib3</t>
        </is>
      </c>
      <c r="F22691">
        <f>=1.25.10</f>
        <v/>
      </c>
      <c r="G22691" t="inlineStr">
        <is>
          <t>urllib3</t>
        </is>
      </c>
      <c r="H22691">
        <f>=1.25.7</f>
        <v/>
      </c>
    </row>
    <row r="22692">
      <c r="A22692" t="inlineStr">
        <is>
          <t>compose</t>
        </is>
      </c>
      <c r="B22692" t="inlineStr">
        <is>
          <t>980ec85bf45b6dc34cd4f37bf7736832337e7fe1</t>
        </is>
      </c>
      <c r="C22692" t="inlineStr">
        <is>
          <t>2020-09-07 17:09:24+00:00</t>
        </is>
      </c>
      <c r="D22692" t="inlineStr">
        <is>
          <t>verchange</t>
        </is>
      </c>
      <c r="E22692" t="inlineStr">
        <is>
          <t>python-dotenv</t>
        </is>
      </c>
      <c r="F22692">
        <f>=0.14.0</f>
        <v/>
      </c>
      <c r="G22692" t="inlineStr">
        <is>
          <t>python-dotenv</t>
        </is>
      </c>
      <c r="H22692">
        <f>=0.13.0</f>
        <v/>
      </c>
    </row>
    <row r="22693">
      <c r="A22693" t="inlineStr">
        <is>
          <t>compose</t>
        </is>
      </c>
      <c r="B22693" t="inlineStr">
        <is>
          <t>980ec85bf45b6dc34cd4f37bf7736832337e7fe1</t>
        </is>
      </c>
      <c r="C22693" t="inlineStr">
        <is>
          <t>2020-09-07 17:09:24+00:00</t>
        </is>
      </c>
      <c r="D22693" t="inlineStr">
        <is>
          <t>verchange</t>
        </is>
      </c>
      <c r="E22693" t="inlineStr">
        <is>
          <t>docker</t>
        </is>
      </c>
      <c r="F22693">
        <f>=4.3.1</f>
        <v/>
      </c>
      <c r="G22693" t="inlineStr">
        <is>
          <t>docker</t>
        </is>
      </c>
      <c r="H22693">
        <f>=4.2.2</f>
        <v/>
      </c>
    </row>
    <row r="22694">
      <c r="A22694" t="inlineStr">
        <is>
          <t>compose</t>
        </is>
      </c>
      <c r="B22694" t="inlineStr">
        <is>
          <t>980ec85bf45b6dc34cd4f37bf7736832337e7fe1</t>
        </is>
      </c>
      <c r="C22694" t="inlineStr">
        <is>
          <t>2020-09-07 17:09:24+00:00</t>
        </is>
      </c>
      <c r="D22694" t="inlineStr">
        <is>
          <t>verchange</t>
        </is>
      </c>
      <c r="E22694" t="inlineStr">
        <is>
          <t>idna</t>
        </is>
      </c>
      <c r="F22694">
        <f>=2.10</f>
        <v/>
      </c>
      <c r="G22694" t="inlineStr">
        <is>
          <t>idna</t>
        </is>
      </c>
      <c r="H22694">
        <f>=2.8</f>
        <v/>
      </c>
    </row>
    <row r="22695">
      <c r="A22695" t="inlineStr">
        <is>
          <t>compose</t>
        </is>
      </c>
      <c r="B22695" t="inlineStr">
        <is>
          <t>980ec85bf45b6dc34cd4f37bf7736832337e7fe1</t>
        </is>
      </c>
      <c r="C22695" t="inlineStr">
        <is>
          <t>2020-09-07 17:09:24+00:00</t>
        </is>
      </c>
      <c r="D22695" t="inlineStr">
        <is>
          <t>verchange</t>
        </is>
      </c>
      <c r="E22695" t="inlineStr">
        <is>
          <t>requests</t>
        </is>
      </c>
      <c r="F22695">
        <f>=2.24.0</f>
        <v/>
      </c>
      <c r="G22695" t="inlineStr">
        <is>
          <t>requests</t>
        </is>
      </c>
      <c r="H22695">
        <f>=2.22.0</f>
        <v/>
      </c>
    </row>
    <row r="22696">
      <c r="A22696" t="inlineStr">
        <is>
          <t>compose</t>
        </is>
      </c>
      <c r="B22696" t="inlineStr">
        <is>
          <t>980ec85bf45b6dc34cd4f37bf7736832337e7fe1</t>
        </is>
      </c>
      <c r="C22696" t="inlineStr">
        <is>
          <t>2020-09-07 17:09:24+00:00</t>
        </is>
      </c>
      <c r="D22696" t="inlineStr">
        <is>
          <t>verchange</t>
        </is>
      </c>
      <c r="E22696" t="inlineStr">
        <is>
          <t>certifi</t>
        </is>
      </c>
      <c r="F22696">
        <f>=2020.6.20</f>
        <v/>
      </c>
      <c r="G22696" t="inlineStr">
        <is>
          <t>certifi</t>
        </is>
      </c>
      <c r="H22696">
        <f>=2020.4.5.1</f>
        <v/>
      </c>
    </row>
    <row r="22697">
      <c r="A22697" t="inlineStr">
        <is>
          <t>compose</t>
        </is>
      </c>
      <c r="B22697" t="inlineStr">
        <is>
          <t>980ec85bf45b6dc34cd4f37bf7736832337e7fe1</t>
        </is>
      </c>
      <c r="C22697" t="inlineStr">
        <is>
          <t>2020-09-07 17:09:24+00:00</t>
        </is>
      </c>
      <c r="D22697" t="inlineStr">
        <is>
          <t>verchange</t>
        </is>
      </c>
      <c r="E22697" t="inlineStr">
        <is>
          <t>PyYAML</t>
        </is>
      </c>
      <c r="F22697">
        <f>=5.3.1</f>
        <v/>
      </c>
      <c r="G22697" t="inlineStr">
        <is>
          <t>PyYAML</t>
        </is>
      </c>
      <c r="H22697">
        <f>=5.3</f>
        <v/>
      </c>
    </row>
    <row r="22698">
      <c r="A22698" t="inlineStr">
        <is>
          <t>compose</t>
        </is>
      </c>
      <c r="B22698" t="inlineStr">
        <is>
          <t>980ec85bf45b6dc34cd4f37bf7736832337e7fe1</t>
        </is>
      </c>
      <c r="C22698" t="inlineStr">
        <is>
          <t>2020-09-07 17:09:24+00:00</t>
        </is>
      </c>
      <c r="D22698" t="inlineStr">
        <is>
          <t>rem</t>
        </is>
      </c>
      <c r="E22698" t="inlineStr"/>
      <c r="F22698" t="inlineStr"/>
      <c r="G22698" t="inlineStr">
        <is>
          <t>backports.ssl-match-hostname</t>
        </is>
      </c>
      <c r="H22698">
        <f>=3.5.0.1</f>
        <v/>
      </c>
    </row>
    <row r="22699">
      <c r="A22699" t="inlineStr">
        <is>
          <t>compose</t>
        </is>
      </c>
      <c r="B22699" t="inlineStr">
        <is>
          <t>980ec85bf45b6dc34cd4f37bf7736832337e7fe1</t>
        </is>
      </c>
      <c r="C22699" t="inlineStr">
        <is>
          <t>2020-09-07 17:09:24+00:00</t>
        </is>
      </c>
      <c r="D22699" t="inlineStr">
        <is>
          <t>rem</t>
        </is>
      </c>
      <c r="E22699" t="inlineStr"/>
      <c r="F22699" t="inlineStr"/>
      <c r="G22699" t="inlineStr">
        <is>
          <t>enum34</t>
        </is>
      </c>
      <c r="H22699">
        <f>=1.1.6</f>
        <v/>
      </c>
    </row>
    <row r="22700">
      <c r="A22700" t="inlineStr">
        <is>
          <t>compose</t>
        </is>
      </c>
      <c r="B22700" t="inlineStr">
        <is>
          <t>980ec85bf45b6dc34cd4f37bf7736832337e7fe1</t>
        </is>
      </c>
      <c r="C22700" t="inlineStr">
        <is>
          <t>2020-09-07 17:09:24+00:00</t>
        </is>
      </c>
      <c r="D22700" t="inlineStr">
        <is>
          <t>rem</t>
        </is>
      </c>
      <c r="E22700" t="inlineStr"/>
      <c r="F22700" t="inlineStr"/>
      <c r="G22700" t="inlineStr">
        <is>
          <t>functools32</t>
        </is>
      </c>
      <c r="H22700">
        <f>=3.2.3.post2</f>
        <v/>
      </c>
    </row>
    <row r="22701">
      <c r="A22701" t="inlineStr">
        <is>
          <t>compose</t>
        </is>
      </c>
      <c r="B22701" t="inlineStr">
        <is>
          <t>980ec85bf45b6dc34cd4f37bf7736832337e7fe1</t>
        </is>
      </c>
      <c r="C22701" t="inlineStr">
        <is>
          <t>2020-09-07 17:09:24+00:00</t>
        </is>
      </c>
      <c r="D22701" t="inlineStr">
        <is>
          <t>rem</t>
        </is>
      </c>
      <c r="E22701" t="inlineStr"/>
      <c r="F22701" t="inlineStr"/>
      <c r="G22701" t="inlineStr">
        <is>
          <t>six</t>
        </is>
      </c>
      <c r="H22701">
        <f>=1.12.0</f>
        <v/>
      </c>
    </row>
    <row r="22702">
      <c r="A22702" t="inlineStr">
        <is>
          <t>compose</t>
        </is>
      </c>
      <c r="B22702" t="inlineStr">
        <is>
          <t>980ec85bf45b6dc34cd4f37bf7736832337e7fe1</t>
        </is>
      </c>
      <c r="C22702" t="inlineStr">
        <is>
          <t>2020-09-07 17:09:24+00:00</t>
        </is>
      </c>
      <c r="D22702" t="inlineStr">
        <is>
          <t>rem</t>
        </is>
      </c>
      <c r="E22702" t="inlineStr"/>
      <c r="F22702" t="inlineStr"/>
      <c r="G22702" t="inlineStr">
        <is>
          <t>subprocess32</t>
        </is>
      </c>
      <c r="H22702">
        <f>=3.5.4</f>
        <v/>
      </c>
    </row>
    <row r="22703">
      <c r="A22703" t="inlineStr">
        <is>
          <t>compose</t>
        </is>
      </c>
      <c r="B22703" t="inlineStr">
        <is>
          <t>980ec85bf45b6dc34cd4f37bf7736832337e7fe1</t>
        </is>
      </c>
      <c r="C22703" t="inlineStr">
        <is>
          <t>2020-09-07 17:09:24+00:00</t>
        </is>
      </c>
      <c r="D22703" t="inlineStr">
        <is>
          <t>rem</t>
        </is>
      </c>
      <c r="E22703" t="inlineStr"/>
      <c r="F22703" t="inlineStr"/>
      <c r="G22703" t="inlineStr">
        <is>
          <t>wcwidth</t>
        </is>
      </c>
      <c r="H22703">
        <f>=0.1.9</f>
        <v/>
      </c>
    </row>
    <row r="22704">
      <c r="A22704" t="inlineStr">
        <is>
          <t>compose</t>
        </is>
      </c>
      <c r="B22704" t="inlineStr">
        <is>
          <t>d02a7b1aceb99a781145b3b236ee9897867cfd5c</t>
        </is>
      </c>
      <c r="C22704" t="inlineStr">
        <is>
          <t>2021-01-19 18:23:34+00:00</t>
        </is>
      </c>
      <c r="D22704" t="inlineStr">
        <is>
          <t>verchange</t>
        </is>
      </c>
      <c r="E22704" t="inlineStr">
        <is>
          <t>docker</t>
        </is>
      </c>
      <c r="F22704">
        <f>=4.4.1</f>
        <v/>
      </c>
      <c r="G22704" t="inlineStr">
        <is>
          <t>docker</t>
        </is>
      </c>
      <c r="H22704">
        <f>=4.3.1</f>
        <v/>
      </c>
    </row>
    <row r="22705">
      <c r="A22705" t="inlineStr">
        <is>
          <t>compose</t>
        </is>
      </c>
      <c r="B22705" t="inlineStr">
        <is>
          <t>d02a7b1aceb99a781145b3b236ee9897867cfd5c</t>
        </is>
      </c>
      <c r="C22705" t="inlineStr">
        <is>
          <t>2021-01-19 18:23:34+00:00</t>
        </is>
      </c>
      <c r="D22705" t="inlineStr">
        <is>
          <t>add</t>
        </is>
      </c>
      <c r="E22705" t="inlineStr">
        <is>
          <t>pywin32</t>
        </is>
      </c>
      <c r="F22705">
        <f>=227</f>
        <v/>
      </c>
      <c r="G22705" t="inlineStr"/>
      <c r="H22705" t="inlineStr"/>
    </row>
    <row r="22706">
      <c r="A22706" t="inlineStr">
        <is>
          <t>compose</t>
        </is>
      </c>
      <c r="B22706" t="inlineStr">
        <is>
          <t>d02a7b1aceb99a781145b3b236ee9897867cfd5c</t>
        </is>
      </c>
      <c r="C22706" t="inlineStr">
        <is>
          <t>2021-01-19 18:23:34+00:00</t>
        </is>
      </c>
      <c r="D22706" t="inlineStr">
        <is>
          <t>rem</t>
        </is>
      </c>
      <c r="E22706" t="inlineStr"/>
      <c r="F22706" t="inlineStr"/>
      <c r="G22706" t="inlineStr">
        <is>
          <t>pypiwin32</t>
        </is>
      </c>
      <c r="H22706">
        <f>=219</f>
        <v/>
      </c>
    </row>
    <row r="22707">
      <c r="A22707" t="inlineStr">
        <is>
          <t>compose</t>
        </is>
      </c>
      <c r="B22707" t="inlineStr">
        <is>
          <t>d02a7b1aceb99a781145b3b236ee9897867cfd5c</t>
        </is>
      </c>
      <c r="C22707" t="inlineStr">
        <is>
          <t>2021-01-19 18:23:34+00:00</t>
        </is>
      </c>
      <c r="D22707" t="inlineStr">
        <is>
          <t>rem</t>
        </is>
      </c>
      <c r="E22707" t="inlineStr"/>
      <c r="F22707" t="inlineStr"/>
      <c r="G22707" t="inlineStr">
        <is>
          <t>pypiwin32</t>
        </is>
      </c>
      <c r="H22707">
        <f>=223</f>
        <v/>
      </c>
    </row>
    <row r="22708">
      <c r="A22708" t="inlineStr">
        <is>
          <t>compose</t>
        </is>
      </c>
      <c r="B22708" t="inlineStr">
        <is>
          <t>1473615283d32c93906a3d8ccf73402483785a6d</t>
        </is>
      </c>
      <c r="C22708" t="inlineStr">
        <is>
          <t>2021-02-17 19:06:32+00:00</t>
        </is>
      </c>
      <c r="D22708" t="inlineStr">
        <is>
          <t>verchange</t>
        </is>
      </c>
      <c r="E22708" t="inlineStr">
        <is>
          <t>docker</t>
        </is>
      </c>
      <c r="F22708">
        <f>=4.4.2</f>
        <v/>
      </c>
      <c r="G22708" t="inlineStr">
        <is>
          <t>docker</t>
        </is>
      </c>
      <c r="H22708">
        <f>=4.4.1</f>
        <v/>
      </c>
    </row>
    <row r="22709">
      <c r="A22709" t="inlineStr">
        <is>
          <t>compose</t>
        </is>
      </c>
      <c r="B22709" t="inlineStr">
        <is>
          <t>cabd5cfb4fb8e2d4f3f186b52e3624372ce58eae</t>
        </is>
      </c>
      <c r="C22709" t="inlineStr">
        <is>
          <t>2021-02-18 19:49:11+00:00</t>
        </is>
      </c>
      <c r="D22709" t="inlineStr">
        <is>
          <t>verchange</t>
        </is>
      </c>
      <c r="E22709" t="inlineStr">
        <is>
          <t>docker</t>
        </is>
      </c>
      <c r="F22709">
        <f>=4.4.3</f>
        <v/>
      </c>
      <c r="G22709" t="inlineStr">
        <is>
          <t>docker</t>
        </is>
      </c>
      <c r="H22709">
        <f>=4.4.2</f>
        <v/>
      </c>
    </row>
    <row r="22710">
      <c r="A22710" t="inlineStr">
        <is>
          <t>compose</t>
        </is>
      </c>
      <c r="B22710" t="inlineStr">
        <is>
          <t>c4eb3a1f475ca486340d4d5314ddf47555b2b1c6</t>
        </is>
      </c>
      <c r="C22710" t="inlineStr">
        <is>
          <t>2021-02-25 17:50:52+00:00</t>
        </is>
      </c>
      <c r="D22710" t="inlineStr">
        <is>
          <t>verchange</t>
        </is>
      </c>
      <c r="E22710" t="inlineStr">
        <is>
          <t>docker</t>
        </is>
      </c>
      <c r="F22710">
        <f>=4.4.4</f>
        <v/>
      </c>
      <c r="G22710" t="inlineStr">
        <is>
          <t>docker</t>
        </is>
      </c>
      <c r="H22710">
        <f>=4.4.3</f>
        <v/>
      </c>
    </row>
    <row r="22711">
      <c r="A22711" t="inlineStr">
        <is>
          <t>compose</t>
        </is>
      </c>
      <c r="B22711" t="inlineStr">
        <is>
          <t>5db8d86f127848367e4d721e992c188923c89d42</t>
        </is>
      </c>
      <c r="C22711" t="inlineStr">
        <is>
          <t>2021-03-23 12:53:53+00:00</t>
        </is>
      </c>
      <c r="D22711" t="inlineStr">
        <is>
          <t>verchange</t>
        </is>
      </c>
      <c r="E22711" t="inlineStr">
        <is>
          <t>cached-property</t>
        </is>
      </c>
      <c r="F22711">
        <f>=1.5.1</f>
        <v/>
      </c>
      <c r="G22711" t="inlineStr">
        <is>
          <t>cached-property</t>
        </is>
      </c>
      <c r="H22711">
        <f>=1.5.1</f>
        <v/>
      </c>
    </row>
    <row r="22712">
      <c r="A22712" t="inlineStr">
        <is>
          <t>log4mongo-python</t>
        </is>
      </c>
      <c r="B22712" t="inlineStr">
        <is>
          <t>28955bb78843ed4b8562595486cdded76dac58e1</t>
        </is>
      </c>
      <c r="C22712" t="inlineStr">
        <is>
          <t>2013-10-28 11:16:18+00:00</t>
        </is>
      </c>
      <c r="D22712" t="inlineStr">
        <is>
          <t>verchange</t>
        </is>
      </c>
      <c r="E22712" t="inlineStr">
        <is>
          <t>pymongo</t>
        </is>
      </c>
      <c r="F22712">
        <f>=2.6.3</f>
        <v/>
      </c>
      <c r="G22712" t="inlineStr">
        <is>
          <t>pymongo</t>
        </is>
      </c>
      <c r="H22712">
        <f>=2.4.1</f>
        <v/>
      </c>
    </row>
    <row r="22713">
      <c r="A22713" t="inlineStr">
        <is>
          <t>log4mongo-python</t>
        </is>
      </c>
      <c r="B22713" t="inlineStr">
        <is>
          <t>04d101957c6b586bc1d6b260c0ea3b2217a9850a</t>
        </is>
      </c>
      <c r="C22713" t="inlineStr">
        <is>
          <t>2016-08-16 18:33:48+00:00</t>
        </is>
      </c>
      <c r="D22713" t="inlineStr">
        <is>
          <t>verchange</t>
        </is>
      </c>
      <c r="E22713" t="inlineStr">
        <is>
          <t>pymongo</t>
        </is>
      </c>
      <c r="F22713" t="inlineStr">
        <is>
          <t>&gt;=2.8</t>
        </is>
      </c>
      <c r="G22713" t="inlineStr">
        <is>
          <t>pymongo</t>
        </is>
      </c>
      <c r="H22713">
        <f>=2.6.3</f>
        <v/>
      </c>
    </row>
    <row r="22714">
      <c r="A22714" t="inlineStr">
        <is>
          <t>django-rest-models</t>
        </is>
      </c>
      <c r="B22714" t="inlineStr">
        <is>
          <t>c1f60782cd6da7f101e5f961fd3a1d6a48e3e75c</t>
        </is>
      </c>
      <c r="C22714" t="inlineStr">
        <is>
          <t>2017-01-13 10:18:54+00:00</t>
        </is>
      </c>
      <c r="D22714" t="inlineStr">
        <is>
          <t>add</t>
        </is>
      </c>
      <c r="E22714" t="inlineStr">
        <is>
          <t>djangorestframework</t>
        </is>
      </c>
      <c r="F22714" t="inlineStr"/>
      <c r="G22714" t="inlineStr"/>
      <c r="H22714" t="inlineStr"/>
    </row>
    <row r="22715">
      <c r="A22715" t="inlineStr">
        <is>
          <t>django-rest-models</t>
        </is>
      </c>
      <c r="B22715" t="inlineStr">
        <is>
          <t>c1f60782cd6da7f101e5f961fd3a1d6a48e3e75c</t>
        </is>
      </c>
      <c r="C22715" t="inlineStr">
        <is>
          <t>2017-01-13 10:18:54+00:00</t>
        </is>
      </c>
      <c r="D22715" t="inlineStr">
        <is>
          <t>add</t>
        </is>
      </c>
      <c r="E22715" t="inlineStr">
        <is>
          <t>dynamic-rest</t>
        </is>
      </c>
      <c r="F22715" t="inlineStr"/>
      <c r="G22715" t="inlineStr"/>
      <c r="H22715" t="inlineStr"/>
    </row>
    <row r="22716">
      <c r="A22716" t="inlineStr">
        <is>
          <t>django-rest-models</t>
        </is>
      </c>
      <c r="B22716" t="inlineStr">
        <is>
          <t>a630b3cf3e804cfff757f51262bce0b897f56db1</t>
        </is>
      </c>
      <c r="C22716" t="inlineStr">
        <is>
          <t>2017-02-13 12:20:05+00:00</t>
        </is>
      </c>
      <c r="D22716" t="inlineStr">
        <is>
          <t>verchange</t>
        </is>
      </c>
      <c r="E22716" t="inlineStr">
        <is>
          <t>Django</t>
        </is>
      </c>
      <c r="F22716" t="inlineStr">
        <is>
          <t>&lt;1.11</t>
        </is>
      </c>
      <c r="G22716" t="inlineStr">
        <is>
          <t>Django</t>
        </is>
      </c>
      <c r="H22716" t="inlineStr">
        <is>
          <t>&lt;1.9</t>
        </is>
      </c>
    </row>
    <row r="22717">
      <c r="A22717" t="inlineStr">
        <is>
          <t>django-rest-models</t>
        </is>
      </c>
      <c r="B22717" t="inlineStr">
        <is>
          <t>84695ba940ea69661683c71652094d09baa80931</t>
        </is>
      </c>
      <c r="C22717" t="inlineStr">
        <is>
          <t>2018-10-02 09:02:50+00:00</t>
        </is>
      </c>
      <c r="D22717" t="inlineStr">
        <is>
          <t>verchange</t>
        </is>
      </c>
      <c r="E22717" t="inlineStr">
        <is>
          <t>Django</t>
        </is>
      </c>
      <c r="F22717" t="inlineStr">
        <is>
          <t>&lt;1.12;&gt;=1.11a1</t>
        </is>
      </c>
      <c r="G22717" t="inlineStr">
        <is>
          <t>Django</t>
        </is>
      </c>
      <c r="H22717" t="inlineStr">
        <is>
          <t>&lt;1.11</t>
        </is>
      </c>
    </row>
    <row r="22718">
      <c r="A22718" t="inlineStr">
        <is>
          <t>django-rest-models</t>
        </is>
      </c>
      <c r="B22718" t="inlineStr">
        <is>
          <t>84695ba940ea69661683c71652094d09baa80931</t>
        </is>
      </c>
      <c r="C22718" t="inlineStr">
        <is>
          <t>2018-10-02 09:02:50+00:00</t>
        </is>
      </c>
      <c r="D22718" t="inlineStr">
        <is>
          <t>verchange</t>
        </is>
      </c>
      <c r="E22718" t="inlineStr">
        <is>
          <t>djangorestframework</t>
        </is>
      </c>
      <c r="F22718">
        <f>=3.5</f>
        <v/>
      </c>
      <c r="G22718" t="inlineStr">
        <is>
          <t>djangorestframework</t>
        </is>
      </c>
      <c r="H22718" t="inlineStr"/>
    </row>
    <row r="22719">
      <c r="A22719" t="inlineStr">
        <is>
          <t>django-rest-models</t>
        </is>
      </c>
      <c r="B22719" t="inlineStr">
        <is>
          <t>84695ba940ea69661683c71652094d09baa80931</t>
        </is>
      </c>
      <c r="C22719" t="inlineStr">
        <is>
          <t>2018-10-02 09:02:50+00:00</t>
        </is>
      </c>
      <c r="D22719" t="inlineStr">
        <is>
          <t>verchange</t>
        </is>
      </c>
      <c r="E22719" t="inlineStr">
        <is>
          <t>dynamic-rest</t>
        </is>
      </c>
      <c r="F22719">
        <f>=1.6</f>
        <v/>
      </c>
      <c r="G22719" t="inlineStr">
        <is>
          <t>dynamic-rest</t>
        </is>
      </c>
      <c r="H22719" t="inlineStr"/>
    </row>
    <row r="22720">
      <c r="A22720" t="inlineStr">
        <is>
          <t>django-rest-models</t>
        </is>
      </c>
      <c r="B22720" t="inlineStr">
        <is>
          <t>84695ba940ea69661683c71652094d09baa80931</t>
        </is>
      </c>
      <c r="C22720" t="inlineStr">
        <is>
          <t>2018-10-02 09:02:50+00:00</t>
        </is>
      </c>
      <c r="D22720" t="inlineStr">
        <is>
          <t>add</t>
        </is>
      </c>
      <c r="E22720" t="inlineStr">
        <is>
          <t>twine</t>
        </is>
      </c>
      <c r="F22720" t="inlineStr"/>
      <c r="G22720" t="inlineStr"/>
      <c r="H22720" t="inlineStr"/>
    </row>
    <row r="22721">
      <c r="A22721" t="inlineStr">
        <is>
          <t>alfred-wunderlist-workflow</t>
        </is>
      </c>
      <c r="B22721" t="inlineStr">
        <is>
          <t>df2a45e4eb756523bf114cd88ca9c92b7e236241</t>
        </is>
      </c>
      <c r="C22721" t="inlineStr">
        <is>
          <t>2016-09-01 01:05:15+00:00</t>
        </is>
      </c>
      <c r="D22721" t="inlineStr">
        <is>
          <t>verchange</t>
        </is>
      </c>
      <c r="E22721" t="inlineStr">
        <is>
          <t>Alfred-Workflow</t>
        </is>
      </c>
      <c r="F22721">
        <f>=1.17.1</f>
        <v/>
      </c>
      <c r="G22721" t="inlineStr">
        <is>
          <t>Alfred-Workflow</t>
        </is>
      </c>
      <c r="H22721">
        <f>=1.11.1</f>
        <v/>
      </c>
    </row>
    <row r="22722">
      <c r="A22722" t="inlineStr">
        <is>
          <t>alfred-wunderlist-workflow</t>
        </is>
      </c>
      <c r="B22722" t="inlineStr">
        <is>
          <t>df2a45e4eb756523bf114cd88ca9c92b7e236241</t>
        </is>
      </c>
      <c r="C22722" t="inlineStr">
        <is>
          <t>2016-09-01 01:05:15+00:00</t>
        </is>
      </c>
      <c r="D22722" t="inlineStr">
        <is>
          <t>verchange</t>
        </is>
      </c>
      <c r="E22722" t="inlineStr">
        <is>
          <t>peewee</t>
        </is>
      </c>
      <c r="F22722">
        <f>=2.7.2</f>
        <v/>
      </c>
      <c r="G22722" t="inlineStr">
        <is>
          <t>peewee</t>
        </is>
      </c>
      <c r="H22722">
        <f>=2.4.7</f>
        <v/>
      </c>
    </row>
    <row r="22723">
      <c r="A22723" t="inlineStr">
        <is>
          <t>alfred-wunderlist-workflow</t>
        </is>
      </c>
      <c r="B22723" t="inlineStr">
        <is>
          <t>df2a45e4eb756523bf114cd88ca9c92b7e236241</t>
        </is>
      </c>
      <c r="C22723" t="inlineStr">
        <is>
          <t>2016-09-01 01:05:15+00:00</t>
        </is>
      </c>
      <c r="D22723" t="inlineStr">
        <is>
          <t>add</t>
        </is>
      </c>
      <c r="E22723" t="inlineStr">
        <is>
          <t>python-dateutil</t>
        </is>
      </c>
      <c r="F22723">
        <f>=2.4.2</f>
        <v/>
      </c>
      <c r="G22723" t="inlineStr"/>
      <c r="H22723" t="inlineStr"/>
    </row>
    <row r="22724">
      <c r="A22724" t="inlineStr">
        <is>
          <t>alfred-wunderlist-workflow</t>
        </is>
      </c>
      <c r="B22724" t="inlineStr">
        <is>
          <t>df2a45e4eb756523bf114cd88ca9c92b7e236241</t>
        </is>
      </c>
      <c r="C22724" t="inlineStr">
        <is>
          <t>2016-09-01 01:05:15+00:00</t>
        </is>
      </c>
      <c r="D22724" t="inlineStr">
        <is>
          <t>add</t>
        </is>
      </c>
      <c r="E22724" t="inlineStr">
        <is>
          <t>futures</t>
        </is>
      </c>
      <c r="F22724">
        <f>=3.0.3</f>
        <v/>
      </c>
      <c r="G22724" t="inlineStr"/>
      <c r="H22724" t="inlineStr"/>
    </row>
    <row r="22725">
      <c r="A22725" t="inlineStr">
        <is>
          <t>alfred-wunderlist-workflow</t>
        </is>
      </c>
      <c r="B22725" t="inlineStr">
        <is>
          <t>df2a45e4eb756523bf114cd88ca9c92b7e236241</t>
        </is>
      </c>
      <c r="C22725" t="inlineStr">
        <is>
          <t>2016-09-01 01:05:15+00:00</t>
        </is>
      </c>
      <c r="D22725" t="inlineStr">
        <is>
          <t>add</t>
        </is>
      </c>
      <c r="E22725" t="inlineStr">
        <is>
          <t>six</t>
        </is>
      </c>
      <c r="F22725">
        <f>=1.10.0</f>
        <v/>
      </c>
      <c r="G22725" t="inlineStr"/>
      <c r="H22725" t="inlineStr"/>
    </row>
    <row r="22726">
      <c r="A22726" t="inlineStr">
        <is>
          <t>django-deep-collector</t>
        </is>
      </c>
      <c r="B22726" t="inlineStr">
        <is>
          <t>ddb3b9b6220f03c2222d32159be4125db76adbb3</t>
        </is>
      </c>
      <c r="C22726" t="inlineStr">
        <is>
          <t>2019-03-02 16:09:22+00:00</t>
        </is>
      </c>
      <c r="D22726" t="inlineStr">
        <is>
          <t>add</t>
        </is>
      </c>
      <c r="E22726" t="inlineStr">
        <is>
          <t>factory_boy</t>
        </is>
      </c>
      <c r="F22726">
        <f>=2.10.0</f>
        <v/>
      </c>
      <c r="G22726" t="inlineStr"/>
      <c r="H22726" t="inlineStr"/>
    </row>
    <row r="22727">
      <c r="A22727" t="inlineStr">
        <is>
          <t>pybnb</t>
        </is>
      </c>
      <c r="B22727" t="inlineStr">
        <is>
          <t>2ebf3d48a5a0faeafa646b7b57bb4b3a357b3c4e</t>
        </is>
      </c>
      <c r="C22727" t="inlineStr">
        <is>
          <t>2019-01-31 18:08:04+00:00</t>
        </is>
      </c>
      <c r="D22727" t="inlineStr">
        <is>
          <t>rem</t>
        </is>
      </c>
      <c r="E22727" t="inlineStr"/>
      <c r="F22727" t="inlineStr"/>
      <c r="G22727" t="inlineStr">
        <is>
          <t>numpy</t>
        </is>
      </c>
      <c r="H22727" t="inlineStr"/>
    </row>
    <row r="22728">
      <c r="A22728" t="inlineStr">
        <is>
          <t>errbot</t>
        </is>
      </c>
      <c r="B22728" t="inlineStr">
        <is>
          <t>f8919caf6b0a13d2587f4e51a1c13172824932e1</t>
        </is>
      </c>
      <c r="C22728" t="inlineStr">
        <is>
          <t>2012-06-10 16:08:29+00:00</t>
        </is>
      </c>
      <c r="D22728" t="inlineStr">
        <is>
          <t>add</t>
        </is>
      </c>
      <c r="E22728" t="inlineStr">
        <is>
          <t>daemon</t>
        </is>
      </c>
      <c r="F22728" t="inlineStr"/>
      <c r="G22728" t="inlineStr"/>
      <c r="H22728" t="inlineStr"/>
    </row>
    <row r="22729">
      <c r="A22729" t="inlineStr">
        <is>
          <t>errbot</t>
        </is>
      </c>
      <c r="B22729" t="inlineStr">
        <is>
          <t>e082435c2b0b8fb47ad49c3d291790f9e87ba428</t>
        </is>
      </c>
      <c r="C22729" t="inlineStr">
        <is>
          <t>2012-06-21 14:48:06+00:00</t>
        </is>
      </c>
      <c r="D22729" t="inlineStr">
        <is>
          <t>add</t>
        </is>
      </c>
      <c r="E22729" t="inlineStr">
        <is>
          <t>python-daemon</t>
        </is>
      </c>
      <c r="F22729" t="inlineStr"/>
      <c r="G22729" t="inlineStr"/>
      <c r="H22729" t="inlineStr"/>
    </row>
    <row r="22730">
      <c r="A22730" t="inlineStr">
        <is>
          <t>errbot</t>
        </is>
      </c>
      <c r="B22730" t="inlineStr">
        <is>
          <t>e082435c2b0b8fb47ad49c3d291790f9e87ba428</t>
        </is>
      </c>
      <c r="C22730" t="inlineStr">
        <is>
          <t>2012-06-21 14:48:06+00:00</t>
        </is>
      </c>
      <c r="D22730" t="inlineStr">
        <is>
          <t>rem</t>
        </is>
      </c>
      <c r="E22730" t="inlineStr"/>
      <c r="F22730" t="inlineStr"/>
      <c r="G22730" t="inlineStr">
        <is>
          <t>daemon</t>
        </is>
      </c>
      <c r="H22730" t="inlineStr"/>
    </row>
    <row r="22731">
      <c r="A22731" t="inlineStr">
        <is>
          <t>errbot</t>
        </is>
      </c>
      <c r="B22731" t="inlineStr">
        <is>
          <t>1fdd32de7a690a7c6b89b15f9a94a3829ea08dba</t>
        </is>
      </c>
      <c r="C22731" t="inlineStr">
        <is>
          <t>2012-07-02 21:31:38+00:00</t>
        </is>
      </c>
      <c r="D22731" t="inlineStr">
        <is>
          <t>verchange</t>
        </is>
      </c>
      <c r="E22731" t="inlineStr">
        <is>
          <t>configparser</t>
        </is>
      </c>
      <c r="F22731" t="inlineStr"/>
      <c r="G22731" t="inlineStr">
        <is>
          <t>configparser</t>
        </is>
      </c>
      <c r="H22731" t="inlineStr"/>
    </row>
    <row r="22732">
      <c r="A22732" t="inlineStr">
        <is>
          <t>errbot</t>
        </is>
      </c>
      <c r="B22732" t="inlineStr">
        <is>
          <t>1fdd32de7a690a7c6b89b15f9a94a3829ea08dba</t>
        </is>
      </c>
      <c r="C22732" t="inlineStr">
        <is>
          <t>2012-07-02 21:31:38+00:00</t>
        </is>
      </c>
      <c r="D22732" t="inlineStr">
        <is>
          <t>add</t>
        </is>
      </c>
      <c r="E22732" t="inlineStr">
        <is>
          <t>setuptools</t>
        </is>
      </c>
      <c r="F22732" t="inlineStr"/>
      <c r="G22732" t="inlineStr"/>
      <c r="H22732" t="inlineStr"/>
    </row>
    <row r="22733">
      <c r="A22733" t="inlineStr">
        <is>
          <t>errbot</t>
        </is>
      </c>
      <c r="B22733" t="inlineStr">
        <is>
          <t>b0b6b65456715a057a472d63e3e6e0bf34973215</t>
        </is>
      </c>
      <c r="C22733" t="inlineStr">
        <is>
          <t>2012-07-13 20:46:23+00:00</t>
        </is>
      </c>
      <c r="D22733" t="inlineStr">
        <is>
          <t>add</t>
        </is>
      </c>
      <c r="E22733" t="inlineStr">
        <is>
          <t>dnspython</t>
        </is>
      </c>
      <c r="F22733" t="inlineStr"/>
      <c r="G22733" t="inlineStr"/>
      <c r="H22733" t="inlineStr"/>
    </row>
    <row r="22734">
      <c r="A22734" t="inlineStr">
        <is>
          <t>errbot</t>
        </is>
      </c>
      <c r="B22734" t="inlineStr">
        <is>
          <t>fa0a1daf199d5827f2e1f4b5b054b111466e4fb8</t>
        </is>
      </c>
      <c r="C22734" t="inlineStr">
        <is>
          <t>2012-08-10 21:18:49+00:00</t>
        </is>
      </c>
      <c r="D22734" t="inlineStr">
        <is>
          <t>add</t>
        </is>
      </c>
      <c r="E22734" t="inlineStr">
        <is>
          <t>jinja2</t>
        </is>
      </c>
      <c r="F22734" t="inlineStr"/>
      <c r="G22734" t="inlineStr"/>
      <c r="H22734" t="inlineStr"/>
    </row>
    <row r="22735">
      <c r="A22735" t="inlineStr">
        <is>
          <t>errbot</t>
        </is>
      </c>
      <c r="B22735" t="inlineStr">
        <is>
          <t>6766d5151e931ba8316d124f8af8996c637e149d</t>
        </is>
      </c>
      <c r="C22735" t="inlineStr">
        <is>
          <t>2012-08-16 20:25:51+00:00</t>
        </is>
      </c>
      <c r="D22735" t="inlineStr">
        <is>
          <t>add</t>
        </is>
      </c>
      <c r="E22735" t="inlineStr">
        <is>
          <t>pyfire</t>
        </is>
      </c>
      <c r="F22735" t="inlineStr"/>
      <c r="G22735" t="inlineStr"/>
      <c r="H22735" t="inlineStr"/>
    </row>
    <row r="22736">
      <c r="A22736" t="inlineStr">
        <is>
          <t>errbot</t>
        </is>
      </c>
      <c r="B22736" t="inlineStr">
        <is>
          <t>6766d5151e931ba8316d124f8af8996c637e149d</t>
        </is>
      </c>
      <c r="C22736" t="inlineStr">
        <is>
          <t>2012-08-16 20:25:51+00:00</t>
        </is>
      </c>
      <c r="D22736" t="inlineStr">
        <is>
          <t>add</t>
        </is>
      </c>
      <c r="E22736" t="inlineStr">
        <is>
          <t>PySide</t>
        </is>
      </c>
      <c r="F22736" t="inlineStr"/>
      <c r="G22736" t="inlineStr"/>
      <c r="H22736" t="inlineStr"/>
    </row>
    <row r="22737">
      <c r="A22737" t="inlineStr">
        <is>
          <t>errbot</t>
        </is>
      </c>
      <c r="B22737" t="inlineStr">
        <is>
          <t>6766d5151e931ba8316d124f8af8996c637e149d</t>
        </is>
      </c>
      <c r="C22737" t="inlineStr">
        <is>
          <t>2012-08-16 20:25:51+00:00</t>
        </is>
      </c>
      <c r="D22737" t="inlineStr">
        <is>
          <t>add</t>
        </is>
      </c>
      <c r="E22737" t="inlineStr">
        <is>
          <t>simplejson</t>
        </is>
      </c>
      <c r="F22737" t="inlineStr"/>
      <c r="G22737" t="inlineStr"/>
      <c r="H22737" t="inlineStr"/>
    </row>
    <row r="22738">
      <c r="A22738" t="inlineStr">
        <is>
          <t>errbot</t>
        </is>
      </c>
      <c r="B22738" t="inlineStr">
        <is>
          <t>6766d5151e931ba8316d124f8af8996c637e149d</t>
        </is>
      </c>
      <c r="C22738" t="inlineStr">
        <is>
          <t>2012-08-16 20:25:51+00:00</t>
        </is>
      </c>
      <c r="D22738" t="inlineStr">
        <is>
          <t>add</t>
        </is>
      </c>
      <c r="E22738" t="inlineStr">
        <is>
          <t>flask</t>
        </is>
      </c>
      <c r="F22738" t="inlineStr"/>
      <c r="G22738" t="inlineStr"/>
      <c r="H22738" t="inlineStr"/>
    </row>
    <row r="22739">
      <c r="A22739" t="inlineStr">
        <is>
          <t>errbot</t>
        </is>
      </c>
      <c r="B22739" t="inlineStr">
        <is>
          <t>7abdfaff27d04693825b91bca8904c84a1f1dda9</t>
        </is>
      </c>
      <c r="C22739" t="inlineStr">
        <is>
          <t>2012-08-22 08:58:17+00:00</t>
        </is>
      </c>
      <c r="D22739" t="inlineStr">
        <is>
          <t>rem</t>
        </is>
      </c>
      <c r="E22739" t="inlineStr"/>
      <c r="F22739" t="inlineStr"/>
      <c r="G22739" t="inlineStr">
        <is>
          <t>pyfire</t>
        </is>
      </c>
      <c r="H22739" t="inlineStr"/>
    </row>
    <row r="22740">
      <c r="A22740" t="inlineStr">
        <is>
          <t>errbot</t>
        </is>
      </c>
      <c r="B22740" t="inlineStr">
        <is>
          <t>7abdfaff27d04693825b91bca8904c84a1f1dda9</t>
        </is>
      </c>
      <c r="C22740" t="inlineStr">
        <is>
          <t>2012-08-22 08:58:17+00:00</t>
        </is>
      </c>
      <c r="D22740" t="inlineStr">
        <is>
          <t>rem</t>
        </is>
      </c>
      <c r="E22740" t="inlineStr"/>
      <c r="F22740" t="inlineStr"/>
      <c r="G22740" t="inlineStr">
        <is>
          <t>PySide</t>
        </is>
      </c>
      <c r="H22740" t="inlineStr"/>
    </row>
    <row r="22741">
      <c r="A22741" t="inlineStr">
        <is>
          <t>errbot</t>
        </is>
      </c>
      <c r="B22741" t="inlineStr">
        <is>
          <t>b8a39c8a260801f263ceb416b45ea8c49f492914</t>
        </is>
      </c>
      <c r="C22741" t="inlineStr">
        <is>
          <t>2012-08-24 16:39:20+00:00</t>
        </is>
      </c>
      <c r="D22741" t="inlineStr">
        <is>
          <t>add</t>
        </is>
      </c>
      <c r="E22741" t="inlineStr">
        <is>
          <t>config</t>
        </is>
      </c>
      <c r="F22741" t="inlineStr"/>
      <c r="G22741" t="inlineStr"/>
      <c r="H22741" t="inlineStr"/>
    </row>
    <row r="22742">
      <c r="A22742" t="inlineStr">
        <is>
          <t>errbot</t>
        </is>
      </c>
      <c r="B22742" t="inlineStr">
        <is>
          <t>21a65e3d97c23588072b9b4c01e8ca9b958b4ad2</t>
        </is>
      </c>
      <c r="C22742" t="inlineStr">
        <is>
          <t>2012-12-25 06:47:34+00:00</t>
        </is>
      </c>
      <c r="D22742" t="inlineStr">
        <is>
          <t>rem</t>
        </is>
      </c>
      <c r="E22742" t="inlineStr"/>
      <c r="F22742" t="inlineStr"/>
      <c r="G22742" t="inlineStr">
        <is>
          <t>simplejson</t>
        </is>
      </c>
      <c r="H22742" t="inlineStr"/>
    </row>
    <row r="22743">
      <c r="A22743" t="inlineStr">
        <is>
          <t>errbot</t>
        </is>
      </c>
      <c r="B22743" t="inlineStr">
        <is>
          <t>8591fe7ff7e54b65150d89f75ccc25525827f934</t>
        </is>
      </c>
      <c r="C22743" t="inlineStr">
        <is>
          <t>2014-01-20 03:11:25+00:00</t>
        </is>
      </c>
      <c r="D22743" t="inlineStr">
        <is>
          <t>verchange</t>
        </is>
      </c>
      <c r="E22743" t="inlineStr">
        <is>
          <t>jinja2</t>
        </is>
      </c>
      <c r="F22743" t="inlineStr"/>
      <c r="G22743" t="inlineStr">
        <is>
          <t>jinja2</t>
        </is>
      </c>
      <c r="H22743" t="inlineStr"/>
    </row>
    <row r="22744">
      <c r="A22744" t="inlineStr">
        <is>
          <t>errbot</t>
        </is>
      </c>
      <c r="B22744" t="inlineStr">
        <is>
          <t>8591fe7ff7e54b65150d89f75ccc25525827f934</t>
        </is>
      </c>
      <c r="C22744" t="inlineStr">
        <is>
          <t>2014-01-20 03:11:25+00:00</t>
        </is>
      </c>
      <c r="D22744" t="inlineStr">
        <is>
          <t>add</t>
        </is>
      </c>
      <c r="E22744" t="inlineStr">
        <is>
          <t>bottle</t>
        </is>
      </c>
      <c r="F22744" t="inlineStr"/>
      <c r="G22744" t="inlineStr"/>
      <c r="H22744" t="inlineStr"/>
    </row>
    <row r="22745">
      <c r="A22745" t="inlineStr">
        <is>
          <t>errbot</t>
        </is>
      </c>
      <c r="B22745" t="inlineStr">
        <is>
          <t>8591fe7ff7e54b65150d89f75ccc25525827f934</t>
        </is>
      </c>
      <c r="C22745" t="inlineStr">
        <is>
          <t>2014-01-20 03:11:25+00:00</t>
        </is>
      </c>
      <c r="D22745" t="inlineStr">
        <is>
          <t>add</t>
        </is>
      </c>
      <c r="E22745" t="inlineStr">
        <is>
          <t>pyasn1</t>
        </is>
      </c>
      <c r="F22745" t="inlineStr"/>
      <c r="G22745" t="inlineStr"/>
      <c r="H22745" t="inlineStr"/>
    </row>
    <row r="22746">
      <c r="A22746" t="inlineStr">
        <is>
          <t>errbot</t>
        </is>
      </c>
      <c r="B22746" t="inlineStr">
        <is>
          <t>8591fe7ff7e54b65150d89f75ccc25525827f934</t>
        </is>
      </c>
      <c r="C22746" t="inlineStr">
        <is>
          <t>2014-01-20 03:11:25+00:00</t>
        </is>
      </c>
      <c r="D22746" t="inlineStr">
        <is>
          <t>add</t>
        </is>
      </c>
      <c r="E22746" t="inlineStr">
        <is>
          <t>pyasn1-modules</t>
        </is>
      </c>
      <c r="F22746" t="inlineStr"/>
      <c r="G22746" t="inlineStr"/>
      <c r="H22746" t="inlineStr"/>
    </row>
    <row r="22747">
      <c r="A22747" t="inlineStr">
        <is>
          <t>errbot</t>
        </is>
      </c>
      <c r="B22747" t="inlineStr">
        <is>
          <t>8591fe7ff7e54b65150d89f75ccc25525827f934</t>
        </is>
      </c>
      <c r="C22747" t="inlineStr">
        <is>
          <t>2014-01-20 03:11:25+00:00</t>
        </is>
      </c>
      <c r="D22747" t="inlineStr">
        <is>
          <t>add</t>
        </is>
      </c>
      <c r="E22747" t="inlineStr">
        <is>
          <t>requests</t>
        </is>
      </c>
      <c r="F22747" t="inlineStr"/>
      <c r="G22747" t="inlineStr"/>
      <c r="H22747" t="inlineStr"/>
    </row>
    <row r="22748">
      <c r="A22748" t="inlineStr">
        <is>
          <t>errbot</t>
        </is>
      </c>
      <c r="B22748" t="inlineStr">
        <is>
          <t>8591fe7ff7e54b65150d89f75ccc25525827f934</t>
        </is>
      </c>
      <c r="C22748" t="inlineStr">
        <is>
          <t>2014-01-20 03:11:25+00:00</t>
        </is>
      </c>
      <c r="D22748" t="inlineStr">
        <is>
          <t>add</t>
        </is>
      </c>
      <c r="E22748" t="inlineStr">
        <is>
          <t>dnspython3</t>
        </is>
      </c>
      <c r="F22748" t="inlineStr"/>
      <c r="G22748" t="inlineStr"/>
      <c r="H22748" t="inlineStr"/>
    </row>
    <row r="22749">
      <c r="A22749" t="inlineStr">
        <is>
          <t>errbot</t>
        </is>
      </c>
      <c r="B22749" t="inlineStr">
        <is>
          <t>8591fe7ff7e54b65150d89f75ccc25525827f934</t>
        </is>
      </c>
      <c r="C22749" t="inlineStr">
        <is>
          <t>2014-01-20 03:11:25+00:00</t>
        </is>
      </c>
      <c r="D22749" t="inlineStr">
        <is>
          <t>add</t>
        </is>
      </c>
      <c r="E22749" t="inlineStr">
        <is>
          <t>webtest</t>
        </is>
      </c>
      <c r="F22749" t="inlineStr"/>
      <c r="G22749" t="inlineStr"/>
      <c r="H22749" t="inlineStr"/>
    </row>
    <row r="22750">
      <c r="A22750" t="inlineStr">
        <is>
          <t>errbot</t>
        </is>
      </c>
      <c r="B22750" t="inlineStr">
        <is>
          <t>8591fe7ff7e54b65150d89f75ccc25525827f934</t>
        </is>
      </c>
      <c r="C22750" t="inlineStr">
        <is>
          <t>2014-01-20 03:11:25+00:00</t>
        </is>
      </c>
      <c r="D22750" t="inlineStr">
        <is>
          <t>rem</t>
        </is>
      </c>
      <c r="E22750" t="inlineStr"/>
      <c r="F22750" t="inlineStr"/>
      <c r="G22750" t="inlineStr">
        <is>
          <t>flask</t>
        </is>
      </c>
      <c r="H22750" t="inlineStr"/>
    </row>
    <row r="22751">
      <c r="A22751" t="inlineStr">
        <is>
          <t>errbot</t>
        </is>
      </c>
      <c r="B22751" t="inlineStr">
        <is>
          <t>8591fe7ff7e54b65150d89f75ccc25525827f934</t>
        </is>
      </c>
      <c r="C22751" t="inlineStr">
        <is>
          <t>2014-01-20 03:11:25+00:00</t>
        </is>
      </c>
      <c r="D22751" t="inlineStr">
        <is>
          <t>rem</t>
        </is>
      </c>
      <c r="E22751" t="inlineStr"/>
      <c r="F22751" t="inlineStr"/>
      <c r="G22751" t="inlineStr">
        <is>
          <t>python-daemon</t>
        </is>
      </c>
      <c r="H22751" t="inlineStr"/>
    </row>
    <row r="22752">
      <c r="A22752" t="inlineStr">
        <is>
          <t>errbot</t>
        </is>
      </c>
      <c r="B22752" t="inlineStr">
        <is>
          <t>8591fe7ff7e54b65150d89f75ccc25525827f934</t>
        </is>
      </c>
      <c r="C22752" t="inlineStr">
        <is>
          <t>2014-01-20 03:11:25+00:00</t>
        </is>
      </c>
      <c r="D22752" t="inlineStr">
        <is>
          <t>rem</t>
        </is>
      </c>
      <c r="E22752" t="inlineStr"/>
      <c r="F22752" t="inlineStr"/>
      <c r="G22752" t="inlineStr">
        <is>
          <t>dnspython</t>
        </is>
      </c>
      <c r="H22752" t="inlineStr"/>
    </row>
    <row r="22753">
      <c r="A22753" t="inlineStr">
        <is>
          <t>errbot</t>
        </is>
      </c>
      <c r="B22753" t="inlineStr">
        <is>
          <t>8591fe7ff7e54b65150d89f75ccc25525827f934</t>
        </is>
      </c>
      <c r="C22753" t="inlineStr">
        <is>
          <t>2014-01-20 03:11:25+00:00</t>
        </is>
      </c>
      <c r="D22753" t="inlineStr">
        <is>
          <t>rem</t>
        </is>
      </c>
      <c r="E22753" t="inlineStr"/>
      <c r="F22753" t="inlineStr"/>
      <c r="G22753" t="inlineStr">
        <is>
          <t>xmpppy</t>
        </is>
      </c>
      <c r="H22753" t="inlineStr"/>
    </row>
    <row r="22754">
      <c r="A22754" t="inlineStr">
        <is>
          <t>errbot</t>
        </is>
      </c>
      <c r="B22754" t="inlineStr">
        <is>
          <t>8591fe7ff7e54b65150d89f75ccc25525827f934</t>
        </is>
      </c>
      <c r="C22754" t="inlineStr">
        <is>
          <t>2014-01-20 03:11:25+00:00</t>
        </is>
      </c>
      <c r="D22754" t="inlineStr">
        <is>
          <t>rem</t>
        </is>
      </c>
      <c r="E22754" t="inlineStr"/>
      <c r="F22754" t="inlineStr"/>
      <c r="G22754" t="inlineStr">
        <is>
          <t>configparser</t>
        </is>
      </c>
      <c r="H22754" t="inlineStr"/>
    </row>
    <row r="22755">
      <c r="A22755" t="inlineStr">
        <is>
          <t>errbot</t>
        </is>
      </c>
      <c r="B22755" t="inlineStr">
        <is>
          <t>cff17f83363f5c42a28ba46bada0f974b1cef80c</t>
        </is>
      </c>
      <c r="C22755" t="inlineStr">
        <is>
          <t>2015-05-16 17:10:17+00:00</t>
        </is>
      </c>
      <c r="D22755" t="inlineStr">
        <is>
          <t>verchange</t>
        </is>
      </c>
      <c r="E22755" t="inlineStr">
        <is>
          <t>yapsy</t>
        </is>
      </c>
      <c r="F22755" t="inlineStr">
        <is>
          <t>&lt;=1.10.423</t>
        </is>
      </c>
      <c r="G22755" t="inlineStr">
        <is>
          <t>yapsy</t>
        </is>
      </c>
      <c r="H22755" t="inlineStr"/>
    </row>
    <row r="22756">
      <c r="A22756" t="inlineStr">
        <is>
          <t>errbot</t>
        </is>
      </c>
      <c r="B22756" t="inlineStr">
        <is>
          <t>cff17f83363f5c42a28ba46bada0f974b1cef80c</t>
        </is>
      </c>
      <c r="C22756" t="inlineStr">
        <is>
          <t>2015-05-16 17:10:17+00:00</t>
        </is>
      </c>
      <c r="D22756" t="inlineStr">
        <is>
          <t>add</t>
        </is>
      </c>
      <c r="E22756" t="inlineStr">
        <is>
          <t>colorlog</t>
        </is>
      </c>
      <c r="F22756" t="inlineStr"/>
      <c r="G22756" t="inlineStr"/>
      <c r="H22756" t="inlineStr"/>
    </row>
    <row r="22757">
      <c r="A22757" t="inlineStr">
        <is>
          <t>errbot</t>
        </is>
      </c>
      <c r="B22757" t="inlineStr">
        <is>
          <t>65f58b2e08442c4633930497418f4bd78e5038f7</t>
        </is>
      </c>
      <c r="C22757" t="inlineStr">
        <is>
          <t>2015-08-18 05:09:56+00:00</t>
        </is>
      </c>
      <c r="D22757" t="inlineStr">
        <is>
          <t>rem</t>
        </is>
      </c>
      <c r="E22757" t="inlineStr"/>
      <c r="F22757" t="inlineStr"/>
      <c r="G22757" t="inlineStr">
        <is>
          <t>bottle</t>
        </is>
      </c>
      <c r="H22757" t="inlineStr"/>
    </row>
    <row r="22758">
      <c r="A22758" t="inlineStr">
        <is>
          <t>errbot</t>
        </is>
      </c>
      <c r="B22758" t="inlineStr">
        <is>
          <t>65f58b2e08442c4633930497418f4bd78e5038f7</t>
        </is>
      </c>
      <c r="C22758" t="inlineStr">
        <is>
          <t>2015-08-18 05:09:56+00:00</t>
        </is>
      </c>
      <c r="D22758" t="inlineStr">
        <is>
          <t>rem</t>
        </is>
      </c>
      <c r="E22758" t="inlineStr"/>
      <c r="F22758" t="inlineStr"/>
      <c r="G22758" t="inlineStr">
        <is>
          <t>setuptools</t>
        </is>
      </c>
      <c r="H22758" t="inlineStr"/>
    </row>
    <row r="22759">
      <c r="A22759" t="inlineStr">
        <is>
          <t>errbot</t>
        </is>
      </c>
      <c r="B22759" t="inlineStr">
        <is>
          <t>65f58b2e08442c4633930497418f4bd78e5038f7</t>
        </is>
      </c>
      <c r="C22759" t="inlineStr">
        <is>
          <t>2015-08-18 05:09:56+00:00</t>
        </is>
      </c>
      <c r="D22759" t="inlineStr">
        <is>
          <t>rem</t>
        </is>
      </c>
      <c r="E22759" t="inlineStr"/>
      <c r="F22759" t="inlineStr"/>
      <c r="G22759" t="inlineStr">
        <is>
          <t>yapsy</t>
        </is>
      </c>
      <c r="H22759" t="inlineStr">
        <is>
          <t>&lt;=1.10.423</t>
        </is>
      </c>
    </row>
    <row r="22760">
      <c r="A22760" t="inlineStr">
        <is>
          <t>errbot</t>
        </is>
      </c>
      <c r="B22760" t="inlineStr">
        <is>
          <t>65f58b2e08442c4633930497418f4bd78e5038f7</t>
        </is>
      </c>
      <c r="C22760" t="inlineStr">
        <is>
          <t>2015-08-18 05:09:56+00:00</t>
        </is>
      </c>
      <c r="D22760" t="inlineStr">
        <is>
          <t>rem</t>
        </is>
      </c>
      <c r="E22760" t="inlineStr"/>
      <c r="F22760" t="inlineStr"/>
      <c r="G22760" t="inlineStr">
        <is>
          <t>config</t>
        </is>
      </c>
      <c r="H22760" t="inlineStr"/>
    </row>
    <row r="22761">
      <c r="A22761" t="inlineStr">
        <is>
          <t>errbot</t>
        </is>
      </c>
      <c r="B22761" t="inlineStr">
        <is>
          <t>65f58b2e08442c4633930497418f4bd78e5038f7</t>
        </is>
      </c>
      <c r="C22761" t="inlineStr">
        <is>
          <t>2015-08-18 05:09:56+00:00</t>
        </is>
      </c>
      <c r="D22761" t="inlineStr">
        <is>
          <t>rem</t>
        </is>
      </c>
      <c r="E22761" t="inlineStr"/>
      <c r="F22761" t="inlineStr"/>
      <c r="G22761" t="inlineStr">
        <is>
          <t>pyasn1</t>
        </is>
      </c>
      <c r="H22761" t="inlineStr"/>
    </row>
    <row r="22762">
      <c r="A22762" t="inlineStr">
        <is>
          <t>errbot</t>
        </is>
      </c>
      <c r="B22762" t="inlineStr">
        <is>
          <t>65f58b2e08442c4633930497418f4bd78e5038f7</t>
        </is>
      </c>
      <c r="C22762" t="inlineStr">
        <is>
          <t>2015-08-18 05:09:56+00:00</t>
        </is>
      </c>
      <c r="D22762" t="inlineStr">
        <is>
          <t>rem</t>
        </is>
      </c>
      <c r="E22762" t="inlineStr"/>
      <c r="F22762" t="inlineStr"/>
      <c r="G22762" t="inlineStr">
        <is>
          <t>pyasn1-modules</t>
        </is>
      </c>
      <c r="H22762" t="inlineStr"/>
    </row>
    <row r="22763">
      <c r="A22763" t="inlineStr">
        <is>
          <t>errbot</t>
        </is>
      </c>
      <c r="B22763" t="inlineStr">
        <is>
          <t>65f58b2e08442c4633930497418f4bd78e5038f7</t>
        </is>
      </c>
      <c r="C22763" t="inlineStr">
        <is>
          <t>2015-08-18 05:09:56+00:00</t>
        </is>
      </c>
      <c r="D22763" t="inlineStr">
        <is>
          <t>rem</t>
        </is>
      </c>
      <c r="E22763" t="inlineStr"/>
      <c r="F22763" t="inlineStr"/>
      <c r="G22763" t="inlineStr">
        <is>
          <t>requests</t>
        </is>
      </c>
      <c r="H22763" t="inlineStr"/>
    </row>
    <row r="22764">
      <c r="A22764" t="inlineStr">
        <is>
          <t>errbot</t>
        </is>
      </c>
      <c r="B22764" t="inlineStr">
        <is>
          <t>65f58b2e08442c4633930497418f4bd78e5038f7</t>
        </is>
      </c>
      <c r="C22764" t="inlineStr">
        <is>
          <t>2015-08-18 05:09:56+00:00</t>
        </is>
      </c>
      <c r="D22764" t="inlineStr">
        <is>
          <t>rem</t>
        </is>
      </c>
      <c r="E22764" t="inlineStr"/>
      <c r="F22764" t="inlineStr"/>
      <c r="G22764" t="inlineStr">
        <is>
          <t>jinja2</t>
        </is>
      </c>
      <c r="H22764" t="inlineStr"/>
    </row>
    <row r="22765">
      <c r="A22765" t="inlineStr">
        <is>
          <t>errbot</t>
        </is>
      </c>
      <c r="B22765" t="inlineStr">
        <is>
          <t>65f58b2e08442c4633930497418f4bd78e5038f7</t>
        </is>
      </c>
      <c r="C22765" t="inlineStr">
        <is>
          <t>2015-08-18 05:09:56+00:00</t>
        </is>
      </c>
      <c r="D22765" t="inlineStr">
        <is>
          <t>rem</t>
        </is>
      </c>
      <c r="E22765" t="inlineStr"/>
      <c r="F22765" t="inlineStr"/>
      <c r="G22765" t="inlineStr">
        <is>
          <t>dnspython3</t>
        </is>
      </c>
      <c r="H22765" t="inlineStr"/>
    </row>
    <row r="22766">
      <c r="A22766" t="inlineStr">
        <is>
          <t>errbot</t>
        </is>
      </c>
      <c r="B22766" t="inlineStr">
        <is>
          <t>65f58b2e08442c4633930497418f4bd78e5038f7</t>
        </is>
      </c>
      <c r="C22766" t="inlineStr">
        <is>
          <t>2015-08-18 05:09:56+00:00</t>
        </is>
      </c>
      <c r="D22766" t="inlineStr">
        <is>
          <t>rem</t>
        </is>
      </c>
      <c r="E22766" t="inlineStr"/>
      <c r="F22766" t="inlineStr"/>
      <c r="G22766" t="inlineStr">
        <is>
          <t>webtest</t>
        </is>
      </c>
      <c r="H22766" t="inlineStr"/>
    </row>
    <row r="22767">
      <c r="A22767" t="inlineStr">
        <is>
          <t>errbot</t>
        </is>
      </c>
      <c r="B22767" t="inlineStr">
        <is>
          <t>65f58b2e08442c4633930497418f4bd78e5038f7</t>
        </is>
      </c>
      <c r="C22767" t="inlineStr">
        <is>
          <t>2015-08-18 05:09:56+00:00</t>
        </is>
      </c>
      <c r="D22767" t="inlineStr">
        <is>
          <t>rem</t>
        </is>
      </c>
      <c r="E22767" t="inlineStr"/>
      <c r="F22767" t="inlineStr"/>
      <c r="G22767" t="inlineStr">
        <is>
          <t>colorlog</t>
        </is>
      </c>
      <c r="H22767" t="inlineStr"/>
    </row>
    <row r="22768">
      <c r="A22768" t="inlineStr">
        <is>
          <t>deployfish</t>
        </is>
      </c>
      <c r="B22768" t="inlineStr">
        <is>
          <t>b90a8339e38023a9856733363b56c450a1c25b41</t>
        </is>
      </c>
      <c r="C22768" t="inlineStr">
        <is>
          <t>2017-08-03 21:01:42+00:00</t>
        </is>
      </c>
      <c r="D22768" t="inlineStr">
        <is>
          <t>add</t>
        </is>
      </c>
      <c r="E22768" t="inlineStr">
        <is>
          <t>twine</t>
        </is>
      </c>
      <c r="F22768" t="inlineStr"/>
      <c r="G22768" t="inlineStr"/>
      <c r="H22768" t="inlineStr"/>
    </row>
    <row r="22769">
      <c r="A22769" t="inlineStr">
        <is>
          <t>deployfish</t>
        </is>
      </c>
      <c r="B22769" t="inlineStr">
        <is>
          <t>d12004651ccd0abec6980352eb51bba992ff837c</t>
        </is>
      </c>
      <c r="C22769" t="inlineStr">
        <is>
          <t>2017-08-30 21:16:41+00:00</t>
        </is>
      </c>
      <c r="D22769" t="inlineStr">
        <is>
          <t>add</t>
        </is>
      </c>
      <c r="E22769" t="inlineStr">
        <is>
          <t>tox</t>
        </is>
      </c>
      <c r="F22769" t="inlineStr"/>
      <c r="G22769" t="inlineStr"/>
      <c r="H22769" t="inlineStr"/>
    </row>
    <row r="22770">
      <c r="A22770" t="inlineStr">
        <is>
          <t>deployfish</t>
        </is>
      </c>
      <c r="B22770" t="inlineStr">
        <is>
          <t>d12004651ccd0abec6980352eb51bba992ff837c</t>
        </is>
      </c>
      <c r="C22770" t="inlineStr">
        <is>
          <t>2017-08-30 21:16:41+00:00</t>
        </is>
      </c>
      <c r="D22770" t="inlineStr">
        <is>
          <t>add</t>
        </is>
      </c>
      <c r="E22770" t="inlineStr">
        <is>
          <t>tzlocal</t>
        </is>
      </c>
      <c r="F22770" t="inlineStr"/>
      <c r="G22770" t="inlineStr"/>
      <c r="H22770" t="inlineStr"/>
    </row>
    <row r="22771">
      <c r="A22771" t="inlineStr">
        <is>
          <t>deployfish</t>
        </is>
      </c>
      <c r="B22771" t="inlineStr">
        <is>
          <t>bf872203ee24452cfb36117de4b52afcd86e5215</t>
        </is>
      </c>
      <c r="C22771" t="inlineStr">
        <is>
          <t>2017-09-22 20:30:33+00:00</t>
        </is>
      </c>
      <c r="D22771" t="inlineStr">
        <is>
          <t>add</t>
        </is>
      </c>
      <c r="E22771" t="inlineStr">
        <is>
          <t>wheel</t>
        </is>
      </c>
      <c r="F22771" t="inlineStr"/>
      <c r="G22771" t="inlineStr"/>
      <c r="H22771" t="inlineStr"/>
    </row>
    <row r="22772">
      <c r="A22772" t="inlineStr">
        <is>
          <t>deployfish</t>
        </is>
      </c>
      <c r="B22772" t="inlineStr">
        <is>
          <t>c3e33db68049bcb553cb8b782f15a2e178e14158</t>
        </is>
      </c>
      <c r="C22772" t="inlineStr">
        <is>
          <t>2019-10-07 17:30:34+00:00</t>
        </is>
      </c>
      <c r="D22772" t="inlineStr">
        <is>
          <t>verchange</t>
        </is>
      </c>
      <c r="E22772" t="inlineStr">
        <is>
          <t>tox</t>
        </is>
      </c>
      <c r="F22772" t="inlineStr"/>
      <c r="G22772" t="inlineStr">
        <is>
          <t>tox</t>
        </is>
      </c>
      <c r="H22772" t="inlineStr"/>
    </row>
    <row r="22773">
      <c r="A22773" t="inlineStr">
        <is>
          <t>deployfish</t>
        </is>
      </c>
      <c r="B22773" t="inlineStr">
        <is>
          <t>c3e33db68049bcb553cb8b782f15a2e178e14158</t>
        </is>
      </c>
      <c r="C22773" t="inlineStr">
        <is>
          <t>2019-10-07 17:30:34+00:00</t>
        </is>
      </c>
      <c r="D22773" t="inlineStr">
        <is>
          <t>verchange</t>
        </is>
      </c>
      <c r="E22773" t="inlineStr">
        <is>
          <t>sphinx_rtd_theme</t>
        </is>
      </c>
      <c r="F22773" t="inlineStr"/>
      <c r="G22773" t="inlineStr">
        <is>
          <t>sphinx_rtd_theme</t>
        </is>
      </c>
      <c r="H22773" t="inlineStr"/>
    </row>
    <row r="22774">
      <c r="A22774" t="inlineStr">
        <is>
          <t>deployfish</t>
        </is>
      </c>
      <c r="B22774" t="inlineStr">
        <is>
          <t>c3e33db68049bcb553cb8b782f15a2e178e14158</t>
        </is>
      </c>
      <c r="C22774" t="inlineStr">
        <is>
          <t>2019-10-07 17:30:34+00:00</t>
        </is>
      </c>
      <c r="D22774" t="inlineStr">
        <is>
          <t>verchange</t>
        </is>
      </c>
      <c r="E22774" t="inlineStr">
        <is>
          <t>bumpversion</t>
        </is>
      </c>
      <c r="F22774">
        <f>=0.5.3</f>
        <v/>
      </c>
      <c r="G22774" t="inlineStr">
        <is>
          <t>bumpversion</t>
        </is>
      </c>
      <c r="H22774" t="inlineStr"/>
    </row>
    <row r="22775">
      <c r="A22775" t="inlineStr">
        <is>
          <t>deployfish</t>
        </is>
      </c>
      <c r="B22775" t="inlineStr">
        <is>
          <t>c3e33db68049bcb553cb8b782f15a2e178e14158</t>
        </is>
      </c>
      <c r="C22775" t="inlineStr">
        <is>
          <t>2019-10-07 17:30:34+00:00</t>
        </is>
      </c>
      <c r="D22775" t="inlineStr">
        <is>
          <t>verchange</t>
        </is>
      </c>
      <c r="E22775" t="inlineStr">
        <is>
          <t>twine</t>
        </is>
      </c>
      <c r="F22775" t="inlineStr"/>
      <c r="G22775" t="inlineStr">
        <is>
          <t>twine</t>
        </is>
      </c>
      <c r="H22775" t="inlineStr"/>
    </row>
    <row r="22776">
      <c r="A22776" t="inlineStr">
        <is>
          <t>deployfish</t>
        </is>
      </c>
      <c r="B22776" t="inlineStr">
        <is>
          <t>c3e33db68049bcb553cb8b782f15a2e178e14158</t>
        </is>
      </c>
      <c r="C22776" t="inlineStr">
        <is>
          <t>2019-10-07 17:30:34+00:00</t>
        </is>
      </c>
      <c r="D22776" t="inlineStr">
        <is>
          <t>verchange</t>
        </is>
      </c>
      <c r="E22776" t="inlineStr">
        <is>
          <t>mock</t>
        </is>
      </c>
      <c r="F22776">
        <f>=3.0.5</f>
        <v/>
      </c>
      <c r="G22776" t="inlineStr">
        <is>
          <t>mock</t>
        </is>
      </c>
      <c r="H22776" t="inlineStr"/>
    </row>
    <row r="22777">
      <c r="A22777" t="inlineStr">
        <is>
          <t>deployfish</t>
        </is>
      </c>
      <c r="B22777" t="inlineStr">
        <is>
          <t>c3e33db68049bcb553cb8b782f15a2e178e14158</t>
        </is>
      </c>
      <c r="C22777" t="inlineStr">
        <is>
          <t>2019-10-07 17:30:34+00:00</t>
        </is>
      </c>
      <c r="D22777" t="inlineStr">
        <is>
          <t>verchange</t>
        </is>
      </c>
      <c r="E22777" t="inlineStr">
        <is>
          <t>nose</t>
        </is>
      </c>
      <c r="F22777">
        <f>=1.3.7</f>
        <v/>
      </c>
      <c r="G22777" t="inlineStr">
        <is>
          <t>nose</t>
        </is>
      </c>
      <c r="H22777" t="inlineStr"/>
    </row>
    <row r="22778">
      <c r="A22778" t="inlineStr">
        <is>
          <t>deployfish</t>
        </is>
      </c>
      <c r="B22778" t="inlineStr">
        <is>
          <t>c3e33db68049bcb553cb8b782f15a2e178e14158</t>
        </is>
      </c>
      <c r="C22778" t="inlineStr">
        <is>
          <t>2019-10-07 17:30:34+00:00</t>
        </is>
      </c>
      <c r="D22778" t="inlineStr">
        <is>
          <t>verchange</t>
        </is>
      </c>
      <c r="E22778" t="inlineStr">
        <is>
          <t>PyYaml</t>
        </is>
      </c>
      <c r="F22778">
        <f>=5.1.2</f>
        <v/>
      </c>
      <c r="G22778" t="inlineStr">
        <is>
          <t>PyYaml</t>
        </is>
      </c>
      <c r="H22778" t="inlineStr"/>
    </row>
    <row r="22779">
      <c r="A22779" t="inlineStr">
        <is>
          <t>deployfish</t>
        </is>
      </c>
      <c r="B22779" t="inlineStr">
        <is>
          <t>c3e33db68049bcb553cb8b782f15a2e178e14158</t>
        </is>
      </c>
      <c r="C22779" t="inlineStr">
        <is>
          <t>2019-10-07 17:30:34+00:00</t>
        </is>
      </c>
      <c r="D22779" t="inlineStr">
        <is>
          <t>verchange</t>
        </is>
      </c>
      <c r="E22779" t="inlineStr">
        <is>
          <t>awscli</t>
        </is>
      </c>
      <c r="F22779" t="inlineStr"/>
      <c r="G22779" t="inlineStr">
        <is>
          <t>awscli</t>
        </is>
      </c>
      <c r="H22779" t="inlineStr"/>
    </row>
    <row r="22780">
      <c r="A22780" t="inlineStr">
        <is>
          <t>deployfish</t>
        </is>
      </c>
      <c r="B22780" t="inlineStr">
        <is>
          <t>c3e33db68049bcb553cb8b782f15a2e178e14158</t>
        </is>
      </c>
      <c r="C22780" t="inlineStr">
        <is>
          <t>2019-10-07 17:30:34+00:00</t>
        </is>
      </c>
      <c r="D22780" t="inlineStr">
        <is>
          <t>verchange</t>
        </is>
      </c>
      <c r="E22780" t="inlineStr">
        <is>
          <t>Sphinx</t>
        </is>
      </c>
      <c r="F22780" t="inlineStr"/>
      <c r="G22780" t="inlineStr">
        <is>
          <t>Sphinx</t>
        </is>
      </c>
      <c r="H22780" t="inlineStr"/>
    </row>
    <row r="22781">
      <c r="A22781" t="inlineStr">
        <is>
          <t>deployfish</t>
        </is>
      </c>
      <c r="B22781" t="inlineStr">
        <is>
          <t>c3e33db68049bcb553cb8b782f15a2e178e14158</t>
        </is>
      </c>
      <c r="C22781" t="inlineStr">
        <is>
          <t>2019-10-07 17:30:34+00:00</t>
        </is>
      </c>
      <c r="D22781" t="inlineStr">
        <is>
          <t>verchange</t>
        </is>
      </c>
      <c r="E22781" t="inlineStr">
        <is>
          <t>click</t>
        </is>
      </c>
      <c r="F22781">
        <f>=6.7</f>
        <v/>
      </c>
      <c r="G22781" t="inlineStr">
        <is>
          <t>click</t>
        </is>
      </c>
      <c r="H22781" t="inlineStr"/>
    </row>
    <row r="22782">
      <c r="A22782" t="inlineStr">
        <is>
          <t>deployfish</t>
        </is>
      </c>
      <c r="B22782" t="inlineStr">
        <is>
          <t>c3e33db68049bcb553cb8b782f15a2e178e14158</t>
        </is>
      </c>
      <c r="C22782" t="inlineStr">
        <is>
          <t>2019-10-07 17:30:34+00:00</t>
        </is>
      </c>
      <c r="D22782" t="inlineStr">
        <is>
          <t>verchange</t>
        </is>
      </c>
      <c r="E22782" t="inlineStr">
        <is>
          <t>sphinx-click</t>
        </is>
      </c>
      <c r="F22782" t="inlineStr"/>
      <c r="G22782" t="inlineStr">
        <is>
          <t>sphinx-click</t>
        </is>
      </c>
      <c r="H22782" t="inlineStr"/>
    </row>
    <row r="22783">
      <c r="A22783" t="inlineStr">
        <is>
          <t>deployfish</t>
        </is>
      </c>
      <c r="B22783" t="inlineStr">
        <is>
          <t>c3e33db68049bcb553cb8b782f15a2e178e14158</t>
        </is>
      </c>
      <c r="C22783" t="inlineStr">
        <is>
          <t>2019-10-07 17:30:34+00:00</t>
        </is>
      </c>
      <c r="D22783" t="inlineStr">
        <is>
          <t>verchange</t>
        </is>
      </c>
      <c r="E22783" t="inlineStr">
        <is>
          <t>testfixtures</t>
        </is>
      </c>
      <c r="F22783">
        <f>=6.10.0</f>
        <v/>
      </c>
      <c r="G22783" t="inlineStr">
        <is>
          <t>testfixtures</t>
        </is>
      </c>
      <c r="H22783" t="inlineStr"/>
    </row>
    <row r="22784">
      <c r="A22784" t="inlineStr">
        <is>
          <t>deployfish</t>
        </is>
      </c>
      <c r="B22784" t="inlineStr">
        <is>
          <t>c3e33db68049bcb553cb8b782f15a2e178e14158</t>
        </is>
      </c>
      <c r="C22784" t="inlineStr">
        <is>
          <t>2019-10-07 17:30:34+00:00</t>
        </is>
      </c>
      <c r="D22784" t="inlineStr">
        <is>
          <t>verchange</t>
        </is>
      </c>
      <c r="E22784" t="inlineStr">
        <is>
          <t>tzlocal</t>
        </is>
      </c>
      <c r="F22784">
        <f>=2.0.0</f>
        <v/>
      </c>
      <c r="G22784" t="inlineStr">
        <is>
          <t>tzlocal</t>
        </is>
      </c>
      <c r="H22784" t="inlineStr"/>
    </row>
    <row r="22785">
      <c r="A22785" t="inlineStr">
        <is>
          <t>deployfish</t>
        </is>
      </c>
      <c r="B22785" t="inlineStr">
        <is>
          <t>c3e33db68049bcb553cb8b782f15a2e178e14158</t>
        </is>
      </c>
      <c r="C22785" t="inlineStr">
        <is>
          <t>2019-10-07 17:30:34+00:00</t>
        </is>
      </c>
      <c r="D22785" t="inlineStr">
        <is>
          <t>verchange</t>
        </is>
      </c>
      <c r="E22785" t="inlineStr">
        <is>
          <t>wheel</t>
        </is>
      </c>
      <c r="F22785" t="inlineStr"/>
      <c r="G22785" t="inlineStr">
        <is>
          <t>wheel</t>
        </is>
      </c>
      <c r="H22785" t="inlineStr"/>
    </row>
    <row r="22786">
      <c r="A22786" t="inlineStr">
        <is>
          <t>deployfish</t>
        </is>
      </c>
      <c r="B22786" t="inlineStr">
        <is>
          <t>c3e33db68049bcb553cb8b782f15a2e178e14158</t>
        </is>
      </c>
      <c r="C22786" t="inlineStr">
        <is>
          <t>2019-10-07 17:30:34+00:00</t>
        </is>
      </c>
      <c r="D22786" t="inlineStr">
        <is>
          <t>verchange</t>
        </is>
      </c>
      <c r="E22786" t="inlineStr">
        <is>
          <t>boto3</t>
        </is>
      </c>
      <c r="F22786" t="inlineStr"/>
      <c r="G22786" t="inlineStr">
        <is>
          <t>boto3</t>
        </is>
      </c>
      <c r="H22786" t="inlineStr"/>
    </row>
    <row r="22787">
      <c r="A22787" t="inlineStr">
        <is>
          <t>deployfish</t>
        </is>
      </c>
      <c r="B22787" t="inlineStr">
        <is>
          <t>c3e33db68049bcb553cb8b782f15a2e178e14158</t>
        </is>
      </c>
      <c r="C22787" t="inlineStr">
        <is>
          <t>2019-10-07 17:30:34+00:00</t>
        </is>
      </c>
      <c r="D22787" t="inlineStr">
        <is>
          <t>verchange</t>
        </is>
      </c>
      <c r="E22787" t="inlineStr">
        <is>
          <t>sphinx-autobuild</t>
        </is>
      </c>
      <c r="F22787" t="inlineStr"/>
      <c r="G22787" t="inlineStr">
        <is>
          <t>sphinx-autobuild</t>
        </is>
      </c>
      <c r="H22787" t="inlineStr"/>
    </row>
    <row r="22788">
      <c r="A22788" t="inlineStr">
        <is>
          <t>deployfish</t>
        </is>
      </c>
      <c r="B22788" t="inlineStr">
        <is>
          <t>c3e33db68049bcb553cb8b782f15a2e178e14158</t>
        </is>
      </c>
      <c r="C22788" t="inlineStr">
        <is>
          <t>2019-10-07 17:30:34+00:00</t>
        </is>
      </c>
      <c r="D22788" t="inlineStr">
        <is>
          <t>add</t>
        </is>
      </c>
      <c r="E22788" t="inlineStr">
        <is>
          <t>pydevd-pycharm</t>
        </is>
      </c>
      <c r="F22788" t="inlineStr">
        <is>
          <t>~=192.6817.19</t>
        </is>
      </c>
      <c r="G22788" t="inlineStr"/>
      <c r="H22788" t="inlineStr"/>
    </row>
    <row r="22789">
      <c r="A22789" t="inlineStr">
        <is>
          <t>deployfish</t>
        </is>
      </c>
      <c r="B22789" t="inlineStr">
        <is>
          <t>c3e33db68049bcb553cb8b782f15a2e178e14158</t>
        </is>
      </c>
      <c r="C22789" t="inlineStr">
        <is>
          <t>2019-10-07 17:30:34+00:00</t>
        </is>
      </c>
      <c r="D22789" t="inlineStr">
        <is>
          <t>add</t>
        </is>
      </c>
      <c r="E22789" t="inlineStr">
        <is>
          <t>autopep8</t>
        </is>
      </c>
      <c r="F22789">
        <f>=0.8</f>
        <v/>
      </c>
      <c r="G22789" t="inlineStr"/>
      <c r="H22789" t="inlineStr"/>
    </row>
    <row r="22790">
      <c r="A22790" t="inlineStr">
        <is>
          <t>deployfish</t>
        </is>
      </c>
      <c r="B22790" t="inlineStr">
        <is>
          <t>c3e33db68049bcb553cb8b782f15a2e178e14158</t>
        </is>
      </c>
      <c r="C22790" t="inlineStr">
        <is>
          <t>2019-10-07 17:30:34+00:00</t>
        </is>
      </c>
      <c r="D22790" t="inlineStr">
        <is>
          <t>add</t>
        </is>
      </c>
      <c r="E22790" t="inlineStr">
        <is>
          <t>flake8</t>
        </is>
      </c>
      <c r="F22790">
        <f>=3.7.5</f>
        <v/>
      </c>
      <c r="G22790" t="inlineStr"/>
      <c r="H22790" t="inlineStr"/>
    </row>
    <row r="22791">
      <c r="A22791" t="inlineStr">
        <is>
          <t>deployfish</t>
        </is>
      </c>
      <c r="B22791" t="inlineStr">
        <is>
          <t>c3e33db68049bcb553cb8b782f15a2e178e14158</t>
        </is>
      </c>
      <c r="C22791" t="inlineStr">
        <is>
          <t>2019-10-07 17:30:34+00:00</t>
        </is>
      </c>
      <c r="D22791" t="inlineStr">
        <is>
          <t>add</t>
        </is>
      </c>
      <c r="E22791" t="inlineStr">
        <is>
          <t>pycodestyle</t>
        </is>
      </c>
      <c r="F22791">
        <f>=2.5.0</f>
        <v/>
      </c>
      <c r="G22791" t="inlineStr"/>
      <c r="H22791" t="inlineStr"/>
    </row>
    <row r="22792">
      <c r="A22792" t="inlineStr">
        <is>
          <t>deployfish</t>
        </is>
      </c>
      <c r="B22792" t="inlineStr">
        <is>
          <t>c3e33db68049bcb553cb8b782f15a2e178e14158</t>
        </is>
      </c>
      <c r="C22792" t="inlineStr">
        <is>
          <t>2019-10-07 17:30:34+00:00</t>
        </is>
      </c>
      <c r="D22792" t="inlineStr">
        <is>
          <t>add</t>
        </is>
      </c>
      <c r="E22792" t="inlineStr">
        <is>
          <t>mypy</t>
        </is>
      </c>
      <c r="F22792">
        <f>=0.701</f>
        <v/>
      </c>
      <c r="G22792" t="inlineStr"/>
      <c r="H22792" t="inlineStr"/>
    </row>
    <row r="22793">
      <c r="A22793" t="inlineStr">
        <is>
          <t>deployfish</t>
        </is>
      </c>
      <c r="B22793" t="inlineStr">
        <is>
          <t>c3e33db68049bcb553cb8b782f15a2e178e14158</t>
        </is>
      </c>
      <c r="C22793" t="inlineStr">
        <is>
          <t>2019-10-07 17:30:34+00:00</t>
        </is>
      </c>
      <c r="D22793" t="inlineStr">
        <is>
          <t>add</t>
        </is>
      </c>
      <c r="E22793" t="inlineStr">
        <is>
          <t>colorama</t>
        </is>
      </c>
      <c r="F22793">
        <f>=0.3.7</f>
        <v/>
      </c>
      <c r="G22793" t="inlineStr"/>
      <c r="H22793" t="inlineStr"/>
    </row>
    <row r="22794">
      <c r="A22794" t="inlineStr">
        <is>
          <t>deployfish</t>
        </is>
      </c>
      <c r="B22794" t="inlineStr">
        <is>
          <t>c3e33db68049bcb553cb8b782f15a2e178e14158</t>
        </is>
      </c>
      <c r="C22794" t="inlineStr">
        <is>
          <t>2019-10-07 17:30:34+00:00</t>
        </is>
      </c>
      <c r="D22794" t="inlineStr">
        <is>
          <t>add</t>
        </is>
      </c>
      <c r="E22794" t="inlineStr">
        <is>
          <t>ipython</t>
        </is>
      </c>
      <c r="F22794">
        <f>=7.1.0</f>
        <v/>
      </c>
      <c r="G22794" t="inlineStr"/>
      <c r="H22794" t="inlineStr"/>
    </row>
    <row r="22795">
      <c r="A22795" t="inlineStr">
        <is>
          <t>openwisp-controller</t>
        </is>
      </c>
      <c r="B22795" t="inlineStr">
        <is>
          <t>4d92479f9abca4c09f47561b251b7ec0a86a2a31</t>
        </is>
      </c>
      <c r="C22795" t="inlineStr">
        <is>
          <t>2017-05-24 20:35:33+00:00</t>
        </is>
      </c>
      <c r="D22795" t="inlineStr">
        <is>
          <t>verchange</t>
        </is>
      </c>
      <c r="E22795" t="inlineStr">
        <is>
          <t>django-netjsonconfig</t>
        </is>
      </c>
      <c r="F22795" t="inlineStr">
        <is>
          <t>&lt;0.7.0;&gt;=0.5.8</t>
        </is>
      </c>
      <c r="G22795" t="inlineStr">
        <is>
          <t>django-netjsonconfig</t>
        </is>
      </c>
      <c r="H22795" t="inlineStr">
        <is>
          <t>&lt;0.6.0;&gt;=0.4.2</t>
        </is>
      </c>
    </row>
    <row r="22796">
      <c r="A22796" t="inlineStr">
        <is>
          <t>openwisp-controller</t>
        </is>
      </c>
      <c r="B22796" t="inlineStr">
        <is>
          <t>a3d7031847623a40cad905d6074d87a14d2521a9</t>
        </is>
      </c>
      <c r="C22796" t="inlineStr">
        <is>
          <t>2017-07-05 11:41:47+00:00</t>
        </is>
      </c>
      <c r="D22796" t="inlineStr">
        <is>
          <t>verchange</t>
        </is>
      </c>
      <c r="E22796" t="inlineStr">
        <is>
          <t>django-netjsonconfig</t>
        </is>
      </c>
      <c r="F22796" t="inlineStr">
        <is>
          <t>&lt;0.7.0;&gt;=0.6.2</t>
        </is>
      </c>
      <c r="G22796" t="inlineStr">
        <is>
          <t>django-netjsonconfig</t>
        </is>
      </c>
      <c r="H22796" t="inlineStr">
        <is>
          <t>&lt;0.7.0;&gt;=0.5.8</t>
        </is>
      </c>
    </row>
    <row r="22797">
      <c r="A22797" t="inlineStr">
        <is>
          <t>openwisp-controller</t>
        </is>
      </c>
      <c r="B22797" t="inlineStr">
        <is>
          <t>a3d7031847623a40cad905d6074d87a14d2521a9</t>
        </is>
      </c>
      <c r="C22797" t="inlineStr">
        <is>
          <t>2017-07-05 11:41:47+00:00</t>
        </is>
      </c>
      <c r="D22797" t="inlineStr">
        <is>
          <t>add</t>
        </is>
      </c>
      <c r="E22797" t="inlineStr">
        <is>
          <t>openwisp-utils</t>
        </is>
      </c>
      <c r="F22797" t="inlineStr">
        <is>
          <t>&lt;0.2</t>
        </is>
      </c>
      <c r="G22797" t="inlineStr"/>
      <c r="H22797" t="inlineStr"/>
    </row>
    <row r="22798">
      <c r="A22798" t="inlineStr">
        <is>
          <t>openwisp-controller</t>
        </is>
      </c>
      <c r="B22798" t="inlineStr">
        <is>
          <t>a3d7031847623a40cad905d6074d87a14d2521a9</t>
        </is>
      </c>
      <c r="C22798" t="inlineStr">
        <is>
          <t>2017-07-05 11:41:47+00:00</t>
        </is>
      </c>
      <c r="D22798" t="inlineStr">
        <is>
          <t>rem</t>
        </is>
      </c>
      <c r="E22798" t="inlineStr"/>
      <c r="F22798" t="inlineStr"/>
      <c r="G22798" t="inlineStr">
        <is>
          <t>openwisp-users</t>
        </is>
      </c>
      <c r="H22798" t="inlineStr">
        <is>
          <t>&lt;0.2</t>
        </is>
      </c>
    </row>
    <row r="22799">
      <c r="A22799" t="inlineStr">
        <is>
          <t>openwisp-controller</t>
        </is>
      </c>
      <c r="B22799" t="inlineStr">
        <is>
          <t>e422e4579b8e3d305c51706d72b0674fcb36934a</t>
        </is>
      </c>
      <c r="C22799" t="inlineStr">
        <is>
          <t>2017-08-29 12:50:35+00:00</t>
        </is>
      </c>
      <c r="D22799" t="inlineStr">
        <is>
          <t>verchange</t>
        </is>
      </c>
      <c r="E22799" t="inlineStr">
        <is>
          <t>django-netjsonconfig</t>
        </is>
      </c>
      <c r="F22799" t="inlineStr">
        <is>
          <t>&lt;0.7.0;&gt;=0.6.4</t>
        </is>
      </c>
      <c r="G22799" t="inlineStr">
        <is>
          <t>django-netjsonconfig</t>
        </is>
      </c>
      <c r="H22799" t="inlineStr">
        <is>
          <t>&lt;0.7.0;&gt;=0.6.2</t>
        </is>
      </c>
    </row>
    <row r="22800">
      <c r="A22800" t="inlineStr">
        <is>
          <t>openwisp-controller</t>
        </is>
      </c>
      <c r="B22800" t="inlineStr">
        <is>
          <t>2c4256b5343c11d9092ce4fcf284db2ecc13f89e</t>
        </is>
      </c>
      <c r="C22800" t="inlineStr">
        <is>
          <t>2017-11-07 15:55:36+00:00</t>
        </is>
      </c>
      <c r="D22800" t="inlineStr">
        <is>
          <t>verchange</t>
        </is>
      </c>
      <c r="E22800" t="inlineStr">
        <is>
          <t>django-netjsonconfig</t>
        </is>
      </c>
      <c r="F22800" t="inlineStr">
        <is>
          <t>&gt;=0.7.1;&lt;0.8.0</t>
        </is>
      </c>
      <c r="G22800" t="inlineStr">
        <is>
          <t>django-netjsonconfig</t>
        </is>
      </c>
      <c r="H22800" t="inlineStr">
        <is>
          <t>&lt;0.7.0;&gt;=0.6.4</t>
        </is>
      </c>
    </row>
    <row r="22801">
      <c r="A22801" t="inlineStr">
        <is>
          <t>openwisp-controller</t>
        </is>
      </c>
      <c r="B22801" t="inlineStr">
        <is>
          <t>ef49a5fb2ca1111d829f1231bdcd1cea35fc55ff</t>
        </is>
      </c>
      <c r="C22801" t="inlineStr">
        <is>
          <t>2017-12-17 17:12:55+00:00</t>
        </is>
      </c>
      <c r="D22801" t="inlineStr">
        <is>
          <t>add</t>
        </is>
      </c>
      <c r="E22801" t="inlineStr">
        <is>
          <t>django-loci</t>
        </is>
      </c>
      <c r="F22801" t="inlineStr">
        <is>
          <t>&lt;0.2.0;&gt;=0.1.1</t>
        </is>
      </c>
      <c r="G22801" t="inlineStr"/>
      <c r="H22801" t="inlineStr"/>
    </row>
    <row r="22802">
      <c r="A22802" t="inlineStr">
        <is>
          <t>openwisp-controller</t>
        </is>
      </c>
      <c r="B22802" t="inlineStr">
        <is>
          <t>ef49a5fb2ca1111d829f1231bdcd1cea35fc55ff</t>
        </is>
      </c>
      <c r="C22802" t="inlineStr">
        <is>
          <t>2017-12-17 17:12:55+00:00</t>
        </is>
      </c>
      <c r="D22802" t="inlineStr">
        <is>
          <t>add</t>
        </is>
      </c>
      <c r="E22802" t="inlineStr">
        <is>
          <t>djangorestframework-gis</t>
        </is>
      </c>
      <c r="F22802" t="inlineStr">
        <is>
          <t>&lt;0.13.0;&gt;=0.12.0</t>
        </is>
      </c>
      <c r="G22802" t="inlineStr"/>
      <c r="H22802" t="inlineStr"/>
    </row>
    <row r="22803">
      <c r="A22803" t="inlineStr">
        <is>
          <t>openwisp-controller</t>
        </is>
      </c>
      <c r="B22803" t="inlineStr">
        <is>
          <t>8d1868666bb1ee9934b6368e6428a5d9fa2e556c</t>
        </is>
      </c>
      <c r="C22803" t="inlineStr">
        <is>
          <t>2017-12-20 16:58:15+00:00</t>
        </is>
      </c>
      <c r="D22803" t="inlineStr">
        <is>
          <t>add</t>
        </is>
      </c>
      <c r="E22803" t="inlineStr">
        <is>
          <t>django-x509</t>
        </is>
      </c>
      <c r="F22803" t="inlineStr">
        <is>
          <t>&gt;=0.3.3;&lt;0.4.0</t>
        </is>
      </c>
      <c r="G22803" t="inlineStr"/>
      <c r="H22803" t="inlineStr"/>
    </row>
    <row r="22804">
      <c r="A22804" t="inlineStr">
        <is>
          <t>openwisp-controller</t>
        </is>
      </c>
      <c r="B22804" t="inlineStr">
        <is>
          <t>cce3ac4e7ac43c47fb0111d1d922b71fb5443576</t>
        </is>
      </c>
      <c r="C22804" t="inlineStr">
        <is>
          <t>2018-02-19 14:31:48+00:00</t>
        </is>
      </c>
      <c r="D22804" t="inlineStr">
        <is>
          <t>verchange</t>
        </is>
      </c>
      <c r="E22804" t="inlineStr">
        <is>
          <t>openwisp-utils</t>
        </is>
      </c>
      <c r="F22804" t="inlineStr">
        <is>
          <t>&lt;0.3</t>
        </is>
      </c>
      <c r="G22804" t="inlineStr">
        <is>
          <t>openwisp-utils</t>
        </is>
      </c>
      <c r="H22804" t="inlineStr">
        <is>
          <t>&lt;0.2</t>
        </is>
      </c>
    </row>
    <row r="22805">
      <c r="A22805" t="inlineStr">
        <is>
          <t>openwisp-controller</t>
        </is>
      </c>
      <c r="B22805" t="inlineStr">
        <is>
          <t>cce3ac4e7ac43c47fb0111d1d922b71fb5443576</t>
        </is>
      </c>
      <c r="C22805" t="inlineStr">
        <is>
          <t>2018-02-19 14:31:48+00:00</t>
        </is>
      </c>
      <c r="D22805" t="inlineStr">
        <is>
          <t>verchange</t>
        </is>
      </c>
      <c r="E22805" t="inlineStr">
        <is>
          <t>django-loci</t>
        </is>
      </c>
      <c r="F22805" t="inlineStr">
        <is>
          <t>&lt;0.3.0;&gt;=0.1.1</t>
        </is>
      </c>
      <c r="G22805" t="inlineStr">
        <is>
          <t>django-loci</t>
        </is>
      </c>
      <c r="H22805" t="inlineStr">
        <is>
          <t>&lt;0.2.0;&gt;=0.1.1</t>
        </is>
      </c>
    </row>
    <row r="22806">
      <c r="A22806" t="inlineStr">
        <is>
          <t>openwisp-controller</t>
        </is>
      </c>
      <c r="B22806" t="inlineStr">
        <is>
          <t>cce3ac4e7ac43c47fb0111d1d922b71fb5443576</t>
        </is>
      </c>
      <c r="C22806" t="inlineStr">
        <is>
          <t>2018-02-19 14:31:48+00:00</t>
        </is>
      </c>
      <c r="D22806" t="inlineStr">
        <is>
          <t>verchange</t>
        </is>
      </c>
      <c r="E22806" t="inlineStr">
        <is>
          <t>django-netjsonconfig</t>
        </is>
      </c>
      <c r="F22806" t="inlineStr">
        <is>
          <t>&gt;=0.8.0;&lt;0.9.0</t>
        </is>
      </c>
      <c r="G22806" t="inlineStr">
        <is>
          <t>django-netjsonconfig</t>
        </is>
      </c>
      <c r="H22806" t="inlineStr">
        <is>
          <t>&gt;=0.7.1;&lt;0.8.0</t>
        </is>
      </c>
    </row>
    <row r="22807">
      <c r="A22807" t="inlineStr">
        <is>
          <t>openwisp-controller</t>
        </is>
      </c>
      <c r="B22807" t="inlineStr">
        <is>
          <t>cce3ac4e7ac43c47fb0111d1d922b71fb5443576</t>
        </is>
      </c>
      <c r="C22807" t="inlineStr">
        <is>
          <t>2018-02-19 14:31:48+00:00</t>
        </is>
      </c>
      <c r="D22807" t="inlineStr">
        <is>
          <t>rem</t>
        </is>
      </c>
      <c r="E22807" t="inlineStr"/>
      <c r="F22807" t="inlineStr"/>
      <c r="G22807" t="inlineStr">
        <is>
          <t>django-x509</t>
        </is>
      </c>
      <c r="H22807" t="inlineStr">
        <is>
          <t>&gt;=0.3.3;&lt;0.4.0</t>
        </is>
      </c>
    </row>
    <row r="22808">
      <c r="A22808" t="inlineStr">
        <is>
          <t>openwisp-controller</t>
        </is>
      </c>
      <c r="B22808" t="inlineStr">
        <is>
          <t>8bb0aac9124321d9573ffa3e45cad9ce99a5f492</t>
        </is>
      </c>
      <c r="C22808" t="inlineStr">
        <is>
          <t>2020-01-09 20:01:37+00:00</t>
        </is>
      </c>
      <c r="D22808" t="inlineStr">
        <is>
          <t>rem</t>
        </is>
      </c>
      <c r="E22808" t="inlineStr"/>
      <c r="F22808" t="inlineStr"/>
      <c r="G22808" t="inlineStr">
        <is>
          <t>django-netjsonconfig</t>
        </is>
      </c>
      <c r="H22808" t="inlineStr">
        <is>
          <t>&gt;=0.8.0;&lt;0.9.0</t>
        </is>
      </c>
    </row>
    <row r="22809">
      <c r="A22809" t="inlineStr">
        <is>
          <t>openwisp-controller</t>
        </is>
      </c>
      <c r="B22809" t="inlineStr">
        <is>
          <t>8bb0aac9124321d9573ffa3e45cad9ce99a5f492</t>
        </is>
      </c>
      <c r="C22809" t="inlineStr">
        <is>
          <t>2020-01-09 20:01:37+00:00</t>
        </is>
      </c>
      <c r="D22809" t="inlineStr">
        <is>
          <t>rem</t>
        </is>
      </c>
      <c r="E22809" t="inlineStr"/>
      <c r="F22809" t="inlineStr"/>
      <c r="G22809" t="inlineStr">
        <is>
          <t>openwisp-utils</t>
        </is>
      </c>
      <c r="H22809" t="inlineStr">
        <is>
          <t>&lt;0.3</t>
        </is>
      </c>
    </row>
    <row r="22810">
      <c r="A22810" t="inlineStr">
        <is>
          <t>openwisp-controller</t>
        </is>
      </c>
      <c r="B22810" t="inlineStr">
        <is>
          <t>8bb0aac9124321d9573ffa3e45cad9ce99a5f492</t>
        </is>
      </c>
      <c r="C22810" t="inlineStr">
        <is>
          <t>2020-01-09 20:01:37+00:00</t>
        </is>
      </c>
      <c r="D22810" t="inlineStr">
        <is>
          <t>rem</t>
        </is>
      </c>
      <c r="E22810" t="inlineStr"/>
      <c r="F22810" t="inlineStr"/>
      <c r="G22810" t="inlineStr">
        <is>
          <t>django-loci</t>
        </is>
      </c>
      <c r="H22810" t="inlineStr">
        <is>
          <t>&lt;0.3.0;&gt;=0.1.1</t>
        </is>
      </c>
    </row>
    <row r="22811">
      <c r="A22811" t="inlineStr">
        <is>
          <t>openwisp-controller</t>
        </is>
      </c>
      <c r="B22811" t="inlineStr">
        <is>
          <t>8bb0aac9124321d9573ffa3e45cad9ce99a5f492</t>
        </is>
      </c>
      <c r="C22811" t="inlineStr">
        <is>
          <t>2020-01-09 20:01:37+00:00</t>
        </is>
      </c>
      <c r="D22811" t="inlineStr">
        <is>
          <t>rem</t>
        </is>
      </c>
      <c r="E22811" t="inlineStr"/>
      <c r="F22811" t="inlineStr"/>
      <c r="G22811" t="inlineStr">
        <is>
          <t>djangorestframework-gis</t>
        </is>
      </c>
      <c r="H22811" t="inlineStr">
        <is>
          <t>&lt;0.13.0;&gt;=0.12.0</t>
        </is>
      </c>
    </row>
    <row r="22812">
      <c r="A22812" t="inlineStr">
        <is>
          <t>openwisp-controller</t>
        </is>
      </c>
      <c r="B22812" t="inlineStr">
        <is>
          <t>04ce49a7f4b7fd9cf4f9bea8a562e3e64c668fec</t>
        </is>
      </c>
      <c r="C22812" t="inlineStr">
        <is>
          <t>2020-07-01 01:28:54+00:00</t>
        </is>
      </c>
      <c r="D22812" t="inlineStr">
        <is>
          <t>add</t>
        </is>
      </c>
      <c r="E22812" t="inlineStr">
        <is>
          <t>django-netjsonconfig</t>
        </is>
      </c>
      <c r="F22812" t="inlineStr">
        <is>
          <t>&gt;=0.11.0;&lt;0.13.0</t>
        </is>
      </c>
      <c r="G22812" t="inlineStr"/>
      <c r="H22812" t="inlineStr"/>
    </row>
    <row r="22813">
      <c r="A22813" t="inlineStr">
        <is>
          <t>openwisp-controller</t>
        </is>
      </c>
      <c r="B22813" t="inlineStr">
        <is>
          <t>04ce49a7f4b7fd9cf4f9bea8a562e3e64c668fec</t>
        </is>
      </c>
      <c r="C22813" t="inlineStr">
        <is>
          <t>2020-07-01 01:28:54+00:00</t>
        </is>
      </c>
      <c r="D22813" t="inlineStr">
        <is>
          <t>add</t>
        </is>
      </c>
      <c r="E22813" t="inlineStr">
        <is>
          <t>openwisp-users</t>
        </is>
      </c>
      <c r="F22813" t="inlineStr">
        <is>
          <t>&gt;=0.2.0;&lt;0.3.0</t>
        </is>
      </c>
      <c r="G22813" t="inlineStr"/>
      <c r="H22813" t="inlineStr"/>
    </row>
    <row r="22814">
      <c r="A22814" t="inlineStr">
        <is>
          <t>openwisp-controller</t>
        </is>
      </c>
      <c r="B22814" t="inlineStr">
        <is>
          <t>04ce49a7f4b7fd9cf4f9bea8a562e3e64c668fec</t>
        </is>
      </c>
      <c r="C22814" t="inlineStr">
        <is>
          <t>2020-07-01 01:28:54+00:00</t>
        </is>
      </c>
      <c r="D22814" t="inlineStr">
        <is>
          <t>add</t>
        </is>
      </c>
      <c r="E22814" t="inlineStr">
        <is>
          <t>django-loci</t>
        </is>
      </c>
      <c r="F22814" t="inlineStr">
        <is>
          <t>&lt;0.4.0;&gt;=0.3.1</t>
        </is>
      </c>
      <c r="G22814" t="inlineStr"/>
      <c r="H22814" t="inlineStr"/>
    </row>
    <row r="22815">
      <c r="A22815" t="inlineStr">
        <is>
          <t>openwisp-controller</t>
        </is>
      </c>
      <c r="B22815" t="inlineStr">
        <is>
          <t>04ce49a7f4b7fd9cf4f9bea8a562e3e64c668fec</t>
        </is>
      </c>
      <c r="C22815" t="inlineStr">
        <is>
          <t>2020-07-01 01:28:54+00:00</t>
        </is>
      </c>
      <c r="D22815" t="inlineStr">
        <is>
          <t>add</t>
        </is>
      </c>
      <c r="E22815" t="inlineStr">
        <is>
          <t>djangorestframework-gis</t>
        </is>
      </c>
      <c r="F22815" t="inlineStr">
        <is>
          <t>&lt;0.16.0;&gt;=0.12.0</t>
        </is>
      </c>
      <c r="G22815" t="inlineStr"/>
      <c r="H22815" t="inlineStr"/>
    </row>
    <row r="22816">
      <c r="A22816" t="inlineStr">
        <is>
          <t>openwisp-controller</t>
        </is>
      </c>
      <c r="B22816" t="inlineStr">
        <is>
          <t>04ce49a7f4b7fd9cf4f9bea8a562e3e64c668fec</t>
        </is>
      </c>
      <c r="C22816" t="inlineStr">
        <is>
          <t>2020-07-01 01:28:54+00:00</t>
        </is>
      </c>
      <c r="D22816" t="inlineStr">
        <is>
          <t>add</t>
        </is>
      </c>
      <c r="E22816" t="inlineStr">
        <is>
          <t>paramiko</t>
        </is>
      </c>
      <c r="F22816" t="inlineStr">
        <is>
          <t>&gt;=2.7.1;&lt;2.8.0</t>
        </is>
      </c>
      <c r="G22816" t="inlineStr"/>
      <c r="H22816" t="inlineStr"/>
    </row>
    <row r="22817">
      <c r="A22817" t="inlineStr">
        <is>
          <t>openwisp-controller</t>
        </is>
      </c>
      <c r="B22817" t="inlineStr">
        <is>
          <t>04ce49a7f4b7fd9cf4f9bea8a562e3e64c668fec</t>
        </is>
      </c>
      <c r="C22817" t="inlineStr">
        <is>
          <t>2020-07-01 01:28:54+00:00</t>
        </is>
      </c>
      <c r="D22817" t="inlineStr">
        <is>
          <t>add</t>
        </is>
      </c>
      <c r="E22817" t="inlineStr">
        <is>
          <t>scp</t>
        </is>
      </c>
      <c r="F22817" t="inlineStr">
        <is>
          <t>&lt;0.14.0;&gt;=0.13.0</t>
        </is>
      </c>
      <c r="G22817" t="inlineStr"/>
      <c r="H22817" t="inlineStr"/>
    </row>
    <row r="22818">
      <c r="A22818" t="inlineStr">
        <is>
          <t>openwisp-controller</t>
        </is>
      </c>
      <c r="B22818" t="inlineStr">
        <is>
          <t>04ce49a7f4b7fd9cf4f9bea8a562e3e64c668fec</t>
        </is>
      </c>
      <c r="C22818" t="inlineStr">
        <is>
          <t>2020-07-01 01:28:54+00:00</t>
        </is>
      </c>
      <c r="D22818" t="inlineStr">
        <is>
          <t>add</t>
        </is>
      </c>
      <c r="E22818" t="inlineStr">
        <is>
          <t>celery</t>
        </is>
      </c>
      <c r="F22818" t="inlineStr">
        <is>
          <t>&lt;4.5.0;&gt;=4.4.3</t>
        </is>
      </c>
      <c r="G22818" t="inlineStr"/>
      <c r="H22818" t="inlineStr"/>
    </row>
    <row r="22819">
      <c r="A22819" t="inlineStr">
        <is>
          <t>openwisp-controller</t>
        </is>
      </c>
      <c r="B22819" t="inlineStr">
        <is>
          <t>04ce49a7f4b7fd9cf4f9bea8a562e3e64c668fec</t>
        </is>
      </c>
      <c r="C22819" t="inlineStr">
        <is>
          <t>2020-07-01 01:28:54+00:00</t>
        </is>
      </c>
      <c r="D22819" t="inlineStr">
        <is>
          <t>add</t>
        </is>
      </c>
      <c r="E22819" t="inlineStr">
        <is>
          <t>redis</t>
        </is>
      </c>
      <c r="F22819" t="inlineStr">
        <is>
          <t>&lt;4.0.0;&gt;=3.4.1</t>
        </is>
      </c>
      <c r="G22819" t="inlineStr"/>
      <c r="H22819" t="inlineStr"/>
    </row>
    <row r="22820">
      <c r="A22820" t="inlineStr">
        <is>
          <t>openwisp-controller</t>
        </is>
      </c>
      <c r="B22820" t="inlineStr">
        <is>
          <t>7aa419ddc8d9cc7352014f5bec81a2cb08e198ff</t>
        </is>
      </c>
      <c r="C22820" t="inlineStr">
        <is>
          <t>2020-07-01 02:51:39+00:00</t>
        </is>
      </c>
      <c r="D22820" t="inlineStr">
        <is>
          <t>add</t>
        </is>
      </c>
      <c r="E22820" t="inlineStr">
        <is>
          <t>django-netjsonconfig</t>
        </is>
      </c>
      <c r="F22820" t="inlineStr">
        <is>
          <t>&gt;=0.11.0;&lt;0.13.0</t>
        </is>
      </c>
      <c r="G22820" t="inlineStr"/>
      <c r="H22820" t="inlineStr"/>
    </row>
    <row r="22821">
      <c r="A22821" t="inlineStr">
        <is>
          <t>openwisp-controller</t>
        </is>
      </c>
      <c r="B22821" t="inlineStr">
        <is>
          <t>7aa419ddc8d9cc7352014f5bec81a2cb08e198ff</t>
        </is>
      </c>
      <c r="C22821" t="inlineStr">
        <is>
          <t>2020-07-01 02:51:39+00:00</t>
        </is>
      </c>
      <c r="D22821" t="inlineStr">
        <is>
          <t>add</t>
        </is>
      </c>
      <c r="E22821" t="inlineStr">
        <is>
          <t>openwisp-users</t>
        </is>
      </c>
      <c r="F22821" t="inlineStr">
        <is>
          <t>&gt;=0.2.0;&lt;0.3.0</t>
        </is>
      </c>
      <c r="G22821" t="inlineStr"/>
      <c r="H22821" t="inlineStr"/>
    </row>
    <row r="22822">
      <c r="A22822" t="inlineStr">
        <is>
          <t>openwisp-controller</t>
        </is>
      </c>
      <c r="B22822" t="inlineStr">
        <is>
          <t>7aa419ddc8d9cc7352014f5bec81a2cb08e198ff</t>
        </is>
      </c>
      <c r="C22822" t="inlineStr">
        <is>
          <t>2020-07-01 02:51:39+00:00</t>
        </is>
      </c>
      <c r="D22822" t="inlineStr">
        <is>
          <t>add</t>
        </is>
      </c>
      <c r="E22822" t="inlineStr">
        <is>
          <t>django-loci</t>
        </is>
      </c>
      <c r="F22822" t="inlineStr">
        <is>
          <t>&lt;0.4.0;&gt;=0.3.1</t>
        </is>
      </c>
      <c r="G22822" t="inlineStr"/>
      <c r="H22822" t="inlineStr"/>
    </row>
    <row r="22823">
      <c r="A22823" t="inlineStr">
        <is>
          <t>openwisp-controller</t>
        </is>
      </c>
      <c r="B22823" t="inlineStr">
        <is>
          <t>7aa419ddc8d9cc7352014f5bec81a2cb08e198ff</t>
        </is>
      </c>
      <c r="C22823" t="inlineStr">
        <is>
          <t>2020-07-01 02:51:39+00:00</t>
        </is>
      </c>
      <c r="D22823" t="inlineStr">
        <is>
          <t>add</t>
        </is>
      </c>
      <c r="E22823" t="inlineStr">
        <is>
          <t>djangorestframework-gis</t>
        </is>
      </c>
      <c r="F22823" t="inlineStr">
        <is>
          <t>&lt;0.16.0;&gt;=0.12.0</t>
        </is>
      </c>
      <c r="G22823" t="inlineStr"/>
      <c r="H22823" t="inlineStr"/>
    </row>
    <row r="22824">
      <c r="A22824" t="inlineStr">
        <is>
          <t>openwisp-controller</t>
        </is>
      </c>
      <c r="B22824" t="inlineStr">
        <is>
          <t>7aa419ddc8d9cc7352014f5bec81a2cb08e198ff</t>
        </is>
      </c>
      <c r="C22824" t="inlineStr">
        <is>
          <t>2020-07-01 02:51:39+00:00</t>
        </is>
      </c>
      <c r="D22824" t="inlineStr">
        <is>
          <t>add</t>
        </is>
      </c>
      <c r="E22824" t="inlineStr">
        <is>
          <t>paramiko</t>
        </is>
      </c>
      <c r="F22824" t="inlineStr">
        <is>
          <t>&gt;=2.7.1;&lt;2.8.0</t>
        </is>
      </c>
      <c r="G22824" t="inlineStr"/>
      <c r="H22824" t="inlineStr"/>
    </row>
    <row r="22825">
      <c r="A22825" t="inlineStr">
        <is>
          <t>openwisp-controller</t>
        </is>
      </c>
      <c r="B22825" t="inlineStr">
        <is>
          <t>7aa419ddc8d9cc7352014f5bec81a2cb08e198ff</t>
        </is>
      </c>
      <c r="C22825" t="inlineStr">
        <is>
          <t>2020-07-01 02:51:39+00:00</t>
        </is>
      </c>
      <c r="D22825" t="inlineStr">
        <is>
          <t>add</t>
        </is>
      </c>
      <c r="E22825" t="inlineStr">
        <is>
          <t>scp</t>
        </is>
      </c>
      <c r="F22825" t="inlineStr">
        <is>
          <t>&lt;0.14.0;&gt;=0.13.0</t>
        </is>
      </c>
      <c r="G22825" t="inlineStr"/>
      <c r="H22825" t="inlineStr"/>
    </row>
    <row r="22826">
      <c r="A22826" t="inlineStr">
        <is>
          <t>openwisp-controller</t>
        </is>
      </c>
      <c r="B22826" t="inlineStr">
        <is>
          <t>7aa419ddc8d9cc7352014f5bec81a2cb08e198ff</t>
        </is>
      </c>
      <c r="C22826" t="inlineStr">
        <is>
          <t>2020-07-01 02:51:39+00:00</t>
        </is>
      </c>
      <c r="D22826" t="inlineStr">
        <is>
          <t>add</t>
        </is>
      </c>
      <c r="E22826" t="inlineStr">
        <is>
          <t>celery</t>
        </is>
      </c>
      <c r="F22826" t="inlineStr">
        <is>
          <t>&lt;4.5.0;&gt;=4.4.3</t>
        </is>
      </c>
      <c r="G22826" t="inlineStr"/>
      <c r="H22826" t="inlineStr"/>
    </row>
    <row r="22827">
      <c r="A22827" t="inlineStr">
        <is>
          <t>openwisp-controller</t>
        </is>
      </c>
      <c r="B22827" t="inlineStr">
        <is>
          <t>7aa419ddc8d9cc7352014f5bec81a2cb08e198ff</t>
        </is>
      </c>
      <c r="C22827" t="inlineStr">
        <is>
          <t>2020-07-01 02:51:39+00:00</t>
        </is>
      </c>
      <c r="D22827" t="inlineStr">
        <is>
          <t>add</t>
        </is>
      </c>
      <c r="E22827" t="inlineStr">
        <is>
          <t>redis</t>
        </is>
      </c>
      <c r="F22827" t="inlineStr">
        <is>
          <t>&lt;4.0.0;&gt;=3.4.1</t>
        </is>
      </c>
      <c r="G22827" t="inlineStr"/>
      <c r="H22827" t="inlineStr"/>
    </row>
    <row r="22828">
      <c r="A22828" t="inlineStr">
        <is>
          <t>openwisp-controller</t>
        </is>
      </c>
      <c r="B22828" t="inlineStr">
        <is>
          <t>a4afea6c1fd8a13cf3995719856d7b70f3ec5359</t>
        </is>
      </c>
      <c r="C22828" t="inlineStr">
        <is>
          <t>2020-11-23 18:52:24+00:00</t>
        </is>
      </c>
      <c r="D22828" t="inlineStr">
        <is>
          <t>verchange</t>
        </is>
      </c>
      <c r="E22828" t="inlineStr">
        <is>
          <t>paramiko</t>
        </is>
      </c>
      <c r="F22828" t="inlineStr">
        <is>
          <t>~=2.7.2</t>
        </is>
      </c>
      <c r="G22828" t="inlineStr">
        <is>
          <t>paramiko</t>
        </is>
      </c>
      <c r="H22828" t="inlineStr">
        <is>
          <t>&gt;=2.7.1;&lt;2.8.0</t>
        </is>
      </c>
    </row>
    <row r="22829">
      <c r="A22829" t="inlineStr">
        <is>
          <t>openwisp-controller</t>
        </is>
      </c>
      <c r="B22829" t="inlineStr">
        <is>
          <t>a4afea6c1fd8a13cf3995719856d7b70f3ec5359</t>
        </is>
      </c>
      <c r="C22829" t="inlineStr">
        <is>
          <t>2020-11-23 18:52:24+00:00</t>
        </is>
      </c>
      <c r="D22829" t="inlineStr">
        <is>
          <t>verchange</t>
        </is>
      </c>
      <c r="E22829" t="inlineStr">
        <is>
          <t>djangorestframework-gis</t>
        </is>
      </c>
      <c r="F22829" t="inlineStr">
        <is>
          <t>&lt;0.17.0;&gt;=0.12.0</t>
        </is>
      </c>
      <c r="G22829" t="inlineStr">
        <is>
          <t>djangorestframework-gis</t>
        </is>
      </c>
      <c r="H22829" t="inlineStr">
        <is>
          <t>&lt;0.16.0;&gt;=0.12.0</t>
        </is>
      </c>
    </row>
    <row r="22830">
      <c r="A22830" t="inlineStr">
        <is>
          <t>openwisp-controller</t>
        </is>
      </c>
      <c r="B22830" t="inlineStr">
        <is>
          <t>a4afea6c1fd8a13cf3995719856d7b70f3ec5359</t>
        </is>
      </c>
      <c r="C22830" t="inlineStr">
        <is>
          <t>2020-11-23 18:52:24+00:00</t>
        </is>
      </c>
      <c r="D22830" t="inlineStr">
        <is>
          <t>verchange</t>
        </is>
      </c>
      <c r="E22830" t="inlineStr">
        <is>
          <t>django-loci</t>
        </is>
      </c>
      <c r="F22830" t="inlineStr">
        <is>
          <t>~=0.4.0</t>
        </is>
      </c>
      <c r="G22830" t="inlineStr">
        <is>
          <t>django-loci</t>
        </is>
      </c>
      <c r="H22830" t="inlineStr">
        <is>
          <t>&lt;0.4.0;&gt;=0.3.1</t>
        </is>
      </c>
    </row>
    <row r="22831">
      <c r="A22831" t="inlineStr">
        <is>
          <t>openwisp-controller</t>
        </is>
      </c>
      <c r="B22831" t="inlineStr">
        <is>
          <t>a4afea6c1fd8a13cf3995719856d7b70f3ec5359</t>
        </is>
      </c>
      <c r="C22831" t="inlineStr">
        <is>
          <t>2020-11-23 18:52:24+00:00</t>
        </is>
      </c>
      <c r="D22831" t="inlineStr">
        <is>
          <t>verchange</t>
        </is>
      </c>
      <c r="E22831" t="inlineStr">
        <is>
          <t>openwisp-users</t>
        </is>
      </c>
      <c r="F22831" t="inlineStr">
        <is>
          <t>~=0.5.0</t>
        </is>
      </c>
      <c r="G22831" t="inlineStr">
        <is>
          <t>openwisp-users</t>
        </is>
      </c>
      <c r="H22831" t="inlineStr">
        <is>
          <t>&gt;=0.2.0;&lt;0.3.0</t>
        </is>
      </c>
    </row>
    <row r="22832">
      <c r="A22832" t="inlineStr">
        <is>
          <t>openwisp-controller</t>
        </is>
      </c>
      <c r="B22832" t="inlineStr">
        <is>
          <t>a4afea6c1fd8a13cf3995719856d7b70f3ec5359</t>
        </is>
      </c>
      <c r="C22832" t="inlineStr">
        <is>
          <t>2020-11-23 18:52:24+00:00</t>
        </is>
      </c>
      <c r="D22832" t="inlineStr">
        <is>
          <t>add</t>
        </is>
      </c>
      <c r="E22832" t="inlineStr">
        <is>
          <t>django</t>
        </is>
      </c>
      <c r="F22832" t="inlineStr">
        <is>
          <t>&lt;3.2;&gt;=2.2</t>
        </is>
      </c>
      <c r="G22832" t="inlineStr"/>
      <c r="H22832" t="inlineStr"/>
    </row>
    <row r="22833">
      <c r="A22833" t="inlineStr">
        <is>
          <t>openwisp-controller</t>
        </is>
      </c>
      <c r="B22833" t="inlineStr">
        <is>
          <t>a4afea6c1fd8a13cf3995719856d7b70f3ec5359</t>
        </is>
      </c>
      <c r="C22833" t="inlineStr">
        <is>
          <t>2020-11-23 18:52:24+00:00</t>
        </is>
      </c>
      <c r="D22833" t="inlineStr">
        <is>
          <t>add</t>
        </is>
      </c>
      <c r="E22833" t="inlineStr">
        <is>
          <t>django-model-utils</t>
        </is>
      </c>
      <c r="F22833" t="inlineStr">
        <is>
          <t>&gt;=4.0</t>
        </is>
      </c>
      <c r="G22833" t="inlineStr"/>
      <c r="H22833" t="inlineStr"/>
    </row>
    <row r="22834">
      <c r="A22834" t="inlineStr">
        <is>
          <t>openwisp-controller</t>
        </is>
      </c>
      <c r="B22834" t="inlineStr">
        <is>
          <t>a4afea6c1fd8a13cf3995719856d7b70f3ec5359</t>
        </is>
      </c>
      <c r="C22834" t="inlineStr">
        <is>
          <t>2020-11-23 18:52:24+00:00</t>
        </is>
      </c>
      <c r="D22834" t="inlineStr">
        <is>
          <t>add</t>
        </is>
      </c>
      <c r="E22834" t="inlineStr">
        <is>
          <t>django-sortedm2m</t>
        </is>
      </c>
      <c r="F22834" t="inlineStr">
        <is>
          <t>&lt;3.1.0;&gt;=3.0.0</t>
        </is>
      </c>
      <c r="G22834" t="inlineStr"/>
      <c r="H22834" t="inlineStr"/>
    </row>
    <row r="22835">
      <c r="A22835" t="inlineStr">
        <is>
          <t>openwisp-controller</t>
        </is>
      </c>
      <c r="B22835" t="inlineStr">
        <is>
          <t>a4afea6c1fd8a13cf3995719856d7b70f3ec5359</t>
        </is>
      </c>
      <c r="C22835" t="inlineStr">
        <is>
          <t>2020-11-23 18:52:24+00:00</t>
        </is>
      </c>
      <c r="D22835" t="inlineStr">
        <is>
          <t>add</t>
        </is>
      </c>
      <c r="E22835" t="inlineStr">
        <is>
          <t>django-reversion</t>
        </is>
      </c>
      <c r="F22835" t="inlineStr">
        <is>
          <t>&lt;3.1.0;&gt;=3.0.5</t>
        </is>
      </c>
      <c r="G22835" t="inlineStr"/>
      <c r="H22835" t="inlineStr"/>
    </row>
    <row r="22836">
      <c r="A22836" t="inlineStr">
        <is>
          <t>openwisp-controller</t>
        </is>
      </c>
      <c r="B22836" t="inlineStr">
        <is>
          <t>a4afea6c1fd8a13cf3995719856d7b70f3ec5359</t>
        </is>
      </c>
      <c r="C22836" t="inlineStr">
        <is>
          <t>2020-11-23 18:52:24+00:00</t>
        </is>
      </c>
      <c r="D22836" t="inlineStr">
        <is>
          <t>add</t>
        </is>
      </c>
      <c r="E22836" t="inlineStr">
        <is>
          <t>django-x509</t>
        </is>
      </c>
      <c r="F22836" t="inlineStr">
        <is>
          <t>~=0.9.0</t>
        </is>
      </c>
      <c r="G22836" t="inlineStr"/>
      <c r="H22836" t="inlineStr"/>
    </row>
    <row r="22837">
      <c r="A22837" t="inlineStr">
        <is>
          <t>openwisp-controller</t>
        </is>
      </c>
      <c r="B22837" t="inlineStr">
        <is>
          <t>a4afea6c1fd8a13cf3995719856d7b70f3ec5359</t>
        </is>
      </c>
      <c r="C22837" t="inlineStr">
        <is>
          <t>2020-11-23 18:52:24+00:00</t>
        </is>
      </c>
      <c r="D22837" t="inlineStr">
        <is>
          <t>add</t>
        </is>
      </c>
      <c r="E22837" t="inlineStr">
        <is>
          <t>django-taggit</t>
        </is>
      </c>
      <c r="F22837" t="inlineStr">
        <is>
          <t>~=1.3.0</t>
        </is>
      </c>
      <c r="G22837" t="inlineStr"/>
      <c r="H22837" t="inlineStr"/>
    </row>
    <row r="22838">
      <c r="A22838" t="inlineStr">
        <is>
          <t>openwisp-controller</t>
        </is>
      </c>
      <c r="B22838" t="inlineStr">
        <is>
          <t>a4afea6c1fd8a13cf3995719856d7b70f3ec5359</t>
        </is>
      </c>
      <c r="C22838" t="inlineStr">
        <is>
          <t>2020-11-23 18:52:24+00:00</t>
        </is>
      </c>
      <c r="D22838" t="inlineStr">
        <is>
          <t>add</t>
        </is>
      </c>
      <c r="E22838" t="inlineStr">
        <is>
          <t>django-flat-json-widget</t>
        </is>
      </c>
      <c r="F22838" t="inlineStr">
        <is>
          <t>~=0.1</t>
        </is>
      </c>
      <c r="G22838" t="inlineStr"/>
      <c r="H22838" t="inlineStr"/>
    </row>
    <row r="22839">
      <c r="A22839" t="inlineStr">
        <is>
          <t>openwisp-controller</t>
        </is>
      </c>
      <c r="B22839" t="inlineStr">
        <is>
          <t>a4afea6c1fd8a13cf3995719856d7b70f3ec5359</t>
        </is>
      </c>
      <c r="C22839" t="inlineStr">
        <is>
          <t>2020-11-23 18:52:24+00:00</t>
        </is>
      </c>
      <c r="D22839" t="inlineStr">
        <is>
          <t>add</t>
        </is>
      </c>
      <c r="E22839" t="inlineStr">
        <is>
          <t>openwisp-utils</t>
        </is>
      </c>
      <c r="F22839" t="inlineStr">
        <is>
          <t>~=0.7.1</t>
        </is>
      </c>
      <c r="G22839" t="inlineStr"/>
      <c r="H22839" t="inlineStr"/>
    </row>
    <row r="22840">
      <c r="A22840" t="inlineStr">
        <is>
          <t>openwisp-controller</t>
        </is>
      </c>
      <c r="B22840" t="inlineStr">
        <is>
          <t>a4afea6c1fd8a13cf3995719856d7b70f3ec5359</t>
        </is>
      </c>
      <c r="C22840" t="inlineStr">
        <is>
          <t>2020-11-23 18:52:24+00:00</t>
        </is>
      </c>
      <c r="D22840" t="inlineStr">
        <is>
          <t>add</t>
        </is>
      </c>
      <c r="E22840" t="inlineStr">
        <is>
          <t>openwisp-notifications</t>
        </is>
      </c>
      <c r="F22840" t="inlineStr">
        <is>
          <t>~=0.3</t>
        </is>
      </c>
      <c r="G22840" t="inlineStr"/>
      <c r="H22840" t="inlineStr"/>
    </row>
    <row r="22841">
      <c r="A22841" t="inlineStr">
        <is>
          <t>openwisp-controller</t>
        </is>
      </c>
      <c r="B22841" t="inlineStr">
        <is>
          <t>a4afea6c1fd8a13cf3995719856d7b70f3ec5359</t>
        </is>
      </c>
      <c r="C22841" t="inlineStr">
        <is>
          <t>2020-11-23 18:52:24+00:00</t>
        </is>
      </c>
      <c r="D22841" t="inlineStr">
        <is>
          <t>add</t>
        </is>
      </c>
      <c r="E22841" t="inlineStr">
        <is>
          <t>netjsonconfig</t>
        </is>
      </c>
      <c r="F22841" t="inlineStr">
        <is>
          <t>~=0.9.0</t>
        </is>
      </c>
      <c r="G22841" t="inlineStr"/>
      <c r="H22841" t="inlineStr"/>
    </row>
    <row r="22842">
      <c r="A22842" t="inlineStr">
        <is>
          <t>openwisp-controller</t>
        </is>
      </c>
      <c r="B22842" t="inlineStr">
        <is>
          <t>a4afea6c1fd8a13cf3995719856d7b70f3ec5359</t>
        </is>
      </c>
      <c r="C22842" t="inlineStr">
        <is>
          <t>2020-11-23 18:52:24+00:00</t>
        </is>
      </c>
      <c r="D22842" t="inlineStr">
        <is>
          <t>add</t>
        </is>
      </c>
      <c r="E22842" t="inlineStr">
        <is>
          <t>swapper</t>
        </is>
      </c>
      <c r="F22842" t="inlineStr">
        <is>
          <t>~=1.1.0</t>
        </is>
      </c>
      <c r="G22842" t="inlineStr"/>
      <c r="H22842" t="inlineStr"/>
    </row>
    <row r="22843">
      <c r="A22843" t="inlineStr">
        <is>
          <t>openwisp-controller</t>
        </is>
      </c>
      <c r="B22843" t="inlineStr">
        <is>
          <t>a4afea6c1fd8a13cf3995719856d7b70f3ec5359</t>
        </is>
      </c>
      <c r="C22843" t="inlineStr">
        <is>
          <t>2020-11-23 18:52:24+00:00</t>
        </is>
      </c>
      <c r="D22843" t="inlineStr">
        <is>
          <t>rem</t>
        </is>
      </c>
      <c r="E22843" t="inlineStr"/>
      <c r="F22843" t="inlineStr"/>
      <c r="G22843" t="inlineStr">
        <is>
          <t>django-netjsonconfig</t>
        </is>
      </c>
      <c r="H22843" t="inlineStr">
        <is>
          <t>&gt;=0.11.0;&lt;0.13.0</t>
        </is>
      </c>
    </row>
    <row r="22844">
      <c r="A22844" t="inlineStr">
        <is>
          <t>openwisp-controller</t>
        </is>
      </c>
      <c r="B22844" t="inlineStr">
        <is>
          <t>a4afea6c1fd8a13cf3995719856d7b70f3ec5359</t>
        </is>
      </c>
      <c r="C22844" t="inlineStr">
        <is>
          <t>2020-11-23 18:52:24+00:00</t>
        </is>
      </c>
      <c r="D22844" t="inlineStr">
        <is>
          <t>rem</t>
        </is>
      </c>
      <c r="E22844" t="inlineStr"/>
      <c r="F22844" t="inlineStr"/>
      <c r="G22844" t="inlineStr">
        <is>
          <t>redis</t>
        </is>
      </c>
      <c r="H22844" t="inlineStr">
        <is>
          <t>&lt;4.0.0;&gt;=3.4.1</t>
        </is>
      </c>
    </row>
    <row r="22845">
      <c r="A22845" t="inlineStr">
        <is>
          <t>openwisp-controller</t>
        </is>
      </c>
      <c r="B22845" t="inlineStr">
        <is>
          <t>fc813afb71b939cbd4b39e9f0559bf92b7da9fc0</t>
        </is>
      </c>
      <c r="C22845" t="inlineStr">
        <is>
          <t>2020-12-11 20:28:03+00:00</t>
        </is>
      </c>
      <c r="D22845" t="inlineStr">
        <is>
          <t>verchange</t>
        </is>
      </c>
      <c r="E22845" t="inlineStr">
        <is>
          <t>django-x509</t>
        </is>
      </c>
      <c r="F22845" t="inlineStr">
        <is>
          <t>~=0.9.2</t>
        </is>
      </c>
      <c r="G22845" t="inlineStr">
        <is>
          <t>django-x509</t>
        </is>
      </c>
      <c r="H22845" t="inlineStr">
        <is>
          <t>~=0.9.0</t>
        </is>
      </c>
    </row>
    <row r="22846">
      <c r="A22846" t="inlineStr">
        <is>
          <t>openwisp-controller</t>
        </is>
      </c>
      <c r="B22846" t="inlineStr">
        <is>
          <t>fc813afb71b939cbd4b39e9f0559bf92b7da9fc0</t>
        </is>
      </c>
      <c r="C22846" t="inlineStr">
        <is>
          <t>2020-12-11 20:28:03+00:00</t>
        </is>
      </c>
      <c r="D22846" t="inlineStr">
        <is>
          <t>verchange</t>
        </is>
      </c>
      <c r="E22846" t="inlineStr">
        <is>
          <t>django-flat-json-widget</t>
        </is>
      </c>
      <c r="F22846" t="inlineStr">
        <is>
          <t>~=0.1.2</t>
        </is>
      </c>
      <c r="G22846" t="inlineStr">
        <is>
          <t>django-flat-json-widget</t>
        </is>
      </c>
      <c r="H22846" t="inlineStr">
        <is>
          <t>~=0.1</t>
        </is>
      </c>
    </row>
    <row r="22847">
      <c r="A22847" t="inlineStr">
        <is>
          <t>openwisp-controller</t>
        </is>
      </c>
      <c r="B22847" t="inlineStr">
        <is>
          <t>ac4c5673470ceb69f1a4e7af365d76234f11b287</t>
        </is>
      </c>
      <c r="C22847" t="inlineStr">
        <is>
          <t>2020-12-18 04:03:37+00:00</t>
        </is>
      </c>
      <c r="D22847" t="inlineStr">
        <is>
          <t>verchange</t>
        </is>
      </c>
      <c r="E22847" t="inlineStr">
        <is>
          <t>openwisp-users</t>
        </is>
      </c>
      <c r="F22847" t="inlineStr">
        <is>
          <t>~=0.5.1</t>
        </is>
      </c>
      <c r="G22847" t="inlineStr">
        <is>
          <t>openwisp-users</t>
        </is>
      </c>
      <c r="H22847" t="inlineStr">
        <is>
          <t>~=0.5.0</t>
        </is>
      </c>
    </row>
    <row r="22848">
      <c r="A22848" t="inlineStr">
        <is>
          <t>HyperGAN</t>
        </is>
      </c>
      <c r="B22848" t="inlineStr">
        <is>
          <t>caf4cf629b92bd53681727b224080ce53bc479ae</t>
        </is>
      </c>
      <c r="C22848" t="inlineStr">
        <is>
          <t>2016-12-26 01:09:30+00:00</t>
        </is>
      </c>
      <c r="D22848" t="inlineStr">
        <is>
          <t>add</t>
        </is>
      </c>
      <c r="E22848" t="inlineStr">
        <is>
          <t>hyperchamber</t>
        </is>
      </c>
      <c r="F22848" t="inlineStr">
        <is>
          <t>&gt;=0.2</t>
        </is>
      </c>
      <c r="G22848" t="inlineStr"/>
      <c r="H22848" t="inlineStr"/>
    </row>
    <row r="22849">
      <c r="A22849" t="inlineStr">
        <is>
          <t>HyperGAN</t>
        </is>
      </c>
      <c r="B22849" t="inlineStr">
        <is>
          <t>6ed7887df559f4f72d25ebc71747c8f0b62df524</t>
        </is>
      </c>
      <c r="C22849" t="inlineStr">
        <is>
          <t>2017-03-04 11:35:48+00:00</t>
        </is>
      </c>
      <c r="D22849" t="inlineStr">
        <is>
          <t>verchange</t>
        </is>
      </c>
      <c r="E22849" t="inlineStr">
        <is>
          <t>hyperchamber</t>
        </is>
      </c>
      <c r="F22849" t="inlineStr">
        <is>
          <t>&gt;=0.2.7</t>
        </is>
      </c>
      <c r="G22849" t="inlineStr">
        <is>
          <t>hyperchamber</t>
        </is>
      </c>
      <c r="H22849" t="inlineStr">
        <is>
          <t>&gt;=0.2</t>
        </is>
      </c>
    </row>
    <row r="22850">
      <c r="A22850" t="inlineStr">
        <is>
          <t>HyperGAN</t>
        </is>
      </c>
      <c r="B22850" t="inlineStr">
        <is>
          <t>6ed7887df559f4f72d25ebc71747c8f0b62df524</t>
        </is>
      </c>
      <c r="C22850" t="inlineStr">
        <is>
          <t>2017-03-04 11:35:48+00:00</t>
        </is>
      </c>
      <c r="D22850" t="inlineStr">
        <is>
          <t>add</t>
        </is>
      </c>
      <c r="E22850" t="inlineStr">
        <is>
          <t>flask-cors</t>
        </is>
      </c>
      <c r="F22850" t="inlineStr"/>
      <c r="G22850" t="inlineStr"/>
      <c r="H22850" t="inlineStr"/>
    </row>
    <row r="22851">
      <c r="A22851" t="inlineStr">
        <is>
          <t>HyperGAN</t>
        </is>
      </c>
      <c r="B22851" t="inlineStr">
        <is>
          <t>6ed7887df559f4f72d25ebc71747c8f0b62df524</t>
        </is>
      </c>
      <c r="C22851" t="inlineStr">
        <is>
          <t>2017-03-04 11:35:48+00:00</t>
        </is>
      </c>
      <c r="D22851" t="inlineStr">
        <is>
          <t>add</t>
        </is>
      </c>
      <c r="E22851" t="inlineStr">
        <is>
          <t>tensorflow-gpu</t>
        </is>
      </c>
      <c r="F22851" t="inlineStr">
        <is>
          <t>&gt;=1.0</t>
        </is>
      </c>
      <c r="G22851" t="inlineStr"/>
      <c r="H22851" t="inlineStr"/>
    </row>
    <row r="22852">
      <c r="A22852" t="inlineStr">
        <is>
          <t>HyperGAN</t>
        </is>
      </c>
      <c r="B22852" t="inlineStr">
        <is>
          <t>6ed7887df559f4f72d25ebc71747c8f0b62df524</t>
        </is>
      </c>
      <c r="C22852" t="inlineStr">
        <is>
          <t>2017-03-04 11:35:48+00:00</t>
        </is>
      </c>
      <c r="D22852" t="inlineStr">
        <is>
          <t>add</t>
        </is>
      </c>
      <c r="E22852" t="inlineStr">
        <is>
          <t>scipy</t>
        </is>
      </c>
      <c r="F22852" t="inlineStr"/>
      <c r="G22852" t="inlineStr"/>
      <c r="H22852" t="inlineStr"/>
    </row>
    <row r="22853">
      <c r="A22853" t="inlineStr">
        <is>
          <t>HyperGAN</t>
        </is>
      </c>
      <c r="B22853" t="inlineStr">
        <is>
          <t>6ed7887df559f4f72d25ebc71747c8f0b62df524</t>
        </is>
      </c>
      <c r="C22853" t="inlineStr">
        <is>
          <t>2017-03-04 11:35:48+00:00</t>
        </is>
      </c>
      <c r="D22853" t="inlineStr">
        <is>
          <t>add</t>
        </is>
      </c>
      <c r="E22853" t="inlineStr">
        <is>
          <t>Pillow</t>
        </is>
      </c>
      <c r="F22853" t="inlineStr"/>
      <c r="G22853" t="inlineStr"/>
      <c r="H22853" t="inlineStr"/>
    </row>
    <row r="22854">
      <c r="A22854" t="inlineStr">
        <is>
          <t>HyperGAN</t>
        </is>
      </c>
      <c r="B22854" t="inlineStr">
        <is>
          <t>ffbf531d298b497088c267e145b3d1e4783444d0</t>
        </is>
      </c>
      <c r="C22854" t="inlineStr">
        <is>
          <t>2017-07-05 00:40:29+00:00</t>
        </is>
      </c>
      <c r="D22854" t="inlineStr">
        <is>
          <t>rem</t>
        </is>
      </c>
      <c r="E22854" t="inlineStr"/>
      <c r="F22854" t="inlineStr"/>
      <c r="G22854" t="inlineStr">
        <is>
          <t>flask</t>
        </is>
      </c>
      <c r="H22854" t="inlineStr"/>
    </row>
    <row r="22855">
      <c r="A22855" t="inlineStr">
        <is>
          <t>HyperGAN</t>
        </is>
      </c>
      <c r="B22855" t="inlineStr">
        <is>
          <t>ffbf531d298b497088c267e145b3d1e4783444d0</t>
        </is>
      </c>
      <c r="C22855" t="inlineStr">
        <is>
          <t>2017-07-05 00:40:29+00:00</t>
        </is>
      </c>
      <c r="D22855" t="inlineStr">
        <is>
          <t>rem</t>
        </is>
      </c>
      <c r="E22855" t="inlineStr"/>
      <c r="F22855" t="inlineStr"/>
      <c r="G22855" t="inlineStr">
        <is>
          <t>flask-cors</t>
        </is>
      </c>
      <c r="H22855" t="inlineStr"/>
    </row>
    <row r="22856">
      <c r="A22856" t="inlineStr">
        <is>
          <t>HyperGAN</t>
        </is>
      </c>
      <c r="B22856" t="inlineStr">
        <is>
          <t>ffbf531d298b497088c267e145b3d1e4783444d0</t>
        </is>
      </c>
      <c r="C22856" t="inlineStr">
        <is>
          <t>2017-07-05 00:40:29+00:00</t>
        </is>
      </c>
      <c r="D22856" t="inlineStr">
        <is>
          <t>rem</t>
        </is>
      </c>
      <c r="E22856" t="inlineStr"/>
      <c r="F22856" t="inlineStr"/>
      <c r="G22856" t="inlineStr">
        <is>
          <t>scipy</t>
        </is>
      </c>
      <c r="H22856" t="inlineStr"/>
    </row>
    <row r="22857">
      <c r="A22857" t="inlineStr">
        <is>
          <t>HyperGAN</t>
        </is>
      </c>
      <c r="B22857" t="inlineStr">
        <is>
          <t>308ff9393204a77b97f89fb366f831b7e6e4aaf2</t>
        </is>
      </c>
      <c r="C22857" t="inlineStr">
        <is>
          <t>2017-07-11 07:04:53+00:00</t>
        </is>
      </c>
      <c r="D22857" t="inlineStr">
        <is>
          <t>add</t>
        </is>
      </c>
      <c r="E22857" t="inlineStr">
        <is>
          <t>numpy</t>
        </is>
      </c>
      <c r="F22857" t="inlineStr"/>
      <c r="G22857" t="inlineStr"/>
      <c r="H22857" t="inlineStr"/>
    </row>
    <row r="22858">
      <c r="A22858" t="inlineStr">
        <is>
          <t>HyperGAN</t>
        </is>
      </c>
      <c r="B22858" t="inlineStr">
        <is>
          <t>308ff9393204a77b97f89fb366f831b7e6e4aaf2</t>
        </is>
      </c>
      <c r="C22858" t="inlineStr">
        <is>
          <t>2017-07-11 07:04:53+00:00</t>
        </is>
      </c>
      <c r="D22858" t="inlineStr">
        <is>
          <t>add</t>
        </is>
      </c>
      <c r="E22858" t="inlineStr">
        <is>
          <t>pygame</t>
        </is>
      </c>
      <c r="F22858" t="inlineStr"/>
      <c r="G22858" t="inlineStr"/>
      <c r="H22858" t="inlineStr"/>
    </row>
    <row r="22859">
      <c r="A22859" t="inlineStr">
        <is>
          <t>HyperGAN</t>
        </is>
      </c>
      <c r="B22859" t="inlineStr">
        <is>
          <t>711151a64da262ad4cf78e034cdbe858b7f0bebe</t>
        </is>
      </c>
      <c r="C22859" t="inlineStr">
        <is>
          <t>2019-07-27 03:50:57+00:00</t>
        </is>
      </c>
      <c r="D22859" t="inlineStr">
        <is>
          <t>verchange</t>
        </is>
      </c>
      <c r="E22859" t="inlineStr">
        <is>
          <t>tensorflow-gpu</t>
        </is>
      </c>
      <c r="F22859" t="inlineStr">
        <is>
          <t>&gt;=1.12</t>
        </is>
      </c>
      <c r="G22859" t="inlineStr">
        <is>
          <t>tensorflow-gpu</t>
        </is>
      </c>
      <c r="H22859" t="inlineStr">
        <is>
          <t>&gt;=1.0</t>
        </is>
      </c>
    </row>
    <row r="22860">
      <c r="A22860" t="inlineStr">
        <is>
          <t>HyperGAN</t>
        </is>
      </c>
      <c r="B22860" t="inlineStr">
        <is>
          <t>711151a64da262ad4cf78e034cdbe858b7f0bebe</t>
        </is>
      </c>
      <c r="C22860" t="inlineStr">
        <is>
          <t>2019-07-27 03:50:57+00:00</t>
        </is>
      </c>
      <c r="D22860" t="inlineStr">
        <is>
          <t>add</t>
        </is>
      </c>
      <c r="E22860" t="inlineStr">
        <is>
          <t>natsort</t>
        </is>
      </c>
      <c r="F22860" t="inlineStr"/>
      <c r="G22860" t="inlineStr"/>
      <c r="H22860" t="inlineStr"/>
    </row>
    <row r="22861">
      <c r="A22861" t="inlineStr">
        <is>
          <t>HyperGAN</t>
        </is>
      </c>
      <c r="B22861" t="inlineStr">
        <is>
          <t>711151a64da262ad4cf78e034cdbe858b7f0bebe</t>
        </is>
      </c>
      <c r="C22861" t="inlineStr">
        <is>
          <t>2019-07-27 03:50:57+00:00</t>
        </is>
      </c>
      <c r="D22861" t="inlineStr">
        <is>
          <t>add</t>
        </is>
      </c>
      <c r="E22861" t="inlineStr">
        <is>
          <t>nashpy</t>
        </is>
      </c>
      <c r="F22861" t="inlineStr"/>
      <c r="G22861" t="inlineStr"/>
      <c r="H22861" t="inlineStr"/>
    </row>
    <row r="22862">
      <c r="A22862" t="inlineStr">
        <is>
          <t>mistral-extra</t>
        </is>
      </c>
      <c r="B22862" t="inlineStr">
        <is>
          <t>2626cf8f35dd0d9264382b31e1d968dee243c157</t>
        </is>
      </c>
      <c r="C22862" t="inlineStr">
        <is>
          <t>2014-04-30 15:02:00+00:00</t>
        </is>
      </c>
      <c r="D22862" t="inlineStr">
        <is>
          <t>verchange</t>
        </is>
      </c>
      <c r="E22862" t="inlineStr">
        <is>
          <t>pecan</t>
        </is>
      </c>
      <c r="F22862" t="inlineStr">
        <is>
          <t>&gt;=0.4.5</t>
        </is>
      </c>
      <c r="G22862" t="inlineStr">
        <is>
          <t>pecan</t>
        </is>
      </c>
      <c r="H22862" t="inlineStr">
        <is>
          <t>&gt;=0.2.0</t>
        </is>
      </c>
    </row>
    <row r="22863">
      <c r="A22863" t="inlineStr">
        <is>
          <t>mistral-extra</t>
        </is>
      </c>
      <c r="B22863" t="inlineStr">
        <is>
          <t>2626cf8f35dd0d9264382b31e1d968dee243c157</t>
        </is>
      </c>
      <c r="C22863" t="inlineStr">
        <is>
          <t>2014-04-30 15:02:00+00:00</t>
        </is>
      </c>
      <c r="D22863" t="inlineStr">
        <is>
          <t>verchange</t>
        </is>
      </c>
      <c r="E22863" t="inlineStr">
        <is>
          <t>WSME</t>
        </is>
      </c>
      <c r="F22863" t="inlineStr">
        <is>
          <t>&gt;=0.6</t>
        </is>
      </c>
      <c r="G22863" t="inlineStr">
        <is>
          <t>WSME</t>
        </is>
      </c>
      <c r="H22863" t="inlineStr">
        <is>
          <t>&gt;=0.5b6</t>
        </is>
      </c>
    </row>
    <row r="22864">
      <c r="A22864" t="inlineStr">
        <is>
          <t>mistral-extra</t>
        </is>
      </c>
      <c r="B22864" t="inlineStr">
        <is>
          <t>2626cf8f35dd0d9264382b31e1d968dee243c157</t>
        </is>
      </c>
      <c r="C22864" t="inlineStr">
        <is>
          <t>2014-04-30 15:02:00+00:00</t>
        </is>
      </c>
      <c r="D22864" t="inlineStr">
        <is>
          <t>verchange</t>
        </is>
      </c>
      <c r="E22864" t="inlineStr">
        <is>
          <t>pbr</t>
        </is>
      </c>
      <c r="F22864" t="inlineStr">
        <is>
          <t>&lt;1.0;&gt;=0.6;!=0.7</t>
        </is>
      </c>
      <c r="G22864" t="inlineStr">
        <is>
          <t>pbr</t>
        </is>
      </c>
      <c r="H22864" t="inlineStr">
        <is>
          <t>&lt;1.0;&gt;=0.5.21</t>
        </is>
      </c>
    </row>
    <row r="22865">
      <c r="A22865" t="inlineStr">
        <is>
          <t>mistral-extra</t>
        </is>
      </c>
      <c r="B22865" t="inlineStr">
        <is>
          <t>2626cf8f35dd0d9264382b31e1d968dee243c157</t>
        </is>
      </c>
      <c r="C22865" t="inlineStr">
        <is>
          <t>2014-04-30 15:02:00+00:00</t>
        </is>
      </c>
      <c r="D22865" t="inlineStr">
        <is>
          <t>verchange</t>
        </is>
      </c>
      <c r="E22865" t="inlineStr">
        <is>
          <t>python-keystoneclient</t>
        </is>
      </c>
      <c r="F22865" t="inlineStr">
        <is>
          <t>&gt;=0.7.0</t>
        </is>
      </c>
      <c r="G22865" t="inlineStr">
        <is>
          <t>python-keystoneclient</t>
        </is>
      </c>
      <c r="H22865" t="inlineStr"/>
    </row>
    <row r="22866">
      <c r="A22866" t="inlineStr">
        <is>
          <t>mistral-extra</t>
        </is>
      </c>
      <c r="B22866" t="inlineStr">
        <is>
          <t>2626cf8f35dd0d9264382b31e1d968dee243c157</t>
        </is>
      </c>
      <c r="C22866" t="inlineStr">
        <is>
          <t>2014-04-30 15:02:00+00:00</t>
        </is>
      </c>
      <c r="D22866" t="inlineStr">
        <is>
          <t>add</t>
        </is>
      </c>
      <c r="E22866" t="inlineStr">
        <is>
          <t>python-mistralclient</t>
        </is>
      </c>
      <c r="F22866" t="inlineStr"/>
      <c r="G22866" t="inlineStr"/>
      <c r="H22866" t="inlineStr"/>
    </row>
    <row r="22867">
      <c r="A22867" t="inlineStr">
        <is>
          <t>mistral-extra</t>
        </is>
      </c>
      <c r="B22867" t="inlineStr">
        <is>
          <t>2626cf8f35dd0d9264382b31e1d968dee243c157</t>
        </is>
      </c>
      <c r="C22867" t="inlineStr">
        <is>
          <t>2014-04-30 15:02:00+00:00</t>
        </is>
      </c>
      <c r="D22867" t="inlineStr">
        <is>
          <t>add</t>
        </is>
      </c>
      <c r="E22867" t="inlineStr">
        <is>
          <t>PyYAML</t>
        </is>
      </c>
      <c r="F22867" t="inlineStr">
        <is>
          <t>&gt;=3.1.0</t>
        </is>
      </c>
      <c r="G22867" t="inlineStr"/>
      <c r="H22867" t="inlineStr"/>
    </row>
    <row r="22868">
      <c r="A22868" t="inlineStr">
        <is>
          <t>mistral-extra</t>
        </is>
      </c>
      <c r="B22868" t="inlineStr">
        <is>
          <t>2626cf8f35dd0d9264382b31e1d968dee243c157</t>
        </is>
      </c>
      <c r="C22868" t="inlineStr">
        <is>
          <t>2014-04-30 15:02:00+00:00</t>
        </is>
      </c>
      <c r="D22868" t="inlineStr">
        <is>
          <t>add</t>
        </is>
      </c>
      <c r="E22868" t="inlineStr">
        <is>
          <t>Flask</t>
        </is>
      </c>
      <c r="F22868" t="inlineStr">
        <is>
          <t>&lt;1.0;&gt;=0.10</t>
        </is>
      </c>
      <c r="G22868" t="inlineStr"/>
      <c r="H22868" t="inlineStr"/>
    </row>
    <row r="22869">
      <c r="A22869" t="inlineStr">
        <is>
          <t>mistral-extra</t>
        </is>
      </c>
      <c r="B22869" t="inlineStr">
        <is>
          <t>2626cf8f35dd0d9264382b31e1d968dee243c157</t>
        </is>
      </c>
      <c r="C22869" t="inlineStr">
        <is>
          <t>2014-04-30 15:02:00+00:00</t>
        </is>
      </c>
      <c r="D22869" t="inlineStr">
        <is>
          <t>rem</t>
        </is>
      </c>
      <c r="E22869" t="inlineStr"/>
      <c r="F22869" t="inlineStr"/>
      <c r="G22869" t="inlineStr">
        <is>
          <t>pyyaml</t>
        </is>
      </c>
      <c r="H22869" t="inlineStr"/>
    </row>
    <row r="22870">
      <c r="A22870" t="inlineStr">
        <is>
          <t>mistral-extra</t>
        </is>
      </c>
      <c r="B22870" t="inlineStr">
        <is>
          <t>2626cf8f35dd0d9264382b31e1d968dee243c157</t>
        </is>
      </c>
      <c r="C22870" t="inlineStr">
        <is>
          <t>2014-04-30 15:02:00+00:00</t>
        </is>
      </c>
      <c r="D22870" t="inlineStr">
        <is>
          <t>rem</t>
        </is>
      </c>
      <c r="E22870" t="inlineStr"/>
      <c r="F22870" t="inlineStr"/>
      <c r="G22870" t="inlineStr">
        <is>
          <t>flask</t>
        </is>
      </c>
      <c r="H22870" t="inlineStr"/>
    </row>
    <row r="22871">
      <c r="A22871" t="inlineStr">
        <is>
          <t>mistral-extra</t>
        </is>
      </c>
      <c r="B22871" t="inlineStr">
        <is>
          <t>160a8fe8a4fbc7994d941b171c67a378da6aa9ef</t>
        </is>
      </c>
      <c r="C22871" t="inlineStr">
        <is>
          <t>2015-10-16 17:18:39+00:00</t>
        </is>
      </c>
      <c r="D22871" t="inlineStr">
        <is>
          <t>verchange</t>
        </is>
      </c>
      <c r="E22871" t="inlineStr">
        <is>
          <t>oslo.config</t>
        </is>
      </c>
      <c r="F22871" t="inlineStr">
        <is>
          <t>&gt;=2.3.0</t>
        </is>
      </c>
      <c r="G22871" t="inlineStr">
        <is>
          <t>oslo.config</t>
        </is>
      </c>
      <c r="H22871" t="inlineStr">
        <is>
          <t>&gt;=1.4.0</t>
        </is>
      </c>
    </row>
    <row r="22872">
      <c r="A22872" t="inlineStr">
        <is>
          <t>mistral-extra</t>
        </is>
      </c>
      <c r="B22872" t="inlineStr">
        <is>
          <t>160a8fe8a4fbc7994d941b171c67a378da6aa9ef</t>
        </is>
      </c>
      <c r="C22872" t="inlineStr">
        <is>
          <t>2015-10-16 17:18:39+00:00</t>
        </is>
      </c>
      <c r="D22872" t="inlineStr">
        <is>
          <t>verchange</t>
        </is>
      </c>
      <c r="E22872" t="inlineStr">
        <is>
          <t>python-keystoneclient</t>
        </is>
      </c>
      <c r="F22872" t="inlineStr">
        <is>
          <t>&gt;=1.6.0</t>
        </is>
      </c>
      <c r="G22872" t="inlineStr">
        <is>
          <t>python-keystoneclient</t>
        </is>
      </c>
      <c r="H22872" t="inlineStr">
        <is>
          <t>&gt;=0.10.0</t>
        </is>
      </c>
    </row>
    <row r="22873">
      <c r="A22873" t="inlineStr">
        <is>
          <t>mistral-extra</t>
        </is>
      </c>
      <c r="B22873" t="inlineStr">
        <is>
          <t>160a8fe8a4fbc7994d941b171c67a378da6aa9ef</t>
        </is>
      </c>
      <c r="C22873" t="inlineStr">
        <is>
          <t>2015-10-16 17:18:39+00:00</t>
        </is>
      </c>
      <c r="D22873" t="inlineStr">
        <is>
          <t>verchange</t>
        </is>
      </c>
      <c r="E22873" t="inlineStr">
        <is>
          <t>pecan</t>
        </is>
      </c>
      <c r="F22873" t="inlineStr">
        <is>
          <t>&gt;=1.0.0</t>
        </is>
      </c>
      <c r="G22873" t="inlineStr">
        <is>
          <t>pecan</t>
        </is>
      </c>
      <c r="H22873" t="inlineStr">
        <is>
          <t>&gt;=0.5.0</t>
        </is>
      </c>
    </row>
    <row r="22874">
      <c r="A22874" t="inlineStr">
        <is>
          <t>mistral-extra</t>
        </is>
      </c>
      <c r="B22874" t="inlineStr">
        <is>
          <t>160a8fe8a4fbc7994d941b171c67a378da6aa9ef</t>
        </is>
      </c>
      <c r="C22874" t="inlineStr">
        <is>
          <t>2015-10-16 17:18:39+00:00</t>
        </is>
      </c>
      <c r="D22874" t="inlineStr">
        <is>
          <t>verchange</t>
        </is>
      </c>
      <c r="E22874" t="inlineStr">
        <is>
          <t>python-mistralclient</t>
        </is>
      </c>
      <c r="F22874" t="inlineStr">
        <is>
          <t>&gt;=1.0.0</t>
        </is>
      </c>
      <c r="G22874" t="inlineStr">
        <is>
          <t>python-mistralclient</t>
        </is>
      </c>
      <c r="H22874" t="inlineStr"/>
    </row>
    <row r="22875">
      <c r="A22875" t="inlineStr">
        <is>
          <t>mistral-extra</t>
        </is>
      </c>
      <c r="B22875" t="inlineStr">
        <is>
          <t>160a8fe8a4fbc7994d941b171c67a378da6aa9ef</t>
        </is>
      </c>
      <c r="C22875" t="inlineStr">
        <is>
          <t>2015-10-16 17:18:39+00:00</t>
        </is>
      </c>
      <c r="D22875" t="inlineStr">
        <is>
          <t>verchange</t>
        </is>
      </c>
      <c r="E22875" t="inlineStr">
        <is>
          <t>Flask</t>
        </is>
      </c>
      <c r="F22875" t="inlineStr">
        <is>
          <t>&lt;1.0;&gt;=0.10</t>
        </is>
      </c>
      <c r="G22875" t="inlineStr">
        <is>
          <t>Flask</t>
        </is>
      </c>
      <c r="H22875" t="inlineStr">
        <is>
          <t>&lt;1.0;&gt;=0.10</t>
        </is>
      </c>
    </row>
    <row r="22876">
      <c r="A22876" t="inlineStr">
        <is>
          <t>mistral-extra</t>
        </is>
      </c>
      <c r="B22876" t="inlineStr">
        <is>
          <t>160a8fe8a4fbc7994d941b171c67a378da6aa9ef</t>
        </is>
      </c>
      <c r="C22876" t="inlineStr">
        <is>
          <t>2015-10-16 17:18:39+00:00</t>
        </is>
      </c>
      <c r="D22876" t="inlineStr">
        <is>
          <t>verchange</t>
        </is>
      </c>
      <c r="E22876" t="inlineStr">
        <is>
          <t>WSME</t>
        </is>
      </c>
      <c r="F22876" t="inlineStr">
        <is>
          <t>&gt;=0.7</t>
        </is>
      </c>
      <c r="G22876" t="inlineStr">
        <is>
          <t>WSME</t>
        </is>
      </c>
      <c r="H22876" t="inlineStr">
        <is>
          <t>&gt;=0.6</t>
        </is>
      </c>
    </row>
    <row r="22877">
      <c r="A22877" t="inlineStr">
        <is>
          <t>mistral-extra</t>
        </is>
      </c>
      <c r="B22877" t="inlineStr">
        <is>
          <t>160a8fe8a4fbc7994d941b171c67a378da6aa9ef</t>
        </is>
      </c>
      <c r="C22877" t="inlineStr">
        <is>
          <t>2015-10-16 17:18:39+00:00</t>
        </is>
      </c>
      <c r="D22877" t="inlineStr">
        <is>
          <t>verchange</t>
        </is>
      </c>
      <c r="E22877" t="inlineStr">
        <is>
          <t>pbr</t>
        </is>
      </c>
      <c r="F22877" t="inlineStr">
        <is>
          <t>&gt;=1.6</t>
        </is>
      </c>
      <c r="G22877" t="inlineStr">
        <is>
          <t>pbr</t>
        </is>
      </c>
      <c r="H22877" t="inlineStr">
        <is>
          <t>&lt;1.0;&gt;=0.6;!=0.7</t>
        </is>
      </c>
    </row>
    <row r="22878">
      <c r="A22878" t="inlineStr">
        <is>
          <t>mistral-extra</t>
        </is>
      </c>
      <c r="B22878" t="inlineStr">
        <is>
          <t>160a8fe8a4fbc7994d941b171c67a378da6aa9ef</t>
        </is>
      </c>
      <c r="C22878" t="inlineStr">
        <is>
          <t>2015-10-16 17:18:39+00:00</t>
        </is>
      </c>
      <c r="D22878" t="inlineStr">
        <is>
          <t>verchange</t>
        </is>
      </c>
      <c r="E22878" t="inlineStr">
        <is>
          <t>eventlet</t>
        </is>
      </c>
      <c r="F22878" t="inlineStr">
        <is>
          <t>&gt;=0.17.4</t>
        </is>
      </c>
      <c r="G22878" t="inlineStr">
        <is>
          <t>eventlet</t>
        </is>
      </c>
      <c r="H22878" t="inlineStr">
        <is>
          <t>&gt;=0.15.0</t>
        </is>
      </c>
    </row>
    <row r="22879">
      <c r="A22879" t="inlineStr">
        <is>
          <t>mistral-extra</t>
        </is>
      </c>
      <c r="B22879" t="inlineStr">
        <is>
          <t>450013afbda19e2560018fbd474d83b97e776eb9</t>
        </is>
      </c>
      <c r="C22879" t="inlineStr">
        <is>
          <t>2016-04-07 07:36:51+00:00</t>
        </is>
      </c>
      <c r="D22879" t="inlineStr">
        <is>
          <t>verchange</t>
        </is>
      </c>
      <c r="E22879" t="inlineStr">
        <is>
          <t>oslo.config</t>
        </is>
      </c>
      <c r="F22879" t="inlineStr">
        <is>
          <t>&gt;=3.7.0</t>
        </is>
      </c>
      <c r="G22879" t="inlineStr">
        <is>
          <t>oslo.config</t>
        </is>
      </c>
      <c r="H22879" t="inlineStr">
        <is>
          <t>&gt;=2.3.0</t>
        </is>
      </c>
    </row>
    <row r="22880">
      <c r="A22880" t="inlineStr">
        <is>
          <t>mistral-extra</t>
        </is>
      </c>
      <c r="B22880" t="inlineStr">
        <is>
          <t>450013afbda19e2560018fbd474d83b97e776eb9</t>
        </is>
      </c>
      <c r="C22880" t="inlineStr">
        <is>
          <t>2016-04-07 07:36:51+00:00</t>
        </is>
      </c>
      <c r="D22880" t="inlineStr">
        <is>
          <t>verchange</t>
        </is>
      </c>
      <c r="E22880" t="inlineStr">
        <is>
          <t>python-keystoneclient</t>
        </is>
      </c>
      <c r="F22880" t="inlineStr">
        <is>
          <t>&gt;=1.6.0;!=2.1.0;!=1.8.0</t>
        </is>
      </c>
      <c r="G22880" t="inlineStr">
        <is>
          <t>python-keystoneclient</t>
        </is>
      </c>
      <c r="H22880" t="inlineStr">
        <is>
          <t>&gt;=1.6.0</t>
        </is>
      </c>
    </row>
    <row r="22881">
      <c r="A22881" t="inlineStr">
        <is>
          <t>mistral-extra</t>
        </is>
      </c>
      <c r="B22881" t="inlineStr">
        <is>
          <t>450013afbda19e2560018fbd474d83b97e776eb9</t>
        </is>
      </c>
      <c r="C22881" t="inlineStr">
        <is>
          <t>2016-04-07 07:36:51+00:00</t>
        </is>
      </c>
      <c r="D22881" t="inlineStr">
        <is>
          <t>verchange</t>
        </is>
      </c>
      <c r="E22881" t="inlineStr">
        <is>
          <t>pecan</t>
        </is>
      </c>
      <c r="F22881" t="inlineStr">
        <is>
          <t>&gt;=1.0.0</t>
        </is>
      </c>
      <c r="G22881" t="inlineStr">
        <is>
          <t>pecan</t>
        </is>
      </c>
      <c r="H22881" t="inlineStr">
        <is>
          <t>&gt;=1.0.0</t>
        </is>
      </c>
    </row>
    <row r="22882">
      <c r="A22882" t="inlineStr">
        <is>
          <t>mistral-extra</t>
        </is>
      </c>
      <c r="B22882" t="inlineStr">
        <is>
          <t>450013afbda19e2560018fbd474d83b97e776eb9</t>
        </is>
      </c>
      <c r="C22882" t="inlineStr">
        <is>
          <t>2016-04-07 07:36:51+00:00</t>
        </is>
      </c>
      <c r="D22882" t="inlineStr">
        <is>
          <t>verchange</t>
        </is>
      </c>
      <c r="E22882" t="inlineStr">
        <is>
          <t>python-mistralclient</t>
        </is>
      </c>
      <c r="F22882" t="inlineStr">
        <is>
          <t>&gt;=1.0.0</t>
        </is>
      </c>
      <c r="G22882" t="inlineStr">
        <is>
          <t>python-mistralclient</t>
        </is>
      </c>
      <c r="H22882" t="inlineStr">
        <is>
          <t>&gt;=1.0.0</t>
        </is>
      </c>
    </row>
    <row r="22883">
      <c r="A22883" t="inlineStr">
        <is>
          <t>mistral-extra</t>
        </is>
      </c>
      <c r="B22883" t="inlineStr">
        <is>
          <t>450013afbda19e2560018fbd474d83b97e776eb9</t>
        </is>
      </c>
      <c r="C22883" t="inlineStr">
        <is>
          <t>2016-04-07 07:36:51+00:00</t>
        </is>
      </c>
      <c r="D22883" t="inlineStr">
        <is>
          <t>verchange</t>
        </is>
      </c>
      <c r="E22883" t="inlineStr">
        <is>
          <t>Flask</t>
        </is>
      </c>
      <c r="F22883" t="inlineStr">
        <is>
          <t>&lt;1.0;&gt;=0.10</t>
        </is>
      </c>
      <c r="G22883" t="inlineStr">
        <is>
          <t>Flask</t>
        </is>
      </c>
      <c r="H22883" t="inlineStr">
        <is>
          <t>&lt;1.0;&gt;=0.10</t>
        </is>
      </c>
    </row>
    <row r="22884">
      <c r="A22884" t="inlineStr">
        <is>
          <t>mistral-extra</t>
        </is>
      </c>
      <c r="B22884" t="inlineStr">
        <is>
          <t>450013afbda19e2560018fbd474d83b97e776eb9</t>
        </is>
      </c>
      <c r="C22884" t="inlineStr">
        <is>
          <t>2016-04-07 07:36:51+00:00</t>
        </is>
      </c>
      <c r="D22884" t="inlineStr">
        <is>
          <t>verchange</t>
        </is>
      </c>
      <c r="E22884" t="inlineStr">
        <is>
          <t>WSME</t>
        </is>
      </c>
      <c r="F22884" t="inlineStr">
        <is>
          <t>&gt;=0.8</t>
        </is>
      </c>
      <c r="G22884" t="inlineStr">
        <is>
          <t>WSME</t>
        </is>
      </c>
      <c r="H22884" t="inlineStr">
        <is>
          <t>&gt;=0.7</t>
        </is>
      </c>
    </row>
    <row r="22885">
      <c r="A22885" t="inlineStr">
        <is>
          <t>mistral-extra</t>
        </is>
      </c>
      <c r="B22885" t="inlineStr">
        <is>
          <t>450013afbda19e2560018fbd474d83b97e776eb9</t>
        </is>
      </c>
      <c r="C22885" t="inlineStr">
        <is>
          <t>2016-04-07 07:36:51+00:00</t>
        </is>
      </c>
      <c r="D22885" t="inlineStr">
        <is>
          <t>verchange</t>
        </is>
      </c>
      <c r="E22885" t="inlineStr">
        <is>
          <t>pbr</t>
        </is>
      </c>
      <c r="F22885" t="inlineStr">
        <is>
          <t>&gt;=1.6</t>
        </is>
      </c>
      <c r="G22885" t="inlineStr">
        <is>
          <t>pbr</t>
        </is>
      </c>
      <c r="H22885" t="inlineStr">
        <is>
          <t>&gt;=1.6</t>
        </is>
      </c>
    </row>
    <row r="22886">
      <c r="A22886" t="inlineStr">
        <is>
          <t>mistral-extra</t>
        </is>
      </c>
      <c r="B22886" t="inlineStr">
        <is>
          <t>450013afbda19e2560018fbd474d83b97e776eb9</t>
        </is>
      </c>
      <c r="C22886" t="inlineStr">
        <is>
          <t>2016-04-07 07:36:51+00:00</t>
        </is>
      </c>
      <c r="D22886" t="inlineStr">
        <is>
          <t>verchange</t>
        </is>
      </c>
      <c r="E22886" t="inlineStr">
        <is>
          <t>eventlet</t>
        </is>
      </c>
      <c r="F22886" t="inlineStr">
        <is>
          <t>&gt;=0.18.2;!=0.18.3</t>
        </is>
      </c>
      <c r="G22886" t="inlineStr">
        <is>
          <t>eventlet</t>
        </is>
      </c>
      <c r="H22886" t="inlineStr">
        <is>
          <t>&gt;=0.17.4</t>
        </is>
      </c>
    </row>
    <row r="22887">
      <c r="A22887" t="inlineStr">
        <is>
          <t>mistral-extra</t>
        </is>
      </c>
      <c r="B22887" t="inlineStr">
        <is>
          <t>450013afbda19e2560018fbd474d83b97e776eb9</t>
        </is>
      </c>
      <c r="C22887" t="inlineStr">
        <is>
          <t>2016-04-07 07:36:51+00:00</t>
        </is>
      </c>
      <c r="D22887" t="inlineStr">
        <is>
          <t>verchange</t>
        </is>
      </c>
      <c r="E22887" t="inlineStr">
        <is>
          <t>PyYAML</t>
        </is>
      </c>
      <c r="F22887" t="inlineStr">
        <is>
          <t>&gt;=3.1.0</t>
        </is>
      </c>
      <c r="G22887" t="inlineStr">
        <is>
          <t>PyYAML</t>
        </is>
      </c>
      <c r="H22887" t="inlineStr">
        <is>
          <t>&gt;=3.1.0</t>
        </is>
      </c>
    </row>
    <row r="22888">
      <c r="A22888" t="inlineStr">
        <is>
          <t>mistral-extra</t>
        </is>
      </c>
      <c r="B22888" t="inlineStr">
        <is>
          <t>450013afbda19e2560018fbd474d83b97e776eb9</t>
        </is>
      </c>
      <c r="C22888" t="inlineStr">
        <is>
          <t>2016-04-07 07:36:51+00:00</t>
        </is>
      </c>
      <c r="D22888" t="inlineStr">
        <is>
          <t>rem</t>
        </is>
      </c>
      <c r="E22888" t="inlineStr"/>
      <c r="F22888" t="inlineStr"/>
      <c r="G22888" t="inlineStr">
        <is>
          <t>argparse</t>
        </is>
      </c>
      <c r="H22888" t="inlineStr"/>
    </row>
    <row r="22889">
      <c r="A22889" t="inlineStr">
        <is>
          <t>mistral-extra</t>
        </is>
      </c>
      <c r="B22889" t="inlineStr">
        <is>
          <t>23f28c8474e56770d7ae4a3b97a8da26fdc64531</t>
        </is>
      </c>
      <c r="C22889" t="inlineStr">
        <is>
          <t>2016-10-06 13:12:59+00:00</t>
        </is>
      </c>
      <c r="D22889" t="inlineStr">
        <is>
          <t>rem</t>
        </is>
      </c>
      <c r="E22889" t="inlineStr"/>
      <c r="F22889" t="inlineStr"/>
      <c r="G22889" t="inlineStr">
        <is>
          <t>python-mistralclient</t>
        </is>
      </c>
      <c r="H22889" t="inlineStr">
        <is>
          <t>&gt;=1.0.0</t>
        </is>
      </c>
    </row>
    <row r="22890">
      <c r="A22890" t="inlineStr">
        <is>
          <t>mistral-extra</t>
        </is>
      </c>
      <c r="B22890" t="inlineStr">
        <is>
          <t>23f28c8474e56770d7ae4a3b97a8da26fdc64531</t>
        </is>
      </c>
      <c r="C22890" t="inlineStr">
        <is>
          <t>2016-10-06 13:12:59+00:00</t>
        </is>
      </c>
      <c r="D22890" t="inlineStr">
        <is>
          <t>rem</t>
        </is>
      </c>
      <c r="E22890" t="inlineStr"/>
      <c r="F22890" t="inlineStr"/>
      <c r="G22890" t="inlineStr">
        <is>
          <t>pbr</t>
        </is>
      </c>
      <c r="H22890" t="inlineStr">
        <is>
          <t>&gt;=1.6</t>
        </is>
      </c>
    </row>
    <row r="22891">
      <c r="A22891" t="inlineStr">
        <is>
          <t>mistral-extra</t>
        </is>
      </c>
      <c r="B22891" t="inlineStr">
        <is>
          <t>23f28c8474e56770d7ae4a3b97a8da26fdc64531</t>
        </is>
      </c>
      <c r="C22891" t="inlineStr">
        <is>
          <t>2016-10-06 13:12:59+00:00</t>
        </is>
      </c>
      <c r="D22891" t="inlineStr">
        <is>
          <t>rem</t>
        </is>
      </c>
      <c r="E22891" t="inlineStr"/>
      <c r="F22891" t="inlineStr"/>
      <c r="G22891" t="inlineStr">
        <is>
          <t>eventlet</t>
        </is>
      </c>
      <c r="H22891" t="inlineStr">
        <is>
          <t>&gt;=0.18.2;!=0.18.3</t>
        </is>
      </c>
    </row>
    <row r="22892">
      <c r="A22892" t="inlineStr">
        <is>
          <t>mistral-extra</t>
        </is>
      </c>
      <c r="B22892" t="inlineStr">
        <is>
          <t>23f28c8474e56770d7ae4a3b97a8da26fdc64531</t>
        </is>
      </c>
      <c r="C22892" t="inlineStr">
        <is>
          <t>2016-10-06 13:12:59+00:00</t>
        </is>
      </c>
      <c r="D22892" t="inlineStr">
        <is>
          <t>rem</t>
        </is>
      </c>
      <c r="E22892" t="inlineStr"/>
      <c r="F22892" t="inlineStr"/>
      <c r="G22892" t="inlineStr">
        <is>
          <t>PyYAML</t>
        </is>
      </c>
      <c r="H22892" t="inlineStr">
        <is>
          <t>&gt;=3.1.0</t>
        </is>
      </c>
    </row>
    <row r="22893">
      <c r="A22893" t="inlineStr">
        <is>
          <t>mistral-extra</t>
        </is>
      </c>
      <c r="B22893" t="inlineStr">
        <is>
          <t>23f28c8474e56770d7ae4a3b97a8da26fdc64531</t>
        </is>
      </c>
      <c r="C22893" t="inlineStr">
        <is>
          <t>2016-10-06 13:12:59+00:00</t>
        </is>
      </c>
      <c r="D22893" t="inlineStr">
        <is>
          <t>rem</t>
        </is>
      </c>
      <c r="E22893" t="inlineStr"/>
      <c r="F22893" t="inlineStr"/>
      <c r="G22893" t="inlineStr">
        <is>
          <t>pecan</t>
        </is>
      </c>
      <c r="H22893" t="inlineStr">
        <is>
          <t>&gt;=1.0.0</t>
        </is>
      </c>
    </row>
    <row r="22894">
      <c r="A22894" t="inlineStr">
        <is>
          <t>mistral-extra</t>
        </is>
      </c>
      <c r="B22894" t="inlineStr">
        <is>
          <t>23f28c8474e56770d7ae4a3b97a8da26fdc64531</t>
        </is>
      </c>
      <c r="C22894" t="inlineStr">
        <is>
          <t>2016-10-06 13:12:59+00:00</t>
        </is>
      </c>
      <c r="D22894" t="inlineStr">
        <is>
          <t>rem</t>
        </is>
      </c>
      <c r="E22894" t="inlineStr"/>
      <c r="F22894" t="inlineStr"/>
      <c r="G22894" t="inlineStr">
        <is>
          <t>WSME</t>
        </is>
      </c>
      <c r="H22894" t="inlineStr">
        <is>
          <t>&gt;=0.8</t>
        </is>
      </c>
    </row>
    <row r="22895">
      <c r="A22895" t="inlineStr">
        <is>
          <t>mistral-extra</t>
        </is>
      </c>
      <c r="B22895" t="inlineStr">
        <is>
          <t>23f28c8474e56770d7ae4a3b97a8da26fdc64531</t>
        </is>
      </c>
      <c r="C22895" t="inlineStr">
        <is>
          <t>2016-10-06 13:12:59+00:00</t>
        </is>
      </c>
      <c r="D22895" t="inlineStr">
        <is>
          <t>rem</t>
        </is>
      </c>
      <c r="E22895" t="inlineStr"/>
      <c r="F22895" t="inlineStr"/>
      <c r="G22895" t="inlineStr">
        <is>
          <t>oslo.config</t>
        </is>
      </c>
      <c r="H22895" t="inlineStr">
        <is>
          <t>&gt;=3.7.0</t>
        </is>
      </c>
    </row>
    <row r="22896">
      <c r="A22896" t="inlineStr">
        <is>
          <t>mistral-extra</t>
        </is>
      </c>
      <c r="B22896" t="inlineStr">
        <is>
          <t>23f28c8474e56770d7ae4a3b97a8da26fdc64531</t>
        </is>
      </c>
      <c r="C22896" t="inlineStr">
        <is>
          <t>2016-10-06 13:12:59+00:00</t>
        </is>
      </c>
      <c r="D22896" t="inlineStr">
        <is>
          <t>rem</t>
        </is>
      </c>
      <c r="E22896" t="inlineStr"/>
      <c r="F22896" t="inlineStr"/>
      <c r="G22896" t="inlineStr">
        <is>
          <t>python-keystoneclient</t>
        </is>
      </c>
      <c r="H22896" t="inlineStr">
        <is>
          <t>&gt;=1.6.0;!=2.1.0;!=1.8.0</t>
        </is>
      </c>
    </row>
    <row r="22897">
      <c r="A22897" t="inlineStr">
        <is>
          <t>mistral-extra</t>
        </is>
      </c>
      <c r="B22897" t="inlineStr">
        <is>
          <t>23f28c8474e56770d7ae4a3b97a8da26fdc64531</t>
        </is>
      </c>
      <c r="C22897" t="inlineStr">
        <is>
          <t>2016-10-06 13:12:59+00:00</t>
        </is>
      </c>
      <c r="D22897" t="inlineStr">
        <is>
          <t>rem</t>
        </is>
      </c>
      <c r="E22897" t="inlineStr"/>
      <c r="F22897" t="inlineStr"/>
      <c r="G22897" t="inlineStr">
        <is>
          <t>Flask</t>
        </is>
      </c>
      <c r="H22897" t="inlineStr">
        <is>
          <t>&lt;1.0;&gt;=0.10</t>
        </is>
      </c>
    </row>
    <row r="22898">
      <c r="A22898" t="inlineStr">
        <is>
          <t>mistral-extra</t>
        </is>
      </c>
      <c r="B22898" t="inlineStr">
        <is>
          <t>b542d7fcd5235edb282c82f894a273ecb827785d</t>
        </is>
      </c>
      <c r="C22898" t="inlineStr">
        <is>
          <t>2017-08-30 11:07:17+00:00</t>
        </is>
      </c>
      <c r="D22898" t="inlineStr">
        <is>
          <t>add</t>
        </is>
      </c>
      <c r="E22898" t="inlineStr">
        <is>
          <t>pbr</t>
        </is>
      </c>
      <c r="F22898" t="inlineStr">
        <is>
          <t>&gt;=2.0.0</t>
        </is>
      </c>
      <c r="G22898" t="inlineStr"/>
      <c r="H22898" t="inlineStr"/>
    </row>
    <row r="22899">
      <c r="A22899" t="inlineStr">
        <is>
          <t>mistral-extra</t>
        </is>
      </c>
      <c r="B22899" t="inlineStr">
        <is>
          <t>b542d7fcd5235edb282c82f894a273ecb827785d</t>
        </is>
      </c>
      <c r="C22899" t="inlineStr">
        <is>
          <t>2017-08-30 11:07:17+00:00</t>
        </is>
      </c>
      <c r="D22899" t="inlineStr">
        <is>
          <t>add</t>
        </is>
      </c>
      <c r="E22899" t="inlineStr">
        <is>
          <t>Babel</t>
        </is>
      </c>
      <c r="F22899" t="inlineStr">
        <is>
          <t>&gt;=2.3.4</t>
        </is>
      </c>
      <c r="G22899" t="inlineStr"/>
      <c r="H22899" t="inlineStr"/>
    </row>
    <row r="22900">
      <c r="A22900" t="inlineStr">
        <is>
          <t>mistral-extra</t>
        </is>
      </c>
      <c r="B22900" t="inlineStr">
        <is>
          <t>b542d7fcd5235edb282c82f894a273ecb827785d</t>
        </is>
      </c>
      <c r="C22900" t="inlineStr">
        <is>
          <t>2017-08-30 11:07:17+00:00</t>
        </is>
      </c>
      <c r="D22900" t="inlineStr">
        <is>
          <t>add</t>
        </is>
      </c>
      <c r="E22900" t="inlineStr">
        <is>
          <t>oslo.log</t>
        </is>
      </c>
      <c r="F22900" t="inlineStr">
        <is>
          <t>&gt;=3.11.0</t>
        </is>
      </c>
      <c r="G22900" t="inlineStr"/>
      <c r="H22900" t="inlineStr"/>
    </row>
    <row r="22901">
      <c r="A22901" t="inlineStr">
        <is>
          <t>mistral-extra</t>
        </is>
      </c>
      <c r="B22901" t="inlineStr">
        <is>
          <t>5a641a9166d4cb8caf1811c2fe64bc18ae5ddf27</t>
        </is>
      </c>
      <c r="C22901" t="inlineStr">
        <is>
          <t>2020-03-02 14:51:17+00:00</t>
        </is>
      </c>
      <c r="D22901" t="inlineStr">
        <is>
          <t>verchange</t>
        </is>
      </c>
      <c r="E22901" t="inlineStr">
        <is>
          <t>oslo.log</t>
        </is>
      </c>
      <c r="F22901" t="inlineStr">
        <is>
          <t>&gt;=3.36.0</t>
        </is>
      </c>
      <c r="G22901" t="inlineStr">
        <is>
          <t>oslo.log</t>
        </is>
      </c>
      <c r="H22901" t="inlineStr">
        <is>
          <t>&gt;=3.11.0</t>
        </is>
      </c>
    </row>
    <row r="22902">
      <c r="A22902" t="inlineStr">
        <is>
          <t>mistral-extra</t>
        </is>
      </c>
      <c r="B22902" t="inlineStr">
        <is>
          <t>5a641a9166d4cb8caf1811c2fe64bc18ae5ddf27</t>
        </is>
      </c>
      <c r="C22902" t="inlineStr">
        <is>
          <t>2020-03-02 14:51:17+00:00</t>
        </is>
      </c>
      <c r="D22902" t="inlineStr">
        <is>
          <t>verchange</t>
        </is>
      </c>
      <c r="E22902" t="inlineStr">
        <is>
          <t>Babel</t>
        </is>
      </c>
      <c r="F22902" t="inlineStr">
        <is>
          <t>&gt;=2.3.4;!=2.4.0</t>
        </is>
      </c>
      <c r="G22902" t="inlineStr">
        <is>
          <t>Babel</t>
        </is>
      </c>
      <c r="H22902" t="inlineStr">
        <is>
          <t>&gt;=2.3.4</t>
        </is>
      </c>
    </row>
    <row r="22903">
      <c r="A22903" t="inlineStr">
        <is>
          <t>mistral-extra</t>
        </is>
      </c>
      <c r="B22903" t="inlineStr">
        <is>
          <t>5a641a9166d4cb8caf1811c2fe64bc18ae5ddf27</t>
        </is>
      </c>
      <c r="C22903" t="inlineStr">
        <is>
          <t>2020-03-02 14:51:17+00:00</t>
        </is>
      </c>
      <c r="D22903" t="inlineStr">
        <is>
          <t>verchange</t>
        </is>
      </c>
      <c r="E22903" t="inlineStr">
        <is>
          <t>pbr</t>
        </is>
      </c>
      <c r="F22903" t="inlineStr">
        <is>
          <t>&gt;=2.0.0;!=2.1.0</t>
        </is>
      </c>
      <c r="G22903" t="inlineStr">
        <is>
          <t>pbr</t>
        </is>
      </c>
      <c r="H22903" t="inlineStr">
        <is>
          <t>&gt;=2.0.0</t>
        </is>
      </c>
    </row>
    <row r="22904">
      <c r="A22904" t="inlineStr">
        <is>
          <t>mistral-extra</t>
        </is>
      </c>
      <c r="B22904" t="inlineStr">
        <is>
          <t>5a641a9166d4cb8caf1811c2fe64bc18ae5ddf27</t>
        </is>
      </c>
      <c r="C22904" t="inlineStr">
        <is>
          <t>2020-03-02 14:51:17+00:00</t>
        </is>
      </c>
      <c r="D22904" t="inlineStr">
        <is>
          <t>add</t>
        </is>
      </c>
      <c r="E22904" t="inlineStr">
        <is>
          <t>mistral-lib</t>
        </is>
      </c>
      <c r="F22904" t="inlineStr">
        <is>
          <t>&gt;=1.4.0</t>
        </is>
      </c>
      <c r="G22904" t="inlineStr"/>
      <c r="H22904" t="inlineStr"/>
    </row>
    <row r="22905">
      <c r="A22905" t="inlineStr">
        <is>
          <t>mistral-extra</t>
        </is>
      </c>
      <c r="B22905" t="inlineStr">
        <is>
          <t>5a641a9166d4cb8caf1811c2fe64bc18ae5ddf27</t>
        </is>
      </c>
      <c r="C22905" t="inlineStr">
        <is>
          <t>2020-03-02 14:51:17+00:00</t>
        </is>
      </c>
      <c r="D22905" t="inlineStr">
        <is>
          <t>add</t>
        </is>
      </c>
      <c r="E22905" t="inlineStr">
        <is>
          <t>aodhclient</t>
        </is>
      </c>
      <c r="F22905" t="inlineStr">
        <is>
          <t>&gt;=0.9.0</t>
        </is>
      </c>
      <c r="G22905" t="inlineStr"/>
      <c r="H22905" t="inlineStr"/>
    </row>
    <row r="22906">
      <c r="A22906" t="inlineStr">
        <is>
          <t>mistral-extra</t>
        </is>
      </c>
      <c r="B22906" t="inlineStr">
        <is>
          <t>5a641a9166d4cb8caf1811c2fe64bc18ae5ddf27</t>
        </is>
      </c>
      <c r="C22906" t="inlineStr">
        <is>
          <t>2020-03-02 14:51:17+00:00</t>
        </is>
      </c>
      <c r="D22906" t="inlineStr">
        <is>
          <t>add</t>
        </is>
      </c>
      <c r="E22906" t="inlineStr">
        <is>
          <t>gnocchiclient</t>
        </is>
      </c>
      <c r="F22906" t="inlineStr">
        <is>
          <t>&gt;=3.3.1</t>
        </is>
      </c>
      <c r="G22906" t="inlineStr"/>
      <c r="H22906" t="inlineStr"/>
    </row>
    <row r="22907">
      <c r="A22907" t="inlineStr">
        <is>
          <t>mistral-extra</t>
        </is>
      </c>
      <c r="B22907" t="inlineStr">
        <is>
          <t>5a641a9166d4cb8caf1811c2fe64bc18ae5ddf27</t>
        </is>
      </c>
      <c r="C22907" t="inlineStr">
        <is>
          <t>2020-03-02 14:51:17+00:00</t>
        </is>
      </c>
      <c r="D22907" t="inlineStr">
        <is>
          <t>add</t>
        </is>
      </c>
      <c r="E22907" t="inlineStr">
        <is>
          <t>python-barbicanclient</t>
        </is>
      </c>
      <c r="F22907" t="inlineStr">
        <is>
          <t>&gt;=4.5.2</t>
        </is>
      </c>
      <c r="G22907" t="inlineStr"/>
      <c r="H22907" t="inlineStr"/>
    </row>
    <row r="22908">
      <c r="A22908" t="inlineStr">
        <is>
          <t>mistral-extra</t>
        </is>
      </c>
      <c r="B22908" t="inlineStr">
        <is>
          <t>5a641a9166d4cb8caf1811c2fe64bc18ae5ddf27</t>
        </is>
      </c>
      <c r="C22908" t="inlineStr">
        <is>
          <t>2020-03-02 14:51:17+00:00</t>
        </is>
      </c>
      <c r="D22908" t="inlineStr">
        <is>
          <t>add</t>
        </is>
      </c>
      <c r="E22908" t="inlineStr">
        <is>
          <t>python-cinderclient</t>
        </is>
      </c>
      <c r="F22908" t="inlineStr">
        <is>
          <t>&gt;=3.3.0;!=4.0.0</t>
        </is>
      </c>
      <c r="G22908" t="inlineStr"/>
      <c r="H22908" t="inlineStr"/>
    </row>
    <row r="22909">
      <c r="A22909" t="inlineStr">
        <is>
          <t>mistral-extra</t>
        </is>
      </c>
      <c r="B22909" t="inlineStr">
        <is>
          <t>5a641a9166d4cb8caf1811c2fe64bc18ae5ddf27</t>
        </is>
      </c>
      <c r="C22909" t="inlineStr">
        <is>
          <t>2020-03-02 14:51:17+00:00</t>
        </is>
      </c>
      <c r="D22909" t="inlineStr">
        <is>
          <t>add</t>
        </is>
      </c>
      <c r="E22909" t="inlineStr">
        <is>
          <t>python-zaqarclient</t>
        </is>
      </c>
      <c r="F22909" t="inlineStr">
        <is>
          <t>&gt;=1.0.0</t>
        </is>
      </c>
      <c r="G22909" t="inlineStr"/>
      <c r="H22909" t="inlineStr"/>
    </row>
    <row r="22910">
      <c r="A22910" t="inlineStr">
        <is>
          <t>mistral-extra</t>
        </is>
      </c>
      <c r="B22910" t="inlineStr">
        <is>
          <t>5a641a9166d4cb8caf1811c2fe64bc18ae5ddf27</t>
        </is>
      </c>
      <c r="C22910" t="inlineStr">
        <is>
          <t>2020-03-02 14:51:17+00:00</t>
        </is>
      </c>
      <c r="D22910" t="inlineStr">
        <is>
          <t>add</t>
        </is>
      </c>
      <c r="E22910" t="inlineStr">
        <is>
          <t>python-designateclient</t>
        </is>
      </c>
      <c r="F22910" t="inlineStr">
        <is>
          <t>&gt;=2.7.0</t>
        </is>
      </c>
      <c r="G22910" t="inlineStr"/>
      <c r="H22910" t="inlineStr"/>
    </row>
    <row r="22911">
      <c r="A22911" t="inlineStr">
        <is>
          <t>mistral-extra</t>
        </is>
      </c>
      <c r="B22911" t="inlineStr">
        <is>
          <t>5a641a9166d4cb8caf1811c2fe64bc18ae5ddf27</t>
        </is>
      </c>
      <c r="C22911" t="inlineStr">
        <is>
          <t>2020-03-02 14:51:17+00:00</t>
        </is>
      </c>
      <c r="D22911" t="inlineStr">
        <is>
          <t>add</t>
        </is>
      </c>
      <c r="E22911" t="inlineStr">
        <is>
          <t>python-glanceclient</t>
        </is>
      </c>
      <c r="F22911" t="inlineStr">
        <is>
          <t>&gt;=2.8.0</t>
        </is>
      </c>
      <c r="G22911" t="inlineStr"/>
      <c r="H22911" t="inlineStr"/>
    </row>
    <row r="22912">
      <c r="A22912" t="inlineStr">
        <is>
          <t>mistral-extra</t>
        </is>
      </c>
      <c r="B22912" t="inlineStr">
        <is>
          <t>5a641a9166d4cb8caf1811c2fe64bc18ae5ddf27</t>
        </is>
      </c>
      <c r="C22912" t="inlineStr">
        <is>
          <t>2020-03-02 14:51:17+00:00</t>
        </is>
      </c>
      <c r="D22912" t="inlineStr">
        <is>
          <t>add</t>
        </is>
      </c>
      <c r="E22912" t="inlineStr">
        <is>
          <t>python-glareclient</t>
        </is>
      </c>
      <c r="F22912" t="inlineStr">
        <is>
          <t>&gt;=0.3.0</t>
        </is>
      </c>
      <c r="G22912" t="inlineStr"/>
      <c r="H22912" t="inlineStr"/>
    </row>
    <row r="22913">
      <c r="A22913" t="inlineStr">
        <is>
          <t>mistral-extra</t>
        </is>
      </c>
      <c r="B22913" t="inlineStr">
        <is>
          <t>5a641a9166d4cb8caf1811c2fe64bc18ae5ddf27</t>
        </is>
      </c>
      <c r="C22913" t="inlineStr">
        <is>
          <t>2020-03-02 14:51:17+00:00</t>
        </is>
      </c>
      <c r="D22913" t="inlineStr">
        <is>
          <t>add</t>
        </is>
      </c>
      <c r="E22913" t="inlineStr">
        <is>
          <t>python-heatclient</t>
        </is>
      </c>
      <c r="F22913" t="inlineStr">
        <is>
          <t>&gt;=1.10.0</t>
        </is>
      </c>
      <c r="G22913" t="inlineStr"/>
      <c r="H22913" t="inlineStr"/>
    </row>
    <row r="22914">
      <c r="A22914" t="inlineStr">
        <is>
          <t>mistral-extra</t>
        </is>
      </c>
      <c r="B22914" t="inlineStr">
        <is>
          <t>5a641a9166d4cb8caf1811c2fe64bc18ae5ddf27</t>
        </is>
      </c>
      <c r="C22914" t="inlineStr">
        <is>
          <t>2020-03-02 14:51:17+00:00</t>
        </is>
      </c>
      <c r="D22914" t="inlineStr">
        <is>
          <t>add</t>
        </is>
      </c>
      <c r="E22914" t="inlineStr">
        <is>
          <t>python-keystoneclient</t>
        </is>
      </c>
      <c r="F22914" t="inlineStr">
        <is>
          <t>&gt;=3.8.0</t>
        </is>
      </c>
      <c r="G22914" t="inlineStr"/>
      <c r="H22914" t="inlineStr"/>
    </row>
    <row r="22915">
      <c r="A22915" t="inlineStr">
        <is>
          <t>mistral-extra</t>
        </is>
      </c>
      <c r="B22915" t="inlineStr">
        <is>
          <t>5a641a9166d4cb8caf1811c2fe64bc18ae5ddf27</t>
        </is>
      </c>
      <c r="C22915" t="inlineStr">
        <is>
          <t>2020-03-02 14:51:17+00:00</t>
        </is>
      </c>
      <c r="D22915" t="inlineStr">
        <is>
          <t>add</t>
        </is>
      </c>
      <c r="E22915" t="inlineStr">
        <is>
          <t>python-mistralclient</t>
        </is>
      </c>
      <c r="F22915" t="inlineStr">
        <is>
          <t>&gt;=3.1.0;!=3.2.0</t>
        </is>
      </c>
      <c r="G22915" t="inlineStr"/>
      <c r="H22915" t="inlineStr"/>
    </row>
    <row r="22916">
      <c r="A22916" t="inlineStr">
        <is>
          <t>mistral-extra</t>
        </is>
      </c>
      <c r="B22916" t="inlineStr">
        <is>
          <t>5a641a9166d4cb8caf1811c2fe64bc18ae5ddf27</t>
        </is>
      </c>
      <c r="C22916" t="inlineStr">
        <is>
          <t>2020-03-02 14:51:17+00:00</t>
        </is>
      </c>
      <c r="D22916" t="inlineStr">
        <is>
          <t>add</t>
        </is>
      </c>
      <c r="E22916" t="inlineStr">
        <is>
          <t>python-manilaclient</t>
        </is>
      </c>
      <c r="F22916" t="inlineStr">
        <is>
          <t>&gt;=1.23.0</t>
        </is>
      </c>
      <c r="G22916" t="inlineStr"/>
      <c r="H22916" t="inlineStr"/>
    </row>
    <row r="22917">
      <c r="A22917" t="inlineStr">
        <is>
          <t>mistral-extra</t>
        </is>
      </c>
      <c r="B22917" t="inlineStr">
        <is>
          <t>5a641a9166d4cb8caf1811c2fe64bc18ae5ddf27</t>
        </is>
      </c>
      <c r="C22917" t="inlineStr">
        <is>
          <t>2020-03-02 14:51:17+00:00</t>
        </is>
      </c>
      <c r="D22917" t="inlineStr">
        <is>
          <t>add</t>
        </is>
      </c>
      <c r="E22917" t="inlineStr">
        <is>
          <t>python-magnumclient</t>
        </is>
      </c>
      <c r="F22917" t="inlineStr">
        <is>
          <t>&gt;=2.15.0</t>
        </is>
      </c>
      <c r="G22917" t="inlineStr"/>
      <c r="H22917" t="inlineStr"/>
    </row>
    <row r="22918">
      <c r="A22918" t="inlineStr">
        <is>
          <t>mistral-extra</t>
        </is>
      </c>
      <c r="B22918" t="inlineStr">
        <is>
          <t>5a641a9166d4cb8caf1811c2fe64bc18ae5ddf27</t>
        </is>
      </c>
      <c r="C22918" t="inlineStr">
        <is>
          <t>2020-03-02 14:51:17+00:00</t>
        </is>
      </c>
      <c r="D22918" t="inlineStr">
        <is>
          <t>add</t>
        </is>
      </c>
      <c r="E22918" t="inlineStr">
        <is>
          <t>python-muranoclient</t>
        </is>
      </c>
      <c r="F22918" t="inlineStr">
        <is>
          <t>&gt;=1.3.0</t>
        </is>
      </c>
      <c r="G22918" t="inlineStr"/>
      <c r="H22918" t="inlineStr"/>
    </row>
    <row r="22919">
      <c r="A22919" t="inlineStr">
        <is>
          <t>mistral-extra</t>
        </is>
      </c>
      <c r="B22919" t="inlineStr">
        <is>
          <t>5a641a9166d4cb8caf1811c2fe64bc18ae5ddf27</t>
        </is>
      </c>
      <c r="C22919" t="inlineStr">
        <is>
          <t>2020-03-02 14:51:17+00:00</t>
        </is>
      </c>
      <c r="D22919" t="inlineStr">
        <is>
          <t>add</t>
        </is>
      </c>
      <c r="E22919" t="inlineStr">
        <is>
          <t>python-neutronclient</t>
        </is>
      </c>
      <c r="F22919" t="inlineStr">
        <is>
          <t>&gt;=6.7.0</t>
        </is>
      </c>
      <c r="G22919" t="inlineStr"/>
      <c r="H22919" t="inlineStr"/>
    </row>
    <row r="22920">
      <c r="A22920" t="inlineStr">
        <is>
          <t>mistral-extra</t>
        </is>
      </c>
      <c r="B22920" t="inlineStr">
        <is>
          <t>5a641a9166d4cb8caf1811c2fe64bc18ae5ddf27</t>
        </is>
      </c>
      <c r="C22920" t="inlineStr">
        <is>
          <t>2020-03-02 14:51:17+00:00</t>
        </is>
      </c>
      <c r="D22920" t="inlineStr">
        <is>
          <t>add</t>
        </is>
      </c>
      <c r="E22920" t="inlineStr">
        <is>
          <t>python-novaclient</t>
        </is>
      </c>
      <c r="F22920" t="inlineStr">
        <is>
          <t>&gt;=9.1.0</t>
        </is>
      </c>
      <c r="G22920" t="inlineStr"/>
      <c r="H22920" t="inlineStr"/>
    </row>
    <row r="22921">
      <c r="A22921" t="inlineStr">
        <is>
          <t>mistral-extra</t>
        </is>
      </c>
      <c r="B22921" t="inlineStr">
        <is>
          <t>5a641a9166d4cb8caf1811c2fe64bc18ae5ddf27</t>
        </is>
      </c>
      <c r="C22921" t="inlineStr">
        <is>
          <t>2020-03-02 14:51:17+00:00</t>
        </is>
      </c>
      <c r="D22921" t="inlineStr">
        <is>
          <t>add</t>
        </is>
      </c>
      <c r="E22921" t="inlineStr">
        <is>
          <t>python-senlinclient</t>
        </is>
      </c>
      <c r="F22921" t="inlineStr">
        <is>
          <t>&gt;=1.11.0</t>
        </is>
      </c>
      <c r="G22921" t="inlineStr"/>
      <c r="H22921" t="inlineStr"/>
    </row>
    <row r="22922">
      <c r="A22922" t="inlineStr">
        <is>
          <t>mistral-extra</t>
        </is>
      </c>
      <c r="B22922" t="inlineStr">
        <is>
          <t>5a641a9166d4cb8caf1811c2fe64bc18ae5ddf27</t>
        </is>
      </c>
      <c r="C22922" t="inlineStr">
        <is>
          <t>2020-03-02 14:51:17+00:00</t>
        </is>
      </c>
      <c r="D22922" t="inlineStr">
        <is>
          <t>add</t>
        </is>
      </c>
      <c r="E22922" t="inlineStr">
        <is>
          <t>python-swiftclient</t>
        </is>
      </c>
      <c r="F22922" t="inlineStr">
        <is>
          <t>&gt;=3.2.0</t>
        </is>
      </c>
      <c r="G22922" t="inlineStr"/>
      <c r="H22922" t="inlineStr"/>
    </row>
    <row r="22923">
      <c r="A22923" t="inlineStr">
        <is>
          <t>mistral-extra</t>
        </is>
      </c>
      <c r="B22923" t="inlineStr">
        <is>
          <t>5a641a9166d4cb8caf1811c2fe64bc18ae5ddf27</t>
        </is>
      </c>
      <c r="C22923" t="inlineStr">
        <is>
          <t>2020-03-02 14:51:17+00:00</t>
        </is>
      </c>
      <c r="D22923" t="inlineStr">
        <is>
          <t>add</t>
        </is>
      </c>
      <c r="E22923" t="inlineStr">
        <is>
          <t>python-tackerclient</t>
        </is>
      </c>
      <c r="F22923" t="inlineStr">
        <is>
          <t>&gt;=0.8.0</t>
        </is>
      </c>
      <c r="G22923" t="inlineStr"/>
      <c r="H22923" t="inlineStr"/>
    </row>
    <row r="22924">
      <c r="A22924" t="inlineStr">
        <is>
          <t>mistral-extra</t>
        </is>
      </c>
      <c r="B22924" t="inlineStr">
        <is>
          <t>5a641a9166d4cb8caf1811c2fe64bc18ae5ddf27</t>
        </is>
      </c>
      <c r="C22924" t="inlineStr">
        <is>
          <t>2020-03-02 14:51:17+00:00</t>
        </is>
      </c>
      <c r="D22924" t="inlineStr">
        <is>
          <t>add</t>
        </is>
      </c>
      <c r="E22924" t="inlineStr">
        <is>
          <t>python-troveclient</t>
        </is>
      </c>
      <c r="F22924" t="inlineStr">
        <is>
          <t>&gt;=2.2.0</t>
        </is>
      </c>
      <c r="G22924" t="inlineStr"/>
      <c r="H22924" t="inlineStr"/>
    </row>
    <row r="22925">
      <c r="A22925" t="inlineStr">
        <is>
          <t>mistral-extra</t>
        </is>
      </c>
      <c r="B22925" t="inlineStr">
        <is>
          <t>5a641a9166d4cb8caf1811c2fe64bc18ae5ddf27</t>
        </is>
      </c>
      <c r="C22925" t="inlineStr">
        <is>
          <t>2020-03-02 14:51:17+00:00</t>
        </is>
      </c>
      <c r="D22925" t="inlineStr">
        <is>
          <t>add</t>
        </is>
      </c>
      <c r="E22925" t="inlineStr">
        <is>
          <t>python-ironicclient</t>
        </is>
      </c>
      <c r="F22925" t="inlineStr">
        <is>
          <t>!=3.0.0;&gt;=2.7.0;!=2.7.1</t>
        </is>
      </c>
      <c r="G22925" t="inlineStr"/>
      <c r="H22925" t="inlineStr"/>
    </row>
    <row r="22926">
      <c r="A22926" t="inlineStr">
        <is>
          <t>mistral-extra</t>
        </is>
      </c>
      <c r="B22926" t="inlineStr">
        <is>
          <t>5a641a9166d4cb8caf1811c2fe64bc18ae5ddf27</t>
        </is>
      </c>
      <c r="C22926" t="inlineStr">
        <is>
          <t>2020-03-02 14:51:17+00:00</t>
        </is>
      </c>
      <c r="D22926" t="inlineStr">
        <is>
          <t>add</t>
        </is>
      </c>
      <c r="E22926" t="inlineStr">
        <is>
          <t>python-ironic-inspector-client</t>
        </is>
      </c>
      <c r="F22926" t="inlineStr">
        <is>
          <t>&gt;=1.5.0</t>
        </is>
      </c>
      <c r="G22926" t="inlineStr"/>
      <c r="H22926" t="inlineStr"/>
    </row>
    <row r="22927">
      <c r="A22927" t="inlineStr">
        <is>
          <t>mistral-extra</t>
        </is>
      </c>
      <c r="B22927" t="inlineStr">
        <is>
          <t>5a641a9166d4cb8caf1811c2fe64bc18ae5ddf27</t>
        </is>
      </c>
      <c r="C22927" t="inlineStr">
        <is>
          <t>2020-03-02 14:51:17+00:00</t>
        </is>
      </c>
      <c r="D22927" t="inlineStr">
        <is>
          <t>add</t>
        </is>
      </c>
      <c r="E22927" t="inlineStr">
        <is>
          <t>python-vitrageclient</t>
        </is>
      </c>
      <c r="F22927" t="inlineStr">
        <is>
          <t>&gt;=2.0.0</t>
        </is>
      </c>
      <c r="G22927" t="inlineStr"/>
      <c r="H22927" t="inlineStr"/>
    </row>
    <row r="22928">
      <c r="A22928" t="inlineStr">
        <is>
          <t>mistral-extra</t>
        </is>
      </c>
      <c r="B22928" t="inlineStr">
        <is>
          <t>5a641a9166d4cb8caf1811c2fe64bc18ae5ddf27</t>
        </is>
      </c>
      <c r="C22928" t="inlineStr">
        <is>
          <t>2020-03-02 14:51:17+00:00</t>
        </is>
      </c>
      <c r="D22928" t="inlineStr">
        <is>
          <t>add</t>
        </is>
      </c>
      <c r="E22928" t="inlineStr">
        <is>
          <t>python-zunclient</t>
        </is>
      </c>
      <c r="F22928" t="inlineStr">
        <is>
          <t>&gt;=3.4.0</t>
        </is>
      </c>
      <c r="G22928" t="inlineStr"/>
      <c r="H22928" t="inlineStr"/>
    </row>
    <row r="22929">
      <c r="A22929" t="inlineStr">
        <is>
          <t>mistral-extra</t>
        </is>
      </c>
      <c r="B22929" t="inlineStr">
        <is>
          <t>5a641a9166d4cb8caf1811c2fe64bc18ae5ddf27</t>
        </is>
      </c>
      <c r="C22929" t="inlineStr">
        <is>
          <t>2020-03-02 14:51:17+00:00</t>
        </is>
      </c>
      <c r="D22929" t="inlineStr">
        <is>
          <t>add</t>
        </is>
      </c>
      <c r="E22929" t="inlineStr">
        <is>
          <t>python-qinlingclient</t>
        </is>
      </c>
      <c r="F22929" t="inlineStr">
        <is>
          <t>&gt;=1.0.0</t>
        </is>
      </c>
      <c r="G22929" t="inlineStr"/>
      <c r="H22929" t="inlineStr"/>
    </row>
    <row r="22930">
      <c r="A22930" t="inlineStr">
        <is>
          <t>mistral-extra</t>
        </is>
      </c>
      <c r="B22930" t="inlineStr">
        <is>
          <t>5a641a9166d4cb8caf1811c2fe64bc18ae5ddf27</t>
        </is>
      </c>
      <c r="C22930" t="inlineStr">
        <is>
          <t>2020-03-02 14:51:17+00:00</t>
        </is>
      </c>
      <c r="D22930" t="inlineStr">
        <is>
          <t>add</t>
        </is>
      </c>
      <c r="E22930" t="inlineStr">
        <is>
          <t>oauthlib</t>
        </is>
      </c>
      <c r="F22930" t="inlineStr">
        <is>
          <t>&gt;=0.6.2</t>
        </is>
      </c>
      <c r="G22930" t="inlineStr"/>
      <c r="H22930" t="inlineStr"/>
    </row>
    <row r="22931">
      <c r="A22931" t="inlineStr">
        <is>
          <t>mistral-extra</t>
        </is>
      </c>
      <c r="B22931" t="inlineStr">
        <is>
          <t>5a641a9166d4cb8caf1811c2fe64bc18ae5ddf27</t>
        </is>
      </c>
      <c r="C22931" t="inlineStr">
        <is>
          <t>2020-03-02 14:51:17+00:00</t>
        </is>
      </c>
      <c r="D22931" t="inlineStr">
        <is>
          <t>add</t>
        </is>
      </c>
      <c r="E22931" t="inlineStr">
        <is>
          <t>yaql</t>
        </is>
      </c>
      <c r="F22931" t="inlineStr">
        <is>
          <t>&gt;=1.1.3</t>
        </is>
      </c>
      <c r="G22931" t="inlineStr"/>
      <c r="H22931" t="inlineStr"/>
    </row>
    <row r="22932">
      <c r="A22932" t="inlineStr">
        <is>
          <t>mistral-extra</t>
        </is>
      </c>
      <c r="B22932" t="inlineStr">
        <is>
          <t>5a641a9166d4cb8caf1811c2fe64bc18ae5ddf27</t>
        </is>
      </c>
      <c r="C22932" t="inlineStr">
        <is>
          <t>2020-03-02 14:51:17+00:00</t>
        </is>
      </c>
      <c r="D22932" t="inlineStr">
        <is>
          <t>add</t>
        </is>
      </c>
      <c r="E22932" t="inlineStr">
        <is>
          <t>keystoneauth1</t>
        </is>
      </c>
      <c r="F22932" t="inlineStr">
        <is>
          <t>&gt;=3.18.0</t>
        </is>
      </c>
      <c r="G22932" t="inlineStr"/>
      <c r="H22932" t="inlineStr"/>
    </row>
    <row r="22933">
      <c r="A22933" t="inlineStr">
        <is>
          <t>mistral-extra</t>
        </is>
      </c>
      <c r="B22933" t="inlineStr">
        <is>
          <t>dfc6c56490eb358018f79822ae9847e2be89d8b3</t>
        </is>
      </c>
      <c r="C22933" t="inlineStr">
        <is>
          <t>2020-12-05 17:24:56+00:00</t>
        </is>
      </c>
      <c r="D22933" t="inlineStr">
        <is>
          <t>verchange</t>
        </is>
      </c>
      <c r="E22933" t="inlineStr">
        <is>
          <t>mistral-lib</t>
        </is>
      </c>
      <c r="F22933" t="inlineStr">
        <is>
          <t>&gt;=2.3.0</t>
        </is>
      </c>
      <c r="G22933" t="inlineStr">
        <is>
          <t>mistral-lib</t>
        </is>
      </c>
      <c r="H22933" t="inlineStr">
        <is>
          <t>&gt;=1.4.0</t>
        </is>
      </c>
    </row>
    <row r="22934">
      <c r="A22934" t="inlineStr">
        <is>
          <t>mistral-extra</t>
        </is>
      </c>
      <c r="B22934" t="inlineStr">
        <is>
          <t>dfc6c56490eb358018f79822ae9847e2be89d8b3</t>
        </is>
      </c>
      <c r="C22934" t="inlineStr">
        <is>
          <t>2020-12-05 17:24:56+00:00</t>
        </is>
      </c>
      <c r="D22934" t="inlineStr">
        <is>
          <t>rem</t>
        </is>
      </c>
      <c r="E22934" t="inlineStr"/>
      <c r="F22934" t="inlineStr"/>
      <c r="G22934" t="inlineStr">
        <is>
          <t>python-qinlingclient</t>
        </is>
      </c>
      <c r="H22934" t="inlineStr">
        <is>
          <t>&gt;=1.0.0</t>
        </is>
      </c>
    </row>
    <row r="22935">
      <c r="A22935" t="inlineStr">
        <is>
          <t>coinprice-indicator</t>
        </is>
      </c>
      <c r="B22935" t="inlineStr">
        <is>
          <t>5e025208ae6fb3af1db85b4e24df65e0932abc1c</t>
        </is>
      </c>
      <c r="C22935" t="inlineStr">
        <is>
          <t>2020-04-07 23:53:35+00:00</t>
        </is>
      </c>
      <c r="D22935" t="inlineStr">
        <is>
          <t>add</t>
        </is>
      </c>
      <c r="E22935" t="inlineStr">
        <is>
          <t>certifi</t>
        </is>
      </c>
      <c r="F22935">
        <f>=2018.8.24</f>
        <v/>
      </c>
      <c r="G22935" t="inlineStr"/>
      <c r="H22935" t="inlineStr"/>
    </row>
    <row r="22936">
      <c r="A22936" t="inlineStr">
        <is>
          <t>coinprice-indicator</t>
        </is>
      </c>
      <c r="B22936" t="inlineStr">
        <is>
          <t>5e025208ae6fb3af1db85b4e24df65e0932abc1c</t>
        </is>
      </c>
      <c r="C22936" t="inlineStr">
        <is>
          <t>2020-04-07 23:53:35+00:00</t>
        </is>
      </c>
      <c r="D22936" t="inlineStr">
        <is>
          <t>add</t>
        </is>
      </c>
      <c r="E22936" t="inlineStr">
        <is>
          <t>chardet</t>
        </is>
      </c>
      <c r="F22936">
        <f>=3.0.4</f>
        <v/>
      </c>
      <c r="G22936" t="inlineStr"/>
      <c r="H22936" t="inlineStr"/>
    </row>
    <row r="22937">
      <c r="A22937" t="inlineStr">
        <is>
          <t>coinprice-indicator</t>
        </is>
      </c>
      <c r="B22937" t="inlineStr">
        <is>
          <t>5e025208ae6fb3af1db85b4e24df65e0932abc1c</t>
        </is>
      </c>
      <c r="C22937" t="inlineStr">
        <is>
          <t>2020-04-07 23:53:35+00:00</t>
        </is>
      </c>
      <c r="D22937" t="inlineStr">
        <is>
          <t>add</t>
        </is>
      </c>
      <c r="E22937" t="inlineStr">
        <is>
          <t>idna</t>
        </is>
      </c>
      <c r="F22937">
        <f>=2.7</f>
        <v/>
      </c>
      <c r="G22937" t="inlineStr"/>
      <c r="H22937" t="inlineStr"/>
    </row>
    <row r="22938">
      <c r="A22938" t="inlineStr">
        <is>
          <t>coinprice-indicator</t>
        </is>
      </c>
      <c r="B22938" t="inlineStr">
        <is>
          <t>5e025208ae6fb3af1db85b4e24df65e0932abc1c</t>
        </is>
      </c>
      <c r="C22938" t="inlineStr">
        <is>
          <t>2020-04-07 23:53:35+00:00</t>
        </is>
      </c>
      <c r="D22938" t="inlineStr">
        <is>
          <t>add</t>
        </is>
      </c>
      <c r="E22938" t="inlineStr">
        <is>
          <t>notify2</t>
        </is>
      </c>
      <c r="F22938">
        <f>=0.3.1</f>
        <v/>
      </c>
      <c r="G22938" t="inlineStr"/>
      <c r="H22938" t="inlineStr"/>
    </row>
    <row r="22939">
      <c r="A22939" t="inlineStr">
        <is>
          <t>coinprice-indicator</t>
        </is>
      </c>
      <c r="B22939" t="inlineStr">
        <is>
          <t>5e025208ae6fb3af1db85b4e24df65e0932abc1c</t>
        </is>
      </c>
      <c r="C22939" t="inlineStr">
        <is>
          <t>2020-04-07 23:53:35+00:00</t>
        </is>
      </c>
      <c r="D22939" t="inlineStr">
        <is>
          <t>add</t>
        </is>
      </c>
      <c r="E22939" t="inlineStr">
        <is>
          <t>pygame</t>
        </is>
      </c>
      <c r="F22939">
        <f>=1.9.4</f>
        <v/>
      </c>
      <c r="G22939" t="inlineStr"/>
      <c r="H22939" t="inlineStr"/>
    </row>
    <row r="22940">
      <c r="A22940" t="inlineStr">
        <is>
          <t>coinprice-indicator</t>
        </is>
      </c>
      <c r="B22940" t="inlineStr">
        <is>
          <t>5e025208ae6fb3af1db85b4e24df65e0932abc1c</t>
        </is>
      </c>
      <c r="C22940" t="inlineStr">
        <is>
          <t>2020-04-07 23:53:35+00:00</t>
        </is>
      </c>
      <c r="D22940" t="inlineStr">
        <is>
          <t>add</t>
        </is>
      </c>
      <c r="E22940" t="inlineStr">
        <is>
          <t>PyYAML</t>
        </is>
      </c>
      <c r="F22940" t="inlineStr">
        <is>
          <t>&gt;=4.2b1</t>
        </is>
      </c>
      <c r="G22940" t="inlineStr"/>
      <c r="H22940" t="inlineStr"/>
    </row>
    <row r="22941">
      <c r="A22941" t="inlineStr">
        <is>
          <t>coinprice-indicator</t>
        </is>
      </c>
      <c r="B22941" t="inlineStr">
        <is>
          <t>5e025208ae6fb3af1db85b4e24df65e0932abc1c</t>
        </is>
      </c>
      <c r="C22941" t="inlineStr">
        <is>
          <t>2020-04-07 23:53:35+00:00</t>
        </is>
      </c>
      <c r="D22941" t="inlineStr">
        <is>
          <t>add</t>
        </is>
      </c>
      <c r="E22941" t="inlineStr">
        <is>
          <t>requests</t>
        </is>
      </c>
      <c r="F22941">
        <f>=2.20.0</f>
        <v/>
      </c>
      <c r="G22941" t="inlineStr"/>
      <c r="H22941" t="inlineStr"/>
    </row>
    <row r="22942">
      <c r="A22942" t="inlineStr">
        <is>
          <t>coinprice-indicator</t>
        </is>
      </c>
      <c r="B22942" t="inlineStr">
        <is>
          <t>5e025208ae6fb3af1db85b4e24df65e0932abc1c</t>
        </is>
      </c>
      <c r="C22942" t="inlineStr">
        <is>
          <t>2020-04-07 23:53:35+00:00</t>
        </is>
      </c>
      <c r="D22942" t="inlineStr">
        <is>
          <t>add</t>
        </is>
      </c>
      <c r="E22942" t="inlineStr">
        <is>
          <t>urllib3</t>
        </is>
      </c>
      <c r="F22942">
        <f>=1.24.2</f>
        <v/>
      </c>
      <c r="G22942" t="inlineStr"/>
      <c r="H22942" t="inlineStr"/>
    </row>
    <row r="22943">
      <c r="A22943" t="inlineStr">
        <is>
          <t>coinprice-indicator</t>
        </is>
      </c>
      <c r="B22943" t="inlineStr">
        <is>
          <t>5e025208ae6fb3af1db85b4e24df65e0932abc1c</t>
        </is>
      </c>
      <c r="C22943" t="inlineStr">
        <is>
          <t>2020-04-07 23:53:35+00:00</t>
        </is>
      </c>
      <c r="D22943" t="inlineStr">
        <is>
          <t>add</t>
        </is>
      </c>
      <c r="E22943" t="inlineStr">
        <is>
          <t>websockets</t>
        </is>
      </c>
      <c r="F22943">
        <f>=6.0</f>
        <v/>
      </c>
      <c r="G22943" t="inlineStr"/>
      <c r="H22943" t="inlineStr"/>
    </row>
    <row r="22944">
      <c r="A22944" t="inlineStr">
        <is>
          <t>streamalert</t>
        </is>
      </c>
      <c r="B22944" t="inlineStr">
        <is>
          <t>e85029826ad9e299127e64d84186cd80e32c8f69</t>
        </is>
      </c>
      <c r="C22944" t="inlineStr">
        <is>
          <t>2017-03-03 22:38:52+00:00</t>
        </is>
      </c>
      <c r="D22944" t="inlineStr">
        <is>
          <t>add</t>
        </is>
      </c>
      <c r="E22944" t="inlineStr">
        <is>
          <t>appdirs</t>
        </is>
      </c>
      <c r="F22944">
        <f>=1.4.2</f>
        <v/>
      </c>
      <c r="G22944" t="inlineStr"/>
      <c r="H22944" t="inlineStr"/>
    </row>
    <row r="22945">
      <c r="A22945" t="inlineStr">
        <is>
          <t>streamalert</t>
        </is>
      </c>
      <c r="B22945" t="inlineStr">
        <is>
          <t>e85029826ad9e299127e64d84186cd80e32c8f69</t>
        </is>
      </c>
      <c r="C22945" t="inlineStr">
        <is>
          <t>2017-03-03 22:38:52+00:00</t>
        </is>
      </c>
      <c r="D22945" t="inlineStr">
        <is>
          <t>add</t>
        </is>
      </c>
      <c r="E22945" t="inlineStr">
        <is>
          <t>botocore</t>
        </is>
      </c>
      <c r="F22945">
        <f>=1.5.19</f>
        <v/>
      </c>
      <c r="G22945" t="inlineStr"/>
      <c r="H22945" t="inlineStr"/>
    </row>
    <row r="22946">
      <c r="A22946" t="inlineStr">
        <is>
          <t>streamalert</t>
        </is>
      </c>
      <c r="B22946" t="inlineStr">
        <is>
          <t>e85029826ad9e299127e64d84186cd80e32c8f69</t>
        </is>
      </c>
      <c r="C22946" t="inlineStr">
        <is>
          <t>2017-03-03 22:38:52+00:00</t>
        </is>
      </c>
      <c r="D22946" t="inlineStr">
        <is>
          <t>add</t>
        </is>
      </c>
      <c r="E22946" t="inlineStr">
        <is>
          <t>colorama</t>
        </is>
      </c>
      <c r="F22946">
        <f>=0.3.3</f>
        <v/>
      </c>
      <c r="G22946" t="inlineStr"/>
      <c r="H22946" t="inlineStr"/>
    </row>
    <row r="22947">
      <c r="A22947" t="inlineStr">
        <is>
          <t>streamalert</t>
        </is>
      </c>
      <c r="B22947" t="inlineStr">
        <is>
          <t>e85029826ad9e299127e64d84186cd80e32c8f69</t>
        </is>
      </c>
      <c r="C22947" t="inlineStr">
        <is>
          <t>2017-03-03 22:38:52+00:00</t>
        </is>
      </c>
      <c r="D22947" t="inlineStr">
        <is>
          <t>add</t>
        </is>
      </c>
      <c r="E22947" t="inlineStr">
        <is>
          <t>decorator</t>
        </is>
      </c>
      <c r="F22947">
        <f>=4.0.11</f>
        <v/>
      </c>
      <c r="G22947" t="inlineStr"/>
      <c r="H22947" t="inlineStr"/>
    </row>
    <row r="22948">
      <c r="A22948" t="inlineStr">
        <is>
          <t>streamalert</t>
        </is>
      </c>
      <c r="B22948" t="inlineStr">
        <is>
          <t>e85029826ad9e299127e64d84186cd80e32c8f69</t>
        </is>
      </c>
      <c r="C22948" t="inlineStr">
        <is>
          <t>2017-03-03 22:38:52+00:00</t>
        </is>
      </c>
      <c r="D22948" t="inlineStr">
        <is>
          <t>add</t>
        </is>
      </c>
      <c r="E22948" t="inlineStr">
        <is>
          <t>docutils</t>
        </is>
      </c>
      <c r="F22948">
        <f>=0.13.1</f>
        <v/>
      </c>
      <c r="G22948" t="inlineStr"/>
      <c r="H22948" t="inlineStr"/>
    </row>
    <row r="22949">
      <c r="A22949" t="inlineStr">
        <is>
          <t>streamalert</t>
        </is>
      </c>
      <c r="B22949" t="inlineStr">
        <is>
          <t>e85029826ad9e299127e64d84186cd80e32c8f69</t>
        </is>
      </c>
      <c r="C22949" t="inlineStr">
        <is>
          <t>2017-03-03 22:38:52+00:00</t>
        </is>
      </c>
      <c r="D22949" t="inlineStr">
        <is>
          <t>add</t>
        </is>
      </c>
      <c r="E22949" t="inlineStr">
        <is>
          <t>futures</t>
        </is>
      </c>
      <c r="F22949">
        <f>=3.0.5</f>
        <v/>
      </c>
      <c r="G22949" t="inlineStr"/>
      <c r="H22949" t="inlineStr"/>
    </row>
    <row r="22950">
      <c r="A22950" t="inlineStr">
        <is>
          <t>streamalert</t>
        </is>
      </c>
      <c r="B22950" t="inlineStr">
        <is>
          <t>e85029826ad9e299127e64d84186cd80e32c8f69</t>
        </is>
      </c>
      <c r="C22950" t="inlineStr">
        <is>
          <t>2017-03-03 22:38:52+00:00</t>
        </is>
      </c>
      <c r="D22950" t="inlineStr">
        <is>
          <t>add</t>
        </is>
      </c>
      <c r="E22950" t="inlineStr">
        <is>
          <t>hurry.filesize</t>
        </is>
      </c>
      <c r="F22950">
        <f>=0.9</f>
        <v/>
      </c>
      <c r="G22950" t="inlineStr"/>
      <c r="H22950" t="inlineStr"/>
    </row>
    <row r="22951">
      <c r="A22951" t="inlineStr">
        <is>
          <t>streamalert</t>
        </is>
      </c>
      <c r="B22951" t="inlineStr">
        <is>
          <t>e85029826ad9e299127e64d84186cd80e32c8f69</t>
        </is>
      </c>
      <c r="C22951" t="inlineStr">
        <is>
          <t>2017-03-03 22:38:52+00:00</t>
        </is>
      </c>
      <c r="D22951" t="inlineStr">
        <is>
          <t>add</t>
        </is>
      </c>
      <c r="E22951" t="inlineStr">
        <is>
          <t>Jinja2</t>
        </is>
      </c>
      <c r="F22951">
        <f>=2.9.5</f>
        <v/>
      </c>
      <c r="G22951" t="inlineStr"/>
      <c r="H22951" t="inlineStr"/>
    </row>
    <row r="22952">
      <c r="A22952" t="inlineStr">
        <is>
          <t>streamalert</t>
        </is>
      </c>
      <c r="B22952" t="inlineStr">
        <is>
          <t>e85029826ad9e299127e64d84186cd80e32c8f69</t>
        </is>
      </c>
      <c r="C22952" t="inlineStr">
        <is>
          <t>2017-03-03 22:38:52+00:00</t>
        </is>
      </c>
      <c r="D22952" t="inlineStr">
        <is>
          <t>add</t>
        </is>
      </c>
      <c r="E22952" t="inlineStr">
        <is>
          <t>jmespath</t>
        </is>
      </c>
      <c r="F22952">
        <f>=0.9.1</f>
        <v/>
      </c>
      <c r="G22952" t="inlineStr"/>
      <c r="H22952" t="inlineStr"/>
    </row>
    <row r="22953">
      <c r="A22953" t="inlineStr">
        <is>
          <t>streamalert</t>
        </is>
      </c>
      <c r="B22953" t="inlineStr">
        <is>
          <t>e85029826ad9e299127e64d84186cd80e32c8f69</t>
        </is>
      </c>
      <c r="C22953" t="inlineStr">
        <is>
          <t>2017-03-03 22:38:52+00:00</t>
        </is>
      </c>
      <c r="D22953" t="inlineStr">
        <is>
          <t>add</t>
        </is>
      </c>
      <c r="E22953" t="inlineStr">
        <is>
          <t>jsonpath-rw</t>
        </is>
      </c>
      <c r="F22953">
        <f>=1.4.0</f>
        <v/>
      </c>
      <c r="G22953" t="inlineStr"/>
      <c r="H22953" t="inlineStr"/>
    </row>
    <row r="22954">
      <c r="A22954" t="inlineStr">
        <is>
          <t>streamalert</t>
        </is>
      </c>
      <c r="B22954" t="inlineStr">
        <is>
          <t>e85029826ad9e299127e64d84186cd80e32c8f69</t>
        </is>
      </c>
      <c r="C22954" t="inlineStr">
        <is>
          <t>2017-03-03 22:38:52+00:00</t>
        </is>
      </c>
      <c r="D22954" t="inlineStr">
        <is>
          <t>add</t>
        </is>
      </c>
      <c r="E22954" t="inlineStr">
        <is>
          <t>MarkupSafe</t>
        </is>
      </c>
      <c r="F22954">
        <f>=0.23</f>
        <v/>
      </c>
      <c r="G22954" t="inlineStr"/>
      <c r="H22954" t="inlineStr"/>
    </row>
    <row r="22955">
      <c r="A22955" t="inlineStr">
        <is>
          <t>streamalert</t>
        </is>
      </c>
      <c r="B22955" t="inlineStr">
        <is>
          <t>e85029826ad9e299127e64d84186cd80e32c8f69</t>
        </is>
      </c>
      <c r="C22955" t="inlineStr">
        <is>
          <t>2017-03-03 22:38:52+00:00</t>
        </is>
      </c>
      <c r="D22955" t="inlineStr">
        <is>
          <t>add</t>
        </is>
      </c>
      <c r="E22955" t="inlineStr">
        <is>
          <t>numpy</t>
        </is>
      </c>
      <c r="F22955">
        <f>=1.12.0</f>
        <v/>
      </c>
      <c r="G22955" t="inlineStr"/>
      <c r="H22955" t="inlineStr"/>
    </row>
    <row r="22956">
      <c r="A22956" t="inlineStr">
        <is>
          <t>streamalert</t>
        </is>
      </c>
      <c r="B22956" t="inlineStr">
        <is>
          <t>e85029826ad9e299127e64d84186cd80e32c8f69</t>
        </is>
      </c>
      <c r="C22956" t="inlineStr">
        <is>
          <t>2017-03-03 22:38:52+00:00</t>
        </is>
      </c>
      <c r="D22956" t="inlineStr">
        <is>
          <t>add</t>
        </is>
      </c>
      <c r="E22956" t="inlineStr">
        <is>
          <t>packaging</t>
        </is>
      </c>
      <c r="F22956">
        <f>=16.8</f>
        <v/>
      </c>
      <c r="G22956" t="inlineStr"/>
      <c r="H22956" t="inlineStr"/>
    </row>
    <row r="22957">
      <c r="A22957" t="inlineStr">
        <is>
          <t>streamalert</t>
        </is>
      </c>
      <c r="B22957" t="inlineStr">
        <is>
          <t>e85029826ad9e299127e64d84186cd80e32c8f69</t>
        </is>
      </c>
      <c r="C22957" t="inlineStr">
        <is>
          <t>2017-03-03 22:38:52+00:00</t>
        </is>
      </c>
      <c r="D22957" t="inlineStr">
        <is>
          <t>add</t>
        </is>
      </c>
      <c r="E22957" t="inlineStr">
        <is>
          <t>ply</t>
        </is>
      </c>
      <c r="F22957">
        <f>=3.10</f>
        <v/>
      </c>
      <c r="G22957" t="inlineStr"/>
      <c r="H22957" t="inlineStr"/>
    </row>
    <row r="22958">
      <c r="A22958" t="inlineStr">
        <is>
          <t>streamalert</t>
        </is>
      </c>
      <c r="B22958" t="inlineStr">
        <is>
          <t>e85029826ad9e299127e64d84186cd80e32c8f69</t>
        </is>
      </c>
      <c r="C22958" t="inlineStr">
        <is>
          <t>2017-03-03 22:38:52+00:00</t>
        </is>
      </c>
      <c r="D22958" t="inlineStr">
        <is>
          <t>add</t>
        </is>
      </c>
      <c r="E22958" t="inlineStr">
        <is>
          <t>psutil</t>
        </is>
      </c>
      <c r="F22958">
        <f>=5.1.3</f>
        <v/>
      </c>
      <c r="G22958" t="inlineStr"/>
      <c r="H22958" t="inlineStr"/>
    </row>
    <row r="22959">
      <c r="A22959" t="inlineStr">
        <is>
          <t>streamalert</t>
        </is>
      </c>
      <c r="B22959" t="inlineStr">
        <is>
          <t>e85029826ad9e299127e64d84186cd80e32c8f69</t>
        </is>
      </c>
      <c r="C22959" t="inlineStr">
        <is>
          <t>2017-03-03 22:38:52+00:00</t>
        </is>
      </c>
      <c r="D22959" t="inlineStr">
        <is>
          <t>add</t>
        </is>
      </c>
      <c r="E22959" t="inlineStr">
        <is>
          <t>pyasn1</t>
        </is>
      </c>
      <c r="F22959">
        <f>=0.2.3</f>
        <v/>
      </c>
      <c r="G22959" t="inlineStr"/>
      <c r="H22959" t="inlineStr"/>
    </row>
    <row r="22960">
      <c r="A22960" t="inlineStr">
        <is>
          <t>streamalert</t>
        </is>
      </c>
      <c r="B22960" t="inlineStr">
        <is>
          <t>e85029826ad9e299127e64d84186cd80e32c8f69</t>
        </is>
      </c>
      <c r="C22960" t="inlineStr">
        <is>
          <t>2017-03-03 22:38:52+00:00</t>
        </is>
      </c>
      <c r="D22960" t="inlineStr">
        <is>
          <t>add</t>
        </is>
      </c>
      <c r="E22960" t="inlineStr">
        <is>
          <t>pyparsing</t>
        </is>
      </c>
      <c r="F22960">
        <f>=2.1.10</f>
        <v/>
      </c>
      <c r="G22960" t="inlineStr"/>
      <c r="H22960" t="inlineStr"/>
    </row>
    <row r="22961">
      <c r="A22961" t="inlineStr">
        <is>
          <t>streamalert</t>
        </is>
      </c>
      <c r="B22961" t="inlineStr">
        <is>
          <t>e85029826ad9e299127e64d84186cd80e32c8f69</t>
        </is>
      </c>
      <c r="C22961" t="inlineStr">
        <is>
          <t>2017-03-03 22:38:52+00:00</t>
        </is>
      </c>
      <c r="D22961" t="inlineStr">
        <is>
          <t>add</t>
        </is>
      </c>
      <c r="E22961" t="inlineStr">
        <is>
          <t>python-dateutil</t>
        </is>
      </c>
      <c r="F22961">
        <f>=2.6.0</f>
        <v/>
      </c>
      <c r="G22961" t="inlineStr"/>
      <c r="H22961" t="inlineStr"/>
    </row>
    <row r="22962">
      <c r="A22962" t="inlineStr">
        <is>
          <t>streamalert</t>
        </is>
      </c>
      <c r="B22962" t="inlineStr">
        <is>
          <t>e85029826ad9e299127e64d84186cd80e32c8f69</t>
        </is>
      </c>
      <c r="C22962" t="inlineStr">
        <is>
          <t>2017-03-03 22:38:52+00:00</t>
        </is>
      </c>
      <c r="D22962" t="inlineStr">
        <is>
          <t>add</t>
        </is>
      </c>
      <c r="E22962" t="inlineStr">
        <is>
          <t>rsa</t>
        </is>
      </c>
      <c r="F22962">
        <f>=3.3</f>
        <v/>
      </c>
      <c r="G22962" t="inlineStr"/>
      <c r="H22962" t="inlineStr"/>
    </row>
    <row r="22963">
      <c r="A22963" t="inlineStr">
        <is>
          <t>streamalert</t>
        </is>
      </c>
      <c r="B22963" t="inlineStr">
        <is>
          <t>e85029826ad9e299127e64d84186cd80e32c8f69</t>
        </is>
      </c>
      <c r="C22963" t="inlineStr">
        <is>
          <t>2017-03-03 22:38:52+00:00</t>
        </is>
      </c>
      <c r="D22963" t="inlineStr">
        <is>
          <t>add</t>
        </is>
      </c>
      <c r="E22963" t="inlineStr">
        <is>
          <t>s3transfer</t>
        </is>
      </c>
      <c r="F22963">
        <f>=0.1.10</f>
        <v/>
      </c>
      <c r="G22963" t="inlineStr"/>
      <c r="H22963" t="inlineStr"/>
    </row>
    <row r="22964">
      <c r="A22964" t="inlineStr">
        <is>
          <t>streamalert</t>
        </is>
      </c>
      <c r="B22964" t="inlineStr">
        <is>
          <t>e85029826ad9e299127e64d84186cd80e32c8f69</t>
        </is>
      </c>
      <c r="C22964" t="inlineStr">
        <is>
          <t>2017-03-03 22:38:52+00:00</t>
        </is>
      </c>
      <c r="D22964" t="inlineStr">
        <is>
          <t>add</t>
        </is>
      </c>
      <c r="E22964" t="inlineStr">
        <is>
          <t>six</t>
        </is>
      </c>
      <c r="F22964">
        <f>=1.10.0</f>
        <v/>
      </c>
      <c r="G22964" t="inlineStr"/>
      <c r="H22964" t="inlineStr"/>
    </row>
    <row r="22965">
      <c r="A22965" t="inlineStr">
        <is>
          <t>streamalert</t>
        </is>
      </c>
      <c r="B22965" t="inlineStr">
        <is>
          <t>e85029826ad9e299127e64d84186cd80e32c8f69</t>
        </is>
      </c>
      <c r="C22965" t="inlineStr">
        <is>
          <t>2017-03-03 22:38:52+00:00</t>
        </is>
      </c>
      <c r="D22965" t="inlineStr">
        <is>
          <t>rem</t>
        </is>
      </c>
      <c r="E22965" t="inlineStr"/>
      <c r="F22965" t="inlineStr"/>
      <c r="G22965" t="inlineStr">
        <is>
          <t>jinja2</t>
        </is>
      </c>
      <c r="H22965" t="inlineStr"/>
    </row>
    <row r="22966">
      <c r="A22966" t="inlineStr">
        <is>
          <t>streamalert</t>
        </is>
      </c>
      <c r="B22966" t="inlineStr">
        <is>
          <t>42bbe224e016d5242c49e63a3970975e26a2001d</t>
        </is>
      </c>
      <c r="C22966" t="inlineStr">
        <is>
          <t>2017-06-06 17:40:28+00:00</t>
        </is>
      </c>
      <c r="D22966" t="inlineStr">
        <is>
          <t>add</t>
        </is>
      </c>
      <c r="E22966" t="inlineStr">
        <is>
          <t>autopep8</t>
        </is>
      </c>
      <c r="F22966">
        <f>=1.3.1</f>
        <v/>
      </c>
      <c r="G22966" t="inlineStr"/>
      <c r="H22966" t="inlineStr"/>
    </row>
    <row r="22967">
      <c r="A22967" t="inlineStr">
        <is>
          <t>streamalert</t>
        </is>
      </c>
      <c r="B22967" t="inlineStr">
        <is>
          <t>42bbe224e016d5242c49e63a3970975e26a2001d</t>
        </is>
      </c>
      <c r="C22967" t="inlineStr">
        <is>
          <t>2017-06-06 17:40:28+00:00</t>
        </is>
      </c>
      <c r="D22967" t="inlineStr">
        <is>
          <t>add</t>
        </is>
      </c>
      <c r="E22967" t="inlineStr">
        <is>
          <t>boto</t>
        </is>
      </c>
      <c r="F22967">
        <f>=2.46.1</f>
        <v/>
      </c>
      <c r="G22967" t="inlineStr"/>
      <c r="H22967" t="inlineStr"/>
    </row>
    <row r="22968">
      <c r="A22968" t="inlineStr">
        <is>
          <t>streamalert</t>
        </is>
      </c>
      <c r="B22968" t="inlineStr">
        <is>
          <t>42bbe224e016d5242c49e63a3970975e26a2001d</t>
        </is>
      </c>
      <c r="C22968" t="inlineStr">
        <is>
          <t>2017-06-06 17:40:28+00:00</t>
        </is>
      </c>
      <c r="D22968" t="inlineStr">
        <is>
          <t>add</t>
        </is>
      </c>
      <c r="E22968" t="inlineStr">
        <is>
          <t>extras</t>
        </is>
      </c>
      <c r="F22968">
        <f>=1.0.0</f>
        <v/>
      </c>
      <c r="G22968" t="inlineStr"/>
      <c r="H22968" t="inlineStr"/>
    </row>
    <row r="22969">
      <c r="A22969" t="inlineStr">
        <is>
          <t>streamalert</t>
        </is>
      </c>
      <c r="B22969" t="inlineStr">
        <is>
          <t>42bbe224e016d5242c49e63a3970975e26a2001d</t>
        </is>
      </c>
      <c r="C22969" t="inlineStr">
        <is>
          <t>2017-06-06 17:40:28+00:00</t>
        </is>
      </c>
      <c r="D22969" t="inlineStr">
        <is>
          <t>add</t>
        </is>
      </c>
      <c r="E22969" t="inlineStr">
        <is>
          <t>fixtures</t>
        </is>
      </c>
      <c r="F22969">
        <f>=3.0.0</f>
        <v/>
      </c>
      <c r="G22969" t="inlineStr"/>
      <c r="H22969" t="inlineStr"/>
    </row>
    <row r="22970">
      <c r="A22970" t="inlineStr">
        <is>
          <t>streamalert</t>
        </is>
      </c>
      <c r="B22970" t="inlineStr">
        <is>
          <t>42bbe224e016d5242c49e63a3970975e26a2001d</t>
        </is>
      </c>
      <c r="C22970" t="inlineStr">
        <is>
          <t>2017-06-06 17:40:28+00:00</t>
        </is>
      </c>
      <c r="D22970" t="inlineStr">
        <is>
          <t>add</t>
        </is>
      </c>
      <c r="E22970" t="inlineStr">
        <is>
          <t>funcsigs</t>
        </is>
      </c>
      <c r="F22970">
        <f>=1.0.2</f>
        <v/>
      </c>
      <c r="G22970" t="inlineStr"/>
      <c r="H22970" t="inlineStr"/>
    </row>
    <row r="22971">
      <c r="A22971" t="inlineStr">
        <is>
          <t>streamalert</t>
        </is>
      </c>
      <c r="B22971" t="inlineStr">
        <is>
          <t>42bbe224e016d5242c49e63a3970975e26a2001d</t>
        </is>
      </c>
      <c r="C22971" t="inlineStr">
        <is>
          <t>2017-06-06 17:40:28+00:00</t>
        </is>
      </c>
      <c r="D22971" t="inlineStr">
        <is>
          <t>add</t>
        </is>
      </c>
      <c r="E22971" t="inlineStr">
        <is>
          <t>httpretty</t>
        </is>
      </c>
      <c r="F22971">
        <f>=0.8.10</f>
        <v/>
      </c>
      <c r="G22971" t="inlineStr"/>
      <c r="H22971" t="inlineStr"/>
    </row>
    <row r="22972">
      <c r="A22972" t="inlineStr">
        <is>
          <t>streamalert</t>
        </is>
      </c>
      <c r="B22972" t="inlineStr">
        <is>
          <t>42bbe224e016d5242c49e63a3970975e26a2001d</t>
        </is>
      </c>
      <c r="C22972" t="inlineStr">
        <is>
          <t>2017-06-06 17:40:28+00:00</t>
        </is>
      </c>
      <c r="D22972" t="inlineStr">
        <is>
          <t>add</t>
        </is>
      </c>
      <c r="E22972" t="inlineStr">
        <is>
          <t>linecache2</t>
        </is>
      </c>
      <c r="F22972">
        <f>=1.0.0</f>
        <v/>
      </c>
      <c r="G22972" t="inlineStr"/>
      <c r="H22972" t="inlineStr"/>
    </row>
    <row r="22973">
      <c r="A22973" t="inlineStr">
        <is>
          <t>streamalert</t>
        </is>
      </c>
      <c r="B22973" t="inlineStr">
        <is>
          <t>42bbe224e016d5242c49e63a3970975e26a2001d</t>
        </is>
      </c>
      <c r="C22973" t="inlineStr">
        <is>
          <t>2017-06-06 17:40:28+00:00</t>
        </is>
      </c>
      <c r="D22973" t="inlineStr">
        <is>
          <t>add</t>
        </is>
      </c>
      <c r="E22973" t="inlineStr">
        <is>
          <t>mock</t>
        </is>
      </c>
      <c r="F22973">
        <f>=2.0.0</f>
        <v/>
      </c>
      <c r="G22973" t="inlineStr"/>
      <c r="H22973" t="inlineStr"/>
    </row>
    <row r="22974">
      <c r="A22974" t="inlineStr">
        <is>
          <t>streamalert</t>
        </is>
      </c>
      <c r="B22974" t="inlineStr">
        <is>
          <t>42bbe224e016d5242c49e63a3970975e26a2001d</t>
        </is>
      </c>
      <c r="C22974" t="inlineStr">
        <is>
          <t>2017-06-06 17:40:28+00:00</t>
        </is>
      </c>
      <c r="D22974" t="inlineStr">
        <is>
          <t>add</t>
        </is>
      </c>
      <c r="E22974" t="inlineStr">
        <is>
          <t>moto</t>
        </is>
      </c>
      <c r="F22974">
        <f>=0.4.31</f>
        <v/>
      </c>
      <c r="G22974" t="inlineStr"/>
      <c r="H22974" t="inlineStr"/>
    </row>
    <row r="22975">
      <c r="A22975" t="inlineStr">
        <is>
          <t>streamalert</t>
        </is>
      </c>
      <c r="B22975" t="inlineStr">
        <is>
          <t>42bbe224e016d5242c49e63a3970975e26a2001d</t>
        </is>
      </c>
      <c r="C22975" t="inlineStr">
        <is>
          <t>2017-06-06 17:40:28+00:00</t>
        </is>
      </c>
      <c r="D22975" t="inlineStr">
        <is>
          <t>add</t>
        </is>
      </c>
      <c r="E22975" t="inlineStr">
        <is>
          <t>mox3</t>
        </is>
      </c>
      <c r="F22975">
        <f>=0.21.0</f>
        <v/>
      </c>
      <c r="G22975" t="inlineStr"/>
      <c r="H22975" t="inlineStr"/>
    </row>
    <row r="22976">
      <c r="A22976" t="inlineStr">
        <is>
          <t>streamalert</t>
        </is>
      </c>
      <c r="B22976" t="inlineStr">
        <is>
          <t>42bbe224e016d5242c49e63a3970975e26a2001d</t>
        </is>
      </c>
      <c r="C22976" t="inlineStr">
        <is>
          <t>2017-06-06 17:40:28+00:00</t>
        </is>
      </c>
      <c r="D22976" t="inlineStr">
        <is>
          <t>add</t>
        </is>
      </c>
      <c r="E22976" t="inlineStr">
        <is>
          <t>pbr</t>
        </is>
      </c>
      <c r="F22976">
        <f>=2.0.0</f>
        <v/>
      </c>
      <c r="G22976" t="inlineStr"/>
      <c r="H22976" t="inlineStr"/>
    </row>
    <row r="22977">
      <c r="A22977" t="inlineStr">
        <is>
          <t>streamalert</t>
        </is>
      </c>
      <c r="B22977" t="inlineStr">
        <is>
          <t>42bbe224e016d5242c49e63a3970975e26a2001d</t>
        </is>
      </c>
      <c r="C22977" t="inlineStr">
        <is>
          <t>2017-06-06 17:40:28+00:00</t>
        </is>
      </c>
      <c r="D22977" t="inlineStr">
        <is>
          <t>add</t>
        </is>
      </c>
      <c r="E22977" t="inlineStr">
        <is>
          <t>pycodestyle</t>
        </is>
      </c>
      <c r="F22977">
        <f>=2.3.1</f>
        <v/>
      </c>
      <c r="G22977" t="inlineStr"/>
      <c r="H22977" t="inlineStr"/>
    </row>
    <row r="22978">
      <c r="A22978" t="inlineStr">
        <is>
          <t>streamalert</t>
        </is>
      </c>
      <c r="B22978" t="inlineStr">
        <is>
          <t>42bbe224e016d5242c49e63a3970975e26a2001d</t>
        </is>
      </c>
      <c r="C22978" t="inlineStr">
        <is>
          <t>2017-06-06 17:40:28+00:00</t>
        </is>
      </c>
      <c r="D22978" t="inlineStr">
        <is>
          <t>add</t>
        </is>
      </c>
      <c r="E22978" t="inlineStr">
        <is>
          <t>python-mimeparse</t>
        </is>
      </c>
      <c r="F22978">
        <f>=1.6.0</f>
        <v/>
      </c>
      <c r="G22978" t="inlineStr"/>
      <c r="H22978" t="inlineStr"/>
    </row>
    <row r="22979">
      <c r="A22979" t="inlineStr">
        <is>
          <t>streamalert</t>
        </is>
      </c>
      <c r="B22979" t="inlineStr">
        <is>
          <t>42bbe224e016d5242c49e63a3970975e26a2001d</t>
        </is>
      </c>
      <c r="C22979" t="inlineStr">
        <is>
          <t>2017-06-06 17:40:28+00:00</t>
        </is>
      </c>
      <c r="D22979" t="inlineStr">
        <is>
          <t>add</t>
        </is>
      </c>
      <c r="E22979" t="inlineStr">
        <is>
          <t>pytz</t>
        </is>
      </c>
      <c r="F22979">
        <f>=2016.10</f>
        <v/>
      </c>
      <c r="G22979" t="inlineStr"/>
      <c r="H22979" t="inlineStr"/>
    </row>
    <row r="22980">
      <c r="A22980" t="inlineStr">
        <is>
          <t>streamalert</t>
        </is>
      </c>
      <c r="B22980" t="inlineStr">
        <is>
          <t>42bbe224e016d5242c49e63a3970975e26a2001d</t>
        </is>
      </c>
      <c r="C22980" t="inlineStr">
        <is>
          <t>2017-06-06 17:40:28+00:00</t>
        </is>
      </c>
      <c r="D22980" t="inlineStr">
        <is>
          <t>add</t>
        </is>
      </c>
      <c r="E22980" t="inlineStr">
        <is>
          <t>requests</t>
        </is>
      </c>
      <c r="F22980">
        <f>=2.13.0</f>
        <v/>
      </c>
      <c r="G22980" t="inlineStr"/>
      <c r="H22980" t="inlineStr"/>
    </row>
    <row r="22981">
      <c r="A22981" t="inlineStr">
        <is>
          <t>streamalert</t>
        </is>
      </c>
      <c r="B22981" t="inlineStr">
        <is>
          <t>42bbe224e016d5242c49e63a3970975e26a2001d</t>
        </is>
      </c>
      <c r="C22981" t="inlineStr">
        <is>
          <t>2017-06-06 17:40:28+00:00</t>
        </is>
      </c>
      <c r="D22981" t="inlineStr">
        <is>
          <t>add</t>
        </is>
      </c>
      <c r="E22981" t="inlineStr">
        <is>
          <t>testtools</t>
        </is>
      </c>
      <c r="F22981">
        <f>=2.2.0</f>
        <v/>
      </c>
      <c r="G22981" t="inlineStr"/>
      <c r="H22981" t="inlineStr"/>
    </row>
    <row r="22982">
      <c r="A22982" t="inlineStr">
        <is>
          <t>streamalert</t>
        </is>
      </c>
      <c r="B22982" t="inlineStr">
        <is>
          <t>42bbe224e016d5242c49e63a3970975e26a2001d</t>
        </is>
      </c>
      <c r="C22982" t="inlineStr">
        <is>
          <t>2017-06-06 17:40:28+00:00</t>
        </is>
      </c>
      <c r="D22982" t="inlineStr">
        <is>
          <t>add</t>
        </is>
      </c>
      <c r="E22982" t="inlineStr">
        <is>
          <t>traceback2</t>
        </is>
      </c>
      <c r="F22982">
        <f>=1.4.0</f>
        <v/>
      </c>
      <c r="G22982" t="inlineStr"/>
      <c r="H22982" t="inlineStr"/>
    </row>
    <row r="22983">
      <c r="A22983" t="inlineStr">
        <is>
          <t>streamalert</t>
        </is>
      </c>
      <c r="B22983" t="inlineStr">
        <is>
          <t>42bbe224e016d5242c49e63a3970975e26a2001d</t>
        </is>
      </c>
      <c r="C22983" t="inlineStr">
        <is>
          <t>2017-06-06 17:40:28+00:00</t>
        </is>
      </c>
      <c r="D22983" t="inlineStr">
        <is>
          <t>add</t>
        </is>
      </c>
      <c r="E22983" t="inlineStr">
        <is>
          <t>unittest2</t>
        </is>
      </c>
      <c r="F22983">
        <f>=1.1.0</f>
        <v/>
      </c>
      <c r="G22983" t="inlineStr"/>
      <c r="H22983" t="inlineStr"/>
    </row>
    <row r="22984">
      <c r="A22984" t="inlineStr">
        <is>
          <t>streamalert</t>
        </is>
      </c>
      <c r="B22984" t="inlineStr">
        <is>
          <t>42bbe224e016d5242c49e63a3970975e26a2001d</t>
        </is>
      </c>
      <c r="C22984" t="inlineStr">
        <is>
          <t>2017-06-06 17:40:28+00:00</t>
        </is>
      </c>
      <c r="D22984" t="inlineStr">
        <is>
          <t>add</t>
        </is>
      </c>
      <c r="E22984" t="inlineStr">
        <is>
          <t>Werkzeug</t>
        </is>
      </c>
      <c r="F22984">
        <f>=0.12.1</f>
        <v/>
      </c>
      <c r="G22984" t="inlineStr"/>
      <c r="H22984" t="inlineStr"/>
    </row>
    <row r="22985">
      <c r="A22985" t="inlineStr">
        <is>
          <t>streamalert</t>
        </is>
      </c>
      <c r="B22985" t="inlineStr">
        <is>
          <t>42bbe224e016d5242c49e63a3970975e26a2001d</t>
        </is>
      </c>
      <c r="C22985" t="inlineStr">
        <is>
          <t>2017-06-06 17:40:28+00:00</t>
        </is>
      </c>
      <c r="D22985" t="inlineStr">
        <is>
          <t>add</t>
        </is>
      </c>
      <c r="E22985" t="inlineStr">
        <is>
          <t>xmltodict</t>
        </is>
      </c>
      <c r="F22985">
        <f>=0.10.2</f>
        <v/>
      </c>
      <c r="G22985" t="inlineStr"/>
      <c r="H22985" t="inlineStr"/>
    </row>
    <row r="22986">
      <c r="A22986" t="inlineStr">
        <is>
          <t>streamalert</t>
        </is>
      </c>
      <c r="B22986" t="inlineStr">
        <is>
          <t>fad53dc7607ca3c6aae07b0f6dec8d0a1f85d4d7</t>
        </is>
      </c>
      <c r="C22986" t="inlineStr">
        <is>
          <t>2017-07-10 23:27:13+00:00</t>
        </is>
      </c>
      <c r="D22986" t="inlineStr">
        <is>
          <t>add</t>
        </is>
      </c>
      <c r="E22986" t="inlineStr">
        <is>
          <t>coveralls</t>
        </is>
      </c>
      <c r="F22986">
        <f>=1.1</f>
        <v/>
      </c>
      <c r="G22986" t="inlineStr"/>
      <c r="H22986" t="inlineStr"/>
    </row>
    <row r="22987">
      <c r="A22987" t="inlineStr">
        <is>
          <t>streamalert</t>
        </is>
      </c>
      <c r="B22987" t="inlineStr">
        <is>
          <t>fad53dc7607ca3c6aae07b0f6dec8d0a1f85d4d7</t>
        </is>
      </c>
      <c r="C22987" t="inlineStr">
        <is>
          <t>2017-07-10 23:27:13+00:00</t>
        </is>
      </c>
      <c r="D22987" t="inlineStr">
        <is>
          <t>add</t>
        </is>
      </c>
      <c r="E22987" t="inlineStr">
        <is>
          <t>docopt</t>
        </is>
      </c>
      <c r="F22987">
        <f>=0.6.2</f>
        <v/>
      </c>
      <c r="G22987" t="inlineStr"/>
      <c r="H22987" t="inlineStr"/>
    </row>
    <row r="22988">
      <c r="A22988" t="inlineStr">
        <is>
          <t>streamalert</t>
        </is>
      </c>
      <c r="B22988" t="inlineStr">
        <is>
          <t>fad53dc7607ca3c6aae07b0f6dec8d0a1f85d4d7</t>
        </is>
      </c>
      <c r="C22988" t="inlineStr">
        <is>
          <t>2017-07-10 23:27:13+00:00</t>
        </is>
      </c>
      <c r="D22988" t="inlineStr">
        <is>
          <t>add</t>
        </is>
      </c>
      <c r="E22988" t="inlineStr">
        <is>
          <t>google-compute-engine</t>
        </is>
      </c>
      <c r="F22988">
        <f>=2.4.0</f>
        <v/>
      </c>
      <c r="G22988" t="inlineStr"/>
      <c r="H22988" t="inlineStr"/>
    </row>
    <row r="22989">
      <c r="A22989" t="inlineStr">
        <is>
          <t>streamalert</t>
        </is>
      </c>
      <c r="B22989" t="inlineStr">
        <is>
          <t>fad53dc7607ca3c6aae07b0f6dec8d0a1f85d4d7</t>
        </is>
      </c>
      <c r="C22989" t="inlineStr">
        <is>
          <t>2017-07-10 23:27:13+00:00</t>
        </is>
      </c>
      <c r="D22989" t="inlineStr">
        <is>
          <t>add</t>
        </is>
      </c>
      <c r="E22989" t="inlineStr">
        <is>
          <t>Sphinx</t>
        </is>
      </c>
      <c r="F22989">
        <f>=1.6.3</f>
        <v/>
      </c>
      <c r="G22989" t="inlineStr"/>
      <c r="H22989" t="inlineStr"/>
    </row>
    <row r="22990">
      <c r="A22990" t="inlineStr">
        <is>
          <t>streamalert</t>
        </is>
      </c>
      <c r="B22990" t="inlineStr">
        <is>
          <t>fad53dc7607ca3c6aae07b0f6dec8d0a1f85d4d7</t>
        </is>
      </c>
      <c r="C22990" t="inlineStr">
        <is>
          <t>2017-07-10 23:27:13+00:00</t>
        </is>
      </c>
      <c r="D22990" t="inlineStr">
        <is>
          <t>add</t>
        </is>
      </c>
      <c r="E22990" t="inlineStr">
        <is>
          <t>sphinx-rtd-theme</t>
        </is>
      </c>
      <c r="F22990">
        <f>=0.2.4</f>
        <v/>
      </c>
      <c r="G22990" t="inlineStr"/>
      <c r="H22990" t="inlineStr"/>
    </row>
    <row r="22991">
      <c r="A22991" t="inlineStr">
        <is>
          <t>colony</t>
        </is>
      </c>
      <c r="B22991" t="inlineStr">
        <is>
          <t>8311f653afd6a4ae54f778b3600b20a5198b78e2</t>
        </is>
      </c>
      <c r="C22991" t="inlineStr">
        <is>
          <t>2014-11-01 09:52:43+00:00</t>
        </is>
      </c>
      <c r="D22991" t="inlineStr">
        <is>
          <t>add</t>
        </is>
      </c>
      <c r="E22991" t="inlineStr">
        <is>
          <t>appier</t>
        </is>
      </c>
      <c r="F22991" t="inlineStr"/>
      <c r="G22991" t="inlineStr"/>
      <c r="H22991" t="inlineStr"/>
    </row>
    <row r="22992">
      <c r="A22992" t="inlineStr">
        <is>
          <t>pwntools</t>
        </is>
      </c>
      <c r="B22992" t="inlineStr">
        <is>
          <t>eb38292c31edb9f81a3e29482a945637e6a5da08</t>
        </is>
      </c>
      <c r="C22992" t="inlineStr">
        <is>
          <t>2014-08-02 06:46:57+00:00</t>
        </is>
      </c>
      <c r="D22992" t="inlineStr">
        <is>
          <t>add</t>
        </is>
      </c>
      <c r="E22992" t="inlineStr">
        <is>
          <t>pyelftools</t>
        </is>
      </c>
      <c r="F22992" t="inlineStr"/>
      <c r="G22992" t="inlineStr"/>
      <c r="H22992" t="inlineStr"/>
    </row>
    <row r="22993">
      <c r="A22993" t="inlineStr">
        <is>
          <t>pwntools</t>
        </is>
      </c>
      <c r="B22993" t="inlineStr">
        <is>
          <t>dde3a2e41563a59fa9916b9e3cadf95d36833ba1</t>
        </is>
      </c>
      <c r="C22993" t="inlineStr">
        <is>
          <t>2015-01-05 15:02:07+00:00</t>
        </is>
      </c>
      <c r="D22993" t="inlineStr">
        <is>
          <t>rem</t>
        </is>
      </c>
      <c r="E22993" t="inlineStr"/>
      <c r="F22993" t="inlineStr"/>
      <c r="G22993" t="inlineStr">
        <is>
          <t>paramiko</t>
        </is>
      </c>
      <c r="H22993" t="inlineStr"/>
    </row>
    <row r="22994">
      <c r="A22994" t="inlineStr">
        <is>
          <t>pwntools</t>
        </is>
      </c>
      <c r="B22994" t="inlineStr">
        <is>
          <t>dde3a2e41563a59fa9916b9e3cadf95d36833ba1</t>
        </is>
      </c>
      <c r="C22994" t="inlineStr">
        <is>
          <t>2015-01-05 15:02:07+00:00</t>
        </is>
      </c>
      <c r="D22994" t="inlineStr">
        <is>
          <t>rem</t>
        </is>
      </c>
      <c r="E22994" t="inlineStr"/>
      <c r="F22994" t="inlineStr"/>
      <c r="G22994" t="inlineStr">
        <is>
          <t>argparse</t>
        </is>
      </c>
      <c r="H22994" t="inlineStr"/>
    </row>
    <row r="22995">
      <c r="A22995" t="inlineStr">
        <is>
          <t>pwntools</t>
        </is>
      </c>
      <c r="B22995" t="inlineStr">
        <is>
          <t>dde3a2e41563a59fa9916b9e3cadf95d36833ba1</t>
        </is>
      </c>
      <c r="C22995" t="inlineStr">
        <is>
          <t>2015-01-05 15:02:07+00:00</t>
        </is>
      </c>
      <c r="D22995" t="inlineStr">
        <is>
          <t>rem</t>
        </is>
      </c>
      <c r="E22995" t="inlineStr"/>
      <c r="F22995" t="inlineStr"/>
      <c r="G22995" t="inlineStr">
        <is>
          <t>mako</t>
        </is>
      </c>
      <c r="H22995" t="inlineStr"/>
    </row>
    <row r="22996">
      <c r="A22996" t="inlineStr">
        <is>
          <t>pwntools</t>
        </is>
      </c>
      <c r="B22996" t="inlineStr">
        <is>
          <t>dde3a2e41563a59fa9916b9e3cadf95d36833ba1</t>
        </is>
      </c>
      <c r="C22996" t="inlineStr">
        <is>
          <t>2015-01-05 15:02:07+00:00</t>
        </is>
      </c>
      <c r="D22996" t="inlineStr">
        <is>
          <t>rem</t>
        </is>
      </c>
      <c r="E22996" t="inlineStr"/>
      <c r="F22996" t="inlineStr"/>
      <c r="G22996" t="inlineStr">
        <is>
          <t>pyelftools</t>
        </is>
      </c>
      <c r="H22996" t="inlineStr"/>
    </row>
    <row r="22997">
      <c r="A22997" t="inlineStr">
        <is>
          <t>pwntools</t>
        </is>
      </c>
      <c r="B22997" t="inlineStr">
        <is>
          <t>dde3a2e41563a59fa9916b9e3cadf95d36833ba1</t>
        </is>
      </c>
      <c r="C22997" t="inlineStr">
        <is>
          <t>2015-01-05 15:02:07+00:00</t>
        </is>
      </c>
      <c r="D22997" t="inlineStr">
        <is>
          <t>rem</t>
        </is>
      </c>
      <c r="E22997" t="inlineStr"/>
      <c r="F22997" t="inlineStr"/>
      <c r="G22997" t="inlineStr">
        <is>
          <t>paramiko</t>
        </is>
      </c>
      <c r="H22997" t="inlineStr"/>
    </row>
    <row r="22998">
      <c r="A22998" t="inlineStr">
        <is>
          <t>pwntools</t>
        </is>
      </c>
      <c r="B22998" t="inlineStr">
        <is>
          <t>dde3a2e41563a59fa9916b9e3cadf95d36833ba1</t>
        </is>
      </c>
      <c r="C22998" t="inlineStr">
        <is>
          <t>2015-01-05 15:02:07+00:00</t>
        </is>
      </c>
      <c r="D22998" t="inlineStr">
        <is>
          <t>rem</t>
        </is>
      </c>
      <c r="E22998" t="inlineStr"/>
      <c r="F22998" t="inlineStr"/>
      <c r="G22998" t="inlineStr">
        <is>
          <t>argparse</t>
        </is>
      </c>
      <c r="H22998" t="inlineStr"/>
    </row>
    <row r="22999">
      <c r="A22999" t="inlineStr">
        <is>
          <t>pwntools</t>
        </is>
      </c>
      <c r="B22999" t="inlineStr">
        <is>
          <t>dde3a2e41563a59fa9916b9e3cadf95d36833ba1</t>
        </is>
      </c>
      <c r="C22999" t="inlineStr">
        <is>
          <t>2015-01-05 15:02:07+00:00</t>
        </is>
      </c>
      <c r="D22999" t="inlineStr">
        <is>
          <t>rem</t>
        </is>
      </c>
      <c r="E22999" t="inlineStr"/>
      <c r="F22999" t="inlineStr"/>
      <c r="G22999" t="inlineStr">
        <is>
          <t>mako</t>
        </is>
      </c>
      <c r="H22999" t="inlineStr"/>
    </row>
    <row r="23000">
      <c r="A23000" t="inlineStr">
        <is>
          <t>pwntools</t>
        </is>
      </c>
      <c r="B23000" t="inlineStr">
        <is>
          <t>dde3a2e41563a59fa9916b9e3cadf95d36833ba1</t>
        </is>
      </c>
      <c r="C23000" t="inlineStr">
        <is>
          <t>2015-01-05 15:02:07+00:00</t>
        </is>
      </c>
      <c r="D23000" t="inlineStr">
        <is>
          <t>rem</t>
        </is>
      </c>
      <c r="E23000" t="inlineStr"/>
      <c r="F23000" t="inlineStr"/>
      <c r="G23000" t="inlineStr">
        <is>
          <t>pyelftools</t>
        </is>
      </c>
      <c r="H23000" t="inlineStr"/>
    </row>
    <row r="23001">
      <c r="A23001" t="inlineStr">
        <is>
          <t>twint</t>
        </is>
      </c>
      <c r="B23001" t="inlineStr">
        <is>
          <t>90b28f5a73ef9ff57bfca6ca1f76b8af017db68b</t>
        </is>
      </c>
      <c r="C23001" t="inlineStr">
        <is>
          <t>2018-05-28 21:09:38+00:00</t>
        </is>
      </c>
      <c r="D23001" t="inlineStr">
        <is>
          <t>add</t>
        </is>
      </c>
      <c r="E23001" t="inlineStr">
        <is>
          <t>pysocks</t>
        </is>
      </c>
      <c r="F23001" t="inlineStr"/>
      <c r="G23001" t="inlineStr"/>
      <c r="H23001" t="inlineStr"/>
    </row>
    <row r="23002">
      <c r="A23002" t="inlineStr">
        <is>
          <t>twint</t>
        </is>
      </c>
      <c r="B23002" t="inlineStr">
        <is>
          <t>0cf4f92eec0324703a621366a5b4ee8fd3d2ecf9</t>
        </is>
      </c>
      <c r="C23002" t="inlineStr">
        <is>
          <t>2018-05-30 16:42:06+00:00</t>
        </is>
      </c>
      <c r="D23002" t="inlineStr">
        <is>
          <t>add</t>
        </is>
      </c>
      <c r="E23002" t="inlineStr">
        <is>
          <t>pysocks</t>
        </is>
      </c>
      <c r="F23002" t="inlineStr"/>
      <c r="G23002" t="inlineStr"/>
      <c r="H23002" t="inlineStr"/>
    </row>
    <row r="23003">
      <c r="A23003" t="inlineStr">
        <is>
          <t>dockerspawner</t>
        </is>
      </c>
      <c r="B23003" t="inlineStr">
        <is>
          <t>9ae520e851d9ae1edbee44573d75f9802659047d</t>
        </is>
      </c>
      <c r="C23003" t="inlineStr">
        <is>
          <t>2016-04-22 10:57:08+00:00</t>
        </is>
      </c>
      <c r="D23003" t="inlineStr">
        <is>
          <t>verchange</t>
        </is>
      </c>
      <c r="E23003" t="inlineStr">
        <is>
          <t>jupyterhub</t>
        </is>
      </c>
      <c r="F23003" t="inlineStr">
        <is>
          <t>&gt;=0.4</t>
        </is>
      </c>
      <c r="G23003" t="inlineStr">
        <is>
          <t>jupyterhub</t>
        </is>
      </c>
      <c r="H23003" t="inlineStr"/>
    </row>
    <row r="23004">
      <c r="A23004" t="inlineStr">
        <is>
          <t>dockerspawner</t>
        </is>
      </c>
      <c r="B23004" t="inlineStr">
        <is>
          <t>49491ad878ac0d15ef597fdd0aadcaa112158211</t>
        </is>
      </c>
      <c r="C23004" t="inlineStr">
        <is>
          <t>2017-08-01 10:01:14+00:00</t>
        </is>
      </c>
      <c r="D23004" t="inlineStr">
        <is>
          <t>add</t>
        </is>
      </c>
      <c r="E23004" t="inlineStr">
        <is>
          <t>docker</t>
        </is>
      </c>
      <c r="F23004" t="inlineStr"/>
      <c r="G23004" t="inlineStr"/>
      <c r="H23004" t="inlineStr"/>
    </row>
    <row r="23005">
      <c r="A23005" t="inlineStr">
        <is>
          <t>dockerspawner</t>
        </is>
      </c>
      <c r="B23005" t="inlineStr">
        <is>
          <t>49491ad878ac0d15ef597fdd0aadcaa112158211</t>
        </is>
      </c>
      <c r="C23005" t="inlineStr">
        <is>
          <t>2017-08-01 10:01:14+00:00</t>
        </is>
      </c>
      <c r="D23005" t="inlineStr">
        <is>
          <t>rem</t>
        </is>
      </c>
      <c r="E23005" t="inlineStr"/>
      <c r="F23005" t="inlineStr"/>
      <c r="G23005" t="inlineStr">
        <is>
          <t>docker-py</t>
        </is>
      </c>
      <c r="H23005" t="inlineStr"/>
    </row>
    <row r="23006">
      <c r="A23006" t="inlineStr">
        <is>
          <t>dockerspawner</t>
        </is>
      </c>
      <c r="B23006" t="inlineStr">
        <is>
          <t>a31a9e7a79ef2bd2488dc961683bd976160fa295</t>
        </is>
      </c>
      <c r="C23006" t="inlineStr">
        <is>
          <t>2021-03-26 10:23:48+00:00</t>
        </is>
      </c>
      <c r="D23006" t="inlineStr">
        <is>
          <t>verchange</t>
        </is>
      </c>
      <c r="E23006" t="inlineStr">
        <is>
          <t>escapism</t>
        </is>
      </c>
      <c r="F23006" t="inlineStr"/>
      <c r="G23006" t="inlineStr">
        <is>
          <t>escapism</t>
        </is>
      </c>
      <c r="H23006" t="inlineStr"/>
    </row>
    <row r="23007">
      <c r="A23007" t="inlineStr">
        <is>
          <t>dockerspawner</t>
        </is>
      </c>
      <c r="B23007" t="inlineStr">
        <is>
          <t>a31a9e7a79ef2bd2488dc961683bd976160fa295</t>
        </is>
      </c>
      <c r="C23007" t="inlineStr">
        <is>
          <t>2021-03-26 10:23:48+00:00</t>
        </is>
      </c>
      <c r="D23007" t="inlineStr">
        <is>
          <t>verchange</t>
        </is>
      </c>
      <c r="E23007" t="inlineStr">
        <is>
          <t>jupyterhub</t>
        </is>
      </c>
      <c r="F23007" t="inlineStr">
        <is>
          <t>&gt;=1.0</t>
        </is>
      </c>
      <c r="G23007" t="inlineStr">
        <is>
          <t>jupyterhub</t>
        </is>
      </c>
      <c r="H23007" t="inlineStr">
        <is>
          <t>&gt;=0.4</t>
        </is>
      </c>
    </row>
    <row r="23008">
      <c r="A23008" t="inlineStr">
        <is>
          <t>git-remote-aws</t>
        </is>
      </c>
      <c r="B23008" t="inlineStr">
        <is>
          <t>da8f9d4483301f59916f5a25fce2bcf37af762c1</t>
        </is>
      </c>
      <c r="C23008" t="inlineStr">
        <is>
          <t>2019-07-18 11:46:16+00:00</t>
        </is>
      </c>
      <c r="D23008" t="inlineStr">
        <is>
          <t>verchange</t>
        </is>
      </c>
      <c r="E23008" t="inlineStr">
        <is>
          <t>pyyaml</t>
        </is>
      </c>
      <c r="F23008">
        <f>=5.1.1</f>
        <v/>
      </c>
      <c r="G23008" t="inlineStr">
        <is>
          <t>pyyaml</t>
        </is>
      </c>
      <c r="H23008">
        <f>=5.1.1</f>
        <v/>
      </c>
    </row>
    <row r="23009">
      <c r="A23009" t="inlineStr">
        <is>
          <t>git-remote-aws</t>
        </is>
      </c>
      <c r="B23009" t="inlineStr">
        <is>
          <t>da8f9d4483301f59916f5a25fce2bcf37af762c1</t>
        </is>
      </c>
      <c r="C23009" t="inlineStr">
        <is>
          <t>2019-07-18 11:46:16+00:00</t>
        </is>
      </c>
      <c r="D23009" t="inlineStr">
        <is>
          <t>add</t>
        </is>
      </c>
      <c r="E23009" t="inlineStr">
        <is>
          <t>jmespath</t>
        </is>
      </c>
      <c r="F23009">
        <f>=0.9.4</f>
        <v/>
      </c>
      <c r="G23009" t="inlineStr"/>
      <c r="H23009" t="inlineStr"/>
    </row>
    <row r="23010">
      <c r="A23010" t="inlineStr">
        <is>
          <t>git-remote-aws</t>
        </is>
      </c>
      <c r="B23010" t="inlineStr">
        <is>
          <t>b85fac0f3f78295aa7ee73cdc3d5ed95b6b50bb7</t>
        </is>
      </c>
      <c r="C23010" t="inlineStr">
        <is>
          <t>2019-08-06 15:33:09+00:00</t>
        </is>
      </c>
      <c r="D23010" t="inlineStr">
        <is>
          <t>add</t>
        </is>
      </c>
      <c r="E23010" t="inlineStr">
        <is>
          <t>tqdm</t>
        </is>
      </c>
      <c r="F23010">
        <f>=4.32.2</f>
        <v/>
      </c>
      <c r="G23010" t="inlineStr"/>
      <c r="H23010" t="inlineStr"/>
    </row>
    <row r="23011">
      <c r="A23011" t="inlineStr">
        <is>
          <t>pulsar</t>
        </is>
      </c>
      <c r="B23011" t="inlineStr">
        <is>
          <t>c31a8a2847bafb5b2886b00a9992a38d6c7d1bd8</t>
        </is>
      </c>
      <c r="C23011" t="inlineStr">
        <is>
          <t>2015-12-23 01:15:43+00:00</t>
        </is>
      </c>
      <c r="D23011" t="inlineStr">
        <is>
          <t>add</t>
        </is>
      </c>
      <c r="E23011" t="inlineStr">
        <is>
          <t>galaxy-lib</t>
        </is>
      </c>
      <c r="F23011" t="inlineStr"/>
      <c r="G23011" t="inlineStr"/>
      <c r="H23011" t="inlineStr"/>
    </row>
    <row r="23012">
      <c r="A23012" t="inlineStr">
        <is>
          <t>pulsar</t>
        </is>
      </c>
      <c r="B23012" t="inlineStr">
        <is>
          <t>c0b8adb098d03ccd6d831f036e3d420e3d8f6cb7</t>
        </is>
      </c>
      <c r="C23012" t="inlineStr">
        <is>
          <t>2019-05-01 12:38:44+00:00</t>
        </is>
      </c>
      <c r="D23012" t="inlineStr">
        <is>
          <t>add</t>
        </is>
      </c>
      <c r="E23012" t="inlineStr">
        <is>
          <t>paramiko</t>
        </is>
      </c>
      <c r="F23012" t="inlineStr"/>
      <c r="G23012" t="inlineStr"/>
      <c r="H23012" t="inlineStr"/>
    </row>
    <row r="23013">
      <c r="A23013" t="inlineStr">
        <is>
          <t>pulsar</t>
        </is>
      </c>
      <c r="B23013" t="inlineStr">
        <is>
          <t>3e664ea7c6fcecc0a964eef589443e760d151488</t>
        </is>
      </c>
      <c r="C23013" t="inlineStr">
        <is>
          <t>2019-06-03 22:47:42+00:00</t>
        </is>
      </c>
      <c r="D23013" t="inlineStr">
        <is>
          <t>verchange</t>
        </is>
      </c>
      <c r="E23013" t="inlineStr">
        <is>
          <t>paste</t>
        </is>
      </c>
      <c r="F23013" t="inlineStr"/>
      <c r="G23013" t="inlineStr">
        <is>
          <t>paste</t>
        </is>
      </c>
      <c r="H23013" t="inlineStr"/>
    </row>
    <row r="23014">
      <c r="A23014" t="inlineStr">
        <is>
          <t>pulsar</t>
        </is>
      </c>
      <c r="B23014" t="inlineStr">
        <is>
          <t>3e664ea7c6fcecc0a964eef589443e760d151488</t>
        </is>
      </c>
      <c r="C23014" t="inlineStr">
        <is>
          <t>2019-06-03 22:47:42+00:00</t>
        </is>
      </c>
      <c r="D23014" t="inlineStr">
        <is>
          <t>verchange</t>
        </is>
      </c>
      <c r="E23014" t="inlineStr">
        <is>
          <t>PasteScript</t>
        </is>
      </c>
      <c r="F23014" t="inlineStr"/>
      <c r="G23014" t="inlineStr">
        <is>
          <t>PasteScript</t>
        </is>
      </c>
      <c r="H23014" t="inlineStr"/>
    </row>
    <row r="23015">
      <c r="A23015" t="inlineStr">
        <is>
          <t>pulsar</t>
        </is>
      </c>
      <c r="B23015" t="inlineStr">
        <is>
          <t>3e664ea7c6fcecc0a964eef589443e760d151488</t>
        </is>
      </c>
      <c r="C23015" t="inlineStr">
        <is>
          <t>2019-06-03 22:47:42+00:00</t>
        </is>
      </c>
      <c r="D23015" t="inlineStr">
        <is>
          <t>add</t>
        </is>
      </c>
      <c r="E23015" t="inlineStr">
        <is>
          <t>galaxy-job-metrics</t>
        </is>
      </c>
      <c r="F23015" t="inlineStr">
        <is>
          <t>&gt;=19.9.0.dev1</t>
        </is>
      </c>
      <c r="G23015" t="inlineStr"/>
      <c r="H23015" t="inlineStr"/>
    </row>
    <row r="23016">
      <c r="A23016" t="inlineStr">
        <is>
          <t>pulsar</t>
        </is>
      </c>
      <c r="B23016" t="inlineStr">
        <is>
          <t>3e664ea7c6fcecc0a964eef589443e760d151488</t>
        </is>
      </c>
      <c r="C23016" t="inlineStr">
        <is>
          <t>2019-06-03 22:47:42+00:00</t>
        </is>
      </c>
      <c r="D23016" t="inlineStr">
        <is>
          <t>add</t>
        </is>
      </c>
      <c r="E23016" t="inlineStr">
        <is>
          <t>galaxy-objectstore</t>
        </is>
      </c>
      <c r="F23016" t="inlineStr">
        <is>
          <t>&gt;=19.9.0.dev1</t>
        </is>
      </c>
      <c r="G23016" t="inlineStr"/>
      <c r="H23016" t="inlineStr"/>
    </row>
    <row r="23017">
      <c r="A23017" t="inlineStr">
        <is>
          <t>pulsar</t>
        </is>
      </c>
      <c r="B23017" t="inlineStr">
        <is>
          <t>3e664ea7c6fcecc0a964eef589443e760d151488</t>
        </is>
      </c>
      <c r="C23017" t="inlineStr">
        <is>
          <t>2019-06-03 22:47:42+00:00</t>
        </is>
      </c>
      <c r="D23017" t="inlineStr">
        <is>
          <t>add</t>
        </is>
      </c>
      <c r="E23017" t="inlineStr">
        <is>
          <t>galaxy-tool-util</t>
        </is>
      </c>
      <c r="F23017" t="inlineStr">
        <is>
          <t>&gt;=19.9.0.dev1</t>
        </is>
      </c>
      <c r="G23017" t="inlineStr"/>
      <c r="H23017" t="inlineStr"/>
    </row>
    <row r="23018">
      <c r="A23018" t="inlineStr">
        <is>
          <t>pulsar</t>
        </is>
      </c>
      <c r="B23018" t="inlineStr">
        <is>
          <t>3e664ea7c6fcecc0a964eef589443e760d151488</t>
        </is>
      </c>
      <c r="C23018" t="inlineStr">
        <is>
          <t>2019-06-03 22:47:42+00:00</t>
        </is>
      </c>
      <c r="D23018" t="inlineStr">
        <is>
          <t>rem</t>
        </is>
      </c>
      <c r="E23018" t="inlineStr"/>
      <c r="F23018" t="inlineStr"/>
      <c r="G23018" t="inlineStr">
        <is>
          <t>galaxy-lib</t>
        </is>
      </c>
      <c r="H23018" t="inlineStr"/>
    </row>
    <row r="23019">
      <c r="A23019" t="inlineStr">
        <is>
          <t>pulsar</t>
        </is>
      </c>
      <c r="B23019" t="inlineStr">
        <is>
          <t>ac0d039558d56ffd755c1f1ac11bb3870b45c0e6</t>
        </is>
      </c>
      <c r="C23019" t="inlineStr">
        <is>
          <t>2019-06-25 17:22:44+00:00</t>
        </is>
      </c>
      <c r="D23019" t="inlineStr">
        <is>
          <t>verchange</t>
        </is>
      </c>
      <c r="E23019" t="inlineStr">
        <is>
          <t>six</t>
        </is>
      </c>
      <c r="F23019">
        <f>=1.11.0</f>
        <v/>
      </c>
      <c r="G23019" t="inlineStr">
        <is>
          <t>six</t>
        </is>
      </c>
      <c r="H23019" t="inlineStr"/>
    </row>
    <row r="23020">
      <c r="A23020" t="inlineStr">
        <is>
          <t>pulsar</t>
        </is>
      </c>
      <c r="B23020" t="inlineStr">
        <is>
          <t>ac0d039558d56ffd755c1f1ac11bb3870b45c0e6</t>
        </is>
      </c>
      <c r="C23020" t="inlineStr">
        <is>
          <t>2019-06-25 17:22:44+00:00</t>
        </is>
      </c>
      <c r="D23020" t="inlineStr">
        <is>
          <t>verchange</t>
        </is>
      </c>
      <c r="E23020" t="inlineStr">
        <is>
          <t>galaxy-tool-util</t>
        </is>
      </c>
      <c r="F23020" t="inlineStr">
        <is>
          <t>&gt;=19.9.0.dev3</t>
        </is>
      </c>
      <c r="G23020" t="inlineStr">
        <is>
          <t>galaxy-tool-util</t>
        </is>
      </c>
      <c r="H23020" t="inlineStr">
        <is>
          <t>&gt;=19.9.0.dev1</t>
        </is>
      </c>
    </row>
    <row r="23021">
      <c r="A23021" t="inlineStr">
        <is>
          <t>pulsar</t>
        </is>
      </c>
      <c r="B23021" t="inlineStr">
        <is>
          <t>b29bff8ae26c4d5cdfdd0419dfd5296e731e1bb1</t>
        </is>
      </c>
      <c r="C23021" t="inlineStr">
        <is>
          <t>2020-09-17 15:34:17+00:00</t>
        </is>
      </c>
      <c r="D23021" t="inlineStr">
        <is>
          <t>verchange</t>
        </is>
      </c>
      <c r="E23021" t="inlineStr">
        <is>
          <t>six</t>
        </is>
      </c>
      <c r="F23021" t="inlineStr"/>
      <c r="G23021" t="inlineStr">
        <is>
          <t>six</t>
        </is>
      </c>
      <c r="H23021">
        <f>=1.11.0</f>
        <v/>
      </c>
    </row>
    <row r="23022">
      <c r="A23022" t="inlineStr">
        <is>
          <t>pulsar</t>
        </is>
      </c>
      <c r="B23022" t="inlineStr">
        <is>
          <t>b29bff8ae26c4d5cdfdd0419dfd5296e731e1bb1</t>
        </is>
      </c>
      <c r="C23022" t="inlineStr">
        <is>
          <t>2020-09-17 15:34:17+00:00</t>
        </is>
      </c>
      <c r="D23022" t="inlineStr">
        <is>
          <t>rem</t>
        </is>
      </c>
      <c r="E23022" t="inlineStr"/>
      <c r="F23022" t="inlineStr"/>
      <c r="G23022" t="inlineStr">
        <is>
          <t>paste</t>
        </is>
      </c>
      <c r="H23022" t="inlineStr"/>
    </row>
    <row r="23023">
      <c r="A23023" t="inlineStr">
        <is>
          <t>pulsar</t>
        </is>
      </c>
      <c r="B23023" t="inlineStr">
        <is>
          <t>b29bff8ae26c4d5cdfdd0419dfd5296e731e1bb1</t>
        </is>
      </c>
      <c r="C23023" t="inlineStr">
        <is>
          <t>2020-09-17 15:34:17+00:00</t>
        </is>
      </c>
      <c r="D23023" t="inlineStr">
        <is>
          <t>rem</t>
        </is>
      </c>
      <c r="E23023" t="inlineStr"/>
      <c r="F23023" t="inlineStr"/>
      <c r="G23023" t="inlineStr">
        <is>
          <t>PasteScript</t>
        </is>
      </c>
      <c r="H23023" t="inlineStr"/>
    </row>
    <row r="23024">
      <c r="A23024" t="inlineStr">
        <is>
          <t>taskflow</t>
        </is>
      </c>
      <c r="B23024" t="inlineStr">
        <is>
          <t>135f562408e8baa81016da9ac55ea40eda174757</t>
        </is>
      </c>
      <c r="C23024" t="inlineStr">
        <is>
          <t>2014-01-10 19:54:51+00:00</t>
        </is>
      </c>
      <c r="D23024" t="inlineStr">
        <is>
          <t>verchange</t>
        </is>
      </c>
      <c r="E23024" t="inlineStr">
        <is>
          <t>stevedore</t>
        </is>
      </c>
      <c r="F23024" t="inlineStr">
        <is>
          <t>&gt;=0.12</t>
        </is>
      </c>
      <c r="G23024" t="inlineStr">
        <is>
          <t>stevedore</t>
        </is>
      </c>
      <c r="H23024" t="inlineStr">
        <is>
          <t>&gt;=0.10</t>
        </is>
      </c>
    </row>
    <row r="23025">
      <c r="A23025" t="inlineStr">
        <is>
          <t>taskflow</t>
        </is>
      </c>
      <c r="B23025" t="inlineStr">
        <is>
          <t>135f562408e8baa81016da9ac55ea40eda174757</t>
        </is>
      </c>
      <c r="C23025" t="inlineStr">
        <is>
          <t>2014-01-10 19:54:51+00:00</t>
        </is>
      </c>
      <c r="D23025" t="inlineStr">
        <is>
          <t>verchange</t>
        </is>
      </c>
      <c r="E23025" t="inlineStr">
        <is>
          <t>iso8601</t>
        </is>
      </c>
      <c r="F23025" t="inlineStr">
        <is>
          <t>&gt;=0.1.8</t>
        </is>
      </c>
      <c r="G23025" t="inlineStr">
        <is>
          <t>iso8601</t>
        </is>
      </c>
      <c r="H23025" t="inlineStr">
        <is>
          <t>&gt;=0.1.4</t>
        </is>
      </c>
    </row>
    <row r="23026">
      <c r="A23026" t="inlineStr">
        <is>
          <t>taskflow</t>
        </is>
      </c>
      <c r="B23026" t="inlineStr">
        <is>
          <t>135f562408e8baa81016da9ac55ea40eda174757</t>
        </is>
      </c>
      <c r="C23026" t="inlineStr">
        <is>
          <t>2014-01-10 19:54:51+00:00</t>
        </is>
      </c>
      <c r="D23026" t="inlineStr">
        <is>
          <t>rem</t>
        </is>
      </c>
      <c r="E23026" t="inlineStr"/>
      <c r="F23026" t="inlineStr"/>
      <c r="G23026" t="inlineStr">
        <is>
          <t>SQLAlchemy</t>
        </is>
      </c>
      <c r="H23026" t="inlineStr">
        <is>
          <t>&lt;=0.7.99;&gt;=0.7.8</t>
        </is>
      </c>
    </row>
    <row r="23027">
      <c r="A23027" t="inlineStr">
        <is>
          <t>taskflow</t>
        </is>
      </c>
      <c r="B23027" t="inlineStr">
        <is>
          <t>135f562408e8baa81016da9ac55ea40eda174757</t>
        </is>
      </c>
      <c r="C23027" t="inlineStr">
        <is>
          <t>2014-01-10 19:54:51+00:00</t>
        </is>
      </c>
      <c r="D23027" t="inlineStr">
        <is>
          <t>rem</t>
        </is>
      </c>
      <c r="E23027" t="inlineStr"/>
      <c r="F23027" t="inlineStr"/>
      <c r="G23027" t="inlineStr">
        <is>
          <t>alembic</t>
        </is>
      </c>
      <c r="H23027" t="inlineStr">
        <is>
          <t>&gt;=0.4.1</t>
        </is>
      </c>
    </row>
    <row r="23028">
      <c r="A23028" t="inlineStr">
        <is>
          <t>taskflow</t>
        </is>
      </c>
      <c r="B23028" t="inlineStr">
        <is>
          <t>135f562408e8baa81016da9ac55ea40eda174757</t>
        </is>
      </c>
      <c r="C23028" t="inlineStr">
        <is>
          <t>2014-01-10 19:54:51+00:00</t>
        </is>
      </c>
      <c r="D23028" t="inlineStr">
        <is>
          <t>rem</t>
        </is>
      </c>
      <c r="E23028" t="inlineStr"/>
      <c r="F23028" t="inlineStr"/>
      <c r="G23028" t="inlineStr">
        <is>
          <t>eventlet</t>
        </is>
      </c>
      <c r="H23028" t="inlineStr">
        <is>
          <t>&gt;=0.13.0</t>
        </is>
      </c>
    </row>
    <row r="23029">
      <c r="A23029" t="inlineStr">
        <is>
          <t>taskflow</t>
        </is>
      </c>
      <c r="B23029" t="inlineStr">
        <is>
          <t>4529eb7222ee5a5e5e654306ba6c2230f21d548b</t>
        </is>
      </c>
      <c r="C23029" t="inlineStr">
        <is>
          <t>2014-09-09 03:59:23+00:00</t>
        </is>
      </c>
      <c r="D23029" t="inlineStr">
        <is>
          <t>rem</t>
        </is>
      </c>
      <c r="E23029" t="inlineStr"/>
      <c r="F23029" t="inlineStr"/>
      <c r="G23029" t="inlineStr">
        <is>
          <t>pbr</t>
        </is>
      </c>
      <c r="H23029" t="inlineStr">
        <is>
          <t>&lt;1.0;&gt;=0.6;!=0.7</t>
        </is>
      </c>
    </row>
    <row r="23030">
      <c r="A23030" t="inlineStr">
        <is>
          <t>taskflow</t>
        </is>
      </c>
      <c r="B23030" t="inlineStr">
        <is>
          <t>4529eb7222ee5a5e5e654306ba6c2230f21d548b</t>
        </is>
      </c>
      <c r="C23030" t="inlineStr">
        <is>
          <t>2014-09-09 03:59:23+00:00</t>
        </is>
      </c>
      <c r="D23030" t="inlineStr">
        <is>
          <t>rem</t>
        </is>
      </c>
      <c r="E23030" t="inlineStr"/>
      <c r="F23030" t="inlineStr"/>
      <c r="G23030" t="inlineStr">
        <is>
          <t>anyjson</t>
        </is>
      </c>
      <c r="H23030" t="inlineStr">
        <is>
          <t>&gt;=0.3.3</t>
        </is>
      </c>
    </row>
    <row r="23031">
      <c r="A23031" t="inlineStr">
        <is>
          <t>taskflow</t>
        </is>
      </c>
      <c r="B23031" t="inlineStr">
        <is>
          <t>4529eb7222ee5a5e5e654306ba6c2230f21d548b</t>
        </is>
      </c>
      <c r="C23031" t="inlineStr">
        <is>
          <t>2014-09-09 03:59:23+00:00</t>
        </is>
      </c>
      <c r="D23031" t="inlineStr">
        <is>
          <t>rem</t>
        </is>
      </c>
      <c r="E23031" t="inlineStr"/>
      <c r="F23031" t="inlineStr"/>
      <c r="G23031" t="inlineStr">
        <is>
          <t>iso8601</t>
        </is>
      </c>
      <c r="H23031" t="inlineStr">
        <is>
          <t>&gt;=0.1.9</t>
        </is>
      </c>
    </row>
    <row r="23032">
      <c r="A23032" t="inlineStr">
        <is>
          <t>taskflow</t>
        </is>
      </c>
      <c r="B23032" t="inlineStr">
        <is>
          <t>4529eb7222ee5a5e5e654306ba6c2230f21d548b</t>
        </is>
      </c>
      <c r="C23032" t="inlineStr">
        <is>
          <t>2014-09-09 03:59:23+00:00</t>
        </is>
      </c>
      <c r="D23032" t="inlineStr">
        <is>
          <t>rem</t>
        </is>
      </c>
      <c r="E23032" t="inlineStr"/>
      <c r="F23032" t="inlineStr"/>
      <c r="G23032" t="inlineStr">
        <is>
          <t>six</t>
        </is>
      </c>
      <c r="H23032" t="inlineStr">
        <is>
          <t>&gt;=1.6.0</t>
        </is>
      </c>
    </row>
    <row r="23033">
      <c r="A23033" t="inlineStr">
        <is>
          <t>taskflow</t>
        </is>
      </c>
      <c r="B23033" t="inlineStr">
        <is>
          <t>4529eb7222ee5a5e5e654306ba6c2230f21d548b</t>
        </is>
      </c>
      <c r="C23033" t="inlineStr">
        <is>
          <t>2014-09-09 03:59:23+00:00</t>
        </is>
      </c>
      <c r="D23033" t="inlineStr">
        <is>
          <t>rem</t>
        </is>
      </c>
      <c r="E23033" t="inlineStr"/>
      <c r="F23033" t="inlineStr"/>
      <c r="G23033" t="inlineStr">
        <is>
          <t>networkx</t>
        </is>
      </c>
      <c r="H23033" t="inlineStr">
        <is>
          <t>&gt;=1.8</t>
        </is>
      </c>
    </row>
    <row r="23034">
      <c r="A23034" t="inlineStr">
        <is>
          <t>taskflow</t>
        </is>
      </c>
      <c r="B23034" t="inlineStr">
        <is>
          <t>4529eb7222ee5a5e5e654306ba6c2230f21d548b</t>
        </is>
      </c>
      <c r="C23034" t="inlineStr">
        <is>
          <t>2014-09-09 03:59:23+00:00</t>
        </is>
      </c>
      <c r="D23034" t="inlineStr">
        <is>
          <t>rem</t>
        </is>
      </c>
      <c r="E23034" t="inlineStr"/>
      <c r="F23034" t="inlineStr"/>
      <c r="G23034" t="inlineStr">
        <is>
          <t>Babel</t>
        </is>
      </c>
      <c r="H23034" t="inlineStr">
        <is>
          <t>&gt;=1.3</t>
        </is>
      </c>
    </row>
    <row r="23035">
      <c r="A23035" t="inlineStr">
        <is>
          <t>taskflow</t>
        </is>
      </c>
      <c r="B23035" t="inlineStr">
        <is>
          <t>4529eb7222ee5a5e5e654306ba6c2230f21d548b</t>
        </is>
      </c>
      <c r="C23035" t="inlineStr">
        <is>
          <t>2014-09-09 03:59:23+00:00</t>
        </is>
      </c>
      <c r="D23035" t="inlineStr">
        <is>
          <t>rem</t>
        </is>
      </c>
      <c r="E23035" t="inlineStr"/>
      <c r="F23035" t="inlineStr"/>
      <c r="G23035" t="inlineStr">
        <is>
          <t>stevedore</t>
        </is>
      </c>
      <c r="H23035" t="inlineStr">
        <is>
          <t>&gt;=0.14</t>
        </is>
      </c>
    </row>
    <row r="23036">
      <c r="A23036" t="inlineStr">
        <is>
          <t>taskflow</t>
        </is>
      </c>
      <c r="B23036" t="inlineStr">
        <is>
          <t>4529eb7222ee5a5e5e654306ba6c2230f21d548b</t>
        </is>
      </c>
      <c r="C23036" t="inlineStr">
        <is>
          <t>2014-09-09 03:59:23+00:00</t>
        </is>
      </c>
      <c r="D23036" t="inlineStr">
        <is>
          <t>rem</t>
        </is>
      </c>
      <c r="E23036" t="inlineStr"/>
      <c r="F23036" t="inlineStr"/>
      <c r="G23036" t="inlineStr">
        <is>
          <t>futures</t>
        </is>
      </c>
      <c r="H23036" t="inlineStr">
        <is>
          <t>&gt;=2.1.3</t>
        </is>
      </c>
    </row>
    <row r="23037">
      <c r="A23037" t="inlineStr">
        <is>
          <t>taskflow</t>
        </is>
      </c>
      <c r="B23037" t="inlineStr">
        <is>
          <t>f734467ddc3cebca5b88c6df37fbe3743aa04ca0</t>
        </is>
      </c>
      <c r="C23037" t="inlineStr">
        <is>
          <t>2015-04-21 17:22:37+00:00</t>
        </is>
      </c>
      <c r="D23037" t="inlineStr">
        <is>
          <t>add</t>
        </is>
      </c>
      <c r="E23037" t="inlineStr">
        <is>
          <t>pbr</t>
        </is>
      </c>
      <c r="F23037" t="inlineStr">
        <is>
          <t>&lt;1.0;&gt;=0.6;!=0.7</t>
        </is>
      </c>
      <c r="G23037" t="inlineStr"/>
      <c r="H23037" t="inlineStr"/>
    </row>
    <row r="23038">
      <c r="A23038" t="inlineStr">
        <is>
          <t>taskflow</t>
        </is>
      </c>
      <c r="B23038" t="inlineStr">
        <is>
          <t>f734467ddc3cebca5b88c6df37fbe3743aa04ca0</t>
        </is>
      </c>
      <c r="C23038" t="inlineStr">
        <is>
          <t>2015-04-21 17:22:37+00:00</t>
        </is>
      </c>
      <c r="D23038" t="inlineStr">
        <is>
          <t>add</t>
        </is>
      </c>
      <c r="E23038" t="inlineStr">
        <is>
          <t>ordereddict</t>
        </is>
      </c>
      <c r="F23038" t="inlineStr"/>
      <c r="G23038" t="inlineStr"/>
      <c r="H23038" t="inlineStr"/>
    </row>
    <row r="23039">
      <c r="A23039" t="inlineStr">
        <is>
          <t>taskflow</t>
        </is>
      </c>
      <c r="B23039" t="inlineStr">
        <is>
          <t>f734467ddc3cebca5b88c6df37fbe3743aa04ca0</t>
        </is>
      </c>
      <c r="C23039" t="inlineStr">
        <is>
          <t>2015-04-21 17:22:37+00:00</t>
        </is>
      </c>
      <c r="D23039" t="inlineStr">
        <is>
          <t>add</t>
        </is>
      </c>
      <c r="E23039" t="inlineStr">
        <is>
          <t>six</t>
        </is>
      </c>
      <c r="F23039" t="inlineStr">
        <is>
          <t>&gt;=1.9.0</t>
        </is>
      </c>
      <c r="G23039" t="inlineStr"/>
      <c r="H23039" t="inlineStr"/>
    </row>
    <row r="23040">
      <c r="A23040" t="inlineStr">
        <is>
          <t>taskflow</t>
        </is>
      </c>
      <c r="B23040" t="inlineStr">
        <is>
          <t>f734467ddc3cebca5b88c6df37fbe3743aa04ca0</t>
        </is>
      </c>
      <c r="C23040" t="inlineStr">
        <is>
          <t>2015-04-21 17:22:37+00:00</t>
        </is>
      </c>
      <c r="D23040" t="inlineStr">
        <is>
          <t>add</t>
        </is>
      </c>
      <c r="E23040" t="inlineStr">
        <is>
          <t>enum34</t>
        </is>
      </c>
      <c r="F23040" t="inlineStr"/>
      <c r="G23040" t="inlineStr"/>
      <c r="H23040" t="inlineStr"/>
    </row>
    <row r="23041">
      <c r="A23041" t="inlineStr">
        <is>
          <t>taskflow</t>
        </is>
      </c>
      <c r="B23041" t="inlineStr">
        <is>
          <t>f734467ddc3cebca5b88c6df37fbe3743aa04ca0</t>
        </is>
      </c>
      <c r="C23041" t="inlineStr">
        <is>
          <t>2015-04-21 17:22:37+00:00</t>
        </is>
      </c>
      <c r="D23041" t="inlineStr">
        <is>
          <t>add</t>
        </is>
      </c>
      <c r="E23041" t="inlineStr">
        <is>
          <t>networkx</t>
        </is>
      </c>
      <c r="F23041" t="inlineStr">
        <is>
          <t>&gt;=1.8</t>
        </is>
      </c>
      <c r="G23041" t="inlineStr"/>
      <c r="H23041" t="inlineStr"/>
    </row>
    <row r="23042">
      <c r="A23042" t="inlineStr">
        <is>
          <t>taskflow</t>
        </is>
      </c>
      <c r="B23042" t="inlineStr">
        <is>
          <t>f734467ddc3cebca5b88c6df37fbe3743aa04ca0</t>
        </is>
      </c>
      <c r="C23042" t="inlineStr">
        <is>
          <t>2015-04-21 17:22:37+00:00</t>
        </is>
      </c>
      <c r="D23042" t="inlineStr">
        <is>
          <t>add</t>
        </is>
      </c>
      <c r="E23042" t="inlineStr">
        <is>
          <t>stevedore</t>
        </is>
      </c>
      <c r="F23042" t="inlineStr">
        <is>
          <t>&gt;=1.3.0</t>
        </is>
      </c>
      <c r="G23042" t="inlineStr"/>
      <c r="H23042" t="inlineStr"/>
    </row>
    <row r="23043">
      <c r="A23043" t="inlineStr">
        <is>
          <t>taskflow</t>
        </is>
      </c>
      <c r="B23043" t="inlineStr">
        <is>
          <t>f734467ddc3cebca5b88c6df37fbe3743aa04ca0</t>
        </is>
      </c>
      <c r="C23043" t="inlineStr">
        <is>
          <t>2015-04-21 17:22:37+00:00</t>
        </is>
      </c>
      <c r="D23043" t="inlineStr">
        <is>
          <t>add</t>
        </is>
      </c>
      <c r="E23043" t="inlineStr">
        <is>
          <t>futures</t>
        </is>
      </c>
      <c r="F23043" t="inlineStr">
        <is>
          <t>&gt;=2.1.6</t>
        </is>
      </c>
      <c r="G23043" t="inlineStr"/>
      <c r="H23043" t="inlineStr"/>
    </row>
    <row r="23044">
      <c r="A23044" t="inlineStr">
        <is>
          <t>taskflow</t>
        </is>
      </c>
      <c r="B23044" t="inlineStr">
        <is>
          <t>f734467ddc3cebca5b88c6df37fbe3743aa04ca0</t>
        </is>
      </c>
      <c r="C23044" t="inlineStr">
        <is>
          <t>2015-04-21 17:22:37+00:00</t>
        </is>
      </c>
      <c r="D23044" t="inlineStr">
        <is>
          <t>add</t>
        </is>
      </c>
      <c r="E23044" t="inlineStr">
        <is>
          <t>jsonschema</t>
        </is>
      </c>
      <c r="F23044" t="inlineStr">
        <is>
          <t>&gt;=2.0.0;&lt;3.0.0</t>
        </is>
      </c>
      <c r="G23044" t="inlineStr"/>
      <c r="H23044" t="inlineStr"/>
    </row>
    <row r="23045">
      <c r="A23045" t="inlineStr">
        <is>
          <t>taskflow</t>
        </is>
      </c>
      <c r="B23045" t="inlineStr">
        <is>
          <t>f734467ddc3cebca5b88c6df37fbe3743aa04ca0</t>
        </is>
      </c>
      <c r="C23045" t="inlineStr">
        <is>
          <t>2015-04-21 17:22:37+00:00</t>
        </is>
      </c>
      <c r="D23045" t="inlineStr">
        <is>
          <t>add</t>
        </is>
      </c>
      <c r="E23045" t="inlineStr">
        <is>
          <t>oslo.utils</t>
        </is>
      </c>
      <c r="F23045" t="inlineStr">
        <is>
          <t>&gt;=1.4.0</t>
        </is>
      </c>
      <c r="G23045" t="inlineStr"/>
      <c r="H23045" t="inlineStr"/>
    </row>
    <row r="23046">
      <c r="A23046" t="inlineStr">
        <is>
          <t>taskflow</t>
        </is>
      </c>
      <c r="B23046" t="inlineStr">
        <is>
          <t>f734467ddc3cebca5b88c6df37fbe3743aa04ca0</t>
        </is>
      </c>
      <c r="C23046" t="inlineStr">
        <is>
          <t>2015-04-21 17:22:37+00:00</t>
        </is>
      </c>
      <c r="D23046" t="inlineStr">
        <is>
          <t>add</t>
        </is>
      </c>
      <c r="E23046" t="inlineStr">
        <is>
          <t>oslo.serialization</t>
        </is>
      </c>
      <c r="F23046" t="inlineStr">
        <is>
          <t>&gt;=1.4.0</t>
        </is>
      </c>
      <c r="G23046" t="inlineStr"/>
      <c r="H23046" t="inlineStr"/>
    </row>
    <row r="23047">
      <c r="A23047" t="inlineStr">
        <is>
          <t>taskflow</t>
        </is>
      </c>
      <c r="B23047" t="inlineStr">
        <is>
          <t>f734467ddc3cebca5b88c6df37fbe3743aa04ca0</t>
        </is>
      </c>
      <c r="C23047" t="inlineStr">
        <is>
          <t>2015-04-21 17:22:37+00:00</t>
        </is>
      </c>
      <c r="D23047" t="inlineStr">
        <is>
          <t>add</t>
        </is>
      </c>
      <c r="E23047" t="inlineStr">
        <is>
          <t>debtcollector</t>
        </is>
      </c>
      <c r="F23047" t="inlineStr">
        <is>
          <t>&gt;=0.3.0</t>
        </is>
      </c>
      <c r="G23047" t="inlineStr"/>
      <c r="H23047" t="inlineStr"/>
    </row>
    <row r="23048">
      <c r="A23048" t="inlineStr">
        <is>
          <t>taskflow</t>
        </is>
      </c>
      <c r="B23048" t="inlineStr">
        <is>
          <t>d2c01658d052a4f48c5bcba1cf09bb13ca747329</t>
        </is>
      </c>
      <c r="C23048" t="inlineStr">
        <is>
          <t>2015-06-16 17:50:17+00:00</t>
        </is>
      </c>
      <c r="D23048" t="inlineStr">
        <is>
          <t>verchange</t>
        </is>
      </c>
      <c r="E23048" t="inlineStr">
        <is>
          <t>stevedore</t>
        </is>
      </c>
      <c r="F23048" t="inlineStr">
        <is>
          <t>&gt;=1.5.0</t>
        </is>
      </c>
      <c r="G23048" t="inlineStr">
        <is>
          <t>stevedore</t>
        </is>
      </c>
      <c r="H23048" t="inlineStr">
        <is>
          <t>&gt;=1.3.0</t>
        </is>
      </c>
    </row>
    <row r="23049">
      <c r="A23049" t="inlineStr">
        <is>
          <t>taskflow</t>
        </is>
      </c>
      <c r="B23049" t="inlineStr">
        <is>
          <t>d2c01658d052a4f48c5bcba1cf09bb13ca747329</t>
        </is>
      </c>
      <c r="C23049" t="inlineStr">
        <is>
          <t>2015-06-16 17:50:17+00:00</t>
        </is>
      </c>
      <c r="D23049" t="inlineStr">
        <is>
          <t>verchange</t>
        </is>
      </c>
      <c r="E23049" t="inlineStr">
        <is>
          <t>pbr</t>
        </is>
      </c>
      <c r="F23049" t="inlineStr">
        <is>
          <t>&gt;=0.11;&lt;2.0</t>
        </is>
      </c>
      <c r="G23049" t="inlineStr">
        <is>
          <t>pbr</t>
        </is>
      </c>
      <c r="H23049" t="inlineStr">
        <is>
          <t>&lt;1.0;&gt;=0.6;!=0.7</t>
        </is>
      </c>
    </row>
    <row r="23050">
      <c r="A23050" t="inlineStr">
        <is>
          <t>taskflow</t>
        </is>
      </c>
      <c r="B23050" t="inlineStr">
        <is>
          <t>d2c01658d052a4f48c5bcba1cf09bb13ca747329</t>
        </is>
      </c>
      <c r="C23050" t="inlineStr">
        <is>
          <t>2015-06-16 17:50:17+00:00</t>
        </is>
      </c>
      <c r="D23050" t="inlineStr">
        <is>
          <t>verchange</t>
        </is>
      </c>
      <c r="E23050" t="inlineStr">
        <is>
          <t>jsonschema</t>
        </is>
      </c>
      <c r="F23050" t="inlineStr">
        <is>
          <t>!=2.5.0;&gt;=2.0.0;&lt;3.0.0</t>
        </is>
      </c>
      <c r="G23050" t="inlineStr">
        <is>
          <t>jsonschema</t>
        </is>
      </c>
      <c r="H23050" t="inlineStr">
        <is>
          <t>&gt;=2.0.0;&lt;3.0.0</t>
        </is>
      </c>
    </row>
    <row r="23051">
      <c r="A23051" t="inlineStr">
        <is>
          <t>taskflow</t>
        </is>
      </c>
      <c r="B23051" t="inlineStr">
        <is>
          <t>d2c01658d052a4f48c5bcba1cf09bb13ca747329</t>
        </is>
      </c>
      <c r="C23051" t="inlineStr">
        <is>
          <t>2015-06-16 17:50:17+00:00</t>
        </is>
      </c>
      <c r="D23051" t="inlineStr">
        <is>
          <t>verchange</t>
        </is>
      </c>
      <c r="E23051" t="inlineStr">
        <is>
          <t>futures</t>
        </is>
      </c>
      <c r="F23051" t="inlineStr">
        <is>
          <t>&gt;=3.0</t>
        </is>
      </c>
      <c r="G23051" t="inlineStr">
        <is>
          <t>futures</t>
        </is>
      </c>
      <c r="H23051" t="inlineStr">
        <is>
          <t>&gt;=2.1.6</t>
        </is>
      </c>
    </row>
    <row r="23052">
      <c r="A23052" t="inlineStr">
        <is>
          <t>taskflow</t>
        </is>
      </c>
      <c r="B23052" t="inlineStr">
        <is>
          <t>d2c01658d052a4f48c5bcba1cf09bb13ca747329</t>
        </is>
      </c>
      <c r="C23052" t="inlineStr">
        <is>
          <t>2015-06-16 17:50:17+00:00</t>
        </is>
      </c>
      <c r="D23052" t="inlineStr">
        <is>
          <t>add</t>
        </is>
      </c>
      <c r="E23052" t="inlineStr">
        <is>
          <t>fasteners</t>
        </is>
      </c>
      <c r="F23052" t="inlineStr">
        <is>
          <t>&gt;=0.7</t>
        </is>
      </c>
      <c r="G23052" t="inlineStr"/>
      <c r="H23052" t="inlineStr"/>
    </row>
    <row r="23053">
      <c r="A23053" t="inlineStr">
        <is>
          <t>taskflow</t>
        </is>
      </c>
      <c r="B23053" t="inlineStr">
        <is>
          <t>d2c01658d052a4f48c5bcba1cf09bb13ca747329</t>
        </is>
      </c>
      <c r="C23053" t="inlineStr">
        <is>
          <t>2015-06-16 17:50:17+00:00</t>
        </is>
      </c>
      <c r="D23053" t="inlineStr">
        <is>
          <t>add</t>
        </is>
      </c>
      <c r="E23053" t="inlineStr">
        <is>
          <t>contextlib2</t>
        </is>
      </c>
      <c r="F23053" t="inlineStr">
        <is>
          <t>&gt;=0.4.0</t>
        </is>
      </c>
      <c r="G23053" t="inlineStr"/>
      <c r="H23053" t="inlineStr"/>
    </row>
    <row r="23054">
      <c r="A23054" t="inlineStr">
        <is>
          <t>taskflow</t>
        </is>
      </c>
      <c r="B23054" t="inlineStr">
        <is>
          <t>d2c01658d052a4f48c5bcba1cf09bb13ca747329</t>
        </is>
      </c>
      <c r="C23054" t="inlineStr">
        <is>
          <t>2015-06-16 17:50:17+00:00</t>
        </is>
      </c>
      <c r="D23054" t="inlineStr">
        <is>
          <t>add</t>
        </is>
      </c>
      <c r="E23054" t="inlineStr">
        <is>
          <t>cachetools</t>
        </is>
      </c>
      <c r="F23054" t="inlineStr">
        <is>
          <t>&gt;=1.0.0</t>
        </is>
      </c>
      <c r="G23054" t="inlineStr"/>
      <c r="H23054" t="inlineStr"/>
    </row>
    <row r="23055">
      <c r="A23055" t="inlineStr">
        <is>
          <t>taskflow</t>
        </is>
      </c>
      <c r="B23055" t="inlineStr">
        <is>
          <t>12361c248e76d82735b239efe52af14e3549b6d7</t>
        </is>
      </c>
      <c r="C23055" t="inlineStr">
        <is>
          <t>2015-06-23 16:48:43+00:00</t>
        </is>
      </c>
      <c r="D23055" t="inlineStr">
        <is>
          <t>verchange</t>
        </is>
      </c>
      <c r="E23055" t="inlineStr">
        <is>
          <t>oslo.utils</t>
        </is>
      </c>
      <c r="F23055" t="inlineStr">
        <is>
          <t>&gt;=1.6.0</t>
        </is>
      </c>
      <c r="G23055" t="inlineStr">
        <is>
          <t>oslo.utils</t>
        </is>
      </c>
      <c r="H23055" t="inlineStr">
        <is>
          <t>&gt;=1.4.0</t>
        </is>
      </c>
    </row>
    <row r="23056">
      <c r="A23056" t="inlineStr">
        <is>
          <t>taskflow</t>
        </is>
      </c>
      <c r="B23056" t="inlineStr">
        <is>
          <t>12361c248e76d82735b239efe52af14e3549b6d7</t>
        </is>
      </c>
      <c r="C23056" t="inlineStr">
        <is>
          <t>2015-06-23 16:48:43+00:00</t>
        </is>
      </c>
      <c r="D23056" t="inlineStr">
        <is>
          <t>verchange</t>
        </is>
      </c>
      <c r="E23056" t="inlineStr">
        <is>
          <t>jsonschema</t>
        </is>
      </c>
      <c r="F23056" t="inlineStr">
        <is>
          <t>!=2.5.0;&gt;=2.0.0;&lt;3.0.0</t>
        </is>
      </c>
      <c r="G23056" t="inlineStr">
        <is>
          <t>jsonschema</t>
        </is>
      </c>
      <c r="H23056" t="inlineStr">
        <is>
          <t>!=2.5.0;&gt;=2.0.0;&lt;3.0.0</t>
        </is>
      </c>
    </row>
    <row r="23057">
      <c r="A23057" t="inlineStr">
        <is>
          <t>taskflow</t>
        </is>
      </c>
      <c r="B23057" t="inlineStr">
        <is>
          <t>12361c248e76d82735b239efe52af14e3549b6d7</t>
        </is>
      </c>
      <c r="C23057" t="inlineStr">
        <is>
          <t>2015-06-23 16:48:43+00:00</t>
        </is>
      </c>
      <c r="D23057" t="inlineStr">
        <is>
          <t>verchange</t>
        </is>
      </c>
      <c r="E23057" t="inlineStr">
        <is>
          <t>debtcollector</t>
        </is>
      </c>
      <c r="F23057" t="inlineStr">
        <is>
          <t>&gt;=0.3.0</t>
        </is>
      </c>
      <c r="G23057" t="inlineStr">
        <is>
          <t>debtcollector</t>
        </is>
      </c>
      <c r="H23057" t="inlineStr">
        <is>
          <t>&gt;=0.3.0</t>
        </is>
      </c>
    </row>
    <row r="23058">
      <c r="A23058" t="inlineStr">
        <is>
          <t>taskflow</t>
        </is>
      </c>
      <c r="B23058" t="inlineStr">
        <is>
          <t>12361c248e76d82735b239efe52af14e3549b6d7</t>
        </is>
      </c>
      <c r="C23058" t="inlineStr">
        <is>
          <t>2015-06-23 16:48:43+00:00</t>
        </is>
      </c>
      <c r="D23058" t="inlineStr">
        <is>
          <t>verchange</t>
        </is>
      </c>
      <c r="E23058" t="inlineStr">
        <is>
          <t>pbr</t>
        </is>
      </c>
      <c r="F23058" t="inlineStr">
        <is>
          <t>&gt;=0.11;&lt;2.0</t>
        </is>
      </c>
      <c r="G23058" t="inlineStr">
        <is>
          <t>pbr</t>
        </is>
      </c>
      <c r="H23058" t="inlineStr">
        <is>
          <t>&gt;=0.11;&lt;2.0</t>
        </is>
      </c>
    </row>
    <row r="23059">
      <c r="A23059" t="inlineStr">
        <is>
          <t>taskflow</t>
        </is>
      </c>
      <c r="B23059" t="inlineStr">
        <is>
          <t>12361c248e76d82735b239efe52af14e3549b6d7</t>
        </is>
      </c>
      <c r="C23059" t="inlineStr">
        <is>
          <t>2015-06-23 16:48:43+00:00</t>
        </is>
      </c>
      <c r="D23059" t="inlineStr">
        <is>
          <t>verchange</t>
        </is>
      </c>
      <c r="E23059" t="inlineStr">
        <is>
          <t>stevedore</t>
        </is>
      </c>
      <c r="F23059" t="inlineStr">
        <is>
          <t>&gt;=1.5.0</t>
        </is>
      </c>
      <c r="G23059" t="inlineStr">
        <is>
          <t>stevedore</t>
        </is>
      </c>
      <c r="H23059" t="inlineStr">
        <is>
          <t>&gt;=1.5.0</t>
        </is>
      </c>
    </row>
    <row r="23060">
      <c r="A23060" t="inlineStr">
        <is>
          <t>taskflow</t>
        </is>
      </c>
      <c r="B23060" t="inlineStr">
        <is>
          <t>12361c248e76d82735b239efe52af14e3549b6d7</t>
        </is>
      </c>
      <c r="C23060" t="inlineStr">
        <is>
          <t>2015-06-23 16:48:43+00:00</t>
        </is>
      </c>
      <c r="D23060" t="inlineStr">
        <is>
          <t>verchange</t>
        </is>
      </c>
      <c r="E23060" t="inlineStr">
        <is>
          <t>oslo.serialization</t>
        </is>
      </c>
      <c r="F23060" t="inlineStr">
        <is>
          <t>&gt;=1.4.0</t>
        </is>
      </c>
      <c r="G23060" t="inlineStr">
        <is>
          <t>oslo.serialization</t>
        </is>
      </c>
      <c r="H23060" t="inlineStr">
        <is>
          <t>&gt;=1.4.0</t>
        </is>
      </c>
    </row>
    <row r="23061">
      <c r="A23061" t="inlineStr">
        <is>
          <t>taskflow</t>
        </is>
      </c>
      <c r="B23061" t="inlineStr">
        <is>
          <t>12361c248e76d82735b239efe52af14e3549b6d7</t>
        </is>
      </c>
      <c r="C23061" t="inlineStr">
        <is>
          <t>2015-06-23 16:48:43+00:00</t>
        </is>
      </c>
      <c r="D23061" t="inlineStr">
        <is>
          <t>verchange</t>
        </is>
      </c>
      <c r="E23061" t="inlineStr">
        <is>
          <t>fasteners</t>
        </is>
      </c>
      <c r="F23061" t="inlineStr">
        <is>
          <t>&gt;=0.7</t>
        </is>
      </c>
      <c r="G23061" t="inlineStr">
        <is>
          <t>fasteners</t>
        </is>
      </c>
      <c r="H23061" t="inlineStr">
        <is>
          <t>&gt;=0.7</t>
        </is>
      </c>
    </row>
    <row r="23062">
      <c r="A23062" t="inlineStr">
        <is>
          <t>taskflow</t>
        </is>
      </c>
      <c r="B23062" t="inlineStr">
        <is>
          <t>766978c68e9346b972f84c7dc417678260b933b3</t>
        </is>
      </c>
      <c r="C23062" t="inlineStr">
        <is>
          <t>2015-06-29 18:01:30+00:00</t>
        </is>
      </c>
      <c r="D23062" t="inlineStr">
        <is>
          <t>add</t>
        </is>
      </c>
      <c r="E23062" t="inlineStr">
        <is>
          <t>monotonic</t>
        </is>
      </c>
      <c r="F23062" t="inlineStr">
        <is>
          <t>&gt;=0.1</t>
        </is>
      </c>
      <c r="G23062" t="inlineStr"/>
      <c r="H23062" t="inlineStr"/>
    </row>
    <row r="23063">
      <c r="A23063" t="inlineStr">
        <is>
          <t>taskflow</t>
        </is>
      </c>
      <c r="B23063" t="inlineStr">
        <is>
          <t>083af2f2a61da1ac4b273952c8bea96fc4931ddc</t>
        </is>
      </c>
      <c r="C23063" t="inlineStr">
        <is>
          <t>2015-07-06 20:09:02+00:00</t>
        </is>
      </c>
      <c r="D23063" t="inlineStr">
        <is>
          <t>verchange</t>
        </is>
      </c>
      <c r="E23063" t="inlineStr">
        <is>
          <t>monotonic</t>
        </is>
      </c>
      <c r="F23063" t="inlineStr">
        <is>
          <t>&gt;=0.1</t>
        </is>
      </c>
      <c r="G23063" t="inlineStr">
        <is>
          <t>monotonic</t>
        </is>
      </c>
      <c r="H23063" t="inlineStr">
        <is>
          <t>&gt;=0.1</t>
        </is>
      </c>
    </row>
    <row r="23064">
      <c r="A23064" t="inlineStr">
        <is>
          <t>taskflow</t>
        </is>
      </c>
      <c r="B23064" t="inlineStr">
        <is>
          <t>083af2f2a61da1ac4b273952c8bea96fc4931ddc</t>
        </is>
      </c>
      <c r="C23064" t="inlineStr">
        <is>
          <t>2015-07-06 20:09:02+00:00</t>
        </is>
      </c>
      <c r="D23064" t="inlineStr">
        <is>
          <t>verchange</t>
        </is>
      </c>
      <c r="E23064" t="inlineStr">
        <is>
          <t>enum34</t>
        </is>
      </c>
      <c r="F23064" t="inlineStr"/>
      <c r="G23064" t="inlineStr">
        <is>
          <t>enum34</t>
        </is>
      </c>
      <c r="H23064" t="inlineStr"/>
    </row>
    <row r="23065">
      <c r="A23065" t="inlineStr">
        <is>
          <t>taskflow</t>
        </is>
      </c>
      <c r="B23065" t="inlineStr">
        <is>
          <t>083af2f2a61da1ac4b273952c8bea96fc4931ddc</t>
        </is>
      </c>
      <c r="C23065" t="inlineStr">
        <is>
          <t>2015-07-06 20:09:02+00:00</t>
        </is>
      </c>
      <c r="D23065" t="inlineStr">
        <is>
          <t>verchange</t>
        </is>
      </c>
      <c r="E23065" t="inlineStr">
        <is>
          <t>futures</t>
        </is>
      </c>
      <c r="F23065" t="inlineStr">
        <is>
          <t>&gt;=3.0</t>
        </is>
      </c>
      <c r="G23065" t="inlineStr">
        <is>
          <t>futures</t>
        </is>
      </c>
      <c r="H23065" t="inlineStr">
        <is>
          <t>&gt;=3.0</t>
        </is>
      </c>
    </row>
    <row r="23066">
      <c r="A23066" t="inlineStr">
        <is>
          <t>taskflow</t>
        </is>
      </c>
      <c r="B23066" t="inlineStr">
        <is>
          <t>083af2f2a61da1ac4b273952c8bea96fc4931ddc</t>
        </is>
      </c>
      <c r="C23066" t="inlineStr">
        <is>
          <t>2015-07-06 20:09:02+00:00</t>
        </is>
      </c>
      <c r="D23066" t="inlineStr">
        <is>
          <t>rem</t>
        </is>
      </c>
      <c r="E23066" t="inlineStr"/>
      <c r="F23066" t="inlineStr"/>
      <c r="G23066" t="inlineStr">
        <is>
          <t>ordereddict</t>
        </is>
      </c>
      <c r="H23066" t="inlineStr"/>
    </row>
    <row r="23067">
      <c r="A23067" t="inlineStr">
        <is>
          <t>taskflow</t>
        </is>
      </c>
      <c r="B23067" t="inlineStr">
        <is>
          <t>9f846d0475b9862da6af52bd959d15a2cd8f5ab0</t>
        </is>
      </c>
      <c r="C23067" t="inlineStr">
        <is>
          <t>2015-07-13 18:08:09+00:00</t>
        </is>
      </c>
      <c r="D23067" t="inlineStr">
        <is>
          <t>add</t>
        </is>
      </c>
      <c r="E23067" t="inlineStr">
        <is>
          <t>futurist</t>
        </is>
      </c>
      <c r="F23067" t="inlineStr">
        <is>
          <t>&gt;=0.1.1</t>
        </is>
      </c>
      <c r="G23067" t="inlineStr"/>
      <c r="H23067" t="inlineStr"/>
    </row>
    <row r="23068">
      <c r="A23068" t="inlineStr">
        <is>
          <t>taskflow</t>
        </is>
      </c>
      <c r="B23068" t="inlineStr">
        <is>
          <t>03702c767660a66ce3721b736e617bce8687aa21</t>
        </is>
      </c>
      <c r="C23068" t="inlineStr">
        <is>
          <t>2015-07-20 17:35:40+00:00</t>
        </is>
      </c>
      <c r="D23068" t="inlineStr">
        <is>
          <t>verchange</t>
        </is>
      </c>
      <c r="E23068" t="inlineStr">
        <is>
          <t>oslo.utils</t>
        </is>
      </c>
      <c r="F23068" t="inlineStr">
        <is>
          <t>&gt;=1.9.0</t>
        </is>
      </c>
      <c r="G23068" t="inlineStr">
        <is>
          <t>oslo.utils</t>
        </is>
      </c>
      <c r="H23068" t="inlineStr">
        <is>
          <t>&gt;=1.6.0</t>
        </is>
      </c>
    </row>
    <row r="23069">
      <c r="A23069" t="inlineStr">
        <is>
          <t>taskflow</t>
        </is>
      </c>
      <c r="B23069" t="inlineStr">
        <is>
          <t>03702c767660a66ce3721b736e617bce8687aa21</t>
        </is>
      </c>
      <c r="C23069" t="inlineStr">
        <is>
          <t>2015-07-20 17:35:40+00:00</t>
        </is>
      </c>
      <c r="D23069" t="inlineStr">
        <is>
          <t>verchange</t>
        </is>
      </c>
      <c r="E23069" t="inlineStr">
        <is>
          <t>pbr</t>
        </is>
      </c>
      <c r="F23069" t="inlineStr">
        <is>
          <t>&lt;2.0;&gt;=1.3</t>
        </is>
      </c>
      <c r="G23069" t="inlineStr">
        <is>
          <t>pbr</t>
        </is>
      </c>
      <c r="H23069" t="inlineStr">
        <is>
          <t>&gt;=0.11;&lt;2.0</t>
        </is>
      </c>
    </row>
    <row r="23070">
      <c r="A23070" t="inlineStr">
        <is>
          <t>taskflow</t>
        </is>
      </c>
      <c r="B23070" t="inlineStr">
        <is>
          <t>03702c767660a66ce3721b736e617bce8687aa21</t>
        </is>
      </c>
      <c r="C23070" t="inlineStr">
        <is>
          <t>2015-07-20 17:35:40+00:00</t>
        </is>
      </c>
      <c r="D23070" t="inlineStr">
        <is>
          <t>add</t>
        </is>
      </c>
      <c r="E23070" t="inlineStr">
        <is>
          <t>automaton</t>
        </is>
      </c>
      <c r="F23070" t="inlineStr">
        <is>
          <t>&gt;=0.2.0</t>
        </is>
      </c>
      <c r="G23070" t="inlineStr"/>
      <c r="H23070" t="inlineStr"/>
    </row>
    <row r="23071">
      <c r="A23071" t="inlineStr">
        <is>
          <t>taskflow</t>
        </is>
      </c>
      <c r="B23071" t="inlineStr">
        <is>
          <t>532c8db7f8167aa92c4f42565e5dbdf7123a9364</t>
        </is>
      </c>
      <c r="C23071" t="inlineStr">
        <is>
          <t>2015-07-27 19:58:14+00:00</t>
        </is>
      </c>
      <c r="D23071" t="inlineStr">
        <is>
          <t>verchange</t>
        </is>
      </c>
      <c r="E23071" t="inlineStr">
        <is>
          <t>futurist</t>
        </is>
      </c>
      <c r="F23071" t="inlineStr">
        <is>
          <t>&gt;=0.1.2</t>
        </is>
      </c>
      <c r="G23071" t="inlineStr">
        <is>
          <t>futurist</t>
        </is>
      </c>
      <c r="H23071" t="inlineStr">
        <is>
          <t>&gt;=0.1.1</t>
        </is>
      </c>
    </row>
    <row r="23072">
      <c r="A23072" t="inlineStr">
        <is>
          <t>taskflow</t>
        </is>
      </c>
      <c r="B23072" t="inlineStr">
        <is>
          <t>0f83585e6751a34a787e89379d5602cb519d3518</t>
        </is>
      </c>
      <c r="C23072" t="inlineStr">
        <is>
          <t>2015-08-18 20:22:25+00:00</t>
        </is>
      </c>
      <c r="D23072" t="inlineStr">
        <is>
          <t>verchange</t>
        </is>
      </c>
      <c r="E23072" t="inlineStr">
        <is>
          <t>oslo.utils</t>
        </is>
      </c>
      <c r="F23072" t="inlineStr">
        <is>
          <t>&gt;=2.0.0</t>
        </is>
      </c>
      <c r="G23072" t="inlineStr">
        <is>
          <t>oslo.utils</t>
        </is>
      </c>
      <c r="H23072" t="inlineStr">
        <is>
          <t>&gt;=1.9.0</t>
        </is>
      </c>
    </row>
    <row r="23073">
      <c r="A23073" t="inlineStr">
        <is>
          <t>taskflow</t>
        </is>
      </c>
      <c r="B23073" t="inlineStr">
        <is>
          <t>0f83585e6751a34a787e89379d5602cb519d3518</t>
        </is>
      </c>
      <c r="C23073" t="inlineStr">
        <is>
          <t>2015-08-18 20:22:25+00:00</t>
        </is>
      </c>
      <c r="D23073" t="inlineStr">
        <is>
          <t>verchange</t>
        </is>
      </c>
      <c r="E23073" t="inlineStr">
        <is>
          <t>monotonic</t>
        </is>
      </c>
      <c r="F23073" t="inlineStr">
        <is>
          <t>&gt;=0.3</t>
        </is>
      </c>
      <c r="G23073" t="inlineStr">
        <is>
          <t>monotonic</t>
        </is>
      </c>
      <c r="H23073" t="inlineStr">
        <is>
          <t>&gt;=0.1</t>
        </is>
      </c>
    </row>
    <row r="23074">
      <c r="A23074" t="inlineStr">
        <is>
          <t>taskflow</t>
        </is>
      </c>
      <c r="B23074" t="inlineStr">
        <is>
          <t>0f83585e6751a34a787e89379d5602cb519d3518</t>
        </is>
      </c>
      <c r="C23074" t="inlineStr">
        <is>
          <t>2015-08-18 20:22:25+00:00</t>
        </is>
      </c>
      <c r="D23074" t="inlineStr">
        <is>
          <t>verchange</t>
        </is>
      </c>
      <c r="E23074" t="inlineStr">
        <is>
          <t>pbr</t>
        </is>
      </c>
      <c r="F23074" t="inlineStr">
        <is>
          <t>&lt;2.0;&gt;=1.4</t>
        </is>
      </c>
      <c r="G23074" t="inlineStr">
        <is>
          <t>pbr</t>
        </is>
      </c>
      <c r="H23074" t="inlineStr">
        <is>
          <t>&lt;2.0;&gt;=1.3</t>
        </is>
      </c>
    </row>
    <row r="23075">
      <c r="A23075" t="inlineStr">
        <is>
          <t>taskflow</t>
        </is>
      </c>
      <c r="B23075" t="inlineStr">
        <is>
          <t>0f83585e6751a34a787e89379d5602cb519d3518</t>
        </is>
      </c>
      <c r="C23075" t="inlineStr">
        <is>
          <t>2015-08-18 20:22:25+00:00</t>
        </is>
      </c>
      <c r="D23075" t="inlineStr">
        <is>
          <t>verchange</t>
        </is>
      </c>
      <c r="E23075" t="inlineStr">
        <is>
          <t>automaton</t>
        </is>
      </c>
      <c r="F23075" t="inlineStr">
        <is>
          <t>&gt;=0.5.0</t>
        </is>
      </c>
      <c r="G23075" t="inlineStr">
        <is>
          <t>automaton</t>
        </is>
      </c>
      <c r="H23075" t="inlineStr">
        <is>
          <t>&gt;=0.2.0</t>
        </is>
      </c>
    </row>
    <row r="23076">
      <c r="A23076" t="inlineStr">
        <is>
          <t>taskflow</t>
        </is>
      </c>
      <c r="B23076" t="inlineStr">
        <is>
          <t>0f83585e6751a34a787e89379d5602cb519d3518</t>
        </is>
      </c>
      <c r="C23076" t="inlineStr">
        <is>
          <t>2015-08-18 20:22:25+00:00</t>
        </is>
      </c>
      <c r="D23076" t="inlineStr">
        <is>
          <t>verchange</t>
        </is>
      </c>
      <c r="E23076" t="inlineStr">
        <is>
          <t>networkx</t>
        </is>
      </c>
      <c r="F23076" t="inlineStr">
        <is>
          <t>&gt;=1.10</t>
        </is>
      </c>
      <c r="G23076" t="inlineStr">
        <is>
          <t>networkx</t>
        </is>
      </c>
      <c r="H23076" t="inlineStr">
        <is>
          <t>&gt;=1.8</t>
        </is>
      </c>
    </row>
    <row r="23077">
      <c r="A23077" t="inlineStr">
        <is>
          <t>taskflow</t>
        </is>
      </c>
      <c r="B23077" t="inlineStr">
        <is>
          <t>9965e2e37ac2df19fcf9f0f5353b329e906299ee</t>
        </is>
      </c>
      <c r="C23077" t="inlineStr">
        <is>
          <t>2015-09-08 16:02:45+00:00</t>
        </is>
      </c>
      <c r="D23077" t="inlineStr">
        <is>
          <t>verchange</t>
        </is>
      </c>
      <c r="E23077" t="inlineStr">
        <is>
          <t>pbr</t>
        </is>
      </c>
      <c r="F23077" t="inlineStr">
        <is>
          <t>&gt;=1.6;&lt;2.0</t>
        </is>
      </c>
      <c r="G23077" t="inlineStr">
        <is>
          <t>pbr</t>
        </is>
      </c>
      <c r="H23077" t="inlineStr">
        <is>
          <t>&lt;2.0;&gt;=1.4</t>
        </is>
      </c>
    </row>
    <row r="23078">
      <c r="A23078" t="inlineStr">
        <is>
          <t>taskflow</t>
        </is>
      </c>
      <c r="B23078" t="inlineStr">
        <is>
          <t>79d25e69e8300db5debdfd717ffd80f91c246c10</t>
        </is>
      </c>
      <c r="C23078" t="inlineStr">
        <is>
          <t>2015-10-06 13:09:00+00:00</t>
        </is>
      </c>
      <c r="D23078" t="inlineStr">
        <is>
          <t>verchange</t>
        </is>
      </c>
      <c r="E23078" t="inlineStr">
        <is>
          <t>pbr</t>
        </is>
      </c>
      <c r="F23078" t="inlineStr">
        <is>
          <t>&gt;=1.6</t>
        </is>
      </c>
      <c r="G23078" t="inlineStr">
        <is>
          <t>pbr</t>
        </is>
      </c>
      <c r="H23078" t="inlineStr">
        <is>
          <t>&gt;=1.6;&lt;2.0</t>
        </is>
      </c>
    </row>
    <row r="23079">
      <c r="A23079" t="inlineStr">
        <is>
          <t>taskflow</t>
        </is>
      </c>
      <c r="B23079" t="inlineStr">
        <is>
          <t>dd22aff707386785f0437ff53f6ea4c9527a78a1</t>
        </is>
      </c>
      <c r="C23079" t="inlineStr">
        <is>
          <t>2015-10-19 17:12:28+00:00</t>
        </is>
      </c>
      <c r="D23079" t="inlineStr">
        <is>
          <t>verchange</t>
        </is>
      </c>
      <c r="E23079" t="inlineStr">
        <is>
          <t>oslo.utils</t>
        </is>
      </c>
      <c r="F23079" t="inlineStr">
        <is>
          <t>&gt;=2.4.0</t>
        </is>
      </c>
      <c r="G23079" t="inlineStr">
        <is>
          <t>oslo.utils</t>
        </is>
      </c>
      <c r="H23079" t="inlineStr">
        <is>
          <t>&gt;=2.0.0</t>
        </is>
      </c>
    </row>
    <row r="23080">
      <c r="A23080" t="inlineStr">
        <is>
          <t>taskflow</t>
        </is>
      </c>
      <c r="B23080" t="inlineStr">
        <is>
          <t>0095b0439aa8aa4d0826fc09751481930ceff619</t>
        </is>
      </c>
      <c r="C23080" t="inlineStr">
        <is>
          <t>2015-11-16 20:25:56+00:00</t>
        </is>
      </c>
      <c r="D23080" t="inlineStr">
        <is>
          <t>verchange</t>
        </is>
      </c>
      <c r="E23080" t="inlineStr">
        <is>
          <t>oslo.utils</t>
        </is>
      </c>
      <c r="F23080" t="inlineStr">
        <is>
          <t>&gt;=2.4.0;!=2.6.0</t>
        </is>
      </c>
      <c r="G23080" t="inlineStr">
        <is>
          <t>oslo.utils</t>
        </is>
      </c>
      <c r="H23080" t="inlineStr">
        <is>
          <t>&gt;=2.4.0</t>
        </is>
      </c>
    </row>
    <row r="23081">
      <c r="A23081" t="inlineStr">
        <is>
          <t>taskflow</t>
        </is>
      </c>
      <c r="B23081" t="inlineStr">
        <is>
          <t>0095b0439aa8aa4d0826fc09751481930ceff619</t>
        </is>
      </c>
      <c r="C23081" t="inlineStr">
        <is>
          <t>2015-11-16 20:25:56+00:00</t>
        </is>
      </c>
      <c r="D23081" t="inlineStr">
        <is>
          <t>verchange</t>
        </is>
      </c>
      <c r="E23081" t="inlineStr">
        <is>
          <t>oslo.serialization</t>
        </is>
      </c>
      <c r="F23081" t="inlineStr">
        <is>
          <t>&gt;=1.10.0</t>
        </is>
      </c>
      <c r="G23081" t="inlineStr">
        <is>
          <t>oslo.serialization</t>
        </is>
      </c>
      <c r="H23081" t="inlineStr">
        <is>
          <t>&gt;=1.4.0</t>
        </is>
      </c>
    </row>
    <row r="23082">
      <c r="A23082" t="inlineStr">
        <is>
          <t>taskflow</t>
        </is>
      </c>
      <c r="B23082" t="inlineStr">
        <is>
          <t>0b034d611f56d8d6d855cf147caeb3d0f8d6068f</t>
        </is>
      </c>
      <c r="C23082" t="inlineStr">
        <is>
          <t>2015-11-26 21:04:15+00:00</t>
        </is>
      </c>
      <c r="D23082" t="inlineStr">
        <is>
          <t>verchange</t>
        </is>
      </c>
      <c r="E23082" t="inlineStr">
        <is>
          <t>oslo.utils</t>
        </is>
      </c>
      <c r="F23082" t="inlineStr">
        <is>
          <t>&gt;=2.8.0</t>
        </is>
      </c>
      <c r="G23082" t="inlineStr">
        <is>
          <t>oslo.utils</t>
        </is>
      </c>
      <c r="H23082" t="inlineStr">
        <is>
          <t>&gt;=2.4.0;!=2.6.0</t>
        </is>
      </c>
    </row>
    <row r="23083">
      <c r="A23083" t="inlineStr">
        <is>
          <t>taskflow</t>
        </is>
      </c>
      <c r="B23083" t="inlineStr">
        <is>
          <t>606732dbb1ab88cb6036368af7d8cabe926c0e75</t>
        </is>
      </c>
      <c r="C23083" t="inlineStr">
        <is>
          <t>2016-01-14 03:43:02+00:00</t>
        </is>
      </c>
      <c r="D23083" t="inlineStr">
        <is>
          <t>verchange</t>
        </is>
      </c>
      <c r="E23083" t="inlineStr">
        <is>
          <t>oslo.utils</t>
        </is>
      </c>
      <c r="F23083" t="inlineStr">
        <is>
          <t>&gt;=3.2.0</t>
        </is>
      </c>
      <c r="G23083" t="inlineStr">
        <is>
          <t>oslo.utils</t>
        </is>
      </c>
      <c r="H23083" t="inlineStr">
        <is>
          <t>&gt;=2.8.0</t>
        </is>
      </c>
    </row>
    <row r="23084">
      <c r="A23084" t="inlineStr">
        <is>
          <t>taskflow</t>
        </is>
      </c>
      <c r="B23084" t="inlineStr">
        <is>
          <t>606732dbb1ab88cb6036368af7d8cabe926c0e75</t>
        </is>
      </c>
      <c r="C23084" t="inlineStr">
        <is>
          <t>2016-01-14 03:43:02+00:00</t>
        </is>
      </c>
      <c r="D23084" t="inlineStr">
        <is>
          <t>verchange</t>
        </is>
      </c>
      <c r="E23084" t="inlineStr">
        <is>
          <t>futurist</t>
        </is>
      </c>
      <c r="F23084" t="inlineStr">
        <is>
          <t>&gt;=0.6.0</t>
        </is>
      </c>
      <c r="G23084" t="inlineStr">
        <is>
          <t>futurist</t>
        </is>
      </c>
      <c r="H23084" t="inlineStr">
        <is>
          <t>&gt;=0.1.2</t>
        </is>
      </c>
    </row>
    <row r="23085">
      <c r="A23085" t="inlineStr">
        <is>
          <t>taskflow</t>
        </is>
      </c>
      <c r="B23085" t="inlineStr">
        <is>
          <t>606732dbb1ab88cb6036368af7d8cabe926c0e75</t>
        </is>
      </c>
      <c r="C23085" t="inlineStr">
        <is>
          <t>2016-01-14 03:43:02+00:00</t>
        </is>
      </c>
      <c r="D23085" t="inlineStr">
        <is>
          <t>verchange</t>
        </is>
      </c>
      <c r="E23085" t="inlineStr">
        <is>
          <t>enum34</t>
        </is>
      </c>
      <c r="F23085" t="inlineStr"/>
      <c r="G23085" t="inlineStr">
        <is>
          <t>enum34</t>
        </is>
      </c>
      <c r="H23085" t="inlineStr"/>
    </row>
    <row r="23086">
      <c r="A23086" t="inlineStr">
        <is>
          <t>taskflow</t>
        </is>
      </c>
      <c r="B23086" t="inlineStr">
        <is>
          <t>606732dbb1ab88cb6036368af7d8cabe926c0e75</t>
        </is>
      </c>
      <c r="C23086" t="inlineStr">
        <is>
          <t>2016-01-14 03:43:02+00:00</t>
        </is>
      </c>
      <c r="D23086" t="inlineStr">
        <is>
          <t>add</t>
        </is>
      </c>
      <c r="E23086" t="inlineStr">
        <is>
          <t>retrying</t>
        </is>
      </c>
      <c r="F23086" t="inlineStr">
        <is>
          <t>&gt;=1.2.3;!=1.3.0</t>
        </is>
      </c>
      <c r="G23086" t="inlineStr"/>
      <c r="H23086" t="inlineStr"/>
    </row>
    <row r="23087">
      <c r="A23087" t="inlineStr">
        <is>
          <t>taskflow</t>
        </is>
      </c>
      <c r="B23087" t="inlineStr">
        <is>
          <t>1d77904d22caf21b34ba0d3074e746dfa88fb412</t>
        </is>
      </c>
      <c r="C23087" t="inlineStr">
        <is>
          <t>2016-02-09 23:16:48+00:00</t>
        </is>
      </c>
      <c r="D23087" t="inlineStr">
        <is>
          <t>verchange</t>
        </is>
      </c>
      <c r="E23087" t="inlineStr">
        <is>
          <t>six</t>
        </is>
      </c>
      <c r="F23087" t="inlineStr">
        <is>
          <t>&gt;=1.9.0</t>
        </is>
      </c>
      <c r="G23087" t="inlineStr">
        <is>
          <t>six</t>
        </is>
      </c>
      <c r="H23087" t="inlineStr">
        <is>
          <t>&gt;=1.9.0</t>
        </is>
      </c>
    </row>
    <row r="23088">
      <c r="A23088" t="inlineStr">
        <is>
          <t>taskflow</t>
        </is>
      </c>
      <c r="B23088" t="inlineStr">
        <is>
          <t>1d77904d22caf21b34ba0d3074e746dfa88fb412</t>
        </is>
      </c>
      <c r="C23088" t="inlineStr">
        <is>
          <t>2016-02-09 23:16:48+00:00</t>
        </is>
      </c>
      <c r="D23088" t="inlineStr">
        <is>
          <t>verchange</t>
        </is>
      </c>
      <c r="E23088" t="inlineStr">
        <is>
          <t>oslo.utils</t>
        </is>
      </c>
      <c r="F23088" t="inlineStr">
        <is>
          <t>&gt;=3.4.0</t>
        </is>
      </c>
      <c r="G23088" t="inlineStr">
        <is>
          <t>oslo.utils</t>
        </is>
      </c>
      <c r="H23088" t="inlineStr">
        <is>
          <t>&gt;=3.2.0</t>
        </is>
      </c>
    </row>
    <row r="23089">
      <c r="A23089" t="inlineStr">
        <is>
          <t>taskflow</t>
        </is>
      </c>
      <c r="B23089" t="inlineStr">
        <is>
          <t>1d77904d22caf21b34ba0d3074e746dfa88fb412</t>
        </is>
      </c>
      <c r="C23089" t="inlineStr">
        <is>
          <t>2016-02-09 23:16:48+00:00</t>
        </is>
      </c>
      <c r="D23089" t="inlineStr">
        <is>
          <t>verchange</t>
        </is>
      </c>
      <c r="E23089" t="inlineStr">
        <is>
          <t>jsonschema</t>
        </is>
      </c>
      <c r="F23089" t="inlineStr">
        <is>
          <t>!=2.5.0;&gt;=2.0.0;&lt;3.0.0</t>
        </is>
      </c>
      <c r="G23089" t="inlineStr">
        <is>
          <t>jsonschema</t>
        </is>
      </c>
      <c r="H23089" t="inlineStr">
        <is>
          <t>!=2.5.0;&gt;=2.0.0;&lt;3.0.0</t>
        </is>
      </c>
    </row>
    <row r="23090">
      <c r="A23090" t="inlineStr">
        <is>
          <t>taskflow</t>
        </is>
      </c>
      <c r="B23090" t="inlineStr">
        <is>
          <t>1d77904d22caf21b34ba0d3074e746dfa88fb412</t>
        </is>
      </c>
      <c r="C23090" t="inlineStr">
        <is>
          <t>2016-02-09 23:16:48+00:00</t>
        </is>
      </c>
      <c r="D23090" t="inlineStr">
        <is>
          <t>verchange</t>
        </is>
      </c>
      <c r="E23090" t="inlineStr">
        <is>
          <t>enum34</t>
        </is>
      </c>
      <c r="F23090" t="inlineStr"/>
      <c r="G23090" t="inlineStr">
        <is>
          <t>enum34</t>
        </is>
      </c>
      <c r="H23090" t="inlineStr"/>
    </row>
    <row r="23091">
      <c r="A23091" t="inlineStr">
        <is>
          <t>taskflow</t>
        </is>
      </c>
      <c r="B23091" t="inlineStr">
        <is>
          <t>1d77904d22caf21b34ba0d3074e746dfa88fb412</t>
        </is>
      </c>
      <c r="C23091" t="inlineStr">
        <is>
          <t>2016-02-09 23:16:48+00:00</t>
        </is>
      </c>
      <c r="D23091" t="inlineStr">
        <is>
          <t>verchange</t>
        </is>
      </c>
      <c r="E23091" t="inlineStr">
        <is>
          <t>debtcollector</t>
        </is>
      </c>
      <c r="F23091" t="inlineStr">
        <is>
          <t>&gt;=1.2.0</t>
        </is>
      </c>
      <c r="G23091" t="inlineStr">
        <is>
          <t>debtcollector</t>
        </is>
      </c>
      <c r="H23091" t="inlineStr">
        <is>
          <t>&gt;=0.3.0</t>
        </is>
      </c>
    </row>
    <row r="23092">
      <c r="A23092" t="inlineStr">
        <is>
          <t>taskflow</t>
        </is>
      </c>
      <c r="B23092" t="inlineStr">
        <is>
          <t>1d77904d22caf21b34ba0d3074e746dfa88fb412</t>
        </is>
      </c>
      <c r="C23092" t="inlineStr">
        <is>
          <t>2016-02-09 23:16:48+00:00</t>
        </is>
      </c>
      <c r="D23092" t="inlineStr">
        <is>
          <t>verchange</t>
        </is>
      </c>
      <c r="E23092" t="inlineStr">
        <is>
          <t>monotonic</t>
        </is>
      </c>
      <c r="F23092" t="inlineStr">
        <is>
          <t>&gt;=0.6</t>
        </is>
      </c>
      <c r="G23092" t="inlineStr">
        <is>
          <t>monotonic</t>
        </is>
      </c>
      <c r="H23092" t="inlineStr">
        <is>
          <t>&gt;=0.3</t>
        </is>
      </c>
    </row>
    <row r="23093">
      <c r="A23093" t="inlineStr">
        <is>
          <t>taskflow</t>
        </is>
      </c>
      <c r="B23093" t="inlineStr">
        <is>
          <t>1d77904d22caf21b34ba0d3074e746dfa88fb412</t>
        </is>
      </c>
      <c r="C23093" t="inlineStr">
        <is>
          <t>2016-02-09 23:16:48+00:00</t>
        </is>
      </c>
      <c r="D23093" t="inlineStr">
        <is>
          <t>verchange</t>
        </is>
      </c>
      <c r="E23093" t="inlineStr">
        <is>
          <t>pbr</t>
        </is>
      </c>
      <c r="F23093" t="inlineStr">
        <is>
          <t>&gt;=1.6</t>
        </is>
      </c>
      <c r="G23093" t="inlineStr">
        <is>
          <t>pbr</t>
        </is>
      </c>
      <c r="H23093" t="inlineStr">
        <is>
          <t>&gt;=1.6</t>
        </is>
      </c>
    </row>
    <row r="23094">
      <c r="A23094" t="inlineStr">
        <is>
          <t>taskflow</t>
        </is>
      </c>
      <c r="B23094" t="inlineStr">
        <is>
          <t>1d77904d22caf21b34ba0d3074e746dfa88fb412</t>
        </is>
      </c>
      <c r="C23094" t="inlineStr">
        <is>
          <t>2016-02-09 23:16:48+00:00</t>
        </is>
      </c>
      <c r="D23094" t="inlineStr">
        <is>
          <t>verchange</t>
        </is>
      </c>
      <c r="E23094" t="inlineStr">
        <is>
          <t>networkx</t>
        </is>
      </c>
      <c r="F23094" t="inlineStr">
        <is>
          <t>&gt;=1.10</t>
        </is>
      </c>
      <c r="G23094" t="inlineStr">
        <is>
          <t>networkx</t>
        </is>
      </c>
      <c r="H23094" t="inlineStr">
        <is>
          <t>&gt;=1.10</t>
        </is>
      </c>
    </row>
    <row r="23095">
      <c r="A23095" t="inlineStr">
        <is>
          <t>taskflow</t>
        </is>
      </c>
      <c r="B23095" t="inlineStr">
        <is>
          <t>1d77904d22caf21b34ba0d3074e746dfa88fb412</t>
        </is>
      </c>
      <c r="C23095" t="inlineStr">
        <is>
          <t>2016-02-09 23:16:48+00:00</t>
        </is>
      </c>
      <c r="D23095" t="inlineStr">
        <is>
          <t>verchange</t>
        </is>
      </c>
      <c r="E23095" t="inlineStr">
        <is>
          <t>futures</t>
        </is>
      </c>
      <c r="F23095" t="inlineStr">
        <is>
          <t>&gt;=3.0</t>
        </is>
      </c>
      <c r="G23095" t="inlineStr">
        <is>
          <t>futures</t>
        </is>
      </c>
      <c r="H23095" t="inlineStr">
        <is>
          <t>&gt;=3.0</t>
        </is>
      </c>
    </row>
    <row r="23096">
      <c r="A23096" t="inlineStr">
        <is>
          <t>taskflow</t>
        </is>
      </c>
      <c r="B23096" t="inlineStr">
        <is>
          <t>17e0f16ce9aa4ff8837416098975be17b3607dba</t>
        </is>
      </c>
      <c r="C23096" t="inlineStr">
        <is>
          <t>2016-02-16 02:10:07+00:00</t>
        </is>
      </c>
      <c r="D23096" t="inlineStr">
        <is>
          <t>verchange</t>
        </is>
      </c>
      <c r="E23096" t="inlineStr">
        <is>
          <t>futurist</t>
        </is>
      </c>
      <c r="F23096" t="inlineStr">
        <is>
          <t>&gt;=0.11.0</t>
        </is>
      </c>
      <c r="G23096" t="inlineStr">
        <is>
          <t>futurist</t>
        </is>
      </c>
      <c r="H23096" t="inlineStr">
        <is>
          <t>&gt;=0.6.0</t>
        </is>
      </c>
    </row>
    <row r="23097">
      <c r="A23097" t="inlineStr">
        <is>
          <t>taskflow</t>
        </is>
      </c>
      <c r="B23097" t="inlineStr">
        <is>
          <t>d0f1f6b822ecb55b967704e857c88193760b22c2</t>
        </is>
      </c>
      <c r="C23097" t="inlineStr">
        <is>
          <t>2016-02-22 17:10:12+00:00</t>
        </is>
      </c>
      <c r="D23097" t="inlineStr">
        <is>
          <t>add</t>
        </is>
      </c>
      <c r="E23097" t="inlineStr">
        <is>
          <t>sqlalchemy-utils</t>
        </is>
      </c>
      <c r="F23097" t="inlineStr"/>
      <c r="G23097" t="inlineStr"/>
      <c r="H23097" t="inlineStr"/>
    </row>
    <row r="23098">
      <c r="A23098" t="inlineStr">
        <is>
          <t>taskflow</t>
        </is>
      </c>
      <c r="B23098" t="inlineStr">
        <is>
          <t>057d1da5d4e31009ad1517fdbc2eda5cfd22daba</t>
        </is>
      </c>
      <c r="C23098" t="inlineStr">
        <is>
          <t>2016-02-25 06:06:44+00:00</t>
        </is>
      </c>
      <c r="D23098" t="inlineStr">
        <is>
          <t>verchange</t>
        </is>
      </c>
      <c r="E23098" t="inlineStr">
        <is>
          <t>oslo.utils</t>
        </is>
      </c>
      <c r="F23098" t="inlineStr">
        <is>
          <t>&gt;=3.5.0</t>
        </is>
      </c>
      <c r="G23098" t="inlineStr">
        <is>
          <t>oslo.utils</t>
        </is>
      </c>
      <c r="H23098" t="inlineStr">
        <is>
          <t>&gt;=3.4.0</t>
        </is>
      </c>
    </row>
    <row r="23099">
      <c r="A23099" t="inlineStr">
        <is>
          <t>taskflow</t>
        </is>
      </c>
      <c r="B23099" t="inlineStr">
        <is>
          <t>057d1da5d4e31009ad1517fdbc2eda5cfd22daba</t>
        </is>
      </c>
      <c r="C23099" t="inlineStr">
        <is>
          <t>2016-02-25 06:06:44+00:00</t>
        </is>
      </c>
      <c r="D23099" t="inlineStr">
        <is>
          <t>rem</t>
        </is>
      </c>
      <c r="E23099" t="inlineStr"/>
      <c r="F23099" t="inlineStr"/>
      <c r="G23099" t="inlineStr">
        <is>
          <t>sqlalchemy-utils</t>
        </is>
      </c>
      <c r="H23099" t="inlineStr"/>
    </row>
    <row r="23100">
      <c r="A23100" t="inlineStr">
        <is>
          <t>taskflow</t>
        </is>
      </c>
      <c r="B23100" t="inlineStr">
        <is>
          <t>e83a5642e7041a787f4057103a5727f12c599254</t>
        </is>
      </c>
      <c r="C23100" t="inlineStr">
        <is>
          <t>2016-05-09 15:35:12+00:00</t>
        </is>
      </c>
      <c r="D23100" t="inlineStr">
        <is>
          <t>verchange</t>
        </is>
      </c>
      <c r="E23100" t="inlineStr">
        <is>
          <t>stevedore</t>
        </is>
      </c>
      <c r="F23100" t="inlineStr">
        <is>
          <t>&gt;=1.9.0</t>
        </is>
      </c>
      <c r="G23100" t="inlineStr">
        <is>
          <t>stevedore</t>
        </is>
      </c>
      <c r="H23100" t="inlineStr">
        <is>
          <t>&gt;=1.5.0</t>
        </is>
      </c>
    </row>
    <row r="23101">
      <c r="A23101" t="inlineStr">
        <is>
          <t>taskflow</t>
        </is>
      </c>
      <c r="B23101" t="inlineStr">
        <is>
          <t>827b291cf8ab24aa79454586c86425f19245b482</t>
        </is>
      </c>
      <c r="C23101" t="inlineStr">
        <is>
          <t>2016-05-24 22:09:41+00:00</t>
        </is>
      </c>
      <c r="D23101" t="inlineStr">
        <is>
          <t>verchange</t>
        </is>
      </c>
      <c r="E23101" t="inlineStr">
        <is>
          <t>stevedore</t>
        </is>
      </c>
      <c r="F23101" t="inlineStr">
        <is>
          <t>&gt;=1.10.0</t>
        </is>
      </c>
      <c r="G23101" t="inlineStr">
        <is>
          <t>stevedore</t>
        </is>
      </c>
      <c r="H23101" t="inlineStr">
        <is>
          <t>&gt;=1.9.0</t>
        </is>
      </c>
    </row>
    <row r="23102">
      <c r="A23102" t="inlineStr">
        <is>
          <t>taskflow</t>
        </is>
      </c>
      <c r="B23102" t="inlineStr">
        <is>
          <t>88fec5d4ad8e5e8efbf60085fd0f5b96724d403d</t>
        </is>
      </c>
      <c r="C23102" t="inlineStr">
        <is>
          <t>2016-06-10 01:33:22+00:00</t>
        </is>
      </c>
      <c r="D23102" t="inlineStr">
        <is>
          <t>verchange</t>
        </is>
      </c>
      <c r="E23102" t="inlineStr">
        <is>
          <t>oslo.utils</t>
        </is>
      </c>
      <c r="F23102" t="inlineStr">
        <is>
          <t>&gt;=3.11.0</t>
        </is>
      </c>
      <c r="G23102" t="inlineStr">
        <is>
          <t>oslo.utils</t>
        </is>
      </c>
      <c r="H23102" t="inlineStr">
        <is>
          <t>&gt;=3.5.0</t>
        </is>
      </c>
    </row>
    <row r="23103">
      <c r="A23103" t="inlineStr">
        <is>
          <t>taskflow</t>
        </is>
      </c>
      <c r="B23103" t="inlineStr">
        <is>
          <t>613181f5715d54d6ec46ee97b07e4915811f9094</t>
        </is>
      </c>
      <c r="C23103" t="inlineStr">
        <is>
          <t>2016-07-13 14:20:33+00:00</t>
        </is>
      </c>
      <c r="D23103" t="inlineStr">
        <is>
          <t>verchange</t>
        </is>
      </c>
      <c r="E23103" t="inlineStr">
        <is>
          <t>oslo.utils</t>
        </is>
      </c>
      <c r="F23103" t="inlineStr">
        <is>
          <t>&gt;=3.15.0</t>
        </is>
      </c>
      <c r="G23103" t="inlineStr">
        <is>
          <t>oslo.utils</t>
        </is>
      </c>
      <c r="H23103" t="inlineStr">
        <is>
          <t>&gt;=3.11.0</t>
        </is>
      </c>
    </row>
    <row r="23104">
      <c r="A23104" t="inlineStr">
        <is>
          <t>taskflow</t>
        </is>
      </c>
      <c r="B23104" t="inlineStr">
        <is>
          <t>8eed13c62bf1771988ead6562919b9e0eca82d31</t>
        </is>
      </c>
      <c r="C23104" t="inlineStr">
        <is>
          <t>2016-08-02 18:10:09+00:00</t>
        </is>
      </c>
      <c r="D23104" t="inlineStr">
        <is>
          <t>verchange</t>
        </is>
      </c>
      <c r="E23104" t="inlineStr">
        <is>
          <t>stevedore</t>
        </is>
      </c>
      <c r="F23104" t="inlineStr">
        <is>
          <t>&gt;=1.16.0</t>
        </is>
      </c>
      <c r="G23104" t="inlineStr">
        <is>
          <t>stevedore</t>
        </is>
      </c>
      <c r="H23104" t="inlineStr">
        <is>
          <t>&gt;=1.10.0</t>
        </is>
      </c>
    </row>
    <row r="23105">
      <c r="A23105" t="inlineStr">
        <is>
          <t>taskflow</t>
        </is>
      </c>
      <c r="B23105" t="inlineStr">
        <is>
          <t>8eed13c62bf1771988ead6562919b9e0eca82d31</t>
        </is>
      </c>
      <c r="C23105" t="inlineStr">
        <is>
          <t>2016-08-02 18:10:09+00:00</t>
        </is>
      </c>
      <c r="D23105" t="inlineStr">
        <is>
          <t>verchange</t>
        </is>
      </c>
      <c r="E23105" t="inlineStr">
        <is>
          <t>oslo.utils</t>
        </is>
      </c>
      <c r="F23105" t="inlineStr">
        <is>
          <t>&gt;=3.16.0</t>
        </is>
      </c>
      <c r="G23105" t="inlineStr">
        <is>
          <t>oslo.utils</t>
        </is>
      </c>
      <c r="H23105" t="inlineStr">
        <is>
          <t>&gt;=3.15.0</t>
        </is>
      </c>
    </row>
    <row r="23106">
      <c r="A23106" t="inlineStr">
        <is>
          <t>taskflow</t>
        </is>
      </c>
      <c r="B23106" t="inlineStr">
        <is>
          <t>8eed13c62bf1771988ead6562919b9e0eca82d31</t>
        </is>
      </c>
      <c r="C23106" t="inlineStr">
        <is>
          <t>2016-08-02 18:10:09+00:00</t>
        </is>
      </c>
      <c r="D23106" t="inlineStr">
        <is>
          <t>verchange</t>
        </is>
      </c>
      <c r="E23106" t="inlineStr">
        <is>
          <t>futurist</t>
        </is>
      </c>
      <c r="F23106" t="inlineStr">
        <is>
          <t>!=0.15.0;&gt;=0.11.0</t>
        </is>
      </c>
      <c r="G23106" t="inlineStr">
        <is>
          <t>futurist</t>
        </is>
      </c>
      <c r="H23106" t="inlineStr">
        <is>
          <t>&gt;=0.11.0</t>
        </is>
      </c>
    </row>
    <row r="23107">
      <c r="A23107" t="inlineStr">
        <is>
          <t>taskflow</t>
        </is>
      </c>
      <c r="B23107" t="inlineStr">
        <is>
          <t>b494202315c7d418f3b95da23ea5d5dc6313824f</t>
        </is>
      </c>
      <c r="C23107" t="inlineStr">
        <is>
          <t>2016-08-10 12:16:25+00:00</t>
        </is>
      </c>
      <c r="D23107" t="inlineStr">
        <is>
          <t>verchange</t>
        </is>
      </c>
      <c r="E23107" t="inlineStr">
        <is>
          <t>cachetools</t>
        </is>
      </c>
      <c r="F23107" t="inlineStr">
        <is>
          <t>&gt;=1.1.0</t>
        </is>
      </c>
      <c r="G23107" t="inlineStr">
        <is>
          <t>cachetools</t>
        </is>
      </c>
      <c r="H23107" t="inlineStr">
        <is>
          <t>&gt;=1.0.0</t>
        </is>
      </c>
    </row>
    <row r="23108">
      <c r="A23108" t="inlineStr">
        <is>
          <t>taskflow</t>
        </is>
      </c>
      <c r="B23108" t="inlineStr">
        <is>
          <t>ce0e962f72dbfecac0b4dd6789dbd6504afc9a9c</t>
        </is>
      </c>
      <c r="C23108" t="inlineStr">
        <is>
          <t>2016-10-19 04:41:17+00:00</t>
        </is>
      </c>
      <c r="D23108" t="inlineStr">
        <is>
          <t>verchange</t>
        </is>
      </c>
      <c r="E23108" t="inlineStr">
        <is>
          <t>stevedore</t>
        </is>
      </c>
      <c r="F23108" t="inlineStr">
        <is>
          <t>&gt;=1.17.1</t>
        </is>
      </c>
      <c r="G23108" t="inlineStr">
        <is>
          <t>stevedore</t>
        </is>
      </c>
      <c r="H23108" t="inlineStr">
        <is>
          <t>&gt;=1.16.0</t>
        </is>
      </c>
    </row>
    <row r="23109">
      <c r="A23109" t="inlineStr">
        <is>
          <t>taskflow</t>
        </is>
      </c>
      <c r="B23109" t="inlineStr">
        <is>
          <t>5a65db965165e885a24e99cb588bbe200f5859cb</t>
        </is>
      </c>
      <c r="C23109" t="inlineStr">
        <is>
          <t>2016-12-01 16:42:31+00:00</t>
        </is>
      </c>
      <c r="D23109" t="inlineStr">
        <is>
          <t>verchange</t>
        </is>
      </c>
      <c r="E23109" t="inlineStr">
        <is>
          <t>oslo.utils</t>
        </is>
      </c>
      <c r="F23109" t="inlineStr">
        <is>
          <t>&gt;=3.18.0</t>
        </is>
      </c>
      <c r="G23109" t="inlineStr">
        <is>
          <t>oslo.utils</t>
        </is>
      </c>
      <c r="H23109" t="inlineStr">
        <is>
          <t>&gt;=3.16.0</t>
        </is>
      </c>
    </row>
    <row r="23110">
      <c r="A23110" t="inlineStr">
        <is>
          <t>taskflow</t>
        </is>
      </c>
      <c r="B23110" t="inlineStr">
        <is>
          <t>5a65db965165e885a24e99cb588bbe200f5859cb</t>
        </is>
      </c>
      <c r="C23110" t="inlineStr">
        <is>
          <t>2016-12-01 16:42:31+00:00</t>
        </is>
      </c>
      <c r="D23110" t="inlineStr">
        <is>
          <t>verchange</t>
        </is>
      </c>
      <c r="E23110" t="inlineStr">
        <is>
          <t>pbr</t>
        </is>
      </c>
      <c r="F23110" t="inlineStr">
        <is>
          <t>&gt;=1.8</t>
        </is>
      </c>
      <c r="G23110" t="inlineStr">
        <is>
          <t>pbr</t>
        </is>
      </c>
      <c r="H23110" t="inlineStr">
        <is>
          <t>&gt;=1.6</t>
        </is>
      </c>
    </row>
    <row r="23111">
      <c r="A23111" t="inlineStr">
        <is>
          <t>taskflow</t>
        </is>
      </c>
      <c r="B23111" t="inlineStr">
        <is>
          <t>5a65db965165e885a24e99cb588bbe200f5859cb</t>
        </is>
      </c>
      <c r="C23111" t="inlineStr">
        <is>
          <t>2016-12-01 16:42:31+00:00</t>
        </is>
      </c>
      <c r="D23111" t="inlineStr">
        <is>
          <t>add</t>
        </is>
      </c>
      <c r="E23111" t="inlineStr">
        <is>
          <t>tenacity</t>
        </is>
      </c>
      <c r="F23111" t="inlineStr">
        <is>
          <t>&gt;=3.2.1</t>
        </is>
      </c>
      <c r="G23111" t="inlineStr"/>
      <c r="H23111" t="inlineStr"/>
    </row>
    <row r="23112">
      <c r="A23112" t="inlineStr">
        <is>
          <t>taskflow</t>
        </is>
      </c>
      <c r="B23112" t="inlineStr">
        <is>
          <t>5a65db965165e885a24e99cb588bbe200f5859cb</t>
        </is>
      </c>
      <c r="C23112" t="inlineStr">
        <is>
          <t>2016-12-01 16:42:31+00:00</t>
        </is>
      </c>
      <c r="D23112" t="inlineStr">
        <is>
          <t>rem</t>
        </is>
      </c>
      <c r="E23112" t="inlineStr"/>
      <c r="F23112" t="inlineStr"/>
      <c r="G23112" t="inlineStr">
        <is>
          <t>retrying</t>
        </is>
      </c>
      <c r="H23112" t="inlineStr">
        <is>
          <t>&gt;=1.2.3;!=1.3.0</t>
        </is>
      </c>
    </row>
    <row r="23113">
      <c r="A23113" t="inlineStr">
        <is>
          <t>taskflow</t>
        </is>
      </c>
      <c r="B23113" t="inlineStr">
        <is>
          <t>b3b659f38b7e6879f5c03d2dc0d4cae752802ee5</t>
        </is>
      </c>
      <c r="C23113" t="inlineStr">
        <is>
          <t>2017-01-18 14:08:41+00:00</t>
        </is>
      </c>
      <c r="D23113" t="inlineStr">
        <is>
          <t>rem</t>
        </is>
      </c>
      <c r="E23113" t="inlineStr"/>
      <c r="F23113" t="inlineStr"/>
      <c r="G23113" t="inlineStr">
        <is>
          <t>monotonic</t>
        </is>
      </c>
      <c r="H23113" t="inlineStr">
        <is>
          <t>&gt;=0.6</t>
        </is>
      </c>
    </row>
    <row r="23114">
      <c r="A23114" t="inlineStr">
        <is>
          <t>taskflow</t>
        </is>
      </c>
      <c r="B23114" t="inlineStr">
        <is>
          <t>8017d7db50503a0a2a30d2fe7b0340044f69976a</t>
        </is>
      </c>
      <c r="C23114" t="inlineStr">
        <is>
          <t>2017-03-06 17:11:15+00:00</t>
        </is>
      </c>
      <c r="D23114" t="inlineStr">
        <is>
          <t>verchange</t>
        </is>
      </c>
      <c r="E23114" t="inlineStr">
        <is>
          <t>stevedore</t>
        </is>
      </c>
      <c r="F23114" t="inlineStr">
        <is>
          <t>&gt;=1.20.0</t>
        </is>
      </c>
      <c r="G23114" t="inlineStr">
        <is>
          <t>stevedore</t>
        </is>
      </c>
      <c r="H23114" t="inlineStr">
        <is>
          <t>&gt;=1.17.1</t>
        </is>
      </c>
    </row>
    <row r="23115">
      <c r="A23115" t="inlineStr">
        <is>
          <t>taskflow</t>
        </is>
      </c>
      <c r="B23115" t="inlineStr">
        <is>
          <t>8017d7db50503a0a2a30d2fe7b0340044f69976a</t>
        </is>
      </c>
      <c r="C23115" t="inlineStr">
        <is>
          <t>2017-03-06 17:11:15+00:00</t>
        </is>
      </c>
      <c r="D23115" t="inlineStr">
        <is>
          <t>verchange</t>
        </is>
      </c>
      <c r="E23115" t="inlineStr">
        <is>
          <t>oslo.utils</t>
        </is>
      </c>
      <c r="F23115" t="inlineStr">
        <is>
          <t>&gt;=3.20.0</t>
        </is>
      </c>
      <c r="G23115" t="inlineStr">
        <is>
          <t>oslo.utils</t>
        </is>
      </c>
      <c r="H23115" t="inlineStr">
        <is>
          <t>&gt;=3.18.0</t>
        </is>
      </c>
    </row>
    <row r="23116">
      <c r="A23116" t="inlineStr">
        <is>
          <t>taskflow</t>
        </is>
      </c>
      <c r="B23116" t="inlineStr">
        <is>
          <t>8017d7db50503a0a2a30d2fe7b0340044f69976a</t>
        </is>
      </c>
      <c r="C23116" t="inlineStr">
        <is>
          <t>2017-03-06 17:11:15+00:00</t>
        </is>
      </c>
      <c r="D23116" t="inlineStr">
        <is>
          <t>verchange</t>
        </is>
      </c>
      <c r="E23116" t="inlineStr">
        <is>
          <t>pbr</t>
        </is>
      </c>
      <c r="F23116" t="inlineStr">
        <is>
          <t>&gt;=2.0.0</t>
        </is>
      </c>
      <c r="G23116" t="inlineStr">
        <is>
          <t>pbr</t>
        </is>
      </c>
      <c r="H23116" t="inlineStr">
        <is>
          <t>&gt;=1.8</t>
        </is>
      </c>
    </row>
    <row r="23117">
      <c r="A23117" t="inlineStr">
        <is>
          <t>taskflow</t>
        </is>
      </c>
      <c r="B23117" t="inlineStr">
        <is>
          <t>656ed3c8479f4bb263d86d6bba6eadad77073dd5</t>
        </is>
      </c>
      <c r="C23117" t="inlineStr">
        <is>
          <t>2017-05-10 12:37:25+00:00</t>
        </is>
      </c>
      <c r="D23117" t="inlineStr">
        <is>
          <t>verchange</t>
        </is>
      </c>
      <c r="E23117" t="inlineStr">
        <is>
          <t>pbr</t>
        </is>
      </c>
      <c r="F23117" t="inlineStr">
        <is>
          <t>&gt;=2.0.0;!=2.1.0</t>
        </is>
      </c>
      <c r="G23117" t="inlineStr">
        <is>
          <t>pbr</t>
        </is>
      </c>
      <c r="H23117" t="inlineStr">
        <is>
          <t>&gt;=2.0.0</t>
        </is>
      </c>
    </row>
    <row r="23118">
      <c r="A23118" t="inlineStr">
        <is>
          <t>taskflow</t>
        </is>
      </c>
      <c r="B23118" t="inlineStr">
        <is>
          <t>72db32b7520c9d7b69c3f9839f531dc7582780bf</t>
        </is>
      </c>
      <c r="C23118" t="inlineStr">
        <is>
          <t>2017-07-18 13:07:04+00:00</t>
        </is>
      </c>
      <c r="D23118" t="inlineStr">
        <is>
          <t>verchange</t>
        </is>
      </c>
      <c r="E23118" t="inlineStr">
        <is>
          <t>oslo.serialization</t>
        </is>
      </c>
      <c r="F23118" t="inlineStr">
        <is>
          <t>&gt;=1.10.0;!=2.19.1</t>
        </is>
      </c>
      <c r="G23118" t="inlineStr">
        <is>
          <t>oslo.serialization</t>
        </is>
      </c>
      <c r="H23118" t="inlineStr">
        <is>
          <t>&gt;=1.10.0</t>
        </is>
      </c>
    </row>
    <row r="23119">
      <c r="A23119" t="inlineStr">
        <is>
          <t>taskflow</t>
        </is>
      </c>
      <c r="B23119" t="inlineStr">
        <is>
          <t>f9065c4d97b99b33c2e2299f236b9c6cfe100d29</t>
        </is>
      </c>
      <c r="C23119" t="inlineStr">
        <is>
          <t>2017-09-20 08:41:02+00:00</t>
        </is>
      </c>
      <c r="D23119" t="inlineStr">
        <is>
          <t>verchange</t>
        </is>
      </c>
      <c r="E23119" t="inlineStr">
        <is>
          <t>oslo.utils</t>
        </is>
      </c>
      <c r="F23119" t="inlineStr">
        <is>
          <t>&gt;=3.28.0</t>
        </is>
      </c>
      <c r="G23119" t="inlineStr">
        <is>
          <t>oslo.utils</t>
        </is>
      </c>
      <c r="H23119" t="inlineStr">
        <is>
          <t>&gt;=3.20.0</t>
        </is>
      </c>
    </row>
    <row r="23120">
      <c r="A23120" t="inlineStr">
        <is>
          <t>taskflow</t>
        </is>
      </c>
      <c r="B23120" t="inlineStr">
        <is>
          <t>f9065c4d97b99b33c2e2299f236b9c6cfe100d29</t>
        </is>
      </c>
      <c r="C23120" t="inlineStr">
        <is>
          <t>2017-09-20 08:41:02+00:00</t>
        </is>
      </c>
      <c r="D23120" t="inlineStr">
        <is>
          <t>verchange</t>
        </is>
      </c>
      <c r="E23120" t="inlineStr">
        <is>
          <t>cachetools</t>
        </is>
      </c>
      <c r="F23120" t="inlineStr">
        <is>
          <t>&gt;=2.0.0</t>
        </is>
      </c>
      <c r="G23120" t="inlineStr">
        <is>
          <t>cachetools</t>
        </is>
      </c>
      <c r="H23120" t="inlineStr">
        <is>
          <t>&gt;=1.1.0</t>
        </is>
      </c>
    </row>
    <row r="23121">
      <c r="A23121" t="inlineStr">
        <is>
          <t>taskflow</t>
        </is>
      </c>
      <c r="B23121" t="inlineStr">
        <is>
          <t>f9065c4d97b99b33c2e2299f236b9c6cfe100d29</t>
        </is>
      </c>
      <c r="C23121" t="inlineStr">
        <is>
          <t>2017-09-20 08:41:02+00:00</t>
        </is>
      </c>
      <c r="D23121" t="inlineStr">
        <is>
          <t>verchange</t>
        </is>
      </c>
      <c r="E23121" t="inlineStr">
        <is>
          <t>jsonschema</t>
        </is>
      </c>
      <c r="F23121" t="inlineStr">
        <is>
          <t>&gt;=2.6.0;&lt;3.0.0</t>
        </is>
      </c>
      <c r="G23121" t="inlineStr">
        <is>
          <t>jsonschema</t>
        </is>
      </c>
      <c r="H23121" t="inlineStr">
        <is>
          <t>!=2.5.0;&gt;=2.0.0;&lt;3.0.0</t>
        </is>
      </c>
    </row>
    <row r="23122">
      <c r="A23122" t="inlineStr">
        <is>
          <t>taskflow</t>
        </is>
      </c>
      <c r="B23122" t="inlineStr">
        <is>
          <t>f9065c4d97b99b33c2e2299f236b9c6cfe100d29</t>
        </is>
      </c>
      <c r="C23122" t="inlineStr">
        <is>
          <t>2017-09-20 08:41:02+00:00</t>
        </is>
      </c>
      <c r="D23122" t="inlineStr">
        <is>
          <t>verchange</t>
        </is>
      </c>
      <c r="E23122" t="inlineStr">
        <is>
          <t>automaton</t>
        </is>
      </c>
      <c r="F23122" t="inlineStr">
        <is>
          <t>&gt;=1.9.0</t>
        </is>
      </c>
      <c r="G23122" t="inlineStr">
        <is>
          <t>automaton</t>
        </is>
      </c>
      <c r="H23122" t="inlineStr">
        <is>
          <t>&gt;=0.5.0</t>
        </is>
      </c>
    </row>
    <row r="23123">
      <c r="A23123" t="inlineStr">
        <is>
          <t>taskflow</t>
        </is>
      </c>
      <c r="B23123" t="inlineStr">
        <is>
          <t>f9065c4d97b99b33c2e2299f236b9c6cfe100d29</t>
        </is>
      </c>
      <c r="C23123" t="inlineStr">
        <is>
          <t>2017-09-20 08:41:02+00:00</t>
        </is>
      </c>
      <c r="D23123" t="inlineStr">
        <is>
          <t>verchange</t>
        </is>
      </c>
      <c r="E23123" t="inlineStr">
        <is>
          <t>futurist</t>
        </is>
      </c>
      <c r="F23123" t="inlineStr">
        <is>
          <t>&gt;=1.2.0</t>
        </is>
      </c>
      <c r="G23123" t="inlineStr">
        <is>
          <t>futurist</t>
        </is>
      </c>
      <c r="H23123" t="inlineStr">
        <is>
          <t>!=0.15.0;&gt;=0.11.0</t>
        </is>
      </c>
    </row>
    <row r="23124">
      <c r="A23124" t="inlineStr">
        <is>
          <t>taskflow</t>
        </is>
      </c>
      <c r="B23124" t="inlineStr">
        <is>
          <t>f9065c4d97b99b33c2e2299f236b9c6cfe100d29</t>
        </is>
      </c>
      <c r="C23124" t="inlineStr">
        <is>
          <t>2017-09-20 08:41:02+00:00</t>
        </is>
      </c>
      <c r="D23124" t="inlineStr">
        <is>
          <t>verchange</t>
        </is>
      </c>
      <c r="E23124" t="inlineStr">
        <is>
          <t>oslo.serialization</t>
        </is>
      </c>
      <c r="F23124" t="inlineStr">
        <is>
          <t>!=2.19.1;&gt;=2.18.0</t>
        </is>
      </c>
      <c r="G23124" t="inlineStr">
        <is>
          <t>oslo.serialization</t>
        </is>
      </c>
      <c r="H23124" t="inlineStr">
        <is>
          <t>&gt;=1.10.0;!=2.19.1</t>
        </is>
      </c>
    </row>
    <row r="23125">
      <c r="A23125" t="inlineStr">
        <is>
          <t>taskflow</t>
        </is>
      </c>
      <c r="B23125" t="inlineStr">
        <is>
          <t>f9065c4d97b99b33c2e2299f236b9c6cfe100d29</t>
        </is>
      </c>
      <c r="C23125" t="inlineStr">
        <is>
          <t>2017-09-20 08:41:02+00:00</t>
        </is>
      </c>
      <c r="D23125" t="inlineStr">
        <is>
          <t>verchange</t>
        </is>
      </c>
      <c r="E23125" t="inlineStr">
        <is>
          <t>fasteners</t>
        </is>
      </c>
      <c r="F23125" t="inlineStr">
        <is>
          <t>&gt;=0.7.0</t>
        </is>
      </c>
      <c r="G23125" t="inlineStr">
        <is>
          <t>fasteners</t>
        </is>
      </c>
      <c r="H23125" t="inlineStr">
        <is>
          <t>&gt;=0.7</t>
        </is>
      </c>
    </row>
    <row r="23126">
      <c r="A23126" t="inlineStr">
        <is>
          <t>taskflow</t>
        </is>
      </c>
      <c r="B23126" t="inlineStr">
        <is>
          <t>a121be0ac2e53ecda9f0e189646a9ee5edd39a80</t>
        </is>
      </c>
      <c r="C23126" t="inlineStr">
        <is>
          <t>2017-09-25 14:15:24+00:00</t>
        </is>
      </c>
      <c r="D23126" t="inlineStr">
        <is>
          <t>verchange</t>
        </is>
      </c>
      <c r="E23126" t="inlineStr">
        <is>
          <t>enum34</t>
        </is>
      </c>
      <c r="F23126" t="inlineStr">
        <is>
          <t>&gt;=1.0.4</t>
        </is>
      </c>
      <c r="G23126" t="inlineStr">
        <is>
          <t>enum34</t>
        </is>
      </c>
      <c r="H23126" t="inlineStr"/>
    </row>
    <row r="23127">
      <c r="A23127" t="inlineStr">
        <is>
          <t>taskflow</t>
        </is>
      </c>
      <c r="B23127" t="inlineStr">
        <is>
          <t>a121be0ac2e53ecda9f0e189646a9ee5edd39a80</t>
        </is>
      </c>
      <c r="C23127" t="inlineStr">
        <is>
          <t>2017-09-25 14:15:24+00:00</t>
        </is>
      </c>
      <c r="D23127" t="inlineStr">
        <is>
          <t>verchange</t>
        </is>
      </c>
      <c r="E23127" t="inlineStr">
        <is>
          <t>networkx</t>
        </is>
      </c>
      <c r="F23127" t="inlineStr">
        <is>
          <t>&gt;=1.10;&lt;2.0</t>
        </is>
      </c>
      <c r="G23127" t="inlineStr">
        <is>
          <t>networkx</t>
        </is>
      </c>
      <c r="H23127" t="inlineStr">
        <is>
          <t>&gt;=1.10</t>
        </is>
      </c>
    </row>
    <row r="23128">
      <c r="A23128" t="inlineStr">
        <is>
          <t>taskflow</t>
        </is>
      </c>
      <c r="B23128" t="inlineStr">
        <is>
          <t>60f28477ec1861041f23accea445bfbe9ed4ed37</t>
        </is>
      </c>
      <c r="C23128" t="inlineStr">
        <is>
          <t>2017-12-12 13:44:50+00:00</t>
        </is>
      </c>
      <c r="D23128" t="inlineStr">
        <is>
          <t>verchange</t>
        </is>
      </c>
      <c r="E23128" t="inlineStr">
        <is>
          <t>six</t>
        </is>
      </c>
      <c r="F23128" t="inlineStr">
        <is>
          <t>&gt;=1.10.0</t>
        </is>
      </c>
      <c r="G23128" t="inlineStr">
        <is>
          <t>six</t>
        </is>
      </c>
      <c r="H23128" t="inlineStr">
        <is>
          <t>&gt;=1.9.0</t>
        </is>
      </c>
    </row>
    <row r="23129">
      <c r="A23129" t="inlineStr">
        <is>
          <t>taskflow</t>
        </is>
      </c>
      <c r="B23129" t="inlineStr">
        <is>
          <t>60f28477ec1861041f23accea445bfbe9ed4ed37</t>
        </is>
      </c>
      <c r="C23129" t="inlineStr">
        <is>
          <t>2017-12-12 13:44:50+00:00</t>
        </is>
      </c>
      <c r="D23129" t="inlineStr">
        <is>
          <t>verchange</t>
        </is>
      </c>
      <c r="E23129" t="inlineStr">
        <is>
          <t>oslo.utils</t>
        </is>
      </c>
      <c r="F23129" t="inlineStr">
        <is>
          <t>&gt;=3.31.0</t>
        </is>
      </c>
      <c r="G23129" t="inlineStr">
        <is>
          <t>oslo.utils</t>
        </is>
      </c>
      <c r="H23129" t="inlineStr">
        <is>
          <t>&gt;=3.28.0</t>
        </is>
      </c>
    </row>
    <row r="23130">
      <c r="A23130" t="inlineStr">
        <is>
          <t>taskflow</t>
        </is>
      </c>
      <c r="B23130" t="inlineStr">
        <is>
          <t>60f28477ec1861041f23accea445bfbe9ed4ed37</t>
        </is>
      </c>
      <c r="C23130" t="inlineStr">
        <is>
          <t>2017-12-12 13:44:50+00:00</t>
        </is>
      </c>
      <c r="D23130" t="inlineStr">
        <is>
          <t>verchange</t>
        </is>
      </c>
      <c r="E23130" t="inlineStr">
        <is>
          <t>futures</t>
        </is>
      </c>
      <c r="F23130" t="inlineStr">
        <is>
          <t>&gt;=3.0.0</t>
        </is>
      </c>
      <c r="G23130" t="inlineStr">
        <is>
          <t>futures</t>
        </is>
      </c>
      <c r="H23130" t="inlineStr">
        <is>
          <t>&gt;=3.0</t>
        </is>
      </c>
    </row>
    <row r="23131">
      <c r="A23131" t="inlineStr">
        <is>
          <t>taskflow</t>
        </is>
      </c>
      <c r="B23131" t="inlineStr">
        <is>
          <t>c4ce1ab56cbbd8e7f2962e9578b19059244c825f</t>
        </is>
      </c>
      <c r="C23131" t="inlineStr">
        <is>
          <t>2018-01-08 14:11:31+00:00</t>
        </is>
      </c>
      <c r="D23131" t="inlineStr">
        <is>
          <t>verchange</t>
        </is>
      </c>
      <c r="E23131" t="inlineStr">
        <is>
          <t>oslo.utils</t>
        </is>
      </c>
      <c r="F23131" t="inlineStr">
        <is>
          <t>&gt;=3.33.0</t>
        </is>
      </c>
      <c r="G23131" t="inlineStr">
        <is>
          <t>oslo.utils</t>
        </is>
      </c>
      <c r="H23131" t="inlineStr">
        <is>
          <t>&gt;=3.31.0</t>
        </is>
      </c>
    </row>
    <row r="23132">
      <c r="A23132" t="inlineStr">
        <is>
          <t>taskflow</t>
        </is>
      </c>
      <c r="B23132" t="inlineStr">
        <is>
          <t>22990d49b4bd6f020f67a6a39b8aa17a2819badb</t>
        </is>
      </c>
      <c r="C23132" t="inlineStr">
        <is>
          <t>2018-07-12 17:34:55+00:00</t>
        </is>
      </c>
      <c r="D23132" t="inlineStr">
        <is>
          <t>verchange</t>
        </is>
      </c>
      <c r="E23132" t="inlineStr">
        <is>
          <t>tenacity</t>
        </is>
      </c>
      <c r="F23132" t="inlineStr">
        <is>
          <t>&gt;=4.4.0</t>
        </is>
      </c>
      <c r="G23132" t="inlineStr">
        <is>
          <t>tenacity</t>
        </is>
      </c>
      <c r="H23132" t="inlineStr">
        <is>
          <t>&gt;=3.2.1</t>
        </is>
      </c>
    </row>
    <row r="23133">
      <c r="A23133" t="inlineStr">
        <is>
          <t>taskflow</t>
        </is>
      </c>
      <c r="B23133" t="inlineStr">
        <is>
          <t>22990d49b4bd6f020f67a6a39b8aa17a2819badb</t>
        </is>
      </c>
      <c r="C23133" t="inlineStr">
        <is>
          <t>2018-07-12 17:34:55+00:00</t>
        </is>
      </c>
      <c r="D23133" t="inlineStr">
        <is>
          <t>verchange</t>
        </is>
      </c>
      <c r="E23133" t="inlineStr">
        <is>
          <t>contextlib2</t>
        </is>
      </c>
      <c r="F23133" t="inlineStr">
        <is>
          <t>&gt;=0.4.0</t>
        </is>
      </c>
      <c r="G23133" t="inlineStr">
        <is>
          <t>contextlib2</t>
        </is>
      </c>
      <c r="H23133" t="inlineStr">
        <is>
          <t>&gt;=0.4.0</t>
        </is>
      </c>
    </row>
    <row r="23134">
      <c r="A23134" t="inlineStr">
        <is>
          <t>taskflow</t>
        </is>
      </c>
      <c r="B23134" t="inlineStr">
        <is>
          <t>22990d49b4bd6f020f67a6a39b8aa17a2819badb</t>
        </is>
      </c>
      <c r="C23134" t="inlineStr">
        <is>
          <t>2018-07-12 17:34:55+00:00</t>
        </is>
      </c>
      <c r="D23134" t="inlineStr">
        <is>
          <t>verchange</t>
        </is>
      </c>
      <c r="E23134" t="inlineStr">
        <is>
          <t>networkx</t>
        </is>
      </c>
      <c r="F23134" t="inlineStr">
        <is>
          <t>&gt;=1.10</t>
        </is>
      </c>
      <c r="G23134" t="inlineStr">
        <is>
          <t>networkx</t>
        </is>
      </c>
      <c r="H23134" t="inlineStr">
        <is>
          <t>&gt;=1.10;&lt;2.0</t>
        </is>
      </c>
    </row>
    <row r="23135">
      <c r="A23135" t="inlineStr">
        <is>
          <t>taskflow</t>
        </is>
      </c>
      <c r="B23135" t="inlineStr">
        <is>
          <t>f9349f4301d3892fe797498c65d1c0768abc35a3</t>
        </is>
      </c>
      <c r="C23135" t="inlineStr">
        <is>
          <t>2018-09-24 15:00:49+00:00</t>
        </is>
      </c>
      <c r="D23135" t="inlineStr">
        <is>
          <t>add</t>
        </is>
      </c>
      <c r="E23135" t="inlineStr">
        <is>
          <t>stestr</t>
        </is>
      </c>
      <c r="F23135" t="inlineStr">
        <is>
          <t>&gt;=2.0.0</t>
        </is>
      </c>
      <c r="G23135" t="inlineStr"/>
      <c r="H23135" t="inlineStr"/>
    </row>
    <row r="23136">
      <c r="A23136" t="inlineStr">
        <is>
          <t>taskflow</t>
        </is>
      </c>
      <c r="B23136" t="inlineStr">
        <is>
          <t>f9349f4301d3892fe797498c65d1c0768abc35a3</t>
        </is>
      </c>
      <c r="C23136" t="inlineStr">
        <is>
          <t>2018-09-24 15:00:49+00:00</t>
        </is>
      </c>
      <c r="D23136" t="inlineStr">
        <is>
          <t>add</t>
        </is>
      </c>
      <c r="E23136" t="inlineStr">
        <is>
          <t>pydot</t>
        </is>
      </c>
      <c r="F23136" t="inlineStr">
        <is>
          <t>&gt;=1.2.4</t>
        </is>
      </c>
      <c r="G23136" t="inlineStr"/>
      <c r="H23136" t="inlineStr"/>
    </row>
    <row r="23137">
      <c r="A23137" t="inlineStr">
        <is>
          <t>taskflow</t>
        </is>
      </c>
      <c r="B23137" t="inlineStr">
        <is>
          <t>f89265e4606739ff366be3ca9ba818a28404a7ab</t>
        </is>
      </c>
      <c r="C23137" t="inlineStr">
        <is>
          <t>2019-01-03 17:18:35+00:00</t>
        </is>
      </c>
      <c r="D23137" t="inlineStr">
        <is>
          <t>rem</t>
        </is>
      </c>
      <c r="E23137" t="inlineStr"/>
      <c r="F23137" t="inlineStr"/>
      <c r="G23137" t="inlineStr">
        <is>
          <t>stestr</t>
        </is>
      </c>
      <c r="H23137" t="inlineStr">
        <is>
          <t>&gt;=2.0.0</t>
        </is>
      </c>
    </row>
    <row r="23138">
      <c r="A23138" t="inlineStr">
        <is>
          <t>taskflow</t>
        </is>
      </c>
      <c r="B23138" t="inlineStr">
        <is>
          <t>10c0220418b24eb4b48a58c57bc5dbacc84181a9</t>
        </is>
      </c>
      <c r="C23138" t="inlineStr">
        <is>
          <t>2019-04-16 19:05:50+00:00</t>
        </is>
      </c>
      <c r="D23138" t="inlineStr">
        <is>
          <t>verchange</t>
        </is>
      </c>
      <c r="E23138" t="inlineStr">
        <is>
          <t>networkx</t>
        </is>
      </c>
      <c r="F23138" t="inlineStr">
        <is>
          <t>&gt;=1.10;&lt;2.0</t>
        </is>
      </c>
      <c r="G23138" t="inlineStr">
        <is>
          <t>networkx</t>
        </is>
      </c>
      <c r="H23138" t="inlineStr">
        <is>
          <t>&gt;=1.10</t>
        </is>
      </c>
    </row>
    <row r="23139">
      <c r="A23139" t="inlineStr">
        <is>
          <t>taskflow</t>
        </is>
      </c>
      <c r="B23139" t="inlineStr">
        <is>
          <t>db52e05649b12fb1d763ac18e5eb9431066c2dd1</t>
        </is>
      </c>
      <c r="C23139" t="inlineStr">
        <is>
          <t>2019-05-21 17:12:49+00:00</t>
        </is>
      </c>
      <c r="D23139" t="inlineStr">
        <is>
          <t>verchange</t>
        </is>
      </c>
      <c r="E23139" t="inlineStr">
        <is>
          <t>jsonschema</t>
        </is>
      </c>
      <c r="F23139" t="inlineStr">
        <is>
          <t>&gt;=2.6.0</t>
        </is>
      </c>
      <c r="G23139" t="inlineStr">
        <is>
          <t>jsonschema</t>
        </is>
      </c>
      <c r="H23139" t="inlineStr">
        <is>
          <t>&gt;=2.6.0;&lt;3.0.0</t>
        </is>
      </c>
    </row>
    <row r="23140">
      <c r="A23140" t="inlineStr">
        <is>
          <t>taskflow</t>
        </is>
      </c>
      <c r="B23140" t="inlineStr">
        <is>
          <t>db52e05649b12fb1d763ac18e5eb9431066c2dd1</t>
        </is>
      </c>
      <c r="C23140" t="inlineStr">
        <is>
          <t>2019-05-21 17:12:49+00:00</t>
        </is>
      </c>
      <c r="D23140" t="inlineStr">
        <is>
          <t>verchange</t>
        </is>
      </c>
      <c r="E23140" t="inlineStr">
        <is>
          <t>networkx</t>
        </is>
      </c>
      <c r="F23140" t="inlineStr">
        <is>
          <t>&gt;=1.10;&lt;2.3</t>
        </is>
      </c>
      <c r="G23140" t="inlineStr">
        <is>
          <t>networkx</t>
        </is>
      </c>
      <c r="H23140" t="inlineStr">
        <is>
          <t>&gt;=1.10</t>
        </is>
      </c>
    </row>
    <row r="23141">
      <c r="A23141" t="inlineStr">
        <is>
          <t>taskflow</t>
        </is>
      </c>
      <c r="B23141" t="inlineStr">
        <is>
          <t>5965747909f3439be18d5cb8b4d4c4ce3cca6a2f</t>
        </is>
      </c>
      <c r="C23141" t="inlineStr">
        <is>
          <t>2019-05-30 01:54:08+00:00</t>
        </is>
      </c>
      <c r="D23141" t="inlineStr">
        <is>
          <t>rem</t>
        </is>
      </c>
      <c r="E23141" t="inlineStr"/>
      <c r="F23141" t="inlineStr"/>
      <c r="G23141" t="inlineStr">
        <is>
          <t>debtcollector</t>
        </is>
      </c>
      <c r="H23141" t="inlineStr">
        <is>
          <t>&gt;=1.2.0</t>
        </is>
      </c>
    </row>
    <row r="23142">
      <c r="A23142" t="inlineStr">
        <is>
          <t>taskflow</t>
        </is>
      </c>
      <c r="B23142" t="inlineStr">
        <is>
          <t>0b352712afd744ac3a2c629470f3130ca6087c1b</t>
        </is>
      </c>
      <c r="C23142" t="inlineStr">
        <is>
          <t>2019-11-25 16:59:34+00:00</t>
        </is>
      </c>
      <c r="D23142" t="inlineStr">
        <is>
          <t>verchange</t>
        </is>
      </c>
      <c r="E23142" t="inlineStr">
        <is>
          <t>networkx</t>
        </is>
      </c>
      <c r="F23142" t="inlineStr">
        <is>
          <t>&gt;=2.1.0;&lt;2.3</t>
        </is>
      </c>
      <c r="G23142" t="inlineStr">
        <is>
          <t>networkx</t>
        </is>
      </c>
      <c r="H23142" t="inlineStr">
        <is>
          <t>&gt;=1.10;&lt;2.3</t>
        </is>
      </c>
    </row>
    <row r="23143">
      <c r="A23143" t="inlineStr">
        <is>
          <t>taskflow</t>
        </is>
      </c>
      <c r="B23143" t="inlineStr">
        <is>
          <t>fc401959ecedf2b740c3e3156649655c12f2c239</t>
        </is>
      </c>
      <c r="C23143" t="inlineStr">
        <is>
          <t>2020-02-05 21:37:35+00:00</t>
        </is>
      </c>
      <c r="D23143" t="inlineStr">
        <is>
          <t>verchange</t>
        </is>
      </c>
      <c r="E23143" t="inlineStr">
        <is>
          <t>networkx</t>
        </is>
      </c>
      <c r="F23143" t="inlineStr">
        <is>
          <t>&gt;=2.1.0</t>
        </is>
      </c>
      <c r="G23143" t="inlineStr">
        <is>
          <t>networkx</t>
        </is>
      </c>
      <c r="H23143" t="inlineStr">
        <is>
          <t>&gt;=2.1.0;&lt;2.3</t>
        </is>
      </c>
    </row>
    <row r="23144">
      <c r="A23144" t="inlineStr">
        <is>
          <t>taskflow</t>
        </is>
      </c>
      <c r="B23144" t="inlineStr">
        <is>
          <t>fc401959ecedf2b740c3e3156649655c12f2c239</t>
        </is>
      </c>
      <c r="C23144" t="inlineStr">
        <is>
          <t>2020-02-05 21:37:35+00:00</t>
        </is>
      </c>
      <c r="D23144" t="inlineStr">
        <is>
          <t>rem</t>
        </is>
      </c>
      <c r="E23144" t="inlineStr"/>
      <c r="F23144" t="inlineStr"/>
      <c r="G23144" t="inlineStr">
        <is>
          <t>enum34</t>
        </is>
      </c>
      <c r="H23144" t="inlineStr">
        <is>
          <t>&gt;=1.0.4</t>
        </is>
      </c>
    </row>
    <row r="23145">
      <c r="A23145" t="inlineStr">
        <is>
          <t>taskflow</t>
        </is>
      </c>
      <c r="B23145" t="inlineStr">
        <is>
          <t>fc401959ecedf2b740c3e3156649655c12f2c239</t>
        </is>
      </c>
      <c r="C23145" t="inlineStr">
        <is>
          <t>2020-02-05 21:37:35+00:00</t>
        </is>
      </c>
      <c r="D23145" t="inlineStr">
        <is>
          <t>rem</t>
        </is>
      </c>
      <c r="E23145" t="inlineStr"/>
      <c r="F23145" t="inlineStr"/>
      <c r="G23145" t="inlineStr">
        <is>
          <t>contextlib2</t>
        </is>
      </c>
      <c r="H23145" t="inlineStr">
        <is>
          <t>&gt;=0.4.0</t>
        </is>
      </c>
    </row>
    <row r="23146">
      <c r="A23146" t="inlineStr">
        <is>
          <t>taskflow</t>
        </is>
      </c>
      <c r="B23146" t="inlineStr">
        <is>
          <t>fc401959ecedf2b740c3e3156649655c12f2c239</t>
        </is>
      </c>
      <c r="C23146" t="inlineStr">
        <is>
          <t>2020-02-05 21:37:35+00:00</t>
        </is>
      </c>
      <c r="D23146" t="inlineStr">
        <is>
          <t>rem</t>
        </is>
      </c>
      <c r="E23146" t="inlineStr"/>
      <c r="F23146" t="inlineStr"/>
      <c r="G23146" t="inlineStr">
        <is>
          <t>futures</t>
        </is>
      </c>
      <c r="H23146" t="inlineStr">
        <is>
          <t>&gt;=3.0.0</t>
        </is>
      </c>
    </row>
    <row r="23147">
      <c r="A23147" t="inlineStr">
        <is>
          <t>taskflow</t>
        </is>
      </c>
      <c r="B23147" t="inlineStr">
        <is>
          <t>c22a11ea68564cd4348758dbe421f9a665c12bea</t>
        </is>
      </c>
      <c r="C23147" t="inlineStr">
        <is>
          <t>2020-06-16 20:10:08+00:00</t>
        </is>
      </c>
      <c r="D23147" t="inlineStr">
        <is>
          <t>verchange</t>
        </is>
      </c>
      <c r="E23147" t="inlineStr">
        <is>
          <t>jsonschema</t>
        </is>
      </c>
      <c r="F23147" t="inlineStr">
        <is>
          <t>&gt;=3.2.0</t>
        </is>
      </c>
      <c r="G23147" t="inlineStr">
        <is>
          <t>jsonschema</t>
        </is>
      </c>
      <c r="H23147" t="inlineStr">
        <is>
          <t>&gt;=2.6.0</t>
        </is>
      </c>
    </row>
    <row r="23148">
      <c r="A23148" t="inlineStr">
        <is>
          <t>taskflow</t>
        </is>
      </c>
      <c r="B23148" t="inlineStr">
        <is>
          <t>212570df161a1e8d2cce9d1e2996c7c93ae0be13</t>
        </is>
      </c>
      <c r="C23148" t="inlineStr">
        <is>
          <t>2020-09-11 19:17:57+00:00</t>
        </is>
      </c>
      <c r="D23148" t="inlineStr">
        <is>
          <t>verchange</t>
        </is>
      </c>
      <c r="E23148" t="inlineStr">
        <is>
          <t>tenacity</t>
        </is>
      </c>
      <c r="F23148" t="inlineStr">
        <is>
          <t>&gt;=6.0.0</t>
        </is>
      </c>
      <c r="G23148" t="inlineStr">
        <is>
          <t>tenacity</t>
        </is>
      </c>
      <c r="H23148" t="inlineStr">
        <is>
          <t>&gt;=4.4.0</t>
        </is>
      </c>
    </row>
    <row r="23149">
      <c r="A23149" t="inlineStr">
        <is>
          <t>elfi</t>
        </is>
      </c>
      <c r="B23149" t="inlineStr">
        <is>
          <t>d13da8210f876ac6a0072a855b65285ac67e7207</t>
        </is>
      </c>
      <c r="C23149" t="inlineStr">
        <is>
          <t>2017-09-28 13:02:13+00:00</t>
        </is>
      </c>
      <c r="D23149" t="inlineStr">
        <is>
          <t>verchange</t>
        </is>
      </c>
      <c r="E23149" t="inlineStr">
        <is>
          <t>networkX</t>
        </is>
      </c>
      <c r="F23149" t="inlineStr">
        <is>
          <t>&lt;2.0;&gt;=1.11</t>
        </is>
      </c>
      <c r="G23149" t="inlineStr">
        <is>
          <t>networkX</t>
        </is>
      </c>
      <c r="H23149" t="inlineStr">
        <is>
          <t>&gt;=1.11</t>
        </is>
      </c>
    </row>
    <row r="23150">
      <c r="A23150" t="inlineStr">
        <is>
          <t>mock-ssh-server</t>
        </is>
      </c>
      <c r="B23150" t="inlineStr">
        <is>
          <t>ba2b30425651a71ebbb990a252503c4dee960081</t>
        </is>
      </c>
      <c r="C23150" t="inlineStr">
        <is>
          <t>2020-06-09 08:41:24+00:00</t>
        </is>
      </c>
      <c r="D23150" t="inlineStr">
        <is>
          <t>add</t>
        </is>
      </c>
      <c r="E23150" t="inlineStr">
        <is>
          <t>selectors2</t>
        </is>
      </c>
      <c r="F23150" t="inlineStr"/>
      <c r="G23150" t="inlineStr"/>
      <c r="H23150" t="inlineStr"/>
    </row>
    <row r="23151">
      <c r="A23151" t="inlineStr">
        <is>
          <t>pyrundeck</t>
        </is>
      </c>
      <c r="B23151" t="inlineStr">
        <is>
          <t>cb48a40696c6032281afa740afa8533aa2ed056a</t>
        </is>
      </c>
      <c r="C23151" t="inlineStr">
        <is>
          <t>2019-02-07 09:06:19+00:00</t>
        </is>
      </c>
      <c r="D23151" t="inlineStr">
        <is>
          <t>verchange</t>
        </is>
      </c>
      <c r="E23151" t="inlineStr">
        <is>
          <t>requests</t>
        </is>
      </c>
      <c r="F23151">
        <f>=2.21.0</f>
        <v/>
      </c>
      <c r="G23151" t="inlineStr">
        <is>
          <t>requests</t>
        </is>
      </c>
      <c r="H23151">
        <f>=2.18.4</f>
        <v/>
      </c>
    </row>
    <row r="23152">
      <c r="A23152" t="inlineStr">
        <is>
          <t>pyrundeck</t>
        </is>
      </c>
      <c r="B23152" t="inlineStr">
        <is>
          <t>07cf48870eac397d8cba63d6f0acb45d73892489</t>
        </is>
      </c>
      <c r="C23152" t="inlineStr">
        <is>
          <t>2019-12-18 09:32:36+00:00</t>
        </is>
      </c>
      <c r="D23152" t="inlineStr">
        <is>
          <t>verchange</t>
        </is>
      </c>
      <c r="E23152" t="inlineStr">
        <is>
          <t>requests</t>
        </is>
      </c>
      <c r="F23152">
        <f>=2.22.0</f>
        <v/>
      </c>
      <c r="G23152" t="inlineStr">
        <is>
          <t>requests</t>
        </is>
      </c>
      <c r="H23152">
        <f>=2.21.0</f>
        <v/>
      </c>
    </row>
    <row r="23153">
      <c r="A23153" t="inlineStr">
        <is>
          <t>pyrundeck</t>
        </is>
      </c>
      <c r="B23153" t="inlineStr">
        <is>
          <t>5768b2e0ab2eca8d5c7668c9af6566b336f67dcc</t>
        </is>
      </c>
      <c r="C23153" t="inlineStr">
        <is>
          <t>2020-05-21 08:31:49+00:00</t>
        </is>
      </c>
      <c r="D23153" t="inlineStr">
        <is>
          <t>verchange</t>
        </is>
      </c>
      <c r="E23153" t="inlineStr">
        <is>
          <t>requests</t>
        </is>
      </c>
      <c r="F23153">
        <f>=2.23.0</f>
        <v/>
      </c>
      <c r="G23153" t="inlineStr">
        <is>
          <t>requests</t>
        </is>
      </c>
      <c r="H23153">
        <f>=2.22.0</f>
        <v/>
      </c>
    </row>
    <row r="23154">
      <c r="A23154" t="inlineStr">
        <is>
          <t>restkit</t>
        </is>
      </c>
      <c r="B23154" t="inlineStr">
        <is>
          <t>787dbbacd0ea64710a0d9476ee21e6f474bc1616</t>
        </is>
      </c>
      <c r="C23154" t="inlineStr">
        <is>
          <t>2011-06-20 15:25:56+00:00</t>
        </is>
      </c>
      <c r="D23154" t="inlineStr">
        <is>
          <t>add</t>
        </is>
      </c>
      <c r="E23154" t="inlineStr">
        <is>
          <t>http-parser</t>
        </is>
      </c>
      <c r="F23154" t="inlineStr">
        <is>
          <t>&gt;=0.5.4</t>
        </is>
      </c>
      <c r="G23154" t="inlineStr"/>
      <c r="H23154" t="inlineStr"/>
    </row>
    <row r="23155">
      <c r="A23155" t="inlineStr">
        <is>
          <t>restkit</t>
        </is>
      </c>
      <c r="B23155" t="inlineStr">
        <is>
          <t>68d7c80ab47c5ff3fa1a58a592f0d7d75a7d5a8c</t>
        </is>
      </c>
      <c r="C23155" t="inlineStr">
        <is>
          <t>2012-01-25 23:57:53+00:00</t>
        </is>
      </c>
      <c r="D23155" t="inlineStr">
        <is>
          <t>add</t>
        </is>
      </c>
      <c r="E23155" t="inlineStr">
        <is>
          <t>http-parser</t>
        </is>
      </c>
      <c r="F23155" t="inlineStr">
        <is>
          <t>&gt;=0.5.4</t>
        </is>
      </c>
      <c r="G23155" t="inlineStr"/>
      <c r="H23155" t="inlineStr"/>
    </row>
    <row r="23156">
      <c r="A23156" t="inlineStr">
        <is>
          <t>restkit</t>
        </is>
      </c>
      <c r="B23156" t="inlineStr">
        <is>
          <t>653af0f74ca84f221a7eb5cd4dd424c91678174f</t>
        </is>
      </c>
      <c r="C23156" t="inlineStr">
        <is>
          <t>2013-02-09 18:38:48+00:00</t>
        </is>
      </c>
      <c r="D23156" t="inlineStr">
        <is>
          <t>verchange</t>
        </is>
      </c>
      <c r="E23156" t="inlineStr">
        <is>
          <t>http-parser</t>
        </is>
      </c>
      <c r="F23156" t="inlineStr">
        <is>
          <t>&gt;=0.8.1</t>
        </is>
      </c>
      <c r="G23156" t="inlineStr">
        <is>
          <t>http-parser</t>
        </is>
      </c>
      <c r="H23156" t="inlineStr">
        <is>
          <t>&gt;=0.5.4</t>
        </is>
      </c>
    </row>
    <row r="23157">
      <c r="A23157" t="inlineStr">
        <is>
          <t>restkit</t>
        </is>
      </c>
      <c r="B23157" t="inlineStr">
        <is>
          <t>2d1eb3853a69157c9001a13059887b23f8c9c7d5</t>
        </is>
      </c>
      <c r="C23157" t="inlineStr">
        <is>
          <t>2013-08-30 15:08:41+00:00</t>
        </is>
      </c>
      <c r="D23157" t="inlineStr">
        <is>
          <t>verchange</t>
        </is>
      </c>
      <c r="E23157" t="inlineStr">
        <is>
          <t>http-parser</t>
        </is>
      </c>
      <c r="F23157" t="inlineStr">
        <is>
          <t>&gt;=0.8.3</t>
        </is>
      </c>
      <c r="G23157" t="inlineStr">
        <is>
          <t>http-parser</t>
        </is>
      </c>
      <c r="H23157" t="inlineStr">
        <is>
          <t>&gt;=0.8.1</t>
        </is>
      </c>
    </row>
    <row r="23158">
      <c r="A23158" t="inlineStr">
        <is>
          <t>restkit</t>
        </is>
      </c>
      <c r="B23158" t="inlineStr">
        <is>
          <t>2d1eb3853a69157c9001a13059887b23f8c9c7d5</t>
        </is>
      </c>
      <c r="C23158" t="inlineStr">
        <is>
          <t>2013-08-30 15:08:41+00:00</t>
        </is>
      </c>
      <c r="D23158" t="inlineStr">
        <is>
          <t>add</t>
        </is>
      </c>
      <c r="E23158" t="inlineStr">
        <is>
          <t>socketpool</t>
        </is>
      </c>
      <c r="F23158" t="inlineStr">
        <is>
          <t>&gt;=0.5.3</t>
        </is>
      </c>
      <c r="G23158" t="inlineStr"/>
      <c r="H23158" t="inlineStr"/>
    </row>
    <row r="23159">
      <c r="A23159" t="inlineStr">
        <is>
          <t>hope</t>
        </is>
      </c>
      <c r="B23159" t="inlineStr">
        <is>
          <t>483bfc408b82a0da68ad62ac421fdf48fa0d52ac</t>
        </is>
      </c>
      <c r="C23159" t="inlineStr">
        <is>
          <t>2016-01-20 08:34:10+00:00</t>
        </is>
      </c>
      <c r="D23159" t="inlineStr">
        <is>
          <t>verchange</t>
        </is>
      </c>
      <c r="E23159" t="inlineStr">
        <is>
          <t>numpy</t>
        </is>
      </c>
      <c r="F23159" t="inlineStr">
        <is>
          <t>&gt;=1.9.2</t>
        </is>
      </c>
      <c r="G23159" t="inlineStr">
        <is>
          <t>numpy</t>
        </is>
      </c>
      <c r="H23159" t="inlineStr">
        <is>
          <t>&gt;=1.7.1</t>
        </is>
      </c>
    </row>
    <row r="23160">
      <c r="A23160" t="inlineStr">
        <is>
          <t>odoo-module-migrator</t>
        </is>
      </c>
      <c r="B23160" t="inlineStr">
        <is>
          <t>6dc83a3866d680716dae0e9b74f62b2227ee24f5</t>
        </is>
      </c>
      <c r="C23160" t="inlineStr">
        <is>
          <t>2019-10-13 12:18:40+00:00</t>
        </is>
      </c>
      <c r="D23160" t="inlineStr">
        <is>
          <t>rem</t>
        </is>
      </c>
      <c r="E23160" t="inlineStr"/>
      <c r="F23160" t="inlineStr"/>
      <c r="G23160" t="inlineStr">
        <is>
          <t>lxml</t>
        </is>
      </c>
      <c r="H23160" t="inlineStr"/>
    </row>
    <row r="23161">
      <c r="A23161" t="inlineStr">
        <is>
          <t>bioservices</t>
        </is>
      </c>
      <c r="B23161" t="inlineStr">
        <is>
          <t>1cb6d54bf6af0d9d9dfff14dd6e25fc5383c1d1d</t>
        </is>
      </c>
      <c r="C23161" t="inlineStr">
        <is>
          <t>2020-03-04 19:23:18+00:00</t>
        </is>
      </c>
      <c r="D23161" t="inlineStr">
        <is>
          <t>add</t>
        </is>
      </c>
      <c r="E23161" t="inlineStr">
        <is>
          <t>easydev</t>
        </is>
      </c>
      <c r="F23161" t="inlineStr">
        <is>
          <t>&gt;=0.9.36</t>
        </is>
      </c>
      <c r="G23161" t="inlineStr"/>
      <c r="H23161" t="inlineStr"/>
    </row>
    <row r="23162">
      <c r="A23162" t="inlineStr">
        <is>
          <t>bioservices</t>
        </is>
      </c>
      <c r="B23162" t="inlineStr">
        <is>
          <t>1cb6d54bf6af0d9d9dfff14dd6e25fc5383c1d1d</t>
        </is>
      </c>
      <c r="C23162" t="inlineStr">
        <is>
          <t>2020-03-04 19:23:18+00:00</t>
        </is>
      </c>
      <c r="D23162" t="inlineStr">
        <is>
          <t>add</t>
        </is>
      </c>
      <c r="E23162" t="inlineStr">
        <is>
          <t>colormap</t>
        </is>
      </c>
      <c r="F23162" t="inlineStr"/>
      <c r="G23162" t="inlineStr"/>
      <c r="H23162" t="inlineStr"/>
    </row>
    <row r="23163">
      <c r="A23163" t="inlineStr">
        <is>
          <t>bioservices</t>
        </is>
      </c>
      <c r="B23163" t="inlineStr">
        <is>
          <t>1cb6d54bf6af0d9d9dfff14dd6e25fc5383c1d1d</t>
        </is>
      </c>
      <c r="C23163" t="inlineStr">
        <is>
          <t>2020-03-04 19:23:18+00:00</t>
        </is>
      </c>
      <c r="D23163" t="inlineStr">
        <is>
          <t>add</t>
        </is>
      </c>
      <c r="E23163" t="inlineStr">
        <is>
          <t>matplotlib</t>
        </is>
      </c>
      <c r="F23163">
        <f>=3.0.3</f>
        <v/>
      </c>
      <c r="G23163" t="inlineStr"/>
      <c r="H23163" t="inlineStr"/>
    </row>
    <row r="23164">
      <c r="A23164" t="inlineStr">
        <is>
          <t>bioservices</t>
        </is>
      </c>
      <c r="B23164" t="inlineStr">
        <is>
          <t>1cb6d54bf6af0d9d9dfff14dd6e25fc5383c1d1d</t>
        </is>
      </c>
      <c r="C23164" t="inlineStr">
        <is>
          <t>2020-03-04 19:23:18+00:00</t>
        </is>
      </c>
      <c r="D23164" t="inlineStr">
        <is>
          <t>add</t>
        </is>
      </c>
      <c r="E23164" t="inlineStr">
        <is>
          <t>pandas</t>
        </is>
      </c>
      <c r="F23164" t="inlineStr">
        <is>
          <t>&gt;=0.21.1</t>
        </is>
      </c>
      <c r="G23164" t="inlineStr"/>
      <c r="H23164" t="inlineStr"/>
    </row>
    <row r="23165">
      <c r="A23165" t="inlineStr">
        <is>
          <t>bioservices</t>
        </is>
      </c>
      <c r="B23165" t="inlineStr">
        <is>
          <t>1cb6d54bf6af0d9d9dfff14dd6e25fc5383c1d1d</t>
        </is>
      </c>
      <c r="C23165" t="inlineStr">
        <is>
          <t>2020-03-04 19:23:18+00:00</t>
        </is>
      </c>
      <c r="D23165" t="inlineStr">
        <is>
          <t>add</t>
        </is>
      </c>
      <c r="E23165" t="inlineStr">
        <is>
          <t>grequests</t>
        </is>
      </c>
      <c r="F23165" t="inlineStr"/>
      <c r="G23165" t="inlineStr"/>
      <c r="H23165" t="inlineStr"/>
    </row>
    <row r="23166">
      <c r="A23166" t="inlineStr">
        <is>
          <t>bioservices</t>
        </is>
      </c>
      <c r="B23166" t="inlineStr">
        <is>
          <t>1cb6d54bf6af0d9d9dfff14dd6e25fc5383c1d1d</t>
        </is>
      </c>
      <c r="C23166" t="inlineStr">
        <is>
          <t>2020-03-04 19:23:18+00:00</t>
        </is>
      </c>
      <c r="D23166" t="inlineStr">
        <is>
          <t>add</t>
        </is>
      </c>
      <c r="E23166" t="inlineStr">
        <is>
          <t>requests</t>
        </is>
      </c>
      <c r="F23166" t="inlineStr"/>
      <c r="G23166" t="inlineStr"/>
      <c r="H23166" t="inlineStr"/>
    </row>
    <row r="23167">
      <c r="A23167" t="inlineStr">
        <is>
          <t>bioservices</t>
        </is>
      </c>
      <c r="B23167" t="inlineStr">
        <is>
          <t>1cb6d54bf6af0d9d9dfff14dd6e25fc5383c1d1d</t>
        </is>
      </c>
      <c r="C23167" t="inlineStr">
        <is>
          <t>2020-03-04 19:23:18+00:00</t>
        </is>
      </c>
      <c r="D23167" t="inlineStr">
        <is>
          <t>add</t>
        </is>
      </c>
      <c r="E23167" t="inlineStr">
        <is>
          <t>requests_cache</t>
        </is>
      </c>
      <c r="F23167" t="inlineStr"/>
      <c r="G23167" t="inlineStr"/>
      <c r="H23167" t="inlineStr"/>
    </row>
    <row r="23168">
      <c r="A23168" t="inlineStr">
        <is>
          <t>bioservices</t>
        </is>
      </c>
      <c r="B23168" t="inlineStr">
        <is>
          <t>1cb6d54bf6af0d9d9dfff14dd6e25fc5383c1d1d</t>
        </is>
      </c>
      <c r="C23168" t="inlineStr">
        <is>
          <t>2020-03-04 19:23:18+00:00</t>
        </is>
      </c>
      <c r="D23168" t="inlineStr">
        <is>
          <t>add</t>
        </is>
      </c>
      <c r="E23168" t="inlineStr">
        <is>
          <t>beautifulsoup4</t>
        </is>
      </c>
      <c r="F23168" t="inlineStr"/>
      <c r="G23168" t="inlineStr"/>
      <c r="H23168" t="inlineStr"/>
    </row>
    <row r="23169">
      <c r="A23169" t="inlineStr">
        <is>
          <t>bioservices</t>
        </is>
      </c>
      <c r="B23169" t="inlineStr">
        <is>
          <t>1cb6d54bf6af0d9d9dfff14dd6e25fc5383c1d1d</t>
        </is>
      </c>
      <c r="C23169" t="inlineStr">
        <is>
          <t>2020-03-04 19:23:18+00:00</t>
        </is>
      </c>
      <c r="D23169" t="inlineStr">
        <is>
          <t>add</t>
        </is>
      </c>
      <c r="E23169" t="inlineStr">
        <is>
          <t>xmltodict</t>
        </is>
      </c>
      <c r="F23169" t="inlineStr"/>
      <c r="G23169" t="inlineStr"/>
      <c r="H23169" t="inlineStr"/>
    </row>
    <row r="23170">
      <c r="A23170" t="inlineStr">
        <is>
          <t>bioservices</t>
        </is>
      </c>
      <c r="B23170" t="inlineStr">
        <is>
          <t>1cb6d54bf6af0d9d9dfff14dd6e25fc5383c1d1d</t>
        </is>
      </c>
      <c r="C23170" t="inlineStr">
        <is>
          <t>2020-03-04 19:23:18+00:00</t>
        </is>
      </c>
      <c r="D23170" t="inlineStr">
        <is>
          <t>add</t>
        </is>
      </c>
      <c r="E23170" t="inlineStr">
        <is>
          <t>suds-jurko</t>
        </is>
      </c>
      <c r="F23170" t="inlineStr"/>
      <c r="G23170" t="inlineStr"/>
      <c r="H23170" t="inlineStr"/>
    </row>
    <row r="23171">
      <c r="A23171" t="inlineStr">
        <is>
          <t>bioservices</t>
        </is>
      </c>
      <c r="B23171" t="inlineStr">
        <is>
          <t>1cb6d54bf6af0d9d9dfff14dd6e25fc5383c1d1d</t>
        </is>
      </c>
      <c r="C23171" t="inlineStr">
        <is>
          <t>2020-03-04 19:23:18+00:00</t>
        </is>
      </c>
      <c r="D23171" t="inlineStr">
        <is>
          <t>add</t>
        </is>
      </c>
      <c r="E23171" t="inlineStr">
        <is>
          <t>wrapt</t>
        </is>
      </c>
      <c r="F23171" t="inlineStr"/>
      <c r="G23171" t="inlineStr"/>
      <c r="H23171" t="inlineStr"/>
    </row>
    <row r="23172">
      <c r="A23172" t="inlineStr">
        <is>
          <t>bioservices</t>
        </is>
      </c>
      <c r="B23172" t="inlineStr">
        <is>
          <t>1cb6d54bf6af0d9d9dfff14dd6e25fc5383c1d1d</t>
        </is>
      </c>
      <c r="C23172" t="inlineStr">
        <is>
          <t>2020-03-04 19:23:18+00:00</t>
        </is>
      </c>
      <c r="D23172" t="inlineStr">
        <is>
          <t>add</t>
        </is>
      </c>
      <c r="E23172" t="inlineStr">
        <is>
          <t>lxml</t>
        </is>
      </c>
      <c r="F23172" t="inlineStr"/>
      <c r="G23172" t="inlineStr"/>
      <c r="H23172" t="inlineStr"/>
    </row>
    <row r="23173">
      <c r="A23173" t="inlineStr">
        <is>
          <t>bioservices</t>
        </is>
      </c>
      <c r="B23173" t="inlineStr">
        <is>
          <t>1cb6d54bf6af0d9d9dfff14dd6e25fc5383c1d1d</t>
        </is>
      </c>
      <c r="C23173" t="inlineStr">
        <is>
          <t>2020-03-04 19:23:18+00:00</t>
        </is>
      </c>
      <c r="D23173" t="inlineStr">
        <is>
          <t>add</t>
        </is>
      </c>
      <c r="E23173" t="inlineStr">
        <is>
          <t>colorlog</t>
        </is>
      </c>
      <c r="F23173" t="inlineStr"/>
      <c r="G23173" t="inlineStr"/>
      <c r="H23173" t="inlineStr"/>
    </row>
    <row r="23174">
      <c r="A23174" t="inlineStr">
        <is>
          <t>moto</t>
        </is>
      </c>
      <c r="B23174" t="inlineStr">
        <is>
          <t>ac1d2f5ef4e2ec968e3372c5ef40a6073f1249ba</t>
        </is>
      </c>
      <c r="C23174" t="inlineStr">
        <is>
          <t>2013-11-23 15:39:32+00:00</t>
        </is>
      </c>
      <c r="D23174" t="inlineStr">
        <is>
          <t>verchange</t>
        </is>
      </c>
      <c r="E23174" t="inlineStr">
        <is>
          <t>sure</t>
        </is>
      </c>
      <c r="F23174" t="inlineStr"/>
      <c r="G23174" t="inlineStr">
        <is>
          <t>sure</t>
        </is>
      </c>
      <c r="H23174" t="inlineStr"/>
    </row>
    <row r="23175">
      <c r="A23175" t="inlineStr">
        <is>
          <t>moto</t>
        </is>
      </c>
      <c r="B23175" t="inlineStr">
        <is>
          <t>ac1d2f5ef4e2ec968e3372c5ef40a6073f1249ba</t>
        </is>
      </c>
      <c r="C23175" t="inlineStr">
        <is>
          <t>2013-11-23 15:39:32+00:00</t>
        </is>
      </c>
      <c r="D23175" t="inlineStr">
        <is>
          <t>add</t>
        </is>
      </c>
      <c r="E23175" t="inlineStr">
        <is>
          <t>xmltodict</t>
        </is>
      </c>
      <c r="F23175" t="inlineStr"/>
      <c r="G23175" t="inlineStr"/>
      <c r="H23175" t="inlineStr"/>
    </row>
    <row r="23176">
      <c r="A23176" t="inlineStr">
        <is>
          <t>moto</t>
        </is>
      </c>
      <c r="B23176" t="inlineStr">
        <is>
          <t>ac1d2f5ef4e2ec968e3372c5ef40a6073f1249ba</t>
        </is>
      </c>
      <c r="C23176" t="inlineStr">
        <is>
          <t>2013-11-23 15:39:32+00:00</t>
        </is>
      </c>
      <c r="D23176" t="inlineStr">
        <is>
          <t>add</t>
        </is>
      </c>
      <c r="E23176" t="inlineStr">
        <is>
          <t>dicttoxml</t>
        </is>
      </c>
      <c r="F23176" t="inlineStr"/>
      <c r="G23176" t="inlineStr"/>
      <c r="H23176" t="inlineStr"/>
    </row>
    <row r="23177">
      <c r="A23177" t="inlineStr">
        <is>
          <t>moto</t>
        </is>
      </c>
      <c r="B23177" t="inlineStr">
        <is>
          <t>436c0be866f58330d1eae0eea342ffe6acf9f9e3</t>
        </is>
      </c>
      <c r="C23177" t="inlineStr">
        <is>
          <t>2014-02-07 01:54:40+00:00</t>
        </is>
      </c>
      <c r="D23177" t="inlineStr">
        <is>
          <t>verchange</t>
        </is>
      </c>
      <c r="E23177" t="inlineStr">
        <is>
          <t>sure</t>
        </is>
      </c>
      <c r="F23177" t="inlineStr">
        <is>
          <t>&lt;1.2.4</t>
        </is>
      </c>
      <c r="G23177" t="inlineStr">
        <is>
          <t>sure</t>
        </is>
      </c>
      <c r="H23177" t="inlineStr"/>
    </row>
    <row r="23178">
      <c r="A23178" t="inlineStr">
        <is>
          <t>moto</t>
        </is>
      </c>
      <c r="B23178" t="inlineStr">
        <is>
          <t>3c4bb2a1b4ac4b23ebe8d1337e110e0ddbe4b6f5</t>
        </is>
      </c>
      <c r="C23178" t="inlineStr">
        <is>
          <t>2014-04-30 15:24:24+00:00</t>
        </is>
      </c>
      <c r="D23178" t="inlineStr">
        <is>
          <t>add</t>
        </is>
      </c>
      <c r="E23178" t="inlineStr">
        <is>
          <t>werkzeug</t>
        </is>
      </c>
      <c r="F23178" t="inlineStr"/>
      <c r="G23178" t="inlineStr"/>
      <c r="H23178" t="inlineStr"/>
    </row>
    <row r="23179">
      <c r="A23179" t="inlineStr">
        <is>
          <t>moto</t>
        </is>
      </c>
      <c r="B23179" t="inlineStr">
        <is>
          <t>822f40473875399b240837bcc91e662c55eddcef</t>
        </is>
      </c>
      <c r="C23179" t="inlineStr">
        <is>
          <t>2014-09-09 02:21:00+00:00</t>
        </is>
      </c>
      <c r="D23179" t="inlineStr">
        <is>
          <t>add</t>
        </is>
      </c>
      <c r="E23179" t="inlineStr">
        <is>
          <t>six</t>
        </is>
      </c>
      <c r="F23179" t="inlineStr"/>
      <c r="G23179" t="inlineStr"/>
      <c r="H23179" t="inlineStr"/>
    </row>
    <row r="23180">
      <c r="A23180" t="inlineStr">
        <is>
          <t>moto</t>
        </is>
      </c>
      <c r="B23180" t="inlineStr">
        <is>
          <t>0fcb00dcf50cbee25be38a7aa1bff57ba2b0d3c6</t>
        </is>
      </c>
      <c r="C23180" t="inlineStr">
        <is>
          <t>2014-10-10 19:20:20+00:00</t>
        </is>
      </c>
      <c r="D23180" t="inlineStr">
        <is>
          <t>rem</t>
        </is>
      </c>
      <c r="E23180" t="inlineStr"/>
      <c r="F23180" t="inlineStr"/>
      <c r="G23180" t="inlineStr">
        <is>
          <t>coverage</t>
        </is>
      </c>
      <c r="H23180" t="inlineStr"/>
    </row>
    <row r="23181">
      <c r="A23181" t="inlineStr">
        <is>
          <t>moto</t>
        </is>
      </c>
      <c r="B23181" t="inlineStr">
        <is>
          <t>0fcb00dcf50cbee25be38a7aa1bff57ba2b0d3c6</t>
        </is>
      </c>
      <c r="C23181" t="inlineStr">
        <is>
          <t>2014-10-10 19:20:20+00:00</t>
        </is>
      </c>
      <c r="D23181" t="inlineStr">
        <is>
          <t>rem</t>
        </is>
      </c>
      <c r="E23181" t="inlineStr"/>
      <c r="F23181" t="inlineStr"/>
      <c r="G23181" t="inlineStr">
        <is>
          <t>freezegun</t>
        </is>
      </c>
      <c r="H23181" t="inlineStr"/>
    </row>
    <row r="23182">
      <c r="A23182" t="inlineStr">
        <is>
          <t>moto</t>
        </is>
      </c>
      <c r="B23182" t="inlineStr">
        <is>
          <t>0fcb00dcf50cbee25be38a7aa1bff57ba2b0d3c6</t>
        </is>
      </c>
      <c r="C23182" t="inlineStr">
        <is>
          <t>2014-10-10 19:20:20+00:00</t>
        </is>
      </c>
      <c r="D23182" t="inlineStr">
        <is>
          <t>rem</t>
        </is>
      </c>
      <c r="E23182" t="inlineStr"/>
      <c r="F23182" t="inlineStr"/>
      <c r="G23182" t="inlineStr">
        <is>
          <t>mock</t>
        </is>
      </c>
      <c r="H23182" t="inlineStr"/>
    </row>
    <row r="23183">
      <c r="A23183" t="inlineStr">
        <is>
          <t>moto</t>
        </is>
      </c>
      <c r="B23183" t="inlineStr">
        <is>
          <t>0fcb00dcf50cbee25be38a7aa1bff57ba2b0d3c6</t>
        </is>
      </c>
      <c r="C23183" t="inlineStr">
        <is>
          <t>2014-10-10 19:20:20+00:00</t>
        </is>
      </c>
      <c r="D23183" t="inlineStr">
        <is>
          <t>rem</t>
        </is>
      </c>
      <c r="E23183" t="inlineStr"/>
      <c r="F23183" t="inlineStr"/>
      <c r="G23183" t="inlineStr">
        <is>
          <t>nose</t>
        </is>
      </c>
      <c r="H23183" t="inlineStr"/>
    </row>
    <row r="23184">
      <c r="A23184" t="inlineStr">
        <is>
          <t>moto</t>
        </is>
      </c>
      <c r="B23184" t="inlineStr">
        <is>
          <t>0fcb00dcf50cbee25be38a7aa1bff57ba2b0d3c6</t>
        </is>
      </c>
      <c r="C23184" t="inlineStr">
        <is>
          <t>2014-10-10 19:20:20+00:00</t>
        </is>
      </c>
      <c r="D23184" t="inlineStr">
        <is>
          <t>rem</t>
        </is>
      </c>
      <c r="E23184" t="inlineStr"/>
      <c r="F23184" t="inlineStr"/>
      <c r="G23184" t="inlineStr">
        <is>
          <t>requests</t>
        </is>
      </c>
      <c r="H23184" t="inlineStr"/>
    </row>
    <row r="23185">
      <c r="A23185" t="inlineStr">
        <is>
          <t>moto</t>
        </is>
      </c>
      <c r="B23185" t="inlineStr">
        <is>
          <t>0fcb00dcf50cbee25be38a7aa1bff57ba2b0d3c6</t>
        </is>
      </c>
      <c r="C23185" t="inlineStr">
        <is>
          <t>2014-10-10 19:20:20+00:00</t>
        </is>
      </c>
      <c r="D23185" t="inlineStr">
        <is>
          <t>rem</t>
        </is>
      </c>
      <c r="E23185" t="inlineStr"/>
      <c r="F23185" t="inlineStr"/>
      <c r="G23185" t="inlineStr">
        <is>
          <t>sure</t>
        </is>
      </c>
      <c r="H23185" t="inlineStr">
        <is>
          <t>&lt;1.2.4</t>
        </is>
      </c>
    </row>
    <row r="23186">
      <c r="A23186" t="inlineStr">
        <is>
          <t>moto</t>
        </is>
      </c>
      <c r="B23186" t="inlineStr">
        <is>
          <t>0fcb00dcf50cbee25be38a7aa1bff57ba2b0d3c6</t>
        </is>
      </c>
      <c r="C23186" t="inlineStr">
        <is>
          <t>2014-10-10 19:20:20+00:00</t>
        </is>
      </c>
      <c r="D23186" t="inlineStr">
        <is>
          <t>rem</t>
        </is>
      </c>
      <c r="E23186" t="inlineStr"/>
      <c r="F23186" t="inlineStr"/>
      <c r="G23186" t="inlineStr">
        <is>
          <t>xmltodict</t>
        </is>
      </c>
      <c r="H23186" t="inlineStr"/>
    </row>
    <row r="23187">
      <c r="A23187" t="inlineStr">
        <is>
          <t>moto</t>
        </is>
      </c>
      <c r="B23187" t="inlineStr">
        <is>
          <t>0fcb00dcf50cbee25be38a7aa1bff57ba2b0d3c6</t>
        </is>
      </c>
      <c r="C23187" t="inlineStr">
        <is>
          <t>2014-10-10 19:20:20+00:00</t>
        </is>
      </c>
      <c r="D23187" t="inlineStr">
        <is>
          <t>rem</t>
        </is>
      </c>
      <c r="E23187" t="inlineStr"/>
      <c r="F23187" t="inlineStr"/>
      <c r="G23187" t="inlineStr">
        <is>
          <t>dicttoxml</t>
        </is>
      </c>
      <c r="H23187" t="inlineStr"/>
    </row>
    <row r="23188">
      <c r="A23188" t="inlineStr">
        <is>
          <t>moto</t>
        </is>
      </c>
      <c r="B23188" t="inlineStr">
        <is>
          <t>0fcb00dcf50cbee25be38a7aa1bff57ba2b0d3c6</t>
        </is>
      </c>
      <c r="C23188" t="inlineStr">
        <is>
          <t>2014-10-10 19:20:20+00:00</t>
        </is>
      </c>
      <c r="D23188" t="inlineStr">
        <is>
          <t>rem</t>
        </is>
      </c>
      <c r="E23188" t="inlineStr"/>
      <c r="F23188" t="inlineStr"/>
      <c r="G23188" t="inlineStr">
        <is>
          <t>werkzeug</t>
        </is>
      </c>
      <c r="H23188" t="inlineStr"/>
    </row>
    <row r="23189">
      <c r="A23189" t="inlineStr">
        <is>
          <t>moto</t>
        </is>
      </c>
      <c r="B23189" t="inlineStr">
        <is>
          <t>0fcb00dcf50cbee25be38a7aa1bff57ba2b0d3c6</t>
        </is>
      </c>
      <c r="C23189" t="inlineStr">
        <is>
          <t>2014-10-10 19:20:20+00:00</t>
        </is>
      </c>
      <c r="D23189" t="inlineStr">
        <is>
          <t>rem</t>
        </is>
      </c>
      <c r="E23189" t="inlineStr"/>
      <c r="F23189" t="inlineStr"/>
      <c r="G23189" t="inlineStr">
        <is>
          <t>six</t>
        </is>
      </c>
      <c r="H23189" t="inlineStr"/>
    </row>
    <row r="23190">
      <c r="A23190" t="inlineStr">
        <is>
          <t>moto</t>
        </is>
      </c>
      <c r="B23190" t="inlineStr">
        <is>
          <t>06d403d31309fe7174ea98b7d81d4b2db1fc6aaf</t>
        </is>
      </c>
      <c r="C23190" t="inlineStr">
        <is>
          <t>2020-09-07 15:36:56+00:00</t>
        </is>
      </c>
      <c r="D23190" t="inlineStr">
        <is>
          <t>verchange</t>
        </is>
      </c>
      <c r="E23190" t="inlineStr"/>
      <c r="F23190" t="inlineStr"/>
      <c r="G23190" t="inlineStr"/>
      <c r="H23190" t="inlineStr"/>
    </row>
    <row r="23191">
      <c r="A23191" t="inlineStr">
        <is>
          <t>lesscpy</t>
        </is>
      </c>
      <c r="B23191" t="inlineStr">
        <is>
          <t>eae984b44f33c7fbd49f92cde60aa0651ec2ce61</t>
        </is>
      </c>
      <c r="C23191" t="inlineStr">
        <is>
          <t>2014-11-26 20:32:08+00:00</t>
        </is>
      </c>
      <c r="D23191" t="inlineStr">
        <is>
          <t>add</t>
        </is>
      </c>
      <c r="E23191" t="inlineStr">
        <is>
          <t>six</t>
        </is>
      </c>
      <c r="F23191" t="inlineStr"/>
      <c r="G23191" t="inlineStr"/>
      <c r="H23191" t="inlineStr"/>
    </row>
    <row r="23192">
      <c r="A23192" t="inlineStr">
        <is>
          <t>django-jstemplate</t>
        </is>
      </c>
      <c r="B23192" t="inlineStr">
        <is>
          <t>2c3e9ffcdd17f9f9e291c2868a5766df042be7a1</t>
        </is>
      </c>
      <c r="C23192" t="inlineStr">
        <is>
          <t>2013-08-31 16:27:28+00:00</t>
        </is>
      </c>
      <c r="D23192" t="inlineStr">
        <is>
          <t>add</t>
        </is>
      </c>
      <c r="E23192" t="inlineStr">
        <is>
          <t>django</t>
        </is>
      </c>
      <c r="F23192" t="inlineStr">
        <is>
          <t>&gt;=1.3</t>
        </is>
      </c>
      <c r="G23192" t="inlineStr"/>
      <c r="H23192" t="inlineStr"/>
    </row>
    <row r="23193">
      <c r="A23193" t="inlineStr">
        <is>
          <t>django-jstemplate</t>
        </is>
      </c>
      <c r="B23193" t="inlineStr">
        <is>
          <t>2c3e9ffcdd17f9f9e291c2868a5766df042be7a1</t>
        </is>
      </c>
      <c r="C23193" t="inlineStr">
        <is>
          <t>2013-08-31 16:27:28+00:00</t>
        </is>
      </c>
      <c r="D23193" t="inlineStr">
        <is>
          <t>add</t>
        </is>
      </c>
      <c r="E23193" t="inlineStr">
        <is>
          <t>six</t>
        </is>
      </c>
      <c r="F23193" t="inlineStr"/>
      <c r="G23193" t="inlineStr"/>
      <c r="H23193" t="inlineStr"/>
    </row>
    <row r="23194">
      <c r="A23194" t="inlineStr">
        <is>
          <t>django-jstemplate</t>
        </is>
      </c>
      <c r="B23194" t="inlineStr">
        <is>
          <t>2c3e9ffcdd17f9f9e291c2868a5766df042be7a1</t>
        </is>
      </c>
      <c r="C23194" t="inlineStr">
        <is>
          <t>2013-08-31 16:27:28+00:00</t>
        </is>
      </c>
      <c r="D23194" t="inlineStr">
        <is>
          <t>add</t>
        </is>
      </c>
      <c r="E23194" t="inlineStr">
        <is>
          <t>mock</t>
        </is>
      </c>
      <c r="F23194" t="inlineStr"/>
      <c r="G23194" t="inlineStr"/>
      <c r="H23194" t="inlineStr"/>
    </row>
    <row r="23195">
      <c r="A23195" t="inlineStr">
        <is>
          <t>django-jstemplate</t>
        </is>
      </c>
      <c r="B23195" t="inlineStr">
        <is>
          <t>9ccbc7989cefe7ae35c29fc01baf48a038aaea4d</t>
        </is>
      </c>
      <c r="C23195" t="inlineStr">
        <is>
          <t>2013-09-23 22:09:32+00:00</t>
        </is>
      </c>
      <c r="D23195" t="inlineStr">
        <is>
          <t>verchange</t>
        </is>
      </c>
      <c r="E23195" t="inlineStr">
        <is>
          <t>mock</t>
        </is>
      </c>
      <c r="F23195" t="inlineStr"/>
      <c r="G23195" t="inlineStr">
        <is>
          <t>mock</t>
        </is>
      </c>
      <c r="H23195" t="inlineStr"/>
    </row>
    <row r="23196">
      <c r="A23196" t="inlineStr">
        <is>
          <t>django-jstemplate</t>
        </is>
      </c>
      <c r="B23196" t="inlineStr">
        <is>
          <t>9ccbc7989cefe7ae35c29fc01baf48a038aaea4d</t>
        </is>
      </c>
      <c r="C23196" t="inlineStr">
        <is>
          <t>2013-09-23 22:09:32+00:00</t>
        </is>
      </c>
      <c r="D23196" t="inlineStr">
        <is>
          <t>verchange</t>
        </is>
      </c>
      <c r="E23196" t="inlineStr">
        <is>
          <t>django</t>
        </is>
      </c>
      <c r="F23196" t="inlineStr">
        <is>
          <t>&gt;=1.4</t>
        </is>
      </c>
      <c r="G23196" t="inlineStr">
        <is>
          <t>django</t>
        </is>
      </c>
      <c r="H23196" t="inlineStr">
        <is>
          <t>&gt;=1.3</t>
        </is>
      </c>
    </row>
    <row r="23197">
      <c r="A23197" t="inlineStr">
        <is>
          <t>django-jstemplate</t>
        </is>
      </c>
      <c r="B23197" t="inlineStr">
        <is>
          <t>9ccbc7989cefe7ae35c29fc01baf48a038aaea4d</t>
        </is>
      </c>
      <c r="C23197" t="inlineStr">
        <is>
          <t>2013-09-23 22:09:32+00:00</t>
        </is>
      </c>
      <c r="D23197" t="inlineStr">
        <is>
          <t>add</t>
        </is>
      </c>
      <c r="E23197" t="inlineStr">
        <is>
          <t>coverage</t>
        </is>
      </c>
      <c r="F23197" t="inlineStr"/>
      <c r="G23197" t="inlineStr"/>
      <c r="H23197" t="inlineStr"/>
    </row>
    <row r="23198">
      <c r="A23198" t="inlineStr">
        <is>
          <t>django-jstemplate</t>
        </is>
      </c>
      <c r="B23198" t="inlineStr">
        <is>
          <t>0c1cabca7f9cfb9588cc5e9e08f24a456022822d</t>
        </is>
      </c>
      <c r="C23198" t="inlineStr">
        <is>
          <t>2016-01-31 06:02:15+00:00</t>
        </is>
      </c>
      <c r="D23198" t="inlineStr">
        <is>
          <t>verchange</t>
        </is>
      </c>
      <c r="E23198" t="inlineStr">
        <is>
          <t>django</t>
        </is>
      </c>
      <c r="F23198" t="inlineStr">
        <is>
          <t>&gt;=1.5</t>
        </is>
      </c>
      <c r="G23198" t="inlineStr">
        <is>
          <t>django</t>
        </is>
      </c>
      <c r="H23198" t="inlineStr">
        <is>
          <t>&gt;=1.4</t>
        </is>
      </c>
    </row>
    <row r="23199">
      <c r="A23199" t="inlineStr">
        <is>
          <t>finance</t>
        </is>
      </c>
      <c r="B23199" t="inlineStr">
        <is>
          <t>3c88e0d05fd1cd366f89c7d8e96a6164b1ff98ba</t>
        </is>
      </c>
      <c r="C23199" t="inlineStr">
        <is>
          <t>2016-04-28 08:14:29+00:00</t>
        </is>
      </c>
      <c r="D23199" t="inlineStr">
        <is>
          <t>add</t>
        </is>
      </c>
      <c r="E23199" t="inlineStr">
        <is>
          <t>beautifulsoup4</t>
        </is>
      </c>
      <c r="F23199" t="inlineStr">
        <is>
          <t>&gt;=4.4.1</t>
        </is>
      </c>
      <c r="G23199" t="inlineStr"/>
      <c r="H23199" t="inlineStr"/>
    </row>
    <row r="23200">
      <c r="A23200" t="inlineStr">
        <is>
          <t>finance</t>
        </is>
      </c>
      <c r="B23200" t="inlineStr">
        <is>
          <t>bfff68de138336834e243ed31a85a1cbcfac8e7a</t>
        </is>
      </c>
      <c r="C23200" t="inlineStr">
        <is>
          <t>2016-07-03 09:19:42+00:00</t>
        </is>
      </c>
      <c r="D23200" t="inlineStr">
        <is>
          <t>add</t>
        </is>
      </c>
      <c r="E23200" t="inlineStr">
        <is>
          <t>typedecorator</t>
        </is>
      </c>
      <c r="F23200" t="inlineStr">
        <is>
          <t>&gt;=0.0.4</t>
        </is>
      </c>
      <c r="G23200" t="inlineStr"/>
      <c r="H23200" t="inlineStr"/>
    </row>
    <row r="23201">
      <c r="A23201" t="inlineStr">
        <is>
          <t>finance</t>
        </is>
      </c>
      <c r="B23201" t="inlineStr">
        <is>
          <t>0b6c20c22acd0cbd13652aa1bf7b82f3fda9e2bf</t>
        </is>
      </c>
      <c r="C23201" t="inlineStr">
        <is>
          <t>2017-03-26 07:52:31+00:00</t>
        </is>
      </c>
      <c r="D23201" t="inlineStr">
        <is>
          <t>verchange</t>
        </is>
      </c>
      <c r="E23201" t="inlineStr">
        <is>
          <t>Flask-SQLAlchemy</t>
        </is>
      </c>
      <c r="F23201" t="inlineStr">
        <is>
          <t>&gt;=2.2</t>
        </is>
      </c>
      <c r="G23201" t="inlineStr">
        <is>
          <t>Flask-SQLAlchemy</t>
        </is>
      </c>
      <c r="H23201" t="inlineStr">
        <is>
          <t>&gt;=2.1</t>
        </is>
      </c>
    </row>
    <row r="23202">
      <c r="A23202" t="inlineStr">
        <is>
          <t>finance</t>
        </is>
      </c>
      <c r="B23202" t="inlineStr">
        <is>
          <t>2d69680d7fbaa7516d3421030ad3252b05502c7f</t>
        </is>
      </c>
      <c r="C23202" t="inlineStr">
        <is>
          <t>2018-08-05 14:38:18+00:00</t>
        </is>
      </c>
      <c r="D23202" t="inlineStr">
        <is>
          <t>add</t>
        </is>
      </c>
      <c r="E23202" t="inlineStr">
        <is>
          <t>Flask-Cors</t>
        </is>
      </c>
      <c r="F23202" t="inlineStr">
        <is>
          <t>&gt;=3.0.2</t>
        </is>
      </c>
      <c r="G23202" t="inlineStr"/>
      <c r="H23202" t="inlineStr"/>
    </row>
    <row r="23203">
      <c r="A23203" t="inlineStr">
        <is>
          <t>finance</t>
        </is>
      </c>
      <c r="B23203" t="inlineStr">
        <is>
          <t>2d69680d7fbaa7516d3421030ad3252b05502c7f</t>
        </is>
      </c>
      <c r="C23203" t="inlineStr">
        <is>
          <t>2018-08-05 14:38:18+00:00</t>
        </is>
      </c>
      <c r="D23203" t="inlineStr">
        <is>
          <t>add</t>
        </is>
      </c>
      <c r="E23203" t="inlineStr">
        <is>
          <t>alembic</t>
        </is>
      </c>
      <c r="F23203" t="inlineStr">
        <is>
          <t>&gt;=0.9.7</t>
        </is>
      </c>
      <c r="G23203" t="inlineStr"/>
      <c r="H23203" t="inlineStr"/>
    </row>
    <row r="23204">
      <c r="A23204" t="inlineStr">
        <is>
          <t>finance</t>
        </is>
      </c>
      <c r="B23204" t="inlineStr">
        <is>
          <t>2d69680d7fbaa7516d3421030ad3252b05502c7f</t>
        </is>
      </c>
      <c r="C23204" t="inlineStr">
        <is>
          <t>2018-08-05 14:38:18+00:00</t>
        </is>
      </c>
      <c r="D23204" t="inlineStr">
        <is>
          <t>add</t>
        </is>
      </c>
      <c r="E23204" t="inlineStr">
        <is>
          <t>boto3</t>
        </is>
      </c>
      <c r="F23204" t="inlineStr">
        <is>
          <t>&gt;=1.5.26</t>
        </is>
      </c>
      <c r="G23204" t="inlineStr"/>
      <c r="H23204" t="inlineStr"/>
    </row>
    <row r="23205">
      <c r="A23205" t="inlineStr">
        <is>
          <t>finance</t>
        </is>
      </c>
      <c r="B23205" t="inlineStr">
        <is>
          <t>2d69680d7fbaa7516d3421030ad3252b05502c7f</t>
        </is>
      </c>
      <c r="C23205" t="inlineStr">
        <is>
          <t>2018-08-05 14:38:18+00:00</t>
        </is>
      </c>
      <c r="D23205" t="inlineStr">
        <is>
          <t>rem</t>
        </is>
      </c>
      <c r="E23205" t="inlineStr"/>
      <c r="F23205" t="inlineStr"/>
      <c r="G23205" t="inlineStr">
        <is>
          <t>typedecorator</t>
        </is>
      </c>
      <c r="H23205" t="inlineStr">
        <is>
          <t>&gt;=0.0.4</t>
        </is>
      </c>
    </row>
    <row r="23206">
      <c r="A23206" t="inlineStr">
        <is>
          <t>finance</t>
        </is>
      </c>
      <c r="B23206" t="inlineStr">
        <is>
          <t>a49fa1dacdbfc0da169cf81634c585bd3d2ddc47</t>
        </is>
      </c>
      <c r="C23206" t="inlineStr">
        <is>
          <t>2018-08-30 16:11:56+00:00</t>
        </is>
      </c>
      <c r="D23206" t="inlineStr">
        <is>
          <t>add</t>
        </is>
      </c>
      <c r="E23206" t="inlineStr">
        <is>
          <t>psycopg2-binary</t>
        </is>
      </c>
      <c r="F23206" t="inlineStr">
        <is>
          <t>&gt;=2.7.5</t>
        </is>
      </c>
      <c r="G23206" t="inlineStr"/>
      <c r="H23206" t="inlineStr"/>
    </row>
    <row r="23207">
      <c r="A23207" t="inlineStr">
        <is>
          <t>finance</t>
        </is>
      </c>
      <c r="B23207" t="inlineStr">
        <is>
          <t>a49fa1dacdbfc0da169cf81634c585bd3d2ddc47</t>
        </is>
      </c>
      <c r="C23207" t="inlineStr">
        <is>
          <t>2018-08-30 16:11:56+00:00</t>
        </is>
      </c>
      <c r="D23207" t="inlineStr">
        <is>
          <t>rem</t>
        </is>
      </c>
      <c r="E23207" t="inlineStr"/>
      <c r="F23207" t="inlineStr"/>
      <c r="G23207" t="inlineStr">
        <is>
          <t>psycopg2</t>
        </is>
      </c>
      <c r="H23207" t="inlineStr">
        <is>
          <t>&gt;=2.6.1</t>
        </is>
      </c>
    </row>
    <row r="23208">
      <c r="A23208" t="inlineStr">
        <is>
          <t>finance</t>
        </is>
      </c>
      <c r="B23208" t="inlineStr">
        <is>
          <t>23f104f8caa1e7340c771f528a902fc9b3028ea7</t>
        </is>
      </c>
      <c r="C23208" t="inlineStr">
        <is>
          <t>2019-09-10 08:10:39+00:00</t>
        </is>
      </c>
      <c r="D23208" t="inlineStr">
        <is>
          <t>verchange</t>
        </is>
      </c>
      <c r="E23208" t="inlineStr">
        <is>
          <t>click</t>
        </is>
      </c>
      <c r="F23208" t="inlineStr">
        <is>
          <t>&lt;7.0;&gt;=6.3</t>
        </is>
      </c>
      <c r="G23208" t="inlineStr">
        <is>
          <t>click</t>
        </is>
      </c>
      <c r="H23208" t="inlineStr">
        <is>
          <t>&gt;=6.3</t>
        </is>
      </c>
    </row>
    <row r="23209">
      <c r="A23209" t="inlineStr">
        <is>
          <t>finance</t>
        </is>
      </c>
      <c r="B23209" t="inlineStr">
        <is>
          <t>e4f25d3d9e97e1259eccfa977e0f98eca29b3893</t>
        </is>
      </c>
      <c r="C23209" t="inlineStr">
        <is>
          <t>2019-09-23 07:27:06+00:00</t>
        </is>
      </c>
      <c r="D23209" t="inlineStr">
        <is>
          <t>add</t>
        </is>
      </c>
      <c r="E23209" t="inlineStr">
        <is>
          <t>avro-python3</t>
        </is>
      </c>
      <c r="F23209" t="inlineStr">
        <is>
          <t>&lt;2.0.0;&gt;=1.9.1</t>
        </is>
      </c>
      <c r="G23209" t="inlineStr"/>
      <c r="H23209" t="inlineStr"/>
    </row>
    <row r="23210">
      <c r="A23210" t="inlineStr">
        <is>
          <t>finance</t>
        </is>
      </c>
      <c r="B23210" t="inlineStr">
        <is>
          <t>e4f25d3d9e97e1259eccfa977e0f98eca29b3893</t>
        </is>
      </c>
      <c r="C23210" t="inlineStr">
        <is>
          <t>2019-09-23 07:27:06+00:00</t>
        </is>
      </c>
      <c r="D23210" t="inlineStr">
        <is>
          <t>add</t>
        </is>
      </c>
      <c r="E23210" t="inlineStr">
        <is>
          <t>pandas</t>
        </is>
      </c>
      <c r="F23210" t="inlineStr">
        <is>
          <t>&lt;1.0;&gt;=0.25.1</t>
        </is>
      </c>
      <c r="G23210" t="inlineStr"/>
      <c r="H23210" t="inlineStr"/>
    </row>
    <row r="23211">
      <c r="A23211" t="inlineStr">
        <is>
          <t>finance</t>
        </is>
      </c>
      <c r="B23211" t="inlineStr">
        <is>
          <t>e4f25d3d9e97e1259eccfa977e0f98eca29b3893</t>
        </is>
      </c>
      <c r="C23211" t="inlineStr">
        <is>
          <t>2019-09-23 07:27:06+00:00</t>
        </is>
      </c>
      <c r="D23211" t="inlineStr">
        <is>
          <t>add</t>
        </is>
      </c>
      <c r="E23211" t="inlineStr">
        <is>
          <t>pandas-datareader</t>
        </is>
      </c>
      <c r="F23211" t="inlineStr">
        <is>
          <t>&lt;1.0;&gt;=0.7.4</t>
        </is>
      </c>
      <c r="G23211" t="inlineStr"/>
      <c r="H23211" t="inlineStr"/>
    </row>
    <row r="23212">
      <c r="A23212" t="inlineStr">
        <is>
          <t>finance</t>
        </is>
      </c>
      <c r="B23212" t="inlineStr">
        <is>
          <t>e4f25d3d9e97e1259eccfa977e0f98eca29b3893</t>
        </is>
      </c>
      <c r="C23212" t="inlineStr">
        <is>
          <t>2019-09-23 07:27:06+00:00</t>
        </is>
      </c>
      <c r="D23212" t="inlineStr">
        <is>
          <t>add</t>
        </is>
      </c>
      <c r="E23212" t="inlineStr">
        <is>
          <t>backports-datetime-fromisoformat</t>
        </is>
      </c>
      <c r="F23212" t="inlineStr">
        <is>
          <t>&lt;2.0.0;&gt;=1.0.0</t>
        </is>
      </c>
      <c r="G23212" t="inlineStr"/>
      <c r="H23212" t="inlineStr"/>
    </row>
    <row r="23213">
      <c r="A23213" t="inlineStr">
        <is>
          <t>finance</t>
        </is>
      </c>
      <c r="B23213" t="inlineStr">
        <is>
          <t>1aa93797e704c1cecfeca344d5d9e840d40f98f8</t>
        </is>
      </c>
      <c r="C23213" t="inlineStr">
        <is>
          <t>2020-06-14 13:53:33+00:00</t>
        </is>
      </c>
      <c r="D23213" t="inlineStr">
        <is>
          <t>verchange</t>
        </is>
      </c>
      <c r="E23213" t="inlineStr">
        <is>
          <t>backports-datetime-fromisoformat</t>
        </is>
      </c>
      <c r="F23213" t="inlineStr">
        <is>
          <t>&lt;2.0.0;&gt;=1.0.0</t>
        </is>
      </c>
      <c r="G23213" t="inlineStr">
        <is>
          <t>backports-datetime-fromisoformat</t>
        </is>
      </c>
      <c r="H23213" t="inlineStr">
        <is>
          <t>&lt;2.0.0;&gt;=1.0.0</t>
        </is>
      </c>
    </row>
    <row r="23214">
      <c r="A23214" t="inlineStr">
        <is>
          <t>finance</t>
        </is>
      </c>
      <c r="B23214" t="inlineStr">
        <is>
          <t>1aa93797e704c1cecfeca344d5d9e840d40f98f8</t>
        </is>
      </c>
      <c r="C23214" t="inlineStr">
        <is>
          <t>2020-06-14 13:53:33+00:00</t>
        </is>
      </c>
      <c r="D23214" t="inlineStr">
        <is>
          <t>rem</t>
        </is>
      </c>
      <c r="E23214" t="inlineStr"/>
      <c r="F23214" t="inlineStr"/>
      <c r="G23214" t="inlineStr">
        <is>
          <t>Flask</t>
        </is>
      </c>
      <c r="H23214" t="inlineStr">
        <is>
          <t>&gt;=0.10.1</t>
        </is>
      </c>
    </row>
    <row r="23215">
      <c r="A23215" t="inlineStr">
        <is>
          <t>finance</t>
        </is>
      </c>
      <c r="B23215" t="inlineStr">
        <is>
          <t>1aa93797e704c1cecfeca344d5d9e840d40f98f8</t>
        </is>
      </c>
      <c r="C23215" t="inlineStr">
        <is>
          <t>2020-06-14 13:53:33+00:00</t>
        </is>
      </c>
      <c r="D23215" t="inlineStr">
        <is>
          <t>rem</t>
        </is>
      </c>
      <c r="E23215" t="inlineStr"/>
      <c r="F23215" t="inlineStr"/>
      <c r="G23215" t="inlineStr">
        <is>
          <t>Flask-Admin</t>
        </is>
      </c>
      <c r="H23215" t="inlineStr">
        <is>
          <t>&gt;=1.4.0</t>
        </is>
      </c>
    </row>
    <row r="23216">
      <c r="A23216" t="inlineStr">
        <is>
          <t>finance</t>
        </is>
      </c>
      <c r="B23216" t="inlineStr">
        <is>
          <t>1aa93797e704c1cecfeca344d5d9e840d40f98f8</t>
        </is>
      </c>
      <c r="C23216" t="inlineStr">
        <is>
          <t>2020-06-14 13:53:33+00:00</t>
        </is>
      </c>
      <c r="D23216" t="inlineStr">
        <is>
          <t>rem</t>
        </is>
      </c>
      <c r="E23216" t="inlineStr"/>
      <c r="F23216" t="inlineStr"/>
      <c r="G23216" t="inlineStr">
        <is>
          <t>Flask-Login</t>
        </is>
      </c>
      <c r="H23216" t="inlineStr">
        <is>
          <t>&gt;=0.3.2</t>
        </is>
      </c>
    </row>
    <row r="23217">
      <c r="A23217" t="inlineStr">
        <is>
          <t>finance</t>
        </is>
      </c>
      <c r="B23217" t="inlineStr">
        <is>
          <t>1aa93797e704c1cecfeca344d5d9e840d40f98f8</t>
        </is>
      </c>
      <c r="C23217" t="inlineStr">
        <is>
          <t>2020-06-14 13:53:33+00:00</t>
        </is>
      </c>
      <c r="D23217" t="inlineStr">
        <is>
          <t>rem</t>
        </is>
      </c>
      <c r="E23217" t="inlineStr"/>
      <c r="F23217" t="inlineStr"/>
      <c r="G23217" t="inlineStr">
        <is>
          <t>Flask-SQLAlchemy</t>
        </is>
      </c>
      <c r="H23217" t="inlineStr">
        <is>
          <t>&gt;=2.2</t>
        </is>
      </c>
    </row>
    <row r="23218">
      <c r="A23218" t="inlineStr">
        <is>
          <t>finance</t>
        </is>
      </c>
      <c r="B23218" t="inlineStr">
        <is>
          <t>1aa93797e704c1cecfeca344d5d9e840d40f98f8</t>
        </is>
      </c>
      <c r="C23218" t="inlineStr">
        <is>
          <t>2020-06-14 13:53:33+00:00</t>
        </is>
      </c>
      <c r="D23218" t="inlineStr">
        <is>
          <t>rem</t>
        </is>
      </c>
      <c r="E23218" t="inlineStr"/>
      <c r="F23218" t="inlineStr"/>
      <c r="G23218" t="inlineStr">
        <is>
          <t>Flask-Cors</t>
        </is>
      </c>
      <c r="H23218" t="inlineStr">
        <is>
          <t>&gt;=3.0.2</t>
        </is>
      </c>
    </row>
    <row r="23219">
      <c r="A23219" t="inlineStr">
        <is>
          <t>finance</t>
        </is>
      </c>
      <c r="B23219" t="inlineStr">
        <is>
          <t>1aa93797e704c1cecfeca344d5d9e840d40f98f8</t>
        </is>
      </c>
      <c r="C23219" t="inlineStr">
        <is>
          <t>2020-06-14 13:53:33+00:00</t>
        </is>
      </c>
      <c r="D23219" t="inlineStr">
        <is>
          <t>rem</t>
        </is>
      </c>
      <c r="E23219" t="inlineStr"/>
      <c r="F23219" t="inlineStr"/>
      <c r="G23219" t="inlineStr">
        <is>
          <t>Jinja2</t>
        </is>
      </c>
      <c r="H23219" t="inlineStr">
        <is>
          <t>&gt;=2.8</t>
        </is>
      </c>
    </row>
    <row r="23220">
      <c r="A23220" t="inlineStr">
        <is>
          <t>finance</t>
        </is>
      </c>
      <c r="B23220" t="inlineStr">
        <is>
          <t>1aa93797e704c1cecfeca344d5d9e840d40f98f8</t>
        </is>
      </c>
      <c r="C23220" t="inlineStr">
        <is>
          <t>2020-06-14 13:53:33+00:00</t>
        </is>
      </c>
      <c r="D23220" t="inlineStr">
        <is>
          <t>rem</t>
        </is>
      </c>
      <c r="E23220" t="inlineStr"/>
      <c r="F23220" t="inlineStr"/>
      <c r="G23220" t="inlineStr">
        <is>
          <t>MarkupSafe</t>
        </is>
      </c>
      <c r="H23220" t="inlineStr">
        <is>
          <t>&gt;=0.23</t>
        </is>
      </c>
    </row>
    <row r="23221">
      <c r="A23221" t="inlineStr">
        <is>
          <t>github-commit-watcher</t>
        </is>
      </c>
      <c r="B23221" t="inlineStr">
        <is>
          <t>9942a3ce17ffc95bf1b898cba87d13fcb08f7a4a</t>
        </is>
      </c>
      <c r="C23221" t="inlineStr">
        <is>
          <t>2015-08-18 06:44:17+00:00</t>
        </is>
      </c>
      <c r="D23221" t="inlineStr">
        <is>
          <t>add</t>
        </is>
      </c>
      <c r="E23221" t="inlineStr">
        <is>
          <t>PyGithub</t>
        </is>
      </c>
      <c r="F23221" t="inlineStr"/>
      <c r="G23221" t="inlineStr"/>
      <c r="H23221" t="inlineStr"/>
    </row>
    <row r="23222">
      <c r="A23222" t="inlineStr">
        <is>
          <t>github-commit-watcher</t>
        </is>
      </c>
      <c r="B23222" t="inlineStr">
        <is>
          <t>9c2d69004cf6dea481282bb602a9590ddc43c0b1</t>
        </is>
      </c>
      <c r="C23222" t="inlineStr">
        <is>
          <t>2015-08-18 07:37:14+00:00</t>
        </is>
      </c>
      <c r="D23222" t="inlineStr">
        <is>
          <t>verchange</t>
        </is>
      </c>
      <c r="E23222" t="inlineStr">
        <is>
          <t>PyGithub</t>
        </is>
      </c>
      <c r="F23222">
        <f>=1.25.2</f>
        <v/>
      </c>
      <c r="G23222" t="inlineStr">
        <is>
          <t>PyGithub</t>
        </is>
      </c>
      <c r="H23222" t="inlineStr"/>
    </row>
    <row r="23223">
      <c r="A23223" t="inlineStr">
        <is>
          <t>github-commit-watcher</t>
        </is>
      </c>
      <c r="B23223" t="inlineStr">
        <is>
          <t>9c2d69004cf6dea481282bb602a9590ddc43c0b1</t>
        </is>
      </c>
      <c r="C23223" t="inlineStr">
        <is>
          <t>2015-08-18 07:37:14+00:00</t>
        </is>
      </c>
      <c r="D23223" t="inlineStr">
        <is>
          <t>add</t>
        </is>
      </c>
      <c r="E23223" t="inlineStr">
        <is>
          <t>html2text</t>
        </is>
      </c>
      <c r="F23223">
        <f>=2015.6.21</f>
        <v/>
      </c>
      <c r="G23223" t="inlineStr"/>
      <c r="H23223" t="inlineStr"/>
    </row>
    <row r="23224">
      <c r="A23224" t="inlineStr">
        <is>
          <t>github-commit-watcher</t>
        </is>
      </c>
      <c r="B23224" t="inlineStr">
        <is>
          <t>9c2d69004cf6dea481282bb602a9590ddc43c0b1</t>
        </is>
      </c>
      <c r="C23224" t="inlineStr">
        <is>
          <t>2015-08-18 07:37:14+00:00</t>
        </is>
      </c>
      <c r="D23224" t="inlineStr">
        <is>
          <t>add</t>
        </is>
      </c>
      <c r="E23224" t="inlineStr">
        <is>
          <t>html2rest</t>
        </is>
      </c>
      <c r="F23224">
        <f>=0.2.2</f>
        <v/>
      </c>
      <c r="G23224" t="inlineStr"/>
      <c r="H23224" t="inlineStr"/>
    </row>
    <row r="23225">
      <c r="A23225" t="inlineStr">
        <is>
          <t>github-commit-watcher</t>
        </is>
      </c>
      <c r="B23225" t="inlineStr">
        <is>
          <t>0b35968e1a4368a764b2255db5cab632e5bad654</t>
        </is>
      </c>
      <c r="C23225" t="inlineStr">
        <is>
          <t>2015-08-19 14:06:52+00:00</t>
        </is>
      </c>
      <c r="D23225" t="inlineStr">
        <is>
          <t>rem</t>
        </is>
      </c>
      <c r="E23225" t="inlineStr"/>
      <c r="F23225" t="inlineStr"/>
      <c r="G23225" t="inlineStr">
        <is>
          <t>html2rest</t>
        </is>
      </c>
      <c r="H23225">
        <f>=0.2.2</f>
        <v/>
      </c>
    </row>
    <row r="23226">
      <c r="A23226" t="inlineStr">
        <is>
          <t>netjsonconfig</t>
        </is>
      </c>
      <c r="B23226" t="inlineStr">
        <is>
          <t>0f8f098aa7e33d7f892c4b2f4eafd47816716a9a</t>
        </is>
      </c>
      <c r="C23226" t="inlineStr">
        <is>
          <t>2018-07-09 13:15:01+00:00</t>
        </is>
      </c>
      <c r="D23226" t="inlineStr">
        <is>
          <t>verchange</t>
        </is>
      </c>
      <c r="E23226" t="inlineStr">
        <is>
          <t>jsonschema</t>
        </is>
      </c>
      <c r="F23226" t="inlineStr">
        <is>
          <t>&lt;2.7;&gt;=2.6</t>
        </is>
      </c>
      <c r="G23226" t="inlineStr">
        <is>
          <t>jsonschema</t>
        </is>
      </c>
      <c r="H23226" t="inlineStr"/>
    </row>
    <row r="23227">
      <c r="A23227" t="inlineStr">
        <is>
          <t>netjsonconfig</t>
        </is>
      </c>
      <c r="B23227" t="inlineStr">
        <is>
          <t>0f8f098aa7e33d7f892c4b2f4eafd47816716a9a</t>
        </is>
      </c>
      <c r="C23227" t="inlineStr">
        <is>
          <t>2018-07-09 13:15:01+00:00</t>
        </is>
      </c>
      <c r="D23227" t="inlineStr">
        <is>
          <t>verchange</t>
        </is>
      </c>
      <c r="E23227" t="inlineStr">
        <is>
          <t>jinja2</t>
        </is>
      </c>
      <c r="F23227" t="inlineStr">
        <is>
          <t>&gt;=2.9;&lt;3.0</t>
        </is>
      </c>
      <c r="G23227" t="inlineStr">
        <is>
          <t>jinja2</t>
        </is>
      </c>
      <c r="H23227" t="inlineStr"/>
    </row>
    <row r="23228">
      <c r="A23228" t="inlineStr">
        <is>
          <t>netjsonconfig</t>
        </is>
      </c>
      <c r="B23228" t="inlineStr">
        <is>
          <t>75a77efdc9782b0d16b910b82f2d7f58951da232</t>
        </is>
      </c>
      <c r="C23228" t="inlineStr">
        <is>
          <t>2020-01-14 19:33:50+00:00</t>
        </is>
      </c>
      <c r="D23228" t="inlineStr">
        <is>
          <t>verchange</t>
        </is>
      </c>
      <c r="E23228" t="inlineStr">
        <is>
          <t>jsonschema</t>
        </is>
      </c>
      <c r="F23228" t="inlineStr">
        <is>
          <t>&gt;=3.0;&lt;3.3</t>
        </is>
      </c>
      <c r="G23228" t="inlineStr">
        <is>
          <t>jsonschema</t>
        </is>
      </c>
      <c r="H23228" t="inlineStr">
        <is>
          <t>&lt;2.7;&gt;=2.6</t>
        </is>
      </c>
    </row>
    <row r="23229">
      <c r="A23229" t="inlineStr">
        <is>
          <t>django-dirtyfields</t>
        </is>
      </c>
      <c r="B23229" t="inlineStr">
        <is>
          <t>ed22d506f602fa90f958e26960b15689b0060989</t>
        </is>
      </c>
      <c r="C23229" t="inlineStr">
        <is>
          <t>2016-03-18 22:09:31+00:00</t>
        </is>
      </c>
      <c r="D23229" t="inlineStr">
        <is>
          <t>add</t>
        </is>
      </c>
      <c r="E23229" t="inlineStr">
        <is>
          <t>pytz</t>
        </is>
      </c>
      <c r="F23229" t="inlineStr">
        <is>
          <t>&gt;=2015.7</t>
        </is>
      </c>
      <c r="G23229" t="inlineStr"/>
      <c r="H23229" t="inlineStr"/>
    </row>
    <row r="23230">
      <c r="A23230" t="inlineStr">
        <is>
          <t>nap</t>
        </is>
      </c>
      <c r="B23230" t="inlineStr">
        <is>
          <t>b25ebcdaf0e2206fb762f18b06a4f9d7e1df25d0</t>
        </is>
      </c>
      <c r="C23230" t="inlineStr">
        <is>
          <t>2014-05-22 17:20:58+00:00</t>
        </is>
      </c>
      <c r="D23230" t="inlineStr">
        <is>
          <t>verchange</t>
        </is>
      </c>
      <c r="E23230" t="inlineStr">
        <is>
          <t>requests</t>
        </is>
      </c>
      <c r="F23230" t="inlineStr">
        <is>
          <t>&gt;=2.2.1;&lt;3.0.0</t>
        </is>
      </c>
      <c r="G23230" t="inlineStr">
        <is>
          <t>requests</t>
        </is>
      </c>
      <c r="H23230">
        <f>=2.2.1</f>
        <v/>
      </c>
    </row>
    <row r="23231">
      <c r="A23231" t="inlineStr">
        <is>
          <t>python-app-sdk</t>
        </is>
      </c>
      <c r="B23231" t="inlineStr">
        <is>
          <t>4476829c63daac6b8fb0fb934e82f7f8e5239918</t>
        </is>
      </c>
      <c r="C23231" t="inlineStr">
        <is>
          <t>2018-08-30 08:14:24+00:00</t>
        </is>
      </c>
      <c r="D23231" t="inlineStr">
        <is>
          <t>add</t>
        </is>
      </c>
      <c r="E23231" t="inlineStr">
        <is>
          <t>googleapis-common-protos</t>
        </is>
      </c>
      <c r="F23231" t="inlineStr"/>
      <c r="G23231" t="inlineStr"/>
      <c r="H23231" t="inlineStr"/>
    </row>
    <row r="23232">
      <c r="A23232" t="inlineStr">
        <is>
          <t>python-app-sdk</t>
        </is>
      </c>
      <c r="B23232" t="inlineStr">
        <is>
          <t>4476829c63daac6b8fb0fb934e82f7f8e5239918</t>
        </is>
      </c>
      <c r="C23232" t="inlineStr">
        <is>
          <t>2018-08-30 08:14:24+00:00</t>
        </is>
      </c>
      <c r="D23232" t="inlineStr">
        <is>
          <t>rem</t>
        </is>
      </c>
      <c r="E23232" t="inlineStr"/>
      <c r="F23232" t="inlineStr"/>
      <c r="G23232" t="inlineStr">
        <is>
          <t>python-jose</t>
        </is>
      </c>
      <c r="H23232" t="inlineStr"/>
    </row>
    <row r="23233">
      <c r="A23233" t="inlineStr">
        <is>
          <t>python-app-sdk</t>
        </is>
      </c>
      <c r="B23233" t="inlineStr">
        <is>
          <t>4476829c63daac6b8fb0fb934e82f7f8e5239918</t>
        </is>
      </c>
      <c r="C23233" t="inlineStr">
        <is>
          <t>2018-08-30 08:14:24+00:00</t>
        </is>
      </c>
      <c r="D23233" t="inlineStr">
        <is>
          <t>rem</t>
        </is>
      </c>
      <c r="E23233" t="inlineStr"/>
      <c r="F23233" t="inlineStr"/>
      <c r="G23233" t="inlineStr">
        <is>
          <t>google-api-python-client</t>
        </is>
      </c>
      <c r="H23233" t="inlineStr"/>
    </row>
    <row r="23234">
      <c r="A23234" t="inlineStr">
        <is>
          <t>python-app-sdk</t>
        </is>
      </c>
      <c r="B23234" t="inlineStr">
        <is>
          <t>4476829c63daac6b8fb0fb934e82f7f8e5239918</t>
        </is>
      </c>
      <c r="C23234" t="inlineStr">
        <is>
          <t>2018-08-30 08:14:24+00:00</t>
        </is>
      </c>
      <c r="D23234" t="inlineStr">
        <is>
          <t>rem</t>
        </is>
      </c>
      <c r="E23234" t="inlineStr"/>
      <c r="F23234" t="inlineStr"/>
      <c r="G23234" t="inlineStr">
        <is>
          <t>google-cloud</t>
        </is>
      </c>
      <c r="H23234" t="inlineStr"/>
    </row>
    <row r="23235">
      <c r="A23235" t="inlineStr">
        <is>
          <t>rnnmorph</t>
        </is>
      </c>
      <c r="B23235" t="inlineStr">
        <is>
          <t>ed67599b6412115f2b7659b41d32b7021356f473</t>
        </is>
      </c>
      <c r="C23235" t="inlineStr">
        <is>
          <t>2018-03-11 23:26:22+00:00</t>
        </is>
      </c>
      <c r="D23235" t="inlineStr">
        <is>
          <t>verchange</t>
        </is>
      </c>
      <c r="E23235" t="inlineStr">
        <is>
          <t>h5py</t>
        </is>
      </c>
      <c r="F23235" t="inlineStr">
        <is>
          <t>&gt;=2.7.0</t>
        </is>
      </c>
      <c r="G23235" t="inlineStr">
        <is>
          <t>h5py</t>
        </is>
      </c>
      <c r="H23235">
        <f>=2.7.0</f>
        <v/>
      </c>
    </row>
    <row r="23236">
      <c r="A23236" t="inlineStr">
        <is>
          <t>rnnmorph</t>
        </is>
      </c>
      <c r="B23236" t="inlineStr">
        <is>
          <t>ed67599b6412115f2b7659b41d32b7021356f473</t>
        </is>
      </c>
      <c r="C23236" t="inlineStr">
        <is>
          <t>2018-03-11 23:26:22+00:00</t>
        </is>
      </c>
      <c r="D23236" t="inlineStr">
        <is>
          <t>verchange</t>
        </is>
      </c>
      <c r="E23236" t="inlineStr">
        <is>
          <t>keras</t>
        </is>
      </c>
      <c r="F23236" t="inlineStr">
        <is>
          <t>&gt;=2.0.5</t>
        </is>
      </c>
      <c r="G23236" t="inlineStr">
        <is>
          <t>keras</t>
        </is>
      </c>
      <c r="H23236">
        <f>=2.0.5</f>
        <v/>
      </c>
    </row>
    <row r="23237">
      <c r="A23237" t="inlineStr">
        <is>
          <t>rnnmorph</t>
        </is>
      </c>
      <c r="B23237" t="inlineStr">
        <is>
          <t>ed67599b6412115f2b7659b41d32b7021356f473</t>
        </is>
      </c>
      <c r="C23237" t="inlineStr">
        <is>
          <t>2018-03-11 23:26:22+00:00</t>
        </is>
      </c>
      <c r="D23237" t="inlineStr">
        <is>
          <t>rem</t>
        </is>
      </c>
      <c r="E23237" t="inlineStr"/>
      <c r="F23237" t="inlineStr"/>
      <c r="G23237" t="inlineStr">
        <is>
          <t>theano</t>
        </is>
      </c>
      <c r="H23237" t="inlineStr">
        <is>
          <t>&gt;=0.9.0</t>
        </is>
      </c>
    </row>
    <row r="23238">
      <c r="A23238" t="inlineStr">
        <is>
          <t>rnnmorph</t>
        </is>
      </c>
      <c r="B23238" t="inlineStr">
        <is>
          <t>60f541881690bc1ad44276409f807ce9bb5caf86</t>
        </is>
      </c>
      <c r="C23238" t="inlineStr">
        <is>
          <t>2018-05-13 12:23:54+00:00</t>
        </is>
      </c>
      <c r="D23238" t="inlineStr">
        <is>
          <t>verchange</t>
        </is>
      </c>
      <c r="E23238" t="inlineStr">
        <is>
          <t>jsonpickle</t>
        </is>
      </c>
      <c r="F23238" t="inlineStr">
        <is>
          <t>&gt;=0.9.4</t>
        </is>
      </c>
      <c r="G23238" t="inlineStr">
        <is>
          <t>jsonpickle</t>
        </is>
      </c>
      <c r="H23238" t="inlineStr">
        <is>
          <t>&gt;=0.9.4</t>
        </is>
      </c>
    </row>
    <row r="23239">
      <c r="A23239" t="inlineStr">
        <is>
          <t>rnnmorph</t>
        </is>
      </c>
      <c r="B23239" t="inlineStr">
        <is>
          <t>a138456b0d614885e89eebeef8b10c7265da3088</t>
        </is>
      </c>
      <c r="C23239" t="inlineStr">
        <is>
          <t>2018-06-12 18:40:46+00:00</t>
        </is>
      </c>
      <c r="D23239" t="inlineStr">
        <is>
          <t>verchange</t>
        </is>
      </c>
      <c r="E23239" t="inlineStr">
        <is>
          <t>keras</t>
        </is>
      </c>
      <c r="F23239" t="inlineStr">
        <is>
          <t>&gt;=2.1.4</t>
        </is>
      </c>
      <c r="G23239" t="inlineStr">
        <is>
          <t>keras</t>
        </is>
      </c>
      <c r="H23239" t="inlineStr">
        <is>
          <t>&gt;=2.0.5</t>
        </is>
      </c>
    </row>
    <row r="23240">
      <c r="A23240" t="inlineStr">
        <is>
          <t>rnnmorph</t>
        </is>
      </c>
      <c r="B23240" t="inlineStr">
        <is>
          <t>a138456b0d614885e89eebeef8b10c7265da3088</t>
        </is>
      </c>
      <c r="C23240" t="inlineStr">
        <is>
          <t>2018-06-12 18:40:46+00:00</t>
        </is>
      </c>
      <c r="D23240" t="inlineStr">
        <is>
          <t>add</t>
        </is>
      </c>
      <c r="E23240" t="inlineStr">
        <is>
          <t>nltk</t>
        </is>
      </c>
      <c r="F23240" t="inlineStr">
        <is>
          <t>&gt;=3.2.5</t>
        </is>
      </c>
      <c r="G23240" t="inlineStr"/>
      <c r="H23240" t="inlineStr"/>
    </row>
    <row r="23241">
      <c r="A23241" t="inlineStr">
        <is>
          <t>parliament</t>
        </is>
      </c>
      <c r="B23241" t="inlineStr">
        <is>
          <t>a21b62936f69f099f267cf76ba837837ce6cbcaf</t>
        </is>
      </c>
      <c r="C23241" t="inlineStr">
        <is>
          <t>2020-02-21 18:47:27+00:00</t>
        </is>
      </c>
      <c r="D23241" t="inlineStr">
        <is>
          <t>add</t>
        </is>
      </c>
      <c r="E23241" t="inlineStr">
        <is>
          <t>beautifulsoup4</t>
        </is>
      </c>
      <c r="F23241">
        <f>=4.8.2</f>
        <v/>
      </c>
      <c r="G23241" t="inlineStr"/>
      <c r="H23241" t="inlineStr"/>
    </row>
    <row r="23242">
      <c r="A23242" t="inlineStr">
        <is>
          <t>parliament</t>
        </is>
      </c>
      <c r="B23242" t="inlineStr">
        <is>
          <t>a21b62936f69f099f267cf76ba837837ce6cbcaf</t>
        </is>
      </c>
      <c r="C23242" t="inlineStr">
        <is>
          <t>2020-02-21 18:47:27+00:00</t>
        </is>
      </c>
      <c r="D23242" t="inlineStr">
        <is>
          <t>add</t>
        </is>
      </c>
      <c r="E23242" t="inlineStr">
        <is>
          <t>boto3</t>
        </is>
      </c>
      <c r="F23242">
        <f>=1.11.9</f>
        <v/>
      </c>
      <c r="G23242" t="inlineStr"/>
      <c r="H23242" t="inlineStr"/>
    </row>
    <row r="23243">
      <c r="A23243" t="inlineStr">
        <is>
          <t>parliament</t>
        </is>
      </c>
      <c r="B23243" t="inlineStr">
        <is>
          <t>a21b62936f69f099f267cf76ba837837ce6cbcaf</t>
        </is>
      </c>
      <c r="C23243" t="inlineStr">
        <is>
          <t>2020-02-21 18:47:27+00:00</t>
        </is>
      </c>
      <c r="D23243" t="inlineStr">
        <is>
          <t>add</t>
        </is>
      </c>
      <c r="E23243" t="inlineStr">
        <is>
          <t>botocore</t>
        </is>
      </c>
      <c r="F23243">
        <f>=1.14.9</f>
        <v/>
      </c>
      <c r="G23243" t="inlineStr"/>
      <c r="H23243" t="inlineStr"/>
    </row>
    <row r="23244">
      <c r="A23244" t="inlineStr">
        <is>
          <t>parliament</t>
        </is>
      </c>
      <c r="B23244" t="inlineStr">
        <is>
          <t>a21b62936f69f099f267cf76ba837837ce6cbcaf</t>
        </is>
      </c>
      <c r="C23244" t="inlineStr">
        <is>
          <t>2020-02-21 18:47:27+00:00</t>
        </is>
      </c>
      <c r="D23244" t="inlineStr">
        <is>
          <t>add</t>
        </is>
      </c>
      <c r="E23244" t="inlineStr">
        <is>
          <t>certifi</t>
        </is>
      </c>
      <c r="F23244">
        <f>=2019.11.28</f>
        <v/>
      </c>
      <c r="G23244" t="inlineStr"/>
      <c r="H23244" t="inlineStr"/>
    </row>
    <row r="23245">
      <c r="A23245" t="inlineStr">
        <is>
          <t>parliament</t>
        </is>
      </c>
      <c r="B23245" t="inlineStr">
        <is>
          <t>a21b62936f69f099f267cf76ba837837ce6cbcaf</t>
        </is>
      </c>
      <c r="C23245" t="inlineStr">
        <is>
          <t>2020-02-21 18:47:27+00:00</t>
        </is>
      </c>
      <c r="D23245" t="inlineStr">
        <is>
          <t>add</t>
        </is>
      </c>
      <c r="E23245" t="inlineStr">
        <is>
          <t>chardet</t>
        </is>
      </c>
      <c r="F23245">
        <f>=3.0.4</f>
        <v/>
      </c>
      <c r="G23245" t="inlineStr"/>
      <c r="H23245" t="inlineStr"/>
    </row>
    <row r="23246">
      <c r="A23246" t="inlineStr">
        <is>
          <t>parliament</t>
        </is>
      </c>
      <c r="B23246" t="inlineStr">
        <is>
          <t>a21b62936f69f099f267cf76ba837837ce6cbcaf</t>
        </is>
      </c>
      <c r="C23246" t="inlineStr">
        <is>
          <t>2020-02-21 18:47:27+00:00</t>
        </is>
      </c>
      <c r="D23246" t="inlineStr">
        <is>
          <t>add</t>
        </is>
      </c>
      <c r="E23246" t="inlineStr">
        <is>
          <t>coverage</t>
        </is>
      </c>
      <c r="F23246">
        <f>=5.0.3</f>
        <v/>
      </c>
      <c r="G23246" t="inlineStr"/>
      <c r="H23246" t="inlineStr"/>
    </row>
    <row r="23247">
      <c r="A23247" t="inlineStr">
        <is>
          <t>parliament</t>
        </is>
      </c>
      <c r="B23247" t="inlineStr">
        <is>
          <t>a21b62936f69f099f267cf76ba837837ce6cbcaf</t>
        </is>
      </c>
      <c r="C23247" t="inlineStr">
        <is>
          <t>2020-02-21 18:47:27+00:00</t>
        </is>
      </c>
      <c r="D23247" t="inlineStr">
        <is>
          <t>add</t>
        </is>
      </c>
      <c r="E23247" t="inlineStr">
        <is>
          <t>docutils</t>
        </is>
      </c>
      <c r="F23247">
        <f>=0.15.2</f>
        <v/>
      </c>
      <c r="G23247" t="inlineStr"/>
      <c r="H23247" t="inlineStr"/>
    </row>
    <row r="23248">
      <c r="A23248" t="inlineStr">
        <is>
          <t>parliament</t>
        </is>
      </c>
      <c r="B23248" t="inlineStr">
        <is>
          <t>a21b62936f69f099f267cf76ba837837ce6cbcaf</t>
        </is>
      </c>
      <c r="C23248" t="inlineStr">
        <is>
          <t>2020-02-21 18:47:27+00:00</t>
        </is>
      </c>
      <c r="D23248" t="inlineStr">
        <is>
          <t>add</t>
        </is>
      </c>
      <c r="E23248" t="inlineStr">
        <is>
          <t>idna</t>
        </is>
      </c>
      <c r="F23248">
        <f>=2.8</f>
        <v/>
      </c>
      <c r="G23248" t="inlineStr"/>
      <c r="H23248" t="inlineStr"/>
    </row>
    <row r="23249">
      <c r="A23249" t="inlineStr">
        <is>
          <t>parliament</t>
        </is>
      </c>
      <c r="B23249" t="inlineStr">
        <is>
          <t>a21b62936f69f099f267cf76ba837837ce6cbcaf</t>
        </is>
      </c>
      <c r="C23249" t="inlineStr">
        <is>
          <t>2020-02-21 18:47:27+00:00</t>
        </is>
      </c>
      <c r="D23249" t="inlineStr">
        <is>
          <t>add</t>
        </is>
      </c>
      <c r="E23249" t="inlineStr">
        <is>
          <t>jmespath</t>
        </is>
      </c>
      <c r="F23249">
        <f>=0.9.4</f>
        <v/>
      </c>
      <c r="G23249" t="inlineStr"/>
      <c r="H23249" t="inlineStr"/>
    </row>
    <row r="23250">
      <c r="A23250" t="inlineStr">
        <is>
          <t>parliament</t>
        </is>
      </c>
      <c r="B23250" t="inlineStr">
        <is>
          <t>a21b62936f69f099f267cf76ba837837ce6cbcaf</t>
        </is>
      </c>
      <c r="C23250" t="inlineStr">
        <is>
          <t>2020-02-21 18:47:27+00:00</t>
        </is>
      </c>
      <c r="D23250" t="inlineStr">
        <is>
          <t>add</t>
        </is>
      </c>
      <c r="E23250" t="inlineStr">
        <is>
          <t>nose</t>
        </is>
      </c>
      <c r="F23250">
        <f>=1.3.7</f>
        <v/>
      </c>
      <c r="G23250" t="inlineStr"/>
      <c r="H23250" t="inlineStr"/>
    </row>
    <row r="23251">
      <c r="A23251" t="inlineStr">
        <is>
          <t>parliament</t>
        </is>
      </c>
      <c r="B23251" t="inlineStr">
        <is>
          <t>a21b62936f69f099f267cf76ba837837ce6cbcaf</t>
        </is>
      </c>
      <c r="C23251" t="inlineStr">
        <is>
          <t>2020-02-21 18:47:27+00:00</t>
        </is>
      </c>
      <c r="D23251" t="inlineStr">
        <is>
          <t>add</t>
        </is>
      </c>
      <c r="E23251" t="inlineStr">
        <is>
          <t>python-dateutil</t>
        </is>
      </c>
      <c r="F23251">
        <f>=2.8.1</f>
        <v/>
      </c>
      <c r="G23251" t="inlineStr"/>
      <c r="H23251" t="inlineStr"/>
    </row>
    <row r="23252">
      <c r="A23252" t="inlineStr">
        <is>
          <t>parliament</t>
        </is>
      </c>
      <c r="B23252" t="inlineStr">
        <is>
          <t>a21b62936f69f099f267cf76ba837837ce6cbcaf</t>
        </is>
      </c>
      <c r="C23252" t="inlineStr">
        <is>
          <t>2020-02-21 18:47:27+00:00</t>
        </is>
      </c>
      <c r="D23252" t="inlineStr">
        <is>
          <t>add</t>
        </is>
      </c>
      <c r="E23252" t="inlineStr">
        <is>
          <t>PyYAML</t>
        </is>
      </c>
      <c r="F23252">
        <f>=5.3</f>
        <v/>
      </c>
      <c r="G23252" t="inlineStr"/>
      <c r="H23252" t="inlineStr"/>
    </row>
    <row r="23253">
      <c r="A23253" t="inlineStr">
        <is>
          <t>parliament</t>
        </is>
      </c>
      <c r="B23253" t="inlineStr">
        <is>
          <t>a21b62936f69f099f267cf76ba837837ce6cbcaf</t>
        </is>
      </c>
      <c r="C23253" t="inlineStr">
        <is>
          <t>2020-02-21 18:47:27+00:00</t>
        </is>
      </c>
      <c r="D23253" t="inlineStr">
        <is>
          <t>add</t>
        </is>
      </c>
      <c r="E23253" t="inlineStr">
        <is>
          <t>requests</t>
        </is>
      </c>
      <c r="F23253">
        <f>=2.22.0</f>
        <v/>
      </c>
      <c r="G23253" t="inlineStr"/>
      <c r="H23253" t="inlineStr"/>
    </row>
    <row r="23254">
      <c r="A23254" t="inlineStr">
        <is>
          <t>parliament</t>
        </is>
      </c>
      <c r="B23254" t="inlineStr">
        <is>
          <t>a21b62936f69f099f267cf76ba837837ce6cbcaf</t>
        </is>
      </c>
      <c r="C23254" t="inlineStr">
        <is>
          <t>2020-02-21 18:47:27+00:00</t>
        </is>
      </c>
      <c r="D23254" t="inlineStr">
        <is>
          <t>add</t>
        </is>
      </c>
      <c r="E23254" t="inlineStr">
        <is>
          <t>s3transfer</t>
        </is>
      </c>
      <c r="F23254">
        <f>=0.3.2</f>
        <v/>
      </c>
      <c r="G23254" t="inlineStr"/>
      <c r="H23254" t="inlineStr"/>
    </row>
    <row r="23255">
      <c r="A23255" t="inlineStr">
        <is>
          <t>parliament</t>
        </is>
      </c>
      <c r="B23255" t="inlineStr">
        <is>
          <t>a21b62936f69f099f267cf76ba837837ce6cbcaf</t>
        </is>
      </c>
      <c r="C23255" t="inlineStr">
        <is>
          <t>2020-02-21 18:47:27+00:00</t>
        </is>
      </c>
      <c r="D23255" t="inlineStr">
        <is>
          <t>add</t>
        </is>
      </c>
      <c r="E23255" t="inlineStr">
        <is>
          <t>six</t>
        </is>
      </c>
      <c r="F23255">
        <f>=1.14.0</f>
        <v/>
      </c>
      <c r="G23255" t="inlineStr"/>
      <c r="H23255" t="inlineStr"/>
    </row>
    <row r="23256">
      <c r="A23256" t="inlineStr">
        <is>
          <t>parliament</t>
        </is>
      </c>
      <c r="B23256" t="inlineStr">
        <is>
          <t>a21b62936f69f099f267cf76ba837837ce6cbcaf</t>
        </is>
      </c>
      <c r="C23256" t="inlineStr">
        <is>
          <t>2020-02-21 18:47:27+00:00</t>
        </is>
      </c>
      <c r="D23256" t="inlineStr">
        <is>
          <t>add</t>
        </is>
      </c>
      <c r="E23256" t="inlineStr">
        <is>
          <t>soupsieve</t>
        </is>
      </c>
      <c r="F23256">
        <f>=1.9.5</f>
        <v/>
      </c>
      <c r="G23256" t="inlineStr"/>
      <c r="H23256" t="inlineStr"/>
    </row>
    <row r="23257">
      <c r="A23257" t="inlineStr">
        <is>
          <t>parliament</t>
        </is>
      </c>
      <c r="B23257" t="inlineStr">
        <is>
          <t>a21b62936f69f099f267cf76ba837837ce6cbcaf</t>
        </is>
      </c>
      <c r="C23257" t="inlineStr">
        <is>
          <t>2020-02-21 18:47:27+00:00</t>
        </is>
      </c>
      <c r="D23257" t="inlineStr">
        <is>
          <t>add</t>
        </is>
      </c>
      <c r="E23257" t="inlineStr">
        <is>
          <t>urllib3</t>
        </is>
      </c>
      <c r="F23257">
        <f>=1.25.8</f>
        <v/>
      </c>
      <c r="G23257" t="inlineStr"/>
      <c r="H23257" t="inlineStr"/>
    </row>
    <row r="23258">
      <c r="A23258" t="inlineStr">
        <is>
          <t>parliament</t>
        </is>
      </c>
      <c r="B23258" t="inlineStr">
        <is>
          <t>a21b62936f69f099f267cf76ba837837ce6cbcaf</t>
        </is>
      </c>
      <c r="C23258" t="inlineStr">
        <is>
          <t>2020-02-21 18:47:27+00:00</t>
        </is>
      </c>
      <c r="D23258" t="inlineStr">
        <is>
          <t>add</t>
        </is>
      </c>
      <c r="E23258" t="inlineStr">
        <is>
          <t>policy_sentry</t>
        </is>
      </c>
      <c r="F23258">
        <f>=0.7.0.2</f>
        <v/>
      </c>
      <c r="G23258" t="inlineStr"/>
      <c r="H23258" t="inlineStr"/>
    </row>
    <row r="23259">
      <c r="A23259" t="inlineStr">
        <is>
          <t>parliament</t>
        </is>
      </c>
      <c r="B23259" t="inlineStr">
        <is>
          <t>b4af52973e372b9817a0541351a8829a3a392f76</t>
        </is>
      </c>
      <c r="C23259" t="inlineStr">
        <is>
          <t>2020-02-28 16:32:40+00:00</t>
        </is>
      </c>
      <c r="D23259" t="inlineStr">
        <is>
          <t>rem</t>
        </is>
      </c>
      <c r="E23259" t="inlineStr"/>
      <c r="F23259" t="inlineStr"/>
      <c r="G23259" t="inlineStr">
        <is>
          <t>policy_sentry</t>
        </is>
      </c>
      <c r="H23259">
        <f>=0.7.0.2</f>
        <v/>
      </c>
    </row>
    <row r="23260">
      <c r="A23260" t="inlineStr">
        <is>
          <t>parliament</t>
        </is>
      </c>
      <c r="B23260" t="inlineStr">
        <is>
          <t>56a599a98fc171de586bc56775036a87125425ab</t>
        </is>
      </c>
      <c r="C23260" t="inlineStr">
        <is>
          <t>2020-08-13 17:52:24+00:00</t>
        </is>
      </c>
      <c r="D23260" t="inlineStr">
        <is>
          <t>add</t>
        </is>
      </c>
      <c r="E23260" t="inlineStr">
        <is>
          <t>json-cfg</t>
        </is>
      </c>
      <c r="F23260">
        <f>=0.4.2</f>
        <v/>
      </c>
      <c r="G23260" t="inlineStr"/>
      <c r="H23260" t="inlineStr"/>
    </row>
    <row r="23261">
      <c r="A23261" t="inlineStr">
        <is>
          <t>pypdfocr</t>
        </is>
      </c>
      <c r="B23261" t="inlineStr">
        <is>
          <t>f281e7eee292d4f20e3181960bc4403956b12614</t>
        </is>
      </c>
      <c r="C23261" t="inlineStr">
        <is>
          <t>2014-01-13 04:26:22+00:00</t>
        </is>
      </c>
      <c r="D23261" t="inlineStr">
        <is>
          <t>add</t>
        </is>
      </c>
      <c r="E23261" t="inlineStr">
        <is>
          <t>pil</t>
        </is>
      </c>
      <c r="F23261" t="inlineStr">
        <is>
          <t>&gt;=1.1.7</t>
        </is>
      </c>
      <c r="G23261" t="inlineStr"/>
      <c r="H23261" t="inlineStr"/>
    </row>
    <row r="23262">
      <c r="A23262" t="inlineStr">
        <is>
          <t>pypdfocr</t>
        </is>
      </c>
      <c r="B23262" t="inlineStr">
        <is>
          <t>f281e7eee292d4f20e3181960bc4403956b12614</t>
        </is>
      </c>
      <c r="C23262" t="inlineStr">
        <is>
          <t>2014-01-13 04:26:22+00:00</t>
        </is>
      </c>
      <c r="D23262" t="inlineStr">
        <is>
          <t>add</t>
        </is>
      </c>
      <c r="E23262" t="inlineStr">
        <is>
          <t>reportlab</t>
        </is>
      </c>
      <c r="F23262" t="inlineStr">
        <is>
          <t>&gt;=2.7</t>
        </is>
      </c>
      <c r="G23262" t="inlineStr"/>
      <c r="H23262" t="inlineStr"/>
    </row>
    <row r="23263">
      <c r="A23263" t="inlineStr">
        <is>
          <t>pypdfocr</t>
        </is>
      </c>
      <c r="B23263" t="inlineStr">
        <is>
          <t>f281e7eee292d4f20e3181960bc4403956b12614</t>
        </is>
      </c>
      <c r="C23263" t="inlineStr">
        <is>
          <t>2014-01-13 04:26:22+00:00</t>
        </is>
      </c>
      <c r="D23263" t="inlineStr">
        <is>
          <t>add</t>
        </is>
      </c>
      <c r="E23263" t="inlineStr">
        <is>
          <t>watchdog</t>
        </is>
      </c>
      <c r="F23263" t="inlineStr">
        <is>
          <t>&gt;=0.6.0</t>
        </is>
      </c>
      <c r="G23263" t="inlineStr"/>
      <c r="H23263" t="inlineStr"/>
    </row>
    <row r="23264">
      <c r="A23264" t="inlineStr">
        <is>
          <t>pypdfocr</t>
        </is>
      </c>
      <c r="B23264" t="inlineStr">
        <is>
          <t>f281e7eee292d4f20e3181960bc4403956b12614</t>
        </is>
      </c>
      <c r="C23264" t="inlineStr">
        <is>
          <t>2014-01-13 04:26:22+00:00</t>
        </is>
      </c>
      <c r="D23264" t="inlineStr">
        <is>
          <t>add</t>
        </is>
      </c>
      <c r="E23264" t="inlineStr">
        <is>
          <t>pypdf2</t>
        </is>
      </c>
      <c r="F23264" t="inlineStr"/>
      <c r="G23264" t="inlineStr"/>
      <c r="H23264" t="inlineStr"/>
    </row>
    <row r="23265">
      <c r="A23265" t="inlineStr">
        <is>
          <t>pypdfocr</t>
        </is>
      </c>
      <c r="B23265" t="inlineStr">
        <is>
          <t>f281e7eee292d4f20e3181960bc4403956b12614</t>
        </is>
      </c>
      <c r="C23265" t="inlineStr">
        <is>
          <t>2014-01-13 04:26:22+00:00</t>
        </is>
      </c>
      <c r="D23265" t="inlineStr">
        <is>
          <t>add</t>
        </is>
      </c>
      <c r="E23265" t="inlineStr">
        <is>
          <t>evernote</t>
        </is>
      </c>
      <c r="F23265" t="inlineStr"/>
      <c r="G23265" t="inlineStr"/>
      <c r="H23265" t="inlineStr"/>
    </row>
    <row r="23266">
      <c r="A23266" t="inlineStr">
        <is>
          <t>pypdfocr</t>
        </is>
      </c>
      <c r="B23266" t="inlineStr">
        <is>
          <t>626ebd64ebebaae073efcd6ededacbfebfa029f0</t>
        </is>
      </c>
      <c r="C23266" t="inlineStr">
        <is>
          <t>2014-03-26 19:52:33+00:00</t>
        </is>
      </c>
      <c r="D23266" t="inlineStr">
        <is>
          <t>add</t>
        </is>
      </c>
      <c r="E23266" t="inlineStr">
        <is>
          <t>pillow</t>
        </is>
      </c>
      <c r="F23266" t="inlineStr">
        <is>
          <t>&gt;=2.2</t>
        </is>
      </c>
      <c r="G23266" t="inlineStr"/>
      <c r="H23266" t="inlineStr"/>
    </row>
    <row r="23267">
      <c r="A23267" t="inlineStr">
        <is>
          <t>pypdfocr</t>
        </is>
      </c>
      <c r="B23267" t="inlineStr">
        <is>
          <t>626ebd64ebebaae073efcd6ededacbfebfa029f0</t>
        </is>
      </c>
      <c r="C23267" t="inlineStr">
        <is>
          <t>2014-03-26 19:52:33+00:00</t>
        </is>
      </c>
      <c r="D23267" t="inlineStr">
        <is>
          <t>rem</t>
        </is>
      </c>
      <c r="E23267" t="inlineStr"/>
      <c r="F23267" t="inlineStr"/>
      <c r="G23267" t="inlineStr">
        <is>
          <t>pil</t>
        </is>
      </c>
      <c r="H23267" t="inlineStr">
        <is>
          <t>&gt;=1.1.7</t>
        </is>
      </c>
    </row>
    <row r="23268">
      <c r="A23268" t="inlineStr">
        <is>
          <t>pypdfocr</t>
        </is>
      </c>
      <c r="B23268" t="inlineStr">
        <is>
          <t>144ff0be9b9897d292d8333b9ecd6874c38bd735</t>
        </is>
      </c>
      <c r="C23268" t="inlineStr">
        <is>
          <t>2014-09-10 19:08:13+00:00</t>
        </is>
      </c>
      <c r="D23268" t="inlineStr">
        <is>
          <t>verchange</t>
        </is>
      </c>
      <c r="E23268" t="inlineStr">
        <is>
          <t>pypdf2</t>
        </is>
      </c>
      <c r="F23268" t="inlineStr">
        <is>
          <t>&gt;=1.23</t>
        </is>
      </c>
      <c r="G23268" t="inlineStr">
        <is>
          <t>pypdf2</t>
        </is>
      </c>
      <c r="H23268" t="inlineStr"/>
    </row>
    <row r="23269">
      <c r="A23269" t="inlineStr">
        <is>
          <t>tf-encrypted</t>
        </is>
      </c>
      <c r="B23269" t="inlineStr">
        <is>
          <t>d44ebc3fc54322abfdee1e79346a22a777099e8a</t>
        </is>
      </c>
      <c r="C23269" t="inlineStr">
        <is>
          <t>2018-10-18 17:04:16+00:00</t>
        </is>
      </c>
      <c r="D23269" t="inlineStr">
        <is>
          <t>verchange</t>
        </is>
      </c>
      <c r="E23269" t="inlineStr">
        <is>
          <t>tensorboard</t>
        </is>
      </c>
      <c r="F23269">
        <f>=1.9.0</f>
        <v/>
      </c>
      <c r="G23269" t="inlineStr">
        <is>
          <t>tensorboard</t>
        </is>
      </c>
      <c r="H23269">
        <f>=1.10.0</f>
        <v/>
      </c>
    </row>
    <row r="23270">
      <c r="A23270" t="inlineStr">
        <is>
          <t>tf-encrypted</t>
        </is>
      </c>
      <c r="B23270" t="inlineStr">
        <is>
          <t>d44ebc3fc54322abfdee1e79346a22a777099e8a</t>
        </is>
      </c>
      <c r="C23270" t="inlineStr">
        <is>
          <t>2018-10-18 17:04:16+00:00</t>
        </is>
      </c>
      <c r="D23270" t="inlineStr">
        <is>
          <t>add</t>
        </is>
      </c>
      <c r="E23270" t="inlineStr">
        <is>
          <t>tensorflow</t>
        </is>
      </c>
      <c r="F23270">
        <f>=1.9.0</f>
        <v/>
      </c>
      <c r="G23270" t="inlineStr"/>
      <c r="H23270" t="inlineStr"/>
    </row>
    <row r="23271">
      <c r="A23271" t="inlineStr">
        <is>
          <t>tf-encrypted</t>
        </is>
      </c>
      <c r="B23271" t="inlineStr">
        <is>
          <t>d44ebc3fc54322abfdee1e79346a22a777099e8a</t>
        </is>
      </c>
      <c r="C23271" t="inlineStr">
        <is>
          <t>2018-10-18 17:04:16+00:00</t>
        </is>
      </c>
      <c r="D23271" t="inlineStr">
        <is>
          <t>add</t>
        </is>
      </c>
      <c r="E23271" t="inlineStr">
        <is>
          <t>sphinx-rtd-theme</t>
        </is>
      </c>
      <c r="F23271">
        <f>=0.4.2</f>
        <v/>
      </c>
      <c r="G23271" t="inlineStr"/>
      <c r="H23271" t="inlineStr"/>
    </row>
    <row r="23272">
      <c r="A23272" t="inlineStr">
        <is>
          <t>tf-encrypted</t>
        </is>
      </c>
      <c r="B23272" t="inlineStr">
        <is>
          <t>d44ebc3fc54322abfdee1e79346a22a777099e8a</t>
        </is>
      </c>
      <c r="C23272" t="inlineStr">
        <is>
          <t>2018-10-18 17:04:16+00:00</t>
        </is>
      </c>
      <c r="D23272" t="inlineStr">
        <is>
          <t>add</t>
        </is>
      </c>
      <c r="E23272" t="inlineStr">
        <is>
          <t>recommonmark</t>
        </is>
      </c>
      <c r="F23272">
        <f>=0.4.0</f>
        <v/>
      </c>
      <c r="G23272" t="inlineStr"/>
      <c r="H23272" t="inlineStr"/>
    </row>
    <row r="23273">
      <c r="A23273" t="inlineStr">
        <is>
          <t>tf-encrypted</t>
        </is>
      </c>
      <c r="B23273" t="inlineStr">
        <is>
          <t>d44ebc3fc54322abfdee1e79346a22a777099e8a</t>
        </is>
      </c>
      <c r="C23273" t="inlineStr">
        <is>
          <t>2018-10-18 17:04:16+00:00</t>
        </is>
      </c>
      <c r="D23273" t="inlineStr">
        <is>
          <t>rem</t>
        </is>
      </c>
      <c r="E23273" t="inlineStr"/>
      <c r="F23273" t="inlineStr"/>
      <c r="G23273" t="inlineStr">
        <is>
          <t>cryptography</t>
        </is>
      </c>
      <c r="H23273">
        <f>=2.3</f>
        <v/>
      </c>
    </row>
    <row r="23274">
      <c r="A23274" t="inlineStr">
        <is>
          <t>tf-encrypted</t>
        </is>
      </c>
      <c r="B23274" t="inlineStr">
        <is>
          <t>d44ebc3fc54322abfdee1e79346a22a777099e8a</t>
        </is>
      </c>
      <c r="C23274" t="inlineStr">
        <is>
          <t>2018-10-18 17:04:16+00:00</t>
        </is>
      </c>
      <c r="D23274" t="inlineStr">
        <is>
          <t>rem</t>
        </is>
      </c>
      <c r="E23274" t="inlineStr"/>
      <c r="F23274" t="inlineStr"/>
      <c r="G23274" t="inlineStr">
        <is>
          <t>rsa</t>
        </is>
      </c>
      <c r="H23274">
        <f>=3.4.2</f>
        <v/>
      </c>
    </row>
    <row r="23275">
      <c r="A23275" t="inlineStr">
        <is>
          <t>tf-encrypted</t>
        </is>
      </c>
      <c r="B23275" t="inlineStr">
        <is>
          <t>0f3eb51ff720edd69e50c50647f81cfe09ccad0c</t>
        </is>
      </c>
      <c r="C23275" t="inlineStr">
        <is>
          <t>2018-11-05 19:34:47+00:00</t>
        </is>
      </c>
      <c r="D23275" t="inlineStr">
        <is>
          <t>verchange</t>
        </is>
      </c>
      <c r="E23275" t="inlineStr">
        <is>
          <t>requests</t>
        </is>
      </c>
      <c r="F23275">
        <f>=2.20.0</f>
        <v/>
      </c>
      <c r="G23275" t="inlineStr">
        <is>
          <t>requests</t>
        </is>
      </c>
      <c r="H23275">
        <f>=2.19.1</f>
        <v/>
      </c>
    </row>
    <row r="23276">
      <c r="A23276" t="inlineStr">
        <is>
          <t>tf-encrypted</t>
        </is>
      </c>
      <c r="B23276" t="inlineStr">
        <is>
          <t>f83635b6a4685c7664402bf733d0341267a68333</t>
        </is>
      </c>
      <c r="C23276" t="inlineStr">
        <is>
          <t>2018-12-04 18:54:08+00:00</t>
        </is>
      </c>
      <c r="D23276" t="inlineStr">
        <is>
          <t>verchange</t>
        </is>
      </c>
      <c r="E23276" t="inlineStr">
        <is>
          <t>certifi</t>
        </is>
      </c>
      <c r="F23276">
        <f>=2018.8.24</f>
        <v/>
      </c>
      <c r="G23276" t="inlineStr">
        <is>
          <t>certifi</t>
        </is>
      </c>
      <c r="H23276">
        <f>=2018.8.13</f>
        <v/>
      </c>
    </row>
    <row r="23277">
      <c r="A23277" t="inlineStr">
        <is>
          <t>tf-encrypted</t>
        </is>
      </c>
      <c r="B23277" t="inlineStr">
        <is>
          <t>f83635b6a4685c7664402bf733d0341267a68333</t>
        </is>
      </c>
      <c r="C23277" t="inlineStr">
        <is>
          <t>2018-12-04 18:54:08+00:00</t>
        </is>
      </c>
      <c r="D23277" t="inlineStr">
        <is>
          <t>verchange</t>
        </is>
      </c>
      <c r="E23277" t="inlineStr">
        <is>
          <t>flake8</t>
        </is>
      </c>
      <c r="F23277">
        <f>=3.6.0</f>
        <v/>
      </c>
      <c r="G23277" t="inlineStr">
        <is>
          <t>flake8</t>
        </is>
      </c>
      <c r="H23277">
        <f>=3.5.0</f>
        <v/>
      </c>
    </row>
    <row r="23278">
      <c r="A23278" t="inlineStr">
        <is>
          <t>tf-encrypted</t>
        </is>
      </c>
      <c r="B23278" t="inlineStr">
        <is>
          <t>f83635b6a4685c7664402bf733d0341267a68333</t>
        </is>
      </c>
      <c r="C23278" t="inlineStr">
        <is>
          <t>2018-12-04 18:54:08+00:00</t>
        </is>
      </c>
      <c r="D23278" t="inlineStr">
        <is>
          <t>verchange</t>
        </is>
      </c>
      <c r="E23278" t="inlineStr">
        <is>
          <t>tensorflow</t>
        </is>
      </c>
      <c r="F23278" t="inlineStr">
        <is>
          <t>&gt;=1.9.0</t>
        </is>
      </c>
      <c r="G23278" t="inlineStr">
        <is>
          <t>tensorflow</t>
        </is>
      </c>
      <c r="H23278">
        <f>=1.9.0</f>
        <v/>
      </c>
    </row>
    <row r="23279">
      <c r="A23279" t="inlineStr">
        <is>
          <t>tf-encrypted</t>
        </is>
      </c>
      <c r="B23279" t="inlineStr">
        <is>
          <t>f83635b6a4685c7664402bf733d0341267a68333</t>
        </is>
      </c>
      <c r="C23279" t="inlineStr">
        <is>
          <t>2018-12-04 18:54:08+00:00</t>
        </is>
      </c>
      <c r="D23279" t="inlineStr">
        <is>
          <t>add</t>
        </is>
      </c>
      <c r="E23279" t="inlineStr">
        <is>
          <t>nose</t>
        </is>
      </c>
      <c r="F23279">
        <f>=1.0.0</f>
        <v/>
      </c>
      <c r="G23279" t="inlineStr"/>
      <c r="H23279" t="inlineStr"/>
    </row>
    <row r="23280">
      <c r="A23280" t="inlineStr">
        <is>
          <t>tf-encrypted</t>
        </is>
      </c>
      <c r="B23280" t="inlineStr">
        <is>
          <t>44721acbd079494a29792871021e04c26f63cebd</t>
        </is>
      </c>
      <c r="C23280" t="inlineStr">
        <is>
          <t>2019-04-16 20:39:09+00:00</t>
        </is>
      </c>
      <c r="D23280" t="inlineStr">
        <is>
          <t>verchange</t>
        </is>
      </c>
      <c r="E23280" t="inlineStr">
        <is>
          <t>nose</t>
        </is>
      </c>
      <c r="F23280">
        <f>=1.3.7</f>
        <v/>
      </c>
      <c r="G23280" t="inlineStr">
        <is>
          <t>nose</t>
        </is>
      </c>
      <c r="H23280">
        <f>=1.0.0</f>
        <v/>
      </c>
    </row>
    <row r="23281">
      <c r="A23281" t="inlineStr">
        <is>
          <t>tf-encrypted</t>
        </is>
      </c>
      <c r="B23281" t="inlineStr">
        <is>
          <t>44721acbd079494a29792871021e04c26f63cebd</t>
        </is>
      </c>
      <c r="C23281" t="inlineStr">
        <is>
          <t>2019-04-16 20:39:09+00:00</t>
        </is>
      </c>
      <c r="D23281" t="inlineStr">
        <is>
          <t>verchange</t>
        </is>
      </c>
      <c r="E23281" t="inlineStr">
        <is>
          <t>tensorflow</t>
        </is>
      </c>
      <c r="F23281">
        <f>=1.13.1</f>
        <v/>
      </c>
      <c r="G23281" t="inlineStr">
        <is>
          <t>tensorflow</t>
        </is>
      </c>
      <c r="H23281" t="inlineStr">
        <is>
          <t>&gt;=1.9.0</t>
        </is>
      </c>
    </row>
    <row r="23282">
      <c r="A23282" t="inlineStr">
        <is>
          <t>tf-encrypted</t>
        </is>
      </c>
      <c r="B23282" t="inlineStr">
        <is>
          <t>44721acbd079494a29792871021e04c26f63cebd</t>
        </is>
      </c>
      <c r="C23282" t="inlineStr">
        <is>
          <t>2019-04-16 20:39:09+00:00</t>
        </is>
      </c>
      <c r="D23282" t="inlineStr">
        <is>
          <t>add</t>
        </is>
      </c>
      <c r="E23282" t="inlineStr">
        <is>
          <t>google-cloud-storage</t>
        </is>
      </c>
      <c r="F23282">
        <f>=1.13.1</f>
        <v/>
      </c>
      <c r="G23282" t="inlineStr"/>
      <c r="H23282" t="inlineStr"/>
    </row>
    <row r="23283">
      <c r="A23283" t="inlineStr">
        <is>
          <t>tf-encrypted</t>
        </is>
      </c>
      <c r="B23283" t="inlineStr">
        <is>
          <t>44721acbd079494a29792871021e04c26f63cebd</t>
        </is>
      </c>
      <c r="C23283" t="inlineStr">
        <is>
          <t>2019-04-16 20:39:09+00:00</t>
        </is>
      </c>
      <c r="D23283" t="inlineStr">
        <is>
          <t>add</t>
        </is>
      </c>
      <c r="E23283" t="inlineStr">
        <is>
          <t>pytest</t>
        </is>
      </c>
      <c r="F23283">
        <f>=4.2.0</f>
        <v/>
      </c>
      <c r="G23283" t="inlineStr"/>
      <c r="H23283" t="inlineStr"/>
    </row>
    <row r="23284">
      <c r="A23284" t="inlineStr">
        <is>
          <t>tf-encrypted</t>
        </is>
      </c>
      <c r="B23284" t="inlineStr">
        <is>
          <t>44721acbd079494a29792871021e04c26f63cebd</t>
        </is>
      </c>
      <c r="C23284" t="inlineStr">
        <is>
          <t>2019-04-16 20:39:09+00:00</t>
        </is>
      </c>
      <c r="D23284" t="inlineStr">
        <is>
          <t>add</t>
        </is>
      </c>
      <c r="E23284" t="inlineStr">
        <is>
          <t>pytest-xdist</t>
        </is>
      </c>
      <c r="F23284">
        <f>=1.26.1</f>
        <v/>
      </c>
      <c r="G23284" t="inlineStr"/>
      <c r="H23284" t="inlineStr"/>
    </row>
    <row r="23285">
      <c r="A23285" t="inlineStr">
        <is>
          <t>tf-encrypted</t>
        </is>
      </c>
      <c r="B23285" t="inlineStr">
        <is>
          <t>44721acbd079494a29792871021e04c26f63cebd</t>
        </is>
      </c>
      <c r="C23285" t="inlineStr">
        <is>
          <t>2019-04-16 20:39:09+00:00</t>
        </is>
      </c>
      <c r="D23285" t="inlineStr">
        <is>
          <t>rem</t>
        </is>
      </c>
      <c r="E23285" t="inlineStr"/>
      <c r="F23285" t="inlineStr"/>
      <c r="G23285" t="inlineStr">
        <is>
          <t>astor</t>
        </is>
      </c>
      <c r="H23285">
        <f>=0.7.1</f>
        <v/>
      </c>
    </row>
    <row r="23286">
      <c r="A23286" t="inlineStr">
        <is>
          <t>tf-encrypted</t>
        </is>
      </c>
      <c r="B23286" t="inlineStr">
        <is>
          <t>44721acbd079494a29792871021e04c26f63cebd</t>
        </is>
      </c>
      <c r="C23286" t="inlineStr">
        <is>
          <t>2019-04-16 20:39:09+00:00</t>
        </is>
      </c>
      <c r="D23286" t="inlineStr">
        <is>
          <t>rem</t>
        </is>
      </c>
      <c r="E23286" t="inlineStr"/>
      <c r="F23286" t="inlineStr"/>
      <c r="G23286" t="inlineStr">
        <is>
          <t>Flask</t>
        </is>
      </c>
      <c r="H23286">
        <f>=1.0.2</f>
        <v/>
      </c>
    </row>
    <row r="23287">
      <c r="A23287" t="inlineStr">
        <is>
          <t>tf-encrypted</t>
        </is>
      </c>
      <c r="B23287" t="inlineStr">
        <is>
          <t>44721acbd079494a29792871021e04c26f63cebd</t>
        </is>
      </c>
      <c r="C23287" t="inlineStr">
        <is>
          <t>2019-04-16 20:39:09+00:00</t>
        </is>
      </c>
      <c r="D23287" t="inlineStr">
        <is>
          <t>rem</t>
        </is>
      </c>
      <c r="E23287" t="inlineStr"/>
      <c r="F23287" t="inlineStr"/>
      <c r="G23287" t="inlineStr">
        <is>
          <t>Flask-Cors</t>
        </is>
      </c>
      <c r="H23287">
        <f>=3.0.6</f>
        <v/>
      </c>
    </row>
    <row r="23288">
      <c r="A23288" t="inlineStr">
        <is>
          <t>tf-encrypted</t>
        </is>
      </c>
      <c r="B23288" t="inlineStr">
        <is>
          <t>44721acbd079494a29792871021e04c26f63cebd</t>
        </is>
      </c>
      <c r="C23288" t="inlineStr">
        <is>
          <t>2019-04-16 20:39:09+00:00</t>
        </is>
      </c>
      <c r="D23288" t="inlineStr">
        <is>
          <t>rem</t>
        </is>
      </c>
      <c r="E23288" t="inlineStr"/>
      <c r="F23288" t="inlineStr"/>
      <c r="G23288" t="inlineStr">
        <is>
          <t>gast</t>
        </is>
      </c>
      <c r="H23288">
        <f>=0.2.0</f>
        <v/>
      </c>
    </row>
    <row r="23289">
      <c r="A23289" t="inlineStr">
        <is>
          <t>tf-encrypted</t>
        </is>
      </c>
      <c r="B23289" t="inlineStr">
        <is>
          <t>44721acbd079494a29792871021e04c26f63cebd</t>
        </is>
      </c>
      <c r="C23289" t="inlineStr">
        <is>
          <t>2019-04-16 20:39:09+00:00</t>
        </is>
      </c>
      <c r="D23289" t="inlineStr">
        <is>
          <t>rem</t>
        </is>
      </c>
      <c r="E23289" t="inlineStr"/>
      <c r="F23289" t="inlineStr"/>
      <c r="G23289" t="inlineStr">
        <is>
          <t>idna</t>
        </is>
      </c>
      <c r="H23289">
        <f>=2.7</f>
        <v/>
      </c>
    </row>
    <row r="23290">
      <c r="A23290" t="inlineStr">
        <is>
          <t>tf-encrypted</t>
        </is>
      </c>
      <c r="B23290" t="inlineStr">
        <is>
          <t>44721acbd079494a29792871021e04c26f63cebd</t>
        </is>
      </c>
      <c r="C23290" t="inlineStr">
        <is>
          <t>2019-04-16 20:39:09+00:00</t>
        </is>
      </c>
      <c r="D23290" t="inlineStr">
        <is>
          <t>rem</t>
        </is>
      </c>
      <c r="E23290" t="inlineStr"/>
      <c r="F23290" t="inlineStr"/>
      <c r="G23290" t="inlineStr">
        <is>
          <t>jwt</t>
        </is>
      </c>
      <c r="H23290">
        <f>=0.5.4</f>
        <v/>
      </c>
    </row>
    <row r="23291">
      <c r="A23291" t="inlineStr">
        <is>
          <t>tf-encrypted</t>
        </is>
      </c>
      <c r="B23291" t="inlineStr">
        <is>
          <t>44721acbd079494a29792871021e04c26f63cebd</t>
        </is>
      </c>
      <c r="C23291" t="inlineStr">
        <is>
          <t>2019-04-16 20:39:09+00:00</t>
        </is>
      </c>
      <c r="D23291" t="inlineStr">
        <is>
          <t>rem</t>
        </is>
      </c>
      <c r="E23291" t="inlineStr"/>
      <c r="F23291" t="inlineStr"/>
      <c r="G23291" t="inlineStr">
        <is>
          <t>Markdown</t>
        </is>
      </c>
      <c r="H23291">
        <f>=2.6.11</f>
        <v/>
      </c>
    </row>
    <row r="23292">
      <c r="A23292" t="inlineStr">
        <is>
          <t>tf-encrypted</t>
        </is>
      </c>
      <c r="B23292" t="inlineStr">
        <is>
          <t>44721acbd079494a29792871021e04c26f63cebd</t>
        </is>
      </c>
      <c r="C23292" t="inlineStr">
        <is>
          <t>2019-04-16 20:39:09+00:00</t>
        </is>
      </c>
      <c r="D23292" t="inlineStr">
        <is>
          <t>rem</t>
        </is>
      </c>
      <c r="E23292" t="inlineStr"/>
      <c r="F23292" t="inlineStr"/>
      <c r="G23292" t="inlineStr">
        <is>
          <t>mypy</t>
        </is>
      </c>
      <c r="H23292">
        <f>=0.620</f>
        <v/>
      </c>
    </row>
    <row r="23293">
      <c r="A23293" t="inlineStr">
        <is>
          <t>tf-encrypted</t>
        </is>
      </c>
      <c r="B23293" t="inlineStr">
        <is>
          <t>44721acbd079494a29792871021e04c26f63cebd</t>
        </is>
      </c>
      <c r="C23293" t="inlineStr">
        <is>
          <t>2019-04-16 20:39:09+00:00</t>
        </is>
      </c>
      <c r="D23293" t="inlineStr">
        <is>
          <t>rem</t>
        </is>
      </c>
      <c r="E23293" t="inlineStr"/>
      <c r="F23293" t="inlineStr"/>
      <c r="G23293" t="inlineStr">
        <is>
          <t>pycparser</t>
        </is>
      </c>
      <c r="H23293">
        <f>=2.18</f>
        <v/>
      </c>
    </row>
    <row r="23294">
      <c r="A23294" t="inlineStr">
        <is>
          <t>tf-encrypted</t>
        </is>
      </c>
      <c r="B23294" t="inlineStr">
        <is>
          <t>44721acbd079494a29792871021e04c26f63cebd</t>
        </is>
      </c>
      <c r="C23294" t="inlineStr">
        <is>
          <t>2019-04-16 20:39:09+00:00</t>
        </is>
      </c>
      <c r="D23294" t="inlineStr">
        <is>
          <t>rem</t>
        </is>
      </c>
      <c r="E23294" t="inlineStr"/>
      <c r="F23294" t="inlineStr"/>
      <c r="G23294" t="inlineStr">
        <is>
          <t>requests</t>
        </is>
      </c>
      <c r="H23294">
        <f>=2.20.0</f>
        <v/>
      </c>
    </row>
    <row r="23295">
      <c r="A23295" t="inlineStr">
        <is>
          <t>tf-encrypted</t>
        </is>
      </c>
      <c r="B23295" t="inlineStr">
        <is>
          <t>44721acbd079494a29792871021e04c26f63cebd</t>
        </is>
      </c>
      <c r="C23295" t="inlineStr">
        <is>
          <t>2019-04-16 20:39:09+00:00</t>
        </is>
      </c>
      <c r="D23295" t="inlineStr">
        <is>
          <t>rem</t>
        </is>
      </c>
      <c r="E23295" t="inlineStr"/>
      <c r="F23295" t="inlineStr"/>
      <c r="G23295" t="inlineStr">
        <is>
          <t>six</t>
        </is>
      </c>
      <c r="H23295">
        <f>=1.11.0</f>
        <v/>
      </c>
    </row>
    <row r="23296">
      <c r="A23296" t="inlineStr">
        <is>
          <t>tf-encrypted</t>
        </is>
      </c>
      <c r="B23296" t="inlineStr">
        <is>
          <t>44721acbd079494a29792871021e04c26f63cebd</t>
        </is>
      </c>
      <c r="C23296" t="inlineStr">
        <is>
          <t>2019-04-16 20:39:09+00:00</t>
        </is>
      </c>
      <c r="D23296" t="inlineStr">
        <is>
          <t>rem</t>
        </is>
      </c>
      <c r="E23296" t="inlineStr"/>
      <c r="F23296" t="inlineStr"/>
      <c r="G23296" t="inlineStr">
        <is>
          <t>tensorboard</t>
        </is>
      </c>
      <c r="H23296">
        <f>=1.9.0</f>
        <v/>
      </c>
    </row>
    <row r="23297">
      <c r="A23297" t="inlineStr">
        <is>
          <t>tf-encrypted</t>
        </is>
      </c>
      <c r="B23297" t="inlineStr">
        <is>
          <t>44721acbd079494a29792871021e04c26f63cebd</t>
        </is>
      </c>
      <c r="C23297" t="inlineStr">
        <is>
          <t>2019-04-16 20:39:09+00:00</t>
        </is>
      </c>
      <c r="D23297" t="inlineStr">
        <is>
          <t>rem</t>
        </is>
      </c>
      <c r="E23297" t="inlineStr"/>
      <c r="F23297" t="inlineStr"/>
      <c r="G23297" t="inlineStr">
        <is>
          <t>typed-ast</t>
        </is>
      </c>
      <c r="H23297">
        <f>=1.1.0</f>
        <v/>
      </c>
    </row>
    <row r="23298">
      <c r="A23298" t="inlineStr">
        <is>
          <t>tf-encrypted</t>
        </is>
      </c>
      <c r="B23298" t="inlineStr">
        <is>
          <t>44721acbd079494a29792871021e04c26f63cebd</t>
        </is>
      </c>
      <c r="C23298" t="inlineStr">
        <is>
          <t>2019-04-16 20:39:09+00:00</t>
        </is>
      </c>
      <c r="D23298" t="inlineStr">
        <is>
          <t>rem</t>
        </is>
      </c>
      <c r="E23298" t="inlineStr"/>
      <c r="F23298" t="inlineStr"/>
      <c r="G23298" t="inlineStr">
        <is>
          <t>urllib3</t>
        </is>
      </c>
      <c r="H23298">
        <f>=1.23</f>
        <v/>
      </c>
    </row>
    <row r="23299">
      <c r="A23299" t="inlineStr">
        <is>
          <t>tf-encrypted</t>
        </is>
      </c>
      <c r="B23299" t="inlineStr">
        <is>
          <t>44721acbd079494a29792871021e04c26f63cebd</t>
        </is>
      </c>
      <c r="C23299" t="inlineStr">
        <is>
          <t>2019-04-16 20:39:09+00:00</t>
        </is>
      </c>
      <c r="D23299" t="inlineStr">
        <is>
          <t>rem</t>
        </is>
      </c>
      <c r="E23299" t="inlineStr"/>
      <c r="F23299" t="inlineStr"/>
      <c r="G23299" t="inlineStr">
        <is>
          <t>Werkzeug</t>
        </is>
      </c>
      <c r="H23299">
        <f>=0.14.1</f>
        <v/>
      </c>
    </row>
    <row r="23300">
      <c r="A23300" t="inlineStr">
        <is>
          <t>tf-encrypted</t>
        </is>
      </c>
      <c r="B23300" t="inlineStr">
        <is>
          <t>9b82551e72ec35365e708c1f20718200da3323fa</t>
        </is>
      </c>
      <c r="C23300" t="inlineStr">
        <is>
          <t>2019-04-24 14:17:08+00:00</t>
        </is>
      </c>
      <c r="D23300" t="inlineStr">
        <is>
          <t>add</t>
        </is>
      </c>
      <c r="E23300" t="inlineStr">
        <is>
          <t>pyyaml</t>
        </is>
      </c>
      <c r="F23300">
        <f>=5.1</f>
        <v/>
      </c>
      <c r="G23300" t="inlineStr"/>
      <c r="H23300" t="inlineStr"/>
    </row>
    <row r="23301">
      <c r="A23301" t="inlineStr">
        <is>
          <t>tf-encrypted</t>
        </is>
      </c>
      <c r="B23301" t="inlineStr">
        <is>
          <t>93cad9b52b832f6a5c1b43bd239c03eb51fa1b29</t>
        </is>
      </c>
      <c r="C23301" t="inlineStr">
        <is>
          <t>2019-05-27 14:39:09+00:00</t>
        </is>
      </c>
      <c r="D23301" t="inlineStr">
        <is>
          <t>add</t>
        </is>
      </c>
      <c r="E23301" t="inlineStr">
        <is>
          <t>pylint</t>
        </is>
      </c>
      <c r="F23301">
        <f>=2.3.1</f>
        <v/>
      </c>
      <c r="G23301" t="inlineStr"/>
      <c r="H23301" t="inlineStr"/>
    </row>
    <row r="23302">
      <c r="A23302" t="inlineStr">
        <is>
          <t>tf-encrypted</t>
        </is>
      </c>
      <c r="B23302" t="inlineStr">
        <is>
          <t>93cad9b52b832f6a5c1b43bd239c03eb51fa1b29</t>
        </is>
      </c>
      <c r="C23302" t="inlineStr">
        <is>
          <t>2019-05-27 14:39:09+00:00</t>
        </is>
      </c>
      <c r="D23302" t="inlineStr">
        <is>
          <t>rem</t>
        </is>
      </c>
      <c r="E23302" t="inlineStr"/>
      <c r="F23302" t="inlineStr"/>
      <c r="G23302" t="inlineStr">
        <is>
          <t>flake8</t>
        </is>
      </c>
      <c r="H23302">
        <f>=3.6.0</f>
        <v/>
      </c>
    </row>
    <row r="23303">
      <c r="A23303" t="inlineStr">
        <is>
          <t>tf-encrypted</t>
        </is>
      </c>
      <c r="B23303" t="inlineStr">
        <is>
          <t>8bc8e63f71ef3e2ce274cd701d5464b165234e9a</t>
        </is>
      </c>
      <c r="C23303" t="inlineStr">
        <is>
          <t>2019-07-18 18:33:56+00:00</t>
        </is>
      </c>
      <c r="D23303" t="inlineStr">
        <is>
          <t>add</t>
        </is>
      </c>
      <c r="E23303" t="inlineStr">
        <is>
          <t>sphinx</t>
        </is>
      </c>
      <c r="F23303">
        <f>=2.1.2</f>
        <v/>
      </c>
      <c r="G23303" t="inlineStr"/>
      <c r="H23303" t="inlineStr"/>
    </row>
    <row r="23304">
      <c r="A23304" t="inlineStr">
        <is>
          <t>tf-encrypted</t>
        </is>
      </c>
      <c r="B23304" t="inlineStr">
        <is>
          <t>5eaf1e5417d606e818358d7eb444a4ddfdc267ae</t>
        </is>
      </c>
      <c r="C23304" t="inlineStr">
        <is>
          <t>2019-09-27 19:32:15+00:00</t>
        </is>
      </c>
      <c r="D23304" t="inlineStr">
        <is>
          <t>verchange</t>
        </is>
      </c>
      <c r="E23304" t="inlineStr">
        <is>
          <t>tensorflow</t>
        </is>
      </c>
      <c r="F23304">
        <f>=1.14.0</f>
        <v/>
      </c>
      <c r="G23304" t="inlineStr">
        <is>
          <t>tensorflow</t>
        </is>
      </c>
      <c r="H23304">
        <f>=1.13.1</f>
        <v/>
      </c>
    </row>
    <row r="23305">
      <c r="A23305" t="inlineStr">
        <is>
          <t>neurodsp</t>
        </is>
      </c>
      <c r="B23305" t="inlineStr">
        <is>
          <t>75f0601d4f9e83dd94d8e37299f4d9487d56055e</t>
        </is>
      </c>
      <c r="C23305" t="inlineStr">
        <is>
          <t>2018-11-05 19:39:25+00:00</t>
        </is>
      </c>
      <c r="D23305" t="inlineStr">
        <is>
          <t>verchange</t>
        </is>
      </c>
      <c r="E23305" t="inlineStr">
        <is>
          <t>numpy</t>
        </is>
      </c>
      <c r="F23305" t="inlineStr"/>
      <c r="G23305" t="inlineStr">
        <is>
          <t>numpy</t>
        </is>
      </c>
      <c r="H23305">
        <f>=1.11.3</f>
        <v/>
      </c>
    </row>
    <row r="23306">
      <c r="A23306" t="inlineStr">
        <is>
          <t>neurodsp</t>
        </is>
      </c>
      <c r="B23306" t="inlineStr">
        <is>
          <t>75f0601d4f9e83dd94d8e37299f4d9487d56055e</t>
        </is>
      </c>
      <c r="C23306" t="inlineStr">
        <is>
          <t>2018-11-05 19:39:25+00:00</t>
        </is>
      </c>
      <c r="D23306" t="inlineStr">
        <is>
          <t>verchange</t>
        </is>
      </c>
      <c r="E23306" t="inlineStr">
        <is>
          <t>matplotlib</t>
        </is>
      </c>
      <c r="F23306" t="inlineStr"/>
      <c r="G23306" t="inlineStr">
        <is>
          <t>matplotlib</t>
        </is>
      </c>
      <c r="H23306">
        <f>=2.0.0</f>
        <v/>
      </c>
    </row>
    <row r="23307">
      <c r="A23307" t="inlineStr">
        <is>
          <t>neurodsp</t>
        </is>
      </c>
      <c r="B23307" t="inlineStr">
        <is>
          <t>75f0601d4f9e83dd94d8e37299f4d9487d56055e</t>
        </is>
      </c>
      <c r="C23307" t="inlineStr">
        <is>
          <t>2018-11-05 19:39:25+00:00</t>
        </is>
      </c>
      <c r="D23307" t="inlineStr">
        <is>
          <t>verchange</t>
        </is>
      </c>
      <c r="E23307" t="inlineStr">
        <is>
          <t>scipy</t>
        </is>
      </c>
      <c r="F23307" t="inlineStr"/>
      <c r="G23307" t="inlineStr">
        <is>
          <t>scipy</t>
        </is>
      </c>
      <c r="H23307">
        <f>=0.18.1</f>
        <v/>
      </c>
    </row>
    <row r="23308">
      <c r="A23308" t="inlineStr">
        <is>
          <t>neurodsp</t>
        </is>
      </c>
      <c r="B23308" t="inlineStr">
        <is>
          <t>75f0601d4f9e83dd94d8e37299f4d9487d56055e</t>
        </is>
      </c>
      <c r="C23308" t="inlineStr">
        <is>
          <t>2018-11-05 19:39:25+00:00</t>
        </is>
      </c>
      <c r="D23308" t="inlineStr">
        <is>
          <t>verchange</t>
        </is>
      </c>
      <c r="E23308" t="inlineStr">
        <is>
          <t>pytest</t>
        </is>
      </c>
      <c r="F23308" t="inlineStr"/>
      <c r="G23308" t="inlineStr">
        <is>
          <t>pytest</t>
        </is>
      </c>
      <c r="H23308">
        <f>=3.0.5</f>
        <v/>
      </c>
    </row>
    <row r="23309">
      <c r="A23309" t="inlineStr">
        <is>
          <t>neurodsp</t>
        </is>
      </c>
      <c r="B23309" t="inlineStr">
        <is>
          <t>75f0601d4f9e83dd94d8e37299f4d9487d56055e</t>
        </is>
      </c>
      <c r="C23309" t="inlineStr">
        <is>
          <t>2018-11-05 19:39:25+00:00</t>
        </is>
      </c>
      <c r="D23309" t="inlineStr">
        <is>
          <t>verchange</t>
        </is>
      </c>
      <c r="E23309" t="inlineStr">
        <is>
          <t>scikit-learn</t>
        </is>
      </c>
      <c r="F23309" t="inlineStr"/>
      <c r="G23309" t="inlineStr">
        <is>
          <t>scikit-learn</t>
        </is>
      </c>
      <c r="H23309">
        <f>=0.18.1</f>
        <v/>
      </c>
    </row>
    <row r="23310">
      <c r="A23310" t="inlineStr">
        <is>
          <t>neurodsp</t>
        </is>
      </c>
      <c r="B23310" t="inlineStr">
        <is>
          <t>75f0601d4f9e83dd94d8e37299f4d9487d56055e</t>
        </is>
      </c>
      <c r="C23310" t="inlineStr">
        <is>
          <t>2018-11-05 19:39:25+00:00</t>
        </is>
      </c>
      <c r="D23310" t="inlineStr">
        <is>
          <t>rem</t>
        </is>
      </c>
      <c r="E23310" t="inlineStr"/>
      <c r="F23310" t="inlineStr"/>
      <c r="G23310" t="inlineStr">
        <is>
          <t>pandas</t>
        </is>
      </c>
      <c r="H23310">
        <f>=0.19.2</f>
        <v/>
      </c>
    </row>
    <row r="23311">
      <c r="A23311" t="inlineStr">
        <is>
          <t>neurodsp</t>
        </is>
      </c>
      <c r="B23311" t="inlineStr">
        <is>
          <t>6e2d85ba803d9594d08fccc95d122927178d9031</t>
        </is>
      </c>
      <c r="C23311" t="inlineStr">
        <is>
          <t>2019-04-12 03:25:12+00:00</t>
        </is>
      </c>
      <c r="D23311" t="inlineStr">
        <is>
          <t>verchange</t>
        </is>
      </c>
      <c r="E23311" t="inlineStr">
        <is>
          <t>matplotlib</t>
        </is>
      </c>
      <c r="F23311" t="inlineStr"/>
      <c r="G23311" t="inlineStr">
        <is>
          <t>matplotlib</t>
        </is>
      </c>
      <c r="H23311" t="inlineStr"/>
    </row>
    <row r="23312">
      <c r="A23312" t="inlineStr">
        <is>
          <t>neurodsp</t>
        </is>
      </c>
      <c r="B23312" t="inlineStr">
        <is>
          <t>6e2d85ba803d9594d08fccc95d122927178d9031</t>
        </is>
      </c>
      <c r="C23312" t="inlineStr">
        <is>
          <t>2019-04-12 03:25:12+00:00</t>
        </is>
      </c>
      <c r="D23312" t="inlineStr">
        <is>
          <t>add</t>
        </is>
      </c>
      <c r="E23312" t="inlineStr">
        <is>
          <t>pandas</t>
        </is>
      </c>
      <c r="F23312" t="inlineStr"/>
      <c r="G23312" t="inlineStr"/>
      <c r="H23312" t="inlineStr"/>
    </row>
    <row r="23313">
      <c r="A23313" t="inlineStr">
        <is>
          <t>neurodsp</t>
        </is>
      </c>
      <c r="B23313" t="inlineStr">
        <is>
          <t>6e2d85ba803d9594d08fccc95d122927178d9031</t>
        </is>
      </c>
      <c r="C23313" t="inlineStr">
        <is>
          <t>2019-04-12 03:25:12+00:00</t>
        </is>
      </c>
      <c r="D23313" t="inlineStr">
        <is>
          <t>rem</t>
        </is>
      </c>
      <c r="E23313" t="inlineStr"/>
      <c r="F23313" t="inlineStr"/>
      <c r="G23313" t="inlineStr">
        <is>
          <t>pytest</t>
        </is>
      </c>
      <c r="H23313" t="inlineStr"/>
    </row>
    <row r="23314">
      <c r="A23314" t="inlineStr">
        <is>
          <t>neurodsp</t>
        </is>
      </c>
      <c r="B23314" t="inlineStr">
        <is>
          <t>45e03185127b713fd0c336a8c12432508b6e34a1</t>
        </is>
      </c>
      <c r="C23314" t="inlineStr">
        <is>
          <t>2019-09-04 04:36:12+00:00</t>
        </is>
      </c>
      <c r="D23314" t="inlineStr">
        <is>
          <t>rem</t>
        </is>
      </c>
      <c r="E23314" t="inlineStr"/>
      <c r="F23314" t="inlineStr"/>
      <c r="G23314" t="inlineStr">
        <is>
          <t>scikit-learn</t>
        </is>
      </c>
      <c r="H23314" t="inlineStr"/>
    </row>
    <row r="23315">
      <c r="A23315" t="inlineStr">
        <is>
          <t>neurodsp</t>
        </is>
      </c>
      <c r="B23315" t="inlineStr">
        <is>
          <t>45e03185127b713fd0c336a8c12432508b6e34a1</t>
        </is>
      </c>
      <c r="C23315" t="inlineStr">
        <is>
          <t>2019-09-04 04:36:12+00:00</t>
        </is>
      </c>
      <c r="D23315" t="inlineStr">
        <is>
          <t>rem</t>
        </is>
      </c>
      <c r="E23315" t="inlineStr"/>
      <c r="F23315" t="inlineStr"/>
      <c r="G23315" t="inlineStr">
        <is>
          <t>pandas</t>
        </is>
      </c>
      <c r="H23315" t="inlineStr"/>
    </row>
    <row r="23316">
      <c r="A23316" t="inlineStr">
        <is>
          <t>automigrate</t>
        </is>
      </c>
      <c r="B23316" t="inlineStr">
        <is>
          <t>ad99e5c99fc33aae6572e001574354653a631623</t>
        </is>
      </c>
      <c r="C23316" t="inlineStr">
        <is>
          <t>2020-03-04 17:40:35+00:00</t>
        </is>
      </c>
      <c r="D23316" t="inlineStr">
        <is>
          <t>verchange</t>
        </is>
      </c>
      <c r="E23316" t="inlineStr">
        <is>
          <t>gitpython</t>
        </is>
      </c>
      <c r="F23316">
        <f>=3.1.0</f>
        <v/>
      </c>
      <c r="G23316" t="inlineStr">
        <is>
          <t>gitpython</t>
        </is>
      </c>
      <c r="H23316">
        <f>=2.1.11</f>
        <v/>
      </c>
    </row>
    <row r="23317">
      <c r="A23317" t="inlineStr">
        <is>
          <t>automigrate</t>
        </is>
      </c>
      <c r="B23317" t="inlineStr">
        <is>
          <t>34daeeb07074d039860e8f8b53cea03957275319</t>
        </is>
      </c>
      <c r="C23317" t="inlineStr">
        <is>
          <t>2020-05-15 18:32:16+00:00</t>
        </is>
      </c>
      <c r="D23317" t="inlineStr">
        <is>
          <t>verchange</t>
        </is>
      </c>
      <c r="E23317" t="inlineStr">
        <is>
          <t>pyyaml</t>
        </is>
      </c>
      <c r="F23317" t="inlineStr">
        <is>
          <t>&gt;=5.1</t>
        </is>
      </c>
      <c r="G23317" t="inlineStr">
        <is>
          <t>pyyaml</t>
        </is>
      </c>
      <c r="H23317">
        <f>=5.1</f>
        <v/>
      </c>
    </row>
    <row r="23318">
      <c r="A23318" t="inlineStr">
        <is>
          <t>automigrate</t>
        </is>
      </c>
      <c r="B23318" t="inlineStr">
        <is>
          <t>a6606a0d129ff409df5965a86775a03c757358cf</t>
        </is>
      </c>
      <c r="C23318" t="inlineStr">
        <is>
          <t>2021-02-27 20:23:21+00:00</t>
        </is>
      </c>
      <c r="D23318" t="inlineStr">
        <is>
          <t>verchange</t>
        </is>
      </c>
      <c r="E23318" t="inlineStr">
        <is>
          <t>gitpython</t>
        </is>
      </c>
      <c r="F23318">
        <f>=3.1.13</f>
        <v/>
      </c>
      <c r="G23318" t="inlineStr">
        <is>
          <t>gitpython</t>
        </is>
      </c>
      <c r="H23318">
        <f>=3.1.0</f>
        <v/>
      </c>
    </row>
    <row r="23319">
      <c r="A23319" t="inlineStr">
        <is>
          <t>automigrate</t>
        </is>
      </c>
      <c r="B23319" t="inlineStr">
        <is>
          <t>a6606a0d129ff409df5965a86775a03c757358cf</t>
        </is>
      </c>
      <c r="C23319" t="inlineStr">
        <is>
          <t>2021-02-27 20:23:21+00:00</t>
        </is>
      </c>
      <c r="D23319" t="inlineStr">
        <is>
          <t>verchange</t>
        </is>
      </c>
      <c r="E23319" t="inlineStr">
        <is>
          <t>sqlparse</t>
        </is>
      </c>
      <c r="F23319">
        <f>=0.4.1</f>
        <v/>
      </c>
      <c r="G23319" t="inlineStr">
        <is>
          <t>sqlparse</t>
        </is>
      </c>
      <c r="H23319">
        <f>=0.3.0</f>
        <v/>
      </c>
    </row>
    <row r="23320">
      <c r="A23320" t="inlineStr">
        <is>
          <t>automigrate</t>
        </is>
      </c>
      <c r="B23320" t="inlineStr">
        <is>
          <t>a6606a0d129ff409df5965a86775a03c757358cf</t>
        </is>
      </c>
      <c r="C23320" t="inlineStr">
        <is>
          <t>2021-02-27 20:23:21+00:00</t>
        </is>
      </c>
      <c r="D23320" t="inlineStr">
        <is>
          <t>verchange</t>
        </is>
      </c>
      <c r="E23320" t="inlineStr">
        <is>
          <t>pyyaml</t>
        </is>
      </c>
      <c r="F23320" t="inlineStr">
        <is>
          <t>&gt;=5.4.1</t>
        </is>
      </c>
      <c r="G23320" t="inlineStr">
        <is>
          <t>pyyaml</t>
        </is>
      </c>
      <c r="H23320" t="inlineStr">
        <is>
          <t>&gt;=5.1</t>
        </is>
      </c>
    </row>
    <row r="23321">
      <c r="A23321" t="inlineStr">
        <is>
          <t>Adafruit_CircuitPython_MotorKit</t>
        </is>
      </c>
      <c r="B23321" t="inlineStr">
        <is>
          <t>46a094bb6877c66368820fe126dac34bf99540d3</t>
        </is>
      </c>
      <c r="C23321" t="inlineStr">
        <is>
          <t>2021-01-15 02:00:25+00:00</t>
        </is>
      </c>
      <c r="D23321" t="inlineStr">
        <is>
          <t>verchange</t>
        </is>
      </c>
      <c r="E23321" t="inlineStr">
        <is>
          <t>adafruit-circuitpython-motor</t>
        </is>
      </c>
      <c r="F23321" t="inlineStr"/>
      <c r="G23321" t="inlineStr">
        <is>
          <t>adafruit-circuitpython-motor</t>
        </is>
      </c>
      <c r="H23321" t="inlineStr"/>
    </row>
    <row r="23322">
      <c r="A23322" t="inlineStr">
        <is>
          <t>WNTR</t>
        </is>
      </c>
      <c r="B23322" t="inlineStr">
        <is>
          <t>8abb2c63921dd0f8cc4310331fa47117c7b76cb4</t>
        </is>
      </c>
      <c r="C23322" t="inlineStr">
        <is>
          <t>2018-02-23 15:56:49+00:00</t>
        </is>
      </c>
      <c r="D23322" t="inlineStr">
        <is>
          <t>add</t>
        </is>
      </c>
      <c r="E23322" t="inlineStr">
        <is>
          <t>networkx</t>
        </is>
      </c>
      <c r="F23322" t="inlineStr"/>
      <c r="G23322" t="inlineStr"/>
      <c r="H23322" t="inlineStr"/>
    </row>
    <row r="23323">
      <c r="A23323" t="inlineStr">
        <is>
          <t>WNTR</t>
        </is>
      </c>
      <c r="B23323" t="inlineStr">
        <is>
          <t>8abb2c63921dd0f8cc4310331fa47117c7b76cb4</t>
        </is>
      </c>
      <c r="C23323" t="inlineStr">
        <is>
          <t>2018-02-23 15:56:49+00:00</t>
        </is>
      </c>
      <c r="D23323" t="inlineStr">
        <is>
          <t>add</t>
        </is>
      </c>
      <c r="E23323" t="inlineStr">
        <is>
          <t>pandas</t>
        </is>
      </c>
      <c r="F23323" t="inlineStr"/>
      <c r="G23323" t="inlineStr"/>
      <c r="H23323" t="inlineStr"/>
    </row>
    <row r="23324">
      <c r="A23324" t="inlineStr">
        <is>
          <t>WNTR</t>
        </is>
      </c>
      <c r="B23324" t="inlineStr">
        <is>
          <t>8abb2c63921dd0f8cc4310331fa47117c7b76cb4</t>
        </is>
      </c>
      <c r="C23324" t="inlineStr">
        <is>
          <t>2018-02-23 15:56:49+00:00</t>
        </is>
      </c>
      <c r="D23324" t="inlineStr">
        <is>
          <t>add</t>
        </is>
      </c>
      <c r="E23324" t="inlineStr">
        <is>
          <t>numpy</t>
        </is>
      </c>
      <c r="F23324" t="inlineStr"/>
      <c r="G23324" t="inlineStr"/>
      <c r="H23324" t="inlineStr"/>
    </row>
    <row r="23325">
      <c r="A23325" t="inlineStr">
        <is>
          <t>WNTR</t>
        </is>
      </c>
      <c r="B23325" t="inlineStr">
        <is>
          <t>8abb2c63921dd0f8cc4310331fa47117c7b76cb4</t>
        </is>
      </c>
      <c r="C23325" t="inlineStr">
        <is>
          <t>2018-02-23 15:56:49+00:00</t>
        </is>
      </c>
      <c r="D23325" t="inlineStr">
        <is>
          <t>add</t>
        </is>
      </c>
      <c r="E23325" t="inlineStr">
        <is>
          <t>scipy</t>
        </is>
      </c>
      <c r="F23325" t="inlineStr"/>
      <c r="G23325" t="inlineStr"/>
      <c r="H23325" t="inlineStr"/>
    </row>
    <row r="23326">
      <c r="A23326" t="inlineStr">
        <is>
          <t>WNTR</t>
        </is>
      </c>
      <c r="B23326" t="inlineStr">
        <is>
          <t>8abb2c63921dd0f8cc4310331fa47117c7b76cb4</t>
        </is>
      </c>
      <c r="C23326" t="inlineStr">
        <is>
          <t>2018-02-23 15:56:49+00:00</t>
        </is>
      </c>
      <c r="D23326" t="inlineStr">
        <is>
          <t>add</t>
        </is>
      </c>
      <c r="E23326" t="inlineStr">
        <is>
          <t>matplotlib</t>
        </is>
      </c>
      <c r="F23326" t="inlineStr"/>
      <c r="G23326" t="inlineStr"/>
      <c r="H23326" t="inlineStr"/>
    </row>
    <row r="23327">
      <c r="A23327" t="inlineStr">
        <is>
          <t>WNTR</t>
        </is>
      </c>
      <c r="B23327" t="inlineStr">
        <is>
          <t>8abb2c63921dd0f8cc4310331fa47117c7b76cb4</t>
        </is>
      </c>
      <c r="C23327" t="inlineStr">
        <is>
          <t>2018-02-23 15:56:49+00:00</t>
        </is>
      </c>
      <c r="D23327" t="inlineStr">
        <is>
          <t>add</t>
        </is>
      </c>
      <c r="E23327" t="inlineStr">
        <is>
          <t>plotly</t>
        </is>
      </c>
      <c r="F23327" t="inlineStr"/>
      <c r="G23327" t="inlineStr"/>
      <c r="H23327" t="inlineStr"/>
    </row>
    <row r="23328">
      <c r="A23328" t="inlineStr">
        <is>
          <t>WNTR</t>
        </is>
      </c>
      <c r="B23328" t="inlineStr">
        <is>
          <t>188d716890c9e215c391a73ef485420c39490ed5</t>
        </is>
      </c>
      <c r="C23328" t="inlineStr">
        <is>
          <t>2020-03-23 21:29:59+00:00</t>
        </is>
      </c>
      <c r="D23328" t="inlineStr">
        <is>
          <t>verchange</t>
        </is>
      </c>
      <c r="E23328" t="inlineStr">
        <is>
          <t>pandas</t>
        </is>
      </c>
      <c r="F23328" t="inlineStr"/>
      <c r="G23328" t="inlineStr">
        <is>
          <t>pandas</t>
        </is>
      </c>
      <c r="H23328" t="inlineStr"/>
    </row>
    <row r="23329">
      <c r="A23329" t="inlineStr">
        <is>
          <t>WNTR</t>
        </is>
      </c>
      <c r="B23329" t="inlineStr">
        <is>
          <t>188d716890c9e215c391a73ef485420c39490ed5</t>
        </is>
      </c>
      <c r="C23329" t="inlineStr">
        <is>
          <t>2020-03-23 21:29:59+00:00</t>
        </is>
      </c>
      <c r="D23329" t="inlineStr">
        <is>
          <t>verchange</t>
        </is>
      </c>
      <c r="E23329" t="inlineStr">
        <is>
          <t>networkx</t>
        </is>
      </c>
      <c r="F23329" t="inlineStr"/>
      <c r="G23329" t="inlineStr">
        <is>
          <t>networkx</t>
        </is>
      </c>
      <c r="H23329" t="inlineStr"/>
    </row>
    <row r="23330">
      <c r="A23330" t="inlineStr">
        <is>
          <t>WNTR</t>
        </is>
      </c>
      <c r="B23330" t="inlineStr">
        <is>
          <t>188d716890c9e215c391a73ef485420c39490ed5</t>
        </is>
      </c>
      <c r="C23330" t="inlineStr">
        <is>
          <t>2020-03-23 21:29:59+00:00</t>
        </is>
      </c>
      <c r="D23330" t="inlineStr">
        <is>
          <t>add</t>
        </is>
      </c>
      <c r="E23330" t="inlineStr">
        <is>
          <t>folium</t>
        </is>
      </c>
      <c r="F23330" t="inlineStr"/>
      <c r="G23330" t="inlineStr"/>
      <c r="H23330" t="inlineStr"/>
    </row>
    <row r="23331">
      <c r="A23331" t="inlineStr">
        <is>
          <t>WNTR</t>
        </is>
      </c>
      <c r="B23331" t="inlineStr">
        <is>
          <t>188d716890c9e215c391a73ef485420c39490ed5</t>
        </is>
      </c>
      <c r="C23331" t="inlineStr">
        <is>
          <t>2020-03-23 21:29:59+00:00</t>
        </is>
      </c>
      <c r="D23331" t="inlineStr">
        <is>
          <t>add</t>
        </is>
      </c>
      <c r="E23331" t="inlineStr">
        <is>
          <t>utm</t>
        </is>
      </c>
      <c r="F23331" t="inlineStr"/>
      <c r="G23331" t="inlineStr"/>
      <c r="H23331" t="inlineStr"/>
    </row>
    <row r="23332">
      <c r="A23332" t="inlineStr">
        <is>
          <t>WNTR</t>
        </is>
      </c>
      <c r="B23332" t="inlineStr">
        <is>
          <t>188d716890c9e215c391a73ef485420c39490ed5</t>
        </is>
      </c>
      <c r="C23332" t="inlineStr">
        <is>
          <t>2020-03-23 21:29:59+00:00</t>
        </is>
      </c>
      <c r="D23332" t="inlineStr">
        <is>
          <t>add</t>
        </is>
      </c>
      <c r="E23332" t="inlineStr">
        <is>
          <t>openpyxl</t>
        </is>
      </c>
      <c r="F23332" t="inlineStr"/>
      <c r="G23332" t="inlineStr"/>
      <c r="H23332" t="inlineStr"/>
    </row>
    <row r="23333">
      <c r="A23333" t="inlineStr">
        <is>
          <t>WNTR</t>
        </is>
      </c>
      <c r="B23333" t="inlineStr">
        <is>
          <t>188d716890c9e215c391a73ef485420c39490ed5</t>
        </is>
      </c>
      <c r="C23333" t="inlineStr">
        <is>
          <t>2020-03-23 21:29:59+00:00</t>
        </is>
      </c>
      <c r="D23333" t="inlineStr">
        <is>
          <t>add</t>
        </is>
      </c>
      <c r="E23333" t="inlineStr">
        <is>
          <t>numpydocs</t>
        </is>
      </c>
      <c r="F23333" t="inlineStr"/>
      <c r="G23333" t="inlineStr"/>
      <c r="H23333" t="inlineStr"/>
    </row>
    <row r="23334">
      <c r="A23334" t="inlineStr">
        <is>
          <t>WNTR</t>
        </is>
      </c>
      <c r="B23334" t="inlineStr">
        <is>
          <t>188d716890c9e215c391a73ef485420c39490ed5</t>
        </is>
      </c>
      <c r="C23334" t="inlineStr">
        <is>
          <t>2020-03-23 21:29:59+00:00</t>
        </is>
      </c>
      <c r="D23334" t="inlineStr">
        <is>
          <t>add</t>
        </is>
      </c>
      <c r="E23334" t="inlineStr">
        <is>
          <t>nose</t>
        </is>
      </c>
      <c r="F23334" t="inlineStr"/>
      <c r="G23334" t="inlineStr"/>
      <c r="H23334" t="inlineStr"/>
    </row>
    <row r="23335">
      <c r="A23335" t="inlineStr">
        <is>
          <t>WNTR</t>
        </is>
      </c>
      <c r="B23335" t="inlineStr">
        <is>
          <t>243ff0355aac55849fc1a1512cd9c01569d2f605</t>
        </is>
      </c>
      <c r="C23335" t="inlineStr">
        <is>
          <t>2020-06-16 13:30:27+00:00</t>
        </is>
      </c>
      <c r="D23335" t="inlineStr">
        <is>
          <t>verchange</t>
        </is>
      </c>
      <c r="E23335" t="inlineStr">
        <is>
          <t>pandas</t>
        </is>
      </c>
      <c r="F23335" t="inlineStr"/>
      <c r="G23335" t="inlineStr">
        <is>
          <t>pandas</t>
        </is>
      </c>
      <c r="H23335" t="inlineStr"/>
    </row>
    <row r="23336">
      <c r="A23336" t="inlineStr">
        <is>
          <t>WNTR</t>
        </is>
      </c>
      <c r="B23336" t="inlineStr">
        <is>
          <t>243ff0355aac55849fc1a1512cd9c01569d2f605</t>
        </is>
      </c>
      <c r="C23336" t="inlineStr">
        <is>
          <t>2020-06-16 13:30:27+00:00</t>
        </is>
      </c>
      <c r="D23336" t="inlineStr">
        <is>
          <t>verchange</t>
        </is>
      </c>
      <c r="E23336" t="inlineStr">
        <is>
          <t>networkx</t>
        </is>
      </c>
      <c r="F23336" t="inlineStr"/>
      <c r="G23336" t="inlineStr">
        <is>
          <t>networkx</t>
        </is>
      </c>
      <c r="H23336" t="inlineStr"/>
    </row>
    <row r="23337">
      <c r="A23337" t="inlineStr">
        <is>
          <t>WNTR</t>
        </is>
      </c>
      <c r="B23337" t="inlineStr">
        <is>
          <t>243ff0355aac55849fc1a1512cd9c01569d2f605</t>
        </is>
      </c>
      <c r="C23337" t="inlineStr">
        <is>
          <t>2020-06-16 13:30:27+00:00</t>
        </is>
      </c>
      <c r="D23337" t="inlineStr">
        <is>
          <t>add</t>
        </is>
      </c>
      <c r="E23337" t="inlineStr">
        <is>
          <t>folium</t>
        </is>
      </c>
      <c r="F23337" t="inlineStr"/>
      <c r="G23337" t="inlineStr"/>
      <c r="H23337" t="inlineStr"/>
    </row>
    <row r="23338">
      <c r="A23338" t="inlineStr">
        <is>
          <t>WNTR</t>
        </is>
      </c>
      <c r="B23338" t="inlineStr">
        <is>
          <t>243ff0355aac55849fc1a1512cd9c01569d2f605</t>
        </is>
      </c>
      <c r="C23338" t="inlineStr">
        <is>
          <t>2020-06-16 13:30:27+00:00</t>
        </is>
      </c>
      <c r="D23338" t="inlineStr">
        <is>
          <t>add</t>
        </is>
      </c>
      <c r="E23338" t="inlineStr">
        <is>
          <t>utm</t>
        </is>
      </c>
      <c r="F23338" t="inlineStr"/>
      <c r="G23338" t="inlineStr"/>
      <c r="H23338" t="inlineStr"/>
    </row>
    <row r="23339">
      <c r="A23339" t="inlineStr">
        <is>
          <t>WNTR</t>
        </is>
      </c>
      <c r="B23339" t="inlineStr">
        <is>
          <t>243ff0355aac55849fc1a1512cd9c01569d2f605</t>
        </is>
      </c>
      <c r="C23339" t="inlineStr">
        <is>
          <t>2020-06-16 13:30:27+00:00</t>
        </is>
      </c>
      <c r="D23339" t="inlineStr">
        <is>
          <t>add</t>
        </is>
      </c>
      <c r="E23339" t="inlineStr">
        <is>
          <t>openpyxl</t>
        </is>
      </c>
      <c r="F23339" t="inlineStr"/>
      <c r="G23339" t="inlineStr"/>
      <c r="H23339" t="inlineStr"/>
    </row>
    <row r="23340">
      <c r="A23340" t="inlineStr">
        <is>
          <t>WNTR</t>
        </is>
      </c>
      <c r="B23340" t="inlineStr">
        <is>
          <t>243ff0355aac55849fc1a1512cd9c01569d2f605</t>
        </is>
      </c>
      <c r="C23340" t="inlineStr">
        <is>
          <t>2020-06-16 13:30:27+00:00</t>
        </is>
      </c>
      <c r="D23340" t="inlineStr">
        <is>
          <t>add</t>
        </is>
      </c>
      <c r="E23340" t="inlineStr">
        <is>
          <t>numpydocs</t>
        </is>
      </c>
      <c r="F23340" t="inlineStr"/>
      <c r="G23340" t="inlineStr"/>
      <c r="H23340" t="inlineStr"/>
    </row>
    <row r="23341">
      <c r="A23341" t="inlineStr">
        <is>
          <t>WNTR</t>
        </is>
      </c>
      <c r="B23341" t="inlineStr">
        <is>
          <t>243ff0355aac55849fc1a1512cd9c01569d2f605</t>
        </is>
      </c>
      <c r="C23341" t="inlineStr">
        <is>
          <t>2020-06-16 13:30:27+00:00</t>
        </is>
      </c>
      <c r="D23341" t="inlineStr">
        <is>
          <t>add</t>
        </is>
      </c>
      <c r="E23341" t="inlineStr">
        <is>
          <t>nose</t>
        </is>
      </c>
      <c r="F23341" t="inlineStr"/>
      <c r="G23341" t="inlineStr"/>
      <c r="H23341" t="inlineStr"/>
    </row>
    <row r="23342">
      <c r="A23342" t="inlineStr">
        <is>
          <t>WNTR</t>
        </is>
      </c>
      <c r="B23342" t="inlineStr">
        <is>
          <t>b97ba952952a008ab457d5f288262aa325ae8507</t>
        </is>
      </c>
      <c r="C23342" t="inlineStr">
        <is>
          <t>2020-09-04 15:41:30+00:00</t>
        </is>
      </c>
      <c r="D23342" t="inlineStr">
        <is>
          <t>rem</t>
        </is>
      </c>
      <c r="E23342" t="inlineStr"/>
      <c r="F23342" t="inlineStr"/>
      <c r="G23342" t="inlineStr">
        <is>
          <t>numpydocs</t>
        </is>
      </c>
      <c r="H23342" t="inlineStr"/>
    </row>
    <row r="23343">
      <c r="A23343" t="inlineStr">
        <is>
          <t>modis</t>
        </is>
      </c>
      <c r="B23343" t="inlineStr">
        <is>
          <t>91070d8ced4c718fc0cedbfdc7875ba9735079a3</t>
        </is>
      </c>
      <c r="C23343" t="inlineStr">
        <is>
          <t>2017-11-15 02:57:49+00:00</t>
        </is>
      </c>
      <c r="D23343" t="inlineStr">
        <is>
          <t>verchange</t>
        </is>
      </c>
      <c r="E23343" t="inlineStr">
        <is>
          <t>pynacl</t>
        </is>
      </c>
      <c r="F23343" t="inlineStr"/>
      <c r="G23343" t="inlineStr">
        <is>
          <t>pynacl</t>
        </is>
      </c>
      <c r="H23343" t="inlineStr"/>
    </row>
    <row r="23344">
      <c r="A23344" t="inlineStr">
        <is>
          <t>modis</t>
        </is>
      </c>
      <c r="B23344" t="inlineStr">
        <is>
          <t>91070d8ced4c718fc0cedbfdc7875ba9735079a3</t>
        </is>
      </c>
      <c r="C23344" t="inlineStr">
        <is>
          <t>2017-11-15 02:57:49+00:00</t>
        </is>
      </c>
      <c r="D23344" t="inlineStr">
        <is>
          <t>verchange</t>
        </is>
      </c>
      <c r="E23344" t="inlineStr">
        <is>
          <t>requests</t>
        </is>
      </c>
      <c r="F23344" t="inlineStr"/>
      <c r="G23344" t="inlineStr">
        <is>
          <t>requests</t>
        </is>
      </c>
      <c r="H23344" t="inlineStr"/>
    </row>
    <row r="23345">
      <c r="A23345" t="inlineStr">
        <is>
          <t>modis</t>
        </is>
      </c>
      <c r="B23345" t="inlineStr">
        <is>
          <t>91070d8ced4c718fc0cedbfdc7875ba9735079a3</t>
        </is>
      </c>
      <c r="C23345" t="inlineStr">
        <is>
          <t>2017-11-15 02:57:49+00:00</t>
        </is>
      </c>
      <c r="D23345" t="inlineStr">
        <is>
          <t>verchange</t>
        </is>
      </c>
      <c r="E23345" t="inlineStr">
        <is>
          <t>google-api-python-client</t>
        </is>
      </c>
      <c r="F23345" t="inlineStr"/>
      <c r="G23345" t="inlineStr">
        <is>
          <t>google-api-python-client</t>
        </is>
      </c>
      <c r="H23345" t="inlineStr"/>
    </row>
    <row r="23346">
      <c r="A23346" t="inlineStr">
        <is>
          <t>modis</t>
        </is>
      </c>
      <c r="B23346" t="inlineStr">
        <is>
          <t>91070d8ced4c718fc0cedbfdc7875ba9735079a3</t>
        </is>
      </c>
      <c r="C23346" t="inlineStr">
        <is>
          <t>2017-11-15 02:57:49+00:00</t>
        </is>
      </c>
      <c r="D23346" t="inlineStr">
        <is>
          <t>verchange</t>
        </is>
      </c>
      <c r="E23346" t="inlineStr">
        <is>
          <t>lxml</t>
        </is>
      </c>
      <c r="F23346" t="inlineStr"/>
      <c r="G23346" t="inlineStr">
        <is>
          <t>lxml</t>
        </is>
      </c>
      <c r="H23346" t="inlineStr"/>
    </row>
    <row r="23347">
      <c r="A23347" t="inlineStr">
        <is>
          <t>modis</t>
        </is>
      </c>
      <c r="B23347" t="inlineStr">
        <is>
          <t>91070d8ced4c718fc0cedbfdc7875ba9735079a3</t>
        </is>
      </c>
      <c r="C23347" t="inlineStr">
        <is>
          <t>2017-11-15 02:57:49+00:00</t>
        </is>
      </c>
      <c r="D23347" t="inlineStr">
        <is>
          <t>verchange</t>
        </is>
      </c>
      <c r="E23347" t="inlineStr">
        <is>
          <t>discord.py</t>
        </is>
      </c>
      <c r="F23347" t="inlineStr"/>
      <c r="G23347" t="inlineStr">
        <is>
          <t>discord.py</t>
        </is>
      </c>
      <c r="H23347" t="inlineStr"/>
    </row>
    <row r="23348">
      <c r="A23348" t="inlineStr">
        <is>
          <t>modis</t>
        </is>
      </c>
      <c r="B23348" t="inlineStr">
        <is>
          <t>91070d8ced4c718fc0cedbfdc7875ba9735079a3</t>
        </is>
      </c>
      <c r="C23348" t="inlineStr">
        <is>
          <t>2017-11-15 02:57:49+00:00</t>
        </is>
      </c>
      <c r="D23348" t="inlineStr">
        <is>
          <t>add</t>
        </is>
      </c>
      <c r="E23348" t="inlineStr">
        <is>
          <t>youtube-dl</t>
        </is>
      </c>
      <c r="F23348" t="inlineStr"/>
      <c r="G23348" t="inlineStr"/>
      <c r="H23348" t="inlineStr"/>
    </row>
    <row r="23349">
      <c r="A23349" t="inlineStr">
        <is>
          <t>modis</t>
        </is>
      </c>
      <c r="B23349" t="inlineStr">
        <is>
          <t>91070d8ced4c718fc0cedbfdc7875ba9735079a3</t>
        </is>
      </c>
      <c r="C23349" t="inlineStr">
        <is>
          <t>2017-11-15 02:57:49+00:00</t>
        </is>
      </c>
      <c r="D23349" t="inlineStr">
        <is>
          <t>add</t>
        </is>
      </c>
      <c r="E23349" t="inlineStr">
        <is>
          <t>praw</t>
        </is>
      </c>
      <c r="F23349" t="inlineStr"/>
      <c r="G23349" t="inlineStr"/>
      <c r="H23349" t="inlineStr"/>
    </row>
    <row r="23350">
      <c r="A23350" t="inlineStr">
        <is>
          <t>modis</t>
        </is>
      </c>
      <c r="B23350" t="inlineStr">
        <is>
          <t>91070d8ced4c718fc0cedbfdc7875ba9735079a3</t>
        </is>
      </c>
      <c r="C23350" t="inlineStr">
        <is>
          <t>2017-11-15 02:57:49+00:00</t>
        </is>
      </c>
      <c r="D23350" t="inlineStr">
        <is>
          <t>add</t>
        </is>
      </c>
      <c r="E23350" t="inlineStr">
        <is>
          <t>discord</t>
        </is>
      </c>
      <c r="F23350" t="inlineStr"/>
      <c r="G23350" t="inlineStr"/>
      <c r="H23350" t="inlineStr"/>
    </row>
    <row r="23351">
      <c r="A23351" t="inlineStr">
        <is>
          <t>modis</t>
        </is>
      </c>
      <c r="B23351" t="inlineStr">
        <is>
          <t>91070d8ced4c718fc0cedbfdc7875ba9735079a3</t>
        </is>
      </c>
      <c r="C23351" t="inlineStr">
        <is>
          <t>2017-11-15 02:57:49+00:00</t>
        </is>
      </c>
      <c r="D23351" t="inlineStr">
        <is>
          <t>add</t>
        </is>
      </c>
      <c r="E23351" t="inlineStr">
        <is>
          <t>youtube-dl</t>
        </is>
      </c>
      <c r="F23351" t="inlineStr"/>
      <c r="G23351" t="inlineStr"/>
      <c r="H23351" t="inlineStr"/>
    </row>
    <row r="23352">
      <c r="A23352" t="inlineStr">
        <is>
          <t>modis</t>
        </is>
      </c>
      <c r="B23352" t="inlineStr">
        <is>
          <t>91070d8ced4c718fc0cedbfdc7875ba9735079a3</t>
        </is>
      </c>
      <c r="C23352" t="inlineStr">
        <is>
          <t>2017-11-15 02:57:49+00:00</t>
        </is>
      </c>
      <c r="D23352" t="inlineStr">
        <is>
          <t>add</t>
        </is>
      </c>
      <c r="E23352" t="inlineStr">
        <is>
          <t>praw</t>
        </is>
      </c>
      <c r="F23352" t="inlineStr"/>
      <c r="G23352" t="inlineStr"/>
      <c r="H23352" t="inlineStr"/>
    </row>
    <row r="23353">
      <c r="A23353" t="inlineStr">
        <is>
          <t>modis</t>
        </is>
      </c>
      <c r="B23353" t="inlineStr">
        <is>
          <t>91070d8ced4c718fc0cedbfdc7875ba9735079a3</t>
        </is>
      </c>
      <c r="C23353" t="inlineStr">
        <is>
          <t>2017-11-15 02:57:49+00:00</t>
        </is>
      </c>
      <c r="D23353" t="inlineStr">
        <is>
          <t>rem</t>
        </is>
      </c>
      <c r="E23353" t="inlineStr"/>
      <c r="F23353" t="inlineStr"/>
      <c r="G23353" t="inlineStr">
        <is>
          <t>aiohttp</t>
        </is>
      </c>
      <c r="H23353" t="inlineStr"/>
    </row>
    <row r="23354">
      <c r="A23354" t="inlineStr">
        <is>
          <t>modis</t>
        </is>
      </c>
      <c r="B23354" t="inlineStr">
        <is>
          <t>91070d8ced4c718fc0cedbfdc7875ba9735079a3</t>
        </is>
      </c>
      <c r="C23354" t="inlineStr">
        <is>
          <t>2017-11-15 02:57:49+00:00</t>
        </is>
      </c>
      <c r="D23354" t="inlineStr">
        <is>
          <t>rem</t>
        </is>
      </c>
      <c r="E23354" t="inlineStr"/>
      <c r="F23354" t="inlineStr"/>
      <c r="G23354" t="inlineStr">
        <is>
          <t>websockets</t>
        </is>
      </c>
      <c r="H23354" t="inlineStr"/>
    </row>
    <row r="23355">
      <c r="A23355" t="inlineStr">
        <is>
          <t>modis</t>
        </is>
      </c>
      <c r="B23355" t="inlineStr">
        <is>
          <t>91070d8ced4c718fc0cedbfdc7875ba9735079a3</t>
        </is>
      </c>
      <c r="C23355" t="inlineStr">
        <is>
          <t>2017-11-15 02:57:49+00:00</t>
        </is>
      </c>
      <c r="D23355" t="inlineStr">
        <is>
          <t>rem</t>
        </is>
      </c>
      <c r="E23355" t="inlineStr"/>
      <c r="F23355" t="inlineStr"/>
      <c r="G23355" t="inlineStr">
        <is>
          <t>chardet</t>
        </is>
      </c>
      <c r="H23355" t="inlineStr"/>
    </row>
    <row r="23356">
      <c r="A23356" t="inlineStr">
        <is>
          <t>modis</t>
        </is>
      </c>
      <c r="B23356" t="inlineStr">
        <is>
          <t>91070d8ced4c718fc0cedbfdc7875ba9735079a3</t>
        </is>
      </c>
      <c r="C23356" t="inlineStr">
        <is>
          <t>2017-11-15 02:57:49+00:00</t>
        </is>
      </c>
      <c r="D23356" t="inlineStr">
        <is>
          <t>rem</t>
        </is>
      </c>
      <c r="E23356" t="inlineStr"/>
      <c r="F23356" t="inlineStr"/>
      <c r="G23356" t="inlineStr">
        <is>
          <t>multidict</t>
        </is>
      </c>
      <c r="H23356" t="inlineStr"/>
    </row>
    <row r="23357">
      <c r="A23357" t="inlineStr">
        <is>
          <t>modis</t>
        </is>
      </c>
      <c r="B23357" t="inlineStr">
        <is>
          <t>91070d8ced4c718fc0cedbfdc7875ba9735079a3</t>
        </is>
      </c>
      <c r="C23357" t="inlineStr">
        <is>
          <t>2017-11-15 02:57:49+00:00</t>
        </is>
      </c>
      <c r="D23357" t="inlineStr">
        <is>
          <t>rem</t>
        </is>
      </c>
      <c r="E23357" t="inlineStr"/>
      <c r="F23357" t="inlineStr"/>
      <c r="G23357" t="inlineStr">
        <is>
          <t>async-timeout</t>
        </is>
      </c>
      <c r="H23357" t="inlineStr"/>
    </row>
    <row r="23358">
      <c r="A23358" t="inlineStr">
        <is>
          <t>modis</t>
        </is>
      </c>
      <c r="B23358" t="inlineStr">
        <is>
          <t>91070d8ced4c718fc0cedbfdc7875ba9735079a3</t>
        </is>
      </c>
      <c r="C23358" t="inlineStr">
        <is>
          <t>2017-11-15 02:57:49+00:00</t>
        </is>
      </c>
      <c r="D23358" t="inlineStr">
        <is>
          <t>rem</t>
        </is>
      </c>
      <c r="E23358" t="inlineStr"/>
      <c r="F23358" t="inlineStr"/>
      <c r="G23358" t="inlineStr">
        <is>
          <t>youtube_dl</t>
        </is>
      </c>
      <c r="H23358" t="inlineStr"/>
    </row>
    <row r="23359">
      <c r="A23359" t="inlineStr">
        <is>
          <t>modis</t>
        </is>
      </c>
      <c r="B23359" t="inlineStr">
        <is>
          <t>91070d8ced4c718fc0cedbfdc7875ba9735079a3</t>
        </is>
      </c>
      <c r="C23359" t="inlineStr">
        <is>
          <t>2017-11-15 02:57:49+00:00</t>
        </is>
      </c>
      <c r="D23359" t="inlineStr">
        <is>
          <t>rem</t>
        </is>
      </c>
      <c r="E23359" t="inlineStr"/>
      <c r="F23359" t="inlineStr"/>
      <c r="G23359" t="inlineStr">
        <is>
          <t>youtube_dl</t>
        </is>
      </c>
      <c r="H23359" t="inlineStr"/>
    </row>
    <row r="23360">
      <c r="A23360" t="inlineStr">
        <is>
          <t>modis</t>
        </is>
      </c>
      <c r="B23360" t="inlineStr">
        <is>
          <t>6caec713ec1c9f1582467bbc425a34899abc9086</t>
        </is>
      </c>
      <c r="C23360" t="inlineStr">
        <is>
          <t>2017-11-23 09:48:13+00:00</t>
        </is>
      </c>
      <c r="D23360" t="inlineStr">
        <is>
          <t>verchange</t>
        </is>
      </c>
      <c r="E23360" t="inlineStr">
        <is>
          <t>discord.py</t>
        </is>
      </c>
      <c r="F23360" t="inlineStr"/>
      <c r="G23360" t="inlineStr">
        <is>
          <t>discord.py</t>
        </is>
      </c>
      <c r="H23360" t="inlineStr"/>
    </row>
    <row r="23361">
      <c r="A23361" t="inlineStr">
        <is>
          <t>modis</t>
        </is>
      </c>
      <c r="B23361" t="inlineStr">
        <is>
          <t>6caec713ec1c9f1582467bbc425a34899abc9086</t>
        </is>
      </c>
      <c r="C23361" t="inlineStr">
        <is>
          <t>2017-11-23 09:48:13+00:00</t>
        </is>
      </c>
      <c r="D23361" t="inlineStr">
        <is>
          <t>add</t>
        </is>
      </c>
      <c r="E23361" t="inlineStr">
        <is>
          <t>soundcloud</t>
        </is>
      </c>
      <c r="F23361" t="inlineStr"/>
      <c r="G23361" t="inlineStr"/>
      <c r="H23361" t="inlineStr"/>
    </row>
    <row r="23362">
      <c r="A23362" t="inlineStr">
        <is>
          <t>modis</t>
        </is>
      </c>
      <c r="B23362" t="inlineStr">
        <is>
          <t>6caec713ec1c9f1582467bbc425a34899abc9086</t>
        </is>
      </c>
      <c r="C23362" t="inlineStr">
        <is>
          <t>2017-11-23 09:48:13+00:00</t>
        </is>
      </c>
      <c r="D23362" t="inlineStr">
        <is>
          <t>add</t>
        </is>
      </c>
      <c r="E23362" t="inlineStr">
        <is>
          <t>soundcloud</t>
        </is>
      </c>
      <c r="F23362" t="inlineStr"/>
      <c r="G23362" t="inlineStr"/>
      <c r="H23362" t="inlineStr"/>
    </row>
    <row r="23363">
      <c r="A23363" t="inlineStr">
        <is>
          <t>modis</t>
        </is>
      </c>
      <c r="B23363" t="inlineStr">
        <is>
          <t>6caec713ec1c9f1582467bbc425a34899abc9086</t>
        </is>
      </c>
      <c r="C23363" t="inlineStr">
        <is>
          <t>2017-11-23 09:48:13+00:00</t>
        </is>
      </c>
      <c r="D23363" t="inlineStr">
        <is>
          <t>add</t>
        </is>
      </c>
      <c r="E23363" t="inlineStr">
        <is>
          <t>spotipy</t>
        </is>
      </c>
      <c r="F23363" t="inlineStr"/>
      <c r="G23363" t="inlineStr"/>
      <c r="H23363" t="inlineStr"/>
    </row>
    <row r="23364">
      <c r="A23364" t="inlineStr">
        <is>
          <t>modis</t>
        </is>
      </c>
      <c r="B23364" t="inlineStr">
        <is>
          <t>6caec713ec1c9f1582467bbc425a34899abc9086</t>
        </is>
      </c>
      <c r="C23364" t="inlineStr">
        <is>
          <t>2017-11-23 09:48:13+00:00</t>
        </is>
      </c>
      <c r="D23364" t="inlineStr">
        <is>
          <t>rem</t>
        </is>
      </c>
      <c r="E23364" t="inlineStr"/>
      <c r="F23364" t="inlineStr"/>
      <c r="G23364" t="inlineStr">
        <is>
          <t>discord</t>
        </is>
      </c>
      <c r="H23364" t="inlineStr"/>
    </row>
    <row r="23365">
      <c r="A23365" t="inlineStr">
        <is>
          <t>pygments</t>
        </is>
      </c>
      <c r="B23365" t="inlineStr">
        <is>
          <t>6f63df3cb832498b48a94ee8c5c62d3b4835cb11</t>
        </is>
      </c>
      <c r="C23365" t="inlineStr">
        <is>
          <t>2019-11-26 15:13:45+00:00</t>
        </is>
      </c>
      <c r="D23365" t="inlineStr">
        <is>
          <t>add</t>
        </is>
      </c>
      <c r="E23365" t="inlineStr">
        <is>
          <t>pytest-cov</t>
        </is>
      </c>
      <c r="F23365" t="inlineStr"/>
      <c r="G23365" t="inlineStr"/>
      <c r="H23365" t="inlineStr"/>
    </row>
    <row r="23366">
      <c r="A23366" t="inlineStr">
        <is>
          <t>pygments</t>
        </is>
      </c>
      <c r="B23366" t="inlineStr">
        <is>
          <t>6f63df3cb832498b48a94ee8c5c62d3b4835cb11</t>
        </is>
      </c>
      <c r="C23366" t="inlineStr">
        <is>
          <t>2019-11-26 15:13:45+00:00</t>
        </is>
      </c>
      <c r="D23366" t="inlineStr">
        <is>
          <t>add</t>
        </is>
      </c>
      <c r="E23366" t="inlineStr">
        <is>
          <t>pytest-randomly</t>
        </is>
      </c>
      <c r="F23366" t="inlineStr"/>
      <c r="G23366" t="inlineStr"/>
      <c r="H23366" t="inlineStr"/>
    </row>
    <row r="23367">
      <c r="A23367" t="inlineStr">
        <is>
          <t>pygments</t>
        </is>
      </c>
      <c r="B23367" t="inlineStr">
        <is>
          <t>6f63df3cb832498b48a94ee8c5c62d3b4835cb11</t>
        </is>
      </c>
      <c r="C23367" t="inlineStr">
        <is>
          <t>2019-11-26 15:13:45+00:00</t>
        </is>
      </c>
      <c r="D23367" t="inlineStr">
        <is>
          <t>add</t>
        </is>
      </c>
      <c r="E23367" t="inlineStr">
        <is>
          <t>pytest</t>
        </is>
      </c>
      <c r="F23367" t="inlineStr"/>
      <c r="G23367" t="inlineStr"/>
      <c r="H23367" t="inlineStr"/>
    </row>
    <row r="23368">
      <c r="A23368" t="inlineStr">
        <is>
          <t>pygments</t>
        </is>
      </c>
      <c r="B23368" t="inlineStr">
        <is>
          <t>6f63df3cb832498b48a94ee8c5c62d3b4835cb11</t>
        </is>
      </c>
      <c r="C23368" t="inlineStr">
        <is>
          <t>2019-11-26 15:13:45+00:00</t>
        </is>
      </c>
      <c r="D23368" t="inlineStr">
        <is>
          <t>rem</t>
        </is>
      </c>
      <c r="E23368" t="inlineStr"/>
      <c r="F23368" t="inlineStr"/>
      <c r="G23368" t="inlineStr">
        <is>
          <t>coverage</t>
        </is>
      </c>
      <c r="H23368" t="inlineStr"/>
    </row>
    <row r="23369">
      <c r="A23369" t="inlineStr">
        <is>
          <t>pygments</t>
        </is>
      </c>
      <c r="B23369" t="inlineStr">
        <is>
          <t>6f63df3cb832498b48a94ee8c5c62d3b4835cb11</t>
        </is>
      </c>
      <c r="C23369" t="inlineStr">
        <is>
          <t>2019-11-26 15:13:45+00:00</t>
        </is>
      </c>
      <c r="D23369" t="inlineStr">
        <is>
          <t>rem</t>
        </is>
      </c>
      <c r="E23369" t="inlineStr"/>
      <c r="F23369" t="inlineStr"/>
      <c r="G23369" t="inlineStr">
        <is>
          <t>nose</t>
        </is>
      </c>
      <c r="H23369" t="inlineStr"/>
    </row>
    <row r="23370">
      <c r="A23370" t="inlineStr">
        <is>
          <t>openstacksdk</t>
        </is>
      </c>
      <c r="B23370" t="inlineStr">
        <is>
          <t>538f8260144bd11b90d1a7b891a9caa91be4bed7</t>
        </is>
      </c>
      <c r="C23370" t="inlineStr">
        <is>
          <t>2014-11-21 19:49:27+00:00</t>
        </is>
      </c>
      <c r="D23370" t="inlineStr">
        <is>
          <t>verchange</t>
        </is>
      </c>
      <c r="E23370" t="inlineStr">
        <is>
          <t>stevedore</t>
        </is>
      </c>
      <c r="F23370" t="inlineStr">
        <is>
          <t>&gt;=1.1.0</t>
        </is>
      </c>
      <c r="G23370" t="inlineStr">
        <is>
          <t>stevedore</t>
        </is>
      </c>
      <c r="H23370" t="inlineStr">
        <is>
          <t>&gt;=1.0.0</t>
        </is>
      </c>
    </row>
    <row r="23371">
      <c r="A23371" t="inlineStr">
        <is>
          <t>openstacksdk</t>
        </is>
      </c>
      <c r="B23371" t="inlineStr">
        <is>
          <t>308960e20d55906c65bac900fbfe84304687768d</t>
        </is>
      </c>
      <c r="C23371" t="inlineStr">
        <is>
          <t>2015-02-24 22:58:18+00:00</t>
        </is>
      </c>
      <c r="D23371" t="inlineStr">
        <is>
          <t>verchange</t>
        </is>
      </c>
      <c r="E23371" t="inlineStr">
        <is>
          <t>six</t>
        </is>
      </c>
      <c r="F23371" t="inlineStr">
        <is>
          <t>&gt;=1.9.0</t>
        </is>
      </c>
      <c r="G23371" t="inlineStr">
        <is>
          <t>six</t>
        </is>
      </c>
      <c r="H23371" t="inlineStr">
        <is>
          <t>&gt;=1.7.0</t>
        </is>
      </c>
    </row>
    <row r="23372">
      <c r="A23372" t="inlineStr">
        <is>
          <t>openstacksdk</t>
        </is>
      </c>
      <c r="B23372" t="inlineStr">
        <is>
          <t>ae45a0726c41e8a62fc20defb230854baed6ac19</t>
        </is>
      </c>
      <c r="C23372" t="inlineStr">
        <is>
          <t>2015-05-20 20:12:46+00:00</t>
        </is>
      </c>
      <c r="D23372" t="inlineStr">
        <is>
          <t>verchange</t>
        </is>
      </c>
      <c r="E23372" t="inlineStr">
        <is>
          <t>requests</t>
        </is>
      </c>
      <c r="F23372" t="inlineStr">
        <is>
          <t>&gt;=2.5.2</t>
        </is>
      </c>
      <c r="G23372" t="inlineStr">
        <is>
          <t>requests</t>
        </is>
      </c>
      <c r="H23372" t="inlineStr">
        <is>
          <t>&gt;=2.2.0;!=2.4.0</t>
        </is>
      </c>
    </row>
    <row r="23373">
      <c r="A23373" t="inlineStr">
        <is>
          <t>openstacksdk</t>
        </is>
      </c>
      <c r="B23373" t="inlineStr">
        <is>
          <t>ae45a0726c41e8a62fc20defb230854baed6ac19</t>
        </is>
      </c>
      <c r="C23373" t="inlineStr">
        <is>
          <t>2015-05-20 20:12:46+00:00</t>
        </is>
      </c>
      <c r="D23373" t="inlineStr">
        <is>
          <t>verchange</t>
        </is>
      </c>
      <c r="E23373" t="inlineStr">
        <is>
          <t>stevedore</t>
        </is>
      </c>
      <c r="F23373" t="inlineStr">
        <is>
          <t>&gt;=1.3.0</t>
        </is>
      </c>
      <c r="G23373" t="inlineStr">
        <is>
          <t>stevedore</t>
        </is>
      </c>
      <c r="H23373" t="inlineStr">
        <is>
          <t>&gt;=1.1.0</t>
        </is>
      </c>
    </row>
    <row r="23374">
      <c r="A23374" t="inlineStr">
        <is>
          <t>openstacksdk</t>
        </is>
      </c>
      <c r="B23374" t="inlineStr">
        <is>
          <t>ae45a0726c41e8a62fc20defb230854baed6ac19</t>
        </is>
      </c>
      <c r="C23374" t="inlineStr">
        <is>
          <t>2015-05-20 20:12:46+00:00</t>
        </is>
      </c>
      <c r="D23374" t="inlineStr">
        <is>
          <t>verchange</t>
        </is>
      </c>
      <c r="E23374" t="inlineStr">
        <is>
          <t>pbr</t>
        </is>
      </c>
      <c r="F23374" t="inlineStr">
        <is>
          <t>&gt;=0.11;&lt;2.0</t>
        </is>
      </c>
      <c r="G23374" t="inlineStr">
        <is>
          <t>pbr</t>
        </is>
      </c>
      <c r="H23374" t="inlineStr">
        <is>
          <t>&lt;1.0;&gt;=0.6;!=0.7</t>
        </is>
      </c>
    </row>
    <row r="23375">
      <c r="A23375" t="inlineStr">
        <is>
          <t>openstacksdk</t>
        </is>
      </c>
      <c r="B23375" t="inlineStr">
        <is>
          <t>ae45a0726c41e8a62fc20defb230854baed6ac19</t>
        </is>
      </c>
      <c r="C23375" t="inlineStr">
        <is>
          <t>2015-05-20 20:12:46+00:00</t>
        </is>
      </c>
      <c r="D23375" t="inlineStr">
        <is>
          <t>verchange</t>
        </is>
      </c>
      <c r="E23375" t="inlineStr">
        <is>
          <t>oslo.utils</t>
        </is>
      </c>
      <c r="F23375" t="inlineStr">
        <is>
          <t>&gt;=1.4.0</t>
        </is>
      </c>
      <c r="G23375" t="inlineStr">
        <is>
          <t>oslo.utils</t>
        </is>
      </c>
      <c r="H23375" t="inlineStr">
        <is>
          <t>&gt;=1.2.0</t>
        </is>
      </c>
    </row>
    <row r="23376">
      <c r="A23376" t="inlineStr">
        <is>
          <t>openstacksdk</t>
        </is>
      </c>
      <c r="B23376" t="inlineStr">
        <is>
          <t>67ea56760629958f0580174f6e35de63dde93bfc</t>
        </is>
      </c>
      <c r="C23376" t="inlineStr">
        <is>
          <t>2015-07-29 21:23:44+00:00</t>
        </is>
      </c>
      <c r="D23376" t="inlineStr">
        <is>
          <t>verchange</t>
        </is>
      </c>
      <c r="E23376" t="inlineStr">
        <is>
          <t>stevedore</t>
        </is>
      </c>
      <c r="F23376" t="inlineStr">
        <is>
          <t>&gt;=1.5.0</t>
        </is>
      </c>
      <c r="G23376" t="inlineStr">
        <is>
          <t>stevedore</t>
        </is>
      </c>
      <c r="H23376" t="inlineStr">
        <is>
          <t>&gt;=1.3.0</t>
        </is>
      </c>
    </row>
    <row r="23377">
      <c r="A23377" t="inlineStr">
        <is>
          <t>openstacksdk</t>
        </is>
      </c>
      <c r="B23377" t="inlineStr">
        <is>
          <t>67ea56760629958f0580174f6e35de63dde93bfc</t>
        </is>
      </c>
      <c r="C23377" t="inlineStr">
        <is>
          <t>2015-07-29 21:23:44+00:00</t>
        </is>
      </c>
      <c r="D23377" t="inlineStr">
        <is>
          <t>verchange</t>
        </is>
      </c>
      <c r="E23377" t="inlineStr">
        <is>
          <t>oslo.utils</t>
        </is>
      </c>
      <c r="F23377" t="inlineStr">
        <is>
          <t>&gt;=1.9.0</t>
        </is>
      </c>
      <c r="G23377" t="inlineStr">
        <is>
          <t>oslo.utils</t>
        </is>
      </c>
      <c r="H23377" t="inlineStr">
        <is>
          <t>&gt;=1.4.0</t>
        </is>
      </c>
    </row>
    <row r="23378">
      <c r="A23378" t="inlineStr">
        <is>
          <t>openstacksdk</t>
        </is>
      </c>
      <c r="B23378" t="inlineStr">
        <is>
          <t>67ea56760629958f0580174f6e35de63dde93bfc</t>
        </is>
      </c>
      <c r="C23378" t="inlineStr">
        <is>
          <t>2015-07-29 21:23:44+00:00</t>
        </is>
      </c>
      <c r="D23378" t="inlineStr">
        <is>
          <t>verchange</t>
        </is>
      </c>
      <c r="E23378" t="inlineStr">
        <is>
          <t>pbr</t>
        </is>
      </c>
      <c r="F23378" t="inlineStr">
        <is>
          <t>&lt;2.0;&gt;=1.3</t>
        </is>
      </c>
      <c r="G23378" t="inlineStr">
        <is>
          <t>pbr</t>
        </is>
      </c>
      <c r="H23378" t="inlineStr">
        <is>
          <t>&gt;=0.11;&lt;2.0</t>
        </is>
      </c>
    </row>
    <row r="23379">
      <c r="A23379" t="inlineStr">
        <is>
          <t>openstacksdk</t>
        </is>
      </c>
      <c r="B23379" t="inlineStr">
        <is>
          <t>67ea56760629958f0580174f6e35de63dde93bfc</t>
        </is>
      </c>
      <c r="C23379" t="inlineStr">
        <is>
          <t>2015-07-29 21:23:44+00:00</t>
        </is>
      </c>
      <c r="D23379" t="inlineStr">
        <is>
          <t>add</t>
        </is>
      </c>
      <c r="E23379" t="inlineStr">
        <is>
          <t>os-client-config</t>
        </is>
      </c>
      <c r="F23379" t="inlineStr">
        <is>
          <t>&gt;=1.4.0</t>
        </is>
      </c>
      <c r="G23379" t="inlineStr"/>
      <c r="H23379" t="inlineStr"/>
    </row>
    <row r="23380">
      <c r="A23380" t="inlineStr">
        <is>
          <t>openstacksdk</t>
        </is>
      </c>
      <c r="B23380" t="inlineStr">
        <is>
          <t>9fda75272d6a706136b720c5e261116f5e4ee056</t>
        </is>
      </c>
      <c r="C23380" t="inlineStr">
        <is>
          <t>2015-08-20 19:54:57+00:00</t>
        </is>
      </c>
      <c r="D23380" t="inlineStr">
        <is>
          <t>verchange</t>
        </is>
      </c>
      <c r="E23380" t="inlineStr">
        <is>
          <t>oslo.utils</t>
        </is>
      </c>
      <c r="F23380" t="inlineStr">
        <is>
          <t>&gt;=2.0.0</t>
        </is>
      </c>
      <c r="G23380" t="inlineStr">
        <is>
          <t>oslo.utils</t>
        </is>
      </c>
      <c r="H23380" t="inlineStr">
        <is>
          <t>&gt;=1.9.0</t>
        </is>
      </c>
    </row>
    <row r="23381">
      <c r="A23381" t="inlineStr">
        <is>
          <t>openstacksdk</t>
        </is>
      </c>
      <c r="B23381" t="inlineStr">
        <is>
          <t>9fda75272d6a706136b720c5e261116f5e4ee056</t>
        </is>
      </c>
      <c r="C23381" t="inlineStr">
        <is>
          <t>2015-08-20 19:54:57+00:00</t>
        </is>
      </c>
      <c r="D23381" t="inlineStr">
        <is>
          <t>verchange</t>
        </is>
      </c>
      <c r="E23381" t="inlineStr">
        <is>
          <t>pbr</t>
        </is>
      </c>
      <c r="F23381" t="inlineStr">
        <is>
          <t>&lt;2.0;&gt;=1.4</t>
        </is>
      </c>
      <c r="G23381" t="inlineStr">
        <is>
          <t>pbr</t>
        </is>
      </c>
      <c r="H23381" t="inlineStr">
        <is>
          <t>&lt;2.0;&gt;=1.3</t>
        </is>
      </c>
    </row>
    <row r="23382">
      <c r="A23382" t="inlineStr">
        <is>
          <t>openstacksdk</t>
        </is>
      </c>
      <c r="B23382" t="inlineStr">
        <is>
          <t>9fda75272d6a706136b720c5e261116f5e4ee056</t>
        </is>
      </c>
      <c r="C23382" t="inlineStr">
        <is>
          <t>2015-08-20 19:54:57+00:00</t>
        </is>
      </c>
      <c r="D23382" t="inlineStr">
        <is>
          <t>verchange</t>
        </is>
      </c>
      <c r="E23382" t="inlineStr">
        <is>
          <t>os-client-config</t>
        </is>
      </c>
      <c r="F23382" t="inlineStr">
        <is>
          <t>&gt;=1.4.0;!=1.6.2</t>
        </is>
      </c>
      <c r="G23382" t="inlineStr">
        <is>
          <t>os-client-config</t>
        </is>
      </c>
      <c r="H23382" t="inlineStr">
        <is>
          <t>&gt;=1.4.0</t>
        </is>
      </c>
    </row>
    <row r="23383">
      <c r="A23383" t="inlineStr">
        <is>
          <t>openstacksdk</t>
        </is>
      </c>
      <c r="B23383" t="inlineStr">
        <is>
          <t>e950fd2d886eeeea1409eb4ac782819308518c0d</t>
        </is>
      </c>
      <c r="C23383" t="inlineStr">
        <is>
          <t>2015-11-23 17:47:48+00:00</t>
        </is>
      </c>
      <c r="D23383" t="inlineStr">
        <is>
          <t>verchange</t>
        </is>
      </c>
      <c r="E23383" t="inlineStr">
        <is>
          <t>requests</t>
        </is>
      </c>
      <c r="F23383" t="inlineStr">
        <is>
          <t>&gt;=2.5.2;!=2.8.0</t>
        </is>
      </c>
      <c r="G23383" t="inlineStr">
        <is>
          <t>requests</t>
        </is>
      </c>
      <c r="H23383" t="inlineStr">
        <is>
          <t>&gt;=2.5.2</t>
        </is>
      </c>
    </row>
    <row r="23384">
      <c r="A23384" t="inlineStr">
        <is>
          <t>openstacksdk</t>
        </is>
      </c>
      <c r="B23384" t="inlineStr">
        <is>
          <t>e950fd2d886eeeea1409eb4ac782819308518c0d</t>
        </is>
      </c>
      <c r="C23384" t="inlineStr">
        <is>
          <t>2015-11-23 17:47:48+00:00</t>
        </is>
      </c>
      <c r="D23384" t="inlineStr">
        <is>
          <t>verchange</t>
        </is>
      </c>
      <c r="E23384" t="inlineStr">
        <is>
          <t>oslo.utils</t>
        </is>
      </c>
      <c r="F23384" t="inlineStr">
        <is>
          <t>&gt;=2.8.0</t>
        </is>
      </c>
      <c r="G23384" t="inlineStr">
        <is>
          <t>oslo.utils</t>
        </is>
      </c>
      <c r="H23384" t="inlineStr">
        <is>
          <t>&gt;=2.0.0</t>
        </is>
      </c>
    </row>
    <row r="23385">
      <c r="A23385" t="inlineStr">
        <is>
          <t>openstacksdk</t>
        </is>
      </c>
      <c r="B23385" t="inlineStr">
        <is>
          <t>e950fd2d886eeeea1409eb4ac782819308518c0d</t>
        </is>
      </c>
      <c r="C23385" t="inlineStr">
        <is>
          <t>2015-11-23 17:47:48+00:00</t>
        </is>
      </c>
      <c r="D23385" t="inlineStr">
        <is>
          <t>verchange</t>
        </is>
      </c>
      <c r="E23385" t="inlineStr">
        <is>
          <t>pbr</t>
        </is>
      </c>
      <c r="F23385" t="inlineStr">
        <is>
          <t>&gt;=1.6</t>
        </is>
      </c>
      <c r="G23385" t="inlineStr">
        <is>
          <t>pbr</t>
        </is>
      </c>
      <c r="H23385" t="inlineStr">
        <is>
          <t>&lt;2.0;&gt;=1.4</t>
        </is>
      </c>
    </row>
    <row r="23386">
      <c r="A23386" t="inlineStr">
        <is>
          <t>openstacksdk</t>
        </is>
      </c>
      <c r="B23386" t="inlineStr">
        <is>
          <t>e950fd2d886eeeea1409eb4ac782819308518c0d</t>
        </is>
      </c>
      <c r="C23386" t="inlineStr">
        <is>
          <t>2015-11-23 17:47:48+00:00</t>
        </is>
      </c>
      <c r="D23386" t="inlineStr">
        <is>
          <t>add</t>
        </is>
      </c>
      <c r="E23386" t="inlineStr">
        <is>
          <t>keystoneauth1</t>
        </is>
      </c>
      <c r="F23386" t="inlineStr">
        <is>
          <t>&gt;=1.0.0</t>
        </is>
      </c>
      <c r="G23386" t="inlineStr"/>
      <c r="H23386" t="inlineStr"/>
    </row>
    <row r="23387">
      <c r="A23387" t="inlineStr">
        <is>
          <t>openstacksdk</t>
        </is>
      </c>
      <c r="B23387" t="inlineStr">
        <is>
          <t>4db486f27bf6c94b74435e338d6b3c62f0a3631d</t>
        </is>
      </c>
      <c r="C23387" t="inlineStr">
        <is>
          <t>2015-12-10 19:15:44+00:00</t>
        </is>
      </c>
      <c r="D23387" t="inlineStr">
        <is>
          <t>verchange</t>
        </is>
      </c>
      <c r="E23387" t="inlineStr">
        <is>
          <t>requests</t>
        </is>
      </c>
      <c r="F23387" t="inlineStr">
        <is>
          <t>&gt;=2.8.1</t>
        </is>
      </c>
      <c r="G23387" t="inlineStr">
        <is>
          <t>requests</t>
        </is>
      </c>
      <c r="H23387" t="inlineStr">
        <is>
          <t>&gt;=2.5.2;!=2.8.0</t>
        </is>
      </c>
    </row>
    <row r="23388">
      <c r="A23388" t="inlineStr">
        <is>
          <t>openstacksdk</t>
        </is>
      </c>
      <c r="B23388" t="inlineStr">
        <is>
          <t>4db486f27bf6c94b74435e338d6b3c62f0a3631d</t>
        </is>
      </c>
      <c r="C23388" t="inlineStr">
        <is>
          <t>2015-12-10 19:15:44+00:00</t>
        </is>
      </c>
      <c r="D23388" t="inlineStr">
        <is>
          <t>verchange</t>
        </is>
      </c>
      <c r="E23388" t="inlineStr">
        <is>
          <t>keystoneauth1</t>
        </is>
      </c>
      <c r="F23388" t="inlineStr">
        <is>
          <t>&gt;=2.1.0</t>
        </is>
      </c>
      <c r="G23388" t="inlineStr">
        <is>
          <t>keystoneauth1</t>
        </is>
      </c>
      <c r="H23388" t="inlineStr">
        <is>
          <t>&gt;=1.0.0</t>
        </is>
      </c>
    </row>
    <row r="23389">
      <c r="A23389" t="inlineStr">
        <is>
          <t>openstacksdk</t>
        </is>
      </c>
      <c r="B23389" t="inlineStr">
        <is>
          <t>f3f06b2067f58f37ecd4f55d485f01c381b99d7d</t>
        </is>
      </c>
      <c r="C23389" t="inlineStr">
        <is>
          <t>2015-12-15 14:55:24+00:00</t>
        </is>
      </c>
      <c r="D23389" t="inlineStr">
        <is>
          <t>verchange</t>
        </is>
      </c>
      <c r="E23389" t="inlineStr">
        <is>
          <t>oslo.utils</t>
        </is>
      </c>
      <c r="F23389" t="inlineStr">
        <is>
          <t>&gt;=2.8.0;!=3.1.0</t>
        </is>
      </c>
      <c r="G23389" t="inlineStr">
        <is>
          <t>oslo.utils</t>
        </is>
      </c>
      <c r="H23389" t="inlineStr">
        <is>
          <t>&gt;=2.8.0</t>
        </is>
      </c>
    </row>
    <row r="23390">
      <c r="A23390" t="inlineStr">
        <is>
          <t>openstacksdk</t>
        </is>
      </c>
      <c r="B23390" t="inlineStr">
        <is>
          <t>3b727151bc7dcba1a85e934e67e00bcc5f5680f3</t>
        </is>
      </c>
      <c r="C23390" t="inlineStr">
        <is>
          <t>2016-01-25 18:54:20+00:00</t>
        </is>
      </c>
      <c r="D23390" t="inlineStr">
        <is>
          <t>verchange</t>
        </is>
      </c>
      <c r="E23390" t="inlineStr">
        <is>
          <t>six</t>
        </is>
      </c>
      <c r="F23390" t="inlineStr">
        <is>
          <t>&gt;=1.9.0</t>
        </is>
      </c>
      <c r="G23390" t="inlineStr">
        <is>
          <t>six</t>
        </is>
      </c>
      <c r="H23390" t="inlineStr">
        <is>
          <t>&gt;=1.9.0</t>
        </is>
      </c>
    </row>
    <row r="23391">
      <c r="A23391" t="inlineStr">
        <is>
          <t>openstacksdk</t>
        </is>
      </c>
      <c r="B23391" t="inlineStr">
        <is>
          <t>3b727151bc7dcba1a85e934e67e00bcc5f5680f3</t>
        </is>
      </c>
      <c r="C23391" t="inlineStr">
        <is>
          <t>2016-01-25 18:54:20+00:00</t>
        </is>
      </c>
      <c r="D23391" t="inlineStr">
        <is>
          <t>verchange</t>
        </is>
      </c>
      <c r="E23391" t="inlineStr">
        <is>
          <t>oslo.utils</t>
        </is>
      </c>
      <c r="F23391" t="inlineStr">
        <is>
          <t>&gt;=3.4.0</t>
        </is>
      </c>
      <c r="G23391" t="inlineStr">
        <is>
          <t>oslo.utils</t>
        </is>
      </c>
      <c r="H23391" t="inlineStr">
        <is>
          <t>&gt;=2.8.0;!=3.1.0</t>
        </is>
      </c>
    </row>
    <row r="23392">
      <c r="A23392" t="inlineStr">
        <is>
          <t>openstacksdk</t>
        </is>
      </c>
      <c r="B23392" t="inlineStr">
        <is>
          <t>3b727151bc7dcba1a85e934e67e00bcc5f5680f3</t>
        </is>
      </c>
      <c r="C23392" t="inlineStr">
        <is>
          <t>2016-01-25 18:54:20+00:00</t>
        </is>
      </c>
      <c r="D23392" t="inlineStr">
        <is>
          <t>verchange</t>
        </is>
      </c>
      <c r="E23392" t="inlineStr">
        <is>
          <t>keystoneauth1</t>
        </is>
      </c>
      <c r="F23392" t="inlineStr">
        <is>
          <t>&gt;=2.1.0</t>
        </is>
      </c>
      <c r="G23392" t="inlineStr">
        <is>
          <t>keystoneauth1</t>
        </is>
      </c>
      <c r="H23392" t="inlineStr">
        <is>
          <t>&gt;=2.1.0</t>
        </is>
      </c>
    </row>
    <row r="23393">
      <c r="A23393" t="inlineStr">
        <is>
          <t>openstacksdk</t>
        </is>
      </c>
      <c r="B23393" t="inlineStr">
        <is>
          <t>3b727151bc7dcba1a85e934e67e00bcc5f5680f3</t>
        </is>
      </c>
      <c r="C23393" t="inlineStr">
        <is>
          <t>2016-01-25 18:54:20+00:00</t>
        </is>
      </c>
      <c r="D23393" t="inlineStr">
        <is>
          <t>verchange</t>
        </is>
      </c>
      <c r="E23393" t="inlineStr">
        <is>
          <t>os-client-config</t>
        </is>
      </c>
      <c r="F23393" t="inlineStr">
        <is>
          <t>&gt;=1.13.1</t>
        </is>
      </c>
      <c r="G23393" t="inlineStr">
        <is>
          <t>os-client-config</t>
        </is>
      </c>
      <c r="H23393" t="inlineStr">
        <is>
          <t>&gt;=1.4.0;!=1.6.2</t>
        </is>
      </c>
    </row>
    <row r="23394">
      <c r="A23394" t="inlineStr">
        <is>
          <t>openstacksdk</t>
        </is>
      </c>
      <c r="B23394" t="inlineStr">
        <is>
          <t>3b727151bc7dcba1a85e934e67e00bcc5f5680f3</t>
        </is>
      </c>
      <c r="C23394" t="inlineStr">
        <is>
          <t>2016-01-25 18:54:20+00:00</t>
        </is>
      </c>
      <c r="D23394" t="inlineStr">
        <is>
          <t>verchange</t>
        </is>
      </c>
      <c r="E23394" t="inlineStr">
        <is>
          <t>pbr</t>
        </is>
      </c>
      <c r="F23394" t="inlineStr">
        <is>
          <t>&gt;=1.6</t>
        </is>
      </c>
      <c r="G23394" t="inlineStr">
        <is>
          <t>pbr</t>
        </is>
      </c>
      <c r="H23394" t="inlineStr">
        <is>
          <t>&gt;=1.6</t>
        </is>
      </c>
    </row>
    <row r="23395">
      <c r="A23395" t="inlineStr">
        <is>
          <t>openstacksdk</t>
        </is>
      </c>
      <c r="B23395" t="inlineStr">
        <is>
          <t>3b727151bc7dcba1a85e934e67e00bcc5f5680f3</t>
        </is>
      </c>
      <c r="C23395" t="inlineStr">
        <is>
          <t>2016-01-25 18:54:20+00:00</t>
        </is>
      </c>
      <c r="D23395" t="inlineStr">
        <is>
          <t>rem</t>
        </is>
      </c>
      <c r="E23395" t="inlineStr"/>
      <c r="F23395" t="inlineStr"/>
      <c r="G23395" t="inlineStr">
        <is>
          <t>requests</t>
        </is>
      </c>
      <c r="H23395" t="inlineStr">
        <is>
          <t>&gt;=2.8.1</t>
        </is>
      </c>
    </row>
    <row r="23396">
      <c r="A23396" t="inlineStr">
        <is>
          <t>openstacksdk</t>
        </is>
      </c>
      <c r="B23396" t="inlineStr">
        <is>
          <t>4fafbbe406a19efc5f9802ff28945bc13021f686</t>
        </is>
      </c>
      <c r="C23396" t="inlineStr">
        <is>
          <t>2016-02-26 14:36:16+00:00</t>
        </is>
      </c>
      <c r="D23396" t="inlineStr">
        <is>
          <t>verchange</t>
        </is>
      </c>
      <c r="E23396" t="inlineStr">
        <is>
          <t>oslo.utils</t>
        </is>
      </c>
      <c r="F23396" t="inlineStr">
        <is>
          <t>&gt;=3.5.0</t>
        </is>
      </c>
      <c r="G23396" t="inlineStr">
        <is>
          <t>oslo.utils</t>
        </is>
      </c>
      <c r="H23396" t="inlineStr">
        <is>
          <t>&gt;=3.4.0</t>
        </is>
      </c>
    </row>
    <row r="23397">
      <c r="A23397" t="inlineStr">
        <is>
          <t>openstacksdk</t>
        </is>
      </c>
      <c r="B23397" t="inlineStr">
        <is>
          <t>4fafbbe406a19efc5f9802ff28945bc13021f686</t>
        </is>
      </c>
      <c r="C23397" t="inlineStr">
        <is>
          <t>2016-02-26 14:36:16+00:00</t>
        </is>
      </c>
      <c r="D23397" t="inlineStr">
        <is>
          <t>add</t>
        </is>
      </c>
      <c r="E23397" t="inlineStr">
        <is>
          <t>iso8601</t>
        </is>
      </c>
      <c r="F23397" t="inlineStr">
        <is>
          <t>&gt;=0.1.9</t>
        </is>
      </c>
      <c r="G23397" t="inlineStr"/>
      <c r="H23397" t="inlineStr"/>
    </row>
    <row r="23398">
      <c r="A23398" t="inlineStr">
        <is>
          <t>openstacksdk</t>
        </is>
      </c>
      <c r="B23398" t="inlineStr">
        <is>
          <t>39fd3aee03b7a420e1216efa1cbf0c5daf97842a</t>
        </is>
      </c>
      <c r="C23398" t="inlineStr">
        <is>
          <t>2016-05-20 14:31:20+00:00</t>
        </is>
      </c>
      <c r="D23398" t="inlineStr">
        <is>
          <t>verchange</t>
        </is>
      </c>
      <c r="E23398" t="inlineStr">
        <is>
          <t>stevedore</t>
        </is>
      </c>
      <c r="F23398" t="inlineStr">
        <is>
          <t>&gt;=1.10.0</t>
        </is>
      </c>
      <c r="G23398" t="inlineStr">
        <is>
          <t>stevedore</t>
        </is>
      </c>
      <c r="H23398" t="inlineStr">
        <is>
          <t>&gt;=1.5.0</t>
        </is>
      </c>
    </row>
    <row r="23399">
      <c r="A23399" t="inlineStr">
        <is>
          <t>openstacksdk</t>
        </is>
      </c>
      <c r="B23399" t="inlineStr">
        <is>
          <t>39fd3aee03b7a420e1216efa1cbf0c5daf97842a</t>
        </is>
      </c>
      <c r="C23399" t="inlineStr">
        <is>
          <t>2016-05-20 14:31:20+00:00</t>
        </is>
      </c>
      <c r="D23399" t="inlineStr">
        <is>
          <t>verchange</t>
        </is>
      </c>
      <c r="E23399" t="inlineStr">
        <is>
          <t>iso8601</t>
        </is>
      </c>
      <c r="F23399" t="inlineStr">
        <is>
          <t>&gt;=0.1.11</t>
        </is>
      </c>
      <c r="G23399" t="inlineStr">
        <is>
          <t>iso8601</t>
        </is>
      </c>
      <c r="H23399" t="inlineStr">
        <is>
          <t>&gt;=0.1.9</t>
        </is>
      </c>
    </row>
    <row r="23400">
      <c r="A23400" t="inlineStr">
        <is>
          <t>openstacksdk</t>
        </is>
      </c>
      <c r="B23400" t="inlineStr">
        <is>
          <t>ccd8daa63213c11ecfc6faf6f661ad9ae088cfbf</t>
        </is>
      </c>
      <c r="C23400" t="inlineStr">
        <is>
          <t>2016-07-05 21:04:13+00:00</t>
        </is>
      </c>
      <c r="D23400" t="inlineStr">
        <is>
          <t>verchange</t>
        </is>
      </c>
      <c r="E23400" t="inlineStr">
        <is>
          <t>keystoneauth1</t>
        </is>
      </c>
      <c r="F23400" t="inlineStr">
        <is>
          <t>&gt;=2.7.0</t>
        </is>
      </c>
      <c r="G23400" t="inlineStr">
        <is>
          <t>keystoneauth1</t>
        </is>
      </c>
      <c r="H23400" t="inlineStr">
        <is>
          <t>&gt;=2.1.0</t>
        </is>
      </c>
    </row>
    <row r="23401">
      <c r="A23401" t="inlineStr">
        <is>
          <t>openstacksdk</t>
        </is>
      </c>
      <c r="B23401" t="inlineStr">
        <is>
          <t>ccd8daa63213c11ecfc6faf6f661ad9ae088cfbf</t>
        </is>
      </c>
      <c r="C23401" t="inlineStr">
        <is>
          <t>2016-07-05 21:04:13+00:00</t>
        </is>
      </c>
      <c r="D23401" t="inlineStr">
        <is>
          <t>rem</t>
        </is>
      </c>
      <c r="E23401" t="inlineStr"/>
      <c r="F23401" t="inlineStr"/>
      <c r="G23401" t="inlineStr">
        <is>
          <t>oslo.utils</t>
        </is>
      </c>
      <c r="H23401" t="inlineStr">
        <is>
          <t>&gt;=3.5.0</t>
        </is>
      </c>
    </row>
    <row r="23402">
      <c r="A23402" t="inlineStr">
        <is>
          <t>openstacksdk</t>
        </is>
      </c>
      <c r="B23402" t="inlineStr">
        <is>
          <t>ccd8daa63213c11ecfc6faf6f661ad9ae088cfbf</t>
        </is>
      </c>
      <c r="C23402" t="inlineStr">
        <is>
          <t>2016-07-05 21:04:13+00:00</t>
        </is>
      </c>
      <c r="D23402" t="inlineStr">
        <is>
          <t>rem</t>
        </is>
      </c>
      <c r="E23402" t="inlineStr"/>
      <c r="F23402" t="inlineStr"/>
      <c r="G23402" t="inlineStr">
        <is>
          <t>iso8601</t>
        </is>
      </c>
      <c r="H23402" t="inlineStr">
        <is>
          <t>&gt;=0.1.11</t>
        </is>
      </c>
    </row>
    <row r="23403">
      <c r="A23403" t="inlineStr">
        <is>
          <t>openstacksdk</t>
        </is>
      </c>
      <c r="B23403" t="inlineStr">
        <is>
          <t>0485f682f0bdc1899798abf8d3a84a1d11690a43</t>
        </is>
      </c>
      <c r="C23403" t="inlineStr">
        <is>
          <t>2016-07-26 15:40:24+00:00</t>
        </is>
      </c>
      <c r="D23403" t="inlineStr">
        <is>
          <t>verchange</t>
        </is>
      </c>
      <c r="E23403" t="inlineStr">
        <is>
          <t>stevedore</t>
        </is>
      </c>
      <c r="F23403" t="inlineStr">
        <is>
          <t>&gt;=1.16.0</t>
        </is>
      </c>
      <c r="G23403" t="inlineStr">
        <is>
          <t>stevedore</t>
        </is>
      </c>
      <c r="H23403" t="inlineStr">
        <is>
          <t>&gt;=1.10.0</t>
        </is>
      </c>
    </row>
    <row r="23404">
      <c r="A23404" t="inlineStr">
        <is>
          <t>openstacksdk</t>
        </is>
      </c>
      <c r="B23404" t="inlineStr">
        <is>
          <t>71a0d1615dc7fc0fd5bcbfe0a9bc03f1d3ddddcb</t>
        </is>
      </c>
      <c r="C23404" t="inlineStr">
        <is>
          <t>2016-08-11 16:32:55+00:00</t>
        </is>
      </c>
      <c r="D23404" t="inlineStr">
        <is>
          <t>verchange</t>
        </is>
      </c>
      <c r="E23404" t="inlineStr">
        <is>
          <t>keystoneauth1</t>
        </is>
      </c>
      <c r="F23404" t="inlineStr">
        <is>
          <t>&gt;=2.10.0</t>
        </is>
      </c>
      <c r="G23404" t="inlineStr">
        <is>
          <t>keystoneauth1</t>
        </is>
      </c>
      <c r="H23404" t="inlineStr">
        <is>
          <t>&gt;=2.7.0</t>
        </is>
      </c>
    </row>
    <row r="23405">
      <c r="A23405" t="inlineStr">
        <is>
          <t>openstacksdk</t>
        </is>
      </c>
      <c r="B23405" t="inlineStr">
        <is>
          <t>71a0d1615dc7fc0fd5bcbfe0a9bc03f1d3ddddcb</t>
        </is>
      </c>
      <c r="C23405" t="inlineStr">
        <is>
          <t>2016-08-11 16:32:55+00:00</t>
        </is>
      </c>
      <c r="D23405" t="inlineStr">
        <is>
          <t>verchange</t>
        </is>
      </c>
      <c r="E23405" t="inlineStr">
        <is>
          <t>os-client-config</t>
        </is>
      </c>
      <c r="F23405" t="inlineStr">
        <is>
          <t>!=1.19.0;&gt;=1.13.1</t>
        </is>
      </c>
      <c r="G23405" t="inlineStr">
        <is>
          <t>os-client-config</t>
        </is>
      </c>
      <c r="H23405" t="inlineStr">
        <is>
          <t>&gt;=1.13.1</t>
        </is>
      </c>
    </row>
    <row r="23406">
      <c r="A23406" t="inlineStr">
        <is>
          <t>openstacksdk</t>
        </is>
      </c>
      <c r="B23406" t="inlineStr">
        <is>
          <t>d10a80cc401cae62e548c44046027bae234b23b3</t>
        </is>
      </c>
      <c r="C23406" t="inlineStr">
        <is>
          <t>2016-08-23 15:28:37+00:00</t>
        </is>
      </c>
      <c r="D23406" t="inlineStr">
        <is>
          <t>verchange</t>
        </is>
      </c>
      <c r="E23406" t="inlineStr">
        <is>
          <t>os-client-config</t>
        </is>
      </c>
      <c r="F23406" t="inlineStr">
        <is>
          <t>!=1.20.0;!=1.19.0;&gt;=1.13.1;!=1.19.1</t>
        </is>
      </c>
      <c r="G23406" t="inlineStr">
        <is>
          <t>os-client-config</t>
        </is>
      </c>
      <c r="H23406" t="inlineStr">
        <is>
          <t>!=1.19.0;&gt;=1.13.1</t>
        </is>
      </c>
    </row>
    <row r="23407">
      <c r="A23407" t="inlineStr">
        <is>
          <t>openstacksdk</t>
        </is>
      </c>
      <c r="B23407" t="inlineStr">
        <is>
          <t>d7ee3ad86bcb47b7aae87a1224c861447ec8961b</t>
        </is>
      </c>
      <c r="C23407" t="inlineStr">
        <is>
          <t>2016-08-31 20:36:30+00:00</t>
        </is>
      </c>
      <c r="D23407" t="inlineStr">
        <is>
          <t>verchange</t>
        </is>
      </c>
      <c r="E23407" t="inlineStr">
        <is>
          <t>os-client-config</t>
        </is>
      </c>
      <c r="F23407" t="inlineStr">
        <is>
          <t>!=1.20.0;!=1.19.0;!=1.20.1;!=1.21.0;&gt;=1.13.1;!=1.19.1</t>
        </is>
      </c>
      <c r="G23407" t="inlineStr">
        <is>
          <t>os-client-config</t>
        </is>
      </c>
      <c r="H23407" t="inlineStr">
        <is>
          <t>!=1.20.0;!=1.19.0;&gt;=1.13.1;!=1.19.1</t>
        </is>
      </c>
    </row>
    <row r="23408">
      <c r="A23408" t="inlineStr">
        <is>
          <t>openstacksdk</t>
        </is>
      </c>
      <c r="B23408" t="inlineStr">
        <is>
          <t>c64678868e178f955a465dda6d16623368c6b924</t>
        </is>
      </c>
      <c r="C23408" t="inlineStr">
        <is>
          <t>2016-11-01 13:20:56+00:00</t>
        </is>
      </c>
      <c r="D23408" t="inlineStr">
        <is>
          <t>verchange</t>
        </is>
      </c>
      <c r="E23408" t="inlineStr">
        <is>
          <t>stevedore</t>
        </is>
      </c>
      <c r="F23408" t="inlineStr">
        <is>
          <t>&gt;=1.17.1</t>
        </is>
      </c>
      <c r="G23408" t="inlineStr">
        <is>
          <t>stevedore</t>
        </is>
      </c>
      <c r="H23408" t="inlineStr">
        <is>
          <t>&gt;=1.16.0</t>
        </is>
      </c>
    </row>
    <row r="23409">
      <c r="A23409" t="inlineStr">
        <is>
          <t>openstacksdk</t>
        </is>
      </c>
      <c r="B23409" t="inlineStr">
        <is>
          <t>c64678868e178f955a465dda6d16623368c6b924</t>
        </is>
      </c>
      <c r="C23409" t="inlineStr">
        <is>
          <t>2016-11-01 13:20:56+00:00</t>
        </is>
      </c>
      <c r="D23409" t="inlineStr">
        <is>
          <t>verchange</t>
        </is>
      </c>
      <c r="E23409" t="inlineStr">
        <is>
          <t>keystoneauth1</t>
        </is>
      </c>
      <c r="F23409" t="inlineStr">
        <is>
          <t>&gt;=2.14.0</t>
        </is>
      </c>
      <c r="G23409" t="inlineStr">
        <is>
          <t>keystoneauth1</t>
        </is>
      </c>
      <c r="H23409" t="inlineStr">
        <is>
          <t>&gt;=2.10.0</t>
        </is>
      </c>
    </row>
    <row r="23410">
      <c r="A23410" t="inlineStr">
        <is>
          <t>openstacksdk</t>
        </is>
      </c>
      <c r="B23410" t="inlineStr">
        <is>
          <t>c64678868e178f955a465dda6d16623368c6b924</t>
        </is>
      </c>
      <c r="C23410" t="inlineStr">
        <is>
          <t>2016-11-01 13:20:56+00:00</t>
        </is>
      </c>
      <c r="D23410" t="inlineStr">
        <is>
          <t>verchange</t>
        </is>
      </c>
      <c r="E23410" t="inlineStr">
        <is>
          <t>os-client-config</t>
        </is>
      </c>
      <c r="F23410" t="inlineStr">
        <is>
          <t>&gt;=1.22.0</t>
        </is>
      </c>
      <c r="G23410" t="inlineStr">
        <is>
          <t>os-client-config</t>
        </is>
      </c>
      <c r="H23410" t="inlineStr">
        <is>
          <t>!=1.20.0;!=1.19.0;!=1.20.1;!=1.21.0;&gt;=1.13.1;!=1.19.1</t>
        </is>
      </c>
    </row>
    <row r="23411">
      <c r="A23411" t="inlineStr">
        <is>
          <t>openstacksdk</t>
        </is>
      </c>
      <c r="B23411" t="inlineStr">
        <is>
          <t>de32b3345eab9c6ec55f49b98d83ff852f300954</t>
        </is>
      </c>
      <c r="C23411" t="inlineStr">
        <is>
          <t>2016-11-15 03:14:29+00:00</t>
        </is>
      </c>
      <c r="D23411" t="inlineStr">
        <is>
          <t>verchange</t>
        </is>
      </c>
      <c r="E23411" t="inlineStr">
        <is>
          <t>pbr</t>
        </is>
      </c>
      <c r="F23411" t="inlineStr">
        <is>
          <t>&gt;=1.8</t>
        </is>
      </c>
      <c r="G23411" t="inlineStr">
        <is>
          <t>pbr</t>
        </is>
      </c>
      <c r="H23411" t="inlineStr">
        <is>
          <t>&gt;=1.6</t>
        </is>
      </c>
    </row>
    <row r="23412">
      <c r="A23412" t="inlineStr">
        <is>
          <t>openstacksdk</t>
        </is>
      </c>
      <c r="B23412" t="inlineStr">
        <is>
          <t>25969628ced8caf380111e17a51e6432d8884575</t>
        </is>
      </c>
      <c r="C23412" t="inlineStr">
        <is>
          <t>2017-01-04 15:54:23+00:00</t>
        </is>
      </c>
      <c r="D23412" t="inlineStr">
        <is>
          <t>verchange</t>
        </is>
      </c>
      <c r="E23412" t="inlineStr">
        <is>
          <t>keystoneauth1</t>
        </is>
      </c>
      <c r="F23412" t="inlineStr">
        <is>
          <t>&gt;=2.16.0</t>
        </is>
      </c>
      <c r="G23412" t="inlineStr">
        <is>
          <t>keystoneauth1</t>
        </is>
      </c>
      <c r="H23412" t="inlineStr">
        <is>
          <t>&gt;=2.14.0</t>
        </is>
      </c>
    </row>
    <row r="23413">
      <c r="A23413" t="inlineStr">
        <is>
          <t>openstacksdk</t>
        </is>
      </c>
      <c r="B23413" t="inlineStr">
        <is>
          <t>ccb3ad98393db4db809807be4b91e5a84e370ee4</t>
        </is>
      </c>
      <c r="C23413" t="inlineStr">
        <is>
          <t>2017-01-24 20:22:26+00:00</t>
        </is>
      </c>
      <c r="D23413" t="inlineStr">
        <is>
          <t>verchange</t>
        </is>
      </c>
      <c r="E23413" t="inlineStr">
        <is>
          <t>keystoneauth1</t>
        </is>
      </c>
      <c r="F23413" t="inlineStr">
        <is>
          <t>&gt;=2.18.0</t>
        </is>
      </c>
      <c r="G23413" t="inlineStr">
        <is>
          <t>keystoneauth1</t>
        </is>
      </c>
      <c r="H23413" t="inlineStr">
        <is>
          <t>&gt;=2.16.0</t>
        </is>
      </c>
    </row>
    <row r="23414">
      <c r="A23414" t="inlineStr">
        <is>
          <t>openstacksdk</t>
        </is>
      </c>
      <c r="B23414" t="inlineStr">
        <is>
          <t>adfbf65c1499f82b2022878a0de3e1efd15da549</t>
        </is>
      </c>
      <c r="C23414" t="inlineStr">
        <is>
          <t>2017-02-28 21:01:18+00:00</t>
        </is>
      </c>
      <c r="D23414" t="inlineStr">
        <is>
          <t>add</t>
        </is>
      </c>
      <c r="E23414" t="inlineStr">
        <is>
          <t>deprecation</t>
        </is>
      </c>
      <c r="F23414" t="inlineStr">
        <is>
          <t>&gt;=1.0</t>
        </is>
      </c>
      <c r="G23414" t="inlineStr"/>
      <c r="H23414" t="inlineStr"/>
    </row>
    <row r="23415">
      <c r="A23415" t="inlineStr">
        <is>
          <t>openstacksdk</t>
        </is>
      </c>
      <c r="B23415" t="inlineStr">
        <is>
          <t>ea266f8d772920770785cded9fd0ff7ef7f3c5df</t>
        </is>
      </c>
      <c r="C23415" t="inlineStr">
        <is>
          <t>2017-04-17 12:41:48+00:00</t>
        </is>
      </c>
      <c r="D23415" t="inlineStr">
        <is>
          <t>verchange</t>
        </is>
      </c>
      <c r="E23415" t="inlineStr">
        <is>
          <t>stevedore</t>
        </is>
      </c>
      <c r="F23415" t="inlineStr">
        <is>
          <t>&gt;=1.20.0</t>
        </is>
      </c>
      <c r="G23415" t="inlineStr">
        <is>
          <t>stevedore</t>
        </is>
      </c>
      <c r="H23415" t="inlineStr">
        <is>
          <t>&gt;=1.17.1</t>
        </is>
      </c>
    </row>
    <row r="23416">
      <c r="A23416" t="inlineStr">
        <is>
          <t>openstacksdk</t>
        </is>
      </c>
      <c r="B23416" t="inlineStr">
        <is>
          <t>ea266f8d772920770785cded9fd0ff7ef7f3c5df</t>
        </is>
      </c>
      <c r="C23416" t="inlineStr">
        <is>
          <t>2017-04-17 12:41:48+00:00</t>
        </is>
      </c>
      <c r="D23416" t="inlineStr">
        <is>
          <t>verchange</t>
        </is>
      </c>
      <c r="E23416" t="inlineStr">
        <is>
          <t>pbr</t>
        </is>
      </c>
      <c r="F23416" t="inlineStr">
        <is>
          <t>&gt;=2.0.0;!=2.1.0</t>
        </is>
      </c>
      <c r="G23416" t="inlineStr">
        <is>
          <t>pbr</t>
        </is>
      </c>
      <c r="H23416" t="inlineStr">
        <is>
          <t>&gt;=1.8</t>
        </is>
      </c>
    </row>
    <row r="23417">
      <c r="A23417" t="inlineStr">
        <is>
          <t>openstacksdk</t>
        </is>
      </c>
      <c r="B23417" t="inlineStr">
        <is>
          <t>79462437058e37b83b8153531b5078ddc5a1edb8</t>
        </is>
      </c>
      <c r="C23417" t="inlineStr">
        <is>
          <t>2017-06-14 17:08:17+00:00</t>
        </is>
      </c>
      <c r="D23417" t="inlineStr">
        <is>
          <t>verchange</t>
        </is>
      </c>
      <c r="E23417" t="inlineStr">
        <is>
          <t>keystoneauth1</t>
        </is>
      </c>
      <c r="F23417" t="inlineStr">
        <is>
          <t>&gt;=2.21.0</t>
        </is>
      </c>
      <c r="G23417" t="inlineStr">
        <is>
          <t>keystoneauth1</t>
        </is>
      </c>
      <c r="H23417" t="inlineStr">
        <is>
          <t>&gt;=2.18.0</t>
        </is>
      </c>
    </row>
    <row r="23418">
      <c r="A23418" t="inlineStr">
        <is>
          <t>openstacksdk</t>
        </is>
      </c>
      <c r="B23418" t="inlineStr">
        <is>
          <t>79462437058e37b83b8153531b5078ddc5a1edb8</t>
        </is>
      </c>
      <c r="C23418" t="inlineStr">
        <is>
          <t>2017-06-14 17:08:17+00:00</t>
        </is>
      </c>
      <c r="D23418" t="inlineStr">
        <is>
          <t>verchange</t>
        </is>
      </c>
      <c r="E23418" t="inlineStr">
        <is>
          <t>os-client-config</t>
        </is>
      </c>
      <c r="F23418" t="inlineStr">
        <is>
          <t>&gt;=1.27.0</t>
        </is>
      </c>
      <c r="G23418" t="inlineStr">
        <is>
          <t>os-client-config</t>
        </is>
      </c>
      <c r="H23418" t="inlineStr">
        <is>
          <t>&gt;=1.22.0</t>
        </is>
      </c>
    </row>
    <row r="23419">
      <c r="A23419" t="inlineStr">
        <is>
          <t>openstacksdk</t>
        </is>
      </c>
      <c r="B23419" t="inlineStr">
        <is>
          <t>79462437058e37b83b8153531b5078ddc5a1edb8</t>
        </is>
      </c>
      <c r="C23419" t="inlineStr">
        <is>
          <t>2017-06-14 17:08:17+00:00</t>
        </is>
      </c>
      <c r="D23419" t="inlineStr">
        <is>
          <t>add</t>
        </is>
      </c>
      <c r="E23419" t="inlineStr">
        <is>
          <t>jsonpatch</t>
        </is>
      </c>
      <c r="F23419" t="inlineStr">
        <is>
          <t>&gt;=1.1</t>
        </is>
      </c>
      <c r="G23419" t="inlineStr"/>
      <c r="H23419" t="inlineStr"/>
    </row>
    <row r="23420">
      <c r="A23420" t="inlineStr">
        <is>
          <t>openstacksdk</t>
        </is>
      </c>
      <c r="B23420" t="inlineStr">
        <is>
          <t>23107f251306414ac280eef3fe48d50bad969c86</t>
        </is>
      </c>
      <c r="C23420" t="inlineStr">
        <is>
          <t>2017-08-28 16:28:29+00:00</t>
        </is>
      </c>
      <c r="D23420" t="inlineStr">
        <is>
          <t>verchange</t>
        </is>
      </c>
      <c r="E23420" t="inlineStr">
        <is>
          <t>keystoneauth1</t>
        </is>
      </c>
      <c r="F23420" t="inlineStr">
        <is>
          <t>&gt;=3.1.0</t>
        </is>
      </c>
      <c r="G23420" t="inlineStr">
        <is>
          <t>keystoneauth1</t>
        </is>
      </c>
      <c r="H23420" t="inlineStr">
        <is>
          <t>&gt;=2.21.0</t>
        </is>
      </c>
    </row>
    <row r="23421">
      <c r="A23421" t="inlineStr">
        <is>
          <t>openstacksdk</t>
        </is>
      </c>
      <c r="B23421" t="inlineStr">
        <is>
          <t>23107f251306414ac280eef3fe48d50bad969c86</t>
        </is>
      </c>
      <c r="C23421" t="inlineStr">
        <is>
          <t>2017-08-28 16:28:29+00:00</t>
        </is>
      </c>
      <c r="D23421" t="inlineStr">
        <is>
          <t>verchange</t>
        </is>
      </c>
      <c r="E23421" t="inlineStr">
        <is>
          <t>os-client-config</t>
        </is>
      </c>
      <c r="F23421" t="inlineStr">
        <is>
          <t>&gt;=1.28.0</t>
        </is>
      </c>
      <c r="G23421" t="inlineStr">
        <is>
          <t>os-client-config</t>
        </is>
      </c>
      <c r="H23421" t="inlineStr">
        <is>
          <t>&gt;=1.27.0</t>
        </is>
      </c>
    </row>
    <row r="23422">
      <c r="A23422" t="inlineStr">
        <is>
          <t>openstacksdk</t>
        </is>
      </c>
      <c r="B23422" t="inlineStr">
        <is>
          <t>bd60aa4a21676b8901691298eb0786fc231f7bff</t>
        </is>
      </c>
      <c r="C23422" t="inlineStr">
        <is>
          <t>2017-10-19 11:49:15+00:00</t>
        </is>
      </c>
      <c r="D23422" t="inlineStr">
        <is>
          <t>verchange</t>
        </is>
      </c>
      <c r="E23422" t="inlineStr">
        <is>
          <t>jsonpatch</t>
        </is>
      </c>
      <c r="F23422" t="inlineStr">
        <is>
          <t>&gt;=1.16</t>
        </is>
      </c>
      <c r="G23422" t="inlineStr">
        <is>
          <t>jsonpatch</t>
        </is>
      </c>
      <c r="H23422" t="inlineStr">
        <is>
          <t>&gt;=1.1</t>
        </is>
      </c>
    </row>
    <row r="23423">
      <c r="A23423" t="inlineStr">
        <is>
          <t>openstacksdk</t>
        </is>
      </c>
      <c r="B23423" t="inlineStr">
        <is>
          <t>bd60aa4a21676b8901691298eb0786fc231f7bff</t>
        </is>
      </c>
      <c r="C23423" t="inlineStr">
        <is>
          <t>2017-10-19 11:49:15+00:00</t>
        </is>
      </c>
      <c r="D23423" t="inlineStr">
        <is>
          <t>verchange</t>
        </is>
      </c>
      <c r="E23423" t="inlineStr">
        <is>
          <t>keystoneauth1</t>
        </is>
      </c>
      <c r="F23423" t="inlineStr">
        <is>
          <t>&gt;=3.2.0</t>
        </is>
      </c>
      <c r="G23423" t="inlineStr">
        <is>
          <t>keystoneauth1</t>
        </is>
      </c>
      <c r="H23423" t="inlineStr">
        <is>
          <t>&gt;=3.1.0</t>
        </is>
      </c>
    </row>
    <row r="23424">
      <c r="A23424" t="inlineStr">
        <is>
          <t>openstacksdk</t>
        </is>
      </c>
      <c r="B23424" t="inlineStr">
        <is>
          <t>8daa33e3848fffc4b0656f7954b57ab499c71f2d</t>
        </is>
      </c>
      <c r="C23424" t="inlineStr">
        <is>
          <t>2018-01-16 14:52:47+00:00</t>
        </is>
      </c>
      <c r="D23424" t="inlineStr">
        <is>
          <t>verchange</t>
        </is>
      </c>
      <c r="E23424" t="inlineStr">
        <is>
          <t>six</t>
        </is>
      </c>
      <c r="F23424" t="inlineStr">
        <is>
          <t>&gt;=1.10.0</t>
        </is>
      </c>
      <c r="G23424" t="inlineStr">
        <is>
          <t>six</t>
        </is>
      </c>
      <c r="H23424" t="inlineStr">
        <is>
          <t>&gt;=1.9.0</t>
        </is>
      </c>
    </row>
    <row r="23425">
      <c r="A23425" t="inlineStr">
        <is>
          <t>openstacksdk</t>
        </is>
      </c>
      <c r="B23425" t="inlineStr">
        <is>
          <t>8daa33e3848fffc4b0656f7954b57ab499c71f2d</t>
        </is>
      </c>
      <c r="C23425" t="inlineStr">
        <is>
          <t>2018-01-16 14:52:47+00:00</t>
        </is>
      </c>
      <c r="D23425" t="inlineStr">
        <is>
          <t>verchange</t>
        </is>
      </c>
      <c r="E23425" t="inlineStr">
        <is>
          <t>jsonpatch</t>
        </is>
      </c>
      <c r="F23425" t="inlineStr">
        <is>
          <t>!=1.20;&gt;=1.16</t>
        </is>
      </c>
      <c r="G23425" t="inlineStr">
        <is>
          <t>jsonpatch</t>
        </is>
      </c>
      <c r="H23425" t="inlineStr">
        <is>
          <t>&gt;=1.16</t>
        </is>
      </c>
    </row>
    <row r="23426">
      <c r="A23426" t="inlineStr">
        <is>
          <t>openstacksdk</t>
        </is>
      </c>
      <c r="B23426" t="inlineStr">
        <is>
          <t>8daa33e3848fffc4b0656f7954b57ab499c71f2d</t>
        </is>
      </c>
      <c r="C23426" t="inlineStr">
        <is>
          <t>2018-01-16 14:52:47+00:00</t>
        </is>
      </c>
      <c r="D23426" t="inlineStr">
        <is>
          <t>verchange</t>
        </is>
      </c>
      <c r="E23426" t="inlineStr">
        <is>
          <t>keystoneauth1</t>
        </is>
      </c>
      <c r="F23426" t="inlineStr">
        <is>
          <t>&gt;=3.3.0</t>
        </is>
      </c>
      <c r="G23426" t="inlineStr">
        <is>
          <t>keystoneauth1</t>
        </is>
      </c>
      <c r="H23426" t="inlineStr">
        <is>
          <t>&gt;=3.2.0</t>
        </is>
      </c>
    </row>
    <row r="23427">
      <c r="A23427" t="inlineStr">
        <is>
          <t>openstacksdk</t>
        </is>
      </c>
      <c r="B23427" t="inlineStr">
        <is>
          <t>8daa33e3848fffc4b0656f7954b57ab499c71f2d</t>
        </is>
      </c>
      <c r="C23427" t="inlineStr">
        <is>
          <t>2018-01-16 14:52:47+00:00</t>
        </is>
      </c>
      <c r="D23427" t="inlineStr">
        <is>
          <t>add</t>
        </is>
      </c>
      <c r="E23427" t="inlineStr">
        <is>
          <t>PyYAML</t>
        </is>
      </c>
      <c r="F23427" t="inlineStr">
        <is>
          <t>&gt;=3.10</t>
        </is>
      </c>
      <c r="G23427" t="inlineStr"/>
      <c r="H23427" t="inlineStr"/>
    </row>
    <row r="23428">
      <c r="A23428" t="inlineStr">
        <is>
          <t>openstacksdk</t>
        </is>
      </c>
      <c r="B23428" t="inlineStr">
        <is>
          <t>8daa33e3848fffc4b0656f7954b57ab499c71f2d</t>
        </is>
      </c>
      <c r="C23428" t="inlineStr">
        <is>
          <t>2018-01-16 14:52:47+00:00</t>
        </is>
      </c>
      <c r="D23428" t="inlineStr">
        <is>
          <t>add</t>
        </is>
      </c>
      <c r="E23428" t="inlineStr">
        <is>
          <t>appdirs</t>
        </is>
      </c>
      <c r="F23428" t="inlineStr">
        <is>
          <t>&gt;=1.3.0</t>
        </is>
      </c>
      <c r="G23428" t="inlineStr"/>
      <c r="H23428" t="inlineStr"/>
    </row>
    <row r="23429">
      <c r="A23429" t="inlineStr">
        <is>
          <t>openstacksdk</t>
        </is>
      </c>
      <c r="B23429" t="inlineStr">
        <is>
          <t>8daa33e3848fffc4b0656f7954b57ab499c71f2d</t>
        </is>
      </c>
      <c r="C23429" t="inlineStr">
        <is>
          <t>2018-01-16 14:52:47+00:00</t>
        </is>
      </c>
      <c r="D23429" t="inlineStr">
        <is>
          <t>add</t>
        </is>
      </c>
      <c r="E23429" t="inlineStr">
        <is>
          <t>requestsexceptions</t>
        </is>
      </c>
      <c r="F23429" t="inlineStr">
        <is>
          <t>&gt;=1.2.0</t>
        </is>
      </c>
      <c r="G23429" t="inlineStr"/>
      <c r="H23429" t="inlineStr"/>
    </row>
    <row r="23430">
      <c r="A23430" t="inlineStr">
        <is>
          <t>openstacksdk</t>
        </is>
      </c>
      <c r="B23430" t="inlineStr">
        <is>
          <t>8daa33e3848fffc4b0656f7954b57ab499c71f2d</t>
        </is>
      </c>
      <c r="C23430" t="inlineStr">
        <is>
          <t>2018-01-16 14:52:47+00:00</t>
        </is>
      </c>
      <c r="D23430" t="inlineStr">
        <is>
          <t>add</t>
        </is>
      </c>
      <c r="E23430" t="inlineStr">
        <is>
          <t>os-service-types</t>
        </is>
      </c>
      <c r="F23430" t="inlineStr">
        <is>
          <t>&gt;=1.1.0</t>
        </is>
      </c>
      <c r="G23430" t="inlineStr"/>
      <c r="H23430" t="inlineStr"/>
    </row>
    <row r="23431">
      <c r="A23431" t="inlineStr">
        <is>
          <t>openstacksdk</t>
        </is>
      </c>
      <c r="B23431" t="inlineStr">
        <is>
          <t>8daa33e3848fffc4b0656f7954b57ab499c71f2d</t>
        </is>
      </c>
      <c r="C23431" t="inlineStr">
        <is>
          <t>2018-01-16 14:52:47+00:00</t>
        </is>
      </c>
      <c r="D23431" t="inlineStr">
        <is>
          <t>add</t>
        </is>
      </c>
      <c r="E23431" t="inlineStr">
        <is>
          <t>munch</t>
        </is>
      </c>
      <c r="F23431" t="inlineStr">
        <is>
          <t>&gt;=2.1.0</t>
        </is>
      </c>
      <c r="G23431" t="inlineStr"/>
      <c r="H23431" t="inlineStr"/>
    </row>
    <row r="23432">
      <c r="A23432" t="inlineStr">
        <is>
          <t>openstacksdk</t>
        </is>
      </c>
      <c r="B23432" t="inlineStr">
        <is>
          <t>8daa33e3848fffc4b0656f7954b57ab499c71f2d</t>
        </is>
      </c>
      <c r="C23432" t="inlineStr">
        <is>
          <t>2018-01-16 14:52:47+00:00</t>
        </is>
      </c>
      <c r="D23432" t="inlineStr">
        <is>
          <t>add</t>
        </is>
      </c>
      <c r="E23432" t="inlineStr">
        <is>
          <t>decorator</t>
        </is>
      </c>
      <c r="F23432" t="inlineStr">
        <is>
          <t>&gt;=3.4.0</t>
        </is>
      </c>
      <c r="G23432" t="inlineStr"/>
      <c r="H23432" t="inlineStr"/>
    </row>
    <row r="23433">
      <c r="A23433" t="inlineStr">
        <is>
          <t>openstacksdk</t>
        </is>
      </c>
      <c r="B23433" t="inlineStr">
        <is>
          <t>8daa33e3848fffc4b0656f7954b57ab499c71f2d</t>
        </is>
      </c>
      <c r="C23433" t="inlineStr">
        <is>
          <t>2018-01-16 14:52:47+00:00</t>
        </is>
      </c>
      <c r="D23433" t="inlineStr">
        <is>
          <t>add</t>
        </is>
      </c>
      <c r="E23433" t="inlineStr">
        <is>
          <t>jmespath</t>
        </is>
      </c>
      <c r="F23433" t="inlineStr">
        <is>
          <t>&gt;=0.9.0</t>
        </is>
      </c>
      <c r="G23433" t="inlineStr"/>
      <c r="H23433" t="inlineStr"/>
    </row>
    <row r="23434">
      <c r="A23434" t="inlineStr">
        <is>
          <t>openstacksdk</t>
        </is>
      </c>
      <c r="B23434" t="inlineStr">
        <is>
          <t>8daa33e3848fffc4b0656f7954b57ab499c71f2d</t>
        </is>
      </c>
      <c r="C23434" t="inlineStr">
        <is>
          <t>2018-01-16 14:52:47+00:00</t>
        </is>
      </c>
      <c r="D23434" t="inlineStr">
        <is>
          <t>add</t>
        </is>
      </c>
      <c r="E23434" t="inlineStr">
        <is>
          <t>ipaddress</t>
        </is>
      </c>
      <c r="F23434" t="inlineStr">
        <is>
          <t>&gt;=1.0.16</t>
        </is>
      </c>
      <c r="G23434" t="inlineStr"/>
      <c r="H23434" t="inlineStr"/>
    </row>
    <row r="23435">
      <c r="A23435" t="inlineStr">
        <is>
          <t>openstacksdk</t>
        </is>
      </c>
      <c r="B23435" t="inlineStr">
        <is>
          <t>8daa33e3848fffc4b0656f7954b57ab499c71f2d</t>
        </is>
      </c>
      <c r="C23435" t="inlineStr">
        <is>
          <t>2018-01-16 14:52:47+00:00</t>
        </is>
      </c>
      <c r="D23435" t="inlineStr">
        <is>
          <t>add</t>
        </is>
      </c>
      <c r="E23435" t="inlineStr">
        <is>
          <t>futures</t>
        </is>
      </c>
      <c r="F23435" t="inlineStr">
        <is>
          <t>&gt;=3.0.0</t>
        </is>
      </c>
      <c r="G23435" t="inlineStr"/>
      <c r="H23435" t="inlineStr"/>
    </row>
    <row r="23436">
      <c r="A23436" t="inlineStr">
        <is>
          <t>openstacksdk</t>
        </is>
      </c>
      <c r="B23436" t="inlineStr">
        <is>
          <t>8daa33e3848fffc4b0656f7954b57ab499c71f2d</t>
        </is>
      </c>
      <c r="C23436" t="inlineStr">
        <is>
          <t>2018-01-16 14:52:47+00:00</t>
        </is>
      </c>
      <c r="D23436" t="inlineStr">
        <is>
          <t>add</t>
        </is>
      </c>
      <c r="E23436" t="inlineStr">
        <is>
          <t>iso8601</t>
        </is>
      </c>
      <c r="F23436" t="inlineStr">
        <is>
          <t>&gt;=0.1.11</t>
        </is>
      </c>
      <c r="G23436" t="inlineStr"/>
      <c r="H23436" t="inlineStr"/>
    </row>
    <row r="23437">
      <c r="A23437" t="inlineStr">
        <is>
          <t>openstacksdk</t>
        </is>
      </c>
      <c r="B23437" t="inlineStr">
        <is>
          <t>8daa33e3848fffc4b0656f7954b57ab499c71f2d</t>
        </is>
      </c>
      <c r="C23437" t="inlineStr">
        <is>
          <t>2018-01-16 14:52:47+00:00</t>
        </is>
      </c>
      <c r="D23437" t="inlineStr">
        <is>
          <t>add</t>
        </is>
      </c>
      <c r="E23437" t="inlineStr">
        <is>
          <t>netifaces</t>
        </is>
      </c>
      <c r="F23437" t="inlineStr">
        <is>
          <t>&gt;=0.10.4</t>
        </is>
      </c>
      <c r="G23437" t="inlineStr"/>
      <c r="H23437" t="inlineStr"/>
    </row>
    <row r="23438">
      <c r="A23438" t="inlineStr">
        <is>
          <t>openstacksdk</t>
        </is>
      </c>
      <c r="B23438" t="inlineStr">
        <is>
          <t>8daa33e3848fffc4b0656f7954b57ab499c71f2d</t>
        </is>
      </c>
      <c r="C23438" t="inlineStr">
        <is>
          <t>2018-01-16 14:52:47+00:00</t>
        </is>
      </c>
      <c r="D23438" t="inlineStr">
        <is>
          <t>add</t>
        </is>
      </c>
      <c r="E23438" t="inlineStr">
        <is>
          <t>dogpile.cache</t>
        </is>
      </c>
      <c r="F23438" t="inlineStr">
        <is>
          <t>&gt;=0.6.2</t>
        </is>
      </c>
      <c r="G23438" t="inlineStr"/>
      <c r="H23438" t="inlineStr"/>
    </row>
    <row r="23439">
      <c r="A23439" t="inlineStr">
        <is>
          <t>openstacksdk</t>
        </is>
      </c>
      <c r="B23439" t="inlineStr">
        <is>
          <t>8daa33e3848fffc4b0656f7954b57ab499c71f2d</t>
        </is>
      </c>
      <c r="C23439" t="inlineStr">
        <is>
          <t>2018-01-16 14:52:47+00:00</t>
        </is>
      </c>
      <c r="D23439" t="inlineStr">
        <is>
          <t>rem</t>
        </is>
      </c>
      <c r="E23439" t="inlineStr"/>
      <c r="F23439" t="inlineStr"/>
      <c r="G23439" t="inlineStr">
        <is>
          <t>stevedore</t>
        </is>
      </c>
      <c r="H23439" t="inlineStr">
        <is>
          <t>&gt;=1.20.0</t>
        </is>
      </c>
    </row>
    <row r="23440">
      <c r="A23440" t="inlineStr">
        <is>
          <t>openstacksdk</t>
        </is>
      </c>
      <c r="B23440" t="inlineStr">
        <is>
          <t>8daa33e3848fffc4b0656f7954b57ab499c71f2d</t>
        </is>
      </c>
      <c r="C23440" t="inlineStr">
        <is>
          <t>2018-01-16 14:52:47+00:00</t>
        </is>
      </c>
      <c r="D23440" t="inlineStr">
        <is>
          <t>rem</t>
        </is>
      </c>
      <c r="E23440" t="inlineStr"/>
      <c r="F23440" t="inlineStr"/>
      <c r="G23440" t="inlineStr">
        <is>
          <t>os-client-config</t>
        </is>
      </c>
      <c r="H23440" t="inlineStr">
        <is>
          <t>&gt;=1.28.0</t>
        </is>
      </c>
    </row>
    <row r="23441">
      <c r="A23441" t="inlineStr">
        <is>
          <t>openstacksdk</t>
        </is>
      </c>
      <c r="B23441" t="inlineStr">
        <is>
          <t>f58af1ba4ee17500104e3d304ec3a3498c179b12</t>
        </is>
      </c>
      <c r="C23441" t="inlineStr">
        <is>
          <t>2018-03-06 09:05:28+00:00</t>
        </is>
      </c>
      <c r="D23441" t="inlineStr">
        <is>
          <t>verchange</t>
        </is>
      </c>
      <c r="E23441" t="inlineStr">
        <is>
          <t>PyYAML</t>
        </is>
      </c>
      <c r="F23441" t="inlineStr">
        <is>
          <t>&gt;=3.12</t>
        </is>
      </c>
      <c r="G23441" t="inlineStr">
        <is>
          <t>PyYAML</t>
        </is>
      </c>
      <c r="H23441" t="inlineStr">
        <is>
          <t>&gt;=3.10</t>
        </is>
      </c>
    </row>
    <row r="23442">
      <c r="A23442" t="inlineStr">
        <is>
          <t>openstacksdk</t>
        </is>
      </c>
      <c r="B23442" t="inlineStr">
        <is>
          <t>f58af1ba4ee17500104e3d304ec3a3498c179b12</t>
        </is>
      </c>
      <c r="C23442" t="inlineStr">
        <is>
          <t>2018-03-06 09:05:28+00:00</t>
        </is>
      </c>
      <c r="D23442" t="inlineStr">
        <is>
          <t>verchange</t>
        </is>
      </c>
      <c r="E23442" t="inlineStr">
        <is>
          <t>os-service-types</t>
        </is>
      </c>
      <c r="F23442" t="inlineStr">
        <is>
          <t>&gt;=1.2.0</t>
        </is>
      </c>
      <c r="G23442" t="inlineStr">
        <is>
          <t>os-service-types</t>
        </is>
      </c>
      <c r="H23442" t="inlineStr">
        <is>
          <t>&gt;=1.1.0</t>
        </is>
      </c>
    </row>
    <row r="23443">
      <c r="A23443" t="inlineStr">
        <is>
          <t>openstacksdk</t>
        </is>
      </c>
      <c r="B23443" t="inlineStr">
        <is>
          <t>f58af1ba4ee17500104e3d304ec3a3498c179b12</t>
        </is>
      </c>
      <c r="C23443" t="inlineStr">
        <is>
          <t>2018-03-06 09:05:28+00:00</t>
        </is>
      </c>
      <c r="D23443" t="inlineStr">
        <is>
          <t>verchange</t>
        </is>
      </c>
      <c r="E23443" t="inlineStr">
        <is>
          <t>keystoneauth1</t>
        </is>
      </c>
      <c r="F23443" t="inlineStr">
        <is>
          <t>&gt;=3.4.0</t>
        </is>
      </c>
      <c r="G23443" t="inlineStr">
        <is>
          <t>keystoneauth1</t>
        </is>
      </c>
      <c r="H23443" t="inlineStr">
        <is>
          <t>&gt;=3.3.0</t>
        </is>
      </c>
    </row>
    <row r="23444">
      <c r="A23444" t="inlineStr">
        <is>
          <t>openstacksdk</t>
        </is>
      </c>
      <c r="B23444" t="inlineStr">
        <is>
          <t>f58af1ba4ee17500104e3d304ec3a3498c179b12</t>
        </is>
      </c>
      <c r="C23444" t="inlineStr">
        <is>
          <t>2018-03-06 09:05:28+00:00</t>
        </is>
      </c>
      <c r="D23444" t="inlineStr">
        <is>
          <t>verchange</t>
        </is>
      </c>
      <c r="E23444" t="inlineStr">
        <is>
          <t>ipaddress</t>
        </is>
      </c>
      <c r="F23444" t="inlineStr">
        <is>
          <t>&gt;=1.0.17</t>
        </is>
      </c>
      <c r="G23444" t="inlineStr">
        <is>
          <t>ipaddress</t>
        </is>
      </c>
      <c r="H23444" t="inlineStr">
        <is>
          <t>&gt;=1.0.16</t>
        </is>
      </c>
    </row>
    <row r="23445">
      <c r="A23445" t="inlineStr">
        <is>
          <t>openstacksdk</t>
        </is>
      </c>
      <c r="B23445" t="inlineStr">
        <is>
          <t>07d3828860ffd3078a5c594b7fc80b2ba9fc560a</t>
        </is>
      </c>
      <c r="C23445" t="inlineStr">
        <is>
          <t>2018-06-18 00:49:05+00:00</t>
        </is>
      </c>
      <c r="D23445" t="inlineStr">
        <is>
          <t>verchange</t>
        </is>
      </c>
      <c r="E23445" t="inlineStr">
        <is>
          <t>keystoneauth1</t>
        </is>
      </c>
      <c r="F23445" t="inlineStr">
        <is>
          <t>&gt;=3.7.0</t>
        </is>
      </c>
      <c r="G23445" t="inlineStr">
        <is>
          <t>keystoneauth1</t>
        </is>
      </c>
      <c r="H23445" t="inlineStr">
        <is>
          <t>&gt;=3.4.0</t>
        </is>
      </c>
    </row>
    <row r="23446">
      <c r="A23446" t="inlineStr">
        <is>
          <t>openstacksdk</t>
        </is>
      </c>
      <c r="B23446" t="inlineStr">
        <is>
          <t>cf47f3f7c01e3e878cdbc4c38ba7bd27c65df230</t>
        </is>
      </c>
      <c r="C23446" t="inlineStr">
        <is>
          <t>2018-07-10 14:40:12+00:00</t>
        </is>
      </c>
      <c r="D23446" t="inlineStr">
        <is>
          <t>verchange</t>
        </is>
      </c>
      <c r="E23446" t="inlineStr">
        <is>
          <t>keystoneauth1</t>
        </is>
      </c>
      <c r="F23446" t="inlineStr">
        <is>
          <t>&gt;=3.8.0</t>
        </is>
      </c>
      <c r="G23446" t="inlineStr">
        <is>
          <t>keystoneauth1</t>
        </is>
      </c>
      <c r="H23446" t="inlineStr">
        <is>
          <t>&gt;=3.7.0</t>
        </is>
      </c>
    </row>
    <row r="23447">
      <c r="A23447" t="inlineStr">
        <is>
          <t>openstacksdk</t>
        </is>
      </c>
      <c r="B23447" t="inlineStr">
        <is>
          <t>4600f1ec7b3ca9ca3a9a5cbcfdcce9578087d115</t>
        </is>
      </c>
      <c r="C23447" t="inlineStr">
        <is>
          <t>2018-07-20 14:17:16+00:00</t>
        </is>
      </c>
      <c r="D23447" t="inlineStr">
        <is>
          <t>add</t>
        </is>
      </c>
      <c r="E23447" t="inlineStr">
        <is>
          <t>cryptography</t>
        </is>
      </c>
      <c r="F23447" t="inlineStr">
        <is>
          <t>&gt;=2.1</t>
        </is>
      </c>
      <c r="G23447" t="inlineStr"/>
      <c r="H23447" t="inlineStr"/>
    </row>
    <row r="23448">
      <c r="A23448" t="inlineStr">
        <is>
          <t>openstacksdk</t>
        </is>
      </c>
      <c r="B23448" t="inlineStr">
        <is>
          <t>ec90fb64020bf41b5935bb78a62f323958c742fe</t>
        </is>
      </c>
      <c r="C23448" t="inlineStr">
        <is>
          <t>2018-10-19 14:12:14+00:00</t>
        </is>
      </c>
      <c r="D23448" t="inlineStr">
        <is>
          <t>verchange</t>
        </is>
      </c>
      <c r="E23448" t="inlineStr">
        <is>
          <t>keystoneauth1</t>
        </is>
      </c>
      <c r="F23448" t="inlineStr">
        <is>
          <t>&gt;=3.11.0</t>
        </is>
      </c>
      <c r="G23448" t="inlineStr">
        <is>
          <t>keystoneauth1</t>
        </is>
      </c>
      <c r="H23448" t="inlineStr">
        <is>
          <t>&gt;=3.8.0</t>
        </is>
      </c>
    </row>
    <row r="23449">
      <c r="A23449" t="inlineStr">
        <is>
          <t>openstacksdk</t>
        </is>
      </c>
      <c r="B23449" t="inlineStr">
        <is>
          <t>ec90fb64020bf41b5935bb78a62f323958c742fe</t>
        </is>
      </c>
      <c r="C23449" t="inlineStr">
        <is>
          <t>2018-10-19 14:12:14+00:00</t>
        </is>
      </c>
      <c r="D23449" t="inlineStr">
        <is>
          <t>rem</t>
        </is>
      </c>
      <c r="E23449" t="inlineStr"/>
      <c r="F23449" t="inlineStr"/>
      <c r="G23449" t="inlineStr">
        <is>
          <t>deprecation</t>
        </is>
      </c>
      <c r="H23449" t="inlineStr">
        <is>
          <t>&gt;=1.0</t>
        </is>
      </c>
    </row>
    <row r="23450">
      <c r="A23450" t="inlineStr">
        <is>
          <t>openstacksdk</t>
        </is>
      </c>
      <c r="B23450" t="inlineStr">
        <is>
          <t>fd61b546796af5847a92774b064eb21e2f0a22e1</t>
        </is>
      </c>
      <c r="C23450" t="inlineStr">
        <is>
          <t>2018-12-18 16:31:27+00:00</t>
        </is>
      </c>
      <c r="D23450" t="inlineStr">
        <is>
          <t>verchange</t>
        </is>
      </c>
      <c r="E23450" t="inlineStr">
        <is>
          <t>dogpile.cache</t>
        </is>
      </c>
      <c r="F23450" t="inlineStr">
        <is>
          <t>&lt;0.7.0;&gt;=0.6.2</t>
        </is>
      </c>
      <c r="G23450" t="inlineStr">
        <is>
          <t>dogpile.cache</t>
        </is>
      </c>
      <c r="H23450" t="inlineStr">
        <is>
          <t>&gt;=0.6.2</t>
        </is>
      </c>
    </row>
    <row r="23451">
      <c r="A23451" t="inlineStr">
        <is>
          <t>openstacksdk</t>
        </is>
      </c>
      <c r="B23451" t="inlineStr">
        <is>
          <t>a977c85070cd16e8814c170a19d565695ce42e2d</t>
        </is>
      </c>
      <c r="C23451" t="inlineStr">
        <is>
          <t>2019-01-15 13:09:08+00:00</t>
        </is>
      </c>
      <c r="D23451" t="inlineStr">
        <is>
          <t>verchange</t>
        </is>
      </c>
      <c r="E23451" t="inlineStr">
        <is>
          <t>dogpile.cache</t>
        </is>
      </c>
      <c r="F23451" t="inlineStr">
        <is>
          <t>&gt;=0.6.2</t>
        </is>
      </c>
      <c r="G23451" t="inlineStr">
        <is>
          <t>dogpile.cache</t>
        </is>
      </c>
      <c r="H23451" t="inlineStr">
        <is>
          <t>&lt;0.7.0;&gt;=0.6.2</t>
        </is>
      </c>
    </row>
    <row r="23452">
      <c r="A23452" t="inlineStr">
        <is>
          <t>openstacksdk</t>
        </is>
      </c>
      <c r="B23452" t="inlineStr">
        <is>
          <t>41740827c4702e8fcaebdf6adf7a2d49a557ec14</t>
        </is>
      </c>
      <c r="C23452" t="inlineStr">
        <is>
          <t>2019-04-01 18:01:58+00:00</t>
        </is>
      </c>
      <c r="D23452" t="inlineStr">
        <is>
          <t>verchange</t>
        </is>
      </c>
      <c r="E23452" t="inlineStr">
        <is>
          <t>keystoneauth1</t>
        </is>
      </c>
      <c r="F23452" t="inlineStr">
        <is>
          <t>&gt;=3.13.0</t>
        </is>
      </c>
      <c r="G23452" t="inlineStr">
        <is>
          <t>keystoneauth1</t>
        </is>
      </c>
      <c r="H23452" t="inlineStr">
        <is>
          <t>&gt;=3.11.0</t>
        </is>
      </c>
    </row>
    <row r="23453">
      <c r="A23453" t="inlineStr">
        <is>
          <t>openstacksdk</t>
        </is>
      </c>
      <c r="B23453" t="inlineStr">
        <is>
          <t>a5dfa85d4e7ff5bd5a40d37519670392f05ab6fe</t>
        </is>
      </c>
      <c r="C23453" t="inlineStr">
        <is>
          <t>2019-06-06 06:08:18+00:00</t>
        </is>
      </c>
      <c r="D23453" t="inlineStr">
        <is>
          <t>verchange</t>
        </is>
      </c>
      <c r="E23453" t="inlineStr">
        <is>
          <t>keystoneauth1</t>
        </is>
      </c>
      <c r="F23453" t="inlineStr">
        <is>
          <t>&gt;=3.14.0</t>
        </is>
      </c>
      <c r="G23453" t="inlineStr">
        <is>
          <t>keystoneauth1</t>
        </is>
      </c>
      <c r="H23453" t="inlineStr">
        <is>
          <t>&gt;=3.13.0</t>
        </is>
      </c>
    </row>
    <row r="23454">
      <c r="A23454" t="inlineStr">
        <is>
          <t>openstacksdk</t>
        </is>
      </c>
      <c r="B23454" t="inlineStr">
        <is>
          <t>f4fa6fabba88d6a738153357bcce55974a00cb1b</t>
        </is>
      </c>
      <c r="C23454" t="inlineStr">
        <is>
          <t>2019-06-10 15:35:08+00:00</t>
        </is>
      </c>
      <c r="D23454" t="inlineStr">
        <is>
          <t>verchange</t>
        </is>
      </c>
      <c r="E23454" t="inlineStr">
        <is>
          <t>os-service-types</t>
        </is>
      </c>
      <c r="F23454" t="inlineStr">
        <is>
          <t>&gt;=1.7.0</t>
        </is>
      </c>
      <c r="G23454" t="inlineStr">
        <is>
          <t>os-service-types</t>
        </is>
      </c>
      <c r="H23454" t="inlineStr">
        <is>
          <t>&gt;=1.2.0</t>
        </is>
      </c>
    </row>
    <row r="23455">
      <c r="A23455" t="inlineStr">
        <is>
          <t>openstacksdk</t>
        </is>
      </c>
      <c r="B23455" t="inlineStr">
        <is>
          <t>fc8efc7664b60f3d816c636ccf5196cdf012b04c</t>
        </is>
      </c>
      <c r="C23455" t="inlineStr">
        <is>
          <t>2019-08-14 16:17:50+00:00</t>
        </is>
      </c>
      <c r="D23455" t="inlineStr">
        <is>
          <t>verchange</t>
        </is>
      </c>
      <c r="E23455" t="inlineStr">
        <is>
          <t>keystoneauth1</t>
        </is>
      </c>
      <c r="F23455" t="inlineStr">
        <is>
          <t>&gt;=3.16.0</t>
        </is>
      </c>
      <c r="G23455" t="inlineStr">
        <is>
          <t>keystoneauth1</t>
        </is>
      </c>
      <c r="H23455" t="inlineStr">
        <is>
          <t>&gt;=3.14.0</t>
        </is>
      </c>
    </row>
    <row r="23456">
      <c r="A23456" t="inlineStr">
        <is>
          <t>openstacksdk</t>
        </is>
      </c>
      <c r="B23456" t="inlineStr">
        <is>
          <t>6fa13c234ee637945908f1e1c297c8f0385e924d</t>
        </is>
      </c>
      <c r="C23456" t="inlineStr">
        <is>
          <t>2019-10-25 01:46:04+00:00</t>
        </is>
      </c>
      <c r="D23456" t="inlineStr">
        <is>
          <t>verchange</t>
        </is>
      </c>
      <c r="E23456" t="inlineStr">
        <is>
          <t>keystoneauth1</t>
        </is>
      </c>
      <c r="F23456" t="inlineStr">
        <is>
          <t>&gt;=3.18.0</t>
        </is>
      </c>
      <c r="G23456" t="inlineStr">
        <is>
          <t>keystoneauth1</t>
        </is>
      </c>
      <c r="H23456" t="inlineStr">
        <is>
          <t>&gt;=3.16.0</t>
        </is>
      </c>
    </row>
    <row r="23457">
      <c r="A23457" t="inlineStr">
        <is>
          <t>openstacksdk</t>
        </is>
      </c>
      <c r="B23457" t="inlineStr">
        <is>
          <t>b503f1ff570d77298df83f676e1e4ac287ad770e</t>
        </is>
      </c>
      <c r="C23457" t="inlineStr">
        <is>
          <t>2019-11-29 17:11:45+00:00</t>
        </is>
      </c>
      <c r="D23457" t="inlineStr">
        <is>
          <t>verchange</t>
        </is>
      </c>
      <c r="E23457" t="inlineStr">
        <is>
          <t>dogpile.cache</t>
        </is>
      </c>
      <c r="F23457" t="inlineStr">
        <is>
          <t>&gt;=0.6.5</t>
        </is>
      </c>
      <c r="G23457" t="inlineStr">
        <is>
          <t>dogpile.cache</t>
        </is>
      </c>
      <c r="H23457" t="inlineStr">
        <is>
          <t>&gt;=0.6.2</t>
        </is>
      </c>
    </row>
    <row r="23458">
      <c r="A23458" t="inlineStr">
        <is>
          <t>openstacksdk</t>
        </is>
      </c>
      <c r="B23458" t="inlineStr">
        <is>
          <t>a5368985ac294416c74109d49e80d3b747da21a8</t>
        </is>
      </c>
      <c r="C23458" t="inlineStr">
        <is>
          <t>2020-01-27 08:57:05+00:00</t>
        </is>
      </c>
      <c r="D23458" t="inlineStr">
        <is>
          <t>verchange</t>
        </is>
      </c>
      <c r="E23458" t="inlineStr">
        <is>
          <t>decorator</t>
        </is>
      </c>
      <c r="F23458" t="inlineStr">
        <is>
          <t>&gt;=4.4.1</t>
        </is>
      </c>
      <c r="G23458" t="inlineStr">
        <is>
          <t>decorator</t>
        </is>
      </c>
      <c r="H23458" t="inlineStr">
        <is>
          <t>&gt;=3.4.0</t>
        </is>
      </c>
    </row>
    <row r="23459">
      <c r="A23459" t="inlineStr">
        <is>
          <t>openstacksdk</t>
        </is>
      </c>
      <c r="B23459" t="inlineStr">
        <is>
          <t>47ef848016cbf076900f14396b31bd85648ef608</t>
        </is>
      </c>
      <c r="C23459" t="inlineStr">
        <is>
          <t>2020-03-26 12:51:04+00:00</t>
        </is>
      </c>
      <c r="D23459" t="inlineStr">
        <is>
          <t>add</t>
        </is>
      </c>
      <c r="E23459" t="inlineStr">
        <is>
          <t>futurist</t>
        </is>
      </c>
      <c r="F23459" t="inlineStr">
        <is>
          <t>&gt;=2.1.0</t>
        </is>
      </c>
      <c r="G23459" t="inlineStr"/>
      <c r="H23459" t="inlineStr"/>
    </row>
    <row r="23460">
      <c r="A23460" t="inlineStr">
        <is>
          <t>openstacksdk</t>
        </is>
      </c>
      <c r="B23460" t="inlineStr">
        <is>
          <t>47ef848016cbf076900f14396b31bd85648ef608</t>
        </is>
      </c>
      <c r="C23460" t="inlineStr">
        <is>
          <t>2020-03-26 12:51:04+00:00</t>
        </is>
      </c>
      <c r="D23460" t="inlineStr">
        <is>
          <t>rem</t>
        </is>
      </c>
      <c r="E23460" t="inlineStr"/>
      <c r="F23460" t="inlineStr"/>
      <c r="G23460" t="inlineStr">
        <is>
          <t>futures</t>
        </is>
      </c>
      <c r="H23460" t="inlineStr">
        <is>
          <t>&gt;=3.0.0</t>
        </is>
      </c>
    </row>
    <row r="23461">
      <c r="A23461" t="inlineStr">
        <is>
          <t>openstacksdk</t>
        </is>
      </c>
      <c r="B23461" t="inlineStr">
        <is>
          <t>8e5893f0ad074a3b82d7e8f5b8821695ee6ec15b</t>
        </is>
      </c>
      <c r="C23461" t="inlineStr">
        <is>
          <t>2020-03-27 10:39:27+00:00</t>
        </is>
      </c>
      <c r="D23461" t="inlineStr">
        <is>
          <t>add</t>
        </is>
      </c>
      <c r="E23461" t="inlineStr">
        <is>
          <t>futures</t>
        </is>
      </c>
      <c r="F23461" t="inlineStr">
        <is>
          <t>&gt;=3.0.0</t>
        </is>
      </c>
      <c r="G23461" t="inlineStr"/>
      <c r="H23461" t="inlineStr"/>
    </row>
    <row r="23462">
      <c r="A23462" t="inlineStr">
        <is>
          <t>openstacksdk</t>
        </is>
      </c>
      <c r="B23462" t="inlineStr">
        <is>
          <t>8e5893f0ad074a3b82d7e8f5b8821695ee6ec15b</t>
        </is>
      </c>
      <c r="C23462" t="inlineStr">
        <is>
          <t>2020-03-27 10:39:27+00:00</t>
        </is>
      </c>
      <c r="D23462" t="inlineStr">
        <is>
          <t>rem</t>
        </is>
      </c>
      <c r="E23462" t="inlineStr"/>
      <c r="F23462" t="inlineStr"/>
      <c r="G23462" t="inlineStr">
        <is>
          <t>futurist</t>
        </is>
      </c>
      <c r="H23462" t="inlineStr">
        <is>
          <t>&gt;=2.1.0</t>
        </is>
      </c>
    </row>
    <row r="23463">
      <c r="A23463" t="inlineStr">
        <is>
          <t>openstacksdk</t>
        </is>
      </c>
      <c r="B23463" t="inlineStr">
        <is>
          <t>fc3b3d09efe23772520f1280b05e64522940b234</t>
        </is>
      </c>
      <c r="C23463" t="inlineStr">
        <is>
          <t>2020-04-03 21:21:53+00:00</t>
        </is>
      </c>
      <c r="D23463" t="inlineStr">
        <is>
          <t>rem</t>
        </is>
      </c>
      <c r="E23463" t="inlineStr"/>
      <c r="F23463" t="inlineStr"/>
      <c r="G23463" t="inlineStr">
        <is>
          <t>ipaddress</t>
        </is>
      </c>
      <c r="H23463" t="inlineStr">
        <is>
          <t>&gt;=1.0.17</t>
        </is>
      </c>
    </row>
    <row r="23464">
      <c r="A23464" t="inlineStr">
        <is>
          <t>openstacksdk</t>
        </is>
      </c>
      <c r="B23464" t="inlineStr">
        <is>
          <t>fc3b3d09efe23772520f1280b05e64522940b234</t>
        </is>
      </c>
      <c r="C23464" t="inlineStr">
        <is>
          <t>2020-04-03 21:21:53+00:00</t>
        </is>
      </c>
      <c r="D23464" t="inlineStr">
        <is>
          <t>rem</t>
        </is>
      </c>
      <c r="E23464" t="inlineStr"/>
      <c r="F23464" t="inlineStr"/>
      <c r="G23464" t="inlineStr">
        <is>
          <t>futures</t>
        </is>
      </c>
      <c r="H23464" t="inlineStr">
        <is>
          <t>&gt;=3.0.0</t>
        </is>
      </c>
    </row>
    <row r="23465">
      <c r="A23465" t="inlineStr">
        <is>
          <t>openstacksdk</t>
        </is>
      </c>
      <c r="B23465" t="inlineStr">
        <is>
          <t>1a032b8c602212c9ff650fc78a436d9be8af7a4a</t>
        </is>
      </c>
      <c r="C23465" t="inlineStr">
        <is>
          <t>2020-06-19 19:06:50+00:00</t>
        </is>
      </c>
      <c r="D23465" t="inlineStr">
        <is>
          <t>rem</t>
        </is>
      </c>
      <c r="E23465" t="inlineStr"/>
      <c r="F23465" t="inlineStr"/>
      <c r="G23465" t="inlineStr">
        <is>
          <t>six</t>
        </is>
      </c>
      <c r="H23465" t="inlineStr">
        <is>
          <t>&gt;=1.10.0</t>
        </is>
      </c>
    </row>
    <row r="23466">
      <c r="A23466" t="inlineStr">
        <is>
          <t>openstacksdk</t>
        </is>
      </c>
      <c r="B23466" t="inlineStr">
        <is>
          <t>e29794be557e954831bb0a078e47614b85b92ab0</t>
        </is>
      </c>
      <c r="C23466" t="inlineStr">
        <is>
          <t>2020-09-08 12:26:08+00:00</t>
        </is>
      </c>
      <c r="D23466" t="inlineStr">
        <is>
          <t>add</t>
        </is>
      </c>
      <c r="E23466" t="inlineStr">
        <is>
          <t>importlib_metadata</t>
        </is>
      </c>
      <c r="F23466" t="inlineStr">
        <is>
          <t>&gt;=1.7.0</t>
        </is>
      </c>
      <c r="G23466" t="inlineStr"/>
      <c r="H23466" t="inlineStr"/>
    </row>
    <row r="23467">
      <c r="A23467" t="inlineStr">
        <is>
          <t>openstacksdk</t>
        </is>
      </c>
      <c r="B23467" t="inlineStr">
        <is>
          <t>9fd923e2dbfc10b999c035c84b93bc1bcb262879</t>
        </is>
      </c>
      <c r="C23467" t="inlineStr">
        <is>
          <t>2020-09-24 16:39:05+00:00</t>
        </is>
      </c>
      <c r="D23467" t="inlineStr">
        <is>
          <t>verchange</t>
        </is>
      </c>
      <c r="E23467" t="inlineStr">
        <is>
          <t>PyYAML</t>
        </is>
      </c>
      <c r="F23467" t="inlineStr">
        <is>
          <t>&gt;=3.13</t>
        </is>
      </c>
      <c r="G23467" t="inlineStr">
        <is>
          <t>PyYAML</t>
        </is>
      </c>
      <c r="H23467" t="inlineStr">
        <is>
          <t>&gt;=3.12</t>
        </is>
      </c>
    </row>
    <row r="23468">
      <c r="A23468" t="inlineStr">
        <is>
          <t>openstacksdk</t>
        </is>
      </c>
      <c r="B23468" t="inlineStr">
        <is>
          <t>9fd923e2dbfc10b999c035c84b93bc1bcb262879</t>
        </is>
      </c>
      <c r="C23468" t="inlineStr">
        <is>
          <t>2020-09-24 16:39:05+00:00</t>
        </is>
      </c>
      <c r="D23468" t="inlineStr">
        <is>
          <t>verchange</t>
        </is>
      </c>
      <c r="E23468" t="inlineStr">
        <is>
          <t>cryptography</t>
        </is>
      </c>
      <c r="F23468" t="inlineStr">
        <is>
          <t>&gt;=2.7</t>
        </is>
      </c>
      <c r="G23468" t="inlineStr">
        <is>
          <t>cryptography</t>
        </is>
      </c>
      <c r="H23468" t="inlineStr">
        <is>
          <t>&gt;=2.1</t>
        </is>
      </c>
    </row>
    <row r="23469">
      <c r="A23469" t="inlineStr">
        <is>
          <t>instagram_private_api_extensions</t>
        </is>
      </c>
      <c r="B23469" t="inlineStr">
        <is>
          <t>367729bbd511a7e6f063501f0d072b963a97f155</t>
        </is>
      </c>
      <c r="C23469" t="inlineStr">
        <is>
          <t>2017-03-03 03:54:19+00:00</t>
        </is>
      </c>
      <c r="D23469" t="inlineStr">
        <is>
          <t>add</t>
        </is>
      </c>
      <c r="E23469" t="inlineStr">
        <is>
          <t>moviepy</t>
        </is>
      </c>
      <c r="F23469">
        <f>=0.2.2.13</f>
        <v/>
      </c>
      <c r="G23469" t="inlineStr"/>
      <c r="H23469" t="inlineStr"/>
    </row>
    <row r="23470">
      <c r="A23470" t="inlineStr">
        <is>
          <t>instagram_private_api_extensions</t>
        </is>
      </c>
      <c r="B23470" t="inlineStr">
        <is>
          <t>2eac85860c100a3370d5a9030a5cf4d67ac271be</t>
        </is>
      </c>
      <c r="C23470" t="inlineStr">
        <is>
          <t>2017-03-22 13:01:07+00:00</t>
        </is>
      </c>
      <c r="D23470" t="inlineStr">
        <is>
          <t>add</t>
        </is>
      </c>
      <c r="E23470" t="inlineStr">
        <is>
          <t>requests</t>
        </is>
      </c>
      <c r="F23470" t="inlineStr">
        <is>
          <t>&gt;=2.9.1</t>
        </is>
      </c>
      <c r="G23470" t="inlineStr"/>
      <c r="H23470" t="inlineStr"/>
    </row>
    <row r="23471">
      <c r="A23471" t="inlineStr">
        <is>
          <t>instagram_private_api_extensions</t>
        </is>
      </c>
      <c r="B23471" t="inlineStr">
        <is>
          <t>bb1c1e21231fe8deb278fd3ec1ece7b7d199c430</t>
        </is>
      </c>
      <c r="C23471" t="inlineStr">
        <is>
          <t>2017-04-05 09:24:40+00:00</t>
        </is>
      </c>
      <c r="D23471" t="inlineStr">
        <is>
          <t>verchange</t>
        </is>
      </c>
      <c r="E23471" t="inlineStr">
        <is>
          <t>moviepy</t>
        </is>
      </c>
      <c r="F23471">
        <f>=0.2.3.1</f>
        <v/>
      </c>
      <c r="G23471" t="inlineStr">
        <is>
          <t>moviepy</t>
        </is>
      </c>
      <c r="H23471">
        <f>=0.2.2.13</f>
        <v/>
      </c>
    </row>
    <row r="23472">
      <c r="A23472" t="inlineStr">
        <is>
          <t>instagram_private_api_extensions</t>
        </is>
      </c>
      <c r="B23472" t="inlineStr">
        <is>
          <t>39b8c27eba2dd26bd2ac15ccdc38cde751f8c455</t>
        </is>
      </c>
      <c r="C23472" t="inlineStr">
        <is>
          <t>2017-04-30 04:12:03+00:00</t>
        </is>
      </c>
      <c r="D23472" t="inlineStr">
        <is>
          <t>verchange</t>
        </is>
      </c>
      <c r="E23472" t="inlineStr">
        <is>
          <t>moviepy</t>
        </is>
      </c>
      <c r="F23472">
        <f>=0.2.3.2</f>
        <v/>
      </c>
      <c r="G23472" t="inlineStr">
        <is>
          <t>moviepy</t>
        </is>
      </c>
      <c r="H23472">
        <f>=0.2.3.1</f>
        <v/>
      </c>
    </row>
    <row r="23473">
      <c r="A23473" t="inlineStr">
        <is>
          <t>guake</t>
        </is>
      </c>
      <c r="B23473" t="inlineStr">
        <is>
          <t>5f6952a8385f93bfc649b434b6e4728b046f714d</t>
        </is>
      </c>
      <c r="C23473" t="inlineStr">
        <is>
          <t>2018-01-14 09:43:28+00:00</t>
        </is>
      </c>
      <c r="D23473" t="inlineStr">
        <is>
          <t>add</t>
        </is>
      </c>
      <c r="E23473" t="inlineStr">
        <is>
          <t>pbr</t>
        </is>
      </c>
      <c r="F23473" t="inlineStr"/>
      <c r="G23473" t="inlineStr"/>
      <c r="H23473" t="inlineStr"/>
    </row>
    <row r="23474">
      <c r="A23474" t="inlineStr">
        <is>
          <t>guake</t>
        </is>
      </c>
      <c r="B23474" t="inlineStr">
        <is>
          <t>4f4cc8b6c16a7d8598d38f6266434bfa3e533978</t>
        </is>
      </c>
      <c r="C23474" t="inlineStr">
        <is>
          <t>2018-01-25 16:00:44+00:00</t>
        </is>
      </c>
      <c r="D23474" t="inlineStr">
        <is>
          <t>verchange</t>
        </is>
      </c>
      <c r="E23474" t="inlineStr">
        <is>
          <t>pbr</t>
        </is>
      </c>
      <c r="F23474" t="inlineStr"/>
      <c r="G23474" t="inlineStr">
        <is>
          <t>pbr</t>
        </is>
      </c>
      <c r="H23474" t="inlineStr"/>
    </row>
    <row r="23475">
      <c r="A23475" t="inlineStr">
        <is>
          <t>guake</t>
        </is>
      </c>
      <c r="B23475" t="inlineStr">
        <is>
          <t>4f4cc8b6c16a7d8598d38f6266434bfa3e533978</t>
        </is>
      </c>
      <c r="C23475" t="inlineStr">
        <is>
          <t>2018-01-25 16:00:44+00:00</t>
        </is>
      </c>
      <c r="D23475" t="inlineStr">
        <is>
          <t>add</t>
        </is>
      </c>
      <c r="E23475" t="inlineStr">
        <is>
          <t>typing</t>
        </is>
      </c>
      <c r="F23475" t="inlineStr"/>
      <c r="G23475" t="inlineStr"/>
      <c r="H23475" t="inlineStr"/>
    </row>
    <row r="23476">
      <c r="A23476" t="inlineStr">
        <is>
          <t>guake</t>
        </is>
      </c>
      <c r="B23476" t="inlineStr">
        <is>
          <t>525b134e8e12db687a7fc5bc6134c7af49a957fc</t>
        </is>
      </c>
      <c r="C23476" t="inlineStr">
        <is>
          <t>2018-03-26 20:06:25+00:00</t>
        </is>
      </c>
      <c r="D23476" t="inlineStr">
        <is>
          <t>verchange</t>
        </is>
      </c>
      <c r="E23476" t="inlineStr">
        <is>
          <t>typing</t>
        </is>
      </c>
      <c r="F23476" t="inlineStr"/>
      <c r="G23476" t="inlineStr">
        <is>
          <t>typing</t>
        </is>
      </c>
      <c r="H23476" t="inlineStr"/>
    </row>
    <row r="23477">
      <c r="A23477" t="inlineStr">
        <is>
          <t>pygreen</t>
        </is>
      </c>
      <c r="B23477" t="inlineStr">
        <is>
          <t>481008835233b965dab4f3952de60d16e4843ec2</t>
        </is>
      </c>
      <c r="C23477" t="inlineStr">
        <is>
          <t>2018-05-22 14:15:20+00:00</t>
        </is>
      </c>
      <c r="D23477" t="inlineStr">
        <is>
          <t>add</t>
        </is>
      </c>
      <c r="E23477" t="inlineStr">
        <is>
          <t>flask</t>
        </is>
      </c>
      <c r="F23477" t="inlineStr">
        <is>
          <t>~=1.0.2</t>
        </is>
      </c>
      <c r="G23477" t="inlineStr"/>
      <c r="H23477" t="inlineStr"/>
    </row>
    <row r="23478">
      <c r="A23478" t="inlineStr">
        <is>
          <t>pygreen</t>
        </is>
      </c>
      <c r="B23478" t="inlineStr">
        <is>
          <t>481008835233b965dab4f3952de60d16e4843ec2</t>
        </is>
      </c>
      <c r="C23478" t="inlineStr">
        <is>
          <t>2018-05-22 14:15:20+00:00</t>
        </is>
      </c>
      <c r="D23478" t="inlineStr">
        <is>
          <t>add</t>
        </is>
      </c>
      <c r="E23478" t="inlineStr">
        <is>
          <t>mako</t>
        </is>
      </c>
      <c r="F23478" t="inlineStr">
        <is>
          <t>~=1.0.7</t>
        </is>
      </c>
      <c r="G23478" t="inlineStr"/>
      <c r="H23478" t="inlineStr"/>
    </row>
    <row r="23479">
      <c r="A23479" t="inlineStr">
        <is>
          <t>pygreen</t>
        </is>
      </c>
      <c r="B23479" t="inlineStr">
        <is>
          <t>481008835233b965dab4f3952de60d16e4843ec2</t>
        </is>
      </c>
      <c r="C23479" t="inlineStr">
        <is>
          <t>2018-05-22 14:15:20+00:00</t>
        </is>
      </c>
      <c r="D23479" t="inlineStr">
        <is>
          <t>add</t>
        </is>
      </c>
      <c r="E23479" t="inlineStr">
        <is>
          <t>markdown</t>
        </is>
      </c>
      <c r="F23479" t="inlineStr">
        <is>
          <t>~=2.6.11</t>
        </is>
      </c>
      <c r="G23479" t="inlineStr"/>
      <c r="H23479" t="inlineStr"/>
    </row>
    <row r="23480">
      <c r="A23480" t="inlineStr">
        <is>
          <t>pygreen</t>
        </is>
      </c>
      <c r="B23480" t="inlineStr">
        <is>
          <t>1074922d878c0e3288fef49a47653d925acdf562</t>
        </is>
      </c>
      <c r="C23480" t="inlineStr">
        <is>
          <t>2018-05-24 14:05:43+00:00</t>
        </is>
      </c>
      <c r="D23480" t="inlineStr">
        <is>
          <t>add</t>
        </is>
      </c>
      <c r="E23480" t="inlineStr">
        <is>
          <t>waitress</t>
        </is>
      </c>
      <c r="F23480" t="inlineStr">
        <is>
          <t>~=1.1.0</t>
        </is>
      </c>
      <c r="G23480" t="inlineStr"/>
      <c r="H23480" t="inlineStr"/>
    </row>
    <row r="23481">
      <c r="A23481" t="inlineStr">
        <is>
          <t>PyXtal</t>
        </is>
      </c>
      <c r="B23481" t="inlineStr">
        <is>
          <t>6244cf764a75d340234ca135029a4aa0a1375501</t>
        </is>
      </c>
      <c r="C23481" t="inlineStr">
        <is>
          <t>2020-04-22 17:44:27+00:00</t>
        </is>
      </c>
      <c r="D23481" t="inlineStr">
        <is>
          <t>verchange</t>
        </is>
      </c>
      <c r="E23481" t="inlineStr">
        <is>
          <t>pymatgen</t>
        </is>
      </c>
      <c r="F23481" t="inlineStr">
        <is>
          <t>&gt;=2020.1.28</t>
        </is>
      </c>
      <c r="G23481" t="inlineStr">
        <is>
          <t>pymatgen</t>
        </is>
      </c>
      <c r="H23481" t="inlineStr">
        <is>
          <t>&lt;=2019.4.11</t>
        </is>
      </c>
    </row>
    <row r="23482">
      <c r="A23482" t="inlineStr">
        <is>
          <t>PyXtal</t>
        </is>
      </c>
      <c r="B23482" t="inlineStr">
        <is>
          <t>ddacdc8a648f4c4aca95eab1488788d114afc431</t>
        </is>
      </c>
      <c r="C23482" t="inlineStr">
        <is>
          <t>2020-07-12 20:39:24+00:00</t>
        </is>
      </c>
      <c r="D23482" t="inlineStr">
        <is>
          <t>verchange</t>
        </is>
      </c>
      <c r="E23482" t="inlineStr">
        <is>
          <t>scipy</t>
        </is>
      </c>
      <c r="F23482" t="inlineStr">
        <is>
          <t>&gt;=1.5.0</t>
        </is>
      </c>
      <c r="G23482" t="inlineStr">
        <is>
          <t>scipy</t>
        </is>
      </c>
      <c r="H23482" t="inlineStr">
        <is>
          <t>&gt;=1.1.0</t>
        </is>
      </c>
    </row>
    <row r="23483">
      <c r="A23483" t="inlineStr">
        <is>
          <t>joplin-api</t>
        </is>
      </c>
      <c r="B23483" t="inlineStr">
        <is>
          <t>3c20544eca90f0df235ed9f985ec846f4709e4d5</t>
        </is>
      </c>
      <c r="C23483" t="inlineStr">
        <is>
          <t>2018-10-14 12:45:53+00:00</t>
        </is>
      </c>
      <c r="D23483" t="inlineStr">
        <is>
          <t>add</t>
        </is>
      </c>
      <c r="E23483" t="inlineStr">
        <is>
          <t>requests</t>
        </is>
      </c>
      <c r="F23483">
        <f>=2.19.1</f>
        <v/>
      </c>
      <c r="G23483" t="inlineStr"/>
      <c r="H23483" t="inlineStr"/>
    </row>
    <row r="23484">
      <c r="A23484" t="inlineStr">
        <is>
          <t>joplin-api</t>
        </is>
      </c>
      <c r="B23484" t="inlineStr">
        <is>
          <t>162802d006a946d59d8d3c3a2afb283b8ab6b51f</t>
        </is>
      </c>
      <c r="C23484" t="inlineStr">
        <is>
          <t>2018-11-01 14:13:57+00:00</t>
        </is>
      </c>
      <c r="D23484" t="inlineStr">
        <is>
          <t>verchange</t>
        </is>
      </c>
      <c r="E23484" t="inlineStr">
        <is>
          <t>requests</t>
        </is>
      </c>
      <c r="F23484">
        <f>=2.20.0</f>
        <v/>
      </c>
      <c r="G23484" t="inlineStr">
        <is>
          <t>requests</t>
        </is>
      </c>
      <c r="H23484">
        <f>=2.19.1</f>
        <v/>
      </c>
    </row>
    <row r="23485">
      <c r="A23485" t="inlineStr">
        <is>
          <t>joplin-api</t>
        </is>
      </c>
      <c r="B23485" t="inlineStr">
        <is>
          <t>a7b25728413733e452942d4f55ee31faa6beda6e</t>
        </is>
      </c>
      <c r="C23485" t="inlineStr">
        <is>
          <t>2019-04-03 18:54:18+00:00</t>
        </is>
      </c>
      <c r="D23485" t="inlineStr">
        <is>
          <t>verchange</t>
        </is>
      </c>
      <c r="E23485" t="inlineStr">
        <is>
          <t>requests</t>
        </is>
      </c>
      <c r="F23485" t="inlineStr"/>
      <c r="G23485" t="inlineStr">
        <is>
          <t>requests</t>
        </is>
      </c>
      <c r="H23485">
        <f>=2.20.0</f>
        <v/>
      </c>
    </row>
    <row r="23486">
      <c r="A23486" t="inlineStr">
        <is>
          <t>joplin-api</t>
        </is>
      </c>
      <c r="B23486" t="inlineStr">
        <is>
          <t>185a89d9e973223cd39d4353c09825b147846548</t>
        </is>
      </c>
      <c r="C23486" t="inlineStr">
        <is>
          <t>2019-05-29 19:58:30+00:00</t>
        </is>
      </c>
      <c r="D23486" t="inlineStr">
        <is>
          <t>add</t>
        </is>
      </c>
      <c r="E23486" t="inlineStr">
        <is>
          <t>requests-async</t>
        </is>
      </c>
      <c r="F23486" t="inlineStr"/>
      <c r="G23486" t="inlineStr"/>
      <c r="H23486" t="inlineStr"/>
    </row>
    <row r="23487">
      <c r="A23487" t="inlineStr">
        <is>
          <t>joplin-api</t>
        </is>
      </c>
      <c r="B23487" t="inlineStr">
        <is>
          <t>185a89d9e973223cd39d4353c09825b147846548</t>
        </is>
      </c>
      <c r="C23487" t="inlineStr">
        <is>
          <t>2019-05-29 19:58:30+00:00</t>
        </is>
      </c>
      <c r="D23487" t="inlineStr">
        <is>
          <t>rem</t>
        </is>
      </c>
      <c r="E23487" t="inlineStr"/>
      <c r="F23487" t="inlineStr"/>
      <c r="G23487" t="inlineStr">
        <is>
          <t>requests</t>
        </is>
      </c>
      <c r="H23487" t="inlineStr"/>
    </row>
    <row r="23488">
      <c r="A23488" t="inlineStr">
        <is>
          <t>pyrender</t>
        </is>
      </c>
      <c r="B23488" t="inlineStr">
        <is>
          <t>e66fc4acbf3d0990ec2ac7ac549ef2463514fa9d</t>
        </is>
      </c>
      <c r="C23488" t="inlineStr">
        <is>
          <t>2019-02-11 01:42:26+00:00</t>
        </is>
      </c>
      <c r="D23488" t="inlineStr">
        <is>
          <t>add</t>
        </is>
      </c>
      <c r="E23488" t="inlineStr">
        <is>
          <t>freetype-py</t>
        </is>
      </c>
      <c r="F23488" t="inlineStr"/>
      <c r="G23488" t="inlineStr"/>
      <c r="H23488" t="inlineStr"/>
    </row>
    <row r="23489">
      <c r="A23489" t="inlineStr">
        <is>
          <t>pyrender</t>
        </is>
      </c>
      <c r="B23489" t="inlineStr">
        <is>
          <t>e66fc4acbf3d0990ec2ac7ac549ef2463514fa9d</t>
        </is>
      </c>
      <c r="C23489" t="inlineStr">
        <is>
          <t>2019-02-11 01:42:26+00:00</t>
        </is>
      </c>
      <c r="D23489" t="inlineStr">
        <is>
          <t>add</t>
        </is>
      </c>
      <c r="E23489" t="inlineStr">
        <is>
          <t>imageio</t>
        </is>
      </c>
      <c r="F23489" t="inlineStr"/>
      <c r="G23489" t="inlineStr"/>
      <c r="H23489" t="inlineStr"/>
    </row>
    <row r="23490">
      <c r="A23490" t="inlineStr">
        <is>
          <t>pyrender</t>
        </is>
      </c>
      <c r="B23490" t="inlineStr">
        <is>
          <t>e66fc4acbf3d0990ec2ac7ac549ef2463514fa9d</t>
        </is>
      </c>
      <c r="C23490" t="inlineStr">
        <is>
          <t>2019-02-11 01:42:26+00:00</t>
        </is>
      </c>
      <c r="D23490" t="inlineStr">
        <is>
          <t>add</t>
        </is>
      </c>
      <c r="E23490" t="inlineStr">
        <is>
          <t>networkx</t>
        </is>
      </c>
      <c r="F23490" t="inlineStr"/>
      <c r="G23490" t="inlineStr"/>
      <c r="H23490" t="inlineStr"/>
    </row>
    <row r="23491">
      <c r="A23491" t="inlineStr">
        <is>
          <t>pyrender</t>
        </is>
      </c>
      <c r="B23491" t="inlineStr">
        <is>
          <t>e66fc4acbf3d0990ec2ac7ac549ef2463514fa9d</t>
        </is>
      </c>
      <c r="C23491" t="inlineStr">
        <is>
          <t>2019-02-11 01:42:26+00:00</t>
        </is>
      </c>
      <c r="D23491" t="inlineStr">
        <is>
          <t>add</t>
        </is>
      </c>
      <c r="E23491" t="inlineStr">
        <is>
          <t>numpy</t>
        </is>
      </c>
      <c r="F23491" t="inlineStr"/>
      <c r="G23491" t="inlineStr"/>
      <c r="H23491" t="inlineStr"/>
    </row>
    <row r="23492">
      <c r="A23492" t="inlineStr">
        <is>
          <t>pyrender</t>
        </is>
      </c>
      <c r="B23492" t="inlineStr">
        <is>
          <t>e66fc4acbf3d0990ec2ac7ac549ef2463514fa9d</t>
        </is>
      </c>
      <c r="C23492" t="inlineStr">
        <is>
          <t>2019-02-11 01:42:26+00:00</t>
        </is>
      </c>
      <c r="D23492" t="inlineStr">
        <is>
          <t>add</t>
        </is>
      </c>
      <c r="E23492" t="inlineStr">
        <is>
          <t>Pillow</t>
        </is>
      </c>
      <c r="F23492" t="inlineStr"/>
      <c r="G23492" t="inlineStr"/>
      <c r="H23492" t="inlineStr"/>
    </row>
    <row r="23493">
      <c r="A23493" t="inlineStr">
        <is>
          <t>pyrender</t>
        </is>
      </c>
      <c r="B23493" t="inlineStr">
        <is>
          <t>e66fc4acbf3d0990ec2ac7ac549ef2463514fa9d</t>
        </is>
      </c>
      <c r="C23493" t="inlineStr">
        <is>
          <t>2019-02-11 01:42:26+00:00</t>
        </is>
      </c>
      <c r="D23493" t="inlineStr">
        <is>
          <t>add</t>
        </is>
      </c>
      <c r="E23493" t="inlineStr">
        <is>
          <t>pyglet</t>
        </is>
      </c>
      <c r="F23493">
        <f>=1.4.0a1</f>
        <v/>
      </c>
      <c r="G23493" t="inlineStr"/>
      <c r="H23493" t="inlineStr"/>
    </row>
    <row r="23494">
      <c r="A23494" t="inlineStr">
        <is>
          <t>pyrender</t>
        </is>
      </c>
      <c r="B23494" t="inlineStr">
        <is>
          <t>e66fc4acbf3d0990ec2ac7ac549ef2463514fa9d</t>
        </is>
      </c>
      <c r="C23494" t="inlineStr">
        <is>
          <t>2019-02-11 01:42:26+00:00</t>
        </is>
      </c>
      <c r="D23494" t="inlineStr">
        <is>
          <t>add</t>
        </is>
      </c>
      <c r="E23494" t="inlineStr">
        <is>
          <t>PyOpenGL</t>
        </is>
      </c>
      <c r="F23494" t="inlineStr"/>
      <c r="G23494" t="inlineStr"/>
      <c r="H23494" t="inlineStr"/>
    </row>
    <row r="23495">
      <c r="A23495" t="inlineStr">
        <is>
          <t>pyrender</t>
        </is>
      </c>
      <c r="B23495" t="inlineStr">
        <is>
          <t>e66fc4acbf3d0990ec2ac7ac549ef2463514fa9d</t>
        </is>
      </c>
      <c r="C23495" t="inlineStr">
        <is>
          <t>2019-02-11 01:42:26+00:00</t>
        </is>
      </c>
      <c r="D23495" t="inlineStr">
        <is>
          <t>add</t>
        </is>
      </c>
      <c r="E23495" t="inlineStr">
        <is>
          <t>PyOpenGL_accelerate</t>
        </is>
      </c>
      <c r="F23495" t="inlineStr"/>
      <c r="G23495" t="inlineStr"/>
      <c r="H23495" t="inlineStr"/>
    </row>
    <row r="23496">
      <c r="A23496" t="inlineStr">
        <is>
          <t>pyrender</t>
        </is>
      </c>
      <c r="B23496" t="inlineStr">
        <is>
          <t>e66fc4acbf3d0990ec2ac7ac549ef2463514fa9d</t>
        </is>
      </c>
      <c r="C23496" t="inlineStr">
        <is>
          <t>2019-02-11 01:42:26+00:00</t>
        </is>
      </c>
      <c r="D23496" t="inlineStr">
        <is>
          <t>add</t>
        </is>
      </c>
      <c r="E23496" t="inlineStr">
        <is>
          <t>six</t>
        </is>
      </c>
      <c r="F23496" t="inlineStr"/>
      <c r="G23496" t="inlineStr"/>
      <c r="H23496" t="inlineStr"/>
    </row>
    <row r="23497">
      <c r="A23497" t="inlineStr">
        <is>
          <t>pyrender</t>
        </is>
      </c>
      <c r="B23497" t="inlineStr">
        <is>
          <t>e66fc4acbf3d0990ec2ac7ac549ef2463514fa9d</t>
        </is>
      </c>
      <c r="C23497" t="inlineStr">
        <is>
          <t>2019-02-11 01:42:26+00:00</t>
        </is>
      </c>
      <c r="D23497" t="inlineStr">
        <is>
          <t>add</t>
        </is>
      </c>
      <c r="E23497" t="inlineStr">
        <is>
          <t>trimesh</t>
        </is>
      </c>
      <c r="F23497" t="inlineStr"/>
      <c r="G23497" t="inlineStr"/>
      <c r="H23497" t="inlineStr"/>
    </row>
    <row r="23498">
      <c r="A23498" t="inlineStr">
        <is>
          <t>pyrender</t>
        </is>
      </c>
      <c r="B23498" t="inlineStr">
        <is>
          <t>e66fc4acbf3d0990ec2ac7ac549ef2463514fa9d</t>
        </is>
      </c>
      <c r="C23498" t="inlineStr">
        <is>
          <t>2019-02-11 01:42:26+00:00</t>
        </is>
      </c>
      <c r="D23498" t="inlineStr">
        <is>
          <t>add</t>
        </is>
      </c>
      <c r="E23498" t="inlineStr">
        <is>
          <t>sphinx</t>
        </is>
      </c>
      <c r="F23498" t="inlineStr"/>
      <c r="G23498" t="inlineStr"/>
      <c r="H23498" t="inlineStr"/>
    </row>
    <row r="23499">
      <c r="A23499" t="inlineStr">
        <is>
          <t>pyrender</t>
        </is>
      </c>
      <c r="B23499" t="inlineStr">
        <is>
          <t>e66fc4acbf3d0990ec2ac7ac549ef2463514fa9d</t>
        </is>
      </c>
      <c r="C23499" t="inlineStr">
        <is>
          <t>2019-02-11 01:42:26+00:00</t>
        </is>
      </c>
      <c r="D23499" t="inlineStr">
        <is>
          <t>add</t>
        </is>
      </c>
      <c r="E23499" t="inlineStr">
        <is>
          <t>sphinxcontrib-napoleon</t>
        </is>
      </c>
      <c r="F23499" t="inlineStr"/>
      <c r="G23499" t="inlineStr"/>
      <c r="H23499" t="inlineStr"/>
    </row>
    <row r="23500">
      <c r="A23500" t="inlineStr">
        <is>
          <t>pyrender</t>
        </is>
      </c>
      <c r="B23500" t="inlineStr">
        <is>
          <t>e66fc4acbf3d0990ec2ac7ac549ef2463514fa9d</t>
        </is>
      </c>
      <c r="C23500" t="inlineStr">
        <is>
          <t>2019-02-11 01:42:26+00:00</t>
        </is>
      </c>
      <c r="D23500" t="inlineStr">
        <is>
          <t>add</t>
        </is>
      </c>
      <c r="E23500" t="inlineStr">
        <is>
          <t>sphinx_rtd_theme</t>
        </is>
      </c>
      <c r="F23500" t="inlineStr"/>
      <c r="G23500" t="inlineStr"/>
      <c r="H23500" t="inlineStr"/>
    </row>
    <row r="23501">
      <c r="A23501" t="inlineStr">
        <is>
          <t>pyrender</t>
        </is>
      </c>
      <c r="B23501" t="inlineStr">
        <is>
          <t>0546716dde7d7a57b0c0f10b1fead581714a20c9</t>
        </is>
      </c>
      <c r="C23501" t="inlineStr">
        <is>
          <t>2019-02-14 09:44:58+00:00</t>
        </is>
      </c>
      <c r="D23501" t="inlineStr">
        <is>
          <t>add</t>
        </is>
      </c>
      <c r="E23501" t="inlineStr">
        <is>
          <t>sphinx-automodapi</t>
        </is>
      </c>
      <c r="F23501" t="inlineStr"/>
      <c r="G23501" t="inlineStr"/>
      <c r="H23501" t="inlineStr"/>
    </row>
    <row r="23502">
      <c r="A23502" t="inlineStr">
        <is>
          <t>pyrender</t>
        </is>
      </c>
      <c r="B23502" t="inlineStr">
        <is>
          <t>0546716dde7d7a57b0c0f10b1fead581714a20c9</t>
        </is>
      </c>
      <c r="C23502" t="inlineStr">
        <is>
          <t>2019-02-14 09:44:58+00:00</t>
        </is>
      </c>
      <c r="D23502" t="inlineStr">
        <is>
          <t>rem</t>
        </is>
      </c>
      <c r="E23502" t="inlineStr"/>
      <c r="F23502" t="inlineStr"/>
      <c r="G23502" t="inlineStr">
        <is>
          <t>sphinxcontrib-napoleon</t>
        </is>
      </c>
      <c r="H23502" t="inlineStr"/>
    </row>
    <row r="23503">
      <c r="A23503" t="inlineStr">
        <is>
          <t>payshare</t>
        </is>
      </c>
      <c r="B23503" t="inlineStr">
        <is>
          <t>9065d39b1d562f052d4e330c205c653dd72b3d84</t>
        </is>
      </c>
      <c r="C23503" t="inlineStr">
        <is>
          <t>2018-06-23 16:22:24+00:00</t>
        </is>
      </c>
      <c r="D23503" t="inlineStr">
        <is>
          <t>verchange</t>
        </is>
      </c>
      <c r="E23503" t="inlineStr">
        <is>
          <t>pytz</t>
        </is>
      </c>
      <c r="F23503">
        <f>=2018.4</f>
        <v/>
      </c>
      <c r="G23503" t="inlineStr">
        <is>
          <t>pytz</t>
        </is>
      </c>
      <c r="H23503">
        <f>=2017.2</f>
        <v/>
      </c>
    </row>
    <row r="23504">
      <c r="A23504" t="inlineStr">
        <is>
          <t>payshare</t>
        </is>
      </c>
      <c r="B23504" t="inlineStr">
        <is>
          <t>9065d39b1d562f052d4e330c205c653dd72b3d84</t>
        </is>
      </c>
      <c r="C23504" t="inlineStr">
        <is>
          <t>2018-06-23 16:22:24+00:00</t>
        </is>
      </c>
      <c r="D23504" t="inlineStr">
        <is>
          <t>verchange</t>
        </is>
      </c>
      <c r="E23504" t="inlineStr">
        <is>
          <t>djangorestframework</t>
        </is>
      </c>
      <c r="F23504">
        <f>=3.8.2</f>
        <v/>
      </c>
      <c r="G23504" t="inlineStr">
        <is>
          <t>djangorestframework</t>
        </is>
      </c>
      <c r="H23504">
        <f>=3.6.3</f>
        <v/>
      </c>
    </row>
    <row r="23505">
      <c r="A23505" t="inlineStr">
        <is>
          <t>payshare</t>
        </is>
      </c>
      <c r="B23505" t="inlineStr">
        <is>
          <t>9065d39b1d562f052d4e330c205c653dd72b3d84</t>
        </is>
      </c>
      <c r="C23505" t="inlineStr">
        <is>
          <t>2018-06-23 16:22:24+00:00</t>
        </is>
      </c>
      <c r="D23505" t="inlineStr">
        <is>
          <t>verchange</t>
        </is>
      </c>
      <c r="E23505" t="inlineStr">
        <is>
          <t>django-money</t>
        </is>
      </c>
      <c r="F23505">
        <f>=0.14</f>
        <v/>
      </c>
      <c r="G23505" t="inlineStr">
        <is>
          <t>django-money</t>
        </is>
      </c>
      <c r="H23505">
        <f>=0.11.2</f>
        <v/>
      </c>
    </row>
    <row r="23506">
      <c r="A23506" t="inlineStr">
        <is>
          <t>payshare</t>
        </is>
      </c>
      <c r="B23506" t="inlineStr">
        <is>
          <t>9065d39b1d562f052d4e330c205c653dd72b3d84</t>
        </is>
      </c>
      <c r="C23506" t="inlineStr">
        <is>
          <t>2018-06-23 16:22:24+00:00</t>
        </is>
      </c>
      <c r="D23506" t="inlineStr">
        <is>
          <t>verchange</t>
        </is>
      </c>
      <c r="E23506" t="inlineStr">
        <is>
          <t>py-moneyed</t>
        </is>
      </c>
      <c r="F23506">
        <f>=0.7.0</f>
        <v/>
      </c>
      <c r="G23506" t="inlineStr">
        <is>
          <t>py-moneyed</t>
        </is>
      </c>
      <c r="H23506">
        <f>=0.7.0</f>
        <v/>
      </c>
    </row>
    <row r="23507">
      <c r="A23507" t="inlineStr">
        <is>
          <t>payshare</t>
        </is>
      </c>
      <c r="B23507" t="inlineStr">
        <is>
          <t>9065d39b1d562f052d4e330c205c653dd72b3d84</t>
        </is>
      </c>
      <c r="C23507" t="inlineStr">
        <is>
          <t>2018-06-23 16:22:24+00:00</t>
        </is>
      </c>
      <c r="D23507" t="inlineStr">
        <is>
          <t>verchange</t>
        </is>
      </c>
      <c r="E23507" t="inlineStr">
        <is>
          <t>django</t>
        </is>
      </c>
      <c r="F23507">
        <f>=2.0.3</f>
        <v/>
      </c>
      <c r="G23507" t="inlineStr">
        <is>
          <t>django</t>
        </is>
      </c>
      <c r="H23507">
        <f>=1.11.2</f>
        <v/>
      </c>
    </row>
    <row r="23508">
      <c r="A23508" t="inlineStr">
        <is>
          <t>payshare</t>
        </is>
      </c>
      <c r="B23508" t="inlineStr">
        <is>
          <t>9065d39b1d562f052d4e330c205c653dd72b3d84</t>
        </is>
      </c>
      <c r="C23508" t="inlineStr">
        <is>
          <t>2018-06-23 16:22:24+00:00</t>
        </is>
      </c>
      <c r="D23508" t="inlineStr">
        <is>
          <t>add</t>
        </is>
      </c>
      <c r="E23508" t="inlineStr">
        <is>
          <t>atomicwrites</t>
        </is>
      </c>
      <c r="F23508">
        <f>=1.1.5</f>
        <v/>
      </c>
      <c r="G23508" t="inlineStr"/>
      <c r="H23508" t="inlineStr"/>
    </row>
    <row r="23509">
      <c r="A23509" t="inlineStr">
        <is>
          <t>payshare</t>
        </is>
      </c>
      <c r="B23509" t="inlineStr">
        <is>
          <t>9065d39b1d562f052d4e330c205c653dd72b3d84</t>
        </is>
      </c>
      <c r="C23509" t="inlineStr">
        <is>
          <t>2018-06-23 16:22:24+00:00</t>
        </is>
      </c>
      <c r="D23509" t="inlineStr">
        <is>
          <t>add</t>
        </is>
      </c>
      <c r="E23509" t="inlineStr">
        <is>
          <t>attrs</t>
        </is>
      </c>
      <c r="F23509">
        <f>=18.1.0</f>
        <v/>
      </c>
      <c r="G23509" t="inlineStr"/>
      <c r="H23509" t="inlineStr"/>
    </row>
    <row r="23510">
      <c r="A23510" t="inlineStr">
        <is>
          <t>payshare</t>
        </is>
      </c>
      <c r="B23510" t="inlineStr">
        <is>
          <t>9065d39b1d562f052d4e330c205c653dd72b3d84</t>
        </is>
      </c>
      <c r="C23510" t="inlineStr">
        <is>
          <t>2018-06-23 16:22:24+00:00</t>
        </is>
      </c>
      <c r="D23510" t="inlineStr">
        <is>
          <t>add</t>
        </is>
      </c>
      <c r="E23510" t="inlineStr">
        <is>
          <t>colorama</t>
        </is>
      </c>
      <c r="F23510">
        <f>=0.3.9</f>
        <v/>
      </c>
      <c r="G23510" t="inlineStr"/>
      <c r="H23510" t="inlineStr"/>
    </row>
    <row r="23511">
      <c r="A23511" t="inlineStr">
        <is>
          <t>payshare</t>
        </is>
      </c>
      <c r="B23511" t="inlineStr">
        <is>
          <t>9065d39b1d562f052d4e330c205c653dd72b3d84</t>
        </is>
      </c>
      <c r="C23511" t="inlineStr">
        <is>
          <t>2018-06-23 16:22:24+00:00</t>
        </is>
      </c>
      <c r="D23511" t="inlineStr">
        <is>
          <t>add</t>
        </is>
      </c>
      <c r="E23511" t="inlineStr">
        <is>
          <t>django-cors-headers</t>
        </is>
      </c>
      <c r="F23511">
        <f>=2.2.0</f>
        <v/>
      </c>
      <c r="G23511" t="inlineStr"/>
      <c r="H23511" t="inlineStr"/>
    </row>
    <row r="23512">
      <c r="A23512" t="inlineStr">
        <is>
          <t>payshare</t>
        </is>
      </c>
      <c r="B23512" t="inlineStr">
        <is>
          <t>9065d39b1d562f052d4e330c205c653dd72b3d84</t>
        </is>
      </c>
      <c r="C23512" t="inlineStr">
        <is>
          <t>2018-06-23 16:22:24+00:00</t>
        </is>
      </c>
      <c r="D23512" t="inlineStr">
        <is>
          <t>add</t>
        </is>
      </c>
      <c r="E23512" t="inlineStr">
        <is>
          <t>model-mommy</t>
        </is>
      </c>
      <c r="F23512">
        <f>=1.6.0</f>
        <v/>
      </c>
      <c r="G23512" t="inlineStr"/>
      <c r="H23512" t="inlineStr"/>
    </row>
    <row r="23513">
      <c r="A23513" t="inlineStr">
        <is>
          <t>payshare</t>
        </is>
      </c>
      <c r="B23513" t="inlineStr">
        <is>
          <t>9065d39b1d562f052d4e330c205c653dd72b3d84</t>
        </is>
      </c>
      <c r="C23513" t="inlineStr">
        <is>
          <t>2018-06-23 16:22:24+00:00</t>
        </is>
      </c>
      <c r="D23513" t="inlineStr">
        <is>
          <t>add</t>
        </is>
      </c>
      <c r="E23513" t="inlineStr">
        <is>
          <t>more-itertools</t>
        </is>
      </c>
      <c r="F23513">
        <f>=4.2.0</f>
        <v/>
      </c>
      <c r="G23513" t="inlineStr"/>
      <c r="H23513" t="inlineStr"/>
    </row>
    <row r="23514">
      <c r="A23514" t="inlineStr">
        <is>
          <t>payshare</t>
        </is>
      </c>
      <c r="B23514" t="inlineStr">
        <is>
          <t>9065d39b1d562f052d4e330c205c653dd72b3d84</t>
        </is>
      </c>
      <c r="C23514" t="inlineStr">
        <is>
          <t>2018-06-23 16:22:24+00:00</t>
        </is>
      </c>
      <c r="D23514" t="inlineStr">
        <is>
          <t>add</t>
        </is>
      </c>
      <c r="E23514" t="inlineStr">
        <is>
          <t>pluggy</t>
        </is>
      </c>
      <c r="F23514">
        <f>=0.6.0</f>
        <v/>
      </c>
      <c r="G23514" t="inlineStr"/>
      <c r="H23514" t="inlineStr"/>
    </row>
    <row r="23515">
      <c r="A23515" t="inlineStr">
        <is>
          <t>payshare</t>
        </is>
      </c>
      <c r="B23515" t="inlineStr">
        <is>
          <t>9065d39b1d562f052d4e330c205c653dd72b3d84</t>
        </is>
      </c>
      <c r="C23515" t="inlineStr">
        <is>
          <t>2018-06-23 16:22:24+00:00</t>
        </is>
      </c>
      <c r="D23515" t="inlineStr">
        <is>
          <t>add</t>
        </is>
      </c>
      <c r="E23515" t="inlineStr">
        <is>
          <t>py</t>
        </is>
      </c>
      <c r="F23515">
        <f>=1.5.3</f>
        <v/>
      </c>
      <c r="G23515" t="inlineStr"/>
      <c r="H23515" t="inlineStr"/>
    </row>
    <row r="23516">
      <c r="A23516" t="inlineStr">
        <is>
          <t>payshare</t>
        </is>
      </c>
      <c r="B23516" t="inlineStr">
        <is>
          <t>9065d39b1d562f052d4e330c205c653dd72b3d84</t>
        </is>
      </c>
      <c r="C23516" t="inlineStr">
        <is>
          <t>2018-06-23 16:22:24+00:00</t>
        </is>
      </c>
      <c r="D23516" t="inlineStr">
        <is>
          <t>add</t>
        </is>
      </c>
      <c r="E23516" t="inlineStr">
        <is>
          <t>pytest-django</t>
        </is>
      </c>
      <c r="F23516">
        <f>=3.3.0</f>
        <v/>
      </c>
      <c r="G23516" t="inlineStr"/>
      <c r="H23516" t="inlineStr"/>
    </row>
    <row r="23517">
      <c r="A23517" t="inlineStr">
        <is>
          <t>payshare</t>
        </is>
      </c>
      <c r="B23517" t="inlineStr">
        <is>
          <t>9065d39b1d562f052d4e330c205c653dd72b3d84</t>
        </is>
      </c>
      <c r="C23517" t="inlineStr">
        <is>
          <t>2018-06-23 16:22:24+00:00</t>
        </is>
      </c>
      <c r="D23517" t="inlineStr">
        <is>
          <t>add</t>
        </is>
      </c>
      <c r="E23517" t="inlineStr">
        <is>
          <t>pytest</t>
        </is>
      </c>
      <c r="F23517">
        <f>=3.6.1</f>
        <v/>
      </c>
      <c r="G23517" t="inlineStr"/>
      <c r="H23517" t="inlineStr"/>
    </row>
    <row r="23518">
      <c r="A23518" t="inlineStr">
        <is>
          <t>payshare</t>
        </is>
      </c>
      <c r="B23518" t="inlineStr">
        <is>
          <t>9065d39b1d562f052d4e330c205c653dd72b3d84</t>
        </is>
      </c>
      <c r="C23518" t="inlineStr">
        <is>
          <t>2018-06-23 16:22:24+00:00</t>
        </is>
      </c>
      <c r="D23518" t="inlineStr">
        <is>
          <t>add</t>
        </is>
      </c>
      <c r="E23518" t="inlineStr">
        <is>
          <t>six</t>
        </is>
      </c>
      <c r="F23518">
        <f>=1.11.0</f>
        <v/>
      </c>
      <c r="G23518" t="inlineStr"/>
      <c r="H23518" t="inlineStr"/>
    </row>
    <row r="23519">
      <c r="A23519" t="inlineStr">
        <is>
          <t>payshare</t>
        </is>
      </c>
      <c r="B23519" t="inlineStr">
        <is>
          <t>9065d39b1d562f052d4e330c205c653dd72b3d84</t>
        </is>
      </c>
      <c r="C23519" t="inlineStr">
        <is>
          <t>2018-06-23 16:22:24+00:00</t>
        </is>
      </c>
      <c r="D23519" t="inlineStr">
        <is>
          <t>rem</t>
        </is>
      </c>
      <c r="E23519" t="inlineStr"/>
      <c r="F23519" t="inlineStr"/>
      <c r="G23519" t="inlineStr">
        <is>
          <t>django-bootstrap-form</t>
        </is>
      </c>
      <c r="H23519">
        <f>=3.2.1</f>
        <v/>
      </c>
    </row>
    <row r="23520">
      <c r="A23520" t="inlineStr">
        <is>
          <t>payshare</t>
        </is>
      </c>
      <c r="B23520" t="inlineStr">
        <is>
          <t>3b6764f0146850b5a891f121961240f1d9742ede</t>
        </is>
      </c>
      <c r="C23520" t="inlineStr">
        <is>
          <t>2018-06-24 11:50:51+00:00</t>
        </is>
      </c>
      <c r="D23520" t="inlineStr">
        <is>
          <t>verchange</t>
        </is>
      </c>
      <c r="E23520" t="inlineStr">
        <is>
          <t>pytest</t>
        </is>
      </c>
      <c r="F23520">
        <f>=3.6.2</f>
        <v/>
      </c>
      <c r="G23520" t="inlineStr">
        <is>
          <t>pytest</t>
        </is>
      </c>
      <c r="H23520">
        <f>=3.6.1</f>
        <v/>
      </c>
    </row>
    <row r="23521">
      <c r="A23521" t="inlineStr">
        <is>
          <t>payshare</t>
        </is>
      </c>
      <c r="B23521" t="inlineStr">
        <is>
          <t>3b6764f0146850b5a891f121961240f1d9742ede</t>
        </is>
      </c>
      <c r="C23521" t="inlineStr">
        <is>
          <t>2018-06-24 11:50:51+00:00</t>
        </is>
      </c>
      <c r="D23521" t="inlineStr">
        <is>
          <t>verchange</t>
        </is>
      </c>
      <c r="E23521" t="inlineStr">
        <is>
          <t>pytest-django</t>
        </is>
      </c>
      <c r="F23521">
        <f>=3.3.2</f>
        <v/>
      </c>
      <c r="G23521" t="inlineStr">
        <is>
          <t>pytest-django</t>
        </is>
      </c>
      <c r="H23521">
        <f>=3.3.0</f>
        <v/>
      </c>
    </row>
    <row r="23522">
      <c r="A23522" t="inlineStr">
        <is>
          <t>payshare</t>
        </is>
      </c>
      <c r="B23522" t="inlineStr">
        <is>
          <t>3b6764f0146850b5a891f121961240f1d9742ede</t>
        </is>
      </c>
      <c r="C23522" t="inlineStr">
        <is>
          <t>2018-06-24 11:50:51+00:00</t>
        </is>
      </c>
      <c r="D23522" t="inlineStr">
        <is>
          <t>add</t>
        </is>
      </c>
      <c r="E23522" t="inlineStr">
        <is>
          <t>gunicorn</t>
        </is>
      </c>
      <c r="F23522">
        <f>=19.8.1</f>
        <v/>
      </c>
      <c r="G23522" t="inlineStr"/>
      <c r="H23522" t="inlineStr"/>
    </row>
    <row r="23523">
      <c r="A23523" t="inlineStr">
        <is>
          <t>payshare</t>
        </is>
      </c>
      <c r="B23523" t="inlineStr">
        <is>
          <t>0c7b5e0968da63a3b5a577a0b2cc466f0791c33c</t>
        </is>
      </c>
      <c r="C23523" t="inlineStr">
        <is>
          <t>2019-09-04 21:18:23+00:00</t>
        </is>
      </c>
      <c r="D23523" t="inlineStr">
        <is>
          <t>verchange</t>
        </is>
      </c>
      <c r="E23523" t="inlineStr">
        <is>
          <t>gunicorn</t>
        </is>
      </c>
      <c r="F23523">
        <f>=19.9.0</f>
        <v/>
      </c>
      <c r="G23523" t="inlineStr">
        <is>
          <t>gunicorn</t>
        </is>
      </c>
      <c r="H23523">
        <f>=19.8.1</f>
        <v/>
      </c>
    </row>
    <row r="23524">
      <c r="A23524" t="inlineStr">
        <is>
          <t>payshare</t>
        </is>
      </c>
      <c r="B23524" t="inlineStr">
        <is>
          <t>0c7b5e0968da63a3b5a577a0b2cc466f0791c33c</t>
        </is>
      </c>
      <c r="C23524" t="inlineStr">
        <is>
          <t>2019-09-04 21:18:23+00:00</t>
        </is>
      </c>
      <c r="D23524" t="inlineStr">
        <is>
          <t>verchange</t>
        </is>
      </c>
      <c r="E23524" t="inlineStr">
        <is>
          <t>more-itertools</t>
        </is>
      </c>
      <c r="F23524">
        <f>=7.2.0</f>
        <v/>
      </c>
      <c r="G23524" t="inlineStr">
        <is>
          <t>more-itertools</t>
        </is>
      </c>
      <c r="H23524">
        <f>=4.2.0</f>
        <v/>
      </c>
    </row>
    <row r="23525">
      <c r="A23525" t="inlineStr">
        <is>
          <t>payshare</t>
        </is>
      </c>
      <c r="B23525" t="inlineStr">
        <is>
          <t>0c7b5e0968da63a3b5a577a0b2cc466f0791c33c</t>
        </is>
      </c>
      <c r="C23525" t="inlineStr">
        <is>
          <t>2019-09-04 21:18:23+00:00</t>
        </is>
      </c>
      <c r="D23525" t="inlineStr">
        <is>
          <t>verchange</t>
        </is>
      </c>
      <c r="E23525" t="inlineStr">
        <is>
          <t>six</t>
        </is>
      </c>
      <c r="F23525">
        <f>=1.12.0</f>
        <v/>
      </c>
      <c r="G23525" t="inlineStr">
        <is>
          <t>six</t>
        </is>
      </c>
      <c r="H23525">
        <f>=1.11.0</f>
        <v/>
      </c>
    </row>
    <row r="23526">
      <c r="A23526" t="inlineStr">
        <is>
          <t>payshare</t>
        </is>
      </c>
      <c r="B23526" t="inlineStr">
        <is>
          <t>0c7b5e0968da63a3b5a577a0b2cc466f0791c33c</t>
        </is>
      </c>
      <c r="C23526" t="inlineStr">
        <is>
          <t>2019-09-04 21:18:23+00:00</t>
        </is>
      </c>
      <c r="D23526" t="inlineStr">
        <is>
          <t>verchange</t>
        </is>
      </c>
      <c r="E23526" t="inlineStr">
        <is>
          <t>pytz</t>
        </is>
      </c>
      <c r="F23526">
        <f>=2019.2</f>
        <v/>
      </c>
      <c r="G23526" t="inlineStr">
        <is>
          <t>pytz</t>
        </is>
      </c>
      <c r="H23526">
        <f>=2018.4</f>
        <v/>
      </c>
    </row>
    <row r="23527">
      <c r="A23527" t="inlineStr">
        <is>
          <t>payshare</t>
        </is>
      </c>
      <c r="B23527" t="inlineStr">
        <is>
          <t>0c7b5e0968da63a3b5a577a0b2cc466f0791c33c</t>
        </is>
      </c>
      <c r="C23527" t="inlineStr">
        <is>
          <t>2019-09-04 21:18:23+00:00</t>
        </is>
      </c>
      <c r="D23527" t="inlineStr">
        <is>
          <t>verchange</t>
        </is>
      </c>
      <c r="E23527" t="inlineStr">
        <is>
          <t>attrs</t>
        </is>
      </c>
      <c r="F23527">
        <f>=19.1.0</f>
        <v/>
      </c>
      <c r="G23527" t="inlineStr">
        <is>
          <t>attrs</t>
        </is>
      </c>
      <c r="H23527">
        <f>=18.1.0</f>
        <v/>
      </c>
    </row>
    <row r="23528">
      <c r="A23528" t="inlineStr">
        <is>
          <t>payshare</t>
        </is>
      </c>
      <c r="B23528" t="inlineStr">
        <is>
          <t>0c7b5e0968da63a3b5a577a0b2cc466f0791c33c</t>
        </is>
      </c>
      <c r="C23528" t="inlineStr">
        <is>
          <t>2019-09-04 21:18:23+00:00</t>
        </is>
      </c>
      <c r="D23528" t="inlineStr">
        <is>
          <t>verchange</t>
        </is>
      </c>
      <c r="E23528" t="inlineStr">
        <is>
          <t>py</t>
        </is>
      </c>
      <c r="F23528">
        <f>=1.8.0</f>
        <v/>
      </c>
      <c r="G23528" t="inlineStr">
        <is>
          <t>py</t>
        </is>
      </c>
      <c r="H23528">
        <f>=1.5.3</f>
        <v/>
      </c>
    </row>
    <row r="23529">
      <c r="A23529" t="inlineStr">
        <is>
          <t>payshare</t>
        </is>
      </c>
      <c r="B23529" t="inlineStr">
        <is>
          <t>0c7b5e0968da63a3b5a577a0b2cc466f0791c33c</t>
        </is>
      </c>
      <c r="C23529" t="inlineStr">
        <is>
          <t>2019-09-04 21:18:23+00:00</t>
        </is>
      </c>
      <c r="D23529" t="inlineStr">
        <is>
          <t>verchange</t>
        </is>
      </c>
      <c r="E23529" t="inlineStr">
        <is>
          <t>djangorestframework</t>
        </is>
      </c>
      <c r="F23529">
        <f>=3.10.3</f>
        <v/>
      </c>
      <c r="G23529" t="inlineStr">
        <is>
          <t>djangorestframework</t>
        </is>
      </c>
      <c r="H23529">
        <f>=3.8.2</f>
        <v/>
      </c>
    </row>
    <row r="23530">
      <c r="A23530" t="inlineStr">
        <is>
          <t>payshare</t>
        </is>
      </c>
      <c r="B23530" t="inlineStr">
        <is>
          <t>0c7b5e0968da63a3b5a577a0b2cc466f0791c33c</t>
        </is>
      </c>
      <c r="C23530" t="inlineStr">
        <is>
          <t>2019-09-04 21:18:23+00:00</t>
        </is>
      </c>
      <c r="D23530" t="inlineStr">
        <is>
          <t>verchange</t>
        </is>
      </c>
      <c r="E23530" t="inlineStr">
        <is>
          <t>django-money</t>
        </is>
      </c>
      <c r="F23530">
        <f>=0.15</f>
        <v/>
      </c>
      <c r="G23530" t="inlineStr">
        <is>
          <t>django-money</t>
        </is>
      </c>
      <c r="H23530">
        <f>=0.14</f>
        <v/>
      </c>
    </row>
    <row r="23531">
      <c r="A23531" t="inlineStr">
        <is>
          <t>payshare</t>
        </is>
      </c>
      <c r="B23531" t="inlineStr">
        <is>
          <t>0c7b5e0968da63a3b5a577a0b2cc466f0791c33c</t>
        </is>
      </c>
      <c r="C23531" t="inlineStr">
        <is>
          <t>2019-09-04 21:18:23+00:00</t>
        </is>
      </c>
      <c r="D23531" t="inlineStr">
        <is>
          <t>verchange</t>
        </is>
      </c>
      <c r="E23531" t="inlineStr">
        <is>
          <t>atomicwrites</t>
        </is>
      </c>
      <c r="F23531">
        <f>=1.3.0</f>
        <v/>
      </c>
      <c r="G23531" t="inlineStr">
        <is>
          <t>atomicwrites</t>
        </is>
      </c>
      <c r="H23531">
        <f>=1.1.5</f>
        <v/>
      </c>
    </row>
    <row r="23532">
      <c r="A23532" t="inlineStr">
        <is>
          <t>payshare</t>
        </is>
      </c>
      <c r="B23532" t="inlineStr">
        <is>
          <t>0c7b5e0968da63a3b5a577a0b2cc466f0791c33c</t>
        </is>
      </c>
      <c r="C23532" t="inlineStr">
        <is>
          <t>2019-09-04 21:18:23+00:00</t>
        </is>
      </c>
      <c r="D23532" t="inlineStr">
        <is>
          <t>verchange</t>
        </is>
      </c>
      <c r="E23532" t="inlineStr">
        <is>
          <t>py-moneyed</t>
        </is>
      </c>
      <c r="F23532">
        <f>=0.8.0</f>
        <v/>
      </c>
      <c r="G23532" t="inlineStr">
        <is>
          <t>py-moneyed</t>
        </is>
      </c>
      <c r="H23532">
        <f>=0.7.0</f>
        <v/>
      </c>
    </row>
    <row r="23533">
      <c r="A23533" t="inlineStr">
        <is>
          <t>payshare</t>
        </is>
      </c>
      <c r="B23533" t="inlineStr">
        <is>
          <t>0c7b5e0968da63a3b5a577a0b2cc466f0791c33c</t>
        </is>
      </c>
      <c r="C23533" t="inlineStr">
        <is>
          <t>2019-09-04 21:18:23+00:00</t>
        </is>
      </c>
      <c r="D23533" t="inlineStr">
        <is>
          <t>verchange</t>
        </is>
      </c>
      <c r="E23533" t="inlineStr">
        <is>
          <t>django-cors-headers</t>
        </is>
      </c>
      <c r="F23533">
        <f>=3.1.0</f>
        <v/>
      </c>
      <c r="G23533" t="inlineStr">
        <is>
          <t>django-cors-headers</t>
        </is>
      </c>
      <c r="H23533">
        <f>=2.2.0</f>
        <v/>
      </c>
    </row>
    <row r="23534">
      <c r="A23534" t="inlineStr">
        <is>
          <t>payshare</t>
        </is>
      </c>
      <c r="B23534" t="inlineStr">
        <is>
          <t>0c7b5e0968da63a3b5a577a0b2cc466f0791c33c</t>
        </is>
      </c>
      <c r="C23534" t="inlineStr">
        <is>
          <t>2019-09-04 21:18:23+00:00</t>
        </is>
      </c>
      <c r="D23534" t="inlineStr">
        <is>
          <t>verchange</t>
        </is>
      </c>
      <c r="E23534" t="inlineStr">
        <is>
          <t>pluggy</t>
        </is>
      </c>
      <c r="F23534">
        <f>=0.12.0</f>
        <v/>
      </c>
      <c r="G23534" t="inlineStr">
        <is>
          <t>pluggy</t>
        </is>
      </c>
      <c r="H23534">
        <f>=0.6.0</f>
        <v/>
      </c>
    </row>
    <row r="23535">
      <c r="A23535" t="inlineStr">
        <is>
          <t>payshare</t>
        </is>
      </c>
      <c r="B23535" t="inlineStr">
        <is>
          <t>0c7b5e0968da63a3b5a577a0b2cc466f0791c33c</t>
        </is>
      </c>
      <c r="C23535" t="inlineStr">
        <is>
          <t>2019-09-04 21:18:23+00:00</t>
        </is>
      </c>
      <c r="D23535" t="inlineStr">
        <is>
          <t>verchange</t>
        </is>
      </c>
      <c r="E23535" t="inlineStr">
        <is>
          <t>pytest</t>
        </is>
      </c>
      <c r="F23535">
        <f>=5.1.2</f>
        <v/>
      </c>
      <c r="G23535" t="inlineStr">
        <is>
          <t>pytest</t>
        </is>
      </c>
      <c r="H23535">
        <f>=3.6.2</f>
        <v/>
      </c>
    </row>
    <row r="23536">
      <c r="A23536" t="inlineStr">
        <is>
          <t>payshare</t>
        </is>
      </c>
      <c r="B23536" t="inlineStr">
        <is>
          <t>0c7b5e0968da63a3b5a577a0b2cc466f0791c33c</t>
        </is>
      </c>
      <c r="C23536" t="inlineStr">
        <is>
          <t>2019-09-04 21:18:23+00:00</t>
        </is>
      </c>
      <c r="D23536" t="inlineStr">
        <is>
          <t>verchange</t>
        </is>
      </c>
      <c r="E23536" t="inlineStr">
        <is>
          <t>pytest-django</t>
        </is>
      </c>
      <c r="F23536">
        <f>=3.5.1</f>
        <v/>
      </c>
      <c r="G23536" t="inlineStr">
        <is>
          <t>pytest-django</t>
        </is>
      </c>
      <c r="H23536">
        <f>=3.3.2</f>
        <v/>
      </c>
    </row>
    <row r="23537">
      <c r="A23537" t="inlineStr">
        <is>
          <t>payshare</t>
        </is>
      </c>
      <c r="B23537" t="inlineStr">
        <is>
          <t>0c7b5e0968da63a3b5a577a0b2cc466f0791c33c</t>
        </is>
      </c>
      <c r="C23537" t="inlineStr">
        <is>
          <t>2019-09-04 21:18:23+00:00</t>
        </is>
      </c>
      <c r="D23537" t="inlineStr">
        <is>
          <t>verchange</t>
        </is>
      </c>
      <c r="E23537" t="inlineStr">
        <is>
          <t>colorama</t>
        </is>
      </c>
      <c r="F23537">
        <f>=0.4.1</f>
        <v/>
      </c>
      <c r="G23537" t="inlineStr">
        <is>
          <t>colorama</t>
        </is>
      </c>
      <c r="H23537">
        <f>=0.3.9</f>
        <v/>
      </c>
    </row>
    <row r="23538">
      <c r="A23538" t="inlineStr">
        <is>
          <t>payshare</t>
        </is>
      </c>
      <c r="B23538" t="inlineStr">
        <is>
          <t>0c7b5e0968da63a3b5a577a0b2cc466f0791c33c</t>
        </is>
      </c>
      <c r="C23538" t="inlineStr">
        <is>
          <t>2019-09-04 21:18:23+00:00</t>
        </is>
      </c>
      <c r="D23538" t="inlineStr">
        <is>
          <t>verchange</t>
        </is>
      </c>
      <c r="E23538" t="inlineStr">
        <is>
          <t>django</t>
        </is>
      </c>
      <c r="F23538">
        <f>=2.2.5</f>
        <v/>
      </c>
      <c r="G23538" t="inlineStr">
        <is>
          <t>django</t>
        </is>
      </c>
      <c r="H23538">
        <f>=2.0.3</f>
        <v/>
      </c>
    </row>
    <row r="23539">
      <c r="A23539" t="inlineStr">
        <is>
          <t>payshare</t>
        </is>
      </c>
      <c r="B23539" t="inlineStr">
        <is>
          <t>0c7b5e0968da63a3b5a577a0b2cc466f0791c33c</t>
        </is>
      </c>
      <c r="C23539" t="inlineStr">
        <is>
          <t>2019-09-04 21:18:23+00:00</t>
        </is>
      </c>
      <c r="D23539" t="inlineStr">
        <is>
          <t>add</t>
        </is>
      </c>
      <c r="E23539" t="inlineStr">
        <is>
          <t>django-filer</t>
        </is>
      </c>
      <c r="F23539">
        <f>=1.5.0</f>
        <v/>
      </c>
      <c r="G23539" t="inlineStr"/>
      <c r="H23539" t="inlineStr"/>
    </row>
    <row r="23540">
      <c r="A23540" t="inlineStr">
        <is>
          <t>payshare</t>
        </is>
      </c>
      <c r="B23540" t="inlineStr">
        <is>
          <t>0c7b5e0968da63a3b5a577a0b2cc466f0791c33c</t>
        </is>
      </c>
      <c r="C23540" t="inlineStr">
        <is>
          <t>2019-09-04 21:18:23+00:00</t>
        </is>
      </c>
      <c r="D23540" t="inlineStr">
        <is>
          <t>add</t>
        </is>
      </c>
      <c r="E23540" t="inlineStr">
        <is>
          <t>django-js-asset</t>
        </is>
      </c>
      <c r="F23540">
        <f>=1.2.2</f>
        <v/>
      </c>
      <c r="G23540" t="inlineStr"/>
      <c r="H23540" t="inlineStr"/>
    </row>
    <row r="23541">
      <c r="A23541" t="inlineStr">
        <is>
          <t>payshare</t>
        </is>
      </c>
      <c r="B23541" t="inlineStr">
        <is>
          <t>0c7b5e0968da63a3b5a577a0b2cc466f0791c33c</t>
        </is>
      </c>
      <c r="C23541" t="inlineStr">
        <is>
          <t>2019-09-04 21:18:23+00:00</t>
        </is>
      </c>
      <c r="D23541" t="inlineStr">
        <is>
          <t>add</t>
        </is>
      </c>
      <c r="E23541" t="inlineStr">
        <is>
          <t>django-mptt</t>
        </is>
      </c>
      <c r="F23541">
        <f>=0.10.0</f>
        <v/>
      </c>
      <c r="G23541" t="inlineStr"/>
      <c r="H23541" t="inlineStr"/>
    </row>
    <row r="23542">
      <c r="A23542" t="inlineStr">
        <is>
          <t>payshare</t>
        </is>
      </c>
      <c r="B23542" t="inlineStr">
        <is>
          <t>0c7b5e0968da63a3b5a577a0b2cc466f0791c33c</t>
        </is>
      </c>
      <c r="C23542" t="inlineStr">
        <is>
          <t>2019-09-04 21:18:23+00:00</t>
        </is>
      </c>
      <c r="D23542" t="inlineStr">
        <is>
          <t>add</t>
        </is>
      </c>
      <c r="E23542" t="inlineStr">
        <is>
          <t>django-polymorphic</t>
        </is>
      </c>
      <c r="F23542">
        <f>=2.0.3</f>
        <v/>
      </c>
      <c r="G23542" t="inlineStr"/>
      <c r="H23542" t="inlineStr"/>
    </row>
    <row r="23543">
      <c r="A23543" t="inlineStr">
        <is>
          <t>payshare</t>
        </is>
      </c>
      <c r="B23543" t="inlineStr">
        <is>
          <t>0c7b5e0968da63a3b5a577a0b2cc466f0791c33c</t>
        </is>
      </c>
      <c r="C23543" t="inlineStr">
        <is>
          <t>2019-09-04 21:18:23+00:00</t>
        </is>
      </c>
      <c r="D23543" t="inlineStr">
        <is>
          <t>add</t>
        </is>
      </c>
      <c r="E23543" t="inlineStr">
        <is>
          <t>easy-thumbnails</t>
        </is>
      </c>
      <c r="F23543">
        <f>=2.6</f>
        <v/>
      </c>
      <c r="G23543" t="inlineStr"/>
      <c r="H23543" t="inlineStr"/>
    </row>
    <row r="23544">
      <c r="A23544" t="inlineStr">
        <is>
          <t>payshare</t>
        </is>
      </c>
      <c r="B23544" t="inlineStr">
        <is>
          <t>0c7b5e0968da63a3b5a577a0b2cc466f0791c33c</t>
        </is>
      </c>
      <c r="C23544" t="inlineStr">
        <is>
          <t>2019-09-04 21:18:23+00:00</t>
        </is>
      </c>
      <c r="D23544" t="inlineStr">
        <is>
          <t>add</t>
        </is>
      </c>
      <c r="E23544" t="inlineStr">
        <is>
          <t>importlib-metadata</t>
        </is>
      </c>
      <c r="F23544">
        <f>=0.20</f>
        <v/>
      </c>
      <c r="G23544" t="inlineStr"/>
      <c r="H23544" t="inlineStr"/>
    </row>
    <row r="23545">
      <c r="A23545" t="inlineStr">
        <is>
          <t>payshare</t>
        </is>
      </c>
      <c r="B23545" t="inlineStr">
        <is>
          <t>0c7b5e0968da63a3b5a577a0b2cc466f0791c33c</t>
        </is>
      </c>
      <c r="C23545" t="inlineStr">
        <is>
          <t>2019-09-04 21:18:23+00:00</t>
        </is>
      </c>
      <c r="D23545" t="inlineStr">
        <is>
          <t>add</t>
        </is>
      </c>
      <c r="E23545" t="inlineStr">
        <is>
          <t>packaging</t>
        </is>
      </c>
      <c r="F23545">
        <f>=19.1</f>
        <v/>
      </c>
      <c r="G23545" t="inlineStr"/>
      <c r="H23545" t="inlineStr"/>
    </row>
    <row r="23546">
      <c r="A23546" t="inlineStr">
        <is>
          <t>payshare</t>
        </is>
      </c>
      <c r="B23546" t="inlineStr">
        <is>
          <t>0c7b5e0968da63a3b5a577a0b2cc466f0791c33c</t>
        </is>
      </c>
      <c r="C23546" t="inlineStr">
        <is>
          <t>2019-09-04 21:18:23+00:00</t>
        </is>
      </c>
      <c r="D23546" t="inlineStr">
        <is>
          <t>add</t>
        </is>
      </c>
      <c r="E23546" t="inlineStr">
        <is>
          <t>pathlib2</t>
        </is>
      </c>
      <c r="F23546">
        <f>=2.3.4</f>
        <v/>
      </c>
      <c r="G23546" t="inlineStr"/>
      <c r="H23546" t="inlineStr"/>
    </row>
    <row r="23547">
      <c r="A23547" t="inlineStr">
        <is>
          <t>payshare</t>
        </is>
      </c>
      <c r="B23547" t="inlineStr">
        <is>
          <t>0c7b5e0968da63a3b5a577a0b2cc466f0791c33c</t>
        </is>
      </c>
      <c r="C23547" t="inlineStr">
        <is>
          <t>2019-09-04 21:18:23+00:00</t>
        </is>
      </c>
      <c r="D23547" t="inlineStr">
        <is>
          <t>add</t>
        </is>
      </c>
      <c r="E23547" t="inlineStr">
        <is>
          <t>pillow</t>
        </is>
      </c>
      <c r="F23547">
        <f>=6.1.0</f>
        <v/>
      </c>
      <c r="G23547" t="inlineStr"/>
      <c r="H23547" t="inlineStr"/>
    </row>
    <row r="23548">
      <c r="A23548" t="inlineStr">
        <is>
          <t>payshare</t>
        </is>
      </c>
      <c r="B23548" t="inlineStr">
        <is>
          <t>0c7b5e0968da63a3b5a577a0b2cc466f0791c33c</t>
        </is>
      </c>
      <c r="C23548" t="inlineStr">
        <is>
          <t>2019-09-04 21:18:23+00:00</t>
        </is>
      </c>
      <c r="D23548" t="inlineStr">
        <is>
          <t>add</t>
        </is>
      </c>
      <c r="E23548" t="inlineStr">
        <is>
          <t>pyparsing</t>
        </is>
      </c>
      <c r="F23548">
        <f>=2.4.2</f>
        <v/>
      </c>
      <c r="G23548" t="inlineStr"/>
      <c r="H23548" t="inlineStr"/>
    </row>
    <row r="23549">
      <c r="A23549" t="inlineStr">
        <is>
          <t>payshare</t>
        </is>
      </c>
      <c r="B23549" t="inlineStr">
        <is>
          <t>0c7b5e0968da63a3b5a577a0b2cc466f0791c33c</t>
        </is>
      </c>
      <c r="C23549" t="inlineStr">
        <is>
          <t>2019-09-04 21:18:23+00:00</t>
        </is>
      </c>
      <c r="D23549" t="inlineStr">
        <is>
          <t>add</t>
        </is>
      </c>
      <c r="E23549" t="inlineStr">
        <is>
          <t>sqlparse</t>
        </is>
      </c>
      <c r="F23549">
        <f>=0.3.0</f>
        <v/>
      </c>
      <c r="G23549" t="inlineStr"/>
      <c r="H23549" t="inlineStr"/>
    </row>
    <row r="23550">
      <c r="A23550" t="inlineStr">
        <is>
          <t>payshare</t>
        </is>
      </c>
      <c r="B23550" t="inlineStr">
        <is>
          <t>0c7b5e0968da63a3b5a577a0b2cc466f0791c33c</t>
        </is>
      </c>
      <c r="C23550" t="inlineStr">
        <is>
          <t>2019-09-04 21:18:23+00:00</t>
        </is>
      </c>
      <c r="D23550" t="inlineStr">
        <is>
          <t>add</t>
        </is>
      </c>
      <c r="E23550" t="inlineStr">
        <is>
          <t>unidecode</t>
        </is>
      </c>
      <c r="F23550">
        <f>=1.0.23</f>
        <v/>
      </c>
      <c r="G23550" t="inlineStr"/>
      <c r="H23550" t="inlineStr"/>
    </row>
    <row r="23551">
      <c r="A23551" t="inlineStr">
        <is>
          <t>payshare</t>
        </is>
      </c>
      <c r="B23551" t="inlineStr">
        <is>
          <t>0c7b5e0968da63a3b5a577a0b2cc466f0791c33c</t>
        </is>
      </c>
      <c r="C23551" t="inlineStr">
        <is>
          <t>2019-09-04 21:18:23+00:00</t>
        </is>
      </c>
      <c r="D23551" t="inlineStr">
        <is>
          <t>add</t>
        </is>
      </c>
      <c r="E23551" t="inlineStr">
        <is>
          <t>wcwidth</t>
        </is>
      </c>
      <c r="F23551">
        <f>=0.1.7</f>
        <v/>
      </c>
      <c r="G23551" t="inlineStr"/>
      <c r="H23551" t="inlineStr"/>
    </row>
    <row r="23552">
      <c r="A23552" t="inlineStr">
        <is>
          <t>payshare</t>
        </is>
      </c>
      <c r="B23552" t="inlineStr">
        <is>
          <t>0c7b5e0968da63a3b5a577a0b2cc466f0791c33c</t>
        </is>
      </c>
      <c r="C23552" t="inlineStr">
        <is>
          <t>2019-09-04 21:18:23+00:00</t>
        </is>
      </c>
      <c r="D23552" t="inlineStr">
        <is>
          <t>add</t>
        </is>
      </c>
      <c r="E23552" t="inlineStr">
        <is>
          <t>whitenoise</t>
        </is>
      </c>
      <c r="F23552">
        <f>=4.1.3</f>
        <v/>
      </c>
      <c r="G23552" t="inlineStr"/>
      <c r="H23552" t="inlineStr"/>
    </row>
    <row r="23553">
      <c r="A23553" t="inlineStr">
        <is>
          <t>payshare</t>
        </is>
      </c>
      <c r="B23553" t="inlineStr">
        <is>
          <t>0c7b5e0968da63a3b5a577a0b2cc466f0791c33c</t>
        </is>
      </c>
      <c r="C23553" t="inlineStr">
        <is>
          <t>2019-09-04 21:18:23+00:00</t>
        </is>
      </c>
      <c r="D23553" t="inlineStr">
        <is>
          <t>add</t>
        </is>
      </c>
      <c r="E23553" t="inlineStr">
        <is>
          <t>zipp</t>
        </is>
      </c>
      <c r="F23553">
        <f>=0.6.0</f>
        <v/>
      </c>
      <c r="G23553" t="inlineStr"/>
      <c r="H23553" t="inlineStr"/>
    </row>
    <row r="23554">
      <c r="A23554" t="inlineStr">
        <is>
          <t>payshare</t>
        </is>
      </c>
      <c r="B23554" t="inlineStr">
        <is>
          <t>2aa0125b2c461f96753b0071f4afd01b3932ba45</t>
        </is>
      </c>
      <c r="C23554" t="inlineStr">
        <is>
          <t>2020-08-20 21:52:01+00:00</t>
        </is>
      </c>
      <c r="D23554" t="inlineStr">
        <is>
          <t>verchange</t>
        </is>
      </c>
      <c r="E23554" t="inlineStr">
        <is>
          <t>sqlparse</t>
        </is>
      </c>
      <c r="F23554">
        <f>=0.3.0</f>
        <v/>
      </c>
      <c r="G23554" t="inlineStr">
        <is>
          <t>sqlparse</t>
        </is>
      </c>
      <c r="H23554">
        <f>=0.3.0</f>
        <v/>
      </c>
    </row>
    <row r="23555">
      <c r="A23555" t="inlineStr">
        <is>
          <t>payshare</t>
        </is>
      </c>
      <c r="B23555" t="inlineStr">
        <is>
          <t>2aa0125b2c461f96753b0071f4afd01b3932ba45</t>
        </is>
      </c>
      <c r="C23555" t="inlineStr">
        <is>
          <t>2020-08-20 21:52:01+00:00</t>
        </is>
      </c>
      <c r="D23555" t="inlineStr">
        <is>
          <t>verchange</t>
        </is>
      </c>
      <c r="E23555" t="inlineStr">
        <is>
          <t>django-polymorphic</t>
        </is>
      </c>
      <c r="F23555">
        <f>=2.0.3</f>
        <v/>
      </c>
      <c r="G23555" t="inlineStr">
        <is>
          <t>django-polymorphic</t>
        </is>
      </c>
      <c r="H23555">
        <f>=2.0.3</f>
        <v/>
      </c>
    </row>
    <row r="23556">
      <c r="A23556" t="inlineStr">
        <is>
          <t>payshare</t>
        </is>
      </c>
      <c r="B23556" t="inlineStr">
        <is>
          <t>2aa0125b2c461f96753b0071f4afd01b3932ba45</t>
        </is>
      </c>
      <c r="C23556" t="inlineStr">
        <is>
          <t>2020-08-20 21:52:01+00:00</t>
        </is>
      </c>
      <c r="D23556" t="inlineStr">
        <is>
          <t>verchange</t>
        </is>
      </c>
      <c r="E23556" t="inlineStr">
        <is>
          <t>django-filer</t>
        </is>
      </c>
      <c r="F23556">
        <f>=1.5.0</f>
        <v/>
      </c>
      <c r="G23556" t="inlineStr">
        <is>
          <t>django-filer</t>
        </is>
      </c>
      <c r="H23556">
        <f>=1.5.0</f>
        <v/>
      </c>
    </row>
    <row r="23557">
      <c r="A23557" t="inlineStr">
        <is>
          <t>payshare</t>
        </is>
      </c>
      <c r="B23557" t="inlineStr">
        <is>
          <t>2aa0125b2c461f96753b0071f4afd01b3932ba45</t>
        </is>
      </c>
      <c r="C23557" t="inlineStr">
        <is>
          <t>2020-08-20 21:52:01+00:00</t>
        </is>
      </c>
      <c r="D23557" t="inlineStr">
        <is>
          <t>verchange</t>
        </is>
      </c>
      <c r="E23557" t="inlineStr">
        <is>
          <t>django-money</t>
        </is>
      </c>
      <c r="F23557">
        <f>=0.15</f>
        <v/>
      </c>
      <c r="G23557" t="inlineStr">
        <is>
          <t>django-money</t>
        </is>
      </c>
      <c r="H23557">
        <f>=0.15</f>
        <v/>
      </c>
    </row>
    <row r="23558">
      <c r="A23558" t="inlineStr">
        <is>
          <t>payshare</t>
        </is>
      </c>
      <c r="B23558" t="inlineStr">
        <is>
          <t>2aa0125b2c461f96753b0071f4afd01b3932ba45</t>
        </is>
      </c>
      <c r="C23558" t="inlineStr">
        <is>
          <t>2020-08-20 21:52:01+00:00</t>
        </is>
      </c>
      <c r="D23558" t="inlineStr">
        <is>
          <t>verchange</t>
        </is>
      </c>
      <c r="E23558" t="inlineStr">
        <is>
          <t>pytest</t>
        </is>
      </c>
      <c r="F23558">
        <f>=5.1.2</f>
        <v/>
      </c>
      <c r="G23558" t="inlineStr">
        <is>
          <t>pytest</t>
        </is>
      </c>
      <c r="H23558">
        <f>=5.1.2</f>
        <v/>
      </c>
    </row>
    <row r="23559">
      <c r="A23559" t="inlineStr">
        <is>
          <t>payshare</t>
        </is>
      </c>
      <c r="B23559" t="inlineStr">
        <is>
          <t>2aa0125b2c461f96753b0071f4afd01b3932ba45</t>
        </is>
      </c>
      <c r="C23559" t="inlineStr">
        <is>
          <t>2020-08-20 21:52:01+00:00</t>
        </is>
      </c>
      <c r="D23559" t="inlineStr">
        <is>
          <t>verchange</t>
        </is>
      </c>
      <c r="E23559" t="inlineStr">
        <is>
          <t>django</t>
        </is>
      </c>
      <c r="F23559">
        <f>=2.2.10</f>
        <v/>
      </c>
      <c r="G23559" t="inlineStr">
        <is>
          <t>django</t>
        </is>
      </c>
      <c r="H23559">
        <f>=2.2.5</f>
        <v/>
      </c>
    </row>
    <row r="23560">
      <c r="A23560" t="inlineStr">
        <is>
          <t>payshare</t>
        </is>
      </c>
      <c r="B23560" t="inlineStr">
        <is>
          <t>2aa0125b2c461f96753b0071f4afd01b3932ba45</t>
        </is>
      </c>
      <c r="C23560" t="inlineStr">
        <is>
          <t>2020-08-20 21:52:01+00:00</t>
        </is>
      </c>
      <c r="D23560" t="inlineStr">
        <is>
          <t>verchange</t>
        </is>
      </c>
      <c r="E23560" t="inlineStr">
        <is>
          <t>pyparsing</t>
        </is>
      </c>
      <c r="F23560">
        <f>=2.4.2</f>
        <v/>
      </c>
      <c r="G23560" t="inlineStr">
        <is>
          <t>pyparsing</t>
        </is>
      </c>
      <c r="H23560">
        <f>=2.4.2</f>
        <v/>
      </c>
    </row>
    <row r="23561">
      <c r="A23561" t="inlineStr">
        <is>
          <t>payshare</t>
        </is>
      </c>
      <c r="B23561" t="inlineStr">
        <is>
          <t>2aa0125b2c461f96753b0071f4afd01b3932ba45</t>
        </is>
      </c>
      <c r="C23561" t="inlineStr">
        <is>
          <t>2020-08-20 21:52:01+00:00</t>
        </is>
      </c>
      <c r="D23561" t="inlineStr">
        <is>
          <t>verchange</t>
        </is>
      </c>
      <c r="E23561" t="inlineStr">
        <is>
          <t>six</t>
        </is>
      </c>
      <c r="F23561">
        <f>=1.12.0</f>
        <v/>
      </c>
      <c r="G23561" t="inlineStr">
        <is>
          <t>six</t>
        </is>
      </c>
      <c r="H23561">
        <f>=1.12.0</f>
        <v/>
      </c>
    </row>
    <row r="23562">
      <c r="A23562" t="inlineStr">
        <is>
          <t>payshare</t>
        </is>
      </c>
      <c r="B23562" t="inlineStr">
        <is>
          <t>2aa0125b2c461f96753b0071f4afd01b3932ba45</t>
        </is>
      </c>
      <c r="C23562" t="inlineStr">
        <is>
          <t>2020-08-20 21:52:01+00:00</t>
        </is>
      </c>
      <c r="D23562" t="inlineStr">
        <is>
          <t>verchange</t>
        </is>
      </c>
      <c r="E23562" t="inlineStr">
        <is>
          <t>py</t>
        </is>
      </c>
      <c r="F23562">
        <f>=1.8.0</f>
        <v/>
      </c>
      <c r="G23562" t="inlineStr">
        <is>
          <t>py</t>
        </is>
      </c>
      <c r="H23562">
        <f>=1.8.0</f>
        <v/>
      </c>
    </row>
    <row r="23563">
      <c r="A23563" t="inlineStr">
        <is>
          <t>payshare</t>
        </is>
      </c>
      <c r="B23563" t="inlineStr">
        <is>
          <t>2aa0125b2c461f96753b0071f4afd01b3932ba45</t>
        </is>
      </c>
      <c r="C23563" t="inlineStr">
        <is>
          <t>2020-08-20 21:52:01+00:00</t>
        </is>
      </c>
      <c r="D23563" t="inlineStr">
        <is>
          <t>verchange</t>
        </is>
      </c>
      <c r="E23563" t="inlineStr">
        <is>
          <t>djangorestframework</t>
        </is>
      </c>
      <c r="F23563">
        <f>=3.10.3</f>
        <v/>
      </c>
      <c r="G23563" t="inlineStr">
        <is>
          <t>djangorestframework</t>
        </is>
      </c>
      <c r="H23563">
        <f>=3.10.3</f>
        <v/>
      </c>
    </row>
    <row r="23564">
      <c r="A23564" t="inlineStr">
        <is>
          <t>payshare</t>
        </is>
      </c>
      <c r="B23564" t="inlineStr">
        <is>
          <t>2aa0125b2c461f96753b0071f4afd01b3932ba45</t>
        </is>
      </c>
      <c r="C23564" t="inlineStr">
        <is>
          <t>2020-08-20 21:52:01+00:00</t>
        </is>
      </c>
      <c r="D23564" t="inlineStr">
        <is>
          <t>verchange</t>
        </is>
      </c>
      <c r="E23564" t="inlineStr">
        <is>
          <t>django-mptt</t>
        </is>
      </c>
      <c r="F23564">
        <f>=0.10.0</f>
        <v/>
      </c>
      <c r="G23564" t="inlineStr">
        <is>
          <t>django-mptt</t>
        </is>
      </c>
      <c r="H23564">
        <f>=0.10.0</f>
        <v/>
      </c>
    </row>
    <row r="23565">
      <c r="A23565" t="inlineStr">
        <is>
          <t>payshare</t>
        </is>
      </c>
      <c r="B23565" t="inlineStr">
        <is>
          <t>2aa0125b2c461f96753b0071f4afd01b3932ba45</t>
        </is>
      </c>
      <c r="C23565" t="inlineStr">
        <is>
          <t>2020-08-20 21:52:01+00:00</t>
        </is>
      </c>
      <c r="D23565" t="inlineStr">
        <is>
          <t>verchange</t>
        </is>
      </c>
      <c r="E23565" t="inlineStr">
        <is>
          <t>model-mommy</t>
        </is>
      </c>
      <c r="F23565">
        <f>=1.6.0</f>
        <v/>
      </c>
      <c r="G23565" t="inlineStr">
        <is>
          <t>model-mommy</t>
        </is>
      </c>
      <c r="H23565">
        <f>=1.6.0</f>
        <v/>
      </c>
    </row>
    <row r="23566">
      <c r="A23566" t="inlineStr">
        <is>
          <t>payshare</t>
        </is>
      </c>
      <c r="B23566" t="inlineStr">
        <is>
          <t>2aa0125b2c461f96753b0071f4afd01b3932ba45</t>
        </is>
      </c>
      <c r="C23566" t="inlineStr">
        <is>
          <t>2020-08-20 21:52:01+00:00</t>
        </is>
      </c>
      <c r="D23566" t="inlineStr">
        <is>
          <t>verchange</t>
        </is>
      </c>
      <c r="E23566" t="inlineStr">
        <is>
          <t>whitenoise</t>
        </is>
      </c>
      <c r="F23566">
        <f>=4.1.3</f>
        <v/>
      </c>
      <c r="G23566" t="inlineStr">
        <is>
          <t>whitenoise</t>
        </is>
      </c>
      <c r="H23566">
        <f>=4.1.3</f>
        <v/>
      </c>
    </row>
    <row r="23567">
      <c r="A23567" t="inlineStr">
        <is>
          <t>payshare</t>
        </is>
      </c>
      <c r="B23567" t="inlineStr">
        <is>
          <t>2aa0125b2c461f96753b0071f4afd01b3932ba45</t>
        </is>
      </c>
      <c r="C23567" t="inlineStr">
        <is>
          <t>2020-08-20 21:52:01+00:00</t>
        </is>
      </c>
      <c r="D23567" t="inlineStr">
        <is>
          <t>verchange</t>
        </is>
      </c>
      <c r="E23567" t="inlineStr">
        <is>
          <t>pluggy</t>
        </is>
      </c>
      <c r="F23567">
        <f>=0.12.0</f>
        <v/>
      </c>
      <c r="G23567" t="inlineStr">
        <is>
          <t>pluggy</t>
        </is>
      </c>
      <c r="H23567">
        <f>=0.12.0</f>
        <v/>
      </c>
    </row>
    <row r="23568">
      <c r="A23568" t="inlineStr">
        <is>
          <t>payshare</t>
        </is>
      </c>
      <c r="B23568" t="inlineStr">
        <is>
          <t>2aa0125b2c461f96753b0071f4afd01b3932ba45</t>
        </is>
      </c>
      <c r="C23568" t="inlineStr">
        <is>
          <t>2020-08-20 21:52:01+00:00</t>
        </is>
      </c>
      <c r="D23568" t="inlineStr">
        <is>
          <t>verchange</t>
        </is>
      </c>
      <c r="E23568" t="inlineStr">
        <is>
          <t>easy-thumbnails</t>
        </is>
      </c>
      <c r="F23568">
        <f>=2.6</f>
        <v/>
      </c>
      <c r="G23568" t="inlineStr">
        <is>
          <t>easy-thumbnails</t>
        </is>
      </c>
      <c r="H23568">
        <f>=2.6</f>
        <v/>
      </c>
    </row>
    <row r="23569">
      <c r="A23569" t="inlineStr">
        <is>
          <t>payshare</t>
        </is>
      </c>
      <c r="B23569" t="inlineStr">
        <is>
          <t>2aa0125b2c461f96753b0071f4afd01b3932ba45</t>
        </is>
      </c>
      <c r="C23569" t="inlineStr">
        <is>
          <t>2020-08-20 21:52:01+00:00</t>
        </is>
      </c>
      <c r="D23569" t="inlineStr">
        <is>
          <t>verchange</t>
        </is>
      </c>
      <c r="E23569" t="inlineStr">
        <is>
          <t>packaging</t>
        </is>
      </c>
      <c r="F23569">
        <f>=19.1</f>
        <v/>
      </c>
      <c r="G23569" t="inlineStr">
        <is>
          <t>packaging</t>
        </is>
      </c>
      <c r="H23569">
        <f>=19.1</f>
        <v/>
      </c>
    </row>
    <row r="23570">
      <c r="A23570" t="inlineStr">
        <is>
          <t>payshare</t>
        </is>
      </c>
      <c r="B23570" t="inlineStr">
        <is>
          <t>2aa0125b2c461f96753b0071f4afd01b3932ba45</t>
        </is>
      </c>
      <c r="C23570" t="inlineStr">
        <is>
          <t>2020-08-20 21:52:01+00:00</t>
        </is>
      </c>
      <c r="D23570" t="inlineStr">
        <is>
          <t>verchange</t>
        </is>
      </c>
      <c r="E23570" t="inlineStr">
        <is>
          <t>pytz</t>
        </is>
      </c>
      <c r="F23570">
        <f>=2019.2</f>
        <v/>
      </c>
      <c r="G23570" t="inlineStr">
        <is>
          <t>pytz</t>
        </is>
      </c>
      <c r="H23570">
        <f>=2019.2</f>
        <v/>
      </c>
    </row>
    <row r="23571">
      <c r="A23571" t="inlineStr">
        <is>
          <t>payshare</t>
        </is>
      </c>
      <c r="B23571" t="inlineStr">
        <is>
          <t>2aa0125b2c461f96753b0071f4afd01b3932ba45</t>
        </is>
      </c>
      <c r="C23571" t="inlineStr">
        <is>
          <t>2020-08-20 21:52:01+00:00</t>
        </is>
      </c>
      <c r="D23571" t="inlineStr">
        <is>
          <t>verchange</t>
        </is>
      </c>
      <c r="E23571" t="inlineStr">
        <is>
          <t>more-itertools</t>
        </is>
      </c>
      <c r="F23571">
        <f>=7.2.0</f>
        <v/>
      </c>
      <c r="G23571" t="inlineStr">
        <is>
          <t>more-itertools</t>
        </is>
      </c>
      <c r="H23571">
        <f>=7.2.0</f>
        <v/>
      </c>
    </row>
    <row r="23572">
      <c r="A23572" t="inlineStr">
        <is>
          <t>payshare</t>
        </is>
      </c>
      <c r="B23572" t="inlineStr">
        <is>
          <t>2aa0125b2c461f96753b0071f4afd01b3932ba45</t>
        </is>
      </c>
      <c r="C23572" t="inlineStr">
        <is>
          <t>2020-08-20 21:52:01+00:00</t>
        </is>
      </c>
      <c r="D23572" t="inlineStr">
        <is>
          <t>verchange</t>
        </is>
      </c>
      <c r="E23572" t="inlineStr">
        <is>
          <t>zipp</t>
        </is>
      </c>
      <c r="F23572">
        <f>=0.6.0</f>
        <v/>
      </c>
      <c r="G23572" t="inlineStr">
        <is>
          <t>zipp</t>
        </is>
      </c>
      <c r="H23572">
        <f>=0.6.0</f>
        <v/>
      </c>
    </row>
    <row r="23573">
      <c r="A23573" t="inlineStr">
        <is>
          <t>payshare</t>
        </is>
      </c>
      <c r="B23573" t="inlineStr">
        <is>
          <t>2aa0125b2c461f96753b0071f4afd01b3932ba45</t>
        </is>
      </c>
      <c r="C23573" t="inlineStr">
        <is>
          <t>2020-08-20 21:52:01+00:00</t>
        </is>
      </c>
      <c r="D23573" t="inlineStr">
        <is>
          <t>verchange</t>
        </is>
      </c>
      <c r="E23573" t="inlineStr">
        <is>
          <t>django-js-asset</t>
        </is>
      </c>
      <c r="F23573">
        <f>=1.2.2</f>
        <v/>
      </c>
      <c r="G23573" t="inlineStr">
        <is>
          <t>django-js-asset</t>
        </is>
      </c>
      <c r="H23573">
        <f>=1.2.2</f>
        <v/>
      </c>
    </row>
    <row r="23574">
      <c r="A23574" t="inlineStr">
        <is>
          <t>payshare</t>
        </is>
      </c>
      <c r="B23574" t="inlineStr">
        <is>
          <t>2aa0125b2c461f96753b0071f4afd01b3932ba45</t>
        </is>
      </c>
      <c r="C23574" t="inlineStr">
        <is>
          <t>2020-08-20 21:52:01+00:00</t>
        </is>
      </c>
      <c r="D23574" t="inlineStr">
        <is>
          <t>verchange</t>
        </is>
      </c>
      <c r="E23574" t="inlineStr">
        <is>
          <t>attrs</t>
        </is>
      </c>
      <c r="F23574">
        <f>=19.1.0</f>
        <v/>
      </c>
      <c r="G23574" t="inlineStr">
        <is>
          <t>attrs</t>
        </is>
      </c>
      <c r="H23574">
        <f>=19.1.0</f>
        <v/>
      </c>
    </row>
    <row r="23575">
      <c r="A23575" t="inlineStr">
        <is>
          <t>payshare</t>
        </is>
      </c>
      <c r="B23575" t="inlineStr">
        <is>
          <t>2aa0125b2c461f96753b0071f4afd01b3932ba45</t>
        </is>
      </c>
      <c r="C23575" t="inlineStr">
        <is>
          <t>2020-08-20 21:52:01+00:00</t>
        </is>
      </c>
      <c r="D23575" t="inlineStr">
        <is>
          <t>verchange</t>
        </is>
      </c>
      <c r="E23575" t="inlineStr">
        <is>
          <t>unidecode</t>
        </is>
      </c>
      <c r="F23575">
        <f>=1.0.23</f>
        <v/>
      </c>
      <c r="G23575" t="inlineStr">
        <is>
          <t>unidecode</t>
        </is>
      </c>
      <c r="H23575">
        <f>=1.0.23</f>
        <v/>
      </c>
    </row>
    <row r="23576">
      <c r="A23576" t="inlineStr">
        <is>
          <t>payshare</t>
        </is>
      </c>
      <c r="B23576" t="inlineStr">
        <is>
          <t>2aa0125b2c461f96753b0071f4afd01b3932ba45</t>
        </is>
      </c>
      <c r="C23576" t="inlineStr">
        <is>
          <t>2020-08-20 21:52:01+00:00</t>
        </is>
      </c>
      <c r="D23576" t="inlineStr">
        <is>
          <t>verchange</t>
        </is>
      </c>
      <c r="E23576" t="inlineStr">
        <is>
          <t>atomicwrites</t>
        </is>
      </c>
      <c r="F23576">
        <f>=1.3.0</f>
        <v/>
      </c>
      <c r="G23576" t="inlineStr">
        <is>
          <t>atomicwrites</t>
        </is>
      </c>
      <c r="H23576">
        <f>=1.3.0</f>
        <v/>
      </c>
    </row>
    <row r="23577">
      <c r="A23577" t="inlineStr">
        <is>
          <t>payshare</t>
        </is>
      </c>
      <c r="B23577" t="inlineStr">
        <is>
          <t>2aa0125b2c461f96753b0071f4afd01b3932ba45</t>
        </is>
      </c>
      <c r="C23577" t="inlineStr">
        <is>
          <t>2020-08-20 21:52:01+00:00</t>
        </is>
      </c>
      <c r="D23577" t="inlineStr">
        <is>
          <t>verchange</t>
        </is>
      </c>
      <c r="E23577" t="inlineStr">
        <is>
          <t>py-moneyed</t>
        </is>
      </c>
      <c r="F23577">
        <f>=0.8.0</f>
        <v/>
      </c>
      <c r="G23577" t="inlineStr">
        <is>
          <t>py-moneyed</t>
        </is>
      </c>
      <c r="H23577">
        <f>=0.8.0</f>
        <v/>
      </c>
    </row>
    <row r="23578">
      <c r="A23578" t="inlineStr">
        <is>
          <t>payshare</t>
        </is>
      </c>
      <c r="B23578" t="inlineStr">
        <is>
          <t>2aa0125b2c461f96753b0071f4afd01b3932ba45</t>
        </is>
      </c>
      <c r="C23578" t="inlineStr">
        <is>
          <t>2020-08-20 21:52:01+00:00</t>
        </is>
      </c>
      <c r="D23578" t="inlineStr">
        <is>
          <t>verchange</t>
        </is>
      </c>
      <c r="E23578" t="inlineStr">
        <is>
          <t>django-cors-headers</t>
        </is>
      </c>
      <c r="F23578">
        <f>=3.1.0</f>
        <v/>
      </c>
      <c r="G23578" t="inlineStr">
        <is>
          <t>django-cors-headers</t>
        </is>
      </c>
      <c r="H23578">
        <f>=3.1.0</f>
        <v/>
      </c>
    </row>
    <row r="23579">
      <c r="A23579" t="inlineStr">
        <is>
          <t>payshare</t>
        </is>
      </c>
      <c r="B23579" t="inlineStr">
        <is>
          <t>2aa0125b2c461f96753b0071f4afd01b3932ba45</t>
        </is>
      </c>
      <c r="C23579" t="inlineStr">
        <is>
          <t>2020-08-20 21:52:01+00:00</t>
        </is>
      </c>
      <c r="D23579" t="inlineStr">
        <is>
          <t>verchange</t>
        </is>
      </c>
      <c r="E23579" t="inlineStr">
        <is>
          <t>wcwidth</t>
        </is>
      </c>
      <c r="F23579">
        <f>=0.1.7</f>
        <v/>
      </c>
      <c r="G23579" t="inlineStr">
        <is>
          <t>wcwidth</t>
        </is>
      </c>
      <c r="H23579">
        <f>=0.1.7</f>
        <v/>
      </c>
    </row>
    <row r="23580">
      <c r="A23580" t="inlineStr">
        <is>
          <t>payshare</t>
        </is>
      </c>
      <c r="B23580" t="inlineStr">
        <is>
          <t>2aa0125b2c461f96753b0071f4afd01b3932ba45</t>
        </is>
      </c>
      <c r="C23580" t="inlineStr">
        <is>
          <t>2020-08-20 21:52:01+00:00</t>
        </is>
      </c>
      <c r="D23580" t="inlineStr">
        <is>
          <t>verchange</t>
        </is>
      </c>
      <c r="E23580" t="inlineStr">
        <is>
          <t>gunicorn</t>
        </is>
      </c>
      <c r="F23580">
        <f>=19.9.0</f>
        <v/>
      </c>
      <c r="G23580" t="inlineStr">
        <is>
          <t>gunicorn</t>
        </is>
      </c>
      <c r="H23580">
        <f>=19.9.0</f>
        <v/>
      </c>
    </row>
    <row r="23581">
      <c r="A23581" t="inlineStr">
        <is>
          <t>payshare</t>
        </is>
      </c>
      <c r="B23581" t="inlineStr">
        <is>
          <t>2aa0125b2c461f96753b0071f4afd01b3932ba45</t>
        </is>
      </c>
      <c r="C23581" t="inlineStr">
        <is>
          <t>2020-08-20 21:52:01+00:00</t>
        </is>
      </c>
      <c r="D23581" t="inlineStr">
        <is>
          <t>verchange</t>
        </is>
      </c>
      <c r="E23581" t="inlineStr">
        <is>
          <t>pillow</t>
        </is>
      </c>
      <c r="F23581">
        <f>=6.2.0</f>
        <v/>
      </c>
      <c r="G23581" t="inlineStr">
        <is>
          <t>pillow</t>
        </is>
      </c>
      <c r="H23581">
        <f>=6.1.0</f>
        <v/>
      </c>
    </row>
    <row r="23582">
      <c r="A23582" t="inlineStr">
        <is>
          <t>payshare</t>
        </is>
      </c>
      <c r="B23582" t="inlineStr">
        <is>
          <t>2aa0125b2c461f96753b0071f4afd01b3932ba45</t>
        </is>
      </c>
      <c r="C23582" t="inlineStr">
        <is>
          <t>2020-08-20 21:52:01+00:00</t>
        </is>
      </c>
      <c r="D23582" t="inlineStr">
        <is>
          <t>verchange</t>
        </is>
      </c>
      <c r="E23582" t="inlineStr">
        <is>
          <t>importlib-metadata</t>
        </is>
      </c>
      <c r="F23582">
        <f>=0.20</f>
        <v/>
      </c>
      <c r="G23582" t="inlineStr">
        <is>
          <t>importlib-metadata</t>
        </is>
      </c>
      <c r="H23582">
        <f>=0.20</f>
        <v/>
      </c>
    </row>
    <row r="23583">
      <c r="A23583" t="inlineStr">
        <is>
          <t>payshare</t>
        </is>
      </c>
      <c r="B23583" t="inlineStr">
        <is>
          <t>2aa0125b2c461f96753b0071f4afd01b3932ba45</t>
        </is>
      </c>
      <c r="C23583" t="inlineStr">
        <is>
          <t>2020-08-20 21:52:01+00:00</t>
        </is>
      </c>
      <c r="D23583" t="inlineStr">
        <is>
          <t>verchange</t>
        </is>
      </c>
      <c r="E23583" t="inlineStr">
        <is>
          <t>pytest-django</t>
        </is>
      </c>
      <c r="F23583">
        <f>=3.5.1</f>
        <v/>
      </c>
      <c r="G23583" t="inlineStr">
        <is>
          <t>pytest-django</t>
        </is>
      </c>
      <c r="H23583">
        <f>=3.5.1</f>
        <v/>
      </c>
    </row>
    <row r="23584">
      <c r="A23584" t="inlineStr">
        <is>
          <t>payshare</t>
        </is>
      </c>
      <c r="B23584" t="inlineStr">
        <is>
          <t>2aa0125b2c461f96753b0071f4afd01b3932ba45</t>
        </is>
      </c>
      <c r="C23584" t="inlineStr">
        <is>
          <t>2020-08-20 21:52:01+00:00</t>
        </is>
      </c>
      <c r="D23584" t="inlineStr">
        <is>
          <t>rem</t>
        </is>
      </c>
      <c r="E23584" t="inlineStr"/>
      <c r="F23584" t="inlineStr"/>
      <c r="G23584" t="inlineStr">
        <is>
          <t>colorama</t>
        </is>
      </c>
      <c r="H23584">
        <f>=0.4.1</f>
        <v/>
      </c>
    </row>
    <row r="23585">
      <c r="A23585" t="inlineStr">
        <is>
          <t>payshare</t>
        </is>
      </c>
      <c r="B23585" t="inlineStr">
        <is>
          <t>2aa0125b2c461f96753b0071f4afd01b3932ba45</t>
        </is>
      </c>
      <c r="C23585" t="inlineStr">
        <is>
          <t>2020-08-20 21:52:01+00:00</t>
        </is>
      </c>
      <c r="D23585" t="inlineStr">
        <is>
          <t>rem</t>
        </is>
      </c>
      <c r="E23585" t="inlineStr"/>
      <c r="F23585" t="inlineStr"/>
      <c r="G23585" t="inlineStr">
        <is>
          <t>pathlib2</t>
        </is>
      </c>
      <c r="H23585">
        <f>=2.3.4</f>
        <v/>
      </c>
    </row>
    <row r="23586">
      <c r="A23586" t="inlineStr">
        <is>
          <t>EQcorrscan</t>
        </is>
      </c>
      <c r="B23586" t="inlineStr">
        <is>
          <t>5cc22d3fef48a380a6f6c6171e5237d6fc473765</t>
        </is>
      </c>
      <c r="C23586" t="inlineStr">
        <is>
          <t>2015-11-10 22:54:56+00:00</t>
        </is>
      </c>
      <c r="D23586" t="inlineStr">
        <is>
          <t>rem</t>
        </is>
      </c>
      <c r="E23586" t="inlineStr"/>
      <c r="F23586" t="inlineStr"/>
      <c r="G23586" t="inlineStr">
        <is>
          <t>EQcorrscan</t>
        </is>
      </c>
      <c r="H23586">
        <f>=0.0.4</f>
        <v/>
      </c>
    </row>
    <row r="23587">
      <c r="A23587" t="inlineStr">
        <is>
          <t>EQcorrscan</t>
        </is>
      </c>
      <c r="B23587" t="inlineStr">
        <is>
          <t>5cc22d3fef48a380a6f6c6171e5237d6fc473765</t>
        </is>
      </c>
      <c r="C23587" t="inlineStr">
        <is>
          <t>2015-11-10 22:54:56+00:00</t>
        </is>
      </c>
      <c r="D23587" t="inlineStr">
        <is>
          <t>rem</t>
        </is>
      </c>
      <c r="E23587" t="inlineStr"/>
      <c r="F23587" t="inlineStr"/>
      <c r="G23587" t="inlineStr">
        <is>
          <t>funcsigs</t>
        </is>
      </c>
      <c r="H23587">
        <f>=0.4</f>
        <v/>
      </c>
    </row>
    <row r="23588">
      <c r="A23588" t="inlineStr">
        <is>
          <t>EQcorrscan</t>
        </is>
      </c>
      <c r="B23588" t="inlineStr">
        <is>
          <t>5cc22d3fef48a380a6f6c6171e5237d6fc473765</t>
        </is>
      </c>
      <c r="C23588" t="inlineStr">
        <is>
          <t>2015-11-10 22:54:56+00:00</t>
        </is>
      </c>
      <c r="D23588" t="inlineStr">
        <is>
          <t>rem</t>
        </is>
      </c>
      <c r="E23588" t="inlineStr"/>
      <c r="F23588" t="inlineStr"/>
      <c r="G23588" t="inlineStr">
        <is>
          <t>future</t>
        </is>
      </c>
      <c r="H23588">
        <f>=0.15.2</f>
        <v/>
      </c>
    </row>
    <row r="23589">
      <c r="A23589" t="inlineStr">
        <is>
          <t>EQcorrscan</t>
        </is>
      </c>
      <c r="B23589" t="inlineStr">
        <is>
          <t>5cc22d3fef48a380a6f6c6171e5237d6fc473765</t>
        </is>
      </c>
      <c r="C23589" t="inlineStr">
        <is>
          <t>2015-11-10 22:54:56+00:00</t>
        </is>
      </c>
      <c r="D23589" t="inlineStr">
        <is>
          <t>rem</t>
        </is>
      </c>
      <c r="E23589" t="inlineStr"/>
      <c r="F23589" t="inlineStr"/>
      <c r="G23589" t="inlineStr">
        <is>
          <t>joblib</t>
        </is>
      </c>
      <c r="H23589">
        <f>=0.9.2</f>
        <v/>
      </c>
    </row>
    <row r="23590">
      <c r="A23590" t="inlineStr">
        <is>
          <t>EQcorrscan</t>
        </is>
      </c>
      <c r="B23590" t="inlineStr">
        <is>
          <t>5cc22d3fef48a380a6f6c6171e5237d6fc473765</t>
        </is>
      </c>
      <c r="C23590" t="inlineStr">
        <is>
          <t>2015-11-10 22:54:56+00:00</t>
        </is>
      </c>
      <c r="D23590" t="inlineStr">
        <is>
          <t>rem</t>
        </is>
      </c>
      <c r="E23590" t="inlineStr"/>
      <c r="F23590" t="inlineStr"/>
      <c r="G23590" t="inlineStr">
        <is>
          <t>lxml</t>
        </is>
      </c>
      <c r="H23590">
        <f>=3.4.4</f>
        <v/>
      </c>
    </row>
    <row r="23591">
      <c r="A23591" t="inlineStr">
        <is>
          <t>EQcorrscan</t>
        </is>
      </c>
      <c r="B23591" t="inlineStr">
        <is>
          <t>5cc22d3fef48a380a6f6c6171e5237d6fc473765</t>
        </is>
      </c>
      <c r="C23591" t="inlineStr">
        <is>
          <t>2015-11-10 22:54:56+00:00</t>
        </is>
      </c>
      <c r="D23591" t="inlineStr">
        <is>
          <t>rem</t>
        </is>
      </c>
      <c r="E23591" t="inlineStr"/>
      <c r="F23591" t="inlineStr"/>
      <c r="G23591" t="inlineStr">
        <is>
          <t>matplotlib</t>
        </is>
      </c>
      <c r="H23591">
        <f>=1.4.3</f>
        <v/>
      </c>
    </row>
    <row r="23592">
      <c r="A23592" t="inlineStr">
        <is>
          <t>EQcorrscan</t>
        </is>
      </c>
      <c r="B23592" t="inlineStr">
        <is>
          <t>5cc22d3fef48a380a6f6c6171e5237d6fc473765</t>
        </is>
      </c>
      <c r="C23592" t="inlineStr">
        <is>
          <t>2015-11-10 22:54:56+00:00</t>
        </is>
      </c>
      <c r="D23592" t="inlineStr">
        <is>
          <t>rem</t>
        </is>
      </c>
      <c r="E23592" t="inlineStr"/>
      <c r="F23592" t="inlineStr"/>
      <c r="G23592" t="inlineStr">
        <is>
          <t>mock</t>
        </is>
      </c>
      <c r="H23592">
        <f>=1.3.0</f>
        <v/>
      </c>
    </row>
    <row r="23593">
      <c r="A23593" t="inlineStr">
        <is>
          <t>EQcorrscan</t>
        </is>
      </c>
      <c r="B23593" t="inlineStr">
        <is>
          <t>5cc22d3fef48a380a6f6c6171e5237d6fc473765</t>
        </is>
      </c>
      <c r="C23593" t="inlineStr">
        <is>
          <t>2015-11-10 22:54:56+00:00</t>
        </is>
      </c>
      <c r="D23593" t="inlineStr">
        <is>
          <t>rem</t>
        </is>
      </c>
      <c r="E23593" t="inlineStr"/>
      <c r="F23593" t="inlineStr"/>
      <c r="G23593" t="inlineStr">
        <is>
          <t>nose</t>
        </is>
      </c>
      <c r="H23593">
        <f>=1.3.7</f>
        <v/>
      </c>
    </row>
    <row r="23594">
      <c r="A23594" t="inlineStr">
        <is>
          <t>EQcorrscan</t>
        </is>
      </c>
      <c r="B23594" t="inlineStr">
        <is>
          <t>5cc22d3fef48a380a6f6c6171e5237d6fc473765</t>
        </is>
      </c>
      <c r="C23594" t="inlineStr">
        <is>
          <t>2015-11-10 22:54:56+00:00</t>
        </is>
      </c>
      <c r="D23594" t="inlineStr">
        <is>
          <t>rem</t>
        </is>
      </c>
      <c r="E23594" t="inlineStr"/>
      <c r="F23594" t="inlineStr"/>
      <c r="G23594" t="inlineStr">
        <is>
          <t>numpy</t>
        </is>
      </c>
      <c r="H23594">
        <f>=1.10.1</f>
        <v/>
      </c>
    </row>
    <row r="23595">
      <c r="A23595" t="inlineStr">
        <is>
          <t>EQcorrscan</t>
        </is>
      </c>
      <c r="B23595" t="inlineStr">
        <is>
          <t>5cc22d3fef48a380a6f6c6171e5237d6fc473765</t>
        </is>
      </c>
      <c r="C23595" t="inlineStr">
        <is>
          <t>2015-11-10 22:54:56+00:00</t>
        </is>
      </c>
      <c r="D23595" t="inlineStr">
        <is>
          <t>rem</t>
        </is>
      </c>
      <c r="E23595" t="inlineStr"/>
      <c r="F23595" t="inlineStr"/>
      <c r="G23595" t="inlineStr">
        <is>
          <t>obspy</t>
        </is>
      </c>
      <c r="H23595">
        <f>=0.10.2</f>
        <v/>
      </c>
    </row>
    <row r="23596">
      <c r="A23596" t="inlineStr">
        <is>
          <t>EQcorrscan</t>
        </is>
      </c>
      <c r="B23596" t="inlineStr">
        <is>
          <t>5cc22d3fef48a380a6f6c6171e5237d6fc473765</t>
        </is>
      </c>
      <c r="C23596" t="inlineStr">
        <is>
          <t>2015-11-10 22:54:56+00:00</t>
        </is>
      </c>
      <c r="D23596" t="inlineStr">
        <is>
          <t>rem</t>
        </is>
      </c>
      <c r="E23596" t="inlineStr"/>
      <c r="F23596" t="inlineStr"/>
      <c r="G23596" t="inlineStr">
        <is>
          <t>pbr</t>
        </is>
      </c>
      <c r="H23596">
        <f>=1.8.1</f>
        <v/>
      </c>
    </row>
    <row r="23597">
      <c r="A23597" t="inlineStr">
        <is>
          <t>EQcorrscan</t>
        </is>
      </c>
      <c r="B23597" t="inlineStr">
        <is>
          <t>5cc22d3fef48a380a6f6c6171e5237d6fc473765</t>
        </is>
      </c>
      <c r="C23597" t="inlineStr">
        <is>
          <t>2015-11-10 22:54:56+00:00</t>
        </is>
      </c>
      <c r="D23597" t="inlineStr">
        <is>
          <t>rem</t>
        </is>
      </c>
      <c r="E23597" t="inlineStr"/>
      <c r="F23597" t="inlineStr"/>
      <c r="G23597" t="inlineStr">
        <is>
          <t>pyparsing</t>
        </is>
      </c>
      <c r="H23597">
        <f>=2.0.3</f>
        <v/>
      </c>
    </row>
    <row r="23598">
      <c r="A23598" t="inlineStr">
        <is>
          <t>EQcorrscan</t>
        </is>
      </c>
      <c r="B23598" t="inlineStr">
        <is>
          <t>5cc22d3fef48a380a6f6c6171e5237d6fc473765</t>
        </is>
      </c>
      <c r="C23598" t="inlineStr">
        <is>
          <t>2015-11-10 22:54:56+00:00</t>
        </is>
      </c>
      <c r="D23598" t="inlineStr">
        <is>
          <t>rem</t>
        </is>
      </c>
      <c r="E23598" t="inlineStr"/>
      <c r="F23598" t="inlineStr"/>
      <c r="G23598" t="inlineStr">
        <is>
          <t>python-dateutil</t>
        </is>
      </c>
      <c r="H23598">
        <f>=2.4.2</f>
        <v/>
      </c>
    </row>
    <row r="23599">
      <c r="A23599" t="inlineStr">
        <is>
          <t>EQcorrscan</t>
        </is>
      </c>
      <c r="B23599" t="inlineStr">
        <is>
          <t>5cc22d3fef48a380a6f6c6171e5237d6fc473765</t>
        </is>
      </c>
      <c r="C23599" t="inlineStr">
        <is>
          <t>2015-11-10 22:54:56+00:00</t>
        </is>
      </c>
      <c r="D23599" t="inlineStr">
        <is>
          <t>rem</t>
        </is>
      </c>
      <c r="E23599" t="inlineStr"/>
      <c r="F23599" t="inlineStr"/>
      <c r="G23599" t="inlineStr">
        <is>
          <t>pytz</t>
        </is>
      </c>
      <c r="H23599">
        <f>=2015.6</f>
        <v/>
      </c>
    </row>
    <row r="23600">
      <c r="A23600" t="inlineStr">
        <is>
          <t>EQcorrscan</t>
        </is>
      </c>
      <c r="B23600" t="inlineStr">
        <is>
          <t>5cc22d3fef48a380a6f6c6171e5237d6fc473765</t>
        </is>
      </c>
      <c r="C23600" t="inlineStr">
        <is>
          <t>2015-11-10 22:54:56+00:00</t>
        </is>
      </c>
      <c r="D23600" t="inlineStr">
        <is>
          <t>rem</t>
        </is>
      </c>
      <c r="E23600" t="inlineStr"/>
      <c r="F23600" t="inlineStr"/>
      <c r="G23600" t="inlineStr">
        <is>
          <t>scipy</t>
        </is>
      </c>
      <c r="H23600">
        <f>=0.16.0</f>
        <v/>
      </c>
    </row>
    <row r="23601">
      <c r="A23601" t="inlineStr">
        <is>
          <t>EQcorrscan</t>
        </is>
      </c>
      <c r="B23601" t="inlineStr">
        <is>
          <t>5cc22d3fef48a380a6f6c6171e5237d6fc473765</t>
        </is>
      </c>
      <c r="C23601" t="inlineStr">
        <is>
          <t>2015-11-10 22:54:56+00:00</t>
        </is>
      </c>
      <c r="D23601" t="inlineStr">
        <is>
          <t>rem</t>
        </is>
      </c>
      <c r="E23601" t="inlineStr"/>
      <c r="F23601" t="inlineStr"/>
      <c r="G23601" t="inlineStr">
        <is>
          <t>six</t>
        </is>
      </c>
      <c r="H23601">
        <f>=1.10.0</f>
        <v/>
      </c>
    </row>
    <row r="23602">
      <c r="A23602" t="inlineStr">
        <is>
          <t>EQcorrscan</t>
        </is>
      </c>
      <c r="B23602" t="inlineStr">
        <is>
          <t>5cc22d3fef48a380a6f6c6171e5237d6fc473765</t>
        </is>
      </c>
      <c r="C23602" t="inlineStr">
        <is>
          <t>2015-11-10 22:54:56+00:00</t>
        </is>
      </c>
      <c r="D23602" t="inlineStr">
        <is>
          <t>rem</t>
        </is>
      </c>
      <c r="E23602" t="inlineStr"/>
      <c r="F23602" t="inlineStr"/>
      <c r="G23602" t="inlineStr">
        <is>
          <t>SQLAlchemy</t>
        </is>
      </c>
      <c r="H23602">
        <f>=1.0.9</f>
        <v/>
      </c>
    </row>
    <row r="23603">
      <c r="A23603" t="inlineStr">
        <is>
          <t>EQcorrscan</t>
        </is>
      </c>
      <c r="B23603" t="inlineStr">
        <is>
          <t>5cc22d3fef48a380a6f6c6171e5237d6fc473765</t>
        </is>
      </c>
      <c r="C23603" t="inlineStr">
        <is>
          <t>2015-11-10 22:54:56+00:00</t>
        </is>
      </c>
      <c r="D23603" t="inlineStr">
        <is>
          <t>rem</t>
        </is>
      </c>
      <c r="E23603" t="inlineStr"/>
      <c r="F23603" t="inlineStr"/>
      <c r="G23603" t="inlineStr">
        <is>
          <t>wheel</t>
        </is>
      </c>
      <c r="H23603">
        <f>=0.24.0</f>
        <v/>
      </c>
    </row>
    <row r="23604">
      <c r="A23604" t="inlineStr">
        <is>
          <t>EQcorrscan</t>
        </is>
      </c>
      <c r="B23604" t="inlineStr">
        <is>
          <t>1462b8e71e1732fc2cc85b13a5d6e700a0098fa7</t>
        </is>
      </c>
      <c r="C23604" t="inlineStr">
        <is>
          <t>2017-09-14 07:21:12+00:00</t>
        </is>
      </c>
      <c r="D23604" t="inlineStr">
        <is>
          <t>add</t>
        </is>
      </c>
      <c r="E23604" t="inlineStr">
        <is>
          <t>numpy</t>
        </is>
      </c>
      <c r="F23604" t="inlineStr">
        <is>
          <t>&gt;=1.12</t>
        </is>
      </c>
      <c r="G23604" t="inlineStr"/>
      <c r="H23604" t="inlineStr"/>
    </row>
    <row r="23605">
      <c r="A23605" t="inlineStr">
        <is>
          <t>EQcorrscan</t>
        </is>
      </c>
      <c r="B23605" t="inlineStr">
        <is>
          <t>1462b8e71e1732fc2cc85b13a5d6e700a0098fa7</t>
        </is>
      </c>
      <c r="C23605" t="inlineStr">
        <is>
          <t>2017-09-14 07:21:12+00:00</t>
        </is>
      </c>
      <c r="D23605" t="inlineStr">
        <is>
          <t>add</t>
        </is>
      </c>
      <c r="E23605" t="inlineStr">
        <is>
          <t>matplotlib</t>
        </is>
      </c>
      <c r="F23605" t="inlineStr">
        <is>
          <t>&gt;=1.3.0</t>
        </is>
      </c>
      <c r="G23605" t="inlineStr"/>
      <c r="H23605" t="inlineStr"/>
    </row>
    <row r="23606">
      <c r="A23606" t="inlineStr">
        <is>
          <t>EQcorrscan</t>
        </is>
      </c>
      <c r="B23606" t="inlineStr">
        <is>
          <t>1462b8e71e1732fc2cc85b13a5d6e700a0098fa7</t>
        </is>
      </c>
      <c r="C23606" t="inlineStr">
        <is>
          <t>2017-09-14 07:21:12+00:00</t>
        </is>
      </c>
      <c r="D23606" t="inlineStr">
        <is>
          <t>add</t>
        </is>
      </c>
      <c r="E23606" t="inlineStr">
        <is>
          <t>scipy</t>
        </is>
      </c>
      <c r="F23606" t="inlineStr">
        <is>
          <t>&gt;=0.18</t>
        </is>
      </c>
      <c r="G23606" t="inlineStr"/>
      <c r="H23606" t="inlineStr"/>
    </row>
    <row r="23607">
      <c r="A23607" t="inlineStr">
        <is>
          <t>EQcorrscan</t>
        </is>
      </c>
      <c r="B23607" t="inlineStr">
        <is>
          <t>1462b8e71e1732fc2cc85b13a5d6e700a0098fa7</t>
        </is>
      </c>
      <c r="C23607" t="inlineStr">
        <is>
          <t>2017-09-14 07:21:12+00:00</t>
        </is>
      </c>
      <c r="D23607" t="inlineStr">
        <is>
          <t>add</t>
        </is>
      </c>
      <c r="E23607" t="inlineStr">
        <is>
          <t>LatLon</t>
        </is>
      </c>
      <c r="F23607" t="inlineStr"/>
      <c r="G23607" t="inlineStr"/>
      <c r="H23607" t="inlineStr"/>
    </row>
    <row r="23608">
      <c r="A23608" t="inlineStr">
        <is>
          <t>EQcorrscan</t>
        </is>
      </c>
      <c r="B23608" t="inlineStr">
        <is>
          <t>1462b8e71e1732fc2cc85b13a5d6e700a0098fa7</t>
        </is>
      </c>
      <c r="C23608" t="inlineStr">
        <is>
          <t>2017-09-14 07:21:12+00:00</t>
        </is>
      </c>
      <c r="D23608" t="inlineStr">
        <is>
          <t>add</t>
        </is>
      </c>
      <c r="E23608" t="inlineStr">
        <is>
          <t>bottleneck</t>
        </is>
      </c>
      <c r="F23608" t="inlineStr"/>
      <c r="G23608" t="inlineStr"/>
      <c r="H23608" t="inlineStr"/>
    </row>
    <row r="23609">
      <c r="A23609" t="inlineStr">
        <is>
          <t>EQcorrscan</t>
        </is>
      </c>
      <c r="B23609" t="inlineStr">
        <is>
          <t>1462b8e71e1732fc2cc85b13a5d6e700a0098fa7</t>
        </is>
      </c>
      <c r="C23609" t="inlineStr">
        <is>
          <t>2017-09-14 07:21:12+00:00</t>
        </is>
      </c>
      <c r="D23609" t="inlineStr">
        <is>
          <t>add</t>
        </is>
      </c>
      <c r="E23609" t="inlineStr">
        <is>
          <t>obspy</t>
        </is>
      </c>
      <c r="F23609" t="inlineStr">
        <is>
          <t>&gt;=1.0.3</t>
        </is>
      </c>
      <c r="G23609" t="inlineStr"/>
      <c r="H23609" t="inlineStr"/>
    </row>
    <row r="23610">
      <c r="A23610" t="inlineStr">
        <is>
          <t>EQcorrscan</t>
        </is>
      </c>
      <c r="B23610" t="inlineStr">
        <is>
          <t>1462b8e71e1732fc2cc85b13a5d6e700a0098fa7</t>
        </is>
      </c>
      <c r="C23610" t="inlineStr">
        <is>
          <t>2017-09-14 07:21:12+00:00</t>
        </is>
      </c>
      <c r="D23610" t="inlineStr">
        <is>
          <t>add</t>
        </is>
      </c>
      <c r="E23610" t="inlineStr">
        <is>
          <t>h5py</t>
        </is>
      </c>
      <c r="F23610" t="inlineStr"/>
      <c r="G23610" t="inlineStr"/>
      <c r="H23610" t="inlineStr"/>
    </row>
    <row r="23611">
      <c r="A23611" t="inlineStr">
        <is>
          <t>EQcorrscan</t>
        </is>
      </c>
      <c r="B23611" t="inlineStr">
        <is>
          <t>1462b8e71e1732fc2cc85b13a5d6e700a0098fa7</t>
        </is>
      </c>
      <c r="C23611" t="inlineStr">
        <is>
          <t>2017-09-14 07:21:12+00:00</t>
        </is>
      </c>
      <c r="D23611" t="inlineStr">
        <is>
          <t>add</t>
        </is>
      </c>
      <c r="E23611" t="inlineStr">
        <is>
          <t>pytest</t>
        </is>
      </c>
      <c r="F23611" t="inlineStr">
        <is>
          <t>&gt;=2.0.0</t>
        </is>
      </c>
      <c r="G23611" t="inlineStr"/>
      <c r="H23611" t="inlineStr"/>
    </row>
    <row r="23612">
      <c r="A23612" t="inlineStr">
        <is>
          <t>EQcorrscan</t>
        </is>
      </c>
      <c r="B23612" t="inlineStr">
        <is>
          <t>1462b8e71e1732fc2cc85b13a5d6e700a0098fa7</t>
        </is>
      </c>
      <c r="C23612" t="inlineStr">
        <is>
          <t>2017-09-14 07:21:12+00:00</t>
        </is>
      </c>
      <c r="D23612" t="inlineStr">
        <is>
          <t>add</t>
        </is>
      </c>
      <c r="E23612" t="inlineStr">
        <is>
          <t>pytest-cov</t>
        </is>
      </c>
      <c r="F23612" t="inlineStr"/>
      <c r="G23612" t="inlineStr"/>
      <c r="H23612" t="inlineStr"/>
    </row>
    <row r="23613">
      <c r="A23613" t="inlineStr">
        <is>
          <t>EQcorrscan</t>
        </is>
      </c>
      <c r="B23613" t="inlineStr">
        <is>
          <t>1462b8e71e1732fc2cc85b13a5d6e700a0098fa7</t>
        </is>
      </c>
      <c r="C23613" t="inlineStr">
        <is>
          <t>2017-09-14 07:21:12+00:00</t>
        </is>
      </c>
      <c r="D23613" t="inlineStr">
        <is>
          <t>add</t>
        </is>
      </c>
      <c r="E23613" t="inlineStr">
        <is>
          <t>pytest-pep8</t>
        </is>
      </c>
      <c r="F23613" t="inlineStr"/>
      <c r="G23613" t="inlineStr"/>
      <c r="H23613" t="inlineStr"/>
    </row>
    <row r="23614">
      <c r="A23614" t="inlineStr">
        <is>
          <t>EQcorrscan</t>
        </is>
      </c>
      <c r="B23614" t="inlineStr">
        <is>
          <t>1462b8e71e1732fc2cc85b13a5d6e700a0098fa7</t>
        </is>
      </c>
      <c r="C23614" t="inlineStr">
        <is>
          <t>2017-09-14 07:21:12+00:00</t>
        </is>
      </c>
      <c r="D23614" t="inlineStr">
        <is>
          <t>add</t>
        </is>
      </c>
      <c r="E23614" t="inlineStr">
        <is>
          <t>pytest-xdist</t>
        </is>
      </c>
      <c r="F23614" t="inlineStr"/>
      <c r="G23614" t="inlineStr"/>
      <c r="H23614" t="inlineStr"/>
    </row>
    <row r="23615">
      <c r="A23615" t="inlineStr">
        <is>
          <t>EQcorrscan</t>
        </is>
      </c>
      <c r="B23615" t="inlineStr">
        <is>
          <t>1462b8e71e1732fc2cc85b13a5d6e700a0098fa7</t>
        </is>
      </c>
      <c r="C23615" t="inlineStr">
        <is>
          <t>2017-09-14 07:21:12+00:00</t>
        </is>
      </c>
      <c r="D23615" t="inlineStr">
        <is>
          <t>add</t>
        </is>
      </c>
      <c r="E23615" t="inlineStr">
        <is>
          <t>pytest-rerunfailures</t>
        </is>
      </c>
      <c r="F23615" t="inlineStr"/>
      <c r="G23615" t="inlineStr"/>
      <c r="H23615" t="inlineStr"/>
    </row>
    <row r="23616">
      <c r="A23616" t="inlineStr">
        <is>
          <t>EQcorrscan</t>
        </is>
      </c>
      <c r="B23616" t="inlineStr">
        <is>
          <t>1462b8e71e1732fc2cc85b13a5d6e700a0098fa7</t>
        </is>
      </c>
      <c r="C23616" t="inlineStr">
        <is>
          <t>2017-09-14 07:21:12+00:00</t>
        </is>
      </c>
      <c r="D23616" t="inlineStr">
        <is>
          <t>add</t>
        </is>
      </c>
      <c r="E23616" t="inlineStr">
        <is>
          <t>codecov</t>
        </is>
      </c>
      <c r="F23616" t="inlineStr"/>
      <c r="G23616" t="inlineStr"/>
      <c r="H23616" t="inlineStr"/>
    </row>
    <row r="23617">
      <c r="A23617" t="inlineStr">
        <is>
          <t>EQcorrscan</t>
        </is>
      </c>
      <c r="B23617" t="inlineStr">
        <is>
          <t>37478cde435022843509fdcc141555dd9fbb69a7</t>
        </is>
      </c>
      <c r="C23617" t="inlineStr">
        <is>
          <t>2018-06-28 05:22:15+00:00</t>
        </is>
      </c>
      <c r="D23617" t="inlineStr">
        <is>
          <t>rem</t>
        </is>
      </c>
      <c r="E23617" t="inlineStr"/>
      <c r="F23617" t="inlineStr"/>
      <c r="G23617" t="inlineStr">
        <is>
          <t>LatLon</t>
        </is>
      </c>
      <c r="H23617" t="inlineStr"/>
    </row>
    <row r="23618">
      <c r="A23618" t="inlineStr">
        <is>
          <t>EQcorrscan</t>
        </is>
      </c>
      <c r="B23618" t="inlineStr">
        <is>
          <t>7c19249976bb41bb0c836d959986177fcd06135e</t>
        </is>
      </c>
      <c r="C23618" t="inlineStr">
        <is>
          <t>2018-08-19 22:40:35+00:00</t>
        </is>
      </c>
      <c r="D23618" t="inlineStr">
        <is>
          <t>add</t>
        </is>
      </c>
      <c r="E23618" t="inlineStr">
        <is>
          <t>pytest-mpl</t>
        </is>
      </c>
      <c r="F23618" t="inlineStr"/>
      <c r="G23618" t="inlineStr"/>
      <c r="H23618" t="inlineStr"/>
    </row>
    <row r="23619">
      <c r="A23619" t="inlineStr">
        <is>
          <t>EQcorrscan</t>
        </is>
      </c>
      <c r="B23619" t="inlineStr">
        <is>
          <t>7e761dd19271bbab994cd83dc53c9b33e599564c</t>
        </is>
      </c>
      <c r="C23619" t="inlineStr">
        <is>
          <t>2019-09-06 23:48:09+00:00</t>
        </is>
      </c>
      <c r="D23619" t="inlineStr">
        <is>
          <t>add</t>
        </is>
      </c>
      <c r="E23619" t="inlineStr">
        <is>
          <t>pyfftw</t>
        </is>
      </c>
      <c r="F23619" t="inlineStr"/>
      <c r="G23619" t="inlineStr"/>
      <c r="H23619" t="inlineStr"/>
    </row>
    <row r="23620">
      <c r="A23620" t="inlineStr">
        <is>
          <t>EQcorrscan</t>
        </is>
      </c>
      <c r="B23620" t="inlineStr">
        <is>
          <t>aadaf9b184f5ef52928f8a13e2df7eb553a63124</t>
        </is>
      </c>
      <c r="C23620" t="inlineStr">
        <is>
          <t>2020-07-13 23:06:05+00:00</t>
        </is>
      </c>
      <c r="D23620" t="inlineStr">
        <is>
          <t>verchange</t>
        </is>
      </c>
      <c r="E23620" t="inlineStr">
        <is>
          <t>codecov</t>
        </is>
      </c>
      <c r="F23620" t="inlineStr"/>
      <c r="G23620" t="inlineStr">
        <is>
          <t>codecov</t>
        </is>
      </c>
      <c r="H23620" t="inlineStr"/>
    </row>
    <row r="23621">
      <c r="A23621" t="inlineStr">
        <is>
          <t>EQcorrscan</t>
        </is>
      </c>
      <c r="B23621" t="inlineStr">
        <is>
          <t>aadaf9b184f5ef52928f8a13e2df7eb553a63124</t>
        </is>
      </c>
      <c r="C23621" t="inlineStr">
        <is>
          <t>2020-07-13 23:06:05+00:00</t>
        </is>
      </c>
      <c r="D23621" t="inlineStr">
        <is>
          <t>add</t>
        </is>
      </c>
      <c r="E23621" t="inlineStr">
        <is>
          <t>pillow</t>
        </is>
      </c>
      <c r="F23621" t="inlineStr">
        <is>
          <t>&gt;=6.2.3</t>
        </is>
      </c>
      <c r="G23621" t="inlineStr"/>
      <c r="H23621" t="inlineStr"/>
    </row>
    <row r="23622">
      <c r="A23622" t="inlineStr">
        <is>
          <t>hippybot</t>
        </is>
      </c>
      <c r="B23622" t="inlineStr">
        <is>
          <t>eaace1ce0e8f16ba6b44b26ccb3f2a221bf1743f</t>
        </is>
      </c>
      <c r="C23622" t="inlineStr">
        <is>
          <t>2011-09-26 01:29:04+00:00</t>
        </is>
      </c>
      <c r="D23622" t="inlineStr">
        <is>
          <t>add</t>
        </is>
      </c>
      <c r="E23622" t="inlineStr">
        <is>
          <t>requests</t>
        </is>
      </c>
      <c r="F23622" t="inlineStr"/>
      <c r="G23622" t="inlineStr"/>
      <c r="H23622" t="inlineStr"/>
    </row>
    <row r="23623">
      <c r="A23623" t="inlineStr">
        <is>
          <t>hippybot</t>
        </is>
      </c>
      <c r="B23623" t="inlineStr">
        <is>
          <t>eaace1ce0e8f16ba6b44b26ccb3f2a221bf1743f</t>
        </is>
      </c>
      <c r="C23623" t="inlineStr">
        <is>
          <t>2011-09-26 01:29:04+00:00</t>
        </is>
      </c>
      <c r="D23623" t="inlineStr">
        <is>
          <t>add</t>
        </is>
      </c>
      <c r="E23623" t="inlineStr">
        <is>
          <t>simplejson</t>
        </is>
      </c>
      <c r="F23623" t="inlineStr"/>
      <c r="G23623" t="inlineStr"/>
      <c r="H23623" t="inlineStr"/>
    </row>
    <row r="23624">
      <c r="A23624" t="inlineStr">
        <is>
          <t>hippybot</t>
        </is>
      </c>
      <c r="B23624" t="inlineStr">
        <is>
          <t>7389bc90e515cf59126f81a63c3c563260a762f2</t>
        </is>
      </c>
      <c r="C23624" t="inlineStr">
        <is>
          <t>2012-04-24 09:27:26+00:00</t>
        </is>
      </c>
      <c r="D23624" t="inlineStr">
        <is>
          <t>verchange</t>
        </is>
      </c>
      <c r="E23624" t="inlineStr">
        <is>
          <t>jabberbot</t>
        </is>
      </c>
      <c r="F23624" t="inlineStr">
        <is>
          <t>&gt;=0.15</t>
        </is>
      </c>
      <c r="G23624" t="inlineStr">
        <is>
          <t>jabberbot</t>
        </is>
      </c>
      <c r="H23624" t="inlineStr"/>
    </row>
    <row r="23625">
      <c r="A23625" t="inlineStr">
        <is>
          <t>attention-ocr</t>
        </is>
      </c>
      <c r="B23625" t="inlineStr">
        <is>
          <t>ea83d29de00a46ab008455247fbdfc53182d747b</t>
        </is>
      </c>
      <c r="C23625" t="inlineStr">
        <is>
          <t>2017-07-24 11:33:18+00:00</t>
        </is>
      </c>
      <c r="D23625" t="inlineStr">
        <is>
          <t>add</t>
        </is>
      </c>
      <c r="E23625" t="inlineStr">
        <is>
          <t>setuptools</t>
        </is>
      </c>
      <c r="F23625">
        <f>=32.1.0</f>
        <v/>
      </c>
      <c r="G23625" t="inlineStr"/>
      <c r="H23625" t="inlineStr"/>
    </row>
    <row r="23626">
      <c r="A23626" t="inlineStr">
        <is>
          <t>attention-ocr</t>
        </is>
      </c>
      <c r="B23626" t="inlineStr">
        <is>
          <t>ea83d29de00a46ab008455247fbdfc53182d747b</t>
        </is>
      </c>
      <c r="C23626" t="inlineStr">
        <is>
          <t>2017-07-24 11:33:18+00:00</t>
        </is>
      </c>
      <c r="D23626" t="inlineStr">
        <is>
          <t>add</t>
        </is>
      </c>
      <c r="E23626" t="inlineStr">
        <is>
          <t>six</t>
        </is>
      </c>
      <c r="F23626">
        <f>=1.10.0</f>
        <v/>
      </c>
      <c r="G23626" t="inlineStr"/>
      <c r="H23626" t="inlineStr"/>
    </row>
    <row r="23627">
      <c r="A23627" t="inlineStr">
        <is>
          <t>attention-ocr</t>
        </is>
      </c>
      <c r="B23627" t="inlineStr">
        <is>
          <t>ea83d29de00a46ab008455247fbdfc53182d747b</t>
        </is>
      </c>
      <c r="C23627" t="inlineStr">
        <is>
          <t>2017-07-24 11:33:18+00:00</t>
        </is>
      </c>
      <c r="D23627" t="inlineStr">
        <is>
          <t>add</t>
        </is>
      </c>
      <c r="E23627" t="inlineStr">
        <is>
          <t>numpy</t>
        </is>
      </c>
      <c r="F23627">
        <f>=1.12.1</f>
        <v/>
      </c>
      <c r="G23627" t="inlineStr"/>
      <c r="H23627" t="inlineStr"/>
    </row>
    <row r="23628">
      <c r="A23628" t="inlineStr">
        <is>
          <t>attention-ocr</t>
        </is>
      </c>
      <c r="B23628" t="inlineStr">
        <is>
          <t>ea83d29de00a46ab008455247fbdfc53182d747b</t>
        </is>
      </c>
      <c r="C23628" t="inlineStr">
        <is>
          <t>2017-07-24 11:33:18+00:00</t>
        </is>
      </c>
      <c r="D23628" t="inlineStr">
        <is>
          <t>add</t>
        </is>
      </c>
      <c r="E23628" t="inlineStr">
        <is>
          <t>tensorflow</t>
        </is>
      </c>
      <c r="F23628">
        <f>=1.2.1</f>
        <v/>
      </c>
      <c r="G23628" t="inlineStr"/>
      <c r="H23628" t="inlineStr"/>
    </row>
    <row r="23629">
      <c r="A23629" t="inlineStr">
        <is>
          <t>attention-ocr</t>
        </is>
      </c>
      <c r="B23629" t="inlineStr">
        <is>
          <t>ea83d29de00a46ab008455247fbdfc53182d747b</t>
        </is>
      </c>
      <c r="C23629" t="inlineStr">
        <is>
          <t>2017-07-24 11:33:18+00:00</t>
        </is>
      </c>
      <c r="D23629" t="inlineStr">
        <is>
          <t>add</t>
        </is>
      </c>
      <c r="E23629" t="inlineStr">
        <is>
          <t>Pillow</t>
        </is>
      </c>
      <c r="F23629">
        <f>=4.2.1</f>
        <v/>
      </c>
      <c r="G23629" t="inlineStr"/>
      <c r="H23629" t="inlineStr"/>
    </row>
    <row r="23630">
      <c r="A23630" t="inlineStr">
        <is>
          <t>attention-ocr</t>
        </is>
      </c>
      <c r="B23630" t="inlineStr">
        <is>
          <t>ea83d29de00a46ab008455247fbdfc53182d747b</t>
        </is>
      </c>
      <c r="C23630" t="inlineStr">
        <is>
          <t>2017-07-24 11:33:18+00:00</t>
        </is>
      </c>
      <c r="D23630" t="inlineStr">
        <is>
          <t>add</t>
        </is>
      </c>
      <c r="E23630" t="inlineStr">
        <is>
          <t>distance</t>
        </is>
      </c>
      <c r="F23630">
        <f>=0.1.3</f>
        <v/>
      </c>
      <c r="G23630" t="inlineStr"/>
      <c r="H23630" t="inlineStr"/>
    </row>
    <row r="23631">
      <c r="A23631" t="inlineStr">
        <is>
          <t>attention-ocr</t>
        </is>
      </c>
      <c r="B23631" t="inlineStr">
        <is>
          <t>30b89dc44a17dfa43894373263ba11c0df12abe4</t>
        </is>
      </c>
      <c r="C23631" t="inlineStr">
        <is>
          <t>2017-08-13 11:25:53+00:00</t>
        </is>
      </c>
      <c r="D23631" t="inlineStr">
        <is>
          <t>verchange</t>
        </is>
      </c>
      <c r="E23631" t="inlineStr">
        <is>
          <t>six</t>
        </is>
      </c>
      <c r="F23631" t="inlineStr">
        <is>
          <t>&gt;=1.10.0</t>
        </is>
      </c>
      <c r="G23631" t="inlineStr">
        <is>
          <t>six</t>
        </is>
      </c>
      <c r="H23631">
        <f>=1.10.0</f>
        <v/>
      </c>
    </row>
    <row r="23632">
      <c r="A23632" t="inlineStr">
        <is>
          <t>attention-ocr</t>
        </is>
      </c>
      <c r="B23632" t="inlineStr">
        <is>
          <t>30b89dc44a17dfa43894373263ba11c0df12abe4</t>
        </is>
      </c>
      <c r="C23632" t="inlineStr">
        <is>
          <t>2017-08-13 11:25:53+00:00</t>
        </is>
      </c>
      <c r="D23632" t="inlineStr">
        <is>
          <t>verchange</t>
        </is>
      </c>
      <c r="E23632" t="inlineStr">
        <is>
          <t>setuptools</t>
        </is>
      </c>
      <c r="F23632" t="inlineStr">
        <is>
          <t>&gt;=32.1.0</t>
        </is>
      </c>
      <c r="G23632" t="inlineStr">
        <is>
          <t>setuptools</t>
        </is>
      </c>
      <c r="H23632">
        <f>=32.1.0</f>
        <v/>
      </c>
    </row>
    <row r="23633">
      <c r="A23633" t="inlineStr">
        <is>
          <t>attention-ocr</t>
        </is>
      </c>
      <c r="B23633" t="inlineStr">
        <is>
          <t>30b89dc44a17dfa43894373263ba11c0df12abe4</t>
        </is>
      </c>
      <c r="C23633" t="inlineStr">
        <is>
          <t>2017-08-13 11:25:53+00:00</t>
        </is>
      </c>
      <c r="D23633" t="inlineStr">
        <is>
          <t>verchange</t>
        </is>
      </c>
      <c r="E23633" t="inlineStr">
        <is>
          <t>numpy</t>
        </is>
      </c>
      <c r="F23633" t="inlineStr">
        <is>
          <t>&gt;=1.12.1</t>
        </is>
      </c>
      <c r="G23633" t="inlineStr">
        <is>
          <t>numpy</t>
        </is>
      </c>
      <c r="H23633">
        <f>=1.12.1</f>
        <v/>
      </c>
    </row>
    <row r="23634">
      <c r="A23634" t="inlineStr">
        <is>
          <t>attention-ocr</t>
        </is>
      </c>
      <c r="B23634" t="inlineStr">
        <is>
          <t>30b89dc44a17dfa43894373263ba11c0df12abe4</t>
        </is>
      </c>
      <c r="C23634" t="inlineStr">
        <is>
          <t>2017-08-13 11:25:53+00:00</t>
        </is>
      </c>
      <c r="D23634" t="inlineStr">
        <is>
          <t>verchange</t>
        </is>
      </c>
      <c r="E23634" t="inlineStr">
        <is>
          <t>Pillow</t>
        </is>
      </c>
      <c r="F23634" t="inlineStr">
        <is>
          <t>&gt;=4.2.1</t>
        </is>
      </c>
      <c r="G23634" t="inlineStr">
        <is>
          <t>Pillow</t>
        </is>
      </c>
      <c r="H23634">
        <f>=4.2.1</f>
        <v/>
      </c>
    </row>
    <row r="23635">
      <c r="A23635" t="inlineStr">
        <is>
          <t>attention-ocr</t>
        </is>
      </c>
      <c r="B23635" t="inlineStr">
        <is>
          <t>30b89dc44a17dfa43894373263ba11c0df12abe4</t>
        </is>
      </c>
      <c r="C23635" t="inlineStr">
        <is>
          <t>2017-08-13 11:25:53+00:00</t>
        </is>
      </c>
      <c r="D23635" t="inlineStr">
        <is>
          <t>verchange</t>
        </is>
      </c>
      <c r="E23635" t="inlineStr">
        <is>
          <t>distance</t>
        </is>
      </c>
      <c r="F23635" t="inlineStr">
        <is>
          <t>&gt;=0.1.3</t>
        </is>
      </c>
      <c r="G23635" t="inlineStr">
        <is>
          <t>distance</t>
        </is>
      </c>
      <c r="H23635">
        <f>=0.1.3</f>
        <v/>
      </c>
    </row>
    <row r="23636">
      <c r="A23636" t="inlineStr">
        <is>
          <t>attention-ocr</t>
        </is>
      </c>
      <c r="B23636" t="inlineStr">
        <is>
          <t>30b89dc44a17dfa43894373263ba11c0df12abe4</t>
        </is>
      </c>
      <c r="C23636" t="inlineStr">
        <is>
          <t>2017-08-13 11:25:53+00:00</t>
        </is>
      </c>
      <c r="D23636" t="inlineStr">
        <is>
          <t>verchange</t>
        </is>
      </c>
      <c r="E23636" t="inlineStr">
        <is>
          <t>tensorflow</t>
        </is>
      </c>
      <c r="F23636" t="inlineStr">
        <is>
          <t>&gt;=1.2.1</t>
        </is>
      </c>
      <c r="G23636" t="inlineStr">
        <is>
          <t>tensorflow</t>
        </is>
      </c>
      <c r="H23636">
        <f>=1.2.1</f>
        <v/>
      </c>
    </row>
    <row r="23637">
      <c r="A23637" t="inlineStr">
        <is>
          <t>elementium</t>
        </is>
      </c>
      <c r="B23637" t="inlineStr">
        <is>
          <t>d3e9fc1ac2422e39e45b0d3ee8bbd3bde3017629</t>
        </is>
      </c>
      <c r="C23637" t="inlineStr">
        <is>
          <t>2015-11-19 14:07:19+00:00</t>
        </is>
      </c>
      <c r="D23637" t="inlineStr">
        <is>
          <t>add</t>
        </is>
      </c>
      <c r="E23637" t="inlineStr">
        <is>
          <t>nose</t>
        </is>
      </c>
      <c r="F23637">
        <f>=1.3.7</f>
        <v/>
      </c>
      <c r="G23637" t="inlineStr"/>
      <c r="H23637" t="inlineStr"/>
    </row>
    <row r="23638">
      <c r="A23638" t="inlineStr">
        <is>
          <t>elementium</t>
        </is>
      </c>
      <c r="B23638" t="inlineStr">
        <is>
          <t>dff95615ab772e62eb3338a026c607defa43d865</t>
        </is>
      </c>
      <c r="C23638" t="inlineStr">
        <is>
          <t>2015-12-02 22:41:01+00:00</t>
        </is>
      </c>
      <c r="D23638" t="inlineStr">
        <is>
          <t>add</t>
        </is>
      </c>
      <c r="E23638" t="inlineStr">
        <is>
          <t>selenium</t>
        </is>
      </c>
      <c r="F23638">
        <f>=2.48.0</f>
        <v/>
      </c>
      <c r="G23638" t="inlineStr"/>
      <c r="H23638" t="inlineStr"/>
    </row>
    <row r="23639">
      <c r="A23639" t="inlineStr">
        <is>
          <t>elementium</t>
        </is>
      </c>
      <c r="B23639" t="inlineStr">
        <is>
          <t>8156fa4bdbd8104792a3d6c5258ad0640f70f36e</t>
        </is>
      </c>
      <c r="C23639" t="inlineStr">
        <is>
          <t>2016-08-18 19:35:58+00:00</t>
        </is>
      </c>
      <c r="D23639" t="inlineStr">
        <is>
          <t>add</t>
        </is>
      </c>
      <c r="E23639" t="inlineStr">
        <is>
          <t>six</t>
        </is>
      </c>
      <c r="F23639">
        <f>=1.10.0</f>
        <v/>
      </c>
      <c r="G23639" t="inlineStr"/>
      <c r="H23639" t="inlineStr"/>
    </row>
    <row r="23640">
      <c r="A23640" t="inlineStr">
        <is>
          <t>elementium</t>
        </is>
      </c>
      <c r="B23640" t="inlineStr">
        <is>
          <t>8156fa4bdbd8104792a3d6c5258ad0640f70f36e</t>
        </is>
      </c>
      <c r="C23640" t="inlineStr">
        <is>
          <t>2016-08-18 19:35:58+00:00</t>
        </is>
      </c>
      <c r="D23640" t="inlineStr">
        <is>
          <t>rem</t>
        </is>
      </c>
      <c r="E23640" t="inlineStr"/>
      <c r="F23640" t="inlineStr"/>
      <c r="G23640" t="inlineStr">
        <is>
          <t>nose</t>
        </is>
      </c>
      <c r="H23640">
        <f>=1.3.7</f>
        <v/>
      </c>
    </row>
    <row r="23641">
      <c r="A23641" t="inlineStr">
        <is>
          <t>elementium</t>
        </is>
      </c>
      <c r="B23641" t="inlineStr">
        <is>
          <t>b5f035a95d42e9456909524ea342f056f1229b5b</t>
        </is>
      </c>
      <c r="C23641" t="inlineStr">
        <is>
          <t>2017-10-02 16:31:57+00:00</t>
        </is>
      </c>
      <c r="D23641" t="inlineStr">
        <is>
          <t>verchange</t>
        </is>
      </c>
      <c r="E23641" t="inlineStr">
        <is>
          <t>six</t>
        </is>
      </c>
      <c r="F23641">
        <f>=1.11.0</f>
        <v/>
      </c>
      <c r="G23641" t="inlineStr">
        <is>
          <t>six</t>
        </is>
      </c>
      <c r="H23641">
        <f>=1.10.0</f>
        <v/>
      </c>
    </row>
    <row r="23642">
      <c r="A23642" t="inlineStr">
        <is>
          <t>elementium</t>
        </is>
      </c>
      <c r="B23642" t="inlineStr">
        <is>
          <t>f28d67210835efa3b863ffb8d16f9078ddb39a7c</t>
        </is>
      </c>
      <c r="C23642" t="inlineStr">
        <is>
          <t>2019-09-30 21:55:06+00:00</t>
        </is>
      </c>
      <c r="D23642" t="inlineStr">
        <is>
          <t>verchange</t>
        </is>
      </c>
      <c r="E23642" t="inlineStr">
        <is>
          <t>six</t>
        </is>
      </c>
      <c r="F23642">
        <f>=1.12.0</f>
        <v/>
      </c>
      <c r="G23642" t="inlineStr">
        <is>
          <t>six</t>
        </is>
      </c>
      <c r="H23642">
        <f>=1.11.0</f>
        <v/>
      </c>
    </row>
    <row r="23643">
      <c r="A23643" t="inlineStr">
        <is>
          <t>elementium</t>
        </is>
      </c>
      <c r="B23643" t="inlineStr">
        <is>
          <t>f28d67210835efa3b863ffb8d16f9078ddb39a7c</t>
        </is>
      </c>
      <c r="C23643" t="inlineStr">
        <is>
          <t>2019-09-30 21:55:06+00:00</t>
        </is>
      </c>
      <c r="D23643" t="inlineStr">
        <is>
          <t>verchange</t>
        </is>
      </c>
      <c r="E23643" t="inlineStr">
        <is>
          <t>selenium</t>
        </is>
      </c>
      <c r="F23643">
        <f>=3.141.0</f>
        <v/>
      </c>
      <c r="G23643" t="inlineStr">
        <is>
          <t>selenium</t>
        </is>
      </c>
      <c r="H23643">
        <f>=2.48.0</f>
        <v/>
      </c>
    </row>
    <row r="23644">
      <c r="A23644" t="inlineStr">
        <is>
          <t>elementium</t>
        </is>
      </c>
      <c r="B23644" t="inlineStr">
        <is>
          <t>b003f906d94295397eaf5a53a46f75a8be0e0dd6</t>
        </is>
      </c>
      <c r="C23644" t="inlineStr">
        <is>
          <t>2019-11-06 12:43:25+00:00</t>
        </is>
      </c>
      <c r="D23644" t="inlineStr">
        <is>
          <t>verchange</t>
        </is>
      </c>
      <c r="E23644" t="inlineStr">
        <is>
          <t>six</t>
        </is>
      </c>
      <c r="F23644">
        <f>=1.13.0</f>
        <v/>
      </c>
      <c r="G23644" t="inlineStr">
        <is>
          <t>six</t>
        </is>
      </c>
      <c r="H23644">
        <f>=1.12.0</f>
        <v/>
      </c>
    </row>
    <row r="23645">
      <c r="A23645" t="inlineStr">
        <is>
          <t>pygsheets</t>
        </is>
      </c>
      <c r="B23645" t="inlineStr">
        <is>
          <t>424620982235df931bfc2158b024a8db073bfd76</t>
        </is>
      </c>
      <c r="C23645" t="inlineStr">
        <is>
          <t>2018-11-25 20:15:07+00:00</t>
        </is>
      </c>
      <c r="D23645" t="inlineStr">
        <is>
          <t>add</t>
        </is>
      </c>
      <c r="E23645" t="inlineStr">
        <is>
          <t>google-auth-oauthlib</t>
        </is>
      </c>
      <c r="F23645" t="inlineStr"/>
      <c r="G23645" t="inlineStr"/>
      <c r="H23645" t="inlineStr"/>
    </row>
    <row r="23646">
      <c r="A23646" t="inlineStr">
        <is>
          <t>pygsheets</t>
        </is>
      </c>
      <c r="B23646" t="inlineStr">
        <is>
          <t>424620982235df931bfc2158b024a8db073bfd76</t>
        </is>
      </c>
      <c r="C23646" t="inlineStr">
        <is>
          <t>2018-11-25 20:15:07+00:00</t>
        </is>
      </c>
      <c r="D23646" t="inlineStr">
        <is>
          <t>rem</t>
        </is>
      </c>
      <c r="E23646" t="inlineStr"/>
      <c r="F23646" t="inlineStr"/>
      <c r="G23646" t="inlineStr">
        <is>
          <t>enum</t>
        </is>
      </c>
      <c r="H23646" t="inlineStr"/>
    </row>
    <row r="23647">
      <c r="A23647" t="inlineStr">
        <is>
          <t>pygsheets</t>
        </is>
      </c>
      <c r="B23647" t="inlineStr">
        <is>
          <t>9807637884cc443fe02fb7d32067c72f99d5ee11</t>
        </is>
      </c>
      <c r="C23647" t="inlineStr">
        <is>
          <t>2020-02-15 03:06:45+00:00</t>
        </is>
      </c>
      <c r="D23647" t="inlineStr">
        <is>
          <t>verchange</t>
        </is>
      </c>
      <c r="E23647" t="inlineStr">
        <is>
          <t>google-auth-oauthlib</t>
        </is>
      </c>
      <c r="F23647" t="inlineStr"/>
      <c r="G23647" t="inlineStr">
        <is>
          <t>google-auth-oauthlib</t>
        </is>
      </c>
      <c r="H23647" t="inlineStr"/>
    </row>
    <row r="23648">
      <c r="A23648" t="inlineStr">
        <is>
          <t>pygsheets</t>
        </is>
      </c>
      <c r="B23648" t="inlineStr">
        <is>
          <t>9807637884cc443fe02fb7d32067c72f99d5ee11</t>
        </is>
      </c>
      <c r="C23648" t="inlineStr">
        <is>
          <t>2020-02-15 03:06:45+00:00</t>
        </is>
      </c>
      <c r="D23648" t="inlineStr">
        <is>
          <t>add</t>
        </is>
      </c>
      <c r="E23648" t="inlineStr">
        <is>
          <t>oauth2client</t>
        </is>
      </c>
      <c r="F23648" t="inlineStr"/>
      <c r="G23648" t="inlineStr"/>
      <c r="H23648" t="inlineStr"/>
    </row>
    <row r="23649">
      <c r="A23649" t="inlineStr">
        <is>
          <t>pygsheets</t>
        </is>
      </c>
      <c r="B23649" t="inlineStr">
        <is>
          <t>844a00bf25a232f4c76189be84a59d92c3408b58</t>
        </is>
      </c>
      <c r="C23649" t="inlineStr">
        <is>
          <t>2020-03-21 13:48:18+00:00</t>
        </is>
      </c>
      <c r="D23649" t="inlineStr">
        <is>
          <t>verchange</t>
        </is>
      </c>
      <c r="E23649" t="inlineStr">
        <is>
          <t>google-auth-oauthlib</t>
        </is>
      </c>
      <c r="F23649" t="inlineStr"/>
      <c r="G23649" t="inlineStr">
        <is>
          <t>google-auth-oauthlib</t>
        </is>
      </c>
      <c r="H23649" t="inlineStr"/>
    </row>
    <row r="23650">
      <c r="A23650" t="inlineStr">
        <is>
          <t>pygsheets</t>
        </is>
      </c>
      <c r="B23650" t="inlineStr">
        <is>
          <t>844a00bf25a232f4c76189be84a59d92c3408b58</t>
        </is>
      </c>
      <c r="C23650" t="inlineStr">
        <is>
          <t>2020-03-21 13:48:18+00:00</t>
        </is>
      </c>
      <c r="D23650" t="inlineStr">
        <is>
          <t>add</t>
        </is>
      </c>
      <c r="E23650" t="inlineStr">
        <is>
          <t>oauth2client</t>
        </is>
      </c>
      <c r="F23650" t="inlineStr"/>
      <c r="G23650" t="inlineStr"/>
      <c r="H23650" t="inlineStr"/>
    </row>
    <row r="23651">
      <c r="A23651" t="inlineStr">
        <is>
          <t>pygsheets</t>
        </is>
      </c>
      <c r="B23651" t="inlineStr">
        <is>
          <t>fa227b8c25ff78bee3c586bf546c06b78e5ccd85</t>
        </is>
      </c>
      <c r="C23651" t="inlineStr">
        <is>
          <t>2021-01-18 20:31:02+00:00</t>
        </is>
      </c>
      <c r="D23651" t="inlineStr">
        <is>
          <t>rem</t>
        </is>
      </c>
      <c r="E23651" t="inlineStr"/>
      <c r="F23651" t="inlineStr"/>
      <c r="G23651" t="inlineStr">
        <is>
          <t>oauth2client</t>
        </is>
      </c>
      <c r="H23651" t="inlineStr"/>
    </row>
    <row r="23652">
      <c r="A23652" t="inlineStr">
        <is>
          <t>openvpn-monitor</t>
        </is>
      </c>
      <c r="B23652" t="inlineStr">
        <is>
          <t>a23d13db0b2ca4f79fe8fefb91459476bef0892f</t>
        </is>
      </c>
      <c r="C23652" t="inlineStr">
        <is>
          <t>2020-09-02 13:25:59+00:00</t>
        </is>
      </c>
      <c r="D23652" t="inlineStr">
        <is>
          <t>verchange</t>
        </is>
      </c>
      <c r="E23652" t="inlineStr">
        <is>
          <t>six</t>
        </is>
      </c>
      <c r="F23652">
        <f>=1.12.0</f>
        <v/>
      </c>
      <c r="G23652" t="inlineStr">
        <is>
          <t>six</t>
        </is>
      </c>
      <c r="H23652">
        <f>=1.11.0</f>
        <v/>
      </c>
    </row>
    <row r="23653">
      <c r="A23653" t="inlineStr">
        <is>
          <t>openvpn-monitor</t>
        </is>
      </c>
      <c r="B23653" t="inlineStr">
        <is>
          <t>a23d13db0b2ca4f79fe8fefb91459476bef0892f</t>
        </is>
      </c>
      <c r="C23653" t="inlineStr">
        <is>
          <t>2020-09-02 13:25:59+00:00</t>
        </is>
      </c>
      <c r="D23653" t="inlineStr">
        <is>
          <t>verchange</t>
        </is>
      </c>
      <c r="E23653" t="inlineStr">
        <is>
          <t>bottle</t>
        </is>
      </c>
      <c r="F23653">
        <f>=0.12.17</f>
        <v/>
      </c>
      <c r="G23653" t="inlineStr">
        <is>
          <t>bottle</t>
        </is>
      </c>
      <c r="H23653">
        <f>=0.12.13</f>
        <v/>
      </c>
    </row>
    <row r="23654">
      <c r="A23654" t="inlineStr">
        <is>
          <t>openvpn-monitor</t>
        </is>
      </c>
      <c r="B23654" t="inlineStr">
        <is>
          <t>19e9fad624ecfba76f9408376179c381a978dbe9</t>
        </is>
      </c>
      <c r="C23654" t="inlineStr">
        <is>
          <t>2021-02-23 03:18:30+00:00</t>
        </is>
      </c>
      <c r="D23654" t="inlineStr">
        <is>
          <t>rem</t>
        </is>
      </c>
      <c r="E23654" t="inlineStr"/>
      <c r="F23654" t="inlineStr"/>
      <c r="G23654" t="inlineStr">
        <is>
          <t>six</t>
        </is>
      </c>
      <c r="H23654">
        <f>=1.12.0</f>
        <v/>
      </c>
    </row>
    <row r="23655">
      <c r="A23655" t="inlineStr">
        <is>
          <t>openvpn-monitor</t>
        </is>
      </c>
      <c r="B23655" t="inlineStr">
        <is>
          <t>304203f36a7d7ce9ddb85d22a5134a747da0a5f3</t>
        </is>
      </c>
      <c r="C23655" t="inlineStr">
        <is>
          <t>2021-02-24 04:46:30+00:00</t>
        </is>
      </c>
      <c r="D23655" t="inlineStr">
        <is>
          <t>verchange</t>
        </is>
      </c>
      <c r="E23655" t="inlineStr">
        <is>
          <t>bottle</t>
        </is>
      </c>
      <c r="F23655">
        <f>=0.12.19</f>
        <v/>
      </c>
      <c r="G23655" t="inlineStr">
        <is>
          <t>bottle</t>
        </is>
      </c>
      <c r="H23655">
        <f>=0.12.17</f>
        <v/>
      </c>
    </row>
    <row r="23656">
      <c r="A23656" t="inlineStr">
        <is>
          <t>openvpn-monitor</t>
        </is>
      </c>
      <c r="B23656" t="inlineStr">
        <is>
          <t>304203f36a7d7ce9ddb85d22a5134a747da0a5f3</t>
        </is>
      </c>
      <c r="C23656" t="inlineStr">
        <is>
          <t>2021-02-24 04:46:30+00:00</t>
        </is>
      </c>
      <c r="D23656" t="inlineStr">
        <is>
          <t>verchange</t>
        </is>
      </c>
      <c r="E23656" t="inlineStr">
        <is>
          <t>geoip2</t>
        </is>
      </c>
      <c r="F23656">
        <f>=3.0.0</f>
        <v/>
      </c>
      <c r="G23656" t="inlineStr">
        <is>
          <t>geoip2</t>
        </is>
      </c>
      <c r="H23656">
        <f>=2.9.0</f>
        <v/>
      </c>
    </row>
    <row r="23657">
      <c r="A23657" t="inlineStr">
        <is>
          <t>openvpn-monitor</t>
        </is>
      </c>
      <c r="B23657" t="inlineStr">
        <is>
          <t>304203f36a7d7ce9ddb85d22a5134a747da0a5f3</t>
        </is>
      </c>
      <c r="C23657" t="inlineStr">
        <is>
          <t>2021-02-24 04:46:30+00:00</t>
        </is>
      </c>
      <c r="D23657" t="inlineStr">
        <is>
          <t>verchange</t>
        </is>
      </c>
      <c r="E23657" t="inlineStr">
        <is>
          <t>semantic_version</t>
        </is>
      </c>
      <c r="F23657">
        <f>=2.8.5</f>
        <v/>
      </c>
      <c r="G23657" t="inlineStr">
        <is>
          <t>semantic_version</t>
        </is>
      </c>
      <c r="H23657">
        <f>=2.6.0</f>
        <v/>
      </c>
    </row>
    <row r="23658">
      <c r="A23658" t="inlineStr">
        <is>
          <t>openvpn-monitor</t>
        </is>
      </c>
      <c r="B23658" t="inlineStr">
        <is>
          <t>304203f36a7d7ce9ddb85d22a5134a747da0a5f3</t>
        </is>
      </c>
      <c r="C23658" t="inlineStr">
        <is>
          <t>2021-02-24 04:46:30+00:00</t>
        </is>
      </c>
      <c r="D23658" t="inlineStr">
        <is>
          <t>verchange</t>
        </is>
      </c>
      <c r="E23658" t="inlineStr">
        <is>
          <t>humanize</t>
        </is>
      </c>
      <c r="F23658">
        <f>=1.0.0</f>
        <v/>
      </c>
      <c r="G23658" t="inlineStr">
        <is>
          <t>humanize</t>
        </is>
      </c>
      <c r="H23658">
        <f>=0.5.1</f>
        <v/>
      </c>
    </row>
    <row r="23659">
      <c r="A23659" t="inlineStr">
        <is>
          <t>tbats</t>
        </is>
      </c>
      <c r="B23659" t="inlineStr">
        <is>
          <t>75bc957e425c3b82dfe75373e2cea7aff17ecc12</t>
        </is>
      </c>
      <c r="C23659" t="inlineStr">
        <is>
          <t>2019-08-05 07:39:55+00:00</t>
        </is>
      </c>
      <c r="D23659" t="inlineStr">
        <is>
          <t>verchange</t>
        </is>
      </c>
      <c r="E23659" t="inlineStr">
        <is>
          <t>scikit-learn</t>
        </is>
      </c>
      <c r="F23659">
        <f>=0.20.2</f>
        <v/>
      </c>
      <c r="G23659" t="inlineStr">
        <is>
          <t>scikit-learn</t>
        </is>
      </c>
      <c r="H23659">
        <f>=0.20.2</f>
        <v/>
      </c>
    </row>
    <row r="23660">
      <c r="A23660" t="inlineStr">
        <is>
          <t>tbats</t>
        </is>
      </c>
      <c r="B23660" t="inlineStr">
        <is>
          <t>75bc957e425c3b82dfe75373e2cea7aff17ecc12</t>
        </is>
      </c>
      <c r="C23660" t="inlineStr">
        <is>
          <t>2019-08-05 07:39:55+00:00</t>
        </is>
      </c>
      <c r="D23660" t="inlineStr">
        <is>
          <t>rem</t>
        </is>
      </c>
      <c r="E23660" t="inlineStr"/>
      <c r="F23660" t="inlineStr"/>
      <c r="G23660" t="inlineStr">
        <is>
          <t>sklearn</t>
        </is>
      </c>
      <c r="H23660">
        <f>=0.0</f>
        <v/>
      </c>
    </row>
    <row r="23661">
      <c r="A23661" t="inlineStr">
        <is>
          <t>tbats</t>
        </is>
      </c>
      <c r="B23661" t="inlineStr">
        <is>
          <t>fefdea301343bb4327d42ea430a2301e58d48c4c</t>
        </is>
      </c>
      <c r="C23661" t="inlineStr">
        <is>
          <t>2020-03-31 07:15:14+00:00</t>
        </is>
      </c>
      <c r="D23661" t="inlineStr">
        <is>
          <t>verchange</t>
        </is>
      </c>
      <c r="E23661" t="inlineStr">
        <is>
          <t>scipy</t>
        </is>
      </c>
      <c r="F23661">
        <f>=1.2.0</f>
        <v/>
      </c>
      <c r="G23661" t="inlineStr">
        <is>
          <t>scipy</t>
        </is>
      </c>
      <c r="H23661">
        <f>=1.2.0</f>
        <v/>
      </c>
    </row>
    <row r="23662">
      <c r="A23662" t="inlineStr">
        <is>
          <t>tbats</t>
        </is>
      </c>
      <c r="B23662" t="inlineStr">
        <is>
          <t>fefdea301343bb4327d42ea430a2301e58d48c4c</t>
        </is>
      </c>
      <c r="C23662" t="inlineStr">
        <is>
          <t>2020-03-31 07:15:14+00:00</t>
        </is>
      </c>
      <c r="D23662" t="inlineStr">
        <is>
          <t>verchange</t>
        </is>
      </c>
      <c r="E23662" t="inlineStr">
        <is>
          <t>numpy</t>
        </is>
      </c>
      <c r="F23662">
        <f>=1.15.4</f>
        <v/>
      </c>
      <c r="G23662" t="inlineStr">
        <is>
          <t>numpy</t>
        </is>
      </c>
      <c r="H23662">
        <f>=1.15.4</f>
        <v/>
      </c>
    </row>
    <row r="23663">
      <c r="A23663" t="inlineStr">
        <is>
          <t>tbats</t>
        </is>
      </c>
      <c r="B23663" t="inlineStr">
        <is>
          <t>fefdea301343bb4327d42ea430a2301e58d48c4c</t>
        </is>
      </c>
      <c r="C23663" t="inlineStr">
        <is>
          <t>2020-03-31 07:15:14+00:00</t>
        </is>
      </c>
      <c r="D23663" t="inlineStr">
        <is>
          <t>verchange</t>
        </is>
      </c>
      <c r="E23663" t="inlineStr">
        <is>
          <t>pmdarima</t>
        </is>
      </c>
      <c r="F23663">
        <f>=1.0.0</f>
        <v/>
      </c>
      <c r="G23663" t="inlineStr">
        <is>
          <t>pmdarima</t>
        </is>
      </c>
      <c r="H23663">
        <f>=1.0.0</f>
        <v/>
      </c>
    </row>
    <row r="23664">
      <c r="A23664" t="inlineStr">
        <is>
          <t>tbats</t>
        </is>
      </c>
      <c r="B23664" t="inlineStr">
        <is>
          <t>fefdea301343bb4327d42ea430a2301e58d48c4c</t>
        </is>
      </c>
      <c r="C23664" t="inlineStr">
        <is>
          <t>2020-03-31 07:15:14+00:00</t>
        </is>
      </c>
      <c r="D23664" t="inlineStr">
        <is>
          <t>verchange</t>
        </is>
      </c>
      <c r="E23664" t="inlineStr">
        <is>
          <t>scikit-learn</t>
        </is>
      </c>
      <c r="F23664">
        <f>=0.20.2</f>
        <v/>
      </c>
      <c r="G23664" t="inlineStr">
        <is>
          <t>scikit-learn</t>
        </is>
      </c>
      <c r="H23664">
        <f>=0.20.2</f>
        <v/>
      </c>
    </row>
    <row r="23665">
      <c r="A23665" t="inlineStr">
        <is>
          <t>cookiecutter-django</t>
        </is>
      </c>
      <c r="B23665" t="inlineStr">
        <is>
          <t>eacecd41a3b382844e172ec528a0deefaa306efe</t>
        </is>
      </c>
      <c r="C23665" t="inlineStr">
        <is>
          <t>2015-04-26 09:45:58+00:00</t>
        </is>
      </c>
      <c r="D23665" t="inlineStr">
        <is>
          <t>add</t>
        </is>
      </c>
      <c r="E23665" t="inlineStr">
        <is>
          <t>cookiecutter</t>
        </is>
      </c>
      <c r="F23665">
        <f>=1.0.0</f>
        <v/>
      </c>
      <c r="G23665" t="inlineStr"/>
      <c r="H23665" t="inlineStr"/>
    </row>
    <row r="23666">
      <c r="A23666" t="inlineStr">
        <is>
          <t>cookiecutter-django</t>
        </is>
      </c>
      <c r="B23666" t="inlineStr">
        <is>
          <t>eacecd41a3b382844e172ec528a0deefaa306efe</t>
        </is>
      </c>
      <c r="C23666" t="inlineStr">
        <is>
          <t>2015-04-26 09:45:58+00:00</t>
        </is>
      </c>
      <c r="D23666" t="inlineStr">
        <is>
          <t>add</t>
        </is>
      </c>
      <c r="E23666" t="inlineStr">
        <is>
          <t>flake8</t>
        </is>
      </c>
      <c r="F23666">
        <f>=2.4.0</f>
        <v/>
      </c>
      <c r="G23666" t="inlineStr"/>
      <c r="H23666" t="inlineStr"/>
    </row>
    <row r="23667">
      <c r="A23667" t="inlineStr">
        <is>
          <t>cookiecutter-django</t>
        </is>
      </c>
      <c r="B23667" t="inlineStr">
        <is>
          <t>eacecd41a3b382844e172ec528a0deefaa306efe</t>
        </is>
      </c>
      <c r="C23667" t="inlineStr">
        <is>
          <t>2015-04-26 09:45:58+00:00</t>
        </is>
      </c>
      <c r="D23667" t="inlineStr">
        <is>
          <t>add</t>
        </is>
      </c>
      <c r="E23667" t="inlineStr">
        <is>
          <t>sh</t>
        </is>
      </c>
      <c r="F23667" t="inlineStr"/>
      <c r="G23667" t="inlineStr"/>
      <c r="H23667" t="inlineStr"/>
    </row>
    <row r="23668">
      <c r="A23668" t="inlineStr">
        <is>
          <t>cookiecutter-django</t>
        </is>
      </c>
      <c r="B23668" t="inlineStr">
        <is>
          <t>eacecd41a3b382844e172ec528a0deefaa306efe</t>
        </is>
      </c>
      <c r="C23668" t="inlineStr">
        <is>
          <t>2015-04-26 09:45:58+00:00</t>
        </is>
      </c>
      <c r="D23668" t="inlineStr">
        <is>
          <t>add</t>
        </is>
      </c>
      <c r="E23668" t="inlineStr">
        <is>
          <t>ipdb</t>
        </is>
      </c>
      <c r="F23668">
        <f>=0.8</f>
        <v/>
      </c>
      <c r="G23668" t="inlineStr"/>
      <c r="H23668" t="inlineStr"/>
    </row>
    <row r="23669">
      <c r="A23669" t="inlineStr">
        <is>
          <t>cookiecutter-django</t>
        </is>
      </c>
      <c r="B23669" t="inlineStr">
        <is>
          <t>eacecd41a3b382844e172ec528a0deefaa306efe</t>
        </is>
      </c>
      <c r="C23669" t="inlineStr">
        <is>
          <t>2015-04-26 09:45:58+00:00</t>
        </is>
      </c>
      <c r="D23669" t="inlineStr">
        <is>
          <t>add</t>
        </is>
      </c>
      <c r="E23669" t="inlineStr">
        <is>
          <t>ipython</t>
        </is>
      </c>
      <c r="F23669">
        <f>=3.1.0</f>
        <v/>
      </c>
      <c r="G23669" t="inlineStr"/>
      <c r="H23669" t="inlineStr"/>
    </row>
    <row r="23670">
      <c r="A23670" t="inlineStr">
        <is>
          <t>cookiecutter-django</t>
        </is>
      </c>
      <c r="B23670" t="inlineStr">
        <is>
          <t>eacecd41a3b382844e172ec528a0deefaa306efe</t>
        </is>
      </c>
      <c r="C23670" t="inlineStr">
        <is>
          <t>2015-04-26 09:45:58+00:00</t>
        </is>
      </c>
      <c r="D23670" t="inlineStr">
        <is>
          <t>add</t>
        </is>
      </c>
      <c r="E23670" t="inlineStr">
        <is>
          <t>pytest</t>
        </is>
      </c>
      <c r="F23670">
        <f>=2.7.0</f>
        <v/>
      </c>
      <c r="G23670" t="inlineStr"/>
      <c r="H23670" t="inlineStr"/>
    </row>
    <row r="23671">
      <c r="A23671" t="inlineStr">
        <is>
          <t>cookiecutter-django</t>
        </is>
      </c>
      <c r="B23671" t="inlineStr">
        <is>
          <t>aedba0b1f5894464aa5c67ed710eac88dc1e1107</t>
        </is>
      </c>
      <c r="C23671" t="inlineStr">
        <is>
          <t>2015-11-05 04:27:39+00:00</t>
        </is>
      </c>
      <c r="D23671" t="inlineStr">
        <is>
          <t>verchange</t>
        </is>
      </c>
      <c r="E23671" t="inlineStr">
        <is>
          <t>cookiecutter</t>
        </is>
      </c>
      <c r="F23671">
        <f>=1.1.0</f>
        <v/>
      </c>
      <c r="G23671" t="inlineStr">
        <is>
          <t>cookiecutter</t>
        </is>
      </c>
      <c r="H23671">
        <f>=1.0.0</f>
        <v/>
      </c>
    </row>
    <row r="23672">
      <c r="A23672" t="inlineStr">
        <is>
          <t>cookiecutter-django</t>
        </is>
      </c>
      <c r="B23672" t="inlineStr">
        <is>
          <t>aedba0b1f5894464aa5c67ed710eac88dc1e1107</t>
        </is>
      </c>
      <c r="C23672" t="inlineStr">
        <is>
          <t>2015-11-05 04:27:39+00:00</t>
        </is>
      </c>
      <c r="D23672" t="inlineStr">
        <is>
          <t>verchange</t>
        </is>
      </c>
      <c r="E23672" t="inlineStr">
        <is>
          <t>flake8</t>
        </is>
      </c>
      <c r="F23672">
        <f>=2.4.1</f>
        <v/>
      </c>
      <c r="G23672" t="inlineStr">
        <is>
          <t>flake8</t>
        </is>
      </c>
      <c r="H23672">
        <f>=2.4.0</f>
        <v/>
      </c>
    </row>
    <row r="23673">
      <c r="A23673" t="inlineStr">
        <is>
          <t>cookiecutter-django</t>
        </is>
      </c>
      <c r="B23673" t="inlineStr">
        <is>
          <t>aedba0b1f5894464aa5c67ed710eac88dc1e1107</t>
        </is>
      </c>
      <c r="C23673" t="inlineStr">
        <is>
          <t>2015-11-05 04:27:39+00:00</t>
        </is>
      </c>
      <c r="D23673" t="inlineStr">
        <is>
          <t>verchange</t>
        </is>
      </c>
      <c r="E23673" t="inlineStr">
        <is>
          <t>ipdb</t>
        </is>
      </c>
      <c r="F23673">
        <f>=0.8.1</f>
        <v/>
      </c>
      <c r="G23673" t="inlineStr">
        <is>
          <t>ipdb</t>
        </is>
      </c>
      <c r="H23673">
        <f>=0.8</f>
        <v/>
      </c>
    </row>
    <row r="23674">
      <c r="A23674" t="inlineStr">
        <is>
          <t>cookiecutter-django</t>
        </is>
      </c>
      <c r="B23674" t="inlineStr">
        <is>
          <t>aedba0b1f5894464aa5c67ed710eac88dc1e1107</t>
        </is>
      </c>
      <c r="C23674" t="inlineStr">
        <is>
          <t>2015-11-05 04:27:39+00:00</t>
        </is>
      </c>
      <c r="D23674" t="inlineStr">
        <is>
          <t>verchange</t>
        </is>
      </c>
      <c r="E23674" t="inlineStr">
        <is>
          <t>pytest</t>
        </is>
      </c>
      <c r="F23674">
        <f>=2.8.1</f>
        <v/>
      </c>
      <c r="G23674" t="inlineStr">
        <is>
          <t>pytest</t>
        </is>
      </c>
      <c r="H23674">
        <f>=2.7.0</f>
        <v/>
      </c>
    </row>
    <row r="23675">
      <c r="A23675" t="inlineStr">
        <is>
          <t>cookiecutter-django</t>
        </is>
      </c>
      <c r="B23675" t="inlineStr">
        <is>
          <t>aedba0b1f5894464aa5c67ed710eac88dc1e1107</t>
        </is>
      </c>
      <c r="C23675" t="inlineStr">
        <is>
          <t>2015-11-05 04:27:39+00:00</t>
        </is>
      </c>
      <c r="D23675" t="inlineStr">
        <is>
          <t>verchange</t>
        </is>
      </c>
      <c r="E23675" t="inlineStr">
        <is>
          <t>ipython</t>
        </is>
      </c>
      <c r="F23675">
        <f>=4.0.0</f>
        <v/>
      </c>
      <c r="G23675" t="inlineStr">
        <is>
          <t>ipython</t>
        </is>
      </c>
      <c r="H23675">
        <f>=3.1.0</f>
        <v/>
      </c>
    </row>
    <row r="23676">
      <c r="A23676" t="inlineStr">
        <is>
          <t>cookiecutter-django</t>
        </is>
      </c>
      <c r="B23676" t="inlineStr">
        <is>
          <t>aedba0b1f5894464aa5c67ed710eac88dc1e1107</t>
        </is>
      </c>
      <c r="C23676" t="inlineStr">
        <is>
          <t>2015-11-05 04:27:39+00:00</t>
        </is>
      </c>
      <c r="D23676" t="inlineStr">
        <is>
          <t>add</t>
        </is>
      </c>
      <c r="E23676" t="inlineStr">
        <is>
          <t>pep8</t>
        </is>
      </c>
      <c r="F23676">
        <f>=1.6.2</f>
        <v/>
      </c>
      <c r="G23676" t="inlineStr"/>
      <c r="H23676" t="inlineStr"/>
    </row>
    <row r="23677">
      <c r="A23677" t="inlineStr">
        <is>
          <t>cookiecutter-django</t>
        </is>
      </c>
      <c r="B23677" t="inlineStr">
        <is>
          <t>aedba0b1f5894464aa5c67ed710eac88dc1e1107</t>
        </is>
      </c>
      <c r="C23677" t="inlineStr">
        <is>
          <t>2015-11-05 04:27:39+00:00</t>
        </is>
      </c>
      <c r="D23677" t="inlineStr">
        <is>
          <t>add</t>
        </is>
      </c>
      <c r="E23677" t="inlineStr">
        <is>
          <t>pyflakes</t>
        </is>
      </c>
      <c r="F23677">
        <f>=1.0.0</f>
        <v/>
      </c>
      <c r="G23677" t="inlineStr"/>
      <c r="H23677" t="inlineStr"/>
    </row>
    <row r="23678">
      <c r="A23678" t="inlineStr">
        <is>
          <t>cookiecutter-django</t>
        </is>
      </c>
      <c r="B23678" t="inlineStr">
        <is>
          <t>0ef11d1818e893186cff1ad963c7922012674471</t>
        </is>
      </c>
      <c r="C23678" t="inlineStr">
        <is>
          <t>2015-11-25 19:41:03+00:00</t>
        </is>
      </c>
      <c r="D23678" t="inlineStr">
        <is>
          <t>verchange</t>
        </is>
      </c>
      <c r="E23678" t="inlineStr">
        <is>
          <t>sh</t>
        </is>
      </c>
      <c r="F23678">
        <f>=1.11</f>
        <v/>
      </c>
      <c r="G23678" t="inlineStr">
        <is>
          <t>sh</t>
        </is>
      </c>
      <c r="H23678" t="inlineStr"/>
    </row>
    <row r="23679">
      <c r="A23679" t="inlineStr">
        <is>
          <t>cookiecutter-django</t>
        </is>
      </c>
      <c r="B23679" t="inlineStr">
        <is>
          <t>0ef11d1818e893186cff1ad963c7922012674471</t>
        </is>
      </c>
      <c r="C23679" t="inlineStr">
        <is>
          <t>2015-11-25 19:41:03+00:00</t>
        </is>
      </c>
      <c r="D23679" t="inlineStr">
        <is>
          <t>verchange</t>
        </is>
      </c>
      <c r="E23679" t="inlineStr">
        <is>
          <t>cookiecutter</t>
        </is>
      </c>
      <c r="F23679">
        <f>=1.3.0</f>
        <v/>
      </c>
      <c r="G23679" t="inlineStr">
        <is>
          <t>cookiecutter</t>
        </is>
      </c>
      <c r="H23679">
        <f>=1.1.0</f>
        <v/>
      </c>
    </row>
    <row r="23680">
      <c r="A23680" t="inlineStr">
        <is>
          <t>cookiecutter-django</t>
        </is>
      </c>
      <c r="B23680" t="inlineStr">
        <is>
          <t>0ef11d1818e893186cff1ad963c7922012674471</t>
        </is>
      </c>
      <c r="C23680" t="inlineStr">
        <is>
          <t>2015-11-25 19:41:03+00:00</t>
        </is>
      </c>
      <c r="D23680" t="inlineStr">
        <is>
          <t>verchange</t>
        </is>
      </c>
      <c r="E23680" t="inlineStr">
        <is>
          <t>pytest</t>
        </is>
      </c>
      <c r="F23680">
        <f>=2.8.3</f>
        <v/>
      </c>
      <c r="G23680" t="inlineStr">
        <is>
          <t>pytest</t>
        </is>
      </c>
      <c r="H23680">
        <f>=2.8.1</f>
        <v/>
      </c>
    </row>
    <row r="23681">
      <c r="A23681" t="inlineStr">
        <is>
          <t>cookiecutter-django</t>
        </is>
      </c>
      <c r="B23681" t="inlineStr">
        <is>
          <t>0ef11d1818e893186cff1ad963c7922012674471</t>
        </is>
      </c>
      <c r="C23681" t="inlineStr">
        <is>
          <t>2015-11-25 19:41:03+00:00</t>
        </is>
      </c>
      <c r="D23681" t="inlineStr">
        <is>
          <t>verchange</t>
        </is>
      </c>
      <c r="E23681" t="inlineStr">
        <is>
          <t>flake8</t>
        </is>
      </c>
      <c r="F23681">
        <f>=2.5.0</f>
        <v/>
      </c>
      <c r="G23681" t="inlineStr">
        <is>
          <t>flake8</t>
        </is>
      </c>
      <c r="H23681">
        <f>=2.4.1</f>
        <v/>
      </c>
    </row>
    <row r="23682">
      <c r="A23682" t="inlineStr">
        <is>
          <t>cookiecutter-django</t>
        </is>
      </c>
      <c r="B23682" t="inlineStr">
        <is>
          <t>0ef11d1818e893186cff1ad963c7922012674471</t>
        </is>
      </c>
      <c r="C23682" t="inlineStr">
        <is>
          <t>2015-11-25 19:41:03+00:00</t>
        </is>
      </c>
      <c r="D23682" t="inlineStr">
        <is>
          <t>add</t>
        </is>
      </c>
      <c r="E23682" t="inlineStr">
        <is>
          <t>binaryornot</t>
        </is>
      </c>
      <c r="F23682">
        <f>=0.4.0</f>
        <v/>
      </c>
      <c r="G23682" t="inlineStr"/>
      <c r="H23682" t="inlineStr"/>
    </row>
    <row r="23683">
      <c r="A23683" t="inlineStr">
        <is>
          <t>cookiecutter-django</t>
        </is>
      </c>
      <c r="B23683" t="inlineStr">
        <is>
          <t>0ef11d1818e893186cff1ad963c7922012674471</t>
        </is>
      </c>
      <c r="C23683" t="inlineStr">
        <is>
          <t>2015-11-25 19:41:03+00:00</t>
        </is>
      </c>
      <c r="D23683" t="inlineStr">
        <is>
          <t>add</t>
        </is>
      </c>
      <c r="E23683" t="inlineStr">
        <is>
          <t>tox</t>
        </is>
      </c>
      <c r="F23683">
        <f>=2.2.1</f>
        <v/>
      </c>
      <c r="G23683" t="inlineStr"/>
      <c r="H23683" t="inlineStr"/>
    </row>
    <row r="23684">
      <c r="A23684" t="inlineStr">
        <is>
          <t>cookiecutter-django</t>
        </is>
      </c>
      <c r="B23684" t="inlineStr">
        <is>
          <t>93e753086cbd484e7a232380fd1c74e4eac815c2</t>
        </is>
      </c>
      <c r="C23684" t="inlineStr">
        <is>
          <t>2015-12-13 17:40:47+00:00</t>
        </is>
      </c>
      <c r="D23684" t="inlineStr">
        <is>
          <t>rem</t>
        </is>
      </c>
      <c r="E23684" t="inlineStr"/>
      <c r="F23684" t="inlineStr"/>
      <c r="G23684" t="inlineStr">
        <is>
          <t>ipdb</t>
        </is>
      </c>
      <c r="H23684">
        <f>=0.8.1</f>
        <v/>
      </c>
    </row>
    <row r="23685">
      <c r="A23685" t="inlineStr">
        <is>
          <t>cookiecutter-django</t>
        </is>
      </c>
      <c r="B23685" t="inlineStr">
        <is>
          <t>93e753086cbd484e7a232380fd1c74e4eac815c2</t>
        </is>
      </c>
      <c r="C23685" t="inlineStr">
        <is>
          <t>2015-12-13 17:40:47+00:00</t>
        </is>
      </c>
      <c r="D23685" t="inlineStr">
        <is>
          <t>rem</t>
        </is>
      </c>
      <c r="E23685" t="inlineStr"/>
      <c r="F23685" t="inlineStr"/>
      <c r="G23685" t="inlineStr">
        <is>
          <t>ipython</t>
        </is>
      </c>
      <c r="H23685">
        <f>=4.0.0</f>
        <v/>
      </c>
    </row>
    <row r="23686">
      <c r="A23686" t="inlineStr">
        <is>
          <t>cookiecutter-django</t>
        </is>
      </c>
      <c r="B23686" t="inlineStr">
        <is>
          <t>1d731ae48a25276bb063e86e2f4d40f30df9bf58</t>
        </is>
      </c>
      <c r="C23686" t="inlineStr">
        <is>
          <t>2016-03-02 02:11:24+00:00</t>
        </is>
      </c>
      <c r="D23686" t="inlineStr">
        <is>
          <t>verchange</t>
        </is>
      </c>
      <c r="E23686" t="inlineStr">
        <is>
          <t>tox</t>
        </is>
      </c>
      <c r="F23686">
        <f>=2.3.1</f>
        <v/>
      </c>
      <c r="G23686" t="inlineStr">
        <is>
          <t>tox</t>
        </is>
      </c>
      <c r="H23686">
        <f>=2.2.1</f>
        <v/>
      </c>
    </row>
    <row r="23687">
      <c r="A23687" t="inlineStr">
        <is>
          <t>cookiecutter-django</t>
        </is>
      </c>
      <c r="B23687" t="inlineStr">
        <is>
          <t>1d731ae48a25276bb063e86e2f4d40f30df9bf58</t>
        </is>
      </c>
      <c r="C23687" t="inlineStr">
        <is>
          <t>2016-03-02 02:11:24+00:00</t>
        </is>
      </c>
      <c r="D23687" t="inlineStr">
        <is>
          <t>verchange</t>
        </is>
      </c>
      <c r="E23687" t="inlineStr">
        <is>
          <t>pep8</t>
        </is>
      </c>
      <c r="F23687">
        <f>=1.7.0</f>
        <v/>
      </c>
      <c r="G23687" t="inlineStr">
        <is>
          <t>pep8</t>
        </is>
      </c>
      <c r="H23687">
        <f>=1.6.2</f>
        <v/>
      </c>
    </row>
    <row r="23688">
      <c r="A23688" t="inlineStr">
        <is>
          <t>cookiecutter-django</t>
        </is>
      </c>
      <c r="B23688" t="inlineStr">
        <is>
          <t>1d731ae48a25276bb063e86e2f4d40f30df9bf58</t>
        </is>
      </c>
      <c r="C23688" t="inlineStr">
        <is>
          <t>2016-03-02 02:11:24+00:00</t>
        </is>
      </c>
      <c r="D23688" t="inlineStr">
        <is>
          <t>verchange</t>
        </is>
      </c>
      <c r="E23688" t="inlineStr">
        <is>
          <t>pyflakes</t>
        </is>
      </c>
      <c r="F23688">
        <f>=1.1.0</f>
        <v/>
      </c>
      <c r="G23688" t="inlineStr">
        <is>
          <t>pyflakes</t>
        </is>
      </c>
      <c r="H23688">
        <f>=1.0.0</f>
        <v/>
      </c>
    </row>
    <row r="23689">
      <c r="A23689" t="inlineStr">
        <is>
          <t>cookiecutter-django</t>
        </is>
      </c>
      <c r="B23689" t="inlineStr">
        <is>
          <t>1d731ae48a25276bb063e86e2f4d40f30df9bf58</t>
        </is>
      </c>
      <c r="C23689" t="inlineStr">
        <is>
          <t>2016-03-02 02:11:24+00:00</t>
        </is>
      </c>
      <c r="D23689" t="inlineStr">
        <is>
          <t>verchange</t>
        </is>
      </c>
      <c r="E23689" t="inlineStr">
        <is>
          <t>flake8</t>
        </is>
      </c>
      <c r="F23689">
        <f>=2.5.4</f>
        <v/>
      </c>
      <c r="G23689" t="inlineStr">
        <is>
          <t>flake8</t>
        </is>
      </c>
      <c r="H23689">
        <f>=2.5.0</f>
        <v/>
      </c>
    </row>
    <row r="23690">
      <c r="A23690" t="inlineStr">
        <is>
          <t>cookiecutter-django</t>
        </is>
      </c>
      <c r="B23690" t="inlineStr">
        <is>
          <t>1d731ae48a25276bb063e86e2f4d40f30df9bf58</t>
        </is>
      </c>
      <c r="C23690" t="inlineStr">
        <is>
          <t>2016-03-02 02:11:24+00:00</t>
        </is>
      </c>
      <c r="D23690" t="inlineStr">
        <is>
          <t>verchange</t>
        </is>
      </c>
      <c r="E23690" t="inlineStr">
        <is>
          <t>pytest</t>
        </is>
      </c>
      <c r="F23690">
        <f>=2.9.0</f>
        <v/>
      </c>
      <c r="G23690" t="inlineStr">
        <is>
          <t>pytest</t>
        </is>
      </c>
      <c r="H23690">
        <f>=2.8.3</f>
        <v/>
      </c>
    </row>
    <row r="23691">
      <c r="A23691" t="inlineStr">
        <is>
          <t>cookiecutter-django</t>
        </is>
      </c>
      <c r="B23691" t="inlineStr">
        <is>
          <t>9a2668b4f9bb6ee3fe9249c73551a1e09b67695b</t>
        </is>
      </c>
      <c r="C23691" t="inlineStr">
        <is>
          <t>2016-05-04 00:14:31+00:00</t>
        </is>
      </c>
      <c r="D23691" t="inlineStr">
        <is>
          <t>verchange</t>
        </is>
      </c>
      <c r="E23691" t="inlineStr">
        <is>
          <t>cookiecutter</t>
        </is>
      </c>
      <c r="F23691">
        <f>=1.4.0</f>
        <v/>
      </c>
      <c r="G23691" t="inlineStr">
        <is>
          <t>cookiecutter</t>
        </is>
      </c>
      <c r="H23691">
        <f>=1.3.0</f>
        <v/>
      </c>
    </row>
    <row r="23692">
      <c r="A23692" t="inlineStr">
        <is>
          <t>cookiecutter-django</t>
        </is>
      </c>
      <c r="B23692" t="inlineStr">
        <is>
          <t>9a2668b4f9bb6ee3fe9249c73551a1e09b67695b</t>
        </is>
      </c>
      <c r="C23692" t="inlineStr">
        <is>
          <t>2016-05-04 00:14:31+00:00</t>
        </is>
      </c>
      <c r="D23692" t="inlineStr">
        <is>
          <t>verchange</t>
        </is>
      </c>
      <c r="E23692" t="inlineStr">
        <is>
          <t>pytest</t>
        </is>
      </c>
      <c r="F23692">
        <f>=2.9.1</f>
        <v/>
      </c>
      <c r="G23692" t="inlineStr">
        <is>
          <t>pytest</t>
        </is>
      </c>
      <c r="H23692">
        <f>=2.9.0</f>
        <v/>
      </c>
    </row>
    <row r="23693">
      <c r="A23693" t="inlineStr">
        <is>
          <t>cookiecutter-django</t>
        </is>
      </c>
      <c r="B23693" t="inlineStr">
        <is>
          <t>9a2668b4f9bb6ee3fe9249c73551a1e09b67695b</t>
        </is>
      </c>
      <c r="C23693" t="inlineStr">
        <is>
          <t>2016-05-04 00:14:31+00:00</t>
        </is>
      </c>
      <c r="D23693" t="inlineStr">
        <is>
          <t>add</t>
        </is>
      </c>
      <c r="E23693" t="inlineStr">
        <is>
          <t>pytest-cookies</t>
        </is>
      </c>
      <c r="F23693">
        <f>=0.2.0</f>
        <v/>
      </c>
      <c r="G23693" t="inlineStr"/>
      <c r="H23693" t="inlineStr"/>
    </row>
    <row r="23694">
      <c r="A23694" t="inlineStr">
        <is>
          <t>cookiecutter-django</t>
        </is>
      </c>
      <c r="B23694" t="inlineStr">
        <is>
          <t>f1f499ddd3ba90495fa6a9df65d9df50b3401747</t>
        </is>
      </c>
      <c r="C23694" t="inlineStr">
        <is>
          <t>2016-08-16 21:15:39+00:00</t>
        </is>
      </c>
      <c r="D23694" t="inlineStr">
        <is>
          <t>verchange</t>
        </is>
      </c>
      <c r="E23694" t="inlineStr">
        <is>
          <t>pyflakes</t>
        </is>
      </c>
      <c r="F23694">
        <f>=1.2.3</f>
        <v/>
      </c>
      <c r="G23694" t="inlineStr">
        <is>
          <t>pyflakes</t>
        </is>
      </c>
      <c r="H23694">
        <f>=1.1.0</f>
        <v/>
      </c>
    </row>
    <row r="23695">
      <c r="A23695" t="inlineStr">
        <is>
          <t>cookiecutter-django</t>
        </is>
      </c>
      <c r="B23695" t="inlineStr">
        <is>
          <t>f1f499ddd3ba90495fa6a9df65d9df50b3401747</t>
        </is>
      </c>
      <c r="C23695" t="inlineStr">
        <is>
          <t>2016-08-16 21:15:39+00:00</t>
        </is>
      </c>
      <c r="D23695" t="inlineStr">
        <is>
          <t>verchange</t>
        </is>
      </c>
      <c r="E23695" t="inlineStr">
        <is>
          <t>pytest</t>
        </is>
      </c>
      <c r="F23695">
        <f>=2.9.2</f>
        <v/>
      </c>
      <c r="G23695" t="inlineStr">
        <is>
          <t>pytest</t>
        </is>
      </c>
      <c r="H23695">
        <f>=2.9.1</f>
        <v/>
      </c>
    </row>
    <row r="23696">
      <c r="A23696" t="inlineStr">
        <is>
          <t>cookiecutter-django</t>
        </is>
      </c>
      <c r="B23696" t="inlineStr">
        <is>
          <t>f1f499ddd3ba90495fa6a9df65d9df50b3401747</t>
        </is>
      </c>
      <c r="C23696" t="inlineStr">
        <is>
          <t>2016-08-16 21:15:39+00:00</t>
        </is>
      </c>
      <c r="D23696" t="inlineStr">
        <is>
          <t>verchange</t>
        </is>
      </c>
      <c r="E23696" t="inlineStr">
        <is>
          <t>flake8</t>
        </is>
      </c>
      <c r="F23696">
        <f>=3.0.4</f>
        <v/>
      </c>
      <c r="G23696" t="inlineStr">
        <is>
          <t>flake8</t>
        </is>
      </c>
      <c r="H23696">
        <f>=2.5.4</f>
        <v/>
      </c>
    </row>
    <row r="23697">
      <c r="A23697" t="inlineStr">
        <is>
          <t>cookiecutter-django</t>
        </is>
      </c>
      <c r="B23697" t="inlineStr">
        <is>
          <t>335170886be036e71557130865764f7796bd8fa3</t>
        </is>
      </c>
      <c r="C23697" t="inlineStr">
        <is>
          <t>2016-08-26 17:51:50+00:00</t>
        </is>
      </c>
      <c r="D23697" t="inlineStr">
        <is>
          <t>verchange</t>
        </is>
      </c>
      <c r="E23697" t="inlineStr">
        <is>
          <t>pyflakes</t>
        </is>
      </c>
      <c r="F23697">
        <f>=1.2.3</f>
        <v/>
      </c>
      <c r="G23697" t="inlineStr">
        <is>
          <t>pyflakes</t>
        </is>
      </c>
      <c r="H23697">
        <f>=1.1.0</f>
        <v/>
      </c>
    </row>
    <row r="23698">
      <c r="A23698" t="inlineStr">
        <is>
          <t>cookiecutter-django</t>
        </is>
      </c>
      <c r="B23698" t="inlineStr">
        <is>
          <t>335170886be036e71557130865764f7796bd8fa3</t>
        </is>
      </c>
      <c r="C23698" t="inlineStr">
        <is>
          <t>2016-08-26 17:51:50+00:00</t>
        </is>
      </c>
      <c r="D23698" t="inlineStr">
        <is>
          <t>verchange</t>
        </is>
      </c>
      <c r="E23698" t="inlineStr">
        <is>
          <t>pytest</t>
        </is>
      </c>
      <c r="F23698">
        <f>=2.9.2</f>
        <v/>
      </c>
      <c r="G23698" t="inlineStr">
        <is>
          <t>pytest</t>
        </is>
      </c>
      <c r="H23698">
        <f>=2.9.1</f>
        <v/>
      </c>
    </row>
    <row r="23699">
      <c r="A23699" t="inlineStr">
        <is>
          <t>cookiecutter-django</t>
        </is>
      </c>
      <c r="B23699" t="inlineStr">
        <is>
          <t>335170886be036e71557130865764f7796bd8fa3</t>
        </is>
      </c>
      <c r="C23699" t="inlineStr">
        <is>
          <t>2016-08-26 17:51:50+00:00</t>
        </is>
      </c>
      <c r="D23699" t="inlineStr">
        <is>
          <t>verchange</t>
        </is>
      </c>
      <c r="E23699" t="inlineStr">
        <is>
          <t>flake8</t>
        </is>
      </c>
      <c r="F23699">
        <f>=3.0.4</f>
        <v/>
      </c>
      <c r="G23699" t="inlineStr">
        <is>
          <t>flake8</t>
        </is>
      </c>
      <c r="H23699">
        <f>=2.5.4</f>
        <v/>
      </c>
    </row>
    <row r="23700">
      <c r="A23700" t="inlineStr">
        <is>
          <t>cookiecutter-django</t>
        </is>
      </c>
      <c r="B23700" t="inlineStr">
        <is>
          <t>bac6a6541ec84fdf4bf3c38cdfd4726a652cd784</t>
        </is>
      </c>
      <c r="C23700" t="inlineStr">
        <is>
          <t>2016-08-26 20:38:04+00:00</t>
        </is>
      </c>
      <c r="D23700" t="inlineStr">
        <is>
          <t>verchange</t>
        </is>
      </c>
      <c r="E23700" t="inlineStr">
        <is>
          <t>pyflakes</t>
        </is>
      </c>
      <c r="F23700">
        <f>=1.2.3</f>
        <v/>
      </c>
      <c r="G23700" t="inlineStr">
        <is>
          <t>pyflakes</t>
        </is>
      </c>
      <c r="H23700">
        <f>=1.1.0</f>
        <v/>
      </c>
    </row>
    <row r="23701">
      <c r="A23701" t="inlineStr">
        <is>
          <t>cookiecutter-django</t>
        </is>
      </c>
      <c r="B23701" t="inlineStr">
        <is>
          <t>bac6a6541ec84fdf4bf3c38cdfd4726a652cd784</t>
        </is>
      </c>
      <c r="C23701" t="inlineStr">
        <is>
          <t>2016-08-26 20:38:04+00:00</t>
        </is>
      </c>
      <c r="D23701" t="inlineStr">
        <is>
          <t>verchange</t>
        </is>
      </c>
      <c r="E23701" t="inlineStr">
        <is>
          <t>pytest</t>
        </is>
      </c>
      <c r="F23701">
        <f>=2.9.2</f>
        <v/>
      </c>
      <c r="G23701" t="inlineStr">
        <is>
          <t>pytest</t>
        </is>
      </c>
      <c r="H23701">
        <f>=2.9.1</f>
        <v/>
      </c>
    </row>
    <row r="23702">
      <c r="A23702" t="inlineStr">
        <is>
          <t>cookiecutter-django</t>
        </is>
      </c>
      <c r="B23702" t="inlineStr">
        <is>
          <t>bac6a6541ec84fdf4bf3c38cdfd4726a652cd784</t>
        </is>
      </c>
      <c r="C23702" t="inlineStr">
        <is>
          <t>2016-08-26 20:38:04+00:00</t>
        </is>
      </c>
      <c r="D23702" t="inlineStr">
        <is>
          <t>verchange</t>
        </is>
      </c>
      <c r="E23702" t="inlineStr">
        <is>
          <t>flake8</t>
        </is>
      </c>
      <c r="F23702">
        <f>=3.0.4</f>
        <v/>
      </c>
      <c r="G23702" t="inlineStr">
        <is>
          <t>flake8</t>
        </is>
      </c>
      <c r="H23702">
        <f>=2.5.4</f>
        <v/>
      </c>
    </row>
    <row r="23703">
      <c r="A23703" t="inlineStr">
        <is>
          <t>cookiecutter-django</t>
        </is>
      </c>
      <c r="B23703" t="inlineStr">
        <is>
          <t>a950eb82f62f98900db8dcc4f30fd444f760b6e0</t>
        </is>
      </c>
      <c r="C23703" t="inlineStr">
        <is>
          <t>2016-09-21 12:10:33+00:00</t>
        </is>
      </c>
      <c r="D23703" t="inlineStr">
        <is>
          <t>verchange</t>
        </is>
      </c>
      <c r="E23703" t="inlineStr">
        <is>
          <t>pyflakes</t>
        </is>
      </c>
      <c r="F23703">
        <f>=1.2.3</f>
        <v/>
      </c>
      <c r="G23703" t="inlineStr">
        <is>
          <t>pyflakes</t>
        </is>
      </c>
      <c r="H23703">
        <f>=1.1.0</f>
        <v/>
      </c>
    </row>
    <row r="23704">
      <c r="A23704" t="inlineStr">
        <is>
          <t>cookiecutter-django</t>
        </is>
      </c>
      <c r="B23704" t="inlineStr">
        <is>
          <t>a950eb82f62f98900db8dcc4f30fd444f760b6e0</t>
        </is>
      </c>
      <c r="C23704" t="inlineStr">
        <is>
          <t>2016-09-21 12:10:33+00:00</t>
        </is>
      </c>
      <c r="D23704" t="inlineStr">
        <is>
          <t>verchange</t>
        </is>
      </c>
      <c r="E23704" t="inlineStr">
        <is>
          <t>pytest</t>
        </is>
      </c>
      <c r="F23704">
        <f>=2.9.2</f>
        <v/>
      </c>
      <c r="G23704" t="inlineStr">
        <is>
          <t>pytest</t>
        </is>
      </c>
      <c r="H23704">
        <f>=2.9.1</f>
        <v/>
      </c>
    </row>
    <row r="23705">
      <c r="A23705" t="inlineStr">
        <is>
          <t>cookiecutter-django</t>
        </is>
      </c>
      <c r="B23705" t="inlineStr">
        <is>
          <t>a950eb82f62f98900db8dcc4f30fd444f760b6e0</t>
        </is>
      </c>
      <c r="C23705" t="inlineStr">
        <is>
          <t>2016-09-21 12:10:33+00:00</t>
        </is>
      </c>
      <c r="D23705" t="inlineStr">
        <is>
          <t>verchange</t>
        </is>
      </c>
      <c r="E23705" t="inlineStr">
        <is>
          <t>flake8</t>
        </is>
      </c>
      <c r="F23705">
        <f>=3.0.4</f>
        <v/>
      </c>
      <c r="G23705" t="inlineStr">
        <is>
          <t>flake8</t>
        </is>
      </c>
      <c r="H23705">
        <f>=2.5.4</f>
        <v/>
      </c>
    </row>
    <row r="23706">
      <c r="A23706" t="inlineStr">
        <is>
          <t>cookiecutter-django</t>
        </is>
      </c>
      <c r="B23706" t="inlineStr">
        <is>
          <t>5a870dfd325612eba05bbe6342c5f501163b04c4</t>
        </is>
      </c>
      <c r="C23706" t="inlineStr">
        <is>
          <t>2016-09-29 03:15:21+00:00</t>
        </is>
      </c>
      <c r="D23706" t="inlineStr">
        <is>
          <t>verchange</t>
        </is>
      </c>
      <c r="E23706" t="inlineStr">
        <is>
          <t>pyflakes</t>
        </is>
      </c>
      <c r="F23706">
        <f>=1.2.3</f>
        <v/>
      </c>
      <c r="G23706" t="inlineStr">
        <is>
          <t>pyflakes</t>
        </is>
      </c>
      <c r="H23706">
        <f>=1.1.0</f>
        <v/>
      </c>
    </row>
    <row r="23707">
      <c r="A23707" t="inlineStr">
        <is>
          <t>cookiecutter-django</t>
        </is>
      </c>
      <c r="B23707" t="inlineStr">
        <is>
          <t>5a870dfd325612eba05bbe6342c5f501163b04c4</t>
        </is>
      </c>
      <c r="C23707" t="inlineStr">
        <is>
          <t>2016-09-29 03:15:21+00:00</t>
        </is>
      </c>
      <c r="D23707" t="inlineStr">
        <is>
          <t>verchange</t>
        </is>
      </c>
      <c r="E23707" t="inlineStr">
        <is>
          <t>pytest</t>
        </is>
      </c>
      <c r="F23707">
        <f>=2.9.2</f>
        <v/>
      </c>
      <c r="G23707" t="inlineStr">
        <is>
          <t>pytest</t>
        </is>
      </c>
      <c r="H23707">
        <f>=2.9.1</f>
        <v/>
      </c>
    </row>
    <row r="23708">
      <c r="A23708" t="inlineStr">
        <is>
          <t>cookiecutter-django</t>
        </is>
      </c>
      <c r="B23708" t="inlineStr">
        <is>
          <t>5a870dfd325612eba05bbe6342c5f501163b04c4</t>
        </is>
      </c>
      <c r="C23708" t="inlineStr">
        <is>
          <t>2016-09-29 03:15:21+00:00</t>
        </is>
      </c>
      <c r="D23708" t="inlineStr">
        <is>
          <t>verchange</t>
        </is>
      </c>
      <c r="E23708" t="inlineStr">
        <is>
          <t>flake8</t>
        </is>
      </c>
      <c r="F23708">
        <f>=3.0.4</f>
        <v/>
      </c>
      <c r="G23708" t="inlineStr">
        <is>
          <t>flake8</t>
        </is>
      </c>
      <c r="H23708">
        <f>=2.5.4</f>
        <v/>
      </c>
    </row>
    <row r="23709">
      <c r="A23709" t="inlineStr">
        <is>
          <t>cookiecutter-django</t>
        </is>
      </c>
      <c r="B23709" t="inlineStr">
        <is>
          <t>1ca507a5e0fc581c7139dc4c47044230026716ca</t>
        </is>
      </c>
      <c r="C23709" t="inlineStr">
        <is>
          <t>2017-04-21 15:31:32+00:00</t>
        </is>
      </c>
      <c r="D23709" t="inlineStr">
        <is>
          <t>verchange</t>
        </is>
      </c>
      <c r="E23709" t="inlineStr">
        <is>
          <t>tox</t>
        </is>
      </c>
      <c r="F23709">
        <f>=2.7.0</f>
        <v/>
      </c>
      <c r="G23709" t="inlineStr">
        <is>
          <t>tox</t>
        </is>
      </c>
      <c r="H23709">
        <f>=2.3.1</f>
        <v/>
      </c>
    </row>
    <row r="23710">
      <c r="A23710" t="inlineStr">
        <is>
          <t>cookiecutter-django</t>
        </is>
      </c>
      <c r="B23710" t="inlineStr">
        <is>
          <t>1ca507a5e0fc581c7139dc4c47044230026716ca</t>
        </is>
      </c>
      <c r="C23710" t="inlineStr">
        <is>
          <t>2017-04-21 15:31:32+00:00</t>
        </is>
      </c>
      <c r="D23710" t="inlineStr">
        <is>
          <t>verchange</t>
        </is>
      </c>
      <c r="E23710" t="inlineStr">
        <is>
          <t>binaryornot</t>
        </is>
      </c>
      <c r="F23710">
        <f>=0.4.3</f>
        <v/>
      </c>
      <c r="G23710" t="inlineStr">
        <is>
          <t>binaryornot</t>
        </is>
      </c>
      <c r="H23710">
        <f>=0.4.0</f>
        <v/>
      </c>
    </row>
    <row r="23711">
      <c r="A23711" t="inlineStr">
        <is>
          <t>cookiecutter-django</t>
        </is>
      </c>
      <c r="B23711" t="inlineStr">
        <is>
          <t>1ca507a5e0fc581c7139dc4c47044230026716ca</t>
        </is>
      </c>
      <c r="C23711" t="inlineStr">
        <is>
          <t>2017-04-21 15:31:32+00:00</t>
        </is>
      </c>
      <c r="D23711" t="inlineStr">
        <is>
          <t>verchange</t>
        </is>
      </c>
      <c r="E23711" t="inlineStr">
        <is>
          <t>sh</t>
        </is>
      </c>
      <c r="F23711">
        <f>=1.12.13</f>
        <v/>
      </c>
      <c r="G23711" t="inlineStr">
        <is>
          <t>sh</t>
        </is>
      </c>
      <c r="H23711">
        <f>=1.11</f>
        <v/>
      </c>
    </row>
    <row r="23712">
      <c r="A23712" t="inlineStr">
        <is>
          <t>cookiecutter-django</t>
        </is>
      </c>
      <c r="B23712" t="inlineStr">
        <is>
          <t>1ca507a5e0fc581c7139dc4c47044230026716ca</t>
        </is>
      </c>
      <c r="C23712" t="inlineStr">
        <is>
          <t>2017-04-21 15:31:32+00:00</t>
        </is>
      </c>
      <c r="D23712" t="inlineStr">
        <is>
          <t>verchange</t>
        </is>
      </c>
      <c r="E23712" t="inlineStr">
        <is>
          <t>cookiecutter</t>
        </is>
      </c>
      <c r="F23712">
        <f>=1.5.1</f>
        <v/>
      </c>
      <c r="G23712" t="inlineStr">
        <is>
          <t>cookiecutter</t>
        </is>
      </c>
      <c r="H23712">
        <f>=1.4.0</f>
        <v/>
      </c>
    </row>
    <row r="23713">
      <c r="A23713" t="inlineStr">
        <is>
          <t>cookiecutter-django</t>
        </is>
      </c>
      <c r="B23713" t="inlineStr">
        <is>
          <t>1ca507a5e0fc581c7139dc4c47044230026716ca</t>
        </is>
      </c>
      <c r="C23713" t="inlineStr">
        <is>
          <t>2017-04-21 15:31:32+00:00</t>
        </is>
      </c>
      <c r="D23713" t="inlineStr">
        <is>
          <t>verchange</t>
        </is>
      </c>
      <c r="E23713" t="inlineStr">
        <is>
          <t>pyflakes</t>
        </is>
      </c>
      <c r="F23713">
        <f>=1.5.0</f>
        <v/>
      </c>
      <c r="G23713" t="inlineStr">
        <is>
          <t>pyflakes</t>
        </is>
      </c>
      <c r="H23713">
        <f>=1.2.3</f>
        <v/>
      </c>
    </row>
    <row r="23714">
      <c r="A23714" t="inlineStr">
        <is>
          <t>cookiecutter-django</t>
        </is>
      </c>
      <c r="B23714" t="inlineStr">
        <is>
          <t>1ca507a5e0fc581c7139dc4c47044230026716ca</t>
        </is>
      </c>
      <c r="C23714" t="inlineStr">
        <is>
          <t>2017-04-21 15:31:32+00:00</t>
        </is>
      </c>
      <c r="D23714" t="inlineStr">
        <is>
          <t>verchange</t>
        </is>
      </c>
      <c r="E23714" t="inlineStr">
        <is>
          <t>flake8</t>
        </is>
      </c>
      <c r="F23714">
        <f>=3.3.0</f>
        <v/>
      </c>
      <c r="G23714" t="inlineStr">
        <is>
          <t>flake8</t>
        </is>
      </c>
      <c r="H23714">
        <f>=3.0.4</f>
        <v/>
      </c>
    </row>
    <row r="23715">
      <c r="A23715" t="inlineStr">
        <is>
          <t>cookiecutter-django</t>
        </is>
      </c>
      <c r="B23715" t="inlineStr">
        <is>
          <t>1ca507a5e0fc581c7139dc4c47044230026716ca</t>
        </is>
      </c>
      <c r="C23715" t="inlineStr">
        <is>
          <t>2017-04-21 15:31:32+00:00</t>
        </is>
      </c>
      <c r="D23715" t="inlineStr">
        <is>
          <t>verchange</t>
        </is>
      </c>
      <c r="E23715" t="inlineStr">
        <is>
          <t>pytest</t>
        </is>
      </c>
      <c r="F23715">
        <f>=3.0.7</f>
        <v/>
      </c>
      <c r="G23715" t="inlineStr">
        <is>
          <t>pytest</t>
        </is>
      </c>
      <c r="H23715">
        <f>=2.9.2</f>
        <v/>
      </c>
    </row>
    <row r="23716">
      <c r="A23716" t="inlineStr">
        <is>
          <t>cookiecutter-django</t>
        </is>
      </c>
      <c r="B23716" t="inlineStr">
        <is>
          <t>793a46ba45229cf26c67d760c4b1df767a9e0f12</t>
        </is>
      </c>
      <c r="C23716" t="inlineStr">
        <is>
          <t>2018-01-15 20:34:28+00:00</t>
        </is>
      </c>
      <c r="D23716" t="inlineStr">
        <is>
          <t>verchange</t>
        </is>
      </c>
      <c r="E23716" t="inlineStr">
        <is>
          <t>tox</t>
        </is>
      </c>
      <c r="F23716">
        <f>=2.9.1</f>
        <v/>
      </c>
      <c r="G23716" t="inlineStr">
        <is>
          <t>tox</t>
        </is>
      </c>
      <c r="H23716">
        <f>=2.7.0</f>
        <v/>
      </c>
    </row>
    <row r="23717">
      <c r="A23717" t="inlineStr">
        <is>
          <t>cookiecutter-django</t>
        </is>
      </c>
      <c r="B23717" t="inlineStr">
        <is>
          <t>793a46ba45229cf26c67d760c4b1df767a9e0f12</t>
        </is>
      </c>
      <c r="C23717" t="inlineStr">
        <is>
          <t>2018-01-15 20:34:28+00:00</t>
        </is>
      </c>
      <c r="D23717" t="inlineStr">
        <is>
          <t>verchange</t>
        </is>
      </c>
      <c r="E23717" t="inlineStr">
        <is>
          <t>binaryornot</t>
        </is>
      </c>
      <c r="F23717">
        <f>=0.4.4</f>
        <v/>
      </c>
      <c r="G23717" t="inlineStr">
        <is>
          <t>binaryornot</t>
        </is>
      </c>
      <c r="H23717">
        <f>=0.4.3</f>
        <v/>
      </c>
    </row>
    <row r="23718">
      <c r="A23718" t="inlineStr">
        <is>
          <t>cookiecutter-django</t>
        </is>
      </c>
      <c r="B23718" t="inlineStr">
        <is>
          <t>793a46ba45229cf26c67d760c4b1df767a9e0f12</t>
        </is>
      </c>
      <c r="C23718" t="inlineStr">
        <is>
          <t>2018-01-15 20:34:28+00:00</t>
        </is>
      </c>
      <c r="D23718" t="inlineStr">
        <is>
          <t>verchange</t>
        </is>
      </c>
      <c r="E23718" t="inlineStr">
        <is>
          <t>sh</t>
        </is>
      </c>
      <c r="F23718">
        <f>=1.12.14</f>
        <v/>
      </c>
      <c r="G23718" t="inlineStr">
        <is>
          <t>sh</t>
        </is>
      </c>
      <c r="H23718">
        <f>=1.12.13</f>
        <v/>
      </c>
    </row>
    <row r="23719">
      <c r="A23719" t="inlineStr">
        <is>
          <t>cookiecutter-django</t>
        </is>
      </c>
      <c r="B23719" t="inlineStr">
        <is>
          <t>793a46ba45229cf26c67d760c4b1df767a9e0f12</t>
        </is>
      </c>
      <c r="C23719" t="inlineStr">
        <is>
          <t>2018-01-15 20:34:28+00:00</t>
        </is>
      </c>
      <c r="D23719" t="inlineStr">
        <is>
          <t>verchange</t>
        </is>
      </c>
      <c r="E23719" t="inlineStr">
        <is>
          <t>cookiecutter</t>
        </is>
      </c>
      <c r="F23719">
        <f>=1.6.0</f>
        <v/>
      </c>
      <c r="G23719" t="inlineStr">
        <is>
          <t>cookiecutter</t>
        </is>
      </c>
      <c r="H23719">
        <f>=1.5.1</f>
        <v/>
      </c>
    </row>
    <row r="23720">
      <c r="A23720" t="inlineStr">
        <is>
          <t>cookiecutter-django</t>
        </is>
      </c>
      <c r="B23720" t="inlineStr">
        <is>
          <t>793a46ba45229cf26c67d760c4b1df767a9e0f12</t>
        </is>
      </c>
      <c r="C23720" t="inlineStr">
        <is>
          <t>2018-01-15 20:34:28+00:00</t>
        </is>
      </c>
      <c r="D23720" t="inlineStr">
        <is>
          <t>verchange</t>
        </is>
      </c>
      <c r="E23720" t="inlineStr">
        <is>
          <t>pyflakes</t>
        </is>
      </c>
      <c r="F23720">
        <f>=1.6.0</f>
        <v/>
      </c>
      <c r="G23720" t="inlineStr">
        <is>
          <t>pyflakes</t>
        </is>
      </c>
      <c r="H23720">
        <f>=1.5.0</f>
        <v/>
      </c>
    </row>
    <row r="23721">
      <c r="A23721" t="inlineStr">
        <is>
          <t>cookiecutter-django</t>
        </is>
      </c>
      <c r="B23721" t="inlineStr">
        <is>
          <t>793a46ba45229cf26c67d760c4b1df767a9e0f12</t>
        </is>
      </c>
      <c r="C23721" t="inlineStr">
        <is>
          <t>2018-01-15 20:34:28+00:00</t>
        </is>
      </c>
      <c r="D23721" t="inlineStr">
        <is>
          <t>verchange</t>
        </is>
      </c>
      <c r="E23721" t="inlineStr">
        <is>
          <t>flake8</t>
        </is>
      </c>
      <c r="F23721">
        <f>=3.5.0</f>
        <v/>
      </c>
      <c r="G23721" t="inlineStr">
        <is>
          <t>flake8</t>
        </is>
      </c>
      <c r="H23721">
        <f>=3.3.0</f>
        <v/>
      </c>
    </row>
    <row r="23722">
      <c r="A23722" t="inlineStr">
        <is>
          <t>cookiecutter-django</t>
        </is>
      </c>
      <c r="B23722" t="inlineStr">
        <is>
          <t>793a46ba45229cf26c67d760c4b1df767a9e0f12</t>
        </is>
      </c>
      <c r="C23722" t="inlineStr">
        <is>
          <t>2018-01-15 20:34:28+00:00</t>
        </is>
      </c>
      <c r="D23722" t="inlineStr">
        <is>
          <t>verchange</t>
        </is>
      </c>
      <c r="E23722" t="inlineStr">
        <is>
          <t>pytest-cookies</t>
        </is>
      </c>
      <c r="F23722">
        <f>=0.3.0</f>
        <v/>
      </c>
      <c r="G23722" t="inlineStr">
        <is>
          <t>pytest-cookies</t>
        </is>
      </c>
      <c r="H23722">
        <f>=0.2.0</f>
        <v/>
      </c>
    </row>
    <row r="23723">
      <c r="A23723" t="inlineStr">
        <is>
          <t>cookiecutter-django</t>
        </is>
      </c>
      <c r="B23723" t="inlineStr">
        <is>
          <t>793a46ba45229cf26c67d760c4b1df767a9e0f12</t>
        </is>
      </c>
      <c r="C23723" t="inlineStr">
        <is>
          <t>2018-01-15 20:34:28+00:00</t>
        </is>
      </c>
      <c r="D23723" t="inlineStr">
        <is>
          <t>verchange</t>
        </is>
      </c>
      <c r="E23723" t="inlineStr">
        <is>
          <t>pytest</t>
        </is>
      </c>
      <c r="F23723">
        <f>=3.3.2</f>
        <v/>
      </c>
      <c r="G23723" t="inlineStr">
        <is>
          <t>pytest</t>
        </is>
      </c>
      <c r="H23723">
        <f>=3.0.7</f>
        <v/>
      </c>
    </row>
    <row r="23724">
      <c r="A23724" t="inlineStr">
        <is>
          <t>cookiecutter-django</t>
        </is>
      </c>
      <c r="B23724" t="inlineStr">
        <is>
          <t>793a46ba45229cf26c67d760c4b1df767a9e0f12</t>
        </is>
      </c>
      <c r="C23724" t="inlineStr">
        <is>
          <t>2018-01-15 20:34:28+00:00</t>
        </is>
      </c>
      <c r="D23724" t="inlineStr">
        <is>
          <t>add</t>
        </is>
      </c>
      <c r="E23724" t="inlineStr">
        <is>
          <t>pycodestyle</t>
        </is>
      </c>
      <c r="F23724">
        <f>=2.3.1</f>
        <v/>
      </c>
      <c r="G23724" t="inlineStr"/>
      <c r="H23724" t="inlineStr"/>
    </row>
    <row r="23725">
      <c r="A23725" t="inlineStr">
        <is>
          <t>cookiecutter-django</t>
        </is>
      </c>
      <c r="B23725" t="inlineStr">
        <is>
          <t>793a46ba45229cf26c67d760c4b1df767a9e0f12</t>
        </is>
      </c>
      <c r="C23725" t="inlineStr">
        <is>
          <t>2018-01-15 20:34:28+00:00</t>
        </is>
      </c>
      <c r="D23725" t="inlineStr">
        <is>
          <t>rem</t>
        </is>
      </c>
      <c r="E23725" t="inlineStr"/>
      <c r="F23725" t="inlineStr"/>
      <c r="G23725" t="inlineStr">
        <is>
          <t>pep8</t>
        </is>
      </c>
      <c r="H23725">
        <f>=1.7.0</f>
        <v/>
      </c>
    </row>
    <row r="23726">
      <c r="A23726" t="inlineStr">
        <is>
          <t>cookiecutter-django</t>
        </is>
      </c>
      <c r="B23726" t="inlineStr">
        <is>
          <t>218a79e16adef60e1d3c5ddce53f5cc66d120b42</t>
        </is>
      </c>
      <c r="C23726" t="inlineStr">
        <is>
          <t>2018-03-06 16:44:43+00:00</t>
        </is>
      </c>
      <c r="D23726" t="inlineStr">
        <is>
          <t>verchange</t>
        </is>
      </c>
      <c r="E23726" t="inlineStr">
        <is>
          <t>pytest</t>
        </is>
      </c>
      <c r="F23726">
        <f>=3.4.2</f>
        <v/>
      </c>
      <c r="G23726" t="inlineStr">
        <is>
          <t>pytest</t>
        </is>
      </c>
      <c r="H23726">
        <f>=3.3.2</f>
        <v/>
      </c>
    </row>
    <row r="23727">
      <c r="A23727" t="inlineStr">
        <is>
          <t>cookiecutter-django</t>
        </is>
      </c>
      <c r="B23727" t="inlineStr">
        <is>
          <t>218a79e16adef60e1d3c5ddce53f5cc66d120b42</t>
        </is>
      </c>
      <c r="C23727" t="inlineStr">
        <is>
          <t>2018-03-06 16:44:43+00:00</t>
        </is>
      </c>
      <c r="D23727" t="inlineStr">
        <is>
          <t>verchange</t>
        </is>
      </c>
      <c r="E23727" t="inlineStr">
        <is>
          <t>flake8</t>
        </is>
      </c>
      <c r="F23727">
        <f>=3.5.0</f>
        <v/>
      </c>
      <c r="G23727" t="inlineStr">
        <is>
          <t>flake8</t>
        </is>
      </c>
      <c r="H23727">
        <f>=3.5.0</f>
        <v/>
      </c>
    </row>
    <row r="23728">
      <c r="A23728" t="inlineStr">
        <is>
          <t>cookiecutter-django</t>
        </is>
      </c>
      <c r="B23728" t="inlineStr">
        <is>
          <t>53186d26970ac8d292932972d36749b51183975f</t>
        </is>
      </c>
      <c r="C23728" t="inlineStr">
        <is>
          <t>2018-04-03 07:46:34+00:00</t>
        </is>
      </c>
      <c r="D23728" t="inlineStr">
        <is>
          <t>verchange</t>
        </is>
      </c>
      <c r="E23728" t="inlineStr">
        <is>
          <t>tox</t>
        </is>
      </c>
      <c r="F23728">
        <f>=3.0.0</f>
        <v/>
      </c>
      <c r="G23728" t="inlineStr">
        <is>
          <t>tox</t>
        </is>
      </c>
      <c r="H23728">
        <f>=2.9.1</f>
        <v/>
      </c>
    </row>
    <row r="23729">
      <c r="A23729" t="inlineStr">
        <is>
          <t>cookiecutter-django</t>
        </is>
      </c>
      <c r="B23729" t="inlineStr">
        <is>
          <t>53186d26970ac8d292932972d36749b51183975f</t>
        </is>
      </c>
      <c r="C23729" t="inlineStr">
        <is>
          <t>2018-04-03 07:46:34+00:00</t>
        </is>
      </c>
      <c r="D23729" t="inlineStr">
        <is>
          <t>verchange</t>
        </is>
      </c>
      <c r="E23729" t="inlineStr">
        <is>
          <t>pytest</t>
        </is>
      </c>
      <c r="F23729">
        <f>=3.5.0</f>
        <v/>
      </c>
      <c r="G23729" t="inlineStr">
        <is>
          <t>pytest</t>
        </is>
      </c>
      <c r="H23729">
        <f>=3.4.2</f>
        <v/>
      </c>
    </row>
    <row r="23730">
      <c r="A23730" t="inlineStr">
        <is>
          <t>cookiecutter-django</t>
        </is>
      </c>
      <c r="B23730" t="inlineStr">
        <is>
          <t>b8a709b191bb7ba77a91470c3601f2b8ae19f2b3</t>
        </is>
      </c>
      <c r="C23730" t="inlineStr">
        <is>
          <t>2018-05-02 08:08:03+00:00</t>
        </is>
      </c>
      <c r="D23730" t="inlineStr">
        <is>
          <t>verchange</t>
        </is>
      </c>
      <c r="E23730" t="inlineStr">
        <is>
          <t>pytest</t>
        </is>
      </c>
      <c r="F23730">
        <f>=3.5.1</f>
        <v/>
      </c>
      <c r="G23730" t="inlineStr">
        <is>
          <t>pytest</t>
        </is>
      </c>
      <c r="H23730">
        <f>=3.5.0</f>
        <v/>
      </c>
    </row>
    <row r="23731">
      <c r="A23731" t="inlineStr">
        <is>
          <t>cookiecutter-django</t>
        </is>
      </c>
      <c r="B23731" t="inlineStr">
        <is>
          <t>77f87c453253c03cd76e04ec351e45acc3032e0a</t>
        </is>
      </c>
      <c r="C23731" t="inlineStr">
        <is>
          <t>2018-06-01 22:16:03+00:00</t>
        </is>
      </c>
      <c r="D23731" t="inlineStr">
        <is>
          <t>verchange</t>
        </is>
      </c>
      <c r="E23731" t="inlineStr">
        <is>
          <t>pytest</t>
        </is>
      </c>
      <c r="F23731">
        <f>=3.6.0</f>
        <v/>
      </c>
      <c r="G23731" t="inlineStr">
        <is>
          <t>pytest</t>
        </is>
      </c>
      <c r="H23731">
        <f>=3.5.1</f>
        <v/>
      </c>
    </row>
    <row r="23732">
      <c r="A23732" t="inlineStr">
        <is>
          <t>cookiecutter-django</t>
        </is>
      </c>
      <c r="B23732" t="inlineStr">
        <is>
          <t>77f87c453253c03cd76e04ec351e45acc3032e0a</t>
        </is>
      </c>
      <c r="C23732" t="inlineStr">
        <is>
          <t>2018-06-01 22:16:03+00:00</t>
        </is>
      </c>
      <c r="D23732" t="inlineStr">
        <is>
          <t>rem</t>
        </is>
      </c>
      <c r="E23732" t="inlineStr"/>
      <c r="F23732" t="inlineStr"/>
      <c r="G23732" t="inlineStr">
        <is>
          <t>pycodestyle</t>
        </is>
      </c>
      <c r="H23732">
        <f>=2.3.1</f>
        <v/>
      </c>
    </row>
    <row r="23733">
      <c r="A23733" t="inlineStr">
        <is>
          <t>cookiecutter-django</t>
        </is>
      </c>
      <c r="B23733" t="inlineStr">
        <is>
          <t>77f87c453253c03cd76e04ec351e45acc3032e0a</t>
        </is>
      </c>
      <c r="C23733" t="inlineStr">
        <is>
          <t>2018-06-01 22:16:03+00:00</t>
        </is>
      </c>
      <c r="D23733" t="inlineStr">
        <is>
          <t>rem</t>
        </is>
      </c>
      <c r="E23733" t="inlineStr"/>
      <c r="F23733" t="inlineStr"/>
      <c r="G23733" t="inlineStr">
        <is>
          <t>pyflakes</t>
        </is>
      </c>
      <c r="H23733">
        <f>=1.6.0</f>
        <v/>
      </c>
    </row>
    <row r="23734">
      <c r="A23734" t="inlineStr">
        <is>
          <t>cookiecutter-django</t>
        </is>
      </c>
      <c r="B23734" t="inlineStr">
        <is>
          <t>ed389e7401b92b988d04d4bb8bf0fd66007eb7bc</t>
        </is>
      </c>
      <c r="C23734" t="inlineStr">
        <is>
          <t>2018-07-02 19:18:13+00:00</t>
        </is>
      </c>
      <c r="D23734" t="inlineStr">
        <is>
          <t>verchange</t>
        </is>
      </c>
      <c r="E23734" t="inlineStr">
        <is>
          <t>pytest</t>
        </is>
      </c>
      <c r="F23734">
        <f>=3.6.2</f>
        <v/>
      </c>
      <c r="G23734" t="inlineStr">
        <is>
          <t>pytest</t>
        </is>
      </c>
      <c r="H23734">
        <f>=3.6.0</f>
        <v/>
      </c>
    </row>
    <row r="23735">
      <c r="A23735" t="inlineStr">
        <is>
          <t>cookiecutter-django</t>
        </is>
      </c>
      <c r="B23735" t="inlineStr">
        <is>
          <t>dc1119591708af709788f5902dcd966491741ac1</t>
        </is>
      </c>
      <c r="C23735" t="inlineStr">
        <is>
          <t>2018-08-02 00:17:27+00:00</t>
        </is>
      </c>
      <c r="D23735" t="inlineStr">
        <is>
          <t>verchange</t>
        </is>
      </c>
      <c r="E23735" t="inlineStr">
        <is>
          <t>tox</t>
        </is>
      </c>
      <c r="F23735">
        <f>=3.1.2</f>
        <v/>
      </c>
      <c r="G23735" t="inlineStr">
        <is>
          <t>tox</t>
        </is>
      </c>
      <c r="H23735">
        <f>=3.0.0</f>
        <v/>
      </c>
    </row>
    <row r="23736">
      <c r="A23736" t="inlineStr">
        <is>
          <t>cookiecutter-django</t>
        </is>
      </c>
      <c r="B23736" t="inlineStr">
        <is>
          <t>dc1119591708af709788f5902dcd966491741ac1</t>
        </is>
      </c>
      <c r="C23736" t="inlineStr">
        <is>
          <t>2018-08-02 00:17:27+00:00</t>
        </is>
      </c>
      <c r="D23736" t="inlineStr">
        <is>
          <t>verchange</t>
        </is>
      </c>
      <c r="E23736" t="inlineStr">
        <is>
          <t>pytest</t>
        </is>
      </c>
      <c r="F23736">
        <f>=3.6.4</f>
        <v/>
      </c>
      <c r="G23736" t="inlineStr">
        <is>
          <t>pytest</t>
        </is>
      </c>
      <c r="H23736">
        <f>=3.6.2</f>
        <v/>
      </c>
    </row>
    <row r="23737">
      <c r="A23737" t="inlineStr">
        <is>
          <t>cookiecutter-django</t>
        </is>
      </c>
      <c r="B23737" t="inlineStr">
        <is>
          <t>256ff797a62e411bb7f7d55cd9fe1098428007af</t>
        </is>
      </c>
      <c r="C23737" t="inlineStr">
        <is>
          <t>2018-08-30 10:31:43+00:00</t>
        </is>
      </c>
      <c r="D23737" t="inlineStr">
        <is>
          <t>verchange</t>
        </is>
      </c>
      <c r="E23737" t="inlineStr">
        <is>
          <t>tox</t>
        </is>
      </c>
      <c r="F23737">
        <f>=3.1.2</f>
        <v/>
      </c>
      <c r="G23737" t="inlineStr">
        <is>
          <t>tox</t>
        </is>
      </c>
      <c r="H23737">
        <f>=3.0.0</f>
        <v/>
      </c>
    </row>
    <row r="23738">
      <c r="A23738" t="inlineStr">
        <is>
          <t>cookiecutter-django</t>
        </is>
      </c>
      <c r="B23738" t="inlineStr">
        <is>
          <t>256ff797a62e411bb7f7d55cd9fe1098428007af</t>
        </is>
      </c>
      <c r="C23738" t="inlineStr">
        <is>
          <t>2018-08-30 10:31:43+00:00</t>
        </is>
      </c>
      <c r="D23738" t="inlineStr">
        <is>
          <t>verchange</t>
        </is>
      </c>
      <c r="E23738" t="inlineStr">
        <is>
          <t>pytest</t>
        </is>
      </c>
      <c r="F23738">
        <f>=3.6.4</f>
        <v/>
      </c>
      <c r="G23738" t="inlineStr">
        <is>
          <t>pytest</t>
        </is>
      </c>
      <c r="H23738">
        <f>=3.6.2</f>
        <v/>
      </c>
    </row>
    <row r="23739">
      <c r="A23739" t="inlineStr">
        <is>
          <t>cookiecutter-django</t>
        </is>
      </c>
      <c r="B23739" t="inlineStr">
        <is>
          <t>1c11f0950f290ef8401a85afc83becbc95e363e3</t>
        </is>
      </c>
      <c r="C23739" t="inlineStr">
        <is>
          <t>2019-02-16 11:34:11+00:00</t>
        </is>
      </c>
      <c r="D23739" t="inlineStr">
        <is>
          <t>verchange</t>
        </is>
      </c>
      <c r="E23739" t="inlineStr">
        <is>
          <t>tox</t>
        </is>
      </c>
      <c r="F23739">
        <f>=3.6.1</f>
        <v/>
      </c>
      <c r="G23739" t="inlineStr">
        <is>
          <t>tox</t>
        </is>
      </c>
      <c r="H23739">
        <f>=3.1.2</f>
        <v/>
      </c>
    </row>
    <row r="23740">
      <c r="A23740" t="inlineStr">
        <is>
          <t>cookiecutter-django</t>
        </is>
      </c>
      <c r="B23740" t="inlineStr">
        <is>
          <t>1c11f0950f290ef8401a85afc83becbc95e363e3</t>
        </is>
      </c>
      <c r="C23740" t="inlineStr">
        <is>
          <t>2019-02-16 11:34:11+00:00</t>
        </is>
      </c>
      <c r="D23740" t="inlineStr">
        <is>
          <t>verchange</t>
        </is>
      </c>
      <c r="E23740" t="inlineStr">
        <is>
          <t>pytest</t>
        </is>
      </c>
      <c r="F23740">
        <f>=4.2.0</f>
        <v/>
      </c>
      <c r="G23740" t="inlineStr">
        <is>
          <t>pytest</t>
        </is>
      </c>
      <c r="H23740">
        <f>=3.6.4</f>
        <v/>
      </c>
    </row>
    <row r="23741">
      <c r="A23741" t="inlineStr">
        <is>
          <t>cookiecutter-django</t>
        </is>
      </c>
      <c r="B23741" t="inlineStr">
        <is>
          <t>1c11f0950f290ef8401a85afc83becbc95e363e3</t>
        </is>
      </c>
      <c r="C23741" t="inlineStr">
        <is>
          <t>2019-02-16 11:34:11+00:00</t>
        </is>
      </c>
      <c r="D23741" t="inlineStr">
        <is>
          <t>verchange</t>
        </is>
      </c>
      <c r="E23741" t="inlineStr">
        <is>
          <t>flake8</t>
        </is>
      </c>
      <c r="F23741">
        <f>=3.7.5</f>
        <v/>
      </c>
      <c r="G23741" t="inlineStr">
        <is>
          <t>flake8</t>
        </is>
      </c>
      <c r="H23741">
        <f>=3.5.0</f>
        <v/>
      </c>
    </row>
    <row r="23742">
      <c r="A23742" t="inlineStr">
        <is>
          <t>cookiecutter-django</t>
        </is>
      </c>
      <c r="B23742" t="inlineStr">
        <is>
          <t>4d8e3c8c137a9bd2e54a4a408d27ee0e65e9f57e</t>
        </is>
      </c>
      <c r="C23742" t="inlineStr">
        <is>
          <t>2019-04-16 23:24:05+00:00</t>
        </is>
      </c>
      <c r="D23742" t="inlineStr">
        <is>
          <t>verchange</t>
        </is>
      </c>
      <c r="E23742" t="inlineStr">
        <is>
          <t>tox</t>
        </is>
      </c>
      <c r="F23742">
        <f>=3.6.1</f>
        <v/>
      </c>
      <c r="G23742" t="inlineStr">
        <is>
          <t>tox</t>
        </is>
      </c>
      <c r="H23742">
        <f>=3.1.2</f>
        <v/>
      </c>
    </row>
    <row r="23743">
      <c r="A23743" t="inlineStr">
        <is>
          <t>cookiecutter-django</t>
        </is>
      </c>
      <c r="B23743" t="inlineStr">
        <is>
          <t>4d8e3c8c137a9bd2e54a4a408d27ee0e65e9f57e</t>
        </is>
      </c>
      <c r="C23743" t="inlineStr">
        <is>
          <t>2019-04-16 23:24:05+00:00</t>
        </is>
      </c>
      <c r="D23743" t="inlineStr">
        <is>
          <t>verchange</t>
        </is>
      </c>
      <c r="E23743" t="inlineStr">
        <is>
          <t>pytest</t>
        </is>
      </c>
      <c r="F23743">
        <f>=4.2.0</f>
        <v/>
      </c>
      <c r="G23743" t="inlineStr">
        <is>
          <t>pytest</t>
        </is>
      </c>
      <c r="H23743">
        <f>=3.6.4</f>
        <v/>
      </c>
    </row>
    <row r="23744">
      <c r="A23744" t="inlineStr">
        <is>
          <t>cookiecutter-django</t>
        </is>
      </c>
      <c r="B23744" t="inlineStr">
        <is>
          <t>4d8e3c8c137a9bd2e54a4a408d27ee0e65e9f57e</t>
        </is>
      </c>
      <c r="C23744" t="inlineStr">
        <is>
          <t>2019-04-16 23:24:05+00:00</t>
        </is>
      </c>
      <c r="D23744" t="inlineStr">
        <is>
          <t>verchange</t>
        </is>
      </c>
      <c r="E23744" t="inlineStr">
        <is>
          <t>flake8</t>
        </is>
      </c>
      <c r="F23744">
        <f>=3.7.5</f>
        <v/>
      </c>
      <c r="G23744" t="inlineStr">
        <is>
          <t>flake8</t>
        </is>
      </c>
      <c r="H23744">
        <f>=3.5.0</f>
        <v/>
      </c>
    </row>
    <row r="23745">
      <c r="A23745" t="inlineStr">
        <is>
          <t>cookiecutter-django</t>
        </is>
      </c>
      <c r="B23745" t="inlineStr">
        <is>
          <t>17e00f0ccc44751106107ba0438b409c6581c04f</t>
        </is>
      </c>
      <c r="C23745" t="inlineStr">
        <is>
          <t>2019-05-08 11:57:59+00:00</t>
        </is>
      </c>
      <c r="D23745" t="inlineStr">
        <is>
          <t>verchange</t>
        </is>
      </c>
      <c r="E23745" t="inlineStr">
        <is>
          <t>tox</t>
        </is>
      </c>
      <c r="F23745">
        <f>=3.9.0</f>
        <v/>
      </c>
      <c r="G23745" t="inlineStr">
        <is>
          <t>tox</t>
        </is>
      </c>
      <c r="H23745">
        <f>=3.6.1</f>
        <v/>
      </c>
    </row>
    <row r="23746">
      <c r="A23746" t="inlineStr">
        <is>
          <t>cookiecutter-django</t>
        </is>
      </c>
      <c r="B23746" t="inlineStr">
        <is>
          <t>17e00f0ccc44751106107ba0438b409c6581c04f</t>
        </is>
      </c>
      <c r="C23746" t="inlineStr">
        <is>
          <t>2019-05-08 11:57:59+00:00</t>
        </is>
      </c>
      <c r="D23746" t="inlineStr">
        <is>
          <t>verchange</t>
        </is>
      </c>
      <c r="E23746" t="inlineStr">
        <is>
          <t>pytest</t>
        </is>
      </c>
      <c r="F23746">
        <f>=4.4.1</f>
        <v/>
      </c>
      <c r="G23746" t="inlineStr">
        <is>
          <t>pytest</t>
        </is>
      </c>
      <c r="H23746">
        <f>=4.2.0</f>
        <v/>
      </c>
    </row>
    <row r="23747">
      <c r="A23747" t="inlineStr">
        <is>
          <t>cookiecutter-django</t>
        </is>
      </c>
      <c r="B23747" t="inlineStr">
        <is>
          <t>17e00f0ccc44751106107ba0438b409c6581c04f</t>
        </is>
      </c>
      <c r="C23747" t="inlineStr">
        <is>
          <t>2019-05-08 11:57:59+00:00</t>
        </is>
      </c>
      <c r="D23747" t="inlineStr">
        <is>
          <t>verchange</t>
        </is>
      </c>
      <c r="E23747" t="inlineStr">
        <is>
          <t>flake8</t>
        </is>
      </c>
      <c r="F23747">
        <f>=3.7.6</f>
        <v/>
      </c>
      <c r="G23747" t="inlineStr">
        <is>
          <t>flake8</t>
        </is>
      </c>
      <c r="H23747">
        <f>=3.7.5</f>
        <v/>
      </c>
    </row>
    <row r="23748">
      <c r="A23748" t="inlineStr">
        <is>
          <t>cookiecutter-django</t>
        </is>
      </c>
      <c r="B23748" t="inlineStr">
        <is>
          <t>17e00f0ccc44751106107ba0438b409c6581c04f</t>
        </is>
      </c>
      <c r="C23748" t="inlineStr">
        <is>
          <t>2019-05-08 11:57:59+00:00</t>
        </is>
      </c>
      <c r="D23748" t="inlineStr">
        <is>
          <t>add</t>
        </is>
      </c>
      <c r="E23748" t="inlineStr">
        <is>
          <t>black</t>
        </is>
      </c>
      <c r="F23748">
        <f>=19.3b0</f>
        <v/>
      </c>
      <c r="G23748" t="inlineStr"/>
      <c r="H23748" t="inlineStr"/>
    </row>
    <row r="23749">
      <c r="A23749" t="inlineStr">
        <is>
          <t>cookiecutter-django</t>
        </is>
      </c>
      <c r="B23749" t="inlineStr">
        <is>
          <t>17e00f0ccc44751106107ba0438b409c6581c04f</t>
        </is>
      </c>
      <c r="C23749" t="inlineStr">
        <is>
          <t>2019-05-08 11:57:59+00:00</t>
        </is>
      </c>
      <c r="D23749" t="inlineStr">
        <is>
          <t>add</t>
        </is>
      </c>
      <c r="E23749" t="inlineStr">
        <is>
          <t>pytest_cases</t>
        </is>
      </c>
      <c r="F23749">
        <f>=1.6.2</f>
        <v/>
      </c>
      <c r="G23749" t="inlineStr"/>
      <c r="H23749" t="inlineStr"/>
    </row>
    <row r="23750">
      <c r="A23750" t="inlineStr">
        <is>
          <t>cookiecutter-django</t>
        </is>
      </c>
      <c r="B23750" t="inlineStr">
        <is>
          <t>17e00f0ccc44751106107ba0438b409c6581c04f</t>
        </is>
      </c>
      <c r="C23750" t="inlineStr">
        <is>
          <t>2019-05-08 11:57:59+00:00</t>
        </is>
      </c>
      <c r="D23750" t="inlineStr">
        <is>
          <t>add</t>
        </is>
      </c>
      <c r="E23750" t="inlineStr">
        <is>
          <t>pyyaml</t>
        </is>
      </c>
      <c r="F23750">
        <f>=5.1</f>
        <v/>
      </c>
      <c r="G23750" t="inlineStr"/>
      <c r="H23750" t="inlineStr"/>
    </row>
    <row r="23751">
      <c r="A23751" t="inlineStr">
        <is>
          <t>cookiecutter-django</t>
        </is>
      </c>
      <c r="B23751" t="inlineStr">
        <is>
          <t>761720bce79e8f68db6e0e409d74e906b35d9c0e</t>
        </is>
      </c>
      <c r="C23751" t="inlineStr">
        <is>
          <t>2019-05-27 16:16:52+00:00</t>
        </is>
      </c>
      <c r="D23751" t="inlineStr">
        <is>
          <t>verchange</t>
        </is>
      </c>
      <c r="E23751" t="inlineStr">
        <is>
          <t>tox</t>
        </is>
      </c>
      <c r="F23751">
        <f>=3.9.0</f>
        <v/>
      </c>
      <c r="G23751" t="inlineStr">
        <is>
          <t>tox</t>
        </is>
      </c>
      <c r="H23751">
        <f>=3.6.1</f>
        <v/>
      </c>
    </row>
    <row r="23752">
      <c r="A23752" t="inlineStr">
        <is>
          <t>cookiecutter-django</t>
        </is>
      </c>
      <c r="B23752" t="inlineStr">
        <is>
          <t>761720bce79e8f68db6e0e409d74e906b35d9c0e</t>
        </is>
      </c>
      <c r="C23752" t="inlineStr">
        <is>
          <t>2019-05-27 16:16:52+00:00</t>
        </is>
      </c>
      <c r="D23752" t="inlineStr">
        <is>
          <t>verchange</t>
        </is>
      </c>
      <c r="E23752" t="inlineStr">
        <is>
          <t>pytest</t>
        </is>
      </c>
      <c r="F23752">
        <f>=4.4.1</f>
        <v/>
      </c>
      <c r="G23752" t="inlineStr">
        <is>
          <t>pytest</t>
        </is>
      </c>
      <c r="H23752">
        <f>=4.2.0</f>
        <v/>
      </c>
    </row>
    <row r="23753">
      <c r="A23753" t="inlineStr">
        <is>
          <t>cookiecutter-django</t>
        </is>
      </c>
      <c r="B23753" t="inlineStr">
        <is>
          <t>761720bce79e8f68db6e0e409d74e906b35d9c0e</t>
        </is>
      </c>
      <c r="C23753" t="inlineStr">
        <is>
          <t>2019-05-27 16:16:52+00:00</t>
        </is>
      </c>
      <c r="D23753" t="inlineStr">
        <is>
          <t>verchange</t>
        </is>
      </c>
      <c r="E23753" t="inlineStr">
        <is>
          <t>flake8</t>
        </is>
      </c>
      <c r="F23753">
        <f>=3.7.6</f>
        <v/>
      </c>
      <c r="G23753" t="inlineStr">
        <is>
          <t>flake8</t>
        </is>
      </c>
      <c r="H23753">
        <f>=3.7.5</f>
        <v/>
      </c>
    </row>
    <row r="23754">
      <c r="A23754" t="inlineStr">
        <is>
          <t>cookiecutter-django</t>
        </is>
      </c>
      <c r="B23754" t="inlineStr">
        <is>
          <t>761720bce79e8f68db6e0e409d74e906b35d9c0e</t>
        </is>
      </c>
      <c r="C23754" t="inlineStr">
        <is>
          <t>2019-05-27 16:16:52+00:00</t>
        </is>
      </c>
      <c r="D23754" t="inlineStr">
        <is>
          <t>add</t>
        </is>
      </c>
      <c r="E23754" t="inlineStr">
        <is>
          <t>black</t>
        </is>
      </c>
      <c r="F23754">
        <f>=19.3b0</f>
        <v/>
      </c>
      <c r="G23754" t="inlineStr"/>
      <c r="H23754" t="inlineStr"/>
    </row>
    <row r="23755">
      <c r="A23755" t="inlineStr">
        <is>
          <t>cookiecutter-django</t>
        </is>
      </c>
      <c r="B23755" t="inlineStr">
        <is>
          <t>761720bce79e8f68db6e0e409d74e906b35d9c0e</t>
        </is>
      </c>
      <c r="C23755" t="inlineStr">
        <is>
          <t>2019-05-27 16:16:52+00:00</t>
        </is>
      </c>
      <c r="D23755" t="inlineStr">
        <is>
          <t>add</t>
        </is>
      </c>
      <c r="E23755" t="inlineStr">
        <is>
          <t>pytest_cases</t>
        </is>
      </c>
      <c r="F23755">
        <f>=1.6.2</f>
        <v/>
      </c>
      <c r="G23755" t="inlineStr"/>
      <c r="H23755" t="inlineStr"/>
    </row>
    <row r="23756">
      <c r="A23756" t="inlineStr">
        <is>
          <t>cookiecutter-django</t>
        </is>
      </c>
      <c r="B23756" t="inlineStr">
        <is>
          <t>761720bce79e8f68db6e0e409d74e906b35d9c0e</t>
        </is>
      </c>
      <c r="C23756" t="inlineStr">
        <is>
          <t>2019-05-27 16:16:52+00:00</t>
        </is>
      </c>
      <c r="D23756" t="inlineStr">
        <is>
          <t>add</t>
        </is>
      </c>
      <c r="E23756" t="inlineStr">
        <is>
          <t>pyyaml</t>
        </is>
      </c>
      <c r="F23756">
        <f>=5.1</f>
        <v/>
      </c>
      <c r="G23756" t="inlineStr"/>
      <c r="H23756" t="inlineStr"/>
    </row>
    <row r="23757">
      <c r="A23757" t="inlineStr">
        <is>
          <t>cookiecutter-django</t>
        </is>
      </c>
      <c r="B23757" t="inlineStr">
        <is>
          <t>a9fa444d8d98dfd085138af01c993fda37abfded</t>
        </is>
      </c>
      <c r="C23757" t="inlineStr">
        <is>
          <t>2019-05-27 16:50:38+00:00</t>
        </is>
      </c>
      <c r="D23757" t="inlineStr">
        <is>
          <t>verchange</t>
        </is>
      </c>
      <c r="E23757" t="inlineStr">
        <is>
          <t>tox</t>
        </is>
      </c>
      <c r="F23757">
        <f>=3.12.1</f>
        <v/>
      </c>
      <c r="G23757" t="inlineStr">
        <is>
          <t>tox</t>
        </is>
      </c>
      <c r="H23757">
        <f>=3.9.0</f>
        <v/>
      </c>
    </row>
    <row r="23758">
      <c r="A23758" t="inlineStr">
        <is>
          <t>cookiecutter-django</t>
        </is>
      </c>
      <c r="B23758" t="inlineStr">
        <is>
          <t>a9fa444d8d98dfd085138af01c993fda37abfded</t>
        </is>
      </c>
      <c r="C23758" t="inlineStr">
        <is>
          <t>2019-05-27 16:50:38+00:00</t>
        </is>
      </c>
      <c r="D23758" t="inlineStr">
        <is>
          <t>verchange</t>
        </is>
      </c>
      <c r="E23758" t="inlineStr">
        <is>
          <t>pytest</t>
        </is>
      </c>
      <c r="F23758">
        <f>=4.5.0</f>
        <v/>
      </c>
      <c r="G23758" t="inlineStr">
        <is>
          <t>pytest</t>
        </is>
      </c>
      <c r="H23758">
        <f>=4.4.1</f>
        <v/>
      </c>
    </row>
    <row r="23759">
      <c r="A23759" t="inlineStr">
        <is>
          <t>cookiecutter-django</t>
        </is>
      </c>
      <c r="B23759" t="inlineStr">
        <is>
          <t>a9fa444d8d98dfd085138af01c993fda37abfded</t>
        </is>
      </c>
      <c r="C23759" t="inlineStr">
        <is>
          <t>2019-05-27 16:50:38+00:00</t>
        </is>
      </c>
      <c r="D23759" t="inlineStr">
        <is>
          <t>verchange</t>
        </is>
      </c>
      <c r="E23759" t="inlineStr">
        <is>
          <t>flake8</t>
        </is>
      </c>
      <c r="F23759">
        <f>=3.7.7</f>
        <v/>
      </c>
      <c r="G23759" t="inlineStr">
        <is>
          <t>flake8</t>
        </is>
      </c>
      <c r="H23759">
        <f>=3.7.6</f>
        <v/>
      </c>
    </row>
    <row r="23760">
      <c r="A23760" t="inlineStr">
        <is>
          <t>cookiecutter-django</t>
        </is>
      </c>
      <c r="B23760" t="inlineStr">
        <is>
          <t>a9fa444d8d98dfd085138af01c993fda37abfded</t>
        </is>
      </c>
      <c r="C23760" t="inlineStr">
        <is>
          <t>2019-05-27 16:50:38+00:00</t>
        </is>
      </c>
      <c r="D23760" t="inlineStr">
        <is>
          <t>add</t>
        </is>
      </c>
      <c r="E23760" t="inlineStr">
        <is>
          <t>pytest-xdist</t>
        </is>
      </c>
      <c r="F23760">
        <f>=1.28.0</f>
        <v/>
      </c>
      <c r="G23760" t="inlineStr"/>
      <c r="H23760" t="inlineStr"/>
    </row>
    <row r="23761">
      <c r="A23761" t="inlineStr">
        <is>
          <t>cookiecutter-django</t>
        </is>
      </c>
      <c r="B23761" t="inlineStr">
        <is>
          <t>c8b35772324852cc25b1677dde0e27a06e2e7e57</t>
        </is>
      </c>
      <c r="C23761" t="inlineStr">
        <is>
          <t>2019-09-04 18:05:12+00:00</t>
        </is>
      </c>
      <c r="D23761" t="inlineStr">
        <is>
          <t>verchange</t>
        </is>
      </c>
      <c r="E23761" t="inlineStr">
        <is>
          <t>tox</t>
        </is>
      </c>
      <c r="F23761">
        <f>=3.14.0</f>
        <v/>
      </c>
      <c r="G23761" t="inlineStr">
        <is>
          <t>tox</t>
        </is>
      </c>
      <c r="H23761">
        <f>=3.12.1</f>
        <v/>
      </c>
    </row>
    <row r="23762">
      <c r="A23762" t="inlineStr">
        <is>
          <t>cookiecutter-django</t>
        </is>
      </c>
      <c r="B23762" t="inlineStr">
        <is>
          <t>c8b35772324852cc25b1677dde0e27a06e2e7e57</t>
        </is>
      </c>
      <c r="C23762" t="inlineStr">
        <is>
          <t>2019-09-04 18:05:12+00:00</t>
        </is>
      </c>
      <c r="D23762" t="inlineStr">
        <is>
          <t>verchange</t>
        </is>
      </c>
      <c r="E23762" t="inlineStr">
        <is>
          <t>flake8</t>
        </is>
      </c>
      <c r="F23762">
        <f>=3.7.8</f>
        <v/>
      </c>
      <c r="G23762" t="inlineStr">
        <is>
          <t>flake8</t>
        </is>
      </c>
      <c r="H23762">
        <f>=3.7.7</f>
        <v/>
      </c>
    </row>
    <row r="23763">
      <c r="A23763" t="inlineStr">
        <is>
          <t>cookiecutter-django</t>
        </is>
      </c>
      <c r="B23763" t="inlineStr">
        <is>
          <t>c8b35772324852cc25b1677dde0e27a06e2e7e57</t>
        </is>
      </c>
      <c r="C23763" t="inlineStr">
        <is>
          <t>2019-09-04 18:05:12+00:00</t>
        </is>
      </c>
      <c r="D23763" t="inlineStr">
        <is>
          <t>verchange</t>
        </is>
      </c>
      <c r="E23763" t="inlineStr">
        <is>
          <t>pytest-cookies</t>
        </is>
      </c>
      <c r="F23763">
        <f>=0.4.0</f>
        <v/>
      </c>
      <c r="G23763" t="inlineStr">
        <is>
          <t>pytest-cookies</t>
        </is>
      </c>
      <c r="H23763">
        <f>=0.3.0</f>
        <v/>
      </c>
    </row>
    <row r="23764">
      <c r="A23764" t="inlineStr">
        <is>
          <t>cookiecutter-django</t>
        </is>
      </c>
      <c r="B23764" t="inlineStr">
        <is>
          <t>c8b35772324852cc25b1677dde0e27a06e2e7e57</t>
        </is>
      </c>
      <c r="C23764" t="inlineStr">
        <is>
          <t>2019-09-04 18:05:12+00:00</t>
        </is>
      </c>
      <c r="D23764" t="inlineStr">
        <is>
          <t>verchange</t>
        </is>
      </c>
      <c r="E23764" t="inlineStr">
        <is>
          <t>pytest-xdist</t>
        </is>
      </c>
      <c r="F23764">
        <f>=1.29.0</f>
        <v/>
      </c>
      <c r="G23764" t="inlineStr">
        <is>
          <t>pytest-xdist</t>
        </is>
      </c>
      <c r="H23764">
        <f>=1.28.0</f>
        <v/>
      </c>
    </row>
    <row r="23765">
      <c r="A23765" t="inlineStr">
        <is>
          <t>cookiecutter-django</t>
        </is>
      </c>
      <c r="B23765" t="inlineStr">
        <is>
          <t>c8b35772324852cc25b1677dde0e27a06e2e7e57</t>
        </is>
      </c>
      <c r="C23765" t="inlineStr">
        <is>
          <t>2019-09-04 18:05:12+00:00</t>
        </is>
      </c>
      <c r="D23765" t="inlineStr">
        <is>
          <t>verchange</t>
        </is>
      </c>
      <c r="E23765" t="inlineStr">
        <is>
          <t>pytest_cases</t>
        </is>
      </c>
      <c r="F23765">
        <f>=1.11.1</f>
        <v/>
      </c>
      <c r="G23765" t="inlineStr">
        <is>
          <t>pytest_cases</t>
        </is>
      </c>
      <c r="H23765">
        <f>=1.6.2</f>
        <v/>
      </c>
    </row>
    <row r="23766">
      <c r="A23766" t="inlineStr">
        <is>
          <t>cookiecutter-django</t>
        </is>
      </c>
      <c r="B23766" t="inlineStr">
        <is>
          <t>c8b35772324852cc25b1677dde0e27a06e2e7e57</t>
        </is>
      </c>
      <c r="C23766" t="inlineStr">
        <is>
          <t>2019-09-04 18:05:12+00:00</t>
        </is>
      </c>
      <c r="D23766" t="inlineStr">
        <is>
          <t>verchange</t>
        </is>
      </c>
      <c r="E23766" t="inlineStr">
        <is>
          <t>pytest</t>
        </is>
      </c>
      <c r="F23766">
        <f>=5.1.1</f>
        <v/>
      </c>
      <c r="G23766" t="inlineStr">
        <is>
          <t>pytest</t>
        </is>
      </c>
      <c r="H23766">
        <f>=4.5.0</f>
        <v/>
      </c>
    </row>
    <row r="23767">
      <c r="A23767" t="inlineStr">
        <is>
          <t>cookiecutter-django</t>
        </is>
      </c>
      <c r="B23767" t="inlineStr">
        <is>
          <t>c8b35772324852cc25b1677dde0e27a06e2e7e57</t>
        </is>
      </c>
      <c r="C23767" t="inlineStr">
        <is>
          <t>2019-09-04 18:05:12+00:00</t>
        </is>
      </c>
      <c r="D23767" t="inlineStr">
        <is>
          <t>verchange</t>
        </is>
      </c>
      <c r="E23767" t="inlineStr">
        <is>
          <t>pyyaml</t>
        </is>
      </c>
      <c r="F23767">
        <f>=5.1.2</f>
        <v/>
      </c>
      <c r="G23767" t="inlineStr">
        <is>
          <t>pyyaml</t>
        </is>
      </c>
      <c r="H23767">
        <f>=5.1</f>
        <v/>
      </c>
    </row>
    <row r="23768">
      <c r="A23768" t="inlineStr">
        <is>
          <t>cookiecutter-django</t>
        </is>
      </c>
      <c r="B23768" t="inlineStr">
        <is>
          <t>fc0b9548df904685567a421193baeabd8fd926f2</t>
        </is>
      </c>
      <c r="C23768" t="inlineStr">
        <is>
          <t>2019-10-01 15:29:35+00:00</t>
        </is>
      </c>
      <c r="D23768" t="inlineStr">
        <is>
          <t>verchange</t>
        </is>
      </c>
      <c r="E23768" t="inlineStr">
        <is>
          <t>pytest_cases</t>
        </is>
      </c>
      <c r="F23768">
        <f>=1.11.2</f>
        <v/>
      </c>
      <c r="G23768" t="inlineStr">
        <is>
          <t>pytest_cases</t>
        </is>
      </c>
      <c r="H23768">
        <f>=1.11.1</f>
        <v/>
      </c>
    </row>
    <row r="23769">
      <c r="A23769" t="inlineStr">
        <is>
          <t>cookiecutter-django</t>
        </is>
      </c>
      <c r="B23769" t="inlineStr">
        <is>
          <t>fc0b9548df904685567a421193baeabd8fd926f2</t>
        </is>
      </c>
      <c r="C23769" t="inlineStr">
        <is>
          <t>2019-10-01 15:29:35+00:00</t>
        </is>
      </c>
      <c r="D23769" t="inlineStr">
        <is>
          <t>verchange</t>
        </is>
      </c>
      <c r="E23769" t="inlineStr">
        <is>
          <t>pytest</t>
        </is>
      </c>
      <c r="F23769">
        <f>=5.2.0</f>
        <v/>
      </c>
      <c r="G23769" t="inlineStr">
        <is>
          <t>pytest</t>
        </is>
      </c>
      <c r="H23769">
        <f>=5.1.1</f>
        <v/>
      </c>
    </row>
    <row r="23770">
      <c r="A23770" t="inlineStr">
        <is>
          <t>cookiecutter-django</t>
        </is>
      </c>
      <c r="B23770" t="inlineStr">
        <is>
          <t>058d3a2add08cb337042b3a403251622e4e9baff</t>
        </is>
      </c>
      <c r="C23770" t="inlineStr">
        <is>
          <t>2019-10-06 10:15:28+00:00</t>
        </is>
      </c>
      <c r="D23770" t="inlineStr">
        <is>
          <t>verchange</t>
        </is>
      </c>
      <c r="E23770" t="inlineStr">
        <is>
          <t>pytest_cases</t>
        </is>
      </c>
      <c r="F23770">
        <f>=1.11.2</f>
        <v/>
      </c>
      <c r="G23770" t="inlineStr">
        <is>
          <t>pytest_cases</t>
        </is>
      </c>
      <c r="H23770">
        <f>=1.11.1</f>
        <v/>
      </c>
    </row>
    <row r="23771">
      <c r="A23771" t="inlineStr">
        <is>
          <t>cookiecutter-django</t>
        </is>
      </c>
      <c r="B23771" t="inlineStr">
        <is>
          <t>058d3a2add08cb337042b3a403251622e4e9baff</t>
        </is>
      </c>
      <c r="C23771" t="inlineStr">
        <is>
          <t>2019-10-06 10:15:28+00:00</t>
        </is>
      </c>
      <c r="D23771" t="inlineStr">
        <is>
          <t>verchange</t>
        </is>
      </c>
      <c r="E23771" t="inlineStr">
        <is>
          <t>pytest</t>
        </is>
      </c>
      <c r="F23771">
        <f>=5.2.0</f>
        <v/>
      </c>
      <c r="G23771" t="inlineStr">
        <is>
          <t>pytest</t>
        </is>
      </c>
      <c r="H23771">
        <f>=5.1.1</f>
        <v/>
      </c>
    </row>
    <row r="23772">
      <c r="A23772" t="inlineStr">
        <is>
          <t>cookiecutter-django</t>
        </is>
      </c>
      <c r="B23772" t="inlineStr">
        <is>
          <t>84c4589e87d6dbf0173650abb964fe4f96356776</t>
        </is>
      </c>
      <c r="C23772" t="inlineStr">
        <is>
          <t>2019-11-04 12:35:08+00:00</t>
        </is>
      </c>
      <c r="D23772" t="inlineStr">
        <is>
          <t>verchange</t>
        </is>
      </c>
      <c r="E23772" t="inlineStr">
        <is>
          <t>pytest_cases</t>
        </is>
      </c>
      <c r="F23772">
        <f>=1.11.4</f>
        <v/>
      </c>
      <c r="G23772" t="inlineStr">
        <is>
          <t>pytest_cases</t>
        </is>
      </c>
      <c r="H23772">
        <f>=1.11.2</f>
        <v/>
      </c>
    </row>
    <row r="23773">
      <c r="A23773" t="inlineStr">
        <is>
          <t>cookiecutter-django</t>
        </is>
      </c>
      <c r="B23773" t="inlineStr">
        <is>
          <t>84c4589e87d6dbf0173650abb964fe4f96356776</t>
        </is>
      </c>
      <c r="C23773" t="inlineStr">
        <is>
          <t>2019-11-04 12:35:08+00:00</t>
        </is>
      </c>
      <c r="D23773" t="inlineStr">
        <is>
          <t>verchange</t>
        </is>
      </c>
      <c r="E23773" t="inlineStr">
        <is>
          <t>black</t>
        </is>
      </c>
      <c r="F23773">
        <f>=19.10b0</f>
        <v/>
      </c>
      <c r="G23773" t="inlineStr">
        <is>
          <t>black</t>
        </is>
      </c>
      <c r="H23773">
        <f>=19.3b0</f>
        <v/>
      </c>
    </row>
    <row r="23774">
      <c r="A23774" t="inlineStr">
        <is>
          <t>cookiecutter-django</t>
        </is>
      </c>
      <c r="B23774" t="inlineStr">
        <is>
          <t>84c4589e87d6dbf0173650abb964fe4f96356776</t>
        </is>
      </c>
      <c r="C23774" t="inlineStr">
        <is>
          <t>2019-11-04 12:35:08+00:00</t>
        </is>
      </c>
      <c r="D23774" t="inlineStr">
        <is>
          <t>verchange</t>
        </is>
      </c>
      <c r="E23774" t="inlineStr">
        <is>
          <t>pytest</t>
        </is>
      </c>
      <c r="F23774">
        <f>=5.2.2</f>
        <v/>
      </c>
      <c r="G23774" t="inlineStr">
        <is>
          <t>pytest</t>
        </is>
      </c>
      <c r="H23774">
        <f>=5.2.0</f>
        <v/>
      </c>
    </row>
    <row r="23775">
      <c r="A23775" t="inlineStr">
        <is>
          <t>cookiecutter-django</t>
        </is>
      </c>
      <c r="B23775" t="inlineStr">
        <is>
          <t>84c4589e87d6dbf0173650abb964fe4f96356776</t>
        </is>
      </c>
      <c r="C23775" t="inlineStr">
        <is>
          <t>2019-11-04 12:35:08+00:00</t>
        </is>
      </c>
      <c r="D23775" t="inlineStr">
        <is>
          <t>verchange</t>
        </is>
      </c>
      <c r="E23775" t="inlineStr">
        <is>
          <t>pytest-xdist</t>
        </is>
      </c>
      <c r="F23775">
        <f>=1.30.0</f>
        <v/>
      </c>
      <c r="G23775" t="inlineStr">
        <is>
          <t>pytest-xdist</t>
        </is>
      </c>
      <c r="H23775">
        <f>=1.29.0</f>
        <v/>
      </c>
    </row>
    <row r="23776">
      <c r="A23776" t="inlineStr">
        <is>
          <t>cookiecutter-django</t>
        </is>
      </c>
      <c r="B23776" t="inlineStr">
        <is>
          <t>ea5db6c4f4d0d013be1acc8fa141922a5f84bcb4</t>
        </is>
      </c>
      <c r="C23776" t="inlineStr">
        <is>
          <t>2020-03-23 21:42:25+00:00</t>
        </is>
      </c>
      <c r="D23776" t="inlineStr">
        <is>
          <t>verchange</t>
        </is>
      </c>
      <c r="E23776" t="inlineStr">
        <is>
          <t>tox</t>
        </is>
      </c>
      <c r="F23776">
        <f>=3.14.5</f>
        <v/>
      </c>
      <c r="G23776" t="inlineStr">
        <is>
          <t>tox</t>
        </is>
      </c>
      <c r="H23776">
        <f>=3.14.0</f>
        <v/>
      </c>
    </row>
    <row r="23777">
      <c r="A23777" t="inlineStr">
        <is>
          <t>cookiecutter-django</t>
        </is>
      </c>
      <c r="B23777" t="inlineStr">
        <is>
          <t>ea5db6c4f4d0d013be1acc8fa141922a5f84bcb4</t>
        </is>
      </c>
      <c r="C23777" t="inlineStr">
        <is>
          <t>2020-03-23 21:42:25+00:00</t>
        </is>
      </c>
      <c r="D23777" t="inlineStr">
        <is>
          <t>verchange</t>
        </is>
      </c>
      <c r="E23777" t="inlineStr">
        <is>
          <t>cookiecutter</t>
        </is>
      </c>
      <c r="F23777">
        <f>=1.7.0</f>
        <v/>
      </c>
      <c r="G23777" t="inlineStr">
        <is>
          <t>cookiecutter</t>
        </is>
      </c>
      <c r="H23777">
        <f>=1.6.0</f>
        <v/>
      </c>
    </row>
    <row r="23778">
      <c r="A23778" t="inlineStr">
        <is>
          <t>cookiecutter-django</t>
        </is>
      </c>
      <c r="B23778" t="inlineStr">
        <is>
          <t>ea5db6c4f4d0d013be1acc8fa141922a5f84bcb4</t>
        </is>
      </c>
      <c r="C23778" t="inlineStr">
        <is>
          <t>2020-03-23 21:42:25+00:00</t>
        </is>
      </c>
      <c r="D23778" t="inlineStr">
        <is>
          <t>verchange</t>
        </is>
      </c>
      <c r="E23778" t="inlineStr">
        <is>
          <t>flake8</t>
        </is>
      </c>
      <c r="F23778">
        <f>=3.7.9</f>
        <v/>
      </c>
      <c r="G23778" t="inlineStr">
        <is>
          <t>flake8</t>
        </is>
      </c>
      <c r="H23778">
        <f>=3.7.8</f>
        <v/>
      </c>
    </row>
    <row r="23779">
      <c r="A23779" t="inlineStr">
        <is>
          <t>cookiecutter-django</t>
        </is>
      </c>
      <c r="B23779" t="inlineStr">
        <is>
          <t>ea5db6c4f4d0d013be1acc8fa141922a5f84bcb4</t>
        </is>
      </c>
      <c r="C23779" t="inlineStr">
        <is>
          <t>2020-03-23 21:42:25+00:00</t>
        </is>
      </c>
      <c r="D23779" t="inlineStr">
        <is>
          <t>verchange</t>
        </is>
      </c>
      <c r="E23779" t="inlineStr">
        <is>
          <t>pytest-cookies</t>
        </is>
      </c>
      <c r="F23779">
        <f>=0.5.1</f>
        <v/>
      </c>
      <c r="G23779" t="inlineStr">
        <is>
          <t>pytest-cookies</t>
        </is>
      </c>
      <c r="H23779">
        <f>=0.4.0</f>
        <v/>
      </c>
    </row>
    <row r="23780">
      <c r="A23780" t="inlineStr">
        <is>
          <t>cookiecutter-django</t>
        </is>
      </c>
      <c r="B23780" t="inlineStr">
        <is>
          <t>ea5db6c4f4d0d013be1acc8fa141922a5f84bcb4</t>
        </is>
      </c>
      <c r="C23780" t="inlineStr">
        <is>
          <t>2020-03-23 21:42:25+00:00</t>
        </is>
      </c>
      <c r="D23780" t="inlineStr">
        <is>
          <t>verchange</t>
        </is>
      </c>
      <c r="E23780" t="inlineStr">
        <is>
          <t>pytest</t>
        </is>
      </c>
      <c r="F23780">
        <f>=5.4.1</f>
        <v/>
      </c>
      <c r="G23780" t="inlineStr">
        <is>
          <t>pytest</t>
        </is>
      </c>
      <c r="H23780">
        <f>=5.2.2</f>
        <v/>
      </c>
    </row>
    <row r="23781">
      <c r="A23781" t="inlineStr">
        <is>
          <t>cookiecutter-django</t>
        </is>
      </c>
      <c r="B23781" t="inlineStr">
        <is>
          <t>ea5db6c4f4d0d013be1acc8fa141922a5f84bcb4</t>
        </is>
      </c>
      <c r="C23781" t="inlineStr">
        <is>
          <t>2020-03-23 21:42:25+00:00</t>
        </is>
      </c>
      <c r="D23781" t="inlineStr">
        <is>
          <t>verchange</t>
        </is>
      </c>
      <c r="E23781" t="inlineStr">
        <is>
          <t>pyyaml</t>
        </is>
      </c>
      <c r="F23781">
        <f>=5.3.1</f>
        <v/>
      </c>
      <c r="G23781" t="inlineStr">
        <is>
          <t>pyyaml</t>
        </is>
      </c>
      <c r="H23781">
        <f>=5.1.2</f>
        <v/>
      </c>
    </row>
    <row r="23782">
      <c r="A23782" t="inlineStr">
        <is>
          <t>cookiecutter-django</t>
        </is>
      </c>
      <c r="B23782" t="inlineStr">
        <is>
          <t>ea5db6c4f4d0d013be1acc8fa141922a5f84bcb4</t>
        </is>
      </c>
      <c r="C23782" t="inlineStr">
        <is>
          <t>2020-03-23 21:42:25+00:00</t>
        </is>
      </c>
      <c r="D23782" t="inlineStr">
        <is>
          <t>add</t>
        </is>
      </c>
      <c r="E23782" t="inlineStr">
        <is>
          <t>flake8-isort</t>
        </is>
      </c>
      <c r="F23782">
        <f>=2.9.0</f>
        <v/>
      </c>
      <c r="G23782" t="inlineStr"/>
      <c r="H23782" t="inlineStr"/>
    </row>
    <row r="23783">
      <c r="A23783" t="inlineStr">
        <is>
          <t>cookiecutter-django</t>
        </is>
      </c>
      <c r="B23783" t="inlineStr">
        <is>
          <t>ea5db6c4f4d0d013be1acc8fa141922a5f84bcb4</t>
        </is>
      </c>
      <c r="C23783" t="inlineStr">
        <is>
          <t>2020-03-23 21:42:25+00:00</t>
        </is>
      </c>
      <c r="D23783" t="inlineStr">
        <is>
          <t>add</t>
        </is>
      </c>
      <c r="E23783" t="inlineStr">
        <is>
          <t>pytest-instafail</t>
        </is>
      </c>
      <c r="F23783">
        <f>=0.4.1.post0</f>
        <v/>
      </c>
      <c r="G23783" t="inlineStr"/>
      <c r="H23783" t="inlineStr"/>
    </row>
    <row r="23784">
      <c r="A23784" t="inlineStr">
        <is>
          <t>cookiecutter-django</t>
        </is>
      </c>
      <c r="B23784" t="inlineStr">
        <is>
          <t>ea5db6c4f4d0d013be1acc8fa141922a5f84bcb4</t>
        </is>
      </c>
      <c r="C23784" t="inlineStr">
        <is>
          <t>2020-03-23 21:42:25+00:00</t>
        </is>
      </c>
      <c r="D23784" t="inlineStr">
        <is>
          <t>rem</t>
        </is>
      </c>
      <c r="E23784" t="inlineStr"/>
      <c r="F23784" t="inlineStr"/>
      <c r="G23784" t="inlineStr">
        <is>
          <t>pytest_cases</t>
        </is>
      </c>
      <c r="H23784">
        <f>=1.11.4</f>
        <v/>
      </c>
    </row>
    <row r="23785">
      <c r="A23785" t="inlineStr">
        <is>
          <t>cookiecutter-django</t>
        </is>
      </c>
      <c r="B23785" t="inlineStr">
        <is>
          <t>ea5db6c4f4d0d013be1acc8fa141922a5f84bcb4</t>
        </is>
      </c>
      <c r="C23785" t="inlineStr">
        <is>
          <t>2020-03-23 21:42:25+00:00</t>
        </is>
      </c>
      <c r="D23785" t="inlineStr">
        <is>
          <t>rem</t>
        </is>
      </c>
      <c r="E23785" t="inlineStr"/>
      <c r="F23785" t="inlineStr"/>
      <c r="G23785" t="inlineStr">
        <is>
          <t>pytest-xdist</t>
        </is>
      </c>
      <c r="H23785">
        <f>=1.30.0</f>
        <v/>
      </c>
    </row>
    <row r="23786">
      <c r="A23786" t="inlineStr">
        <is>
          <t>cookiecutter-django</t>
        </is>
      </c>
      <c r="B23786" t="inlineStr">
        <is>
          <t>a9977e78e058b83907854938cebea15586dec22f</t>
        </is>
      </c>
      <c r="C23786" t="inlineStr">
        <is>
          <t>2020-04-01 15:02:46+00:00</t>
        </is>
      </c>
      <c r="D23786" t="inlineStr">
        <is>
          <t>verchange</t>
        </is>
      </c>
      <c r="E23786" t="inlineStr">
        <is>
          <t>tox</t>
        </is>
      </c>
      <c r="F23786">
        <f>=3.14.6</f>
        <v/>
      </c>
      <c r="G23786" t="inlineStr">
        <is>
          <t>tox</t>
        </is>
      </c>
      <c r="H23786">
        <f>=3.14.5</f>
        <v/>
      </c>
    </row>
    <row r="23787">
      <c r="A23787" t="inlineStr">
        <is>
          <t>cookiecutter-django</t>
        </is>
      </c>
      <c r="B23787" t="inlineStr">
        <is>
          <t>a9977e78e058b83907854938cebea15586dec22f</t>
        </is>
      </c>
      <c r="C23787" t="inlineStr">
        <is>
          <t>2020-04-01 15:02:46+00:00</t>
        </is>
      </c>
      <c r="D23787" t="inlineStr">
        <is>
          <t>verchange</t>
        </is>
      </c>
      <c r="E23787" t="inlineStr">
        <is>
          <t>flake8-isort</t>
        </is>
      </c>
      <c r="F23787">
        <f>=2.9.1</f>
        <v/>
      </c>
      <c r="G23787" t="inlineStr">
        <is>
          <t>flake8-isort</t>
        </is>
      </c>
      <c r="H23787">
        <f>=2.9.0</f>
        <v/>
      </c>
    </row>
    <row r="23788">
      <c r="A23788" t="inlineStr">
        <is>
          <t>cookiecutter-django</t>
        </is>
      </c>
      <c r="B23788" t="inlineStr">
        <is>
          <t>d02b88f681b5d467219b56e14b1e2ecc78e49177</t>
        </is>
      </c>
      <c r="C23788" t="inlineStr">
        <is>
          <t>2020-04-17 18:08:50+00:00</t>
        </is>
      </c>
      <c r="D23788" t="inlineStr">
        <is>
          <t>verchange</t>
        </is>
      </c>
      <c r="E23788" t="inlineStr">
        <is>
          <t>tox</t>
        </is>
      </c>
      <c r="F23788">
        <f>=3.14.6</f>
        <v/>
      </c>
      <c r="G23788" t="inlineStr">
        <is>
          <t>tox</t>
        </is>
      </c>
      <c r="H23788">
        <f>=3.14.5</f>
        <v/>
      </c>
    </row>
    <row r="23789">
      <c r="A23789" t="inlineStr">
        <is>
          <t>cookiecutter-django</t>
        </is>
      </c>
      <c r="B23789" t="inlineStr">
        <is>
          <t>d02b88f681b5d467219b56e14b1e2ecc78e49177</t>
        </is>
      </c>
      <c r="C23789" t="inlineStr">
        <is>
          <t>2020-04-17 18:08:50+00:00</t>
        </is>
      </c>
      <c r="D23789" t="inlineStr">
        <is>
          <t>verchange</t>
        </is>
      </c>
      <c r="E23789" t="inlineStr">
        <is>
          <t>flake8-isort</t>
        </is>
      </c>
      <c r="F23789">
        <f>=2.9.1</f>
        <v/>
      </c>
      <c r="G23789" t="inlineStr">
        <is>
          <t>flake8-isort</t>
        </is>
      </c>
      <c r="H23789">
        <f>=2.9.0</f>
        <v/>
      </c>
    </row>
    <row r="23790">
      <c r="A23790" t="inlineStr">
        <is>
          <t>cookiecutter-django</t>
        </is>
      </c>
      <c r="B23790" t="inlineStr">
        <is>
          <t>793151162770d8a4538627af6638253af7d95e98</t>
        </is>
      </c>
      <c r="C23790" t="inlineStr">
        <is>
          <t>2020-06-21 13:20:59+00:00</t>
        </is>
      </c>
      <c r="D23790" t="inlineStr">
        <is>
          <t>verchange</t>
        </is>
      </c>
      <c r="E23790" t="inlineStr">
        <is>
          <t>tox</t>
        </is>
      </c>
      <c r="F23790">
        <f>=3.15.2</f>
        <v/>
      </c>
      <c r="G23790" t="inlineStr">
        <is>
          <t>tox</t>
        </is>
      </c>
      <c r="H23790">
        <f>=3.14.6</f>
        <v/>
      </c>
    </row>
    <row r="23791">
      <c r="A23791" t="inlineStr">
        <is>
          <t>cookiecutter-django</t>
        </is>
      </c>
      <c r="B23791" t="inlineStr">
        <is>
          <t>793151162770d8a4538627af6638253af7d95e98</t>
        </is>
      </c>
      <c r="C23791" t="inlineStr">
        <is>
          <t>2020-06-21 13:20:59+00:00</t>
        </is>
      </c>
      <c r="D23791" t="inlineStr">
        <is>
          <t>verchange</t>
        </is>
      </c>
      <c r="E23791" t="inlineStr">
        <is>
          <t>sh</t>
        </is>
      </c>
      <c r="F23791">
        <f>=1.13.1</f>
        <v/>
      </c>
      <c r="G23791" t="inlineStr">
        <is>
          <t>sh</t>
        </is>
      </c>
      <c r="H23791">
        <f>=1.12.14</f>
        <v/>
      </c>
    </row>
    <row r="23792">
      <c r="A23792" t="inlineStr">
        <is>
          <t>cookiecutter-django</t>
        </is>
      </c>
      <c r="B23792" t="inlineStr">
        <is>
          <t>793151162770d8a4538627af6638253af7d95e98</t>
        </is>
      </c>
      <c r="C23792" t="inlineStr">
        <is>
          <t>2020-06-21 13:20:59+00:00</t>
        </is>
      </c>
      <c r="D23792" t="inlineStr">
        <is>
          <t>verchange</t>
        </is>
      </c>
      <c r="E23792" t="inlineStr">
        <is>
          <t>cookiecutter</t>
        </is>
      </c>
      <c r="F23792">
        <f>=1.7.2</f>
        <v/>
      </c>
      <c r="G23792" t="inlineStr">
        <is>
          <t>cookiecutter</t>
        </is>
      </c>
      <c r="H23792">
        <f>=1.7.0</f>
        <v/>
      </c>
    </row>
    <row r="23793">
      <c r="A23793" t="inlineStr">
        <is>
          <t>cookiecutter-django</t>
        </is>
      </c>
      <c r="B23793" t="inlineStr">
        <is>
          <t>793151162770d8a4538627af6638253af7d95e98</t>
        </is>
      </c>
      <c r="C23793" t="inlineStr">
        <is>
          <t>2020-06-21 13:20:59+00:00</t>
        </is>
      </c>
      <c r="D23793" t="inlineStr">
        <is>
          <t>verchange</t>
        </is>
      </c>
      <c r="E23793" t="inlineStr">
        <is>
          <t>flake8</t>
        </is>
      </c>
      <c r="F23793">
        <f>=3.8.3</f>
        <v/>
      </c>
      <c r="G23793" t="inlineStr">
        <is>
          <t>flake8</t>
        </is>
      </c>
      <c r="H23793">
        <f>=3.7.9</f>
        <v/>
      </c>
    </row>
    <row r="23794">
      <c r="A23794" t="inlineStr">
        <is>
          <t>cookiecutter-django</t>
        </is>
      </c>
      <c r="B23794" t="inlineStr">
        <is>
          <t>793151162770d8a4538627af6638253af7d95e98</t>
        </is>
      </c>
      <c r="C23794" t="inlineStr">
        <is>
          <t>2020-06-21 13:20:59+00:00</t>
        </is>
      </c>
      <c r="D23794" t="inlineStr">
        <is>
          <t>verchange</t>
        </is>
      </c>
      <c r="E23794" t="inlineStr">
        <is>
          <t>pytest-instafail</t>
        </is>
      </c>
      <c r="F23794">
        <f>=0.4.2</f>
        <v/>
      </c>
      <c r="G23794" t="inlineStr">
        <is>
          <t>pytest-instafail</t>
        </is>
      </c>
      <c r="H23794">
        <f>=0.4.1.post0</f>
        <v/>
      </c>
    </row>
    <row r="23795">
      <c r="A23795" t="inlineStr">
        <is>
          <t>cookiecutter-django</t>
        </is>
      </c>
      <c r="B23795" t="inlineStr">
        <is>
          <t>793151162770d8a4538627af6638253af7d95e98</t>
        </is>
      </c>
      <c r="C23795" t="inlineStr">
        <is>
          <t>2020-06-21 13:20:59+00:00</t>
        </is>
      </c>
      <c r="D23795" t="inlineStr">
        <is>
          <t>verchange</t>
        </is>
      </c>
      <c r="E23795" t="inlineStr">
        <is>
          <t>flake8-isort</t>
        </is>
      </c>
      <c r="F23795">
        <f>=3.0.0</f>
        <v/>
      </c>
      <c r="G23795" t="inlineStr">
        <is>
          <t>flake8-isort</t>
        </is>
      </c>
      <c r="H23795">
        <f>=2.9.1</f>
        <v/>
      </c>
    </row>
    <row r="23796">
      <c r="A23796" t="inlineStr">
        <is>
          <t>cookiecutter-django</t>
        </is>
      </c>
      <c r="B23796" t="inlineStr">
        <is>
          <t>793151162770d8a4538627af6638253af7d95e98</t>
        </is>
      </c>
      <c r="C23796" t="inlineStr">
        <is>
          <t>2020-06-21 13:20:59+00:00</t>
        </is>
      </c>
      <c r="D23796" t="inlineStr">
        <is>
          <t>verchange</t>
        </is>
      </c>
      <c r="E23796" t="inlineStr">
        <is>
          <t>pytest</t>
        </is>
      </c>
      <c r="F23796">
        <f>=5.4.3</f>
        <v/>
      </c>
      <c r="G23796" t="inlineStr">
        <is>
          <t>pytest</t>
        </is>
      </c>
      <c r="H23796">
        <f>=5.4.1</f>
        <v/>
      </c>
    </row>
    <row r="23797">
      <c r="A23797" t="inlineStr">
        <is>
          <t>cookiecutter-django</t>
        </is>
      </c>
      <c r="B23797" t="inlineStr">
        <is>
          <t>3cd7f3a5686b674790fed7354240c1869455d3a4</t>
        </is>
      </c>
      <c r="C23797" t="inlineStr">
        <is>
          <t>2020-07-04 15:35:44+00:00</t>
        </is>
      </c>
      <c r="D23797" t="inlineStr">
        <is>
          <t>verchange</t>
        </is>
      </c>
      <c r="E23797" t="inlineStr">
        <is>
          <t>tox</t>
        </is>
      </c>
      <c r="F23797">
        <f>=3.16.1</f>
        <v/>
      </c>
      <c r="G23797" t="inlineStr">
        <is>
          <t>tox</t>
        </is>
      </c>
      <c r="H23797">
        <f>=3.15.2</f>
        <v/>
      </c>
    </row>
    <row r="23798">
      <c r="A23798" t="inlineStr">
        <is>
          <t>cookiecutter-django</t>
        </is>
      </c>
      <c r="B23798" t="inlineStr">
        <is>
          <t>3cd7f3a5686b674790fed7354240c1869455d3a4</t>
        </is>
      </c>
      <c r="C23798" t="inlineStr">
        <is>
          <t>2020-07-04 15:35:44+00:00</t>
        </is>
      </c>
      <c r="D23798" t="inlineStr">
        <is>
          <t>add</t>
        </is>
      </c>
      <c r="E23798" t="inlineStr">
        <is>
          <t>isort</t>
        </is>
      </c>
      <c r="F23798">
        <f>=4.3.21</f>
        <v/>
      </c>
      <c r="G23798" t="inlineStr"/>
      <c r="H23798" t="inlineStr"/>
    </row>
    <row r="23799">
      <c r="A23799" t="inlineStr">
        <is>
          <t>cookiecutter-django</t>
        </is>
      </c>
      <c r="B23799" t="inlineStr">
        <is>
          <t>4451f4505e0028cd5a5c36c608f67e3500a172b8</t>
        </is>
      </c>
      <c r="C23799" t="inlineStr">
        <is>
          <t>2020-08-03 08:01:18+00:00</t>
        </is>
      </c>
      <c r="D23799" t="inlineStr">
        <is>
          <t>verchange</t>
        </is>
      </c>
      <c r="E23799" t="inlineStr">
        <is>
          <t>tox</t>
        </is>
      </c>
      <c r="F23799">
        <f>=3.16.1</f>
        <v/>
      </c>
      <c r="G23799" t="inlineStr">
        <is>
          <t>tox</t>
        </is>
      </c>
      <c r="H23799">
        <f>=3.15.2</f>
        <v/>
      </c>
    </row>
    <row r="23800">
      <c r="A23800" t="inlineStr">
        <is>
          <t>cookiecutter-django</t>
        </is>
      </c>
      <c r="B23800" t="inlineStr">
        <is>
          <t>4451f4505e0028cd5a5c36c608f67e3500a172b8</t>
        </is>
      </c>
      <c r="C23800" t="inlineStr">
        <is>
          <t>2020-08-03 08:01:18+00:00</t>
        </is>
      </c>
      <c r="D23800" t="inlineStr">
        <is>
          <t>add</t>
        </is>
      </c>
      <c r="E23800" t="inlineStr">
        <is>
          <t>isort</t>
        </is>
      </c>
      <c r="F23800">
        <f>=4.3.21</f>
        <v/>
      </c>
      <c r="G23800" t="inlineStr"/>
      <c r="H23800" t="inlineStr"/>
    </row>
    <row r="23801">
      <c r="A23801" t="inlineStr">
        <is>
          <t>cookiecutter-django</t>
        </is>
      </c>
      <c r="B23801" t="inlineStr">
        <is>
          <t>ed90a04bdb981e7e7c5c7419e2727a822f5efc01</t>
        </is>
      </c>
      <c r="C23801" t="inlineStr">
        <is>
          <t>2020-08-03 08:15:17+00:00</t>
        </is>
      </c>
      <c r="D23801" t="inlineStr">
        <is>
          <t>verchange</t>
        </is>
      </c>
      <c r="E23801" t="inlineStr">
        <is>
          <t>tox</t>
        </is>
      </c>
      <c r="F23801">
        <f>=3.18.1</f>
        <v/>
      </c>
      <c r="G23801" t="inlineStr">
        <is>
          <t>tox</t>
        </is>
      </c>
      <c r="H23801">
        <f>=3.16.1</f>
        <v/>
      </c>
    </row>
    <row r="23802">
      <c r="A23802" t="inlineStr">
        <is>
          <t>cookiecutter-django</t>
        </is>
      </c>
      <c r="B23802" t="inlineStr">
        <is>
          <t>ed90a04bdb981e7e7c5c7419e2727a822f5efc01</t>
        </is>
      </c>
      <c r="C23802" t="inlineStr">
        <is>
          <t>2020-08-03 08:15:17+00:00</t>
        </is>
      </c>
      <c r="D23802" t="inlineStr">
        <is>
          <t>verchange</t>
        </is>
      </c>
      <c r="E23802" t="inlineStr">
        <is>
          <t>flake8-isort</t>
        </is>
      </c>
      <c r="F23802">
        <f>=3.0.1</f>
        <v/>
      </c>
      <c r="G23802" t="inlineStr">
        <is>
          <t>flake8-isort</t>
        </is>
      </c>
      <c r="H23802">
        <f>=3.0.0</f>
        <v/>
      </c>
    </row>
    <row r="23803">
      <c r="A23803" t="inlineStr">
        <is>
          <t>cookiecutter-django</t>
        </is>
      </c>
      <c r="B23803" t="inlineStr">
        <is>
          <t>ed90a04bdb981e7e7c5c7419e2727a822f5efc01</t>
        </is>
      </c>
      <c r="C23803" t="inlineStr">
        <is>
          <t>2020-08-03 08:15:17+00:00</t>
        </is>
      </c>
      <c r="D23803" t="inlineStr">
        <is>
          <t>verchange</t>
        </is>
      </c>
      <c r="E23803" t="inlineStr">
        <is>
          <t>pytest</t>
        </is>
      </c>
      <c r="F23803">
        <f>=6.0.1</f>
        <v/>
      </c>
      <c r="G23803" t="inlineStr">
        <is>
          <t>pytest</t>
        </is>
      </c>
      <c r="H23803">
        <f>=5.4.3</f>
        <v/>
      </c>
    </row>
    <row r="23804">
      <c r="A23804" t="inlineStr">
        <is>
          <t>cookiecutter-django</t>
        </is>
      </c>
      <c r="B23804" t="inlineStr">
        <is>
          <t>dc1c89688c8062278b53a25f309bf828b6bffeab</t>
        </is>
      </c>
      <c r="C23804" t="inlineStr">
        <is>
          <t>2020-09-01 20:06:37+00:00</t>
        </is>
      </c>
      <c r="D23804" t="inlineStr">
        <is>
          <t>verchange</t>
        </is>
      </c>
      <c r="E23804" t="inlineStr">
        <is>
          <t>tox</t>
        </is>
      </c>
      <c r="F23804">
        <f>=3.19.0</f>
        <v/>
      </c>
      <c r="G23804" t="inlineStr">
        <is>
          <t>tox</t>
        </is>
      </c>
      <c r="H23804">
        <f>=3.18.1</f>
        <v/>
      </c>
    </row>
    <row r="23805">
      <c r="A23805" t="inlineStr">
        <is>
          <t>cookiecutter-django</t>
        </is>
      </c>
      <c r="B23805" t="inlineStr">
        <is>
          <t>dc1c89688c8062278b53a25f309bf828b6bffeab</t>
        </is>
      </c>
      <c r="C23805" t="inlineStr">
        <is>
          <t>2020-09-01 20:06:37+00:00</t>
        </is>
      </c>
      <c r="D23805" t="inlineStr">
        <is>
          <t>verchange</t>
        </is>
      </c>
      <c r="E23805" t="inlineStr">
        <is>
          <t>sh</t>
        </is>
      </c>
      <c r="F23805">
        <f>=1.14.0</f>
        <v/>
      </c>
      <c r="G23805" t="inlineStr">
        <is>
          <t>sh</t>
        </is>
      </c>
      <c r="H23805">
        <f>=1.13.1</f>
        <v/>
      </c>
    </row>
    <row r="23806">
      <c r="A23806" t="inlineStr">
        <is>
          <t>cookiecutter-django</t>
        </is>
      </c>
      <c r="B23806" t="inlineStr">
        <is>
          <t>dc1c89688c8062278b53a25f309bf828b6bffeab</t>
        </is>
      </c>
      <c r="C23806" t="inlineStr">
        <is>
          <t>2020-09-01 20:06:37+00:00</t>
        </is>
      </c>
      <c r="D23806" t="inlineStr">
        <is>
          <t>verchange</t>
        </is>
      </c>
      <c r="E23806" t="inlineStr">
        <is>
          <t>black</t>
        </is>
      </c>
      <c r="F23806">
        <f>=20.8b1</f>
        <v/>
      </c>
      <c r="G23806" t="inlineStr">
        <is>
          <t>black</t>
        </is>
      </c>
      <c r="H23806">
        <f>=19.10b0</f>
        <v/>
      </c>
    </row>
    <row r="23807">
      <c r="A23807" t="inlineStr">
        <is>
          <t>cookiecutter-django</t>
        </is>
      </c>
      <c r="B23807" t="inlineStr">
        <is>
          <t>dc1c89688c8062278b53a25f309bf828b6bffeab</t>
        </is>
      </c>
      <c r="C23807" t="inlineStr">
        <is>
          <t>2020-09-01 20:06:37+00:00</t>
        </is>
      </c>
      <c r="D23807" t="inlineStr">
        <is>
          <t>verchange</t>
        </is>
      </c>
      <c r="E23807" t="inlineStr">
        <is>
          <t>isort</t>
        </is>
      </c>
      <c r="F23807">
        <f>=5.4.2</f>
        <v/>
      </c>
      <c r="G23807" t="inlineStr">
        <is>
          <t>isort</t>
        </is>
      </c>
      <c r="H23807">
        <f>=4.3.21</f>
        <v/>
      </c>
    </row>
    <row r="23808">
      <c r="A23808" t="inlineStr">
        <is>
          <t>cookiecutter-django</t>
        </is>
      </c>
      <c r="B23808" t="inlineStr">
        <is>
          <t>dc1c89688c8062278b53a25f309bf828b6bffeab</t>
        </is>
      </c>
      <c r="C23808" t="inlineStr">
        <is>
          <t>2020-09-01 20:06:37+00:00</t>
        </is>
      </c>
      <c r="D23808" t="inlineStr">
        <is>
          <t>verchange</t>
        </is>
      </c>
      <c r="E23808" t="inlineStr">
        <is>
          <t>flake8-isort</t>
        </is>
      </c>
      <c r="F23808">
        <f>=4.0.0</f>
        <v/>
      </c>
      <c r="G23808" t="inlineStr">
        <is>
          <t>flake8-isort</t>
        </is>
      </c>
      <c r="H23808">
        <f>=3.0.1</f>
        <v/>
      </c>
    </row>
    <row r="23809">
      <c r="A23809" t="inlineStr">
        <is>
          <t>cookiecutter-django</t>
        </is>
      </c>
      <c r="B23809" t="inlineStr">
        <is>
          <t>dc1c89688c8062278b53a25f309bf828b6bffeab</t>
        </is>
      </c>
      <c r="C23809" t="inlineStr">
        <is>
          <t>2020-09-01 20:06:37+00:00</t>
        </is>
      </c>
      <c r="D23809" t="inlineStr">
        <is>
          <t>add</t>
        </is>
      </c>
      <c r="E23809" t="inlineStr">
        <is>
          <t>PyGithub</t>
        </is>
      </c>
      <c r="F23809">
        <f>=1.53</f>
        <v/>
      </c>
      <c r="G23809" t="inlineStr"/>
      <c r="H23809" t="inlineStr"/>
    </row>
    <row r="23810">
      <c r="A23810" t="inlineStr">
        <is>
          <t>cookiecutter-django</t>
        </is>
      </c>
      <c r="B23810" t="inlineStr">
        <is>
          <t>dc1c89688c8062278b53a25f309bf828b6bffeab</t>
        </is>
      </c>
      <c r="C23810" t="inlineStr">
        <is>
          <t>2020-09-01 20:06:37+00:00</t>
        </is>
      </c>
      <c r="D23810" t="inlineStr">
        <is>
          <t>add</t>
        </is>
      </c>
      <c r="E23810" t="inlineStr">
        <is>
          <t>jinja2</t>
        </is>
      </c>
      <c r="F23810">
        <f>=2.11.2</f>
        <v/>
      </c>
      <c r="G23810" t="inlineStr"/>
      <c r="H23810" t="inlineStr"/>
    </row>
    <row r="23811">
      <c r="A23811" t="inlineStr">
        <is>
          <t>cookiecutter-django</t>
        </is>
      </c>
      <c r="B23811" t="inlineStr">
        <is>
          <t>b40a76eb13c88ebfb064db0352cd98ed099889a4</t>
        </is>
      </c>
      <c r="C23811" t="inlineStr">
        <is>
          <t>2020-11-03 23:35:54+00:00</t>
        </is>
      </c>
      <c r="D23811" t="inlineStr">
        <is>
          <t>verchange</t>
        </is>
      </c>
      <c r="E23811" t="inlineStr">
        <is>
          <t>tox</t>
        </is>
      </c>
      <c r="F23811">
        <f>=3.20.1</f>
        <v/>
      </c>
      <c r="G23811" t="inlineStr">
        <is>
          <t>tox</t>
        </is>
      </c>
      <c r="H23811">
        <f>=3.19.0</f>
        <v/>
      </c>
    </row>
    <row r="23812">
      <c r="A23812" t="inlineStr">
        <is>
          <t>cookiecutter-django</t>
        </is>
      </c>
      <c r="B23812" t="inlineStr">
        <is>
          <t>b40a76eb13c88ebfb064db0352cd98ed099889a4</t>
        </is>
      </c>
      <c r="C23812" t="inlineStr">
        <is>
          <t>2020-11-03 23:35:54+00:00</t>
        </is>
      </c>
      <c r="D23812" t="inlineStr">
        <is>
          <t>verchange</t>
        </is>
      </c>
      <c r="E23812" t="inlineStr">
        <is>
          <t>sh</t>
        </is>
      </c>
      <c r="F23812">
        <f>=1.14.1</f>
        <v/>
      </c>
      <c r="G23812" t="inlineStr">
        <is>
          <t>sh</t>
        </is>
      </c>
      <c r="H23812">
        <f>=1.14.0</f>
        <v/>
      </c>
    </row>
    <row r="23813">
      <c r="A23813" t="inlineStr">
        <is>
          <t>cookiecutter-django</t>
        </is>
      </c>
      <c r="B23813" t="inlineStr">
        <is>
          <t>b40a76eb13c88ebfb064db0352cd98ed099889a4</t>
        </is>
      </c>
      <c r="C23813" t="inlineStr">
        <is>
          <t>2020-11-03 23:35:54+00:00</t>
        </is>
      </c>
      <c r="D23813" t="inlineStr">
        <is>
          <t>verchange</t>
        </is>
      </c>
      <c r="E23813" t="inlineStr">
        <is>
          <t>flake8</t>
        </is>
      </c>
      <c r="F23813">
        <f>=3.8.4</f>
        <v/>
      </c>
      <c r="G23813" t="inlineStr">
        <is>
          <t>flake8</t>
        </is>
      </c>
      <c r="H23813">
        <f>=3.8.3</f>
        <v/>
      </c>
    </row>
    <row r="23814">
      <c r="A23814" t="inlineStr">
        <is>
          <t>cookiecutter-django</t>
        </is>
      </c>
      <c r="B23814" t="inlineStr">
        <is>
          <t>b40a76eb13c88ebfb064db0352cd98ed099889a4</t>
        </is>
      </c>
      <c r="C23814" t="inlineStr">
        <is>
          <t>2020-11-03 23:35:54+00:00</t>
        </is>
      </c>
      <c r="D23814" t="inlineStr">
        <is>
          <t>verchange</t>
        </is>
      </c>
      <c r="E23814" t="inlineStr">
        <is>
          <t>isort</t>
        </is>
      </c>
      <c r="F23814">
        <f>=5.6.4</f>
        <v/>
      </c>
      <c r="G23814" t="inlineStr">
        <is>
          <t>isort</t>
        </is>
      </c>
      <c r="H23814">
        <f>=5.4.2</f>
        <v/>
      </c>
    </row>
    <row r="23815">
      <c r="A23815" t="inlineStr">
        <is>
          <t>cookiecutter-django</t>
        </is>
      </c>
      <c r="B23815" t="inlineStr">
        <is>
          <t>b40a76eb13c88ebfb064db0352cd98ed099889a4</t>
        </is>
      </c>
      <c r="C23815" t="inlineStr">
        <is>
          <t>2020-11-03 23:35:54+00:00</t>
        </is>
      </c>
      <c r="D23815" t="inlineStr">
        <is>
          <t>verchange</t>
        </is>
      </c>
      <c r="E23815" t="inlineStr">
        <is>
          <t>pytest</t>
        </is>
      </c>
      <c r="F23815">
        <f>=6.1.2</f>
        <v/>
      </c>
      <c r="G23815" t="inlineStr">
        <is>
          <t>pytest</t>
        </is>
      </c>
      <c r="H23815">
        <f>=6.0.1</f>
        <v/>
      </c>
    </row>
    <row r="23816">
      <c r="A23816" t="inlineStr">
        <is>
          <t>cookiecutter-django</t>
        </is>
      </c>
      <c r="B23816" t="inlineStr">
        <is>
          <t>9d3d423221914da193f8a3f43cbc9f0d1a6c3ddc</t>
        </is>
      </c>
      <c r="C23816" t="inlineStr">
        <is>
          <t>2021-02-06 16:57:08+00:00</t>
        </is>
      </c>
      <c r="D23816" t="inlineStr">
        <is>
          <t>verchange</t>
        </is>
      </c>
      <c r="E23816" t="inlineStr">
        <is>
          <t>tox</t>
        </is>
      </c>
      <c r="F23816">
        <f>=3.21.3</f>
        <v/>
      </c>
      <c r="G23816" t="inlineStr">
        <is>
          <t>tox</t>
        </is>
      </c>
      <c r="H23816">
        <f>=3.20.1</f>
        <v/>
      </c>
    </row>
    <row r="23817">
      <c r="A23817" t="inlineStr">
        <is>
          <t>cookiecutter-django</t>
        </is>
      </c>
      <c r="B23817" t="inlineStr">
        <is>
          <t>9d3d423221914da193f8a3f43cbc9f0d1a6c3ddc</t>
        </is>
      </c>
      <c r="C23817" t="inlineStr">
        <is>
          <t>2021-02-06 16:57:08+00:00</t>
        </is>
      </c>
      <c r="D23817" t="inlineStr">
        <is>
          <t>verchange</t>
        </is>
      </c>
      <c r="E23817" t="inlineStr">
        <is>
          <t>jinja2</t>
        </is>
      </c>
      <c r="F23817">
        <f>=2.11.3</f>
        <v/>
      </c>
      <c r="G23817" t="inlineStr">
        <is>
          <t>jinja2</t>
        </is>
      </c>
      <c r="H23817">
        <f>=2.11.2</f>
        <v/>
      </c>
    </row>
    <row r="23818">
      <c r="A23818" t="inlineStr">
        <is>
          <t>cookiecutter-django</t>
        </is>
      </c>
      <c r="B23818" t="inlineStr">
        <is>
          <t>9d3d423221914da193f8a3f43cbc9f0d1a6c3ddc</t>
        </is>
      </c>
      <c r="C23818" t="inlineStr">
        <is>
          <t>2021-02-06 16:57:08+00:00</t>
        </is>
      </c>
      <c r="D23818" t="inlineStr">
        <is>
          <t>verchange</t>
        </is>
      </c>
      <c r="E23818" t="inlineStr">
        <is>
          <t>isort</t>
        </is>
      </c>
      <c r="F23818">
        <f>=5.7.0</f>
        <v/>
      </c>
      <c r="G23818" t="inlineStr">
        <is>
          <t>isort</t>
        </is>
      </c>
      <c r="H23818">
        <f>=5.6.4</f>
        <v/>
      </c>
    </row>
    <row r="23819">
      <c r="A23819" t="inlineStr">
        <is>
          <t>cookiecutter-django</t>
        </is>
      </c>
      <c r="B23819" t="inlineStr">
        <is>
          <t>9d3d423221914da193f8a3f43cbc9f0d1a6c3ddc</t>
        </is>
      </c>
      <c r="C23819" t="inlineStr">
        <is>
          <t>2021-02-06 16:57:08+00:00</t>
        </is>
      </c>
      <c r="D23819" t="inlineStr">
        <is>
          <t>verchange</t>
        </is>
      </c>
      <c r="E23819" t="inlineStr">
        <is>
          <t>PyGithub</t>
        </is>
      </c>
      <c r="F23819">
        <f>=1.54.1</f>
        <v/>
      </c>
      <c r="G23819" t="inlineStr">
        <is>
          <t>PyGithub</t>
        </is>
      </c>
      <c r="H23819">
        <f>=1.53</f>
        <v/>
      </c>
    </row>
    <row r="23820">
      <c r="A23820" t="inlineStr">
        <is>
          <t>cookiecutter-django</t>
        </is>
      </c>
      <c r="B23820" t="inlineStr">
        <is>
          <t>9d3d423221914da193f8a3f43cbc9f0d1a6c3ddc</t>
        </is>
      </c>
      <c r="C23820" t="inlineStr">
        <is>
          <t>2021-02-06 16:57:08+00:00</t>
        </is>
      </c>
      <c r="D23820" t="inlineStr">
        <is>
          <t>verchange</t>
        </is>
      </c>
      <c r="E23820" t="inlineStr">
        <is>
          <t>pytest</t>
        </is>
      </c>
      <c r="F23820">
        <f>=5.4.3</f>
        <v/>
      </c>
      <c r="G23820" t="inlineStr">
        <is>
          <t>pytest</t>
        </is>
      </c>
      <c r="H23820">
        <f>=6.1.2</f>
        <v/>
      </c>
    </row>
    <row r="23821">
      <c r="A23821" t="inlineStr">
        <is>
          <t>cookiecutter-django</t>
        </is>
      </c>
      <c r="B23821" t="inlineStr">
        <is>
          <t>9d3d423221914da193f8a3f43cbc9f0d1a6c3ddc</t>
        </is>
      </c>
      <c r="C23821" t="inlineStr">
        <is>
          <t>2021-02-06 16:57:08+00:00</t>
        </is>
      </c>
      <c r="D23821" t="inlineStr">
        <is>
          <t>verchange</t>
        </is>
      </c>
      <c r="E23821" t="inlineStr">
        <is>
          <t>pyyaml</t>
        </is>
      </c>
      <c r="F23821">
        <f>=5.4.1</f>
        <v/>
      </c>
      <c r="G23821" t="inlineStr">
        <is>
          <t>pyyaml</t>
        </is>
      </c>
      <c r="H23821">
        <f>=5.3.1</f>
        <v/>
      </c>
    </row>
    <row r="23822">
      <c r="A23822" t="inlineStr">
        <is>
          <t>cookiecutter-django</t>
        </is>
      </c>
      <c r="B23822" t="inlineStr">
        <is>
          <t>c8a4de1a385953a933efb757f70f5708aed6933b</t>
        </is>
      </c>
      <c r="C23822" t="inlineStr">
        <is>
          <t>2021-02-22 19:49:21+00:00</t>
        </is>
      </c>
      <c r="D23822" t="inlineStr">
        <is>
          <t>verchange</t>
        </is>
      </c>
      <c r="E23822" t="inlineStr">
        <is>
          <t>tox</t>
        </is>
      </c>
      <c r="F23822">
        <f>=3.22.0</f>
        <v/>
      </c>
      <c r="G23822" t="inlineStr">
        <is>
          <t>tox</t>
        </is>
      </c>
      <c r="H23822">
        <f>=3.21.3</f>
        <v/>
      </c>
    </row>
    <row r="23823">
      <c r="A23823" t="inlineStr">
        <is>
          <t>Misago</t>
        </is>
      </c>
      <c r="B23823" t="inlineStr">
        <is>
          <t>c819d16c615db8bd382c4231f4d2b7b7ffddee65</t>
        </is>
      </c>
      <c r="C23823" t="inlineStr">
        <is>
          <t>2014-04-29 18:44:42+00:00</t>
        </is>
      </c>
      <c r="D23823" t="inlineStr">
        <is>
          <t>verchange</t>
        </is>
      </c>
      <c r="E23823" t="inlineStr">
        <is>
          <t>markdown</t>
        </is>
      </c>
      <c r="F23823" t="inlineStr">
        <is>
          <t>&lt;2.3</t>
        </is>
      </c>
      <c r="G23823" t="inlineStr">
        <is>
          <t>markdown</t>
        </is>
      </c>
      <c r="H23823" t="inlineStr"/>
    </row>
    <row r="23824">
      <c r="A23824" t="inlineStr">
        <is>
          <t>Misago</t>
        </is>
      </c>
      <c r="B23824" t="inlineStr">
        <is>
          <t>11500d01954d4a6b736e2c688ae545553456eaca</t>
        </is>
      </c>
      <c r="C23824" t="inlineStr">
        <is>
          <t>2014-06-13 22:50:37+00:00</t>
        </is>
      </c>
      <c r="D23824" t="inlineStr">
        <is>
          <t>verchange</t>
        </is>
      </c>
      <c r="E23824" t="inlineStr">
        <is>
          <t>django-jinja</t>
        </is>
      </c>
      <c r="F23824">
        <f>=0.24</f>
        <v/>
      </c>
      <c r="G23824" t="inlineStr">
        <is>
          <t>django-jinja</t>
        </is>
      </c>
      <c r="H23824" t="inlineStr"/>
    </row>
    <row r="23825">
      <c r="A23825" t="inlineStr">
        <is>
          <t>Misago</t>
        </is>
      </c>
      <c r="B23825" t="inlineStr">
        <is>
          <t>11500d01954d4a6b736e2c688ae545553456eaca</t>
        </is>
      </c>
      <c r="C23825" t="inlineStr">
        <is>
          <t>2014-06-13 22:50:37+00:00</t>
        </is>
      </c>
      <c r="D23825" t="inlineStr">
        <is>
          <t>verchange</t>
        </is>
      </c>
      <c r="E23825" t="inlineStr">
        <is>
          <t>django</t>
        </is>
      </c>
      <c r="F23825">
        <f>=1.6.4</f>
        <v/>
      </c>
      <c r="G23825" t="inlineStr">
        <is>
          <t>django</t>
        </is>
      </c>
      <c r="H23825" t="inlineStr">
        <is>
          <t>&lt;1.6</t>
        </is>
      </c>
    </row>
    <row r="23826">
      <c r="A23826" t="inlineStr">
        <is>
          <t>Misago</t>
        </is>
      </c>
      <c r="B23826" t="inlineStr">
        <is>
          <t>9a5ce5a82c9f763692f5a15eb4cd6684c8331168</t>
        </is>
      </c>
      <c r="C23826" t="inlineStr">
        <is>
          <t>2017-12-22 20:02:50+00:00</t>
        </is>
      </c>
      <c r="D23826" t="inlineStr">
        <is>
          <t>verchange</t>
        </is>
      </c>
      <c r="E23826" t="inlineStr">
        <is>
          <t>unidecode</t>
        </is>
      </c>
      <c r="F23826" t="inlineStr">
        <is>
          <t>~=0.4.20</t>
        </is>
      </c>
      <c r="G23826" t="inlineStr">
        <is>
          <t>unidecode</t>
        </is>
      </c>
      <c r="H23826" t="inlineStr">
        <is>
          <t>~=0.4.20</t>
        </is>
      </c>
    </row>
    <row r="23827">
      <c r="A23827" t="inlineStr">
        <is>
          <t>Misago</t>
        </is>
      </c>
      <c r="B23827" t="inlineStr">
        <is>
          <t>d6d08621455c491a54cf11341bbdff6f14cbd500</t>
        </is>
      </c>
      <c r="C23827" t="inlineStr">
        <is>
          <t>2018-04-01 17:31:06+00:00</t>
        </is>
      </c>
      <c r="D23827" t="inlineStr">
        <is>
          <t>add</t>
        </is>
      </c>
      <c r="E23827" t="inlineStr">
        <is>
          <t>Faker</t>
        </is>
      </c>
      <c r="F23827" t="inlineStr">
        <is>
          <t>~=0.8.11</t>
        </is>
      </c>
      <c r="G23827" t="inlineStr"/>
      <c r="H23827" t="inlineStr"/>
    </row>
    <row r="23828">
      <c r="A23828" t="inlineStr">
        <is>
          <t>Misago</t>
        </is>
      </c>
      <c r="B23828" t="inlineStr">
        <is>
          <t>d6d08621455c491a54cf11341bbdff6f14cbd500</t>
        </is>
      </c>
      <c r="C23828" t="inlineStr">
        <is>
          <t>2018-04-01 17:31:06+00:00</t>
        </is>
      </c>
      <c r="D23828" t="inlineStr">
        <is>
          <t>add</t>
        </is>
      </c>
      <c r="E23828" t="inlineStr">
        <is>
          <t>psycopg2-binary</t>
        </is>
      </c>
      <c r="F23828" t="inlineStr">
        <is>
          <t>~=2.7.1</t>
        </is>
      </c>
      <c r="G23828" t="inlineStr"/>
      <c r="H23828" t="inlineStr"/>
    </row>
    <row r="23829">
      <c r="A23829" t="inlineStr">
        <is>
          <t>Misago</t>
        </is>
      </c>
      <c r="B23829" t="inlineStr">
        <is>
          <t>d6d08621455c491a54cf11341bbdff6f14cbd500</t>
        </is>
      </c>
      <c r="C23829" t="inlineStr">
        <is>
          <t>2018-04-01 17:31:06+00:00</t>
        </is>
      </c>
      <c r="D23829" t="inlineStr">
        <is>
          <t>rem</t>
        </is>
      </c>
      <c r="E23829" t="inlineStr"/>
      <c r="F23829" t="inlineStr"/>
      <c r="G23829" t="inlineStr">
        <is>
          <t>fake-factory</t>
        </is>
      </c>
      <c r="H23829" t="inlineStr"/>
    </row>
    <row r="23830">
      <c r="A23830" t="inlineStr">
        <is>
          <t>Misago</t>
        </is>
      </c>
      <c r="B23830" t="inlineStr">
        <is>
          <t>d6d08621455c491a54cf11341bbdff6f14cbd500</t>
        </is>
      </c>
      <c r="C23830" t="inlineStr">
        <is>
          <t>2018-04-01 17:31:06+00:00</t>
        </is>
      </c>
      <c r="D23830" t="inlineStr">
        <is>
          <t>rem</t>
        </is>
      </c>
      <c r="E23830" t="inlineStr"/>
      <c r="F23830" t="inlineStr"/>
      <c r="G23830" t="inlineStr">
        <is>
          <t>psycopg2</t>
        </is>
      </c>
      <c r="H23830" t="inlineStr">
        <is>
          <t>~=2.7.1</t>
        </is>
      </c>
    </row>
    <row r="23831">
      <c r="A23831" t="inlineStr">
        <is>
          <t>Misago</t>
        </is>
      </c>
      <c r="B23831" t="inlineStr">
        <is>
          <t>9ea3af9b993deb592f93082121717bd65905bc92</t>
        </is>
      </c>
      <c r="C23831" t="inlineStr">
        <is>
          <t>2018-06-01 00:39:02+00:00</t>
        </is>
      </c>
      <c r="D23831" t="inlineStr">
        <is>
          <t>add</t>
        </is>
      </c>
      <c r="E23831" t="inlineStr">
        <is>
          <t>misago-social-auth-app-django</t>
        </is>
      </c>
      <c r="F23831" t="inlineStr">
        <is>
          <t>~=2.1.0</t>
        </is>
      </c>
      <c r="G23831" t="inlineStr"/>
      <c r="H23831" t="inlineStr"/>
    </row>
    <row r="23832">
      <c r="A23832" t="inlineStr">
        <is>
          <t>Misago</t>
        </is>
      </c>
      <c r="B23832" t="inlineStr">
        <is>
          <t>5847d9919655e1e44695cdd393df982cf24bc09d</t>
        </is>
      </c>
      <c r="C23832" t="inlineStr">
        <is>
          <t>2018-08-19 18:31:29+00:00</t>
        </is>
      </c>
      <c r="D23832" t="inlineStr">
        <is>
          <t>add</t>
        </is>
      </c>
      <c r="E23832" t="inlineStr">
        <is>
          <t>pyyaml</t>
        </is>
      </c>
      <c r="F23832" t="inlineStr">
        <is>
          <t>~=3.13</t>
        </is>
      </c>
      <c r="G23832" t="inlineStr"/>
      <c r="H23832" t="inlineStr"/>
    </row>
    <row r="23833">
      <c r="A23833" t="inlineStr">
        <is>
          <t>Misago</t>
        </is>
      </c>
      <c r="B23833" t="inlineStr">
        <is>
          <t>1fe0a9de471782a10b940f0c984c9f64b639cbc1</t>
        </is>
      </c>
      <c r="C23833" t="inlineStr">
        <is>
          <t>2018-09-16 15:25:56+00:00</t>
        </is>
      </c>
      <c r="D23833" t="inlineStr">
        <is>
          <t>verchange</t>
        </is>
      </c>
      <c r="E23833" t="inlineStr">
        <is>
          <t>pytz</t>
        </is>
      </c>
      <c r="F23833">
        <f>=2018.5</f>
        <v/>
      </c>
      <c r="G23833" t="inlineStr">
        <is>
          <t>pytz</t>
        </is>
      </c>
      <c r="H23833" t="inlineStr"/>
    </row>
    <row r="23834">
      <c r="A23834" t="inlineStr">
        <is>
          <t>Misago</t>
        </is>
      </c>
      <c r="B23834" t="inlineStr">
        <is>
          <t>1fe0a9de471782a10b940f0c984c9f64b639cbc1</t>
        </is>
      </c>
      <c r="C23834" t="inlineStr">
        <is>
          <t>2018-09-16 15:25:56+00:00</t>
        </is>
      </c>
      <c r="D23834" t="inlineStr">
        <is>
          <t>verchange</t>
        </is>
      </c>
      <c r="E23834" t="inlineStr">
        <is>
          <t>pillow</t>
        </is>
      </c>
      <c r="F23834">
        <f>=4.1.1</f>
        <v/>
      </c>
      <c r="G23834" t="inlineStr">
        <is>
          <t>pillow</t>
        </is>
      </c>
      <c r="H23834" t="inlineStr">
        <is>
          <t>~=4.1.1</t>
        </is>
      </c>
    </row>
    <row r="23835">
      <c r="A23835" t="inlineStr">
        <is>
          <t>Misago</t>
        </is>
      </c>
      <c r="B23835" t="inlineStr">
        <is>
          <t>1fe0a9de471782a10b940f0c984c9f64b639cbc1</t>
        </is>
      </c>
      <c r="C23835" t="inlineStr">
        <is>
          <t>2018-09-16 15:25:56+00:00</t>
        </is>
      </c>
      <c r="D23835" t="inlineStr">
        <is>
          <t>verchange</t>
        </is>
      </c>
      <c r="E23835" t="inlineStr">
        <is>
          <t>misago-social-auth-app-django</t>
        </is>
      </c>
      <c r="F23835">
        <f>=2.1.0</f>
        <v/>
      </c>
      <c r="G23835" t="inlineStr">
        <is>
          <t>misago-social-auth-app-django</t>
        </is>
      </c>
      <c r="H23835" t="inlineStr">
        <is>
          <t>~=2.1.0</t>
        </is>
      </c>
    </row>
    <row r="23836">
      <c r="A23836" t="inlineStr">
        <is>
          <t>Misago</t>
        </is>
      </c>
      <c r="B23836" t="inlineStr">
        <is>
          <t>1fe0a9de471782a10b940f0c984c9f64b639cbc1</t>
        </is>
      </c>
      <c r="C23836" t="inlineStr">
        <is>
          <t>2018-09-16 15:25:56+00:00</t>
        </is>
      </c>
      <c r="D23836" t="inlineStr">
        <is>
          <t>verchange</t>
        </is>
      </c>
      <c r="E23836" t="inlineStr">
        <is>
          <t>beautifulsoup4</t>
        </is>
      </c>
      <c r="F23836">
        <f>=4.6.3</f>
        <v/>
      </c>
      <c r="G23836" t="inlineStr">
        <is>
          <t>beautifulsoup4</t>
        </is>
      </c>
      <c r="H23836" t="inlineStr">
        <is>
          <t>~=4.6.0</t>
        </is>
      </c>
    </row>
    <row r="23837">
      <c r="A23837" t="inlineStr">
        <is>
          <t>Misago</t>
        </is>
      </c>
      <c r="B23837" t="inlineStr">
        <is>
          <t>1fe0a9de471782a10b940f0c984c9f64b639cbc1</t>
        </is>
      </c>
      <c r="C23837" t="inlineStr">
        <is>
          <t>2018-09-16 15:25:56+00:00</t>
        </is>
      </c>
      <c r="D23837" t="inlineStr">
        <is>
          <t>verchange</t>
        </is>
      </c>
      <c r="E23837" t="inlineStr">
        <is>
          <t>bleach</t>
        </is>
      </c>
      <c r="F23837">
        <f>=2.1.4</f>
        <v/>
      </c>
      <c r="G23837" t="inlineStr">
        <is>
          <t>bleach</t>
        </is>
      </c>
      <c r="H23837" t="inlineStr">
        <is>
          <t>~=2.0.0</t>
        </is>
      </c>
    </row>
    <row r="23838">
      <c r="A23838" t="inlineStr">
        <is>
          <t>Misago</t>
        </is>
      </c>
      <c r="B23838" t="inlineStr">
        <is>
          <t>1fe0a9de471782a10b940f0c984c9f64b639cbc1</t>
        </is>
      </c>
      <c r="C23838" t="inlineStr">
        <is>
          <t>2018-09-16 15:25:56+00:00</t>
        </is>
      </c>
      <c r="D23838" t="inlineStr">
        <is>
          <t>verchange</t>
        </is>
      </c>
      <c r="E23838" t="inlineStr">
        <is>
          <t>djangorestframework</t>
        </is>
      </c>
      <c r="F23838">
        <f>=3.6.4</f>
        <v/>
      </c>
      <c r="G23838" t="inlineStr">
        <is>
          <t>djangorestframework</t>
        </is>
      </c>
      <c r="H23838" t="inlineStr">
        <is>
          <t>~=3.6.3</t>
        </is>
      </c>
    </row>
    <row r="23839">
      <c r="A23839" t="inlineStr">
        <is>
          <t>Misago</t>
        </is>
      </c>
      <c r="B23839" t="inlineStr">
        <is>
          <t>1fe0a9de471782a10b940f0c984c9f64b639cbc1</t>
        </is>
      </c>
      <c r="C23839" t="inlineStr">
        <is>
          <t>2018-09-16 15:25:56+00:00</t>
        </is>
      </c>
      <c r="D23839" t="inlineStr">
        <is>
          <t>verchange</t>
        </is>
      </c>
      <c r="E23839" t="inlineStr">
        <is>
          <t>django-mptt</t>
        </is>
      </c>
      <c r="F23839">
        <f>=0.8.7</f>
        <v/>
      </c>
      <c r="G23839" t="inlineStr">
        <is>
          <t>django-mptt</t>
        </is>
      </c>
      <c r="H23839" t="inlineStr">
        <is>
          <t>~=0.8.7</t>
        </is>
      </c>
    </row>
    <row r="23840">
      <c r="A23840" t="inlineStr">
        <is>
          <t>Misago</t>
        </is>
      </c>
      <c r="B23840" t="inlineStr">
        <is>
          <t>1fe0a9de471782a10b940f0c984c9f64b639cbc1</t>
        </is>
      </c>
      <c r="C23840" t="inlineStr">
        <is>
          <t>2018-09-16 15:25:56+00:00</t>
        </is>
      </c>
      <c r="D23840" t="inlineStr">
        <is>
          <t>verchange</t>
        </is>
      </c>
      <c r="E23840" t="inlineStr">
        <is>
          <t>psycopg2-binary</t>
        </is>
      </c>
      <c r="F23840">
        <f>=2.7.5</f>
        <v/>
      </c>
      <c r="G23840" t="inlineStr">
        <is>
          <t>psycopg2-binary</t>
        </is>
      </c>
      <c r="H23840" t="inlineStr">
        <is>
          <t>~=2.7.1</t>
        </is>
      </c>
    </row>
    <row r="23841">
      <c r="A23841" t="inlineStr">
        <is>
          <t>Misago</t>
        </is>
      </c>
      <c r="B23841" t="inlineStr">
        <is>
          <t>1fe0a9de471782a10b940f0c984c9f64b639cbc1</t>
        </is>
      </c>
      <c r="C23841" t="inlineStr">
        <is>
          <t>2018-09-16 15:25:56+00:00</t>
        </is>
      </c>
      <c r="D23841" t="inlineStr">
        <is>
          <t>verchange</t>
        </is>
      </c>
      <c r="E23841" t="inlineStr">
        <is>
          <t>requests</t>
        </is>
      </c>
      <c r="F23841">
        <f>=2.19.1</f>
        <v/>
      </c>
      <c r="G23841" t="inlineStr">
        <is>
          <t>requests</t>
        </is>
      </c>
      <c r="H23841" t="inlineStr">
        <is>
          <t>&lt;3</t>
        </is>
      </c>
    </row>
    <row r="23842">
      <c r="A23842" t="inlineStr">
        <is>
          <t>Misago</t>
        </is>
      </c>
      <c r="B23842" t="inlineStr">
        <is>
          <t>1fe0a9de471782a10b940f0c984c9f64b639cbc1</t>
        </is>
      </c>
      <c r="C23842" t="inlineStr">
        <is>
          <t>2018-09-16 15:25:56+00:00</t>
        </is>
      </c>
      <c r="D23842" t="inlineStr">
        <is>
          <t>verchange</t>
        </is>
      </c>
      <c r="E23842" t="inlineStr">
        <is>
          <t>unidecode</t>
        </is>
      </c>
      <c r="F23842">
        <f>=0.4.21</f>
        <v/>
      </c>
      <c r="G23842" t="inlineStr">
        <is>
          <t>unidecode</t>
        </is>
      </c>
      <c r="H23842" t="inlineStr">
        <is>
          <t>~=0.4.20</t>
        </is>
      </c>
    </row>
    <row r="23843">
      <c r="A23843" t="inlineStr">
        <is>
          <t>Misago</t>
        </is>
      </c>
      <c r="B23843" t="inlineStr">
        <is>
          <t>1fe0a9de471782a10b940f0c984c9f64b639cbc1</t>
        </is>
      </c>
      <c r="C23843" t="inlineStr">
        <is>
          <t>2018-09-16 15:25:56+00:00</t>
        </is>
      </c>
      <c r="D23843" t="inlineStr">
        <is>
          <t>verchange</t>
        </is>
      </c>
      <c r="E23843" t="inlineStr">
        <is>
          <t>django-crispy-forms</t>
        </is>
      </c>
      <c r="F23843">
        <f>=1.6.1</f>
        <v/>
      </c>
      <c r="G23843" t="inlineStr">
        <is>
          <t>django-crispy-forms</t>
        </is>
      </c>
      <c r="H23843" t="inlineStr">
        <is>
          <t>~=1.6.1</t>
        </is>
      </c>
    </row>
    <row r="23844">
      <c r="A23844" t="inlineStr">
        <is>
          <t>Misago</t>
        </is>
      </c>
      <c r="B23844" t="inlineStr">
        <is>
          <t>1fe0a9de471782a10b940f0c984c9f64b639cbc1</t>
        </is>
      </c>
      <c r="C23844" t="inlineStr">
        <is>
          <t>2018-09-16 15:25:56+00:00</t>
        </is>
      </c>
      <c r="D23844" t="inlineStr">
        <is>
          <t>verchange</t>
        </is>
      </c>
      <c r="E23844" t="inlineStr">
        <is>
          <t>django-htmlmin</t>
        </is>
      </c>
      <c r="F23844">
        <f>=0.10.0</f>
        <v/>
      </c>
      <c r="G23844" t="inlineStr">
        <is>
          <t>django-htmlmin</t>
        </is>
      </c>
      <c r="H23844" t="inlineStr">
        <is>
          <t>~=0.10.0</t>
        </is>
      </c>
    </row>
    <row r="23845">
      <c r="A23845" t="inlineStr">
        <is>
          <t>Misago</t>
        </is>
      </c>
      <c r="B23845" t="inlineStr">
        <is>
          <t>1fe0a9de471782a10b940f0c984c9f64b639cbc1</t>
        </is>
      </c>
      <c r="C23845" t="inlineStr">
        <is>
          <t>2018-09-16 15:25:56+00:00</t>
        </is>
      </c>
      <c r="D23845" t="inlineStr">
        <is>
          <t>verchange</t>
        </is>
      </c>
      <c r="E23845" t="inlineStr">
        <is>
          <t>markdown</t>
        </is>
      </c>
      <c r="F23845">
        <f>=2.6.11</f>
        <v/>
      </c>
      <c r="G23845" t="inlineStr">
        <is>
          <t>markdown</t>
        </is>
      </c>
      <c r="H23845" t="inlineStr">
        <is>
          <t>~=2.6.8</t>
        </is>
      </c>
    </row>
    <row r="23846">
      <c r="A23846" t="inlineStr">
        <is>
          <t>Misago</t>
        </is>
      </c>
      <c r="B23846" t="inlineStr">
        <is>
          <t>1fe0a9de471782a10b940f0c984c9f64b639cbc1</t>
        </is>
      </c>
      <c r="C23846" t="inlineStr">
        <is>
          <t>2018-09-16 15:25:56+00:00</t>
        </is>
      </c>
      <c r="D23846" t="inlineStr">
        <is>
          <t>verchange</t>
        </is>
      </c>
      <c r="E23846" t="inlineStr">
        <is>
          <t>django-debug-toolbar</t>
        </is>
      </c>
      <c r="F23846">
        <f>=1.8</f>
        <v/>
      </c>
      <c r="G23846" t="inlineStr">
        <is>
          <t>django-debug-toolbar</t>
        </is>
      </c>
      <c r="H23846" t="inlineStr">
        <is>
          <t>~=1.8</t>
        </is>
      </c>
    </row>
    <row r="23847">
      <c r="A23847" t="inlineStr">
        <is>
          <t>Misago</t>
        </is>
      </c>
      <c r="B23847" t="inlineStr">
        <is>
          <t>1fe0a9de471782a10b940f0c984c9f64b639cbc1</t>
        </is>
      </c>
      <c r="C23847" t="inlineStr">
        <is>
          <t>2018-09-16 15:25:56+00:00</t>
        </is>
      </c>
      <c r="D23847" t="inlineStr">
        <is>
          <t>verchange</t>
        </is>
      </c>
      <c r="E23847" t="inlineStr">
        <is>
          <t>path.py</t>
        </is>
      </c>
      <c r="F23847">
        <f>=10.3.1</f>
        <v/>
      </c>
      <c r="G23847" t="inlineStr">
        <is>
          <t>path.py</t>
        </is>
      </c>
      <c r="H23847" t="inlineStr">
        <is>
          <t>~=10.3.1</t>
        </is>
      </c>
    </row>
    <row r="23848">
      <c r="A23848" t="inlineStr">
        <is>
          <t>Misago</t>
        </is>
      </c>
      <c r="B23848" t="inlineStr">
        <is>
          <t>1fe0a9de471782a10b940f0c984c9f64b639cbc1</t>
        </is>
      </c>
      <c r="C23848" t="inlineStr">
        <is>
          <t>2018-09-16 15:25:56+00:00</t>
        </is>
      </c>
      <c r="D23848" t="inlineStr">
        <is>
          <t>verchange</t>
        </is>
      </c>
      <c r="E23848" t="inlineStr">
        <is>
          <t>django</t>
        </is>
      </c>
      <c r="F23848">
        <f>=1.11.15</f>
        <v/>
      </c>
      <c r="G23848" t="inlineStr">
        <is>
          <t>django</t>
        </is>
      </c>
      <c r="H23848" t="inlineStr">
        <is>
          <t>~=1.11.1</t>
        </is>
      </c>
    </row>
    <row r="23849">
      <c r="A23849" t="inlineStr">
        <is>
          <t>Misago</t>
        </is>
      </c>
      <c r="B23849" t="inlineStr">
        <is>
          <t>1fe0a9de471782a10b940f0c984c9f64b639cbc1</t>
        </is>
      </c>
      <c r="C23849" t="inlineStr">
        <is>
          <t>2018-09-16 15:25:56+00:00</t>
        </is>
      </c>
      <c r="D23849" t="inlineStr">
        <is>
          <t>add</t>
        </is>
      </c>
      <c r="E23849" t="inlineStr">
        <is>
          <t>certifi</t>
        </is>
      </c>
      <c r="F23849">
        <f>=2018.8.24</f>
        <v/>
      </c>
      <c r="G23849" t="inlineStr"/>
      <c r="H23849" t="inlineStr"/>
    </row>
    <row r="23850">
      <c r="A23850" t="inlineStr">
        <is>
          <t>Misago</t>
        </is>
      </c>
      <c r="B23850" t="inlineStr">
        <is>
          <t>1fe0a9de471782a10b940f0c984c9f64b639cbc1</t>
        </is>
      </c>
      <c r="C23850" t="inlineStr">
        <is>
          <t>2018-09-16 15:25:56+00:00</t>
        </is>
      </c>
      <c r="D23850" t="inlineStr">
        <is>
          <t>add</t>
        </is>
      </c>
      <c r="E23850" t="inlineStr">
        <is>
          <t>chardet</t>
        </is>
      </c>
      <c r="F23850">
        <f>=3.0.4</f>
        <v/>
      </c>
      <c r="G23850" t="inlineStr"/>
      <c r="H23850" t="inlineStr"/>
    </row>
    <row r="23851">
      <c r="A23851" t="inlineStr">
        <is>
          <t>Misago</t>
        </is>
      </c>
      <c r="B23851" t="inlineStr">
        <is>
          <t>1fe0a9de471782a10b940f0c984c9f64b639cbc1</t>
        </is>
      </c>
      <c r="C23851" t="inlineStr">
        <is>
          <t>2018-09-16 15:25:56+00:00</t>
        </is>
      </c>
      <c r="D23851" t="inlineStr">
        <is>
          <t>add</t>
        </is>
      </c>
      <c r="E23851" t="inlineStr">
        <is>
          <t>faker</t>
        </is>
      </c>
      <c r="F23851">
        <f>=0.8.18</f>
        <v/>
      </c>
      <c r="G23851" t="inlineStr"/>
      <c r="H23851" t="inlineStr"/>
    </row>
    <row r="23852">
      <c r="A23852" t="inlineStr">
        <is>
          <t>Misago</t>
        </is>
      </c>
      <c r="B23852" t="inlineStr">
        <is>
          <t>1fe0a9de471782a10b940f0c984c9f64b639cbc1</t>
        </is>
      </c>
      <c r="C23852" t="inlineStr">
        <is>
          <t>2018-09-16 15:25:56+00:00</t>
        </is>
      </c>
      <c r="D23852" t="inlineStr">
        <is>
          <t>add</t>
        </is>
      </c>
      <c r="E23852" t="inlineStr">
        <is>
          <t>idna</t>
        </is>
      </c>
      <c r="F23852">
        <f>=2.7</f>
        <v/>
      </c>
      <c r="G23852" t="inlineStr"/>
      <c r="H23852" t="inlineStr"/>
    </row>
    <row r="23853">
      <c r="A23853" t="inlineStr">
        <is>
          <t>Misago</t>
        </is>
      </c>
      <c r="B23853" t="inlineStr">
        <is>
          <t>1fe0a9de471782a10b940f0c984c9f64b639cbc1</t>
        </is>
      </c>
      <c r="C23853" t="inlineStr">
        <is>
          <t>2018-09-16 15:25:56+00:00</t>
        </is>
      </c>
      <c r="D23853" t="inlineStr">
        <is>
          <t>add</t>
        </is>
      </c>
      <c r="E23853" t="inlineStr">
        <is>
          <t>ipaddress</t>
        </is>
      </c>
      <c r="F23853">
        <f>=1.0.22</f>
        <v/>
      </c>
      <c r="G23853" t="inlineStr"/>
      <c r="H23853" t="inlineStr"/>
    </row>
    <row r="23854">
      <c r="A23854" t="inlineStr">
        <is>
          <t>Misago</t>
        </is>
      </c>
      <c r="B23854" t="inlineStr">
        <is>
          <t>1fe0a9de471782a10b940f0c984c9f64b639cbc1</t>
        </is>
      </c>
      <c r="C23854" t="inlineStr">
        <is>
          <t>2018-09-16 15:25:56+00:00</t>
        </is>
      </c>
      <c r="D23854" t="inlineStr">
        <is>
          <t>add</t>
        </is>
      </c>
      <c r="E23854" t="inlineStr">
        <is>
          <t>oauthlib</t>
        </is>
      </c>
      <c r="F23854">
        <f>=2.1.0</f>
        <v/>
      </c>
      <c r="G23854" t="inlineStr"/>
      <c r="H23854" t="inlineStr"/>
    </row>
    <row r="23855">
      <c r="A23855" t="inlineStr">
        <is>
          <t>Misago</t>
        </is>
      </c>
      <c r="B23855" t="inlineStr">
        <is>
          <t>1fe0a9de471782a10b940f0c984c9f64b639cbc1</t>
        </is>
      </c>
      <c r="C23855" t="inlineStr">
        <is>
          <t>2018-09-16 15:25:56+00:00</t>
        </is>
      </c>
      <c r="D23855" t="inlineStr">
        <is>
          <t>add</t>
        </is>
      </c>
      <c r="E23855" t="inlineStr">
        <is>
          <t>olefile</t>
        </is>
      </c>
      <c r="F23855">
        <f>=0.45.1</f>
        <v/>
      </c>
      <c r="G23855" t="inlineStr"/>
      <c r="H23855" t="inlineStr"/>
    </row>
    <row r="23856">
      <c r="A23856" t="inlineStr">
        <is>
          <t>Misago</t>
        </is>
      </c>
      <c r="B23856" t="inlineStr">
        <is>
          <t>1fe0a9de471782a10b940f0c984c9f64b639cbc1</t>
        </is>
      </c>
      <c r="C23856" t="inlineStr">
        <is>
          <t>2018-09-16 15:25:56+00:00</t>
        </is>
      </c>
      <c r="D23856" t="inlineStr">
        <is>
          <t>add</t>
        </is>
      </c>
      <c r="E23856" t="inlineStr">
        <is>
          <t>pyjwt</t>
        </is>
      </c>
      <c r="F23856">
        <f>=1.6.4</f>
        <v/>
      </c>
      <c r="G23856" t="inlineStr"/>
      <c r="H23856" t="inlineStr"/>
    </row>
    <row r="23857">
      <c r="A23857" t="inlineStr">
        <is>
          <t>Misago</t>
        </is>
      </c>
      <c r="B23857" t="inlineStr">
        <is>
          <t>1fe0a9de471782a10b940f0c984c9f64b639cbc1</t>
        </is>
      </c>
      <c r="C23857" t="inlineStr">
        <is>
          <t>2018-09-16 15:25:56+00:00</t>
        </is>
      </c>
      <c r="D23857" t="inlineStr">
        <is>
          <t>add</t>
        </is>
      </c>
      <c r="E23857" t="inlineStr">
        <is>
          <t>python-dateutil</t>
        </is>
      </c>
      <c r="F23857">
        <f>=2.7.3</f>
        <v/>
      </c>
      <c r="G23857" t="inlineStr"/>
      <c r="H23857" t="inlineStr"/>
    </row>
    <row r="23858">
      <c r="A23858" t="inlineStr">
        <is>
          <t>Misago</t>
        </is>
      </c>
      <c r="B23858" t="inlineStr">
        <is>
          <t>1fe0a9de471782a10b940f0c984c9f64b639cbc1</t>
        </is>
      </c>
      <c r="C23858" t="inlineStr">
        <is>
          <t>2018-09-16 15:25:56+00:00</t>
        </is>
      </c>
      <c r="D23858" t="inlineStr">
        <is>
          <t>add</t>
        </is>
      </c>
      <c r="E23858" t="inlineStr">
        <is>
          <t>requests-oauthlib</t>
        </is>
      </c>
      <c r="F23858">
        <f>=1.0.0</f>
        <v/>
      </c>
      <c r="G23858" t="inlineStr"/>
      <c r="H23858" t="inlineStr"/>
    </row>
    <row r="23859">
      <c r="A23859" t="inlineStr">
        <is>
          <t>Misago</t>
        </is>
      </c>
      <c r="B23859" t="inlineStr">
        <is>
          <t>1fe0a9de471782a10b940f0c984c9f64b639cbc1</t>
        </is>
      </c>
      <c r="C23859" t="inlineStr">
        <is>
          <t>2018-09-16 15:25:56+00:00</t>
        </is>
      </c>
      <c r="D23859" t="inlineStr">
        <is>
          <t>add</t>
        </is>
      </c>
      <c r="E23859" t="inlineStr">
        <is>
          <t>six</t>
        </is>
      </c>
      <c r="F23859">
        <f>=1.11.0</f>
        <v/>
      </c>
      <c r="G23859" t="inlineStr"/>
      <c r="H23859" t="inlineStr"/>
    </row>
    <row r="23860">
      <c r="A23860" t="inlineStr">
        <is>
          <t>Misago</t>
        </is>
      </c>
      <c r="B23860" t="inlineStr">
        <is>
          <t>1fe0a9de471782a10b940f0c984c9f64b639cbc1</t>
        </is>
      </c>
      <c r="C23860" t="inlineStr">
        <is>
          <t>2018-09-16 15:25:56+00:00</t>
        </is>
      </c>
      <c r="D23860" t="inlineStr">
        <is>
          <t>add</t>
        </is>
      </c>
      <c r="E23860" t="inlineStr">
        <is>
          <t>social-auth-core</t>
        </is>
      </c>
      <c r="F23860">
        <f>=1.7.0</f>
        <v/>
      </c>
      <c r="G23860" t="inlineStr"/>
      <c r="H23860" t="inlineStr"/>
    </row>
    <row r="23861">
      <c r="A23861" t="inlineStr">
        <is>
          <t>Misago</t>
        </is>
      </c>
      <c r="B23861" t="inlineStr">
        <is>
          <t>1fe0a9de471782a10b940f0c984c9f64b639cbc1</t>
        </is>
      </c>
      <c r="C23861" t="inlineStr">
        <is>
          <t>2018-09-16 15:25:56+00:00</t>
        </is>
      </c>
      <c r="D23861" t="inlineStr">
        <is>
          <t>add</t>
        </is>
      </c>
      <c r="E23861" t="inlineStr">
        <is>
          <t>sqlparse</t>
        </is>
      </c>
      <c r="F23861">
        <f>=0.2.4</f>
        <v/>
      </c>
      <c r="G23861" t="inlineStr"/>
      <c r="H23861" t="inlineStr"/>
    </row>
    <row r="23862">
      <c r="A23862" t="inlineStr">
        <is>
          <t>Misago</t>
        </is>
      </c>
      <c r="B23862" t="inlineStr">
        <is>
          <t>1fe0a9de471782a10b940f0c984c9f64b639cbc1</t>
        </is>
      </c>
      <c r="C23862" t="inlineStr">
        <is>
          <t>2018-09-16 15:25:56+00:00</t>
        </is>
      </c>
      <c r="D23862" t="inlineStr">
        <is>
          <t>add</t>
        </is>
      </c>
      <c r="E23862" t="inlineStr">
        <is>
          <t>text-unidecode</t>
        </is>
      </c>
      <c r="F23862">
        <f>=1.2</f>
        <v/>
      </c>
      <c r="G23862" t="inlineStr"/>
      <c r="H23862" t="inlineStr"/>
    </row>
    <row r="23863">
      <c r="A23863" t="inlineStr">
        <is>
          <t>Misago</t>
        </is>
      </c>
      <c r="B23863" t="inlineStr">
        <is>
          <t>1fe0a9de471782a10b940f0c984c9f64b639cbc1</t>
        </is>
      </c>
      <c r="C23863" t="inlineStr">
        <is>
          <t>2018-09-16 15:25:56+00:00</t>
        </is>
      </c>
      <c r="D23863" t="inlineStr">
        <is>
          <t>add</t>
        </is>
      </c>
      <c r="E23863" t="inlineStr">
        <is>
          <t>urllib3</t>
        </is>
      </c>
      <c r="F23863">
        <f>=1.23</f>
        <v/>
      </c>
      <c r="G23863" t="inlineStr"/>
      <c r="H23863" t="inlineStr"/>
    </row>
    <row r="23864">
      <c r="A23864" t="inlineStr">
        <is>
          <t>Misago</t>
        </is>
      </c>
      <c r="B23864" t="inlineStr">
        <is>
          <t>1fe0a9de471782a10b940f0c984c9f64b639cbc1</t>
        </is>
      </c>
      <c r="C23864" t="inlineStr">
        <is>
          <t>2018-09-16 15:25:56+00:00</t>
        </is>
      </c>
      <c r="D23864" t="inlineStr">
        <is>
          <t>add</t>
        </is>
      </c>
      <c r="E23864" t="inlineStr">
        <is>
          <t>webencodings</t>
        </is>
      </c>
      <c r="F23864">
        <f>=0.5.1</f>
        <v/>
      </c>
      <c r="G23864" t="inlineStr"/>
      <c r="H23864" t="inlineStr"/>
    </row>
    <row r="23865">
      <c r="A23865" t="inlineStr">
        <is>
          <t>Misago</t>
        </is>
      </c>
      <c r="B23865" t="inlineStr">
        <is>
          <t>1fe0a9de471782a10b940f0c984c9f64b639cbc1</t>
        </is>
      </c>
      <c r="C23865" t="inlineStr">
        <is>
          <t>2018-09-16 15:25:56+00:00</t>
        </is>
      </c>
      <c r="D23865" t="inlineStr">
        <is>
          <t>rem</t>
        </is>
      </c>
      <c r="E23865" t="inlineStr"/>
      <c r="F23865" t="inlineStr"/>
      <c r="G23865" t="inlineStr">
        <is>
          <t>Faker</t>
        </is>
      </c>
      <c r="H23865" t="inlineStr">
        <is>
          <t>~=0.8.11</t>
        </is>
      </c>
    </row>
    <row r="23866">
      <c r="A23866" t="inlineStr">
        <is>
          <t>Misago</t>
        </is>
      </c>
      <c r="B23866" t="inlineStr">
        <is>
          <t>1fe0a9de471782a10b940f0c984c9f64b639cbc1</t>
        </is>
      </c>
      <c r="C23866" t="inlineStr">
        <is>
          <t>2018-09-16 15:25:56+00:00</t>
        </is>
      </c>
      <c r="D23866" t="inlineStr">
        <is>
          <t>rem</t>
        </is>
      </c>
      <c r="E23866" t="inlineStr"/>
      <c r="F23866" t="inlineStr"/>
      <c r="G23866" t="inlineStr">
        <is>
          <t>pyyaml</t>
        </is>
      </c>
      <c r="H23866" t="inlineStr">
        <is>
          <t>~=3.13</t>
        </is>
      </c>
    </row>
    <row r="23867">
      <c r="A23867" t="inlineStr">
        <is>
          <t>Misago</t>
        </is>
      </c>
      <c r="B23867" t="inlineStr">
        <is>
          <t>ab71b5ecd3884c5495bb55fbad47ce22a3b8a640</t>
        </is>
      </c>
      <c r="C23867" t="inlineStr">
        <is>
          <t>2018-11-01 21:15:05+00:00</t>
        </is>
      </c>
      <c r="D23867" t="inlineStr">
        <is>
          <t>verchange</t>
        </is>
      </c>
      <c r="E23867" t="inlineStr">
        <is>
          <t>requests</t>
        </is>
      </c>
      <c r="F23867">
        <f>=2.20.0</f>
        <v/>
      </c>
      <c r="G23867" t="inlineStr">
        <is>
          <t>requests</t>
        </is>
      </c>
      <c r="H23867">
        <f>=2.19.1</f>
        <v/>
      </c>
    </row>
    <row r="23868">
      <c r="A23868" t="inlineStr">
        <is>
          <t>Misago</t>
        </is>
      </c>
      <c r="B23868" t="inlineStr">
        <is>
          <t>da14e8ef712a77603fdfec8bbff67c526c7d0c5c</t>
        </is>
      </c>
      <c r="C23868" t="inlineStr">
        <is>
          <t>2020-05-25 19:36:00+00:00</t>
        </is>
      </c>
      <c r="D23868" t="inlineStr">
        <is>
          <t>verchange</t>
        </is>
      </c>
      <c r="E23868" t="inlineStr">
        <is>
          <t>sqlparse</t>
        </is>
      </c>
      <c r="F23868">
        <f>=0.3.1</f>
        <v/>
      </c>
      <c r="G23868" t="inlineStr">
        <is>
          <t>sqlparse</t>
        </is>
      </c>
      <c r="H23868">
        <f>=0.2.4</f>
        <v/>
      </c>
    </row>
    <row r="23869">
      <c r="A23869" t="inlineStr">
        <is>
          <t>Misago</t>
        </is>
      </c>
      <c r="B23869" t="inlineStr">
        <is>
          <t>da14e8ef712a77603fdfec8bbff67c526c7d0c5c</t>
        </is>
      </c>
      <c r="C23869" t="inlineStr">
        <is>
          <t>2020-05-25 19:36:00+00:00</t>
        </is>
      </c>
      <c r="D23869" t="inlineStr">
        <is>
          <t>verchange</t>
        </is>
      </c>
      <c r="E23869" t="inlineStr">
        <is>
          <t>psycopg2-binary</t>
        </is>
      </c>
      <c r="F23869">
        <f>=2.8.5</f>
        <v/>
      </c>
      <c r="G23869" t="inlineStr">
        <is>
          <t>psycopg2-binary</t>
        </is>
      </c>
      <c r="H23869">
        <f>=2.7.5</f>
        <v/>
      </c>
    </row>
    <row r="23870">
      <c r="A23870" t="inlineStr">
        <is>
          <t>Misago</t>
        </is>
      </c>
      <c r="B23870" t="inlineStr">
        <is>
          <t>da14e8ef712a77603fdfec8bbff67c526c7d0c5c</t>
        </is>
      </c>
      <c r="C23870" t="inlineStr">
        <is>
          <t>2020-05-25 19:36:00+00:00</t>
        </is>
      </c>
      <c r="D23870" t="inlineStr">
        <is>
          <t>verchange</t>
        </is>
      </c>
      <c r="E23870" t="inlineStr">
        <is>
          <t>requests</t>
        </is>
      </c>
      <c r="F23870">
        <f>=2.23.0</f>
        <v/>
      </c>
      <c r="G23870" t="inlineStr">
        <is>
          <t>requests</t>
        </is>
      </c>
      <c r="H23870">
        <f>=2.20.0</f>
        <v/>
      </c>
    </row>
    <row r="23871">
      <c r="A23871" t="inlineStr">
        <is>
          <t>Misago</t>
        </is>
      </c>
      <c r="B23871" t="inlineStr">
        <is>
          <t>da14e8ef712a77603fdfec8bbff67c526c7d0c5c</t>
        </is>
      </c>
      <c r="C23871" t="inlineStr">
        <is>
          <t>2020-05-25 19:36:00+00:00</t>
        </is>
      </c>
      <c r="D23871" t="inlineStr">
        <is>
          <t>verchange</t>
        </is>
      </c>
      <c r="E23871" t="inlineStr">
        <is>
          <t>django-htmlmin</t>
        </is>
      </c>
      <c r="F23871">
        <f>=0.11.0</f>
        <v/>
      </c>
      <c r="G23871" t="inlineStr">
        <is>
          <t>django-htmlmin</t>
        </is>
      </c>
      <c r="H23871">
        <f>=0.10.0</f>
        <v/>
      </c>
    </row>
    <row r="23872">
      <c r="A23872" t="inlineStr">
        <is>
          <t>Misago</t>
        </is>
      </c>
      <c r="B23872" t="inlineStr">
        <is>
          <t>da14e8ef712a77603fdfec8bbff67c526c7d0c5c</t>
        </is>
      </c>
      <c r="C23872" t="inlineStr">
        <is>
          <t>2020-05-25 19:36:00+00:00</t>
        </is>
      </c>
      <c r="D23872" t="inlineStr">
        <is>
          <t>verchange</t>
        </is>
      </c>
      <c r="E23872" t="inlineStr">
        <is>
          <t>oauthlib</t>
        </is>
      </c>
      <c r="F23872">
        <f>=3.1.0</f>
        <v/>
      </c>
      <c r="G23872" t="inlineStr">
        <is>
          <t>oauthlib</t>
        </is>
      </c>
      <c r="H23872">
        <f>=2.1.0</f>
        <v/>
      </c>
    </row>
    <row r="23873">
      <c r="A23873" t="inlineStr">
        <is>
          <t>Misago</t>
        </is>
      </c>
      <c r="B23873" t="inlineStr">
        <is>
          <t>da14e8ef712a77603fdfec8bbff67c526c7d0c5c</t>
        </is>
      </c>
      <c r="C23873" t="inlineStr">
        <is>
          <t>2020-05-25 19:36:00+00:00</t>
        </is>
      </c>
      <c r="D23873" t="inlineStr">
        <is>
          <t>verchange</t>
        </is>
      </c>
      <c r="E23873" t="inlineStr">
        <is>
          <t>requests-oauthlib</t>
        </is>
      </c>
      <c r="F23873">
        <f>=1.3.0</f>
        <v/>
      </c>
      <c r="G23873" t="inlineStr">
        <is>
          <t>requests-oauthlib</t>
        </is>
      </c>
      <c r="H23873">
        <f>=1.0.0</f>
        <v/>
      </c>
    </row>
    <row r="23874">
      <c r="A23874" t="inlineStr">
        <is>
          <t>Misago</t>
        </is>
      </c>
      <c r="B23874" t="inlineStr">
        <is>
          <t>da14e8ef712a77603fdfec8bbff67c526c7d0c5c</t>
        </is>
      </c>
      <c r="C23874" t="inlineStr">
        <is>
          <t>2020-05-25 19:36:00+00:00</t>
        </is>
      </c>
      <c r="D23874" t="inlineStr">
        <is>
          <t>verchange</t>
        </is>
      </c>
      <c r="E23874" t="inlineStr">
        <is>
          <t>django</t>
        </is>
      </c>
      <c r="F23874">
        <f>=2.2.12</f>
        <v/>
      </c>
      <c r="G23874" t="inlineStr">
        <is>
          <t>django</t>
        </is>
      </c>
      <c r="H23874">
        <f>=1.11.15</f>
        <v/>
      </c>
    </row>
    <row r="23875">
      <c r="A23875" t="inlineStr">
        <is>
          <t>Misago</t>
        </is>
      </c>
      <c r="B23875" t="inlineStr">
        <is>
          <t>da14e8ef712a77603fdfec8bbff67c526c7d0c5c</t>
        </is>
      </c>
      <c r="C23875" t="inlineStr">
        <is>
          <t>2020-05-25 19:36:00+00:00</t>
        </is>
      </c>
      <c r="D23875" t="inlineStr">
        <is>
          <t>verchange</t>
        </is>
      </c>
      <c r="E23875" t="inlineStr">
        <is>
          <t>six</t>
        </is>
      </c>
      <c r="F23875">
        <f>=1.15.0</f>
        <v/>
      </c>
      <c r="G23875" t="inlineStr">
        <is>
          <t>six</t>
        </is>
      </c>
      <c r="H23875">
        <f>=1.11.0</f>
        <v/>
      </c>
    </row>
    <row r="23876">
      <c r="A23876" t="inlineStr">
        <is>
          <t>Misago</t>
        </is>
      </c>
      <c r="B23876" t="inlineStr">
        <is>
          <t>da14e8ef712a77603fdfec8bbff67c526c7d0c5c</t>
        </is>
      </c>
      <c r="C23876" t="inlineStr">
        <is>
          <t>2020-05-25 19:36:00+00:00</t>
        </is>
      </c>
      <c r="D23876" t="inlineStr">
        <is>
          <t>verchange</t>
        </is>
      </c>
      <c r="E23876" t="inlineStr">
        <is>
          <t>social-auth-core</t>
        </is>
      </c>
      <c r="F23876">
        <f>=3.3.3</f>
        <v/>
      </c>
      <c r="G23876" t="inlineStr">
        <is>
          <t>social-auth-core</t>
        </is>
      </c>
      <c r="H23876">
        <f>=1.7.0</f>
        <v/>
      </c>
    </row>
    <row r="23877">
      <c r="A23877" t="inlineStr">
        <is>
          <t>Misago</t>
        </is>
      </c>
      <c r="B23877" t="inlineStr">
        <is>
          <t>da14e8ef712a77603fdfec8bbff67c526c7d0c5c</t>
        </is>
      </c>
      <c r="C23877" t="inlineStr">
        <is>
          <t>2020-05-25 19:36:00+00:00</t>
        </is>
      </c>
      <c r="D23877" t="inlineStr">
        <is>
          <t>verchange</t>
        </is>
      </c>
      <c r="E23877" t="inlineStr">
        <is>
          <t>bleach</t>
        </is>
      </c>
      <c r="F23877">
        <f>=3.1.5</f>
        <v/>
      </c>
      <c r="G23877" t="inlineStr">
        <is>
          <t>bleach</t>
        </is>
      </c>
      <c r="H23877">
        <f>=2.1.4</f>
        <v/>
      </c>
    </row>
    <row r="23878">
      <c r="A23878" t="inlineStr">
        <is>
          <t>Misago</t>
        </is>
      </c>
      <c r="B23878" t="inlineStr">
        <is>
          <t>da14e8ef712a77603fdfec8bbff67c526c7d0c5c</t>
        </is>
      </c>
      <c r="C23878" t="inlineStr">
        <is>
          <t>2020-05-25 19:36:00+00:00</t>
        </is>
      </c>
      <c r="D23878" t="inlineStr">
        <is>
          <t>verchange</t>
        </is>
      </c>
      <c r="E23878" t="inlineStr">
        <is>
          <t>djangorestframework</t>
        </is>
      </c>
      <c r="F23878">
        <f>=3.9.4</f>
        <v/>
      </c>
      <c r="G23878" t="inlineStr">
        <is>
          <t>djangorestframework</t>
        </is>
      </c>
      <c r="H23878">
        <f>=3.6.4</f>
        <v/>
      </c>
    </row>
    <row r="23879">
      <c r="A23879" t="inlineStr">
        <is>
          <t>Misago</t>
        </is>
      </c>
      <c r="B23879" t="inlineStr">
        <is>
          <t>da14e8ef712a77603fdfec8bbff67c526c7d0c5c</t>
        </is>
      </c>
      <c r="C23879" t="inlineStr">
        <is>
          <t>2020-05-25 19:36:00+00:00</t>
        </is>
      </c>
      <c r="D23879" t="inlineStr">
        <is>
          <t>verchange</t>
        </is>
      </c>
      <c r="E23879" t="inlineStr">
        <is>
          <t>django-mptt</t>
        </is>
      </c>
      <c r="F23879">
        <f>=0.11.0</f>
        <v/>
      </c>
      <c r="G23879" t="inlineStr">
        <is>
          <t>django-mptt</t>
        </is>
      </c>
      <c r="H23879">
        <f>=0.8.7</f>
        <v/>
      </c>
    </row>
    <row r="23880">
      <c r="A23880" t="inlineStr">
        <is>
          <t>Misago</t>
        </is>
      </c>
      <c r="B23880" t="inlineStr">
        <is>
          <t>da14e8ef712a77603fdfec8bbff67c526c7d0c5c</t>
        </is>
      </c>
      <c r="C23880" t="inlineStr">
        <is>
          <t>2020-05-25 19:36:00+00:00</t>
        </is>
      </c>
      <c r="D23880" t="inlineStr">
        <is>
          <t>verchange</t>
        </is>
      </c>
      <c r="E23880" t="inlineStr">
        <is>
          <t>idna</t>
        </is>
      </c>
      <c r="F23880">
        <f>=2.9</f>
        <v/>
      </c>
      <c r="G23880" t="inlineStr">
        <is>
          <t>idna</t>
        </is>
      </c>
      <c r="H23880">
        <f>=2.7</f>
        <v/>
      </c>
    </row>
    <row r="23881">
      <c r="A23881" t="inlineStr">
        <is>
          <t>Misago</t>
        </is>
      </c>
      <c r="B23881" t="inlineStr">
        <is>
          <t>da14e8ef712a77603fdfec8bbff67c526c7d0c5c</t>
        </is>
      </c>
      <c r="C23881" t="inlineStr">
        <is>
          <t>2020-05-25 19:36:00+00:00</t>
        </is>
      </c>
      <c r="D23881" t="inlineStr">
        <is>
          <t>verchange</t>
        </is>
      </c>
      <c r="E23881" t="inlineStr">
        <is>
          <t>markdown</t>
        </is>
      </c>
      <c r="F23881">
        <f>=2.6.11</f>
        <v/>
      </c>
      <c r="G23881" t="inlineStr">
        <is>
          <t>markdown</t>
        </is>
      </c>
      <c r="H23881">
        <f>=2.6.11</f>
        <v/>
      </c>
    </row>
    <row r="23882">
      <c r="A23882" t="inlineStr">
        <is>
          <t>Misago</t>
        </is>
      </c>
      <c r="B23882" t="inlineStr">
        <is>
          <t>da14e8ef712a77603fdfec8bbff67c526c7d0c5c</t>
        </is>
      </c>
      <c r="C23882" t="inlineStr">
        <is>
          <t>2020-05-25 19:36:00+00:00</t>
        </is>
      </c>
      <c r="D23882" t="inlineStr">
        <is>
          <t>verchange</t>
        </is>
      </c>
      <c r="E23882" t="inlineStr">
        <is>
          <t>django-debug-toolbar</t>
        </is>
      </c>
      <c r="F23882">
        <f>=1.11</f>
        <v/>
      </c>
      <c r="G23882" t="inlineStr">
        <is>
          <t>django-debug-toolbar</t>
        </is>
      </c>
      <c r="H23882">
        <f>=1.8</f>
        <v/>
      </c>
    </row>
    <row r="23883">
      <c r="A23883" t="inlineStr">
        <is>
          <t>Misago</t>
        </is>
      </c>
      <c r="B23883" t="inlineStr">
        <is>
          <t>da14e8ef712a77603fdfec8bbff67c526c7d0c5c</t>
        </is>
      </c>
      <c r="C23883" t="inlineStr">
        <is>
          <t>2020-05-25 19:36:00+00:00</t>
        </is>
      </c>
      <c r="D23883" t="inlineStr">
        <is>
          <t>verchange</t>
        </is>
      </c>
      <c r="E23883" t="inlineStr">
        <is>
          <t>html5lib</t>
        </is>
      </c>
      <c r="F23883">
        <f>=1.0.1</f>
        <v/>
      </c>
      <c r="G23883" t="inlineStr">
        <is>
          <t>html5lib</t>
        </is>
      </c>
      <c r="H23883">
        <f>=0.999999999</f>
        <v/>
      </c>
    </row>
    <row r="23884">
      <c r="A23884" t="inlineStr">
        <is>
          <t>Misago</t>
        </is>
      </c>
      <c r="B23884" t="inlineStr">
        <is>
          <t>da14e8ef712a77603fdfec8bbff67c526c7d0c5c</t>
        </is>
      </c>
      <c r="C23884" t="inlineStr">
        <is>
          <t>2020-05-25 19:36:00+00:00</t>
        </is>
      </c>
      <c r="D23884" t="inlineStr">
        <is>
          <t>verchange</t>
        </is>
      </c>
      <c r="E23884" t="inlineStr">
        <is>
          <t>pytz</t>
        </is>
      </c>
      <c r="F23884">
        <f>=2020.1</f>
        <v/>
      </c>
      <c r="G23884" t="inlineStr">
        <is>
          <t>pytz</t>
        </is>
      </c>
      <c r="H23884">
        <f>=2018.5</f>
        <v/>
      </c>
    </row>
    <row r="23885">
      <c r="A23885" t="inlineStr">
        <is>
          <t>Misago</t>
        </is>
      </c>
      <c r="B23885" t="inlineStr">
        <is>
          <t>da14e8ef712a77603fdfec8bbff67c526c7d0c5c</t>
        </is>
      </c>
      <c r="C23885" t="inlineStr">
        <is>
          <t>2020-05-25 19:36:00+00:00</t>
        </is>
      </c>
      <c r="D23885" t="inlineStr">
        <is>
          <t>verchange</t>
        </is>
      </c>
      <c r="E23885" t="inlineStr">
        <is>
          <t>urllib3</t>
        </is>
      </c>
      <c r="F23885">
        <f>=1.25.9</f>
        <v/>
      </c>
      <c r="G23885" t="inlineStr">
        <is>
          <t>urllib3</t>
        </is>
      </c>
      <c r="H23885">
        <f>=1.23</f>
        <v/>
      </c>
    </row>
    <row r="23886">
      <c r="A23886" t="inlineStr">
        <is>
          <t>Misago</t>
        </is>
      </c>
      <c r="B23886" t="inlineStr">
        <is>
          <t>da14e8ef712a77603fdfec8bbff67c526c7d0c5c</t>
        </is>
      </c>
      <c r="C23886" t="inlineStr">
        <is>
          <t>2020-05-25 19:36:00+00:00</t>
        </is>
      </c>
      <c r="D23886" t="inlineStr">
        <is>
          <t>verchange</t>
        </is>
      </c>
      <c r="E23886" t="inlineStr">
        <is>
          <t>beautifulsoup4</t>
        </is>
      </c>
      <c r="F23886">
        <f>=4.7.1</f>
        <v/>
      </c>
      <c r="G23886" t="inlineStr">
        <is>
          <t>beautifulsoup4</t>
        </is>
      </c>
      <c r="H23886">
        <f>=4.6.3</f>
        <v/>
      </c>
    </row>
    <row r="23887">
      <c r="A23887" t="inlineStr">
        <is>
          <t>Misago</t>
        </is>
      </c>
      <c r="B23887" t="inlineStr">
        <is>
          <t>da14e8ef712a77603fdfec8bbff67c526c7d0c5c</t>
        </is>
      </c>
      <c r="C23887" t="inlineStr">
        <is>
          <t>2020-05-25 19:36:00+00:00</t>
        </is>
      </c>
      <c r="D23887" t="inlineStr">
        <is>
          <t>verchange</t>
        </is>
      </c>
      <c r="E23887" t="inlineStr">
        <is>
          <t>webencodings</t>
        </is>
      </c>
      <c r="F23887">
        <f>=0.5.1</f>
        <v/>
      </c>
      <c r="G23887" t="inlineStr">
        <is>
          <t>webencodings</t>
        </is>
      </c>
      <c r="H23887">
        <f>=0.5.1</f>
        <v/>
      </c>
    </row>
    <row r="23888">
      <c r="A23888" t="inlineStr">
        <is>
          <t>Misago</t>
        </is>
      </c>
      <c r="B23888" t="inlineStr">
        <is>
          <t>da14e8ef712a77603fdfec8bbff67c526c7d0c5c</t>
        </is>
      </c>
      <c r="C23888" t="inlineStr">
        <is>
          <t>2020-05-25 19:36:00+00:00</t>
        </is>
      </c>
      <c r="D23888" t="inlineStr">
        <is>
          <t>verchange</t>
        </is>
      </c>
      <c r="E23888" t="inlineStr">
        <is>
          <t>pyjwt</t>
        </is>
      </c>
      <c r="F23888">
        <f>=1.7.1</f>
        <v/>
      </c>
      <c r="G23888" t="inlineStr">
        <is>
          <t>pyjwt</t>
        </is>
      </c>
      <c r="H23888">
        <f>=1.6.4</f>
        <v/>
      </c>
    </row>
    <row r="23889">
      <c r="A23889" t="inlineStr">
        <is>
          <t>Misago</t>
        </is>
      </c>
      <c r="B23889" t="inlineStr">
        <is>
          <t>da14e8ef712a77603fdfec8bbff67c526c7d0c5c</t>
        </is>
      </c>
      <c r="C23889" t="inlineStr">
        <is>
          <t>2020-05-25 19:36:00+00:00</t>
        </is>
      </c>
      <c r="D23889" t="inlineStr">
        <is>
          <t>verchange</t>
        </is>
      </c>
      <c r="E23889" t="inlineStr">
        <is>
          <t>python-dateutil</t>
        </is>
      </c>
      <c r="F23889">
        <f>=2.8.1</f>
        <v/>
      </c>
      <c r="G23889" t="inlineStr">
        <is>
          <t>python-dateutil</t>
        </is>
      </c>
      <c r="H23889">
        <f>=2.7.3</f>
        <v/>
      </c>
    </row>
    <row r="23890">
      <c r="A23890" t="inlineStr">
        <is>
          <t>Misago</t>
        </is>
      </c>
      <c r="B23890" t="inlineStr">
        <is>
          <t>da14e8ef712a77603fdfec8bbff67c526c7d0c5c</t>
        </is>
      </c>
      <c r="C23890" t="inlineStr">
        <is>
          <t>2020-05-25 19:36:00+00:00</t>
        </is>
      </c>
      <c r="D23890" t="inlineStr">
        <is>
          <t>verchange</t>
        </is>
      </c>
      <c r="E23890" t="inlineStr">
        <is>
          <t>unidecode</t>
        </is>
      </c>
      <c r="F23890">
        <f>=1.0.23</f>
        <v/>
      </c>
      <c r="G23890" t="inlineStr">
        <is>
          <t>unidecode</t>
        </is>
      </c>
      <c r="H23890">
        <f>=0.4.21</f>
        <v/>
      </c>
    </row>
    <row r="23891">
      <c r="A23891" t="inlineStr">
        <is>
          <t>Misago</t>
        </is>
      </c>
      <c r="B23891" t="inlineStr">
        <is>
          <t>da14e8ef712a77603fdfec8bbff67c526c7d0c5c</t>
        </is>
      </c>
      <c r="C23891" t="inlineStr">
        <is>
          <t>2020-05-25 19:36:00+00:00</t>
        </is>
      </c>
      <c r="D23891" t="inlineStr">
        <is>
          <t>verchange</t>
        </is>
      </c>
      <c r="E23891" t="inlineStr">
        <is>
          <t>certifi</t>
        </is>
      </c>
      <c r="F23891">
        <f>=2020.4.5.1</f>
        <v/>
      </c>
      <c r="G23891" t="inlineStr">
        <is>
          <t>certifi</t>
        </is>
      </c>
      <c r="H23891">
        <f>=2018.8.24</f>
        <v/>
      </c>
    </row>
    <row r="23892">
      <c r="A23892" t="inlineStr">
        <is>
          <t>Misago</t>
        </is>
      </c>
      <c r="B23892" t="inlineStr">
        <is>
          <t>da14e8ef712a77603fdfec8bbff67c526c7d0c5c</t>
        </is>
      </c>
      <c r="C23892" t="inlineStr">
        <is>
          <t>2020-05-25 19:36:00+00:00</t>
        </is>
      </c>
      <c r="D23892" t="inlineStr">
        <is>
          <t>verchange</t>
        </is>
      </c>
      <c r="E23892" t="inlineStr">
        <is>
          <t>pillow</t>
        </is>
      </c>
      <c r="F23892">
        <f>=6.2.2</f>
        <v/>
      </c>
      <c r="G23892" t="inlineStr">
        <is>
          <t>pillow</t>
        </is>
      </c>
      <c r="H23892">
        <f>=4.1.1</f>
        <v/>
      </c>
    </row>
    <row r="23893">
      <c r="A23893" t="inlineStr">
        <is>
          <t>Misago</t>
        </is>
      </c>
      <c r="B23893" t="inlineStr">
        <is>
          <t>da14e8ef712a77603fdfec8bbff67c526c7d0c5c</t>
        </is>
      </c>
      <c r="C23893" t="inlineStr">
        <is>
          <t>2020-05-25 19:36:00+00:00</t>
        </is>
      </c>
      <c r="D23893" t="inlineStr">
        <is>
          <t>verchange</t>
        </is>
      </c>
      <c r="E23893" t="inlineStr">
        <is>
          <t>faker</t>
        </is>
      </c>
      <c r="F23893">
        <f>=1.0.8</f>
        <v/>
      </c>
      <c r="G23893" t="inlineStr">
        <is>
          <t>faker</t>
        </is>
      </c>
      <c r="H23893">
        <f>=0.8.18</f>
        <v/>
      </c>
    </row>
    <row r="23894">
      <c r="A23894" t="inlineStr">
        <is>
          <t>Misago</t>
        </is>
      </c>
      <c r="B23894" t="inlineStr">
        <is>
          <t>da14e8ef712a77603fdfec8bbff67c526c7d0c5c</t>
        </is>
      </c>
      <c r="C23894" t="inlineStr">
        <is>
          <t>2020-05-25 19:36:00+00:00</t>
        </is>
      </c>
      <c r="D23894" t="inlineStr">
        <is>
          <t>add</t>
        </is>
      </c>
      <c r="E23894" t="inlineStr">
        <is>
          <t>amqp</t>
        </is>
      </c>
      <c r="F23894">
        <f>=2.5.2</f>
        <v/>
      </c>
      <c r="G23894" t="inlineStr"/>
      <c r="H23894" t="inlineStr"/>
    </row>
    <row r="23895">
      <c r="A23895" t="inlineStr">
        <is>
          <t>Misago</t>
        </is>
      </c>
      <c r="B23895" t="inlineStr">
        <is>
          <t>da14e8ef712a77603fdfec8bbff67c526c7d0c5c</t>
        </is>
      </c>
      <c r="C23895" t="inlineStr">
        <is>
          <t>2020-05-25 19:36:00+00:00</t>
        </is>
      </c>
      <c r="D23895" t="inlineStr">
        <is>
          <t>add</t>
        </is>
      </c>
      <c r="E23895" t="inlineStr">
        <is>
          <t>ariadne</t>
        </is>
      </c>
      <c r="F23895">
        <f>=0.11.0</f>
        <v/>
      </c>
      <c r="G23895" t="inlineStr"/>
      <c r="H23895" t="inlineStr"/>
    </row>
    <row r="23896">
      <c r="A23896" t="inlineStr">
        <is>
          <t>Misago</t>
        </is>
      </c>
      <c r="B23896" t="inlineStr">
        <is>
          <t>da14e8ef712a77603fdfec8bbff67c526c7d0c5c</t>
        </is>
      </c>
      <c r="C23896" t="inlineStr">
        <is>
          <t>2020-05-25 19:36:00+00:00</t>
        </is>
      </c>
      <c r="D23896" t="inlineStr">
        <is>
          <t>add</t>
        </is>
      </c>
      <c r="E23896" t="inlineStr">
        <is>
          <t>attrs</t>
        </is>
      </c>
      <c r="F23896">
        <f>=19.3.0</f>
        <v/>
      </c>
      <c r="G23896" t="inlineStr"/>
      <c r="H23896" t="inlineStr"/>
    </row>
    <row r="23897">
      <c r="A23897" t="inlineStr">
        <is>
          <t>Misago</t>
        </is>
      </c>
      <c r="B23897" t="inlineStr">
        <is>
          <t>da14e8ef712a77603fdfec8bbff67c526c7d0c5c</t>
        </is>
      </c>
      <c r="C23897" t="inlineStr">
        <is>
          <t>2020-05-25 19:36:00+00:00</t>
        </is>
      </c>
      <c r="D23897" t="inlineStr">
        <is>
          <t>add</t>
        </is>
      </c>
      <c r="E23897" t="inlineStr">
        <is>
          <t>billiard</t>
        </is>
      </c>
      <c r="F23897">
        <f>=3.6.3.0</f>
        <v/>
      </c>
      <c r="G23897" t="inlineStr"/>
      <c r="H23897" t="inlineStr"/>
    </row>
    <row r="23898">
      <c r="A23898" t="inlineStr">
        <is>
          <t>Misago</t>
        </is>
      </c>
      <c r="B23898" t="inlineStr">
        <is>
          <t>da14e8ef712a77603fdfec8bbff67c526c7d0c5c</t>
        </is>
      </c>
      <c r="C23898" t="inlineStr">
        <is>
          <t>2020-05-25 19:36:00+00:00</t>
        </is>
      </c>
      <c r="D23898" t="inlineStr">
        <is>
          <t>add</t>
        </is>
      </c>
      <c r="E23898" t="inlineStr">
        <is>
          <t>celery</t>
        </is>
      </c>
      <c r="F23898">
        <f>=4.4.2</f>
        <v/>
      </c>
      <c r="G23898" t="inlineStr"/>
      <c r="H23898" t="inlineStr"/>
    </row>
    <row r="23899">
      <c r="A23899" t="inlineStr">
        <is>
          <t>Misago</t>
        </is>
      </c>
      <c r="B23899" t="inlineStr">
        <is>
          <t>da14e8ef712a77603fdfec8bbff67c526c7d0c5c</t>
        </is>
      </c>
      <c r="C23899" t="inlineStr">
        <is>
          <t>2020-05-25 19:36:00+00:00</t>
        </is>
      </c>
      <c r="D23899" t="inlineStr">
        <is>
          <t>add</t>
        </is>
      </c>
      <c r="E23899" t="inlineStr">
        <is>
          <t>cffi</t>
        </is>
      </c>
      <c r="F23899">
        <f>=1.14.0</f>
        <v/>
      </c>
      <c r="G23899" t="inlineStr"/>
      <c r="H23899" t="inlineStr"/>
    </row>
    <row r="23900">
      <c r="A23900" t="inlineStr">
        <is>
          <t>Misago</t>
        </is>
      </c>
      <c r="B23900" t="inlineStr">
        <is>
          <t>da14e8ef712a77603fdfec8bbff67c526c7d0c5c</t>
        </is>
      </c>
      <c r="C23900" t="inlineStr">
        <is>
          <t>2020-05-25 19:36:00+00:00</t>
        </is>
      </c>
      <c r="D23900" t="inlineStr">
        <is>
          <t>add</t>
        </is>
      </c>
      <c r="E23900" t="inlineStr">
        <is>
          <t>cryptography</t>
        </is>
      </c>
      <c r="F23900">
        <f>=2.9.2</f>
        <v/>
      </c>
      <c r="G23900" t="inlineStr"/>
      <c r="H23900" t="inlineStr"/>
    </row>
    <row r="23901">
      <c r="A23901" t="inlineStr">
        <is>
          <t>Misago</t>
        </is>
      </c>
      <c r="B23901" t="inlineStr">
        <is>
          <t>da14e8ef712a77603fdfec8bbff67c526c7d0c5c</t>
        </is>
      </c>
      <c r="C23901" t="inlineStr">
        <is>
          <t>2020-05-25 19:36:00+00:00</t>
        </is>
      </c>
      <c r="D23901" t="inlineStr">
        <is>
          <t>add</t>
        </is>
      </c>
      <c r="E23901" t="inlineStr">
        <is>
          <t>defusedxml</t>
        </is>
      </c>
      <c r="F23901">
        <f>=0.6.0</f>
        <v/>
      </c>
      <c r="G23901" t="inlineStr"/>
      <c r="H23901" t="inlineStr"/>
    </row>
    <row r="23902">
      <c r="A23902" t="inlineStr">
        <is>
          <t>Misago</t>
        </is>
      </c>
      <c r="B23902" t="inlineStr">
        <is>
          <t>da14e8ef712a77603fdfec8bbff67c526c7d0c5c</t>
        </is>
      </c>
      <c r="C23902" t="inlineStr">
        <is>
          <t>2020-05-25 19:36:00+00:00</t>
        </is>
      </c>
      <c r="D23902" t="inlineStr">
        <is>
          <t>add</t>
        </is>
      </c>
      <c r="E23902" t="inlineStr">
        <is>
          <t>django-js-asset</t>
        </is>
      </c>
      <c r="F23902">
        <f>=1.2.2</f>
        <v/>
      </c>
      <c r="G23902" t="inlineStr"/>
      <c r="H23902" t="inlineStr"/>
    </row>
    <row r="23903">
      <c r="A23903" t="inlineStr">
        <is>
          <t>Misago</t>
        </is>
      </c>
      <c r="B23903" t="inlineStr">
        <is>
          <t>da14e8ef712a77603fdfec8bbff67c526c7d0c5c</t>
        </is>
      </c>
      <c r="C23903" t="inlineStr">
        <is>
          <t>2020-05-25 19:36:00+00:00</t>
        </is>
      </c>
      <c r="D23903" t="inlineStr">
        <is>
          <t>add</t>
        </is>
      </c>
      <c r="E23903" t="inlineStr">
        <is>
          <t>django-simple-sso</t>
        </is>
      </c>
      <c r="F23903">
        <f>=0.14.1</f>
        <v/>
      </c>
      <c r="G23903" t="inlineStr"/>
      <c r="H23903" t="inlineStr"/>
    </row>
    <row r="23904">
      <c r="A23904" t="inlineStr">
        <is>
          <t>Misago</t>
        </is>
      </c>
      <c r="B23904" t="inlineStr">
        <is>
          <t>da14e8ef712a77603fdfec8bbff67c526c7d0c5c</t>
        </is>
      </c>
      <c r="C23904" t="inlineStr">
        <is>
          <t>2020-05-25 19:36:00+00:00</t>
        </is>
      </c>
      <c r="D23904" t="inlineStr">
        <is>
          <t>add</t>
        </is>
      </c>
      <c r="E23904" t="inlineStr">
        <is>
          <t>fastdiff</t>
        </is>
      </c>
      <c r="F23904">
        <f>=0.2.0</f>
        <v/>
      </c>
      <c r="G23904" t="inlineStr"/>
      <c r="H23904" t="inlineStr"/>
    </row>
    <row r="23905">
      <c r="A23905" t="inlineStr">
        <is>
          <t>Misago</t>
        </is>
      </c>
      <c r="B23905" t="inlineStr">
        <is>
          <t>da14e8ef712a77603fdfec8bbff67c526c7d0c5c</t>
        </is>
      </c>
      <c r="C23905" t="inlineStr">
        <is>
          <t>2020-05-25 19:36:00+00:00</t>
        </is>
      </c>
      <c r="D23905" t="inlineStr">
        <is>
          <t>add</t>
        </is>
      </c>
      <c r="E23905" t="inlineStr">
        <is>
          <t>graphql-core</t>
        </is>
      </c>
      <c r="F23905">
        <f>=3.0.5</f>
        <v/>
      </c>
      <c r="G23905" t="inlineStr"/>
      <c r="H23905" t="inlineStr"/>
    </row>
    <row r="23906">
      <c r="A23906" t="inlineStr">
        <is>
          <t>Misago</t>
        </is>
      </c>
      <c r="B23906" t="inlineStr">
        <is>
          <t>da14e8ef712a77603fdfec8bbff67c526c7d0c5c</t>
        </is>
      </c>
      <c r="C23906" t="inlineStr">
        <is>
          <t>2020-05-25 19:36:00+00:00</t>
        </is>
      </c>
      <c r="D23906" t="inlineStr">
        <is>
          <t>add</t>
        </is>
      </c>
      <c r="E23906" t="inlineStr">
        <is>
          <t>importlib-metadata</t>
        </is>
      </c>
      <c r="F23906">
        <f>=1.6.0</f>
        <v/>
      </c>
      <c r="G23906" t="inlineStr"/>
      <c r="H23906" t="inlineStr"/>
    </row>
    <row r="23907">
      <c r="A23907" t="inlineStr">
        <is>
          <t>Misago</t>
        </is>
      </c>
      <c r="B23907" t="inlineStr">
        <is>
          <t>da14e8ef712a77603fdfec8bbff67c526c7d0c5c</t>
        </is>
      </c>
      <c r="C23907" t="inlineStr">
        <is>
          <t>2020-05-25 19:36:00+00:00</t>
        </is>
      </c>
      <c r="D23907" t="inlineStr">
        <is>
          <t>add</t>
        </is>
      </c>
      <c r="E23907" t="inlineStr">
        <is>
          <t>itsdangerous</t>
        </is>
      </c>
      <c r="F23907">
        <f>=1.1.0</f>
        <v/>
      </c>
      <c r="G23907" t="inlineStr"/>
      <c r="H23907" t="inlineStr"/>
    </row>
    <row r="23908">
      <c r="A23908" t="inlineStr">
        <is>
          <t>Misago</t>
        </is>
      </c>
      <c r="B23908" t="inlineStr">
        <is>
          <t>da14e8ef712a77603fdfec8bbff67c526c7d0c5c</t>
        </is>
      </c>
      <c r="C23908" t="inlineStr">
        <is>
          <t>2020-05-25 19:36:00+00:00</t>
        </is>
      </c>
      <c r="D23908" t="inlineStr">
        <is>
          <t>add</t>
        </is>
      </c>
      <c r="E23908" t="inlineStr">
        <is>
          <t>kombu</t>
        </is>
      </c>
      <c r="F23908">
        <f>=4.6.8</f>
        <v/>
      </c>
      <c r="G23908" t="inlineStr"/>
      <c r="H23908" t="inlineStr"/>
    </row>
    <row r="23909">
      <c r="A23909" t="inlineStr">
        <is>
          <t>Misago</t>
        </is>
      </c>
      <c r="B23909" t="inlineStr">
        <is>
          <t>da14e8ef712a77603fdfec8bbff67c526c7d0c5c</t>
        </is>
      </c>
      <c r="C23909" t="inlineStr">
        <is>
          <t>2020-05-25 19:36:00+00:00</t>
        </is>
      </c>
      <c r="D23909" t="inlineStr">
        <is>
          <t>add</t>
        </is>
      </c>
      <c r="E23909" t="inlineStr">
        <is>
          <t>more-itertools</t>
        </is>
      </c>
      <c r="F23909">
        <f>=8.3.0</f>
        <v/>
      </c>
      <c r="G23909" t="inlineStr"/>
      <c r="H23909" t="inlineStr"/>
    </row>
    <row r="23910">
      <c r="A23910" t="inlineStr">
        <is>
          <t>Misago</t>
        </is>
      </c>
      <c r="B23910" t="inlineStr">
        <is>
          <t>da14e8ef712a77603fdfec8bbff67c526c7d0c5c</t>
        </is>
      </c>
      <c r="C23910" t="inlineStr">
        <is>
          <t>2020-05-25 19:36:00+00:00</t>
        </is>
      </c>
      <c r="D23910" t="inlineStr">
        <is>
          <t>add</t>
        </is>
      </c>
      <c r="E23910" t="inlineStr">
        <is>
          <t>packaging</t>
        </is>
      </c>
      <c r="F23910">
        <f>=20.4</f>
        <v/>
      </c>
      <c r="G23910" t="inlineStr"/>
      <c r="H23910" t="inlineStr"/>
    </row>
    <row r="23911">
      <c r="A23911" t="inlineStr">
        <is>
          <t>Misago</t>
        </is>
      </c>
      <c r="B23911" t="inlineStr">
        <is>
          <t>da14e8ef712a77603fdfec8bbff67c526c7d0c5c</t>
        </is>
      </c>
      <c r="C23911" t="inlineStr">
        <is>
          <t>2020-05-25 19:36:00+00:00</t>
        </is>
      </c>
      <c r="D23911" t="inlineStr">
        <is>
          <t>add</t>
        </is>
      </c>
      <c r="E23911" t="inlineStr">
        <is>
          <t>pluggy</t>
        </is>
      </c>
      <c r="F23911">
        <f>=0.13.1</f>
        <v/>
      </c>
      <c r="G23911" t="inlineStr"/>
      <c r="H23911" t="inlineStr"/>
    </row>
    <row r="23912">
      <c r="A23912" t="inlineStr">
        <is>
          <t>Misago</t>
        </is>
      </c>
      <c r="B23912" t="inlineStr">
        <is>
          <t>da14e8ef712a77603fdfec8bbff67c526c7d0c5c</t>
        </is>
      </c>
      <c r="C23912" t="inlineStr">
        <is>
          <t>2020-05-25 19:36:00+00:00</t>
        </is>
      </c>
      <c r="D23912" t="inlineStr">
        <is>
          <t>add</t>
        </is>
      </c>
      <c r="E23912" t="inlineStr">
        <is>
          <t>py</t>
        </is>
      </c>
      <c r="F23912">
        <f>=1.8.1</f>
        <v/>
      </c>
      <c r="G23912" t="inlineStr"/>
      <c r="H23912" t="inlineStr"/>
    </row>
    <row r="23913">
      <c r="A23913" t="inlineStr">
        <is>
          <t>Misago</t>
        </is>
      </c>
      <c r="B23913" t="inlineStr">
        <is>
          <t>da14e8ef712a77603fdfec8bbff67c526c7d0c5c</t>
        </is>
      </c>
      <c r="C23913" t="inlineStr">
        <is>
          <t>2020-05-25 19:36:00+00:00</t>
        </is>
      </c>
      <c r="D23913" t="inlineStr">
        <is>
          <t>add</t>
        </is>
      </c>
      <c r="E23913" t="inlineStr">
        <is>
          <t>pycparser</t>
        </is>
      </c>
      <c r="F23913">
        <f>=2.20</f>
        <v/>
      </c>
      <c r="G23913" t="inlineStr"/>
      <c r="H23913" t="inlineStr"/>
    </row>
    <row r="23914">
      <c r="A23914" t="inlineStr">
        <is>
          <t>Misago</t>
        </is>
      </c>
      <c r="B23914" t="inlineStr">
        <is>
          <t>da14e8ef712a77603fdfec8bbff67c526c7d0c5c</t>
        </is>
      </c>
      <c r="C23914" t="inlineStr">
        <is>
          <t>2020-05-25 19:36:00+00:00</t>
        </is>
      </c>
      <c r="D23914" t="inlineStr">
        <is>
          <t>add</t>
        </is>
      </c>
      <c r="E23914" t="inlineStr">
        <is>
          <t>pyparsing</t>
        </is>
      </c>
      <c r="F23914">
        <f>=2.4.7</f>
        <v/>
      </c>
      <c r="G23914" t="inlineStr"/>
      <c r="H23914" t="inlineStr"/>
    </row>
    <row r="23915">
      <c r="A23915" t="inlineStr">
        <is>
          <t>Misago</t>
        </is>
      </c>
      <c r="B23915" t="inlineStr">
        <is>
          <t>da14e8ef712a77603fdfec8bbff67c526c7d0c5c</t>
        </is>
      </c>
      <c r="C23915" t="inlineStr">
        <is>
          <t>2020-05-25 19:36:00+00:00</t>
        </is>
      </c>
      <c r="D23915" t="inlineStr">
        <is>
          <t>add</t>
        </is>
      </c>
      <c r="E23915" t="inlineStr">
        <is>
          <t>pytest-django</t>
        </is>
      </c>
      <c r="F23915">
        <f>=3.9.0</f>
        <v/>
      </c>
      <c r="G23915" t="inlineStr"/>
      <c r="H23915" t="inlineStr"/>
    </row>
    <row r="23916">
      <c r="A23916" t="inlineStr">
        <is>
          <t>Misago</t>
        </is>
      </c>
      <c r="B23916" t="inlineStr">
        <is>
          <t>da14e8ef712a77603fdfec8bbff67c526c7d0c5c</t>
        </is>
      </c>
      <c r="C23916" t="inlineStr">
        <is>
          <t>2020-05-25 19:36:00+00:00</t>
        </is>
      </c>
      <c r="D23916" t="inlineStr">
        <is>
          <t>add</t>
        </is>
      </c>
      <c r="E23916" t="inlineStr">
        <is>
          <t>pytest-mock</t>
        </is>
      </c>
      <c r="F23916">
        <f>=3.1.0</f>
        <v/>
      </c>
      <c r="G23916" t="inlineStr"/>
      <c r="H23916" t="inlineStr"/>
    </row>
    <row r="23917">
      <c r="A23917" t="inlineStr">
        <is>
          <t>Misago</t>
        </is>
      </c>
      <c r="B23917" t="inlineStr">
        <is>
          <t>da14e8ef712a77603fdfec8bbff67c526c7d0c5c</t>
        </is>
      </c>
      <c r="C23917" t="inlineStr">
        <is>
          <t>2020-05-25 19:36:00+00:00</t>
        </is>
      </c>
      <c r="D23917" t="inlineStr">
        <is>
          <t>add</t>
        </is>
      </c>
      <c r="E23917" t="inlineStr">
        <is>
          <t>pytest</t>
        </is>
      </c>
      <c r="F23917">
        <f>=5.4.2</f>
        <v/>
      </c>
      <c r="G23917" t="inlineStr"/>
      <c r="H23917" t="inlineStr"/>
    </row>
    <row r="23918">
      <c r="A23918" t="inlineStr">
        <is>
          <t>Misago</t>
        </is>
      </c>
      <c r="B23918" t="inlineStr">
        <is>
          <t>da14e8ef712a77603fdfec8bbff67c526c7d0c5c</t>
        </is>
      </c>
      <c r="C23918" t="inlineStr">
        <is>
          <t>2020-05-25 19:36:00+00:00</t>
        </is>
      </c>
      <c r="D23918" t="inlineStr">
        <is>
          <t>add</t>
        </is>
      </c>
      <c r="E23918" t="inlineStr">
        <is>
          <t>python3-openid</t>
        </is>
      </c>
      <c r="F23918">
        <f>=3.1.0</f>
        <v/>
      </c>
      <c r="G23918" t="inlineStr"/>
      <c r="H23918" t="inlineStr"/>
    </row>
    <row r="23919">
      <c r="A23919" t="inlineStr">
        <is>
          <t>Misago</t>
        </is>
      </c>
      <c r="B23919" t="inlineStr">
        <is>
          <t>da14e8ef712a77603fdfec8bbff67c526c7d0c5c</t>
        </is>
      </c>
      <c r="C23919" t="inlineStr">
        <is>
          <t>2020-05-25 19:36:00+00:00</t>
        </is>
      </c>
      <c r="D23919" t="inlineStr">
        <is>
          <t>add</t>
        </is>
      </c>
      <c r="E23919" t="inlineStr">
        <is>
          <t>redis</t>
        </is>
      </c>
      <c r="F23919">
        <f>=3.5.2</f>
        <v/>
      </c>
      <c r="G23919" t="inlineStr"/>
      <c r="H23919" t="inlineStr"/>
    </row>
    <row r="23920">
      <c r="A23920" t="inlineStr">
        <is>
          <t>Misago</t>
        </is>
      </c>
      <c r="B23920" t="inlineStr">
        <is>
          <t>da14e8ef712a77603fdfec8bbff67c526c7d0c5c</t>
        </is>
      </c>
      <c r="C23920" t="inlineStr">
        <is>
          <t>2020-05-25 19:36:00+00:00</t>
        </is>
      </c>
      <c r="D23920" t="inlineStr">
        <is>
          <t>add</t>
        </is>
      </c>
      <c r="E23920" t="inlineStr">
        <is>
          <t>responses</t>
        </is>
      </c>
      <c r="F23920">
        <f>=0.10.14</f>
        <v/>
      </c>
      <c r="G23920" t="inlineStr"/>
      <c r="H23920" t="inlineStr"/>
    </row>
    <row r="23921">
      <c r="A23921" t="inlineStr">
        <is>
          <t>Misago</t>
        </is>
      </c>
      <c r="B23921" t="inlineStr">
        <is>
          <t>da14e8ef712a77603fdfec8bbff67c526c7d0c5c</t>
        </is>
      </c>
      <c r="C23921" t="inlineStr">
        <is>
          <t>2020-05-25 19:36:00+00:00</t>
        </is>
      </c>
      <c r="D23921" t="inlineStr">
        <is>
          <t>add</t>
        </is>
      </c>
      <c r="E23921" t="inlineStr">
        <is>
          <t>snapshottest</t>
        </is>
      </c>
      <c r="F23921">
        <f>=0.5.1</f>
        <v/>
      </c>
      <c r="G23921" t="inlineStr"/>
      <c r="H23921" t="inlineStr"/>
    </row>
    <row r="23922">
      <c r="A23922" t="inlineStr">
        <is>
          <t>Misago</t>
        </is>
      </c>
      <c r="B23922" t="inlineStr">
        <is>
          <t>da14e8ef712a77603fdfec8bbff67c526c7d0c5c</t>
        </is>
      </c>
      <c r="C23922" t="inlineStr">
        <is>
          <t>2020-05-25 19:36:00+00:00</t>
        </is>
      </c>
      <c r="D23922" t="inlineStr">
        <is>
          <t>add</t>
        </is>
      </c>
      <c r="E23922" t="inlineStr">
        <is>
          <t>social-auth-app-django</t>
        </is>
      </c>
      <c r="F23922">
        <f>=3.1.0</f>
        <v/>
      </c>
      <c r="G23922" t="inlineStr"/>
      <c r="H23922" t="inlineStr"/>
    </row>
    <row r="23923">
      <c r="A23923" t="inlineStr">
        <is>
          <t>Misago</t>
        </is>
      </c>
      <c r="B23923" t="inlineStr">
        <is>
          <t>da14e8ef712a77603fdfec8bbff67c526c7d0c5c</t>
        </is>
      </c>
      <c r="C23923" t="inlineStr">
        <is>
          <t>2020-05-25 19:36:00+00:00</t>
        </is>
      </c>
      <c r="D23923" t="inlineStr">
        <is>
          <t>add</t>
        </is>
      </c>
      <c r="E23923" t="inlineStr">
        <is>
          <t>soupsieve</t>
        </is>
      </c>
      <c r="F23923">
        <f>=2.0.1</f>
        <v/>
      </c>
      <c r="G23923" t="inlineStr"/>
      <c r="H23923" t="inlineStr"/>
    </row>
    <row r="23924">
      <c r="A23924" t="inlineStr">
        <is>
          <t>Misago</t>
        </is>
      </c>
      <c r="B23924" t="inlineStr">
        <is>
          <t>da14e8ef712a77603fdfec8bbff67c526c7d0c5c</t>
        </is>
      </c>
      <c r="C23924" t="inlineStr">
        <is>
          <t>2020-05-25 19:36:00+00:00</t>
        </is>
      </c>
      <c r="D23924" t="inlineStr">
        <is>
          <t>add</t>
        </is>
      </c>
      <c r="E23924" t="inlineStr">
        <is>
          <t>starlette</t>
        </is>
      </c>
      <c r="F23924">
        <f>=0.13.4</f>
        <v/>
      </c>
      <c r="G23924" t="inlineStr"/>
      <c r="H23924" t="inlineStr"/>
    </row>
    <row r="23925">
      <c r="A23925" t="inlineStr">
        <is>
          <t>Misago</t>
        </is>
      </c>
      <c r="B23925" t="inlineStr">
        <is>
          <t>da14e8ef712a77603fdfec8bbff67c526c7d0c5c</t>
        </is>
      </c>
      <c r="C23925" t="inlineStr">
        <is>
          <t>2020-05-25 19:36:00+00:00</t>
        </is>
      </c>
      <c r="D23925" t="inlineStr">
        <is>
          <t>add</t>
        </is>
      </c>
      <c r="E23925" t="inlineStr">
        <is>
          <t>termcolor</t>
        </is>
      </c>
      <c r="F23925">
        <f>=1.1.0</f>
        <v/>
      </c>
      <c r="G23925" t="inlineStr"/>
      <c r="H23925" t="inlineStr"/>
    </row>
    <row r="23926">
      <c r="A23926" t="inlineStr">
        <is>
          <t>Misago</t>
        </is>
      </c>
      <c r="B23926" t="inlineStr">
        <is>
          <t>da14e8ef712a77603fdfec8bbff67c526c7d0c5c</t>
        </is>
      </c>
      <c r="C23926" t="inlineStr">
        <is>
          <t>2020-05-25 19:36:00+00:00</t>
        </is>
      </c>
      <c r="D23926" t="inlineStr">
        <is>
          <t>add</t>
        </is>
      </c>
      <c r="E23926" t="inlineStr">
        <is>
          <t>typing-extensions</t>
        </is>
      </c>
      <c r="F23926">
        <f>=3.7.4.2</f>
        <v/>
      </c>
      <c r="G23926" t="inlineStr"/>
      <c r="H23926" t="inlineStr"/>
    </row>
    <row r="23927">
      <c r="A23927" t="inlineStr">
        <is>
          <t>Misago</t>
        </is>
      </c>
      <c r="B23927" t="inlineStr">
        <is>
          <t>da14e8ef712a77603fdfec8bbff67c526c7d0c5c</t>
        </is>
      </c>
      <c r="C23927" t="inlineStr">
        <is>
          <t>2020-05-25 19:36:00+00:00</t>
        </is>
      </c>
      <c r="D23927" t="inlineStr">
        <is>
          <t>add</t>
        </is>
      </c>
      <c r="E23927" t="inlineStr">
        <is>
          <t>vine</t>
        </is>
      </c>
      <c r="F23927">
        <f>=1.3.0</f>
        <v/>
      </c>
      <c r="G23927" t="inlineStr"/>
      <c r="H23927" t="inlineStr"/>
    </row>
    <row r="23928">
      <c r="A23928" t="inlineStr">
        <is>
          <t>Misago</t>
        </is>
      </c>
      <c r="B23928" t="inlineStr">
        <is>
          <t>da14e8ef712a77603fdfec8bbff67c526c7d0c5c</t>
        </is>
      </c>
      <c r="C23928" t="inlineStr">
        <is>
          <t>2020-05-25 19:36:00+00:00</t>
        </is>
      </c>
      <c r="D23928" t="inlineStr">
        <is>
          <t>add</t>
        </is>
      </c>
      <c r="E23928" t="inlineStr">
        <is>
          <t>wasmer</t>
        </is>
      </c>
      <c r="F23928">
        <f>=0.4.1</f>
        <v/>
      </c>
      <c r="G23928" t="inlineStr"/>
      <c r="H23928" t="inlineStr"/>
    </row>
    <row r="23929">
      <c r="A23929" t="inlineStr">
        <is>
          <t>Misago</t>
        </is>
      </c>
      <c r="B23929" t="inlineStr">
        <is>
          <t>da14e8ef712a77603fdfec8bbff67c526c7d0c5c</t>
        </is>
      </c>
      <c r="C23929" t="inlineStr">
        <is>
          <t>2020-05-25 19:36:00+00:00</t>
        </is>
      </c>
      <c r="D23929" t="inlineStr">
        <is>
          <t>add</t>
        </is>
      </c>
      <c r="E23929" t="inlineStr">
        <is>
          <t>wcwidth</t>
        </is>
      </c>
      <c r="F23929">
        <f>=0.1.9</f>
        <v/>
      </c>
      <c r="G23929" t="inlineStr"/>
      <c r="H23929" t="inlineStr"/>
    </row>
    <row r="23930">
      <c r="A23930" t="inlineStr">
        <is>
          <t>Misago</t>
        </is>
      </c>
      <c r="B23930" t="inlineStr">
        <is>
          <t>da14e8ef712a77603fdfec8bbff67c526c7d0c5c</t>
        </is>
      </c>
      <c r="C23930" t="inlineStr">
        <is>
          <t>2020-05-25 19:36:00+00:00</t>
        </is>
      </c>
      <c r="D23930" t="inlineStr">
        <is>
          <t>add</t>
        </is>
      </c>
      <c r="E23930" t="inlineStr">
        <is>
          <t>webservices</t>
        </is>
      </c>
      <c r="F23930">
        <f>=0.7</f>
        <v/>
      </c>
      <c r="G23930" t="inlineStr"/>
      <c r="H23930" t="inlineStr"/>
    </row>
    <row r="23931">
      <c r="A23931" t="inlineStr">
        <is>
          <t>Misago</t>
        </is>
      </c>
      <c r="B23931" t="inlineStr">
        <is>
          <t>da14e8ef712a77603fdfec8bbff67c526c7d0c5c</t>
        </is>
      </c>
      <c r="C23931" t="inlineStr">
        <is>
          <t>2020-05-25 19:36:00+00:00</t>
        </is>
      </c>
      <c r="D23931" t="inlineStr">
        <is>
          <t>add</t>
        </is>
      </c>
      <c r="E23931" t="inlineStr">
        <is>
          <t>zipp</t>
        </is>
      </c>
      <c r="F23931">
        <f>=3.1.0</f>
        <v/>
      </c>
      <c r="G23931" t="inlineStr"/>
      <c r="H23931" t="inlineStr"/>
    </row>
    <row r="23932">
      <c r="A23932" t="inlineStr">
        <is>
          <t>Misago</t>
        </is>
      </c>
      <c r="B23932" t="inlineStr">
        <is>
          <t>da14e8ef712a77603fdfec8bbff67c526c7d0c5c</t>
        </is>
      </c>
      <c r="C23932" t="inlineStr">
        <is>
          <t>2020-05-25 19:36:00+00:00</t>
        </is>
      </c>
      <c r="D23932" t="inlineStr">
        <is>
          <t>rem</t>
        </is>
      </c>
      <c r="E23932" t="inlineStr"/>
      <c r="F23932" t="inlineStr"/>
      <c r="G23932" t="inlineStr">
        <is>
          <t>django-crispy-forms</t>
        </is>
      </c>
      <c r="H23932">
        <f>=1.6.1</f>
        <v/>
      </c>
    </row>
    <row r="23933">
      <c r="A23933" t="inlineStr">
        <is>
          <t>Misago</t>
        </is>
      </c>
      <c r="B23933" t="inlineStr">
        <is>
          <t>da14e8ef712a77603fdfec8bbff67c526c7d0c5c</t>
        </is>
      </c>
      <c r="C23933" t="inlineStr">
        <is>
          <t>2020-05-25 19:36:00+00:00</t>
        </is>
      </c>
      <c r="D23933" t="inlineStr">
        <is>
          <t>rem</t>
        </is>
      </c>
      <c r="E23933" t="inlineStr"/>
      <c r="F23933" t="inlineStr"/>
      <c r="G23933" t="inlineStr">
        <is>
          <t>ipaddress</t>
        </is>
      </c>
      <c r="H23933">
        <f>=1.0.22</f>
        <v/>
      </c>
    </row>
    <row r="23934">
      <c r="A23934" t="inlineStr">
        <is>
          <t>Misago</t>
        </is>
      </c>
      <c r="B23934" t="inlineStr">
        <is>
          <t>da14e8ef712a77603fdfec8bbff67c526c7d0c5c</t>
        </is>
      </c>
      <c r="C23934" t="inlineStr">
        <is>
          <t>2020-05-25 19:36:00+00:00</t>
        </is>
      </c>
      <c r="D23934" t="inlineStr">
        <is>
          <t>rem</t>
        </is>
      </c>
      <c r="E23934" t="inlineStr"/>
      <c r="F23934" t="inlineStr"/>
      <c r="G23934" t="inlineStr">
        <is>
          <t>misago-social-auth-app-django</t>
        </is>
      </c>
      <c r="H23934">
        <f>=2.1.0</f>
        <v/>
      </c>
    </row>
    <row r="23935">
      <c r="A23935" t="inlineStr">
        <is>
          <t>Misago</t>
        </is>
      </c>
      <c r="B23935" t="inlineStr">
        <is>
          <t>da14e8ef712a77603fdfec8bbff67c526c7d0c5c</t>
        </is>
      </c>
      <c r="C23935" t="inlineStr">
        <is>
          <t>2020-05-25 19:36:00+00:00</t>
        </is>
      </c>
      <c r="D23935" t="inlineStr">
        <is>
          <t>rem</t>
        </is>
      </c>
      <c r="E23935" t="inlineStr"/>
      <c r="F23935" t="inlineStr"/>
      <c r="G23935" t="inlineStr">
        <is>
          <t>olefile</t>
        </is>
      </c>
      <c r="H23935">
        <f>=0.45.1</f>
        <v/>
      </c>
    </row>
    <row r="23936">
      <c r="A23936" t="inlineStr">
        <is>
          <t>Misago</t>
        </is>
      </c>
      <c r="B23936" t="inlineStr">
        <is>
          <t>da14e8ef712a77603fdfec8bbff67c526c7d0c5c</t>
        </is>
      </c>
      <c r="C23936" t="inlineStr">
        <is>
          <t>2020-05-25 19:36:00+00:00</t>
        </is>
      </c>
      <c r="D23936" t="inlineStr">
        <is>
          <t>rem</t>
        </is>
      </c>
      <c r="E23936" t="inlineStr"/>
      <c r="F23936" t="inlineStr"/>
      <c r="G23936" t="inlineStr">
        <is>
          <t>path.py</t>
        </is>
      </c>
      <c r="H23936">
        <f>=10.3.1</f>
        <v/>
      </c>
    </row>
    <row r="23937">
      <c r="A23937" t="inlineStr">
        <is>
          <t>twitterscraper</t>
        </is>
      </c>
      <c r="B23937" t="inlineStr">
        <is>
          <t>882d256726565dff07c56c5fe8d293f1bad62486</t>
        </is>
      </c>
      <c r="C23937" t="inlineStr">
        <is>
          <t>2019-06-22 14:49:27+00:00</t>
        </is>
      </c>
      <c r="D23937" t="inlineStr">
        <is>
          <t>verchange</t>
        </is>
      </c>
      <c r="E23937" t="inlineStr">
        <is>
          <t>requests</t>
        </is>
      </c>
      <c r="F23937" t="inlineStr"/>
      <c r="G23937" t="inlineStr">
        <is>
          <t>requests</t>
        </is>
      </c>
      <c r="H23937" t="inlineStr"/>
    </row>
    <row r="23938">
      <c r="A23938" t="inlineStr">
        <is>
          <t>twitterscraper</t>
        </is>
      </c>
      <c r="B23938" t="inlineStr">
        <is>
          <t>882d256726565dff07c56c5fe8d293f1bad62486</t>
        </is>
      </c>
      <c r="C23938" t="inlineStr">
        <is>
          <t>2019-06-22 14:49:27+00:00</t>
        </is>
      </c>
      <c r="D23938" t="inlineStr">
        <is>
          <t>add</t>
        </is>
      </c>
      <c r="E23938" t="inlineStr">
        <is>
          <t>billiard</t>
        </is>
      </c>
      <c r="F23938" t="inlineStr"/>
      <c r="G23938" t="inlineStr"/>
      <c r="H23938" t="inlineStr"/>
    </row>
    <row r="23939">
      <c r="A23939" t="inlineStr">
        <is>
          <t>twitterscraper</t>
        </is>
      </c>
      <c r="B23939" t="inlineStr">
        <is>
          <t>882d256726565dff07c56c5fe8d293f1bad62486</t>
        </is>
      </c>
      <c r="C23939" t="inlineStr">
        <is>
          <t>2019-06-22 14:49:27+00:00</t>
        </is>
      </c>
      <c r="D23939" t="inlineStr">
        <is>
          <t>add</t>
        </is>
      </c>
      <c r="E23939" t="inlineStr">
        <is>
          <t>fake-useragent</t>
        </is>
      </c>
      <c r="F23939" t="inlineStr"/>
      <c r="G23939" t="inlineStr"/>
      <c r="H23939" t="inlineStr"/>
    </row>
    <row r="23940">
      <c r="A23940" t="inlineStr">
        <is>
          <t>twitterscraper</t>
        </is>
      </c>
      <c r="B23940" t="inlineStr">
        <is>
          <t>882d256726565dff07c56c5fe8d293f1bad62486</t>
        </is>
      </c>
      <c r="C23940" t="inlineStr">
        <is>
          <t>2019-06-22 14:49:27+00:00</t>
        </is>
      </c>
      <c r="D23940" t="inlineStr">
        <is>
          <t>rem</t>
        </is>
      </c>
      <c r="E23940" t="inlineStr"/>
      <c r="F23940" t="inlineStr"/>
      <c r="G23940" t="inlineStr">
        <is>
          <t>fake_useragent</t>
        </is>
      </c>
      <c r="H23940" t="inlineStr"/>
    </row>
    <row r="23941">
      <c r="A23941" t="inlineStr">
        <is>
          <t>twitterscraper</t>
        </is>
      </c>
      <c r="B23941" t="inlineStr">
        <is>
          <t>7b85160e11f63c019f1aced2b2dcad5b65975e36</t>
        </is>
      </c>
      <c r="C23941" t="inlineStr">
        <is>
          <t>2019-11-03 18:54:47+00:00</t>
        </is>
      </c>
      <c r="D23941" t="inlineStr">
        <is>
          <t>rem</t>
        </is>
      </c>
      <c r="E23941" t="inlineStr"/>
      <c r="F23941" t="inlineStr"/>
      <c r="G23941" t="inlineStr">
        <is>
          <t>fake-useragent</t>
        </is>
      </c>
      <c r="H23941" t="inlineStr"/>
    </row>
    <row r="23942">
      <c r="A23942" t="inlineStr">
        <is>
          <t>foil</t>
        </is>
      </c>
      <c r="B23942" t="inlineStr">
        <is>
          <t>f3033499a3d6239c7016d08d104321b10fe25126</t>
        </is>
      </c>
      <c r="C23942" t="inlineStr">
        <is>
          <t>2016-12-26 13:43:55+00:00</t>
        </is>
      </c>
      <c r="D23942" t="inlineStr">
        <is>
          <t>rem</t>
        </is>
      </c>
      <c r="E23942" t="inlineStr"/>
      <c r="F23942" t="inlineStr"/>
      <c r="G23942" t="inlineStr">
        <is>
          <t>lxml</t>
        </is>
      </c>
      <c r="H23942" t="inlineStr"/>
    </row>
    <row r="23943">
      <c r="A23943" t="inlineStr">
        <is>
          <t>foil</t>
        </is>
      </c>
      <c r="B23943" t="inlineStr">
        <is>
          <t>fe43e1acaef45ccc66b3c5dafc12b9d52e36be42</t>
        </is>
      </c>
      <c r="C23943" t="inlineStr">
        <is>
          <t>2017-01-21 23:30:58+00:00</t>
        </is>
      </c>
      <c r="D23943" t="inlineStr">
        <is>
          <t>add</t>
        </is>
      </c>
      <c r="E23943" t="inlineStr">
        <is>
          <t>iso8601</t>
        </is>
      </c>
      <c r="F23943" t="inlineStr"/>
      <c r="G23943" t="inlineStr"/>
      <c r="H23943" t="inlineStr"/>
    </row>
    <row r="23944">
      <c r="A23944" t="inlineStr">
        <is>
          <t>xlwt</t>
        </is>
      </c>
      <c r="B23944" t="inlineStr">
        <is>
          <t>bcbe4f11458012d01978d492d8472d96be6da6a9</t>
        </is>
      </c>
      <c r="C23944" t="inlineStr">
        <is>
          <t>2015-04-15 21:34:01+00:00</t>
        </is>
      </c>
      <c r="D23944" t="inlineStr">
        <is>
          <t>add</t>
        </is>
      </c>
      <c r="E23944" t="inlineStr">
        <is>
          <t>nose</t>
        </is>
      </c>
      <c r="F23944" t="inlineStr"/>
      <c r="G23944" t="inlineStr"/>
      <c r="H23944" t="inlineStr"/>
    </row>
    <row r="23945">
      <c r="A23945" t="inlineStr">
        <is>
          <t>xlwt</t>
        </is>
      </c>
      <c r="B23945" t="inlineStr">
        <is>
          <t>bcbe4f11458012d01978d492d8472d96be6da6a9</t>
        </is>
      </c>
      <c r="C23945" t="inlineStr">
        <is>
          <t>2015-04-15 21:34:01+00:00</t>
        </is>
      </c>
      <c r="D23945" t="inlineStr">
        <is>
          <t>add</t>
        </is>
      </c>
      <c r="E23945" t="inlineStr">
        <is>
          <t>nose_fixes</t>
        </is>
      </c>
      <c r="F23945" t="inlineStr"/>
      <c r="G23945" t="inlineStr"/>
      <c r="H23945" t="inlineStr"/>
    </row>
    <row r="23946">
      <c r="A23946" t="inlineStr">
        <is>
          <t>xlwt</t>
        </is>
      </c>
      <c r="B23946" t="inlineStr">
        <is>
          <t>bcbe4f11458012d01978d492d8472d96be6da6a9</t>
        </is>
      </c>
      <c r="C23946" t="inlineStr">
        <is>
          <t>2015-04-15 21:34:01+00:00</t>
        </is>
      </c>
      <c r="D23946" t="inlineStr">
        <is>
          <t>add</t>
        </is>
      </c>
      <c r="E23946" t="inlineStr">
        <is>
          <t>nose-cov</t>
        </is>
      </c>
      <c r="F23946" t="inlineStr"/>
      <c r="G23946" t="inlineStr"/>
      <c r="H23946" t="inlineStr"/>
    </row>
    <row r="23947">
      <c r="A23947" t="inlineStr">
        <is>
          <t>xlwt</t>
        </is>
      </c>
      <c r="B23947" t="inlineStr">
        <is>
          <t>bcbe4f11458012d01978d492d8472d96be6da6a9</t>
        </is>
      </c>
      <c r="C23947" t="inlineStr">
        <is>
          <t>2015-04-15 21:34:01+00:00</t>
        </is>
      </c>
      <c r="D23947" t="inlineStr">
        <is>
          <t>add</t>
        </is>
      </c>
      <c r="E23947" t="inlineStr">
        <is>
          <t>coveralls</t>
        </is>
      </c>
      <c r="F23947" t="inlineStr"/>
      <c r="G23947" t="inlineStr"/>
      <c r="H23947" t="inlineStr"/>
    </row>
    <row r="23948">
      <c r="A23948" t="inlineStr">
        <is>
          <t>xlwt</t>
        </is>
      </c>
      <c r="B23948" t="inlineStr">
        <is>
          <t>bcbe4f11458012d01978d492d8472d96be6da6a9</t>
        </is>
      </c>
      <c r="C23948" t="inlineStr">
        <is>
          <t>2015-04-15 21:34:01+00:00</t>
        </is>
      </c>
      <c r="D23948" t="inlineStr">
        <is>
          <t>add</t>
        </is>
      </c>
      <c r="E23948" t="inlineStr">
        <is>
          <t>sphinx</t>
        </is>
      </c>
      <c r="F23948" t="inlineStr"/>
      <c r="G23948" t="inlineStr"/>
      <c r="H23948" t="inlineStr"/>
    </row>
    <row r="23949">
      <c r="A23949" t="inlineStr">
        <is>
          <t>xlwt</t>
        </is>
      </c>
      <c r="B23949" t="inlineStr">
        <is>
          <t>bcbe4f11458012d01978d492d8472d96be6da6a9</t>
        </is>
      </c>
      <c r="C23949" t="inlineStr">
        <is>
          <t>2015-04-15 21:34:01+00:00</t>
        </is>
      </c>
      <c r="D23949" t="inlineStr">
        <is>
          <t>add</t>
        </is>
      </c>
      <c r="E23949" t="inlineStr">
        <is>
          <t>pkginfo</t>
        </is>
      </c>
      <c r="F23949" t="inlineStr"/>
      <c r="G23949" t="inlineStr"/>
      <c r="H23949" t="inlineStr"/>
    </row>
    <row r="23950">
      <c r="A23950" t="inlineStr">
        <is>
          <t>xlwt</t>
        </is>
      </c>
      <c r="B23950" t="inlineStr">
        <is>
          <t>bcbe4f11458012d01978d492d8472d96be6da6a9</t>
        </is>
      </c>
      <c r="C23950" t="inlineStr">
        <is>
          <t>2015-04-15 21:34:01+00:00</t>
        </is>
      </c>
      <c r="D23950" t="inlineStr">
        <is>
          <t>add</t>
        </is>
      </c>
      <c r="E23950" t="inlineStr">
        <is>
          <t>setuptools-git</t>
        </is>
      </c>
      <c r="F23950" t="inlineStr"/>
      <c r="G23950" t="inlineStr"/>
      <c r="H23950" t="inlineStr"/>
    </row>
    <row r="23951">
      <c r="A23951" t="inlineStr">
        <is>
          <t>xlwt</t>
        </is>
      </c>
      <c r="B23951" t="inlineStr">
        <is>
          <t>bcbe4f11458012d01978d492d8472d96be6da6a9</t>
        </is>
      </c>
      <c r="C23951" t="inlineStr">
        <is>
          <t>2015-04-15 21:34:01+00:00</t>
        </is>
      </c>
      <c r="D23951" t="inlineStr">
        <is>
          <t>add</t>
        </is>
      </c>
      <c r="E23951" t="inlineStr">
        <is>
          <t>wheel</t>
        </is>
      </c>
      <c r="F23951" t="inlineStr"/>
      <c r="G23951" t="inlineStr"/>
      <c r="H23951" t="inlineStr"/>
    </row>
    <row r="23952">
      <c r="A23952" t="inlineStr">
        <is>
          <t>xlwt</t>
        </is>
      </c>
      <c r="B23952" t="inlineStr">
        <is>
          <t>bcbe4f11458012d01978d492d8472d96be6da6a9</t>
        </is>
      </c>
      <c r="C23952" t="inlineStr">
        <is>
          <t>2015-04-15 21:34:01+00:00</t>
        </is>
      </c>
      <c r="D23952" t="inlineStr">
        <is>
          <t>add</t>
        </is>
      </c>
      <c r="E23952" t="inlineStr">
        <is>
          <t>twine</t>
        </is>
      </c>
      <c r="F23952" t="inlineStr"/>
      <c r="G23952" t="inlineStr"/>
      <c r="H23952" t="inlineStr"/>
    </row>
    <row r="23953">
      <c r="A23953" t="inlineStr">
        <is>
          <t>xlwt</t>
        </is>
      </c>
      <c r="B23953" t="inlineStr">
        <is>
          <t>f479e576eda0b71c1080a2ed284d5f7ada4e47ea</t>
        </is>
      </c>
      <c r="C23953" t="inlineStr">
        <is>
          <t>2016-06-02 23:14:36+00:00</t>
        </is>
      </c>
      <c r="D23953" t="inlineStr">
        <is>
          <t>add</t>
        </is>
      </c>
      <c r="E23953" t="inlineStr">
        <is>
          <t>tox</t>
        </is>
      </c>
      <c r="F23953" t="inlineStr"/>
      <c r="G23953" t="inlineStr"/>
      <c r="H23953" t="inlineStr"/>
    </row>
    <row r="23954">
      <c r="A23954" t="inlineStr">
        <is>
          <t>xlwt</t>
        </is>
      </c>
      <c r="B23954" t="inlineStr">
        <is>
          <t>f479e576eda0b71c1080a2ed284d5f7ada4e47ea</t>
        </is>
      </c>
      <c r="C23954" t="inlineStr">
        <is>
          <t>2016-06-02 23:14:36+00:00</t>
        </is>
      </c>
      <c r="D23954" t="inlineStr">
        <is>
          <t>add</t>
        </is>
      </c>
      <c r="E23954" t="inlineStr">
        <is>
          <t>six</t>
        </is>
      </c>
      <c r="F23954" t="inlineStr"/>
      <c r="G23954" t="inlineStr"/>
      <c r="H23954" t="inlineStr"/>
    </row>
    <row r="23955">
      <c r="A23955" t="inlineStr">
        <is>
          <t>xlwt</t>
        </is>
      </c>
      <c r="B23955" t="inlineStr">
        <is>
          <t>f479e576eda0b71c1080a2ed284d5f7ada4e47ea</t>
        </is>
      </c>
      <c r="C23955" t="inlineStr">
        <is>
          <t>2016-06-02 23:14:36+00:00</t>
        </is>
      </c>
      <c r="D23955" t="inlineStr">
        <is>
          <t>add</t>
        </is>
      </c>
      <c r="E23955" t="inlineStr">
        <is>
          <t>panci</t>
        </is>
      </c>
      <c r="F23955" t="inlineStr"/>
      <c r="G23955" t="inlineStr"/>
      <c r="H23955" t="inlineStr"/>
    </row>
    <row r="23956">
      <c r="A23956" t="inlineStr">
        <is>
          <t>logpy</t>
        </is>
      </c>
      <c r="B23956" t="inlineStr">
        <is>
          <t>67aa27c5ceed68d787b7e10350a31c8bd1ee7464</t>
        </is>
      </c>
      <c r="C23956" t="inlineStr">
        <is>
          <t>2015-12-01 19:26:29+00:00</t>
        </is>
      </c>
      <c r="D23956" t="inlineStr">
        <is>
          <t>add</t>
        </is>
      </c>
      <c r="E23956" t="inlineStr">
        <is>
          <t>toolz</t>
        </is>
      </c>
      <c r="F23956" t="inlineStr"/>
      <c r="G23956" t="inlineStr"/>
      <c r="H23956" t="inlineStr"/>
    </row>
    <row r="23957">
      <c r="A23957" t="inlineStr">
        <is>
          <t>logpy</t>
        </is>
      </c>
      <c r="B23957" t="inlineStr">
        <is>
          <t>67aa27c5ceed68d787b7e10350a31c8bd1ee7464</t>
        </is>
      </c>
      <c r="C23957" t="inlineStr">
        <is>
          <t>2015-12-01 19:26:29+00:00</t>
        </is>
      </c>
      <c r="D23957" t="inlineStr">
        <is>
          <t>add</t>
        </is>
      </c>
      <c r="E23957" t="inlineStr">
        <is>
          <t>multipledispatch</t>
        </is>
      </c>
      <c r="F23957" t="inlineStr"/>
      <c r="G23957" t="inlineStr"/>
      <c r="H23957" t="inlineStr"/>
    </row>
    <row r="23958">
      <c r="A23958" t="inlineStr">
        <is>
          <t>orange3-text</t>
        </is>
      </c>
      <c r="B23958" t="inlineStr">
        <is>
          <t>0566536f548917cae49db773ff0753bb68fb85f0</t>
        </is>
      </c>
      <c r="C23958" t="inlineStr">
        <is>
          <t>2015-12-11 17:37:55+00:00</t>
        </is>
      </c>
      <c r="D23958" t="inlineStr">
        <is>
          <t>verchange</t>
        </is>
      </c>
      <c r="E23958" t="inlineStr">
        <is>
          <t>gensim</t>
        </is>
      </c>
      <c r="F23958" t="inlineStr"/>
      <c r="G23958" t="inlineStr">
        <is>
          <t>gensim</t>
        </is>
      </c>
      <c r="H23958" t="inlineStr"/>
    </row>
    <row r="23959">
      <c r="A23959" t="inlineStr">
        <is>
          <t>orange3-text</t>
        </is>
      </c>
      <c r="B23959" t="inlineStr">
        <is>
          <t>0566536f548917cae49db773ff0753bb68fb85f0</t>
        </is>
      </c>
      <c r="C23959" t="inlineStr">
        <is>
          <t>2015-12-11 17:37:55+00:00</t>
        </is>
      </c>
      <c r="D23959" t="inlineStr">
        <is>
          <t>add</t>
        </is>
      </c>
      <c r="E23959" t="inlineStr">
        <is>
          <t>setuptools-git</t>
        </is>
      </c>
      <c r="F23959" t="inlineStr"/>
      <c r="G23959" t="inlineStr"/>
      <c r="H23959" t="inlineStr"/>
    </row>
    <row r="23960">
      <c r="A23960" t="inlineStr">
        <is>
          <t>orange3-text</t>
        </is>
      </c>
      <c r="B23960" t="inlineStr">
        <is>
          <t>26f20d2c722ac86019e819d4edb1661678360131</t>
        </is>
      </c>
      <c r="C23960" t="inlineStr">
        <is>
          <t>2016-03-31 23:42:25+00:00</t>
        </is>
      </c>
      <c r="D23960" t="inlineStr">
        <is>
          <t>verchange</t>
        </is>
      </c>
      <c r="E23960" t="inlineStr">
        <is>
          <t>gensim</t>
        </is>
      </c>
      <c r="F23960" t="inlineStr">
        <is>
          <t>&gt;=0.12.3</t>
        </is>
      </c>
      <c r="G23960" t="inlineStr">
        <is>
          <t>gensim</t>
        </is>
      </c>
      <c r="H23960" t="inlineStr"/>
    </row>
    <row r="23961">
      <c r="A23961" t="inlineStr">
        <is>
          <t>orange3-text</t>
        </is>
      </c>
      <c r="B23961" t="inlineStr">
        <is>
          <t>26f20d2c722ac86019e819d4edb1661678360131</t>
        </is>
      </c>
      <c r="C23961" t="inlineStr">
        <is>
          <t>2016-03-31 23:42:25+00:00</t>
        </is>
      </c>
      <c r="D23961" t="inlineStr">
        <is>
          <t>add</t>
        </is>
      </c>
      <c r="E23961" t="inlineStr">
        <is>
          <t>scipy</t>
        </is>
      </c>
      <c r="F23961" t="inlineStr"/>
      <c r="G23961" t="inlineStr"/>
      <c r="H23961" t="inlineStr"/>
    </row>
    <row r="23962">
      <c r="A23962" t="inlineStr">
        <is>
          <t>orange3-text</t>
        </is>
      </c>
      <c r="B23962" t="inlineStr">
        <is>
          <t>ada9807d1384a89092a799e36a9073d207cac14c</t>
        </is>
      </c>
      <c r="C23962" t="inlineStr">
        <is>
          <t>2016-06-26 19:05:46+00:00</t>
        </is>
      </c>
      <c r="D23962" t="inlineStr">
        <is>
          <t>add</t>
        </is>
      </c>
      <c r="E23962" t="inlineStr">
        <is>
          <t>Orange3</t>
        </is>
      </c>
      <c r="F23962" t="inlineStr"/>
      <c r="G23962" t="inlineStr"/>
      <c r="H23962" t="inlineStr"/>
    </row>
    <row r="23963">
      <c r="A23963" t="inlineStr">
        <is>
          <t>orange3-text</t>
        </is>
      </c>
      <c r="B23963" t="inlineStr">
        <is>
          <t>ada9807d1384a89092a799e36a9073d207cac14c</t>
        </is>
      </c>
      <c r="C23963" t="inlineStr">
        <is>
          <t>2016-06-26 19:05:46+00:00</t>
        </is>
      </c>
      <c r="D23963" t="inlineStr">
        <is>
          <t>add</t>
        </is>
      </c>
      <c r="E23963" t="inlineStr">
        <is>
          <t>tweepy</t>
        </is>
      </c>
      <c r="F23963" t="inlineStr"/>
      <c r="G23963" t="inlineStr"/>
      <c r="H23963" t="inlineStr"/>
    </row>
    <row r="23964">
      <c r="A23964" t="inlineStr">
        <is>
          <t>orange3-text</t>
        </is>
      </c>
      <c r="B23964" t="inlineStr">
        <is>
          <t>ada9807d1384a89092a799e36a9073d207cac14c</t>
        </is>
      </c>
      <c r="C23964" t="inlineStr">
        <is>
          <t>2016-06-26 19:05:46+00:00</t>
        </is>
      </c>
      <c r="D23964" t="inlineStr">
        <is>
          <t>add</t>
        </is>
      </c>
      <c r="E23964" t="inlineStr">
        <is>
          <t>beautifulsoup4</t>
        </is>
      </c>
      <c r="F23964" t="inlineStr"/>
      <c r="G23964" t="inlineStr"/>
      <c r="H23964" t="inlineStr"/>
    </row>
    <row r="23965">
      <c r="A23965" t="inlineStr">
        <is>
          <t>orange3-text</t>
        </is>
      </c>
      <c r="B23965" t="inlineStr">
        <is>
          <t>8b2ae39a63f9c88a082f8e4a12b631c2015b4bcd</t>
        </is>
      </c>
      <c r="C23965" t="inlineStr">
        <is>
          <t>2016-09-15 11:16:58+00:00</t>
        </is>
      </c>
      <c r="D23965" t="inlineStr">
        <is>
          <t>add</t>
        </is>
      </c>
      <c r="E23965" t="inlineStr">
        <is>
          <t>biopython</t>
        </is>
      </c>
      <c r="F23965" t="inlineStr"/>
      <c r="G23965" t="inlineStr"/>
      <c r="H23965" t="inlineStr"/>
    </row>
    <row r="23966">
      <c r="A23966" t="inlineStr">
        <is>
          <t>orange3-text</t>
        </is>
      </c>
      <c r="B23966" t="inlineStr">
        <is>
          <t>8b2ae39a63f9c88a082f8e4a12b631c2015b4bcd</t>
        </is>
      </c>
      <c r="C23966" t="inlineStr">
        <is>
          <t>2016-09-15 11:16:58+00:00</t>
        </is>
      </c>
      <c r="D23966" t="inlineStr">
        <is>
          <t>add</t>
        </is>
      </c>
      <c r="E23966" t="inlineStr">
        <is>
          <t>validate_email</t>
        </is>
      </c>
      <c r="F23966" t="inlineStr"/>
      <c r="G23966" t="inlineStr"/>
      <c r="H23966" t="inlineStr"/>
    </row>
    <row r="23967">
      <c r="A23967" t="inlineStr">
        <is>
          <t>orange3-text</t>
        </is>
      </c>
      <c r="B23967" t="inlineStr">
        <is>
          <t>8b2ae39a63f9c88a082f8e4a12b631c2015b4bcd</t>
        </is>
      </c>
      <c r="C23967" t="inlineStr">
        <is>
          <t>2016-09-15 11:16:58+00:00</t>
        </is>
      </c>
      <c r="D23967" t="inlineStr">
        <is>
          <t>add</t>
        </is>
      </c>
      <c r="E23967" t="inlineStr">
        <is>
          <t>simhash</t>
        </is>
      </c>
      <c r="F23967" t="inlineStr"/>
      <c r="G23967" t="inlineStr"/>
      <c r="H23967" t="inlineStr"/>
    </row>
    <row r="23968">
      <c r="A23968" t="inlineStr">
        <is>
          <t>orange3-text</t>
        </is>
      </c>
      <c r="B23968" t="inlineStr">
        <is>
          <t>8b2ae39a63f9c88a082f8e4a12b631c2015b4bcd</t>
        </is>
      </c>
      <c r="C23968" t="inlineStr">
        <is>
          <t>2016-09-15 11:16:58+00:00</t>
        </is>
      </c>
      <c r="D23968" t="inlineStr">
        <is>
          <t>add</t>
        </is>
      </c>
      <c r="E23968" t="inlineStr">
        <is>
          <t>wikipedia</t>
        </is>
      </c>
      <c r="F23968" t="inlineStr"/>
      <c r="G23968" t="inlineStr"/>
      <c r="H23968" t="inlineStr"/>
    </row>
    <row r="23969">
      <c r="A23969" t="inlineStr">
        <is>
          <t>orange3-text</t>
        </is>
      </c>
      <c r="B23969" t="inlineStr">
        <is>
          <t>8b2ae39a63f9c88a082f8e4a12b631c2015b4bcd</t>
        </is>
      </c>
      <c r="C23969" t="inlineStr">
        <is>
          <t>2016-09-15 11:16:58+00:00</t>
        </is>
      </c>
      <c r="D23969" t="inlineStr">
        <is>
          <t>add</t>
        </is>
      </c>
      <c r="E23969" t="inlineStr">
        <is>
          <t>keyring</t>
        </is>
      </c>
      <c r="F23969" t="inlineStr"/>
      <c r="G23969" t="inlineStr"/>
      <c r="H23969" t="inlineStr"/>
    </row>
    <row r="23970">
      <c r="A23970" t="inlineStr">
        <is>
          <t>orange3-text</t>
        </is>
      </c>
      <c r="B23970" t="inlineStr">
        <is>
          <t>8b2ae39a63f9c88a082f8e4a12b631c2015b4bcd</t>
        </is>
      </c>
      <c r="C23970" t="inlineStr">
        <is>
          <t>2016-09-15 11:16:58+00:00</t>
        </is>
      </c>
      <c r="D23970" t="inlineStr">
        <is>
          <t>add</t>
        </is>
      </c>
      <c r="E23970" t="inlineStr">
        <is>
          <t>keyrings.alt</t>
        </is>
      </c>
      <c r="F23970" t="inlineStr"/>
      <c r="G23970" t="inlineStr"/>
      <c r="H23970" t="inlineStr"/>
    </row>
    <row r="23971">
      <c r="A23971" t="inlineStr">
        <is>
          <t>orange3-text</t>
        </is>
      </c>
      <c r="B23971" t="inlineStr">
        <is>
          <t>282e964ddac8f02125aea6cb5cc5edf010ce1160</t>
        </is>
      </c>
      <c r="C23971" t="inlineStr">
        <is>
          <t>2016-10-12 13:41:28+00:00</t>
        </is>
      </c>
      <c r="D23971" t="inlineStr">
        <is>
          <t>verchange</t>
        </is>
      </c>
      <c r="E23971" t="inlineStr">
        <is>
          <t>scipy</t>
        </is>
      </c>
      <c r="F23971" t="inlineStr">
        <is>
          <t>&gt;=0.18.1</t>
        </is>
      </c>
      <c r="G23971" t="inlineStr">
        <is>
          <t>scipy</t>
        </is>
      </c>
      <c r="H23971" t="inlineStr"/>
    </row>
    <row r="23972">
      <c r="A23972" t="inlineStr">
        <is>
          <t>orange3-text</t>
        </is>
      </c>
      <c r="B23972" t="inlineStr">
        <is>
          <t>282e964ddac8f02125aea6cb5cc5edf010ce1160</t>
        </is>
      </c>
      <c r="C23972" t="inlineStr">
        <is>
          <t>2016-10-12 13:41:28+00:00</t>
        </is>
      </c>
      <c r="D23972" t="inlineStr">
        <is>
          <t>verchange</t>
        </is>
      </c>
      <c r="E23972" t="inlineStr">
        <is>
          <t>Orange3</t>
        </is>
      </c>
      <c r="F23972" t="inlineStr">
        <is>
          <t>&gt;=3.3.8</t>
        </is>
      </c>
      <c r="G23972" t="inlineStr">
        <is>
          <t>Orange3</t>
        </is>
      </c>
      <c r="H23972" t="inlineStr"/>
    </row>
    <row r="23973">
      <c r="A23973" t="inlineStr">
        <is>
          <t>orange3-text</t>
        </is>
      </c>
      <c r="B23973" t="inlineStr">
        <is>
          <t>282e964ddac8f02125aea6cb5cc5edf010ce1160</t>
        </is>
      </c>
      <c r="C23973" t="inlineStr">
        <is>
          <t>2016-10-12 13:41:28+00:00</t>
        </is>
      </c>
      <c r="D23973" t="inlineStr">
        <is>
          <t>rem</t>
        </is>
      </c>
      <c r="E23973" t="inlineStr"/>
      <c r="F23973" t="inlineStr"/>
      <c r="G23973" t="inlineStr">
        <is>
          <t>biopython</t>
        </is>
      </c>
      <c r="H23973" t="inlineStr"/>
    </row>
    <row r="23974">
      <c r="A23974" t="inlineStr">
        <is>
          <t>orange3-text</t>
        </is>
      </c>
      <c r="B23974" t="inlineStr">
        <is>
          <t>282e964ddac8f02125aea6cb5cc5edf010ce1160</t>
        </is>
      </c>
      <c r="C23974" t="inlineStr">
        <is>
          <t>2016-10-12 13:41:28+00:00</t>
        </is>
      </c>
      <c r="D23974" t="inlineStr">
        <is>
          <t>rem</t>
        </is>
      </c>
      <c r="E23974" t="inlineStr"/>
      <c r="F23974" t="inlineStr"/>
      <c r="G23974" t="inlineStr">
        <is>
          <t>keyring</t>
        </is>
      </c>
      <c r="H23974" t="inlineStr"/>
    </row>
    <row r="23975">
      <c r="A23975" t="inlineStr">
        <is>
          <t>orange3-text</t>
        </is>
      </c>
      <c r="B23975" t="inlineStr">
        <is>
          <t>282e964ddac8f02125aea6cb5cc5edf010ce1160</t>
        </is>
      </c>
      <c r="C23975" t="inlineStr">
        <is>
          <t>2016-10-12 13:41:28+00:00</t>
        </is>
      </c>
      <c r="D23975" t="inlineStr">
        <is>
          <t>rem</t>
        </is>
      </c>
      <c r="E23975" t="inlineStr"/>
      <c r="F23975" t="inlineStr"/>
      <c r="G23975" t="inlineStr">
        <is>
          <t>keyrings.alt</t>
        </is>
      </c>
      <c r="H23975" t="inlineStr"/>
    </row>
    <row r="23976">
      <c r="A23976" t="inlineStr">
        <is>
          <t>orange3-text</t>
        </is>
      </c>
      <c r="B23976" t="inlineStr">
        <is>
          <t>f2facdd2b450722df32bf43c4e6713da66afcc11</t>
        </is>
      </c>
      <c r="C23976" t="inlineStr">
        <is>
          <t>2016-12-06 12:36:48+00:00</t>
        </is>
      </c>
      <c r="D23976" t="inlineStr">
        <is>
          <t>verchange</t>
        </is>
      </c>
      <c r="E23976" t="inlineStr">
        <is>
          <t>scipy</t>
        </is>
      </c>
      <c r="F23976" t="inlineStr"/>
      <c r="G23976" t="inlineStr">
        <is>
          <t>scipy</t>
        </is>
      </c>
      <c r="H23976" t="inlineStr">
        <is>
          <t>&gt;=0.18.1</t>
        </is>
      </c>
    </row>
    <row r="23977">
      <c r="A23977" t="inlineStr">
        <is>
          <t>orange3-text</t>
        </is>
      </c>
      <c r="B23977" t="inlineStr">
        <is>
          <t>f2facdd2b450722df32bf43c4e6713da66afcc11</t>
        </is>
      </c>
      <c r="C23977" t="inlineStr">
        <is>
          <t>2016-12-06 12:36:48+00:00</t>
        </is>
      </c>
      <c r="D23977" t="inlineStr">
        <is>
          <t>verchange</t>
        </is>
      </c>
      <c r="E23977" t="inlineStr">
        <is>
          <t>Orange3</t>
        </is>
      </c>
      <c r="F23977" t="inlineStr">
        <is>
          <t>&gt;=3.3.9</t>
        </is>
      </c>
      <c r="G23977" t="inlineStr">
        <is>
          <t>Orange3</t>
        </is>
      </c>
      <c r="H23977" t="inlineStr">
        <is>
          <t>&gt;=3.3.8</t>
        </is>
      </c>
    </row>
    <row r="23978">
      <c r="A23978" t="inlineStr">
        <is>
          <t>orange3-text</t>
        </is>
      </c>
      <c r="B23978" t="inlineStr">
        <is>
          <t>9a4a03eb0ab831a6004feb34a085aa278b0e8e59</t>
        </is>
      </c>
      <c r="C23978" t="inlineStr">
        <is>
          <t>2017-02-08 22:29:15+00:00</t>
        </is>
      </c>
      <c r="D23978" t="inlineStr">
        <is>
          <t>verchange</t>
        </is>
      </c>
      <c r="E23978" t="inlineStr">
        <is>
          <t>nltk</t>
        </is>
      </c>
      <c r="F23978" t="inlineStr">
        <is>
          <t>&gt;=3.0.5</t>
        </is>
      </c>
      <c r="G23978" t="inlineStr">
        <is>
          <t>nltk</t>
        </is>
      </c>
      <c r="H23978" t="inlineStr"/>
    </row>
    <row r="23979">
      <c r="A23979" t="inlineStr">
        <is>
          <t>orange3-text</t>
        </is>
      </c>
      <c r="B23979" t="inlineStr">
        <is>
          <t>9a4a03eb0ab831a6004feb34a085aa278b0e8e59</t>
        </is>
      </c>
      <c r="C23979" t="inlineStr">
        <is>
          <t>2017-02-08 22:29:15+00:00</t>
        </is>
      </c>
      <c r="D23979" t="inlineStr">
        <is>
          <t>verchange</t>
        </is>
      </c>
      <c r="E23979" t="inlineStr">
        <is>
          <t>Orange3</t>
        </is>
      </c>
      <c r="F23979" t="inlineStr">
        <is>
          <t>&gt;=3.3.10</t>
        </is>
      </c>
      <c r="G23979" t="inlineStr">
        <is>
          <t>Orange3</t>
        </is>
      </c>
      <c r="H23979" t="inlineStr">
        <is>
          <t>&gt;=3.3.9</t>
        </is>
      </c>
    </row>
    <row r="23980">
      <c r="A23980" t="inlineStr">
        <is>
          <t>orange3-text</t>
        </is>
      </c>
      <c r="B23980" t="inlineStr">
        <is>
          <t>762cf81d0068793e8115ffde0dcea9f42da4a1c6</t>
        </is>
      </c>
      <c r="C23980" t="inlineStr">
        <is>
          <t>2017-06-04 17:30:34+00:00</t>
        </is>
      </c>
      <c r="D23980" t="inlineStr">
        <is>
          <t>add</t>
        </is>
      </c>
      <c r="E23980" t="inlineStr">
        <is>
          <t>typing</t>
        </is>
      </c>
      <c r="F23980" t="inlineStr"/>
      <c r="G23980" t="inlineStr"/>
      <c r="H23980" t="inlineStr"/>
    </row>
    <row r="23981">
      <c r="A23981" t="inlineStr">
        <is>
          <t>orange3-text</t>
        </is>
      </c>
      <c r="B23981" t="inlineStr">
        <is>
          <t>0b73c2dbb78a5106b8269d10dcadb62ce8587e77</t>
        </is>
      </c>
      <c r="C23981" t="inlineStr">
        <is>
          <t>2017-07-27 17:25:44+00:00</t>
        </is>
      </c>
      <c r="D23981" t="inlineStr">
        <is>
          <t>verchange</t>
        </is>
      </c>
      <c r="E23981" t="inlineStr">
        <is>
          <t>Orange3</t>
        </is>
      </c>
      <c r="F23981" t="inlineStr">
        <is>
          <t>&gt;=3.4.3</t>
        </is>
      </c>
      <c r="G23981" t="inlineStr">
        <is>
          <t>Orange3</t>
        </is>
      </c>
      <c r="H23981" t="inlineStr">
        <is>
          <t>&gt;=3.3.10</t>
        </is>
      </c>
    </row>
    <row r="23982">
      <c r="A23982" t="inlineStr">
        <is>
          <t>orange3-text</t>
        </is>
      </c>
      <c r="B23982" t="inlineStr">
        <is>
          <t>0b73c2dbb78a5106b8269d10dcadb62ce8587e77</t>
        </is>
      </c>
      <c r="C23982" t="inlineStr">
        <is>
          <t>2017-07-27 17:25:44+00:00</t>
        </is>
      </c>
      <c r="D23982" t="inlineStr">
        <is>
          <t>add</t>
        </is>
      </c>
      <c r="E23982" t="inlineStr">
        <is>
          <t>pdfminer3k</t>
        </is>
      </c>
      <c r="F23982" t="inlineStr">
        <is>
          <t>&gt;=1.3.1</t>
        </is>
      </c>
      <c r="G23982" t="inlineStr"/>
      <c r="H23982" t="inlineStr"/>
    </row>
    <row r="23983">
      <c r="A23983" t="inlineStr">
        <is>
          <t>orange3-text</t>
        </is>
      </c>
      <c r="B23983" t="inlineStr">
        <is>
          <t>0b73c2dbb78a5106b8269d10dcadb62ce8587e77</t>
        </is>
      </c>
      <c r="C23983" t="inlineStr">
        <is>
          <t>2017-07-27 17:25:44+00:00</t>
        </is>
      </c>
      <c r="D23983" t="inlineStr">
        <is>
          <t>add</t>
        </is>
      </c>
      <c r="E23983" t="inlineStr">
        <is>
          <t>odfpy</t>
        </is>
      </c>
      <c r="F23983" t="inlineStr">
        <is>
          <t>&gt;=1.3.5</t>
        </is>
      </c>
      <c r="G23983" t="inlineStr"/>
      <c r="H23983" t="inlineStr"/>
    </row>
    <row r="23984">
      <c r="A23984" t="inlineStr">
        <is>
          <t>orange3-text</t>
        </is>
      </c>
      <c r="B23984" t="inlineStr">
        <is>
          <t>0b73c2dbb78a5106b8269d10dcadb62ce8587e77</t>
        </is>
      </c>
      <c r="C23984" t="inlineStr">
        <is>
          <t>2017-07-27 17:25:44+00:00</t>
        </is>
      </c>
      <c r="D23984" t="inlineStr">
        <is>
          <t>add</t>
        </is>
      </c>
      <c r="E23984" t="inlineStr">
        <is>
          <t>docx2txt</t>
        </is>
      </c>
      <c r="F23984" t="inlineStr">
        <is>
          <t>&gt;=0.6</t>
        </is>
      </c>
      <c r="G23984" t="inlineStr"/>
      <c r="H23984" t="inlineStr"/>
    </row>
    <row r="23985">
      <c r="A23985" t="inlineStr">
        <is>
          <t>orange3-text</t>
        </is>
      </c>
      <c r="B23985" t="inlineStr">
        <is>
          <t>0b73c2dbb78a5106b8269d10dcadb62ce8587e77</t>
        </is>
      </c>
      <c r="C23985" t="inlineStr">
        <is>
          <t>2017-07-27 17:25:44+00:00</t>
        </is>
      </c>
      <c r="D23985" t="inlineStr">
        <is>
          <t>add</t>
        </is>
      </c>
      <c r="E23985" t="inlineStr">
        <is>
          <t>lxml</t>
        </is>
      </c>
      <c r="F23985" t="inlineStr"/>
      <c r="G23985" t="inlineStr"/>
      <c r="H23985" t="inlineStr"/>
    </row>
    <row r="23986">
      <c r="A23986" t="inlineStr">
        <is>
          <t>orange3-text</t>
        </is>
      </c>
      <c r="B23986" t="inlineStr">
        <is>
          <t>e68dd8b21f312fe9e4878e681ba3ff987a462fa7</t>
        </is>
      </c>
      <c r="C23986" t="inlineStr">
        <is>
          <t>2017-12-05 15:12:55+00:00</t>
        </is>
      </c>
      <c r="D23986" t="inlineStr">
        <is>
          <t>add</t>
        </is>
      </c>
      <c r="E23986" t="inlineStr">
        <is>
          <t>biopython</t>
        </is>
      </c>
      <c r="F23986" t="inlineStr"/>
      <c r="G23986" t="inlineStr"/>
      <c r="H23986" t="inlineStr"/>
    </row>
    <row r="23987">
      <c r="A23987" t="inlineStr">
        <is>
          <t>orange3-text</t>
        </is>
      </c>
      <c r="B23987" t="inlineStr">
        <is>
          <t>aacdf4017d4efdd791aad98966ac405d3203814c</t>
        </is>
      </c>
      <c r="C23987" t="inlineStr">
        <is>
          <t>2018-07-20 14:36:38+00:00</t>
        </is>
      </c>
      <c r="D23987" t="inlineStr">
        <is>
          <t>verchange</t>
        </is>
      </c>
      <c r="E23987" t="inlineStr">
        <is>
          <t>typing</t>
        </is>
      </c>
      <c r="F23987" t="inlineStr"/>
      <c r="G23987" t="inlineStr">
        <is>
          <t>typing</t>
        </is>
      </c>
      <c r="H23987" t="inlineStr"/>
    </row>
    <row r="23988">
      <c r="A23988" t="inlineStr">
        <is>
          <t>orange3-text</t>
        </is>
      </c>
      <c r="B23988" t="inlineStr">
        <is>
          <t>d4a015993986d909584792c8268e23a89284a646</t>
        </is>
      </c>
      <c r="C23988" t="inlineStr">
        <is>
          <t>2018-07-20 14:36:38+00:00</t>
        </is>
      </c>
      <c r="D23988" t="inlineStr">
        <is>
          <t>verchange</t>
        </is>
      </c>
      <c r="E23988" t="inlineStr">
        <is>
          <t>typing</t>
        </is>
      </c>
      <c r="F23988" t="inlineStr"/>
      <c r="G23988" t="inlineStr">
        <is>
          <t>typing</t>
        </is>
      </c>
      <c r="H23988" t="inlineStr"/>
    </row>
    <row r="23989">
      <c r="A23989" t="inlineStr">
        <is>
          <t>orange3-text</t>
        </is>
      </c>
      <c r="B23989" t="inlineStr">
        <is>
          <t>f0a4de8880d1d8ae959496935216fa1960936206</t>
        </is>
      </c>
      <c r="C23989" t="inlineStr">
        <is>
          <t>2018-09-14 08:38:16+00:00</t>
        </is>
      </c>
      <c r="D23989" t="inlineStr">
        <is>
          <t>add</t>
        </is>
      </c>
      <c r="E23989" t="inlineStr">
        <is>
          <t>ufal.udpipe</t>
        </is>
      </c>
      <c r="F23989" t="inlineStr"/>
      <c r="G23989" t="inlineStr"/>
      <c r="H23989" t="inlineStr"/>
    </row>
    <row r="23990">
      <c r="A23990" t="inlineStr">
        <is>
          <t>orange3-text</t>
        </is>
      </c>
      <c r="B23990" t="inlineStr">
        <is>
          <t>d7090606c86b66dd1c27852fc056761698791c0a</t>
        </is>
      </c>
      <c r="C23990" t="inlineStr">
        <is>
          <t>2018-09-27 11:14:37+00:00</t>
        </is>
      </c>
      <c r="D23990" t="inlineStr">
        <is>
          <t>verchange</t>
        </is>
      </c>
      <c r="E23990" t="inlineStr">
        <is>
          <t>ufal.udpipe</t>
        </is>
      </c>
      <c r="F23990" t="inlineStr"/>
      <c r="G23990" t="inlineStr">
        <is>
          <t>ufal.udpipe</t>
        </is>
      </c>
      <c r="H23990" t="inlineStr"/>
    </row>
    <row r="23991">
      <c r="A23991" t="inlineStr">
        <is>
          <t>orange3-text</t>
        </is>
      </c>
      <c r="B23991" t="inlineStr">
        <is>
          <t>d7090606c86b66dd1c27852fc056761698791c0a</t>
        </is>
      </c>
      <c r="C23991" t="inlineStr">
        <is>
          <t>2018-09-27 11:14:37+00:00</t>
        </is>
      </c>
      <c r="D23991" t="inlineStr">
        <is>
          <t>add</t>
        </is>
      </c>
      <c r="E23991" t="inlineStr">
        <is>
          <t>ufal.udpipe-temp</t>
        </is>
      </c>
      <c r="F23991" t="inlineStr"/>
      <c r="G23991" t="inlineStr"/>
      <c r="H23991" t="inlineStr"/>
    </row>
    <row r="23992">
      <c r="A23992" t="inlineStr">
        <is>
          <t>orange3-text</t>
        </is>
      </c>
      <c r="B23992" t="inlineStr">
        <is>
          <t>4f8445772efa964bfb5970405db7783a82f6edac</t>
        </is>
      </c>
      <c r="C23992" t="inlineStr">
        <is>
          <t>2019-06-14 13:32:18+00:00</t>
        </is>
      </c>
      <c r="D23992" t="inlineStr">
        <is>
          <t>add</t>
        </is>
      </c>
      <c r="E23992" t="inlineStr">
        <is>
          <t>google-compute-engine</t>
        </is>
      </c>
      <c r="F23992" t="inlineStr"/>
      <c r="G23992" t="inlineStr"/>
      <c r="H23992" t="inlineStr"/>
    </row>
    <row r="23993">
      <c r="A23993" t="inlineStr">
        <is>
          <t>orange3-text</t>
        </is>
      </c>
      <c r="B23993" t="inlineStr">
        <is>
          <t>c9dfef733b6e9a5bac57c2269e76ab1cd0f1fd9e</t>
        </is>
      </c>
      <c r="C23993" t="inlineStr">
        <is>
          <t>2019-06-18 12:13:53+00:00</t>
        </is>
      </c>
      <c r="D23993" t="inlineStr">
        <is>
          <t>verchange</t>
        </is>
      </c>
      <c r="E23993" t="inlineStr">
        <is>
          <t>google-compute-engine</t>
        </is>
      </c>
      <c r="F23993" t="inlineStr"/>
      <c r="G23993" t="inlineStr">
        <is>
          <t>google-compute-engine</t>
        </is>
      </c>
      <c r="H23993" t="inlineStr"/>
    </row>
    <row r="23994">
      <c r="A23994" t="inlineStr">
        <is>
          <t>orange3-text</t>
        </is>
      </c>
      <c r="B23994" t="inlineStr">
        <is>
          <t>c9dfef733b6e9a5bac57c2269e76ab1cd0f1fd9e</t>
        </is>
      </c>
      <c r="C23994" t="inlineStr">
        <is>
          <t>2019-06-18 12:13:53+00:00</t>
        </is>
      </c>
      <c r="D23994" t="inlineStr">
        <is>
          <t>verchange</t>
        </is>
      </c>
      <c r="E23994" t="inlineStr">
        <is>
          <t>ufal.udpipe-temp</t>
        </is>
      </c>
      <c r="F23994" t="inlineStr"/>
      <c r="G23994" t="inlineStr">
        <is>
          <t>ufal.udpipe-temp</t>
        </is>
      </c>
      <c r="H23994" t="inlineStr"/>
    </row>
    <row r="23995">
      <c r="A23995" t="inlineStr">
        <is>
          <t>orange3-text</t>
        </is>
      </c>
      <c r="B23995" t="inlineStr">
        <is>
          <t>d7a723db162b5c1bd71797ab2abc48f58df9fd23</t>
        </is>
      </c>
      <c r="C23995" t="inlineStr">
        <is>
          <t>2019-07-02 13:06:34+00:00</t>
        </is>
      </c>
      <c r="D23995" t="inlineStr">
        <is>
          <t>rem</t>
        </is>
      </c>
      <c r="E23995" t="inlineStr"/>
      <c r="F23995" t="inlineStr"/>
      <c r="G23995" t="inlineStr">
        <is>
          <t>google-compute-engine</t>
        </is>
      </c>
      <c r="H23995" t="inlineStr"/>
    </row>
    <row r="23996">
      <c r="A23996" t="inlineStr">
        <is>
          <t>orange3-text</t>
        </is>
      </c>
      <c r="B23996" t="inlineStr">
        <is>
          <t>09f3d4404fbef0651dcb6fc54c9116d57630ebe8</t>
        </is>
      </c>
      <c r="C23996" t="inlineStr">
        <is>
          <t>2019-11-11 09:01:05+00:00</t>
        </is>
      </c>
      <c r="D23996" t="inlineStr">
        <is>
          <t>verchange</t>
        </is>
      </c>
      <c r="E23996" t="inlineStr">
        <is>
          <t>ufal.udpipe</t>
        </is>
      </c>
      <c r="F23996" t="inlineStr">
        <is>
          <t>&gt;=1.2.0.2</t>
        </is>
      </c>
      <c r="G23996" t="inlineStr">
        <is>
          <t>ufal.udpipe</t>
        </is>
      </c>
      <c r="H23996" t="inlineStr"/>
    </row>
    <row r="23997">
      <c r="A23997" t="inlineStr">
        <is>
          <t>orange3-text</t>
        </is>
      </c>
      <c r="B23997" t="inlineStr">
        <is>
          <t>09f3d4404fbef0651dcb6fc54c9116d57630ebe8</t>
        </is>
      </c>
      <c r="C23997" t="inlineStr">
        <is>
          <t>2019-11-11 09:01:05+00:00</t>
        </is>
      </c>
      <c r="D23997" t="inlineStr">
        <is>
          <t>verchange</t>
        </is>
      </c>
      <c r="E23997" t="inlineStr">
        <is>
          <t>nltk</t>
        </is>
      </c>
      <c r="F23997" t="inlineStr">
        <is>
          <t>&gt;=3.0.5</t>
        </is>
      </c>
      <c r="G23997" t="inlineStr">
        <is>
          <t>nltk</t>
        </is>
      </c>
      <c r="H23997" t="inlineStr">
        <is>
          <t>&gt;=3.0.5</t>
        </is>
      </c>
    </row>
    <row r="23998">
      <c r="A23998" t="inlineStr">
        <is>
          <t>orange3-text</t>
        </is>
      </c>
      <c r="B23998" t="inlineStr">
        <is>
          <t>09f3d4404fbef0651dcb6fc54c9116d57630ebe8</t>
        </is>
      </c>
      <c r="C23998" t="inlineStr">
        <is>
          <t>2019-11-11 09:01:05+00:00</t>
        </is>
      </c>
      <c r="D23998" t="inlineStr">
        <is>
          <t>add</t>
        </is>
      </c>
      <c r="E23998" t="inlineStr">
        <is>
          <t>docutils</t>
        </is>
      </c>
      <c r="F23998">
        <f>=0.14.*</f>
        <v/>
      </c>
      <c r="G23998" t="inlineStr"/>
      <c r="H23998" t="inlineStr"/>
    </row>
    <row r="23999">
      <c r="A23999" t="inlineStr">
        <is>
          <t>orange3-text</t>
        </is>
      </c>
      <c r="B23999" t="inlineStr">
        <is>
          <t>09f3d4404fbef0651dcb6fc54c9116d57630ebe8</t>
        </is>
      </c>
      <c r="C23999" t="inlineStr">
        <is>
          <t>2019-11-11 09:01:05+00:00</t>
        </is>
      </c>
      <c r="D23999" t="inlineStr">
        <is>
          <t>rem</t>
        </is>
      </c>
      <c r="E23999" t="inlineStr"/>
      <c r="F23999" t="inlineStr"/>
      <c r="G23999" t="inlineStr">
        <is>
          <t>validate_email</t>
        </is>
      </c>
      <c r="H23999" t="inlineStr"/>
    </row>
    <row r="24000">
      <c r="A24000" t="inlineStr">
        <is>
          <t>orange3-text</t>
        </is>
      </c>
      <c r="B24000" t="inlineStr">
        <is>
          <t>09f3d4404fbef0651dcb6fc54c9116d57630ebe8</t>
        </is>
      </c>
      <c r="C24000" t="inlineStr">
        <is>
          <t>2019-11-11 09:01:05+00:00</t>
        </is>
      </c>
      <c r="D24000" t="inlineStr">
        <is>
          <t>rem</t>
        </is>
      </c>
      <c r="E24000" t="inlineStr"/>
      <c r="F24000" t="inlineStr"/>
      <c r="G24000" t="inlineStr">
        <is>
          <t>ufal.udpipe-temp</t>
        </is>
      </c>
      <c r="H24000" t="inlineStr"/>
    </row>
    <row r="24001">
      <c r="A24001" t="inlineStr">
        <is>
          <t>orange3-text</t>
        </is>
      </c>
      <c r="B24001" t="inlineStr">
        <is>
          <t>9b6e0d6e3229b625f6e8dbca0c3cda329068faa0</t>
        </is>
      </c>
      <c r="C24001" t="inlineStr">
        <is>
          <t>2019-11-26 15:21:59+00:00</t>
        </is>
      </c>
      <c r="D24001" t="inlineStr">
        <is>
          <t>verchange</t>
        </is>
      </c>
      <c r="E24001" t="inlineStr">
        <is>
          <t>Orange3</t>
        </is>
      </c>
      <c r="F24001" t="inlineStr">
        <is>
          <t>&gt;=3.21.0</t>
        </is>
      </c>
      <c r="G24001" t="inlineStr">
        <is>
          <t>Orange3</t>
        </is>
      </c>
      <c r="H24001" t="inlineStr">
        <is>
          <t>&gt;=3.4.3</t>
        </is>
      </c>
    </row>
    <row r="24002">
      <c r="A24002" t="inlineStr">
        <is>
          <t>orange3-text</t>
        </is>
      </c>
      <c r="B24002" t="inlineStr">
        <is>
          <t>9b6e0d6e3229b625f6e8dbca0c3cda329068faa0</t>
        </is>
      </c>
      <c r="C24002" t="inlineStr">
        <is>
          <t>2019-11-26 15:21:59+00:00</t>
        </is>
      </c>
      <c r="D24002" t="inlineStr">
        <is>
          <t>verchange</t>
        </is>
      </c>
      <c r="E24002" t="inlineStr">
        <is>
          <t>docutils</t>
        </is>
      </c>
      <c r="F24002" t="inlineStr">
        <is>
          <t>&lt;0.16</t>
        </is>
      </c>
      <c r="G24002" t="inlineStr">
        <is>
          <t>docutils</t>
        </is>
      </c>
      <c r="H24002">
        <f>=0.14.*</f>
        <v/>
      </c>
    </row>
    <row r="24003">
      <c r="A24003" t="inlineStr">
        <is>
          <t>orange3-text</t>
        </is>
      </c>
      <c r="B24003" t="inlineStr">
        <is>
          <t>9b6e0d6e3229b625f6e8dbca0c3cda329068faa0</t>
        </is>
      </c>
      <c r="C24003" t="inlineStr">
        <is>
          <t>2019-11-26 15:21:59+00:00</t>
        </is>
      </c>
      <c r="D24003" t="inlineStr">
        <is>
          <t>add</t>
        </is>
      </c>
      <c r="E24003" t="inlineStr">
        <is>
          <t>python-dateutil</t>
        </is>
      </c>
      <c r="F24003" t="inlineStr">
        <is>
          <t>&lt;2.8.1</t>
        </is>
      </c>
      <c r="G24003" t="inlineStr"/>
      <c r="H24003" t="inlineStr"/>
    </row>
    <row r="24004">
      <c r="A24004" t="inlineStr">
        <is>
          <t>orange3-text</t>
        </is>
      </c>
      <c r="B24004" t="inlineStr">
        <is>
          <t>9b6e0d6e3229b625f6e8dbca0c3cda329068faa0</t>
        </is>
      </c>
      <c r="C24004" t="inlineStr">
        <is>
          <t>2019-11-26 15:21:59+00:00</t>
        </is>
      </c>
      <c r="D24004" t="inlineStr">
        <is>
          <t>add</t>
        </is>
      </c>
      <c r="E24004" t="inlineStr">
        <is>
          <t>ufal.udpipe-temp</t>
        </is>
      </c>
      <c r="F24004" t="inlineStr">
        <is>
          <t>&gt;=1.2.0.5</t>
        </is>
      </c>
      <c r="G24004" t="inlineStr"/>
      <c r="H24004" t="inlineStr"/>
    </row>
    <row r="24005">
      <c r="A24005" t="inlineStr">
        <is>
          <t>orange3-text</t>
        </is>
      </c>
      <c r="B24005" t="inlineStr">
        <is>
          <t>9b6e0d6e3229b625f6e8dbca0c3cda329068faa0</t>
        </is>
      </c>
      <c r="C24005" t="inlineStr">
        <is>
          <t>2019-11-26 15:21:59+00:00</t>
        </is>
      </c>
      <c r="D24005" t="inlineStr">
        <is>
          <t>rem</t>
        </is>
      </c>
      <c r="E24005" t="inlineStr"/>
      <c r="F24005" t="inlineStr"/>
      <c r="G24005" t="inlineStr">
        <is>
          <t>ufal.udpipe</t>
        </is>
      </c>
      <c r="H24005" t="inlineStr">
        <is>
          <t>&gt;=1.2.0.2</t>
        </is>
      </c>
    </row>
    <row r="24006">
      <c r="A24006" t="inlineStr">
        <is>
          <t>orange3-text</t>
        </is>
      </c>
      <c r="B24006" t="inlineStr">
        <is>
          <t>717cf7924825b243e52d00eb569b0ec01321d7ee</t>
        </is>
      </c>
      <c r="C24006" t="inlineStr">
        <is>
          <t>2020-02-01 08:49:20+00:00</t>
        </is>
      </c>
      <c r="D24006" t="inlineStr">
        <is>
          <t>add</t>
        </is>
      </c>
      <c r="E24006" t="inlineStr">
        <is>
          <t>ufal.udpipe</t>
        </is>
      </c>
      <c r="F24006" t="inlineStr">
        <is>
          <t>&gt;=1.2.0.3</t>
        </is>
      </c>
      <c r="G24006" t="inlineStr"/>
      <c r="H24006" t="inlineStr"/>
    </row>
    <row r="24007">
      <c r="A24007" t="inlineStr">
        <is>
          <t>orange3-text</t>
        </is>
      </c>
      <c r="B24007" t="inlineStr">
        <is>
          <t>717cf7924825b243e52d00eb569b0ec01321d7ee</t>
        </is>
      </c>
      <c r="C24007" t="inlineStr">
        <is>
          <t>2020-02-01 08:49:20+00:00</t>
        </is>
      </c>
      <c r="D24007" t="inlineStr">
        <is>
          <t>rem</t>
        </is>
      </c>
      <c r="E24007" t="inlineStr"/>
      <c r="F24007" t="inlineStr"/>
      <c r="G24007" t="inlineStr">
        <is>
          <t>typing</t>
        </is>
      </c>
      <c r="H24007" t="inlineStr"/>
    </row>
    <row r="24008">
      <c r="A24008" t="inlineStr">
        <is>
          <t>orange3-text</t>
        </is>
      </c>
      <c r="B24008" t="inlineStr">
        <is>
          <t>717cf7924825b243e52d00eb569b0ec01321d7ee</t>
        </is>
      </c>
      <c r="C24008" t="inlineStr">
        <is>
          <t>2020-02-01 08:49:20+00:00</t>
        </is>
      </c>
      <c r="D24008" t="inlineStr">
        <is>
          <t>rem</t>
        </is>
      </c>
      <c r="E24008" t="inlineStr"/>
      <c r="F24008" t="inlineStr"/>
      <c r="G24008" t="inlineStr">
        <is>
          <t>ufal.udpipe-temp</t>
        </is>
      </c>
      <c r="H24008" t="inlineStr">
        <is>
          <t>&gt;=1.2.0.5</t>
        </is>
      </c>
    </row>
    <row r="24009">
      <c r="A24009" t="inlineStr">
        <is>
          <t>orange3-text</t>
        </is>
      </c>
      <c r="B24009" t="inlineStr">
        <is>
          <t>cbd48d3f3260830ca28e3ca32c16c0b825611e68</t>
        </is>
      </c>
      <c r="C24009" t="inlineStr">
        <is>
          <t>2020-04-29 08:19:56+00:00</t>
        </is>
      </c>
      <c r="D24009" t="inlineStr">
        <is>
          <t>verchange</t>
        </is>
      </c>
      <c r="E24009" t="inlineStr">
        <is>
          <t>simhash</t>
        </is>
      </c>
      <c r="F24009" t="inlineStr">
        <is>
          <t>~=1.9.0</t>
        </is>
      </c>
      <c r="G24009" t="inlineStr">
        <is>
          <t>simhash</t>
        </is>
      </c>
      <c r="H24009" t="inlineStr"/>
    </row>
    <row r="24010">
      <c r="A24010" t="inlineStr">
        <is>
          <t>orange3-text</t>
        </is>
      </c>
      <c r="B24010" t="inlineStr">
        <is>
          <t>cbd48d3f3260830ca28e3ca32c16c0b825611e68</t>
        </is>
      </c>
      <c r="C24010" t="inlineStr">
        <is>
          <t>2020-04-29 08:19:56+00:00</t>
        </is>
      </c>
      <c r="D24010" t="inlineStr">
        <is>
          <t>verchange</t>
        </is>
      </c>
      <c r="E24010" t="inlineStr">
        <is>
          <t>Orange3</t>
        </is>
      </c>
      <c r="F24010" t="inlineStr">
        <is>
          <t>&gt;=3.25.0</t>
        </is>
      </c>
      <c r="G24010" t="inlineStr">
        <is>
          <t>Orange3</t>
        </is>
      </c>
      <c r="H24010" t="inlineStr">
        <is>
          <t>&gt;=3.21.0</t>
        </is>
      </c>
    </row>
    <row r="24011">
      <c r="A24011" t="inlineStr">
        <is>
          <t>orange3-text</t>
        </is>
      </c>
      <c r="B24011" t="inlineStr">
        <is>
          <t>d82ed2214e6638cf1120794eb89ff51c9c233b11</t>
        </is>
      </c>
      <c r="C24011" t="inlineStr">
        <is>
          <t>2020-05-05 15:23:11+00:00</t>
        </is>
      </c>
      <c r="D24011" t="inlineStr">
        <is>
          <t>verchange</t>
        </is>
      </c>
      <c r="E24011" t="inlineStr">
        <is>
          <t>nltk</t>
        </is>
      </c>
      <c r="F24011" t="inlineStr">
        <is>
          <t>&gt;=3.0.5;&lt;3.5</t>
        </is>
      </c>
      <c r="G24011" t="inlineStr">
        <is>
          <t>nltk</t>
        </is>
      </c>
      <c r="H24011" t="inlineStr">
        <is>
          <t>&gt;=3.0.5</t>
        </is>
      </c>
    </row>
    <row r="24012">
      <c r="A24012" t="inlineStr">
        <is>
          <t>orange3-text</t>
        </is>
      </c>
      <c r="B24012" t="inlineStr">
        <is>
          <t>cf2049d39ffb0d64627d5d8c48c049354de22d00</t>
        </is>
      </c>
      <c r="C24012" t="inlineStr">
        <is>
          <t>2020-06-12 09:57:46+00:00</t>
        </is>
      </c>
      <c r="D24012" t="inlineStr">
        <is>
          <t>verchange</t>
        </is>
      </c>
      <c r="E24012" t="inlineStr">
        <is>
          <t>python-dateutil</t>
        </is>
      </c>
      <c r="F24012" t="inlineStr">
        <is>
          <t>&lt;3.0.0</t>
        </is>
      </c>
      <c r="G24012" t="inlineStr">
        <is>
          <t>python-dateutil</t>
        </is>
      </c>
      <c r="H24012" t="inlineStr">
        <is>
          <t>&lt;2.8.1</t>
        </is>
      </c>
    </row>
    <row r="24013">
      <c r="A24013" t="inlineStr">
        <is>
          <t>orange3-text</t>
        </is>
      </c>
      <c r="B24013" t="inlineStr">
        <is>
          <t>cf2049d39ffb0d64627d5d8c48c049354de22d00</t>
        </is>
      </c>
      <c r="C24013" t="inlineStr">
        <is>
          <t>2020-06-12 09:57:46+00:00</t>
        </is>
      </c>
      <c r="D24013" t="inlineStr">
        <is>
          <t>add</t>
        </is>
      </c>
      <c r="E24013" t="inlineStr">
        <is>
          <t>ply</t>
        </is>
      </c>
      <c r="F24013" t="inlineStr"/>
      <c r="G24013" t="inlineStr"/>
      <c r="H24013" t="inlineStr"/>
    </row>
    <row r="24014">
      <c r="A24014" t="inlineStr">
        <is>
          <t>orange3-text</t>
        </is>
      </c>
      <c r="B24014" t="inlineStr">
        <is>
          <t>c8231aa203bb2151e87429ae34e06a1583bd00e3</t>
        </is>
      </c>
      <c r="C24014" t="inlineStr">
        <is>
          <t>2020-10-12 10:19:22+00:00</t>
        </is>
      </c>
      <c r="D24014" t="inlineStr">
        <is>
          <t>verchange</t>
        </is>
      </c>
      <c r="E24014" t="inlineStr">
        <is>
          <t>simhash</t>
        </is>
      </c>
      <c r="F24014" t="inlineStr">
        <is>
          <t>&gt;=1.11</t>
        </is>
      </c>
      <c r="G24014" t="inlineStr">
        <is>
          <t>simhash</t>
        </is>
      </c>
      <c r="H24014" t="inlineStr">
        <is>
          <t>~=1.9.0</t>
        </is>
      </c>
    </row>
    <row r="24015">
      <c r="A24015" t="inlineStr">
        <is>
          <t>orange3-text</t>
        </is>
      </c>
      <c r="B24015" t="inlineStr">
        <is>
          <t>c8231aa203bb2151e87429ae34e06a1583bd00e3</t>
        </is>
      </c>
      <c r="C24015" t="inlineStr">
        <is>
          <t>2020-10-12 10:19:22+00:00</t>
        </is>
      </c>
      <c r="D24015" t="inlineStr">
        <is>
          <t>rem</t>
        </is>
      </c>
      <c r="E24015" t="inlineStr"/>
      <c r="F24015" t="inlineStr"/>
      <c r="G24015" t="inlineStr">
        <is>
          <t>docutils</t>
        </is>
      </c>
      <c r="H24015" t="inlineStr">
        <is>
          <t>&lt;0.16</t>
        </is>
      </c>
    </row>
    <row r="24016">
      <c r="A24016" t="inlineStr">
        <is>
          <t>orange3-text</t>
        </is>
      </c>
      <c r="B24016" t="inlineStr">
        <is>
          <t>c8231aa203bb2151e87429ae34e06a1583bd00e3</t>
        </is>
      </c>
      <c r="C24016" t="inlineStr">
        <is>
          <t>2020-10-12 10:19:22+00:00</t>
        </is>
      </c>
      <c r="D24016" t="inlineStr">
        <is>
          <t>rem</t>
        </is>
      </c>
      <c r="E24016" t="inlineStr"/>
      <c r="F24016" t="inlineStr"/>
      <c r="G24016" t="inlineStr">
        <is>
          <t>ply</t>
        </is>
      </c>
      <c r="H24016" t="inlineStr"/>
    </row>
    <row r="24017">
      <c r="A24017" t="inlineStr">
        <is>
          <t>orange3-text</t>
        </is>
      </c>
      <c r="B24017" t="inlineStr">
        <is>
          <t>f49ad19b6ec00ab14979fc16e1fd27b8451c3d6d</t>
        </is>
      </c>
      <c r="C24017" t="inlineStr">
        <is>
          <t>2021-01-21 12:47:32+00:00</t>
        </is>
      </c>
      <c r="D24017" t="inlineStr">
        <is>
          <t>verchange</t>
        </is>
      </c>
      <c r="E24017" t="inlineStr">
        <is>
          <t>nltk</t>
        </is>
      </c>
      <c r="F24017" t="inlineStr">
        <is>
          <t>&gt;=3.0.5</t>
        </is>
      </c>
      <c r="G24017" t="inlineStr">
        <is>
          <t>nltk</t>
        </is>
      </c>
      <c r="H24017" t="inlineStr">
        <is>
          <t>&gt;=3.0.5;&lt;3.5</t>
        </is>
      </c>
    </row>
    <row r="24018">
      <c r="A24018" t="inlineStr">
        <is>
          <t>orange3-text</t>
        </is>
      </c>
      <c r="B24018" t="inlineStr">
        <is>
          <t>f49ad19b6ec00ab14979fc16e1fd27b8451c3d6d</t>
        </is>
      </c>
      <c r="C24018" t="inlineStr">
        <is>
          <t>2021-01-21 12:47:32+00:00</t>
        </is>
      </c>
      <c r="D24018" t="inlineStr">
        <is>
          <t>add</t>
        </is>
      </c>
      <c r="E24018" t="inlineStr">
        <is>
          <t>fasttext</t>
        </is>
      </c>
      <c r="F24018" t="inlineStr"/>
      <c r="G24018" t="inlineStr"/>
      <c r="H24018" t="inlineStr"/>
    </row>
    <row r="24019">
      <c r="A24019" t="inlineStr">
        <is>
          <t>orange3-text</t>
        </is>
      </c>
      <c r="B24019" t="inlineStr">
        <is>
          <t>eb211cacdbb8dc08f67dd422eed9e3ed6ac8efc9</t>
        </is>
      </c>
      <c r="C24019" t="inlineStr">
        <is>
          <t>2021-01-22 15:19:02+00:00</t>
        </is>
      </c>
      <c r="D24019" t="inlineStr">
        <is>
          <t>rem</t>
        </is>
      </c>
      <c r="E24019" t="inlineStr"/>
      <c r="F24019" t="inlineStr"/>
      <c r="G24019" t="inlineStr">
        <is>
          <t>fasttext</t>
        </is>
      </c>
      <c r="H24019" t="inlineStr"/>
    </row>
    <row r="24020">
      <c r="A24020" t="inlineStr">
        <is>
          <t>python-sjsclient</t>
        </is>
      </c>
      <c r="B24020" t="inlineStr">
        <is>
          <t>523dffe2864736d9d8ce861ce16f692dafa7fb93</t>
        </is>
      </c>
      <c r="C24020" t="inlineStr">
        <is>
          <t>2016-10-02 04:39:21+00:00</t>
        </is>
      </c>
      <c r="D24020" t="inlineStr">
        <is>
          <t>verchange</t>
        </is>
      </c>
      <c r="E24020" t="inlineStr">
        <is>
          <t>requests</t>
        </is>
      </c>
      <c r="F24020">
        <f>=2.10.0</f>
        <v/>
      </c>
      <c r="G24020" t="inlineStr">
        <is>
          <t>requests</t>
        </is>
      </c>
      <c r="H24020" t="inlineStr"/>
    </row>
    <row r="24021">
      <c r="A24021" t="inlineStr">
        <is>
          <t>python-sjsclient</t>
        </is>
      </c>
      <c r="B24021" t="inlineStr">
        <is>
          <t>94d5d74a82a4acd4d4191a573029bc48afb2fe2f</t>
        </is>
      </c>
      <c r="C24021" t="inlineStr">
        <is>
          <t>2017-02-23 07:16:02+00:00</t>
        </is>
      </c>
      <c r="D24021" t="inlineStr">
        <is>
          <t>verchange</t>
        </is>
      </c>
      <c r="E24021" t="inlineStr">
        <is>
          <t>pbr</t>
        </is>
      </c>
      <c r="F24021" t="inlineStr">
        <is>
          <t>&gt;=1.8</t>
        </is>
      </c>
      <c r="G24021" t="inlineStr">
        <is>
          <t>pbr</t>
        </is>
      </c>
      <c r="H24021" t="inlineStr">
        <is>
          <t>&gt;=1.6</t>
        </is>
      </c>
    </row>
    <row r="24022">
      <c r="A24022" t="inlineStr">
        <is>
          <t>python-sjsclient</t>
        </is>
      </c>
      <c r="B24022" t="inlineStr">
        <is>
          <t>cb3e2c6e1a8ace17c781c6a8b543498e0a74adcb</t>
        </is>
      </c>
      <c r="C24022" t="inlineStr">
        <is>
          <t>2019-01-18 06:29:02+00:00</t>
        </is>
      </c>
      <c r="D24022" t="inlineStr">
        <is>
          <t>verchange</t>
        </is>
      </c>
      <c r="E24022" t="inlineStr">
        <is>
          <t>requests</t>
        </is>
      </c>
      <c r="F24022" t="inlineStr">
        <is>
          <t>&gt;=2.20.0</t>
        </is>
      </c>
      <c r="G24022" t="inlineStr">
        <is>
          <t>requests</t>
        </is>
      </c>
      <c r="H24022">
        <f>=2.10.0</f>
        <v/>
      </c>
    </row>
    <row r="24023">
      <c r="A24023" t="inlineStr">
        <is>
          <t>python-inquirer</t>
        </is>
      </c>
      <c r="B24023" t="inlineStr">
        <is>
          <t>4b613ab9e6fc0dbf5127413d126b512594f09bbb</t>
        </is>
      </c>
      <c r="C24023" t="inlineStr">
        <is>
          <t>2014-09-13 07:43:41+00:00</t>
        </is>
      </c>
      <c r="D24023" t="inlineStr">
        <is>
          <t>verchange</t>
        </is>
      </c>
      <c r="E24023" t="inlineStr">
        <is>
          <t>blessings</t>
        </is>
      </c>
      <c r="F24023" t="inlineStr">
        <is>
          <t>&gt;=1.5.1</t>
        </is>
      </c>
      <c r="G24023" t="inlineStr">
        <is>
          <t>blessings</t>
        </is>
      </c>
      <c r="H24023">
        <f>=1.5.1</f>
        <v/>
      </c>
    </row>
    <row r="24024">
      <c r="A24024" t="inlineStr">
        <is>
          <t>python-inquirer</t>
        </is>
      </c>
      <c r="B24024" t="inlineStr">
        <is>
          <t>4b613ab9e6fc0dbf5127413d126b512594f09bbb</t>
        </is>
      </c>
      <c r="C24024" t="inlineStr">
        <is>
          <t>2014-09-13 07:43:41+00:00</t>
        </is>
      </c>
      <c r="D24024" t="inlineStr">
        <is>
          <t>verchange</t>
        </is>
      </c>
      <c r="E24024" t="inlineStr">
        <is>
          <t>readchar</t>
        </is>
      </c>
      <c r="F24024" t="inlineStr">
        <is>
          <t>&gt;=0.7</t>
        </is>
      </c>
      <c r="G24024" t="inlineStr">
        <is>
          <t>readchar</t>
        </is>
      </c>
      <c r="H24024">
        <f>=0.6</f>
        <v/>
      </c>
    </row>
    <row r="24025">
      <c r="A24025" t="inlineStr">
        <is>
          <t>python-inquirer</t>
        </is>
      </c>
      <c r="B24025" t="inlineStr">
        <is>
          <t>36175a514c153abe2484f3519e840e19c069e22b</t>
        </is>
      </c>
      <c r="C24025" t="inlineStr">
        <is>
          <t>2015-06-12 19:07:56+00:00</t>
        </is>
      </c>
      <c r="D24025" t="inlineStr">
        <is>
          <t>verchange</t>
        </is>
      </c>
      <c r="E24025" t="inlineStr">
        <is>
          <t>readchar</t>
        </is>
      </c>
      <c r="F24025" t="inlineStr">
        <is>
          <t>&gt;=1.0.0</t>
        </is>
      </c>
      <c r="G24025" t="inlineStr">
        <is>
          <t>readchar</t>
        </is>
      </c>
      <c r="H24025" t="inlineStr">
        <is>
          <t>&gt;=0.7</t>
        </is>
      </c>
    </row>
    <row r="24026">
      <c r="A24026" t="inlineStr">
        <is>
          <t>python-inquirer</t>
        </is>
      </c>
      <c r="B24026" t="inlineStr">
        <is>
          <t>34a3583744be5fb70c9290392ded84298d7069c6</t>
        </is>
      </c>
      <c r="C24026" t="inlineStr">
        <is>
          <t>2016-04-25 03:56:58+00:00</t>
        </is>
      </c>
      <c r="D24026" t="inlineStr">
        <is>
          <t>verchange</t>
        </is>
      </c>
      <c r="E24026" t="inlineStr">
        <is>
          <t>readchar</t>
        </is>
      </c>
      <c r="F24026">
        <f>=0.7</f>
        <v/>
      </c>
      <c r="G24026" t="inlineStr">
        <is>
          <t>readchar</t>
        </is>
      </c>
      <c r="H24026" t="inlineStr">
        <is>
          <t>&gt;=1.0.0</t>
        </is>
      </c>
    </row>
    <row r="24027">
      <c r="A24027" t="inlineStr">
        <is>
          <t>python-inquirer</t>
        </is>
      </c>
      <c r="B24027" t="inlineStr">
        <is>
          <t>47b2d8ea6f5892a25fc81ce7b335491f0c8fe264</t>
        </is>
      </c>
      <c r="C24027" t="inlineStr">
        <is>
          <t>2017-09-07 05:41:43+00:00</t>
        </is>
      </c>
      <c r="D24027" t="inlineStr">
        <is>
          <t>verchange</t>
        </is>
      </c>
      <c r="E24027" t="inlineStr">
        <is>
          <t>blessings</t>
        </is>
      </c>
      <c r="F24027" t="inlineStr">
        <is>
          <t>&gt;=1.6</t>
        </is>
      </c>
      <c r="G24027" t="inlineStr">
        <is>
          <t>blessings</t>
        </is>
      </c>
      <c r="H24027" t="inlineStr">
        <is>
          <t>&gt;=1.5.1</t>
        </is>
      </c>
    </row>
    <row r="24028">
      <c r="A24028" t="inlineStr">
        <is>
          <t>python-inquirer</t>
        </is>
      </c>
      <c r="B24028" t="inlineStr">
        <is>
          <t>85af72190de8f1efb857b99f68e94dd4ac5b1f82</t>
        </is>
      </c>
      <c r="C24028" t="inlineStr">
        <is>
          <t>2018-08-10 03:59:34+00:00</t>
        </is>
      </c>
      <c r="D24028" t="inlineStr">
        <is>
          <t>verchange</t>
        </is>
      </c>
      <c r="E24028" t="inlineStr">
        <is>
          <t>readchar</t>
        </is>
      </c>
      <c r="F24028" t="inlineStr">
        <is>
          <t>&gt;=2.0.0</t>
        </is>
      </c>
      <c r="G24028" t="inlineStr">
        <is>
          <t>readchar</t>
        </is>
      </c>
      <c r="H24028">
        <f>=0.7</f>
        <v/>
      </c>
    </row>
    <row r="24029">
      <c r="A24029" t="inlineStr">
        <is>
          <t>python-inquirer</t>
        </is>
      </c>
      <c r="B24029" t="inlineStr">
        <is>
          <t>6ae4b930bb5c5726ca703b2fd560fbf3babe7fd3</t>
        </is>
      </c>
      <c r="C24029" t="inlineStr">
        <is>
          <t>2019-05-24 02:08:12+00:00</t>
        </is>
      </c>
      <c r="D24029" t="inlineStr">
        <is>
          <t>verchange</t>
        </is>
      </c>
      <c r="E24029" t="inlineStr">
        <is>
          <t>blessings</t>
        </is>
      </c>
      <c r="F24029">
        <f>=1.7</f>
        <v/>
      </c>
      <c r="G24029" t="inlineStr">
        <is>
          <t>blessings</t>
        </is>
      </c>
      <c r="H24029" t="inlineStr">
        <is>
          <t>&gt;=1.6</t>
        </is>
      </c>
    </row>
    <row r="24030">
      <c r="A24030" t="inlineStr">
        <is>
          <t>python-inquirer</t>
        </is>
      </c>
      <c r="B24030" t="inlineStr">
        <is>
          <t>6ae4b930bb5c5726ca703b2fd560fbf3babe7fd3</t>
        </is>
      </c>
      <c r="C24030" t="inlineStr">
        <is>
          <t>2019-05-24 02:08:12+00:00</t>
        </is>
      </c>
      <c r="D24030" t="inlineStr">
        <is>
          <t>verchange</t>
        </is>
      </c>
      <c r="E24030" t="inlineStr">
        <is>
          <t>readchar</t>
        </is>
      </c>
      <c r="F24030">
        <f>=2.0.1</f>
        <v/>
      </c>
      <c r="G24030" t="inlineStr">
        <is>
          <t>readchar</t>
        </is>
      </c>
      <c r="H24030" t="inlineStr">
        <is>
          <t>&gt;=2.0.0</t>
        </is>
      </c>
    </row>
    <row r="24031">
      <c r="A24031" t="inlineStr">
        <is>
          <t>python-inquirer</t>
        </is>
      </c>
      <c r="B24031" t="inlineStr">
        <is>
          <t>6ae4b930bb5c5726ca703b2fd560fbf3babe7fd3</t>
        </is>
      </c>
      <c r="C24031" t="inlineStr">
        <is>
          <t>2019-05-24 02:08:12+00:00</t>
        </is>
      </c>
      <c r="D24031" t="inlineStr">
        <is>
          <t>add</t>
        </is>
      </c>
      <c r="E24031" t="inlineStr">
        <is>
          <t>python-editor</t>
        </is>
      </c>
      <c r="F24031">
        <f>=1.0.4</f>
        <v/>
      </c>
      <c r="G24031" t="inlineStr"/>
      <c r="H24031" t="inlineStr"/>
    </row>
    <row r="24032">
      <c r="A24032" t="inlineStr">
        <is>
          <t>python-inquirer</t>
        </is>
      </c>
      <c r="B24032" t="inlineStr">
        <is>
          <t>6659e2b6fead4797abe59e62d5f3ab0e1d822e31</t>
        </is>
      </c>
      <c r="C24032" t="inlineStr">
        <is>
          <t>2019-05-24 15:21:15+00:00</t>
        </is>
      </c>
      <c r="D24032" t="inlineStr">
        <is>
          <t>rem</t>
        </is>
      </c>
      <c r="E24032" t="inlineStr"/>
      <c r="F24032" t="inlineStr"/>
      <c r="G24032" t="inlineStr">
        <is>
          <t>blessings</t>
        </is>
      </c>
      <c r="H24032">
        <f>=1.7</f>
        <v/>
      </c>
    </row>
    <row r="24033">
      <c r="A24033" t="inlineStr">
        <is>
          <t>python-inquirer</t>
        </is>
      </c>
      <c r="B24033" t="inlineStr">
        <is>
          <t>6659e2b6fead4797abe59e62d5f3ab0e1d822e31</t>
        </is>
      </c>
      <c r="C24033" t="inlineStr">
        <is>
          <t>2019-05-24 15:21:15+00:00</t>
        </is>
      </c>
      <c r="D24033" t="inlineStr">
        <is>
          <t>rem</t>
        </is>
      </c>
      <c r="E24033" t="inlineStr"/>
      <c r="F24033" t="inlineStr"/>
      <c r="G24033" t="inlineStr">
        <is>
          <t>readchar</t>
        </is>
      </c>
      <c r="H24033">
        <f>=2.0.1</f>
        <v/>
      </c>
    </row>
    <row r="24034">
      <c r="A24034" t="inlineStr">
        <is>
          <t>python-inquirer</t>
        </is>
      </c>
      <c r="B24034" t="inlineStr">
        <is>
          <t>6659e2b6fead4797abe59e62d5f3ab0e1d822e31</t>
        </is>
      </c>
      <c r="C24034" t="inlineStr">
        <is>
          <t>2019-05-24 15:21:15+00:00</t>
        </is>
      </c>
      <c r="D24034" t="inlineStr">
        <is>
          <t>rem</t>
        </is>
      </c>
      <c r="E24034" t="inlineStr"/>
      <c r="F24034" t="inlineStr"/>
      <c r="G24034" t="inlineStr">
        <is>
          <t>python-editor</t>
        </is>
      </c>
      <c r="H24034">
        <f>=1.0.4</f>
        <v/>
      </c>
    </row>
    <row r="24035">
      <c r="A24035" t="inlineStr">
        <is>
          <t>python-inquirer</t>
        </is>
      </c>
      <c r="B24035" t="inlineStr">
        <is>
          <t>068767dc713cfcef76b48c1beb12f25a3470158a</t>
        </is>
      </c>
      <c r="C24035" t="inlineStr">
        <is>
          <t>2020-06-09 07:43:41+00:00</t>
        </is>
      </c>
      <c r="D24035" t="inlineStr">
        <is>
          <t>add</t>
        </is>
      </c>
      <c r="E24035" t="inlineStr">
        <is>
          <t>blessed</t>
        </is>
      </c>
      <c r="F24035">
        <f>=1.17.6</f>
        <v/>
      </c>
      <c r="G24035" t="inlineStr"/>
      <c r="H24035" t="inlineStr"/>
    </row>
    <row r="24036">
      <c r="A24036" t="inlineStr">
        <is>
          <t>python-inquirer</t>
        </is>
      </c>
      <c r="B24036" t="inlineStr">
        <is>
          <t>068767dc713cfcef76b48c1beb12f25a3470158a</t>
        </is>
      </c>
      <c r="C24036" t="inlineStr">
        <is>
          <t>2020-06-09 07:43:41+00:00</t>
        </is>
      </c>
      <c r="D24036" t="inlineStr">
        <is>
          <t>add</t>
        </is>
      </c>
      <c r="E24036" t="inlineStr">
        <is>
          <t>readchar</t>
        </is>
      </c>
      <c r="F24036">
        <f>=2.0.1</f>
        <v/>
      </c>
      <c r="G24036" t="inlineStr"/>
      <c r="H24036" t="inlineStr"/>
    </row>
    <row r="24037">
      <c r="A24037" t="inlineStr">
        <is>
          <t>python-inquirer</t>
        </is>
      </c>
      <c r="B24037" t="inlineStr">
        <is>
          <t>068767dc713cfcef76b48c1beb12f25a3470158a</t>
        </is>
      </c>
      <c r="C24037" t="inlineStr">
        <is>
          <t>2020-06-09 07:43:41+00:00</t>
        </is>
      </c>
      <c r="D24037" t="inlineStr">
        <is>
          <t>add</t>
        </is>
      </c>
      <c r="E24037" t="inlineStr">
        <is>
          <t>python-editor</t>
        </is>
      </c>
      <c r="F24037">
        <f>=1.0.4</f>
        <v/>
      </c>
      <c r="G24037" t="inlineStr"/>
      <c r="H24037" t="inlineStr"/>
    </row>
    <row r="24038">
      <c r="A24038" t="inlineStr">
        <is>
          <t>tulipy</t>
        </is>
      </c>
      <c r="B24038" t="inlineStr">
        <is>
          <t>e6df8c3d07442172242b7d34d93c45eda8a5d0c5</t>
        </is>
      </c>
      <c r="C24038" t="inlineStr">
        <is>
          <t>2018-09-14 15:02:31+00:00</t>
        </is>
      </c>
      <c r="D24038" t="inlineStr">
        <is>
          <t>verchange</t>
        </is>
      </c>
      <c r="E24038" t="inlineStr">
        <is>
          <t>Cython</t>
        </is>
      </c>
      <c r="F24038">
        <f>=0.28.5</f>
        <v/>
      </c>
      <c r="G24038" t="inlineStr">
        <is>
          <t>Cython</t>
        </is>
      </c>
      <c r="H24038">
        <f>=0.28.1</f>
        <v/>
      </c>
    </row>
    <row r="24039">
      <c r="A24039" t="inlineStr">
        <is>
          <t>tulipy</t>
        </is>
      </c>
      <c r="B24039" t="inlineStr">
        <is>
          <t>e6df8c3d07442172242b7d34d93c45eda8a5d0c5</t>
        </is>
      </c>
      <c r="C24039" t="inlineStr">
        <is>
          <t>2018-09-14 15:02:31+00:00</t>
        </is>
      </c>
      <c r="D24039" t="inlineStr">
        <is>
          <t>verchange</t>
        </is>
      </c>
      <c r="E24039" t="inlineStr">
        <is>
          <t>numpy</t>
        </is>
      </c>
      <c r="F24039">
        <f>=1.15.1</f>
        <v/>
      </c>
      <c r="G24039" t="inlineStr">
        <is>
          <t>numpy</t>
        </is>
      </c>
      <c r="H24039">
        <f>=1.14.2</f>
        <v/>
      </c>
    </row>
    <row r="24040">
      <c r="A24040" t="inlineStr">
        <is>
          <t>tulipy</t>
        </is>
      </c>
      <c r="B24040" t="inlineStr">
        <is>
          <t>5f3049a47574f97e28fb78e9cf3787ed610941f9</t>
        </is>
      </c>
      <c r="C24040" t="inlineStr">
        <is>
          <t>2019-04-11 03:31:21+00:00</t>
        </is>
      </c>
      <c r="D24040" t="inlineStr">
        <is>
          <t>add</t>
        </is>
      </c>
      <c r="E24040" t="inlineStr">
        <is>
          <t>cython</t>
        </is>
      </c>
      <c r="F24040">
        <f>=0.28.5</f>
        <v/>
      </c>
      <c r="G24040" t="inlineStr"/>
      <c r="H24040" t="inlineStr"/>
    </row>
    <row r="24041">
      <c r="A24041" t="inlineStr">
        <is>
          <t>tulipy</t>
        </is>
      </c>
      <c r="B24041" t="inlineStr">
        <is>
          <t>5f3049a47574f97e28fb78e9cf3787ed610941f9</t>
        </is>
      </c>
      <c r="C24041" t="inlineStr">
        <is>
          <t>2019-04-11 03:31:21+00:00</t>
        </is>
      </c>
      <c r="D24041" t="inlineStr">
        <is>
          <t>rem</t>
        </is>
      </c>
      <c r="E24041" t="inlineStr"/>
      <c r="F24041" t="inlineStr"/>
      <c r="G24041" t="inlineStr">
        <is>
          <t>Cython</t>
        </is>
      </c>
      <c r="H24041">
        <f>=0.28.5</f>
        <v/>
      </c>
    </row>
    <row r="24042">
      <c r="A24042" t="inlineStr">
        <is>
          <t>microreader</t>
        </is>
      </c>
      <c r="B24042" t="inlineStr">
        <is>
          <t>78ab124fb23bae6e8e9ce3c02ed0af01b7f8abd0</t>
        </is>
      </c>
      <c r="C24042" t="inlineStr">
        <is>
          <t>2013-08-31 22:24:29+00:00</t>
        </is>
      </c>
      <c r="D24042" t="inlineStr">
        <is>
          <t>add</t>
        </is>
      </c>
      <c r="E24042" t="inlineStr">
        <is>
          <t>beautifulsoup4</t>
        </is>
      </c>
      <c r="F24042" t="inlineStr"/>
      <c r="G24042" t="inlineStr"/>
      <c r="H24042" t="inlineStr"/>
    </row>
    <row r="24043">
      <c r="A24043" t="inlineStr">
        <is>
          <t>microreader</t>
        </is>
      </c>
      <c r="B24043" t="inlineStr">
        <is>
          <t>0e334edd62386c8c4b71a81991ba239e59a0f9cd</t>
        </is>
      </c>
      <c r="C24043" t="inlineStr">
        <is>
          <t>2013-10-09 13:50:20+00:00</t>
        </is>
      </c>
      <c r="D24043" t="inlineStr">
        <is>
          <t>rem</t>
        </is>
      </c>
      <c r="E24043" t="inlineStr"/>
      <c r="F24043" t="inlineStr"/>
      <c r="G24043" t="inlineStr">
        <is>
          <t>mimerender</t>
        </is>
      </c>
      <c r="H24043" t="inlineStr">
        <is>
          <t>&gt;=0.5.1</t>
        </is>
      </c>
    </row>
    <row r="24044">
      <c r="A24044" t="inlineStr">
        <is>
          <t>microreader</t>
        </is>
      </c>
      <c r="B24044" t="inlineStr">
        <is>
          <t>f343658cbeb9522e9c7a676d709ca55756a58807</t>
        </is>
      </c>
      <c r="C24044" t="inlineStr">
        <is>
          <t>2013-11-29 10:20:54+00:00</t>
        </is>
      </c>
      <c r="D24044" t="inlineStr">
        <is>
          <t>rem</t>
        </is>
      </c>
      <c r="E24044" t="inlineStr"/>
      <c r="F24044" t="inlineStr"/>
      <c r="G24044" t="inlineStr">
        <is>
          <t>lxml</t>
        </is>
      </c>
      <c r="H24044" t="inlineStr">
        <is>
          <t>&gt;=2.3.2</t>
        </is>
      </c>
    </row>
    <row r="24045">
      <c r="A24045" t="inlineStr">
        <is>
          <t>microreader</t>
        </is>
      </c>
      <c r="B24045" t="inlineStr">
        <is>
          <t>09147cfc14bb515ba201ccd1a69333edbf405382</t>
        </is>
      </c>
      <c r="C24045" t="inlineStr">
        <is>
          <t>2013-12-28 23:52:04+00:00</t>
        </is>
      </c>
      <c r="D24045" t="inlineStr">
        <is>
          <t>verchange</t>
        </is>
      </c>
      <c r="E24045" t="inlineStr">
        <is>
          <t>feedparser</t>
        </is>
      </c>
      <c r="F24045">
        <f>=5.1.2</f>
        <v/>
      </c>
      <c r="G24045" t="inlineStr">
        <is>
          <t>feedparser</t>
        </is>
      </c>
      <c r="H24045" t="inlineStr">
        <is>
          <t>&gt;=5.1</t>
        </is>
      </c>
    </row>
    <row r="24046">
      <c r="A24046" t="inlineStr">
        <is>
          <t>microreader</t>
        </is>
      </c>
      <c r="B24046" t="inlineStr">
        <is>
          <t>09147cfc14bb515ba201ccd1a69333edbf405382</t>
        </is>
      </c>
      <c r="C24046" t="inlineStr">
        <is>
          <t>2013-12-28 23:52:04+00:00</t>
        </is>
      </c>
      <c r="D24046" t="inlineStr">
        <is>
          <t>add</t>
        </is>
      </c>
      <c r="E24046" t="inlineStr">
        <is>
          <t>listparser</t>
        </is>
      </c>
      <c r="F24046" t="inlineStr"/>
      <c r="G24046" t="inlineStr"/>
      <c r="H24046" t="inlineStr"/>
    </row>
    <row r="24047">
      <c r="A24047" t="inlineStr">
        <is>
          <t>microreader</t>
        </is>
      </c>
      <c r="B24047" t="inlineStr">
        <is>
          <t>56266c77802a7204ba8f8b1e8b160e578ebb32e7</t>
        </is>
      </c>
      <c r="C24047" t="inlineStr">
        <is>
          <t>2014-10-07 22:13:07+00:00</t>
        </is>
      </c>
      <c r="D24047" t="inlineStr">
        <is>
          <t>verchange</t>
        </is>
      </c>
      <c r="E24047" t="inlineStr">
        <is>
          <t>feedparser</t>
        </is>
      </c>
      <c r="F24047">
        <f>=5.1.2</f>
        <v/>
      </c>
      <c r="G24047" t="inlineStr">
        <is>
          <t>feedparser</t>
        </is>
      </c>
      <c r="H24047">
        <f>=5.1.2</f>
        <v/>
      </c>
    </row>
    <row r="24048">
      <c r="A24048" t="inlineStr">
        <is>
          <t>microreader</t>
        </is>
      </c>
      <c r="B24048" t="inlineStr">
        <is>
          <t>56266c77802a7204ba8f8b1e8b160e578ebb32e7</t>
        </is>
      </c>
      <c r="C24048" t="inlineStr">
        <is>
          <t>2014-10-07 22:13:07+00:00</t>
        </is>
      </c>
      <c r="D24048" t="inlineStr">
        <is>
          <t>verchange</t>
        </is>
      </c>
      <c r="E24048" t="inlineStr">
        <is>
          <t>beautifulsoup4</t>
        </is>
      </c>
      <c r="F24048">
        <f>=4.3.2</f>
        <v/>
      </c>
      <c r="G24048" t="inlineStr">
        <is>
          <t>beautifulsoup4</t>
        </is>
      </c>
      <c r="H24048" t="inlineStr"/>
    </row>
    <row r="24049">
      <c r="A24049" t="inlineStr">
        <is>
          <t>microreader</t>
        </is>
      </c>
      <c r="B24049" t="inlineStr">
        <is>
          <t>56266c77802a7204ba8f8b1e8b160e578ebb32e7</t>
        </is>
      </c>
      <c r="C24049" t="inlineStr">
        <is>
          <t>2014-10-07 22:13:07+00:00</t>
        </is>
      </c>
      <c r="D24049" t="inlineStr">
        <is>
          <t>verchange</t>
        </is>
      </c>
      <c r="E24049" t="inlineStr">
        <is>
          <t>peewee</t>
        </is>
      </c>
      <c r="F24049">
        <f>=2.2.0</f>
        <v/>
      </c>
      <c r="G24049" t="inlineStr">
        <is>
          <t>peewee</t>
        </is>
      </c>
      <c r="H24049" t="inlineStr">
        <is>
          <t>&gt;=2.0.9</t>
        </is>
      </c>
    </row>
    <row r="24050">
      <c r="A24050" t="inlineStr">
        <is>
          <t>microreader</t>
        </is>
      </c>
      <c r="B24050" t="inlineStr">
        <is>
          <t>56266c77802a7204ba8f8b1e8b160e578ebb32e7</t>
        </is>
      </c>
      <c r="C24050" t="inlineStr">
        <is>
          <t>2014-10-07 22:13:07+00:00</t>
        </is>
      </c>
      <c r="D24050" t="inlineStr">
        <is>
          <t>verchange</t>
        </is>
      </c>
      <c r="E24050" t="inlineStr">
        <is>
          <t>bottle</t>
        </is>
      </c>
      <c r="F24050">
        <f>=0.12.3</f>
        <v/>
      </c>
      <c r="G24050" t="inlineStr">
        <is>
          <t>bottle</t>
        </is>
      </c>
      <c r="H24050" t="inlineStr">
        <is>
          <t>&gt;=0.11.6</t>
        </is>
      </c>
    </row>
    <row r="24051">
      <c r="A24051" t="inlineStr">
        <is>
          <t>microreader</t>
        </is>
      </c>
      <c r="B24051" t="inlineStr">
        <is>
          <t>56266c77802a7204ba8f8b1e8b160e578ebb32e7</t>
        </is>
      </c>
      <c r="C24051" t="inlineStr">
        <is>
          <t>2014-10-07 22:13:07+00:00</t>
        </is>
      </c>
      <c r="D24051" t="inlineStr">
        <is>
          <t>verchange</t>
        </is>
      </c>
      <c r="E24051" t="inlineStr">
        <is>
          <t>listparser</t>
        </is>
      </c>
      <c r="F24051">
        <f>=0.17</f>
        <v/>
      </c>
      <c r="G24051" t="inlineStr">
        <is>
          <t>listparser</t>
        </is>
      </c>
      <c r="H24051" t="inlineStr"/>
    </row>
    <row r="24052">
      <c r="A24052" t="inlineStr">
        <is>
          <t>QgisModelBaker</t>
        </is>
      </c>
      <c r="B24052" t="inlineStr">
        <is>
          <t>4140b0b54883ed687559073a0d73008b7c10bfe8</t>
        </is>
      </c>
      <c r="C24052" t="inlineStr">
        <is>
          <t>2019-12-02 08:32:09+00:00</t>
        </is>
      </c>
      <c r="D24052" t="inlineStr">
        <is>
          <t>add</t>
        </is>
      </c>
      <c r="E24052" t="inlineStr">
        <is>
          <t>pyodbc</t>
        </is>
      </c>
      <c r="F24052" t="inlineStr"/>
      <c r="G24052" t="inlineStr"/>
      <c r="H24052" t="inlineStr"/>
    </row>
    <row r="24053">
      <c r="A24053" t="inlineStr">
        <is>
          <t>QgisModelBaker</t>
        </is>
      </c>
      <c r="B24053" t="inlineStr">
        <is>
          <t>98ec051933fd673b2d09da1b3ca7145450c1de26</t>
        </is>
      </c>
      <c r="C24053" t="inlineStr">
        <is>
          <t>2019-12-30 13:38:39+00:00</t>
        </is>
      </c>
      <c r="D24053" t="inlineStr">
        <is>
          <t>rem</t>
        </is>
      </c>
      <c r="E24053" t="inlineStr"/>
      <c r="F24053" t="inlineStr"/>
      <c r="G24053" t="inlineStr">
        <is>
          <t>transifex-client</t>
        </is>
      </c>
      <c r="H24053" t="inlineStr"/>
    </row>
    <row r="24054">
      <c r="A24054" t="inlineStr">
        <is>
          <t>oslo.context</t>
        </is>
      </c>
      <c r="B24054" t="inlineStr">
        <is>
          <t>4c9b37d50d6f63295a8ab1b4fe08ae6599f3274a</t>
        </is>
      </c>
      <c r="C24054" t="inlineStr">
        <is>
          <t>2015-06-02 15:01:07+00:00</t>
        </is>
      </c>
      <c r="D24054" t="inlineStr">
        <is>
          <t>verchange</t>
        </is>
      </c>
      <c r="E24054" t="inlineStr">
        <is>
          <t>pbr</t>
        </is>
      </c>
      <c r="F24054" t="inlineStr">
        <is>
          <t>&gt;=0.11;&lt;2.0</t>
        </is>
      </c>
      <c r="G24054" t="inlineStr">
        <is>
          <t>pbr</t>
        </is>
      </c>
      <c r="H24054" t="inlineStr">
        <is>
          <t>&lt;1.0;&gt;=0.6;!=0.7</t>
        </is>
      </c>
    </row>
    <row r="24055">
      <c r="A24055" t="inlineStr">
        <is>
          <t>oslo.context</t>
        </is>
      </c>
      <c r="B24055" t="inlineStr">
        <is>
          <t>08e1f670049b92aa071707ed3e651878694c33bd</t>
        </is>
      </c>
      <c r="C24055" t="inlineStr">
        <is>
          <t>2015-08-03 17:08:37+00:00</t>
        </is>
      </c>
      <c r="D24055" t="inlineStr">
        <is>
          <t>verchange</t>
        </is>
      </c>
      <c r="E24055" t="inlineStr">
        <is>
          <t>pbr</t>
        </is>
      </c>
      <c r="F24055" t="inlineStr">
        <is>
          <t>&lt;2.0;&gt;=1.3</t>
        </is>
      </c>
      <c r="G24055" t="inlineStr">
        <is>
          <t>pbr</t>
        </is>
      </c>
      <c r="H24055" t="inlineStr">
        <is>
          <t>&gt;=0.11;&lt;2.0</t>
        </is>
      </c>
    </row>
    <row r="24056">
      <c r="A24056" t="inlineStr">
        <is>
          <t>oslo.context</t>
        </is>
      </c>
      <c r="B24056" t="inlineStr">
        <is>
          <t>73c91b85c65f9ea88e270915f60f30c3453935f2</t>
        </is>
      </c>
      <c r="C24056" t="inlineStr">
        <is>
          <t>2015-09-08 15:38:00+00:00</t>
        </is>
      </c>
      <c r="D24056" t="inlineStr">
        <is>
          <t>verchange</t>
        </is>
      </c>
      <c r="E24056" t="inlineStr">
        <is>
          <t>pbr</t>
        </is>
      </c>
      <c r="F24056" t="inlineStr">
        <is>
          <t>&gt;=1.6;&lt;2.0</t>
        </is>
      </c>
      <c r="G24056" t="inlineStr">
        <is>
          <t>pbr</t>
        </is>
      </c>
      <c r="H24056" t="inlineStr">
        <is>
          <t>&lt;2.0;&gt;=1.3</t>
        </is>
      </c>
    </row>
    <row r="24057">
      <c r="A24057" t="inlineStr">
        <is>
          <t>oslo.context</t>
        </is>
      </c>
      <c r="B24057" t="inlineStr">
        <is>
          <t>a90dacb9a81497b6d6e1e65507f9c5916da167cf</t>
        </is>
      </c>
      <c r="C24057" t="inlineStr">
        <is>
          <t>2015-10-12 15:16:54+00:00</t>
        </is>
      </c>
      <c r="D24057" t="inlineStr">
        <is>
          <t>verchange</t>
        </is>
      </c>
      <c r="E24057" t="inlineStr">
        <is>
          <t>pbr</t>
        </is>
      </c>
      <c r="F24057" t="inlineStr">
        <is>
          <t>&gt;=1.6</t>
        </is>
      </c>
      <c r="G24057" t="inlineStr">
        <is>
          <t>pbr</t>
        </is>
      </c>
      <c r="H24057" t="inlineStr">
        <is>
          <t>&gt;=1.6;&lt;2.0</t>
        </is>
      </c>
    </row>
    <row r="24058">
      <c r="A24058" t="inlineStr">
        <is>
          <t>oslo.context</t>
        </is>
      </c>
      <c r="B24058" t="inlineStr">
        <is>
          <t>a04ab9b173b5d0e6ff2cabcd22e9c0ae9a958aae</t>
        </is>
      </c>
      <c r="C24058" t="inlineStr">
        <is>
          <t>2016-02-02 16:10:02+00:00</t>
        </is>
      </c>
      <c r="D24058" t="inlineStr">
        <is>
          <t>verchange</t>
        </is>
      </c>
      <c r="E24058" t="inlineStr">
        <is>
          <t>Babel</t>
        </is>
      </c>
      <c r="F24058" t="inlineStr">
        <is>
          <t>&gt;=1.3</t>
        </is>
      </c>
      <c r="G24058" t="inlineStr">
        <is>
          <t>Babel</t>
        </is>
      </c>
      <c r="H24058" t="inlineStr">
        <is>
          <t>&gt;=1.3</t>
        </is>
      </c>
    </row>
    <row r="24059">
      <c r="A24059" t="inlineStr">
        <is>
          <t>oslo.context</t>
        </is>
      </c>
      <c r="B24059" t="inlineStr">
        <is>
          <t>a04ab9b173b5d0e6ff2cabcd22e9c0ae9a958aae</t>
        </is>
      </c>
      <c r="C24059" t="inlineStr">
        <is>
          <t>2016-02-02 16:10:02+00:00</t>
        </is>
      </c>
      <c r="D24059" t="inlineStr">
        <is>
          <t>verchange</t>
        </is>
      </c>
      <c r="E24059" t="inlineStr">
        <is>
          <t>pbr</t>
        </is>
      </c>
      <c r="F24059" t="inlineStr">
        <is>
          <t>&gt;=1.6</t>
        </is>
      </c>
      <c r="G24059" t="inlineStr">
        <is>
          <t>pbr</t>
        </is>
      </c>
      <c r="H24059" t="inlineStr">
        <is>
          <t>&gt;=1.6</t>
        </is>
      </c>
    </row>
    <row r="24060">
      <c r="A24060" t="inlineStr">
        <is>
          <t>oslo.context</t>
        </is>
      </c>
      <c r="B24060" t="inlineStr">
        <is>
          <t>82ffe9ee0572fc3791dcd827cfba8484a333ad5b</t>
        </is>
      </c>
      <c r="C24060" t="inlineStr">
        <is>
          <t>2016-05-09 15:27:53+00:00</t>
        </is>
      </c>
      <c r="D24060" t="inlineStr">
        <is>
          <t>rem</t>
        </is>
      </c>
      <c r="E24060" t="inlineStr"/>
      <c r="F24060" t="inlineStr"/>
      <c r="G24060" t="inlineStr">
        <is>
          <t>Babel</t>
        </is>
      </c>
      <c r="H24060" t="inlineStr">
        <is>
          <t>&gt;=1.3</t>
        </is>
      </c>
    </row>
    <row r="24061">
      <c r="A24061" t="inlineStr">
        <is>
          <t>oslo.context</t>
        </is>
      </c>
      <c r="B24061" t="inlineStr">
        <is>
          <t>0ad0950e0637c37145bc04df2166468523f8a10a</t>
        </is>
      </c>
      <c r="C24061" t="inlineStr">
        <is>
          <t>2016-08-18 17:53:02+00:00</t>
        </is>
      </c>
      <c r="D24061" t="inlineStr">
        <is>
          <t>add</t>
        </is>
      </c>
      <c r="E24061" t="inlineStr">
        <is>
          <t>positional</t>
        </is>
      </c>
      <c r="F24061" t="inlineStr">
        <is>
          <t>&gt;=1.0.1</t>
        </is>
      </c>
      <c r="G24061" t="inlineStr"/>
      <c r="H24061" t="inlineStr"/>
    </row>
    <row r="24062">
      <c r="A24062" t="inlineStr">
        <is>
          <t>oslo.context</t>
        </is>
      </c>
      <c r="B24062" t="inlineStr">
        <is>
          <t>b60ab0fb3f0c951b14f5deab283c450694bb5e1a</t>
        </is>
      </c>
      <c r="C24062" t="inlineStr">
        <is>
          <t>2016-10-19 04:38:43+00:00</t>
        </is>
      </c>
      <c r="D24062" t="inlineStr">
        <is>
          <t>verchange</t>
        </is>
      </c>
      <c r="E24062" t="inlineStr">
        <is>
          <t>positional</t>
        </is>
      </c>
      <c r="F24062" t="inlineStr">
        <is>
          <t>&gt;=1.1.1</t>
        </is>
      </c>
      <c r="G24062" t="inlineStr">
        <is>
          <t>positional</t>
        </is>
      </c>
      <c r="H24062" t="inlineStr">
        <is>
          <t>&gt;=1.0.1</t>
        </is>
      </c>
    </row>
    <row r="24063">
      <c r="A24063" t="inlineStr">
        <is>
          <t>oslo.context</t>
        </is>
      </c>
      <c r="B24063" t="inlineStr">
        <is>
          <t>b788a184a05edef5b3d8a6f9ee84ea366c847196</t>
        </is>
      </c>
      <c r="C24063" t="inlineStr">
        <is>
          <t>2016-12-01 16:33:33+00:00</t>
        </is>
      </c>
      <c r="D24063" t="inlineStr">
        <is>
          <t>verchange</t>
        </is>
      </c>
      <c r="E24063" t="inlineStr">
        <is>
          <t>pbr</t>
        </is>
      </c>
      <c r="F24063" t="inlineStr">
        <is>
          <t>&gt;=1.8</t>
        </is>
      </c>
      <c r="G24063" t="inlineStr">
        <is>
          <t>pbr</t>
        </is>
      </c>
      <c r="H24063" t="inlineStr">
        <is>
          <t>&gt;=1.6</t>
        </is>
      </c>
    </row>
    <row r="24064">
      <c r="A24064" t="inlineStr">
        <is>
          <t>oslo.context</t>
        </is>
      </c>
      <c r="B24064" t="inlineStr">
        <is>
          <t>5288c6d9200acabd82f6cdc86634a34b50627252</t>
        </is>
      </c>
      <c r="C24064" t="inlineStr">
        <is>
          <t>2017-01-18 14:07:45+00:00</t>
        </is>
      </c>
      <c r="D24064" t="inlineStr">
        <is>
          <t>add</t>
        </is>
      </c>
      <c r="E24064" t="inlineStr">
        <is>
          <t>debtcollector</t>
        </is>
      </c>
      <c r="F24064" t="inlineStr">
        <is>
          <t>&gt;=1.2.0</t>
        </is>
      </c>
      <c r="G24064" t="inlineStr"/>
      <c r="H24064" t="inlineStr"/>
    </row>
    <row r="24065">
      <c r="A24065" t="inlineStr">
        <is>
          <t>oslo.context</t>
        </is>
      </c>
      <c r="B24065" t="inlineStr">
        <is>
          <t>be7b1bf3319de103488c1722812a7e5f3353c9d0</t>
        </is>
      </c>
      <c r="C24065" t="inlineStr">
        <is>
          <t>2017-03-06 17:09:20+00:00</t>
        </is>
      </c>
      <c r="D24065" t="inlineStr">
        <is>
          <t>verchange</t>
        </is>
      </c>
      <c r="E24065" t="inlineStr">
        <is>
          <t>pbr</t>
        </is>
      </c>
      <c r="F24065" t="inlineStr">
        <is>
          <t>&gt;=2.0.0</t>
        </is>
      </c>
      <c r="G24065" t="inlineStr">
        <is>
          <t>pbr</t>
        </is>
      </c>
      <c r="H24065" t="inlineStr">
        <is>
          <t>&gt;=1.8</t>
        </is>
      </c>
    </row>
    <row r="24066">
      <c r="A24066" t="inlineStr">
        <is>
          <t>oslo.context</t>
        </is>
      </c>
      <c r="B24066" t="inlineStr">
        <is>
          <t>79d81f62e79a54aa45d2c1eb4e38d3d625f91687</t>
        </is>
      </c>
      <c r="C24066" t="inlineStr">
        <is>
          <t>2017-05-25 01:47:25+00:00</t>
        </is>
      </c>
      <c r="D24066" t="inlineStr">
        <is>
          <t>verchange</t>
        </is>
      </c>
      <c r="E24066" t="inlineStr">
        <is>
          <t>pbr</t>
        </is>
      </c>
      <c r="F24066" t="inlineStr">
        <is>
          <t>&gt;=2.0.0;!=2.1.0</t>
        </is>
      </c>
      <c r="G24066" t="inlineStr">
        <is>
          <t>pbr</t>
        </is>
      </c>
      <c r="H24066" t="inlineStr">
        <is>
          <t>&gt;=2.0.0</t>
        </is>
      </c>
    </row>
    <row r="24067">
      <c r="A24067" t="inlineStr">
        <is>
          <t>oslo.context</t>
        </is>
      </c>
      <c r="B24067" t="inlineStr">
        <is>
          <t>15a6c74bf5e6fb0136dda5b837c67a8ab57a6eea</t>
        </is>
      </c>
      <c r="C24067" t="inlineStr">
        <is>
          <t>2017-09-20 08:40:22+00:00</t>
        </is>
      </c>
      <c r="D24067" t="inlineStr">
        <is>
          <t>rem</t>
        </is>
      </c>
      <c r="E24067" t="inlineStr"/>
      <c r="F24067" t="inlineStr"/>
      <c r="G24067" t="inlineStr">
        <is>
          <t>positional</t>
        </is>
      </c>
      <c r="H24067" t="inlineStr">
        <is>
          <t>&gt;=1.1.1</t>
        </is>
      </c>
    </row>
    <row r="24068">
      <c r="A24068" t="inlineStr">
        <is>
          <t>pypistats</t>
        </is>
      </c>
      <c r="B24068" t="inlineStr">
        <is>
          <t>bb272e339f8accb9f2436c1a83283c5bde13e9c6</t>
        </is>
      </c>
      <c r="C24068" t="inlineStr">
        <is>
          <t>2020-10-07 08:43:58+00:00</t>
        </is>
      </c>
      <c r="D24068" t="inlineStr">
        <is>
          <t>add</t>
        </is>
      </c>
      <c r="E24068" t="inlineStr">
        <is>
          <t>appdirs</t>
        </is>
      </c>
      <c r="F24068">
        <f>=1.4.4</f>
        <v/>
      </c>
      <c r="G24068" t="inlineStr"/>
      <c r="H24068" t="inlineStr"/>
    </row>
    <row r="24069">
      <c r="A24069" t="inlineStr">
        <is>
          <t>pypistats</t>
        </is>
      </c>
      <c r="B24069" t="inlineStr">
        <is>
          <t>bb272e339f8accb9f2436c1a83283c5bde13e9c6</t>
        </is>
      </c>
      <c r="C24069" t="inlineStr">
        <is>
          <t>2020-10-07 08:43:58+00:00</t>
        </is>
      </c>
      <c r="D24069" t="inlineStr">
        <is>
          <t>add</t>
        </is>
      </c>
      <c r="E24069" t="inlineStr">
        <is>
          <t>freezegun</t>
        </is>
      </c>
      <c r="F24069">
        <f>=1.0.0</f>
        <v/>
      </c>
      <c r="G24069" t="inlineStr"/>
      <c r="H24069" t="inlineStr"/>
    </row>
    <row r="24070">
      <c r="A24070" t="inlineStr">
        <is>
          <t>pypistats</t>
        </is>
      </c>
      <c r="B24070" t="inlineStr">
        <is>
          <t>bb272e339f8accb9f2436c1a83283c5bde13e9c6</t>
        </is>
      </c>
      <c r="C24070" t="inlineStr">
        <is>
          <t>2020-10-07 08:43:58+00:00</t>
        </is>
      </c>
      <c r="D24070" t="inlineStr">
        <is>
          <t>add</t>
        </is>
      </c>
      <c r="E24070" t="inlineStr">
        <is>
          <t>numpy</t>
        </is>
      </c>
      <c r="F24070">
        <f>=1.19.2</f>
        <v/>
      </c>
      <c r="G24070" t="inlineStr"/>
      <c r="H24070" t="inlineStr"/>
    </row>
    <row r="24071">
      <c r="A24071" t="inlineStr">
        <is>
          <t>pypistats</t>
        </is>
      </c>
      <c r="B24071" t="inlineStr">
        <is>
          <t>bb272e339f8accb9f2436c1a83283c5bde13e9c6</t>
        </is>
      </c>
      <c r="C24071" t="inlineStr">
        <is>
          <t>2020-10-07 08:43:58+00:00</t>
        </is>
      </c>
      <c r="D24071" t="inlineStr">
        <is>
          <t>add</t>
        </is>
      </c>
      <c r="E24071" t="inlineStr">
        <is>
          <t>pandas</t>
        </is>
      </c>
      <c r="F24071">
        <f>=1.1.3</f>
        <v/>
      </c>
      <c r="G24071" t="inlineStr"/>
      <c r="H24071" t="inlineStr"/>
    </row>
    <row r="24072">
      <c r="A24072" t="inlineStr">
        <is>
          <t>pypistats</t>
        </is>
      </c>
      <c r="B24072" t="inlineStr">
        <is>
          <t>bb272e339f8accb9f2436c1a83283c5bde13e9c6</t>
        </is>
      </c>
      <c r="C24072" t="inlineStr">
        <is>
          <t>2020-10-07 08:43:58+00:00</t>
        </is>
      </c>
      <c r="D24072" t="inlineStr">
        <is>
          <t>add</t>
        </is>
      </c>
      <c r="E24072" t="inlineStr">
        <is>
          <t>pytablewriter</t>
        </is>
      </c>
      <c r="F24072">
        <f>=0.58.0</f>
        <v/>
      </c>
      <c r="G24072" t="inlineStr"/>
      <c r="H24072" t="inlineStr"/>
    </row>
    <row r="24073">
      <c r="A24073" t="inlineStr">
        <is>
          <t>pypistats</t>
        </is>
      </c>
      <c r="B24073" t="inlineStr">
        <is>
          <t>bb272e339f8accb9f2436c1a83283c5bde13e9c6</t>
        </is>
      </c>
      <c r="C24073" t="inlineStr">
        <is>
          <t>2020-10-07 08:43:58+00:00</t>
        </is>
      </c>
      <c r="D24073" t="inlineStr">
        <is>
          <t>add</t>
        </is>
      </c>
      <c r="E24073" t="inlineStr">
        <is>
          <t>pytest</t>
        </is>
      </c>
      <c r="F24073">
        <f>=6.1.1</f>
        <v/>
      </c>
      <c r="G24073" t="inlineStr"/>
      <c r="H24073" t="inlineStr"/>
    </row>
    <row r="24074">
      <c r="A24074" t="inlineStr">
        <is>
          <t>pypistats</t>
        </is>
      </c>
      <c r="B24074" t="inlineStr">
        <is>
          <t>bb272e339f8accb9f2436c1a83283c5bde13e9c6</t>
        </is>
      </c>
      <c r="C24074" t="inlineStr">
        <is>
          <t>2020-10-07 08:43:58+00:00</t>
        </is>
      </c>
      <c r="D24074" t="inlineStr">
        <is>
          <t>add</t>
        </is>
      </c>
      <c r="E24074" t="inlineStr">
        <is>
          <t>pytest-cov</t>
        </is>
      </c>
      <c r="F24074">
        <f>=2.10.1</f>
        <v/>
      </c>
      <c r="G24074" t="inlineStr"/>
      <c r="H24074" t="inlineStr"/>
    </row>
    <row r="24075">
      <c r="A24075" t="inlineStr">
        <is>
          <t>pypistats</t>
        </is>
      </c>
      <c r="B24075" t="inlineStr">
        <is>
          <t>bb272e339f8accb9f2436c1a83283c5bde13e9c6</t>
        </is>
      </c>
      <c r="C24075" t="inlineStr">
        <is>
          <t>2020-10-07 08:43:58+00:00</t>
        </is>
      </c>
      <c r="D24075" t="inlineStr">
        <is>
          <t>add</t>
        </is>
      </c>
      <c r="E24075" t="inlineStr">
        <is>
          <t>python-slugify</t>
        </is>
      </c>
      <c r="F24075">
        <f>=4.0.1</f>
        <v/>
      </c>
      <c r="G24075" t="inlineStr"/>
      <c r="H24075" t="inlineStr"/>
    </row>
    <row r="24076">
      <c r="A24076" t="inlineStr">
        <is>
          <t>pypistats</t>
        </is>
      </c>
      <c r="B24076" t="inlineStr">
        <is>
          <t>bb272e339f8accb9f2436c1a83283c5bde13e9c6</t>
        </is>
      </c>
      <c r="C24076" t="inlineStr">
        <is>
          <t>2020-10-07 08:43:58+00:00</t>
        </is>
      </c>
      <c r="D24076" t="inlineStr">
        <is>
          <t>add</t>
        </is>
      </c>
      <c r="E24076" t="inlineStr">
        <is>
          <t>requests</t>
        </is>
      </c>
      <c r="F24076">
        <f>=2.24.0</f>
        <v/>
      </c>
      <c r="G24076" t="inlineStr"/>
      <c r="H24076" t="inlineStr"/>
    </row>
    <row r="24077">
      <c r="A24077" t="inlineStr">
        <is>
          <t>pypistats</t>
        </is>
      </c>
      <c r="B24077" t="inlineStr">
        <is>
          <t>bb272e339f8accb9f2436c1a83283c5bde13e9c6</t>
        </is>
      </c>
      <c r="C24077" t="inlineStr">
        <is>
          <t>2020-10-07 08:43:58+00:00</t>
        </is>
      </c>
      <c r="D24077" t="inlineStr">
        <is>
          <t>add</t>
        </is>
      </c>
      <c r="E24077" t="inlineStr">
        <is>
          <t>requests_mock</t>
        </is>
      </c>
      <c r="F24077">
        <f>=1.8.0</f>
        <v/>
      </c>
      <c r="G24077" t="inlineStr"/>
      <c r="H24077" t="inlineStr"/>
    </row>
    <row r="24078">
      <c r="A24078" t="inlineStr">
        <is>
          <t>Adafruit_CircuitPython_CharLCD</t>
        </is>
      </c>
      <c r="B24078" t="inlineStr">
        <is>
          <t>cec0e1620b0795f82b1b724ad3c864c364e60293</t>
        </is>
      </c>
      <c r="C24078" t="inlineStr">
        <is>
          <t>2018-08-03 16:55:32+00:00</t>
        </is>
      </c>
      <c r="D24078" t="inlineStr">
        <is>
          <t>add</t>
        </is>
      </c>
      <c r="E24078" t="inlineStr">
        <is>
          <t>adafruit-circuitpython-busdevice</t>
        </is>
      </c>
      <c r="F24078" t="inlineStr"/>
      <c r="G24078" t="inlineStr"/>
      <c r="H24078" t="inlineStr"/>
    </row>
    <row r="24079">
      <c r="A24079" t="inlineStr">
        <is>
          <t>Adafruit_CircuitPython_CharLCD</t>
        </is>
      </c>
      <c r="B24079" t="inlineStr">
        <is>
          <t>cec0e1620b0795f82b1b724ad3c864c364e60293</t>
        </is>
      </c>
      <c r="C24079" t="inlineStr">
        <is>
          <t>2018-08-03 16:55:32+00:00</t>
        </is>
      </c>
      <c r="D24079" t="inlineStr">
        <is>
          <t>add</t>
        </is>
      </c>
      <c r="E24079" t="inlineStr">
        <is>
          <t>Adafruit-Blinka</t>
        </is>
      </c>
      <c r="F24079" t="inlineStr"/>
      <c r="G24079" t="inlineStr"/>
      <c r="H24079" t="inlineStr"/>
    </row>
    <row r="24080">
      <c r="A24080" t="inlineStr">
        <is>
          <t>Adafruit_CircuitPython_CharLCD</t>
        </is>
      </c>
      <c r="B24080" t="inlineStr">
        <is>
          <t>32570d28539b03dea25518d829c2d59a7bfea33b</t>
        </is>
      </c>
      <c r="C24080" t="inlineStr">
        <is>
          <t>2018-11-21 17:46:17+00:00</t>
        </is>
      </c>
      <c r="D24080" t="inlineStr">
        <is>
          <t>verchange</t>
        </is>
      </c>
      <c r="E24080" t="inlineStr">
        <is>
          <t>Adafruit-Blinka</t>
        </is>
      </c>
      <c r="F24080" t="inlineStr"/>
      <c r="G24080" t="inlineStr">
        <is>
          <t>Adafruit-Blinka</t>
        </is>
      </c>
      <c r="H24080" t="inlineStr"/>
    </row>
    <row r="24081">
      <c r="A24081" t="inlineStr">
        <is>
          <t>Adafruit_CircuitPython_CharLCD</t>
        </is>
      </c>
      <c r="B24081" t="inlineStr">
        <is>
          <t>32570d28539b03dea25518d829c2d59a7bfea33b</t>
        </is>
      </c>
      <c r="C24081" t="inlineStr">
        <is>
          <t>2018-11-21 17:46:17+00:00</t>
        </is>
      </c>
      <c r="D24081" t="inlineStr">
        <is>
          <t>add</t>
        </is>
      </c>
      <c r="E24081" t="inlineStr">
        <is>
          <t>adafruit-circuitpython-mcp230xx</t>
        </is>
      </c>
      <c r="F24081" t="inlineStr"/>
      <c r="G24081" t="inlineStr"/>
      <c r="H24081" t="inlineStr"/>
    </row>
    <row r="24082">
      <c r="A24082" t="inlineStr">
        <is>
          <t>Adafruit_CircuitPython_CharLCD</t>
        </is>
      </c>
      <c r="B24082" t="inlineStr">
        <is>
          <t>32570d28539b03dea25518d829c2d59a7bfea33b</t>
        </is>
      </c>
      <c r="C24082" t="inlineStr">
        <is>
          <t>2018-11-21 17:46:17+00:00</t>
        </is>
      </c>
      <c r="D24082" t="inlineStr">
        <is>
          <t>add</t>
        </is>
      </c>
      <c r="E24082" t="inlineStr">
        <is>
          <t>adafruit-circuitpython-74hc595</t>
        </is>
      </c>
      <c r="F24082" t="inlineStr"/>
      <c r="G24082" t="inlineStr"/>
      <c r="H24082" t="inlineStr"/>
    </row>
    <row r="24083">
      <c r="A24083" t="inlineStr">
        <is>
          <t>Adafruit_CircuitPython_CharLCD</t>
        </is>
      </c>
      <c r="B24083" t="inlineStr">
        <is>
          <t>5f5680ba955733e03fc1774940831d09098a2b20</t>
        </is>
      </c>
      <c r="C24083" t="inlineStr">
        <is>
          <t>2018-11-28 18:08:50+00:00</t>
        </is>
      </c>
      <c r="D24083" t="inlineStr">
        <is>
          <t>verchange</t>
        </is>
      </c>
      <c r="E24083" t="inlineStr">
        <is>
          <t>adafruit-circuitpython-74hc595</t>
        </is>
      </c>
      <c r="F24083" t="inlineStr"/>
      <c r="G24083" t="inlineStr">
        <is>
          <t>adafruit-circuitpython-74hc595</t>
        </is>
      </c>
      <c r="H24083" t="inlineStr"/>
    </row>
    <row r="24084">
      <c r="A24084" t="inlineStr">
        <is>
          <t>Adafruit_CircuitPython_CharLCD</t>
        </is>
      </c>
      <c r="B24084" t="inlineStr">
        <is>
          <t>5f5680ba955733e03fc1774940831d09098a2b20</t>
        </is>
      </c>
      <c r="C24084" t="inlineStr">
        <is>
          <t>2018-11-28 18:08:50+00:00</t>
        </is>
      </c>
      <c r="D24084" t="inlineStr">
        <is>
          <t>verchange</t>
        </is>
      </c>
      <c r="E24084" t="inlineStr">
        <is>
          <t>adafruit-circuitpython-busdevice</t>
        </is>
      </c>
      <c r="F24084" t="inlineStr"/>
      <c r="G24084" t="inlineStr">
        <is>
          <t>adafruit-circuitpython-busdevice</t>
        </is>
      </c>
      <c r="H24084" t="inlineStr"/>
    </row>
    <row r="24085">
      <c r="A24085" t="inlineStr">
        <is>
          <t>UMI-tools</t>
        </is>
      </c>
      <c r="B24085" t="inlineStr">
        <is>
          <t>5db6d013383be627bd06ac6e67f76139f2de89cd</t>
        </is>
      </c>
      <c r="C24085" t="inlineStr">
        <is>
          <t>2016-04-29 19:31:31+00:00</t>
        </is>
      </c>
      <c r="D24085" t="inlineStr">
        <is>
          <t>add</t>
        </is>
      </c>
      <c r="E24085" t="inlineStr">
        <is>
          <t>setuptools</t>
        </is>
      </c>
      <c r="F24085" t="inlineStr">
        <is>
          <t>&gt;=1.1</t>
        </is>
      </c>
      <c r="G24085" t="inlineStr"/>
      <c r="H24085" t="inlineStr"/>
    </row>
    <row r="24086">
      <c r="A24086" t="inlineStr">
        <is>
          <t>UMI-tools</t>
        </is>
      </c>
      <c r="B24086" t="inlineStr">
        <is>
          <t>5db6d013383be627bd06ac6e67f76139f2de89cd</t>
        </is>
      </c>
      <c r="C24086" t="inlineStr">
        <is>
          <t>2016-04-29 19:31:31+00:00</t>
        </is>
      </c>
      <c r="D24086" t="inlineStr">
        <is>
          <t>add</t>
        </is>
      </c>
      <c r="E24086" t="inlineStr">
        <is>
          <t>cython</t>
        </is>
      </c>
      <c r="F24086" t="inlineStr">
        <is>
          <t>&gt;=0.19</t>
        </is>
      </c>
      <c r="G24086" t="inlineStr"/>
      <c r="H24086" t="inlineStr"/>
    </row>
    <row r="24087">
      <c r="A24087" t="inlineStr">
        <is>
          <t>UMI-tools</t>
        </is>
      </c>
      <c r="B24087" t="inlineStr">
        <is>
          <t>5db6d013383be627bd06ac6e67f76139f2de89cd</t>
        </is>
      </c>
      <c r="C24087" t="inlineStr">
        <is>
          <t>2016-04-29 19:31:31+00:00</t>
        </is>
      </c>
      <c r="D24087" t="inlineStr">
        <is>
          <t>add</t>
        </is>
      </c>
      <c r="E24087" t="inlineStr">
        <is>
          <t>numpy</t>
        </is>
      </c>
      <c r="F24087" t="inlineStr">
        <is>
          <t>&gt;=1.7</t>
        </is>
      </c>
      <c r="G24087" t="inlineStr"/>
      <c r="H24087" t="inlineStr"/>
    </row>
    <row r="24088">
      <c r="A24088" t="inlineStr">
        <is>
          <t>UMI-tools</t>
        </is>
      </c>
      <c r="B24088" t="inlineStr">
        <is>
          <t>5db6d013383be627bd06ac6e67f76139f2de89cd</t>
        </is>
      </c>
      <c r="C24088" t="inlineStr">
        <is>
          <t>2016-04-29 19:31:31+00:00</t>
        </is>
      </c>
      <c r="D24088" t="inlineStr">
        <is>
          <t>add</t>
        </is>
      </c>
      <c r="E24088" t="inlineStr">
        <is>
          <t>pandas</t>
        </is>
      </c>
      <c r="F24088" t="inlineStr">
        <is>
          <t>&gt;=0.12.0</t>
        </is>
      </c>
      <c r="G24088" t="inlineStr"/>
      <c r="H24088" t="inlineStr"/>
    </row>
    <row r="24089">
      <c r="A24089" t="inlineStr">
        <is>
          <t>UMI-tools</t>
        </is>
      </c>
      <c r="B24089" t="inlineStr">
        <is>
          <t>5db6d013383be627bd06ac6e67f76139f2de89cd</t>
        </is>
      </c>
      <c r="C24089" t="inlineStr">
        <is>
          <t>2016-04-29 19:31:31+00:00</t>
        </is>
      </c>
      <c r="D24089" t="inlineStr">
        <is>
          <t>add</t>
        </is>
      </c>
      <c r="E24089" t="inlineStr">
        <is>
          <t>pysam</t>
        </is>
      </c>
      <c r="F24089" t="inlineStr">
        <is>
          <t>&gt;=0.8.4</t>
        </is>
      </c>
      <c r="G24089" t="inlineStr"/>
      <c r="H24089" t="inlineStr"/>
    </row>
    <row r="24090">
      <c r="A24090" t="inlineStr">
        <is>
          <t>UMI-tools</t>
        </is>
      </c>
      <c r="B24090" t="inlineStr">
        <is>
          <t>5db6d013383be627bd06ac6e67f76139f2de89cd</t>
        </is>
      </c>
      <c r="C24090" t="inlineStr">
        <is>
          <t>2016-04-29 19:31:31+00:00</t>
        </is>
      </c>
      <c r="D24090" t="inlineStr">
        <is>
          <t>add</t>
        </is>
      </c>
      <c r="E24090" t="inlineStr">
        <is>
          <t>future</t>
        </is>
      </c>
      <c r="F24090" t="inlineStr"/>
      <c r="G24090" t="inlineStr"/>
      <c r="H24090" t="inlineStr"/>
    </row>
    <row r="24091">
      <c r="A24091" t="inlineStr">
        <is>
          <t>UMI-tools</t>
        </is>
      </c>
      <c r="B24091" t="inlineStr">
        <is>
          <t>7805eaf51384bcbf8f8ca7bae3e202a6f6eeec56</t>
        </is>
      </c>
      <c r="C24091" t="inlineStr">
        <is>
          <t>2017-03-09 16:34:24+00:00</t>
        </is>
      </c>
      <c r="D24091" t="inlineStr">
        <is>
          <t>add</t>
        </is>
      </c>
      <c r="E24091" t="inlineStr">
        <is>
          <t>six</t>
        </is>
      </c>
      <c r="F24091" t="inlineStr"/>
      <c r="G24091" t="inlineStr"/>
      <c r="H24091" t="inlineStr"/>
    </row>
    <row r="24092">
      <c r="A24092" t="inlineStr">
        <is>
          <t>UMI-tools</t>
        </is>
      </c>
      <c r="B24092" t="inlineStr">
        <is>
          <t>e15fe8f8f25c7e0b10e8f7d60009dde7ec5ef1e8</t>
        </is>
      </c>
      <c r="C24092" t="inlineStr">
        <is>
          <t>2017-08-18 14:36:15+00:00</t>
        </is>
      </c>
      <c r="D24092" t="inlineStr">
        <is>
          <t>verchange</t>
        </is>
      </c>
      <c r="E24092" t="inlineStr">
        <is>
          <t>six</t>
        </is>
      </c>
      <c r="F24092" t="inlineStr"/>
      <c r="G24092" t="inlineStr">
        <is>
          <t>six</t>
        </is>
      </c>
      <c r="H24092" t="inlineStr"/>
    </row>
    <row r="24093">
      <c r="A24093" t="inlineStr">
        <is>
          <t>UMI-tools</t>
        </is>
      </c>
      <c r="B24093" t="inlineStr">
        <is>
          <t>e15fe8f8f25c7e0b10e8f7d60009dde7ec5ef1e8</t>
        </is>
      </c>
      <c r="C24093" t="inlineStr">
        <is>
          <t>2017-08-18 14:36:15+00:00</t>
        </is>
      </c>
      <c r="D24093" t="inlineStr">
        <is>
          <t>add</t>
        </is>
      </c>
      <c r="E24093" t="inlineStr">
        <is>
          <t>regex</t>
        </is>
      </c>
      <c r="F24093" t="inlineStr"/>
      <c r="G24093" t="inlineStr"/>
      <c r="H24093" t="inlineStr"/>
    </row>
    <row r="24094">
      <c r="A24094" t="inlineStr">
        <is>
          <t>UMI-tools</t>
        </is>
      </c>
      <c r="B24094" t="inlineStr">
        <is>
          <t>e15fe8f8f25c7e0b10e8f7d60009dde7ec5ef1e8</t>
        </is>
      </c>
      <c r="C24094" t="inlineStr">
        <is>
          <t>2017-08-18 14:36:15+00:00</t>
        </is>
      </c>
      <c r="D24094" t="inlineStr">
        <is>
          <t>add</t>
        </is>
      </c>
      <c r="E24094" t="inlineStr">
        <is>
          <t>scipy</t>
        </is>
      </c>
      <c r="F24094" t="inlineStr"/>
      <c r="G24094" t="inlineStr"/>
      <c r="H24094" t="inlineStr"/>
    </row>
    <row r="24095">
      <c r="A24095" t="inlineStr">
        <is>
          <t>UMI-tools</t>
        </is>
      </c>
      <c r="B24095" t="inlineStr">
        <is>
          <t>e15fe8f8f25c7e0b10e8f7d60009dde7ec5ef1e8</t>
        </is>
      </c>
      <c r="C24095" t="inlineStr">
        <is>
          <t>2017-08-18 14:36:15+00:00</t>
        </is>
      </c>
      <c r="D24095" t="inlineStr">
        <is>
          <t>add</t>
        </is>
      </c>
      <c r="E24095" t="inlineStr">
        <is>
          <t>matplotlib</t>
        </is>
      </c>
      <c r="F24095" t="inlineStr"/>
      <c r="G24095" t="inlineStr"/>
      <c r="H24095" t="inlineStr"/>
    </row>
    <row r="24096">
      <c r="A24096" t="inlineStr">
        <is>
          <t>UMI-tools</t>
        </is>
      </c>
      <c r="B24096" t="inlineStr">
        <is>
          <t>e15fe8f8f25c7e0b10e8f7d60009dde7ec5ef1e8</t>
        </is>
      </c>
      <c r="C24096" t="inlineStr">
        <is>
          <t>2017-08-18 14:36:15+00:00</t>
        </is>
      </c>
      <c r="D24096" t="inlineStr">
        <is>
          <t>rem</t>
        </is>
      </c>
      <c r="E24096" t="inlineStr"/>
      <c r="F24096" t="inlineStr"/>
      <c r="G24096" t="inlineStr">
        <is>
          <t>cython</t>
        </is>
      </c>
      <c r="H24096" t="inlineStr">
        <is>
          <t>&gt;=0.19</t>
        </is>
      </c>
    </row>
    <row r="24097">
      <c r="A24097" t="inlineStr">
        <is>
          <t>UMI-tools</t>
        </is>
      </c>
      <c r="B24097" t="inlineStr">
        <is>
          <t>442dea4c1480d8bae5073b2eb11117618bfe75b2</t>
        </is>
      </c>
      <c r="C24097" t="inlineStr">
        <is>
          <t>2018-11-16 17:10:53+00:00</t>
        </is>
      </c>
      <c r="D24097" t="inlineStr">
        <is>
          <t>verchange</t>
        </is>
      </c>
      <c r="E24097" t="inlineStr">
        <is>
          <t>pysam</t>
        </is>
      </c>
      <c r="F24097" t="inlineStr">
        <is>
          <t>&gt;=0.9</t>
        </is>
      </c>
      <c r="G24097" t="inlineStr">
        <is>
          <t>pysam</t>
        </is>
      </c>
      <c r="H24097" t="inlineStr">
        <is>
          <t>&gt;=0.8.4</t>
        </is>
      </c>
    </row>
    <row r="24098">
      <c r="A24098" t="inlineStr">
        <is>
          <t>UMI-tools</t>
        </is>
      </c>
      <c r="B24098" t="inlineStr">
        <is>
          <t>289b9cc87f35bd06249ef6ae680e590524bc83f3</t>
        </is>
      </c>
      <c r="C24098" t="inlineStr">
        <is>
          <t>2019-12-06 12:35:00+00:00</t>
        </is>
      </c>
      <c r="D24098" t="inlineStr">
        <is>
          <t>add</t>
        </is>
      </c>
      <c r="E24098" t="inlineStr">
        <is>
          <t>python</t>
        </is>
      </c>
      <c r="F24098" t="inlineStr">
        <is>
          <t>&gt;=3.5</t>
        </is>
      </c>
      <c r="G24098" t="inlineStr"/>
      <c r="H24098" t="inlineStr"/>
    </row>
    <row r="24099">
      <c r="A24099" t="inlineStr">
        <is>
          <t>UMI-tools</t>
        </is>
      </c>
      <c r="B24099" t="inlineStr">
        <is>
          <t>f65dfbfcd5a7cdb2e9f28c5db05f6351592cff0d</t>
        </is>
      </c>
      <c r="C24099" t="inlineStr">
        <is>
          <t>2020-11-04 00:04:33+00:00</t>
        </is>
      </c>
      <c r="D24099" t="inlineStr">
        <is>
          <t>add</t>
        </is>
      </c>
      <c r="E24099" t="inlineStr">
        <is>
          <t>pybktree</t>
        </is>
      </c>
      <c r="F24099" t="inlineStr"/>
      <c r="G24099" t="inlineStr"/>
      <c r="H24099" t="inlineStr"/>
    </row>
    <row r="24100">
      <c r="A24100" t="inlineStr">
        <is>
          <t>UMI-tools</t>
        </is>
      </c>
      <c r="B24100" t="inlineStr">
        <is>
          <t>124f1dce6ba06102c313c3c3e2dee3836ccdb116</t>
        </is>
      </c>
      <c r="C24100" t="inlineStr">
        <is>
          <t>2020-11-18 19:57:25+00:00</t>
        </is>
      </c>
      <c r="D24100" t="inlineStr">
        <is>
          <t>verchange</t>
        </is>
      </c>
      <c r="E24100" t="inlineStr">
        <is>
          <t>pysam</t>
        </is>
      </c>
      <c r="F24100" t="inlineStr">
        <is>
          <t>&gt;=0.16.0.1</t>
        </is>
      </c>
      <c r="G24100" t="inlineStr">
        <is>
          <t>pysam</t>
        </is>
      </c>
      <c r="H24100" t="inlineStr">
        <is>
          <t>&gt;=0.9</t>
        </is>
      </c>
    </row>
    <row r="24101">
      <c r="A24101" t="inlineStr">
        <is>
          <t>stashboard</t>
        </is>
      </c>
      <c r="B24101" t="inlineStr">
        <is>
          <t>b1a0f1d36a6294bdc9f1352af7b919db9de08705</t>
        </is>
      </c>
      <c r="C24101" t="inlineStr">
        <is>
          <t>2011-11-28 07:17:22+00:00</t>
        </is>
      </c>
      <c r="D24101" t="inlineStr">
        <is>
          <t>add</t>
        </is>
      </c>
      <c r="E24101" t="inlineStr">
        <is>
          <t>requests</t>
        </is>
      </c>
      <c r="F24101">
        <f>=0.7.4</f>
        <v/>
      </c>
      <c r="G24101" t="inlineStr"/>
      <c r="H24101" t="inlineStr"/>
    </row>
    <row r="24102">
      <c r="A24102" t="inlineStr">
        <is>
          <t>stashboard</t>
        </is>
      </c>
      <c r="B24102" t="inlineStr">
        <is>
          <t>b1a0f1d36a6294bdc9f1352af7b919db9de08705</t>
        </is>
      </c>
      <c r="C24102" t="inlineStr">
        <is>
          <t>2011-11-28 07:17:22+00:00</t>
        </is>
      </c>
      <c r="D24102" t="inlineStr">
        <is>
          <t>add</t>
        </is>
      </c>
      <c r="E24102" t="inlineStr">
        <is>
          <t>mock</t>
        </is>
      </c>
      <c r="F24102">
        <f>=0.7.2</f>
        <v/>
      </c>
      <c r="G24102" t="inlineStr"/>
      <c r="H24102" t="inlineStr"/>
    </row>
    <row r="24103">
      <c r="A24103" t="inlineStr">
        <is>
          <t>stashboard</t>
        </is>
      </c>
      <c r="B24103" t="inlineStr">
        <is>
          <t>b1a0f1d36a6294bdc9f1352af7b919db9de08705</t>
        </is>
      </c>
      <c r="C24103" t="inlineStr">
        <is>
          <t>2011-11-28 07:17:22+00:00</t>
        </is>
      </c>
      <c r="D24103" t="inlineStr">
        <is>
          <t>add</t>
        </is>
      </c>
      <c r="E24103" t="inlineStr">
        <is>
          <t>nose</t>
        </is>
      </c>
      <c r="F24103">
        <f>=1.1.2</f>
        <v/>
      </c>
      <c r="G24103" t="inlineStr"/>
      <c r="H24103" t="inlineStr"/>
    </row>
    <row r="24104">
      <c r="A24104" t="inlineStr">
        <is>
          <t>stashboard</t>
        </is>
      </c>
      <c r="B24104" t="inlineStr">
        <is>
          <t>b1a0f1d36a6294bdc9f1352af7b919db9de08705</t>
        </is>
      </c>
      <c r="C24104" t="inlineStr">
        <is>
          <t>2011-11-28 07:17:22+00:00</t>
        </is>
      </c>
      <c r="D24104" t="inlineStr">
        <is>
          <t>add</t>
        </is>
      </c>
      <c r="E24104" t="inlineStr">
        <is>
          <t>sphinx</t>
        </is>
      </c>
      <c r="F24104" t="inlineStr"/>
      <c r="G24104" t="inlineStr"/>
      <c r="H24104" t="inlineStr"/>
    </row>
    <row r="24105">
      <c r="A24105" t="inlineStr">
        <is>
          <t>django-rest-framework-fine-permissions</t>
        </is>
      </c>
      <c r="B24105" t="inlineStr">
        <is>
          <t>7df4e1b4e1644fcc9836f1edb0cdbf15e35db530</t>
        </is>
      </c>
      <c r="C24105" t="inlineStr">
        <is>
          <t>2015-01-20 10:35:16+00:00</t>
        </is>
      </c>
      <c r="D24105" t="inlineStr">
        <is>
          <t>add</t>
        </is>
      </c>
      <c r="E24105" t="inlineStr">
        <is>
          <t>djangorestframework</t>
        </is>
      </c>
      <c r="F24105">
        <f>=3.0.3</f>
        <v/>
      </c>
      <c r="G24105" t="inlineStr"/>
      <c r="H24105" t="inlineStr"/>
    </row>
    <row r="24106">
      <c r="A24106" t="inlineStr">
        <is>
          <t>django-rest-framework-fine-permissions</t>
        </is>
      </c>
      <c r="B24106" t="inlineStr">
        <is>
          <t>7df4e1b4e1644fcc9836f1edb0cdbf15e35db530</t>
        </is>
      </c>
      <c r="C24106" t="inlineStr">
        <is>
          <t>2015-01-20 10:35:16+00:00</t>
        </is>
      </c>
      <c r="D24106" t="inlineStr">
        <is>
          <t>add</t>
        </is>
      </c>
      <c r="E24106" t="inlineStr">
        <is>
          <t>six</t>
        </is>
      </c>
      <c r="F24106" t="inlineStr"/>
      <c r="G24106" t="inlineStr"/>
      <c r="H24106" t="inlineStr"/>
    </row>
    <row r="24107">
      <c r="A24107" t="inlineStr">
        <is>
          <t>django-rest-framework-fine-permissions</t>
        </is>
      </c>
      <c r="B24107" t="inlineStr">
        <is>
          <t>1bf437963e5de1562a28f1a0bcc21715fc92db75</t>
        </is>
      </c>
      <c r="C24107" t="inlineStr">
        <is>
          <t>2015-05-07 09:51:37+00:00</t>
        </is>
      </c>
      <c r="D24107" t="inlineStr">
        <is>
          <t>verchange</t>
        </is>
      </c>
      <c r="E24107" t="inlineStr">
        <is>
          <t>djangorestframework</t>
        </is>
      </c>
      <c r="F24107" t="inlineStr">
        <is>
          <t>&lt;3.1;&gt;=3.0</t>
        </is>
      </c>
      <c r="G24107" t="inlineStr">
        <is>
          <t>djangorestframework</t>
        </is>
      </c>
      <c r="H24107">
        <f>=3.0.3</f>
        <v/>
      </c>
    </row>
    <row r="24108">
      <c r="A24108" t="inlineStr">
        <is>
          <t>django-rest-framework-fine-permissions</t>
        </is>
      </c>
      <c r="B24108" t="inlineStr">
        <is>
          <t>55b83010719b851356c89213074cc7db3e3c7b53</t>
        </is>
      </c>
      <c r="C24108" t="inlineStr">
        <is>
          <t>2018-02-09 21:01:37+00:00</t>
        </is>
      </c>
      <c r="D24108" t="inlineStr">
        <is>
          <t>rem</t>
        </is>
      </c>
      <c r="E24108" t="inlineStr"/>
      <c r="F24108" t="inlineStr"/>
      <c r="G24108" t="inlineStr">
        <is>
          <t>djangorestframework</t>
        </is>
      </c>
      <c r="H24108" t="inlineStr">
        <is>
          <t>&lt;3.1;&gt;=3.0</t>
        </is>
      </c>
    </row>
    <row r="24109">
      <c r="A24109" t="inlineStr">
        <is>
          <t>funfuzz</t>
        </is>
      </c>
      <c r="B24109" t="inlineStr">
        <is>
          <t>c6143a223bfacec9b26cfcf71eaae7f5ae55590c</t>
        </is>
      </c>
      <c r="C24109" t="inlineStr">
        <is>
          <t>2017-10-19 01:19:38+00:00</t>
        </is>
      </c>
      <c r="D24109" t="inlineStr">
        <is>
          <t>add</t>
        </is>
      </c>
      <c r="E24109" t="inlineStr">
        <is>
          <t>FuzzManager</t>
        </is>
      </c>
      <c r="F24109" t="inlineStr">
        <is>
          <t>&gt;=0.1.1</t>
        </is>
      </c>
      <c r="G24109" t="inlineStr"/>
      <c r="H24109" t="inlineStr"/>
    </row>
    <row r="24110">
      <c r="A24110" t="inlineStr">
        <is>
          <t>funfuzz</t>
        </is>
      </c>
      <c r="B24110" t="inlineStr">
        <is>
          <t>c6143a223bfacec9b26cfcf71eaae7f5ae55590c</t>
        </is>
      </c>
      <c r="C24110" t="inlineStr">
        <is>
          <t>2017-10-19 01:19:38+00:00</t>
        </is>
      </c>
      <c r="D24110" t="inlineStr">
        <is>
          <t>add</t>
        </is>
      </c>
      <c r="E24110" t="inlineStr">
        <is>
          <t>lithium-reducer</t>
        </is>
      </c>
      <c r="F24110" t="inlineStr">
        <is>
          <t>&gt;=0.2.0</t>
        </is>
      </c>
      <c r="G24110" t="inlineStr"/>
      <c r="H24110" t="inlineStr"/>
    </row>
    <row r="24111">
      <c r="A24111" t="inlineStr">
        <is>
          <t>funfuzz</t>
        </is>
      </c>
      <c r="B24111" t="inlineStr">
        <is>
          <t>7781c32ef6b03c1bd7e9ed1acb6a35ed41ffa5ea</t>
        </is>
      </c>
      <c r="C24111" t="inlineStr">
        <is>
          <t>2018-04-13 22:44:34+00:00</t>
        </is>
      </c>
      <c r="D24111" t="inlineStr">
        <is>
          <t>verchange</t>
        </is>
      </c>
      <c r="E24111" t="inlineStr">
        <is>
          <t>FuzzManager</t>
        </is>
      </c>
      <c r="F24111" t="inlineStr">
        <is>
          <t>&gt;=0.1.3</t>
        </is>
      </c>
      <c r="G24111" t="inlineStr">
        <is>
          <t>FuzzManager</t>
        </is>
      </c>
      <c r="H24111" t="inlineStr">
        <is>
          <t>&gt;=0.1.1</t>
        </is>
      </c>
    </row>
    <row r="24112">
      <c r="A24112" t="inlineStr">
        <is>
          <t>funfuzz</t>
        </is>
      </c>
      <c r="B24112" t="inlineStr">
        <is>
          <t>7781c32ef6b03c1bd7e9ed1acb6a35ed41ffa5ea</t>
        </is>
      </c>
      <c r="C24112" t="inlineStr">
        <is>
          <t>2018-04-13 22:44:34+00:00</t>
        </is>
      </c>
      <c r="D24112" t="inlineStr">
        <is>
          <t>verchange</t>
        </is>
      </c>
      <c r="E24112" t="inlineStr">
        <is>
          <t>lithium-reducer</t>
        </is>
      </c>
      <c r="F24112" t="inlineStr">
        <is>
          <t>&gt;=0.2.1</t>
        </is>
      </c>
      <c r="G24112" t="inlineStr">
        <is>
          <t>lithium-reducer</t>
        </is>
      </c>
      <c r="H24112" t="inlineStr">
        <is>
          <t>&gt;=0.2.0</t>
        </is>
      </c>
    </row>
    <row r="24113">
      <c r="A24113" t="inlineStr">
        <is>
          <t>funfuzz</t>
        </is>
      </c>
      <c r="B24113" t="inlineStr">
        <is>
          <t>7781c32ef6b03c1bd7e9ed1acb6a35ed41ffa5ea</t>
        </is>
      </c>
      <c r="C24113" t="inlineStr">
        <is>
          <t>2018-04-13 22:44:34+00:00</t>
        </is>
      </c>
      <c r="D24113" t="inlineStr">
        <is>
          <t>add</t>
        </is>
      </c>
      <c r="E24113" t="inlineStr">
        <is>
          <t>backports.print_function</t>
        </is>
      </c>
      <c r="F24113" t="inlineStr">
        <is>
          <t>&gt;=1.1.1</t>
        </is>
      </c>
      <c r="G24113" t="inlineStr"/>
      <c r="H24113" t="inlineStr"/>
    </row>
    <row r="24114">
      <c r="A24114" t="inlineStr">
        <is>
          <t>funfuzz</t>
        </is>
      </c>
      <c r="B24114" t="inlineStr">
        <is>
          <t>7781c32ef6b03c1bd7e9ed1acb6a35ed41ffa5ea</t>
        </is>
      </c>
      <c r="C24114" t="inlineStr">
        <is>
          <t>2018-04-13 22:44:34+00:00</t>
        </is>
      </c>
      <c r="D24114" t="inlineStr">
        <is>
          <t>add</t>
        </is>
      </c>
      <c r="E24114" t="inlineStr">
        <is>
          <t>configparser</t>
        </is>
      </c>
      <c r="F24114" t="inlineStr">
        <is>
          <t>&gt;=3.5.0</t>
        </is>
      </c>
      <c r="G24114" t="inlineStr"/>
      <c r="H24114" t="inlineStr"/>
    </row>
    <row r="24115">
      <c r="A24115" t="inlineStr">
        <is>
          <t>funfuzz</t>
        </is>
      </c>
      <c r="B24115" t="inlineStr">
        <is>
          <t>7781c32ef6b03c1bd7e9ed1acb6a35ed41ffa5ea</t>
        </is>
      </c>
      <c r="C24115" t="inlineStr">
        <is>
          <t>2018-04-13 22:44:34+00:00</t>
        </is>
      </c>
      <c r="D24115" t="inlineStr">
        <is>
          <t>add</t>
        </is>
      </c>
      <c r="E24115" t="inlineStr">
        <is>
          <t>future</t>
        </is>
      </c>
      <c r="F24115" t="inlineStr">
        <is>
          <t>&gt;=0.16.0</t>
        </is>
      </c>
      <c r="G24115" t="inlineStr"/>
      <c r="H24115" t="inlineStr"/>
    </row>
    <row r="24116">
      <c r="A24116" t="inlineStr">
        <is>
          <t>funfuzz</t>
        </is>
      </c>
      <c r="B24116" t="inlineStr">
        <is>
          <t>7781c32ef6b03c1bd7e9ed1acb6a35ed41ffa5ea</t>
        </is>
      </c>
      <c r="C24116" t="inlineStr">
        <is>
          <t>2018-04-13 22:44:34+00:00</t>
        </is>
      </c>
      <c r="D24116" t="inlineStr">
        <is>
          <t>add</t>
        </is>
      </c>
      <c r="E24116" t="inlineStr">
        <is>
          <t>psutil</t>
        </is>
      </c>
      <c r="F24116" t="inlineStr">
        <is>
          <t>&gt;=5.4.3</t>
        </is>
      </c>
      <c r="G24116" t="inlineStr"/>
      <c r="H24116" t="inlineStr"/>
    </row>
    <row r="24117">
      <c r="A24117" t="inlineStr">
        <is>
          <t>funfuzz</t>
        </is>
      </c>
      <c r="B24117" t="inlineStr">
        <is>
          <t>7781c32ef6b03c1bd7e9ed1acb6a35ed41ffa5ea</t>
        </is>
      </c>
      <c r="C24117" t="inlineStr">
        <is>
          <t>2018-04-13 22:44:34+00:00</t>
        </is>
      </c>
      <c r="D24117" t="inlineStr">
        <is>
          <t>add</t>
        </is>
      </c>
      <c r="E24117" t="inlineStr">
        <is>
          <t>pytest-cov</t>
        </is>
      </c>
      <c r="F24117" t="inlineStr">
        <is>
          <t>&gt;=2.5.1</t>
        </is>
      </c>
      <c r="G24117" t="inlineStr"/>
      <c r="H24117" t="inlineStr"/>
    </row>
    <row r="24118">
      <c r="A24118" t="inlineStr">
        <is>
          <t>funfuzz</t>
        </is>
      </c>
      <c r="B24118" t="inlineStr">
        <is>
          <t>7781c32ef6b03c1bd7e9ed1acb6a35ed41ffa5ea</t>
        </is>
      </c>
      <c r="C24118" t="inlineStr">
        <is>
          <t>2018-04-13 22:44:34+00:00</t>
        </is>
      </c>
      <c r="D24118" t="inlineStr">
        <is>
          <t>add</t>
        </is>
      </c>
      <c r="E24118" t="inlineStr">
        <is>
          <t>pytest-flake8</t>
        </is>
      </c>
      <c r="F24118" t="inlineStr">
        <is>
          <t>&gt;=1.0.0</t>
        </is>
      </c>
      <c r="G24118" t="inlineStr"/>
      <c r="H24118" t="inlineStr"/>
    </row>
    <row r="24119">
      <c r="A24119" t="inlineStr">
        <is>
          <t>funfuzz</t>
        </is>
      </c>
      <c r="B24119" t="inlineStr">
        <is>
          <t>7781c32ef6b03c1bd7e9ed1acb6a35ed41ffa5ea</t>
        </is>
      </c>
      <c r="C24119" t="inlineStr">
        <is>
          <t>2018-04-13 22:44:34+00:00</t>
        </is>
      </c>
      <c r="D24119" t="inlineStr">
        <is>
          <t>add</t>
        </is>
      </c>
      <c r="E24119" t="inlineStr">
        <is>
          <t>pytest-pylint</t>
        </is>
      </c>
      <c r="F24119" t="inlineStr">
        <is>
          <t>&gt;=0.9.0</t>
        </is>
      </c>
      <c r="G24119" t="inlineStr"/>
      <c r="H24119" t="inlineStr"/>
    </row>
    <row r="24120">
      <c r="A24120" t="inlineStr">
        <is>
          <t>funfuzz</t>
        </is>
      </c>
      <c r="B24120" t="inlineStr">
        <is>
          <t>7781c32ef6b03c1bd7e9ed1acb6a35ed41ffa5ea</t>
        </is>
      </c>
      <c r="C24120" t="inlineStr">
        <is>
          <t>2018-04-13 22:44:34+00:00</t>
        </is>
      </c>
      <c r="D24120" t="inlineStr">
        <is>
          <t>add</t>
        </is>
      </c>
      <c r="E24120" t="inlineStr">
        <is>
          <t>whichcraft</t>
        </is>
      </c>
      <c r="F24120" t="inlineStr">
        <is>
          <t>&gt;=0.4.1</t>
        </is>
      </c>
      <c r="G24120" t="inlineStr"/>
      <c r="H24120" t="inlineStr"/>
    </row>
    <row r="24121">
      <c r="A24121" t="inlineStr">
        <is>
          <t>funfuzz</t>
        </is>
      </c>
      <c r="B24121" t="inlineStr">
        <is>
          <t>8412626bf1d2537e5ea64ef3ecccf31e81355d05</t>
        </is>
      </c>
      <c r="C24121" t="inlineStr">
        <is>
          <t>2018-04-21 02:22:47+00:00</t>
        </is>
      </c>
      <c r="D24121" t="inlineStr">
        <is>
          <t>add</t>
        </is>
      </c>
      <c r="E24121" t="inlineStr">
        <is>
          <t>boto</t>
        </is>
      </c>
      <c r="F24121">
        <f>=2.48.0</f>
        <v/>
      </c>
      <c r="G24121" t="inlineStr"/>
      <c r="H24121" t="inlineStr"/>
    </row>
    <row r="24122">
      <c r="A24122" t="inlineStr">
        <is>
          <t>funfuzz</t>
        </is>
      </c>
      <c r="B24122" t="inlineStr">
        <is>
          <t>8412626bf1d2537e5ea64ef3ecccf31e81355d05</t>
        </is>
      </c>
      <c r="C24122" t="inlineStr">
        <is>
          <t>2018-04-21 02:22:47+00:00</t>
        </is>
      </c>
      <c r="D24122" t="inlineStr">
        <is>
          <t>add</t>
        </is>
      </c>
      <c r="E24122" t="inlineStr">
        <is>
          <t>flake8-isort</t>
        </is>
      </c>
      <c r="F24122" t="inlineStr">
        <is>
          <t>&gt;=2.5</t>
        </is>
      </c>
      <c r="G24122" t="inlineStr"/>
      <c r="H24122" t="inlineStr"/>
    </row>
    <row r="24123">
      <c r="A24123" t="inlineStr">
        <is>
          <t>funfuzz</t>
        </is>
      </c>
      <c r="B24123" t="inlineStr">
        <is>
          <t>0f67126e5662d408d7646deb7c9869b27f759832</t>
        </is>
      </c>
      <c r="C24123" t="inlineStr">
        <is>
          <t>2018-11-07 08:45:57+00:00</t>
        </is>
      </c>
      <c r="D24123" t="inlineStr">
        <is>
          <t>rem</t>
        </is>
      </c>
      <c r="E24123" t="inlineStr"/>
      <c r="F24123" t="inlineStr"/>
      <c r="G24123" t="inlineStr">
        <is>
          <t>backports.print_function</t>
        </is>
      </c>
      <c r="H24123" t="inlineStr">
        <is>
          <t>&gt;=1.1.1</t>
        </is>
      </c>
    </row>
    <row r="24124">
      <c r="A24124" t="inlineStr">
        <is>
          <t>funfuzz</t>
        </is>
      </c>
      <c r="B24124" t="inlineStr">
        <is>
          <t>0f67126e5662d408d7646deb7c9869b27f759832</t>
        </is>
      </c>
      <c r="C24124" t="inlineStr">
        <is>
          <t>2018-11-07 08:45:57+00:00</t>
        </is>
      </c>
      <c r="D24124" t="inlineStr">
        <is>
          <t>rem</t>
        </is>
      </c>
      <c r="E24124" t="inlineStr"/>
      <c r="F24124" t="inlineStr"/>
      <c r="G24124" t="inlineStr">
        <is>
          <t>boto</t>
        </is>
      </c>
      <c r="H24124">
        <f>=2.48.0</f>
        <v/>
      </c>
    </row>
    <row r="24125">
      <c r="A24125" t="inlineStr">
        <is>
          <t>funfuzz</t>
        </is>
      </c>
      <c r="B24125" t="inlineStr">
        <is>
          <t>0f67126e5662d408d7646deb7c9869b27f759832</t>
        </is>
      </c>
      <c r="C24125" t="inlineStr">
        <is>
          <t>2018-11-07 08:45:57+00:00</t>
        </is>
      </c>
      <c r="D24125" t="inlineStr">
        <is>
          <t>rem</t>
        </is>
      </c>
      <c r="E24125" t="inlineStr"/>
      <c r="F24125" t="inlineStr"/>
      <c r="G24125" t="inlineStr">
        <is>
          <t>configparser</t>
        </is>
      </c>
      <c r="H24125" t="inlineStr">
        <is>
          <t>&gt;=3.5.0</t>
        </is>
      </c>
    </row>
    <row r="24126">
      <c r="A24126" t="inlineStr">
        <is>
          <t>funfuzz</t>
        </is>
      </c>
      <c r="B24126" t="inlineStr">
        <is>
          <t>0f67126e5662d408d7646deb7c9869b27f759832</t>
        </is>
      </c>
      <c r="C24126" t="inlineStr">
        <is>
          <t>2018-11-07 08:45:57+00:00</t>
        </is>
      </c>
      <c r="D24126" t="inlineStr">
        <is>
          <t>rem</t>
        </is>
      </c>
      <c r="E24126" t="inlineStr"/>
      <c r="F24126" t="inlineStr"/>
      <c r="G24126" t="inlineStr">
        <is>
          <t>flake8-isort</t>
        </is>
      </c>
      <c r="H24126" t="inlineStr">
        <is>
          <t>&gt;=2.5</t>
        </is>
      </c>
    </row>
    <row r="24127">
      <c r="A24127" t="inlineStr">
        <is>
          <t>funfuzz</t>
        </is>
      </c>
      <c r="B24127" t="inlineStr">
        <is>
          <t>0f67126e5662d408d7646deb7c9869b27f759832</t>
        </is>
      </c>
      <c r="C24127" t="inlineStr">
        <is>
          <t>2018-11-07 08:45:57+00:00</t>
        </is>
      </c>
      <c r="D24127" t="inlineStr">
        <is>
          <t>rem</t>
        </is>
      </c>
      <c r="E24127" t="inlineStr"/>
      <c r="F24127" t="inlineStr"/>
      <c r="G24127" t="inlineStr">
        <is>
          <t>future</t>
        </is>
      </c>
      <c r="H24127" t="inlineStr">
        <is>
          <t>&gt;=0.16.0</t>
        </is>
      </c>
    </row>
    <row r="24128">
      <c r="A24128" t="inlineStr">
        <is>
          <t>funfuzz</t>
        </is>
      </c>
      <c r="B24128" t="inlineStr">
        <is>
          <t>0f67126e5662d408d7646deb7c9869b27f759832</t>
        </is>
      </c>
      <c r="C24128" t="inlineStr">
        <is>
          <t>2018-11-07 08:45:57+00:00</t>
        </is>
      </c>
      <c r="D24128" t="inlineStr">
        <is>
          <t>rem</t>
        </is>
      </c>
      <c r="E24128" t="inlineStr"/>
      <c r="F24128" t="inlineStr"/>
      <c r="G24128" t="inlineStr">
        <is>
          <t>FuzzManager</t>
        </is>
      </c>
      <c r="H24128" t="inlineStr">
        <is>
          <t>&gt;=0.1.3</t>
        </is>
      </c>
    </row>
    <row r="24129">
      <c r="A24129" t="inlineStr">
        <is>
          <t>funfuzz</t>
        </is>
      </c>
      <c r="B24129" t="inlineStr">
        <is>
          <t>0f67126e5662d408d7646deb7c9869b27f759832</t>
        </is>
      </c>
      <c r="C24129" t="inlineStr">
        <is>
          <t>2018-11-07 08:45:57+00:00</t>
        </is>
      </c>
      <c r="D24129" t="inlineStr">
        <is>
          <t>rem</t>
        </is>
      </c>
      <c r="E24129" t="inlineStr"/>
      <c r="F24129" t="inlineStr"/>
      <c r="G24129" t="inlineStr">
        <is>
          <t>lithium-reducer</t>
        </is>
      </c>
      <c r="H24129" t="inlineStr">
        <is>
          <t>&gt;=0.2.1</t>
        </is>
      </c>
    </row>
    <row r="24130">
      <c r="A24130" t="inlineStr">
        <is>
          <t>funfuzz</t>
        </is>
      </c>
      <c r="B24130" t="inlineStr">
        <is>
          <t>0f67126e5662d408d7646deb7c9869b27f759832</t>
        </is>
      </c>
      <c r="C24130" t="inlineStr">
        <is>
          <t>2018-11-07 08:45:57+00:00</t>
        </is>
      </c>
      <c r="D24130" t="inlineStr">
        <is>
          <t>rem</t>
        </is>
      </c>
      <c r="E24130" t="inlineStr"/>
      <c r="F24130" t="inlineStr"/>
      <c r="G24130" t="inlineStr">
        <is>
          <t>psutil</t>
        </is>
      </c>
      <c r="H24130" t="inlineStr">
        <is>
          <t>&gt;=5.4.3</t>
        </is>
      </c>
    </row>
    <row r="24131">
      <c r="A24131" t="inlineStr">
        <is>
          <t>funfuzz</t>
        </is>
      </c>
      <c r="B24131" t="inlineStr">
        <is>
          <t>0f67126e5662d408d7646deb7c9869b27f759832</t>
        </is>
      </c>
      <c r="C24131" t="inlineStr">
        <is>
          <t>2018-11-07 08:45:57+00:00</t>
        </is>
      </c>
      <c r="D24131" t="inlineStr">
        <is>
          <t>rem</t>
        </is>
      </c>
      <c r="E24131" t="inlineStr"/>
      <c r="F24131" t="inlineStr"/>
      <c r="G24131" t="inlineStr">
        <is>
          <t>pytest-cov</t>
        </is>
      </c>
      <c r="H24131" t="inlineStr">
        <is>
          <t>&gt;=2.5.1</t>
        </is>
      </c>
    </row>
    <row r="24132">
      <c r="A24132" t="inlineStr">
        <is>
          <t>funfuzz</t>
        </is>
      </c>
      <c r="B24132" t="inlineStr">
        <is>
          <t>0f67126e5662d408d7646deb7c9869b27f759832</t>
        </is>
      </c>
      <c r="C24132" t="inlineStr">
        <is>
          <t>2018-11-07 08:45:57+00:00</t>
        </is>
      </c>
      <c r="D24132" t="inlineStr">
        <is>
          <t>rem</t>
        </is>
      </c>
      <c r="E24132" t="inlineStr"/>
      <c r="F24132" t="inlineStr"/>
      <c r="G24132" t="inlineStr">
        <is>
          <t>pytest-flake8</t>
        </is>
      </c>
      <c r="H24132" t="inlineStr">
        <is>
          <t>&gt;=1.0.0</t>
        </is>
      </c>
    </row>
    <row r="24133">
      <c r="A24133" t="inlineStr">
        <is>
          <t>funfuzz</t>
        </is>
      </c>
      <c r="B24133" t="inlineStr">
        <is>
          <t>0f67126e5662d408d7646deb7c9869b27f759832</t>
        </is>
      </c>
      <c r="C24133" t="inlineStr">
        <is>
          <t>2018-11-07 08:45:57+00:00</t>
        </is>
      </c>
      <c r="D24133" t="inlineStr">
        <is>
          <t>rem</t>
        </is>
      </c>
      <c r="E24133" t="inlineStr"/>
      <c r="F24133" t="inlineStr"/>
      <c r="G24133" t="inlineStr">
        <is>
          <t>pytest-pylint</t>
        </is>
      </c>
      <c r="H24133" t="inlineStr">
        <is>
          <t>&gt;=0.9.0</t>
        </is>
      </c>
    </row>
    <row r="24134">
      <c r="A24134" t="inlineStr">
        <is>
          <t>funfuzz</t>
        </is>
      </c>
      <c r="B24134" t="inlineStr">
        <is>
          <t>0f67126e5662d408d7646deb7c9869b27f759832</t>
        </is>
      </c>
      <c r="C24134" t="inlineStr">
        <is>
          <t>2018-11-07 08:45:57+00:00</t>
        </is>
      </c>
      <c r="D24134" t="inlineStr">
        <is>
          <t>rem</t>
        </is>
      </c>
      <c r="E24134" t="inlineStr"/>
      <c r="F24134" t="inlineStr"/>
      <c r="G24134" t="inlineStr">
        <is>
          <t>whichcraft</t>
        </is>
      </c>
      <c r="H24134" t="inlineStr">
        <is>
          <t>&gt;=0.4.1</t>
        </is>
      </c>
    </row>
    <row r="24135">
      <c r="A24135" t="inlineStr">
        <is>
          <t>python-tcod</t>
        </is>
      </c>
      <c r="B24135" t="inlineStr">
        <is>
          <t>796a79239567c477ba5a7e67855fbfc5d0422e2e</t>
        </is>
      </c>
      <c r="C24135" t="inlineStr">
        <is>
          <t>2019-05-11 02:50:56+00:00</t>
        </is>
      </c>
      <c r="D24135" t="inlineStr">
        <is>
          <t>verchange</t>
        </is>
      </c>
      <c r="E24135" t="inlineStr">
        <is>
          <t>numpy</t>
        </is>
      </c>
      <c r="F24135" t="inlineStr">
        <is>
          <t>&gt;=1.10;&lt;2;!=1.16.3</t>
        </is>
      </c>
      <c r="G24135" t="inlineStr">
        <is>
          <t>numpy</t>
        </is>
      </c>
      <c r="H24135" t="inlineStr">
        <is>
          <t>&gt;=1.10;&lt;2</t>
        </is>
      </c>
    </row>
    <row r="24136">
      <c r="A24136" t="inlineStr">
        <is>
          <t>python-tcod</t>
        </is>
      </c>
      <c r="B24136" t="inlineStr">
        <is>
          <t>796a79239567c477ba5a7e67855fbfc5d0422e2e</t>
        </is>
      </c>
      <c r="C24136" t="inlineStr">
        <is>
          <t>2019-05-11 02:50:56+00:00</t>
        </is>
      </c>
      <c r="D24136" t="inlineStr">
        <is>
          <t>verchange</t>
        </is>
      </c>
      <c r="E24136" t="inlineStr">
        <is>
          <t>setuptools</t>
        </is>
      </c>
      <c r="F24136" t="inlineStr">
        <is>
          <t>&gt;=36.0.1</t>
        </is>
      </c>
      <c r="G24136" t="inlineStr">
        <is>
          <t>setuptools</t>
        </is>
      </c>
      <c r="H24136" t="inlineStr">
        <is>
          <t>&gt;=36.0.1</t>
        </is>
      </c>
    </row>
    <row r="24137">
      <c r="A24137" t="inlineStr">
        <is>
          <t>python-tcod</t>
        </is>
      </c>
      <c r="B24137" t="inlineStr">
        <is>
          <t>778da4a620fed622bb89617a6befc1098218df0d</t>
        </is>
      </c>
      <c r="C24137" t="inlineStr">
        <is>
          <t>2019-05-17 15:55:32+00:00</t>
        </is>
      </c>
      <c r="D24137" t="inlineStr">
        <is>
          <t>verchange</t>
        </is>
      </c>
      <c r="E24137" t="inlineStr">
        <is>
          <t>cffi</t>
        </is>
      </c>
      <c r="F24137" t="inlineStr">
        <is>
          <t>&gt;=1.12.0;&lt;2</t>
        </is>
      </c>
      <c r="G24137" t="inlineStr">
        <is>
          <t>cffi</t>
        </is>
      </c>
      <c r="H24137" t="inlineStr">
        <is>
          <t>&lt;2;&gt;=1.8.1</t>
        </is>
      </c>
    </row>
    <row r="24138">
      <c r="A24138" t="inlineStr">
        <is>
          <t>python-tcod</t>
        </is>
      </c>
      <c r="B24138" t="inlineStr">
        <is>
          <t>2419c7bdc72f87efd7e44f1319409738e02bed03</t>
        </is>
      </c>
      <c r="C24138" t="inlineStr">
        <is>
          <t>2020-06-13 16:21:59+00:00</t>
        </is>
      </c>
      <c r="D24138" t="inlineStr">
        <is>
          <t>verchange</t>
        </is>
      </c>
      <c r="E24138" t="inlineStr">
        <is>
          <t>pycparser</t>
        </is>
      </c>
      <c r="F24138" t="inlineStr">
        <is>
          <t>&gt;=2.14</t>
        </is>
      </c>
      <c r="G24138" t="inlineStr">
        <is>
          <t>pycparser</t>
        </is>
      </c>
      <c r="H24138" t="inlineStr">
        <is>
          <t>&lt;3;&gt;=2.14</t>
        </is>
      </c>
    </row>
    <row r="24139">
      <c r="A24139" t="inlineStr">
        <is>
          <t>python-tcod</t>
        </is>
      </c>
      <c r="B24139" t="inlineStr">
        <is>
          <t>2419c7bdc72f87efd7e44f1319409738e02bed03</t>
        </is>
      </c>
      <c r="C24139" t="inlineStr">
        <is>
          <t>2020-06-13 16:21:59+00:00</t>
        </is>
      </c>
      <c r="D24139" t="inlineStr">
        <is>
          <t>verchange</t>
        </is>
      </c>
      <c r="E24139" t="inlineStr">
        <is>
          <t>cffi</t>
        </is>
      </c>
      <c r="F24139" t="inlineStr">
        <is>
          <t>~=1.13.0</t>
        </is>
      </c>
      <c r="G24139" t="inlineStr">
        <is>
          <t>cffi</t>
        </is>
      </c>
      <c r="H24139" t="inlineStr">
        <is>
          <t>&gt;=1.12.0;&lt;2</t>
        </is>
      </c>
    </row>
    <row r="24140">
      <c r="A24140" t="inlineStr">
        <is>
          <t>python-tcod</t>
        </is>
      </c>
      <c r="B24140" t="inlineStr">
        <is>
          <t>31c89613c56253818a55d07b4c91bba809613e89</t>
        </is>
      </c>
      <c r="C24140" t="inlineStr">
        <is>
          <t>2020-06-15 08:04:24+00:00</t>
        </is>
      </c>
      <c r="D24140" t="inlineStr">
        <is>
          <t>verchange</t>
        </is>
      </c>
      <c r="E24140" t="inlineStr">
        <is>
          <t>numpy</t>
        </is>
      </c>
      <c r="F24140" t="inlineStr">
        <is>
          <t>~=1.10;!=1.16.3</t>
        </is>
      </c>
      <c r="G24140" t="inlineStr">
        <is>
          <t>numpy</t>
        </is>
      </c>
      <c r="H24140" t="inlineStr">
        <is>
          <t>&gt;=1.10;&lt;2;!=1.16.3</t>
        </is>
      </c>
    </row>
    <row r="24141">
      <c r="A24141" t="inlineStr">
        <is>
          <t>python-tcod</t>
        </is>
      </c>
      <c r="B24141" t="inlineStr">
        <is>
          <t>31c89613c56253818a55d07b4c91bba809613e89</t>
        </is>
      </c>
      <c r="C24141" t="inlineStr">
        <is>
          <t>2020-06-15 08:04:24+00:00</t>
        </is>
      </c>
      <c r="D24141" t="inlineStr">
        <is>
          <t>verchange</t>
        </is>
      </c>
      <c r="E24141" t="inlineStr">
        <is>
          <t>cffi</t>
        </is>
      </c>
      <c r="F24141" t="inlineStr">
        <is>
          <t>~=1.13</t>
        </is>
      </c>
      <c r="G24141" t="inlineStr">
        <is>
          <t>cffi</t>
        </is>
      </c>
      <c r="H24141" t="inlineStr">
        <is>
          <t>~=1.13.0</t>
        </is>
      </c>
    </row>
    <row r="24142">
      <c r="A24142" t="inlineStr">
        <is>
          <t>python-tcod</t>
        </is>
      </c>
      <c r="B24142" t="inlineStr">
        <is>
          <t>7afa5a4758fd41f27e18dcd58f6d42f456e3cc71</t>
        </is>
      </c>
      <c r="C24142" t="inlineStr">
        <is>
          <t>2021-01-07 19:36:12+00:00</t>
        </is>
      </c>
      <c r="D24142" t="inlineStr">
        <is>
          <t>add</t>
        </is>
      </c>
      <c r="E24142" t="inlineStr">
        <is>
          <t>typing_extensions</t>
        </is>
      </c>
      <c r="F24142" t="inlineStr"/>
      <c r="G24142" t="inlineStr"/>
      <c r="H24142" t="inlineStr"/>
    </row>
    <row r="24143">
      <c r="A24143" t="inlineStr">
        <is>
          <t>python-tcod</t>
        </is>
      </c>
      <c r="B24143" t="inlineStr">
        <is>
          <t>8e934601e5c96275ffa25ab33809a47d3ebe8852</t>
        </is>
      </c>
      <c r="C24143" t="inlineStr">
        <is>
          <t>2021-03-06 03:18:05+00:00</t>
        </is>
      </c>
      <c r="D24143" t="inlineStr">
        <is>
          <t>verchange</t>
        </is>
      </c>
      <c r="E24143" t="inlineStr">
        <is>
          <t>numpy</t>
        </is>
      </c>
      <c r="F24143" t="inlineStr">
        <is>
          <t>&gt;=1.20.0rc1</t>
        </is>
      </c>
      <c r="G24143" t="inlineStr">
        <is>
          <t>numpy</t>
        </is>
      </c>
      <c r="H24143" t="inlineStr">
        <is>
          <t>~=1.10;!=1.16.3</t>
        </is>
      </c>
    </row>
    <row r="24144">
      <c r="A24144" t="inlineStr">
        <is>
          <t>regipy</t>
        </is>
      </c>
      <c r="B24144" t="inlineStr">
        <is>
          <t>426754bbc3b86b5ad7b2f15612445a8f1429731c</t>
        </is>
      </c>
      <c r="C24144" t="inlineStr">
        <is>
          <t>2019-03-06 14:13:08+00:00</t>
        </is>
      </c>
      <c r="D24144" t="inlineStr">
        <is>
          <t>add</t>
        </is>
      </c>
      <c r="E24144" t="inlineStr">
        <is>
          <t>construct</t>
        </is>
      </c>
      <c r="F24144">
        <f>=2.9.45</f>
        <v/>
      </c>
      <c r="G24144" t="inlineStr"/>
      <c r="H24144" t="inlineStr"/>
    </row>
    <row r="24145">
      <c r="A24145" t="inlineStr">
        <is>
          <t>regipy</t>
        </is>
      </c>
      <c r="B24145" t="inlineStr">
        <is>
          <t>426754bbc3b86b5ad7b2f15612445a8f1429731c</t>
        </is>
      </c>
      <c r="C24145" t="inlineStr">
        <is>
          <t>2019-03-06 14:13:08+00:00</t>
        </is>
      </c>
      <c r="D24145" t="inlineStr">
        <is>
          <t>add</t>
        </is>
      </c>
      <c r="E24145" t="inlineStr">
        <is>
          <t>attrs</t>
        </is>
      </c>
      <c r="F24145">
        <f>=19.1.0</f>
        <v/>
      </c>
      <c r="G24145" t="inlineStr"/>
      <c r="H24145" t="inlineStr"/>
    </row>
    <row r="24146">
      <c r="A24146" t="inlineStr">
        <is>
          <t>regipy</t>
        </is>
      </c>
      <c r="B24146" t="inlineStr">
        <is>
          <t>426754bbc3b86b5ad7b2f15612445a8f1429731c</t>
        </is>
      </c>
      <c r="C24146" t="inlineStr">
        <is>
          <t>2019-03-06 14:13:08+00:00</t>
        </is>
      </c>
      <c r="D24146" t="inlineStr">
        <is>
          <t>add</t>
        </is>
      </c>
      <c r="E24146" t="inlineStr">
        <is>
          <t>click</t>
        </is>
      </c>
      <c r="F24146">
        <f>=7.0</f>
        <v/>
      </c>
      <c r="G24146" t="inlineStr"/>
      <c r="H24146" t="inlineStr"/>
    </row>
    <row r="24147">
      <c r="A24147" t="inlineStr">
        <is>
          <t>regipy</t>
        </is>
      </c>
      <c r="B24147" t="inlineStr">
        <is>
          <t>426754bbc3b86b5ad7b2f15612445a8f1429731c</t>
        </is>
      </c>
      <c r="C24147" t="inlineStr">
        <is>
          <t>2019-03-06 14:13:08+00:00</t>
        </is>
      </c>
      <c r="D24147" t="inlineStr">
        <is>
          <t>add</t>
        </is>
      </c>
      <c r="E24147" t="inlineStr">
        <is>
          <t>inflection</t>
        </is>
      </c>
      <c r="F24147">
        <f>=0.3.1</f>
        <v/>
      </c>
      <c r="G24147" t="inlineStr"/>
      <c r="H24147" t="inlineStr"/>
    </row>
    <row r="24148">
      <c r="A24148" t="inlineStr">
        <is>
          <t>regipy</t>
        </is>
      </c>
      <c r="B24148" t="inlineStr">
        <is>
          <t>426754bbc3b86b5ad7b2f15612445a8f1429731c</t>
        </is>
      </c>
      <c r="C24148" t="inlineStr">
        <is>
          <t>2019-03-06 14:13:08+00:00</t>
        </is>
      </c>
      <c r="D24148" t="inlineStr">
        <is>
          <t>add</t>
        </is>
      </c>
      <c r="E24148" t="inlineStr">
        <is>
          <t>jsonlines</t>
        </is>
      </c>
      <c r="F24148">
        <f>=1.2.0</f>
        <v/>
      </c>
      <c r="G24148" t="inlineStr"/>
      <c r="H24148" t="inlineStr"/>
    </row>
    <row r="24149">
      <c r="A24149" t="inlineStr">
        <is>
          <t>regipy</t>
        </is>
      </c>
      <c r="B24149" t="inlineStr">
        <is>
          <t>426754bbc3b86b5ad7b2f15612445a8f1429731c</t>
        </is>
      </c>
      <c r="C24149" t="inlineStr">
        <is>
          <t>2019-03-06 14:13:08+00:00</t>
        </is>
      </c>
      <c r="D24149" t="inlineStr">
        <is>
          <t>add</t>
        </is>
      </c>
      <c r="E24149" t="inlineStr">
        <is>
          <t>logbook</t>
        </is>
      </c>
      <c r="F24149">
        <f>=1.4.3</f>
        <v/>
      </c>
      <c r="G24149" t="inlineStr"/>
      <c r="H24149" t="inlineStr"/>
    </row>
    <row r="24150">
      <c r="A24150" t="inlineStr">
        <is>
          <t>regipy</t>
        </is>
      </c>
      <c r="B24150" t="inlineStr">
        <is>
          <t>426754bbc3b86b5ad7b2f15612445a8f1429731c</t>
        </is>
      </c>
      <c r="C24150" t="inlineStr">
        <is>
          <t>2019-03-06 14:13:08+00:00</t>
        </is>
      </c>
      <c r="D24150" t="inlineStr">
        <is>
          <t>add</t>
        </is>
      </c>
      <c r="E24150" t="inlineStr">
        <is>
          <t>pytz</t>
        </is>
      </c>
      <c r="F24150">
        <f>=2018.9</f>
        <v/>
      </c>
      <c r="G24150" t="inlineStr"/>
      <c r="H24150" t="inlineStr"/>
    </row>
    <row r="24151">
      <c r="A24151" t="inlineStr">
        <is>
          <t>regipy</t>
        </is>
      </c>
      <c r="B24151" t="inlineStr">
        <is>
          <t>426754bbc3b86b5ad7b2f15612445a8f1429731c</t>
        </is>
      </c>
      <c r="C24151" t="inlineStr">
        <is>
          <t>2019-03-06 14:13:08+00:00</t>
        </is>
      </c>
      <c r="D24151" t="inlineStr">
        <is>
          <t>add</t>
        </is>
      </c>
      <c r="E24151" t="inlineStr">
        <is>
          <t>tabulate</t>
        </is>
      </c>
      <c r="F24151">
        <f>=0.8.3</f>
        <v/>
      </c>
      <c r="G24151" t="inlineStr"/>
      <c r="H24151" t="inlineStr"/>
    </row>
    <row r="24152">
      <c r="A24152" t="inlineStr">
        <is>
          <t>regipy</t>
        </is>
      </c>
      <c r="B24152" t="inlineStr">
        <is>
          <t>426754bbc3b86b5ad7b2f15612445a8f1429731c</t>
        </is>
      </c>
      <c r="C24152" t="inlineStr">
        <is>
          <t>2019-03-06 14:13:08+00:00</t>
        </is>
      </c>
      <c r="D24152" t="inlineStr">
        <is>
          <t>add</t>
        </is>
      </c>
      <c r="E24152" t="inlineStr">
        <is>
          <t>tqdm</t>
        </is>
      </c>
      <c r="F24152">
        <f>=4.31.1</f>
        <v/>
      </c>
      <c r="G24152" t="inlineStr"/>
      <c r="H24152" t="inlineStr"/>
    </row>
    <row r="24153">
      <c r="A24153" t="inlineStr">
        <is>
          <t>regipy</t>
        </is>
      </c>
      <c r="B24153" t="inlineStr">
        <is>
          <t>eea5999313d917c690ed738bc913ee578b16d8a9</t>
        </is>
      </c>
      <c r="C24153" t="inlineStr">
        <is>
          <t>2019-04-14 15:15:01+00:00</t>
        </is>
      </c>
      <c r="D24153" t="inlineStr">
        <is>
          <t>verchange</t>
        </is>
      </c>
      <c r="E24153" t="inlineStr">
        <is>
          <t>pytz</t>
        </is>
      </c>
      <c r="F24153">
        <f>=2019.1</f>
        <v/>
      </c>
      <c r="G24153" t="inlineStr">
        <is>
          <t>pytz</t>
        </is>
      </c>
      <c r="H24153">
        <f>=2018.9</f>
        <v/>
      </c>
    </row>
    <row r="24154">
      <c r="A24154" t="inlineStr">
        <is>
          <t>regipy</t>
        </is>
      </c>
      <c r="B24154" t="inlineStr">
        <is>
          <t>5a804413885a11f912c140061de2d43c01d30436</t>
        </is>
      </c>
      <c r="C24154" t="inlineStr">
        <is>
          <t>2019-05-15 15:03:37+00:00</t>
        </is>
      </c>
      <c r="D24154" t="inlineStr">
        <is>
          <t>verchange</t>
        </is>
      </c>
      <c r="E24154" t="inlineStr">
        <is>
          <t>tqdm</t>
        </is>
      </c>
      <c r="F24154">
        <f>=4.32.1</f>
        <v/>
      </c>
      <c r="G24154" t="inlineStr">
        <is>
          <t>tqdm</t>
        </is>
      </c>
      <c r="H24154">
        <f>=4.31.1</f>
        <v/>
      </c>
    </row>
    <row r="24155">
      <c r="A24155" t="inlineStr">
        <is>
          <t>regipy</t>
        </is>
      </c>
      <c r="B24155" t="inlineStr">
        <is>
          <t>c0181bf8f41c28486c3a8fb52198c5915fa75d94</t>
        </is>
      </c>
      <c r="C24155" t="inlineStr">
        <is>
          <t>2019-06-25 06:58:19+00:00</t>
        </is>
      </c>
      <c r="D24155" t="inlineStr">
        <is>
          <t>verchange</t>
        </is>
      </c>
      <c r="E24155" t="inlineStr">
        <is>
          <t>tqdm</t>
        </is>
      </c>
      <c r="F24155">
        <f>=4.32.2</f>
        <v/>
      </c>
      <c r="G24155" t="inlineStr">
        <is>
          <t>tqdm</t>
        </is>
      </c>
      <c r="H24155">
        <f>=4.32.1</f>
        <v/>
      </c>
    </row>
    <row r="24156">
      <c r="A24156" t="inlineStr">
        <is>
          <t>regipy</t>
        </is>
      </c>
      <c r="B24156" t="inlineStr">
        <is>
          <t>43e02aa30205b8e2cd5a89b13ab6bc7c5f91ebf1</t>
        </is>
      </c>
      <c r="C24156" t="inlineStr">
        <is>
          <t>2019-08-31 18:42:57+00:00</t>
        </is>
      </c>
      <c r="D24156" t="inlineStr">
        <is>
          <t>verchange</t>
        </is>
      </c>
      <c r="E24156" t="inlineStr">
        <is>
          <t>pytz</t>
        </is>
      </c>
      <c r="F24156">
        <f>=2019.2</f>
        <v/>
      </c>
      <c r="G24156" t="inlineStr">
        <is>
          <t>pytz</t>
        </is>
      </c>
      <c r="H24156">
        <f>=2019.1</f>
        <v/>
      </c>
    </row>
    <row r="24157">
      <c r="A24157" t="inlineStr">
        <is>
          <t>regipy</t>
        </is>
      </c>
      <c r="B24157" t="inlineStr">
        <is>
          <t>43e02aa30205b8e2cd5a89b13ab6bc7c5f91ebf1</t>
        </is>
      </c>
      <c r="C24157" t="inlineStr">
        <is>
          <t>2019-08-31 18:42:57+00:00</t>
        </is>
      </c>
      <c r="D24157" t="inlineStr">
        <is>
          <t>verchange</t>
        </is>
      </c>
      <c r="E24157" t="inlineStr">
        <is>
          <t>logbook</t>
        </is>
      </c>
      <c r="F24157">
        <f>=1.5.2</f>
        <v/>
      </c>
      <c r="G24157" t="inlineStr">
        <is>
          <t>logbook</t>
        </is>
      </c>
      <c r="H24157">
        <f>=1.4.3</f>
        <v/>
      </c>
    </row>
    <row r="24158">
      <c r="A24158" t="inlineStr">
        <is>
          <t>regipy</t>
        </is>
      </c>
      <c r="B24158" t="inlineStr">
        <is>
          <t>43e02aa30205b8e2cd5a89b13ab6bc7c5f91ebf1</t>
        </is>
      </c>
      <c r="C24158" t="inlineStr">
        <is>
          <t>2019-08-31 18:42:57+00:00</t>
        </is>
      </c>
      <c r="D24158" t="inlineStr">
        <is>
          <t>verchange</t>
        </is>
      </c>
      <c r="E24158" t="inlineStr">
        <is>
          <t>tqdm</t>
        </is>
      </c>
      <c r="F24158">
        <f>=4.35.0</f>
        <v/>
      </c>
      <c r="G24158" t="inlineStr">
        <is>
          <t>tqdm</t>
        </is>
      </c>
      <c r="H24158">
        <f>=4.32.2</f>
        <v/>
      </c>
    </row>
    <row r="24159">
      <c r="A24159" t="inlineStr">
        <is>
          <t>regipy</t>
        </is>
      </c>
      <c r="B24159" t="inlineStr">
        <is>
          <t>43e02aa30205b8e2cd5a89b13ab6bc7c5f91ebf1</t>
        </is>
      </c>
      <c r="C24159" t="inlineStr">
        <is>
          <t>2019-08-31 18:42:57+00:00</t>
        </is>
      </c>
      <c r="D24159" t="inlineStr">
        <is>
          <t>add</t>
        </is>
      </c>
      <c r="E24159" t="inlineStr">
        <is>
          <t>jsonlines</t>
        </is>
      </c>
      <c r="F24159">
        <f>=1.2.0</f>
        <v/>
      </c>
      <c r="G24159" t="inlineStr"/>
      <c r="H24159" t="inlineStr"/>
    </row>
    <row r="24160">
      <c r="A24160" t="inlineStr">
        <is>
          <t>regipy</t>
        </is>
      </c>
      <c r="B24160" t="inlineStr">
        <is>
          <t>f71091e914a86f093180e9a5ef9b4713b581033c</t>
        </is>
      </c>
      <c r="C24160" t="inlineStr">
        <is>
          <t>2020-04-17 17:38:45+00:00</t>
        </is>
      </c>
      <c r="D24160" t="inlineStr">
        <is>
          <t>verchange</t>
        </is>
      </c>
      <c r="E24160" t="inlineStr">
        <is>
          <t>pytz</t>
        </is>
      </c>
      <c r="F24160">
        <f>=2019.3</f>
        <v/>
      </c>
      <c r="G24160" t="inlineStr">
        <is>
          <t>pytz</t>
        </is>
      </c>
      <c r="H24160">
        <f>=2019.2</f>
        <v/>
      </c>
    </row>
    <row r="24161">
      <c r="A24161" t="inlineStr">
        <is>
          <t>regipy</t>
        </is>
      </c>
      <c r="B24161" t="inlineStr">
        <is>
          <t>f71091e914a86f093180e9a5ef9b4713b581033c</t>
        </is>
      </c>
      <c r="C24161" t="inlineStr">
        <is>
          <t>2020-04-17 17:38:45+00:00</t>
        </is>
      </c>
      <c r="D24161" t="inlineStr">
        <is>
          <t>verchange</t>
        </is>
      </c>
      <c r="E24161" t="inlineStr">
        <is>
          <t>construct</t>
        </is>
      </c>
      <c r="F24161">
        <f>=2.10.53</f>
        <v/>
      </c>
      <c r="G24161" t="inlineStr">
        <is>
          <t>construct</t>
        </is>
      </c>
      <c r="H24161">
        <f>=2.9.45</f>
        <v/>
      </c>
    </row>
    <row r="24162">
      <c r="A24162" t="inlineStr">
        <is>
          <t>regipy</t>
        </is>
      </c>
      <c r="B24162" t="inlineStr">
        <is>
          <t>f71091e914a86f093180e9a5ef9b4713b581033c</t>
        </is>
      </c>
      <c r="C24162" t="inlineStr">
        <is>
          <t>2020-04-17 17:38:45+00:00</t>
        </is>
      </c>
      <c r="D24162" t="inlineStr">
        <is>
          <t>verchange</t>
        </is>
      </c>
      <c r="E24162" t="inlineStr">
        <is>
          <t>tabulate</t>
        </is>
      </c>
      <c r="F24162">
        <f>=0.8.6</f>
        <v/>
      </c>
      <c r="G24162" t="inlineStr">
        <is>
          <t>tabulate</t>
        </is>
      </c>
      <c r="H24162">
        <f>=0.8.3</f>
        <v/>
      </c>
    </row>
    <row r="24163">
      <c r="A24163" t="inlineStr">
        <is>
          <t>regipy</t>
        </is>
      </c>
      <c r="B24163" t="inlineStr">
        <is>
          <t>f71091e914a86f093180e9a5ef9b4713b581033c</t>
        </is>
      </c>
      <c r="C24163" t="inlineStr">
        <is>
          <t>2020-04-17 17:38:45+00:00</t>
        </is>
      </c>
      <c r="D24163" t="inlineStr">
        <is>
          <t>verchange</t>
        </is>
      </c>
      <c r="E24163" t="inlineStr">
        <is>
          <t>attrs</t>
        </is>
      </c>
      <c r="F24163">
        <f>=19.3.0</f>
        <v/>
      </c>
      <c r="G24163" t="inlineStr">
        <is>
          <t>attrs</t>
        </is>
      </c>
      <c r="H24163">
        <f>=19.1.0</f>
        <v/>
      </c>
    </row>
    <row r="24164">
      <c r="A24164" t="inlineStr">
        <is>
          <t>regipy</t>
        </is>
      </c>
      <c r="B24164" t="inlineStr">
        <is>
          <t>f71091e914a86f093180e9a5ef9b4713b581033c</t>
        </is>
      </c>
      <c r="C24164" t="inlineStr">
        <is>
          <t>2020-04-17 17:38:45+00:00</t>
        </is>
      </c>
      <c r="D24164" t="inlineStr">
        <is>
          <t>verchange</t>
        </is>
      </c>
      <c r="E24164" t="inlineStr">
        <is>
          <t>logbook</t>
        </is>
      </c>
      <c r="F24164">
        <f>=1.5.3</f>
        <v/>
      </c>
      <c r="G24164" t="inlineStr">
        <is>
          <t>logbook</t>
        </is>
      </c>
      <c r="H24164">
        <f>=1.5.2</f>
        <v/>
      </c>
    </row>
    <row r="24165">
      <c r="A24165" t="inlineStr">
        <is>
          <t>regipy</t>
        </is>
      </c>
      <c r="B24165" t="inlineStr">
        <is>
          <t>f71091e914a86f093180e9a5ef9b4713b581033c</t>
        </is>
      </c>
      <c r="C24165" t="inlineStr">
        <is>
          <t>2020-04-17 17:38:45+00:00</t>
        </is>
      </c>
      <c r="D24165" t="inlineStr">
        <is>
          <t>verchange</t>
        </is>
      </c>
      <c r="E24165" t="inlineStr">
        <is>
          <t>tqdm</t>
        </is>
      </c>
      <c r="F24165">
        <f>=4.41.1</f>
        <v/>
      </c>
      <c r="G24165" t="inlineStr">
        <is>
          <t>tqdm</t>
        </is>
      </c>
      <c r="H24165">
        <f>=4.35.0</f>
        <v/>
      </c>
    </row>
    <row r="24166">
      <c r="A24166" t="inlineStr">
        <is>
          <t>regipy</t>
        </is>
      </c>
      <c r="B24166" t="inlineStr">
        <is>
          <t>3b27fda9d89a0a2457ba3d15a9a512e7e8f9aec1</t>
        </is>
      </c>
      <c r="C24166" t="inlineStr">
        <is>
          <t>2020-04-19 13:14:32+00:00</t>
        </is>
      </c>
      <c r="D24166" t="inlineStr">
        <is>
          <t>verchange</t>
        </is>
      </c>
      <c r="E24166" t="inlineStr">
        <is>
          <t>construct</t>
        </is>
      </c>
      <c r="F24166">
        <f>=2.10.56</f>
        <v/>
      </c>
      <c r="G24166" t="inlineStr">
        <is>
          <t>construct</t>
        </is>
      </c>
      <c r="H24166">
        <f>=2.10.53</f>
        <v/>
      </c>
    </row>
    <row r="24167">
      <c r="A24167" t="inlineStr">
        <is>
          <t>regipy</t>
        </is>
      </c>
      <c r="B24167" t="inlineStr">
        <is>
          <t>3b27fda9d89a0a2457ba3d15a9a512e7e8f9aec1</t>
        </is>
      </c>
      <c r="C24167" t="inlineStr">
        <is>
          <t>2020-04-19 13:14:32+00:00</t>
        </is>
      </c>
      <c r="D24167" t="inlineStr">
        <is>
          <t>verchange</t>
        </is>
      </c>
      <c r="E24167" t="inlineStr">
        <is>
          <t>tabulate</t>
        </is>
      </c>
      <c r="F24167">
        <f>=0.8.7</f>
        <v/>
      </c>
      <c r="G24167" t="inlineStr">
        <is>
          <t>tabulate</t>
        </is>
      </c>
      <c r="H24167">
        <f>=0.8.6</f>
        <v/>
      </c>
    </row>
    <row r="24168">
      <c r="A24168" t="inlineStr">
        <is>
          <t>regipy</t>
        </is>
      </c>
      <c r="B24168" t="inlineStr">
        <is>
          <t>3b27fda9d89a0a2457ba3d15a9a512e7e8f9aec1</t>
        </is>
      </c>
      <c r="C24168" t="inlineStr">
        <is>
          <t>2020-04-19 13:14:32+00:00</t>
        </is>
      </c>
      <c r="D24168" t="inlineStr">
        <is>
          <t>verchange</t>
        </is>
      </c>
      <c r="E24168" t="inlineStr">
        <is>
          <t>click</t>
        </is>
      </c>
      <c r="F24168">
        <f>=7.1.1</f>
        <v/>
      </c>
      <c r="G24168" t="inlineStr">
        <is>
          <t>click</t>
        </is>
      </c>
      <c r="H24168">
        <f>=7.0</f>
        <v/>
      </c>
    </row>
    <row r="24169">
      <c r="A24169" t="inlineStr">
        <is>
          <t>regipy</t>
        </is>
      </c>
      <c r="B24169" t="inlineStr">
        <is>
          <t>3b27fda9d89a0a2457ba3d15a9a512e7e8f9aec1</t>
        </is>
      </c>
      <c r="C24169" t="inlineStr">
        <is>
          <t>2020-04-19 13:14:32+00:00</t>
        </is>
      </c>
      <c r="D24169" t="inlineStr">
        <is>
          <t>verchange</t>
        </is>
      </c>
      <c r="E24169" t="inlineStr">
        <is>
          <t>inflection</t>
        </is>
      </c>
      <c r="F24169">
        <f>=0.4.0</f>
        <v/>
      </c>
      <c r="G24169" t="inlineStr">
        <is>
          <t>inflection</t>
        </is>
      </c>
      <c r="H24169">
        <f>=0.3.1</f>
        <v/>
      </c>
    </row>
    <row r="24170">
      <c r="A24170" t="inlineStr">
        <is>
          <t>regipy</t>
        </is>
      </c>
      <c r="B24170" t="inlineStr">
        <is>
          <t>3b27fda9d89a0a2457ba3d15a9a512e7e8f9aec1</t>
        </is>
      </c>
      <c r="C24170" t="inlineStr">
        <is>
          <t>2020-04-19 13:14:32+00:00</t>
        </is>
      </c>
      <c r="D24170" t="inlineStr">
        <is>
          <t>verchange</t>
        </is>
      </c>
      <c r="E24170" t="inlineStr">
        <is>
          <t>tqdm</t>
        </is>
      </c>
      <c r="F24170">
        <f>=4.45.0</f>
        <v/>
      </c>
      <c r="G24170" t="inlineStr">
        <is>
          <t>tqdm</t>
        </is>
      </c>
      <c r="H24170">
        <f>=4.41.1</f>
        <v/>
      </c>
    </row>
    <row r="24171">
      <c r="A24171" t="inlineStr">
        <is>
          <t>regipy</t>
        </is>
      </c>
      <c r="B24171" t="inlineStr">
        <is>
          <t>26036928717180c816855e1d64870cfbea8374dd</t>
        </is>
      </c>
      <c r="C24171" t="inlineStr">
        <is>
          <t>2020-08-24 12:09:33+00:00</t>
        </is>
      </c>
      <c r="D24171" t="inlineStr">
        <is>
          <t>verchange</t>
        </is>
      </c>
      <c r="E24171" t="inlineStr">
        <is>
          <t>pytz</t>
        </is>
      </c>
      <c r="F24171">
        <f>=2020.1</f>
        <v/>
      </c>
      <c r="G24171" t="inlineStr">
        <is>
          <t>pytz</t>
        </is>
      </c>
      <c r="H24171">
        <f>=2019.3</f>
        <v/>
      </c>
    </row>
    <row r="24172">
      <c r="A24172" t="inlineStr">
        <is>
          <t>regipy</t>
        </is>
      </c>
      <c r="B24172" t="inlineStr">
        <is>
          <t>26036928717180c816855e1d64870cfbea8374dd</t>
        </is>
      </c>
      <c r="C24172" t="inlineStr">
        <is>
          <t>2020-08-24 12:09:33+00:00</t>
        </is>
      </c>
      <c r="D24172" t="inlineStr">
        <is>
          <t>verchange</t>
        </is>
      </c>
      <c r="E24172" t="inlineStr">
        <is>
          <t>click</t>
        </is>
      </c>
      <c r="F24172">
        <f>=7.1.2</f>
        <v/>
      </c>
      <c r="G24172" t="inlineStr">
        <is>
          <t>click</t>
        </is>
      </c>
      <c r="H24172">
        <f>=7.1.1</f>
        <v/>
      </c>
    </row>
    <row r="24173">
      <c r="A24173" t="inlineStr">
        <is>
          <t>regipy</t>
        </is>
      </c>
      <c r="B24173" t="inlineStr">
        <is>
          <t>26036928717180c816855e1d64870cfbea8374dd</t>
        </is>
      </c>
      <c r="C24173" t="inlineStr">
        <is>
          <t>2020-08-24 12:09:33+00:00</t>
        </is>
      </c>
      <c r="D24173" t="inlineStr">
        <is>
          <t>verchange</t>
        </is>
      </c>
      <c r="E24173" t="inlineStr">
        <is>
          <t>inflection</t>
        </is>
      </c>
      <c r="F24173">
        <f>=0.5.0</f>
        <v/>
      </c>
      <c r="G24173" t="inlineStr">
        <is>
          <t>inflection</t>
        </is>
      </c>
      <c r="H24173">
        <f>=0.4.0</f>
        <v/>
      </c>
    </row>
    <row r="24174">
      <c r="A24174" t="inlineStr">
        <is>
          <t>regipy</t>
        </is>
      </c>
      <c r="B24174" t="inlineStr">
        <is>
          <t>26036928717180c816855e1d64870cfbea8374dd</t>
        </is>
      </c>
      <c r="C24174" t="inlineStr">
        <is>
          <t>2020-08-24 12:09:33+00:00</t>
        </is>
      </c>
      <c r="D24174" t="inlineStr">
        <is>
          <t>verchange</t>
        </is>
      </c>
      <c r="E24174" t="inlineStr">
        <is>
          <t>tqdm</t>
        </is>
      </c>
      <c r="F24174">
        <f>=4.46.1</f>
        <v/>
      </c>
      <c r="G24174" t="inlineStr">
        <is>
          <t>tqdm</t>
        </is>
      </c>
      <c r="H24174">
        <f>=4.45.0</f>
        <v/>
      </c>
    </row>
    <row r="24175">
      <c r="A24175" t="inlineStr">
        <is>
          <t>regipy</t>
        </is>
      </c>
      <c r="B24175" t="inlineStr">
        <is>
          <t>26036928717180c816855e1d64870cfbea8374dd</t>
        </is>
      </c>
      <c r="C24175" t="inlineStr">
        <is>
          <t>2020-08-24 12:09:33+00:00</t>
        </is>
      </c>
      <c r="D24175" t="inlineStr">
        <is>
          <t>rem</t>
        </is>
      </c>
      <c r="E24175" t="inlineStr"/>
      <c r="F24175" t="inlineStr"/>
      <c r="G24175" t="inlineStr">
        <is>
          <t>jsonlines</t>
        </is>
      </c>
      <c r="H24175">
        <f>=1.2.0</f>
        <v/>
      </c>
    </row>
    <row r="24176">
      <c r="A24176" t="inlineStr">
        <is>
          <t>regipy</t>
        </is>
      </c>
      <c r="B24176" t="inlineStr">
        <is>
          <t>a58d2cfe69fa679bfc209769f67d079a494669d3</t>
        </is>
      </c>
      <c r="C24176" t="inlineStr">
        <is>
          <t>2020-11-08 09:34:25+00:00</t>
        </is>
      </c>
      <c r="D24176" t="inlineStr">
        <is>
          <t>verchange</t>
        </is>
      </c>
      <c r="E24176" t="inlineStr">
        <is>
          <t>pytz</t>
        </is>
      </c>
      <c r="F24176">
        <f>=2020.4</f>
        <v/>
      </c>
      <c r="G24176" t="inlineStr">
        <is>
          <t>pytz</t>
        </is>
      </c>
      <c r="H24176">
        <f>=2020.1</f>
        <v/>
      </c>
    </row>
    <row r="24177">
      <c r="A24177" t="inlineStr">
        <is>
          <t>regipy</t>
        </is>
      </c>
      <c r="B24177" t="inlineStr">
        <is>
          <t>a58d2cfe69fa679bfc209769f67d079a494669d3</t>
        </is>
      </c>
      <c r="C24177" t="inlineStr">
        <is>
          <t>2020-11-08 09:34:25+00:00</t>
        </is>
      </c>
      <c r="D24177" t="inlineStr">
        <is>
          <t>verchange</t>
        </is>
      </c>
      <c r="E24177" t="inlineStr">
        <is>
          <t>attrs</t>
        </is>
      </c>
      <c r="F24177">
        <f>=20.3.0</f>
        <v/>
      </c>
      <c r="G24177" t="inlineStr">
        <is>
          <t>attrs</t>
        </is>
      </c>
      <c r="H24177">
        <f>=19.3.0</f>
        <v/>
      </c>
    </row>
    <row r="24178">
      <c r="A24178" t="inlineStr">
        <is>
          <t>regipy</t>
        </is>
      </c>
      <c r="B24178" t="inlineStr">
        <is>
          <t>a58d2cfe69fa679bfc209769f67d079a494669d3</t>
        </is>
      </c>
      <c r="C24178" t="inlineStr">
        <is>
          <t>2020-11-08 09:34:25+00:00</t>
        </is>
      </c>
      <c r="D24178" t="inlineStr">
        <is>
          <t>verchange</t>
        </is>
      </c>
      <c r="E24178" t="inlineStr">
        <is>
          <t>tqdm</t>
        </is>
      </c>
      <c r="F24178">
        <f>=4.51.0</f>
        <v/>
      </c>
      <c r="G24178" t="inlineStr">
        <is>
          <t>tqdm</t>
        </is>
      </c>
      <c r="H24178">
        <f>=4.46.1</f>
        <v/>
      </c>
    </row>
    <row r="24179">
      <c r="A24179" t="inlineStr">
        <is>
          <t>regipy</t>
        </is>
      </c>
      <c r="B24179" t="inlineStr">
        <is>
          <t>a58d2cfe69fa679bfc209769f67d079a494669d3</t>
        </is>
      </c>
      <c r="C24179" t="inlineStr">
        <is>
          <t>2020-11-08 09:34:25+00:00</t>
        </is>
      </c>
      <c r="D24179" t="inlineStr">
        <is>
          <t>verchange</t>
        </is>
      </c>
      <c r="E24179" t="inlineStr">
        <is>
          <t>inflection</t>
        </is>
      </c>
      <c r="F24179">
        <f>=0.5.1</f>
        <v/>
      </c>
      <c r="G24179" t="inlineStr">
        <is>
          <t>inflection</t>
        </is>
      </c>
      <c r="H24179">
        <f>=0.5.0</f>
        <v/>
      </c>
    </row>
    <row r="24180">
      <c r="A24180" t="inlineStr">
        <is>
          <t>regipy</t>
        </is>
      </c>
      <c r="B24180" t="inlineStr">
        <is>
          <t>8f385f41fbdfeb2184c49463f2443846afbae168</t>
        </is>
      </c>
      <c r="C24180" t="inlineStr">
        <is>
          <t>2021-02-07 11:41:23+00:00</t>
        </is>
      </c>
      <c r="D24180" t="inlineStr">
        <is>
          <t>verchange</t>
        </is>
      </c>
      <c r="E24180" t="inlineStr">
        <is>
          <t>pytz</t>
        </is>
      </c>
      <c r="F24180">
        <f>=2021.1</f>
        <v/>
      </c>
      <c r="G24180" t="inlineStr">
        <is>
          <t>pytz</t>
        </is>
      </c>
      <c r="H24180">
        <f>=2020.4</f>
        <v/>
      </c>
    </row>
    <row r="24181">
      <c r="A24181" t="inlineStr">
        <is>
          <t>regipy</t>
        </is>
      </c>
      <c r="B24181" t="inlineStr">
        <is>
          <t>8f385f41fbdfeb2184c49463f2443846afbae168</t>
        </is>
      </c>
      <c r="C24181" t="inlineStr">
        <is>
          <t>2021-02-07 11:41:23+00:00</t>
        </is>
      </c>
      <c r="D24181" t="inlineStr">
        <is>
          <t>verchange</t>
        </is>
      </c>
      <c r="E24181" t="inlineStr">
        <is>
          <t>construct</t>
        </is>
      </c>
      <c r="F24181">
        <f>=2.10.59</f>
        <v/>
      </c>
      <c r="G24181" t="inlineStr">
        <is>
          <t>construct</t>
        </is>
      </c>
      <c r="H24181">
        <f>=2.10.56</f>
        <v/>
      </c>
    </row>
    <row r="24182">
      <c r="A24182" t="inlineStr">
        <is>
          <t>regipy</t>
        </is>
      </c>
      <c r="B24182" t="inlineStr">
        <is>
          <t>8f385f41fbdfeb2184c49463f2443846afbae168</t>
        </is>
      </c>
      <c r="C24182" t="inlineStr">
        <is>
          <t>2021-02-07 11:41:23+00:00</t>
        </is>
      </c>
      <c r="D24182" t="inlineStr">
        <is>
          <t>verchange</t>
        </is>
      </c>
      <c r="E24182" t="inlineStr">
        <is>
          <t>tqdm</t>
        </is>
      </c>
      <c r="F24182">
        <f>=4.56.0</f>
        <v/>
      </c>
      <c r="G24182" t="inlineStr">
        <is>
          <t>tqdm</t>
        </is>
      </c>
      <c r="H24182">
        <f>=4.51.0</f>
        <v/>
      </c>
    </row>
    <row r="24183">
      <c r="A24183" t="inlineStr">
        <is>
          <t>regipy</t>
        </is>
      </c>
      <c r="B24183" t="inlineStr">
        <is>
          <t>8f385f41fbdfeb2184c49463f2443846afbae168</t>
        </is>
      </c>
      <c r="C24183" t="inlineStr">
        <is>
          <t>2021-02-07 11:41:23+00:00</t>
        </is>
      </c>
      <c r="D24183" t="inlineStr">
        <is>
          <t>verchange</t>
        </is>
      </c>
      <c r="E24183" t="inlineStr">
        <is>
          <t>jsonlines</t>
        </is>
      </c>
      <c r="F24183">
        <f>=2.0.0</f>
        <v/>
      </c>
      <c r="G24183" t="inlineStr">
        <is>
          <t>jsonlines</t>
        </is>
      </c>
      <c r="H24183">
        <f>=1.2.0</f>
        <v/>
      </c>
    </row>
    <row r="24184">
      <c r="A24184" t="inlineStr">
        <is>
          <t>regipy</t>
        </is>
      </c>
      <c r="B24184" t="inlineStr">
        <is>
          <t>a796e00e8e71d8c1096df89d2a394abbf9cc26cc</t>
        </is>
      </c>
      <c r="C24184" t="inlineStr">
        <is>
          <t>2021-03-21 08:09:39+00:00</t>
        </is>
      </c>
      <c r="D24184" t="inlineStr">
        <is>
          <t>verchange</t>
        </is>
      </c>
      <c r="E24184" t="inlineStr">
        <is>
          <t>construct</t>
        </is>
      </c>
      <c r="F24184" t="inlineStr">
        <is>
          <t>~=2.10.61</t>
        </is>
      </c>
      <c r="G24184" t="inlineStr">
        <is>
          <t>construct</t>
        </is>
      </c>
      <c r="H24184">
        <f>=2.10.59</f>
        <v/>
      </c>
    </row>
    <row r="24185">
      <c r="A24185" t="inlineStr">
        <is>
          <t>regipy</t>
        </is>
      </c>
      <c r="B24185" t="inlineStr">
        <is>
          <t>a796e00e8e71d8c1096df89d2a394abbf9cc26cc</t>
        </is>
      </c>
      <c r="C24185" t="inlineStr">
        <is>
          <t>2021-03-21 08:09:39+00:00</t>
        </is>
      </c>
      <c r="D24185" t="inlineStr">
        <is>
          <t>verchange</t>
        </is>
      </c>
      <c r="E24185" t="inlineStr">
        <is>
          <t>tabulate</t>
        </is>
      </c>
      <c r="F24185">
        <f>=0.8.9</f>
        <v/>
      </c>
      <c r="G24185" t="inlineStr">
        <is>
          <t>tabulate</t>
        </is>
      </c>
      <c r="H24185">
        <f>=0.8.7</f>
        <v/>
      </c>
    </row>
    <row r="24186">
      <c r="A24186" t="inlineStr">
        <is>
          <t>regipy</t>
        </is>
      </c>
      <c r="B24186" t="inlineStr">
        <is>
          <t>a796e00e8e71d8c1096df89d2a394abbf9cc26cc</t>
        </is>
      </c>
      <c r="C24186" t="inlineStr">
        <is>
          <t>2021-03-21 08:09:39+00:00</t>
        </is>
      </c>
      <c r="D24186" t="inlineStr">
        <is>
          <t>verchange</t>
        </is>
      </c>
      <c r="E24186" t="inlineStr">
        <is>
          <t>tqdm</t>
        </is>
      </c>
      <c r="F24186" t="inlineStr">
        <is>
          <t>~=4.59.0</t>
        </is>
      </c>
      <c r="G24186" t="inlineStr">
        <is>
          <t>tqdm</t>
        </is>
      </c>
      <c r="H24186">
        <f>=4.56.0</f>
        <v/>
      </c>
    </row>
    <row r="24187">
      <c r="A24187" t="inlineStr">
        <is>
          <t>regipy</t>
        </is>
      </c>
      <c r="B24187" t="inlineStr">
        <is>
          <t>a796e00e8e71d8c1096df89d2a394abbf9cc26cc</t>
        </is>
      </c>
      <c r="C24187" t="inlineStr">
        <is>
          <t>2021-03-21 08:09:39+00:00</t>
        </is>
      </c>
      <c r="D24187" t="inlineStr">
        <is>
          <t>verchange</t>
        </is>
      </c>
      <c r="E24187" t="inlineStr">
        <is>
          <t>attrs</t>
        </is>
      </c>
      <c r="F24187" t="inlineStr">
        <is>
          <t>~=20.3.0</t>
        </is>
      </c>
      <c r="G24187" t="inlineStr">
        <is>
          <t>attrs</t>
        </is>
      </c>
      <c r="H24187">
        <f>=20.3.0</f>
        <v/>
      </c>
    </row>
    <row r="24188">
      <c r="A24188" t="inlineStr">
        <is>
          <t>scikit-fem</t>
        </is>
      </c>
      <c r="B24188" t="inlineStr">
        <is>
          <t>3c39d13e6a286a4f770efb195f621a9c822080a0</t>
        </is>
      </c>
      <c r="C24188" t="inlineStr">
        <is>
          <t>2020-05-18 10:10:21+00:00</t>
        </is>
      </c>
      <c r="D24188" t="inlineStr">
        <is>
          <t>add</t>
        </is>
      </c>
      <c r="E24188" t="inlineStr">
        <is>
          <t>numpy</t>
        </is>
      </c>
      <c r="F24188" t="inlineStr"/>
      <c r="G24188" t="inlineStr"/>
      <c r="H24188" t="inlineStr"/>
    </row>
    <row r="24189">
      <c r="A24189" t="inlineStr">
        <is>
          <t>scikit-fem</t>
        </is>
      </c>
      <c r="B24189" t="inlineStr">
        <is>
          <t>3c39d13e6a286a4f770efb195f621a9c822080a0</t>
        </is>
      </c>
      <c r="C24189" t="inlineStr">
        <is>
          <t>2020-05-18 10:10:21+00:00</t>
        </is>
      </c>
      <c r="D24189" t="inlineStr">
        <is>
          <t>add</t>
        </is>
      </c>
      <c r="E24189" t="inlineStr">
        <is>
          <t>scipy</t>
        </is>
      </c>
      <c r="F24189" t="inlineStr"/>
      <c r="G24189" t="inlineStr"/>
      <c r="H24189" t="inlineStr"/>
    </row>
    <row r="24190">
      <c r="A24190" t="inlineStr">
        <is>
          <t>scikit-fem</t>
        </is>
      </c>
      <c r="B24190" t="inlineStr">
        <is>
          <t>3c39d13e6a286a4f770efb195f621a9c822080a0</t>
        </is>
      </c>
      <c r="C24190" t="inlineStr">
        <is>
          <t>2020-05-18 10:10:21+00:00</t>
        </is>
      </c>
      <c r="D24190" t="inlineStr">
        <is>
          <t>add</t>
        </is>
      </c>
      <c r="E24190" t="inlineStr">
        <is>
          <t>matplotlib</t>
        </is>
      </c>
      <c r="F24190" t="inlineStr"/>
      <c r="G24190" t="inlineStr"/>
      <c r="H24190" t="inlineStr"/>
    </row>
    <row r="24191">
      <c r="A24191" t="inlineStr">
        <is>
          <t>scikit-fem</t>
        </is>
      </c>
      <c r="B24191" t="inlineStr">
        <is>
          <t>3c39d13e6a286a4f770efb195f621a9c822080a0</t>
        </is>
      </c>
      <c r="C24191" t="inlineStr">
        <is>
          <t>2020-05-18 10:10:21+00:00</t>
        </is>
      </c>
      <c r="D24191" t="inlineStr">
        <is>
          <t>add</t>
        </is>
      </c>
      <c r="E24191" t="inlineStr">
        <is>
          <t>pytest</t>
        </is>
      </c>
      <c r="F24191" t="inlineStr"/>
      <c r="G24191" t="inlineStr"/>
      <c r="H24191" t="inlineStr"/>
    </row>
    <row r="24192">
      <c r="A24192" t="inlineStr">
        <is>
          <t>scikit-fem</t>
        </is>
      </c>
      <c r="B24192" t="inlineStr">
        <is>
          <t>3c39d13e6a286a4f770efb195f621a9c822080a0</t>
        </is>
      </c>
      <c r="C24192" t="inlineStr">
        <is>
          <t>2020-05-18 10:10:21+00:00</t>
        </is>
      </c>
      <c r="D24192" t="inlineStr">
        <is>
          <t>add</t>
        </is>
      </c>
      <c r="E24192" t="inlineStr">
        <is>
          <t>ipython</t>
        </is>
      </c>
      <c r="F24192" t="inlineStr"/>
      <c r="G24192" t="inlineStr"/>
      <c r="H24192" t="inlineStr"/>
    </row>
    <row r="24193">
      <c r="A24193" t="inlineStr">
        <is>
          <t>scikit-fem</t>
        </is>
      </c>
      <c r="B24193" t="inlineStr">
        <is>
          <t>3c39d13e6a286a4f770efb195f621a9c822080a0</t>
        </is>
      </c>
      <c r="C24193" t="inlineStr">
        <is>
          <t>2020-05-18 10:10:21+00:00</t>
        </is>
      </c>
      <c r="D24193" t="inlineStr">
        <is>
          <t>add</t>
        </is>
      </c>
      <c r="E24193" t="inlineStr">
        <is>
          <t>sphinx</t>
        </is>
      </c>
      <c r="F24193" t="inlineStr"/>
      <c r="G24193" t="inlineStr"/>
      <c r="H24193" t="inlineStr"/>
    </row>
    <row r="24194">
      <c r="A24194" t="inlineStr">
        <is>
          <t>scikit-fem</t>
        </is>
      </c>
      <c r="B24194" t="inlineStr">
        <is>
          <t>3c39d13e6a286a4f770efb195f621a9c822080a0</t>
        </is>
      </c>
      <c r="C24194" t="inlineStr">
        <is>
          <t>2020-05-18 10:10:21+00:00</t>
        </is>
      </c>
      <c r="D24194" t="inlineStr">
        <is>
          <t>add</t>
        </is>
      </c>
      <c r="E24194" t="inlineStr">
        <is>
          <t>meshio</t>
        </is>
      </c>
      <c r="F24194" t="inlineStr"/>
      <c r="G24194" t="inlineStr"/>
      <c r="H24194" t="inlineStr"/>
    </row>
    <row r="24195">
      <c r="A24195" t="inlineStr">
        <is>
          <t>scikit-fem</t>
        </is>
      </c>
      <c r="B24195" t="inlineStr">
        <is>
          <t>3c39d13e6a286a4f770efb195f621a9c822080a0</t>
        </is>
      </c>
      <c r="C24195" t="inlineStr">
        <is>
          <t>2020-05-18 10:10:21+00:00</t>
        </is>
      </c>
      <c r="D24195" t="inlineStr">
        <is>
          <t>add</t>
        </is>
      </c>
      <c r="E24195" t="inlineStr">
        <is>
          <t>dmsh</t>
        </is>
      </c>
      <c r="F24195" t="inlineStr"/>
      <c r="G24195" t="inlineStr"/>
      <c r="H24195" t="inlineStr"/>
    </row>
    <row r="24196">
      <c r="A24196" t="inlineStr">
        <is>
          <t>scikit-fem</t>
        </is>
      </c>
      <c r="B24196" t="inlineStr">
        <is>
          <t>3c39d13e6a286a4f770efb195f621a9c822080a0</t>
        </is>
      </c>
      <c r="C24196" t="inlineStr">
        <is>
          <t>2020-05-18 10:10:21+00:00</t>
        </is>
      </c>
      <c r="D24196" t="inlineStr">
        <is>
          <t>add</t>
        </is>
      </c>
      <c r="E24196" t="inlineStr">
        <is>
          <t>pygmsh</t>
        </is>
      </c>
      <c r="F24196" t="inlineStr"/>
      <c r="G24196" t="inlineStr"/>
      <c r="H24196" t="inlineStr"/>
    </row>
    <row r="24197">
      <c r="A24197" t="inlineStr">
        <is>
          <t>scikit-fem</t>
        </is>
      </c>
      <c r="B24197" t="inlineStr">
        <is>
          <t>3c39d13e6a286a4f770efb195f621a9c822080a0</t>
        </is>
      </c>
      <c r="C24197" t="inlineStr">
        <is>
          <t>2020-05-18 10:10:21+00:00</t>
        </is>
      </c>
      <c r="D24197" t="inlineStr">
        <is>
          <t>add</t>
        </is>
      </c>
      <c r="E24197" t="inlineStr">
        <is>
          <t>pacopy</t>
        </is>
      </c>
      <c r="F24197" t="inlineStr"/>
      <c r="G24197" t="inlineStr"/>
      <c r="H24197" t="inlineStr"/>
    </row>
    <row r="24198">
      <c r="A24198" t="inlineStr">
        <is>
          <t>scikit-fem</t>
        </is>
      </c>
      <c r="B24198" t="inlineStr">
        <is>
          <t>3c39d13e6a286a4f770efb195f621a9c822080a0</t>
        </is>
      </c>
      <c r="C24198" t="inlineStr">
        <is>
          <t>2020-05-18 10:10:21+00:00</t>
        </is>
      </c>
      <c r="D24198" t="inlineStr">
        <is>
          <t>add</t>
        </is>
      </c>
      <c r="E24198" t="inlineStr">
        <is>
          <t>sphinx_rtd_theme</t>
        </is>
      </c>
      <c r="F24198" t="inlineStr"/>
      <c r="G24198" t="inlineStr"/>
      <c r="H24198" t="inlineStr"/>
    </row>
    <row r="24199">
      <c r="A24199" t="inlineStr">
        <is>
          <t>scikit-fem</t>
        </is>
      </c>
      <c r="B24199" t="inlineStr">
        <is>
          <t>d8abd436c4f653682737fbbdcf3bb0e040b1f192</t>
        </is>
      </c>
      <c r="C24199" t="inlineStr">
        <is>
          <t>2020-08-21 07:48:57+00:00</t>
        </is>
      </c>
      <c r="D24199" t="inlineStr">
        <is>
          <t>verchange</t>
        </is>
      </c>
      <c r="E24199" t="inlineStr">
        <is>
          <t>pacopy</t>
        </is>
      </c>
      <c r="F24199">
        <f>=0.1.2</f>
        <v/>
      </c>
      <c r="G24199" t="inlineStr">
        <is>
          <t>pacopy</t>
        </is>
      </c>
      <c r="H24199" t="inlineStr"/>
    </row>
    <row r="24200">
      <c r="A24200" t="inlineStr">
        <is>
          <t>scikit-fem</t>
        </is>
      </c>
      <c r="B24200" t="inlineStr">
        <is>
          <t>d8abd436c4f653682737fbbdcf3bb0e040b1f192</t>
        </is>
      </c>
      <c r="C24200" t="inlineStr">
        <is>
          <t>2020-08-21 07:48:57+00:00</t>
        </is>
      </c>
      <c r="D24200" t="inlineStr">
        <is>
          <t>rem</t>
        </is>
      </c>
      <c r="E24200" t="inlineStr"/>
      <c r="F24200" t="inlineStr"/>
      <c r="G24200" t="inlineStr">
        <is>
          <t>dmsh</t>
        </is>
      </c>
      <c r="H24200" t="inlineStr"/>
    </row>
    <row r="24201">
      <c r="A24201" t="inlineStr">
        <is>
          <t>scikit-fem</t>
        </is>
      </c>
      <c r="B24201" t="inlineStr">
        <is>
          <t>1a2dffc6e79e0e38aa7c5933f93077805cc21eb1</t>
        </is>
      </c>
      <c r="C24201" t="inlineStr">
        <is>
          <t>2020-09-30 20:53:00+00:00</t>
        </is>
      </c>
      <c r="D24201" t="inlineStr">
        <is>
          <t>verchange</t>
        </is>
      </c>
      <c r="E24201" t="inlineStr">
        <is>
          <t>pygmsh</t>
        </is>
      </c>
      <c r="F24201">
        <f>=6.1.1</f>
        <v/>
      </c>
      <c r="G24201" t="inlineStr">
        <is>
          <t>pygmsh</t>
        </is>
      </c>
      <c r="H24201" t="inlineStr"/>
    </row>
    <row r="24202">
      <c r="A24202" t="inlineStr">
        <is>
          <t>scikit-fem</t>
        </is>
      </c>
      <c r="B24202" t="inlineStr">
        <is>
          <t>cf675c9bbcd56edee15efc24a6924dc9520ea121</t>
        </is>
      </c>
      <c r="C24202" t="inlineStr">
        <is>
          <t>2020-10-15 15:08:46+00:00</t>
        </is>
      </c>
      <c r="D24202" t="inlineStr">
        <is>
          <t>verchange</t>
        </is>
      </c>
      <c r="E24202" t="inlineStr">
        <is>
          <t>sphinx</t>
        </is>
      </c>
      <c r="F24202" t="inlineStr"/>
      <c r="G24202" t="inlineStr">
        <is>
          <t>sphinx</t>
        </is>
      </c>
      <c r="H24202" t="inlineStr"/>
    </row>
    <row r="24203">
      <c r="A24203" t="inlineStr">
        <is>
          <t>scikit-fem</t>
        </is>
      </c>
      <c r="B24203" t="inlineStr">
        <is>
          <t>cf675c9bbcd56edee15efc24a6924dc9520ea121</t>
        </is>
      </c>
      <c r="C24203" t="inlineStr">
        <is>
          <t>2020-10-15 15:08:46+00:00</t>
        </is>
      </c>
      <c r="D24203" t="inlineStr">
        <is>
          <t>add</t>
        </is>
      </c>
      <c r="E24203" t="inlineStr">
        <is>
          <t>pyamg</t>
        </is>
      </c>
      <c r="F24203" t="inlineStr"/>
      <c r="G24203" t="inlineStr"/>
      <c r="H24203" t="inlineStr"/>
    </row>
    <row r="24204">
      <c r="A24204" t="inlineStr">
        <is>
          <t>scikit-fem</t>
        </is>
      </c>
      <c r="B24204" t="inlineStr">
        <is>
          <t>cf675c9bbcd56edee15efc24a6924dc9520ea121</t>
        </is>
      </c>
      <c r="C24204" t="inlineStr">
        <is>
          <t>2020-10-15 15:08:46+00:00</t>
        </is>
      </c>
      <c r="D24204" t="inlineStr">
        <is>
          <t>rem</t>
        </is>
      </c>
      <c r="E24204" t="inlineStr"/>
      <c r="F24204" t="inlineStr"/>
      <c r="G24204" t="inlineStr">
        <is>
          <t>ipython</t>
        </is>
      </c>
      <c r="H24204" t="inlineStr"/>
    </row>
    <row r="24205">
      <c r="A24205" t="inlineStr">
        <is>
          <t>scikit-fem</t>
        </is>
      </c>
      <c r="B24205" t="inlineStr">
        <is>
          <t>8b911dcfb943852e5e86f980feddb804a6ce143c</t>
        </is>
      </c>
      <c r="C24205" t="inlineStr">
        <is>
          <t>2021-01-20 10:46:49+00:00</t>
        </is>
      </c>
      <c r="D24205" t="inlineStr">
        <is>
          <t>verchange</t>
        </is>
      </c>
      <c r="E24205" t="inlineStr">
        <is>
          <t>meshio</t>
        </is>
      </c>
      <c r="F24205" t="inlineStr"/>
      <c r="G24205" t="inlineStr">
        <is>
          <t>meshio</t>
        </is>
      </c>
      <c r="H24205" t="inlineStr"/>
    </row>
    <row r="24206">
      <c r="A24206" t="inlineStr">
        <is>
          <t>scikit-fem</t>
        </is>
      </c>
      <c r="B24206" t="inlineStr">
        <is>
          <t>8b911dcfb943852e5e86f980feddb804a6ce143c</t>
        </is>
      </c>
      <c r="C24206" t="inlineStr">
        <is>
          <t>2021-01-20 10:46:49+00:00</t>
        </is>
      </c>
      <c r="D24206" t="inlineStr">
        <is>
          <t>verchange</t>
        </is>
      </c>
      <c r="E24206" t="inlineStr">
        <is>
          <t>pygmsh</t>
        </is>
      </c>
      <c r="F24206" t="inlineStr"/>
      <c r="G24206" t="inlineStr">
        <is>
          <t>pygmsh</t>
        </is>
      </c>
      <c r="H24206">
        <f>=6.1.1</f>
        <v/>
      </c>
    </row>
    <row r="24207">
      <c r="A24207" t="inlineStr">
        <is>
          <t>scikit-fem</t>
        </is>
      </c>
      <c r="B24207" t="inlineStr">
        <is>
          <t>8b911dcfb943852e5e86f980feddb804a6ce143c</t>
        </is>
      </c>
      <c r="C24207" t="inlineStr">
        <is>
          <t>2021-01-20 10:46:49+00:00</t>
        </is>
      </c>
      <c r="D24207" t="inlineStr">
        <is>
          <t>add</t>
        </is>
      </c>
      <c r="E24207" t="inlineStr">
        <is>
          <t>ipython</t>
        </is>
      </c>
      <c r="F24207" t="inlineStr"/>
      <c r="G24207" t="inlineStr"/>
      <c r="H24207" t="inlineStr"/>
    </row>
    <row r="24208">
      <c r="A24208" t="inlineStr">
        <is>
          <t>scikit-fem</t>
        </is>
      </c>
      <c r="B24208" t="inlineStr">
        <is>
          <t>8b911dcfb943852e5e86f980feddb804a6ce143c</t>
        </is>
      </c>
      <c r="C24208" t="inlineStr">
        <is>
          <t>2021-01-20 10:46:49+00:00</t>
        </is>
      </c>
      <c r="D24208" t="inlineStr">
        <is>
          <t>add</t>
        </is>
      </c>
      <c r="E24208" t="inlineStr">
        <is>
          <t>gmsh</t>
        </is>
      </c>
      <c r="F24208" t="inlineStr"/>
      <c r="G24208" t="inlineStr"/>
      <c r="H24208" t="inlineStr"/>
    </row>
    <row r="24209">
      <c r="A24209" t="inlineStr">
        <is>
          <t>scikit-fem</t>
        </is>
      </c>
      <c r="B24209" t="inlineStr">
        <is>
          <t>8b911dcfb943852e5e86f980feddb804a6ce143c</t>
        </is>
      </c>
      <c r="C24209" t="inlineStr">
        <is>
          <t>2021-01-20 10:46:49+00:00</t>
        </is>
      </c>
      <c r="D24209" t="inlineStr">
        <is>
          <t>add</t>
        </is>
      </c>
      <c r="E24209" t="inlineStr">
        <is>
          <t>mypy</t>
        </is>
      </c>
      <c r="F24209" t="inlineStr"/>
      <c r="G24209" t="inlineStr"/>
      <c r="H24209" t="inlineStr"/>
    </row>
    <row r="24210">
      <c r="A24210" t="inlineStr">
        <is>
          <t>scikit-fem</t>
        </is>
      </c>
      <c r="B24210" t="inlineStr">
        <is>
          <t>8b911dcfb943852e5e86f980feddb804a6ce143c</t>
        </is>
      </c>
      <c r="C24210" t="inlineStr">
        <is>
          <t>2021-01-20 10:46:49+00:00</t>
        </is>
      </c>
      <c r="D24210" t="inlineStr">
        <is>
          <t>add</t>
        </is>
      </c>
      <c r="E24210" t="inlineStr">
        <is>
          <t>flake8</t>
        </is>
      </c>
      <c r="F24210" t="inlineStr"/>
      <c r="G24210" t="inlineStr"/>
      <c r="H24210" t="inlineStr"/>
    </row>
    <row r="24211">
      <c r="A24211" t="inlineStr">
        <is>
          <t>scikit-fem</t>
        </is>
      </c>
      <c r="B24211" t="inlineStr">
        <is>
          <t>8b911dcfb943852e5e86f980feddb804a6ce143c</t>
        </is>
      </c>
      <c r="C24211" t="inlineStr">
        <is>
          <t>2021-01-20 10:46:49+00:00</t>
        </is>
      </c>
      <c r="D24211" t="inlineStr">
        <is>
          <t>add</t>
        </is>
      </c>
      <c r="E24211" t="inlineStr">
        <is>
          <t>dmsh</t>
        </is>
      </c>
      <c r="F24211" t="inlineStr"/>
      <c r="G24211" t="inlineStr"/>
      <c r="H24211" t="inlineStr"/>
    </row>
    <row r="24212">
      <c r="A24212" t="inlineStr">
        <is>
          <t>python-cinderclient</t>
        </is>
      </c>
      <c r="B24212" t="inlineStr">
        <is>
          <t>8a107396c242702de9a7df819eb82e5f55051722</t>
        </is>
      </c>
      <c r="C24212" t="inlineStr">
        <is>
          <t>2013-08-06 23:15:15+00:00</t>
        </is>
      </c>
      <c r="D24212" t="inlineStr">
        <is>
          <t>add</t>
        </is>
      </c>
      <c r="E24212" t="inlineStr">
        <is>
          <t>pbr</t>
        </is>
      </c>
      <c r="F24212" t="inlineStr">
        <is>
          <t>&lt;0.6;&gt;=0.5.16</t>
        </is>
      </c>
      <c r="G24212" t="inlineStr"/>
      <c r="H24212" t="inlineStr"/>
    </row>
    <row r="24213">
      <c r="A24213" t="inlineStr">
        <is>
          <t>python-cinderclient</t>
        </is>
      </c>
      <c r="B24213" t="inlineStr">
        <is>
          <t>8a107396c242702de9a7df819eb82e5f55051722</t>
        </is>
      </c>
      <c r="C24213" t="inlineStr">
        <is>
          <t>2013-08-06 23:15:15+00:00</t>
        </is>
      </c>
      <c r="D24213" t="inlineStr">
        <is>
          <t>add</t>
        </is>
      </c>
      <c r="E24213" t="inlineStr">
        <is>
          <t>argparse</t>
        </is>
      </c>
      <c r="F24213" t="inlineStr"/>
      <c r="G24213" t="inlineStr"/>
      <c r="H24213" t="inlineStr"/>
    </row>
    <row r="24214">
      <c r="A24214" t="inlineStr">
        <is>
          <t>python-cinderclient</t>
        </is>
      </c>
      <c r="B24214" t="inlineStr">
        <is>
          <t>8a107396c242702de9a7df819eb82e5f55051722</t>
        </is>
      </c>
      <c r="C24214" t="inlineStr">
        <is>
          <t>2013-08-06 23:15:15+00:00</t>
        </is>
      </c>
      <c r="D24214" t="inlineStr">
        <is>
          <t>add</t>
        </is>
      </c>
      <c r="E24214" t="inlineStr">
        <is>
          <t>PrettyTable</t>
        </is>
      </c>
      <c r="F24214" t="inlineStr">
        <is>
          <t>&gt;=0.6;&lt;0.8</t>
        </is>
      </c>
      <c r="G24214" t="inlineStr"/>
      <c r="H24214" t="inlineStr"/>
    </row>
    <row r="24215">
      <c r="A24215" t="inlineStr">
        <is>
          <t>python-cinderclient</t>
        </is>
      </c>
      <c r="B24215" t="inlineStr">
        <is>
          <t>8a107396c242702de9a7df819eb82e5f55051722</t>
        </is>
      </c>
      <c r="C24215" t="inlineStr">
        <is>
          <t>2013-08-06 23:15:15+00:00</t>
        </is>
      </c>
      <c r="D24215" t="inlineStr">
        <is>
          <t>add</t>
        </is>
      </c>
      <c r="E24215" t="inlineStr">
        <is>
          <t>requests</t>
        </is>
      </c>
      <c r="F24215" t="inlineStr">
        <is>
          <t>&gt;=1.1;&lt;1.2.3</t>
        </is>
      </c>
      <c r="G24215" t="inlineStr"/>
      <c r="H24215" t="inlineStr"/>
    </row>
    <row r="24216">
      <c r="A24216" t="inlineStr">
        <is>
          <t>python-cinderclient</t>
        </is>
      </c>
      <c r="B24216" t="inlineStr">
        <is>
          <t>8a107396c242702de9a7df819eb82e5f55051722</t>
        </is>
      </c>
      <c r="C24216" t="inlineStr">
        <is>
          <t>2013-08-06 23:15:15+00:00</t>
        </is>
      </c>
      <c r="D24216" t="inlineStr">
        <is>
          <t>add</t>
        </is>
      </c>
      <c r="E24216" t="inlineStr">
        <is>
          <t>simplejson</t>
        </is>
      </c>
      <c r="F24216" t="inlineStr">
        <is>
          <t>&gt;=2.0.9</t>
        </is>
      </c>
      <c r="G24216" t="inlineStr"/>
      <c r="H24216" t="inlineStr"/>
    </row>
    <row r="24217">
      <c r="A24217" t="inlineStr">
        <is>
          <t>python-cinderclient</t>
        </is>
      </c>
      <c r="B24217" t="inlineStr">
        <is>
          <t>8a107396c242702de9a7df819eb82e5f55051722</t>
        </is>
      </c>
      <c r="C24217" t="inlineStr">
        <is>
          <t>2013-08-06 23:15:15+00:00</t>
        </is>
      </c>
      <c r="D24217" t="inlineStr">
        <is>
          <t>add</t>
        </is>
      </c>
      <c r="E24217" t="inlineStr">
        <is>
          <t>six</t>
        </is>
      </c>
      <c r="F24217" t="inlineStr"/>
      <c r="G24217" t="inlineStr"/>
      <c r="H24217" t="inlineStr"/>
    </row>
    <row r="24218">
      <c r="A24218" t="inlineStr">
        <is>
          <t>python-cinderclient</t>
        </is>
      </c>
      <c r="B24218" t="inlineStr">
        <is>
          <t>4a507601d7dded2efb1bd2e885155ba38db9538c</t>
        </is>
      </c>
      <c r="C24218" t="inlineStr">
        <is>
          <t>2013-10-04 18:01:13+00:00</t>
        </is>
      </c>
      <c r="D24218" t="inlineStr">
        <is>
          <t>verchange</t>
        </is>
      </c>
      <c r="E24218" t="inlineStr">
        <is>
          <t>requests</t>
        </is>
      </c>
      <c r="F24218" t="inlineStr">
        <is>
          <t>&gt;=1.1</t>
        </is>
      </c>
      <c r="G24218" t="inlineStr">
        <is>
          <t>requests</t>
        </is>
      </c>
      <c r="H24218" t="inlineStr">
        <is>
          <t>&gt;=1.1;&lt;1.2.3</t>
        </is>
      </c>
    </row>
    <row r="24219">
      <c r="A24219" t="inlineStr">
        <is>
          <t>python-cinderclient</t>
        </is>
      </c>
      <c r="B24219" t="inlineStr">
        <is>
          <t>4a507601d7dded2efb1bd2e885155ba38db9538c</t>
        </is>
      </c>
      <c r="C24219" t="inlineStr">
        <is>
          <t>2013-10-04 18:01:13+00:00</t>
        </is>
      </c>
      <c r="D24219" t="inlineStr">
        <is>
          <t>verchange</t>
        </is>
      </c>
      <c r="E24219" t="inlineStr">
        <is>
          <t>pbr</t>
        </is>
      </c>
      <c r="F24219" t="inlineStr">
        <is>
          <t>&lt;1.0;&gt;=0.5.21</t>
        </is>
      </c>
      <c r="G24219" t="inlineStr">
        <is>
          <t>pbr</t>
        </is>
      </c>
      <c r="H24219" t="inlineStr">
        <is>
          <t>&lt;0.6;&gt;=0.5.16</t>
        </is>
      </c>
    </row>
    <row r="24220">
      <c r="A24220" t="inlineStr">
        <is>
          <t>python-cinderclient</t>
        </is>
      </c>
      <c r="B24220" t="inlineStr">
        <is>
          <t>4a507601d7dded2efb1bd2e885155ba38db9538c</t>
        </is>
      </c>
      <c r="C24220" t="inlineStr">
        <is>
          <t>2013-10-04 18:01:13+00:00</t>
        </is>
      </c>
      <c r="D24220" t="inlineStr">
        <is>
          <t>add</t>
        </is>
      </c>
      <c r="E24220" t="inlineStr">
        <is>
          <t>Babel</t>
        </is>
      </c>
      <c r="F24220" t="inlineStr">
        <is>
          <t>&gt;=0.9.6</t>
        </is>
      </c>
      <c r="G24220" t="inlineStr"/>
      <c r="H24220" t="inlineStr"/>
    </row>
    <row r="24221">
      <c r="A24221" t="inlineStr">
        <is>
          <t>python-cinderclient</t>
        </is>
      </c>
      <c r="B24221" t="inlineStr">
        <is>
          <t>d21ed05b4ed1a5b5321876c481e0286d3696afd5</t>
        </is>
      </c>
      <c r="C24221" t="inlineStr">
        <is>
          <t>2013-10-31 15:14:56+00:00</t>
        </is>
      </c>
      <c r="D24221" t="inlineStr">
        <is>
          <t>verchange</t>
        </is>
      </c>
      <c r="E24221" t="inlineStr">
        <is>
          <t>six</t>
        </is>
      </c>
      <c r="F24221" t="inlineStr">
        <is>
          <t>&gt;=1.4.1</t>
        </is>
      </c>
      <c r="G24221" t="inlineStr">
        <is>
          <t>six</t>
        </is>
      </c>
      <c r="H24221" t="inlineStr"/>
    </row>
    <row r="24222">
      <c r="A24222" t="inlineStr">
        <is>
          <t>python-cinderclient</t>
        </is>
      </c>
      <c r="B24222" t="inlineStr">
        <is>
          <t>d21ed05b4ed1a5b5321876c481e0286d3696afd5</t>
        </is>
      </c>
      <c r="C24222" t="inlineStr">
        <is>
          <t>2013-10-31 15:14:56+00:00</t>
        </is>
      </c>
      <c r="D24222" t="inlineStr">
        <is>
          <t>verchange</t>
        </is>
      </c>
      <c r="E24222" t="inlineStr">
        <is>
          <t>Babel</t>
        </is>
      </c>
      <c r="F24222" t="inlineStr">
        <is>
          <t>&gt;=1.3</t>
        </is>
      </c>
      <c r="G24222" t="inlineStr">
        <is>
          <t>Babel</t>
        </is>
      </c>
      <c r="H24222" t="inlineStr">
        <is>
          <t>&gt;=0.9.6</t>
        </is>
      </c>
    </row>
    <row r="24223">
      <c r="A24223" t="inlineStr">
        <is>
          <t>python-cinderclient</t>
        </is>
      </c>
      <c r="B24223" t="inlineStr">
        <is>
          <t>e31e057cccd4e79bcb989ddbfd1a47c5d801d51a</t>
        </is>
      </c>
      <c r="C24223" t="inlineStr">
        <is>
          <t>2014-02-05 05:09:57+00:00</t>
        </is>
      </c>
      <c r="D24223" t="inlineStr">
        <is>
          <t>verchange</t>
        </is>
      </c>
      <c r="E24223" t="inlineStr">
        <is>
          <t>PrettyTable</t>
        </is>
      </c>
      <c r="F24223" t="inlineStr">
        <is>
          <t>&gt;=0.7;&lt;0.8</t>
        </is>
      </c>
      <c r="G24223" t="inlineStr">
        <is>
          <t>PrettyTable</t>
        </is>
      </c>
      <c r="H24223" t="inlineStr">
        <is>
          <t>&gt;=0.6;&lt;0.8</t>
        </is>
      </c>
    </row>
    <row r="24224">
      <c r="A24224" t="inlineStr">
        <is>
          <t>python-cinderclient</t>
        </is>
      </c>
      <c r="B24224" t="inlineStr">
        <is>
          <t>4163fa23a4888466a5a0f7471232546c2effd66f</t>
        </is>
      </c>
      <c r="C24224" t="inlineStr">
        <is>
          <t>2014-04-21 22:24:10+00:00</t>
        </is>
      </c>
      <c r="D24224" t="inlineStr">
        <is>
          <t>verchange</t>
        </is>
      </c>
      <c r="E24224" t="inlineStr">
        <is>
          <t>six</t>
        </is>
      </c>
      <c r="F24224" t="inlineStr">
        <is>
          <t>&gt;=1.5.2</t>
        </is>
      </c>
      <c r="G24224" t="inlineStr">
        <is>
          <t>six</t>
        </is>
      </c>
      <c r="H24224" t="inlineStr">
        <is>
          <t>&gt;=1.4.1</t>
        </is>
      </c>
    </row>
    <row r="24225">
      <c r="A24225" t="inlineStr">
        <is>
          <t>python-cinderclient</t>
        </is>
      </c>
      <c r="B24225" t="inlineStr">
        <is>
          <t>4163fa23a4888466a5a0f7471232546c2effd66f</t>
        </is>
      </c>
      <c r="C24225" t="inlineStr">
        <is>
          <t>2014-04-21 22:24:10+00:00</t>
        </is>
      </c>
      <c r="D24225" t="inlineStr">
        <is>
          <t>verchange</t>
        </is>
      </c>
      <c r="E24225" t="inlineStr">
        <is>
          <t>pbr</t>
        </is>
      </c>
      <c r="F24225" t="inlineStr">
        <is>
          <t>&lt;1.0;&gt;=0.6</t>
        </is>
      </c>
      <c r="G24225" t="inlineStr">
        <is>
          <t>pbr</t>
        </is>
      </c>
      <c r="H24225" t="inlineStr">
        <is>
          <t>&lt;1.0;&gt;=0.5.21</t>
        </is>
      </c>
    </row>
    <row r="24226">
      <c r="A24226" t="inlineStr">
        <is>
          <t>python-cinderclient</t>
        </is>
      </c>
      <c r="B24226" t="inlineStr">
        <is>
          <t>4163fa23a4888466a5a0f7471232546c2effd66f</t>
        </is>
      </c>
      <c r="C24226" t="inlineStr">
        <is>
          <t>2014-04-21 22:24:10+00:00</t>
        </is>
      </c>
      <c r="D24226" t="inlineStr">
        <is>
          <t>add</t>
        </is>
      </c>
      <c r="E24226" t="inlineStr">
        <is>
          <t>python-keystoneclient</t>
        </is>
      </c>
      <c r="F24226" t="inlineStr">
        <is>
          <t>&gt;=0.7.0</t>
        </is>
      </c>
      <c r="G24226" t="inlineStr"/>
      <c r="H24226" t="inlineStr"/>
    </row>
    <row r="24227">
      <c r="A24227" t="inlineStr">
        <is>
          <t>python-cinderclient</t>
        </is>
      </c>
      <c r="B24227" t="inlineStr">
        <is>
          <t>4c8464114f5539706cffc6888ce007d0d3ceba16</t>
        </is>
      </c>
      <c r="C24227" t="inlineStr">
        <is>
          <t>2014-09-13 16:20:33+00:00</t>
        </is>
      </c>
      <c r="D24227" t="inlineStr">
        <is>
          <t>verchange</t>
        </is>
      </c>
      <c r="E24227" t="inlineStr">
        <is>
          <t>six</t>
        </is>
      </c>
      <c r="F24227" t="inlineStr">
        <is>
          <t>&gt;=1.7.0</t>
        </is>
      </c>
      <c r="G24227" t="inlineStr">
        <is>
          <t>six</t>
        </is>
      </c>
      <c r="H24227" t="inlineStr">
        <is>
          <t>&gt;=1.5.2</t>
        </is>
      </c>
    </row>
    <row r="24228">
      <c r="A24228" t="inlineStr">
        <is>
          <t>python-cinderclient</t>
        </is>
      </c>
      <c r="B24228" t="inlineStr">
        <is>
          <t>4c8464114f5539706cffc6888ce007d0d3ceba16</t>
        </is>
      </c>
      <c r="C24228" t="inlineStr">
        <is>
          <t>2014-09-13 16:20:33+00:00</t>
        </is>
      </c>
      <c r="D24228" t="inlineStr">
        <is>
          <t>verchange</t>
        </is>
      </c>
      <c r="E24228" t="inlineStr">
        <is>
          <t>python-keystoneclient</t>
        </is>
      </c>
      <c r="F24228" t="inlineStr">
        <is>
          <t>&gt;=0.10.0</t>
        </is>
      </c>
      <c r="G24228" t="inlineStr">
        <is>
          <t>python-keystoneclient</t>
        </is>
      </c>
      <c r="H24228" t="inlineStr">
        <is>
          <t>&gt;=0.7.0</t>
        </is>
      </c>
    </row>
    <row r="24229">
      <c r="A24229" t="inlineStr">
        <is>
          <t>python-cinderclient</t>
        </is>
      </c>
      <c r="B24229" t="inlineStr">
        <is>
          <t>4c8464114f5539706cffc6888ce007d0d3ceba16</t>
        </is>
      </c>
      <c r="C24229" t="inlineStr">
        <is>
          <t>2014-09-13 16:20:33+00:00</t>
        </is>
      </c>
      <c r="D24229" t="inlineStr">
        <is>
          <t>verchange</t>
        </is>
      </c>
      <c r="E24229" t="inlineStr">
        <is>
          <t>simplejson</t>
        </is>
      </c>
      <c r="F24229" t="inlineStr">
        <is>
          <t>&gt;=2.2.0</t>
        </is>
      </c>
      <c r="G24229" t="inlineStr">
        <is>
          <t>simplejson</t>
        </is>
      </c>
      <c r="H24229" t="inlineStr">
        <is>
          <t>&gt;=2.0.9</t>
        </is>
      </c>
    </row>
    <row r="24230">
      <c r="A24230" t="inlineStr">
        <is>
          <t>python-cinderclient</t>
        </is>
      </c>
      <c r="B24230" t="inlineStr">
        <is>
          <t>4c8464114f5539706cffc6888ce007d0d3ceba16</t>
        </is>
      </c>
      <c r="C24230" t="inlineStr">
        <is>
          <t>2014-09-13 16:20:33+00:00</t>
        </is>
      </c>
      <c r="D24230" t="inlineStr">
        <is>
          <t>verchange</t>
        </is>
      </c>
      <c r="E24230" t="inlineStr">
        <is>
          <t>requests</t>
        </is>
      </c>
      <c r="F24230" t="inlineStr">
        <is>
          <t>&gt;=1.2.1</t>
        </is>
      </c>
      <c r="G24230" t="inlineStr">
        <is>
          <t>requests</t>
        </is>
      </c>
      <c r="H24230" t="inlineStr">
        <is>
          <t>&gt;=1.1</t>
        </is>
      </c>
    </row>
    <row r="24231">
      <c r="A24231" t="inlineStr">
        <is>
          <t>python-cinderclient</t>
        </is>
      </c>
      <c r="B24231" t="inlineStr">
        <is>
          <t>4c8464114f5539706cffc6888ce007d0d3ceba16</t>
        </is>
      </c>
      <c r="C24231" t="inlineStr">
        <is>
          <t>2014-09-13 16:20:33+00:00</t>
        </is>
      </c>
      <c r="D24231" t="inlineStr">
        <is>
          <t>verchange</t>
        </is>
      </c>
      <c r="E24231" t="inlineStr">
        <is>
          <t>pbr</t>
        </is>
      </c>
      <c r="F24231" t="inlineStr">
        <is>
          <t>&lt;1.0;&gt;=0.6;!=0.7</t>
        </is>
      </c>
      <c r="G24231" t="inlineStr">
        <is>
          <t>pbr</t>
        </is>
      </c>
      <c r="H24231" t="inlineStr">
        <is>
          <t>&lt;1.0;&gt;=0.6</t>
        </is>
      </c>
    </row>
    <row r="24232">
      <c r="A24232" t="inlineStr">
        <is>
          <t>python-cinderclient</t>
        </is>
      </c>
      <c r="B24232" t="inlineStr">
        <is>
          <t>4994faf374e22a4487f6e44237cf10fea5f22599</t>
        </is>
      </c>
      <c r="C24232" t="inlineStr">
        <is>
          <t>2015-04-21 17:26:02+00:00</t>
        </is>
      </c>
      <c r="D24232" t="inlineStr">
        <is>
          <t>verchange</t>
        </is>
      </c>
      <c r="E24232" t="inlineStr">
        <is>
          <t>requests</t>
        </is>
      </c>
      <c r="F24232" t="inlineStr">
        <is>
          <t>&gt;=2.2.0;!=2.4.0</t>
        </is>
      </c>
      <c r="G24232" t="inlineStr">
        <is>
          <t>requests</t>
        </is>
      </c>
      <c r="H24232" t="inlineStr">
        <is>
          <t>&gt;=1.2.1</t>
        </is>
      </c>
    </row>
    <row r="24233">
      <c r="A24233" t="inlineStr">
        <is>
          <t>python-cinderclient</t>
        </is>
      </c>
      <c r="B24233" t="inlineStr">
        <is>
          <t>4994faf374e22a4487f6e44237cf10fea5f22599</t>
        </is>
      </c>
      <c r="C24233" t="inlineStr">
        <is>
          <t>2015-04-21 17:26:02+00:00</t>
        </is>
      </c>
      <c r="D24233" t="inlineStr">
        <is>
          <t>verchange</t>
        </is>
      </c>
      <c r="E24233" t="inlineStr">
        <is>
          <t>six</t>
        </is>
      </c>
      <c r="F24233" t="inlineStr">
        <is>
          <t>&gt;=1.9.0</t>
        </is>
      </c>
      <c r="G24233" t="inlineStr">
        <is>
          <t>six</t>
        </is>
      </c>
      <c r="H24233" t="inlineStr">
        <is>
          <t>&gt;=1.7.0</t>
        </is>
      </c>
    </row>
    <row r="24234">
      <c r="A24234" t="inlineStr">
        <is>
          <t>python-cinderclient</t>
        </is>
      </c>
      <c r="B24234" t="inlineStr">
        <is>
          <t>4994faf374e22a4487f6e44237cf10fea5f22599</t>
        </is>
      </c>
      <c r="C24234" t="inlineStr">
        <is>
          <t>2015-04-21 17:26:02+00:00</t>
        </is>
      </c>
      <c r="D24234" t="inlineStr">
        <is>
          <t>verchange</t>
        </is>
      </c>
      <c r="E24234" t="inlineStr">
        <is>
          <t>python-keystoneclient</t>
        </is>
      </c>
      <c r="F24234" t="inlineStr">
        <is>
          <t>&gt;=1.1.0</t>
        </is>
      </c>
      <c r="G24234" t="inlineStr">
        <is>
          <t>python-keystoneclient</t>
        </is>
      </c>
      <c r="H24234" t="inlineStr">
        <is>
          <t>&gt;=0.10.0</t>
        </is>
      </c>
    </row>
    <row r="24235">
      <c r="A24235" t="inlineStr">
        <is>
          <t>python-cinderclient</t>
        </is>
      </c>
      <c r="B24235" t="inlineStr">
        <is>
          <t>bb7443c6ceadf7f7463f719152fedc3059217862</t>
        </is>
      </c>
      <c r="C24235" t="inlineStr">
        <is>
          <t>2015-05-07 17:07:52+00:00</t>
        </is>
      </c>
      <c r="D24235" t="inlineStr">
        <is>
          <t>verchange</t>
        </is>
      </c>
      <c r="E24235" t="inlineStr">
        <is>
          <t>requests</t>
        </is>
      </c>
      <c r="F24235" t="inlineStr">
        <is>
          <t>&gt;=2.5.2</t>
        </is>
      </c>
      <c r="G24235" t="inlineStr">
        <is>
          <t>requests</t>
        </is>
      </c>
      <c r="H24235" t="inlineStr">
        <is>
          <t>&gt;=2.2.0;!=2.4.0</t>
        </is>
      </c>
    </row>
    <row r="24236">
      <c r="A24236" t="inlineStr">
        <is>
          <t>python-cinderclient</t>
        </is>
      </c>
      <c r="B24236" t="inlineStr">
        <is>
          <t>bb7443c6ceadf7f7463f719152fedc3059217862</t>
        </is>
      </c>
      <c r="C24236" t="inlineStr">
        <is>
          <t>2015-05-07 17:07:52+00:00</t>
        </is>
      </c>
      <c r="D24236" t="inlineStr">
        <is>
          <t>verchange</t>
        </is>
      </c>
      <c r="E24236" t="inlineStr">
        <is>
          <t>python-keystoneclient</t>
        </is>
      </c>
      <c r="F24236" t="inlineStr">
        <is>
          <t>&gt;=1.3.0</t>
        </is>
      </c>
      <c r="G24236" t="inlineStr">
        <is>
          <t>python-keystoneclient</t>
        </is>
      </c>
      <c r="H24236" t="inlineStr">
        <is>
          <t>&gt;=1.1.0</t>
        </is>
      </c>
    </row>
    <row r="24237">
      <c r="A24237" t="inlineStr">
        <is>
          <t>python-cinderclient</t>
        </is>
      </c>
      <c r="B24237" t="inlineStr">
        <is>
          <t>91bf760989a6c992918d6eadb038d7265ea18287</t>
        </is>
      </c>
      <c r="C24237" t="inlineStr">
        <is>
          <t>2015-06-09 16:56:35+00:00</t>
        </is>
      </c>
      <c r="D24237" t="inlineStr">
        <is>
          <t>verchange</t>
        </is>
      </c>
      <c r="E24237" t="inlineStr">
        <is>
          <t>pbr</t>
        </is>
      </c>
      <c r="F24237" t="inlineStr">
        <is>
          <t>&gt;=0.11;&lt;2.0</t>
        </is>
      </c>
      <c r="G24237" t="inlineStr">
        <is>
          <t>pbr</t>
        </is>
      </c>
      <c r="H24237" t="inlineStr">
        <is>
          <t>&lt;1.0;&gt;=0.6;!=0.7</t>
        </is>
      </c>
    </row>
    <row r="24238">
      <c r="A24238" t="inlineStr">
        <is>
          <t>python-cinderclient</t>
        </is>
      </c>
      <c r="B24238" t="inlineStr">
        <is>
          <t>91bf760989a6c992918d6eadb038d7265ea18287</t>
        </is>
      </c>
      <c r="C24238" t="inlineStr">
        <is>
          <t>2015-06-09 16:56:35+00:00</t>
        </is>
      </c>
      <c r="D24238" t="inlineStr">
        <is>
          <t>verchange</t>
        </is>
      </c>
      <c r="E24238" t="inlineStr">
        <is>
          <t>python-keystoneclient</t>
        </is>
      </c>
      <c r="F24238" t="inlineStr">
        <is>
          <t>&gt;=1.6.0</t>
        </is>
      </c>
      <c r="G24238" t="inlineStr">
        <is>
          <t>python-keystoneclient</t>
        </is>
      </c>
      <c r="H24238" t="inlineStr">
        <is>
          <t>&gt;=1.3.0</t>
        </is>
      </c>
    </row>
    <row r="24239">
      <c r="A24239" t="inlineStr">
        <is>
          <t>python-cinderclient</t>
        </is>
      </c>
      <c r="B24239" t="inlineStr">
        <is>
          <t>9e94d814c6ae07c3d5e8242754aebcce150265cc</t>
        </is>
      </c>
      <c r="C24239" t="inlineStr">
        <is>
          <t>2015-07-08 00:39:30+00:00</t>
        </is>
      </c>
      <c r="D24239" t="inlineStr">
        <is>
          <t>verchange</t>
        </is>
      </c>
      <c r="E24239" t="inlineStr">
        <is>
          <t>requests</t>
        </is>
      </c>
      <c r="F24239" t="inlineStr">
        <is>
          <t>&gt;=2.2.0;!=2.4.0</t>
        </is>
      </c>
      <c r="G24239" t="inlineStr">
        <is>
          <t>requests</t>
        </is>
      </c>
      <c r="H24239" t="inlineStr">
        <is>
          <t>&gt;=2.5.2</t>
        </is>
      </c>
    </row>
    <row r="24240">
      <c r="A24240" t="inlineStr">
        <is>
          <t>python-cinderclient</t>
        </is>
      </c>
      <c r="B24240" t="inlineStr">
        <is>
          <t>9e94d814c6ae07c3d5e8242754aebcce150265cc</t>
        </is>
      </c>
      <c r="C24240" t="inlineStr">
        <is>
          <t>2015-07-08 00:39:30+00:00</t>
        </is>
      </c>
      <c r="D24240" t="inlineStr">
        <is>
          <t>verchange</t>
        </is>
      </c>
      <c r="E24240" t="inlineStr">
        <is>
          <t>six</t>
        </is>
      </c>
      <c r="F24240" t="inlineStr">
        <is>
          <t>&gt;=1.7.0</t>
        </is>
      </c>
      <c r="G24240" t="inlineStr">
        <is>
          <t>six</t>
        </is>
      </c>
      <c r="H24240" t="inlineStr">
        <is>
          <t>&gt;=1.9.0</t>
        </is>
      </c>
    </row>
    <row r="24241">
      <c r="A24241" t="inlineStr">
        <is>
          <t>python-cinderclient</t>
        </is>
      </c>
      <c r="B24241" t="inlineStr">
        <is>
          <t>9e94d814c6ae07c3d5e8242754aebcce150265cc</t>
        </is>
      </c>
      <c r="C24241" t="inlineStr">
        <is>
          <t>2015-07-08 00:39:30+00:00</t>
        </is>
      </c>
      <c r="D24241" t="inlineStr">
        <is>
          <t>verchange</t>
        </is>
      </c>
      <c r="E24241" t="inlineStr">
        <is>
          <t>pbr</t>
        </is>
      </c>
      <c r="F24241" t="inlineStr">
        <is>
          <t>&lt;1.0;&gt;=0.6;!=0.7</t>
        </is>
      </c>
      <c r="G24241" t="inlineStr">
        <is>
          <t>pbr</t>
        </is>
      </c>
      <c r="H24241" t="inlineStr">
        <is>
          <t>&gt;=0.11;&lt;2.0</t>
        </is>
      </c>
    </row>
    <row r="24242">
      <c r="A24242" t="inlineStr">
        <is>
          <t>python-cinderclient</t>
        </is>
      </c>
      <c r="B24242" t="inlineStr">
        <is>
          <t>9e94d814c6ae07c3d5e8242754aebcce150265cc</t>
        </is>
      </c>
      <c r="C24242" t="inlineStr">
        <is>
          <t>2015-07-08 00:39:30+00:00</t>
        </is>
      </c>
      <c r="D24242" t="inlineStr">
        <is>
          <t>verchange</t>
        </is>
      </c>
      <c r="E24242" t="inlineStr">
        <is>
          <t>python-keystoneclient</t>
        </is>
      </c>
      <c r="F24242" t="inlineStr">
        <is>
          <t>&gt;=1.0.0</t>
        </is>
      </c>
      <c r="G24242" t="inlineStr">
        <is>
          <t>python-keystoneclient</t>
        </is>
      </c>
      <c r="H24242" t="inlineStr">
        <is>
          <t>&gt;=1.6.0</t>
        </is>
      </c>
    </row>
    <row r="24243">
      <c r="A24243" t="inlineStr">
        <is>
          <t>python-cinderclient</t>
        </is>
      </c>
      <c r="B24243" t="inlineStr">
        <is>
          <t>f860668d7146bc5cd1b9914ea15ad5d6f0dd9585</t>
        </is>
      </c>
      <c r="C24243" t="inlineStr">
        <is>
          <t>2015-07-08 22:40:46+00:00</t>
        </is>
      </c>
      <c r="D24243" t="inlineStr">
        <is>
          <t>verchange</t>
        </is>
      </c>
      <c r="E24243" t="inlineStr">
        <is>
          <t>six</t>
        </is>
      </c>
      <c r="F24243" t="inlineStr">
        <is>
          <t>&gt;=1.9.0</t>
        </is>
      </c>
      <c r="G24243" t="inlineStr">
        <is>
          <t>six</t>
        </is>
      </c>
      <c r="H24243" t="inlineStr">
        <is>
          <t>&gt;=1.7.0</t>
        </is>
      </c>
    </row>
    <row r="24244">
      <c r="A24244" t="inlineStr">
        <is>
          <t>python-cinderclient</t>
        </is>
      </c>
      <c r="B24244" t="inlineStr">
        <is>
          <t>f860668d7146bc5cd1b9914ea15ad5d6f0dd9585</t>
        </is>
      </c>
      <c r="C24244" t="inlineStr">
        <is>
          <t>2015-07-08 22:40:46+00:00</t>
        </is>
      </c>
      <c r="D24244" t="inlineStr">
        <is>
          <t>verchange</t>
        </is>
      </c>
      <c r="E24244" t="inlineStr">
        <is>
          <t>python-keystoneclient</t>
        </is>
      </c>
      <c r="F24244" t="inlineStr">
        <is>
          <t>&gt;=1.6.0</t>
        </is>
      </c>
      <c r="G24244" t="inlineStr">
        <is>
          <t>python-keystoneclient</t>
        </is>
      </c>
      <c r="H24244" t="inlineStr">
        <is>
          <t>&gt;=1.0.0</t>
        </is>
      </c>
    </row>
    <row r="24245">
      <c r="A24245" t="inlineStr">
        <is>
          <t>python-cinderclient</t>
        </is>
      </c>
      <c r="B24245" t="inlineStr">
        <is>
          <t>f860668d7146bc5cd1b9914ea15ad5d6f0dd9585</t>
        </is>
      </c>
      <c r="C24245" t="inlineStr">
        <is>
          <t>2015-07-08 22:40:46+00:00</t>
        </is>
      </c>
      <c r="D24245" t="inlineStr">
        <is>
          <t>verchange</t>
        </is>
      </c>
      <c r="E24245" t="inlineStr">
        <is>
          <t>PrettyTable</t>
        </is>
      </c>
      <c r="F24245" t="inlineStr">
        <is>
          <t>&gt;=0.7;&lt;0.8</t>
        </is>
      </c>
      <c r="G24245" t="inlineStr">
        <is>
          <t>PrettyTable</t>
        </is>
      </c>
      <c r="H24245" t="inlineStr">
        <is>
          <t>&gt;=0.7;&lt;0.8</t>
        </is>
      </c>
    </row>
    <row r="24246">
      <c r="A24246" t="inlineStr">
        <is>
          <t>python-cinderclient</t>
        </is>
      </c>
      <c r="B24246" t="inlineStr">
        <is>
          <t>f860668d7146bc5cd1b9914ea15ad5d6f0dd9585</t>
        </is>
      </c>
      <c r="C24246" t="inlineStr">
        <is>
          <t>2015-07-08 22:40:46+00:00</t>
        </is>
      </c>
      <c r="D24246" t="inlineStr">
        <is>
          <t>verchange</t>
        </is>
      </c>
      <c r="E24246" t="inlineStr">
        <is>
          <t>requests</t>
        </is>
      </c>
      <c r="F24246" t="inlineStr">
        <is>
          <t>&gt;=2.5.2</t>
        </is>
      </c>
      <c r="G24246" t="inlineStr">
        <is>
          <t>requests</t>
        </is>
      </c>
      <c r="H24246" t="inlineStr">
        <is>
          <t>&gt;=2.2.0;!=2.4.0</t>
        </is>
      </c>
    </row>
    <row r="24247">
      <c r="A24247" t="inlineStr">
        <is>
          <t>python-cinderclient</t>
        </is>
      </c>
      <c r="B24247" t="inlineStr">
        <is>
          <t>f860668d7146bc5cd1b9914ea15ad5d6f0dd9585</t>
        </is>
      </c>
      <c r="C24247" t="inlineStr">
        <is>
          <t>2015-07-08 22:40:46+00:00</t>
        </is>
      </c>
      <c r="D24247" t="inlineStr">
        <is>
          <t>verchange</t>
        </is>
      </c>
      <c r="E24247" t="inlineStr">
        <is>
          <t>pbr</t>
        </is>
      </c>
      <c r="F24247" t="inlineStr">
        <is>
          <t>&gt;=0.11;&lt;2.0</t>
        </is>
      </c>
      <c r="G24247" t="inlineStr">
        <is>
          <t>pbr</t>
        </is>
      </c>
      <c r="H24247" t="inlineStr">
        <is>
          <t>&lt;1.0;&gt;=0.6;!=0.7</t>
        </is>
      </c>
    </row>
    <row r="24248">
      <c r="A24248" t="inlineStr">
        <is>
          <t>python-cinderclient</t>
        </is>
      </c>
      <c r="B24248" t="inlineStr">
        <is>
          <t>b44d32d02b014748044b5b18d27a9d1f8312145c</t>
        </is>
      </c>
      <c r="C24248" t="inlineStr">
        <is>
          <t>2015-07-23 14:38:16+00:00</t>
        </is>
      </c>
      <c r="D24248" t="inlineStr">
        <is>
          <t>verchange</t>
        </is>
      </c>
      <c r="E24248" t="inlineStr">
        <is>
          <t>six</t>
        </is>
      </c>
      <c r="F24248" t="inlineStr">
        <is>
          <t>&gt;=1.9.0</t>
        </is>
      </c>
      <c r="G24248" t="inlineStr">
        <is>
          <t>six</t>
        </is>
      </c>
      <c r="H24248" t="inlineStr">
        <is>
          <t>&gt;=1.7.0</t>
        </is>
      </c>
    </row>
    <row r="24249">
      <c r="A24249" t="inlineStr">
        <is>
          <t>python-cinderclient</t>
        </is>
      </c>
      <c r="B24249" t="inlineStr">
        <is>
          <t>b44d32d02b014748044b5b18d27a9d1f8312145c</t>
        </is>
      </c>
      <c r="C24249" t="inlineStr">
        <is>
          <t>2015-07-23 14:38:16+00:00</t>
        </is>
      </c>
      <c r="D24249" t="inlineStr">
        <is>
          <t>verchange</t>
        </is>
      </c>
      <c r="E24249" t="inlineStr">
        <is>
          <t>python-keystoneclient</t>
        </is>
      </c>
      <c r="F24249" t="inlineStr">
        <is>
          <t>&gt;=1.2.0;&lt;1.4.0</t>
        </is>
      </c>
      <c r="G24249" t="inlineStr">
        <is>
          <t>python-keystoneclient</t>
        </is>
      </c>
      <c r="H24249" t="inlineStr">
        <is>
          <t>&gt;=0.10.0</t>
        </is>
      </c>
    </row>
    <row r="24250">
      <c r="A24250" t="inlineStr">
        <is>
          <t>python-cinderclient</t>
        </is>
      </c>
      <c r="B24250" t="inlineStr">
        <is>
          <t>b44d32d02b014748044b5b18d27a9d1f8312145c</t>
        </is>
      </c>
      <c r="C24250" t="inlineStr">
        <is>
          <t>2015-07-23 14:38:16+00:00</t>
        </is>
      </c>
      <c r="D24250" t="inlineStr">
        <is>
          <t>verchange</t>
        </is>
      </c>
      <c r="E24250" t="inlineStr">
        <is>
          <t>PrettyTable</t>
        </is>
      </c>
      <c r="F24250" t="inlineStr">
        <is>
          <t>&gt;=0.7;&lt;0.8</t>
        </is>
      </c>
      <c r="G24250" t="inlineStr">
        <is>
          <t>PrettyTable</t>
        </is>
      </c>
      <c r="H24250" t="inlineStr">
        <is>
          <t>&gt;=0.7;&lt;0.8</t>
        </is>
      </c>
    </row>
    <row r="24251">
      <c r="A24251" t="inlineStr">
        <is>
          <t>python-cinderclient</t>
        </is>
      </c>
      <c r="B24251" t="inlineStr">
        <is>
          <t>b44d32d02b014748044b5b18d27a9d1f8312145c</t>
        </is>
      </c>
      <c r="C24251" t="inlineStr">
        <is>
          <t>2015-07-23 14:38:16+00:00</t>
        </is>
      </c>
      <c r="D24251" t="inlineStr">
        <is>
          <t>verchange</t>
        </is>
      </c>
      <c r="E24251" t="inlineStr">
        <is>
          <t>requests</t>
        </is>
      </c>
      <c r="F24251" t="inlineStr">
        <is>
          <t>&gt;=2.2.0;!=2.4.0</t>
        </is>
      </c>
      <c r="G24251" t="inlineStr">
        <is>
          <t>requests</t>
        </is>
      </c>
      <c r="H24251" t="inlineStr">
        <is>
          <t>&gt;=1.2.1</t>
        </is>
      </c>
    </row>
    <row r="24252">
      <c r="A24252" t="inlineStr">
        <is>
          <t>python-cinderclient</t>
        </is>
      </c>
      <c r="B24252" t="inlineStr">
        <is>
          <t>b44d32d02b014748044b5b18d27a9d1f8312145c</t>
        </is>
      </c>
      <c r="C24252" t="inlineStr">
        <is>
          <t>2015-07-23 14:38:16+00:00</t>
        </is>
      </c>
      <c r="D24252" t="inlineStr">
        <is>
          <t>verchange</t>
        </is>
      </c>
      <c r="E24252" t="inlineStr">
        <is>
          <t>pbr</t>
        </is>
      </c>
      <c r="F24252" t="inlineStr">
        <is>
          <t>&gt;=0.6;&lt;1.0;!=0.7</t>
        </is>
      </c>
      <c r="G24252" t="inlineStr">
        <is>
          <t>pbr</t>
        </is>
      </c>
      <c r="H24252" t="inlineStr">
        <is>
          <t>&lt;1.0;&gt;=0.6;!=0.7</t>
        </is>
      </c>
    </row>
    <row r="24253">
      <c r="A24253" t="inlineStr">
        <is>
          <t>python-cinderclient</t>
        </is>
      </c>
      <c r="B24253" t="inlineStr">
        <is>
          <t>c167dda40cc65fe437a12b815ef91bbde4efb6bb</t>
        </is>
      </c>
      <c r="C24253" t="inlineStr">
        <is>
          <t>2015-09-11 15:05:42+00:00</t>
        </is>
      </c>
      <c r="D24253" t="inlineStr">
        <is>
          <t>verchange</t>
        </is>
      </c>
      <c r="E24253" t="inlineStr">
        <is>
          <t>pbr</t>
        </is>
      </c>
      <c r="F24253" t="inlineStr">
        <is>
          <t>&gt;=1.6;&lt;2.0</t>
        </is>
      </c>
      <c r="G24253" t="inlineStr">
        <is>
          <t>pbr</t>
        </is>
      </c>
      <c r="H24253" t="inlineStr">
        <is>
          <t>&gt;=0.11;&lt;2.0</t>
        </is>
      </c>
    </row>
    <row r="24254">
      <c r="A24254" t="inlineStr">
        <is>
          <t>python-cinderclient</t>
        </is>
      </c>
      <c r="B24254" t="inlineStr">
        <is>
          <t>7f9a81bb1bd1fe14345f66074272a5cfd86af736</t>
        </is>
      </c>
      <c r="C24254" t="inlineStr">
        <is>
          <t>2015-12-01 21:20:43+00:00</t>
        </is>
      </c>
      <c r="D24254" t="inlineStr">
        <is>
          <t>verchange</t>
        </is>
      </c>
      <c r="E24254" t="inlineStr">
        <is>
          <t>requests</t>
        </is>
      </c>
      <c r="F24254" t="inlineStr">
        <is>
          <t>&gt;=2.5.2;!=2.8.0</t>
        </is>
      </c>
      <c r="G24254" t="inlineStr">
        <is>
          <t>requests</t>
        </is>
      </c>
      <c r="H24254" t="inlineStr">
        <is>
          <t>&gt;=2.5.2</t>
        </is>
      </c>
    </row>
    <row r="24255">
      <c r="A24255" t="inlineStr">
        <is>
          <t>python-cinderclient</t>
        </is>
      </c>
      <c r="B24255" t="inlineStr">
        <is>
          <t>7f9a81bb1bd1fe14345f66074272a5cfd86af736</t>
        </is>
      </c>
      <c r="C24255" t="inlineStr">
        <is>
          <t>2015-12-01 21:20:43+00:00</t>
        </is>
      </c>
      <c r="D24255" t="inlineStr">
        <is>
          <t>verchange</t>
        </is>
      </c>
      <c r="E24255" t="inlineStr">
        <is>
          <t>pbr</t>
        </is>
      </c>
      <c r="F24255" t="inlineStr">
        <is>
          <t>&gt;=1.6</t>
        </is>
      </c>
      <c r="G24255" t="inlineStr">
        <is>
          <t>pbr</t>
        </is>
      </c>
      <c r="H24255" t="inlineStr">
        <is>
          <t>&gt;=1.6;&lt;2.0</t>
        </is>
      </c>
    </row>
    <row r="24256">
      <c r="A24256" t="inlineStr">
        <is>
          <t>python-cinderclient</t>
        </is>
      </c>
      <c r="B24256" t="inlineStr">
        <is>
          <t>7f9a81bb1bd1fe14345f66074272a5cfd86af736</t>
        </is>
      </c>
      <c r="C24256" t="inlineStr">
        <is>
          <t>2015-12-01 21:20:43+00:00</t>
        </is>
      </c>
      <c r="D24256" t="inlineStr">
        <is>
          <t>verchange</t>
        </is>
      </c>
      <c r="E24256" t="inlineStr">
        <is>
          <t>python-keystoneclient</t>
        </is>
      </c>
      <c r="F24256" t="inlineStr">
        <is>
          <t>&gt;=1.6.0;!=1.8.0</t>
        </is>
      </c>
      <c r="G24256" t="inlineStr">
        <is>
          <t>python-keystoneclient</t>
        </is>
      </c>
      <c r="H24256" t="inlineStr">
        <is>
          <t>&gt;=1.6.0</t>
        </is>
      </c>
    </row>
    <row r="24257">
      <c r="A24257" t="inlineStr">
        <is>
          <t>python-cinderclient</t>
        </is>
      </c>
      <c r="B24257" t="inlineStr">
        <is>
          <t>7f9a81bb1bd1fe14345f66074272a5cfd86af736</t>
        </is>
      </c>
      <c r="C24257" t="inlineStr">
        <is>
          <t>2015-12-01 21:20:43+00:00</t>
        </is>
      </c>
      <c r="D24257" t="inlineStr">
        <is>
          <t>add</t>
        </is>
      </c>
      <c r="E24257" t="inlineStr">
        <is>
          <t>oslo.utils</t>
        </is>
      </c>
      <c r="F24257" t="inlineStr">
        <is>
          <t>&gt;=2.8.0</t>
        </is>
      </c>
      <c r="G24257" t="inlineStr"/>
      <c r="H24257" t="inlineStr"/>
    </row>
    <row r="24258">
      <c r="A24258" t="inlineStr">
        <is>
          <t>python-cinderclient</t>
        </is>
      </c>
      <c r="B24258" t="inlineStr">
        <is>
          <t>ecbfb37ff80035f75c4508b152b0f0f803dfa600</t>
        </is>
      </c>
      <c r="C24258" t="inlineStr">
        <is>
          <t>2016-02-16 20:35:56+00:00</t>
        </is>
      </c>
      <c r="D24258" t="inlineStr">
        <is>
          <t>verchange</t>
        </is>
      </c>
      <c r="E24258" t="inlineStr">
        <is>
          <t>requests</t>
        </is>
      </c>
      <c r="F24258" t="inlineStr">
        <is>
          <t>&lt;2.8.0;&gt;=2.2.0;!=2.4.0</t>
        </is>
      </c>
      <c r="G24258" t="inlineStr">
        <is>
          <t>requests</t>
        </is>
      </c>
      <c r="H24258" t="inlineStr">
        <is>
          <t>&gt;=2.2.0;!=2.4.0</t>
        </is>
      </c>
    </row>
    <row r="24259">
      <c r="A24259" t="inlineStr">
        <is>
          <t>python-cinderclient</t>
        </is>
      </c>
      <c r="B24259" t="inlineStr">
        <is>
          <t>66f7a083851a6b6adebc4e8b1a5736e1191a409d</t>
        </is>
      </c>
      <c r="C24259" t="inlineStr">
        <is>
          <t>2016-03-03 14:28:01+00:00</t>
        </is>
      </c>
      <c r="D24259" t="inlineStr">
        <is>
          <t>verchange</t>
        </is>
      </c>
      <c r="E24259" t="inlineStr">
        <is>
          <t>six</t>
        </is>
      </c>
      <c r="F24259" t="inlineStr">
        <is>
          <t>&gt;=1.9.0</t>
        </is>
      </c>
      <c r="G24259" t="inlineStr">
        <is>
          <t>six</t>
        </is>
      </c>
      <c r="H24259" t="inlineStr">
        <is>
          <t>&gt;=1.9.0</t>
        </is>
      </c>
    </row>
    <row r="24260">
      <c r="A24260" t="inlineStr">
        <is>
          <t>python-cinderclient</t>
        </is>
      </c>
      <c r="B24260" t="inlineStr">
        <is>
          <t>66f7a083851a6b6adebc4e8b1a5736e1191a409d</t>
        </is>
      </c>
      <c r="C24260" t="inlineStr">
        <is>
          <t>2016-03-03 14:28:01+00:00</t>
        </is>
      </c>
      <c r="D24260" t="inlineStr">
        <is>
          <t>verchange</t>
        </is>
      </c>
      <c r="E24260" t="inlineStr">
        <is>
          <t>oslo.utils</t>
        </is>
      </c>
      <c r="F24260" t="inlineStr">
        <is>
          <t>&gt;=3.5.0</t>
        </is>
      </c>
      <c r="G24260" t="inlineStr">
        <is>
          <t>oslo.utils</t>
        </is>
      </c>
      <c r="H24260" t="inlineStr">
        <is>
          <t>&gt;=2.8.0</t>
        </is>
      </c>
    </row>
    <row r="24261">
      <c r="A24261" t="inlineStr">
        <is>
          <t>python-cinderclient</t>
        </is>
      </c>
      <c r="B24261" t="inlineStr">
        <is>
          <t>66f7a083851a6b6adebc4e8b1a5736e1191a409d</t>
        </is>
      </c>
      <c r="C24261" t="inlineStr">
        <is>
          <t>2016-03-03 14:28:01+00:00</t>
        </is>
      </c>
      <c r="D24261" t="inlineStr">
        <is>
          <t>verchange</t>
        </is>
      </c>
      <c r="E24261" t="inlineStr">
        <is>
          <t>python-keystoneclient</t>
        </is>
      </c>
      <c r="F24261" t="inlineStr">
        <is>
          <t>&gt;=1.6.0;!=2.1.0;!=1.8.0</t>
        </is>
      </c>
      <c r="G24261" t="inlineStr">
        <is>
          <t>python-keystoneclient</t>
        </is>
      </c>
      <c r="H24261" t="inlineStr">
        <is>
          <t>&gt;=1.6.0;!=1.8.0</t>
        </is>
      </c>
    </row>
    <row r="24262">
      <c r="A24262" t="inlineStr">
        <is>
          <t>python-cinderclient</t>
        </is>
      </c>
      <c r="B24262" t="inlineStr">
        <is>
          <t>66f7a083851a6b6adebc4e8b1a5736e1191a409d</t>
        </is>
      </c>
      <c r="C24262" t="inlineStr">
        <is>
          <t>2016-03-03 14:28:01+00:00</t>
        </is>
      </c>
      <c r="D24262" t="inlineStr">
        <is>
          <t>verchange</t>
        </is>
      </c>
      <c r="E24262" t="inlineStr">
        <is>
          <t>Babel</t>
        </is>
      </c>
      <c r="F24262" t="inlineStr">
        <is>
          <t>&gt;=1.3</t>
        </is>
      </c>
      <c r="G24262" t="inlineStr">
        <is>
          <t>Babel</t>
        </is>
      </c>
      <c r="H24262" t="inlineStr">
        <is>
          <t>&gt;=1.3</t>
        </is>
      </c>
    </row>
    <row r="24263">
      <c r="A24263" t="inlineStr">
        <is>
          <t>python-cinderclient</t>
        </is>
      </c>
      <c r="B24263" t="inlineStr">
        <is>
          <t>66f7a083851a6b6adebc4e8b1a5736e1191a409d</t>
        </is>
      </c>
      <c r="C24263" t="inlineStr">
        <is>
          <t>2016-03-03 14:28:01+00:00</t>
        </is>
      </c>
      <c r="D24263" t="inlineStr">
        <is>
          <t>verchange</t>
        </is>
      </c>
      <c r="E24263" t="inlineStr">
        <is>
          <t>simplejson</t>
        </is>
      </c>
      <c r="F24263" t="inlineStr">
        <is>
          <t>&gt;=2.2.0</t>
        </is>
      </c>
      <c r="G24263" t="inlineStr">
        <is>
          <t>simplejson</t>
        </is>
      </c>
      <c r="H24263" t="inlineStr">
        <is>
          <t>&gt;=2.2.0</t>
        </is>
      </c>
    </row>
    <row r="24264">
      <c r="A24264" t="inlineStr">
        <is>
          <t>python-cinderclient</t>
        </is>
      </c>
      <c r="B24264" t="inlineStr">
        <is>
          <t>66f7a083851a6b6adebc4e8b1a5736e1191a409d</t>
        </is>
      </c>
      <c r="C24264" t="inlineStr">
        <is>
          <t>2016-03-03 14:28:01+00:00</t>
        </is>
      </c>
      <c r="D24264" t="inlineStr">
        <is>
          <t>verchange</t>
        </is>
      </c>
      <c r="E24264" t="inlineStr">
        <is>
          <t>PrettyTable</t>
        </is>
      </c>
      <c r="F24264" t="inlineStr">
        <is>
          <t>&gt;=0.7;&lt;0.8</t>
        </is>
      </c>
      <c r="G24264" t="inlineStr">
        <is>
          <t>PrettyTable</t>
        </is>
      </c>
      <c r="H24264" t="inlineStr">
        <is>
          <t>&gt;=0.7;&lt;0.8</t>
        </is>
      </c>
    </row>
    <row r="24265">
      <c r="A24265" t="inlineStr">
        <is>
          <t>python-cinderclient</t>
        </is>
      </c>
      <c r="B24265" t="inlineStr">
        <is>
          <t>66f7a083851a6b6adebc4e8b1a5736e1191a409d</t>
        </is>
      </c>
      <c r="C24265" t="inlineStr">
        <is>
          <t>2016-03-03 14:28:01+00:00</t>
        </is>
      </c>
      <c r="D24265" t="inlineStr">
        <is>
          <t>verchange</t>
        </is>
      </c>
      <c r="E24265" t="inlineStr">
        <is>
          <t>requests</t>
        </is>
      </c>
      <c r="F24265" t="inlineStr">
        <is>
          <t>&gt;=2.8.1;!=2.9.0</t>
        </is>
      </c>
      <c r="G24265" t="inlineStr">
        <is>
          <t>requests</t>
        </is>
      </c>
      <c r="H24265" t="inlineStr">
        <is>
          <t>&gt;=2.5.2;!=2.8.0</t>
        </is>
      </c>
    </row>
    <row r="24266">
      <c r="A24266" t="inlineStr">
        <is>
          <t>python-cinderclient</t>
        </is>
      </c>
      <c r="B24266" t="inlineStr">
        <is>
          <t>66f7a083851a6b6adebc4e8b1a5736e1191a409d</t>
        </is>
      </c>
      <c r="C24266" t="inlineStr">
        <is>
          <t>2016-03-03 14:28:01+00:00</t>
        </is>
      </c>
      <c r="D24266" t="inlineStr">
        <is>
          <t>verchange</t>
        </is>
      </c>
      <c r="E24266" t="inlineStr">
        <is>
          <t>pbr</t>
        </is>
      </c>
      <c r="F24266" t="inlineStr">
        <is>
          <t>&gt;=1.6</t>
        </is>
      </c>
      <c r="G24266" t="inlineStr">
        <is>
          <t>pbr</t>
        </is>
      </c>
      <c r="H24266" t="inlineStr">
        <is>
          <t>&gt;=1.6</t>
        </is>
      </c>
    </row>
    <row r="24267">
      <c r="A24267" t="inlineStr">
        <is>
          <t>python-cinderclient</t>
        </is>
      </c>
      <c r="B24267" t="inlineStr">
        <is>
          <t>66f7a083851a6b6adebc4e8b1a5736e1191a409d</t>
        </is>
      </c>
      <c r="C24267" t="inlineStr">
        <is>
          <t>2016-03-03 14:28:01+00:00</t>
        </is>
      </c>
      <c r="D24267" t="inlineStr">
        <is>
          <t>rem</t>
        </is>
      </c>
      <c r="E24267" t="inlineStr"/>
      <c r="F24267" t="inlineStr"/>
      <c r="G24267" t="inlineStr">
        <is>
          <t>argparse</t>
        </is>
      </c>
      <c r="H24267" t="inlineStr"/>
    </row>
    <row r="24268">
      <c r="A24268" t="inlineStr">
        <is>
          <t>python-cinderclient</t>
        </is>
      </c>
      <c r="B24268" t="inlineStr">
        <is>
          <t>0cdcfb5988f57da80551b1a11fcd3d96d0baf1d8</t>
        </is>
      </c>
      <c r="C24268" t="inlineStr">
        <is>
          <t>2016-05-19 19:59:00+00:00</t>
        </is>
      </c>
      <c r="D24268" t="inlineStr">
        <is>
          <t>verchange</t>
        </is>
      </c>
      <c r="E24268" t="inlineStr">
        <is>
          <t>requests</t>
        </is>
      </c>
      <c r="F24268" t="inlineStr">
        <is>
          <t>&gt;=2.10.0</t>
        </is>
      </c>
      <c r="G24268" t="inlineStr">
        <is>
          <t>requests</t>
        </is>
      </c>
      <c r="H24268" t="inlineStr">
        <is>
          <t>&gt;=2.8.1;!=2.9.0</t>
        </is>
      </c>
    </row>
    <row r="24269">
      <c r="A24269" t="inlineStr">
        <is>
          <t>python-cinderclient</t>
        </is>
      </c>
      <c r="B24269" t="inlineStr">
        <is>
          <t>0cdcfb5988f57da80551b1a11fcd3d96d0baf1d8</t>
        </is>
      </c>
      <c r="C24269" t="inlineStr">
        <is>
          <t>2016-05-19 19:59:00+00:00</t>
        </is>
      </c>
      <c r="D24269" t="inlineStr">
        <is>
          <t>verchange</t>
        </is>
      </c>
      <c r="E24269" t="inlineStr">
        <is>
          <t>Babel</t>
        </is>
      </c>
      <c r="F24269" t="inlineStr">
        <is>
          <t>&gt;=2.3.4</t>
        </is>
      </c>
      <c r="G24269" t="inlineStr">
        <is>
          <t>Babel</t>
        </is>
      </c>
      <c r="H24269" t="inlineStr">
        <is>
          <t>&gt;=1.3</t>
        </is>
      </c>
    </row>
    <row r="24270">
      <c r="A24270" t="inlineStr">
        <is>
          <t>python-cinderclient</t>
        </is>
      </c>
      <c r="B24270" t="inlineStr">
        <is>
          <t>0cdcfb5988f57da80551b1a11fcd3d96d0baf1d8</t>
        </is>
      </c>
      <c r="C24270" t="inlineStr">
        <is>
          <t>2016-05-19 19:59:00+00:00</t>
        </is>
      </c>
      <c r="D24270" t="inlineStr">
        <is>
          <t>verchange</t>
        </is>
      </c>
      <c r="E24270" t="inlineStr">
        <is>
          <t>python-keystoneclient</t>
        </is>
      </c>
      <c r="F24270" t="inlineStr">
        <is>
          <t>&gt;=1.7.0;!=2.1.0;!=1.8.0</t>
        </is>
      </c>
      <c r="G24270" t="inlineStr">
        <is>
          <t>python-keystoneclient</t>
        </is>
      </c>
      <c r="H24270" t="inlineStr">
        <is>
          <t>&gt;=1.6.0;!=2.1.0;!=1.8.0</t>
        </is>
      </c>
    </row>
    <row r="24271">
      <c r="A24271" t="inlineStr">
        <is>
          <t>python-cinderclient</t>
        </is>
      </c>
      <c r="B24271" t="inlineStr">
        <is>
          <t>0cdcfb5988f57da80551b1a11fcd3d96d0baf1d8</t>
        </is>
      </c>
      <c r="C24271" t="inlineStr">
        <is>
          <t>2016-05-19 19:59:00+00:00</t>
        </is>
      </c>
      <c r="D24271" t="inlineStr">
        <is>
          <t>add</t>
        </is>
      </c>
      <c r="E24271" t="inlineStr">
        <is>
          <t>oslo.i18n</t>
        </is>
      </c>
      <c r="F24271" t="inlineStr">
        <is>
          <t>&gt;=2.1.0</t>
        </is>
      </c>
      <c r="G24271" t="inlineStr"/>
      <c r="H24271" t="inlineStr"/>
    </row>
    <row r="24272">
      <c r="A24272" t="inlineStr">
        <is>
          <t>python-cinderclient</t>
        </is>
      </c>
      <c r="B24272" t="inlineStr">
        <is>
          <t>e15d8e7f0920cb7cd5719d2861dea886bd6f9cb0</t>
        </is>
      </c>
      <c r="C24272" t="inlineStr">
        <is>
          <t>2016-09-01 23:02:03+00:00</t>
        </is>
      </c>
      <c r="D24272" t="inlineStr">
        <is>
          <t>verchange</t>
        </is>
      </c>
      <c r="E24272" t="inlineStr">
        <is>
          <t>oslo.utils</t>
        </is>
      </c>
      <c r="F24272" t="inlineStr">
        <is>
          <t>&gt;=3.16.0</t>
        </is>
      </c>
      <c r="G24272" t="inlineStr">
        <is>
          <t>oslo.utils</t>
        </is>
      </c>
      <c r="H24272" t="inlineStr">
        <is>
          <t>&gt;=3.5.0</t>
        </is>
      </c>
    </row>
    <row r="24273">
      <c r="A24273" t="inlineStr">
        <is>
          <t>python-cinderclient</t>
        </is>
      </c>
      <c r="B24273" t="inlineStr">
        <is>
          <t>e15d8e7f0920cb7cd5719d2861dea886bd6f9cb0</t>
        </is>
      </c>
      <c r="C24273" t="inlineStr">
        <is>
          <t>2016-09-01 23:02:03+00:00</t>
        </is>
      </c>
      <c r="D24273" t="inlineStr">
        <is>
          <t>add</t>
        </is>
      </c>
      <c r="E24273" t="inlineStr">
        <is>
          <t>keystoneauth1</t>
        </is>
      </c>
      <c r="F24273" t="inlineStr">
        <is>
          <t>&gt;=2.10.0</t>
        </is>
      </c>
      <c r="G24273" t="inlineStr"/>
      <c r="H24273" t="inlineStr"/>
    </row>
    <row r="24274">
      <c r="A24274" t="inlineStr">
        <is>
          <t>python-cinderclient</t>
        </is>
      </c>
      <c r="B24274" t="inlineStr">
        <is>
          <t>e15d8e7f0920cb7cd5719d2861dea886bd6f9cb0</t>
        </is>
      </c>
      <c r="C24274" t="inlineStr">
        <is>
          <t>2016-09-01 23:02:03+00:00</t>
        </is>
      </c>
      <c r="D24274" t="inlineStr">
        <is>
          <t>rem</t>
        </is>
      </c>
      <c r="E24274" t="inlineStr"/>
      <c r="F24274" t="inlineStr"/>
      <c r="G24274" t="inlineStr">
        <is>
          <t>python-keystoneclient</t>
        </is>
      </c>
      <c r="H24274" t="inlineStr">
        <is>
          <t>&gt;=1.7.0;!=2.1.0;!=1.8.0</t>
        </is>
      </c>
    </row>
    <row r="24275">
      <c r="A24275" t="inlineStr">
        <is>
          <t>python-cinderclient</t>
        </is>
      </c>
      <c r="B24275" t="inlineStr">
        <is>
          <t>4eb63b8ef278de2e82e3b4957b95ba6fd9032e4f</t>
        </is>
      </c>
      <c r="C24275" t="inlineStr">
        <is>
          <t>2017-01-12 09:38:01+00:00</t>
        </is>
      </c>
      <c r="D24275" t="inlineStr">
        <is>
          <t>verchange</t>
        </is>
      </c>
      <c r="E24275" t="inlineStr">
        <is>
          <t>oslo.utils</t>
        </is>
      </c>
      <c r="F24275" t="inlineStr">
        <is>
          <t>&gt;=3.18.0</t>
        </is>
      </c>
      <c r="G24275" t="inlineStr">
        <is>
          <t>oslo.utils</t>
        </is>
      </c>
      <c r="H24275" t="inlineStr">
        <is>
          <t>&gt;=3.16.0</t>
        </is>
      </c>
    </row>
    <row r="24276">
      <c r="A24276" t="inlineStr">
        <is>
          <t>python-cinderclient</t>
        </is>
      </c>
      <c r="B24276" t="inlineStr">
        <is>
          <t>4eb63b8ef278de2e82e3b4957b95ba6fd9032e4f</t>
        </is>
      </c>
      <c r="C24276" t="inlineStr">
        <is>
          <t>2017-01-12 09:38:01+00:00</t>
        </is>
      </c>
      <c r="D24276" t="inlineStr">
        <is>
          <t>verchange</t>
        </is>
      </c>
      <c r="E24276" t="inlineStr">
        <is>
          <t>keystoneauth1</t>
        </is>
      </c>
      <c r="F24276" t="inlineStr">
        <is>
          <t>&gt;=2.16.0</t>
        </is>
      </c>
      <c r="G24276" t="inlineStr">
        <is>
          <t>keystoneauth1</t>
        </is>
      </c>
      <c r="H24276" t="inlineStr">
        <is>
          <t>&gt;=2.10.0</t>
        </is>
      </c>
    </row>
    <row r="24277">
      <c r="A24277" t="inlineStr">
        <is>
          <t>python-cinderclient</t>
        </is>
      </c>
      <c r="B24277" t="inlineStr">
        <is>
          <t>4eb63b8ef278de2e82e3b4957b95ba6fd9032e4f</t>
        </is>
      </c>
      <c r="C24277" t="inlineStr">
        <is>
          <t>2017-01-12 09:38:01+00:00</t>
        </is>
      </c>
      <c r="D24277" t="inlineStr">
        <is>
          <t>verchange</t>
        </is>
      </c>
      <c r="E24277" t="inlineStr">
        <is>
          <t>PrettyTable</t>
        </is>
      </c>
      <c r="F24277" t="inlineStr">
        <is>
          <t>&gt;=0.7.1;&lt;0.8</t>
        </is>
      </c>
      <c r="G24277" t="inlineStr">
        <is>
          <t>PrettyTable</t>
        </is>
      </c>
      <c r="H24277" t="inlineStr">
        <is>
          <t>&gt;=0.7;&lt;0.8</t>
        </is>
      </c>
    </row>
    <row r="24278">
      <c r="A24278" t="inlineStr">
        <is>
          <t>python-cinderclient</t>
        </is>
      </c>
      <c r="B24278" t="inlineStr">
        <is>
          <t>4eb63b8ef278de2e82e3b4957b95ba6fd9032e4f</t>
        </is>
      </c>
      <c r="C24278" t="inlineStr">
        <is>
          <t>2017-01-12 09:38:01+00:00</t>
        </is>
      </c>
      <c r="D24278" t="inlineStr">
        <is>
          <t>verchange</t>
        </is>
      </c>
      <c r="E24278" t="inlineStr">
        <is>
          <t>requests</t>
        </is>
      </c>
      <c r="F24278" t="inlineStr">
        <is>
          <t>&gt;=2.10.0;!=2.12.2</t>
        </is>
      </c>
      <c r="G24278" t="inlineStr">
        <is>
          <t>requests</t>
        </is>
      </c>
      <c r="H24278" t="inlineStr">
        <is>
          <t>&gt;=2.10.0</t>
        </is>
      </c>
    </row>
    <row r="24279">
      <c r="A24279" t="inlineStr">
        <is>
          <t>python-cinderclient</t>
        </is>
      </c>
      <c r="B24279" t="inlineStr">
        <is>
          <t>4eb63b8ef278de2e82e3b4957b95ba6fd9032e4f</t>
        </is>
      </c>
      <c r="C24279" t="inlineStr">
        <is>
          <t>2017-01-12 09:38:01+00:00</t>
        </is>
      </c>
      <c r="D24279" t="inlineStr">
        <is>
          <t>verchange</t>
        </is>
      </c>
      <c r="E24279" t="inlineStr">
        <is>
          <t>pbr</t>
        </is>
      </c>
      <c r="F24279" t="inlineStr">
        <is>
          <t>&gt;=1.8</t>
        </is>
      </c>
      <c r="G24279" t="inlineStr">
        <is>
          <t>pbr</t>
        </is>
      </c>
      <c r="H24279" t="inlineStr">
        <is>
          <t>&gt;=1.6</t>
        </is>
      </c>
    </row>
    <row r="24280">
      <c r="A24280" t="inlineStr">
        <is>
          <t>python-cinderclient</t>
        </is>
      </c>
      <c r="B24280" t="inlineStr">
        <is>
          <t>7d140d0896fe54c4fc03fa501544da4e67d666c6</t>
        </is>
      </c>
      <c r="C24280" t="inlineStr">
        <is>
          <t>2017-01-27 01:13:49+00:00</t>
        </is>
      </c>
      <c r="D24280" t="inlineStr">
        <is>
          <t>verchange</t>
        </is>
      </c>
      <c r="E24280" t="inlineStr">
        <is>
          <t>keystoneauth1</t>
        </is>
      </c>
      <c r="F24280" t="inlineStr">
        <is>
          <t>&gt;=2.18.0</t>
        </is>
      </c>
      <c r="G24280" t="inlineStr">
        <is>
          <t>keystoneauth1</t>
        </is>
      </c>
      <c r="H24280" t="inlineStr">
        <is>
          <t>&gt;=2.16.0</t>
        </is>
      </c>
    </row>
    <row r="24281">
      <c r="A24281" t="inlineStr">
        <is>
          <t>python-cinderclient</t>
        </is>
      </c>
      <c r="B24281" t="inlineStr">
        <is>
          <t>6c499cc6a5dcb663bdc6ba7246114afcc21aface</t>
        </is>
      </c>
      <c r="C24281" t="inlineStr">
        <is>
          <t>2017-03-13 18:51:53+00:00</t>
        </is>
      </c>
      <c r="D24281" t="inlineStr">
        <is>
          <t>verchange</t>
        </is>
      </c>
      <c r="E24281" t="inlineStr">
        <is>
          <t>requests</t>
        </is>
      </c>
      <c r="F24281" t="inlineStr">
        <is>
          <t>!=2.13.0;&gt;=2.10.0;!=2.12.2</t>
        </is>
      </c>
      <c r="G24281" t="inlineStr">
        <is>
          <t>requests</t>
        </is>
      </c>
      <c r="H24281" t="inlineStr">
        <is>
          <t>&gt;=2.10.0;!=2.12.2</t>
        </is>
      </c>
    </row>
    <row r="24282">
      <c r="A24282" t="inlineStr">
        <is>
          <t>python-cinderclient</t>
        </is>
      </c>
      <c r="B24282" t="inlineStr">
        <is>
          <t>6c499cc6a5dcb663bdc6ba7246114afcc21aface</t>
        </is>
      </c>
      <c r="C24282" t="inlineStr">
        <is>
          <t>2017-03-13 18:51:53+00:00</t>
        </is>
      </c>
      <c r="D24282" t="inlineStr">
        <is>
          <t>verchange</t>
        </is>
      </c>
      <c r="E24282" t="inlineStr">
        <is>
          <t>oslo.utils</t>
        </is>
      </c>
      <c r="F24282" t="inlineStr">
        <is>
          <t>&gt;=3.20.0</t>
        </is>
      </c>
      <c r="G24282" t="inlineStr">
        <is>
          <t>oslo.utils</t>
        </is>
      </c>
      <c r="H24282" t="inlineStr">
        <is>
          <t>&gt;=3.18.0</t>
        </is>
      </c>
    </row>
    <row r="24283">
      <c r="A24283" t="inlineStr">
        <is>
          <t>python-cinderclient</t>
        </is>
      </c>
      <c r="B24283" t="inlineStr">
        <is>
          <t>6c499cc6a5dcb663bdc6ba7246114afcc21aface</t>
        </is>
      </c>
      <c r="C24283" t="inlineStr">
        <is>
          <t>2017-03-13 18:51:53+00:00</t>
        </is>
      </c>
      <c r="D24283" t="inlineStr">
        <is>
          <t>verchange</t>
        </is>
      </c>
      <c r="E24283" t="inlineStr">
        <is>
          <t>pbr</t>
        </is>
      </c>
      <c r="F24283" t="inlineStr">
        <is>
          <t>&gt;=2.0.0</t>
        </is>
      </c>
      <c r="G24283" t="inlineStr">
        <is>
          <t>pbr</t>
        </is>
      </c>
      <c r="H24283" t="inlineStr">
        <is>
          <t>&gt;=1.8</t>
        </is>
      </c>
    </row>
    <row r="24284">
      <c r="A24284" t="inlineStr">
        <is>
          <t>python-cinderclient</t>
        </is>
      </c>
      <c r="B24284" t="inlineStr">
        <is>
          <t>db51b78a3d042418e7a4159b2d92c368f069fb58</t>
        </is>
      </c>
      <c r="C24284" t="inlineStr">
        <is>
          <t>2017-05-25 19:37:47+00:00</t>
        </is>
      </c>
      <c r="D24284" t="inlineStr">
        <is>
          <t>verchange</t>
        </is>
      </c>
      <c r="E24284" t="inlineStr">
        <is>
          <t>keystoneauth1</t>
        </is>
      </c>
      <c r="F24284" t="inlineStr">
        <is>
          <t>&gt;=2.20.0</t>
        </is>
      </c>
      <c r="G24284" t="inlineStr">
        <is>
          <t>keystoneauth1</t>
        </is>
      </c>
      <c r="H24284" t="inlineStr">
        <is>
          <t>&gt;=2.18.0</t>
        </is>
      </c>
    </row>
    <row r="24285">
      <c r="A24285" t="inlineStr">
        <is>
          <t>python-cinderclient</t>
        </is>
      </c>
      <c r="B24285" t="inlineStr">
        <is>
          <t>db51b78a3d042418e7a4159b2d92c368f069fb58</t>
        </is>
      </c>
      <c r="C24285" t="inlineStr">
        <is>
          <t>2017-05-25 19:37:47+00:00</t>
        </is>
      </c>
      <c r="D24285" t="inlineStr">
        <is>
          <t>verchange</t>
        </is>
      </c>
      <c r="E24285" t="inlineStr">
        <is>
          <t>Babel</t>
        </is>
      </c>
      <c r="F24285" t="inlineStr">
        <is>
          <t>&gt;=2.3.4;!=2.4.0</t>
        </is>
      </c>
      <c r="G24285" t="inlineStr">
        <is>
          <t>Babel</t>
        </is>
      </c>
      <c r="H24285" t="inlineStr">
        <is>
          <t>&gt;=2.3.4</t>
        </is>
      </c>
    </row>
    <row r="24286">
      <c r="A24286" t="inlineStr">
        <is>
          <t>python-cinderclient</t>
        </is>
      </c>
      <c r="B24286" t="inlineStr">
        <is>
          <t>db51b78a3d042418e7a4159b2d92c368f069fb58</t>
        </is>
      </c>
      <c r="C24286" t="inlineStr">
        <is>
          <t>2017-05-25 19:37:47+00:00</t>
        </is>
      </c>
      <c r="D24286" t="inlineStr">
        <is>
          <t>verchange</t>
        </is>
      </c>
      <c r="E24286" t="inlineStr">
        <is>
          <t>pbr</t>
        </is>
      </c>
      <c r="F24286" t="inlineStr">
        <is>
          <t>&gt;=2.0.0;!=2.1.0</t>
        </is>
      </c>
      <c r="G24286" t="inlineStr">
        <is>
          <t>pbr</t>
        </is>
      </c>
      <c r="H24286" t="inlineStr">
        <is>
          <t>&gt;=2.0.0</t>
        </is>
      </c>
    </row>
    <row r="24287">
      <c r="A24287" t="inlineStr">
        <is>
          <t>python-cinderclient</t>
        </is>
      </c>
      <c r="B24287" t="inlineStr">
        <is>
          <t>db51b78a3d042418e7a4159b2d92c368f069fb58</t>
        </is>
      </c>
      <c r="C24287" t="inlineStr">
        <is>
          <t>2017-05-25 19:37:47+00:00</t>
        </is>
      </c>
      <c r="D24287" t="inlineStr">
        <is>
          <t>verchange</t>
        </is>
      </c>
      <c r="E24287" t="inlineStr">
        <is>
          <t>oslo.i18n</t>
        </is>
      </c>
      <c r="F24287" t="inlineStr">
        <is>
          <t>&gt;=2.1.0;!=3.15.2</t>
        </is>
      </c>
      <c r="G24287" t="inlineStr">
        <is>
          <t>oslo.i18n</t>
        </is>
      </c>
      <c r="H24287" t="inlineStr">
        <is>
          <t>&gt;=2.1.0</t>
        </is>
      </c>
    </row>
    <row r="24288">
      <c r="A24288" t="inlineStr">
        <is>
          <t>python-cinderclient</t>
        </is>
      </c>
      <c r="B24288" t="inlineStr">
        <is>
          <t>db51b78a3d042418e7a4159b2d92c368f069fb58</t>
        </is>
      </c>
      <c r="C24288" t="inlineStr">
        <is>
          <t>2017-05-25 19:37:47+00:00</t>
        </is>
      </c>
      <c r="D24288" t="inlineStr">
        <is>
          <t>rem</t>
        </is>
      </c>
      <c r="E24288" t="inlineStr"/>
      <c r="F24288" t="inlineStr"/>
      <c r="G24288" t="inlineStr">
        <is>
          <t>requests</t>
        </is>
      </c>
      <c r="H24288" t="inlineStr">
        <is>
          <t>!=2.13.0;&gt;=2.10.0;!=2.12.2</t>
        </is>
      </c>
    </row>
    <row r="24289">
      <c r="A24289" t="inlineStr">
        <is>
          <t>python-cinderclient</t>
        </is>
      </c>
      <c r="B24289" t="inlineStr">
        <is>
          <t>72671fffe51898446c8671e122cd6ef11171fdb1</t>
        </is>
      </c>
      <c r="C24289" t="inlineStr">
        <is>
          <t>2017-07-21 00:55:18+00:00</t>
        </is>
      </c>
      <c r="D24289" t="inlineStr">
        <is>
          <t>verchange</t>
        </is>
      </c>
      <c r="E24289" t="inlineStr">
        <is>
          <t>keystoneauth1</t>
        </is>
      </c>
      <c r="F24289" t="inlineStr">
        <is>
          <t>&gt;=2.21.0</t>
        </is>
      </c>
      <c r="G24289" t="inlineStr">
        <is>
          <t>keystoneauth1</t>
        </is>
      </c>
      <c r="H24289" t="inlineStr">
        <is>
          <t>&gt;=2.20.0</t>
        </is>
      </c>
    </row>
    <row r="24290">
      <c r="A24290" t="inlineStr">
        <is>
          <t>python-cinderclient</t>
        </is>
      </c>
      <c r="B24290" t="inlineStr">
        <is>
          <t>99bb6f3ecb1f3c883c50bf715618e64b145257b2</t>
        </is>
      </c>
      <c r="C24290" t="inlineStr">
        <is>
          <t>2017-07-27 14:34:51+00:00</t>
        </is>
      </c>
      <c r="D24290" t="inlineStr">
        <is>
          <t>verchange</t>
        </is>
      </c>
      <c r="E24290" t="inlineStr">
        <is>
          <t>keystoneauth1</t>
        </is>
      </c>
      <c r="F24290" t="inlineStr">
        <is>
          <t>&gt;=3.0.1</t>
        </is>
      </c>
      <c r="G24290" t="inlineStr">
        <is>
          <t>keystoneauth1</t>
        </is>
      </c>
      <c r="H24290" t="inlineStr">
        <is>
          <t>&gt;=2.21.0</t>
        </is>
      </c>
    </row>
    <row r="24291">
      <c r="A24291" t="inlineStr">
        <is>
          <t>python-cinderclient</t>
        </is>
      </c>
      <c r="B24291" t="inlineStr">
        <is>
          <t>b372fe69279117e23044367431e4eb136b323c20</t>
        </is>
      </c>
      <c r="C24291" t="inlineStr">
        <is>
          <t>2017-08-31 16:14:39+00:00</t>
        </is>
      </c>
      <c r="D24291" t="inlineStr">
        <is>
          <t>verchange</t>
        </is>
      </c>
      <c r="E24291" t="inlineStr">
        <is>
          <t>keystoneauth1</t>
        </is>
      </c>
      <c r="F24291" t="inlineStr">
        <is>
          <t>&gt;=3.1.0</t>
        </is>
      </c>
      <c r="G24291" t="inlineStr">
        <is>
          <t>keystoneauth1</t>
        </is>
      </c>
      <c r="H24291" t="inlineStr">
        <is>
          <t>&gt;=3.0.1</t>
        </is>
      </c>
    </row>
    <row r="24292">
      <c r="A24292" t="inlineStr">
        <is>
          <t>python-cinderclient</t>
        </is>
      </c>
      <c r="B24292" t="inlineStr">
        <is>
          <t>76fe6fc01d5ded29c65b5fe486fd3c619c01017a</t>
        </is>
      </c>
      <c r="C24292" t="inlineStr">
        <is>
          <t>2017-12-08 20:46:35+00:00</t>
        </is>
      </c>
      <c r="D24292" t="inlineStr">
        <is>
          <t>verchange</t>
        </is>
      </c>
      <c r="E24292" t="inlineStr">
        <is>
          <t>six</t>
        </is>
      </c>
      <c r="F24292" t="inlineStr">
        <is>
          <t>&gt;=1.10.0</t>
        </is>
      </c>
      <c r="G24292" t="inlineStr">
        <is>
          <t>six</t>
        </is>
      </c>
      <c r="H24292" t="inlineStr">
        <is>
          <t>&gt;=1.9.0</t>
        </is>
      </c>
    </row>
    <row r="24293">
      <c r="A24293" t="inlineStr">
        <is>
          <t>python-cinderclient</t>
        </is>
      </c>
      <c r="B24293" t="inlineStr">
        <is>
          <t>76fe6fc01d5ded29c65b5fe486fd3c619c01017a</t>
        </is>
      </c>
      <c r="C24293" t="inlineStr">
        <is>
          <t>2017-12-08 20:46:35+00:00</t>
        </is>
      </c>
      <c r="D24293" t="inlineStr">
        <is>
          <t>verchange</t>
        </is>
      </c>
      <c r="E24293" t="inlineStr">
        <is>
          <t>oslo.utils</t>
        </is>
      </c>
      <c r="F24293" t="inlineStr">
        <is>
          <t>&gt;=3.31.0</t>
        </is>
      </c>
      <c r="G24293" t="inlineStr">
        <is>
          <t>oslo.utils</t>
        </is>
      </c>
      <c r="H24293" t="inlineStr">
        <is>
          <t>&gt;=3.20.0</t>
        </is>
      </c>
    </row>
    <row r="24294">
      <c r="A24294" t="inlineStr">
        <is>
          <t>python-cinderclient</t>
        </is>
      </c>
      <c r="B24294" t="inlineStr">
        <is>
          <t>76fe6fc01d5ded29c65b5fe486fd3c619c01017a</t>
        </is>
      </c>
      <c r="C24294" t="inlineStr">
        <is>
          <t>2017-12-08 20:46:35+00:00</t>
        </is>
      </c>
      <c r="D24294" t="inlineStr">
        <is>
          <t>verchange</t>
        </is>
      </c>
      <c r="E24294" t="inlineStr">
        <is>
          <t>keystoneauth1</t>
        </is>
      </c>
      <c r="F24294" t="inlineStr">
        <is>
          <t>&gt;=3.3.0</t>
        </is>
      </c>
      <c r="G24294" t="inlineStr">
        <is>
          <t>keystoneauth1</t>
        </is>
      </c>
      <c r="H24294" t="inlineStr">
        <is>
          <t>&gt;=3.1.0</t>
        </is>
      </c>
    </row>
    <row r="24295">
      <c r="A24295" t="inlineStr">
        <is>
          <t>python-cinderclient</t>
        </is>
      </c>
      <c r="B24295" t="inlineStr">
        <is>
          <t>76fe6fc01d5ded29c65b5fe486fd3c619c01017a</t>
        </is>
      </c>
      <c r="C24295" t="inlineStr">
        <is>
          <t>2017-12-08 20:46:35+00:00</t>
        </is>
      </c>
      <c r="D24295" t="inlineStr">
        <is>
          <t>verchange</t>
        </is>
      </c>
      <c r="E24295" t="inlineStr">
        <is>
          <t>simplejson</t>
        </is>
      </c>
      <c r="F24295" t="inlineStr">
        <is>
          <t>&gt;=3.5.1</t>
        </is>
      </c>
      <c r="G24295" t="inlineStr">
        <is>
          <t>simplejson</t>
        </is>
      </c>
      <c r="H24295" t="inlineStr">
        <is>
          <t>&gt;=2.2.0</t>
        </is>
      </c>
    </row>
    <row r="24296">
      <c r="A24296" t="inlineStr">
        <is>
          <t>python-cinderclient</t>
        </is>
      </c>
      <c r="B24296" t="inlineStr">
        <is>
          <t>76fe6fc01d5ded29c65b5fe486fd3c619c01017a</t>
        </is>
      </c>
      <c r="C24296" t="inlineStr">
        <is>
          <t>2017-12-08 20:46:35+00:00</t>
        </is>
      </c>
      <c r="D24296" t="inlineStr">
        <is>
          <t>verchange</t>
        </is>
      </c>
      <c r="E24296" t="inlineStr">
        <is>
          <t>oslo.i18n</t>
        </is>
      </c>
      <c r="F24296" t="inlineStr">
        <is>
          <t>&gt;=3.15.3</t>
        </is>
      </c>
      <c r="G24296" t="inlineStr">
        <is>
          <t>oslo.i18n</t>
        </is>
      </c>
      <c r="H24296" t="inlineStr">
        <is>
          <t>&gt;=2.1.0;!=3.15.2</t>
        </is>
      </c>
    </row>
    <row r="24297">
      <c r="A24297" t="inlineStr">
        <is>
          <t>python-cinderclient</t>
        </is>
      </c>
      <c r="B24297" t="inlineStr">
        <is>
          <t>36a2f4b4ebe8c46df2b7786ad9402ac7b12e700a</t>
        </is>
      </c>
      <c r="C24297" t="inlineStr">
        <is>
          <t>2018-01-08 13:54:25+00:00</t>
        </is>
      </c>
      <c r="D24297" t="inlineStr">
        <is>
          <t>verchange</t>
        </is>
      </c>
      <c r="E24297" t="inlineStr">
        <is>
          <t>oslo.utils</t>
        </is>
      </c>
      <c r="F24297" t="inlineStr">
        <is>
          <t>&gt;=3.33.0</t>
        </is>
      </c>
      <c r="G24297" t="inlineStr">
        <is>
          <t>oslo.utils</t>
        </is>
      </c>
      <c r="H24297" t="inlineStr">
        <is>
          <t>&gt;=3.31.0</t>
        </is>
      </c>
    </row>
    <row r="24298">
      <c r="A24298" t="inlineStr">
        <is>
          <t>python-cinderclient</t>
        </is>
      </c>
      <c r="B24298" t="inlineStr">
        <is>
          <t>35b99baf6e0da5b13fa72b50d7a20ff1944776de</t>
        </is>
      </c>
      <c r="C24298" t="inlineStr">
        <is>
          <t>2018-06-11 17:13:39+00:00</t>
        </is>
      </c>
      <c r="D24298" t="inlineStr">
        <is>
          <t>verchange</t>
        </is>
      </c>
      <c r="E24298" t="inlineStr">
        <is>
          <t>keystoneauth1</t>
        </is>
      </c>
      <c r="F24298" t="inlineStr">
        <is>
          <t>&gt;=3.4.0</t>
        </is>
      </c>
      <c r="G24298" t="inlineStr">
        <is>
          <t>keystoneauth1</t>
        </is>
      </c>
      <c r="H24298" t="inlineStr">
        <is>
          <t>&gt;=3.3.0</t>
        </is>
      </c>
    </row>
    <row r="24299">
      <c r="A24299" t="inlineStr">
        <is>
          <t>python-cinderclient</t>
        </is>
      </c>
      <c r="B24299" t="inlineStr">
        <is>
          <t>f3dcbd2f77d5f87c2dfa47cabf8aeb1047381031</t>
        </is>
      </c>
      <c r="C24299" t="inlineStr">
        <is>
          <t>2019-02-14 10:16:45+00:00</t>
        </is>
      </c>
      <c r="D24299" t="inlineStr">
        <is>
          <t>verchange</t>
        </is>
      </c>
      <c r="E24299" t="inlineStr">
        <is>
          <t>keystoneauth1</t>
        </is>
      </c>
      <c r="F24299" t="inlineStr">
        <is>
          <t>&gt;=3.1.0</t>
        </is>
      </c>
      <c r="G24299" t="inlineStr">
        <is>
          <t>keystoneauth1</t>
        </is>
      </c>
      <c r="H24299" t="inlineStr">
        <is>
          <t>&gt;=3.0.1</t>
        </is>
      </c>
    </row>
    <row r="24300">
      <c r="A24300" t="inlineStr">
        <is>
          <t>python-cinderclient</t>
        </is>
      </c>
      <c r="B24300" t="inlineStr">
        <is>
          <t>953243daa9034e2a37114864cf0ac0b273cd0fc0</t>
        </is>
      </c>
      <c r="C24300" t="inlineStr">
        <is>
          <t>2019-05-16 06:20:38+00:00</t>
        </is>
      </c>
      <c r="D24300" t="inlineStr">
        <is>
          <t>add</t>
        </is>
      </c>
      <c r="E24300" t="inlineStr">
        <is>
          <t>requests</t>
        </is>
      </c>
      <c r="F24300" t="inlineStr">
        <is>
          <t>!=2.20.0;&gt;=2.14.2</t>
        </is>
      </c>
      <c r="G24300" t="inlineStr"/>
      <c r="H24300" t="inlineStr"/>
    </row>
    <row r="24301">
      <c r="A24301" t="inlineStr">
        <is>
          <t>python-cinderclient</t>
        </is>
      </c>
      <c r="B24301" t="inlineStr">
        <is>
          <t>9268d3101b3c3464150e96fde0319c24d4d8856d</t>
        </is>
      </c>
      <c r="C24301" t="inlineStr">
        <is>
          <t>2020-06-18 18:09:58+00:00</t>
        </is>
      </c>
      <c r="D24301" t="inlineStr">
        <is>
          <t>rem</t>
        </is>
      </c>
      <c r="E24301" t="inlineStr"/>
      <c r="F24301" t="inlineStr"/>
      <c r="G24301" t="inlineStr">
        <is>
          <t>Babel</t>
        </is>
      </c>
      <c r="H24301" t="inlineStr">
        <is>
          <t>&gt;=2.3.4;!=2.4.0</t>
        </is>
      </c>
    </row>
    <row r="24302">
      <c r="A24302" t="inlineStr">
        <is>
          <t>python-cinderclient</t>
        </is>
      </c>
      <c r="B24302" t="inlineStr">
        <is>
          <t>f605cca16320f7869bff0ce32aa0f70ab8a29a8b</t>
        </is>
      </c>
      <c r="C24302" t="inlineStr">
        <is>
          <t>2020-09-16 18:34:53+00:00</t>
        </is>
      </c>
      <c r="D24302" t="inlineStr">
        <is>
          <t>add</t>
        </is>
      </c>
      <c r="E24302" t="inlineStr">
        <is>
          <t>stevedore</t>
        </is>
      </c>
      <c r="F24302" t="inlineStr">
        <is>
          <t>&gt;=1.20.0</t>
        </is>
      </c>
      <c r="G24302" t="inlineStr"/>
      <c r="H24302" t="inlineStr"/>
    </row>
    <row r="24303">
      <c r="A24303" t="inlineStr">
        <is>
          <t>python-cinderclient</t>
        </is>
      </c>
      <c r="B24303" t="inlineStr">
        <is>
          <t>1abc1b5d404c523a696f7186bc4c4b6fc7407cad</t>
        </is>
      </c>
      <c r="C24303" t="inlineStr">
        <is>
          <t>2021-01-25 20:33:03+00:00</t>
        </is>
      </c>
      <c r="D24303" t="inlineStr">
        <is>
          <t>verchange</t>
        </is>
      </c>
      <c r="E24303" t="inlineStr">
        <is>
          <t>six</t>
        </is>
      </c>
      <c r="F24303" t="inlineStr">
        <is>
          <t>&gt;=1.15.0</t>
        </is>
      </c>
      <c r="G24303" t="inlineStr">
        <is>
          <t>six</t>
        </is>
      </c>
      <c r="H24303" t="inlineStr">
        <is>
          <t>&gt;=1.10.0</t>
        </is>
      </c>
    </row>
    <row r="24304">
      <c r="A24304" t="inlineStr">
        <is>
          <t>python-cinderclient</t>
        </is>
      </c>
      <c r="B24304" t="inlineStr">
        <is>
          <t>1abc1b5d404c523a696f7186bc4c4b6fc7407cad</t>
        </is>
      </c>
      <c r="C24304" t="inlineStr">
        <is>
          <t>2021-01-25 20:33:03+00:00</t>
        </is>
      </c>
      <c r="D24304" t="inlineStr">
        <is>
          <t>verchange</t>
        </is>
      </c>
      <c r="E24304" t="inlineStr">
        <is>
          <t>oslo.utils</t>
        </is>
      </c>
      <c r="F24304" t="inlineStr">
        <is>
          <t>&gt;=4.7.0</t>
        </is>
      </c>
      <c r="G24304" t="inlineStr">
        <is>
          <t>oslo.utils</t>
        </is>
      </c>
      <c r="H24304" t="inlineStr">
        <is>
          <t>&gt;=3.33.0</t>
        </is>
      </c>
    </row>
    <row r="24305">
      <c r="A24305" t="inlineStr">
        <is>
          <t>python-cinderclient</t>
        </is>
      </c>
      <c r="B24305" t="inlineStr">
        <is>
          <t>1abc1b5d404c523a696f7186bc4c4b6fc7407cad</t>
        </is>
      </c>
      <c r="C24305" t="inlineStr">
        <is>
          <t>2021-01-25 20:33:03+00:00</t>
        </is>
      </c>
      <c r="D24305" t="inlineStr">
        <is>
          <t>verchange</t>
        </is>
      </c>
      <c r="E24305" t="inlineStr">
        <is>
          <t>keystoneauth1</t>
        </is>
      </c>
      <c r="F24305" t="inlineStr">
        <is>
          <t>&gt;=4.2.1</t>
        </is>
      </c>
      <c r="G24305" t="inlineStr">
        <is>
          <t>keystoneauth1</t>
        </is>
      </c>
      <c r="H24305" t="inlineStr">
        <is>
          <t>&gt;=3.4.0</t>
        </is>
      </c>
    </row>
    <row r="24306">
      <c r="A24306" t="inlineStr">
        <is>
          <t>python-cinderclient</t>
        </is>
      </c>
      <c r="B24306" t="inlineStr">
        <is>
          <t>1abc1b5d404c523a696f7186bc4c4b6fc7407cad</t>
        </is>
      </c>
      <c r="C24306" t="inlineStr">
        <is>
          <t>2021-01-25 20:33:03+00:00</t>
        </is>
      </c>
      <c r="D24306" t="inlineStr">
        <is>
          <t>verchange</t>
        </is>
      </c>
      <c r="E24306" t="inlineStr">
        <is>
          <t>PrettyTable</t>
        </is>
      </c>
      <c r="F24306" t="inlineStr">
        <is>
          <t>&gt;=0.7.2;&lt;0.8</t>
        </is>
      </c>
      <c r="G24306" t="inlineStr">
        <is>
          <t>PrettyTable</t>
        </is>
      </c>
      <c r="H24306" t="inlineStr">
        <is>
          <t>&gt;=0.7.1;&lt;0.8</t>
        </is>
      </c>
    </row>
    <row r="24307">
      <c r="A24307" t="inlineStr">
        <is>
          <t>python-cinderclient</t>
        </is>
      </c>
      <c r="B24307" t="inlineStr">
        <is>
          <t>1abc1b5d404c523a696f7186bc4c4b6fc7407cad</t>
        </is>
      </c>
      <c r="C24307" t="inlineStr">
        <is>
          <t>2021-01-25 20:33:03+00:00</t>
        </is>
      </c>
      <c r="D24307" t="inlineStr">
        <is>
          <t>verchange</t>
        </is>
      </c>
      <c r="E24307" t="inlineStr">
        <is>
          <t>requests</t>
        </is>
      </c>
      <c r="F24307" t="inlineStr">
        <is>
          <t>&gt;=2.23.0</t>
        </is>
      </c>
      <c r="G24307" t="inlineStr">
        <is>
          <t>requests</t>
        </is>
      </c>
      <c r="H24307" t="inlineStr">
        <is>
          <t>!=2.20.0;&gt;=2.14.2</t>
        </is>
      </c>
    </row>
    <row r="24308">
      <c r="A24308" t="inlineStr">
        <is>
          <t>python-cinderclient</t>
        </is>
      </c>
      <c r="B24308" t="inlineStr">
        <is>
          <t>1abc1b5d404c523a696f7186bc4c4b6fc7407cad</t>
        </is>
      </c>
      <c r="C24308" t="inlineStr">
        <is>
          <t>2021-01-25 20:33:03+00:00</t>
        </is>
      </c>
      <c r="D24308" t="inlineStr">
        <is>
          <t>verchange</t>
        </is>
      </c>
      <c r="E24308" t="inlineStr">
        <is>
          <t>pbr</t>
        </is>
      </c>
      <c r="F24308" t="inlineStr">
        <is>
          <t>&gt;=5.5.0</t>
        </is>
      </c>
      <c r="G24308" t="inlineStr">
        <is>
          <t>pbr</t>
        </is>
      </c>
      <c r="H24308" t="inlineStr">
        <is>
          <t>&gt;=2.0.0;!=2.1.0</t>
        </is>
      </c>
    </row>
    <row r="24309">
      <c r="A24309" t="inlineStr">
        <is>
          <t>python-cinderclient</t>
        </is>
      </c>
      <c r="B24309" t="inlineStr">
        <is>
          <t>1abc1b5d404c523a696f7186bc4c4b6fc7407cad</t>
        </is>
      </c>
      <c r="C24309" t="inlineStr">
        <is>
          <t>2021-01-25 20:33:03+00:00</t>
        </is>
      </c>
      <c r="D24309" t="inlineStr">
        <is>
          <t>verchange</t>
        </is>
      </c>
      <c r="E24309" t="inlineStr">
        <is>
          <t>stevedore</t>
        </is>
      </c>
      <c r="F24309" t="inlineStr">
        <is>
          <t>&gt;=3.2.2</t>
        </is>
      </c>
      <c r="G24309" t="inlineStr">
        <is>
          <t>stevedore</t>
        </is>
      </c>
      <c r="H24309" t="inlineStr">
        <is>
          <t>&gt;=1.20.0</t>
        </is>
      </c>
    </row>
    <row r="24310">
      <c r="A24310" t="inlineStr">
        <is>
          <t>python-cinderclient</t>
        </is>
      </c>
      <c r="B24310" t="inlineStr">
        <is>
          <t>1abc1b5d404c523a696f7186bc4c4b6fc7407cad</t>
        </is>
      </c>
      <c r="C24310" t="inlineStr">
        <is>
          <t>2021-01-25 20:33:03+00:00</t>
        </is>
      </c>
      <c r="D24310" t="inlineStr">
        <is>
          <t>verchange</t>
        </is>
      </c>
      <c r="E24310" t="inlineStr">
        <is>
          <t>oslo.i18n</t>
        </is>
      </c>
      <c r="F24310" t="inlineStr">
        <is>
          <t>&gt;=5.0.1</t>
        </is>
      </c>
      <c r="G24310" t="inlineStr">
        <is>
          <t>oslo.i18n</t>
        </is>
      </c>
      <c r="H24310" t="inlineStr">
        <is>
          <t>&gt;=3.15.3</t>
        </is>
      </c>
    </row>
    <row r="24311">
      <c r="A24311" t="inlineStr">
        <is>
          <t>python-cinderclient</t>
        </is>
      </c>
      <c r="B24311" t="inlineStr">
        <is>
          <t>f7eb39500bea4ed4a535bf1c85373639ab262db5</t>
        </is>
      </c>
      <c r="C24311" t="inlineStr">
        <is>
          <t>2021-03-15 08:41:15+00:00</t>
        </is>
      </c>
      <c r="D24311" t="inlineStr">
        <is>
          <t>verchange</t>
        </is>
      </c>
      <c r="E24311" t="inlineStr">
        <is>
          <t>oslo.utils</t>
        </is>
      </c>
      <c r="F24311" t="inlineStr">
        <is>
          <t>&gt;=4.8.0</t>
        </is>
      </c>
      <c r="G24311" t="inlineStr">
        <is>
          <t>oslo.utils</t>
        </is>
      </c>
      <c r="H24311" t="inlineStr">
        <is>
          <t>&gt;=4.7.0</t>
        </is>
      </c>
    </row>
    <row r="24312">
      <c r="A24312" t="inlineStr">
        <is>
          <t>python-cinderclient</t>
        </is>
      </c>
      <c r="B24312" t="inlineStr">
        <is>
          <t>f7eb39500bea4ed4a535bf1c85373639ab262db5</t>
        </is>
      </c>
      <c r="C24312" t="inlineStr">
        <is>
          <t>2021-03-15 08:41:15+00:00</t>
        </is>
      </c>
      <c r="D24312" t="inlineStr">
        <is>
          <t>verchange</t>
        </is>
      </c>
      <c r="E24312" t="inlineStr">
        <is>
          <t>keystoneauth1</t>
        </is>
      </c>
      <c r="F24312" t="inlineStr">
        <is>
          <t>&gt;=4.3.1</t>
        </is>
      </c>
      <c r="G24312" t="inlineStr">
        <is>
          <t>keystoneauth1</t>
        </is>
      </c>
      <c r="H24312" t="inlineStr">
        <is>
          <t>&gt;=4.2.1</t>
        </is>
      </c>
    </row>
    <row r="24313">
      <c r="A24313" t="inlineStr">
        <is>
          <t>python-cinderclient</t>
        </is>
      </c>
      <c r="B24313" t="inlineStr">
        <is>
          <t>f7eb39500bea4ed4a535bf1c85373639ab262db5</t>
        </is>
      </c>
      <c r="C24313" t="inlineStr">
        <is>
          <t>2021-03-15 08:41:15+00:00</t>
        </is>
      </c>
      <c r="D24313" t="inlineStr">
        <is>
          <t>verchange</t>
        </is>
      </c>
      <c r="E24313" t="inlineStr">
        <is>
          <t>PrettyTable</t>
        </is>
      </c>
      <c r="F24313" t="inlineStr">
        <is>
          <t>&gt;=0.7.2</t>
        </is>
      </c>
      <c r="G24313" t="inlineStr">
        <is>
          <t>PrettyTable</t>
        </is>
      </c>
      <c r="H24313" t="inlineStr">
        <is>
          <t>&gt;=0.7.2;&lt;0.8</t>
        </is>
      </c>
    </row>
    <row r="24314">
      <c r="A24314" t="inlineStr">
        <is>
          <t>python-cinderclient</t>
        </is>
      </c>
      <c r="B24314" t="inlineStr">
        <is>
          <t>f7eb39500bea4ed4a535bf1c85373639ab262db5</t>
        </is>
      </c>
      <c r="C24314" t="inlineStr">
        <is>
          <t>2021-03-15 08:41:15+00:00</t>
        </is>
      </c>
      <c r="D24314" t="inlineStr">
        <is>
          <t>verchange</t>
        </is>
      </c>
      <c r="E24314" t="inlineStr">
        <is>
          <t>requests</t>
        </is>
      </c>
      <c r="F24314" t="inlineStr">
        <is>
          <t>&gt;=2.25.1</t>
        </is>
      </c>
      <c r="G24314" t="inlineStr">
        <is>
          <t>requests</t>
        </is>
      </c>
      <c r="H24314" t="inlineStr">
        <is>
          <t>&gt;=2.23.0</t>
        </is>
      </c>
    </row>
    <row r="24315">
      <c r="A24315" t="inlineStr">
        <is>
          <t>python-cinderclient</t>
        </is>
      </c>
      <c r="B24315" t="inlineStr">
        <is>
          <t>f7eb39500bea4ed4a535bf1c85373639ab262db5</t>
        </is>
      </c>
      <c r="C24315" t="inlineStr">
        <is>
          <t>2021-03-15 08:41:15+00:00</t>
        </is>
      </c>
      <c r="D24315" t="inlineStr">
        <is>
          <t>verchange</t>
        </is>
      </c>
      <c r="E24315" t="inlineStr">
        <is>
          <t>stevedore</t>
        </is>
      </c>
      <c r="F24315" t="inlineStr">
        <is>
          <t>&gt;=3.3.0</t>
        </is>
      </c>
      <c r="G24315" t="inlineStr">
        <is>
          <t>stevedore</t>
        </is>
      </c>
      <c r="H24315" t="inlineStr">
        <is>
          <t>&gt;=3.2.2</t>
        </is>
      </c>
    </row>
    <row r="24316">
      <c r="A24316" t="inlineStr">
        <is>
          <t>python-cinderclient</t>
        </is>
      </c>
      <c r="B24316" t="inlineStr">
        <is>
          <t>f7eb39500bea4ed4a535bf1c85373639ab262db5</t>
        </is>
      </c>
      <c r="C24316" t="inlineStr">
        <is>
          <t>2021-03-15 08:41:15+00:00</t>
        </is>
      </c>
      <c r="D24316" t="inlineStr">
        <is>
          <t>rem</t>
        </is>
      </c>
      <c r="E24316" t="inlineStr"/>
      <c r="F24316" t="inlineStr"/>
      <c r="G24316" t="inlineStr">
        <is>
          <t>six</t>
        </is>
      </c>
      <c r="H24316" t="inlineStr">
        <is>
          <t>&gt;=1.15.0</t>
        </is>
      </c>
    </row>
    <row r="24317">
      <c r="A24317" t="inlineStr">
        <is>
          <t>revscoring</t>
        </is>
      </c>
      <c r="B24317" t="inlineStr">
        <is>
          <t>71b7a68623e5b4ee0036e754a3e66d9f7fd4b466</t>
        </is>
      </c>
      <c r="C24317" t="inlineStr">
        <is>
          <t>2015-10-03 15:02:15+00:00</t>
        </is>
      </c>
      <c r="D24317" t="inlineStr">
        <is>
          <t>verchange</t>
        </is>
      </c>
      <c r="E24317" t="inlineStr">
        <is>
          <t>scipy</t>
        </is>
      </c>
      <c r="F24317">
        <f>=0.14.0</f>
        <v/>
      </c>
      <c r="G24317" t="inlineStr">
        <is>
          <t>scipy</t>
        </is>
      </c>
      <c r="H24317" t="inlineStr">
        <is>
          <t>&lt;0.16.999;&gt;=0.14.1</t>
        </is>
      </c>
    </row>
    <row r="24318">
      <c r="A24318" t="inlineStr">
        <is>
          <t>revscoring</t>
        </is>
      </c>
      <c r="B24318" t="inlineStr">
        <is>
          <t>71b7a68623e5b4ee0036e754a3e66d9f7fd4b466</t>
        </is>
      </c>
      <c r="C24318" t="inlineStr">
        <is>
          <t>2015-10-03 15:02:15+00:00</t>
        </is>
      </c>
      <c r="D24318" t="inlineStr">
        <is>
          <t>verchange</t>
        </is>
      </c>
      <c r="E24318" t="inlineStr">
        <is>
          <t>numpy</t>
        </is>
      </c>
      <c r="F24318">
        <f>=1.8.2</f>
        <v/>
      </c>
      <c r="G24318" t="inlineStr">
        <is>
          <t>numpy</t>
        </is>
      </c>
      <c r="H24318" t="inlineStr">
        <is>
          <t>&lt;1.9.999;&gt;=1.8.2</t>
        </is>
      </c>
    </row>
    <row r="24319">
      <c r="A24319" t="inlineStr">
        <is>
          <t>revscoring</t>
        </is>
      </c>
      <c r="B24319" t="inlineStr">
        <is>
          <t>71b7a68623e5b4ee0036e754a3e66d9f7fd4b466</t>
        </is>
      </c>
      <c r="C24319" t="inlineStr">
        <is>
          <t>2015-10-03 15:02:15+00:00</t>
        </is>
      </c>
      <c r="D24319" t="inlineStr">
        <is>
          <t>add</t>
        </is>
      </c>
      <c r="E24319" t="inlineStr">
        <is>
          <t>mwapi</t>
        </is>
      </c>
      <c r="F24319" t="inlineStr">
        <is>
          <t>&lt;0.3.999;&gt;=0.3.0</t>
        </is>
      </c>
      <c r="G24319" t="inlineStr"/>
      <c r="H24319" t="inlineStr"/>
    </row>
    <row r="24320">
      <c r="A24320" t="inlineStr">
        <is>
          <t>revscoring</t>
        </is>
      </c>
      <c r="B24320" t="inlineStr">
        <is>
          <t>71b7a68623e5b4ee0036e754a3e66d9f7fd4b466</t>
        </is>
      </c>
      <c r="C24320" t="inlineStr">
        <is>
          <t>2015-10-03 15:02:15+00:00</t>
        </is>
      </c>
      <c r="D24320" t="inlineStr">
        <is>
          <t>add</t>
        </is>
      </c>
      <c r="E24320" t="inlineStr">
        <is>
          <t>mwtypes</t>
        </is>
      </c>
      <c r="F24320" t="inlineStr">
        <is>
          <t>&lt;0.1.999;&gt;=0.1.3</t>
        </is>
      </c>
      <c r="G24320" t="inlineStr"/>
      <c r="H24320" t="inlineStr"/>
    </row>
    <row r="24321">
      <c r="A24321" t="inlineStr">
        <is>
          <t>revscoring</t>
        </is>
      </c>
      <c r="B24321" t="inlineStr">
        <is>
          <t>71b7a68623e5b4ee0036e754a3e66d9f7fd4b466</t>
        </is>
      </c>
      <c r="C24321" t="inlineStr">
        <is>
          <t>2015-10-03 15:02:15+00:00</t>
        </is>
      </c>
      <c r="D24321" t="inlineStr">
        <is>
          <t>rem</t>
        </is>
      </c>
      <c r="E24321" t="inlineStr"/>
      <c r="F24321" t="inlineStr"/>
      <c r="G24321" t="inlineStr">
        <is>
          <t>mediawiki-utilities</t>
        </is>
      </c>
      <c r="H24321" t="inlineStr">
        <is>
          <t>&gt;=0.4.14;&lt;0.4.999</t>
        </is>
      </c>
    </row>
    <row r="24322">
      <c r="A24322" t="inlineStr">
        <is>
          <t>revscoring</t>
        </is>
      </c>
      <c r="B24322" t="inlineStr">
        <is>
          <t>ec49f3f5937b2e6e27353d889cec58a2c1859097</t>
        </is>
      </c>
      <c r="C24322" t="inlineStr">
        <is>
          <t>2015-11-01 15:04:01+00:00</t>
        </is>
      </c>
      <c r="D24322" t="inlineStr">
        <is>
          <t>verchange</t>
        </is>
      </c>
      <c r="E24322" t="inlineStr">
        <is>
          <t>scipy</t>
        </is>
      </c>
      <c r="F24322" t="inlineStr">
        <is>
          <t>&gt;=0.13.3;&lt;0.16.999</t>
        </is>
      </c>
      <c r="G24322" t="inlineStr">
        <is>
          <t>scipy</t>
        </is>
      </c>
      <c r="H24322">
        <f>=0.14.0</f>
        <v/>
      </c>
    </row>
    <row r="24323">
      <c r="A24323" t="inlineStr">
        <is>
          <t>revscoring</t>
        </is>
      </c>
      <c r="B24323" t="inlineStr">
        <is>
          <t>ec49f3f5937b2e6e27353d889cec58a2c1859097</t>
        </is>
      </c>
      <c r="C24323" t="inlineStr">
        <is>
          <t>2015-11-01 15:04:01+00:00</t>
        </is>
      </c>
      <c r="D24323" t="inlineStr">
        <is>
          <t>verchange</t>
        </is>
      </c>
      <c r="E24323" t="inlineStr">
        <is>
          <t>numpy</t>
        </is>
      </c>
      <c r="F24323" t="inlineStr">
        <is>
          <t>&lt;1.10.999;&gt;=1.8.2</t>
        </is>
      </c>
      <c r="G24323" t="inlineStr">
        <is>
          <t>numpy</t>
        </is>
      </c>
      <c r="H24323">
        <f>=1.8.2</f>
        <v/>
      </c>
    </row>
    <row r="24324">
      <c r="A24324" t="inlineStr">
        <is>
          <t>revscoring</t>
        </is>
      </c>
      <c r="B24324" t="inlineStr">
        <is>
          <t>ec49f3f5937b2e6e27353d889cec58a2c1859097</t>
        </is>
      </c>
      <c r="C24324" t="inlineStr">
        <is>
          <t>2015-11-01 15:04:01+00:00</t>
        </is>
      </c>
      <c r="D24324" t="inlineStr">
        <is>
          <t>verchange</t>
        </is>
      </c>
      <c r="E24324" t="inlineStr">
        <is>
          <t>mwtypes</t>
        </is>
      </c>
      <c r="F24324" t="inlineStr">
        <is>
          <t>&gt;=0.2.0;&lt;0.2.999</t>
        </is>
      </c>
      <c r="G24324" t="inlineStr">
        <is>
          <t>mwtypes</t>
        </is>
      </c>
      <c r="H24324" t="inlineStr">
        <is>
          <t>&lt;0.1.999;&gt;=0.1.3</t>
        </is>
      </c>
    </row>
    <row r="24325">
      <c r="A24325" t="inlineStr">
        <is>
          <t>flasgger</t>
        </is>
      </c>
      <c r="B24325" t="inlineStr">
        <is>
          <t>16920112447bd956827a64f58942325c9ba2568f</t>
        </is>
      </c>
      <c r="C24325" t="inlineStr">
        <is>
          <t>2016-02-19 19:48:58+00:00</t>
        </is>
      </c>
      <c r="D24325" t="inlineStr">
        <is>
          <t>add</t>
        </is>
      </c>
      <c r="E24325" t="inlineStr">
        <is>
          <t>mistune</t>
        </is>
      </c>
      <c r="F24325" t="inlineStr"/>
      <c r="G24325" t="inlineStr"/>
      <c r="H24325" t="inlineStr"/>
    </row>
    <row r="24326">
      <c r="A24326" t="inlineStr">
        <is>
          <t>flasgger</t>
        </is>
      </c>
      <c r="B24326" t="inlineStr">
        <is>
          <t>30531ef5d5ea480f0185a93177db054a9c5e8588</t>
        </is>
      </c>
      <c r="C24326" t="inlineStr">
        <is>
          <t>2017-04-01 14:08:03+00:00</t>
        </is>
      </c>
      <c r="D24326" t="inlineStr">
        <is>
          <t>verchange</t>
        </is>
      </c>
      <c r="E24326" t="inlineStr">
        <is>
          <t>jsonschema</t>
        </is>
      </c>
      <c r="F24326" t="inlineStr">
        <is>
          <t>&gt;=2.5.1</t>
        </is>
      </c>
      <c r="G24326" t="inlineStr">
        <is>
          <t>jsonschema</t>
        </is>
      </c>
      <c r="H24326">
        <f>=2.5.1</f>
        <v/>
      </c>
    </row>
    <row r="24327">
      <c r="A24327" t="inlineStr">
        <is>
          <t>flasgger</t>
        </is>
      </c>
      <c r="B24327" t="inlineStr">
        <is>
          <t>30531ef5d5ea480f0185a93177db054a9c5e8588</t>
        </is>
      </c>
      <c r="C24327" t="inlineStr">
        <is>
          <t>2017-04-01 14:08:03+00:00</t>
        </is>
      </c>
      <c r="D24327" t="inlineStr">
        <is>
          <t>verchange</t>
        </is>
      </c>
      <c r="E24327" t="inlineStr">
        <is>
          <t>mistune</t>
        </is>
      </c>
      <c r="F24327" t="inlineStr"/>
      <c r="G24327" t="inlineStr">
        <is>
          <t>mistune</t>
        </is>
      </c>
      <c r="H24327" t="inlineStr"/>
    </row>
    <row r="24328">
      <c r="A24328" t="inlineStr">
        <is>
          <t>flasgger</t>
        </is>
      </c>
      <c r="B24328" t="inlineStr">
        <is>
          <t>30531ef5d5ea480f0185a93177db054a9c5e8588</t>
        </is>
      </c>
      <c r="C24328" t="inlineStr">
        <is>
          <t>2017-04-01 14:08:03+00:00</t>
        </is>
      </c>
      <c r="D24328" t="inlineStr">
        <is>
          <t>add</t>
        </is>
      </c>
      <c r="E24328" t="inlineStr">
        <is>
          <t>six</t>
        </is>
      </c>
      <c r="F24328" t="inlineStr">
        <is>
          <t>&gt;=1.10.0</t>
        </is>
      </c>
      <c r="G24328" t="inlineStr"/>
      <c r="H24328" t="inlineStr"/>
    </row>
    <row r="24329">
      <c r="A24329" t="inlineStr">
        <is>
          <t>flasgger</t>
        </is>
      </c>
      <c r="B24329" t="inlineStr">
        <is>
          <t>30531ef5d5ea480f0185a93177db054a9c5e8588</t>
        </is>
      </c>
      <c r="C24329" t="inlineStr">
        <is>
          <t>2017-04-01 14:08:03+00:00</t>
        </is>
      </c>
      <c r="D24329" t="inlineStr">
        <is>
          <t>add</t>
        </is>
      </c>
      <c r="E24329" t="inlineStr">
        <is>
          <t>marshmallow</t>
        </is>
      </c>
      <c r="F24329" t="inlineStr"/>
      <c r="G24329" t="inlineStr"/>
      <c r="H24329" t="inlineStr"/>
    </row>
    <row r="24330">
      <c r="A24330" t="inlineStr">
        <is>
          <t>flasgger</t>
        </is>
      </c>
      <c r="B24330" t="inlineStr">
        <is>
          <t>30531ef5d5ea480f0185a93177db054a9c5e8588</t>
        </is>
      </c>
      <c r="C24330" t="inlineStr">
        <is>
          <t>2017-04-01 14:08:03+00:00</t>
        </is>
      </c>
      <c r="D24330" t="inlineStr">
        <is>
          <t>add</t>
        </is>
      </c>
      <c r="E24330" t="inlineStr">
        <is>
          <t>apispec</t>
        </is>
      </c>
      <c r="F24330" t="inlineStr"/>
      <c r="G24330" t="inlineStr"/>
      <c r="H24330" t="inlineStr"/>
    </row>
    <row r="24331">
      <c r="A24331" t="inlineStr">
        <is>
          <t>flasgger</t>
        </is>
      </c>
      <c r="B24331" t="inlineStr">
        <is>
          <t>30531ef5d5ea480f0185a93177db054a9c5e8588</t>
        </is>
      </c>
      <c r="C24331" t="inlineStr">
        <is>
          <t>2017-04-01 14:08:03+00:00</t>
        </is>
      </c>
      <c r="D24331" t="inlineStr">
        <is>
          <t>add</t>
        </is>
      </c>
      <c r="E24331" t="inlineStr">
        <is>
          <t>flask-restful</t>
        </is>
      </c>
      <c r="F24331" t="inlineStr"/>
      <c r="G24331" t="inlineStr"/>
      <c r="H24331" t="inlineStr"/>
    </row>
    <row r="24332">
      <c r="A24332" t="inlineStr">
        <is>
          <t>flasgger</t>
        </is>
      </c>
      <c r="B24332" t="inlineStr">
        <is>
          <t>30531ef5d5ea480f0185a93177db054a9c5e8588</t>
        </is>
      </c>
      <c r="C24332" t="inlineStr">
        <is>
          <t>2017-04-01 14:08:03+00:00</t>
        </is>
      </c>
      <c r="D24332" t="inlineStr">
        <is>
          <t>add</t>
        </is>
      </c>
      <c r="E24332" t="inlineStr">
        <is>
          <t>pytest</t>
        </is>
      </c>
      <c r="F24332" t="inlineStr">
        <is>
          <t>&gt;=3.0.7</t>
        </is>
      </c>
      <c r="G24332" t="inlineStr"/>
      <c r="H24332" t="inlineStr"/>
    </row>
    <row r="24333">
      <c r="A24333" t="inlineStr">
        <is>
          <t>flasgger</t>
        </is>
      </c>
      <c r="B24333" t="inlineStr">
        <is>
          <t>30531ef5d5ea480f0185a93177db054a9c5e8588</t>
        </is>
      </c>
      <c r="C24333" t="inlineStr">
        <is>
          <t>2017-04-01 14:08:03+00:00</t>
        </is>
      </c>
      <c r="D24333" t="inlineStr">
        <is>
          <t>add</t>
        </is>
      </c>
      <c r="E24333" t="inlineStr">
        <is>
          <t>flex</t>
        </is>
      </c>
      <c r="F24333" t="inlineStr"/>
      <c r="G24333" t="inlineStr"/>
      <c r="H24333" t="inlineStr"/>
    </row>
    <row r="24334">
      <c r="A24334" t="inlineStr">
        <is>
          <t>flasgger</t>
        </is>
      </c>
      <c r="B24334" t="inlineStr">
        <is>
          <t>30531ef5d5ea480f0185a93177db054a9c5e8588</t>
        </is>
      </c>
      <c r="C24334" t="inlineStr">
        <is>
          <t>2017-04-01 14:08:03+00:00</t>
        </is>
      </c>
      <c r="D24334" t="inlineStr">
        <is>
          <t>add</t>
        </is>
      </c>
      <c r="E24334" t="inlineStr">
        <is>
          <t>coveralls</t>
        </is>
      </c>
      <c r="F24334" t="inlineStr"/>
      <c r="G24334" t="inlineStr"/>
      <c r="H24334" t="inlineStr"/>
    </row>
    <row r="24335">
      <c r="A24335" t="inlineStr">
        <is>
          <t>flasgger</t>
        </is>
      </c>
      <c r="B24335" t="inlineStr">
        <is>
          <t>30531ef5d5ea480f0185a93177db054a9c5e8588</t>
        </is>
      </c>
      <c r="C24335" t="inlineStr">
        <is>
          <t>2017-04-01 14:08:03+00:00</t>
        </is>
      </c>
      <c r="D24335" t="inlineStr">
        <is>
          <t>add</t>
        </is>
      </c>
      <c r="E24335" t="inlineStr">
        <is>
          <t>pytest-cov</t>
        </is>
      </c>
      <c r="F24335" t="inlineStr"/>
      <c r="G24335" t="inlineStr"/>
      <c r="H24335" t="inlineStr"/>
    </row>
    <row r="24336">
      <c r="A24336" t="inlineStr">
        <is>
          <t>flasgger</t>
        </is>
      </c>
      <c r="B24336" t="inlineStr">
        <is>
          <t>30531ef5d5ea480f0185a93177db054a9c5e8588</t>
        </is>
      </c>
      <c r="C24336" t="inlineStr">
        <is>
          <t>2017-04-01 14:08:03+00:00</t>
        </is>
      </c>
      <c r="D24336" t="inlineStr">
        <is>
          <t>add</t>
        </is>
      </c>
      <c r="E24336" t="inlineStr">
        <is>
          <t>decorator</t>
        </is>
      </c>
      <c r="F24336" t="inlineStr"/>
      <c r="G24336" t="inlineStr"/>
      <c r="H24336" t="inlineStr"/>
    </row>
    <row r="24337">
      <c r="A24337" t="inlineStr">
        <is>
          <t>flasgger</t>
        </is>
      </c>
      <c r="B24337" t="inlineStr">
        <is>
          <t>30531ef5d5ea480f0185a93177db054a9c5e8588</t>
        </is>
      </c>
      <c r="C24337" t="inlineStr">
        <is>
          <t>2017-04-01 14:08:03+00:00</t>
        </is>
      </c>
      <c r="D24337" t="inlineStr">
        <is>
          <t>add</t>
        </is>
      </c>
      <c r="E24337" t="inlineStr">
        <is>
          <t>wheel</t>
        </is>
      </c>
      <c r="F24337" t="inlineStr"/>
      <c r="G24337" t="inlineStr"/>
      <c r="H24337" t="inlineStr"/>
    </row>
    <row r="24338">
      <c r="A24338" t="inlineStr">
        <is>
          <t>flasgger</t>
        </is>
      </c>
      <c r="B24338" t="inlineStr">
        <is>
          <t>30531ef5d5ea480f0185a93177db054a9c5e8588</t>
        </is>
      </c>
      <c r="C24338" t="inlineStr">
        <is>
          <t>2017-04-01 14:08:03+00:00</t>
        </is>
      </c>
      <c r="D24338" t="inlineStr">
        <is>
          <t>rem</t>
        </is>
      </c>
      <c r="E24338" t="inlineStr"/>
      <c r="F24338" t="inlineStr"/>
      <c r="G24338" t="inlineStr">
        <is>
          <t>shiftpy</t>
        </is>
      </c>
      <c r="H24338">
        <f>=0.1.3</f>
        <v/>
      </c>
    </row>
    <row r="24339">
      <c r="A24339" t="inlineStr">
        <is>
          <t>flasgger</t>
        </is>
      </c>
      <c r="B24339" t="inlineStr">
        <is>
          <t>6710a6e05217ae89810a445ee3f1bd6e672688a1</t>
        </is>
      </c>
      <c r="C24339" t="inlineStr">
        <is>
          <t>2017-09-28 22:36:54+00:00</t>
        </is>
      </c>
      <c r="D24339" t="inlineStr">
        <is>
          <t>verchange</t>
        </is>
      </c>
      <c r="E24339" t="inlineStr">
        <is>
          <t>mistune</t>
        </is>
      </c>
      <c r="F24339" t="inlineStr"/>
      <c r="G24339" t="inlineStr">
        <is>
          <t>mistune</t>
        </is>
      </c>
      <c r="H24339" t="inlineStr"/>
    </row>
    <row r="24340">
      <c r="A24340" t="inlineStr">
        <is>
          <t>flasgger</t>
        </is>
      </c>
      <c r="B24340" t="inlineStr">
        <is>
          <t>6710a6e05217ae89810a445ee3f1bd6e672688a1</t>
        </is>
      </c>
      <c r="C24340" t="inlineStr">
        <is>
          <t>2017-09-28 22:36:54+00:00</t>
        </is>
      </c>
      <c r="D24340" t="inlineStr">
        <is>
          <t>rem</t>
        </is>
      </c>
      <c r="E24340" t="inlineStr"/>
      <c r="F24340" t="inlineStr"/>
      <c r="G24340" t="inlineStr">
        <is>
          <t>marshmallow</t>
        </is>
      </c>
      <c r="H24340" t="inlineStr"/>
    </row>
    <row r="24341">
      <c r="A24341" t="inlineStr">
        <is>
          <t>flasgger</t>
        </is>
      </c>
      <c r="B24341" t="inlineStr">
        <is>
          <t>6710a6e05217ae89810a445ee3f1bd6e672688a1</t>
        </is>
      </c>
      <c r="C24341" t="inlineStr">
        <is>
          <t>2017-09-28 22:36:54+00:00</t>
        </is>
      </c>
      <c r="D24341" t="inlineStr">
        <is>
          <t>rem</t>
        </is>
      </c>
      <c r="E24341" t="inlineStr"/>
      <c r="F24341" t="inlineStr"/>
      <c r="G24341" t="inlineStr">
        <is>
          <t>apispec</t>
        </is>
      </c>
      <c r="H24341" t="inlineStr"/>
    </row>
    <row r="24342">
      <c r="A24342" t="inlineStr">
        <is>
          <t>flasgger</t>
        </is>
      </c>
      <c r="B24342" t="inlineStr">
        <is>
          <t>6710a6e05217ae89810a445ee3f1bd6e672688a1</t>
        </is>
      </c>
      <c r="C24342" t="inlineStr">
        <is>
          <t>2017-09-28 22:36:54+00:00</t>
        </is>
      </c>
      <c r="D24342" t="inlineStr">
        <is>
          <t>rem</t>
        </is>
      </c>
      <c r="E24342" t="inlineStr"/>
      <c r="F24342" t="inlineStr"/>
      <c r="G24342" t="inlineStr">
        <is>
          <t>flask-restful</t>
        </is>
      </c>
      <c r="H24342" t="inlineStr"/>
    </row>
    <row r="24343">
      <c r="A24343" t="inlineStr">
        <is>
          <t>flasgger</t>
        </is>
      </c>
      <c r="B24343" t="inlineStr">
        <is>
          <t>6710a6e05217ae89810a445ee3f1bd6e672688a1</t>
        </is>
      </c>
      <c r="C24343" t="inlineStr">
        <is>
          <t>2017-09-28 22:36:54+00:00</t>
        </is>
      </c>
      <c r="D24343" t="inlineStr">
        <is>
          <t>rem</t>
        </is>
      </c>
      <c r="E24343" t="inlineStr"/>
      <c r="F24343" t="inlineStr"/>
      <c r="G24343" t="inlineStr">
        <is>
          <t>pep8</t>
        </is>
      </c>
      <c r="H24343">
        <f>=1.5.7</f>
        <v/>
      </c>
    </row>
    <row r="24344">
      <c r="A24344" t="inlineStr">
        <is>
          <t>flasgger</t>
        </is>
      </c>
      <c r="B24344" t="inlineStr">
        <is>
          <t>6710a6e05217ae89810a445ee3f1bd6e672688a1</t>
        </is>
      </c>
      <c r="C24344" t="inlineStr">
        <is>
          <t>2017-09-28 22:36:54+00:00</t>
        </is>
      </c>
      <c r="D24344" t="inlineStr">
        <is>
          <t>rem</t>
        </is>
      </c>
      <c r="E24344" t="inlineStr"/>
      <c r="F24344" t="inlineStr"/>
      <c r="G24344" t="inlineStr">
        <is>
          <t>flake8</t>
        </is>
      </c>
      <c r="H24344">
        <f>=2.4.1</f>
        <v/>
      </c>
    </row>
    <row r="24345">
      <c r="A24345" t="inlineStr">
        <is>
          <t>flasgger</t>
        </is>
      </c>
      <c r="B24345" t="inlineStr">
        <is>
          <t>6710a6e05217ae89810a445ee3f1bd6e672688a1</t>
        </is>
      </c>
      <c r="C24345" t="inlineStr">
        <is>
          <t>2017-09-28 22:36:54+00:00</t>
        </is>
      </c>
      <c r="D24345" t="inlineStr">
        <is>
          <t>rem</t>
        </is>
      </c>
      <c r="E24345" t="inlineStr"/>
      <c r="F24345" t="inlineStr"/>
      <c r="G24345" t="inlineStr">
        <is>
          <t>pytest</t>
        </is>
      </c>
      <c r="H24345" t="inlineStr">
        <is>
          <t>&gt;=3.0.7</t>
        </is>
      </c>
    </row>
    <row r="24346">
      <c r="A24346" t="inlineStr">
        <is>
          <t>flasgger</t>
        </is>
      </c>
      <c r="B24346" t="inlineStr">
        <is>
          <t>6710a6e05217ae89810a445ee3f1bd6e672688a1</t>
        </is>
      </c>
      <c r="C24346" t="inlineStr">
        <is>
          <t>2017-09-28 22:36:54+00:00</t>
        </is>
      </c>
      <c r="D24346" t="inlineStr">
        <is>
          <t>rem</t>
        </is>
      </c>
      <c r="E24346" t="inlineStr"/>
      <c r="F24346" t="inlineStr"/>
      <c r="G24346" t="inlineStr">
        <is>
          <t>flex</t>
        </is>
      </c>
      <c r="H24346" t="inlineStr"/>
    </row>
    <row r="24347">
      <c r="A24347" t="inlineStr">
        <is>
          <t>flasgger</t>
        </is>
      </c>
      <c r="B24347" t="inlineStr">
        <is>
          <t>6710a6e05217ae89810a445ee3f1bd6e672688a1</t>
        </is>
      </c>
      <c r="C24347" t="inlineStr">
        <is>
          <t>2017-09-28 22:36:54+00:00</t>
        </is>
      </c>
      <c r="D24347" t="inlineStr">
        <is>
          <t>rem</t>
        </is>
      </c>
      <c r="E24347" t="inlineStr"/>
      <c r="F24347" t="inlineStr"/>
      <c r="G24347" t="inlineStr">
        <is>
          <t>coveralls</t>
        </is>
      </c>
      <c r="H24347" t="inlineStr"/>
    </row>
    <row r="24348">
      <c r="A24348" t="inlineStr">
        <is>
          <t>flasgger</t>
        </is>
      </c>
      <c r="B24348" t="inlineStr">
        <is>
          <t>6710a6e05217ae89810a445ee3f1bd6e672688a1</t>
        </is>
      </c>
      <c r="C24348" t="inlineStr">
        <is>
          <t>2017-09-28 22:36:54+00:00</t>
        </is>
      </c>
      <c r="D24348" t="inlineStr">
        <is>
          <t>rem</t>
        </is>
      </c>
      <c r="E24348" t="inlineStr"/>
      <c r="F24348" t="inlineStr"/>
      <c r="G24348" t="inlineStr">
        <is>
          <t>pytest-cov</t>
        </is>
      </c>
      <c r="H24348" t="inlineStr"/>
    </row>
    <row r="24349">
      <c r="A24349" t="inlineStr">
        <is>
          <t>flasgger</t>
        </is>
      </c>
      <c r="B24349" t="inlineStr">
        <is>
          <t>6710a6e05217ae89810a445ee3f1bd6e672688a1</t>
        </is>
      </c>
      <c r="C24349" t="inlineStr">
        <is>
          <t>2017-09-28 22:36:54+00:00</t>
        </is>
      </c>
      <c r="D24349" t="inlineStr">
        <is>
          <t>rem</t>
        </is>
      </c>
      <c r="E24349" t="inlineStr"/>
      <c r="F24349" t="inlineStr"/>
      <c r="G24349" t="inlineStr">
        <is>
          <t>decorator</t>
        </is>
      </c>
      <c r="H24349" t="inlineStr"/>
    </row>
    <row r="24350">
      <c r="A24350" t="inlineStr">
        <is>
          <t>flasgger</t>
        </is>
      </c>
      <c r="B24350" t="inlineStr">
        <is>
          <t>6710a6e05217ae89810a445ee3f1bd6e672688a1</t>
        </is>
      </c>
      <c r="C24350" t="inlineStr">
        <is>
          <t>2017-09-28 22:36:54+00:00</t>
        </is>
      </c>
      <c r="D24350" t="inlineStr">
        <is>
          <t>rem</t>
        </is>
      </c>
      <c r="E24350" t="inlineStr"/>
      <c r="F24350" t="inlineStr"/>
      <c r="G24350" t="inlineStr">
        <is>
          <t>wheel</t>
        </is>
      </c>
      <c r="H24350" t="inlineStr"/>
    </row>
    <row r="24351">
      <c r="A24351" t="inlineStr">
        <is>
          <t>flasgger</t>
        </is>
      </c>
      <c r="B24351" t="inlineStr">
        <is>
          <t>d7b22a53a992340800109aa8b01c06b30a443654</t>
        </is>
      </c>
      <c r="C24351" t="inlineStr">
        <is>
          <t>2020-01-20 20:18:12+00:00</t>
        </is>
      </c>
      <c r="D24351" t="inlineStr">
        <is>
          <t>verchange</t>
        </is>
      </c>
      <c r="E24351" t="inlineStr">
        <is>
          <t>jsonschema</t>
        </is>
      </c>
      <c r="F24351" t="inlineStr">
        <is>
          <t>&gt;=3.0.1</t>
        </is>
      </c>
      <c r="G24351" t="inlineStr">
        <is>
          <t>jsonschema</t>
        </is>
      </c>
      <c r="H24351" t="inlineStr">
        <is>
          <t>&gt;=2.5.1</t>
        </is>
      </c>
    </row>
    <row r="24352">
      <c r="A24352" t="inlineStr">
        <is>
          <t>flasgger</t>
        </is>
      </c>
      <c r="B24352" t="inlineStr">
        <is>
          <t>d7b22a53a992340800109aa8b01c06b30a443654</t>
        </is>
      </c>
      <c r="C24352" t="inlineStr">
        <is>
          <t>2020-01-20 20:18:12+00:00</t>
        </is>
      </c>
      <c r="D24352" t="inlineStr">
        <is>
          <t>verchange</t>
        </is>
      </c>
      <c r="E24352" t="inlineStr">
        <is>
          <t>mistune</t>
        </is>
      </c>
      <c r="F24352" t="inlineStr"/>
      <c r="G24352" t="inlineStr">
        <is>
          <t>mistune</t>
        </is>
      </c>
      <c r="H24352" t="inlineStr"/>
    </row>
    <row r="24353">
      <c r="A24353" t="inlineStr">
        <is>
          <t>flasgger</t>
        </is>
      </c>
      <c r="B24353" t="inlineStr">
        <is>
          <t>d7b22a53a992340800109aa8b01c06b30a443654</t>
        </is>
      </c>
      <c r="C24353" t="inlineStr">
        <is>
          <t>2020-01-20 20:18:12+00:00</t>
        </is>
      </c>
      <c r="D24353" t="inlineStr">
        <is>
          <t>add</t>
        </is>
      </c>
      <c r="E24353" t="inlineStr">
        <is>
          <t>werkzeug</t>
        </is>
      </c>
      <c r="F24353" t="inlineStr"/>
      <c r="G24353" t="inlineStr"/>
      <c r="H24353" t="inlineStr"/>
    </row>
    <row r="24354">
      <c r="A24354" t="inlineStr">
        <is>
          <t>binderhub</t>
        </is>
      </c>
      <c r="B24354" t="inlineStr">
        <is>
          <t>2a7145f40dfc9d9face452d3f3f4502eeb4392a2</t>
        </is>
      </c>
      <c r="C24354" t="inlineStr">
        <is>
          <t>2019-11-27 07:47:35+00:00</t>
        </is>
      </c>
      <c r="D24354" t="inlineStr">
        <is>
          <t>verchange</t>
        </is>
      </c>
      <c r="E24354" t="inlineStr">
        <is>
          <t>kubernetes</t>
        </is>
      </c>
      <c r="F24354">
        <f>=9.0.*</f>
        <v/>
      </c>
      <c r="G24354" t="inlineStr">
        <is>
          <t>kubernetes</t>
        </is>
      </c>
      <c r="H24354" t="inlineStr">
        <is>
          <t>&gt;=4.*</t>
        </is>
      </c>
    </row>
    <row r="24355">
      <c r="A24355" t="inlineStr">
        <is>
          <t>binderhub</t>
        </is>
      </c>
      <c r="B24355" t="inlineStr">
        <is>
          <t>2a7145f40dfc9d9face452d3f3f4502eeb4392a2</t>
        </is>
      </c>
      <c r="C24355" t="inlineStr">
        <is>
          <t>2019-11-27 07:47:35+00:00</t>
        </is>
      </c>
      <c r="D24355" t="inlineStr">
        <is>
          <t>verchange</t>
        </is>
      </c>
      <c r="E24355" t="inlineStr">
        <is>
          <t>jupyterhub</t>
        </is>
      </c>
      <c r="F24355" t="inlineStr"/>
      <c r="G24355" t="inlineStr">
        <is>
          <t>jupyterhub</t>
        </is>
      </c>
      <c r="H24355" t="inlineStr"/>
    </row>
    <row r="24356">
      <c r="A24356" t="inlineStr">
        <is>
          <t>binderhub</t>
        </is>
      </c>
      <c r="B24356" t="inlineStr">
        <is>
          <t>2a7145f40dfc9d9face452d3f3f4502eeb4392a2</t>
        </is>
      </c>
      <c r="C24356" t="inlineStr">
        <is>
          <t>2019-11-27 07:47:35+00:00</t>
        </is>
      </c>
      <c r="D24356" t="inlineStr">
        <is>
          <t>add</t>
        </is>
      </c>
      <c r="E24356" t="inlineStr">
        <is>
          <t>jsonschema</t>
        </is>
      </c>
      <c r="F24356" t="inlineStr"/>
      <c r="G24356" t="inlineStr"/>
      <c r="H24356" t="inlineStr"/>
    </row>
    <row r="24357">
      <c r="A24357" t="inlineStr">
        <is>
          <t>binderhub</t>
        </is>
      </c>
      <c r="B24357" t="inlineStr">
        <is>
          <t>2a7145f40dfc9d9face452d3f3f4502eeb4392a2</t>
        </is>
      </c>
      <c r="C24357" t="inlineStr">
        <is>
          <t>2019-11-27 07:47:35+00:00</t>
        </is>
      </c>
      <c r="D24357" t="inlineStr">
        <is>
          <t>add</t>
        </is>
      </c>
      <c r="E24357" t="inlineStr">
        <is>
          <t>pycurl</t>
        </is>
      </c>
      <c r="F24357" t="inlineStr"/>
      <c r="G24357" t="inlineStr"/>
      <c r="H24357" t="inlineStr"/>
    </row>
    <row r="24358">
      <c r="A24358" t="inlineStr">
        <is>
          <t>pyRserve</t>
        </is>
      </c>
      <c r="B24358" t="inlineStr">
        <is>
          <t>916b14843f20783a006e2a0259fc43bce7d300c9</t>
        </is>
      </c>
      <c r="C24358" t="inlineStr">
        <is>
          <t>2015-09-06 20:50:23+00:00</t>
        </is>
      </c>
      <c r="D24358" t="inlineStr">
        <is>
          <t>add</t>
        </is>
      </c>
      <c r="E24358" t="inlineStr">
        <is>
          <t>numpy</t>
        </is>
      </c>
      <c r="F24358" t="inlineStr"/>
      <c r="G24358" t="inlineStr"/>
      <c r="H24358" t="inlineStr"/>
    </row>
    <row r="24359">
      <c r="A24359" t="inlineStr">
        <is>
          <t>pyRserve</t>
        </is>
      </c>
      <c r="B24359" t="inlineStr">
        <is>
          <t>916b14843f20783a006e2a0259fc43bce7d300c9</t>
        </is>
      </c>
      <c r="C24359" t="inlineStr">
        <is>
          <t>2015-09-06 20:50:23+00:00</t>
        </is>
      </c>
      <c r="D24359" t="inlineStr">
        <is>
          <t>add</t>
        </is>
      </c>
      <c r="E24359" t="inlineStr">
        <is>
          <t>pytest</t>
        </is>
      </c>
      <c r="F24359" t="inlineStr"/>
      <c r="G24359" t="inlineStr"/>
      <c r="H24359" t="inlineStr"/>
    </row>
    <row r="24360">
      <c r="A24360" t="inlineStr">
        <is>
          <t>python-coloredlogs</t>
        </is>
      </c>
      <c r="B24360" t="inlineStr">
        <is>
          <t>18c486f6d533511a15fbcb96bc4b8eb882d08070</t>
        </is>
      </c>
      <c r="C24360" t="inlineStr">
        <is>
          <t>2018-01-05 02:28:01+00:00</t>
        </is>
      </c>
      <c r="D24360" t="inlineStr">
        <is>
          <t>verchange</t>
        </is>
      </c>
      <c r="E24360" t="inlineStr">
        <is>
          <t>humanfriendly</t>
        </is>
      </c>
      <c r="F24360" t="inlineStr">
        <is>
          <t>&gt;=3.7</t>
        </is>
      </c>
      <c r="G24360" t="inlineStr">
        <is>
          <t>humanfriendly</t>
        </is>
      </c>
      <c r="H24360" t="inlineStr">
        <is>
          <t>&gt;=3.2</t>
        </is>
      </c>
    </row>
    <row r="24361">
      <c r="A24361" t="inlineStr">
        <is>
          <t>moleculekit</t>
        </is>
      </c>
      <c r="B24361" t="inlineStr">
        <is>
          <t>c3186561fdceb4c3326caa53277641b721b1460a</t>
        </is>
      </c>
      <c r="C24361" t="inlineStr">
        <is>
          <t>2019-07-04 15:41:18+00:00</t>
        </is>
      </c>
      <c r="D24361" t="inlineStr">
        <is>
          <t>add</t>
        </is>
      </c>
      <c r="E24361" t="inlineStr">
        <is>
          <t>numpy</t>
        </is>
      </c>
      <c r="F24361" t="inlineStr"/>
      <c r="G24361" t="inlineStr"/>
      <c r="H24361" t="inlineStr"/>
    </row>
    <row r="24362">
      <c r="A24362" t="inlineStr">
        <is>
          <t>moleculekit</t>
        </is>
      </c>
      <c r="B24362" t="inlineStr">
        <is>
          <t>c3186561fdceb4c3326caa53277641b721b1460a</t>
        </is>
      </c>
      <c r="C24362" t="inlineStr">
        <is>
          <t>2019-07-04 15:41:18+00:00</t>
        </is>
      </c>
      <c r="D24362" t="inlineStr">
        <is>
          <t>add</t>
        </is>
      </c>
      <c r="E24362" t="inlineStr">
        <is>
          <t>scipy</t>
        </is>
      </c>
      <c r="F24362" t="inlineStr"/>
      <c r="G24362" t="inlineStr"/>
      <c r="H24362" t="inlineStr"/>
    </row>
    <row r="24363">
      <c r="A24363" t="inlineStr">
        <is>
          <t>moleculekit</t>
        </is>
      </c>
      <c r="B24363" t="inlineStr">
        <is>
          <t>c3186561fdceb4c3326caa53277641b721b1460a</t>
        </is>
      </c>
      <c r="C24363" t="inlineStr">
        <is>
          <t>2019-07-04 15:41:18+00:00</t>
        </is>
      </c>
      <c r="D24363" t="inlineStr">
        <is>
          <t>add</t>
        </is>
      </c>
      <c r="E24363" t="inlineStr">
        <is>
          <t>numba</t>
        </is>
      </c>
      <c r="F24363" t="inlineStr"/>
      <c r="G24363" t="inlineStr"/>
      <c r="H24363" t="inlineStr"/>
    </row>
    <row r="24364">
      <c r="A24364" t="inlineStr">
        <is>
          <t>moleculekit</t>
        </is>
      </c>
      <c r="B24364" t="inlineStr">
        <is>
          <t>c3186561fdceb4c3326caa53277641b721b1460a</t>
        </is>
      </c>
      <c r="C24364" t="inlineStr">
        <is>
          <t>2019-07-04 15:41:18+00:00</t>
        </is>
      </c>
      <c r="D24364" t="inlineStr">
        <is>
          <t>add</t>
        </is>
      </c>
      <c r="E24364" t="inlineStr">
        <is>
          <t>pandas</t>
        </is>
      </c>
      <c r="F24364" t="inlineStr"/>
      <c r="G24364" t="inlineStr"/>
      <c r="H24364" t="inlineStr"/>
    </row>
    <row r="24365">
      <c r="A24365" t="inlineStr">
        <is>
          <t>moleculekit</t>
        </is>
      </c>
      <c r="B24365" t="inlineStr">
        <is>
          <t>c3186561fdceb4c3326caa53277641b721b1460a</t>
        </is>
      </c>
      <c r="C24365" t="inlineStr">
        <is>
          <t>2019-07-04 15:41:18+00:00</t>
        </is>
      </c>
      <c r="D24365" t="inlineStr">
        <is>
          <t>add</t>
        </is>
      </c>
      <c r="E24365" t="inlineStr">
        <is>
          <t>networkx</t>
        </is>
      </c>
      <c r="F24365" t="inlineStr"/>
      <c r="G24365" t="inlineStr"/>
      <c r="H24365" t="inlineStr"/>
    </row>
    <row r="24366">
      <c r="A24366" t="inlineStr">
        <is>
          <t>moleculekit</t>
        </is>
      </c>
      <c r="B24366" t="inlineStr">
        <is>
          <t>c3186561fdceb4c3326caa53277641b721b1460a</t>
        </is>
      </c>
      <c r="C24366" t="inlineStr">
        <is>
          <t>2019-07-04 15:41:18+00:00</t>
        </is>
      </c>
      <c r="D24366" t="inlineStr">
        <is>
          <t>add</t>
        </is>
      </c>
      <c r="E24366" t="inlineStr">
        <is>
          <t>tqdm</t>
        </is>
      </c>
      <c r="F24366" t="inlineStr"/>
      <c r="G24366" t="inlineStr"/>
      <c r="H24366" t="inlineStr"/>
    </row>
    <row r="24367">
      <c r="A24367" t="inlineStr">
        <is>
          <t>moleculekit</t>
        </is>
      </c>
      <c r="B24367" t="inlineStr">
        <is>
          <t>3f64e6057f6dc1b2ea6cd602d3751c967cb5b0b5</t>
        </is>
      </c>
      <c r="C24367" t="inlineStr">
        <is>
          <t>2019-07-19 10:05:10+00:00</t>
        </is>
      </c>
      <c r="D24367" t="inlineStr">
        <is>
          <t>verchange</t>
        </is>
      </c>
      <c r="E24367" t="inlineStr">
        <is>
          <t>pandas</t>
        </is>
      </c>
      <c r="F24367">
        <f>=0.24.2</f>
        <v/>
      </c>
      <c r="G24367" t="inlineStr">
        <is>
          <t>pandas</t>
        </is>
      </c>
      <c r="H24367" t="inlineStr"/>
    </row>
    <row r="24368">
      <c r="A24368" t="inlineStr">
        <is>
          <t>moleculekit</t>
        </is>
      </c>
      <c r="B24368" t="inlineStr">
        <is>
          <t>6b877feb59cd0a5c200e81d23f701d72d801c2b5</t>
        </is>
      </c>
      <c r="C24368" t="inlineStr">
        <is>
          <t>2020-01-14 15:02:14+00:00</t>
        </is>
      </c>
      <c r="D24368" t="inlineStr">
        <is>
          <t>verchange</t>
        </is>
      </c>
      <c r="E24368" t="inlineStr">
        <is>
          <t>pandas</t>
        </is>
      </c>
      <c r="F24368" t="inlineStr"/>
      <c r="G24368" t="inlineStr">
        <is>
          <t>pandas</t>
        </is>
      </c>
      <c r="H24368">
        <f>=0.24.2</f>
        <v/>
      </c>
    </row>
    <row r="24369">
      <c r="A24369" t="inlineStr">
        <is>
          <t>moleculekit</t>
        </is>
      </c>
      <c r="B24369" t="inlineStr">
        <is>
          <t>6b877feb59cd0a5c200e81d23f701d72d801c2b5</t>
        </is>
      </c>
      <c r="C24369" t="inlineStr">
        <is>
          <t>2020-01-14 15:02:14+00:00</t>
        </is>
      </c>
      <c r="D24369" t="inlineStr">
        <is>
          <t>verchange</t>
        </is>
      </c>
      <c r="E24369" t="inlineStr">
        <is>
          <t>numpy</t>
        </is>
      </c>
      <c r="F24369" t="inlineStr">
        <is>
          <t>&gt;=1.17</t>
        </is>
      </c>
      <c r="G24369" t="inlineStr">
        <is>
          <t>numpy</t>
        </is>
      </c>
      <c r="H24369" t="inlineStr"/>
    </row>
    <row r="24370">
      <c r="A24370" t="inlineStr">
        <is>
          <t>moleculekit</t>
        </is>
      </c>
      <c r="B24370" t="inlineStr">
        <is>
          <t>76f9e7e3e433ee1949334624ca37ce19f58ac3cd</t>
        </is>
      </c>
      <c r="C24370" t="inlineStr">
        <is>
          <t>2020-01-30 12:05:59+00:00</t>
        </is>
      </c>
      <c r="D24370" t="inlineStr">
        <is>
          <t>verchange</t>
        </is>
      </c>
      <c r="E24370" t="inlineStr">
        <is>
          <t>pandas</t>
        </is>
      </c>
      <c r="F24370" t="inlineStr">
        <is>
          <t>&lt;=0.25.3</t>
        </is>
      </c>
      <c r="G24370" t="inlineStr">
        <is>
          <t>pandas</t>
        </is>
      </c>
      <c r="H24370">
        <f>=0.24.2</f>
        <v/>
      </c>
    </row>
    <row r="24371">
      <c r="A24371" t="inlineStr">
        <is>
          <t>moleculekit</t>
        </is>
      </c>
      <c r="B24371" t="inlineStr">
        <is>
          <t>76f9e7e3e433ee1949334624ca37ce19f58ac3cd</t>
        </is>
      </c>
      <c r="C24371" t="inlineStr">
        <is>
          <t>2020-01-30 12:05:59+00:00</t>
        </is>
      </c>
      <c r="D24371" t="inlineStr">
        <is>
          <t>verchange</t>
        </is>
      </c>
      <c r="E24371" t="inlineStr">
        <is>
          <t>numpy</t>
        </is>
      </c>
      <c r="F24371" t="inlineStr">
        <is>
          <t>&gt;=1.17</t>
        </is>
      </c>
      <c r="G24371" t="inlineStr">
        <is>
          <t>numpy</t>
        </is>
      </c>
      <c r="H24371" t="inlineStr"/>
    </row>
    <row r="24372">
      <c r="A24372" t="inlineStr">
        <is>
          <t>moleculekit</t>
        </is>
      </c>
      <c r="B24372" t="inlineStr">
        <is>
          <t>99bc39df408f1d60b5827c34e315ee3d808ccd4b</t>
        </is>
      </c>
      <c r="C24372" t="inlineStr">
        <is>
          <t>2020-09-23 07:00:49+00:00</t>
        </is>
      </c>
      <c r="D24372" t="inlineStr">
        <is>
          <t>verchange</t>
        </is>
      </c>
      <c r="E24372" t="inlineStr">
        <is>
          <t>pandas</t>
        </is>
      </c>
      <c r="F24372" t="inlineStr">
        <is>
          <t>&gt;=1.1.2</t>
        </is>
      </c>
      <c r="G24372" t="inlineStr">
        <is>
          <t>pandas</t>
        </is>
      </c>
      <c r="H24372" t="inlineStr">
        <is>
          <t>&lt;=0.25.3</t>
        </is>
      </c>
    </row>
    <row r="24373">
      <c r="A24373" t="inlineStr">
        <is>
          <t>deepTools</t>
        </is>
      </c>
      <c r="B24373" t="inlineStr">
        <is>
          <t>28834090962775526c1a6d7e7f6515b134483d3e</t>
        </is>
      </c>
      <c r="C24373" t="inlineStr">
        <is>
          <t>2016-01-21 14:15:16+00:00</t>
        </is>
      </c>
      <c r="D24373" t="inlineStr">
        <is>
          <t>add</t>
        </is>
      </c>
      <c r="E24373" t="inlineStr">
        <is>
          <t>numpy</t>
        </is>
      </c>
      <c r="F24373" t="inlineStr">
        <is>
          <t>&gt;=1.8.0</t>
        </is>
      </c>
      <c r="G24373" t="inlineStr"/>
      <c r="H24373" t="inlineStr"/>
    </row>
    <row r="24374">
      <c r="A24374" t="inlineStr">
        <is>
          <t>deepTools</t>
        </is>
      </c>
      <c r="B24374" t="inlineStr">
        <is>
          <t>28834090962775526c1a6d7e7f6515b134483d3e</t>
        </is>
      </c>
      <c r="C24374" t="inlineStr">
        <is>
          <t>2016-01-21 14:15:16+00:00</t>
        </is>
      </c>
      <c r="D24374" t="inlineStr">
        <is>
          <t>add</t>
        </is>
      </c>
      <c r="E24374" t="inlineStr">
        <is>
          <t>scipy</t>
        </is>
      </c>
      <c r="F24374" t="inlineStr">
        <is>
          <t>&gt;=0.15.0</t>
        </is>
      </c>
      <c r="G24374" t="inlineStr"/>
      <c r="H24374" t="inlineStr"/>
    </row>
    <row r="24375">
      <c r="A24375" t="inlineStr">
        <is>
          <t>deepTools</t>
        </is>
      </c>
      <c r="B24375" t="inlineStr">
        <is>
          <t>28834090962775526c1a6d7e7f6515b134483d3e</t>
        </is>
      </c>
      <c r="C24375" t="inlineStr">
        <is>
          <t>2016-01-21 14:15:16+00:00</t>
        </is>
      </c>
      <c r="D24375" t="inlineStr">
        <is>
          <t>add</t>
        </is>
      </c>
      <c r="E24375" t="inlineStr">
        <is>
          <t>matplotlib</t>
        </is>
      </c>
      <c r="F24375" t="inlineStr">
        <is>
          <t>&gt;=1.4.0</t>
        </is>
      </c>
      <c r="G24375" t="inlineStr"/>
      <c r="H24375" t="inlineStr"/>
    </row>
    <row r="24376">
      <c r="A24376" t="inlineStr">
        <is>
          <t>deepTools</t>
        </is>
      </c>
      <c r="B24376" t="inlineStr">
        <is>
          <t>28834090962775526c1a6d7e7f6515b134483d3e</t>
        </is>
      </c>
      <c r="C24376" t="inlineStr">
        <is>
          <t>2016-01-21 14:15:16+00:00</t>
        </is>
      </c>
      <c r="D24376" t="inlineStr">
        <is>
          <t>add</t>
        </is>
      </c>
      <c r="E24376" t="inlineStr">
        <is>
          <t>pysam</t>
        </is>
      </c>
      <c r="F24376" t="inlineStr">
        <is>
          <t>&gt;=0.8.2</t>
        </is>
      </c>
      <c r="G24376" t="inlineStr"/>
      <c r="H24376" t="inlineStr"/>
    </row>
    <row r="24377">
      <c r="A24377" t="inlineStr">
        <is>
          <t>deepTools</t>
        </is>
      </c>
      <c r="B24377" t="inlineStr">
        <is>
          <t>28834090962775526c1a6d7e7f6515b134483d3e</t>
        </is>
      </c>
      <c r="C24377" t="inlineStr">
        <is>
          <t>2016-01-21 14:15:16+00:00</t>
        </is>
      </c>
      <c r="D24377" t="inlineStr">
        <is>
          <t>add</t>
        </is>
      </c>
      <c r="E24377" t="inlineStr">
        <is>
          <t>bx-python</t>
        </is>
      </c>
      <c r="F24377" t="inlineStr">
        <is>
          <t>&gt;=0.7.2</t>
        </is>
      </c>
      <c r="G24377" t="inlineStr"/>
      <c r="H24377" t="inlineStr"/>
    </row>
    <row r="24378">
      <c r="A24378" t="inlineStr">
        <is>
          <t>deepTools</t>
        </is>
      </c>
      <c r="B24378" t="inlineStr">
        <is>
          <t>28834090962775526c1a6d7e7f6515b134483d3e</t>
        </is>
      </c>
      <c r="C24378" t="inlineStr">
        <is>
          <t>2016-01-21 14:15:16+00:00</t>
        </is>
      </c>
      <c r="D24378" t="inlineStr">
        <is>
          <t>add</t>
        </is>
      </c>
      <c r="E24378" t="inlineStr">
        <is>
          <t>numpydoc</t>
        </is>
      </c>
      <c r="F24378" t="inlineStr">
        <is>
          <t>&gt;=0.5</t>
        </is>
      </c>
      <c r="G24378" t="inlineStr"/>
      <c r="H24378" t="inlineStr"/>
    </row>
    <row r="24379">
      <c r="A24379" t="inlineStr">
        <is>
          <t>deepTools</t>
        </is>
      </c>
      <c r="B24379" t="inlineStr">
        <is>
          <t>28834090962775526c1a6d7e7f6515b134483d3e</t>
        </is>
      </c>
      <c r="C24379" t="inlineStr">
        <is>
          <t>2016-01-21 14:15:16+00:00</t>
        </is>
      </c>
      <c r="D24379" t="inlineStr">
        <is>
          <t>add</t>
        </is>
      </c>
      <c r="E24379" t="inlineStr">
        <is>
          <t>pyBigWig</t>
        </is>
      </c>
      <c r="F24379" t="inlineStr">
        <is>
          <t>&gt;=0.2.1</t>
        </is>
      </c>
      <c r="G24379" t="inlineStr"/>
      <c r="H24379" t="inlineStr"/>
    </row>
    <row r="24380">
      <c r="A24380" t="inlineStr">
        <is>
          <t>deepTools</t>
        </is>
      </c>
      <c r="B24380" t="inlineStr">
        <is>
          <t>73599e2168e8e590761847c5a17ceef4c4c9dc67</t>
        </is>
      </c>
      <c r="C24380" t="inlineStr">
        <is>
          <t>2016-04-27 14:07:41+00:00</t>
        </is>
      </c>
      <c r="D24380" t="inlineStr">
        <is>
          <t>verchange</t>
        </is>
      </c>
      <c r="E24380" t="inlineStr">
        <is>
          <t>scipy</t>
        </is>
      </c>
      <c r="F24380" t="inlineStr">
        <is>
          <t>&gt;=0.17.0</t>
        </is>
      </c>
      <c r="G24380" t="inlineStr">
        <is>
          <t>scipy</t>
        </is>
      </c>
      <c r="H24380" t="inlineStr">
        <is>
          <t>&gt;=0.15.0</t>
        </is>
      </c>
    </row>
    <row r="24381">
      <c r="A24381" t="inlineStr">
        <is>
          <t>deepTools</t>
        </is>
      </c>
      <c r="B24381" t="inlineStr">
        <is>
          <t>823d3da567c2367a154b5ba751f5af5e3598543f</t>
        </is>
      </c>
      <c r="C24381" t="inlineStr">
        <is>
          <t>2016-07-13 12:03:48+00:00</t>
        </is>
      </c>
      <c r="D24381" t="inlineStr">
        <is>
          <t>add</t>
        </is>
      </c>
      <c r="E24381" t="inlineStr">
        <is>
          <t>twobitreader</t>
        </is>
      </c>
      <c r="F24381" t="inlineStr">
        <is>
          <t>&gt;=3.1.4</t>
        </is>
      </c>
      <c r="G24381" t="inlineStr"/>
      <c r="H24381" t="inlineStr"/>
    </row>
    <row r="24382">
      <c r="A24382" t="inlineStr">
        <is>
          <t>deepTools</t>
        </is>
      </c>
      <c r="B24382" t="inlineStr">
        <is>
          <t>823d3da567c2367a154b5ba751f5af5e3598543f</t>
        </is>
      </c>
      <c r="C24382" t="inlineStr">
        <is>
          <t>2016-07-13 12:03:48+00:00</t>
        </is>
      </c>
      <c r="D24382" t="inlineStr">
        <is>
          <t>rem</t>
        </is>
      </c>
      <c r="E24382" t="inlineStr"/>
      <c r="F24382" t="inlineStr"/>
      <c r="G24382" t="inlineStr">
        <is>
          <t>bx-python</t>
        </is>
      </c>
      <c r="H24382" t="inlineStr">
        <is>
          <t>&gt;=0.7.2</t>
        </is>
      </c>
    </row>
    <row r="24383">
      <c r="A24383" t="inlineStr">
        <is>
          <t>deepTools</t>
        </is>
      </c>
      <c r="B24383" t="inlineStr">
        <is>
          <t>99c04f6a75dd06116f3b4329d38d44c7ffe21935</t>
        </is>
      </c>
      <c r="C24383" t="inlineStr">
        <is>
          <t>2016-09-19 13:21:35+00:00</t>
        </is>
      </c>
      <c r="D24383" t="inlineStr">
        <is>
          <t>verchange</t>
        </is>
      </c>
      <c r="E24383" t="inlineStr">
        <is>
          <t>numpy</t>
        </is>
      </c>
      <c r="F24383" t="inlineStr">
        <is>
          <t>&gt;=1.9.0</t>
        </is>
      </c>
      <c r="G24383" t="inlineStr">
        <is>
          <t>numpy</t>
        </is>
      </c>
      <c r="H24383" t="inlineStr">
        <is>
          <t>&gt;=1.8.0</t>
        </is>
      </c>
    </row>
    <row r="24384">
      <c r="A24384" t="inlineStr">
        <is>
          <t>deepTools</t>
        </is>
      </c>
      <c r="B24384" t="inlineStr">
        <is>
          <t>935ea44106bc02ef207e54810e7ee166b1ef7ac9</t>
        </is>
      </c>
      <c r="C24384" t="inlineStr">
        <is>
          <t>2016-11-02 14:24:35+00:00</t>
        </is>
      </c>
      <c r="D24384" t="inlineStr">
        <is>
          <t>add</t>
        </is>
      </c>
      <c r="E24384" t="inlineStr">
        <is>
          <t>py2bit</t>
        </is>
      </c>
      <c r="F24384" t="inlineStr">
        <is>
          <t>&gt;=0.2.0</t>
        </is>
      </c>
      <c r="G24384" t="inlineStr"/>
      <c r="H24384" t="inlineStr"/>
    </row>
    <row r="24385">
      <c r="A24385" t="inlineStr">
        <is>
          <t>deepTools</t>
        </is>
      </c>
      <c r="B24385" t="inlineStr">
        <is>
          <t>935ea44106bc02ef207e54810e7ee166b1ef7ac9</t>
        </is>
      </c>
      <c r="C24385" t="inlineStr">
        <is>
          <t>2016-11-02 14:24:35+00:00</t>
        </is>
      </c>
      <c r="D24385" t="inlineStr">
        <is>
          <t>rem</t>
        </is>
      </c>
      <c r="E24385" t="inlineStr"/>
      <c r="F24385" t="inlineStr"/>
      <c r="G24385" t="inlineStr">
        <is>
          <t>twobitreader</t>
        </is>
      </c>
      <c r="H24385" t="inlineStr">
        <is>
          <t>&gt;=3.1.4</t>
        </is>
      </c>
    </row>
    <row r="24386">
      <c r="A24386" t="inlineStr">
        <is>
          <t>deepTools</t>
        </is>
      </c>
      <c r="B24386" t="inlineStr">
        <is>
          <t>732e8280aabaf3e2d42926e49a97eaf3f33a0742</t>
        </is>
      </c>
      <c r="C24386" t="inlineStr">
        <is>
          <t>2018-02-12 14:31:33+00:00</t>
        </is>
      </c>
      <c r="D24386" t="inlineStr">
        <is>
          <t>verchange</t>
        </is>
      </c>
      <c r="E24386" t="inlineStr">
        <is>
          <t>pysam</t>
        </is>
      </c>
      <c r="F24386" t="inlineStr">
        <is>
          <t>&gt;=0.14.0</t>
        </is>
      </c>
      <c r="G24386" t="inlineStr">
        <is>
          <t>pysam</t>
        </is>
      </c>
      <c r="H24386" t="inlineStr">
        <is>
          <t>&gt;=0.8.2</t>
        </is>
      </c>
    </row>
    <row r="24387">
      <c r="A24387" t="inlineStr">
        <is>
          <t>deepTools</t>
        </is>
      </c>
      <c r="B24387" t="inlineStr">
        <is>
          <t>732e8280aabaf3e2d42926e49a97eaf3f33a0742</t>
        </is>
      </c>
      <c r="C24387" t="inlineStr">
        <is>
          <t>2018-02-12 14:31:33+00:00</t>
        </is>
      </c>
      <c r="D24387" t="inlineStr">
        <is>
          <t>verchange</t>
        </is>
      </c>
      <c r="E24387" t="inlineStr">
        <is>
          <t>matplotlib</t>
        </is>
      </c>
      <c r="F24387" t="inlineStr">
        <is>
          <t>&gt;=2.1.1</t>
        </is>
      </c>
      <c r="G24387" t="inlineStr">
        <is>
          <t>matplotlib</t>
        </is>
      </c>
      <c r="H24387" t="inlineStr">
        <is>
          <t>&gt;=1.4.0</t>
        </is>
      </c>
    </row>
    <row r="24388">
      <c r="A24388" t="inlineStr">
        <is>
          <t>deepTools</t>
        </is>
      </c>
      <c r="B24388" t="inlineStr">
        <is>
          <t>732e8280aabaf3e2d42926e49a97eaf3f33a0742</t>
        </is>
      </c>
      <c r="C24388" t="inlineStr">
        <is>
          <t>2018-02-12 14:31:33+00:00</t>
        </is>
      </c>
      <c r="D24388" t="inlineStr">
        <is>
          <t>add</t>
        </is>
      </c>
      <c r="E24388" t="inlineStr">
        <is>
          <t>plotly</t>
        </is>
      </c>
      <c r="F24388" t="inlineStr">
        <is>
          <t>&gt;=1.9.0</t>
        </is>
      </c>
      <c r="G24388" t="inlineStr"/>
      <c r="H24388" t="inlineStr"/>
    </row>
    <row r="24389">
      <c r="A24389" t="inlineStr">
        <is>
          <t>deepTools</t>
        </is>
      </c>
      <c r="B24389" t="inlineStr">
        <is>
          <t>5a01e3a370130f32a82d5436504371ed95be1754</t>
        </is>
      </c>
      <c r="C24389" t="inlineStr">
        <is>
          <t>2018-04-04 12:00:38+00:00</t>
        </is>
      </c>
      <c r="D24389" t="inlineStr">
        <is>
          <t>verchange</t>
        </is>
      </c>
      <c r="E24389" t="inlineStr">
        <is>
          <t>matplotlib</t>
        </is>
      </c>
      <c r="F24389" t="inlineStr">
        <is>
          <t>&gt;=2.1.2</t>
        </is>
      </c>
      <c r="G24389" t="inlineStr">
        <is>
          <t>matplotlib</t>
        </is>
      </c>
      <c r="H24389" t="inlineStr">
        <is>
          <t>&gt;=2.1.1</t>
        </is>
      </c>
    </row>
    <row r="24390">
      <c r="A24390" t="inlineStr">
        <is>
          <t>deepTools</t>
        </is>
      </c>
      <c r="B24390" t="inlineStr">
        <is>
          <t>6404d89109478840000aa161fcd0119445443cbb</t>
        </is>
      </c>
      <c r="C24390" t="inlineStr">
        <is>
          <t>2018-10-04 21:50:29+00:00</t>
        </is>
      </c>
      <c r="D24390" t="inlineStr">
        <is>
          <t>verchange</t>
        </is>
      </c>
      <c r="E24390" t="inlineStr">
        <is>
          <t>plotly</t>
        </is>
      </c>
      <c r="F24390" t="inlineStr">
        <is>
          <t>&gt;=2.0.0</t>
        </is>
      </c>
      <c r="G24390" t="inlineStr">
        <is>
          <t>plotly</t>
        </is>
      </c>
      <c r="H24390" t="inlineStr">
        <is>
          <t>&gt;=1.9.0</t>
        </is>
      </c>
    </row>
    <row r="24391">
      <c r="A24391" t="inlineStr">
        <is>
          <t>deepTools</t>
        </is>
      </c>
      <c r="B24391" t="inlineStr">
        <is>
          <t>1f1b5c36f4c0d132ac694832025eb2881d22367d</t>
        </is>
      </c>
      <c r="C24391" t="inlineStr">
        <is>
          <t>2019-02-18 09:02:50+00:00</t>
        </is>
      </c>
      <c r="D24391" t="inlineStr">
        <is>
          <t>add</t>
        </is>
      </c>
      <c r="E24391" t="inlineStr">
        <is>
          <t>deeptoolsintervals</t>
        </is>
      </c>
      <c r="F24391" t="inlineStr">
        <is>
          <t>&gt;=0.1.7</t>
        </is>
      </c>
      <c r="G24391" t="inlineStr"/>
      <c r="H24391" t="inlineStr"/>
    </row>
    <row r="24392">
      <c r="A24392" t="inlineStr">
        <is>
          <t>deepTools</t>
        </is>
      </c>
      <c r="B24392" t="inlineStr">
        <is>
          <t>f8e7bd84887244131817889707a8b7fba63282d9</t>
        </is>
      </c>
      <c r="C24392" t="inlineStr">
        <is>
          <t>2019-05-29 08:23:26+00:00</t>
        </is>
      </c>
      <c r="D24392" t="inlineStr">
        <is>
          <t>verchange</t>
        </is>
      </c>
      <c r="E24392" t="inlineStr">
        <is>
          <t>deeptoolsintervals</t>
        </is>
      </c>
      <c r="F24392" t="inlineStr">
        <is>
          <t>&gt;=0.1.8</t>
        </is>
      </c>
      <c r="G24392" t="inlineStr">
        <is>
          <t>deeptoolsintervals</t>
        </is>
      </c>
      <c r="H24392" t="inlineStr">
        <is>
          <t>&gt;=0.1.7</t>
        </is>
      </c>
    </row>
    <row r="24393">
      <c r="A24393" t="inlineStr">
        <is>
          <t>deepTools</t>
        </is>
      </c>
      <c r="B24393" t="inlineStr">
        <is>
          <t>785d8975b53b800431ee2cf9d906565463f4e9f0</t>
        </is>
      </c>
      <c r="C24393" t="inlineStr">
        <is>
          <t>2019-09-10 07:05:59+00:00</t>
        </is>
      </c>
      <c r="D24393" t="inlineStr">
        <is>
          <t>verchange</t>
        </is>
      </c>
      <c r="E24393" t="inlineStr">
        <is>
          <t>matplotlib</t>
        </is>
      </c>
      <c r="F24393" t="inlineStr">
        <is>
          <t>&gt;=3.0.0</t>
        </is>
      </c>
      <c r="G24393" t="inlineStr">
        <is>
          <t>matplotlib</t>
        </is>
      </c>
      <c r="H24393" t="inlineStr">
        <is>
          <t>&gt;=2.1.2</t>
        </is>
      </c>
    </row>
    <row r="24394">
      <c r="A24394" t="inlineStr">
        <is>
          <t>deepTools</t>
        </is>
      </c>
      <c r="B24394" t="inlineStr">
        <is>
          <t>82f85c930a9938d294da6ec5063b786a7805d373</t>
        </is>
      </c>
      <c r="C24394" t="inlineStr">
        <is>
          <t>2020-01-23 08:03:43+00:00</t>
        </is>
      </c>
      <c r="D24394" t="inlineStr">
        <is>
          <t>verchange</t>
        </is>
      </c>
      <c r="E24394" t="inlineStr">
        <is>
          <t>matplotlib</t>
        </is>
      </c>
      <c r="F24394" t="inlineStr">
        <is>
          <t>&gt;=3.1.0</t>
        </is>
      </c>
      <c r="G24394" t="inlineStr">
        <is>
          <t>matplotlib</t>
        </is>
      </c>
      <c r="H24394" t="inlineStr">
        <is>
          <t>&gt;=3.0.0</t>
        </is>
      </c>
    </row>
    <row r="24395">
      <c r="A24395" t="inlineStr">
        <is>
          <t>deepTools</t>
        </is>
      </c>
      <c r="B24395" t="inlineStr">
        <is>
          <t>8ffaee5ab09d3659afaef64d83cec6a305e115b7</t>
        </is>
      </c>
      <c r="C24395" t="inlineStr">
        <is>
          <t>2021-03-17 14:22:13+00:00</t>
        </is>
      </c>
      <c r="D24395" t="inlineStr">
        <is>
          <t>verchange</t>
        </is>
      </c>
      <c r="E24395" t="inlineStr">
        <is>
          <t>matplotlib</t>
        </is>
      </c>
      <c r="F24395" t="inlineStr">
        <is>
          <t>&gt;=3.3.0</t>
        </is>
      </c>
      <c r="G24395" t="inlineStr">
        <is>
          <t>matplotlib</t>
        </is>
      </c>
      <c r="H24395" t="inlineStr">
        <is>
          <t>&gt;=3.1.0</t>
        </is>
      </c>
    </row>
    <row r="24396">
      <c r="A24396" t="inlineStr">
        <is>
          <t>deepTools</t>
        </is>
      </c>
      <c r="B24396" t="inlineStr">
        <is>
          <t>8ffaee5ab09d3659afaef64d83cec6a305e115b7</t>
        </is>
      </c>
      <c r="C24396" t="inlineStr">
        <is>
          <t>2021-03-17 14:22:13+00:00</t>
        </is>
      </c>
      <c r="D24396" t="inlineStr">
        <is>
          <t>verchange</t>
        </is>
      </c>
      <c r="E24396" t="inlineStr">
        <is>
          <t>plotly</t>
        </is>
      </c>
      <c r="F24396" t="inlineStr">
        <is>
          <t>&gt;=4.9</t>
        </is>
      </c>
      <c r="G24396" t="inlineStr">
        <is>
          <t>plotly</t>
        </is>
      </c>
      <c r="H24396" t="inlineStr">
        <is>
          <t>&gt;=2.0.0</t>
        </is>
      </c>
    </row>
    <row r="24397">
      <c r="A24397" t="inlineStr">
        <is>
          <t>VCF-kit</t>
        </is>
      </c>
      <c r="B24397" t="inlineStr">
        <is>
          <t>4bd29052eb698c457f8ce4998e3c1fa9684aff6c</t>
        </is>
      </c>
      <c r="C24397" t="inlineStr">
        <is>
          <t>2016-12-04 02:36:40+00:00</t>
        </is>
      </c>
      <c r="D24397" t="inlineStr">
        <is>
          <t>verchange</t>
        </is>
      </c>
      <c r="E24397" t="inlineStr">
        <is>
          <t>tabulate</t>
        </is>
      </c>
      <c r="F24397" t="inlineStr"/>
      <c r="G24397" t="inlineStr">
        <is>
          <t>tabulate</t>
        </is>
      </c>
      <c r="H24397" t="inlineStr"/>
    </row>
    <row r="24398">
      <c r="A24398" t="inlineStr">
        <is>
          <t>VCF-kit</t>
        </is>
      </c>
      <c r="B24398" t="inlineStr">
        <is>
          <t>4bd29052eb698c457f8ce4998e3c1fa9684aff6c</t>
        </is>
      </c>
      <c r="C24398" t="inlineStr">
        <is>
          <t>2016-12-04 02:36:40+00:00</t>
        </is>
      </c>
      <c r="D24398" t="inlineStr">
        <is>
          <t>add</t>
        </is>
      </c>
      <c r="E24398" t="inlineStr">
        <is>
          <t>yahmm</t>
        </is>
      </c>
      <c r="F24398" t="inlineStr"/>
      <c r="G24398" t="inlineStr"/>
      <c r="H24398" t="inlineStr"/>
    </row>
    <row r="24399">
      <c r="A24399" t="inlineStr">
        <is>
          <t>VCF-kit</t>
        </is>
      </c>
      <c r="B24399" t="inlineStr">
        <is>
          <t>4bd29052eb698c457f8ce4998e3c1fa9684aff6c</t>
        </is>
      </c>
      <c r="C24399" t="inlineStr">
        <is>
          <t>2016-12-04 02:36:40+00:00</t>
        </is>
      </c>
      <c r="D24399" t="inlineStr">
        <is>
          <t>add</t>
        </is>
      </c>
      <c r="E24399" t="inlineStr">
        <is>
          <t>jinja2</t>
        </is>
      </c>
      <c r="F24399" t="inlineStr"/>
      <c r="G24399" t="inlineStr"/>
      <c r="H24399" t="inlineStr"/>
    </row>
    <row r="24400">
      <c r="A24400" t="inlineStr">
        <is>
          <t>VCF-kit</t>
        </is>
      </c>
      <c r="B24400" t="inlineStr">
        <is>
          <t>015420120c08d1818e4cc63e9eb831e2bafeb448</t>
        </is>
      </c>
      <c r="C24400" t="inlineStr">
        <is>
          <t>2017-02-22 20:50:11+00:00</t>
        </is>
      </c>
      <c r="D24400" t="inlineStr">
        <is>
          <t>verchange</t>
        </is>
      </c>
      <c r="E24400" t="inlineStr">
        <is>
          <t>cyvcf2</t>
        </is>
      </c>
      <c r="F24400" t="inlineStr">
        <is>
          <t>&gt;=0.6.5</t>
        </is>
      </c>
      <c r="G24400" t="inlineStr">
        <is>
          <t>cyvcf2</t>
        </is>
      </c>
      <c r="H24400" t="inlineStr">
        <is>
          <t>&gt;=0.1.9</t>
        </is>
      </c>
    </row>
    <row r="24401">
      <c r="A24401" t="inlineStr">
        <is>
          <t>VCF-kit</t>
        </is>
      </c>
      <c r="B24401" t="inlineStr">
        <is>
          <t>eb45ec16f90cd69af8d777c312612a66c41b6490</t>
        </is>
      </c>
      <c r="C24401" t="inlineStr">
        <is>
          <t>2017-10-23 20:39:10+00:00</t>
        </is>
      </c>
      <c r="D24401" t="inlineStr">
        <is>
          <t>verchange</t>
        </is>
      </c>
      <c r="E24401" t="inlineStr">
        <is>
          <t>cython</t>
        </is>
      </c>
      <c r="F24401" t="inlineStr">
        <is>
          <t>&gt;=0.24.1</t>
        </is>
      </c>
      <c r="G24401" t="inlineStr">
        <is>
          <t>cython</t>
        </is>
      </c>
      <c r="H24401" t="inlineStr"/>
    </row>
    <row r="24402">
      <c r="A24402" t="inlineStr">
        <is>
          <t>VCF-kit</t>
        </is>
      </c>
      <c r="B24402" t="inlineStr">
        <is>
          <t>eb45ec16f90cd69af8d777c312612a66c41b6490</t>
        </is>
      </c>
      <c r="C24402" t="inlineStr">
        <is>
          <t>2017-10-23 20:39:10+00:00</t>
        </is>
      </c>
      <c r="D24402" t="inlineStr">
        <is>
          <t>verchange</t>
        </is>
      </c>
      <c r="E24402" t="inlineStr">
        <is>
          <t>intervaltree</t>
        </is>
      </c>
      <c r="F24402">
        <f>=2.1.0</f>
        <v/>
      </c>
      <c r="G24402" t="inlineStr">
        <is>
          <t>intervaltree</t>
        </is>
      </c>
      <c r="H24402" t="inlineStr"/>
    </row>
    <row r="24403">
      <c r="A24403" t="inlineStr">
        <is>
          <t>VCF-kit</t>
        </is>
      </c>
      <c r="B24403" t="inlineStr">
        <is>
          <t>eb45ec16f90cd69af8d777c312612a66c41b6490</t>
        </is>
      </c>
      <c r="C24403" t="inlineStr">
        <is>
          <t>2017-10-23 20:39:10+00:00</t>
        </is>
      </c>
      <c r="D24403" t="inlineStr">
        <is>
          <t>verchange</t>
        </is>
      </c>
      <c r="E24403" t="inlineStr">
        <is>
          <t>yahmm</t>
        </is>
      </c>
      <c r="F24403">
        <f>=1.1.2</f>
        <v/>
      </c>
      <c r="G24403" t="inlineStr">
        <is>
          <t>yahmm</t>
        </is>
      </c>
      <c r="H24403" t="inlineStr"/>
    </row>
    <row r="24404">
      <c r="A24404" t="inlineStr">
        <is>
          <t>VCF-kit</t>
        </is>
      </c>
      <c r="B24404" t="inlineStr">
        <is>
          <t>eb45ec16f90cd69af8d777c312612a66c41b6490</t>
        </is>
      </c>
      <c r="C24404" t="inlineStr">
        <is>
          <t>2017-10-23 20:39:10+00:00</t>
        </is>
      </c>
      <c r="D24404" t="inlineStr">
        <is>
          <t>add</t>
        </is>
      </c>
      <c r="E24404" t="inlineStr">
        <is>
          <t>networkx</t>
        </is>
      </c>
      <c r="F24404">
        <f>=1.11</f>
        <v/>
      </c>
      <c r="G24404" t="inlineStr"/>
      <c r="H24404" t="inlineStr"/>
    </row>
    <row r="24405">
      <c r="A24405" t="inlineStr">
        <is>
          <t>VCF-kit</t>
        </is>
      </c>
      <c r="B24405" t="inlineStr">
        <is>
          <t>4e9a4d22b38f4b62f7f3ae5f2b9f1571b825d1cf</t>
        </is>
      </c>
      <c r="C24405" t="inlineStr">
        <is>
          <t>2020-08-21 04:29:21+00:00</t>
        </is>
      </c>
      <c r="D24405" t="inlineStr">
        <is>
          <t>verchange</t>
        </is>
      </c>
      <c r="E24405" t="inlineStr">
        <is>
          <t>cython</t>
        </is>
      </c>
      <c r="F24405" t="inlineStr"/>
      <c r="G24405" t="inlineStr">
        <is>
          <t>cython</t>
        </is>
      </c>
      <c r="H24405" t="inlineStr">
        <is>
          <t>&gt;=0.24.1</t>
        </is>
      </c>
    </row>
    <row r="24406">
      <c r="A24406" t="inlineStr">
        <is>
          <t>VCF-kit</t>
        </is>
      </c>
      <c r="B24406" t="inlineStr">
        <is>
          <t>4e9a4d22b38f4b62f7f3ae5f2b9f1571b825d1cf</t>
        </is>
      </c>
      <c r="C24406" t="inlineStr">
        <is>
          <t>2020-08-21 04:29:21+00:00</t>
        </is>
      </c>
      <c r="D24406" t="inlineStr">
        <is>
          <t>verchange</t>
        </is>
      </c>
      <c r="E24406" t="inlineStr">
        <is>
          <t>intervaltree</t>
        </is>
      </c>
      <c r="F24406" t="inlineStr"/>
      <c r="G24406" t="inlineStr">
        <is>
          <t>intervaltree</t>
        </is>
      </c>
      <c r="H24406">
        <f>=2.1.0</f>
        <v/>
      </c>
    </row>
    <row r="24407">
      <c r="A24407" t="inlineStr">
        <is>
          <t>VCF-kit</t>
        </is>
      </c>
      <c r="B24407" t="inlineStr">
        <is>
          <t>4e9a4d22b38f4b62f7f3ae5f2b9f1571b825d1cf</t>
        </is>
      </c>
      <c r="C24407" t="inlineStr">
        <is>
          <t>2020-08-21 04:29:21+00:00</t>
        </is>
      </c>
      <c r="D24407" t="inlineStr">
        <is>
          <t>verchange</t>
        </is>
      </c>
      <c r="E24407" t="inlineStr">
        <is>
          <t>cyvcf2</t>
        </is>
      </c>
      <c r="F24407" t="inlineStr"/>
      <c r="G24407" t="inlineStr">
        <is>
          <t>cyvcf2</t>
        </is>
      </c>
      <c r="H24407" t="inlineStr">
        <is>
          <t>&gt;=0.6.5</t>
        </is>
      </c>
    </row>
    <row r="24408">
      <c r="A24408" t="inlineStr">
        <is>
          <t>VCF-kit</t>
        </is>
      </c>
      <c r="B24408" t="inlineStr">
        <is>
          <t>4e9a4d22b38f4b62f7f3ae5f2b9f1571b825d1cf</t>
        </is>
      </c>
      <c r="C24408" t="inlineStr">
        <is>
          <t>2020-08-21 04:29:21+00:00</t>
        </is>
      </c>
      <c r="D24408" t="inlineStr">
        <is>
          <t>verchange</t>
        </is>
      </c>
      <c r="E24408" t="inlineStr">
        <is>
          <t>yahmm</t>
        </is>
      </c>
      <c r="F24408">
        <f>=1.1.3</f>
        <v/>
      </c>
      <c r="G24408" t="inlineStr">
        <is>
          <t>yahmm</t>
        </is>
      </c>
      <c r="H24408">
        <f>=1.1.2</f>
        <v/>
      </c>
    </row>
    <row r="24409">
      <c r="A24409" t="inlineStr">
        <is>
          <t>VCF-kit</t>
        </is>
      </c>
      <c r="B24409" t="inlineStr">
        <is>
          <t>4e9a4d22b38f4b62f7f3ae5f2b9f1571b825d1cf</t>
        </is>
      </c>
      <c r="C24409" t="inlineStr">
        <is>
          <t>2020-08-21 04:29:21+00:00</t>
        </is>
      </c>
      <c r="D24409" t="inlineStr">
        <is>
          <t>verchange</t>
        </is>
      </c>
      <c r="E24409" t="inlineStr">
        <is>
          <t>networkx</t>
        </is>
      </c>
      <c r="F24409" t="inlineStr"/>
      <c r="G24409" t="inlineStr">
        <is>
          <t>networkx</t>
        </is>
      </c>
      <c r="H24409">
        <f>=1.11</f>
        <v/>
      </c>
    </row>
    <row r="24410">
      <c r="A24410" t="inlineStr">
        <is>
          <t>VCF-kit</t>
        </is>
      </c>
      <c r="B24410" t="inlineStr">
        <is>
          <t>77fc0da03e287e1c31cb4c2711f98adf69549bd3</t>
        </is>
      </c>
      <c r="C24410" t="inlineStr">
        <is>
          <t>2020-08-21 13:36:52+00:00</t>
        </is>
      </c>
      <c r="D24410" t="inlineStr">
        <is>
          <t>verchange</t>
        </is>
      </c>
      <c r="E24410" t="inlineStr">
        <is>
          <t>cython</t>
        </is>
      </c>
      <c r="F24410" t="inlineStr"/>
      <c r="G24410" t="inlineStr">
        <is>
          <t>cython</t>
        </is>
      </c>
      <c r="H24410" t="inlineStr">
        <is>
          <t>&gt;=0.24.1</t>
        </is>
      </c>
    </row>
    <row r="24411">
      <c r="A24411" t="inlineStr">
        <is>
          <t>VCF-kit</t>
        </is>
      </c>
      <c r="B24411" t="inlineStr">
        <is>
          <t>77fc0da03e287e1c31cb4c2711f98adf69549bd3</t>
        </is>
      </c>
      <c r="C24411" t="inlineStr">
        <is>
          <t>2020-08-21 13:36:52+00:00</t>
        </is>
      </c>
      <c r="D24411" t="inlineStr">
        <is>
          <t>verchange</t>
        </is>
      </c>
      <c r="E24411" t="inlineStr">
        <is>
          <t>intervaltree</t>
        </is>
      </c>
      <c r="F24411" t="inlineStr"/>
      <c r="G24411" t="inlineStr">
        <is>
          <t>intervaltree</t>
        </is>
      </c>
      <c r="H24411">
        <f>=2.1.0</f>
        <v/>
      </c>
    </row>
    <row r="24412">
      <c r="A24412" t="inlineStr">
        <is>
          <t>VCF-kit</t>
        </is>
      </c>
      <c r="B24412" t="inlineStr">
        <is>
          <t>77fc0da03e287e1c31cb4c2711f98adf69549bd3</t>
        </is>
      </c>
      <c r="C24412" t="inlineStr">
        <is>
          <t>2020-08-21 13:36:52+00:00</t>
        </is>
      </c>
      <c r="D24412" t="inlineStr">
        <is>
          <t>verchange</t>
        </is>
      </c>
      <c r="E24412" t="inlineStr">
        <is>
          <t>cyvcf2</t>
        </is>
      </c>
      <c r="F24412" t="inlineStr"/>
      <c r="G24412" t="inlineStr">
        <is>
          <t>cyvcf2</t>
        </is>
      </c>
      <c r="H24412" t="inlineStr">
        <is>
          <t>&gt;=0.6.5</t>
        </is>
      </c>
    </row>
    <row r="24413">
      <c r="A24413" t="inlineStr">
        <is>
          <t>VCF-kit</t>
        </is>
      </c>
      <c r="B24413" t="inlineStr">
        <is>
          <t>77fc0da03e287e1c31cb4c2711f98adf69549bd3</t>
        </is>
      </c>
      <c r="C24413" t="inlineStr">
        <is>
          <t>2020-08-21 13:36:52+00:00</t>
        </is>
      </c>
      <c r="D24413" t="inlineStr">
        <is>
          <t>verchange</t>
        </is>
      </c>
      <c r="E24413" t="inlineStr">
        <is>
          <t>yahmm</t>
        </is>
      </c>
      <c r="F24413">
        <f>=1.1.3</f>
        <v/>
      </c>
      <c r="G24413" t="inlineStr">
        <is>
          <t>yahmm</t>
        </is>
      </c>
      <c r="H24413">
        <f>=1.1.2</f>
        <v/>
      </c>
    </row>
    <row r="24414">
      <c r="A24414" t="inlineStr">
        <is>
          <t>VCF-kit</t>
        </is>
      </c>
      <c r="B24414" t="inlineStr">
        <is>
          <t>77fc0da03e287e1c31cb4c2711f98adf69549bd3</t>
        </is>
      </c>
      <c r="C24414" t="inlineStr">
        <is>
          <t>2020-08-21 13:36:52+00:00</t>
        </is>
      </c>
      <c r="D24414" t="inlineStr">
        <is>
          <t>verchange</t>
        </is>
      </c>
      <c r="E24414" t="inlineStr">
        <is>
          <t>networkx</t>
        </is>
      </c>
      <c r="F24414" t="inlineStr"/>
      <c r="G24414" t="inlineStr">
        <is>
          <t>networkx</t>
        </is>
      </c>
      <c r="H24414">
        <f>=1.11</f>
        <v/>
      </c>
    </row>
    <row r="24415">
      <c r="A24415" t="inlineStr">
        <is>
          <t>VCF-kit</t>
        </is>
      </c>
      <c r="B24415" t="inlineStr">
        <is>
          <t>51be031fa17ace437815485b9c157c4672fa1d1c</t>
        </is>
      </c>
      <c r="C24415" t="inlineStr">
        <is>
          <t>2020-08-22 15:19:52+00:00</t>
        </is>
      </c>
      <c r="D24415" t="inlineStr">
        <is>
          <t>add</t>
        </is>
      </c>
      <c r="E24415" t="inlineStr">
        <is>
          <t>pomegranate</t>
        </is>
      </c>
      <c r="F24415" t="inlineStr"/>
      <c r="G24415" t="inlineStr"/>
      <c r="H24415" t="inlineStr"/>
    </row>
    <row r="24416">
      <c r="A24416" t="inlineStr">
        <is>
          <t>VCF-kit</t>
        </is>
      </c>
      <c r="B24416" t="inlineStr">
        <is>
          <t>51be031fa17ace437815485b9c157c4672fa1d1c</t>
        </is>
      </c>
      <c r="C24416" t="inlineStr">
        <is>
          <t>2020-08-22 15:19:52+00:00</t>
        </is>
      </c>
      <c r="D24416" t="inlineStr">
        <is>
          <t>rem</t>
        </is>
      </c>
      <c r="E24416" t="inlineStr"/>
      <c r="F24416" t="inlineStr"/>
      <c r="G24416" t="inlineStr">
        <is>
          <t>yahmm</t>
        </is>
      </c>
      <c r="H24416">
        <f>=1.1.3</f>
        <v/>
      </c>
    </row>
    <row r="24417">
      <c r="A24417" t="inlineStr">
        <is>
          <t>VCF-kit</t>
        </is>
      </c>
      <c r="B24417" t="inlineStr">
        <is>
          <t>1c7ae5a053e95ba66a525539e799ea486f144f94</t>
        </is>
      </c>
      <c r="C24417" t="inlineStr">
        <is>
          <t>2020-08-22 21:49:42+00:00</t>
        </is>
      </c>
      <c r="D24417" t="inlineStr">
        <is>
          <t>verchange</t>
        </is>
      </c>
      <c r="E24417" t="inlineStr">
        <is>
          <t>jinja2</t>
        </is>
      </c>
      <c r="F24417" t="inlineStr"/>
      <c r="G24417" t="inlineStr">
        <is>
          <t>jinja2</t>
        </is>
      </c>
      <c r="H24417" t="inlineStr"/>
    </row>
    <row r="24418">
      <c r="A24418" t="inlineStr">
        <is>
          <t>VCF-kit</t>
        </is>
      </c>
      <c r="B24418" t="inlineStr">
        <is>
          <t>1c7ae5a053e95ba66a525539e799ea486f144f94</t>
        </is>
      </c>
      <c r="C24418" t="inlineStr">
        <is>
          <t>2020-08-22 21:49:42+00:00</t>
        </is>
      </c>
      <c r="D24418" t="inlineStr">
        <is>
          <t>add</t>
        </is>
      </c>
      <c r="E24418" t="inlineStr">
        <is>
          <t>pytest</t>
        </is>
      </c>
      <c r="F24418" t="inlineStr"/>
      <c r="G24418" t="inlineStr"/>
      <c r="H24418" t="inlineStr"/>
    </row>
    <row r="24419">
      <c r="A24419" t="inlineStr">
        <is>
          <t>VCF-kit</t>
        </is>
      </c>
      <c r="B24419" t="inlineStr">
        <is>
          <t>1c7ae5a053e95ba66a525539e799ea486f144f94</t>
        </is>
      </c>
      <c r="C24419" t="inlineStr">
        <is>
          <t>2020-08-22 21:49:42+00:00</t>
        </is>
      </c>
      <c r="D24419" t="inlineStr">
        <is>
          <t>add</t>
        </is>
      </c>
      <c r="E24419" t="inlineStr">
        <is>
          <t>pytest-runner</t>
        </is>
      </c>
      <c r="F24419" t="inlineStr"/>
      <c r="G24419" t="inlineStr"/>
      <c r="H24419" t="inlineStr"/>
    </row>
    <row r="24420">
      <c r="A24420" t="inlineStr">
        <is>
          <t>VCF-kit</t>
        </is>
      </c>
      <c r="B24420" t="inlineStr">
        <is>
          <t>a81a1a56790718c53a525c648995c98a416d3bfe</t>
        </is>
      </c>
      <c r="C24420" t="inlineStr">
        <is>
          <t>2020-12-20 21:28:53+00:00</t>
        </is>
      </c>
      <c r="D24420" t="inlineStr">
        <is>
          <t>add</t>
        </is>
      </c>
      <c r="E24420" t="inlineStr">
        <is>
          <t>logzero</t>
        </is>
      </c>
      <c r="F24420" t="inlineStr"/>
      <c r="G24420" t="inlineStr"/>
      <c r="H24420" t="inlineStr"/>
    </row>
    <row r="24421">
      <c r="A24421" t="inlineStr">
        <is>
          <t>iocage</t>
        </is>
      </c>
      <c r="B24421" t="inlineStr">
        <is>
          <t>67cf40f214d8251edf414ea394534d1a9b009dda</t>
        </is>
      </c>
      <c r="C24421" t="inlineStr">
        <is>
          <t>2017-12-23 03:21:12+00:00</t>
        </is>
      </c>
      <c r="D24421" t="inlineStr">
        <is>
          <t>add</t>
        </is>
      </c>
      <c r="E24421" t="inlineStr">
        <is>
          <t>click</t>
        </is>
      </c>
      <c r="F24421">
        <f>=6.7</f>
        <v/>
      </c>
      <c r="G24421" t="inlineStr"/>
      <c r="H24421" t="inlineStr"/>
    </row>
    <row r="24422">
      <c r="A24422" t="inlineStr">
        <is>
          <t>iocage</t>
        </is>
      </c>
      <c r="B24422" t="inlineStr">
        <is>
          <t>67cf40f214d8251edf414ea394534d1a9b009dda</t>
        </is>
      </c>
      <c r="C24422" t="inlineStr">
        <is>
          <t>2017-12-23 03:21:12+00:00</t>
        </is>
      </c>
      <c r="D24422" t="inlineStr">
        <is>
          <t>add</t>
        </is>
      </c>
      <c r="E24422" t="inlineStr">
        <is>
          <t>texttable</t>
        </is>
      </c>
      <c r="F24422">
        <f>=0.9.0</f>
        <v/>
      </c>
      <c r="G24422" t="inlineStr"/>
      <c r="H24422" t="inlineStr"/>
    </row>
    <row r="24423">
      <c r="A24423" t="inlineStr">
        <is>
          <t>iocage</t>
        </is>
      </c>
      <c r="B24423" t="inlineStr">
        <is>
          <t>67cf40f214d8251edf414ea394534d1a9b009dda</t>
        </is>
      </c>
      <c r="C24423" t="inlineStr">
        <is>
          <t>2017-12-23 03:21:12+00:00</t>
        </is>
      </c>
      <c r="D24423" t="inlineStr">
        <is>
          <t>add</t>
        </is>
      </c>
      <c r="E24423" t="inlineStr">
        <is>
          <t>requests</t>
        </is>
      </c>
      <c r="F24423">
        <f>=2.17.3</f>
        <v/>
      </c>
      <c r="G24423" t="inlineStr"/>
      <c r="H24423" t="inlineStr"/>
    </row>
    <row r="24424">
      <c r="A24424" t="inlineStr">
        <is>
          <t>iocage</t>
        </is>
      </c>
      <c r="B24424" t="inlineStr">
        <is>
          <t>67cf40f214d8251edf414ea394534d1a9b009dda</t>
        </is>
      </c>
      <c r="C24424" t="inlineStr">
        <is>
          <t>2017-12-23 03:21:12+00:00</t>
        </is>
      </c>
      <c r="D24424" t="inlineStr">
        <is>
          <t>add</t>
        </is>
      </c>
      <c r="E24424" t="inlineStr">
        <is>
          <t>coloredlogs</t>
        </is>
      </c>
      <c r="F24424">
        <f>=7.0</f>
        <v/>
      </c>
      <c r="G24424" t="inlineStr"/>
      <c r="H24424" t="inlineStr"/>
    </row>
    <row r="24425">
      <c r="A24425" t="inlineStr">
        <is>
          <t>iocage</t>
        </is>
      </c>
      <c r="B24425" t="inlineStr">
        <is>
          <t>67cf40f214d8251edf414ea394534d1a9b009dda</t>
        </is>
      </c>
      <c r="C24425" t="inlineStr">
        <is>
          <t>2017-12-23 03:21:12+00:00</t>
        </is>
      </c>
      <c r="D24425" t="inlineStr">
        <is>
          <t>add</t>
        </is>
      </c>
      <c r="E24425" t="inlineStr">
        <is>
          <t>dulwich</t>
        </is>
      </c>
      <c r="F24425" t="inlineStr"/>
      <c r="G24425" t="inlineStr"/>
      <c r="H24425" t="inlineStr"/>
    </row>
    <row r="24426">
      <c r="A24426" t="inlineStr">
        <is>
          <t>aws-lambda-fsm-workflows</t>
        </is>
      </c>
      <c r="B24426" t="inlineStr">
        <is>
          <t>3e5a1536cd92671733ee4c44891d44c8eaf8d64d</t>
        </is>
      </c>
      <c r="C24426" t="inlineStr">
        <is>
          <t>2020-01-29 18:47:09+00:00</t>
        </is>
      </c>
      <c r="D24426" t="inlineStr">
        <is>
          <t>verchange</t>
        </is>
      </c>
      <c r="E24426" t="inlineStr">
        <is>
          <t>pyyaml</t>
        </is>
      </c>
      <c r="F24426">
        <f>=5.3</f>
        <v/>
      </c>
      <c r="G24426" t="inlineStr">
        <is>
          <t>pyyaml</t>
        </is>
      </c>
      <c r="H24426">
        <f>=3.11</f>
        <v/>
      </c>
    </row>
    <row r="24427">
      <c r="A24427" t="inlineStr">
        <is>
          <t>aws-lambda-fsm-workflows</t>
        </is>
      </c>
      <c r="B24427" t="inlineStr">
        <is>
          <t>3e5a1536cd92671733ee4c44891d44c8eaf8d64d</t>
        </is>
      </c>
      <c r="C24427" t="inlineStr">
        <is>
          <t>2020-01-29 18:47:09+00:00</t>
        </is>
      </c>
      <c r="D24427" t="inlineStr">
        <is>
          <t>add</t>
        </is>
      </c>
      <c r="E24427" t="inlineStr">
        <is>
          <t>future</t>
        </is>
      </c>
      <c r="F24427">
        <f>=0.16</f>
        <v/>
      </c>
      <c r="G24427" t="inlineStr"/>
      <c r="H24427" t="inlineStr"/>
    </row>
    <row r="24428">
      <c r="A24428" t="inlineStr">
        <is>
          <t>aws-lambda-fsm-workflows</t>
        </is>
      </c>
      <c r="B24428" t="inlineStr">
        <is>
          <t>ad14a6adb170820128673dca5f577c0048171c60</t>
        </is>
      </c>
      <c r="C24428" t="inlineStr">
        <is>
          <t>2020-06-11 17:59:43+00:00</t>
        </is>
      </c>
      <c r="D24428" t="inlineStr">
        <is>
          <t>verchange</t>
        </is>
      </c>
      <c r="E24428" t="inlineStr">
        <is>
          <t>pyyaml</t>
        </is>
      </c>
      <c r="F24428">
        <f>=5.3.1</f>
        <v/>
      </c>
      <c r="G24428" t="inlineStr">
        <is>
          <t>pyyaml</t>
        </is>
      </c>
      <c r="H24428">
        <f>=5.3</f>
        <v/>
      </c>
    </row>
    <row r="24429">
      <c r="A24429" t="inlineStr">
        <is>
          <t>kimimaro</t>
        </is>
      </c>
      <c r="B24429" t="inlineStr">
        <is>
          <t>d37324d5d55ff63af8d29a5fd45c506026b3f308</t>
        </is>
      </c>
      <c r="C24429" t="inlineStr">
        <is>
          <t>2019-04-25 01:38:39+00:00</t>
        </is>
      </c>
      <c r="D24429" t="inlineStr">
        <is>
          <t>verchange</t>
        </is>
      </c>
      <c r="E24429" t="inlineStr">
        <is>
          <t>numpy</t>
        </is>
      </c>
      <c r="F24429" t="inlineStr">
        <is>
          <t>&gt;=1.16.1</t>
        </is>
      </c>
      <c r="G24429" t="inlineStr">
        <is>
          <t>numpy</t>
        </is>
      </c>
      <c r="H24429" t="inlineStr">
        <is>
          <t>&gt;=1.14.2</t>
        </is>
      </c>
    </row>
    <row r="24430">
      <c r="A24430" t="inlineStr">
        <is>
          <t>kimimaro</t>
        </is>
      </c>
      <c r="B24430" t="inlineStr">
        <is>
          <t>d37324d5d55ff63af8d29a5fd45c506026b3f308</t>
        </is>
      </c>
      <c r="C24430" t="inlineStr">
        <is>
          <t>2019-04-25 01:38:39+00:00</t>
        </is>
      </c>
      <c r="D24430" t="inlineStr">
        <is>
          <t>verchange</t>
        </is>
      </c>
      <c r="E24430" t="inlineStr">
        <is>
          <t>fastremap</t>
        </is>
      </c>
      <c r="F24430" t="inlineStr">
        <is>
          <t>&gt;=1.5.0</t>
        </is>
      </c>
      <c r="G24430" t="inlineStr">
        <is>
          <t>fastremap</t>
        </is>
      </c>
      <c r="H24430" t="inlineStr"/>
    </row>
    <row r="24431">
      <c r="A24431" t="inlineStr">
        <is>
          <t>kimimaro</t>
        </is>
      </c>
      <c r="B24431" t="inlineStr">
        <is>
          <t>57ae5b21d8d46e82b81c12eae4e4a768a1b46133</t>
        </is>
      </c>
      <c r="C24431" t="inlineStr">
        <is>
          <t>2019-04-26 20:03:29+00:00</t>
        </is>
      </c>
      <c r="D24431" t="inlineStr">
        <is>
          <t>add</t>
        </is>
      </c>
      <c r="E24431" t="inlineStr">
        <is>
          <t>pathos</t>
        </is>
      </c>
      <c r="F24431" t="inlineStr"/>
      <c r="G24431" t="inlineStr"/>
      <c r="H24431" t="inlineStr"/>
    </row>
    <row r="24432">
      <c r="A24432" t="inlineStr">
        <is>
          <t>kimimaro</t>
        </is>
      </c>
      <c r="B24432" t="inlineStr">
        <is>
          <t>6bd418cc1f6dde77536e9590760e532cc0de9713</t>
        </is>
      </c>
      <c r="C24432" t="inlineStr">
        <is>
          <t>2019-05-08 00:42:59+00:00</t>
        </is>
      </c>
      <c r="D24432" t="inlineStr">
        <is>
          <t>verchange</t>
        </is>
      </c>
      <c r="E24432" t="inlineStr">
        <is>
          <t>edt</t>
        </is>
      </c>
      <c r="F24432" t="inlineStr">
        <is>
          <t>&gt;=1.3.1</t>
        </is>
      </c>
      <c r="G24432" t="inlineStr">
        <is>
          <t>edt</t>
        </is>
      </c>
      <c r="H24432" t="inlineStr">
        <is>
          <t>&gt;=1.2.3</t>
        </is>
      </c>
    </row>
    <row r="24433">
      <c r="A24433" t="inlineStr">
        <is>
          <t>kimimaro</t>
        </is>
      </c>
      <c r="B24433" t="inlineStr">
        <is>
          <t>6bd418cc1f6dde77536e9590760e532cc0de9713</t>
        </is>
      </c>
      <c r="C24433" t="inlineStr">
        <is>
          <t>2019-05-08 00:42:59+00:00</t>
        </is>
      </c>
      <c r="D24433" t="inlineStr">
        <is>
          <t>verchange</t>
        </is>
      </c>
      <c r="E24433" t="inlineStr">
        <is>
          <t>fastremap</t>
        </is>
      </c>
      <c r="F24433" t="inlineStr">
        <is>
          <t>&gt;=1.5.1</t>
        </is>
      </c>
      <c r="G24433" t="inlineStr">
        <is>
          <t>fastremap</t>
        </is>
      </c>
      <c r="H24433" t="inlineStr">
        <is>
          <t>&gt;=1.5.0</t>
        </is>
      </c>
    </row>
    <row r="24434">
      <c r="A24434" t="inlineStr">
        <is>
          <t>kimimaro</t>
        </is>
      </c>
      <c r="B24434" t="inlineStr">
        <is>
          <t>bf7f64cd66c66fc219ebfd5ad7d7662c092ef75d</t>
        </is>
      </c>
      <c r="C24434" t="inlineStr">
        <is>
          <t>2019-06-13 18:14:29+00:00</t>
        </is>
      </c>
      <c r="D24434" t="inlineStr">
        <is>
          <t>verchange</t>
        </is>
      </c>
      <c r="E24434" t="inlineStr">
        <is>
          <t>connected-components-3d</t>
        </is>
      </c>
      <c r="F24434" t="inlineStr">
        <is>
          <t>&gt;=1.2.0</t>
        </is>
      </c>
      <c r="G24434" t="inlineStr">
        <is>
          <t>connected-components-3d</t>
        </is>
      </c>
      <c r="H24434" t="inlineStr"/>
    </row>
    <row r="24435">
      <c r="A24435" t="inlineStr">
        <is>
          <t>kimimaro</t>
        </is>
      </c>
      <c r="B24435" t="inlineStr">
        <is>
          <t>bf7f64cd66c66fc219ebfd5ad7d7662c092ef75d</t>
        </is>
      </c>
      <c r="C24435" t="inlineStr">
        <is>
          <t>2019-06-13 18:14:29+00:00</t>
        </is>
      </c>
      <c r="D24435" t="inlineStr">
        <is>
          <t>add</t>
        </is>
      </c>
      <c r="E24435" t="inlineStr">
        <is>
          <t>networkx</t>
        </is>
      </c>
      <c r="F24435">
        <f>=2.1</f>
        <v/>
      </c>
      <c r="G24435" t="inlineStr"/>
      <c r="H24435" t="inlineStr"/>
    </row>
    <row r="24436">
      <c r="A24436" t="inlineStr">
        <is>
          <t>kimimaro</t>
        </is>
      </c>
      <c r="B24436" t="inlineStr">
        <is>
          <t>9662b5b9a60957c4713e3a22c917465555cad06b</t>
        </is>
      </c>
      <c r="C24436" t="inlineStr">
        <is>
          <t>2019-08-20 21:13:35+00:00</t>
        </is>
      </c>
      <c r="D24436" t="inlineStr">
        <is>
          <t>verchange</t>
        </is>
      </c>
      <c r="E24436" t="inlineStr">
        <is>
          <t>cloud-volume</t>
        </is>
      </c>
      <c r="F24436" t="inlineStr">
        <is>
          <t>&gt;=0.57.6</t>
        </is>
      </c>
      <c r="G24436" t="inlineStr">
        <is>
          <t>cloud-volume</t>
        </is>
      </c>
      <c r="H24436" t="inlineStr"/>
    </row>
    <row r="24437">
      <c r="A24437" t="inlineStr">
        <is>
          <t>kimimaro</t>
        </is>
      </c>
      <c r="B24437" t="inlineStr">
        <is>
          <t>3251e0e5db14f066ef4f80cbc95f57f61f9c3c14</t>
        </is>
      </c>
      <c r="C24437" t="inlineStr">
        <is>
          <t>2020-01-09 00:35:18+00:00</t>
        </is>
      </c>
      <c r="D24437" t="inlineStr">
        <is>
          <t>add</t>
        </is>
      </c>
      <c r="E24437" t="inlineStr">
        <is>
          <t>fill-voids</t>
        </is>
      </c>
      <c r="F24437" t="inlineStr"/>
      <c r="G24437" t="inlineStr"/>
      <c r="H24437" t="inlineStr"/>
    </row>
    <row r="24438">
      <c r="A24438" t="inlineStr">
        <is>
          <t>kimimaro</t>
        </is>
      </c>
      <c r="B24438" t="inlineStr">
        <is>
          <t>78d0440ef967adbe320b0e57abd096508a8eb1b3</t>
        </is>
      </c>
      <c r="C24438" t="inlineStr">
        <is>
          <t>2020-02-11 22:12:27+00:00</t>
        </is>
      </c>
      <c r="D24438" t="inlineStr">
        <is>
          <t>verchange</t>
        </is>
      </c>
      <c r="E24438" t="inlineStr">
        <is>
          <t>dijkstra3d</t>
        </is>
      </c>
      <c r="F24438" t="inlineStr">
        <is>
          <t>&gt;=1.2.0</t>
        </is>
      </c>
      <c r="G24438" t="inlineStr">
        <is>
          <t>dijkstra3d</t>
        </is>
      </c>
      <c r="H24438" t="inlineStr"/>
    </row>
    <row r="24439">
      <c r="A24439" t="inlineStr">
        <is>
          <t>kimimaro</t>
        </is>
      </c>
      <c r="B24439" t="inlineStr">
        <is>
          <t>78d0440ef967adbe320b0e57abd096508a8eb1b3</t>
        </is>
      </c>
      <c r="C24439" t="inlineStr">
        <is>
          <t>2020-02-11 22:12:27+00:00</t>
        </is>
      </c>
      <c r="D24439" t="inlineStr">
        <is>
          <t>verchange</t>
        </is>
      </c>
      <c r="E24439" t="inlineStr">
        <is>
          <t>connected-components-3d</t>
        </is>
      </c>
      <c r="F24439" t="inlineStr">
        <is>
          <t>&gt;=1.5.0</t>
        </is>
      </c>
      <c r="G24439" t="inlineStr">
        <is>
          <t>connected-components-3d</t>
        </is>
      </c>
      <c r="H24439" t="inlineStr">
        <is>
          <t>&gt;=1.2.0</t>
        </is>
      </c>
    </row>
    <row r="24440">
      <c r="A24440" t="inlineStr">
        <is>
          <t>kimimaro</t>
        </is>
      </c>
      <c r="B24440" t="inlineStr">
        <is>
          <t>78d0440ef967adbe320b0e57abd096508a8eb1b3</t>
        </is>
      </c>
      <c r="C24440" t="inlineStr">
        <is>
          <t>2020-02-11 22:12:27+00:00</t>
        </is>
      </c>
      <c r="D24440" t="inlineStr">
        <is>
          <t>verchange</t>
        </is>
      </c>
      <c r="E24440" t="inlineStr">
        <is>
          <t>fill-voids</t>
        </is>
      </c>
      <c r="F24440" t="inlineStr">
        <is>
          <t>&gt;=1.1.0</t>
        </is>
      </c>
      <c r="G24440" t="inlineStr">
        <is>
          <t>fill-voids</t>
        </is>
      </c>
      <c r="H24440" t="inlineStr"/>
    </row>
    <row r="24441">
      <c r="A24441" t="inlineStr">
        <is>
          <t>kimimaro</t>
        </is>
      </c>
      <c r="B24441" t="inlineStr">
        <is>
          <t>fd508c8842cfba2d2facf571c6809f9b3529b623</t>
        </is>
      </c>
      <c r="C24441" t="inlineStr">
        <is>
          <t>2020-02-22 04:15:45+00:00</t>
        </is>
      </c>
      <c r="D24441" t="inlineStr">
        <is>
          <t>verchange</t>
        </is>
      </c>
      <c r="E24441" t="inlineStr">
        <is>
          <t>dijkstra3d</t>
        </is>
      </c>
      <c r="F24441" t="inlineStr">
        <is>
          <t>&gt;=1.4.1</t>
        </is>
      </c>
      <c r="G24441" t="inlineStr">
        <is>
          <t>dijkstra3d</t>
        </is>
      </c>
      <c r="H24441" t="inlineStr">
        <is>
          <t>&gt;=1.2.0</t>
        </is>
      </c>
    </row>
    <row r="24442">
      <c r="A24442" t="inlineStr">
        <is>
          <t>kimimaro</t>
        </is>
      </c>
      <c r="B24442" t="inlineStr">
        <is>
          <t>2b622316559884ceb22db9a5b4fa9af922e58764</t>
        </is>
      </c>
      <c r="C24442" t="inlineStr">
        <is>
          <t>2020-06-01 04:49:37+00:00</t>
        </is>
      </c>
      <c r="D24442" t="inlineStr">
        <is>
          <t>verchange</t>
        </is>
      </c>
      <c r="E24442" t="inlineStr">
        <is>
          <t>networkx</t>
        </is>
      </c>
      <c r="F24442" t="inlineStr"/>
      <c r="G24442" t="inlineStr">
        <is>
          <t>networkx</t>
        </is>
      </c>
      <c r="H24442">
        <f>=2.1</f>
        <v/>
      </c>
    </row>
    <row r="24443">
      <c r="A24443" t="inlineStr">
        <is>
          <t>kimimaro</t>
        </is>
      </c>
      <c r="B24443" t="inlineStr">
        <is>
          <t>37f76e44dced804889a0d8e3565e4093d5df0bc7</t>
        </is>
      </c>
      <c r="C24443" t="inlineStr">
        <is>
          <t>2020-06-19 05:47:31+00:00</t>
        </is>
      </c>
      <c r="D24443" t="inlineStr">
        <is>
          <t>verchange</t>
        </is>
      </c>
      <c r="E24443" t="inlineStr">
        <is>
          <t>fill-voids</t>
        </is>
      </c>
      <c r="F24443" t="inlineStr">
        <is>
          <t>&gt;=2.0.0</t>
        </is>
      </c>
      <c r="G24443" t="inlineStr">
        <is>
          <t>fill-voids</t>
        </is>
      </c>
      <c r="H24443" t="inlineStr">
        <is>
          <t>&gt;=1.1.0</t>
        </is>
      </c>
    </row>
    <row r="24444">
      <c r="A24444" t="inlineStr">
        <is>
          <t>kimimaro</t>
        </is>
      </c>
      <c r="B24444" t="inlineStr">
        <is>
          <t>37f76e44dced804889a0d8e3565e4093d5df0bc7</t>
        </is>
      </c>
      <c r="C24444" t="inlineStr">
        <is>
          <t>2020-06-19 05:47:31+00:00</t>
        </is>
      </c>
      <c r="D24444" t="inlineStr">
        <is>
          <t>verchange</t>
        </is>
      </c>
      <c r="E24444" t="inlineStr">
        <is>
          <t>fastremap</t>
        </is>
      </c>
      <c r="F24444" t="inlineStr">
        <is>
          <t>&gt;=1.10.2</t>
        </is>
      </c>
      <c r="G24444" t="inlineStr">
        <is>
          <t>fastremap</t>
        </is>
      </c>
      <c r="H24444" t="inlineStr">
        <is>
          <t>&gt;=1.5.1</t>
        </is>
      </c>
    </row>
    <row r="24445">
      <c r="A24445" t="inlineStr">
        <is>
          <t>kimimaro</t>
        </is>
      </c>
      <c r="B24445" t="inlineStr">
        <is>
          <t>11156b4be6eea6fae2dedaf83b0675f5c706c281</t>
        </is>
      </c>
      <c r="C24445" t="inlineStr">
        <is>
          <t>2020-07-20 20:54:13+00:00</t>
        </is>
      </c>
      <c r="D24445" t="inlineStr">
        <is>
          <t>verchange</t>
        </is>
      </c>
      <c r="E24445" t="inlineStr">
        <is>
          <t>dijkstra3d</t>
        </is>
      </c>
      <c r="F24445" t="inlineStr">
        <is>
          <t>&gt;=1.5.0</t>
        </is>
      </c>
      <c r="G24445" t="inlineStr">
        <is>
          <t>dijkstra3d</t>
        </is>
      </c>
      <c r="H24445" t="inlineStr">
        <is>
          <t>&gt;=1.4.1</t>
        </is>
      </c>
    </row>
    <row r="24446">
      <c r="A24446" t="inlineStr">
        <is>
          <t>gossip</t>
        </is>
      </c>
      <c r="B24446" t="inlineStr">
        <is>
          <t>39b876dce5d49db326028c42190770cedf5287cb</t>
        </is>
      </c>
      <c r="C24446" t="inlineStr">
        <is>
          <t>2018-08-28 07:58:38+00:00</t>
        </is>
      </c>
      <c r="D24446" t="inlineStr">
        <is>
          <t>add</t>
        </is>
      </c>
      <c r="E24446" t="inlineStr">
        <is>
          <t>logbook</t>
        </is>
      </c>
      <c r="F24446" t="inlineStr">
        <is>
          <t>&gt;=0.12.0</t>
        </is>
      </c>
      <c r="G24446" t="inlineStr"/>
      <c r="H24446" t="inlineStr"/>
    </row>
    <row r="24447">
      <c r="A24447" t="inlineStr">
        <is>
          <t>gossip</t>
        </is>
      </c>
      <c r="B24447" t="inlineStr">
        <is>
          <t>39b876dce5d49db326028c42190770cedf5287cb</t>
        </is>
      </c>
      <c r="C24447" t="inlineStr">
        <is>
          <t>2018-08-28 07:58:38+00:00</t>
        </is>
      </c>
      <c r="D24447" t="inlineStr">
        <is>
          <t>add</t>
        </is>
      </c>
      <c r="E24447" t="inlineStr">
        <is>
          <t>sentinels</t>
        </is>
      </c>
      <c r="F24447" t="inlineStr"/>
      <c r="G24447" t="inlineStr"/>
      <c r="H24447" t="inlineStr"/>
    </row>
    <row r="24448">
      <c r="A24448" t="inlineStr">
        <is>
          <t>gossip</t>
        </is>
      </c>
      <c r="B24448" t="inlineStr">
        <is>
          <t>39b876dce5d49db326028c42190770cedf5287cb</t>
        </is>
      </c>
      <c r="C24448" t="inlineStr">
        <is>
          <t>2018-08-28 07:58:38+00:00</t>
        </is>
      </c>
      <c r="D24448" t="inlineStr">
        <is>
          <t>add</t>
        </is>
      </c>
      <c r="E24448" t="inlineStr">
        <is>
          <t>vintage</t>
        </is>
      </c>
      <c r="F24448" t="inlineStr"/>
      <c r="G24448" t="inlineStr"/>
      <c r="H24448" t="inlineStr"/>
    </row>
    <row r="24449">
      <c r="A24449" t="inlineStr">
        <is>
          <t>openwisp-radius</t>
        </is>
      </c>
      <c r="B24449" t="inlineStr">
        <is>
          <t>a37ff581ad393dda5549d2f800edbd15b2ec3465</t>
        </is>
      </c>
      <c r="C24449" t="inlineStr">
        <is>
          <t>2020-12-11 21:09:14+00:00</t>
        </is>
      </c>
      <c r="D24449" t="inlineStr">
        <is>
          <t>add</t>
        </is>
      </c>
      <c r="E24449" t="inlineStr">
        <is>
          <t>djangorestframework</t>
        </is>
      </c>
      <c r="F24449" t="inlineStr">
        <is>
          <t>&gt;=3.11;&lt;3.12</t>
        </is>
      </c>
      <c r="G24449" t="inlineStr"/>
      <c r="H24449" t="inlineStr"/>
    </row>
    <row r="24450">
      <c r="A24450" t="inlineStr">
        <is>
          <t>openwisp-radius</t>
        </is>
      </c>
      <c r="B24450" t="inlineStr">
        <is>
          <t>a37ff581ad393dda5549d2f800edbd15b2ec3465</t>
        </is>
      </c>
      <c r="C24450" t="inlineStr">
        <is>
          <t>2020-12-11 21:09:14+00:00</t>
        </is>
      </c>
      <c r="D24450" t="inlineStr">
        <is>
          <t>add</t>
        </is>
      </c>
      <c r="E24450" t="inlineStr">
        <is>
          <t>dj-rest-auth</t>
        </is>
      </c>
      <c r="F24450" t="inlineStr">
        <is>
          <t>~=1.1.2</t>
        </is>
      </c>
      <c r="G24450" t="inlineStr"/>
      <c r="H24450" t="inlineStr"/>
    </row>
    <row r="24451">
      <c r="A24451" t="inlineStr">
        <is>
          <t>openwisp-radius</t>
        </is>
      </c>
      <c r="B24451" t="inlineStr">
        <is>
          <t>a37ff581ad393dda5549d2f800edbd15b2ec3465</t>
        </is>
      </c>
      <c r="C24451" t="inlineStr">
        <is>
          <t>2020-12-11 21:09:14+00:00</t>
        </is>
      </c>
      <c r="D24451" t="inlineStr">
        <is>
          <t>rem</t>
        </is>
      </c>
      <c r="E24451" t="inlineStr"/>
      <c r="F24451" t="inlineStr"/>
      <c r="G24451" t="inlineStr">
        <is>
          <t>django-rest-auth</t>
        </is>
      </c>
      <c r="H24451" t="inlineStr">
        <is>
          <t>&gt;=0.9.3;&lt;0.12.0</t>
        </is>
      </c>
    </row>
    <row r="24452">
      <c r="A24452" t="inlineStr">
        <is>
          <t>openwisp-radius</t>
        </is>
      </c>
      <c r="B24452" t="inlineStr">
        <is>
          <t>a37ff581ad393dda5549d2f800edbd15b2ec3465</t>
        </is>
      </c>
      <c r="C24452" t="inlineStr">
        <is>
          <t>2020-12-11 21:09:14+00:00</t>
        </is>
      </c>
      <c r="D24452" t="inlineStr">
        <is>
          <t>rem</t>
        </is>
      </c>
      <c r="E24452" t="inlineStr"/>
      <c r="F24452" t="inlineStr"/>
      <c r="G24452" t="inlineStr">
        <is>
          <t>redis</t>
        </is>
      </c>
      <c r="H24452" t="inlineStr">
        <is>
          <t>~=3.5.0</t>
        </is>
      </c>
    </row>
    <row r="24453">
      <c r="A24453" t="inlineStr">
        <is>
          <t>openwisp-radius</t>
        </is>
      </c>
      <c r="B24453" t="inlineStr">
        <is>
          <t>ee72939fe1f30976b8b99af70cf8ed99101dcf54</t>
        </is>
      </c>
      <c r="C24453" t="inlineStr">
        <is>
          <t>2020-12-14 18:20:16+00:00</t>
        </is>
      </c>
      <c r="D24453" t="inlineStr">
        <is>
          <t>verchange</t>
        </is>
      </c>
      <c r="E24453" t="inlineStr">
        <is>
          <t>weasyprint</t>
        </is>
      </c>
      <c r="F24453" t="inlineStr">
        <is>
          <t>&lt;53;&gt;=43</t>
        </is>
      </c>
      <c r="G24453" t="inlineStr">
        <is>
          <t>weasyprint</t>
        </is>
      </c>
      <c r="H24453" t="inlineStr">
        <is>
          <t>&lt;52;&gt;=43</t>
        </is>
      </c>
    </row>
    <row r="24454">
      <c r="A24454" t="inlineStr">
        <is>
          <t>openwisp-radius</t>
        </is>
      </c>
      <c r="B24454" t="inlineStr">
        <is>
          <t>ee72939fe1f30976b8b99af70cf8ed99101dcf54</t>
        </is>
      </c>
      <c r="C24454" t="inlineStr">
        <is>
          <t>2020-12-14 18:20:16+00:00</t>
        </is>
      </c>
      <c r="D24454" t="inlineStr">
        <is>
          <t>verchange</t>
        </is>
      </c>
      <c r="E24454" t="inlineStr">
        <is>
          <t>openwisp-users</t>
        </is>
      </c>
      <c r="F24454" t="inlineStr">
        <is>
          <t>~=0.5.0</t>
        </is>
      </c>
      <c r="G24454" t="inlineStr">
        <is>
          <t>openwisp-users</t>
        </is>
      </c>
      <c r="H24454" t="inlineStr">
        <is>
          <t>~=0.4.0</t>
        </is>
      </c>
    </row>
    <row r="24455">
      <c r="A24455" t="inlineStr">
        <is>
          <t>openwisp-radius</t>
        </is>
      </c>
      <c r="B24455" t="inlineStr">
        <is>
          <t>ee72939fe1f30976b8b99af70cf8ed99101dcf54</t>
        </is>
      </c>
      <c r="C24455" t="inlineStr">
        <is>
          <t>2020-12-14 18:20:16+00:00</t>
        </is>
      </c>
      <c r="D24455" t="inlineStr">
        <is>
          <t>verchange</t>
        </is>
      </c>
      <c r="E24455" t="inlineStr">
        <is>
          <t>swapper</t>
        </is>
      </c>
      <c r="F24455" t="inlineStr">
        <is>
          <t>~=1.1.0</t>
        </is>
      </c>
      <c r="G24455" t="inlineStr">
        <is>
          <t>swapper</t>
        </is>
      </c>
      <c r="H24455" t="inlineStr">
        <is>
          <t>&gt;=1.1.0;&lt;1.2.0</t>
        </is>
      </c>
    </row>
    <row r="24456">
      <c r="A24456" t="inlineStr">
        <is>
          <t>openwisp-radius</t>
        </is>
      </c>
      <c r="B24456" t="inlineStr">
        <is>
          <t>ee72939fe1f30976b8b99af70cf8ed99101dcf54</t>
        </is>
      </c>
      <c r="C24456" t="inlineStr">
        <is>
          <t>2020-12-14 18:20:16+00:00</t>
        </is>
      </c>
      <c r="D24456" t="inlineStr">
        <is>
          <t>verchange</t>
        </is>
      </c>
      <c r="E24456" t="inlineStr">
        <is>
          <t>dj-rest-auth</t>
        </is>
      </c>
      <c r="F24456" t="inlineStr">
        <is>
          <t>~=2.1.2</t>
        </is>
      </c>
      <c r="G24456" t="inlineStr">
        <is>
          <t>dj-rest-auth</t>
        </is>
      </c>
      <c r="H24456" t="inlineStr">
        <is>
          <t>~=1.1.2</t>
        </is>
      </c>
    </row>
    <row r="24457">
      <c r="A24457" t="inlineStr">
        <is>
          <t>openwisp-radius</t>
        </is>
      </c>
      <c r="B24457" t="inlineStr">
        <is>
          <t>ee72939fe1f30976b8b99af70cf8ed99101dcf54</t>
        </is>
      </c>
      <c r="C24457" t="inlineStr">
        <is>
          <t>2020-12-14 18:20:16+00:00</t>
        </is>
      </c>
      <c r="D24457" t="inlineStr">
        <is>
          <t>verchange</t>
        </is>
      </c>
      <c r="E24457" t="inlineStr">
        <is>
          <t>django-sendsms</t>
        </is>
      </c>
      <c r="F24457" t="inlineStr">
        <is>
          <t>~=0.4.0</t>
        </is>
      </c>
      <c r="G24457" t="inlineStr">
        <is>
          <t>django-sendsms</t>
        </is>
      </c>
      <c r="H24457" t="inlineStr">
        <is>
          <t>&gt;=0.4.0;&lt;0.5.0</t>
        </is>
      </c>
    </row>
    <row r="24458">
      <c r="A24458" t="inlineStr">
        <is>
          <t>openwisp-radius</t>
        </is>
      </c>
      <c r="B24458" t="inlineStr">
        <is>
          <t>ee72939fe1f30976b8b99af70cf8ed99101dcf54</t>
        </is>
      </c>
      <c r="C24458" t="inlineStr">
        <is>
          <t>2020-12-14 18:20:16+00:00</t>
        </is>
      </c>
      <c r="D24458" t="inlineStr">
        <is>
          <t>verchange</t>
        </is>
      </c>
      <c r="E24458" t="inlineStr">
        <is>
          <t>passlib</t>
        </is>
      </c>
      <c r="F24458" t="inlineStr">
        <is>
          <t>~=1.7.1</t>
        </is>
      </c>
      <c r="G24458" t="inlineStr">
        <is>
          <t>passlib</t>
        </is>
      </c>
      <c r="H24458" t="inlineStr">
        <is>
          <t>&lt;1.8.0;&gt;=1.7.1</t>
        </is>
      </c>
    </row>
    <row r="24459">
      <c r="A24459" t="inlineStr">
        <is>
          <t>openwisp-radius</t>
        </is>
      </c>
      <c r="B24459" t="inlineStr">
        <is>
          <t>ee72939fe1f30976b8b99af70cf8ed99101dcf54</t>
        </is>
      </c>
      <c r="C24459" t="inlineStr">
        <is>
          <t>2020-12-14 18:20:16+00:00</t>
        </is>
      </c>
      <c r="D24459" t="inlineStr">
        <is>
          <t>verchange</t>
        </is>
      </c>
      <c r="E24459" t="inlineStr">
        <is>
          <t>openwisp-utils</t>
        </is>
      </c>
      <c r="F24459" t="inlineStr">
        <is>
          <t>~=0.7</t>
        </is>
      </c>
      <c r="G24459" t="inlineStr">
        <is>
          <t>openwisp-utils</t>
        </is>
      </c>
      <c r="H24459" t="inlineStr">
        <is>
          <t>~=0.6.3</t>
        </is>
      </c>
    </row>
    <row r="24460">
      <c r="A24460" t="inlineStr">
        <is>
          <t>openwisp-radius</t>
        </is>
      </c>
      <c r="B24460" t="inlineStr">
        <is>
          <t>ee72939fe1f30976b8b99af70cf8ed99101dcf54</t>
        </is>
      </c>
      <c r="C24460" t="inlineStr">
        <is>
          <t>2020-12-14 18:20:16+00:00</t>
        </is>
      </c>
      <c r="D24460" t="inlineStr">
        <is>
          <t>verchange</t>
        </is>
      </c>
      <c r="E24460" t="inlineStr">
        <is>
          <t>djangorestframework-link-header-pagination</t>
        </is>
      </c>
      <c r="F24460" t="inlineStr">
        <is>
          <t>~=0.1.1</t>
        </is>
      </c>
      <c r="G24460" t="inlineStr">
        <is>
          <t>djangorestframework-link-header-pagination</t>
        </is>
      </c>
      <c r="H24460" t="inlineStr">
        <is>
          <t>&lt;0.2.0;&gt;=0.1.1</t>
        </is>
      </c>
    </row>
    <row r="24461">
      <c r="A24461" t="inlineStr">
        <is>
          <t>openwisp-radius</t>
        </is>
      </c>
      <c r="B24461" t="inlineStr">
        <is>
          <t>ee72939fe1f30976b8b99af70cf8ed99101dcf54</t>
        </is>
      </c>
      <c r="C24461" t="inlineStr">
        <is>
          <t>2020-12-14 18:20:16+00:00</t>
        </is>
      </c>
      <c r="D24461" t="inlineStr">
        <is>
          <t>rem</t>
        </is>
      </c>
      <c r="E24461" t="inlineStr"/>
      <c r="F24461" t="inlineStr"/>
      <c r="G24461" t="inlineStr">
        <is>
          <t>djangorestframework</t>
        </is>
      </c>
      <c r="H24461" t="inlineStr">
        <is>
          <t>&gt;=3.11;&lt;3.12</t>
        </is>
      </c>
    </row>
    <row r="24462">
      <c r="A24462" t="inlineStr">
        <is>
          <t>MusicBot</t>
        </is>
      </c>
      <c r="B24462" t="inlineStr">
        <is>
          <t>7c617ec1d7d54202fcd94a190ca621408fba31f6</t>
        </is>
      </c>
      <c r="C24462" t="inlineStr">
        <is>
          <t>2017-11-29 02:48:23+00:00</t>
        </is>
      </c>
      <c r="D24462" t="inlineStr">
        <is>
          <t>verchange</t>
        </is>
      </c>
      <c r="E24462" t="inlineStr">
        <is>
          <t>youtube_dl</t>
        </is>
      </c>
      <c r="F24462" t="inlineStr"/>
      <c r="G24462" t="inlineStr">
        <is>
          <t>youtube_dl</t>
        </is>
      </c>
      <c r="H24462" t="inlineStr">
        <is>
          <t>&gt;=2016.4.24</t>
        </is>
      </c>
    </row>
    <row r="24463">
      <c r="A24463" t="inlineStr">
        <is>
          <t>MusicBot</t>
        </is>
      </c>
      <c r="B24463" t="inlineStr">
        <is>
          <t>7c617ec1d7d54202fcd94a190ca621408fba31f6</t>
        </is>
      </c>
      <c r="C24463" t="inlineStr">
        <is>
          <t>2017-11-29 02:48:23+00:00</t>
        </is>
      </c>
      <c r="D24463" t="inlineStr">
        <is>
          <t>add</t>
        </is>
      </c>
      <c r="E24463" t="inlineStr">
        <is>
          <t>discord.py</t>
        </is>
      </c>
      <c r="F24463" t="inlineStr">
        <is>
          <t>~=0.16.0</t>
        </is>
      </c>
      <c r="G24463" t="inlineStr"/>
      <c r="H24463" t="inlineStr"/>
    </row>
    <row r="24464">
      <c r="A24464" t="inlineStr">
        <is>
          <t>MusicBot</t>
        </is>
      </c>
      <c r="B24464" t="inlineStr">
        <is>
          <t>7c617ec1d7d54202fcd94a190ca621408fba31f6</t>
        </is>
      </c>
      <c r="C24464" t="inlineStr">
        <is>
          <t>2017-11-29 02:48:23+00:00</t>
        </is>
      </c>
      <c r="D24464" t="inlineStr">
        <is>
          <t>add</t>
        </is>
      </c>
      <c r="E24464" t="inlineStr">
        <is>
          <t>pip</t>
        </is>
      </c>
      <c r="F24464" t="inlineStr"/>
      <c r="G24464" t="inlineStr"/>
      <c r="H24464" t="inlineStr"/>
    </row>
    <row r="24465">
      <c r="A24465" t="inlineStr">
        <is>
          <t>MusicBot</t>
        </is>
      </c>
      <c r="B24465" t="inlineStr">
        <is>
          <t>7c617ec1d7d54202fcd94a190ca621408fba31f6</t>
        </is>
      </c>
      <c r="C24465" t="inlineStr">
        <is>
          <t>2017-11-29 02:48:23+00:00</t>
        </is>
      </c>
      <c r="D24465" t="inlineStr">
        <is>
          <t>add</t>
        </is>
      </c>
      <c r="E24465" t="inlineStr">
        <is>
          <t>colorlog</t>
        </is>
      </c>
      <c r="F24465" t="inlineStr"/>
      <c r="G24465" t="inlineStr"/>
      <c r="H24465" t="inlineStr"/>
    </row>
    <row r="24466">
      <c r="A24466" t="inlineStr">
        <is>
          <t>MusicBot</t>
        </is>
      </c>
      <c r="B24466" t="inlineStr">
        <is>
          <t>7c617ec1d7d54202fcd94a190ca621408fba31f6</t>
        </is>
      </c>
      <c r="C24466" t="inlineStr">
        <is>
          <t>2017-11-29 02:48:23+00:00</t>
        </is>
      </c>
      <c r="D24466" t="inlineStr">
        <is>
          <t>add</t>
        </is>
      </c>
      <c r="E24466" t="inlineStr">
        <is>
          <t>cffi</t>
        </is>
      </c>
      <c r="F24466" t="inlineStr"/>
      <c r="G24466" t="inlineStr"/>
      <c r="H24466" t="inlineStr"/>
    </row>
    <row r="24467">
      <c r="A24467" t="inlineStr">
        <is>
          <t>MusicBot</t>
        </is>
      </c>
      <c r="B24467" t="inlineStr">
        <is>
          <t>1adb604e2e775e383b35b00271e7b8850a61054f</t>
        </is>
      </c>
      <c r="C24467" t="inlineStr">
        <is>
          <t>2018-08-18 13:57:49+00:00</t>
        </is>
      </c>
      <c r="D24467" t="inlineStr">
        <is>
          <t>add</t>
        </is>
      </c>
      <c r="E24467" t="inlineStr">
        <is>
          <t>pynacl</t>
        </is>
      </c>
      <c r="F24467">
        <f>=1.2.1</f>
        <v/>
      </c>
      <c r="G24467" t="inlineStr"/>
      <c r="H24467" t="inlineStr"/>
    </row>
    <row r="24468">
      <c r="A24468" t="inlineStr">
        <is>
          <t>MusicBot</t>
        </is>
      </c>
      <c r="B24468" t="inlineStr">
        <is>
          <t>1adb604e2e775e383b35b00271e7b8850a61054f</t>
        </is>
      </c>
      <c r="C24468" t="inlineStr">
        <is>
          <t>2018-08-18 13:57:49+00:00</t>
        </is>
      </c>
      <c r="D24468" t="inlineStr">
        <is>
          <t>rem</t>
        </is>
      </c>
      <c r="E24468" t="inlineStr"/>
      <c r="F24468" t="inlineStr"/>
      <c r="G24468" t="inlineStr">
        <is>
          <t>discord.py</t>
        </is>
      </c>
      <c r="H24468" t="inlineStr">
        <is>
          <t>~=0.16.0</t>
        </is>
      </c>
    </row>
    <row r="24469">
      <c r="A24469" t="inlineStr">
        <is>
          <t>catkin_lint</t>
        </is>
      </c>
      <c r="B24469" t="inlineStr">
        <is>
          <t>426e1429456edc0bf639cdf9302908a624829f84</t>
        </is>
      </c>
      <c r="C24469" t="inlineStr">
        <is>
          <t>2020-01-16 17:08:51+00:00</t>
        </is>
      </c>
      <c r="D24469" t="inlineStr">
        <is>
          <t>add</t>
        </is>
      </c>
      <c r="E24469" t="inlineStr">
        <is>
          <t>catkin_pkg</t>
        </is>
      </c>
      <c r="F24469" t="inlineStr"/>
      <c r="G24469" t="inlineStr"/>
      <c r="H24469" t="inlineStr"/>
    </row>
    <row r="24470">
      <c r="A24470" t="inlineStr">
        <is>
          <t>catkin_lint</t>
        </is>
      </c>
      <c r="B24470" t="inlineStr">
        <is>
          <t>426e1429456edc0bf639cdf9302908a624829f84</t>
        </is>
      </c>
      <c r="C24470" t="inlineStr">
        <is>
          <t>2020-01-16 17:08:51+00:00</t>
        </is>
      </c>
      <c r="D24470" t="inlineStr">
        <is>
          <t>add</t>
        </is>
      </c>
      <c r="E24470" t="inlineStr">
        <is>
          <t>lxml</t>
        </is>
      </c>
      <c r="F24470" t="inlineStr"/>
      <c r="G24470" t="inlineStr"/>
      <c r="H24470" t="inlineStr"/>
    </row>
    <row r="24471">
      <c r="A24471" t="inlineStr">
        <is>
          <t>catkin_lint</t>
        </is>
      </c>
      <c r="B24471" t="inlineStr">
        <is>
          <t>426e1429456edc0bf639cdf9302908a624829f84</t>
        </is>
      </c>
      <c r="C24471" t="inlineStr">
        <is>
          <t>2020-01-16 17:08:51+00:00</t>
        </is>
      </c>
      <c r="D24471" t="inlineStr">
        <is>
          <t>add</t>
        </is>
      </c>
      <c r="E24471" t="inlineStr">
        <is>
          <t>rosdep</t>
        </is>
      </c>
      <c r="F24471" t="inlineStr"/>
      <c r="G24471" t="inlineStr"/>
      <c r="H24471" t="inlineStr"/>
    </row>
    <row r="24472">
      <c r="A24472" t="inlineStr">
        <is>
          <t>catkin_lint</t>
        </is>
      </c>
      <c r="B24472" t="inlineStr">
        <is>
          <t>426e1429456edc0bf639cdf9302908a624829f84</t>
        </is>
      </c>
      <c r="C24472" t="inlineStr">
        <is>
          <t>2020-01-16 17:08:51+00:00</t>
        </is>
      </c>
      <c r="D24472" t="inlineStr">
        <is>
          <t>add</t>
        </is>
      </c>
      <c r="E24472" t="inlineStr">
        <is>
          <t>rosdistro</t>
        </is>
      </c>
      <c r="F24472" t="inlineStr"/>
      <c r="G24472" t="inlineStr"/>
      <c r="H24472" t="inlineStr"/>
    </row>
    <row r="24473">
      <c r="A24473" t="inlineStr">
        <is>
          <t>catkin_lint</t>
        </is>
      </c>
      <c r="B24473" t="inlineStr">
        <is>
          <t>7c2a56cb3255eabebe197b9c5a6d664ea8b38b2d</t>
        </is>
      </c>
      <c r="C24473" t="inlineStr">
        <is>
          <t>2020-06-16 16:09:43+00:00</t>
        </is>
      </c>
      <c r="D24473" t="inlineStr">
        <is>
          <t>add</t>
        </is>
      </c>
      <c r="E24473" t="inlineStr">
        <is>
          <t>configparser</t>
        </is>
      </c>
      <c r="F24473" t="inlineStr"/>
      <c r="G24473" t="inlineStr"/>
      <c r="H24473" t="inlineStr"/>
    </row>
    <row r="24474">
      <c r="A24474" t="inlineStr">
        <is>
          <t>catkin_lint</t>
        </is>
      </c>
      <c r="B24474" t="inlineStr">
        <is>
          <t>2b2cb226fe8b3791afb703a358e5cd4d9fd3e995</t>
        </is>
      </c>
      <c r="C24474" t="inlineStr">
        <is>
          <t>2020-11-12 20:52:17+00:00</t>
        </is>
      </c>
      <c r="D24474" t="inlineStr">
        <is>
          <t>verchange</t>
        </is>
      </c>
      <c r="E24474" t="inlineStr">
        <is>
          <t>configparser</t>
        </is>
      </c>
      <c r="F24474" t="inlineStr">
        <is>
          <t>&lt;5</t>
        </is>
      </c>
      <c r="G24474" t="inlineStr">
        <is>
          <t>configparser</t>
        </is>
      </c>
      <c r="H24474" t="inlineStr"/>
    </row>
    <row r="24475">
      <c r="A24475" t="inlineStr">
        <is>
          <t>openduty</t>
        </is>
      </c>
      <c r="B24475" t="inlineStr">
        <is>
          <t>fee069628d000508360b179e48dcb21e0e64a9f2</t>
        </is>
      </c>
      <c r="C24475" t="inlineStr">
        <is>
          <t>2015-11-10 02:40:44+00:00</t>
        </is>
      </c>
      <c r="D24475" t="inlineStr">
        <is>
          <t>verchange</t>
        </is>
      </c>
      <c r="E24475" t="inlineStr">
        <is>
          <t>gunicorn</t>
        </is>
      </c>
      <c r="F24475">
        <f>=19.3.0</f>
        <v/>
      </c>
      <c r="G24475" t="inlineStr">
        <is>
          <t>gunicorn</t>
        </is>
      </c>
      <c r="H24475" t="inlineStr"/>
    </row>
    <row r="24476">
      <c r="A24476" t="inlineStr">
        <is>
          <t>openduty</t>
        </is>
      </c>
      <c r="B24476" t="inlineStr">
        <is>
          <t>fee069628d000508360b179e48dcb21e0e64a9f2</t>
        </is>
      </c>
      <c r="C24476" t="inlineStr">
        <is>
          <t>2015-11-10 02:40:44+00:00</t>
        </is>
      </c>
      <c r="D24476" t="inlineStr">
        <is>
          <t>verchange</t>
        </is>
      </c>
      <c r="E24476" t="inlineStr">
        <is>
          <t>pyasn1</t>
        </is>
      </c>
      <c r="F24476">
        <f>=0.1.7</f>
        <v/>
      </c>
      <c r="G24476" t="inlineStr">
        <is>
          <t>pyasn1</t>
        </is>
      </c>
      <c r="H24476" t="inlineStr"/>
    </row>
    <row r="24477">
      <c r="A24477" t="inlineStr">
        <is>
          <t>openduty</t>
        </is>
      </c>
      <c r="B24477" t="inlineStr">
        <is>
          <t>fee069628d000508360b179e48dcb21e0e64a9f2</t>
        </is>
      </c>
      <c r="C24477" t="inlineStr">
        <is>
          <t>2015-11-10 02:40:44+00:00</t>
        </is>
      </c>
      <c r="D24477" t="inlineStr">
        <is>
          <t>verchange</t>
        </is>
      </c>
      <c r="E24477" t="inlineStr">
        <is>
          <t>dj-database-url</t>
        </is>
      </c>
      <c r="F24477">
        <f>=0.3.0</f>
        <v/>
      </c>
      <c r="G24477" t="inlineStr">
        <is>
          <t>dj-database-url</t>
        </is>
      </c>
      <c r="H24477" t="inlineStr"/>
    </row>
    <row r="24478">
      <c r="A24478" t="inlineStr">
        <is>
          <t>openduty</t>
        </is>
      </c>
      <c r="B24478" t="inlineStr">
        <is>
          <t>fee069628d000508360b179e48dcb21e0e64a9f2</t>
        </is>
      </c>
      <c r="C24478" t="inlineStr">
        <is>
          <t>2015-11-10 02:40:44+00:00</t>
        </is>
      </c>
      <c r="D24478" t="inlineStr">
        <is>
          <t>verchange</t>
        </is>
      </c>
      <c r="E24478" t="inlineStr">
        <is>
          <t>twilio</t>
        </is>
      </c>
      <c r="F24478">
        <f>=4.4.0</f>
        <v/>
      </c>
      <c r="G24478" t="inlineStr">
        <is>
          <t>twilio</t>
        </is>
      </c>
      <c r="H24478">
        <f>=3.4.1</f>
        <v/>
      </c>
    </row>
    <row r="24479">
      <c r="A24479" t="inlineStr">
        <is>
          <t>openduty</t>
        </is>
      </c>
      <c r="B24479" t="inlineStr">
        <is>
          <t>fee069628d000508360b179e48dcb21e0e64a9f2</t>
        </is>
      </c>
      <c r="C24479" t="inlineStr">
        <is>
          <t>2015-11-10 02:40:44+00:00</t>
        </is>
      </c>
      <c r="D24479" t="inlineStr">
        <is>
          <t>verchange</t>
        </is>
      </c>
      <c r="E24479" t="inlineStr">
        <is>
          <t>django-celery</t>
        </is>
      </c>
      <c r="F24479">
        <f>=3.1.16</f>
        <v/>
      </c>
      <c r="G24479" t="inlineStr">
        <is>
          <t>django-celery</t>
        </is>
      </c>
      <c r="H24479">
        <f>=3.1.1</f>
        <v/>
      </c>
    </row>
    <row r="24480">
      <c r="A24480" t="inlineStr">
        <is>
          <t>openduty</t>
        </is>
      </c>
      <c r="B24480" t="inlineStr">
        <is>
          <t>fee069628d000508360b179e48dcb21e0e64a9f2</t>
        </is>
      </c>
      <c r="C24480" t="inlineStr">
        <is>
          <t>2015-11-10 02:40:44+00:00</t>
        </is>
      </c>
      <c r="D24480" t="inlineStr">
        <is>
          <t>verchange</t>
        </is>
      </c>
      <c r="E24480" t="inlineStr">
        <is>
          <t>djangorestframework</t>
        </is>
      </c>
      <c r="F24480">
        <f>=3.1.3</f>
        <v/>
      </c>
      <c r="G24480" t="inlineStr">
        <is>
          <t>djangorestframework</t>
        </is>
      </c>
      <c r="H24480" t="inlineStr"/>
    </row>
    <row r="24481">
      <c r="A24481" t="inlineStr">
        <is>
          <t>openduty</t>
        </is>
      </c>
      <c r="B24481" t="inlineStr">
        <is>
          <t>fee069628d000508360b179e48dcb21e0e64a9f2</t>
        </is>
      </c>
      <c r="C24481" t="inlineStr">
        <is>
          <t>2015-11-10 02:40:44+00:00</t>
        </is>
      </c>
      <c r="D24481" t="inlineStr">
        <is>
          <t>verchange</t>
        </is>
      </c>
      <c r="E24481" t="inlineStr">
        <is>
          <t>python-dateutil</t>
        </is>
      </c>
      <c r="F24481">
        <f>=2.4.2</f>
        <v/>
      </c>
      <c r="G24481" t="inlineStr">
        <is>
          <t>python-dateutil</t>
        </is>
      </c>
      <c r="H24481">
        <f>=2.2</f>
        <v/>
      </c>
    </row>
    <row r="24482">
      <c r="A24482" t="inlineStr">
        <is>
          <t>openduty</t>
        </is>
      </c>
      <c r="B24482" t="inlineStr">
        <is>
          <t>fee069628d000508360b179e48dcb21e0e64a9f2</t>
        </is>
      </c>
      <c r="C24482" t="inlineStr">
        <is>
          <t>2015-11-10 02:40:44+00:00</t>
        </is>
      </c>
      <c r="D24482" t="inlineStr">
        <is>
          <t>verchange</t>
        </is>
      </c>
      <c r="E24482" t="inlineStr">
        <is>
          <t>slacker</t>
        </is>
      </c>
      <c r="F24482">
        <f>=0.6.2</f>
        <v/>
      </c>
      <c r="G24482" t="inlineStr">
        <is>
          <t>slacker</t>
        </is>
      </c>
      <c r="H24482" t="inlineStr"/>
    </row>
    <row r="24483">
      <c r="A24483" t="inlineStr">
        <is>
          <t>openduty</t>
        </is>
      </c>
      <c r="B24483" t="inlineStr">
        <is>
          <t>fee069628d000508360b179e48dcb21e0e64a9f2</t>
        </is>
      </c>
      <c r="C24483" t="inlineStr">
        <is>
          <t>2015-11-10 02:40:44+00:00</t>
        </is>
      </c>
      <c r="D24483" t="inlineStr">
        <is>
          <t>verchange</t>
        </is>
      </c>
      <c r="E24483" t="inlineStr">
        <is>
          <t>django-scheduler</t>
        </is>
      </c>
      <c r="F24483">
        <f>=0.7.5</f>
        <v/>
      </c>
      <c r="G24483" t="inlineStr">
        <is>
          <t>django-scheduler</t>
        </is>
      </c>
      <c r="H24483" t="inlineStr"/>
    </row>
    <row r="24484">
      <c r="A24484" t="inlineStr">
        <is>
          <t>openduty</t>
        </is>
      </c>
      <c r="B24484" t="inlineStr">
        <is>
          <t>fee069628d000508360b179e48dcb21e0e64a9f2</t>
        </is>
      </c>
      <c r="C24484" t="inlineStr">
        <is>
          <t>2015-11-10 02:40:44+00:00</t>
        </is>
      </c>
      <c r="D24484" t="inlineStr">
        <is>
          <t>verchange</t>
        </is>
      </c>
      <c r="E24484" t="inlineStr">
        <is>
          <t>django-uuidfield</t>
        </is>
      </c>
      <c r="F24484">
        <f>=0.5.0</f>
        <v/>
      </c>
      <c r="G24484" t="inlineStr">
        <is>
          <t>django-uuidfield</t>
        </is>
      </c>
      <c r="H24484" t="inlineStr"/>
    </row>
    <row r="24485">
      <c r="A24485" t="inlineStr">
        <is>
          <t>openduty</t>
        </is>
      </c>
      <c r="B24485" t="inlineStr">
        <is>
          <t>fee069628d000508360b179e48dcb21e0e64a9f2</t>
        </is>
      </c>
      <c r="C24485" t="inlineStr">
        <is>
          <t>2015-11-10 02:40:44+00:00</t>
        </is>
      </c>
      <c r="D24485" t="inlineStr">
        <is>
          <t>verchange</t>
        </is>
      </c>
      <c r="E24485" t="inlineStr">
        <is>
          <t>Django</t>
        </is>
      </c>
      <c r="F24485">
        <f>=1.8.2</f>
        <v/>
      </c>
      <c r="G24485" t="inlineStr">
        <is>
          <t>Django</t>
        </is>
      </c>
      <c r="H24485">
        <f>=1.6.2</f>
        <v/>
      </c>
    </row>
    <row r="24486">
      <c r="A24486" t="inlineStr">
        <is>
          <t>openduty</t>
        </is>
      </c>
      <c r="B24486" t="inlineStr">
        <is>
          <t>fee069628d000508360b179e48dcb21e0e64a9f2</t>
        </is>
      </c>
      <c r="C24486" t="inlineStr">
        <is>
          <t>2015-11-10 02:40:44+00:00</t>
        </is>
      </c>
      <c r="D24486" t="inlineStr">
        <is>
          <t>verchange</t>
        </is>
      </c>
      <c r="E24486" t="inlineStr">
        <is>
          <t>argparse</t>
        </is>
      </c>
      <c r="F24486">
        <f>=1.2.1</f>
        <v/>
      </c>
      <c r="G24486" t="inlineStr">
        <is>
          <t>argparse</t>
        </is>
      </c>
      <c r="H24486" t="inlineStr"/>
    </row>
    <row r="24487">
      <c r="A24487" t="inlineStr">
        <is>
          <t>openduty</t>
        </is>
      </c>
      <c r="B24487" t="inlineStr">
        <is>
          <t>fee069628d000508360b179e48dcb21e0e64a9f2</t>
        </is>
      </c>
      <c r="C24487" t="inlineStr">
        <is>
          <t>2015-11-10 02:40:44+00:00</t>
        </is>
      </c>
      <c r="D24487" t="inlineStr">
        <is>
          <t>verchange</t>
        </is>
      </c>
      <c r="E24487" t="inlineStr">
        <is>
          <t>sleekxmpp</t>
        </is>
      </c>
      <c r="F24487">
        <f>=1.3.1</f>
        <v/>
      </c>
      <c r="G24487" t="inlineStr">
        <is>
          <t>sleekxmpp</t>
        </is>
      </c>
      <c r="H24487" t="inlineStr"/>
    </row>
    <row r="24488">
      <c r="A24488" t="inlineStr">
        <is>
          <t>openduty</t>
        </is>
      </c>
      <c r="B24488" t="inlineStr">
        <is>
          <t>fee069628d000508360b179e48dcb21e0e64a9f2</t>
        </is>
      </c>
      <c r="C24488" t="inlineStr">
        <is>
          <t>2015-11-10 02:40:44+00:00</t>
        </is>
      </c>
      <c r="D24488" t="inlineStr">
        <is>
          <t>verchange</t>
        </is>
      </c>
      <c r="E24488" t="inlineStr">
        <is>
          <t>dnspython</t>
        </is>
      </c>
      <c r="F24488">
        <f>=1.12.0</f>
        <v/>
      </c>
      <c r="G24488" t="inlineStr">
        <is>
          <t>dnspython</t>
        </is>
      </c>
      <c r="H24488" t="inlineStr"/>
    </row>
    <row r="24489">
      <c r="A24489" t="inlineStr">
        <is>
          <t>openduty</t>
        </is>
      </c>
      <c r="B24489" t="inlineStr">
        <is>
          <t>fee069628d000508360b179e48dcb21e0e64a9f2</t>
        </is>
      </c>
      <c r="C24489" t="inlineStr">
        <is>
          <t>2015-11-10 02:40:44+00:00</t>
        </is>
      </c>
      <c r="D24489" t="inlineStr">
        <is>
          <t>add</t>
        </is>
      </c>
      <c r="E24489" t="inlineStr">
        <is>
          <t>arrow</t>
        </is>
      </c>
      <c r="F24489">
        <f>=0.5.4</f>
        <v/>
      </c>
      <c r="G24489" t="inlineStr"/>
      <c r="H24489" t="inlineStr"/>
    </row>
    <row r="24490">
      <c r="A24490" t="inlineStr">
        <is>
          <t>openduty</t>
        </is>
      </c>
      <c r="B24490" t="inlineStr">
        <is>
          <t>fee069628d000508360b179e48dcb21e0e64a9f2</t>
        </is>
      </c>
      <c r="C24490" t="inlineStr">
        <is>
          <t>2015-11-10 02:40:44+00:00</t>
        </is>
      </c>
      <c r="D24490" t="inlineStr">
        <is>
          <t>add</t>
        </is>
      </c>
      <c r="E24490" t="inlineStr">
        <is>
          <t>celery</t>
        </is>
      </c>
      <c r="F24490">
        <f>=3.1.18</f>
        <v/>
      </c>
      <c r="G24490" t="inlineStr"/>
      <c r="H24490" t="inlineStr"/>
    </row>
    <row r="24491">
      <c r="A24491" t="inlineStr">
        <is>
          <t>openduty</t>
        </is>
      </c>
      <c r="B24491" t="inlineStr">
        <is>
          <t>fee069628d000508360b179e48dcb21e0e64a9f2</t>
        </is>
      </c>
      <c r="C24491" t="inlineStr">
        <is>
          <t>2015-11-10 02:40:44+00:00</t>
        </is>
      </c>
      <c r="D24491" t="inlineStr">
        <is>
          <t>add</t>
        </is>
      </c>
      <c r="E24491" t="inlineStr">
        <is>
          <t>distribute</t>
        </is>
      </c>
      <c r="F24491">
        <f>=0.7.3</f>
        <v/>
      </c>
      <c r="G24491" t="inlineStr"/>
      <c r="H24491" t="inlineStr"/>
    </row>
    <row r="24492">
      <c r="A24492" t="inlineStr">
        <is>
          <t>openduty</t>
        </is>
      </c>
      <c r="B24492" t="inlineStr">
        <is>
          <t>fee069628d000508360b179e48dcb21e0e64a9f2</t>
        </is>
      </c>
      <c r="C24492" t="inlineStr">
        <is>
          <t>2015-11-10 02:40:44+00:00</t>
        </is>
      </c>
      <c r="D24492" t="inlineStr">
        <is>
          <t>add</t>
        </is>
      </c>
      <c r="E24492" t="inlineStr">
        <is>
          <t>django-annoying</t>
        </is>
      </c>
      <c r="F24492">
        <f>=0.8.2</f>
        <v/>
      </c>
      <c r="G24492" t="inlineStr"/>
      <c r="H24492" t="inlineStr"/>
    </row>
    <row r="24493">
      <c r="A24493" t="inlineStr">
        <is>
          <t>openduty</t>
        </is>
      </c>
      <c r="B24493" t="inlineStr">
        <is>
          <t>fee069628d000508360b179e48dcb21e0e64a9f2</t>
        </is>
      </c>
      <c r="C24493" t="inlineStr">
        <is>
          <t>2015-11-10 02:40:44+00:00</t>
        </is>
      </c>
      <c r="D24493" t="inlineStr">
        <is>
          <t>add</t>
        </is>
      </c>
      <c r="E24493" t="inlineStr">
        <is>
          <t>django-auth-ldap</t>
        </is>
      </c>
      <c r="F24493">
        <f>=1.2.6</f>
        <v/>
      </c>
      <c r="G24493" t="inlineStr"/>
      <c r="H24493" t="inlineStr"/>
    </row>
    <row r="24494">
      <c r="A24494" t="inlineStr">
        <is>
          <t>openduty</t>
        </is>
      </c>
      <c r="B24494" t="inlineStr">
        <is>
          <t>fee069628d000508360b179e48dcb21e0e64a9f2</t>
        </is>
      </c>
      <c r="C24494" t="inlineStr">
        <is>
          <t>2015-11-10 02:40:44+00:00</t>
        </is>
      </c>
      <c r="D24494" t="inlineStr">
        <is>
          <t>add</t>
        </is>
      </c>
      <c r="E24494" t="inlineStr">
        <is>
          <t>django-tables2-simplefilter</t>
        </is>
      </c>
      <c r="F24494">
        <f>=0.1</f>
        <v/>
      </c>
      <c r="G24494" t="inlineStr"/>
      <c r="H24494" t="inlineStr"/>
    </row>
    <row r="24495">
      <c r="A24495" t="inlineStr">
        <is>
          <t>openduty</t>
        </is>
      </c>
      <c r="B24495" t="inlineStr">
        <is>
          <t>fee069628d000508360b179e48dcb21e0e64a9f2</t>
        </is>
      </c>
      <c r="C24495" t="inlineStr">
        <is>
          <t>2015-11-10 02:40:44+00:00</t>
        </is>
      </c>
      <c r="D24495" t="inlineStr">
        <is>
          <t>add</t>
        </is>
      </c>
      <c r="E24495" t="inlineStr">
        <is>
          <t>django-tables2</t>
        </is>
      </c>
      <c r="F24495">
        <f>=1.0.4</f>
        <v/>
      </c>
      <c r="G24495" t="inlineStr"/>
      <c r="H24495" t="inlineStr"/>
    </row>
    <row r="24496">
      <c r="A24496" t="inlineStr">
        <is>
          <t>openduty</t>
        </is>
      </c>
      <c r="B24496" t="inlineStr">
        <is>
          <t>fee069628d000508360b179e48dcb21e0e64a9f2</t>
        </is>
      </c>
      <c r="C24496" t="inlineStr">
        <is>
          <t>2015-11-10 02:40:44+00:00</t>
        </is>
      </c>
      <c r="D24496" t="inlineStr">
        <is>
          <t>add</t>
        </is>
      </c>
      <c r="E24496" t="inlineStr">
        <is>
          <t>django-bootstrap3</t>
        </is>
      </c>
      <c r="F24496">
        <f>=6.1.0</f>
        <v/>
      </c>
      <c r="G24496" t="inlineStr"/>
      <c r="H24496" t="inlineStr"/>
    </row>
    <row r="24497">
      <c r="A24497" t="inlineStr">
        <is>
          <t>openduty</t>
        </is>
      </c>
      <c r="B24497" t="inlineStr">
        <is>
          <t>fee069628d000508360b179e48dcb21e0e64a9f2</t>
        </is>
      </c>
      <c r="C24497" t="inlineStr">
        <is>
          <t>2015-11-10 02:40:44+00:00</t>
        </is>
      </c>
      <c r="D24497" t="inlineStr">
        <is>
          <t>add</t>
        </is>
      </c>
      <c r="E24497" t="inlineStr">
        <is>
          <t>fpconst</t>
        </is>
      </c>
      <c r="F24497">
        <f>=0.7.2</f>
        <v/>
      </c>
      <c r="G24497" t="inlineStr"/>
      <c r="H24497" t="inlineStr"/>
    </row>
    <row r="24498">
      <c r="A24498" t="inlineStr">
        <is>
          <t>openduty</t>
        </is>
      </c>
      <c r="B24498" t="inlineStr">
        <is>
          <t>fee069628d000508360b179e48dcb21e0e64a9f2</t>
        </is>
      </c>
      <c r="C24498" t="inlineStr">
        <is>
          <t>2015-11-10 02:40:44+00:00</t>
        </is>
      </c>
      <c r="D24498" t="inlineStr">
        <is>
          <t>add</t>
        </is>
      </c>
      <c r="E24498" t="inlineStr">
        <is>
          <t>future</t>
        </is>
      </c>
      <c r="F24498">
        <f>=0.14.3</f>
        <v/>
      </c>
      <c r="G24498" t="inlineStr"/>
      <c r="H24498" t="inlineStr"/>
    </row>
    <row r="24499">
      <c r="A24499" t="inlineStr">
        <is>
          <t>openduty</t>
        </is>
      </c>
      <c r="B24499" t="inlineStr">
        <is>
          <t>fee069628d000508360b179e48dcb21e0e64a9f2</t>
        </is>
      </c>
      <c r="C24499" t="inlineStr">
        <is>
          <t>2015-11-10 02:40:44+00:00</t>
        </is>
      </c>
      <c r="D24499" t="inlineStr">
        <is>
          <t>add</t>
        </is>
      </c>
      <c r="E24499" t="inlineStr">
        <is>
          <t>httplib2</t>
        </is>
      </c>
      <c r="F24499">
        <f>=0.9.1</f>
        <v/>
      </c>
      <c r="G24499" t="inlineStr"/>
      <c r="H24499" t="inlineStr"/>
    </row>
    <row r="24500">
      <c r="A24500" t="inlineStr">
        <is>
          <t>openduty</t>
        </is>
      </c>
      <c r="B24500" t="inlineStr">
        <is>
          <t>fee069628d000508360b179e48dcb21e0e64a9f2</t>
        </is>
      </c>
      <c r="C24500" t="inlineStr">
        <is>
          <t>2015-11-10 02:40:44+00:00</t>
        </is>
      </c>
      <c r="D24500" t="inlineStr">
        <is>
          <t>add</t>
        </is>
      </c>
      <c r="E24500" t="inlineStr">
        <is>
          <t>icalendar</t>
        </is>
      </c>
      <c r="F24500">
        <f>=3.9.0</f>
        <v/>
      </c>
      <c r="G24500" t="inlineStr"/>
      <c r="H24500" t="inlineStr"/>
    </row>
    <row r="24501">
      <c r="A24501" t="inlineStr">
        <is>
          <t>openduty</t>
        </is>
      </c>
      <c r="B24501" t="inlineStr">
        <is>
          <t>fee069628d000508360b179e48dcb21e0e64a9f2</t>
        </is>
      </c>
      <c r="C24501" t="inlineStr">
        <is>
          <t>2015-11-10 02:40:44+00:00</t>
        </is>
      </c>
      <c r="D24501" t="inlineStr">
        <is>
          <t>add</t>
        </is>
      </c>
      <c r="E24501" t="inlineStr">
        <is>
          <t>kombu</t>
        </is>
      </c>
      <c r="F24501">
        <f>=3.0.26</f>
        <v/>
      </c>
      <c r="G24501" t="inlineStr"/>
      <c r="H24501" t="inlineStr"/>
    </row>
    <row r="24502">
      <c r="A24502" t="inlineStr">
        <is>
          <t>openduty</t>
        </is>
      </c>
      <c r="B24502" t="inlineStr">
        <is>
          <t>fee069628d000508360b179e48dcb21e0e64a9f2</t>
        </is>
      </c>
      <c r="C24502" t="inlineStr">
        <is>
          <t>2015-11-10 02:40:44+00:00</t>
        </is>
      </c>
      <c r="D24502" t="inlineStr">
        <is>
          <t>add</t>
        </is>
      </c>
      <c r="E24502" t="inlineStr">
        <is>
          <t>mercurial</t>
        </is>
      </c>
      <c r="F24502">
        <f>=3.4.1</f>
        <v/>
      </c>
      <c r="G24502" t="inlineStr"/>
      <c r="H24502" t="inlineStr"/>
    </row>
    <row r="24503">
      <c r="A24503" t="inlineStr">
        <is>
          <t>openduty</t>
        </is>
      </c>
      <c r="B24503" t="inlineStr">
        <is>
          <t>fee069628d000508360b179e48dcb21e0e64a9f2</t>
        </is>
      </c>
      <c r="C24503" t="inlineStr">
        <is>
          <t>2015-11-10 02:40:44+00:00</t>
        </is>
      </c>
      <c r="D24503" t="inlineStr">
        <is>
          <t>add</t>
        </is>
      </c>
      <c r="E24503" t="inlineStr">
        <is>
          <t>oauth2client</t>
        </is>
      </c>
      <c r="F24503">
        <f>=1.4.11</f>
        <v/>
      </c>
      <c r="G24503" t="inlineStr"/>
      <c r="H24503" t="inlineStr"/>
    </row>
    <row r="24504">
      <c r="A24504" t="inlineStr">
        <is>
          <t>openduty</t>
        </is>
      </c>
      <c r="B24504" t="inlineStr">
        <is>
          <t>fee069628d000508360b179e48dcb21e0e64a9f2</t>
        </is>
      </c>
      <c r="C24504" t="inlineStr">
        <is>
          <t>2015-11-10 02:40:44+00:00</t>
        </is>
      </c>
      <c r="D24504" t="inlineStr">
        <is>
          <t>add</t>
        </is>
      </c>
      <c r="E24504" t="inlineStr">
        <is>
          <t>pyasn1-modules</t>
        </is>
      </c>
      <c r="F24504">
        <f>=0.0.5</f>
        <v/>
      </c>
      <c r="G24504" t="inlineStr"/>
      <c r="H24504" t="inlineStr"/>
    </row>
    <row r="24505">
      <c r="A24505" t="inlineStr">
        <is>
          <t>openduty</t>
        </is>
      </c>
      <c r="B24505" t="inlineStr">
        <is>
          <t>fee069628d000508360b179e48dcb21e0e64a9f2</t>
        </is>
      </c>
      <c r="C24505" t="inlineStr">
        <is>
          <t>2015-11-10 02:40:44+00:00</t>
        </is>
      </c>
      <c r="D24505" t="inlineStr">
        <is>
          <t>add</t>
        </is>
      </c>
      <c r="E24505" t="inlineStr">
        <is>
          <t>python-ldap</t>
        </is>
      </c>
      <c r="F24505">
        <f>=2.4.19</f>
        <v/>
      </c>
      <c r="G24505" t="inlineStr"/>
      <c r="H24505" t="inlineStr"/>
    </row>
    <row r="24506">
      <c r="A24506" t="inlineStr">
        <is>
          <t>openduty</t>
        </is>
      </c>
      <c r="B24506" t="inlineStr">
        <is>
          <t>fee069628d000508360b179e48dcb21e0e64a9f2</t>
        </is>
      </c>
      <c r="C24506" t="inlineStr">
        <is>
          <t>2015-11-10 02:40:44+00:00</t>
        </is>
      </c>
      <c r="D24506" t="inlineStr">
        <is>
          <t>add</t>
        </is>
      </c>
      <c r="E24506" t="inlineStr">
        <is>
          <t>pytz</t>
        </is>
      </c>
      <c r="F24506">
        <f>=2015.4</f>
        <v/>
      </c>
      <c r="G24506" t="inlineStr"/>
      <c r="H24506" t="inlineStr"/>
    </row>
    <row r="24507">
      <c r="A24507" t="inlineStr">
        <is>
          <t>openduty</t>
        </is>
      </c>
      <c r="B24507" t="inlineStr">
        <is>
          <t>fee069628d000508360b179e48dcb21e0e64a9f2</t>
        </is>
      </c>
      <c r="C24507" t="inlineStr">
        <is>
          <t>2015-11-10 02:40:44+00:00</t>
        </is>
      </c>
      <c r="D24507" t="inlineStr">
        <is>
          <t>add</t>
        </is>
      </c>
      <c r="E24507" t="inlineStr">
        <is>
          <t>requests</t>
        </is>
      </c>
      <c r="F24507" t="inlineStr"/>
      <c r="G24507" t="inlineStr"/>
      <c r="H24507" t="inlineStr"/>
    </row>
    <row r="24508">
      <c r="A24508" t="inlineStr">
        <is>
          <t>openduty</t>
        </is>
      </c>
      <c r="B24508" t="inlineStr">
        <is>
          <t>fee069628d000508360b179e48dcb21e0e64a9f2</t>
        </is>
      </c>
      <c r="C24508" t="inlineStr">
        <is>
          <t>2015-11-10 02:40:44+00:00</t>
        </is>
      </c>
      <c r="D24508" t="inlineStr">
        <is>
          <t>add</t>
        </is>
      </c>
      <c r="E24508" t="inlineStr">
        <is>
          <t>mysql-python</t>
        </is>
      </c>
      <c r="F24508">
        <f>=1.2.5</f>
        <v/>
      </c>
      <c r="G24508" t="inlineStr"/>
      <c r="H24508" t="inlineStr"/>
    </row>
    <row r="24509">
      <c r="A24509" t="inlineStr">
        <is>
          <t>openduty</t>
        </is>
      </c>
      <c r="B24509" t="inlineStr">
        <is>
          <t>fee069628d000508360b179e48dcb21e0e64a9f2</t>
        </is>
      </c>
      <c r="C24509" t="inlineStr">
        <is>
          <t>2015-11-10 02:40:44+00:00</t>
        </is>
      </c>
      <c r="D24509" t="inlineStr">
        <is>
          <t>add</t>
        </is>
      </c>
      <c r="E24509" t="inlineStr">
        <is>
          <t>rsa</t>
        </is>
      </c>
      <c r="F24509">
        <f>=3.1.4</f>
        <v/>
      </c>
      <c r="G24509" t="inlineStr"/>
      <c r="H24509" t="inlineStr"/>
    </row>
    <row r="24510">
      <c r="A24510" t="inlineStr">
        <is>
          <t>openduty</t>
        </is>
      </c>
      <c r="B24510" t="inlineStr">
        <is>
          <t>fee069628d000508360b179e48dcb21e0e64a9f2</t>
        </is>
      </c>
      <c r="C24510" t="inlineStr">
        <is>
          <t>2015-11-10 02:40:44+00:00</t>
        </is>
      </c>
      <c r="D24510" t="inlineStr">
        <is>
          <t>add</t>
        </is>
      </c>
      <c r="E24510" t="inlineStr">
        <is>
          <t>six</t>
        </is>
      </c>
      <c r="F24510">
        <f>=1.9.0</f>
        <v/>
      </c>
      <c r="G24510" t="inlineStr"/>
      <c r="H24510" t="inlineStr"/>
    </row>
    <row r="24511">
      <c r="A24511" t="inlineStr">
        <is>
          <t>openduty</t>
        </is>
      </c>
      <c r="B24511" t="inlineStr">
        <is>
          <t>fee069628d000508360b179e48dcb21e0e64a9f2</t>
        </is>
      </c>
      <c r="C24511" t="inlineStr">
        <is>
          <t>2015-11-10 02:40:44+00:00</t>
        </is>
      </c>
      <c r="D24511" t="inlineStr">
        <is>
          <t>add</t>
        </is>
      </c>
      <c r="E24511" t="inlineStr">
        <is>
          <t>vobject</t>
        </is>
      </c>
      <c r="F24511">
        <f>=0.8.1rc0</f>
        <v/>
      </c>
      <c r="G24511" t="inlineStr"/>
      <c r="H24511" t="inlineStr"/>
    </row>
    <row r="24512">
      <c r="A24512" t="inlineStr">
        <is>
          <t>openduty</t>
        </is>
      </c>
      <c r="B24512" t="inlineStr">
        <is>
          <t>fee069628d000508360b179e48dcb21e0e64a9f2</t>
        </is>
      </c>
      <c r="C24512" t="inlineStr">
        <is>
          <t>2015-11-10 02:40:44+00:00</t>
        </is>
      </c>
      <c r="D24512" t="inlineStr">
        <is>
          <t>add</t>
        </is>
      </c>
      <c r="E24512" t="inlineStr">
        <is>
          <t>wsgiref</t>
        </is>
      </c>
      <c r="F24512">
        <f>=0.1.2</f>
        <v/>
      </c>
      <c r="G24512" t="inlineStr"/>
      <c r="H24512" t="inlineStr"/>
    </row>
    <row r="24513">
      <c r="A24513" t="inlineStr">
        <is>
          <t>openduty</t>
        </is>
      </c>
      <c r="B24513" t="inlineStr">
        <is>
          <t>fee069628d000508360b179e48dcb21e0e64a9f2</t>
        </is>
      </c>
      <c r="C24513" t="inlineStr">
        <is>
          <t>2015-11-10 02:40:44+00:00</t>
        </is>
      </c>
      <c r="D24513" t="inlineStr">
        <is>
          <t>add</t>
        </is>
      </c>
      <c r="E24513" t="inlineStr">
        <is>
          <t>django-twilio</t>
        </is>
      </c>
      <c r="F24513" t="inlineStr"/>
      <c r="G24513" t="inlineStr"/>
      <c r="H24513" t="inlineStr"/>
    </row>
    <row r="24514">
      <c r="A24514" t="inlineStr">
        <is>
          <t>openduty</t>
        </is>
      </c>
      <c r="B24514" t="inlineStr">
        <is>
          <t>fee069628d000508360b179e48dcb21e0e64a9f2</t>
        </is>
      </c>
      <c r="C24514" t="inlineStr">
        <is>
          <t>2015-11-10 02:40:44+00:00</t>
        </is>
      </c>
      <c r="D24514" t="inlineStr">
        <is>
          <t>rem</t>
        </is>
      </c>
      <c r="E24514" t="inlineStr"/>
      <c r="F24514" t="inlineStr"/>
      <c r="G24514" t="inlineStr">
        <is>
          <t>Celery</t>
        </is>
      </c>
      <c r="H24514">
        <f>=3.1.9</f>
        <v/>
      </c>
    </row>
    <row r="24515">
      <c r="A24515" t="inlineStr">
        <is>
          <t>openduty</t>
        </is>
      </c>
      <c r="B24515" t="inlineStr">
        <is>
          <t>fee069628d000508360b179e48dcb21e0e64a9f2</t>
        </is>
      </c>
      <c r="C24515" t="inlineStr">
        <is>
          <t>2015-11-10 02:40:44+00:00</t>
        </is>
      </c>
      <c r="D24515" t="inlineStr">
        <is>
          <t>rem</t>
        </is>
      </c>
      <c r="E24515" t="inlineStr"/>
      <c r="F24515" t="inlineStr"/>
      <c r="G24515" t="inlineStr">
        <is>
          <t>pyasn1_modules</t>
        </is>
      </c>
      <c r="H24515" t="inlineStr"/>
    </row>
    <row r="24516">
      <c r="A24516" t="inlineStr">
        <is>
          <t>openduty</t>
        </is>
      </c>
      <c r="B24516" t="inlineStr">
        <is>
          <t>fee069628d000508360b179e48dcb21e0e64a9f2</t>
        </is>
      </c>
      <c r="C24516" t="inlineStr">
        <is>
          <t>2015-11-10 02:40:44+00:00</t>
        </is>
      </c>
      <c r="D24516" t="inlineStr">
        <is>
          <t>rem</t>
        </is>
      </c>
      <c r="E24516" t="inlineStr"/>
      <c r="F24516" t="inlineStr"/>
      <c r="G24516" t="inlineStr">
        <is>
          <t>south</t>
        </is>
      </c>
      <c r="H24516" t="inlineStr"/>
    </row>
    <row r="24517">
      <c r="A24517" t="inlineStr">
        <is>
          <t>aws-encryption-sdk-python</t>
        </is>
      </c>
      <c r="B24517" t="inlineStr">
        <is>
          <t>d29643e7df0e01bd6d10c2952e632c281df733c1</t>
        </is>
      </c>
      <c r="C24517" t="inlineStr">
        <is>
          <t>2018-09-20 19:04:49+00:00</t>
        </is>
      </c>
      <c r="D24517" t="inlineStr">
        <is>
          <t>verchange</t>
        </is>
      </c>
      <c r="E24517" t="inlineStr">
        <is>
          <t>attrs</t>
        </is>
      </c>
      <c r="F24517" t="inlineStr">
        <is>
          <t>&gt;=17.4.0</t>
        </is>
      </c>
      <c r="G24517" t="inlineStr">
        <is>
          <t>attrs</t>
        </is>
      </c>
      <c r="H24517" t="inlineStr">
        <is>
          <t>&gt;=16.3.0</t>
        </is>
      </c>
    </row>
    <row r="24518">
      <c r="A24518" t="inlineStr">
        <is>
          <t>aws-encryption-sdk-python</t>
        </is>
      </c>
      <c r="B24518" t="inlineStr">
        <is>
          <t>d29643e7df0e01bd6d10c2952e632c281df733c1</t>
        </is>
      </c>
      <c r="C24518" t="inlineStr">
        <is>
          <t>2018-09-20 19:04:49+00:00</t>
        </is>
      </c>
      <c r="D24518" t="inlineStr">
        <is>
          <t>add</t>
        </is>
      </c>
      <c r="E24518" t="inlineStr">
        <is>
          <t>wrapt</t>
        </is>
      </c>
      <c r="F24518" t="inlineStr">
        <is>
          <t>&gt;=1.10.11</t>
        </is>
      </c>
      <c r="G24518" t="inlineStr"/>
      <c r="H24518" t="inlineStr"/>
    </row>
    <row r="24519">
      <c r="A24519" t="inlineStr">
        <is>
          <t>ampy</t>
        </is>
      </c>
      <c r="B24519" t="inlineStr">
        <is>
          <t>8d2afe24bebe29c854b855e1e9ff9dbc9e552e6a</t>
        </is>
      </c>
      <c r="C24519" t="inlineStr">
        <is>
          <t>2018-10-26 00:34:22+00:00</t>
        </is>
      </c>
      <c r="D24519" t="inlineStr">
        <is>
          <t>add</t>
        </is>
      </c>
      <c r="E24519" t="inlineStr">
        <is>
          <t>click</t>
        </is>
      </c>
      <c r="F24519" t="inlineStr"/>
      <c r="G24519" t="inlineStr"/>
      <c r="H24519" t="inlineStr"/>
    </row>
    <row r="24520">
      <c r="A24520" t="inlineStr">
        <is>
          <t>ampy</t>
        </is>
      </c>
      <c r="B24520" t="inlineStr">
        <is>
          <t>8d2afe24bebe29c854b855e1e9ff9dbc9e552e6a</t>
        </is>
      </c>
      <c r="C24520" t="inlineStr">
        <is>
          <t>2018-10-26 00:34:22+00:00</t>
        </is>
      </c>
      <c r="D24520" t="inlineStr">
        <is>
          <t>add</t>
        </is>
      </c>
      <c r="E24520" t="inlineStr">
        <is>
          <t>pyserial</t>
        </is>
      </c>
      <c r="F24520" t="inlineStr"/>
      <c r="G24520" t="inlineStr"/>
      <c r="H24520" t="inlineStr"/>
    </row>
    <row r="24521">
      <c r="A24521" t="inlineStr">
        <is>
          <t>ampy</t>
        </is>
      </c>
      <c r="B24521" t="inlineStr">
        <is>
          <t>8d2afe24bebe29c854b855e1e9ff9dbc9e552e6a</t>
        </is>
      </c>
      <c r="C24521" t="inlineStr">
        <is>
          <t>2018-10-26 00:34:22+00:00</t>
        </is>
      </c>
      <c r="D24521" t="inlineStr">
        <is>
          <t>add</t>
        </is>
      </c>
      <c r="E24521" t="inlineStr">
        <is>
          <t>python-dotenv</t>
        </is>
      </c>
      <c r="F24521" t="inlineStr"/>
      <c r="G24521" t="inlineStr"/>
      <c r="H24521" t="inlineStr"/>
    </row>
    <row r="24522">
      <c r="A24522" t="inlineStr">
        <is>
          <t>ctypeslib</t>
        </is>
      </c>
      <c r="B24522" t="inlineStr">
        <is>
          <t>76b7f41e9bdde5bc681d255764eff111d3d23786</t>
        </is>
      </c>
      <c r="C24522" t="inlineStr">
        <is>
          <t>2021-02-17 00:06:33+00:00</t>
        </is>
      </c>
      <c r="D24522" t="inlineStr">
        <is>
          <t>add</t>
        </is>
      </c>
      <c r="E24522" t="inlineStr">
        <is>
          <t>six</t>
        </is>
      </c>
      <c r="F24522" t="inlineStr"/>
      <c r="G24522" t="inlineStr"/>
      <c r="H24522" t="inlineStr"/>
    </row>
    <row r="24523">
      <c r="A24523" t="inlineStr">
        <is>
          <t>ctypeslib</t>
        </is>
      </c>
      <c r="B24523" t="inlineStr">
        <is>
          <t>233b4a524cfd98ab1c6788f666c2e8f3d9336de0</t>
        </is>
      </c>
      <c r="C24523" t="inlineStr">
        <is>
          <t>2021-02-25 03:03:46+00:00</t>
        </is>
      </c>
      <c r="D24523" t="inlineStr">
        <is>
          <t>verchange</t>
        </is>
      </c>
      <c r="E24523" t="inlineStr">
        <is>
          <t>clang</t>
        </is>
      </c>
      <c r="F24523" t="inlineStr">
        <is>
          <t>&gt;=7.0</t>
        </is>
      </c>
      <c r="G24523" t="inlineStr">
        <is>
          <t>clang</t>
        </is>
      </c>
      <c r="H24523" t="inlineStr">
        <is>
          <t>&gt;=4.0</t>
        </is>
      </c>
    </row>
    <row r="24524">
      <c r="A24524" t="inlineStr">
        <is>
          <t>ctypeslib</t>
        </is>
      </c>
      <c r="B24524" t="inlineStr">
        <is>
          <t>233b4a524cfd98ab1c6788f666c2e8f3d9336de0</t>
        </is>
      </c>
      <c r="C24524" t="inlineStr">
        <is>
          <t>2021-02-25 03:03:46+00:00</t>
        </is>
      </c>
      <c r="D24524" t="inlineStr">
        <is>
          <t>rem</t>
        </is>
      </c>
      <c r="E24524" t="inlineStr"/>
      <c r="F24524" t="inlineStr"/>
      <c r="G24524" t="inlineStr">
        <is>
          <t>six</t>
        </is>
      </c>
      <c r="H24524" t="inlineStr"/>
    </row>
    <row r="24525">
      <c r="A24525" t="inlineStr">
        <is>
          <t>Grank</t>
        </is>
      </c>
      <c r="B24525" t="inlineStr">
        <is>
          <t>7435941fd4a31a73ed876b372d0980f646d2ba22</t>
        </is>
      </c>
      <c r="C24525" t="inlineStr">
        <is>
          <t>2018-10-09 07:09:06+00:00</t>
        </is>
      </c>
      <c r="D24525" t="inlineStr">
        <is>
          <t>verchange</t>
        </is>
      </c>
      <c r="E24525" t="inlineStr">
        <is>
          <t>urllib3</t>
        </is>
      </c>
      <c r="F24525">
        <f>=1.23</f>
        <v/>
      </c>
      <c r="G24525" t="inlineStr">
        <is>
          <t>urllib3</t>
        </is>
      </c>
      <c r="H24525">
        <f>=1.23</f>
        <v/>
      </c>
    </row>
    <row r="24526">
      <c r="A24526" t="inlineStr">
        <is>
          <t>Grank</t>
        </is>
      </c>
      <c r="B24526" t="inlineStr">
        <is>
          <t>7435941fd4a31a73ed876b372d0980f646d2ba22</t>
        </is>
      </c>
      <c r="C24526" t="inlineStr">
        <is>
          <t>2018-10-09 07:09:06+00:00</t>
        </is>
      </c>
      <c r="D24526" t="inlineStr">
        <is>
          <t>add</t>
        </is>
      </c>
      <c r="E24526" t="inlineStr">
        <is>
          <t>atomicwrites</t>
        </is>
      </c>
      <c r="F24526">
        <f>=1.2.1</f>
        <v/>
      </c>
      <c r="G24526" t="inlineStr"/>
      <c r="H24526" t="inlineStr"/>
    </row>
    <row r="24527">
      <c r="A24527" t="inlineStr">
        <is>
          <t>Grank</t>
        </is>
      </c>
      <c r="B24527" t="inlineStr">
        <is>
          <t>7435941fd4a31a73ed876b372d0980f646d2ba22</t>
        </is>
      </c>
      <c r="C24527" t="inlineStr">
        <is>
          <t>2018-10-09 07:09:06+00:00</t>
        </is>
      </c>
      <c r="D24527" t="inlineStr">
        <is>
          <t>add</t>
        </is>
      </c>
      <c r="E24527" t="inlineStr">
        <is>
          <t>attrs</t>
        </is>
      </c>
      <c r="F24527">
        <f>=18.2.0</f>
        <v/>
      </c>
      <c r="G24527" t="inlineStr"/>
      <c r="H24527" t="inlineStr"/>
    </row>
    <row r="24528">
      <c r="A24528" t="inlineStr">
        <is>
          <t>Grank</t>
        </is>
      </c>
      <c r="B24528" t="inlineStr">
        <is>
          <t>7435941fd4a31a73ed876b372d0980f646d2ba22</t>
        </is>
      </c>
      <c r="C24528" t="inlineStr">
        <is>
          <t>2018-10-09 07:09:06+00:00</t>
        </is>
      </c>
      <c r="D24528" t="inlineStr">
        <is>
          <t>add</t>
        </is>
      </c>
      <c r="E24528" t="inlineStr">
        <is>
          <t>cycler</t>
        </is>
      </c>
      <c r="F24528">
        <f>=0.10.0</f>
        <v/>
      </c>
      <c r="G24528" t="inlineStr"/>
      <c r="H24528" t="inlineStr"/>
    </row>
    <row r="24529">
      <c r="A24529" t="inlineStr">
        <is>
          <t>Grank</t>
        </is>
      </c>
      <c r="B24529" t="inlineStr">
        <is>
          <t>7435941fd4a31a73ed876b372d0980f646d2ba22</t>
        </is>
      </c>
      <c r="C24529" t="inlineStr">
        <is>
          <t>2018-10-09 07:09:06+00:00</t>
        </is>
      </c>
      <c r="D24529" t="inlineStr">
        <is>
          <t>add</t>
        </is>
      </c>
      <c r="E24529" t="inlineStr">
        <is>
          <t>Grank</t>
        </is>
      </c>
      <c r="F24529">
        <f>=0.0.23</f>
        <v/>
      </c>
      <c r="G24529" t="inlineStr"/>
      <c r="H24529" t="inlineStr"/>
    </row>
    <row r="24530">
      <c r="A24530" t="inlineStr">
        <is>
          <t>Grank</t>
        </is>
      </c>
      <c r="B24530" t="inlineStr">
        <is>
          <t>7435941fd4a31a73ed876b372d0980f646d2ba22</t>
        </is>
      </c>
      <c r="C24530" t="inlineStr">
        <is>
          <t>2018-10-09 07:09:06+00:00</t>
        </is>
      </c>
      <c r="D24530" t="inlineStr">
        <is>
          <t>add</t>
        </is>
      </c>
      <c r="E24530" t="inlineStr">
        <is>
          <t>kiwisolver</t>
        </is>
      </c>
      <c r="F24530">
        <f>=1.0.1</f>
        <v/>
      </c>
      <c r="G24530" t="inlineStr"/>
      <c r="H24530" t="inlineStr"/>
    </row>
    <row r="24531">
      <c r="A24531" t="inlineStr">
        <is>
          <t>Grank</t>
        </is>
      </c>
      <c r="B24531" t="inlineStr">
        <is>
          <t>7435941fd4a31a73ed876b372d0980f646d2ba22</t>
        </is>
      </c>
      <c r="C24531" t="inlineStr">
        <is>
          <t>2018-10-09 07:09:06+00:00</t>
        </is>
      </c>
      <c r="D24531" t="inlineStr">
        <is>
          <t>add</t>
        </is>
      </c>
      <c r="E24531" t="inlineStr">
        <is>
          <t>matplotlib</t>
        </is>
      </c>
      <c r="F24531">
        <f>=3.0.0</f>
        <v/>
      </c>
      <c r="G24531" t="inlineStr"/>
      <c r="H24531" t="inlineStr"/>
    </row>
    <row r="24532">
      <c r="A24532" t="inlineStr">
        <is>
          <t>Grank</t>
        </is>
      </c>
      <c r="B24532" t="inlineStr">
        <is>
          <t>7435941fd4a31a73ed876b372d0980f646d2ba22</t>
        </is>
      </c>
      <c r="C24532" t="inlineStr">
        <is>
          <t>2018-10-09 07:09:06+00:00</t>
        </is>
      </c>
      <c r="D24532" t="inlineStr">
        <is>
          <t>add</t>
        </is>
      </c>
      <c r="E24532" t="inlineStr">
        <is>
          <t>more-itertools</t>
        </is>
      </c>
      <c r="F24532">
        <f>=4.3.0</f>
        <v/>
      </c>
      <c r="G24532" t="inlineStr"/>
      <c r="H24532" t="inlineStr"/>
    </row>
    <row r="24533">
      <c r="A24533" t="inlineStr">
        <is>
          <t>Grank</t>
        </is>
      </c>
      <c r="B24533" t="inlineStr">
        <is>
          <t>7435941fd4a31a73ed876b372d0980f646d2ba22</t>
        </is>
      </c>
      <c r="C24533" t="inlineStr">
        <is>
          <t>2018-10-09 07:09:06+00:00</t>
        </is>
      </c>
      <c r="D24533" t="inlineStr">
        <is>
          <t>add</t>
        </is>
      </c>
      <c r="E24533" t="inlineStr">
        <is>
          <t>numpy</t>
        </is>
      </c>
      <c r="F24533">
        <f>=1.15.2</f>
        <v/>
      </c>
      <c r="G24533" t="inlineStr"/>
      <c r="H24533" t="inlineStr"/>
    </row>
    <row r="24534">
      <c r="A24534" t="inlineStr">
        <is>
          <t>Grank</t>
        </is>
      </c>
      <c r="B24534" t="inlineStr">
        <is>
          <t>7435941fd4a31a73ed876b372d0980f646d2ba22</t>
        </is>
      </c>
      <c r="C24534" t="inlineStr">
        <is>
          <t>2018-10-09 07:09:06+00:00</t>
        </is>
      </c>
      <c r="D24534" t="inlineStr">
        <is>
          <t>add</t>
        </is>
      </c>
      <c r="E24534" t="inlineStr">
        <is>
          <t>pandas</t>
        </is>
      </c>
      <c r="F24534">
        <f>=0.23.4</f>
        <v/>
      </c>
      <c r="G24534" t="inlineStr"/>
      <c r="H24534" t="inlineStr"/>
    </row>
    <row r="24535">
      <c r="A24535" t="inlineStr">
        <is>
          <t>Grank</t>
        </is>
      </c>
      <c r="B24535" t="inlineStr">
        <is>
          <t>7435941fd4a31a73ed876b372d0980f646d2ba22</t>
        </is>
      </c>
      <c r="C24535" t="inlineStr">
        <is>
          <t>2018-10-09 07:09:06+00:00</t>
        </is>
      </c>
      <c r="D24535" t="inlineStr">
        <is>
          <t>add</t>
        </is>
      </c>
      <c r="E24535" t="inlineStr">
        <is>
          <t>pluggy</t>
        </is>
      </c>
      <c r="F24535">
        <f>=0.7.1</f>
        <v/>
      </c>
      <c r="G24535" t="inlineStr"/>
      <c r="H24535" t="inlineStr"/>
    </row>
    <row r="24536">
      <c r="A24536" t="inlineStr">
        <is>
          <t>Grank</t>
        </is>
      </c>
      <c r="B24536" t="inlineStr">
        <is>
          <t>7435941fd4a31a73ed876b372d0980f646d2ba22</t>
        </is>
      </c>
      <c r="C24536" t="inlineStr">
        <is>
          <t>2018-10-09 07:09:06+00:00</t>
        </is>
      </c>
      <c r="D24536" t="inlineStr">
        <is>
          <t>add</t>
        </is>
      </c>
      <c r="E24536" t="inlineStr">
        <is>
          <t>py</t>
        </is>
      </c>
      <c r="F24536">
        <f>=1.6.0</f>
        <v/>
      </c>
      <c r="G24536" t="inlineStr"/>
      <c r="H24536" t="inlineStr"/>
    </row>
    <row r="24537">
      <c r="A24537" t="inlineStr">
        <is>
          <t>Grank</t>
        </is>
      </c>
      <c r="B24537" t="inlineStr">
        <is>
          <t>7435941fd4a31a73ed876b372d0980f646d2ba22</t>
        </is>
      </c>
      <c r="C24537" t="inlineStr">
        <is>
          <t>2018-10-09 07:09:06+00:00</t>
        </is>
      </c>
      <c r="D24537" t="inlineStr">
        <is>
          <t>add</t>
        </is>
      </c>
      <c r="E24537" t="inlineStr">
        <is>
          <t>pyparsing</t>
        </is>
      </c>
      <c r="F24537">
        <f>=2.2.2</f>
        <v/>
      </c>
      <c r="G24537" t="inlineStr"/>
      <c r="H24537" t="inlineStr"/>
    </row>
    <row r="24538">
      <c r="A24538" t="inlineStr">
        <is>
          <t>Grank</t>
        </is>
      </c>
      <c r="B24538" t="inlineStr">
        <is>
          <t>7435941fd4a31a73ed876b372d0980f646d2ba22</t>
        </is>
      </c>
      <c r="C24538" t="inlineStr">
        <is>
          <t>2018-10-09 07:09:06+00:00</t>
        </is>
      </c>
      <c r="D24538" t="inlineStr">
        <is>
          <t>add</t>
        </is>
      </c>
      <c r="E24538" t="inlineStr">
        <is>
          <t>pytest</t>
        </is>
      </c>
      <c r="F24538">
        <f>=3.8.2</f>
        <v/>
      </c>
      <c r="G24538" t="inlineStr"/>
      <c r="H24538" t="inlineStr"/>
    </row>
    <row r="24539">
      <c r="A24539" t="inlineStr">
        <is>
          <t>Grank</t>
        </is>
      </c>
      <c r="B24539" t="inlineStr">
        <is>
          <t>7435941fd4a31a73ed876b372d0980f646d2ba22</t>
        </is>
      </c>
      <c r="C24539" t="inlineStr">
        <is>
          <t>2018-10-09 07:09:06+00:00</t>
        </is>
      </c>
      <c r="D24539" t="inlineStr">
        <is>
          <t>add</t>
        </is>
      </c>
      <c r="E24539" t="inlineStr">
        <is>
          <t>python-dateutil</t>
        </is>
      </c>
      <c r="F24539">
        <f>=2.7.3</f>
        <v/>
      </c>
      <c r="G24539" t="inlineStr"/>
      <c r="H24539" t="inlineStr"/>
    </row>
    <row r="24540">
      <c r="A24540" t="inlineStr">
        <is>
          <t>Grank</t>
        </is>
      </c>
      <c r="B24540" t="inlineStr">
        <is>
          <t>7435941fd4a31a73ed876b372d0980f646d2ba22</t>
        </is>
      </c>
      <c r="C24540" t="inlineStr">
        <is>
          <t>2018-10-09 07:09:06+00:00</t>
        </is>
      </c>
      <c r="D24540" t="inlineStr">
        <is>
          <t>add</t>
        </is>
      </c>
      <c r="E24540" t="inlineStr">
        <is>
          <t>pytz</t>
        </is>
      </c>
      <c r="F24540">
        <f>=2018.5</f>
        <v/>
      </c>
      <c r="G24540" t="inlineStr"/>
      <c r="H24540" t="inlineStr"/>
    </row>
    <row r="24541">
      <c r="A24541" t="inlineStr">
        <is>
          <t>Grank</t>
        </is>
      </c>
      <c r="B24541" t="inlineStr">
        <is>
          <t>7435941fd4a31a73ed876b372d0980f646d2ba22</t>
        </is>
      </c>
      <c r="C24541" t="inlineStr">
        <is>
          <t>2018-10-09 07:09:06+00:00</t>
        </is>
      </c>
      <c r="D24541" t="inlineStr">
        <is>
          <t>rem</t>
        </is>
      </c>
      <c r="E24541" t="inlineStr"/>
      <c r="F24541" t="inlineStr"/>
      <c r="G24541" t="inlineStr">
        <is>
          <t>bleach</t>
        </is>
      </c>
      <c r="H24541">
        <f>=2.1.4</f>
        <v/>
      </c>
    </row>
    <row r="24542">
      <c r="A24542" t="inlineStr">
        <is>
          <t>Grank</t>
        </is>
      </c>
      <c r="B24542" t="inlineStr">
        <is>
          <t>7435941fd4a31a73ed876b372d0980f646d2ba22</t>
        </is>
      </c>
      <c r="C24542" t="inlineStr">
        <is>
          <t>2018-10-09 07:09:06+00:00</t>
        </is>
      </c>
      <c r="D24542" t="inlineStr">
        <is>
          <t>rem</t>
        </is>
      </c>
      <c r="E24542" t="inlineStr"/>
      <c r="F24542" t="inlineStr"/>
      <c r="G24542" t="inlineStr">
        <is>
          <t>cffi</t>
        </is>
      </c>
      <c r="H24542">
        <f>=1.11.5</f>
        <v/>
      </c>
    </row>
    <row r="24543">
      <c r="A24543" t="inlineStr">
        <is>
          <t>Grank</t>
        </is>
      </c>
      <c r="B24543" t="inlineStr">
        <is>
          <t>7435941fd4a31a73ed876b372d0980f646d2ba22</t>
        </is>
      </c>
      <c r="C24543" t="inlineStr">
        <is>
          <t>2018-10-09 07:09:06+00:00</t>
        </is>
      </c>
      <c r="D24543" t="inlineStr">
        <is>
          <t>rem</t>
        </is>
      </c>
      <c r="E24543" t="inlineStr"/>
      <c r="F24543" t="inlineStr"/>
      <c r="G24543" t="inlineStr">
        <is>
          <t>cmarkgfm</t>
        </is>
      </c>
      <c r="H24543">
        <f>=0.4.2</f>
        <v/>
      </c>
    </row>
    <row r="24544">
      <c r="A24544" t="inlineStr">
        <is>
          <t>Grank</t>
        </is>
      </c>
      <c r="B24544" t="inlineStr">
        <is>
          <t>7435941fd4a31a73ed876b372d0980f646d2ba22</t>
        </is>
      </c>
      <c r="C24544" t="inlineStr">
        <is>
          <t>2018-10-09 07:09:06+00:00</t>
        </is>
      </c>
      <c r="D24544" t="inlineStr">
        <is>
          <t>rem</t>
        </is>
      </c>
      <c r="E24544" t="inlineStr"/>
      <c r="F24544" t="inlineStr"/>
      <c r="G24544" t="inlineStr">
        <is>
          <t>docopt</t>
        </is>
      </c>
      <c r="H24544">
        <f>=0.6.2</f>
        <v/>
      </c>
    </row>
    <row r="24545">
      <c r="A24545" t="inlineStr">
        <is>
          <t>Grank</t>
        </is>
      </c>
      <c r="B24545" t="inlineStr">
        <is>
          <t>7435941fd4a31a73ed876b372d0980f646d2ba22</t>
        </is>
      </c>
      <c r="C24545" t="inlineStr">
        <is>
          <t>2018-10-09 07:09:06+00:00</t>
        </is>
      </c>
      <c r="D24545" t="inlineStr">
        <is>
          <t>rem</t>
        </is>
      </c>
      <c r="E24545" t="inlineStr"/>
      <c r="F24545" t="inlineStr"/>
      <c r="G24545" t="inlineStr">
        <is>
          <t>docutils</t>
        </is>
      </c>
      <c r="H24545">
        <f>=0.14</f>
        <v/>
      </c>
    </row>
    <row r="24546">
      <c r="A24546" t="inlineStr">
        <is>
          <t>Grank</t>
        </is>
      </c>
      <c r="B24546" t="inlineStr">
        <is>
          <t>7435941fd4a31a73ed876b372d0980f646d2ba22</t>
        </is>
      </c>
      <c r="C24546" t="inlineStr">
        <is>
          <t>2018-10-09 07:09:06+00:00</t>
        </is>
      </c>
      <c r="D24546" t="inlineStr">
        <is>
          <t>rem</t>
        </is>
      </c>
      <c r="E24546" t="inlineStr"/>
      <c r="F24546" t="inlineStr"/>
      <c r="G24546" t="inlineStr">
        <is>
          <t>future</t>
        </is>
      </c>
      <c r="H24546">
        <f>=0.16.0</f>
        <v/>
      </c>
    </row>
    <row r="24547">
      <c r="A24547" t="inlineStr">
        <is>
          <t>Grank</t>
        </is>
      </c>
      <c r="B24547" t="inlineStr">
        <is>
          <t>7435941fd4a31a73ed876b372d0980f646d2ba22</t>
        </is>
      </c>
      <c r="C24547" t="inlineStr">
        <is>
          <t>2018-10-09 07:09:06+00:00</t>
        </is>
      </c>
      <c r="D24547" t="inlineStr">
        <is>
          <t>rem</t>
        </is>
      </c>
      <c r="E24547" t="inlineStr"/>
      <c r="F24547" t="inlineStr"/>
      <c r="G24547" t="inlineStr">
        <is>
          <t>html5lib</t>
        </is>
      </c>
      <c r="H24547">
        <f>=1.0.1</f>
        <v/>
      </c>
    </row>
    <row r="24548">
      <c r="A24548" t="inlineStr">
        <is>
          <t>Grank</t>
        </is>
      </c>
      <c r="B24548" t="inlineStr">
        <is>
          <t>7435941fd4a31a73ed876b372d0980f646d2ba22</t>
        </is>
      </c>
      <c r="C24548" t="inlineStr">
        <is>
          <t>2018-10-09 07:09:06+00:00</t>
        </is>
      </c>
      <c r="D24548" t="inlineStr">
        <is>
          <t>rem</t>
        </is>
      </c>
      <c r="E24548" t="inlineStr"/>
      <c r="F24548" t="inlineStr"/>
      <c r="G24548" t="inlineStr">
        <is>
          <t>pkginfo</t>
        </is>
      </c>
      <c r="H24548">
        <f>=1.4.2</f>
        <v/>
      </c>
    </row>
    <row r="24549">
      <c r="A24549" t="inlineStr">
        <is>
          <t>Grank</t>
        </is>
      </c>
      <c r="B24549" t="inlineStr">
        <is>
          <t>7435941fd4a31a73ed876b372d0980f646d2ba22</t>
        </is>
      </c>
      <c r="C24549" t="inlineStr">
        <is>
          <t>2018-10-09 07:09:06+00:00</t>
        </is>
      </c>
      <c r="D24549" t="inlineStr">
        <is>
          <t>rem</t>
        </is>
      </c>
      <c r="E24549" t="inlineStr"/>
      <c r="F24549" t="inlineStr"/>
      <c r="G24549" t="inlineStr">
        <is>
          <t>pycparser</t>
        </is>
      </c>
      <c r="H24549">
        <f>=2.19</f>
        <v/>
      </c>
    </row>
    <row r="24550">
      <c r="A24550" t="inlineStr">
        <is>
          <t>Grank</t>
        </is>
      </c>
      <c r="B24550" t="inlineStr">
        <is>
          <t>7435941fd4a31a73ed876b372d0980f646d2ba22</t>
        </is>
      </c>
      <c r="C24550" t="inlineStr">
        <is>
          <t>2018-10-09 07:09:06+00:00</t>
        </is>
      </c>
      <c r="D24550" t="inlineStr">
        <is>
          <t>rem</t>
        </is>
      </c>
      <c r="E24550" t="inlineStr"/>
      <c r="F24550" t="inlineStr"/>
      <c r="G24550" t="inlineStr">
        <is>
          <t>Pygments</t>
        </is>
      </c>
      <c r="H24550">
        <f>=2.2.0</f>
        <v/>
      </c>
    </row>
    <row r="24551">
      <c r="A24551" t="inlineStr">
        <is>
          <t>Grank</t>
        </is>
      </c>
      <c r="B24551" t="inlineStr">
        <is>
          <t>7435941fd4a31a73ed876b372d0980f646d2ba22</t>
        </is>
      </c>
      <c r="C24551" t="inlineStr">
        <is>
          <t>2018-10-09 07:09:06+00:00</t>
        </is>
      </c>
      <c r="D24551" t="inlineStr">
        <is>
          <t>rem</t>
        </is>
      </c>
      <c r="E24551" t="inlineStr"/>
      <c r="F24551" t="inlineStr"/>
      <c r="G24551" t="inlineStr">
        <is>
          <t>readme-renderer</t>
        </is>
      </c>
      <c r="H24551">
        <f>=22.0</f>
        <v/>
      </c>
    </row>
    <row r="24552">
      <c r="A24552" t="inlineStr">
        <is>
          <t>Grank</t>
        </is>
      </c>
      <c r="B24552" t="inlineStr">
        <is>
          <t>7435941fd4a31a73ed876b372d0980f646d2ba22</t>
        </is>
      </c>
      <c r="C24552" t="inlineStr">
        <is>
          <t>2018-10-09 07:09:06+00:00</t>
        </is>
      </c>
      <c r="D24552" t="inlineStr">
        <is>
          <t>rem</t>
        </is>
      </c>
      <c r="E24552" t="inlineStr"/>
      <c r="F24552" t="inlineStr"/>
      <c r="G24552" t="inlineStr">
        <is>
          <t>requests-toolbelt</t>
        </is>
      </c>
      <c r="H24552">
        <f>=0.8.0</f>
        <v/>
      </c>
    </row>
    <row r="24553">
      <c r="A24553" t="inlineStr">
        <is>
          <t>Grank</t>
        </is>
      </c>
      <c r="B24553" t="inlineStr">
        <is>
          <t>7435941fd4a31a73ed876b372d0980f646d2ba22</t>
        </is>
      </c>
      <c r="C24553" t="inlineStr">
        <is>
          <t>2018-10-09 07:09:06+00:00</t>
        </is>
      </c>
      <c r="D24553" t="inlineStr">
        <is>
          <t>rem</t>
        </is>
      </c>
      <c r="E24553" t="inlineStr"/>
      <c r="F24553" t="inlineStr"/>
      <c r="G24553" t="inlineStr">
        <is>
          <t>tqdm</t>
        </is>
      </c>
      <c r="H24553">
        <f>=4.26.0</f>
        <v/>
      </c>
    </row>
    <row r="24554">
      <c r="A24554" t="inlineStr">
        <is>
          <t>Grank</t>
        </is>
      </c>
      <c r="B24554" t="inlineStr">
        <is>
          <t>7435941fd4a31a73ed876b372d0980f646d2ba22</t>
        </is>
      </c>
      <c r="C24554" t="inlineStr">
        <is>
          <t>2018-10-09 07:09:06+00:00</t>
        </is>
      </c>
      <c r="D24554" t="inlineStr">
        <is>
          <t>rem</t>
        </is>
      </c>
      <c r="E24554" t="inlineStr"/>
      <c r="F24554" t="inlineStr"/>
      <c r="G24554" t="inlineStr">
        <is>
          <t>twine</t>
        </is>
      </c>
      <c r="H24554">
        <f>=1.12.1</f>
        <v/>
      </c>
    </row>
    <row r="24555">
      <c r="A24555" t="inlineStr">
        <is>
          <t>Grank</t>
        </is>
      </c>
      <c r="B24555" t="inlineStr">
        <is>
          <t>7435941fd4a31a73ed876b372d0980f646d2ba22</t>
        </is>
      </c>
      <c r="C24555" t="inlineStr">
        <is>
          <t>2018-10-09 07:09:06+00:00</t>
        </is>
      </c>
      <c r="D24555" t="inlineStr">
        <is>
          <t>rem</t>
        </is>
      </c>
      <c r="E24555" t="inlineStr"/>
      <c r="F24555" t="inlineStr"/>
      <c r="G24555" t="inlineStr">
        <is>
          <t>webencodings</t>
        </is>
      </c>
      <c r="H24555">
        <f>=0.5.1</f>
        <v/>
      </c>
    </row>
    <row r="24556">
      <c r="A24556" t="inlineStr">
        <is>
          <t>Grank</t>
        </is>
      </c>
      <c r="B24556" t="inlineStr">
        <is>
          <t>ced032ad7f7fad1bdfc3a0420e947240cac50df3</t>
        </is>
      </c>
      <c r="C24556" t="inlineStr">
        <is>
          <t>2018-10-13 09:25:19+00:00</t>
        </is>
      </c>
      <c r="D24556" t="inlineStr">
        <is>
          <t>verchange</t>
        </is>
      </c>
      <c r="E24556" t="inlineStr">
        <is>
          <t>urllib3</t>
        </is>
      </c>
      <c r="F24556">
        <f>=1.23</f>
        <v/>
      </c>
      <c r="G24556" t="inlineStr">
        <is>
          <t>urllib3</t>
        </is>
      </c>
      <c r="H24556">
        <f>=1.23</f>
        <v/>
      </c>
    </row>
    <row r="24557">
      <c r="A24557" t="inlineStr">
        <is>
          <t>Grank</t>
        </is>
      </c>
      <c r="B24557" t="inlineStr">
        <is>
          <t>ced032ad7f7fad1bdfc3a0420e947240cac50df3</t>
        </is>
      </c>
      <c r="C24557" t="inlineStr">
        <is>
          <t>2018-10-13 09:25:19+00:00</t>
        </is>
      </c>
      <c r="D24557" t="inlineStr">
        <is>
          <t>verchange</t>
        </is>
      </c>
      <c r="E24557" t="inlineStr">
        <is>
          <t>py</t>
        </is>
      </c>
      <c r="F24557">
        <f>=1.7.0</f>
        <v/>
      </c>
      <c r="G24557" t="inlineStr">
        <is>
          <t>py</t>
        </is>
      </c>
      <c r="H24557">
        <f>=1.6.0</f>
        <v/>
      </c>
    </row>
    <row r="24558">
      <c r="A24558" t="inlineStr">
        <is>
          <t>Grank</t>
        </is>
      </c>
      <c r="B24558" t="inlineStr">
        <is>
          <t>ced032ad7f7fad1bdfc3a0420e947240cac50df3</t>
        </is>
      </c>
      <c r="C24558" t="inlineStr">
        <is>
          <t>2018-10-13 09:25:19+00:00</t>
        </is>
      </c>
      <c r="D24558" t="inlineStr">
        <is>
          <t>add</t>
        </is>
      </c>
      <c r="E24558" t="inlineStr">
        <is>
          <t>apipkg</t>
        </is>
      </c>
      <c r="F24558">
        <f>=1.5</f>
        <v/>
      </c>
      <c r="G24558" t="inlineStr"/>
      <c r="H24558" t="inlineStr"/>
    </row>
    <row r="24559">
      <c r="A24559" t="inlineStr">
        <is>
          <t>Grank</t>
        </is>
      </c>
      <c r="B24559" t="inlineStr">
        <is>
          <t>ced032ad7f7fad1bdfc3a0420e947240cac50df3</t>
        </is>
      </c>
      <c r="C24559" t="inlineStr">
        <is>
          <t>2018-10-13 09:25:19+00:00</t>
        </is>
      </c>
      <c r="D24559" t="inlineStr">
        <is>
          <t>add</t>
        </is>
      </c>
      <c r="E24559" t="inlineStr">
        <is>
          <t>bleach</t>
        </is>
      </c>
      <c r="F24559">
        <f>=3.0.2</f>
        <v/>
      </c>
      <c r="G24559" t="inlineStr"/>
      <c r="H24559" t="inlineStr"/>
    </row>
    <row r="24560">
      <c r="A24560" t="inlineStr">
        <is>
          <t>Grank</t>
        </is>
      </c>
      <c r="B24560" t="inlineStr">
        <is>
          <t>ced032ad7f7fad1bdfc3a0420e947240cac50df3</t>
        </is>
      </c>
      <c r="C24560" t="inlineStr">
        <is>
          <t>2018-10-13 09:25:19+00:00</t>
        </is>
      </c>
      <c r="D24560" t="inlineStr">
        <is>
          <t>add</t>
        </is>
      </c>
      <c r="E24560" t="inlineStr">
        <is>
          <t>cffi</t>
        </is>
      </c>
      <c r="F24560">
        <f>=1.11.5</f>
        <v/>
      </c>
      <c r="G24560" t="inlineStr"/>
      <c r="H24560" t="inlineStr"/>
    </row>
    <row r="24561">
      <c r="A24561" t="inlineStr">
        <is>
          <t>Grank</t>
        </is>
      </c>
      <c r="B24561" t="inlineStr">
        <is>
          <t>ced032ad7f7fad1bdfc3a0420e947240cac50df3</t>
        </is>
      </c>
      <c r="C24561" t="inlineStr">
        <is>
          <t>2018-10-13 09:25:19+00:00</t>
        </is>
      </c>
      <c r="D24561" t="inlineStr">
        <is>
          <t>add</t>
        </is>
      </c>
      <c r="E24561" t="inlineStr">
        <is>
          <t>cmarkgfm</t>
        </is>
      </c>
      <c r="F24561">
        <f>=0.4.2</f>
        <v/>
      </c>
      <c r="G24561" t="inlineStr"/>
      <c r="H24561" t="inlineStr"/>
    </row>
    <row r="24562">
      <c r="A24562" t="inlineStr">
        <is>
          <t>Grank</t>
        </is>
      </c>
      <c r="B24562" t="inlineStr">
        <is>
          <t>ced032ad7f7fad1bdfc3a0420e947240cac50df3</t>
        </is>
      </c>
      <c r="C24562" t="inlineStr">
        <is>
          <t>2018-10-13 09:25:19+00:00</t>
        </is>
      </c>
      <c r="D24562" t="inlineStr">
        <is>
          <t>add</t>
        </is>
      </c>
      <c r="E24562" t="inlineStr">
        <is>
          <t>coverage</t>
        </is>
      </c>
      <c r="F24562">
        <f>=4.5.1</f>
        <v/>
      </c>
      <c r="G24562" t="inlineStr"/>
      <c r="H24562" t="inlineStr"/>
    </row>
    <row r="24563">
      <c r="A24563" t="inlineStr">
        <is>
          <t>Grank</t>
        </is>
      </c>
      <c r="B24563" t="inlineStr">
        <is>
          <t>ced032ad7f7fad1bdfc3a0420e947240cac50df3</t>
        </is>
      </c>
      <c r="C24563" t="inlineStr">
        <is>
          <t>2018-10-13 09:25:19+00:00</t>
        </is>
      </c>
      <c r="D24563" t="inlineStr">
        <is>
          <t>add</t>
        </is>
      </c>
      <c r="E24563" t="inlineStr">
        <is>
          <t>docutils</t>
        </is>
      </c>
      <c r="F24563">
        <f>=0.14</f>
        <v/>
      </c>
      <c r="G24563" t="inlineStr"/>
      <c r="H24563" t="inlineStr"/>
    </row>
    <row r="24564">
      <c r="A24564" t="inlineStr">
        <is>
          <t>Grank</t>
        </is>
      </c>
      <c r="B24564" t="inlineStr">
        <is>
          <t>ced032ad7f7fad1bdfc3a0420e947240cac50df3</t>
        </is>
      </c>
      <c r="C24564" t="inlineStr">
        <is>
          <t>2018-10-13 09:25:19+00:00</t>
        </is>
      </c>
      <c r="D24564" t="inlineStr">
        <is>
          <t>add</t>
        </is>
      </c>
      <c r="E24564" t="inlineStr">
        <is>
          <t>execnet</t>
        </is>
      </c>
      <c r="F24564">
        <f>=1.5.0</f>
        <v/>
      </c>
      <c r="G24564" t="inlineStr"/>
      <c r="H24564" t="inlineStr"/>
    </row>
    <row r="24565">
      <c r="A24565" t="inlineStr">
        <is>
          <t>Grank</t>
        </is>
      </c>
      <c r="B24565" t="inlineStr">
        <is>
          <t>ced032ad7f7fad1bdfc3a0420e947240cac50df3</t>
        </is>
      </c>
      <c r="C24565" t="inlineStr">
        <is>
          <t>2018-10-13 09:25:19+00:00</t>
        </is>
      </c>
      <c r="D24565" t="inlineStr">
        <is>
          <t>add</t>
        </is>
      </c>
      <c r="E24565" t="inlineStr">
        <is>
          <t>future</t>
        </is>
      </c>
      <c r="F24565">
        <f>=0.16.0</f>
        <v/>
      </c>
      <c r="G24565" t="inlineStr"/>
      <c r="H24565" t="inlineStr"/>
    </row>
    <row r="24566">
      <c r="A24566" t="inlineStr">
        <is>
          <t>Grank</t>
        </is>
      </c>
      <c r="B24566" t="inlineStr">
        <is>
          <t>ced032ad7f7fad1bdfc3a0420e947240cac50df3</t>
        </is>
      </c>
      <c r="C24566" t="inlineStr">
        <is>
          <t>2018-10-13 09:25:19+00:00</t>
        </is>
      </c>
      <c r="D24566" t="inlineStr">
        <is>
          <t>add</t>
        </is>
      </c>
      <c r="E24566" t="inlineStr">
        <is>
          <t>pep8</t>
        </is>
      </c>
      <c r="F24566">
        <f>=1.7.1</f>
        <v/>
      </c>
      <c r="G24566" t="inlineStr"/>
      <c r="H24566" t="inlineStr"/>
    </row>
    <row r="24567">
      <c r="A24567" t="inlineStr">
        <is>
          <t>Grank</t>
        </is>
      </c>
      <c r="B24567" t="inlineStr">
        <is>
          <t>ced032ad7f7fad1bdfc3a0420e947240cac50df3</t>
        </is>
      </c>
      <c r="C24567" t="inlineStr">
        <is>
          <t>2018-10-13 09:25:19+00:00</t>
        </is>
      </c>
      <c r="D24567" t="inlineStr">
        <is>
          <t>add</t>
        </is>
      </c>
      <c r="E24567" t="inlineStr">
        <is>
          <t>pkginfo</t>
        </is>
      </c>
      <c r="F24567">
        <f>=1.4.2</f>
        <v/>
      </c>
      <c r="G24567" t="inlineStr"/>
      <c r="H24567" t="inlineStr"/>
    </row>
    <row r="24568">
      <c r="A24568" t="inlineStr">
        <is>
          <t>Grank</t>
        </is>
      </c>
      <c r="B24568" t="inlineStr">
        <is>
          <t>ced032ad7f7fad1bdfc3a0420e947240cac50df3</t>
        </is>
      </c>
      <c r="C24568" t="inlineStr">
        <is>
          <t>2018-10-13 09:25:19+00:00</t>
        </is>
      </c>
      <c r="D24568" t="inlineStr">
        <is>
          <t>add</t>
        </is>
      </c>
      <c r="E24568" t="inlineStr">
        <is>
          <t>pycparser</t>
        </is>
      </c>
      <c r="F24568">
        <f>=2.19</f>
        <v/>
      </c>
      <c r="G24568" t="inlineStr"/>
      <c r="H24568" t="inlineStr"/>
    </row>
    <row r="24569">
      <c r="A24569" t="inlineStr">
        <is>
          <t>Grank</t>
        </is>
      </c>
      <c r="B24569" t="inlineStr">
        <is>
          <t>ced032ad7f7fad1bdfc3a0420e947240cac50df3</t>
        </is>
      </c>
      <c r="C24569" t="inlineStr">
        <is>
          <t>2018-10-13 09:25:19+00:00</t>
        </is>
      </c>
      <c r="D24569" t="inlineStr">
        <is>
          <t>add</t>
        </is>
      </c>
      <c r="E24569" t="inlineStr">
        <is>
          <t>pyflakes</t>
        </is>
      </c>
      <c r="F24569">
        <f>=2.0.0</f>
        <v/>
      </c>
      <c r="G24569" t="inlineStr"/>
      <c r="H24569" t="inlineStr"/>
    </row>
    <row r="24570">
      <c r="A24570" t="inlineStr">
        <is>
          <t>Grank</t>
        </is>
      </c>
      <c r="B24570" t="inlineStr">
        <is>
          <t>ced032ad7f7fad1bdfc3a0420e947240cac50df3</t>
        </is>
      </c>
      <c r="C24570" t="inlineStr">
        <is>
          <t>2018-10-13 09:25:19+00:00</t>
        </is>
      </c>
      <c r="D24570" t="inlineStr">
        <is>
          <t>add</t>
        </is>
      </c>
      <c r="E24570" t="inlineStr">
        <is>
          <t>Pygments</t>
        </is>
      </c>
      <c r="F24570">
        <f>=2.2.0</f>
        <v/>
      </c>
      <c r="G24570" t="inlineStr"/>
      <c r="H24570" t="inlineStr"/>
    </row>
    <row r="24571">
      <c r="A24571" t="inlineStr">
        <is>
          <t>Grank</t>
        </is>
      </c>
      <c r="B24571" t="inlineStr">
        <is>
          <t>ced032ad7f7fad1bdfc3a0420e947240cac50df3</t>
        </is>
      </c>
      <c r="C24571" t="inlineStr">
        <is>
          <t>2018-10-13 09:25:19+00:00</t>
        </is>
      </c>
      <c r="D24571" t="inlineStr">
        <is>
          <t>add</t>
        </is>
      </c>
      <c r="E24571" t="inlineStr">
        <is>
          <t>pytest-cache</t>
        </is>
      </c>
      <c r="F24571">
        <f>=1.0</f>
        <v/>
      </c>
      <c r="G24571" t="inlineStr"/>
      <c r="H24571" t="inlineStr"/>
    </row>
    <row r="24572">
      <c r="A24572" t="inlineStr">
        <is>
          <t>Grank</t>
        </is>
      </c>
      <c r="B24572" t="inlineStr">
        <is>
          <t>ced032ad7f7fad1bdfc3a0420e947240cac50df3</t>
        </is>
      </c>
      <c r="C24572" t="inlineStr">
        <is>
          <t>2018-10-13 09:25:19+00:00</t>
        </is>
      </c>
      <c r="D24572" t="inlineStr">
        <is>
          <t>add</t>
        </is>
      </c>
      <c r="E24572" t="inlineStr">
        <is>
          <t>pytest-cov</t>
        </is>
      </c>
      <c r="F24572">
        <f>=2.6.0</f>
        <v/>
      </c>
      <c r="G24572" t="inlineStr"/>
      <c r="H24572" t="inlineStr"/>
    </row>
    <row r="24573">
      <c r="A24573" t="inlineStr">
        <is>
          <t>Grank</t>
        </is>
      </c>
      <c r="B24573" t="inlineStr">
        <is>
          <t>ced032ad7f7fad1bdfc3a0420e947240cac50df3</t>
        </is>
      </c>
      <c r="C24573" t="inlineStr">
        <is>
          <t>2018-10-13 09:25:19+00:00</t>
        </is>
      </c>
      <c r="D24573" t="inlineStr">
        <is>
          <t>add</t>
        </is>
      </c>
      <c r="E24573" t="inlineStr">
        <is>
          <t>pytest-flakes</t>
        </is>
      </c>
      <c r="F24573">
        <f>=4.0.0</f>
        <v/>
      </c>
      <c r="G24573" t="inlineStr"/>
      <c r="H24573" t="inlineStr"/>
    </row>
    <row r="24574">
      <c r="A24574" t="inlineStr">
        <is>
          <t>Grank</t>
        </is>
      </c>
      <c r="B24574" t="inlineStr">
        <is>
          <t>ced032ad7f7fad1bdfc3a0420e947240cac50df3</t>
        </is>
      </c>
      <c r="C24574" t="inlineStr">
        <is>
          <t>2018-10-13 09:25:19+00:00</t>
        </is>
      </c>
      <c r="D24574" t="inlineStr">
        <is>
          <t>add</t>
        </is>
      </c>
      <c r="E24574" t="inlineStr">
        <is>
          <t>pytest-mock</t>
        </is>
      </c>
      <c r="F24574">
        <f>=1.10.0</f>
        <v/>
      </c>
      <c r="G24574" t="inlineStr"/>
      <c r="H24574" t="inlineStr"/>
    </row>
    <row r="24575">
      <c r="A24575" t="inlineStr">
        <is>
          <t>Grank</t>
        </is>
      </c>
      <c r="B24575" t="inlineStr">
        <is>
          <t>ced032ad7f7fad1bdfc3a0420e947240cac50df3</t>
        </is>
      </c>
      <c r="C24575" t="inlineStr">
        <is>
          <t>2018-10-13 09:25:19+00:00</t>
        </is>
      </c>
      <c r="D24575" t="inlineStr">
        <is>
          <t>add</t>
        </is>
      </c>
      <c r="E24575" t="inlineStr">
        <is>
          <t>pytest-pep8</t>
        </is>
      </c>
      <c r="F24575">
        <f>=1.0.6</f>
        <v/>
      </c>
      <c r="G24575" t="inlineStr"/>
      <c r="H24575" t="inlineStr"/>
    </row>
    <row r="24576">
      <c r="A24576" t="inlineStr">
        <is>
          <t>Grank</t>
        </is>
      </c>
      <c r="B24576" t="inlineStr">
        <is>
          <t>ced032ad7f7fad1bdfc3a0420e947240cac50df3</t>
        </is>
      </c>
      <c r="C24576" t="inlineStr">
        <is>
          <t>2018-10-13 09:25:19+00:00</t>
        </is>
      </c>
      <c r="D24576" t="inlineStr">
        <is>
          <t>add</t>
        </is>
      </c>
      <c r="E24576" t="inlineStr">
        <is>
          <t>readme-renderer</t>
        </is>
      </c>
      <c r="F24576">
        <f>=22.0</f>
        <v/>
      </c>
      <c r="G24576" t="inlineStr"/>
      <c r="H24576" t="inlineStr"/>
    </row>
    <row r="24577">
      <c r="A24577" t="inlineStr">
        <is>
          <t>Grank</t>
        </is>
      </c>
      <c r="B24577" t="inlineStr">
        <is>
          <t>ced032ad7f7fad1bdfc3a0420e947240cac50df3</t>
        </is>
      </c>
      <c r="C24577" t="inlineStr">
        <is>
          <t>2018-10-13 09:25:19+00:00</t>
        </is>
      </c>
      <c r="D24577" t="inlineStr">
        <is>
          <t>add</t>
        </is>
      </c>
      <c r="E24577" t="inlineStr">
        <is>
          <t>requests-toolbelt</t>
        </is>
      </c>
      <c r="F24577">
        <f>=0.8.0</f>
        <v/>
      </c>
      <c r="G24577" t="inlineStr"/>
      <c r="H24577" t="inlineStr"/>
    </row>
    <row r="24578">
      <c r="A24578" t="inlineStr">
        <is>
          <t>Grank</t>
        </is>
      </c>
      <c r="B24578" t="inlineStr">
        <is>
          <t>ced032ad7f7fad1bdfc3a0420e947240cac50df3</t>
        </is>
      </c>
      <c r="C24578" t="inlineStr">
        <is>
          <t>2018-10-13 09:25:19+00:00</t>
        </is>
      </c>
      <c r="D24578" t="inlineStr">
        <is>
          <t>add</t>
        </is>
      </c>
      <c r="E24578" t="inlineStr">
        <is>
          <t>tqdm</t>
        </is>
      </c>
      <c r="F24578">
        <f>=4.26.0</f>
        <v/>
      </c>
      <c r="G24578" t="inlineStr"/>
      <c r="H24578" t="inlineStr"/>
    </row>
    <row r="24579">
      <c r="A24579" t="inlineStr">
        <is>
          <t>Grank</t>
        </is>
      </c>
      <c r="B24579" t="inlineStr">
        <is>
          <t>ced032ad7f7fad1bdfc3a0420e947240cac50df3</t>
        </is>
      </c>
      <c r="C24579" t="inlineStr">
        <is>
          <t>2018-10-13 09:25:19+00:00</t>
        </is>
      </c>
      <c r="D24579" t="inlineStr">
        <is>
          <t>add</t>
        </is>
      </c>
      <c r="E24579" t="inlineStr">
        <is>
          <t>twine</t>
        </is>
      </c>
      <c r="F24579">
        <f>=1.12.1</f>
        <v/>
      </c>
      <c r="G24579" t="inlineStr"/>
      <c r="H24579" t="inlineStr"/>
    </row>
    <row r="24580">
      <c r="A24580" t="inlineStr">
        <is>
          <t>Grank</t>
        </is>
      </c>
      <c r="B24580" t="inlineStr">
        <is>
          <t>ced032ad7f7fad1bdfc3a0420e947240cac50df3</t>
        </is>
      </c>
      <c r="C24580" t="inlineStr">
        <is>
          <t>2018-10-13 09:25:19+00:00</t>
        </is>
      </c>
      <c r="D24580" t="inlineStr">
        <is>
          <t>add</t>
        </is>
      </c>
      <c r="E24580" t="inlineStr">
        <is>
          <t>webencodings</t>
        </is>
      </c>
      <c r="F24580">
        <f>=0.5.1</f>
        <v/>
      </c>
      <c r="G24580" t="inlineStr"/>
      <c r="H24580" t="inlineStr"/>
    </row>
    <row r="24581">
      <c r="A24581" t="inlineStr">
        <is>
          <t>Grank</t>
        </is>
      </c>
      <c r="B24581" t="inlineStr">
        <is>
          <t>ced032ad7f7fad1bdfc3a0420e947240cac50df3</t>
        </is>
      </c>
      <c r="C24581" t="inlineStr">
        <is>
          <t>2018-10-13 09:25:19+00:00</t>
        </is>
      </c>
      <c r="D24581" t="inlineStr">
        <is>
          <t>rem</t>
        </is>
      </c>
      <c r="E24581" t="inlineStr"/>
      <c r="F24581" t="inlineStr"/>
      <c r="G24581" t="inlineStr">
        <is>
          <t>Grank</t>
        </is>
      </c>
      <c r="H24581">
        <f>=0.0.23</f>
        <v/>
      </c>
    </row>
    <row r="24582">
      <c r="A24582" t="inlineStr">
        <is>
          <t>tempest</t>
        </is>
      </c>
      <c r="B24582" t="inlineStr">
        <is>
          <t>is</t>
        </is>
      </c>
      <c r="C24582" t="inlineStr">
        <is>
          <t>2016-04-07 15:54:43+00:00</t>
        </is>
      </c>
      <c r="D24582" t="inlineStr">
        <is>
          <t>verchange</t>
        </is>
      </c>
      <c r="E24582" t="inlineStr">
        <is>
          <t>cliff</t>
        </is>
      </c>
      <c r="F24582" t="inlineStr">
        <is>
          <t>&gt;=1.15.0;!=1.17.0;!=1.16.0</t>
        </is>
      </c>
      <c r="G24582" t="inlineStr">
        <is>
          <t>cliff</t>
        </is>
      </c>
      <c r="H24582" t="inlineStr">
        <is>
          <t>&gt;=1.15.0;!=1.16.0</t>
        </is>
      </c>
    </row>
    <row r="24583">
      <c r="A24583" t="inlineStr">
        <is>
          <t>tempest</t>
        </is>
      </c>
      <c r="B24583" t="inlineStr">
        <is>
          <t>is</t>
        </is>
      </c>
      <c r="C24583" t="inlineStr">
        <is>
          <t>2016-05-10 15:47:47+00:00</t>
        </is>
      </c>
      <c r="D24583" t="inlineStr">
        <is>
          <t>verchange</t>
        </is>
      </c>
      <c r="E24583" t="inlineStr">
        <is>
          <t>stevedore</t>
        </is>
      </c>
      <c r="F24583" t="inlineStr">
        <is>
          <t>&gt;=1.9.0</t>
        </is>
      </c>
      <c r="G24583" t="inlineStr">
        <is>
          <t>stevedore</t>
        </is>
      </c>
      <c r="H24583" t="inlineStr">
        <is>
          <t>&gt;=1.5.0</t>
        </is>
      </c>
    </row>
    <row r="24584">
      <c r="A24584" t="inlineStr">
        <is>
          <t>tempest</t>
        </is>
      </c>
      <c r="B24584" t="inlineStr">
        <is>
          <t>is</t>
        </is>
      </c>
      <c r="C24584" t="inlineStr">
        <is>
          <t>2016-05-10 15:47:47+00:00</t>
        </is>
      </c>
      <c r="D24584" t="inlineStr">
        <is>
          <t>verchange</t>
        </is>
      </c>
      <c r="E24584" t="inlineStr">
        <is>
          <t>fixtures</t>
        </is>
      </c>
      <c r="F24584" t="inlineStr">
        <is>
          <t>&lt;2.0;&gt;=1.3.1</t>
        </is>
      </c>
      <c r="G24584" t="inlineStr">
        <is>
          <t>fixtures</t>
        </is>
      </c>
      <c r="H24584" t="inlineStr">
        <is>
          <t>&gt;=1.3.1</t>
        </is>
      </c>
    </row>
    <row r="24585">
      <c r="A24585" t="inlineStr">
        <is>
          <t>tempest</t>
        </is>
      </c>
      <c r="B24585" t="inlineStr">
        <is>
          <t>is</t>
        </is>
      </c>
      <c r="C24585" t="inlineStr">
        <is>
          <t>2016-05-10 15:47:47+00:00</t>
        </is>
      </c>
      <c r="D24585" t="inlineStr">
        <is>
          <t>verchange</t>
        </is>
      </c>
      <c r="E24585" t="inlineStr">
        <is>
          <t>oslo.config</t>
        </is>
      </c>
      <c r="F24585" t="inlineStr">
        <is>
          <t>&gt;=3.9.0</t>
        </is>
      </c>
      <c r="G24585" t="inlineStr">
        <is>
          <t>oslo.config</t>
        </is>
      </c>
      <c r="H24585" t="inlineStr">
        <is>
          <t>&gt;=3.7.0</t>
        </is>
      </c>
    </row>
    <row r="24586">
      <c r="A24586" t="inlineStr">
        <is>
          <t>tempest</t>
        </is>
      </c>
      <c r="B24586" t="inlineStr">
        <is>
          <t>is</t>
        </is>
      </c>
      <c r="C24586" t="inlineStr">
        <is>
          <t>2016-05-10 15:47:47+00:00</t>
        </is>
      </c>
      <c r="D24586" t="inlineStr">
        <is>
          <t>add</t>
        </is>
      </c>
      <c r="E24586" t="inlineStr">
        <is>
          <t>urllib3</t>
        </is>
      </c>
      <c r="F24586" t="inlineStr">
        <is>
          <t>&gt;=1.8.3</t>
        </is>
      </c>
      <c r="G24586" t="inlineStr"/>
      <c r="H24586" t="inlineStr"/>
    </row>
    <row r="24587">
      <c r="A24587" t="inlineStr">
        <is>
          <t>tempest</t>
        </is>
      </c>
      <c r="B24587" t="inlineStr">
        <is>
          <t>is</t>
        </is>
      </c>
      <c r="C24587" t="inlineStr">
        <is>
          <t>2016-05-10 15:47:47+00:00</t>
        </is>
      </c>
      <c r="D24587" t="inlineStr">
        <is>
          <t>rem</t>
        </is>
      </c>
      <c r="E24587" t="inlineStr"/>
      <c r="F24587" t="inlineStr"/>
      <c r="G24587" t="inlineStr">
        <is>
          <t>anyjson</t>
        </is>
      </c>
      <c r="H24587" t="inlineStr">
        <is>
          <t>&gt;=0.3.3</t>
        </is>
      </c>
    </row>
    <row r="24588">
      <c r="A24588" t="inlineStr">
        <is>
          <t>tempest</t>
        </is>
      </c>
      <c r="B24588" t="inlineStr">
        <is>
          <t>is</t>
        </is>
      </c>
      <c r="C24588" t="inlineStr">
        <is>
          <t>2016-05-10 15:47:47+00:00</t>
        </is>
      </c>
      <c r="D24588" t="inlineStr">
        <is>
          <t>rem</t>
        </is>
      </c>
      <c r="E24588" t="inlineStr"/>
      <c r="F24588" t="inlineStr"/>
      <c r="G24588" t="inlineStr">
        <is>
          <t>httplib2</t>
        </is>
      </c>
      <c r="H24588" t="inlineStr">
        <is>
          <t>&gt;=0.7.5</t>
        </is>
      </c>
    </row>
    <row r="24589">
      <c r="A24589" t="inlineStr">
        <is>
          <t>tempest</t>
        </is>
      </c>
      <c r="B24589" t="inlineStr">
        <is>
          <t>is</t>
        </is>
      </c>
      <c r="C24589" t="inlineStr">
        <is>
          <t>2016-05-10 15:47:47+00:00</t>
        </is>
      </c>
      <c r="D24589" t="inlineStr">
        <is>
          <t>rem</t>
        </is>
      </c>
      <c r="E24589" t="inlineStr"/>
      <c r="F24589" t="inlineStr"/>
      <c r="G24589" t="inlineStr">
        <is>
          <t>iso8601</t>
        </is>
      </c>
      <c r="H24589" t="inlineStr">
        <is>
          <t>&gt;=0.1.9</t>
        </is>
      </c>
    </row>
    <row r="24590">
      <c r="A24590" t="inlineStr">
        <is>
          <t>tempest</t>
        </is>
      </c>
      <c r="B24590" t="inlineStr">
        <is>
          <t>aaff550edab124a744b2888bcf7a7d70d3abfa0c</t>
        </is>
      </c>
      <c r="C24590" t="inlineStr">
        <is>
          <t>2016-06-29 22:15:17+00:00</t>
        </is>
      </c>
      <c r="D24590" t="inlineStr">
        <is>
          <t>verchange</t>
        </is>
      </c>
      <c r="E24590" t="inlineStr">
        <is>
          <t>urllib3</t>
        </is>
      </c>
      <c r="F24590" t="inlineStr">
        <is>
          <t>&gt;=1.15.1</t>
        </is>
      </c>
      <c r="G24590" t="inlineStr">
        <is>
          <t>urllib3</t>
        </is>
      </c>
      <c r="H24590" t="inlineStr">
        <is>
          <t>&gt;=1.8.3</t>
        </is>
      </c>
    </row>
    <row r="24591">
      <c r="A24591" t="inlineStr">
        <is>
          <t>tempest</t>
        </is>
      </c>
      <c r="B24591" t="inlineStr">
        <is>
          <t>aaff550edab124a744b2888bcf7a7d70d3abfa0c</t>
        </is>
      </c>
      <c r="C24591" t="inlineStr">
        <is>
          <t>2016-06-29 22:15:17+00:00</t>
        </is>
      </c>
      <c r="D24591" t="inlineStr">
        <is>
          <t>verchange</t>
        </is>
      </c>
      <c r="E24591" t="inlineStr">
        <is>
          <t>oslo.utils</t>
        </is>
      </c>
      <c r="F24591" t="inlineStr">
        <is>
          <t>&gt;=3.11.0</t>
        </is>
      </c>
      <c r="G24591" t="inlineStr">
        <is>
          <t>oslo.utils</t>
        </is>
      </c>
      <c r="H24591" t="inlineStr">
        <is>
          <t>&gt;=3.5.0</t>
        </is>
      </c>
    </row>
    <row r="24592">
      <c r="A24592" t="inlineStr">
        <is>
          <t>tempest</t>
        </is>
      </c>
      <c r="B24592" t="inlineStr">
        <is>
          <t>aaff550edab124a744b2888bcf7a7d70d3abfa0c</t>
        </is>
      </c>
      <c r="C24592" t="inlineStr">
        <is>
          <t>2016-06-29 22:15:17+00:00</t>
        </is>
      </c>
      <c r="D24592" t="inlineStr">
        <is>
          <t>verchange</t>
        </is>
      </c>
      <c r="E24592" t="inlineStr">
        <is>
          <t>oslo.config</t>
        </is>
      </c>
      <c r="F24592" t="inlineStr">
        <is>
          <t>&gt;=3.10.0</t>
        </is>
      </c>
      <c r="G24592" t="inlineStr">
        <is>
          <t>oslo.config</t>
        </is>
      </c>
      <c r="H24592" t="inlineStr">
        <is>
          <t>&gt;=3.9.0</t>
        </is>
      </c>
    </row>
    <row r="24593">
      <c r="A24593" t="inlineStr">
        <is>
          <t>tempest</t>
        </is>
      </c>
      <c r="B24593" t="inlineStr">
        <is>
          <t>aaff550edab124a744b2888bcf7a7d70d3abfa0c</t>
        </is>
      </c>
      <c r="C24593" t="inlineStr">
        <is>
          <t>2016-06-29 22:15:17+00:00</t>
        </is>
      </c>
      <c r="D24593" t="inlineStr">
        <is>
          <t>verchange</t>
        </is>
      </c>
      <c r="E24593" t="inlineStr">
        <is>
          <t>fixtures</t>
        </is>
      </c>
      <c r="F24593" t="inlineStr">
        <is>
          <t>&gt;=3.0.0</t>
        </is>
      </c>
      <c r="G24593" t="inlineStr">
        <is>
          <t>fixtures</t>
        </is>
      </c>
      <c r="H24593" t="inlineStr">
        <is>
          <t>&lt;2.0;&gt;=1.3.1</t>
        </is>
      </c>
    </row>
    <row r="24594">
      <c r="A24594" t="inlineStr">
        <is>
          <t>tempest</t>
        </is>
      </c>
      <c r="B24594" t="inlineStr">
        <is>
          <t>aaff550edab124a744b2888bcf7a7d70d3abfa0c</t>
        </is>
      </c>
      <c r="C24594" t="inlineStr">
        <is>
          <t>2016-06-29 22:15:17+00:00</t>
        </is>
      </c>
      <c r="D24594" t="inlineStr">
        <is>
          <t>verchange</t>
        </is>
      </c>
      <c r="E24594" t="inlineStr">
        <is>
          <t>oslo.concurrency</t>
        </is>
      </c>
      <c r="F24594" t="inlineStr">
        <is>
          <t>&gt;=3.8.0</t>
        </is>
      </c>
      <c r="G24594" t="inlineStr">
        <is>
          <t>oslo.concurrency</t>
        </is>
      </c>
      <c r="H24594" t="inlineStr">
        <is>
          <t>&gt;=3.5.0</t>
        </is>
      </c>
    </row>
    <row r="24595">
      <c r="A24595" t="inlineStr">
        <is>
          <t>tempest</t>
        </is>
      </c>
      <c r="B24595" t="inlineStr">
        <is>
          <t>aaff550edab124a744b2888bcf7a7d70d3abfa0c</t>
        </is>
      </c>
      <c r="C24595" t="inlineStr">
        <is>
          <t>2016-06-29 22:15:17+00:00</t>
        </is>
      </c>
      <c r="D24595" t="inlineStr">
        <is>
          <t>verchange</t>
        </is>
      </c>
      <c r="E24595" t="inlineStr">
        <is>
          <t>paramiko</t>
        </is>
      </c>
      <c r="F24595" t="inlineStr">
        <is>
          <t>&gt;=2.0</t>
        </is>
      </c>
      <c r="G24595" t="inlineStr">
        <is>
          <t>paramiko</t>
        </is>
      </c>
      <c r="H24595" t="inlineStr">
        <is>
          <t>&gt;=1.16.0</t>
        </is>
      </c>
    </row>
    <row r="24596">
      <c r="A24596" t="inlineStr">
        <is>
          <t>tempest</t>
        </is>
      </c>
      <c r="B24596" t="inlineStr">
        <is>
          <t>aaff550edab124a744b2888bcf7a7d70d3abfa0c</t>
        </is>
      </c>
      <c r="C24596" t="inlineStr">
        <is>
          <t>2016-06-29 22:15:17+00:00</t>
        </is>
      </c>
      <c r="D24596" t="inlineStr">
        <is>
          <t>verchange</t>
        </is>
      </c>
      <c r="E24596" t="inlineStr">
        <is>
          <t>stevedore</t>
        </is>
      </c>
      <c r="F24596" t="inlineStr">
        <is>
          <t>&gt;=1.10.0</t>
        </is>
      </c>
      <c r="G24596" t="inlineStr">
        <is>
          <t>stevedore</t>
        </is>
      </c>
      <c r="H24596" t="inlineStr">
        <is>
          <t>&gt;=1.9.0</t>
        </is>
      </c>
    </row>
    <row r="24597">
      <c r="A24597" t="inlineStr">
        <is>
          <t>tempest</t>
        </is>
      </c>
      <c r="B24597" t="inlineStr">
        <is>
          <t>aaff550edab124a744b2888bcf7a7d70d3abfa0c</t>
        </is>
      </c>
      <c r="C24597" t="inlineStr">
        <is>
          <t>2016-06-29 22:15:17+00:00</t>
        </is>
      </c>
      <c r="D24597" t="inlineStr">
        <is>
          <t>verchange</t>
        </is>
      </c>
      <c r="E24597" t="inlineStr">
        <is>
          <t>os-testr</t>
        </is>
      </c>
      <c r="F24597" t="inlineStr">
        <is>
          <t>&gt;=0.7.0</t>
        </is>
      </c>
      <c r="G24597" t="inlineStr">
        <is>
          <t>os-testr</t>
        </is>
      </c>
      <c r="H24597" t="inlineStr">
        <is>
          <t>&gt;=0.4.1</t>
        </is>
      </c>
    </row>
    <row r="24598">
      <c r="A24598" t="inlineStr">
        <is>
          <t>tempest</t>
        </is>
      </c>
      <c r="B24598" t="inlineStr">
        <is>
          <t>c59270760a9e44f4c1f2c37bc3a1bb6222cc19b6</t>
        </is>
      </c>
      <c r="C24598" t="inlineStr">
        <is>
          <t>2016-09-03 01:52:56+00:00</t>
        </is>
      </c>
      <c r="D24598" t="inlineStr">
        <is>
          <t>verchange</t>
        </is>
      </c>
      <c r="E24598" t="inlineStr">
        <is>
          <t>stevedore</t>
        </is>
      </c>
      <c r="F24598" t="inlineStr">
        <is>
          <t>&gt;=1.16.0</t>
        </is>
      </c>
      <c r="G24598" t="inlineStr">
        <is>
          <t>stevedore</t>
        </is>
      </c>
      <c r="H24598" t="inlineStr">
        <is>
          <t>&gt;=1.10.0</t>
        </is>
      </c>
    </row>
    <row r="24599">
      <c r="A24599" t="inlineStr">
        <is>
          <t>tempest</t>
        </is>
      </c>
      <c r="B24599" t="inlineStr">
        <is>
          <t>c59270760a9e44f4c1f2c37bc3a1bb6222cc19b6</t>
        </is>
      </c>
      <c r="C24599" t="inlineStr">
        <is>
          <t>2016-09-03 01:52:56+00:00</t>
        </is>
      </c>
      <c r="D24599" t="inlineStr">
        <is>
          <t>verchange</t>
        </is>
      </c>
      <c r="E24599" t="inlineStr">
        <is>
          <t>oslo.utils</t>
        </is>
      </c>
      <c r="F24599" t="inlineStr">
        <is>
          <t>&gt;=3.16.0</t>
        </is>
      </c>
      <c r="G24599" t="inlineStr">
        <is>
          <t>oslo.utils</t>
        </is>
      </c>
      <c r="H24599" t="inlineStr">
        <is>
          <t>&gt;=3.11.0</t>
        </is>
      </c>
    </row>
    <row r="24600">
      <c r="A24600" t="inlineStr">
        <is>
          <t>tempest</t>
        </is>
      </c>
      <c r="B24600" t="inlineStr">
        <is>
          <t>c59270760a9e44f4c1f2c37bc3a1bb6222cc19b6</t>
        </is>
      </c>
      <c r="C24600" t="inlineStr">
        <is>
          <t>2016-09-03 01:52:56+00:00</t>
        </is>
      </c>
      <c r="D24600" t="inlineStr">
        <is>
          <t>verchange</t>
        </is>
      </c>
      <c r="E24600" t="inlineStr">
        <is>
          <t>oslo.config</t>
        </is>
      </c>
      <c r="F24600" t="inlineStr">
        <is>
          <t>&gt;=3.14.0</t>
        </is>
      </c>
      <c r="G24600" t="inlineStr">
        <is>
          <t>oslo.config</t>
        </is>
      </c>
      <c r="H24600" t="inlineStr">
        <is>
          <t>&gt;=3.10.0</t>
        </is>
      </c>
    </row>
    <row r="24601">
      <c r="A24601" t="inlineStr">
        <is>
          <t>tempest</t>
        </is>
      </c>
      <c r="B24601" t="inlineStr">
        <is>
          <t>c59270760a9e44f4c1f2c37bc3a1bb6222cc19b6</t>
        </is>
      </c>
      <c r="C24601" t="inlineStr">
        <is>
          <t>2016-09-03 01:52:56+00:00</t>
        </is>
      </c>
      <c r="D24601" t="inlineStr">
        <is>
          <t>rem</t>
        </is>
      </c>
      <c r="E24601" t="inlineStr"/>
      <c r="F24601" t="inlineStr"/>
      <c r="G24601" t="inlineStr">
        <is>
          <t>pyOpenSSL</t>
        </is>
      </c>
      <c r="H24601" t="inlineStr">
        <is>
          <t>&gt;=0.14</t>
        </is>
      </c>
    </row>
    <row r="24602">
      <c r="A24602" t="inlineStr">
        <is>
          <t>tempest</t>
        </is>
      </c>
      <c r="B24602" t="inlineStr">
        <is>
          <t>is</t>
        </is>
      </c>
      <c r="C24602" t="inlineStr">
        <is>
          <t>2016-10-06 19:54:27+00:00</t>
        </is>
      </c>
      <c r="D24602" t="inlineStr">
        <is>
          <t>verchange</t>
        </is>
      </c>
      <c r="E24602" t="inlineStr">
        <is>
          <t>cliff</t>
        </is>
      </c>
      <c r="F24602" t="inlineStr">
        <is>
          <t>&gt;=2.2.0</t>
        </is>
      </c>
      <c r="G24602" t="inlineStr">
        <is>
          <t>cliff</t>
        </is>
      </c>
      <c r="H24602" t="inlineStr">
        <is>
          <t>&gt;=1.15.0;!=1.17.0;!=1.16.0</t>
        </is>
      </c>
    </row>
    <row r="24603">
      <c r="A24603" t="inlineStr">
        <is>
          <t>tempest</t>
        </is>
      </c>
      <c r="B24603" t="inlineStr">
        <is>
          <t>is</t>
        </is>
      </c>
      <c r="C24603" t="inlineStr">
        <is>
          <t>2016-10-06 19:54:27+00:00</t>
        </is>
      </c>
      <c r="D24603" t="inlineStr">
        <is>
          <t>verchange</t>
        </is>
      </c>
      <c r="E24603" t="inlineStr">
        <is>
          <t>PrettyTable</t>
        </is>
      </c>
      <c r="F24603" t="inlineStr">
        <is>
          <t>&gt;=0.7.1;&lt;0.8</t>
        </is>
      </c>
      <c r="G24603" t="inlineStr">
        <is>
          <t>PrettyTable</t>
        </is>
      </c>
      <c r="H24603" t="inlineStr">
        <is>
          <t>&gt;=0.7;&lt;0.8</t>
        </is>
      </c>
    </row>
    <row r="24604">
      <c r="A24604" t="inlineStr">
        <is>
          <t>tempest</t>
        </is>
      </c>
      <c r="B24604" t="inlineStr">
        <is>
          <t>is</t>
        </is>
      </c>
      <c r="C24604" t="inlineStr">
        <is>
          <t>2016-10-06 19:54:27+00:00</t>
        </is>
      </c>
      <c r="D24604" t="inlineStr">
        <is>
          <t>verchange</t>
        </is>
      </c>
      <c r="E24604" t="inlineStr">
        <is>
          <t>PyYAML</t>
        </is>
      </c>
      <c r="F24604" t="inlineStr">
        <is>
          <t>&gt;=3.10.0</t>
        </is>
      </c>
      <c r="G24604" t="inlineStr">
        <is>
          <t>PyYAML</t>
        </is>
      </c>
      <c r="H24604" t="inlineStr">
        <is>
          <t>&gt;=3.1.0</t>
        </is>
      </c>
    </row>
    <row r="24605">
      <c r="A24605" t="inlineStr">
        <is>
          <t>tempest</t>
        </is>
      </c>
      <c r="B24605" t="inlineStr">
        <is>
          <t>is</t>
        </is>
      </c>
      <c r="C24605" t="inlineStr">
        <is>
          <t>2016-10-06 19:54:27+00:00</t>
        </is>
      </c>
      <c r="D24605" t="inlineStr">
        <is>
          <t>verchange</t>
        </is>
      </c>
      <c r="E24605" t="inlineStr">
        <is>
          <t>oslo.log</t>
        </is>
      </c>
      <c r="F24605" t="inlineStr">
        <is>
          <t>&gt;=3.11.0</t>
        </is>
      </c>
      <c r="G24605" t="inlineStr">
        <is>
          <t>oslo.log</t>
        </is>
      </c>
      <c r="H24605" t="inlineStr">
        <is>
          <t>&gt;=1.14.0</t>
        </is>
      </c>
    </row>
    <row r="24606">
      <c r="A24606" t="inlineStr">
        <is>
          <t>tempest</t>
        </is>
      </c>
      <c r="B24606" t="inlineStr">
        <is>
          <t>is</t>
        </is>
      </c>
      <c r="C24606" t="inlineStr">
        <is>
          <t>2016-10-06 19:54:27+00:00</t>
        </is>
      </c>
      <c r="D24606" t="inlineStr">
        <is>
          <t>verchange</t>
        </is>
      </c>
      <c r="E24606" t="inlineStr">
        <is>
          <t>os-testr</t>
        </is>
      </c>
      <c r="F24606" t="inlineStr">
        <is>
          <t>&gt;=0.8.0</t>
        </is>
      </c>
      <c r="G24606" t="inlineStr">
        <is>
          <t>os-testr</t>
        </is>
      </c>
      <c r="H24606" t="inlineStr">
        <is>
          <t>&gt;=0.7.0</t>
        </is>
      </c>
    </row>
    <row r="24607">
      <c r="A24607" t="inlineStr">
        <is>
          <t>tempest</t>
        </is>
      </c>
      <c r="B24607" t="inlineStr">
        <is>
          <t>is</t>
        </is>
      </c>
      <c r="C24607" t="inlineStr">
        <is>
          <t>2016-10-06 19:54:27+00:00</t>
        </is>
      </c>
      <c r="D24607" t="inlineStr">
        <is>
          <t>verchange</t>
        </is>
      </c>
      <c r="E24607" t="inlineStr">
        <is>
          <t>netaddr</t>
        </is>
      </c>
      <c r="F24607" t="inlineStr">
        <is>
          <t>!=0.7.16;&gt;=0.7.13</t>
        </is>
      </c>
      <c r="G24607" t="inlineStr">
        <is>
          <t>netaddr</t>
        </is>
      </c>
      <c r="H24607" t="inlineStr">
        <is>
          <t>!=0.7.16;&gt;=0.7.12</t>
        </is>
      </c>
    </row>
    <row r="24608">
      <c r="A24608" t="inlineStr">
        <is>
          <t>tempest</t>
        </is>
      </c>
      <c r="B24608" t="inlineStr">
        <is>
          <t>is</t>
        </is>
      </c>
      <c r="C24608" t="inlineStr">
        <is>
          <t>2016-10-06 19:54:27+00:00</t>
        </is>
      </c>
      <c r="D24608" t="inlineStr">
        <is>
          <t>add</t>
        </is>
      </c>
      <c r="E24608" t="inlineStr">
        <is>
          <t>python-subunit</t>
        </is>
      </c>
      <c r="F24608" t="inlineStr">
        <is>
          <t>&gt;=0.0.18</t>
        </is>
      </c>
      <c r="G24608" t="inlineStr"/>
      <c r="H24608" t="inlineStr"/>
    </row>
    <row r="24609">
      <c r="A24609" t="inlineStr">
        <is>
          <t>tempest</t>
        </is>
      </c>
      <c r="B24609" t="inlineStr">
        <is>
          <t>is</t>
        </is>
      </c>
      <c r="C24609" t="inlineStr">
        <is>
          <t>2016-10-06 19:54:27+00:00</t>
        </is>
      </c>
      <c r="D24609" t="inlineStr">
        <is>
          <t>add</t>
        </is>
      </c>
      <c r="E24609" t="inlineStr">
        <is>
          <t>debtcollector</t>
        </is>
      </c>
      <c r="F24609" t="inlineStr">
        <is>
          <t>&gt;=1.2.0</t>
        </is>
      </c>
      <c r="G24609" t="inlineStr"/>
      <c r="H24609" t="inlineStr"/>
    </row>
    <row r="24610">
      <c r="A24610" t="inlineStr">
        <is>
          <t>tempest</t>
        </is>
      </c>
      <c r="B24610" t="inlineStr">
        <is>
          <t>is</t>
        </is>
      </c>
      <c r="C24610" t="inlineStr">
        <is>
          <t>2016-10-06 19:54:27+00:00</t>
        </is>
      </c>
      <c r="D24610" t="inlineStr">
        <is>
          <t>add</t>
        </is>
      </c>
      <c r="E24610" t="inlineStr">
        <is>
          <t>unittest2</t>
        </is>
      </c>
      <c r="F24610" t="inlineStr"/>
      <c r="G24610" t="inlineStr"/>
      <c r="H24610" t="inlineStr"/>
    </row>
    <row r="24611">
      <c r="A24611" t="inlineStr">
        <is>
          <t>tempest</t>
        </is>
      </c>
      <c r="B24611" t="inlineStr">
        <is>
          <t>is</t>
        </is>
      </c>
      <c r="C24611" t="inlineStr">
        <is>
          <t>2016-10-06 19:54:27+00:00</t>
        </is>
      </c>
      <c r="D24611" t="inlineStr">
        <is>
          <t>rem</t>
        </is>
      </c>
      <c r="E24611" t="inlineStr"/>
      <c r="F24611" t="inlineStr"/>
      <c r="G24611" t="inlineStr">
        <is>
          <t>oslo.i18n</t>
        </is>
      </c>
      <c r="H24611" t="inlineStr">
        <is>
          <t>&gt;=2.1.0</t>
        </is>
      </c>
    </row>
    <row r="24612">
      <c r="A24612" t="inlineStr">
        <is>
          <t>tempest</t>
        </is>
      </c>
      <c r="B24612" t="inlineStr">
        <is>
          <t>fba6f756afd15cb09742b7a9f237a4e061dcda70</t>
        </is>
      </c>
      <c r="C24612" t="inlineStr">
        <is>
          <t>2016-12-21 22:57:49+00:00</t>
        </is>
      </c>
      <c r="D24612" t="inlineStr">
        <is>
          <t>verchange</t>
        </is>
      </c>
      <c r="E24612" t="inlineStr">
        <is>
          <t>oslo.utils</t>
        </is>
      </c>
      <c r="F24612" t="inlineStr">
        <is>
          <t>&gt;=3.18.0</t>
        </is>
      </c>
      <c r="G24612" t="inlineStr">
        <is>
          <t>oslo.utils</t>
        </is>
      </c>
      <c r="H24612" t="inlineStr">
        <is>
          <t>&gt;=3.16.0</t>
        </is>
      </c>
    </row>
    <row r="24613">
      <c r="A24613" t="inlineStr">
        <is>
          <t>tempest</t>
        </is>
      </c>
      <c r="B24613" t="inlineStr">
        <is>
          <t>fba6f756afd15cb09742b7a9f237a4e061dcda70</t>
        </is>
      </c>
      <c r="C24613" t="inlineStr">
        <is>
          <t>2016-12-21 22:57:49+00:00</t>
        </is>
      </c>
      <c r="D24613" t="inlineStr">
        <is>
          <t>verchange</t>
        </is>
      </c>
      <c r="E24613" t="inlineStr">
        <is>
          <t>cliff</t>
        </is>
      </c>
      <c r="F24613" t="inlineStr">
        <is>
          <t>&gt;=2.3.0</t>
        </is>
      </c>
      <c r="G24613" t="inlineStr">
        <is>
          <t>cliff</t>
        </is>
      </c>
      <c r="H24613" t="inlineStr">
        <is>
          <t>&gt;=2.2.0</t>
        </is>
      </c>
    </row>
    <row r="24614">
      <c r="A24614" t="inlineStr">
        <is>
          <t>tempest</t>
        </is>
      </c>
      <c r="B24614" t="inlineStr">
        <is>
          <t>fba6f756afd15cb09742b7a9f237a4e061dcda70</t>
        </is>
      </c>
      <c r="C24614" t="inlineStr">
        <is>
          <t>2016-12-21 22:57:49+00:00</t>
        </is>
      </c>
      <c r="D24614" t="inlineStr">
        <is>
          <t>verchange</t>
        </is>
      </c>
      <c r="E24614" t="inlineStr">
        <is>
          <t>oslo.config</t>
        </is>
      </c>
      <c r="F24614" t="inlineStr">
        <is>
          <t>&gt;=3.14.0;!=3.18.0</t>
        </is>
      </c>
      <c r="G24614" t="inlineStr">
        <is>
          <t>oslo.config</t>
        </is>
      </c>
      <c r="H24614" t="inlineStr">
        <is>
          <t>&gt;=3.14.0</t>
        </is>
      </c>
    </row>
    <row r="24615">
      <c r="A24615" t="inlineStr">
        <is>
          <t>tempest</t>
        </is>
      </c>
      <c r="B24615" t="inlineStr">
        <is>
          <t>fba6f756afd15cb09742b7a9f237a4e061dcda70</t>
        </is>
      </c>
      <c r="C24615" t="inlineStr">
        <is>
          <t>2016-12-21 22:57:49+00:00</t>
        </is>
      </c>
      <c r="D24615" t="inlineStr">
        <is>
          <t>verchange</t>
        </is>
      </c>
      <c r="E24615" t="inlineStr">
        <is>
          <t>pbr</t>
        </is>
      </c>
      <c r="F24615" t="inlineStr">
        <is>
          <t>&gt;=1.8</t>
        </is>
      </c>
      <c r="G24615" t="inlineStr">
        <is>
          <t>pbr</t>
        </is>
      </c>
      <c r="H24615" t="inlineStr">
        <is>
          <t>&gt;=1.6</t>
        </is>
      </c>
    </row>
    <row r="24616">
      <c r="A24616" t="inlineStr">
        <is>
          <t>tempest</t>
        </is>
      </c>
      <c r="B24616" t="inlineStr">
        <is>
          <t>fba6f756afd15cb09742b7a9f237a4e061dcda70</t>
        </is>
      </c>
      <c r="C24616" t="inlineStr">
        <is>
          <t>2016-12-21 22:57:49+00:00</t>
        </is>
      </c>
      <c r="D24616" t="inlineStr">
        <is>
          <t>verchange</t>
        </is>
      </c>
      <c r="E24616" t="inlineStr">
        <is>
          <t>stevedore</t>
        </is>
      </c>
      <c r="F24616" t="inlineStr">
        <is>
          <t>&gt;=1.17.1</t>
        </is>
      </c>
      <c r="G24616" t="inlineStr">
        <is>
          <t>stevedore</t>
        </is>
      </c>
      <c r="H24616" t="inlineStr">
        <is>
          <t>&gt;=1.16.0</t>
        </is>
      </c>
    </row>
    <row r="24617">
      <c r="A24617" t="inlineStr">
        <is>
          <t>tempest</t>
        </is>
      </c>
      <c r="B24617" t="inlineStr">
        <is>
          <t>fba6f756afd15cb09742b7a9f237a4e061dcda70</t>
        </is>
      </c>
      <c r="C24617" t="inlineStr">
        <is>
          <t>2016-12-21 22:57:49+00:00</t>
        </is>
      </c>
      <c r="D24617" t="inlineStr">
        <is>
          <t>rem</t>
        </is>
      </c>
      <c r="E24617" t="inlineStr"/>
      <c r="F24617" t="inlineStr"/>
      <c r="G24617" t="inlineStr">
        <is>
          <t>testscenarios</t>
        </is>
      </c>
      <c r="H24617" t="inlineStr">
        <is>
          <t>&gt;=0.4</t>
        </is>
      </c>
    </row>
    <row r="24618">
      <c r="A24618" t="inlineStr">
        <is>
          <t>tempest</t>
        </is>
      </c>
      <c r="B24618" t="inlineStr">
        <is>
          <t>517c95fcb7f6eb61550039b6bb3c51d2019662ac</t>
        </is>
      </c>
      <c r="C24618" t="inlineStr">
        <is>
          <t>2017-04-19 09:53:54+00:00</t>
        </is>
      </c>
      <c r="D24618" t="inlineStr">
        <is>
          <t>verchange</t>
        </is>
      </c>
      <c r="E24618" t="inlineStr">
        <is>
          <t>oslo.utils</t>
        </is>
      </c>
      <c r="F24618" t="inlineStr">
        <is>
          <t>&gt;=3.20.0</t>
        </is>
      </c>
      <c r="G24618" t="inlineStr">
        <is>
          <t>oslo.utils</t>
        </is>
      </c>
      <c r="H24618" t="inlineStr">
        <is>
          <t>&gt;=3.18.0</t>
        </is>
      </c>
    </row>
    <row r="24619">
      <c r="A24619" t="inlineStr">
        <is>
          <t>tempest</t>
        </is>
      </c>
      <c r="B24619" t="inlineStr">
        <is>
          <t>517c95fcb7f6eb61550039b6bb3c51d2019662ac</t>
        </is>
      </c>
      <c r="C24619" t="inlineStr">
        <is>
          <t>2017-04-19 09:53:54+00:00</t>
        </is>
      </c>
      <c r="D24619" t="inlineStr">
        <is>
          <t>verchange</t>
        </is>
      </c>
      <c r="E24619" t="inlineStr">
        <is>
          <t>oslo.config</t>
        </is>
      </c>
      <c r="F24619" t="inlineStr">
        <is>
          <t>&gt;=3.22.0</t>
        </is>
      </c>
      <c r="G24619" t="inlineStr">
        <is>
          <t>oslo.config</t>
        </is>
      </c>
      <c r="H24619" t="inlineStr">
        <is>
          <t>&gt;=3.14.0;!=3.18.0</t>
        </is>
      </c>
    </row>
    <row r="24620">
      <c r="A24620" t="inlineStr">
        <is>
          <t>tempest</t>
        </is>
      </c>
      <c r="B24620" t="inlineStr">
        <is>
          <t>517c95fcb7f6eb61550039b6bb3c51d2019662ac</t>
        </is>
      </c>
      <c r="C24620" t="inlineStr">
        <is>
          <t>2017-04-19 09:53:54+00:00</t>
        </is>
      </c>
      <c r="D24620" t="inlineStr">
        <is>
          <t>verchange</t>
        </is>
      </c>
      <c r="E24620" t="inlineStr">
        <is>
          <t>pbr</t>
        </is>
      </c>
      <c r="F24620" t="inlineStr">
        <is>
          <t>&gt;=2.0.0;!=2.1.0</t>
        </is>
      </c>
      <c r="G24620" t="inlineStr">
        <is>
          <t>pbr</t>
        </is>
      </c>
      <c r="H24620" t="inlineStr">
        <is>
          <t>&gt;=1.8</t>
        </is>
      </c>
    </row>
    <row r="24621">
      <c r="A24621" t="inlineStr">
        <is>
          <t>tempest</t>
        </is>
      </c>
      <c r="B24621" t="inlineStr">
        <is>
          <t>517c95fcb7f6eb61550039b6bb3c51d2019662ac</t>
        </is>
      </c>
      <c r="C24621" t="inlineStr">
        <is>
          <t>2017-04-19 09:53:54+00:00</t>
        </is>
      </c>
      <c r="D24621" t="inlineStr">
        <is>
          <t>verchange</t>
        </is>
      </c>
      <c r="E24621" t="inlineStr">
        <is>
          <t>stevedore</t>
        </is>
      </c>
      <c r="F24621" t="inlineStr">
        <is>
          <t>&gt;=1.20.0</t>
        </is>
      </c>
      <c r="G24621" t="inlineStr">
        <is>
          <t>stevedore</t>
        </is>
      </c>
      <c r="H24621" t="inlineStr">
        <is>
          <t>&gt;=1.17.1</t>
        </is>
      </c>
    </row>
    <row r="24622">
      <c r="A24622" t="inlineStr">
        <is>
          <t>tempest</t>
        </is>
      </c>
      <c r="B24622" t="inlineStr">
        <is>
          <t>517c95fcb7f6eb61550039b6bb3c51d2019662ac</t>
        </is>
      </c>
      <c r="C24622" t="inlineStr">
        <is>
          <t>2017-04-19 09:53:54+00:00</t>
        </is>
      </c>
      <c r="D24622" t="inlineStr">
        <is>
          <t>verchange</t>
        </is>
      </c>
      <c r="E24622" t="inlineStr">
        <is>
          <t>oslo.log</t>
        </is>
      </c>
      <c r="F24622" t="inlineStr">
        <is>
          <t>&gt;=3.22.0</t>
        </is>
      </c>
      <c r="G24622" t="inlineStr">
        <is>
          <t>oslo.log</t>
        </is>
      </c>
      <c r="H24622" t="inlineStr">
        <is>
          <t>&gt;=3.11.0</t>
        </is>
      </c>
    </row>
    <row r="24623">
      <c r="A24623" t="inlineStr">
        <is>
          <t>tempest</t>
        </is>
      </c>
      <c r="B24623" t="inlineStr">
        <is>
          <t>19e20abb9311dc3c786d32418966185085af6a3e</t>
        </is>
      </c>
      <c r="C24623" t="inlineStr">
        <is>
          <t>2017-07-11 13:45:09+00:00</t>
        </is>
      </c>
      <c r="D24623" t="inlineStr">
        <is>
          <t>verchange</t>
        </is>
      </c>
      <c r="E24623" t="inlineStr">
        <is>
          <t>urllib3</t>
        </is>
      </c>
      <c r="F24623" t="inlineStr">
        <is>
          <t>&gt;=1.21.1</t>
        </is>
      </c>
      <c r="G24623" t="inlineStr">
        <is>
          <t>urllib3</t>
        </is>
      </c>
      <c r="H24623" t="inlineStr">
        <is>
          <t>&gt;=1.15.1</t>
        </is>
      </c>
    </row>
    <row r="24624">
      <c r="A24624" t="inlineStr">
        <is>
          <t>tempest</t>
        </is>
      </c>
      <c r="B24624" t="inlineStr">
        <is>
          <t>19e20abb9311dc3c786d32418966185085af6a3e</t>
        </is>
      </c>
      <c r="C24624" t="inlineStr">
        <is>
          <t>2017-07-11 13:45:09+00:00</t>
        </is>
      </c>
      <c r="D24624" t="inlineStr">
        <is>
          <t>verchange</t>
        </is>
      </c>
      <c r="E24624" t="inlineStr">
        <is>
          <t>cliff</t>
        </is>
      </c>
      <c r="F24624" t="inlineStr">
        <is>
          <t>&gt;=2.6.0</t>
        </is>
      </c>
      <c r="G24624" t="inlineStr">
        <is>
          <t>cliff</t>
        </is>
      </c>
      <c r="H24624" t="inlineStr">
        <is>
          <t>&gt;=2.3.0</t>
        </is>
      </c>
    </row>
    <row r="24625">
      <c r="A24625" t="inlineStr">
        <is>
          <t>tempest</t>
        </is>
      </c>
      <c r="B24625" t="inlineStr">
        <is>
          <t>19e20abb9311dc3c786d32418966185085af6a3e</t>
        </is>
      </c>
      <c r="C24625" t="inlineStr">
        <is>
          <t>2017-07-11 13:45:09+00:00</t>
        </is>
      </c>
      <c r="D24625" t="inlineStr">
        <is>
          <t>verchange</t>
        </is>
      </c>
      <c r="E24625" t="inlineStr">
        <is>
          <t>oslo.config</t>
        </is>
      </c>
      <c r="F24625" t="inlineStr">
        <is>
          <t>!=4.3.0;&gt;=4.0.0;!=4.4.0</t>
        </is>
      </c>
      <c r="G24625" t="inlineStr">
        <is>
          <t>oslo.config</t>
        </is>
      </c>
      <c r="H24625" t="inlineStr">
        <is>
          <t>&gt;=3.22.0</t>
        </is>
      </c>
    </row>
    <row r="24626">
      <c r="A24626" t="inlineStr">
        <is>
          <t>tempest</t>
        </is>
      </c>
      <c r="B24626" t="inlineStr">
        <is>
          <t>ad75393a990e0bd6cfa694d554b43136216db03b</t>
        </is>
      </c>
      <c r="C24626" t="inlineStr">
        <is>
          <t>2017-08-30 18:33:43+00:00</t>
        </is>
      </c>
      <c r="D24626" t="inlineStr">
        <is>
          <t>verchange</t>
        </is>
      </c>
      <c r="E24626" t="inlineStr">
        <is>
          <t>cliff</t>
        </is>
      </c>
      <c r="F24626" t="inlineStr">
        <is>
          <t>&gt;=2.8.0</t>
        </is>
      </c>
      <c r="G24626" t="inlineStr">
        <is>
          <t>cliff</t>
        </is>
      </c>
      <c r="H24626" t="inlineStr">
        <is>
          <t>&gt;=2.6.0</t>
        </is>
      </c>
    </row>
    <row r="24627">
      <c r="A24627" t="inlineStr">
        <is>
          <t>tempest</t>
        </is>
      </c>
      <c r="B24627" t="inlineStr">
        <is>
          <t>ad75393a990e0bd6cfa694d554b43136216db03b</t>
        </is>
      </c>
      <c r="C24627" t="inlineStr">
        <is>
          <t>2017-08-30 18:33:43+00:00</t>
        </is>
      </c>
      <c r="D24627" t="inlineStr">
        <is>
          <t>verchange</t>
        </is>
      </c>
      <c r="E24627" t="inlineStr">
        <is>
          <t>paramiko</t>
        </is>
      </c>
      <c r="F24627" t="inlineStr">
        <is>
          <t>&gt;=2.0.0</t>
        </is>
      </c>
      <c r="G24627" t="inlineStr">
        <is>
          <t>paramiko</t>
        </is>
      </c>
      <c r="H24627" t="inlineStr">
        <is>
          <t>&gt;=2.0</t>
        </is>
      </c>
    </row>
    <row r="24628">
      <c r="A24628" t="inlineStr">
        <is>
          <t>tempest</t>
        </is>
      </c>
      <c r="B24628" t="inlineStr">
        <is>
          <t>ad75393a990e0bd6cfa694d554b43136216db03b</t>
        </is>
      </c>
      <c r="C24628" t="inlineStr">
        <is>
          <t>2017-08-30 18:33:43+00:00</t>
        </is>
      </c>
      <c r="D24628" t="inlineStr">
        <is>
          <t>verchange</t>
        </is>
      </c>
      <c r="E24628" t="inlineStr">
        <is>
          <t>PyYAML</t>
        </is>
      </c>
      <c r="F24628" t="inlineStr">
        <is>
          <t>&gt;=3.10</t>
        </is>
      </c>
      <c r="G24628" t="inlineStr">
        <is>
          <t>PyYAML</t>
        </is>
      </c>
      <c r="H24628" t="inlineStr">
        <is>
          <t>&gt;=3.10.0</t>
        </is>
      </c>
    </row>
    <row r="24629">
      <c r="A24629" t="inlineStr">
        <is>
          <t>tempest</t>
        </is>
      </c>
      <c r="B24629" t="inlineStr">
        <is>
          <t>ad75393a990e0bd6cfa694d554b43136216db03b</t>
        </is>
      </c>
      <c r="C24629" t="inlineStr">
        <is>
          <t>2017-08-30 18:33:43+00:00</t>
        </is>
      </c>
      <c r="D24629" t="inlineStr">
        <is>
          <t>verchange</t>
        </is>
      </c>
      <c r="E24629" t="inlineStr">
        <is>
          <t>oslo.log</t>
        </is>
      </c>
      <c r="F24629" t="inlineStr">
        <is>
          <t>&gt;=3.30.0</t>
        </is>
      </c>
      <c r="G24629" t="inlineStr">
        <is>
          <t>oslo.log</t>
        </is>
      </c>
      <c r="H24629" t="inlineStr">
        <is>
          <t>&gt;=3.22.0</t>
        </is>
      </c>
    </row>
    <row r="24630">
      <c r="A24630" t="inlineStr">
        <is>
          <t>tempest</t>
        </is>
      </c>
      <c r="B24630" t="inlineStr">
        <is>
          <t>ad75393a990e0bd6cfa694d554b43136216db03b</t>
        </is>
      </c>
      <c r="C24630" t="inlineStr">
        <is>
          <t>2017-08-30 18:33:43+00:00</t>
        </is>
      </c>
      <c r="D24630" t="inlineStr">
        <is>
          <t>verchange</t>
        </is>
      </c>
      <c r="E24630" t="inlineStr">
        <is>
          <t>oslo.serialization</t>
        </is>
      </c>
      <c r="F24630" t="inlineStr">
        <is>
          <t>&gt;=1.10.0;!=2.19.1</t>
        </is>
      </c>
      <c r="G24630" t="inlineStr">
        <is>
          <t>oslo.serialization</t>
        </is>
      </c>
      <c r="H24630" t="inlineStr">
        <is>
          <t>&gt;=1.10.0</t>
        </is>
      </c>
    </row>
    <row r="24631">
      <c r="A24631" t="inlineStr">
        <is>
          <t>tempest</t>
        </is>
      </c>
      <c r="B24631" t="inlineStr">
        <is>
          <t>fbd26cf12483c9e7bd9587cdc75507a658c48e41</t>
        </is>
      </c>
      <c r="C24631" t="inlineStr">
        <is>
          <t>2017-10-27 00:00:52+00:00</t>
        </is>
      </c>
      <c r="D24631" t="inlineStr">
        <is>
          <t>verchange</t>
        </is>
      </c>
      <c r="E24631" t="inlineStr">
        <is>
          <t>oslo.utils</t>
        </is>
      </c>
      <c r="F24631" t="inlineStr">
        <is>
          <t>&gt;=3.28.0</t>
        </is>
      </c>
      <c r="G24631" t="inlineStr">
        <is>
          <t>oslo.utils</t>
        </is>
      </c>
      <c r="H24631" t="inlineStr">
        <is>
          <t>&gt;=3.20.0</t>
        </is>
      </c>
    </row>
    <row r="24632">
      <c r="A24632" t="inlineStr">
        <is>
          <t>tempest</t>
        </is>
      </c>
      <c r="B24632" t="inlineStr">
        <is>
          <t>fbd26cf12483c9e7bd9587cdc75507a658c48e41</t>
        </is>
      </c>
      <c r="C24632" t="inlineStr">
        <is>
          <t>2017-10-27 00:00:52+00:00</t>
        </is>
      </c>
      <c r="D24632" t="inlineStr">
        <is>
          <t>verchange</t>
        </is>
      </c>
      <c r="E24632" t="inlineStr">
        <is>
          <t>cliff</t>
        </is>
      </c>
      <c r="F24632" t="inlineStr">
        <is>
          <t>&gt;=2.8.0;!=2.9.0</t>
        </is>
      </c>
      <c r="G24632" t="inlineStr">
        <is>
          <t>cliff</t>
        </is>
      </c>
      <c r="H24632" t="inlineStr">
        <is>
          <t>&gt;=2.8.0</t>
        </is>
      </c>
    </row>
    <row r="24633">
      <c r="A24633" t="inlineStr">
        <is>
          <t>tempest</t>
        </is>
      </c>
      <c r="B24633" t="inlineStr">
        <is>
          <t>fbd26cf12483c9e7bd9587cdc75507a658c48e41</t>
        </is>
      </c>
      <c r="C24633" t="inlineStr">
        <is>
          <t>2017-10-27 00:00:52+00:00</t>
        </is>
      </c>
      <c r="D24633" t="inlineStr">
        <is>
          <t>verchange</t>
        </is>
      </c>
      <c r="E24633" t="inlineStr">
        <is>
          <t>jsonschema</t>
        </is>
      </c>
      <c r="F24633" t="inlineStr">
        <is>
          <t>&gt;=2.6.0;&lt;3.0.0</t>
        </is>
      </c>
      <c r="G24633" t="inlineStr">
        <is>
          <t>jsonschema</t>
        </is>
      </c>
      <c r="H24633" t="inlineStr">
        <is>
          <t>!=2.5.0;&gt;=2.0.0;&lt;3.0.0</t>
        </is>
      </c>
    </row>
    <row r="24634">
      <c r="A24634" t="inlineStr">
        <is>
          <t>tempest</t>
        </is>
      </c>
      <c r="B24634" t="inlineStr">
        <is>
          <t>fbd26cf12483c9e7bd9587cdc75507a658c48e41</t>
        </is>
      </c>
      <c r="C24634" t="inlineStr">
        <is>
          <t>2017-10-27 00:00:52+00:00</t>
        </is>
      </c>
      <c r="D24634" t="inlineStr">
        <is>
          <t>verchange</t>
        </is>
      </c>
      <c r="E24634" t="inlineStr">
        <is>
          <t>oslo.config</t>
        </is>
      </c>
      <c r="F24634" t="inlineStr">
        <is>
          <t>&gt;=4.6.0</t>
        </is>
      </c>
      <c r="G24634" t="inlineStr">
        <is>
          <t>oslo.config</t>
        </is>
      </c>
      <c r="H24634" t="inlineStr">
        <is>
          <t>!=4.3.0;&gt;=4.0.0;!=4.4.0</t>
        </is>
      </c>
    </row>
    <row r="24635">
      <c r="A24635" t="inlineStr">
        <is>
          <t>tempest</t>
        </is>
      </c>
      <c r="B24635" t="inlineStr">
        <is>
          <t>fbd26cf12483c9e7bd9587cdc75507a658c48e41</t>
        </is>
      </c>
      <c r="C24635" t="inlineStr">
        <is>
          <t>2017-10-27 00:00:52+00:00</t>
        </is>
      </c>
      <c r="D24635" t="inlineStr">
        <is>
          <t>verchange</t>
        </is>
      </c>
      <c r="E24635" t="inlineStr">
        <is>
          <t>netaddr</t>
        </is>
      </c>
      <c r="F24635" t="inlineStr">
        <is>
          <t>&gt;=0.7.18</t>
        </is>
      </c>
      <c r="G24635" t="inlineStr">
        <is>
          <t>netaddr</t>
        </is>
      </c>
      <c r="H24635" t="inlineStr">
        <is>
          <t>!=0.7.16;&gt;=0.7.13</t>
        </is>
      </c>
    </row>
    <row r="24636">
      <c r="A24636" t="inlineStr">
        <is>
          <t>tempest</t>
        </is>
      </c>
      <c r="B24636" t="inlineStr">
        <is>
          <t>fbd26cf12483c9e7bd9587cdc75507a658c48e41</t>
        </is>
      </c>
      <c r="C24636" t="inlineStr">
        <is>
          <t>2017-10-27 00:00:52+00:00</t>
        </is>
      </c>
      <c r="D24636" t="inlineStr">
        <is>
          <t>verchange</t>
        </is>
      </c>
      <c r="E24636" t="inlineStr">
        <is>
          <t>oslo.concurrency</t>
        </is>
      </c>
      <c r="F24636" t="inlineStr">
        <is>
          <t>&gt;=3.20.0</t>
        </is>
      </c>
      <c r="G24636" t="inlineStr">
        <is>
          <t>oslo.concurrency</t>
        </is>
      </c>
      <c r="H24636" t="inlineStr">
        <is>
          <t>&gt;=3.8.0</t>
        </is>
      </c>
    </row>
    <row r="24637">
      <c r="A24637" t="inlineStr">
        <is>
          <t>tempest</t>
        </is>
      </c>
      <c r="B24637" t="inlineStr">
        <is>
          <t>fbd26cf12483c9e7bd9587cdc75507a658c48e41</t>
        </is>
      </c>
      <c r="C24637" t="inlineStr">
        <is>
          <t>2017-10-27 00:00:52+00:00</t>
        </is>
      </c>
      <c r="D24637" t="inlineStr">
        <is>
          <t>verchange</t>
        </is>
      </c>
      <c r="E24637" t="inlineStr">
        <is>
          <t>unittest2</t>
        </is>
      </c>
      <c r="F24637" t="inlineStr">
        <is>
          <t>&gt;=1.1.0</t>
        </is>
      </c>
      <c r="G24637" t="inlineStr">
        <is>
          <t>unittest2</t>
        </is>
      </c>
      <c r="H24637" t="inlineStr"/>
    </row>
    <row r="24638">
      <c r="A24638" t="inlineStr">
        <is>
          <t>tempest</t>
        </is>
      </c>
      <c r="B24638" t="inlineStr">
        <is>
          <t>fbd26cf12483c9e7bd9587cdc75507a658c48e41</t>
        </is>
      </c>
      <c r="C24638" t="inlineStr">
        <is>
          <t>2017-10-27 00:00:52+00:00</t>
        </is>
      </c>
      <c r="D24638" t="inlineStr">
        <is>
          <t>verchange</t>
        </is>
      </c>
      <c r="E24638" t="inlineStr">
        <is>
          <t>os-testr</t>
        </is>
      </c>
      <c r="F24638" t="inlineStr">
        <is>
          <t>&gt;=1.0.0</t>
        </is>
      </c>
      <c r="G24638" t="inlineStr">
        <is>
          <t>os-testr</t>
        </is>
      </c>
      <c r="H24638" t="inlineStr">
        <is>
          <t>&gt;=0.8.0</t>
        </is>
      </c>
    </row>
    <row r="24639">
      <c r="A24639" t="inlineStr">
        <is>
          <t>tempest</t>
        </is>
      </c>
      <c r="B24639" t="inlineStr">
        <is>
          <t>fbd26cf12483c9e7bd9587cdc75507a658c48e41</t>
        </is>
      </c>
      <c r="C24639" t="inlineStr">
        <is>
          <t>2017-10-27 00:00:52+00:00</t>
        </is>
      </c>
      <c r="D24639" t="inlineStr">
        <is>
          <t>verchange</t>
        </is>
      </c>
      <c r="E24639" t="inlineStr">
        <is>
          <t>oslo.serialization</t>
        </is>
      </c>
      <c r="F24639" t="inlineStr">
        <is>
          <t>!=2.19.1;&gt;=2.18.0</t>
        </is>
      </c>
      <c r="G24639" t="inlineStr">
        <is>
          <t>oslo.serialization</t>
        </is>
      </c>
      <c r="H24639" t="inlineStr">
        <is>
          <t>&gt;=1.10.0;!=2.19.1</t>
        </is>
      </c>
    </row>
    <row r="24640">
      <c r="A24640" t="inlineStr">
        <is>
          <t>tempest</t>
        </is>
      </c>
      <c r="B24640" t="inlineStr">
        <is>
          <t>9bd78bcd65c46623b6f04ebdc3efe18375fd296f</t>
        </is>
      </c>
      <c r="C24640" t="inlineStr">
        <is>
          <t>2017-11-27 17:20:20+00:00</t>
        </is>
      </c>
      <c r="D24640" t="inlineStr">
        <is>
          <t>verchange</t>
        </is>
      </c>
      <c r="E24640" t="inlineStr">
        <is>
          <t>six</t>
        </is>
      </c>
      <c r="F24640" t="inlineStr">
        <is>
          <t>&gt;=1.10.0</t>
        </is>
      </c>
      <c r="G24640" t="inlineStr">
        <is>
          <t>six</t>
        </is>
      </c>
      <c r="H24640" t="inlineStr">
        <is>
          <t>&gt;=1.9.0</t>
        </is>
      </c>
    </row>
    <row r="24641">
      <c r="A24641" t="inlineStr">
        <is>
          <t>tempest</t>
        </is>
      </c>
      <c r="B24641" t="inlineStr">
        <is>
          <t>9bd78bcd65c46623b6f04ebdc3efe18375fd296f</t>
        </is>
      </c>
      <c r="C24641" t="inlineStr">
        <is>
          <t>2017-11-27 17:20:20+00:00</t>
        </is>
      </c>
      <c r="D24641" t="inlineStr">
        <is>
          <t>verchange</t>
        </is>
      </c>
      <c r="E24641" t="inlineStr">
        <is>
          <t>oslo.utils</t>
        </is>
      </c>
      <c r="F24641" t="inlineStr">
        <is>
          <t>&gt;=3.31.0</t>
        </is>
      </c>
      <c r="G24641" t="inlineStr">
        <is>
          <t>oslo.utils</t>
        </is>
      </c>
      <c r="H24641" t="inlineStr">
        <is>
          <t>&gt;=3.28.0</t>
        </is>
      </c>
    </row>
    <row r="24642">
      <c r="A24642" t="inlineStr">
        <is>
          <t>tempest</t>
        </is>
      </c>
      <c r="B24642" t="inlineStr">
        <is>
          <t>9bd78bcd65c46623b6f04ebdc3efe18375fd296f</t>
        </is>
      </c>
      <c r="C24642" t="inlineStr">
        <is>
          <t>2017-11-27 17:20:20+00:00</t>
        </is>
      </c>
      <c r="D24642" t="inlineStr">
        <is>
          <t>verchange</t>
        </is>
      </c>
      <c r="E24642" t="inlineStr">
        <is>
          <t>python-subunit</t>
        </is>
      </c>
      <c r="F24642" t="inlineStr">
        <is>
          <t>&gt;=1.0.0</t>
        </is>
      </c>
      <c r="G24642" t="inlineStr">
        <is>
          <t>python-subunit</t>
        </is>
      </c>
      <c r="H24642" t="inlineStr">
        <is>
          <t>&gt;=0.0.18</t>
        </is>
      </c>
    </row>
    <row r="24643">
      <c r="A24643" t="inlineStr">
        <is>
          <t>tempest</t>
        </is>
      </c>
      <c r="B24643" t="inlineStr">
        <is>
          <t>9bd78bcd65c46623b6f04ebdc3efe18375fd296f</t>
        </is>
      </c>
      <c r="C24643" t="inlineStr">
        <is>
          <t>2017-11-27 17:20:20+00:00</t>
        </is>
      </c>
      <c r="D24643" t="inlineStr">
        <is>
          <t>verchange</t>
        </is>
      </c>
      <c r="E24643" t="inlineStr">
        <is>
          <t>testtools</t>
        </is>
      </c>
      <c r="F24643" t="inlineStr">
        <is>
          <t>&gt;=2.2.0</t>
        </is>
      </c>
      <c r="G24643" t="inlineStr">
        <is>
          <t>testtools</t>
        </is>
      </c>
      <c r="H24643" t="inlineStr">
        <is>
          <t>&gt;=1.4.0</t>
        </is>
      </c>
    </row>
    <row r="24644">
      <c r="A24644" t="inlineStr">
        <is>
          <t>tempest</t>
        </is>
      </c>
      <c r="B24644" t="inlineStr">
        <is>
          <t>b9f9f892958be615dad47e740e6329c3046b6dbd</t>
        </is>
      </c>
      <c r="C24644" t="inlineStr">
        <is>
          <t>2018-03-01 16:49:58+00:00</t>
        </is>
      </c>
      <c r="D24644" t="inlineStr">
        <is>
          <t>verchange</t>
        </is>
      </c>
      <c r="E24644" t="inlineStr">
        <is>
          <t>oslo.utils</t>
        </is>
      </c>
      <c r="F24644" t="inlineStr">
        <is>
          <t>&gt;=3.33.0</t>
        </is>
      </c>
      <c r="G24644" t="inlineStr">
        <is>
          <t>oslo.utils</t>
        </is>
      </c>
      <c r="H24644" t="inlineStr">
        <is>
          <t>&gt;=3.31.0</t>
        </is>
      </c>
    </row>
    <row r="24645">
      <c r="A24645" t="inlineStr">
        <is>
          <t>tempest</t>
        </is>
      </c>
      <c r="B24645" t="inlineStr">
        <is>
          <t>b9f9f892958be615dad47e740e6329c3046b6dbd</t>
        </is>
      </c>
      <c r="C24645" t="inlineStr">
        <is>
          <t>2018-03-01 16:49:58+00:00</t>
        </is>
      </c>
      <c r="D24645" t="inlineStr">
        <is>
          <t>verchange</t>
        </is>
      </c>
      <c r="E24645" t="inlineStr">
        <is>
          <t>oslo.concurrency</t>
        </is>
      </c>
      <c r="F24645" t="inlineStr">
        <is>
          <t>&gt;=3.25.0</t>
        </is>
      </c>
      <c r="G24645" t="inlineStr">
        <is>
          <t>oslo.concurrency</t>
        </is>
      </c>
      <c r="H24645" t="inlineStr">
        <is>
          <t>&gt;=3.20.0</t>
        </is>
      </c>
    </row>
    <row r="24646">
      <c r="A24646" t="inlineStr">
        <is>
          <t>tempest</t>
        </is>
      </c>
      <c r="B24646" t="inlineStr">
        <is>
          <t>b9f9f892958be615dad47e740e6329c3046b6dbd</t>
        </is>
      </c>
      <c r="C24646" t="inlineStr">
        <is>
          <t>2018-03-01 16:49:58+00:00</t>
        </is>
      </c>
      <c r="D24646" t="inlineStr">
        <is>
          <t>verchange</t>
        </is>
      </c>
      <c r="E24646" t="inlineStr">
        <is>
          <t>oslo.log</t>
        </is>
      </c>
      <c r="F24646" t="inlineStr">
        <is>
          <t>&gt;=3.36.0</t>
        </is>
      </c>
      <c r="G24646" t="inlineStr">
        <is>
          <t>oslo.log</t>
        </is>
      </c>
      <c r="H24646" t="inlineStr">
        <is>
          <t>&gt;=3.30.0</t>
        </is>
      </c>
    </row>
    <row r="24647">
      <c r="A24647" t="inlineStr">
        <is>
          <t>tempest</t>
        </is>
      </c>
      <c r="B24647" t="inlineStr">
        <is>
          <t>b9f9f892958be615dad47e740e6329c3046b6dbd</t>
        </is>
      </c>
      <c r="C24647" t="inlineStr">
        <is>
          <t>2018-03-01 16:49:58+00:00</t>
        </is>
      </c>
      <c r="D24647" t="inlineStr">
        <is>
          <t>verchange</t>
        </is>
      </c>
      <c r="E24647" t="inlineStr">
        <is>
          <t>oslo.config</t>
        </is>
      </c>
      <c r="F24647" t="inlineStr">
        <is>
          <t>&gt;=5.1.0</t>
        </is>
      </c>
      <c r="G24647" t="inlineStr">
        <is>
          <t>oslo.config</t>
        </is>
      </c>
      <c r="H24647" t="inlineStr">
        <is>
          <t>&gt;=4.6.0</t>
        </is>
      </c>
    </row>
    <row r="24648">
      <c r="A24648" t="inlineStr">
        <is>
          <t>tempest</t>
        </is>
      </c>
      <c r="B24648" t="inlineStr">
        <is>
          <t>b9f9f892958be615dad47e740e6329c3046b6dbd</t>
        </is>
      </c>
      <c r="C24648" t="inlineStr">
        <is>
          <t>2018-03-01 16:49:58+00:00</t>
        </is>
      </c>
      <c r="D24648" t="inlineStr">
        <is>
          <t>add</t>
        </is>
      </c>
      <c r="E24648" t="inlineStr">
        <is>
          <t>stestr</t>
        </is>
      </c>
      <c r="F24648" t="inlineStr">
        <is>
          <t>&gt;=1.0.0</t>
        </is>
      </c>
      <c r="G24648" t="inlineStr"/>
      <c r="H24648" t="inlineStr"/>
    </row>
    <row r="24649">
      <c r="A24649" t="inlineStr">
        <is>
          <t>tempest</t>
        </is>
      </c>
      <c r="B24649" t="inlineStr">
        <is>
          <t>b9f9f892958be615dad47e740e6329c3046b6dbd</t>
        </is>
      </c>
      <c r="C24649" t="inlineStr">
        <is>
          <t>2018-03-01 16:49:58+00:00</t>
        </is>
      </c>
      <c r="D24649" t="inlineStr">
        <is>
          <t>rem</t>
        </is>
      </c>
      <c r="E24649" t="inlineStr"/>
      <c r="F24649" t="inlineStr"/>
      <c r="G24649" t="inlineStr">
        <is>
          <t>testrepository</t>
        </is>
      </c>
      <c r="H24649" t="inlineStr">
        <is>
          <t>&gt;=0.0.18</t>
        </is>
      </c>
    </row>
    <row r="24650">
      <c r="A24650" t="inlineStr">
        <is>
          <t>tempest</t>
        </is>
      </c>
      <c r="B24650" t="inlineStr">
        <is>
          <t>b9f9f892958be615dad47e740e6329c3046b6dbd</t>
        </is>
      </c>
      <c r="C24650" t="inlineStr">
        <is>
          <t>2018-03-01 16:49:58+00:00</t>
        </is>
      </c>
      <c r="D24650" t="inlineStr">
        <is>
          <t>rem</t>
        </is>
      </c>
      <c r="E24650" t="inlineStr"/>
      <c r="F24650" t="inlineStr"/>
      <c r="G24650" t="inlineStr">
        <is>
          <t>os-testr</t>
        </is>
      </c>
      <c r="H24650" t="inlineStr">
        <is>
          <t>&gt;=1.0.0</t>
        </is>
      </c>
    </row>
    <row r="24651">
      <c r="A24651" t="inlineStr">
        <is>
          <t>tempest</t>
        </is>
      </c>
      <c r="B24651" t="inlineStr">
        <is>
          <t>8316f962c52b01edc5be466b18e54904e2a1248a</t>
        </is>
      </c>
      <c r="C24651" t="inlineStr">
        <is>
          <t>2018-08-16 14:16:15+00:00</t>
        </is>
      </c>
      <c r="D24651" t="inlineStr">
        <is>
          <t>verchange</t>
        </is>
      </c>
      <c r="E24651" t="inlineStr">
        <is>
          <t>PyYAML</t>
        </is>
      </c>
      <c r="F24651" t="inlineStr">
        <is>
          <t>&gt;=3.12</t>
        </is>
      </c>
      <c r="G24651" t="inlineStr">
        <is>
          <t>PyYAML</t>
        </is>
      </c>
      <c r="H24651" t="inlineStr">
        <is>
          <t>&gt;=3.10</t>
        </is>
      </c>
    </row>
    <row r="24652">
      <c r="A24652" t="inlineStr">
        <is>
          <t>tempest</t>
        </is>
      </c>
      <c r="B24652" t="inlineStr">
        <is>
          <t>8316f962c52b01edc5be466b18e54904e2a1248a</t>
        </is>
      </c>
      <c r="C24652" t="inlineStr">
        <is>
          <t>2018-08-16 14:16:15+00:00</t>
        </is>
      </c>
      <c r="D24652" t="inlineStr">
        <is>
          <t>verchange</t>
        </is>
      </c>
      <c r="E24652" t="inlineStr">
        <is>
          <t>oslo.concurrency</t>
        </is>
      </c>
      <c r="F24652" t="inlineStr">
        <is>
          <t>&gt;=3.26.0</t>
        </is>
      </c>
      <c r="G24652" t="inlineStr">
        <is>
          <t>oslo.concurrency</t>
        </is>
      </c>
      <c r="H24652" t="inlineStr">
        <is>
          <t>&gt;=3.25.0</t>
        </is>
      </c>
    </row>
    <row r="24653">
      <c r="A24653" t="inlineStr">
        <is>
          <t>tempest</t>
        </is>
      </c>
      <c r="B24653" t="inlineStr">
        <is>
          <t>8316f962c52b01edc5be466b18e54904e2a1248a</t>
        </is>
      </c>
      <c r="C24653" t="inlineStr">
        <is>
          <t>2018-08-16 14:16:15+00:00</t>
        </is>
      </c>
      <c r="D24653" t="inlineStr">
        <is>
          <t>verchange</t>
        </is>
      </c>
      <c r="E24653" t="inlineStr">
        <is>
          <t>oslo.config</t>
        </is>
      </c>
      <c r="F24653" t="inlineStr">
        <is>
          <t>&gt;=5.2.0</t>
        </is>
      </c>
      <c r="G24653" t="inlineStr">
        <is>
          <t>oslo.config</t>
        </is>
      </c>
      <c r="H24653" t="inlineStr">
        <is>
          <t>&gt;=5.1.0</t>
        </is>
      </c>
    </row>
    <row r="24654">
      <c r="A24654" t="inlineStr">
        <is>
          <t>tempest</t>
        </is>
      </c>
      <c r="B24654" t="inlineStr">
        <is>
          <t>702b21c1e4350ecf99542d8f1df545adb3f71d75</t>
        </is>
      </c>
      <c r="C24654" t="inlineStr">
        <is>
          <t>2019-07-25 14:04:59+00:00</t>
        </is>
      </c>
      <c r="D24654" t="inlineStr">
        <is>
          <t>verchange</t>
        </is>
      </c>
      <c r="E24654" t="inlineStr">
        <is>
          <t>jsonschema</t>
        </is>
      </c>
      <c r="F24654" t="inlineStr">
        <is>
          <t>&gt;=2.6.0</t>
        </is>
      </c>
      <c r="G24654" t="inlineStr">
        <is>
          <t>jsonschema</t>
        </is>
      </c>
      <c r="H24654" t="inlineStr">
        <is>
          <t>&gt;=2.6.0;&lt;3.0.0</t>
        </is>
      </c>
    </row>
    <row r="24655">
      <c r="A24655" t="inlineStr">
        <is>
          <t>tempest</t>
        </is>
      </c>
      <c r="B24655" t="inlineStr">
        <is>
          <t>c8d7a01014d4b82dd9960679db5e77dc31f4d87a</t>
        </is>
      </c>
      <c r="C24655" t="inlineStr">
        <is>
          <t>2020-09-18 19:19:41+00:00</t>
        </is>
      </c>
      <c r="D24655" t="inlineStr">
        <is>
          <t>verchange</t>
        </is>
      </c>
      <c r="E24655" t="inlineStr">
        <is>
          <t>jsonschema</t>
        </is>
      </c>
      <c r="F24655" t="inlineStr">
        <is>
          <t>&gt;=3.2.0</t>
        </is>
      </c>
      <c r="G24655" t="inlineStr">
        <is>
          <t>jsonschema</t>
        </is>
      </c>
      <c r="H24655" t="inlineStr">
        <is>
          <t>&gt;=2.6.0</t>
        </is>
      </c>
    </row>
    <row r="24656">
      <c r="A24656" t="inlineStr">
        <is>
          <t>tempest</t>
        </is>
      </c>
      <c r="B24656" t="inlineStr">
        <is>
          <t>f9d31f2c46204abbbef53d3c0ae0f80125878fc9</t>
        </is>
      </c>
      <c r="C24656" t="inlineStr">
        <is>
          <t>2020-12-18 17:33:46+00:00</t>
        </is>
      </c>
      <c r="D24656" t="inlineStr">
        <is>
          <t>verchange</t>
        </is>
      </c>
      <c r="E24656" t="inlineStr">
        <is>
          <t>paramiko</t>
        </is>
      </c>
      <c r="F24656" t="inlineStr">
        <is>
          <t>&gt;=2.7.0</t>
        </is>
      </c>
      <c r="G24656" t="inlineStr">
        <is>
          <t>paramiko</t>
        </is>
      </c>
      <c r="H24656" t="inlineStr">
        <is>
          <t>&gt;=2.0.0</t>
        </is>
      </c>
    </row>
    <row r="24657">
      <c r="A24657" t="inlineStr">
        <is>
          <t>tempest</t>
        </is>
      </c>
      <c r="B24657" t="inlineStr">
        <is>
          <t>771fee43341e104527a82d1b1bfae839cd651761</t>
        </is>
      </c>
      <c r="C24657" t="inlineStr">
        <is>
          <t>2021-03-29 08:53:01+00:00</t>
        </is>
      </c>
      <c r="D24657" t="inlineStr">
        <is>
          <t>verchange</t>
        </is>
      </c>
      <c r="E24657" t="inlineStr">
        <is>
          <t>oslo.utils</t>
        </is>
      </c>
      <c r="F24657" t="inlineStr">
        <is>
          <t>&gt;=4.7.0</t>
        </is>
      </c>
      <c r="G24657" t="inlineStr">
        <is>
          <t>oslo.utils</t>
        </is>
      </c>
      <c r="H24657" t="inlineStr">
        <is>
          <t>&gt;=3.33.0</t>
        </is>
      </c>
    </row>
    <row r="24658">
      <c r="A24658" t="inlineStr">
        <is>
          <t>tempest</t>
        </is>
      </c>
      <c r="B24658" t="inlineStr">
        <is>
          <t>771fee43341e104527a82d1b1bfae839cd651761</t>
        </is>
      </c>
      <c r="C24658" t="inlineStr">
        <is>
          <t>2021-03-29 08:53:01+00:00</t>
        </is>
      </c>
      <c r="D24658" t="inlineStr">
        <is>
          <t>verchange</t>
        </is>
      </c>
      <c r="E24658" t="inlineStr">
        <is>
          <t>PrettyTable</t>
        </is>
      </c>
      <c r="F24658" t="inlineStr">
        <is>
          <t>&gt;=0.7.1</t>
        </is>
      </c>
      <c r="G24658" t="inlineStr">
        <is>
          <t>PrettyTable</t>
        </is>
      </c>
      <c r="H24658" t="inlineStr">
        <is>
          <t>&gt;=0.7.1;&lt;0.8</t>
        </is>
      </c>
    </row>
    <row r="24659">
      <c r="A24659" t="inlineStr">
        <is>
          <t>clay</t>
        </is>
      </c>
      <c r="B24659" t="inlineStr">
        <is>
          <t>cccc97522bf108d87e382060d409ad7871eb4d7c</t>
        </is>
      </c>
      <c r="C24659" t="inlineStr">
        <is>
          <t>2018-01-30 14:26:20+00:00</t>
        </is>
      </c>
      <c r="D24659" t="inlineStr">
        <is>
          <t>add</t>
        </is>
      </c>
      <c r="E24659" t="inlineStr">
        <is>
          <t>codename</t>
        </is>
      </c>
      <c r="F24659">
        <f>=1.1</f>
        <v/>
      </c>
      <c r="G24659" t="inlineStr"/>
      <c r="H24659" t="inlineStr"/>
    </row>
    <row r="24660">
      <c r="A24660" t="inlineStr">
        <is>
          <t>cc_dynamodb3</t>
        </is>
      </c>
      <c r="B24660" t="inlineStr">
        <is>
          <t>3a33d375251e75095d976e040d4c3c11eed33df4</t>
        </is>
      </c>
      <c r="C24660" t="inlineStr">
        <is>
          <t>2016-01-08 02:29:47+00:00</t>
        </is>
      </c>
      <c r="D24660" t="inlineStr">
        <is>
          <t>add</t>
        </is>
      </c>
      <c r="E24660" t="inlineStr">
        <is>
          <t>redis</t>
        </is>
      </c>
      <c r="F24660">
        <f>=2.10.5</f>
        <v/>
      </c>
      <c r="G24660" t="inlineStr"/>
      <c r="H24660" t="inlineStr"/>
    </row>
    <row r="24661">
      <c r="A24661" t="inlineStr">
        <is>
          <t>django-transifex</t>
        </is>
      </c>
      <c r="B24661" t="inlineStr">
        <is>
          <t>79b4f1be477044cd8e877c2866d4fd859e4d047b</t>
        </is>
      </c>
      <c r="C24661" t="inlineStr">
        <is>
          <t>2015-03-20 09:20:01+00:00</t>
        </is>
      </c>
      <c r="D24661" t="inlineStr">
        <is>
          <t>verchange</t>
        </is>
      </c>
      <c r="E24661" t="inlineStr">
        <is>
          <t>mock</t>
        </is>
      </c>
      <c r="F24661">
        <f>=1.0.1</f>
        <v/>
      </c>
      <c r="G24661" t="inlineStr">
        <is>
          <t>mock</t>
        </is>
      </c>
      <c r="H24661" t="inlineStr"/>
    </row>
    <row r="24662">
      <c r="A24662" t="inlineStr">
        <is>
          <t>django-transifex</t>
        </is>
      </c>
      <c r="B24662" t="inlineStr">
        <is>
          <t>79b4f1be477044cd8e877c2866d4fd859e4d047b</t>
        </is>
      </c>
      <c r="C24662" t="inlineStr">
        <is>
          <t>2015-03-20 09:20:01+00:00</t>
        </is>
      </c>
      <c r="D24662" t="inlineStr">
        <is>
          <t>verchange</t>
        </is>
      </c>
      <c r="E24662" t="inlineStr">
        <is>
          <t>python-transifex</t>
        </is>
      </c>
      <c r="F24662">
        <f>=0.1.7</f>
        <v/>
      </c>
      <c r="G24662" t="inlineStr">
        <is>
          <t>python-transifex</t>
        </is>
      </c>
      <c r="H24662" t="inlineStr"/>
    </row>
    <row r="24663">
      <c r="A24663" t="inlineStr">
        <is>
          <t>django-transifex</t>
        </is>
      </c>
      <c r="B24663" t="inlineStr">
        <is>
          <t>79b4f1be477044cd8e877c2866d4fd859e4d047b</t>
        </is>
      </c>
      <c r="C24663" t="inlineStr">
        <is>
          <t>2015-03-20 09:20:01+00:00</t>
        </is>
      </c>
      <c r="D24663" t="inlineStr">
        <is>
          <t>add</t>
        </is>
      </c>
      <c r="E24663" t="inlineStr">
        <is>
          <t>pytest</t>
        </is>
      </c>
      <c r="F24663">
        <f>=2.6.4</f>
        <v/>
      </c>
      <c r="G24663" t="inlineStr"/>
      <c r="H24663" t="inlineStr"/>
    </row>
    <row r="24664">
      <c r="A24664" t="inlineStr">
        <is>
          <t>django-transifex</t>
        </is>
      </c>
      <c r="B24664" t="inlineStr">
        <is>
          <t>79b4f1be477044cd8e877c2866d4fd859e4d047b</t>
        </is>
      </c>
      <c r="C24664" t="inlineStr">
        <is>
          <t>2015-03-20 09:20:01+00:00</t>
        </is>
      </c>
      <c r="D24664" t="inlineStr">
        <is>
          <t>add</t>
        </is>
      </c>
      <c r="E24664" t="inlineStr">
        <is>
          <t>pytest-django</t>
        </is>
      </c>
      <c r="F24664">
        <f>=2.7</f>
        <v/>
      </c>
      <c r="G24664" t="inlineStr"/>
      <c r="H24664" t="inlineStr"/>
    </row>
    <row r="24665">
      <c r="A24665" t="inlineStr">
        <is>
          <t>django-transifex</t>
        </is>
      </c>
      <c r="B24665" t="inlineStr">
        <is>
          <t>79b4f1be477044cd8e877c2866d4fd859e4d047b</t>
        </is>
      </c>
      <c r="C24665" t="inlineStr">
        <is>
          <t>2015-03-20 09:20:01+00:00</t>
        </is>
      </c>
      <c r="D24665" t="inlineStr">
        <is>
          <t>rem</t>
        </is>
      </c>
      <c r="E24665" t="inlineStr"/>
      <c r="F24665" t="inlineStr"/>
      <c r="G24665" t="inlineStr">
        <is>
          <t>clint</t>
        </is>
      </c>
      <c r="H24665" t="inlineStr"/>
    </row>
    <row r="24666">
      <c r="A24666" t="inlineStr">
        <is>
          <t>django-transifex</t>
        </is>
      </c>
      <c r="B24666" t="inlineStr">
        <is>
          <t>79b4f1be477044cd8e877c2866d4fd859e4d047b</t>
        </is>
      </c>
      <c r="C24666" t="inlineStr">
        <is>
          <t>2015-03-20 09:20:01+00:00</t>
        </is>
      </c>
      <c r="D24666" t="inlineStr">
        <is>
          <t>rem</t>
        </is>
      </c>
      <c r="E24666" t="inlineStr"/>
      <c r="F24666" t="inlineStr"/>
      <c r="G24666" t="inlineStr">
        <is>
          <t>fabric</t>
        </is>
      </c>
      <c r="H24666" t="inlineStr"/>
    </row>
    <row r="24667">
      <c r="A24667" t="inlineStr">
        <is>
          <t>django-transifex</t>
        </is>
      </c>
      <c r="B24667" t="inlineStr">
        <is>
          <t>75d16035633137411cb2e752dd193f7d94e855e6</t>
        </is>
      </c>
      <c r="C24667" t="inlineStr">
        <is>
          <t>2015-05-26 16:03:00+00:00</t>
        </is>
      </c>
      <c r="D24667" t="inlineStr">
        <is>
          <t>verchange</t>
        </is>
      </c>
      <c r="E24667" t="inlineStr">
        <is>
          <t>django</t>
        </is>
      </c>
      <c r="F24667" t="inlineStr"/>
      <c r="G24667" t="inlineStr">
        <is>
          <t>django</t>
        </is>
      </c>
      <c r="H24667" t="inlineStr">
        <is>
          <t>&lt;1.6;&gt;=1.3</t>
        </is>
      </c>
    </row>
    <row r="24668">
      <c r="A24668" t="inlineStr">
        <is>
          <t>django-transifex</t>
        </is>
      </c>
      <c r="B24668" t="inlineStr">
        <is>
          <t>75d16035633137411cb2e752dd193f7d94e855e6</t>
        </is>
      </c>
      <c r="C24668" t="inlineStr">
        <is>
          <t>2015-05-26 16:03:00+00:00</t>
        </is>
      </c>
      <c r="D24668" t="inlineStr">
        <is>
          <t>verchange</t>
        </is>
      </c>
      <c r="E24668" t="inlineStr">
        <is>
          <t>python-transifex</t>
        </is>
      </c>
      <c r="F24668" t="inlineStr">
        <is>
          <t>&gt;=0.1.7</t>
        </is>
      </c>
      <c r="G24668" t="inlineStr">
        <is>
          <t>python-transifex</t>
        </is>
      </c>
      <c r="H24668">
        <f>=0.1.7</f>
        <v/>
      </c>
    </row>
    <row r="24669">
      <c r="A24669" t="inlineStr">
        <is>
          <t>opvault</t>
        </is>
      </c>
      <c r="B24669" t="inlineStr">
        <is>
          <t>f5d9756569ea9b868033e6cae3906582c2c9f886</t>
        </is>
      </c>
      <c r="C24669" t="inlineStr">
        <is>
          <t>2018-12-24 10:26:06+00:00</t>
        </is>
      </c>
      <c r="D24669" t="inlineStr">
        <is>
          <t>verchange</t>
        </is>
      </c>
      <c r="E24669" t="inlineStr">
        <is>
          <t>requests</t>
        </is>
      </c>
      <c r="F24669">
        <f>=2.21.0</f>
        <v/>
      </c>
      <c r="G24669" t="inlineStr">
        <is>
          <t>requests</t>
        </is>
      </c>
      <c r="H24669">
        <f>=2.20.0</f>
        <v/>
      </c>
    </row>
    <row r="24670">
      <c r="A24670" t="inlineStr">
        <is>
          <t>opvault</t>
        </is>
      </c>
      <c r="B24670" t="inlineStr">
        <is>
          <t>f5d9756569ea9b868033e6cae3906582c2c9f886</t>
        </is>
      </c>
      <c r="C24670" t="inlineStr">
        <is>
          <t>2018-12-24 10:26:06+00:00</t>
        </is>
      </c>
      <c r="D24670" t="inlineStr">
        <is>
          <t>verchange</t>
        </is>
      </c>
      <c r="E24670" t="inlineStr">
        <is>
          <t>certifi</t>
        </is>
      </c>
      <c r="F24670">
        <f>=2018.11.29</f>
        <v/>
      </c>
      <c r="G24670" t="inlineStr">
        <is>
          <t>certifi</t>
        </is>
      </c>
      <c r="H24670">
        <f>=2018.10.15</f>
        <v/>
      </c>
    </row>
    <row r="24671">
      <c r="A24671" t="inlineStr">
        <is>
          <t>opvault</t>
        </is>
      </c>
      <c r="B24671" t="inlineStr">
        <is>
          <t>f5d9756569ea9b868033e6cae3906582c2c9f886</t>
        </is>
      </c>
      <c r="C24671" t="inlineStr">
        <is>
          <t>2018-12-24 10:26:06+00:00</t>
        </is>
      </c>
      <c r="D24671" t="inlineStr">
        <is>
          <t>add</t>
        </is>
      </c>
      <c r="E24671" t="inlineStr">
        <is>
          <t>pycryptodome</t>
        </is>
      </c>
      <c r="F24671">
        <f>=3.7.2</f>
        <v/>
      </c>
      <c r="G24671" t="inlineStr"/>
      <c r="H24671" t="inlineStr"/>
    </row>
    <row r="24672">
      <c r="A24672" t="inlineStr">
        <is>
          <t>opvault</t>
        </is>
      </c>
      <c r="B24672" t="inlineStr">
        <is>
          <t>f5d9756569ea9b868033e6cae3906582c2c9f886</t>
        </is>
      </c>
      <c r="C24672" t="inlineStr">
        <is>
          <t>2018-12-24 10:26:06+00:00</t>
        </is>
      </c>
      <c r="D24672" t="inlineStr">
        <is>
          <t>rem</t>
        </is>
      </c>
      <c r="E24672" t="inlineStr"/>
      <c r="F24672" t="inlineStr"/>
      <c r="G24672" t="inlineStr">
        <is>
          <t>pycrypto</t>
        </is>
      </c>
      <c r="H24672">
        <f>=2.6.1</f>
        <v/>
      </c>
    </row>
    <row r="24673">
      <c r="A24673" t="inlineStr">
        <is>
          <t>opvault</t>
        </is>
      </c>
      <c r="B24673" t="inlineStr">
        <is>
          <t>059328b1279dcb95dce02031d42f6b1bfbda686a</t>
        </is>
      </c>
      <c r="C24673" t="inlineStr">
        <is>
          <t>2019-04-08 07:51:24+00:00</t>
        </is>
      </c>
      <c r="D24673" t="inlineStr">
        <is>
          <t>verchange</t>
        </is>
      </c>
      <c r="E24673" t="inlineStr">
        <is>
          <t>PyYAML</t>
        </is>
      </c>
      <c r="F24673">
        <f>=5.1</f>
        <v/>
      </c>
      <c r="G24673" t="inlineStr">
        <is>
          <t>PyYAML</t>
        </is>
      </c>
      <c r="H24673">
        <f>=3.13</f>
        <v/>
      </c>
    </row>
    <row r="24674">
      <c r="A24674" t="inlineStr">
        <is>
          <t>opvault</t>
        </is>
      </c>
      <c r="B24674" t="inlineStr">
        <is>
          <t>059328b1279dcb95dce02031d42f6b1bfbda686a</t>
        </is>
      </c>
      <c r="C24674" t="inlineStr">
        <is>
          <t>2019-04-08 07:51:24+00:00</t>
        </is>
      </c>
      <c r="D24674" t="inlineStr">
        <is>
          <t>verchange</t>
        </is>
      </c>
      <c r="E24674" t="inlineStr">
        <is>
          <t>idna</t>
        </is>
      </c>
      <c r="F24674">
        <f>=2.8</f>
        <v/>
      </c>
      <c r="G24674" t="inlineStr">
        <is>
          <t>idna</t>
        </is>
      </c>
      <c r="H24674">
        <f>=2.7</f>
        <v/>
      </c>
    </row>
    <row r="24675">
      <c r="A24675" t="inlineStr">
        <is>
          <t>opvault</t>
        </is>
      </c>
      <c r="B24675" t="inlineStr">
        <is>
          <t>059328b1279dcb95dce02031d42f6b1bfbda686a</t>
        </is>
      </c>
      <c r="C24675" t="inlineStr">
        <is>
          <t>2019-04-08 07:51:24+00:00</t>
        </is>
      </c>
      <c r="D24675" t="inlineStr">
        <is>
          <t>verchange</t>
        </is>
      </c>
      <c r="E24675" t="inlineStr">
        <is>
          <t>certifi</t>
        </is>
      </c>
      <c r="F24675">
        <f>=2019.3.9</f>
        <v/>
      </c>
      <c r="G24675" t="inlineStr">
        <is>
          <t>certifi</t>
        </is>
      </c>
      <c r="H24675">
        <f>=2018.11.29</f>
        <v/>
      </c>
    </row>
    <row r="24676">
      <c r="A24676" t="inlineStr">
        <is>
          <t>opvault</t>
        </is>
      </c>
      <c r="B24676" t="inlineStr">
        <is>
          <t>059328b1279dcb95dce02031d42f6b1bfbda686a</t>
        </is>
      </c>
      <c r="C24676" t="inlineStr">
        <is>
          <t>2019-04-08 07:51:24+00:00</t>
        </is>
      </c>
      <c r="D24676" t="inlineStr">
        <is>
          <t>verchange</t>
        </is>
      </c>
      <c r="E24676" t="inlineStr">
        <is>
          <t>pycryptodome</t>
        </is>
      </c>
      <c r="F24676">
        <f>=3.8.1</f>
        <v/>
      </c>
      <c r="G24676" t="inlineStr">
        <is>
          <t>pycryptodome</t>
        </is>
      </c>
      <c r="H24676">
        <f>=3.7.2</f>
        <v/>
      </c>
    </row>
    <row r="24677">
      <c r="A24677" t="inlineStr">
        <is>
          <t>opvault</t>
        </is>
      </c>
      <c r="B24677" t="inlineStr">
        <is>
          <t>2464c68157f47ee68a89285d4f6587eee435b047</t>
        </is>
      </c>
      <c r="C24677" t="inlineStr">
        <is>
          <t>2019-10-22 13:57:52+00:00</t>
        </is>
      </c>
      <c r="D24677" t="inlineStr">
        <is>
          <t>verchange</t>
        </is>
      </c>
      <c r="E24677" t="inlineStr">
        <is>
          <t>urllib3</t>
        </is>
      </c>
      <c r="F24677">
        <f>=1.24.2</f>
        <v/>
      </c>
      <c r="G24677" t="inlineStr">
        <is>
          <t>urllib3</t>
        </is>
      </c>
      <c r="H24677">
        <f>=1.24.1</f>
        <v/>
      </c>
    </row>
    <row r="24678">
      <c r="A24678" t="inlineStr">
        <is>
          <t>opvault</t>
        </is>
      </c>
      <c r="B24678" t="inlineStr">
        <is>
          <t>0ce8267540cd2d7a2342b7476670b9280487b61e</t>
        </is>
      </c>
      <c r="C24678" t="inlineStr">
        <is>
          <t>2019-10-22 14:09:38+00:00</t>
        </is>
      </c>
      <c r="D24678" t="inlineStr">
        <is>
          <t>verchange</t>
        </is>
      </c>
      <c r="E24678" t="inlineStr">
        <is>
          <t>urllib3</t>
        </is>
      </c>
      <c r="F24678">
        <f>=1.25.6</f>
        <v/>
      </c>
      <c r="G24678" t="inlineStr">
        <is>
          <t>urllib3</t>
        </is>
      </c>
      <c r="H24678">
        <f>=1.24.2</f>
        <v/>
      </c>
    </row>
    <row r="24679">
      <c r="A24679" t="inlineStr">
        <is>
          <t>opvault</t>
        </is>
      </c>
      <c r="B24679" t="inlineStr">
        <is>
          <t>0ce8267540cd2d7a2342b7476670b9280487b61e</t>
        </is>
      </c>
      <c r="C24679" t="inlineStr">
        <is>
          <t>2019-10-22 14:09:38+00:00</t>
        </is>
      </c>
      <c r="D24679" t="inlineStr">
        <is>
          <t>verchange</t>
        </is>
      </c>
      <c r="E24679" t="inlineStr">
        <is>
          <t>pycryptodome</t>
        </is>
      </c>
      <c r="F24679">
        <f>=3.9.0</f>
        <v/>
      </c>
      <c r="G24679" t="inlineStr">
        <is>
          <t>pycryptodome</t>
        </is>
      </c>
      <c r="H24679">
        <f>=3.8.1</f>
        <v/>
      </c>
    </row>
    <row r="24680">
      <c r="A24680" t="inlineStr">
        <is>
          <t>opvault</t>
        </is>
      </c>
      <c r="B24680" t="inlineStr">
        <is>
          <t>0ce8267540cd2d7a2342b7476670b9280487b61e</t>
        </is>
      </c>
      <c r="C24680" t="inlineStr">
        <is>
          <t>2019-10-22 14:09:38+00:00</t>
        </is>
      </c>
      <c r="D24680" t="inlineStr">
        <is>
          <t>verchange</t>
        </is>
      </c>
      <c r="E24680" t="inlineStr">
        <is>
          <t>requests</t>
        </is>
      </c>
      <c r="F24680">
        <f>=2.22.0</f>
        <v/>
      </c>
      <c r="G24680" t="inlineStr">
        <is>
          <t>requests</t>
        </is>
      </c>
      <c r="H24680">
        <f>=2.21.0</f>
        <v/>
      </c>
    </row>
    <row r="24681">
      <c r="A24681" t="inlineStr">
        <is>
          <t>opvault</t>
        </is>
      </c>
      <c r="B24681" t="inlineStr">
        <is>
          <t>0ce8267540cd2d7a2342b7476670b9280487b61e</t>
        </is>
      </c>
      <c r="C24681" t="inlineStr">
        <is>
          <t>2019-10-22 14:09:38+00:00</t>
        </is>
      </c>
      <c r="D24681" t="inlineStr">
        <is>
          <t>verchange</t>
        </is>
      </c>
      <c r="E24681" t="inlineStr">
        <is>
          <t>certifi</t>
        </is>
      </c>
      <c r="F24681">
        <f>=2019.9.11</f>
        <v/>
      </c>
      <c r="G24681" t="inlineStr">
        <is>
          <t>certifi</t>
        </is>
      </c>
      <c r="H24681">
        <f>=2019.3.9</f>
        <v/>
      </c>
    </row>
    <row r="24682">
      <c r="A24682" t="inlineStr">
        <is>
          <t>opvault</t>
        </is>
      </c>
      <c r="B24682" t="inlineStr">
        <is>
          <t>0ce8267540cd2d7a2342b7476670b9280487b61e</t>
        </is>
      </c>
      <c r="C24682" t="inlineStr">
        <is>
          <t>2019-10-22 14:09:38+00:00</t>
        </is>
      </c>
      <c r="D24682" t="inlineStr">
        <is>
          <t>verchange</t>
        </is>
      </c>
      <c r="E24682" t="inlineStr">
        <is>
          <t>PyYAML</t>
        </is>
      </c>
      <c r="F24682">
        <f>=5.1.2</f>
        <v/>
      </c>
      <c r="G24682" t="inlineStr">
        <is>
          <t>PyYAML</t>
        </is>
      </c>
      <c r="H24682">
        <f>=5.1</f>
        <v/>
      </c>
    </row>
    <row r="24683">
      <c r="A24683" t="inlineStr">
        <is>
          <t>opvault</t>
        </is>
      </c>
      <c r="B24683" t="inlineStr">
        <is>
          <t>cbdd5bd72f8a615a01e7647ef77bad359a14575d</t>
        </is>
      </c>
      <c r="C24683" t="inlineStr">
        <is>
          <t>2019-11-12 07:17:07+00:00</t>
        </is>
      </c>
      <c r="D24683" t="inlineStr">
        <is>
          <t>verchange</t>
        </is>
      </c>
      <c r="E24683" t="inlineStr">
        <is>
          <t>urllib3</t>
        </is>
      </c>
      <c r="F24683">
        <f>=1.25.7</f>
        <v/>
      </c>
      <c r="G24683" t="inlineStr">
        <is>
          <t>urllib3</t>
        </is>
      </c>
      <c r="H24683">
        <f>=1.25.6</f>
        <v/>
      </c>
    </row>
    <row r="24684">
      <c r="A24684" t="inlineStr">
        <is>
          <t>opvault</t>
        </is>
      </c>
      <c r="B24684" t="inlineStr">
        <is>
          <t>cbdd5bd72f8a615a01e7647ef77bad359a14575d</t>
        </is>
      </c>
      <c r="C24684" t="inlineStr">
        <is>
          <t>2019-11-12 07:17:07+00:00</t>
        </is>
      </c>
      <c r="D24684" t="inlineStr">
        <is>
          <t>verchange</t>
        </is>
      </c>
      <c r="E24684" t="inlineStr">
        <is>
          <t>pycryptodome</t>
        </is>
      </c>
      <c r="F24684">
        <f>=3.9.2</f>
        <v/>
      </c>
      <c r="G24684" t="inlineStr">
        <is>
          <t>pycryptodome</t>
        </is>
      </c>
      <c r="H24684">
        <f>=3.9.0</f>
        <v/>
      </c>
    </row>
    <row r="24685">
      <c r="A24685" t="inlineStr">
        <is>
          <t>opvault</t>
        </is>
      </c>
      <c r="B24685" t="inlineStr">
        <is>
          <t>e28e95cb0968bced8d9fdef3b19868932519a2cc</t>
        </is>
      </c>
      <c r="C24685" t="inlineStr">
        <is>
          <t>2020-01-08 13:38:33+00:00</t>
        </is>
      </c>
      <c r="D24685" t="inlineStr">
        <is>
          <t>verchange</t>
        </is>
      </c>
      <c r="E24685" t="inlineStr">
        <is>
          <t>PyYAML</t>
        </is>
      </c>
      <c r="F24685">
        <f>=5.3</f>
        <v/>
      </c>
      <c r="G24685" t="inlineStr">
        <is>
          <t>PyYAML</t>
        </is>
      </c>
      <c r="H24685">
        <f>=5.1.2</f>
        <v/>
      </c>
    </row>
    <row r="24686">
      <c r="A24686" t="inlineStr">
        <is>
          <t>opvault</t>
        </is>
      </c>
      <c r="B24686" t="inlineStr">
        <is>
          <t>e28e95cb0968bced8d9fdef3b19868932519a2cc</t>
        </is>
      </c>
      <c r="C24686" t="inlineStr">
        <is>
          <t>2020-01-08 13:38:33+00:00</t>
        </is>
      </c>
      <c r="D24686" t="inlineStr">
        <is>
          <t>verchange</t>
        </is>
      </c>
      <c r="E24686" t="inlineStr">
        <is>
          <t>certifi</t>
        </is>
      </c>
      <c r="F24686">
        <f>=2019.11.28</f>
        <v/>
      </c>
      <c r="G24686" t="inlineStr">
        <is>
          <t>certifi</t>
        </is>
      </c>
      <c r="H24686">
        <f>=2019.9.11</f>
        <v/>
      </c>
    </row>
    <row r="24687">
      <c r="A24687" t="inlineStr">
        <is>
          <t>opvault</t>
        </is>
      </c>
      <c r="B24687" t="inlineStr">
        <is>
          <t>e28e95cb0968bced8d9fdef3b19868932519a2cc</t>
        </is>
      </c>
      <c r="C24687" t="inlineStr">
        <is>
          <t>2020-01-08 13:38:33+00:00</t>
        </is>
      </c>
      <c r="D24687" t="inlineStr">
        <is>
          <t>verchange</t>
        </is>
      </c>
      <c r="E24687" t="inlineStr">
        <is>
          <t>pycryptodome</t>
        </is>
      </c>
      <c r="F24687">
        <f>=3.9.4</f>
        <v/>
      </c>
      <c r="G24687" t="inlineStr">
        <is>
          <t>pycryptodome</t>
        </is>
      </c>
      <c r="H24687">
        <f>=3.9.2</f>
        <v/>
      </c>
    </row>
    <row r="24688">
      <c r="A24688" t="inlineStr">
        <is>
          <t>opvault</t>
        </is>
      </c>
      <c r="B24688" t="inlineStr">
        <is>
          <t>af93e687e44e416780c912d3036a3a4d0d106e86</t>
        </is>
      </c>
      <c r="C24688" t="inlineStr">
        <is>
          <t>2020-01-08 13:44:09+00:00</t>
        </is>
      </c>
      <c r="D24688" t="inlineStr">
        <is>
          <t>verchange</t>
        </is>
      </c>
      <c r="E24688" t="inlineStr">
        <is>
          <t>PyYAML</t>
        </is>
      </c>
      <c r="F24688">
        <f>=5.3</f>
        <v/>
      </c>
      <c r="G24688" t="inlineStr">
        <is>
          <t>PyYAML</t>
        </is>
      </c>
      <c r="H24688">
        <f>=5.1.2</f>
        <v/>
      </c>
    </row>
    <row r="24689">
      <c r="A24689" t="inlineStr">
        <is>
          <t>opvault</t>
        </is>
      </c>
      <c r="B24689" t="inlineStr">
        <is>
          <t>af93e687e44e416780c912d3036a3a4d0d106e86</t>
        </is>
      </c>
      <c r="C24689" t="inlineStr">
        <is>
          <t>2020-01-08 13:44:09+00:00</t>
        </is>
      </c>
      <c r="D24689" t="inlineStr">
        <is>
          <t>verchange</t>
        </is>
      </c>
      <c r="E24689" t="inlineStr">
        <is>
          <t>certifi</t>
        </is>
      </c>
      <c r="F24689">
        <f>=2019.11.28</f>
        <v/>
      </c>
      <c r="G24689" t="inlineStr">
        <is>
          <t>certifi</t>
        </is>
      </c>
      <c r="H24689">
        <f>=2019.9.11</f>
        <v/>
      </c>
    </row>
    <row r="24690">
      <c r="A24690" t="inlineStr">
        <is>
          <t>opvault</t>
        </is>
      </c>
      <c r="B24690" t="inlineStr">
        <is>
          <t>af93e687e44e416780c912d3036a3a4d0d106e86</t>
        </is>
      </c>
      <c r="C24690" t="inlineStr">
        <is>
          <t>2020-01-08 13:44:09+00:00</t>
        </is>
      </c>
      <c r="D24690" t="inlineStr">
        <is>
          <t>verchange</t>
        </is>
      </c>
      <c r="E24690" t="inlineStr">
        <is>
          <t>pycryptodome</t>
        </is>
      </c>
      <c r="F24690">
        <f>=3.9.4</f>
        <v/>
      </c>
      <c r="G24690" t="inlineStr">
        <is>
          <t>pycryptodome</t>
        </is>
      </c>
      <c r="H24690">
        <f>=3.9.2</f>
        <v/>
      </c>
    </row>
    <row r="24691">
      <c r="A24691" t="inlineStr">
        <is>
          <t>opvault</t>
        </is>
      </c>
      <c r="B24691" t="inlineStr">
        <is>
          <t>8fafd14a1c31b7665fb54863183aa9dfce58fa15</t>
        </is>
      </c>
      <c r="C24691" t="inlineStr">
        <is>
          <t>2020-01-08 13:50:05+00:00</t>
        </is>
      </c>
      <c r="D24691" t="inlineStr">
        <is>
          <t>verchange</t>
        </is>
      </c>
      <c r="E24691" t="inlineStr">
        <is>
          <t>PyYAML</t>
        </is>
      </c>
      <c r="F24691">
        <f>=5.3</f>
        <v/>
      </c>
      <c r="G24691" t="inlineStr">
        <is>
          <t>PyYAML</t>
        </is>
      </c>
      <c r="H24691">
        <f>=5.1.2</f>
        <v/>
      </c>
    </row>
    <row r="24692">
      <c r="A24692" t="inlineStr">
        <is>
          <t>opvault</t>
        </is>
      </c>
      <c r="B24692" t="inlineStr">
        <is>
          <t>8fafd14a1c31b7665fb54863183aa9dfce58fa15</t>
        </is>
      </c>
      <c r="C24692" t="inlineStr">
        <is>
          <t>2020-01-08 13:50:05+00:00</t>
        </is>
      </c>
      <c r="D24692" t="inlineStr">
        <is>
          <t>verchange</t>
        </is>
      </c>
      <c r="E24692" t="inlineStr">
        <is>
          <t>certifi</t>
        </is>
      </c>
      <c r="F24692">
        <f>=2019.11.28</f>
        <v/>
      </c>
      <c r="G24692" t="inlineStr">
        <is>
          <t>certifi</t>
        </is>
      </c>
      <c r="H24692">
        <f>=2019.9.11</f>
        <v/>
      </c>
    </row>
    <row r="24693">
      <c r="A24693" t="inlineStr">
        <is>
          <t>opvault</t>
        </is>
      </c>
      <c r="B24693" t="inlineStr">
        <is>
          <t>8fafd14a1c31b7665fb54863183aa9dfce58fa15</t>
        </is>
      </c>
      <c r="C24693" t="inlineStr">
        <is>
          <t>2020-01-08 13:50:05+00:00</t>
        </is>
      </c>
      <c r="D24693" t="inlineStr">
        <is>
          <t>verchange</t>
        </is>
      </c>
      <c r="E24693" t="inlineStr">
        <is>
          <t>pycryptodome</t>
        </is>
      </c>
      <c r="F24693">
        <f>=3.9.4</f>
        <v/>
      </c>
      <c r="G24693" t="inlineStr">
        <is>
          <t>pycryptodome</t>
        </is>
      </c>
      <c r="H24693">
        <f>=3.9.2</f>
        <v/>
      </c>
    </row>
    <row r="24694">
      <c r="A24694" t="inlineStr">
        <is>
          <t>opvault</t>
        </is>
      </c>
      <c r="B24694" t="inlineStr">
        <is>
          <t>5480c3ea2610e051cca9d0c0521b1c0092489118</t>
        </is>
      </c>
      <c r="C24694" t="inlineStr">
        <is>
          <t>2020-06-23 06:42:16+00:00</t>
        </is>
      </c>
      <c r="D24694" t="inlineStr">
        <is>
          <t>rem</t>
        </is>
      </c>
      <c r="E24694" t="inlineStr"/>
      <c r="F24694" t="inlineStr"/>
      <c r="G24694" t="inlineStr">
        <is>
          <t>certifi</t>
        </is>
      </c>
      <c r="H24694">
        <f>=2019.11.28</f>
        <v/>
      </c>
    </row>
    <row r="24695">
      <c r="A24695" t="inlineStr">
        <is>
          <t>opvault</t>
        </is>
      </c>
      <c r="B24695" t="inlineStr">
        <is>
          <t>5480c3ea2610e051cca9d0c0521b1c0092489118</t>
        </is>
      </c>
      <c r="C24695" t="inlineStr">
        <is>
          <t>2020-06-23 06:42:16+00:00</t>
        </is>
      </c>
      <c r="D24695" t="inlineStr">
        <is>
          <t>rem</t>
        </is>
      </c>
      <c r="E24695" t="inlineStr"/>
      <c r="F24695" t="inlineStr"/>
      <c r="G24695" t="inlineStr">
        <is>
          <t>chardet</t>
        </is>
      </c>
      <c r="H24695">
        <f>=3.0.4</f>
        <v/>
      </c>
    </row>
    <row r="24696">
      <c r="A24696" t="inlineStr">
        <is>
          <t>opvault</t>
        </is>
      </c>
      <c r="B24696" t="inlineStr">
        <is>
          <t>5480c3ea2610e051cca9d0c0521b1c0092489118</t>
        </is>
      </c>
      <c r="C24696" t="inlineStr">
        <is>
          <t>2020-06-23 06:42:16+00:00</t>
        </is>
      </c>
      <c r="D24696" t="inlineStr">
        <is>
          <t>rem</t>
        </is>
      </c>
      <c r="E24696" t="inlineStr"/>
      <c r="F24696" t="inlineStr"/>
      <c r="G24696" t="inlineStr">
        <is>
          <t>idna</t>
        </is>
      </c>
      <c r="H24696">
        <f>=2.8</f>
        <v/>
      </c>
    </row>
    <row r="24697">
      <c r="A24697" t="inlineStr">
        <is>
          <t>opvault</t>
        </is>
      </c>
      <c r="B24697" t="inlineStr">
        <is>
          <t>5480c3ea2610e051cca9d0c0521b1c0092489118</t>
        </is>
      </c>
      <c r="C24697" t="inlineStr">
        <is>
          <t>2020-06-23 06:42:16+00:00</t>
        </is>
      </c>
      <c r="D24697" t="inlineStr">
        <is>
          <t>rem</t>
        </is>
      </c>
      <c r="E24697" t="inlineStr"/>
      <c r="F24697" t="inlineStr"/>
      <c r="G24697" t="inlineStr">
        <is>
          <t>Naked</t>
        </is>
      </c>
      <c r="H24697">
        <f>=0.1.31</f>
        <v/>
      </c>
    </row>
    <row r="24698">
      <c r="A24698" t="inlineStr">
        <is>
          <t>opvault</t>
        </is>
      </c>
      <c r="B24698" t="inlineStr">
        <is>
          <t>5480c3ea2610e051cca9d0c0521b1c0092489118</t>
        </is>
      </c>
      <c r="C24698" t="inlineStr">
        <is>
          <t>2020-06-23 06:42:16+00:00</t>
        </is>
      </c>
      <c r="D24698" t="inlineStr">
        <is>
          <t>rem</t>
        </is>
      </c>
      <c r="E24698" t="inlineStr"/>
      <c r="F24698" t="inlineStr"/>
      <c r="G24698" t="inlineStr">
        <is>
          <t>pycryptodome</t>
        </is>
      </c>
      <c r="H24698">
        <f>=3.9.4</f>
        <v/>
      </c>
    </row>
    <row r="24699">
      <c r="A24699" t="inlineStr">
        <is>
          <t>opvault</t>
        </is>
      </c>
      <c r="B24699" t="inlineStr">
        <is>
          <t>5480c3ea2610e051cca9d0c0521b1c0092489118</t>
        </is>
      </c>
      <c r="C24699" t="inlineStr">
        <is>
          <t>2020-06-23 06:42:16+00:00</t>
        </is>
      </c>
      <c r="D24699" t="inlineStr">
        <is>
          <t>rem</t>
        </is>
      </c>
      <c r="E24699" t="inlineStr"/>
      <c r="F24699" t="inlineStr"/>
      <c r="G24699" t="inlineStr">
        <is>
          <t>PyYAML</t>
        </is>
      </c>
      <c r="H24699">
        <f>=5.3</f>
        <v/>
      </c>
    </row>
    <row r="24700">
      <c r="A24700" t="inlineStr">
        <is>
          <t>opvault</t>
        </is>
      </c>
      <c r="B24700" t="inlineStr">
        <is>
          <t>5480c3ea2610e051cca9d0c0521b1c0092489118</t>
        </is>
      </c>
      <c r="C24700" t="inlineStr">
        <is>
          <t>2020-06-23 06:42:16+00:00</t>
        </is>
      </c>
      <c r="D24700" t="inlineStr">
        <is>
          <t>rem</t>
        </is>
      </c>
      <c r="E24700" t="inlineStr"/>
      <c r="F24700" t="inlineStr"/>
      <c r="G24700" t="inlineStr">
        <is>
          <t>requests</t>
        </is>
      </c>
      <c r="H24700">
        <f>=2.22.0</f>
        <v/>
      </c>
    </row>
    <row r="24701">
      <c r="A24701" t="inlineStr">
        <is>
          <t>opvault</t>
        </is>
      </c>
      <c r="B24701" t="inlineStr">
        <is>
          <t>5480c3ea2610e051cca9d0c0521b1c0092489118</t>
        </is>
      </c>
      <c r="C24701" t="inlineStr">
        <is>
          <t>2020-06-23 06:42:16+00:00</t>
        </is>
      </c>
      <c r="D24701" t="inlineStr">
        <is>
          <t>rem</t>
        </is>
      </c>
      <c r="E24701" t="inlineStr"/>
      <c r="F24701" t="inlineStr"/>
      <c r="G24701" t="inlineStr">
        <is>
          <t>shellescape</t>
        </is>
      </c>
      <c r="H24701">
        <f>=3.4.1</f>
        <v/>
      </c>
    </row>
    <row r="24702">
      <c r="A24702" t="inlineStr">
        <is>
          <t>opvault</t>
        </is>
      </c>
      <c r="B24702" t="inlineStr">
        <is>
          <t>5480c3ea2610e051cca9d0c0521b1c0092489118</t>
        </is>
      </c>
      <c r="C24702" t="inlineStr">
        <is>
          <t>2020-06-23 06:42:16+00:00</t>
        </is>
      </c>
      <c r="D24702" t="inlineStr">
        <is>
          <t>rem</t>
        </is>
      </c>
      <c r="E24702" t="inlineStr"/>
      <c r="F24702" t="inlineStr"/>
      <c r="G24702" t="inlineStr">
        <is>
          <t>urllib3</t>
        </is>
      </c>
      <c r="H24702">
        <f>=1.25.7</f>
        <v/>
      </c>
    </row>
    <row r="24703">
      <c r="A24703" t="inlineStr">
        <is>
          <t>Gooey</t>
        </is>
      </c>
      <c r="B24703" t="inlineStr">
        <is>
          <t>30265e282f8b2630274832172ee855958df8179b</t>
        </is>
      </c>
      <c r="C24703" t="inlineStr">
        <is>
          <t>2020-11-08 01:28:43+00:00</t>
        </is>
      </c>
      <c r="D24703" t="inlineStr">
        <is>
          <t>verchange</t>
        </is>
      </c>
      <c r="E24703" t="inlineStr">
        <is>
          <t>wxpython</t>
        </is>
      </c>
      <c r="F24703" t="inlineStr">
        <is>
          <t>&gt;=4.1.0</t>
        </is>
      </c>
      <c r="G24703" t="inlineStr">
        <is>
          <t>wxpython</t>
        </is>
      </c>
      <c r="H24703" t="inlineStr">
        <is>
          <t>&gt;=4.0.0b1</t>
        </is>
      </c>
    </row>
    <row r="24704">
      <c r="A24704" t="inlineStr">
        <is>
          <t>Gooey</t>
        </is>
      </c>
      <c r="B24704" t="inlineStr">
        <is>
          <t>30265e282f8b2630274832172ee855958df8179b</t>
        </is>
      </c>
      <c r="C24704" t="inlineStr">
        <is>
          <t>2020-11-08 01:28:43+00:00</t>
        </is>
      </c>
      <c r="D24704" t="inlineStr">
        <is>
          <t>rem</t>
        </is>
      </c>
      <c r="E24704" t="inlineStr"/>
      <c r="F24704" t="inlineStr"/>
      <c r="G24704" t="inlineStr">
        <is>
          <t>RXPY</t>
        </is>
      </c>
      <c r="H24704" t="inlineStr">
        <is>
          <t>&gt;=0.1.0</t>
        </is>
      </c>
    </row>
    <row r="24705">
      <c r="A24705" t="inlineStr">
        <is>
          <t>Gooey</t>
        </is>
      </c>
      <c r="B24705" t="inlineStr">
        <is>
          <t>a489ef6dcb671c497191bd06c9678933948df7d2</t>
        </is>
      </c>
      <c r="C24705" t="inlineStr">
        <is>
          <t>2020-11-15 03:25:38+00:00</t>
        </is>
      </c>
      <c r="D24705" t="inlineStr">
        <is>
          <t>add</t>
        </is>
      </c>
      <c r="E24705" t="inlineStr">
        <is>
          <t>pygtrie</t>
        </is>
      </c>
      <c r="F24705" t="inlineStr">
        <is>
          <t>&gt;=2.3.3</t>
        </is>
      </c>
      <c r="G24705" t="inlineStr"/>
      <c r="H24705" t="inlineStr"/>
    </row>
    <row r="24706">
      <c r="A24706" t="inlineStr">
        <is>
          <t>fteproxy</t>
        </is>
      </c>
      <c r="B24706" t="inlineStr">
        <is>
          <t>8fccdf1b27009792d26e287a1c087c058a993123</t>
        </is>
      </c>
      <c r="C24706" t="inlineStr">
        <is>
          <t>2014-07-21 12:02:36+00:00</t>
        </is>
      </c>
      <c r="D24706" t="inlineStr">
        <is>
          <t>add</t>
        </is>
      </c>
      <c r="E24706" t="inlineStr">
        <is>
          <t>fte</t>
        </is>
      </c>
      <c r="F24706" t="inlineStr"/>
      <c r="G24706" t="inlineStr"/>
      <c r="H24706" t="inlineStr"/>
    </row>
    <row r="24707">
      <c r="A24707" t="inlineStr">
        <is>
          <t>fteproxy</t>
        </is>
      </c>
      <c r="B24707" t="inlineStr">
        <is>
          <t>8fccdf1b27009792d26e287a1c087c058a993123</t>
        </is>
      </c>
      <c r="C24707" t="inlineStr">
        <is>
          <t>2014-07-21 12:02:36+00:00</t>
        </is>
      </c>
      <c r="D24707" t="inlineStr">
        <is>
          <t>add</t>
        </is>
      </c>
      <c r="E24707" t="inlineStr">
        <is>
          <t>pyptlib</t>
        </is>
      </c>
      <c r="F24707" t="inlineStr"/>
      <c r="G24707" t="inlineStr"/>
      <c r="H24707" t="inlineStr"/>
    </row>
    <row r="24708">
      <c r="A24708" t="inlineStr">
        <is>
          <t>fteproxy</t>
        </is>
      </c>
      <c r="B24708" t="inlineStr">
        <is>
          <t>8fccdf1b27009792d26e287a1c087c058a993123</t>
        </is>
      </c>
      <c r="C24708" t="inlineStr">
        <is>
          <t>2014-07-21 12:02:36+00:00</t>
        </is>
      </c>
      <c r="D24708" t="inlineStr">
        <is>
          <t>add</t>
        </is>
      </c>
      <c r="E24708" t="inlineStr">
        <is>
          <t>obfsproxy</t>
        </is>
      </c>
      <c r="F24708" t="inlineStr"/>
      <c r="G24708" t="inlineStr"/>
      <c r="H24708" t="inlineStr"/>
    </row>
    <row r="24709">
      <c r="A24709" t="inlineStr">
        <is>
          <t>fteproxy</t>
        </is>
      </c>
      <c r="B24709" t="inlineStr">
        <is>
          <t>8fccdf1b27009792d26e287a1c087c058a993123</t>
        </is>
      </c>
      <c r="C24709" t="inlineStr">
        <is>
          <t>2014-07-21 12:02:36+00:00</t>
        </is>
      </c>
      <c r="D24709" t="inlineStr">
        <is>
          <t>add</t>
        </is>
      </c>
      <c r="E24709" t="inlineStr">
        <is>
          <t>twisted</t>
        </is>
      </c>
      <c r="F24709" t="inlineStr"/>
      <c r="G24709" t="inlineStr"/>
      <c r="H24709" t="inlineStr"/>
    </row>
    <row r="24710">
      <c r="A24710" t="inlineStr">
        <is>
          <t>fteproxy</t>
        </is>
      </c>
      <c r="B24710" t="inlineStr">
        <is>
          <t>8fccdf1b27009792d26e287a1c087c058a993123</t>
        </is>
      </c>
      <c r="C24710" t="inlineStr">
        <is>
          <t>2014-07-21 12:02:36+00:00</t>
        </is>
      </c>
      <c r="D24710" t="inlineStr">
        <is>
          <t>add</t>
        </is>
      </c>
      <c r="E24710" t="inlineStr">
        <is>
          <t>txsocksx</t>
        </is>
      </c>
      <c r="F24710" t="inlineStr"/>
      <c r="G24710" t="inlineStr"/>
      <c r="H24710" t="inlineStr"/>
    </row>
    <row r="24711">
      <c r="A24711" t="inlineStr">
        <is>
          <t>fteproxy</t>
        </is>
      </c>
      <c r="B24711" t="inlineStr">
        <is>
          <t>8fccdf1b27009792d26e287a1c087c058a993123</t>
        </is>
      </c>
      <c r="C24711" t="inlineStr">
        <is>
          <t>2014-07-21 12:02:36+00:00</t>
        </is>
      </c>
      <c r="D24711" t="inlineStr">
        <is>
          <t>add</t>
        </is>
      </c>
      <c r="E24711" t="inlineStr">
        <is>
          <t>parsley</t>
        </is>
      </c>
      <c r="F24711" t="inlineStr"/>
      <c r="G24711" t="inlineStr"/>
      <c r="H24711" t="inlineStr"/>
    </row>
    <row r="24712">
      <c r="A24712" t="inlineStr">
        <is>
          <t>fteproxy</t>
        </is>
      </c>
      <c r="B24712" t="inlineStr">
        <is>
          <t>d1186cc366895701a1cae5fc39afbe2534dad600</t>
        </is>
      </c>
      <c r="C24712" t="inlineStr">
        <is>
          <t>2014-07-21 22:12:29+00:00</t>
        </is>
      </c>
      <c r="D24712" t="inlineStr">
        <is>
          <t>rem</t>
        </is>
      </c>
      <c r="E24712" t="inlineStr"/>
      <c r="F24712" t="inlineStr"/>
      <c r="G24712" t="inlineStr">
        <is>
          <t>txsocksx</t>
        </is>
      </c>
      <c r="H24712" t="inlineStr"/>
    </row>
    <row r="24713">
      <c r="A24713" t="inlineStr">
        <is>
          <t>fteproxy</t>
        </is>
      </c>
      <c r="B24713" t="inlineStr">
        <is>
          <t>d1186cc366895701a1cae5fc39afbe2534dad600</t>
        </is>
      </c>
      <c r="C24713" t="inlineStr">
        <is>
          <t>2014-07-21 22:12:29+00:00</t>
        </is>
      </c>
      <c r="D24713" t="inlineStr">
        <is>
          <t>rem</t>
        </is>
      </c>
      <c r="E24713" t="inlineStr"/>
      <c r="F24713" t="inlineStr"/>
      <c r="G24713" t="inlineStr">
        <is>
          <t>parsley</t>
        </is>
      </c>
      <c r="H24713" t="inlineStr"/>
    </row>
    <row r="24714">
      <c r="A24714" t="inlineStr">
        <is>
          <t>sec-edgar-downloader</t>
        </is>
      </c>
      <c r="B24714" t="inlineStr">
        <is>
          <t>38db093104a3574e9bab4deed14a2e1e3392f8e7</t>
        </is>
      </c>
      <c r="C24714" t="inlineStr">
        <is>
          <t>2020-05-16 17:18:53+00:00</t>
        </is>
      </c>
      <c r="D24714" t="inlineStr">
        <is>
          <t>verchange</t>
        </is>
      </c>
      <c r="E24714" t="inlineStr">
        <is>
          <t>requests</t>
        </is>
      </c>
      <c r="F24714" t="inlineStr"/>
      <c r="G24714" t="inlineStr">
        <is>
          <t>requests</t>
        </is>
      </c>
      <c r="H24714" t="inlineStr">
        <is>
          <t>&gt;=2.22.0</t>
        </is>
      </c>
    </row>
    <row r="24715">
      <c r="A24715" t="inlineStr">
        <is>
          <t>sec-edgar-downloader</t>
        </is>
      </c>
      <c r="B24715" t="inlineStr">
        <is>
          <t>f950221a2a4de884fdbcbd5f32560baa0ee874c2</t>
        </is>
      </c>
      <c r="C24715" t="inlineStr">
        <is>
          <t>2021-01-18 04:26:57+00:00</t>
        </is>
      </c>
      <c r="D24715" t="inlineStr">
        <is>
          <t>add</t>
        </is>
      </c>
      <c r="E24715" t="inlineStr">
        <is>
          <t>bs4</t>
        </is>
      </c>
      <c r="F24715" t="inlineStr"/>
      <c r="G24715" t="inlineStr"/>
      <c r="H24715" t="inlineStr"/>
    </row>
    <row r="24716">
      <c r="A24716" t="inlineStr">
        <is>
          <t>sec-edgar-downloader</t>
        </is>
      </c>
      <c r="B24716" t="inlineStr">
        <is>
          <t>f950221a2a4de884fdbcbd5f32560baa0ee874c2</t>
        </is>
      </c>
      <c r="C24716" t="inlineStr">
        <is>
          <t>2021-01-18 04:26:57+00:00</t>
        </is>
      </c>
      <c r="D24716" t="inlineStr">
        <is>
          <t>add</t>
        </is>
      </c>
      <c r="E24716" t="inlineStr">
        <is>
          <t>sphinx-autodoc-typehints</t>
        </is>
      </c>
      <c r="F24716" t="inlineStr"/>
      <c r="G24716" t="inlineStr"/>
      <c r="H24716" t="inlineStr"/>
    </row>
    <row r="24717">
      <c r="A24717" t="inlineStr">
        <is>
          <t>sec-edgar-downloader</t>
        </is>
      </c>
      <c r="B24717" t="inlineStr">
        <is>
          <t>f950221a2a4de884fdbcbd5f32560baa0ee874c2</t>
        </is>
      </c>
      <c r="C24717" t="inlineStr">
        <is>
          <t>2021-01-18 04:26:57+00:00</t>
        </is>
      </c>
      <c r="D24717" t="inlineStr">
        <is>
          <t>rem</t>
        </is>
      </c>
      <c r="E24717" t="inlineStr"/>
      <c r="F24717" t="inlineStr"/>
      <c r="G24717" t="inlineStr">
        <is>
          <t>lxml</t>
        </is>
      </c>
      <c r="H24717" t="inlineStr">
        <is>
          <t>&gt;=4.3.4</t>
        </is>
      </c>
    </row>
    <row r="24718">
      <c r="A24718" t="inlineStr">
        <is>
          <t>sec-edgar-downloader</t>
        </is>
      </c>
      <c r="B24718" t="inlineStr">
        <is>
          <t>960be96f12b3ca02d71d948060d2b1fa4b172f87</t>
        </is>
      </c>
      <c r="C24718" t="inlineStr">
        <is>
          <t>2021-02-18 06:37:44+00:00</t>
        </is>
      </c>
      <c r="D24718" t="inlineStr">
        <is>
          <t>add</t>
        </is>
      </c>
      <c r="E24718" t="inlineStr">
        <is>
          <t>lxml</t>
        </is>
      </c>
      <c r="F24718" t="inlineStr"/>
      <c r="G24718" t="inlineStr"/>
      <c r="H24718" t="inlineStr"/>
    </row>
    <row r="24719">
      <c r="A24719" t="inlineStr">
        <is>
          <t>oai-harvest</t>
        </is>
      </c>
      <c r="B24719" t="inlineStr">
        <is>
          <t>a559afe5bdf669333d77adf6f10ead101246c52a</t>
        </is>
      </c>
      <c r="C24719" t="inlineStr">
        <is>
          <t>2017-04-19 15:32:38+00:00</t>
        </is>
      </c>
      <c r="D24719" t="inlineStr">
        <is>
          <t>verchange</t>
        </is>
      </c>
      <c r="E24719" t="inlineStr">
        <is>
          <t>pyoai</t>
        </is>
      </c>
      <c r="F24719" t="inlineStr">
        <is>
          <t>&gt;=2.4</t>
        </is>
      </c>
      <c r="G24719" t="inlineStr">
        <is>
          <t>pyoai</t>
        </is>
      </c>
      <c r="H24719" t="inlineStr">
        <is>
          <t>&gt;=2.4</t>
        </is>
      </c>
    </row>
    <row r="24720">
      <c r="A24720" t="inlineStr">
        <is>
          <t>oai-harvest</t>
        </is>
      </c>
      <c r="B24720" t="inlineStr">
        <is>
          <t>a559afe5bdf669333d77adf6f10ead101246c52a</t>
        </is>
      </c>
      <c r="C24720" t="inlineStr">
        <is>
          <t>2017-04-19 15:32:38+00:00</t>
        </is>
      </c>
      <c r="D24720" t="inlineStr">
        <is>
          <t>add</t>
        </is>
      </c>
      <c r="E24720" t="inlineStr">
        <is>
          <t>six</t>
        </is>
      </c>
      <c r="F24720" t="inlineStr">
        <is>
          <t>&gt;=1.0</t>
        </is>
      </c>
      <c r="G24720" t="inlineStr"/>
      <c r="H24720" t="inlineStr"/>
    </row>
    <row r="24721">
      <c r="A24721" t="inlineStr">
        <is>
          <t>oai-harvest</t>
        </is>
      </c>
      <c r="B24721" t="inlineStr">
        <is>
          <t>a559afe5bdf669333d77adf6f10ead101246c52a</t>
        </is>
      </c>
      <c r="C24721" t="inlineStr">
        <is>
          <t>2017-04-19 15:32:38+00:00</t>
        </is>
      </c>
      <c r="D24721" t="inlineStr">
        <is>
          <t>add</t>
        </is>
      </c>
      <c r="E24721" t="inlineStr">
        <is>
          <t>setuptools</t>
        </is>
      </c>
      <c r="F24721" t="inlineStr">
        <is>
          <t>&gt;=35.0.1</t>
        </is>
      </c>
      <c r="G24721" t="inlineStr"/>
      <c r="H24721" t="inlineStr"/>
    </row>
    <row r="24722">
      <c r="A24722" t="inlineStr">
        <is>
          <t>oai-harvest</t>
        </is>
      </c>
      <c r="B24722" t="inlineStr">
        <is>
          <t>2a61d14db6f7640626f574382c7be572f5e1ae27</t>
        </is>
      </c>
      <c r="C24722" t="inlineStr">
        <is>
          <t>2017-10-31 22:04:27+00:00</t>
        </is>
      </c>
      <c r="D24722" t="inlineStr">
        <is>
          <t>add</t>
        </is>
      </c>
      <c r="E24722" t="inlineStr">
        <is>
          <t>mock</t>
        </is>
      </c>
      <c r="F24722" t="inlineStr">
        <is>
          <t>&gt;=2.0.0</t>
        </is>
      </c>
      <c r="G24722" t="inlineStr"/>
      <c r="H24722" t="inlineStr"/>
    </row>
    <row r="24723">
      <c r="A24723" t="inlineStr">
        <is>
          <t>cloud-volume</t>
        </is>
      </c>
      <c r="B24723" t="inlineStr">
        <is>
          <t>0b7642587a7bbff0650fc02ca75b94abb16045c1</t>
        </is>
      </c>
      <c r="C24723" t="inlineStr">
        <is>
          <t>2017-09-06 21:52:00+00:00</t>
        </is>
      </c>
      <c r="D24723" t="inlineStr">
        <is>
          <t>add</t>
        </is>
      </c>
      <c r="E24723" t="inlineStr">
        <is>
          <t>jsonschema</t>
        </is>
      </c>
      <c r="F24723">
        <f>=2.6.0</f>
        <v/>
      </c>
      <c r="G24723" t="inlineStr"/>
      <c r="H24723" t="inlineStr"/>
    </row>
    <row r="24724">
      <c r="A24724" t="inlineStr">
        <is>
          <t>cloud-volume</t>
        </is>
      </c>
      <c r="B24724" t="inlineStr">
        <is>
          <t>0b7642587a7bbff0650fc02ca75b94abb16045c1</t>
        </is>
      </c>
      <c r="C24724" t="inlineStr">
        <is>
          <t>2017-09-06 21:52:00+00:00</t>
        </is>
      </c>
      <c r="D24724" t="inlineStr">
        <is>
          <t>add</t>
        </is>
      </c>
      <c r="E24724" t="inlineStr">
        <is>
          <t>python-jsonschema-objects</t>
        </is>
      </c>
      <c r="F24724">
        <f>=0.2.1</f>
        <v/>
      </c>
      <c r="G24724" t="inlineStr"/>
      <c r="H24724" t="inlineStr"/>
    </row>
    <row r="24725">
      <c r="A24725" t="inlineStr">
        <is>
          <t>cloud-volume</t>
        </is>
      </c>
      <c r="B24725" t="inlineStr">
        <is>
          <t>aea36692c61aa4c5a8aef52307554398e188696e</t>
        </is>
      </c>
      <c r="C24725" t="inlineStr">
        <is>
          <t>2017-10-18 01:14:28+00:00</t>
        </is>
      </c>
      <c r="D24725" t="inlineStr">
        <is>
          <t>add</t>
        </is>
      </c>
      <c r="E24725" t="inlineStr">
        <is>
          <t>json5</t>
        </is>
      </c>
      <c r="F24725">
        <f>=0.5.1</f>
        <v/>
      </c>
      <c r="G24725" t="inlineStr"/>
      <c r="H24725" t="inlineStr"/>
    </row>
    <row r="24726">
      <c r="A24726" t="inlineStr">
        <is>
          <t>cloud-volume</t>
        </is>
      </c>
      <c r="B24726" t="inlineStr">
        <is>
          <t>fe1057f73b0aa12f8a37baac72766ceaf4f579f8</t>
        </is>
      </c>
      <c r="C24726" t="inlineStr">
        <is>
          <t>2017-10-18 22:21:32+00:00</t>
        </is>
      </c>
      <c r="D24726" t="inlineStr">
        <is>
          <t>verchange</t>
        </is>
      </c>
      <c r="E24726" t="inlineStr">
        <is>
          <t>tqdm</t>
        </is>
      </c>
      <c r="F24726">
        <f>=4.19.4</f>
        <v/>
      </c>
      <c r="G24726" t="inlineStr">
        <is>
          <t>tqdm</t>
        </is>
      </c>
      <c r="H24726">
        <f>=4.7.6</f>
        <v/>
      </c>
    </row>
    <row r="24727">
      <c r="A24727" t="inlineStr">
        <is>
          <t>cloud-volume</t>
        </is>
      </c>
      <c r="B24727" t="inlineStr">
        <is>
          <t>fe1057f73b0aa12f8a37baac72766ceaf4f579f8</t>
        </is>
      </c>
      <c r="C24727" t="inlineStr">
        <is>
          <t>2017-10-18 22:21:32+00:00</t>
        </is>
      </c>
      <c r="D24727" t="inlineStr">
        <is>
          <t>add</t>
        </is>
      </c>
      <c r="E24727" t="inlineStr">
        <is>
          <t>google-resumable-media</t>
        </is>
      </c>
      <c r="F24727">
        <f>=0.2.3</f>
        <v/>
      </c>
      <c r="G24727" t="inlineStr"/>
      <c r="H24727" t="inlineStr"/>
    </row>
    <row r="24728">
      <c r="A24728" t="inlineStr">
        <is>
          <t>cloud-volume</t>
        </is>
      </c>
      <c r="B24728" t="inlineStr">
        <is>
          <t>460019a3beb31e264e4b4ba7edfd466c219529fb</t>
        </is>
      </c>
      <c r="C24728" t="inlineStr">
        <is>
          <t>2017-10-27 06:10:29+00:00</t>
        </is>
      </c>
      <c r="D24728" t="inlineStr">
        <is>
          <t>verchange</t>
        </is>
      </c>
      <c r="E24728" t="inlineStr">
        <is>
          <t>google-cloud</t>
        </is>
      </c>
      <c r="F24728">
        <f>=0.26.1</f>
        <v/>
      </c>
      <c r="G24728" t="inlineStr">
        <is>
          <t>google-cloud</t>
        </is>
      </c>
      <c r="H24728">
        <f>=0.27</f>
        <v/>
      </c>
    </row>
    <row r="24729">
      <c r="A24729" t="inlineStr">
        <is>
          <t>cloud-volume</t>
        </is>
      </c>
      <c r="B24729" t="inlineStr">
        <is>
          <t>671748b7647a2be44c0951869aed93dbe4bd0f19</t>
        </is>
      </c>
      <c r="C24729" t="inlineStr">
        <is>
          <t>2017-11-03 21:26:33+00:00</t>
        </is>
      </c>
      <c r="D24729" t="inlineStr">
        <is>
          <t>verchange</t>
        </is>
      </c>
      <c r="E24729" t="inlineStr">
        <is>
          <t>google-cloud</t>
        </is>
      </c>
      <c r="F24729">
        <f>=0.27</f>
        <v/>
      </c>
      <c r="G24729" t="inlineStr">
        <is>
          <t>google-cloud</t>
        </is>
      </c>
      <c r="H24729">
        <f>=0.26.1</f>
        <v/>
      </c>
    </row>
    <row r="24730">
      <c r="A24730" t="inlineStr">
        <is>
          <t>cloud-volume</t>
        </is>
      </c>
      <c r="B24730" t="inlineStr">
        <is>
          <t>80f6ce89794247ad94e4b6ea396bac8fca757f43</t>
        </is>
      </c>
      <c r="C24730" t="inlineStr">
        <is>
          <t>2017-11-24 18:17:25+00:00</t>
        </is>
      </c>
      <c r="D24730" t="inlineStr">
        <is>
          <t>verchange</t>
        </is>
      </c>
      <c r="E24730" t="inlineStr">
        <is>
          <t>google-cloud</t>
        </is>
      </c>
      <c r="F24730">
        <f>=0.30</f>
        <v/>
      </c>
      <c r="G24730" t="inlineStr">
        <is>
          <t>google-cloud</t>
        </is>
      </c>
      <c r="H24730">
        <f>=0.27</f>
        <v/>
      </c>
    </row>
    <row r="24731">
      <c r="A24731" t="inlineStr">
        <is>
          <t>cloud-volume</t>
        </is>
      </c>
      <c r="B24731" t="inlineStr">
        <is>
          <t>9cdab090052e77c8f198bf894221d9af5451627c</t>
        </is>
      </c>
      <c r="C24731" t="inlineStr">
        <is>
          <t>2017-12-21 20:03:27+00:00</t>
        </is>
      </c>
      <c r="D24731" t="inlineStr">
        <is>
          <t>verchange</t>
        </is>
      </c>
      <c r="E24731" t="inlineStr">
        <is>
          <t>pytest</t>
        </is>
      </c>
      <c r="F24731" t="inlineStr">
        <is>
          <t>&gt;=3.3.1</t>
        </is>
      </c>
      <c r="G24731" t="inlineStr">
        <is>
          <t>pytest</t>
        </is>
      </c>
      <c r="H24731">
        <f>=3.0.7</f>
        <v/>
      </c>
    </row>
    <row r="24732">
      <c r="A24732" t="inlineStr">
        <is>
          <t>cloud-volume</t>
        </is>
      </c>
      <c r="B24732" t="inlineStr">
        <is>
          <t>9cdab090052e77c8f198bf894221d9af5451627c</t>
        </is>
      </c>
      <c r="C24732" t="inlineStr">
        <is>
          <t>2017-12-21 20:03:27+00:00</t>
        </is>
      </c>
      <c r="D24732" t="inlineStr">
        <is>
          <t>verchange</t>
        </is>
      </c>
      <c r="E24732" t="inlineStr">
        <is>
          <t>google-cloud</t>
        </is>
      </c>
      <c r="F24732">
        <f>=0.32.0</f>
        <v/>
      </c>
      <c r="G24732" t="inlineStr">
        <is>
          <t>google-cloud</t>
        </is>
      </c>
      <c r="H24732">
        <f>=0.30</f>
        <v/>
      </c>
    </row>
    <row r="24733">
      <c r="A24733" t="inlineStr">
        <is>
          <t>cloud-volume</t>
        </is>
      </c>
      <c r="B24733" t="inlineStr">
        <is>
          <t>9cdab090052e77c8f198bf894221d9af5451627c</t>
        </is>
      </c>
      <c r="C24733" t="inlineStr">
        <is>
          <t>2017-12-21 20:03:27+00:00</t>
        </is>
      </c>
      <c r="D24733" t="inlineStr">
        <is>
          <t>verchange</t>
        </is>
      </c>
      <c r="E24733" t="inlineStr">
        <is>
          <t>numpy</t>
        </is>
      </c>
      <c r="F24733" t="inlineStr">
        <is>
          <t>&gt;=1.13.3</t>
        </is>
      </c>
      <c r="G24733" t="inlineStr">
        <is>
          <t>numpy</t>
        </is>
      </c>
      <c r="H24733">
        <f>=1.13.1</f>
        <v/>
      </c>
    </row>
    <row r="24734">
      <c r="A24734" t="inlineStr">
        <is>
          <t>cloud-volume</t>
        </is>
      </c>
      <c r="B24734" t="inlineStr">
        <is>
          <t>9cdab090052e77c8f198bf894221d9af5451627c</t>
        </is>
      </c>
      <c r="C24734" t="inlineStr">
        <is>
          <t>2017-12-21 20:03:27+00:00</t>
        </is>
      </c>
      <c r="D24734" t="inlineStr">
        <is>
          <t>verchange</t>
        </is>
      </c>
      <c r="E24734" t="inlineStr">
        <is>
          <t>tqdm</t>
        </is>
      </c>
      <c r="F24734" t="inlineStr">
        <is>
          <t>&gt;=4.19.4</t>
        </is>
      </c>
      <c r="G24734" t="inlineStr">
        <is>
          <t>tqdm</t>
        </is>
      </c>
      <c r="H24734">
        <f>=4.19.4</f>
        <v/>
      </c>
    </row>
    <row r="24735">
      <c r="A24735" t="inlineStr">
        <is>
          <t>cloud-volume</t>
        </is>
      </c>
      <c r="B24735" t="inlineStr">
        <is>
          <t>997abf31321015932c97c1e2ee23e21e46eaf8b9</t>
        </is>
      </c>
      <c r="C24735" t="inlineStr">
        <is>
          <t>2017-12-29 22:03:16+00:00</t>
        </is>
      </c>
      <c r="D24735" t="inlineStr">
        <is>
          <t>rem</t>
        </is>
      </c>
      <c r="E24735" t="inlineStr"/>
      <c r="F24735" t="inlineStr"/>
      <c r="G24735" t="inlineStr">
        <is>
          <t>intern</t>
        </is>
      </c>
      <c r="H24735">
        <f>=0.9.4</f>
        <v/>
      </c>
    </row>
    <row r="24736">
      <c r="A24736" t="inlineStr">
        <is>
          <t>cloud-volume</t>
        </is>
      </c>
      <c r="B24736" t="inlineStr">
        <is>
          <t>c202ae065e28516f3fe96bba27c6557b083bb8a7</t>
        </is>
      </c>
      <c r="C24736" t="inlineStr">
        <is>
          <t>2017-12-29 22:14:12+00:00</t>
        </is>
      </c>
      <c r="D24736" t="inlineStr">
        <is>
          <t>rem</t>
        </is>
      </c>
      <c r="E24736" t="inlineStr"/>
      <c r="F24736" t="inlineStr"/>
      <c r="G24736" t="inlineStr">
        <is>
          <t>jsonschema</t>
        </is>
      </c>
      <c r="H24736">
        <f>=2.6.0</f>
        <v/>
      </c>
    </row>
    <row r="24737">
      <c r="A24737" t="inlineStr">
        <is>
          <t>cloud-volume</t>
        </is>
      </c>
      <c r="B24737" t="inlineStr">
        <is>
          <t>cc411f6ae3428914401616c9a6d9d7ad26ba1baf</t>
        </is>
      </c>
      <c r="C24737" t="inlineStr">
        <is>
          <t>2017-12-29 22:19:42+00:00</t>
        </is>
      </c>
      <c r="D24737" t="inlineStr">
        <is>
          <t>rem</t>
        </is>
      </c>
      <c r="E24737" t="inlineStr"/>
      <c r="F24737" t="inlineStr"/>
      <c r="G24737" t="inlineStr">
        <is>
          <t>google-resumable-media</t>
        </is>
      </c>
      <c r="H24737">
        <f>=0.2.3</f>
        <v/>
      </c>
    </row>
    <row r="24738">
      <c r="A24738" t="inlineStr">
        <is>
          <t>cloud-volume</t>
        </is>
      </c>
      <c r="B24738" t="inlineStr">
        <is>
          <t>64efbbae546338137776b1e100bcb866558d3e14</t>
        </is>
      </c>
      <c r="C24738" t="inlineStr">
        <is>
          <t>2017-12-29 22:27:02+00:00</t>
        </is>
      </c>
      <c r="D24738" t="inlineStr">
        <is>
          <t>verchange</t>
        </is>
      </c>
      <c r="E24738" t="inlineStr">
        <is>
          <t>google-auth</t>
        </is>
      </c>
      <c r="F24738" t="inlineStr">
        <is>
          <t>&gt;=1.0.2</t>
        </is>
      </c>
      <c r="G24738" t="inlineStr">
        <is>
          <t>google-auth</t>
        </is>
      </c>
      <c r="H24738">
        <f>=1.0.2</f>
        <v/>
      </c>
    </row>
    <row r="24739">
      <c r="A24739" t="inlineStr">
        <is>
          <t>cloud-volume</t>
        </is>
      </c>
      <c r="B24739" t="inlineStr">
        <is>
          <t>ae848f36c8f3aaf00aa6ff1fba12aecadc9b338a</t>
        </is>
      </c>
      <c r="C24739" t="inlineStr">
        <is>
          <t>2017-12-29 23:06:48+00:00</t>
        </is>
      </c>
      <c r="D24739" t="inlineStr">
        <is>
          <t>verchange</t>
        </is>
      </c>
      <c r="E24739" t="inlineStr">
        <is>
          <t>requests</t>
        </is>
      </c>
      <c r="F24739" t="inlineStr">
        <is>
          <t>&gt;=2.18.4</t>
        </is>
      </c>
      <c r="G24739" t="inlineStr">
        <is>
          <t>requests</t>
        </is>
      </c>
      <c r="H24739">
        <f>=2.18.4</f>
        <v/>
      </c>
    </row>
    <row r="24740">
      <c r="A24740" t="inlineStr">
        <is>
          <t>cloud-volume</t>
        </is>
      </c>
      <c r="B24740" t="inlineStr">
        <is>
          <t>ae848f36c8f3aaf00aa6ff1fba12aecadc9b338a</t>
        </is>
      </c>
      <c r="C24740" t="inlineStr">
        <is>
          <t>2017-12-29 23:06:48+00:00</t>
        </is>
      </c>
      <c r="D24740" t="inlineStr">
        <is>
          <t>verchange</t>
        </is>
      </c>
      <c r="E24740" t="inlineStr">
        <is>
          <t>protobuf</t>
        </is>
      </c>
      <c r="F24740" t="inlineStr">
        <is>
          <t>&gt;=3.3.0</t>
        </is>
      </c>
      <c r="G24740" t="inlineStr">
        <is>
          <t>protobuf</t>
        </is>
      </c>
      <c r="H24740">
        <f>=3.3.0</f>
        <v/>
      </c>
    </row>
    <row r="24741">
      <c r="A24741" t="inlineStr">
        <is>
          <t>cloud-volume</t>
        </is>
      </c>
      <c r="B24741" t="inlineStr">
        <is>
          <t>9a1f5b93060e3297a8c60804c8aed7227ee107be</t>
        </is>
      </c>
      <c r="C24741" t="inlineStr">
        <is>
          <t>2018-01-18 01:48:18+00:00</t>
        </is>
      </c>
      <c r="D24741" t="inlineStr">
        <is>
          <t>verchange</t>
        </is>
      </c>
      <c r="E24741" t="inlineStr">
        <is>
          <t>Pillow</t>
        </is>
      </c>
      <c r="F24741" t="inlineStr">
        <is>
          <t>&gt;=4.2.1</t>
        </is>
      </c>
      <c r="G24741" t="inlineStr">
        <is>
          <t>Pillow</t>
        </is>
      </c>
      <c r="H24741">
        <f>=4.2.1</f>
        <v/>
      </c>
    </row>
    <row r="24742">
      <c r="A24742" t="inlineStr">
        <is>
          <t>cloud-volume</t>
        </is>
      </c>
      <c r="B24742" t="inlineStr">
        <is>
          <t>11d676827ec9e47badb144c2522775a65859be59</t>
        </is>
      </c>
      <c r="C24742" t="inlineStr">
        <is>
          <t>2018-01-18 02:41:59+00:00</t>
        </is>
      </c>
      <c r="D24742" t="inlineStr">
        <is>
          <t>verchange</t>
        </is>
      </c>
      <c r="E24742" t="inlineStr">
        <is>
          <t>boto3</t>
        </is>
      </c>
      <c r="F24742" t="inlineStr">
        <is>
          <t>&gt;=1.4.7</t>
        </is>
      </c>
      <c r="G24742" t="inlineStr">
        <is>
          <t>boto3</t>
        </is>
      </c>
      <c r="H24742">
        <f>=1.4.7</f>
        <v/>
      </c>
    </row>
    <row r="24743">
      <c r="A24743" t="inlineStr">
        <is>
          <t>cloud-volume</t>
        </is>
      </c>
      <c r="B24743" t="inlineStr">
        <is>
          <t>0c3193d488a7ec773bb7dce2c69fe394c758b9e7</t>
        </is>
      </c>
      <c r="C24743" t="inlineStr">
        <is>
          <t>2018-04-11 00:22:27+00:00</t>
        </is>
      </c>
      <c r="D24743" t="inlineStr">
        <is>
          <t>add</t>
        </is>
      </c>
      <c r="E24743" t="inlineStr">
        <is>
          <t>posix_ipc</t>
        </is>
      </c>
      <c r="F24743">
        <f>=1.0.4</f>
        <v/>
      </c>
      <c r="G24743" t="inlineStr"/>
      <c r="H24743" t="inlineStr"/>
    </row>
    <row r="24744">
      <c r="A24744" t="inlineStr">
        <is>
          <t>cloud-volume</t>
        </is>
      </c>
      <c r="B24744" t="inlineStr">
        <is>
          <t>0c3193d488a7ec773bb7dce2c69fe394c758b9e7</t>
        </is>
      </c>
      <c r="C24744" t="inlineStr">
        <is>
          <t>2018-04-11 00:22:27+00:00</t>
        </is>
      </c>
      <c r="D24744" t="inlineStr">
        <is>
          <t>add</t>
        </is>
      </c>
      <c r="E24744" t="inlineStr">
        <is>
          <t>psutil</t>
        </is>
      </c>
      <c r="F24744">
        <f>=5.4.3</f>
        <v/>
      </c>
      <c r="G24744" t="inlineStr"/>
      <c r="H24744" t="inlineStr"/>
    </row>
    <row r="24745">
      <c r="A24745" t="inlineStr">
        <is>
          <t>cloud-volume</t>
        </is>
      </c>
      <c r="B24745" t="inlineStr">
        <is>
          <t>07aaa7d635c3efbaeb3e9627ecae1d6c8d391d2d</t>
        </is>
      </c>
      <c r="C24745" t="inlineStr">
        <is>
          <t>2018-04-20 00:35:47+00:00</t>
        </is>
      </c>
      <c r="D24745" t="inlineStr">
        <is>
          <t>rem</t>
        </is>
      </c>
      <c r="E24745" t="inlineStr"/>
      <c r="F24745" t="inlineStr"/>
      <c r="G24745" t="inlineStr">
        <is>
          <t>tqdm</t>
        </is>
      </c>
      <c r="H24745" t="inlineStr">
        <is>
          <t>&gt;=4.19.4</t>
        </is>
      </c>
    </row>
    <row r="24746">
      <c r="A24746" t="inlineStr">
        <is>
          <t>cloud-volume</t>
        </is>
      </c>
      <c r="B24746" t="inlineStr">
        <is>
          <t>c8f4e6201f37af66566f726bca33f71878145b49</t>
        </is>
      </c>
      <c r="C24746" t="inlineStr">
        <is>
          <t>2018-05-10 21:56:19+00:00</t>
        </is>
      </c>
      <c r="D24746" t="inlineStr">
        <is>
          <t>add</t>
        </is>
      </c>
      <c r="E24746" t="inlineStr">
        <is>
          <t>futures</t>
        </is>
      </c>
      <c r="F24746" t="inlineStr">
        <is>
          <t>&gt;=3.1.1</t>
        </is>
      </c>
      <c r="G24746" t="inlineStr"/>
      <c r="H24746" t="inlineStr"/>
    </row>
    <row r="24747">
      <c r="A24747" t="inlineStr">
        <is>
          <t>cloud-volume</t>
        </is>
      </c>
      <c r="B24747" t="inlineStr">
        <is>
          <t>72e54de0adefa4b9a208a1f09beb029e6714bd4c</t>
        </is>
      </c>
      <c r="C24747" t="inlineStr">
        <is>
          <t>2018-05-18 17:28:12+00:00</t>
        </is>
      </c>
      <c r="D24747" t="inlineStr">
        <is>
          <t>rem</t>
        </is>
      </c>
      <c r="E24747" t="inlineStr"/>
      <c r="F24747" t="inlineStr"/>
      <c r="G24747" t="inlineStr">
        <is>
          <t>futures</t>
        </is>
      </c>
      <c r="H24747" t="inlineStr">
        <is>
          <t>&gt;=3.1.1</t>
        </is>
      </c>
    </row>
    <row r="24748">
      <c r="A24748" t="inlineStr">
        <is>
          <t>cloud-volume</t>
        </is>
      </c>
      <c r="B24748" t="inlineStr">
        <is>
          <t>54be8ab70bc32b446c66208c19dd90950513fab3</t>
        </is>
      </c>
      <c r="C24748" t="inlineStr">
        <is>
          <t>2018-06-24 04:15:56+00:00</t>
        </is>
      </c>
      <c r="D24748" t="inlineStr">
        <is>
          <t>verchange</t>
        </is>
      </c>
      <c r="E24748" t="inlineStr">
        <is>
          <t>six</t>
        </is>
      </c>
      <c r="F24748" t="inlineStr">
        <is>
          <t>&gt;=1.10.0</t>
        </is>
      </c>
      <c r="G24748" t="inlineStr">
        <is>
          <t>six</t>
        </is>
      </c>
      <c r="H24748">
        <f>=1.10.0</f>
        <v/>
      </c>
    </row>
    <row r="24749">
      <c r="A24749" t="inlineStr">
        <is>
          <t>cloud-volume</t>
        </is>
      </c>
      <c r="B24749" t="inlineStr">
        <is>
          <t>32ce9fbe9f4943444c01d458dbea8599425f02d2</t>
        </is>
      </c>
      <c r="C24749" t="inlineStr">
        <is>
          <t>2018-07-10 17:48:41+00:00</t>
        </is>
      </c>
      <c r="D24749" t="inlineStr">
        <is>
          <t>verchange</t>
        </is>
      </c>
      <c r="E24749" t="inlineStr">
        <is>
          <t>tenacity</t>
        </is>
      </c>
      <c r="F24749">
        <f>=4.10.0</f>
        <v/>
      </c>
      <c r="G24749" t="inlineStr">
        <is>
          <t>tenacity</t>
        </is>
      </c>
      <c r="H24749">
        <f>=4.4.0</f>
        <v/>
      </c>
    </row>
    <row r="24750">
      <c r="A24750" t="inlineStr">
        <is>
          <t>cloud-volume</t>
        </is>
      </c>
      <c r="B24750" t="inlineStr">
        <is>
          <t>f91a0137e1b8a6a0699c1da62d86c60fda2c240d</t>
        </is>
      </c>
      <c r="C24750" t="inlineStr">
        <is>
          <t>2018-08-13 19:15:06+00:00</t>
        </is>
      </c>
      <c r="D24750" t="inlineStr">
        <is>
          <t>verchange</t>
        </is>
      </c>
      <c r="E24750" t="inlineStr">
        <is>
          <t>urllib3</t>
        </is>
      </c>
      <c r="F24750" t="inlineStr"/>
      <c r="G24750" t="inlineStr">
        <is>
          <t>urllib3</t>
        </is>
      </c>
      <c r="H24750" t="inlineStr"/>
    </row>
    <row r="24751">
      <c r="A24751" t="inlineStr">
        <is>
          <t>cloud-volume</t>
        </is>
      </c>
      <c r="B24751" t="inlineStr">
        <is>
          <t>f91a0137e1b8a6a0699c1da62d86c60fda2c240d</t>
        </is>
      </c>
      <c r="C24751" t="inlineStr">
        <is>
          <t>2018-08-13 19:15:06+00:00</t>
        </is>
      </c>
      <c r="D24751" t="inlineStr">
        <is>
          <t>add</t>
        </is>
      </c>
      <c r="E24751" t="inlineStr">
        <is>
          <t>google-cloud-storage</t>
        </is>
      </c>
      <c r="F24751" t="inlineStr">
        <is>
          <t>&gt;=1.10.0</t>
        </is>
      </c>
      <c r="G24751" t="inlineStr"/>
      <c r="H24751" t="inlineStr"/>
    </row>
    <row r="24752">
      <c r="A24752" t="inlineStr">
        <is>
          <t>cloud-volume</t>
        </is>
      </c>
      <c r="B24752" t="inlineStr">
        <is>
          <t>f91a0137e1b8a6a0699c1da62d86c60fda2c240d</t>
        </is>
      </c>
      <c r="C24752" t="inlineStr">
        <is>
          <t>2018-08-13 19:15:06+00:00</t>
        </is>
      </c>
      <c r="D24752" t="inlineStr">
        <is>
          <t>rem</t>
        </is>
      </c>
      <c r="E24752" t="inlineStr"/>
      <c r="F24752" t="inlineStr"/>
      <c r="G24752" t="inlineStr">
        <is>
          <t>google-cloud</t>
        </is>
      </c>
      <c r="H24752">
        <f>=0.32.0</f>
        <v/>
      </c>
    </row>
    <row r="24753">
      <c r="A24753" t="inlineStr">
        <is>
          <t>cloud-volume</t>
        </is>
      </c>
      <c r="B24753" t="inlineStr">
        <is>
          <t>b5eeff055768c4beaa62b6e6825cd67c6a480093</t>
        </is>
      </c>
      <c r="C24753" t="inlineStr">
        <is>
          <t>2018-08-15 20:38:35+00:00</t>
        </is>
      </c>
      <c r="D24753" t="inlineStr">
        <is>
          <t>add</t>
        </is>
      </c>
      <c r="E24753" t="inlineStr">
        <is>
          <t>fpzip</t>
        </is>
      </c>
      <c r="F24753">
        <f>=1.0.2</f>
        <v/>
      </c>
      <c r="G24753" t="inlineStr"/>
      <c r="H24753" t="inlineStr"/>
    </row>
    <row r="24754">
      <c r="A24754" t="inlineStr">
        <is>
          <t>cloud-volume</t>
        </is>
      </c>
      <c r="B24754" t="inlineStr">
        <is>
          <t>e5330284f68a474bcbef5605425211a0d09b2e7f</t>
        </is>
      </c>
      <c r="C24754" t="inlineStr">
        <is>
          <t>2018-08-17 19:57:21+00:00</t>
        </is>
      </c>
      <c r="D24754" t="inlineStr">
        <is>
          <t>verchange</t>
        </is>
      </c>
      <c r="E24754" t="inlineStr">
        <is>
          <t>fpzip</t>
        </is>
      </c>
      <c r="F24754">
        <f>=1.0.3</f>
        <v/>
      </c>
      <c r="G24754" t="inlineStr">
        <is>
          <t>fpzip</t>
        </is>
      </c>
      <c r="H24754">
        <f>=1.0.2</f>
        <v/>
      </c>
    </row>
    <row r="24755">
      <c r="A24755" t="inlineStr">
        <is>
          <t>cloud-volume</t>
        </is>
      </c>
      <c r="B24755" t="inlineStr">
        <is>
          <t>791953b8b1051146c0e13068e54a0f221a962d43</t>
        </is>
      </c>
      <c r="C24755" t="inlineStr">
        <is>
          <t>2018-08-18 03:21:09+00:00</t>
        </is>
      </c>
      <c r="D24755" t="inlineStr">
        <is>
          <t>verchange</t>
        </is>
      </c>
      <c r="E24755" t="inlineStr">
        <is>
          <t>fpzip</t>
        </is>
      </c>
      <c r="F24755" t="inlineStr">
        <is>
          <t>&gt;=1.0.4</t>
        </is>
      </c>
      <c r="G24755" t="inlineStr">
        <is>
          <t>fpzip</t>
        </is>
      </c>
      <c r="H24755">
        <f>=1.0.3</f>
        <v/>
      </c>
    </row>
    <row r="24756">
      <c r="A24756" t="inlineStr">
        <is>
          <t>cloud-volume</t>
        </is>
      </c>
      <c r="B24756" t="inlineStr">
        <is>
          <t>a4fcf360356aa7cb825c7f2bf2e35f6200b12f1f</t>
        </is>
      </c>
      <c r="C24756" t="inlineStr">
        <is>
          <t>2018-09-05 23:33:51+00:00</t>
        </is>
      </c>
      <c r="D24756" t="inlineStr">
        <is>
          <t>verchange</t>
        </is>
      </c>
      <c r="E24756" t="inlineStr">
        <is>
          <t>tenacity</t>
        </is>
      </c>
      <c r="F24756" t="inlineStr">
        <is>
          <t>&gt;=4.10.0</t>
        </is>
      </c>
      <c r="G24756" t="inlineStr">
        <is>
          <t>tenacity</t>
        </is>
      </c>
      <c r="H24756">
        <f>=4.10.0</f>
        <v/>
      </c>
    </row>
    <row r="24757">
      <c r="A24757" t="inlineStr">
        <is>
          <t>cloud-volume</t>
        </is>
      </c>
      <c r="B24757" t="inlineStr">
        <is>
          <t>45d8557820b6d619927f0fd4a0ab651d6fb730a8</t>
        </is>
      </c>
      <c r="C24757" t="inlineStr">
        <is>
          <t>2018-09-21 18:10:28+00:00</t>
        </is>
      </c>
      <c r="D24757" t="inlineStr">
        <is>
          <t>add</t>
        </is>
      </c>
      <c r="E24757" t="inlineStr">
        <is>
          <t>intern</t>
        </is>
      </c>
      <c r="F24757" t="inlineStr"/>
      <c r="G24757" t="inlineStr"/>
      <c r="H24757" t="inlineStr"/>
    </row>
    <row r="24758">
      <c r="A24758" t="inlineStr">
        <is>
          <t>cloud-volume</t>
        </is>
      </c>
      <c r="B24758" t="inlineStr">
        <is>
          <t>a65ba28b014b98c58863cd55fedefa1073f0394c</t>
        </is>
      </c>
      <c r="C24758" t="inlineStr">
        <is>
          <t>2018-10-03 03:21:58+00:00</t>
        </is>
      </c>
      <c r="D24758" t="inlineStr">
        <is>
          <t>rem</t>
        </is>
      </c>
      <c r="E24758" t="inlineStr"/>
      <c r="F24758" t="inlineStr"/>
      <c r="G24758" t="inlineStr">
        <is>
          <t>intern</t>
        </is>
      </c>
      <c r="H24758" t="inlineStr"/>
    </row>
    <row r="24759">
      <c r="A24759" t="inlineStr">
        <is>
          <t>cloud-volume</t>
        </is>
      </c>
      <c r="B24759" t="inlineStr">
        <is>
          <t>e4ae90fe93c352def679fd43a57c920b190b97ed</t>
        </is>
      </c>
      <c r="C24759" t="inlineStr">
        <is>
          <t>2018-10-03 17:18:15+00:00</t>
        </is>
      </c>
      <c r="D24759" t="inlineStr">
        <is>
          <t>add</t>
        </is>
      </c>
      <c r="E24759" t="inlineStr">
        <is>
          <t>intern</t>
        </is>
      </c>
      <c r="F24759" t="inlineStr">
        <is>
          <t>&gt;=0.9.10</t>
        </is>
      </c>
      <c r="G24759" t="inlineStr"/>
      <c r="H24759" t="inlineStr"/>
    </row>
    <row r="24760">
      <c r="A24760" t="inlineStr">
        <is>
          <t>cloud-volume</t>
        </is>
      </c>
      <c r="B24760" t="inlineStr">
        <is>
          <t>6a8e1fdd8098c075fb652fa3e9ff82ae168943b4</t>
        </is>
      </c>
      <c r="C24760" t="inlineStr">
        <is>
          <t>2018-10-16 21:03:33+00:00</t>
        </is>
      </c>
      <c r="D24760" t="inlineStr">
        <is>
          <t>verchange</t>
        </is>
      </c>
      <c r="E24760" t="inlineStr">
        <is>
          <t>urllib3</t>
        </is>
      </c>
      <c r="F24760">
        <f>=1.23</f>
        <v/>
      </c>
      <c r="G24760" t="inlineStr">
        <is>
          <t>urllib3</t>
        </is>
      </c>
      <c r="H24760" t="inlineStr"/>
    </row>
    <row r="24761">
      <c r="A24761" t="inlineStr">
        <is>
          <t>cloud-volume</t>
        </is>
      </c>
      <c r="B24761" t="inlineStr">
        <is>
          <t>d89811b1dfd7aba38c00e7d41e3e2ed96843e110</t>
        </is>
      </c>
      <c r="C24761" t="inlineStr">
        <is>
          <t>2018-10-19 22:41:55+00:00</t>
        </is>
      </c>
      <c r="D24761" t="inlineStr">
        <is>
          <t>verchange</t>
        </is>
      </c>
      <c r="E24761" t="inlineStr">
        <is>
          <t>python-jsonschema-objects</t>
        </is>
      </c>
      <c r="F24761" t="inlineStr">
        <is>
          <t>&gt;=0.3.3</t>
        </is>
      </c>
      <c r="G24761" t="inlineStr">
        <is>
          <t>python-jsonschema-objects</t>
        </is>
      </c>
      <c r="H24761">
        <f>=0.2.1</f>
        <v/>
      </c>
    </row>
    <row r="24762">
      <c r="A24762" t="inlineStr">
        <is>
          <t>cloud-volume</t>
        </is>
      </c>
      <c r="B24762" t="inlineStr">
        <is>
          <t>d89811b1dfd7aba38c00e7d41e3e2ed96843e110</t>
        </is>
      </c>
      <c r="C24762" t="inlineStr">
        <is>
          <t>2018-10-19 22:41:55+00:00</t>
        </is>
      </c>
      <c r="D24762" t="inlineStr">
        <is>
          <t>verchange</t>
        </is>
      </c>
      <c r="E24762" t="inlineStr">
        <is>
          <t>fpzip</t>
        </is>
      </c>
      <c r="F24762" t="inlineStr">
        <is>
          <t>&gt;=1.1.0</t>
        </is>
      </c>
      <c r="G24762" t="inlineStr">
        <is>
          <t>fpzip</t>
        </is>
      </c>
      <c r="H24762" t="inlineStr">
        <is>
          <t>&gt;=1.0.4</t>
        </is>
      </c>
    </row>
    <row r="24763">
      <c r="A24763" t="inlineStr">
        <is>
          <t>cloud-volume</t>
        </is>
      </c>
      <c r="B24763" t="inlineStr">
        <is>
          <t>168976a1c93d4132ddea669790eab3c032eab364</t>
        </is>
      </c>
      <c r="C24763" t="inlineStr">
        <is>
          <t>2018-10-22 18:12:40+00:00</t>
        </is>
      </c>
      <c r="D24763" t="inlineStr">
        <is>
          <t>verchange</t>
        </is>
      </c>
      <c r="E24763" t="inlineStr">
        <is>
          <t>fpzip</t>
        </is>
      </c>
      <c r="F24763" t="inlineStr">
        <is>
          <t>&gt;=1.1.1</t>
        </is>
      </c>
      <c r="G24763" t="inlineStr">
        <is>
          <t>fpzip</t>
        </is>
      </c>
      <c r="H24763" t="inlineStr">
        <is>
          <t>&gt;=1.1.0</t>
        </is>
      </c>
    </row>
    <row r="24764">
      <c r="A24764" t="inlineStr">
        <is>
          <t>cloud-volume</t>
        </is>
      </c>
      <c r="B24764" t="inlineStr">
        <is>
          <t>48d59b6bb2b27efabd4481441a107b6f072c7497</t>
        </is>
      </c>
      <c r="C24764" t="inlineStr">
        <is>
          <t>2018-11-13 01:10:51+00:00</t>
        </is>
      </c>
      <c r="D24764" t="inlineStr">
        <is>
          <t>verchange</t>
        </is>
      </c>
      <c r="E24764" t="inlineStr">
        <is>
          <t>fpzip</t>
        </is>
      </c>
      <c r="F24764" t="inlineStr">
        <is>
          <t>&gt;=1.1.2</t>
        </is>
      </c>
      <c r="G24764" t="inlineStr">
        <is>
          <t>fpzip</t>
        </is>
      </c>
      <c r="H24764" t="inlineStr">
        <is>
          <t>&gt;=1.1.1</t>
        </is>
      </c>
    </row>
    <row r="24765">
      <c r="A24765" t="inlineStr">
        <is>
          <t>cloud-volume</t>
        </is>
      </c>
      <c r="B24765" t="inlineStr">
        <is>
          <t>48d59b6bb2b27efabd4481441a107b6f072c7497</t>
        </is>
      </c>
      <c r="C24765" t="inlineStr">
        <is>
          <t>2018-11-13 01:10:51+00:00</t>
        </is>
      </c>
      <c r="D24765" t="inlineStr">
        <is>
          <t>add</t>
        </is>
      </c>
      <c r="E24765" t="inlineStr">
        <is>
          <t>compressed-segmentation</t>
        </is>
      </c>
      <c r="F24765" t="inlineStr">
        <is>
          <t>&gt;=1.0.0</t>
        </is>
      </c>
      <c r="G24765" t="inlineStr"/>
      <c r="H24765" t="inlineStr"/>
    </row>
    <row r="24766">
      <c r="A24766" t="inlineStr">
        <is>
          <t>cloud-volume</t>
        </is>
      </c>
      <c r="B24766" t="inlineStr">
        <is>
          <t>8b6daea77356631d657feee438da41379a8f5f90</t>
        </is>
      </c>
      <c r="C24766" t="inlineStr">
        <is>
          <t>2019-02-07 06:05:46+00:00</t>
        </is>
      </c>
      <c r="D24766" t="inlineStr">
        <is>
          <t>verchange</t>
        </is>
      </c>
      <c r="E24766" t="inlineStr">
        <is>
          <t>fpzip</t>
        </is>
      </c>
      <c r="F24766" t="inlineStr">
        <is>
          <t>&gt;=1.1.3</t>
        </is>
      </c>
      <c r="G24766" t="inlineStr">
        <is>
          <t>fpzip</t>
        </is>
      </c>
      <c r="H24766" t="inlineStr">
        <is>
          <t>&gt;=1.1.2</t>
        </is>
      </c>
    </row>
    <row r="24767">
      <c r="A24767" t="inlineStr">
        <is>
          <t>cloud-volume</t>
        </is>
      </c>
      <c r="B24767" t="inlineStr">
        <is>
          <t>80b2af29686cfb3abd18353ad72687d5c94234d4</t>
        </is>
      </c>
      <c r="C24767" t="inlineStr">
        <is>
          <t>2019-02-25 22:20:18+00:00</t>
        </is>
      </c>
      <c r="D24767" t="inlineStr">
        <is>
          <t>verchange</t>
        </is>
      </c>
      <c r="E24767" t="inlineStr">
        <is>
          <t>intern</t>
        </is>
      </c>
      <c r="F24767" t="inlineStr">
        <is>
          <t>&gt;=0.9.11</t>
        </is>
      </c>
      <c r="G24767" t="inlineStr">
        <is>
          <t>intern</t>
        </is>
      </c>
      <c r="H24767" t="inlineStr">
        <is>
          <t>&gt;=0.9.10</t>
        </is>
      </c>
    </row>
    <row r="24768">
      <c r="A24768" t="inlineStr">
        <is>
          <t>cloud-volume</t>
        </is>
      </c>
      <c r="B24768" t="inlineStr">
        <is>
          <t>bf8db27c19d624e6291cb36369f59a1bd1613a61</t>
        </is>
      </c>
      <c r="C24768" t="inlineStr">
        <is>
          <t>2019-04-29 23:14:30+00:00</t>
        </is>
      </c>
      <c r="D24768" t="inlineStr">
        <is>
          <t>verchange</t>
        </is>
      </c>
      <c r="E24768" t="inlineStr">
        <is>
          <t>urllib3</t>
        </is>
      </c>
      <c r="F24768">
        <f>=1.24.2</f>
        <v/>
      </c>
      <c r="G24768" t="inlineStr">
        <is>
          <t>urllib3</t>
        </is>
      </c>
      <c r="H24768">
        <f>=1.23</f>
        <v/>
      </c>
    </row>
    <row r="24769">
      <c r="A24769" t="inlineStr">
        <is>
          <t>cloud-volume</t>
        </is>
      </c>
      <c r="B24769" t="inlineStr">
        <is>
          <t>a8d7a7e0a9522288822785cce4c12ba62c6b0296</t>
        </is>
      </c>
      <c r="C24769" t="inlineStr">
        <is>
          <t>2019-07-02 21:51:47+00:00</t>
        </is>
      </c>
      <c r="D24769" t="inlineStr">
        <is>
          <t>add</t>
        </is>
      </c>
      <c r="E24769" t="inlineStr">
        <is>
          <t>gevent</t>
        </is>
      </c>
      <c r="F24769" t="inlineStr"/>
      <c r="G24769" t="inlineStr"/>
      <c r="H24769" t="inlineStr"/>
    </row>
    <row r="24770">
      <c r="A24770" t="inlineStr">
        <is>
          <t>cloud-volume</t>
        </is>
      </c>
      <c r="B24770" t="inlineStr">
        <is>
          <t>ddd2b17dbd5c1d0e192a6d85f6fea7399b7362fa</t>
        </is>
      </c>
      <c r="C24770" t="inlineStr">
        <is>
          <t>2019-07-03 20:52:13+00:00</t>
        </is>
      </c>
      <c r="D24770" t="inlineStr">
        <is>
          <t>add</t>
        </is>
      </c>
      <c r="E24770" t="inlineStr">
        <is>
          <t>tqdm</t>
        </is>
      </c>
      <c r="F24770" t="inlineStr"/>
      <c r="G24770" t="inlineStr"/>
      <c r="H24770" t="inlineStr"/>
    </row>
    <row r="24771">
      <c r="A24771" t="inlineStr">
        <is>
          <t>cloud-volume</t>
        </is>
      </c>
      <c r="B24771" t="inlineStr">
        <is>
          <t>ddd2b17dbd5c1d0e192a6d85f6fea7399b7362fa</t>
        </is>
      </c>
      <c r="C24771" t="inlineStr">
        <is>
          <t>2019-07-03 20:52:13+00:00</t>
        </is>
      </c>
      <c r="D24771" t="inlineStr">
        <is>
          <t>rem</t>
        </is>
      </c>
      <c r="E24771" t="inlineStr"/>
      <c r="F24771" t="inlineStr"/>
      <c r="G24771" t="inlineStr">
        <is>
          <t>posix_ipc</t>
        </is>
      </c>
      <c r="H24771">
        <f>=1.0.4</f>
        <v/>
      </c>
    </row>
    <row r="24772">
      <c r="A24772" t="inlineStr">
        <is>
          <t>cloud-volume</t>
        </is>
      </c>
      <c r="B24772" t="inlineStr">
        <is>
          <t>ddd2b17dbd5c1d0e192a6d85f6fea7399b7362fa</t>
        </is>
      </c>
      <c r="C24772" t="inlineStr">
        <is>
          <t>2019-07-03 20:52:13+00:00</t>
        </is>
      </c>
      <c r="D24772" t="inlineStr">
        <is>
          <t>rem</t>
        </is>
      </c>
      <c r="E24772" t="inlineStr"/>
      <c r="F24772" t="inlineStr"/>
      <c r="G24772" t="inlineStr">
        <is>
          <t>psutil</t>
        </is>
      </c>
      <c r="H24772">
        <f>=5.4.3</f>
        <v/>
      </c>
    </row>
    <row r="24773">
      <c r="A24773" t="inlineStr">
        <is>
          <t>cloud-volume</t>
        </is>
      </c>
      <c r="B24773" t="inlineStr">
        <is>
          <t>1f45fa48c0c9910e5c6989f9bc13bcf59f22070d</t>
        </is>
      </c>
      <c r="C24773" t="inlineStr">
        <is>
          <t>2019-07-11 22:04:37+00:00</t>
        </is>
      </c>
      <c r="D24773" t="inlineStr">
        <is>
          <t>add</t>
        </is>
      </c>
      <c r="E24773" t="inlineStr">
        <is>
          <t>fastremap</t>
        </is>
      </c>
      <c r="F24773" t="inlineStr">
        <is>
          <t>&gt;=1.6.1</t>
        </is>
      </c>
      <c r="G24773" t="inlineStr"/>
      <c r="H24773" t="inlineStr"/>
    </row>
    <row r="24774">
      <c r="A24774" t="inlineStr">
        <is>
          <t>cloud-volume</t>
        </is>
      </c>
      <c r="B24774" t="inlineStr">
        <is>
          <t>9c8b81e0d9de9d96ad3b5c6b8f739734448defba</t>
        </is>
      </c>
      <c r="C24774" t="inlineStr">
        <is>
          <t>2019-07-16 20:37:27+00:00</t>
        </is>
      </c>
      <c r="D24774" t="inlineStr">
        <is>
          <t>verchange</t>
        </is>
      </c>
      <c r="E24774" t="inlineStr">
        <is>
          <t>tqdm</t>
        </is>
      </c>
      <c r="F24774" t="inlineStr"/>
      <c r="G24774" t="inlineStr">
        <is>
          <t>tqdm</t>
        </is>
      </c>
      <c r="H24774" t="inlineStr"/>
    </row>
    <row r="24775">
      <c r="A24775" t="inlineStr">
        <is>
          <t>cloud-volume</t>
        </is>
      </c>
      <c r="B24775" t="inlineStr">
        <is>
          <t>6a7e9c7719c1482511bf1f67f6d6e60bbd1d5024</t>
        </is>
      </c>
      <c r="C24775" t="inlineStr">
        <is>
          <t>2019-07-16 22:13:18+00:00</t>
        </is>
      </c>
      <c r="D24775" t="inlineStr">
        <is>
          <t>verchange</t>
        </is>
      </c>
      <c r="E24775" t="inlineStr">
        <is>
          <t>tqdm</t>
        </is>
      </c>
      <c r="F24775" t="inlineStr"/>
      <c r="G24775" t="inlineStr">
        <is>
          <t>tqdm</t>
        </is>
      </c>
      <c r="H24775" t="inlineStr"/>
    </row>
    <row r="24776">
      <c r="A24776" t="inlineStr">
        <is>
          <t>cloud-volume</t>
        </is>
      </c>
      <c r="B24776" t="inlineStr">
        <is>
          <t>787f5b2f718837e82fb5a909704e0d79077fe77d</t>
        </is>
      </c>
      <c r="C24776" t="inlineStr">
        <is>
          <t>2019-08-12 22:04:07+00:00</t>
        </is>
      </c>
      <c r="D24776" t="inlineStr">
        <is>
          <t>rem</t>
        </is>
      </c>
      <c r="E24776" t="inlineStr"/>
      <c r="F24776" t="inlineStr"/>
      <c r="G24776" t="inlineStr">
        <is>
          <t>intern</t>
        </is>
      </c>
      <c r="H24776" t="inlineStr">
        <is>
          <t>&gt;=0.9.11</t>
        </is>
      </c>
    </row>
    <row r="24777">
      <c r="A24777" t="inlineStr">
        <is>
          <t>cloud-volume</t>
        </is>
      </c>
      <c r="B24777" t="inlineStr">
        <is>
          <t>787f5b2f718837e82fb5a909704e0d79077fe77d</t>
        </is>
      </c>
      <c r="C24777" t="inlineStr">
        <is>
          <t>2019-08-12 22:04:07+00:00</t>
        </is>
      </c>
      <c r="D24777" t="inlineStr">
        <is>
          <t>rem</t>
        </is>
      </c>
      <c r="E24777" t="inlineStr"/>
      <c r="F24777" t="inlineStr"/>
      <c r="G24777" t="inlineStr">
        <is>
          <t>pytest</t>
        </is>
      </c>
      <c r="H24777" t="inlineStr">
        <is>
          <t>&gt;=3.3.1</t>
        </is>
      </c>
    </row>
    <row r="24778">
      <c r="A24778" t="inlineStr">
        <is>
          <t>cloud-volume</t>
        </is>
      </c>
      <c r="B24778" t="inlineStr">
        <is>
          <t>d52de77f259e63a2f82d1f41597008050cf0e357</t>
        </is>
      </c>
      <c r="C24778" t="inlineStr">
        <is>
          <t>2019-08-21 15:58:52+00:00</t>
        </is>
      </c>
      <c r="D24778" t="inlineStr">
        <is>
          <t>verchange</t>
        </is>
      </c>
      <c r="E24778" t="inlineStr">
        <is>
          <t>fastremap</t>
        </is>
      </c>
      <c r="F24778" t="inlineStr">
        <is>
          <t>&gt;=1.6.2</t>
        </is>
      </c>
      <c r="G24778" t="inlineStr">
        <is>
          <t>fastremap</t>
        </is>
      </c>
      <c r="H24778" t="inlineStr">
        <is>
          <t>&gt;=1.6.1</t>
        </is>
      </c>
    </row>
    <row r="24779">
      <c r="A24779" t="inlineStr">
        <is>
          <t>cloud-volume</t>
        </is>
      </c>
      <c r="B24779" t="inlineStr">
        <is>
          <t>da3dc0dcd677135f808004d9d8ec80c7f4d910dd</t>
        </is>
      </c>
      <c r="C24779" t="inlineStr">
        <is>
          <t>2019-09-06 23:14:15+00:00</t>
        </is>
      </c>
      <c r="D24779" t="inlineStr">
        <is>
          <t>add</t>
        </is>
      </c>
      <c r="E24779" t="inlineStr">
        <is>
          <t>google-resumable-media</t>
        </is>
      </c>
      <c r="F24779" t="inlineStr">
        <is>
          <t>&lt;0.4.0</t>
        </is>
      </c>
      <c r="G24779" t="inlineStr"/>
      <c r="H24779" t="inlineStr"/>
    </row>
    <row r="24780">
      <c r="A24780" t="inlineStr">
        <is>
          <t>cloud-volume</t>
        </is>
      </c>
      <c r="B24780" t="inlineStr">
        <is>
          <t>8b0f99868b79d04c13405a660805af3f9495e737</t>
        </is>
      </c>
      <c r="C24780" t="inlineStr">
        <is>
          <t>2019-10-29 04:22:31+00:00</t>
        </is>
      </c>
      <c r="D24780" t="inlineStr">
        <is>
          <t>add</t>
        </is>
      </c>
      <c r="E24780" t="inlineStr">
        <is>
          <t>brotli</t>
        </is>
      </c>
      <c r="F24780" t="inlineStr">
        <is>
          <t>&gt;=1.0.7</t>
        </is>
      </c>
      <c r="G24780" t="inlineStr"/>
      <c r="H24780" t="inlineStr"/>
    </row>
    <row r="24781">
      <c r="A24781" t="inlineStr">
        <is>
          <t>cloud-volume</t>
        </is>
      </c>
      <c r="B24781" t="inlineStr">
        <is>
          <t>45fc25784ba8cb0c33583c06c46937629821caff</t>
        </is>
      </c>
      <c r="C24781" t="inlineStr">
        <is>
          <t>2019-11-13 18:38:38+00:00</t>
        </is>
      </c>
      <c r="D24781" t="inlineStr">
        <is>
          <t>verchange</t>
        </is>
      </c>
      <c r="E24781" t="inlineStr">
        <is>
          <t>google-cloud-storage</t>
        </is>
      </c>
      <c r="F24781" t="inlineStr">
        <is>
          <t>&gt;=1.23.0</t>
        </is>
      </c>
      <c r="G24781" t="inlineStr">
        <is>
          <t>google-cloud-storage</t>
        </is>
      </c>
      <c r="H24781" t="inlineStr">
        <is>
          <t>&gt;=1.10.0</t>
        </is>
      </c>
    </row>
    <row r="24782">
      <c r="A24782" t="inlineStr">
        <is>
          <t>cloud-volume</t>
        </is>
      </c>
      <c r="B24782" t="inlineStr">
        <is>
          <t>45fc25784ba8cb0c33583c06c46937629821caff</t>
        </is>
      </c>
      <c r="C24782" t="inlineStr">
        <is>
          <t>2019-11-13 18:38:38+00:00</t>
        </is>
      </c>
      <c r="D24782" t="inlineStr">
        <is>
          <t>rem</t>
        </is>
      </c>
      <c r="E24782" t="inlineStr"/>
      <c r="F24782" t="inlineStr"/>
      <c r="G24782" t="inlineStr">
        <is>
          <t>google-resumable-media</t>
        </is>
      </c>
      <c r="H24782" t="inlineStr">
        <is>
          <t>&lt;0.4.0</t>
        </is>
      </c>
    </row>
    <row r="24783">
      <c r="A24783" t="inlineStr">
        <is>
          <t>cloud-volume</t>
        </is>
      </c>
      <c r="B24783" t="inlineStr">
        <is>
          <t>e4e748139560a457b1414aea03fc8c45b867e21a</t>
        </is>
      </c>
      <c r="C24783" t="inlineStr">
        <is>
          <t>2019-12-04 03:29:46+00:00</t>
        </is>
      </c>
      <c r="D24783" t="inlineStr">
        <is>
          <t>verchange</t>
        </is>
      </c>
      <c r="E24783" t="inlineStr">
        <is>
          <t>requests</t>
        </is>
      </c>
      <c r="F24783" t="inlineStr">
        <is>
          <t>&gt;=2.22.0</t>
        </is>
      </c>
      <c r="G24783" t="inlineStr">
        <is>
          <t>requests</t>
        </is>
      </c>
      <c r="H24783" t="inlineStr">
        <is>
          <t>&gt;=2.18.4</t>
        </is>
      </c>
    </row>
    <row r="24784">
      <c r="A24784" t="inlineStr">
        <is>
          <t>cloud-volume</t>
        </is>
      </c>
      <c r="B24784" t="inlineStr">
        <is>
          <t>e4e748139560a457b1414aea03fc8c45b867e21a</t>
        </is>
      </c>
      <c r="C24784" t="inlineStr">
        <is>
          <t>2019-12-04 03:29:46+00:00</t>
        </is>
      </c>
      <c r="D24784" t="inlineStr">
        <is>
          <t>verchange</t>
        </is>
      </c>
      <c r="E24784" t="inlineStr">
        <is>
          <t>urllib3</t>
        </is>
      </c>
      <c r="F24784" t="inlineStr">
        <is>
          <t>&gt;=1.25.7</t>
        </is>
      </c>
      <c r="G24784" t="inlineStr">
        <is>
          <t>urllib3</t>
        </is>
      </c>
      <c r="H24784">
        <f>=1.24.2</f>
        <v/>
      </c>
    </row>
    <row r="24785">
      <c r="A24785" t="inlineStr">
        <is>
          <t>cloud-volume</t>
        </is>
      </c>
      <c r="B24785" t="inlineStr">
        <is>
          <t>e4e748139560a457b1414aea03fc8c45b867e21a</t>
        </is>
      </c>
      <c r="C24785" t="inlineStr">
        <is>
          <t>2019-12-04 03:29:46+00:00</t>
        </is>
      </c>
      <c r="D24785" t="inlineStr">
        <is>
          <t>add</t>
        </is>
      </c>
      <c r="E24785" t="inlineStr">
        <is>
          <t>pylru</t>
        </is>
      </c>
      <c r="F24785" t="inlineStr"/>
      <c r="G24785" t="inlineStr"/>
      <c r="H24785" t="inlineStr"/>
    </row>
    <row r="24786">
      <c r="A24786" t="inlineStr">
        <is>
          <t>cloud-volume</t>
        </is>
      </c>
      <c r="B24786" t="inlineStr">
        <is>
          <t>e4e748139560a457b1414aea03fc8c45b867e21a</t>
        </is>
      </c>
      <c r="C24786" t="inlineStr">
        <is>
          <t>2019-12-04 03:29:46+00:00</t>
        </is>
      </c>
      <c r="D24786" t="inlineStr">
        <is>
          <t>rem</t>
        </is>
      </c>
      <c r="E24786" t="inlineStr"/>
      <c r="F24786" t="inlineStr"/>
      <c r="G24786" t="inlineStr">
        <is>
          <t>brotli</t>
        </is>
      </c>
      <c r="H24786" t="inlineStr">
        <is>
          <t>&gt;=1.0.7</t>
        </is>
      </c>
    </row>
    <row r="24787">
      <c r="A24787" t="inlineStr">
        <is>
          <t>cloud-volume</t>
        </is>
      </c>
      <c r="B24787" t="inlineStr">
        <is>
          <t>70c9a54b835f04e087839472218684ffbffa59ae</t>
        </is>
      </c>
      <c r="C24787" t="inlineStr">
        <is>
          <t>2019-12-12 23:47:38+00:00</t>
        </is>
      </c>
      <c r="D24787" t="inlineStr">
        <is>
          <t>verchange</t>
        </is>
      </c>
      <c r="E24787" t="inlineStr">
        <is>
          <t>google-auth</t>
        </is>
      </c>
      <c r="F24787">
        <f>=1.8.1</f>
        <v/>
      </c>
      <c r="G24787" t="inlineStr">
        <is>
          <t>google-auth</t>
        </is>
      </c>
      <c r="H24787" t="inlineStr">
        <is>
          <t>&gt;=1.0.2</t>
        </is>
      </c>
    </row>
    <row r="24788">
      <c r="A24788" t="inlineStr">
        <is>
          <t>cloud-volume</t>
        </is>
      </c>
      <c r="B24788" t="inlineStr">
        <is>
          <t>70c9a54b835f04e087839472218684ffbffa59ae</t>
        </is>
      </c>
      <c r="C24788" t="inlineStr">
        <is>
          <t>2019-12-12 23:47:38+00:00</t>
        </is>
      </c>
      <c r="D24788" t="inlineStr">
        <is>
          <t>add</t>
        </is>
      </c>
      <c r="E24788" t="inlineStr">
        <is>
          <t>google-cloud-core</t>
        </is>
      </c>
      <c r="F24788">
        <f>=1.0.3</f>
        <v/>
      </c>
      <c r="G24788" t="inlineStr"/>
      <c r="H24788" t="inlineStr"/>
    </row>
    <row r="24789">
      <c r="A24789" t="inlineStr">
        <is>
          <t>cloud-volume</t>
        </is>
      </c>
      <c r="B24789" t="inlineStr">
        <is>
          <t>76235848ddf8d50a5168630340c4419c36472690</t>
        </is>
      </c>
      <c r="C24789" t="inlineStr">
        <is>
          <t>2020-01-04 00:33:24+00:00</t>
        </is>
      </c>
      <c r="D24789" t="inlineStr">
        <is>
          <t>verchange</t>
        </is>
      </c>
      <c r="E24789" t="inlineStr">
        <is>
          <t>google-cloud-storage</t>
        </is>
      </c>
      <c r="F24789" t="inlineStr">
        <is>
          <t>&gt;=1.24.1</t>
        </is>
      </c>
      <c r="G24789" t="inlineStr">
        <is>
          <t>google-cloud-storage</t>
        </is>
      </c>
      <c r="H24789" t="inlineStr">
        <is>
          <t>&gt;=1.23.0</t>
        </is>
      </c>
    </row>
    <row r="24790">
      <c r="A24790" t="inlineStr">
        <is>
          <t>cloud-volume</t>
        </is>
      </c>
      <c r="B24790" t="inlineStr">
        <is>
          <t>76235848ddf8d50a5168630340c4419c36472690</t>
        </is>
      </c>
      <c r="C24790" t="inlineStr">
        <is>
          <t>2020-01-04 00:33:24+00:00</t>
        </is>
      </c>
      <c r="D24790" t="inlineStr">
        <is>
          <t>verchange</t>
        </is>
      </c>
      <c r="E24790" t="inlineStr">
        <is>
          <t>google-auth</t>
        </is>
      </c>
      <c r="F24790" t="inlineStr">
        <is>
          <t>&gt;=1.10.0</t>
        </is>
      </c>
      <c r="G24790" t="inlineStr">
        <is>
          <t>google-auth</t>
        </is>
      </c>
      <c r="H24790">
        <f>=1.8.1</f>
        <v/>
      </c>
    </row>
    <row r="24791">
      <c r="A24791" t="inlineStr">
        <is>
          <t>cloud-volume</t>
        </is>
      </c>
      <c r="B24791" t="inlineStr">
        <is>
          <t>76235848ddf8d50a5168630340c4419c36472690</t>
        </is>
      </c>
      <c r="C24791" t="inlineStr">
        <is>
          <t>2020-01-04 00:33:24+00:00</t>
        </is>
      </c>
      <c r="D24791" t="inlineStr">
        <is>
          <t>verchange</t>
        </is>
      </c>
      <c r="E24791" t="inlineStr">
        <is>
          <t>google-cloud-core</t>
        </is>
      </c>
      <c r="F24791" t="inlineStr">
        <is>
          <t>&gt;=1.1.0</t>
        </is>
      </c>
      <c r="G24791" t="inlineStr">
        <is>
          <t>google-cloud-core</t>
        </is>
      </c>
      <c r="H24791">
        <f>=1.0.3</f>
        <v/>
      </c>
    </row>
    <row r="24792">
      <c r="A24792" t="inlineStr">
        <is>
          <t>cloud-volume</t>
        </is>
      </c>
      <c r="B24792" t="inlineStr">
        <is>
          <t>7586da10f0ef63b002765ab0296967ee43df991d</t>
        </is>
      </c>
      <c r="C24792" t="inlineStr">
        <is>
          <t>2020-03-12 05:35:46+00:00</t>
        </is>
      </c>
      <c r="D24792" t="inlineStr">
        <is>
          <t>verchange</t>
        </is>
      </c>
      <c r="E24792" t="inlineStr">
        <is>
          <t>fastremap</t>
        </is>
      </c>
      <c r="F24792" t="inlineStr">
        <is>
          <t>&gt;=1.9.2</t>
        </is>
      </c>
      <c r="G24792" t="inlineStr">
        <is>
          <t>fastremap</t>
        </is>
      </c>
      <c r="H24792" t="inlineStr">
        <is>
          <t>&gt;=1.6.2</t>
        </is>
      </c>
    </row>
    <row r="24793">
      <c r="A24793" t="inlineStr">
        <is>
          <t>cloud-volume</t>
        </is>
      </c>
      <c r="B24793" t="inlineStr">
        <is>
          <t>ff12392d72973b3c269ec35d9a8c028a3d545a1f</t>
        </is>
      </c>
      <c r="C24793" t="inlineStr">
        <is>
          <t>2020-03-15 23:23:15+00:00</t>
        </is>
      </c>
      <c r="D24793" t="inlineStr">
        <is>
          <t>add</t>
        </is>
      </c>
      <c r="E24793" t="inlineStr">
        <is>
          <t>python-dateutil</t>
        </is>
      </c>
      <c r="F24793" t="inlineStr"/>
      <c r="G24793" t="inlineStr"/>
      <c r="H24793" t="inlineStr"/>
    </row>
    <row r="24794">
      <c r="A24794" t="inlineStr">
        <is>
          <t>cloud-volume</t>
        </is>
      </c>
      <c r="B24794" t="inlineStr">
        <is>
          <t>992ace3099a11001b012fc67d403aed029d09383</t>
        </is>
      </c>
      <c r="C24794" t="inlineStr">
        <is>
          <t>2020-04-20 22:41:31+00:00</t>
        </is>
      </c>
      <c r="D24794" t="inlineStr">
        <is>
          <t>rem</t>
        </is>
      </c>
      <c r="E24794" t="inlineStr"/>
      <c r="F24794" t="inlineStr"/>
      <c r="G24794" t="inlineStr">
        <is>
          <t>pylru</t>
        </is>
      </c>
      <c r="H24794" t="inlineStr"/>
    </row>
    <row r="24795">
      <c r="A24795" t="inlineStr">
        <is>
          <t>cloud-volume</t>
        </is>
      </c>
      <c r="B24795" t="inlineStr">
        <is>
          <t>1ff8990e2b4cb697384d5fcae52d36c847b5609c</t>
        </is>
      </c>
      <c r="C24795" t="inlineStr">
        <is>
          <t>2020-04-27 20:59:14+00:00</t>
        </is>
      </c>
      <c r="D24795" t="inlineStr">
        <is>
          <t>verchange</t>
        </is>
      </c>
      <c r="E24795" t="inlineStr">
        <is>
          <t>json5</t>
        </is>
      </c>
      <c r="F24795" t="inlineStr"/>
      <c r="G24795" t="inlineStr">
        <is>
          <t>json5</t>
        </is>
      </c>
      <c r="H24795">
        <f>=0.5.1</f>
        <v/>
      </c>
    </row>
    <row r="24796">
      <c r="A24796" t="inlineStr">
        <is>
          <t>cloud-volume</t>
        </is>
      </c>
      <c r="B24796" t="inlineStr">
        <is>
          <t>1ff8990e2b4cb697384d5fcae52d36c847b5609c</t>
        </is>
      </c>
      <c r="C24796" t="inlineStr">
        <is>
          <t>2020-04-27 20:59:14+00:00</t>
        </is>
      </c>
      <c r="D24796" t="inlineStr">
        <is>
          <t>verchange</t>
        </is>
      </c>
      <c r="E24796" t="inlineStr">
        <is>
          <t>chardet</t>
        </is>
      </c>
      <c r="F24796" t="inlineStr">
        <is>
          <t>&gt;=3.0.4</t>
        </is>
      </c>
      <c r="G24796" t="inlineStr">
        <is>
          <t>chardet</t>
        </is>
      </c>
      <c r="H24796">
        <f>=3.0.4</f>
        <v/>
      </c>
    </row>
    <row r="24797">
      <c r="A24797" t="inlineStr">
        <is>
          <t>cloud-volume</t>
        </is>
      </c>
      <c r="B24797" t="inlineStr">
        <is>
          <t>1ff8990e2b4cb697384d5fcae52d36c847b5609c</t>
        </is>
      </c>
      <c r="C24797" t="inlineStr">
        <is>
          <t>2020-04-27 20:59:14+00:00</t>
        </is>
      </c>
      <c r="D24797" t="inlineStr">
        <is>
          <t>rem</t>
        </is>
      </c>
      <c r="E24797" t="inlineStr"/>
      <c r="F24797" t="inlineStr"/>
      <c r="G24797" t="inlineStr">
        <is>
          <t>backports-abc</t>
        </is>
      </c>
      <c r="H24797">
        <f>=0.5</f>
        <v/>
      </c>
    </row>
    <row r="24798">
      <c r="A24798" t="inlineStr">
        <is>
          <t>cloud-volume</t>
        </is>
      </c>
      <c r="B24798" t="inlineStr">
        <is>
          <t>c82d13efb6e5ae0efa58668e31d9118875533f4b</t>
        </is>
      </c>
      <c r="C24798" t="inlineStr">
        <is>
          <t>2020-07-13 22:19:30+00:00</t>
        </is>
      </c>
      <c r="D24798" t="inlineStr">
        <is>
          <t>add</t>
        </is>
      </c>
      <c r="E24798" t="inlineStr">
        <is>
          <t>cloud-files</t>
        </is>
      </c>
      <c r="F24798" t="inlineStr">
        <is>
          <t>&gt;=0.5.4</t>
        </is>
      </c>
      <c r="G24798" t="inlineStr"/>
      <c r="H24798" t="inlineStr"/>
    </row>
    <row r="24799">
      <c r="A24799" t="inlineStr">
        <is>
          <t>cloud-volume</t>
        </is>
      </c>
      <c r="B24799" t="inlineStr">
        <is>
          <t>b3e91bedd1c86f7d03121359c31fc2e14023f02c</t>
        </is>
      </c>
      <c r="C24799" t="inlineStr">
        <is>
          <t>2020-08-07 22:41:20+00:00</t>
        </is>
      </c>
      <c r="D24799" t="inlineStr">
        <is>
          <t>verchange</t>
        </is>
      </c>
      <c r="E24799" t="inlineStr">
        <is>
          <t>cloud-files</t>
        </is>
      </c>
      <c r="F24799" t="inlineStr">
        <is>
          <t>&gt;=0.9.0</t>
        </is>
      </c>
      <c r="G24799" t="inlineStr">
        <is>
          <t>cloud-files</t>
        </is>
      </c>
      <c r="H24799" t="inlineStr">
        <is>
          <t>&gt;=0.5.4</t>
        </is>
      </c>
    </row>
    <row r="24800">
      <c r="A24800" t="inlineStr">
        <is>
          <t>cloud-volume</t>
        </is>
      </c>
      <c r="B24800" t="inlineStr">
        <is>
          <t>5b55bd0247dfa72d14af14427eb620ab69711a97</t>
        </is>
      </c>
      <c r="C24800" t="inlineStr">
        <is>
          <t>2020-08-09 15:53:07+00:00</t>
        </is>
      </c>
      <c r="D24800" t="inlineStr">
        <is>
          <t>verchange</t>
        </is>
      </c>
      <c r="E24800" t="inlineStr">
        <is>
          <t>cloud-files</t>
        </is>
      </c>
      <c r="F24800" t="inlineStr">
        <is>
          <t>&gt;=0.9.2</t>
        </is>
      </c>
      <c r="G24800" t="inlineStr">
        <is>
          <t>cloud-files</t>
        </is>
      </c>
      <c r="H24800" t="inlineStr">
        <is>
          <t>&gt;=0.9.0</t>
        </is>
      </c>
    </row>
    <row r="24801">
      <c r="A24801" t="inlineStr">
        <is>
          <t>cloud-volume</t>
        </is>
      </c>
      <c r="B24801" t="inlineStr">
        <is>
          <t>446b98a123d216117e4aa84b3f160f60c41c8082</t>
        </is>
      </c>
      <c r="C24801" t="inlineStr">
        <is>
          <t>2020-09-04 05:49:25+00:00</t>
        </is>
      </c>
      <c r="D24801" t="inlineStr">
        <is>
          <t>add</t>
        </is>
      </c>
      <c r="E24801" t="inlineStr">
        <is>
          <t>simplejpeg</t>
        </is>
      </c>
      <c r="F24801" t="inlineStr"/>
      <c r="G24801" t="inlineStr"/>
      <c r="H24801" t="inlineStr"/>
    </row>
    <row r="24802">
      <c r="A24802" t="inlineStr">
        <is>
          <t>cloud-volume</t>
        </is>
      </c>
      <c r="B24802" t="inlineStr">
        <is>
          <t>00d81acbbbf47964908d9c2d8b528ce5f5857e01</t>
        </is>
      </c>
      <c r="C24802" t="inlineStr">
        <is>
          <t>2020-09-14 15:31:34+00:00</t>
        </is>
      </c>
      <c r="D24802" t="inlineStr">
        <is>
          <t>add</t>
        </is>
      </c>
      <c r="E24802" t="inlineStr">
        <is>
          <t>DracoPy</t>
        </is>
      </c>
      <c r="F24802" t="inlineStr"/>
      <c r="G24802" t="inlineStr"/>
      <c r="H24802" t="inlineStr"/>
    </row>
    <row r="24803">
      <c r="A24803" t="inlineStr">
        <is>
          <t>cloud-volume</t>
        </is>
      </c>
      <c r="B24803" t="inlineStr">
        <is>
          <t>6aed21b171f3b4c6d032fa5e6be53b49226142be</t>
        </is>
      </c>
      <c r="C24803" t="inlineStr">
        <is>
          <t>2020-09-19 05:06:52+00:00</t>
        </is>
      </c>
      <c r="D24803" t="inlineStr">
        <is>
          <t>verchange</t>
        </is>
      </c>
      <c r="E24803" t="inlineStr">
        <is>
          <t>compressed-segmentation</t>
        </is>
      </c>
      <c r="F24803" t="inlineStr">
        <is>
          <t>&gt;=2.0.1</t>
        </is>
      </c>
      <c r="G24803" t="inlineStr">
        <is>
          <t>compressed-segmentation</t>
        </is>
      </c>
      <c r="H24803" t="inlineStr">
        <is>
          <t>&gt;=1.0.0</t>
        </is>
      </c>
    </row>
    <row r="24804">
      <c r="A24804" t="inlineStr">
        <is>
          <t>cloud-volume</t>
        </is>
      </c>
      <c r="B24804" t="inlineStr">
        <is>
          <t>3b06e157d8002d374ae1675e37ef7b607e57e521</t>
        </is>
      </c>
      <c r="C24804" t="inlineStr">
        <is>
          <t>2020-10-28 04:20:20+00:00</t>
        </is>
      </c>
      <c r="D24804" t="inlineStr">
        <is>
          <t>add</t>
        </is>
      </c>
      <c r="E24804" t="inlineStr">
        <is>
          <t>orjson</t>
        </is>
      </c>
      <c r="F24804" t="inlineStr"/>
      <c r="G24804" t="inlineStr"/>
      <c r="H24804" t="inlineStr"/>
    </row>
    <row r="24805">
      <c r="A24805" t="inlineStr">
        <is>
          <t>cloud-volume</t>
        </is>
      </c>
      <c r="B24805" t="inlineStr">
        <is>
          <t>89eab6515678dd5ad6c02223c9c02ed4ba51d2f6</t>
        </is>
      </c>
      <c r="C24805" t="inlineStr">
        <is>
          <t>2020-10-28 17:47:39+00:00</t>
        </is>
      </c>
      <c r="D24805" t="inlineStr">
        <is>
          <t>add</t>
        </is>
      </c>
      <c r="E24805" t="inlineStr">
        <is>
          <t>pysimdjson</t>
        </is>
      </c>
      <c r="F24805" t="inlineStr"/>
      <c r="G24805" t="inlineStr"/>
      <c r="H24805" t="inlineStr"/>
    </row>
    <row r="24806">
      <c r="A24806" t="inlineStr">
        <is>
          <t>cloud-volume</t>
        </is>
      </c>
      <c r="B24806" t="inlineStr">
        <is>
          <t>89eab6515678dd5ad6c02223c9c02ed4ba51d2f6</t>
        </is>
      </c>
      <c r="C24806" t="inlineStr">
        <is>
          <t>2020-10-28 17:47:39+00:00</t>
        </is>
      </c>
      <c r="D24806" t="inlineStr">
        <is>
          <t>rem</t>
        </is>
      </c>
      <c r="E24806" t="inlineStr"/>
      <c r="F24806" t="inlineStr"/>
      <c r="G24806" t="inlineStr">
        <is>
          <t>orjson</t>
        </is>
      </c>
      <c r="H24806" t="inlineStr"/>
    </row>
    <row r="24807">
      <c r="A24807" t="inlineStr">
        <is>
          <t>cloud-volume</t>
        </is>
      </c>
      <c r="B24807" t="inlineStr">
        <is>
          <t>2e326b4b5819ea0750ec548353ea373d15455c5b</t>
        </is>
      </c>
      <c r="C24807" t="inlineStr">
        <is>
          <t>2020-11-15 18:36:42+00:00</t>
        </is>
      </c>
      <c r="D24807" t="inlineStr">
        <is>
          <t>verchange</t>
        </is>
      </c>
      <c r="E24807" t="inlineStr">
        <is>
          <t>pysimdjson</t>
        </is>
      </c>
      <c r="F24807" t="inlineStr">
        <is>
          <t>&gt;=3.1.1</t>
        </is>
      </c>
      <c r="G24807" t="inlineStr">
        <is>
          <t>pysimdjson</t>
        </is>
      </c>
      <c r="H24807" t="inlineStr"/>
    </row>
    <row r="24808">
      <c r="A24808" t="inlineStr">
        <is>
          <t>cloud-volume</t>
        </is>
      </c>
      <c r="B24808" t="inlineStr">
        <is>
          <t>03b75193c729fbc9e87e48519b3bdb5ceb99d7de</t>
        </is>
      </c>
      <c r="C24808" t="inlineStr">
        <is>
          <t>2021-02-06 03:15:31+00:00</t>
        </is>
      </c>
      <c r="D24808" t="inlineStr">
        <is>
          <t>verchange</t>
        </is>
      </c>
      <c r="E24808" t="inlineStr">
        <is>
          <t>cloud-files</t>
        </is>
      </c>
      <c r="F24808" t="inlineStr">
        <is>
          <t>&gt;=1.23.1</t>
        </is>
      </c>
      <c r="G24808" t="inlineStr">
        <is>
          <t>cloud-files</t>
        </is>
      </c>
      <c r="H24808" t="inlineStr">
        <is>
          <t>&gt;=0.9.2</t>
        </is>
      </c>
    </row>
    <row r="24809">
      <c r="A24809" t="inlineStr">
        <is>
          <t>dj_anonymizer</t>
        </is>
      </c>
      <c r="B24809" t="inlineStr">
        <is>
          <t>1ec350bfcc5dcdfbc64fe0be1f1276954b5fe62a</t>
        </is>
      </c>
      <c r="C24809" t="inlineStr">
        <is>
          <t>2018-04-16 12:21:25+00:00</t>
        </is>
      </c>
      <c r="D24809" t="inlineStr">
        <is>
          <t>add</t>
        </is>
      </c>
      <c r="E24809" t="inlineStr">
        <is>
          <t>Django</t>
        </is>
      </c>
      <c r="F24809">
        <f>=1.11.10</f>
        <v/>
      </c>
      <c r="G24809" t="inlineStr"/>
      <c r="H24809" t="inlineStr"/>
    </row>
    <row r="24810">
      <c r="A24810" t="inlineStr">
        <is>
          <t>dj_anonymizer</t>
        </is>
      </c>
      <c r="B24810" t="inlineStr">
        <is>
          <t>1ec350bfcc5dcdfbc64fe0be1f1276954b5fe62a</t>
        </is>
      </c>
      <c r="C24810" t="inlineStr">
        <is>
          <t>2018-04-16 12:21:25+00:00</t>
        </is>
      </c>
      <c r="D24810" t="inlineStr">
        <is>
          <t>add</t>
        </is>
      </c>
      <c r="E24810" t="inlineStr">
        <is>
          <t>django-bulk-update</t>
        </is>
      </c>
      <c r="F24810">
        <f>=2.2.0</f>
        <v/>
      </c>
      <c r="G24810" t="inlineStr"/>
      <c r="H24810" t="inlineStr"/>
    </row>
    <row r="24811">
      <c r="A24811" t="inlineStr">
        <is>
          <t>dj_anonymizer</t>
        </is>
      </c>
      <c r="B24811" t="inlineStr">
        <is>
          <t>8325e1c30a7983bfe2150e0d16c9b02288261927</t>
        </is>
      </c>
      <c r="C24811" t="inlineStr">
        <is>
          <t>2018-09-14 12:59:49+00:00</t>
        </is>
      </c>
      <c r="D24811" t="inlineStr">
        <is>
          <t>verchange</t>
        </is>
      </c>
      <c r="E24811" t="inlineStr">
        <is>
          <t>django-bulk-update</t>
        </is>
      </c>
      <c r="F24811">
        <f>=2.2.0</f>
        <v/>
      </c>
      <c r="G24811" t="inlineStr">
        <is>
          <t>django-bulk-update</t>
        </is>
      </c>
      <c r="H24811">
        <f>=2.2.0</f>
        <v/>
      </c>
    </row>
    <row r="24812">
      <c r="A24812" t="inlineStr">
        <is>
          <t>dj_anonymizer</t>
        </is>
      </c>
      <c r="B24812" t="inlineStr">
        <is>
          <t>8325e1c30a7983bfe2150e0d16c9b02288261927</t>
        </is>
      </c>
      <c r="C24812" t="inlineStr">
        <is>
          <t>2018-09-14 12:59:49+00:00</t>
        </is>
      </c>
      <c r="D24812" t="inlineStr">
        <is>
          <t>verchange</t>
        </is>
      </c>
      <c r="E24812" t="inlineStr">
        <is>
          <t>Django</t>
        </is>
      </c>
      <c r="F24812">
        <f>=1.11</f>
        <v/>
      </c>
      <c r="G24812" t="inlineStr">
        <is>
          <t>Django</t>
        </is>
      </c>
      <c r="H24812">
        <f>=1.11.10</f>
        <v/>
      </c>
    </row>
    <row r="24813">
      <c r="A24813" t="inlineStr">
        <is>
          <t>dj_anonymizer</t>
        </is>
      </c>
      <c r="B24813" t="inlineStr">
        <is>
          <t>8325e1c30a7983bfe2150e0d16c9b02288261927</t>
        </is>
      </c>
      <c r="C24813" t="inlineStr">
        <is>
          <t>2018-09-14 12:59:49+00:00</t>
        </is>
      </c>
      <c r="D24813" t="inlineStr">
        <is>
          <t>add</t>
        </is>
      </c>
      <c r="E24813" t="inlineStr">
        <is>
          <t>django-appconf</t>
        </is>
      </c>
      <c r="F24813" t="inlineStr"/>
      <c r="G24813" t="inlineStr"/>
      <c r="H24813" t="inlineStr"/>
    </row>
    <row r="24814">
      <c r="A24814" t="inlineStr">
        <is>
          <t>dj_anonymizer</t>
        </is>
      </c>
      <c r="B24814" t="inlineStr">
        <is>
          <t>8325e1c30a7983bfe2150e0d16c9b02288261927</t>
        </is>
      </c>
      <c r="C24814" t="inlineStr">
        <is>
          <t>2018-09-14 12:59:49+00:00</t>
        </is>
      </c>
      <c r="D24814" t="inlineStr">
        <is>
          <t>add</t>
        </is>
      </c>
      <c r="E24814" t="inlineStr">
        <is>
          <t>flake8</t>
        </is>
      </c>
      <c r="F24814">
        <f>=3.5.0</f>
        <v/>
      </c>
      <c r="G24814" t="inlineStr"/>
      <c r="H24814" t="inlineStr"/>
    </row>
    <row r="24815">
      <c r="A24815" t="inlineStr">
        <is>
          <t>dj_anonymizer</t>
        </is>
      </c>
      <c r="B24815" t="inlineStr">
        <is>
          <t>8325e1c30a7983bfe2150e0d16c9b02288261927</t>
        </is>
      </c>
      <c r="C24815" t="inlineStr">
        <is>
          <t>2018-09-14 12:59:49+00:00</t>
        </is>
      </c>
      <c r="D24815" t="inlineStr">
        <is>
          <t>add</t>
        </is>
      </c>
      <c r="E24815" t="inlineStr">
        <is>
          <t>isort</t>
        </is>
      </c>
      <c r="F24815">
        <f>=4.3.4</f>
        <v/>
      </c>
      <c r="G24815" t="inlineStr"/>
      <c r="H24815" t="inlineStr"/>
    </row>
    <row r="24816">
      <c r="A24816" t="inlineStr">
        <is>
          <t>dj_anonymizer</t>
        </is>
      </c>
      <c r="B24816" t="inlineStr">
        <is>
          <t>8325e1c30a7983bfe2150e0d16c9b02288261927</t>
        </is>
      </c>
      <c r="C24816" t="inlineStr">
        <is>
          <t>2018-09-14 12:59:49+00:00</t>
        </is>
      </c>
      <c r="D24816" t="inlineStr">
        <is>
          <t>add</t>
        </is>
      </c>
      <c r="E24816" t="inlineStr">
        <is>
          <t>mock</t>
        </is>
      </c>
      <c r="F24816">
        <f>=2.0.0</f>
        <v/>
      </c>
      <c r="G24816" t="inlineStr"/>
      <c r="H24816" t="inlineStr"/>
    </row>
    <row r="24817">
      <c r="A24817" t="inlineStr">
        <is>
          <t>dj_anonymizer</t>
        </is>
      </c>
      <c r="B24817" t="inlineStr">
        <is>
          <t>8325e1c30a7983bfe2150e0d16c9b02288261927</t>
        </is>
      </c>
      <c r="C24817" t="inlineStr">
        <is>
          <t>2018-09-14 12:59:49+00:00</t>
        </is>
      </c>
      <c r="D24817" t="inlineStr">
        <is>
          <t>add</t>
        </is>
      </c>
      <c r="E24817" t="inlineStr">
        <is>
          <t>pytest</t>
        </is>
      </c>
      <c r="F24817">
        <f>=3.7.1</f>
        <v/>
      </c>
      <c r="G24817" t="inlineStr"/>
      <c r="H24817" t="inlineStr"/>
    </row>
    <row r="24818">
      <c r="A24818" t="inlineStr">
        <is>
          <t>dj_anonymizer</t>
        </is>
      </c>
      <c r="B24818" t="inlineStr">
        <is>
          <t>8325e1c30a7983bfe2150e0d16c9b02288261927</t>
        </is>
      </c>
      <c r="C24818" t="inlineStr">
        <is>
          <t>2018-09-14 12:59:49+00:00</t>
        </is>
      </c>
      <c r="D24818" t="inlineStr">
        <is>
          <t>add</t>
        </is>
      </c>
      <c r="E24818" t="inlineStr">
        <is>
          <t>pytest-django</t>
        </is>
      </c>
      <c r="F24818">
        <f>=3.3.3</f>
        <v/>
      </c>
      <c r="G24818" t="inlineStr"/>
      <c r="H24818" t="inlineStr"/>
    </row>
    <row r="24819">
      <c r="A24819" t="inlineStr">
        <is>
          <t>dj_anonymizer</t>
        </is>
      </c>
      <c r="B24819" t="inlineStr">
        <is>
          <t>8325e1c30a7983bfe2150e0d16c9b02288261927</t>
        </is>
      </c>
      <c r="C24819" t="inlineStr">
        <is>
          <t>2018-09-14 12:59:49+00:00</t>
        </is>
      </c>
      <c r="D24819" t="inlineStr">
        <is>
          <t>add</t>
        </is>
      </c>
      <c r="E24819" t="inlineStr">
        <is>
          <t>pytest-mock</t>
        </is>
      </c>
      <c r="F24819">
        <f>=1.10.0</f>
        <v/>
      </c>
      <c r="G24819" t="inlineStr"/>
      <c r="H24819" t="inlineStr"/>
    </row>
    <row r="24820">
      <c r="A24820" t="inlineStr">
        <is>
          <t>dj_anonymizer</t>
        </is>
      </c>
      <c r="B24820" t="inlineStr">
        <is>
          <t>8325e1c30a7983bfe2150e0d16c9b02288261927</t>
        </is>
      </c>
      <c r="C24820" t="inlineStr">
        <is>
          <t>2018-09-14 12:59:49+00:00</t>
        </is>
      </c>
      <c r="D24820" t="inlineStr">
        <is>
          <t>add</t>
        </is>
      </c>
      <c r="E24820" t="inlineStr">
        <is>
          <t>sphinx</t>
        </is>
      </c>
      <c r="F24820">
        <f>=1.7.6</f>
        <v/>
      </c>
      <c r="G24820" t="inlineStr"/>
      <c r="H24820" t="inlineStr"/>
    </row>
    <row r="24821">
      <c r="A24821" t="inlineStr">
        <is>
          <t>dj_anonymizer</t>
        </is>
      </c>
      <c r="B24821" t="inlineStr">
        <is>
          <t>c1831bc4c64955c57a2cabdda1a5b477cb61c64b</t>
        </is>
      </c>
      <c r="C24821" t="inlineStr">
        <is>
          <t>2019-07-07 19:31:27+00:00</t>
        </is>
      </c>
      <c r="D24821" t="inlineStr">
        <is>
          <t>verchange</t>
        </is>
      </c>
      <c r="E24821" t="inlineStr">
        <is>
          <t>pytest-mock</t>
        </is>
      </c>
      <c r="F24821">
        <f>=1.10.4</f>
        <v/>
      </c>
      <c r="G24821" t="inlineStr">
        <is>
          <t>pytest-mock</t>
        </is>
      </c>
      <c r="H24821">
        <f>=1.10.0</f>
        <v/>
      </c>
    </row>
    <row r="24822">
      <c r="A24822" t="inlineStr">
        <is>
          <t>dj_anonymizer</t>
        </is>
      </c>
      <c r="B24822" t="inlineStr">
        <is>
          <t>c1831bc4c64955c57a2cabdda1a5b477cb61c64b</t>
        </is>
      </c>
      <c r="C24822" t="inlineStr">
        <is>
          <t>2019-07-07 19:31:27+00:00</t>
        </is>
      </c>
      <c r="D24822" t="inlineStr">
        <is>
          <t>verchange</t>
        </is>
      </c>
      <c r="E24822" t="inlineStr">
        <is>
          <t>mock</t>
        </is>
      </c>
      <c r="F24822">
        <f>=3.0.5</f>
        <v/>
      </c>
      <c r="G24822" t="inlineStr">
        <is>
          <t>mock</t>
        </is>
      </c>
      <c r="H24822">
        <f>=2.0.0</f>
        <v/>
      </c>
    </row>
    <row r="24823">
      <c r="A24823" t="inlineStr">
        <is>
          <t>dj_anonymizer</t>
        </is>
      </c>
      <c r="B24823" t="inlineStr">
        <is>
          <t>c1831bc4c64955c57a2cabdda1a5b477cb61c64b</t>
        </is>
      </c>
      <c r="C24823" t="inlineStr">
        <is>
          <t>2019-07-07 19:31:27+00:00</t>
        </is>
      </c>
      <c r="D24823" t="inlineStr">
        <is>
          <t>verchange</t>
        </is>
      </c>
      <c r="E24823" t="inlineStr">
        <is>
          <t>flake8</t>
        </is>
      </c>
      <c r="F24823">
        <f>=3.7.7</f>
        <v/>
      </c>
      <c r="G24823" t="inlineStr">
        <is>
          <t>flake8</t>
        </is>
      </c>
      <c r="H24823">
        <f>=3.5.0</f>
        <v/>
      </c>
    </row>
    <row r="24824">
      <c r="A24824" t="inlineStr">
        <is>
          <t>dj_anonymizer</t>
        </is>
      </c>
      <c r="B24824" t="inlineStr">
        <is>
          <t>c1831bc4c64955c57a2cabdda1a5b477cb61c64b</t>
        </is>
      </c>
      <c r="C24824" t="inlineStr">
        <is>
          <t>2019-07-07 19:31:27+00:00</t>
        </is>
      </c>
      <c r="D24824" t="inlineStr">
        <is>
          <t>verchange</t>
        </is>
      </c>
      <c r="E24824" t="inlineStr">
        <is>
          <t>sphinx</t>
        </is>
      </c>
      <c r="F24824">
        <f>=1.8.5</f>
        <v/>
      </c>
      <c r="G24824" t="inlineStr">
        <is>
          <t>sphinx</t>
        </is>
      </c>
      <c r="H24824">
        <f>=1.7.6</f>
        <v/>
      </c>
    </row>
    <row r="24825">
      <c r="A24825" t="inlineStr">
        <is>
          <t>dj_anonymizer</t>
        </is>
      </c>
      <c r="B24825" t="inlineStr">
        <is>
          <t>c1831bc4c64955c57a2cabdda1a5b477cb61c64b</t>
        </is>
      </c>
      <c r="C24825" t="inlineStr">
        <is>
          <t>2019-07-07 19:31:27+00:00</t>
        </is>
      </c>
      <c r="D24825" t="inlineStr">
        <is>
          <t>verchange</t>
        </is>
      </c>
      <c r="E24825" t="inlineStr">
        <is>
          <t>isort</t>
        </is>
      </c>
      <c r="F24825">
        <f>=4.3.21</f>
        <v/>
      </c>
      <c r="G24825" t="inlineStr">
        <is>
          <t>isort</t>
        </is>
      </c>
      <c r="H24825">
        <f>=4.3.4</f>
        <v/>
      </c>
    </row>
    <row r="24826">
      <c r="A24826" t="inlineStr">
        <is>
          <t>dj_anonymizer</t>
        </is>
      </c>
      <c r="B24826" t="inlineStr">
        <is>
          <t>c1831bc4c64955c57a2cabdda1a5b477cb61c64b</t>
        </is>
      </c>
      <c r="C24826" t="inlineStr">
        <is>
          <t>2019-07-07 19:31:27+00:00</t>
        </is>
      </c>
      <c r="D24826" t="inlineStr">
        <is>
          <t>verchange</t>
        </is>
      </c>
      <c r="E24826" t="inlineStr">
        <is>
          <t>Django</t>
        </is>
      </c>
      <c r="F24826" t="inlineStr">
        <is>
          <t>&lt;=2.0;&gt;=1.11</t>
        </is>
      </c>
      <c r="G24826" t="inlineStr">
        <is>
          <t>Django</t>
        </is>
      </c>
      <c r="H24826">
        <f>=1.11</f>
        <v/>
      </c>
    </row>
    <row r="24827">
      <c r="A24827" t="inlineStr">
        <is>
          <t>dj_anonymizer</t>
        </is>
      </c>
      <c r="B24827" t="inlineStr">
        <is>
          <t>c1831bc4c64955c57a2cabdda1a5b477cb61c64b</t>
        </is>
      </c>
      <c r="C24827" t="inlineStr">
        <is>
          <t>2019-07-07 19:31:27+00:00</t>
        </is>
      </c>
      <c r="D24827" t="inlineStr">
        <is>
          <t>verchange</t>
        </is>
      </c>
      <c r="E24827" t="inlineStr">
        <is>
          <t>pytest</t>
        </is>
      </c>
      <c r="F24827">
        <f>=4.6.4</f>
        <v/>
      </c>
      <c r="G24827" t="inlineStr">
        <is>
          <t>pytest</t>
        </is>
      </c>
      <c r="H24827">
        <f>=3.7.1</f>
        <v/>
      </c>
    </row>
    <row r="24828">
      <c r="A24828" t="inlineStr">
        <is>
          <t>dj_anonymizer</t>
        </is>
      </c>
      <c r="B24828" t="inlineStr">
        <is>
          <t>c1831bc4c64955c57a2cabdda1a5b477cb61c64b</t>
        </is>
      </c>
      <c r="C24828" t="inlineStr">
        <is>
          <t>2019-07-07 19:31:27+00:00</t>
        </is>
      </c>
      <c r="D24828" t="inlineStr">
        <is>
          <t>verchange</t>
        </is>
      </c>
      <c r="E24828" t="inlineStr">
        <is>
          <t>pytest-django</t>
        </is>
      </c>
      <c r="F24828">
        <f>=3.5.1</f>
        <v/>
      </c>
      <c r="G24828" t="inlineStr">
        <is>
          <t>pytest-django</t>
        </is>
      </c>
      <c r="H24828">
        <f>=3.3.3</f>
        <v/>
      </c>
    </row>
    <row r="24829">
      <c r="A24829" t="inlineStr">
        <is>
          <t>zabbixctl</t>
        </is>
      </c>
      <c r="B24829" t="inlineStr">
        <is>
          <t>1e825d1dfb0ce05fd5a44b287d02fbd8342e3d54</t>
        </is>
      </c>
      <c r="C24829" t="inlineStr">
        <is>
          <t>2016-02-03 03:06:08+00:00</t>
        </is>
      </c>
      <c r="D24829" t="inlineStr">
        <is>
          <t>add</t>
        </is>
      </c>
      <c r="E24829" t="inlineStr">
        <is>
          <t>requests</t>
        </is>
      </c>
      <c r="F24829" t="inlineStr">
        <is>
          <t>&gt;=2.0.0</t>
        </is>
      </c>
      <c r="G24829" t="inlineStr"/>
      <c r="H24829" t="inlineStr"/>
    </row>
    <row r="24830">
      <c r="A24830" t="inlineStr">
        <is>
          <t>zabbixctl</t>
        </is>
      </c>
      <c r="B24830" t="inlineStr">
        <is>
          <t>1e825d1dfb0ce05fd5a44b287d02fbd8342e3d54</t>
        </is>
      </c>
      <c r="C24830" t="inlineStr">
        <is>
          <t>2016-02-03 03:06:08+00:00</t>
        </is>
      </c>
      <c r="D24830" t="inlineStr">
        <is>
          <t>add</t>
        </is>
      </c>
      <c r="E24830" t="inlineStr">
        <is>
          <t>argparse</t>
        </is>
      </c>
      <c r="F24830" t="inlineStr"/>
      <c r="G24830" t="inlineStr"/>
      <c r="H24830" t="inlineStr"/>
    </row>
    <row r="24831">
      <c r="A24831" t="inlineStr">
        <is>
          <t>zabbixctl</t>
        </is>
      </c>
      <c r="B24831" t="inlineStr">
        <is>
          <t>1e825d1dfb0ce05fd5a44b287d02fbd8342e3d54</t>
        </is>
      </c>
      <c r="C24831" t="inlineStr">
        <is>
          <t>2016-02-03 03:06:08+00:00</t>
        </is>
      </c>
      <c r="D24831" t="inlineStr">
        <is>
          <t>add</t>
        </is>
      </c>
      <c r="E24831" t="inlineStr">
        <is>
          <t>pyzabbix</t>
        </is>
      </c>
      <c r="F24831" t="inlineStr"/>
      <c r="G24831" t="inlineStr"/>
      <c r="H24831" t="inlineStr"/>
    </row>
    <row r="24832">
      <c r="A24832" t="inlineStr">
        <is>
          <t>zabbixctl</t>
        </is>
      </c>
      <c r="B24832" t="inlineStr">
        <is>
          <t>1e825d1dfb0ce05fd5a44b287d02fbd8342e3d54</t>
        </is>
      </c>
      <c r="C24832" t="inlineStr">
        <is>
          <t>2016-02-03 03:06:08+00:00</t>
        </is>
      </c>
      <c r="D24832" t="inlineStr">
        <is>
          <t>add</t>
        </is>
      </c>
      <c r="E24832" t="inlineStr">
        <is>
          <t>ConfigParser</t>
        </is>
      </c>
      <c r="F24832" t="inlineStr"/>
      <c r="G24832" t="inlineStr"/>
      <c r="H24832" t="inlineStr"/>
    </row>
    <row r="24833">
      <c r="A24833" t="inlineStr">
        <is>
          <t>pynocchio</t>
        </is>
      </c>
      <c r="B24833" t="inlineStr">
        <is>
          <t>9ef31a5c29f1d145f4f4b4ffe27511a785b83808</t>
        </is>
      </c>
      <c r="C24833" t="inlineStr">
        <is>
          <t>2016-06-05 05:33:36+00:00</t>
        </is>
      </c>
      <c r="D24833" t="inlineStr">
        <is>
          <t>verchange</t>
        </is>
      </c>
      <c r="E24833" t="inlineStr">
        <is>
          <t>coveralls</t>
        </is>
      </c>
      <c r="F24833">
        <f>=1.1</f>
        <v/>
      </c>
      <c r="G24833" t="inlineStr">
        <is>
          <t>coveralls</t>
        </is>
      </c>
      <c r="H24833">
        <f>=1.1</f>
        <v/>
      </c>
    </row>
    <row r="24834">
      <c r="A24834" t="inlineStr">
        <is>
          <t>pynocchio</t>
        </is>
      </c>
      <c r="B24834" t="inlineStr">
        <is>
          <t>9ef31a5c29f1d145f4f4b4ffe27511a785b83808</t>
        </is>
      </c>
      <c r="C24834" t="inlineStr">
        <is>
          <t>2016-06-05 05:33:36+00:00</t>
        </is>
      </c>
      <c r="D24834" t="inlineStr">
        <is>
          <t>verchange</t>
        </is>
      </c>
      <c r="E24834" t="inlineStr">
        <is>
          <t>peewee</t>
        </is>
      </c>
      <c r="F24834">
        <f>=2.8.1</f>
        <v/>
      </c>
      <c r="G24834" t="inlineStr">
        <is>
          <t>peewee</t>
        </is>
      </c>
      <c r="H24834">
        <f>=2.8.0</f>
        <v/>
      </c>
    </row>
    <row r="24835">
      <c r="A24835" t="inlineStr">
        <is>
          <t>pynocchio</t>
        </is>
      </c>
      <c r="B24835" t="inlineStr">
        <is>
          <t>9ef31a5c29f1d145f4f4b4ffe27511a785b83808</t>
        </is>
      </c>
      <c r="C24835" t="inlineStr">
        <is>
          <t>2016-06-05 05:33:36+00:00</t>
        </is>
      </c>
      <c r="D24835" t="inlineStr">
        <is>
          <t>add</t>
        </is>
      </c>
      <c r="E24835" t="inlineStr">
        <is>
          <t>pyqt-distutils</t>
        </is>
      </c>
      <c r="F24835">
        <f>=0.6.2</f>
        <v/>
      </c>
      <c r="G24835" t="inlineStr"/>
      <c r="H24835" t="inlineStr"/>
    </row>
    <row r="24836">
      <c r="A24836" t="inlineStr">
        <is>
          <t>pynocchio</t>
        </is>
      </c>
      <c r="B24836" t="inlineStr">
        <is>
          <t>9ef31a5c29f1d145f4f4b4ffe27511a785b83808</t>
        </is>
      </c>
      <c r="C24836" t="inlineStr">
        <is>
          <t>2016-06-05 05:33:36+00:00</t>
        </is>
      </c>
      <c r="D24836" t="inlineStr">
        <is>
          <t>add</t>
        </is>
      </c>
      <c r="E24836" t="inlineStr">
        <is>
          <t>stdeb</t>
        </is>
      </c>
      <c r="F24836">
        <f>=0.8.5</f>
        <v/>
      </c>
      <c r="G24836" t="inlineStr"/>
      <c r="H24836" t="inlineStr"/>
    </row>
    <row r="24837">
      <c r="A24837" t="inlineStr">
        <is>
          <t>pynocchio</t>
        </is>
      </c>
      <c r="B24837" t="inlineStr">
        <is>
          <t>9ef31a5c29f1d145f4f4b4ffe27511a785b83808</t>
        </is>
      </c>
      <c r="C24837" t="inlineStr">
        <is>
          <t>2016-06-05 05:33:36+00:00</t>
        </is>
      </c>
      <c r="D24837" t="inlineStr">
        <is>
          <t>rem</t>
        </is>
      </c>
      <c r="E24837" t="inlineStr"/>
      <c r="F24837" t="inlineStr"/>
      <c r="G24837" t="inlineStr">
        <is>
          <t>flake8</t>
        </is>
      </c>
      <c r="H24837">
        <f>=2.5.4</f>
        <v/>
      </c>
    </row>
    <row r="24838">
      <c r="A24838" t="inlineStr">
        <is>
          <t>pynocchio</t>
        </is>
      </c>
      <c r="B24838" t="inlineStr">
        <is>
          <t>26d3aa7b3bdd3632ae57ba8e0cce2a75830aa705</t>
        </is>
      </c>
      <c r="C24838" t="inlineStr">
        <is>
          <t>2016-07-09 16:50:07+00:00</t>
        </is>
      </c>
      <c r="D24838" t="inlineStr">
        <is>
          <t>rem</t>
        </is>
      </c>
      <c r="E24838" t="inlineStr"/>
      <c r="F24838" t="inlineStr"/>
      <c r="G24838" t="inlineStr">
        <is>
          <t>pyqt-distutils</t>
        </is>
      </c>
      <c r="H24838">
        <f>=0.6.2</f>
        <v/>
      </c>
    </row>
    <row r="24839">
      <c r="A24839" t="inlineStr">
        <is>
          <t>pynocchio</t>
        </is>
      </c>
      <c r="B24839" t="inlineStr">
        <is>
          <t>26d3aa7b3bdd3632ae57ba8e0cce2a75830aa705</t>
        </is>
      </c>
      <c r="C24839" t="inlineStr">
        <is>
          <t>2016-07-09 16:50:07+00:00</t>
        </is>
      </c>
      <c r="D24839" t="inlineStr">
        <is>
          <t>rem</t>
        </is>
      </c>
      <c r="E24839" t="inlineStr"/>
      <c r="F24839" t="inlineStr"/>
      <c r="G24839" t="inlineStr">
        <is>
          <t>stdeb</t>
        </is>
      </c>
      <c r="H24839">
        <f>=0.8.5</f>
        <v/>
      </c>
    </row>
    <row r="24840">
      <c r="A24840" t="inlineStr">
        <is>
          <t>pynocchio</t>
        </is>
      </c>
      <c r="B24840" t="inlineStr">
        <is>
          <t>fa92ba679e528948cb655c00705ef71d0d873ea1</t>
        </is>
      </c>
      <c r="C24840" t="inlineStr">
        <is>
          <t>2016-10-16 23:07:47+00:00</t>
        </is>
      </c>
      <c r="D24840" t="inlineStr">
        <is>
          <t>verchange</t>
        </is>
      </c>
      <c r="E24840" t="inlineStr">
        <is>
          <t>rarfile</t>
        </is>
      </c>
      <c r="F24840">
        <f>=2.8</f>
        <v/>
      </c>
      <c r="G24840" t="inlineStr">
        <is>
          <t>rarfile</t>
        </is>
      </c>
      <c r="H24840">
        <f>=2.7</f>
        <v/>
      </c>
    </row>
    <row r="24841">
      <c r="A24841" t="inlineStr">
        <is>
          <t>pynocchio</t>
        </is>
      </c>
      <c r="B24841" t="inlineStr">
        <is>
          <t>fa92ba679e528948cb655c00705ef71d0d873ea1</t>
        </is>
      </c>
      <c r="C24841" t="inlineStr">
        <is>
          <t>2016-10-16 23:07:47+00:00</t>
        </is>
      </c>
      <c r="D24841" t="inlineStr">
        <is>
          <t>add</t>
        </is>
      </c>
      <c r="E24841" t="inlineStr">
        <is>
          <t>PySide</t>
        </is>
      </c>
      <c r="F24841">
        <f>=1.2.4</f>
        <v/>
      </c>
      <c r="G24841" t="inlineStr"/>
      <c r="H24841" t="inlineStr"/>
    </row>
    <row r="24842">
      <c r="A24842" t="inlineStr">
        <is>
          <t>pynocchio</t>
        </is>
      </c>
      <c r="B24842" t="inlineStr">
        <is>
          <t>fa92ba679e528948cb655c00705ef71d0d873ea1</t>
        </is>
      </c>
      <c r="C24842" t="inlineStr">
        <is>
          <t>2016-10-16 23:07:47+00:00</t>
        </is>
      </c>
      <c r="D24842" t="inlineStr">
        <is>
          <t>rem</t>
        </is>
      </c>
      <c r="E24842" t="inlineStr"/>
      <c r="F24842" t="inlineStr"/>
      <c r="G24842" t="inlineStr">
        <is>
          <t>coveralls</t>
        </is>
      </c>
      <c r="H24842">
        <f>=1.1</f>
        <v/>
      </c>
    </row>
    <row r="24843">
      <c r="A24843" t="inlineStr">
        <is>
          <t>pynocchio</t>
        </is>
      </c>
      <c r="B24843" t="inlineStr">
        <is>
          <t>4bf125870f804e7a47de323efb0a1751e3ea4bb9</t>
        </is>
      </c>
      <c r="C24843" t="inlineStr">
        <is>
          <t>2017-02-17 00:38:36+00:00</t>
        </is>
      </c>
      <c r="D24843" t="inlineStr">
        <is>
          <t>add</t>
        </is>
      </c>
      <c r="E24843" t="inlineStr">
        <is>
          <t>PyQt5</t>
        </is>
      </c>
      <c r="F24843">
        <f>=5.7.1</f>
        <v/>
      </c>
      <c r="G24843" t="inlineStr"/>
      <c r="H24843" t="inlineStr"/>
    </row>
    <row r="24844">
      <c r="A24844" t="inlineStr">
        <is>
          <t>pynocchio</t>
        </is>
      </c>
      <c r="B24844" t="inlineStr">
        <is>
          <t>4bf125870f804e7a47de323efb0a1751e3ea4bb9</t>
        </is>
      </c>
      <c r="C24844" t="inlineStr">
        <is>
          <t>2017-02-17 00:38:36+00:00</t>
        </is>
      </c>
      <c r="D24844" t="inlineStr">
        <is>
          <t>add</t>
        </is>
      </c>
      <c r="E24844" t="inlineStr">
        <is>
          <t>coverage</t>
        </is>
      </c>
      <c r="F24844">
        <f>=4.2</f>
        <v/>
      </c>
      <c r="G24844" t="inlineStr"/>
      <c r="H24844" t="inlineStr"/>
    </row>
    <row r="24845">
      <c r="A24845" t="inlineStr">
        <is>
          <t>pynocchio</t>
        </is>
      </c>
      <c r="B24845" t="inlineStr">
        <is>
          <t>4bf125870f804e7a47de323efb0a1751e3ea4bb9</t>
        </is>
      </c>
      <c r="C24845" t="inlineStr">
        <is>
          <t>2017-02-17 00:38:36+00:00</t>
        </is>
      </c>
      <c r="D24845" t="inlineStr">
        <is>
          <t>add</t>
        </is>
      </c>
      <c r="E24845" t="inlineStr">
        <is>
          <t>codacy-coverage</t>
        </is>
      </c>
      <c r="F24845">
        <f>=1.3.3</f>
        <v/>
      </c>
      <c r="G24845" t="inlineStr"/>
      <c r="H24845" t="inlineStr"/>
    </row>
    <row r="24846">
      <c r="A24846" t="inlineStr">
        <is>
          <t>pynocchio</t>
        </is>
      </c>
      <c r="B24846" t="inlineStr">
        <is>
          <t>4bf125870f804e7a47de323efb0a1751e3ea4bb9</t>
        </is>
      </c>
      <c r="C24846" t="inlineStr">
        <is>
          <t>2017-02-17 00:38:36+00:00</t>
        </is>
      </c>
      <c r="D24846" t="inlineStr">
        <is>
          <t>add</t>
        </is>
      </c>
      <c r="E24846" t="inlineStr">
        <is>
          <t>PyInstaller</t>
        </is>
      </c>
      <c r="F24846">
        <f>=3.2</f>
        <v/>
      </c>
      <c r="G24846" t="inlineStr"/>
      <c r="H24846" t="inlineStr"/>
    </row>
    <row r="24847">
      <c r="A24847" t="inlineStr">
        <is>
          <t>pynocchio</t>
        </is>
      </c>
      <c r="B24847" t="inlineStr">
        <is>
          <t>4bf125870f804e7a47de323efb0a1751e3ea4bb9</t>
        </is>
      </c>
      <c r="C24847" t="inlineStr">
        <is>
          <t>2017-02-17 00:38:36+00:00</t>
        </is>
      </c>
      <c r="D24847" t="inlineStr">
        <is>
          <t>rem</t>
        </is>
      </c>
      <c r="E24847" t="inlineStr"/>
      <c r="F24847" t="inlineStr"/>
      <c r="G24847" t="inlineStr">
        <is>
          <t>PySide</t>
        </is>
      </c>
      <c r="H24847">
        <f>=1.2.4</f>
        <v/>
      </c>
    </row>
    <row r="24848">
      <c r="A24848" t="inlineStr">
        <is>
          <t>pynocchio</t>
        </is>
      </c>
      <c r="B24848" t="inlineStr">
        <is>
          <t>1c34b1ac4f74b63d59d63a3aace5e13be4488276</t>
        </is>
      </c>
      <c r="C24848" t="inlineStr">
        <is>
          <t>2017-02-27 04:42:12+00:00</t>
        </is>
      </c>
      <c r="D24848" t="inlineStr">
        <is>
          <t>verchange</t>
        </is>
      </c>
      <c r="E24848" t="inlineStr">
        <is>
          <t>PyInstaller</t>
        </is>
      </c>
      <c r="F24848">
        <f>=3.2</f>
        <v/>
      </c>
      <c r="G24848" t="inlineStr">
        <is>
          <t>PyInstaller</t>
        </is>
      </c>
      <c r="H24848">
        <f>=3.2</f>
        <v/>
      </c>
    </row>
    <row r="24849">
      <c r="A24849" t="inlineStr">
        <is>
          <t>pynocchio</t>
        </is>
      </c>
      <c r="B24849" t="inlineStr">
        <is>
          <t>1c34b1ac4f74b63d59d63a3aace5e13be4488276</t>
        </is>
      </c>
      <c r="C24849" t="inlineStr">
        <is>
          <t>2017-02-27 04:42:12+00:00</t>
        </is>
      </c>
      <c r="D24849" t="inlineStr">
        <is>
          <t>add</t>
        </is>
      </c>
      <c r="E24849" t="inlineStr">
        <is>
          <t>coveralls</t>
        </is>
      </c>
      <c r="F24849">
        <f>=1.1</f>
        <v/>
      </c>
      <c r="G24849" t="inlineStr"/>
      <c r="H24849" t="inlineStr"/>
    </row>
    <row r="24850">
      <c r="A24850" t="inlineStr">
        <is>
          <t>pynocchio</t>
        </is>
      </c>
      <c r="B24850" t="inlineStr">
        <is>
          <t>1c34b1ac4f74b63d59d63a3aace5e13be4488276</t>
        </is>
      </c>
      <c r="C24850" t="inlineStr">
        <is>
          <t>2017-02-27 04:42:12+00:00</t>
        </is>
      </c>
      <c r="D24850" t="inlineStr">
        <is>
          <t>rem</t>
        </is>
      </c>
      <c r="E24850" t="inlineStr"/>
      <c r="F24850" t="inlineStr"/>
      <c r="G24850" t="inlineStr">
        <is>
          <t>codacy-coverage</t>
        </is>
      </c>
      <c r="H24850">
        <f>=1.3.3</f>
        <v/>
      </c>
    </row>
    <row r="24851">
      <c r="A24851" t="inlineStr">
        <is>
          <t>pynocchio</t>
        </is>
      </c>
      <c r="B24851" t="inlineStr">
        <is>
          <t>8fd45b84607eb72c5de2d7450e59c1156cabbc06</t>
        </is>
      </c>
      <c r="C24851" t="inlineStr">
        <is>
          <t>2017-08-17 03:13:19+00:00</t>
        </is>
      </c>
      <c r="D24851" t="inlineStr">
        <is>
          <t>verchange</t>
        </is>
      </c>
      <c r="E24851" t="inlineStr">
        <is>
          <t>rarfile</t>
        </is>
      </c>
      <c r="F24851">
        <f>=3.0</f>
        <v/>
      </c>
      <c r="G24851" t="inlineStr">
        <is>
          <t>rarfile</t>
        </is>
      </c>
      <c r="H24851">
        <f>=2.8</f>
        <v/>
      </c>
    </row>
    <row r="24852">
      <c r="A24852" t="inlineStr">
        <is>
          <t>pynocchio</t>
        </is>
      </c>
      <c r="B24852" t="inlineStr">
        <is>
          <t>8fd45b84607eb72c5de2d7450e59c1156cabbc06</t>
        </is>
      </c>
      <c r="C24852" t="inlineStr">
        <is>
          <t>2017-08-17 03:13:19+00:00</t>
        </is>
      </c>
      <c r="D24852" t="inlineStr">
        <is>
          <t>verchange</t>
        </is>
      </c>
      <c r="E24852" t="inlineStr">
        <is>
          <t>PyQt5</t>
        </is>
      </c>
      <c r="F24852">
        <f>=5.9</f>
        <v/>
      </c>
      <c r="G24852" t="inlineStr">
        <is>
          <t>PyQt5</t>
        </is>
      </c>
      <c r="H24852">
        <f>=5.7.1</f>
        <v/>
      </c>
    </row>
    <row r="24853">
      <c r="A24853" t="inlineStr">
        <is>
          <t>pynocchio</t>
        </is>
      </c>
      <c r="B24853" t="inlineStr">
        <is>
          <t>8fd45b84607eb72c5de2d7450e59c1156cabbc06</t>
        </is>
      </c>
      <c r="C24853" t="inlineStr">
        <is>
          <t>2017-08-17 03:13:19+00:00</t>
        </is>
      </c>
      <c r="D24853" t="inlineStr">
        <is>
          <t>verchange</t>
        </is>
      </c>
      <c r="E24853" t="inlineStr">
        <is>
          <t>peewee</t>
        </is>
      </c>
      <c r="F24853">
        <f>=2.9.2</f>
        <v/>
      </c>
      <c r="G24853" t="inlineStr">
        <is>
          <t>peewee</t>
        </is>
      </c>
      <c r="H24853">
        <f>=2.8.1</f>
        <v/>
      </c>
    </row>
    <row r="24854">
      <c r="A24854" t="inlineStr">
        <is>
          <t>pynocchio</t>
        </is>
      </c>
      <c r="B24854" t="inlineStr">
        <is>
          <t>8fd45b84607eb72c5de2d7450e59c1156cabbc06</t>
        </is>
      </c>
      <c r="C24854" t="inlineStr">
        <is>
          <t>2017-08-17 03:13:19+00:00</t>
        </is>
      </c>
      <c r="D24854" t="inlineStr">
        <is>
          <t>verchange</t>
        </is>
      </c>
      <c r="E24854" t="inlineStr">
        <is>
          <t>PyInstaller</t>
        </is>
      </c>
      <c r="F24854">
        <f>=3.2.1</f>
        <v/>
      </c>
      <c r="G24854" t="inlineStr">
        <is>
          <t>PyInstaller</t>
        </is>
      </c>
      <c r="H24854">
        <f>=3.2</f>
        <v/>
      </c>
    </row>
    <row r="24855">
      <c r="A24855" t="inlineStr">
        <is>
          <t>pynocchio</t>
        </is>
      </c>
      <c r="B24855" t="inlineStr">
        <is>
          <t>8fd45b84607eb72c5de2d7450e59c1156cabbc06</t>
        </is>
      </c>
      <c r="C24855" t="inlineStr">
        <is>
          <t>2017-08-17 03:13:19+00:00</t>
        </is>
      </c>
      <c r="D24855" t="inlineStr">
        <is>
          <t>add</t>
        </is>
      </c>
      <c r="E24855" t="inlineStr">
        <is>
          <t>qdarkgraystyle</t>
        </is>
      </c>
      <c r="F24855" t="inlineStr">
        <is>
          <t>&gt;=0.0.3</t>
        </is>
      </c>
      <c r="G24855" t="inlineStr"/>
      <c r="H24855" t="inlineStr"/>
    </row>
    <row r="24856">
      <c r="A24856" t="inlineStr">
        <is>
          <t>pynocchio</t>
        </is>
      </c>
      <c r="B24856" t="inlineStr">
        <is>
          <t>8fd45b84607eb72c5de2d7450e59c1156cabbc06</t>
        </is>
      </c>
      <c r="C24856" t="inlineStr">
        <is>
          <t>2017-08-17 03:13:19+00:00</t>
        </is>
      </c>
      <c r="D24856" t="inlineStr">
        <is>
          <t>add</t>
        </is>
      </c>
      <c r="E24856" t="inlineStr">
        <is>
          <t>pyqtdeploy</t>
        </is>
      </c>
      <c r="F24856" t="inlineStr">
        <is>
          <t>&gt;=1.3.2</t>
        </is>
      </c>
      <c r="G24856" t="inlineStr"/>
      <c r="H24856" t="inlineStr"/>
    </row>
    <row r="24857">
      <c r="A24857" t="inlineStr">
        <is>
          <t>pynocchio</t>
        </is>
      </c>
      <c r="B24857" t="inlineStr">
        <is>
          <t>8fd45b84607eb72c5de2d7450e59c1156cabbc06</t>
        </is>
      </c>
      <c r="C24857" t="inlineStr">
        <is>
          <t>2017-08-17 03:13:19+00:00</t>
        </is>
      </c>
      <c r="D24857" t="inlineStr">
        <is>
          <t>add</t>
        </is>
      </c>
      <c r="E24857" t="inlineStr">
        <is>
          <t>pytest</t>
        </is>
      </c>
      <c r="F24857" t="inlineStr"/>
      <c r="G24857" t="inlineStr"/>
      <c r="H24857" t="inlineStr"/>
    </row>
    <row r="24858">
      <c r="A24858" t="inlineStr">
        <is>
          <t>pynocchio</t>
        </is>
      </c>
      <c r="B24858" t="inlineStr">
        <is>
          <t>8fd45b84607eb72c5de2d7450e59c1156cabbc06</t>
        </is>
      </c>
      <c r="C24858" t="inlineStr">
        <is>
          <t>2017-08-17 03:13:19+00:00</t>
        </is>
      </c>
      <c r="D24858" t="inlineStr">
        <is>
          <t>add</t>
        </is>
      </c>
      <c r="E24858" t="inlineStr">
        <is>
          <t>pytest-cov</t>
        </is>
      </c>
      <c r="F24858" t="inlineStr"/>
      <c r="G24858" t="inlineStr"/>
      <c r="H24858" t="inlineStr"/>
    </row>
    <row r="24859">
      <c r="A24859" t="inlineStr">
        <is>
          <t>pynocchio</t>
        </is>
      </c>
      <c r="B24859" t="inlineStr">
        <is>
          <t>8fd45b84607eb72c5de2d7450e59c1156cabbc06</t>
        </is>
      </c>
      <c r="C24859" t="inlineStr">
        <is>
          <t>2017-08-17 03:13:19+00:00</t>
        </is>
      </c>
      <c r="D24859" t="inlineStr">
        <is>
          <t>add</t>
        </is>
      </c>
      <c r="E24859" t="inlineStr">
        <is>
          <t>pytest-faulthandler</t>
        </is>
      </c>
      <c r="F24859" t="inlineStr"/>
      <c r="G24859" t="inlineStr"/>
      <c r="H24859" t="inlineStr"/>
    </row>
    <row r="24860">
      <c r="A24860" t="inlineStr">
        <is>
          <t>pynocchio</t>
        </is>
      </c>
      <c r="B24860" t="inlineStr">
        <is>
          <t>8fd45b84607eb72c5de2d7450e59c1156cabbc06</t>
        </is>
      </c>
      <c r="C24860" t="inlineStr">
        <is>
          <t>2017-08-17 03:13:19+00:00</t>
        </is>
      </c>
      <c r="D24860" t="inlineStr">
        <is>
          <t>add</t>
        </is>
      </c>
      <c r="E24860" t="inlineStr">
        <is>
          <t>pytest-mock</t>
        </is>
      </c>
      <c r="F24860" t="inlineStr"/>
      <c r="G24860" t="inlineStr"/>
      <c r="H24860" t="inlineStr"/>
    </row>
    <row r="24861">
      <c r="A24861" t="inlineStr">
        <is>
          <t>pynocchio</t>
        </is>
      </c>
      <c r="B24861" t="inlineStr">
        <is>
          <t>8fd45b84607eb72c5de2d7450e59c1156cabbc06</t>
        </is>
      </c>
      <c r="C24861" t="inlineStr">
        <is>
          <t>2017-08-17 03:13:19+00:00</t>
        </is>
      </c>
      <c r="D24861" t="inlineStr">
        <is>
          <t>add</t>
        </is>
      </c>
      <c r="E24861" t="inlineStr">
        <is>
          <t>pytest-qt</t>
        </is>
      </c>
      <c r="F24861" t="inlineStr"/>
      <c r="G24861" t="inlineStr"/>
      <c r="H24861" t="inlineStr"/>
    </row>
    <row r="24862">
      <c r="A24862" t="inlineStr">
        <is>
          <t>pynocchio</t>
        </is>
      </c>
      <c r="B24862" t="inlineStr">
        <is>
          <t>8fd45b84607eb72c5de2d7450e59c1156cabbc06</t>
        </is>
      </c>
      <c r="C24862" t="inlineStr">
        <is>
          <t>2017-08-17 03:13:19+00:00</t>
        </is>
      </c>
      <c r="D24862" t="inlineStr">
        <is>
          <t>add</t>
        </is>
      </c>
      <c r="E24862" t="inlineStr">
        <is>
          <t>pytest-xvfb</t>
        </is>
      </c>
      <c r="F24862" t="inlineStr"/>
      <c r="G24862" t="inlineStr"/>
      <c r="H24862" t="inlineStr"/>
    </row>
    <row r="24863">
      <c r="A24863" t="inlineStr">
        <is>
          <t>pynocchio</t>
        </is>
      </c>
      <c r="B24863" t="inlineStr">
        <is>
          <t>8fd45b84607eb72c5de2d7450e59c1156cabbc06</t>
        </is>
      </c>
      <c r="C24863" t="inlineStr">
        <is>
          <t>2017-08-17 03:13:19+00:00</t>
        </is>
      </c>
      <c r="D24863" t="inlineStr">
        <is>
          <t>rem</t>
        </is>
      </c>
      <c r="E24863" t="inlineStr"/>
      <c r="F24863" t="inlineStr"/>
      <c r="G24863" t="inlineStr">
        <is>
          <t>coverage</t>
        </is>
      </c>
      <c r="H24863">
        <f>=4.2</f>
        <v/>
      </c>
    </row>
    <row r="24864">
      <c r="A24864" t="inlineStr">
        <is>
          <t>pynocchio</t>
        </is>
      </c>
      <c r="B24864" t="inlineStr">
        <is>
          <t>d6a0924f9e305fe3a0a52127953c798ddfc2edac</t>
        </is>
      </c>
      <c r="C24864" t="inlineStr">
        <is>
          <t>2018-05-09 11:08:09+00:00</t>
        </is>
      </c>
      <c r="D24864" t="inlineStr">
        <is>
          <t>verchange</t>
        </is>
      </c>
      <c r="E24864" t="inlineStr">
        <is>
          <t>PyQt5</t>
        </is>
      </c>
      <c r="F24864">
        <f>=5.10</f>
        <v/>
      </c>
      <c r="G24864" t="inlineStr">
        <is>
          <t>PyQt5</t>
        </is>
      </c>
      <c r="H24864">
        <f>=5.9</f>
        <v/>
      </c>
    </row>
    <row r="24865">
      <c r="A24865" t="inlineStr">
        <is>
          <t>pynocchio</t>
        </is>
      </c>
      <c r="B24865" t="inlineStr">
        <is>
          <t>d6a0924f9e305fe3a0a52127953c798ddfc2edac</t>
        </is>
      </c>
      <c r="C24865" t="inlineStr">
        <is>
          <t>2018-05-09 11:08:09+00:00</t>
        </is>
      </c>
      <c r="D24865" t="inlineStr">
        <is>
          <t>verchange</t>
        </is>
      </c>
      <c r="E24865" t="inlineStr">
        <is>
          <t>peewee</t>
        </is>
      </c>
      <c r="F24865">
        <f>=2.10.2</f>
        <v/>
      </c>
      <c r="G24865" t="inlineStr">
        <is>
          <t>peewee</t>
        </is>
      </c>
      <c r="H24865">
        <f>=2.9.2</f>
        <v/>
      </c>
    </row>
    <row r="24866">
      <c r="A24866" t="inlineStr">
        <is>
          <t>pynocchio</t>
        </is>
      </c>
      <c r="B24866" t="inlineStr">
        <is>
          <t>d6a0924f9e305fe3a0a52127953c798ddfc2edac</t>
        </is>
      </c>
      <c r="C24866" t="inlineStr">
        <is>
          <t>2018-05-09 11:08:09+00:00</t>
        </is>
      </c>
      <c r="D24866" t="inlineStr">
        <is>
          <t>verchange</t>
        </is>
      </c>
      <c r="E24866" t="inlineStr">
        <is>
          <t>coveralls</t>
        </is>
      </c>
      <c r="F24866">
        <f>=1.2</f>
        <v/>
      </c>
      <c r="G24866" t="inlineStr">
        <is>
          <t>coveralls</t>
        </is>
      </c>
      <c r="H24866">
        <f>=1.1</f>
        <v/>
      </c>
    </row>
    <row r="24867">
      <c r="A24867" t="inlineStr">
        <is>
          <t>pynocchio</t>
        </is>
      </c>
      <c r="B24867" t="inlineStr">
        <is>
          <t>d6a0924f9e305fe3a0a52127953c798ddfc2edac</t>
        </is>
      </c>
      <c r="C24867" t="inlineStr">
        <is>
          <t>2018-05-09 11:08:09+00:00</t>
        </is>
      </c>
      <c r="D24867" t="inlineStr">
        <is>
          <t>verchange</t>
        </is>
      </c>
      <c r="E24867" t="inlineStr">
        <is>
          <t>PyInstaller</t>
        </is>
      </c>
      <c r="F24867">
        <f>=3.3.1</f>
        <v/>
      </c>
      <c r="G24867" t="inlineStr">
        <is>
          <t>PyInstaller</t>
        </is>
      </c>
      <c r="H24867">
        <f>=3.2.1</f>
        <v/>
      </c>
    </row>
    <row r="24868">
      <c r="A24868" t="inlineStr">
        <is>
          <t>pynocchio</t>
        </is>
      </c>
      <c r="B24868" t="inlineStr">
        <is>
          <t>d6a0924f9e305fe3a0a52127953c798ddfc2edac</t>
        </is>
      </c>
      <c r="C24868" t="inlineStr">
        <is>
          <t>2018-05-09 11:08:09+00:00</t>
        </is>
      </c>
      <c r="D24868" t="inlineStr">
        <is>
          <t>add</t>
        </is>
      </c>
      <c r="E24868" t="inlineStr">
        <is>
          <t>pyqt-distutils</t>
        </is>
      </c>
      <c r="F24868">
        <f>=0.7.3</f>
        <v/>
      </c>
      <c r="G24868" t="inlineStr"/>
      <c r="H24868" t="inlineStr"/>
    </row>
    <row r="24869">
      <c r="A24869" t="inlineStr">
        <is>
          <t>pynocchio</t>
        </is>
      </c>
      <c r="B24869" t="inlineStr">
        <is>
          <t>d6a0924f9e305fe3a0a52127953c798ddfc2edac</t>
        </is>
      </c>
      <c r="C24869" t="inlineStr">
        <is>
          <t>2018-05-09 11:08:09+00:00</t>
        </is>
      </c>
      <c r="D24869" t="inlineStr">
        <is>
          <t>rem</t>
        </is>
      </c>
      <c r="E24869" t="inlineStr"/>
      <c r="F24869" t="inlineStr"/>
      <c r="G24869" t="inlineStr">
        <is>
          <t>pyqtdeploy</t>
        </is>
      </c>
      <c r="H24869" t="inlineStr">
        <is>
          <t>&gt;=1.3.2</t>
        </is>
      </c>
    </row>
    <row r="24870">
      <c r="A24870" t="inlineStr">
        <is>
          <t>pynocchio</t>
        </is>
      </c>
      <c r="B24870" t="inlineStr">
        <is>
          <t>d6a0924f9e305fe3a0a52127953c798ddfc2edac</t>
        </is>
      </c>
      <c r="C24870" t="inlineStr">
        <is>
          <t>2018-05-09 11:08:09+00:00</t>
        </is>
      </c>
      <c r="D24870" t="inlineStr">
        <is>
          <t>rem</t>
        </is>
      </c>
      <c r="E24870" t="inlineStr"/>
      <c r="F24870" t="inlineStr"/>
      <c r="G24870" t="inlineStr">
        <is>
          <t>pytest</t>
        </is>
      </c>
      <c r="H24870" t="inlineStr"/>
    </row>
    <row r="24871">
      <c r="A24871" t="inlineStr">
        <is>
          <t>pynocchio</t>
        </is>
      </c>
      <c r="B24871" t="inlineStr">
        <is>
          <t>d6a0924f9e305fe3a0a52127953c798ddfc2edac</t>
        </is>
      </c>
      <c r="C24871" t="inlineStr">
        <is>
          <t>2018-05-09 11:08:09+00:00</t>
        </is>
      </c>
      <c r="D24871" t="inlineStr">
        <is>
          <t>rem</t>
        </is>
      </c>
      <c r="E24871" t="inlineStr"/>
      <c r="F24871" t="inlineStr"/>
      <c r="G24871" t="inlineStr">
        <is>
          <t>pytest-cov</t>
        </is>
      </c>
      <c r="H24871" t="inlineStr"/>
    </row>
    <row r="24872">
      <c r="A24872" t="inlineStr">
        <is>
          <t>pynocchio</t>
        </is>
      </c>
      <c r="B24872" t="inlineStr">
        <is>
          <t>d6a0924f9e305fe3a0a52127953c798ddfc2edac</t>
        </is>
      </c>
      <c r="C24872" t="inlineStr">
        <is>
          <t>2018-05-09 11:08:09+00:00</t>
        </is>
      </c>
      <c r="D24872" t="inlineStr">
        <is>
          <t>rem</t>
        </is>
      </c>
      <c r="E24872" t="inlineStr"/>
      <c r="F24872" t="inlineStr"/>
      <c r="G24872" t="inlineStr">
        <is>
          <t>pytest-faulthandler</t>
        </is>
      </c>
      <c r="H24872" t="inlineStr"/>
    </row>
    <row r="24873">
      <c r="A24873" t="inlineStr">
        <is>
          <t>pynocchio</t>
        </is>
      </c>
      <c r="B24873" t="inlineStr">
        <is>
          <t>d6a0924f9e305fe3a0a52127953c798ddfc2edac</t>
        </is>
      </c>
      <c r="C24873" t="inlineStr">
        <is>
          <t>2018-05-09 11:08:09+00:00</t>
        </is>
      </c>
      <c r="D24873" t="inlineStr">
        <is>
          <t>rem</t>
        </is>
      </c>
      <c r="E24873" t="inlineStr"/>
      <c r="F24873" t="inlineStr"/>
      <c r="G24873" t="inlineStr">
        <is>
          <t>pytest-mock</t>
        </is>
      </c>
      <c r="H24873" t="inlineStr"/>
    </row>
    <row r="24874">
      <c r="A24874" t="inlineStr">
        <is>
          <t>pynocchio</t>
        </is>
      </c>
      <c r="B24874" t="inlineStr">
        <is>
          <t>d6a0924f9e305fe3a0a52127953c798ddfc2edac</t>
        </is>
      </c>
      <c r="C24874" t="inlineStr">
        <is>
          <t>2018-05-09 11:08:09+00:00</t>
        </is>
      </c>
      <c r="D24874" t="inlineStr">
        <is>
          <t>rem</t>
        </is>
      </c>
      <c r="E24874" t="inlineStr"/>
      <c r="F24874" t="inlineStr"/>
      <c r="G24874" t="inlineStr">
        <is>
          <t>pytest-qt</t>
        </is>
      </c>
      <c r="H24874" t="inlineStr"/>
    </row>
    <row r="24875">
      <c r="A24875" t="inlineStr">
        <is>
          <t>pynocchio</t>
        </is>
      </c>
      <c r="B24875" t="inlineStr">
        <is>
          <t>d6a0924f9e305fe3a0a52127953c798ddfc2edac</t>
        </is>
      </c>
      <c r="C24875" t="inlineStr">
        <is>
          <t>2018-05-09 11:08:09+00:00</t>
        </is>
      </c>
      <c r="D24875" t="inlineStr">
        <is>
          <t>rem</t>
        </is>
      </c>
      <c r="E24875" t="inlineStr"/>
      <c r="F24875" t="inlineStr"/>
      <c r="G24875" t="inlineStr">
        <is>
          <t>pytest-xvfb</t>
        </is>
      </c>
      <c r="H24875" t="inlineStr"/>
    </row>
    <row r="24876">
      <c r="A24876" t="inlineStr">
        <is>
          <t>pynocchio</t>
        </is>
      </c>
      <c r="B24876" t="inlineStr">
        <is>
          <t>33925062b8d7f0997a9f6382cfe9721844214631</t>
        </is>
      </c>
      <c r="C24876" t="inlineStr">
        <is>
          <t>2018-10-25 23:39:36+00:00</t>
        </is>
      </c>
      <c r="D24876" t="inlineStr">
        <is>
          <t>verchange</t>
        </is>
      </c>
      <c r="E24876" t="inlineStr">
        <is>
          <t>PyQt5</t>
        </is>
      </c>
      <c r="F24876">
        <f>=5.11.3</f>
        <v/>
      </c>
      <c r="G24876" t="inlineStr">
        <is>
          <t>PyQt5</t>
        </is>
      </c>
      <c r="H24876">
        <f>=5.10</f>
        <v/>
      </c>
    </row>
    <row r="24877">
      <c r="A24877" t="inlineStr">
        <is>
          <t>pynocchio</t>
        </is>
      </c>
      <c r="B24877" t="inlineStr">
        <is>
          <t>33925062b8d7f0997a9f6382cfe9721844214631</t>
        </is>
      </c>
      <c r="C24877" t="inlineStr">
        <is>
          <t>2018-10-25 23:39:36+00:00</t>
        </is>
      </c>
      <c r="D24877" t="inlineStr">
        <is>
          <t>verchange</t>
        </is>
      </c>
      <c r="E24877" t="inlineStr">
        <is>
          <t>peewee</t>
        </is>
      </c>
      <c r="F24877">
        <f>=3.7.1</f>
        <v/>
      </c>
      <c r="G24877" t="inlineStr">
        <is>
          <t>peewee</t>
        </is>
      </c>
      <c r="H24877">
        <f>=2.10.2</f>
        <v/>
      </c>
    </row>
    <row r="24878">
      <c r="A24878" t="inlineStr">
        <is>
          <t>pynocchio</t>
        </is>
      </c>
      <c r="B24878" t="inlineStr">
        <is>
          <t>33925062b8d7f0997a9f6382cfe9721844214631</t>
        </is>
      </c>
      <c r="C24878" t="inlineStr">
        <is>
          <t>2018-10-25 23:39:36+00:00</t>
        </is>
      </c>
      <c r="D24878" t="inlineStr">
        <is>
          <t>verchange</t>
        </is>
      </c>
      <c r="E24878" t="inlineStr">
        <is>
          <t>PyInstaller</t>
        </is>
      </c>
      <c r="F24878">
        <f>=3.4</f>
        <v/>
      </c>
      <c r="G24878" t="inlineStr">
        <is>
          <t>PyInstaller</t>
        </is>
      </c>
      <c r="H24878">
        <f>=3.3.1</f>
        <v/>
      </c>
    </row>
    <row r="24879">
      <c r="A24879" t="inlineStr">
        <is>
          <t>pynocchio</t>
        </is>
      </c>
      <c r="B24879" t="inlineStr">
        <is>
          <t>33925062b8d7f0997a9f6382cfe9721844214631</t>
        </is>
      </c>
      <c r="C24879" t="inlineStr">
        <is>
          <t>2018-10-25 23:39:36+00:00</t>
        </is>
      </c>
      <c r="D24879" t="inlineStr">
        <is>
          <t>add</t>
        </is>
      </c>
      <c r="E24879" t="inlineStr">
        <is>
          <t>sip</t>
        </is>
      </c>
      <c r="F24879">
        <f>=4.19.8</f>
        <v/>
      </c>
      <c r="G24879" t="inlineStr"/>
      <c r="H24879" t="inlineStr"/>
    </row>
    <row r="24880">
      <c r="A24880" t="inlineStr">
        <is>
          <t>pynocchio</t>
        </is>
      </c>
      <c r="B24880" t="inlineStr">
        <is>
          <t>1f33d4d0c46fd13ba65820094bfa978b9afb8907</t>
        </is>
      </c>
      <c r="C24880" t="inlineStr">
        <is>
          <t>2020-08-31 23:13:21+00:00</t>
        </is>
      </c>
      <c r="D24880" t="inlineStr">
        <is>
          <t>verchange</t>
        </is>
      </c>
      <c r="E24880" t="inlineStr">
        <is>
          <t>PyInstaller</t>
        </is>
      </c>
      <c r="F24880">
        <f>=3.6</f>
        <v/>
      </c>
      <c r="G24880" t="inlineStr">
        <is>
          <t>PyInstaller</t>
        </is>
      </c>
      <c r="H24880">
        <f>=3.4</f>
        <v/>
      </c>
    </row>
    <row r="24881">
      <c r="A24881" t="inlineStr">
        <is>
          <t>geosnap</t>
        </is>
      </c>
      <c r="B24881" t="inlineStr">
        <is>
          <t>09daae39e022ea67fcd8c617fa076ff6db126b6c</t>
        </is>
      </c>
      <c r="C24881" t="inlineStr">
        <is>
          <t>2019-10-31 20:17:36+00:00</t>
        </is>
      </c>
      <c r="D24881" t="inlineStr">
        <is>
          <t>verchange</t>
        </is>
      </c>
      <c r="E24881" t="inlineStr">
        <is>
          <t>giddy</t>
        </is>
      </c>
      <c r="F24881" t="inlineStr">
        <is>
          <t>&gt;=2.2.1</t>
        </is>
      </c>
      <c r="G24881" t="inlineStr">
        <is>
          <t>giddy</t>
        </is>
      </c>
      <c r="H24881" t="inlineStr"/>
    </row>
    <row r="24882">
      <c r="A24882" t="inlineStr">
        <is>
          <t>geosnap</t>
        </is>
      </c>
      <c r="B24882" t="inlineStr">
        <is>
          <t>09daae39e022ea67fcd8c617fa076ff6db126b6c</t>
        </is>
      </c>
      <c r="C24882" t="inlineStr">
        <is>
          <t>2019-10-31 20:17:36+00:00</t>
        </is>
      </c>
      <c r="D24882" t="inlineStr">
        <is>
          <t>add</t>
        </is>
      </c>
      <c r="E24882" t="inlineStr">
        <is>
          <t>numpy</t>
        </is>
      </c>
      <c r="F24882" t="inlineStr"/>
      <c r="G24882" t="inlineStr"/>
      <c r="H24882" t="inlineStr"/>
    </row>
    <row r="24883">
      <c r="A24883" t="inlineStr">
        <is>
          <t>geosnap</t>
        </is>
      </c>
      <c r="B24883" t="inlineStr">
        <is>
          <t>09daae39e022ea67fcd8c617fa076ff6db126b6c</t>
        </is>
      </c>
      <c r="C24883" t="inlineStr">
        <is>
          <t>2019-10-31 20:17:36+00:00</t>
        </is>
      </c>
      <c r="D24883" t="inlineStr">
        <is>
          <t>add</t>
        </is>
      </c>
      <c r="E24883" t="inlineStr">
        <is>
          <t>appdirs</t>
        </is>
      </c>
      <c r="F24883" t="inlineStr"/>
      <c r="G24883" t="inlineStr"/>
      <c r="H24883" t="inlineStr"/>
    </row>
    <row r="24884">
      <c r="A24884" t="inlineStr">
        <is>
          <t>geosnap</t>
        </is>
      </c>
      <c r="B24884" t="inlineStr">
        <is>
          <t>09daae39e022ea67fcd8c617fa076ff6db126b6c</t>
        </is>
      </c>
      <c r="C24884" t="inlineStr">
        <is>
          <t>2019-10-31 20:17:36+00:00</t>
        </is>
      </c>
      <c r="D24884" t="inlineStr">
        <is>
          <t>add</t>
        </is>
      </c>
      <c r="E24884" t="inlineStr">
        <is>
          <t>palettable</t>
        </is>
      </c>
      <c r="F24884" t="inlineStr"/>
      <c r="G24884" t="inlineStr"/>
      <c r="H24884" t="inlineStr"/>
    </row>
    <row r="24885">
      <c r="A24885" t="inlineStr">
        <is>
          <t>geosnap</t>
        </is>
      </c>
      <c r="B24885" t="inlineStr">
        <is>
          <t>09daae39e022ea67fcd8c617fa076ff6db126b6c</t>
        </is>
      </c>
      <c r="C24885" t="inlineStr">
        <is>
          <t>2019-10-31 20:17:36+00:00</t>
        </is>
      </c>
      <c r="D24885" t="inlineStr">
        <is>
          <t>add</t>
        </is>
      </c>
      <c r="E24885" t="inlineStr">
        <is>
          <t>dash</t>
        </is>
      </c>
      <c r="F24885" t="inlineStr"/>
      <c r="G24885" t="inlineStr"/>
      <c r="H24885" t="inlineStr"/>
    </row>
    <row r="24886">
      <c r="A24886" t="inlineStr">
        <is>
          <t>geosnap</t>
        </is>
      </c>
      <c r="B24886" t="inlineStr">
        <is>
          <t>09daae39e022ea67fcd8c617fa076ff6db126b6c</t>
        </is>
      </c>
      <c r="C24886" t="inlineStr">
        <is>
          <t>2019-10-31 20:17:36+00:00</t>
        </is>
      </c>
      <c r="D24886" t="inlineStr">
        <is>
          <t>add</t>
        </is>
      </c>
      <c r="E24886" t="inlineStr">
        <is>
          <t>dash-bootstrap-components</t>
        </is>
      </c>
      <c r="F24886" t="inlineStr"/>
      <c r="G24886" t="inlineStr"/>
      <c r="H24886" t="inlineStr"/>
    </row>
    <row r="24887">
      <c r="A24887" t="inlineStr">
        <is>
          <t>geosnap</t>
        </is>
      </c>
      <c r="B24887" t="inlineStr">
        <is>
          <t>09daae39e022ea67fcd8c617fa076ff6db126b6c</t>
        </is>
      </c>
      <c r="C24887" t="inlineStr">
        <is>
          <t>2019-10-31 20:17:36+00:00</t>
        </is>
      </c>
      <c r="D24887" t="inlineStr">
        <is>
          <t>add</t>
        </is>
      </c>
      <c r="E24887" t="inlineStr">
        <is>
          <t>tqdm</t>
        </is>
      </c>
      <c r="F24887" t="inlineStr"/>
      <c r="G24887" t="inlineStr"/>
      <c r="H24887" t="inlineStr"/>
    </row>
    <row r="24888">
      <c r="A24888" t="inlineStr">
        <is>
          <t>geosnap</t>
        </is>
      </c>
      <c r="B24888" t="inlineStr">
        <is>
          <t>09daae39e022ea67fcd8c617fa076ff6db126b6c</t>
        </is>
      </c>
      <c r="C24888" t="inlineStr">
        <is>
          <t>2019-10-31 20:17:36+00:00</t>
        </is>
      </c>
      <c r="D24888" t="inlineStr">
        <is>
          <t>add</t>
        </is>
      </c>
      <c r="E24888" t="inlineStr">
        <is>
          <t>quilt3</t>
        </is>
      </c>
      <c r="F24888" t="inlineStr"/>
      <c r="G24888" t="inlineStr"/>
      <c r="H24888" t="inlineStr"/>
    </row>
    <row r="24889">
      <c r="A24889" t="inlineStr">
        <is>
          <t>geosnap</t>
        </is>
      </c>
      <c r="B24889" t="inlineStr">
        <is>
          <t>09daae39e022ea67fcd8c617fa076ff6db126b6c</t>
        </is>
      </c>
      <c r="C24889" t="inlineStr">
        <is>
          <t>2019-10-31 20:17:36+00:00</t>
        </is>
      </c>
      <c r="D24889" t="inlineStr">
        <is>
          <t>rem</t>
        </is>
      </c>
      <c r="E24889" t="inlineStr"/>
      <c r="F24889" t="inlineStr"/>
      <c r="G24889" t="inlineStr">
        <is>
          <t>cython</t>
        </is>
      </c>
      <c r="H24889" t="inlineStr"/>
    </row>
    <row r="24890">
      <c r="A24890" t="inlineStr">
        <is>
          <t>geosnap</t>
        </is>
      </c>
      <c r="B24890" t="inlineStr">
        <is>
          <t>09daae39e022ea67fcd8c617fa076ff6db126b6c</t>
        </is>
      </c>
      <c r="C24890" t="inlineStr">
        <is>
          <t>2019-10-31 20:17:36+00:00</t>
        </is>
      </c>
      <c r="D24890" t="inlineStr">
        <is>
          <t>rem</t>
        </is>
      </c>
      <c r="E24890" t="inlineStr"/>
      <c r="F24890" t="inlineStr"/>
      <c r="G24890" t="inlineStr">
        <is>
          <t>hdbscan</t>
        </is>
      </c>
      <c r="H24890" t="inlineStr"/>
    </row>
    <row r="24891">
      <c r="A24891" t="inlineStr">
        <is>
          <t>geosnap</t>
        </is>
      </c>
      <c r="B24891" t="inlineStr">
        <is>
          <t>09daae39e022ea67fcd8c617fa076ff6db126b6c</t>
        </is>
      </c>
      <c r="C24891" t="inlineStr">
        <is>
          <t>2019-10-31 20:17:36+00:00</t>
        </is>
      </c>
      <c r="D24891" t="inlineStr">
        <is>
          <t>rem</t>
        </is>
      </c>
      <c r="E24891" t="inlineStr"/>
      <c r="F24891" t="inlineStr"/>
      <c r="G24891" t="inlineStr">
        <is>
          <t>pyarrow</t>
        </is>
      </c>
      <c r="H24891" t="inlineStr"/>
    </row>
    <row r="24892">
      <c r="A24892" t="inlineStr">
        <is>
          <t>geosnap</t>
        </is>
      </c>
      <c r="B24892" t="inlineStr">
        <is>
          <t>09daae39e022ea67fcd8c617fa076ff6db126b6c</t>
        </is>
      </c>
      <c r="C24892" t="inlineStr">
        <is>
          <t>2019-10-31 20:17:36+00:00</t>
        </is>
      </c>
      <c r="D24892" t="inlineStr">
        <is>
          <t>rem</t>
        </is>
      </c>
      <c r="E24892" t="inlineStr"/>
      <c r="F24892" t="inlineStr"/>
      <c r="G24892" t="inlineStr">
        <is>
          <t>quilt</t>
        </is>
      </c>
      <c r="H24892" t="inlineStr"/>
    </row>
    <row r="24893">
      <c r="A24893" t="inlineStr">
        <is>
          <t>geosnap</t>
        </is>
      </c>
      <c r="B24893" t="inlineStr">
        <is>
          <t>09daae39e022ea67fcd8c617fa076ff6db126b6c</t>
        </is>
      </c>
      <c r="C24893" t="inlineStr">
        <is>
          <t>2019-10-31 20:17:36+00:00</t>
        </is>
      </c>
      <c r="D24893" t="inlineStr">
        <is>
          <t>rem</t>
        </is>
      </c>
      <c r="E24893" t="inlineStr"/>
      <c r="F24893" t="inlineStr"/>
      <c r="G24893" t="inlineStr">
        <is>
          <t>region</t>
        </is>
      </c>
      <c r="H24893" t="inlineStr"/>
    </row>
    <row r="24894">
      <c r="A24894" t="inlineStr">
        <is>
          <t>4scanner</t>
        </is>
      </c>
      <c r="B24894" t="inlineStr">
        <is>
          <t>3dd32b5bfdef1c8ea0770ea88eb31d62de6c0155</t>
        </is>
      </c>
      <c r="C24894" t="inlineStr">
        <is>
          <t>2020-03-08 19:24:51+00:00</t>
        </is>
      </c>
      <c r="D24894" t="inlineStr">
        <is>
          <t>verchange</t>
        </is>
      </c>
      <c r="E24894" t="inlineStr">
        <is>
          <t>requests</t>
        </is>
      </c>
      <c r="F24894" t="inlineStr">
        <is>
          <t>&gt;=2.20.0</t>
        </is>
      </c>
      <c r="G24894" t="inlineStr">
        <is>
          <t>requests</t>
        </is>
      </c>
      <c r="H24894">
        <f>=2.9.1</f>
        <v/>
      </c>
    </row>
    <row r="24895">
      <c r="A24895" t="inlineStr">
        <is>
          <t>openupgradelib</t>
        </is>
      </c>
      <c r="B24895" t="inlineStr">
        <is>
          <t>82a8e889018733d24bf413a9ec2b1b27009d5fee</t>
        </is>
      </c>
      <c r="C24895" t="inlineStr">
        <is>
          <t>2016-12-27 13:38:05+00:00</t>
        </is>
      </c>
      <c r="D24895" t="inlineStr">
        <is>
          <t>verchange</t>
        </is>
      </c>
      <c r="E24895" t="inlineStr">
        <is>
          <t>wheel</t>
        </is>
      </c>
      <c r="F24895" t="inlineStr"/>
      <c r="G24895" t="inlineStr">
        <is>
          <t>wheel</t>
        </is>
      </c>
      <c r="H24895">
        <f>=0.23.0</f>
        <v/>
      </c>
    </row>
    <row r="24896">
      <c r="A24896" t="inlineStr">
        <is>
          <t>openupgradelib</t>
        </is>
      </c>
      <c r="B24896" t="inlineStr">
        <is>
          <t>82a8e889018733d24bf413a9ec2b1b27009d5fee</t>
        </is>
      </c>
      <c r="C24896" t="inlineStr">
        <is>
          <t>2016-12-27 13:38:05+00:00</t>
        </is>
      </c>
      <c r="D24896" t="inlineStr">
        <is>
          <t>add</t>
        </is>
      </c>
      <c r="E24896" t="inlineStr">
        <is>
          <t>coveralls</t>
        </is>
      </c>
      <c r="F24896" t="inlineStr"/>
      <c r="G24896" t="inlineStr"/>
      <c r="H24896" t="inlineStr"/>
    </row>
    <row r="24897">
      <c r="A24897" t="inlineStr">
        <is>
          <t>openupgradelib</t>
        </is>
      </c>
      <c r="B24897" t="inlineStr">
        <is>
          <t>82a8e889018733d24bf413a9ec2b1b27009d5fee</t>
        </is>
      </c>
      <c r="C24897" t="inlineStr">
        <is>
          <t>2016-12-27 13:38:05+00:00</t>
        </is>
      </c>
      <c r="D24897" t="inlineStr">
        <is>
          <t>add</t>
        </is>
      </c>
      <c r="E24897" t="inlineStr">
        <is>
          <t>flake8</t>
        </is>
      </c>
      <c r="F24897">
        <f>=3.2.0</f>
        <v/>
      </c>
      <c r="G24897" t="inlineStr"/>
      <c r="H24897" t="inlineStr"/>
    </row>
    <row r="24898">
      <c r="A24898" t="inlineStr">
        <is>
          <t>openupgradelib</t>
        </is>
      </c>
      <c r="B24898" t="inlineStr">
        <is>
          <t>82a8e889018733d24bf413a9ec2b1b27009d5fee</t>
        </is>
      </c>
      <c r="C24898" t="inlineStr">
        <is>
          <t>2016-12-27 13:38:05+00:00</t>
        </is>
      </c>
      <c r="D24898" t="inlineStr">
        <is>
          <t>add</t>
        </is>
      </c>
      <c r="E24898" t="inlineStr">
        <is>
          <t>pep8-naming</t>
        </is>
      </c>
      <c r="F24898" t="inlineStr"/>
      <c r="G24898" t="inlineStr"/>
      <c r="H24898" t="inlineStr"/>
    </row>
    <row r="24899">
      <c r="A24899" t="inlineStr">
        <is>
          <t>openupgradelib</t>
        </is>
      </c>
      <c r="B24899" t="inlineStr">
        <is>
          <t>8fa241b47d04248beba0212e8558bf31e2198935</t>
        </is>
      </c>
      <c r="C24899" t="inlineStr">
        <is>
          <t>2018-07-21 10:40:44+00:00</t>
        </is>
      </c>
      <c r="D24899" t="inlineStr">
        <is>
          <t>add</t>
        </is>
      </c>
      <c r="E24899" t="inlineStr">
        <is>
          <t>lxml</t>
        </is>
      </c>
      <c r="F24899" t="inlineStr"/>
      <c r="G24899" t="inlineStr"/>
      <c r="H24899" t="inlineStr"/>
    </row>
    <row r="24900">
      <c r="A24900" t="inlineStr">
        <is>
          <t>openupgradelib</t>
        </is>
      </c>
      <c r="B24900" t="inlineStr">
        <is>
          <t>fedf87f1d1506820109450797098038b13a68cb3</t>
        </is>
      </c>
      <c r="C24900" t="inlineStr">
        <is>
          <t>2019-09-16 10:19:01+00:00</t>
        </is>
      </c>
      <c r="D24900" t="inlineStr">
        <is>
          <t>verchange</t>
        </is>
      </c>
      <c r="E24900" t="inlineStr">
        <is>
          <t>lxml</t>
        </is>
      </c>
      <c r="F24900" t="inlineStr">
        <is>
          <t>&lt;=4.3.4</t>
        </is>
      </c>
      <c r="G24900" t="inlineStr">
        <is>
          <t>lxml</t>
        </is>
      </c>
      <c r="H24900" t="inlineStr"/>
    </row>
    <row r="24901">
      <c r="A24901" t="inlineStr">
        <is>
          <t>openupgradelib</t>
        </is>
      </c>
      <c r="B24901" t="inlineStr">
        <is>
          <t>fedf87f1d1506820109450797098038b13a68cb3</t>
        </is>
      </c>
      <c r="C24901" t="inlineStr">
        <is>
          <t>2019-09-16 10:19:01+00:00</t>
        </is>
      </c>
      <c r="D24901" t="inlineStr">
        <is>
          <t>verchange</t>
        </is>
      </c>
      <c r="E24901" t="inlineStr">
        <is>
          <t>flake8</t>
        </is>
      </c>
      <c r="F24901" t="inlineStr"/>
      <c r="G24901" t="inlineStr">
        <is>
          <t>flake8</t>
        </is>
      </c>
      <c r="H24901">
        <f>=3.2.0</f>
        <v/>
      </c>
    </row>
    <row r="24902">
      <c r="A24902" t="inlineStr">
        <is>
          <t>openupgradelib</t>
        </is>
      </c>
      <c r="B24902" t="inlineStr">
        <is>
          <t>fedf87f1d1506820109450797098038b13a68cb3</t>
        </is>
      </c>
      <c r="C24902" t="inlineStr">
        <is>
          <t>2019-09-16 10:19:01+00:00</t>
        </is>
      </c>
      <c r="D24902" t="inlineStr">
        <is>
          <t>add</t>
        </is>
      </c>
      <c r="E24902" t="inlineStr">
        <is>
          <t>psycopg2</t>
        </is>
      </c>
      <c r="F24902">
        <f>=2.7.3.1</f>
        <v/>
      </c>
      <c r="G24902" t="inlineStr"/>
      <c r="H24902" t="inlineStr"/>
    </row>
    <row r="24903">
      <c r="A24903" t="inlineStr">
        <is>
          <t>dpdata</t>
        </is>
      </c>
      <c r="B24903" t="inlineStr">
        <is>
          <t>e6d025ea96cc885bdb0e13e561ca9d15422fbae7</t>
        </is>
      </c>
      <c r="C24903" t="inlineStr">
        <is>
          <t>2019-04-12 13:42:23+00:00</t>
        </is>
      </c>
      <c r="D24903" t="inlineStr">
        <is>
          <t>rem</t>
        </is>
      </c>
      <c r="E24903" t="inlineStr"/>
      <c r="F24903" t="inlineStr"/>
      <c r="G24903" t="inlineStr">
        <is>
          <t>xml</t>
        </is>
      </c>
      <c r="H24903" t="inlineStr"/>
    </row>
    <row r="24904">
      <c r="A24904" t="inlineStr">
        <is>
          <t>dpdata</t>
        </is>
      </c>
      <c r="B24904" t="inlineStr">
        <is>
          <t>5a460bf760a85a6730bfbe52b4d78c4f1cb464bf</t>
        </is>
      </c>
      <c r="C24904" t="inlineStr">
        <is>
          <t>2019-07-09 00:32:27+00:00</t>
        </is>
      </c>
      <c r="D24904" t="inlineStr">
        <is>
          <t>add</t>
        </is>
      </c>
      <c r="E24904" t="inlineStr">
        <is>
          <t>monty</t>
        </is>
      </c>
      <c r="F24904">
        <f>=2.0.4</f>
        <v/>
      </c>
      <c r="G24904" t="inlineStr"/>
      <c r="H24904" t="inlineStr"/>
    </row>
    <row r="24905">
      <c r="A24905" t="inlineStr">
        <is>
          <t>dpdata</t>
        </is>
      </c>
      <c r="B24905" t="inlineStr">
        <is>
          <t>65a794d3c0f38aefce3cf571ab89feac7dc50dba</t>
        </is>
      </c>
      <c r="C24905" t="inlineStr">
        <is>
          <t>2019-07-23 11:36:27+00:00</t>
        </is>
      </c>
      <c r="D24905" t="inlineStr">
        <is>
          <t>add</t>
        </is>
      </c>
      <c r="E24905" t="inlineStr">
        <is>
          <t>pymatgen</t>
        </is>
      </c>
      <c r="F24905">
        <f>=2019.7.2</f>
        <v/>
      </c>
      <c r="G24905" t="inlineStr"/>
      <c r="H24905" t="inlineStr"/>
    </row>
    <row r="24906">
      <c r="A24906" t="inlineStr">
        <is>
          <t>django-money-rates</t>
        </is>
      </c>
      <c r="B24906" t="inlineStr">
        <is>
          <t>1d226546ec7fc64b6ccd257f2ff6250720523249</t>
        </is>
      </c>
      <c r="C24906" t="inlineStr">
        <is>
          <t>2013-12-30 13:32:10+00:00</t>
        </is>
      </c>
      <c r="D24906" t="inlineStr">
        <is>
          <t>add</t>
        </is>
      </c>
      <c r="E24906" t="inlineStr">
        <is>
          <t>py-moneyed</t>
        </is>
      </c>
      <c r="F24906">
        <f>=0.5.0</f>
        <v/>
      </c>
      <c r="G24906" t="inlineStr"/>
      <c r="H24906" t="inlineStr"/>
    </row>
    <row r="24907">
      <c r="A24907" t="inlineStr">
        <is>
          <t>ldapom</t>
        </is>
      </c>
      <c r="B24907" t="inlineStr">
        <is>
          <t>246e6769efc6ee7f5e50f04fcee7f024f0fe13c3</t>
        </is>
      </c>
      <c r="C24907" t="inlineStr">
        <is>
          <t>2014-05-12 12:48:48+00:00</t>
        </is>
      </c>
      <c r="D24907" t="inlineStr">
        <is>
          <t>add</t>
        </is>
      </c>
      <c r="E24907" t="inlineStr">
        <is>
          <t>cffi</t>
        </is>
      </c>
      <c r="F24907" t="inlineStr"/>
      <c r="G24907" t="inlineStr"/>
      <c r="H24907" t="inlineStr"/>
    </row>
    <row r="24908">
      <c r="A24908" t="inlineStr">
        <is>
          <t>StrangeCase</t>
        </is>
      </c>
      <c r="B24908" t="inlineStr">
        <is>
          <t>8022d74a36e8af55fbb565ec68a924fad182492c</t>
        </is>
      </c>
      <c r="C24908" t="inlineStr">
        <is>
          <t>2019-07-17 16:19:25+00:00</t>
        </is>
      </c>
      <c r="D24908" t="inlineStr">
        <is>
          <t>verchange</t>
        </is>
      </c>
      <c r="E24908" t="inlineStr">
        <is>
          <t>Jinja2</t>
        </is>
      </c>
      <c r="F24908">
        <f>=2.10.1</f>
        <v/>
      </c>
      <c r="G24908" t="inlineStr">
        <is>
          <t>Jinja2</t>
        </is>
      </c>
      <c r="H24908">
        <f>=2.10</f>
        <v/>
      </c>
    </row>
    <row r="24909">
      <c r="A24909" t="inlineStr">
        <is>
          <t>StrangeCase</t>
        </is>
      </c>
      <c r="B24909" t="inlineStr">
        <is>
          <t>31e4f21ed68ca31af57004b9d7a997aa5b273acf</t>
        </is>
      </c>
      <c r="C24909" t="inlineStr">
        <is>
          <t>2021-03-23 14:50:47+00:00</t>
        </is>
      </c>
      <c r="D24909" t="inlineStr">
        <is>
          <t>verchange</t>
        </is>
      </c>
      <c r="E24909" t="inlineStr">
        <is>
          <t>Pillow</t>
        </is>
      </c>
      <c r="F24909">
        <f>=6.2.2</f>
        <v/>
      </c>
      <c r="G24909" t="inlineStr">
        <is>
          <t>Pillow</t>
        </is>
      </c>
      <c r="H24909">
        <f>=6.0.0</f>
        <v/>
      </c>
    </row>
    <row r="24910">
      <c r="A24910" t="inlineStr">
        <is>
          <t>StrangeCase</t>
        </is>
      </c>
      <c r="B24910" t="inlineStr">
        <is>
          <t>31e4f21ed68ca31af57004b9d7a997aa5b273acf</t>
        </is>
      </c>
      <c r="C24910" t="inlineStr">
        <is>
          <t>2021-03-23 14:50:47+00:00</t>
        </is>
      </c>
      <c r="D24910" t="inlineStr">
        <is>
          <t>verchange</t>
        </is>
      </c>
      <c r="E24910" t="inlineStr">
        <is>
          <t>Jinja2</t>
        </is>
      </c>
      <c r="F24910">
        <f>=2.11.3</f>
        <v/>
      </c>
      <c r="G24910" t="inlineStr">
        <is>
          <t>Jinja2</t>
        </is>
      </c>
      <c r="H24910">
        <f>=2.10.1</f>
        <v/>
      </c>
    </row>
    <row r="24911">
      <c r="A24911" t="inlineStr">
        <is>
          <t>proselint</t>
        </is>
      </c>
      <c r="B24911" t="inlineStr">
        <is>
          <t>281f5897bb1eb7c15d9815c3ad2f56de2838e634</t>
        </is>
      </c>
      <c r="C24911" t="inlineStr">
        <is>
          <t>2015-09-30 18:31:16+00:00</t>
        </is>
      </c>
      <c r="D24911" t="inlineStr">
        <is>
          <t>verchange</t>
        </is>
      </c>
      <c r="E24911" t="inlineStr"/>
      <c r="F24911" t="inlineStr"/>
      <c r="G24911" t="inlineStr"/>
      <c r="H24911" t="inlineStr"/>
    </row>
    <row r="24912">
      <c r="A24912" t="inlineStr">
        <is>
          <t>proselint</t>
        </is>
      </c>
      <c r="B24912" t="inlineStr">
        <is>
          <t>281f5897bb1eb7c15d9815c3ad2f56de2838e634</t>
        </is>
      </c>
      <c r="C24912" t="inlineStr">
        <is>
          <t>2015-09-30 18:31:16+00:00</t>
        </is>
      </c>
      <c r="D24912" t="inlineStr">
        <is>
          <t>verchange</t>
        </is>
      </c>
      <c r="E24912" t="inlineStr">
        <is>
          <t>future</t>
        </is>
      </c>
      <c r="F24912">
        <f>=0.15.2</f>
        <v/>
      </c>
      <c r="G24912" t="inlineStr">
        <is>
          <t>future</t>
        </is>
      </c>
      <c r="H24912" t="inlineStr"/>
    </row>
    <row r="24913">
      <c r="A24913" t="inlineStr">
        <is>
          <t>proselint</t>
        </is>
      </c>
      <c r="B24913" t="inlineStr">
        <is>
          <t>6b42db5befa0f22f12aec829b83646da31b306f3</t>
        </is>
      </c>
      <c r="C24913" t="inlineStr">
        <is>
          <t>2015-10-20 05:59:52+00:00</t>
        </is>
      </c>
      <c r="D24913" t="inlineStr">
        <is>
          <t>verchange</t>
        </is>
      </c>
      <c r="E24913" t="inlineStr">
        <is>
          <t>Flask-Limiter</t>
        </is>
      </c>
      <c r="F24913">
        <f>=0.8.2</f>
        <v/>
      </c>
      <c r="G24913" t="inlineStr">
        <is>
          <t>Flask-Limiter</t>
        </is>
      </c>
      <c r="H24913">
        <f>=0.8.1</f>
        <v/>
      </c>
    </row>
    <row r="24914">
      <c r="A24914" t="inlineStr">
        <is>
          <t>proselint</t>
        </is>
      </c>
      <c r="B24914" t="inlineStr">
        <is>
          <t>6b42db5befa0f22f12aec829b83646da31b306f3</t>
        </is>
      </c>
      <c r="C24914" t="inlineStr">
        <is>
          <t>2015-10-20 05:59:52+00:00</t>
        </is>
      </c>
      <c r="D24914" t="inlineStr">
        <is>
          <t>verchange</t>
        </is>
      </c>
      <c r="E24914" t="inlineStr"/>
      <c r="F24914" t="inlineStr"/>
      <c r="G24914" t="inlineStr"/>
      <c r="H24914" t="inlineStr"/>
    </row>
    <row r="24915">
      <c r="A24915" t="inlineStr">
        <is>
          <t>proselint</t>
        </is>
      </c>
      <c r="B24915" t="inlineStr">
        <is>
          <t>fff1fb87acc1116319e62e6f216ce81e291ac896</t>
        </is>
      </c>
      <c r="C24915" t="inlineStr">
        <is>
          <t>2016-03-08 18:17:07+00:00</t>
        </is>
      </c>
      <c r="D24915" t="inlineStr">
        <is>
          <t>verchange</t>
        </is>
      </c>
      <c r="E24915" t="inlineStr">
        <is>
          <t>gunicorn</t>
        </is>
      </c>
      <c r="F24915">
        <f>=19.4.5</f>
        <v/>
      </c>
      <c r="G24915" t="inlineStr">
        <is>
          <t>gunicorn</t>
        </is>
      </c>
      <c r="H24915">
        <f>=19.3.0</f>
        <v/>
      </c>
    </row>
    <row r="24916">
      <c r="A24916" t="inlineStr">
        <is>
          <t>proselint</t>
        </is>
      </c>
      <c r="B24916" t="inlineStr">
        <is>
          <t>fff1fb87acc1116319e62e6f216ce81e291ac896</t>
        </is>
      </c>
      <c r="C24916" t="inlineStr">
        <is>
          <t>2016-03-08 18:17:07+00:00</t>
        </is>
      </c>
      <c r="D24916" t="inlineStr">
        <is>
          <t>verchange</t>
        </is>
      </c>
      <c r="E24916" t="inlineStr">
        <is>
          <t>six</t>
        </is>
      </c>
      <c r="F24916">
        <f>=1.10.0</f>
        <v/>
      </c>
      <c r="G24916" t="inlineStr">
        <is>
          <t>six</t>
        </is>
      </c>
      <c r="H24916">
        <f>=1.9.0</f>
        <v/>
      </c>
    </row>
    <row r="24917">
      <c r="A24917" t="inlineStr">
        <is>
          <t>proselint</t>
        </is>
      </c>
      <c r="B24917" t="inlineStr">
        <is>
          <t>fff1fb87acc1116319e62e6f216ce81e291ac896</t>
        </is>
      </c>
      <c r="C24917" t="inlineStr">
        <is>
          <t>2016-03-08 18:17:07+00:00</t>
        </is>
      </c>
      <c r="D24917" t="inlineStr">
        <is>
          <t>verchange</t>
        </is>
      </c>
      <c r="E24917" t="inlineStr">
        <is>
          <t>pep257</t>
        </is>
      </c>
      <c r="F24917">
        <f>=0.7.0</f>
        <v/>
      </c>
      <c r="G24917" t="inlineStr">
        <is>
          <t>pep257</t>
        </is>
      </c>
      <c r="H24917">
        <f>=0.6.0</f>
        <v/>
      </c>
    </row>
    <row r="24918">
      <c r="A24918" t="inlineStr">
        <is>
          <t>proselint</t>
        </is>
      </c>
      <c r="B24918" t="inlineStr">
        <is>
          <t>fff1fb87acc1116319e62e6f216ce81e291ac896</t>
        </is>
      </c>
      <c r="C24918" t="inlineStr">
        <is>
          <t>2016-03-08 18:17:07+00:00</t>
        </is>
      </c>
      <c r="D24918" t="inlineStr">
        <is>
          <t>verchange</t>
        </is>
      </c>
      <c r="E24918" t="inlineStr">
        <is>
          <t>coverage</t>
        </is>
      </c>
      <c r="F24918">
        <f>=4.0.3</f>
        <v/>
      </c>
      <c r="G24918" t="inlineStr">
        <is>
          <t>coverage</t>
        </is>
      </c>
      <c r="H24918">
        <f>=3.7.1</f>
        <v/>
      </c>
    </row>
    <row r="24919">
      <c r="A24919" t="inlineStr">
        <is>
          <t>proselint</t>
        </is>
      </c>
      <c r="B24919" t="inlineStr">
        <is>
          <t>fff1fb87acc1116319e62e6f216ce81e291ac896</t>
        </is>
      </c>
      <c r="C24919" t="inlineStr">
        <is>
          <t>2016-03-08 18:17:07+00:00</t>
        </is>
      </c>
      <c r="D24919" t="inlineStr">
        <is>
          <t>verchange</t>
        </is>
      </c>
      <c r="E24919" t="inlineStr">
        <is>
          <t>coveralls</t>
        </is>
      </c>
      <c r="F24919">
        <f>=1.1</f>
        <v/>
      </c>
      <c r="G24919" t="inlineStr">
        <is>
          <t>coveralls</t>
        </is>
      </c>
      <c r="H24919">
        <f>=0.5</f>
        <v/>
      </c>
    </row>
    <row r="24920">
      <c r="A24920" t="inlineStr">
        <is>
          <t>proselint</t>
        </is>
      </c>
      <c r="B24920" t="inlineStr">
        <is>
          <t>fff1fb87acc1116319e62e6f216ce81e291ac896</t>
        </is>
      </c>
      <c r="C24920" t="inlineStr">
        <is>
          <t>2016-03-08 18:17:07+00:00</t>
        </is>
      </c>
      <c r="D24920" t="inlineStr">
        <is>
          <t>verchange</t>
        </is>
      </c>
      <c r="E24920" t="inlineStr">
        <is>
          <t>pep8</t>
        </is>
      </c>
      <c r="F24920">
        <f>=1.7.0</f>
        <v/>
      </c>
      <c r="G24920" t="inlineStr">
        <is>
          <t>pep8</t>
        </is>
      </c>
      <c r="H24920">
        <f>=1.6.2</f>
        <v/>
      </c>
    </row>
    <row r="24921">
      <c r="A24921" t="inlineStr">
        <is>
          <t>proselint</t>
        </is>
      </c>
      <c r="B24921" t="inlineStr">
        <is>
          <t>fff1fb87acc1116319e62e6f216ce81e291ac896</t>
        </is>
      </c>
      <c r="C24921" t="inlineStr">
        <is>
          <t>2016-03-08 18:17:07+00:00</t>
        </is>
      </c>
      <c r="D24921" t="inlineStr">
        <is>
          <t>verchange</t>
        </is>
      </c>
      <c r="E24921" t="inlineStr">
        <is>
          <t>Flask-Cors</t>
        </is>
      </c>
      <c r="F24921">
        <f>=2.1.2</f>
        <v/>
      </c>
      <c r="G24921" t="inlineStr">
        <is>
          <t>Flask-Cors</t>
        </is>
      </c>
      <c r="H24921">
        <f>=2.1.0</f>
        <v/>
      </c>
    </row>
    <row r="24922">
      <c r="A24922" t="inlineStr">
        <is>
          <t>proselint</t>
        </is>
      </c>
      <c r="B24922" t="inlineStr">
        <is>
          <t>fff1fb87acc1116319e62e6f216ce81e291ac896</t>
        </is>
      </c>
      <c r="C24922" t="inlineStr">
        <is>
          <t>2016-03-08 18:17:07+00:00</t>
        </is>
      </c>
      <c r="D24922" t="inlineStr">
        <is>
          <t>verchange</t>
        </is>
      </c>
      <c r="E24922" t="inlineStr">
        <is>
          <t>rq</t>
        </is>
      </c>
      <c r="F24922">
        <f>=0.5.6</f>
        <v/>
      </c>
      <c r="G24922" t="inlineStr">
        <is>
          <t>rq</t>
        </is>
      </c>
      <c r="H24922">
        <f>=0.5.5</f>
        <v/>
      </c>
    </row>
    <row r="24923">
      <c r="A24923" t="inlineStr">
        <is>
          <t>proselint</t>
        </is>
      </c>
      <c r="B24923" t="inlineStr">
        <is>
          <t>fff1fb87acc1116319e62e6f216ce81e291ac896</t>
        </is>
      </c>
      <c r="C24923" t="inlineStr">
        <is>
          <t>2016-03-08 18:17:07+00:00</t>
        </is>
      </c>
      <c r="D24923" t="inlineStr">
        <is>
          <t>verchange</t>
        </is>
      </c>
      <c r="E24923" t="inlineStr">
        <is>
          <t>Flask-API</t>
        </is>
      </c>
      <c r="F24923">
        <f>=0.6.5</f>
        <v/>
      </c>
      <c r="G24923" t="inlineStr">
        <is>
          <t>Flask-API</t>
        </is>
      </c>
      <c r="H24923">
        <f>=0.6.3</f>
        <v/>
      </c>
    </row>
    <row r="24924">
      <c r="A24924" t="inlineStr">
        <is>
          <t>proselint</t>
        </is>
      </c>
      <c r="B24924" t="inlineStr">
        <is>
          <t>fff1fb87acc1116319e62e6f216ce81e291ac896</t>
        </is>
      </c>
      <c r="C24924" t="inlineStr">
        <is>
          <t>2016-03-08 18:17:07+00:00</t>
        </is>
      </c>
      <c r="D24924" t="inlineStr">
        <is>
          <t>verchange</t>
        </is>
      </c>
      <c r="E24924" t="inlineStr">
        <is>
          <t>requests</t>
        </is>
      </c>
      <c r="F24924">
        <f>=2.9.1</f>
        <v/>
      </c>
      <c r="G24924" t="inlineStr">
        <is>
          <t>requests</t>
        </is>
      </c>
      <c r="H24924">
        <f>=2.7.0</f>
        <v/>
      </c>
    </row>
    <row r="24925">
      <c r="A24925" t="inlineStr">
        <is>
          <t>proselint</t>
        </is>
      </c>
      <c r="B24925" t="inlineStr">
        <is>
          <t>fff1fb87acc1116319e62e6f216ce81e291ac896</t>
        </is>
      </c>
      <c r="C24925" t="inlineStr">
        <is>
          <t>2016-03-08 18:17:07+00:00</t>
        </is>
      </c>
      <c r="D24925" t="inlineStr">
        <is>
          <t>verchange</t>
        </is>
      </c>
      <c r="E24925" t="inlineStr">
        <is>
          <t>click</t>
        </is>
      </c>
      <c r="F24925">
        <f>=6.3</f>
        <v/>
      </c>
      <c r="G24925" t="inlineStr">
        <is>
          <t>click</t>
        </is>
      </c>
      <c r="H24925">
        <f>=5.1</f>
        <v/>
      </c>
    </row>
    <row r="24926">
      <c r="A24926" t="inlineStr">
        <is>
          <t>proselint</t>
        </is>
      </c>
      <c r="B24926" t="inlineStr">
        <is>
          <t>fff1fb87acc1116319e62e6f216ce81e291ac896</t>
        </is>
      </c>
      <c r="C24926" t="inlineStr">
        <is>
          <t>2016-03-08 18:17:07+00:00</t>
        </is>
      </c>
      <c r="D24926" t="inlineStr">
        <is>
          <t>verchange</t>
        </is>
      </c>
      <c r="E24926" t="inlineStr">
        <is>
          <t>APScheduler</t>
        </is>
      </c>
      <c r="F24926">
        <f>=3.0.5</f>
        <v/>
      </c>
      <c r="G24926" t="inlineStr">
        <is>
          <t>APScheduler</t>
        </is>
      </c>
      <c r="H24926">
        <f>=3.0.3</f>
        <v/>
      </c>
    </row>
    <row r="24927">
      <c r="A24927" t="inlineStr">
        <is>
          <t>proselint</t>
        </is>
      </c>
      <c r="B24927" t="inlineStr">
        <is>
          <t>fff1fb87acc1116319e62e6f216ce81e291ac896</t>
        </is>
      </c>
      <c r="C24927" t="inlineStr">
        <is>
          <t>2016-03-08 18:17:07+00:00</t>
        </is>
      </c>
      <c r="D24927" t="inlineStr">
        <is>
          <t>verchange</t>
        </is>
      </c>
      <c r="E24927" t="inlineStr">
        <is>
          <t>Flask-Limiter</t>
        </is>
      </c>
      <c r="F24927">
        <f>=0.9.2</f>
        <v/>
      </c>
      <c r="G24927" t="inlineStr">
        <is>
          <t>Flask-Limiter</t>
        </is>
      </c>
      <c r="H24927">
        <f>=0.8.2</f>
        <v/>
      </c>
    </row>
    <row r="24928">
      <c r="A24928" t="inlineStr">
        <is>
          <t>proselint</t>
        </is>
      </c>
      <c r="B24928" t="inlineStr">
        <is>
          <t>fff1fb87acc1116319e62e6f216ce81e291ac896</t>
        </is>
      </c>
      <c r="C24928" t="inlineStr">
        <is>
          <t>2016-03-08 18:17:07+00:00</t>
        </is>
      </c>
      <c r="D24928" t="inlineStr">
        <is>
          <t>verchange</t>
        </is>
      </c>
      <c r="E24928" t="inlineStr">
        <is>
          <t>redis</t>
        </is>
      </c>
      <c r="F24928">
        <f>=2.10.5</f>
        <v/>
      </c>
      <c r="G24928" t="inlineStr">
        <is>
          <t>redis</t>
        </is>
      </c>
      <c r="H24928">
        <f>=2.10.3</f>
        <v/>
      </c>
    </row>
    <row r="24929">
      <c r="A24929" t="inlineStr">
        <is>
          <t>proselint</t>
        </is>
      </c>
      <c r="B24929" t="inlineStr">
        <is>
          <t>fff1fb87acc1116319e62e6f216ce81e291ac896</t>
        </is>
      </c>
      <c r="C24929" t="inlineStr">
        <is>
          <t>2016-03-08 18:17:07+00:00</t>
        </is>
      </c>
      <c r="D24929" t="inlineStr">
        <is>
          <t>verchange</t>
        </is>
      </c>
      <c r="E24929" t="inlineStr">
        <is>
          <t>Werkzeug</t>
        </is>
      </c>
      <c r="F24929">
        <f>=0.11.4</f>
        <v/>
      </c>
      <c r="G24929" t="inlineStr">
        <is>
          <t>Werkzeug</t>
        </is>
      </c>
      <c r="H24929">
        <f>=0.10.4</f>
        <v/>
      </c>
    </row>
    <row r="24930">
      <c r="A24930" t="inlineStr">
        <is>
          <t>proselint</t>
        </is>
      </c>
      <c r="B24930" t="inlineStr">
        <is>
          <t>fff1fb87acc1116319e62e6f216ce81e291ac896</t>
        </is>
      </c>
      <c r="C24930" t="inlineStr">
        <is>
          <t>2016-03-08 18:17:07+00:00</t>
        </is>
      </c>
      <c r="D24930" t="inlineStr">
        <is>
          <t>add</t>
        </is>
      </c>
      <c r="E24930" t="inlineStr">
        <is>
          <t>bumpversion</t>
        </is>
      </c>
      <c r="F24930">
        <f>=0.5.3</f>
        <v/>
      </c>
      <c r="G24930" t="inlineStr"/>
      <c r="H24930" t="inlineStr"/>
    </row>
    <row r="24931">
      <c r="A24931" t="inlineStr">
        <is>
          <t>proselint</t>
        </is>
      </c>
      <c r="B24931" t="inlineStr">
        <is>
          <t>c9bb62314ebe049ed025964952e01d80e07b9762</t>
        </is>
      </c>
      <c r="C24931" t="inlineStr">
        <is>
          <t>2016-04-04 04:50:05+00:00</t>
        </is>
      </c>
      <c r="D24931" t="inlineStr">
        <is>
          <t>verchange</t>
        </is>
      </c>
      <c r="E24931" t="inlineStr"/>
      <c r="F24931" t="inlineStr"/>
      <c r="G24931" t="inlineStr"/>
      <c r="H24931" t="inlineStr"/>
    </row>
    <row r="24932">
      <c r="A24932" t="inlineStr">
        <is>
          <t>proselint</t>
        </is>
      </c>
      <c r="B24932" t="inlineStr">
        <is>
          <t>c9bb62314ebe049ed025964952e01d80e07b9762</t>
        </is>
      </c>
      <c r="C24932" t="inlineStr">
        <is>
          <t>2016-04-04 04:50:05+00:00</t>
        </is>
      </c>
      <c r="D24932" t="inlineStr">
        <is>
          <t>add</t>
        </is>
      </c>
      <c r="E24932" t="inlineStr">
        <is>
          <t>nose</t>
        </is>
      </c>
      <c r="F24932">
        <f>=1.3.7</f>
        <v/>
      </c>
      <c r="G24932" t="inlineStr"/>
      <c r="H24932" t="inlineStr"/>
    </row>
    <row r="24933">
      <c r="A24933" t="inlineStr">
        <is>
          <t>proselint</t>
        </is>
      </c>
      <c r="B24933" t="inlineStr">
        <is>
          <t>248e3e0fe20e59ca76269ab32d6f40bb807f12df</t>
        </is>
      </c>
      <c r="C24933" t="inlineStr">
        <is>
          <t>2016-06-28 20:50:48+00:00</t>
        </is>
      </c>
      <c r="D24933" t="inlineStr">
        <is>
          <t>verchange</t>
        </is>
      </c>
      <c r="E24933" t="inlineStr">
        <is>
          <t>APScheduler</t>
        </is>
      </c>
      <c r="F24933">
        <f>=3.1.0</f>
        <v/>
      </c>
      <c r="G24933" t="inlineStr">
        <is>
          <t>APScheduler</t>
        </is>
      </c>
      <c r="H24933">
        <f>=3.0.5</f>
        <v/>
      </c>
    </row>
    <row r="24934">
      <c r="A24934" t="inlineStr">
        <is>
          <t>proselint</t>
        </is>
      </c>
      <c r="B24934" t="inlineStr">
        <is>
          <t>248e3e0fe20e59ca76269ab32d6f40bb807f12df</t>
        </is>
      </c>
      <c r="C24934" t="inlineStr">
        <is>
          <t>2016-06-28 20:50:48+00:00</t>
        </is>
      </c>
      <c r="D24934" t="inlineStr">
        <is>
          <t>verchange</t>
        </is>
      </c>
      <c r="E24934" t="inlineStr">
        <is>
          <t>click</t>
        </is>
      </c>
      <c r="F24934">
        <f>=6.6</f>
        <v/>
      </c>
      <c r="G24934" t="inlineStr">
        <is>
          <t>click</t>
        </is>
      </c>
      <c r="H24934">
        <f>=6.3</f>
        <v/>
      </c>
    </row>
    <row r="24935">
      <c r="A24935" t="inlineStr">
        <is>
          <t>proselint</t>
        </is>
      </c>
      <c r="B24935" t="inlineStr">
        <is>
          <t>248e3e0fe20e59ca76269ab32d6f40bb807f12df</t>
        </is>
      </c>
      <c r="C24935" t="inlineStr">
        <is>
          <t>2016-06-28 20:50:48+00:00</t>
        </is>
      </c>
      <c r="D24935" t="inlineStr">
        <is>
          <t>verchange</t>
        </is>
      </c>
      <c r="E24935" t="inlineStr">
        <is>
          <t>Flask-Limiter</t>
        </is>
      </c>
      <c r="F24935">
        <f>=0.9.3</f>
        <v/>
      </c>
      <c r="G24935" t="inlineStr">
        <is>
          <t>Flask-Limiter</t>
        </is>
      </c>
      <c r="H24935">
        <f>=0.9.2</f>
        <v/>
      </c>
    </row>
    <row r="24936">
      <c r="A24936" t="inlineStr">
        <is>
          <t>proselint</t>
        </is>
      </c>
      <c r="B24936" t="inlineStr">
        <is>
          <t>248e3e0fe20e59ca76269ab32d6f40bb807f12df</t>
        </is>
      </c>
      <c r="C24936" t="inlineStr">
        <is>
          <t>2016-06-28 20:50:48+00:00</t>
        </is>
      </c>
      <c r="D24936" t="inlineStr">
        <is>
          <t>verchange</t>
        </is>
      </c>
      <c r="E24936" t="inlineStr"/>
      <c r="F24936" t="inlineStr"/>
      <c r="G24936" t="inlineStr"/>
      <c r="H24936" t="inlineStr"/>
    </row>
    <row r="24937">
      <c r="A24937" t="inlineStr">
        <is>
          <t>proselint</t>
        </is>
      </c>
      <c r="B24937" t="inlineStr">
        <is>
          <t>248e3e0fe20e59ca76269ab32d6f40bb807f12df</t>
        </is>
      </c>
      <c r="C24937" t="inlineStr">
        <is>
          <t>2016-06-28 20:50:48+00:00</t>
        </is>
      </c>
      <c r="D24937" t="inlineStr">
        <is>
          <t>verchange</t>
        </is>
      </c>
      <c r="E24937" t="inlineStr">
        <is>
          <t>Werkzeug</t>
        </is>
      </c>
      <c r="F24937">
        <f>=0.11.8</f>
        <v/>
      </c>
      <c r="G24937" t="inlineStr">
        <is>
          <t>Werkzeug</t>
        </is>
      </c>
      <c r="H24937">
        <f>=0.11.4</f>
        <v/>
      </c>
    </row>
    <row r="24938">
      <c r="A24938" t="inlineStr">
        <is>
          <t>proselint</t>
        </is>
      </c>
      <c r="B24938" t="inlineStr">
        <is>
          <t>30b750da271da66b8d53c903331fac04dded4d11</t>
        </is>
      </c>
      <c r="C24938" t="inlineStr">
        <is>
          <t>2017-02-23 04:37:39+00:00</t>
        </is>
      </c>
      <c r="D24938" t="inlineStr">
        <is>
          <t>verchange</t>
        </is>
      </c>
      <c r="E24938" t="inlineStr">
        <is>
          <t>coverage</t>
        </is>
      </c>
      <c r="F24938">
        <f>=4.3.4</f>
        <v/>
      </c>
      <c r="G24938" t="inlineStr">
        <is>
          <t>coverage</t>
        </is>
      </c>
      <c r="H24938">
        <f>=4.0.3</f>
        <v/>
      </c>
    </row>
    <row r="24939">
      <c r="A24939" t="inlineStr">
        <is>
          <t>proselint</t>
        </is>
      </c>
      <c r="B24939" t="inlineStr">
        <is>
          <t>30b750da271da66b8d53c903331fac04dded4d11</t>
        </is>
      </c>
      <c r="C24939" t="inlineStr">
        <is>
          <t>2017-02-23 04:37:39+00:00</t>
        </is>
      </c>
      <c r="D24939" t="inlineStr">
        <is>
          <t>verchange</t>
        </is>
      </c>
      <c r="E24939" t="inlineStr">
        <is>
          <t>Flask-API</t>
        </is>
      </c>
      <c r="F24939">
        <f>=0.6.9</f>
        <v/>
      </c>
      <c r="G24939" t="inlineStr">
        <is>
          <t>Flask-API</t>
        </is>
      </c>
      <c r="H24939">
        <f>=0.6.5</f>
        <v/>
      </c>
    </row>
    <row r="24940">
      <c r="A24940" t="inlineStr">
        <is>
          <t>proselint</t>
        </is>
      </c>
      <c r="B24940" t="inlineStr">
        <is>
          <t>30b750da271da66b8d53c903331fac04dded4d11</t>
        </is>
      </c>
      <c r="C24940" t="inlineStr">
        <is>
          <t>2017-02-23 04:37:39+00:00</t>
        </is>
      </c>
      <c r="D24940" t="inlineStr">
        <is>
          <t>verchange</t>
        </is>
      </c>
      <c r="E24940" t="inlineStr">
        <is>
          <t>requests</t>
        </is>
      </c>
      <c r="F24940">
        <f>=2.13.0</f>
        <v/>
      </c>
      <c r="G24940" t="inlineStr">
        <is>
          <t>requests</t>
        </is>
      </c>
      <c r="H24940">
        <f>=2.9.1</f>
        <v/>
      </c>
    </row>
    <row r="24941">
      <c r="A24941" t="inlineStr">
        <is>
          <t>proselint</t>
        </is>
      </c>
      <c r="B24941" t="inlineStr">
        <is>
          <t>30b750da271da66b8d53c903331fac04dded4d11</t>
        </is>
      </c>
      <c r="C24941" t="inlineStr">
        <is>
          <t>2017-02-23 04:37:39+00:00</t>
        </is>
      </c>
      <c r="D24941" t="inlineStr">
        <is>
          <t>verchange</t>
        </is>
      </c>
      <c r="E24941" t="inlineStr">
        <is>
          <t>click</t>
        </is>
      </c>
      <c r="F24941">
        <f>=6.7</f>
        <v/>
      </c>
      <c r="G24941" t="inlineStr">
        <is>
          <t>click</t>
        </is>
      </c>
      <c r="H24941">
        <f>=6.6</f>
        <v/>
      </c>
    </row>
    <row r="24942">
      <c r="A24942" t="inlineStr">
        <is>
          <t>proselint</t>
        </is>
      </c>
      <c r="B24942" t="inlineStr">
        <is>
          <t>30b750da271da66b8d53c903331fac04dded4d11</t>
        </is>
      </c>
      <c r="C24942" t="inlineStr">
        <is>
          <t>2017-02-23 04:37:39+00:00</t>
        </is>
      </c>
      <c r="D24942" t="inlineStr">
        <is>
          <t>verchange</t>
        </is>
      </c>
      <c r="E24942" t="inlineStr">
        <is>
          <t>APScheduler</t>
        </is>
      </c>
      <c r="F24942">
        <f>=3.3.1</f>
        <v/>
      </c>
      <c r="G24942" t="inlineStr">
        <is>
          <t>APScheduler</t>
        </is>
      </c>
      <c r="H24942">
        <f>=3.1.0</f>
        <v/>
      </c>
    </row>
    <row r="24943">
      <c r="A24943" t="inlineStr">
        <is>
          <t>proselint</t>
        </is>
      </c>
      <c r="B24943" t="inlineStr">
        <is>
          <t>30b750da271da66b8d53c903331fac04dded4d11</t>
        </is>
      </c>
      <c r="C24943" t="inlineStr">
        <is>
          <t>2017-02-23 04:37:39+00:00</t>
        </is>
      </c>
      <c r="D24943" t="inlineStr">
        <is>
          <t>verchange</t>
        </is>
      </c>
      <c r="E24943" t="inlineStr">
        <is>
          <t>Jinja2</t>
        </is>
      </c>
      <c r="F24943">
        <f>=2.9.5</f>
        <v/>
      </c>
      <c r="G24943" t="inlineStr">
        <is>
          <t>Jinja2</t>
        </is>
      </c>
      <c r="H24943">
        <f>=2.8.0</f>
        <v/>
      </c>
    </row>
    <row r="24944">
      <c r="A24944" t="inlineStr">
        <is>
          <t>proselint</t>
        </is>
      </c>
      <c r="B24944" t="inlineStr">
        <is>
          <t>30b750da271da66b8d53c903331fac04dded4d11</t>
        </is>
      </c>
      <c r="C24944" t="inlineStr">
        <is>
          <t>2017-02-23 04:37:39+00:00</t>
        </is>
      </c>
      <c r="D24944" t="inlineStr">
        <is>
          <t>add</t>
        </is>
      </c>
      <c r="E24944" t="inlineStr">
        <is>
          <t>mock</t>
        </is>
      </c>
      <c r="F24944">
        <f>=2.0.0</f>
        <v/>
      </c>
      <c r="G24944" t="inlineStr"/>
      <c r="H24944" t="inlineStr"/>
    </row>
    <row r="24945">
      <c r="A24945" t="inlineStr">
        <is>
          <t>proselint</t>
        </is>
      </c>
      <c r="B24945" t="inlineStr">
        <is>
          <t>8aff8e9d4c0b4f9c79600f6cc06e51fd8f256ae3</t>
        </is>
      </c>
      <c r="C24945" t="inlineStr">
        <is>
          <t>2017-02-23 05:27:12+00:00</t>
        </is>
      </c>
      <c r="D24945" t="inlineStr">
        <is>
          <t>verchange</t>
        </is>
      </c>
      <c r="E24945" t="inlineStr">
        <is>
          <t>coverage</t>
        </is>
      </c>
      <c r="F24945">
        <f>=4.3.4</f>
        <v/>
      </c>
      <c r="G24945" t="inlineStr">
        <is>
          <t>coverage</t>
        </is>
      </c>
      <c r="H24945">
        <f>=4.0.3</f>
        <v/>
      </c>
    </row>
    <row r="24946">
      <c r="A24946" t="inlineStr">
        <is>
          <t>proselint</t>
        </is>
      </c>
      <c r="B24946" t="inlineStr">
        <is>
          <t>8aff8e9d4c0b4f9c79600f6cc06e51fd8f256ae3</t>
        </is>
      </c>
      <c r="C24946" t="inlineStr">
        <is>
          <t>2017-02-23 05:27:12+00:00</t>
        </is>
      </c>
      <c r="D24946" t="inlineStr">
        <is>
          <t>verchange</t>
        </is>
      </c>
      <c r="E24946" t="inlineStr">
        <is>
          <t>Flask-API</t>
        </is>
      </c>
      <c r="F24946">
        <f>=0.6.9</f>
        <v/>
      </c>
      <c r="G24946" t="inlineStr">
        <is>
          <t>Flask-API</t>
        </is>
      </c>
      <c r="H24946">
        <f>=0.6.5</f>
        <v/>
      </c>
    </row>
    <row r="24947">
      <c r="A24947" t="inlineStr">
        <is>
          <t>proselint</t>
        </is>
      </c>
      <c r="B24947" t="inlineStr">
        <is>
          <t>8aff8e9d4c0b4f9c79600f6cc06e51fd8f256ae3</t>
        </is>
      </c>
      <c r="C24947" t="inlineStr">
        <is>
          <t>2017-02-23 05:27:12+00:00</t>
        </is>
      </c>
      <c r="D24947" t="inlineStr">
        <is>
          <t>verchange</t>
        </is>
      </c>
      <c r="E24947" t="inlineStr">
        <is>
          <t>requests</t>
        </is>
      </c>
      <c r="F24947">
        <f>=2.13.0</f>
        <v/>
      </c>
      <c r="G24947" t="inlineStr">
        <is>
          <t>requests</t>
        </is>
      </c>
      <c r="H24947">
        <f>=2.9.1</f>
        <v/>
      </c>
    </row>
    <row r="24948">
      <c r="A24948" t="inlineStr">
        <is>
          <t>proselint</t>
        </is>
      </c>
      <c r="B24948" t="inlineStr">
        <is>
          <t>8aff8e9d4c0b4f9c79600f6cc06e51fd8f256ae3</t>
        </is>
      </c>
      <c r="C24948" t="inlineStr">
        <is>
          <t>2017-02-23 05:27:12+00:00</t>
        </is>
      </c>
      <c r="D24948" t="inlineStr">
        <is>
          <t>verchange</t>
        </is>
      </c>
      <c r="E24948" t="inlineStr">
        <is>
          <t>click</t>
        </is>
      </c>
      <c r="F24948">
        <f>=6.7</f>
        <v/>
      </c>
      <c r="G24948" t="inlineStr">
        <is>
          <t>click</t>
        </is>
      </c>
      <c r="H24948">
        <f>=6.6</f>
        <v/>
      </c>
    </row>
    <row r="24949">
      <c r="A24949" t="inlineStr">
        <is>
          <t>proselint</t>
        </is>
      </c>
      <c r="B24949" t="inlineStr">
        <is>
          <t>8aff8e9d4c0b4f9c79600f6cc06e51fd8f256ae3</t>
        </is>
      </c>
      <c r="C24949" t="inlineStr">
        <is>
          <t>2017-02-23 05:27:12+00:00</t>
        </is>
      </c>
      <c r="D24949" t="inlineStr">
        <is>
          <t>verchange</t>
        </is>
      </c>
      <c r="E24949" t="inlineStr">
        <is>
          <t>APScheduler</t>
        </is>
      </c>
      <c r="F24949">
        <f>=3.3.1</f>
        <v/>
      </c>
      <c r="G24949" t="inlineStr">
        <is>
          <t>APScheduler</t>
        </is>
      </c>
      <c r="H24949">
        <f>=3.1.0</f>
        <v/>
      </c>
    </row>
    <row r="24950">
      <c r="A24950" t="inlineStr">
        <is>
          <t>proselint</t>
        </is>
      </c>
      <c r="B24950" t="inlineStr">
        <is>
          <t>8aff8e9d4c0b4f9c79600f6cc06e51fd8f256ae3</t>
        </is>
      </c>
      <c r="C24950" t="inlineStr">
        <is>
          <t>2017-02-23 05:27:12+00:00</t>
        </is>
      </c>
      <c r="D24950" t="inlineStr">
        <is>
          <t>verchange</t>
        </is>
      </c>
      <c r="E24950" t="inlineStr">
        <is>
          <t>Jinja2</t>
        </is>
      </c>
      <c r="F24950">
        <f>=2.9.5</f>
        <v/>
      </c>
      <c r="G24950" t="inlineStr">
        <is>
          <t>Jinja2</t>
        </is>
      </c>
      <c r="H24950">
        <f>=2.8.0</f>
        <v/>
      </c>
    </row>
    <row r="24951">
      <c r="A24951" t="inlineStr">
        <is>
          <t>proselint</t>
        </is>
      </c>
      <c r="B24951" t="inlineStr">
        <is>
          <t>8aff8e9d4c0b4f9c79600f6cc06e51fd8f256ae3</t>
        </is>
      </c>
      <c r="C24951" t="inlineStr">
        <is>
          <t>2017-02-23 05:27:12+00:00</t>
        </is>
      </c>
      <c r="D24951" t="inlineStr">
        <is>
          <t>add</t>
        </is>
      </c>
      <c r="E24951" t="inlineStr">
        <is>
          <t>mock</t>
        </is>
      </c>
      <c r="F24951">
        <f>=2.0.0</f>
        <v/>
      </c>
      <c r="G24951" t="inlineStr"/>
      <c r="H24951" t="inlineStr"/>
    </row>
    <row r="24952">
      <c r="A24952" t="inlineStr">
        <is>
          <t>proselint</t>
        </is>
      </c>
      <c r="B24952" t="inlineStr">
        <is>
          <t>66d97bf5c85d7fd7e7745bc5a6a0f34f04e14af3</t>
        </is>
      </c>
      <c r="C24952" t="inlineStr">
        <is>
          <t>2018-07-20 19:44:24+00:00</t>
        </is>
      </c>
      <c r="D24952" t="inlineStr">
        <is>
          <t>verchange</t>
        </is>
      </c>
      <c r="E24952" t="inlineStr">
        <is>
          <t>gunicorn</t>
        </is>
      </c>
      <c r="F24952">
        <f>=19.7.1</f>
        <v/>
      </c>
      <c r="G24952" t="inlineStr">
        <is>
          <t>gunicorn</t>
        </is>
      </c>
      <c r="H24952">
        <f>=19.4.5</f>
        <v/>
      </c>
    </row>
    <row r="24953">
      <c r="A24953" t="inlineStr">
        <is>
          <t>proselint</t>
        </is>
      </c>
      <c r="B24953" t="inlineStr">
        <is>
          <t>66d97bf5c85d7fd7e7745bc5a6a0f34f04e14af3</t>
        </is>
      </c>
      <c r="C24953" t="inlineStr">
        <is>
          <t>2018-07-20 19:44:24+00:00</t>
        </is>
      </c>
      <c r="D24953" t="inlineStr">
        <is>
          <t>verchange</t>
        </is>
      </c>
      <c r="E24953" t="inlineStr">
        <is>
          <t>six</t>
        </is>
      </c>
      <c r="F24953">
        <f>=1.11.0</f>
        <v/>
      </c>
      <c r="G24953" t="inlineStr">
        <is>
          <t>six</t>
        </is>
      </c>
      <c r="H24953">
        <f>=1.10.0</f>
        <v/>
      </c>
    </row>
    <row r="24954">
      <c r="A24954" t="inlineStr">
        <is>
          <t>proselint</t>
        </is>
      </c>
      <c r="B24954" t="inlineStr">
        <is>
          <t>66d97bf5c85d7fd7e7745bc5a6a0f34f04e14af3</t>
        </is>
      </c>
      <c r="C24954" t="inlineStr">
        <is>
          <t>2018-07-20 19:44:24+00:00</t>
        </is>
      </c>
      <c r="D24954" t="inlineStr">
        <is>
          <t>verchange</t>
        </is>
      </c>
      <c r="E24954" t="inlineStr">
        <is>
          <t>coverage</t>
        </is>
      </c>
      <c r="F24954">
        <f>=4.5.1</f>
        <v/>
      </c>
      <c r="G24954" t="inlineStr">
        <is>
          <t>coverage</t>
        </is>
      </c>
      <c r="H24954">
        <f>=4.3.4</f>
        <v/>
      </c>
    </row>
    <row r="24955">
      <c r="A24955" t="inlineStr">
        <is>
          <t>proselint</t>
        </is>
      </c>
      <c r="B24955" t="inlineStr">
        <is>
          <t>66d97bf5c85d7fd7e7745bc5a6a0f34f04e14af3</t>
        </is>
      </c>
      <c r="C24955" t="inlineStr">
        <is>
          <t>2018-07-20 19:44:24+00:00</t>
        </is>
      </c>
      <c r="D24955" t="inlineStr">
        <is>
          <t>verchange</t>
        </is>
      </c>
      <c r="E24955" t="inlineStr">
        <is>
          <t>coveralls</t>
        </is>
      </c>
      <c r="F24955">
        <f>=1.3.0</f>
        <v/>
      </c>
      <c r="G24955" t="inlineStr">
        <is>
          <t>coveralls</t>
        </is>
      </c>
      <c r="H24955">
        <f>=1.1</f>
        <v/>
      </c>
    </row>
    <row r="24956">
      <c r="A24956" t="inlineStr">
        <is>
          <t>proselint</t>
        </is>
      </c>
      <c r="B24956" t="inlineStr">
        <is>
          <t>66d97bf5c85d7fd7e7745bc5a6a0f34f04e14af3</t>
        </is>
      </c>
      <c r="C24956" t="inlineStr">
        <is>
          <t>2018-07-20 19:44:24+00:00</t>
        </is>
      </c>
      <c r="D24956" t="inlineStr">
        <is>
          <t>verchange</t>
        </is>
      </c>
      <c r="E24956" t="inlineStr">
        <is>
          <t>pep8</t>
        </is>
      </c>
      <c r="F24956">
        <f>=1.7.1</f>
        <v/>
      </c>
      <c r="G24956" t="inlineStr">
        <is>
          <t>pep8</t>
        </is>
      </c>
      <c r="H24956">
        <f>=1.7.0</f>
        <v/>
      </c>
    </row>
    <row r="24957">
      <c r="A24957" t="inlineStr">
        <is>
          <t>proselint</t>
        </is>
      </c>
      <c r="B24957" t="inlineStr">
        <is>
          <t>66d97bf5c85d7fd7e7745bc5a6a0f34f04e14af3</t>
        </is>
      </c>
      <c r="C24957" t="inlineStr">
        <is>
          <t>2018-07-20 19:44:24+00:00</t>
        </is>
      </c>
      <c r="D24957" t="inlineStr">
        <is>
          <t>verchange</t>
        </is>
      </c>
      <c r="E24957" t="inlineStr">
        <is>
          <t>requests</t>
        </is>
      </c>
      <c r="F24957">
        <f>=2.18.3</f>
        <v/>
      </c>
      <c r="G24957" t="inlineStr">
        <is>
          <t>requests</t>
        </is>
      </c>
      <c r="H24957">
        <f>=2.13.0</f>
        <v/>
      </c>
    </row>
    <row r="24958">
      <c r="A24958" t="inlineStr">
        <is>
          <t>proselint</t>
        </is>
      </c>
      <c r="B24958" t="inlineStr">
        <is>
          <t>66d97bf5c85d7fd7e7745bc5a6a0f34f04e14af3</t>
        </is>
      </c>
      <c r="C24958" t="inlineStr">
        <is>
          <t>2018-07-20 19:44:24+00:00</t>
        </is>
      </c>
      <c r="D24958" t="inlineStr">
        <is>
          <t>verchange</t>
        </is>
      </c>
      <c r="E24958" t="inlineStr">
        <is>
          <t>APScheduler</t>
        </is>
      </c>
      <c r="F24958">
        <f>=3.5.1</f>
        <v/>
      </c>
      <c r="G24958" t="inlineStr">
        <is>
          <t>APScheduler</t>
        </is>
      </c>
      <c r="H24958">
        <f>=3.3.1</f>
        <v/>
      </c>
    </row>
    <row r="24959">
      <c r="A24959" t="inlineStr">
        <is>
          <t>proselint</t>
        </is>
      </c>
      <c r="B24959" t="inlineStr">
        <is>
          <t>66d97bf5c85d7fd7e7745bc5a6a0f34f04e14af3</t>
        </is>
      </c>
      <c r="C24959" t="inlineStr">
        <is>
          <t>2018-07-20 19:44:24+00:00</t>
        </is>
      </c>
      <c r="D24959" t="inlineStr">
        <is>
          <t>verchange</t>
        </is>
      </c>
      <c r="E24959" t="inlineStr">
        <is>
          <t>Flask</t>
        </is>
      </c>
      <c r="F24959">
        <f>=0.12.2</f>
        <v/>
      </c>
      <c r="G24959" t="inlineStr">
        <is>
          <t>Flask</t>
        </is>
      </c>
      <c r="H24959">
        <f>=0.10.1</f>
        <v/>
      </c>
    </row>
    <row r="24960">
      <c r="A24960" t="inlineStr">
        <is>
          <t>proselint</t>
        </is>
      </c>
      <c r="B24960" t="inlineStr">
        <is>
          <t>66d97bf5c85d7fd7e7745bc5a6a0f34f04e14af3</t>
        </is>
      </c>
      <c r="C24960" t="inlineStr">
        <is>
          <t>2018-07-20 19:44:24+00:00</t>
        </is>
      </c>
      <c r="D24960" t="inlineStr">
        <is>
          <t>verchange</t>
        </is>
      </c>
      <c r="E24960" t="inlineStr">
        <is>
          <t>Jinja2</t>
        </is>
      </c>
      <c r="F24960">
        <f>=2.9.6</f>
        <v/>
      </c>
      <c r="G24960" t="inlineStr">
        <is>
          <t>Jinja2</t>
        </is>
      </c>
      <c r="H24960">
        <f>=2.9.5</f>
        <v/>
      </c>
    </row>
    <row r="24961">
      <c r="A24961" t="inlineStr">
        <is>
          <t>proselint</t>
        </is>
      </c>
      <c r="B24961" t="inlineStr">
        <is>
          <t>66d97bf5c85d7fd7e7745bc5a6a0f34f04e14af3</t>
        </is>
      </c>
      <c r="C24961" t="inlineStr">
        <is>
          <t>2018-07-20 19:44:24+00:00</t>
        </is>
      </c>
      <c r="D24961" t="inlineStr">
        <is>
          <t>verchange</t>
        </is>
      </c>
      <c r="E24961" t="inlineStr">
        <is>
          <t>Werkzeug</t>
        </is>
      </c>
      <c r="F24961">
        <f>=0.12.2</f>
        <v/>
      </c>
      <c r="G24961" t="inlineStr">
        <is>
          <t>Werkzeug</t>
        </is>
      </c>
      <c r="H24961">
        <f>=0.11.8</f>
        <v/>
      </c>
    </row>
    <row r="24962">
      <c r="A24962" t="inlineStr">
        <is>
          <t>proselint</t>
        </is>
      </c>
      <c r="B24962" t="inlineStr">
        <is>
          <t>66d97bf5c85d7fd7e7745bc5a6a0f34f04e14af3</t>
        </is>
      </c>
      <c r="C24962" t="inlineStr">
        <is>
          <t>2018-07-20 19:44:24+00:00</t>
        </is>
      </c>
      <c r="D24962" t="inlineStr">
        <is>
          <t>verchange</t>
        </is>
      </c>
      <c r="E24962" t="inlineStr">
        <is>
          <t>queuelib</t>
        </is>
      </c>
      <c r="F24962">
        <f>=1.5.0</f>
        <v/>
      </c>
      <c r="G24962" t="inlineStr">
        <is>
          <t>queuelib</t>
        </is>
      </c>
      <c r="H24962">
        <f>=1.4.2</f>
        <v/>
      </c>
    </row>
    <row r="24963">
      <c r="A24963" t="inlineStr">
        <is>
          <t>proselint</t>
        </is>
      </c>
      <c r="B24963" t="inlineStr">
        <is>
          <t>d71631e3ca26e07396f36deed79b52cc342044b4</t>
        </is>
      </c>
      <c r="C24963" t="inlineStr">
        <is>
          <t>2018-07-23 14:38:06+00:00</t>
        </is>
      </c>
      <c r="D24963" t="inlineStr">
        <is>
          <t>verchange</t>
        </is>
      </c>
      <c r="E24963" t="inlineStr">
        <is>
          <t>gunicorn</t>
        </is>
      </c>
      <c r="F24963">
        <f>=19.8.1</f>
        <v/>
      </c>
      <c r="G24963" t="inlineStr">
        <is>
          <t>gunicorn</t>
        </is>
      </c>
      <c r="H24963">
        <f>=19.7.1</f>
        <v/>
      </c>
    </row>
    <row r="24964">
      <c r="A24964" t="inlineStr">
        <is>
          <t>proselint</t>
        </is>
      </c>
      <c r="B24964" t="inlineStr">
        <is>
          <t>d71631e3ca26e07396f36deed79b52cc342044b4</t>
        </is>
      </c>
      <c r="C24964" t="inlineStr">
        <is>
          <t>2018-07-23 14:38:06+00:00</t>
        </is>
      </c>
      <c r="D24964" t="inlineStr">
        <is>
          <t>verchange</t>
        </is>
      </c>
      <c r="E24964" t="inlineStr">
        <is>
          <t>Flask-Cors</t>
        </is>
      </c>
      <c r="F24964">
        <f>=3.0.4</f>
        <v/>
      </c>
      <c r="G24964" t="inlineStr">
        <is>
          <t>Flask-Cors</t>
        </is>
      </c>
      <c r="H24964">
        <f>=2.1.2</f>
        <v/>
      </c>
    </row>
    <row r="24965">
      <c r="A24965" t="inlineStr">
        <is>
          <t>proselint</t>
        </is>
      </c>
      <c r="B24965" t="inlineStr">
        <is>
          <t>d71631e3ca26e07396f36deed79b52cc342044b4</t>
        </is>
      </c>
      <c r="C24965" t="inlineStr">
        <is>
          <t>2018-07-23 14:38:06+00:00</t>
        </is>
      </c>
      <c r="D24965" t="inlineStr">
        <is>
          <t>verchange</t>
        </is>
      </c>
      <c r="E24965" t="inlineStr">
        <is>
          <t>MarkupSafe</t>
        </is>
      </c>
      <c r="F24965">
        <f>=1.0</f>
        <v/>
      </c>
      <c r="G24965" t="inlineStr">
        <is>
          <t>MarkupSafe</t>
        </is>
      </c>
      <c r="H24965">
        <f>=0.23</f>
        <v/>
      </c>
    </row>
    <row r="24966">
      <c r="A24966" t="inlineStr">
        <is>
          <t>proselint</t>
        </is>
      </c>
      <c r="B24966" t="inlineStr">
        <is>
          <t>d71631e3ca26e07396f36deed79b52cc342044b4</t>
        </is>
      </c>
      <c r="C24966" t="inlineStr">
        <is>
          <t>2018-07-23 14:38:06+00:00</t>
        </is>
      </c>
      <c r="D24966" t="inlineStr">
        <is>
          <t>verchange</t>
        </is>
      </c>
      <c r="E24966" t="inlineStr">
        <is>
          <t>rq</t>
        </is>
      </c>
      <c r="F24966">
        <f>=0.12.0</f>
        <v/>
      </c>
      <c r="G24966" t="inlineStr">
        <is>
          <t>rq</t>
        </is>
      </c>
      <c r="H24966">
        <f>=0.5.6</f>
        <v/>
      </c>
    </row>
    <row r="24967">
      <c r="A24967" t="inlineStr">
        <is>
          <t>proselint</t>
        </is>
      </c>
      <c r="B24967" t="inlineStr">
        <is>
          <t>d71631e3ca26e07396f36deed79b52cc342044b4</t>
        </is>
      </c>
      <c r="C24967" t="inlineStr">
        <is>
          <t>2018-07-23 14:38:06+00:00</t>
        </is>
      </c>
      <c r="D24967" t="inlineStr">
        <is>
          <t>verchange</t>
        </is>
      </c>
      <c r="E24967" t="inlineStr">
        <is>
          <t>Flask-API</t>
        </is>
      </c>
      <c r="F24967">
        <f>=1.0</f>
        <v/>
      </c>
      <c r="G24967" t="inlineStr">
        <is>
          <t>Flask-API</t>
        </is>
      </c>
      <c r="H24967">
        <f>=0.6.9</f>
        <v/>
      </c>
    </row>
    <row r="24968">
      <c r="A24968" t="inlineStr">
        <is>
          <t>proselint</t>
        </is>
      </c>
      <c r="B24968" t="inlineStr">
        <is>
          <t>d71631e3ca26e07396f36deed79b52cc342044b4</t>
        </is>
      </c>
      <c r="C24968" t="inlineStr">
        <is>
          <t>2018-07-23 14:38:06+00:00</t>
        </is>
      </c>
      <c r="D24968" t="inlineStr">
        <is>
          <t>verchange</t>
        </is>
      </c>
      <c r="E24968" t="inlineStr">
        <is>
          <t>future</t>
        </is>
      </c>
      <c r="F24968">
        <f>=0.16.0</f>
        <v/>
      </c>
      <c r="G24968" t="inlineStr">
        <is>
          <t>future</t>
        </is>
      </c>
      <c r="H24968">
        <f>=0.15.2</f>
        <v/>
      </c>
    </row>
    <row r="24969">
      <c r="A24969" t="inlineStr">
        <is>
          <t>proselint</t>
        </is>
      </c>
      <c r="B24969" t="inlineStr">
        <is>
          <t>d71631e3ca26e07396f36deed79b52cc342044b4</t>
        </is>
      </c>
      <c r="C24969" t="inlineStr">
        <is>
          <t>2018-07-23 14:38:06+00:00</t>
        </is>
      </c>
      <c r="D24969" t="inlineStr">
        <is>
          <t>verchange</t>
        </is>
      </c>
      <c r="E24969" t="inlineStr">
        <is>
          <t>requests</t>
        </is>
      </c>
      <c r="F24969">
        <f>=2.19.1</f>
        <v/>
      </c>
      <c r="G24969" t="inlineStr">
        <is>
          <t>requests</t>
        </is>
      </c>
      <c r="H24969">
        <f>=2.18.3</f>
        <v/>
      </c>
    </row>
    <row r="24970">
      <c r="A24970" t="inlineStr">
        <is>
          <t>proselint</t>
        </is>
      </c>
      <c r="B24970" t="inlineStr">
        <is>
          <t>d71631e3ca26e07396f36deed79b52cc342044b4</t>
        </is>
      </c>
      <c r="C24970" t="inlineStr">
        <is>
          <t>2018-07-23 14:38:06+00:00</t>
        </is>
      </c>
      <c r="D24970" t="inlineStr">
        <is>
          <t>verchange</t>
        </is>
      </c>
      <c r="E24970" t="inlineStr">
        <is>
          <t>Flask</t>
        </is>
      </c>
      <c r="F24970">
        <f>=1.0.2</f>
        <v/>
      </c>
      <c r="G24970" t="inlineStr">
        <is>
          <t>Flask</t>
        </is>
      </c>
      <c r="H24970">
        <f>=0.12.2</f>
        <v/>
      </c>
    </row>
    <row r="24971">
      <c r="A24971" t="inlineStr">
        <is>
          <t>proselint</t>
        </is>
      </c>
      <c r="B24971" t="inlineStr">
        <is>
          <t>d71631e3ca26e07396f36deed79b52cc342044b4</t>
        </is>
      </c>
      <c r="C24971" t="inlineStr">
        <is>
          <t>2018-07-23 14:38:06+00:00</t>
        </is>
      </c>
      <c r="D24971" t="inlineStr">
        <is>
          <t>verchange</t>
        </is>
      </c>
      <c r="E24971" t="inlineStr">
        <is>
          <t>Flask-Limiter</t>
        </is>
      </c>
      <c r="F24971">
        <f>=1.0.1</f>
        <v/>
      </c>
      <c r="G24971" t="inlineStr">
        <is>
          <t>Flask-Limiter</t>
        </is>
      </c>
      <c r="H24971">
        <f>=0.9.3</f>
        <v/>
      </c>
    </row>
    <row r="24972">
      <c r="A24972" t="inlineStr">
        <is>
          <t>proselint</t>
        </is>
      </c>
      <c r="B24972" t="inlineStr">
        <is>
          <t>d71631e3ca26e07396f36deed79b52cc342044b4</t>
        </is>
      </c>
      <c r="C24972" t="inlineStr">
        <is>
          <t>2018-07-23 14:38:06+00:00</t>
        </is>
      </c>
      <c r="D24972" t="inlineStr">
        <is>
          <t>verchange</t>
        </is>
      </c>
      <c r="E24972" t="inlineStr">
        <is>
          <t>Jinja2</t>
        </is>
      </c>
      <c r="F24972">
        <f>=2.10</f>
        <v/>
      </c>
      <c r="G24972" t="inlineStr">
        <is>
          <t>Jinja2</t>
        </is>
      </c>
      <c r="H24972">
        <f>=2.9.6</f>
        <v/>
      </c>
    </row>
    <row r="24973">
      <c r="A24973" t="inlineStr">
        <is>
          <t>proselint</t>
        </is>
      </c>
      <c r="B24973" t="inlineStr">
        <is>
          <t>d71631e3ca26e07396f36deed79b52cc342044b4</t>
        </is>
      </c>
      <c r="C24973" t="inlineStr">
        <is>
          <t>2018-07-23 14:38:06+00:00</t>
        </is>
      </c>
      <c r="D24973" t="inlineStr">
        <is>
          <t>verchange</t>
        </is>
      </c>
      <c r="E24973" t="inlineStr">
        <is>
          <t>redis</t>
        </is>
      </c>
      <c r="F24973">
        <f>=2.10.6</f>
        <v/>
      </c>
      <c r="G24973" t="inlineStr">
        <is>
          <t>redis</t>
        </is>
      </c>
      <c r="H24973">
        <f>=2.10.5</f>
        <v/>
      </c>
    </row>
    <row r="24974">
      <c r="A24974" t="inlineStr">
        <is>
          <t>proselint</t>
        </is>
      </c>
      <c r="B24974" t="inlineStr">
        <is>
          <t>d71631e3ca26e07396f36deed79b52cc342044b4</t>
        </is>
      </c>
      <c r="C24974" t="inlineStr">
        <is>
          <t>2018-07-23 14:38:06+00:00</t>
        </is>
      </c>
      <c r="D24974" t="inlineStr">
        <is>
          <t>verchange</t>
        </is>
      </c>
      <c r="E24974" t="inlineStr">
        <is>
          <t>Werkzeug</t>
        </is>
      </c>
      <c r="F24974">
        <f>=0.14.1</f>
        <v/>
      </c>
      <c r="G24974" t="inlineStr">
        <is>
          <t>Werkzeug</t>
        </is>
      </c>
      <c r="H24974">
        <f>=0.12.2</f>
        <v/>
      </c>
    </row>
    <row r="24975">
      <c r="A24975" t="inlineStr">
        <is>
          <t>proselint</t>
        </is>
      </c>
      <c r="B24975" t="inlineStr">
        <is>
          <t>d71631e3ca26e07396f36deed79b52cc342044b4</t>
        </is>
      </c>
      <c r="C24975" t="inlineStr">
        <is>
          <t>2018-07-23 14:38:06+00:00</t>
        </is>
      </c>
      <c r="D24975" t="inlineStr">
        <is>
          <t>add</t>
        </is>
      </c>
      <c r="E24975" t="inlineStr">
        <is>
          <t>pytest</t>
        </is>
      </c>
      <c r="F24975">
        <f>=3.6.3</f>
        <v/>
      </c>
      <c r="G24975" t="inlineStr"/>
      <c r="H24975" t="inlineStr"/>
    </row>
    <row r="24976">
      <c r="A24976" t="inlineStr">
        <is>
          <t>proselint</t>
        </is>
      </c>
      <c r="B24976" t="inlineStr">
        <is>
          <t>583ce042b86cc960a959341dae90d301128d4485</t>
        </is>
      </c>
      <c r="C24976" t="inlineStr">
        <is>
          <t>2018-08-02 14:26:54+00:00</t>
        </is>
      </c>
      <c r="D24976" t="inlineStr">
        <is>
          <t>verchange</t>
        </is>
      </c>
      <c r="E24976" t="inlineStr">
        <is>
          <t>pytest</t>
        </is>
      </c>
      <c r="F24976">
        <f>=3.6.4</f>
        <v/>
      </c>
      <c r="G24976" t="inlineStr">
        <is>
          <t>pytest</t>
        </is>
      </c>
      <c r="H24976">
        <f>=3.6.3</f>
        <v/>
      </c>
    </row>
    <row r="24977">
      <c r="A24977" t="inlineStr">
        <is>
          <t>MoguTDA</t>
        </is>
      </c>
      <c r="B24977" t="inlineStr">
        <is>
          <t>223ebaf391139470aaa894a84522e6420629d742</t>
        </is>
      </c>
      <c r="C24977" t="inlineStr">
        <is>
          <t>2020-04-28 14:58:05+00:00</t>
        </is>
      </c>
      <c r="D24977" t="inlineStr">
        <is>
          <t>add</t>
        </is>
      </c>
      <c r="E24977" t="inlineStr">
        <is>
          <t>numpy</t>
        </is>
      </c>
      <c r="F24977" t="inlineStr">
        <is>
          <t>&gt;=1.16.0</t>
        </is>
      </c>
      <c r="G24977" t="inlineStr"/>
      <c r="H24977" t="inlineStr"/>
    </row>
    <row r="24978">
      <c r="A24978" t="inlineStr">
        <is>
          <t>MoguTDA</t>
        </is>
      </c>
      <c r="B24978" t="inlineStr">
        <is>
          <t>223ebaf391139470aaa894a84522e6420629d742</t>
        </is>
      </c>
      <c r="C24978" t="inlineStr">
        <is>
          <t>2020-04-28 14:58:05+00:00</t>
        </is>
      </c>
      <c r="D24978" t="inlineStr">
        <is>
          <t>add</t>
        </is>
      </c>
      <c r="E24978" t="inlineStr">
        <is>
          <t>scipy</t>
        </is>
      </c>
      <c r="F24978" t="inlineStr">
        <is>
          <t>&gt;=1.2.0</t>
        </is>
      </c>
      <c r="G24978" t="inlineStr"/>
      <c r="H24978" t="inlineStr"/>
    </row>
    <row r="24979">
      <c r="A24979" t="inlineStr">
        <is>
          <t>MoguTDA</t>
        </is>
      </c>
      <c r="B24979" t="inlineStr">
        <is>
          <t>223ebaf391139470aaa894a84522e6420629d742</t>
        </is>
      </c>
      <c r="C24979" t="inlineStr">
        <is>
          <t>2020-04-28 14:58:05+00:00</t>
        </is>
      </c>
      <c r="D24979" t="inlineStr">
        <is>
          <t>add</t>
        </is>
      </c>
      <c r="E24979" t="inlineStr">
        <is>
          <t>networkx</t>
        </is>
      </c>
      <c r="F24979" t="inlineStr">
        <is>
          <t>&gt;=2.0</t>
        </is>
      </c>
      <c r="G24979" t="inlineStr"/>
      <c r="H24979" t="inlineStr"/>
    </row>
    <row r="24980">
      <c r="A24980" t="inlineStr">
        <is>
          <t>MoguTDA</t>
        </is>
      </c>
      <c r="B24980" t="inlineStr">
        <is>
          <t>be50df8d7a181fc304b12d1e03c63180fa132eda</t>
        </is>
      </c>
      <c r="C24980" t="inlineStr">
        <is>
          <t>2020-08-16 15:40:14+00:00</t>
        </is>
      </c>
      <c r="D24980" t="inlineStr">
        <is>
          <t>verchange</t>
        </is>
      </c>
      <c r="E24980" t="inlineStr">
        <is>
          <t>networkx</t>
        </is>
      </c>
      <c r="F24980" t="inlineStr">
        <is>
          <t>&gt;=2.0</t>
        </is>
      </c>
      <c r="G24980" t="inlineStr">
        <is>
          <t>networkx</t>
        </is>
      </c>
      <c r="H24980" t="inlineStr">
        <is>
          <t>&gt;=2.0</t>
        </is>
      </c>
    </row>
    <row r="24981">
      <c r="A24981" t="inlineStr">
        <is>
          <t>MoguTDA</t>
        </is>
      </c>
      <c r="B24981" t="inlineStr">
        <is>
          <t>be50df8d7a181fc304b12d1e03c63180fa132eda</t>
        </is>
      </c>
      <c r="C24981" t="inlineStr">
        <is>
          <t>2020-08-16 15:40:14+00:00</t>
        </is>
      </c>
      <c r="D24981" t="inlineStr">
        <is>
          <t>add</t>
        </is>
      </c>
      <c r="E24981" t="inlineStr">
        <is>
          <t>matplotlib</t>
        </is>
      </c>
      <c r="F24981" t="inlineStr">
        <is>
          <t>&gt;=3.3.0</t>
        </is>
      </c>
      <c r="G24981" t="inlineStr"/>
      <c r="H24981" t="inlineStr"/>
    </row>
    <row r="24982">
      <c r="A24982" t="inlineStr">
        <is>
          <t>typing_inspect</t>
        </is>
      </c>
      <c r="B24982" t="inlineStr">
        <is>
          <t>45efedf7ea3c0debbed3a38ba0b43aefa346ff9a</t>
        </is>
      </c>
      <c r="C24982" t="inlineStr">
        <is>
          <t>2019-10-13 18:31:05+00:00</t>
        </is>
      </c>
      <c r="D24982" t="inlineStr">
        <is>
          <t>verchange</t>
        </is>
      </c>
      <c r="E24982" t="inlineStr">
        <is>
          <t>typing</t>
        </is>
      </c>
      <c r="F24982" t="inlineStr">
        <is>
          <t>&gt;=3.7.4</t>
        </is>
      </c>
      <c r="G24982" t="inlineStr">
        <is>
          <t>typing</t>
        </is>
      </c>
      <c r="H24982" t="inlineStr">
        <is>
          <t>&gt;=3.6.1</t>
        </is>
      </c>
    </row>
    <row r="24983">
      <c r="A24983" t="inlineStr">
        <is>
          <t>typing_inspect</t>
        </is>
      </c>
      <c r="B24983" t="inlineStr">
        <is>
          <t>45efedf7ea3c0debbed3a38ba0b43aefa346ff9a</t>
        </is>
      </c>
      <c r="C24983" t="inlineStr">
        <is>
          <t>2019-10-13 18:31:05+00:00</t>
        </is>
      </c>
      <c r="D24983" t="inlineStr">
        <is>
          <t>add</t>
        </is>
      </c>
      <c r="E24983" t="inlineStr">
        <is>
          <t>mypy_extensions</t>
        </is>
      </c>
      <c r="F24983" t="inlineStr">
        <is>
          <t>&gt;=0.3.0</t>
        </is>
      </c>
      <c r="G24983" t="inlineStr"/>
      <c r="H24983" t="inlineStr"/>
    </row>
    <row r="24984">
      <c r="A24984" t="inlineStr">
        <is>
          <t>typing_inspect</t>
        </is>
      </c>
      <c r="B24984" t="inlineStr">
        <is>
          <t>45efedf7ea3c0debbed3a38ba0b43aefa346ff9a</t>
        </is>
      </c>
      <c r="C24984" t="inlineStr">
        <is>
          <t>2019-10-13 18:31:05+00:00</t>
        </is>
      </c>
      <c r="D24984" t="inlineStr">
        <is>
          <t>add</t>
        </is>
      </c>
      <c r="E24984" t="inlineStr">
        <is>
          <t>typing_extensions</t>
        </is>
      </c>
      <c r="F24984" t="inlineStr">
        <is>
          <t>&gt;=3.7.4</t>
        </is>
      </c>
      <c r="G24984" t="inlineStr"/>
      <c r="H24984" t="inlineStr"/>
    </row>
    <row r="24985">
      <c r="A24985" t="inlineStr">
        <is>
          <t>OpenSarToolkit</t>
        </is>
      </c>
      <c r="B24985" t="inlineStr">
        <is>
          <t>947b03d46ccb3775065368d68cdf528c574ba9de</t>
        </is>
      </c>
      <c r="C24985" t="inlineStr">
        <is>
          <t>2020-08-27 09:29:13+00:00</t>
        </is>
      </c>
      <c r="D24985" t="inlineStr">
        <is>
          <t>verchange</t>
        </is>
      </c>
      <c r="E24985" t="inlineStr">
        <is>
          <t>rtree</t>
        </is>
      </c>
      <c r="F24985" t="inlineStr"/>
      <c r="G24985" t="inlineStr">
        <is>
          <t>rtree</t>
        </is>
      </c>
      <c r="H24985" t="inlineStr"/>
    </row>
    <row r="24986">
      <c r="A24986" t="inlineStr">
        <is>
          <t>OpenSarToolkit</t>
        </is>
      </c>
      <c r="B24986" t="inlineStr">
        <is>
          <t>947b03d46ccb3775065368d68cdf528c574ba9de</t>
        </is>
      </c>
      <c r="C24986" t="inlineStr">
        <is>
          <t>2020-08-27 09:29:13+00:00</t>
        </is>
      </c>
      <c r="D24986" t="inlineStr">
        <is>
          <t>verchange</t>
        </is>
      </c>
      <c r="E24986" t="inlineStr">
        <is>
          <t>pytest</t>
        </is>
      </c>
      <c r="F24986" t="inlineStr"/>
      <c r="G24986" t="inlineStr">
        <is>
          <t>pytest</t>
        </is>
      </c>
      <c r="H24986" t="inlineStr"/>
    </row>
    <row r="24987">
      <c r="A24987" t="inlineStr">
        <is>
          <t>OpenSarToolkit</t>
        </is>
      </c>
      <c r="B24987" t="inlineStr">
        <is>
          <t>947b03d46ccb3775065368d68cdf528c574ba9de</t>
        </is>
      </c>
      <c r="C24987" t="inlineStr">
        <is>
          <t>2020-08-27 09:29:13+00:00</t>
        </is>
      </c>
      <c r="D24987" t="inlineStr">
        <is>
          <t>add</t>
        </is>
      </c>
      <c r="E24987" t="inlineStr">
        <is>
          <t>godale</t>
        </is>
      </c>
      <c r="F24987" t="inlineStr"/>
      <c r="G24987" t="inlineStr"/>
      <c r="H24987" t="inlineStr"/>
    </row>
    <row r="24988">
      <c r="A24988" t="inlineStr">
        <is>
          <t>OpenSarToolkit</t>
        </is>
      </c>
      <c r="B24988" t="inlineStr">
        <is>
          <t>947b03d46ccb3775065368d68cdf528c574ba9de</t>
        </is>
      </c>
      <c r="C24988" t="inlineStr">
        <is>
          <t>2020-08-27 09:29:13+00:00</t>
        </is>
      </c>
      <c r="D24988" t="inlineStr">
        <is>
          <t>add</t>
        </is>
      </c>
      <c r="E24988" t="inlineStr">
        <is>
          <t>jupyterlab</t>
        </is>
      </c>
      <c r="F24988" t="inlineStr"/>
      <c r="G24988" t="inlineStr"/>
      <c r="H24988" t="inlineStr"/>
    </row>
    <row r="24989">
      <c r="A24989" t="inlineStr">
        <is>
          <t>OpenSarToolkit</t>
        </is>
      </c>
      <c r="B24989" t="inlineStr">
        <is>
          <t>947b03d46ccb3775065368d68cdf528c574ba9de</t>
        </is>
      </c>
      <c r="C24989" t="inlineStr">
        <is>
          <t>2020-08-27 09:29:13+00:00</t>
        </is>
      </c>
      <c r="D24989" t="inlineStr">
        <is>
          <t>add</t>
        </is>
      </c>
      <c r="E24989" t="inlineStr">
        <is>
          <t>retrying</t>
        </is>
      </c>
      <c r="F24989" t="inlineStr"/>
      <c r="G24989" t="inlineStr"/>
      <c r="H24989" t="inlineStr"/>
    </row>
    <row r="24990">
      <c r="A24990" t="inlineStr">
        <is>
          <t>OpenSarToolkit</t>
        </is>
      </c>
      <c r="B24990" t="inlineStr">
        <is>
          <t>947b03d46ccb3775065368d68cdf528c574ba9de</t>
        </is>
      </c>
      <c r="C24990" t="inlineStr">
        <is>
          <t>2020-08-27 09:29:13+00:00</t>
        </is>
      </c>
      <c r="D24990" t="inlineStr">
        <is>
          <t>add</t>
        </is>
      </c>
      <c r="E24990" t="inlineStr">
        <is>
          <t>pytest-cov</t>
        </is>
      </c>
      <c r="F24990" t="inlineStr"/>
      <c r="G24990" t="inlineStr"/>
      <c r="H24990" t="inlineStr"/>
    </row>
    <row r="24991">
      <c r="A24991" t="inlineStr">
        <is>
          <t>OpenSarToolkit</t>
        </is>
      </c>
      <c r="B24991" t="inlineStr">
        <is>
          <t>947b03d46ccb3775065368d68cdf528c574ba9de</t>
        </is>
      </c>
      <c r="C24991" t="inlineStr">
        <is>
          <t>2020-08-27 09:29:13+00:00</t>
        </is>
      </c>
      <c r="D24991" t="inlineStr">
        <is>
          <t>add</t>
        </is>
      </c>
      <c r="E24991" t="inlineStr">
        <is>
          <t>pytest-runner</t>
        </is>
      </c>
      <c r="F24991" t="inlineStr"/>
      <c r="G24991" t="inlineStr"/>
      <c r="H24991" t="inlineStr"/>
    </row>
    <row r="24992">
      <c r="A24992" t="inlineStr">
        <is>
          <t>OpenSarToolkit</t>
        </is>
      </c>
      <c r="B24992" t="inlineStr">
        <is>
          <t>947b03d46ccb3775065368d68cdf528c574ba9de</t>
        </is>
      </c>
      <c r="C24992" t="inlineStr">
        <is>
          <t>2020-08-27 09:29:13+00:00</t>
        </is>
      </c>
      <c r="D24992" t="inlineStr">
        <is>
          <t>rem</t>
        </is>
      </c>
      <c r="E24992" t="inlineStr"/>
      <c r="F24992" t="inlineStr"/>
      <c r="G24992" t="inlineStr">
        <is>
          <t>joblib</t>
        </is>
      </c>
      <c r="H24992" t="inlineStr"/>
    </row>
    <row r="24993">
      <c r="A24993" t="inlineStr">
        <is>
          <t>django-render-block</t>
        </is>
      </c>
      <c r="B24993" t="inlineStr">
        <is>
          <t>b092fb8d691d261f9ae00d1578f70549d81c8b8b</t>
        </is>
      </c>
      <c r="C24993" t="inlineStr">
        <is>
          <t>2011-01-11 03:29:38+00:00</t>
        </is>
      </c>
      <c r="D24993" t="inlineStr">
        <is>
          <t>verchange</t>
        </is>
      </c>
      <c r="E24993" t="inlineStr">
        <is>
          <t>Django</t>
        </is>
      </c>
      <c r="F24993">
        <f>=1.3</f>
        <v/>
      </c>
      <c r="G24993" t="inlineStr">
        <is>
          <t>Django</t>
        </is>
      </c>
      <c r="H24993">
        <f>=1.1.4</f>
        <v/>
      </c>
    </row>
    <row r="24994">
      <c r="A24994" t="inlineStr">
        <is>
          <t>spruned</t>
        </is>
      </c>
      <c r="B24994" t="inlineStr">
        <is>
          <t>c2ec99eb9fb3e61a9f9a000b1bfdec512bae01b9</t>
        </is>
      </c>
      <c r="C24994" t="inlineStr">
        <is>
          <t>2019-03-24 18:21:17+00:00</t>
        </is>
      </c>
      <c r="D24994" t="inlineStr">
        <is>
          <t>verchange</t>
        </is>
      </c>
      <c r="E24994" t="inlineStr">
        <is>
          <t>aiohttp-socks</t>
        </is>
      </c>
      <c r="F24994">
        <f>=0.1.6</f>
        <v/>
      </c>
      <c r="G24994" t="inlineStr">
        <is>
          <t>aiohttp-socks</t>
        </is>
      </c>
      <c r="H24994">
        <f>=0.1.6</f>
        <v/>
      </c>
    </row>
    <row r="24995">
      <c r="A24995" t="inlineStr">
        <is>
          <t>spruned</t>
        </is>
      </c>
      <c r="B24995" t="inlineStr">
        <is>
          <t>c2ec99eb9fb3e61a9f9a000b1bfdec512bae01b9</t>
        </is>
      </c>
      <c r="C24995" t="inlineStr">
        <is>
          <t>2019-03-24 18:21:17+00:00</t>
        </is>
      </c>
      <c r="D24995" t="inlineStr">
        <is>
          <t>verchange</t>
        </is>
      </c>
      <c r="E24995" t="inlineStr">
        <is>
          <t>sqlalchemy</t>
        </is>
      </c>
      <c r="F24995">
        <f>=1.2.6</f>
        <v/>
      </c>
      <c r="G24995" t="inlineStr">
        <is>
          <t>sqlalchemy</t>
        </is>
      </c>
      <c r="H24995">
        <f>=1.2.6</f>
        <v/>
      </c>
    </row>
    <row r="24996">
      <c r="A24996" t="inlineStr">
        <is>
          <t>spruned</t>
        </is>
      </c>
      <c r="B24996" t="inlineStr">
        <is>
          <t>c2ec99eb9fb3e61a9f9a000b1bfdec512bae01b9</t>
        </is>
      </c>
      <c r="C24996" t="inlineStr">
        <is>
          <t>2019-03-24 18:21:17+00:00</t>
        </is>
      </c>
      <c r="D24996" t="inlineStr">
        <is>
          <t>verchange</t>
        </is>
      </c>
      <c r="E24996" t="inlineStr">
        <is>
          <t>aiohttp</t>
        </is>
      </c>
      <c r="F24996">
        <f>=3.0.0b0</f>
        <v/>
      </c>
      <c r="G24996" t="inlineStr">
        <is>
          <t>aiohttp</t>
        </is>
      </c>
      <c r="H24996">
        <f>=3.0.0b0</f>
        <v/>
      </c>
    </row>
    <row r="24997">
      <c r="A24997" t="inlineStr">
        <is>
          <t>spruned</t>
        </is>
      </c>
      <c r="B24997" t="inlineStr">
        <is>
          <t>c2ec99eb9fb3e61a9f9a000b1bfdec512bae01b9</t>
        </is>
      </c>
      <c r="C24997" t="inlineStr">
        <is>
          <t>2019-03-24 18:21:17+00:00</t>
        </is>
      </c>
      <c r="D24997" t="inlineStr">
        <is>
          <t>add</t>
        </is>
      </c>
      <c r="E24997" t="inlineStr">
        <is>
          <t>pyzmq</t>
        </is>
      </c>
      <c r="F24997">
        <f>=18.0.1</f>
        <v/>
      </c>
      <c r="G24997" t="inlineStr"/>
      <c r="H24997" t="inlineStr"/>
    </row>
    <row r="24998">
      <c r="A24998" t="inlineStr">
        <is>
          <t>spruned</t>
        </is>
      </c>
      <c r="B24998" t="inlineStr">
        <is>
          <t>c2ec99eb9fb3e61a9f9a000b1bfdec512bae01b9</t>
        </is>
      </c>
      <c r="C24998" t="inlineStr">
        <is>
          <t>2019-03-24 18:21:17+00:00</t>
        </is>
      </c>
      <c r="D24998" t="inlineStr">
        <is>
          <t>rem</t>
        </is>
      </c>
      <c r="E24998" t="inlineStr"/>
      <c r="F24998" t="inlineStr"/>
      <c r="G24998" t="inlineStr">
        <is>
          <t>daemonize</t>
        </is>
      </c>
      <c r="H24998">
        <f>=2.4.7</f>
        <v/>
      </c>
    </row>
    <row r="24999">
      <c r="A24999" t="inlineStr">
        <is>
          <t>spruned</t>
        </is>
      </c>
      <c r="B24999" t="inlineStr">
        <is>
          <t>01ed9faeafead4d432847316673446d5eb40377f</t>
        </is>
      </c>
      <c r="C24999" t="inlineStr">
        <is>
          <t>2019-04-25 16:00:16+00:00</t>
        </is>
      </c>
      <c r="D24999" t="inlineStr">
        <is>
          <t>verchange</t>
        </is>
      </c>
      <c r="E24999" t="inlineStr">
        <is>
          <t>aiohttp</t>
        </is>
      </c>
      <c r="F24999">
        <f>=3.5.4</f>
        <v/>
      </c>
      <c r="G24999" t="inlineStr">
        <is>
          <t>aiohttp</t>
        </is>
      </c>
      <c r="H24999">
        <f>=3.0.0b0</f>
        <v/>
      </c>
    </row>
    <row r="25000">
      <c r="A25000" t="inlineStr">
        <is>
          <t>spruned</t>
        </is>
      </c>
      <c r="B25000" t="inlineStr">
        <is>
          <t>01ed9faeafead4d432847316673446d5eb40377f</t>
        </is>
      </c>
      <c r="C25000" t="inlineStr">
        <is>
          <t>2019-04-25 16:00:16+00:00</t>
        </is>
      </c>
      <c r="D25000" t="inlineStr">
        <is>
          <t>verchange</t>
        </is>
      </c>
      <c r="E25000" t="inlineStr">
        <is>
          <t>sqlalchemy</t>
        </is>
      </c>
      <c r="F25000">
        <f>=1.3.0</f>
        <v/>
      </c>
      <c r="G25000" t="inlineStr">
        <is>
          <t>sqlalchemy</t>
        </is>
      </c>
      <c r="H25000">
        <f>=1.2.6</f>
        <v/>
      </c>
    </row>
    <row r="25001">
      <c r="A25001" t="inlineStr">
        <is>
          <t>spruned</t>
        </is>
      </c>
      <c r="B25001" t="inlineStr">
        <is>
          <t>01ed9faeafead4d432847316673446d5eb40377f</t>
        </is>
      </c>
      <c r="C25001" t="inlineStr">
        <is>
          <t>2019-04-25 16:00:16+00:00</t>
        </is>
      </c>
      <c r="D25001" t="inlineStr">
        <is>
          <t>verchange</t>
        </is>
      </c>
      <c r="E25001" t="inlineStr">
        <is>
          <t>plyvel</t>
        </is>
      </c>
      <c r="F25001">
        <f>=1.0.5</f>
        <v/>
      </c>
      <c r="G25001" t="inlineStr">
        <is>
          <t>plyvel</t>
        </is>
      </c>
      <c r="H25001">
        <f>=0.9.0</f>
        <v/>
      </c>
    </row>
    <row r="25002">
      <c r="A25002" t="inlineStr">
        <is>
          <t>spruned</t>
        </is>
      </c>
      <c r="B25002" t="inlineStr">
        <is>
          <t>01ed9faeafead4d432847316673446d5eb40377f</t>
        </is>
      </c>
      <c r="C25002" t="inlineStr">
        <is>
          <t>2019-04-25 16:00:16+00:00</t>
        </is>
      </c>
      <c r="D25002" t="inlineStr">
        <is>
          <t>verchange</t>
        </is>
      </c>
      <c r="E25002" t="inlineStr">
        <is>
          <t>async-timeout</t>
        </is>
      </c>
      <c r="F25002">
        <f>=3.0.0</f>
        <v/>
      </c>
      <c r="G25002" t="inlineStr">
        <is>
          <t>async-timeout</t>
        </is>
      </c>
      <c r="H25002">
        <f>=2.0.1</f>
        <v/>
      </c>
    </row>
    <row r="25003">
      <c r="A25003" t="inlineStr">
        <is>
          <t>dj-libcloud</t>
        </is>
      </c>
      <c r="B25003" t="inlineStr">
        <is>
          <t>7754341461be409cbecc5affc1ff055c0bb460b0</t>
        </is>
      </c>
      <c r="C25003" t="inlineStr">
        <is>
          <t>2014-04-23 01:56:13+00:00</t>
        </is>
      </c>
      <c r="D25003" t="inlineStr">
        <is>
          <t>verchange</t>
        </is>
      </c>
      <c r="E25003" t="inlineStr">
        <is>
          <t>apache-libcloud</t>
        </is>
      </c>
      <c r="F25003" t="inlineStr">
        <is>
          <t>&gt;=0.14.1</t>
        </is>
      </c>
      <c r="G25003" t="inlineStr">
        <is>
          <t>apache-libcloud</t>
        </is>
      </c>
      <c r="H25003" t="inlineStr">
        <is>
          <t>&gt;=0.14.1</t>
        </is>
      </c>
    </row>
    <row r="25004">
      <c r="A25004" t="inlineStr">
        <is>
          <t>dj-libcloud</t>
        </is>
      </c>
      <c r="B25004" t="inlineStr">
        <is>
          <t>7754341461be409cbecc5affc1ff055c0bb460b0</t>
        </is>
      </c>
      <c r="C25004" t="inlineStr">
        <is>
          <t>2014-04-23 01:56:13+00:00</t>
        </is>
      </c>
      <c r="D25004" t="inlineStr">
        <is>
          <t>verchange</t>
        </is>
      </c>
      <c r="E25004" t="inlineStr">
        <is>
          <t>django</t>
        </is>
      </c>
      <c r="F25004" t="inlineStr">
        <is>
          <t>&gt;=1.6.0</t>
        </is>
      </c>
      <c r="G25004" t="inlineStr">
        <is>
          <t>django</t>
        </is>
      </c>
      <c r="H25004" t="inlineStr">
        <is>
          <t>&gt;=1.5.1</t>
        </is>
      </c>
    </row>
    <row r="25005">
      <c r="A25005" t="inlineStr">
        <is>
          <t>dj-libcloud</t>
        </is>
      </c>
      <c r="B25005" t="inlineStr">
        <is>
          <t>7754341461be409cbecc5affc1ff055c0bb460b0</t>
        </is>
      </c>
      <c r="C25005" t="inlineStr">
        <is>
          <t>2014-04-23 01:56:13+00:00</t>
        </is>
      </c>
      <c r="D25005" t="inlineStr">
        <is>
          <t>rem</t>
        </is>
      </c>
      <c r="E25005" t="inlineStr"/>
      <c r="F25005" t="inlineStr"/>
      <c r="G25005" t="inlineStr">
        <is>
          <t>django-pipeline</t>
        </is>
      </c>
      <c r="H25005" t="inlineStr">
        <is>
          <t>&gt;=1.3.24</t>
        </is>
      </c>
    </row>
    <row r="25006">
      <c r="A25006" t="inlineStr">
        <is>
          <t>dj-libcloud</t>
        </is>
      </c>
      <c r="B25006" t="inlineStr">
        <is>
          <t>832a5c2544c4d0308b438964cef47718245bed93</t>
        </is>
      </c>
      <c r="C25006" t="inlineStr">
        <is>
          <t>2014-06-23 18:26:25+00:00</t>
        </is>
      </c>
      <c r="D25006" t="inlineStr">
        <is>
          <t>verchange</t>
        </is>
      </c>
      <c r="E25006" t="inlineStr">
        <is>
          <t>apache-libcloud</t>
        </is>
      </c>
      <c r="F25006" t="inlineStr">
        <is>
          <t>&gt;=0.14.1</t>
        </is>
      </c>
      <c r="G25006" t="inlineStr">
        <is>
          <t>apache-libcloud</t>
        </is>
      </c>
      <c r="H25006" t="inlineStr">
        <is>
          <t>&gt;=0.14.1</t>
        </is>
      </c>
    </row>
    <row r="25007">
      <c r="A25007" t="inlineStr">
        <is>
          <t>dj-libcloud</t>
        </is>
      </c>
      <c r="B25007" t="inlineStr">
        <is>
          <t>832a5c2544c4d0308b438964cef47718245bed93</t>
        </is>
      </c>
      <c r="C25007" t="inlineStr">
        <is>
          <t>2014-06-23 18:26:25+00:00</t>
        </is>
      </c>
      <c r="D25007" t="inlineStr">
        <is>
          <t>rem</t>
        </is>
      </c>
      <c r="E25007" t="inlineStr"/>
      <c r="F25007" t="inlineStr"/>
      <c r="G25007" t="inlineStr">
        <is>
          <t>wheel</t>
        </is>
      </c>
      <c r="H25007">
        <f>=0.22.0</f>
        <v/>
      </c>
    </row>
    <row r="25008">
      <c r="A25008" t="inlineStr">
        <is>
          <t>NoDB</t>
        </is>
      </c>
      <c r="B25008" t="inlineStr">
        <is>
          <t>46169217e84b6e72c17a94ef96e3bf84183d45bc</t>
        </is>
      </c>
      <c r="C25008" t="inlineStr">
        <is>
          <t>2018-07-17 07:53:47+00:00</t>
        </is>
      </c>
      <c r="D25008" t="inlineStr">
        <is>
          <t>verchange</t>
        </is>
      </c>
      <c r="E25008" t="inlineStr">
        <is>
          <t>python-dateutil</t>
        </is>
      </c>
      <c r="F25008">
        <f>=2.6.0</f>
        <v/>
      </c>
      <c r="G25008" t="inlineStr">
        <is>
          <t>python-dateutil</t>
        </is>
      </c>
      <c r="H25008" t="inlineStr">
        <is>
          <t>&gt;=2.6.0</t>
        </is>
      </c>
    </row>
    <row r="25009">
      <c r="A25009" t="inlineStr">
        <is>
          <t>NoDB</t>
        </is>
      </c>
      <c r="B25009" t="inlineStr">
        <is>
          <t>f3148934b8cc143c57cdea4e85a0deb8411df921</t>
        </is>
      </c>
      <c r="C25009" t="inlineStr">
        <is>
          <t>2019-11-18 06:25:50+00:00</t>
        </is>
      </c>
      <c r="D25009" t="inlineStr">
        <is>
          <t>verchange</t>
        </is>
      </c>
      <c r="E25009" t="inlineStr">
        <is>
          <t>appdirs</t>
        </is>
      </c>
      <c r="F25009" t="inlineStr">
        <is>
          <t>&gt;=1.4.3</t>
        </is>
      </c>
      <c r="G25009" t="inlineStr">
        <is>
          <t>appdirs</t>
        </is>
      </c>
      <c r="H25009" t="inlineStr">
        <is>
          <t>&gt;=1.4.3</t>
        </is>
      </c>
    </row>
    <row r="25010">
      <c r="A25010" t="inlineStr">
        <is>
          <t>NoDB</t>
        </is>
      </c>
      <c r="B25010" t="inlineStr">
        <is>
          <t>f3148934b8cc143c57cdea4e85a0deb8411df921</t>
        </is>
      </c>
      <c r="C25010" t="inlineStr">
        <is>
          <t>2019-11-18 06:25:50+00:00</t>
        </is>
      </c>
      <c r="D25010" t="inlineStr">
        <is>
          <t>rem</t>
        </is>
      </c>
      <c r="E25010" t="inlineStr"/>
      <c r="F25010" t="inlineStr"/>
      <c r="G25010" t="inlineStr">
        <is>
          <t>botocore</t>
        </is>
      </c>
      <c r="H25010" t="inlineStr">
        <is>
          <t>&gt;=1.5.38</t>
        </is>
      </c>
    </row>
    <row r="25011">
      <c r="A25011" t="inlineStr">
        <is>
          <t>NoDB</t>
        </is>
      </c>
      <c r="B25011" t="inlineStr">
        <is>
          <t>f3148934b8cc143c57cdea4e85a0deb8411df921</t>
        </is>
      </c>
      <c r="C25011" t="inlineStr">
        <is>
          <t>2019-11-18 06:25:50+00:00</t>
        </is>
      </c>
      <c r="D25011" t="inlineStr">
        <is>
          <t>rem</t>
        </is>
      </c>
      <c r="E25011" t="inlineStr"/>
      <c r="F25011" t="inlineStr"/>
      <c r="G25011" t="inlineStr">
        <is>
          <t>docutils</t>
        </is>
      </c>
      <c r="H25011" t="inlineStr">
        <is>
          <t>&gt;=0.13.1</t>
        </is>
      </c>
    </row>
    <row r="25012">
      <c r="A25012" t="inlineStr">
        <is>
          <t>NoDB</t>
        </is>
      </c>
      <c r="B25012" t="inlineStr">
        <is>
          <t>f3148934b8cc143c57cdea4e85a0deb8411df921</t>
        </is>
      </c>
      <c r="C25012" t="inlineStr">
        <is>
          <t>2019-11-18 06:25:50+00:00</t>
        </is>
      </c>
      <c r="D25012" t="inlineStr">
        <is>
          <t>rem</t>
        </is>
      </c>
      <c r="E25012" t="inlineStr"/>
      <c r="F25012" t="inlineStr"/>
      <c r="G25012" t="inlineStr">
        <is>
          <t>futures</t>
        </is>
      </c>
      <c r="H25012" t="inlineStr">
        <is>
          <t>&gt;=3.0.5</t>
        </is>
      </c>
    </row>
    <row r="25013">
      <c r="A25013" t="inlineStr">
        <is>
          <t>NoDB</t>
        </is>
      </c>
      <c r="B25013" t="inlineStr">
        <is>
          <t>f3148934b8cc143c57cdea4e85a0deb8411df921</t>
        </is>
      </c>
      <c r="C25013" t="inlineStr">
        <is>
          <t>2019-11-18 06:25:50+00:00</t>
        </is>
      </c>
      <c r="D25013" t="inlineStr">
        <is>
          <t>rem</t>
        </is>
      </c>
      <c r="E25013" t="inlineStr"/>
      <c r="F25013" t="inlineStr"/>
      <c r="G25013" t="inlineStr">
        <is>
          <t>jmespath</t>
        </is>
      </c>
      <c r="H25013" t="inlineStr">
        <is>
          <t>&gt;=0.9.2</t>
        </is>
      </c>
    </row>
    <row r="25014">
      <c r="A25014" t="inlineStr">
        <is>
          <t>NoDB</t>
        </is>
      </c>
      <c r="B25014" t="inlineStr">
        <is>
          <t>f3148934b8cc143c57cdea4e85a0deb8411df921</t>
        </is>
      </c>
      <c r="C25014" t="inlineStr">
        <is>
          <t>2019-11-18 06:25:50+00:00</t>
        </is>
      </c>
      <c r="D25014" t="inlineStr">
        <is>
          <t>rem</t>
        </is>
      </c>
      <c r="E25014" t="inlineStr"/>
      <c r="F25014" t="inlineStr"/>
      <c r="G25014" t="inlineStr">
        <is>
          <t>pyparsing</t>
        </is>
      </c>
      <c r="H25014" t="inlineStr">
        <is>
          <t>&gt;=2.2.0</t>
        </is>
      </c>
    </row>
    <row r="25015">
      <c r="A25015" t="inlineStr">
        <is>
          <t>NoDB</t>
        </is>
      </c>
      <c r="B25015" t="inlineStr">
        <is>
          <t>f3148934b8cc143c57cdea4e85a0deb8411df921</t>
        </is>
      </c>
      <c r="C25015" t="inlineStr">
        <is>
          <t>2019-11-18 06:25:50+00:00</t>
        </is>
      </c>
      <c r="D25015" t="inlineStr">
        <is>
          <t>rem</t>
        </is>
      </c>
      <c r="E25015" t="inlineStr"/>
      <c r="F25015" t="inlineStr"/>
      <c r="G25015" t="inlineStr">
        <is>
          <t>python-dateutil</t>
        </is>
      </c>
      <c r="H25015">
        <f>=2.6.0</f>
        <v/>
      </c>
    </row>
    <row r="25016">
      <c r="A25016" t="inlineStr">
        <is>
          <t>NoDB</t>
        </is>
      </c>
      <c r="B25016" t="inlineStr">
        <is>
          <t>f3148934b8cc143c57cdea4e85a0deb8411df921</t>
        </is>
      </c>
      <c r="C25016" t="inlineStr">
        <is>
          <t>2019-11-18 06:25:50+00:00</t>
        </is>
      </c>
      <c r="D25016" t="inlineStr">
        <is>
          <t>rem</t>
        </is>
      </c>
      <c r="E25016" t="inlineStr"/>
      <c r="F25016" t="inlineStr"/>
      <c r="G25016" t="inlineStr">
        <is>
          <t>s3transfer</t>
        </is>
      </c>
      <c r="H25016" t="inlineStr">
        <is>
          <t>&gt;=0.1.10</t>
        </is>
      </c>
    </row>
    <row r="25017">
      <c r="A25017" t="inlineStr">
        <is>
          <t>NoDB</t>
        </is>
      </c>
      <c r="B25017" t="inlineStr">
        <is>
          <t>f3148934b8cc143c57cdea4e85a0deb8411df921</t>
        </is>
      </c>
      <c r="C25017" t="inlineStr">
        <is>
          <t>2019-11-18 06:25:50+00:00</t>
        </is>
      </c>
      <c r="D25017" t="inlineStr">
        <is>
          <t>rem</t>
        </is>
      </c>
      <c r="E25017" t="inlineStr"/>
      <c r="F25017" t="inlineStr"/>
      <c r="G25017" t="inlineStr">
        <is>
          <t>six</t>
        </is>
      </c>
      <c r="H25017" t="inlineStr">
        <is>
          <t>&gt;=1.10.0</t>
        </is>
      </c>
    </row>
    <row r="25018">
      <c r="A25018" t="inlineStr">
        <is>
          <t>django-status</t>
        </is>
      </c>
      <c r="B25018" t="inlineStr">
        <is>
          <t>0d90edc4e307f71f864d5aa05cf8436397cf7026</t>
        </is>
      </c>
      <c r="C25018" t="inlineStr">
        <is>
          <t>2016-04-06 16:19:35+00:00</t>
        </is>
      </c>
      <c r="D25018" t="inlineStr">
        <is>
          <t>add</t>
        </is>
      </c>
      <c r="E25018" t="inlineStr">
        <is>
          <t>Django</t>
        </is>
      </c>
      <c r="F25018" t="inlineStr">
        <is>
          <t>&gt;=1.8</t>
        </is>
      </c>
      <c r="G25018" t="inlineStr"/>
      <c r="H25018" t="inlineStr"/>
    </row>
    <row r="25019">
      <c r="A25019" t="inlineStr">
        <is>
          <t>django-rest-framework-role-filters</t>
        </is>
      </c>
      <c r="B25019" t="inlineStr">
        <is>
          <t>e96f00927c2076bea3586cc53f3dcf11ce413111</t>
        </is>
      </c>
      <c r="C25019" t="inlineStr">
        <is>
          <t>2020-04-18 15:04:21+00:00</t>
        </is>
      </c>
      <c r="D25019" t="inlineStr">
        <is>
          <t>verchange</t>
        </is>
      </c>
      <c r="E25019" t="inlineStr">
        <is>
          <t>djangorestframework</t>
        </is>
      </c>
      <c r="F25019" t="inlineStr">
        <is>
          <t>&gt;=3.10.3</t>
        </is>
      </c>
      <c r="G25019" t="inlineStr">
        <is>
          <t>djangorestframework</t>
        </is>
      </c>
      <c r="H25019" t="inlineStr">
        <is>
          <t>&gt;=3.5.4</t>
        </is>
      </c>
    </row>
    <row r="25020">
      <c r="A25020" t="inlineStr">
        <is>
          <t>mf2py</t>
        </is>
      </c>
      <c r="B25020" t="inlineStr">
        <is>
          <t>25ab8b125fa0f5fa9320a51123d429216799d2f3</t>
        </is>
      </c>
      <c r="C25020" t="inlineStr">
        <is>
          <t>2014-05-12 18:31:20+00:00</t>
        </is>
      </c>
      <c r="D25020" t="inlineStr">
        <is>
          <t>add</t>
        </is>
      </c>
      <c r="E25020" t="inlineStr">
        <is>
          <t>BeautifulSoup4</t>
        </is>
      </c>
      <c r="F25020">
        <f>=4.3.2.</f>
        <v/>
      </c>
      <c r="G25020" t="inlineStr"/>
      <c r="H25020" t="inlineStr"/>
    </row>
    <row r="25021">
      <c r="A25021" t="inlineStr">
        <is>
          <t>mf2py</t>
        </is>
      </c>
      <c r="B25021" t="inlineStr">
        <is>
          <t>92b949e38a9d371ab371a7d43132d98e897dbd88</t>
        </is>
      </c>
      <c r="C25021" t="inlineStr">
        <is>
          <t>2014-07-09 14:07:44+00:00</t>
        </is>
      </c>
      <c r="D25021" t="inlineStr">
        <is>
          <t>verchange</t>
        </is>
      </c>
      <c r="E25021" t="inlineStr">
        <is>
          <t>html5lib</t>
        </is>
      </c>
      <c r="F25021">
        <f>=0.999</f>
        <v/>
      </c>
      <c r="G25021" t="inlineStr">
        <is>
          <t>html5lib</t>
        </is>
      </c>
      <c r="H25021">
        <f>=0.99</f>
        <v/>
      </c>
    </row>
    <row r="25022">
      <c r="A25022" t="inlineStr">
        <is>
          <t>mf2py</t>
        </is>
      </c>
      <c r="B25022" t="inlineStr">
        <is>
          <t>3ccf6f7cc8f457a494e22d4ff04a312d4aa2cacc</t>
        </is>
      </c>
      <c r="C25022" t="inlineStr">
        <is>
          <t>2015-10-05 16:27:40+00:00</t>
        </is>
      </c>
      <c r="D25022" t="inlineStr">
        <is>
          <t>verchange</t>
        </is>
      </c>
      <c r="E25022" t="inlineStr">
        <is>
          <t>BeautifulSoup4</t>
        </is>
      </c>
      <c r="F25022">
        <f>=4.3.2</f>
        <v/>
      </c>
      <c r="G25022" t="inlineStr">
        <is>
          <t>BeautifulSoup4</t>
        </is>
      </c>
      <c r="H25022">
        <f>=4.3.2.</f>
        <v/>
      </c>
    </row>
    <row r="25023">
      <c r="A25023" t="inlineStr">
        <is>
          <t>mf2py</t>
        </is>
      </c>
      <c r="B25023" t="inlineStr">
        <is>
          <t>3ccf6f7cc8f457a494e22d4ff04a312d4aa2cacc</t>
        </is>
      </c>
      <c r="C25023" t="inlineStr">
        <is>
          <t>2015-10-05 16:27:40+00:00</t>
        </is>
      </c>
      <c r="D25023" t="inlineStr">
        <is>
          <t>add</t>
        </is>
      </c>
      <c r="E25023" t="inlineStr">
        <is>
          <t>Flask</t>
        </is>
      </c>
      <c r="F25023">
        <f>=0.10.1</f>
        <v/>
      </c>
      <c r="G25023" t="inlineStr"/>
      <c r="H25023" t="inlineStr"/>
    </row>
    <row r="25024">
      <c r="A25024" t="inlineStr">
        <is>
          <t>mf2py</t>
        </is>
      </c>
      <c r="B25024" t="inlineStr">
        <is>
          <t>3ccf6f7cc8f457a494e22d4ff04a312d4aa2cacc</t>
        </is>
      </c>
      <c r="C25024" t="inlineStr">
        <is>
          <t>2015-10-05 16:27:40+00:00</t>
        </is>
      </c>
      <c r="D25024" t="inlineStr">
        <is>
          <t>add</t>
        </is>
      </c>
      <c r="E25024" t="inlineStr">
        <is>
          <t>gunicorn</t>
        </is>
      </c>
      <c r="F25024">
        <f>=19.1.1</f>
        <v/>
      </c>
      <c r="G25024" t="inlineStr"/>
      <c r="H25024" t="inlineStr"/>
    </row>
    <row r="25025">
      <c r="A25025" t="inlineStr">
        <is>
          <t>mf2py</t>
        </is>
      </c>
      <c r="B25025" t="inlineStr">
        <is>
          <t>dda3a591f4cf0a05b2f0cfe9dbd5350b6595892f</t>
        </is>
      </c>
      <c r="C25025" t="inlineStr">
        <is>
          <t>2018-04-09 23:39:36+00:00</t>
        </is>
      </c>
      <c r="D25025" t="inlineStr">
        <is>
          <t>verchange</t>
        </is>
      </c>
      <c r="E25025" t="inlineStr">
        <is>
          <t>requests</t>
        </is>
      </c>
      <c r="F25025">
        <f>=2.18.4</f>
        <v/>
      </c>
      <c r="G25025" t="inlineStr">
        <is>
          <t>requests</t>
        </is>
      </c>
      <c r="H25025">
        <f>=2.0.1</f>
        <v/>
      </c>
    </row>
    <row r="25026">
      <c r="A25026" t="inlineStr">
        <is>
          <t>mf2py</t>
        </is>
      </c>
      <c r="B25026" t="inlineStr">
        <is>
          <t>dda3a591f4cf0a05b2f0cfe9dbd5350b6595892f</t>
        </is>
      </c>
      <c r="C25026" t="inlineStr">
        <is>
          <t>2018-04-09 23:39:36+00:00</t>
        </is>
      </c>
      <c r="D25026" t="inlineStr">
        <is>
          <t>verchange</t>
        </is>
      </c>
      <c r="E25026" t="inlineStr">
        <is>
          <t>BeautifulSoup4</t>
        </is>
      </c>
      <c r="F25026">
        <f>=4.6.0</f>
        <v/>
      </c>
      <c r="G25026" t="inlineStr">
        <is>
          <t>BeautifulSoup4</t>
        </is>
      </c>
      <c r="H25026">
        <f>=4.3.2</f>
        <v/>
      </c>
    </row>
    <row r="25027">
      <c r="A25027" t="inlineStr">
        <is>
          <t>mf2py</t>
        </is>
      </c>
      <c r="B25027" t="inlineStr">
        <is>
          <t>dda3a591f4cf0a05b2f0cfe9dbd5350b6595892f</t>
        </is>
      </c>
      <c r="C25027" t="inlineStr">
        <is>
          <t>2018-04-09 23:39:36+00:00</t>
        </is>
      </c>
      <c r="D25027" t="inlineStr">
        <is>
          <t>verchange</t>
        </is>
      </c>
      <c r="E25027" t="inlineStr">
        <is>
          <t>html5lib</t>
        </is>
      </c>
      <c r="F25027">
        <f>=1.0.1</f>
        <v/>
      </c>
      <c r="G25027" t="inlineStr">
        <is>
          <t>html5lib</t>
        </is>
      </c>
      <c r="H25027">
        <f>=0.999</f>
        <v/>
      </c>
    </row>
    <row r="25028">
      <c r="A25028" t="inlineStr">
        <is>
          <t>mf2py</t>
        </is>
      </c>
      <c r="B25028" t="inlineStr">
        <is>
          <t>dda3a591f4cf0a05b2f0cfe9dbd5350b6595892f</t>
        </is>
      </c>
      <c r="C25028" t="inlineStr">
        <is>
          <t>2018-04-09 23:39:36+00:00</t>
        </is>
      </c>
      <c r="D25028" t="inlineStr">
        <is>
          <t>add</t>
        </is>
      </c>
      <c r="E25028" t="inlineStr">
        <is>
          <t>mock</t>
        </is>
      </c>
      <c r="F25028">
        <f>=1.3.0</f>
        <v/>
      </c>
      <c r="G25028" t="inlineStr"/>
      <c r="H25028" t="inlineStr"/>
    </row>
    <row r="25029">
      <c r="A25029" t="inlineStr">
        <is>
          <t>mf2py</t>
        </is>
      </c>
      <c r="B25029" t="inlineStr">
        <is>
          <t>dda3a591f4cf0a05b2f0cfe9dbd5350b6595892f</t>
        </is>
      </c>
      <c r="C25029" t="inlineStr">
        <is>
          <t>2018-04-09 23:39:36+00:00</t>
        </is>
      </c>
      <c r="D25029" t="inlineStr">
        <is>
          <t>rem</t>
        </is>
      </c>
      <c r="E25029" t="inlineStr"/>
      <c r="F25029" t="inlineStr"/>
      <c r="G25029" t="inlineStr">
        <is>
          <t>Flask</t>
        </is>
      </c>
      <c r="H25029">
        <f>=0.10.1</f>
        <v/>
      </c>
    </row>
    <row r="25030">
      <c r="A25030" t="inlineStr">
        <is>
          <t>mf2py</t>
        </is>
      </c>
      <c r="B25030" t="inlineStr">
        <is>
          <t>dda3a591f4cf0a05b2f0cfe9dbd5350b6595892f</t>
        </is>
      </c>
      <c r="C25030" t="inlineStr">
        <is>
          <t>2018-04-09 23:39:36+00:00</t>
        </is>
      </c>
      <c r="D25030" t="inlineStr">
        <is>
          <t>rem</t>
        </is>
      </c>
      <c r="E25030" t="inlineStr"/>
      <c r="F25030" t="inlineStr"/>
      <c r="G25030" t="inlineStr">
        <is>
          <t>gunicorn</t>
        </is>
      </c>
      <c r="H25030">
        <f>=19.1.1</f>
        <v/>
      </c>
    </row>
    <row r="25031">
      <c r="A25031" t="inlineStr">
        <is>
          <t>mf2py</t>
        </is>
      </c>
      <c r="B25031" t="inlineStr">
        <is>
          <t>1c030f141d8a4617533c8f0a30cbd1f8285465ec</t>
        </is>
      </c>
      <c r="C25031" t="inlineStr">
        <is>
          <t>2018-08-08 23:38:00+00:00</t>
        </is>
      </c>
      <c r="D25031" t="inlineStr">
        <is>
          <t>add</t>
        </is>
      </c>
      <c r="E25031" t="inlineStr">
        <is>
          <t>lxml</t>
        </is>
      </c>
      <c r="F25031">
        <f>=4.2.4</f>
        <v/>
      </c>
      <c r="G25031" t="inlineStr"/>
      <c r="H25031" t="inlineStr"/>
    </row>
    <row r="25032">
      <c r="A25032" t="inlineStr">
        <is>
          <t>gabbi</t>
        </is>
      </c>
      <c r="B25032" t="inlineStr">
        <is>
          <t>8a304c49ff01b6ace9847a9245dd21329f5987b5</t>
        </is>
      </c>
      <c r="C25032" t="inlineStr">
        <is>
          <t>2015-02-02 21:47:16+00:00</t>
        </is>
      </c>
      <c r="D25032" t="inlineStr">
        <is>
          <t>rem</t>
        </is>
      </c>
      <c r="E25032" t="inlineStr"/>
      <c r="F25032" t="inlineStr"/>
      <c r="G25032" t="inlineStr">
        <is>
          <t>testtools</t>
        </is>
      </c>
      <c r="H25032" t="inlineStr">
        <is>
          <t>&gt;=0.9.32</t>
        </is>
      </c>
    </row>
    <row r="25033">
      <c r="A25033" t="inlineStr">
        <is>
          <t>gabbi</t>
        </is>
      </c>
      <c r="B25033" t="inlineStr">
        <is>
          <t>89ae0c46135b01218efc1b8cdeec41d1ee78a365</t>
        </is>
      </c>
      <c r="C25033" t="inlineStr">
        <is>
          <t>2015-02-11 12:16:10+00:00</t>
        </is>
      </c>
      <c r="D25033" t="inlineStr">
        <is>
          <t>add</t>
        </is>
      </c>
      <c r="E25033" t="inlineStr">
        <is>
          <t>testtools</t>
        </is>
      </c>
      <c r="F25033" t="inlineStr"/>
      <c r="G25033" t="inlineStr"/>
      <c r="H25033" t="inlineStr"/>
    </row>
    <row r="25034">
      <c r="A25034" t="inlineStr">
        <is>
          <t>gabbi</t>
        </is>
      </c>
      <c r="B25034" t="inlineStr">
        <is>
          <t>e983c8bbb8762443250a876b3624c40c21f9c041</t>
        </is>
      </c>
      <c r="C25034" t="inlineStr">
        <is>
          <t>2015-03-02 15:05:22+00:00</t>
        </is>
      </c>
      <c r="D25034" t="inlineStr">
        <is>
          <t>verchange</t>
        </is>
      </c>
      <c r="E25034" t="inlineStr">
        <is>
          <t>six</t>
        </is>
      </c>
      <c r="F25034" t="inlineStr"/>
      <c r="G25034" t="inlineStr">
        <is>
          <t>six</t>
        </is>
      </c>
      <c r="H25034" t="inlineStr">
        <is>
          <t>&gt;=1.7.0</t>
        </is>
      </c>
    </row>
    <row r="25035">
      <c r="A25035" t="inlineStr">
        <is>
          <t>gabbi</t>
        </is>
      </c>
      <c r="B25035" t="inlineStr">
        <is>
          <t>e983c8bbb8762443250a876b3624c40c21f9c041</t>
        </is>
      </c>
      <c r="C25035" t="inlineStr">
        <is>
          <t>2015-03-02 15:05:22+00:00</t>
        </is>
      </c>
      <c r="D25035" t="inlineStr">
        <is>
          <t>verchange</t>
        </is>
      </c>
      <c r="E25035" t="inlineStr">
        <is>
          <t>pbr</t>
        </is>
      </c>
      <c r="F25035" t="inlineStr"/>
      <c r="G25035" t="inlineStr">
        <is>
          <t>pbr</t>
        </is>
      </c>
      <c r="H25035" t="inlineStr">
        <is>
          <t>&lt;1.0;&gt;=0.6;!=0.7</t>
        </is>
      </c>
    </row>
    <row r="25036">
      <c r="A25036" t="inlineStr">
        <is>
          <t>gabbi</t>
        </is>
      </c>
      <c r="B25036" t="inlineStr">
        <is>
          <t>b23b5e9cb37ae0a00c74138ce28edf06d428f486</t>
        </is>
      </c>
      <c r="C25036" t="inlineStr">
        <is>
          <t>2015-07-30 20:22:10+00:00</t>
        </is>
      </c>
      <c r="D25036" t="inlineStr">
        <is>
          <t>rem</t>
        </is>
      </c>
      <c r="E25036" t="inlineStr"/>
      <c r="F25036" t="inlineStr"/>
      <c r="G25036" t="inlineStr">
        <is>
          <t>testtools</t>
        </is>
      </c>
      <c r="H25036" t="inlineStr"/>
    </row>
    <row r="25037">
      <c r="A25037" t="inlineStr">
        <is>
          <t>gabbi</t>
        </is>
      </c>
      <c r="B25037" t="inlineStr">
        <is>
          <t>4b522c9a3853bb2efc8420d21c3b0b2cf587cbf0</t>
        </is>
      </c>
      <c r="C25037" t="inlineStr">
        <is>
          <t>2015-08-13 11:27:23+00:00</t>
        </is>
      </c>
      <c r="D25037" t="inlineStr">
        <is>
          <t>add</t>
        </is>
      </c>
      <c r="E25037" t="inlineStr">
        <is>
          <t>colorama</t>
        </is>
      </c>
      <c r="F25037" t="inlineStr"/>
      <c r="G25037" t="inlineStr"/>
      <c r="H25037" t="inlineStr"/>
    </row>
    <row r="25038">
      <c r="A25038" t="inlineStr">
        <is>
          <t>gabbi</t>
        </is>
      </c>
      <c r="B25038" t="inlineStr">
        <is>
          <t>85cf6bc6e1339c72d1823df24ed644130a07951a</t>
        </is>
      </c>
      <c r="C25038" t="inlineStr">
        <is>
          <t>2015-12-29 13:09:10+00:00</t>
        </is>
      </c>
      <c r="D25038" t="inlineStr">
        <is>
          <t>verchange</t>
        </is>
      </c>
      <c r="E25038" t="inlineStr">
        <is>
          <t>wsgi-intercept</t>
        </is>
      </c>
      <c r="F25038" t="inlineStr">
        <is>
          <t>&gt;=1.0.0</t>
        </is>
      </c>
      <c r="G25038" t="inlineStr">
        <is>
          <t>wsgi-intercept</t>
        </is>
      </c>
      <c r="H25038" t="inlineStr"/>
    </row>
    <row r="25039">
      <c r="A25039" t="inlineStr">
        <is>
          <t>gabbi</t>
        </is>
      </c>
      <c r="B25039" t="inlineStr">
        <is>
          <t>11d378eddd3407cf594a6ffe1c6f4deac628795c</t>
        </is>
      </c>
      <c r="C25039" t="inlineStr">
        <is>
          <t>2016-03-05 17:37:18+00:00</t>
        </is>
      </c>
      <c r="D25039" t="inlineStr">
        <is>
          <t>add</t>
        </is>
      </c>
      <c r="E25039" t="inlineStr">
        <is>
          <t>jsonpath-rw-ext</t>
        </is>
      </c>
      <c r="F25039" t="inlineStr"/>
      <c r="G25039" t="inlineStr"/>
      <c r="H25039" t="inlineStr"/>
    </row>
    <row r="25040">
      <c r="A25040" t="inlineStr">
        <is>
          <t>gabbi</t>
        </is>
      </c>
      <c r="B25040" t="inlineStr">
        <is>
          <t>11d378eddd3407cf594a6ffe1c6f4deac628795c</t>
        </is>
      </c>
      <c r="C25040" t="inlineStr">
        <is>
          <t>2016-03-05 17:37:18+00:00</t>
        </is>
      </c>
      <c r="D25040" t="inlineStr">
        <is>
          <t>rem</t>
        </is>
      </c>
      <c r="E25040" t="inlineStr"/>
      <c r="F25040" t="inlineStr"/>
      <c r="G25040" t="inlineStr">
        <is>
          <t>jsonpath-rw</t>
        </is>
      </c>
      <c r="H25040" t="inlineStr"/>
    </row>
    <row r="25041">
      <c r="A25041" t="inlineStr">
        <is>
          <t>gabbi</t>
        </is>
      </c>
      <c r="B25041" t="inlineStr">
        <is>
          <t>08e3690e3be43bff8859df99e0ca6331cd7a8a6a</t>
        </is>
      </c>
      <c r="C25041" t="inlineStr">
        <is>
          <t>2016-03-10 15:37:46+00:00</t>
        </is>
      </c>
      <c r="D25041" t="inlineStr">
        <is>
          <t>verchange</t>
        </is>
      </c>
      <c r="E25041" t="inlineStr">
        <is>
          <t>jsonpath-rw-ext</t>
        </is>
      </c>
      <c r="F25041" t="inlineStr">
        <is>
          <t>&gt;=1.0.0</t>
        </is>
      </c>
      <c r="G25041" t="inlineStr">
        <is>
          <t>jsonpath-rw-ext</t>
        </is>
      </c>
      <c r="H25041" t="inlineStr"/>
    </row>
    <row r="25042">
      <c r="A25042" t="inlineStr">
        <is>
          <t>gabbi</t>
        </is>
      </c>
      <c r="B25042" t="inlineStr">
        <is>
          <t>1f92cf880a56de20e864cac7608f80cb1d381211</t>
        </is>
      </c>
      <c r="C25042" t="inlineStr">
        <is>
          <t>2016-03-21 11:28:35+00:00</t>
        </is>
      </c>
      <c r="D25042" t="inlineStr">
        <is>
          <t>verchange</t>
        </is>
      </c>
      <c r="E25042" t="inlineStr">
        <is>
          <t>wsgi-intercept</t>
        </is>
      </c>
      <c r="F25042" t="inlineStr">
        <is>
          <t>&gt;=1.2.0</t>
        </is>
      </c>
      <c r="G25042" t="inlineStr">
        <is>
          <t>wsgi-intercept</t>
        </is>
      </c>
      <c r="H25042" t="inlineStr">
        <is>
          <t>&gt;=1.0.0</t>
        </is>
      </c>
    </row>
    <row r="25043">
      <c r="A25043" t="inlineStr">
        <is>
          <t>gabbi</t>
        </is>
      </c>
      <c r="B25043" t="inlineStr">
        <is>
          <t>1f92cf880a56de20e864cac7608f80cb1d381211</t>
        </is>
      </c>
      <c r="C25043" t="inlineStr">
        <is>
          <t>2016-03-21 11:28:35+00:00</t>
        </is>
      </c>
      <c r="D25043" t="inlineStr">
        <is>
          <t>add</t>
        </is>
      </c>
      <c r="E25043" t="inlineStr">
        <is>
          <t>urllib3</t>
        </is>
      </c>
      <c r="F25043" t="inlineStr"/>
      <c r="G25043" t="inlineStr"/>
      <c r="H25043" t="inlineStr"/>
    </row>
    <row r="25044">
      <c r="A25044" t="inlineStr">
        <is>
          <t>gabbi</t>
        </is>
      </c>
      <c r="B25044" t="inlineStr">
        <is>
          <t>1f92cf880a56de20e864cac7608f80cb1d381211</t>
        </is>
      </c>
      <c r="C25044" t="inlineStr">
        <is>
          <t>2016-03-21 11:28:35+00:00</t>
        </is>
      </c>
      <c r="D25044" t="inlineStr">
        <is>
          <t>rem</t>
        </is>
      </c>
      <c r="E25044" t="inlineStr"/>
      <c r="F25044" t="inlineStr"/>
      <c r="G25044" t="inlineStr">
        <is>
          <t>httplib2</t>
        </is>
      </c>
      <c r="H25044" t="inlineStr"/>
    </row>
    <row r="25045">
      <c r="A25045" t="inlineStr">
        <is>
          <t>gabbi</t>
        </is>
      </c>
      <c r="B25045" t="inlineStr">
        <is>
          <t>ce35d8f93f2cf7d4cebcfc3815aff2e750a11f35</t>
        </is>
      </c>
      <c r="C25045" t="inlineStr">
        <is>
          <t>2016-03-21 16:33:55+00:00</t>
        </is>
      </c>
      <c r="D25045" t="inlineStr">
        <is>
          <t>verchange</t>
        </is>
      </c>
      <c r="E25045" t="inlineStr">
        <is>
          <t>urllib3</t>
        </is>
      </c>
      <c r="F25045" t="inlineStr">
        <is>
          <t>&gt;=1.11.0</t>
        </is>
      </c>
      <c r="G25045" t="inlineStr">
        <is>
          <t>urllib3</t>
        </is>
      </c>
      <c r="H25045" t="inlineStr"/>
    </row>
    <row r="25046">
      <c r="A25046" t="inlineStr">
        <is>
          <t>gabbi</t>
        </is>
      </c>
      <c r="B25046" t="inlineStr">
        <is>
          <t>ce35d8f93f2cf7d4cebcfc3815aff2e750a11f35</t>
        </is>
      </c>
      <c r="C25046" t="inlineStr">
        <is>
          <t>2016-03-21 16:33:55+00:00</t>
        </is>
      </c>
      <c r="D25046" t="inlineStr">
        <is>
          <t>verchange</t>
        </is>
      </c>
      <c r="E25046" t="inlineStr">
        <is>
          <t>wsgi-intercept</t>
        </is>
      </c>
      <c r="F25046" t="inlineStr">
        <is>
          <t>&gt;=1.2.2</t>
        </is>
      </c>
      <c r="G25046" t="inlineStr">
        <is>
          <t>wsgi-intercept</t>
        </is>
      </c>
      <c r="H25046" t="inlineStr">
        <is>
          <t>&gt;=1.2.0</t>
        </is>
      </c>
    </row>
    <row r="25047">
      <c r="A25047" t="inlineStr">
        <is>
          <t>gabbi</t>
        </is>
      </c>
      <c r="B25047" t="inlineStr">
        <is>
          <t>aa257c9fcd9f9778ae9b60c0339e10d7462754a9</t>
        </is>
      </c>
      <c r="C25047" t="inlineStr">
        <is>
          <t>2016-04-16 17:50:47+00:00</t>
        </is>
      </c>
      <c r="D25047" t="inlineStr">
        <is>
          <t>add</t>
        </is>
      </c>
      <c r="E25047" t="inlineStr">
        <is>
          <t>pytest</t>
        </is>
      </c>
      <c r="F25047" t="inlineStr"/>
      <c r="G25047" t="inlineStr"/>
      <c r="H25047" t="inlineStr"/>
    </row>
    <row r="25048">
      <c r="A25048" t="inlineStr">
        <is>
          <t>gabbi</t>
        </is>
      </c>
      <c r="B25048" t="inlineStr">
        <is>
          <t>f35df02ee8c00636a92239d77f77a1c82a1b84d2</t>
        </is>
      </c>
      <c r="C25048" t="inlineStr">
        <is>
          <t>2016-09-29 09:06:25+00:00</t>
        </is>
      </c>
      <c r="D25048" t="inlineStr">
        <is>
          <t>add</t>
        </is>
      </c>
      <c r="E25048" t="inlineStr">
        <is>
          <t>fixtures</t>
        </is>
      </c>
      <c r="F25048" t="inlineStr"/>
      <c r="G25048" t="inlineStr"/>
      <c r="H25048" t="inlineStr"/>
    </row>
    <row r="25049">
      <c r="A25049" t="inlineStr">
        <is>
          <t>gabbi</t>
        </is>
      </c>
      <c r="B25049" t="inlineStr">
        <is>
          <t>5274e71322226fef75388ad050ef87c0711c675b</t>
        </is>
      </c>
      <c r="C25049" t="inlineStr">
        <is>
          <t>2016-09-29 10:10:24+00:00</t>
        </is>
      </c>
      <c r="D25049" t="inlineStr">
        <is>
          <t>add</t>
        </is>
      </c>
      <c r="E25049" t="inlineStr">
        <is>
          <t>testtools</t>
        </is>
      </c>
      <c r="F25049" t="inlineStr"/>
      <c r="G25049" t="inlineStr"/>
      <c r="H25049" t="inlineStr"/>
    </row>
    <row r="25050">
      <c r="A25050" t="inlineStr">
        <is>
          <t>gabbi</t>
        </is>
      </c>
      <c r="B25050" t="inlineStr">
        <is>
          <t>5274e71322226fef75388ad050ef87c0711c675b</t>
        </is>
      </c>
      <c r="C25050" t="inlineStr">
        <is>
          <t>2016-09-29 10:10:24+00:00</t>
        </is>
      </c>
      <c r="D25050" t="inlineStr">
        <is>
          <t>rem</t>
        </is>
      </c>
      <c r="E25050" t="inlineStr"/>
      <c r="F25050" t="inlineStr"/>
      <c r="G25050" t="inlineStr">
        <is>
          <t>fixtures</t>
        </is>
      </c>
      <c r="H25050" t="inlineStr"/>
    </row>
    <row r="25051">
      <c r="A25051" t="inlineStr">
        <is>
          <t>gabbi</t>
        </is>
      </c>
      <c r="B25051" t="inlineStr">
        <is>
          <t>ddce7d6a84c7c54b00a13c854d5e4d0898f71d4e</t>
        </is>
      </c>
      <c r="C25051" t="inlineStr">
        <is>
          <t>2018-06-29 11:32:13+00:00</t>
        </is>
      </c>
      <c r="D25051" t="inlineStr">
        <is>
          <t>verchange</t>
        </is>
      </c>
      <c r="E25051" t="inlineStr">
        <is>
          <t>PyYAML</t>
        </is>
      </c>
      <c r="F25051" t="inlineStr">
        <is>
          <t>&lt;4.0</t>
        </is>
      </c>
      <c r="G25051" t="inlineStr">
        <is>
          <t>PyYAML</t>
        </is>
      </c>
      <c r="H25051" t="inlineStr"/>
    </row>
    <row r="25052">
      <c r="A25052" t="inlineStr">
        <is>
          <t>gabbi</t>
        </is>
      </c>
      <c r="B25052" t="inlineStr">
        <is>
          <t>e46c0964088b3d31d5ef1609f376c5f519590b78</t>
        </is>
      </c>
      <c r="C25052" t="inlineStr">
        <is>
          <t>2019-03-05 22:11:15+00:00</t>
        </is>
      </c>
      <c r="D25052" t="inlineStr">
        <is>
          <t>verchange</t>
        </is>
      </c>
      <c r="E25052" t="inlineStr">
        <is>
          <t>PyYAML</t>
        </is>
      </c>
      <c r="F25052" t="inlineStr"/>
      <c r="G25052" t="inlineStr">
        <is>
          <t>PyYAML</t>
        </is>
      </c>
      <c r="H25052" t="inlineStr">
        <is>
          <t>&lt;4.0</t>
        </is>
      </c>
    </row>
    <row r="25053">
      <c r="A25053" t="inlineStr">
        <is>
          <t>gabbi</t>
        </is>
      </c>
      <c r="B25053" t="inlineStr">
        <is>
          <t>149e046bd0bd42d283e4771c820fbae90273f4fb</t>
        </is>
      </c>
      <c r="C25053" t="inlineStr">
        <is>
          <t>2019-05-23 12:35:25+00:00</t>
        </is>
      </c>
      <c r="D25053" t="inlineStr">
        <is>
          <t>verchange</t>
        </is>
      </c>
      <c r="E25053" t="inlineStr">
        <is>
          <t>wsgi-intercept</t>
        </is>
      </c>
      <c r="F25053" t="inlineStr">
        <is>
          <t>&gt;=1.8.1</t>
        </is>
      </c>
      <c r="G25053" t="inlineStr">
        <is>
          <t>wsgi-intercept</t>
        </is>
      </c>
      <c r="H25053" t="inlineStr">
        <is>
          <t>&gt;=1.2.2</t>
        </is>
      </c>
    </row>
    <row r="25054">
      <c r="A25054" t="inlineStr">
        <is>
          <t>gabbi</t>
        </is>
      </c>
      <c r="B25054" t="inlineStr">
        <is>
          <t>149e046bd0bd42d283e4771c820fbae90273f4fb</t>
        </is>
      </c>
      <c r="C25054" t="inlineStr">
        <is>
          <t>2019-05-23 12:35:25+00:00</t>
        </is>
      </c>
      <c r="D25054" t="inlineStr">
        <is>
          <t>add</t>
        </is>
      </c>
      <c r="E25054" t="inlineStr">
        <is>
          <t>certifi</t>
        </is>
      </c>
      <c r="F25054" t="inlineStr"/>
      <c r="G25054" t="inlineStr"/>
      <c r="H25054" t="inlineStr"/>
    </row>
    <row r="25055">
      <c r="A25055" t="inlineStr">
        <is>
          <t>gabbi</t>
        </is>
      </c>
      <c r="B25055" t="inlineStr">
        <is>
          <t>d370c0ede099ad96b6cafad0771646aa1e583a1a</t>
        </is>
      </c>
      <c r="C25055" t="inlineStr">
        <is>
          <t>2019-07-01 11:32:24+00:00</t>
        </is>
      </c>
      <c r="D25055" t="inlineStr">
        <is>
          <t>verchange</t>
        </is>
      </c>
      <c r="E25055" t="inlineStr">
        <is>
          <t>pytest</t>
        </is>
      </c>
      <c r="F25055" t="inlineStr">
        <is>
          <t>&lt;5.0.0</t>
        </is>
      </c>
      <c r="G25055" t="inlineStr">
        <is>
          <t>pytest</t>
        </is>
      </c>
      <c r="H25055" t="inlineStr"/>
    </row>
    <row r="25056">
      <c r="A25056" t="inlineStr">
        <is>
          <t>gabbi</t>
        </is>
      </c>
      <c r="B25056" t="inlineStr">
        <is>
          <t>c8244db323af4591a80e19915d461451d4ad3170</t>
        </is>
      </c>
      <c r="C25056" t="inlineStr">
        <is>
          <t>2019-07-01 14:24:06+00:00</t>
        </is>
      </c>
      <c r="D25056" t="inlineStr">
        <is>
          <t>verchange</t>
        </is>
      </c>
      <c r="E25056" t="inlineStr">
        <is>
          <t>pytest</t>
        </is>
      </c>
      <c r="F25056" t="inlineStr"/>
      <c r="G25056" t="inlineStr">
        <is>
          <t>pytest</t>
        </is>
      </c>
      <c r="H25056" t="inlineStr">
        <is>
          <t>&lt;5.0.0</t>
        </is>
      </c>
    </row>
    <row r="25057">
      <c r="A25057" t="inlineStr">
        <is>
          <t>gabbi</t>
        </is>
      </c>
      <c r="B25057" t="inlineStr">
        <is>
          <t>c7dd82a361fbf062c4b89ab78647742c6a92f467</t>
        </is>
      </c>
      <c r="C25057" t="inlineStr">
        <is>
          <t>2020-04-30 16:49:14+00:00</t>
        </is>
      </c>
      <c r="D25057" t="inlineStr">
        <is>
          <t>rem</t>
        </is>
      </c>
      <c r="E25057" t="inlineStr"/>
      <c r="F25057" t="inlineStr"/>
      <c r="G25057" t="inlineStr">
        <is>
          <t>testtools</t>
        </is>
      </c>
      <c r="H25057" t="inlineStr"/>
    </row>
    <row r="25058">
      <c r="A25058" t="inlineStr">
        <is>
          <t>the-new-hotness</t>
        </is>
      </c>
      <c r="B25058" t="inlineStr">
        <is>
          <t>c90c6727f990c9e6c221b2bf5af7e7bf8675472f</t>
        </is>
      </c>
      <c r="C25058" t="inlineStr">
        <is>
          <t>2017-01-30 15:24:48+00:00</t>
        </is>
      </c>
      <c r="D25058" t="inlineStr">
        <is>
          <t>add</t>
        </is>
      </c>
      <c r="E25058" t="inlineStr">
        <is>
          <t>fedmsg</t>
        </is>
      </c>
      <c r="F25058" t="inlineStr"/>
      <c r="G25058" t="inlineStr"/>
      <c r="H25058" t="inlineStr"/>
    </row>
    <row r="25059">
      <c r="A25059" t="inlineStr">
        <is>
          <t>the-new-hotness</t>
        </is>
      </c>
      <c r="B25059" t="inlineStr">
        <is>
          <t>c90c6727f990c9e6c221b2bf5af7e7bf8675472f</t>
        </is>
      </c>
      <c r="C25059" t="inlineStr">
        <is>
          <t>2017-01-30 15:24:48+00:00</t>
        </is>
      </c>
      <c r="D25059" t="inlineStr">
        <is>
          <t>add</t>
        </is>
      </c>
      <c r="E25059" t="inlineStr">
        <is>
          <t>python-bugzilla</t>
        </is>
      </c>
      <c r="F25059" t="inlineStr"/>
      <c r="G25059" t="inlineStr"/>
      <c r="H25059" t="inlineStr"/>
    </row>
    <row r="25060">
      <c r="A25060" t="inlineStr">
        <is>
          <t>the-new-hotness</t>
        </is>
      </c>
      <c r="B25060" t="inlineStr">
        <is>
          <t>c90c6727f990c9e6c221b2bf5af7e7bf8675472f</t>
        </is>
      </c>
      <c r="C25060" t="inlineStr">
        <is>
          <t>2017-01-30 15:24:48+00:00</t>
        </is>
      </c>
      <c r="D25060" t="inlineStr">
        <is>
          <t>add</t>
        </is>
      </c>
      <c r="E25060" t="inlineStr">
        <is>
          <t>dogpile.cache</t>
        </is>
      </c>
      <c r="F25060" t="inlineStr"/>
      <c r="G25060" t="inlineStr"/>
      <c r="H25060" t="inlineStr"/>
    </row>
    <row r="25061">
      <c r="A25061" t="inlineStr">
        <is>
          <t>the-new-hotness</t>
        </is>
      </c>
      <c r="B25061" t="inlineStr">
        <is>
          <t>c90c6727f990c9e6c221b2bf5af7e7bf8675472f</t>
        </is>
      </c>
      <c r="C25061" t="inlineStr">
        <is>
          <t>2017-01-30 15:24:48+00:00</t>
        </is>
      </c>
      <c r="D25061" t="inlineStr">
        <is>
          <t>add</t>
        </is>
      </c>
      <c r="E25061" t="inlineStr">
        <is>
          <t>requests</t>
        </is>
      </c>
      <c r="F25061" t="inlineStr"/>
      <c r="G25061" t="inlineStr"/>
      <c r="H25061" t="inlineStr"/>
    </row>
    <row r="25062">
      <c r="A25062" t="inlineStr">
        <is>
          <t>the-new-hotness</t>
        </is>
      </c>
      <c r="B25062" t="inlineStr">
        <is>
          <t>c90c6727f990c9e6c221b2bf5af7e7bf8675472f</t>
        </is>
      </c>
      <c r="C25062" t="inlineStr">
        <is>
          <t>2017-01-30 15:24:48+00:00</t>
        </is>
      </c>
      <c r="D25062" t="inlineStr">
        <is>
          <t>add</t>
        </is>
      </c>
      <c r="E25062" t="inlineStr">
        <is>
          <t>six</t>
        </is>
      </c>
      <c r="F25062" t="inlineStr"/>
      <c r="G25062" t="inlineStr"/>
      <c r="H25062" t="inlineStr"/>
    </row>
    <row r="25063">
      <c r="A25063" t="inlineStr">
        <is>
          <t>the-new-hotness</t>
        </is>
      </c>
      <c r="B25063" t="inlineStr">
        <is>
          <t>c90c6727f990c9e6c221b2bf5af7e7bf8675472f</t>
        </is>
      </c>
      <c r="C25063" t="inlineStr">
        <is>
          <t>2017-01-30 15:24:48+00:00</t>
        </is>
      </c>
      <c r="D25063" t="inlineStr">
        <is>
          <t>add</t>
        </is>
      </c>
      <c r="E25063" t="inlineStr">
        <is>
          <t>fedmsg_meta_fedora_infrastructure</t>
        </is>
      </c>
      <c r="F25063" t="inlineStr"/>
      <c r="G25063" t="inlineStr"/>
      <c r="H25063" t="inlineStr"/>
    </row>
    <row r="25064">
      <c r="A25064" t="inlineStr">
        <is>
          <t>the-new-hotness</t>
        </is>
      </c>
      <c r="B25064" t="inlineStr">
        <is>
          <t>df0cea1716a5c993f5b5beb3f710ab4b08b818d2</t>
        </is>
      </c>
      <c r="C25064" t="inlineStr">
        <is>
          <t>2017-10-02 17:32:51+00:00</t>
        </is>
      </c>
      <c r="D25064" t="inlineStr">
        <is>
          <t>add</t>
        </is>
      </c>
      <c r="E25064" t="inlineStr">
        <is>
          <t>PyYAML</t>
        </is>
      </c>
      <c r="F25064" t="inlineStr"/>
      <c r="G25064" t="inlineStr"/>
      <c r="H25064" t="inlineStr"/>
    </row>
    <row r="25065">
      <c r="A25065" t="inlineStr">
        <is>
          <t>the-new-hotness</t>
        </is>
      </c>
      <c r="B25065" t="inlineStr">
        <is>
          <t>41197351ee75a43d5553c368ac3bca8b5d531920</t>
        </is>
      </c>
      <c r="C25065" t="inlineStr">
        <is>
          <t>2019-01-18 07:58:10+00:00</t>
        </is>
      </c>
      <c r="D25065" t="inlineStr">
        <is>
          <t>add</t>
        </is>
      </c>
      <c r="E25065" t="inlineStr">
        <is>
          <t>koji</t>
        </is>
      </c>
      <c r="F25065" t="inlineStr"/>
      <c r="G25065" t="inlineStr"/>
      <c r="H25065" t="inlineStr"/>
    </row>
    <row r="25066">
      <c r="A25066" t="inlineStr">
        <is>
          <t>the-new-hotness</t>
        </is>
      </c>
      <c r="B25066" t="inlineStr">
        <is>
          <t>41197351ee75a43d5553c368ac3bca8b5d531920</t>
        </is>
      </c>
      <c r="C25066" t="inlineStr">
        <is>
          <t>2019-01-18 07:58:10+00:00</t>
        </is>
      </c>
      <c r="D25066" t="inlineStr">
        <is>
          <t>add</t>
        </is>
      </c>
      <c r="E25066" t="inlineStr">
        <is>
          <t>psutil</t>
        </is>
      </c>
      <c r="F25066" t="inlineStr"/>
      <c r="G25066" t="inlineStr"/>
      <c r="H25066" t="inlineStr"/>
    </row>
    <row r="25067">
      <c r="A25067" t="inlineStr">
        <is>
          <t>the-new-hotness</t>
        </is>
      </c>
      <c r="B25067" t="inlineStr">
        <is>
          <t>41197351ee75a43d5553c368ac3bca8b5d531920</t>
        </is>
      </c>
      <c r="C25067" t="inlineStr">
        <is>
          <t>2019-01-18 07:58:10+00:00</t>
        </is>
      </c>
      <c r="D25067" t="inlineStr">
        <is>
          <t>add</t>
        </is>
      </c>
      <c r="E25067" t="inlineStr">
        <is>
          <t>moksha.hub</t>
        </is>
      </c>
      <c r="F25067" t="inlineStr"/>
      <c r="G25067" t="inlineStr"/>
      <c r="H25067" t="inlineStr"/>
    </row>
    <row r="25068">
      <c r="A25068" t="inlineStr">
        <is>
          <t>the-new-hotness</t>
        </is>
      </c>
      <c r="B25068" t="inlineStr">
        <is>
          <t>417dac38473c778282e96ab89d6990f92d2d64a6</t>
        </is>
      </c>
      <c r="C25068" t="inlineStr">
        <is>
          <t>2019-02-15 08:52:07+00:00</t>
        </is>
      </c>
      <c r="D25068" t="inlineStr">
        <is>
          <t>verchange</t>
        </is>
      </c>
      <c r="E25068" t="inlineStr">
        <is>
          <t>fedmsg</t>
        </is>
      </c>
      <c r="F25068" t="inlineStr"/>
      <c r="G25068" t="inlineStr">
        <is>
          <t>fedmsg</t>
        </is>
      </c>
      <c r="H25068" t="inlineStr"/>
    </row>
    <row r="25069">
      <c r="A25069" t="inlineStr">
        <is>
          <t>the-new-hotness</t>
        </is>
      </c>
      <c r="B25069" t="inlineStr">
        <is>
          <t>417dac38473c778282e96ab89d6990f92d2d64a6</t>
        </is>
      </c>
      <c r="C25069" t="inlineStr">
        <is>
          <t>2019-02-15 08:52:07+00:00</t>
        </is>
      </c>
      <c r="D25069" t="inlineStr">
        <is>
          <t>add</t>
        </is>
      </c>
      <c r="E25069" t="inlineStr">
        <is>
          <t>fedora-messaging</t>
        </is>
      </c>
      <c r="F25069" t="inlineStr"/>
      <c r="G25069" t="inlineStr"/>
      <c r="H25069" t="inlineStr"/>
    </row>
    <row r="25070">
      <c r="A25070" t="inlineStr">
        <is>
          <t>the-new-hotness</t>
        </is>
      </c>
      <c r="B25070" t="inlineStr">
        <is>
          <t>417dac38473c778282e96ab89d6990f92d2d64a6</t>
        </is>
      </c>
      <c r="C25070" t="inlineStr">
        <is>
          <t>2019-02-15 08:52:07+00:00</t>
        </is>
      </c>
      <c r="D25070" t="inlineStr">
        <is>
          <t>add</t>
        </is>
      </c>
      <c r="E25070" t="inlineStr">
        <is>
          <t>bs4</t>
        </is>
      </c>
      <c r="F25070" t="inlineStr"/>
      <c r="G25070" t="inlineStr"/>
      <c r="H25070" t="inlineStr"/>
    </row>
    <row r="25071">
      <c r="A25071" t="inlineStr">
        <is>
          <t>the-new-hotness</t>
        </is>
      </c>
      <c r="B25071" t="inlineStr">
        <is>
          <t>417dac38473c778282e96ab89d6990f92d2d64a6</t>
        </is>
      </c>
      <c r="C25071" t="inlineStr">
        <is>
          <t>2019-02-15 08:52:07+00:00</t>
        </is>
      </c>
      <c r="D25071" t="inlineStr">
        <is>
          <t>add</t>
        </is>
      </c>
      <c r="E25071" t="inlineStr">
        <is>
          <t>python-fedora</t>
        </is>
      </c>
      <c r="F25071" t="inlineStr"/>
      <c r="G25071" t="inlineStr"/>
      <c r="H25071" t="inlineStr"/>
    </row>
    <row r="25072">
      <c r="A25072" t="inlineStr">
        <is>
          <t>the-new-hotness</t>
        </is>
      </c>
      <c r="B25072" t="inlineStr">
        <is>
          <t>417dac38473c778282e96ab89d6990f92d2d64a6</t>
        </is>
      </c>
      <c r="C25072" t="inlineStr">
        <is>
          <t>2019-02-15 08:52:07+00:00</t>
        </is>
      </c>
      <c r="D25072" t="inlineStr">
        <is>
          <t>rem</t>
        </is>
      </c>
      <c r="E25072" t="inlineStr"/>
      <c r="F25072" t="inlineStr"/>
      <c r="G25072" t="inlineStr">
        <is>
          <t>fedmsg_meta_fedora_infrastructure</t>
        </is>
      </c>
      <c r="H25072" t="inlineStr"/>
    </row>
    <row r="25073">
      <c r="A25073" t="inlineStr">
        <is>
          <t>the-new-hotness</t>
        </is>
      </c>
      <c r="B25073" t="inlineStr">
        <is>
          <t>417dac38473c778282e96ab89d6990f92d2d64a6</t>
        </is>
      </c>
      <c r="C25073" t="inlineStr">
        <is>
          <t>2019-02-15 08:52:07+00:00</t>
        </is>
      </c>
      <c r="D25073" t="inlineStr">
        <is>
          <t>rem</t>
        </is>
      </c>
      <c r="E25073" t="inlineStr"/>
      <c r="F25073" t="inlineStr"/>
      <c r="G25073" t="inlineStr">
        <is>
          <t>moksha.hub</t>
        </is>
      </c>
      <c r="H25073" t="inlineStr"/>
    </row>
    <row r="25074">
      <c r="A25074" t="inlineStr">
        <is>
          <t>the-new-hotness</t>
        </is>
      </c>
      <c r="B25074" t="inlineStr">
        <is>
          <t>4054532b36d42a36aaf28d99b2b149e75a47cda9</t>
        </is>
      </c>
      <c r="C25074" t="inlineStr">
        <is>
          <t>2019-05-28 19:09:56+00:00</t>
        </is>
      </c>
      <c r="D25074" t="inlineStr">
        <is>
          <t>verchange</t>
        </is>
      </c>
      <c r="E25074" t="inlineStr">
        <is>
          <t>fedmsg</t>
        </is>
      </c>
      <c r="F25074" t="inlineStr"/>
      <c r="G25074" t="inlineStr">
        <is>
          <t>fedmsg</t>
        </is>
      </c>
      <c r="H25074" t="inlineStr"/>
    </row>
    <row r="25075">
      <c r="A25075" t="inlineStr">
        <is>
          <t>the-new-hotness</t>
        </is>
      </c>
      <c r="B25075" t="inlineStr">
        <is>
          <t>4054532b36d42a36aaf28d99b2b149e75a47cda9</t>
        </is>
      </c>
      <c r="C25075" t="inlineStr">
        <is>
          <t>2019-05-28 19:09:56+00:00</t>
        </is>
      </c>
      <c r="D25075" t="inlineStr">
        <is>
          <t>add</t>
        </is>
      </c>
      <c r="E25075" t="inlineStr">
        <is>
          <t>fedora-messaging</t>
        </is>
      </c>
      <c r="F25075" t="inlineStr"/>
      <c r="G25075" t="inlineStr"/>
      <c r="H25075" t="inlineStr"/>
    </row>
    <row r="25076">
      <c r="A25076" t="inlineStr">
        <is>
          <t>the-new-hotness</t>
        </is>
      </c>
      <c r="B25076" t="inlineStr">
        <is>
          <t>4054532b36d42a36aaf28d99b2b149e75a47cda9</t>
        </is>
      </c>
      <c r="C25076" t="inlineStr">
        <is>
          <t>2019-05-28 19:09:56+00:00</t>
        </is>
      </c>
      <c r="D25076" t="inlineStr">
        <is>
          <t>add</t>
        </is>
      </c>
      <c r="E25076" t="inlineStr">
        <is>
          <t>bs4</t>
        </is>
      </c>
      <c r="F25076" t="inlineStr"/>
      <c r="G25076" t="inlineStr"/>
      <c r="H25076" t="inlineStr"/>
    </row>
    <row r="25077">
      <c r="A25077" t="inlineStr">
        <is>
          <t>the-new-hotness</t>
        </is>
      </c>
      <c r="B25077" t="inlineStr">
        <is>
          <t>4054532b36d42a36aaf28d99b2b149e75a47cda9</t>
        </is>
      </c>
      <c r="C25077" t="inlineStr">
        <is>
          <t>2019-05-28 19:09:56+00:00</t>
        </is>
      </c>
      <c r="D25077" t="inlineStr">
        <is>
          <t>add</t>
        </is>
      </c>
      <c r="E25077" t="inlineStr">
        <is>
          <t>python-fedora</t>
        </is>
      </c>
      <c r="F25077" t="inlineStr"/>
      <c r="G25077" t="inlineStr"/>
      <c r="H25077" t="inlineStr"/>
    </row>
    <row r="25078">
      <c r="A25078" t="inlineStr">
        <is>
          <t>the-new-hotness</t>
        </is>
      </c>
      <c r="B25078" t="inlineStr">
        <is>
          <t>4054532b36d42a36aaf28d99b2b149e75a47cda9</t>
        </is>
      </c>
      <c r="C25078" t="inlineStr">
        <is>
          <t>2019-05-28 19:09:56+00:00</t>
        </is>
      </c>
      <c r="D25078" t="inlineStr">
        <is>
          <t>rem</t>
        </is>
      </c>
      <c r="E25078" t="inlineStr"/>
      <c r="F25078" t="inlineStr"/>
      <c r="G25078" t="inlineStr">
        <is>
          <t>fedmsg_meta_fedora_infrastructure</t>
        </is>
      </c>
      <c r="H25078" t="inlineStr"/>
    </row>
    <row r="25079">
      <c r="A25079" t="inlineStr">
        <is>
          <t>the-new-hotness</t>
        </is>
      </c>
      <c r="B25079" t="inlineStr">
        <is>
          <t>4054532b36d42a36aaf28d99b2b149e75a47cda9</t>
        </is>
      </c>
      <c r="C25079" t="inlineStr">
        <is>
          <t>2019-05-28 19:09:56+00:00</t>
        </is>
      </c>
      <c r="D25079" t="inlineStr">
        <is>
          <t>rem</t>
        </is>
      </c>
      <c r="E25079" t="inlineStr"/>
      <c r="F25079" t="inlineStr"/>
      <c r="G25079" t="inlineStr">
        <is>
          <t>moksha.hub</t>
        </is>
      </c>
      <c r="H25079" t="inlineStr"/>
    </row>
    <row r="25080">
      <c r="A25080" t="inlineStr">
        <is>
          <t>the-new-hotness</t>
        </is>
      </c>
      <c r="B25080" t="inlineStr">
        <is>
          <t>7458058f5937a740010207972553005c73e5db13</t>
        </is>
      </c>
      <c r="C25080" t="inlineStr">
        <is>
          <t>2020-05-25 08:55:52+00:00</t>
        </is>
      </c>
      <c r="D25080" t="inlineStr">
        <is>
          <t>verchange</t>
        </is>
      </c>
      <c r="E25080" t="inlineStr">
        <is>
          <t>six</t>
        </is>
      </c>
      <c r="F25080">
        <f>=1.14.0</f>
        <v/>
      </c>
      <c r="G25080" t="inlineStr">
        <is>
          <t>six</t>
        </is>
      </c>
      <c r="H25080" t="inlineStr"/>
    </row>
    <row r="25081">
      <c r="A25081" t="inlineStr">
        <is>
          <t>the-new-hotness</t>
        </is>
      </c>
      <c r="B25081" t="inlineStr">
        <is>
          <t>7458058f5937a740010207972553005c73e5db13</t>
        </is>
      </c>
      <c r="C25081" t="inlineStr">
        <is>
          <t>2020-05-25 08:55:52+00:00</t>
        </is>
      </c>
      <c r="D25081" t="inlineStr">
        <is>
          <t>verchange</t>
        </is>
      </c>
      <c r="E25081" t="inlineStr">
        <is>
          <t>psutil</t>
        </is>
      </c>
      <c r="F25081">
        <f>=5.7.0</f>
        <v/>
      </c>
      <c r="G25081" t="inlineStr">
        <is>
          <t>psutil</t>
        </is>
      </c>
      <c r="H25081" t="inlineStr"/>
    </row>
    <row r="25082">
      <c r="A25082" t="inlineStr">
        <is>
          <t>the-new-hotness</t>
        </is>
      </c>
      <c r="B25082" t="inlineStr">
        <is>
          <t>7458058f5937a740010207972553005c73e5db13</t>
        </is>
      </c>
      <c r="C25082" t="inlineStr">
        <is>
          <t>2020-05-25 08:55:52+00:00</t>
        </is>
      </c>
      <c r="D25082" t="inlineStr">
        <is>
          <t>verchange</t>
        </is>
      </c>
      <c r="E25082" t="inlineStr">
        <is>
          <t>koji</t>
        </is>
      </c>
      <c r="F25082">
        <f>=1.20.1</f>
        <v/>
      </c>
      <c r="G25082" t="inlineStr">
        <is>
          <t>koji</t>
        </is>
      </c>
      <c r="H25082" t="inlineStr"/>
    </row>
    <row r="25083">
      <c r="A25083" t="inlineStr">
        <is>
          <t>the-new-hotness</t>
        </is>
      </c>
      <c r="B25083" t="inlineStr">
        <is>
          <t>7458058f5937a740010207972553005c73e5db13</t>
        </is>
      </c>
      <c r="C25083" t="inlineStr">
        <is>
          <t>2020-05-25 08:55:52+00:00</t>
        </is>
      </c>
      <c r="D25083" t="inlineStr">
        <is>
          <t>verchange</t>
        </is>
      </c>
      <c r="E25083" t="inlineStr">
        <is>
          <t>dogpile.cache</t>
        </is>
      </c>
      <c r="F25083">
        <f>=0.9.0</f>
        <v/>
      </c>
      <c r="G25083" t="inlineStr">
        <is>
          <t>dogpile.cache</t>
        </is>
      </c>
      <c r="H25083" t="inlineStr"/>
    </row>
    <row r="25084">
      <c r="A25084" t="inlineStr">
        <is>
          <t>the-new-hotness</t>
        </is>
      </c>
      <c r="B25084" t="inlineStr">
        <is>
          <t>7458058f5937a740010207972553005c73e5db13</t>
        </is>
      </c>
      <c r="C25084" t="inlineStr">
        <is>
          <t>2020-05-25 08:55:52+00:00</t>
        </is>
      </c>
      <c r="D25084" t="inlineStr">
        <is>
          <t>verchange</t>
        </is>
      </c>
      <c r="E25084" t="inlineStr">
        <is>
          <t>fedora-messaging</t>
        </is>
      </c>
      <c r="F25084">
        <f>=2.0.1</f>
        <v/>
      </c>
      <c r="G25084" t="inlineStr">
        <is>
          <t>fedora-messaging</t>
        </is>
      </c>
      <c r="H25084" t="inlineStr"/>
    </row>
    <row r="25085">
      <c r="A25085" t="inlineStr">
        <is>
          <t>the-new-hotness</t>
        </is>
      </c>
      <c r="B25085" t="inlineStr">
        <is>
          <t>7458058f5937a740010207972553005c73e5db13</t>
        </is>
      </c>
      <c r="C25085" t="inlineStr">
        <is>
          <t>2020-05-25 08:55:52+00:00</t>
        </is>
      </c>
      <c r="D25085" t="inlineStr">
        <is>
          <t>verchange</t>
        </is>
      </c>
      <c r="E25085" t="inlineStr">
        <is>
          <t>requests</t>
        </is>
      </c>
      <c r="F25085">
        <f>=2.23.0</f>
        <v/>
      </c>
      <c r="G25085" t="inlineStr">
        <is>
          <t>requests</t>
        </is>
      </c>
      <c r="H25085" t="inlineStr"/>
    </row>
    <row r="25086">
      <c r="A25086" t="inlineStr">
        <is>
          <t>the-new-hotness</t>
        </is>
      </c>
      <c r="B25086" t="inlineStr">
        <is>
          <t>7458058f5937a740010207972553005c73e5db13</t>
        </is>
      </c>
      <c r="C25086" t="inlineStr">
        <is>
          <t>2020-05-25 08:55:52+00:00</t>
        </is>
      </c>
      <c r="D25086" t="inlineStr">
        <is>
          <t>verchange</t>
        </is>
      </c>
      <c r="E25086" t="inlineStr">
        <is>
          <t>python-fedora</t>
        </is>
      </c>
      <c r="F25086">
        <f>=1.0.0</f>
        <v/>
      </c>
      <c r="G25086" t="inlineStr">
        <is>
          <t>python-fedora</t>
        </is>
      </c>
      <c r="H25086" t="inlineStr"/>
    </row>
    <row r="25087">
      <c r="A25087" t="inlineStr">
        <is>
          <t>the-new-hotness</t>
        </is>
      </c>
      <c r="B25087" t="inlineStr">
        <is>
          <t>7458058f5937a740010207972553005c73e5db13</t>
        </is>
      </c>
      <c r="C25087" t="inlineStr">
        <is>
          <t>2020-05-25 08:55:52+00:00</t>
        </is>
      </c>
      <c r="D25087" t="inlineStr">
        <is>
          <t>verchange</t>
        </is>
      </c>
      <c r="E25087" t="inlineStr">
        <is>
          <t>python-bugzilla</t>
        </is>
      </c>
      <c r="F25087">
        <f>=2.3.0</f>
        <v/>
      </c>
      <c r="G25087" t="inlineStr">
        <is>
          <t>python-bugzilla</t>
        </is>
      </c>
      <c r="H25087" t="inlineStr"/>
    </row>
    <row r="25088">
      <c r="A25088" t="inlineStr">
        <is>
          <t>the-new-hotness</t>
        </is>
      </c>
      <c r="B25088" t="inlineStr">
        <is>
          <t>7458058f5937a740010207972553005c73e5db13</t>
        </is>
      </c>
      <c r="C25088" t="inlineStr">
        <is>
          <t>2020-05-25 08:55:52+00:00</t>
        </is>
      </c>
      <c r="D25088" t="inlineStr">
        <is>
          <t>verchange</t>
        </is>
      </c>
      <c r="E25088" t="inlineStr">
        <is>
          <t>PyYAML</t>
        </is>
      </c>
      <c r="F25088">
        <f>=5.3.1</f>
        <v/>
      </c>
      <c r="G25088" t="inlineStr">
        <is>
          <t>PyYAML</t>
        </is>
      </c>
      <c r="H25088" t="inlineStr"/>
    </row>
    <row r="25089">
      <c r="A25089" t="inlineStr">
        <is>
          <t>the-new-hotness</t>
        </is>
      </c>
      <c r="B25089" t="inlineStr">
        <is>
          <t>7458058f5937a740010207972553005c73e5db13</t>
        </is>
      </c>
      <c r="C25089" t="inlineStr">
        <is>
          <t>2020-05-25 08:55:52+00:00</t>
        </is>
      </c>
      <c r="D25089" t="inlineStr">
        <is>
          <t>verchange</t>
        </is>
      </c>
      <c r="E25089" t="inlineStr">
        <is>
          <t>fedmsg</t>
        </is>
      </c>
      <c r="F25089">
        <f>=1.1.1</f>
        <v/>
      </c>
      <c r="G25089" t="inlineStr">
        <is>
          <t>fedmsg</t>
        </is>
      </c>
      <c r="H25089" t="inlineStr"/>
    </row>
    <row r="25090">
      <c r="A25090" t="inlineStr">
        <is>
          <t>the-new-hotness</t>
        </is>
      </c>
      <c r="B25090" t="inlineStr">
        <is>
          <t>7458058f5937a740010207972553005c73e5db13</t>
        </is>
      </c>
      <c r="C25090" t="inlineStr">
        <is>
          <t>2020-05-25 08:55:52+00:00</t>
        </is>
      </c>
      <c r="D25090" t="inlineStr">
        <is>
          <t>add</t>
        </is>
      </c>
      <c r="E25090" t="inlineStr">
        <is>
          <t>anitya-schema</t>
        </is>
      </c>
      <c r="F25090">
        <f>=1.1.0</f>
        <v/>
      </c>
      <c r="G25090" t="inlineStr"/>
      <c r="H25090" t="inlineStr"/>
    </row>
    <row r="25091">
      <c r="A25091" t="inlineStr">
        <is>
          <t>the-new-hotness</t>
        </is>
      </c>
      <c r="B25091" t="inlineStr">
        <is>
          <t>7458058f5937a740010207972553005c73e5db13</t>
        </is>
      </c>
      <c r="C25091" t="inlineStr">
        <is>
          <t>2020-05-25 08:55:52+00:00</t>
        </is>
      </c>
      <c r="D25091" t="inlineStr">
        <is>
          <t>add</t>
        </is>
      </c>
      <c r="E25091" t="inlineStr">
        <is>
          <t>pycurl</t>
        </is>
      </c>
      <c r="F25091">
        <f>=7.43.0.5</f>
        <v/>
      </c>
      <c r="G25091" t="inlineStr"/>
      <c r="H25091" t="inlineStr"/>
    </row>
    <row r="25092">
      <c r="A25092" t="inlineStr">
        <is>
          <t>the-new-hotness</t>
        </is>
      </c>
      <c r="B25092" t="inlineStr">
        <is>
          <t>7458058f5937a740010207972553005c73e5db13</t>
        </is>
      </c>
      <c r="C25092" t="inlineStr">
        <is>
          <t>2020-05-25 08:55:52+00:00</t>
        </is>
      </c>
      <c r="D25092" t="inlineStr">
        <is>
          <t>rem</t>
        </is>
      </c>
      <c r="E25092" t="inlineStr"/>
      <c r="F25092" t="inlineStr"/>
      <c r="G25092" t="inlineStr">
        <is>
          <t>bs4</t>
        </is>
      </c>
      <c r="H25092" t="inlineStr"/>
    </row>
    <row r="25093">
      <c r="A25093" t="inlineStr">
        <is>
          <t>the-new-hotness</t>
        </is>
      </c>
      <c r="B25093" t="inlineStr">
        <is>
          <t>565005bdb5bbdc1c5eed62739e51a211bedeb59a</t>
        </is>
      </c>
      <c r="C25093" t="inlineStr">
        <is>
          <t>2020-05-28 12:32:20+00:00</t>
        </is>
      </c>
      <c r="D25093" t="inlineStr">
        <is>
          <t>verchange</t>
        </is>
      </c>
      <c r="E25093" t="inlineStr">
        <is>
          <t>requests</t>
        </is>
      </c>
      <c r="F25093" t="inlineStr">
        <is>
          <t>&gt;=2.22.0</t>
        </is>
      </c>
      <c r="G25093" t="inlineStr">
        <is>
          <t>requests</t>
        </is>
      </c>
      <c r="H25093">
        <f>=2.23.0</f>
        <v/>
      </c>
    </row>
    <row r="25094">
      <c r="A25094" t="inlineStr">
        <is>
          <t>the-new-hotness</t>
        </is>
      </c>
      <c r="B25094" t="inlineStr">
        <is>
          <t>565005bdb5bbdc1c5eed62739e51a211bedeb59a</t>
        </is>
      </c>
      <c r="C25094" t="inlineStr">
        <is>
          <t>2020-05-28 12:32:20+00:00</t>
        </is>
      </c>
      <c r="D25094" t="inlineStr">
        <is>
          <t>verchange</t>
        </is>
      </c>
      <c r="E25094" t="inlineStr">
        <is>
          <t>koji</t>
        </is>
      </c>
      <c r="F25094">
        <f>=1.21.0</f>
        <v/>
      </c>
      <c r="G25094" t="inlineStr">
        <is>
          <t>koji</t>
        </is>
      </c>
      <c r="H25094">
        <f>=1.20.1</f>
        <v/>
      </c>
    </row>
    <row r="25095">
      <c r="A25095" t="inlineStr">
        <is>
          <t>the-new-hotness</t>
        </is>
      </c>
      <c r="B25095" t="inlineStr">
        <is>
          <t>565005bdb5bbdc1c5eed62739e51a211bedeb59a</t>
        </is>
      </c>
      <c r="C25095" t="inlineStr">
        <is>
          <t>2020-05-28 12:32:20+00:00</t>
        </is>
      </c>
      <c r="D25095" t="inlineStr">
        <is>
          <t>rem</t>
        </is>
      </c>
      <c r="E25095" t="inlineStr"/>
      <c r="F25095" t="inlineStr"/>
      <c r="G25095" t="inlineStr">
        <is>
          <t>psutil</t>
        </is>
      </c>
      <c r="H25095">
        <f>=5.7.0</f>
        <v/>
      </c>
    </row>
    <row r="25096">
      <c r="A25096" t="inlineStr">
        <is>
          <t>the-new-hotness</t>
        </is>
      </c>
      <c r="B25096" t="inlineStr">
        <is>
          <t>565005bdb5bbdc1c5eed62739e51a211bedeb59a</t>
        </is>
      </c>
      <c r="C25096" t="inlineStr">
        <is>
          <t>2020-05-28 12:32:20+00:00</t>
        </is>
      </c>
      <c r="D25096" t="inlineStr">
        <is>
          <t>rem</t>
        </is>
      </c>
      <c r="E25096" t="inlineStr"/>
      <c r="F25096" t="inlineStr"/>
      <c r="G25096" t="inlineStr">
        <is>
          <t>PyYAML</t>
        </is>
      </c>
      <c r="H25096">
        <f>=5.3.1</f>
        <v/>
      </c>
    </row>
    <row r="25097">
      <c r="A25097" t="inlineStr">
        <is>
          <t>the-new-hotness</t>
        </is>
      </c>
      <c r="B25097" t="inlineStr">
        <is>
          <t>c64b5aa0a52919cc32377bd158ad326f66cc3625</t>
        </is>
      </c>
      <c r="C25097" t="inlineStr">
        <is>
          <t>2020-11-11 14:41:15+00:00</t>
        </is>
      </c>
      <c r="D25097" t="inlineStr">
        <is>
          <t>verchange</t>
        </is>
      </c>
      <c r="E25097" t="inlineStr">
        <is>
          <t>six</t>
        </is>
      </c>
      <c r="F25097" t="inlineStr">
        <is>
          <t>&lt;2.0.0;&gt;=1.14.0</t>
        </is>
      </c>
      <c r="G25097" t="inlineStr">
        <is>
          <t>six</t>
        </is>
      </c>
      <c r="H25097">
        <f>=1.14.0</f>
        <v/>
      </c>
    </row>
    <row r="25098">
      <c r="A25098" t="inlineStr">
        <is>
          <t>the-new-hotness</t>
        </is>
      </c>
      <c r="B25098" t="inlineStr">
        <is>
          <t>c64b5aa0a52919cc32377bd158ad326f66cc3625</t>
        </is>
      </c>
      <c r="C25098" t="inlineStr">
        <is>
          <t>2020-11-11 14:41:15+00:00</t>
        </is>
      </c>
      <c r="D25098" t="inlineStr">
        <is>
          <t>verchange</t>
        </is>
      </c>
      <c r="E25098" t="inlineStr">
        <is>
          <t>koji</t>
        </is>
      </c>
      <c r="F25098" t="inlineStr">
        <is>
          <t>&lt;2.0.0;&gt;=1.21.0</t>
        </is>
      </c>
      <c r="G25098" t="inlineStr">
        <is>
          <t>koji</t>
        </is>
      </c>
      <c r="H25098">
        <f>=1.21.0</f>
        <v/>
      </c>
    </row>
    <row r="25099">
      <c r="A25099" t="inlineStr">
        <is>
          <t>the-new-hotness</t>
        </is>
      </c>
      <c r="B25099" t="inlineStr">
        <is>
          <t>c64b5aa0a52919cc32377bd158ad326f66cc3625</t>
        </is>
      </c>
      <c r="C25099" t="inlineStr">
        <is>
          <t>2020-11-11 14:41:15+00:00</t>
        </is>
      </c>
      <c r="D25099" t="inlineStr">
        <is>
          <t>verchange</t>
        </is>
      </c>
      <c r="E25099" t="inlineStr">
        <is>
          <t>dogpile.cache</t>
        </is>
      </c>
      <c r="F25099" t="inlineStr">
        <is>
          <t>&lt;1.0.0;&gt;=0.9.0</t>
        </is>
      </c>
      <c r="G25099" t="inlineStr">
        <is>
          <t>dogpile.cache</t>
        </is>
      </c>
      <c r="H25099">
        <f>=0.9.0</f>
        <v/>
      </c>
    </row>
    <row r="25100">
      <c r="A25100" t="inlineStr">
        <is>
          <t>the-new-hotness</t>
        </is>
      </c>
      <c r="B25100" t="inlineStr">
        <is>
          <t>c64b5aa0a52919cc32377bd158ad326f66cc3625</t>
        </is>
      </c>
      <c r="C25100" t="inlineStr">
        <is>
          <t>2020-11-11 14:41:15+00:00</t>
        </is>
      </c>
      <c r="D25100" t="inlineStr">
        <is>
          <t>verchange</t>
        </is>
      </c>
      <c r="E25100" t="inlineStr">
        <is>
          <t>fedora-messaging</t>
        </is>
      </c>
      <c r="F25100" t="inlineStr">
        <is>
          <t>&gt;=2.0.1;&lt;3.0.0</t>
        </is>
      </c>
      <c r="G25100" t="inlineStr">
        <is>
          <t>fedora-messaging</t>
        </is>
      </c>
      <c r="H25100">
        <f>=2.0.1</f>
        <v/>
      </c>
    </row>
    <row r="25101">
      <c r="A25101" t="inlineStr">
        <is>
          <t>the-new-hotness</t>
        </is>
      </c>
      <c r="B25101" t="inlineStr">
        <is>
          <t>c64b5aa0a52919cc32377bd158ad326f66cc3625</t>
        </is>
      </c>
      <c r="C25101" t="inlineStr">
        <is>
          <t>2020-11-11 14:41:15+00:00</t>
        </is>
      </c>
      <c r="D25101" t="inlineStr">
        <is>
          <t>verchange</t>
        </is>
      </c>
      <c r="E25101" t="inlineStr">
        <is>
          <t>anitya-schema</t>
        </is>
      </c>
      <c r="F25101" t="inlineStr">
        <is>
          <t>&lt;2.0.0;&gt;=1.1.0</t>
        </is>
      </c>
      <c r="G25101" t="inlineStr">
        <is>
          <t>anitya-schema</t>
        </is>
      </c>
      <c r="H25101">
        <f>=1.1.0</f>
        <v/>
      </c>
    </row>
    <row r="25102">
      <c r="A25102" t="inlineStr">
        <is>
          <t>the-new-hotness</t>
        </is>
      </c>
      <c r="B25102" t="inlineStr">
        <is>
          <t>c64b5aa0a52919cc32377bd158ad326f66cc3625</t>
        </is>
      </c>
      <c r="C25102" t="inlineStr">
        <is>
          <t>2020-11-11 14:41:15+00:00</t>
        </is>
      </c>
      <c r="D25102" t="inlineStr">
        <is>
          <t>verchange</t>
        </is>
      </c>
      <c r="E25102" t="inlineStr">
        <is>
          <t>requests</t>
        </is>
      </c>
      <c r="F25102" t="inlineStr">
        <is>
          <t>&lt;3.0.0;&gt;=2.22.0</t>
        </is>
      </c>
      <c r="G25102" t="inlineStr">
        <is>
          <t>requests</t>
        </is>
      </c>
      <c r="H25102" t="inlineStr">
        <is>
          <t>&gt;=2.22.0</t>
        </is>
      </c>
    </row>
    <row r="25103">
      <c r="A25103" t="inlineStr">
        <is>
          <t>the-new-hotness</t>
        </is>
      </c>
      <c r="B25103" t="inlineStr">
        <is>
          <t>c64b5aa0a52919cc32377bd158ad326f66cc3625</t>
        </is>
      </c>
      <c r="C25103" t="inlineStr">
        <is>
          <t>2020-11-11 14:41:15+00:00</t>
        </is>
      </c>
      <c r="D25103" t="inlineStr">
        <is>
          <t>verchange</t>
        </is>
      </c>
      <c r="E25103" t="inlineStr">
        <is>
          <t>pycurl</t>
        </is>
      </c>
      <c r="F25103" t="inlineStr">
        <is>
          <t>&lt;8.0.0;&gt;=7.43.0.5</t>
        </is>
      </c>
      <c r="G25103" t="inlineStr">
        <is>
          <t>pycurl</t>
        </is>
      </c>
      <c r="H25103">
        <f>=7.43.0.5</f>
        <v/>
      </c>
    </row>
    <row r="25104">
      <c r="A25104" t="inlineStr">
        <is>
          <t>the-new-hotness</t>
        </is>
      </c>
      <c r="B25104" t="inlineStr">
        <is>
          <t>c64b5aa0a52919cc32377bd158ad326f66cc3625</t>
        </is>
      </c>
      <c r="C25104" t="inlineStr">
        <is>
          <t>2020-11-11 14:41:15+00:00</t>
        </is>
      </c>
      <c r="D25104" t="inlineStr">
        <is>
          <t>verchange</t>
        </is>
      </c>
      <c r="E25104" t="inlineStr">
        <is>
          <t>python-fedora</t>
        </is>
      </c>
      <c r="F25104" t="inlineStr">
        <is>
          <t>&lt;2.0.0;&gt;=1.0.0</t>
        </is>
      </c>
      <c r="G25104" t="inlineStr">
        <is>
          <t>python-fedora</t>
        </is>
      </c>
      <c r="H25104">
        <f>=1.0.0</f>
        <v/>
      </c>
    </row>
    <row r="25105">
      <c r="A25105" t="inlineStr">
        <is>
          <t>the-new-hotness</t>
        </is>
      </c>
      <c r="B25105" t="inlineStr">
        <is>
          <t>c64b5aa0a52919cc32377bd158ad326f66cc3625</t>
        </is>
      </c>
      <c r="C25105" t="inlineStr">
        <is>
          <t>2020-11-11 14:41:15+00:00</t>
        </is>
      </c>
      <c r="D25105" t="inlineStr">
        <is>
          <t>verchange</t>
        </is>
      </c>
      <c r="E25105" t="inlineStr">
        <is>
          <t>python-bugzilla</t>
        </is>
      </c>
      <c r="F25105" t="inlineStr">
        <is>
          <t>&gt;=2.3.0;&lt;3.0.0</t>
        </is>
      </c>
      <c r="G25105" t="inlineStr">
        <is>
          <t>python-bugzilla</t>
        </is>
      </c>
      <c r="H25105">
        <f>=2.3.0</f>
        <v/>
      </c>
    </row>
    <row r="25106">
      <c r="A25106" t="inlineStr">
        <is>
          <t>the-new-hotness</t>
        </is>
      </c>
      <c r="B25106" t="inlineStr">
        <is>
          <t>c64b5aa0a52919cc32377bd158ad326f66cc3625</t>
        </is>
      </c>
      <c r="C25106" t="inlineStr">
        <is>
          <t>2020-11-11 14:41:15+00:00</t>
        </is>
      </c>
      <c r="D25106" t="inlineStr">
        <is>
          <t>verchange</t>
        </is>
      </c>
      <c r="E25106" t="inlineStr">
        <is>
          <t>fedmsg</t>
        </is>
      </c>
      <c r="F25106" t="inlineStr">
        <is>
          <t>&gt;=1.1.1;&lt;2.0.0</t>
        </is>
      </c>
      <c r="G25106" t="inlineStr">
        <is>
          <t>fedmsg</t>
        </is>
      </c>
      <c r="H25106">
        <f>=1.1.1</f>
        <v/>
      </c>
    </row>
    <row r="25107">
      <c r="A25107" t="inlineStr">
        <is>
          <t>newspaper</t>
        </is>
      </c>
      <c r="B25107" t="inlineStr">
        <is>
          <t>55c24ca17c2c3e9041bb85471af9e4c3b3eb7fa1</t>
        </is>
      </c>
      <c r="C25107" t="inlineStr">
        <is>
          <t>2013-12-31 11:21:10+00:00</t>
        </is>
      </c>
      <c r="D25107" t="inlineStr">
        <is>
          <t>add</t>
        </is>
      </c>
      <c r="E25107" t="inlineStr">
        <is>
          <t>lxml</t>
        </is>
      </c>
      <c r="F25107" t="inlineStr"/>
      <c r="G25107" t="inlineStr"/>
      <c r="H25107" t="inlineStr"/>
    </row>
    <row r="25108">
      <c r="A25108" t="inlineStr">
        <is>
          <t>newspaper</t>
        </is>
      </c>
      <c r="B25108" t="inlineStr">
        <is>
          <t>55c24ca17c2c3e9041bb85471af9e4c3b3eb7fa1</t>
        </is>
      </c>
      <c r="C25108" t="inlineStr">
        <is>
          <t>2013-12-31 11:21:10+00:00</t>
        </is>
      </c>
      <c r="D25108" t="inlineStr">
        <is>
          <t>add</t>
        </is>
      </c>
      <c r="E25108" t="inlineStr">
        <is>
          <t>requests</t>
        </is>
      </c>
      <c r="F25108" t="inlineStr"/>
      <c r="G25108" t="inlineStr"/>
      <c r="H25108" t="inlineStr"/>
    </row>
    <row r="25109">
      <c r="A25109" t="inlineStr">
        <is>
          <t>newspaper</t>
        </is>
      </c>
      <c r="B25109" t="inlineStr">
        <is>
          <t>55c24ca17c2c3e9041bb85471af9e4c3b3eb7fa1</t>
        </is>
      </c>
      <c r="C25109" t="inlineStr">
        <is>
          <t>2013-12-31 11:21:10+00:00</t>
        </is>
      </c>
      <c r="D25109" t="inlineStr">
        <is>
          <t>add</t>
        </is>
      </c>
      <c r="E25109" t="inlineStr">
        <is>
          <t>nltk</t>
        </is>
      </c>
      <c r="F25109" t="inlineStr"/>
      <c r="G25109" t="inlineStr"/>
      <c r="H25109" t="inlineStr"/>
    </row>
    <row r="25110">
      <c r="A25110" t="inlineStr">
        <is>
          <t>newspaper</t>
        </is>
      </c>
      <c r="B25110" t="inlineStr">
        <is>
          <t>55c24ca17c2c3e9041bb85471af9e4c3b3eb7fa1</t>
        </is>
      </c>
      <c r="C25110" t="inlineStr">
        <is>
          <t>2013-12-31 11:21:10+00:00</t>
        </is>
      </c>
      <c r="D25110" t="inlineStr">
        <is>
          <t>add</t>
        </is>
      </c>
      <c r="E25110" t="inlineStr">
        <is>
          <t>Pillow</t>
        </is>
      </c>
      <c r="F25110" t="inlineStr"/>
      <c r="G25110" t="inlineStr"/>
      <c r="H25110" t="inlineStr"/>
    </row>
    <row r="25111">
      <c r="A25111" t="inlineStr">
        <is>
          <t>newspaper</t>
        </is>
      </c>
      <c r="B25111" t="inlineStr">
        <is>
          <t>55c24ca17c2c3e9041bb85471af9e4c3b3eb7fa1</t>
        </is>
      </c>
      <c r="C25111" t="inlineStr">
        <is>
          <t>2013-12-31 11:21:10+00:00</t>
        </is>
      </c>
      <c r="D25111" t="inlineStr">
        <is>
          <t>add</t>
        </is>
      </c>
      <c r="E25111" t="inlineStr">
        <is>
          <t>cssselect</t>
        </is>
      </c>
      <c r="F25111" t="inlineStr"/>
      <c r="G25111" t="inlineStr"/>
      <c r="H25111" t="inlineStr"/>
    </row>
    <row r="25112">
      <c r="A25112" t="inlineStr">
        <is>
          <t>newspaper</t>
        </is>
      </c>
      <c r="B25112" t="inlineStr">
        <is>
          <t>55c24ca17c2c3e9041bb85471af9e4c3b3eb7fa1</t>
        </is>
      </c>
      <c r="C25112" t="inlineStr">
        <is>
          <t>2013-12-31 11:21:10+00:00</t>
        </is>
      </c>
      <c r="D25112" t="inlineStr">
        <is>
          <t>add</t>
        </is>
      </c>
      <c r="E25112" t="inlineStr">
        <is>
          <t>BeautifulSoup</t>
        </is>
      </c>
      <c r="F25112" t="inlineStr"/>
      <c r="G25112" t="inlineStr"/>
      <c r="H25112" t="inlineStr"/>
    </row>
    <row r="25113">
      <c r="A25113" t="inlineStr">
        <is>
          <t>newspaper</t>
        </is>
      </c>
      <c r="B25113" t="inlineStr">
        <is>
          <t>3573217c7468a23a2690aa9c3930e3f3990cb382</t>
        </is>
      </c>
      <c r="C25113" t="inlineStr">
        <is>
          <t>2014-10-13 00:11:46+00:00</t>
        </is>
      </c>
      <c r="D25113" t="inlineStr">
        <is>
          <t>verchange</t>
        </is>
      </c>
      <c r="E25113" t="inlineStr">
        <is>
          <t>nltk</t>
        </is>
      </c>
      <c r="F25113">
        <f>=2.0.4</f>
        <v/>
      </c>
      <c r="G25113" t="inlineStr">
        <is>
          <t>nltk</t>
        </is>
      </c>
      <c r="H25113" t="inlineStr"/>
    </row>
    <row r="25114">
      <c r="A25114" t="inlineStr">
        <is>
          <t>newspaper</t>
        </is>
      </c>
      <c r="B25114" t="inlineStr">
        <is>
          <t>3573217c7468a23a2690aa9c3930e3f3990cb382</t>
        </is>
      </c>
      <c r="C25114" t="inlineStr">
        <is>
          <t>2014-10-13 00:11:46+00:00</t>
        </is>
      </c>
      <c r="D25114" t="inlineStr">
        <is>
          <t>verchange</t>
        </is>
      </c>
      <c r="E25114" t="inlineStr">
        <is>
          <t>requests</t>
        </is>
      </c>
      <c r="F25114">
        <f>=2.3.0</f>
        <v/>
      </c>
      <c r="G25114" t="inlineStr">
        <is>
          <t>requests</t>
        </is>
      </c>
      <c r="H25114" t="inlineStr"/>
    </row>
    <row r="25115">
      <c r="A25115" t="inlineStr">
        <is>
          <t>newspaper</t>
        </is>
      </c>
      <c r="B25115" t="inlineStr">
        <is>
          <t>3573217c7468a23a2690aa9c3930e3f3990cb382</t>
        </is>
      </c>
      <c r="C25115" t="inlineStr">
        <is>
          <t>2014-10-13 00:11:46+00:00</t>
        </is>
      </c>
      <c r="D25115" t="inlineStr">
        <is>
          <t>verchange</t>
        </is>
      </c>
      <c r="E25115" t="inlineStr">
        <is>
          <t>Pillow</t>
        </is>
      </c>
      <c r="F25115">
        <f>=2.5.1</f>
        <v/>
      </c>
      <c r="G25115" t="inlineStr">
        <is>
          <t>Pillow</t>
        </is>
      </c>
      <c r="H25115" t="inlineStr"/>
    </row>
    <row r="25116">
      <c r="A25116" t="inlineStr">
        <is>
          <t>newspaper</t>
        </is>
      </c>
      <c r="B25116" t="inlineStr">
        <is>
          <t>3573217c7468a23a2690aa9c3930e3f3990cb382</t>
        </is>
      </c>
      <c r="C25116" t="inlineStr">
        <is>
          <t>2014-10-13 00:11:46+00:00</t>
        </is>
      </c>
      <c r="D25116" t="inlineStr">
        <is>
          <t>verchange</t>
        </is>
      </c>
      <c r="E25116" t="inlineStr">
        <is>
          <t>BeautifulSoup</t>
        </is>
      </c>
      <c r="F25116">
        <f>=3.2.1</f>
        <v/>
      </c>
      <c r="G25116" t="inlineStr">
        <is>
          <t>BeautifulSoup</t>
        </is>
      </c>
      <c r="H25116" t="inlineStr"/>
    </row>
    <row r="25117">
      <c r="A25117" t="inlineStr">
        <is>
          <t>newspaper</t>
        </is>
      </c>
      <c r="B25117" t="inlineStr">
        <is>
          <t>3573217c7468a23a2690aa9c3930e3f3990cb382</t>
        </is>
      </c>
      <c r="C25117" t="inlineStr">
        <is>
          <t>2014-10-13 00:11:46+00:00</t>
        </is>
      </c>
      <c r="D25117" t="inlineStr">
        <is>
          <t>verchange</t>
        </is>
      </c>
      <c r="E25117" t="inlineStr">
        <is>
          <t>lxml</t>
        </is>
      </c>
      <c r="F25117">
        <f>=3.3.5</f>
        <v/>
      </c>
      <c r="G25117" t="inlineStr">
        <is>
          <t>lxml</t>
        </is>
      </c>
      <c r="H25117" t="inlineStr"/>
    </row>
    <row r="25118">
      <c r="A25118" t="inlineStr">
        <is>
          <t>newspaper</t>
        </is>
      </c>
      <c r="B25118" t="inlineStr">
        <is>
          <t>3573217c7468a23a2690aa9c3930e3f3990cb382</t>
        </is>
      </c>
      <c r="C25118" t="inlineStr">
        <is>
          <t>2014-10-13 00:11:46+00:00</t>
        </is>
      </c>
      <c r="D25118" t="inlineStr">
        <is>
          <t>verchange</t>
        </is>
      </c>
      <c r="E25118" t="inlineStr">
        <is>
          <t>cssselect</t>
        </is>
      </c>
      <c r="F25118">
        <f>=0.9.1</f>
        <v/>
      </c>
      <c r="G25118" t="inlineStr">
        <is>
          <t>cssselect</t>
        </is>
      </c>
      <c r="H25118" t="inlineStr"/>
    </row>
    <row r="25119">
      <c r="A25119" t="inlineStr">
        <is>
          <t>newspaper</t>
        </is>
      </c>
      <c r="B25119" t="inlineStr">
        <is>
          <t>3573217c7468a23a2690aa9c3930e3f3990cb382</t>
        </is>
      </c>
      <c r="C25119" t="inlineStr">
        <is>
          <t>2014-10-13 00:11:46+00:00</t>
        </is>
      </c>
      <c r="D25119" t="inlineStr">
        <is>
          <t>add</t>
        </is>
      </c>
      <c r="E25119" t="inlineStr">
        <is>
          <t>PyYAML</t>
        </is>
      </c>
      <c r="F25119">
        <f>=3.11</f>
        <v/>
      </c>
      <c r="G25119" t="inlineStr"/>
      <c r="H25119" t="inlineStr"/>
    </row>
    <row r="25120">
      <c r="A25120" t="inlineStr">
        <is>
          <t>newspaper</t>
        </is>
      </c>
      <c r="B25120" t="inlineStr">
        <is>
          <t>3573217c7468a23a2690aa9c3930e3f3990cb382</t>
        </is>
      </c>
      <c r="C25120" t="inlineStr">
        <is>
          <t>2014-10-13 00:11:46+00:00</t>
        </is>
      </c>
      <c r="D25120" t="inlineStr">
        <is>
          <t>add</t>
        </is>
      </c>
      <c r="E25120" t="inlineStr">
        <is>
          <t>six</t>
        </is>
      </c>
      <c r="F25120">
        <f>=1.7.3</f>
        <v/>
      </c>
      <c r="G25120" t="inlineStr"/>
      <c r="H25120" t="inlineStr"/>
    </row>
    <row r="25121">
      <c r="A25121" t="inlineStr">
        <is>
          <t>newspaper</t>
        </is>
      </c>
      <c r="B25121" t="inlineStr">
        <is>
          <t>70f6866b11bfff718a36fd3d07f43e3fb8badae3</t>
        </is>
      </c>
      <c r="C25121" t="inlineStr">
        <is>
          <t>2014-12-17 18:29:03+00:00</t>
        </is>
      </c>
      <c r="D25121" t="inlineStr">
        <is>
          <t>add</t>
        </is>
      </c>
      <c r="E25121" t="inlineStr">
        <is>
          <t>jieba</t>
        </is>
      </c>
      <c r="F25121">
        <f>=0.35</f>
        <v/>
      </c>
      <c r="G25121" t="inlineStr"/>
      <c r="H25121" t="inlineStr"/>
    </row>
    <row r="25122">
      <c r="A25122" t="inlineStr">
        <is>
          <t>newspaper</t>
        </is>
      </c>
      <c r="B25122" t="inlineStr">
        <is>
          <t>70f6866b11bfff718a36fd3d07f43e3fb8badae3</t>
        </is>
      </c>
      <c r="C25122" t="inlineStr">
        <is>
          <t>2014-12-17 18:29:03+00:00</t>
        </is>
      </c>
      <c r="D25122" t="inlineStr">
        <is>
          <t>add</t>
        </is>
      </c>
      <c r="E25122" t="inlineStr">
        <is>
          <t>responses</t>
        </is>
      </c>
      <c r="F25122">
        <f>=0.3.0</f>
        <v/>
      </c>
      <c r="G25122" t="inlineStr"/>
      <c r="H25122" t="inlineStr"/>
    </row>
    <row r="25123">
      <c r="A25123" t="inlineStr">
        <is>
          <t>newspaper</t>
        </is>
      </c>
      <c r="B25123" t="inlineStr">
        <is>
          <t>18836f4a7316e799f619d5ad35f8e238bff0b0ff</t>
        </is>
      </c>
      <c r="C25123" t="inlineStr">
        <is>
          <t>2014-12-17 19:35:41+00:00</t>
        </is>
      </c>
      <c r="D25123" t="inlineStr">
        <is>
          <t>verchange</t>
        </is>
      </c>
      <c r="E25123" t="inlineStr">
        <is>
          <t>nltk</t>
        </is>
      </c>
      <c r="F25123">
        <f>=3.0.0</f>
        <v/>
      </c>
      <c r="G25123" t="inlineStr">
        <is>
          <t>nltk</t>
        </is>
      </c>
      <c r="H25123">
        <f>=2.0.4</f>
        <v/>
      </c>
    </row>
    <row r="25124">
      <c r="A25124" t="inlineStr">
        <is>
          <t>newspaper</t>
        </is>
      </c>
      <c r="B25124" t="inlineStr">
        <is>
          <t>18836f4a7316e799f619d5ad35f8e238bff0b0ff</t>
        </is>
      </c>
      <c r="C25124" t="inlineStr">
        <is>
          <t>2014-12-17 19:35:41+00:00</t>
        </is>
      </c>
      <c r="D25124" t="inlineStr">
        <is>
          <t>verchange</t>
        </is>
      </c>
      <c r="E25124" t="inlineStr">
        <is>
          <t>Pillow</t>
        </is>
      </c>
      <c r="F25124">
        <f>=2.6.1</f>
        <v/>
      </c>
      <c r="G25124" t="inlineStr">
        <is>
          <t>Pillow</t>
        </is>
      </c>
      <c r="H25124">
        <f>=2.5.1</f>
        <v/>
      </c>
    </row>
    <row r="25125">
      <c r="A25125" t="inlineStr">
        <is>
          <t>newspaper</t>
        </is>
      </c>
      <c r="B25125" t="inlineStr">
        <is>
          <t>18836f4a7316e799f619d5ad35f8e238bff0b0ff</t>
        </is>
      </c>
      <c r="C25125" t="inlineStr">
        <is>
          <t>2014-12-17 19:35:41+00:00</t>
        </is>
      </c>
      <c r="D25125" t="inlineStr">
        <is>
          <t>add</t>
        </is>
      </c>
      <c r="E25125" t="inlineStr">
        <is>
          <t>beautifulsoup4</t>
        </is>
      </c>
      <c r="F25125">
        <f>=4.3.2</f>
        <v/>
      </c>
      <c r="G25125" t="inlineStr"/>
      <c r="H25125" t="inlineStr"/>
    </row>
    <row r="25126">
      <c r="A25126" t="inlineStr">
        <is>
          <t>newspaper</t>
        </is>
      </c>
      <c r="B25126" t="inlineStr">
        <is>
          <t>18836f4a7316e799f619d5ad35f8e238bff0b0ff</t>
        </is>
      </c>
      <c r="C25126" t="inlineStr">
        <is>
          <t>2014-12-17 19:35:41+00:00</t>
        </is>
      </c>
      <c r="D25126" t="inlineStr">
        <is>
          <t>add</t>
        </is>
      </c>
      <c r="E25126" t="inlineStr">
        <is>
          <t>feedparser</t>
        </is>
      </c>
      <c r="F25126">
        <f>=5.1.3</f>
        <v/>
      </c>
      <c r="G25126" t="inlineStr"/>
      <c r="H25126" t="inlineStr"/>
    </row>
    <row r="25127">
      <c r="A25127" t="inlineStr">
        <is>
          <t>newspaper</t>
        </is>
      </c>
      <c r="B25127" t="inlineStr">
        <is>
          <t>18836f4a7316e799f619d5ad35f8e238bff0b0ff</t>
        </is>
      </c>
      <c r="C25127" t="inlineStr">
        <is>
          <t>2014-12-17 19:35:41+00:00</t>
        </is>
      </c>
      <c r="D25127" t="inlineStr">
        <is>
          <t>add</t>
        </is>
      </c>
      <c r="E25127" t="inlineStr">
        <is>
          <t>tldextract</t>
        </is>
      </c>
      <c r="F25127">
        <f>=1.5.1</f>
        <v/>
      </c>
      <c r="G25127" t="inlineStr"/>
      <c r="H25127" t="inlineStr"/>
    </row>
    <row r="25128">
      <c r="A25128" t="inlineStr">
        <is>
          <t>newspaper</t>
        </is>
      </c>
      <c r="B25128" t="inlineStr">
        <is>
          <t>18836f4a7316e799f619d5ad35f8e238bff0b0ff</t>
        </is>
      </c>
      <c r="C25128" t="inlineStr">
        <is>
          <t>2014-12-17 19:35:41+00:00</t>
        </is>
      </c>
      <c r="D25128" t="inlineStr">
        <is>
          <t>add</t>
        </is>
      </c>
      <c r="E25128" t="inlineStr">
        <is>
          <t>feedfinder2</t>
        </is>
      </c>
      <c r="F25128">
        <f>=0.0.1</f>
        <v/>
      </c>
      <c r="G25128" t="inlineStr"/>
      <c r="H25128" t="inlineStr"/>
    </row>
    <row r="25129">
      <c r="A25129" t="inlineStr">
        <is>
          <t>newspaper</t>
        </is>
      </c>
      <c r="B25129" t="inlineStr">
        <is>
          <t>18836f4a7316e799f619d5ad35f8e238bff0b0ff</t>
        </is>
      </c>
      <c r="C25129" t="inlineStr">
        <is>
          <t>2014-12-17 19:35:41+00:00</t>
        </is>
      </c>
      <c r="D25129" t="inlineStr">
        <is>
          <t>add</t>
        </is>
      </c>
      <c r="E25129" t="inlineStr">
        <is>
          <t>jieba3k</t>
        </is>
      </c>
      <c r="F25129" t="inlineStr"/>
      <c r="G25129" t="inlineStr"/>
      <c r="H25129" t="inlineStr"/>
    </row>
    <row r="25130">
      <c r="A25130" t="inlineStr">
        <is>
          <t>newspaper</t>
        </is>
      </c>
      <c r="B25130" t="inlineStr">
        <is>
          <t>18836f4a7316e799f619d5ad35f8e238bff0b0ff</t>
        </is>
      </c>
      <c r="C25130" t="inlineStr">
        <is>
          <t>2014-12-17 19:35:41+00:00</t>
        </is>
      </c>
      <c r="D25130" t="inlineStr">
        <is>
          <t>rem</t>
        </is>
      </c>
      <c r="E25130" t="inlineStr"/>
      <c r="F25130" t="inlineStr"/>
      <c r="G25130" t="inlineStr">
        <is>
          <t>BeautifulSoup</t>
        </is>
      </c>
      <c r="H25130">
        <f>=3.2.1</f>
        <v/>
      </c>
    </row>
    <row r="25131">
      <c r="A25131" t="inlineStr">
        <is>
          <t>newspaper</t>
        </is>
      </c>
      <c r="B25131" t="inlineStr">
        <is>
          <t>18836f4a7316e799f619d5ad35f8e238bff0b0ff</t>
        </is>
      </c>
      <c r="C25131" t="inlineStr">
        <is>
          <t>2014-12-17 19:35:41+00:00</t>
        </is>
      </c>
      <c r="D25131" t="inlineStr">
        <is>
          <t>rem</t>
        </is>
      </c>
      <c r="E25131" t="inlineStr"/>
      <c r="F25131" t="inlineStr"/>
      <c r="G25131" t="inlineStr">
        <is>
          <t>jieba</t>
        </is>
      </c>
      <c r="H25131">
        <f>=0.35</f>
        <v/>
      </c>
    </row>
    <row r="25132">
      <c r="A25132" t="inlineStr">
        <is>
          <t>newspaper</t>
        </is>
      </c>
      <c r="B25132" t="inlineStr">
        <is>
          <t>0289aa7aa8b48d16c2a95ce5315101d816c44de0</t>
        </is>
      </c>
      <c r="C25132" t="inlineStr">
        <is>
          <t>2014-12-27 10:43:51+00:00</t>
        </is>
      </c>
      <c r="D25132" t="inlineStr">
        <is>
          <t>verchange</t>
        </is>
      </c>
      <c r="E25132" t="inlineStr">
        <is>
          <t>jieba3k</t>
        </is>
      </c>
      <c r="F25132">
        <f>=0.35.1</f>
        <v/>
      </c>
      <c r="G25132" t="inlineStr">
        <is>
          <t>jieba3k</t>
        </is>
      </c>
      <c r="H25132" t="inlineStr"/>
    </row>
    <row r="25133">
      <c r="A25133" t="inlineStr">
        <is>
          <t>newspaper</t>
        </is>
      </c>
      <c r="B25133" t="inlineStr">
        <is>
          <t>5c182e688cb5856e1e699cb3256e3d5ce14a053e</t>
        </is>
      </c>
      <c r="C25133" t="inlineStr">
        <is>
          <t>2015-01-15 07:03:39+00:00</t>
        </is>
      </c>
      <c r="D25133" t="inlineStr">
        <is>
          <t>rem</t>
        </is>
      </c>
      <c r="E25133" t="inlineStr"/>
      <c r="F25133" t="inlineStr"/>
      <c r="G25133" t="inlineStr">
        <is>
          <t>responses</t>
        </is>
      </c>
      <c r="H25133">
        <f>=0.3.0</f>
        <v/>
      </c>
    </row>
    <row r="25134">
      <c r="A25134" t="inlineStr">
        <is>
          <t>newspaper</t>
        </is>
      </c>
      <c r="B25134" t="inlineStr">
        <is>
          <t>baef15a1ecf2e89c3ad92daf8ab45744532c145e</t>
        </is>
      </c>
      <c r="C25134" t="inlineStr">
        <is>
          <t>2015-02-04 11:19:21+00:00</t>
        </is>
      </c>
      <c r="D25134" t="inlineStr">
        <is>
          <t>add</t>
        </is>
      </c>
      <c r="E25134" t="inlineStr">
        <is>
          <t>python-dateutil</t>
        </is>
      </c>
      <c r="F25134">
        <f>=2.4.0</f>
        <v/>
      </c>
      <c r="G25134" t="inlineStr"/>
      <c r="H25134" t="inlineStr"/>
    </row>
    <row r="25135">
      <c r="A25135" t="inlineStr">
        <is>
          <t>newspaper</t>
        </is>
      </c>
      <c r="B25135" t="inlineStr">
        <is>
          <t>48d6667f386005be0147a840299ea9bf207c06a4</t>
        </is>
      </c>
      <c r="C25135" t="inlineStr">
        <is>
          <t>2015-03-04 08:23:30+00:00</t>
        </is>
      </c>
      <c r="D25135" t="inlineStr">
        <is>
          <t>verchange</t>
        </is>
      </c>
      <c r="E25135" t="inlineStr">
        <is>
          <t>nltk</t>
        </is>
      </c>
      <c r="F25135">
        <f>=3.0.1</f>
        <v/>
      </c>
      <c r="G25135" t="inlineStr">
        <is>
          <t>nltk</t>
        </is>
      </c>
      <c r="H25135">
        <f>=3.0.0</f>
        <v/>
      </c>
    </row>
    <row r="25136">
      <c r="A25136" t="inlineStr">
        <is>
          <t>newspaper</t>
        </is>
      </c>
      <c r="B25136" t="inlineStr">
        <is>
          <t>3cedd74f691f80e623335fa87436d5e1f7099053</t>
        </is>
      </c>
      <c r="C25136" t="inlineStr">
        <is>
          <t>2016-01-10 10:19:48+00:00</t>
        </is>
      </c>
      <c r="D25136" t="inlineStr">
        <is>
          <t>verchange</t>
        </is>
      </c>
      <c r="E25136" t="inlineStr">
        <is>
          <t>beautifulsoup4</t>
        </is>
      </c>
      <c r="F25136">
        <f>=4.4.1</f>
        <v/>
      </c>
      <c r="G25136" t="inlineStr">
        <is>
          <t>beautifulsoup4</t>
        </is>
      </c>
      <c r="H25136">
        <f>=4.3.2</f>
        <v/>
      </c>
    </row>
    <row r="25137">
      <c r="A25137" t="inlineStr">
        <is>
          <t>newspaper</t>
        </is>
      </c>
      <c r="B25137" t="inlineStr">
        <is>
          <t>5b8aba774f30c7b33a88c8bfb0e52aa008dd8c5d</t>
        </is>
      </c>
      <c r="C25137" t="inlineStr">
        <is>
          <t>2016-01-30 09:34:31+00:00</t>
        </is>
      </c>
      <c r="D25137" t="inlineStr">
        <is>
          <t>verchange</t>
        </is>
      </c>
      <c r="E25137" t="inlineStr">
        <is>
          <t>six</t>
        </is>
      </c>
      <c r="F25137" t="inlineStr">
        <is>
          <t>&gt;=1.7.3</t>
        </is>
      </c>
      <c r="G25137" t="inlineStr">
        <is>
          <t>six</t>
        </is>
      </c>
      <c r="H25137">
        <f>=1.7.3</f>
        <v/>
      </c>
    </row>
    <row r="25138">
      <c r="A25138" t="inlineStr">
        <is>
          <t>newspaper</t>
        </is>
      </c>
      <c r="B25138" t="inlineStr">
        <is>
          <t>5b8aba774f30c7b33a88c8bfb0e52aa008dd8c5d</t>
        </is>
      </c>
      <c r="C25138" t="inlineStr">
        <is>
          <t>2016-01-30 09:34:31+00:00</t>
        </is>
      </c>
      <c r="D25138" t="inlineStr">
        <is>
          <t>verchange</t>
        </is>
      </c>
      <c r="E25138" t="inlineStr">
        <is>
          <t>feedparser</t>
        </is>
      </c>
      <c r="F25138" t="inlineStr">
        <is>
          <t>&gt;=5.1.3</t>
        </is>
      </c>
      <c r="G25138" t="inlineStr">
        <is>
          <t>feedparser</t>
        </is>
      </c>
      <c r="H25138">
        <f>=5.1.3</f>
        <v/>
      </c>
    </row>
    <row r="25139">
      <c r="A25139" t="inlineStr">
        <is>
          <t>newspaper</t>
        </is>
      </c>
      <c r="B25139" t="inlineStr">
        <is>
          <t>5b8aba774f30c7b33a88c8bfb0e52aa008dd8c5d</t>
        </is>
      </c>
      <c r="C25139" t="inlineStr">
        <is>
          <t>2016-01-30 09:34:31+00:00</t>
        </is>
      </c>
      <c r="D25139" t="inlineStr">
        <is>
          <t>verchange</t>
        </is>
      </c>
      <c r="E25139" t="inlineStr">
        <is>
          <t>beautifulsoup4</t>
        </is>
      </c>
      <c r="F25139" t="inlineStr">
        <is>
          <t>&gt;=4.4.1</t>
        </is>
      </c>
      <c r="G25139" t="inlineStr">
        <is>
          <t>beautifulsoup4</t>
        </is>
      </c>
      <c r="H25139">
        <f>=4.4.1</f>
        <v/>
      </c>
    </row>
    <row r="25140">
      <c r="A25140" t="inlineStr">
        <is>
          <t>newspaper</t>
        </is>
      </c>
      <c r="B25140" t="inlineStr">
        <is>
          <t>5b8aba774f30c7b33a88c8bfb0e52aa008dd8c5d</t>
        </is>
      </c>
      <c r="C25140" t="inlineStr">
        <is>
          <t>2016-01-30 09:34:31+00:00</t>
        </is>
      </c>
      <c r="D25140" t="inlineStr">
        <is>
          <t>verchange</t>
        </is>
      </c>
      <c r="E25140" t="inlineStr">
        <is>
          <t>feedfinder2</t>
        </is>
      </c>
      <c r="F25140" t="inlineStr">
        <is>
          <t>&gt;=0.0.4</t>
        </is>
      </c>
      <c r="G25140" t="inlineStr">
        <is>
          <t>feedfinder2</t>
        </is>
      </c>
      <c r="H25140">
        <f>=0.0.1</f>
        <v/>
      </c>
    </row>
    <row r="25141">
      <c r="A25141" t="inlineStr">
        <is>
          <t>newspaper</t>
        </is>
      </c>
      <c r="B25141" t="inlineStr">
        <is>
          <t>5b8aba774f30c7b33a88c8bfb0e52aa008dd8c5d</t>
        </is>
      </c>
      <c r="C25141" t="inlineStr">
        <is>
          <t>2016-01-30 09:34:31+00:00</t>
        </is>
      </c>
      <c r="D25141" t="inlineStr">
        <is>
          <t>verchange</t>
        </is>
      </c>
      <c r="E25141" t="inlineStr">
        <is>
          <t>nltk</t>
        </is>
      </c>
      <c r="F25141" t="inlineStr">
        <is>
          <t>&gt;=3.0.1</t>
        </is>
      </c>
      <c r="G25141" t="inlineStr">
        <is>
          <t>nltk</t>
        </is>
      </c>
      <c r="H25141">
        <f>=3.0.1</f>
        <v/>
      </c>
    </row>
    <row r="25142">
      <c r="A25142" t="inlineStr">
        <is>
          <t>newspaper</t>
        </is>
      </c>
      <c r="B25142" t="inlineStr">
        <is>
          <t>5b8aba774f30c7b33a88c8bfb0e52aa008dd8c5d</t>
        </is>
      </c>
      <c r="C25142" t="inlineStr">
        <is>
          <t>2016-01-30 09:34:31+00:00</t>
        </is>
      </c>
      <c r="D25142" t="inlineStr">
        <is>
          <t>verchange</t>
        </is>
      </c>
      <c r="E25142" t="inlineStr">
        <is>
          <t>PyYAML</t>
        </is>
      </c>
      <c r="F25142" t="inlineStr">
        <is>
          <t>&gt;=3.11</t>
        </is>
      </c>
      <c r="G25142" t="inlineStr">
        <is>
          <t>PyYAML</t>
        </is>
      </c>
      <c r="H25142">
        <f>=3.11</f>
        <v/>
      </c>
    </row>
    <row r="25143">
      <c r="A25143" t="inlineStr">
        <is>
          <t>newspaper</t>
        </is>
      </c>
      <c r="B25143" t="inlineStr">
        <is>
          <t>5b8aba774f30c7b33a88c8bfb0e52aa008dd8c5d</t>
        </is>
      </c>
      <c r="C25143" t="inlineStr">
        <is>
          <t>2016-01-30 09:34:31+00:00</t>
        </is>
      </c>
      <c r="D25143" t="inlineStr">
        <is>
          <t>verchange</t>
        </is>
      </c>
      <c r="E25143" t="inlineStr">
        <is>
          <t>python-dateutil</t>
        </is>
      </c>
      <c r="F25143" t="inlineStr">
        <is>
          <t>&gt;=2.4.0</t>
        </is>
      </c>
      <c r="G25143" t="inlineStr">
        <is>
          <t>python-dateutil</t>
        </is>
      </c>
      <c r="H25143">
        <f>=2.4.0</f>
        <v/>
      </c>
    </row>
    <row r="25144">
      <c r="A25144" t="inlineStr">
        <is>
          <t>newspaper</t>
        </is>
      </c>
      <c r="B25144" t="inlineStr">
        <is>
          <t>5b8aba774f30c7b33a88c8bfb0e52aa008dd8c5d</t>
        </is>
      </c>
      <c r="C25144" t="inlineStr">
        <is>
          <t>2016-01-30 09:34:31+00:00</t>
        </is>
      </c>
      <c r="D25144" t="inlineStr">
        <is>
          <t>verchange</t>
        </is>
      </c>
      <c r="E25144" t="inlineStr">
        <is>
          <t>requests</t>
        </is>
      </c>
      <c r="F25144" t="inlineStr">
        <is>
          <t>&gt;=2.3.0</t>
        </is>
      </c>
      <c r="G25144" t="inlineStr">
        <is>
          <t>requests</t>
        </is>
      </c>
      <c r="H25144">
        <f>=2.3.0</f>
        <v/>
      </c>
    </row>
    <row r="25145">
      <c r="A25145" t="inlineStr">
        <is>
          <t>newspaper</t>
        </is>
      </c>
      <c r="B25145" t="inlineStr">
        <is>
          <t>5b8aba774f30c7b33a88c8bfb0e52aa008dd8c5d</t>
        </is>
      </c>
      <c r="C25145" t="inlineStr">
        <is>
          <t>2016-01-30 09:34:31+00:00</t>
        </is>
      </c>
      <c r="D25145" t="inlineStr">
        <is>
          <t>verchange</t>
        </is>
      </c>
      <c r="E25145" t="inlineStr">
        <is>
          <t>Pillow</t>
        </is>
      </c>
      <c r="F25145" t="inlineStr">
        <is>
          <t>&gt;=2.6.1</t>
        </is>
      </c>
      <c r="G25145" t="inlineStr">
        <is>
          <t>Pillow</t>
        </is>
      </c>
      <c r="H25145">
        <f>=2.6.1</f>
        <v/>
      </c>
    </row>
    <row r="25146">
      <c r="A25146" t="inlineStr">
        <is>
          <t>newspaper</t>
        </is>
      </c>
      <c r="B25146" t="inlineStr">
        <is>
          <t>5b8aba774f30c7b33a88c8bfb0e52aa008dd8c5d</t>
        </is>
      </c>
      <c r="C25146" t="inlineStr">
        <is>
          <t>2016-01-30 09:34:31+00:00</t>
        </is>
      </c>
      <c r="D25146" t="inlineStr">
        <is>
          <t>verchange</t>
        </is>
      </c>
      <c r="E25146" t="inlineStr">
        <is>
          <t>jieba3k</t>
        </is>
      </c>
      <c r="F25146" t="inlineStr">
        <is>
          <t>&gt;=0.35.1</t>
        </is>
      </c>
      <c r="G25146" t="inlineStr">
        <is>
          <t>jieba3k</t>
        </is>
      </c>
      <c r="H25146">
        <f>=0.35.1</f>
        <v/>
      </c>
    </row>
    <row r="25147">
      <c r="A25147" t="inlineStr">
        <is>
          <t>newspaper</t>
        </is>
      </c>
      <c r="B25147" t="inlineStr">
        <is>
          <t>5b8aba774f30c7b33a88c8bfb0e52aa008dd8c5d</t>
        </is>
      </c>
      <c r="C25147" t="inlineStr">
        <is>
          <t>2016-01-30 09:34:31+00:00</t>
        </is>
      </c>
      <c r="D25147" t="inlineStr">
        <is>
          <t>verchange</t>
        </is>
      </c>
      <c r="E25147" t="inlineStr">
        <is>
          <t>tldextract</t>
        </is>
      </c>
      <c r="F25147" t="inlineStr">
        <is>
          <t>&gt;=1.5.1</t>
        </is>
      </c>
      <c r="G25147" t="inlineStr">
        <is>
          <t>tldextract</t>
        </is>
      </c>
      <c r="H25147">
        <f>=1.5.1</f>
        <v/>
      </c>
    </row>
    <row r="25148">
      <c r="A25148" t="inlineStr">
        <is>
          <t>newspaper</t>
        </is>
      </c>
      <c r="B25148" t="inlineStr">
        <is>
          <t>5b8aba774f30c7b33a88c8bfb0e52aa008dd8c5d</t>
        </is>
      </c>
      <c r="C25148" t="inlineStr">
        <is>
          <t>2016-01-30 09:34:31+00:00</t>
        </is>
      </c>
      <c r="D25148" t="inlineStr">
        <is>
          <t>verchange</t>
        </is>
      </c>
      <c r="E25148" t="inlineStr">
        <is>
          <t>lxml</t>
        </is>
      </c>
      <c r="F25148" t="inlineStr">
        <is>
          <t>&gt;=3.3.5</t>
        </is>
      </c>
      <c r="G25148" t="inlineStr">
        <is>
          <t>lxml</t>
        </is>
      </c>
      <c r="H25148">
        <f>=3.3.5</f>
        <v/>
      </c>
    </row>
    <row r="25149">
      <c r="A25149" t="inlineStr">
        <is>
          <t>newspaper</t>
        </is>
      </c>
      <c r="B25149" t="inlineStr">
        <is>
          <t>5b8aba774f30c7b33a88c8bfb0e52aa008dd8c5d</t>
        </is>
      </c>
      <c r="C25149" t="inlineStr">
        <is>
          <t>2016-01-30 09:34:31+00:00</t>
        </is>
      </c>
      <c r="D25149" t="inlineStr">
        <is>
          <t>verchange</t>
        </is>
      </c>
      <c r="E25149" t="inlineStr">
        <is>
          <t>cssselect</t>
        </is>
      </c>
      <c r="F25149" t="inlineStr">
        <is>
          <t>&gt;=0.9.1</t>
        </is>
      </c>
      <c r="G25149" t="inlineStr">
        <is>
          <t>cssselect</t>
        </is>
      </c>
      <c r="H25149">
        <f>=0.9.1</f>
        <v/>
      </c>
    </row>
    <row r="25150">
      <c r="A25150" t="inlineStr">
        <is>
          <t>oslo.rootwrap</t>
        </is>
      </c>
      <c r="B25150" t="inlineStr">
        <is>
          <t>8c68df850ab4c7984885503393f6be8bf6461ba1</t>
        </is>
      </c>
      <c r="C25150" t="inlineStr">
        <is>
          <t>2014-09-18 11:44:35+00:00</t>
        </is>
      </c>
      <c r="D25150" t="inlineStr">
        <is>
          <t>verchange</t>
        </is>
      </c>
      <c r="E25150" t="inlineStr">
        <is>
          <t>six</t>
        </is>
      </c>
      <c r="F25150" t="inlineStr">
        <is>
          <t>&gt;=1.7.0</t>
        </is>
      </c>
      <c r="G25150" t="inlineStr">
        <is>
          <t>six</t>
        </is>
      </c>
      <c r="H25150" t="inlineStr">
        <is>
          <t>&gt;=1.4.1</t>
        </is>
      </c>
    </row>
    <row r="25151">
      <c r="A25151" t="inlineStr">
        <is>
          <t>oslo.rootwrap</t>
        </is>
      </c>
      <c r="B25151" t="inlineStr">
        <is>
          <t>f485b93f475b119e3b8fa6c9cf740207e2d2d7ac</t>
        </is>
      </c>
      <c r="C25151" t="inlineStr">
        <is>
          <t>2015-03-09 14:27:07+00:00</t>
        </is>
      </c>
      <c r="D25151" t="inlineStr">
        <is>
          <t>verchange</t>
        </is>
      </c>
      <c r="E25151" t="inlineStr">
        <is>
          <t>six</t>
        </is>
      </c>
      <c r="F25151" t="inlineStr">
        <is>
          <t>&gt;=1.9.0</t>
        </is>
      </c>
      <c r="G25151" t="inlineStr">
        <is>
          <t>six</t>
        </is>
      </c>
      <c r="H25151" t="inlineStr">
        <is>
          <t>&gt;=1.7.0</t>
        </is>
      </c>
    </row>
    <row r="25152">
      <c r="A25152" t="inlineStr">
        <is>
          <t>oslo.rootwrap</t>
        </is>
      </c>
      <c r="B25152" t="inlineStr">
        <is>
          <t>22afa47ca74b1cd5cab9b723d6e0fe1ebcd622cd</t>
        </is>
      </c>
      <c r="C25152" t="inlineStr">
        <is>
          <t>2016-02-09 23:15:11+00:00</t>
        </is>
      </c>
      <c r="D25152" t="inlineStr">
        <is>
          <t>verchange</t>
        </is>
      </c>
      <c r="E25152" t="inlineStr">
        <is>
          <t>six</t>
        </is>
      </c>
      <c r="F25152" t="inlineStr">
        <is>
          <t>&gt;=1.9.0</t>
        </is>
      </c>
      <c r="G25152" t="inlineStr">
        <is>
          <t>six</t>
        </is>
      </c>
      <c r="H25152" t="inlineStr">
        <is>
          <t>&gt;=1.9.0</t>
        </is>
      </c>
    </row>
    <row r="25153">
      <c r="A25153" t="inlineStr">
        <is>
          <t>oslo.rootwrap</t>
        </is>
      </c>
      <c r="B25153" t="inlineStr">
        <is>
          <t>e3fded79c12ad30ffee802613707a24005a5260c</t>
        </is>
      </c>
      <c r="C25153" t="inlineStr">
        <is>
          <t>2017-12-04 10:29:55+00:00</t>
        </is>
      </c>
      <c r="D25153" t="inlineStr">
        <is>
          <t>verchange</t>
        </is>
      </c>
      <c r="E25153" t="inlineStr">
        <is>
          <t>six</t>
        </is>
      </c>
      <c r="F25153" t="inlineStr">
        <is>
          <t>&gt;=1.10.0</t>
        </is>
      </c>
      <c r="G25153" t="inlineStr">
        <is>
          <t>six</t>
        </is>
      </c>
      <c r="H25153" t="inlineStr">
        <is>
          <t>&gt;=1.9.0</t>
        </is>
      </c>
    </row>
    <row r="25154">
      <c r="A25154" t="inlineStr">
        <is>
          <t>python-edtf</t>
        </is>
      </c>
      <c r="B25154" t="inlineStr">
        <is>
          <t>bd2433837590273d426f7890df4e24cb9299cbf1</t>
        </is>
      </c>
      <c r="C25154" t="inlineStr">
        <is>
          <t>2018-05-31 05:36:56+00:00</t>
        </is>
      </c>
      <c r="D25154" t="inlineStr">
        <is>
          <t>add</t>
        </is>
      </c>
      <c r="E25154" t="inlineStr">
        <is>
          <t>python-dateutil</t>
        </is>
      </c>
      <c r="F25154" t="inlineStr"/>
      <c r="G25154" t="inlineStr"/>
      <c r="H25154" t="inlineStr"/>
    </row>
    <row r="25155">
      <c r="A25155" t="inlineStr">
        <is>
          <t>python-edtf</t>
        </is>
      </c>
      <c r="B25155" t="inlineStr">
        <is>
          <t>bd2433837590273d426f7890df4e24cb9299cbf1</t>
        </is>
      </c>
      <c r="C25155" t="inlineStr">
        <is>
          <t>2018-05-31 05:36:56+00:00</t>
        </is>
      </c>
      <c r="D25155" t="inlineStr">
        <is>
          <t>add</t>
        </is>
      </c>
      <c r="E25155" t="inlineStr">
        <is>
          <t>pyparsing</t>
        </is>
      </c>
      <c r="F25155" t="inlineStr"/>
      <c r="G25155" t="inlineStr"/>
      <c r="H25155" t="inlineStr"/>
    </row>
    <row r="25156">
      <c r="A25156" t="inlineStr">
        <is>
          <t>python-edtf</t>
        </is>
      </c>
      <c r="B25156" t="inlineStr">
        <is>
          <t>bd2433837590273d426f7890df4e24cb9299cbf1</t>
        </is>
      </c>
      <c r="C25156" t="inlineStr">
        <is>
          <t>2018-05-31 05:36:56+00:00</t>
        </is>
      </c>
      <c r="D25156" t="inlineStr">
        <is>
          <t>add</t>
        </is>
      </c>
      <c r="E25156" t="inlineStr">
        <is>
          <t>six</t>
        </is>
      </c>
      <c r="F25156" t="inlineStr"/>
      <c r="G25156" t="inlineStr"/>
      <c r="H25156" t="inlineStr"/>
    </row>
    <row r="25157">
      <c r="A25157" t="inlineStr">
        <is>
          <t>PyPlanet</t>
        </is>
      </c>
      <c r="B25157" t="inlineStr">
        <is>
          <t>05ada0ffa72b7add34301b23d691d2402671fac1</t>
        </is>
      </c>
      <c r="C25157" t="inlineStr">
        <is>
          <t>2017-05-09 12:11:26+00:00</t>
        </is>
      </c>
      <c r="D25157" t="inlineStr">
        <is>
          <t>add</t>
        </is>
      </c>
      <c r="E25157" t="inlineStr">
        <is>
          <t>requests</t>
        </is>
      </c>
      <c r="F25157">
        <f>=2.13.0</f>
        <v/>
      </c>
      <c r="G25157" t="inlineStr"/>
      <c r="H25157" t="inlineStr"/>
    </row>
    <row r="25158">
      <c r="A25158" t="inlineStr">
        <is>
          <t>PyPlanet</t>
        </is>
      </c>
      <c r="B25158" t="inlineStr">
        <is>
          <t>05ada0ffa72b7add34301b23d691d2402671fac1</t>
        </is>
      </c>
      <c r="C25158" t="inlineStr">
        <is>
          <t>2017-05-09 12:11:26+00:00</t>
        </is>
      </c>
      <c r="D25158" t="inlineStr">
        <is>
          <t>add</t>
        </is>
      </c>
      <c r="E25158" t="inlineStr">
        <is>
          <t>urllib3</t>
        </is>
      </c>
      <c r="F25158">
        <f>=1.21.1</f>
        <v/>
      </c>
      <c r="G25158" t="inlineStr"/>
      <c r="H25158" t="inlineStr"/>
    </row>
    <row r="25159">
      <c r="A25159" t="inlineStr">
        <is>
          <t>PyPlanet</t>
        </is>
      </c>
      <c r="B25159" t="inlineStr">
        <is>
          <t>8c2dc1c8efd5bb53547c59e3c29656c955fc9c6d</t>
        </is>
      </c>
      <c r="C25159" t="inlineStr">
        <is>
          <t>2017-05-11 17:08:13+00:00</t>
        </is>
      </c>
      <c r="D25159" t="inlineStr">
        <is>
          <t>verchange</t>
        </is>
      </c>
      <c r="E25159" t="inlineStr">
        <is>
          <t>requests</t>
        </is>
      </c>
      <c r="F25159">
        <f>=2.14.2</f>
        <v/>
      </c>
      <c r="G25159" t="inlineStr">
        <is>
          <t>requests</t>
        </is>
      </c>
      <c r="H25159">
        <f>=2.13.0</f>
        <v/>
      </c>
    </row>
    <row r="25160">
      <c r="A25160" t="inlineStr">
        <is>
          <t>PyPlanet</t>
        </is>
      </c>
      <c r="B25160" t="inlineStr">
        <is>
          <t>8c2dc1c8efd5bb53547c59e3c29656c955fc9c6d</t>
        </is>
      </c>
      <c r="C25160" t="inlineStr">
        <is>
          <t>2017-05-11 17:08:13+00:00</t>
        </is>
      </c>
      <c r="D25160" t="inlineStr">
        <is>
          <t>verchange</t>
        </is>
      </c>
      <c r="E25160" t="inlineStr">
        <is>
          <t>pandas</t>
        </is>
      </c>
      <c r="F25160">
        <f>=0.20.1</f>
        <v/>
      </c>
      <c r="G25160" t="inlineStr">
        <is>
          <t>pandas</t>
        </is>
      </c>
      <c r="H25160">
        <f>=0.19.2</f>
        <v/>
      </c>
    </row>
    <row r="25161">
      <c r="A25161" t="inlineStr">
        <is>
          <t>PyPlanet</t>
        </is>
      </c>
      <c r="B25161" t="inlineStr">
        <is>
          <t>8c2dc1c8efd5bb53547c59e3c29656c955fc9c6d</t>
        </is>
      </c>
      <c r="C25161" t="inlineStr">
        <is>
          <t>2017-05-11 17:08:13+00:00</t>
        </is>
      </c>
      <c r="D25161" t="inlineStr">
        <is>
          <t>verchange</t>
        </is>
      </c>
      <c r="E25161" t="inlineStr">
        <is>
          <t>peewee</t>
        </is>
      </c>
      <c r="F25161">
        <f>=2.10.1</f>
        <v/>
      </c>
      <c r="G25161" t="inlineStr">
        <is>
          <t>peewee</t>
        </is>
      </c>
      <c r="H25161">
        <f>=2.9.2</f>
        <v/>
      </c>
    </row>
    <row r="25162">
      <c r="A25162" t="inlineStr">
        <is>
          <t>PyPlanet</t>
        </is>
      </c>
      <c r="B25162" t="inlineStr">
        <is>
          <t>8c2dc1c8efd5bb53547c59e3c29656c955fc9c6d</t>
        </is>
      </c>
      <c r="C25162" t="inlineStr">
        <is>
          <t>2017-05-11 17:08:13+00:00</t>
        </is>
      </c>
      <c r="D25162" t="inlineStr">
        <is>
          <t>verchange</t>
        </is>
      </c>
      <c r="E25162" t="inlineStr">
        <is>
          <t>asyncssh</t>
        </is>
      </c>
      <c r="F25162">
        <f>=1.10.0</f>
        <v/>
      </c>
      <c r="G25162" t="inlineStr">
        <is>
          <t>asyncssh</t>
        </is>
      </c>
      <c r="H25162">
        <f>=1.9.0</f>
        <v/>
      </c>
    </row>
    <row r="25163">
      <c r="A25163" t="inlineStr">
        <is>
          <t>PyPlanet</t>
        </is>
      </c>
      <c r="B25163" t="inlineStr">
        <is>
          <t>5744e4eb09201f6641a563393a4e6230e9135db4</t>
        </is>
      </c>
      <c r="C25163" t="inlineStr">
        <is>
          <t>2017-05-17 10:45:51+00:00</t>
        </is>
      </c>
      <c r="D25163" t="inlineStr">
        <is>
          <t>add</t>
        </is>
      </c>
      <c r="E25163" t="inlineStr">
        <is>
          <t>xmltodict</t>
        </is>
      </c>
      <c r="F25163">
        <f>=0.11.0</f>
        <v/>
      </c>
      <c r="G25163" t="inlineStr"/>
      <c r="H25163" t="inlineStr"/>
    </row>
    <row r="25164">
      <c r="A25164" t="inlineStr">
        <is>
          <t>PyPlanet</t>
        </is>
      </c>
      <c r="B25164" t="inlineStr">
        <is>
          <t>93c698de0f63c6b9bdf93c84cac08ab3feea703d</t>
        </is>
      </c>
      <c r="C25164" t="inlineStr">
        <is>
          <t>2017-05-31 17:54:13+00:00</t>
        </is>
      </c>
      <c r="D25164" t="inlineStr">
        <is>
          <t>verchange</t>
        </is>
      </c>
      <c r="E25164" t="inlineStr">
        <is>
          <t>async_generator</t>
        </is>
      </c>
      <c r="F25164">
        <f>=1.7</f>
        <v/>
      </c>
      <c r="G25164" t="inlineStr">
        <is>
          <t>async_generator</t>
        </is>
      </c>
      <c r="H25164">
        <f>=1.6</f>
        <v/>
      </c>
    </row>
    <row r="25165">
      <c r="A25165" t="inlineStr">
        <is>
          <t>PyPlanet</t>
        </is>
      </c>
      <c r="B25165" t="inlineStr">
        <is>
          <t>93c698de0f63c6b9bdf93c84cac08ab3feea703d</t>
        </is>
      </c>
      <c r="C25165" t="inlineStr">
        <is>
          <t>2017-05-31 17:54:13+00:00</t>
        </is>
      </c>
      <c r="D25165" t="inlineStr">
        <is>
          <t>verchange</t>
        </is>
      </c>
      <c r="E25165" t="inlineStr">
        <is>
          <t>asyncssh</t>
        </is>
      </c>
      <c r="F25165">
        <f>=1.10.1</f>
        <v/>
      </c>
      <c r="G25165" t="inlineStr">
        <is>
          <t>asyncssh</t>
        </is>
      </c>
      <c r="H25165">
        <f>=1.10.0</f>
        <v/>
      </c>
    </row>
    <row r="25166">
      <c r="A25166" t="inlineStr">
        <is>
          <t>PyPlanet</t>
        </is>
      </c>
      <c r="B25166" t="inlineStr">
        <is>
          <t>93c698de0f63c6b9bdf93c84cac08ab3feea703d</t>
        </is>
      </c>
      <c r="C25166" t="inlineStr">
        <is>
          <t>2017-05-31 17:54:13+00:00</t>
        </is>
      </c>
      <c r="D25166" t="inlineStr">
        <is>
          <t>verchange</t>
        </is>
      </c>
      <c r="E25166" t="inlineStr">
        <is>
          <t>requests</t>
        </is>
      </c>
      <c r="F25166">
        <f>=2.17.3</f>
        <v/>
      </c>
      <c r="G25166" t="inlineStr">
        <is>
          <t>requests</t>
        </is>
      </c>
      <c r="H25166">
        <f>=2.14.2</f>
        <v/>
      </c>
    </row>
    <row r="25167">
      <c r="A25167" t="inlineStr">
        <is>
          <t>PyPlanet</t>
        </is>
      </c>
      <c r="B25167" t="inlineStr">
        <is>
          <t>93c698de0f63c6b9bdf93c84cac08ab3feea703d</t>
        </is>
      </c>
      <c r="C25167" t="inlineStr">
        <is>
          <t>2017-05-31 17:54:13+00:00</t>
        </is>
      </c>
      <c r="D25167" t="inlineStr">
        <is>
          <t>verchange</t>
        </is>
      </c>
      <c r="E25167" t="inlineStr">
        <is>
          <t>raven</t>
        </is>
      </c>
      <c r="F25167">
        <f>=6.1.0</f>
        <v/>
      </c>
      <c r="G25167" t="inlineStr">
        <is>
          <t>raven</t>
        </is>
      </c>
      <c r="H25167">
        <f>=6.0.0</f>
        <v/>
      </c>
    </row>
    <row r="25168">
      <c r="A25168" t="inlineStr">
        <is>
          <t>PyPlanet</t>
        </is>
      </c>
      <c r="B25168" t="inlineStr">
        <is>
          <t>93c698de0f63c6b9bdf93c84cac08ab3feea703d</t>
        </is>
      </c>
      <c r="C25168" t="inlineStr">
        <is>
          <t>2017-05-31 17:54:13+00:00</t>
        </is>
      </c>
      <c r="D25168" t="inlineStr">
        <is>
          <t>verchange</t>
        </is>
      </c>
      <c r="E25168" t="inlineStr">
        <is>
          <t>aiohttp</t>
        </is>
      </c>
      <c r="F25168">
        <f>=2.1.0</f>
        <v/>
      </c>
      <c r="G25168" t="inlineStr">
        <is>
          <t>aiohttp</t>
        </is>
      </c>
      <c r="H25168">
        <f>=2.0.7</f>
        <v/>
      </c>
    </row>
    <row r="25169">
      <c r="A25169" t="inlineStr">
        <is>
          <t>PyPlanet</t>
        </is>
      </c>
      <c r="B25169" t="inlineStr">
        <is>
          <t>44f4c3df5c5b38ada2b85531ceb8dd12eca0880d</t>
        </is>
      </c>
      <c r="C25169" t="inlineStr">
        <is>
          <t>2017-08-20 12:32:26+00:00</t>
        </is>
      </c>
      <c r="D25169" t="inlineStr">
        <is>
          <t>verchange</t>
        </is>
      </c>
      <c r="E25169" t="inlineStr">
        <is>
          <t>async_generator</t>
        </is>
      </c>
      <c r="F25169">
        <f>=1.8</f>
        <v/>
      </c>
      <c r="G25169" t="inlineStr">
        <is>
          <t>async_generator</t>
        </is>
      </c>
      <c r="H25169">
        <f>=1.7</f>
        <v/>
      </c>
    </row>
    <row r="25170">
      <c r="A25170" t="inlineStr">
        <is>
          <t>PyPlanet</t>
        </is>
      </c>
      <c r="B25170" t="inlineStr">
        <is>
          <t>44f4c3df5c5b38ada2b85531ceb8dd12eca0880d</t>
        </is>
      </c>
      <c r="C25170" t="inlineStr">
        <is>
          <t>2017-08-20 12:32:26+00:00</t>
        </is>
      </c>
      <c r="D25170" t="inlineStr">
        <is>
          <t>verchange</t>
        </is>
      </c>
      <c r="E25170" t="inlineStr">
        <is>
          <t>numpy</t>
        </is>
      </c>
      <c r="F25170">
        <f>=1.13.1</f>
        <v/>
      </c>
      <c r="G25170" t="inlineStr">
        <is>
          <t>numpy</t>
        </is>
      </c>
      <c r="H25170">
        <f>=1.12.1</f>
        <v/>
      </c>
    </row>
    <row r="25171">
      <c r="A25171" t="inlineStr">
        <is>
          <t>PyPlanet</t>
        </is>
      </c>
      <c r="B25171" t="inlineStr">
        <is>
          <t>44f4c3df5c5b38ada2b85531ceb8dd12eca0880d</t>
        </is>
      </c>
      <c r="C25171" t="inlineStr">
        <is>
          <t>2017-08-20 12:32:26+00:00</t>
        </is>
      </c>
      <c r="D25171" t="inlineStr">
        <is>
          <t>verchange</t>
        </is>
      </c>
      <c r="E25171" t="inlineStr">
        <is>
          <t>requests</t>
        </is>
      </c>
      <c r="F25171">
        <f>=2.18.1</f>
        <v/>
      </c>
      <c r="G25171" t="inlineStr">
        <is>
          <t>requests</t>
        </is>
      </c>
      <c r="H25171">
        <f>=2.17.3</f>
        <v/>
      </c>
    </row>
    <row r="25172">
      <c r="A25172" t="inlineStr">
        <is>
          <t>PyPlanet</t>
        </is>
      </c>
      <c r="B25172" t="inlineStr">
        <is>
          <t>44f4c3df5c5b38ada2b85531ceb8dd12eca0880d</t>
        </is>
      </c>
      <c r="C25172" t="inlineStr">
        <is>
          <t>2017-08-20 12:32:26+00:00</t>
        </is>
      </c>
      <c r="D25172" t="inlineStr">
        <is>
          <t>verchange</t>
        </is>
      </c>
      <c r="E25172" t="inlineStr">
        <is>
          <t>pandas</t>
        </is>
      </c>
      <c r="F25172">
        <f>=0.20.3</f>
        <v/>
      </c>
      <c r="G25172" t="inlineStr">
        <is>
          <t>pandas</t>
        </is>
      </c>
      <c r="H25172">
        <f>=0.20.1</f>
        <v/>
      </c>
    </row>
    <row r="25173">
      <c r="A25173" t="inlineStr">
        <is>
          <t>PyPlanet</t>
        </is>
      </c>
      <c r="B25173" t="inlineStr">
        <is>
          <t>44f4c3df5c5b38ada2b85531ceb8dd12eca0880d</t>
        </is>
      </c>
      <c r="C25173" t="inlineStr">
        <is>
          <t>2017-08-20 12:32:26+00:00</t>
        </is>
      </c>
      <c r="D25173" t="inlineStr">
        <is>
          <t>verchange</t>
        </is>
      </c>
      <c r="E25173" t="inlineStr">
        <is>
          <t>aiohttp</t>
        </is>
      </c>
      <c r="F25173">
        <f>=2.2.3</f>
        <v/>
      </c>
      <c r="G25173" t="inlineStr">
        <is>
          <t>aiohttp</t>
        </is>
      </c>
      <c r="H25173">
        <f>=2.1.0</f>
        <v/>
      </c>
    </row>
    <row r="25174">
      <c r="A25174" t="inlineStr">
        <is>
          <t>PyPlanet</t>
        </is>
      </c>
      <c r="B25174" t="inlineStr">
        <is>
          <t>f0b52220534c86c2f622a90c51c0be394637acd7</t>
        </is>
      </c>
      <c r="C25174" t="inlineStr">
        <is>
          <t>2017-11-07 10:11:35+00:00</t>
        </is>
      </c>
      <c r="D25174" t="inlineStr">
        <is>
          <t>verchange</t>
        </is>
      </c>
      <c r="E25174" t="inlineStr">
        <is>
          <t>urllib3</t>
        </is>
      </c>
      <c r="F25174">
        <f>=1.22</f>
        <v/>
      </c>
      <c r="G25174" t="inlineStr">
        <is>
          <t>urllib3</t>
        </is>
      </c>
      <c r="H25174">
        <f>=1.21.1</f>
        <v/>
      </c>
    </row>
    <row r="25175">
      <c r="A25175" t="inlineStr">
        <is>
          <t>PyPlanet</t>
        </is>
      </c>
      <c r="B25175" t="inlineStr">
        <is>
          <t>f0b52220534c86c2f622a90c51c0be394637acd7</t>
        </is>
      </c>
      <c r="C25175" t="inlineStr">
        <is>
          <t>2017-11-07 10:11:35+00:00</t>
        </is>
      </c>
      <c r="D25175" t="inlineStr">
        <is>
          <t>verchange</t>
        </is>
      </c>
      <c r="E25175" t="inlineStr">
        <is>
          <t>cached-property</t>
        </is>
      </c>
      <c r="F25175">
        <f>=1.3.1</f>
        <v/>
      </c>
      <c r="G25175" t="inlineStr">
        <is>
          <t>cached-property</t>
        </is>
      </c>
      <c r="H25175">
        <f>=1.3.0</f>
        <v/>
      </c>
    </row>
    <row r="25176">
      <c r="A25176" t="inlineStr">
        <is>
          <t>PyPlanet</t>
        </is>
      </c>
      <c r="B25176" t="inlineStr">
        <is>
          <t>f0b52220534c86c2f622a90c51c0be394637acd7</t>
        </is>
      </c>
      <c r="C25176" t="inlineStr">
        <is>
          <t>2017-11-07 10:11:35+00:00</t>
        </is>
      </c>
      <c r="D25176" t="inlineStr">
        <is>
          <t>verchange</t>
        </is>
      </c>
      <c r="E25176" t="inlineStr">
        <is>
          <t>peewee</t>
        </is>
      </c>
      <c r="F25176">
        <f>=2.10.2</f>
        <v/>
      </c>
      <c r="G25176" t="inlineStr">
        <is>
          <t>peewee</t>
        </is>
      </c>
      <c r="H25176">
        <f>=2.10.1</f>
        <v/>
      </c>
    </row>
    <row r="25177">
      <c r="A25177" t="inlineStr">
        <is>
          <t>PyPlanet</t>
        </is>
      </c>
      <c r="B25177" t="inlineStr">
        <is>
          <t>f0b52220534c86c2f622a90c51c0be394637acd7</t>
        </is>
      </c>
      <c r="C25177" t="inlineStr">
        <is>
          <t>2017-11-07 10:11:35+00:00</t>
        </is>
      </c>
      <c r="D25177" t="inlineStr">
        <is>
          <t>verchange</t>
        </is>
      </c>
      <c r="E25177" t="inlineStr">
        <is>
          <t>aiopg</t>
        </is>
      </c>
      <c r="F25177">
        <f>=0.13.1</f>
        <v/>
      </c>
      <c r="G25177" t="inlineStr">
        <is>
          <t>aiopg</t>
        </is>
      </c>
      <c r="H25177">
        <f>=0.13.0</f>
        <v/>
      </c>
    </row>
    <row r="25178">
      <c r="A25178" t="inlineStr">
        <is>
          <t>PyPlanet</t>
        </is>
      </c>
      <c r="B25178" t="inlineStr">
        <is>
          <t>f0b52220534c86c2f622a90c51c0be394637acd7</t>
        </is>
      </c>
      <c r="C25178" t="inlineStr">
        <is>
          <t>2017-11-07 10:11:35+00:00</t>
        </is>
      </c>
      <c r="D25178" t="inlineStr">
        <is>
          <t>verchange</t>
        </is>
      </c>
      <c r="E25178" t="inlineStr">
        <is>
          <t>colorlog</t>
        </is>
      </c>
      <c r="F25178">
        <f>=3.1.0</f>
        <v/>
      </c>
      <c r="G25178" t="inlineStr">
        <is>
          <t>colorlog</t>
        </is>
      </c>
      <c r="H25178">
        <f>=2.10.0</f>
        <v/>
      </c>
    </row>
    <row r="25179">
      <c r="A25179" t="inlineStr">
        <is>
          <t>PyPlanet</t>
        </is>
      </c>
      <c r="B25179" t="inlineStr">
        <is>
          <t>f0b52220534c86c2f622a90c51c0be394637acd7</t>
        </is>
      </c>
      <c r="C25179" t="inlineStr">
        <is>
          <t>2017-11-07 10:11:35+00:00</t>
        </is>
      </c>
      <c r="D25179" t="inlineStr">
        <is>
          <t>verchange</t>
        </is>
      </c>
      <c r="E25179" t="inlineStr">
        <is>
          <t>numpy</t>
        </is>
      </c>
      <c r="F25179">
        <f>=1.13.3</f>
        <v/>
      </c>
      <c r="G25179" t="inlineStr">
        <is>
          <t>numpy</t>
        </is>
      </c>
      <c r="H25179">
        <f>=1.13.1</f>
        <v/>
      </c>
    </row>
    <row r="25180">
      <c r="A25180" t="inlineStr">
        <is>
          <t>PyPlanet</t>
        </is>
      </c>
      <c r="B25180" t="inlineStr">
        <is>
          <t>f0b52220534c86c2f622a90c51c0be394637acd7</t>
        </is>
      </c>
      <c r="C25180" t="inlineStr">
        <is>
          <t>2017-11-07 10:11:35+00:00</t>
        </is>
      </c>
      <c r="D25180" t="inlineStr">
        <is>
          <t>verchange</t>
        </is>
      </c>
      <c r="E25180" t="inlineStr">
        <is>
          <t>asyncssh</t>
        </is>
      </c>
      <c r="F25180">
        <f>=1.11.0</f>
        <v/>
      </c>
      <c r="G25180" t="inlineStr">
        <is>
          <t>asyncssh</t>
        </is>
      </c>
      <c r="H25180">
        <f>=1.10.1</f>
        <v/>
      </c>
    </row>
    <row r="25181">
      <c r="A25181" t="inlineStr">
        <is>
          <t>PyPlanet</t>
        </is>
      </c>
      <c r="B25181" t="inlineStr">
        <is>
          <t>f0b52220534c86c2f622a90c51c0be394637acd7</t>
        </is>
      </c>
      <c r="C25181" t="inlineStr">
        <is>
          <t>2017-11-07 10:11:35+00:00</t>
        </is>
      </c>
      <c r="D25181" t="inlineStr">
        <is>
          <t>verchange</t>
        </is>
      </c>
      <c r="E25181" t="inlineStr">
        <is>
          <t>requests</t>
        </is>
      </c>
      <c r="F25181">
        <f>=2.18.4</f>
        <v/>
      </c>
      <c r="G25181" t="inlineStr">
        <is>
          <t>requests</t>
        </is>
      </c>
      <c r="H25181">
        <f>=2.18.1</f>
        <v/>
      </c>
    </row>
    <row r="25182">
      <c r="A25182" t="inlineStr">
        <is>
          <t>PyPlanet</t>
        </is>
      </c>
      <c r="B25182" t="inlineStr">
        <is>
          <t>f0b52220534c86c2f622a90c51c0be394637acd7</t>
        </is>
      </c>
      <c r="C25182" t="inlineStr">
        <is>
          <t>2017-11-07 10:11:35+00:00</t>
        </is>
      </c>
      <c r="D25182" t="inlineStr">
        <is>
          <t>verchange</t>
        </is>
      </c>
      <c r="E25182" t="inlineStr">
        <is>
          <t>pandas</t>
        </is>
      </c>
      <c r="F25182">
        <f>=0.21.0</f>
        <v/>
      </c>
      <c r="G25182" t="inlineStr">
        <is>
          <t>pandas</t>
        </is>
      </c>
      <c r="H25182">
        <f>=0.20.3</f>
        <v/>
      </c>
    </row>
    <row r="25183">
      <c r="A25183" t="inlineStr">
        <is>
          <t>PyPlanet</t>
        </is>
      </c>
      <c r="B25183" t="inlineStr">
        <is>
          <t>f0b52220534c86c2f622a90c51c0be394637acd7</t>
        </is>
      </c>
      <c r="C25183" t="inlineStr">
        <is>
          <t>2017-11-07 10:11:35+00:00</t>
        </is>
      </c>
      <c r="D25183" t="inlineStr">
        <is>
          <t>verchange</t>
        </is>
      </c>
      <c r="E25183" t="inlineStr">
        <is>
          <t>raven</t>
        </is>
      </c>
      <c r="F25183">
        <f>=6.3.0</f>
        <v/>
      </c>
      <c r="G25183" t="inlineStr">
        <is>
          <t>raven</t>
        </is>
      </c>
      <c r="H25183">
        <f>=6.1.0</f>
        <v/>
      </c>
    </row>
    <row r="25184">
      <c r="A25184" t="inlineStr">
        <is>
          <t>PyPlanet</t>
        </is>
      </c>
      <c r="B25184" t="inlineStr">
        <is>
          <t>f0b52220534c86c2f622a90c51c0be394637acd7</t>
        </is>
      </c>
      <c r="C25184" t="inlineStr">
        <is>
          <t>2017-11-07 10:11:35+00:00</t>
        </is>
      </c>
      <c r="D25184" t="inlineStr">
        <is>
          <t>verchange</t>
        </is>
      </c>
      <c r="E25184" t="inlineStr">
        <is>
          <t>aiofiles</t>
        </is>
      </c>
      <c r="F25184">
        <f>=0.3.2</f>
        <v/>
      </c>
      <c r="G25184" t="inlineStr">
        <is>
          <t>aiofiles</t>
        </is>
      </c>
      <c r="H25184">
        <f>=0.3.1</f>
        <v/>
      </c>
    </row>
    <row r="25185">
      <c r="A25185" t="inlineStr">
        <is>
          <t>PyPlanet</t>
        </is>
      </c>
      <c r="B25185" t="inlineStr">
        <is>
          <t>f0b52220534c86c2f622a90c51c0be394637acd7</t>
        </is>
      </c>
      <c r="C25185" t="inlineStr">
        <is>
          <t>2017-11-07 10:11:35+00:00</t>
        </is>
      </c>
      <c r="D25185" t="inlineStr">
        <is>
          <t>verchange</t>
        </is>
      </c>
      <c r="E25185" t="inlineStr">
        <is>
          <t>bcrypt</t>
        </is>
      </c>
      <c r="F25185">
        <f>=3.1.4</f>
        <v/>
      </c>
      <c r="G25185" t="inlineStr">
        <is>
          <t>bcrypt</t>
        </is>
      </c>
      <c r="H25185">
        <f>=3.1.3</f>
        <v/>
      </c>
    </row>
    <row r="25186">
      <c r="A25186" t="inlineStr">
        <is>
          <t>PyPlanet</t>
        </is>
      </c>
      <c r="B25186" t="inlineStr">
        <is>
          <t>f0b52220534c86c2f622a90c51c0be394637acd7</t>
        </is>
      </c>
      <c r="C25186" t="inlineStr">
        <is>
          <t>2017-11-07 10:11:35+00:00</t>
        </is>
      </c>
      <c r="D25186" t="inlineStr">
        <is>
          <t>verchange</t>
        </is>
      </c>
      <c r="E25186" t="inlineStr">
        <is>
          <t>aiohttp</t>
        </is>
      </c>
      <c r="F25186">
        <f>=2.3.2</f>
        <v/>
      </c>
      <c r="G25186" t="inlineStr">
        <is>
          <t>aiohttp</t>
        </is>
      </c>
      <c r="H25186">
        <f>=2.2.3</f>
        <v/>
      </c>
    </row>
    <row r="25187">
      <c r="A25187" t="inlineStr">
        <is>
          <t>PyPlanet</t>
        </is>
      </c>
      <c r="B25187" t="inlineStr">
        <is>
          <t>f0b52220534c86c2f622a90c51c0be394637acd7</t>
        </is>
      </c>
      <c r="C25187" t="inlineStr">
        <is>
          <t>2017-11-07 10:11:35+00:00</t>
        </is>
      </c>
      <c r="D25187" t="inlineStr">
        <is>
          <t>add</t>
        </is>
      </c>
      <c r="E25187" t="inlineStr">
        <is>
          <t>PyYAML</t>
        </is>
      </c>
      <c r="F25187">
        <f>=3.12</f>
        <v/>
      </c>
      <c r="G25187" t="inlineStr"/>
      <c r="H25187" t="inlineStr"/>
    </row>
    <row r="25188">
      <c r="A25188" t="inlineStr">
        <is>
          <t>PyPlanet</t>
        </is>
      </c>
      <c r="B25188" t="inlineStr">
        <is>
          <t>a4f735006967d5ae5cb68033de45f0e7fb3808f6</t>
        </is>
      </c>
      <c r="C25188" t="inlineStr">
        <is>
          <t>2017-11-17 16:55:58+00:00</t>
        </is>
      </c>
      <c r="D25188" t="inlineStr">
        <is>
          <t>verchange</t>
        </is>
      </c>
      <c r="E25188" t="inlineStr">
        <is>
          <t>peewee-async</t>
        </is>
      </c>
      <c r="F25188">
        <f>=0.5.10</f>
        <v/>
      </c>
      <c r="G25188" t="inlineStr">
        <is>
          <t>peewee-async</t>
        </is>
      </c>
      <c r="H25188">
        <f>=0.5.7</f>
        <v/>
      </c>
    </row>
    <row r="25189">
      <c r="A25189" t="inlineStr">
        <is>
          <t>PyPlanet</t>
        </is>
      </c>
      <c r="B25189" t="inlineStr">
        <is>
          <t>a4f735006967d5ae5cb68033de45f0e7fb3808f6</t>
        </is>
      </c>
      <c r="C25189" t="inlineStr">
        <is>
          <t>2017-11-17 16:55:58+00:00</t>
        </is>
      </c>
      <c r="D25189" t="inlineStr">
        <is>
          <t>verchange</t>
        </is>
      </c>
      <c r="E25189" t="inlineStr">
        <is>
          <t>asyncssh</t>
        </is>
      </c>
      <c r="F25189">
        <f>=1.11.1</f>
        <v/>
      </c>
      <c r="G25189" t="inlineStr">
        <is>
          <t>asyncssh</t>
        </is>
      </c>
      <c r="H25189">
        <f>=1.11.0</f>
        <v/>
      </c>
    </row>
    <row r="25190">
      <c r="A25190" t="inlineStr">
        <is>
          <t>PyPlanet</t>
        </is>
      </c>
      <c r="B25190" t="inlineStr">
        <is>
          <t>a4f735006967d5ae5cb68033de45f0e7fb3808f6</t>
        </is>
      </c>
      <c r="C25190" t="inlineStr">
        <is>
          <t>2017-11-17 16:55:58+00:00</t>
        </is>
      </c>
      <c r="D25190" t="inlineStr">
        <is>
          <t>verchange</t>
        </is>
      </c>
      <c r="E25190" t="inlineStr">
        <is>
          <t>aiohttp</t>
        </is>
      </c>
      <c r="F25190">
        <f>=2.3.3</f>
        <v/>
      </c>
      <c r="G25190" t="inlineStr">
        <is>
          <t>aiohttp</t>
        </is>
      </c>
      <c r="H25190">
        <f>=2.3.2</f>
        <v/>
      </c>
    </row>
    <row r="25191">
      <c r="A25191" t="inlineStr">
        <is>
          <t>PyPlanet</t>
        </is>
      </c>
      <c r="B25191" t="inlineStr">
        <is>
          <t>6ef0821b794d3ec70dc56bd7b4ce56f284fb17f0</t>
        </is>
      </c>
      <c r="C25191" t="inlineStr">
        <is>
          <t>2017-12-18 13:10:10+00:00</t>
        </is>
      </c>
      <c r="D25191" t="inlineStr">
        <is>
          <t>verchange</t>
        </is>
      </c>
      <c r="E25191" t="inlineStr">
        <is>
          <t>Jinja2</t>
        </is>
      </c>
      <c r="F25191">
        <f>=2.10.0</f>
        <v/>
      </c>
      <c r="G25191" t="inlineStr">
        <is>
          <t>Jinja2</t>
        </is>
      </c>
      <c r="H25191">
        <f>=2.9.6</f>
        <v/>
      </c>
    </row>
    <row r="25192">
      <c r="A25192" t="inlineStr">
        <is>
          <t>PyPlanet</t>
        </is>
      </c>
      <c r="B25192" t="inlineStr">
        <is>
          <t>6ef0821b794d3ec70dc56bd7b4ce56f284fb17f0</t>
        </is>
      </c>
      <c r="C25192" t="inlineStr">
        <is>
          <t>2017-12-18 13:10:10+00:00</t>
        </is>
      </c>
      <c r="D25192" t="inlineStr">
        <is>
          <t>verchange</t>
        </is>
      </c>
      <c r="E25192" t="inlineStr">
        <is>
          <t>raven</t>
        </is>
      </c>
      <c r="F25192">
        <f>=6.4.0</f>
        <v/>
      </c>
      <c r="G25192" t="inlineStr">
        <is>
          <t>raven</t>
        </is>
      </c>
      <c r="H25192">
        <f>=6.3.0</f>
        <v/>
      </c>
    </row>
    <row r="25193">
      <c r="A25193" t="inlineStr">
        <is>
          <t>PyPlanet</t>
        </is>
      </c>
      <c r="B25193" t="inlineStr">
        <is>
          <t>6ef0821b794d3ec70dc56bd7b4ce56f284fb17f0</t>
        </is>
      </c>
      <c r="C25193" t="inlineStr">
        <is>
          <t>2017-12-18 13:10:10+00:00</t>
        </is>
      </c>
      <c r="D25193" t="inlineStr">
        <is>
          <t>verchange</t>
        </is>
      </c>
      <c r="E25193" t="inlineStr">
        <is>
          <t>pandas</t>
        </is>
      </c>
      <c r="F25193">
        <f>=0.21.1</f>
        <v/>
      </c>
      <c r="G25193" t="inlineStr">
        <is>
          <t>pandas</t>
        </is>
      </c>
      <c r="H25193">
        <f>=0.21.0</f>
        <v/>
      </c>
    </row>
    <row r="25194">
      <c r="A25194" t="inlineStr">
        <is>
          <t>PyPlanet</t>
        </is>
      </c>
      <c r="B25194" t="inlineStr">
        <is>
          <t>6ef0821b794d3ec70dc56bd7b4ce56f284fb17f0</t>
        </is>
      </c>
      <c r="C25194" t="inlineStr">
        <is>
          <t>2017-12-18 13:10:10+00:00</t>
        </is>
      </c>
      <c r="D25194" t="inlineStr">
        <is>
          <t>verchange</t>
        </is>
      </c>
      <c r="E25194" t="inlineStr">
        <is>
          <t>aiomysql</t>
        </is>
      </c>
      <c r="F25194">
        <f>=0.0.11</f>
        <v/>
      </c>
      <c r="G25194" t="inlineStr">
        <is>
          <t>aiomysql</t>
        </is>
      </c>
      <c r="H25194">
        <f>=0.0.9</f>
        <v/>
      </c>
    </row>
    <row r="25195">
      <c r="A25195" t="inlineStr">
        <is>
          <t>PyPlanet</t>
        </is>
      </c>
      <c r="B25195" t="inlineStr">
        <is>
          <t>6ef0821b794d3ec70dc56bd7b4ce56f284fb17f0</t>
        </is>
      </c>
      <c r="C25195" t="inlineStr">
        <is>
          <t>2017-12-18 13:10:10+00:00</t>
        </is>
      </c>
      <c r="D25195" t="inlineStr">
        <is>
          <t>verchange</t>
        </is>
      </c>
      <c r="E25195" t="inlineStr">
        <is>
          <t>aiohttp</t>
        </is>
      </c>
      <c r="F25195">
        <f>=2.3.6</f>
        <v/>
      </c>
      <c r="G25195" t="inlineStr">
        <is>
          <t>aiohttp</t>
        </is>
      </c>
      <c r="H25195">
        <f>=2.3.3</f>
        <v/>
      </c>
    </row>
    <row r="25196">
      <c r="A25196" t="inlineStr">
        <is>
          <t>PyPlanet</t>
        </is>
      </c>
      <c r="B25196" t="inlineStr">
        <is>
          <t>32b711b76ea29461080a401a8d4c016aeb625330</t>
        </is>
      </c>
      <c r="C25196" t="inlineStr">
        <is>
          <t>2018-05-05 10:02:32+00:00</t>
        </is>
      </c>
      <c r="D25196" t="inlineStr">
        <is>
          <t>verchange</t>
        </is>
      </c>
      <c r="E25196" t="inlineStr">
        <is>
          <t>cached-property</t>
        </is>
      </c>
      <c r="F25196">
        <f>=1.4.2</f>
        <v/>
      </c>
      <c r="G25196" t="inlineStr">
        <is>
          <t>cached-property</t>
        </is>
      </c>
      <c r="H25196">
        <f>=1.3.1</f>
        <v/>
      </c>
    </row>
    <row r="25197">
      <c r="A25197" t="inlineStr">
        <is>
          <t>PyPlanet</t>
        </is>
      </c>
      <c r="B25197" t="inlineStr">
        <is>
          <t>32b711b76ea29461080a401a8d4c016aeb625330</t>
        </is>
      </c>
      <c r="C25197" t="inlineStr">
        <is>
          <t>2018-05-05 10:02:32+00:00</t>
        </is>
      </c>
      <c r="D25197" t="inlineStr">
        <is>
          <t>verchange</t>
        </is>
      </c>
      <c r="E25197" t="inlineStr">
        <is>
          <t>async_generator</t>
        </is>
      </c>
      <c r="F25197">
        <f>=1.9</f>
        <v/>
      </c>
      <c r="G25197" t="inlineStr">
        <is>
          <t>async_generator</t>
        </is>
      </c>
      <c r="H25197">
        <f>=1.8</f>
        <v/>
      </c>
    </row>
    <row r="25198">
      <c r="A25198" t="inlineStr">
        <is>
          <t>PyPlanet</t>
        </is>
      </c>
      <c r="B25198" t="inlineStr">
        <is>
          <t>32b711b76ea29461080a401a8d4c016aeb625330</t>
        </is>
      </c>
      <c r="C25198" t="inlineStr">
        <is>
          <t>2018-05-05 10:02:32+00:00</t>
        </is>
      </c>
      <c r="D25198" t="inlineStr">
        <is>
          <t>verchange</t>
        </is>
      </c>
      <c r="E25198" t="inlineStr">
        <is>
          <t>pymysql</t>
        </is>
      </c>
      <c r="F25198">
        <f>=0.8.0</f>
        <v/>
      </c>
      <c r="G25198" t="inlineStr">
        <is>
          <t>pymysql</t>
        </is>
      </c>
      <c r="H25198">
        <f>=0.7.11</f>
        <v/>
      </c>
    </row>
    <row r="25199">
      <c r="A25199" t="inlineStr">
        <is>
          <t>PyPlanet</t>
        </is>
      </c>
      <c r="B25199" t="inlineStr">
        <is>
          <t>32b711b76ea29461080a401a8d4c016aeb625330</t>
        </is>
      </c>
      <c r="C25199" t="inlineStr">
        <is>
          <t>2018-05-05 10:02:32+00:00</t>
        </is>
      </c>
      <c r="D25199" t="inlineStr">
        <is>
          <t>verchange</t>
        </is>
      </c>
      <c r="E25199" t="inlineStr">
        <is>
          <t>colorlog</t>
        </is>
      </c>
      <c r="F25199">
        <f>=3.1.4</f>
        <v/>
      </c>
      <c r="G25199" t="inlineStr">
        <is>
          <t>colorlog</t>
        </is>
      </c>
      <c r="H25199">
        <f>=3.1.0</f>
        <v/>
      </c>
    </row>
    <row r="25200">
      <c r="A25200" t="inlineStr">
        <is>
          <t>PyPlanet</t>
        </is>
      </c>
      <c r="B25200" t="inlineStr">
        <is>
          <t>32b711b76ea29461080a401a8d4c016aeb625330</t>
        </is>
      </c>
      <c r="C25200" t="inlineStr">
        <is>
          <t>2018-05-05 10:02:32+00:00</t>
        </is>
      </c>
      <c r="D25200" t="inlineStr">
        <is>
          <t>verchange</t>
        </is>
      </c>
      <c r="E25200" t="inlineStr">
        <is>
          <t>peewee-async</t>
        </is>
      </c>
      <c r="F25200">
        <f>=0.5.12</f>
        <v/>
      </c>
      <c r="G25200" t="inlineStr">
        <is>
          <t>peewee-async</t>
        </is>
      </c>
      <c r="H25200">
        <f>=0.5.10</f>
        <v/>
      </c>
    </row>
    <row r="25201">
      <c r="A25201" t="inlineStr">
        <is>
          <t>PyPlanet</t>
        </is>
      </c>
      <c r="B25201" t="inlineStr">
        <is>
          <t>32b711b76ea29461080a401a8d4c016aeb625330</t>
        </is>
      </c>
      <c r="C25201" t="inlineStr">
        <is>
          <t>2018-05-05 10:02:32+00:00</t>
        </is>
      </c>
      <c r="D25201" t="inlineStr">
        <is>
          <t>verchange</t>
        </is>
      </c>
      <c r="E25201" t="inlineStr">
        <is>
          <t>numpy</t>
        </is>
      </c>
      <c r="F25201">
        <f>=1.14.3</f>
        <v/>
      </c>
      <c r="G25201" t="inlineStr">
        <is>
          <t>numpy</t>
        </is>
      </c>
      <c r="H25201">
        <f>=1.13.3</f>
        <v/>
      </c>
    </row>
    <row r="25202">
      <c r="A25202" t="inlineStr">
        <is>
          <t>PyPlanet</t>
        </is>
      </c>
      <c r="B25202" t="inlineStr">
        <is>
          <t>32b711b76ea29461080a401a8d4c016aeb625330</t>
        </is>
      </c>
      <c r="C25202" t="inlineStr">
        <is>
          <t>2018-05-05 10:02:32+00:00</t>
        </is>
      </c>
      <c r="D25202" t="inlineStr">
        <is>
          <t>verchange</t>
        </is>
      </c>
      <c r="E25202" t="inlineStr">
        <is>
          <t>asyncssh</t>
        </is>
      </c>
      <c r="F25202">
        <f>=1.12.2</f>
        <v/>
      </c>
      <c r="G25202" t="inlineStr">
        <is>
          <t>asyncssh</t>
        </is>
      </c>
      <c r="H25202">
        <f>=1.11.1</f>
        <v/>
      </c>
    </row>
    <row r="25203">
      <c r="A25203" t="inlineStr">
        <is>
          <t>PyPlanet</t>
        </is>
      </c>
      <c r="B25203" t="inlineStr">
        <is>
          <t>32b711b76ea29461080a401a8d4c016aeb625330</t>
        </is>
      </c>
      <c r="C25203" t="inlineStr">
        <is>
          <t>2018-05-05 10:02:32+00:00</t>
        </is>
      </c>
      <c r="D25203" t="inlineStr">
        <is>
          <t>verchange</t>
        </is>
      </c>
      <c r="E25203" t="inlineStr">
        <is>
          <t>raven</t>
        </is>
      </c>
      <c r="F25203">
        <f>=6.7.0</f>
        <v/>
      </c>
      <c r="G25203" t="inlineStr">
        <is>
          <t>raven</t>
        </is>
      </c>
      <c r="H25203">
        <f>=6.4.0</f>
        <v/>
      </c>
    </row>
    <row r="25204">
      <c r="A25204" t="inlineStr">
        <is>
          <t>PyPlanet</t>
        </is>
      </c>
      <c r="B25204" t="inlineStr">
        <is>
          <t>32b711b76ea29461080a401a8d4c016aeb625330</t>
        </is>
      </c>
      <c r="C25204" t="inlineStr">
        <is>
          <t>2018-05-05 10:02:32+00:00</t>
        </is>
      </c>
      <c r="D25204" t="inlineStr">
        <is>
          <t>verchange</t>
        </is>
      </c>
      <c r="E25204" t="inlineStr">
        <is>
          <t>pandas</t>
        </is>
      </c>
      <c r="F25204">
        <f>=0.22.0</f>
        <v/>
      </c>
      <c r="G25204" t="inlineStr">
        <is>
          <t>pandas</t>
        </is>
      </c>
      <c r="H25204">
        <f>=0.21.1</f>
        <v/>
      </c>
    </row>
    <row r="25205">
      <c r="A25205" t="inlineStr">
        <is>
          <t>PyPlanet</t>
        </is>
      </c>
      <c r="B25205" t="inlineStr">
        <is>
          <t>32b711b76ea29461080a401a8d4c016aeb625330</t>
        </is>
      </c>
      <c r="C25205" t="inlineStr">
        <is>
          <t>2018-05-05 10:02:32+00:00</t>
        </is>
      </c>
      <c r="D25205" t="inlineStr">
        <is>
          <t>verchange</t>
        </is>
      </c>
      <c r="E25205" t="inlineStr">
        <is>
          <t>aiomysql</t>
        </is>
      </c>
      <c r="F25205">
        <f>=0.0.14</f>
        <v/>
      </c>
      <c r="G25205" t="inlineStr">
        <is>
          <t>aiomysql</t>
        </is>
      </c>
      <c r="H25205">
        <f>=0.0.11</f>
        <v/>
      </c>
    </row>
    <row r="25206">
      <c r="A25206" t="inlineStr">
        <is>
          <t>PyPlanet</t>
        </is>
      </c>
      <c r="B25206" t="inlineStr">
        <is>
          <t>32b711b76ea29461080a401a8d4c016aeb625330</t>
        </is>
      </c>
      <c r="C25206" t="inlineStr">
        <is>
          <t>2018-05-05 10:02:32+00:00</t>
        </is>
      </c>
      <c r="D25206" t="inlineStr">
        <is>
          <t>verchange</t>
        </is>
      </c>
      <c r="E25206" t="inlineStr">
        <is>
          <t>aiopg</t>
        </is>
      </c>
      <c r="F25206">
        <f>=0.13.2</f>
        <v/>
      </c>
      <c r="G25206" t="inlineStr">
        <is>
          <t>aiopg</t>
        </is>
      </c>
      <c r="H25206">
        <f>=0.13.1</f>
        <v/>
      </c>
    </row>
    <row r="25207">
      <c r="A25207" t="inlineStr">
        <is>
          <t>PyPlanet</t>
        </is>
      </c>
      <c r="B25207" t="inlineStr">
        <is>
          <t>32b711b76ea29461080a401a8d4c016aeb625330</t>
        </is>
      </c>
      <c r="C25207" t="inlineStr">
        <is>
          <t>2018-05-05 10:02:32+00:00</t>
        </is>
      </c>
      <c r="D25207" t="inlineStr">
        <is>
          <t>verchange</t>
        </is>
      </c>
      <c r="E25207" t="inlineStr">
        <is>
          <t>aiohttp</t>
        </is>
      </c>
      <c r="F25207">
        <f>=2.3.9</f>
        <v/>
      </c>
      <c r="G25207" t="inlineStr">
        <is>
          <t>aiohttp</t>
        </is>
      </c>
      <c r="H25207">
        <f>=2.3.6</f>
        <v/>
      </c>
    </row>
    <row r="25208">
      <c r="A25208" t="inlineStr">
        <is>
          <t>PyPlanet</t>
        </is>
      </c>
      <c r="B25208" t="inlineStr">
        <is>
          <t>2e6559a789b895d78c6942d6f1fd7b1572db5841</t>
        </is>
      </c>
      <c r="C25208" t="inlineStr">
        <is>
          <t>2018-10-07 12:40:31+00:00</t>
        </is>
      </c>
      <c r="D25208" t="inlineStr">
        <is>
          <t>verchange</t>
        </is>
      </c>
      <c r="E25208" t="inlineStr">
        <is>
          <t>urllib3</t>
        </is>
      </c>
      <c r="F25208">
        <f>=1.23</f>
        <v/>
      </c>
      <c r="G25208" t="inlineStr">
        <is>
          <t>urllib3</t>
        </is>
      </c>
      <c r="H25208">
        <f>=1.22</f>
        <v/>
      </c>
    </row>
    <row r="25209">
      <c r="A25209" t="inlineStr">
        <is>
          <t>PyPlanet</t>
        </is>
      </c>
      <c r="B25209" t="inlineStr">
        <is>
          <t>2e6559a789b895d78c6942d6f1fd7b1572db5841</t>
        </is>
      </c>
      <c r="C25209" t="inlineStr">
        <is>
          <t>2018-10-07 12:40:31+00:00</t>
        </is>
      </c>
      <c r="D25209" t="inlineStr">
        <is>
          <t>verchange</t>
        </is>
      </c>
      <c r="E25209" t="inlineStr">
        <is>
          <t>asyncio_extras</t>
        </is>
      </c>
      <c r="F25209">
        <f>=1.3.2</f>
        <v/>
      </c>
      <c r="G25209" t="inlineStr">
        <is>
          <t>asyncio_extras</t>
        </is>
      </c>
      <c r="H25209">
        <f>=1.3.0</f>
        <v/>
      </c>
    </row>
    <row r="25210">
      <c r="A25210" t="inlineStr">
        <is>
          <t>PyPlanet</t>
        </is>
      </c>
      <c r="B25210" t="inlineStr">
        <is>
          <t>2e6559a789b895d78c6942d6f1fd7b1572db5841</t>
        </is>
      </c>
      <c r="C25210" t="inlineStr">
        <is>
          <t>2018-10-07 12:40:31+00:00</t>
        </is>
      </c>
      <c r="D25210" t="inlineStr">
        <is>
          <t>verchange</t>
        </is>
      </c>
      <c r="E25210" t="inlineStr">
        <is>
          <t>cached-property</t>
        </is>
      </c>
      <c r="F25210">
        <f>=1.5.1</f>
        <v/>
      </c>
      <c r="G25210" t="inlineStr">
        <is>
          <t>cached-property</t>
        </is>
      </c>
      <c r="H25210">
        <f>=1.4.2</f>
        <v/>
      </c>
    </row>
    <row r="25211">
      <c r="A25211" t="inlineStr">
        <is>
          <t>PyPlanet</t>
        </is>
      </c>
      <c r="B25211" t="inlineStr">
        <is>
          <t>2e6559a789b895d78c6942d6f1fd7b1572db5841</t>
        </is>
      </c>
      <c r="C25211" t="inlineStr">
        <is>
          <t>2018-10-07 12:40:31+00:00</t>
        </is>
      </c>
      <c r="D25211" t="inlineStr">
        <is>
          <t>verchange</t>
        </is>
      </c>
      <c r="E25211" t="inlineStr">
        <is>
          <t>async_generator</t>
        </is>
      </c>
      <c r="F25211">
        <f>=1.10</f>
        <v/>
      </c>
      <c r="G25211" t="inlineStr">
        <is>
          <t>async_generator</t>
        </is>
      </c>
      <c r="H25211">
        <f>=1.9</f>
        <v/>
      </c>
    </row>
    <row r="25212">
      <c r="A25212" t="inlineStr">
        <is>
          <t>PyPlanet</t>
        </is>
      </c>
      <c r="B25212" t="inlineStr">
        <is>
          <t>2e6559a789b895d78c6942d6f1fd7b1572db5841</t>
        </is>
      </c>
      <c r="C25212" t="inlineStr">
        <is>
          <t>2018-10-07 12:40:31+00:00</t>
        </is>
      </c>
      <c r="D25212" t="inlineStr">
        <is>
          <t>verchange</t>
        </is>
      </c>
      <c r="E25212" t="inlineStr">
        <is>
          <t>pymysql</t>
        </is>
      </c>
      <c r="F25212">
        <f>=0.9.2</f>
        <v/>
      </c>
      <c r="G25212" t="inlineStr">
        <is>
          <t>pymysql</t>
        </is>
      </c>
      <c r="H25212">
        <f>=0.8.0</f>
        <v/>
      </c>
    </row>
    <row r="25213">
      <c r="A25213" t="inlineStr">
        <is>
          <t>PyPlanet</t>
        </is>
      </c>
      <c r="B25213" t="inlineStr">
        <is>
          <t>2e6559a789b895d78c6942d6f1fd7b1572db5841</t>
        </is>
      </c>
      <c r="C25213" t="inlineStr">
        <is>
          <t>2018-10-07 12:40:31+00:00</t>
        </is>
      </c>
      <c r="D25213" t="inlineStr">
        <is>
          <t>verchange</t>
        </is>
      </c>
      <c r="E25213" t="inlineStr">
        <is>
          <t>numpy</t>
        </is>
      </c>
      <c r="F25213">
        <f>=1.15.2</f>
        <v/>
      </c>
      <c r="G25213" t="inlineStr">
        <is>
          <t>numpy</t>
        </is>
      </c>
      <c r="H25213">
        <f>=1.14.3</f>
        <v/>
      </c>
    </row>
    <row r="25214">
      <c r="A25214" t="inlineStr">
        <is>
          <t>PyPlanet</t>
        </is>
      </c>
      <c r="B25214" t="inlineStr">
        <is>
          <t>2e6559a789b895d78c6942d6f1fd7b1572db5841</t>
        </is>
      </c>
      <c r="C25214" t="inlineStr">
        <is>
          <t>2018-10-07 12:40:31+00:00</t>
        </is>
      </c>
      <c r="D25214" t="inlineStr">
        <is>
          <t>verchange</t>
        </is>
      </c>
      <c r="E25214" t="inlineStr">
        <is>
          <t>asyncssh</t>
        </is>
      </c>
      <c r="F25214">
        <f>=1.14.0</f>
        <v/>
      </c>
      <c r="G25214" t="inlineStr">
        <is>
          <t>asyncssh</t>
        </is>
      </c>
      <c r="H25214">
        <f>=1.12.2</f>
        <v/>
      </c>
    </row>
    <row r="25215">
      <c r="A25215" t="inlineStr">
        <is>
          <t>PyPlanet</t>
        </is>
      </c>
      <c r="B25215" t="inlineStr">
        <is>
          <t>2e6559a789b895d78c6942d6f1fd7b1572db5841</t>
        </is>
      </c>
      <c r="C25215" t="inlineStr">
        <is>
          <t>2018-10-07 12:40:31+00:00</t>
        </is>
      </c>
      <c r="D25215" t="inlineStr">
        <is>
          <t>verchange</t>
        </is>
      </c>
      <c r="E25215" t="inlineStr">
        <is>
          <t>requests</t>
        </is>
      </c>
      <c r="F25215">
        <f>=2.19.1</f>
        <v/>
      </c>
      <c r="G25215" t="inlineStr">
        <is>
          <t>requests</t>
        </is>
      </c>
      <c r="H25215">
        <f>=2.18.4</f>
        <v/>
      </c>
    </row>
    <row r="25216">
      <c r="A25216" t="inlineStr">
        <is>
          <t>PyPlanet</t>
        </is>
      </c>
      <c r="B25216" t="inlineStr">
        <is>
          <t>2e6559a789b895d78c6942d6f1fd7b1572db5841</t>
        </is>
      </c>
      <c r="C25216" t="inlineStr">
        <is>
          <t>2018-10-07 12:40:31+00:00</t>
        </is>
      </c>
      <c r="D25216" t="inlineStr">
        <is>
          <t>verchange</t>
        </is>
      </c>
      <c r="E25216" t="inlineStr">
        <is>
          <t>pandas</t>
        </is>
      </c>
      <c r="F25216">
        <f>=0.23.4</f>
        <v/>
      </c>
      <c r="G25216" t="inlineStr">
        <is>
          <t>pandas</t>
        </is>
      </c>
      <c r="H25216">
        <f>=0.22.0</f>
        <v/>
      </c>
    </row>
    <row r="25217">
      <c r="A25217" t="inlineStr">
        <is>
          <t>PyPlanet</t>
        </is>
      </c>
      <c r="B25217" t="inlineStr">
        <is>
          <t>2e6559a789b895d78c6942d6f1fd7b1572db5841</t>
        </is>
      </c>
      <c r="C25217" t="inlineStr">
        <is>
          <t>2018-10-07 12:40:31+00:00</t>
        </is>
      </c>
      <c r="D25217" t="inlineStr">
        <is>
          <t>verchange</t>
        </is>
      </c>
      <c r="E25217" t="inlineStr">
        <is>
          <t>raven</t>
        </is>
      </c>
      <c r="F25217">
        <f>=6.9.0</f>
        <v/>
      </c>
      <c r="G25217" t="inlineStr">
        <is>
          <t>raven</t>
        </is>
      </c>
      <c r="H25217">
        <f>=6.7.0</f>
        <v/>
      </c>
    </row>
    <row r="25218">
      <c r="A25218" t="inlineStr">
        <is>
          <t>PyPlanet</t>
        </is>
      </c>
      <c r="B25218" t="inlineStr">
        <is>
          <t>2e6559a789b895d78c6942d6f1fd7b1572db5841</t>
        </is>
      </c>
      <c r="C25218" t="inlineStr">
        <is>
          <t>2018-10-07 12:40:31+00:00</t>
        </is>
      </c>
      <c r="D25218" t="inlineStr">
        <is>
          <t>verchange</t>
        </is>
      </c>
      <c r="E25218" t="inlineStr">
        <is>
          <t>aiofiles</t>
        </is>
      </c>
      <c r="F25218">
        <f>=0.4.0</f>
        <v/>
      </c>
      <c r="G25218" t="inlineStr">
        <is>
          <t>aiofiles</t>
        </is>
      </c>
      <c r="H25218">
        <f>=0.3.2</f>
        <v/>
      </c>
    </row>
    <row r="25219">
      <c r="A25219" t="inlineStr">
        <is>
          <t>PyPlanet</t>
        </is>
      </c>
      <c r="B25219" t="inlineStr">
        <is>
          <t>2e6559a789b895d78c6942d6f1fd7b1572db5841</t>
        </is>
      </c>
      <c r="C25219" t="inlineStr">
        <is>
          <t>2018-10-07 12:40:31+00:00</t>
        </is>
      </c>
      <c r="D25219" t="inlineStr">
        <is>
          <t>verchange</t>
        </is>
      </c>
      <c r="E25219" t="inlineStr">
        <is>
          <t>aiomysql</t>
        </is>
      </c>
      <c r="F25219">
        <f>=0.0.19</f>
        <v/>
      </c>
      <c r="G25219" t="inlineStr">
        <is>
          <t>aiomysql</t>
        </is>
      </c>
      <c r="H25219">
        <f>=0.0.14</f>
        <v/>
      </c>
    </row>
    <row r="25220">
      <c r="A25220" t="inlineStr">
        <is>
          <t>PyPlanet</t>
        </is>
      </c>
      <c r="B25220" t="inlineStr">
        <is>
          <t>2e6559a789b895d78c6942d6f1fd7b1572db5841</t>
        </is>
      </c>
      <c r="C25220" t="inlineStr">
        <is>
          <t>2018-10-07 12:40:31+00:00</t>
        </is>
      </c>
      <c r="D25220" t="inlineStr">
        <is>
          <t>verchange</t>
        </is>
      </c>
      <c r="E25220" t="inlineStr">
        <is>
          <t>aiopg</t>
        </is>
      </c>
      <c r="F25220">
        <f>=0.15.0</f>
        <v/>
      </c>
      <c r="G25220" t="inlineStr">
        <is>
          <t>aiopg</t>
        </is>
      </c>
      <c r="H25220">
        <f>=0.13.2</f>
        <v/>
      </c>
    </row>
    <row r="25221">
      <c r="A25221" t="inlineStr">
        <is>
          <t>PyPlanet</t>
        </is>
      </c>
      <c r="B25221" t="inlineStr">
        <is>
          <t>2e6559a789b895d78c6942d6f1fd7b1572db5841</t>
        </is>
      </c>
      <c r="C25221" t="inlineStr">
        <is>
          <t>2018-10-07 12:40:31+00:00</t>
        </is>
      </c>
      <c r="D25221" t="inlineStr">
        <is>
          <t>verchange</t>
        </is>
      </c>
      <c r="E25221" t="inlineStr">
        <is>
          <t>PyYAML</t>
        </is>
      </c>
      <c r="F25221">
        <f>=3.13</f>
        <v/>
      </c>
      <c r="G25221" t="inlineStr">
        <is>
          <t>PyYAML</t>
        </is>
      </c>
      <c r="H25221">
        <f>=3.12</f>
        <v/>
      </c>
    </row>
    <row r="25222">
      <c r="A25222" t="inlineStr">
        <is>
          <t>PyPlanet</t>
        </is>
      </c>
      <c r="B25222" t="inlineStr">
        <is>
          <t>2e6559a789b895d78c6942d6f1fd7b1572db5841</t>
        </is>
      </c>
      <c r="C25222" t="inlineStr">
        <is>
          <t>2018-10-07 12:40:31+00:00</t>
        </is>
      </c>
      <c r="D25222" t="inlineStr">
        <is>
          <t>verchange</t>
        </is>
      </c>
      <c r="E25222" t="inlineStr">
        <is>
          <t>watchdog</t>
        </is>
      </c>
      <c r="F25222">
        <f>=0.9.0</f>
        <v/>
      </c>
      <c r="G25222" t="inlineStr">
        <is>
          <t>watchdog</t>
        </is>
      </c>
      <c r="H25222">
        <f>=0.8.3</f>
        <v/>
      </c>
    </row>
    <row r="25223">
      <c r="A25223" t="inlineStr">
        <is>
          <t>PyPlanet</t>
        </is>
      </c>
      <c r="B25223" t="inlineStr">
        <is>
          <t>adcb8e851c7848d80c51e1affcd2099070586f87</t>
        </is>
      </c>
      <c r="C25223" t="inlineStr">
        <is>
          <t>2018-11-17 11:12:19+00:00</t>
        </is>
      </c>
      <c r="D25223" t="inlineStr">
        <is>
          <t>verchange</t>
        </is>
      </c>
      <c r="E25223" t="inlineStr">
        <is>
          <t>requests</t>
        </is>
      </c>
      <c r="F25223">
        <f>=2.20.1</f>
        <v/>
      </c>
      <c r="G25223" t="inlineStr">
        <is>
          <t>requests</t>
        </is>
      </c>
      <c r="H25223">
        <f>=2.19.1</f>
        <v/>
      </c>
    </row>
    <row r="25224">
      <c r="A25224" t="inlineStr">
        <is>
          <t>PyPlanet</t>
        </is>
      </c>
      <c r="B25224" t="inlineStr">
        <is>
          <t>b25d96999f0c5b8f95fff17a264a4a92c585b7ef</t>
        </is>
      </c>
      <c r="C25224" t="inlineStr">
        <is>
          <t>2019-02-17 09:02:07+00:00</t>
        </is>
      </c>
      <c r="D25224" t="inlineStr">
        <is>
          <t>verchange</t>
        </is>
      </c>
      <c r="E25224" t="inlineStr">
        <is>
          <t>urllib3</t>
        </is>
      </c>
      <c r="F25224">
        <f>=1.24.1</f>
        <v/>
      </c>
      <c r="G25224" t="inlineStr">
        <is>
          <t>urllib3</t>
        </is>
      </c>
      <c r="H25224">
        <f>=1.23</f>
        <v/>
      </c>
    </row>
    <row r="25225">
      <c r="A25225" t="inlineStr">
        <is>
          <t>PyPlanet</t>
        </is>
      </c>
      <c r="B25225" t="inlineStr">
        <is>
          <t>b25d96999f0c5b8f95fff17a264a4a92c585b7ef</t>
        </is>
      </c>
      <c r="C25225" t="inlineStr">
        <is>
          <t>2019-02-17 09:02:07+00:00</t>
        </is>
      </c>
      <c r="D25225" t="inlineStr">
        <is>
          <t>verchange</t>
        </is>
      </c>
      <c r="E25225" t="inlineStr">
        <is>
          <t>numpy</t>
        </is>
      </c>
      <c r="F25225">
        <f>=1.16.0</f>
        <v/>
      </c>
      <c r="G25225" t="inlineStr">
        <is>
          <t>numpy</t>
        </is>
      </c>
      <c r="H25225">
        <f>=1.15.2</f>
        <v/>
      </c>
    </row>
    <row r="25226">
      <c r="A25226" t="inlineStr">
        <is>
          <t>PyPlanet</t>
        </is>
      </c>
      <c r="B25226" t="inlineStr">
        <is>
          <t>b25d96999f0c5b8f95fff17a264a4a92c585b7ef</t>
        </is>
      </c>
      <c r="C25226" t="inlineStr">
        <is>
          <t>2019-02-17 09:02:07+00:00</t>
        </is>
      </c>
      <c r="D25226" t="inlineStr">
        <is>
          <t>verchange</t>
        </is>
      </c>
      <c r="E25226" t="inlineStr">
        <is>
          <t>asyncssh</t>
        </is>
      </c>
      <c r="F25226">
        <f>=1.15.1</f>
        <v/>
      </c>
      <c r="G25226" t="inlineStr">
        <is>
          <t>asyncssh</t>
        </is>
      </c>
      <c r="H25226">
        <f>=1.14.0</f>
        <v/>
      </c>
    </row>
    <row r="25227">
      <c r="A25227" t="inlineStr">
        <is>
          <t>PyPlanet</t>
        </is>
      </c>
      <c r="B25227" t="inlineStr">
        <is>
          <t>b25d96999f0c5b8f95fff17a264a4a92c585b7ef</t>
        </is>
      </c>
      <c r="C25227" t="inlineStr">
        <is>
          <t>2019-02-17 09:02:07+00:00</t>
        </is>
      </c>
      <c r="D25227" t="inlineStr">
        <is>
          <t>verchange</t>
        </is>
      </c>
      <c r="E25227" t="inlineStr">
        <is>
          <t>requests</t>
        </is>
      </c>
      <c r="F25227">
        <f>=2.21.0</f>
        <v/>
      </c>
      <c r="G25227" t="inlineStr">
        <is>
          <t>requests</t>
        </is>
      </c>
      <c r="H25227">
        <f>=2.20.1</f>
        <v/>
      </c>
    </row>
    <row r="25228">
      <c r="A25228" t="inlineStr">
        <is>
          <t>PyPlanet</t>
        </is>
      </c>
      <c r="B25228" t="inlineStr">
        <is>
          <t>b25d96999f0c5b8f95fff17a264a4a92c585b7ef</t>
        </is>
      </c>
      <c r="C25228" t="inlineStr">
        <is>
          <t>2019-02-17 09:02:07+00:00</t>
        </is>
      </c>
      <c r="D25228" t="inlineStr">
        <is>
          <t>verchange</t>
        </is>
      </c>
      <c r="E25228" t="inlineStr">
        <is>
          <t>raven</t>
        </is>
      </c>
      <c r="F25228">
        <f>=6.10.0</f>
        <v/>
      </c>
      <c r="G25228" t="inlineStr">
        <is>
          <t>raven</t>
        </is>
      </c>
      <c r="H25228">
        <f>=6.9.0</f>
        <v/>
      </c>
    </row>
    <row r="25229">
      <c r="A25229" t="inlineStr">
        <is>
          <t>PyPlanet</t>
        </is>
      </c>
      <c r="B25229" t="inlineStr">
        <is>
          <t>b25d96999f0c5b8f95fff17a264a4a92c585b7ef</t>
        </is>
      </c>
      <c r="C25229" t="inlineStr">
        <is>
          <t>2019-02-17 09:02:07+00:00</t>
        </is>
      </c>
      <c r="D25229" t="inlineStr">
        <is>
          <t>verchange</t>
        </is>
      </c>
      <c r="E25229" t="inlineStr">
        <is>
          <t>aiomysql</t>
        </is>
      </c>
      <c r="F25229">
        <f>=0.0.20</f>
        <v/>
      </c>
      <c r="G25229" t="inlineStr">
        <is>
          <t>aiomysql</t>
        </is>
      </c>
      <c r="H25229">
        <f>=0.0.19</f>
        <v/>
      </c>
    </row>
    <row r="25230">
      <c r="A25230" t="inlineStr">
        <is>
          <t>PyPlanet</t>
        </is>
      </c>
      <c r="B25230" t="inlineStr">
        <is>
          <t>b25d96999f0c5b8f95fff17a264a4a92c585b7ef</t>
        </is>
      </c>
      <c r="C25230" t="inlineStr">
        <is>
          <t>2019-02-17 09:02:07+00:00</t>
        </is>
      </c>
      <c r="D25230" t="inlineStr">
        <is>
          <t>verchange</t>
        </is>
      </c>
      <c r="E25230" t="inlineStr">
        <is>
          <t>bcrypt</t>
        </is>
      </c>
      <c r="F25230">
        <f>=3.1.6</f>
        <v/>
      </c>
      <c r="G25230" t="inlineStr">
        <is>
          <t>bcrypt</t>
        </is>
      </c>
      <c r="H25230">
        <f>=3.1.4</f>
        <v/>
      </c>
    </row>
    <row r="25231">
      <c r="A25231" t="inlineStr">
        <is>
          <t>PyPlanet</t>
        </is>
      </c>
      <c r="B25231" t="inlineStr">
        <is>
          <t>b25d96999f0c5b8f95fff17a264a4a92c585b7ef</t>
        </is>
      </c>
      <c r="C25231" t="inlineStr">
        <is>
          <t>2019-02-17 09:02:07+00:00</t>
        </is>
      </c>
      <c r="D25231" t="inlineStr">
        <is>
          <t>verchange</t>
        </is>
      </c>
      <c r="E25231" t="inlineStr">
        <is>
          <t>colorlog</t>
        </is>
      </c>
      <c r="F25231">
        <f>=4.0.2</f>
        <v/>
      </c>
      <c r="G25231" t="inlineStr">
        <is>
          <t>colorlog</t>
        </is>
      </c>
      <c r="H25231">
        <f>=3.1.4</f>
        <v/>
      </c>
    </row>
    <row r="25232">
      <c r="A25232" t="inlineStr">
        <is>
          <t>PyPlanet</t>
        </is>
      </c>
      <c r="B25232" t="inlineStr">
        <is>
          <t>3d1ae109d9f6b1b66c2ddb6bdd1bba6ab27a48c0</t>
        </is>
      </c>
      <c r="C25232" t="inlineStr">
        <is>
          <t>2019-10-05 17:45:36+00:00</t>
        </is>
      </c>
      <c r="D25232" t="inlineStr">
        <is>
          <t>verchange</t>
        </is>
      </c>
      <c r="E25232" t="inlineStr">
        <is>
          <t>urllib3</t>
        </is>
      </c>
      <c r="F25232">
        <f>=1.25.3</f>
        <v/>
      </c>
      <c r="G25232" t="inlineStr">
        <is>
          <t>urllib3</t>
        </is>
      </c>
      <c r="H25232">
        <f>=1.24.1</f>
        <v/>
      </c>
    </row>
    <row r="25233">
      <c r="A25233" t="inlineStr">
        <is>
          <t>PyPlanet</t>
        </is>
      </c>
      <c r="B25233" t="inlineStr">
        <is>
          <t>3d1ae109d9f6b1b66c2ddb6bdd1bba6ab27a48c0</t>
        </is>
      </c>
      <c r="C25233" t="inlineStr">
        <is>
          <t>2019-10-05 17:45:36+00:00</t>
        </is>
      </c>
      <c r="D25233" t="inlineStr">
        <is>
          <t>verchange</t>
        </is>
      </c>
      <c r="E25233" t="inlineStr">
        <is>
          <t>aiopg</t>
        </is>
      </c>
      <c r="F25233">
        <f>=0.16.0</f>
        <v/>
      </c>
      <c r="G25233" t="inlineStr">
        <is>
          <t>aiopg</t>
        </is>
      </c>
      <c r="H25233">
        <f>=0.15.0</f>
        <v/>
      </c>
    </row>
    <row r="25234">
      <c r="A25234" t="inlineStr">
        <is>
          <t>PyPlanet</t>
        </is>
      </c>
      <c r="B25234" t="inlineStr">
        <is>
          <t>3d1ae109d9f6b1b66c2ddb6bdd1bba6ab27a48c0</t>
        </is>
      </c>
      <c r="C25234" t="inlineStr">
        <is>
          <t>2019-10-05 17:45:36+00:00</t>
        </is>
      </c>
      <c r="D25234" t="inlineStr">
        <is>
          <t>verchange</t>
        </is>
      </c>
      <c r="E25234" t="inlineStr">
        <is>
          <t>numpy</t>
        </is>
      </c>
      <c r="F25234">
        <f>=1.17.2</f>
        <v/>
      </c>
      <c r="G25234" t="inlineStr">
        <is>
          <t>numpy</t>
        </is>
      </c>
      <c r="H25234">
        <f>=1.16.0</f>
        <v/>
      </c>
    </row>
    <row r="25235">
      <c r="A25235" t="inlineStr">
        <is>
          <t>PyPlanet</t>
        </is>
      </c>
      <c r="B25235" t="inlineStr">
        <is>
          <t>3d1ae109d9f6b1b66c2ddb6bdd1bba6ab27a48c0</t>
        </is>
      </c>
      <c r="C25235" t="inlineStr">
        <is>
          <t>2019-10-05 17:45:36+00:00</t>
        </is>
      </c>
      <c r="D25235" t="inlineStr">
        <is>
          <t>verchange</t>
        </is>
      </c>
      <c r="E25235" t="inlineStr">
        <is>
          <t>asyncssh</t>
        </is>
      </c>
      <c r="F25235">
        <f>=1.18.0</f>
        <v/>
      </c>
      <c r="G25235" t="inlineStr">
        <is>
          <t>asyncssh</t>
        </is>
      </c>
      <c r="H25235">
        <f>=1.15.1</f>
        <v/>
      </c>
    </row>
    <row r="25236">
      <c r="A25236" t="inlineStr">
        <is>
          <t>PyPlanet</t>
        </is>
      </c>
      <c r="B25236" t="inlineStr">
        <is>
          <t>3d1ae109d9f6b1b66c2ddb6bdd1bba6ab27a48c0</t>
        </is>
      </c>
      <c r="C25236" t="inlineStr">
        <is>
          <t>2019-10-05 17:45:36+00:00</t>
        </is>
      </c>
      <c r="D25236" t="inlineStr">
        <is>
          <t>verchange</t>
        </is>
      </c>
      <c r="E25236" t="inlineStr">
        <is>
          <t>requests</t>
        </is>
      </c>
      <c r="F25236">
        <f>=2.22.0</f>
        <v/>
      </c>
      <c r="G25236" t="inlineStr">
        <is>
          <t>requests</t>
        </is>
      </c>
      <c r="H25236">
        <f>=2.21.0</f>
        <v/>
      </c>
    </row>
    <row r="25237">
      <c r="A25237" t="inlineStr">
        <is>
          <t>PyPlanet</t>
        </is>
      </c>
      <c r="B25237" t="inlineStr">
        <is>
          <t>3d1ae109d9f6b1b66c2ddb6bdd1bba6ab27a48c0</t>
        </is>
      </c>
      <c r="C25237" t="inlineStr">
        <is>
          <t>2019-10-05 17:45:36+00:00</t>
        </is>
      </c>
      <c r="D25237" t="inlineStr">
        <is>
          <t>verchange</t>
        </is>
      </c>
      <c r="E25237" t="inlineStr">
        <is>
          <t>pandas</t>
        </is>
      </c>
      <c r="F25237">
        <f>=0.25.1</f>
        <v/>
      </c>
      <c r="G25237" t="inlineStr">
        <is>
          <t>pandas</t>
        </is>
      </c>
      <c r="H25237">
        <f>=0.23.4</f>
        <v/>
      </c>
    </row>
    <row r="25238">
      <c r="A25238" t="inlineStr">
        <is>
          <t>PyPlanet</t>
        </is>
      </c>
      <c r="B25238" t="inlineStr">
        <is>
          <t>3d1ae109d9f6b1b66c2ddb6bdd1bba6ab27a48c0</t>
        </is>
      </c>
      <c r="C25238" t="inlineStr">
        <is>
          <t>2019-10-05 17:45:36+00:00</t>
        </is>
      </c>
      <c r="D25238" t="inlineStr">
        <is>
          <t>verchange</t>
        </is>
      </c>
      <c r="E25238" t="inlineStr">
        <is>
          <t>xmltodict</t>
        </is>
      </c>
      <c r="F25238">
        <f>=0.12.0</f>
        <v/>
      </c>
      <c r="G25238" t="inlineStr">
        <is>
          <t>xmltodict</t>
        </is>
      </c>
      <c r="H25238">
        <f>=0.11.0</f>
        <v/>
      </c>
    </row>
    <row r="25239">
      <c r="A25239" t="inlineStr">
        <is>
          <t>PyPlanet</t>
        </is>
      </c>
      <c r="B25239" t="inlineStr">
        <is>
          <t>3d1ae109d9f6b1b66c2ddb6bdd1bba6ab27a48c0</t>
        </is>
      </c>
      <c r="C25239" t="inlineStr">
        <is>
          <t>2019-10-05 17:45:36+00:00</t>
        </is>
      </c>
      <c r="D25239" t="inlineStr">
        <is>
          <t>verchange</t>
        </is>
      </c>
      <c r="E25239" t="inlineStr">
        <is>
          <t>bcrypt</t>
        </is>
      </c>
      <c r="F25239">
        <f>=3.1.7</f>
        <v/>
      </c>
      <c r="G25239" t="inlineStr">
        <is>
          <t>bcrypt</t>
        </is>
      </c>
      <c r="H25239">
        <f>=3.1.6</f>
        <v/>
      </c>
    </row>
    <row r="25240">
      <c r="A25240" t="inlineStr">
        <is>
          <t>PyPlanet</t>
        </is>
      </c>
      <c r="B25240" t="inlineStr">
        <is>
          <t>3d1ae109d9f6b1b66c2ddb6bdd1bba6ab27a48c0</t>
        </is>
      </c>
      <c r="C25240" t="inlineStr">
        <is>
          <t>2019-10-05 17:45:36+00:00</t>
        </is>
      </c>
      <c r="D25240" t="inlineStr">
        <is>
          <t>verchange</t>
        </is>
      </c>
      <c r="E25240" t="inlineStr">
        <is>
          <t>Jinja2</t>
        </is>
      </c>
      <c r="F25240">
        <f>=2.10.1</f>
        <v/>
      </c>
      <c r="G25240" t="inlineStr">
        <is>
          <t>Jinja2</t>
        </is>
      </c>
      <c r="H25240">
        <f>=2.10.0</f>
        <v/>
      </c>
    </row>
    <row r="25241">
      <c r="A25241" t="inlineStr">
        <is>
          <t>PyPlanet</t>
        </is>
      </c>
      <c r="B25241" t="inlineStr">
        <is>
          <t>3d1ae109d9f6b1b66c2ddb6bdd1bba6ab27a48c0</t>
        </is>
      </c>
      <c r="C25241" t="inlineStr">
        <is>
          <t>2019-10-05 17:45:36+00:00</t>
        </is>
      </c>
      <c r="D25241" t="inlineStr">
        <is>
          <t>verchange</t>
        </is>
      </c>
      <c r="E25241" t="inlineStr">
        <is>
          <t>PyYAML</t>
        </is>
      </c>
      <c r="F25241">
        <f>=5.1.2</f>
        <v/>
      </c>
      <c r="G25241" t="inlineStr">
        <is>
          <t>PyYAML</t>
        </is>
      </c>
      <c r="H25241">
        <f>=3.13</f>
        <v/>
      </c>
    </row>
    <row r="25242">
      <c r="A25242" t="inlineStr">
        <is>
          <t>PyPlanet</t>
        </is>
      </c>
      <c r="B25242" t="inlineStr">
        <is>
          <t>7f689b531eb63327289af6b658fc7fb6ee396536</t>
        </is>
      </c>
      <c r="C25242" t="inlineStr">
        <is>
          <t>2020-03-02 20:04:14+00:00</t>
        </is>
      </c>
      <c r="D25242" t="inlineStr">
        <is>
          <t>verchange</t>
        </is>
      </c>
      <c r="E25242" t="inlineStr">
        <is>
          <t>urllib3</t>
        </is>
      </c>
      <c r="F25242">
        <f>=1.25.8</f>
        <v/>
      </c>
      <c r="G25242" t="inlineStr">
        <is>
          <t>urllib3</t>
        </is>
      </c>
      <c r="H25242">
        <f>=1.25.3</f>
        <v/>
      </c>
    </row>
    <row r="25243">
      <c r="A25243" t="inlineStr">
        <is>
          <t>PyPlanet</t>
        </is>
      </c>
      <c r="B25243" t="inlineStr">
        <is>
          <t>7f689b531eb63327289af6b658fc7fb6ee396536</t>
        </is>
      </c>
      <c r="C25243" t="inlineStr">
        <is>
          <t>2020-03-02 20:04:14+00:00</t>
        </is>
      </c>
      <c r="D25243" t="inlineStr">
        <is>
          <t>verchange</t>
        </is>
      </c>
      <c r="E25243" t="inlineStr">
        <is>
          <t>numpy</t>
        </is>
      </c>
      <c r="F25243">
        <f>=1.18.1</f>
        <v/>
      </c>
      <c r="G25243" t="inlineStr">
        <is>
          <t>numpy</t>
        </is>
      </c>
      <c r="H25243">
        <f>=1.17.2</f>
        <v/>
      </c>
    </row>
    <row r="25244">
      <c r="A25244" t="inlineStr">
        <is>
          <t>PyPlanet</t>
        </is>
      </c>
      <c r="B25244" t="inlineStr">
        <is>
          <t>7f689b531eb63327289af6b658fc7fb6ee396536</t>
        </is>
      </c>
      <c r="C25244" t="inlineStr">
        <is>
          <t>2020-03-02 20:04:14+00:00</t>
        </is>
      </c>
      <c r="D25244" t="inlineStr">
        <is>
          <t>verchange</t>
        </is>
      </c>
      <c r="E25244" t="inlineStr">
        <is>
          <t>pandas</t>
        </is>
      </c>
      <c r="F25244">
        <f>=1.0.1</f>
        <v/>
      </c>
      <c r="G25244" t="inlineStr">
        <is>
          <t>pandas</t>
        </is>
      </c>
      <c r="H25244">
        <f>=0.25.1</f>
        <v/>
      </c>
    </row>
    <row r="25245">
      <c r="A25245" t="inlineStr">
        <is>
          <t>PyPlanet</t>
        </is>
      </c>
      <c r="B25245" t="inlineStr">
        <is>
          <t>7f689b531eb63327289af6b658fc7fb6ee396536</t>
        </is>
      </c>
      <c r="C25245" t="inlineStr">
        <is>
          <t>2020-03-02 20:04:14+00:00</t>
        </is>
      </c>
      <c r="D25245" t="inlineStr">
        <is>
          <t>verchange</t>
        </is>
      </c>
      <c r="E25245" t="inlineStr">
        <is>
          <t>Jinja2</t>
        </is>
      </c>
      <c r="F25245">
        <f>=2.11.1</f>
        <v/>
      </c>
      <c r="G25245" t="inlineStr">
        <is>
          <t>Jinja2</t>
        </is>
      </c>
      <c r="H25245">
        <f>=2.10.1</f>
        <v/>
      </c>
    </row>
    <row r="25246">
      <c r="A25246" t="inlineStr">
        <is>
          <t>PyPlanet</t>
        </is>
      </c>
      <c r="B25246" t="inlineStr">
        <is>
          <t>7f689b531eb63327289af6b658fc7fb6ee396536</t>
        </is>
      </c>
      <c r="C25246" t="inlineStr">
        <is>
          <t>2020-03-02 20:04:14+00:00</t>
        </is>
      </c>
      <c r="D25246" t="inlineStr">
        <is>
          <t>verchange</t>
        </is>
      </c>
      <c r="E25246" t="inlineStr">
        <is>
          <t>PyYAML</t>
        </is>
      </c>
      <c r="F25246">
        <f>=5.2.0</f>
        <v/>
      </c>
      <c r="G25246" t="inlineStr">
        <is>
          <t>PyYAML</t>
        </is>
      </c>
      <c r="H25246">
        <f>=5.1.2</f>
        <v/>
      </c>
    </row>
    <row r="25247">
      <c r="A25247" t="inlineStr">
        <is>
          <t>PyPlanet</t>
        </is>
      </c>
      <c r="B25247" t="inlineStr">
        <is>
          <t>7f689b531eb63327289af6b658fc7fb6ee396536</t>
        </is>
      </c>
      <c r="C25247" t="inlineStr">
        <is>
          <t>2020-03-02 20:04:14+00:00</t>
        </is>
      </c>
      <c r="D25247" t="inlineStr">
        <is>
          <t>verchange</t>
        </is>
      </c>
      <c r="E25247" t="inlineStr">
        <is>
          <t>watchdog</t>
        </is>
      </c>
      <c r="F25247">
        <f>=0.10.1</f>
        <v/>
      </c>
      <c r="G25247" t="inlineStr">
        <is>
          <t>watchdog</t>
        </is>
      </c>
      <c r="H25247">
        <f>=0.9.0</f>
        <v/>
      </c>
    </row>
    <row r="25248">
      <c r="A25248" t="inlineStr">
        <is>
          <t>PyPlanet</t>
        </is>
      </c>
      <c r="B25248" t="inlineStr">
        <is>
          <t>7f689b531eb63327289af6b658fc7fb6ee396536</t>
        </is>
      </c>
      <c r="C25248" t="inlineStr">
        <is>
          <t>2020-03-02 20:04:14+00:00</t>
        </is>
      </c>
      <c r="D25248" t="inlineStr">
        <is>
          <t>verchange</t>
        </is>
      </c>
      <c r="E25248" t="inlineStr">
        <is>
          <t>colorlog</t>
        </is>
      </c>
      <c r="F25248">
        <f>=4.1.0</f>
        <v/>
      </c>
      <c r="G25248" t="inlineStr">
        <is>
          <t>colorlog</t>
        </is>
      </c>
      <c r="H25248">
        <f>=4.0.2</f>
        <v/>
      </c>
    </row>
    <row r="25249">
      <c r="A25249" t="inlineStr">
        <is>
          <t>PyPlanet</t>
        </is>
      </c>
      <c r="B25249" t="inlineStr">
        <is>
          <t>87500a007e1efa030337d9b43ce85d88fc743c57</t>
        </is>
      </c>
      <c r="C25249" t="inlineStr">
        <is>
          <t>2020-03-02 20:13:20+00:00</t>
        </is>
      </c>
      <c r="D25249" t="inlineStr">
        <is>
          <t>verchange</t>
        </is>
      </c>
      <c r="E25249" t="inlineStr">
        <is>
          <t>pandas</t>
        </is>
      </c>
      <c r="F25249" t="inlineStr">
        <is>
          <t>&lt;=1.0.1</t>
        </is>
      </c>
      <c r="G25249" t="inlineStr">
        <is>
          <t>pandas</t>
        </is>
      </c>
      <c r="H25249">
        <f>=1.0.1</f>
        <v/>
      </c>
    </row>
    <row r="25250">
      <c r="A25250" t="inlineStr">
        <is>
          <t>PyPlanet</t>
        </is>
      </c>
      <c r="B25250" t="inlineStr">
        <is>
          <t>dc4b0a8aacfd7f6453359bb6a701443f6e93c3cf</t>
        </is>
      </c>
      <c r="C25250" t="inlineStr">
        <is>
          <t>2020-05-13 09:46:30+00:00</t>
        </is>
      </c>
      <c r="D25250" t="inlineStr">
        <is>
          <t>verchange</t>
        </is>
      </c>
      <c r="E25250" t="inlineStr">
        <is>
          <t>watchdog</t>
        </is>
      </c>
      <c r="F25250">
        <f>=0.10.2</f>
        <v/>
      </c>
      <c r="G25250" t="inlineStr">
        <is>
          <t>watchdog</t>
        </is>
      </c>
      <c r="H25250">
        <f>=0.10.1</f>
        <v/>
      </c>
    </row>
    <row r="25251">
      <c r="A25251" t="inlineStr">
        <is>
          <t>PyPlanet</t>
        </is>
      </c>
      <c r="B25251" t="inlineStr">
        <is>
          <t>dc4b0a8aacfd7f6453359bb6a701443f6e93c3cf</t>
        </is>
      </c>
      <c r="C25251" t="inlineStr">
        <is>
          <t>2020-05-13 09:46:30+00:00</t>
        </is>
      </c>
      <c r="D25251" t="inlineStr">
        <is>
          <t>verchange</t>
        </is>
      </c>
      <c r="E25251" t="inlineStr">
        <is>
          <t>pandas</t>
        </is>
      </c>
      <c r="F25251">
        <f>=1.0.3</f>
        <v/>
      </c>
      <c r="G25251" t="inlineStr">
        <is>
          <t>pandas</t>
        </is>
      </c>
      <c r="H25251" t="inlineStr">
        <is>
          <t>&lt;=1.0.1</t>
        </is>
      </c>
    </row>
    <row r="25252">
      <c r="A25252" t="inlineStr">
        <is>
          <t>PyPlanet</t>
        </is>
      </c>
      <c r="B25252" t="inlineStr">
        <is>
          <t>dc4b0a8aacfd7f6453359bb6a701443f6e93c3cf</t>
        </is>
      </c>
      <c r="C25252" t="inlineStr">
        <is>
          <t>2020-05-13 09:46:30+00:00</t>
        </is>
      </c>
      <c r="D25252" t="inlineStr">
        <is>
          <t>verchange</t>
        </is>
      </c>
      <c r="E25252" t="inlineStr">
        <is>
          <t>numpy</t>
        </is>
      </c>
      <c r="F25252">
        <f>=1.18.2</f>
        <v/>
      </c>
      <c r="G25252" t="inlineStr">
        <is>
          <t>numpy</t>
        </is>
      </c>
      <c r="H25252">
        <f>=1.18.1</f>
        <v/>
      </c>
    </row>
    <row r="25253">
      <c r="A25253" t="inlineStr">
        <is>
          <t>PyPlanet</t>
        </is>
      </c>
      <c r="B25253" t="inlineStr">
        <is>
          <t>9bd50bab07b97b3f26c5e26ea8862ac2a621f8a3</t>
        </is>
      </c>
      <c r="C25253" t="inlineStr">
        <is>
          <t>2021-03-22 15:14:21+00:00</t>
        </is>
      </c>
      <c r="D25253" t="inlineStr">
        <is>
          <t>verchange</t>
        </is>
      </c>
      <c r="E25253" t="inlineStr">
        <is>
          <t>urllib3</t>
        </is>
      </c>
      <c r="F25253">
        <f>=1.26.4</f>
        <v/>
      </c>
      <c r="G25253" t="inlineStr">
        <is>
          <t>urllib3</t>
        </is>
      </c>
      <c r="H25253">
        <f>=1.25.8</f>
        <v/>
      </c>
    </row>
    <row r="25254">
      <c r="A25254" t="inlineStr">
        <is>
          <t>PyPlanet</t>
        </is>
      </c>
      <c r="B25254" t="inlineStr">
        <is>
          <t>9bd50bab07b97b3f26c5e26ea8862ac2a621f8a3</t>
        </is>
      </c>
      <c r="C25254" t="inlineStr">
        <is>
          <t>2021-03-22 15:14:21+00:00</t>
        </is>
      </c>
      <c r="D25254" t="inlineStr">
        <is>
          <t>verchange</t>
        </is>
      </c>
      <c r="E25254" t="inlineStr">
        <is>
          <t>cached-property</t>
        </is>
      </c>
      <c r="F25254">
        <f>=1.5.2</f>
        <v/>
      </c>
      <c r="G25254" t="inlineStr">
        <is>
          <t>cached-property</t>
        </is>
      </c>
      <c r="H25254">
        <f>=1.5.1</f>
        <v/>
      </c>
    </row>
    <row r="25255">
      <c r="A25255" t="inlineStr">
        <is>
          <t>PyPlanet</t>
        </is>
      </c>
      <c r="B25255" t="inlineStr">
        <is>
          <t>9bd50bab07b97b3f26c5e26ea8862ac2a621f8a3</t>
        </is>
      </c>
      <c r="C25255" t="inlineStr">
        <is>
          <t>2021-03-22 15:14:21+00:00</t>
        </is>
      </c>
      <c r="D25255" t="inlineStr">
        <is>
          <t>verchange</t>
        </is>
      </c>
      <c r="E25255" t="inlineStr">
        <is>
          <t>Jinja2</t>
        </is>
      </c>
      <c r="F25255">
        <f>=2.11.3</f>
        <v/>
      </c>
      <c r="G25255" t="inlineStr">
        <is>
          <t>Jinja2</t>
        </is>
      </c>
      <c r="H25255">
        <f>=2.11.1</f>
        <v/>
      </c>
    </row>
    <row r="25256">
      <c r="A25256" t="inlineStr">
        <is>
          <t>PyPlanet</t>
        </is>
      </c>
      <c r="B25256" t="inlineStr">
        <is>
          <t>9bd50bab07b97b3f26c5e26ea8862ac2a621f8a3</t>
        </is>
      </c>
      <c r="C25256" t="inlineStr">
        <is>
          <t>2021-03-22 15:14:21+00:00</t>
        </is>
      </c>
      <c r="D25256" t="inlineStr">
        <is>
          <t>verchange</t>
        </is>
      </c>
      <c r="E25256" t="inlineStr">
        <is>
          <t>numpy</t>
        </is>
      </c>
      <c r="F25256">
        <f>=1.20.1</f>
        <v/>
      </c>
      <c r="G25256" t="inlineStr">
        <is>
          <t>numpy</t>
        </is>
      </c>
      <c r="H25256">
        <f>=1.18.2</f>
        <v/>
      </c>
    </row>
    <row r="25257">
      <c r="A25257" t="inlineStr">
        <is>
          <t>PyPlanet</t>
        </is>
      </c>
      <c r="B25257" t="inlineStr">
        <is>
          <t>9bd50bab07b97b3f26c5e26ea8862ac2a621f8a3</t>
        </is>
      </c>
      <c r="C25257" t="inlineStr">
        <is>
          <t>2021-03-22 15:14:21+00:00</t>
        </is>
      </c>
      <c r="D25257" t="inlineStr">
        <is>
          <t>verchange</t>
        </is>
      </c>
      <c r="E25257" t="inlineStr">
        <is>
          <t>requests</t>
        </is>
      </c>
      <c r="F25257">
        <f>=2.25.1</f>
        <v/>
      </c>
      <c r="G25257" t="inlineStr">
        <is>
          <t>requests</t>
        </is>
      </c>
      <c r="H25257">
        <f>=2.22.0</f>
        <v/>
      </c>
    </row>
    <row r="25258">
      <c r="A25258" t="inlineStr">
        <is>
          <t>PyPlanet</t>
        </is>
      </c>
      <c r="B25258" t="inlineStr">
        <is>
          <t>9bd50bab07b97b3f26c5e26ea8862ac2a621f8a3</t>
        </is>
      </c>
      <c r="C25258" t="inlineStr">
        <is>
          <t>2021-03-22 15:14:21+00:00</t>
        </is>
      </c>
      <c r="D25258" t="inlineStr">
        <is>
          <t>verchange</t>
        </is>
      </c>
      <c r="E25258" t="inlineStr">
        <is>
          <t>pandas</t>
        </is>
      </c>
      <c r="F25258">
        <f>=1.2.3</f>
        <v/>
      </c>
      <c r="G25258" t="inlineStr">
        <is>
          <t>pandas</t>
        </is>
      </c>
      <c r="H25258">
        <f>=1.0.3</f>
        <v/>
      </c>
    </row>
    <row r="25259">
      <c r="A25259" t="inlineStr">
        <is>
          <t>PyPlanet</t>
        </is>
      </c>
      <c r="B25259" t="inlineStr">
        <is>
          <t>9bd50bab07b97b3f26c5e26ea8862ac2a621f8a3</t>
        </is>
      </c>
      <c r="C25259" t="inlineStr">
        <is>
          <t>2021-03-22 15:14:21+00:00</t>
        </is>
      </c>
      <c r="D25259" t="inlineStr">
        <is>
          <t>verchange</t>
        </is>
      </c>
      <c r="E25259" t="inlineStr">
        <is>
          <t>bcrypt</t>
        </is>
      </c>
      <c r="F25259">
        <f>=3.2.0</f>
        <v/>
      </c>
      <c r="G25259" t="inlineStr">
        <is>
          <t>bcrypt</t>
        </is>
      </c>
      <c r="H25259">
        <f>=3.1.7</f>
        <v/>
      </c>
    </row>
    <row r="25260">
      <c r="A25260" t="inlineStr">
        <is>
          <t>PyPlanet</t>
        </is>
      </c>
      <c r="B25260" t="inlineStr">
        <is>
          <t>9bd50bab07b97b3f26c5e26ea8862ac2a621f8a3</t>
        </is>
      </c>
      <c r="C25260" t="inlineStr">
        <is>
          <t>2021-03-22 15:14:21+00:00</t>
        </is>
      </c>
      <c r="D25260" t="inlineStr">
        <is>
          <t>verchange</t>
        </is>
      </c>
      <c r="E25260" t="inlineStr">
        <is>
          <t>PyYAML</t>
        </is>
      </c>
      <c r="F25260">
        <f>=5.4.1</f>
        <v/>
      </c>
      <c r="G25260" t="inlineStr">
        <is>
          <t>PyYAML</t>
        </is>
      </c>
      <c r="H25260">
        <f>=5.2.0</f>
        <v/>
      </c>
    </row>
    <row r="25261">
      <c r="A25261" t="inlineStr">
        <is>
          <t>PyPlanet</t>
        </is>
      </c>
      <c r="B25261" t="inlineStr">
        <is>
          <t>9bd50bab07b97b3f26c5e26ea8862ac2a621f8a3</t>
        </is>
      </c>
      <c r="C25261" t="inlineStr">
        <is>
          <t>2021-03-22 15:14:21+00:00</t>
        </is>
      </c>
      <c r="D25261" t="inlineStr">
        <is>
          <t>verchange</t>
        </is>
      </c>
      <c r="E25261" t="inlineStr">
        <is>
          <t>colorlog</t>
        </is>
      </c>
      <c r="F25261">
        <f>=4.8.0</f>
        <v/>
      </c>
      <c r="G25261" t="inlineStr">
        <is>
          <t>colorlog</t>
        </is>
      </c>
      <c r="H25261">
        <f>=4.1.0</f>
        <v/>
      </c>
    </row>
    <row r="25262">
      <c r="A25262" t="inlineStr">
        <is>
          <t>PyPlanet</t>
        </is>
      </c>
      <c r="B25262" t="inlineStr">
        <is>
          <t>9bd50bab07b97b3f26c5e26ea8862ac2a621f8a3</t>
        </is>
      </c>
      <c r="C25262" t="inlineStr">
        <is>
          <t>2021-03-22 15:14:21+00:00</t>
        </is>
      </c>
      <c r="D25262" t="inlineStr">
        <is>
          <t>add</t>
        </is>
      </c>
      <c r="E25262" t="inlineStr">
        <is>
          <t>cryptography</t>
        </is>
      </c>
      <c r="F25262" t="inlineStr">
        <is>
          <t>&lt;3.4</t>
        </is>
      </c>
      <c r="G25262" t="inlineStr"/>
      <c r="H25262" t="inlineStr"/>
    </row>
    <row r="25263">
      <c r="A25263" t="inlineStr">
        <is>
          <t>discogstagger</t>
        </is>
      </c>
      <c r="B25263" t="inlineStr">
        <is>
          <t>e2346e902fd9e86203cc13f7e9a8f3938b0c8008</t>
        </is>
      </c>
      <c r="C25263" t="inlineStr">
        <is>
          <t>2014-04-27 03:35:40+00:00</t>
        </is>
      </c>
      <c r="D25263" t="inlineStr">
        <is>
          <t>add</t>
        </is>
      </c>
      <c r="E25263" t="inlineStr">
        <is>
          <t>auth2</t>
        </is>
      </c>
      <c r="F25263" t="inlineStr">
        <is>
          <t>&gt;=1.5.211</t>
        </is>
      </c>
      <c r="G25263" t="inlineStr"/>
      <c r="H25263" t="inlineStr"/>
    </row>
    <row r="25264">
      <c r="A25264" t="inlineStr">
        <is>
          <t>discogstagger</t>
        </is>
      </c>
      <c r="B25264" t="inlineStr">
        <is>
          <t>277f93750040418421cf3daa885509e4025e8ec5</t>
        </is>
      </c>
      <c r="C25264" t="inlineStr">
        <is>
          <t>2014-08-29 04:38:34+00:00</t>
        </is>
      </c>
      <c r="D25264" t="inlineStr">
        <is>
          <t>verchange</t>
        </is>
      </c>
      <c r="E25264" t="inlineStr">
        <is>
          <t>discogs-client</t>
        </is>
      </c>
      <c r="F25264">
        <f>=1.1.1</f>
        <v/>
      </c>
      <c r="G25264" t="inlineStr">
        <is>
          <t>discogs-client</t>
        </is>
      </c>
      <c r="H25264" t="inlineStr">
        <is>
          <t>&gt;=1.1.1</t>
        </is>
      </c>
    </row>
    <row r="25265">
      <c r="A25265" t="inlineStr">
        <is>
          <t>discogstagger</t>
        </is>
      </c>
      <c r="B25265" t="inlineStr">
        <is>
          <t>277f93750040418421cf3daa885509e4025e8ec5</t>
        </is>
      </c>
      <c r="C25265" t="inlineStr">
        <is>
          <t>2014-08-29 04:38:34+00:00</t>
        </is>
      </c>
      <c r="D25265" t="inlineStr">
        <is>
          <t>add</t>
        </is>
      </c>
      <c r="E25265" t="inlineStr">
        <is>
          <t>oauth2</t>
        </is>
      </c>
      <c r="F25265" t="inlineStr">
        <is>
          <t>&gt;=1.5.211</t>
        </is>
      </c>
      <c r="G25265" t="inlineStr"/>
      <c r="H25265" t="inlineStr"/>
    </row>
    <row r="25266">
      <c r="A25266" t="inlineStr">
        <is>
          <t>discogstagger</t>
        </is>
      </c>
      <c r="B25266" t="inlineStr">
        <is>
          <t>277f93750040418421cf3daa885509e4025e8ec5</t>
        </is>
      </c>
      <c r="C25266" t="inlineStr">
        <is>
          <t>2014-08-29 04:38:34+00:00</t>
        </is>
      </c>
      <c r="D25266" t="inlineStr">
        <is>
          <t>rem</t>
        </is>
      </c>
      <c r="E25266" t="inlineStr"/>
      <c r="F25266" t="inlineStr"/>
      <c r="G25266" t="inlineStr">
        <is>
          <t>auth2</t>
        </is>
      </c>
      <c r="H25266" t="inlineStr">
        <is>
          <t>&gt;=1.5.211</t>
        </is>
      </c>
    </row>
    <row r="25267">
      <c r="A25267" t="inlineStr">
        <is>
          <t>discogstagger</t>
        </is>
      </c>
      <c r="B25267" t="inlineStr">
        <is>
          <t>21366b535ba9bf93972c2820b4fae8b3011435fc</t>
        </is>
      </c>
      <c r="C25267" t="inlineStr">
        <is>
          <t>2014-08-29 05:03:42+00:00</t>
        </is>
      </c>
      <c r="D25267" t="inlineStr">
        <is>
          <t>verchange</t>
        </is>
      </c>
      <c r="E25267" t="inlineStr">
        <is>
          <t>discogs-client</t>
        </is>
      </c>
      <c r="F25267">
        <f>=2.0.2</f>
        <v/>
      </c>
      <c r="G25267" t="inlineStr">
        <is>
          <t>discogs-client</t>
        </is>
      </c>
      <c r="H25267">
        <f>=1.1.1</f>
        <v/>
      </c>
    </row>
    <row r="25268">
      <c r="A25268" t="inlineStr">
        <is>
          <t>discogstagger</t>
        </is>
      </c>
      <c r="B25268" t="inlineStr">
        <is>
          <t>7cd13695d818fbc2b9f4cd2bee9de8e5442acff0</t>
        </is>
      </c>
      <c r="C25268" t="inlineStr">
        <is>
          <t>2017-01-13 03:15:51+00:00</t>
        </is>
      </c>
      <c r="D25268" t="inlineStr">
        <is>
          <t>verchange</t>
        </is>
      </c>
      <c r="E25268" t="inlineStr">
        <is>
          <t>discogs-client</t>
        </is>
      </c>
      <c r="F25268" t="inlineStr">
        <is>
          <t>&gt;=2.2.0</t>
        </is>
      </c>
      <c r="G25268" t="inlineStr">
        <is>
          <t>discogs-client</t>
        </is>
      </c>
      <c r="H25268">
        <f>=2.0.2</f>
        <v/>
      </c>
    </row>
    <row r="25269">
      <c r="A25269" t="inlineStr">
        <is>
          <t>discogstagger</t>
        </is>
      </c>
      <c r="B25269" t="inlineStr">
        <is>
          <t>7cd13695d818fbc2b9f4cd2bee9de8e5442acff0</t>
        </is>
      </c>
      <c r="C25269" t="inlineStr">
        <is>
          <t>2017-01-13 03:15:51+00:00</t>
        </is>
      </c>
      <c r="D25269" t="inlineStr">
        <is>
          <t>rem</t>
        </is>
      </c>
      <c r="E25269" t="inlineStr"/>
      <c r="F25269" t="inlineStr"/>
      <c r="G25269" t="inlineStr">
        <is>
          <t>oauth2</t>
        </is>
      </c>
      <c r="H25269" t="inlineStr">
        <is>
          <t>&gt;=1.5.211</t>
        </is>
      </c>
    </row>
    <row r="25270">
      <c r="A25270" t="inlineStr">
        <is>
          <t>discogstagger</t>
        </is>
      </c>
      <c r="B25270" t="inlineStr">
        <is>
          <t>69e9e688d19a9418f5f9bfc94b7b10c9d2cff0a5</t>
        </is>
      </c>
      <c r="C25270" t="inlineStr">
        <is>
          <t>2017-07-23 03:07:04+00:00</t>
        </is>
      </c>
      <c r="D25270" t="inlineStr">
        <is>
          <t>add</t>
        </is>
      </c>
      <c r="E25270" t="inlineStr">
        <is>
          <t>click</t>
        </is>
      </c>
      <c r="F25270" t="inlineStr">
        <is>
          <t>&gt;=6.7</t>
        </is>
      </c>
      <c r="G25270" t="inlineStr"/>
      <c r="H25270" t="inlineStr"/>
    </row>
    <row r="25271">
      <c r="A25271" t="inlineStr">
        <is>
          <t>discogstagger</t>
        </is>
      </c>
      <c r="B25271" t="inlineStr">
        <is>
          <t>69e9e688d19a9418f5f9bfc94b7b10c9d2cff0a5</t>
        </is>
      </c>
      <c r="C25271" t="inlineStr">
        <is>
          <t>2017-07-23 03:07:04+00:00</t>
        </is>
      </c>
      <c r="D25271" t="inlineStr">
        <is>
          <t>add</t>
        </is>
      </c>
      <c r="E25271" t="inlineStr">
        <is>
          <t>mediafile</t>
        </is>
      </c>
      <c r="F25271" t="inlineStr">
        <is>
          <t>&gt;=0.0.1</t>
        </is>
      </c>
      <c r="G25271" t="inlineStr"/>
      <c r="H25271" t="inlineStr"/>
    </row>
    <row r="25272">
      <c r="A25272" t="inlineStr">
        <is>
          <t>discogstagger</t>
        </is>
      </c>
      <c r="B25272" t="inlineStr">
        <is>
          <t>69e9e688d19a9418f5f9bfc94b7b10c9d2cff0a5</t>
        </is>
      </c>
      <c r="C25272" t="inlineStr">
        <is>
          <t>2017-07-23 03:07:04+00:00</t>
        </is>
      </c>
      <c r="D25272" t="inlineStr">
        <is>
          <t>add</t>
        </is>
      </c>
      <c r="E25272" t="inlineStr">
        <is>
          <t>six</t>
        </is>
      </c>
      <c r="F25272" t="inlineStr">
        <is>
          <t>&gt;=1.10.0</t>
        </is>
      </c>
      <c r="G25272" t="inlineStr"/>
      <c r="H25272" t="inlineStr"/>
    </row>
    <row r="25273">
      <c r="A25273" t="inlineStr">
        <is>
          <t>PlexTraktSync</t>
        </is>
      </c>
      <c r="B25273" t="inlineStr">
        <is>
          <t>39c89b9f40215f8778ddf476782660d500f770dc</t>
        </is>
      </c>
      <c r="C25273" t="inlineStr">
        <is>
          <t>2020-07-13 10:52:21+00:00</t>
        </is>
      </c>
      <c r="D25273" t="inlineStr">
        <is>
          <t>verchange</t>
        </is>
      </c>
      <c r="E25273" t="inlineStr">
        <is>
          <t>trakt</t>
        </is>
      </c>
      <c r="F25273">
        <f>=2.14.0</f>
        <v/>
      </c>
      <c r="G25273" t="inlineStr">
        <is>
          <t>trakt</t>
        </is>
      </c>
      <c r="H25273">
        <f>=2.11.0</f>
        <v/>
      </c>
    </row>
    <row r="25274">
      <c r="A25274" t="inlineStr">
        <is>
          <t>PlexTraktSync</t>
        </is>
      </c>
      <c r="B25274" t="inlineStr">
        <is>
          <t>d7807e79a84fc117d9af4b9dbca0a6290c28de8b</t>
        </is>
      </c>
      <c r="C25274" t="inlineStr">
        <is>
          <t>2020-09-25 09:21:20+00:00</t>
        </is>
      </c>
      <c r="D25274" t="inlineStr">
        <is>
          <t>verchange</t>
        </is>
      </c>
      <c r="E25274" t="inlineStr">
        <is>
          <t>trakt</t>
        </is>
      </c>
      <c r="F25274">
        <f>=2.14.1</f>
        <v/>
      </c>
      <c r="G25274" t="inlineStr">
        <is>
          <t>trakt</t>
        </is>
      </c>
      <c r="H25274">
        <f>=2.14.0</f>
        <v/>
      </c>
    </row>
    <row r="25275">
      <c r="A25275" t="inlineStr">
        <is>
          <t>PlexTraktSync</t>
        </is>
      </c>
      <c r="B25275" t="inlineStr">
        <is>
          <t>ffe590e4e1f479510e2b7dc03d384e904792b33d</t>
        </is>
      </c>
      <c r="C25275" t="inlineStr">
        <is>
          <t>2021-03-11 22:13:28+00:00</t>
        </is>
      </c>
      <c r="D25275" t="inlineStr">
        <is>
          <t>verchange</t>
        </is>
      </c>
      <c r="E25275" t="inlineStr">
        <is>
          <t>PlexAPI</t>
        </is>
      </c>
      <c r="F25275">
        <f>=4.3.1</f>
        <v/>
      </c>
      <c r="G25275" t="inlineStr">
        <is>
          <t>PlexAPI</t>
        </is>
      </c>
      <c r="H25275">
        <f>=3.2.0</f>
        <v/>
      </c>
    </row>
    <row r="25276">
      <c r="A25276" t="inlineStr">
        <is>
          <t>PlexTraktSync</t>
        </is>
      </c>
      <c r="B25276" t="inlineStr">
        <is>
          <t>8c87a2d3a23d39ebbc614c4793a20705368cfbe3</t>
        </is>
      </c>
      <c r="C25276" t="inlineStr">
        <is>
          <t>2021-03-17 16:25:09+00:00</t>
        </is>
      </c>
      <c r="D25276" t="inlineStr">
        <is>
          <t>verchange</t>
        </is>
      </c>
      <c r="E25276" t="inlineStr">
        <is>
          <t>requests</t>
        </is>
      </c>
      <c r="F25276">
        <f>=2.25.0</f>
        <v/>
      </c>
      <c r="G25276" t="inlineStr">
        <is>
          <t>requests</t>
        </is>
      </c>
      <c r="H25276">
        <f>=2.22.0</f>
        <v/>
      </c>
    </row>
    <row r="25277">
      <c r="A25277" t="inlineStr">
        <is>
          <t>PlexTraktSync</t>
        </is>
      </c>
      <c r="B25277" t="inlineStr">
        <is>
          <t>8c87a2d3a23d39ebbc614c4793a20705368cfbe3</t>
        </is>
      </c>
      <c r="C25277" t="inlineStr">
        <is>
          <t>2021-03-17 16:25:09+00:00</t>
        </is>
      </c>
      <c r="D25277" t="inlineStr">
        <is>
          <t>verchange</t>
        </is>
      </c>
      <c r="E25277" t="inlineStr">
        <is>
          <t>requests-oauthlib</t>
        </is>
      </c>
      <c r="F25277">
        <f>=1.3.0</f>
        <v/>
      </c>
      <c r="G25277" t="inlineStr">
        <is>
          <t>requests-oauthlib</t>
        </is>
      </c>
      <c r="H25277">
        <f>=1.2.0</f>
        <v/>
      </c>
    </row>
    <row r="25278">
      <c r="A25278" t="inlineStr">
        <is>
          <t>PlexTraktSync</t>
        </is>
      </c>
      <c r="B25278" t="inlineStr">
        <is>
          <t>8c87a2d3a23d39ebbc614c4793a20705368cfbe3</t>
        </is>
      </c>
      <c r="C25278" t="inlineStr">
        <is>
          <t>2021-03-17 16:25:09+00:00</t>
        </is>
      </c>
      <c r="D25278" t="inlineStr">
        <is>
          <t>verchange</t>
        </is>
      </c>
      <c r="E25278" t="inlineStr">
        <is>
          <t>trakt</t>
        </is>
      </c>
      <c r="F25278">
        <f>=3.0.0</f>
        <v/>
      </c>
      <c r="G25278" t="inlineStr">
        <is>
          <t>trakt</t>
        </is>
      </c>
      <c r="H25278">
        <f>=2.14.1</f>
        <v/>
      </c>
    </row>
    <row r="25279">
      <c r="A25279" t="inlineStr">
        <is>
          <t>PlexTraktSync</t>
        </is>
      </c>
      <c r="B25279" t="inlineStr">
        <is>
          <t>e11500617a8fcb5061833b96f8a14b9e3421d760</t>
        </is>
      </c>
      <c r="C25279" t="inlineStr">
        <is>
          <t>2021-03-18 14:34:02+00:00</t>
        </is>
      </c>
      <c r="D25279" t="inlineStr">
        <is>
          <t>verchange</t>
        </is>
      </c>
      <c r="E25279" t="inlineStr">
        <is>
          <t>python-dotenv</t>
        </is>
      </c>
      <c r="F25279">
        <f>=0.15.0</f>
        <v/>
      </c>
      <c r="G25279" t="inlineStr">
        <is>
          <t>python-dotenv</t>
        </is>
      </c>
      <c r="H25279">
        <f>=0.10.3</f>
        <v/>
      </c>
    </row>
    <row r="25280">
      <c r="A25280" t="inlineStr">
        <is>
          <t>PlexTraktSync</t>
        </is>
      </c>
      <c r="B25280" t="inlineStr">
        <is>
          <t>e11500617a8fcb5061833b96f8a14b9e3421d760</t>
        </is>
      </c>
      <c r="C25280" t="inlineStr">
        <is>
          <t>2021-03-18 14:34:02+00:00</t>
        </is>
      </c>
      <c r="D25280" t="inlineStr">
        <is>
          <t>add</t>
        </is>
      </c>
      <c r="E25280" t="inlineStr">
        <is>
          <t>plexapi</t>
        </is>
      </c>
      <c r="F25280">
        <f>=4.4.1</f>
        <v/>
      </c>
      <c r="G25280" t="inlineStr"/>
      <c r="H25280" t="inlineStr"/>
    </row>
    <row r="25281">
      <c r="A25281" t="inlineStr">
        <is>
          <t>PlexTraktSync</t>
        </is>
      </c>
      <c r="B25281" t="inlineStr">
        <is>
          <t>e11500617a8fcb5061833b96f8a14b9e3421d760</t>
        </is>
      </c>
      <c r="C25281" t="inlineStr">
        <is>
          <t>2021-03-18 14:34:02+00:00</t>
        </is>
      </c>
      <c r="D25281" t="inlineStr">
        <is>
          <t>rem</t>
        </is>
      </c>
      <c r="E25281" t="inlineStr"/>
      <c r="F25281" t="inlineStr"/>
      <c r="G25281" t="inlineStr">
        <is>
          <t>astroid</t>
        </is>
      </c>
      <c r="H25281">
        <f>=2.3.2</f>
        <v/>
      </c>
    </row>
    <row r="25282">
      <c r="A25282" t="inlineStr">
        <is>
          <t>PlexTraktSync</t>
        </is>
      </c>
      <c r="B25282" t="inlineStr">
        <is>
          <t>e11500617a8fcb5061833b96f8a14b9e3421d760</t>
        </is>
      </c>
      <c r="C25282" t="inlineStr">
        <is>
          <t>2021-03-18 14:34:02+00:00</t>
        </is>
      </c>
      <c r="D25282" t="inlineStr">
        <is>
          <t>rem</t>
        </is>
      </c>
      <c r="E25282" t="inlineStr"/>
      <c r="F25282" t="inlineStr"/>
      <c r="G25282" t="inlineStr">
        <is>
          <t>certifi</t>
        </is>
      </c>
      <c r="H25282">
        <f>=2019.9.11</f>
        <v/>
      </c>
    </row>
    <row r="25283">
      <c r="A25283" t="inlineStr">
        <is>
          <t>PlexTraktSync</t>
        </is>
      </c>
      <c r="B25283" t="inlineStr">
        <is>
          <t>e11500617a8fcb5061833b96f8a14b9e3421d760</t>
        </is>
      </c>
      <c r="C25283" t="inlineStr">
        <is>
          <t>2021-03-18 14:34:02+00:00</t>
        </is>
      </c>
      <c r="D25283" t="inlineStr">
        <is>
          <t>rem</t>
        </is>
      </c>
      <c r="E25283" t="inlineStr"/>
      <c r="F25283" t="inlineStr"/>
      <c r="G25283" t="inlineStr">
        <is>
          <t>chardet</t>
        </is>
      </c>
      <c r="H25283">
        <f>=3.0.4</f>
        <v/>
      </c>
    </row>
    <row r="25284">
      <c r="A25284" t="inlineStr">
        <is>
          <t>PlexTraktSync</t>
        </is>
      </c>
      <c r="B25284" t="inlineStr">
        <is>
          <t>e11500617a8fcb5061833b96f8a14b9e3421d760</t>
        </is>
      </c>
      <c r="C25284" t="inlineStr">
        <is>
          <t>2021-03-18 14:34:02+00:00</t>
        </is>
      </c>
      <c r="D25284" t="inlineStr">
        <is>
          <t>rem</t>
        </is>
      </c>
      <c r="E25284" t="inlineStr"/>
      <c r="F25284" t="inlineStr"/>
      <c r="G25284" t="inlineStr">
        <is>
          <t>idna</t>
        </is>
      </c>
      <c r="H25284">
        <f>=2.8</f>
        <v/>
      </c>
    </row>
    <row r="25285">
      <c r="A25285" t="inlineStr">
        <is>
          <t>PlexTraktSync</t>
        </is>
      </c>
      <c r="B25285" t="inlineStr">
        <is>
          <t>e11500617a8fcb5061833b96f8a14b9e3421d760</t>
        </is>
      </c>
      <c r="C25285" t="inlineStr">
        <is>
          <t>2021-03-18 14:34:02+00:00</t>
        </is>
      </c>
      <c r="D25285" t="inlineStr">
        <is>
          <t>rem</t>
        </is>
      </c>
      <c r="E25285" t="inlineStr"/>
      <c r="F25285" t="inlineStr"/>
      <c r="G25285" t="inlineStr">
        <is>
          <t>isort</t>
        </is>
      </c>
      <c r="H25285">
        <f>=4.3.21</f>
        <v/>
      </c>
    </row>
    <row r="25286">
      <c r="A25286" t="inlineStr">
        <is>
          <t>PlexTraktSync</t>
        </is>
      </c>
      <c r="B25286" t="inlineStr">
        <is>
          <t>e11500617a8fcb5061833b96f8a14b9e3421d760</t>
        </is>
      </c>
      <c r="C25286" t="inlineStr">
        <is>
          <t>2021-03-18 14:34:02+00:00</t>
        </is>
      </c>
      <c r="D25286" t="inlineStr">
        <is>
          <t>rem</t>
        </is>
      </c>
      <c r="E25286" t="inlineStr"/>
      <c r="F25286" t="inlineStr"/>
      <c r="G25286" t="inlineStr">
        <is>
          <t>lazy-object-proxy</t>
        </is>
      </c>
      <c r="H25286">
        <f>=1.4.2</f>
        <v/>
      </c>
    </row>
    <row r="25287">
      <c r="A25287" t="inlineStr">
        <is>
          <t>PlexTraktSync</t>
        </is>
      </c>
      <c r="B25287" t="inlineStr">
        <is>
          <t>e11500617a8fcb5061833b96f8a14b9e3421d760</t>
        </is>
      </c>
      <c r="C25287" t="inlineStr">
        <is>
          <t>2021-03-18 14:34:02+00:00</t>
        </is>
      </c>
      <c r="D25287" t="inlineStr">
        <is>
          <t>rem</t>
        </is>
      </c>
      <c r="E25287" t="inlineStr"/>
      <c r="F25287" t="inlineStr"/>
      <c r="G25287" t="inlineStr">
        <is>
          <t>mccabe</t>
        </is>
      </c>
      <c r="H25287">
        <f>=0.6.1</f>
        <v/>
      </c>
    </row>
    <row r="25288">
      <c r="A25288" t="inlineStr">
        <is>
          <t>PlexTraktSync</t>
        </is>
      </c>
      <c r="B25288" t="inlineStr">
        <is>
          <t>e11500617a8fcb5061833b96f8a14b9e3421d760</t>
        </is>
      </c>
      <c r="C25288" t="inlineStr">
        <is>
          <t>2021-03-18 14:34:02+00:00</t>
        </is>
      </c>
      <c r="D25288" t="inlineStr">
        <is>
          <t>rem</t>
        </is>
      </c>
      <c r="E25288" t="inlineStr"/>
      <c r="F25288" t="inlineStr"/>
      <c r="G25288" t="inlineStr">
        <is>
          <t>oauthlib</t>
        </is>
      </c>
      <c r="H25288">
        <f>=3.1.0</f>
        <v/>
      </c>
    </row>
    <row r="25289">
      <c r="A25289" t="inlineStr">
        <is>
          <t>PlexTraktSync</t>
        </is>
      </c>
      <c r="B25289" t="inlineStr">
        <is>
          <t>e11500617a8fcb5061833b96f8a14b9e3421d760</t>
        </is>
      </c>
      <c r="C25289" t="inlineStr">
        <is>
          <t>2021-03-18 14:34:02+00:00</t>
        </is>
      </c>
      <c r="D25289" t="inlineStr">
        <is>
          <t>rem</t>
        </is>
      </c>
      <c r="E25289" t="inlineStr"/>
      <c r="F25289" t="inlineStr"/>
      <c r="G25289" t="inlineStr">
        <is>
          <t>PlexAPI</t>
        </is>
      </c>
      <c r="H25289">
        <f>=4.3.1</f>
        <v/>
      </c>
    </row>
    <row r="25290">
      <c r="A25290" t="inlineStr">
        <is>
          <t>PlexTraktSync</t>
        </is>
      </c>
      <c r="B25290" t="inlineStr">
        <is>
          <t>e11500617a8fcb5061833b96f8a14b9e3421d760</t>
        </is>
      </c>
      <c r="C25290" t="inlineStr">
        <is>
          <t>2021-03-18 14:34:02+00:00</t>
        </is>
      </c>
      <c r="D25290" t="inlineStr">
        <is>
          <t>rem</t>
        </is>
      </c>
      <c r="E25290" t="inlineStr"/>
      <c r="F25290" t="inlineStr"/>
      <c r="G25290" t="inlineStr">
        <is>
          <t>pylint</t>
        </is>
      </c>
      <c r="H25290">
        <f>=2.4.3</f>
        <v/>
      </c>
    </row>
    <row r="25291">
      <c r="A25291" t="inlineStr">
        <is>
          <t>PlexTraktSync</t>
        </is>
      </c>
      <c r="B25291" t="inlineStr">
        <is>
          <t>e11500617a8fcb5061833b96f8a14b9e3421d760</t>
        </is>
      </c>
      <c r="C25291" t="inlineStr">
        <is>
          <t>2021-03-18 14:34:02+00:00</t>
        </is>
      </c>
      <c r="D25291" t="inlineStr">
        <is>
          <t>rem</t>
        </is>
      </c>
      <c r="E25291" t="inlineStr"/>
      <c r="F25291" t="inlineStr"/>
      <c r="G25291" t="inlineStr">
        <is>
          <t>requests</t>
        </is>
      </c>
      <c r="H25291">
        <f>=2.25.0</f>
        <v/>
      </c>
    </row>
    <row r="25292">
      <c r="A25292" t="inlineStr">
        <is>
          <t>PlexTraktSync</t>
        </is>
      </c>
      <c r="B25292" t="inlineStr">
        <is>
          <t>e11500617a8fcb5061833b96f8a14b9e3421d760</t>
        </is>
      </c>
      <c r="C25292" t="inlineStr">
        <is>
          <t>2021-03-18 14:34:02+00:00</t>
        </is>
      </c>
      <c r="D25292" t="inlineStr">
        <is>
          <t>rem</t>
        </is>
      </c>
      <c r="E25292" t="inlineStr"/>
      <c r="F25292" t="inlineStr"/>
      <c r="G25292" t="inlineStr">
        <is>
          <t>requests-oauthlib</t>
        </is>
      </c>
      <c r="H25292">
        <f>=1.3.0</f>
        <v/>
      </c>
    </row>
    <row r="25293">
      <c r="A25293" t="inlineStr">
        <is>
          <t>PlexTraktSync</t>
        </is>
      </c>
      <c r="B25293" t="inlineStr">
        <is>
          <t>e11500617a8fcb5061833b96f8a14b9e3421d760</t>
        </is>
      </c>
      <c r="C25293" t="inlineStr">
        <is>
          <t>2021-03-18 14:34:02+00:00</t>
        </is>
      </c>
      <c r="D25293" t="inlineStr">
        <is>
          <t>rem</t>
        </is>
      </c>
      <c r="E25293" t="inlineStr"/>
      <c r="F25293" t="inlineStr"/>
      <c r="G25293" t="inlineStr">
        <is>
          <t>six</t>
        </is>
      </c>
      <c r="H25293">
        <f>=1.12.0</f>
        <v/>
      </c>
    </row>
    <row r="25294">
      <c r="A25294" t="inlineStr">
        <is>
          <t>PlexTraktSync</t>
        </is>
      </c>
      <c r="B25294" t="inlineStr">
        <is>
          <t>e11500617a8fcb5061833b96f8a14b9e3421d760</t>
        </is>
      </c>
      <c r="C25294" t="inlineStr">
        <is>
          <t>2021-03-18 14:34:02+00:00</t>
        </is>
      </c>
      <c r="D25294" t="inlineStr">
        <is>
          <t>rem</t>
        </is>
      </c>
      <c r="E25294" t="inlineStr"/>
      <c r="F25294" t="inlineStr"/>
      <c r="G25294" t="inlineStr">
        <is>
          <t>tqdm</t>
        </is>
      </c>
      <c r="H25294">
        <f>=4.36.1</f>
        <v/>
      </c>
    </row>
    <row r="25295">
      <c r="A25295" t="inlineStr">
        <is>
          <t>PlexTraktSync</t>
        </is>
      </c>
      <c r="B25295" t="inlineStr">
        <is>
          <t>e11500617a8fcb5061833b96f8a14b9e3421d760</t>
        </is>
      </c>
      <c r="C25295" t="inlineStr">
        <is>
          <t>2021-03-18 14:34:02+00:00</t>
        </is>
      </c>
      <c r="D25295" t="inlineStr">
        <is>
          <t>rem</t>
        </is>
      </c>
      <c r="E25295" t="inlineStr"/>
      <c r="F25295" t="inlineStr"/>
      <c r="G25295" t="inlineStr">
        <is>
          <t>typed-ast</t>
        </is>
      </c>
      <c r="H25295">
        <f>=1.4.0</f>
        <v/>
      </c>
    </row>
    <row r="25296">
      <c r="A25296" t="inlineStr">
        <is>
          <t>PlexTraktSync</t>
        </is>
      </c>
      <c r="B25296" t="inlineStr">
        <is>
          <t>e11500617a8fcb5061833b96f8a14b9e3421d760</t>
        </is>
      </c>
      <c r="C25296" t="inlineStr">
        <is>
          <t>2021-03-18 14:34:02+00:00</t>
        </is>
      </c>
      <c r="D25296" t="inlineStr">
        <is>
          <t>rem</t>
        </is>
      </c>
      <c r="E25296" t="inlineStr"/>
      <c r="F25296" t="inlineStr"/>
      <c r="G25296" t="inlineStr">
        <is>
          <t>urllib3</t>
        </is>
      </c>
      <c r="H25296">
        <f>=1.25.6</f>
        <v/>
      </c>
    </row>
    <row r="25297">
      <c r="A25297" t="inlineStr">
        <is>
          <t>PlexTraktSync</t>
        </is>
      </c>
      <c r="B25297" t="inlineStr">
        <is>
          <t>e11500617a8fcb5061833b96f8a14b9e3421d760</t>
        </is>
      </c>
      <c r="C25297" t="inlineStr">
        <is>
          <t>2021-03-18 14:34:02+00:00</t>
        </is>
      </c>
      <c r="D25297" t="inlineStr">
        <is>
          <t>rem</t>
        </is>
      </c>
      <c r="E25297" t="inlineStr"/>
      <c r="F25297" t="inlineStr"/>
      <c r="G25297" t="inlineStr">
        <is>
          <t>websocket-client</t>
        </is>
      </c>
      <c r="H25297">
        <f>=0.56.0</f>
        <v/>
      </c>
    </row>
    <row r="25298">
      <c r="A25298" t="inlineStr">
        <is>
          <t>PlexTraktSync</t>
        </is>
      </c>
      <c r="B25298" t="inlineStr">
        <is>
          <t>e11500617a8fcb5061833b96f8a14b9e3421d760</t>
        </is>
      </c>
      <c r="C25298" t="inlineStr">
        <is>
          <t>2021-03-18 14:34:02+00:00</t>
        </is>
      </c>
      <c r="D25298" t="inlineStr">
        <is>
          <t>rem</t>
        </is>
      </c>
      <c r="E25298" t="inlineStr"/>
      <c r="F25298" t="inlineStr"/>
      <c r="G25298" t="inlineStr">
        <is>
          <t>wrapt</t>
        </is>
      </c>
      <c r="H25298">
        <f>=1.11.2</f>
        <v/>
      </c>
    </row>
    <row r="25299">
      <c r="A25299" t="inlineStr">
        <is>
          <t>PlexTraktSync</t>
        </is>
      </c>
      <c r="B25299" t="inlineStr">
        <is>
          <t>2a1ec95bcccb20a20afd08cdc3bd396019083439</t>
        </is>
      </c>
      <c r="C25299" t="inlineStr">
        <is>
          <t>2021-03-28 21:13:07+00:00</t>
        </is>
      </c>
      <c r="D25299" t="inlineStr">
        <is>
          <t>verchange</t>
        </is>
      </c>
      <c r="E25299" t="inlineStr">
        <is>
          <t>plexapi</t>
        </is>
      </c>
      <c r="F25299">
        <f>=4.5.0</f>
        <v/>
      </c>
      <c r="G25299" t="inlineStr">
        <is>
          <t>plexapi</t>
        </is>
      </c>
      <c r="H25299">
        <f>=4.4.1</f>
        <v/>
      </c>
    </row>
    <row r="25300">
      <c r="A25300" t="inlineStr">
        <is>
          <t>flask-jwt</t>
        </is>
      </c>
      <c r="B25300" t="inlineStr">
        <is>
          <t>ef9826c6e06c7264bf5ce1b634ef5a6d5a6c4250</t>
        </is>
      </c>
      <c r="C25300" t="inlineStr">
        <is>
          <t>2014-06-10 17:20:13+00:00</t>
        </is>
      </c>
      <c r="D25300" t="inlineStr">
        <is>
          <t>add</t>
        </is>
      </c>
      <c r="E25300" t="inlineStr">
        <is>
          <t>Flask</t>
        </is>
      </c>
      <c r="F25300" t="inlineStr">
        <is>
          <t>&gt;=0.9</t>
        </is>
      </c>
      <c r="G25300" t="inlineStr"/>
      <c r="H25300" t="inlineStr"/>
    </row>
    <row r="25301">
      <c r="A25301" t="inlineStr">
        <is>
          <t>flask-jwt</t>
        </is>
      </c>
      <c r="B25301" t="inlineStr">
        <is>
          <t>ef9826c6e06c7264bf5ce1b634ef5a6d5a6c4250</t>
        </is>
      </c>
      <c r="C25301" t="inlineStr">
        <is>
          <t>2014-06-10 17:20:13+00:00</t>
        </is>
      </c>
      <c r="D25301" t="inlineStr">
        <is>
          <t>add</t>
        </is>
      </c>
      <c r="E25301" t="inlineStr">
        <is>
          <t>itsdangerous</t>
        </is>
      </c>
      <c r="F25301" t="inlineStr">
        <is>
          <t>&gt;=0.24</t>
        </is>
      </c>
      <c r="G25301" t="inlineStr"/>
      <c r="H25301" t="inlineStr"/>
    </row>
    <row r="25302">
      <c r="A25302" t="inlineStr">
        <is>
          <t>flask-jwt</t>
        </is>
      </c>
      <c r="B25302" t="inlineStr">
        <is>
          <t>fb89773ae1a1d2c63333d5acddf3cbe9c2cc1065</t>
        </is>
      </c>
      <c r="C25302" t="inlineStr">
        <is>
          <t>2015-10-15 15:28:07+00:00</t>
        </is>
      </c>
      <c r="D25302" t="inlineStr">
        <is>
          <t>add</t>
        </is>
      </c>
      <c r="E25302" t="inlineStr">
        <is>
          <t>PyJWT</t>
        </is>
      </c>
      <c r="F25302" t="inlineStr">
        <is>
          <t>&lt;1.5.0;&gt;=1.4.0</t>
        </is>
      </c>
      <c r="G25302" t="inlineStr"/>
      <c r="H25302" t="inlineStr"/>
    </row>
    <row r="25303">
      <c r="A25303" t="inlineStr">
        <is>
          <t>flask-jwt</t>
        </is>
      </c>
      <c r="B25303" t="inlineStr">
        <is>
          <t>fb89773ae1a1d2c63333d5acddf3cbe9c2cc1065</t>
        </is>
      </c>
      <c r="C25303" t="inlineStr">
        <is>
          <t>2015-10-15 15:28:07+00:00</t>
        </is>
      </c>
      <c r="D25303" t="inlineStr">
        <is>
          <t>rem</t>
        </is>
      </c>
      <c r="E25303" t="inlineStr"/>
      <c r="F25303" t="inlineStr"/>
      <c r="G25303" t="inlineStr">
        <is>
          <t>itsdangerous</t>
        </is>
      </c>
      <c r="H25303" t="inlineStr">
        <is>
          <t>&gt;=0.24</t>
        </is>
      </c>
    </row>
    <row r="25304">
      <c r="A25304" t="inlineStr">
        <is>
          <t>ftw</t>
        </is>
      </c>
      <c r="B25304" t="inlineStr">
        <is>
          <t>1bbfd9b702e7e65532c1fd52bc82960556cefae5</t>
        </is>
      </c>
      <c r="C25304" t="inlineStr">
        <is>
          <t>2019-01-07 18:04:27+00:00</t>
        </is>
      </c>
      <c r="D25304" t="inlineStr">
        <is>
          <t>verchange</t>
        </is>
      </c>
      <c r="E25304" t="inlineStr">
        <is>
          <t>PyYAML</t>
        </is>
      </c>
      <c r="F25304">
        <f>=4.2b1</f>
        <v/>
      </c>
      <c r="G25304" t="inlineStr">
        <is>
          <t>PyYAML</t>
        </is>
      </c>
      <c r="H25304">
        <f>=3.11</f>
        <v/>
      </c>
    </row>
    <row r="25305">
      <c r="A25305" t="inlineStr">
        <is>
          <t>ftw</t>
        </is>
      </c>
      <c r="B25305" t="inlineStr">
        <is>
          <t>1bbfd9b702e7e65532c1fd52bc82960556cefae5</t>
        </is>
      </c>
      <c r="C25305" t="inlineStr">
        <is>
          <t>2019-01-07 18:04:27+00:00</t>
        </is>
      </c>
      <c r="D25305" t="inlineStr">
        <is>
          <t>verchange</t>
        </is>
      </c>
      <c r="E25305" t="inlineStr">
        <is>
          <t>requests</t>
        </is>
      </c>
      <c r="F25305">
        <f>=2.20.0</f>
        <v/>
      </c>
      <c r="G25305" t="inlineStr">
        <is>
          <t>requests</t>
        </is>
      </c>
      <c r="H25305">
        <f>=2.9.1</f>
        <v/>
      </c>
    </row>
    <row r="25306">
      <c r="A25306" t="inlineStr">
        <is>
          <t>ftw</t>
        </is>
      </c>
      <c r="B25306" t="inlineStr">
        <is>
          <t>511cd0faabde7ae90af8875bc17305933c95a313</t>
        </is>
      </c>
      <c r="C25306" t="inlineStr">
        <is>
          <t>2019-08-22 09:56:44+00:00</t>
        </is>
      </c>
      <c r="D25306" t="inlineStr">
        <is>
          <t>verchange</t>
        </is>
      </c>
      <c r="E25306" t="inlineStr">
        <is>
          <t>six</t>
        </is>
      </c>
      <c r="F25306">
        <f>=1.12.0</f>
        <v/>
      </c>
      <c r="G25306" t="inlineStr">
        <is>
          <t>six</t>
        </is>
      </c>
      <c r="H25306">
        <f>=1.10.0</f>
        <v/>
      </c>
    </row>
    <row r="25307">
      <c r="A25307" t="inlineStr">
        <is>
          <t>ftw</t>
        </is>
      </c>
      <c r="B25307" t="inlineStr">
        <is>
          <t>fa954e97b7f09d58c79ea79c054ebb94c6af6aa4</t>
        </is>
      </c>
      <c r="C25307" t="inlineStr">
        <is>
          <t>2020-06-17 17:13:18+00:00</t>
        </is>
      </c>
      <c r="D25307" t="inlineStr">
        <is>
          <t>verchange</t>
        </is>
      </c>
      <c r="E25307" t="inlineStr">
        <is>
          <t>six</t>
        </is>
      </c>
      <c r="F25307">
        <f>=1.14.0</f>
        <v/>
      </c>
      <c r="G25307" t="inlineStr">
        <is>
          <t>six</t>
        </is>
      </c>
      <c r="H25307">
        <f>=1.12.0</f>
        <v/>
      </c>
    </row>
    <row r="25308">
      <c r="A25308" t="inlineStr">
        <is>
          <t>ftw</t>
        </is>
      </c>
      <c r="B25308" t="inlineStr">
        <is>
          <t>fa954e97b7f09d58c79ea79c054ebb94c6af6aa4</t>
        </is>
      </c>
      <c r="C25308" t="inlineStr">
        <is>
          <t>2020-06-17 17:13:18+00:00</t>
        </is>
      </c>
      <c r="D25308" t="inlineStr">
        <is>
          <t>verchange</t>
        </is>
      </c>
      <c r="E25308" t="inlineStr">
        <is>
          <t>pytest</t>
        </is>
      </c>
      <c r="F25308">
        <f>=4.6</f>
        <v/>
      </c>
      <c r="G25308" t="inlineStr">
        <is>
          <t>pytest</t>
        </is>
      </c>
      <c r="H25308">
        <f>=2.9.1</f>
        <v/>
      </c>
    </row>
    <row r="25309">
      <c r="A25309" t="inlineStr">
        <is>
          <t>ftw</t>
        </is>
      </c>
      <c r="B25309" t="inlineStr">
        <is>
          <t>fa954e97b7f09d58c79ea79c054ebb94c6af6aa4</t>
        </is>
      </c>
      <c r="C25309" t="inlineStr">
        <is>
          <t>2020-06-17 17:13:18+00:00</t>
        </is>
      </c>
      <c r="D25309" t="inlineStr">
        <is>
          <t>add</t>
        </is>
      </c>
      <c r="E25309" t="inlineStr">
        <is>
          <t>Brotli</t>
        </is>
      </c>
      <c r="F25309">
        <f>=1.0.7</f>
        <v/>
      </c>
      <c r="G25309" t="inlineStr"/>
      <c r="H25309" t="inlineStr"/>
    </row>
    <row r="25310">
      <c r="A25310" t="inlineStr">
        <is>
          <t>ftw</t>
        </is>
      </c>
      <c r="B25310" t="inlineStr">
        <is>
          <t>fa954e97b7f09d58c79ea79c054ebb94c6af6aa4</t>
        </is>
      </c>
      <c r="C25310" t="inlineStr">
        <is>
          <t>2020-06-17 17:13:18+00:00</t>
        </is>
      </c>
      <c r="D25310" t="inlineStr">
        <is>
          <t>rem</t>
        </is>
      </c>
      <c r="E25310" t="inlineStr"/>
      <c r="F25310" t="inlineStr"/>
      <c r="G25310" t="inlineStr">
        <is>
          <t>astroid</t>
        </is>
      </c>
      <c r="H25310">
        <f>=1.4.5</f>
        <v/>
      </c>
    </row>
    <row r="25311">
      <c r="A25311" t="inlineStr">
        <is>
          <t>ftw</t>
        </is>
      </c>
      <c r="B25311" t="inlineStr">
        <is>
          <t>fa954e97b7f09d58c79ea79c054ebb94c6af6aa4</t>
        </is>
      </c>
      <c r="C25311" t="inlineStr">
        <is>
          <t>2020-06-17 17:13:18+00:00</t>
        </is>
      </c>
      <c r="D25311" t="inlineStr">
        <is>
          <t>rem</t>
        </is>
      </c>
      <c r="E25311" t="inlineStr"/>
      <c r="F25311" t="inlineStr"/>
      <c r="G25311" t="inlineStr">
        <is>
          <t>colorama</t>
        </is>
      </c>
      <c r="H25311">
        <f>=0.3.7</f>
        <v/>
      </c>
    </row>
    <row r="25312">
      <c r="A25312" t="inlineStr">
        <is>
          <t>ftw</t>
        </is>
      </c>
      <c r="B25312" t="inlineStr">
        <is>
          <t>fa954e97b7f09d58c79ea79c054ebb94c6af6aa4</t>
        </is>
      </c>
      <c r="C25312" t="inlineStr">
        <is>
          <t>2020-06-17 17:13:18+00:00</t>
        </is>
      </c>
      <c r="D25312" t="inlineStr">
        <is>
          <t>rem</t>
        </is>
      </c>
      <c r="E25312" t="inlineStr"/>
      <c r="F25312" t="inlineStr"/>
      <c r="G25312" t="inlineStr">
        <is>
          <t>lazy-object-proxy</t>
        </is>
      </c>
      <c r="H25312">
        <f>=1.2.2</f>
        <v/>
      </c>
    </row>
    <row r="25313">
      <c r="A25313" t="inlineStr">
        <is>
          <t>ftw</t>
        </is>
      </c>
      <c r="B25313" t="inlineStr">
        <is>
          <t>fa954e97b7f09d58c79ea79c054ebb94c6af6aa4</t>
        </is>
      </c>
      <c r="C25313" t="inlineStr">
        <is>
          <t>2020-06-17 17:13:18+00:00</t>
        </is>
      </c>
      <c r="D25313" t="inlineStr">
        <is>
          <t>rem</t>
        </is>
      </c>
      <c r="E25313" t="inlineStr"/>
      <c r="F25313" t="inlineStr"/>
      <c r="G25313" t="inlineStr">
        <is>
          <t>py</t>
        </is>
      </c>
      <c r="H25313">
        <f>=1.4.31</f>
        <v/>
      </c>
    </row>
    <row r="25314">
      <c r="A25314" t="inlineStr">
        <is>
          <t>ftw</t>
        </is>
      </c>
      <c r="B25314" t="inlineStr">
        <is>
          <t>fa954e97b7f09d58c79ea79c054ebb94c6af6aa4</t>
        </is>
      </c>
      <c r="C25314" t="inlineStr">
        <is>
          <t>2020-06-17 17:13:18+00:00</t>
        </is>
      </c>
      <c r="D25314" t="inlineStr">
        <is>
          <t>rem</t>
        </is>
      </c>
      <c r="E25314" t="inlineStr"/>
      <c r="F25314" t="inlineStr"/>
      <c r="G25314" t="inlineStr">
        <is>
          <t>pylint</t>
        </is>
      </c>
      <c r="H25314">
        <f>=1.5.5</f>
        <v/>
      </c>
    </row>
    <row r="25315">
      <c r="A25315" t="inlineStr">
        <is>
          <t>ftw</t>
        </is>
      </c>
      <c r="B25315" t="inlineStr">
        <is>
          <t>fa954e97b7f09d58c79ea79c054ebb94c6af6aa4</t>
        </is>
      </c>
      <c r="C25315" t="inlineStr">
        <is>
          <t>2020-06-17 17:13:18+00:00</t>
        </is>
      </c>
      <c r="D25315" t="inlineStr">
        <is>
          <t>rem</t>
        </is>
      </c>
      <c r="E25315" t="inlineStr"/>
      <c r="F25315" t="inlineStr"/>
      <c r="G25315" t="inlineStr">
        <is>
          <t>requests</t>
        </is>
      </c>
      <c r="H25315">
        <f>=2.20.0</f>
        <v/>
      </c>
    </row>
    <row r="25316">
      <c r="A25316" t="inlineStr">
        <is>
          <t>ftw</t>
        </is>
      </c>
      <c r="B25316" t="inlineStr">
        <is>
          <t>fa954e97b7f09d58c79ea79c054ebb94c6af6aa4</t>
        </is>
      </c>
      <c r="C25316" t="inlineStr">
        <is>
          <t>2020-06-17 17:13:18+00:00</t>
        </is>
      </c>
      <c r="D25316" t="inlineStr">
        <is>
          <t>rem</t>
        </is>
      </c>
      <c r="E25316" t="inlineStr"/>
      <c r="F25316" t="inlineStr"/>
      <c r="G25316" t="inlineStr">
        <is>
          <t>wrapt</t>
        </is>
      </c>
      <c r="H25316">
        <f>=1.10.8</f>
        <v/>
      </c>
    </row>
    <row r="25317">
      <c r="A25317" t="inlineStr">
        <is>
          <t>ftw</t>
        </is>
      </c>
      <c r="B25317" t="inlineStr">
        <is>
          <t>0769e7fe7726cbacb631fccb9dea295379abd2f1</t>
        </is>
      </c>
      <c r="C25317" t="inlineStr">
        <is>
          <t>2021-03-24 11:17:26+00:00</t>
        </is>
      </c>
      <c r="D25317" t="inlineStr">
        <is>
          <t>rem</t>
        </is>
      </c>
      <c r="E25317" t="inlineStr"/>
      <c r="F25317" t="inlineStr"/>
      <c r="G25317" t="inlineStr">
        <is>
          <t>six</t>
        </is>
      </c>
      <c r="H25317">
        <f>=1.14.0</f>
        <v/>
      </c>
    </row>
    <row r="25318">
      <c r="A25318" t="inlineStr">
        <is>
          <t>django-th</t>
        </is>
      </c>
      <c r="B25318" t="inlineStr">
        <is>
          <t>da77b39a4b0c32aa46a13f2e5a14605ae77c9bcb</t>
        </is>
      </c>
      <c r="C25318" t="inlineStr">
        <is>
          <t>2013-06-30 10:57:30+00:00</t>
        </is>
      </c>
      <c r="D25318" t="inlineStr">
        <is>
          <t>add</t>
        </is>
      </c>
      <c r="E25318" t="inlineStr">
        <is>
          <t>Django</t>
        </is>
      </c>
      <c r="F25318">
        <f>=1.4.3</f>
        <v/>
      </c>
      <c r="G25318" t="inlineStr"/>
      <c r="H25318" t="inlineStr"/>
    </row>
    <row r="25319">
      <c r="A25319" t="inlineStr">
        <is>
          <t>django-th</t>
        </is>
      </c>
      <c r="B25319" t="inlineStr">
        <is>
          <t>da77b39a4b0c32aa46a13f2e5a14605ae77c9bcb</t>
        </is>
      </c>
      <c r="C25319" t="inlineStr">
        <is>
          <t>2013-06-30 10:57:30+00:00</t>
        </is>
      </c>
      <c r="D25319" t="inlineStr">
        <is>
          <t>add</t>
        </is>
      </c>
      <c r="E25319" t="inlineStr">
        <is>
          <t>batbelt</t>
        </is>
      </c>
      <c r="F25319">
        <f>=0.4</f>
        <v/>
      </c>
      <c r="G25319" t="inlineStr"/>
      <c r="H25319" t="inlineStr"/>
    </row>
    <row r="25320">
      <c r="A25320" t="inlineStr">
        <is>
          <t>django-th</t>
        </is>
      </c>
      <c r="B25320" t="inlineStr">
        <is>
          <t>da77b39a4b0c32aa46a13f2e5a14605ae77c9bcb</t>
        </is>
      </c>
      <c r="C25320" t="inlineStr">
        <is>
          <t>2013-06-30 10:57:30+00:00</t>
        </is>
      </c>
      <c r="D25320" t="inlineStr">
        <is>
          <t>add</t>
        </is>
      </c>
      <c r="E25320" t="inlineStr">
        <is>
          <t>django-profiles</t>
        </is>
      </c>
      <c r="F25320">
        <f>=0.2</f>
        <v/>
      </c>
      <c r="G25320" t="inlineStr"/>
      <c r="H25320" t="inlineStr"/>
    </row>
    <row r="25321">
      <c r="A25321" t="inlineStr">
        <is>
          <t>django-th</t>
        </is>
      </c>
      <c r="B25321" t="inlineStr">
        <is>
          <t>da77b39a4b0c32aa46a13f2e5a14605ae77c9bcb</t>
        </is>
      </c>
      <c r="C25321" t="inlineStr">
        <is>
          <t>2013-06-30 10:57:30+00:00</t>
        </is>
      </c>
      <c r="D25321" t="inlineStr">
        <is>
          <t>add</t>
        </is>
      </c>
      <c r="E25321" t="inlineStr">
        <is>
          <t>django-registration</t>
        </is>
      </c>
      <c r="F25321">
        <f>=0.8</f>
        <v/>
      </c>
      <c r="G25321" t="inlineStr"/>
      <c r="H25321" t="inlineStr"/>
    </row>
    <row r="25322">
      <c r="A25322" t="inlineStr">
        <is>
          <t>django-th</t>
        </is>
      </c>
      <c r="B25322" t="inlineStr">
        <is>
          <t>da77b39a4b0c32aa46a13f2e5a14605ae77c9bcb</t>
        </is>
      </c>
      <c r="C25322" t="inlineStr">
        <is>
          <t>2013-06-30 10:57:30+00:00</t>
        </is>
      </c>
      <c r="D25322" t="inlineStr">
        <is>
          <t>add</t>
        </is>
      </c>
      <c r="E25322" t="inlineStr">
        <is>
          <t>evernote</t>
        </is>
      </c>
      <c r="F25322">
        <f>=1.23.2</f>
        <v/>
      </c>
      <c r="G25322" t="inlineStr"/>
      <c r="H25322" t="inlineStr"/>
    </row>
    <row r="25323">
      <c r="A25323" t="inlineStr">
        <is>
          <t>django-th</t>
        </is>
      </c>
      <c r="B25323" t="inlineStr">
        <is>
          <t>da77b39a4b0c32aa46a13f2e5a14605ae77c9bcb</t>
        </is>
      </c>
      <c r="C25323" t="inlineStr">
        <is>
          <t>2013-06-30 10:57:30+00:00</t>
        </is>
      </c>
      <c r="D25323" t="inlineStr">
        <is>
          <t>add</t>
        </is>
      </c>
      <c r="E25323" t="inlineStr">
        <is>
          <t>feedparser</t>
        </is>
      </c>
      <c r="F25323">
        <f>=5.1.3</f>
        <v/>
      </c>
      <c r="G25323" t="inlineStr"/>
      <c r="H25323" t="inlineStr"/>
    </row>
    <row r="25324">
      <c r="A25324" t="inlineStr">
        <is>
          <t>django-th</t>
        </is>
      </c>
      <c r="B25324" t="inlineStr">
        <is>
          <t>da77b39a4b0c32aa46a13f2e5a14605ae77c9bcb</t>
        </is>
      </c>
      <c r="C25324" t="inlineStr">
        <is>
          <t>2013-06-30 10:57:30+00:00</t>
        </is>
      </c>
      <c r="D25324" t="inlineStr">
        <is>
          <t>add</t>
        </is>
      </c>
      <c r="E25324" t="inlineStr">
        <is>
          <t>httplib2</t>
        </is>
      </c>
      <c r="F25324">
        <f>=0.8</f>
        <v/>
      </c>
      <c r="G25324" t="inlineStr"/>
      <c r="H25324" t="inlineStr"/>
    </row>
    <row r="25325">
      <c r="A25325" t="inlineStr">
        <is>
          <t>django-th</t>
        </is>
      </c>
      <c r="B25325" t="inlineStr">
        <is>
          <t>da77b39a4b0c32aa46a13f2e5a14605ae77c9bcb</t>
        </is>
      </c>
      <c r="C25325" t="inlineStr">
        <is>
          <t>2013-06-30 10:57:30+00:00</t>
        </is>
      </c>
      <c r="D25325" t="inlineStr">
        <is>
          <t>add</t>
        </is>
      </c>
      <c r="E25325" t="inlineStr">
        <is>
          <t>oauth2</t>
        </is>
      </c>
      <c r="F25325">
        <f>=1.5.211</f>
        <v/>
      </c>
      <c r="G25325" t="inlineStr"/>
      <c r="H25325" t="inlineStr"/>
    </row>
    <row r="25326">
      <c r="A25326" t="inlineStr">
        <is>
          <t>django-th</t>
        </is>
      </c>
      <c r="B25326" t="inlineStr">
        <is>
          <t>da77b39a4b0c32aa46a13f2e5a14605ae77c9bcb</t>
        </is>
      </c>
      <c r="C25326" t="inlineStr">
        <is>
          <t>2013-06-30 10:57:30+00:00</t>
        </is>
      </c>
      <c r="D25326" t="inlineStr">
        <is>
          <t>add</t>
        </is>
      </c>
      <c r="E25326" t="inlineStr">
        <is>
          <t>ordereddict</t>
        </is>
      </c>
      <c r="F25326">
        <f>=1.1</f>
        <v/>
      </c>
      <c r="G25326" t="inlineStr"/>
      <c r="H25326" t="inlineStr"/>
    </row>
    <row r="25327">
      <c r="A25327" t="inlineStr">
        <is>
          <t>django-th</t>
        </is>
      </c>
      <c r="B25327" t="inlineStr">
        <is>
          <t>da77b39a4b0c32aa46a13f2e5a14605ae77c9bcb</t>
        </is>
      </c>
      <c r="C25327" t="inlineStr">
        <is>
          <t>2013-06-30 10:57:30+00:00</t>
        </is>
      </c>
      <c r="D25327" t="inlineStr">
        <is>
          <t>add</t>
        </is>
      </c>
      <c r="E25327" t="inlineStr">
        <is>
          <t>South</t>
        </is>
      </c>
      <c r="F25327">
        <f>=0.7.6</f>
        <v/>
      </c>
      <c r="G25327" t="inlineStr"/>
      <c r="H25327" t="inlineStr"/>
    </row>
    <row r="25328">
      <c r="A25328" t="inlineStr">
        <is>
          <t>django-th</t>
        </is>
      </c>
      <c r="B25328" t="inlineStr">
        <is>
          <t>da77b39a4b0c32aa46a13f2e5a14605ae77c9bcb</t>
        </is>
      </c>
      <c r="C25328" t="inlineStr">
        <is>
          <t>2013-06-30 10:57:30+00:00</t>
        </is>
      </c>
      <c r="D25328" t="inlineStr">
        <is>
          <t>add</t>
        </is>
      </c>
      <c r="E25328" t="inlineStr">
        <is>
          <t>pytidylib</t>
        </is>
      </c>
      <c r="F25328">
        <f>=0.2.1</f>
        <v/>
      </c>
      <c r="G25328" t="inlineStr"/>
      <c r="H25328" t="inlineStr"/>
    </row>
    <row r="25329">
      <c r="A25329" t="inlineStr">
        <is>
          <t>django-th</t>
        </is>
      </c>
      <c r="B25329" t="inlineStr">
        <is>
          <t>3059325821c496a4c4e806ed7cae8c9111328fd0</t>
        </is>
      </c>
      <c r="C25329" t="inlineStr">
        <is>
          <t>2013-07-04 20:32:01+00:00</t>
        </is>
      </c>
      <c r="D25329" t="inlineStr">
        <is>
          <t>add</t>
        </is>
      </c>
      <c r="E25329" t="inlineStr">
        <is>
          <t>th_rss</t>
        </is>
      </c>
      <c r="F25329">
        <f>=0.1.0</f>
        <v/>
      </c>
      <c r="G25329" t="inlineStr"/>
      <c r="H25329" t="inlineStr"/>
    </row>
    <row r="25330">
      <c r="A25330" t="inlineStr">
        <is>
          <t>django-th</t>
        </is>
      </c>
      <c r="B25330" t="inlineStr">
        <is>
          <t>3059325821c496a4c4e806ed7cae8c9111328fd0</t>
        </is>
      </c>
      <c r="C25330" t="inlineStr">
        <is>
          <t>2013-07-04 20:32:01+00:00</t>
        </is>
      </c>
      <c r="D25330" t="inlineStr">
        <is>
          <t>add</t>
        </is>
      </c>
      <c r="E25330" t="inlineStr">
        <is>
          <t>th_evernote</t>
        </is>
      </c>
      <c r="F25330">
        <f>=0.1.1</f>
        <v/>
      </c>
      <c r="G25330" t="inlineStr"/>
      <c r="H25330" t="inlineStr"/>
    </row>
    <row r="25331">
      <c r="A25331" t="inlineStr">
        <is>
          <t>django-th</t>
        </is>
      </c>
      <c r="B25331" t="inlineStr">
        <is>
          <t>3059325821c496a4c4e806ed7cae8c9111328fd0</t>
        </is>
      </c>
      <c r="C25331" t="inlineStr">
        <is>
          <t>2013-07-04 20:32:01+00:00</t>
        </is>
      </c>
      <c r="D25331" t="inlineStr">
        <is>
          <t>rem</t>
        </is>
      </c>
      <c r="E25331" t="inlineStr"/>
      <c r="F25331" t="inlineStr"/>
      <c r="G25331" t="inlineStr">
        <is>
          <t>evernote</t>
        </is>
      </c>
      <c r="H25331">
        <f>=1.23.2</f>
        <v/>
      </c>
    </row>
    <row r="25332">
      <c r="A25332" t="inlineStr">
        <is>
          <t>django-th</t>
        </is>
      </c>
      <c r="B25332" t="inlineStr">
        <is>
          <t>3059325821c496a4c4e806ed7cae8c9111328fd0</t>
        </is>
      </c>
      <c r="C25332" t="inlineStr">
        <is>
          <t>2013-07-04 20:32:01+00:00</t>
        </is>
      </c>
      <c r="D25332" t="inlineStr">
        <is>
          <t>rem</t>
        </is>
      </c>
      <c r="E25332" t="inlineStr"/>
      <c r="F25332" t="inlineStr"/>
      <c r="G25332" t="inlineStr">
        <is>
          <t>feedparser</t>
        </is>
      </c>
      <c r="H25332">
        <f>=5.1.3</f>
        <v/>
      </c>
    </row>
    <row r="25333">
      <c r="A25333" t="inlineStr">
        <is>
          <t>django-th</t>
        </is>
      </c>
      <c r="B25333" t="inlineStr">
        <is>
          <t>3059325821c496a4c4e806ed7cae8c9111328fd0</t>
        </is>
      </c>
      <c r="C25333" t="inlineStr">
        <is>
          <t>2013-07-04 20:32:01+00:00</t>
        </is>
      </c>
      <c r="D25333" t="inlineStr">
        <is>
          <t>rem</t>
        </is>
      </c>
      <c r="E25333" t="inlineStr"/>
      <c r="F25333" t="inlineStr"/>
      <c r="G25333" t="inlineStr">
        <is>
          <t>httplib2</t>
        </is>
      </c>
      <c r="H25333">
        <f>=0.8</f>
        <v/>
      </c>
    </row>
    <row r="25334">
      <c r="A25334" t="inlineStr">
        <is>
          <t>django-th</t>
        </is>
      </c>
      <c r="B25334" t="inlineStr">
        <is>
          <t>3059325821c496a4c4e806ed7cae8c9111328fd0</t>
        </is>
      </c>
      <c r="C25334" t="inlineStr">
        <is>
          <t>2013-07-04 20:32:01+00:00</t>
        </is>
      </c>
      <c r="D25334" t="inlineStr">
        <is>
          <t>rem</t>
        </is>
      </c>
      <c r="E25334" t="inlineStr"/>
      <c r="F25334" t="inlineStr"/>
      <c r="G25334" t="inlineStr">
        <is>
          <t>oauth2</t>
        </is>
      </c>
      <c r="H25334">
        <f>=1.5.211</f>
        <v/>
      </c>
    </row>
    <row r="25335">
      <c r="A25335" t="inlineStr">
        <is>
          <t>django-th</t>
        </is>
      </c>
      <c r="B25335" t="inlineStr">
        <is>
          <t>3059325821c496a4c4e806ed7cae8c9111328fd0</t>
        </is>
      </c>
      <c r="C25335" t="inlineStr">
        <is>
          <t>2013-07-04 20:32:01+00:00</t>
        </is>
      </c>
      <c r="D25335" t="inlineStr">
        <is>
          <t>rem</t>
        </is>
      </c>
      <c r="E25335" t="inlineStr"/>
      <c r="F25335" t="inlineStr"/>
      <c r="G25335" t="inlineStr">
        <is>
          <t>pytidylib</t>
        </is>
      </c>
      <c r="H25335">
        <f>=0.2.1</f>
        <v/>
      </c>
    </row>
    <row r="25336">
      <c r="A25336" t="inlineStr">
        <is>
          <t>django-th</t>
        </is>
      </c>
      <c r="B25336" t="inlineStr">
        <is>
          <t>55408cd6ade0d877ecfb3f031755e9c93c8b7929</t>
        </is>
      </c>
      <c r="C25336" t="inlineStr">
        <is>
          <t>2013-07-10 09:42:18+00:00</t>
        </is>
      </c>
      <c r="D25336" t="inlineStr">
        <is>
          <t>verchange</t>
        </is>
      </c>
      <c r="E25336" t="inlineStr">
        <is>
          <t>th_rss</t>
        </is>
      </c>
      <c r="F25336">
        <f>=0.1.0</f>
        <v/>
      </c>
      <c r="G25336" t="inlineStr">
        <is>
          <t>th_rss</t>
        </is>
      </c>
      <c r="H25336">
        <f>=0.1.0</f>
        <v/>
      </c>
    </row>
    <row r="25337">
      <c r="A25337" t="inlineStr">
        <is>
          <t>django-th</t>
        </is>
      </c>
      <c r="B25337" t="inlineStr">
        <is>
          <t>55408cd6ade0d877ecfb3f031755e9c93c8b7929</t>
        </is>
      </c>
      <c r="C25337" t="inlineStr">
        <is>
          <t>2013-07-10 09:42:18+00:00</t>
        </is>
      </c>
      <c r="D25337" t="inlineStr">
        <is>
          <t>verchange</t>
        </is>
      </c>
      <c r="E25337" t="inlineStr">
        <is>
          <t>th_evernote</t>
        </is>
      </c>
      <c r="F25337">
        <f>=0.1.0</f>
        <v/>
      </c>
      <c r="G25337" t="inlineStr">
        <is>
          <t>th_evernote</t>
        </is>
      </c>
      <c r="H25337">
        <f>=0.1.1</f>
        <v/>
      </c>
    </row>
    <row r="25338">
      <c r="A25338" t="inlineStr">
        <is>
          <t>django-th</t>
        </is>
      </c>
      <c r="B25338" t="inlineStr">
        <is>
          <t>3cad69680937fd4aebb3cbee0752e41ac5c5a70a</t>
        </is>
      </c>
      <c r="C25338" t="inlineStr">
        <is>
          <t>2013-07-17 09:38:57+00:00</t>
        </is>
      </c>
      <c r="D25338" t="inlineStr">
        <is>
          <t>add</t>
        </is>
      </c>
      <c r="E25338" t="inlineStr">
        <is>
          <t>django-th-rss</t>
        </is>
      </c>
      <c r="F25338">
        <f>=0.2.0</f>
        <v/>
      </c>
      <c r="G25338" t="inlineStr"/>
      <c r="H25338" t="inlineStr"/>
    </row>
    <row r="25339">
      <c r="A25339" t="inlineStr">
        <is>
          <t>django-th</t>
        </is>
      </c>
      <c r="B25339" t="inlineStr">
        <is>
          <t>3cad69680937fd4aebb3cbee0752e41ac5c5a70a</t>
        </is>
      </c>
      <c r="C25339" t="inlineStr">
        <is>
          <t>2013-07-17 09:38:57+00:00</t>
        </is>
      </c>
      <c r="D25339" t="inlineStr">
        <is>
          <t>add</t>
        </is>
      </c>
      <c r="E25339" t="inlineStr">
        <is>
          <t>django-th-evernote</t>
        </is>
      </c>
      <c r="F25339">
        <f>=0.2.0</f>
        <v/>
      </c>
      <c r="G25339" t="inlineStr"/>
      <c r="H25339" t="inlineStr"/>
    </row>
    <row r="25340">
      <c r="A25340" t="inlineStr">
        <is>
          <t>django-th</t>
        </is>
      </c>
      <c r="B25340" t="inlineStr">
        <is>
          <t>3cad69680937fd4aebb3cbee0752e41ac5c5a70a</t>
        </is>
      </c>
      <c r="C25340" t="inlineStr">
        <is>
          <t>2013-07-17 09:38:57+00:00</t>
        </is>
      </c>
      <c r="D25340" t="inlineStr">
        <is>
          <t>rem</t>
        </is>
      </c>
      <c r="E25340" t="inlineStr"/>
      <c r="F25340" t="inlineStr"/>
      <c r="G25340" t="inlineStr">
        <is>
          <t>th_rss</t>
        </is>
      </c>
      <c r="H25340">
        <f>=0.1.0</f>
        <v/>
      </c>
    </row>
    <row r="25341">
      <c r="A25341" t="inlineStr">
        <is>
          <t>django-th</t>
        </is>
      </c>
      <c r="B25341" t="inlineStr">
        <is>
          <t>3cad69680937fd4aebb3cbee0752e41ac5c5a70a</t>
        </is>
      </c>
      <c r="C25341" t="inlineStr">
        <is>
          <t>2013-07-17 09:38:57+00:00</t>
        </is>
      </c>
      <c r="D25341" t="inlineStr">
        <is>
          <t>rem</t>
        </is>
      </c>
      <c r="E25341" t="inlineStr"/>
      <c r="F25341" t="inlineStr"/>
      <c r="G25341" t="inlineStr">
        <is>
          <t>th_evernote</t>
        </is>
      </c>
      <c r="H25341">
        <f>=0.1.0</f>
        <v/>
      </c>
    </row>
    <row r="25342">
      <c r="A25342" t="inlineStr">
        <is>
          <t>django-th</t>
        </is>
      </c>
      <c r="B25342" t="inlineStr">
        <is>
          <t>f6eff277c500e62bb589a859cc20eb12b3d32390</t>
        </is>
      </c>
      <c r="C25342" t="inlineStr">
        <is>
          <t>2013-07-18 10:23:45+00:00</t>
        </is>
      </c>
      <c r="D25342" t="inlineStr">
        <is>
          <t>verchange</t>
        </is>
      </c>
      <c r="E25342" t="inlineStr">
        <is>
          <t>django-th-rss</t>
        </is>
      </c>
      <c r="F25342">
        <f>=0.2.1</f>
        <v/>
      </c>
      <c r="G25342" t="inlineStr">
        <is>
          <t>django-th-rss</t>
        </is>
      </c>
      <c r="H25342">
        <f>=0.2.0</f>
        <v/>
      </c>
    </row>
    <row r="25343">
      <c r="A25343" t="inlineStr">
        <is>
          <t>django-th</t>
        </is>
      </c>
      <c r="B25343" t="inlineStr">
        <is>
          <t>f6eff277c500e62bb589a859cc20eb12b3d32390</t>
        </is>
      </c>
      <c r="C25343" t="inlineStr">
        <is>
          <t>2013-07-18 10:23:45+00:00</t>
        </is>
      </c>
      <c r="D25343" t="inlineStr">
        <is>
          <t>verchange</t>
        </is>
      </c>
      <c r="E25343" t="inlineStr">
        <is>
          <t>django-th-evernote</t>
        </is>
      </c>
      <c r="F25343">
        <f>=0.2.1</f>
        <v/>
      </c>
      <c r="G25343" t="inlineStr">
        <is>
          <t>django-th-evernote</t>
        </is>
      </c>
      <c r="H25343">
        <f>=0.2.0</f>
        <v/>
      </c>
    </row>
    <row r="25344">
      <c r="A25344" t="inlineStr">
        <is>
          <t>django-th</t>
        </is>
      </c>
      <c r="B25344" t="inlineStr">
        <is>
          <t>ad8eb4ec729e4b2eed6feb8259a367a79df574bd</t>
        </is>
      </c>
      <c r="C25344" t="inlineStr">
        <is>
          <t>2013-12-08 21:47:35+00:00</t>
        </is>
      </c>
      <c r="D25344" t="inlineStr">
        <is>
          <t>verchange</t>
        </is>
      </c>
      <c r="E25344" t="inlineStr">
        <is>
          <t>South</t>
        </is>
      </c>
      <c r="F25344">
        <f>=0.8.2</f>
        <v/>
      </c>
      <c r="G25344" t="inlineStr">
        <is>
          <t>South</t>
        </is>
      </c>
      <c r="H25344">
        <f>=0.7.6</f>
        <v/>
      </c>
    </row>
    <row r="25345">
      <c r="A25345" t="inlineStr">
        <is>
          <t>django-th</t>
        </is>
      </c>
      <c r="B25345" t="inlineStr">
        <is>
          <t>ad8eb4ec729e4b2eed6feb8259a367a79df574bd</t>
        </is>
      </c>
      <c r="C25345" t="inlineStr">
        <is>
          <t>2013-12-08 21:47:35+00:00</t>
        </is>
      </c>
      <c r="D25345" t="inlineStr">
        <is>
          <t>verchange</t>
        </is>
      </c>
      <c r="E25345" t="inlineStr">
        <is>
          <t>Django</t>
        </is>
      </c>
      <c r="F25345">
        <f>=1.6</f>
        <v/>
      </c>
      <c r="G25345" t="inlineStr">
        <is>
          <t>Django</t>
        </is>
      </c>
      <c r="H25345">
        <f>=1.4.3</f>
        <v/>
      </c>
    </row>
    <row r="25346">
      <c r="A25346" t="inlineStr">
        <is>
          <t>django-th</t>
        </is>
      </c>
      <c r="B25346" t="inlineStr">
        <is>
          <t>ad8eb4ec729e4b2eed6feb8259a367a79df574bd</t>
        </is>
      </c>
      <c r="C25346" t="inlineStr">
        <is>
          <t>2013-12-08 21:47:35+00:00</t>
        </is>
      </c>
      <c r="D25346" t="inlineStr">
        <is>
          <t>verchange</t>
        </is>
      </c>
      <c r="E25346" t="inlineStr">
        <is>
          <t>django-th-evernote</t>
        </is>
      </c>
      <c r="F25346">
        <f>=0.2.3</f>
        <v/>
      </c>
      <c r="G25346" t="inlineStr">
        <is>
          <t>django-th-evernote</t>
        </is>
      </c>
      <c r="H25346">
        <f>=0.2.1</f>
        <v/>
      </c>
    </row>
    <row r="25347">
      <c r="A25347" t="inlineStr">
        <is>
          <t>django-th</t>
        </is>
      </c>
      <c r="B25347" t="inlineStr">
        <is>
          <t>ad8eb4ec729e4b2eed6feb8259a367a79df574bd</t>
        </is>
      </c>
      <c r="C25347" t="inlineStr">
        <is>
          <t>2013-12-08 21:47:35+00:00</t>
        </is>
      </c>
      <c r="D25347" t="inlineStr">
        <is>
          <t>verchange</t>
        </is>
      </c>
      <c r="E25347" t="inlineStr">
        <is>
          <t>django-th-rss</t>
        </is>
      </c>
      <c r="F25347">
        <f>=0.2.3</f>
        <v/>
      </c>
      <c r="G25347" t="inlineStr">
        <is>
          <t>django-th-rss</t>
        </is>
      </c>
      <c r="H25347">
        <f>=0.2.1</f>
        <v/>
      </c>
    </row>
    <row r="25348">
      <c r="A25348" t="inlineStr">
        <is>
          <t>django-th</t>
        </is>
      </c>
      <c r="B25348" t="inlineStr">
        <is>
          <t>ad8eb4ec729e4b2eed6feb8259a367a79df574bd</t>
        </is>
      </c>
      <c r="C25348" t="inlineStr">
        <is>
          <t>2013-12-08 21:47:35+00:00</t>
        </is>
      </c>
      <c r="D25348" t="inlineStr">
        <is>
          <t>verchange</t>
        </is>
      </c>
      <c r="E25348" t="inlineStr">
        <is>
          <t>batbelt</t>
        </is>
      </c>
      <c r="F25348">
        <f>=0.5.1</f>
        <v/>
      </c>
      <c r="G25348" t="inlineStr">
        <is>
          <t>batbelt</t>
        </is>
      </c>
      <c r="H25348">
        <f>=0.4</f>
        <v/>
      </c>
    </row>
    <row r="25349">
      <c r="A25349" t="inlineStr">
        <is>
          <t>django-th</t>
        </is>
      </c>
      <c r="B25349" t="inlineStr">
        <is>
          <t>ad8eb4ec729e4b2eed6feb8259a367a79df574bd</t>
        </is>
      </c>
      <c r="C25349" t="inlineStr">
        <is>
          <t>2013-12-08 21:47:35+00:00</t>
        </is>
      </c>
      <c r="D25349" t="inlineStr">
        <is>
          <t>add</t>
        </is>
      </c>
      <c r="E25349" t="inlineStr">
        <is>
          <t>oauth2</t>
        </is>
      </c>
      <c r="F25349">
        <f>=1.5.211</f>
        <v/>
      </c>
      <c r="G25349" t="inlineStr"/>
      <c r="H25349" t="inlineStr"/>
    </row>
    <row r="25350">
      <c r="A25350" t="inlineStr">
        <is>
          <t>django-th</t>
        </is>
      </c>
      <c r="B25350" t="inlineStr">
        <is>
          <t>ad8eb4ec729e4b2eed6feb8259a367a79df574bd</t>
        </is>
      </c>
      <c r="C25350" t="inlineStr">
        <is>
          <t>2013-12-08 21:47:35+00:00</t>
        </is>
      </c>
      <c r="D25350" t="inlineStr">
        <is>
          <t>add</t>
        </is>
      </c>
      <c r="E25350" t="inlineStr">
        <is>
          <t>django-th-pocket</t>
        </is>
      </c>
      <c r="F25350">
        <f>=0.1.0</f>
        <v/>
      </c>
      <c r="G25350" t="inlineStr"/>
      <c r="H25350" t="inlineStr"/>
    </row>
    <row r="25351">
      <c r="A25351" t="inlineStr">
        <is>
          <t>django-th</t>
        </is>
      </c>
      <c r="B25351" t="inlineStr">
        <is>
          <t>ad8eb4ec729e4b2eed6feb8259a367a79df574bd</t>
        </is>
      </c>
      <c r="C25351" t="inlineStr">
        <is>
          <t>2013-12-08 21:47:35+00:00</t>
        </is>
      </c>
      <c r="D25351" t="inlineStr">
        <is>
          <t>rem</t>
        </is>
      </c>
      <c r="E25351" t="inlineStr"/>
      <c r="F25351" t="inlineStr"/>
      <c r="G25351" t="inlineStr">
        <is>
          <t>django-profiles</t>
        </is>
      </c>
      <c r="H25351">
        <f>=0.2</f>
        <v/>
      </c>
    </row>
    <row r="25352">
      <c r="A25352" t="inlineStr">
        <is>
          <t>django-th</t>
        </is>
      </c>
      <c r="B25352" t="inlineStr">
        <is>
          <t>ad8eb4ec729e4b2eed6feb8259a367a79df574bd</t>
        </is>
      </c>
      <c r="C25352" t="inlineStr">
        <is>
          <t>2013-12-08 21:47:35+00:00</t>
        </is>
      </c>
      <c r="D25352" t="inlineStr">
        <is>
          <t>rem</t>
        </is>
      </c>
      <c r="E25352" t="inlineStr"/>
      <c r="F25352" t="inlineStr"/>
      <c r="G25352" t="inlineStr">
        <is>
          <t>django-registration</t>
        </is>
      </c>
      <c r="H25352">
        <f>=0.8</f>
        <v/>
      </c>
    </row>
    <row r="25353">
      <c r="A25353" t="inlineStr">
        <is>
          <t>django-th</t>
        </is>
      </c>
      <c r="B25353" t="inlineStr">
        <is>
          <t>296a769c792347e7c9feb557154ac517e9de80b9</t>
        </is>
      </c>
      <c r="C25353" t="inlineStr">
        <is>
          <t>2013-12-16 21:09:37+00:00</t>
        </is>
      </c>
      <c r="D25353" t="inlineStr">
        <is>
          <t>verchange</t>
        </is>
      </c>
      <c r="E25353" t="inlineStr">
        <is>
          <t>django-th-rss</t>
        </is>
      </c>
      <c r="F25353">
        <f>=0.2.4</f>
        <v/>
      </c>
      <c r="G25353" t="inlineStr">
        <is>
          <t>django-th-rss</t>
        </is>
      </c>
      <c r="H25353">
        <f>=0.2.3</f>
        <v/>
      </c>
    </row>
    <row r="25354">
      <c r="A25354" t="inlineStr">
        <is>
          <t>django-th</t>
        </is>
      </c>
      <c r="B25354" t="inlineStr">
        <is>
          <t>296a769c792347e7c9feb557154ac517e9de80b9</t>
        </is>
      </c>
      <c r="C25354" t="inlineStr">
        <is>
          <t>2013-12-16 21:09:37+00:00</t>
        </is>
      </c>
      <c r="D25354" t="inlineStr">
        <is>
          <t>verchange</t>
        </is>
      </c>
      <c r="E25354" t="inlineStr">
        <is>
          <t>django-th-evernote</t>
        </is>
      </c>
      <c r="F25354">
        <f>=0.2.4</f>
        <v/>
      </c>
      <c r="G25354" t="inlineStr">
        <is>
          <t>django-th-evernote</t>
        </is>
      </c>
      <c r="H25354">
        <f>=0.2.3</f>
        <v/>
      </c>
    </row>
    <row r="25355">
      <c r="A25355" t="inlineStr">
        <is>
          <t>django-th</t>
        </is>
      </c>
      <c r="B25355" t="inlineStr">
        <is>
          <t>296a769c792347e7c9feb557154ac517e9de80b9</t>
        </is>
      </c>
      <c r="C25355" t="inlineStr">
        <is>
          <t>2013-12-16 21:09:37+00:00</t>
        </is>
      </c>
      <c r="D25355" t="inlineStr">
        <is>
          <t>verchange</t>
        </is>
      </c>
      <c r="E25355" t="inlineStr">
        <is>
          <t>django-th-pocket</t>
        </is>
      </c>
      <c r="F25355">
        <f>=0.1.1</f>
        <v/>
      </c>
      <c r="G25355" t="inlineStr">
        <is>
          <t>django-th-pocket</t>
        </is>
      </c>
      <c r="H25355">
        <f>=0.1.0</f>
        <v/>
      </c>
    </row>
    <row r="25356">
      <c r="A25356" t="inlineStr">
        <is>
          <t>django-th</t>
        </is>
      </c>
      <c r="B25356" t="inlineStr">
        <is>
          <t>7bf1c66e3540ee2a79ffff21b28866502fb54bed</t>
        </is>
      </c>
      <c r="C25356" t="inlineStr">
        <is>
          <t>2013-12-30 13:52:56+00:00</t>
        </is>
      </c>
      <c r="D25356" t="inlineStr">
        <is>
          <t>verchange</t>
        </is>
      </c>
      <c r="E25356" t="inlineStr">
        <is>
          <t>django-th-rss</t>
        </is>
      </c>
      <c r="F25356">
        <f>=0.2.5</f>
        <v/>
      </c>
      <c r="G25356" t="inlineStr">
        <is>
          <t>django-th-rss</t>
        </is>
      </c>
      <c r="H25356">
        <f>=0.2.4</f>
        <v/>
      </c>
    </row>
    <row r="25357">
      <c r="A25357" t="inlineStr">
        <is>
          <t>django-th</t>
        </is>
      </c>
      <c r="B25357" t="inlineStr">
        <is>
          <t>7bf1c66e3540ee2a79ffff21b28866502fb54bed</t>
        </is>
      </c>
      <c r="C25357" t="inlineStr">
        <is>
          <t>2013-12-30 13:52:56+00:00</t>
        </is>
      </c>
      <c r="D25357" t="inlineStr">
        <is>
          <t>verchange</t>
        </is>
      </c>
      <c r="E25357" t="inlineStr">
        <is>
          <t>django-th-evernote</t>
        </is>
      </c>
      <c r="F25357">
        <f>=0.2.5</f>
        <v/>
      </c>
      <c r="G25357" t="inlineStr">
        <is>
          <t>django-th-evernote</t>
        </is>
      </c>
      <c r="H25357">
        <f>=0.2.4</f>
        <v/>
      </c>
    </row>
    <row r="25358">
      <c r="A25358" t="inlineStr">
        <is>
          <t>django-th</t>
        </is>
      </c>
      <c r="B25358" t="inlineStr">
        <is>
          <t>7bf1c66e3540ee2a79ffff21b28866502fb54bed</t>
        </is>
      </c>
      <c r="C25358" t="inlineStr">
        <is>
          <t>2013-12-30 13:52:56+00:00</t>
        </is>
      </c>
      <c r="D25358" t="inlineStr">
        <is>
          <t>verchange</t>
        </is>
      </c>
      <c r="E25358" t="inlineStr">
        <is>
          <t>django-th-pocket</t>
        </is>
      </c>
      <c r="F25358">
        <f>=0.1.2</f>
        <v/>
      </c>
      <c r="G25358" t="inlineStr">
        <is>
          <t>django-th-pocket</t>
        </is>
      </c>
      <c r="H25358">
        <f>=0.1.1</f>
        <v/>
      </c>
    </row>
    <row r="25359">
      <c r="A25359" t="inlineStr">
        <is>
          <t>django-th</t>
        </is>
      </c>
      <c r="B25359" t="inlineStr">
        <is>
          <t>7bf1c66e3540ee2a79ffff21b28866502fb54bed</t>
        </is>
      </c>
      <c r="C25359" t="inlineStr">
        <is>
          <t>2013-12-30 13:52:56+00:00</t>
        </is>
      </c>
      <c r="D25359" t="inlineStr">
        <is>
          <t>add</t>
        </is>
      </c>
      <c r="E25359" t="inlineStr">
        <is>
          <t>django-th-readability</t>
        </is>
      </c>
      <c r="F25359">
        <f>=0.1.0</f>
        <v/>
      </c>
      <c r="G25359" t="inlineStr"/>
      <c r="H25359" t="inlineStr"/>
    </row>
    <row r="25360">
      <c r="A25360" t="inlineStr">
        <is>
          <t>django-th</t>
        </is>
      </c>
      <c r="B25360" t="inlineStr">
        <is>
          <t>51650299bb2f02a7ae60b949e8e47e8e451241ed</t>
        </is>
      </c>
      <c r="C25360" t="inlineStr">
        <is>
          <t>2014-03-12 00:00:14+00:00</t>
        </is>
      </c>
      <c r="D25360" t="inlineStr">
        <is>
          <t>verchange</t>
        </is>
      </c>
      <c r="E25360" t="inlineStr">
        <is>
          <t>django-th-readability</t>
        </is>
      </c>
      <c r="F25360">
        <f>=0.1.1</f>
        <v/>
      </c>
      <c r="G25360" t="inlineStr">
        <is>
          <t>django-th-readability</t>
        </is>
      </c>
      <c r="H25360">
        <f>=0.1.0</f>
        <v/>
      </c>
    </row>
    <row r="25361">
      <c r="A25361" t="inlineStr">
        <is>
          <t>django-th</t>
        </is>
      </c>
      <c r="B25361" t="inlineStr">
        <is>
          <t>51650299bb2f02a7ae60b949e8e47e8e451241ed</t>
        </is>
      </c>
      <c r="C25361" t="inlineStr">
        <is>
          <t>2014-03-12 00:00:14+00:00</t>
        </is>
      </c>
      <c r="D25361" t="inlineStr">
        <is>
          <t>verchange</t>
        </is>
      </c>
      <c r="E25361" t="inlineStr">
        <is>
          <t>Django</t>
        </is>
      </c>
      <c r="F25361" t="inlineStr">
        <is>
          <t>&gt;=1.6</t>
        </is>
      </c>
      <c r="G25361" t="inlineStr">
        <is>
          <t>Django</t>
        </is>
      </c>
      <c r="H25361">
        <f>=1.6</f>
        <v/>
      </c>
    </row>
    <row r="25362">
      <c r="A25362" t="inlineStr">
        <is>
          <t>django-th</t>
        </is>
      </c>
      <c r="B25362" t="inlineStr">
        <is>
          <t>51650299bb2f02a7ae60b949e8e47e8e451241ed</t>
        </is>
      </c>
      <c r="C25362" t="inlineStr">
        <is>
          <t>2014-03-12 00:00:14+00:00</t>
        </is>
      </c>
      <c r="D25362" t="inlineStr">
        <is>
          <t>verchange</t>
        </is>
      </c>
      <c r="E25362" t="inlineStr">
        <is>
          <t>django-th-evernote</t>
        </is>
      </c>
      <c r="F25362">
        <f>=0.2.6</f>
        <v/>
      </c>
      <c r="G25362" t="inlineStr">
        <is>
          <t>django-th-evernote</t>
        </is>
      </c>
      <c r="H25362">
        <f>=0.2.5</f>
        <v/>
      </c>
    </row>
    <row r="25363">
      <c r="A25363" t="inlineStr">
        <is>
          <t>django-th</t>
        </is>
      </c>
      <c r="B25363" t="inlineStr">
        <is>
          <t>51650299bb2f02a7ae60b949e8e47e8e451241ed</t>
        </is>
      </c>
      <c r="C25363" t="inlineStr">
        <is>
          <t>2014-03-12 00:00:14+00:00</t>
        </is>
      </c>
      <c r="D25363" t="inlineStr">
        <is>
          <t>verchange</t>
        </is>
      </c>
      <c r="E25363" t="inlineStr">
        <is>
          <t>django-th-pocket</t>
        </is>
      </c>
      <c r="F25363">
        <f>=0.1.3</f>
        <v/>
      </c>
      <c r="G25363" t="inlineStr">
        <is>
          <t>django-th-pocket</t>
        </is>
      </c>
      <c r="H25363">
        <f>=0.1.2</f>
        <v/>
      </c>
    </row>
    <row r="25364">
      <c r="A25364" t="inlineStr">
        <is>
          <t>django-th</t>
        </is>
      </c>
      <c r="B25364" t="inlineStr">
        <is>
          <t>51650299bb2f02a7ae60b949e8e47e8e451241ed</t>
        </is>
      </c>
      <c r="C25364" t="inlineStr">
        <is>
          <t>2014-03-12 00:00:14+00:00</t>
        </is>
      </c>
      <c r="D25364" t="inlineStr">
        <is>
          <t>verchange</t>
        </is>
      </c>
      <c r="E25364" t="inlineStr">
        <is>
          <t>django-th-rss</t>
        </is>
      </c>
      <c r="F25364">
        <f>=0.2.6</f>
        <v/>
      </c>
      <c r="G25364" t="inlineStr">
        <is>
          <t>django-th-rss</t>
        </is>
      </c>
      <c r="H25364">
        <f>=0.2.5</f>
        <v/>
      </c>
    </row>
    <row r="25365">
      <c r="A25365" t="inlineStr">
        <is>
          <t>django-th</t>
        </is>
      </c>
      <c r="B25365" t="inlineStr">
        <is>
          <t>cd5a04a96ca73b9f5f03b0970632891768f81dfe</t>
        </is>
      </c>
      <c r="C25365" t="inlineStr">
        <is>
          <t>2014-05-13 20:29:49+00:00</t>
        </is>
      </c>
      <c r="D25365" t="inlineStr">
        <is>
          <t>verchange</t>
        </is>
      </c>
      <c r="E25365" t="inlineStr">
        <is>
          <t>django-th-rss</t>
        </is>
      </c>
      <c r="F25365">
        <f>=0.3.0</f>
        <v/>
      </c>
      <c r="G25365" t="inlineStr">
        <is>
          <t>django-th-rss</t>
        </is>
      </c>
      <c r="H25365">
        <f>=0.2.6</f>
        <v/>
      </c>
    </row>
    <row r="25366">
      <c r="A25366" t="inlineStr">
        <is>
          <t>django-th</t>
        </is>
      </c>
      <c r="B25366" t="inlineStr">
        <is>
          <t>cd5a04a96ca73b9f5f03b0970632891768f81dfe</t>
        </is>
      </c>
      <c r="C25366" t="inlineStr">
        <is>
          <t>2014-05-13 20:29:49+00:00</t>
        </is>
      </c>
      <c r="D25366" t="inlineStr">
        <is>
          <t>verchange</t>
        </is>
      </c>
      <c r="E25366" t="inlineStr">
        <is>
          <t>django-th-pocket</t>
        </is>
      </c>
      <c r="F25366">
        <f>=0.2.0</f>
        <v/>
      </c>
      <c r="G25366" t="inlineStr">
        <is>
          <t>django-th-pocket</t>
        </is>
      </c>
      <c r="H25366">
        <f>=0.1.3</f>
        <v/>
      </c>
    </row>
    <row r="25367">
      <c r="A25367" t="inlineStr">
        <is>
          <t>django-th</t>
        </is>
      </c>
      <c r="B25367" t="inlineStr">
        <is>
          <t>cd5a04a96ca73b9f5f03b0970632891768f81dfe</t>
        </is>
      </c>
      <c r="C25367" t="inlineStr">
        <is>
          <t>2014-05-13 20:29:49+00:00</t>
        </is>
      </c>
      <c r="D25367" t="inlineStr">
        <is>
          <t>add</t>
        </is>
      </c>
      <c r="E25367" t="inlineStr">
        <is>
          <t>arrow</t>
        </is>
      </c>
      <c r="F25367">
        <f>=0.4.2</f>
        <v/>
      </c>
      <c r="G25367" t="inlineStr"/>
      <c r="H25367" t="inlineStr"/>
    </row>
    <row r="25368">
      <c r="A25368" t="inlineStr">
        <is>
          <t>django-th</t>
        </is>
      </c>
      <c r="B25368" t="inlineStr">
        <is>
          <t>cd5a04a96ca73b9f5f03b0970632891768f81dfe</t>
        </is>
      </c>
      <c r="C25368" t="inlineStr">
        <is>
          <t>2014-05-13 20:29:49+00:00</t>
        </is>
      </c>
      <c r="D25368" t="inlineStr">
        <is>
          <t>rem</t>
        </is>
      </c>
      <c r="E25368" t="inlineStr"/>
      <c r="F25368" t="inlineStr"/>
      <c r="G25368" t="inlineStr">
        <is>
          <t>South</t>
        </is>
      </c>
      <c r="H25368">
        <f>=0.8.2</f>
        <v/>
      </c>
    </row>
    <row r="25369">
      <c r="A25369" t="inlineStr">
        <is>
          <t>django-th</t>
        </is>
      </c>
      <c r="B25369" t="inlineStr">
        <is>
          <t>cd5a04a96ca73b9f5f03b0970632891768f81dfe</t>
        </is>
      </c>
      <c r="C25369" t="inlineStr">
        <is>
          <t>2014-05-13 20:29:49+00:00</t>
        </is>
      </c>
      <c r="D25369" t="inlineStr">
        <is>
          <t>rem</t>
        </is>
      </c>
      <c r="E25369" t="inlineStr"/>
      <c r="F25369" t="inlineStr"/>
      <c r="G25369" t="inlineStr">
        <is>
          <t>batbelt</t>
        </is>
      </c>
      <c r="H25369">
        <f>=0.5.1</f>
        <v/>
      </c>
    </row>
    <row r="25370">
      <c r="A25370" t="inlineStr">
        <is>
          <t>django-th</t>
        </is>
      </c>
      <c r="B25370" t="inlineStr">
        <is>
          <t>cd5a04a96ca73b9f5f03b0970632891768f81dfe</t>
        </is>
      </c>
      <c r="C25370" t="inlineStr">
        <is>
          <t>2014-05-13 20:29:49+00:00</t>
        </is>
      </c>
      <c r="D25370" t="inlineStr">
        <is>
          <t>rem</t>
        </is>
      </c>
      <c r="E25370" t="inlineStr"/>
      <c r="F25370" t="inlineStr"/>
      <c r="G25370" t="inlineStr">
        <is>
          <t>ordereddict</t>
        </is>
      </c>
      <c r="H25370">
        <f>=1.1</f>
        <v/>
      </c>
    </row>
    <row r="25371">
      <c r="A25371" t="inlineStr">
        <is>
          <t>django-th</t>
        </is>
      </c>
      <c r="B25371" t="inlineStr">
        <is>
          <t>cd5a04a96ca73b9f5f03b0970632891768f81dfe</t>
        </is>
      </c>
      <c r="C25371" t="inlineStr">
        <is>
          <t>2014-05-13 20:29:49+00:00</t>
        </is>
      </c>
      <c r="D25371" t="inlineStr">
        <is>
          <t>rem</t>
        </is>
      </c>
      <c r="E25371" t="inlineStr"/>
      <c r="F25371" t="inlineStr"/>
      <c r="G25371" t="inlineStr">
        <is>
          <t>oauth2</t>
        </is>
      </c>
      <c r="H25371">
        <f>=1.5.211</f>
        <v/>
      </c>
    </row>
    <row r="25372">
      <c r="A25372" t="inlineStr">
        <is>
          <t>django-th</t>
        </is>
      </c>
      <c r="B25372" t="inlineStr">
        <is>
          <t>cd5a04a96ca73b9f5f03b0970632891768f81dfe</t>
        </is>
      </c>
      <c r="C25372" t="inlineStr">
        <is>
          <t>2014-05-13 20:29:49+00:00</t>
        </is>
      </c>
      <c r="D25372" t="inlineStr">
        <is>
          <t>rem</t>
        </is>
      </c>
      <c r="E25372" t="inlineStr"/>
      <c r="F25372" t="inlineStr"/>
      <c r="G25372" t="inlineStr">
        <is>
          <t>django-th-evernote</t>
        </is>
      </c>
      <c r="H25372">
        <f>=0.2.6</f>
        <v/>
      </c>
    </row>
    <row r="25373">
      <c r="A25373" t="inlineStr">
        <is>
          <t>django-th</t>
        </is>
      </c>
      <c r="B25373" t="inlineStr">
        <is>
          <t>cd5a04a96ca73b9f5f03b0970632891768f81dfe</t>
        </is>
      </c>
      <c r="C25373" t="inlineStr">
        <is>
          <t>2014-05-13 20:29:49+00:00</t>
        </is>
      </c>
      <c r="D25373" t="inlineStr">
        <is>
          <t>rem</t>
        </is>
      </c>
      <c r="E25373" t="inlineStr"/>
      <c r="F25373" t="inlineStr"/>
      <c r="G25373" t="inlineStr">
        <is>
          <t>django-th-readability</t>
        </is>
      </c>
      <c r="H25373">
        <f>=0.1.1</f>
        <v/>
      </c>
    </row>
    <row r="25374">
      <c r="A25374" t="inlineStr">
        <is>
          <t>django-th</t>
        </is>
      </c>
      <c r="B25374" t="inlineStr">
        <is>
          <t>0f237f9ff822259a66af2c5edbb9b9f30eb12e52</t>
        </is>
      </c>
      <c r="C25374" t="inlineStr">
        <is>
          <t>2014-10-19 16:28:38+00:00</t>
        </is>
      </c>
      <c r="D25374" t="inlineStr">
        <is>
          <t>verchange</t>
        </is>
      </c>
      <c r="E25374" t="inlineStr">
        <is>
          <t>django-th-rss</t>
        </is>
      </c>
      <c r="F25374" t="inlineStr">
        <is>
          <t>&gt;=0.3.0</t>
        </is>
      </c>
      <c r="G25374" t="inlineStr">
        <is>
          <t>django-th-rss</t>
        </is>
      </c>
      <c r="H25374">
        <f>=0.3.0</f>
        <v/>
      </c>
    </row>
    <row r="25375">
      <c r="A25375" t="inlineStr">
        <is>
          <t>django-th</t>
        </is>
      </c>
      <c r="B25375" t="inlineStr">
        <is>
          <t>0f237f9ff822259a66af2c5edbb9b9f30eb12e52</t>
        </is>
      </c>
      <c r="C25375" t="inlineStr">
        <is>
          <t>2014-10-19 16:28:38+00:00</t>
        </is>
      </c>
      <c r="D25375" t="inlineStr">
        <is>
          <t>verchange</t>
        </is>
      </c>
      <c r="E25375" t="inlineStr">
        <is>
          <t>Django</t>
        </is>
      </c>
      <c r="F25375" t="inlineStr">
        <is>
          <t>&gt;=1.7</t>
        </is>
      </c>
      <c r="G25375" t="inlineStr">
        <is>
          <t>Django</t>
        </is>
      </c>
      <c r="H25375" t="inlineStr">
        <is>
          <t>&gt;=1.6</t>
        </is>
      </c>
    </row>
    <row r="25376">
      <c r="A25376" t="inlineStr">
        <is>
          <t>django-th</t>
        </is>
      </c>
      <c r="B25376" t="inlineStr">
        <is>
          <t>0f237f9ff822259a66af2c5edbb9b9f30eb12e52</t>
        </is>
      </c>
      <c r="C25376" t="inlineStr">
        <is>
          <t>2014-10-19 16:28:38+00:00</t>
        </is>
      </c>
      <c r="D25376" t="inlineStr">
        <is>
          <t>verchange</t>
        </is>
      </c>
      <c r="E25376" t="inlineStr">
        <is>
          <t>django-th-pocket</t>
        </is>
      </c>
      <c r="F25376" t="inlineStr">
        <is>
          <t>&gt;=0.2.0</t>
        </is>
      </c>
      <c r="G25376" t="inlineStr">
        <is>
          <t>django-th-pocket</t>
        </is>
      </c>
      <c r="H25376">
        <f>=0.2.0</f>
        <v/>
      </c>
    </row>
    <row r="25377">
      <c r="A25377" t="inlineStr">
        <is>
          <t>django-th</t>
        </is>
      </c>
      <c r="B25377" t="inlineStr">
        <is>
          <t>0f237f9ff822259a66af2c5edbb9b9f30eb12e52</t>
        </is>
      </c>
      <c r="C25377" t="inlineStr">
        <is>
          <t>2014-10-19 16:28:38+00:00</t>
        </is>
      </c>
      <c r="D25377" t="inlineStr">
        <is>
          <t>add</t>
        </is>
      </c>
      <c r="E25377" t="inlineStr">
        <is>
          <t>django-js-reverse</t>
        </is>
      </c>
      <c r="F25377">
        <f>=0.2.1</f>
        <v/>
      </c>
      <c r="G25377" t="inlineStr"/>
      <c r="H25377" t="inlineStr"/>
    </row>
    <row r="25378">
      <c r="A25378" t="inlineStr">
        <is>
          <t>django-th</t>
        </is>
      </c>
      <c r="B25378" t="inlineStr">
        <is>
          <t>1a415a4e94f6d6d2efbafc0cb0c1f6483a202bc7</t>
        </is>
      </c>
      <c r="C25378" t="inlineStr">
        <is>
          <t>2015-04-19 00:02:23+00:00</t>
        </is>
      </c>
      <c r="D25378" t="inlineStr">
        <is>
          <t>verchange</t>
        </is>
      </c>
      <c r="E25378" t="inlineStr">
        <is>
          <t>django-th-rss</t>
        </is>
      </c>
      <c r="F25378" t="inlineStr">
        <is>
          <t>&gt;=0.3.2</t>
        </is>
      </c>
      <c r="G25378" t="inlineStr">
        <is>
          <t>django-th-rss</t>
        </is>
      </c>
      <c r="H25378" t="inlineStr">
        <is>
          <t>&gt;=0.3.0</t>
        </is>
      </c>
    </row>
    <row r="25379">
      <c r="A25379" t="inlineStr">
        <is>
          <t>django-th</t>
        </is>
      </c>
      <c r="B25379" t="inlineStr">
        <is>
          <t>1a415a4e94f6d6d2efbafc0cb0c1f6483a202bc7</t>
        </is>
      </c>
      <c r="C25379" t="inlineStr">
        <is>
          <t>2015-04-19 00:02:23+00:00</t>
        </is>
      </c>
      <c r="D25379" t="inlineStr">
        <is>
          <t>verchange</t>
        </is>
      </c>
      <c r="E25379" t="inlineStr">
        <is>
          <t>Django</t>
        </is>
      </c>
      <c r="F25379" t="inlineStr">
        <is>
          <t>&gt;=1.8</t>
        </is>
      </c>
      <c r="G25379" t="inlineStr">
        <is>
          <t>Django</t>
        </is>
      </c>
      <c r="H25379" t="inlineStr">
        <is>
          <t>&gt;=1.7</t>
        </is>
      </c>
    </row>
    <row r="25380">
      <c r="A25380" t="inlineStr">
        <is>
          <t>django-th</t>
        </is>
      </c>
      <c r="B25380" t="inlineStr">
        <is>
          <t>1a415a4e94f6d6d2efbafc0cb0c1f6483a202bc7</t>
        </is>
      </c>
      <c r="C25380" t="inlineStr">
        <is>
          <t>2015-04-19 00:02:23+00:00</t>
        </is>
      </c>
      <c r="D25380" t="inlineStr">
        <is>
          <t>verchange</t>
        </is>
      </c>
      <c r="E25380" t="inlineStr">
        <is>
          <t>django-js-reverse</t>
        </is>
      </c>
      <c r="F25380">
        <f>=0.3.3</f>
        <v/>
      </c>
      <c r="G25380" t="inlineStr">
        <is>
          <t>django-js-reverse</t>
        </is>
      </c>
      <c r="H25380">
        <f>=0.2.1</f>
        <v/>
      </c>
    </row>
    <row r="25381">
      <c r="A25381" t="inlineStr">
        <is>
          <t>django-th</t>
        </is>
      </c>
      <c r="B25381" t="inlineStr">
        <is>
          <t>1a415a4e94f6d6d2efbafc0cb0c1f6483a202bc7</t>
        </is>
      </c>
      <c r="C25381" t="inlineStr">
        <is>
          <t>2015-04-19 00:02:23+00:00</t>
        </is>
      </c>
      <c r="D25381" t="inlineStr">
        <is>
          <t>verchange</t>
        </is>
      </c>
      <c r="E25381" t="inlineStr">
        <is>
          <t>django-th-pocket</t>
        </is>
      </c>
      <c r="F25381" t="inlineStr">
        <is>
          <t>&gt;=0.2.2</t>
        </is>
      </c>
      <c r="G25381" t="inlineStr">
        <is>
          <t>django-th-pocket</t>
        </is>
      </c>
      <c r="H25381" t="inlineStr">
        <is>
          <t>&gt;=0.2.0</t>
        </is>
      </c>
    </row>
    <row r="25382">
      <c r="A25382" t="inlineStr">
        <is>
          <t>django-th</t>
        </is>
      </c>
      <c r="B25382" t="inlineStr">
        <is>
          <t>1a415a4e94f6d6d2efbafc0cb0c1f6483a202bc7</t>
        </is>
      </c>
      <c r="C25382" t="inlineStr">
        <is>
          <t>2015-04-19 00:02:23+00:00</t>
        </is>
      </c>
      <c r="D25382" t="inlineStr">
        <is>
          <t>add</t>
        </is>
      </c>
      <c r="E25382" t="inlineStr">
        <is>
          <t>django-formtools</t>
        </is>
      </c>
      <c r="F25382">
        <f>=1.0</f>
        <v/>
      </c>
      <c r="G25382" t="inlineStr"/>
      <c r="H25382" t="inlineStr"/>
    </row>
    <row r="25383">
      <c r="A25383" t="inlineStr">
        <is>
          <t>django-th</t>
        </is>
      </c>
      <c r="B25383" t="inlineStr">
        <is>
          <t>1a415a4e94f6d6d2efbafc0cb0c1f6483a202bc7</t>
        </is>
      </c>
      <c r="C25383" t="inlineStr">
        <is>
          <t>2015-04-19 00:02:23+00:00</t>
        </is>
      </c>
      <c r="D25383" t="inlineStr">
        <is>
          <t>add</t>
        </is>
      </c>
      <c r="E25383" t="inlineStr">
        <is>
          <t>trollius</t>
        </is>
      </c>
      <c r="F25383">
        <f>=1.0.2</f>
        <v/>
      </c>
      <c r="G25383" t="inlineStr"/>
      <c r="H25383" t="inlineStr"/>
    </row>
    <row r="25384">
      <c r="A25384" t="inlineStr">
        <is>
          <t>django-th</t>
        </is>
      </c>
      <c r="B25384" t="inlineStr">
        <is>
          <t>046a0b5b44dde59a5efa8e90655f70b97afdf15f</t>
        </is>
      </c>
      <c r="C25384" t="inlineStr">
        <is>
          <t>2015-08-17 11:30:35+00:00</t>
        </is>
      </c>
      <c r="D25384" t="inlineStr">
        <is>
          <t>verchange</t>
        </is>
      </c>
      <c r="E25384" t="inlineStr">
        <is>
          <t>django-js-reverse</t>
        </is>
      </c>
      <c r="F25384">
        <f>=0.5.1</f>
        <v/>
      </c>
      <c r="G25384" t="inlineStr">
        <is>
          <t>django-js-reverse</t>
        </is>
      </c>
      <c r="H25384">
        <f>=0.3.3</f>
        <v/>
      </c>
    </row>
    <row r="25385">
      <c r="A25385" t="inlineStr">
        <is>
          <t>django-th</t>
        </is>
      </c>
      <c r="B25385" t="inlineStr">
        <is>
          <t>046a0b5b44dde59a5efa8e90655f70b97afdf15f</t>
        </is>
      </c>
      <c r="C25385" t="inlineStr">
        <is>
          <t>2015-08-17 11:30:35+00:00</t>
        </is>
      </c>
      <c r="D25385" t="inlineStr">
        <is>
          <t>verchange</t>
        </is>
      </c>
      <c r="E25385" t="inlineStr">
        <is>
          <t>arrow</t>
        </is>
      </c>
      <c r="F25385">
        <f>=0.5.4</f>
        <v/>
      </c>
      <c r="G25385" t="inlineStr">
        <is>
          <t>arrow</t>
        </is>
      </c>
      <c r="H25385">
        <f>=0.4.2</f>
        <v/>
      </c>
    </row>
    <row r="25386">
      <c r="A25386" t="inlineStr">
        <is>
          <t>django-th</t>
        </is>
      </c>
      <c r="B25386" t="inlineStr">
        <is>
          <t>046a0b5b44dde59a5efa8e90655f70b97afdf15f</t>
        </is>
      </c>
      <c r="C25386" t="inlineStr">
        <is>
          <t>2015-08-17 11:30:35+00:00</t>
        </is>
      </c>
      <c r="D25386" t="inlineStr">
        <is>
          <t>add</t>
        </is>
      </c>
      <c r="E25386" t="inlineStr">
        <is>
          <t>celery</t>
        </is>
      </c>
      <c r="F25386">
        <f>=3.1.18</f>
        <v/>
      </c>
      <c r="G25386" t="inlineStr"/>
      <c r="H25386" t="inlineStr"/>
    </row>
    <row r="25387">
      <c r="A25387" t="inlineStr">
        <is>
          <t>django-th</t>
        </is>
      </c>
      <c r="B25387" t="inlineStr">
        <is>
          <t>046a0b5b44dde59a5efa8e90655f70b97afdf15f</t>
        </is>
      </c>
      <c r="C25387" t="inlineStr">
        <is>
          <t>2015-08-17 11:30:35+00:00</t>
        </is>
      </c>
      <c r="D25387" t="inlineStr">
        <is>
          <t>add</t>
        </is>
      </c>
      <c r="E25387" t="inlineStr">
        <is>
          <t>django-redis</t>
        </is>
      </c>
      <c r="F25387">
        <f>=4.1.0</f>
        <v/>
      </c>
      <c r="G25387" t="inlineStr"/>
      <c r="H25387" t="inlineStr"/>
    </row>
    <row r="25388">
      <c r="A25388" t="inlineStr">
        <is>
          <t>django-th</t>
        </is>
      </c>
      <c r="B25388" t="inlineStr">
        <is>
          <t>046a0b5b44dde59a5efa8e90655f70b97afdf15f</t>
        </is>
      </c>
      <c r="C25388" t="inlineStr">
        <is>
          <t>2015-08-17 11:30:35+00:00</t>
        </is>
      </c>
      <c r="D25388" t="inlineStr">
        <is>
          <t>add</t>
        </is>
      </c>
      <c r="E25388" t="inlineStr">
        <is>
          <t>django-redisboard</t>
        </is>
      </c>
      <c r="F25388">
        <f>=1.2.0</f>
        <v/>
      </c>
      <c r="G25388" t="inlineStr"/>
      <c r="H25388" t="inlineStr"/>
    </row>
    <row r="25389">
      <c r="A25389" t="inlineStr">
        <is>
          <t>django-th</t>
        </is>
      </c>
      <c r="B25389" t="inlineStr">
        <is>
          <t>046a0b5b44dde59a5efa8e90655f70b97afdf15f</t>
        </is>
      </c>
      <c r="C25389" t="inlineStr">
        <is>
          <t>2015-08-17 11:30:35+00:00</t>
        </is>
      </c>
      <c r="D25389" t="inlineStr">
        <is>
          <t>add</t>
        </is>
      </c>
      <c r="E25389" t="inlineStr">
        <is>
          <t>pytidylib6</t>
        </is>
      </c>
      <c r="F25389">
        <f>=0.2.2</f>
        <v/>
      </c>
      <c r="G25389" t="inlineStr"/>
      <c r="H25389" t="inlineStr"/>
    </row>
    <row r="25390">
      <c r="A25390" t="inlineStr">
        <is>
          <t>django-th</t>
        </is>
      </c>
      <c r="B25390" t="inlineStr">
        <is>
          <t>046a0b5b44dde59a5efa8e90655f70b97afdf15f</t>
        </is>
      </c>
      <c r="C25390" t="inlineStr">
        <is>
          <t>2015-08-17 11:30:35+00:00</t>
        </is>
      </c>
      <c r="D25390" t="inlineStr">
        <is>
          <t>add</t>
        </is>
      </c>
      <c r="E25390" t="inlineStr">
        <is>
          <t>pocket</t>
        </is>
      </c>
      <c r="F25390">
        <f>=0.3.5</f>
        <v/>
      </c>
      <c r="G25390" t="inlineStr"/>
      <c r="H25390" t="inlineStr"/>
    </row>
    <row r="25391">
      <c r="A25391" t="inlineStr">
        <is>
          <t>django-th</t>
        </is>
      </c>
      <c r="B25391" t="inlineStr">
        <is>
          <t>046a0b5b44dde59a5efa8e90655f70b97afdf15f</t>
        </is>
      </c>
      <c r="C25391" t="inlineStr">
        <is>
          <t>2015-08-17 11:30:35+00:00</t>
        </is>
      </c>
      <c r="D25391" t="inlineStr">
        <is>
          <t>add</t>
        </is>
      </c>
      <c r="E25391" t="inlineStr">
        <is>
          <t>readability-api</t>
        </is>
      </c>
      <c r="F25391">
        <f>=1.0.0</f>
        <v/>
      </c>
      <c r="G25391" t="inlineStr"/>
      <c r="H25391" t="inlineStr"/>
    </row>
    <row r="25392">
      <c r="A25392" t="inlineStr">
        <is>
          <t>django-th</t>
        </is>
      </c>
      <c r="B25392" t="inlineStr">
        <is>
          <t>046a0b5b44dde59a5efa8e90655f70b97afdf15f</t>
        </is>
      </c>
      <c r="C25392" t="inlineStr">
        <is>
          <t>2015-08-17 11:30:35+00:00</t>
        </is>
      </c>
      <c r="D25392" t="inlineStr">
        <is>
          <t>add</t>
        </is>
      </c>
      <c r="E25392" t="inlineStr">
        <is>
          <t>feedparser</t>
        </is>
      </c>
      <c r="F25392">
        <f>=5.1.3</f>
        <v/>
      </c>
      <c r="G25392" t="inlineStr"/>
      <c r="H25392" t="inlineStr"/>
    </row>
    <row r="25393">
      <c r="A25393" t="inlineStr">
        <is>
          <t>django-th</t>
        </is>
      </c>
      <c r="B25393" t="inlineStr">
        <is>
          <t>046a0b5b44dde59a5efa8e90655f70b97afdf15f</t>
        </is>
      </c>
      <c r="C25393" t="inlineStr">
        <is>
          <t>2015-08-17 11:30:35+00:00</t>
        </is>
      </c>
      <c r="D25393" t="inlineStr">
        <is>
          <t>add</t>
        </is>
      </c>
      <c r="E25393" t="inlineStr">
        <is>
          <t>django-haystack</t>
        </is>
      </c>
      <c r="F25393">
        <f>=2.4.0</f>
        <v/>
      </c>
      <c r="G25393" t="inlineStr"/>
      <c r="H25393" t="inlineStr"/>
    </row>
    <row r="25394">
      <c r="A25394" t="inlineStr">
        <is>
          <t>django-th</t>
        </is>
      </c>
      <c r="B25394" t="inlineStr">
        <is>
          <t>046a0b5b44dde59a5efa8e90655f70b97afdf15f</t>
        </is>
      </c>
      <c r="C25394" t="inlineStr">
        <is>
          <t>2015-08-17 11:30:35+00:00</t>
        </is>
      </c>
      <c r="D25394" t="inlineStr">
        <is>
          <t>add</t>
        </is>
      </c>
      <c r="E25394" t="inlineStr">
        <is>
          <t>py-trello</t>
        </is>
      </c>
      <c r="F25394">
        <f>=0.4.3</f>
        <v/>
      </c>
      <c r="G25394" t="inlineStr"/>
      <c r="H25394" t="inlineStr"/>
    </row>
    <row r="25395">
      <c r="A25395" t="inlineStr">
        <is>
          <t>django-th</t>
        </is>
      </c>
      <c r="B25395" t="inlineStr">
        <is>
          <t>046a0b5b44dde59a5efa8e90655f70b97afdf15f</t>
        </is>
      </c>
      <c r="C25395" t="inlineStr">
        <is>
          <t>2015-08-17 11:30:35+00:00</t>
        </is>
      </c>
      <c r="D25395" t="inlineStr">
        <is>
          <t>add</t>
        </is>
      </c>
      <c r="E25395" t="inlineStr">
        <is>
          <t>twython</t>
        </is>
      </c>
      <c r="F25395">
        <f>=3.2.0</f>
        <v/>
      </c>
      <c r="G25395" t="inlineStr"/>
      <c r="H25395" t="inlineStr"/>
    </row>
    <row r="25396">
      <c r="A25396" t="inlineStr">
        <is>
          <t>django-th</t>
        </is>
      </c>
      <c r="B25396" t="inlineStr">
        <is>
          <t>046a0b5b44dde59a5efa8e90655f70b97afdf15f</t>
        </is>
      </c>
      <c r="C25396" t="inlineStr">
        <is>
          <t>2015-08-17 11:30:35+00:00</t>
        </is>
      </c>
      <c r="D25396" t="inlineStr">
        <is>
          <t>rem</t>
        </is>
      </c>
      <c r="E25396" t="inlineStr"/>
      <c r="F25396" t="inlineStr"/>
      <c r="G25396" t="inlineStr">
        <is>
          <t>django-th-rss</t>
        </is>
      </c>
      <c r="H25396" t="inlineStr">
        <is>
          <t>&gt;=0.3.2</t>
        </is>
      </c>
    </row>
    <row r="25397">
      <c r="A25397" t="inlineStr">
        <is>
          <t>django-th</t>
        </is>
      </c>
      <c r="B25397" t="inlineStr">
        <is>
          <t>046a0b5b44dde59a5efa8e90655f70b97afdf15f</t>
        </is>
      </c>
      <c r="C25397" t="inlineStr">
        <is>
          <t>2015-08-17 11:30:35+00:00</t>
        </is>
      </c>
      <c r="D25397" t="inlineStr">
        <is>
          <t>rem</t>
        </is>
      </c>
      <c r="E25397" t="inlineStr"/>
      <c r="F25397" t="inlineStr"/>
      <c r="G25397" t="inlineStr">
        <is>
          <t>django-th-pocket</t>
        </is>
      </c>
      <c r="H25397" t="inlineStr">
        <is>
          <t>&gt;=0.2.2</t>
        </is>
      </c>
    </row>
    <row r="25398">
      <c r="A25398" t="inlineStr">
        <is>
          <t>django-th</t>
        </is>
      </c>
      <c r="B25398" t="inlineStr">
        <is>
          <t>046a0b5b44dde59a5efa8e90655f70b97afdf15f</t>
        </is>
      </c>
      <c r="C25398" t="inlineStr">
        <is>
          <t>2015-08-17 11:30:35+00:00</t>
        </is>
      </c>
      <c r="D25398" t="inlineStr">
        <is>
          <t>rem</t>
        </is>
      </c>
      <c r="E25398" t="inlineStr"/>
      <c r="F25398" t="inlineStr"/>
      <c r="G25398" t="inlineStr">
        <is>
          <t>trollius</t>
        </is>
      </c>
      <c r="H25398">
        <f>=1.0.2</f>
        <v/>
      </c>
    </row>
    <row r="25399">
      <c r="A25399" t="inlineStr">
        <is>
          <t>django-th</t>
        </is>
      </c>
      <c r="B25399" t="inlineStr">
        <is>
          <t>12fa33c2510136d187288831780cffcab49ee45e</t>
        </is>
      </c>
      <c r="C25399" t="inlineStr">
        <is>
          <t>2016-03-03 20:27:45+00:00</t>
        </is>
      </c>
      <c r="D25399" t="inlineStr">
        <is>
          <t>verchange</t>
        </is>
      </c>
      <c r="E25399" t="inlineStr">
        <is>
          <t>feedparser</t>
        </is>
      </c>
      <c r="F25399">
        <f>=5.2.1</f>
        <v/>
      </c>
      <c r="G25399" t="inlineStr">
        <is>
          <t>feedparser</t>
        </is>
      </c>
      <c r="H25399">
        <f>=5.1.3</f>
        <v/>
      </c>
    </row>
    <row r="25400">
      <c r="A25400" t="inlineStr">
        <is>
          <t>django-th</t>
        </is>
      </c>
      <c r="B25400" t="inlineStr">
        <is>
          <t>12fa33c2510136d187288831780cffcab49ee45e</t>
        </is>
      </c>
      <c r="C25400" t="inlineStr">
        <is>
          <t>2016-03-03 20:27:45+00:00</t>
        </is>
      </c>
      <c r="D25400" t="inlineStr">
        <is>
          <t>verchange</t>
        </is>
      </c>
      <c r="E25400" t="inlineStr">
        <is>
          <t>twython</t>
        </is>
      </c>
      <c r="F25400">
        <f>=3.3.0</f>
        <v/>
      </c>
      <c r="G25400" t="inlineStr">
        <is>
          <t>twython</t>
        </is>
      </c>
      <c r="H25400">
        <f>=3.2.0</f>
        <v/>
      </c>
    </row>
    <row r="25401">
      <c r="A25401" t="inlineStr">
        <is>
          <t>django-th</t>
        </is>
      </c>
      <c r="B25401" t="inlineStr">
        <is>
          <t>12fa33c2510136d187288831780cffcab49ee45e</t>
        </is>
      </c>
      <c r="C25401" t="inlineStr">
        <is>
          <t>2016-03-03 20:27:45+00:00</t>
        </is>
      </c>
      <c r="D25401" t="inlineStr">
        <is>
          <t>verchange</t>
        </is>
      </c>
      <c r="E25401" t="inlineStr">
        <is>
          <t>readability-api</t>
        </is>
      </c>
      <c r="F25401">
        <f>=1.0.2</f>
        <v/>
      </c>
      <c r="G25401" t="inlineStr">
        <is>
          <t>readability-api</t>
        </is>
      </c>
      <c r="H25401">
        <f>=1.0.0</f>
        <v/>
      </c>
    </row>
    <row r="25402">
      <c r="A25402" t="inlineStr">
        <is>
          <t>django-th</t>
        </is>
      </c>
      <c r="B25402" t="inlineStr">
        <is>
          <t>12fa33c2510136d187288831780cffcab49ee45e</t>
        </is>
      </c>
      <c r="C25402" t="inlineStr">
        <is>
          <t>2016-03-03 20:27:45+00:00</t>
        </is>
      </c>
      <c r="D25402" t="inlineStr">
        <is>
          <t>verchange</t>
        </is>
      </c>
      <c r="E25402" t="inlineStr">
        <is>
          <t>arrow</t>
        </is>
      </c>
      <c r="F25402" t="inlineStr">
        <is>
          <t>&lt;0.7.0</t>
        </is>
      </c>
      <c r="G25402" t="inlineStr">
        <is>
          <t>arrow</t>
        </is>
      </c>
      <c r="H25402">
        <f>=0.5.4</f>
        <v/>
      </c>
    </row>
    <row r="25403">
      <c r="A25403" t="inlineStr">
        <is>
          <t>django-th</t>
        </is>
      </c>
      <c r="B25403" t="inlineStr">
        <is>
          <t>12fa33c2510136d187288831780cffcab49ee45e</t>
        </is>
      </c>
      <c r="C25403" t="inlineStr">
        <is>
          <t>2016-03-03 20:27:45+00:00</t>
        </is>
      </c>
      <c r="D25403" t="inlineStr">
        <is>
          <t>verchange</t>
        </is>
      </c>
      <c r="E25403" t="inlineStr">
        <is>
          <t>django-redis</t>
        </is>
      </c>
      <c r="F25403">
        <f>=4.3.0</f>
        <v/>
      </c>
      <c r="G25403" t="inlineStr">
        <is>
          <t>django-redis</t>
        </is>
      </c>
      <c r="H25403">
        <f>=4.1.0</f>
        <v/>
      </c>
    </row>
    <row r="25404">
      <c r="A25404" t="inlineStr">
        <is>
          <t>django-th</t>
        </is>
      </c>
      <c r="B25404" t="inlineStr">
        <is>
          <t>12fa33c2510136d187288831780cffcab49ee45e</t>
        </is>
      </c>
      <c r="C25404" t="inlineStr">
        <is>
          <t>2016-03-03 20:27:45+00:00</t>
        </is>
      </c>
      <c r="D25404" t="inlineStr">
        <is>
          <t>verchange</t>
        </is>
      </c>
      <c r="E25404" t="inlineStr">
        <is>
          <t>pocket</t>
        </is>
      </c>
      <c r="F25404">
        <f>=0.3.6</f>
        <v/>
      </c>
      <c r="G25404" t="inlineStr">
        <is>
          <t>pocket</t>
        </is>
      </c>
      <c r="H25404">
        <f>=0.3.5</f>
        <v/>
      </c>
    </row>
    <row r="25405">
      <c r="A25405" t="inlineStr">
        <is>
          <t>django-th</t>
        </is>
      </c>
      <c r="B25405" t="inlineStr">
        <is>
          <t>12fa33c2510136d187288831780cffcab49ee45e</t>
        </is>
      </c>
      <c r="C25405" t="inlineStr">
        <is>
          <t>2016-03-03 20:27:45+00:00</t>
        </is>
      </c>
      <c r="D25405" t="inlineStr">
        <is>
          <t>verchange</t>
        </is>
      </c>
      <c r="E25405" t="inlineStr">
        <is>
          <t>django-haystack</t>
        </is>
      </c>
      <c r="F25405">
        <f>=2.4.1</f>
        <v/>
      </c>
      <c r="G25405" t="inlineStr">
        <is>
          <t>django-haystack</t>
        </is>
      </c>
      <c r="H25405">
        <f>=2.4.0</f>
        <v/>
      </c>
    </row>
    <row r="25406">
      <c r="A25406" t="inlineStr">
        <is>
          <t>django-th</t>
        </is>
      </c>
      <c r="B25406" t="inlineStr">
        <is>
          <t>12fa33c2510136d187288831780cffcab49ee45e</t>
        </is>
      </c>
      <c r="C25406" t="inlineStr">
        <is>
          <t>2016-03-03 20:27:45+00:00</t>
        </is>
      </c>
      <c r="D25406" t="inlineStr">
        <is>
          <t>verchange</t>
        </is>
      </c>
      <c r="E25406" t="inlineStr">
        <is>
          <t>django-js-reverse</t>
        </is>
      </c>
      <c r="F25406">
        <f>=0.6.1</f>
        <v/>
      </c>
      <c r="G25406" t="inlineStr">
        <is>
          <t>django-js-reverse</t>
        </is>
      </c>
      <c r="H25406">
        <f>=0.5.1</f>
        <v/>
      </c>
    </row>
    <row r="25407">
      <c r="A25407" t="inlineStr">
        <is>
          <t>django-th</t>
        </is>
      </c>
      <c r="B25407" t="inlineStr">
        <is>
          <t>12fa33c2510136d187288831780cffcab49ee45e</t>
        </is>
      </c>
      <c r="C25407" t="inlineStr">
        <is>
          <t>2016-03-03 20:27:45+00:00</t>
        </is>
      </c>
      <c r="D25407" t="inlineStr">
        <is>
          <t>verchange</t>
        </is>
      </c>
      <c r="E25407" t="inlineStr">
        <is>
          <t>Django</t>
        </is>
      </c>
      <c r="F25407" t="inlineStr">
        <is>
          <t>&lt;1.9a</t>
        </is>
      </c>
      <c r="G25407" t="inlineStr">
        <is>
          <t>Django</t>
        </is>
      </c>
      <c r="H25407" t="inlineStr">
        <is>
          <t>&gt;=1.8</t>
        </is>
      </c>
    </row>
    <row r="25408">
      <c r="A25408" t="inlineStr">
        <is>
          <t>django-th</t>
        </is>
      </c>
      <c r="B25408" t="inlineStr">
        <is>
          <t>12fa33c2510136d187288831780cffcab49ee45e</t>
        </is>
      </c>
      <c r="C25408" t="inlineStr">
        <is>
          <t>2016-03-03 20:27:45+00:00</t>
        </is>
      </c>
      <c r="D25408" t="inlineStr">
        <is>
          <t>add</t>
        </is>
      </c>
      <c r="E25408" t="inlineStr">
        <is>
          <t>django-rq</t>
        </is>
      </c>
      <c r="F25408">
        <f>=0.9.0</f>
        <v/>
      </c>
      <c r="G25408" t="inlineStr"/>
      <c r="H25408" t="inlineStr"/>
    </row>
    <row r="25409">
      <c r="A25409" t="inlineStr">
        <is>
          <t>django-th</t>
        </is>
      </c>
      <c r="B25409" t="inlineStr">
        <is>
          <t>12fa33c2510136d187288831780cffcab49ee45e</t>
        </is>
      </c>
      <c r="C25409" t="inlineStr">
        <is>
          <t>2016-03-03 20:27:45+00:00</t>
        </is>
      </c>
      <c r="D25409" t="inlineStr">
        <is>
          <t>add</t>
        </is>
      </c>
      <c r="E25409" t="inlineStr">
        <is>
          <t>pypandoc</t>
        </is>
      </c>
      <c r="F25409">
        <f>=1.1.3</f>
        <v/>
      </c>
      <c r="G25409" t="inlineStr"/>
      <c r="H25409" t="inlineStr"/>
    </row>
    <row r="25410">
      <c r="A25410" t="inlineStr">
        <is>
          <t>django-th</t>
        </is>
      </c>
      <c r="B25410" t="inlineStr">
        <is>
          <t>12fa33c2510136d187288831780cffcab49ee45e</t>
        </is>
      </c>
      <c r="C25410" t="inlineStr">
        <is>
          <t>2016-03-03 20:27:45+00:00</t>
        </is>
      </c>
      <c r="D25410" t="inlineStr">
        <is>
          <t>add</t>
        </is>
      </c>
      <c r="E25410" t="inlineStr">
        <is>
          <t>requests-oauthlib</t>
        </is>
      </c>
      <c r="F25410">
        <f>=0.5.0</f>
        <v/>
      </c>
      <c r="G25410" t="inlineStr"/>
      <c r="H25410" t="inlineStr"/>
    </row>
    <row r="25411">
      <c r="A25411" t="inlineStr">
        <is>
          <t>django-th</t>
        </is>
      </c>
      <c r="B25411" t="inlineStr">
        <is>
          <t>12fa33c2510136d187288831780cffcab49ee45e</t>
        </is>
      </c>
      <c r="C25411" t="inlineStr">
        <is>
          <t>2016-03-03 20:27:45+00:00</t>
        </is>
      </c>
      <c r="D25411" t="inlineStr">
        <is>
          <t>add</t>
        </is>
      </c>
      <c r="E25411" t="inlineStr">
        <is>
          <t>github3.py</t>
        </is>
      </c>
      <c r="F25411">
        <f>=1.0.0a2</f>
        <v/>
      </c>
      <c r="G25411" t="inlineStr"/>
      <c r="H25411" t="inlineStr"/>
    </row>
    <row r="25412">
      <c r="A25412" t="inlineStr">
        <is>
          <t>django-th</t>
        </is>
      </c>
      <c r="B25412" t="inlineStr">
        <is>
          <t>12fa33c2510136d187288831780cffcab49ee45e</t>
        </is>
      </c>
      <c r="C25412" t="inlineStr">
        <is>
          <t>2016-03-03 20:27:45+00:00</t>
        </is>
      </c>
      <c r="D25412" t="inlineStr">
        <is>
          <t>add</t>
        </is>
      </c>
      <c r="E25412" t="inlineStr">
        <is>
          <t>awesome-slugify</t>
        </is>
      </c>
      <c r="F25412">
        <f>=1.6.5</f>
        <v/>
      </c>
      <c r="G25412" t="inlineStr"/>
      <c r="H25412" t="inlineStr"/>
    </row>
    <row r="25413">
      <c r="A25413" t="inlineStr">
        <is>
          <t>django-th</t>
        </is>
      </c>
      <c r="B25413" t="inlineStr">
        <is>
          <t>12fa33c2510136d187288831780cffcab49ee45e</t>
        </is>
      </c>
      <c r="C25413" t="inlineStr">
        <is>
          <t>2016-03-03 20:27:45+00:00</t>
        </is>
      </c>
      <c r="D25413" t="inlineStr">
        <is>
          <t>rem</t>
        </is>
      </c>
      <c r="E25413" t="inlineStr"/>
      <c r="F25413" t="inlineStr"/>
      <c r="G25413" t="inlineStr">
        <is>
          <t>celery</t>
        </is>
      </c>
      <c r="H25413">
        <f>=3.1.18</f>
        <v/>
      </c>
    </row>
    <row r="25414">
      <c r="A25414" t="inlineStr">
        <is>
          <t>django-th</t>
        </is>
      </c>
      <c r="B25414" t="inlineStr">
        <is>
          <t>12fa33c2510136d187288831780cffcab49ee45e</t>
        </is>
      </c>
      <c r="C25414" t="inlineStr">
        <is>
          <t>2016-03-03 20:27:45+00:00</t>
        </is>
      </c>
      <c r="D25414" t="inlineStr">
        <is>
          <t>rem</t>
        </is>
      </c>
      <c r="E25414" t="inlineStr"/>
      <c r="F25414" t="inlineStr"/>
      <c r="G25414" t="inlineStr">
        <is>
          <t>django-redisboard</t>
        </is>
      </c>
      <c r="H25414">
        <f>=1.2.0</f>
        <v/>
      </c>
    </row>
    <row r="25415">
      <c r="A25415" t="inlineStr">
        <is>
          <t>django-th</t>
        </is>
      </c>
      <c r="B25415" t="inlineStr">
        <is>
          <t>252eb362f315aab1f1735dc926d22175bcce22c9</t>
        </is>
      </c>
      <c r="C25415" t="inlineStr">
        <is>
          <t>2016-04-29 23:05:20+00:00</t>
        </is>
      </c>
      <c r="D25415" t="inlineStr">
        <is>
          <t>add</t>
        </is>
      </c>
      <c r="E25415" t="inlineStr">
        <is>
          <t>pytidylib</t>
        </is>
      </c>
      <c r="F25415">
        <f>=0.2.4</f>
        <v/>
      </c>
      <c r="G25415" t="inlineStr"/>
      <c r="H25415" t="inlineStr"/>
    </row>
    <row r="25416">
      <c r="A25416" t="inlineStr">
        <is>
          <t>django-th</t>
        </is>
      </c>
      <c r="B25416" t="inlineStr">
        <is>
          <t>252eb362f315aab1f1735dc926d22175bcce22c9</t>
        </is>
      </c>
      <c r="C25416" t="inlineStr">
        <is>
          <t>2016-04-29 23:05:20+00:00</t>
        </is>
      </c>
      <c r="D25416" t="inlineStr">
        <is>
          <t>add</t>
        </is>
      </c>
      <c r="E25416" t="inlineStr">
        <is>
          <t>wallabag_api</t>
        </is>
      </c>
      <c r="F25416">
        <f>=1.0.1</f>
        <v/>
      </c>
      <c r="G25416" t="inlineStr"/>
      <c r="H25416" t="inlineStr"/>
    </row>
    <row r="25417">
      <c r="A25417" t="inlineStr">
        <is>
          <t>django-th</t>
        </is>
      </c>
      <c r="B25417" t="inlineStr">
        <is>
          <t>252eb362f315aab1f1735dc926d22175bcce22c9</t>
        </is>
      </c>
      <c r="C25417" t="inlineStr">
        <is>
          <t>2016-04-29 23:05:20+00:00</t>
        </is>
      </c>
      <c r="D25417" t="inlineStr">
        <is>
          <t>rem</t>
        </is>
      </c>
      <c r="E25417" t="inlineStr"/>
      <c r="F25417" t="inlineStr"/>
      <c r="G25417" t="inlineStr">
        <is>
          <t>django-rq</t>
        </is>
      </c>
      <c r="H25417">
        <f>=0.9.0</f>
        <v/>
      </c>
    </row>
    <row r="25418">
      <c r="A25418" t="inlineStr">
        <is>
          <t>django-th</t>
        </is>
      </c>
      <c r="B25418" t="inlineStr">
        <is>
          <t>252eb362f315aab1f1735dc926d22175bcce22c9</t>
        </is>
      </c>
      <c r="C25418" t="inlineStr">
        <is>
          <t>2016-04-29 23:05:20+00:00</t>
        </is>
      </c>
      <c r="D25418" t="inlineStr">
        <is>
          <t>rem</t>
        </is>
      </c>
      <c r="E25418" t="inlineStr"/>
      <c r="F25418" t="inlineStr"/>
      <c r="G25418" t="inlineStr">
        <is>
          <t>pytidylib6</t>
        </is>
      </c>
      <c r="H25418">
        <f>=0.2.2</f>
        <v/>
      </c>
    </row>
    <row r="25419">
      <c r="A25419" t="inlineStr">
        <is>
          <t>django-th</t>
        </is>
      </c>
      <c r="B25419" t="inlineStr">
        <is>
          <t>86e2594c56fea977d8430a311099b2ad12a0174b</t>
        </is>
      </c>
      <c r="C25419" t="inlineStr">
        <is>
          <t>2016-04-30 22:38:39+00:00</t>
        </is>
      </c>
      <c r="D25419" t="inlineStr">
        <is>
          <t>verchange</t>
        </is>
      </c>
      <c r="E25419" t="inlineStr">
        <is>
          <t>wallabag_api</t>
        </is>
      </c>
      <c r="F25419">
        <f>=1.1.0</f>
        <v/>
      </c>
      <c r="G25419" t="inlineStr">
        <is>
          <t>wallabag_api</t>
        </is>
      </c>
      <c r="H25419">
        <f>=1.0.1</f>
        <v/>
      </c>
    </row>
    <row r="25420">
      <c r="A25420" t="inlineStr">
        <is>
          <t>django-th</t>
        </is>
      </c>
      <c r="B25420" t="inlineStr">
        <is>
          <t>f6ab33f16d39da28bf91771fd67dea68c3f6107d</t>
        </is>
      </c>
      <c r="C25420" t="inlineStr">
        <is>
          <t>2016-07-03 15:06:09+00:00</t>
        </is>
      </c>
      <c r="D25420" t="inlineStr">
        <is>
          <t>verchange</t>
        </is>
      </c>
      <c r="E25420" t="inlineStr">
        <is>
          <t>feedparser</t>
        </is>
      </c>
      <c r="F25420">
        <f>=5.2.1</f>
        <v/>
      </c>
      <c r="G25420" t="inlineStr">
        <is>
          <t>feedparser</t>
        </is>
      </c>
      <c r="H25420">
        <f>=5.2.1</f>
        <v/>
      </c>
    </row>
    <row r="25421">
      <c r="A25421" t="inlineStr">
        <is>
          <t>django-th</t>
        </is>
      </c>
      <c r="B25421" t="inlineStr">
        <is>
          <t>f6ab33f16d39da28bf91771fd67dea68c3f6107d</t>
        </is>
      </c>
      <c r="C25421" t="inlineStr">
        <is>
          <t>2016-07-03 15:06:09+00:00</t>
        </is>
      </c>
      <c r="D25421" t="inlineStr">
        <is>
          <t>verchange</t>
        </is>
      </c>
      <c r="E25421" t="inlineStr">
        <is>
          <t>twython</t>
        </is>
      </c>
      <c r="F25421">
        <f>=3.4.0</f>
        <v/>
      </c>
      <c r="G25421" t="inlineStr">
        <is>
          <t>twython</t>
        </is>
      </c>
      <c r="H25421">
        <f>=3.3.0</f>
        <v/>
      </c>
    </row>
    <row r="25422">
      <c r="A25422" t="inlineStr">
        <is>
          <t>django-th</t>
        </is>
      </c>
      <c r="B25422" t="inlineStr">
        <is>
          <t>f6ab33f16d39da28bf91771fd67dea68c3f6107d</t>
        </is>
      </c>
      <c r="C25422" t="inlineStr">
        <is>
          <t>2016-07-03 15:06:09+00:00</t>
        </is>
      </c>
      <c r="D25422" t="inlineStr">
        <is>
          <t>verchange</t>
        </is>
      </c>
      <c r="E25422" t="inlineStr">
        <is>
          <t>pocket</t>
        </is>
      </c>
      <c r="F25422">
        <f>=0.3.6</f>
        <v/>
      </c>
      <c r="G25422" t="inlineStr">
        <is>
          <t>pocket</t>
        </is>
      </c>
      <c r="H25422">
        <f>=0.3.6</f>
        <v/>
      </c>
    </row>
    <row r="25423">
      <c r="A25423" t="inlineStr">
        <is>
          <t>django-th</t>
        </is>
      </c>
      <c r="B25423" t="inlineStr">
        <is>
          <t>f6ab33f16d39da28bf91771fd67dea68c3f6107d</t>
        </is>
      </c>
      <c r="C25423" t="inlineStr">
        <is>
          <t>2016-07-03 15:06:09+00:00</t>
        </is>
      </c>
      <c r="D25423" t="inlineStr">
        <is>
          <t>verchange</t>
        </is>
      </c>
      <c r="E25423" t="inlineStr">
        <is>
          <t>arrow</t>
        </is>
      </c>
      <c r="F25423" t="inlineStr">
        <is>
          <t>&lt;0.7.0</t>
        </is>
      </c>
      <c r="G25423" t="inlineStr">
        <is>
          <t>arrow</t>
        </is>
      </c>
      <c r="H25423" t="inlineStr">
        <is>
          <t>&lt;0.7.0</t>
        </is>
      </c>
    </row>
    <row r="25424">
      <c r="A25424" t="inlineStr">
        <is>
          <t>django-th</t>
        </is>
      </c>
      <c r="B25424" t="inlineStr">
        <is>
          <t>f6ab33f16d39da28bf91771fd67dea68c3f6107d</t>
        </is>
      </c>
      <c r="C25424" t="inlineStr">
        <is>
          <t>2016-07-03 15:06:09+00:00</t>
        </is>
      </c>
      <c r="D25424" t="inlineStr">
        <is>
          <t>verchange</t>
        </is>
      </c>
      <c r="E25424" t="inlineStr">
        <is>
          <t>django-redis</t>
        </is>
      </c>
      <c r="F25424">
        <f>=4.4.2</f>
        <v/>
      </c>
      <c r="G25424" t="inlineStr">
        <is>
          <t>django-redis</t>
        </is>
      </c>
      <c r="H25424">
        <f>=4.3.0</f>
        <v/>
      </c>
    </row>
    <row r="25425">
      <c r="A25425" t="inlineStr">
        <is>
          <t>django-th</t>
        </is>
      </c>
      <c r="B25425" t="inlineStr">
        <is>
          <t>f6ab33f16d39da28bf91771fd67dea68c3f6107d</t>
        </is>
      </c>
      <c r="C25425" t="inlineStr">
        <is>
          <t>2016-07-03 15:06:09+00:00</t>
        </is>
      </c>
      <c r="D25425" t="inlineStr">
        <is>
          <t>verchange</t>
        </is>
      </c>
      <c r="E25425" t="inlineStr">
        <is>
          <t>django-haystack</t>
        </is>
      </c>
      <c r="F25425">
        <f>=2.4.1</f>
        <v/>
      </c>
      <c r="G25425" t="inlineStr">
        <is>
          <t>django-haystack</t>
        </is>
      </c>
      <c r="H25425">
        <f>=2.4.1</f>
        <v/>
      </c>
    </row>
    <row r="25426">
      <c r="A25426" t="inlineStr">
        <is>
          <t>django-th</t>
        </is>
      </c>
      <c r="B25426" t="inlineStr">
        <is>
          <t>f6ab33f16d39da28bf91771fd67dea68c3f6107d</t>
        </is>
      </c>
      <c r="C25426" t="inlineStr">
        <is>
          <t>2016-07-03 15:06:09+00:00</t>
        </is>
      </c>
      <c r="D25426" t="inlineStr">
        <is>
          <t>verchange</t>
        </is>
      </c>
      <c r="E25426" t="inlineStr">
        <is>
          <t>github3.py</t>
        </is>
      </c>
      <c r="F25426">
        <f>=1.0.0a4</f>
        <v/>
      </c>
      <c r="G25426" t="inlineStr">
        <is>
          <t>github3.py</t>
        </is>
      </c>
      <c r="H25426">
        <f>=1.0.0a2</f>
        <v/>
      </c>
    </row>
    <row r="25427">
      <c r="A25427" t="inlineStr">
        <is>
          <t>django-th</t>
        </is>
      </c>
      <c r="B25427" t="inlineStr">
        <is>
          <t>f6ab33f16d39da28bf91771fd67dea68c3f6107d</t>
        </is>
      </c>
      <c r="C25427" t="inlineStr">
        <is>
          <t>2016-07-03 15:06:09+00:00</t>
        </is>
      </c>
      <c r="D25427" t="inlineStr">
        <is>
          <t>verchange</t>
        </is>
      </c>
      <c r="E25427" t="inlineStr">
        <is>
          <t>django-js-reverse</t>
        </is>
      </c>
      <c r="F25427">
        <f>=0.7.1</f>
        <v/>
      </c>
      <c r="G25427" t="inlineStr">
        <is>
          <t>django-js-reverse</t>
        </is>
      </c>
      <c r="H25427">
        <f>=0.6.1</f>
        <v/>
      </c>
    </row>
    <row r="25428">
      <c r="A25428" t="inlineStr">
        <is>
          <t>django-th</t>
        </is>
      </c>
      <c r="B25428" t="inlineStr">
        <is>
          <t>f6ab33f16d39da28bf91771fd67dea68c3f6107d</t>
        </is>
      </c>
      <c r="C25428" t="inlineStr">
        <is>
          <t>2016-07-03 15:06:09+00:00</t>
        </is>
      </c>
      <c r="D25428" t="inlineStr">
        <is>
          <t>verchange</t>
        </is>
      </c>
      <c r="E25428" t="inlineStr">
        <is>
          <t>awesome-slugify</t>
        </is>
      </c>
      <c r="F25428">
        <f>=1.6.5</f>
        <v/>
      </c>
      <c r="G25428" t="inlineStr">
        <is>
          <t>awesome-slugify</t>
        </is>
      </c>
      <c r="H25428">
        <f>=1.6.5</f>
        <v/>
      </c>
    </row>
    <row r="25429">
      <c r="A25429" t="inlineStr">
        <is>
          <t>django-th</t>
        </is>
      </c>
      <c r="B25429" t="inlineStr">
        <is>
          <t>f6ab33f16d39da28bf91771fd67dea68c3f6107d</t>
        </is>
      </c>
      <c r="C25429" t="inlineStr">
        <is>
          <t>2016-07-03 15:06:09+00:00</t>
        </is>
      </c>
      <c r="D25429" t="inlineStr">
        <is>
          <t>verchange</t>
        </is>
      </c>
      <c r="E25429" t="inlineStr">
        <is>
          <t>py-trello</t>
        </is>
      </c>
      <c r="F25429">
        <f>=0.5.0</f>
        <v/>
      </c>
      <c r="G25429" t="inlineStr">
        <is>
          <t>py-trello</t>
        </is>
      </c>
      <c r="H25429">
        <f>=0.4.3</f>
        <v/>
      </c>
    </row>
    <row r="25430">
      <c r="A25430" t="inlineStr">
        <is>
          <t>django-th</t>
        </is>
      </c>
      <c r="B25430" t="inlineStr">
        <is>
          <t>f6ab33f16d39da28bf91771fd67dea68c3f6107d</t>
        </is>
      </c>
      <c r="C25430" t="inlineStr">
        <is>
          <t>2016-07-03 15:06:09+00:00</t>
        </is>
      </c>
      <c r="D25430" t="inlineStr">
        <is>
          <t>verchange</t>
        </is>
      </c>
      <c r="E25430" t="inlineStr">
        <is>
          <t>requests-oauthlib</t>
        </is>
      </c>
      <c r="F25430">
        <f>=0.6.1</f>
        <v/>
      </c>
      <c r="G25430" t="inlineStr">
        <is>
          <t>requests-oauthlib</t>
        </is>
      </c>
      <c r="H25430">
        <f>=0.5.0</f>
        <v/>
      </c>
    </row>
    <row r="25431">
      <c r="A25431" t="inlineStr">
        <is>
          <t>django-th</t>
        </is>
      </c>
      <c r="B25431" t="inlineStr">
        <is>
          <t>f6ab33f16d39da28bf91771fd67dea68c3f6107d</t>
        </is>
      </c>
      <c r="C25431" t="inlineStr">
        <is>
          <t>2016-07-03 15:06:09+00:00</t>
        </is>
      </c>
      <c r="D25431" t="inlineStr">
        <is>
          <t>add</t>
        </is>
      </c>
      <c r="E25431" t="inlineStr">
        <is>
          <t>evernote3</t>
        </is>
      </c>
      <c r="F25431" t="inlineStr"/>
      <c r="G25431" t="inlineStr"/>
      <c r="H25431" t="inlineStr"/>
    </row>
    <row r="25432">
      <c r="A25432" t="inlineStr">
        <is>
          <t>django-th</t>
        </is>
      </c>
      <c r="B25432" t="inlineStr">
        <is>
          <t>f6ab33f16d39da28bf91771fd67dea68c3f6107d</t>
        </is>
      </c>
      <c r="C25432" t="inlineStr">
        <is>
          <t>2016-07-03 15:06:09+00:00</t>
        </is>
      </c>
      <c r="D25432" t="inlineStr">
        <is>
          <t>add</t>
        </is>
      </c>
      <c r="E25432" t="inlineStr">
        <is>
          <t>flake8</t>
        </is>
      </c>
      <c r="F25432">
        <f>=2.5.4</f>
        <v/>
      </c>
      <c r="G25432" t="inlineStr"/>
      <c r="H25432" t="inlineStr"/>
    </row>
    <row r="25433">
      <c r="A25433" t="inlineStr">
        <is>
          <t>django-th</t>
        </is>
      </c>
      <c r="B25433" t="inlineStr">
        <is>
          <t>f6ab33f16d39da28bf91771fd67dea68c3f6107d</t>
        </is>
      </c>
      <c r="C25433" t="inlineStr">
        <is>
          <t>2016-07-03 15:06:09+00:00</t>
        </is>
      </c>
      <c r="D25433" t="inlineStr">
        <is>
          <t>add</t>
        </is>
      </c>
      <c r="E25433" t="inlineStr">
        <is>
          <t>todoist-python</t>
        </is>
      </c>
      <c r="F25433">
        <f>=7.0</f>
        <v/>
      </c>
      <c r="G25433" t="inlineStr"/>
      <c r="H25433" t="inlineStr"/>
    </row>
    <row r="25434">
      <c r="A25434" t="inlineStr">
        <is>
          <t>django-th</t>
        </is>
      </c>
      <c r="B25434" t="inlineStr">
        <is>
          <t>f6ab33f16d39da28bf91771fd67dea68c3f6107d</t>
        </is>
      </c>
      <c r="C25434" t="inlineStr">
        <is>
          <t>2016-07-03 15:06:09+00:00</t>
        </is>
      </c>
      <c r="D25434" t="inlineStr">
        <is>
          <t>add</t>
        </is>
      </c>
      <c r="E25434" t="inlineStr">
        <is>
          <t>pushbullet.py</t>
        </is>
      </c>
      <c r="F25434">
        <f>=0.10.0</f>
        <v/>
      </c>
      <c r="G25434" t="inlineStr"/>
      <c r="H25434" t="inlineStr"/>
    </row>
    <row r="25435">
      <c r="A25435" t="inlineStr">
        <is>
          <t>django-th</t>
        </is>
      </c>
      <c r="B25435" t="inlineStr">
        <is>
          <t>f6ab33f16d39da28bf91771fd67dea68c3f6107d</t>
        </is>
      </c>
      <c r="C25435" t="inlineStr">
        <is>
          <t>2016-07-03 15:06:09+00:00</t>
        </is>
      </c>
      <c r="D25435" t="inlineStr">
        <is>
          <t>add</t>
        </is>
      </c>
      <c r="E25435" t="inlineStr">
        <is>
          <t>instapush</t>
        </is>
      </c>
      <c r="F25435">
        <f>=0.1.2</f>
        <v/>
      </c>
      <c r="G25435" t="inlineStr"/>
      <c r="H25435" t="inlineStr"/>
    </row>
    <row r="25436">
      <c r="A25436" t="inlineStr">
        <is>
          <t>django-th</t>
        </is>
      </c>
      <c r="B25436" t="inlineStr">
        <is>
          <t>b2ec61003a7df4ebc46d40a3d72e262440c5008d</t>
        </is>
      </c>
      <c r="C25436" t="inlineStr">
        <is>
          <t>2016-10-25 14:31:28+00:00</t>
        </is>
      </c>
      <c r="D25436" t="inlineStr">
        <is>
          <t>rem</t>
        </is>
      </c>
      <c r="E25436" t="inlineStr"/>
      <c r="F25436" t="inlineStr"/>
      <c r="G25436" t="inlineStr">
        <is>
          <t>readability-api</t>
        </is>
      </c>
      <c r="H25436">
        <f>=1.0.2</f>
        <v/>
      </c>
    </row>
    <row r="25437">
      <c r="A25437" t="inlineStr">
        <is>
          <t>django-th</t>
        </is>
      </c>
      <c r="B25437" t="inlineStr">
        <is>
          <t>5da2d93c34b8e530104df654a59a9d29025d5bbc</t>
        </is>
      </c>
      <c r="C25437" t="inlineStr">
        <is>
          <t>2016-12-22 15:25:15+00:00</t>
        </is>
      </c>
      <c r="D25437" t="inlineStr">
        <is>
          <t>verchange</t>
        </is>
      </c>
      <c r="E25437" t="inlineStr">
        <is>
          <t>arrow</t>
        </is>
      </c>
      <c r="F25437">
        <f>=0.10.0</f>
        <v/>
      </c>
      <c r="G25437" t="inlineStr">
        <is>
          <t>arrow</t>
        </is>
      </c>
      <c r="H25437" t="inlineStr">
        <is>
          <t>&lt;0.7.0</t>
        </is>
      </c>
    </row>
    <row r="25438">
      <c r="A25438" t="inlineStr">
        <is>
          <t>django-th</t>
        </is>
      </c>
      <c r="B25438" t="inlineStr">
        <is>
          <t>5da2d93c34b8e530104df654a59a9d29025d5bbc</t>
        </is>
      </c>
      <c r="C25438" t="inlineStr">
        <is>
          <t>2016-12-22 15:25:15+00:00</t>
        </is>
      </c>
      <c r="D25438" t="inlineStr">
        <is>
          <t>verchange</t>
        </is>
      </c>
      <c r="E25438" t="inlineStr">
        <is>
          <t>django-redis</t>
        </is>
      </c>
      <c r="F25438">
        <f>=4.6.0</f>
        <v/>
      </c>
      <c r="G25438" t="inlineStr">
        <is>
          <t>django-redis</t>
        </is>
      </c>
      <c r="H25438">
        <f>=4.4.2</f>
        <v/>
      </c>
    </row>
    <row r="25439">
      <c r="A25439" t="inlineStr">
        <is>
          <t>django-th</t>
        </is>
      </c>
      <c r="B25439" t="inlineStr">
        <is>
          <t>5da2d93c34b8e530104df654a59a9d29025d5bbc</t>
        </is>
      </c>
      <c r="C25439" t="inlineStr">
        <is>
          <t>2016-12-22 15:25:15+00:00</t>
        </is>
      </c>
      <c r="D25439" t="inlineStr">
        <is>
          <t>verchange</t>
        </is>
      </c>
      <c r="E25439" t="inlineStr">
        <is>
          <t>django-js-reverse</t>
        </is>
      </c>
      <c r="F25439">
        <f>=0.7.2</f>
        <v/>
      </c>
      <c r="G25439" t="inlineStr">
        <is>
          <t>django-js-reverse</t>
        </is>
      </c>
      <c r="H25439">
        <f>=0.7.1</f>
        <v/>
      </c>
    </row>
    <row r="25440">
      <c r="A25440" t="inlineStr">
        <is>
          <t>django-th</t>
        </is>
      </c>
      <c r="B25440" t="inlineStr">
        <is>
          <t>5da2d93c34b8e530104df654a59a9d29025d5bbc</t>
        </is>
      </c>
      <c r="C25440" t="inlineStr">
        <is>
          <t>2016-12-22 15:25:15+00:00</t>
        </is>
      </c>
      <c r="D25440" t="inlineStr">
        <is>
          <t>verchange</t>
        </is>
      </c>
      <c r="E25440" t="inlineStr">
        <is>
          <t>flake8</t>
        </is>
      </c>
      <c r="F25440">
        <f>=3.2.1</f>
        <v/>
      </c>
      <c r="G25440" t="inlineStr">
        <is>
          <t>flake8</t>
        </is>
      </c>
      <c r="H25440">
        <f>=2.5.4</f>
        <v/>
      </c>
    </row>
    <row r="25441">
      <c r="A25441" t="inlineStr">
        <is>
          <t>django-th</t>
        </is>
      </c>
      <c r="B25441" t="inlineStr">
        <is>
          <t>5da2d93c34b8e530104df654a59a9d29025d5bbc</t>
        </is>
      </c>
      <c r="C25441" t="inlineStr">
        <is>
          <t>2016-12-22 15:25:15+00:00</t>
        </is>
      </c>
      <c r="D25441" t="inlineStr">
        <is>
          <t>verchange</t>
        </is>
      </c>
      <c r="E25441" t="inlineStr">
        <is>
          <t>py-trello</t>
        </is>
      </c>
      <c r="F25441">
        <f>=0.7.0</f>
        <v/>
      </c>
      <c r="G25441" t="inlineStr">
        <is>
          <t>py-trello</t>
        </is>
      </c>
      <c r="H25441">
        <f>=0.5.0</f>
        <v/>
      </c>
    </row>
    <row r="25442">
      <c r="A25442" t="inlineStr">
        <is>
          <t>django-th</t>
        </is>
      </c>
      <c r="B25442" t="inlineStr">
        <is>
          <t>5da2d93c34b8e530104df654a59a9d29025d5bbc</t>
        </is>
      </c>
      <c r="C25442" t="inlineStr">
        <is>
          <t>2016-12-22 15:25:15+00:00</t>
        </is>
      </c>
      <c r="D25442" t="inlineStr">
        <is>
          <t>verchange</t>
        </is>
      </c>
      <c r="E25442" t="inlineStr">
        <is>
          <t>Django</t>
        </is>
      </c>
      <c r="F25442">
        <f>=1.8.17</f>
        <v/>
      </c>
      <c r="G25442" t="inlineStr">
        <is>
          <t>Django</t>
        </is>
      </c>
      <c r="H25442" t="inlineStr">
        <is>
          <t>&lt;1.9a</t>
        </is>
      </c>
    </row>
    <row r="25443">
      <c r="A25443" t="inlineStr">
        <is>
          <t>django-th</t>
        </is>
      </c>
      <c r="B25443" t="inlineStr">
        <is>
          <t>5da2d93c34b8e530104df654a59a9d29025d5bbc</t>
        </is>
      </c>
      <c r="C25443" t="inlineStr">
        <is>
          <t>2016-12-22 15:25:15+00:00</t>
        </is>
      </c>
      <c r="D25443" t="inlineStr">
        <is>
          <t>verchange</t>
        </is>
      </c>
      <c r="E25443" t="inlineStr">
        <is>
          <t>pypandoc</t>
        </is>
      </c>
      <c r="F25443">
        <f>=1.3.3</f>
        <v/>
      </c>
      <c r="G25443" t="inlineStr">
        <is>
          <t>pypandoc</t>
        </is>
      </c>
      <c r="H25443">
        <f>=1.1.3</f>
        <v/>
      </c>
    </row>
    <row r="25444">
      <c r="A25444" t="inlineStr">
        <is>
          <t>django-th</t>
        </is>
      </c>
      <c r="B25444" t="inlineStr">
        <is>
          <t>5da2d93c34b8e530104df654a59a9d29025d5bbc</t>
        </is>
      </c>
      <c r="C25444" t="inlineStr">
        <is>
          <t>2016-12-22 15:25:15+00:00</t>
        </is>
      </c>
      <c r="D25444" t="inlineStr">
        <is>
          <t>verchange</t>
        </is>
      </c>
      <c r="E25444" t="inlineStr">
        <is>
          <t>todoist-python</t>
        </is>
      </c>
      <c r="F25444">
        <f>=7.0.13</f>
        <v/>
      </c>
      <c r="G25444" t="inlineStr">
        <is>
          <t>todoist-python</t>
        </is>
      </c>
      <c r="H25444">
        <f>=7.0</f>
        <v/>
      </c>
    </row>
    <row r="25445">
      <c r="A25445" t="inlineStr">
        <is>
          <t>django-th</t>
        </is>
      </c>
      <c r="B25445" t="inlineStr">
        <is>
          <t>5da2d93c34b8e530104df654a59a9d29025d5bbc</t>
        </is>
      </c>
      <c r="C25445" t="inlineStr">
        <is>
          <t>2016-12-22 15:25:15+00:00</t>
        </is>
      </c>
      <c r="D25445" t="inlineStr">
        <is>
          <t>verchange</t>
        </is>
      </c>
      <c r="E25445" t="inlineStr">
        <is>
          <t>pytidylib</t>
        </is>
      </c>
      <c r="F25445">
        <f>=0.3.2</f>
        <v/>
      </c>
      <c r="G25445" t="inlineStr">
        <is>
          <t>pytidylib</t>
        </is>
      </c>
      <c r="H25445">
        <f>=0.2.4</f>
        <v/>
      </c>
    </row>
    <row r="25446">
      <c r="A25446" t="inlineStr">
        <is>
          <t>django-th</t>
        </is>
      </c>
      <c r="B25446" t="inlineStr">
        <is>
          <t>5da2d93c34b8e530104df654a59a9d29025d5bbc</t>
        </is>
      </c>
      <c r="C25446" t="inlineStr">
        <is>
          <t>2016-12-22 15:25:15+00:00</t>
        </is>
      </c>
      <c r="D25446" t="inlineStr">
        <is>
          <t>verchange</t>
        </is>
      </c>
      <c r="E25446" t="inlineStr">
        <is>
          <t>requests-oauthlib</t>
        </is>
      </c>
      <c r="F25446">
        <f>=0.7.0</f>
        <v/>
      </c>
      <c r="G25446" t="inlineStr">
        <is>
          <t>requests-oauthlib</t>
        </is>
      </c>
      <c r="H25446">
        <f>=0.6.1</f>
        <v/>
      </c>
    </row>
    <row r="25447">
      <c r="A25447" t="inlineStr">
        <is>
          <t>django-th</t>
        </is>
      </c>
      <c r="B25447" t="inlineStr">
        <is>
          <t>5da2d93c34b8e530104df654a59a9d29025d5bbc</t>
        </is>
      </c>
      <c r="C25447" t="inlineStr">
        <is>
          <t>2016-12-22 15:25:15+00:00</t>
        </is>
      </c>
      <c r="D25447" t="inlineStr">
        <is>
          <t>add</t>
        </is>
      </c>
      <c r="E25447" t="inlineStr">
        <is>
          <t>djangorestframework</t>
        </is>
      </c>
      <c r="F25447">
        <f>=3.5.3</f>
        <v/>
      </c>
      <c r="G25447" t="inlineStr"/>
      <c r="H25447" t="inlineStr"/>
    </row>
    <row r="25448">
      <c r="A25448" t="inlineStr">
        <is>
          <t>django-th</t>
        </is>
      </c>
      <c r="B25448" t="inlineStr">
        <is>
          <t>5da2d93c34b8e530104df654a59a9d29025d5bbc</t>
        </is>
      </c>
      <c r="C25448" t="inlineStr">
        <is>
          <t>2016-12-22 15:25:15+00:00</t>
        </is>
      </c>
      <c r="D25448" t="inlineStr">
        <is>
          <t>add</t>
        </is>
      </c>
      <c r="E25448" t="inlineStr">
        <is>
          <t>pytz</t>
        </is>
      </c>
      <c r="F25448">
        <f>=2016.7</f>
        <v/>
      </c>
      <c r="G25448" t="inlineStr"/>
      <c r="H25448" t="inlineStr"/>
    </row>
    <row r="25449">
      <c r="A25449" t="inlineStr">
        <is>
          <t>django-th</t>
        </is>
      </c>
      <c r="B25449" t="inlineStr">
        <is>
          <t>5da2d93c34b8e530104df654a59a9d29025d5bbc</t>
        </is>
      </c>
      <c r="C25449" t="inlineStr">
        <is>
          <t>2016-12-22 15:25:15+00:00</t>
        </is>
      </c>
      <c r="D25449" t="inlineStr">
        <is>
          <t>add</t>
        </is>
      </c>
      <c r="E25449" t="inlineStr">
        <is>
          <t>python-taiga</t>
        </is>
      </c>
      <c r="F25449">
        <f>=0.8.6</f>
        <v/>
      </c>
      <c r="G25449" t="inlineStr"/>
      <c r="H25449" t="inlineStr"/>
    </row>
    <row r="25450">
      <c r="A25450" t="inlineStr">
        <is>
          <t>django-th</t>
        </is>
      </c>
      <c r="B25450" t="inlineStr">
        <is>
          <t>5da2d93c34b8e530104df654a59a9d29025d5bbc</t>
        </is>
      </c>
      <c r="C25450" t="inlineStr">
        <is>
          <t>2016-12-22 15:25:15+00:00</t>
        </is>
      </c>
      <c r="D25450" t="inlineStr">
        <is>
          <t>rem</t>
        </is>
      </c>
      <c r="E25450" t="inlineStr"/>
      <c r="F25450" t="inlineStr"/>
      <c r="G25450" t="inlineStr">
        <is>
          <t>django-haystack</t>
        </is>
      </c>
      <c r="H25450">
        <f>=2.4.1</f>
        <v/>
      </c>
    </row>
    <row r="25451">
      <c r="A25451" t="inlineStr">
        <is>
          <t>django-th</t>
        </is>
      </c>
      <c r="B25451" t="inlineStr">
        <is>
          <t>e29c741c21b0787fc262d9f5356fa417a87d7005</t>
        </is>
      </c>
      <c r="C25451" t="inlineStr">
        <is>
          <t>2017-09-26 19:28:53+00:00</t>
        </is>
      </c>
      <c r="D25451" t="inlineStr">
        <is>
          <t>verchange</t>
        </is>
      </c>
      <c r="E25451" t="inlineStr">
        <is>
          <t>pytz</t>
        </is>
      </c>
      <c r="F25451">
        <f>=2017.2</f>
        <v/>
      </c>
      <c r="G25451" t="inlineStr">
        <is>
          <t>pytz</t>
        </is>
      </c>
      <c r="H25451">
        <f>=2016.7</f>
        <v/>
      </c>
    </row>
    <row r="25452">
      <c r="A25452" t="inlineStr">
        <is>
          <t>django-th</t>
        </is>
      </c>
      <c r="B25452" t="inlineStr">
        <is>
          <t>e29c741c21b0787fc262d9f5356fa417a87d7005</t>
        </is>
      </c>
      <c r="C25452" t="inlineStr">
        <is>
          <t>2017-09-26 19:28:53+00:00</t>
        </is>
      </c>
      <c r="D25452" t="inlineStr">
        <is>
          <t>verchange</t>
        </is>
      </c>
      <c r="E25452" t="inlineStr">
        <is>
          <t>twython</t>
        </is>
      </c>
      <c r="F25452">
        <f>=3.6.0</f>
        <v/>
      </c>
      <c r="G25452" t="inlineStr">
        <is>
          <t>twython</t>
        </is>
      </c>
      <c r="H25452">
        <f>=3.4.0</f>
        <v/>
      </c>
    </row>
    <row r="25453">
      <c r="A25453" t="inlineStr">
        <is>
          <t>django-th</t>
        </is>
      </c>
      <c r="B25453" t="inlineStr">
        <is>
          <t>e29c741c21b0787fc262d9f5356fa417a87d7005</t>
        </is>
      </c>
      <c r="C25453" t="inlineStr">
        <is>
          <t>2017-09-26 19:28:53+00:00</t>
        </is>
      </c>
      <c r="D25453" t="inlineStr">
        <is>
          <t>verchange</t>
        </is>
      </c>
      <c r="E25453" t="inlineStr">
        <is>
          <t>django-formtools</t>
        </is>
      </c>
      <c r="F25453">
        <f>=2.0</f>
        <v/>
      </c>
      <c r="G25453" t="inlineStr">
        <is>
          <t>django-formtools</t>
        </is>
      </c>
      <c r="H25453">
        <f>=1.0</f>
        <v/>
      </c>
    </row>
    <row r="25454">
      <c r="A25454" t="inlineStr">
        <is>
          <t>django-th</t>
        </is>
      </c>
      <c r="B25454" t="inlineStr">
        <is>
          <t>e29c741c21b0787fc262d9f5356fa417a87d7005</t>
        </is>
      </c>
      <c r="C25454" t="inlineStr">
        <is>
          <t>2017-09-26 19:28:53+00:00</t>
        </is>
      </c>
      <c r="D25454" t="inlineStr">
        <is>
          <t>verchange</t>
        </is>
      </c>
      <c r="E25454" t="inlineStr">
        <is>
          <t>django-redis</t>
        </is>
      </c>
      <c r="F25454">
        <f>=4.8.0</f>
        <v/>
      </c>
      <c r="G25454" t="inlineStr">
        <is>
          <t>django-redis</t>
        </is>
      </c>
      <c r="H25454">
        <f>=4.6.0</f>
        <v/>
      </c>
    </row>
    <row r="25455">
      <c r="A25455" t="inlineStr">
        <is>
          <t>django-th</t>
        </is>
      </c>
      <c r="B25455" t="inlineStr">
        <is>
          <t>e29c741c21b0787fc262d9f5356fa417a87d7005</t>
        </is>
      </c>
      <c r="C25455" t="inlineStr">
        <is>
          <t>2017-09-26 19:28:53+00:00</t>
        </is>
      </c>
      <c r="D25455" t="inlineStr">
        <is>
          <t>verchange</t>
        </is>
      </c>
      <c r="E25455" t="inlineStr">
        <is>
          <t>django-js-reverse</t>
        </is>
      </c>
      <c r="F25455">
        <f>=0.7.3</f>
        <v/>
      </c>
      <c r="G25455" t="inlineStr">
        <is>
          <t>django-js-reverse</t>
        </is>
      </c>
      <c r="H25455">
        <f>=0.7.2</f>
        <v/>
      </c>
    </row>
    <row r="25456">
      <c r="A25456" t="inlineStr">
        <is>
          <t>django-th</t>
        </is>
      </c>
      <c r="B25456" t="inlineStr">
        <is>
          <t>e29c741c21b0787fc262d9f5356fa417a87d7005</t>
        </is>
      </c>
      <c r="C25456" t="inlineStr">
        <is>
          <t>2017-09-26 19:28:53+00:00</t>
        </is>
      </c>
      <c r="D25456" t="inlineStr">
        <is>
          <t>verchange</t>
        </is>
      </c>
      <c r="E25456" t="inlineStr">
        <is>
          <t>djangorestframework</t>
        </is>
      </c>
      <c r="F25456">
        <f>=3.6.4</f>
        <v/>
      </c>
      <c r="G25456" t="inlineStr">
        <is>
          <t>djangorestframework</t>
        </is>
      </c>
      <c r="H25456">
        <f>=3.5.3</f>
        <v/>
      </c>
    </row>
    <row r="25457">
      <c r="A25457" t="inlineStr">
        <is>
          <t>django-th</t>
        </is>
      </c>
      <c r="B25457" t="inlineStr">
        <is>
          <t>e29c741c21b0787fc262d9f5356fa417a87d7005</t>
        </is>
      </c>
      <c r="C25457" t="inlineStr">
        <is>
          <t>2017-09-26 19:28:53+00:00</t>
        </is>
      </c>
      <c r="D25457" t="inlineStr">
        <is>
          <t>verchange</t>
        </is>
      </c>
      <c r="E25457" t="inlineStr">
        <is>
          <t>flake8</t>
        </is>
      </c>
      <c r="F25457">
        <f>=3.3.0</f>
        <v/>
      </c>
      <c r="G25457" t="inlineStr">
        <is>
          <t>flake8</t>
        </is>
      </c>
      <c r="H25457">
        <f>=3.2.1</f>
        <v/>
      </c>
    </row>
    <row r="25458">
      <c r="A25458" t="inlineStr">
        <is>
          <t>django-th</t>
        </is>
      </c>
      <c r="B25458" t="inlineStr">
        <is>
          <t>e29c741c21b0787fc262d9f5356fa417a87d7005</t>
        </is>
      </c>
      <c r="C25458" t="inlineStr">
        <is>
          <t>2017-09-26 19:28:53+00:00</t>
        </is>
      </c>
      <c r="D25458" t="inlineStr">
        <is>
          <t>verchange</t>
        </is>
      </c>
      <c r="E25458" t="inlineStr">
        <is>
          <t>py-trello</t>
        </is>
      </c>
      <c r="F25458">
        <f>=0.9.0</f>
        <v/>
      </c>
      <c r="G25458" t="inlineStr">
        <is>
          <t>py-trello</t>
        </is>
      </c>
      <c r="H25458">
        <f>=0.7.0</f>
        <v/>
      </c>
    </row>
    <row r="25459">
      <c r="A25459" t="inlineStr">
        <is>
          <t>django-th</t>
        </is>
      </c>
      <c r="B25459" t="inlineStr">
        <is>
          <t>e29c741c21b0787fc262d9f5356fa417a87d7005</t>
        </is>
      </c>
      <c r="C25459" t="inlineStr">
        <is>
          <t>2017-09-26 19:28:53+00:00</t>
        </is>
      </c>
      <c r="D25459" t="inlineStr">
        <is>
          <t>verchange</t>
        </is>
      </c>
      <c r="E25459" t="inlineStr">
        <is>
          <t>evernote3</t>
        </is>
      </c>
      <c r="F25459">
        <f>=1.25.12</f>
        <v/>
      </c>
      <c r="G25459" t="inlineStr">
        <is>
          <t>evernote3</t>
        </is>
      </c>
      <c r="H25459" t="inlineStr"/>
    </row>
    <row r="25460">
      <c r="A25460" t="inlineStr">
        <is>
          <t>django-th</t>
        </is>
      </c>
      <c r="B25460" t="inlineStr">
        <is>
          <t>e29c741c21b0787fc262d9f5356fa417a87d7005</t>
        </is>
      </c>
      <c r="C25460" t="inlineStr">
        <is>
          <t>2017-09-26 19:28:53+00:00</t>
        </is>
      </c>
      <c r="D25460" t="inlineStr">
        <is>
          <t>verchange</t>
        </is>
      </c>
      <c r="E25460" t="inlineStr">
        <is>
          <t>Django</t>
        </is>
      </c>
      <c r="F25460">
        <f>=1.11.5</f>
        <v/>
      </c>
      <c r="G25460" t="inlineStr">
        <is>
          <t>Django</t>
        </is>
      </c>
      <c r="H25460">
        <f>=1.8.17</f>
        <v/>
      </c>
    </row>
    <row r="25461">
      <c r="A25461" t="inlineStr">
        <is>
          <t>django-th</t>
        </is>
      </c>
      <c r="B25461" t="inlineStr">
        <is>
          <t>e29c741c21b0787fc262d9f5356fa417a87d7005</t>
        </is>
      </c>
      <c r="C25461" t="inlineStr">
        <is>
          <t>2017-09-26 19:28:53+00:00</t>
        </is>
      </c>
      <c r="D25461" t="inlineStr">
        <is>
          <t>verchange</t>
        </is>
      </c>
      <c r="E25461" t="inlineStr">
        <is>
          <t>pypandoc</t>
        </is>
      </c>
      <c r="F25461">
        <f>=1.4</f>
        <v/>
      </c>
      <c r="G25461" t="inlineStr">
        <is>
          <t>pypandoc</t>
        </is>
      </c>
      <c r="H25461">
        <f>=1.3.3</f>
        <v/>
      </c>
    </row>
    <row r="25462">
      <c r="A25462" t="inlineStr">
        <is>
          <t>django-th</t>
        </is>
      </c>
      <c r="B25462" t="inlineStr">
        <is>
          <t>e29c741c21b0787fc262d9f5356fa417a87d7005</t>
        </is>
      </c>
      <c r="C25462" t="inlineStr">
        <is>
          <t>2017-09-26 19:28:53+00:00</t>
        </is>
      </c>
      <c r="D25462" t="inlineStr">
        <is>
          <t>verchange</t>
        </is>
      </c>
      <c r="E25462" t="inlineStr">
        <is>
          <t>todoist-python</t>
        </is>
      </c>
      <c r="F25462">
        <f>=7.0.17</f>
        <v/>
      </c>
      <c r="G25462" t="inlineStr">
        <is>
          <t>todoist-python</t>
        </is>
      </c>
      <c r="H25462">
        <f>=7.0.13</f>
        <v/>
      </c>
    </row>
    <row r="25463">
      <c r="A25463" t="inlineStr">
        <is>
          <t>django-th</t>
        </is>
      </c>
      <c r="B25463" t="inlineStr">
        <is>
          <t>e29c741c21b0787fc262d9f5356fa417a87d7005</t>
        </is>
      </c>
      <c r="C25463" t="inlineStr">
        <is>
          <t>2017-09-26 19:28:53+00:00</t>
        </is>
      </c>
      <c r="D25463" t="inlineStr">
        <is>
          <t>verchange</t>
        </is>
      </c>
      <c r="E25463" t="inlineStr">
        <is>
          <t>requests-oauthlib</t>
        </is>
      </c>
      <c r="F25463">
        <f>=0.8.0</f>
        <v/>
      </c>
      <c r="G25463" t="inlineStr">
        <is>
          <t>requests-oauthlib</t>
        </is>
      </c>
      <c r="H25463">
        <f>=0.7.0</f>
        <v/>
      </c>
    </row>
    <row r="25464">
      <c r="A25464" t="inlineStr">
        <is>
          <t>django-th</t>
        </is>
      </c>
      <c r="B25464" t="inlineStr">
        <is>
          <t>e29c741c21b0787fc262d9f5356fa417a87d7005</t>
        </is>
      </c>
      <c r="C25464" t="inlineStr">
        <is>
          <t>2017-09-26 19:28:53+00:00</t>
        </is>
      </c>
      <c r="D25464" t="inlineStr">
        <is>
          <t>add</t>
        </is>
      </c>
      <c r="E25464" t="inlineStr">
        <is>
          <t>PyTumblr</t>
        </is>
      </c>
      <c r="F25464">
        <f>=0.0.6</f>
        <v/>
      </c>
      <c r="G25464" t="inlineStr"/>
      <c r="H25464" t="inlineStr"/>
    </row>
    <row r="25465">
      <c r="A25465" t="inlineStr">
        <is>
          <t>django-th</t>
        </is>
      </c>
      <c r="B25465" t="inlineStr">
        <is>
          <t>926a3b9d515a7995cb36d2259729851d0c5cfb4d</t>
        </is>
      </c>
      <c r="C25465" t="inlineStr">
        <is>
          <t>2017-10-27 12:38:21+00:00</t>
        </is>
      </c>
      <c r="D25465" t="inlineStr">
        <is>
          <t>verchange</t>
        </is>
      </c>
      <c r="E25465" t="inlineStr">
        <is>
          <t>PyTumblr</t>
        </is>
      </c>
      <c r="F25465">
        <f>=0.0.7</f>
        <v/>
      </c>
      <c r="G25465" t="inlineStr">
        <is>
          <t>PyTumblr</t>
        </is>
      </c>
      <c r="H25465">
        <f>=0.0.6</f>
        <v/>
      </c>
    </row>
    <row r="25466">
      <c r="A25466" t="inlineStr">
        <is>
          <t>django-th</t>
        </is>
      </c>
      <c r="B25466" t="inlineStr">
        <is>
          <t>926a3b9d515a7995cb36d2259729851d0c5cfb4d</t>
        </is>
      </c>
      <c r="C25466" t="inlineStr">
        <is>
          <t>2017-10-27 12:38:21+00:00</t>
        </is>
      </c>
      <c r="D25466" t="inlineStr">
        <is>
          <t>verchange</t>
        </is>
      </c>
      <c r="E25466" t="inlineStr">
        <is>
          <t>django-formtools</t>
        </is>
      </c>
      <c r="F25466">
        <f>=2.1</f>
        <v/>
      </c>
      <c r="G25466" t="inlineStr">
        <is>
          <t>django-formtools</t>
        </is>
      </c>
      <c r="H25466">
        <f>=2.0</f>
        <v/>
      </c>
    </row>
    <row r="25467">
      <c r="A25467" t="inlineStr">
        <is>
          <t>django-th</t>
        </is>
      </c>
      <c r="B25467" t="inlineStr">
        <is>
          <t>926a3b9d515a7995cb36d2259729851d0c5cfb4d</t>
        </is>
      </c>
      <c r="C25467" t="inlineStr">
        <is>
          <t>2017-10-27 12:38:21+00:00</t>
        </is>
      </c>
      <c r="D25467" t="inlineStr">
        <is>
          <t>verchange</t>
        </is>
      </c>
      <c r="E25467" t="inlineStr">
        <is>
          <t>djangorestframework</t>
        </is>
      </c>
      <c r="F25467">
        <f>=3.7.1</f>
        <v/>
      </c>
      <c r="G25467" t="inlineStr">
        <is>
          <t>djangorestframework</t>
        </is>
      </c>
      <c r="H25467">
        <f>=3.6.4</f>
        <v/>
      </c>
    </row>
    <row r="25468">
      <c r="A25468" t="inlineStr">
        <is>
          <t>django-th</t>
        </is>
      </c>
      <c r="B25468" t="inlineStr">
        <is>
          <t>926a3b9d515a7995cb36d2259729851d0c5cfb4d</t>
        </is>
      </c>
      <c r="C25468" t="inlineStr">
        <is>
          <t>2017-10-27 12:38:21+00:00</t>
        </is>
      </c>
      <c r="D25468" t="inlineStr">
        <is>
          <t>verchange</t>
        </is>
      </c>
      <c r="E25468" t="inlineStr">
        <is>
          <t>flake8</t>
        </is>
      </c>
      <c r="F25468">
        <f>=3.5.0</f>
        <v/>
      </c>
      <c r="G25468" t="inlineStr">
        <is>
          <t>flake8</t>
        </is>
      </c>
      <c r="H25468">
        <f>=3.3.0</f>
        <v/>
      </c>
    </row>
    <row r="25469">
      <c r="A25469" t="inlineStr">
        <is>
          <t>django-th</t>
        </is>
      </c>
      <c r="B25469" t="inlineStr">
        <is>
          <t>926a3b9d515a7995cb36d2259729851d0c5cfb4d</t>
        </is>
      </c>
      <c r="C25469" t="inlineStr">
        <is>
          <t>2017-10-27 12:38:21+00:00</t>
        </is>
      </c>
      <c r="D25469" t="inlineStr">
        <is>
          <t>verchange</t>
        </is>
      </c>
      <c r="E25469" t="inlineStr">
        <is>
          <t>Django</t>
        </is>
      </c>
      <c r="F25469">
        <f>=1.11.6</f>
        <v/>
      </c>
      <c r="G25469" t="inlineStr">
        <is>
          <t>Django</t>
        </is>
      </c>
      <c r="H25469">
        <f>=1.11.5</f>
        <v/>
      </c>
    </row>
    <row r="25470">
      <c r="A25470" t="inlineStr">
        <is>
          <t>django-th</t>
        </is>
      </c>
      <c r="B25470" t="inlineStr">
        <is>
          <t>926a3b9d515a7995cb36d2259729851d0c5cfb4d</t>
        </is>
      </c>
      <c r="C25470" t="inlineStr">
        <is>
          <t>2017-10-27 12:38:21+00:00</t>
        </is>
      </c>
      <c r="D25470" t="inlineStr">
        <is>
          <t>add</t>
        </is>
      </c>
      <c r="E25470" t="inlineStr">
        <is>
          <t>django-environ</t>
        </is>
      </c>
      <c r="F25470">
        <f>=0.4.4</f>
        <v/>
      </c>
      <c r="G25470" t="inlineStr"/>
      <c r="H25470" t="inlineStr"/>
    </row>
    <row r="25471">
      <c r="A25471" t="inlineStr">
        <is>
          <t>django-th</t>
        </is>
      </c>
      <c r="B25471" t="inlineStr">
        <is>
          <t>926a3b9d515a7995cb36d2259729851d0c5cfb4d</t>
        </is>
      </c>
      <c r="C25471" t="inlineStr">
        <is>
          <t>2017-10-27 12:38:21+00:00</t>
        </is>
      </c>
      <c r="D25471" t="inlineStr">
        <is>
          <t>add</t>
        </is>
      </c>
      <c r="E25471" t="inlineStr">
        <is>
          <t>Mastodon.py</t>
        </is>
      </c>
      <c r="F25471">
        <f>=1.1.1</f>
        <v/>
      </c>
      <c r="G25471" t="inlineStr"/>
      <c r="H25471" t="inlineStr"/>
    </row>
    <row r="25472">
      <c r="A25472" t="inlineStr">
        <is>
          <t>django-th</t>
        </is>
      </c>
      <c r="B25472" t="inlineStr">
        <is>
          <t>926a3b9d515a7995cb36d2259729851d0c5cfb4d</t>
        </is>
      </c>
      <c r="C25472" t="inlineStr">
        <is>
          <t>2017-10-27 12:38:21+00:00</t>
        </is>
      </c>
      <c r="D25472" t="inlineStr">
        <is>
          <t>add</t>
        </is>
      </c>
      <c r="E25472" t="inlineStr">
        <is>
          <t>praw</t>
        </is>
      </c>
      <c r="F25472">
        <f>=5.2.0</f>
        <v/>
      </c>
      <c r="G25472" t="inlineStr"/>
      <c r="H25472" t="inlineStr"/>
    </row>
    <row r="25473">
      <c r="A25473" t="inlineStr">
        <is>
          <t>django-th</t>
        </is>
      </c>
      <c r="B25473" t="inlineStr">
        <is>
          <t>b1cc024072f32a42e134624a9cbe9ea56e93847f</t>
        </is>
      </c>
      <c r="C25473" t="inlineStr">
        <is>
          <t>2017-11-15 20:39:00+00:00</t>
        </is>
      </c>
      <c r="D25473" t="inlineStr">
        <is>
          <t>verchange</t>
        </is>
      </c>
      <c r="E25473" t="inlineStr">
        <is>
          <t>pytz</t>
        </is>
      </c>
      <c r="F25473">
        <f>=2017.3</f>
        <v/>
      </c>
      <c r="G25473" t="inlineStr">
        <is>
          <t>pytz</t>
        </is>
      </c>
      <c r="H25473">
        <f>=2017.2</f>
        <v/>
      </c>
    </row>
    <row r="25474">
      <c r="A25474" t="inlineStr">
        <is>
          <t>django-th</t>
        </is>
      </c>
      <c r="B25474" t="inlineStr">
        <is>
          <t>b1cc024072f32a42e134624a9cbe9ea56e93847f</t>
        </is>
      </c>
      <c r="C25474" t="inlineStr">
        <is>
          <t>2017-11-15 20:39:00+00:00</t>
        </is>
      </c>
      <c r="D25474" t="inlineStr">
        <is>
          <t>verchange</t>
        </is>
      </c>
      <c r="E25474" t="inlineStr">
        <is>
          <t>twython</t>
        </is>
      </c>
      <c r="F25474">
        <f>=3.6.0</f>
        <v/>
      </c>
      <c r="G25474" t="inlineStr">
        <is>
          <t>twython</t>
        </is>
      </c>
      <c r="H25474">
        <f>=3.6.0</f>
        <v/>
      </c>
    </row>
    <row r="25475">
      <c r="A25475" t="inlineStr">
        <is>
          <t>django-th</t>
        </is>
      </c>
      <c r="B25475" t="inlineStr">
        <is>
          <t>b1cc024072f32a42e134624a9cbe9ea56e93847f</t>
        </is>
      </c>
      <c r="C25475" t="inlineStr">
        <is>
          <t>2017-11-15 20:39:00+00:00</t>
        </is>
      </c>
      <c r="D25475" t="inlineStr">
        <is>
          <t>verchange</t>
        </is>
      </c>
      <c r="E25475" t="inlineStr">
        <is>
          <t>wallabag_api</t>
        </is>
      </c>
      <c r="F25475">
        <f>=1.1.0</f>
        <v/>
      </c>
      <c r="G25475" t="inlineStr">
        <is>
          <t>wallabag_api</t>
        </is>
      </c>
      <c r="H25475">
        <f>=1.1.0</f>
        <v/>
      </c>
    </row>
    <row r="25476">
      <c r="A25476" t="inlineStr">
        <is>
          <t>django-th</t>
        </is>
      </c>
      <c r="B25476" t="inlineStr">
        <is>
          <t>b1cc024072f32a42e134624a9cbe9ea56e93847f</t>
        </is>
      </c>
      <c r="C25476" t="inlineStr">
        <is>
          <t>2017-11-15 20:39:00+00:00</t>
        </is>
      </c>
      <c r="D25476" t="inlineStr">
        <is>
          <t>verchange</t>
        </is>
      </c>
      <c r="E25476" t="inlineStr">
        <is>
          <t>awesome-slugify</t>
        </is>
      </c>
      <c r="F25476">
        <f>=1.6.5</f>
        <v/>
      </c>
      <c r="G25476" t="inlineStr">
        <is>
          <t>awesome-slugify</t>
        </is>
      </c>
      <c r="H25476">
        <f>=1.6.5</f>
        <v/>
      </c>
    </row>
    <row r="25477">
      <c r="A25477" t="inlineStr">
        <is>
          <t>django-th</t>
        </is>
      </c>
      <c r="B25477" t="inlineStr">
        <is>
          <t>b1cc024072f32a42e134624a9cbe9ea56e93847f</t>
        </is>
      </c>
      <c r="C25477" t="inlineStr">
        <is>
          <t>2017-11-15 20:39:00+00:00</t>
        </is>
      </c>
      <c r="D25477" t="inlineStr">
        <is>
          <t>verchange</t>
        </is>
      </c>
      <c r="E25477" t="inlineStr">
        <is>
          <t>djangorestframework</t>
        </is>
      </c>
      <c r="F25477">
        <f>=3.7.3</f>
        <v/>
      </c>
      <c r="G25477" t="inlineStr">
        <is>
          <t>djangorestframework</t>
        </is>
      </c>
      <c r="H25477">
        <f>=3.7.1</f>
        <v/>
      </c>
    </row>
    <row r="25478">
      <c r="A25478" t="inlineStr">
        <is>
          <t>django-th</t>
        </is>
      </c>
      <c r="B25478" t="inlineStr">
        <is>
          <t>b1cc024072f32a42e134624a9cbe9ea56e93847f</t>
        </is>
      </c>
      <c r="C25478" t="inlineStr">
        <is>
          <t>2017-11-15 20:39:00+00:00</t>
        </is>
      </c>
      <c r="D25478" t="inlineStr">
        <is>
          <t>verchange</t>
        </is>
      </c>
      <c r="E25478" t="inlineStr">
        <is>
          <t>instapush</t>
        </is>
      </c>
      <c r="F25478">
        <f>=0.1.2</f>
        <v/>
      </c>
      <c r="G25478" t="inlineStr">
        <is>
          <t>instapush</t>
        </is>
      </c>
      <c r="H25478">
        <f>=0.1.2</f>
        <v/>
      </c>
    </row>
    <row r="25479">
      <c r="A25479" t="inlineStr">
        <is>
          <t>django-th</t>
        </is>
      </c>
      <c r="B25479" t="inlineStr">
        <is>
          <t>b1cc024072f32a42e134624a9cbe9ea56e93847f</t>
        </is>
      </c>
      <c r="C25479" t="inlineStr">
        <is>
          <t>2017-11-15 20:39:00+00:00</t>
        </is>
      </c>
      <c r="D25479" t="inlineStr">
        <is>
          <t>verchange</t>
        </is>
      </c>
      <c r="E25479" t="inlineStr">
        <is>
          <t>pushbullet.py</t>
        </is>
      </c>
      <c r="F25479">
        <f>=0.11.0</f>
        <v/>
      </c>
      <c r="G25479" t="inlineStr">
        <is>
          <t>pushbullet.py</t>
        </is>
      </c>
      <c r="H25479">
        <f>=0.10.0</f>
        <v/>
      </c>
    </row>
    <row r="25480">
      <c r="A25480" t="inlineStr">
        <is>
          <t>django-th</t>
        </is>
      </c>
      <c r="B25480" t="inlineStr">
        <is>
          <t>b1cc024072f32a42e134624a9cbe9ea56e93847f</t>
        </is>
      </c>
      <c r="C25480" t="inlineStr">
        <is>
          <t>2017-11-15 20:39:00+00:00</t>
        </is>
      </c>
      <c r="D25480" t="inlineStr">
        <is>
          <t>verchange</t>
        </is>
      </c>
      <c r="E25480" t="inlineStr">
        <is>
          <t>Django</t>
        </is>
      </c>
      <c r="F25480">
        <f>=1.11.7</f>
        <v/>
      </c>
      <c r="G25480" t="inlineStr">
        <is>
          <t>Django</t>
        </is>
      </c>
      <c r="H25480">
        <f>=1.11.6</f>
        <v/>
      </c>
    </row>
    <row r="25481">
      <c r="A25481" t="inlineStr">
        <is>
          <t>django-th</t>
        </is>
      </c>
      <c r="B25481" t="inlineStr">
        <is>
          <t>b1cc024072f32a42e134624a9cbe9ea56e93847f</t>
        </is>
      </c>
      <c r="C25481" t="inlineStr">
        <is>
          <t>2017-11-15 20:39:00+00:00</t>
        </is>
      </c>
      <c r="D25481" t="inlineStr">
        <is>
          <t>verchange</t>
        </is>
      </c>
      <c r="E25481" t="inlineStr">
        <is>
          <t>praw</t>
        </is>
      </c>
      <c r="F25481">
        <f>=5.2.0</f>
        <v/>
      </c>
      <c r="G25481" t="inlineStr">
        <is>
          <t>praw</t>
        </is>
      </c>
      <c r="H25481">
        <f>=5.2.0</f>
        <v/>
      </c>
    </row>
    <row r="25482">
      <c r="A25482" t="inlineStr">
        <is>
          <t>django-th</t>
        </is>
      </c>
      <c r="B25482" t="inlineStr">
        <is>
          <t>b1cc024072f32a42e134624a9cbe9ea56e93847f</t>
        </is>
      </c>
      <c r="C25482" t="inlineStr">
        <is>
          <t>2017-11-15 20:39:00+00:00</t>
        </is>
      </c>
      <c r="D25482" t="inlineStr">
        <is>
          <t>verchange</t>
        </is>
      </c>
      <c r="E25482" t="inlineStr">
        <is>
          <t>todoist-python</t>
        </is>
      </c>
      <c r="F25482">
        <f>=7.0.17</f>
        <v/>
      </c>
      <c r="G25482" t="inlineStr">
        <is>
          <t>todoist-python</t>
        </is>
      </c>
      <c r="H25482">
        <f>=7.0.17</f>
        <v/>
      </c>
    </row>
    <row r="25483">
      <c r="A25483" t="inlineStr">
        <is>
          <t>django-th</t>
        </is>
      </c>
      <c r="B25483" t="inlineStr">
        <is>
          <t>b1cc024072f32a42e134624a9cbe9ea56e93847f</t>
        </is>
      </c>
      <c r="C25483" t="inlineStr">
        <is>
          <t>2017-11-15 20:39:00+00:00</t>
        </is>
      </c>
      <c r="D25483" t="inlineStr">
        <is>
          <t>verchange</t>
        </is>
      </c>
      <c r="E25483" t="inlineStr">
        <is>
          <t>pytidylib</t>
        </is>
      </c>
      <c r="F25483">
        <f>=0.3.2</f>
        <v/>
      </c>
      <c r="G25483" t="inlineStr">
        <is>
          <t>pytidylib</t>
        </is>
      </c>
      <c r="H25483">
        <f>=0.3.2</f>
        <v/>
      </c>
    </row>
    <row r="25484">
      <c r="A25484" t="inlineStr">
        <is>
          <t>django-th</t>
        </is>
      </c>
      <c r="B25484" t="inlineStr">
        <is>
          <t>b1cc024072f32a42e134624a9cbe9ea56e93847f</t>
        </is>
      </c>
      <c r="C25484" t="inlineStr">
        <is>
          <t>2017-11-15 20:39:00+00:00</t>
        </is>
      </c>
      <c r="D25484" t="inlineStr">
        <is>
          <t>verchange</t>
        </is>
      </c>
      <c r="E25484" t="inlineStr">
        <is>
          <t>requests-oauthlib</t>
        </is>
      </c>
      <c r="F25484">
        <f>=0.8.0</f>
        <v/>
      </c>
      <c r="G25484" t="inlineStr">
        <is>
          <t>requests-oauthlib</t>
        </is>
      </c>
      <c r="H25484">
        <f>=0.8.0</f>
        <v/>
      </c>
    </row>
    <row r="25485">
      <c r="A25485" t="inlineStr">
        <is>
          <t>django-th</t>
        </is>
      </c>
      <c r="B25485" t="inlineStr">
        <is>
          <t>b1cc024072f32a42e134624a9cbe9ea56e93847f</t>
        </is>
      </c>
      <c r="C25485" t="inlineStr">
        <is>
          <t>2017-11-15 20:39:00+00:00</t>
        </is>
      </c>
      <c r="D25485" t="inlineStr">
        <is>
          <t>verchange</t>
        </is>
      </c>
      <c r="E25485" t="inlineStr">
        <is>
          <t>Mastodon.py</t>
        </is>
      </c>
      <c r="F25485">
        <f>=1.1.1</f>
        <v/>
      </c>
      <c r="G25485" t="inlineStr">
        <is>
          <t>Mastodon.py</t>
        </is>
      </c>
      <c r="H25485">
        <f>=1.1.1</f>
        <v/>
      </c>
    </row>
    <row r="25486">
      <c r="A25486" t="inlineStr">
        <is>
          <t>django-th</t>
        </is>
      </c>
      <c r="B25486" t="inlineStr">
        <is>
          <t>b1cc024072f32a42e134624a9cbe9ea56e93847f</t>
        </is>
      </c>
      <c r="C25486" t="inlineStr">
        <is>
          <t>2017-11-15 20:39:00+00:00</t>
        </is>
      </c>
      <c r="D25486" t="inlineStr">
        <is>
          <t>rem</t>
        </is>
      </c>
      <c r="E25486" t="inlineStr"/>
      <c r="F25486" t="inlineStr"/>
      <c r="G25486" t="inlineStr">
        <is>
          <t>flake8</t>
        </is>
      </c>
      <c r="H25486">
        <f>=3.5.0</f>
        <v/>
      </c>
    </row>
    <row r="25487">
      <c r="A25487" t="inlineStr">
        <is>
          <t>django-th</t>
        </is>
      </c>
      <c r="B25487" t="inlineStr">
        <is>
          <t>c604556b8db0d7eed014972fce8de341541f2442</t>
        </is>
      </c>
      <c r="C25487" t="inlineStr">
        <is>
          <t>2018-08-05 19:51:17+00:00</t>
        </is>
      </c>
      <c r="D25487" t="inlineStr">
        <is>
          <t>verchange</t>
        </is>
      </c>
      <c r="E25487" t="inlineStr">
        <is>
          <t>PyTumblr</t>
        </is>
      </c>
      <c r="F25487" t="inlineStr"/>
      <c r="G25487" t="inlineStr">
        <is>
          <t>PyTumblr</t>
        </is>
      </c>
      <c r="H25487">
        <f>=0.0.7</f>
        <v/>
      </c>
    </row>
    <row r="25488">
      <c r="A25488" t="inlineStr">
        <is>
          <t>django-th</t>
        </is>
      </c>
      <c r="B25488" t="inlineStr">
        <is>
          <t>c604556b8db0d7eed014972fce8de341541f2442</t>
        </is>
      </c>
      <c r="C25488" t="inlineStr">
        <is>
          <t>2018-08-05 19:51:17+00:00</t>
        </is>
      </c>
      <c r="D25488" t="inlineStr">
        <is>
          <t>verchange</t>
        </is>
      </c>
      <c r="E25488" t="inlineStr">
        <is>
          <t>github3.py</t>
        </is>
      </c>
      <c r="F25488" t="inlineStr"/>
      <c r="G25488" t="inlineStr">
        <is>
          <t>github3.py</t>
        </is>
      </c>
      <c r="H25488">
        <f>=1.0.0a4</f>
        <v/>
      </c>
    </row>
    <row r="25489">
      <c r="A25489" t="inlineStr">
        <is>
          <t>django-th</t>
        </is>
      </c>
      <c r="B25489" t="inlineStr">
        <is>
          <t>c604556b8db0d7eed014972fce8de341541f2442</t>
        </is>
      </c>
      <c r="C25489" t="inlineStr">
        <is>
          <t>2018-08-05 19:51:17+00:00</t>
        </is>
      </c>
      <c r="D25489" t="inlineStr">
        <is>
          <t>verchange</t>
        </is>
      </c>
      <c r="E25489" t="inlineStr">
        <is>
          <t>awesome-slugify</t>
        </is>
      </c>
      <c r="F25489" t="inlineStr"/>
      <c r="G25489" t="inlineStr">
        <is>
          <t>awesome-slugify</t>
        </is>
      </c>
      <c r="H25489">
        <f>=1.6.5</f>
        <v/>
      </c>
    </row>
    <row r="25490">
      <c r="A25490" t="inlineStr">
        <is>
          <t>django-th</t>
        </is>
      </c>
      <c r="B25490" t="inlineStr">
        <is>
          <t>c604556b8db0d7eed014972fce8de341541f2442</t>
        </is>
      </c>
      <c r="C25490" t="inlineStr">
        <is>
          <t>2018-08-05 19:51:17+00:00</t>
        </is>
      </c>
      <c r="D25490" t="inlineStr">
        <is>
          <t>verchange</t>
        </is>
      </c>
      <c r="E25490" t="inlineStr">
        <is>
          <t>django-js-reverse</t>
        </is>
      </c>
      <c r="F25490" t="inlineStr"/>
      <c r="G25490" t="inlineStr">
        <is>
          <t>django-js-reverse</t>
        </is>
      </c>
      <c r="H25490">
        <f>=0.7.3</f>
        <v/>
      </c>
    </row>
    <row r="25491">
      <c r="A25491" t="inlineStr">
        <is>
          <t>django-th</t>
        </is>
      </c>
      <c r="B25491" t="inlineStr">
        <is>
          <t>c604556b8db0d7eed014972fce8de341541f2442</t>
        </is>
      </c>
      <c r="C25491" t="inlineStr">
        <is>
          <t>2018-08-05 19:51:17+00:00</t>
        </is>
      </c>
      <c r="D25491" t="inlineStr">
        <is>
          <t>verchange</t>
        </is>
      </c>
      <c r="E25491" t="inlineStr">
        <is>
          <t>pytidylib</t>
        </is>
      </c>
      <c r="F25491" t="inlineStr"/>
      <c r="G25491" t="inlineStr">
        <is>
          <t>pytidylib</t>
        </is>
      </c>
      <c r="H25491">
        <f>=0.3.2</f>
        <v/>
      </c>
    </row>
    <row r="25492">
      <c r="A25492" t="inlineStr">
        <is>
          <t>django-th</t>
        </is>
      </c>
      <c r="B25492" t="inlineStr">
        <is>
          <t>c604556b8db0d7eed014972fce8de341541f2442</t>
        </is>
      </c>
      <c r="C25492" t="inlineStr">
        <is>
          <t>2018-08-05 19:51:17+00:00</t>
        </is>
      </c>
      <c r="D25492" t="inlineStr">
        <is>
          <t>verchange</t>
        </is>
      </c>
      <c r="E25492" t="inlineStr">
        <is>
          <t>requests-oauthlib</t>
        </is>
      </c>
      <c r="F25492" t="inlineStr"/>
      <c r="G25492" t="inlineStr">
        <is>
          <t>requests-oauthlib</t>
        </is>
      </c>
      <c r="H25492">
        <f>=0.8.0</f>
        <v/>
      </c>
    </row>
    <row r="25493">
      <c r="A25493" t="inlineStr">
        <is>
          <t>django-th</t>
        </is>
      </c>
      <c r="B25493" t="inlineStr">
        <is>
          <t>c604556b8db0d7eed014972fce8de341541f2442</t>
        </is>
      </c>
      <c r="C25493" t="inlineStr">
        <is>
          <t>2018-08-05 19:51:17+00:00</t>
        </is>
      </c>
      <c r="D25493" t="inlineStr">
        <is>
          <t>verchange</t>
        </is>
      </c>
      <c r="E25493" t="inlineStr">
        <is>
          <t>Mastodon.py</t>
        </is>
      </c>
      <c r="F25493" t="inlineStr"/>
      <c r="G25493" t="inlineStr">
        <is>
          <t>Mastodon.py</t>
        </is>
      </c>
      <c r="H25493">
        <f>=1.1.1</f>
        <v/>
      </c>
    </row>
    <row r="25494">
      <c r="A25494" t="inlineStr">
        <is>
          <t>django-th</t>
        </is>
      </c>
      <c r="B25494" t="inlineStr">
        <is>
          <t>c604556b8db0d7eed014972fce8de341541f2442</t>
        </is>
      </c>
      <c r="C25494" t="inlineStr">
        <is>
          <t>2018-08-05 19:51:17+00:00</t>
        </is>
      </c>
      <c r="D25494" t="inlineStr">
        <is>
          <t>verchange</t>
        </is>
      </c>
      <c r="E25494" t="inlineStr">
        <is>
          <t>django-formtools</t>
        </is>
      </c>
      <c r="F25494" t="inlineStr"/>
      <c r="G25494" t="inlineStr">
        <is>
          <t>django-formtools</t>
        </is>
      </c>
      <c r="H25494">
        <f>=2.1</f>
        <v/>
      </c>
    </row>
    <row r="25495">
      <c r="A25495" t="inlineStr">
        <is>
          <t>django-th</t>
        </is>
      </c>
      <c r="B25495" t="inlineStr">
        <is>
          <t>c604556b8db0d7eed014972fce8de341541f2442</t>
        </is>
      </c>
      <c r="C25495" t="inlineStr">
        <is>
          <t>2018-08-05 19:51:17+00:00</t>
        </is>
      </c>
      <c r="D25495" t="inlineStr">
        <is>
          <t>verchange</t>
        </is>
      </c>
      <c r="E25495" t="inlineStr">
        <is>
          <t>arrow</t>
        </is>
      </c>
      <c r="F25495" t="inlineStr"/>
      <c r="G25495" t="inlineStr">
        <is>
          <t>arrow</t>
        </is>
      </c>
      <c r="H25495">
        <f>=0.10.0</f>
        <v/>
      </c>
    </row>
    <row r="25496">
      <c r="A25496" t="inlineStr">
        <is>
          <t>django-th</t>
        </is>
      </c>
      <c r="B25496" t="inlineStr">
        <is>
          <t>c604556b8db0d7eed014972fce8de341541f2442</t>
        </is>
      </c>
      <c r="C25496" t="inlineStr">
        <is>
          <t>2018-08-05 19:51:17+00:00</t>
        </is>
      </c>
      <c r="D25496" t="inlineStr">
        <is>
          <t>verchange</t>
        </is>
      </c>
      <c r="E25496" t="inlineStr">
        <is>
          <t>django-redis</t>
        </is>
      </c>
      <c r="F25496" t="inlineStr"/>
      <c r="G25496" t="inlineStr">
        <is>
          <t>django-redis</t>
        </is>
      </c>
      <c r="H25496">
        <f>=4.8.0</f>
        <v/>
      </c>
    </row>
    <row r="25497">
      <c r="A25497" t="inlineStr">
        <is>
          <t>django-th</t>
        </is>
      </c>
      <c r="B25497" t="inlineStr">
        <is>
          <t>c604556b8db0d7eed014972fce8de341541f2442</t>
        </is>
      </c>
      <c r="C25497" t="inlineStr">
        <is>
          <t>2018-08-05 19:51:17+00:00</t>
        </is>
      </c>
      <c r="D25497" t="inlineStr">
        <is>
          <t>verchange</t>
        </is>
      </c>
      <c r="E25497" t="inlineStr">
        <is>
          <t>pocket</t>
        </is>
      </c>
      <c r="F25497" t="inlineStr"/>
      <c r="G25497" t="inlineStr">
        <is>
          <t>pocket</t>
        </is>
      </c>
      <c r="H25497">
        <f>=0.3.6</f>
        <v/>
      </c>
    </row>
    <row r="25498">
      <c r="A25498" t="inlineStr">
        <is>
          <t>django-th</t>
        </is>
      </c>
      <c r="B25498" t="inlineStr">
        <is>
          <t>c604556b8db0d7eed014972fce8de341541f2442</t>
        </is>
      </c>
      <c r="C25498" t="inlineStr">
        <is>
          <t>2018-08-05 19:51:17+00:00</t>
        </is>
      </c>
      <c r="D25498" t="inlineStr">
        <is>
          <t>verchange</t>
        </is>
      </c>
      <c r="E25498" t="inlineStr">
        <is>
          <t>djangorestframework</t>
        </is>
      </c>
      <c r="F25498" t="inlineStr">
        <is>
          <t>&gt;=3.7.7;&lt;4.0</t>
        </is>
      </c>
      <c r="G25498" t="inlineStr">
        <is>
          <t>djangorestframework</t>
        </is>
      </c>
      <c r="H25498">
        <f>=3.7.3</f>
        <v/>
      </c>
    </row>
    <row r="25499">
      <c r="A25499" t="inlineStr">
        <is>
          <t>django-th</t>
        </is>
      </c>
      <c r="B25499" t="inlineStr">
        <is>
          <t>c604556b8db0d7eed014972fce8de341541f2442</t>
        </is>
      </c>
      <c r="C25499" t="inlineStr">
        <is>
          <t>2018-08-05 19:51:17+00:00</t>
        </is>
      </c>
      <c r="D25499" t="inlineStr">
        <is>
          <t>verchange</t>
        </is>
      </c>
      <c r="E25499" t="inlineStr">
        <is>
          <t>Django</t>
        </is>
      </c>
      <c r="F25499" t="inlineStr">
        <is>
          <t>&gt;=2.0;&lt;3.0</t>
        </is>
      </c>
      <c r="G25499" t="inlineStr">
        <is>
          <t>Django</t>
        </is>
      </c>
      <c r="H25499">
        <f>=1.11.7</f>
        <v/>
      </c>
    </row>
    <row r="25500">
      <c r="A25500" t="inlineStr">
        <is>
          <t>django-th</t>
        </is>
      </c>
      <c r="B25500" t="inlineStr">
        <is>
          <t>c604556b8db0d7eed014972fce8de341541f2442</t>
        </is>
      </c>
      <c r="C25500" t="inlineStr">
        <is>
          <t>2018-08-05 19:51:17+00:00</t>
        </is>
      </c>
      <c r="D25500" t="inlineStr">
        <is>
          <t>verchange</t>
        </is>
      </c>
      <c r="E25500" t="inlineStr">
        <is>
          <t>django-environ</t>
        </is>
      </c>
      <c r="F25500" t="inlineStr"/>
      <c r="G25500" t="inlineStr">
        <is>
          <t>django-environ</t>
        </is>
      </c>
      <c r="H25500">
        <f>=0.4.4</f>
        <v/>
      </c>
    </row>
    <row r="25501">
      <c r="A25501" t="inlineStr">
        <is>
          <t>django-th</t>
        </is>
      </c>
      <c r="B25501" t="inlineStr">
        <is>
          <t>c604556b8db0d7eed014972fce8de341541f2442</t>
        </is>
      </c>
      <c r="C25501" t="inlineStr">
        <is>
          <t>2018-08-05 19:51:17+00:00</t>
        </is>
      </c>
      <c r="D25501" t="inlineStr">
        <is>
          <t>verchange</t>
        </is>
      </c>
      <c r="E25501" t="inlineStr">
        <is>
          <t>pytz</t>
        </is>
      </c>
      <c r="F25501" t="inlineStr"/>
      <c r="G25501" t="inlineStr">
        <is>
          <t>pytz</t>
        </is>
      </c>
      <c r="H25501">
        <f>=2017.3</f>
        <v/>
      </c>
    </row>
    <row r="25502">
      <c r="A25502" t="inlineStr">
        <is>
          <t>django-th</t>
        </is>
      </c>
      <c r="B25502" t="inlineStr">
        <is>
          <t>c604556b8db0d7eed014972fce8de341541f2442</t>
        </is>
      </c>
      <c r="C25502" t="inlineStr">
        <is>
          <t>2018-08-05 19:51:17+00:00</t>
        </is>
      </c>
      <c r="D25502" t="inlineStr">
        <is>
          <t>verchange</t>
        </is>
      </c>
      <c r="E25502" t="inlineStr">
        <is>
          <t>feedparser</t>
        </is>
      </c>
      <c r="F25502" t="inlineStr"/>
      <c r="G25502" t="inlineStr">
        <is>
          <t>feedparser</t>
        </is>
      </c>
      <c r="H25502">
        <f>=5.2.1</f>
        <v/>
      </c>
    </row>
    <row r="25503">
      <c r="A25503" t="inlineStr">
        <is>
          <t>django-th</t>
        </is>
      </c>
      <c r="B25503" t="inlineStr">
        <is>
          <t>c604556b8db0d7eed014972fce8de341541f2442</t>
        </is>
      </c>
      <c r="C25503" t="inlineStr">
        <is>
          <t>2018-08-05 19:51:17+00:00</t>
        </is>
      </c>
      <c r="D25503" t="inlineStr">
        <is>
          <t>verchange</t>
        </is>
      </c>
      <c r="E25503" t="inlineStr">
        <is>
          <t>twython</t>
        </is>
      </c>
      <c r="F25503" t="inlineStr"/>
      <c r="G25503" t="inlineStr">
        <is>
          <t>twython</t>
        </is>
      </c>
      <c r="H25503">
        <f>=3.6.0</f>
        <v/>
      </c>
    </row>
    <row r="25504">
      <c r="A25504" t="inlineStr">
        <is>
          <t>django-th</t>
        </is>
      </c>
      <c r="B25504" t="inlineStr">
        <is>
          <t>c604556b8db0d7eed014972fce8de341541f2442</t>
        </is>
      </c>
      <c r="C25504" t="inlineStr">
        <is>
          <t>2018-08-05 19:51:17+00:00</t>
        </is>
      </c>
      <c r="D25504" t="inlineStr">
        <is>
          <t>verchange</t>
        </is>
      </c>
      <c r="E25504" t="inlineStr">
        <is>
          <t>python-taiga</t>
        </is>
      </c>
      <c r="F25504" t="inlineStr"/>
      <c r="G25504" t="inlineStr">
        <is>
          <t>python-taiga</t>
        </is>
      </c>
      <c r="H25504">
        <f>=0.8.6</f>
        <v/>
      </c>
    </row>
    <row r="25505">
      <c r="A25505" t="inlineStr">
        <is>
          <t>django-th</t>
        </is>
      </c>
      <c r="B25505" t="inlineStr">
        <is>
          <t>c604556b8db0d7eed014972fce8de341541f2442</t>
        </is>
      </c>
      <c r="C25505" t="inlineStr">
        <is>
          <t>2018-08-05 19:51:17+00:00</t>
        </is>
      </c>
      <c r="D25505" t="inlineStr">
        <is>
          <t>verchange</t>
        </is>
      </c>
      <c r="E25505" t="inlineStr">
        <is>
          <t>pushbullet.py</t>
        </is>
      </c>
      <c r="F25505" t="inlineStr"/>
      <c r="G25505" t="inlineStr">
        <is>
          <t>pushbullet.py</t>
        </is>
      </c>
      <c r="H25505">
        <f>=0.11.0</f>
        <v/>
      </c>
    </row>
    <row r="25506">
      <c r="A25506" t="inlineStr">
        <is>
          <t>django-th</t>
        </is>
      </c>
      <c r="B25506" t="inlineStr">
        <is>
          <t>c604556b8db0d7eed014972fce8de341541f2442</t>
        </is>
      </c>
      <c r="C25506" t="inlineStr">
        <is>
          <t>2018-08-05 19:51:17+00:00</t>
        </is>
      </c>
      <c r="D25506" t="inlineStr">
        <is>
          <t>verchange</t>
        </is>
      </c>
      <c r="E25506" t="inlineStr">
        <is>
          <t>pypandoc</t>
        </is>
      </c>
      <c r="F25506" t="inlineStr"/>
      <c r="G25506" t="inlineStr">
        <is>
          <t>pypandoc</t>
        </is>
      </c>
      <c r="H25506">
        <f>=1.4</f>
        <v/>
      </c>
    </row>
    <row r="25507">
      <c r="A25507" t="inlineStr">
        <is>
          <t>django-th</t>
        </is>
      </c>
      <c r="B25507" t="inlineStr">
        <is>
          <t>c604556b8db0d7eed014972fce8de341541f2442</t>
        </is>
      </c>
      <c r="C25507" t="inlineStr">
        <is>
          <t>2018-08-05 19:51:17+00:00</t>
        </is>
      </c>
      <c r="D25507" t="inlineStr">
        <is>
          <t>verchange</t>
        </is>
      </c>
      <c r="E25507" t="inlineStr">
        <is>
          <t>wallabag_api</t>
        </is>
      </c>
      <c r="F25507">
        <f>=1.1.3</f>
        <v/>
      </c>
      <c r="G25507" t="inlineStr">
        <is>
          <t>wallabag_api</t>
        </is>
      </c>
      <c r="H25507">
        <f>=1.1.0</f>
        <v/>
      </c>
    </row>
    <row r="25508">
      <c r="A25508" t="inlineStr">
        <is>
          <t>django-th</t>
        </is>
      </c>
      <c r="B25508" t="inlineStr">
        <is>
          <t>c604556b8db0d7eed014972fce8de341541f2442</t>
        </is>
      </c>
      <c r="C25508" t="inlineStr">
        <is>
          <t>2018-08-05 19:51:17+00:00</t>
        </is>
      </c>
      <c r="D25508" t="inlineStr">
        <is>
          <t>verchange</t>
        </is>
      </c>
      <c r="E25508" t="inlineStr">
        <is>
          <t>py-trello</t>
        </is>
      </c>
      <c r="F25508" t="inlineStr"/>
      <c r="G25508" t="inlineStr">
        <is>
          <t>py-trello</t>
        </is>
      </c>
      <c r="H25508">
        <f>=0.9.0</f>
        <v/>
      </c>
    </row>
    <row r="25509">
      <c r="A25509" t="inlineStr">
        <is>
          <t>django-th</t>
        </is>
      </c>
      <c r="B25509" t="inlineStr">
        <is>
          <t>c604556b8db0d7eed014972fce8de341541f2442</t>
        </is>
      </c>
      <c r="C25509" t="inlineStr">
        <is>
          <t>2018-08-05 19:51:17+00:00</t>
        </is>
      </c>
      <c r="D25509" t="inlineStr">
        <is>
          <t>verchange</t>
        </is>
      </c>
      <c r="E25509" t="inlineStr">
        <is>
          <t>praw</t>
        </is>
      </c>
      <c r="F25509" t="inlineStr"/>
      <c r="G25509" t="inlineStr">
        <is>
          <t>praw</t>
        </is>
      </c>
      <c r="H25509">
        <f>=5.2.0</f>
        <v/>
      </c>
    </row>
    <row r="25510">
      <c r="A25510" t="inlineStr">
        <is>
          <t>django-th</t>
        </is>
      </c>
      <c r="B25510" t="inlineStr">
        <is>
          <t>c604556b8db0d7eed014972fce8de341541f2442</t>
        </is>
      </c>
      <c r="C25510" t="inlineStr">
        <is>
          <t>2018-08-05 19:51:17+00:00</t>
        </is>
      </c>
      <c r="D25510" t="inlineStr">
        <is>
          <t>verchange</t>
        </is>
      </c>
      <c r="E25510" t="inlineStr">
        <is>
          <t>todoist-python</t>
        </is>
      </c>
      <c r="F25510" t="inlineStr"/>
      <c r="G25510" t="inlineStr">
        <is>
          <t>todoist-python</t>
        </is>
      </c>
      <c r="H25510">
        <f>=7.0.17</f>
        <v/>
      </c>
    </row>
    <row r="25511">
      <c r="A25511" t="inlineStr">
        <is>
          <t>django-th</t>
        </is>
      </c>
      <c r="B25511" t="inlineStr">
        <is>
          <t>c604556b8db0d7eed014972fce8de341541f2442</t>
        </is>
      </c>
      <c r="C25511" t="inlineStr">
        <is>
          <t>2018-08-05 19:51:17+00:00</t>
        </is>
      </c>
      <c r="D25511" t="inlineStr">
        <is>
          <t>add</t>
        </is>
      </c>
      <c r="E25511" t="inlineStr">
        <is>
          <t>django-filter</t>
        </is>
      </c>
      <c r="F25511" t="inlineStr"/>
      <c r="G25511" t="inlineStr"/>
      <c r="H25511" t="inlineStr"/>
    </row>
    <row r="25512">
      <c r="A25512" t="inlineStr">
        <is>
          <t>django-th</t>
        </is>
      </c>
      <c r="B25512" t="inlineStr">
        <is>
          <t>c604556b8db0d7eed014972fce8de341541f2442</t>
        </is>
      </c>
      <c r="C25512" t="inlineStr">
        <is>
          <t>2018-08-05 19:51:17+00:00</t>
        </is>
      </c>
      <c r="D25512" t="inlineStr">
        <is>
          <t>rem</t>
        </is>
      </c>
      <c r="E25512" t="inlineStr"/>
      <c r="F25512" t="inlineStr"/>
      <c r="G25512" t="inlineStr">
        <is>
          <t>instapush</t>
        </is>
      </c>
      <c r="H25512">
        <f>=0.1.2</f>
        <v/>
      </c>
    </row>
    <row r="25513">
      <c r="A25513" t="inlineStr">
        <is>
          <t>django-th</t>
        </is>
      </c>
      <c r="B25513" t="inlineStr">
        <is>
          <t>86c999d16bcf30b6224206e5b40824309834ac8c</t>
        </is>
      </c>
      <c r="C25513" t="inlineStr">
        <is>
          <t>2019-02-05 23:01:08+00:00</t>
        </is>
      </c>
      <c r="D25513" t="inlineStr">
        <is>
          <t>add</t>
        </is>
      </c>
      <c r="E25513" t="inlineStr">
        <is>
          <t>joplin-api</t>
        </is>
      </c>
      <c r="F25513">
        <f>=1.2.2</f>
        <v/>
      </c>
      <c r="G25513" t="inlineStr"/>
      <c r="H25513" t="inlineStr"/>
    </row>
    <row r="25514">
      <c r="A25514" t="inlineStr">
        <is>
          <t>kml2geojson</t>
        </is>
      </c>
      <c r="B25514" t="inlineStr">
        <is>
          <t>db8814fac0c1dad31b3f64f1a3cb13c9ba520cf5</t>
        </is>
      </c>
      <c r="C25514" t="inlineStr">
        <is>
          <t>2016-11-23 23:12:30+00:00</t>
        </is>
      </c>
      <c r="D25514" t="inlineStr">
        <is>
          <t>add</t>
        </is>
      </c>
      <c r="E25514" t="inlineStr">
        <is>
          <t>alabaster</t>
        </is>
      </c>
      <c r="F25514">
        <f>=0.7.9</f>
        <v/>
      </c>
      <c r="G25514" t="inlineStr"/>
      <c r="H25514" t="inlineStr"/>
    </row>
    <row r="25515">
      <c r="A25515" t="inlineStr">
        <is>
          <t>kml2geojson</t>
        </is>
      </c>
      <c r="B25515" t="inlineStr">
        <is>
          <t>db8814fac0c1dad31b3f64f1a3cb13c9ba520cf5</t>
        </is>
      </c>
      <c r="C25515" t="inlineStr">
        <is>
          <t>2016-11-23 23:12:30+00:00</t>
        </is>
      </c>
      <c r="D25515" t="inlineStr">
        <is>
          <t>add</t>
        </is>
      </c>
      <c r="E25515" t="inlineStr">
        <is>
          <t>appnope</t>
        </is>
      </c>
      <c r="F25515">
        <f>=0.1.0</f>
        <v/>
      </c>
      <c r="G25515" t="inlineStr"/>
      <c r="H25515" t="inlineStr"/>
    </row>
    <row r="25516">
      <c r="A25516" t="inlineStr">
        <is>
          <t>kml2geojson</t>
        </is>
      </c>
      <c r="B25516" t="inlineStr">
        <is>
          <t>db8814fac0c1dad31b3f64f1a3cb13c9ba520cf5</t>
        </is>
      </c>
      <c r="C25516" t="inlineStr">
        <is>
          <t>2016-11-23 23:12:30+00:00</t>
        </is>
      </c>
      <c r="D25516" t="inlineStr">
        <is>
          <t>add</t>
        </is>
      </c>
      <c r="E25516" t="inlineStr">
        <is>
          <t>Babel</t>
        </is>
      </c>
      <c r="F25516">
        <f>=2.3.4</f>
        <v/>
      </c>
      <c r="G25516" t="inlineStr"/>
      <c r="H25516" t="inlineStr"/>
    </row>
    <row r="25517">
      <c r="A25517" t="inlineStr">
        <is>
          <t>kml2geojson</t>
        </is>
      </c>
      <c r="B25517" t="inlineStr">
        <is>
          <t>db8814fac0c1dad31b3f64f1a3cb13c9ba520cf5</t>
        </is>
      </c>
      <c r="C25517" t="inlineStr">
        <is>
          <t>2016-11-23 23:12:30+00:00</t>
        </is>
      </c>
      <c r="D25517" t="inlineStr">
        <is>
          <t>add</t>
        </is>
      </c>
      <c r="E25517" t="inlineStr">
        <is>
          <t>backports-abc</t>
        </is>
      </c>
      <c r="F25517">
        <f>=0.5</f>
        <v/>
      </c>
      <c r="G25517" t="inlineStr"/>
      <c r="H25517" t="inlineStr"/>
    </row>
    <row r="25518">
      <c r="A25518" t="inlineStr">
        <is>
          <t>kml2geojson</t>
        </is>
      </c>
      <c r="B25518" t="inlineStr">
        <is>
          <t>db8814fac0c1dad31b3f64f1a3cb13c9ba520cf5</t>
        </is>
      </c>
      <c r="C25518" t="inlineStr">
        <is>
          <t>2016-11-23 23:12:30+00:00</t>
        </is>
      </c>
      <c r="D25518" t="inlineStr">
        <is>
          <t>add</t>
        </is>
      </c>
      <c r="E25518" t="inlineStr">
        <is>
          <t>click</t>
        </is>
      </c>
      <c r="F25518">
        <f>=6.6</f>
        <v/>
      </c>
      <c r="G25518" t="inlineStr"/>
      <c r="H25518" t="inlineStr"/>
    </row>
    <row r="25519">
      <c r="A25519" t="inlineStr">
        <is>
          <t>kml2geojson</t>
        </is>
      </c>
      <c r="B25519" t="inlineStr">
        <is>
          <t>db8814fac0c1dad31b3f64f1a3cb13c9ba520cf5</t>
        </is>
      </c>
      <c r="C25519" t="inlineStr">
        <is>
          <t>2016-11-23 23:12:30+00:00</t>
        </is>
      </c>
      <c r="D25519" t="inlineStr">
        <is>
          <t>add</t>
        </is>
      </c>
      <c r="E25519" t="inlineStr">
        <is>
          <t>decorator</t>
        </is>
      </c>
      <c r="F25519">
        <f>=4.0.10</f>
        <v/>
      </c>
      <c r="G25519" t="inlineStr"/>
      <c r="H25519" t="inlineStr"/>
    </row>
    <row r="25520">
      <c r="A25520" t="inlineStr">
        <is>
          <t>kml2geojson</t>
        </is>
      </c>
      <c r="B25520" t="inlineStr">
        <is>
          <t>db8814fac0c1dad31b3f64f1a3cb13c9ba520cf5</t>
        </is>
      </c>
      <c r="C25520" t="inlineStr">
        <is>
          <t>2016-11-23 23:12:30+00:00</t>
        </is>
      </c>
      <c r="D25520" t="inlineStr">
        <is>
          <t>add</t>
        </is>
      </c>
      <c r="E25520" t="inlineStr">
        <is>
          <t>docutils</t>
        </is>
      </c>
      <c r="F25520">
        <f>=0.12</f>
        <v/>
      </c>
      <c r="G25520" t="inlineStr"/>
      <c r="H25520" t="inlineStr"/>
    </row>
    <row r="25521">
      <c r="A25521" t="inlineStr">
        <is>
          <t>kml2geojson</t>
        </is>
      </c>
      <c r="B25521" t="inlineStr">
        <is>
          <t>db8814fac0c1dad31b3f64f1a3cb13c9ba520cf5</t>
        </is>
      </c>
      <c r="C25521" t="inlineStr">
        <is>
          <t>2016-11-23 23:12:30+00:00</t>
        </is>
      </c>
      <c r="D25521" t="inlineStr">
        <is>
          <t>add</t>
        </is>
      </c>
      <c r="E25521" t="inlineStr">
        <is>
          <t>entrypoints</t>
        </is>
      </c>
      <c r="F25521">
        <f>=0.2.2</f>
        <v/>
      </c>
      <c r="G25521" t="inlineStr"/>
      <c r="H25521" t="inlineStr"/>
    </row>
    <row r="25522">
      <c r="A25522" t="inlineStr">
        <is>
          <t>kml2geojson</t>
        </is>
      </c>
      <c r="B25522" t="inlineStr">
        <is>
          <t>db8814fac0c1dad31b3f64f1a3cb13c9ba520cf5</t>
        </is>
      </c>
      <c r="C25522" t="inlineStr">
        <is>
          <t>2016-11-23 23:12:30+00:00</t>
        </is>
      </c>
      <c r="D25522" t="inlineStr">
        <is>
          <t>add</t>
        </is>
      </c>
      <c r="E25522" t="inlineStr">
        <is>
          <t>gnureadline</t>
        </is>
      </c>
      <c r="F25522">
        <f>=6.3.3</f>
        <v/>
      </c>
      <c r="G25522" t="inlineStr"/>
      <c r="H25522" t="inlineStr"/>
    </row>
    <row r="25523">
      <c r="A25523" t="inlineStr">
        <is>
          <t>kml2geojson</t>
        </is>
      </c>
      <c r="B25523" t="inlineStr">
        <is>
          <t>db8814fac0c1dad31b3f64f1a3cb13c9ba520cf5</t>
        </is>
      </c>
      <c r="C25523" t="inlineStr">
        <is>
          <t>2016-11-23 23:12:30+00:00</t>
        </is>
      </c>
      <c r="D25523" t="inlineStr">
        <is>
          <t>add</t>
        </is>
      </c>
      <c r="E25523" t="inlineStr">
        <is>
          <t>imagesize</t>
        </is>
      </c>
      <c r="F25523">
        <f>=0.7.1</f>
        <v/>
      </c>
      <c r="G25523" t="inlineStr"/>
      <c r="H25523" t="inlineStr"/>
    </row>
    <row r="25524">
      <c r="A25524" t="inlineStr">
        <is>
          <t>kml2geojson</t>
        </is>
      </c>
      <c r="B25524" t="inlineStr">
        <is>
          <t>db8814fac0c1dad31b3f64f1a3cb13c9ba520cf5</t>
        </is>
      </c>
      <c r="C25524" t="inlineStr">
        <is>
          <t>2016-11-23 23:12:30+00:00</t>
        </is>
      </c>
      <c r="D25524" t="inlineStr">
        <is>
          <t>add</t>
        </is>
      </c>
      <c r="E25524" t="inlineStr">
        <is>
          <t>ipykernel</t>
        </is>
      </c>
      <c r="F25524">
        <f>=4.5.1</f>
        <v/>
      </c>
      <c r="G25524" t="inlineStr"/>
      <c r="H25524" t="inlineStr"/>
    </row>
    <row r="25525">
      <c r="A25525" t="inlineStr">
        <is>
          <t>kml2geojson</t>
        </is>
      </c>
      <c r="B25525" t="inlineStr">
        <is>
          <t>db8814fac0c1dad31b3f64f1a3cb13c9ba520cf5</t>
        </is>
      </c>
      <c r="C25525" t="inlineStr">
        <is>
          <t>2016-11-23 23:12:30+00:00</t>
        </is>
      </c>
      <c r="D25525" t="inlineStr">
        <is>
          <t>add</t>
        </is>
      </c>
      <c r="E25525" t="inlineStr">
        <is>
          <t>ipython</t>
        </is>
      </c>
      <c r="F25525">
        <f>=5.1.0</f>
        <v/>
      </c>
      <c r="G25525" t="inlineStr"/>
      <c r="H25525" t="inlineStr"/>
    </row>
    <row r="25526">
      <c r="A25526" t="inlineStr">
        <is>
          <t>kml2geojson</t>
        </is>
      </c>
      <c r="B25526" t="inlineStr">
        <is>
          <t>db8814fac0c1dad31b3f64f1a3cb13c9ba520cf5</t>
        </is>
      </c>
      <c r="C25526" t="inlineStr">
        <is>
          <t>2016-11-23 23:12:30+00:00</t>
        </is>
      </c>
      <c r="D25526" t="inlineStr">
        <is>
          <t>add</t>
        </is>
      </c>
      <c r="E25526" t="inlineStr">
        <is>
          <t>ipython-genutils</t>
        </is>
      </c>
      <c r="F25526">
        <f>=0.1.0</f>
        <v/>
      </c>
      <c r="G25526" t="inlineStr"/>
      <c r="H25526" t="inlineStr"/>
    </row>
    <row r="25527">
      <c r="A25527" t="inlineStr">
        <is>
          <t>kml2geojson</t>
        </is>
      </c>
      <c r="B25527" t="inlineStr">
        <is>
          <t>db8814fac0c1dad31b3f64f1a3cb13c9ba520cf5</t>
        </is>
      </c>
      <c r="C25527" t="inlineStr">
        <is>
          <t>2016-11-23 23:12:30+00:00</t>
        </is>
      </c>
      <c r="D25527" t="inlineStr">
        <is>
          <t>add</t>
        </is>
      </c>
      <c r="E25527" t="inlineStr">
        <is>
          <t>ipywidgets</t>
        </is>
      </c>
      <c r="F25527">
        <f>=5.2.2</f>
        <v/>
      </c>
      <c r="G25527" t="inlineStr"/>
      <c r="H25527" t="inlineStr"/>
    </row>
    <row r="25528">
      <c r="A25528" t="inlineStr">
        <is>
          <t>kml2geojson</t>
        </is>
      </c>
      <c r="B25528" t="inlineStr">
        <is>
          <t>db8814fac0c1dad31b3f64f1a3cb13c9ba520cf5</t>
        </is>
      </c>
      <c r="C25528" t="inlineStr">
        <is>
          <t>2016-11-23 23:12:30+00:00</t>
        </is>
      </c>
      <c r="D25528" t="inlineStr">
        <is>
          <t>add</t>
        </is>
      </c>
      <c r="E25528" t="inlineStr">
        <is>
          <t>Jinja2</t>
        </is>
      </c>
      <c r="F25528">
        <f>=2.8</f>
        <v/>
      </c>
      <c r="G25528" t="inlineStr"/>
      <c r="H25528" t="inlineStr"/>
    </row>
    <row r="25529">
      <c r="A25529" t="inlineStr">
        <is>
          <t>kml2geojson</t>
        </is>
      </c>
      <c r="B25529" t="inlineStr">
        <is>
          <t>db8814fac0c1dad31b3f64f1a3cb13c9ba520cf5</t>
        </is>
      </c>
      <c r="C25529" t="inlineStr">
        <is>
          <t>2016-11-23 23:12:30+00:00</t>
        </is>
      </c>
      <c r="D25529" t="inlineStr">
        <is>
          <t>add</t>
        </is>
      </c>
      <c r="E25529" t="inlineStr">
        <is>
          <t>jsonschema</t>
        </is>
      </c>
      <c r="F25529">
        <f>=2.5.1</f>
        <v/>
      </c>
      <c r="G25529" t="inlineStr"/>
      <c r="H25529" t="inlineStr"/>
    </row>
    <row r="25530">
      <c r="A25530" t="inlineStr">
        <is>
          <t>kml2geojson</t>
        </is>
      </c>
      <c r="B25530" t="inlineStr">
        <is>
          <t>db8814fac0c1dad31b3f64f1a3cb13c9ba520cf5</t>
        </is>
      </c>
      <c r="C25530" t="inlineStr">
        <is>
          <t>2016-11-23 23:12:30+00:00</t>
        </is>
      </c>
      <c r="D25530" t="inlineStr">
        <is>
          <t>add</t>
        </is>
      </c>
      <c r="E25530" t="inlineStr">
        <is>
          <t>jupyter</t>
        </is>
      </c>
      <c r="F25530">
        <f>=1.0.0</f>
        <v/>
      </c>
      <c r="G25530" t="inlineStr"/>
      <c r="H25530" t="inlineStr"/>
    </row>
    <row r="25531">
      <c r="A25531" t="inlineStr">
        <is>
          <t>kml2geojson</t>
        </is>
      </c>
      <c r="B25531" t="inlineStr">
        <is>
          <t>db8814fac0c1dad31b3f64f1a3cb13c9ba520cf5</t>
        </is>
      </c>
      <c r="C25531" t="inlineStr">
        <is>
          <t>2016-11-23 23:12:30+00:00</t>
        </is>
      </c>
      <c r="D25531" t="inlineStr">
        <is>
          <t>add</t>
        </is>
      </c>
      <c r="E25531" t="inlineStr">
        <is>
          <t>jupyter-client</t>
        </is>
      </c>
      <c r="F25531">
        <f>=4.4.0</f>
        <v/>
      </c>
      <c r="G25531" t="inlineStr"/>
      <c r="H25531" t="inlineStr"/>
    </row>
    <row r="25532">
      <c r="A25532" t="inlineStr">
        <is>
          <t>kml2geojson</t>
        </is>
      </c>
      <c r="B25532" t="inlineStr">
        <is>
          <t>db8814fac0c1dad31b3f64f1a3cb13c9ba520cf5</t>
        </is>
      </c>
      <c r="C25532" t="inlineStr">
        <is>
          <t>2016-11-23 23:12:30+00:00</t>
        </is>
      </c>
      <c r="D25532" t="inlineStr">
        <is>
          <t>add</t>
        </is>
      </c>
      <c r="E25532" t="inlineStr">
        <is>
          <t>jupyter-console</t>
        </is>
      </c>
      <c r="F25532">
        <f>=5.0.0</f>
        <v/>
      </c>
      <c r="G25532" t="inlineStr"/>
      <c r="H25532" t="inlineStr"/>
    </row>
    <row r="25533">
      <c r="A25533" t="inlineStr">
        <is>
          <t>kml2geojson</t>
        </is>
      </c>
      <c r="B25533" t="inlineStr">
        <is>
          <t>db8814fac0c1dad31b3f64f1a3cb13c9ba520cf5</t>
        </is>
      </c>
      <c r="C25533" t="inlineStr">
        <is>
          <t>2016-11-23 23:12:30+00:00</t>
        </is>
      </c>
      <c r="D25533" t="inlineStr">
        <is>
          <t>add</t>
        </is>
      </c>
      <c r="E25533" t="inlineStr">
        <is>
          <t>jupyter-core</t>
        </is>
      </c>
      <c r="F25533">
        <f>=4.2.0</f>
        <v/>
      </c>
      <c r="G25533" t="inlineStr"/>
      <c r="H25533" t="inlineStr"/>
    </row>
    <row r="25534">
      <c r="A25534" t="inlineStr">
        <is>
          <t>kml2geojson</t>
        </is>
      </c>
      <c r="B25534" t="inlineStr">
        <is>
          <t>db8814fac0c1dad31b3f64f1a3cb13c9ba520cf5</t>
        </is>
      </c>
      <c r="C25534" t="inlineStr">
        <is>
          <t>2016-11-23 23:12:30+00:00</t>
        </is>
      </c>
      <c r="D25534" t="inlineStr">
        <is>
          <t>add</t>
        </is>
      </c>
      <c r="E25534" t="inlineStr">
        <is>
          <t>MarkupSafe</t>
        </is>
      </c>
      <c r="F25534">
        <f>=0.23</f>
        <v/>
      </c>
      <c r="G25534" t="inlineStr"/>
      <c r="H25534" t="inlineStr"/>
    </row>
    <row r="25535">
      <c r="A25535" t="inlineStr">
        <is>
          <t>kml2geojson</t>
        </is>
      </c>
      <c r="B25535" t="inlineStr">
        <is>
          <t>db8814fac0c1dad31b3f64f1a3cb13c9ba520cf5</t>
        </is>
      </c>
      <c r="C25535" t="inlineStr">
        <is>
          <t>2016-11-23 23:12:30+00:00</t>
        </is>
      </c>
      <c r="D25535" t="inlineStr">
        <is>
          <t>add</t>
        </is>
      </c>
      <c r="E25535" t="inlineStr">
        <is>
          <t>mistune</t>
        </is>
      </c>
      <c r="F25535">
        <f>=0.7.3</f>
        <v/>
      </c>
      <c r="G25535" t="inlineStr"/>
      <c r="H25535" t="inlineStr"/>
    </row>
    <row r="25536">
      <c r="A25536" t="inlineStr">
        <is>
          <t>kml2geojson</t>
        </is>
      </c>
      <c r="B25536" t="inlineStr">
        <is>
          <t>db8814fac0c1dad31b3f64f1a3cb13c9ba520cf5</t>
        </is>
      </c>
      <c r="C25536" t="inlineStr">
        <is>
          <t>2016-11-23 23:12:30+00:00</t>
        </is>
      </c>
      <c r="D25536" t="inlineStr">
        <is>
          <t>add</t>
        </is>
      </c>
      <c r="E25536" t="inlineStr">
        <is>
          <t>nbconvert</t>
        </is>
      </c>
      <c r="F25536">
        <f>=4.2.0</f>
        <v/>
      </c>
      <c r="G25536" t="inlineStr"/>
      <c r="H25536" t="inlineStr"/>
    </row>
    <row r="25537">
      <c r="A25537" t="inlineStr">
        <is>
          <t>kml2geojson</t>
        </is>
      </c>
      <c r="B25537" t="inlineStr">
        <is>
          <t>db8814fac0c1dad31b3f64f1a3cb13c9ba520cf5</t>
        </is>
      </c>
      <c r="C25537" t="inlineStr">
        <is>
          <t>2016-11-23 23:12:30+00:00</t>
        </is>
      </c>
      <c r="D25537" t="inlineStr">
        <is>
          <t>add</t>
        </is>
      </c>
      <c r="E25537" t="inlineStr">
        <is>
          <t>nbformat</t>
        </is>
      </c>
      <c r="F25537">
        <f>=4.1.0</f>
        <v/>
      </c>
      <c r="G25537" t="inlineStr"/>
      <c r="H25537" t="inlineStr"/>
    </row>
    <row r="25538">
      <c r="A25538" t="inlineStr">
        <is>
          <t>kml2geojson</t>
        </is>
      </c>
      <c r="B25538" t="inlineStr">
        <is>
          <t>db8814fac0c1dad31b3f64f1a3cb13c9ba520cf5</t>
        </is>
      </c>
      <c r="C25538" t="inlineStr">
        <is>
          <t>2016-11-23 23:12:30+00:00</t>
        </is>
      </c>
      <c r="D25538" t="inlineStr">
        <is>
          <t>add</t>
        </is>
      </c>
      <c r="E25538" t="inlineStr">
        <is>
          <t>nose</t>
        </is>
      </c>
      <c r="F25538">
        <f>=1.3.7</f>
        <v/>
      </c>
      <c r="G25538" t="inlineStr"/>
      <c r="H25538" t="inlineStr"/>
    </row>
    <row r="25539">
      <c r="A25539" t="inlineStr">
        <is>
          <t>kml2geojson</t>
        </is>
      </c>
      <c r="B25539" t="inlineStr">
        <is>
          <t>db8814fac0c1dad31b3f64f1a3cb13c9ba520cf5</t>
        </is>
      </c>
      <c r="C25539" t="inlineStr">
        <is>
          <t>2016-11-23 23:12:30+00:00</t>
        </is>
      </c>
      <c r="D25539" t="inlineStr">
        <is>
          <t>add</t>
        </is>
      </c>
      <c r="E25539" t="inlineStr">
        <is>
          <t>notebook</t>
        </is>
      </c>
      <c r="F25539">
        <f>=4.2.3</f>
        <v/>
      </c>
      <c r="G25539" t="inlineStr"/>
      <c r="H25539" t="inlineStr"/>
    </row>
    <row r="25540">
      <c r="A25540" t="inlineStr">
        <is>
          <t>kml2geojson</t>
        </is>
      </c>
      <c r="B25540" t="inlineStr">
        <is>
          <t>db8814fac0c1dad31b3f64f1a3cb13c9ba520cf5</t>
        </is>
      </c>
      <c r="C25540" t="inlineStr">
        <is>
          <t>2016-11-23 23:12:30+00:00</t>
        </is>
      </c>
      <c r="D25540" t="inlineStr">
        <is>
          <t>add</t>
        </is>
      </c>
      <c r="E25540" t="inlineStr">
        <is>
          <t>path.py</t>
        </is>
      </c>
      <c r="F25540">
        <f>=8.1.1</f>
        <v/>
      </c>
      <c r="G25540" t="inlineStr"/>
      <c r="H25540" t="inlineStr"/>
    </row>
    <row r="25541">
      <c r="A25541" t="inlineStr">
        <is>
          <t>kml2geojson</t>
        </is>
      </c>
      <c r="B25541" t="inlineStr">
        <is>
          <t>db8814fac0c1dad31b3f64f1a3cb13c9ba520cf5</t>
        </is>
      </c>
      <c r="C25541" t="inlineStr">
        <is>
          <t>2016-11-23 23:12:30+00:00</t>
        </is>
      </c>
      <c r="D25541" t="inlineStr">
        <is>
          <t>add</t>
        </is>
      </c>
      <c r="E25541" t="inlineStr">
        <is>
          <t>pexpect</t>
        </is>
      </c>
      <c r="F25541">
        <f>=4.2.1</f>
        <v/>
      </c>
      <c r="G25541" t="inlineStr"/>
      <c r="H25541" t="inlineStr"/>
    </row>
    <row r="25542">
      <c r="A25542" t="inlineStr">
        <is>
          <t>kml2geojson</t>
        </is>
      </c>
      <c r="B25542" t="inlineStr">
        <is>
          <t>db8814fac0c1dad31b3f64f1a3cb13c9ba520cf5</t>
        </is>
      </c>
      <c r="C25542" t="inlineStr">
        <is>
          <t>2016-11-23 23:12:30+00:00</t>
        </is>
      </c>
      <c r="D25542" t="inlineStr">
        <is>
          <t>add</t>
        </is>
      </c>
      <c r="E25542" t="inlineStr">
        <is>
          <t>pickleshare</t>
        </is>
      </c>
      <c r="F25542">
        <f>=0.7.4</f>
        <v/>
      </c>
      <c r="G25542" t="inlineStr"/>
      <c r="H25542" t="inlineStr"/>
    </row>
    <row r="25543">
      <c r="A25543" t="inlineStr">
        <is>
          <t>kml2geojson</t>
        </is>
      </c>
      <c r="B25543" t="inlineStr">
        <is>
          <t>db8814fac0c1dad31b3f64f1a3cb13c9ba520cf5</t>
        </is>
      </c>
      <c r="C25543" t="inlineStr">
        <is>
          <t>2016-11-23 23:12:30+00:00</t>
        </is>
      </c>
      <c r="D25543" t="inlineStr">
        <is>
          <t>add</t>
        </is>
      </c>
      <c r="E25543" t="inlineStr">
        <is>
          <t>pkginfo</t>
        </is>
      </c>
      <c r="F25543">
        <f>=1.2.1</f>
        <v/>
      </c>
      <c r="G25543" t="inlineStr"/>
      <c r="H25543" t="inlineStr"/>
    </row>
    <row r="25544">
      <c r="A25544" t="inlineStr">
        <is>
          <t>kml2geojson</t>
        </is>
      </c>
      <c r="B25544" t="inlineStr">
        <is>
          <t>db8814fac0c1dad31b3f64f1a3cb13c9ba520cf5</t>
        </is>
      </c>
      <c r="C25544" t="inlineStr">
        <is>
          <t>2016-11-23 23:12:30+00:00</t>
        </is>
      </c>
      <c r="D25544" t="inlineStr">
        <is>
          <t>add</t>
        </is>
      </c>
      <c r="E25544" t="inlineStr">
        <is>
          <t>prompt-toolkit</t>
        </is>
      </c>
      <c r="F25544">
        <f>=1.0.9</f>
        <v/>
      </c>
      <c r="G25544" t="inlineStr"/>
      <c r="H25544" t="inlineStr"/>
    </row>
    <row r="25545">
      <c r="A25545" t="inlineStr">
        <is>
          <t>kml2geojson</t>
        </is>
      </c>
      <c r="B25545" t="inlineStr">
        <is>
          <t>db8814fac0c1dad31b3f64f1a3cb13c9ba520cf5</t>
        </is>
      </c>
      <c r="C25545" t="inlineStr">
        <is>
          <t>2016-11-23 23:12:30+00:00</t>
        </is>
      </c>
      <c r="D25545" t="inlineStr">
        <is>
          <t>add</t>
        </is>
      </c>
      <c r="E25545" t="inlineStr">
        <is>
          <t>ptyprocess</t>
        </is>
      </c>
      <c r="F25545">
        <f>=0.5.1</f>
        <v/>
      </c>
      <c r="G25545" t="inlineStr"/>
      <c r="H25545" t="inlineStr"/>
    </row>
    <row r="25546">
      <c r="A25546" t="inlineStr">
        <is>
          <t>kml2geojson</t>
        </is>
      </c>
      <c r="B25546" t="inlineStr">
        <is>
          <t>db8814fac0c1dad31b3f64f1a3cb13c9ba520cf5</t>
        </is>
      </c>
      <c r="C25546" t="inlineStr">
        <is>
          <t>2016-11-23 23:12:30+00:00</t>
        </is>
      </c>
      <c r="D25546" t="inlineStr">
        <is>
          <t>add</t>
        </is>
      </c>
      <c r="E25546" t="inlineStr">
        <is>
          <t>Pygments</t>
        </is>
      </c>
      <c r="F25546">
        <f>=2.1.3</f>
        <v/>
      </c>
      <c r="G25546" t="inlineStr"/>
      <c r="H25546" t="inlineStr"/>
    </row>
    <row r="25547">
      <c r="A25547" t="inlineStr">
        <is>
          <t>kml2geojson</t>
        </is>
      </c>
      <c r="B25547" t="inlineStr">
        <is>
          <t>db8814fac0c1dad31b3f64f1a3cb13c9ba520cf5</t>
        </is>
      </c>
      <c r="C25547" t="inlineStr">
        <is>
          <t>2016-11-23 23:12:30+00:00</t>
        </is>
      </c>
      <c r="D25547" t="inlineStr">
        <is>
          <t>add</t>
        </is>
      </c>
      <c r="E25547" t="inlineStr">
        <is>
          <t>pytz</t>
        </is>
      </c>
      <c r="F25547">
        <f>=2016.7</f>
        <v/>
      </c>
      <c r="G25547" t="inlineStr"/>
      <c r="H25547" t="inlineStr"/>
    </row>
    <row r="25548">
      <c r="A25548" t="inlineStr">
        <is>
          <t>kml2geojson</t>
        </is>
      </c>
      <c r="B25548" t="inlineStr">
        <is>
          <t>db8814fac0c1dad31b3f64f1a3cb13c9ba520cf5</t>
        </is>
      </c>
      <c r="C25548" t="inlineStr">
        <is>
          <t>2016-11-23 23:12:30+00:00</t>
        </is>
      </c>
      <c r="D25548" t="inlineStr">
        <is>
          <t>add</t>
        </is>
      </c>
      <c r="E25548" t="inlineStr">
        <is>
          <t>pyzmq</t>
        </is>
      </c>
      <c r="F25548">
        <f>=16.0.2</f>
        <v/>
      </c>
      <c r="G25548" t="inlineStr"/>
      <c r="H25548" t="inlineStr"/>
    </row>
    <row r="25549">
      <c r="A25549" t="inlineStr">
        <is>
          <t>kml2geojson</t>
        </is>
      </c>
      <c r="B25549" t="inlineStr">
        <is>
          <t>db8814fac0c1dad31b3f64f1a3cb13c9ba520cf5</t>
        </is>
      </c>
      <c r="C25549" t="inlineStr">
        <is>
          <t>2016-11-23 23:12:30+00:00</t>
        </is>
      </c>
      <c r="D25549" t="inlineStr">
        <is>
          <t>add</t>
        </is>
      </c>
      <c r="E25549" t="inlineStr">
        <is>
          <t>qtconsole</t>
        </is>
      </c>
      <c r="F25549">
        <f>=4.2.1</f>
        <v/>
      </c>
      <c r="G25549" t="inlineStr"/>
      <c r="H25549" t="inlineStr"/>
    </row>
    <row r="25550">
      <c r="A25550" t="inlineStr">
        <is>
          <t>kml2geojson</t>
        </is>
      </c>
      <c r="B25550" t="inlineStr">
        <is>
          <t>db8814fac0c1dad31b3f64f1a3cb13c9ba520cf5</t>
        </is>
      </c>
      <c r="C25550" t="inlineStr">
        <is>
          <t>2016-11-23 23:12:30+00:00</t>
        </is>
      </c>
      <c r="D25550" t="inlineStr">
        <is>
          <t>add</t>
        </is>
      </c>
      <c r="E25550" t="inlineStr">
        <is>
          <t>requests</t>
        </is>
      </c>
      <c r="F25550">
        <f>=2.7.0</f>
        <v/>
      </c>
      <c r="G25550" t="inlineStr"/>
      <c r="H25550" t="inlineStr"/>
    </row>
    <row r="25551">
      <c r="A25551" t="inlineStr">
        <is>
          <t>kml2geojson</t>
        </is>
      </c>
      <c r="B25551" t="inlineStr">
        <is>
          <t>db8814fac0c1dad31b3f64f1a3cb13c9ba520cf5</t>
        </is>
      </c>
      <c r="C25551" t="inlineStr">
        <is>
          <t>2016-11-23 23:12:30+00:00</t>
        </is>
      </c>
      <c r="D25551" t="inlineStr">
        <is>
          <t>add</t>
        </is>
      </c>
      <c r="E25551" t="inlineStr">
        <is>
          <t>requests-toolbelt</t>
        </is>
      </c>
      <c r="F25551">
        <f>=0.4.0</f>
        <v/>
      </c>
      <c r="G25551" t="inlineStr"/>
      <c r="H25551" t="inlineStr"/>
    </row>
    <row r="25552">
      <c r="A25552" t="inlineStr">
        <is>
          <t>kml2geojson</t>
        </is>
      </c>
      <c r="B25552" t="inlineStr">
        <is>
          <t>db8814fac0c1dad31b3f64f1a3cb13c9ba520cf5</t>
        </is>
      </c>
      <c r="C25552" t="inlineStr">
        <is>
          <t>2016-11-23 23:12:30+00:00</t>
        </is>
      </c>
      <c r="D25552" t="inlineStr">
        <is>
          <t>add</t>
        </is>
      </c>
      <c r="E25552" t="inlineStr">
        <is>
          <t>simplegeneric</t>
        </is>
      </c>
      <c r="F25552">
        <f>=0.8.1</f>
        <v/>
      </c>
      <c r="G25552" t="inlineStr"/>
      <c r="H25552" t="inlineStr"/>
    </row>
    <row r="25553">
      <c r="A25553" t="inlineStr">
        <is>
          <t>kml2geojson</t>
        </is>
      </c>
      <c r="B25553" t="inlineStr">
        <is>
          <t>db8814fac0c1dad31b3f64f1a3cb13c9ba520cf5</t>
        </is>
      </c>
      <c r="C25553" t="inlineStr">
        <is>
          <t>2016-11-23 23:12:30+00:00</t>
        </is>
      </c>
      <c r="D25553" t="inlineStr">
        <is>
          <t>add</t>
        </is>
      </c>
      <c r="E25553" t="inlineStr">
        <is>
          <t>six</t>
        </is>
      </c>
      <c r="F25553">
        <f>=1.10.0</f>
        <v/>
      </c>
      <c r="G25553" t="inlineStr"/>
      <c r="H25553" t="inlineStr"/>
    </row>
    <row r="25554">
      <c r="A25554" t="inlineStr">
        <is>
          <t>kml2geojson</t>
        </is>
      </c>
      <c r="B25554" t="inlineStr">
        <is>
          <t>db8814fac0c1dad31b3f64f1a3cb13c9ba520cf5</t>
        </is>
      </c>
      <c r="C25554" t="inlineStr">
        <is>
          <t>2016-11-23 23:12:30+00:00</t>
        </is>
      </c>
      <c r="D25554" t="inlineStr">
        <is>
          <t>add</t>
        </is>
      </c>
      <c r="E25554" t="inlineStr">
        <is>
          <t>snowballstemmer</t>
        </is>
      </c>
      <c r="F25554">
        <f>=1.2.1</f>
        <v/>
      </c>
      <c r="G25554" t="inlineStr"/>
      <c r="H25554" t="inlineStr"/>
    </row>
    <row r="25555">
      <c r="A25555" t="inlineStr">
        <is>
          <t>kml2geojson</t>
        </is>
      </c>
      <c r="B25555" t="inlineStr">
        <is>
          <t>db8814fac0c1dad31b3f64f1a3cb13c9ba520cf5</t>
        </is>
      </c>
      <c r="C25555" t="inlineStr">
        <is>
          <t>2016-11-23 23:12:30+00:00</t>
        </is>
      </c>
      <c r="D25555" t="inlineStr">
        <is>
          <t>add</t>
        </is>
      </c>
      <c r="E25555" t="inlineStr">
        <is>
          <t>Sphinx</t>
        </is>
      </c>
      <c r="F25555">
        <f>=1.4.9</f>
        <v/>
      </c>
      <c r="G25555" t="inlineStr"/>
      <c r="H25555" t="inlineStr"/>
    </row>
    <row r="25556">
      <c r="A25556" t="inlineStr">
        <is>
          <t>kml2geojson</t>
        </is>
      </c>
      <c r="B25556" t="inlineStr">
        <is>
          <t>db8814fac0c1dad31b3f64f1a3cb13c9ba520cf5</t>
        </is>
      </c>
      <c r="C25556" t="inlineStr">
        <is>
          <t>2016-11-23 23:12:30+00:00</t>
        </is>
      </c>
      <c r="D25556" t="inlineStr">
        <is>
          <t>add</t>
        </is>
      </c>
      <c r="E25556" t="inlineStr">
        <is>
          <t>sphinx-rtd-theme</t>
        </is>
      </c>
      <c r="F25556">
        <f>=0.1.9</f>
        <v/>
      </c>
      <c r="G25556" t="inlineStr"/>
      <c r="H25556" t="inlineStr"/>
    </row>
    <row r="25557">
      <c r="A25557" t="inlineStr">
        <is>
          <t>kml2geojson</t>
        </is>
      </c>
      <c r="B25557" t="inlineStr">
        <is>
          <t>db8814fac0c1dad31b3f64f1a3cb13c9ba520cf5</t>
        </is>
      </c>
      <c r="C25557" t="inlineStr">
        <is>
          <t>2016-11-23 23:12:30+00:00</t>
        </is>
      </c>
      <c r="D25557" t="inlineStr">
        <is>
          <t>add</t>
        </is>
      </c>
      <c r="E25557" t="inlineStr">
        <is>
          <t>terminado</t>
        </is>
      </c>
      <c r="F25557">
        <f>=0.6</f>
        <v/>
      </c>
      <c r="G25557" t="inlineStr"/>
      <c r="H25557" t="inlineStr"/>
    </row>
    <row r="25558">
      <c r="A25558" t="inlineStr">
        <is>
          <t>kml2geojson</t>
        </is>
      </c>
      <c r="B25558" t="inlineStr">
        <is>
          <t>db8814fac0c1dad31b3f64f1a3cb13c9ba520cf5</t>
        </is>
      </c>
      <c r="C25558" t="inlineStr">
        <is>
          <t>2016-11-23 23:12:30+00:00</t>
        </is>
      </c>
      <c r="D25558" t="inlineStr">
        <is>
          <t>add</t>
        </is>
      </c>
      <c r="E25558" t="inlineStr">
        <is>
          <t>tornado</t>
        </is>
      </c>
      <c r="F25558">
        <f>=4.4.2</f>
        <v/>
      </c>
      <c r="G25558" t="inlineStr"/>
      <c r="H25558" t="inlineStr"/>
    </row>
    <row r="25559">
      <c r="A25559" t="inlineStr">
        <is>
          <t>kml2geojson</t>
        </is>
      </c>
      <c r="B25559" t="inlineStr">
        <is>
          <t>db8814fac0c1dad31b3f64f1a3cb13c9ba520cf5</t>
        </is>
      </c>
      <c r="C25559" t="inlineStr">
        <is>
          <t>2016-11-23 23:12:30+00:00</t>
        </is>
      </c>
      <c r="D25559" t="inlineStr">
        <is>
          <t>add</t>
        </is>
      </c>
      <c r="E25559" t="inlineStr">
        <is>
          <t>traitlets</t>
        </is>
      </c>
      <c r="F25559">
        <f>=4.3.1</f>
        <v/>
      </c>
      <c r="G25559" t="inlineStr"/>
      <c r="H25559" t="inlineStr"/>
    </row>
    <row r="25560">
      <c r="A25560" t="inlineStr">
        <is>
          <t>kml2geojson</t>
        </is>
      </c>
      <c r="B25560" t="inlineStr">
        <is>
          <t>db8814fac0c1dad31b3f64f1a3cb13c9ba520cf5</t>
        </is>
      </c>
      <c r="C25560" t="inlineStr">
        <is>
          <t>2016-11-23 23:12:30+00:00</t>
        </is>
      </c>
      <c r="D25560" t="inlineStr">
        <is>
          <t>add</t>
        </is>
      </c>
      <c r="E25560" t="inlineStr">
        <is>
          <t>twine</t>
        </is>
      </c>
      <c r="F25560">
        <f>=1.6.2</f>
        <v/>
      </c>
      <c r="G25560" t="inlineStr"/>
      <c r="H25560" t="inlineStr"/>
    </row>
    <row r="25561">
      <c r="A25561" t="inlineStr">
        <is>
          <t>kml2geojson</t>
        </is>
      </c>
      <c r="B25561" t="inlineStr">
        <is>
          <t>db8814fac0c1dad31b3f64f1a3cb13c9ba520cf5</t>
        </is>
      </c>
      <c r="C25561" t="inlineStr">
        <is>
          <t>2016-11-23 23:12:30+00:00</t>
        </is>
      </c>
      <c r="D25561" t="inlineStr">
        <is>
          <t>add</t>
        </is>
      </c>
      <c r="E25561" t="inlineStr">
        <is>
          <t>wcwidth</t>
        </is>
      </c>
      <c r="F25561">
        <f>=0.1.7</f>
        <v/>
      </c>
      <c r="G25561" t="inlineStr"/>
      <c r="H25561" t="inlineStr"/>
    </row>
    <row r="25562">
      <c r="A25562" t="inlineStr">
        <is>
          <t>kml2geojson</t>
        </is>
      </c>
      <c r="B25562" t="inlineStr">
        <is>
          <t>db8814fac0c1dad31b3f64f1a3cb13c9ba520cf5</t>
        </is>
      </c>
      <c r="C25562" t="inlineStr">
        <is>
          <t>2016-11-23 23:12:30+00:00</t>
        </is>
      </c>
      <c r="D25562" t="inlineStr">
        <is>
          <t>add</t>
        </is>
      </c>
      <c r="E25562" t="inlineStr">
        <is>
          <t>widgetsnbextension</t>
        </is>
      </c>
      <c r="F25562">
        <f>=1.2.6</f>
        <v/>
      </c>
      <c r="G25562" t="inlineStr"/>
      <c r="H25562" t="inlineStr"/>
    </row>
    <row r="25563">
      <c r="A25563" t="inlineStr">
        <is>
          <t>kml2geojson</t>
        </is>
      </c>
      <c r="B25563" t="inlineStr">
        <is>
          <t>a6c42622043803aa817ea01f70218e8b8a32bcae</t>
        </is>
      </c>
      <c r="C25563" t="inlineStr">
        <is>
          <t>2017-04-22 03:38:42+00:00</t>
        </is>
      </c>
      <c r="D25563" t="inlineStr">
        <is>
          <t>verchange</t>
        </is>
      </c>
      <c r="E25563" t="inlineStr">
        <is>
          <t>jupyter-console</t>
        </is>
      </c>
      <c r="F25563">
        <f>=5.1.0</f>
        <v/>
      </c>
      <c r="G25563" t="inlineStr">
        <is>
          <t>jupyter-console</t>
        </is>
      </c>
      <c r="H25563">
        <f>=5.0.0</f>
        <v/>
      </c>
    </row>
    <row r="25564">
      <c r="A25564" t="inlineStr">
        <is>
          <t>kml2geojson</t>
        </is>
      </c>
      <c r="B25564" t="inlineStr">
        <is>
          <t>a6c42622043803aa817ea01f70218e8b8a32bcae</t>
        </is>
      </c>
      <c r="C25564" t="inlineStr">
        <is>
          <t>2017-04-22 03:38:42+00:00</t>
        </is>
      </c>
      <c r="D25564" t="inlineStr">
        <is>
          <t>verchange</t>
        </is>
      </c>
      <c r="E25564" t="inlineStr">
        <is>
          <t>jupyter-client</t>
        </is>
      </c>
      <c r="F25564">
        <f>=5.0.1</f>
        <v/>
      </c>
      <c r="G25564" t="inlineStr">
        <is>
          <t>jupyter-client</t>
        </is>
      </c>
      <c r="H25564">
        <f>=4.4.0</f>
        <v/>
      </c>
    </row>
    <row r="25565">
      <c r="A25565" t="inlineStr">
        <is>
          <t>kml2geojson</t>
        </is>
      </c>
      <c r="B25565" t="inlineStr">
        <is>
          <t>a6c42622043803aa817ea01f70218e8b8a32bcae</t>
        </is>
      </c>
      <c r="C25565" t="inlineStr">
        <is>
          <t>2017-04-22 03:38:42+00:00</t>
        </is>
      </c>
      <c r="D25565" t="inlineStr">
        <is>
          <t>verchange</t>
        </is>
      </c>
      <c r="E25565" t="inlineStr">
        <is>
          <t>widgetsnbextension</t>
        </is>
      </c>
      <c r="F25565">
        <f>=2.0.0</f>
        <v/>
      </c>
      <c r="G25565" t="inlineStr">
        <is>
          <t>widgetsnbextension</t>
        </is>
      </c>
      <c r="H25565">
        <f>=1.2.6</f>
        <v/>
      </c>
    </row>
    <row r="25566">
      <c r="A25566" t="inlineStr">
        <is>
          <t>kml2geojson</t>
        </is>
      </c>
      <c r="B25566" t="inlineStr">
        <is>
          <t>a6c42622043803aa817ea01f70218e8b8a32bcae</t>
        </is>
      </c>
      <c r="C25566" t="inlineStr">
        <is>
          <t>2017-04-22 03:38:42+00:00</t>
        </is>
      </c>
      <c r="D25566" t="inlineStr">
        <is>
          <t>verchange</t>
        </is>
      </c>
      <c r="E25566" t="inlineStr">
        <is>
          <t>nbconvert</t>
        </is>
      </c>
      <c r="F25566">
        <f>=5.1.1</f>
        <v/>
      </c>
      <c r="G25566" t="inlineStr">
        <is>
          <t>nbconvert</t>
        </is>
      </c>
      <c r="H25566">
        <f>=4.2.0</f>
        <v/>
      </c>
    </row>
    <row r="25567">
      <c r="A25567" t="inlineStr">
        <is>
          <t>kml2geojson</t>
        </is>
      </c>
      <c r="B25567" t="inlineStr">
        <is>
          <t>a6c42622043803aa817ea01f70218e8b8a32bcae</t>
        </is>
      </c>
      <c r="C25567" t="inlineStr">
        <is>
          <t>2017-04-22 03:38:42+00:00</t>
        </is>
      </c>
      <c r="D25567" t="inlineStr">
        <is>
          <t>verchange</t>
        </is>
      </c>
      <c r="E25567" t="inlineStr">
        <is>
          <t>requests</t>
        </is>
      </c>
      <c r="F25567">
        <f>=2.13.0</f>
        <v/>
      </c>
      <c r="G25567" t="inlineStr">
        <is>
          <t>requests</t>
        </is>
      </c>
      <c r="H25567">
        <f>=2.7.0</f>
        <v/>
      </c>
    </row>
    <row r="25568">
      <c r="A25568" t="inlineStr">
        <is>
          <t>kml2geojson</t>
        </is>
      </c>
      <c r="B25568" t="inlineStr">
        <is>
          <t>a6c42622043803aa817ea01f70218e8b8a32bcae</t>
        </is>
      </c>
      <c r="C25568" t="inlineStr">
        <is>
          <t>2017-04-22 03:38:42+00:00</t>
        </is>
      </c>
      <c r="D25568" t="inlineStr">
        <is>
          <t>verchange</t>
        </is>
      </c>
      <c r="E25568" t="inlineStr">
        <is>
          <t>mistune</t>
        </is>
      </c>
      <c r="F25568">
        <f>=0.7.4</f>
        <v/>
      </c>
      <c r="G25568" t="inlineStr">
        <is>
          <t>mistune</t>
        </is>
      </c>
      <c r="H25568">
        <f>=0.7.3</f>
        <v/>
      </c>
    </row>
    <row r="25569">
      <c r="A25569" t="inlineStr">
        <is>
          <t>kml2geojson</t>
        </is>
      </c>
      <c r="B25569" t="inlineStr">
        <is>
          <t>a6c42622043803aa817ea01f70218e8b8a32bcae</t>
        </is>
      </c>
      <c r="C25569" t="inlineStr">
        <is>
          <t>2017-04-22 03:38:42+00:00</t>
        </is>
      </c>
      <c r="D25569" t="inlineStr">
        <is>
          <t>verchange</t>
        </is>
      </c>
      <c r="E25569" t="inlineStr">
        <is>
          <t>tornado</t>
        </is>
      </c>
      <c r="F25569">
        <f>=4.5.1</f>
        <v/>
      </c>
      <c r="G25569" t="inlineStr">
        <is>
          <t>tornado</t>
        </is>
      </c>
      <c r="H25569">
        <f>=4.4.2</f>
        <v/>
      </c>
    </row>
    <row r="25570">
      <c r="A25570" t="inlineStr">
        <is>
          <t>kml2geojson</t>
        </is>
      </c>
      <c r="B25570" t="inlineStr">
        <is>
          <t>a6c42622043803aa817ea01f70218e8b8a32bcae</t>
        </is>
      </c>
      <c r="C25570" t="inlineStr">
        <is>
          <t>2017-04-22 03:38:42+00:00</t>
        </is>
      </c>
      <c r="D25570" t="inlineStr">
        <is>
          <t>verchange</t>
        </is>
      </c>
      <c r="E25570" t="inlineStr">
        <is>
          <t>jupyter-core</t>
        </is>
      </c>
      <c r="F25570">
        <f>=4.3.0</f>
        <v/>
      </c>
      <c r="G25570" t="inlineStr">
        <is>
          <t>jupyter-core</t>
        </is>
      </c>
      <c r="H25570">
        <f>=4.2.0</f>
        <v/>
      </c>
    </row>
    <row r="25571">
      <c r="A25571" t="inlineStr">
        <is>
          <t>kml2geojson</t>
        </is>
      </c>
      <c r="B25571" t="inlineStr">
        <is>
          <t>a6c42622043803aa817ea01f70218e8b8a32bcae</t>
        </is>
      </c>
      <c r="C25571" t="inlineStr">
        <is>
          <t>2017-04-22 03:38:42+00:00</t>
        </is>
      </c>
      <c r="D25571" t="inlineStr">
        <is>
          <t>verchange</t>
        </is>
      </c>
      <c r="E25571" t="inlineStr">
        <is>
          <t>ipython</t>
        </is>
      </c>
      <c r="F25571">
        <f>=6.0.0</f>
        <v/>
      </c>
      <c r="G25571" t="inlineStr">
        <is>
          <t>ipython</t>
        </is>
      </c>
      <c r="H25571">
        <f>=5.1.0</f>
        <v/>
      </c>
    </row>
    <row r="25572">
      <c r="A25572" t="inlineStr">
        <is>
          <t>kml2geojson</t>
        </is>
      </c>
      <c r="B25572" t="inlineStr">
        <is>
          <t>a6c42622043803aa817ea01f70218e8b8a32bcae</t>
        </is>
      </c>
      <c r="C25572" t="inlineStr">
        <is>
          <t>2017-04-22 03:38:42+00:00</t>
        </is>
      </c>
      <c r="D25572" t="inlineStr">
        <is>
          <t>verchange</t>
        </is>
      </c>
      <c r="E25572" t="inlineStr">
        <is>
          <t>Pygments</t>
        </is>
      </c>
      <c r="F25572">
        <f>=2.2.0</f>
        <v/>
      </c>
      <c r="G25572" t="inlineStr">
        <is>
          <t>Pygments</t>
        </is>
      </c>
      <c r="H25572">
        <f>=2.1.3</f>
        <v/>
      </c>
    </row>
    <row r="25573">
      <c r="A25573" t="inlineStr">
        <is>
          <t>kml2geojson</t>
        </is>
      </c>
      <c r="B25573" t="inlineStr">
        <is>
          <t>a6c42622043803aa817ea01f70218e8b8a32bcae</t>
        </is>
      </c>
      <c r="C25573" t="inlineStr">
        <is>
          <t>2017-04-22 03:38:42+00:00</t>
        </is>
      </c>
      <c r="D25573" t="inlineStr">
        <is>
          <t>verchange</t>
        </is>
      </c>
      <c r="E25573" t="inlineStr">
        <is>
          <t>ipython-genutils</t>
        </is>
      </c>
      <c r="F25573">
        <f>=0.2.0</f>
        <v/>
      </c>
      <c r="G25573" t="inlineStr">
        <is>
          <t>ipython-genutils</t>
        </is>
      </c>
      <c r="H25573">
        <f>=0.1.0</f>
        <v/>
      </c>
    </row>
    <row r="25574">
      <c r="A25574" t="inlineStr">
        <is>
          <t>kml2geojson</t>
        </is>
      </c>
      <c r="B25574" t="inlineStr">
        <is>
          <t>a6c42622043803aa817ea01f70218e8b8a32bcae</t>
        </is>
      </c>
      <c r="C25574" t="inlineStr">
        <is>
          <t>2017-04-22 03:38:42+00:00</t>
        </is>
      </c>
      <c r="D25574" t="inlineStr">
        <is>
          <t>verchange</t>
        </is>
      </c>
      <c r="E25574" t="inlineStr">
        <is>
          <t>ipykernel</t>
        </is>
      </c>
      <c r="F25574">
        <f>=4.6.1</f>
        <v/>
      </c>
      <c r="G25574" t="inlineStr">
        <is>
          <t>ipykernel</t>
        </is>
      </c>
      <c r="H25574">
        <f>=4.5.1</f>
        <v/>
      </c>
    </row>
    <row r="25575">
      <c r="A25575" t="inlineStr">
        <is>
          <t>kml2geojson</t>
        </is>
      </c>
      <c r="B25575" t="inlineStr">
        <is>
          <t>a6c42622043803aa817ea01f70218e8b8a32bcae</t>
        </is>
      </c>
      <c r="C25575" t="inlineStr">
        <is>
          <t>2017-04-22 03:38:42+00:00</t>
        </is>
      </c>
      <c r="D25575" t="inlineStr">
        <is>
          <t>verchange</t>
        </is>
      </c>
      <c r="E25575" t="inlineStr">
        <is>
          <t>alabaster</t>
        </is>
      </c>
      <c r="F25575">
        <f>=0.7.10</f>
        <v/>
      </c>
      <c r="G25575" t="inlineStr">
        <is>
          <t>alabaster</t>
        </is>
      </c>
      <c r="H25575">
        <f>=0.7.9</f>
        <v/>
      </c>
    </row>
    <row r="25576">
      <c r="A25576" t="inlineStr">
        <is>
          <t>kml2geojson</t>
        </is>
      </c>
      <c r="B25576" t="inlineStr">
        <is>
          <t>a6c42622043803aa817ea01f70218e8b8a32bcae</t>
        </is>
      </c>
      <c r="C25576" t="inlineStr">
        <is>
          <t>2017-04-22 03:38:42+00:00</t>
        </is>
      </c>
      <c r="D25576" t="inlineStr">
        <is>
          <t>verchange</t>
        </is>
      </c>
      <c r="E25576" t="inlineStr">
        <is>
          <t>nbformat</t>
        </is>
      </c>
      <c r="F25576">
        <f>=4.3.0</f>
        <v/>
      </c>
      <c r="G25576" t="inlineStr">
        <is>
          <t>nbformat</t>
        </is>
      </c>
      <c r="H25576">
        <f>=4.1.0</f>
        <v/>
      </c>
    </row>
    <row r="25577">
      <c r="A25577" t="inlineStr">
        <is>
          <t>kml2geojson</t>
        </is>
      </c>
      <c r="B25577" t="inlineStr">
        <is>
          <t>a6c42622043803aa817ea01f70218e8b8a32bcae</t>
        </is>
      </c>
      <c r="C25577" t="inlineStr">
        <is>
          <t>2017-04-22 03:38:42+00:00</t>
        </is>
      </c>
      <c r="D25577" t="inlineStr">
        <is>
          <t>verchange</t>
        </is>
      </c>
      <c r="E25577" t="inlineStr">
        <is>
          <t>qtconsole</t>
        </is>
      </c>
      <c r="F25577">
        <f>=4.3.0</f>
        <v/>
      </c>
      <c r="G25577" t="inlineStr">
        <is>
          <t>qtconsole</t>
        </is>
      </c>
      <c r="H25577">
        <f>=4.2.1</f>
        <v/>
      </c>
    </row>
    <row r="25578">
      <c r="A25578" t="inlineStr">
        <is>
          <t>kml2geojson</t>
        </is>
      </c>
      <c r="B25578" t="inlineStr">
        <is>
          <t>a6c42622043803aa817ea01f70218e8b8a32bcae</t>
        </is>
      </c>
      <c r="C25578" t="inlineStr">
        <is>
          <t>2017-04-22 03:38:42+00:00</t>
        </is>
      </c>
      <c r="D25578" t="inlineStr">
        <is>
          <t>verchange</t>
        </is>
      </c>
      <c r="E25578" t="inlineStr">
        <is>
          <t>pytz</t>
        </is>
      </c>
      <c r="F25578">
        <f>=2017.2</f>
        <v/>
      </c>
      <c r="G25578" t="inlineStr">
        <is>
          <t>pytz</t>
        </is>
      </c>
      <c r="H25578">
        <f>=2016.7</f>
        <v/>
      </c>
    </row>
    <row r="25579">
      <c r="A25579" t="inlineStr">
        <is>
          <t>kml2geojson</t>
        </is>
      </c>
      <c r="B25579" t="inlineStr">
        <is>
          <t>a6c42622043803aa817ea01f70218e8b8a32bcae</t>
        </is>
      </c>
      <c r="C25579" t="inlineStr">
        <is>
          <t>2017-04-22 03:38:42+00:00</t>
        </is>
      </c>
      <c r="D25579" t="inlineStr">
        <is>
          <t>verchange</t>
        </is>
      </c>
      <c r="E25579" t="inlineStr">
        <is>
          <t>decorator</t>
        </is>
      </c>
      <c r="F25579">
        <f>=4.0.11</f>
        <v/>
      </c>
      <c r="G25579" t="inlineStr">
        <is>
          <t>decorator</t>
        </is>
      </c>
      <c r="H25579">
        <f>=4.0.10</f>
        <v/>
      </c>
    </row>
    <row r="25580">
      <c r="A25580" t="inlineStr">
        <is>
          <t>kml2geojson</t>
        </is>
      </c>
      <c r="B25580" t="inlineStr">
        <is>
          <t>a6c42622043803aa817ea01f70218e8b8a32bcae</t>
        </is>
      </c>
      <c r="C25580" t="inlineStr">
        <is>
          <t>2017-04-22 03:38:42+00:00</t>
        </is>
      </c>
      <c r="D25580" t="inlineStr">
        <is>
          <t>verchange</t>
        </is>
      </c>
      <c r="E25580" t="inlineStr">
        <is>
          <t>prompt-toolkit</t>
        </is>
      </c>
      <c r="F25580">
        <f>=1.0.14</f>
        <v/>
      </c>
      <c r="G25580" t="inlineStr">
        <is>
          <t>prompt-toolkit</t>
        </is>
      </c>
      <c r="H25580">
        <f>=1.0.9</f>
        <v/>
      </c>
    </row>
    <row r="25581">
      <c r="A25581" t="inlineStr">
        <is>
          <t>kml2geojson</t>
        </is>
      </c>
      <c r="B25581" t="inlineStr">
        <is>
          <t>a6c42622043803aa817ea01f70218e8b8a32bcae</t>
        </is>
      </c>
      <c r="C25581" t="inlineStr">
        <is>
          <t>2017-04-22 03:38:42+00:00</t>
        </is>
      </c>
      <c r="D25581" t="inlineStr">
        <is>
          <t>verchange</t>
        </is>
      </c>
      <c r="E25581" t="inlineStr">
        <is>
          <t>traitlets</t>
        </is>
      </c>
      <c r="F25581">
        <f>=4.3.2</f>
        <v/>
      </c>
      <c r="G25581" t="inlineStr">
        <is>
          <t>traitlets</t>
        </is>
      </c>
      <c r="H25581">
        <f>=4.3.1</f>
        <v/>
      </c>
    </row>
    <row r="25582">
      <c r="A25582" t="inlineStr">
        <is>
          <t>kml2geojson</t>
        </is>
      </c>
      <c r="B25582" t="inlineStr">
        <is>
          <t>a6c42622043803aa817ea01f70218e8b8a32bcae</t>
        </is>
      </c>
      <c r="C25582" t="inlineStr">
        <is>
          <t>2017-04-22 03:38:42+00:00</t>
        </is>
      </c>
      <c r="D25582" t="inlineStr">
        <is>
          <t>verchange</t>
        </is>
      </c>
      <c r="E25582" t="inlineStr">
        <is>
          <t>MarkupSafe</t>
        </is>
      </c>
      <c r="F25582">
        <f>=1.0</f>
        <v/>
      </c>
      <c r="G25582" t="inlineStr">
        <is>
          <t>MarkupSafe</t>
        </is>
      </c>
      <c r="H25582">
        <f>=0.23</f>
        <v/>
      </c>
    </row>
    <row r="25583">
      <c r="A25583" t="inlineStr">
        <is>
          <t>kml2geojson</t>
        </is>
      </c>
      <c r="B25583" t="inlineStr">
        <is>
          <t>a6c42622043803aa817ea01f70218e8b8a32bcae</t>
        </is>
      </c>
      <c r="C25583" t="inlineStr">
        <is>
          <t>2017-04-22 03:38:42+00:00</t>
        </is>
      </c>
      <c r="D25583" t="inlineStr">
        <is>
          <t>verchange</t>
        </is>
      </c>
      <c r="E25583" t="inlineStr">
        <is>
          <t>Babel</t>
        </is>
      </c>
      <c r="F25583">
        <f>=2.4.0</f>
        <v/>
      </c>
      <c r="G25583" t="inlineStr">
        <is>
          <t>Babel</t>
        </is>
      </c>
      <c r="H25583">
        <f>=2.3.4</f>
        <v/>
      </c>
    </row>
    <row r="25584">
      <c r="A25584" t="inlineStr">
        <is>
          <t>kml2geojson</t>
        </is>
      </c>
      <c r="B25584" t="inlineStr">
        <is>
          <t>a6c42622043803aa817ea01f70218e8b8a32bcae</t>
        </is>
      </c>
      <c r="C25584" t="inlineStr">
        <is>
          <t>2017-04-22 03:38:42+00:00</t>
        </is>
      </c>
      <c r="D25584" t="inlineStr">
        <is>
          <t>verchange</t>
        </is>
      </c>
      <c r="E25584" t="inlineStr">
        <is>
          <t>ipywidgets</t>
        </is>
      </c>
      <c r="F25584">
        <f>=6.0.0</f>
        <v/>
      </c>
      <c r="G25584" t="inlineStr">
        <is>
          <t>ipywidgets</t>
        </is>
      </c>
      <c r="H25584">
        <f>=5.2.2</f>
        <v/>
      </c>
    </row>
    <row r="25585">
      <c r="A25585" t="inlineStr">
        <is>
          <t>kml2geojson</t>
        </is>
      </c>
      <c r="B25585" t="inlineStr">
        <is>
          <t>a6c42622043803aa817ea01f70218e8b8a32bcae</t>
        </is>
      </c>
      <c r="C25585" t="inlineStr">
        <is>
          <t>2017-04-22 03:38:42+00:00</t>
        </is>
      </c>
      <c r="D25585" t="inlineStr">
        <is>
          <t>verchange</t>
        </is>
      </c>
      <c r="E25585" t="inlineStr">
        <is>
          <t>docutils</t>
        </is>
      </c>
      <c r="F25585">
        <f>=0.13.1</f>
        <v/>
      </c>
      <c r="G25585" t="inlineStr">
        <is>
          <t>docutils</t>
        </is>
      </c>
      <c r="H25585">
        <f>=0.12</f>
        <v/>
      </c>
    </row>
    <row r="25586">
      <c r="A25586" t="inlineStr">
        <is>
          <t>kml2geojson</t>
        </is>
      </c>
      <c r="B25586" t="inlineStr">
        <is>
          <t>a6c42622043803aa817ea01f70218e8b8a32bcae</t>
        </is>
      </c>
      <c r="C25586" t="inlineStr">
        <is>
          <t>2017-04-22 03:38:42+00:00</t>
        </is>
      </c>
      <c r="D25586" t="inlineStr">
        <is>
          <t>verchange</t>
        </is>
      </c>
      <c r="E25586" t="inlineStr">
        <is>
          <t>Sphinx</t>
        </is>
      </c>
      <c r="F25586">
        <f>=1.5.5</f>
        <v/>
      </c>
      <c r="G25586" t="inlineStr">
        <is>
          <t>Sphinx</t>
        </is>
      </c>
      <c r="H25586">
        <f>=1.4.9</f>
        <v/>
      </c>
    </row>
    <row r="25587">
      <c r="A25587" t="inlineStr">
        <is>
          <t>kml2geojson</t>
        </is>
      </c>
      <c r="B25587" t="inlineStr">
        <is>
          <t>a6c42622043803aa817ea01f70218e8b8a32bcae</t>
        </is>
      </c>
      <c r="C25587" t="inlineStr">
        <is>
          <t>2017-04-22 03:38:42+00:00</t>
        </is>
      </c>
      <c r="D25587" t="inlineStr">
        <is>
          <t>verchange</t>
        </is>
      </c>
      <c r="E25587" t="inlineStr">
        <is>
          <t>jsonschema</t>
        </is>
      </c>
      <c r="F25587">
        <f>=2.6.0</f>
        <v/>
      </c>
      <c r="G25587" t="inlineStr">
        <is>
          <t>jsonschema</t>
        </is>
      </c>
      <c r="H25587">
        <f>=2.5.1</f>
        <v/>
      </c>
    </row>
    <row r="25588">
      <c r="A25588" t="inlineStr">
        <is>
          <t>kml2geojson</t>
        </is>
      </c>
      <c r="B25588" t="inlineStr">
        <is>
          <t>a6c42622043803aa817ea01f70218e8b8a32bcae</t>
        </is>
      </c>
      <c r="C25588" t="inlineStr">
        <is>
          <t>2017-04-22 03:38:42+00:00</t>
        </is>
      </c>
      <c r="D25588" t="inlineStr">
        <is>
          <t>verchange</t>
        </is>
      </c>
      <c r="E25588" t="inlineStr">
        <is>
          <t>notebook</t>
        </is>
      </c>
      <c r="F25588">
        <f>=5.0.0</f>
        <v/>
      </c>
      <c r="G25588" t="inlineStr">
        <is>
          <t>notebook</t>
        </is>
      </c>
      <c r="H25588">
        <f>=4.2.3</f>
        <v/>
      </c>
    </row>
    <row r="25589">
      <c r="A25589" t="inlineStr">
        <is>
          <t>kml2geojson</t>
        </is>
      </c>
      <c r="B25589" t="inlineStr">
        <is>
          <t>a6c42622043803aa817ea01f70218e8b8a32bcae</t>
        </is>
      </c>
      <c r="C25589" t="inlineStr">
        <is>
          <t>2017-04-22 03:38:42+00:00</t>
        </is>
      </c>
      <c r="D25589" t="inlineStr">
        <is>
          <t>verchange</t>
        </is>
      </c>
      <c r="E25589" t="inlineStr">
        <is>
          <t>Jinja2</t>
        </is>
      </c>
      <c r="F25589">
        <f>=2.9.6</f>
        <v/>
      </c>
      <c r="G25589" t="inlineStr">
        <is>
          <t>Jinja2</t>
        </is>
      </c>
      <c r="H25589">
        <f>=2.8</f>
        <v/>
      </c>
    </row>
    <row r="25590">
      <c r="A25590" t="inlineStr">
        <is>
          <t>kml2geojson</t>
        </is>
      </c>
      <c r="B25590" t="inlineStr">
        <is>
          <t>a6c42622043803aa817ea01f70218e8b8a32bcae</t>
        </is>
      </c>
      <c r="C25590" t="inlineStr">
        <is>
          <t>2017-04-22 03:38:42+00:00</t>
        </is>
      </c>
      <c r="D25590" t="inlineStr">
        <is>
          <t>add</t>
        </is>
      </c>
      <c r="E25590" t="inlineStr">
        <is>
          <t>appdirs</t>
        </is>
      </c>
      <c r="F25590">
        <f>=1.4.3</f>
        <v/>
      </c>
      <c r="G25590" t="inlineStr"/>
      <c r="H25590" t="inlineStr"/>
    </row>
    <row r="25591">
      <c r="A25591" t="inlineStr">
        <is>
          <t>kml2geojson</t>
        </is>
      </c>
      <c r="B25591" t="inlineStr">
        <is>
          <t>a6c42622043803aa817ea01f70218e8b8a32bcae</t>
        </is>
      </c>
      <c r="C25591" t="inlineStr">
        <is>
          <t>2017-04-22 03:38:42+00:00</t>
        </is>
      </c>
      <c r="D25591" t="inlineStr">
        <is>
          <t>add</t>
        </is>
      </c>
      <c r="E25591" t="inlineStr">
        <is>
          <t>bleach</t>
        </is>
      </c>
      <c r="F25591">
        <f>=2.0.0</f>
        <v/>
      </c>
      <c r="G25591" t="inlineStr"/>
      <c r="H25591" t="inlineStr"/>
    </row>
    <row r="25592">
      <c r="A25592" t="inlineStr">
        <is>
          <t>kml2geojson</t>
        </is>
      </c>
      <c r="B25592" t="inlineStr">
        <is>
          <t>a6c42622043803aa817ea01f70218e8b8a32bcae</t>
        </is>
      </c>
      <c r="C25592" t="inlineStr">
        <is>
          <t>2017-04-22 03:38:42+00:00</t>
        </is>
      </c>
      <c r="D25592" t="inlineStr">
        <is>
          <t>add</t>
        </is>
      </c>
      <c r="E25592" t="inlineStr">
        <is>
          <t>html5lib</t>
        </is>
      </c>
      <c r="F25592">
        <f>=0.999999999</f>
        <v/>
      </c>
      <c r="G25592" t="inlineStr"/>
      <c r="H25592" t="inlineStr"/>
    </row>
    <row r="25593">
      <c r="A25593" t="inlineStr">
        <is>
          <t>kml2geojson</t>
        </is>
      </c>
      <c r="B25593" t="inlineStr">
        <is>
          <t>a6c42622043803aa817ea01f70218e8b8a32bcae</t>
        </is>
      </c>
      <c r="C25593" t="inlineStr">
        <is>
          <t>2017-04-22 03:38:42+00:00</t>
        </is>
      </c>
      <c r="D25593" t="inlineStr">
        <is>
          <t>add</t>
        </is>
      </c>
      <c r="E25593" t="inlineStr">
        <is>
          <t>jedi</t>
        </is>
      </c>
      <c r="F25593">
        <f>=0.10.2</f>
        <v/>
      </c>
      <c r="G25593" t="inlineStr"/>
      <c r="H25593" t="inlineStr"/>
    </row>
    <row r="25594">
      <c r="A25594" t="inlineStr">
        <is>
          <t>kml2geojson</t>
        </is>
      </c>
      <c r="B25594" t="inlineStr">
        <is>
          <t>a6c42622043803aa817ea01f70218e8b8a32bcae</t>
        </is>
      </c>
      <c r="C25594" t="inlineStr">
        <is>
          <t>2017-04-22 03:38:42+00:00</t>
        </is>
      </c>
      <c r="D25594" t="inlineStr">
        <is>
          <t>add</t>
        </is>
      </c>
      <c r="E25594" t="inlineStr">
        <is>
          <t>packaging</t>
        </is>
      </c>
      <c r="F25594">
        <f>=16.8</f>
        <v/>
      </c>
      <c r="G25594" t="inlineStr"/>
      <c r="H25594" t="inlineStr"/>
    </row>
    <row r="25595">
      <c r="A25595" t="inlineStr">
        <is>
          <t>kml2geojson</t>
        </is>
      </c>
      <c r="B25595" t="inlineStr">
        <is>
          <t>a6c42622043803aa817ea01f70218e8b8a32bcae</t>
        </is>
      </c>
      <c r="C25595" t="inlineStr">
        <is>
          <t>2017-04-22 03:38:42+00:00</t>
        </is>
      </c>
      <c r="D25595" t="inlineStr">
        <is>
          <t>add</t>
        </is>
      </c>
      <c r="E25595" t="inlineStr">
        <is>
          <t>pandocfilters</t>
        </is>
      </c>
      <c r="F25595">
        <f>=1.4.1</f>
        <v/>
      </c>
      <c r="G25595" t="inlineStr"/>
      <c r="H25595" t="inlineStr"/>
    </row>
    <row r="25596">
      <c r="A25596" t="inlineStr">
        <is>
          <t>kml2geojson</t>
        </is>
      </c>
      <c r="B25596" t="inlineStr">
        <is>
          <t>a6c42622043803aa817ea01f70218e8b8a32bcae</t>
        </is>
      </c>
      <c r="C25596" t="inlineStr">
        <is>
          <t>2017-04-22 03:38:42+00:00</t>
        </is>
      </c>
      <c r="D25596" t="inlineStr">
        <is>
          <t>add</t>
        </is>
      </c>
      <c r="E25596" t="inlineStr">
        <is>
          <t>py</t>
        </is>
      </c>
      <c r="F25596">
        <f>=1.4.33</f>
        <v/>
      </c>
      <c r="G25596" t="inlineStr"/>
      <c r="H25596" t="inlineStr"/>
    </row>
    <row r="25597">
      <c r="A25597" t="inlineStr">
        <is>
          <t>kml2geojson</t>
        </is>
      </c>
      <c r="B25597" t="inlineStr">
        <is>
          <t>a6c42622043803aa817ea01f70218e8b8a32bcae</t>
        </is>
      </c>
      <c r="C25597" t="inlineStr">
        <is>
          <t>2017-04-22 03:38:42+00:00</t>
        </is>
      </c>
      <c r="D25597" t="inlineStr">
        <is>
          <t>add</t>
        </is>
      </c>
      <c r="E25597" t="inlineStr">
        <is>
          <t>pyparsing</t>
        </is>
      </c>
      <c r="F25597">
        <f>=2.2.0</f>
        <v/>
      </c>
      <c r="G25597" t="inlineStr"/>
      <c r="H25597" t="inlineStr"/>
    </row>
    <row r="25598">
      <c r="A25598" t="inlineStr">
        <is>
          <t>kml2geojson</t>
        </is>
      </c>
      <c r="B25598" t="inlineStr">
        <is>
          <t>a6c42622043803aa817ea01f70218e8b8a32bcae</t>
        </is>
      </c>
      <c r="C25598" t="inlineStr">
        <is>
          <t>2017-04-22 03:38:42+00:00</t>
        </is>
      </c>
      <c r="D25598" t="inlineStr">
        <is>
          <t>add</t>
        </is>
      </c>
      <c r="E25598" t="inlineStr">
        <is>
          <t>pytest</t>
        </is>
      </c>
      <c r="F25598">
        <f>=3.0.7</f>
        <v/>
      </c>
      <c r="G25598" t="inlineStr"/>
      <c r="H25598" t="inlineStr"/>
    </row>
    <row r="25599">
      <c r="A25599" t="inlineStr">
        <is>
          <t>kml2geojson</t>
        </is>
      </c>
      <c r="B25599" t="inlineStr">
        <is>
          <t>a6c42622043803aa817ea01f70218e8b8a32bcae</t>
        </is>
      </c>
      <c r="C25599" t="inlineStr">
        <is>
          <t>2017-04-22 03:38:42+00:00</t>
        </is>
      </c>
      <c r="D25599" t="inlineStr">
        <is>
          <t>add</t>
        </is>
      </c>
      <c r="E25599" t="inlineStr">
        <is>
          <t>python-dateutil</t>
        </is>
      </c>
      <c r="F25599">
        <f>=2.6.0</f>
        <v/>
      </c>
      <c r="G25599" t="inlineStr"/>
      <c r="H25599" t="inlineStr"/>
    </row>
    <row r="25600">
      <c r="A25600" t="inlineStr">
        <is>
          <t>kml2geojson</t>
        </is>
      </c>
      <c r="B25600" t="inlineStr">
        <is>
          <t>a6c42622043803aa817ea01f70218e8b8a32bcae</t>
        </is>
      </c>
      <c r="C25600" t="inlineStr">
        <is>
          <t>2017-04-22 03:38:42+00:00</t>
        </is>
      </c>
      <c r="D25600" t="inlineStr">
        <is>
          <t>add</t>
        </is>
      </c>
      <c r="E25600" t="inlineStr">
        <is>
          <t>testpath</t>
        </is>
      </c>
      <c r="F25600">
        <f>=0.3</f>
        <v/>
      </c>
      <c r="G25600" t="inlineStr"/>
      <c r="H25600" t="inlineStr"/>
    </row>
    <row r="25601">
      <c r="A25601" t="inlineStr">
        <is>
          <t>kml2geojson</t>
        </is>
      </c>
      <c r="B25601" t="inlineStr">
        <is>
          <t>a6c42622043803aa817ea01f70218e8b8a32bcae</t>
        </is>
      </c>
      <c r="C25601" t="inlineStr">
        <is>
          <t>2017-04-22 03:38:42+00:00</t>
        </is>
      </c>
      <c r="D25601" t="inlineStr">
        <is>
          <t>add</t>
        </is>
      </c>
      <c r="E25601" t="inlineStr">
        <is>
          <t>webencodings</t>
        </is>
      </c>
      <c r="F25601">
        <f>=0.5.1</f>
        <v/>
      </c>
      <c r="G25601" t="inlineStr"/>
      <c r="H25601" t="inlineStr"/>
    </row>
    <row r="25602">
      <c r="A25602" t="inlineStr">
        <is>
          <t>kml2geojson</t>
        </is>
      </c>
      <c r="B25602" t="inlineStr">
        <is>
          <t>a6c42622043803aa817ea01f70218e8b8a32bcae</t>
        </is>
      </c>
      <c r="C25602" t="inlineStr">
        <is>
          <t>2017-04-22 03:38:42+00:00</t>
        </is>
      </c>
      <c r="D25602" t="inlineStr">
        <is>
          <t>rem</t>
        </is>
      </c>
      <c r="E25602" t="inlineStr"/>
      <c r="F25602" t="inlineStr"/>
      <c r="G25602" t="inlineStr">
        <is>
          <t>gnureadline</t>
        </is>
      </c>
      <c r="H25602">
        <f>=6.3.3</f>
        <v/>
      </c>
    </row>
    <row r="25603">
      <c r="A25603" t="inlineStr">
        <is>
          <t>kml2geojson</t>
        </is>
      </c>
      <c r="B25603" t="inlineStr">
        <is>
          <t>a6c42622043803aa817ea01f70218e8b8a32bcae</t>
        </is>
      </c>
      <c r="C25603" t="inlineStr">
        <is>
          <t>2017-04-22 03:38:42+00:00</t>
        </is>
      </c>
      <c r="D25603" t="inlineStr">
        <is>
          <t>rem</t>
        </is>
      </c>
      <c r="E25603" t="inlineStr"/>
      <c r="F25603" t="inlineStr"/>
      <c r="G25603" t="inlineStr">
        <is>
          <t>nose</t>
        </is>
      </c>
      <c r="H25603">
        <f>=1.3.7</f>
        <v/>
      </c>
    </row>
    <row r="25604">
      <c r="A25604" t="inlineStr">
        <is>
          <t>manga-py</t>
        </is>
      </c>
      <c r="B25604" t="inlineStr">
        <is>
          <t>87c2f1a77115d9541bef50b44d753e345e01bc78</t>
        </is>
      </c>
      <c r="C25604" t="inlineStr">
        <is>
          <t>2017-08-08 06:31:59+00:00</t>
        </is>
      </c>
      <c r="D25604" t="inlineStr">
        <is>
          <t>add</t>
        </is>
      </c>
      <c r="E25604" t="inlineStr">
        <is>
          <t>lxml</t>
        </is>
      </c>
      <c r="F25604" t="inlineStr">
        <is>
          <t>&gt;=3.7.2</t>
        </is>
      </c>
      <c r="G25604" t="inlineStr"/>
      <c r="H25604" t="inlineStr"/>
    </row>
    <row r="25605">
      <c r="A25605" t="inlineStr">
        <is>
          <t>manga-py</t>
        </is>
      </c>
      <c r="B25605" t="inlineStr">
        <is>
          <t>87c2f1a77115d9541bef50b44d753e345e01bc78</t>
        </is>
      </c>
      <c r="C25605" t="inlineStr">
        <is>
          <t>2017-08-08 06:31:59+00:00</t>
        </is>
      </c>
      <c r="D25605" t="inlineStr">
        <is>
          <t>add</t>
        </is>
      </c>
      <c r="E25605" t="inlineStr">
        <is>
          <t>cssselect</t>
        </is>
      </c>
      <c r="F25605" t="inlineStr">
        <is>
          <t>&gt;=1.0.0</t>
        </is>
      </c>
      <c r="G25605" t="inlineStr"/>
      <c r="H25605" t="inlineStr"/>
    </row>
    <row r="25606">
      <c r="A25606" t="inlineStr">
        <is>
          <t>manga-py</t>
        </is>
      </c>
      <c r="B25606" t="inlineStr">
        <is>
          <t>4cc632d5869c17dfc18c08edce97e931f324a8fe</t>
        </is>
      </c>
      <c r="C25606" t="inlineStr">
        <is>
          <t>2018-04-21 07:21:51+00:00</t>
        </is>
      </c>
      <c r="D25606" t="inlineStr">
        <is>
          <t>rem</t>
        </is>
      </c>
      <c r="E25606" t="inlineStr"/>
      <c r="F25606" t="inlineStr"/>
      <c r="G25606" t="inlineStr">
        <is>
          <t>PyQT5</t>
        </is>
      </c>
      <c r="H25606" t="inlineStr">
        <is>
          <t>&gt;=5.4</t>
        </is>
      </c>
    </row>
    <row r="25607">
      <c r="A25607" t="inlineStr">
        <is>
          <t>manga-py</t>
        </is>
      </c>
      <c r="B25607" t="inlineStr">
        <is>
          <t>4e346c30315d2305636a3534017ba625540289da</t>
        </is>
      </c>
      <c r="C25607" t="inlineStr">
        <is>
          <t>2018-07-04 14:30:25+00:00</t>
        </is>
      </c>
      <c r="D25607" t="inlineStr">
        <is>
          <t>add</t>
        </is>
      </c>
      <c r="E25607" t="inlineStr">
        <is>
          <t>numpy</t>
        </is>
      </c>
      <c r="F25607" t="inlineStr"/>
      <c r="G25607" t="inlineStr"/>
      <c r="H25607" t="inlineStr"/>
    </row>
    <row r="25608">
      <c r="A25608" t="inlineStr">
        <is>
          <t>manga-py</t>
        </is>
      </c>
      <c r="B25608" t="inlineStr">
        <is>
          <t>1d9b88457fd4322106eb74b38d29f47f0f158424</t>
        </is>
      </c>
      <c r="C25608" t="inlineStr">
        <is>
          <t>2019-01-15 06:58:38+00:00</t>
        </is>
      </c>
      <c r="D25608" t="inlineStr">
        <is>
          <t>add</t>
        </is>
      </c>
      <c r="E25608" t="inlineStr">
        <is>
          <t>pycryptodome</t>
        </is>
      </c>
      <c r="F25608" t="inlineStr">
        <is>
          <t>&gt;=3.5</t>
        </is>
      </c>
      <c r="G25608" t="inlineStr"/>
      <c r="H25608" t="inlineStr"/>
    </row>
    <row r="25609">
      <c r="A25609" t="inlineStr">
        <is>
          <t>manga-py</t>
        </is>
      </c>
      <c r="B25609" t="inlineStr">
        <is>
          <t>1d9b88457fd4322106eb74b38d29f47f0f158424</t>
        </is>
      </c>
      <c r="C25609" t="inlineStr">
        <is>
          <t>2019-01-15 06:58:38+00:00</t>
        </is>
      </c>
      <c r="D25609" t="inlineStr">
        <is>
          <t>rem</t>
        </is>
      </c>
      <c r="E25609" t="inlineStr"/>
      <c r="F25609" t="inlineStr"/>
      <c r="G25609" t="inlineStr">
        <is>
          <t>pycrypto</t>
        </is>
      </c>
      <c r="H25609" t="inlineStr">
        <is>
          <t>&gt;=2.5</t>
        </is>
      </c>
    </row>
    <row r="25610">
      <c r="A25610" t="inlineStr">
        <is>
          <t>manga-py</t>
        </is>
      </c>
      <c r="B25610" t="inlineStr">
        <is>
          <t>683b089d901df935ca58271ac7a7a8dc06fa5b09</t>
        </is>
      </c>
      <c r="C25610" t="inlineStr">
        <is>
          <t>2019-05-11 11:35:00+00:00</t>
        </is>
      </c>
      <c r="D25610" t="inlineStr">
        <is>
          <t>add</t>
        </is>
      </c>
      <c r="E25610" t="inlineStr">
        <is>
          <t>cloudscraper</t>
        </is>
      </c>
      <c r="F25610" t="inlineStr"/>
      <c r="G25610" t="inlineStr"/>
      <c r="H25610" t="inlineStr"/>
    </row>
    <row r="25611">
      <c r="A25611" t="inlineStr">
        <is>
          <t>manga-py</t>
        </is>
      </c>
      <c r="B25611" t="inlineStr">
        <is>
          <t>683b089d901df935ca58271ac7a7a8dc06fa5b09</t>
        </is>
      </c>
      <c r="C25611" t="inlineStr">
        <is>
          <t>2019-05-11 11:35:00+00:00</t>
        </is>
      </c>
      <c r="D25611" t="inlineStr">
        <is>
          <t>add</t>
        </is>
      </c>
      <c r="E25611" t="inlineStr">
        <is>
          <t>loguru</t>
        </is>
      </c>
      <c r="F25611" t="inlineStr">
        <is>
          <t>&gt;0.2</t>
        </is>
      </c>
      <c r="G25611" t="inlineStr"/>
      <c r="H25611" t="inlineStr"/>
    </row>
    <row r="25612">
      <c r="A25612" t="inlineStr">
        <is>
          <t>manga-py</t>
        </is>
      </c>
      <c r="B25612" t="inlineStr">
        <is>
          <t>683b089d901df935ca58271ac7a7a8dc06fa5b09</t>
        </is>
      </c>
      <c r="C25612" t="inlineStr">
        <is>
          <t>2019-05-11 11:35:00+00:00</t>
        </is>
      </c>
      <c r="D25612" t="inlineStr">
        <is>
          <t>rem</t>
        </is>
      </c>
      <c r="E25612" t="inlineStr"/>
      <c r="F25612" t="inlineStr"/>
      <c r="G25612" t="inlineStr">
        <is>
          <t>cfscrape</t>
        </is>
      </c>
      <c r="H25612" t="inlineStr">
        <is>
          <t>&gt;=1.9.5</t>
        </is>
      </c>
    </row>
    <row r="25613">
      <c r="A25613" t="inlineStr">
        <is>
          <t>manga-py</t>
        </is>
      </c>
      <c r="B25613" t="inlineStr">
        <is>
          <t>45af8a95479538330753de58e0908fb8adb9a8b7</t>
        </is>
      </c>
      <c r="C25613" t="inlineStr">
        <is>
          <t>2019-05-12 11:09:00+00:00</t>
        </is>
      </c>
      <c r="D25613" t="inlineStr">
        <is>
          <t>add</t>
        </is>
      </c>
      <c r="E25613" t="inlineStr">
        <is>
          <t>cloudscraper</t>
        </is>
      </c>
      <c r="F25613" t="inlineStr"/>
      <c r="G25613" t="inlineStr"/>
      <c r="H25613" t="inlineStr"/>
    </row>
    <row r="25614">
      <c r="A25614" t="inlineStr">
        <is>
          <t>manga-py</t>
        </is>
      </c>
      <c r="B25614" t="inlineStr">
        <is>
          <t>45af8a95479538330753de58e0908fb8adb9a8b7</t>
        </is>
      </c>
      <c r="C25614" t="inlineStr">
        <is>
          <t>2019-05-12 11:09:00+00:00</t>
        </is>
      </c>
      <c r="D25614" t="inlineStr">
        <is>
          <t>add</t>
        </is>
      </c>
      <c r="E25614" t="inlineStr">
        <is>
          <t>loguru</t>
        </is>
      </c>
      <c r="F25614" t="inlineStr">
        <is>
          <t>&gt;0.2</t>
        </is>
      </c>
      <c r="G25614" t="inlineStr"/>
      <c r="H25614" t="inlineStr"/>
    </row>
    <row r="25615">
      <c r="A25615" t="inlineStr">
        <is>
          <t>manga-py</t>
        </is>
      </c>
      <c r="B25615" t="inlineStr">
        <is>
          <t>45af8a95479538330753de58e0908fb8adb9a8b7</t>
        </is>
      </c>
      <c r="C25615" t="inlineStr">
        <is>
          <t>2019-05-12 11:09:00+00:00</t>
        </is>
      </c>
      <c r="D25615" t="inlineStr">
        <is>
          <t>rem</t>
        </is>
      </c>
      <c r="E25615" t="inlineStr"/>
      <c r="F25615" t="inlineStr"/>
      <c r="G25615" t="inlineStr">
        <is>
          <t>cfscrape</t>
        </is>
      </c>
      <c r="H25615" t="inlineStr">
        <is>
          <t>&gt;=1.9.5</t>
        </is>
      </c>
    </row>
    <row r="25616">
      <c r="A25616" t="inlineStr">
        <is>
          <t>manga-py</t>
        </is>
      </c>
      <c r="B25616" t="inlineStr">
        <is>
          <t>29eb71791dd010eed6670c14ecd8e2314a24bc8d</t>
        </is>
      </c>
      <c r="C25616" t="inlineStr">
        <is>
          <t>2019-05-17 08:18:09+00:00</t>
        </is>
      </c>
      <c r="D25616" t="inlineStr">
        <is>
          <t>add</t>
        </is>
      </c>
      <c r="E25616" t="inlineStr">
        <is>
          <t>cloudscraper</t>
        </is>
      </c>
      <c r="F25616" t="inlineStr"/>
      <c r="G25616" t="inlineStr"/>
      <c r="H25616" t="inlineStr"/>
    </row>
    <row r="25617">
      <c r="A25617" t="inlineStr">
        <is>
          <t>manga-py</t>
        </is>
      </c>
      <c r="B25617" t="inlineStr">
        <is>
          <t>29eb71791dd010eed6670c14ecd8e2314a24bc8d</t>
        </is>
      </c>
      <c r="C25617" t="inlineStr">
        <is>
          <t>2019-05-17 08:18:09+00:00</t>
        </is>
      </c>
      <c r="D25617" t="inlineStr">
        <is>
          <t>add</t>
        </is>
      </c>
      <c r="E25617" t="inlineStr">
        <is>
          <t>loguru</t>
        </is>
      </c>
      <c r="F25617" t="inlineStr">
        <is>
          <t>&gt;0.2</t>
        </is>
      </c>
      <c r="G25617" t="inlineStr"/>
      <c r="H25617" t="inlineStr"/>
    </row>
    <row r="25618">
      <c r="A25618" t="inlineStr">
        <is>
          <t>manga-py</t>
        </is>
      </c>
      <c r="B25618" t="inlineStr">
        <is>
          <t>29eb71791dd010eed6670c14ecd8e2314a24bc8d</t>
        </is>
      </c>
      <c r="C25618" t="inlineStr">
        <is>
          <t>2019-05-17 08:18:09+00:00</t>
        </is>
      </c>
      <c r="D25618" t="inlineStr">
        <is>
          <t>rem</t>
        </is>
      </c>
      <c r="E25618" t="inlineStr"/>
      <c r="F25618" t="inlineStr"/>
      <c r="G25618" t="inlineStr">
        <is>
          <t>cfscrape</t>
        </is>
      </c>
      <c r="H25618" t="inlineStr">
        <is>
          <t>&gt;=1.9.5</t>
        </is>
      </c>
    </row>
    <row r="25619">
      <c r="A25619" t="inlineStr">
        <is>
          <t>manga-py</t>
        </is>
      </c>
      <c r="B25619" t="inlineStr">
        <is>
          <t>a91d4bfb115012731d28148bd2646618c4112d9f</t>
        </is>
      </c>
      <c r="C25619" t="inlineStr">
        <is>
          <t>2019-05-25 09:42:01+00:00</t>
        </is>
      </c>
      <c r="D25619" t="inlineStr">
        <is>
          <t>verchange</t>
        </is>
      </c>
      <c r="E25619" t="inlineStr">
        <is>
          <t>urllib3</t>
        </is>
      </c>
      <c r="F25619" t="inlineStr"/>
      <c r="G25619" t="inlineStr">
        <is>
          <t>urllib3</t>
        </is>
      </c>
      <c r="H25619" t="inlineStr">
        <is>
          <t>&lt;1.23&gt;=1.21.1</t>
        </is>
      </c>
    </row>
    <row r="25620">
      <c r="A25620" t="inlineStr">
        <is>
          <t>manga-py</t>
        </is>
      </c>
      <c r="B25620" t="inlineStr">
        <is>
          <t>a91d4bfb115012731d28148bd2646618c4112d9f</t>
        </is>
      </c>
      <c r="C25620" t="inlineStr">
        <is>
          <t>2019-05-25 09:42:01+00:00</t>
        </is>
      </c>
      <c r="D25620" t="inlineStr">
        <is>
          <t>verchange</t>
        </is>
      </c>
      <c r="E25620" t="inlineStr">
        <is>
          <t>pycryptodome</t>
        </is>
      </c>
      <c r="F25620" t="inlineStr"/>
      <c r="G25620" t="inlineStr">
        <is>
          <t>pycryptodome</t>
        </is>
      </c>
      <c r="H25620" t="inlineStr">
        <is>
          <t>&gt;=3.5</t>
        </is>
      </c>
    </row>
    <row r="25621">
      <c r="A25621" t="inlineStr">
        <is>
          <t>manga-py</t>
        </is>
      </c>
      <c r="B25621" t="inlineStr">
        <is>
          <t>a91d4bfb115012731d28148bd2646618c4112d9f</t>
        </is>
      </c>
      <c r="C25621" t="inlineStr">
        <is>
          <t>2019-05-25 09:42:01+00:00</t>
        </is>
      </c>
      <c r="D25621" t="inlineStr">
        <is>
          <t>verchange</t>
        </is>
      </c>
      <c r="E25621" t="inlineStr">
        <is>
          <t>pyexecjs</t>
        </is>
      </c>
      <c r="F25621" t="inlineStr"/>
      <c r="G25621" t="inlineStr">
        <is>
          <t>pyexecjs</t>
        </is>
      </c>
      <c r="H25621" t="inlineStr">
        <is>
          <t>&gt;=1.5.1</t>
        </is>
      </c>
    </row>
    <row r="25622">
      <c r="A25622" t="inlineStr">
        <is>
          <t>manga-py</t>
        </is>
      </c>
      <c r="B25622" t="inlineStr">
        <is>
          <t>a91d4bfb115012731d28148bd2646618c4112d9f</t>
        </is>
      </c>
      <c r="C25622" t="inlineStr">
        <is>
          <t>2019-05-25 09:42:01+00:00</t>
        </is>
      </c>
      <c r="D25622" t="inlineStr">
        <is>
          <t>verchange</t>
        </is>
      </c>
      <c r="E25622" t="inlineStr">
        <is>
          <t>selenium</t>
        </is>
      </c>
      <c r="F25622" t="inlineStr"/>
      <c r="G25622" t="inlineStr">
        <is>
          <t>selenium</t>
        </is>
      </c>
      <c r="H25622" t="inlineStr">
        <is>
          <t>&gt;=3.0.2</t>
        </is>
      </c>
    </row>
    <row r="25623">
      <c r="A25623" t="inlineStr">
        <is>
          <t>manga-py</t>
        </is>
      </c>
      <c r="B25623" t="inlineStr">
        <is>
          <t>a91d4bfb115012731d28148bd2646618c4112d9f</t>
        </is>
      </c>
      <c r="C25623" t="inlineStr">
        <is>
          <t>2019-05-25 09:42:01+00:00</t>
        </is>
      </c>
      <c r="D25623" t="inlineStr">
        <is>
          <t>verchange</t>
        </is>
      </c>
      <c r="E25623" t="inlineStr">
        <is>
          <t>requests</t>
        </is>
      </c>
      <c r="F25623" t="inlineStr"/>
      <c r="G25623" t="inlineStr">
        <is>
          <t>requests</t>
        </is>
      </c>
      <c r="H25623" t="inlineStr">
        <is>
          <t>&gt;=2.14</t>
        </is>
      </c>
    </row>
    <row r="25624">
      <c r="A25624" t="inlineStr">
        <is>
          <t>manga-py</t>
        </is>
      </c>
      <c r="B25624" t="inlineStr">
        <is>
          <t>a91d4bfb115012731d28148bd2646618c4112d9f</t>
        </is>
      </c>
      <c r="C25624" t="inlineStr">
        <is>
          <t>2019-05-25 09:42:01+00:00</t>
        </is>
      </c>
      <c r="D25624" t="inlineStr">
        <is>
          <t>verchange</t>
        </is>
      </c>
      <c r="E25624" t="inlineStr">
        <is>
          <t>Pillow</t>
        </is>
      </c>
      <c r="F25624" t="inlineStr"/>
      <c r="G25624" t="inlineStr">
        <is>
          <t>Pillow</t>
        </is>
      </c>
      <c r="H25624" t="inlineStr">
        <is>
          <t>&gt;=4.3</t>
        </is>
      </c>
    </row>
    <row r="25625">
      <c r="A25625" t="inlineStr">
        <is>
          <t>manga-py</t>
        </is>
      </c>
      <c r="B25625" t="inlineStr">
        <is>
          <t>a91d4bfb115012731d28148bd2646618c4112d9f</t>
        </is>
      </c>
      <c r="C25625" t="inlineStr">
        <is>
          <t>2019-05-25 09:42:01+00:00</t>
        </is>
      </c>
      <c r="D25625" t="inlineStr">
        <is>
          <t>verchange</t>
        </is>
      </c>
      <c r="E25625" t="inlineStr">
        <is>
          <t>cssselect</t>
        </is>
      </c>
      <c r="F25625" t="inlineStr"/>
      <c r="G25625" t="inlineStr">
        <is>
          <t>cssselect</t>
        </is>
      </c>
      <c r="H25625" t="inlineStr">
        <is>
          <t>&gt;=1.0.0</t>
        </is>
      </c>
    </row>
    <row r="25626">
      <c r="A25626" t="inlineStr">
        <is>
          <t>manga-py</t>
        </is>
      </c>
      <c r="B25626" t="inlineStr">
        <is>
          <t>a91d4bfb115012731d28148bd2646618c4112d9f</t>
        </is>
      </c>
      <c r="C25626" t="inlineStr">
        <is>
          <t>2019-05-25 09:42:01+00:00</t>
        </is>
      </c>
      <c r="D25626" t="inlineStr">
        <is>
          <t>verchange</t>
        </is>
      </c>
      <c r="E25626" t="inlineStr">
        <is>
          <t>loguru</t>
        </is>
      </c>
      <c r="F25626" t="inlineStr"/>
      <c r="G25626" t="inlineStr">
        <is>
          <t>loguru</t>
        </is>
      </c>
      <c r="H25626" t="inlineStr">
        <is>
          <t>&gt;0.2</t>
        </is>
      </c>
    </row>
    <row r="25627">
      <c r="A25627" t="inlineStr">
        <is>
          <t>manga-py</t>
        </is>
      </c>
      <c r="B25627" t="inlineStr">
        <is>
          <t>a91d4bfb115012731d28148bd2646618c4112d9f</t>
        </is>
      </c>
      <c r="C25627" t="inlineStr">
        <is>
          <t>2019-05-25 09:42:01+00:00</t>
        </is>
      </c>
      <c r="D25627" t="inlineStr">
        <is>
          <t>verchange</t>
        </is>
      </c>
      <c r="E25627" t="inlineStr">
        <is>
          <t>lxml</t>
        </is>
      </c>
      <c r="F25627" t="inlineStr"/>
      <c r="G25627" t="inlineStr">
        <is>
          <t>lxml</t>
        </is>
      </c>
      <c r="H25627" t="inlineStr">
        <is>
          <t>&gt;=3.7.2</t>
        </is>
      </c>
    </row>
    <row r="25628">
      <c r="A25628" t="inlineStr">
        <is>
          <t>manga-py</t>
        </is>
      </c>
      <c r="B25628" t="inlineStr">
        <is>
          <t>a91d4bfb115012731d28148bd2646618c4112d9f</t>
        </is>
      </c>
      <c r="C25628" t="inlineStr">
        <is>
          <t>2019-05-25 09:42:01+00:00</t>
        </is>
      </c>
      <c r="D25628" t="inlineStr">
        <is>
          <t>verchange</t>
        </is>
      </c>
      <c r="E25628" t="inlineStr">
        <is>
          <t>progressbar2</t>
        </is>
      </c>
      <c r="F25628" t="inlineStr"/>
      <c r="G25628" t="inlineStr">
        <is>
          <t>progressbar2</t>
        </is>
      </c>
      <c r="H25628" t="inlineStr">
        <is>
          <t>&gt;3.34</t>
        </is>
      </c>
    </row>
    <row r="25629">
      <c r="A25629" t="inlineStr">
        <is>
          <t>manga-py</t>
        </is>
      </c>
      <c r="B25629" t="inlineStr">
        <is>
          <t>a91d4bfb115012731d28148bd2646618c4112d9f</t>
        </is>
      </c>
      <c r="C25629" t="inlineStr">
        <is>
          <t>2019-05-25 09:42:01+00:00</t>
        </is>
      </c>
      <c r="D25629" t="inlineStr">
        <is>
          <t>verchange</t>
        </is>
      </c>
      <c r="E25629" t="inlineStr">
        <is>
          <t>packaging</t>
        </is>
      </c>
      <c r="F25629" t="inlineStr"/>
      <c r="G25629" t="inlineStr">
        <is>
          <t>packaging</t>
        </is>
      </c>
      <c r="H25629" t="inlineStr">
        <is>
          <t>&gt;=17</t>
        </is>
      </c>
    </row>
    <row r="25630">
      <c r="A25630" t="inlineStr">
        <is>
          <t>manga-py</t>
        </is>
      </c>
      <c r="B25630" t="inlineStr">
        <is>
          <t>a91d4bfb115012731d28148bd2646618c4112d9f</t>
        </is>
      </c>
      <c r="C25630" t="inlineStr">
        <is>
          <t>2019-05-25 09:42:01+00:00</t>
        </is>
      </c>
      <c r="D25630" t="inlineStr">
        <is>
          <t>verchange</t>
        </is>
      </c>
      <c r="E25630" t="inlineStr">
        <is>
          <t>html-purifier</t>
        </is>
      </c>
      <c r="F25630" t="inlineStr"/>
      <c r="G25630" t="inlineStr">
        <is>
          <t>html-purifier</t>
        </is>
      </c>
      <c r="H25630" t="inlineStr">
        <is>
          <t>&gt;=0.1.9</t>
        </is>
      </c>
    </row>
    <row r="25631">
      <c r="A25631" t="inlineStr">
        <is>
          <t>manga-py</t>
        </is>
      </c>
      <c r="B25631" t="inlineStr">
        <is>
          <t>cfba5cb0649e1a26bdd81a9f857038e4d05a75f2</t>
        </is>
      </c>
      <c r="C25631" t="inlineStr">
        <is>
          <t>2019-05-27 14:00:36+00:00</t>
        </is>
      </c>
      <c r="D25631" t="inlineStr">
        <is>
          <t>verchange</t>
        </is>
      </c>
      <c r="E25631" t="inlineStr">
        <is>
          <t>urllib3</t>
        </is>
      </c>
      <c r="F25631" t="inlineStr"/>
      <c r="G25631" t="inlineStr">
        <is>
          <t>urllib3</t>
        </is>
      </c>
      <c r="H25631" t="inlineStr">
        <is>
          <t>&lt;1.23&gt;=1.21.1</t>
        </is>
      </c>
    </row>
    <row r="25632">
      <c r="A25632" t="inlineStr">
        <is>
          <t>manga-py</t>
        </is>
      </c>
      <c r="B25632" t="inlineStr">
        <is>
          <t>cfba5cb0649e1a26bdd81a9f857038e4d05a75f2</t>
        </is>
      </c>
      <c r="C25632" t="inlineStr">
        <is>
          <t>2019-05-27 14:00:36+00:00</t>
        </is>
      </c>
      <c r="D25632" t="inlineStr">
        <is>
          <t>verchange</t>
        </is>
      </c>
      <c r="E25632" t="inlineStr">
        <is>
          <t>pycryptodome</t>
        </is>
      </c>
      <c r="F25632" t="inlineStr"/>
      <c r="G25632" t="inlineStr">
        <is>
          <t>pycryptodome</t>
        </is>
      </c>
      <c r="H25632" t="inlineStr">
        <is>
          <t>&gt;=3.5</t>
        </is>
      </c>
    </row>
    <row r="25633">
      <c r="A25633" t="inlineStr">
        <is>
          <t>manga-py</t>
        </is>
      </c>
      <c r="B25633" t="inlineStr">
        <is>
          <t>cfba5cb0649e1a26bdd81a9f857038e4d05a75f2</t>
        </is>
      </c>
      <c r="C25633" t="inlineStr">
        <is>
          <t>2019-05-27 14:00:36+00:00</t>
        </is>
      </c>
      <c r="D25633" t="inlineStr">
        <is>
          <t>verchange</t>
        </is>
      </c>
      <c r="E25633" t="inlineStr">
        <is>
          <t>pyexecjs</t>
        </is>
      </c>
      <c r="F25633" t="inlineStr"/>
      <c r="G25633" t="inlineStr">
        <is>
          <t>pyexecjs</t>
        </is>
      </c>
      <c r="H25633" t="inlineStr">
        <is>
          <t>&gt;=1.5.1</t>
        </is>
      </c>
    </row>
    <row r="25634">
      <c r="A25634" t="inlineStr">
        <is>
          <t>manga-py</t>
        </is>
      </c>
      <c r="B25634" t="inlineStr">
        <is>
          <t>cfba5cb0649e1a26bdd81a9f857038e4d05a75f2</t>
        </is>
      </c>
      <c r="C25634" t="inlineStr">
        <is>
          <t>2019-05-27 14:00:36+00:00</t>
        </is>
      </c>
      <c r="D25634" t="inlineStr">
        <is>
          <t>verchange</t>
        </is>
      </c>
      <c r="E25634" t="inlineStr">
        <is>
          <t>selenium</t>
        </is>
      </c>
      <c r="F25634" t="inlineStr"/>
      <c r="G25634" t="inlineStr">
        <is>
          <t>selenium</t>
        </is>
      </c>
      <c r="H25634" t="inlineStr">
        <is>
          <t>&gt;=3.0.2</t>
        </is>
      </c>
    </row>
    <row r="25635">
      <c r="A25635" t="inlineStr">
        <is>
          <t>manga-py</t>
        </is>
      </c>
      <c r="B25635" t="inlineStr">
        <is>
          <t>cfba5cb0649e1a26bdd81a9f857038e4d05a75f2</t>
        </is>
      </c>
      <c r="C25635" t="inlineStr">
        <is>
          <t>2019-05-27 14:00:36+00:00</t>
        </is>
      </c>
      <c r="D25635" t="inlineStr">
        <is>
          <t>verchange</t>
        </is>
      </c>
      <c r="E25635" t="inlineStr">
        <is>
          <t>requests</t>
        </is>
      </c>
      <c r="F25635" t="inlineStr"/>
      <c r="G25635" t="inlineStr">
        <is>
          <t>requests</t>
        </is>
      </c>
      <c r="H25635" t="inlineStr">
        <is>
          <t>&gt;=2.14</t>
        </is>
      </c>
    </row>
    <row r="25636">
      <c r="A25636" t="inlineStr">
        <is>
          <t>manga-py</t>
        </is>
      </c>
      <c r="B25636" t="inlineStr">
        <is>
          <t>cfba5cb0649e1a26bdd81a9f857038e4d05a75f2</t>
        </is>
      </c>
      <c r="C25636" t="inlineStr">
        <is>
          <t>2019-05-27 14:00:36+00:00</t>
        </is>
      </c>
      <c r="D25636" t="inlineStr">
        <is>
          <t>verchange</t>
        </is>
      </c>
      <c r="E25636" t="inlineStr">
        <is>
          <t>Pillow</t>
        </is>
      </c>
      <c r="F25636" t="inlineStr"/>
      <c r="G25636" t="inlineStr">
        <is>
          <t>Pillow</t>
        </is>
      </c>
      <c r="H25636" t="inlineStr">
        <is>
          <t>&gt;=4.3</t>
        </is>
      </c>
    </row>
    <row r="25637">
      <c r="A25637" t="inlineStr">
        <is>
          <t>manga-py</t>
        </is>
      </c>
      <c r="B25637" t="inlineStr">
        <is>
          <t>cfba5cb0649e1a26bdd81a9f857038e4d05a75f2</t>
        </is>
      </c>
      <c r="C25637" t="inlineStr">
        <is>
          <t>2019-05-27 14:00:36+00:00</t>
        </is>
      </c>
      <c r="D25637" t="inlineStr">
        <is>
          <t>verchange</t>
        </is>
      </c>
      <c r="E25637" t="inlineStr">
        <is>
          <t>cssselect</t>
        </is>
      </c>
      <c r="F25637" t="inlineStr"/>
      <c r="G25637" t="inlineStr">
        <is>
          <t>cssselect</t>
        </is>
      </c>
      <c r="H25637" t="inlineStr">
        <is>
          <t>&gt;=1.0.0</t>
        </is>
      </c>
    </row>
    <row r="25638">
      <c r="A25638" t="inlineStr">
        <is>
          <t>manga-py</t>
        </is>
      </c>
      <c r="B25638" t="inlineStr">
        <is>
          <t>cfba5cb0649e1a26bdd81a9f857038e4d05a75f2</t>
        </is>
      </c>
      <c r="C25638" t="inlineStr">
        <is>
          <t>2019-05-27 14:00:36+00:00</t>
        </is>
      </c>
      <c r="D25638" t="inlineStr">
        <is>
          <t>verchange</t>
        </is>
      </c>
      <c r="E25638" t="inlineStr">
        <is>
          <t>loguru</t>
        </is>
      </c>
      <c r="F25638" t="inlineStr"/>
      <c r="G25638" t="inlineStr">
        <is>
          <t>loguru</t>
        </is>
      </c>
      <c r="H25638" t="inlineStr">
        <is>
          <t>&gt;0.2</t>
        </is>
      </c>
    </row>
    <row r="25639">
      <c r="A25639" t="inlineStr">
        <is>
          <t>manga-py</t>
        </is>
      </c>
      <c r="B25639" t="inlineStr">
        <is>
          <t>cfba5cb0649e1a26bdd81a9f857038e4d05a75f2</t>
        </is>
      </c>
      <c r="C25639" t="inlineStr">
        <is>
          <t>2019-05-27 14:00:36+00:00</t>
        </is>
      </c>
      <c r="D25639" t="inlineStr">
        <is>
          <t>verchange</t>
        </is>
      </c>
      <c r="E25639" t="inlineStr">
        <is>
          <t>lxml</t>
        </is>
      </c>
      <c r="F25639" t="inlineStr"/>
      <c r="G25639" t="inlineStr">
        <is>
          <t>lxml</t>
        </is>
      </c>
      <c r="H25639" t="inlineStr">
        <is>
          <t>&gt;=3.7.2</t>
        </is>
      </c>
    </row>
    <row r="25640">
      <c r="A25640" t="inlineStr">
        <is>
          <t>manga-py</t>
        </is>
      </c>
      <c r="B25640" t="inlineStr">
        <is>
          <t>cfba5cb0649e1a26bdd81a9f857038e4d05a75f2</t>
        </is>
      </c>
      <c r="C25640" t="inlineStr">
        <is>
          <t>2019-05-27 14:00:36+00:00</t>
        </is>
      </c>
      <c r="D25640" t="inlineStr">
        <is>
          <t>verchange</t>
        </is>
      </c>
      <c r="E25640" t="inlineStr">
        <is>
          <t>progressbar2</t>
        </is>
      </c>
      <c r="F25640" t="inlineStr"/>
      <c r="G25640" t="inlineStr">
        <is>
          <t>progressbar2</t>
        </is>
      </c>
      <c r="H25640" t="inlineStr">
        <is>
          <t>&gt;3.34</t>
        </is>
      </c>
    </row>
    <row r="25641">
      <c r="A25641" t="inlineStr">
        <is>
          <t>manga-py</t>
        </is>
      </c>
      <c r="B25641" t="inlineStr">
        <is>
          <t>cfba5cb0649e1a26bdd81a9f857038e4d05a75f2</t>
        </is>
      </c>
      <c r="C25641" t="inlineStr">
        <is>
          <t>2019-05-27 14:00:36+00:00</t>
        </is>
      </c>
      <c r="D25641" t="inlineStr">
        <is>
          <t>verchange</t>
        </is>
      </c>
      <c r="E25641" t="inlineStr">
        <is>
          <t>packaging</t>
        </is>
      </c>
      <c r="F25641" t="inlineStr"/>
      <c r="G25641" t="inlineStr">
        <is>
          <t>packaging</t>
        </is>
      </c>
      <c r="H25641" t="inlineStr">
        <is>
          <t>&gt;=17</t>
        </is>
      </c>
    </row>
    <row r="25642">
      <c r="A25642" t="inlineStr">
        <is>
          <t>manga-py</t>
        </is>
      </c>
      <c r="B25642" t="inlineStr">
        <is>
          <t>cfba5cb0649e1a26bdd81a9f857038e4d05a75f2</t>
        </is>
      </c>
      <c r="C25642" t="inlineStr">
        <is>
          <t>2019-05-27 14:00:36+00:00</t>
        </is>
      </c>
      <c r="D25642" t="inlineStr">
        <is>
          <t>verchange</t>
        </is>
      </c>
      <c r="E25642" t="inlineStr">
        <is>
          <t>html-purifier</t>
        </is>
      </c>
      <c r="F25642" t="inlineStr"/>
      <c r="G25642" t="inlineStr">
        <is>
          <t>html-purifier</t>
        </is>
      </c>
      <c r="H25642" t="inlineStr">
        <is>
          <t>&gt;=0.1.9</t>
        </is>
      </c>
    </row>
    <row r="25643">
      <c r="A25643" t="inlineStr">
        <is>
          <t>manga-py</t>
        </is>
      </c>
      <c r="B25643" t="inlineStr">
        <is>
          <t>a39581e81d966751831f8435616660994c1394af</t>
        </is>
      </c>
      <c r="C25643" t="inlineStr">
        <is>
          <t>2019-06-19 17:54:47+00:00</t>
        </is>
      </c>
      <c r="D25643" t="inlineStr">
        <is>
          <t>verchange</t>
        </is>
      </c>
      <c r="E25643" t="inlineStr">
        <is>
          <t>urllib3</t>
        </is>
      </c>
      <c r="F25643" t="inlineStr"/>
      <c r="G25643" t="inlineStr">
        <is>
          <t>urllib3</t>
        </is>
      </c>
      <c r="H25643" t="inlineStr">
        <is>
          <t>&lt;1.23&gt;=1.21.1</t>
        </is>
      </c>
    </row>
    <row r="25644">
      <c r="A25644" t="inlineStr">
        <is>
          <t>manga-py</t>
        </is>
      </c>
      <c r="B25644" t="inlineStr">
        <is>
          <t>a39581e81d966751831f8435616660994c1394af</t>
        </is>
      </c>
      <c r="C25644" t="inlineStr">
        <is>
          <t>2019-06-19 17:54:47+00:00</t>
        </is>
      </c>
      <c r="D25644" t="inlineStr">
        <is>
          <t>verchange</t>
        </is>
      </c>
      <c r="E25644" t="inlineStr">
        <is>
          <t>pycryptodome</t>
        </is>
      </c>
      <c r="F25644" t="inlineStr"/>
      <c r="G25644" t="inlineStr">
        <is>
          <t>pycryptodome</t>
        </is>
      </c>
      <c r="H25644" t="inlineStr">
        <is>
          <t>&gt;=3.5</t>
        </is>
      </c>
    </row>
    <row r="25645">
      <c r="A25645" t="inlineStr">
        <is>
          <t>manga-py</t>
        </is>
      </c>
      <c r="B25645" t="inlineStr">
        <is>
          <t>a39581e81d966751831f8435616660994c1394af</t>
        </is>
      </c>
      <c r="C25645" t="inlineStr">
        <is>
          <t>2019-06-19 17:54:47+00:00</t>
        </is>
      </c>
      <c r="D25645" t="inlineStr">
        <is>
          <t>verchange</t>
        </is>
      </c>
      <c r="E25645" t="inlineStr">
        <is>
          <t>pyexecjs</t>
        </is>
      </c>
      <c r="F25645" t="inlineStr"/>
      <c r="G25645" t="inlineStr">
        <is>
          <t>pyexecjs</t>
        </is>
      </c>
      <c r="H25645" t="inlineStr">
        <is>
          <t>&gt;=1.5.1</t>
        </is>
      </c>
    </row>
    <row r="25646">
      <c r="A25646" t="inlineStr">
        <is>
          <t>manga-py</t>
        </is>
      </c>
      <c r="B25646" t="inlineStr">
        <is>
          <t>a39581e81d966751831f8435616660994c1394af</t>
        </is>
      </c>
      <c r="C25646" t="inlineStr">
        <is>
          <t>2019-06-19 17:54:47+00:00</t>
        </is>
      </c>
      <c r="D25646" t="inlineStr">
        <is>
          <t>verchange</t>
        </is>
      </c>
      <c r="E25646" t="inlineStr">
        <is>
          <t>selenium</t>
        </is>
      </c>
      <c r="F25646" t="inlineStr"/>
      <c r="G25646" t="inlineStr">
        <is>
          <t>selenium</t>
        </is>
      </c>
      <c r="H25646" t="inlineStr">
        <is>
          <t>&gt;=3.0.2</t>
        </is>
      </c>
    </row>
    <row r="25647">
      <c r="A25647" t="inlineStr">
        <is>
          <t>manga-py</t>
        </is>
      </c>
      <c r="B25647" t="inlineStr">
        <is>
          <t>a39581e81d966751831f8435616660994c1394af</t>
        </is>
      </c>
      <c r="C25647" t="inlineStr">
        <is>
          <t>2019-06-19 17:54:47+00:00</t>
        </is>
      </c>
      <c r="D25647" t="inlineStr">
        <is>
          <t>verchange</t>
        </is>
      </c>
      <c r="E25647" t="inlineStr">
        <is>
          <t>requests</t>
        </is>
      </c>
      <c r="F25647" t="inlineStr"/>
      <c r="G25647" t="inlineStr">
        <is>
          <t>requests</t>
        </is>
      </c>
      <c r="H25647" t="inlineStr">
        <is>
          <t>&gt;=2.14</t>
        </is>
      </c>
    </row>
    <row r="25648">
      <c r="A25648" t="inlineStr">
        <is>
          <t>manga-py</t>
        </is>
      </c>
      <c r="B25648" t="inlineStr">
        <is>
          <t>a39581e81d966751831f8435616660994c1394af</t>
        </is>
      </c>
      <c r="C25648" t="inlineStr">
        <is>
          <t>2019-06-19 17:54:47+00:00</t>
        </is>
      </c>
      <c r="D25648" t="inlineStr">
        <is>
          <t>verchange</t>
        </is>
      </c>
      <c r="E25648" t="inlineStr">
        <is>
          <t>Pillow</t>
        </is>
      </c>
      <c r="F25648" t="inlineStr"/>
      <c r="G25648" t="inlineStr">
        <is>
          <t>Pillow</t>
        </is>
      </c>
      <c r="H25648" t="inlineStr">
        <is>
          <t>&gt;=4.3</t>
        </is>
      </c>
    </row>
    <row r="25649">
      <c r="A25649" t="inlineStr">
        <is>
          <t>manga-py</t>
        </is>
      </c>
      <c r="B25649" t="inlineStr">
        <is>
          <t>a39581e81d966751831f8435616660994c1394af</t>
        </is>
      </c>
      <c r="C25649" t="inlineStr">
        <is>
          <t>2019-06-19 17:54:47+00:00</t>
        </is>
      </c>
      <c r="D25649" t="inlineStr">
        <is>
          <t>verchange</t>
        </is>
      </c>
      <c r="E25649" t="inlineStr">
        <is>
          <t>cssselect</t>
        </is>
      </c>
      <c r="F25649" t="inlineStr"/>
      <c r="G25649" t="inlineStr">
        <is>
          <t>cssselect</t>
        </is>
      </c>
      <c r="H25649" t="inlineStr">
        <is>
          <t>&gt;=1.0.0</t>
        </is>
      </c>
    </row>
    <row r="25650">
      <c r="A25650" t="inlineStr">
        <is>
          <t>manga-py</t>
        </is>
      </c>
      <c r="B25650" t="inlineStr">
        <is>
          <t>a39581e81d966751831f8435616660994c1394af</t>
        </is>
      </c>
      <c r="C25650" t="inlineStr">
        <is>
          <t>2019-06-19 17:54:47+00:00</t>
        </is>
      </c>
      <c r="D25650" t="inlineStr">
        <is>
          <t>verchange</t>
        </is>
      </c>
      <c r="E25650" t="inlineStr">
        <is>
          <t>loguru</t>
        </is>
      </c>
      <c r="F25650" t="inlineStr"/>
      <c r="G25650" t="inlineStr">
        <is>
          <t>loguru</t>
        </is>
      </c>
      <c r="H25650" t="inlineStr">
        <is>
          <t>&gt;0.2</t>
        </is>
      </c>
    </row>
    <row r="25651">
      <c r="A25651" t="inlineStr">
        <is>
          <t>manga-py</t>
        </is>
      </c>
      <c r="B25651" t="inlineStr">
        <is>
          <t>a39581e81d966751831f8435616660994c1394af</t>
        </is>
      </c>
      <c r="C25651" t="inlineStr">
        <is>
          <t>2019-06-19 17:54:47+00:00</t>
        </is>
      </c>
      <c r="D25651" t="inlineStr">
        <is>
          <t>verchange</t>
        </is>
      </c>
      <c r="E25651" t="inlineStr">
        <is>
          <t>lxml</t>
        </is>
      </c>
      <c r="F25651" t="inlineStr"/>
      <c r="G25651" t="inlineStr">
        <is>
          <t>lxml</t>
        </is>
      </c>
      <c r="H25651" t="inlineStr">
        <is>
          <t>&gt;=3.7.2</t>
        </is>
      </c>
    </row>
    <row r="25652">
      <c r="A25652" t="inlineStr">
        <is>
          <t>manga-py</t>
        </is>
      </c>
      <c r="B25652" t="inlineStr">
        <is>
          <t>a39581e81d966751831f8435616660994c1394af</t>
        </is>
      </c>
      <c r="C25652" t="inlineStr">
        <is>
          <t>2019-06-19 17:54:47+00:00</t>
        </is>
      </c>
      <c r="D25652" t="inlineStr">
        <is>
          <t>verchange</t>
        </is>
      </c>
      <c r="E25652" t="inlineStr">
        <is>
          <t>progressbar2</t>
        </is>
      </c>
      <c r="F25652" t="inlineStr"/>
      <c r="G25652" t="inlineStr">
        <is>
          <t>progressbar2</t>
        </is>
      </c>
      <c r="H25652" t="inlineStr">
        <is>
          <t>&gt;3.34</t>
        </is>
      </c>
    </row>
    <row r="25653">
      <c r="A25653" t="inlineStr">
        <is>
          <t>manga-py</t>
        </is>
      </c>
      <c r="B25653" t="inlineStr">
        <is>
          <t>a39581e81d966751831f8435616660994c1394af</t>
        </is>
      </c>
      <c r="C25653" t="inlineStr">
        <is>
          <t>2019-06-19 17:54:47+00:00</t>
        </is>
      </c>
      <c r="D25653" t="inlineStr">
        <is>
          <t>verchange</t>
        </is>
      </c>
      <c r="E25653" t="inlineStr">
        <is>
          <t>packaging</t>
        </is>
      </c>
      <c r="F25653" t="inlineStr"/>
      <c r="G25653" t="inlineStr">
        <is>
          <t>packaging</t>
        </is>
      </c>
      <c r="H25653" t="inlineStr">
        <is>
          <t>&gt;=17</t>
        </is>
      </c>
    </row>
    <row r="25654">
      <c r="A25654" t="inlineStr">
        <is>
          <t>manga-py</t>
        </is>
      </c>
      <c r="B25654" t="inlineStr">
        <is>
          <t>a39581e81d966751831f8435616660994c1394af</t>
        </is>
      </c>
      <c r="C25654" t="inlineStr">
        <is>
          <t>2019-06-19 17:54:47+00:00</t>
        </is>
      </c>
      <c r="D25654" t="inlineStr">
        <is>
          <t>verchange</t>
        </is>
      </c>
      <c r="E25654" t="inlineStr">
        <is>
          <t>html-purifier</t>
        </is>
      </c>
      <c r="F25654" t="inlineStr"/>
      <c r="G25654" t="inlineStr">
        <is>
          <t>html-purifier</t>
        </is>
      </c>
      <c r="H25654" t="inlineStr">
        <is>
          <t>&gt;=0.1.9</t>
        </is>
      </c>
    </row>
    <row r="25655">
      <c r="A25655" t="inlineStr">
        <is>
          <t>manga-py</t>
        </is>
      </c>
      <c r="B25655" t="inlineStr">
        <is>
          <t>4c65320b0949c77264b73f9c3e21c840c832edaa</t>
        </is>
      </c>
      <c r="C25655" t="inlineStr">
        <is>
          <t>2019-06-20 12:26:40+00:00</t>
        </is>
      </c>
      <c r="D25655" t="inlineStr">
        <is>
          <t>verchange</t>
        </is>
      </c>
      <c r="E25655" t="inlineStr">
        <is>
          <t>urllib3</t>
        </is>
      </c>
      <c r="F25655" t="inlineStr"/>
      <c r="G25655" t="inlineStr">
        <is>
          <t>urllib3</t>
        </is>
      </c>
      <c r="H25655" t="inlineStr">
        <is>
          <t>&lt;1.23&gt;=1.21.1</t>
        </is>
      </c>
    </row>
    <row r="25656">
      <c r="A25656" t="inlineStr">
        <is>
          <t>manga-py</t>
        </is>
      </c>
      <c r="B25656" t="inlineStr">
        <is>
          <t>4c65320b0949c77264b73f9c3e21c840c832edaa</t>
        </is>
      </c>
      <c r="C25656" t="inlineStr">
        <is>
          <t>2019-06-20 12:26:40+00:00</t>
        </is>
      </c>
      <c r="D25656" t="inlineStr">
        <is>
          <t>verchange</t>
        </is>
      </c>
      <c r="E25656" t="inlineStr">
        <is>
          <t>pycryptodome</t>
        </is>
      </c>
      <c r="F25656" t="inlineStr"/>
      <c r="G25656" t="inlineStr">
        <is>
          <t>pycryptodome</t>
        </is>
      </c>
      <c r="H25656" t="inlineStr">
        <is>
          <t>&gt;=3.5</t>
        </is>
      </c>
    </row>
    <row r="25657">
      <c r="A25657" t="inlineStr">
        <is>
          <t>manga-py</t>
        </is>
      </c>
      <c r="B25657" t="inlineStr">
        <is>
          <t>4c65320b0949c77264b73f9c3e21c840c832edaa</t>
        </is>
      </c>
      <c r="C25657" t="inlineStr">
        <is>
          <t>2019-06-20 12:26:40+00:00</t>
        </is>
      </c>
      <c r="D25657" t="inlineStr">
        <is>
          <t>verchange</t>
        </is>
      </c>
      <c r="E25657" t="inlineStr">
        <is>
          <t>pyexecjs</t>
        </is>
      </c>
      <c r="F25657" t="inlineStr"/>
      <c r="G25657" t="inlineStr">
        <is>
          <t>pyexecjs</t>
        </is>
      </c>
      <c r="H25657" t="inlineStr">
        <is>
          <t>&gt;=1.5.1</t>
        </is>
      </c>
    </row>
    <row r="25658">
      <c r="A25658" t="inlineStr">
        <is>
          <t>manga-py</t>
        </is>
      </c>
      <c r="B25658" t="inlineStr">
        <is>
          <t>4c65320b0949c77264b73f9c3e21c840c832edaa</t>
        </is>
      </c>
      <c r="C25658" t="inlineStr">
        <is>
          <t>2019-06-20 12:26:40+00:00</t>
        </is>
      </c>
      <c r="D25658" t="inlineStr">
        <is>
          <t>verchange</t>
        </is>
      </c>
      <c r="E25658" t="inlineStr">
        <is>
          <t>selenium</t>
        </is>
      </c>
      <c r="F25658" t="inlineStr"/>
      <c r="G25658" t="inlineStr">
        <is>
          <t>selenium</t>
        </is>
      </c>
      <c r="H25658" t="inlineStr">
        <is>
          <t>&gt;=3.0.2</t>
        </is>
      </c>
    </row>
    <row r="25659">
      <c r="A25659" t="inlineStr">
        <is>
          <t>manga-py</t>
        </is>
      </c>
      <c r="B25659" t="inlineStr">
        <is>
          <t>4c65320b0949c77264b73f9c3e21c840c832edaa</t>
        </is>
      </c>
      <c r="C25659" t="inlineStr">
        <is>
          <t>2019-06-20 12:26:40+00:00</t>
        </is>
      </c>
      <c r="D25659" t="inlineStr">
        <is>
          <t>verchange</t>
        </is>
      </c>
      <c r="E25659" t="inlineStr">
        <is>
          <t>requests</t>
        </is>
      </c>
      <c r="F25659" t="inlineStr"/>
      <c r="G25659" t="inlineStr">
        <is>
          <t>requests</t>
        </is>
      </c>
      <c r="H25659" t="inlineStr">
        <is>
          <t>&gt;=2.14</t>
        </is>
      </c>
    </row>
    <row r="25660">
      <c r="A25660" t="inlineStr">
        <is>
          <t>manga-py</t>
        </is>
      </c>
      <c r="B25660" t="inlineStr">
        <is>
          <t>4c65320b0949c77264b73f9c3e21c840c832edaa</t>
        </is>
      </c>
      <c r="C25660" t="inlineStr">
        <is>
          <t>2019-06-20 12:26:40+00:00</t>
        </is>
      </c>
      <c r="D25660" t="inlineStr">
        <is>
          <t>verchange</t>
        </is>
      </c>
      <c r="E25660" t="inlineStr">
        <is>
          <t>Pillow</t>
        </is>
      </c>
      <c r="F25660" t="inlineStr"/>
      <c r="G25660" t="inlineStr">
        <is>
          <t>Pillow</t>
        </is>
      </c>
      <c r="H25660" t="inlineStr">
        <is>
          <t>&gt;=4.3</t>
        </is>
      </c>
    </row>
    <row r="25661">
      <c r="A25661" t="inlineStr">
        <is>
          <t>manga-py</t>
        </is>
      </c>
      <c r="B25661" t="inlineStr">
        <is>
          <t>4c65320b0949c77264b73f9c3e21c840c832edaa</t>
        </is>
      </c>
      <c r="C25661" t="inlineStr">
        <is>
          <t>2019-06-20 12:26:40+00:00</t>
        </is>
      </c>
      <c r="D25661" t="inlineStr">
        <is>
          <t>verchange</t>
        </is>
      </c>
      <c r="E25661" t="inlineStr">
        <is>
          <t>cssselect</t>
        </is>
      </c>
      <c r="F25661" t="inlineStr"/>
      <c r="G25661" t="inlineStr">
        <is>
          <t>cssselect</t>
        </is>
      </c>
      <c r="H25661" t="inlineStr">
        <is>
          <t>&gt;=1.0.0</t>
        </is>
      </c>
    </row>
    <row r="25662">
      <c r="A25662" t="inlineStr">
        <is>
          <t>manga-py</t>
        </is>
      </c>
      <c r="B25662" t="inlineStr">
        <is>
          <t>4c65320b0949c77264b73f9c3e21c840c832edaa</t>
        </is>
      </c>
      <c r="C25662" t="inlineStr">
        <is>
          <t>2019-06-20 12:26:40+00:00</t>
        </is>
      </c>
      <c r="D25662" t="inlineStr">
        <is>
          <t>verchange</t>
        </is>
      </c>
      <c r="E25662" t="inlineStr">
        <is>
          <t>loguru</t>
        </is>
      </c>
      <c r="F25662" t="inlineStr"/>
      <c r="G25662" t="inlineStr">
        <is>
          <t>loguru</t>
        </is>
      </c>
      <c r="H25662" t="inlineStr">
        <is>
          <t>&gt;0.2</t>
        </is>
      </c>
    </row>
    <row r="25663">
      <c r="A25663" t="inlineStr">
        <is>
          <t>manga-py</t>
        </is>
      </c>
      <c r="B25663" t="inlineStr">
        <is>
          <t>4c65320b0949c77264b73f9c3e21c840c832edaa</t>
        </is>
      </c>
      <c r="C25663" t="inlineStr">
        <is>
          <t>2019-06-20 12:26:40+00:00</t>
        </is>
      </c>
      <c r="D25663" t="inlineStr">
        <is>
          <t>verchange</t>
        </is>
      </c>
      <c r="E25663" t="inlineStr">
        <is>
          <t>lxml</t>
        </is>
      </c>
      <c r="F25663" t="inlineStr"/>
      <c r="G25663" t="inlineStr">
        <is>
          <t>lxml</t>
        </is>
      </c>
      <c r="H25663" t="inlineStr">
        <is>
          <t>&gt;=3.7.2</t>
        </is>
      </c>
    </row>
    <row r="25664">
      <c r="A25664" t="inlineStr">
        <is>
          <t>manga-py</t>
        </is>
      </c>
      <c r="B25664" t="inlineStr">
        <is>
          <t>4c65320b0949c77264b73f9c3e21c840c832edaa</t>
        </is>
      </c>
      <c r="C25664" t="inlineStr">
        <is>
          <t>2019-06-20 12:26:40+00:00</t>
        </is>
      </c>
      <c r="D25664" t="inlineStr">
        <is>
          <t>verchange</t>
        </is>
      </c>
      <c r="E25664" t="inlineStr">
        <is>
          <t>progressbar2</t>
        </is>
      </c>
      <c r="F25664" t="inlineStr"/>
      <c r="G25664" t="inlineStr">
        <is>
          <t>progressbar2</t>
        </is>
      </c>
      <c r="H25664" t="inlineStr">
        <is>
          <t>&gt;3.34</t>
        </is>
      </c>
    </row>
    <row r="25665">
      <c r="A25665" t="inlineStr">
        <is>
          <t>manga-py</t>
        </is>
      </c>
      <c r="B25665" t="inlineStr">
        <is>
          <t>4c65320b0949c77264b73f9c3e21c840c832edaa</t>
        </is>
      </c>
      <c r="C25665" t="inlineStr">
        <is>
          <t>2019-06-20 12:26:40+00:00</t>
        </is>
      </c>
      <c r="D25665" t="inlineStr">
        <is>
          <t>verchange</t>
        </is>
      </c>
      <c r="E25665" t="inlineStr">
        <is>
          <t>packaging</t>
        </is>
      </c>
      <c r="F25665" t="inlineStr"/>
      <c r="G25665" t="inlineStr">
        <is>
          <t>packaging</t>
        </is>
      </c>
      <c r="H25665" t="inlineStr">
        <is>
          <t>&gt;=17</t>
        </is>
      </c>
    </row>
    <row r="25666">
      <c r="A25666" t="inlineStr">
        <is>
          <t>manga-py</t>
        </is>
      </c>
      <c r="B25666" t="inlineStr">
        <is>
          <t>4c65320b0949c77264b73f9c3e21c840c832edaa</t>
        </is>
      </c>
      <c r="C25666" t="inlineStr">
        <is>
          <t>2019-06-20 12:26:40+00:00</t>
        </is>
      </c>
      <c r="D25666" t="inlineStr">
        <is>
          <t>verchange</t>
        </is>
      </c>
      <c r="E25666" t="inlineStr">
        <is>
          <t>html-purifier</t>
        </is>
      </c>
      <c r="F25666" t="inlineStr"/>
      <c r="G25666" t="inlineStr">
        <is>
          <t>html-purifier</t>
        </is>
      </c>
      <c r="H25666" t="inlineStr">
        <is>
          <t>&gt;=0.1.9</t>
        </is>
      </c>
    </row>
    <row r="25667">
      <c r="A25667" t="inlineStr">
        <is>
          <t>manga-py</t>
        </is>
      </c>
      <c r="B25667" t="inlineStr">
        <is>
          <t>675172942307de388741387058c49d47891a281e</t>
        </is>
      </c>
      <c r="C25667" t="inlineStr">
        <is>
          <t>2019-11-18 13:24:11+00:00</t>
        </is>
      </c>
      <c r="D25667" t="inlineStr">
        <is>
          <t>rem</t>
        </is>
      </c>
      <c r="E25667" t="inlineStr"/>
      <c r="F25667" t="inlineStr"/>
      <c r="G25667" t="inlineStr">
        <is>
          <t>selenium</t>
        </is>
      </c>
      <c r="H25667" t="inlineStr"/>
    </row>
    <row r="25668">
      <c r="A25668" t="inlineStr">
        <is>
          <t>manga-py</t>
        </is>
      </c>
      <c r="B25668" t="inlineStr">
        <is>
          <t>9dced2947285c418d4b84303685843771f16efed</t>
        </is>
      </c>
      <c r="C25668" t="inlineStr">
        <is>
          <t>2020-04-15 18:48:02+00:00</t>
        </is>
      </c>
      <c r="D25668" t="inlineStr">
        <is>
          <t>verchange</t>
        </is>
      </c>
      <c r="E25668" t="inlineStr">
        <is>
          <t>urllib3</t>
        </is>
      </c>
      <c r="F25668" t="inlineStr">
        <is>
          <t>~=1.25.8</t>
        </is>
      </c>
      <c r="G25668" t="inlineStr">
        <is>
          <t>urllib3</t>
        </is>
      </c>
      <c r="H25668" t="inlineStr"/>
    </row>
    <row r="25669">
      <c r="A25669" t="inlineStr">
        <is>
          <t>manga-py</t>
        </is>
      </c>
      <c r="B25669" t="inlineStr">
        <is>
          <t>9dced2947285c418d4b84303685843771f16efed</t>
        </is>
      </c>
      <c r="C25669" t="inlineStr">
        <is>
          <t>2020-04-15 18:48:02+00:00</t>
        </is>
      </c>
      <c r="D25669" t="inlineStr">
        <is>
          <t>verchange</t>
        </is>
      </c>
      <c r="E25669" t="inlineStr">
        <is>
          <t>pycryptodome</t>
        </is>
      </c>
      <c r="F25669" t="inlineStr">
        <is>
          <t>~=3.9.7</t>
        </is>
      </c>
      <c r="G25669" t="inlineStr">
        <is>
          <t>pycryptodome</t>
        </is>
      </c>
      <c r="H25669" t="inlineStr"/>
    </row>
    <row r="25670">
      <c r="A25670" t="inlineStr">
        <is>
          <t>manga-py</t>
        </is>
      </c>
      <c r="B25670" t="inlineStr">
        <is>
          <t>9dced2947285c418d4b84303685843771f16efed</t>
        </is>
      </c>
      <c r="C25670" t="inlineStr">
        <is>
          <t>2020-04-15 18:48:02+00:00</t>
        </is>
      </c>
      <c r="D25670" t="inlineStr">
        <is>
          <t>verchange</t>
        </is>
      </c>
      <c r="E25670" t="inlineStr">
        <is>
          <t>packaging</t>
        </is>
      </c>
      <c r="F25670" t="inlineStr">
        <is>
          <t>~=20.3</t>
        </is>
      </c>
      <c r="G25670" t="inlineStr">
        <is>
          <t>packaging</t>
        </is>
      </c>
      <c r="H25670" t="inlineStr"/>
    </row>
    <row r="25671">
      <c r="A25671" t="inlineStr">
        <is>
          <t>manga-py</t>
        </is>
      </c>
      <c r="B25671" t="inlineStr">
        <is>
          <t>9dced2947285c418d4b84303685843771f16efed</t>
        </is>
      </c>
      <c r="C25671" t="inlineStr">
        <is>
          <t>2020-04-15 18:48:02+00:00</t>
        </is>
      </c>
      <c r="D25671" t="inlineStr">
        <is>
          <t>verchange</t>
        </is>
      </c>
      <c r="E25671" t="inlineStr">
        <is>
          <t>requests</t>
        </is>
      </c>
      <c r="F25671" t="inlineStr">
        <is>
          <t>~=2.23.0</t>
        </is>
      </c>
      <c r="G25671" t="inlineStr">
        <is>
          <t>requests</t>
        </is>
      </c>
      <c r="H25671" t="inlineStr"/>
    </row>
    <row r="25672">
      <c r="A25672" t="inlineStr">
        <is>
          <t>manga-py</t>
        </is>
      </c>
      <c r="B25672" t="inlineStr">
        <is>
          <t>9dced2947285c418d4b84303685843771f16efed</t>
        </is>
      </c>
      <c r="C25672" t="inlineStr">
        <is>
          <t>2020-04-15 18:48:02+00:00</t>
        </is>
      </c>
      <c r="D25672" t="inlineStr">
        <is>
          <t>verchange</t>
        </is>
      </c>
      <c r="E25672" t="inlineStr">
        <is>
          <t>Pillow</t>
        </is>
      </c>
      <c r="F25672" t="inlineStr">
        <is>
          <t>~=7.1.1</t>
        </is>
      </c>
      <c r="G25672" t="inlineStr">
        <is>
          <t>Pillow</t>
        </is>
      </c>
      <c r="H25672" t="inlineStr"/>
    </row>
    <row r="25673">
      <c r="A25673" t="inlineStr">
        <is>
          <t>manga-py</t>
        </is>
      </c>
      <c r="B25673" t="inlineStr">
        <is>
          <t>9dced2947285c418d4b84303685843771f16efed</t>
        </is>
      </c>
      <c r="C25673" t="inlineStr">
        <is>
          <t>2020-04-15 18:48:02+00:00</t>
        </is>
      </c>
      <c r="D25673" t="inlineStr">
        <is>
          <t>verchange</t>
        </is>
      </c>
      <c r="E25673" t="inlineStr">
        <is>
          <t>loguru</t>
        </is>
      </c>
      <c r="F25673" t="inlineStr">
        <is>
          <t>~=0.4.1</t>
        </is>
      </c>
      <c r="G25673" t="inlineStr">
        <is>
          <t>loguru</t>
        </is>
      </c>
      <c r="H25673" t="inlineStr"/>
    </row>
    <row r="25674">
      <c r="A25674" t="inlineStr">
        <is>
          <t>manga-py</t>
        </is>
      </c>
      <c r="B25674" t="inlineStr">
        <is>
          <t>9dced2947285c418d4b84303685843771f16efed</t>
        </is>
      </c>
      <c r="C25674" t="inlineStr">
        <is>
          <t>2020-04-15 18:48:02+00:00</t>
        </is>
      </c>
      <c r="D25674" t="inlineStr">
        <is>
          <t>verchange</t>
        </is>
      </c>
      <c r="E25674" t="inlineStr">
        <is>
          <t>lxml</t>
        </is>
      </c>
      <c r="F25674" t="inlineStr">
        <is>
          <t>~=4.5.0</t>
        </is>
      </c>
      <c r="G25674" t="inlineStr">
        <is>
          <t>lxml</t>
        </is>
      </c>
      <c r="H25674" t="inlineStr"/>
    </row>
    <row r="25675">
      <c r="A25675" t="inlineStr">
        <is>
          <t>manga-py</t>
        </is>
      </c>
      <c r="B25675" t="inlineStr">
        <is>
          <t>9dced2947285c418d4b84303685843771f16efed</t>
        </is>
      </c>
      <c r="C25675" t="inlineStr">
        <is>
          <t>2020-04-15 18:48:02+00:00</t>
        </is>
      </c>
      <c r="D25675" t="inlineStr">
        <is>
          <t>verchange</t>
        </is>
      </c>
      <c r="E25675" t="inlineStr">
        <is>
          <t>progressbar2</t>
        </is>
      </c>
      <c r="F25675" t="inlineStr">
        <is>
          <t>~=3.50.1</t>
        </is>
      </c>
      <c r="G25675" t="inlineStr">
        <is>
          <t>progressbar2</t>
        </is>
      </c>
      <c r="H25675" t="inlineStr"/>
    </row>
    <row r="25676">
      <c r="A25676" t="inlineStr">
        <is>
          <t>manga-py</t>
        </is>
      </c>
      <c r="B25676" t="inlineStr">
        <is>
          <t>9dced2947285c418d4b84303685843771f16efed</t>
        </is>
      </c>
      <c r="C25676" t="inlineStr">
        <is>
          <t>2020-04-15 18:48:02+00:00</t>
        </is>
      </c>
      <c r="D25676" t="inlineStr">
        <is>
          <t>verchange</t>
        </is>
      </c>
      <c r="E25676" t="inlineStr">
        <is>
          <t>cloudscraper</t>
        </is>
      </c>
      <c r="F25676" t="inlineStr">
        <is>
          <t>~=1.2.33</t>
        </is>
      </c>
      <c r="G25676" t="inlineStr">
        <is>
          <t>cloudscraper</t>
        </is>
      </c>
      <c r="H25676" t="inlineStr"/>
    </row>
    <row r="25677">
      <c r="A25677" t="inlineStr">
        <is>
          <t>manga-py</t>
        </is>
      </c>
      <c r="B25677" t="inlineStr">
        <is>
          <t>9dced2947285c418d4b84303685843771f16efed</t>
        </is>
      </c>
      <c r="C25677" t="inlineStr">
        <is>
          <t>2020-04-15 18:48:02+00:00</t>
        </is>
      </c>
      <c r="D25677" t="inlineStr">
        <is>
          <t>verchange</t>
        </is>
      </c>
      <c r="E25677" t="inlineStr">
        <is>
          <t>cssselect</t>
        </is>
      </c>
      <c r="F25677" t="inlineStr">
        <is>
          <t>~=1.1.0</t>
        </is>
      </c>
      <c r="G25677" t="inlineStr">
        <is>
          <t>cssselect</t>
        </is>
      </c>
      <c r="H25677" t="inlineStr"/>
    </row>
    <row r="25678">
      <c r="A25678" t="inlineStr">
        <is>
          <t>manga-py</t>
        </is>
      </c>
      <c r="B25678" t="inlineStr">
        <is>
          <t>9dced2947285c418d4b84303685843771f16efed</t>
        </is>
      </c>
      <c r="C25678" t="inlineStr">
        <is>
          <t>2020-04-15 18:48:02+00:00</t>
        </is>
      </c>
      <c r="D25678" t="inlineStr">
        <is>
          <t>add</t>
        </is>
      </c>
      <c r="E25678" t="inlineStr">
        <is>
          <t>PyExecJS</t>
        </is>
      </c>
      <c r="F25678" t="inlineStr">
        <is>
          <t>~=1.5.1</t>
        </is>
      </c>
      <c r="G25678" t="inlineStr"/>
      <c r="H25678" t="inlineStr"/>
    </row>
    <row r="25679">
      <c r="A25679" t="inlineStr">
        <is>
          <t>manga-py</t>
        </is>
      </c>
      <c r="B25679" t="inlineStr">
        <is>
          <t>9dced2947285c418d4b84303685843771f16efed</t>
        </is>
      </c>
      <c r="C25679" t="inlineStr">
        <is>
          <t>2020-04-15 18:48:02+00:00</t>
        </is>
      </c>
      <c r="D25679" t="inlineStr">
        <is>
          <t>rem</t>
        </is>
      </c>
      <c r="E25679" t="inlineStr"/>
      <c r="F25679" t="inlineStr"/>
      <c r="G25679" t="inlineStr">
        <is>
          <t>wheel</t>
        </is>
      </c>
      <c r="H25679" t="inlineStr"/>
    </row>
    <row r="25680">
      <c r="A25680" t="inlineStr">
        <is>
          <t>manga-py</t>
        </is>
      </c>
      <c r="B25680" t="inlineStr">
        <is>
          <t>9dced2947285c418d4b84303685843771f16efed</t>
        </is>
      </c>
      <c r="C25680" t="inlineStr">
        <is>
          <t>2020-04-15 18:48:02+00:00</t>
        </is>
      </c>
      <c r="D25680" t="inlineStr">
        <is>
          <t>rem</t>
        </is>
      </c>
      <c r="E25680" t="inlineStr"/>
      <c r="F25680" t="inlineStr"/>
      <c r="G25680" t="inlineStr">
        <is>
          <t>html-purifier</t>
        </is>
      </c>
      <c r="H25680" t="inlineStr"/>
    </row>
    <row r="25681">
      <c r="A25681" t="inlineStr">
        <is>
          <t>manga-py</t>
        </is>
      </c>
      <c r="B25681" t="inlineStr">
        <is>
          <t>9dced2947285c418d4b84303685843771f16efed</t>
        </is>
      </c>
      <c r="C25681" t="inlineStr">
        <is>
          <t>2020-04-15 18:48:02+00:00</t>
        </is>
      </c>
      <c r="D25681" t="inlineStr">
        <is>
          <t>rem</t>
        </is>
      </c>
      <c r="E25681" t="inlineStr"/>
      <c r="F25681" t="inlineStr"/>
      <c r="G25681" t="inlineStr">
        <is>
          <t>pyexecjs</t>
        </is>
      </c>
      <c r="H25681" t="inlineStr"/>
    </row>
    <row r="25682">
      <c r="A25682" t="inlineStr">
        <is>
          <t>manga-py</t>
        </is>
      </c>
      <c r="B25682" t="inlineStr">
        <is>
          <t>9dced2947285c418d4b84303685843771f16efed</t>
        </is>
      </c>
      <c r="C25682" t="inlineStr">
        <is>
          <t>2020-04-15 18:48:02+00:00</t>
        </is>
      </c>
      <c r="D25682" t="inlineStr">
        <is>
          <t>rem</t>
        </is>
      </c>
      <c r="E25682" t="inlineStr"/>
      <c r="F25682" t="inlineStr"/>
      <c r="G25682" t="inlineStr">
        <is>
          <t>numpy</t>
        </is>
      </c>
      <c r="H25682" t="inlineStr"/>
    </row>
    <row r="25683">
      <c r="A25683" t="inlineStr">
        <is>
          <t>manga-py</t>
        </is>
      </c>
      <c r="B25683" t="inlineStr">
        <is>
          <t>2d69338e6da6ed8d352fd2c994227aa2571623c9</t>
        </is>
      </c>
      <c r="C25683" t="inlineStr">
        <is>
          <t>2020-07-26 08:37:28+00:00</t>
        </is>
      </c>
      <c r="D25683" t="inlineStr">
        <is>
          <t>verchange</t>
        </is>
      </c>
      <c r="E25683" t="inlineStr">
        <is>
          <t>cloudscraper</t>
        </is>
      </c>
      <c r="F25683" t="inlineStr">
        <is>
          <t>&gt;1.2.33</t>
        </is>
      </c>
      <c r="G25683" t="inlineStr">
        <is>
          <t>cloudscraper</t>
        </is>
      </c>
      <c r="H25683" t="inlineStr">
        <is>
          <t>~=1.2.33</t>
        </is>
      </c>
    </row>
    <row r="25684">
      <c r="A25684" t="inlineStr">
        <is>
          <t>manga-py</t>
        </is>
      </c>
      <c r="B25684" t="inlineStr">
        <is>
          <t>d0be627e5425020053b4fb117a9b3f0d79b20c9e</t>
        </is>
      </c>
      <c r="C25684" t="inlineStr">
        <is>
          <t>2020-12-24 16:16:07+00:00</t>
        </is>
      </c>
      <c r="D25684" t="inlineStr">
        <is>
          <t>verchange</t>
        </is>
      </c>
      <c r="E25684" t="inlineStr">
        <is>
          <t>pycryptodome</t>
        </is>
      </c>
      <c r="F25684" t="inlineStr">
        <is>
          <t>&gt;=3.9</t>
        </is>
      </c>
      <c r="G25684" t="inlineStr">
        <is>
          <t>pycryptodome</t>
        </is>
      </c>
      <c r="H25684" t="inlineStr">
        <is>
          <t>~=3.9.7</t>
        </is>
      </c>
    </row>
    <row r="25685">
      <c r="A25685" t="inlineStr">
        <is>
          <t>manga-py</t>
        </is>
      </c>
      <c r="B25685" t="inlineStr">
        <is>
          <t>d0be627e5425020053b4fb117a9b3f0d79b20c9e</t>
        </is>
      </c>
      <c r="C25685" t="inlineStr">
        <is>
          <t>2020-12-24 16:16:07+00:00</t>
        </is>
      </c>
      <c r="D25685" t="inlineStr">
        <is>
          <t>verchange</t>
        </is>
      </c>
      <c r="E25685" t="inlineStr">
        <is>
          <t>PyExecJS</t>
        </is>
      </c>
      <c r="F25685" t="inlineStr">
        <is>
          <t>&gt;=1.5</t>
        </is>
      </c>
      <c r="G25685" t="inlineStr">
        <is>
          <t>PyExecJS</t>
        </is>
      </c>
      <c r="H25685" t="inlineStr">
        <is>
          <t>~=1.5.1</t>
        </is>
      </c>
    </row>
    <row r="25686">
      <c r="A25686" t="inlineStr">
        <is>
          <t>manga-py</t>
        </is>
      </c>
      <c r="B25686" t="inlineStr">
        <is>
          <t>d0be627e5425020053b4fb117a9b3f0d79b20c9e</t>
        </is>
      </c>
      <c r="C25686" t="inlineStr">
        <is>
          <t>2020-12-24 16:16:07+00:00</t>
        </is>
      </c>
      <c r="D25686" t="inlineStr">
        <is>
          <t>verchange</t>
        </is>
      </c>
      <c r="E25686" t="inlineStr">
        <is>
          <t>packaging</t>
        </is>
      </c>
      <c r="F25686" t="inlineStr">
        <is>
          <t>&gt;=20.3</t>
        </is>
      </c>
      <c r="G25686" t="inlineStr">
        <is>
          <t>packaging</t>
        </is>
      </c>
      <c r="H25686" t="inlineStr">
        <is>
          <t>~=20.3</t>
        </is>
      </c>
    </row>
    <row r="25687">
      <c r="A25687" t="inlineStr">
        <is>
          <t>manga-py</t>
        </is>
      </c>
      <c r="B25687" t="inlineStr">
        <is>
          <t>d0be627e5425020053b4fb117a9b3f0d79b20c9e</t>
        </is>
      </c>
      <c r="C25687" t="inlineStr">
        <is>
          <t>2020-12-24 16:16:07+00:00</t>
        </is>
      </c>
      <c r="D25687" t="inlineStr">
        <is>
          <t>verchange</t>
        </is>
      </c>
      <c r="E25687" t="inlineStr">
        <is>
          <t>requests</t>
        </is>
      </c>
      <c r="F25687" t="inlineStr">
        <is>
          <t>&gt;=2.23</t>
        </is>
      </c>
      <c r="G25687" t="inlineStr">
        <is>
          <t>requests</t>
        </is>
      </c>
      <c r="H25687" t="inlineStr">
        <is>
          <t>~=2.23.0</t>
        </is>
      </c>
    </row>
    <row r="25688">
      <c r="A25688" t="inlineStr">
        <is>
          <t>manga-py</t>
        </is>
      </c>
      <c r="B25688" t="inlineStr">
        <is>
          <t>d0be627e5425020053b4fb117a9b3f0d79b20c9e</t>
        </is>
      </c>
      <c r="C25688" t="inlineStr">
        <is>
          <t>2020-12-24 16:16:07+00:00</t>
        </is>
      </c>
      <c r="D25688" t="inlineStr">
        <is>
          <t>verchange</t>
        </is>
      </c>
      <c r="E25688" t="inlineStr">
        <is>
          <t>Pillow</t>
        </is>
      </c>
      <c r="F25688" t="inlineStr">
        <is>
          <t>~=8.0</t>
        </is>
      </c>
      <c r="G25688" t="inlineStr">
        <is>
          <t>Pillow</t>
        </is>
      </c>
      <c r="H25688" t="inlineStr">
        <is>
          <t>~=7.1.1</t>
        </is>
      </c>
    </row>
    <row r="25689">
      <c r="A25689" t="inlineStr">
        <is>
          <t>manga-py</t>
        </is>
      </c>
      <c r="B25689" t="inlineStr">
        <is>
          <t>d0be627e5425020053b4fb117a9b3f0d79b20c9e</t>
        </is>
      </c>
      <c r="C25689" t="inlineStr">
        <is>
          <t>2020-12-24 16:16:07+00:00</t>
        </is>
      </c>
      <c r="D25689" t="inlineStr">
        <is>
          <t>verchange</t>
        </is>
      </c>
      <c r="E25689" t="inlineStr">
        <is>
          <t>better_exceptions</t>
        </is>
      </c>
      <c r="F25689" t="inlineStr">
        <is>
          <t>&gt;=0.2</t>
        </is>
      </c>
      <c r="G25689" t="inlineStr">
        <is>
          <t>better_exceptions</t>
        </is>
      </c>
      <c r="H25689">
        <f>=0.2.2</f>
        <v/>
      </c>
    </row>
    <row r="25690">
      <c r="A25690" t="inlineStr">
        <is>
          <t>manga-py</t>
        </is>
      </c>
      <c r="B25690" t="inlineStr">
        <is>
          <t>d0be627e5425020053b4fb117a9b3f0d79b20c9e</t>
        </is>
      </c>
      <c r="C25690" t="inlineStr">
        <is>
          <t>2020-12-24 16:16:07+00:00</t>
        </is>
      </c>
      <c r="D25690" t="inlineStr">
        <is>
          <t>verchange</t>
        </is>
      </c>
      <c r="E25690" t="inlineStr">
        <is>
          <t>lxml</t>
        </is>
      </c>
      <c r="F25690" t="inlineStr">
        <is>
          <t>~=4.6</t>
        </is>
      </c>
      <c r="G25690" t="inlineStr">
        <is>
          <t>lxml</t>
        </is>
      </c>
      <c r="H25690" t="inlineStr">
        <is>
          <t>~=4.5.0</t>
        </is>
      </c>
    </row>
    <row r="25691">
      <c r="A25691" t="inlineStr">
        <is>
          <t>manga-py</t>
        </is>
      </c>
      <c r="B25691" t="inlineStr">
        <is>
          <t>d0be627e5425020053b4fb117a9b3f0d79b20c9e</t>
        </is>
      </c>
      <c r="C25691" t="inlineStr">
        <is>
          <t>2020-12-24 16:16:07+00:00</t>
        </is>
      </c>
      <c r="D25691" t="inlineStr">
        <is>
          <t>verchange</t>
        </is>
      </c>
      <c r="E25691" t="inlineStr">
        <is>
          <t>progressbar2</t>
        </is>
      </c>
      <c r="F25691" t="inlineStr">
        <is>
          <t>&gt;=3.50</t>
        </is>
      </c>
      <c r="G25691" t="inlineStr">
        <is>
          <t>progressbar2</t>
        </is>
      </c>
      <c r="H25691" t="inlineStr">
        <is>
          <t>~=3.50.1</t>
        </is>
      </c>
    </row>
    <row r="25692">
      <c r="A25692" t="inlineStr">
        <is>
          <t>manga-py</t>
        </is>
      </c>
      <c r="B25692" t="inlineStr">
        <is>
          <t>d0be627e5425020053b4fb117a9b3f0d79b20c9e</t>
        </is>
      </c>
      <c r="C25692" t="inlineStr">
        <is>
          <t>2020-12-24 16:16:07+00:00</t>
        </is>
      </c>
      <c r="D25692" t="inlineStr">
        <is>
          <t>verchange</t>
        </is>
      </c>
      <c r="E25692" t="inlineStr">
        <is>
          <t>cloudscraper</t>
        </is>
      </c>
      <c r="F25692" t="inlineStr"/>
      <c r="G25692" t="inlineStr">
        <is>
          <t>cloudscraper</t>
        </is>
      </c>
      <c r="H25692" t="inlineStr">
        <is>
          <t>&gt;1.2.33</t>
        </is>
      </c>
    </row>
    <row r="25693">
      <c r="A25693" t="inlineStr">
        <is>
          <t>manga-py</t>
        </is>
      </c>
      <c r="B25693" t="inlineStr">
        <is>
          <t>d0be627e5425020053b4fb117a9b3f0d79b20c9e</t>
        </is>
      </c>
      <c r="C25693" t="inlineStr">
        <is>
          <t>2020-12-24 16:16:07+00:00</t>
        </is>
      </c>
      <c r="D25693" t="inlineStr">
        <is>
          <t>verchange</t>
        </is>
      </c>
      <c r="E25693" t="inlineStr">
        <is>
          <t>cssselect</t>
        </is>
      </c>
      <c r="F25693" t="inlineStr">
        <is>
          <t>&gt;=1.1</t>
        </is>
      </c>
      <c r="G25693" t="inlineStr">
        <is>
          <t>cssselect</t>
        </is>
      </c>
      <c r="H25693" t="inlineStr">
        <is>
          <t>~=1.1.0</t>
        </is>
      </c>
    </row>
    <row r="25694">
      <c r="A25694" t="inlineStr">
        <is>
          <t>manga-py</t>
        </is>
      </c>
      <c r="B25694" t="inlineStr">
        <is>
          <t>a5cf05f774ac093ed8510790ca0f85c18012c7a4</t>
        </is>
      </c>
      <c r="C25694" t="inlineStr">
        <is>
          <t>2021-01-31 10:20:09+00:00</t>
        </is>
      </c>
      <c r="D25694" t="inlineStr">
        <is>
          <t>verchange</t>
        </is>
      </c>
      <c r="E25694" t="inlineStr">
        <is>
          <t>Pillow</t>
        </is>
      </c>
      <c r="F25694" t="inlineStr">
        <is>
          <t>~=8.1</t>
        </is>
      </c>
      <c r="G25694" t="inlineStr">
        <is>
          <t>Pillow</t>
        </is>
      </c>
      <c r="H25694" t="inlineStr">
        <is>
          <t>~=8.0</t>
        </is>
      </c>
    </row>
    <row r="25695">
      <c r="A25695" t="inlineStr">
        <is>
          <t>manga-py</t>
        </is>
      </c>
      <c r="B25695" t="inlineStr">
        <is>
          <t>0b9f624c9c06c03ae9e43fd779363255be12f922</t>
        </is>
      </c>
      <c r="C25695" t="inlineStr">
        <is>
          <t>2021-02-18 20:13:22+00:00</t>
        </is>
      </c>
      <c r="D25695" t="inlineStr">
        <is>
          <t>add</t>
        </is>
      </c>
      <c r="E25695" t="inlineStr">
        <is>
          <t>pysocks</t>
        </is>
      </c>
      <c r="F25695" t="inlineStr">
        <is>
          <t>&gt;=1.7</t>
        </is>
      </c>
      <c r="G25695" t="inlineStr"/>
      <c r="H25695" t="inlineStr"/>
    </row>
    <row r="25696">
      <c r="A25696" t="inlineStr">
        <is>
          <t>gnome-keysign</t>
        </is>
      </c>
      <c r="B25696" t="inlineStr">
        <is>
          <t>34e898d84af89cb5f7e74e357aaab139493a4989</t>
        </is>
      </c>
      <c r="C25696" t="inlineStr">
        <is>
          <t>2018-05-03 16:50:30+00:00</t>
        </is>
      </c>
      <c r="D25696" t="inlineStr">
        <is>
          <t>rem</t>
        </is>
      </c>
      <c r="E25696" t="inlineStr"/>
      <c r="F25696" t="inlineStr"/>
      <c r="G25696" t="inlineStr">
        <is>
          <t>requests</t>
        </is>
      </c>
      <c r="H25696" t="inlineStr"/>
    </row>
    <row r="25697">
      <c r="A25697" t="inlineStr">
        <is>
          <t>gnome-keysign</t>
        </is>
      </c>
      <c r="B25697" t="inlineStr">
        <is>
          <t>34e898d84af89cb5f7e74e357aaab139493a4989</t>
        </is>
      </c>
      <c r="C25697" t="inlineStr">
        <is>
          <t>2018-05-03 16:50:30+00:00</t>
        </is>
      </c>
      <c r="D25697" t="inlineStr">
        <is>
          <t>rem</t>
        </is>
      </c>
      <c r="E25697" t="inlineStr"/>
      <c r="F25697" t="inlineStr"/>
      <c r="G25697" t="inlineStr">
        <is>
          <t>qrcode</t>
        </is>
      </c>
      <c r="H25697" t="inlineStr"/>
    </row>
    <row r="25698">
      <c r="A25698" t="inlineStr">
        <is>
          <t>gnome-keysign</t>
        </is>
      </c>
      <c r="B25698" t="inlineStr">
        <is>
          <t>34e898d84af89cb5f7e74e357aaab139493a4989</t>
        </is>
      </c>
      <c r="C25698" t="inlineStr">
        <is>
          <t>2018-05-03 16:50:30+00:00</t>
        </is>
      </c>
      <c r="D25698" t="inlineStr">
        <is>
          <t>rem</t>
        </is>
      </c>
      <c r="E25698" t="inlineStr"/>
      <c r="F25698" t="inlineStr"/>
      <c r="G25698" t="inlineStr">
        <is>
          <t>pytest</t>
        </is>
      </c>
      <c r="H25698" t="inlineStr"/>
    </row>
    <row r="25699">
      <c r="A25699" t="inlineStr">
        <is>
          <t>gnome-keysign</t>
        </is>
      </c>
      <c r="B25699" t="inlineStr">
        <is>
          <t>34e898d84af89cb5f7e74e357aaab139493a4989</t>
        </is>
      </c>
      <c r="C25699" t="inlineStr">
        <is>
          <t>2018-05-03 16:50:30+00:00</t>
        </is>
      </c>
      <c r="D25699" t="inlineStr">
        <is>
          <t>rem</t>
        </is>
      </c>
      <c r="E25699" t="inlineStr"/>
      <c r="F25699" t="inlineStr"/>
      <c r="G25699" t="inlineStr">
        <is>
          <t>pytest-xdist</t>
        </is>
      </c>
      <c r="H25699" t="inlineStr"/>
    </row>
    <row r="25700">
      <c r="A25700" t="inlineStr">
        <is>
          <t>gnome-keysign</t>
        </is>
      </c>
      <c r="B25700" t="inlineStr">
        <is>
          <t>34e898d84af89cb5f7e74e357aaab139493a4989</t>
        </is>
      </c>
      <c r="C25700" t="inlineStr">
        <is>
          <t>2018-05-03 16:50:30+00:00</t>
        </is>
      </c>
      <c r="D25700" t="inlineStr">
        <is>
          <t>rem</t>
        </is>
      </c>
      <c r="E25700" t="inlineStr"/>
      <c r="F25700" t="inlineStr"/>
      <c r="G25700" t="inlineStr">
        <is>
          <t>pylint</t>
        </is>
      </c>
      <c r="H25700" t="inlineStr"/>
    </row>
    <row r="25701">
      <c r="A25701" t="inlineStr">
        <is>
          <t>gnome-keysign</t>
        </is>
      </c>
      <c r="B25701" t="inlineStr">
        <is>
          <t>34e898d84af89cb5f7e74e357aaab139493a4989</t>
        </is>
      </c>
      <c r="C25701" t="inlineStr">
        <is>
          <t>2018-05-03 16:50:30+00:00</t>
        </is>
      </c>
      <c r="D25701" t="inlineStr">
        <is>
          <t>rem</t>
        </is>
      </c>
      <c r="E25701" t="inlineStr"/>
      <c r="F25701" t="inlineStr"/>
      <c r="G25701" t="inlineStr">
        <is>
          <t>pep8</t>
        </is>
      </c>
      <c r="H25701" t="inlineStr"/>
    </row>
    <row r="25702">
      <c r="A25702" t="inlineStr">
        <is>
          <t>gnome-keysign</t>
        </is>
      </c>
      <c r="B25702" t="inlineStr">
        <is>
          <t>bbc11d32cb77741de04de94a5a126b16cc130fa1</t>
        </is>
      </c>
      <c r="C25702" t="inlineStr">
        <is>
          <t>2018-05-09 16:41:28+00:00</t>
        </is>
      </c>
      <c r="D25702" t="inlineStr">
        <is>
          <t>rem</t>
        </is>
      </c>
      <c r="E25702" t="inlineStr"/>
      <c r="F25702" t="inlineStr"/>
      <c r="G25702" t="inlineStr">
        <is>
          <t>requests</t>
        </is>
      </c>
      <c r="H25702" t="inlineStr"/>
    </row>
    <row r="25703">
      <c r="A25703" t="inlineStr">
        <is>
          <t>gnome-keysign</t>
        </is>
      </c>
      <c r="B25703" t="inlineStr">
        <is>
          <t>bbc11d32cb77741de04de94a5a126b16cc130fa1</t>
        </is>
      </c>
      <c r="C25703" t="inlineStr">
        <is>
          <t>2018-05-09 16:41:28+00:00</t>
        </is>
      </c>
      <c r="D25703" t="inlineStr">
        <is>
          <t>rem</t>
        </is>
      </c>
      <c r="E25703" t="inlineStr"/>
      <c r="F25703" t="inlineStr"/>
      <c r="G25703" t="inlineStr">
        <is>
          <t>qrcode</t>
        </is>
      </c>
      <c r="H25703" t="inlineStr"/>
    </row>
    <row r="25704">
      <c r="A25704" t="inlineStr">
        <is>
          <t>gnome-keysign</t>
        </is>
      </c>
      <c r="B25704" t="inlineStr">
        <is>
          <t>bbc11d32cb77741de04de94a5a126b16cc130fa1</t>
        </is>
      </c>
      <c r="C25704" t="inlineStr">
        <is>
          <t>2018-05-09 16:41:28+00:00</t>
        </is>
      </c>
      <c r="D25704" t="inlineStr">
        <is>
          <t>rem</t>
        </is>
      </c>
      <c r="E25704" t="inlineStr"/>
      <c r="F25704" t="inlineStr"/>
      <c r="G25704" t="inlineStr">
        <is>
          <t>pytest</t>
        </is>
      </c>
      <c r="H25704" t="inlineStr"/>
    </row>
    <row r="25705">
      <c r="A25705" t="inlineStr">
        <is>
          <t>gnome-keysign</t>
        </is>
      </c>
      <c r="B25705" t="inlineStr">
        <is>
          <t>bbc11d32cb77741de04de94a5a126b16cc130fa1</t>
        </is>
      </c>
      <c r="C25705" t="inlineStr">
        <is>
          <t>2018-05-09 16:41:28+00:00</t>
        </is>
      </c>
      <c r="D25705" t="inlineStr">
        <is>
          <t>rem</t>
        </is>
      </c>
      <c r="E25705" t="inlineStr"/>
      <c r="F25705" t="inlineStr"/>
      <c r="G25705" t="inlineStr">
        <is>
          <t>pytest-xdist</t>
        </is>
      </c>
      <c r="H25705" t="inlineStr"/>
    </row>
    <row r="25706">
      <c r="A25706" t="inlineStr">
        <is>
          <t>gnome-keysign</t>
        </is>
      </c>
      <c r="B25706" t="inlineStr">
        <is>
          <t>bbc11d32cb77741de04de94a5a126b16cc130fa1</t>
        </is>
      </c>
      <c r="C25706" t="inlineStr">
        <is>
          <t>2018-05-09 16:41:28+00:00</t>
        </is>
      </c>
      <c r="D25706" t="inlineStr">
        <is>
          <t>rem</t>
        </is>
      </c>
      <c r="E25706" t="inlineStr"/>
      <c r="F25706" t="inlineStr"/>
      <c r="G25706" t="inlineStr">
        <is>
          <t>pylint</t>
        </is>
      </c>
      <c r="H25706" t="inlineStr"/>
    </row>
    <row r="25707">
      <c r="A25707" t="inlineStr">
        <is>
          <t>gnome-keysign</t>
        </is>
      </c>
      <c r="B25707" t="inlineStr">
        <is>
          <t>bbc11d32cb77741de04de94a5a126b16cc130fa1</t>
        </is>
      </c>
      <c r="C25707" t="inlineStr">
        <is>
          <t>2018-05-09 16:41:28+00:00</t>
        </is>
      </c>
      <c r="D25707" t="inlineStr">
        <is>
          <t>rem</t>
        </is>
      </c>
      <c r="E25707" t="inlineStr"/>
      <c r="F25707" t="inlineStr"/>
      <c r="G25707" t="inlineStr">
        <is>
          <t>pep8</t>
        </is>
      </c>
      <c r="H25707" t="inlineStr"/>
    </row>
    <row r="25708">
      <c r="A25708" t="inlineStr">
        <is>
          <t>gnome-keysign</t>
        </is>
      </c>
      <c r="B25708" t="inlineStr">
        <is>
          <t>cfcb137edebd6b1b88a7d5a39c6435561ee27eed</t>
        </is>
      </c>
      <c r="C25708" t="inlineStr">
        <is>
          <t>2018-05-17 17:53:45+00:00</t>
        </is>
      </c>
      <c r="D25708" t="inlineStr">
        <is>
          <t>rem</t>
        </is>
      </c>
      <c r="E25708" t="inlineStr"/>
      <c r="F25708" t="inlineStr"/>
      <c r="G25708" t="inlineStr">
        <is>
          <t>requests</t>
        </is>
      </c>
      <c r="H25708" t="inlineStr"/>
    </row>
    <row r="25709">
      <c r="A25709" t="inlineStr">
        <is>
          <t>gnome-keysign</t>
        </is>
      </c>
      <c r="B25709" t="inlineStr">
        <is>
          <t>cfcb137edebd6b1b88a7d5a39c6435561ee27eed</t>
        </is>
      </c>
      <c r="C25709" t="inlineStr">
        <is>
          <t>2018-05-17 17:53:45+00:00</t>
        </is>
      </c>
      <c r="D25709" t="inlineStr">
        <is>
          <t>rem</t>
        </is>
      </c>
      <c r="E25709" t="inlineStr"/>
      <c r="F25709" t="inlineStr"/>
      <c r="G25709" t="inlineStr">
        <is>
          <t>qrcode</t>
        </is>
      </c>
      <c r="H25709" t="inlineStr"/>
    </row>
    <row r="25710">
      <c r="A25710" t="inlineStr">
        <is>
          <t>gnome-keysign</t>
        </is>
      </c>
      <c r="B25710" t="inlineStr">
        <is>
          <t>cfcb137edebd6b1b88a7d5a39c6435561ee27eed</t>
        </is>
      </c>
      <c r="C25710" t="inlineStr">
        <is>
          <t>2018-05-17 17:53:45+00:00</t>
        </is>
      </c>
      <c r="D25710" t="inlineStr">
        <is>
          <t>rem</t>
        </is>
      </c>
      <c r="E25710" t="inlineStr"/>
      <c r="F25710" t="inlineStr"/>
      <c r="G25710" t="inlineStr">
        <is>
          <t>pytest</t>
        </is>
      </c>
      <c r="H25710" t="inlineStr"/>
    </row>
    <row r="25711">
      <c r="A25711" t="inlineStr">
        <is>
          <t>gnome-keysign</t>
        </is>
      </c>
      <c r="B25711" t="inlineStr">
        <is>
          <t>cfcb137edebd6b1b88a7d5a39c6435561ee27eed</t>
        </is>
      </c>
      <c r="C25711" t="inlineStr">
        <is>
          <t>2018-05-17 17:53:45+00:00</t>
        </is>
      </c>
      <c r="D25711" t="inlineStr">
        <is>
          <t>rem</t>
        </is>
      </c>
      <c r="E25711" t="inlineStr"/>
      <c r="F25711" t="inlineStr"/>
      <c r="G25711" t="inlineStr">
        <is>
          <t>pytest-xdist</t>
        </is>
      </c>
      <c r="H25711" t="inlineStr"/>
    </row>
    <row r="25712">
      <c r="A25712" t="inlineStr">
        <is>
          <t>gnome-keysign</t>
        </is>
      </c>
      <c r="B25712" t="inlineStr">
        <is>
          <t>cfcb137edebd6b1b88a7d5a39c6435561ee27eed</t>
        </is>
      </c>
      <c r="C25712" t="inlineStr">
        <is>
          <t>2018-05-17 17:53:45+00:00</t>
        </is>
      </c>
      <c r="D25712" t="inlineStr">
        <is>
          <t>rem</t>
        </is>
      </c>
      <c r="E25712" t="inlineStr"/>
      <c r="F25712" t="inlineStr"/>
      <c r="G25712" t="inlineStr">
        <is>
          <t>pylint</t>
        </is>
      </c>
      <c r="H25712" t="inlineStr"/>
    </row>
    <row r="25713">
      <c r="A25713" t="inlineStr">
        <is>
          <t>gnome-keysign</t>
        </is>
      </c>
      <c r="B25713" t="inlineStr">
        <is>
          <t>cfcb137edebd6b1b88a7d5a39c6435561ee27eed</t>
        </is>
      </c>
      <c r="C25713" t="inlineStr">
        <is>
          <t>2018-05-17 17:53:45+00:00</t>
        </is>
      </c>
      <c r="D25713" t="inlineStr">
        <is>
          <t>rem</t>
        </is>
      </c>
      <c r="E25713" t="inlineStr"/>
      <c r="F25713" t="inlineStr"/>
      <c r="G25713" t="inlineStr">
        <is>
          <t>pep8</t>
        </is>
      </c>
      <c r="H25713" t="inlineStr"/>
    </row>
    <row r="25714">
      <c r="A25714" t="inlineStr">
        <is>
          <t>keras-gp</t>
        </is>
      </c>
      <c r="B25714" t="inlineStr">
        <is>
          <t>c8239204b49f5f6db42f31f2fae0637d9971872a</t>
        </is>
      </c>
      <c r="C25714" t="inlineStr">
        <is>
          <t>2017-03-21 14:24:40+00:00</t>
        </is>
      </c>
      <c r="D25714" t="inlineStr">
        <is>
          <t>verchange</t>
        </is>
      </c>
      <c r="E25714" t="inlineStr">
        <is>
          <t>keras</t>
        </is>
      </c>
      <c r="F25714">
        <f>=1.2.2</f>
        <v/>
      </c>
      <c r="G25714" t="inlineStr">
        <is>
          <t>keras</t>
        </is>
      </c>
      <c r="H25714" t="inlineStr">
        <is>
          <t>&gt;=1.0</t>
        </is>
      </c>
    </row>
    <row r="25715">
      <c r="A25715" t="inlineStr">
        <is>
          <t>keras-gp</t>
        </is>
      </c>
      <c r="B25715" t="inlineStr">
        <is>
          <t>c8239204b49f5f6db42f31f2fae0637d9971872a</t>
        </is>
      </c>
      <c r="C25715" t="inlineStr">
        <is>
          <t>2017-03-21 14:24:40+00:00</t>
        </is>
      </c>
      <c r="D25715" t="inlineStr">
        <is>
          <t>verchange</t>
        </is>
      </c>
      <c r="E25715" t="inlineStr">
        <is>
          <t>oct2py</t>
        </is>
      </c>
      <c r="F25715">
        <f>=3.9.0</f>
        <v/>
      </c>
      <c r="G25715" t="inlineStr">
        <is>
          <t>oct2py</t>
        </is>
      </c>
      <c r="H25715" t="inlineStr">
        <is>
          <t>&gt;=3.5.6</t>
        </is>
      </c>
    </row>
    <row r="25716">
      <c r="A25716" t="inlineStr">
        <is>
          <t>keras-gp</t>
        </is>
      </c>
      <c r="B25716" t="inlineStr">
        <is>
          <t>0593684a0756c2ff54187d3de4b7f8f3396bbaee</t>
        </is>
      </c>
      <c r="C25716" t="inlineStr">
        <is>
          <t>2017-04-30 03:27:45+00:00</t>
        </is>
      </c>
      <c r="D25716" t="inlineStr">
        <is>
          <t>verchange</t>
        </is>
      </c>
      <c r="E25716" t="inlineStr">
        <is>
          <t>keras</t>
        </is>
      </c>
      <c r="F25716" t="inlineStr">
        <is>
          <t>&gt;=2.0</t>
        </is>
      </c>
      <c r="G25716" t="inlineStr">
        <is>
          <t>keras</t>
        </is>
      </c>
      <c r="H25716">
        <f>=1.2.2</f>
        <v/>
      </c>
    </row>
    <row r="25717">
      <c r="A25717" t="inlineStr">
        <is>
          <t>keras-gp</t>
        </is>
      </c>
      <c r="B25717" t="inlineStr">
        <is>
          <t>0593684a0756c2ff54187d3de4b7f8f3396bbaee</t>
        </is>
      </c>
      <c r="C25717" t="inlineStr">
        <is>
          <t>2017-04-30 03:27:45+00:00</t>
        </is>
      </c>
      <c r="D25717" t="inlineStr">
        <is>
          <t>verchange</t>
        </is>
      </c>
      <c r="E25717" t="inlineStr">
        <is>
          <t>oct2py</t>
        </is>
      </c>
      <c r="F25717">
        <f>=3.9.2</f>
        <v/>
      </c>
      <c r="G25717" t="inlineStr">
        <is>
          <t>oct2py</t>
        </is>
      </c>
      <c r="H25717">
        <f>=3.9.0</f>
        <v/>
      </c>
    </row>
    <row r="25718">
      <c r="A25718" t="inlineStr">
        <is>
          <t>keras-gp</t>
        </is>
      </c>
      <c r="B25718" t="inlineStr">
        <is>
          <t>0593684a0756c2ff54187d3de4b7f8f3396bbaee</t>
        </is>
      </c>
      <c r="C25718" t="inlineStr">
        <is>
          <t>2017-04-30 03:27:45+00:00</t>
        </is>
      </c>
      <c r="D25718" t="inlineStr">
        <is>
          <t>verchange</t>
        </is>
      </c>
      <c r="E25718" t="inlineStr">
        <is>
          <t>numpy</t>
        </is>
      </c>
      <c r="F25718" t="inlineStr">
        <is>
          <t>&gt;=1.11</t>
        </is>
      </c>
      <c r="G25718" t="inlineStr">
        <is>
          <t>numpy</t>
        </is>
      </c>
      <c r="H25718" t="inlineStr">
        <is>
          <t>&gt;=1.5</t>
        </is>
      </c>
    </row>
    <row r="25719">
      <c r="A25719" t="inlineStr">
        <is>
          <t>keras-gp</t>
        </is>
      </c>
      <c r="B25719" t="inlineStr">
        <is>
          <t>0593684a0756c2ff54187d3de4b7f8f3396bbaee</t>
        </is>
      </c>
      <c r="C25719" t="inlineStr">
        <is>
          <t>2017-04-30 03:27:45+00:00</t>
        </is>
      </c>
      <c r="D25719" t="inlineStr">
        <is>
          <t>add</t>
        </is>
      </c>
      <c r="E25719" t="inlineStr">
        <is>
          <t>scipy</t>
        </is>
      </c>
      <c r="F25719" t="inlineStr">
        <is>
          <t>&gt;=0.18</t>
        </is>
      </c>
      <c r="G25719" t="inlineStr"/>
      <c r="H25719" t="inlineStr"/>
    </row>
    <row r="25720">
      <c r="A25720" t="inlineStr">
        <is>
          <t>keras-gp</t>
        </is>
      </c>
      <c r="B25720" t="inlineStr">
        <is>
          <t>0593684a0756c2ff54187d3de4b7f8f3396bbaee</t>
        </is>
      </c>
      <c r="C25720" t="inlineStr">
        <is>
          <t>2017-04-30 03:27:45+00:00</t>
        </is>
      </c>
      <c r="D25720" t="inlineStr">
        <is>
          <t>add</t>
        </is>
      </c>
      <c r="E25720" t="inlineStr">
        <is>
          <t>ipython</t>
        </is>
      </c>
      <c r="F25720" t="inlineStr">
        <is>
          <t>&lt;6.0</t>
        </is>
      </c>
      <c r="G25720" t="inlineStr"/>
      <c r="H25720" t="inlineStr"/>
    </row>
    <row r="25721">
      <c r="A25721" t="inlineStr">
        <is>
          <t>keras-gp</t>
        </is>
      </c>
      <c r="B25721" t="inlineStr">
        <is>
          <t>0593684a0756c2ff54187d3de4b7f8f3396bbaee</t>
        </is>
      </c>
      <c r="C25721" t="inlineStr">
        <is>
          <t>2017-04-30 03:27:45+00:00</t>
        </is>
      </c>
      <c r="D25721" t="inlineStr">
        <is>
          <t>add</t>
        </is>
      </c>
      <c r="E25721" t="inlineStr">
        <is>
          <t>tensorflow</t>
        </is>
      </c>
      <c r="F25721" t="inlineStr">
        <is>
          <t>&gt;=1.0</t>
        </is>
      </c>
      <c r="G25721" t="inlineStr"/>
      <c r="H25721" t="inlineStr"/>
    </row>
    <row r="25722">
      <c r="A25722" t="inlineStr">
        <is>
          <t>keras-gp</t>
        </is>
      </c>
      <c r="B25722" t="inlineStr">
        <is>
          <t>0593684a0756c2ff54187d3de4b7f8f3396bbaee</t>
        </is>
      </c>
      <c r="C25722" t="inlineStr">
        <is>
          <t>2017-04-30 03:27:45+00:00</t>
        </is>
      </c>
      <c r="D25722" t="inlineStr">
        <is>
          <t>rem</t>
        </is>
      </c>
      <c r="E25722" t="inlineStr"/>
      <c r="F25722" t="inlineStr"/>
      <c r="G25722" t="inlineStr">
        <is>
          <t>theano</t>
        </is>
      </c>
      <c r="H25722" t="inlineStr">
        <is>
          <t>&gt;=0.8.2</t>
        </is>
      </c>
    </row>
    <row r="25723">
      <c r="A25723" t="inlineStr">
        <is>
          <t>delorean</t>
        </is>
      </c>
      <c r="B25723" t="inlineStr">
        <is>
          <t>4883f2795135198cdd6693a7af5d021121479068</t>
        </is>
      </c>
      <c r="C25723" t="inlineStr">
        <is>
          <t>2015-05-30 06:33:48+00:00</t>
        </is>
      </c>
      <c r="D25723" t="inlineStr">
        <is>
          <t>verchange</t>
        </is>
      </c>
      <c r="E25723" t="inlineStr">
        <is>
          <t>pytz</t>
        </is>
      </c>
      <c r="F25723" t="inlineStr">
        <is>
          <t>&gt;=2015.4</t>
        </is>
      </c>
      <c r="G25723" t="inlineStr">
        <is>
          <t>pytz</t>
        </is>
      </c>
      <c r="H25723" t="inlineStr">
        <is>
          <t>&gt;=2012h</t>
        </is>
      </c>
    </row>
    <row r="25724">
      <c r="A25724" t="inlineStr">
        <is>
          <t>delorean</t>
        </is>
      </c>
      <c r="B25724" t="inlineStr">
        <is>
          <t>4883f2795135198cdd6693a7af5d021121479068</t>
        </is>
      </c>
      <c r="C25724" t="inlineStr">
        <is>
          <t>2015-05-30 06:33:48+00:00</t>
        </is>
      </c>
      <c r="D25724" t="inlineStr">
        <is>
          <t>verchange</t>
        </is>
      </c>
      <c r="E25724" t="inlineStr">
        <is>
          <t>python-dateutil</t>
        </is>
      </c>
      <c r="F25724" t="inlineStr">
        <is>
          <t>&gt;=2.4.2</t>
        </is>
      </c>
      <c r="G25724" t="inlineStr">
        <is>
          <t>python-dateutil</t>
        </is>
      </c>
      <c r="H25724">
        <f>=2.1</f>
        <v/>
      </c>
    </row>
    <row r="25725">
      <c r="A25725" t="inlineStr">
        <is>
          <t>delorean</t>
        </is>
      </c>
      <c r="B25725" t="inlineStr">
        <is>
          <t>130846f60c06fa8aa258a8f6e33d7a3acfb6fd4a</t>
        </is>
      </c>
      <c r="C25725" t="inlineStr">
        <is>
          <t>2015-12-09 06:14:32+00:00</t>
        </is>
      </c>
      <c r="D25725" t="inlineStr">
        <is>
          <t>verchange</t>
        </is>
      </c>
      <c r="E25725" t="inlineStr">
        <is>
          <t>pytz</t>
        </is>
      </c>
      <c r="F25725">
        <f>=2015.7</f>
        <v/>
      </c>
      <c r="G25725" t="inlineStr">
        <is>
          <t>pytz</t>
        </is>
      </c>
      <c r="H25725" t="inlineStr">
        <is>
          <t>&gt;=2015.4</t>
        </is>
      </c>
    </row>
    <row r="25726">
      <c r="A25726" t="inlineStr">
        <is>
          <t>delorean</t>
        </is>
      </c>
      <c r="B25726" t="inlineStr">
        <is>
          <t>130846f60c06fa8aa258a8f6e33d7a3acfb6fd4a</t>
        </is>
      </c>
      <c r="C25726" t="inlineStr">
        <is>
          <t>2015-12-09 06:14:32+00:00</t>
        </is>
      </c>
      <c r="D25726" t="inlineStr">
        <is>
          <t>verchange</t>
        </is>
      </c>
      <c r="E25726" t="inlineStr">
        <is>
          <t>six</t>
        </is>
      </c>
      <c r="F25726">
        <f>=1.10.0</f>
        <v/>
      </c>
      <c r="G25726" t="inlineStr">
        <is>
          <t>six</t>
        </is>
      </c>
      <c r="H25726">
        <f>=1.2.0</f>
        <v/>
      </c>
    </row>
    <row r="25727">
      <c r="A25727" t="inlineStr">
        <is>
          <t>delorean</t>
        </is>
      </c>
      <c r="B25727" t="inlineStr">
        <is>
          <t>130846f60c06fa8aa258a8f6e33d7a3acfb6fd4a</t>
        </is>
      </c>
      <c r="C25727" t="inlineStr">
        <is>
          <t>2015-12-09 06:14:32+00:00</t>
        </is>
      </c>
      <c r="D25727" t="inlineStr">
        <is>
          <t>verchange</t>
        </is>
      </c>
      <c r="E25727" t="inlineStr">
        <is>
          <t>python-dateutil</t>
        </is>
      </c>
      <c r="F25727">
        <f>=2.4.2</f>
        <v/>
      </c>
      <c r="G25727" t="inlineStr">
        <is>
          <t>python-dateutil</t>
        </is>
      </c>
      <c r="H25727" t="inlineStr">
        <is>
          <t>&gt;=2.4.2</t>
        </is>
      </c>
    </row>
    <row r="25728">
      <c r="A25728" t="inlineStr">
        <is>
          <t>delorean</t>
        </is>
      </c>
      <c r="B25728" t="inlineStr">
        <is>
          <t>130846f60c06fa8aa258a8f6e33d7a3acfb6fd4a</t>
        </is>
      </c>
      <c r="C25728" t="inlineStr">
        <is>
          <t>2015-12-09 06:14:32+00:00</t>
        </is>
      </c>
      <c r="D25728" t="inlineStr">
        <is>
          <t>add</t>
        </is>
      </c>
      <c r="E25728" t="inlineStr">
        <is>
          <t>babel</t>
        </is>
      </c>
      <c r="F25728">
        <f>=2.1.1</f>
        <v/>
      </c>
      <c r="G25728" t="inlineStr"/>
      <c r="H25728" t="inlineStr"/>
    </row>
    <row r="25729">
      <c r="A25729" t="inlineStr">
        <is>
          <t>delorean</t>
        </is>
      </c>
      <c r="B25729" t="inlineStr">
        <is>
          <t>130846f60c06fa8aa258a8f6e33d7a3acfb6fd4a</t>
        </is>
      </c>
      <c r="C25729" t="inlineStr">
        <is>
          <t>2015-12-09 06:14:32+00:00</t>
        </is>
      </c>
      <c r="D25729" t="inlineStr">
        <is>
          <t>add</t>
        </is>
      </c>
      <c r="E25729" t="inlineStr">
        <is>
          <t>humanize</t>
        </is>
      </c>
      <c r="F25729">
        <f>=0.5.1</f>
        <v/>
      </c>
      <c r="G25729" t="inlineStr"/>
      <c r="H25729" t="inlineStr"/>
    </row>
    <row r="25730">
      <c r="A25730" t="inlineStr">
        <is>
          <t>delorean</t>
        </is>
      </c>
      <c r="B25730" t="inlineStr">
        <is>
          <t>130846f60c06fa8aa258a8f6e33d7a3acfb6fd4a</t>
        </is>
      </c>
      <c r="C25730" t="inlineStr">
        <is>
          <t>2015-12-09 06:14:32+00:00</t>
        </is>
      </c>
      <c r="D25730" t="inlineStr">
        <is>
          <t>add</t>
        </is>
      </c>
      <c r="E25730" t="inlineStr">
        <is>
          <t>tzlocal</t>
        </is>
      </c>
      <c r="F25730">
        <f>=1.2</f>
        <v/>
      </c>
      <c r="G25730" t="inlineStr"/>
      <c r="H25730" t="inlineStr"/>
    </row>
    <row r="25731">
      <c r="A25731" t="inlineStr">
        <is>
          <t>delorean</t>
        </is>
      </c>
      <c r="B25731" t="inlineStr">
        <is>
          <t>130846f60c06fa8aa258a8f6e33d7a3acfb6fd4a</t>
        </is>
      </c>
      <c r="C25731" t="inlineStr">
        <is>
          <t>2015-12-09 06:14:32+00:00</t>
        </is>
      </c>
      <c r="D25731" t="inlineStr">
        <is>
          <t>rem</t>
        </is>
      </c>
      <c r="E25731" t="inlineStr"/>
      <c r="F25731" t="inlineStr"/>
      <c r="G25731" t="inlineStr">
        <is>
          <t>distribute</t>
        </is>
      </c>
      <c r="H25731" t="inlineStr"/>
    </row>
    <row r="25732">
      <c r="A25732" t="inlineStr">
        <is>
          <t>pymote</t>
        </is>
      </c>
      <c r="B25732" t="inlineStr">
        <is>
          <t>8707cd8ce16bf739376b1e45ec965bd598f9c1a7</t>
        </is>
      </c>
      <c r="C25732" t="inlineStr">
        <is>
          <t>2015-11-24 08:54:19+00:00</t>
        </is>
      </c>
      <c r="D25732" t="inlineStr">
        <is>
          <t>verchange</t>
        </is>
      </c>
      <c r="E25732" t="inlineStr">
        <is>
          <t>pypng</t>
        </is>
      </c>
      <c r="F25732">
        <f>=0.0.15</f>
        <v/>
      </c>
      <c r="G25732" t="inlineStr">
        <is>
          <t>pypng</t>
        </is>
      </c>
      <c r="H25732">
        <f>=0.0.14</f>
        <v/>
      </c>
    </row>
    <row r="25733">
      <c r="A25733" t="inlineStr">
        <is>
          <t>FARM</t>
        </is>
      </c>
      <c r="B25733" t="inlineStr">
        <is>
          <t>ecd8392032a69a732c62f05a7f267b2b70ff4ee9</t>
        </is>
      </c>
      <c r="C25733" t="inlineStr">
        <is>
          <t>2019-10-10 09:57:37+00:00</t>
        </is>
      </c>
      <c r="D25733" t="inlineStr">
        <is>
          <t>add</t>
        </is>
      </c>
      <c r="E25733" t="inlineStr">
        <is>
          <t>transformers</t>
        </is>
      </c>
      <c r="F25733">
        <f>=2.0.0</f>
        <v/>
      </c>
      <c r="G25733" t="inlineStr"/>
      <c r="H25733" t="inlineStr"/>
    </row>
    <row r="25734">
      <c r="A25734" t="inlineStr">
        <is>
          <t>FARM</t>
        </is>
      </c>
      <c r="B25734" t="inlineStr">
        <is>
          <t>ecd8392032a69a732c62f05a7f267b2b70ff4ee9</t>
        </is>
      </c>
      <c r="C25734" t="inlineStr">
        <is>
          <t>2019-10-10 09:57:37+00:00</t>
        </is>
      </c>
      <c r="D25734" t="inlineStr">
        <is>
          <t>add</t>
        </is>
      </c>
      <c r="E25734" t="inlineStr">
        <is>
          <t>fasttext</t>
        </is>
      </c>
      <c r="F25734">
        <f>=0.9.1</f>
        <v/>
      </c>
      <c r="G25734" t="inlineStr"/>
      <c r="H25734" t="inlineStr"/>
    </row>
    <row r="25735">
      <c r="A25735" t="inlineStr">
        <is>
          <t>FARM</t>
        </is>
      </c>
      <c r="B25735" t="inlineStr">
        <is>
          <t>ecd8392032a69a732c62f05a7f267b2b70ff4ee9</t>
        </is>
      </c>
      <c r="C25735" t="inlineStr">
        <is>
          <t>2019-10-10 09:57:37+00:00</t>
        </is>
      </c>
      <c r="D25735" t="inlineStr">
        <is>
          <t>rem</t>
        </is>
      </c>
      <c r="E25735" t="inlineStr"/>
      <c r="F25735" t="inlineStr"/>
      <c r="G25735" t="inlineStr">
        <is>
          <t>pytorch-transformers</t>
        </is>
      </c>
      <c r="H25735">
        <f>=1.0.0</f>
        <v/>
      </c>
    </row>
    <row r="25736">
      <c r="A25736" t="inlineStr">
        <is>
          <t>FARM</t>
        </is>
      </c>
      <c r="B25736" t="inlineStr">
        <is>
          <t>8b192d448c3a7c4bee83083d3c85137a4d44c071</t>
        </is>
      </c>
      <c r="C25736" t="inlineStr">
        <is>
          <t>2019-10-28 13:43:36+00:00</t>
        </is>
      </c>
      <c r="D25736" t="inlineStr">
        <is>
          <t>verchange</t>
        </is>
      </c>
      <c r="E25736" t="inlineStr">
        <is>
          <t>transformers</t>
        </is>
      </c>
      <c r="F25736">
        <f>=2.1.1</f>
        <v/>
      </c>
      <c r="G25736" t="inlineStr">
        <is>
          <t>transformers</t>
        </is>
      </c>
      <c r="H25736">
        <f>=2.0.0</f>
        <v/>
      </c>
    </row>
    <row r="25737">
      <c r="A25737" t="inlineStr">
        <is>
          <t>FARM</t>
        </is>
      </c>
      <c r="B25737" t="inlineStr">
        <is>
          <t>8b192d448c3a7c4bee83083d3c85137a4d44c071</t>
        </is>
      </c>
      <c r="C25737" t="inlineStr">
        <is>
          <t>2019-10-28 13:43:36+00:00</t>
        </is>
      </c>
      <c r="D25737" t="inlineStr">
        <is>
          <t>rem</t>
        </is>
      </c>
      <c r="E25737" t="inlineStr"/>
      <c r="F25737" t="inlineStr"/>
      <c r="G25737" t="inlineStr">
        <is>
          <t>fasttext</t>
        </is>
      </c>
      <c r="H25737">
        <f>=0.9.1</f>
        <v/>
      </c>
    </row>
    <row r="25738">
      <c r="A25738" t="inlineStr">
        <is>
          <t>FARM</t>
        </is>
      </c>
      <c r="B25738" t="inlineStr">
        <is>
          <t>24b0c350985b413b73303616bbdc1af5cd9f62bc</t>
        </is>
      </c>
      <c r="C25738" t="inlineStr">
        <is>
          <t>2019-11-27 17:45:20+00:00</t>
        </is>
      </c>
      <c r="D25738" t="inlineStr">
        <is>
          <t>verchange</t>
        </is>
      </c>
      <c r="E25738" t="inlineStr">
        <is>
          <t>scipy</t>
        </is>
      </c>
      <c r="F25738" t="inlineStr">
        <is>
          <t>&gt;=1.2.0</t>
        </is>
      </c>
      <c r="G25738" t="inlineStr">
        <is>
          <t>scipy</t>
        </is>
      </c>
      <c r="H25738" t="inlineStr"/>
    </row>
    <row r="25739">
      <c r="A25739" t="inlineStr">
        <is>
          <t>FARM</t>
        </is>
      </c>
      <c r="B25739" t="inlineStr">
        <is>
          <t>79acc78b1b763ff26987ab53280f2c4be10fa9ae</t>
        </is>
      </c>
      <c r="C25739" t="inlineStr">
        <is>
          <t>2020-01-24 13:08:43+00:00</t>
        </is>
      </c>
      <c r="D25739" t="inlineStr">
        <is>
          <t>verchange</t>
        </is>
      </c>
      <c r="E25739" t="inlineStr">
        <is>
          <t>scipy</t>
        </is>
      </c>
      <c r="F25739" t="inlineStr">
        <is>
          <t>&gt;=1.3.2</t>
        </is>
      </c>
      <c r="G25739" t="inlineStr">
        <is>
          <t>scipy</t>
        </is>
      </c>
      <c r="H25739" t="inlineStr">
        <is>
          <t>&gt;=1.2.0</t>
        </is>
      </c>
    </row>
    <row r="25740">
      <c r="A25740" t="inlineStr">
        <is>
          <t>FARM</t>
        </is>
      </c>
      <c r="B25740" t="inlineStr">
        <is>
          <t>79acc78b1b763ff26987ab53280f2c4be10fa9ae</t>
        </is>
      </c>
      <c r="C25740" t="inlineStr">
        <is>
          <t>2020-01-24 13:08:43+00:00</t>
        </is>
      </c>
      <c r="D25740" t="inlineStr">
        <is>
          <t>verchange</t>
        </is>
      </c>
      <c r="E25740" t="inlineStr">
        <is>
          <t>torch</t>
        </is>
      </c>
      <c r="F25740" t="inlineStr">
        <is>
          <t>&gt;=1.2.0</t>
        </is>
      </c>
      <c r="G25740" t="inlineStr">
        <is>
          <t>torch</t>
        </is>
      </c>
      <c r="H25740" t="inlineStr">
        <is>
          <t>&gt;=1.0.1</t>
        </is>
      </c>
    </row>
    <row r="25741">
      <c r="A25741" t="inlineStr">
        <is>
          <t>FARM</t>
        </is>
      </c>
      <c r="B25741" t="inlineStr">
        <is>
          <t>79acc78b1b763ff26987ab53280f2c4be10fa9ae</t>
        </is>
      </c>
      <c r="C25741" t="inlineStr">
        <is>
          <t>2020-01-24 13:08:43+00:00</t>
        </is>
      </c>
      <c r="D25741" t="inlineStr">
        <is>
          <t>rem</t>
        </is>
      </c>
      <c r="E25741" t="inlineStr"/>
      <c r="F25741" t="inlineStr"/>
      <c r="G25741" t="inlineStr">
        <is>
          <t>transformers</t>
        </is>
      </c>
      <c r="H25741">
        <f>=2.1.1</f>
        <v/>
      </c>
    </row>
    <row r="25742">
      <c r="A25742" t="inlineStr">
        <is>
          <t>FARM</t>
        </is>
      </c>
      <c r="B25742" t="inlineStr">
        <is>
          <t>12a42ac9a0816d72caf8628e3527708335bcffcf</t>
        </is>
      </c>
      <c r="C25742" t="inlineStr">
        <is>
          <t>2020-02-03 09:53:16+00:00</t>
        </is>
      </c>
      <c r="D25742" t="inlineStr">
        <is>
          <t>add</t>
        </is>
      </c>
      <c r="E25742" t="inlineStr">
        <is>
          <t>transformers</t>
        </is>
      </c>
      <c r="F25742">
        <f>=2.4.0</f>
        <v/>
      </c>
      <c r="G25742" t="inlineStr"/>
      <c r="H25742" t="inlineStr"/>
    </row>
    <row r="25743">
      <c r="A25743" t="inlineStr">
        <is>
          <t>FARM</t>
        </is>
      </c>
      <c r="B25743" t="inlineStr">
        <is>
          <t>a41ef1a2c029c9bac2b583db1e21c1b9e3fe2a59</t>
        </is>
      </c>
      <c r="C25743" t="inlineStr">
        <is>
          <t>2020-04-02 12:17:53+00:00</t>
        </is>
      </c>
      <c r="D25743" t="inlineStr">
        <is>
          <t>verchange</t>
        </is>
      </c>
      <c r="E25743" t="inlineStr">
        <is>
          <t>transformers</t>
        </is>
      </c>
      <c r="F25743">
        <f>=2.7.0</f>
        <v/>
      </c>
      <c r="G25743" t="inlineStr">
        <is>
          <t>transformers</t>
        </is>
      </c>
      <c r="H25743">
        <f>=2.4.0</f>
        <v/>
      </c>
    </row>
    <row r="25744">
      <c r="A25744" t="inlineStr">
        <is>
          <t>FARM</t>
        </is>
      </c>
      <c r="B25744" t="inlineStr">
        <is>
          <t>a41ef1a2c029c9bac2b583db1e21c1b9e3fe2a59</t>
        </is>
      </c>
      <c r="C25744" t="inlineStr">
        <is>
          <t>2020-04-02 12:17:53+00:00</t>
        </is>
      </c>
      <c r="D25744" t="inlineStr">
        <is>
          <t>add</t>
        </is>
      </c>
      <c r="E25744" t="inlineStr">
        <is>
          <t>Werkzeug</t>
        </is>
      </c>
      <c r="F25744">
        <f>=0.16.1</f>
        <v/>
      </c>
      <c r="G25744" t="inlineStr"/>
      <c r="H25744" t="inlineStr"/>
    </row>
    <row r="25745">
      <c r="A25745" t="inlineStr">
        <is>
          <t>FARM</t>
        </is>
      </c>
      <c r="B25745" t="inlineStr">
        <is>
          <t>a41ef1a2c029c9bac2b583db1e21c1b9e3fe2a59</t>
        </is>
      </c>
      <c r="C25745" t="inlineStr">
        <is>
          <t>2020-04-02 12:17:53+00:00</t>
        </is>
      </c>
      <c r="D25745" t="inlineStr">
        <is>
          <t>add</t>
        </is>
      </c>
      <c r="E25745" t="inlineStr">
        <is>
          <t>dill</t>
        </is>
      </c>
      <c r="F25745" t="inlineStr"/>
      <c r="G25745" t="inlineStr"/>
      <c r="H25745" t="inlineStr"/>
    </row>
    <row r="25746">
      <c r="A25746" t="inlineStr">
        <is>
          <t>FARM</t>
        </is>
      </c>
      <c r="B25746" t="inlineStr">
        <is>
          <t>a41ef1a2c029c9bac2b583db1e21c1b9e3fe2a59</t>
        </is>
      </c>
      <c r="C25746" t="inlineStr">
        <is>
          <t>2020-04-02 12:17:53+00:00</t>
        </is>
      </c>
      <c r="D25746" t="inlineStr">
        <is>
          <t>add</t>
        </is>
      </c>
      <c r="E25746" t="inlineStr">
        <is>
          <t>onnxruntime</t>
        </is>
      </c>
      <c r="F25746" t="inlineStr"/>
      <c r="G25746" t="inlineStr"/>
      <c r="H25746" t="inlineStr"/>
    </row>
    <row r="25747">
      <c r="A25747" t="inlineStr">
        <is>
          <t>FARM</t>
        </is>
      </c>
      <c r="B25747" t="inlineStr">
        <is>
          <t>b7776997916036c12a67981adc2d82c9bb905e26</t>
        </is>
      </c>
      <c r="C25747" t="inlineStr">
        <is>
          <t>2020-04-29 14:52:08+00:00</t>
        </is>
      </c>
      <c r="D25747" t="inlineStr">
        <is>
          <t>verchange</t>
        </is>
      </c>
      <c r="E25747" t="inlineStr">
        <is>
          <t>torch</t>
        </is>
      </c>
      <c r="F25747">
        <f>=1.4.0</f>
        <v/>
      </c>
      <c r="G25747" t="inlineStr">
        <is>
          <t>torch</t>
        </is>
      </c>
      <c r="H25747" t="inlineStr">
        <is>
          <t>&gt;=1.2.0</t>
        </is>
      </c>
    </row>
    <row r="25748">
      <c r="A25748" t="inlineStr">
        <is>
          <t>FARM</t>
        </is>
      </c>
      <c r="B25748" t="inlineStr">
        <is>
          <t>933dc22a9534c3585cd3523d7bb4034a3d83d80d</t>
        </is>
      </c>
      <c r="C25748" t="inlineStr">
        <is>
          <t>2020-06-18 08:16:24+00:00</t>
        </is>
      </c>
      <c r="D25748" t="inlineStr">
        <is>
          <t>verchange</t>
        </is>
      </c>
      <c r="E25748" t="inlineStr">
        <is>
          <t>torch</t>
        </is>
      </c>
      <c r="F25748">
        <f>=1.5.0</f>
        <v/>
      </c>
      <c r="G25748" t="inlineStr">
        <is>
          <t>torch</t>
        </is>
      </c>
      <c r="H25748">
        <f>=1.4.0</f>
        <v/>
      </c>
    </row>
    <row r="25749">
      <c r="A25749" t="inlineStr">
        <is>
          <t>FARM</t>
        </is>
      </c>
      <c r="B25749" t="inlineStr">
        <is>
          <t>933dc22a9534c3585cd3523d7bb4034a3d83d80d</t>
        </is>
      </c>
      <c r="C25749" t="inlineStr">
        <is>
          <t>2020-06-18 08:16:24+00:00</t>
        </is>
      </c>
      <c r="D25749" t="inlineStr">
        <is>
          <t>verchange</t>
        </is>
      </c>
      <c r="E25749" t="inlineStr">
        <is>
          <t>transformers</t>
        </is>
      </c>
      <c r="F25749">
        <f>=2.11.0</f>
        <v/>
      </c>
      <c r="G25749" t="inlineStr">
        <is>
          <t>transformers</t>
        </is>
      </c>
      <c r="H25749">
        <f>=2.7.0</f>
        <v/>
      </c>
    </row>
    <row r="25750">
      <c r="A25750" t="inlineStr">
        <is>
          <t>FARM</t>
        </is>
      </c>
      <c r="B25750" t="inlineStr">
        <is>
          <t>933dc22a9534c3585cd3523d7bb4034a3d83d80d</t>
        </is>
      </c>
      <c r="C25750" t="inlineStr">
        <is>
          <t>2020-06-18 08:16:24+00:00</t>
        </is>
      </c>
      <c r="D25750" t="inlineStr">
        <is>
          <t>add</t>
        </is>
      </c>
      <c r="E25750" t="inlineStr">
        <is>
          <t>pydantic</t>
        </is>
      </c>
      <c r="F25750" t="inlineStr"/>
      <c r="G25750" t="inlineStr"/>
      <c r="H25750" t="inlineStr"/>
    </row>
    <row r="25751">
      <c r="A25751" t="inlineStr">
        <is>
          <t>FARM</t>
        </is>
      </c>
      <c r="B25751" t="inlineStr">
        <is>
          <t>933dc22a9534c3585cd3523d7bb4034a3d83d80d</t>
        </is>
      </c>
      <c r="C25751" t="inlineStr">
        <is>
          <t>2020-06-18 08:16:24+00:00</t>
        </is>
      </c>
      <c r="D25751" t="inlineStr">
        <is>
          <t>rem</t>
        </is>
      </c>
      <c r="E25751" t="inlineStr"/>
      <c r="F25751" t="inlineStr"/>
      <c r="G25751" t="inlineStr">
        <is>
          <t>onnxruntime</t>
        </is>
      </c>
      <c r="H25751" t="inlineStr"/>
    </row>
    <row r="25752">
      <c r="A25752" t="inlineStr">
        <is>
          <t>FARM</t>
        </is>
      </c>
      <c r="B25752" t="inlineStr">
        <is>
          <t>3a6dfe59fdd89234f1b314fb31f5dc0d093bedee</t>
        </is>
      </c>
      <c r="C25752" t="inlineStr">
        <is>
          <t>2020-06-24 09:06:42+00:00</t>
        </is>
      </c>
      <c r="D25752" t="inlineStr">
        <is>
          <t>rem</t>
        </is>
      </c>
      <c r="E25752" t="inlineStr"/>
      <c r="F25752" t="inlineStr"/>
      <c r="G25752" t="inlineStr">
        <is>
          <t>pydantic</t>
        </is>
      </c>
      <c r="H25752" t="inlineStr"/>
    </row>
    <row r="25753">
      <c r="A25753" t="inlineStr">
        <is>
          <t>FARM</t>
        </is>
      </c>
      <c r="B25753" t="inlineStr">
        <is>
          <t>31a40b7c1d4bb14c6529e86f07aee7ae22b8f48c</t>
        </is>
      </c>
      <c r="C25753" t="inlineStr">
        <is>
          <t>2020-07-10 12:39:54+00:00</t>
        </is>
      </c>
      <c r="D25753" t="inlineStr">
        <is>
          <t>verchange</t>
        </is>
      </c>
      <c r="E25753" t="inlineStr">
        <is>
          <t>torch</t>
        </is>
      </c>
      <c r="F25753">
        <f>=1.5.*</f>
        <v/>
      </c>
      <c r="G25753" t="inlineStr">
        <is>
          <t>torch</t>
        </is>
      </c>
      <c r="H25753">
        <f>=1.5.0</f>
        <v/>
      </c>
    </row>
    <row r="25754">
      <c r="A25754" t="inlineStr">
        <is>
          <t>FARM</t>
        </is>
      </c>
      <c r="B25754" t="inlineStr">
        <is>
          <t>31a40b7c1d4bb14c6529e86f07aee7ae22b8f48c</t>
        </is>
      </c>
      <c r="C25754" t="inlineStr">
        <is>
          <t>2020-07-10 12:39:54+00:00</t>
        </is>
      </c>
      <c r="D25754" t="inlineStr">
        <is>
          <t>verchange</t>
        </is>
      </c>
      <c r="E25754" t="inlineStr">
        <is>
          <t>transformers</t>
        </is>
      </c>
      <c r="F25754">
        <f>=3.0.2</f>
        <v/>
      </c>
      <c r="G25754" t="inlineStr">
        <is>
          <t>transformers</t>
        </is>
      </c>
      <c r="H25754">
        <f>=2.11.0</f>
        <v/>
      </c>
    </row>
    <row r="25755">
      <c r="A25755" t="inlineStr">
        <is>
          <t>FARM</t>
        </is>
      </c>
      <c r="B25755" t="inlineStr">
        <is>
          <t>31a40b7c1d4bb14c6529e86f07aee7ae22b8f48c</t>
        </is>
      </c>
      <c r="C25755" t="inlineStr">
        <is>
          <t>2020-07-10 12:39:54+00:00</t>
        </is>
      </c>
      <c r="D25755" t="inlineStr">
        <is>
          <t>add</t>
        </is>
      </c>
      <c r="E25755" t="inlineStr">
        <is>
          <t>psutil</t>
        </is>
      </c>
      <c r="F25755" t="inlineStr"/>
      <c r="G25755" t="inlineStr"/>
      <c r="H25755" t="inlineStr"/>
    </row>
    <row r="25756">
      <c r="A25756" t="inlineStr">
        <is>
          <t>FARM</t>
        </is>
      </c>
      <c r="B25756" t="inlineStr">
        <is>
          <t>22dd3f09ba9c137d126950ab9114d77b69fb50cc</t>
        </is>
      </c>
      <c r="C25756" t="inlineStr">
        <is>
          <t>2020-08-27 15:06:16+00:00</t>
        </is>
      </c>
      <c r="D25756" t="inlineStr">
        <is>
          <t>verchange</t>
        </is>
      </c>
      <c r="E25756" t="inlineStr">
        <is>
          <t>torch</t>
        </is>
      </c>
      <c r="F25756" t="inlineStr">
        <is>
          <t>&gt;=1.5.1;&lt;=1.6.0</t>
        </is>
      </c>
      <c r="G25756" t="inlineStr">
        <is>
          <t>torch</t>
        </is>
      </c>
      <c r="H25756">
        <f>=1.5.*</f>
        <v/>
      </c>
    </row>
    <row r="25757">
      <c r="A25757" t="inlineStr">
        <is>
          <t>FARM</t>
        </is>
      </c>
      <c r="B25757" t="inlineStr">
        <is>
          <t>d07b483ad3730190f6acfa2a4d1decbdae8a7c2e</t>
        </is>
      </c>
      <c r="C25757" t="inlineStr">
        <is>
          <t>2020-09-14 14:58:30+00:00</t>
        </is>
      </c>
      <c r="D25757" t="inlineStr">
        <is>
          <t>verchange</t>
        </is>
      </c>
      <c r="E25757" t="inlineStr">
        <is>
          <t>transformers</t>
        </is>
      </c>
      <c r="F25757">
        <f>=3.1.0</f>
        <v/>
      </c>
      <c r="G25757" t="inlineStr">
        <is>
          <t>transformers</t>
        </is>
      </c>
      <c r="H25757">
        <f>=3.0.2</f>
        <v/>
      </c>
    </row>
    <row r="25758">
      <c r="A25758" t="inlineStr">
        <is>
          <t>atomicapp</t>
        </is>
      </c>
      <c r="B25758" t="inlineStr">
        <is>
          <t>912b816e02098bf819c0d27cc80a9f59bd5d841b</t>
        </is>
      </c>
      <c r="C25758" t="inlineStr">
        <is>
          <t>2015-05-26 18:13:27+00:00</t>
        </is>
      </c>
      <c r="D25758" t="inlineStr">
        <is>
          <t>verchange</t>
        </is>
      </c>
      <c r="E25758" t="inlineStr">
        <is>
          <t>anymarkup</t>
        </is>
      </c>
      <c r="F25758" t="inlineStr">
        <is>
          <t>&gt;=0.4.1</t>
        </is>
      </c>
      <c r="G25758" t="inlineStr">
        <is>
          <t>anymarkup</t>
        </is>
      </c>
      <c r="H25758" t="inlineStr"/>
    </row>
    <row r="25759">
      <c r="A25759" t="inlineStr">
        <is>
          <t>atomicapp</t>
        </is>
      </c>
      <c r="B25759" t="inlineStr">
        <is>
          <t>a7968a9c0aacde3c31fd870aee71819cf845d315</t>
        </is>
      </c>
      <c r="C25759" t="inlineStr">
        <is>
          <t>2015-08-14 17:44:06+00:00</t>
        </is>
      </c>
      <c r="D25759" t="inlineStr">
        <is>
          <t>add</t>
        </is>
      </c>
      <c r="E25759" t="inlineStr">
        <is>
          <t>lockfile</t>
        </is>
      </c>
      <c r="F25759" t="inlineStr"/>
      <c r="G25759" t="inlineStr"/>
      <c r="H25759" t="inlineStr"/>
    </row>
    <row r="25760">
      <c r="A25760" t="inlineStr">
        <is>
          <t>atomicapp</t>
        </is>
      </c>
      <c r="B25760" t="inlineStr">
        <is>
          <t>9d5d5156c6e6e6c0b10779b8bbe9f242891cba87</t>
        </is>
      </c>
      <c r="C25760" t="inlineStr">
        <is>
          <t>2015-10-22 14:16:08+00:00</t>
        </is>
      </c>
      <c r="D25760" t="inlineStr">
        <is>
          <t>verchange</t>
        </is>
      </c>
      <c r="E25760" t="inlineStr">
        <is>
          <t>lockfile</t>
        </is>
      </c>
      <c r="F25760">
        <f>=0.10.2</f>
        <v/>
      </c>
      <c r="G25760" t="inlineStr">
        <is>
          <t>lockfile</t>
        </is>
      </c>
      <c r="H25760" t="inlineStr"/>
    </row>
    <row r="25761">
      <c r="A25761" t="inlineStr">
        <is>
          <t>atomicapp</t>
        </is>
      </c>
      <c r="B25761" t="inlineStr">
        <is>
          <t>efb2e6ec4324e00d641c64c191ddf672f374f74c</t>
        </is>
      </c>
      <c r="C25761" t="inlineStr">
        <is>
          <t>2015-11-05 00:28:30+00:00</t>
        </is>
      </c>
      <c r="D25761" t="inlineStr">
        <is>
          <t>verchange</t>
        </is>
      </c>
      <c r="E25761" t="inlineStr">
        <is>
          <t>anymarkup</t>
        </is>
      </c>
      <c r="F25761">
        <f>=0.5.0</f>
        <v/>
      </c>
      <c r="G25761" t="inlineStr">
        <is>
          <t>anymarkup</t>
        </is>
      </c>
      <c r="H25761" t="inlineStr">
        <is>
          <t>&gt;=0.4.1</t>
        </is>
      </c>
    </row>
    <row r="25762">
      <c r="A25762" t="inlineStr">
        <is>
          <t>atomicapp</t>
        </is>
      </c>
      <c r="B25762" t="inlineStr">
        <is>
          <t>efb2e6ec4324e00d641c64c191ddf672f374f74c</t>
        </is>
      </c>
      <c r="C25762" t="inlineStr">
        <is>
          <t>2015-11-05 00:28:30+00:00</t>
        </is>
      </c>
      <c r="D25762" t="inlineStr">
        <is>
          <t>add</t>
        </is>
      </c>
      <c r="E25762" t="inlineStr">
        <is>
          <t>jsonpointer</t>
        </is>
      </c>
      <c r="F25762">
        <f>=1.10.0</f>
        <v/>
      </c>
      <c r="G25762" t="inlineStr"/>
      <c r="H25762" t="inlineStr"/>
    </row>
    <row r="25763">
      <c r="A25763" t="inlineStr">
        <is>
          <t>atomicapp</t>
        </is>
      </c>
      <c r="B25763" t="inlineStr">
        <is>
          <t>35952e956d00e963b2ecd5613eb0f6c6b0ebb9b4</t>
        </is>
      </c>
      <c r="C25763" t="inlineStr">
        <is>
          <t>2015-11-17 14:10:27+00:00</t>
        </is>
      </c>
      <c r="D25763" t="inlineStr">
        <is>
          <t>verchange</t>
        </is>
      </c>
      <c r="E25763" t="inlineStr">
        <is>
          <t>anymarkup</t>
        </is>
      </c>
      <c r="F25763" t="inlineStr"/>
      <c r="G25763" t="inlineStr">
        <is>
          <t>anymarkup</t>
        </is>
      </c>
      <c r="H25763">
        <f>=0.5.0</f>
        <v/>
      </c>
    </row>
    <row r="25764">
      <c r="A25764" t="inlineStr">
        <is>
          <t>atomicapp</t>
        </is>
      </c>
      <c r="B25764" t="inlineStr">
        <is>
          <t>35952e956d00e963b2ecd5613eb0f6c6b0ebb9b4</t>
        </is>
      </c>
      <c r="C25764" t="inlineStr">
        <is>
          <t>2015-11-17 14:10:27+00:00</t>
        </is>
      </c>
      <c r="D25764" t="inlineStr">
        <is>
          <t>verchange</t>
        </is>
      </c>
      <c r="E25764" t="inlineStr">
        <is>
          <t>jsonpointer</t>
        </is>
      </c>
      <c r="F25764" t="inlineStr"/>
      <c r="G25764" t="inlineStr">
        <is>
          <t>jsonpointer</t>
        </is>
      </c>
      <c r="H25764">
        <f>=1.10.0</f>
        <v/>
      </c>
    </row>
    <row r="25765">
      <c r="A25765" t="inlineStr">
        <is>
          <t>atomicapp</t>
        </is>
      </c>
      <c r="B25765" t="inlineStr">
        <is>
          <t>35952e956d00e963b2ecd5613eb0f6c6b0ebb9b4</t>
        </is>
      </c>
      <c r="C25765" t="inlineStr">
        <is>
          <t>2015-11-17 14:10:27+00:00</t>
        </is>
      </c>
      <c r="D25765" t="inlineStr">
        <is>
          <t>verchange</t>
        </is>
      </c>
      <c r="E25765" t="inlineStr">
        <is>
          <t>lockfile</t>
        </is>
      </c>
      <c r="F25765" t="inlineStr"/>
      <c r="G25765" t="inlineStr">
        <is>
          <t>lockfile</t>
        </is>
      </c>
      <c r="H25765">
        <f>=0.10.2</f>
        <v/>
      </c>
    </row>
    <row r="25766">
      <c r="A25766" t="inlineStr">
        <is>
          <t>atomicapp</t>
        </is>
      </c>
      <c r="B25766" t="inlineStr">
        <is>
          <t>0b463a2d64815f7b407ade3039af1ab0899da98a</t>
        </is>
      </c>
      <c r="C25766" t="inlineStr">
        <is>
          <t>2015-12-16 22:08:14+00:00</t>
        </is>
      </c>
      <c r="D25766" t="inlineStr">
        <is>
          <t>add</t>
        </is>
      </c>
      <c r="E25766" t="inlineStr">
        <is>
          <t>requests</t>
        </is>
      </c>
      <c r="F25766" t="inlineStr"/>
      <c r="G25766" t="inlineStr"/>
      <c r="H25766" t="inlineStr"/>
    </row>
    <row r="25767">
      <c r="A25767" t="inlineStr">
        <is>
          <t>atomicapp</t>
        </is>
      </c>
      <c r="B25767" t="inlineStr">
        <is>
          <t>be23b4badbecea5291d2559e4f0994c9deefb87d</t>
        </is>
      </c>
      <c r="C25767" t="inlineStr">
        <is>
          <t>2016-01-14 21:44:03+00:00</t>
        </is>
      </c>
      <c r="D25767" t="inlineStr">
        <is>
          <t>add</t>
        </is>
      </c>
      <c r="E25767" t="inlineStr">
        <is>
          <t>websocket-client</t>
        </is>
      </c>
      <c r="F25767" t="inlineStr"/>
      <c r="G25767" t="inlineStr"/>
      <c r="H25767" t="inlineStr"/>
    </row>
    <row r="25768">
      <c r="A25768" t="inlineStr">
        <is>
          <t>atomicapp</t>
        </is>
      </c>
      <c r="B25768" t="inlineStr">
        <is>
          <t>375d8170ed010602a8d4a4907d6a3cf4902b9484</t>
        </is>
      </c>
      <c r="C25768" t="inlineStr">
        <is>
          <t>2016-04-27 14:10:32+00:00</t>
        </is>
      </c>
      <c r="D25768" t="inlineStr">
        <is>
          <t>rem</t>
        </is>
      </c>
      <c r="E25768" t="inlineStr"/>
      <c r="F25768" t="inlineStr"/>
      <c r="G25768" t="inlineStr">
        <is>
          <t>lockfile</t>
        </is>
      </c>
      <c r="H25768" t="inlineStr"/>
    </row>
    <row r="25769">
      <c r="A25769" t="inlineStr">
        <is>
          <t>adjutant</t>
        </is>
      </c>
      <c r="B25769" t="inlineStr">
        <is>
          <t>0a8e94d065ead11bcd873629b44113e87a9fdb70</t>
        </is>
      </c>
      <c r="C25769" t="inlineStr">
        <is>
          <t>2017-05-29 04:49:39+00:00</t>
        </is>
      </c>
      <c r="D25769" t="inlineStr">
        <is>
          <t>verchange</t>
        </is>
      </c>
      <c r="E25769" t="inlineStr">
        <is>
          <t>keystonemiddleware</t>
        </is>
      </c>
      <c r="F25769" t="inlineStr">
        <is>
          <t>&gt;=4.15.0</t>
        </is>
      </c>
      <c r="G25769" t="inlineStr">
        <is>
          <t>keystonemiddleware</t>
        </is>
      </c>
      <c r="H25769" t="inlineStr">
        <is>
          <t>&gt;=1.3.1</t>
        </is>
      </c>
    </row>
    <row r="25770">
      <c r="A25770" t="inlineStr">
        <is>
          <t>adjutant</t>
        </is>
      </c>
      <c r="B25770" t="inlineStr">
        <is>
          <t>0a8e94d065ead11bcd873629b44113e87a9fdb70</t>
        </is>
      </c>
      <c r="C25770" t="inlineStr">
        <is>
          <t>2017-05-29 04:49:39+00:00</t>
        </is>
      </c>
      <c r="D25770" t="inlineStr">
        <is>
          <t>verchange</t>
        </is>
      </c>
      <c r="E25770" t="inlineStr">
        <is>
          <t>decorator</t>
        </is>
      </c>
      <c r="F25770" t="inlineStr">
        <is>
          <t>&gt;=4.0.11</t>
        </is>
      </c>
      <c r="G25770" t="inlineStr">
        <is>
          <t>decorator</t>
        </is>
      </c>
      <c r="H25770" t="inlineStr">
        <is>
          <t>&gt;=3.4.0</t>
        </is>
      </c>
    </row>
    <row r="25771">
      <c r="A25771" t="inlineStr">
        <is>
          <t>adjutant</t>
        </is>
      </c>
      <c r="B25771" t="inlineStr">
        <is>
          <t>0a8e94d065ead11bcd873629b44113e87a9fdb70</t>
        </is>
      </c>
      <c r="C25771" t="inlineStr">
        <is>
          <t>2017-05-29 04:49:39+00:00</t>
        </is>
      </c>
      <c r="D25771" t="inlineStr">
        <is>
          <t>verchange</t>
        </is>
      </c>
      <c r="E25771" t="inlineStr">
        <is>
          <t>django-rest-swagger</t>
        </is>
      </c>
      <c r="F25771" t="inlineStr">
        <is>
          <t>&gt;=2.1.2</t>
        </is>
      </c>
      <c r="G25771" t="inlineStr">
        <is>
          <t>django-rest-swagger</t>
        </is>
      </c>
      <c r="H25771" t="inlineStr">
        <is>
          <t>&gt;=0.3.3</t>
        </is>
      </c>
    </row>
    <row r="25772">
      <c r="A25772" t="inlineStr">
        <is>
          <t>adjutant</t>
        </is>
      </c>
      <c r="B25772" t="inlineStr">
        <is>
          <t>0a8e94d065ead11bcd873629b44113e87a9fdb70</t>
        </is>
      </c>
      <c r="C25772" t="inlineStr">
        <is>
          <t>2017-05-29 04:49:39+00:00</t>
        </is>
      </c>
      <c r="D25772" t="inlineStr">
        <is>
          <t>verchange</t>
        </is>
      </c>
      <c r="E25772" t="inlineStr">
        <is>
          <t>python-keystoneclient</t>
        </is>
      </c>
      <c r="F25772" t="inlineStr">
        <is>
          <t>&gt;=3.10.0</t>
        </is>
      </c>
      <c r="G25772" t="inlineStr">
        <is>
          <t>python-keystoneclient</t>
        </is>
      </c>
      <c r="H25772" t="inlineStr">
        <is>
          <t>&gt;=1.0.0</t>
        </is>
      </c>
    </row>
    <row r="25773">
      <c r="A25773" t="inlineStr">
        <is>
          <t>adjutant</t>
        </is>
      </c>
      <c r="B25773" t="inlineStr">
        <is>
          <t>0a8e94d065ead11bcd873629b44113e87a9fdb70</t>
        </is>
      </c>
      <c r="C25773" t="inlineStr">
        <is>
          <t>2017-05-29 04:49:39+00:00</t>
        </is>
      </c>
      <c r="D25773" t="inlineStr">
        <is>
          <t>verchange</t>
        </is>
      </c>
      <c r="E25773" t="inlineStr">
        <is>
          <t>python-rtkit</t>
        </is>
      </c>
      <c r="F25773" t="inlineStr">
        <is>
          <t>&gt;=0.7.1</t>
        </is>
      </c>
      <c r="G25773" t="inlineStr">
        <is>
          <t>python-rtkit</t>
        </is>
      </c>
      <c r="H25773" t="inlineStr">
        <is>
          <t>&gt;=0.7.0</t>
        </is>
      </c>
    </row>
    <row r="25774">
      <c r="A25774" t="inlineStr">
        <is>
          <t>adjutant</t>
        </is>
      </c>
      <c r="B25774" t="inlineStr">
        <is>
          <t>0a8e94d065ead11bcd873629b44113e87a9fdb70</t>
        </is>
      </c>
      <c r="C25774" t="inlineStr">
        <is>
          <t>2017-05-29 04:49:39+00:00</t>
        </is>
      </c>
      <c r="D25774" t="inlineStr">
        <is>
          <t>verchange</t>
        </is>
      </c>
      <c r="E25774" t="inlineStr">
        <is>
          <t>python-neutronclient</t>
        </is>
      </c>
      <c r="F25774" t="inlineStr">
        <is>
          <t>&gt;=6.2.0</t>
        </is>
      </c>
      <c r="G25774" t="inlineStr">
        <is>
          <t>python-neutronclient</t>
        </is>
      </c>
      <c r="H25774" t="inlineStr">
        <is>
          <t>&gt;=2.3.10</t>
        </is>
      </c>
    </row>
    <row r="25775">
      <c r="A25775" t="inlineStr">
        <is>
          <t>adjutant</t>
        </is>
      </c>
      <c r="B25775" t="inlineStr">
        <is>
          <t>0a8e94d065ead11bcd873629b44113e87a9fdb70</t>
        </is>
      </c>
      <c r="C25775" t="inlineStr">
        <is>
          <t>2017-05-29 04:49:39+00:00</t>
        </is>
      </c>
      <c r="D25775" t="inlineStr">
        <is>
          <t>verchange</t>
        </is>
      </c>
      <c r="E25775" t="inlineStr">
        <is>
          <t>djangorestframework</t>
        </is>
      </c>
      <c r="F25775" t="inlineStr">
        <is>
          <t>&gt;=3.6.2</t>
        </is>
      </c>
      <c r="G25775" t="inlineStr">
        <is>
          <t>djangorestframework</t>
        </is>
      </c>
      <c r="H25775" t="inlineStr">
        <is>
          <t>&gt;=3.0.3</t>
        </is>
      </c>
    </row>
    <row r="25776">
      <c r="A25776" t="inlineStr">
        <is>
          <t>adjutant</t>
        </is>
      </c>
      <c r="B25776" t="inlineStr">
        <is>
          <t>0a8e94d065ead11bcd873629b44113e87a9fdb70</t>
        </is>
      </c>
      <c r="C25776" t="inlineStr">
        <is>
          <t>2017-05-29 04:49:39+00:00</t>
        </is>
      </c>
      <c r="D25776" t="inlineStr">
        <is>
          <t>verchange</t>
        </is>
      </c>
      <c r="E25776" t="inlineStr">
        <is>
          <t>Django</t>
        </is>
      </c>
      <c r="F25776" t="inlineStr">
        <is>
          <t>&lt;1.12;&gt;=1.11</t>
        </is>
      </c>
      <c r="G25776" t="inlineStr">
        <is>
          <t>Django</t>
        </is>
      </c>
      <c r="H25776" t="inlineStr">
        <is>
          <t>&lt;1.9;&gt;=1.8.9</t>
        </is>
      </c>
    </row>
    <row r="25777">
      <c r="A25777" t="inlineStr">
        <is>
          <t>adjutant</t>
        </is>
      </c>
      <c r="B25777" t="inlineStr">
        <is>
          <t>0a8e94d065ead11bcd873629b44113e87a9fdb70</t>
        </is>
      </c>
      <c r="C25777" t="inlineStr">
        <is>
          <t>2017-05-29 04:49:39+00:00</t>
        </is>
      </c>
      <c r="D25777" t="inlineStr">
        <is>
          <t>verchange</t>
        </is>
      </c>
      <c r="E25777" t="inlineStr">
        <is>
          <t>mysqlclient</t>
        </is>
      </c>
      <c r="F25777" t="inlineStr">
        <is>
          <t>&gt;=1.3.10</t>
        </is>
      </c>
      <c r="G25777" t="inlineStr">
        <is>
          <t>mysqlclient</t>
        </is>
      </c>
      <c r="H25777" t="inlineStr">
        <is>
          <t>&gt;=1.3.7</t>
        </is>
      </c>
    </row>
    <row r="25778">
      <c r="A25778" t="inlineStr">
        <is>
          <t>adjutant</t>
        </is>
      </c>
      <c r="B25778" t="inlineStr">
        <is>
          <t>0a8e94d065ead11bcd873629b44113e87a9fdb70</t>
        </is>
      </c>
      <c r="C25778" t="inlineStr">
        <is>
          <t>2017-05-29 04:49:39+00:00</t>
        </is>
      </c>
      <c r="D25778" t="inlineStr">
        <is>
          <t>verchange</t>
        </is>
      </c>
      <c r="E25778" t="inlineStr">
        <is>
          <t>jsonfield</t>
        </is>
      </c>
      <c r="F25778" t="inlineStr">
        <is>
          <t>&gt;=2.0.1</t>
        </is>
      </c>
      <c r="G25778" t="inlineStr">
        <is>
          <t>jsonfield</t>
        </is>
      </c>
      <c r="H25778" t="inlineStr">
        <is>
          <t>&gt;=1.0.2</t>
        </is>
      </c>
    </row>
    <row r="25779">
      <c r="A25779" t="inlineStr">
        <is>
          <t>adjutant</t>
        </is>
      </c>
      <c r="B25779" t="inlineStr">
        <is>
          <t>0a8e94d065ead11bcd873629b44113e87a9fdb70</t>
        </is>
      </c>
      <c r="C25779" t="inlineStr">
        <is>
          <t>2017-05-29 04:49:39+00:00</t>
        </is>
      </c>
      <c r="D25779" t="inlineStr">
        <is>
          <t>verchange</t>
        </is>
      </c>
      <c r="E25779" t="inlineStr">
        <is>
          <t>pyyaml</t>
        </is>
      </c>
      <c r="F25779" t="inlineStr">
        <is>
          <t>&gt;=3.12</t>
        </is>
      </c>
      <c r="G25779" t="inlineStr">
        <is>
          <t>pyyaml</t>
        </is>
      </c>
      <c r="H25779" t="inlineStr">
        <is>
          <t>&gt;=3.11</t>
        </is>
      </c>
    </row>
    <row r="25780">
      <c r="A25780" t="inlineStr">
        <is>
          <t>adjutant</t>
        </is>
      </c>
      <c r="B25780" t="inlineStr">
        <is>
          <t>0a8e94d065ead11bcd873629b44113e87a9fdb70</t>
        </is>
      </c>
      <c r="C25780" t="inlineStr">
        <is>
          <t>2017-05-29 04:49:39+00:00</t>
        </is>
      </c>
      <c r="D25780" t="inlineStr">
        <is>
          <t>add</t>
        </is>
      </c>
      <c r="E25780" t="inlineStr">
        <is>
          <t>Babel</t>
        </is>
      </c>
      <c r="F25780" t="inlineStr">
        <is>
          <t>&gt;=2.3.4;!=2.4.0</t>
        </is>
      </c>
      <c r="G25780" t="inlineStr"/>
      <c r="H25780" t="inlineStr"/>
    </row>
    <row r="25781">
      <c r="A25781" t="inlineStr">
        <is>
          <t>adjutant</t>
        </is>
      </c>
      <c r="B25781" t="inlineStr">
        <is>
          <t>0a8e94d065ead11bcd873629b44113e87a9fdb70</t>
        </is>
      </c>
      <c r="C25781" t="inlineStr">
        <is>
          <t>2017-05-29 04:49:39+00:00</t>
        </is>
      </c>
      <c r="D25781" t="inlineStr">
        <is>
          <t>add</t>
        </is>
      </c>
      <c r="E25781" t="inlineStr">
        <is>
          <t>pbr</t>
        </is>
      </c>
      <c r="F25781" t="inlineStr">
        <is>
          <t>&gt;=3.0.0</t>
        </is>
      </c>
      <c r="G25781" t="inlineStr"/>
      <c r="H25781" t="inlineStr"/>
    </row>
    <row r="25782">
      <c r="A25782" t="inlineStr">
        <is>
          <t>adjutant</t>
        </is>
      </c>
      <c r="B25782" t="inlineStr">
        <is>
          <t>0a8e94d065ead11bcd873629b44113e87a9fdb70</t>
        </is>
      </c>
      <c r="C25782" t="inlineStr">
        <is>
          <t>2017-05-29 04:49:39+00:00</t>
        </is>
      </c>
      <c r="D25782" t="inlineStr">
        <is>
          <t>add</t>
        </is>
      </c>
      <c r="E25782" t="inlineStr">
        <is>
          <t>keystoneauth1</t>
        </is>
      </c>
      <c r="F25782" t="inlineStr">
        <is>
          <t>&gt;=2.19.0</t>
        </is>
      </c>
      <c r="G25782" t="inlineStr"/>
      <c r="H25782" t="inlineStr"/>
    </row>
    <row r="25783">
      <c r="A25783" t="inlineStr">
        <is>
          <t>adjutant</t>
        </is>
      </c>
      <c r="B25783" t="inlineStr">
        <is>
          <t>0a8e94d065ead11bcd873629b44113e87a9fdb70</t>
        </is>
      </c>
      <c r="C25783" t="inlineStr">
        <is>
          <t>2017-05-29 04:49:39+00:00</t>
        </is>
      </c>
      <c r="D25783" t="inlineStr">
        <is>
          <t>add</t>
        </is>
      </c>
      <c r="E25783" t="inlineStr">
        <is>
          <t>python-cinderclient</t>
        </is>
      </c>
      <c r="F25783" t="inlineStr">
        <is>
          <t>&gt;=2.0.1</t>
        </is>
      </c>
      <c r="G25783" t="inlineStr"/>
      <c r="H25783" t="inlineStr"/>
    </row>
    <row r="25784">
      <c r="A25784" t="inlineStr">
        <is>
          <t>adjutant</t>
        </is>
      </c>
      <c r="B25784" t="inlineStr">
        <is>
          <t>0a8e94d065ead11bcd873629b44113e87a9fdb70</t>
        </is>
      </c>
      <c r="C25784" t="inlineStr">
        <is>
          <t>2017-05-29 04:49:39+00:00</t>
        </is>
      </c>
      <c r="D25784" t="inlineStr">
        <is>
          <t>add</t>
        </is>
      </c>
      <c r="E25784" t="inlineStr">
        <is>
          <t>python-novaclient</t>
        </is>
      </c>
      <c r="F25784" t="inlineStr">
        <is>
          <t>&gt;=8.0.0</t>
        </is>
      </c>
      <c r="G25784" t="inlineStr"/>
      <c r="H25784" t="inlineStr"/>
    </row>
    <row r="25785">
      <c r="A25785" t="inlineStr">
        <is>
          <t>adjutant</t>
        </is>
      </c>
      <c r="B25785" t="inlineStr">
        <is>
          <t>0a8e94d065ead11bcd873629b44113e87a9fdb70</t>
        </is>
      </c>
      <c r="C25785" t="inlineStr">
        <is>
          <t>2017-05-29 04:49:39+00:00</t>
        </is>
      </c>
      <c r="D25785" t="inlineStr">
        <is>
          <t>add</t>
        </is>
      </c>
      <c r="E25785" t="inlineStr">
        <is>
          <t>six</t>
        </is>
      </c>
      <c r="F25785" t="inlineStr">
        <is>
          <t>&gt;=1.10.0</t>
        </is>
      </c>
      <c r="G25785" t="inlineStr"/>
      <c r="H25785" t="inlineStr"/>
    </row>
    <row r="25786">
      <c r="A25786" t="inlineStr">
        <is>
          <t>adjutant</t>
        </is>
      </c>
      <c r="B25786" t="inlineStr">
        <is>
          <t>5e16b575adae8692105fec30f270e0ba4b751d4b</t>
        </is>
      </c>
      <c r="C25786" t="inlineStr">
        <is>
          <t>2017-09-28 05:10:10+00:00</t>
        </is>
      </c>
      <c r="D25786" t="inlineStr">
        <is>
          <t>rem</t>
        </is>
      </c>
      <c r="E25786" t="inlineStr"/>
      <c r="F25786" t="inlineStr"/>
      <c r="G25786" t="inlineStr">
        <is>
          <t>python-rtkit</t>
        </is>
      </c>
      <c r="H25786" t="inlineStr">
        <is>
          <t>&gt;=0.7.1</t>
        </is>
      </c>
    </row>
    <row r="25787">
      <c r="A25787" t="inlineStr">
        <is>
          <t>adjutant</t>
        </is>
      </c>
      <c r="B25787" t="inlineStr">
        <is>
          <t>592e24170ef917d490203a6d2daaaabd0c467b7f</t>
        </is>
      </c>
      <c r="C25787" t="inlineStr">
        <is>
          <t>2020-02-21 11:04:21+00:00</t>
        </is>
      </c>
      <c r="D25787" t="inlineStr">
        <is>
          <t>verchange</t>
        </is>
      </c>
      <c r="E25787" t="inlineStr">
        <is>
          <t>six</t>
        </is>
      </c>
      <c r="F25787" t="inlineStr">
        <is>
          <t>&gt;=1.12.0</t>
        </is>
      </c>
      <c r="G25787" t="inlineStr">
        <is>
          <t>six</t>
        </is>
      </c>
      <c r="H25787" t="inlineStr">
        <is>
          <t>&gt;=1.10.0</t>
        </is>
      </c>
    </row>
    <row r="25788">
      <c r="A25788" t="inlineStr">
        <is>
          <t>adjutant</t>
        </is>
      </c>
      <c r="B25788" t="inlineStr">
        <is>
          <t>592e24170ef917d490203a6d2daaaabd0c467b7f</t>
        </is>
      </c>
      <c r="C25788" t="inlineStr">
        <is>
          <t>2020-02-21 11:04:21+00:00</t>
        </is>
      </c>
      <c r="D25788" t="inlineStr">
        <is>
          <t>verchange</t>
        </is>
      </c>
      <c r="E25788" t="inlineStr">
        <is>
          <t>keystonemiddleware</t>
        </is>
      </c>
      <c r="F25788" t="inlineStr">
        <is>
          <t>&gt;=6.0.0</t>
        </is>
      </c>
      <c r="G25788" t="inlineStr">
        <is>
          <t>keystonemiddleware</t>
        </is>
      </c>
      <c r="H25788" t="inlineStr">
        <is>
          <t>&gt;=4.15.0</t>
        </is>
      </c>
    </row>
    <row r="25789">
      <c r="A25789" t="inlineStr">
        <is>
          <t>adjutant</t>
        </is>
      </c>
      <c r="B25789" t="inlineStr">
        <is>
          <t>592e24170ef917d490203a6d2daaaabd0c467b7f</t>
        </is>
      </c>
      <c r="C25789" t="inlineStr">
        <is>
          <t>2020-02-21 11:04:21+00:00</t>
        </is>
      </c>
      <c r="D25789" t="inlineStr">
        <is>
          <t>verchange</t>
        </is>
      </c>
      <c r="E25789" t="inlineStr">
        <is>
          <t>decorator</t>
        </is>
      </c>
      <c r="F25789" t="inlineStr">
        <is>
          <t>&gt;=4.4.0</t>
        </is>
      </c>
      <c r="G25789" t="inlineStr">
        <is>
          <t>decorator</t>
        </is>
      </c>
      <c r="H25789" t="inlineStr">
        <is>
          <t>&gt;=4.0.11</t>
        </is>
      </c>
    </row>
    <row r="25790">
      <c r="A25790" t="inlineStr">
        <is>
          <t>adjutant</t>
        </is>
      </c>
      <c r="B25790" t="inlineStr">
        <is>
          <t>592e24170ef917d490203a6d2daaaabd0c467b7f</t>
        </is>
      </c>
      <c r="C25790" t="inlineStr">
        <is>
          <t>2020-02-21 11:04:21+00:00</t>
        </is>
      </c>
      <c r="D25790" t="inlineStr">
        <is>
          <t>verchange</t>
        </is>
      </c>
      <c r="E25790" t="inlineStr">
        <is>
          <t>django-rest-swagger</t>
        </is>
      </c>
      <c r="F25790" t="inlineStr">
        <is>
          <t>&gt;=2.2.0</t>
        </is>
      </c>
      <c r="G25790" t="inlineStr">
        <is>
          <t>django-rest-swagger</t>
        </is>
      </c>
      <c r="H25790" t="inlineStr">
        <is>
          <t>&gt;=2.1.2</t>
        </is>
      </c>
    </row>
    <row r="25791">
      <c r="A25791" t="inlineStr">
        <is>
          <t>adjutant</t>
        </is>
      </c>
      <c r="B25791" t="inlineStr">
        <is>
          <t>592e24170ef917d490203a6d2daaaabd0c467b7f</t>
        </is>
      </c>
      <c r="C25791" t="inlineStr">
        <is>
          <t>2020-02-21 11:04:21+00:00</t>
        </is>
      </c>
      <c r="D25791" t="inlineStr">
        <is>
          <t>verchange</t>
        </is>
      </c>
      <c r="E25791" t="inlineStr">
        <is>
          <t>keystoneauth1</t>
        </is>
      </c>
      <c r="F25791" t="inlineStr">
        <is>
          <t>&gt;=3.14.0</t>
        </is>
      </c>
      <c r="G25791" t="inlineStr">
        <is>
          <t>keystoneauth1</t>
        </is>
      </c>
      <c r="H25791" t="inlineStr">
        <is>
          <t>&gt;=2.19.0</t>
        </is>
      </c>
    </row>
    <row r="25792">
      <c r="A25792" t="inlineStr">
        <is>
          <t>adjutant</t>
        </is>
      </c>
      <c r="B25792" t="inlineStr">
        <is>
          <t>592e24170ef917d490203a6d2daaaabd0c467b7f</t>
        </is>
      </c>
      <c r="C25792" t="inlineStr">
        <is>
          <t>2020-02-21 11:04:21+00:00</t>
        </is>
      </c>
      <c r="D25792" t="inlineStr">
        <is>
          <t>verchange</t>
        </is>
      </c>
      <c r="E25792" t="inlineStr">
        <is>
          <t>python-cinderclient</t>
        </is>
      </c>
      <c r="F25792" t="inlineStr">
        <is>
          <t>&gt;=4.1.0</t>
        </is>
      </c>
      <c r="G25792" t="inlineStr">
        <is>
          <t>python-cinderclient</t>
        </is>
      </c>
      <c r="H25792" t="inlineStr">
        <is>
          <t>&gt;=2.0.1</t>
        </is>
      </c>
    </row>
    <row r="25793">
      <c r="A25793" t="inlineStr">
        <is>
          <t>adjutant</t>
        </is>
      </c>
      <c r="B25793" t="inlineStr">
        <is>
          <t>592e24170ef917d490203a6d2daaaabd0c467b7f</t>
        </is>
      </c>
      <c r="C25793" t="inlineStr">
        <is>
          <t>2020-02-21 11:04:21+00:00</t>
        </is>
      </c>
      <c r="D25793" t="inlineStr">
        <is>
          <t>verchange</t>
        </is>
      </c>
      <c r="E25793" t="inlineStr">
        <is>
          <t>python-novaclient</t>
        </is>
      </c>
      <c r="F25793" t="inlineStr">
        <is>
          <t>&gt;=14.0.0</t>
        </is>
      </c>
      <c r="G25793" t="inlineStr">
        <is>
          <t>python-novaclient</t>
        </is>
      </c>
      <c r="H25793" t="inlineStr">
        <is>
          <t>&gt;=8.0.0</t>
        </is>
      </c>
    </row>
    <row r="25794">
      <c r="A25794" t="inlineStr">
        <is>
          <t>adjutant</t>
        </is>
      </c>
      <c r="B25794" t="inlineStr">
        <is>
          <t>592e24170ef917d490203a6d2daaaabd0c467b7f</t>
        </is>
      </c>
      <c r="C25794" t="inlineStr">
        <is>
          <t>2020-02-21 11:04:21+00:00</t>
        </is>
      </c>
      <c r="D25794" t="inlineStr">
        <is>
          <t>verchange</t>
        </is>
      </c>
      <c r="E25794" t="inlineStr">
        <is>
          <t>python-keystoneclient</t>
        </is>
      </c>
      <c r="F25794" t="inlineStr">
        <is>
          <t>&gt;=3.19.0</t>
        </is>
      </c>
      <c r="G25794" t="inlineStr">
        <is>
          <t>python-keystoneclient</t>
        </is>
      </c>
      <c r="H25794" t="inlineStr">
        <is>
          <t>&gt;=3.10.0</t>
        </is>
      </c>
    </row>
    <row r="25795">
      <c r="A25795" t="inlineStr">
        <is>
          <t>adjutant</t>
        </is>
      </c>
      <c r="B25795" t="inlineStr">
        <is>
          <t>592e24170ef917d490203a6d2daaaabd0c467b7f</t>
        </is>
      </c>
      <c r="C25795" t="inlineStr">
        <is>
          <t>2020-02-21 11:04:21+00:00</t>
        </is>
      </c>
      <c r="D25795" t="inlineStr">
        <is>
          <t>verchange</t>
        </is>
      </c>
      <c r="E25795" t="inlineStr">
        <is>
          <t>python-neutronclient</t>
        </is>
      </c>
      <c r="F25795" t="inlineStr">
        <is>
          <t>&gt;=6.12.0</t>
        </is>
      </c>
      <c r="G25795" t="inlineStr">
        <is>
          <t>python-neutronclient</t>
        </is>
      </c>
      <c r="H25795" t="inlineStr">
        <is>
          <t>&gt;=6.2.0</t>
        </is>
      </c>
    </row>
    <row r="25796">
      <c r="A25796" t="inlineStr">
        <is>
          <t>adjutant</t>
        </is>
      </c>
      <c r="B25796" t="inlineStr">
        <is>
          <t>592e24170ef917d490203a6d2daaaabd0c467b7f</t>
        </is>
      </c>
      <c r="C25796" t="inlineStr">
        <is>
          <t>2020-02-21 11:04:21+00:00</t>
        </is>
      </c>
      <c r="D25796" t="inlineStr">
        <is>
          <t>verchange</t>
        </is>
      </c>
      <c r="E25796" t="inlineStr">
        <is>
          <t>Babel</t>
        </is>
      </c>
      <c r="F25796" t="inlineStr">
        <is>
          <t>&gt;=2.6.0</t>
        </is>
      </c>
      <c r="G25796" t="inlineStr">
        <is>
          <t>Babel</t>
        </is>
      </c>
      <c r="H25796" t="inlineStr">
        <is>
          <t>&gt;=2.3.4;!=2.4.0</t>
        </is>
      </c>
    </row>
    <row r="25797">
      <c r="A25797" t="inlineStr">
        <is>
          <t>adjutant</t>
        </is>
      </c>
      <c r="B25797" t="inlineStr">
        <is>
          <t>592e24170ef917d490203a6d2daaaabd0c467b7f</t>
        </is>
      </c>
      <c r="C25797" t="inlineStr">
        <is>
          <t>2020-02-21 11:04:21+00:00</t>
        </is>
      </c>
      <c r="D25797" t="inlineStr">
        <is>
          <t>verchange</t>
        </is>
      </c>
      <c r="E25797" t="inlineStr">
        <is>
          <t>djangorestframework</t>
        </is>
      </c>
      <c r="F25797" t="inlineStr">
        <is>
          <t>&gt;=3.9.4</t>
        </is>
      </c>
      <c r="G25797" t="inlineStr">
        <is>
          <t>djangorestframework</t>
        </is>
      </c>
      <c r="H25797" t="inlineStr">
        <is>
          <t>&gt;=3.6.2</t>
        </is>
      </c>
    </row>
    <row r="25798">
      <c r="A25798" t="inlineStr">
        <is>
          <t>adjutant</t>
        </is>
      </c>
      <c r="B25798" t="inlineStr">
        <is>
          <t>592e24170ef917d490203a6d2daaaabd0c467b7f</t>
        </is>
      </c>
      <c r="C25798" t="inlineStr">
        <is>
          <t>2020-02-21 11:04:21+00:00</t>
        </is>
      </c>
      <c r="D25798" t="inlineStr">
        <is>
          <t>verchange</t>
        </is>
      </c>
      <c r="E25798" t="inlineStr">
        <is>
          <t>Django</t>
        </is>
      </c>
      <c r="F25798" t="inlineStr">
        <is>
          <t>&lt;2.3;&gt;=2.2</t>
        </is>
      </c>
      <c r="G25798" t="inlineStr">
        <is>
          <t>Django</t>
        </is>
      </c>
      <c r="H25798" t="inlineStr">
        <is>
          <t>&lt;1.12;&gt;=1.11</t>
        </is>
      </c>
    </row>
    <row r="25799">
      <c r="A25799" t="inlineStr">
        <is>
          <t>adjutant</t>
        </is>
      </c>
      <c r="B25799" t="inlineStr">
        <is>
          <t>592e24170ef917d490203a6d2daaaabd0c467b7f</t>
        </is>
      </c>
      <c r="C25799" t="inlineStr">
        <is>
          <t>2020-02-21 11:04:21+00:00</t>
        </is>
      </c>
      <c r="D25799" t="inlineStr">
        <is>
          <t>verchange</t>
        </is>
      </c>
      <c r="E25799" t="inlineStr">
        <is>
          <t>mysqlclient</t>
        </is>
      </c>
      <c r="F25799" t="inlineStr">
        <is>
          <t>&gt;=1.4.6</t>
        </is>
      </c>
      <c r="G25799" t="inlineStr">
        <is>
          <t>mysqlclient</t>
        </is>
      </c>
      <c r="H25799" t="inlineStr">
        <is>
          <t>&gt;=1.3.10</t>
        </is>
      </c>
    </row>
    <row r="25800">
      <c r="A25800" t="inlineStr">
        <is>
          <t>adjutant</t>
        </is>
      </c>
      <c r="B25800" t="inlineStr">
        <is>
          <t>592e24170ef917d490203a6d2daaaabd0c467b7f</t>
        </is>
      </c>
      <c r="C25800" t="inlineStr">
        <is>
          <t>2020-02-21 11:04:21+00:00</t>
        </is>
      </c>
      <c r="D25800" t="inlineStr">
        <is>
          <t>verchange</t>
        </is>
      </c>
      <c r="E25800" t="inlineStr">
        <is>
          <t>pbr</t>
        </is>
      </c>
      <c r="F25800" t="inlineStr">
        <is>
          <t>&gt;=5.2.0</t>
        </is>
      </c>
      <c r="G25800" t="inlineStr">
        <is>
          <t>pbr</t>
        </is>
      </c>
      <c r="H25800" t="inlineStr">
        <is>
          <t>&gt;=3.0.0</t>
        </is>
      </c>
    </row>
    <row r="25801">
      <c r="A25801" t="inlineStr">
        <is>
          <t>adjutant</t>
        </is>
      </c>
      <c r="B25801" t="inlineStr">
        <is>
          <t>592e24170ef917d490203a6d2daaaabd0c467b7f</t>
        </is>
      </c>
      <c r="C25801" t="inlineStr">
        <is>
          <t>2020-02-21 11:04:21+00:00</t>
        </is>
      </c>
      <c r="D25801" t="inlineStr">
        <is>
          <t>verchange</t>
        </is>
      </c>
      <c r="E25801" t="inlineStr">
        <is>
          <t>jsonfield</t>
        </is>
      </c>
      <c r="F25801" t="inlineStr">
        <is>
          <t>&gt;=2.0.2</t>
        </is>
      </c>
      <c r="G25801" t="inlineStr">
        <is>
          <t>jsonfield</t>
        </is>
      </c>
      <c r="H25801" t="inlineStr">
        <is>
          <t>&gt;=2.0.1</t>
        </is>
      </c>
    </row>
    <row r="25802">
      <c r="A25802" t="inlineStr">
        <is>
          <t>adjutant</t>
        </is>
      </c>
      <c r="B25802" t="inlineStr">
        <is>
          <t>592e24170ef917d490203a6d2daaaabd0c467b7f</t>
        </is>
      </c>
      <c r="C25802" t="inlineStr">
        <is>
          <t>2020-02-21 11:04:21+00:00</t>
        </is>
      </c>
      <c r="D25802" t="inlineStr">
        <is>
          <t>add</t>
        </is>
      </c>
      <c r="E25802" t="inlineStr">
        <is>
          <t>python-octaviaclient</t>
        </is>
      </c>
      <c r="F25802" t="inlineStr">
        <is>
          <t>&gt;=1.8.0</t>
        </is>
      </c>
      <c r="G25802" t="inlineStr"/>
      <c r="H25802" t="inlineStr"/>
    </row>
    <row r="25803">
      <c r="A25803" t="inlineStr">
        <is>
          <t>adjutant</t>
        </is>
      </c>
      <c r="B25803" t="inlineStr">
        <is>
          <t>592e24170ef917d490203a6d2daaaabd0c467b7f</t>
        </is>
      </c>
      <c r="C25803" t="inlineStr">
        <is>
          <t>2020-02-21 11:04:21+00:00</t>
        </is>
      </c>
      <c r="D25803" t="inlineStr">
        <is>
          <t>add</t>
        </is>
      </c>
      <c r="E25803" t="inlineStr">
        <is>
          <t>PyYAML</t>
        </is>
      </c>
      <c r="F25803" t="inlineStr">
        <is>
          <t>&gt;=5.1</t>
        </is>
      </c>
      <c r="G25803" t="inlineStr"/>
      <c r="H25803" t="inlineStr"/>
    </row>
    <row r="25804">
      <c r="A25804" t="inlineStr">
        <is>
          <t>adjutant</t>
        </is>
      </c>
      <c r="B25804" t="inlineStr">
        <is>
          <t>592e24170ef917d490203a6d2daaaabd0c467b7f</t>
        </is>
      </c>
      <c r="C25804" t="inlineStr">
        <is>
          <t>2020-02-21 11:04:21+00:00</t>
        </is>
      </c>
      <c r="D25804" t="inlineStr">
        <is>
          <t>add</t>
        </is>
      </c>
      <c r="E25804" t="inlineStr">
        <is>
          <t>confspirator</t>
        </is>
      </c>
      <c r="F25804" t="inlineStr">
        <is>
          <t>&gt;=0.1.6</t>
        </is>
      </c>
      <c r="G25804" t="inlineStr"/>
      <c r="H25804" t="inlineStr"/>
    </row>
    <row r="25805">
      <c r="A25805" t="inlineStr">
        <is>
          <t>adjutant</t>
        </is>
      </c>
      <c r="B25805" t="inlineStr">
        <is>
          <t>592e24170ef917d490203a6d2daaaabd0c467b7f</t>
        </is>
      </c>
      <c r="C25805" t="inlineStr">
        <is>
          <t>2020-02-21 11:04:21+00:00</t>
        </is>
      </c>
      <c r="D25805" t="inlineStr">
        <is>
          <t>rem</t>
        </is>
      </c>
      <c r="E25805" t="inlineStr"/>
      <c r="F25805" t="inlineStr"/>
      <c r="G25805" t="inlineStr">
        <is>
          <t>pyyaml</t>
        </is>
      </c>
      <c r="H25805" t="inlineStr">
        <is>
          <t>&gt;=3.12</t>
        </is>
      </c>
    </row>
    <row r="25806">
      <c r="A25806" t="inlineStr">
        <is>
          <t>adjutant</t>
        </is>
      </c>
      <c r="B25806" t="inlineStr">
        <is>
          <t>43e0c625e39f826b578e3e5c25519606d9b72808</t>
        </is>
      </c>
      <c r="C25806" t="inlineStr">
        <is>
          <t>2020-10-14 09:53:25+00:00</t>
        </is>
      </c>
      <c r="D25806" t="inlineStr">
        <is>
          <t>verchange</t>
        </is>
      </c>
      <c r="E25806" t="inlineStr">
        <is>
          <t>confspirator</t>
        </is>
      </c>
      <c r="F25806" t="inlineStr">
        <is>
          <t>&gt;=0.2.2</t>
        </is>
      </c>
      <c r="G25806" t="inlineStr">
        <is>
          <t>confspirator</t>
        </is>
      </c>
      <c r="H25806" t="inlineStr">
        <is>
          <t>&gt;=0.1.6</t>
        </is>
      </c>
    </row>
    <row r="25807">
      <c r="A25807" t="inlineStr">
        <is>
          <t>adjutant</t>
        </is>
      </c>
      <c r="B25807" t="inlineStr">
        <is>
          <t>43e0c625e39f826b578e3e5c25519606d9b72808</t>
        </is>
      </c>
      <c r="C25807" t="inlineStr">
        <is>
          <t>2020-10-14 09:53:25+00:00</t>
        </is>
      </c>
      <c r="D25807" t="inlineStr">
        <is>
          <t>rem</t>
        </is>
      </c>
      <c r="E25807" t="inlineStr"/>
      <c r="F25807" t="inlineStr"/>
      <c r="G25807" t="inlineStr">
        <is>
          <t>PyYAML</t>
        </is>
      </c>
      <c r="H25807" t="inlineStr">
        <is>
          <t>&gt;=5.1</t>
        </is>
      </c>
    </row>
    <row r="25808">
      <c r="A25808" t="inlineStr">
        <is>
          <t>slackpy</t>
        </is>
      </c>
      <c r="B25808" t="inlineStr">
        <is>
          <t>5b70765b8bbb888df8306b1e1e42463347c6360c</t>
        </is>
      </c>
      <c r="C25808" t="inlineStr">
        <is>
          <t>2014-11-02 09:00:15+00:00</t>
        </is>
      </c>
      <c r="D25808" t="inlineStr">
        <is>
          <t>verchange</t>
        </is>
      </c>
      <c r="E25808" t="inlineStr">
        <is>
          <t>requests</t>
        </is>
      </c>
      <c r="F25808">
        <f>=2.3.4</f>
        <v/>
      </c>
      <c r="G25808" t="inlineStr">
        <is>
          <t>requests</t>
        </is>
      </c>
      <c r="H25808">
        <f>=2.3.0</f>
        <v/>
      </c>
    </row>
    <row r="25809">
      <c r="A25809" t="inlineStr">
        <is>
          <t>slackpy</t>
        </is>
      </c>
      <c r="B25809" t="inlineStr">
        <is>
          <t>bd0d2603d44446b62121f891720529a52e95a21a</t>
        </is>
      </c>
      <c r="C25809" t="inlineStr">
        <is>
          <t>2014-11-02 09:08:36+00:00</t>
        </is>
      </c>
      <c r="D25809" t="inlineStr">
        <is>
          <t>verchange</t>
        </is>
      </c>
      <c r="E25809" t="inlineStr">
        <is>
          <t>requests</t>
        </is>
      </c>
      <c r="F25809">
        <f>=2.4.3</f>
        <v/>
      </c>
      <c r="G25809" t="inlineStr">
        <is>
          <t>requests</t>
        </is>
      </c>
      <c r="H25809">
        <f>=2.3.4</f>
        <v/>
      </c>
    </row>
    <row r="25810">
      <c r="A25810" t="inlineStr">
        <is>
          <t>slackpy</t>
        </is>
      </c>
      <c r="B25810" t="inlineStr">
        <is>
          <t>6e4afda0b2e58b67fd9db814683f0aff3a5f8ed5</t>
        </is>
      </c>
      <c r="C25810" t="inlineStr">
        <is>
          <t>2015-05-26 08:45:18+00:00</t>
        </is>
      </c>
      <c r="D25810" t="inlineStr">
        <is>
          <t>verchange</t>
        </is>
      </c>
      <c r="E25810" t="inlineStr">
        <is>
          <t>requests</t>
        </is>
      </c>
      <c r="F25810">
        <f>=2.7.0</f>
        <v/>
      </c>
      <c r="G25810" t="inlineStr">
        <is>
          <t>requests</t>
        </is>
      </c>
      <c r="H25810">
        <f>=2.4.3</f>
        <v/>
      </c>
    </row>
    <row r="25811">
      <c r="A25811" t="inlineStr">
        <is>
          <t>slackpy</t>
        </is>
      </c>
      <c r="B25811" t="inlineStr">
        <is>
          <t>a9a0c66578d0b99b999b6fa2615b3f69b517585a</t>
        </is>
      </c>
      <c r="C25811" t="inlineStr">
        <is>
          <t>2015-05-26 10:19:21+00:00</t>
        </is>
      </c>
      <c r="D25811" t="inlineStr">
        <is>
          <t>add</t>
        </is>
      </c>
      <c r="E25811" t="inlineStr">
        <is>
          <t>pytest</t>
        </is>
      </c>
      <c r="F25811">
        <f>=2.7.1</f>
        <v/>
      </c>
      <c r="G25811" t="inlineStr"/>
      <c r="H25811" t="inlineStr"/>
    </row>
    <row r="25812">
      <c r="A25812" t="inlineStr">
        <is>
          <t>slackpy</t>
        </is>
      </c>
      <c r="B25812" t="inlineStr">
        <is>
          <t>18b6c6c62c89a08f6613921b633de7e876675675</t>
        </is>
      </c>
      <c r="C25812" t="inlineStr">
        <is>
          <t>2015-06-01 07:43:06+00:00</t>
        </is>
      </c>
      <c r="D25812" t="inlineStr">
        <is>
          <t>rem</t>
        </is>
      </c>
      <c r="E25812" t="inlineStr"/>
      <c r="F25812" t="inlineStr"/>
      <c r="G25812" t="inlineStr">
        <is>
          <t>pytest</t>
        </is>
      </c>
      <c r="H25812">
        <f>=2.7.1</f>
        <v/>
      </c>
    </row>
    <row r="25813">
      <c r="A25813" t="inlineStr">
        <is>
          <t>slackpy</t>
        </is>
      </c>
      <c r="B25813" t="inlineStr">
        <is>
          <t>87ea7133fbb971da8060036ff0bddeccba4cced3</t>
        </is>
      </c>
      <c r="C25813" t="inlineStr">
        <is>
          <t>2015-11-14 17:32:07+00:00</t>
        </is>
      </c>
      <c r="D25813" t="inlineStr">
        <is>
          <t>verchange</t>
        </is>
      </c>
      <c r="E25813" t="inlineStr">
        <is>
          <t>requests</t>
        </is>
      </c>
      <c r="F25813" t="inlineStr">
        <is>
          <t>&gt;=2.8.1</t>
        </is>
      </c>
      <c r="G25813" t="inlineStr">
        <is>
          <t>requests</t>
        </is>
      </c>
      <c r="H25813">
        <f>=2.7.0</f>
        <v/>
      </c>
    </row>
    <row r="25814">
      <c r="A25814" t="inlineStr">
        <is>
          <t>slackpy</t>
        </is>
      </c>
      <c r="B25814" t="inlineStr">
        <is>
          <t>77a11d1fe3094f298ee046bb4aa5b569b35ffe43</t>
        </is>
      </c>
      <c r="C25814" t="inlineStr">
        <is>
          <t>2015-12-07 04:23:34+00:00</t>
        </is>
      </c>
      <c r="D25814" t="inlineStr">
        <is>
          <t>verchange</t>
        </is>
      </c>
      <c r="E25814" t="inlineStr">
        <is>
          <t>requests</t>
        </is>
      </c>
      <c r="F25814" t="inlineStr">
        <is>
          <t>&gt;=2.8.0;&lt;3</t>
        </is>
      </c>
      <c r="G25814" t="inlineStr">
        <is>
          <t>requests</t>
        </is>
      </c>
      <c r="H25814" t="inlineStr">
        <is>
          <t>&gt;=2.8.1</t>
        </is>
      </c>
    </row>
    <row r="25815">
      <c r="A25815" t="inlineStr">
        <is>
          <t>slackpy</t>
        </is>
      </c>
      <c r="B25815" t="inlineStr">
        <is>
          <t>b0cdea50f4d5dd05908f18e80963aa77003ca4d4</t>
        </is>
      </c>
      <c r="C25815" t="inlineStr">
        <is>
          <t>2016-04-09 05:34:17+00:00</t>
        </is>
      </c>
      <c r="D25815" t="inlineStr">
        <is>
          <t>verchange</t>
        </is>
      </c>
      <c r="E25815" t="inlineStr">
        <is>
          <t>requests</t>
        </is>
      </c>
      <c r="F25815" t="inlineStr"/>
      <c r="G25815" t="inlineStr">
        <is>
          <t>requests</t>
        </is>
      </c>
      <c r="H25815" t="inlineStr">
        <is>
          <t>&gt;=2.8.0;&lt;3</t>
        </is>
      </c>
    </row>
    <row r="25816">
      <c r="A25816" t="inlineStr">
        <is>
          <t>slackpy</t>
        </is>
      </c>
      <c r="B25816" t="inlineStr">
        <is>
          <t>b0cdea50f4d5dd05908f18e80963aa77003ca4d4</t>
        </is>
      </c>
      <c r="C25816" t="inlineStr">
        <is>
          <t>2016-04-09 05:34:17+00:00</t>
        </is>
      </c>
      <c r="D25816" t="inlineStr">
        <is>
          <t>add</t>
        </is>
      </c>
      <c r="E25816" t="inlineStr">
        <is>
          <t>enum34</t>
        </is>
      </c>
      <c r="F25816" t="inlineStr"/>
      <c r="G25816" t="inlineStr"/>
      <c r="H25816" t="inlineStr"/>
    </row>
    <row r="25817">
      <c r="A25817" t="inlineStr">
        <is>
          <t>ella</t>
        </is>
      </c>
      <c r="B25817" t="inlineStr">
        <is>
          <t>49b8d3218deae38cbe6594611b2251b8c7e65447</t>
        </is>
      </c>
      <c r="C25817" t="inlineStr">
        <is>
          <t>2012-07-03 09:55:41+00:00</t>
        </is>
      </c>
      <c r="D25817" t="inlineStr">
        <is>
          <t>verchange</t>
        </is>
      </c>
      <c r="E25817" t="inlineStr">
        <is>
          <t>Django</t>
        </is>
      </c>
      <c r="F25817" t="inlineStr">
        <is>
          <t>&gt;=1.3.1</t>
        </is>
      </c>
      <c r="G25817" t="inlineStr">
        <is>
          <t>Django</t>
        </is>
      </c>
      <c r="H25817">
        <f>=1.3.1</f>
        <v/>
      </c>
    </row>
    <row r="25818">
      <c r="A25818" t="inlineStr">
        <is>
          <t>ella</t>
        </is>
      </c>
      <c r="B25818" t="inlineStr">
        <is>
          <t>49b8d3218deae38cbe6594611b2251b8c7e65447</t>
        </is>
      </c>
      <c r="C25818" t="inlineStr">
        <is>
          <t>2012-07-03 09:55:41+00:00</t>
        </is>
      </c>
      <c r="D25818" t="inlineStr">
        <is>
          <t>add</t>
        </is>
      </c>
      <c r="E25818" t="inlineStr">
        <is>
          <t>jsonfield</t>
        </is>
      </c>
      <c r="F25818" t="inlineStr"/>
      <c r="G25818" t="inlineStr"/>
      <c r="H25818" t="inlineStr"/>
    </row>
    <row r="25819">
      <c r="A25819" t="inlineStr">
        <is>
          <t>ella</t>
        </is>
      </c>
      <c r="B25819" t="inlineStr">
        <is>
          <t>49b8d3218deae38cbe6594611b2251b8c7e65447</t>
        </is>
      </c>
      <c r="C25819" t="inlineStr">
        <is>
          <t>2012-07-03 09:55:41+00:00</t>
        </is>
      </c>
      <c r="D25819" t="inlineStr">
        <is>
          <t>rem</t>
        </is>
      </c>
      <c r="E25819" t="inlineStr"/>
      <c r="F25819" t="inlineStr"/>
      <c r="G25819" t="inlineStr">
        <is>
          <t>anyjson</t>
        </is>
      </c>
      <c r="H25819" t="inlineStr"/>
    </row>
    <row r="25820">
      <c r="A25820" t="inlineStr">
        <is>
          <t>ella</t>
        </is>
      </c>
      <c r="B25820" t="inlineStr">
        <is>
          <t>49b8d3218deae38cbe6594611b2251b8c7e65447</t>
        </is>
      </c>
      <c r="C25820" t="inlineStr">
        <is>
          <t>2012-07-03 09:55:41+00:00</t>
        </is>
      </c>
      <c r="D25820" t="inlineStr">
        <is>
          <t>rem</t>
        </is>
      </c>
      <c r="E25820" t="inlineStr"/>
      <c r="F25820" t="inlineStr"/>
      <c r="G25820" t="inlineStr">
        <is>
          <t>feedparser</t>
        </is>
      </c>
      <c r="H25820" t="inlineStr"/>
    </row>
    <row r="25821">
      <c r="A25821" t="inlineStr">
        <is>
          <t>ella</t>
        </is>
      </c>
      <c r="B25821" t="inlineStr">
        <is>
          <t>49b8d3218deae38cbe6594611b2251b8c7e65447</t>
        </is>
      </c>
      <c r="C25821" t="inlineStr">
        <is>
          <t>2012-07-03 09:55:41+00:00</t>
        </is>
      </c>
      <c r="D25821" t="inlineStr">
        <is>
          <t>rem</t>
        </is>
      </c>
      <c r="E25821" t="inlineStr"/>
      <c r="F25821" t="inlineStr"/>
      <c r="G25821" t="inlineStr">
        <is>
          <t>django-tagging</t>
        </is>
      </c>
      <c r="H25821" t="inlineStr"/>
    </row>
    <row r="25822">
      <c r="A25822" t="inlineStr">
        <is>
          <t>ella</t>
        </is>
      </c>
      <c r="B25822" t="inlineStr">
        <is>
          <t>49b8d3218deae38cbe6594611b2251b8c7e65447</t>
        </is>
      </c>
      <c r="C25822" t="inlineStr">
        <is>
          <t>2012-07-03 09:55:41+00:00</t>
        </is>
      </c>
      <c r="D25822" t="inlineStr">
        <is>
          <t>rem</t>
        </is>
      </c>
      <c r="E25822" t="inlineStr"/>
      <c r="F25822" t="inlineStr"/>
      <c r="G25822" t="inlineStr">
        <is>
          <t>nose</t>
        </is>
      </c>
      <c r="H25822" t="inlineStr"/>
    </row>
    <row r="25823">
      <c r="A25823" t="inlineStr">
        <is>
          <t>ella</t>
        </is>
      </c>
      <c r="B25823" t="inlineStr">
        <is>
          <t>49b8d3218deae38cbe6594611b2251b8c7e65447</t>
        </is>
      </c>
      <c r="C25823" t="inlineStr">
        <is>
          <t>2012-07-03 09:55:41+00:00</t>
        </is>
      </c>
      <c r="D25823" t="inlineStr">
        <is>
          <t>rem</t>
        </is>
      </c>
      <c r="E25823" t="inlineStr"/>
      <c r="F25823" t="inlineStr"/>
      <c r="G25823" t="inlineStr">
        <is>
          <t>djangosanetesting</t>
        </is>
      </c>
      <c r="H25823" t="inlineStr"/>
    </row>
    <row r="25824">
      <c r="A25824" t="inlineStr">
        <is>
          <t>kiss</t>
        </is>
      </c>
      <c r="B25824" t="inlineStr">
        <is>
          <t>032fe2817df031202fabfb09df78794d124c2dd3</t>
        </is>
      </c>
      <c r="C25824" t="inlineStr">
        <is>
          <t>2015-09-25 22:59:13+00:00</t>
        </is>
      </c>
      <c r="D25824" t="inlineStr">
        <is>
          <t>verchange</t>
        </is>
      </c>
      <c r="E25824" t="inlineStr">
        <is>
          <t>pylint</t>
        </is>
      </c>
      <c r="F25824">
        <f>=1.2.1</f>
        <v/>
      </c>
      <c r="G25824" t="inlineStr">
        <is>
          <t>pylint</t>
        </is>
      </c>
      <c r="H25824" t="inlineStr"/>
    </row>
    <row r="25825">
      <c r="A25825" t="inlineStr">
        <is>
          <t>kiss</t>
        </is>
      </c>
      <c r="B25825" t="inlineStr">
        <is>
          <t>032fe2817df031202fabfb09df78794d124c2dd3</t>
        </is>
      </c>
      <c r="C25825" t="inlineStr">
        <is>
          <t>2015-09-25 22:59:13+00:00</t>
        </is>
      </c>
      <c r="D25825" t="inlineStr">
        <is>
          <t>verchange</t>
        </is>
      </c>
      <c r="E25825" t="inlineStr">
        <is>
          <t>flake8</t>
        </is>
      </c>
      <c r="F25825">
        <f>=2.1.0</f>
        <v/>
      </c>
      <c r="G25825" t="inlineStr">
        <is>
          <t>flake8</t>
        </is>
      </c>
      <c r="H25825" t="inlineStr"/>
    </row>
    <row r="25826">
      <c r="A25826" t="inlineStr">
        <is>
          <t>kiss</t>
        </is>
      </c>
      <c r="B25826" t="inlineStr">
        <is>
          <t>032fe2817df031202fabfb09df78794d124c2dd3</t>
        </is>
      </c>
      <c r="C25826" t="inlineStr">
        <is>
          <t>2015-09-25 22:59:13+00:00</t>
        </is>
      </c>
      <c r="D25826" t="inlineStr">
        <is>
          <t>rem</t>
        </is>
      </c>
      <c r="E25826" t="inlineStr"/>
      <c r="F25826" t="inlineStr"/>
      <c r="G25826" t="inlineStr">
        <is>
          <t>clonedigger</t>
        </is>
      </c>
      <c r="H25826" t="inlineStr"/>
    </row>
    <row r="25827">
      <c r="A25827" t="inlineStr">
        <is>
          <t>kiss</t>
        </is>
      </c>
      <c r="B25827" t="inlineStr">
        <is>
          <t>032fe2817df031202fabfb09df78794d124c2dd3</t>
        </is>
      </c>
      <c r="C25827" t="inlineStr">
        <is>
          <t>2015-09-25 22:59:13+00:00</t>
        </is>
      </c>
      <c r="D25827" t="inlineStr">
        <is>
          <t>rem</t>
        </is>
      </c>
      <c r="E25827" t="inlineStr"/>
      <c r="F25827" t="inlineStr"/>
      <c r="G25827" t="inlineStr">
        <is>
          <t>coverage</t>
        </is>
      </c>
      <c r="H25827" t="inlineStr"/>
    </row>
    <row r="25828">
      <c r="A25828" t="inlineStr">
        <is>
          <t>kiss</t>
        </is>
      </c>
      <c r="B25828" t="inlineStr">
        <is>
          <t>032fe2817df031202fabfb09df78794d124c2dd3</t>
        </is>
      </c>
      <c r="C25828" t="inlineStr">
        <is>
          <t>2015-09-25 22:59:13+00:00</t>
        </is>
      </c>
      <c r="D25828" t="inlineStr">
        <is>
          <t>rem</t>
        </is>
      </c>
      <c r="E25828" t="inlineStr"/>
      <c r="F25828" t="inlineStr"/>
      <c r="G25828" t="inlineStr">
        <is>
          <t>mock</t>
        </is>
      </c>
      <c r="H25828" t="inlineStr"/>
    </row>
    <row r="25829">
      <c r="A25829" t="inlineStr">
        <is>
          <t>kiss</t>
        </is>
      </c>
      <c r="B25829" t="inlineStr">
        <is>
          <t>032fe2817df031202fabfb09df78794d124c2dd3</t>
        </is>
      </c>
      <c r="C25829" t="inlineStr">
        <is>
          <t>2015-09-25 22:59:13+00:00</t>
        </is>
      </c>
      <c r="D25829" t="inlineStr">
        <is>
          <t>rem</t>
        </is>
      </c>
      <c r="E25829" t="inlineStr"/>
      <c r="F25829" t="inlineStr"/>
      <c r="G25829" t="inlineStr">
        <is>
          <t>nose</t>
        </is>
      </c>
      <c r="H25829" t="inlineStr"/>
    </row>
    <row r="25830">
      <c r="A25830" t="inlineStr">
        <is>
          <t>kiss</t>
        </is>
      </c>
      <c r="B25830" t="inlineStr">
        <is>
          <t>032fe2817df031202fabfb09df78794d124c2dd3</t>
        </is>
      </c>
      <c r="C25830" t="inlineStr">
        <is>
          <t>2015-09-25 22:59:13+00:00</t>
        </is>
      </c>
      <c r="D25830" t="inlineStr">
        <is>
          <t>rem</t>
        </is>
      </c>
      <c r="E25830" t="inlineStr"/>
      <c r="F25830" t="inlineStr"/>
      <c r="G25830" t="inlineStr">
        <is>
          <t>pep8</t>
        </is>
      </c>
      <c r="H25830" t="inlineStr"/>
    </row>
    <row r="25831">
      <c r="A25831" t="inlineStr">
        <is>
          <t>kiss</t>
        </is>
      </c>
      <c r="B25831" t="inlineStr">
        <is>
          <t>58b5b33a157558e5a8b746447af9587af240dbb5</t>
        </is>
      </c>
      <c r="C25831" t="inlineStr">
        <is>
          <t>2016-04-24 02:22:29+00:00</t>
        </is>
      </c>
      <c r="D25831" t="inlineStr">
        <is>
          <t>verchange</t>
        </is>
      </c>
      <c r="E25831" t="inlineStr">
        <is>
          <t>pylint</t>
        </is>
      </c>
      <c r="F25831" t="inlineStr"/>
      <c r="G25831" t="inlineStr">
        <is>
          <t>pylint</t>
        </is>
      </c>
      <c r="H25831">
        <f>=1.2.1</f>
        <v/>
      </c>
    </row>
    <row r="25832">
      <c r="A25832" t="inlineStr">
        <is>
          <t>kiss</t>
        </is>
      </c>
      <c r="B25832" t="inlineStr">
        <is>
          <t>58b5b33a157558e5a8b746447af9587af240dbb5</t>
        </is>
      </c>
      <c r="C25832" t="inlineStr">
        <is>
          <t>2016-04-24 02:22:29+00:00</t>
        </is>
      </c>
      <c r="D25832" t="inlineStr">
        <is>
          <t>verchange</t>
        </is>
      </c>
      <c r="E25832" t="inlineStr">
        <is>
          <t>flake8</t>
        </is>
      </c>
      <c r="F25832" t="inlineStr"/>
      <c r="G25832" t="inlineStr">
        <is>
          <t>flake8</t>
        </is>
      </c>
      <c r="H25832">
        <f>=2.1.0</f>
        <v/>
      </c>
    </row>
    <row r="25833">
      <c r="A25833" t="inlineStr">
        <is>
          <t>kiss</t>
        </is>
      </c>
      <c r="B25833" t="inlineStr">
        <is>
          <t>605362d9580e0820fff4944ecca36755495a66b1</t>
        </is>
      </c>
      <c r="C25833" t="inlineStr">
        <is>
          <t>2016-12-14 22:11:13+00:00</t>
        </is>
      </c>
      <c r="D25833" t="inlineStr">
        <is>
          <t>add</t>
        </is>
      </c>
      <c r="E25833" t="inlineStr">
        <is>
          <t>aprs</t>
        </is>
      </c>
      <c r="F25833" t="inlineStr"/>
      <c r="G25833" t="inlineStr"/>
      <c r="H25833" t="inlineStr"/>
    </row>
    <row r="25834">
      <c r="A25834" t="inlineStr">
        <is>
          <t>kiss</t>
        </is>
      </c>
      <c r="B25834" t="inlineStr">
        <is>
          <t>605362d9580e0820fff4944ecca36755495a66b1</t>
        </is>
      </c>
      <c r="C25834" t="inlineStr">
        <is>
          <t>2016-12-14 22:11:13+00:00</t>
        </is>
      </c>
      <c r="D25834" t="inlineStr">
        <is>
          <t>add</t>
        </is>
      </c>
      <c r="E25834" t="inlineStr">
        <is>
          <t>twine</t>
        </is>
      </c>
      <c r="F25834" t="inlineStr"/>
      <c r="G25834" t="inlineStr"/>
      <c r="H25834" t="inlineStr"/>
    </row>
    <row r="25835">
      <c r="A25835" t="inlineStr">
        <is>
          <t>kiss</t>
        </is>
      </c>
      <c r="B25835" t="inlineStr">
        <is>
          <t>5c8baba2ceaa97a57fd93cab24a502011fd39e85</t>
        </is>
      </c>
      <c r="C25835" t="inlineStr">
        <is>
          <t>2017-08-28 20:01:38+00:00</t>
        </is>
      </c>
      <c r="D25835" t="inlineStr">
        <is>
          <t>rem</t>
        </is>
      </c>
      <c r="E25835" t="inlineStr"/>
      <c r="F25835" t="inlineStr"/>
      <c r="G25835" t="inlineStr">
        <is>
          <t>aprs</t>
        </is>
      </c>
      <c r="H25835" t="inlineStr"/>
    </row>
    <row r="25836">
      <c r="A25836" t="inlineStr">
        <is>
          <t>kiss</t>
        </is>
      </c>
      <c r="B25836" t="inlineStr">
        <is>
          <t>88217f19e0a85b4c9f3672faa3a9b1dade435e72</t>
        </is>
      </c>
      <c r="C25836" t="inlineStr">
        <is>
          <t>2017-10-31 19:44:11+00:00</t>
        </is>
      </c>
      <c r="D25836" t="inlineStr">
        <is>
          <t>rem</t>
        </is>
      </c>
      <c r="E25836" t="inlineStr"/>
      <c r="F25836" t="inlineStr"/>
      <c r="G25836" t="inlineStr">
        <is>
          <t>aprs</t>
        </is>
      </c>
      <c r="H25836" t="inlineStr"/>
    </row>
    <row r="25837">
      <c r="A25837" t="inlineStr">
        <is>
          <t>glance</t>
        </is>
      </c>
      <c r="B25837" t="inlineStr">
        <is>
          <t>3d17ba013a61d3d721d9591ff7d555d250c924c5</t>
        </is>
      </c>
      <c r="C25837" t="inlineStr">
        <is>
          <t>2014-04-03 18:37:58+00:00</t>
        </is>
      </c>
      <c r="D25837" t="inlineStr">
        <is>
          <t>verchange</t>
        </is>
      </c>
      <c r="E25837" t="inlineStr">
        <is>
          <t>pyOpenSSL</t>
        </is>
      </c>
      <c r="F25837" t="inlineStr">
        <is>
          <t>&gt;=0.11</t>
        </is>
      </c>
      <c r="G25837" t="inlineStr">
        <is>
          <t>pyOpenSSL</t>
        </is>
      </c>
      <c r="H25837" t="inlineStr"/>
    </row>
    <row r="25838">
      <c r="A25838" t="inlineStr">
        <is>
          <t>glance</t>
        </is>
      </c>
      <c r="B25838" t="inlineStr">
        <is>
          <t>3d17ba013a61d3d721d9591ff7d555d250c924c5</t>
        </is>
      </c>
      <c r="C25838" t="inlineStr">
        <is>
          <t>2014-04-03 18:37:58+00:00</t>
        </is>
      </c>
      <c r="D25838" t="inlineStr">
        <is>
          <t>verchange</t>
        </is>
      </c>
      <c r="E25838" t="inlineStr">
        <is>
          <t>python-swiftclient</t>
        </is>
      </c>
      <c r="F25838" t="inlineStr">
        <is>
          <t>&gt;=1.5;&lt;2.0.0</t>
        </is>
      </c>
      <c r="G25838" t="inlineStr">
        <is>
          <t>python-swiftclient</t>
        </is>
      </c>
      <c r="H25838" t="inlineStr">
        <is>
          <t>&gt;=1.5</t>
        </is>
      </c>
    </row>
    <row r="25839">
      <c r="A25839" t="inlineStr">
        <is>
          <t>glance</t>
        </is>
      </c>
      <c r="B25839" t="inlineStr">
        <is>
          <t>7c5c7782c515690fec8a2b2821177dfeabdf74e8</t>
        </is>
      </c>
      <c r="C25839" t="inlineStr">
        <is>
          <t>2014-08-07 18:50:01+00:00</t>
        </is>
      </c>
      <c r="D25839" t="inlineStr">
        <is>
          <t>verchange</t>
        </is>
      </c>
      <c r="E25839" t="inlineStr">
        <is>
          <t>Routes</t>
        </is>
      </c>
      <c r="F25839" t="inlineStr">
        <is>
          <t>&gt;=1.12.3;!=2.0</t>
        </is>
      </c>
      <c r="G25839" t="inlineStr">
        <is>
          <t>Routes</t>
        </is>
      </c>
      <c r="H25839" t="inlineStr">
        <is>
          <t>&gt;=1.12.3</t>
        </is>
      </c>
    </row>
    <row r="25840">
      <c r="A25840" t="inlineStr">
        <is>
          <t>glance</t>
        </is>
      </c>
      <c r="B25840" t="inlineStr">
        <is>
          <t>7c5c7782c515690fec8a2b2821177dfeabdf74e8</t>
        </is>
      </c>
      <c r="C25840" t="inlineStr">
        <is>
          <t>2014-08-07 18:50:01+00:00</t>
        </is>
      </c>
      <c r="D25840" t="inlineStr">
        <is>
          <t>verchange</t>
        </is>
      </c>
      <c r="E25840" t="inlineStr">
        <is>
          <t>oslo.messaging</t>
        </is>
      </c>
      <c r="F25840" t="inlineStr">
        <is>
          <t>&gt;=1.3.0</t>
        </is>
      </c>
      <c r="G25840" t="inlineStr">
        <is>
          <t>oslo.messaging</t>
        </is>
      </c>
      <c r="H25840" t="inlineStr">
        <is>
          <t>&gt;=1.3.0a9</t>
        </is>
      </c>
    </row>
    <row r="25841">
      <c r="A25841" t="inlineStr">
        <is>
          <t>glance</t>
        </is>
      </c>
      <c r="B25841" t="inlineStr">
        <is>
          <t>7c5c7782c515690fec8a2b2821177dfeabdf74e8</t>
        </is>
      </c>
      <c r="C25841" t="inlineStr">
        <is>
          <t>2014-08-07 18:50:01+00:00</t>
        </is>
      </c>
      <c r="D25841" t="inlineStr">
        <is>
          <t>verchange</t>
        </is>
      </c>
      <c r="E25841" t="inlineStr">
        <is>
          <t>SQLAlchemy</t>
        </is>
      </c>
      <c r="F25841" t="inlineStr">
        <is>
          <t>&lt;=0.9.99;!=0.9.5;&gt;=0.7.8</t>
        </is>
      </c>
      <c r="G25841" t="inlineStr">
        <is>
          <t>SQLAlchemy</t>
        </is>
      </c>
      <c r="H25841" t="inlineStr">
        <is>
          <t>&lt;=0.9.99;&gt;=0.7.8</t>
        </is>
      </c>
    </row>
    <row r="25842">
      <c r="A25842" t="inlineStr">
        <is>
          <t>glance</t>
        </is>
      </c>
      <c r="B25842" t="inlineStr">
        <is>
          <t>ab8ee36191eb5c8fe58420cca21380d3df752e2a</t>
        </is>
      </c>
      <c r="C25842" t="inlineStr">
        <is>
          <t>2014-09-20 14:44:34+00:00</t>
        </is>
      </c>
      <c r="D25842" t="inlineStr">
        <is>
          <t>verchange</t>
        </is>
      </c>
      <c r="E25842" t="inlineStr">
        <is>
          <t>Routes</t>
        </is>
      </c>
      <c r="F25842" t="inlineStr">
        <is>
          <t>&gt;=1.12.3;!=2.0</t>
        </is>
      </c>
      <c r="G25842" t="inlineStr">
        <is>
          <t>Routes</t>
        </is>
      </c>
      <c r="H25842" t="inlineStr">
        <is>
          <t>&gt;=1.12.3</t>
        </is>
      </c>
    </row>
    <row r="25843">
      <c r="A25843" t="inlineStr">
        <is>
          <t>glance</t>
        </is>
      </c>
      <c r="B25843" t="inlineStr">
        <is>
          <t>ab8ee36191eb5c8fe58420cca21380d3df752e2a</t>
        </is>
      </c>
      <c r="C25843" t="inlineStr">
        <is>
          <t>2014-09-20 14:44:34+00:00</t>
        </is>
      </c>
      <c r="D25843" t="inlineStr">
        <is>
          <t>verchange</t>
        </is>
      </c>
      <c r="E25843" t="inlineStr">
        <is>
          <t>sqlalchemy-migrate</t>
        </is>
      </c>
      <c r="F25843" t="inlineStr">
        <is>
          <t>&gt;=0.7.2;!=0.9.2</t>
        </is>
      </c>
      <c r="G25843" t="inlineStr">
        <is>
          <t>sqlalchemy-migrate</t>
        </is>
      </c>
      <c r="H25843" t="inlineStr">
        <is>
          <t>&gt;=0.7.2</t>
        </is>
      </c>
    </row>
    <row r="25844">
      <c r="A25844" t="inlineStr">
        <is>
          <t>glance</t>
        </is>
      </c>
      <c r="B25844" t="inlineStr">
        <is>
          <t>ab8ee36191eb5c8fe58420cca21380d3df752e2a</t>
        </is>
      </c>
      <c r="C25844" t="inlineStr">
        <is>
          <t>2014-09-20 14:44:34+00:00</t>
        </is>
      </c>
      <c r="D25844" t="inlineStr">
        <is>
          <t>verchange</t>
        </is>
      </c>
      <c r="E25844" t="inlineStr">
        <is>
          <t>python-swiftclient</t>
        </is>
      </c>
      <c r="F25844" t="inlineStr">
        <is>
          <t>&gt;=1.5</t>
        </is>
      </c>
      <c r="G25844" t="inlineStr">
        <is>
          <t>python-swiftclient</t>
        </is>
      </c>
      <c r="H25844" t="inlineStr">
        <is>
          <t>&gt;=1.5;&lt;2.0.0</t>
        </is>
      </c>
    </row>
    <row r="25845">
      <c r="A25845" t="inlineStr">
        <is>
          <t>glance</t>
        </is>
      </c>
      <c r="B25845" t="inlineStr">
        <is>
          <t>70725be5057d96b3aab28695e918c3d64ef3cdb0</t>
        </is>
      </c>
      <c r="C25845" t="inlineStr">
        <is>
          <t>2014-10-02 23:09:59+00:00</t>
        </is>
      </c>
      <c r="D25845" t="inlineStr">
        <is>
          <t>verchange</t>
        </is>
      </c>
      <c r="E25845" t="inlineStr">
        <is>
          <t>sqlalchemy-migrate</t>
        </is>
      </c>
      <c r="F25845" t="inlineStr">
        <is>
          <t>!=0.8.4;&gt;=0.8.2;!=0.9.2</t>
        </is>
      </c>
      <c r="G25845" t="inlineStr">
        <is>
          <t>sqlalchemy-migrate</t>
        </is>
      </c>
      <c r="H25845" t="inlineStr">
        <is>
          <t>!=0.8.4;&gt;=0.8.2</t>
        </is>
      </c>
    </row>
    <row r="25846">
      <c r="A25846" t="inlineStr">
        <is>
          <t>glance</t>
        </is>
      </c>
      <c r="B25846" t="inlineStr">
        <is>
          <t>cd42a98b61c288b731b5a89fe2e4a8d2e59b93a9</t>
        </is>
      </c>
      <c r="C25846" t="inlineStr">
        <is>
          <t>2015-02-05 15:19:01+00:00</t>
        </is>
      </c>
      <c r="D25846" t="inlineStr">
        <is>
          <t>verchange</t>
        </is>
      </c>
      <c r="E25846" t="inlineStr">
        <is>
          <t>oslo.db</t>
        </is>
      </c>
      <c r="F25846" t="inlineStr">
        <is>
          <t>&lt;1.1;&gt;=1.0.0</t>
        </is>
      </c>
      <c r="G25846" t="inlineStr">
        <is>
          <t>oslo.db</t>
        </is>
      </c>
      <c r="H25846" t="inlineStr">
        <is>
          <t>&gt;=1.0.0</t>
        </is>
      </c>
    </row>
    <row r="25847">
      <c r="A25847" t="inlineStr">
        <is>
          <t>glance</t>
        </is>
      </c>
      <c r="B25847" t="inlineStr">
        <is>
          <t>cd42a98b61c288b731b5a89fe2e4a8d2e59b93a9</t>
        </is>
      </c>
      <c r="C25847" t="inlineStr">
        <is>
          <t>2015-02-05 15:19:01+00:00</t>
        </is>
      </c>
      <c r="D25847" t="inlineStr">
        <is>
          <t>verchange</t>
        </is>
      </c>
      <c r="E25847" t="inlineStr">
        <is>
          <t>sqlalchemy-migrate</t>
        </is>
      </c>
      <c r="F25847">
        <f>=0.9.1</f>
        <v/>
      </c>
      <c r="G25847" t="inlineStr">
        <is>
          <t>sqlalchemy-migrate</t>
        </is>
      </c>
      <c r="H25847" t="inlineStr">
        <is>
          <t>&gt;=0.9.1;!=0.9.2</t>
        </is>
      </c>
    </row>
    <row r="25848">
      <c r="A25848" t="inlineStr">
        <is>
          <t>glance</t>
        </is>
      </c>
      <c r="B25848" t="inlineStr">
        <is>
          <t>cd42a98b61c288b731b5a89fe2e4a8d2e59b93a9</t>
        </is>
      </c>
      <c r="C25848" t="inlineStr">
        <is>
          <t>2015-02-05 15:19:01+00:00</t>
        </is>
      </c>
      <c r="D25848" t="inlineStr">
        <is>
          <t>verchange</t>
        </is>
      </c>
      <c r="E25848" t="inlineStr">
        <is>
          <t>oslo.messaging</t>
        </is>
      </c>
      <c r="F25848" t="inlineStr">
        <is>
          <t>&lt;1.6.0;&gt;=1.4.0;!=1.5.0</t>
        </is>
      </c>
      <c r="G25848" t="inlineStr">
        <is>
          <t>oslo.messaging</t>
        </is>
      </c>
      <c r="H25848" t="inlineStr">
        <is>
          <t>&gt;=1.4.0;!=1.5.0</t>
        </is>
      </c>
    </row>
    <row r="25849">
      <c r="A25849" t="inlineStr">
        <is>
          <t>glance</t>
        </is>
      </c>
      <c r="B25849" t="inlineStr">
        <is>
          <t>cd42a98b61c288b731b5a89fe2e4a8d2e59b93a9</t>
        </is>
      </c>
      <c r="C25849" t="inlineStr">
        <is>
          <t>2015-02-05 15:19:01+00:00</t>
        </is>
      </c>
      <c r="D25849" t="inlineStr">
        <is>
          <t>verchange</t>
        </is>
      </c>
      <c r="E25849" t="inlineStr">
        <is>
          <t>oslo.vmware</t>
        </is>
      </c>
      <c r="F25849" t="inlineStr">
        <is>
          <t>&gt;=0.6.0;&lt;0.9.0</t>
        </is>
      </c>
      <c r="G25849" t="inlineStr">
        <is>
          <t>oslo.vmware</t>
        </is>
      </c>
      <c r="H25849" t="inlineStr">
        <is>
          <t>&gt;=0.6.0</t>
        </is>
      </c>
    </row>
    <row r="25850">
      <c r="A25850" t="inlineStr">
        <is>
          <t>glance</t>
        </is>
      </c>
      <c r="B25850" t="inlineStr">
        <is>
          <t>cd42a98b61c288b731b5a89fe2e4a8d2e59b93a9</t>
        </is>
      </c>
      <c r="C25850" t="inlineStr">
        <is>
          <t>2015-02-05 15:19:01+00:00</t>
        </is>
      </c>
      <c r="D25850" t="inlineStr">
        <is>
          <t>verchange</t>
        </is>
      </c>
      <c r="E25850" t="inlineStr">
        <is>
          <t>SQLAlchemy</t>
        </is>
      </c>
      <c r="F25850" t="inlineStr">
        <is>
          <t>!=0.9.3;!=0.9.4;!=0.9.6;&lt;=0.9.99;!=0.9.0;!=0.9.5;!=0.9.1;!=0.9.2;&gt;=0.8.4</t>
        </is>
      </c>
      <c r="G25850" t="inlineStr">
        <is>
          <t>SQLAlchemy</t>
        </is>
      </c>
      <c r="H25850" t="inlineStr">
        <is>
          <t>&gt;=0.9.7;&lt;=0.9.99;&lt;=0.8.99;&gt;=0.8.4</t>
        </is>
      </c>
    </row>
    <row r="25851">
      <c r="A25851" t="inlineStr">
        <is>
          <t>glance</t>
        </is>
      </c>
      <c r="B25851" t="inlineStr">
        <is>
          <t>cd42a98b61c288b731b5a89fe2e4a8d2e59b93a9</t>
        </is>
      </c>
      <c r="C25851" t="inlineStr">
        <is>
          <t>2015-02-05 15:19:01+00:00</t>
        </is>
      </c>
      <c r="D25851" t="inlineStr">
        <is>
          <t>verchange</t>
        </is>
      </c>
      <c r="E25851" t="inlineStr">
        <is>
          <t>eventlet</t>
        </is>
      </c>
      <c r="F25851" t="inlineStr">
        <is>
          <t>&lt;0.16.0;&gt;=0.15.1</t>
        </is>
      </c>
      <c r="G25851" t="inlineStr">
        <is>
          <t>eventlet</t>
        </is>
      </c>
      <c r="H25851" t="inlineStr">
        <is>
          <t>&gt;=0.15.1</t>
        </is>
      </c>
    </row>
    <row r="25852">
      <c r="A25852" t="inlineStr">
        <is>
          <t>glance</t>
        </is>
      </c>
      <c r="B25852" t="inlineStr">
        <is>
          <t>cd42a98b61c288b731b5a89fe2e4a8d2e59b93a9</t>
        </is>
      </c>
      <c r="C25852" t="inlineStr">
        <is>
          <t>2015-02-05 15:19:01+00:00</t>
        </is>
      </c>
      <c r="D25852" t="inlineStr">
        <is>
          <t>verchange</t>
        </is>
      </c>
      <c r="E25852" t="inlineStr">
        <is>
          <t>boto</t>
        </is>
      </c>
      <c r="F25852" t="inlineStr">
        <is>
          <t>&lt;2.35.0;&gt;=2.32.1</t>
        </is>
      </c>
      <c r="G25852" t="inlineStr">
        <is>
          <t>boto</t>
        </is>
      </c>
      <c r="H25852" t="inlineStr">
        <is>
          <t>&gt;=2.32.1</t>
        </is>
      </c>
    </row>
    <row r="25853">
      <c r="A25853" t="inlineStr">
        <is>
          <t>glance</t>
        </is>
      </c>
      <c r="B25853" t="inlineStr">
        <is>
          <t>a111215d30806c6a4e5fd0e3310a8eef74ff11ec</t>
        </is>
      </c>
      <c r="C25853" t="inlineStr">
        <is>
          <t>2015-03-13 00:17:52+00:00</t>
        </is>
      </c>
      <c r="D25853" t="inlineStr">
        <is>
          <t>verchange</t>
        </is>
      </c>
      <c r="E25853" t="inlineStr">
        <is>
          <t>oslo.config</t>
        </is>
      </c>
      <c r="F25853" t="inlineStr">
        <is>
          <t>&lt;1.5;&gt;=1.2.0</t>
        </is>
      </c>
      <c r="G25853" t="inlineStr">
        <is>
          <t>oslo.config</t>
        </is>
      </c>
      <c r="H25853" t="inlineStr">
        <is>
          <t>&gt;=1.2.0</t>
        </is>
      </c>
    </row>
    <row r="25854">
      <c r="A25854" t="inlineStr">
        <is>
          <t>glance</t>
        </is>
      </c>
      <c r="B25854" t="inlineStr">
        <is>
          <t>a111215d30806c6a4e5fd0e3310a8eef74ff11ec</t>
        </is>
      </c>
      <c r="C25854" t="inlineStr">
        <is>
          <t>2015-03-13 00:17:52+00:00</t>
        </is>
      </c>
      <c r="D25854" t="inlineStr">
        <is>
          <t>verchange</t>
        </is>
      </c>
      <c r="E25854" t="inlineStr">
        <is>
          <t>python-keystoneclient</t>
        </is>
      </c>
      <c r="F25854" t="inlineStr">
        <is>
          <t>&gt;=0.7.0;&lt;=0.11.2</t>
        </is>
      </c>
      <c r="G25854" t="inlineStr">
        <is>
          <t>python-keystoneclient</t>
        </is>
      </c>
      <c r="H25854" t="inlineStr">
        <is>
          <t>&gt;=0.7.0</t>
        </is>
      </c>
    </row>
    <row r="25855">
      <c r="A25855" t="inlineStr">
        <is>
          <t>glance</t>
        </is>
      </c>
      <c r="B25855" t="inlineStr">
        <is>
          <t>a111215d30806c6a4e5fd0e3310a8eef74ff11ec</t>
        </is>
      </c>
      <c r="C25855" t="inlineStr">
        <is>
          <t>2015-03-13 00:17:52+00:00</t>
        </is>
      </c>
      <c r="D25855" t="inlineStr">
        <is>
          <t>verchange</t>
        </is>
      </c>
      <c r="E25855" t="inlineStr">
        <is>
          <t>python-cinderclient</t>
        </is>
      </c>
      <c r="F25855" t="inlineStr">
        <is>
          <t>&gt;=1.0.6;&lt;=1.1.1</t>
        </is>
      </c>
      <c r="G25855" t="inlineStr">
        <is>
          <t>python-cinderclient</t>
        </is>
      </c>
      <c r="H25855" t="inlineStr">
        <is>
          <t>&gt;=1.0.6</t>
        </is>
      </c>
    </row>
    <row r="25856">
      <c r="A25856" t="inlineStr">
        <is>
          <t>glance</t>
        </is>
      </c>
      <c r="B25856" t="inlineStr">
        <is>
          <t>a111215d30806c6a4e5fd0e3310a8eef74ff11ec</t>
        </is>
      </c>
      <c r="C25856" t="inlineStr">
        <is>
          <t>2015-03-13 00:17:52+00:00</t>
        </is>
      </c>
      <c r="D25856" t="inlineStr">
        <is>
          <t>verchange</t>
        </is>
      </c>
      <c r="E25856" t="inlineStr">
        <is>
          <t>sqlalchemy-migrate</t>
        </is>
      </c>
      <c r="F25856" t="inlineStr">
        <is>
          <t>!=0.8.4;&lt;=0.9.1;&gt;=0.8.2</t>
        </is>
      </c>
      <c r="G25856" t="inlineStr">
        <is>
          <t>sqlalchemy-migrate</t>
        </is>
      </c>
      <c r="H25856" t="inlineStr">
        <is>
          <t>!=0.8.4;&gt;=0.8.2;!=0.9.2</t>
        </is>
      </c>
    </row>
    <row r="25857">
      <c r="A25857" t="inlineStr">
        <is>
          <t>glance</t>
        </is>
      </c>
      <c r="B25857" t="inlineStr">
        <is>
          <t>a111215d30806c6a4e5fd0e3310a8eef74ff11ec</t>
        </is>
      </c>
      <c r="C25857" t="inlineStr">
        <is>
          <t>2015-03-13 00:17:52+00:00</t>
        </is>
      </c>
      <c r="D25857" t="inlineStr">
        <is>
          <t>verchange</t>
        </is>
      </c>
      <c r="E25857" t="inlineStr">
        <is>
          <t>oslo.messaging</t>
        </is>
      </c>
      <c r="F25857" t="inlineStr">
        <is>
          <t>&lt;1.5;&gt;=1.3.0</t>
        </is>
      </c>
      <c r="G25857" t="inlineStr">
        <is>
          <t>oslo.messaging</t>
        </is>
      </c>
      <c r="H25857" t="inlineStr">
        <is>
          <t>&gt;=1.3.0</t>
        </is>
      </c>
    </row>
    <row r="25858">
      <c r="A25858" t="inlineStr">
        <is>
          <t>glance</t>
        </is>
      </c>
      <c r="B25858" t="inlineStr">
        <is>
          <t>a111215d30806c6a4e5fd0e3310a8eef74ff11ec</t>
        </is>
      </c>
      <c r="C25858" t="inlineStr">
        <is>
          <t>2015-03-13 00:17:52+00:00</t>
        </is>
      </c>
      <c r="D25858" t="inlineStr">
        <is>
          <t>verchange</t>
        </is>
      </c>
      <c r="E25858" t="inlineStr">
        <is>
          <t>oslo.vmware</t>
        </is>
      </c>
      <c r="F25858" t="inlineStr">
        <is>
          <t>&lt;0.6.0</t>
        </is>
      </c>
      <c r="G25858" t="inlineStr">
        <is>
          <t>oslo.vmware</t>
        </is>
      </c>
      <c r="H25858" t="inlineStr">
        <is>
          <t>&gt;=0.2</t>
        </is>
      </c>
    </row>
    <row r="25859">
      <c r="A25859" t="inlineStr">
        <is>
          <t>glance</t>
        </is>
      </c>
      <c r="B25859" t="inlineStr">
        <is>
          <t>a111215d30806c6a4e5fd0e3310a8eef74ff11ec</t>
        </is>
      </c>
      <c r="C25859" t="inlineStr">
        <is>
          <t>2015-03-13 00:17:52+00:00</t>
        </is>
      </c>
      <c r="D25859" t="inlineStr">
        <is>
          <t>verchange</t>
        </is>
      </c>
      <c r="E25859" t="inlineStr">
        <is>
          <t>eventlet</t>
        </is>
      </c>
      <c r="F25859" t="inlineStr">
        <is>
          <t>&lt;0.16.0;&gt;=0.13.0</t>
        </is>
      </c>
      <c r="G25859" t="inlineStr">
        <is>
          <t>eventlet</t>
        </is>
      </c>
      <c r="H25859" t="inlineStr">
        <is>
          <t>&gt;=0.13.0</t>
        </is>
      </c>
    </row>
    <row r="25860">
      <c r="A25860" t="inlineStr">
        <is>
          <t>glance</t>
        </is>
      </c>
      <c r="B25860" t="inlineStr">
        <is>
          <t>a111215d30806c6a4e5fd0e3310a8eef74ff11ec</t>
        </is>
      </c>
      <c r="C25860" t="inlineStr">
        <is>
          <t>2015-03-13 00:17:52+00:00</t>
        </is>
      </c>
      <c r="D25860" t="inlineStr">
        <is>
          <t>verchange</t>
        </is>
      </c>
      <c r="E25860" t="inlineStr">
        <is>
          <t>python-swiftclient</t>
        </is>
      </c>
      <c r="F25860" t="inlineStr">
        <is>
          <t>&gt;=1.6;&lt;=2.3.1</t>
        </is>
      </c>
      <c r="G25860" t="inlineStr">
        <is>
          <t>python-swiftclient</t>
        </is>
      </c>
      <c r="H25860" t="inlineStr">
        <is>
          <t>&gt;=1.6</t>
        </is>
      </c>
    </row>
    <row r="25861">
      <c r="A25861" t="inlineStr">
        <is>
          <t>glance</t>
        </is>
      </c>
      <c r="B25861" t="inlineStr">
        <is>
          <t>a111215d30806c6a4e5fd0e3310a8eef74ff11ec</t>
        </is>
      </c>
      <c r="C25861" t="inlineStr">
        <is>
          <t>2015-03-13 00:17:52+00:00</t>
        </is>
      </c>
      <c r="D25861" t="inlineStr">
        <is>
          <t>verchange</t>
        </is>
      </c>
      <c r="E25861" t="inlineStr">
        <is>
          <t>stevedore</t>
        </is>
      </c>
      <c r="F25861" t="inlineStr">
        <is>
          <t>&gt;=0.14;&lt;1.2</t>
        </is>
      </c>
      <c r="G25861" t="inlineStr">
        <is>
          <t>stevedore</t>
        </is>
      </c>
      <c r="H25861" t="inlineStr">
        <is>
          <t>&gt;=0.14</t>
        </is>
      </c>
    </row>
    <row r="25862">
      <c r="A25862" t="inlineStr">
        <is>
          <t>glance</t>
        </is>
      </c>
      <c r="B25862" t="inlineStr">
        <is>
          <t>a111215d30806c6a4e5fd0e3310a8eef74ff11ec</t>
        </is>
      </c>
      <c r="C25862" t="inlineStr">
        <is>
          <t>2015-03-13 00:17:52+00:00</t>
        </is>
      </c>
      <c r="D25862" t="inlineStr">
        <is>
          <t>verchange</t>
        </is>
      </c>
      <c r="E25862" t="inlineStr">
        <is>
          <t>boto</t>
        </is>
      </c>
      <c r="F25862" t="inlineStr">
        <is>
          <t>&gt;=2.12.0;&lt;2.35.0;!=2.13.0</t>
        </is>
      </c>
      <c r="G25862" t="inlineStr">
        <is>
          <t>boto</t>
        </is>
      </c>
      <c r="H25862" t="inlineStr">
        <is>
          <t>&gt;=2.12.0;!=2.13.0</t>
        </is>
      </c>
    </row>
    <row r="25863">
      <c r="A25863" t="inlineStr">
        <is>
          <t>glance</t>
        </is>
      </c>
      <c r="B25863" t="inlineStr">
        <is>
          <t>1db07bd8c07bbcde4bd267985c4e3961c22b990e</t>
        </is>
      </c>
      <c r="C25863" t="inlineStr">
        <is>
          <t>2015-04-10 06:04:40+00:00</t>
        </is>
      </c>
      <c r="D25863" t="inlineStr">
        <is>
          <t>verchange</t>
        </is>
      </c>
      <c r="E25863" t="inlineStr">
        <is>
          <t>keystonemiddleware</t>
        </is>
      </c>
      <c r="F25863" t="inlineStr">
        <is>
          <t>&lt;1.4.0;&gt;=1.0.0</t>
        </is>
      </c>
      <c r="G25863" t="inlineStr">
        <is>
          <t>keystonemiddleware</t>
        </is>
      </c>
      <c r="H25863" t="inlineStr">
        <is>
          <t>&gt;=1.0.0</t>
        </is>
      </c>
    </row>
    <row r="25864">
      <c r="A25864" t="inlineStr">
        <is>
          <t>glance</t>
        </is>
      </c>
      <c r="B25864" t="inlineStr">
        <is>
          <t>1db07bd8c07bbcde4bd267985c4e3961c22b990e</t>
        </is>
      </c>
      <c r="C25864" t="inlineStr">
        <is>
          <t>2015-04-10 06:04:40+00:00</t>
        </is>
      </c>
      <c r="D25864" t="inlineStr">
        <is>
          <t>verchange</t>
        </is>
      </c>
      <c r="E25864" t="inlineStr">
        <is>
          <t>python-keystoneclient</t>
        </is>
      </c>
      <c r="F25864" t="inlineStr">
        <is>
          <t>&lt;=1.1.0;&gt;=0.10.0</t>
        </is>
      </c>
      <c r="G25864" t="inlineStr">
        <is>
          <t>python-keystoneclient</t>
        </is>
      </c>
      <c r="H25864" t="inlineStr">
        <is>
          <t>&gt;=0.10.0</t>
        </is>
      </c>
    </row>
    <row r="25865">
      <c r="A25865" t="inlineStr">
        <is>
          <t>glance</t>
        </is>
      </c>
      <c r="B25865" t="inlineStr">
        <is>
          <t>1db07bd8c07bbcde4bd267985c4e3961c22b990e</t>
        </is>
      </c>
      <c r="C25865" t="inlineStr">
        <is>
          <t>2015-04-10 06:04:40+00:00</t>
        </is>
      </c>
      <c r="D25865" t="inlineStr">
        <is>
          <t>verchange</t>
        </is>
      </c>
      <c r="E25865" t="inlineStr">
        <is>
          <t>kombu</t>
        </is>
      </c>
      <c r="F25865" t="inlineStr">
        <is>
          <t>&lt;=3.0.7;&gt;=2.5.0</t>
        </is>
      </c>
      <c r="G25865" t="inlineStr">
        <is>
          <t>kombu</t>
        </is>
      </c>
      <c r="H25865" t="inlineStr">
        <is>
          <t>&gt;=2.5.0</t>
        </is>
      </c>
    </row>
    <row r="25866">
      <c r="A25866" t="inlineStr">
        <is>
          <t>glance</t>
        </is>
      </c>
      <c r="B25866" t="inlineStr">
        <is>
          <t>1db07bd8c07bbcde4bd267985c4e3961c22b990e</t>
        </is>
      </c>
      <c r="C25866" t="inlineStr">
        <is>
          <t>2015-04-10 06:04:40+00:00</t>
        </is>
      </c>
      <c r="D25866" t="inlineStr">
        <is>
          <t>verchange</t>
        </is>
      </c>
      <c r="E25866" t="inlineStr">
        <is>
          <t>WSME</t>
        </is>
      </c>
      <c r="F25866" t="inlineStr">
        <is>
          <t>&lt;=0.6.4;&gt;=0.6</t>
        </is>
      </c>
      <c r="G25866" t="inlineStr">
        <is>
          <t>WSME</t>
        </is>
      </c>
      <c r="H25866" t="inlineStr">
        <is>
          <t>&gt;=0.6</t>
        </is>
      </c>
    </row>
    <row r="25867">
      <c r="A25867" t="inlineStr">
        <is>
          <t>glance</t>
        </is>
      </c>
      <c r="B25867" t="inlineStr">
        <is>
          <t>1db07bd8c07bbcde4bd267985c4e3961c22b990e</t>
        </is>
      </c>
      <c r="C25867" t="inlineStr">
        <is>
          <t>2015-04-10 06:04:40+00:00</t>
        </is>
      </c>
      <c r="D25867" t="inlineStr">
        <is>
          <t>verchange</t>
        </is>
      </c>
      <c r="E25867" t="inlineStr">
        <is>
          <t>stevedore</t>
        </is>
      </c>
      <c r="F25867" t="inlineStr">
        <is>
          <t>&gt;=1.0.0;&lt;=1.2.0</t>
        </is>
      </c>
      <c r="G25867" t="inlineStr">
        <is>
          <t>stevedore</t>
        </is>
      </c>
      <c r="H25867" t="inlineStr">
        <is>
          <t>&gt;=1.0.0</t>
        </is>
      </c>
    </row>
    <row r="25868">
      <c r="A25868" t="inlineStr">
        <is>
          <t>glance</t>
        </is>
      </c>
      <c r="B25868" t="inlineStr">
        <is>
          <t>1db07bd8c07bbcde4bd267985c4e3961c22b990e</t>
        </is>
      </c>
      <c r="C25868" t="inlineStr">
        <is>
          <t>2015-04-10 06:04:40+00:00</t>
        </is>
      </c>
      <c r="D25868" t="inlineStr">
        <is>
          <t>verchange</t>
        </is>
      </c>
      <c r="E25868" t="inlineStr">
        <is>
          <t>six</t>
        </is>
      </c>
      <c r="F25868" t="inlineStr">
        <is>
          <t>&lt;=1.9.0;&gt;=1.7.0</t>
        </is>
      </c>
      <c r="G25868" t="inlineStr">
        <is>
          <t>six</t>
        </is>
      </c>
      <c r="H25868" t="inlineStr">
        <is>
          <t>&gt;=1.7.0</t>
        </is>
      </c>
    </row>
    <row r="25869">
      <c r="A25869" t="inlineStr">
        <is>
          <t>glance</t>
        </is>
      </c>
      <c r="B25869" t="inlineStr">
        <is>
          <t>1db07bd8c07bbcde4bd267985c4e3961c22b990e</t>
        </is>
      </c>
      <c r="C25869" t="inlineStr">
        <is>
          <t>2015-04-10 06:04:40+00:00</t>
        </is>
      </c>
      <c r="D25869" t="inlineStr">
        <is>
          <t>verchange</t>
        </is>
      </c>
      <c r="E25869" t="inlineStr">
        <is>
          <t>WebOb</t>
        </is>
      </c>
      <c r="F25869" t="inlineStr">
        <is>
          <t>&lt;=1.3.1;&gt;=1.2.3</t>
        </is>
      </c>
      <c r="G25869" t="inlineStr">
        <is>
          <t>WebOb</t>
        </is>
      </c>
      <c r="H25869" t="inlineStr">
        <is>
          <t>&gt;=1.2.3</t>
        </is>
      </c>
    </row>
    <row r="25870">
      <c r="A25870" t="inlineStr">
        <is>
          <t>glance</t>
        </is>
      </c>
      <c r="B25870" t="inlineStr">
        <is>
          <t>1db07bd8c07bbcde4bd267985c4e3961c22b990e</t>
        </is>
      </c>
      <c r="C25870" t="inlineStr">
        <is>
          <t>2015-04-10 06:04:40+00:00</t>
        </is>
      </c>
      <c r="D25870" t="inlineStr">
        <is>
          <t>verchange</t>
        </is>
      </c>
      <c r="E25870" t="inlineStr">
        <is>
          <t>python-cinderclient</t>
        </is>
      </c>
      <c r="F25870" t="inlineStr">
        <is>
          <t>&gt;=1.1.0;&lt;=1.1.1</t>
        </is>
      </c>
      <c r="G25870" t="inlineStr">
        <is>
          <t>python-cinderclient</t>
        </is>
      </c>
      <c r="H25870" t="inlineStr">
        <is>
          <t>&gt;=1.1.0</t>
        </is>
      </c>
    </row>
    <row r="25871">
      <c r="A25871" t="inlineStr">
        <is>
          <t>glance</t>
        </is>
      </c>
      <c r="B25871" t="inlineStr">
        <is>
          <t>1db07bd8c07bbcde4bd267985c4e3961c22b990e</t>
        </is>
      </c>
      <c r="C25871" t="inlineStr">
        <is>
          <t>2015-04-10 06:04:40+00:00</t>
        </is>
      </c>
      <c r="D25871" t="inlineStr">
        <is>
          <t>verchange</t>
        </is>
      </c>
      <c r="E25871" t="inlineStr">
        <is>
          <t>glance_store</t>
        </is>
      </c>
      <c r="F25871" t="inlineStr">
        <is>
          <t>&lt;=0.1.10;&gt;=0.1.1</t>
        </is>
      </c>
      <c r="G25871" t="inlineStr">
        <is>
          <t>glance_store</t>
        </is>
      </c>
      <c r="H25871" t="inlineStr">
        <is>
          <t>&gt;=0.1.1</t>
        </is>
      </c>
    </row>
    <row r="25872">
      <c r="A25872" t="inlineStr">
        <is>
          <t>glance</t>
        </is>
      </c>
      <c r="B25872" t="inlineStr">
        <is>
          <t>1db07bd8c07bbcde4bd267985c4e3961c22b990e</t>
        </is>
      </c>
      <c r="C25872" t="inlineStr">
        <is>
          <t>2015-04-10 06:04:40+00:00</t>
        </is>
      </c>
      <c r="D25872" t="inlineStr">
        <is>
          <t>verchange</t>
        </is>
      </c>
      <c r="E25872" t="inlineStr">
        <is>
          <t>iso8601</t>
        </is>
      </c>
      <c r="F25872" t="inlineStr">
        <is>
          <t>&lt;=0.1.10;&gt;=0.1.9</t>
        </is>
      </c>
      <c r="G25872" t="inlineStr">
        <is>
          <t>iso8601</t>
        </is>
      </c>
      <c r="H25872" t="inlineStr">
        <is>
          <t>&gt;=0.1.9</t>
        </is>
      </c>
    </row>
    <row r="25873">
      <c r="A25873" t="inlineStr">
        <is>
          <t>glance</t>
        </is>
      </c>
      <c r="B25873" t="inlineStr">
        <is>
          <t>1db07bd8c07bbcde4bd267985c4e3961c22b990e</t>
        </is>
      </c>
      <c r="C25873" t="inlineStr">
        <is>
          <t>2015-04-10 06:04:40+00:00</t>
        </is>
      </c>
      <c r="D25873" t="inlineStr">
        <is>
          <t>verchange</t>
        </is>
      </c>
      <c r="E25873" t="inlineStr">
        <is>
          <t>retrying</t>
        </is>
      </c>
      <c r="F25873" t="inlineStr">
        <is>
          <t>&gt;=1.2.2;&lt;=1.3.3;!=1.3.0</t>
        </is>
      </c>
      <c r="G25873" t="inlineStr">
        <is>
          <t>retrying</t>
        </is>
      </c>
      <c r="H25873" t="inlineStr">
        <is>
          <t>&gt;=1.2.2;!=1.3.0</t>
        </is>
      </c>
    </row>
    <row r="25874">
      <c r="A25874" t="inlineStr">
        <is>
          <t>glance</t>
        </is>
      </c>
      <c r="B25874" t="inlineStr">
        <is>
          <t>1db07bd8c07bbcde4bd267985c4e3961c22b990e</t>
        </is>
      </c>
      <c r="C25874" t="inlineStr">
        <is>
          <t>2015-04-10 06:04:40+00:00</t>
        </is>
      </c>
      <c r="D25874" t="inlineStr">
        <is>
          <t>verchange</t>
        </is>
      </c>
      <c r="E25874" t="inlineStr">
        <is>
          <t>eventlet</t>
        </is>
      </c>
      <c r="F25874" t="inlineStr">
        <is>
          <t>&gt;=0.15.1;&lt;=0.15.2</t>
        </is>
      </c>
      <c r="G25874" t="inlineStr">
        <is>
          <t>eventlet</t>
        </is>
      </c>
      <c r="H25874" t="inlineStr">
        <is>
          <t>&lt;0.16.0;&gt;=0.15.1</t>
        </is>
      </c>
    </row>
    <row r="25875">
      <c r="A25875" t="inlineStr">
        <is>
          <t>glance</t>
        </is>
      </c>
      <c r="B25875" t="inlineStr">
        <is>
          <t>1db07bd8c07bbcde4bd267985c4e3961c22b990e</t>
        </is>
      </c>
      <c r="C25875" t="inlineStr">
        <is>
          <t>2015-04-10 06:04:40+00:00</t>
        </is>
      </c>
      <c r="D25875" t="inlineStr">
        <is>
          <t>verchange</t>
        </is>
      </c>
      <c r="E25875" t="inlineStr">
        <is>
          <t>Paste</t>
        </is>
      </c>
      <c r="F25875" t="inlineStr">
        <is>
          <t>&lt;=1.7.5.1</t>
        </is>
      </c>
      <c r="G25875" t="inlineStr">
        <is>
          <t>Paste</t>
        </is>
      </c>
      <c r="H25875" t="inlineStr"/>
    </row>
    <row r="25876">
      <c r="A25876" t="inlineStr">
        <is>
          <t>glance</t>
        </is>
      </c>
      <c r="B25876" t="inlineStr">
        <is>
          <t>1db07bd8c07bbcde4bd267985c4e3961c22b990e</t>
        </is>
      </c>
      <c r="C25876" t="inlineStr">
        <is>
          <t>2015-04-10 06:04:40+00:00</t>
        </is>
      </c>
      <c r="D25876" t="inlineStr">
        <is>
          <t>verchange</t>
        </is>
      </c>
      <c r="E25876" t="inlineStr">
        <is>
          <t>Routes</t>
        </is>
      </c>
      <c r="F25876" t="inlineStr">
        <is>
          <t>&gt;=1.12.3;&lt;=2.1;!=2.0</t>
        </is>
      </c>
      <c r="G25876" t="inlineStr">
        <is>
          <t>Routes</t>
        </is>
      </c>
      <c r="H25876" t="inlineStr">
        <is>
          <t>&gt;=1.12.3;!=2.0</t>
        </is>
      </c>
    </row>
    <row r="25877">
      <c r="A25877" t="inlineStr">
        <is>
          <t>glance</t>
        </is>
      </c>
      <c r="B25877" t="inlineStr">
        <is>
          <t>1db07bd8c07bbcde4bd267985c4e3961c22b990e</t>
        </is>
      </c>
      <c r="C25877" t="inlineStr">
        <is>
          <t>2015-04-10 06:04:40+00:00</t>
        </is>
      </c>
      <c r="D25877" t="inlineStr">
        <is>
          <t>verchange</t>
        </is>
      </c>
      <c r="E25877" t="inlineStr">
        <is>
          <t>httplib2</t>
        </is>
      </c>
      <c r="F25877" t="inlineStr">
        <is>
          <t>&gt;=0.7.5;&lt;=0.9</t>
        </is>
      </c>
      <c r="G25877" t="inlineStr">
        <is>
          <t>httplib2</t>
        </is>
      </c>
      <c r="H25877" t="inlineStr">
        <is>
          <t>&gt;=0.7.5</t>
        </is>
      </c>
    </row>
    <row r="25878">
      <c r="A25878" t="inlineStr">
        <is>
          <t>glance</t>
        </is>
      </c>
      <c r="B25878" t="inlineStr">
        <is>
          <t>1db07bd8c07bbcde4bd267985c4e3961c22b990e</t>
        </is>
      </c>
      <c r="C25878" t="inlineStr">
        <is>
          <t>2015-04-10 06:04:40+00:00</t>
        </is>
      </c>
      <c r="D25878" t="inlineStr">
        <is>
          <t>verchange</t>
        </is>
      </c>
      <c r="E25878" t="inlineStr">
        <is>
          <t>oslo.config</t>
        </is>
      </c>
      <c r="F25878" t="inlineStr">
        <is>
          <t>&lt;=1.6.0;&gt;=1.4.0</t>
        </is>
      </c>
      <c r="G25878" t="inlineStr">
        <is>
          <t>oslo.config</t>
        </is>
      </c>
      <c r="H25878" t="inlineStr">
        <is>
          <t>&gt;=1.4.0</t>
        </is>
      </c>
    </row>
    <row r="25879">
      <c r="A25879" t="inlineStr">
        <is>
          <t>glance</t>
        </is>
      </c>
      <c r="B25879" t="inlineStr">
        <is>
          <t>1db07bd8c07bbcde4bd267985c4e3961c22b990e</t>
        </is>
      </c>
      <c r="C25879" t="inlineStr">
        <is>
          <t>2015-04-10 06:04:40+00:00</t>
        </is>
      </c>
      <c r="D25879" t="inlineStr">
        <is>
          <t>verchange</t>
        </is>
      </c>
      <c r="E25879" t="inlineStr">
        <is>
          <t>posix_ipc</t>
        </is>
      </c>
      <c r="F25879" t="inlineStr">
        <is>
          <t>&lt;=0.9.9</t>
        </is>
      </c>
      <c r="G25879" t="inlineStr">
        <is>
          <t>posix_ipc</t>
        </is>
      </c>
      <c r="H25879" t="inlineStr"/>
    </row>
    <row r="25880">
      <c r="A25880" t="inlineStr">
        <is>
          <t>glance</t>
        </is>
      </c>
      <c r="B25880" t="inlineStr">
        <is>
          <t>1db07bd8c07bbcde4bd267985c4e3961c22b990e</t>
        </is>
      </c>
      <c r="C25880" t="inlineStr">
        <is>
          <t>2015-04-10 06:04:40+00:00</t>
        </is>
      </c>
      <c r="D25880" t="inlineStr">
        <is>
          <t>verchange</t>
        </is>
      </c>
      <c r="E25880" t="inlineStr">
        <is>
          <t>oslo.messaging</t>
        </is>
      </c>
      <c r="F25880" t="inlineStr">
        <is>
          <t>&lt;1.5.0;&gt;=1.4.0</t>
        </is>
      </c>
      <c r="G25880" t="inlineStr">
        <is>
          <t>oslo.messaging</t>
        </is>
      </c>
      <c r="H25880" t="inlineStr">
        <is>
          <t>&lt;1.6.0;&gt;=1.4.0;!=1.5.0</t>
        </is>
      </c>
    </row>
    <row r="25881">
      <c r="A25881" t="inlineStr">
        <is>
          <t>glance</t>
        </is>
      </c>
      <c r="B25881" t="inlineStr">
        <is>
          <t>1db07bd8c07bbcde4bd267985c4e3961c22b990e</t>
        </is>
      </c>
      <c r="C25881" t="inlineStr">
        <is>
          <t>2015-04-10 06:04:40+00:00</t>
        </is>
      </c>
      <c r="D25881" t="inlineStr">
        <is>
          <t>verchange</t>
        </is>
      </c>
      <c r="E25881" t="inlineStr">
        <is>
          <t>netaddr</t>
        </is>
      </c>
      <c r="F25881" t="inlineStr">
        <is>
          <t>&lt;=0.7.13;&gt;=0.7.12</t>
        </is>
      </c>
      <c r="G25881" t="inlineStr">
        <is>
          <t>netaddr</t>
        </is>
      </c>
      <c r="H25881" t="inlineStr">
        <is>
          <t>&gt;=0.7.12</t>
        </is>
      </c>
    </row>
    <row r="25882">
      <c r="A25882" t="inlineStr">
        <is>
          <t>glance</t>
        </is>
      </c>
      <c r="B25882" t="inlineStr">
        <is>
          <t>1db07bd8c07bbcde4bd267985c4e3961c22b990e</t>
        </is>
      </c>
      <c r="C25882" t="inlineStr">
        <is>
          <t>2015-04-10 06:04:40+00:00</t>
        </is>
      </c>
      <c r="D25882" t="inlineStr">
        <is>
          <t>verchange</t>
        </is>
      </c>
      <c r="E25882" t="inlineStr">
        <is>
          <t>anyjson</t>
        </is>
      </c>
      <c r="F25882" t="inlineStr">
        <is>
          <t>&gt;=0.3.3;&lt;=0.3.3</t>
        </is>
      </c>
      <c r="G25882" t="inlineStr">
        <is>
          <t>anyjson</t>
        </is>
      </c>
      <c r="H25882" t="inlineStr">
        <is>
          <t>&gt;=0.3.3</t>
        </is>
      </c>
    </row>
    <row r="25883">
      <c r="A25883" t="inlineStr">
        <is>
          <t>glance</t>
        </is>
      </c>
      <c r="B25883" t="inlineStr">
        <is>
          <t>1db07bd8c07bbcde4bd267985c4e3961c22b990e</t>
        </is>
      </c>
      <c r="C25883" t="inlineStr">
        <is>
          <t>2015-04-10 06:04:40+00:00</t>
        </is>
      </c>
      <c r="D25883" t="inlineStr">
        <is>
          <t>verchange</t>
        </is>
      </c>
      <c r="E25883" t="inlineStr">
        <is>
          <t>PasteDeploy</t>
        </is>
      </c>
      <c r="F25883" t="inlineStr">
        <is>
          <t>&gt;=1.5.0;&lt;=1.5.2</t>
        </is>
      </c>
      <c r="G25883" t="inlineStr">
        <is>
          <t>PasteDeploy</t>
        </is>
      </c>
      <c r="H25883" t="inlineStr">
        <is>
          <t>&gt;=1.5.0</t>
        </is>
      </c>
    </row>
    <row r="25884">
      <c r="A25884" t="inlineStr">
        <is>
          <t>glance</t>
        </is>
      </c>
      <c r="B25884" t="inlineStr">
        <is>
          <t>1db07bd8c07bbcde4bd267985c4e3961c22b990e</t>
        </is>
      </c>
      <c r="C25884" t="inlineStr">
        <is>
          <t>2015-04-10 06:04:40+00:00</t>
        </is>
      </c>
      <c r="D25884" t="inlineStr">
        <is>
          <t>verchange</t>
        </is>
      </c>
      <c r="E25884" t="inlineStr">
        <is>
          <t>greenlet</t>
        </is>
      </c>
      <c r="F25884" t="inlineStr">
        <is>
          <t>&gt;=0.3.2;&lt;=0.4.2</t>
        </is>
      </c>
      <c r="G25884" t="inlineStr">
        <is>
          <t>greenlet</t>
        </is>
      </c>
      <c r="H25884" t="inlineStr">
        <is>
          <t>&gt;=0.3.2</t>
        </is>
      </c>
    </row>
    <row r="25885">
      <c r="A25885" t="inlineStr">
        <is>
          <t>glance</t>
        </is>
      </c>
      <c r="B25885" t="inlineStr">
        <is>
          <t>1db07bd8c07bbcde4bd267985c4e3961c22b990e</t>
        </is>
      </c>
      <c r="C25885" t="inlineStr">
        <is>
          <t>2015-04-10 06:04:40+00:00</t>
        </is>
      </c>
      <c r="D25885" t="inlineStr">
        <is>
          <t>verchange</t>
        </is>
      </c>
      <c r="E25885" t="inlineStr">
        <is>
          <t>pycrypto</t>
        </is>
      </c>
      <c r="F25885" t="inlineStr">
        <is>
          <t>&gt;=2.6;&lt;=2.6.1</t>
        </is>
      </c>
      <c r="G25885" t="inlineStr">
        <is>
          <t>pycrypto</t>
        </is>
      </c>
      <c r="H25885" t="inlineStr">
        <is>
          <t>&gt;=2.6</t>
        </is>
      </c>
    </row>
    <row r="25886">
      <c r="A25886" t="inlineStr">
        <is>
          <t>glance</t>
        </is>
      </c>
      <c r="B25886" t="inlineStr">
        <is>
          <t>1db07bd8c07bbcde4bd267985c4e3961c22b990e</t>
        </is>
      </c>
      <c r="C25886" t="inlineStr">
        <is>
          <t>2015-04-10 06:04:40+00:00</t>
        </is>
      </c>
      <c r="D25886" t="inlineStr">
        <is>
          <t>verchange</t>
        </is>
      </c>
      <c r="E25886" t="inlineStr">
        <is>
          <t>pyOpenSSL</t>
        </is>
      </c>
      <c r="F25886" t="inlineStr">
        <is>
          <t>&gt;=0.11;&lt;=0.13</t>
        </is>
      </c>
      <c r="G25886" t="inlineStr">
        <is>
          <t>pyOpenSSL</t>
        </is>
      </c>
      <c r="H25886" t="inlineStr">
        <is>
          <t>&gt;=0.11</t>
        </is>
      </c>
    </row>
    <row r="25887">
      <c r="A25887" t="inlineStr">
        <is>
          <t>glance</t>
        </is>
      </c>
      <c r="B25887" t="inlineStr">
        <is>
          <t>1db07bd8c07bbcde4bd267985c4e3961c22b990e</t>
        </is>
      </c>
      <c r="C25887" t="inlineStr">
        <is>
          <t>2015-04-10 06:04:40+00:00</t>
        </is>
      </c>
      <c r="D25887" t="inlineStr">
        <is>
          <t>verchange</t>
        </is>
      </c>
      <c r="E25887" t="inlineStr">
        <is>
          <t>ordereddict</t>
        </is>
      </c>
      <c r="F25887" t="inlineStr">
        <is>
          <t>&lt;=1.1</t>
        </is>
      </c>
      <c r="G25887" t="inlineStr">
        <is>
          <t>ordereddict</t>
        </is>
      </c>
      <c r="H25887" t="inlineStr"/>
    </row>
    <row r="25888">
      <c r="A25888" t="inlineStr">
        <is>
          <t>glance</t>
        </is>
      </c>
      <c r="B25888" t="inlineStr">
        <is>
          <t>1db07bd8c07bbcde4bd267985c4e3961c22b990e</t>
        </is>
      </c>
      <c r="C25888" t="inlineStr">
        <is>
          <t>2015-04-10 06:04:40+00:00</t>
        </is>
      </c>
      <c r="D25888" t="inlineStr">
        <is>
          <t>verchange</t>
        </is>
      </c>
      <c r="E25888" t="inlineStr">
        <is>
          <t>python-swiftclient</t>
        </is>
      </c>
      <c r="F25888" t="inlineStr">
        <is>
          <t>&lt;=2.3.1;&gt;=2.2.0</t>
        </is>
      </c>
      <c r="G25888" t="inlineStr">
        <is>
          <t>python-swiftclient</t>
        </is>
      </c>
      <c r="H25888" t="inlineStr">
        <is>
          <t>&gt;=2.2.0</t>
        </is>
      </c>
    </row>
    <row r="25889">
      <c r="A25889" t="inlineStr">
        <is>
          <t>glance</t>
        </is>
      </c>
      <c r="B25889" t="inlineStr">
        <is>
          <t>1db07bd8c07bbcde4bd267985c4e3961c22b990e</t>
        </is>
      </c>
      <c r="C25889" t="inlineStr">
        <is>
          <t>2015-04-10 06:04:40+00:00</t>
        </is>
      </c>
      <c r="D25889" t="inlineStr">
        <is>
          <t>verchange</t>
        </is>
      </c>
      <c r="E25889" t="inlineStr">
        <is>
          <t>osprofiler</t>
        </is>
      </c>
      <c r="F25889" t="inlineStr">
        <is>
          <t>&lt;=0.3.0;&gt;=0.3.0</t>
        </is>
      </c>
      <c r="G25889" t="inlineStr">
        <is>
          <t>osprofiler</t>
        </is>
      </c>
      <c r="H25889" t="inlineStr">
        <is>
          <t>&gt;=0.3.0</t>
        </is>
      </c>
    </row>
    <row r="25890">
      <c r="A25890" t="inlineStr">
        <is>
          <t>glance</t>
        </is>
      </c>
      <c r="B25890" t="inlineStr">
        <is>
          <t>1db07bd8c07bbcde4bd267985c4e3961c22b990e</t>
        </is>
      </c>
      <c r="C25890" t="inlineStr">
        <is>
          <t>2015-04-10 06:04:40+00:00</t>
        </is>
      </c>
      <c r="D25890" t="inlineStr">
        <is>
          <t>verchange</t>
        </is>
      </c>
      <c r="E25890" t="inlineStr">
        <is>
          <t>oslo.i18n</t>
        </is>
      </c>
      <c r="F25890" t="inlineStr">
        <is>
          <t>&lt;=1.3.1;&gt;=1.0.0</t>
        </is>
      </c>
      <c r="G25890" t="inlineStr">
        <is>
          <t>oslo.i18n</t>
        </is>
      </c>
      <c r="H25890" t="inlineStr">
        <is>
          <t>&gt;=1.0.0</t>
        </is>
      </c>
    </row>
    <row r="25891">
      <c r="A25891" t="inlineStr">
        <is>
          <t>glance</t>
        </is>
      </c>
      <c r="B25891" t="inlineStr">
        <is>
          <t>93b0d5fce3a41e4a3a549f98f78b6681cbc3ea95</t>
        </is>
      </c>
      <c r="C25891" t="inlineStr">
        <is>
          <t>2015-04-30 13:05:59+00:00</t>
        </is>
      </c>
      <c r="D25891" t="inlineStr">
        <is>
          <t>verchange</t>
        </is>
      </c>
      <c r="E25891" t="inlineStr">
        <is>
          <t>keystonemiddleware</t>
        </is>
      </c>
      <c r="F25891" t="inlineStr">
        <is>
          <t>&lt;1.6.0;&gt;=1.5.0</t>
        </is>
      </c>
      <c r="G25891" t="inlineStr">
        <is>
          <t>keystonemiddleware</t>
        </is>
      </c>
      <c r="H25891" t="inlineStr">
        <is>
          <t>&lt;1.4.0;&gt;=1.0.0</t>
        </is>
      </c>
    </row>
    <row r="25892">
      <c r="A25892" t="inlineStr">
        <is>
          <t>glance</t>
        </is>
      </c>
      <c r="B25892" t="inlineStr">
        <is>
          <t>93b0d5fce3a41e4a3a549f98f78b6681cbc3ea95</t>
        </is>
      </c>
      <c r="C25892" t="inlineStr">
        <is>
          <t>2015-04-30 13:05:59+00:00</t>
        </is>
      </c>
      <c r="D25892" t="inlineStr">
        <is>
          <t>verchange</t>
        </is>
      </c>
      <c r="E25892" t="inlineStr">
        <is>
          <t>python-keystoneclient</t>
        </is>
      </c>
      <c r="F25892" t="inlineStr">
        <is>
          <t>&gt;=1.1.0;&lt;1.4.0</t>
        </is>
      </c>
      <c r="G25892" t="inlineStr">
        <is>
          <t>python-keystoneclient</t>
        </is>
      </c>
      <c r="H25892" t="inlineStr">
        <is>
          <t>&lt;=1.1.0;&gt;=0.10.0</t>
        </is>
      </c>
    </row>
    <row r="25893">
      <c r="A25893" t="inlineStr">
        <is>
          <t>glance</t>
        </is>
      </c>
      <c r="B25893" t="inlineStr">
        <is>
          <t>93b0d5fce3a41e4a3a549f98f78b6681cbc3ea95</t>
        </is>
      </c>
      <c r="C25893" t="inlineStr">
        <is>
          <t>2015-04-30 13:05:59+00:00</t>
        </is>
      </c>
      <c r="D25893" t="inlineStr">
        <is>
          <t>verchange</t>
        </is>
      </c>
      <c r="E25893" t="inlineStr">
        <is>
          <t>kombu</t>
        </is>
      </c>
      <c r="F25893" t="inlineStr">
        <is>
          <t>&gt;=2.5.0</t>
        </is>
      </c>
      <c r="G25893" t="inlineStr">
        <is>
          <t>kombu</t>
        </is>
      </c>
      <c r="H25893" t="inlineStr">
        <is>
          <t>&lt;=3.0.7;&gt;=2.5.0</t>
        </is>
      </c>
    </row>
    <row r="25894">
      <c r="A25894" t="inlineStr">
        <is>
          <t>glance</t>
        </is>
      </c>
      <c r="B25894" t="inlineStr">
        <is>
          <t>93b0d5fce3a41e4a3a549f98f78b6681cbc3ea95</t>
        </is>
      </c>
      <c r="C25894" t="inlineStr">
        <is>
          <t>2015-04-30 13:05:59+00:00</t>
        </is>
      </c>
      <c r="D25894" t="inlineStr">
        <is>
          <t>verchange</t>
        </is>
      </c>
      <c r="E25894" t="inlineStr">
        <is>
          <t>oslo.vmware</t>
        </is>
      </c>
      <c r="F25894" t="inlineStr">
        <is>
          <t>&gt;=0.11.1;&lt;0.12.0</t>
        </is>
      </c>
      <c r="G25894" t="inlineStr">
        <is>
          <t>oslo.vmware</t>
        </is>
      </c>
      <c r="H25894" t="inlineStr">
        <is>
          <t>&gt;=0.6.0;&lt;0.9.0</t>
        </is>
      </c>
    </row>
    <row r="25895">
      <c r="A25895" t="inlineStr">
        <is>
          <t>glance</t>
        </is>
      </c>
      <c r="B25895" t="inlineStr">
        <is>
          <t>93b0d5fce3a41e4a3a549f98f78b6681cbc3ea95</t>
        </is>
      </c>
      <c r="C25895" t="inlineStr">
        <is>
          <t>2015-04-30 13:05:59+00:00</t>
        </is>
      </c>
      <c r="D25895" t="inlineStr">
        <is>
          <t>verchange</t>
        </is>
      </c>
      <c r="E25895" t="inlineStr">
        <is>
          <t>WSME</t>
        </is>
      </c>
      <c r="F25895" t="inlineStr">
        <is>
          <t>&gt;=0.6</t>
        </is>
      </c>
      <c r="G25895" t="inlineStr">
        <is>
          <t>WSME</t>
        </is>
      </c>
      <c r="H25895" t="inlineStr">
        <is>
          <t>&lt;=0.6.4;&gt;=0.6</t>
        </is>
      </c>
    </row>
    <row r="25896">
      <c r="A25896" t="inlineStr">
        <is>
          <t>glance</t>
        </is>
      </c>
      <c r="B25896" t="inlineStr">
        <is>
          <t>93b0d5fce3a41e4a3a549f98f78b6681cbc3ea95</t>
        </is>
      </c>
      <c r="C25896" t="inlineStr">
        <is>
          <t>2015-04-30 13:05:59+00:00</t>
        </is>
      </c>
      <c r="D25896" t="inlineStr">
        <is>
          <t>verchange</t>
        </is>
      </c>
      <c r="E25896" t="inlineStr">
        <is>
          <t>SQLAlchemy</t>
        </is>
      </c>
      <c r="F25896" t="inlineStr">
        <is>
          <t>&lt;=0.9.99;&gt;=0.9.7</t>
        </is>
      </c>
      <c r="G25896" t="inlineStr">
        <is>
          <t>SQLAlchemy</t>
        </is>
      </c>
      <c r="H25896" t="inlineStr">
        <is>
          <t>!=0.9.3;!=0.9.4;!=0.9.6;&lt;=0.9.99;!=0.9.0;!=0.9.5;!=0.9.1;!=0.9.2;&gt;=0.8.4</t>
        </is>
      </c>
    </row>
    <row r="25897">
      <c r="A25897" t="inlineStr">
        <is>
          <t>glance</t>
        </is>
      </c>
      <c r="B25897" t="inlineStr">
        <is>
          <t>93b0d5fce3a41e4a3a549f98f78b6681cbc3ea95</t>
        </is>
      </c>
      <c r="C25897" t="inlineStr">
        <is>
          <t>2015-04-30 13:05:59+00:00</t>
        </is>
      </c>
      <c r="D25897" t="inlineStr">
        <is>
          <t>verchange</t>
        </is>
      </c>
      <c r="E25897" t="inlineStr">
        <is>
          <t>stevedore</t>
        </is>
      </c>
      <c r="F25897" t="inlineStr">
        <is>
          <t>&lt;1.4.0;&gt;=1.3.0</t>
        </is>
      </c>
      <c r="G25897" t="inlineStr">
        <is>
          <t>stevedore</t>
        </is>
      </c>
      <c r="H25897" t="inlineStr">
        <is>
          <t>&gt;=1.0.0;&lt;=1.2.0</t>
        </is>
      </c>
    </row>
    <row r="25898">
      <c r="A25898" t="inlineStr">
        <is>
          <t>glance</t>
        </is>
      </c>
      <c r="B25898" t="inlineStr">
        <is>
          <t>93b0d5fce3a41e4a3a549f98f78b6681cbc3ea95</t>
        </is>
      </c>
      <c r="C25898" t="inlineStr">
        <is>
          <t>2015-04-30 13:05:59+00:00</t>
        </is>
      </c>
      <c r="D25898" t="inlineStr">
        <is>
          <t>verchange</t>
        </is>
      </c>
      <c r="E25898" t="inlineStr">
        <is>
          <t>six</t>
        </is>
      </c>
      <c r="F25898" t="inlineStr">
        <is>
          <t>&gt;=1.9.0</t>
        </is>
      </c>
      <c r="G25898" t="inlineStr">
        <is>
          <t>six</t>
        </is>
      </c>
      <c r="H25898" t="inlineStr">
        <is>
          <t>&lt;=1.9.0;&gt;=1.7.0</t>
        </is>
      </c>
    </row>
    <row r="25899">
      <c r="A25899" t="inlineStr">
        <is>
          <t>glance</t>
        </is>
      </c>
      <c r="B25899" t="inlineStr">
        <is>
          <t>93b0d5fce3a41e4a3a549f98f78b6681cbc3ea95</t>
        </is>
      </c>
      <c r="C25899" t="inlineStr">
        <is>
          <t>2015-04-30 13:05:59+00:00</t>
        </is>
      </c>
      <c r="D25899" t="inlineStr">
        <is>
          <t>verchange</t>
        </is>
      </c>
      <c r="E25899" t="inlineStr">
        <is>
          <t>WebOb</t>
        </is>
      </c>
      <c r="F25899" t="inlineStr">
        <is>
          <t>&gt;=1.2.3</t>
        </is>
      </c>
      <c r="G25899" t="inlineStr">
        <is>
          <t>WebOb</t>
        </is>
      </c>
      <c r="H25899" t="inlineStr">
        <is>
          <t>&lt;=1.3.1;&gt;=1.2.3</t>
        </is>
      </c>
    </row>
    <row r="25900">
      <c r="A25900" t="inlineStr">
        <is>
          <t>glance</t>
        </is>
      </c>
      <c r="B25900" t="inlineStr">
        <is>
          <t>93b0d5fce3a41e4a3a549f98f78b6681cbc3ea95</t>
        </is>
      </c>
      <c r="C25900" t="inlineStr">
        <is>
          <t>2015-04-30 13:05:59+00:00</t>
        </is>
      </c>
      <c r="D25900" t="inlineStr">
        <is>
          <t>verchange</t>
        </is>
      </c>
      <c r="E25900" t="inlineStr">
        <is>
          <t>glance_store</t>
        </is>
      </c>
      <c r="F25900" t="inlineStr">
        <is>
          <t>&lt;0.5.0;&gt;=0.3.0</t>
        </is>
      </c>
      <c r="G25900" t="inlineStr">
        <is>
          <t>glance_store</t>
        </is>
      </c>
      <c r="H25900" t="inlineStr">
        <is>
          <t>&lt;=0.1.10;&gt;=0.1.1</t>
        </is>
      </c>
    </row>
    <row r="25901">
      <c r="A25901" t="inlineStr">
        <is>
          <t>glance</t>
        </is>
      </c>
      <c r="B25901" t="inlineStr">
        <is>
          <t>93b0d5fce3a41e4a3a549f98f78b6681cbc3ea95</t>
        </is>
      </c>
      <c r="C25901" t="inlineStr">
        <is>
          <t>2015-04-30 13:05:59+00:00</t>
        </is>
      </c>
      <c r="D25901" t="inlineStr">
        <is>
          <t>verchange</t>
        </is>
      </c>
      <c r="E25901" t="inlineStr">
        <is>
          <t>iso8601</t>
        </is>
      </c>
      <c r="F25901" t="inlineStr">
        <is>
          <t>&gt;=0.1.9</t>
        </is>
      </c>
      <c r="G25901" t="inlineStr">
        <is>
          <t>iso8601</t>
        </is>
      </c>
      <c r="H25901" t="inlineStr">
        <is>
          <t>&lt;=0.1.10;&gt;=0.1.9</t>
        </is>
      </c>
    </row>
    <row r="25902">
      <c r="A25902" t="inlineStr">
        <is>
          <t>glance</t>
        </is>
      </c>
      <c r="B25902" t="inlineStr">
        <is>
          <t>93b0d5fce3a41e4a3a549f98f78b6681cbc3ea95</t>
        </is>
      </c>
      <c r="C25902" t="inlineStr">
        <is>
          <t>2015-04-30 13:05:59+00:00</t>
        </is>
      </c>
      <c r="D25902" t="inlineStr">
        <is>
          <t>verchange</t>
        </is>
      </c>
      <c r="E25902" t="inlineStr">
        <is>
          <t>retrying</t>
        </is>
      </c>
      <c r="F25902" t="inlineStr">
        <is>
          <t>&gt;=1.2.3;!=1.3.0</t>
        </is>
      </c>
      <c r="G25902" t="inlineStr">
        <is>
          <t>retrying</t>
        </is>
      </c>
      <c r="H25902" t="inlineStr">
        <is>
          <t>&gt;=1.2.2;&lt;=1.3.3;!=1.3.0</t>
        </is>
      </c>
    </row>
    <row r="25903">
      <c r="A25903" t="inlineStr">
        <is>
          <t>glance</t>
        </is>
      </c>
      <c r="B25903" t="inlineStr">
        <is>
          <t>93b0d5fce3a41e4a3a549f98f78b6681cbc3ea95</t>
        </is>
      </c>
      <c r="C25903" t="inlineStr">
        <is>
          <t>2015-04-30 13:05:59+00:00</t>
        </is>
      </c>
      <c r="D25903" t="inlineStr">
        <is>
          <t>verchange</t>
        </is>
      </c>
      <c r="E25903" t="inlineStr">
        <is>
          <t>eventlet</t>
        </is>
      </c>
      <c r="F25903" t="inlineStr">
        <is>
          <t>!=0.17.0;&gt;=0.16.1</t>
        </is>
      </c>
      <c r="G25903" t="inlineStr">
        <is>
          <t>eventlet</t>
        </is>
      </c>
      <c r="H25903" t="inlineStr">
        <is>
          <t>&gt;=0.15.1;&lt;=0.15.2</t>
        </is>
      </c>
    </row>
    <row r="25904">
      <c r="A25904" t="inlineStr">
        <is>
          <t>glance</t>
        </is>
      </c>
      <c r="B25904" t="inlineStr">
        <is>
          <t>93b0d5fce3a41e4a3a549f98f78b6681cbc3ea95</t>
        </is>
      </c>
      <c r="C25904" t="inlineStr">
        <is>
          <t>2015-04-30 13:05:59+00:00</t>
        </is>
      </c>
      <c r="D25904" t="inlineStr">
        <is>
          <t>verchange</t>
        </is>
      </c>
      <c r="E25904" t="inlineStr">
        <is>
          <t>Paste</t>
        </is>
      </c>
      <c r="F25904" t="inlineStr"/>
      <c r="G25904" t="inlineStr">
        <is>
          <t>Paste</t>
        </is>
      </c>
      <c r="H25904" t="inlineStr">
        <is>
          <t>&lt;=1.7.5.1</t>
        </is>
      </c>
    </row>
    <row r="25905">
      <c r="A25905" t="inlineStr">
        <is>
          <t>glance</t>
        </is>
      </c>
      <c r="B25905" t="inlineStr">
        <is>
          <t>93b0d5fce3a41e4a3a549f98f78b6681cbc3ea95</t>
        </is>
      </c>
      <c r="C25905" t="inlineStr">
        <is>
          <t>2015-04-30 13:05:59+00:00</t>
        </is>
      </c>
      <c r="D25905" t="inlineStr">
        <is>
          <t>verchange</t>
        </is>
      </c>
      <c r="E25905" t="inlineStr">
        <is>
          <t>Routes</t>
        </is>
      </c>
      <c r="F25905" t="inlineStr">
        <is>
          <t>&gt;=1.12.3;!=2.0</t>
        </is>
      </c>
      <c r="G25905" t="inlineStr">
        <is>
          <t>Routes</t>
        </is>
      </c>
      <c r="H25905" t="inlineStr">
        <is>
          <t>&gt;=1.12.3;&lt;=2.1;!=2.0</t>
        </is>
      </c>
    </row>
    <row r="25906">
      <c r="A25906" t="inlineStr">
        <is>
          <t>glance</t>
        </is>
      </c>
      <c r="B25906" t="inlineStr">
        <is>
          <t>93b0d5fce3a41e4a3a549f98f78b6681cbc3ea95</t>
        </is>
      </c>
      <c r="C25906" t="inlineStr">
        <is>
          <t>2015-04-30 13:05:59+00:00</t>
        </is>
      </c>
      <c r="D25906" t="inlineStr">
        <is>
          <t>verchange</t>
        </is>
      </c>
      <c r="E25906" t="inlineStr">
        <is>
          <t>httplib2</t>
        </is>
      </c>
      <c r="F25906" t="inlineStr">
        <is>
          <t>&gt;=0.7.5</t>
        </is>
      </c>
      <c r="G25906" t="inlineStr">
        <is>
          <t>httplib2</t>
        </is>
      </c>
      <c r="H25906" t="inlineStr">
        <is>
          <t>&gt;=0.7.5;&lt;=0.9</t>
        </is>
      </c>
    </row>
    <row r="25907">
      <c r="A25907" t="inlineStr">
        <is>
          <t>glance</t>
        </is>
      </c>
      <c r="B25907" t="inlineStr">
        <is>
          <t>93b0d5fce3a41e4a3a549f98f78b6681cbc3ea95</t>
        </is>
      </c>
      <c r="C25907" t="inlineStr">
        <is>
          <t>2015-04-30 13:05:59+00:00</t>
        </is>
      </c>
      <c r="D25907" t="inlineStr">
        <is>
          <t>verchange</t>
        </is>
      </c>
      <c r="E25907" t="inlineStr">
        <is>
          <t>oslo.config</t>
        </is>
      </c>
      <c r="F25907" t="inlineStr">
        <is>
          <t>&lt;1.10.0;&gt;=1.9.3</t>
        </is>
      </c>
      <c r="G25907" t="inlineStr">
        <is>
          <t>oslo.config</t>
        </is>
      </c>
      <c r="H25907" t="inlineStr">
        <is>
          <t>&lt;=1.6.0;&gt;=1.4.0</t>
        </is>
      </c>
    </row>
    <row r="25908">
      <c r="A25908" t="inlineStr">
        <is>
          <t>glance</t>
        </is>
      </c>
      <c r="B25908" t="inlineStr">
        <is>
          <t>93b0d5fce3a41e4a3a549f98f78b6681cbc3ea95</t>
        </is>
      </c>
      <c r="C25908" t="inlineStr">
        <is>
          <t>2015-04-30 13:05:59+00:00</t>
        </is>
      </c>
      <c r="D25908" t="inlineStr">
        <is>
          <t>verchange</t>
        </is>
      </c>
      <c r="E25908" t="inlineStr">
        <is>
          <t>posix_ipc</t>
        </is>
      </c>
      <c r="F25908" t="inlineStr"/>
      <c r="G25908" t="inlineStr">
        <is>
          <t>posix_ipc</t>
        </is>
      </c>
      <c r="H25908" t="inlineStr">
        <is>
          <t>&lt;=0.9.9</t>
        </is>
      </c>
    </row>
    <row r="25909">
      <c r="A25909" t="inlineStr">
        <is>
          <t>glance</t>
        </is>
      </c>
      <c r="B25909" t="inlineStr">
        <is>
          <t>93b0d5fce3a41e4a3a549f98f78b6681cbc3ea95</t>
        </is>
      </c>
      <c r="C25909" t="inlineStr">
        <is>
          <t>2015-04-30 13:05:59+00:00</t>
        </is>
      </c>
      <c r="D25909" t="inlineStr">
        <is>
          <t>verchange</t>
        </is>
      </c>
      <c r="E25909" t="inlineStr">
        <is>
          <t>sqlalchemy-migrate</t>
        </is>
      </c>
      <c r="F25909" t="inlineStr">
        <is>
          <t>&gt;=0.9.5</t>
        </is>
      </c>
      <c r="G25909" t="inlineStr">
        <is>
          <t>sqlalchemy-migrate</t>
        </is>
      </c>
      <c r="H25909">
        <f>=0.9.1</f>
        <v/>
      </c>
    </row>
    <row r="25910">
      <c r="A25910" t="inlineStr">
        <is>
          <t>glance</t>
        </is>
      </c>
      <c r="B25910" t="inlineStr">
        <is>
          <t>93b0d5fce3a41e4a3a549f98f78b6681cbc3ea95</t>
        </is>
      </c>
      <c r="C25910" t="inlineStr">
        <is>
          <t>2015-04-30 13:05:59+00:00</t>
        </is>
      </c>
      <c r="D25910" t="inlineStr">
        <is>
          <t>verchange</t>
        </is>
      </c>
      <c r="E25910" t="inlineStr">
        <is>
          <t>oslo.db</t>
        </is>
      </c>
      <c r="F25910" t="inlineStr">
        <is>
          <t>&gt;=1.7.0;&lt;1.8.0</t>
        </is>
      </c>
      <c r="G25910" t="inlineStr">
        <is>
          <t>oslo.db</t>
        </is>
      </c>
      <c r="H25910" t="inlineStr">
        <is>
          <t>&lt;1.1;&gt;=1.0.0</t>
        </is>
      </c>
    </row>
    <row r="25911">
      <c r="A25911" t="inlineStr">
        <is>
          <t>glance</t>
        </is>
      </c>
      <c r="B25911" t="inlineStr">
        <is>
          <t>93b0d5fce3a41e4a3a549f98f78b6681cbc3ea95</t>
        </is>
      </c>
      <c r="C25911" t="inlineStr">
        <is>
          <t>2015-04-30 13:05:59+00:00</t>
        </is>
      </c>
      <c r="D25911" t="inlineStr">
        <is>
          <t>verchange</t>
        </is>
      </c>
      <c r="E25911" t="inlineStr">
        <is>
          <t>oslo.messaging</t>
        </is>
      </c>
      <c r="F25911" t="inlineStr">
        <is>
          <t>&lt;1.9.0;&gt;=1.8.0</t>
        </is>
      </c>
      <c r="G25911" t="inlineStr">
        <is>
          <t>oslo.messaging</t>
        </is>
      </c>
      <c r="H25911" t="inlineStr">
        <is>
          <t>&lt;1.5.0;&gt;=1.4.0</t>
        </is>
      </c>
    </row>
    <row r="25912">
      <c r="A25912" t="inlineStr">
        <is>
          <t>glance</t>
        </is>
      </c>
      <c r="B25912" t="inlineStr">
        <is>
          <t>93b0d5fce3a41e4a3a549f98f78b6681cbc3ea95</t>
        </is>
      </c>
      <c r="C25912" t="inlineStr">
        <is>
          <t>2015-04-30 13:05:59+00:00</t>
        </is>
      </c>
      <c r="D25912" t="inlineStr">
        <is>
          <t>verchange</t>
        </is>
      </c>
      <c r="E25912" t="inlineStr">
        <is>
          <t>anyjson</t>
        </is>
      </c>
      <c r="F25912" t="inlineStr">
        <is>
          <t>&gt;=0.3.3</t>
        </is>
      </c>
      <c r="G25912" t="inlineStr">
        <is>
          <t>anyjson</t>
        </is>
      </c>
      <c r="H25912" t="inlineStr">
        <is>
          <t>&gt;=0.3.3;&lt;=0.3.3</t>
        </is>
      </c>
    </row>
    <row r="25913">
      <c r="A25913" t="inlineStr">
        <is>
          <t>glance</t>
        </is>
      </c>
      <c r="B25913" t="inlineStr">
        <is>
          <t>93b0d5fce3a41e4a3a549f98f78b6681cbc3ea95</t>
        </is>
      </c>
      <c r="C25913" t="inlineStr">
        <is>
          <t>2015-04-30 13:05:59+00:00</t>
        </is>
      </c>
      <c r="D25913" t="inlineStr">
        <is>
          <t>verchange</t>
        </is>
      </c>
      <c r="E25913" t="inlineStr">
        <is>
          <t>PasteDeploy</t>
        </is>
      </c>
      <c r="F25913" t="inlineStr">
        <is>
          <t>&gt;=1.5.0</t>
        </is>
      </c>
      <c r="G25913" t="inlineStr">
        <is>
          <t>PasteDeploy</t>
        </is>
      </c>
      <c r="H25913" t="inlineStr">
        <is>
          <t>&gt;=1.5.0;&lt;=1.5.2</t>
        </is>
      </c>
    </row>
    <row r="25914">
      <c r="A25914" t="inlineStr">
        <is>
          <t>glance</t>
        </is>
      </c>
      <c r="B25914" t="inlineStr">
        <is>
          <t>93b0d5fce3a41e4a3a549f98f78b6681cbc3ea95</t>
        </is>
      </c>
      <c r="C25914" t="inlineStr">
        <is>
          <t>2015-04-30 13:05:59+00:00</t>
        </is>
      </c>
      <c r="D25914" t="inlineStr">
        <is>
          <t>verchange</t>
        </is>
      </c>
      <c r="E25914" t="inlineStr">
        <is>
          <t>greenlet</t>
        </is>
      </c>
      <c r="F25914" t="inlineStr">
        <is>
          <t>&gt;=0.3.2</t>
        </is>
      </c>
      <c r="G25914" t="inlineStr">
        <is>
          <t>greenlet</t>
        </is>
      </c>
      <c r="H25914" t="inlineStr">
        <is>
          <t>&gt;=0.3.2;&lt;=0.4.2</t>
        </is>
      </c>
    </row>
    <row r="25915">
      <c r="A25915" t="inlineStr">
        <is>
          <t>glance</t>
        </is>
      </c>
      <c r="B25915" t="inlineStr">
        <is>
          <t>93b0d5fce3a41e4a3a549f98f78b6681cbc3ea95</t>
        </is>
      </c>
      <c r="C25915" t="inlineStr">
        <is>
          <t>2015-04-30 13:05:59+00:00</t>
        </is>
      </c>
      <c r="D25915" t="inlineStr">
        <is>
          <t>verchange</t>
        </is>
      </c>
      <c r="E25915" t="inlineStr">
        <is>
          <t>pycrypto</t>
        </is>
      </c>
      <c r="F25915" t="inlineStr">
        <is>
          <t>&gt;=2.6</t>
        </is>
      </c>
      <c r="G25915" t="inlineStr">
        <is>
          <t>pycrypto</t>
        </is>
      </c>
      <c r="H25915" t="inlineStr">
        <is>
          <t>&gt;=2.6;&lt;=2.6.1</t>
        </is>
      </c>
    </row>
    <row r="25916">
      <c r="A25916" t="inlineStr">
        <is>
          <t>glance</t>
        </is>
      </c>
      <c r="B25916" t="inlineStr">
        <is>
          <t>93b0d5fce3a41e4a3a549f98f78b6681cbc3ea95</t>
        </is>
      </c>
      <c r="C25916" t="inlineStr">
        <is>
          <t>2015-04-30 13:05:59+00:00</t>
        </is>
      </c>
      <c r="D25916" t="inlineStr">
        <is>
          <t>verchange</t>
        </is>
      </c>
      <c r="E25916" t="inlineStr">
        <is>
          <t>pyOpenSSL</t>
        </is>
      </c>
      <c r="F25916" t="inlineStr">
        <is>
          <t>&gt;=0.11</t>
        </is>
      </c>
      <c r="G25916" t="inlineStr">
        <is>
          <t>pyOpenSSL</t>
        </is>
      </c>
      <c r="H25916" t="inlineStr">
        <is>
          <t>&gt;=0.11;&lt;=0.13</t>
        </is>
      </c>
    </row>
    <row r="25917">
      <c r="A25917" t="inlineStr">
        <is>
          <t>glance</t>
        </is>
      </c>
      <c r="B25917" t="inlineStr">
        <is>
          <t>93b0d5fce3a41e4a3a549f98f78b6681cbc3ea95</t>
        </is>
      </c>
      <c r="C25917" t="inlineStr">
        <is>
          <t>2015-04-30 13:05:59+00:00</t>
        </is>
      </c>
      <c r="D25917" t="inlineStr">
        <is>
          <t>verchange</t>
        </is>
      </c>
      <c r="E25917" t="inlineStr">
        <is>
          <t>ordereddict</t>
        </is>
      </c>
      <c r="F25917" t="inlineStr"/>
      <c r="G25917" t="inlineStr">
        <is>
          <t>ordereddict</t>
        </is>
      </c>
      <c r="H25917" t="inlineStr">
        <is>
          <t>&lt;=1.1</t>
        </is>
      </c>
    </row>
    <row r="25918">
      <c r="A25918" t="inlineStr">
        <is>
          <t>glance</t>
        </is>
      </c>
      <c r="B25918" t="inlineStr">
        <is>
          <t>93b0d5fce3a41e4a3a549f98f78b6681cbc3ea95</t>
        </is>
      </c>
      <c r="C25918" t="inlineStr">
        <is>
          <t>2015-04-30 13:05:59+00:00</t>
        </is>
      </c>
      <c r="D25918" t="inlineStr">
        <is>
          <t>verchange</t>
        </is>
      </c>
      <c r="E25918" t="inlineStr">
        <is>
          <t>python-swiftclient</t>
        </is>
      </c>
      <c r="F25918" t="inlineStr">
        <is>
          <t>&gt;=2.2.0;&lt;2.5.0</t>
        </is>
      </c>
      <c r="G25918" t="inlineStr">
        <is>
          <t>python-swiftclient</t>
        </is>
      </c>
      <c r="H25918" t="inlineStr">
        <is>
          <t>&lt;=2.3.1;&gt;=2.2.0</t>
        </is>
      </c>
    </row>
    <row r="25919">
      <c r="A25919" t="inlineStr">
        <is>
          <t>glance</t>
        </is>
      </c>
      <c r="B25919" t="inlineStr">
        <is>
          <t>93b0d5fce3a41e4a3a549f98f78b6681cbc3ea95</t>
        </is>
      </c>
      <c r="C25919" t="inlineStr">
        <is>
          <t>2015-04-30 13:05:59+00:00</t>
        </is>
      </c>
      <c r="D25919" t="inlineStr">
        <is>
          <t>verchange</t>
        </is>
      </c>
      <c r="E25919" t="inlineStr">
        <is>
          <t>osprofiler</t>
        </is>
      </c>
      <c r="F25919" t="inlineStr">
        <is>
          <t>&gt;=0.3.0</t>
        </is>
      </c>
      <c r="G25919" t="inlineStr">
        <is>
          <t>osprofiler</t>
        </is>
      </c>
      <c r="H25919" t="inlineStr">
        <is>
          <t>&lt;=0.3.0;&gt;=0.3.0</t>
        </is>
      </c>
    </row>
    <row r="25920">
      <c r="A25920" t="inlineStr">
        <is>
          <t>glance</t>
        </is>
      </c>
      <c r="B25920" t="inlineStr">
        <is>
          <t>93b0d5fce3a41e4a3a549f98f78b6681cbc3ea95</t>
        </is>
      </c>
      <c r="C25920" t="inlineStr">
        <is>
          <t>2015-04-30 13:05:59+00:00</t>
        </is>
      </c>
      <c r="D25920" t="inlineStr">
        <is>
          <t>verchange</t>
        </is>
      </c>
      <c r="E25920" t="inlineStr">
        <is>
          <t>oslo.i18n</t>
        </is>
      </c>
      <c r="F25920" t="inlineStr">
        <is>
          <t>&lt;1.6.0;&gt;=1.5.0</t>
        </is>
      </c>
      <c r="G25920" t="inlineStr">
        <is>
          <t>oslo.i18n</t>
        </is>
      </c>
      <c r="H25920" t="inlineStr">
        <is>
          <t>&lt;=1.3.1;&gt;=1.0.0</t>
        </is>
      </c>
    </row>
    <row r="25921">
      <c r="A25921" t="inlineStr">
        <is>
          <t>glance</t>
        </is>
      </c>
      <c r="B25921" t="inlineStr">
        <is>
          <t>93b0d5fce3a41e4a3a549f98f78b6681cbc3ea95</t>
        </is>
      </c>
      <c r="C25921" t="inlineStr">
        <is>
          <t>2015-04-30 13:05:59+00:00</t>
        </is>
      </c>
      <c r="D25921" t="inlineStr">
        <is>
          <t>add</t>
        </is>
      </c>
      <c r="E25921" t="inlineStr">
        <is>
          <t>oslo.concurrency</t>
        </is>
      </c>
      <c r="F25921" t="inlineStr">
        <is>
          <t>&lt;1.9.0;&gt;=1.8.0</t>
        </is>
      </c>
      <c r="G25921" t="inlineStr"/>
      <c r="H25921" t="inlineStr"/>
    </row>
    <row r="25922">
      <c r="A25922" t="inlineStr">
        <is>
          <t>glance</t>
        </is>
      </c>
      <c r="B25922" t="inlineStr">
        <is>
          <t>93b0d5fce3a41e4a3a549f98f78b6681cbc3ea95</t>
        </is>
      </c>
      <c r="C25922" t="inlineStr">
        <is>
          <t>2015-04-30 13:05:59+00:00</t>
        </is>
      </c>
      <c r="D25922" t="inlineStr">
        <is>
          <t>add</t>
        </is>
      </c>
      <c r="E25922" t="inlineStr">
        <is>
          <t>oslo.context</t>
        </is>
      </c>
      <c r="F25922" t="inlineStr">
        <is>
          <t>&gt;=0.2.0;&lt;0.3.0</t>
        </is>
      </c>
      <c r="G25922" t="inlineStr"/>
      <c r="H25922" t="inlineStr"/>
    </row>
    <row r="25923">
      <c r="A25923" t="inlineStr">
        <is>
          <t>glance</t>
        </is>
      </c>
      <c r="B25923" t="inlineStr">
        <is>
          <t>93b0d5fce3a41e4a3a549f98f78b6681cbc3ea95</t>
        </is>
      </c>
      <c r="C25923" t="inlineStr">
        <is>
          <t>2015-04-30 13:05:59+00:00</t>
        </is>
      </c>
      <c r="D25923" t="inlineStr">
        <is>
          <t>add</t>
        </is>
      </c>
      <c r="E25923" t="inlineStr">
        <is>
          <t>oslo.utils</t>
        </is>
      </c>
      <c r="F25923" t="inlineStr">
        <is>
          <t>&lt;1.5.0;&gt;=1.4.0</t>
        </is>
      </c>
      <c r="G25923" t="inlineStr"/>
      <c r="H25923" t="inlineStr"/>
    </row>
    <row r="25924">
      <c r="A25924" t="inlineStr">
        <is>
          <t>glance</t>
        </is>
      </c>
      <c r="B25924" t="inlineStr">
        <is>
          <t>93b0d5fce3a41e4a3a549f98f78b6681cbc3ea95</t>
        </is>
      </c>
      <c r="C25924" t="inlineStr">
        <is>
          <t>2015-04-30 13:05:59+00:00</t>
        </is>
      </c>
      <c r="D25924" t="inlineStr">
        <is>
          <t>add</t>
        </is>
      </c>
      <c r="E25924" t="inlineStr">
        <is>
          <t>taskflow</t>
        </is>
      </c>
      <c r="F25924" t="inlineStr">
        <is>
          <t>&gt;=0.7.1;&lt;0.8.0</t>
        </is>
      </c>
      <c r="G25924" t="inlineStr"/>
      <c r="H25924" t="inlineStr"/>
    </row>
    <row r="25925">
      <c r="A25925" t="inlineStr">
        <is>
          <t>glance</t>
        </is>
      </c>
      <c r="B25925" t="inlineStr">
        <is>
          <t>93b0d5fce3a41e4a3a549f98f78b6681cbc3ea95</t>
        </is>
      </c>
      <c r="C25925" t="inlineStr">
        <is>
          <t>2015-04-30 13:05:59+00:00</t>
        </is>
      </c>
      <c r="D25925" t="inlineStr">
        <is>
          <t>add</t>
        </is>
      </c>
      <c r="E25925" t="inlineStr">
        <is>
          <t>oslo.log</t>
        </is>
      </c>
      <c r="F25925" t="inlineStr">
        <is>
          <t>&lt;1.1.0;&gt;=1.0.0</t>
        </is>
      </c>
      <c r="G25925" t="inlineStr"/>
      <c r="H25925" t="inlineStr"/>
    </row>
    <row r="25926">
      <c r="A25926" t="inlineStr">
        <is>
          <t>glance</t>
        </is>
      </c>
      <c r="B25926" t="inlineStr">
        <is>
          <t>93b0d5fce3a41e4a3a549f98f78b6681cbc3ea95</t>
        </is>
      </c>
      <c r="C25926" t="inlineStr">
        <is>
          <t>2015-04-30 13:05:59+00:00</t>
        </is>
      </c>
      <c r="D25926" t="inlineStr">
        <is>
          <t>add</t>
        </is>
      </c>
      <c r="E25926" t="inlineStr">
        <is>
          <t>oslo.policy</t>
        </is>
      </c>
      <c r="F25926" t="inlineStr">
        <is>
          <t>&lt;0.4.0;&gt;=0.3.1</t>
        </is>
      </c>
      <c r="G25926" t="inlineStr"/>
      <c r="H25926" t="inlineStr"/>
    </row>
    <row r="25927">
      <c r="A25927" t="inlineStr">
        <is>
          <t>glance</t>
        </is>
      </c>
      <c r="B25927" t="inlineStr">
        <is>
          <t>93b0d5fce3a41e4a3a549f98f78b6681cbc3ea95</t>
        </is>
      </c>
      <c r="C25927" t="inlineStr">
        <is>
          <t>2015-04-30 13:05:59+00:00</t>
        </is>
      </c>
      <c r="D25927" t="inlineStr">
        <is>
          <t>add</t>
        </is>
      </c>
      <c r="E25927" t="inlineStr">
        <is>
          <t>oslo.serialization</t>
        </is>
      </c>
      <c r="F25927" t="inlineStr">
        <is>
          <t>&lt;1.5.0;&gt;=1.4.0</t>
        </is>
      </c>
      <c r="G25927" t="inlineStr"/>
      <c r="H25927" t="inlineStr"/>
    </row>
    <row r="25928">
      <c r="A25928" t="inlineStr">
        <is>
          <t>glance</t>
        </is>
      </c>
      <c r="B25928" t="inlineStr">
        <is>
          <t>93b0d5fce3a41e4a3a549f98f78b6681cbc3ea95</t>
        </is>
      </c>
      <c r="C25928" t="inlineStr">
        <is>
          <t>2015-04-30 13:05:59+00:00</t>
        </is>
      </c>
      <c r="D25928" t="inlineStr">
        <is>
          <t>add</t>
        </is>
      </c>
      <c r="E25928" t="inlineStr">
        <is>
          <t>semantic_version</t>
        </is>
      </c>
      <c r="F25928" t="inlineStr">
        <is>
          <t>&gt;=2.3.1</t>
        </is>
      </c>
      <c r="G25928" t="inlineStr"/>
      <c r="H25928" t="inlineStr"/>
    </row>
    <row r="25929">
      <c r="A25929" t="inlineStr">
        <is>
          <t>glance</t>
        </is>
      </c>
      <c r="B25929" t="inlineStr">
        <is>
          <t>93b0d5fce3a41e4a3a549f98f78b6681cbc3ea95</t>
        </is>
      </c>
      <c r="C25929" t="inlineStr">
        <is>
          <t>2015-04-30 13:05:59+00:00</t>
        </is>
      </c>
      <c r="D25929" t="inlineStr">
        <is>
          <t>rem</t>
        </is>
      </c>
      <c r="E25929" t="inlineStr"/>
      <c r="F25929" t="inlineStr"/>
      <c r="G25929" t="inlineStr">
        <is>
          <t>argparse</t>
        </is>
      </c>
      <c r="H25929" t="inlineStr"/>
    </row>
    <row r="25930">
      <c r="A25930" t="inlineStr">
        <is>
          <t>glance</t>
        </is>
      </c>
      <c r="B25930" t="inlineStr">
        <is>
          <t>93b0d5fce3a41e4a3a549f98f78b6681cbc3ea95</t>
        </is>
      </c>
      <c r="C25930" t="inlineStr">
        <is>
          <t>2015-04-30 13:05:59+00:00</t>
        </is>
      </c>
      <c r="D25930" t="inlineStr">
        <is>
          <t>rem</t>
        </is>
      </c>
      <c r="E25930" t="inlineStr"/>
      <c r="F25930" t="inlineStr"/>
      <c r="G25930" t="inlineStr">
        <is>
          <t>boto</t>
        </is>
      </c>
      <c r="H25930" t="inlineStr">
        <is>
          <t>&lt;2.35.0;&gt;=2.32.1</t>
        </is>
      </c>
    </row>
    <row r="25931">
      <c r="A25931" t="inlineStr">
        <is>
          <t>glance</t>
        </is>
      </c>
      <c r="B25931" t="inlineStr">
        <is>
          <t>93b0d5fce3a41e4a3a549f98f78b6681cbc3ea95</t>
        </is>
      </c>
      <c r="C25931" t="inlineStr">
        <is>
          <t>2015-04-30 13:05:59+00:00</t>
        </is>
      </c>
      <c r="D25931" t="inlineStr">
        <is>
          <t>rem</t>
        </is>
      </c>
      <c r="E25931" t="inlineStr"/>
      <c r="F25931" t="inlineStr"/>
      <c r="G25931" t="inlineStr">
        <is>
          <t>netaddr</t>
        </is>
      </c>
      <c r="H25931" t="inlineStr">
        <is>
          <t>&lt;=0.7.13;&gt;=0.7.12</t>
        </is>
      </c>
    </row>
    <row r="25932">
      <c r="A25932" t="inlineStr">
        <is>
          <t>glance</t>
        </is>
      </c>
      <c r="B25932" t="inlineStr">
        <is>
          <t>93b0d5fce3a41e4a3a549f98f78b6681cbc3ea95</t>
        </is>
      </c>
      <c r="C25932" t="inlineStr">
        <is>
          <t>2015-04-30 13:05:59+00:00</t>
        </is>
      </c>
      <c r="D25932" t="inlineStr">
        <is>
          <t>rem</t>
        </is>
      </c>
      <c r="E25932" t="inlineStr"/>
      <c r="F25932" t="inlineStr"/>
      <c r="G25932" t="inlineStr">
        <is>
          <t>python-cinderclient</t>
        </is>
      </c>
      <c r="H25932" t="inlineStr">
        <is>
          <t>&gt;=1.1.0;&lt;=1.1.1</t>
        </is>
      </c>
    </row>
    <row r="25933">
      <c r="A25933" t="inlineStr">
        <is>
          <t>glance</t>
        </is>
      </c>
      <c r="B25933" t="inlineStr">
        <is>
          <t>66aa3da3bd98015d0fba53afb8de5a542b92f96b</t>
        </is>
      </c>
      <c r="C25933" t="inlineStr">
        <is>
          <t>2015-06-18 22:22:28+00:00</t>
        </is>
      </c>
      <c r="D25933" t="inlineStr">
        <is>
          <t>verchange</t>
        </is>
      </c>
      <c r="E25933" t="inlineStr">
        <is>
          <t>six</t>
        </is>
      </c>
      <c r="F25933" t="inlineStr">
        <is>
          <t>&gt;=1.6.0;&lt;=1.9.0</t>
        </is>
      </c>
      <c r="G25933" t="inlineStr">
        <is>
          <t>six</t>
        </is>
      </c>
      <c r="H25933" t="inlineStr">
        <is>
          <t>&gt;=1.6.0</t>
        </is>
      </c>
    </row>
    <row r="25934">
      <c r="A25934" t="inlineStr">
        <is>
          <t>glance</t>
        </is>
      </c>
      <c r="B25934" t="inlineStr">
        <is>
          <t>66aa3da3bd98015d0fba53afb8de5a542b92f96b</t>
        </is>
      </c>
      <c r="C25934" t="inlineStr">
        <is>
          <t>2015-06-18 22:22:28+00:00</t>
        </is>
      </c>
      <c r="D25934" t="inlineStr">
        <is>
          <t>verchange</t>
        </is>
      </c>
      <c r="E25934" t="inlineStr">
        <is>
          <t>httplib2</t>
        </is>
      </c>
      <c r="F25934" t="inlineStr">
        <is>
          <t>&gt;=0.7.5;&lt;=0.9</t>
        </is>
      </c>
      <c r="G25934" t="inlineStr">
        <is>
          <t>httplib2</t>
        </is>
      </c>
      <c r="H25934" t="inlineStr">
        <is>
          <t>&gt;=0.7.5</t>
        </is>
      </c>
    </row>
    <row r="25935">
      <c r="A25935" t="inlineStr">
        <is>
          <t>glance</t>
        </is>
      </c>
      <c r="B25935" t="inlineStr">
        <is>
          <t>66aa3da3bd98015d0fba53afb8de5a542b92f96b</t>
        </is>
      </c>
      <c r="C25935" t="inlineStr">
        <is>
          <t>2015-06-18 22:22:28+00:00</t>
        </is>
      </c>
      <c r="D25935" t="inlineStr">
        <is>
          <t>verchange</t>
        </is>
      </c>
      <c r="E25935" t="inlineStr">
        <is>
          <t>greenlet</t>
        </is>
      </c>
      <c r="F25935" t="inlineStr">
        <is>
          <t>&gt;=0.3.2;&lt;=0.4.5</t>
        </is>
      </c>
      <c r="G25935" t="inlineStr">
        <is>
          <t>greenlet</t>
        </is>
      </c>
      <c r="H25935" t="inlineStr">
        <is>
          <t>&gt;=0.3.2</t>
        </is>
      </c>
    </row>
    <row r="25936">
      <c r="A25936" t="inlineStr">
        <is>
          <t>glance</t>
        </is>
      </c>
      <c r="B25936" t="inlineStr">
        <is>
          <t>66aa3da3bd98015d0fba53afb8de5a542b92f96b</t>
        </is>
      </c>
      <c r="C25936" t="inlineStr">
        <is>
          <t>2015-06-18 22:22:28+00:00</t>
        </is>
      </c>
      <c r="D25936" t="inlineStr">
        <is>
          <t>verchange</t>
        </is>
      </c>
      <c r="E25936" t="inlineStr">
        <is>
          <t>WebOb</t>
        </is>
      </c>
      <c r="F25936" t="inlineStr">
        <is>
          <t>&gt;=1.2.3;&lt;=1.4</t>
        </is>
      </c>
      <c r="G25936" t="inlineStr">
        <is>
          <t>WebOb</t>
        </is>
      </c>
      <c r="H25936" t="inlineStr">
        <is>
          <t>&gt;=1.2.3</t>
        </is>
      </c>
    </row>
    <row r="25937">
      <c r="A25937" t="inlineStr">
        <is>
          <t>glance</t>
        </is>
      </c>
      <c r="B25937" t="inlineStr">
        <is>
          <t>66aa3da3bd98015d0fba53afb8de5a542b92f96b</t>
        </is>
      </c>
      <c r="C25937" t="inlineStr">
        <is>
          <t>2015-06-18 22:22:28+00:00</t>
        </is>
      </c>
      <c r="D25937" t="inlineStr">
        <is>
          <t>verchange</t>
        </is>
      </c>
      <c r="E25937" t="inlineStr">
        <is>
          <t>python-keystoneclient</t>
        </is>
      </c>
      <c r="F25937" t="inlineStr">
        <is>
          <t>&gt;=0.7.0;&lt;0.12.0</t>
        </is>
      </c>
      <c r="G25937" t="inlineStr">
        <is>
          <t>python-keystoneclient</t>
        </is>
      </c>
      <c r="H25937" t="inlineStr">
        <is>
          <t>&gt;=0.7.0;&lt;=0.11.2</t>
        </is>
      </c>
    </row>
    <row r="25938">
      <c r="A25938" t="inlineStr">
        <is>
          <t>glance</t>
        </is>
      </c>
      <c r="B25938" t="inlineStr">
        <is>
          <t>66aa3da3bd98015d0fba53afb8de5a542b92f96b</t>
        </is>
      </c>
      <c r="C25938" t="inlineStr">
        <is>
          <t>2015-06-18 22:22:28+00:00</t>
        </is>
      </c>
      <c r="D25938" t="inlineStr">
        <is>
          <t>verchange</t>
        </is>
      </c>
      <c r="E25938" t="inlineStr">
        <is>
          <t>kombu</t>
        </is>
      </c>
      <c r="F25938" t="inlineStr">
        <is>
          <t>&lt;=3.0.7;&gt;=2.5.0</t>
        </is>
      </c>
      <c r="G25938" t="inlineStr">
        <is>
          <t>kombu</t>
        </is>
      </c>
      <c r="H25938" t="inlineStr">
        <is>
          <t>&gt;=2.4.8</t>
        </is>
      </c>
    </row>
    <row r="25939">
      <c r="A25939" t="inlineStr">
        <is>
          <t>glance</t>
        </is>
      </c>
      <c r="B25939" t="inlineStr">
        <is>
          <t>66aa3da3bd98015d0fba53afb8de5a542b92f96b</t>
        </is>
      </c>
      <c r="C25939" t="inlineStr">
        <is>
          <t>2015-06-18 22:22:28+00:00</t>
        </is>
      </c>
      <c r="D25939" t="inlineStr">
        <is>
          <t>verchange</t>
        </is>
      </c>
      <c r="E25939" t="inlineStr">
        <is>
          <t>pycrypto</t>
        </is>
      </c>
      <c r="F25939" t="inlineStr">
        <is>
          <t>&gt;=2.6;&lt;=2.6.1</t>
        </is>
      </c>
      <c r="G25939" t="inlineStr">
        <is>
          <t>pycrypto</t>
        </is>
      </c>
      <c r="H25939" t="inlineStr">
        <is>
          <t>&gt;=2.6</t>
        </is>
      </c>
    </row>
    <row r="25940">
      <c r="A25940" t="inlineStr">
        <is>
          <t>glance</t>
        </is>
      </c>
      <c r="B25940" t="inlineStr">
        <is>
          <t>66aa3da3bd98015d0fba53afb8de5a542b92f96b</t>
        </is>
      </c>
      <c r="C25940" t="inlineStr">
        <is>
          <t>2015-06-18 22:22:28+00:00</t>
        </is>
      </c>
      <c r="D25940" t="inlineStr">
        <is>
          <t>verchange</t>
        </is>
      </c>
      <c r="E25940" t="inlineStr">
        <is>
          <t>pyOpenSSL</t>
        </is>
      </c>
      <c r="F25940" t="inlineStr">
        <is>
          <t>&gt;=0.11;&lt;=0.14</t>
        </is>
      </c>
      <c r="G25940" t="inlineStr">
        <is>
          <t>pyOpenSSL</t>
        </is>
      </c>
      <c r="H25940" t="inlineStr">
        <is>
          <t>&gt;=0.11</t>
        </is>
      </c>
    </row>
    <row r="25941">
      <c r="A25941" t="inlineStr">
        <is>
          <t>glance</t>
        </is>
      </c>
      <c r="B25941" t="inlineStr">
        <is>
          <t>66aa3da3bd98015d0fba53afb8de5a542b92f96b</t>
        </is>
      </c>
      <c r="C25941" t="inlineStr">
        <is>
          <t>2015-06-18 22:22:28+00:00</t>
        </is>
      </c>
      <c r="D25941" t="inlineStr">
        <is>
          <t>verchange</t>
        </is>
      </c>
      <c r="E25941" t="inlineStr">
        <is>
          <t>anyjson</t>
        </is>
      </c>
      <c r="F25941" t="inlineStr">
        <is>
          <t>&gt;=0.3.3;&lt;=0.3.3</t>
        </is>
      </c>
      <c r="G25941" t="inlineStr">
        <is>
          <t>anyjson</t>
        </is>
      </c>
      <c r="H25941" t="inlineStr">
        <is>
          <t>&gt;=0.3.3</t>
        </is>
      </c>
    </row>
    <row r="25942">
      <c r="A25942" t="inlineStr">
        <is>
          <t>glance</t>
        </is>
      </c>
      <c r="B25942" t="inlineStr">
        <is>
          <t>66aa3da3bd98015d0fba53afb8de5a542b92f96b</t>
        </is>
      </c>
      <c r="C25942" t="inlineStr">
        <is>
          <t>2015-06-18 22:22:28+00:00</t>
        </is>
      </c>
      <c r="D25942" t="inlineStr">
        <is>
          <t>verchange</t>
        </is>
      </c>
      <c r="E25942" t="inlineStr">
        <is>
          <t>iso8601</t>
        </is>
      </c>
      <c r="F25942" t="inlineStr">
        <is>
          <t>&lt;=0.1.10;&gt;=0.1.9</t>
        </is>
      </c>
      <c r="G25942" t="inlineStr">
        <is>
          <t>iso8601</t>
        </is>
      </c>
      <c r="H25942" t="inlineStr">
        <is>
          <t>&gt;=0.1.9</t>
        </is>
      </c>
    </row>
    <row r="25943">
      <c r="A25943" t="inlineStr">
        <is>
          <t>glance</t>
        </is>
      </c>
      <c r="B25943" t="inlineStr">
        <is>
          <t>66aa3da3bd98015d0fba53afb8de5a542b92f96b</t>
        </is>
      </c>
      <c r="C25943" t="inlineStr">
        <is>
          <t>2015-06-18 22:22:28+00:00</t>
        </is>
      </c>
      <c r="D25943" t="inlineStr">
        <is>
          <t>verchange</t>
        </is>
      </c>
      <c r="E25943" t="inlineStr">
        <is>
          <t>stevedore</t>
        </is>
      </c>
      <c r="F25943" t="inlineStr">
        <is>
          <t>&gt;=0.14</t>
        </is>
      </c>
      <c r="G25943" t="inlineStr">
        <is>
          <t>stevedore</t>
        </is>
      </c>
      <c r="H25943" t="inlineStr">
        <is>
          <t>&gt;=0.14;&lt;1.2</t>
        </is>
      </c>
    </row>
    <row r="25944">
      <c r="A25944" t="inlineStr">
        <is>
          <t>glance</t>
        </is>
      </c>
      <c r="B25944" t="inlineStr">
        <is>
          <t>66aa3da3bd98015d0fba53afb8de5a542b92f96b</t>
        </is>
      </c>
      <c r="C25944" t="inlineStr">
        <is>
          <t>2015-06-18 22:22:28+00:00</t>
        </is>
      </c>
      <c r="D25944" t="inlineStr">
        <is>
          <t>verchange</t>
        </is>
      </c>
      <c r="E25944" t="inlineStr">
        <is>
          <t>PasteDeploy</t>
        </is>
      </c>
      <c r="F25944" t="inlineStr">
        <is>
          <t>&gt;=1.5.0;&lt;=1.5.2</t>
        </is>
      </c>
      <c r="G25944" t="inlineStr">
        <is>
          <t>PasteDeploy</t>
        </is>
      </c>
      <c r="H25944" t="inlineStr">
        <is>
          <t>&gt;=1.5.0</t>
        </is>
      </c>
    </row>
    <row r="25945">
      <c r="A25945" t="inlineStr">
        <is>
          <t>glance</t>
        </is>
      </c>
      <c r="B25945" t="inlineStr">
        <is>
          <t>01fd597381561a172c464983cf8f056069bf4278</t>
        </is>
      </c>
      <c r="C25945" t="inlineStr">
        <is>
          <t>2015-07-28 19:21:35+00:00</t>
        </is>
      </c>
      <c r="D25945" t="inlineStr">
        <is>
          <t>verchange</t>
        </is>
      </c>
      <c r="E25945" t="inlineStr">
        <is>
          <t>keystonemiddleware</t>
        </is>
      </c>
      <c r="F25945" t="inlineStr">
        <is>
          <t>&lt;1.6.0;&gt;=1.5.0</t>
        </is>
      </c>
      <c r="G25945" t="inlineStr">
        <is>
          <t>keystonemiddleware</t>
        </is>
      </c>
      <c r="H25945" t="inlineStr">
        <is>
          <t>&lt;1.6.0;&gt;=1.5.0</t>
        </is>
      </c>
    </row>
    <row r="25946">
      <c r="A25946" t="inlineStr">
        <is>
          <t>glance</t>
        </is>
      </c>
      <c r="B25946" t="inlineStr">
        <is>
          <t>01fd597381561a172c464983cf8f056069bf4278</t>
        </is>
      </c>
      <c r="C25946" t="inlineStr">
        <is>
          <t>2015-07-28 19:21:35+00:00</t>
        </is>
      </c>
      <c r="D25946" t="inlineStr">
        <is>
          <t>verchange</t>
        </is>
      </c>
      <c r="E25946" t="inlineStr">
        <is>
          <t>python-keystoneclient</t>
        </is>
      </c>
      <c r="F25946" t="inlineStr">
        <is>
          <t>&gt;=1.2.0;&lt;1.4.0</t>
        </is>
      </c>
      <c r="G25946" t="inlineStr">
        <is>
          <t>python-keystoneclient</t>
        </is>
      </c>
      <c r="H25946" t="inlineStr">
        <is>
          <t>&gt;=1.1.0;&lt;1.4.0</t>
        </is>
      </c>
    </row>
    <row r="25947">
      <c r="A25947" t="inlineStr">
        <is>
          <t>glance</t>
        </is>
      </c>
      <c r="B25947" t="inlineStr">
        <is>
          <t>01fd597381561a172c464983cf8f056069bf4278</t>
        </is>
      </c>
      <c r="C25947" t="inlineStr">
        <is>
          <t>2015-07-28 19:21:35+00:00</t>
        </is>
      </c>
      <c r="D25947" t="inlineStr">
        <is>
          <t>verchange</t>
        </is>
      </c>
      <c r="E25947" t="inlineStr">
        <is>
          <t>taskflow</t>
        </is>
      </c>
      <c r="F25947" t="inlineStr">
        <is>
          <t>&gt;=0.7.1;&lt;0.8.0</t>
        </is>
      </c>
      <c r="G25947" t="inlineStr">
        <is>
          <t>taskflow</t>
        </is>
      </c>
      <c r="H25947" t="inlineStr">
        <is>
          <t>&gt;=0.7.1;&lt;0.8.0</t>
        </is>
      </c>
    </row>
    <row r="25948">
      <c r="A25948" t="inlineStr">
        <is>
          <t>glance</t>
        </is>
      </c>
      <c r="B25948" t="inlineStr">
        <is>
          <t>01fd597381561a172c464983cf8f056069bf4278</t>
        </is>
      </c>
      <c r="C25948" t="inlineStr">
        <is>
          <t>2015-07-28 19:21:35+00:00</t>
        </is>
      </c>
      <c r="D25948" t="inlineStr">
        <is>
          <t>verchange</t>
        </is>
      </c>
      <c r="E25948" t="inlineStr">
        <is>
          <t>oslo.policy</t>
        </is>
      </c>
      <c r="F25948" t="inlineStr">
        <is>
          <t>&lt;0.4.0;&gt;=0.3.1</t>
        </is>
      </c>
      <c r="G25948" t="inlineStr">
        <is>
          <t>oslo.policy</t>
        </is>
      </c>
      <c r="H25948" t="inlineStr">
        <is>
          <t>&lt;0.4.0;&gt;=0.3.1</t>
        </is>
      </c>
    </row>
    <row r="25949">
      <c r="A25949" t="inlineStr">
        <is>
          <t>glance</t>
        </is>
      </c>
      <c r="B25949" t="inlineStr">
        <is>
          <t>01fd597381561a172c464983cf8f056069bf4278</t>
        </is>
      </c>
      <c r="C25949" t="inlineStr">
        <is>
          <t>2015-07-28 19:21:35+00:00</t>
        </is>
      </c>
      <c r="D25949" t="inlineStr">
        <is>
          <t>verchange</t>
        </is>
      </c>
      <c r="E25949" t="inlineStr">
        <is>
          <t>oslo.vmware</t>
        </is>
      </c>
      <c r="F25949" t="inlineStr">
        <is>
          <t>&gt;=0.11.1;&lt;0.12.0</t>
        </is>
      </c>
      <c r="G25949" t="inlineStr">
        <is>
          <t>oslo.vmware</t>
        </is>
      </c>
      <c r="H25949" t="inlineStr">
        <is>
          <t>&gt;=0.11.1;&lt;0.12.0</t>
        </is>
      </c>
    </row>
    <row r="25950">
      <c r="A25950" t="inlineStr">
        <is>
          <t>glance</t>
        </is>
      </c>
      <c r="B25950" t="inlineStr">
        <is>
          <t>01fd597381561a172c464983cf8f056069bf4278</t>
        </is>
      </c>
      <c r="C25950" t="inlineStr">
        <is>
          <t>2015-07-28 19:21:35+00:00</t>
        </is>
      </c>
      <c r="D25950" t="inlineStr">
        <is>
          <t>verchange</t>
        </is>
      </c>
      <c r="E25950" t="inlineStr">
        <is>
          <t>WSME</t>
        </is>
      </c>
      <c r="F25950" t="inlineStr">
        <is>
          <t>&lt;0.7;&gt;=0.6</t>
        </is>
      </c>
      <c r="G25950" t="inlineStr">
        <is>
          <t>WSME</t>
        </is>
      </c>
      <c r="H25950" t="inlineStr">
        <is>
          <t>&gt;=0.6</t>
        </is>
      </c>
    </row>
    <row r="25951">
      <c r="A25951" t="inlineStr">
        <is>
          <t>glance</t>
        </is>
      </c>
      <c r="B25951" t="inlineStr">
        <is>
          <t>01fd597381561a172c464983cf8f056069bf4278</t>
        </is>
      </c>
      <c r="C25951" t="inlineStr">
        <is>
          <t>2015-07-28 19:21:35+00:00</t>
        </is>
      </c>
      <c r="D25951" t="inlineStr">
        <is>
          <t>verchange</t>
        </is>
      </c>
      <c r="E25951" t="inlineStr">
        <is>
          <t>SQLAlchemy</t>
        </is>
      </c>
      <c r="F25951" t="inlineStr">
        <is>
          <t>&lt;=0.9.99;&gt;=0.9.7</t>
        </is>
      </c>
      <c r="G25951" t="inlineStr">
        <is>
          <t>SQLAlchemy</t>
        </is>
      </c>
      <c r="H25951" t="inlineStr">
        <is>
          <t>&lt;=0.9.99;&gt;=0.9.7</t>
        </is>
      </c>
    </row>
    <row r="25952">
      <c r="A25952" t="inlineStr">
        <is>
          <t>glance</t>
        </is>
      </c>
      <c r="B25952" t="inlineStr">
        <is>
          <t>01fd597381561a172c464983cf8f056069bf4278</t>
        </is>
      </c>
      <c r="C25952" t="inlineStr">
        <is>
          <t>2015-07-28 19:21:35+00:00</t>
        </is>
      </c>
      <c r="D25952" t="inlineStr">
        <is>
          <t>verchange</t>
        </is>
      </c>
      <c r="E25952" t="inlineStr">
        <is>
          <t>stevedore</t>
        </is>
      </c>
      <c r="F25952" t="inlineStr">
        <is>
          <t>&lt;1.4.0;&gt;=1.3.0</t>
        </is>
      </c>
      <c r="G25952" t="inlineStr">
        <is>
          <t>stevedore</t>
        </is>
      </c>
      <c r="H25952" t="inlineStr">
        <is>
          <t>&lt;1.4.0;&gt;=1.3.0</t>
        </is>
      </c>
    </row>
    <row r="25953">
      <c r="A25953" t="inlineStr">
        <is>
          <t>glance</t>
        </is>
      </c>
      <c r="B25953" t="inlineStr">
        <is>
          <t>01fd597381561a172c464983cf8f056069bf4278</t>
        </is>
      </c>
      <c r="C25953" t="inlineStr">
        <is>
          <t>2015-07-28 19:21:35+00:00</t>
        </is>
      </c>
      <c r="D25953" t="inlineStr">
        <is>
          <t>verchange</t>
        </is>
      </c>
      <c r="E25953" t="inlineStr">
        <is>
          <t>oslo.context</t>
        </is>
      </c>
      <c r="F25953" t="inlineStr">
        <is>
          <t>&gt;=0.2.0;&lt;0.3.0</t>
        </is>
      </c>
      <c r="G25953" t="inlineStr">
        <is>
          <t>oslo.context</t>
        </is>
      </c>
      <c r="H25953" t="inlineStr">
        <is>
          <t>&gt;=0.2.0;&lt;0.3.0</t>
        </is>
      </c>
    </row>
    <row r="25954">
      <c r="A25954" t="inlineStr">
        <is>
          <t>glance</t>
        </is>
      </c>
      <c r="B25954" t="inlineStr">
        <is>
          <t>01fd597381561a172c464983cf8f056069bf4278</t>
        </is>
      </c>
      <c r="C25954" t="inlineStr">
        <is>
          <t>2015-07-28 19:21:35+00:00</t>
        </is>
      </c>
      <c r="D25954" t="inlineStr">
        <is>
          <t>verchange</t>
        </is>
      </c>
      <c r="E25954" t="inlineStr">
        <is>
          <t>retrying</t>
        </is>
      </c>
      <c r="F25954" t="inlineStr">
        <is>
          <t>&gt;=1.2.3;!=1.3.0</t>
        </is>
      </c>
      <c r="G25954" t="inlineStr">
        <is>
          <t>retrying</t>
        </is>
      </c>
      <c r="H25954" t="inlineStr">
        <is>
          <t>&gt;=1.2.3;!=1.3.0</t>
        </is>
      </c>
    </row>
    <row r="25955">
      <c r="A25955" t="inlineStr">
        <is>
          <t>glance</t>
        </is>
      </c>
      <c r="B25955" t="inlineStr">
        <is>
          <t>01fd597381561a172c464983cf8f056069bf4278</t>
        </is>
      </c>
      <c r="C25955" t="inlineStr">
        <is>
          <t>2015-07-28 19:21:35+00:00</t>
        </is>
      </c>
      <c r="D25955" t="inlineStr">
        <is>
          <t>verchange</t>
        </is>
      </c>
      <c r="E25955" t="inlineStr">
        <is>
          <t>eventlet</t>
        </is>
      </c>
      <c r="F25955" t="inlineStr">
        <is>
          <t>&gt;=0.16.1;!=0.17.0</t>
        </is>
      </c>
      <c r="G25955" t="inlineStr">
        <is>
          <t>eventlet</t>
        </is>
      </c>
      <c r="H25955" t="inlineStr">
        <is>
          <t>!=0.17.0;&gt;=0.16.1</t>
        </is>
      </c>
    </row>
    <row r="25956">
      <c r="A25956" t="inlineStr">
        <is>
          <t>glance</t>
        </is>
      </c>
      <c r="B25956" t="inlineStr">
        <is>
          <t>01fd597381561a172c464983cf8f056069bf4278</t>
        </is>
      </c>
      <c r="C25956" t="inlineStr">
        <is>
          <t>2015-07-28 19:21:35+00:00</t>
        </is>
      </c>
      <c r="D25956" t="inlineStr">
        <is>
          <t>verchange</t>
        </is>
      </c>
      <c r="E25956" t="inlineStr">
        <is>
          <t>Routes</t>
        </is>
      </c>
      <c r="F25956" t="inlineStr">
        <is>
          <t>&gt;=1.12.3;!=2.0</t>
        </is>
      </c>
      <c r="G25956" t="inlineStr">
        <is>
          <t>Routes</t>
        </is>
      </c>
      <c r="H25956" t="inlineStr">
        <is>
          <t>&gt;=1.12.3;!=2.0</t>
        </is>
      </c>
    </row>
    <row r="25957">
      <c r="A25957" t="inlineStr">
        <is>
          <t>glance</t>
        </is>
      </c>
      <c r="B25957" t="inlineStr">
        <is>
          <t>01fd597381561a172c464983cf8f056069bf4278</t>
        </is>
      </c>
      <c r="C25957" t="inlineStr">
        <is>
          <t>2015-07-28 19:21:35+00:00</t>
        </is>
      </c>
      <c r="D25957" t="inlineStr">
        <is>
          <t>verchange</t>
        </is>
      </c>
      <c r="E25957" t="inlineStr">
        <is>
          <t>oslo.config</t>
        </is>
      </c>
      <c r="F25957" t="inlineStr">
        <is>
          <t>&lt;1.10.0;&gt;=1.9.3</t>
        </is>
      </c>
      <c r="G25957" t="inlineStr">
        <is>
          <t>oslo.config</t>
        </is>
      </c>
      <c r="H25957" t="inlineStr">
        <is>
          <t>&lt;1.10.0;&gt;=1.9.3</t>
        </is>
      </c>
    </row>
    <row r="25958">
      <c r="A25958" t="inlineStr">
        <is>
          <t>glance</t>
        </is>
      </c>
      <c r="B25958" t="inlineStr">
        <is>
          <t>01fd597381561a172c464983cf8f056069bf4278</t>
        </is>
      </c>
      <c r="C25958" t="inlineStr">
        <is>
          <t>2015-07-28 19:21:35+00:00</t>
        </is>
      </c>
      <c r="D25958" t="inlineStr">
        <is>
          <t>verchange</t>
        </is>
      </c>
      <c r="E25958" t="inlineStr">
        <is>
          <t>oslo.db</t>
        </is>
      </c>
      <c r="F25958" t="inlineStr">
        <is>
          <t>&gt;=1.7.0;&lt;1.8.0</t>
        </is>
      </c>
      <c r="G25958" t="inlineStr">
        <is>
          <t>oslo.db</t>
        </is>
      </c>
      <c r="H25958" t="inlineStr">
        <is>
          <t>&gt;=1.7.0;&lt;1.8.0</t>
        </is>
      </c>
    </row>
    <row r="25959">
      <c r="A25959" t="inlineStr">
        <is>
          <t>glance</t>
        </is>
      </c>
      <c r="B25959" t="inlineStr">
        <is>
          <t>01fd597381561a172c464983cf8f056069bf4278</t>
        </is>
      </c>
      <c r="C25959" t="inlineStr">
        <is>
          <t>2015-07-28 19:21:35+00:00</t>
        </is>
      </c>
      <c r="D25959" t="inlineStr">
        <is>
          <t>verchange</t>
        </is>
      </c>
      <c r="E25959" t="inlineStr">
        <is>
          <t>oslo.messaging</t>
        </is>
      </c>
      <c r="F25959" t="inlineStr">
        <is>
          <t>&lt;1.9.0;&gt;=1.8.0</t>
        </is>
      </c>
      <c r="G25959" t="inlineStr">
        <is>
          <t>oslo.messaging</t>
        </is>
      </c>
      <c r="H25959" t="inlineStr">
        <is>
          <t>&lt;1.9.0;&gt;=1.8.0</t>
        </is>
      </c>
    </row>
    <row r="25960">
      <c r="A25960" t="inlineStr">
        <is>
          <t>glance</t>
        </is>
      </c>
      <c r="B25960" t="inlineStr">
        <is>
          <t>01fd597381561a172c464983cf8f056069bf4278</t>
        </is>
      </c>
      <c r="C25960" t="inlineStr">
        <is>
          <t>2015-07-28 19:21:35+00:00</t>
        </is>
      </c>
      <c r="D25960" t="inlineStr">
        <is>
          <t>verchange</t>
        </is>
      </c>
      <c r="E25960" t="inlineStr">
        <is>
          <t>oslo.log</t>
        </is>
      </c>
      <c r="F25960" t="inlineStr">
        <is>
          <t>&lt;1.1.0;&gt;=1.0.0</t>
        </is>
      </c>
      <c r="G25960" t="inlineStr">
        <is>
          <t>oslo.log</t>
        </is>
      </c>
      <c r="H25960" t="inlineStr">
        <is>
          <t>&lt;1.1.0;&gt;=1.0.0</t>
        </is>
      </c>
    </row>
    <row r="25961">
      <c r="A25961" t="inlineStr">
        <is>
          <t>glance</t>
        </is>
      </c>
      <c r="B25961" t="inlineStr">
        <is>
          <t>01fd597381561a172c464983cf8f056069bf4278</t>
        </is>
      </c>
      <c r="C25961" t="inlineStr">
        <is>
          <t>2015-07-28 19:21:35+00:00</t>
        </is>
      </c>
      <c r="D25961" t="inlineStr">
        <is>
          <t>verchange</t>
        </is>
      </c>
      <c r="E25961" t="inlineStr">
        <is>
          <t>oslo.utils</t>
        </is>
      </c>
      <c r="F25961" t="inlineStr">
        <is>
          <t>&lt;1.5.0;&gt;=1.4.0</t>
        </is>
      </c>
      <c r="G25961" t="inlineStr">
        <is>
          <t>oslo.utils</t>
        </is>
      </c>
      <c r="H25961" t="inlineStr">
        <is>
          <t>&lt;1.5.0;&gt;=1.4.0</t>
        </is>
      </c>
    </row>
    <row r="25962">
      <c r="A25962" t="inlineStr">
        <is>
          <t>glance</t>
        </is>
      </c>
      <c r="B25962" t="inlineStr">
        <is>
          <t>01fd597381561a172c464983cf8f056069bf4278</t>
        </is>
      </c>
      <c r="C25962" t="inlineStr">
        <is>
          <t>2015-07-28 19:21:35+00:00</t>
        </is>
      </c>
      <c r="D25962" t="inlineStr">
        <is>
          <t>verchange</t>
        </is>
      </c>
      <c r="E25962" t="inlineStr">
        <is>
          <t>jsonschema</t>
        </is>
      </c>
      <c r="F25962" t="inlineStr">
        <is>
          <t>&gt;=2.0.0;&lt;3.0.0</t>
        </is>
      </c>
      <c r="G25962" t="inlineStr">
        <is>
          <t>jsonschema</t>
        </is>
      </c>
      <c r="H25962" t="inlineStr">
        <is>
          <t>&gt;=2.0.0;&lt;3.0.0</t>
        </is>
      </c>
    </row>
    <row r="25963">
      <c r="A25963" t="inlineStr">
        <is>
          <t>glance</t>
        </is>
      </c>
      <c r="B25963" t="inlineStr">
        <is>
          <t>01fd597381561a172c464983cf8f056069bf4278</t>
        </is>
      </c>
      <c r="C25963" t="inlineStr">
        <is>
          <t>2015-07-28 19:21:35+00:00</t>
        </is>
      </c>
      <c r="D25963" t="inlineStr">
        <is>
          <t>verchange</t>
        </is>
      </c>
      <c r="E25963" t="inlineStr">
        <is>
          <t>oslo.concurrency</t>
        </is>
      </c>
      <c r="F25963" t="inlineStr">
        <is>
          <t>&lt;1.9.0;&gt;=1.8.0</t>
        </is>
      </c>
      <c r="G25963" t="inlineStr">
        <is>
          <t>oslo.concurrency</t>
        </is>
      </c>
      <c r="H25963" t="inlineStr">
        <is>
          <t>&lt;1.9.0;&gt;=1.8.0</t>
        </is>
      </c>
    </row>
    <row r="25964">
      <c r="A25964" t="inlineStr">
        <is>
          <t>glance</t>
        </is>
      </c>
      <c r="B25964" t="inlineStr">
        <is>
          <t>01fd597381561a172c464983cf8f056069bf4278</t>
        </is>
      </c>
      <c r="C25964" t="inlineStr">
        <is>
          <t>2015-07-28 19:21:35+00:00</t>
        </is>
      </c>
      <c r="D25964" t="inlineStr">
        <is>
          <t>verchange</t>
        </is>
      </c>
      <c r="E25964" t="inlineStr">
        <is>
          <t>pbr</t>
        </is>
      </c>
      <c r="F25964" t="inlineStr">
        <is>
          <t>&gt;=0.6;&lt;1.0;!=0.7</t>
        </is>
      </c>
      <c r="G25964" t="inlineStr">
        <is>
          <t>pbr</t>
        </is>
      </c>
      <c r="H25964" t="inlineStr">
        <is>
          <t>&lt;1.0;&gt;=0.6;!=0.7</t>
        </is>
      </c>
    </row>
    <row r="25965">
      <c r="A25965" t="inlineStr">
        <is>
          <t>glance</t>
        </is>
      </c>
      <c r="B25965" t="inlineStr">
        <is>
          <t>01fd597381561a172c464983cf8f056069bf4278</t>
        </is>
      </c>
      <c r="C25965" t="inlineStr">
        <is>
          <t>2015-07-28 19:21:35+00:00</t>
        </is>
      </c>
      <c r="D25965" t="inlineStr">
        <is>
          <t>verchange</t>
        </is>
      </c>
      <c r="E25965" t="inlineStr">
        <is>
          <t>python-swiftclient</t>
        </is>
      </c>
      <c r="F25965" t="inlineStr">
        <is>
          <t>&gt;=2.2.0;&lt;2.5.0</t>
        </is>
      </c>
      <c r="G25965" t="inlineStr">
        <is>
          <t>python-swiftclient</t>
        </is>
      </c>
      <c r="H25965" t="inlineStr">
        <is>
          <t>&gt;=2.2.0;&lt;2.5.0</t>
        </is>
      </c>
    </row>
    <row r="25966">
      <c r="A25966" t="inlineStr">
        <is>
          <t>glance</t>
        </is>
      </c>
      <c r="B25966" t="inlineStr">
        <is>
          <t>01fd597381561a172c464983cf8f056069bf4278</t>
        </is>
      </c>
      <c r="C25966" t="inlineStr">
        <is>
          <t>2015-07-28 19:21:35+00:00</t>
        </is>
      </c>
      <c r="D25966" t="inlineStr">
        <is>
          <t>verchange</t>
        </is>
      </c>
      <c r="E25966" t="inlineStr">
        <is>
          <t>osprofiler</t>
        </is>
      </c>
      <c r="F25966" t="inlineStr">
        <is>
          <t>&gt;=0.3.0</t>
        </is>
      </c>
      <c r="G25966" t="inlineStr">
        <is>
          <t>osprofiler</t>
        </is>
      </c>
      <c r="H25966" t="inlineStr">
        <is>
          <t>&gt;=0.3.0</t>
        </is>
      </c>
    </row>
    <row r="25967">
      <c r="A25967" t="inlineStr">
        <is>
          <t>glance</t>
        </is>
      </c>
      <c r="B25967" t="inlineStr">
        <is>
          <t>01fd597381561a172c464983cf8f056069bf4278</t>
        </is>
      </c>
      <c r="C25967" t="inlineStr">
        <is>
          <t>2015-07-28 19:21:35+00:00</t>
        </is>
      </c>
      <c r="D25967" t="inlineStr">
        <is>
          <t>verchange</t>
        </is>
      </c>
      <c r="E25967" t="inlineStr">
        <is>
          <t>oslo.serialization</t>
        </is>
      </c>
      <c r="F25967" t="inlineStr">
        <is>
          <t>&lt;1.5.0;&gt;=1.4.0</t>
        </is>
      </c>
      <c r="G25967" t="inlineStr">
        <is>
          <t>oslo.serialization</t>
        </is>
      </c>
      <c r="H25967" t="inlineStr">
        <is>
          <t>&lt;1.5.0;&gt;=1.4.0</t>
        </is>
      </c>
    </row>
    <row r="25968">
      <c r="A25968" t="inlineStr">
        <is>
          <t>glance</t>
        </is>
      </c>
      <c r="B25968" t="inlineStr">
        <is>
          <t>01fd597381561a172c464983cf8f056069bf4278</t>
        </is>
      </c>
      <c r="C25968" t="inlineStr">
        <is>
          <t>2015-07-28 19:21:35+00:00</t>
        </is>
      </c>
      <c r="D25968" t="inlineStr">
        <is>
          <t>verchange</t>
        </is>
      </c>
      <c r="E25968" t="inlineStr">
        <is>
          <t>oslo.i18n</t>
        </is>
      </c>
      <c r="F25968" t="inlineStr">
        <is>
          <t>&lt;1.6.0;&gt;=1.5.0</t>
        </is>
      </c>
      <c r="G25968" t="inlineStr">
        <is>
          <t>oslo.i18n</t>
        </is>
      </c>
      <c r="H25968" t="inlineStr">
        <is>
          <t>&lt;1.6.0;&gt;=1.5.0</t>
        </is>
      </c>
    </row>
    <row r="25969">
      <c r="A25969" t="inlineStr">
        <is>
          <t>glance</t>
        </is>
      </c>
      <c r="B25969" t="inlineStr">
        <is>
          <t>01fd597381561a172c464983cf8f056069bf4278</t>
        </is>
      </c>
      <c r="C25969" t="inlineStr">
        <is>
          <t>2015-07-28 19:21:35+00:00</t>
        </is>
      </c>
      <c r="D25969" t="inlineStr">
        <is>
          <t>add</t>
        </is>
      </c>
      <c r="E25969" t="inlineStr">
        <is>
          <t>posix-ipc</t>
        </is>
      </c>
      <c r="F25969" t="inlineStr"/>
      <c r="G25969" t="inlineStr"/>
      <c r="H25969" t="inlineStr"/>
    </row>
    <row r="25970">
      <c r="A25970" t="inlineStr">
        <is>
          <t>glance</t>
        </is>
      </c>
      <c r="B25970" t="inlineStr">
        <is>
          <t>01fd597381561a172c464983cf8f056069bf4278</t>
        </is>
      </c>
      <c r="C25970" t="inlineStr">
        <is>
          <t>2015-07-28 19:21:35+00:00</t>
        </is>
      </c>
      <c r="D25970" t="inlineStr">
        <is>
          <t>add</t>
        </is>
      </c>
      <c r="E25970" t="inlineStr">
        <is>
          <t>glance-store</t>
        </is>
      </c>
      <c r="F25970" t="inlineStr">
        <is>
          <t>&lt;0.5.0;&gt;=0.3.0</t>
        </is>
      </c>
      <c r="G25970" t="inlineStr"/>
      <c r="H25970" t="inlineStr"/>
    </row>
    <row r="25971">
      <c r="A25971" t="inlineStr">
        <is>
          <t>glance</t>
        </is>
      </c>
      <c r="B25971" t="inlineStr">
        <is>
          <t>01fd597381561a172c464983cf8f056069bf4278</t>
        </is>
      </c>
      <c r="C25971" t="inlineStr">
        <is>
          <t>2015-07-28 19:21:35+00:00</t>
        </is>
      </c>
      <c r="D25971" t="inlineStr">
        <is>
          <t>add</t>
        </is>
      </c>
      <c r="E25971" t="inlineStr">
        <is>
          <t>semantic-version</t>
        </is>
      </c>
      <c r="F25971" t="inlineStr">
        <is>
          <t>&gt;=2.3.1</t>
        </is>
      </c>
      <c r="G25971" t="inlineStr"/>
      <c r="H25971" t="inlineStr"/>
    </row>
    <row r="25972">
      <c r="A25972" t="inlineStr">
        <is>
          <t>glance</t>
        </is>
      </c>
      <c r="B25972" t="inlineStr">
        <is>
          <t>01fd597381561a172c464983cf8f056069bf4278</t>
        </is>
      </c>
      <c r="C25972" t="inlineStr">
        <is>
          <t>2015-07-28 19:21:35+00:00</t>
        </is>
      </c>
      <c r="D25972" t="inlineStr">
        <is>
          <t>rem</t>
        </is>
      </c>
      <c r="E25972" t="inlineStr"/>
      <c r="F25972" t="inlineStr"/>
      <c r="G25972" t="inlineStr">
        <is>
          <t>ordereddict</t>
        </is>
      </c>
      <c r="H25972" t="inlineStr"/>
    </row>
    <row r="25973">
      <c r="A25973" t="inlineStr">
        <is>
          <t>glance</t>
        </is>
      </c>
      <c r="B25973" t="inlineStr">
        <is>
          <t>01fd597381561a172c464983cf8f056069bf4278</t>
        </is>
      </c>
      <c r="C25973" t="inlineStr">
        <is>
          <t>2015-07-28 19:21:35+00:00</t>
        </is>
      </c>
      <c r="D25973" t="inlineStr">
        <is>
          <t>rem</t>
        </is>
      </c>
      <c r="E25973" t="inlineStr"/>
      <c r="F25973" t="inlineStr"/>
      <c r="G25973" t="inlineStr">
        <is>
          <t>posix_ipc</t>
        </is>
      </c>
      <c r="H25973" t="inlineStr"/>
    </row>
    <row r="25974">
      <c r="A25974" t="inlineStr">
        <is>
          <t>glance</t>
        </is>
      </c>
      <c r="B25974" t="inlineStr">
        <is>
          <t>01fd597381561a172c464983cf8f056069bf4278</t>
        </is>
      </c>
      <c r="C25974" t="inlineStr">
        <is>
          <t>2015-07-28 19:21:35+00:00</t>
        </is>
      </c>
      <c r="D25974" t="inlineStr">
        <is>
          <t>rem</t>
        </is>
      </c>
      <c r="E25974" t="inlineStr"/>
      <c r="F25974" t="inlineStr"/>
      <c r="G25974" t="inlineStr">
        <is>
          <t>glance_store</t>
        </is>
      </c>
      <c r="H25974" t="inlineStr">
        <is>
          <t>&lt;0.5.0;&gt;=0.3.0</t>
        </is>
      </c>
    </row>
    <row r="25975">
      <c r="A25975" t="inlineStr">
        <is>
          <t>glance</t>
        </is>
      </c>
      <c r="B25975" t="inlineStr">
        <is>
          <t>01fd597381561a172c464983cf8f056069bf4278</t>
        </is>
      </c>
      <c r="C25975" t="inlineStr">
        <is>
          <t>2015-07-28 19:21:35+00:00</t>
        </is>
      </c>
      <c r="D25975" t="inlineStr">
        <is>
          <t>rem</t>
        </is>
      </c>
      <c r="E25975" t="inlineStr"/>
      <c r="F25975" t="inlineStr"/>
      <c r="G25975" t="inlineStr">
        <is>
          <t>semantic_version</t>
        </is>
      </c>
      <c r="H25975" t="inlineStr">
        <is>
          <t>&gt;=2.3.1</t>
        </is>
      </c>
    </row>
    <row r="25976">
      <c r="A25976" t="inlineStr">
        <is>
          <t>glance</t>
        </is>
      </c>
      <c r="B25976" t="inlineStr">
        <is>
          <t>0303c5c3e43da29501b8b26c82e5a0cc9b7a3ed7</t>
        </is>
      </c>
      <c r="C25976" t="inlineStr">
        <is>
          <t>2015-10-13 16:35:41+00:00</t>
        </is>
      </c>
      <c r="D25976" t="inlineStr">
        <is>
          <t>verchange</t>
        </is>
      </c>
      <c r="E25976" t="inlineStr">
        <is>
          <t>oslo.utils</t>
        </is>
      </c>
      <c r="F25976" t="inlineStr">
        <is>
          <t>&lt;1.5.0;!=1.4.1;&gt;=1.4.0</t>
        </is>
      </c>
      <c r="G25976" t="inlineStr">
        <is>
          <t>oslo.utils</t>
        </is>
      </c>
      <c r="H25976" t="inlineStr">
        <is>
          <t>&lt;1.5.0;&gt;=1.4.0</t>
        </is>
      </c>
    </row>
    <row r="25977">
      <c r="A25977" t="inlineStr">
        <is>
          <t>glance</t>
        </is>
      </c>
      <c r="B25977" t="inlineStr">
        <is>
          <t>0303c5c3e43da29501b8b26c82e5a0cc9b7a3ed7</t>
        </is>
      </c>
      <c r="C25977" t="inlineStr">
        <is>
          <t>2015-10-13 16:35:41+00:00</t>
        </is>
      </c>
      <c r="D25977" t="inlineStr">
        <is>
          <t>verchange</t>
        </is>
      </c>
      <c r="E25977" t="inlineStr">
        <is>
          <t>sqlalchemy-migrate</t>
        </is>
      </c>
      <c r="F25977" t="inlineStr">
        <is>
          <t>!=0.9.8;&lt;0.10.0;&gt;=0.9.5</t>
        </is>
      </c>
      <c r="G25977" t="inlineStr">
        <is>
          <t>sqlalchemy-migrate</t>
        </is>
      </c>
      <c r="H25977" t="inlineStr">
        <is>
          <t>&gt;=0.9.5</t>
        </is>
      </c>
    </row>
    <row r="25978">
      <c r="A25978" t="inlineStr">
        <is>
          <t>glance</t>
        </is>
      </c>
      <c r="B25978" t="inlineStr">
        <is>
          <t>0303c5c3e43da29501b8b26c82e5a0cc9b7a3ed7</t>
        </is>
      </c>
      <c r="C25978" t="inlineStr">
        <is>
          <t>2015-10-13 16:35:41+00:00</t>
        </is>
      </c>
      <c r="D25978" t="inlineStr">
        <is>
          <t>verchange</t>
        </is>
      </c>
      <c r="E25978" t="inlineStr">
        <is>
          <t>oslo.concurrency</t>
        </is>
      </c>
      <c r="F25978" t="inlineStr">
        <is>
          <t>&lt;1.9.0;&gt;=1.8.2</t>
        </is>
      </c>
      <c r="G25978" t="inlineStr">
        <is>
          <t>oslo.concurrency</t>
        </is>
      </c>
      <c r="H25978" t="inlineStr">
        <is>
          <t>&lt;1.9.0;&gt;=1.8.0</t>
        </is>
      </c>
    </row>
    <row r="25979">
      <c r="A25979" t="inlineStr">
        <is>
          <t>glance</t>
        </is>
      </c>
      <c r="B25979" t="inlineStr">
        <is>
          <t>fdf65d26b4f2212d9db387921f8adad2af561acb</t>
        </is>
      </c>
      <c r="C25979" t="inlineStr">
        <is>
          <t>2015-11-19 18:52:44+00:00</t>
        </is>
      </c>
      <c r="D25979" t="inlineStr">
        <is>
          <t>verchange</t>
        </is>
      </c>
      <c r="E25979" t="inlineStr">
        <is>
          <t>keystonemiddleware</t>
        </is>
      </c>
      <c r="F25979" t="inlineStr">
        <is>
          <t>&gt;=1.0.0;&lt;1.4.0</t>
        </is>
      </c>
      <c r="G25979" t="inlineStr">
        <is>
          <t>keystonemiddleware</t>
        </is>
      </c>
      <c r="H25979" t="inlineStr">
        <is>
          <t>&lt;1.4.0;&gt;=1.0.0</t>
        </is>
      </c>
    </row>
    <row r="25980">
      <c r="A25980" t="inlineStr">
        <is>
          <t>glance</t>
        </is>
      </c>
      <c r="B25980" t="inlineStr">
        <is>
          <t>fdf65d26b4f2212d9db387921f8adad2af561acb</t>
        </is>
      </c>
      <c r="C25980" t="inlineStr">
        <is>
          <t>2015-11-19 18:52:44+00:00</t>
        </is>
      </c>
      <c r="D25980" t="inlineStr">
        <is>
          <t>verchange</t>
        </is>
      </c>
      <c r="E25980" t="inlineStr">
        <is>
          <t>python-keystoneclient</t>
        </is>
      </c>
      <c r="F25980" t="inlineStr">
        <is>
          <t>&lt;1.2.0;&gt;=0.10.0</t>
        </is>
      </c>
      <c r="G25980" t="inlineStr">
        <is>
          <t>python-keystoneclient</t>
        </is>
      </c>
      <c r="H25980" t="inlineStr">
        <is>
          <t>&lt;=1.1.0;&gt;=0.10.0</t>
        </is>
      </c>
    </row>
    <row r="25981">
      <c r="A25981" t="inlineStr">
        <is>
          <t>glance</t>
        </is>
      </c>
      <c r="B25981" t="inlineStr">
        <is>
          <t>fdf65d26b4f2212d9db387921f8adad2af561acb</t>
        </is>
      </c>
      <c r="C25981" t="inlineStr">
        <is>
          <t>2015-11-19 18:52:44+00:00</t>
        </is>
      </c>
      <c r="D25981" t="inlineStr">
        <is>
          <t>verchange</t>
        </is>
      </c>
      <c r="E25981" t="inlineStr">
        <is>
          <t>kombu</t>
        </is>
      </c>
      <c r="F25981" t="inlineStr">
        <is>
          <t>&gt;=2.5.0;&lt;=3.0.15</t>
        </is>
      </c>
      <c r="G25981" t="inlineStr">
        <is>
          <t>kombu</t>
        </is>
      </c>
      <c r="H25981" t="inlineStr">
        <is>
          <t>&lt;=3.0.7;&gt;=2.5.0</t>
        </is>
      </c>
    </row>
    <row r="25982">
      <c r="A25982" t="inlineStr">
        <is>
          <t>glance</t>
        </is>
      </c>
      <c r="B25982" t="inlineStr">
        <is>
          <t>fdf65d26b4f2212d9db387921f8adad2af561acb</t>
        </is>
      </c>
      <c r="C25982" t="inlineStr">
        <is>
          <t>2015-11-19 18:52:44+00:00</t>
        </is>
      </c>
      <c r="D25982" t="inlineStr">
        <is>
          <t>verchange</t>
        </is>
      </c>
      <c r="E25982" t="inlineStr">
        <is>
          <t>oslo.vmware</t>
        </is>
      </c>
      <c r="F25982" t="inlineStr">
        <is>
          <t>&gt;=0.6.0;&lt;0.9.0</t>
        </is>
      </c>
      <c r="G25982" t="inlineStr">
        <is>
          <t>oslo.vmware</t>
        </is>
      </c>
      <c r="H25982" t="inlineStr">
        <is>
          <t>&gt;=0.6.0;&lt;0.9.0</t>
        </is>
      </c>
    </row>
    <row r="25983">
      <c r="A25983" t="inlineStr">
        <is>
          <t>glance</t>
        </is>
      </c>
      <c r="B25983" t="inlineStr">
        <is>
          <t>fdf65d26b4f2212d9db387921f8adad2af561acb</t>
        </is>
      </c>
      <c r="C25983" t="inlineStr">
        <is>
          <t>2015-11-19 18:52:44+00:00</t>
        </is>
      </c>
      <c r="D25983" t="inlineStr">
        <is>
          <t>verchange</t>
        </is>
      </c>
      <c r="E25983" t="inlineStr">
        <is>
          <t>WSME</t>
        </is>
      </c>
      <c r="F25983" t="inlineStr">
        <is>
          <t>&lt;=0.6.4;&gt;=0.6</t>
        </is>
      </c>
      <c r="G25983" t="inlineStr">
        <is>
          <t>WSME</t>
        </is>
      </c>
      <c r="H25983" t="inlineStr">
        <is>
          <t>&lt;=0.6.4;&gt;=0.6</t>
        </is>
      </c>
    </row>
    <row r="25984">
      <c r="A25984" t="inlineStr">
        <is>
          <t>glance</t>
        </is>
      </c>
      <c r="B25984" t="inlineStr">
        <is>
          <t>fdf65d26b4f2212d9db387921f8adad2af561acb</t>
        </is>
      </c>
      <c r="C25984" t="inlineStr">
        <is>
          <t>2015-11-19 18:52:44+00:00</t>
        </is>
      </c>
      <c r="D25984" t="inlineStr">
        <is>
          <t>verchange</t>
        </is>
      </c>
      <c r="E25984" t="inlineStr">
        <is>
          <t>SQLAlchemy</t>
        </is>
      </c>
      <c r="F25984" t="inlineStr">
        <is>
          <t>!=0.9.3;!=0.9.4;&lt;=0.9.99;!=0.9.0;!=0.9.5;!=0.9.1;!=0.9.2;&gt;=0.8.4;!=0.9.6</t>
        </is>
      </c>
      <c r="G25984" t="inlineStr">
        <is>
          <t>SQLAlchemy</t>
        </is>
      </c>
      <c r="H25984" t="inlineStr">
        <is>
          <t>!=0.9.3;!=0.9.4;!=0.9.6;&lt;=0.9.99;!=0.9.0;!=0.9.5;!=0.9.1;!=0.9.2;&gt;=0.8.4</t>
        </is>
      </c>
    </row>
    <row r="25985">
      <c r="A25985" t="inlineStr">
        <is>
          <t>glance</t>
        </is>
      </c>
      <c r="B25985" t="inlineStr">
        <is>
          <t>fdf65d26b4f2212d9db387921f8adad2af561acb</t>
        </is>
      </c>
      <c r="C25985" t="inlineStr">
        <is>
          <t>2015-11-19 18:52:44+00:00</t>
        </is>
      </c>
      <c r="D25985" t="inlineStr">
        <is>
          <t>verchange</t>
        </is>
      </c>
      <c r="E25985" t="inlineStr">
        <is>
          <t>stevedore</t>
        </is>
      </c>
      <c r="F25985" t="inlineStr">
        <is>
          <t>&gt;=1.0.0;&lt;=1.3.0</t>
        </is>
      </c>
      <c r="G25985" t="inlineStr">
        <is>
          <t>stevedore</t>
        </is>
      </c>
      <c r="H25985" t="inlineStr">
        <is>
          <t>&gt;=1.0.0;&lt;=1.2.0</t>
        </is>
      </c>
    </row>
    <row r="25986">
      <c r="A25986" t="inlineStr">
        <is>
          <t>glance</t>
        </is>
      </c>
      <c r="B25986" t="inlineStr">
        <is>
          <t>fdf65d26b4f2212d9db387921f8adad2af561acb</t>
        </is>
      </c>
      <c r="C25986" t="inlineStr">
        <is>
          <t>2015-11-19 18:52:44+00:00</t>
        </is>
      </c>
      <c r="D25986" t="inlineStr">
        <is>
          <t>verchange</t>
        </is>
      </c>
      <c r="E25986" t="inlineStr">
        <is>
          <t>six</t>
        </is>
      </c>
      <c r="F25986" t="inlineStr">
        <is>
          <t>&lt;=1.9.0;&gt;=1.7.0</t>
        </is>
      </c>
      <c r="G25986" t="inlineStr">
        <is>
          <t>six</t>
        </is>
      </c>
      <c r="H25986" t="inlineStr">
        <is>
          <t>&lt;=1.9.0;&gt;=1.7.0</t>
        </is>
      </c>
    </row>
    <row r="25987">
      <c r="A25987" t="inlineStr">
        <is>
          <t>glance</t>
        </is>
      </c>
      <c r="B25987" t="inlineStr">
        <is>
          <t>fdf65d26b4f2212d9db387921f8adad2af561acb</t>
        </is>
      </c>
      <c r="C25987" t="inlineStr">
        <is>
          <t>2015-11-19 18:52:44+00:00</t>
        </is>
      </c>
      <c r="D25987" t="inlineStr">
        <is>
          <t>verchange</t>
        </is>
      </c>
      <c r="E25987" t="inlineStr">
        <is>
          <t>WebOb</t>
        </is>
      </c>
      <c r="F25987" t="inlineStr">
        <is>
          <t>&lt;=1.3.1;&gt;=1.2.3</t>
        </is>
      </c>
      <c r="G25987" t="inlineStr">
        <is>
          <t>WebOb</t>
        </is>
      </c>
      <c r="H25987" t="inlineStr">
        <is>
          <t>&lt;=1.3.1;&gt;=1.2.3</t>
        </is>
      </c>
    </row>
    <row r="25988">
      <c r="A25988" t="inlineStr">
        <is>
          <t>glance</t>
        </is>
      </c>
      <c r="B25988" t="inlineStr">
        <is>
          <t>fdf65d26b4f2212d9db387921f8adad2af561acb</t>
        </is>
      </c>
      <c r="C25988" t="inlineStr">
        <is>
          <t>2015-11-19 18:52:44+00:00</t>
        </is>
      </c>
      <c r="D25988" t="inlineStr">
        <is>
          <t>verchange</t>
        </is>
      </c>
      <c r="E25988" t="inlineStr">
        <is>
          <t>python-cinderclient</t>
        </is>
      </c>
      <c r="F25988" t="inlineStr">
        <is>
          <t>&gt;=1.1.0;&lt;=1.1.1</t>
        </is>
      </c>
      <c r="G25988" t="inlineStr">
        <is>
          <t>python-cinderclient</t>
        </is>
      </c>
      <c r="H25988" t="inlineStr">
        <is>
          <t>&gt;=1.1.0;&lt;=1.1.1</t>
        </is>
      </c>
    </row>
    <row r="25989">
      <c r="A25989" t="inlineStr">
        <is>
          <t>glance</t>
        </is>
      </c>
      <c r="B25989" t="inlineStr">
        <is>
          <t>fdf65d26b4f2212d9db387921f8adad2af561acb</t>
        </is>
      </c>
      <c r="C25989" t="inlineStr">
        <is>
          <t>2015-11-19 18:52:44+00:00</t>
        </is>
      </c>
      <c r="D25989" t="inlineStr">
        <is>
          <t>verchange</t>
        </is>
      </c>
      <c r="E25989" t="inlineStr">
        <is>
          <t>iso8601</t>
        </is>
      </c>
      <c r="F25989" t="inlineStr">
        <is>
          <t>&lt;=0.1.10;&gt;=0.1.9</t>
        </is>
      </c>
      <c r="G25989" t="inlineStr">
        <is>
          <t>iso8601</t>
        </is>
      </c>
      <c r="H25989" t="inlineStr">
        <is>
          <t>&lt;=0.1.10;&gt;=0.1.9</t>
        </is>
      </c>
    </row>
    <row r="25990">
      <c r="A25990" t="inlineStr">
        <is>
          <t>glance</t>
        </is>
      </c>
      <c r="B25990" t="inlineStr">
        <is>
          <t>fdf65d26b4f2212d9db387921f8adad2af561acb</t>
        </is>
      </c>
      <c r="C25990" t="inlineStr">
        <is>
          <t>2015-11-19 18:52:44+00:00</t>
        </is>
      </c>
      <c r="D25990" t="inlineStr">
        <is>
          <t>verchange</t>
        </is>
      </c>
      <c r="E25990" t="inlineStr">
        <is>
          <t>retrying</t>
        </is>
      </c>
      <c r="F25990" t="inlineStr">
        <is>
          <t>&gt;=1.2.2;&lt;=1.3.3;!=1.3.0</t>
        </is>
      </c>
      <c r="G25990" t="inlineStr">
        <is>
          <t>retrying</t>
        </is>
      </c>
      <c r="H25990" t="inlineStr">
        <is>
          <t>&gt;=1.2.2;&lt;=1.3.3;!=1.3.0</t>
        </is>
      </c>
    </row>
    <row r="25991">
      <c r="A25991" t="inlineStr">
        <is>
          <t>glance</t>
        </is>
      </c>
      <c r="B25991" t="inlineStr">
        <is>
          <t>fdf65d26b4f2212d9db387921f8adad2af561acb</t>
        </is>
      </c>
      <c r="C25991" t="inlineStr">
        <is>
          <t>2015-11-19 18:52:44+00:00</t>
        </is>
      </c>
      <c r="D25991" t="inlineStr">
        <is>
          <t>verchange</t>
        </is>
      </c>
      <c r="E25991" t="inlineStr">
        <is>
          <t>eventlet</t>
        </is>
      </c>
      <c r="F25991" t="inlineStr">
        <is>
          <t>&gt;=0.15.1;&lt;=0.15.2</t>
        </is>
      </c>
      <c r="G25991" t="inlineStr">
        <is>
          <t>eventlet</t>
        </is>
      </c>
      <c r="H25991" t="inlineStr">
        <is>
          <t>&gt;=0.15.1;&lt;=0.15.2</t>
        </is>
      </c>
    </row>
    <row r="25992">
      <c r="A25992" t="inlineStr">
        <is>
          <t>glance</t>
        </is>
      </c>
      <c r="B25992" t="inlineStr">
        <is>
          <t>fdf65d26b4f2212d9db387921f8adad2af561acb</t>
        </is>
      </c>
      <c r="C25992" t="inlineStr">
        <is>
          <t>2015-11-19 18:52:44+00:00</t>
        </is>
      </c>
      <c r="D25992" t="inlineStr">
        <is>
          <t>verchange</t>
        </is>
      </c>
      <c r="E25992" t="inlineStr">
        <is>
          <t>Routes</t>
        </is>
      </c>
      <c r="F25992" t="inlineStr">
        <is>
          <t>&gt;=1.12.3;&lt;=2.1;!=2.0</t>
        </is>
      </c>
      <c r="G25992" t="inlineStr">
        <is>
          <t>Routes</t>
        </is>
      </c>
      <c r="H25992" t="inlineStr">
        <is>
          <t>&gt;=1.12.3;&lt;=2.1;!=2.0</t>
        </is>
      </c>
    </row>
    <row r="25993">
      <c r="A25993" t="inlineStr">
        <is>
          <t>glance</t>
        </is>
      </c>
      <c r="B25993" t="inlineStr">
        <is>
          <t>fdf65d26b4f2212d9db387921f8adad2af561acb</t>
        </is>
      </c>
      <c r="C25993" t="inlineStr">
        <is>
          <t>2015-11-19 18:52:44+00:00</t>
        </is>
      </c>
      <c r="D25993" t="inlineStr">
        <is>
          <t>verchange</t>
        </is>
      </c>
      <c r="E25993" t="inlineStr">
        <is>
          <t>httplib2</t>
        </is>
      </c>
      <c r="F25993" t="inlineStr">
        <is>
          <t>&gt;=0.7.5;&lt;=0.9</t>
        </is>
      </c>
      <c r="G25993" t="inlineStr">
        <is>
          <t>httplib2</t>
        </is>
      </c>
      <c r="H25993" t="inlineStr">
        <is>
          <t>&gt;=0.7.5;&lt;=0.9</t>
        </is>
      </c>
    </row>
    <row r="25994">
      <c r="A25994" t="inlineStr">
        <is>
          <t>glance</t>
        </is>
      </c>
      <c r="B25994" t="inlineStr">
        <is>
          <t>fdf65d26b4f2212d9db387921f8adad2af561acb</t>
        </is>
      </c>
      <c r="C25994" t="inlineStr">
        <is>
          <t>2015-11-19 18:52:44+00:00</t>
        </is>
      </c>
      <c r="D25994" t="inlineStr">
        <is>
          <t>verchange</t>
        </is>
      </c>
      <c r="E25994" t="inlineStr">
        <is>
          <t>oslo.config</t>
        </is>
      </c>
      <c r="F25994" t="inlineStr">
        <is>
          <t>&lt;=1.6.0;&gt;=1.4.0</t>
        </is>
      </c>
      <c r="G25994" t="inlineStr">
        <is>
          <t>oslo.config</t>
        </is>
      </c>
      <c r="H25994" t="inlineStr">
        <is>
          <t>&lt;=1.6.0;&gt;=1.4.0</t>
        </is>
      </c>
    </row>
    <row r="25995">
      <c r="A25995" t="inlineStr">
        <is>
          <t>glance</t>
        </is>
      </c>
      <c r="B25995" t="inlineStr">
        <is>
          <t>fdf65d26b4f2212d9db387921f8adad2af561acb</t>
        </is>
      </c>
      <c r="C25995" t="inlineStr">
        <is>
          <t>2015-11-19 18:52:44+00:00</t>
        </is>
      </c>
      <c r="D25995" t="inlineStr">
        <is>
          <t>verchange</t>
        </is>
      </c>
      <c r="E25995" t="inlineStr">
        <is>
          <t>oslo.db</t>
        </is>
      </c>
      <c r="F25995" t="inlineStr">
        <is>
          <t>&lt;1.1;&gt;=1.0.0</t>
        </is>
      </c>
      <c r="G25995" t="inlineStr">
        <is>
          <t>oslo.db</t>
        </is>
      </c>
      <c r="H25995" t="inlineStr">
        <is>
          <t>&lt;1.1;&gt;=1.0.0</t>
        </is>
      </c>
    </row>
    <row r="25996">
      <c r="A25996" t="inlineStr">
        <is>
          <t>glance</t>
        </is>
      </c>
      <c r="B25996" t="inlineStr">
        <is>
          <t>fdf65d26b4f2212d9db387921f8adad2af561acb</t>
        </is>
      </c>
      <c r="C25996" t="inlineStr">
        <is>
          <t>2015-11-19 18:52:44+00:00</t>
        </is>
      </c>
      <c r="D25996" t="inlineStr">
        <is>
          <t>verchange</t>
        </is>
      </c>
      <c r="E25996" t="inlineStr">
        <is>
          <t>oslo.messaging</t>
        </is>
      </c>
      <c r="F25996" t="inlineStr">
        <is>
          <t>&lt;1.5.0;&gt;=1.4.0</t>
        </is>
      </c>
      <c r="G25996" t="inlineStr">
        <is>
          <t>oslo.messaging</t>
        </is>
      </c>
      <c r="H25996" t="inlineStr">
        <is>
          <t>&lt;1.5.0;&gt;=1.4.0</t>
        </is>
      </c>
    </row>
    <row r="25997">
      <c r="A25997" t="inlineStr">
        <is>
          <t>glance</t>
        </is>
      </c>
      <c r="B25997" t="inlineStr">
        <is>
          <t>fdf65d26b4f2212d9db387921f8adad2af561acb</t>
        </is>
      </c>
      <c r="C25997" t="inlineStr">
        <is>
          <t>2015-11-19 18:52:44+00:00</t>
        </is>
      </c>
      <c r="D25997" t="inlineStr">
        <is>
          <t>verchange</t>
        </is>
      </c>
      <c r="E25997" t="inlineStr">
        <is>
          <t>netaddr</t>
        </is>
      </c>
      <c r="F25997" t="inlineStr">
        <is>
          <t>&lt;=0.7.13;&gt;=0.7.12</t>
        </is>
      </c>
      <c r="G25997" t="inlineStr">
        <is>
          <t>netaddr</t>
        </is>
      </c>
      <c r="H25997" t="inlineStr">
        <is>
          <t>&lt;=0.7.13;&gt;=0.7.12</t>
        </is>
      </c>
    </row>
    <row r="25998">
      <c r="A25998" t="inlineStr">
        <is>
          <t>glance</t>
        </is>
      </c>
      <c r="B25998" t="inlineStr">
        <is>
          <t>fdf65d26b4f2212d9db387921f8adad2af561acb</t>
        </is>
      </c>
      <c r="C25998" t="inlineStr">
        <is>
          <t>2015-11-19 18:52:44+00:00</t>
        </is>
      </c>
      <c r="D25998" t="inlineStr">
        <is>
          <t>verchange</t>
        </is>
      </c>
      <c r="E25998" t="inlineStr">
        <is>
          <t>anyjson</t>
        </is>
      </c>
      <c r="F25998" t="inlineStr">
        <is>
          <t>&gt;=0.3.3;&lt;=0.3.3</t>
        </is>
      </c>
      <c r="G25998" t="inlineStr">
        <is>
          <t>anyjson</t>
        </is>
      </c>
      <c r="H25998" t="inlineStr">
        <is>
          <t>&gt;=0.3.3;&lt;=0.3.3</t>
        </is>
      </c>
    </row>
    <row r="25999">
      <c r="A25999" t="inlineStr">
        <is>
          <t>glance</t>
        </is>
      </c>
      <c r="B25999" t="inlineStr">
        <is>
          <t>fdf65d26b4f2212d9db387921f8adad2af561acb</t>
        </is>
      </c>
      <c r="C25999" t="inlineStr">
        <is>
          <t>2015-11-19 18:52:44+00:00</t>
        </is>
      </c>
      <c r="D25999" t="inlineStr">
        <is>
          <t>verchange</t>
        </is>
      </c>
      <c r="E25999" t="inlineStr">
        <is>
          <t>PasteDeploy</t>
        </is>
      </c>
      <c r="F25999" t="inlineStr">
        <is>
          <t>&gt;=1.5.0;&lt;=1.5.2</t>
        </is>
      </c>
      <c r="G25999" t="inlineStr">
        <is>
          <t>PasteDeploy</t>
        </is>
      </c>
      <c r="H25999" t="inlineStr">
        <is>
          <t>&gt;=1.5.0;&lt;=1.5.2</t>
        </is>
      </c>
    </row>
    <row r="26000">
      <c r="A26000" t="inlineStr">
        <is>
          <t>glance</t>
        </is>
      </c>
      <c r="B26000" t="inlineStr">
        <is>
          <t>fdf65d26b4f2212d9db387921f8adad2af561acb</t>
        </is>
      </c>
      <c r="C26000" t="inlineStr">
        <is>
          <t>2015-11-19 18:52:44+00:00</t>
        </is>
      </c>
      <c r="D26000" t="inlineStr">
        <is>
          <t>verchange</t>
        </is>
      </c>
      <c r="E26000" t="inlineStr">
        <is>
          <t>jsonschema</t>
        </is>
      </c>
      <c r="F26000" t="inlineStr">
        <is>
          <t>&gt;=2.0.0;&lt;3.0.0</t>
        </is>
      </c>
      <c r="G26000" t="inlineStr">
        <is>
          <t>jsonschema</t>
        </is>
      </c>
      <c r="H26000" t="inlineStr">
        <is>
          <t>&gt;=2.0.0;&lt;3.0.0</t>
        </is>
      </c>
    </row>
    <row r="26001">
      <c r="A26001" t="inlineStr">
        <is>
          <t>glance</t>
        </is>
      </c>
      <c r="B26001" t="inlineStr">
        <is>
          <t>fdf65d26b4f2212d9db387921f8adad2af561acb</t>
        </is>
      </c>
      <c r="C26001" t="inlineStr">
        <is>
          <t>2015-11-19 18:52:44+00:00</t>
        </is>
      </c>
      <c r="D26001" t="inlineStr">
        <is>
          <t>verchange</t>
        </is>
      </c>
      <c r="E26001" t="inlineStr">
        <is>
          <t>greenlet</t>
        </is>
      </c>
      <c r="F26001" t="inlineStr">
        <is>
          <t>&gt;=0.3.2;&lt;=0.4.2</t>
        </is>
      </c>
      <c r="G26001" t="inlineStr">
        <is>
          <t>greenlet</t>
        </is>
      </c>
      <c r="H26001" t="inlineStr">
        <is>
          <t>&gt;=0.3.2;&lt;=0.4.2</t>
        </is>
      </c>
    </row>
    <row r="26002">
      <c r="A26002" t="inlineStr">
        <is>
          <t>glance</t>
        </is>
      </c>
      <c r="B26002" t="inlineStr">
        <is>
          <t>fdf65d26b4f2212d9db387921f8adad2af561acb</t>
        </is>
      </c>
      <c r="C26002" t="inlineStr">
        <is>
          <t>2015-11-19 18:52:44+00:00</t>
        </is>
      </c>
      <c r="D26002" t="inlineStr">
        <is>
          <t>verchange</t>
        </is>
      </c>
      <c r="E26002" t="inlineStr">
        <is>
          <t>pycrypto</t>
        </is>
      </c>
      <c r="F26002" t="inlineStr">
        <is>
          <t>&gt;=2.6;&lt;=2.6.1</t>
        </is>
      </c>
      <c r="G26002" t="inlineStr">
        <is>
          <t>pycrypto</t>
        </is>
      </c>
      <c r="H26002" t="inlineStr">
        <is>
          <t>&gt;=2.6;&lt;=2.6.1</t>
        </is>
      </c>
    </row>
    <row r="26003">
      <c r="A26003" t="inlineStr">
        <is>
          <t>glance</t>
        </is>
      </c>
      <c r="B26003" t="inlineStr">
        <is>
          <t>fdf65d26b4f2212d9db387921f8adad2af561acb</t>
        </is>
      </c>
      <c r="C26003" t="inlineStr">
        <is>
          <t>2015-11-19 18:52:44+00:00</t>
        </is>
      </c>
      <c r="D26003" t="inlineStr">
        <is>
          <t>verchange</t>
        </is>
      </c>
      <c r="E26003" t="inlineStr">
        <is>
          <t>pyOpenSSL</t>
        </is>
      </c>
      <c r="F26003" t="inlineStr">
        <is>
          <t>&gt;=0.11;&lt;=0.13</t>
        </is>
      </c>
      <c r="G26003" t="inlineStr">
        <is>
          <t>pyOpenSSL</t>
        </is>
      </c>
      <c r="H26003" t="inlineStr">
        <is>
          <t>&gt;=0.11;&lt;=0.13</t>
        </is>
      </c>
    </row>
    <row r="26004">
      <c r="A26004" t="inlineStr">
        <is>
          <t>glance</t>
        </is>
      </c>
      <c r="B26004" t="inlineStr">
        <is>
          <t>fdf65d26b4f2212d9db387921f8adad2af561acb</t>
        </is>
      </c>
      <c r="C26004" t="inlineStr">
        <is>
          <t>2015-11-19 18:52:44+00:00</t>
        </is>
      </c>
      <c r="D26004" t="inlineStr">
        <is>
          <t>verchange</t>
        </is>
      </c>
      <c r="E26004" t="inlineStr">
        <is>
          <t>pbr</t>
        </is>
      </c>
      <c r="F26004" t="inlineStr">
        <is>
          <t>&gt;=0.6;&lt;1.0;!=0.7</t>
        </is>
      </c>
      <c r="G26004" t="inlineStr">
        <is>
          <t>pbr</t>
        </is>
      </c>
      <c r="H26004" t="inlineStr">
        <is>
          <t>&lt;1.0;&gt;=0.6;!=0.7</t>
        </is>
      </c>
    </row>
    <row r="26005">
      <c r="A26005" t="inlineStr">
        <is>
          <t>glance</t>
        </is>
      </c>
      <c r="B26005" t="inlineStr">
        <is>
          <t>fdf65d26b4f2212d9db387921f8adad2af561acb</t>
        </is>
      </c>
      <c r="C26005" t="inlineStr">
        <is>
          <t>2015-11-19 18:52:44+00:00</t>
        </is>
      </c>
      <c r="D26005" t="inlineStr">
        <is>
          <t>verchange</t>
        </is>
      </c>
      <c r="E26005" t="inlineStr">
        <is>
          <t>python-swiftclient</t>
        </is>
      </c>
      <c r="F26005" t="inlineStr">
        <is>
          <t>&lt;2.4.0;&gt;=2.2.0</t>
        </is>
      </c>
      <c r="G26005" t="inlineStr">
        <is>
          <t>python-swiftclient</t>
        </is>
      </c>
      <c r="H26005" t="inlineStr">
        <is>
          <t>&lt;=2.3.1;&gt;=2.2.0</t>
        </is>
      </c>
    </row>
    <row r="26006">
      <c r="A26006" t="inlineStr">
        <is>
          <t>glance</t>
        </is>
      </c>
      <c r="B26006" t="inlineStr">
        <is>
          <t>fdf65d26b4f2212d9db387921f8adad2af561acb</t>
        </is>
      </c>
      <c r="C26006" t="inlineStr">
        <is>
          <t>2015-11-19 18:52:44+00:00</t>
        </is>
      </c>
      <c r="D26006" t="inlineStr">
        <is>
          <t>verchange</t>
        </is>
      </c>
      <c r="E26006" t="inlineStr">
        <is>
          <t>osprofiler</t>
        </is>
      </c>
      <c r="F26006" t="inlineStr">
        <is>
          <t>&lt;=0.3.0;&gt;=0.3.0</t>
        </is>
      </c>
      <c r="G26006" t="inlineStr">
        <is>
          <t>osprofiler</t>
        </is>
      </c>
      <c r="H26006" t="inlineStr">
        <is>
          <t>&lt;=0.3.0;&gt;=0.3.0</t>
        </is>
      </c>
    </row>
    <row r="26007">
      <c r="A26007" t="inlineStr">
        <is>
          <t>glance</t>
        </is>
      </c>
      <c r="B26007" t="inlineStr">
        <is>
          <t>fdf65d26b4f2212d9db387921f8adad2af561acb</t>
        </is>
      </c>
      <c r="C26007" t="inlineStr">
        <is>
          <t>2015-11-19 18:52:44+00:00</t>
        </is>
      </c>
      <c r="D26007" t="inlineStr">
        <is>
          <t>verchange</t>
        </is>
      </c>
      <c r="E26007" t="inlineStr">
        <is>
          <t>oslo.i18n</t>
        </is>
      </c>
      <c r="F26007" t="inlineStr">
        <is>
          <t>&lt;=1.3.1;&gt;=1.3.0</t>
        </is>
      </c>
      <c r="G26007" t="inlineStr">
        <is>
          <t>oslo.i18n</t>
        </is>
      </c>
      <c r="H26007" t="inlineStr">
        <is>
          <t>&lt;=1.3.1;&gt;=1.0.0</t>
        </is>
      </c>
    </row>
    <row r="26008">
      <c r="A26008" t="inlineStr">
        <is>
          <t>glance</t>
        </is>
      </c>
      <c r="B26008" t="inlineStr">
        <is>
          <t>fdf65d26b4f2212d9db387921f8adad2af561acb</t>
        </is>
      </c>
      <c r="C26008" t="inlineStr">
        <is>
          <t>2015-11-19 18:52:44+00:00</t>
        </is>
      </c>
      <c r="D26008" t="inlineStr">
        <is>
          <t>verchange</t>
        </is>
      </c>
      <c r="E26008" t="inlineStr">
        <is>
          <t>boto</t>
        </is>
      </c>
      <c r="F26008" t="inlineStr">
        <is>
          <t>&lt;2.35.0;&gt;=2.32.1</t>
        </is>
      </c>
      <c r="G26008" t="inlineStr">
        <is>
          <t>boto</t>
        </is>
      </c>
      <c r="H26008" t="inlineStr">
        <is>
          <t>&lt;2.35.0;&gt;=2.32.1</t>
        </is>
      </c>
    </row>
    <row r="26009">
      <c r="A26009" t="inlineStr">
        <is>
          <t>glance</t>
        </is>
      </c>
      <c r="B26009" t="inlineStr">
        <is>
          <t>fdf65d26b4f2212d9db387921f8adad2af561acb</t>
        </is>
      </c>
      <c r="C26009" t="inlineStr">
        <is>
          <t>2015-11-19 18:52:44+00:00</t>
        </is>
      </c>
      <c r="D26009" t="inlineStr">
        <is>
          <t>add</t>
        </is>
      </c>
      <c r="E26009" t="inlineStr">
        <is>
          <t>posix-ipc</t>
        </is>
      </c>
      <c r="F26009" t="inlineStr">
        <is>
          <t>&lt;=0.9.9</t>
        </is>
      </c>
      <c r="G26009" t="inlineStr"/>
      <c r="H26009" t="inlineStr"/>
    </row>
    <row r="26010">
      <c r="A26010" t="inlineStr">
        <is>
          <t>glance</t>
        </is>
      </c>
      <c r="B26010" t="inlineStr">
        <is>
          <t>fdf65d26b4f2212d9db387921f8adad2af561acb</t>
        </is>
      </c>
      <c r="C26010" t="inlineStr">
        <is>
          <t>2015-11-19 18:52:44+00:00</t>
        </is>
      </c>
      <c r="D26010" t="inlineStr">
        <is>
          <t>add</t>
        </is>
      </c>
      <c r="E26010" t="inlineStr">
        <is>
          <t>glance-store</t>
        </is>
      </c>
      <c r="F26010" t="inlineStr">
        <is>
          <t>&lt;=0.1.10;&gt;=0.1.1</t>
        </is>
      </c>
      <c r="G26010" t="inlineStr"/>
      <c r="H26010" t="inlineStr"/>
    </row>
    <row r="26011">
      <c r="A26011" t="inlineStr">
        <is>
          <t>glance</t>
        </is>
      </c>
      <c r="B26011" t="inlineStr">
        <is>
          <t>fdf65d26b4f2212d9db387921f8adad2af561acb</t>
        </is>
      </c>
      <c r="C26011" t="inlineStr">
        <is>
          <t>2015-11-19 18:52:44+00:00</t>
        </is>
      </c>
      <c r="D26011" t="inlineStr">
        <is>
          <t>rem</t>
        </is>
      </c>
      <c r="E26011" t="inlineStr"/>
      <c r="F26011" t="inlineStr"/>
      <c r="G26011" t="inlineStr">
        <is>
          <t>posix_ipc</t>
        </is>
      </c>
      <c r="H26011" t="inlineStr">
        <is>
          <t>&lt;=0.9.9</t>
        </is>
      </c>
    </row>
    <row r="26012">
      <c r="A26012" t="inlineStr">
        <is>
          <t>glance</t>
        </is>
      </c>
      <c r="B26012" t="inlineStr">
        <is>
          <t>fdf65d26b4f2212d9db387921f8adad2af561acb</t>
        </is>
      </c>
      <c r="C26012" t="inlineStr">
        <is>
          <t>2015-11-19 18:52:44+00:00</t>
        </is>
      </c>
      <c r="D26012" t="inlineStr">
        <is>
          <t>rem</t>
        </is>
      </c>
      <c r="E26012" t="inlineStr"/>
      <c r="F26012" t="inlineStr"/>
      <c r="G26012" t="inlineStr">
        <is>
          <t>glance_store</t>
        </is>
      </c>
      <c r="H26012" t="inlineStr">
        <is>
          <t>&lt;=0.1.10;&gt;=0.1.1</t>
        </is>
      </c>
    </row>
    <row r="26013">
      <c r="A26013" t="inlineStr">
        <is>
          <t>glance</t>
        </is>
      </c>
      <c r="B26013" t="inlineStr">
        <is>
          <t>7296a5302b00bd066ddf6b14c7d5a9afb3b88e70</t>
        </is>
      </c>
      <c r="C26013" t="inlineStr">
        <is>
          <t>2015-12-21 14:50:45+00:00</t>
        </is>
      </c>
      <c r="D26013" t="inlineStr">
        <is>
          <t>verchange</t>
        </is>
      </c>
      <c r="E26013" t="inlineStr">
        <is>
          <t>oslo.utils</t>
        </is>
      </c>
      <c r="F26013" t="inlineStr">
        <is>
          <t>&gt;=2.0.0;!=2.6.0</t>
        </is>
      </c>
      <c r="G26013" t="inlineStr">
        <is>
          <t>oslo.utils</t>
        </is>
      </c>
      <c r="H26013" t="inlineStr">
        <is>
          <t>&gt;=2.0.0</t>
        </is>
      </c>
    </row>
    <row r="26014">
      <c r="A26014" t="inlineStr">
        <is>
          <t>glance</t>
        </is>
      </c>
      <c r="B26014" t="inlineStr">
        <is>
          <t>7296a5302b00bd066ddf6b14c7d5a9afb3b88e70</t>
        </is>
      </c>
      <c r="C26014" t="inlineStr">
        <is>
          <t>2015-12-21 14:50:45+00:00</t>
        </is>
      </c>
      <c r="D26014" t="inlineStr">
        <is>
          <t>verchange</t>
        </is>
      </c>
      <c r="E26014" t="inlineStr">
        <is>
          <t>keystonemiddleware</t>
        </is>
      </c>
      <c r="F26014" t="inlineStr">
        <is>
          <t>&gt;=2.0.0;!=2.4.0</t>
        </is>
      </c>
      <c r="G26014" t="inlineStr">
        <is>
          <t>keystonemiddleware</t>
        </is>
      </c>
      <c r="H26014" t="inlineStr">
        <is>
          <t>&gt;=2.0.0</t>
        </is>
      </c>
    </row>
    <row r="26015">
      <c r="A26015" t="inlineStr">
        <is>
          <t>glance</t>
        </is>
      </c>
      <c r="B26015" t="inlineStr">
        <is>
          <t>7296a5302b00bd066ddf6b14c7d5a9afb3b88e70</t>
        </is>
      </c>
      <c r="C26015" t="inlineStr">
        <is>
          <t>2015-12-21 14:50:45+00:00</t>
        </is>
      </c>
      <c r="D26015" t="inlineStr">
        <is>
          <t>verchange</t>
        </is>
      </c>
      <c r="E26015" t="inlineStr">
        <is>
          <t>oslo.messaging</t>
        </is>
      </c>
      <c r="F26015" t="inlineStr">
        <is>
          <t>!=1.17.1;!=3.1.0;!=1.17.0;!=2.7.0;!=2.6.0;!=2.8.0;&gt;=1.16.0;!=2.8.1;!=2.9.0;!=2.6.1</t>
        </is>
      </c>
      <c r="G26015" t="inlineStr">
        <is>
          <t>oslo.messaging</t>
        </is>
      </c>
      <c r="H26015" t="inlineStr">
        <is>
          <t>!=1.17.0;&gt;=1.16.0;!=1.17.1</t>
        </is>
      </c>
    </row>
    <row r="26016">
      <c r="A26016" t="inlineStr">
        <is>
          <t>glance</t>
        </is>
      </c>
      <c r="B26016" t="inlineStr">
        <is>
          <t>7296a5302b00bd066ddf6b14c7d5a9afb3b88e70</t>
        </is>
      </c>
      <c r="C26016" t="inlineStr">
        <is>
          <t>2015-12-21 14:50:45+00:00</t>
        </is>
      </c>
      <c r="D26016" t="inlineStr">
        <is>
          <t>verchange</t>
        </is>
      </c>
      <c r="E26016" t="inlineStr">
        <is>
          <t>python-keystoneclient</t>
        </is>
      </c>
      <c r="F26016" t="inlineStr">
        <is>
          <t>&gt;=1.6.0;!=1.8.0</t>
        </is>
      </c>
      <c r="G26016" t="inlineStr">
        <is>
          <t>python-keystoneclient</t>
        </is>
      </c>
      <c r="H26016" t="inlineStr">
        <is>
          <t>&gt;=1.6.0</t>
        </is>
      </c>
    </row>
    <row r="26017">
      <c r="A26017" t="inlineStr">
        <is>
          <t>glance</t>
        </is>
      </c>
      <c r="B26017" t="inlineStr">
        <is>
          <t>02ef2ab8e833df6f46b0a47b19c98b397687f73b</t>
        </is>
      </c>
      <c r="C26017" t="inlineStr">
        <is>
          <t>2016-04-07 07:34:17+00:00</t>
        </is>
      </c>
      <c r="D26017" t="inlineStr">
        <is>
          <t>verchange</t>
        </is>
      </c>
      <c r="E26017" t="inlineStr">
        <is>
          <t>keystonemiddleware</t>
        </is>
      </c>
      <c r="F26017" t="inlineStr">
        <is>
          <t>&gt;=4.0.0;!=4.1.0</t>
        </is>
      </c>
      <c r="G26017" t="inlineStr">
        <is>
          <t>keystonemiddleware</t>
        </is>
      </c>
      <c r="H26017" t="inlineStr">
        <is>
          <t>&gt;=2.0.0;!=2.4.0</t>
        </is>
      </c>
    </row>
    <row r="26018">
      <c r="A26018" t="inlineStr">
        <is>
          <t>glance</t>
        </is>
      </c>
      <c r="B26018" t="inlineStr">
        <is>
          <t>02ef2ab8e833df6f46b0a47b19c98b397687f73b</t>
        </is>
      </c>
      <c r="C26018" t="inlineStr">
        <is>
          <t>2016-04-07 07:34:17+00:00</t>
        </is>
      </c>
      <c r="D26018" t="inlineStr">
        <is>
          <t>verchange</t>
        </is>
      </c>
      <c r="E26018" t="inlineStr">
        <is>
          <t>python-keystoneclient</t>
        </is>
      </c>
      <c r="F26018" t="inlineStr">
        <is>
          <t>&gt;=1.6.0;!=2.1.0;!=1.8.0</t>
        </is>
      </c>
      <c r="G26018" t="inlineStr">
        <is>
          <t>python-keystoneclient</t>
        </is>
      </c>
      <c r="H26018" t="inlineStr">
        <is>
          <t>&gt;=1.6.0;!=1.8.0</t>
        </is>
      </c>
    </row>
    <row r="26019">
      <c r="A26019" t="inlineStr">
        <is>
          <t>glance</t>
        </is>
      </c>
      <c r="B26019" t="inlineStr">
        <is>
          <t>02ef2ab8e833df6f46b0a47b19c98b397687f73b</t>
        </is>
      </c>
      <c r="C26019" t="inlineStr">
        <is>
          <t>2016-04-07 07:34:17+00:00</t>
        </is>
      </c>
      <c r="D26019" t="inlineStr">
        <is>
          <t>verchange</t>
        </is>
      </c>
      <c r="E26019" t="inlineStr">
        <is>
          <t>taskflow</t>
        </is>
      </c>
      <c r="F26019" t="inlineStr">
        <is>
          <t>&gt;=1.26.0</t>
        </is>
      </c>
      <c r="G26019" t="inlineStr">
        <is>
          <t>taskflow</t>
        </is>
      </c>
      <c r="H26019" t="inlineStr">
        <is>
          <t>&gt;=1.16.0</t>
        </is>
      </c>
    </row>
    <row r="26020">
      <c r="A26020" t="inlineStr">
        <is>
          <t>glance</t>
        </is>
      </c>
      <c r="B26020" t="inlineStr">
        <is>
          <t>02ef2ab8e833df6f46b0a47b19c98b397687f73b</t>
        </is>
      </c>
      <c r="C26020" t="inlineStr">
        <is>
          <t>2016-04-07 07:34:17+00:00</t>
        </is>
      </c>
      <c r="D26020" t="inlineStr">
        <is>
          <t>verchange</t>
        </is>
      </c>
      <c r="E26020" t="inlineStr">
        <is>
          <t>WSME</t>
        </is>
      </c>
      <c r="F26020" t="inlineStr">
        <is>
          <t>&gt;=0.8</t>
        </is>
      </c>
      <c r="G26020" t="inlineStr">
        <is>
          <t>WSME</t>
        </is>
      </c>
      <c r="H26020" t="inlineStr">
        <is>
          <t>&gt;=0.7</t>
        </is>
      </c>
    </row>
    <row r="26021">
      <c r="A26021" t="inlineStr">
        <is>
          <t>glance</t>
        </is>
      </c>
      <c r="B26021" t="inlineStr">
        <is>
          <t>02ef2ab8e833df6f46b0a47b19c98b397687f73b</t>
        </is>
      </c>
      <c r="C26021" t="inlineStr">
        <is>
          <t>2016-04-07 07:34:17+00:00</t>
        </is>
      </c>
      <c r="D26021" t="inlineStr">
        <is>
          <t>verchange</t>
        </is>
      </c>
      <c r="E26021" t="inlineStr">
        <is>
          <t>SQLAlchemy</t>
        </is>
      </c>
      <c r="F26021" t="inlineStr">
        <is>
          <t>&lt;1.1.0;&gt;=1.0.10</t>
        </is>
      </c>
      <c r="G26021" t="inlineStr">
        <is>
          <t>SQLAlchemy</t>
        </is>
      </c>
      <c r="H26021" t="inlineStr">
        <is>
          <t>&gt;=0.9.9;&lt;1.1.0</t>
        </is>
      </c>
    </row>
    <row r="26022">
      <c r="A26022" t="inlineStr">
        <is>
          <t>glance</t>
        </is>
      </c>
      <c r="B26022" t="inlineStr">
        <is>
          <t>02ef2ab8e833df6f46b0a47b19c98b397687f73b</t>
        </is>
      </c>
      <c r="C26022" t="inlineStr">
        <is>
          <t>2016-04-07 07:34:17+00:00</t>
        </is>
      </c>
      <c r="D26022" t="inlineStr">
        <is>
          <t>verchange</t>
        </is>
      </c>
      <c r="E26022" t="inlineStr">
        <is>
          <t>six</t>
        </is>
      </c>
      <c r="F26022" t="inlineStr">
        <is>
          <t>&gt;=1.9.0</t>
        </is>
      </c>
      <c r="G26022" t="inlineStr">
        <is>
          <t>six</t>
        </is>
      </c>
      <c r="H26022" t="inlineStr">
        <is>
          <t>&gt;=1.9.0</t>
        </is>
      </c>
    </row>
    <row r="26023">
      <c r="A26023" t="inlineStr">
        <is>
          <t>glance</t>
        </is>
      </c>
      <c r="B26023" t="inlineStr">
        <is>
          <t>02ef2ab8e833df6f46b0a47b19c98b397687f73b</t>
        </is>
      </c>
      <c r="C26023" t="inlineStr">
        <is>
          <t>2016-04-07 07:34:17+00:00</t>
        </is>
      </c>
      <c r="D26023" t="inlineStr">
        <is>
          <t>verchange</t>
        </is>
      </c>
      <c r="E26023" t="inlineStr">
        <is>
          <t>WebOb</t>
        </is>
      </c>
      <c r="F26023" t="inlineStr">
        <is>
          <t>&gt;=1.2.3</t>
        </is>
      </c>
      <c r="G26023" t="inlineStr">
        <is>
          <t>WebOb</t>
        </is>
      </c>
      <c r="H26023" t="inlineStr">
        <is>
          <t>&gt;=1.2.3</t>
        </is>
      </c>
    </row>
    <row r="26024">
      <c r="A26024" t="inlineStr">
        <is>
          <t>glance</t>
        </is>
      </c>
      <c r="B26024" t="inlineStr">
        <is>
          <t>02ef2ab8e833df6f46b0a47b19c98b397687f73b</t>
        </is>
      </c>
      <c r="C26024" t="inlineStr">
        <is>
          <t>2016-04-07 07:34:17+00:00</t>
        </is>
      </c>
      <c r="D26024" t="inlineStr">
        <is>
          <t>verchange</t>
        </is>
      </c>
      <c r="E26024" t="inlineStr">
        <is>
          <t>glance-store</t>
        </is>
      </c>
      <c r="F26024" t="inlineStr">
        <is>
          <t>&gt;=0.13.0</t>
        </is>
      </c>
      <c r="G26024" t="inlineStr">
        <is>
          <t>glance-store</t>
        </is>
      </c>
      <c r="H26024" t="inlineStr">
        <is>
          <t>&gt;=0.7.1;!=0.9.0</t>
        </is>
      </c>
    </row>
    <row r="26025">
      <c r="A26025" t="inlineStr">
        <is>
          <t>glance</t>
        </is>
      </c>
      <c r="B26025" t="inlineStr">
        <is>
          <t>02ef2ab8e833df6f46b0a47b19c98b397687f73b</t>
        </is>
      </c>
      <c r="C26025" t="inlineStr">
        <is>
          <t>2016-04-07 07:34:17+00:00</t>
        </is>
      </c>
      <c r="D26025" t="inlineStr">
        <is>
          <t>verchange</t>
        </is>
      </c>
      <c r="E26025" t="inlineStr">
        <is>
          <t>oslo.middleware</t>
        </is>
      </c>
      <c r="F26025" t="inlineStr">
        <is>
          <t>&gt;=3.0.0</t>
        </is>
      </c>
      <c r="G26025" t="inlineStr">
        <is>
          <t>oslo.middleware</t>
        </is>
      </c>
      <c r="H26025" t="inlineStr">
        <is>
          <t>&gt;=2.8.0</t>
        </is>
      </c>
    </row>
    <row r="26026">
      <c r="A26026" t="inlineStr">
        <is>
          <t>glance</t>
        </is>
      </c>
      <c r="B26026" t="inlineStr">
        <is>
          <t>02ef2ab8e833df6f46b0a47b19c98b397687f73b</t>
        </is>
      </c>
      <c r="C26026" t="inlineStr">
        <is>
          <t>2016-04-07 07:34:17+00:00</t>
        </is>
      </c>
      <c r="D26026" t="inlineStr">
        <is>
          <t>verchange</t>
        </is>
      </c>
      <c r="E26026" t="inlineStr">
        <is>
          <t>iso8601</t>
        </is>
      </c>
      <c r="F26026" t="inlineStr">
        <is>
          <t>&gt;=0.1.9</t>
        </is>
      </c>
      <c r="G26026" t="inlineStr">
        <is>
          <t>iso8601</t>
        </is>
      </c>
      <c r="H26026" t="inlineStr">
        <is>
          <t>&gt;=0.1.9</t>
        </is>
      </c>
    </row>
    <row r="26027">
      <c r="A26027" t="inlineStr">
        <is>
          <t>glance</t>
        </is>
      </c>
      <c r="B26027" t="inlineStr">
        <is>
          <t>02ef2ab8e833df6f46b0a47b19c98b397687f73b</t>
        </is>
      </c>
      <c r="C26027" t="inlineStr">
        <is>
          <t>2016-04-07 07:34:17+00:00</t>
        </is>
      </c>
      <c r="D26027" t="inlineStr">
        <is>
          <t>verchange</t>
        </is>
      </c>
      <c r="E26027" t="inlineStr">
        <is>
          <t>cryptography</t>
        </is>
      </c>
      <c r="F26027" t="inlineStr">
        <is>
          <t>&gt;=1.0</t>
        </is>
      </c>
      <c r="G26027" t="inlineStr">
        <is>
          <t>cryptography</t>
        </is>
      </c>
      <c r="H26027" t="inlineStr">
        <is>
          <t>&gt;=1.0</t>
        </is>
      </c>
    </row>
    <row r="26028">
      <c r="A26028" t="inlineStr">
        <is>
          <t>glance</t>
        </is>
      </c>
      <c r="B26028" t="inlineStr">
        <is>
          <t>02ef2ab8e833df6f46b0a47b19c98b397687f73b</t>
        </is>
      </c>
      <c r="C26028" t="inlineStr">
        <is>
          <t>2016-04-07 07:34:17+00:00</t>
        </is>
      </c>
      <c r="D26028" t="inlineStr">
        <is>
          <t>verchange</t>
        </is>
      </c>
      <c r="E26028" t="inlineStr">
        <is>
          <t>eventlet</t>
        </is>
      </c>
      <c r="F26028" t="inlineStr">
        <is>
          <t>&gt;=0.18.2;!=0.18.3</t>
        </is>
      </c>
      <c r="G26028" t="inlineStr">
        <is>
          <t>eventlet</t>
        </is>
      </c>
      <c r="H26028" t="inlineStr">
        <is>
          <t>&gt;=0.17.4</t>
        </is>
      </c>
    </row>
    <row r="26029">
      <c r="A26029" t="inlineStr">
        <is>
          <t>glance</t>
        </is>
      </c>
      <c r="B26029" t="inlineStr">
        <is>
          <t>02ef2ab8e833df6f46b0a47b19c98b397687f73b</t>
        </is>
      </c>
      <c r="C26029" t="inlineStr">
        <is>
          <t>2016-04-07 07:34:17+00:00</t>
        </is>
      </c>
      <c r="D26029" t="inlineStr">
        <is>
          <t>verchange</t>
        </is>
      </c>
      <c r="E26029" t="inlineStr">
        <is>
          <t>Paste</t>
        </is>
      </c>
      <c r="F26029" t="inlineStr"/>
      <c r="G26029" t="inlineStr">
        <is>
          <t>Paste</t>
        </is>
      </c>
      <c r="H26029" t="inlineStr"/>
    </row>
    <row r="26030">
      <c r="A26030" t="inlineStr">
        <is>
          <t>glance</t>
        </is>
      </c>
      <c r="B26030" t="inlineStr">
        <is>
          <t>02ef2ab8e833df6f46b0a47b19c98b397687f73b</t>
        </is>
      </c>
      <c r="C26030" t="inlineStr">
        <is>
          <t>2016-04-07 07:34:17+00:00</t>
        </is>
      </c>
      <c r="D26030" t="inlineStr">
        <is>
          <t>verchange</t>
        </is>
      </c>
      <c r="E26030" t="inlineStr">
        <is>
          <t>Routes</t>
        </is>
      </c>
      <c r="F26030" t="inlineStr">
        <is>
          <t>&gt;=1.12.3;!=2.0;!=2.1</t>
        </is>
      </c>
      <c r="G26030" t="inlineStr">
        <is>
          <t>Routes</t>
        </is>
      </c>
      <c r="H26030" t="inlineStr">
        <is>
          <t>&gt;=1.12.3;!=2.0;!=2.1</t>
        </is>
      </c>
    </row>
    <row r="26031">
      <c r="A26031" t="inlineStr">
        <is>
          <t>glance</t>
        </is>
      </c>
      <c r="B26031" t="inlineStr">
        <is>
          <t>02ef2ab8e833df6f46b0a47b19c98b397687f73b</t>
        </is>
      </c>
      <c r="C26031" t="inlineStr">
        <is>
          <t>2016-04-07 07:34:17+00:00</t>
        </is>
      </c>
      <c r="D26031" t="inlineStr">
        <is>
          <t>verchange</t>
        </is>
      </c>
      <c r="E26031" t="inlineStr">
        <is>
          <t>httplib2</t>
        </is>
      </c>
      <c r="F26031" t="inlineStr">
        <is>
          <t>&gt;=0.7.5</t>
        </is>
      </c>
      <c r="G26031" t="inlineStr">
        <is>
          <t>httplib2</t>
        </is>
      </c>
      <c r="H26031" t="inlineStr">
        <is>
          <t>&gt;=0.7.5</t>
        </is>
      </c>
    </row>
    <row r="26032">
      <c r="A26032" t="inlineStr">
        <is>
          <t>glance</t>
        </is>
      </c>
      <c r="B26032" t="inlineStr">
        <is>
          <t>02ef2ab8e833df6f46b0a47b19c98b397687f73b</t>
        </is>
      </c>
      <c r="C26032" t="inlineStr">
        <is>
          <t>2016-04-07 07:34:17+00:00</t>
        </is>
      </c>
      <c r="D26032" t="inlineStr">
        <is>
          <t>verchange</t>
        </is>
      </c>
      <c r="E26032" t="inlineStr">
        <is>
          <t>oslo.config</t>
        </is>
      </c>
      <c r="F26032" t="inlineStr">
        <is>
          <t>&gt;=3.7.0</t>
        </is>
      </c>
      <c r="G26032" t="inlineStr">
        <is>
          <t>oslo.config</t>
        </is>
      </c>
      <c r="H26032" t="inlineStr">
        <is>
          <t>&gt;=2.3.0</t>
        </is>
      </c>
    </row>
    <row r="26033">
      <c r="A26033" t="inlineStr">
        <is>
          <t>glance</t>
        </is>
      </c>
      <c r="B26033" t="inlineStr">
        <is>
          <t>02ef2ab8e833df6f46b0a47b19c98b397687f73b</t>
        </is>
      </c>
      <c r="C26033" t="inlineStr">
        <is>
          <t>2016-04-07 07:34:17+00:00</t>
        </is>
      </c>
      <c r="D26033" t="inlineStr">
        <is>
          <t>verchange</t>
        </is>
      </c>
      <c r="E26033" t="inlineStr">
        <is>
          <t>semantic-version</t>
        </is>
      </c>
      <c r="F26033" t="inlineStr">
        <is>
          <t>&gt;=2.3.1</t>
        </is>
      </c>
      <c r="G26033" t="inlineStr">
        <is>
          <t>semantic-version</t>
        </is>
      </c>
      <c r="H26033" t="inlineStr">
        <is>
          <t>&gt;=2.3.1</t>
        </is>
      </c>
    </row>
    <row r="26034">
      <c r="A26034" t="inlineStr">
        <is>
          <t>glance</t>
        </is>
      </c>
      <c r="B26034" t="inlineStr">
        <is>
          <t>02ef2ab8e833df6f46b0a47b19c98b397687f73b</t>
        </is>
      </c>
      <c r="C26034" t="inlineStr">
        <is>
          <t>2016-04-07 07:34:17+00:00</t>
        </is>
      </c>
      <c r="D26034" t="inlineStr">
        <is>
          <t>verchange</t>
        </is>
      </c>
      <c r="E26034" t="inlineStr">
        <is>
          <t>sqlalchemy-migrate</t>
        </is>
      </c>
      <c r="F26034" t="inlineStr">
        <is>
          <t>&gt;=0.9.6</t>
        </is>
      </c>
      <c r="G26034" t="inlineStr">
        <is>
          <t>sqlalchemy-migrate</t>
        </is>
      </c>
      <c r="H26034" t="inlineStr">
        <is>
          <t>&gt;=0.9.6</t>
        </is>
      </c>
    </row>
    <row r="26035">
      <c r="A26035" t="inlineStr">
        <is>
          <t>glance</t>
        </is>
      </c>
      <c r="B26035" t="inlineStr">
        <is>
          <t>02ef2ab8e833df6f46b0a47b19c98b397687f73b</t>
        </is>
      </c>
      <c r="C26035" t="inlineStr">
        <is>
          <t>2016-04-07 07:34:17+00:00</t>
        </is>
      </c>
      <c r="D26035" t="inlineStr">
        <is>
          <t>verchange</t>
        </is>
      </c>
      <c r="E26035" t="inlineStr">
        <is>
          <t>oslo.db</t>
        </is>
      </c>
      <c r="F26035" t="inlineStr">
        <is>
          <t>&gt;=4.1.0</t>
        </is>
      </c>
      <c r="G26035" t="inlineStr">
        <is>
          <t>oslo.db</t>
        </is>
      </c>
      <c r="H26035" t="inlineStr">
        <is>
          <t>&gt;=2.4.1</t>
        </is>
      </c>
    </row>
    <row r="26036">
      <c r="A26036" t="inlineStr">
        <is>
          <t>glance</t>
        </is>
      </c>
      <c r="B26036" t="inlineStr">
        <is>
          <t>02ef2ab8e833df6f46b0a47b19c98b397687f73b</t>
        </is>
      </c>
      <c r="C26036" t="inlineStr">
        <is>
          <t>2016-04-07 07:34:17+00:00</t>
        </is>
      </c>
      <c r="D26036" t="inlineStr">
        <is>
          <t>verchange</t>
        </is>
      </c>
      <c r="E26036" t="inlineStr">
        <is>
          <t>oslo.messaging</t>
        </is>
      </c>
      <c r="F26036" t="inlineStr">
        <is>
          <t>&gt;=4.0.0</t>
        </is>
      </c>
      <c r="G26036" t="inlineStr">
        <is>
          <t>oslo.messaging</t>
        </is>
      </c>
      <c r="H26036" t="inlineStr">
        <is>
          <t>!=1.17.1;!=3.1.0;!=1.17.0;!=2.7.0;!=2.6.0;!=2.8.0;&gt;=1.16.0;!=2.8.1;!=2.9.0;!=2.6.1</t>
        </is>
      </c>
    </row>
    <row r="26037">
      <c r="A26037" t="inlineStr">
        <is>
          <t>glance</t>
        </is>
      </c>
      <c r="B26037" t="inlineStr">
        <is>
          <t>02ef2ab8e833df6f46b0a47b19c98b397687f73b</t>
        </is>
      </c>
      <c r="C26037" t="inlineStr">
        <is>
          <t>2016-04-07 07:34:17+00:00</t>
        </is>
      </c>
      <c r="D26037" t="inlineStr">
        <is>
          <t>verchange</t>
        </is>
      </c>
      <c r="E26037" t="inlineStr">
        <is>
          <t>castellan</t>
        </is>
      </c>
      <c r="F26037" t="inlineStr">
        <is>
          <t>&gt;=0.3.1</t>
        </is>
      </c>
      <c r="G26037" t="inlineStr">
        <is>
          <t>castellan</t>
        </is>
      </c>
      <c r="H26037" t="inlineStr">
        <is>
          <t>&gt;=0.2.0</t>
        </is>
      </c>
    </row>
    <row r="26038">
      <c r="A26038" t="inlineStr">
        <is>
          <t>glance</t>
        </is>
      </c>
      <c r="B26038" t="inlineStr">
        <is>
          <t>02ef2ab8e833df6f46b0a47b19c98b397687f73b</t>
        </is>
      </c>
      <c r="C26038" t="inlineStr">
        <is>
          <t>2016-04-07 07:34:17+00:00</t>
        </is>
      </c>
      <c r="D26038" t="inlineStr">
        <is>
          <t>verchange</t>
        </is>
      </c>
      <c r="E26038" t="inlineStr">
        <is>
          <t>oslo.log</t>
        </is>
      </c>
      <c r="F26038" t="inlineStr">
        <is>
          <t>&gt;=1.14.0</t>
        </is>
      </c>
      <c r="G26038" t="inlineStr">
        <is>
          <t>oslo.log</t>
        </is>
      </c>
      <c r="H26038" t="inlineStr">
        <is>
          <t>&gt;=1.8.0</t>
        </is>
      </c>
    </row>
    <row r="26039">
      <c r="A26039" t="inlineStr">
        <is>
          <t>glance</t>
        </is>
      </c>
      <c r="B26039" t="inlineStr">
        <is>
          <t>02ef2ab8e833df6f46b0a47b19c98b397687f73b</t>
        </is>
      </c>
      <c r="C26039" t="inlineStr">
        <is>
          <t>2016-04-07 07:34:17+00:00</t>
        </is>
      </c>
      <c r="D26039" t="inlineStr">
        <is>
          <t>verchange</t>
        </is>
      </c>
      <c r="E26039" t="inlineStr">
        <is>
          <t>PasteDeploy</t>
        </is>
      </c>
      <c r="F26039" t="inlineStr">
        <is>
          <t>&gt;=1.5.0</t>
        </is>
      </c>
      <c r="G26039" t="inlineStr">
        <is>
          <t>PasteDeploy</t>
        </is>
      </c>
      <c r="H26039" t="inlineStr">
        <is>
          <t>&gt;=1.5.0</t>
        </is>
      </c>
    </row>
    <row r="26040">
      <c r="A26040" t="inlineStr">
        <is>
          <t>glance</t>
        </is>
      </c>
      <c r="B26040" t="inlineStr">
        <is>
          <t>02ef2ab8e833df6f46b0a47b19c98b397687f73b</t>
        </is>
      </c>
      <c r="C26040" t="inlineStr">
        <is>
          <t>2016-04-07 07:34:17+00:00</t>
        </is>
      </c>
      <c r="D26040" t="inlineStr">
        <is>
          <t>verchange</t>
        </is>
      </c>
      <c r="E26040" t="inlineStr">
        <is>
          <t>futurist</t>
        </is>
      </c>
      <c r="F26040" t="inlineStr">
        <is>
          <t>&gt;=0.11.0</t>
        </is>
      </c>
      <c r="G26040" t="inlineStr">
        <is>
          <t>futurist</t>
        </is>
      </c>
      <c r="H26040" t="inlineStr">
        <is>
          <t>&gt;=0.1.2</t>
        </is>
      </c>
    </row>
    <row r="26041">
      <c r="A26041" t="inlineStr">
        <is>
          <t>glance</t>
        </is>
      </c>
      <c r="B26041" t="inlineStr">
        <is>
          <t>02ef2ab8e833df6f46b0a47b19c98b397687f73b</t>
        </is>
      </c>
      <c r="C26041" t="inlineStr">
        <is>
          <t>2016-04-07 07:34:17+00:00</t>
        </is>
      </c>
      <c r="D26041" t="inlineStr">
        <is>
          <t>verchange</t>
        </is>
      </c>
      <c r="E26041" t="inlineStr">
        <is>
          <t>oslo.utils</t>
        </is>
      </c>
      <c r="F26041" t="inlineStr">
        <is>
          <t>&gt;=3.5.0</t>
        </is>
      </c>
      <c r="G26041" t="inlineStr">
        <is>
          <t>oslo.utils</t>
        </is>
      </c>
      <c r="H26041" t="inlineStr">
        <is>
          <t>&gt;=2.0.0;!=2.6.0</t>
        </is>
      </c>
    </row>
    <row r="26042">
      <c r="A26042" t="inlineStr">
        <is>
          <t>glance</t>
        </is>
      </c>
      <c r="B26042" t="inlineStr">
        <is>
          <t>02ef2ab8e833df6f46b0a47b19c98b397687f73b</t>
        </is>
      </c>
      <c r="C26042" t="inlineStr">
        <is>
          <t>2016-04-07 07:34:17+00:00</t>
        </is>
      </c>
      <c r="D26042" t="inlineStr">
        <is>
          <t>verchange</t>
        </is>
      </c>
      <c r="E26042" t="inlineStr">
        <is>
          <t>jsonschema</t>
        </is>
      </c>
      <c r="F26042" t="inlineStr">
        <is>
          <t>!=2.5.0;&gt;=2.0.0;&lt;3.0.0</t>
        </is>
      </c>
      <c r="G26042" t="inlineStr">
        <is>
          <t>jsonschema</t>
        </is>
      </c>
      <c r="H26042" t="inlineStr">
        <is>
          <t>!=2.5.0;&gt;=2.0.0;&lt;3.0.0</t>
        </is>
      </c>
    </row>
    <row r="26043">
      <c r="A26043" t="inlineStr">
        <is>
          <t>glance</t>
        </is>
      </c>
      <c r="B26043" t="inlineStr">
        <is>
          <t>02ef2ab8e833df6f46b0a47b19c98b397687f73b</t>
        </is>
      </c>
      <c r="C26043" t="inlineStr">
        <is>
          <t>2016-04-07 07:34:17+00:00</t>
        </is>
      </c>
      <c r="D26043" t="inlineStr">
        <is>
          <t>verchange</t>
        </is>
      </c>
      <c r="E26043" t="inlineStr">
        <is>
          <t>pycrypto</t>
        </is>
      </c>
      <c r="F26043" t="inlineStr">
        <is>
          <t>&gt;=2.6</t>
        </is>
      </c>
      <c r="G26043" t="inlineStr">
        <is>
          <t>pycrypto</t>
        </is>
      </c>
      <c r="H26043" t="inlineStr">
        <is>
          <t>&gt;=2.6</t>
        </is>
      </c>
    </row>
    <row r="26044">
      <c r="A26044" t="inlineStr">
        <is>
          <t>glance</t>
        </is>
      </c>
      <c r="B26044" t="inlineStr">
        <is>
          <t>02ef2ab8e833df6f46b0a47b19c98b397687f73b</t>
        </is>
      </c>
      <c r="C26044" t="inlineStr">
        <is>
          <t>2016-04-07 07:34:17+00:00</t>
        </is>
      </c>
      <c r="D26044" t="inlineStr">
        <is>
          <t>verchange</t>
        </is>
      </c>
      <c r="E26044" t="inlineStr">
        <is>
          <t>pyOpenSSL</t>
        </is>
      </c>
      <c r="F26044" t="inlineStr">
        <is>
          <t>&gt;=0.14</t>
        </is>
      </c>
      <c r="G26044" t="inlineStr">
        <is>
          <t>pyOpenSSL</t>
        </is>
      </c>
      <c r="H26044" t="inlineStr">
        <is>
          <t>&gt;=0.14</t>
        </is>
      </c>
    </row>
    <row r="26045">
      <c r="A26045" t="inlineStr">
        <is>
          <t>glance</t>
        </is>
      </c>
      <c r="B26045" t="inlineStr">
        <is>
          <t>02ef2ab8e833df6f46b0a47b19c98b397687f73b</t>
        </is>
      </c>
      <c r="C26045" t="inlineStr">
        <is>
          <t>2016-04-07 07:34:17+00:00</t>
        </is>
      </c>
      <c r="D26045" t="inlineStr">
        <is>
          <t>verchange</t>
        </is>
      </c>
      <c r="E26045" t="inlineStr">
        <is>
          <t>oslo.concurrency</t>
        </is>
      </c>
      <c r="F26045" t="inlineStr">
        <is>
          <t>&gt;=3.5.0</t>
        </is>
      </c>
      <c r="G26045" t="inlineStr">
        <is>
          <t>oslo.concurrency</t>
        </is>
      </c>
      <c r="H26045" t="inlineStr">
        <is>
          <t>&gt;=2.3.0</t>
        </is>
      </c>
    </row>
    <row r="26046">
      <c r="A26046" t="inlineStr">
        <is>
          <t>glance</t>
        </is>
      </c>
      <c r="B26046" t="inlineStr">
        <is>
          <t>02ef2ab8e833df6f46b0a47b19c98b397687f73b</t>
        </is>
      </c>
      <c r="C26046" t="inlineStr">
        <is>
          <t>2016-04-07 07:34:17+00:00</t>
        </is>
      </c>
      <c r="D26046" t="inlineStr">
        <is>
          <t>verchange</t>
        </is>
      </c>
      <c r="E26046" t="inlineStr">
        <is>
          <t>pbr</t>
        </is>
      </c>
      <c r="F26046" t="inlineStr">
        <is>
          <t>&gt;=1.6</t>
        </is>
      </c>
      <c r="G26046" t="inlineStr">
        <is>
          <t>pbr</t>
        </is>
      </c>
      <c r="H26046" t="inlineStr">
        <is>
          <t>&gt;=1.6</t>
        </is>
      </c>
    </row>
    <row r="26047">
      <c r="A26047" t="inlineStr">
        <is>
          <t>glance</t>
        </is>
      </c>
      <c r="B26047" t="inlineStr">
        <is>
          <t>02ef2ab8e833df6f46b0a47b19c98b397687f73b</t>
        </is>
      </c>
      <c r="C26047" t="inlineStr">
        <is>
          <t>2016-04-07 07:34:17+00:00</t>
        </is>
      </c>
      <c r="D26047" t="inlineStr">
        <is>
          <t>verchange</t>
        </is>
      </c>
      <c r="E26047" t="inlineStr">
        <is>
          <t>oslo.service</t>
        </is>
      </c>
      <c r="F26047" t="inlineStr">
        <is>
          <t>&gt;=1.0.0</t>
        </is>
      </c>
      <c r="G26047" t="inlineStr">
        <is>
          <t>oslo.service</t>
        </is>
      </c>
      <c r="H26047" t="inlineStr">
        <is>
          <t>&gt;=0.7.0</t>
        </is>
      </c>
    </row>
    <row r="26048">
      <c r="A26048" t="inlineStr">
        <is>
          <t>glance</t>
        </is>
      </c>
      <c r="B26048" t="inlineStr">
        <is>
          <t>02ef2ab8e833df6f46b0a47b19c98b397687f73b</t>
        </is>
      </c>
      <c r="C26048" t="inlineStr">
        <is>
          <t>2016-04-07 07:34:17+00:00</t>
        </is>
      </c>
      <c r="D26048" t="inlineStr">
        <is>
          <t>verchange</t>
        </is>
      </c>
      <c r="E26048" t="inlineStr">
        <is>
          <t>osprofiler</t>
        </is>
      </c>
      <c r="F26048" t="inlineStr">
        <is>
          <t>&gt;=1.1.0</t>
        </is>
      </c>
      <c r="G26048" t="inlineStr">
        <is>
          <t>osprofiler</t>
        </is>
      </c>
      <c r="H26048" t="inlineStr">
        <is>
          <t>&gt;=0.3.0</t>
        </is>
      </c>
    </row>
    <row r="26049">
      <c r="A26049" t="inlineStr">
        <is>
          <t>glance</t>
        </is>
      </c>
      <c r="B26049" t="inlineStr">
        <is>
          <t>02ef2ab8e833df6f46b0a47b19c98b397687f73b</t>
        </is>
      </c>
      <c r="C26049" t="inlineStr">
        <is>
          <t>2016-04-07 07:34:17+00:00</t>
        </is>
      </c>
      <c r="D26049" t="inlineStr">
        <is>
          <t>verchange</t>
        </is>
      </c>
      <c r="E26049" t="inlineStr">
        <is>
          <t>oslo.serialization</t>
        </is>
      </c>
      <c r="F26049" t="inlineStr">
        <is>
          <t>&gt;=1.10.0</t>
        </is>
      </c>
      <c r="G26049" t="inlineStr">
        <is>
          <t>oslo.serialization</t>
        </is>
      </c>
      <c r="H26049" t="inlineStr">
        <is>
          <t>&gt;=1.4.0</t>
        </is>
      </c>
    </row>
    <row r="26050">
      <c r="A26050" t="inlineStr">
        <is>
          <t>glance</t>
        </is>
      </c>
      <c r="B26050" t="inlineStr">
        <is>
          <t>02ef2ab8e833df6f46b0a47b19c98b397687f73b</t>
        </is>
      </c>
      <c r="C26050" t="inlineStr">
        <is>
          <t>2016-04-07 07:34:17+00:00</t>
        </is>
      </c>
      <c r="D26050" t="inlineStr">
        <is>
          <t>verchange</t>
        </is>
      </c>
      <c r="E26050" t="inlineStr">
        <is>
          <t>oslo.i18n</t>
        </is>
      </c>
      <c r="F26050" t="inlineStr">
        <is>
          <t>&gt;=2.1.0</t>
        </is>
      </c>
      <c r="G26050" t="inlineStr">
        <is>
          <t>oslo.i18n</t>
        </is>
      </c>
      <c r="H26050" t="inlineStr">
        <is>
          <t>&gt;=1.5.0</t>
        </is>
      </c>
    </row>
    <row r="26051">
      <c r="A26051" t="inlineStr">
        <is>
          <t>glance</t>
        </is>
      </c>
      <c r="B26051" t="inlineStr">
        <is>
          <t>02ef2ab8e833df6f46b0a47b19c98b397687f73b</t>
        </is>
      </c>
      <c r="C26051" t="inlineStr">
        <is>
          <t>2016-04-07 07:34:17+00:00</t>
        </is>
      </c>
      <c r="D26051" t="inlineStr">
        <is>
          <t>add</t>
        </is>
      </c>
      <c r="E26051" t="inlineStr">
        <is>
          <t>keystoneauth1</t>
        </is>
      </c>
      <c r="F26051" t="inlineStr">
        <is>
          <t>&gt;=2.1.0</t>
        </is>
      </c>
      <c r="G26051" t="inlineStr"/>
      <c r="H26051" t="inlineStr"/>
    </row>
    <row r="26052">
      <c r="A26052" t="inlineStr">
        <is>
          <t>glance</t>
        </is>
      </c>
      <c r="B26052" t="inlineStr">
        <is>
          <t>02ef2ab8e833df6f46b0a47b19c98b397687f73b</t>
        </is>
      </c>
      <c r="C26052" t="inlineStr">
        <is>
          <t>2016-04-07 07:34:17+00:00</t>
        </is>
      </c>
      <c r="D26052" t="inlineStr">
        <is>
          <t>add</t>
        </is>
      </c>
      <c r="E26052" t="inlineStr">
        <is>
          <t>PrettyTable</t>
        </is>
      </c>
      <c r="F26052" t="inlineStr">
        <is>
          <t>&gt;=0.7;&lt;0.8</t>
        </is>
      </c>
      <c r="G26052" t="inlineStr"/>
      <c r="H26052" t="inlineStr"/>
    </row>
    <row r="26053">
      <c r="A26053" t="inlineStr">
        <is>
          <t>glance</t>
        </is>
      </c>
      <c r="B26053" t="inlineStr">
        <is>
          <t>02ef2ab8e833df6f46b0a47b19c98b397687f73b</t>
        </is>
      </c>
      <c r="C26053" t="inlineStr">
        <is>
          <t>2016-04-07 07:34:17+00:00</t>
        </is>
      </c>
      <c r="D26053" t="inlineStr">
        <is>
          <t>add</t>
        </is>
      </c>
      <c r="E26053" t="inlineStr">
        <is>
          <t>debtcollector</t>
        </is>
      </c>
      <c r="F26053" t="inlineStr">
        <is>
          <t>&gt;=1.2.0</t>
        </is>
      </c>
      <c r="G26053" t="inlineStr"/>
      <c r="H26053" t="inlineStr"/>
    </row>
    <row r="26054">
      <c r="A26054" t="inlineStr">
        <is>
          <t>glance</t>
        </is>
      </c>
      <c r="B26054" t="inlineStr">
        <is>
          <t>02ef2ab8e833df6f46b0a47b19c98b397687f73b</t>
        </is>
      </c>
      <c r="C26054" t="inlineStr">
        <is>
          <t>2016-04-07 07:34:17+00:00</t>
        </is>
      </c>
      <c r="D26054" t="inlineStr">
        <is>
          <t>add</t>
        </is>
      </c>
      <c r="E26054" t="inlineStr">
        <is>
          <t>monotonic</t>
        </is>
      </c>
      <c r="F26054" t="inlineStr">
        <is>
          <t>&gt;=0.6</t>
        </is>
      </c>
      <c r="G26054" t="inlineStr"/>
      <c r="H26054" t="inlineStr"/>
    </row>
    <row r="26055">
      <c r="A26055" t="inlineStr">
        <is>
          <t>glance</t>
        </is>
      </c>
      <c r="B26055" t="inlineStr">
        <is>
          <t>02ef2ab8e833df6f46b0a47b19c98b397687f73b</t>
        </is>
      </c>
      <c r="C26055" t="inlineStr">
        <is>
          <t>2016-04-07 07:34:17+00:00</t>
        </is>
      </c>
      <c r="D26055" t="inlineStr">
        <is>
          <t>rem</t>
        </is>
      </c>
      <c r="E26055" t="inlineStr"/>
      <c r="F26055" t="inlineStr"/>
      <c r="G26055" t="inlineStr">
        <is>
          <t>anyjson</t>
        </is>
      </c>
      <c r="H26055" t="inlineStr">
        <is>
          <t>&gt;=0.3.3</t>
        </is>
      </c>
    </row>
    <row r="26056">
      <c r="A26056" t="inlineStr">
        <is>
          <t>glance</t>
        </is>
      </c>
      <c r="B26056" t="inlineStr">
        <is>
          <t>ca370edd28fe563b77c29123c940c7264897fc27</t>
        </is>
      </c>
      <c r="C26056" t="inlineStr">
        <is>
          <t>2016-05-10 13:30:40+00:00</t>
        </is>
      </c>
      <c r="D26056" t="inlineStr">
        <is>
          <t>verchange</t>
        </is>
      </c>
      <c r="E26056" t="inlineStr">
        <is>
          <t>Routes</t>
        </is>
      </c>
      <c r="F26056" t="inlineStr">
        <is>
          <t>&gt;=1.12.3;&lt;2.3.0;!=2.0</t>
        </is>
      </c>
      <c r="G26056" t="inlineStr">
        <is>
          <t>Routes</t>
        </is>
      </c>
      <c r="H26056" t="inlineStr">
        <is>
          <t>&gt;=1.12.3;!=2.0</t>
        </is>
      </c>
    </row>
    <row r="26057">
      <c r="A26057" t="inlineStr">
        <is>
          <t>glance</t>
        </is>
      </c>
      <c r="B26057" t="inlineStr">
        <is>
          <t>ca370edd28fe563b77c29123c940c7264897fc27</t>
        </is>
      </c>
      <c r="C26057" t="inlineStr">
        <is>
          <t>2016-05-10 13:30:40+00:00</t>
        </is>
      </c>
      <c r="D26057" t="inlineStr">
        <is>
          <t>verchange</t>
        </is>
      </c>
      <c r="E26057" t="inlineStr">
        <is>
          <t>osprofiler</t>
        </is>
      </c>
      <c r="F26057" t="inlineStr">
        <is>
          <t>&lt;1.0;&gt;=0.3.0</t>
        </is>
      </c>
      <c r="G26057" t="inlineStr">
        <is>
          <t>osprofiler</t>
        </is>
      </c>
      <c r="H26057" t="inlineStr">
        <is>
          <t>&gt;=0.3.0</t>
        </is>
      </c>
    </row>
    <row r="26058">
      <c r="A26058" t="inlineStr">
        <is>
          <t>glance</t>
        </is>
      </c>
      <c r="B26058" t="inlineStr">
        <is>
          <t>4404ae6a7e2b8d96db102ada8aaf07cbc92e256b</t>
        </is>
      </c>
      <c r="C26058" t="inlineStr">
        <is>
          <t>2016-10-06 13:11:59+00:00</t>
        </is>
      </c>
      <c r="D26058" t="inlineStr">
        <is>
          <t>verchange</t>
        </is>
      </c>
      <c r="E26058" t="inlineStr">
        <is>
          <t>oslo.context</t>
        </is>
      </c>
      <c r="F26058" t="inlineStr">
        <is>
          <t>&gt;=2.9.0</t>
        </is>
      </c>
      <c r="G26058" t="inlineStr">
        <is>
          <t>oslo.context</t>
        </is>
      </c>
      <c r="H26058" t="inlineStr">
        <is>
          <t>&gt;=0.2.0</t>
        </is>
      </c>
    </row>
    <row r="26059">
      <c r="A26059" t="inlineStr">
        <is>
          <t>glance</t>
        </is>
      </c>
      <c r="B26059" t="inlineStr">
        <is>
          <t>4404ae6a7e2b8d96db102ada8aaf07cbc92e256b</t>
        </is>
      </c>
      <c r="C26059" t="inlineStr">
        <is>
          <t>2016-10-06 13:11:59+00:00</t>
        </is>
      </c>
      <c r="D26059" t="inlineStr">
        <is>
          <t>verchange</t>
        </is>
      </c>
      <c r="E26059" t="inlineStr">
        <is>
          <t>Routes</t>
        </is>
      </c>
      <c r="F26059" t="inlineStr">
        <is>
          <t>&gt;=1.12.3;!=2.3.0;!=2.0;!=2.1</t>
        </is>
      </c>
      <c r="G26059" t="inlineStr">
        <is>
          <t>Routes</t>
        </is>
      </c>
      <c r="H26059" t="inlineStr">
        <is>
          <t>&gt;=1.12.3;!=2.0;!=2.1</t>
        </is>
      </c>
    </row>
    <row r="26060">
      <c r="A26060" t="inlineStr">
        <is>
          <t>glance</t>
        </is>
      </c>
      <c r="B26060" t="inlineStr">
        <is>
          <t>4404ae6a7e2b8d96db102ada8aaf07cbc92e256b</t>
        </is>
      </c>
      <c r="C26060" t="inlineStr">
        <is>
          <t>2016-10-06 13:11:59+00:00</t>
        </is>
      </c>
      <c r="D26060" t="inlineStr">
        <is>
          <t>verchange</t>
        </is>
      </c>
      <c r="E26060" t="inlineStr">
        <is>
          <t>keystonemiddleware</t>
        </is>
      </c>
      <c r="F26060" t="inlineStr">
        <is>
          <t>!=4.5.0;&gt;=4.0.0;!=4.1.0</t>
        </is>
      </c>
      <c r="G26060" t="inlineStr">
        <is>
          <t>keystonemiddleware</t>
        </is>
      </c>
      <c r="H26060" t="inlineStr">
        <is>
          <t>&gt;=4.0.0;!=4.1.0</t>
        </is>
      </c>
    </row>
    <row r="26061">
      <c r="A26061" t="inlineStr">
        <is>
          <t>glance</t>
        </is>
      </c>
      <c r="B26061" t="inlineStr">
        <is>
          <t>4404ae6a7e2b8d96db102ada8aaf07cbc92e256b</t>
        </is>
      </c>
      <c r="C26061" t="inlineStr">
        <is>
          <t>2016-10-06 13:11:59+00:00</t>
        </is>
      </c>
      <c r="D26061" t="inlineStr">
        <is>
          <t>verchange</t>
        </is>
      </c>
      <c r="E26061" t="inlineStr">
        <is>
          <t>oslo.utils</t>
        </is>
      </c>
      <c r="F26061" t="inlineStr">
        <is>
          <t>&gt;=3.16.0</t>
        </is>
      </c>
      <c r="G26061" t="inlineStr">
        <is>
          <t>oslo.utils</t>
        </is>
      </c>
      <c r="H26061" t="inlineStr">
        <is>
          <t>&gt;=3.5.0</t>
        </is>
      </c>
    </row>
    <row r="26062">
      <c r="A26062" t="inlineStr">
        <is>
          <t>glance</t>
        </is>
      </c>
      <c r="B26062" t="inlineStr">
        <is>
          <t>4404ae6a7e2b8d96db102ada8aaf07cbc92e256b</t>
        </is>
      </c>
      <c r="C26062" t="inlineStr">
        <is>
          <t>2016-10-06 13:11:59+00:00</t>
        </is>
      </c>
      <c r="D26062" t="inlineStr">
        <is>
          <t>verchange</t>
        </is>
      </c>
      <c r="E26062" t="inlineStr">
        <is>
          <t>oslo.config</t>
        </is>
      </c>
      <c r="F26062" t="inlineStr">
        <is>
          <t>&gt;=3.14.0</t>
        </is>
      </c>
      <c r="G26062" t="inlineStr">
        <is>
          <t>oslo.config</t>
        </is>
      </c>
      <c r="H26062" t="inlineStr">
        <is>
          <t>&gt;=3.7.0</t>
        </is>
      </c>
    </row>
    <row r="26063">
      <c r="A26063" t="inlineStr">
        <is>
          <t>glance</t>
        </is>
      </c>
      <c r="B26063" t="inlineStr">
        <is>
          <t>4404ae6a7e2b8d96db102ada8aaf07cbc92e256b</t>
        </is>
      </c>
      <c r="C26063" t="inlineStr">
        <is>
          <t>2016-10-06 13:11:59+00:00</t>
        </is>
      </c>
      <c r="D26063" t="inlineStr">
        <is>
          <t>verchange</t>
        </is>
      </c>
      <c r="E26063" t="inlineStr">
        <is>
          <t>keystoneauth1</t>
        </is>
      </c>
      <c r="F26063" t="inlineStr">
        <is>
          <t>&gt;=2.10.0</t>
        </is>
      </c>
      <c r="G26063" t="inlineStr">
        <is>
          <t>keystoneauth1</t>
        </is>
      </c>
      <c r="H26063" t="inlineStr">
        <is>
          <t>&gt;=2.1.0</t>
        </is>
      </c>
    </row>
    <row r="26064">
      <c r="A26064" t="inlineStr">
        <is>
          <t>glance</t>
        </is>
      </c>
      <c r="B26064" t="inlineStr">
        <is>
          <t>4404ae6a7e2b8d96db102ada8aaf07cbc92e256b</t>
        </is>
      </c>
      <c r="C26064" t="inlineStr">
        <is>
          <t>2016-10-06 13:11:59+00:00</t>
        </is>
      </c>
      <c r="D26064" t="inlineStr">
        <is>
          <t>verchange</t>
        </is>
      </c>
      <c r="E26064" t="inlineStr">
        <is>
          <t>python-keystoneclient</t>
        </is>
      </c>
      <c r="F26064" t="inlineStr">
        <is>
          <t>&gt;=2.0.0;!=2.1.0</t>
        </is>
      </c>
      <c r="G26064" t="inlineStr">
        <is>
          <t>python-keystoneclient</t>
        </is>
      </c>
      <c r="H26064" t="inlineStr">
        <is>
          <t>&gt;=1.6.0;!=2.1.0;!=1.8.0</t>
        </is>
      </c>
    </row>
    <row r="26065">
      <c r="A26065" t="inlineStr">
        <is>
          <t>glance</t>
        </is>
      </c>
      <c r="B26065" t="inlineStr">
        <is>
          <t>4404ae6a7e2b8d96db102ada8aaf07cbc92e256b</t>
        </is>
      </c>
      <c r="C26065" t="inlineStr">
        <is>
          <t>2016-10-06 13:11:59+00:00</t>
        </is>
      </c>
      <c r="D26065" t="inlineStr">
        <is>
          <t>verchange</t>
        </is>
      </c>
      <c r="E26065" t="inlineStr">
        <is>
          <t>glance-store</t>
        </is>
      </c>
      <c r="F26065" t="inlineStr">
        <is>
          <t>&gt;=0.18.0</t>
        </is>
      </c>
      <c r="G26065" t="inlineStr">
        <is>
          <t>glance-store</t>
        </is>
      </c>
      <c r="H26065" t="inlineStr">
        <is>
          <t>&gt;=0.13.0</t>
        </is>
      </c>
    </row>
    <row r="26066">
      <c r="A26066" t="inlineStr">
        <is>
          <t>glance</t>
        </is>
      </c>
      <c r="B26066" t="inlineStr">
        <is>
          <t>4404ae6a7e2b8d96db102ada8aaf07cbc92e256b</t>
        </is>
      </c>
      <c r="C26066" t="inlineStr">
        <is>
          <t>2016-10-06 13:11:59+00:00</t>
        </is>
      </c>
      <c r="D26066" t="inlineStr">
        <is>
          <t>verchange</t>
        </is>
      </c>
      <c r="E26066" t="inlineStr">
        <is>
          <t>oslo.db</t>
        </is>
      </c>
      <c r="F26066" t="inlineStr">
        <is>
          <t>&gt;=4.10.0;!=4.13.2;!=4.13.1</t>
        </is>
      </c>
      <c r="G26066" t="inlineStr">
        <is>
          <t>oslo.db</t>
        </is>
      </c>
      <c r="H26066" t="inlineStr">
        <is>
          <t>&gt;=4.1.0</t>
        </is>
      </c>
    </row>
    <row r="26067">
      <c r="A26067" t="inlineStr">
        <is>
          <t>glance</t>
        </is>
      </c>
      <c r="B26067" t="inlineStr">
        <is>
          <t>4404ae6a7e2b8d96db102ada8aaf07cbc92e256b</t>
        </is>
      </c>
      <c r="C26067" t="inlineStr">
        <is>
          <t>2016-10-06 13:11:59+00:00</t>
        </is>
      </c>
      <c r="D26067" t="inlineStr">
        <is>
          <t>verchange</t>
        </is>
      </c>
      <c r="E26067" t="inlineStr">
        <is>
          <t>oslo.messaging</t>
        </is>
      </c>
      <c r="F26067" t="inlineStr">
        <is>
          <t>&gt;=5.2.0</t>
        </is>
      </c>
      <c r="G26067" t="inlineStr">
        <is>
          <t>oslo.messaging</t>
        </is>
      </c>
      <c r="H26067" t="inlineStr">
        <is>
          <t>&gt;=4.0.0</t>
        </is>
      </c>
    </row>
    <row r="26068">
      <c r="A26068" t="inlineStr">
        <is>
          <t>glance</t>
        </is>
      </c>
      <c r="B26068" t="inlineStr">
        <is>
          <t>4404ae6a7e2b8d96db102ada8aaf07cbc92e256b</t>
        </is>
      </c>
      <c r="C26068" t="inlineStr">
        <is>
          <t>2016-10-06 13:11:59+00:00</t>
        </is>
      </c>
      <c r="D26068" t="inlineStr">
        <is>
          <t>verchange</t>
        </is>
      </c>
      <c r="E26068" t="inlineStr">
        <is>
          <t>osprofiler</t>
        </is>
      </c>
      <c r="F26068" t="inlineStr">
        <is>
          <t>&gt;=1.4.0</t>
        </is>
      </c>
      <c r="G26068" t="inlineStr">
        <is>
          <t>osprofiler</t>
        </is>
      </c>
      <c r="H26068" t="inlineStr">
        <is>
          <t>&gt;=1.1.0</t>
        </is>
      </c>
    </row>
    <row r="26069">
      <c r="A26069" t="inlineStr">
        <is>
          <t>glance</t>
        </is>
      </c>
      <c r="B26069" t="inlineStr">
        <is>
          <t>4404ae6a7e2b8d96db102ada8aaf07cbc92e256b</t>
        </is>
      </c>
      <c r="C26069" t="inlineStr">
        <is>
          <t>2016-10-06 13:11:59+00:00</t>
        </is>
      </c>
      <c r="D26069" t="inlineStr">
        <is>
          <t>verchange</t>
        </is>
      </c>
      <c r="E26069" t="inlineStr">
        <is>
          <t>oslo.policy</t>
        </is>
      </c>
      <c r="F26069" t="inlineStr">
        <is>
          <t>&gt;=1.9.0</t>
        </is>
      </c>
      <c r="G26069" t="inlineStr">
        <is>
          <t>oslo.policy</t>
        </is>
      </c>
      <c r="H26069" t="inlineStr">
        <is>
          <t>&gt;=0.5.0</t>
        </is>
      </c>
    </row>
    <row r="26070">
      <c r="A26070" t="inlineStr">
        <is>
          <t>glance</t>
        </is>
      </c>
      <c r="B26070" t="inlineStr">
        <is>
          <t>4404ae6a7e2b8d96db102ada8aaf07cbc92e256b</t>
        </is>
      </c>
      <c r="C26070" t="inlineStr">
        <is>
          <t>2016-10-06 13:11:59+00:00</t>
        </is>
      </c>
      <c r="D26070" t="inlineStr">
        <is>
          <t>verchange</t>
        </is>
      </c>
      <c r="E26070" t="inlineStr">
        <is>
          <t>iso8601</t>
        </is>
      </c>
      <c r="F26070" t="inlineStr">
        <is>
          <t>&gt;=0.1.11</t>
        </is>
      </c>
      <c r="G26070" t="inlineStr">
        <is>
          <t>iso8601</t>
        </is>
      </c>
      <c r="H26070" t="inlineStr">
        <is>
          <t>&gt;=0.1.9</t>
        </is>
      </c>
    </row>
    <row r="26071">
      <c r="A26071" t="inlineStr">
        <is>
          <t>glance</t>
        </is>
      </c>
      <c r="B26071" t="inlineStr">
        <is>
          <t>4404ae6a7e2b8d96db102ada8aaf07cbc92e256b</t>
        </is>
      </c>
      <c r="C26071" t="inlineStr">
        <is>
          <t>2016-10-06 13:11:59+00:00</t>
        </is>
      </c>
      <c r="D26071" t="inlineStr">
        <is>
          <t>verchange</t>
        </is>
      </c>
      <c r="E26071" t="inlineStr">
        <is>
          <t>oslo.concurrency</t>
        </is>
      </c>
      <c r="F26071" t="inlineStr">
        <is>
          <t>&gt;=3.8.0</t>
        </is>
      </c>
      <c r="G26071" t="inlineStr">
        <is>
          <t>oslo.concurrency</t>
        </is>
      </c>
      <c r="H26071" t="inlineStr">
        <is>
          <t>&gt;=3.5.0</t>
        </is>
      </c>
    </row>
    <row r="26072">
      <c r="A26072" t="inlineStr">
        <is>
          <t>glance</t>
        </is>
      </c>
      <c r="B26072" t="inlineStr">
        <is>
          <t>4404ae6a7e2b8d96db102ada8aaf07cbc92e256b</t>
        </is>
      </c>
      <c r="C26072" t="inlineStr">
        <is>
          <t>2016-10-06 13:11:59+00:00</t>
        </is>
      </c>
      <c r="D26072" t="inlineStr">
        <is>
          <t>verchange</t>
        </is>
      </c>
      <c r="E26072" t="inlineStr">
        <is>
          <t>cryptography</t>
        </is>
      </c>
      <c r="F26072" t="inlineStr">
        <is>
          <t>&gt;=1.0;!=1.3.0</t>
        </is>
      </c>
      <c r="G26072" t="inlineStr">
        <is>
          <t>cryptography</t>
        </is>
      </c>
      <c r="H26072" t="inlineStr">
        <is>
          <t>&gt;=1.0</t>
        </is>
      </c>
    </row>
    <row r="26073">
      <c r="A26073" t="inlineStr">
        <is>
          <t>glance</t>
        </is>
      </c>
      <c r="B26073" t="inlineStr">
        <is>
          <t>4404ae6a7e2b8d96db102ada8aaf07cbc92e256b</t>
        </is>
      </c>
      <c r="C26073" t="inlineStr">
        <is>
          <t>2016-10-06 13:11:59+00:00</t>
        </is>
      </c>
      <c r="D26073" t="inlineStr">
        <is>
          <t>verchange</t>
        </is>
      </c>
      <c r="E26073" t="inlineStr">
        <is>
          <t>stevedore</t>
        </is>
      </c>
      <c r="F26073" t="inlineStr">
        <is>
          <t>&gt;=1.16.0</t>
        </is>
      </c>
      <c r="G26073" t="inlineStr">
        <is>
          <t>stevedore</t>
        </is>
      </c>
      <c r="H26073" t="inlineStr">
        <is>
          <t>&gt;=1.5.0</t>
        </is>
      </c>
    </row>
    <row r="26074">
      <c r="A26074" t="inlineStr">
        <is>
          <t>glance</t>
        </is>
      </c>
      <c r="B26074" t="inlineStr">
        <is>
          <t>4404ae6a7e2b8d96db102ada8aaf07cbc92e256b</t>
        </is>
      </c>
      <c r="C26074" t="inlineStr">
        <is>
          <t>2016-10-06 13:11:59+00:00</t>
        </is>
      </c>
      <c r="D26074" t="inlineStr">
        <is>
          <t>verchange</t>
        </is>
      </c>
      <c r="E26074" t="inlineStr">
        <is>
          <t>futurist</t>
        </is>
      </c>
      <c r="F26074" t="inlineStr">
        <is>
          <t>!=0.15.0;&gt;=0.11.0</t>
        </is>
      </c>
      <c r="G26074" t="inlineStr">
        <is>
          <t>futurist</t>
        </is>
      </c>
      <c r="H26074" t="inlineStr">
        <is>
          <t>&gt;=0.11.0</t>
        </is>
      </c>
    </row>
    <row r="26075">
      <c r="A26075" t="inlineStr">
        <is>
          <t>glance</t>
        </is>
      </c>
      <c r="B26075" t="inlineStr">
        <is>
          <t>4404ae6a7e2b8d96db102ada8aaf07cbc92e256b</t>
        </is>
      </c>
      <c r="C26075" t="inlineStr">
        <is>
          <t>2016-10-06 13:11:59+00:00</t>
        </is>
      </c>
      <c r="D26075" t="inlineStr">
        <is>
          <t>verchange</t>
        </is>
      </c>
      <c r="E26075" t="inlineStr">
        <is>
          <t>oslo.service</t>
        </is>
      </c>
      <c r="F26075" t="inlineStr">
        <is>
          <t>&gt;=1.10.0</t>
        </is>
      </c>
      <c r="G26075" t="inlineStr">
        <is>
          <t>oslo.service</t>
        </is>
      </c>
      <c r="H26075" t="inlineStr">
        <is>
          <t>&gt;=1.0.0</t>
        </is>
      </c>
    </row>
    <row r="26076">
      <c r="A26076" t="inlineStr">
        <is>
          <t>glance</t>
        </is>
      </c>
      <c r="B26076" t="inlineStr">
        <is>
          <t>4404ae6a7e2b8d96db102ada8aaf07cbc92e256b</t>
        </is>
      </c>
      <c r="C26076" t="inlineStr">
        <is>
          <t>2016-10-06 13:11:59+00:00</t>
        </is>
      </c>
      <c r="D26076" t="inlineStr">
        <is>
          <t>add</t>
        </is>
      </c>
      <c r="E26076" t="inlineStr">
        <is>
          <t>cursive</t>
        </is>
      </c>
      <c r="F26076" t="inlineStr">
        <is>
          <t>&gt;=0.1.1</t>
        </is>
      </c>
      <c r="G26076" t="inlineStr"/>
      <c r="H26076" t="inlineStr"/>
    </row>
    <row r="26077">
      <c r="A26077" t="inlineStr">
        <is>
          <t>glance</t>
        </is>
      </c>
      <c r="B26077" t="inlineStr">
        <is>
          <t>4404ae6a7e2b8d96db102ada8aaf07cbc92e256b</t>
        </is>
      </c>
      <c r="C26077" t="inlineStr">
        <is>
          <t>2016-10-06 13:11:59+00:00</t>
        </is>
      </c>
      <c r="D26077" t="inlineStr">
        <is>
          <t>rem</t>
        </is>
      </c>
      <c r="E26077" t="inlineStr"/>
      <c r="F26077" t="inlineStr"/>
      <c r="G26077" t="inlineStr">
        <is>
          <t>oslo.serialization</t>
        </is>
      </c>
      <c r="H26077" t="inlineStr">
        <is>
          <t>&gt;=1.10.0</t>
        </is>
      </c>
    </row>
    <row r="26078">
      <c r="A26078" t="inlineStr">
        <is>
          <t>glance</t>
        </is>
      </c>
      <c r="B26078" t="inlineStr">
        <is>
          <t>4404ae6a7e2b8d96db102ada8aaf07cbc92e256b</t>
        </is>
      </c>
      <c r="C26078" t="inlineStr">
        <is>
          <t>2016-10-06 13:11:59+00:00</t>
        </is>
      </c>
      <c r="D26078" t="inlineStr">
        <is>
          <t>rem</t>
        </is>
      </c>
      <c r="E26078" t="inlineStr"/>
      <c r="F26078" t="inlineStr"/>
      <c r="G26078" t="inlineStr">
        <is>
          <t>castellan</t>
        </is>
      </c>
      <c r="H26078" t="inlineStr">
        <is>
          <t>&gt;=0.3.1</t>
        </is>
      </c>
    </row>
    <row r="26079">
      <c r="A26079" t="inlineStr">
        <is>
          <t>glance</t>
        </is>
      </c>
      <c r="B26079" t="inlineStr">
        <is>
          <t>9496b9dd83a3eb9605f93e648498d837403aab44</t>
        </is>
      </c>
      <c r="C26079" t="inlineStr">
        <is>
          <t>2016-12-12 04:42:11+00:00</t>
        </is>
      </c>
      <c r="D26079" t="inlineStr">
        <is>
          <t>verchange</t>
        </is>
      </c>
      <c r="E26079" t="inlineStr">
        <is>
          <t>Routes</t>
        </is>
      </c>
      <c r="F26079" t="inlineStr">
        <is>
          <t>&gt;=1.12.3;!=2.3.0;!=2.0;!=2.1</t>
        </is>
      </c>
      <c r="G26079" t="inlineStr">
        <is>
          <t>Routes</t>
        </is>
      </c>
      <c r="H26079" t="inlineStr">
        <is>
          <t>&gt;=1.12.3;!=2.0;!=2.1</t>
        </is>
      </c>
    </row>
    <row r="26080">
      <c r="A26080" t="inlineStr">
        <is>
          <t>glance</t>
        </is>
      </c>
      <c r="B26080" t="inlineStr">
        <is>
          <t>9496b9dd83a3eb9605f93e648498d837403aab44</t>
        </is>
      </c>
      <c r="C26080" t="inlineStr">
        <is>
          <t>2016-12-12 04:42:11+00:00</t>
        </is>
      </c>
      <c r="D26080" t="inlineStr">
        <is>
          <t>verchange</t>
        </is>
      </c>
      <c r="E26080" t="inlineStr">
        <is>
          <t>python-keystoneclient</t>
        </is>
      </c>
      <c r="F26080" t="inlineStr">
        <is>
          <t>&gt;=1.6.0;&lt;3.0.0;!=1.8.0</t>
        </is>
      </c>
      <c r="G26080" t="inlineStr">
        <is>
          <t>python-keystoneclient</t>
        </is>
      </c>
      <c r="H26080" t="inlineStr">
        <is>
          <t>&gt;=1.6.0;!=1.8.0</t>
        </is>
      </c>
    </row>
    <row r="26081">
      <c r="A26081" t="inlineStr">
        <is>
          <t>glance</t>
        </is>
      </c>
      <c r="B26081" t="inlineStr">
        <is>
          <t>9496b9dd83a3eb9605f93e648498d837403aab44</t>
        </is>
      </c>
      <c r="C26081" t="inlineStr">
        <is>
          <t>2016-12-12 04:42:11+00:00</t>
        </is>
      </c>
      <c r="D26081" t="inlineStr">
        <is>
          <t>verchange</t>
        </is>
      </c>
      <c r="E26081" t="inlineStr">
        <is>
          <t>oslo.middleware</t>
        </is>
      </c>
      <c r="F26081" t="inlineStr">
        <is>
          <t>!=3.0.0;!=3.2.0;&gt;=2.8.0;!=3.1.0</t>
        </is>
      </c>
      <c r="G26081" t="inlineStr">
        <is>
          <t>oslo.middleware</t>
        </is>
      </c>
      <c r="H26081" t="inlineStr">
        <is>
          <t>&gt;=2.8.0</t>
        </is>
      </c>
    </row>
    <row r="26082">
      <c r="A26082" t="inlineStr">
        <is>
          <t>glance</t>
        </is>
      </c>
      <c r="B26082" t="inlineStr">
        <is>
          <t>8997684aabe54d0a8ba43aff0be52f64153d8a1a</t>
        </is>
      </c>
      <c r="C26082" t="inlineStr">
        <is>
          <t>2017-02-22 13:39:16+00:00</t>
        </is>
      </c>
      <c r="D26082" t="inlineStr">
        <is>
          <t>verchange</t>
        </is>
      </c>
      <c r="E26082" t="inlineStr">
        <is>
          <t>oslo.utils</t>
        </is>
      </c>
      <c r="F26082" t="inlineStr">
        <is>
          <t>&gt;=3.18.0</t>
        </is>
      </c>
      <c r="G26082" t="inlineStr">
        <is>
          <t>oslo.utils</t>
        </is>
      </c>
      <c r="H26082" t="inlineStr">
        <is>
          <t>&gt;=3.16.0</t>
        </is>
      </c>
    </row>
    <row r="26083">
      <c r="A26083" t="inlineStr">
        <is>
          <t>glance</t>
        </is>
      </c>
      <c r="B26083" t="inlineStr">
        <is>
          <t>8997684aabe54d0a8ba43aff0be52f64153d8a1a</t>
        </is>
      </c>
      <c r="C26083" t="inlineStr">
        <is>
          <t>2017-02-22 13:39:16+00:00</t>
        </is>
      </c>
      <c r="D26083" t="inlineStr">
        <is>
          <t>verchange</t>
        </is>
      </c>
      <c r="E26083" t="inlineStr">
        <is>
          <t>keystonemiddleware</t>
        </is>
      </c>
      <c r="F26083" t="inlineStr">
        <is>
          <t>&gt;=4.12.0</t>
        </is>
      </c>
      <c r="G26083" t="inlineStr">
        <is>
          <t>keystonemiddleware</t>
        </is>
      </c>
      <c r="H26083" t="inlineStr">
        <is>
          <t>!=4.5.0;&gt;=4.0.0;!=4.1.0</t>
        </is>
      </c>
    </row>
    <row r="26084">
      <c r="A26084" t="inlineStr">
        <is>
          <t>glance</t>
        </is>
      </c>
      <c r="B26084" t="inlineStr">
        <is>
          <t>8997684aabe54d0a8ba43aff0be52f64153d8a1a</t>
        </is>
      </c>
      <c r="C26084" t="inlineStr">
        <is>
          <t>2017-02-22 13:39:16+00:00</t>
        </is>
      </c>
      <c r="D26084" t="inlineStr">
        <is>
          <t>verchange</t>
        </is>
      </c>
      <c r="E26084" t="inlineStr">
        <is>
          <t>oslo.config</t>
        </is>
      </c>
      <c r="F26084" t="inlineStr">
        <is>
          <t>&gt;=3.14.0;!=3.18.0</t>
        </is>
      </c>
      <c r="G26084" t="inlineStr">
        <is>
          <t>oslo.config</t>
        </is>
      </c>
      <c r="H26084" t="inlineStr">
        <is>
          <t>&gt;=3.14.0</t>
        </is>
      </c>
    </row>
    <row r="26085">
      <c r="A26085" t="inlineStr">
        <is>
          <t>glance</t>
        </is>
      </c>
      <c r="B26085" t="inlineStr">
        <is>
          <t>8997684aabe54d0a8ba43aff0be52f64153d8a1a</t>
        </is>
      </c>
      <c r="C26085" t="inlineStr">
        <is>
          <t>2017-02-22 13:39:16+00:00</t>
        </is>
      </c>
      <c r="D26085" t="inlineStr">
        <is>
          <t>verchange</t>
        </is>
      </c>
      <c r="E26085" t="inlineStr">
        <is>
          <t>WebOb</t>
        </is>
      </c>
      <c r="F26085" t="inlineStr">
        <is>
          <t>&gt;=1.6.0</t>
        </is>
      </c>
      <c r="G26085" t="inlineStr">
        <is>
          <t>WebOb</t>
        </is>
      </c>
      <c r="H26085" t="inlineStr">
        <is>
          <t>&gt;=1.2.3</t>
        </is>
      </c>
    </row>
    <row r="26086">
      <c r="A26086" t="inlineStr">
        <is>
          <t>glance</t>
        </is>
      </c>
      <c r="B26086" t="inlineStr">
        <is>
          <t>8997684aabe54d0a8ba43aff0be52f64153d8a1a</t>
        </is>
      </c>
      <c r="C26086" t="inlineStr">
        <is>
          <t>2017-02-22 13:39:16+00:00</t>
        </is>
      </c>
      <c r="D26086" t="inlineStr">
        <is>
          <t>verchange</t>
        </is>
      </c>
      <c r="E26086" t="inlineStr">
        <is>
          <t>keystoneauth1</t>
        </is>
      </c>
      <c r="F26086" t="inlineStr">
        <is>
          <t>&gt;=2.18.0</t>
        </is>
      </c>
      <c r="G26086" t="inlineStr">
        <is>
          <t>keystoneauth1</t>
        </is>
      </c>
      <c r="H26086" t="inlineStr">
        <is>
          <t>&gt;=2.10.0</t>
        </is>
      </c>
    </row>
    <row r="26087">
      <c r="A26087" t="inlineStr">
        <is>
          <t>glance</t>
        </is>
      </c>
      <c r="B26087" t="inlineStr">
        <is>
          <t>8997684aabe54d0a8ba43aff0be52f64153d8a1a</t>
        </is>
      </c>
      <c r="C26087" t="inlineStr">
        <is>
          <t>2017-02-22 13:39:16+00:00</t>
        </is>
      </c>
      <c r="D26087" t="inlineStr">
        <is>
          <t>verchange</t>
        </is>
      </c>
      <c r="E26087" t="inlineStr">
        <is>
          <t>taskflow</t>
        </is>
      </c>
      <c r="F26087" t="inlineStr">
        <is>
          <t>&gt;=2.7.0</t>
        </is>
      </c>
      <c r="G26087" t="inlineStr">
        <is>
          <t>taskflow</t>
        </is>
      </c>
      <c r="H26087" t="inlineStr">
        <is>
          <t>&gt;=1.26.0</t>
        </is>
      </c>
    </row>
    <row r="26088">
      <c r="A26088" t="inlineStr">
        <is>
          <t>glance</t>
        </is>
      </c>
      <c r="B26088" t="inlineStr">
        <is>
          <t>8997684aabe54d0a8ba43aff0be52f64153d8a1a</t>
        </is>
      </c>
      <c r="C26088" t="inlineStr">
        <is>
          <t>2017-02-22 13:39:16+00:00</t>
        </is>
      </c>
      <c r="D26088" t="inlineStr">
        <is>
          <t>verchange</t>
        </is>
      </c>
      <c r="E26088" t="inlineStr">
        <is>
          <t>python-keystoneclient</t>
        </is>
      </c>
      <c r="F26088" t="inlineStr">
        <is>
          <t>&gt;=3.8.0</t>
        </is>
      </c>
      <c r="G26088" t="inlineStr">
        <is>
          <t>python-keystoneclient</t>
        </is>
      </c>
      <c r="H26088" t="inlineStr">
        <is>
          <t>&gt;=2.0.0;!=2.1.0</t>
        </is>
      </c>
    </row>
    <row r="26089">
      <c r="A26089" t="inlineStr">
        <is>
          <t>glance</t>
        </is>
      </c>
      <c r="B26089" t="inlineStr">
        <is>
          <t>8997684aabe54d0a8ba43aff0be52f64153d8a1a</t>
        </is>
      </c>
      <c r="C26089" t="inlineStr">
        <is>
          <t>2017-02-22 13:39:16+00:00</t>
        </is>
      </c>
      <c r="D26089" t="inlineStr">
        <is>
          <t>verchange</t>
        </is>
      </c>
      <c r="E26089" t="inlineStr">
        <is>
          <t>oslo.db</t>
        </is>
      </c>
      <c r="F26089" t="inlineStr">
        <is>
          <t>&gt;=4.15.0</t>
        </is>
      </c>
      <c r="G26089" t="inlineStr">
        <is>
          <t>oslo.db</t>
        </is>
      </c>
      <c r="H26089" t="inlineStr">
        <is>
          <t>&gt;=4.10.0;!=4.13.2;!=4.13.1</t>
        </is>
      </c>
    </row>
    <row r="26090">
      <c r="A26090" t="inlineStr">
        <is>
          <t>glance</t>
        </is>
      </c>
      <c r="B26090" t="inlineStr">
        <is>
          <t>8997684aabe54d0a8ba43aff0be52f64153d8a1a</t>
        </is>
      </c>
      <c r="C26090" t="inlineStr">
        <is>
          <t>2017-02-22 13:39:16+00:00</t>
        </is>
      </c>
      <c r="D26090" t="inlineStr">
        <is>
          <t>verchange</t>
        </is>
      </c>
      <c r="E26090" t="inlineStr">
        <is>
          <t>oslo.messaging</t>
        </is>
      </c>
      <c r="F26090" t="inlineStr">
        <is>
          <t>&gt;=5.14.0</t>
        </is>
      </c>
      <c r="G26090" t="inlineStr">
        <is>
          <t>oslo.messaging</t>
        </is>
      </c>
      <c r="H26090" t="inlineStr">
        <is>
          <t>&gt;=5.2.0</t>
        </is>
      </c>
    </row>
    <row r="26091">
      <c r="A26091" t="inlineStr">
        <is>
          <t>glance</t>
        </is>
      </c>
      <c r="B26091" t="inlineStr">
        <is>
          <t>8997684aabe54d0a8ba43aff0be52f64153d8a1a</t>
        </is>
      </c>
      <c r="C26091" t="inlineStr">
        <is>
          <t>2017-02-22 13:39:16+00:00</t>
        </is>
      </c>
      <c r="D26091" t="inlineStr">
        <is>
          <t>verchange</t>
        </is>
      </c>
      <c r="E26091" t="inlineStr">
        <is>
          <t>oslo.policy</t>
        </is>
      </c>
      <c r="F26091" t="inlineStr">
        <is>
          <t>&gt;=1.17.0</t>
        </is>
      </c>
      <c r="G26091" t="inlineStr">
        <is>
          <t>oslo.policy</t>
        </is>
      </c>
      <c r="H26091" t="inlineStr">
        <is>
          <t>&gt;=1.9.0</t>
        </is>
      </c>
    </row>
    <row r="26092">
      <c r="A26092" t="inlineStr">
        <is>
          <t>glance</t>
        </is>
      </c>
      <c r="B26092" t="inlineStr">
        <is>
          <t>8997684aabe54d0a8ba43aff0be52f64153d8a1a</t>
        </is>
      </c>
      <c r="C26092" t="inlineStr">
        <is>
          <t>2017-02-22 13:39:16+00:00</t>
        </is>
      </c>
      <c r="D26092" t="inlineStr">
        <is>
          <t>verchange</t>
        </is>
      </c>
      <c r="E26092" t="inlineStr">
        <is>
          <t>PrettyTable</t>
        </is>
      </c>
      <c r="F26092" t="inlineStr">
        <is>
          <t>&gt;=0.7.1;&lt;0.8</t>
        </is>
      </c>
      <c r="G26092" t="inlineStr">
        <is>
          <t>PrettyTable</t>
        </is>
      </c>
      <c r="H26092" t="inlineStr">
        <is>
          <t>&gt;=0.7;&lt;0.8</t>
        </is>
      </c>
    </row>
    <row r="26093">
      <c r="A26093" t="inlineStr">
        <is>
          <t>glance</t>
        </is>
      </c>
      <c r="B26093" t="inlineStr">
        <is>
          <t>8997684aabe54d0a8ba43aff0be52f64153d8a1a</t>
        </is>
      </c>
      <c r="C26093" t="inlineStr">
        <is>
          <t>2017-02-22 13:39:16+00:00</t>
        </is>
      </c>
      <c r="D26093" t="inlineStr">
        <is>
          <t>verchange</t>
        </is>
      </c>
      <c r="E26093" t="inlineStr">
        <is>
          <t>pbr</t>
        </is>
      </c>
      <c r="F26093" t="inlineStr">
        <is>
          <t>&gt;=1.8</t>
        </is>
      </c>
      <c r="G26093" t="inlineStr">
        <is>
          <t>pbr</t>
        </is>
      </c>
      <c r="H26093" t="inlineStr">
        <is>
          <t>&gt;=1.6</t>
        </is>
      </c>
    </row>
    <row r="26094">
      <c r="A26094" t="inlineStr">
        <is>
          <t>glance</t>
        </is>
      </c>
      <c r="B26094" t="inlineStr">
        <is>
          <t>8997684aabe54d0a8ba43aff0be52f64153d8a1a</t>
        </is>
      </c>
      <c r="C26094" t="inlineStr">
        <is>
          <t>2017-02-22 13:39:16+00:00</t>
        </is>
      </c>
      <c r="D26094" t="inlineStr">
        <is>
          <t>verchange</t>
        </is>
      </c>
      <c r="E26094" t="inlineStr">
        <is>
          <t>stevedore</t>
        </is>
      </c>
      <c r="F26094" t="inlineStr">
        <is>
          <t>&gt;=1.17.1</t>
        </is>
      </c>
      <c r="G26094" t="inlineStr">
        <is>
          <t>stevedore</t>
        </is>
      </c>
      <c r="H26094" t="inlineStr">
        <is>
          <t>&gt;=1.16.0</t>
        </is>
      </c>
    </row>
    <row r="26095">
      <c r="A26095" t="inlineStr">
        <is>
          <t>glance</t>
        </is>
      </c>
      <c r="B26095" t="inlineStr">
        <is>
          <t>8997684aabe54d0a8ba43aff0be52f64153d8a1a</t>
        </is>
      </c>
      <c r="C26095" t="inlineStr">
        <is>
          <t>2017-02-22 13:39:16+00:00</t>
        </is>
      </c>
      <c r="D26095" t="inlineStr">
        <is>
          <t>verchange</t>
        </is>
      </c>
      <c r="E26095" t="inlineStr">
        <is>
          <t>oslo.log</t>
        </is>
      </c>
      <c r="F26095" t="inlineStr">
        <is>
          <t>&gt;=3.11.0</t>
        </is>
      </c>
      <c r="G26095" t="inlineStr">
        <is>
          <t>oslo.log</t>
        </is>
      </c>
      <c r="H26095" t="inlineStr">
        <is>
          <t>&gt;=1.14.0</t>
        </is>
      </c>
    </row>
    <row r="26096">
      <c r="A26096" t="inlineStr">
        <is>
          <t>glance</t>
        </is>
      </c>
      <c r="B26096" t="inlineStr">
        <is>
          <t>8997684aabe54d0a8ba43aff0be52f64153d8a1a</t>
        </is>
      </c>
      <c r="C26096" t="inlineStr">
        <is>
          <t>2017-02-22 13:39:16+00:00</t>
        </is>
      </c>
      <c r="D26096" t="inlineStr">
        <is>
          <t>add</t>
        </is>
      </c>
      <c r="E26096" t="inlineStr">
        <is>
          <t>sqlparse</t>
        </is>
      </c>
      <c r="F26096" t="inlineStr">
        <is>
          <t>&gt;=0.2.2</t>
        </is>
      </c>
      <c r="G26096" t="inlineStr"/>
      <c r="H26096" t="inlineStr"/>
    </row>
    <row r="26097">
      <c r="A26097" t="inlineStr">
        <is>
          <t>glance</t>
        </is>
      </c>
      <c r="B26097" t="inlineStr">
        <is>
          <t>8997684aabe54d0a8ba43aff0be52f64153d8a1a</t>
        </is>
      </c>
      <c r="C26097" t="inlineStr">
        <is>
          <t>2017-02-22 13:39:16+00:00</t>
        </is>
      </c>
      <c r="D26097" t="inlineStr">
        <is>
          <t>add</t>
        </is>
      </c>
      <c r="E26097" t="inlineStr">
        <is>
          <t>alembic</t>
        </is>
      </c>
      <c r="F26097" t="inlineStr">
        <is>
          <t>&gt;=0.8.10</t>
        </is>
      </c>
      <c r="G26097" t="inlineStr"/>
      <c r="H26097" t="inlineStr"/>
    </row>
    <row r="26098">
      <c r="A26098" t="inlineStr">
        <is>
          <t>glance</t>
        </is>
      </c>
      <c r="B26098" t="inlineStr">
        <is>
          <t>8997684aabe54d0a8ba43aff0be52f64153d8a1a</t>
        </is>
      </c>
      <c r="C26098" t="inlineStr">
        <is>
          <t>2017-02-22 13:39:16+00:00</t>
        </is>
      </c>
      <c r="D26098" t="inlineStr">
        <is>
          <t>rem</t>
        </is>
      </c>
      <c r="E26098" t="inlineStr"/>
      <c r="F26098" t="inlineStr"/>
      <c r="G26098" t="inlineStr">
        <is>
          <t>oslo.service</t>
        </is>
      </c>
      <c r="H26098" t="inlineStr">
        <is>
          <t>&gt;=1.10.0</t>
        </is>
      </c>
    </row>
    <row r="26099">
      <c r="A26099" t="inlineStr">
        <is>
          <t>glance</t>
        </is>
      </c>
      <c r="B26099" t="inlineStr">
        <is>
          <t>982016670fe908e5d7026714b115e63b7c31b46b</t>
        </is>
      </c>
      <c r="C26099" t="inlineStr">
        <is>
          <t>2017-08-30 11:06:06+00:00</t>
        </is>
      </c>
      <c r="D26099" t="inlineStr">
        <is>
          <t>verchange</t>
        </is>
      </c>
      <c r="E26099" t="inlineStr">
        <is>
          <t>oslo.policy</t>
        </is>
      </c>
      <c r="F26099" t="inlineStr">
        <is>
          <t>&gt;=1.23.0</t>
        </is>
      </c>
      <c r="G26099" t="inlineStr">
        <is>
          <t>oslo.policy</t>
        </is>
      </c>
      <c r="H26099" t="inlineStr">
        <is>
          <t>&gt;=1.17.0</t>
        </is>
      </c>
    </row>
    <row r="26100">
      <c r="A26100" t="inlineStr">
        <is>
          <t>glance</t>
        </is>
      </c>
      <c r="B26100" t="inlineStr">
        <is>
          <t>982016670fe908e5d7026714b115e63b7c31b46b</t>
        </is>
      </c>
      <c r="C26100" t="inlineStr">
        <is>
          <t>2017-08-30 11:06:06+00:00</t>
        </is>
      </c>
      <c r="D26100" t="inlineStr">
        <is>
          <t>verchange</t>
        </is>
      </c>
      <c r="E26100" t="inlineStr">
        <is>
          <t>SQLAlchemy</t>
        </is>
      </c>
      <c r="F26100" t="inlineStr">
        <is>
          <t>&gt;=1.0.10;!=1.1.5;!=1.1.8;!=1.1.6;!=1.1.7</t>
        </is>
      </c>
      <c r="G26100" t="inlineStr">
        <is>
          <t>SQLAlchemy</t>
        </is>
      </c>
      <c r="H26100" t="inlineStr">
        <is>
          <t>&lt;1.1.0;&gt;=1.0.10</t>
        </is>
      </c>
    </row>
    <row r="26101">
      <c r="A26101" t="inlineStr">
        <is>
          <t>glance</t>
        </is>
      </c>
      <c r="B26101" t="inlineStr">
        <is>
          <t>982016670fe908e5d7026714b115e63b7c31b46b</t>
        </is>
      </c>
      <c r="C26101" t="inlineStr">
        <is>
          <t>2017-08-30 11:06:06+00:00</t>
        </is>
      </c>
      <c r="D26101" t="inlineStr">
        <is>
          <t>verchange</t>
        </is>
      </c>
      <c r="E26101" t="inlineStr">
        <is>
          <t>stevedore</t>
        </is>
      </c>
      <c r="F26101" t="inlineStr">
        <is>
          <t>&gt;=1.20.0</t>
        </is>
      </c>
      <c r="G26101" t="inlineStr">
        <is>
          <t>stevedore</t>
        </is>
      </c>
      <c r="H26101" t="inlineStr">
        <is>
          <t>&gt;=1.17.1</t>
        </is>
      </c>
    </row>
    <row r="26102">
      <c r="A26102" t="inlineStr">
        <is>
          <t>glance</t>
        </is>
      </c>
      <c r="B26102" t="inlineStr">
        <is>
          <t>982016670fe908e5d7026714b115e63b7c31b46b</t>
        </is>
      </c>
      <c r="C26102" t="inlineStr">
        <is>
          <t>2017-08-30 11:06:06+00:00</t>
        </is>
      </c>
      <c r="D26102" t="inlineStr">
        <is>
          <t>verchange</t>
        </is>
      </c>
      <c r="E26102" t="inlineStr">
        <is>
          <t>oslo.context</t>
        </is>
      </c>
      <c r="F26102" t="inlineStr">
        <is>
          <t>&gt;=2.14.0</t>
        </is>
      </c>
      <c r="G26102" t="inlineStr">
        <is>
          <t>oslo.context</t>
        </is>
      </c>
      <c r="H26102" t="inlineStr">
        <is>
          <t>&gt;=2.9.0</t>
        </is>
      </c>
    </row>
    <row r="26103">
      <c r="A26103" t="inlineStr">
        <is>
          <t>glance</t>
        </is>
      </c>
      <c r="B26103" t="inlineStr">
        <is>
          <t>982016670fe908e5d7026714b115e63b7c31b46b</t>
        </is>
      </c>
      <c r="C26103" t="inlineStr">
        <is>
          <t>2017-08-30 11:06:06+00:00</t>
        </is>
      </c>
      <c r="D26103" t="inlineStr">
        <is>
          <t>verchange</t>
        </is>
      </c>
      <c r="E26103" t="inlineStr">
        <is>
          <t>WebOb</t>
        </is>
      </c>
      <c r="F26103" t="inlineStr">
        <is>
          <t>&gt;=1.7.1</t>
        </is>
      </c>
      <c r="G26103" t="inlineStr">
        <is>
          <t>WebOb</t>
        </is>
      </c>
      <c r="H26103" t="inlineStr">
        <is>
          <t>&gt;=1.6.0</t>
        </is>
      </c>
    </row>
    <row r="26104">
      <c r="A26104" t="inlineStr">
        <is>
          <t>glance</t>
        </is>
      </c>
      <c r="B26104" t="inlineStr">
        <is>
          <t>982016670fe908e5d7026714b115e63b7c31b46b</t>
        </is>
      </c>
      <c r="C26104" t="inlineStr">
        <is>
          <t>2017-08-30 11:06:06+00:00</t>
        </is>
      </c>
      <c r="D26104" t="inlineStr">
        <is>
          <t>verchange</t>
        </is>
      </c>
      <c r="E26104" t="inlineStr">
        <is>
          <t>keystoneauth1</t>
        </is>
      </c>
      <c r="F26104" t="inlineStr">
        <is>
          <t>&gt;=3.1.0</t>
        </is>
      </c>
      <c r="G26104" t="inlineStr">
        <is>
          <t>keystoneauth1</t>
        </is>
      </c>
      <c r="H26104" t="inlineStr">
        <is>
          <t>&gt;=2.18.0</t>
        </is>
      </c>
    </row>
    <row r="26105">
      <c r="A26105" t="inlineStr">
        <is>
          <t>glance</t>
        </is>
      </c>
      <c r="B26105" t="inlineStr">
        <is>
          <t>982016670fe908e5d7026714b115e63b7c31b46b</t>
        </is>
      </c>
      <c r="C26105" t="inlineStr">
        <is>
          <t>2017-08-30 11:06:06+00:00</t>
        </is>
      </c>
      <c r="D26105" t="inlineStr">
        <is>
          <t>verchange</t>
        </is>
      </c>
      <c r="E26105" t="inlineStr">
        <is>
          <t>glance-store</t>
        </is>
      </c>
      <c r="F26105" t="inlineStr">
        <is>
          <t>&gt;=0.22.0</t>
        </is>
      </c>
      <c r="G26105" t="inlineStr">
        <is>
          <t>glance-store</t>
        </is>
      </c>
      <c r="H26105" t="inlineStr">
        <is>
          <t>&gt;=0.18.0</t>
        </is>
      </c>
    </row>
    <row r="26106">
      <c r="A26106" t="inlineStr">
        <is>
          <t>glance</t>
        </is>
      </c>
      <c r="B26106" t="inlineStr">
        <is>
          <t>982016670fe908e5d7026714b115e63b7c31b46b</t>
        </is>
      </c>
      <c r="C26106" t="inlineStr">
        <is>
          <t>2017-08-30 11:06:06+00:00</t>
        </is>
      </c>
      <c r="D26106" t="inlineStr">
        <is>
          <t>verchange</t>
        </is>
      </c>
      <c r="E26106" t="inlineStr">
        <is>
          <t>oslo.middleware</t>
        </is>
      </c>
      <c r="F26106" t="inlineStr">
        <is>
          <t>&gt;=3.27.0</t>
        </is>
      </c>
      <c r="G26106" t="inlineStr">
        <is>
          <t>oslo.middleware</t>
        </is>
      </c>
      <c r="H26106" t="inlineStr">
        <is>
          <t>&gt;=3.0.0</t>
        </is>
      </c>
    </row>
    <row r="26107">
      <c r="A26107" t="inlineStr">
        <is>
          <t>glance</t>
        </is>
      </c>
      <c r="B26107" t="inlineStr">
        <is>
          <t>982016670fe908e5d7026714b115e63b7c31b46b</t>
        </is>
      </c>
      <c r="C26107" t="inlineStr">
        <is>
          <t>2017-08-30 11:06:06+00:00</t>
        </is>
      </c>
      <c r="D26107" t="inlineStr">
        <is>
          <t>verchange</t>
        </is>
      </c>
      <c r="E26107" t="inlineStr">
        <is>
          <t>cryptography</t>
        </is>
      </c>
      <c r="F26107" t="inlineStr">
        <is>
          <t>&gt;=1.6;!=2.0</t>
        </is>
      </c>
      <c r="G26107" t="inlineStr">
        <is>
          <t>cryptography</t>
        </is>
      </c>
      <c r="H26107" t="inlineStr">
        <is>
          <t>&gt;=1.0;!=1.3.0</t>
        </is>
      </c>
    </row>
    <row r="26108">
      <c r="A26108" t="inlineStr">
        <is>
          <t>glance</t>
        </is>
      </c>
      <c r="B26108" t="inlineStr">
        <is>
          <t>982016670fe908e5d7026714b115e63b7c31b46b</t>
        </is>
      </c>
      <c r="C26108" t="inlineStr">
        <is>
          <t>2017-08-30 11:06:06+00:00</t>
        </is>
      </c>
      <c r="D26108" t="inlineStr">
        <is>
          <t>verchange</t>
        </is>
      </c>
      <c r="E26108" t="inlineStr">
        <is>
          <t>eventlet</t>
        </is>
      </c>
      <c r="F26108" t="inlineStr">
        <is>
          <t>&lt;0.21.0;&gt;=0.18.2;!=0.18.3;!=0.20.1</t>
        </is>
      </c>
      <c r="G26108" t="inlineStr">
        <is>
          <t>eventlet</t>
        </is>
      </c>
      <c r="H26108" t="inlineStr">
        <is>
          <t>&gt;=0.18.2;!=0.18.3</t>
        </is>
      </c>
    </row>
    <row r="26109">
      <c r="A26109" t="inlineStr">
        <is>
          <t>glance</t>
        </is>
      </c>
      <c r="B26109" t="inlineStr">
        <is>
          <t>982016670fe908e5d7026714b115e63b7c31b46b</t>
        </is>
      </c>
      <c r="C26109" t="inlineStr">
        <is>
          <t>2017-08-30 11:06:06+00:00</t>
        </is>
      </c>
      <c r="D26109" t="inlineStr">
        <is>
          <t>verchange</t>
        </is>
      </c>
      <c r="E26109" t="inlineStr">
        <is>
          <t>Routes</t>
        </is>
      </c>
      <c r="F26109" t="inlineStr">
        <is>
          <t>&gt;=2.3.1</t>
        </is>
      </c>
      <c r="G26109" t="inlineStr">
        <is>
          <t>Routes</t>
        </is>
      </c>
      <c r="H26109" t="inlineStr">
        <is>
          <t>&gt;=1.12.3;!=2.3.0;!=2.0;!=2.1</t>
        </is>
      </c>
    </row>
    <row r="26110">
      <c r="A26110" t="inlineStr">
        <is>
          <t>glance</t>
        </is>
      </c>
      <c r="B26110" t="inlineStr">
        <is>
          <t>982016670fe908e5d7026714b115e63b7c31b46b</t>
        </is>
      </c>
      <c r="C26110" t="inlineStr">
        <is>
          <t>2017-08-30 11:06:06+00:00</t>
        </is>
      </c>
      <c r="D26110" t="inlineStr">
        <is>
          <t>verchange</t>
        </is>
      </c>
      <c r="E26110" t="inlineStr">
        <is>
          <t>oslo.config</t>
        </is>
      </c>
      <c r="F26110" t="inlineStr">
        <is>
          <t>!=4.3.0;&gt;=4.0.0;!=4.4.0</t>
        </is>
      </c>
      <c r="G26110" t="inlineStr">
        <is>
          <t>oslo.config</t>
        </is>
      </c>
      <c r="H26110" t="inlineStr">
        <is>
          <t>&gt;=3.14.0;!=3.18.0</t>
        </is>
      </c>
    </row>
    <row r="26111">
      <c r="A26111" t="inlineStr">
        <is>
          <t>glance</t>
        </is>
      </c>
      <c r="B26111" t="inlineStr">
        <is>
          <t>982016670fe908e5d7026714b115e63b7c31b46b</t>
        </is>
      </c>
      <c r="C26111" t="inlineStr">
        <is>
          <t>2017-08-30 11:06:06+00:00</t>
        </is>
      </c>
      <c r="D26111" t="inlineStr">
        <is>
          <t>verchange</t>
        </is>
      </c>
      <c r="E26111" t="inlineStr">
        <is>
          <t>sqlalchemy-migrate</t>
        </is>
      </c>
      <c r="F26111" t="inlineStr">
        <is>
          <t>&gt;=0.11.0</t>
        </is>
      </c>
      <c r="G26111" t="inlineStr">
        <is>
          <t>sqlalchemy-migrate</t>
        </is>
      </c>
      <c r="H26111" t="inlineStr">
        <is>
          <t>&gt;=0.9.6</t>
        </is>
      </c>
    </row>
    <row r="26112">
      <c r="A26112" t="inlineStr">
        <is>
          <t>glance</t>
        </is>
      </c>
      <c r="B26112" t="inlineStr">
        <is>
          <t>982016670fe908e5d7026714b115e63b7c31b46b</t>
        </is>
      </c>
      <c r="C26112" t="inlineStr">
        <is>
          <t>2017-08-30 11:06:06+00:00</t>
        </is>
      </c>
      <c r="D26112" t="inlineStr">
        <is>
          <t>verchange</t>
        </is>
      </c>
      <c r="E26112" t="inlineStr">
        <is>
          <t>oslo.db</t>
        </is>
      </c>
      <c r="F26112" t="inlineStr">
        <is>
          <t>&gt;=4.24.0</t>
        </is>
      </c>
      <c r="G26112" t="inlineStr">
        <is>
          <t>oslo.db</t>
        </is>
      </c>
      <c r="H26112" t="inlineStr">
        <is>
          <t>&gt;=4.15.0</t>
        </is>
      </c>
    </row>
    <row r="26113">
      <c r="A26113" t="inlineStr">
        <is>
          <t>glance</t>
        </is>
      </c>
      <c r="B26113" t="inlineStr">
        <is>
          <t>982016670fe908e5d7026714b115e63b7c31b46b</t>
        </is>
      </c>
      <c r="C26113" t="inlineStr">
        <is>
          <t>2017-08-30 11:06:06+00:00</t>
        </is>
      </c>
      <c r="D26113" t="inlineStr">
        <is>
          <t>verchange</t>
        </is>
      </c>
      <c r="E26113" t="inlineStr">
        <is>
          <t>oslo.messaging</t>
        </is>
      </c>
      <c r="F26113" t="inlineStr">
        <is>
          <t>!=5.25.0;&gt;=5.24.2</t>
        </is>
      </c>
      <c r="G26113" t="inlineStr">
        <is>
          <t>oslo.messaging</t>
        </is>
      </c>
      <c r="H26113" t="inlineStr">
        <is>
          <t>&gt;=5.14.0</t>
        </is>
      </c>
    </row>
    <row r="26114">
      <c r="A26114" t="inlineStr">
        <is>
          <t>glance</t>
        </is>
      </c>
      <c r="B26114" t="inlineStr">
        <is>
          <t>982016670fe908e5d7026714b115e63b7c31b46b</t>
        </is>
      </c>
      <c r="C26114" t="inlineStr">
        <is>
          <t>2017-08-30 11:06:06+00:00</t>
        </is>
      </c>
      <c r="D26114" t="inlineStr">
        <is>
          <t>verchange</t>
        </is>
      </c>
      <c r="E26114" t="inlineStr">
        <is>
          <t>oslo.log</t>
        </is>
      </c>
      <c r="F26114" t="inlineStr">
        <is>
          <t>&gt;=3.22.0</t>
        </is>
      </c>
      <c r="G26114" t="inlineStr">
        <is>
          <t>oslo.log</t>
        </is>
      </c>
      <c r="H26114" t="inlineStr">
        <is>
          <t>&gt;=3.11.0</t>
        </is>
      </c>
    </row>
    <row r="26115">
      <c r="A26115" t="inlineStr">
        <is>
          <t>glance</t>
        </is>
      </c>
      <c r="B26115" t="inlineStr">
        <is>
          <t>982016670fe908e5d7026714b115e63b7c31b46b</t>
        </is>
      </c>
      <c r="C26115" t="inlineStr">
        <is>
          <t>2017-08-30 11:06:06+00:00</t>
        </is>
      </c>
      <c r="D26115" t="inlineStr">
        <is>
          <t>verchange</t>
        </is>
      </c>
      <c r="E26115" t="inlineStr">
        <is>
          <t>oslo.utils</t>
        </is>
      </c>
      <c r="F26115" t="inlineStr">
        <is>
          <t>&gt;=3.20.0</t>
        </is>
      </c>
      <c r="G26115" t="inlineStr">
        <is>
          <t>oslo.utils</t>
        </is>
      </c>
      <c r="H26115" t="inlineStr">
        <is>
          <t>&gt;=3.18.0</t>
        </is>
      </c>
    </row>
    <row r="26116">
      <c r="A26116" t="inlineStr">
        <is>
          <t>glance</t>
        </is>
      </c>
      <c r="B26116" t="inlineStr">
        <is>
          <t>982016670fe908e5d7026714b115e63b7c31b46b</t>
        </is>
      </c>
      <c r="C26116" t="inlineStr">
        <is>
          <t>2017-08-30 11:06:06+00:00</t>
        </is>
      </c>
      <c r="D26116" t="inlineStr">
        <is>
          <t>verchange</t>
        </is>
      </c>
      <c r="E26116" t="inlineStr">
        <is>
          <t>cursive</t>
        </is>
      </c>
      <c r="F26116" t="inlineStr">
        <is>
          <t>&gt;=0.1.2</t>
        </is>
      </c>
      <c r="G26116" t="inlineStr">
        <is>
          <t>cursive</t>
        </is>
      </c>
      <c r="H26116" t="inlineStr">
        <is>
          <t>&gt;=0.1.1</t>
        </is>
      </c>
    </row>
    <row r="26117">
      <c r="A26117" t="inlineStr">
        <is>
          <t>glance</t>
        </is>
      </c>
      <c r="B26117" t="inlineStr">
        <is>
          <t>982016670fe908e5d7026714b115e63b7c31b46b</t>
        </is>
      </c>
      <c r="C26117" t="inlineStr">
        <is>
          <t>2017-08-30 11:06:06+00:00</t>
        </is>
      </c>
      <c r="D26117" t="inlineStr">
        <is>
          <t>verchange</t>
        </is>
      </c>
      <c r="E26117" t="inlineStr">
        <is>
          <t>pbr</t>
        </is>
      </c>
      <c r="F26117" t="inlineStr">
        <is>
          <t>&gt;=2.0.0;!=2.1.0</t>
        </is>
      </c>
      <c r="G26117" t="inlineStr">
        <is>
          <t>pbr</t>
        </is>
      </c>
      <c r="H26117" t="inlineStr">
        <is>
          <t>&gt;=1.8</t>
        </is>
      </c>
    </row>
    <row r="26118">
      <c r="A26118" t="inlineStr">
        <is>
          <t>glance</t>
        </is>
      </c>
      <c r="B26118" t="inlineStr">
        <is>
          <t>982016670fe908e5d7026714b115e63b7c31b46b</t>
        </is>
      </c>
      <c r="C26118" t="inlineStr">
        <is>
          <t>2017-08-30 11:06:06+00:00</t>
        </is>
      </c>
      <c r="D26118" t="inlineStr">
        <is>
          <t>verchange</t>
        </is>
      </c>
      <c r="E26118" t="inlineStr">
        <is>
          <t>oslo.i18n</t>
        </is>
      </c>
      <c r="F26118" t="inlineStr">
        <is>
          <t>&gt;=2.1.0;!=3.15.2</t>
        </is>
      </c>
      <c r="G26118" t="inlineStr">
        <is>
          <t>oslo.i18n</t>
        </is>
      </c>
      <c r="H26118" t="inlineStr">
        <is>
          <t>&gt;=2.1.0</t>
        </is>
      </c>
    </row>
    <row r="26119">
      <c r="A26119" t="inlineStr">
        <is>
          <t>glance</t>
        </is>
      </c>
      <c r="B26119" t="inlineStr">
        <is>
          <t>982016670fe908e5d7026714b115e63b7c31b46b</t>
        </is>
      </c>
      <c r="C26119" t="inlineStr">
        <is>
          <t>2017-08-30 11:06:06+00:00</t>
        </is>
      </c>
      <c r="D26119" t="inlineStr">
        <is>
          <t>rem</t>
        </is>
      </c>
      <c r="E26119" t="inlineStr"/>
      <c r="F26119" t="inlineStr"/>
      <c r="G26119" t="inlineStr">
        <is>
          <t>pycrypto</t>
        </is>
      </c>
      <c r="H26119" t="inlineStr">
        <is>
          <t>&gt;=2.6</t>
        </is>
      </c>
    </row>
    <row r="26120">
      <c r="A26120" t="inlineStr">
        <is>
          <t>glance</t>
        </is>
      </c>
      <c r="B26120" t="inlineStr">
        <is>
          <t>982016670fe908e5d7026714b115e63b7c31b46b</t>
        </is>
      </c>
      <c r="C26120" t="inlineStr">
        <is>
          <t>2017-08-30 11:06:06+00:00</t>
        </is>
      </c>
      <c r="D26120" t="inlineStr">
        <is>
          <t>rem</t>
        </is>
      </c>
      <c r="E26120" t="inlineStr"/>
      <c r="F26120" t="inlineStr"/>
      <c r="G26120" t="inlineStr">
        <is>
          <t>semantic-version</t>
        </is>
      </c>
      <c r="H26120" t="inlineStr">
        <is>
          <t>&gt;=2.3.1</t>
        </is>
      </c>
    </row>
    <row r="26121">
      <c r="A26121" t="inlineStr">
        <is>
          <t>glance</t>
        </is>
      </c>
      <c r="B26121" t="inlineStr">
        <is>
          <t>ceb8b9a67dd3d714ec5b876df56e03f001ad6ae6</t>
        </is>
      </c>
      <c r="C26121" t="inlineStr">
        <is>
          <t>2018-02-28 11:25:34+00:00</t>
        </is>
      </c>
      <c r="D26121" t="inlineStr">
        <is>
          <t>verchange</t>
        </is>
      </c>
      <c r="E26121" t="inlineStr">
        <is>
          <t>keystonemiddleware</t>
        </is>
      </c>
      <c r="F26121" t="inlineStr">
        <is>
          <t>&gt;=4.17.0</t>
        </is>
      </c>
      <c r="G26121" t="inlineStr">
        <is>
          <t>keystonemiddleware</t>
        </is>
      </c>
      <c r="H26121" t="inlineStr">
        <is>
          <t>&gt;=4.12.0</t>
        </is>
      </c>
    </row>
    <row r="26122">
      <c r="A26122" t="inlineStr">
        <is>
          <t>glance</t>
        </is>
      </c>
      <c r="B26122" t="inlineStr">
        <is>
          <t>ceb8b9a67dd3d714ec5b876df56e03f001ad6ae6</t>
        </is>
      </c>
      <c r="C26122" t="inlineStr">
        <is>
          <t>2018-02-28 11:25:34+00:00</t>
        </is>
      </c>
      <c r="D26122" t="inlineStr">
        <is>
          <t>verchange</t>
        </is>
      </c>
      <c r="E26122" t="inlineStr">
        <is>
          <t>taskflow</t>
        </is>
      </c>
      <c r="F26122" t="inlineStr">
        <is>
          <t>&gt;=2.16.0</t>
        </is>
      </c>
      <c r="G26122" t="inlineStr">
        <is>
          <t>taskflow</t>
        </is>
      </c>
      <c r="H26122" t="inlineStr">
        <is>
          <t>&gt;=2.7.0</t>
        </is>
      </c>
    </row>
    <row r="26123">
      <c r="A26123" t="inlineStr">
        <is>
          <t>glance</t>
        </is>
      </c>
      <c r="B26123" t="inlineStr">
        <is>
          <t>ceb8b9a67dd3d714ec5b876df56e03f001ad6ae6</t>
        </is>
      </c>
      <c r="C26123" t="inlineStr">
        <is>
          <t>2018-02-28 11:25:34+00:00</t>
        </is>
      </c>
      <c r="D26123" t="inlineStr">
        <is>
          <t>verchange</t>
        </is>
      </c>
      <c r="E26123" t="inlineStr">
        <is>
          <t>oslo.policy</t>
        </is>
      </c>
      <c r="F26123" t="inlineStr">
        <is>
          <t>&gt;=1.30.0</t>
        </is>
      </c>
      <c r="G26123" t="inlineStr">
        <is>
          <t>oslo.policy</t>
        </is>
      </c>
      <c r="H26123" t="inlineStr">
        <is>
          <t>&gt;=1.23.0</t>
        </is>
      </c>
    </row>
    <row r="26124">
      <c r="A26124" t="inlineStr">
        <is>
          <t>glance</t>
        </is>
      </c>
      <c r="B26124" t="inlineStr">
        <is>
          <t>ceb8b9a67dd3d714ec5b876df56e03f001ad6ae6</t>
        </is>
      </c>
      <c r="C26124" t="inlineStr">
        <is>
          <t>2018-02-28 11:25:34+00:00</t>
        </is>
      </c>
      <c r="D26124" t="inlineStr">
        <is>
          <t>verchange</t>
        </is>
      </c>
      <c r="E26124" t="inlineStr">
        <is>
          <t>WSME</t>
        </is>
      </c>
      <c r="F26124" t="inlineStr">
        <is>
          <t>&gt;=0.8.0</t>
        </is>
      </c>
      <c r="G26124" t="inlineStr">
        <is>
          <t>WSME</t>
        </is>
      </c>
      <c r="H26124" t="inlineStr">
        <is>
          <t>&gt;=0.8</t>
        </is>
      </c>
    </row>
    <row r="26125">
      <c r="A26125" t="inlineStr">
        <is>
          <t>glance</t>
        </is>
      </c>
      <c r="B26125" t="inlineStr">
        <is>
          <t>ceb8b9a67dd3d714ec5b876df56e03f001ad6ae6</t>
        </is>
      </c>
      <c r="C26125" t="inlineStr">
        <is>
          <t>2018-02-28 11:25:34+00:00</t>
        </is>
      </c>
      <c r="D26125" t="inlineStr">
        <is>
          <t>verchange</t>
        </is>
      </c>
      <c r="E26125" t="inlineStr">
        <is>
          <t>oslo.context</t>
        </is>
      </c>
      <c r="F26125" t="inlineStr">
        <is>
          <t>&gt;=2.19.2</t>
        </is>
      </c>
      <c r="G26125" t="inlineStr">
        <is>
          <t>oslo.context</t>
        </is>
      </c>
      <c r="H26125" t="inlineStr">
        <is>
          <t>&gt;=2.14.0</t>
        </is>
      </c>
    </row>
    <row r="26126">
      <c r="A26126" t="inlineStr">
        <is>
          <t>glance</t>
        </is>
      </c>
      <c r="B26126" t="inlineStr">
        <is>
          <t>ceb8b9a67dd3d714ec5b876df56e03f001ad6ae6</t>
        </is>
      </c>
      <c r="C26126" t="inlineStr">
        <is>
          <t>2018-02-28 11:25:34+00:00</t>
        </is>
      </c>
      <c r="D26126" t="inlineStr">
        <is>
          <t>verchange</t>
        </is>
      </c>
      <c r="E26126" t="inlineStr">
        <is>
          <t>six</t>
        </is>
      </c>
      <c r="F26126" t="inlineStr">
        <is>
          <t>&gt;=1.10.0</t>
        </is>
      </c>
      <c r="G26126" t="inlineStr">
        <is>
          <t>six</t>
        </is>
      </c>
      <c r="H26126" t="inlineStr">
        <is>
          <t>&gt;=1.9.0</t>
        </is>
      </c>
    </row>
    <row r="26127">
      <c r="A26127" t="inlineStr">
        <is>
          <t>glance</t>
        </is>
      </c>
      <c r="B26127" t="inlineStr">
        <is>
          <t>ceb8b9a67dd3d714ec5b876df56e03f001ad6ae6</t>
        </is>
      </c>
      <c r="C26127" t="inlineStr">
        <is>
          <t>2018-02-28 11:25:34+00:00</t>
        </is>
      </c>
      <c r="D26127" t="inlineStr">
        <is>
          <t>verchange</t>
        </is>
      </c>
      <c r="E26127" t="inlineStr">
        <is>
          <t>keystoneauth1</t>
        </is>
      </c>
      <c r="F26127" t="inlineStr">
        <is>
          <t>&gt;=3.3.0</t>
        </is>
      </c>
      <c r="G26127" t="inlineStr">
        <is>
          <t>keystoneauth1</t>
        </is>
      </c>
      <c r="H26127" t="inlineStr">
        <is>
          <t>&gt;=3.1.0</t>
        </is>
      </c>
    </row>
    <row r="26128">
      <c r="A26128" t="inlineStr">
        <is>
          <t>glance</t>
        </is>
      </c>
      <c r="B26128" t="inlineStr">
        <is>
          <t>ceb8b9a67dd3d714ec5b876df56e03f001ad6ae6</t>
        </is>
      </c>
      <c r="C26128" t="inlineStr">
        <is>
          <t>2018-02-28 11:25:34+00:00</t>
        </is>
      </c>
      <c r="D26128" t="inlineStr">
        <is>
          <t>verchange</t>
        </is>
      </c>
      <c r="E26128" t="inlineStr">
        <is>
          <t>oslo.middleware</t>
        </is>
      </c>
      <c r="F26128" t="inlineStr">
        <is>
          <t>&gt;=3.31.0</t>
        </is>
      </c>
      <c r="G26128" t="inlineStr">
        <is>
          <t>oslo.middleware</t>
        </is>
      </c>
      <c r="H26128" t="inlineStr">
        <is>
          <t>&gt;=3.27.0</t>
        </is>
      </c>
    </row>
    <row r="26129">
      <c r="A26129" t="inlineStr">
        <is>
          <t>glance</t>
        </is>
      </c>
      <c r="B26129" t="inlineStr">
        <is>
          <t>ceb8b9a67dd3d714ec5b876df56e03f001ad6ae6</t>
        </is>
      </c>
      <c r="C26129" t="inlineStr">
        <is>
          <t>2018-02-28 11:25:34+00:00</t>
        </is>
      </c>
      <c r="D26129" t="inlineStr">
        <is>
          <t>verchange</t>
        </is>
      </c>
      <c r="E26129" t="inlineStr">
        <is>
          <t>cryptography</t>
        </is>
      </c>
      <c r="F26129" t="inlineStr">
        <is>
          <t>!=2.0;&gt;=1.9</t>
        </is>
      </c>
      <c r="G26129" t="inlineStr">
        <is>
          <t>cryptography</t>
        </is>
      </c>
      <c r="H26129" t="inlineStr">
        <is>
          <t>&gt;=1.6;!=2.0</t>
        </is>
      </c>
    </row>
    <row r="26130">
      <c r="A26130" t="inlineStr">
        <is>
          <t>glance</t>
        </is>
      </c>
      <c r="B26130" t="inlineStr">
        <is>
          <t>ceb8b9a67dd3d714ec5b876df56e03f001ad6ae6</t>
        </is>
      </c>
      <c r="C26130" t="inlineStr">
        <is>
          <t>2018-02-28 11:25:34+00:00</t>
        </is>
      </c>
      <c r="D26130" t="inlineStr">
        <is>
          <t>verchange</t>
        </is>
      </c>
      <c r="E26130" t="inlineStr">
        <is>
          <t>Paste</t>
        </is>
      </c>
      <c r="F26130" t="inlineStr">
        <is>
          <t>&gt;=2.0.2</t>
        </is>
      </c>
      <c r="G26130" t="inlineStr">
        <is>
          <t>Paste</t>
        </is>
      </c>
      <c r="H26130" t="inlineStr"/>
    </row>
    <row r="26131">
      <c r="A26131" t="inlineStr">
        <is>
          <t>glance</t>
        </is>
      </c>
      <c r="B26131" t="inlineStr">
        <is>
          <t>ceb8b9a67dd3d714ec5b876df56e03f001ad6ae6</t>
        </is>
      </c>
      <c r="C26131" t="inlineStr">
        <is>
          <t>2018-02-28 11:25:34+00:00</t>
        </is>
      </c>
      <c r="D26131" t="inlineStr">
        <is>
          <t>verchange</t>
        </is>
      </c>
      <c r="E26131" t="inlineStr">
        <is>
          <t>httplib2</t>
        </is>
      </c>
      <c r="F26131" t="inlineStr">
        <is>
          <t>&gt;=0.9.1</t>
        </is>
      </c>
      <c r="G26131" t="inlineStr">
        <is>
          <t>httplib2</t>
        </is>
      </c>
      <c r="H26131" t="inlineStr">
        <is>
          <t>&gt;=0.7.5</t>
        </is>
      </c>
    </row>
    <row r="26132">
      <c r="A26132" t="inlineStr">
        <is>
          <t>glance</t>
        </is>
      </c>
      <c r="B26132" t="inlineStr">
        <is>
          <t>ceb8b9a67dd3d714ec5b876df56e03f001ad6ae6</t>
        </is>
      </c>
      <c r="C26132" t="inlineStr">
        <is>
          <t>2018-02-28 11:25:34+00:00</t>
        </is>
      </c>
      <c r="D26132" t="inlineStr">
        <is>
          <t>verchange</t>
        </is>
      </c>
      <c r="E26132" t="inlineStr">
        <is>
          <t>oslo.config</t>
        </is>
      </c>
      <c r="F26132" t="inlineStr">
        <is>
          <t>&gt;=5.1.0</t>
        </is>
      </c>
      <c r="G26132" t="inlineStr">
        <is>
          <t>oslo.config</t>
        </is>
      </c>
      <c r="H26132" t="inlineStr">
        <is>
          <t>!=4.3.0;&gt;=4.0.0;!=4.4.0</t>
        </is>
      </c>
    </row>
    <row r="26133">
      <c r="A26133" t="inlineStr">
        <is>
          <t>glance</t>
        </is>
      </c>
      <c r="B26133" t="inlineStr">
        <is>
          <t>ceb8b9a67dd3d714ec5b876df56e03f001ad6ae6</t>
        </is>
      </c>
      <c r="C26133" t="inlineStr">
        <is>
          <t>2018-02-28 11:25:34+00:00</t>
        </is>
      </c>
      <c r="D26133" t="inlineStr">
        <is>
          <t>verchange</t>
        </is>
      </c>
      <c r="E26133" t="inlineStr">
        <is>
          <t>oslo.db</t>
        </is>
      </c>
      <c r="F26133" t="inlineStr">
        <is>
          <t>&gt;=4.27.0</t>
        </is>
      </c>
      <c r="G26133" t="inlineStr">
        <is>
          <t>oslo.db</t>
        </is>
      </c>
      <c r="H26133" t="inlineStr">
        <is>
          <t>&gt;=4.24.0</t>
        </is>
      </c>
    </row>
    <row r="26134">
      <c r="A26134" t="inlineStr">
        <is>
          <t>glance</t>
        </is>
      </c>
      <c r="B26134" t="inlineStr">
        <is>
          <t>ceb8b9a67dd3d714ec5b876df56e03f001ad6ae6</t>
        </is>
      </c>
      <c r="C26134" t="inlineStr">
        <is>
          <t>2018-02-28 11:25:34+00:00</t>
        </is>
      </c>
      <c r="D26134" t="inlineStr">
        <is>
          <t>verchange</t>
        </is>
      </c>
      <c r="E26134" t="inlineStr">
        <is>
          <t>oslo.messaging</t>
        </is>
      </c>
      <c r="F26134" t="inlineStr">
        <is>
          <t>&gt;=5.29.0</t>
        </is>
      </c>
      <c r="G26134" t="inlineStr">
        <is>
          <t>oslo.messaging</t>
        </is>
      </c>
      <c r="H26134" t="inlineStr">
        <is>
          <t>!=5.25.0;&gt;=5.24.2</t>
        </is>
      </c>
    </row>
    <row r="26135">
      <c r="A26135" t="inlineStr">
        <is>
          <t>glance</t>
        </is>
      </c>
      <c r="B26135" t="inlineStr">
        <is>
          <t>ceb8b9a67dd3d714ec5b876df56e03f001ad6ae6</t>
        </is>
      </c>
      <c r="C26135" t="inlineStr">
        <is>
          <t>2018-02-28 11:25:34+00:00</t>
        </is>
      </c>
      <c r="D26135" t="inlineStr">
        <is>
          <t>verchange</t>
        </is>
      </c>
      <c r="E26135" t="inlineStr">
        <is>
          <t>oslo.log</t>
        </is>
      </c>
      <c r="F26135" t="inlineStr">
        <is>
          <t>&gt;=3.36.0</t>
        </is>
      </c>
      <c r="G26135" t="inlineStr">
        <is>
          <t>oslo.log</t>
        </is>
      </c>
      <c r="H26135" t="inlineStr">
        <is>
          <t>&gt;=3.22.0</t>
        </is>
      </c>
    </row>
    <row r="26136">
      <c r="A26136" t="inlineStr">
        <is>
          <t>glance</t>
        </is>
      </c>
      <c r="B26136" t="inlineStr">
        <is>
          <t>ceb8b9a67dd3d714ec5b876df56e03f001ad6ae6</t>
        </is>
      </c>
      <c r="C26136" t="inlineStr">
        <is>
          <t>2018-02-28 11:25:34+00:00</t>
        </is>
      </c>
      <c r="D26136" t="inlineStr">
        <is>
          <t>verchange</t>
        </is>
      </c>
      <c r="E26136" t="inlineStr">
        <is>
          <t>futurist</t>
        </is>
      </c>
      <c r="F26136" t="inlineStr">
        <is>
          <t>&gt;=1.2.0</t>
        </is>
      </c>
      <c r="G26136" t="inlineStr">
        <is>
          <t>futurist</t>
        </is>
      </c>
      <c r="H26136" t="inlineStr">
        <is>
          <t>!=0.15.0;&gt;=0.11.0</t>
        </is>
      </c>
    </row>
    <row r="26137">
      <c r="A26137" t="inlineStr">
        <is>
          <t>glance</t>
        </is>
      </c>
      <c r="B26137" t="inlineStr">
        <is>
          <t>ceb8b9a67dd3d714ec5b876df56e03f001ad6ae6</t>
        </is>
      </c>
      <c r="C26137" t="inlineStr">
        <is>
          <t>2018-02-28 11:25:34+00:00</t>
        </is>
      </c>
      <c r="D26137" t="inlineStr">
        <is>
          <t>verchange</t>
        </is>
      </c>
      <c r="E26137" t="inlineStr">
        <is>
          <t>oslo.utils</t>
        </is>
      </c>
      <c r="F26137" t="inlineStr">
        <is>
          <t>&gt;=3.33.0</t>
        </is>
      </c>
      <c r="G26137" t="inlineStr">
        <is>
          <t>oslo.utils</t>
        </is>
      </c>
      <c r="H26137" t="inlineStr">
        <is>
          <t>&gt;=3.20.0</t>
        </is>
      </c>
    </row>
    <row r="26138">
      <c r="A26138" t="inlineStr">
        <is>
          <t>glance</t>
        </is>
      </c>
      <c r="B26138" t="inlineStr">
        <is>
          <t>ceb8b9a67dd3d714ec5b876df56e03f001ad6ae6</t>
        </is>
      </c>
      <c r="C26138" t="inlineStr">
        <is>
          <t>2018-02-28 11:25:34+00:00</t>
        </is>
      </c>
      <c r="D26138" t="inlineStr">
        <is>
          <t>verchange</t>
        </is>
      </c>
      <c r="E26138" t="inlineStr">
        <is>
          <t>jsonschema</t>
        </is>
      </c>
      <c r="F26138" t="inlineStr">
        <is>
          <t>&gt;=2.6.0;&lt;3.0.0</t>
        </is>
      </c>
      <c r="G26138" t="inlineStr">
        <is>
          <t>jsonschema</t>
        </is>
      </c>
      <c r="H26138" t="inlineStr">
        <is>
          <t>!=2.5.0;&gt;=2.0.0;&lt;3.0.0</t>
        </is>
      </c>
    </row>
    <row r="26139">
      <c r="A26139" t="inlineStr">
        <is>
          <t>glance</t>
        </is>
      </c>
      <c r="B26139" t="inlineStr">
        <is>
          <t>ceb8b9a67dd3d714ec5b876df56e03f001ad6ae6</t>
        </is>
      </c>
      <c r="C26139" t="inlineStr">
        <is>
          <t>2018-02-28 11:25:34+00:00</t>
        </is>
      </c>
      <c r="D26139" t="inlineStr">
        <is>
          <t>verchange</t>
        </is>
      </c>
      <c r="E26139" t="inlineStr">
        <is>
          <t>pyOpenSSL</t>
        </is>
      </c>
      <c r="F26139" t="inlineStr">
        <is>
          <t>&gt;=16.2.0</t>
        </is>
      </c>
      <c r="G26139" t="inlineStr">
        <is>
          <t>pyOpenSSL</t>
        </is>
      </c>
      <c r="H26139" t="inlineStr">
        <is>
          <t>&gt;=0.14</t>
        </is>
      </c>
    </row>
    <row r="26140">
      <c r="A26140" t="inlineStr">
        <is>
          <t>glance</t>
        </is>
      </c>
      <c r="B26140" t="inlineStr">
        <is>
          <t>ceb8b9a67dd3d714ec5b876df56e03f001ad6ae6</t>
        </is>
      </c>
      <c r="C26140" t="inlineStr">
        <is>
          <t>2018-02-28 11:25:34+00:00</t>
        </is>
      </c>
      <c r="D26140" t="inlineStr">
        <is>
          <t>verchange</t>
        </is>
      </c>
      <c r="E26140" t="inlineStr">
        <is>
          <t>oslo.concurrency</t>
        </is>
      </c>
      <c r="F26140" t="inlineStr">
        <is>
          <t>&gt;=3.25.0</t>
        </is>
      </c>
      <c r="G26140" t="inlineStr">
        <is>
          <t>oslo.concurrency</t>
        </is>
      </c>
      <c r="H26140" t="inlineStr">
        <is>
          <t>&gt;=3.8.0</t>
        </is>
      </c>
    </row>
    <row r="26141">
      <c r="A26141" t="inlineStr">
        <is>
          <t>glance</t>
        </is>
      </c>
      <c r="B26141" t="inlineStr">
        <is>
          <t>ceb8b9a67dd3d714ec5b876df56e03f001ad6ae6</t>
        </is>
      </c>
      <c r="C26141" t="inlineStr">
        <is>
          <t>2018-02-28 11:25:34+00:00</t>
        </is>
      </c>
      <c r="D26141" t="inlineStr">
        <is>
          <t>verchange</t>
        </is>
      </c>
      <c r="E26141" t="inlineStr">
        <is>
          <t>cursive</t>
        </is>
      </c>
      <c r="F26141" t="inlineStr">
        <is>
          <t>&gt;=0.2.1</t>
        </is>
      </c>
      <c r="G26141" t="inlineStr">
        <is>
          <t>cursive</t>
        </is>
      </c>
      <c r="H26141" t="inlineStr">
        <is>
          <t>&gt;=0.1.2</t>
        </is>
      </c>
    </row>
    <row r="26142">
      <c r="A26142" t="inlineStr">
        <is>
          <t>glance</t>
        </is>
      </c>
      <c r="B26142" t="inlineStr">
        <is>
          <t>ceb8b9a67dd3d714ec5b876df56e03f001ad6ae6</t>
        </is>
      </c>
      <c r="C26142" t="inlineStr">
        <is>
          <t>2018-02-28 11:25:34+00:00</t>
        </is>
      </c>
      <c r="D26142" t="inlineStr">
        <is>
          <t>verchange</t>
        </is>
      </c>
      <c r="E26142" t="inlineStr">
        <is>
          <t>oslo.i18n</t>
        </is>
      </c>
      <c r="F26142" t="inlineStr">
        <is>
          <t>&gt;=3.15.3</t>
        </is>
      </c>
      <c r="G26142" t="inlineStr">
        <is>
          <t>oslo.i18n</t>
        </is>
      </c>
      <c r="H26142" t="inlineStr">
        <is>
          <t>&gt;=2.1.0;!=3.15.2</t>
        </is>
      </c>
    </row>
    <row r="26143">
      <c r="A26143" t="inlineStr">
        <is>
          <t>glance</t>
        </is>
      </c>
      <c r="B26143" t="inlineStr">
        <is>
          <t>ceb8b9a67dd3d714ec5b876df56e03f001ad6ae6</t>
        </is>
      </c>
      <c r="C26143" t="inlineStr">
        <is>
          <t>2018-02-28 11:25:34+00:00</t>
        </is>
      </c>
      <c r="D26143" t="inlineStr">
        <is>
          <t>add</t>
        </is>
      </c>
      <c r="E26143" t="inlineStr">
        <is>
          <t>defusedxml</t>
        </is>
      </c>
      <c r="F26143" t="inlineStr">
        <is>
          <t>&gt;=0.5.0</t>
        </is>
      </c>
      <c r="G26143" t="inlineStr"/>
      <c r="H26143" t="inlineStr"/>
    </row>
    <row r="26144">
      <c r="A26144" t="inlineStr">
        <is>
          <t>glance</t>
        </is>
      </c>
      <c r="B26144" t="inlineStr">
        <is>
          <t>488d2e4fccc399234fd62c127c8ece262111fe93</t>
        </is>
      </c>
      <c r="C26144" t="inlineStr">
        <is>
          <t>2018-08-30 14:06:53+00:00</t>
        </is>
      </c>
      <c r="D26144" t="inlineStr">
        <is>
          <t>verchange</t>
        </is>
      </c>
      <c r="E26144" t="inlineStr">
        <is>
          <t>oslo.config</t>
        </is>
      </c>
      <c r="F26144" t="inlineStr">
        <is>
          <t>&gt;=5.2.0</t>
        </is>
      </c>
      <c r="G26144" t="inlineStr">
        <is>
          <t>oslo.config</t>
        </is>
      </c>
      <c r="H26144" t="inlineStr">
        <is>
          <t>&gt;=5.1.0</t>
        </is>
      </c>
    </row>
    <row r="26145">
      <c r="A26145" t="inlineStr">
        <is>
          <t>glance</t>
        </is>
      </c>
      <c r="B26145" t="inlineStr">
        <is>
          <t>488d2e4fccc399234fd62c127c8ece262111fe93</t>
        </is>
      </c>
      <c r="C26145" t="inlineStr">
        <is>
          <t>2018-08-30 14:06:53+00:00</t>
        </is>
      </c>
      <c r="D26145" t="inlineStr">
        <is>
          <t>verchange</t>
        </is>
      </c>
      <c r="E26145" t="inlineStr">
        <is>
          <t>keystoneauth1</t>
        </is>
      </c>
      <c r="F26145" t="inlineStr">
        <is>
          <t>&gt;=3.4.0</t>
        </is>
      </c>
      <c r="G26145" t="inlineStr">
        <is>
          <t>keystoneauth1</t>
        </is>
      </c>
      <c r="H26145" t="inlineStr">
        <is>
          <t>&gt;=3.3.0</t>
        </is>
      </c>
    </row>
    <row r="26146">
      <c r="A26146" t="inlineStr">
        <is>
          <t>glance</t>
        </is>
      </c>
      <c r="B26146" t="inlineStr">
        <is>
          <t>488d2e4fccc399234fd62c127c8ece262111fe93</t>
        </is>
      </c>
      <c r="C26146" t="inlineStr">
        <is>
          <t>2018-08-30 14:06:53+00:00</t>
        </is>
      </c>
      <c r="D26146" t="inlineStr">
        <is>
          <t>verchange</t>
        </is>
      </c>
      <c r="E26146" t="inlineStr">
        <is>
          <t>pyOpenSSL</t>
        </is>
      </c>
      <c r="F26146" t="inlineStr">
        <is>
          <t>&gt;=17.1.0</t>
        </is>
      </c>
      <c r="G26146" t="inlineStr">
        <is>
          <t>pyOpenSSL</t>
        </is>
      </c>
      <c r="H26146" t="inlineStr">
        <is>
          <t>&gt;=16.2.0</t>
        </is>
      </c>
    </row>
    <row r="26147">
      <c r="A26147" t="inlineStr">
        <is>
          <t>glance</t>
        </is>
      </c>
      <c r="B26147" t="inlineStr">
        <is>
          <t>488d2e4fccc399234fd62c127c8ece262111fe93</t>
        </is>
      </c>
      <c r="C26147" t="inlineStr">
        <is>
          <t>2018-08-30 14:06:53+00:00</t>
        </is>
      </c>
      <c r="D26147" t="inlineStr">
        <is>
          <t>verchange</t>
        </is>
      </c>
      <c r="E26147" t="inlineStr">
        <is>
          <t>glance-store</t>
        </is>
      </c>
      <c r="F26147" t="inlineStr">
        <is>
          <t>&gt;=0.26.1</t>
        </is>
      </c>
      <c r="G26147" t="inlineStr">
        <is>
          <t>glance-store</t>
        </is>
      </c>
      <c r="H26147" t="inlineStr">
        <is>
          <t>&gt;=0.22.0</t>
        </is>
      </c>
    </row>
    <row r="26148">
      <c r="A26148" t="inlineStr">
        <is>
          <t>glance</t>
        </is>
      </c>
      <c r="B26148" t="inlineStr">
        <is>
          <t>488d2e4fccc399234fd62c127c8ece262111fe93</t>
        </is>
      </c>
      <c r="C26148" t="inlineStr">
        <is>
          <t>2018-08-30 14:06:53+00:00</t>
        </is>
      </c>
      <c r="D26148" t="inlineStr">
        <is>
          <t>verchange</t>
        </is>
      </c>
      <c r="E26148" t="inlineStr">
        <is>
          <t>oslo.concurrency</t>
        </is>
      </c>
      <c r="F26148" t="inlineStr">
        <is>
          <t>&gt;=3.26.0</t>
        </is>
      </c>
      <c r="G26148" t="inlineStr">
        <is>
          <t>oslo.concurrency</t>
        </is>
      </c>
      <c r="H26148" t="inlineStr">
        <is>
          <t>&gt;=3.25.0</t>
        </is>
      </c>
    </row>
    <row r="26149">
      <c r="A26149" t="inlineStr">
        <is>
          <t>glance</t>
        </is>
      </c>
      <c r="B26149" t="inlineStr">
        <is>
          <t>488d2e4fccc399234fd62c127c8ece262111fe93</t>
        </is>
      </c>
      <c r="C26149" t="inlineStr">
        <is>
          <t>2018-08-30 14:06:53+00:00</t>
        </is>
      </c>
      <c r="D26149" t="inlineStr">
        <is>
          <t>verchange</t>
        </is>
      </c>
      <c r="E26149" t="inlineStr">
        <is>
          <t>cryptography</t>
        </is>
      </c>
      <c r="F26149" t="inlineStr">
        <is>
          <t>&gt;=2.1</t>
        </is>
      </c>
      <c r="G26149" t="inlineStr">
        <is>
          <t>cryptography</t>
        </is>
      </c>
      <c r="H26149" t="inlineStr">
        <is>
          <t>!=2.0;&gt;=1.9</t>
        </is>
      </c>
    </row>
    <row r="26150">
      <c r="A26150" t="inlineStr">
        <is>
          <t>glance</t>
        </is>
      </c>
      <c r="B26150" t="inlineStr">
        <is>
          <t>488d2e4fccc399234fd62c127c8ece262111fe93</t>
        </is>
      </c>
      <c r="C26150" t="inlineStr">
        <is>
          <t>2018-08-30 14:06:53+00:00</t>
        </is>
      </c>
      <c r="D26150" t="inlineStr">
        <is>
          <t>verchange</t>
        </is>
      </c>
      <c r="E26150" t="inlineStr">
        <is>
          <t>eventlet</t>
        </is>
      </c>
      <c r="F26150" t="inlineStr">
        <is>
          <t>&gt;=0.18.2;!=0.18.3;!=0.20.1</t>
        </is>
      </c>
      <c r="G26150" t="inlineStr">
        <is>
          <t>eventlet</t>
        </is>
      </c>
      <c r="H26150" t="inlineStr">
        <is>
          <t>&lt;0.21.0;&gt;=0.18.2;!=0.18.3;!=0.20.1</t>
        </is>
      </c>
    </row>
    <row r="26151">
      <c r="A26151" t="inlineStr">
        <is>
          <t>glance</t>
        </is>
      </c>
      <c r="B26151" t="inlineStr">
        <is>
          <t>488d2e4fccc399234fd62c127c8ece262111fe93</t>
        </is>
      </c>
      <c r="C26151" t="inlineStr">
        <is>
          <t>2018-08-30 14:06:53+00:00</t>
        </is>
      </c>
      <c r="D26151" t="inlineStr">
        <is>
          <t>rem</t>
        </is>
      </c>
      <c r="E26151" t="inlineStr"/>
      <c r="F26151" t="inlineStr"/>
      <c r="G26151" t="inlineStr">
        <is>
          <t>python-keystoneclient</t>
        </is>
      </c>
      <c r="H26151" t="inlineStr">
        <is>
          <t>&gt;=3.8.0</t>
        </is>
      </c>
    </row>
    <row r="26152">
      <c r="A26152" t="inlineStr">
        <is>
          <t>glance</t>
        </is>
      </c>
      <c r="B26152" t="inlineStr">
        <is>
          <t>798c4ed44d2d4f99805665d9fce36dfb423c4c34</t>
        </is>
      </c>
      <c r="C26152" t="inlineStr">
        <is>
          <t>2019-04-10 12:12:30+00:00</t>
        </is>
      </c>
      <c r="D26152" t="inlineStr">
        <is>
          <t>verchange</t>
        </is>
      </c>
      <c r="E26152" t="inlineStr">
        <is>
          <t>oslo.messaging</t>
        </is>
      </c>
      <c r="F26152" t="inlineStr">
        <is>
          <t>!=9.0.0;&gt;=5.29.0</t>
        </is>
      </c>
      <c r="G26152" t="inlineStr">
        <is>
          <t>oslo.messaging</t>
        </is>
      </c>
      <c r="H26152" t="inlineStr">
        <is>
          <t>&gt;=5.29.0</t>
        </is>
      </c>
    </row>
    <row r="26153">
      <c r="A26153" t="inlineStr">
        <is>
          <t>glance</t>
        </is>
      </c>
      <c r="B26153" t="inlineStr">
        <is>
          <t>798c4ed44d2d4f99805665d9fce36dfb423c4c34</t>
        </is>
      </c>
      <c r="C26153" t="inlineStr">
        <is>
          <t>2019-04-10 12:12:30+00:00</t>
        </is>
      </c>
      <c r="D26153" t="inlineStr">
        <is>
          <t>verchange</t>
        </is>
      </c>
      <c r="E26153" t="inlineStr">
        <is>
          <t>WebOb</t>
        </is>
      </c>
      <c r="F26153" t="inlineStr">
        <is>
          <t>&gt;=1.8.1</t>
        </is>
      </c>
      <c r="G26153" t="inlineStr">
        <is>
          <t>WebOb</t>
        </is>
      </c>
      <c r="H26153" t="inlineStr">
        <is>
          <t>&gt;=1.7.1</t>
        </is>
      </c>
    </row>
    <row r="26154">
      <c r="A26154" t="inlineStr">
        <is>
          <t>glance</t>
        </is>
      </c>
      <c r="B26154" t="inlineStr">
        <is>
          <t>798c4ed44d2d4f99805665d9fce36dfb423c4c34</t>
        </is>
      </c>
      <c r="C26154" t="inlineStr">
        <is>
          <t>2019-04-10 12:12:30+00:00</t>
        </is>
      </c>
      <c r="D26154" t="inlineStr">
        <is>
          <t>add</t>
        </is>
      </c>
      <c r="E26154" t="inlineStr">
        <is>
          <t>oslo.upgradecheck</t>
        </is>
      </c>
      <c r="F26154" t="inlineStr">
        <is>
          <t>&gt;=0.1.0</t>
        </is>
      </c>
      <c r="G26154" t="inlineStr"/>
      <c r="H26154" t="inlineStr"/>
    </row>
    <row r="26155">
      <c r="A26155" t="inlineStr">
        <is>
          <t>glance</t>
        </is>
      </c>
      <c r="B26155" t="inlineStr">
        <is>
          <t>798c4ed44d2d4f99805665d9fce36dfb423c4c34</t>
        </is>
      </c>
      <c r="C26155" t="inlineStr">
        <is>
          <t>2019-04-10 12:12:30+00:00</t>
        </is>
      </c>
      <c r="D26155" t="inlineStr">
        <is>
          <t>add</t>
        </is>
      </c>
      <c r="E26155" t="inlineStr">
        <is>
          <t>os-win</t>
        </is>
      </c>
      <c r="F26155" t="inlineStr">
        <is>
          <t>&gt;=3.0.0</t>
        </is>
      </c>
      <c r="G26155" t="inlineStr"/>
      <c r="H26155" t="inlineStr"/>
    </row>
    <row r="26156">
      <c r="A26156" t="inlineStr">
        <is>
          <t>glance</t>
        </is>
      </c>
      <c r="B26156" t="inlineStr">
        <is>
          <t>798c4ed44d2d4f99805665d9fce36dfb423c4c34</t>
        </is>
      </c>
      <c r="C26156" t="inlineStr">
        <is>
          <t>2019-04-10 12:12:30+00:00</t>
        </is>
      </c>
      <c r="D26156" t="inlineStr">
        <is>
          <t>rem</t>
        </is>
      </c>
      <c r="E26156" t="inlineStr"/>
      <c r="F26156" t="inlineStr"/>
      <c r="G26156" t="inlineStr">
        <is>
          <t>monotonic</t>
        </is>
      </c>
      <c r="H26156" t="inlineStr">
        <is>
          <t>&gt;=0.6</t>
        </is>
      </c>
    </row>
    <row r="26157">
      <c r="A26157" t="inlineStr">
        <is>
          <t>glance</t>
        </is>
      </c>
      <c r="B26157" t="inlineStr">
        <is>
          <t>f87464e022046c9d61384c2593edf9753ed34749</t>
        </is>
      </c>
      <c r="C26157" t="inlineStr">
        <is>
          <t>2019-10-16 12:34:42+00:00</t>
        </is>
      </c>
      <c r="D26157" t="inlineStr">
        <is>
          <t>verchange</t>
        </is>
      </c>
      <c r="E26157" t="inlineStr">
        <is>
          <t>eventlet</t>
        </is>
      </c>
      <c r="F26157" t="inlineStr">
        <is>
          <t>!=0.25.0;!=0.23.0;&gt;=0.22.0</t>
        </is>
      </c>
      <c r="G26157" t="inlineStr">
        <is>
          <t>eventlet</t>
        </is>
      </c>
      <c r="H26157" t="inlineStr">
        <is>
          <t>&gt;=0.18.2;!=0.18.3;!=0.20.1</t>
        </is>
      </c>
    </row>
    <row r="26158">
      <c r="A26158" t="inlineStr">
        <is>
          <t>glance</t>
        </is>
      </c>
      <c r="B26158" t="inlineStr">
        <is>
          <t>f87464e022046c9d61384c2593edf9753ed34749</t>
        </is>
      </c>
      <c r="C26158" t="inlineStr">
        <is>
          <t>2019-10-16 12:34:42+00:00</t>
        </is>
      </c>
      <c r="D26158" t="inlineStr">
        <is>
          <t>verchange</t>
        </is>
      </c>
      <c r="E26158" t="inlineStr">
        <is>
          <t>glance-store</t>
        </is>
      </c>
      <c r="F26158" t="inlineStr">
        <is>
          <t>&gt;=1.0.0</t>
        </is>
      </c>
      <c r="G26158" t="inlineStr">
        <is>
          <t>glance-store</t>
        </is>
      </c>
      <c r="H26158" t="inlineStr">
        <is>
          <t>&gt;=0.26.1</t>
        </is>
      </c>
    </row>
    <row r="26159">
      <c r="A26159" t="inlineStr">
        <is>
          <t>glance</t>
        </is>
      </c>
      <c r="B26159" t="inlineStr">
        <is>
          <t>f87464e022046c9d61384c2593edf9753ed34749</t>
        </is>
      </c>
      <c r="C26159" t="inlineStr">
        <is>
          <t>2019-10-16 12:34:42+00:00</t>
        </is>
      </c>
      <c r="D26159" t="inlineStr">
        <is>
          <t>verchange</t>
        </is>
      </c>
      <c r="E26159" t="inlineStr">
        <is>
          <t>jsonschema</t>
        </is>
      </c>
      <c r="F26159" t="inlineStr">
        <is>
          <t>&gt;=2.6.0</t>
        </is>
      </c>
      <c r="G26159" t="inlineStr">
        <is>
          <t>jsonschema</t>
        </is>
      </c>
      <c r="H26159" t="inlineStr">
        <is>
          <t>&gt;=2.6.0;&lt;3.0.0</t>
        </is>
      </c>
    </row>
    <row r="26160">
      <c r="A26160" t="inlineStr">
        <is>
          <t>glance</t>
        </is>
      </c>
      <c r="B26160" t="inlineStr">
        <is>
          <t>f87464e022046c9d61384c2593edf9753ed34749</t>
        </is>
      </c>
      <c r="C26160" t="inlineStr">
        <is>
          <t>2019-10-16 12:34:42+00:00</t>
        </is>
      </c>
      <c r="D26160" t="inlineStr">
        <is>
          <t>add</t>
        </is>
      </c>
      <c r="E26160" t="inlineStr">
        <is>
          <t>oslo.reports</t>
        </is>
      </c>
      <c r="F26160" t="inlineStr">
        <is>
          <t>&gt;=1.18.0</t>
        </is>
      </c>
      <c r="G26160" t="inlineStr"/>
      <c r="H26160" t="inlineStr"/>
    </row>
    <row r="26161">
      <c r="A26161" t="inlineStr">
        <is>
          <t>glance</t>
        </is>
      </c>
      <c r="B26161" t="inlineStr">
        <is>
          <t>f87464e022046c9d61384c2593edf9753ed34749</t>
        </is>
      </c>
      <c r="C26161" t="inlineStr">
        <is>
          <t>2019-10-16 12:34:42+00:00</t>
        </is>
      </c>
      <c r="D26161" t="inlineStr">
        <is>
          <t>add</t>
        </is>
      </c>
      <c r="E26161" t="inlineStr">
        <is>
          <t>castellan</t>
        </is>
      </c>
      <c r="F26161" t="inlineStr">
        <is>
          <t>&gt;=0.17.0</t>
        </is>
      </c>
      <c r="G26161" t="inlineStr"/>
      <c r="H26161" t="inlineStr"/>
    </row>
    <row r="26162">
      <c r="A26162" t="inlineStr">
        <is>
          <t>glance</t>
        </is>
      </c>
      <c r="B26162" t="inlineStr">
        <is>
          <t>fc3e14b636f0076b3ff0c2442b7a5dda9deade78</t>
        </is>
      </c>
      <c r="C26162" t="inlineStr">
        <is>
          <t>2020-05-13 10:39:56+00:00</t>
        </is>
      </c>
      <c r="D26162" t="inlineStr">
        <is>
          <t>verchange</t>
        </is>
      </c>
      <c r="E26162" t="inlineStr">
        <is>
          <t>oslo.policy</t>
        </is>
      </c>
      <c r="F26162" t="inlineStr">
        <is>
          <t>&gt;=2.4.1</t>
        </is>
      </c>
      <c r="G26162" t="inlineStr">
        <is>
          <t>oslo.policy</t>
        </is>
      </c>
      <c r="H26162" t="inlineStr">
        <is>
          <t>&gt;=1.30.0</t>
        </is>
      </c>
    </row>
    <row r="26163">
      <c r="A26163" t="inlineStr">
        <is>
          <t>glance</t>
        </is>
      </c>
      <c r="B26163" t="inlineStr">
        <is>
          <t>c4d8880794c20aad6772f6e9c2217f15f41c9c2c</t>
        </is>
      </c>
      <c r="C26163" t="inlineStr">
        <is>
          <t>2020-10-14 10:01:30+00:00</t>
        </is>
      </c>
      <c r="D26163" t="inlineStr">
        <is>
          <t>verchange</t>
        </is>
      </c>
      <c r="E26163" t="inlineStr">
        <is>
          <t>defusedxml</t>
        </is>
      </c>
      <c r="F26163" t="inlineStr">
        <is>
          <t>&gt;=0.6.0</t>
        </is>
      </c>
      <c r="G26163" t="inlineStr">
        <is>
          <t>defusedxml</t>
        </is>
      </c>
      <c r="H26163" t="inlineStr">
        <is>
          <t>&gt;=0.5.0</t>
        </is>
      </c>
    </row>
    <row r="26164">
      <c r="A26164" t="inlineStr">
        <is>
          <t>glance</t>
        </is>
      </c>
      <c r="B26164" t="inlineStr">
        <is>
          <t>c4d8880794c20aad6772f6e9c2217f15f41c9c2c</t>
        </is>
      </c>
      <c r="C26164" t="inlineStr">
        <is>
          <t>2020-10-14 10:01:30+00:00</t>
        </is>
      </c>
      <c r="D26164" t="inlineStr">
        <is>
          <t>verchange</t>
        </is>
      </c>
      <c r="E26164" t="inlineStr">
        <is>
          <t>jsonschema</t>
        </is>
      </c>
      <c r="F26164" t="inlineStr">
        <is>
          <t>&gt;=3.2.0</t>
        </is>
      </c>
      <c r="G26164" t="inlineStr">
        <is>
          <t>jsonschema</t>
        </is>
      </c>
      <c r="H26164" t="inlineStr">
        <is>
          <t>&gt;=2.6.0</t>
        </is>
      </c>
    </row>
    <row r="26165">
      <c r="A26165" t="inlineStr">
        <is>
          <t>glance</t>
        </is>
      </c>
      <c r="B26165" t="inlineStr">
        <is>
          <t>c4d8880794c20aad6772f6e9c2217f15f41c9c2c</t>
        </is>
      </c>
      <c r="C26165" t="inlineStr">
        <is>
          <t>2020-10-14 10:01:30+00:00</t>
        </is>
      </c>
      <c r="D26165" t="inlineStr">
        <is>
          <t>verchange</t>
        </is>
      </c>
      <c r="E26165" t="inlineStr">
        <is>
          <t>glance-store</t>
        </is>
      </c>
      <c r="F26165" t="inlineStr">
        <is>
          <t>&gt;=2.3.0</t>
        </is>
      </c>
      <c r="G26165" t="inlineStr">
        <is>
          <t>glance-store</t>
        </is>
      </c>
      <c r="H26165" t="inlineStr">
        <is>
          <t>&gt;=1.0.0</t>
        </is>
      </c>
    </row>
    <row r="26166">
      <c r="A26166" t="inlineStr">
        <is>
          <t>glance</t>
        </is>
      </c>
      <c r="B26166" t="inlineStr">
        <is>
          <t>c4d8880794c20aad6772f6e9c2217f15f41c9c2c</t>
        </is>
      </c>
      <c r="C26166" t="inlineStr">
        <is>
          <t>2020-10-14 10:01:30+00:00</t>
        </is>
      </c>
      <c r="D26166" t="inlineStr">
        <is>
          <t>verchange</t>
        </is>
      </c>
      <c r="E26166" t="inlineStr">
        <is>
          <t>oslo.db</t>
        </is>
      </c>
      <c r="F26166" t="inlineStr">
        <is>
          <t>&gt;=5.0.0</t>
        </is>
      </c>
      <c r="G26166" t="inlineStr">
        <is>
          <t>oslo.db</t>
        </is>
      </c>
      <c r="H26166" t="inlineStr">
        <is>
          <t>&gt;=4.27.0</t>
        </is>
      </c>
    </row>
    <row r="26167">
      <c r="A26167" t="inlineStr">
        <is>
          <t>glance</t>
        </is>
      </c>
      <c r="B26167" t="inlineStr">
        <is>
          <t>c4d8880794c20aad6772f6e9c2217f15f41c9c2c</t>
        </is>
      </c>
      <c r="C26167" t="inlineStr">
        <is>
          <t>2020-10-14 10:01:30+00:00</t>
        </is>
      </c>
      <c r="D26167" t="inlineStr">
        <is>
          <t>verchange</t>
        </is>
      </c>
      <c r="E26167" t="inlineStr">
        <is>
          <t>eventlet</t>
        </is>
      </c>
      <c r="F26167" t="inlineStr">
        <is>
          <t>&gt;=0.25.1</t>
        </is>
      </c>
      <c r="G26167" t="inlineStr">
        <is>
          <t>eventlet</t>
        </is>
      </c>
      <c r="H26167" t="inlineStr">
        <is>
          <t>!=0.25.0;!=0.23.0;&gt;=0.22.0</t>
        </is>
      </c>
    </row>
    <row r="26168">
      <c r="A26168" t="inlineStr">
        <is>
          <t>glance</t>
        </is>
      </c>
      <c r="B26168" t="inlineStr">
        <is>
          <t>c4d8880794c20aad6772f6e9c2217f15f41c9c2c</t>
        </is>
      </c>
      <c r="C26168" t="inlineStr">
        <is>
          <t>2020-10-14 10:01:30+00:00</t>
        </is>
      </c>
      <c r="D26168" t="inlineStr">
        <is>
          <t>verchange</t>
        </is>
      </c>
      <c r="E26168" t="inlineStr">
        <is>
          <t>stevedore</t>
        </is>
      </c>
      <c r="F26168" t="inlineStr">
        <is>
          <t>!=3.0.0;&gt;=1.20.0</t>
        </is>
      </c>
      <c r="G26168" t="inlineStr">
        <is>
          <t>stevedore</t>
        </is>
      </c>
      <c r="H26168" t="inlineStr">
        <is>
          <t>&gt;=1.20.0</t>
        </is>
      </c>
    </row>
    <row r="26169">
      <c r="A26169" t="inlineStr">
        <is>
          <t>PyCap</t>
        </is>
      </c>
      <c r="B26169" t="inlineStr">
        <is>
          <t>833e2592ad6a7384c0d71daa03c414382304b9e0</t>
        </is>
      </c>
      <c r="C26169" t="inlineStr">
        <is>
          <t>2020-11-05 15:45:12+00:00</t>
        </is>
      </c>
      <c r="D26169" t="inlineStr">
        <is>
          <t>verchange</t>
        </is>
      </c>
      <c r="E26169" t="inlineStr">
        <is>
          <t>requests</t>
        </is>
      </c>
      <c r="F26169">
        <f>=2.24.0</f>
        <v/>
      </c>
      <c r="G26169" t="inlineStr">
        <is>
          <t>requests</t>
        </is>
      </c>
      <c r="H26169" t="inlineStr">
        <is>
          <t>&gt;=1.1.0</t>
        </is>
      </c>
    </row>
    <row r="26170">
      <c r="A26170" t="inlineStr">
        <is>
          <t>PyCap</t>
        </is>
      </c>
      <c r="B26170" t="inlineStr">
        <is>
          <t>833e2592ad6a7384c0d71daa03c414382304b9e0</t>
        </is>
      </c>
      <c r="C26170" t="inlineStr">
        <is>
          <t>2020-11-05 15:45:12+00:00</t>
        </is>
      </c>
      <c r="D26170" t="inlineStr">
        <is>
          <t>verchange</t>
        </is>
      </c>
      <c r="E26170" t="inlineStr">
        <is>
          <t>semantic-version</t>
        </is>
      </c>
      <c r="F26170">
        <f>=2.3.1</f>
        <v/>
      </c>
      <c r="G26170" t="inlineStr">
        <is>
          <t>semantic-version</t>
        </is>
      </c>
      <c r="H26170">
        <f>=2.3.1</f>
        <v/>
      </c>
    </row>
    <row r="26171">
      <c r="A26171" t="inlineStr">
        <is>
          <t>PyCap</t>
        </is>
      </c>
      <c r="B26171" t="inlineStr">
        <is>
          <t>833e2592ad6a7384c0d71daa03c414382304b9e0</t>
        </is>
      </c>
      <c r="C26171" t="inlineStr">
        <is>
          <t>2020-11-05 15:45:12+00:00</t>
        </is>
      </c>
      <c r="D26171" t="inlineStr">
        <is>
          <t>add</t>
        </is>
      </c>
      <c r="E26171" t="inlineStr">
        <is>
          <t>certifi</t>
        </is>
      </c>
      <c r="F26171">
        <f>=2020.6.20</f>
        <v/>
      </c>
      <c r="G26171" t="inlineStr"/>
      <c r="H26171" t="inlineStr"/>
    </row>
    <row r="26172">
      <c r="A26172" t="inlineStr">
        <is>
          <t>PyCap</t>
        </is>
      </c>
      <c r="B26172" t="inlineStr">
        <is>
          <t>833e2592ad6a7384c0d71daa03c414382304b9e0</t>
        </is>
      </c>
      <c r="C26172" t="inlineStr">
        <is>
          <t>2020-11-05 15:45:12+00:00</t>
        </is>
      </c>
      <c r="D26172" t="inlineStr">
        <is>
          <t>add</t>
        </is>
      </c>
      <c r="E26172" t="inlineStr">
        <is>
          <t>chardet</t>
        </is>
      </c>
      <c r="F26172">
        <f>=3.0.4</f>
        <v/>
      </c>
      <c r="G26172" t="inlineStr"/>
      <c r="H26172" t="inlineStr"/>
    </row>
    <row r="26173">
      <c r="A26173" t="inlineStr">
        <is>
          <t>PyCap</t>
        </is>
      </c>
      <c r="B26173" t="inlineStr">
        <is>
          <t>833e2592ad6a7384c0d71daa03c414382304b9e0</t>
        </is>
      </c>
      <c r="C26173" t="inlineStr">
        <is>
          <t>2020-11-05 15:45:12+00:00</t>
        </is>
      </c>
      <c r="D26173" t="inlineStr">
        <is>
          <t>add</t>
        </is>
      </c>
      <c r="E26173" t="inlineStr">
        <is>
          <t>idna</t>
        </is>
      </c>
      <c r="F26173">
        <f>=2.10</f>
        <v/>
      </c>
      <c r="G26173" t="inlineStr"/>
      <c r="H26173" t="inlineStr"/>
    </row>
    <row r="26174">
      <c r="A26174" t="inlineStr">
        <is>
          <t>PyCap</t>
        </is>
      </c>
      <c r="B26174" t="inlineStr">
        <is>
          <t>833e2592ad6a7384c0d71daa03c414382304b9e0</t>
        </is>
      </c>
      <c r="C26174" t="inlineStr">
        <is>
          <t>2020-11-05 15:45:12+00:00</t>
        </is>
      </c>
      <c r="D26174" t="inlineStr">
        <is>
          <t>add</t>
        </is>
      </c>
      <c r="E26174" t="inlineStr">
        <is>
          <t>urllib3</t>
        </is>
      </c>
      <c r="F26174">
        <f>=1.25.11</f>
        <v/>
      </c>
      <c r="G26174" t="inlineStr"/>
      <c r="H26174" t="inlineStr"/>
    </row>
    <row r="26175">
      <c r="A26175" t="inlineStr">
        <is>
          <t>PyCap</t>
        </is>
      </c>
      <c r="B26175" t="inlineStr">
        <is>
          <t>833e2592ad6a7384c0d71daa03c414382304b9e0</t>
        </is>
      </c>
      <c r="C26175" t="inlineStr">
        <is>
          <t>2020-11-05 15:45:12+00:00</t>
        </is>
      </c>
      <c r="D26175" t="inlineStr">
        <is>
          <t>rem</t>
        </is>
      </c>
      <c r="E26175" t="inlineStr"/>
      <c r="F26175" t="inlineStr"/>
      <c r="G26175" t="inlineStr">
        <is>
          <t>Sphinx</t>
        </is>
      </c>
      <c r="H26175">
        <f>=1.8.3</f>
        <v/>
      </c>
    </row>
    <row r="26176">
      <c r="A26176" t="inlineStr">
        <is>
          <t>PyCap</t>
        </is>
      </c>
      <c r="B26176" t="inlineStr">
        <is>
          <t>833e2592ad6a7384c0d71daa03c414382304b9e0</t>
        </is>
      </c>
      <c r="C26176" t="inlineStr">
        <is>
          <t>2020-11-05 15:45:12+00:00</t>
        </is>
      </c>
      <c r="D26176" t="inlineStr">
        <is>
          <t>rem</t>
        </is>
      </c>
      <c r="E26176" t="inlineStr"/>
      <c r="F26176" t="inlineStr"/>
      <c r="G26176" t="inlineStr">
        <is>
          <t>nose</t>
        </is>
      </c>
      <c r="H26176">
        <f>=1.2.1</f>
        <v/>
      </c>
    </row>
    <row r="26177">
      <c r="A26177" t="inlineStr">
        <is>
          <t>PyCap</t>
        </is>
      </c>
      <c r="B26177" t="inlineStr">
        <is>
          <t>833e2592ad6a7384c0d71daa03c414382304b9e0</t>
        </is>
      </c>
      <c r="C26177" t="inlineStr">
        <is>
          <t>2020-11-05 15:45:12+00:00</t>
        </is>
      </c>
      <c r="D26177" t="inlineStr">
        <is>
          <t>rem</t>
        </is>
      </c>
      <c r="E26177" t="inlineStr"/>
      <c r="F26177" t="inlineStr"/>
      <c r="G26177" t="inlineStr">
        <is>
          <t>numpydoc</t>
        </is>
      </c>
      <c r="H26177">
        <f>=0.8</f>
        <v/>
      </c>
    </row>
    <row r="26178">
      <c r="A26178" t="inlineStr">
        <is>
          <t>PyCap</t>
        </is>
      </c>
      <c r="B26178" t="inlineStr">
        <is>
          <t>833e2592ad6a7384c0d71daa03c414382304b9e0</t>
        </is>
      </c>
      <c r="C26178" t="inlineStr">
        <is>
          <t>2020-11-05 15:45:12+00:00</t>
        </is>
      </c>
      <c r="D26178" t="inlineStr">
        <is>
          <t>rem</t>
        </is>
      </c>
      <c r="E26178" t="inlineStr"/>
      <c r="F26178" t="inlineStr"/>
      <c r="G26178" t="inlineStr">
        <is>
          <t>wheel</t>
        </is>
      </c>
      <c r="H26178">
        <f>=0.22.0</f>
        <v/>
      </c>
    </row>
    <row r="26179">
      <c r="A26179" t="inlineStr">
        <is>
          <t>PyCap</t>
        </is>
      </c>
      <c r="B26179" t="inlineStr">
        <is>
          <t>833e2592ad6a7384c0d71daa03c414382304b9e0</t>
        </is>
      </c>
      <c r="C26179" t="inlineStr">
        <is>
          <t>2020-11-05 15:45:12+00:00</t>
        </is>
      </c>
      <c r="D26179" t="inlineStr">
        <is>
          <t>rem</t>
        </is>
      </c>
      <c r="E26179" t="inlineStr"/>
      <c r="F26179" t="inlineStr"/>
      <c r="G26179" t="inlineStr">
        <is>
          <t>responses</t>
        </is>
      </c>
      <c r="H26179">
        <f>=0.9.0</f>
        <v/>
      </c>
    </row>
    <row r="26180">
      <c r="A26180" t="inlineStr">
        <is>
          <t>heat</t>
        </is>
      </c>
      <c r="B26180" t="inlineStr">
        <is>
          <t>70c4c297661327301a0c3b247a31aa62653d2bbd</t>
        </is>
      </c>
      <c r="C26180" t="inlineStr">
        <is>
          <t>2014-08-07 22:09:11+00:00</t>
        </is>
      </c>
      <c r="D26180" t="inlineStr">
        <is>
          <t>verchange</t>
        </is>
      </c>
      <c r="E26180" t="inlineStr">
        <is>
          <t>Routes</t>
        </is>
      </c>
      <c r="F26180" t="inlineStr">
        <is>
          <t>&gt;=1.12.3;!=2.0</t>
        </is>
      </c>
      <c r="G26180" t="inlineStr">
        <is>
          <t>Routes</t>
        </is>
      </c>
      <c r="H26180" t="inlineStr">
        <is>
          <t>&gt;=1.12.3</t>
        </is>
      </c>
    </row>
    <row r="26181">
      <c r="A26181" t="inlineStr">
        <is>
          <t>heat</t>
        </is>
      </c>
      <c r="B26181" t="inlineStr">
        <is>
          <t>70c4c297661327301a0c3b247a31aa62653d2bbd</t>
        </is>
      </c>
      <c r="C26181" t="inlineStr">
        <is>
          <t>2014-08-07 22:09:11+00:00</t>
        </is>
      </c>
      <c r="D26181" t="inlineStr">
        <is>
          <t>verchange</t>
        </is>
      </c>
      <c r="E26181" t="inlineStr">
        <is>
          <t>SQLAlchemy</t>
        </is>
      </c>
      <c r="F26181" t="inlineStr">
        <is>
          <t>&lt;=0.9.99;!=0.9.5;&gt;=0.7.8</t>
        </is>
      </c>
      <c r="G26181" t="inlineStr">
        <is>
          <t>SQLAlchemy</t>
        </is>
      </c>
      <c r="H26181" t="inlineStr">
        <is>
          <t>&lt;=0.9.99;&gt;=0.7.8</t>
        </is>
      </c>
    </row>
    <row r="26182">
      <c r="A26182" t="inlineStr">
        <is>
          <t>heat</t>
        </is>
      </c>
      <c r="B26182" t="inlineStr">
        <is>
          <t>278f01354a1558d67ff29a91af4a3001e2a793f5</t>
        </is>
      </c>
      <c r="C26182" t="inlineStr">
        <is>
          <t>2014-09-20 14:44:49+00:00</t>
        </is>
      </c>
      <c r="D26182" t="inlineStr">
        <is>
          <t>verchange</t>
        </is>
      </c>
      <c r="E26182" t="inlineStr">
        <is>
          <t>Routes</t>
        </is>
      </c>
      <c r="F26182" t="inlineStr">
        <is>
          <t>&gt;=1.12.3;!=2.0</t>
        </is>
      </c>
      <c r="G26182" t="inlineStr">
        <is>
          <t>Routes</t>
        </is>
      </c>
      <c r="H26182" t="inlineStr">
        <is>
          <t>&gt;=1.12.3</t>
        </is>
      </c>
    </row>
    <row r="26183">
      <c r="A26183" t="inlineStr">
        <is>
          <t>heat</t>
        </is>
      </c>
      <c r="B26183" t="inlineStr">
        <is>
          <t>278f01354a1558d67ff29a91af4a3001e2a793f5</t>
        </is>
      </c>
      <c r="C26183" t="inlineStr">
        <is>
          <t>2014-09-20 14:44:49+00:00</t>
        </is>
      </c>
      <c r="D26183" t="inlineStr">
        <is>
          <t>verchange</t>
        </is>
      </c>
      <c r="E26183" t="inlineStr">
        <is>
          <t>sqlalchemy-migrate</t>
        </is>
      </c>
      <c r="F26183" t="inlineStr">
        <is>
          <t>&gt;=0.7.2;!=0.9.2</t>
        </is>
      </c>
      <c r="G26183" t="inlineStr">
        <is>
          <t>sqlalchemy-migrate</t>
        </is>
      </c>
      <c r="H26183" t="inlineStr">
        <is>
          <t>&gt;=0.7.2</t>
        </is>
      </c>
    </row>
    <row r="26184">
      <c r="A26184" t="inlineStr">
        <is>
          <t>heat</t>
        </is>
      </c>
      <c r="B26184" t="inlineStr">
        <is>
          <t>278f01354a1558d67ff29a91af4a3001e2a793f5</t>
        </is>
      </c>
      <c r="C26184" t="inlineStr">
        <is>
          <t>2014-09-20 14:44:49+00:00</t>
        </is>
      </c>
      <c r="D26184" t="inlineStr">
        <is>
          <t>verchange</t>
        </is>
      </c>
      <c r="E26184" t="inlineStr">
        <is>
          <t>python-neutronclient</t>
        </is>
      </c>
      <c r="F26184" t="inlineStr">
        <is>
          <t>&gt;=2.3.4;&lt;3</t>
        </is>
      </c>
      <c r="G26184" t="inlineStr">
        <is>
          <t>python-neutronclient</t>
        </is>
      </c>
      <c r="H26184" t="inlineStr">
        <is>
          <t>&gt;=2.3.0;&lt;3</t>
        </is>
      </c>
    </row>
    <row r="26185">
      <c r="A26185" t="inlineStr">
        <is>
          <t>heat</t>
        </is>
      </c>
      <c r="B26185" t="inlineStr">
        <is>
          <t>830534149aea02a0435bf86565e91b4652032bcd</t>
        </is>
      </c>
      <c r="C26185" t="inlineStr">
        <is>
          <t>2014-10-02 23:11:38+00:00</t>
        </is>
      </c>
      <c r="D26185" t="inlineStr">
        <is>
          <t>verchange</t>
        </is>
      </c>
      <c r="E26185" t="inlineStr">
        <is>
          <t>sqlalchemy-migrate</t>
        </is>
      </c>
      <c r="F26185" t="inlineStr">
        <is>
          <t>!=0.8.4;&gt;=0.8.2;!=0.9.2</t>
        </is>
      </c>
      <c r="G26185" t="inlineStr">
        <is>
          <t>sqlalchemy-migrate</t>
        </is>
      </c>
      <c r="H26185" t="inlineStr">
        <is>
          <t>!=0.8.4;&gt;=0.8.2</t>
        </is>
      </c>
    </row>
    <row r="26186">
      <c r="A26186" t="inlineStr">
        <is>
          <t>heat</t>
        </is>
      </c>
      <c r="B26186" t="inlineStr">
        <is>
          <t>b52c916da0759fb5b310ecbcce5db2608b67fdb1</t>
        </is>
      </c>
      <c r="C26186" t="inlineStr">
        <is>
          <t>2015-02-05 16:26:36+00:00</t>
        </is>
      </c>
      <c r="D26186" t="inlineStr">
        <is>
          <t>verchange</t>
        </is>
      </c>
      <c r="E26186" t="inlineStr">
        <is>
          <t>oslo.db</t>
        </is>
      </c>
      <c r="F26186" t="inlineStr">
        <is>
          <t>&lt;1.1;&gt;=1.0.0</t>
        </is>
      </c>
      <c r="G26186" t="inlineStr">
        <is>
          <t>oslo.db</t>
        </is>
      </c>
      <c r="H26186" t="inlineStr">
        <is>
          <t>&gt;=1.0.0</t>
        </is>
      </c>
    </row>
    <row r="26187">
      <c r="A26187" t="inlineStr">
        <is>
          <t>heat</t>
        </is>
      </c>
      <c r="B26187" t="inlineStr">
        <is>
          <t>b52c916da0759fb5b310ecbcce5db2608b67fdb1</t>
        </is>
      </c>
      <c r="C26187" t="inlineStr">
        <is>
          <t>2015-02-05 16:26:36+00:00</t>
        </is>
      </c>
      <c r="D26187" t="inlineStr">
        <is>
          <t>verchange</t>
        </is>
      </c>
      <c r="E26187" t="inlineStr">
        <is>
          <t>sqlalchemy-migrate</t>
        </is>
      </c>
      <c r="F26187">
        <f>=0.9.1</f>
        <v/>
      </c>
      <c r="G26187" t="inlineStr">
        <is>
          <t>sqlalchemy-migrate</t>
        </is>
      </c>
      <c r="H26187" t="inlineStr">
        <is>
          <t>&gt;=0.9.1;!=0.9.2</t>
        </is>
      </c>
    </row>
    <row r="26188">
      <c r="A26188" t="inlineStr">
        <is>
          <t>heat</t>
        </is>
      </c>
      <c r="B26188" t="inlineStr">
        <is>
          <t>b52c916da0759fb5b310ecbcce5db2608b67fdb1</t>
        </is>
      </c>
      <c r="C26188" t="inlineStr">
        <is>
          <t>2015-02-05 16:26:36+00:00</t>
        </is>
      </c>
      <c r="D26188" t="inlineStr">
        <is>
          <t>verchange</t>
        </is>
      </c>
      <c r="E26188" t="inlineStr">
        <is>
          <t>oslo.messaging</t>
        </is>
      </c>
      <c r="F26188" t="inlineStr">
        <is>
          <t>&lt;1.6.0;&gt;=1.4.0;!=1.5.0</t>
        </is>
      </c>
      <c r="G26188" t="inlineStr">
        <is>
          <t>oslo.messaging</t>
        </is>
      </c>
      <c r="H26188" t="inlineStr">
        <is>
          <t>&gt;=1.4.0;!=1.5.0</t>
        </is>
      </c>
    </row>
    <row r="26189">
      <c r="A26189" t="inlineStr">
        <is>
          <t>heat</t>
        </is>
      </c>
      <c r="B26189" t="inlineStr">
        <is>
          <t>b52c916da0759fb5b310ecbcce5db2608b67fdb1</t>
        </is>
      </c>
      <c r="C26189" t="inlineStr">
        <is>
          <t>2015-02-05 16:26:36+00:00</t>
        </is>
      </c>
      <c r="D26189" t="inlineStr">
        <is>
          <t>verchange</t>
        </is>
      </c>
      <c r="E26189" t="inlineStr">
        <is>
          <t>SQLAlchemy</t>
        </is>
      </c>
      <c r="F26189" t="inlineStr">
        <is>
          <t>!=0.9.3;!=0.9.4;!=0.9.6;&lt;=0.9.99;!=0.9.0;!=0.9.5;!=0.9.1;!=0.9.2;&gt;=0.8.4</t>
        </is>
      </c>
      <c r="G26189" t="inlineStr">
        <is>
          <t>SQLAlchemy</t>
        </is>
      </c>
      <c r="H26189" t="inlineStr">
        <is>
          <t>&gt;=0.9.7;&lt;=0.9.99;&lt;=0.8.99;&gt;=0.8.4</t>
        </is>
      </c>
    </row>
    <row r="26190">
      <c r="A26190" t="inlineStr">
        <is>
          <t>heat</t>
        </is>
      </c>
      <c r="B26190" t="inlineStr">
        <is>
          <t>b52c916da0759fb5b310ecbcce5db2608b67fdb1</t>
        </is>
      </c>
      <c r="C26190" t="inlineStr">
        <is>
          <t>2015-02-05 16:26:36+00:00</t>
        </is>
      </c>
      <c r="D26190" t="inlineStr">
        <is>
          <t>verchange</t>
        </is>
      </c>
      <c r="E26190" t="inlineStr">
        <is>
          <t>eventlet</t>
        </is>
      </c>
      <c r="F26190" t="inlineStr">
        <is>
          <t>&lt;0.16.0;&gt;=0.15.1</t>
        </is>
      </c>
      <c r="G26190" t="inlineStr">
        <is>
          <t>eventlet</t>
        </is>
      </c>
      <c r="H26190" t="inlineStr">
        <is>
          <t>&gt;=0.15.1</t>
        </is>
      </c>
    </row>
    <row r="26191">
      <c r="A26191" t="inlineStr">
        <is>
          <t>heat</t>
        </is>
      </c>
      <c r="B26191" t="inlineStr">
        <is>
          <t>8e40d64890ad1c3d5e4abad0e88e09e97a144c74</t>
        </is>
      </c>
      <c r="C26191" t="inlineStr">
        <is>
          <t>2015-03-13 00:19:27+00:00</t>
        </is>
      </c>
      <c r="D26191" t="inlineStr">
        <is>
          <t>verchange</t>
        </is>
      </c>
      <c r="E26191" t="inlineStr">
        <is>
          <t>oslo.config</t>
        </is>
      </c>
      <c r="F26191" t="inlineStr">
        <is>
          <t>&lt;1.5;&gt;=1.2.0</t>
        </is>
      </c>
      <c r="G26191" t="inlineStr">
        <is>
          <t>oslo.config</t>
        </is>
      </c>
      <c r="H26191" t="inlineStr">
        <is>
          <t>&gt;=1.2.0</t>
        </is>
      </c>
    </row>
    <row r="26192">
      <c r="A26192" t="inlineStr">
        <is>
          <t>heat</t>
        </is>
      </c>
      <c r="B26192" t="inlineStr">
        <is>
          <t>8e40d64890ad1c3d5e4abad0e88e09e97a144c74</t>
        </is>
      </c>
      <c r="C26192" t="inlineStr">
        <is>
          <t>2015-03-13 00:19:27+00:00</t>
        </is>
      </c>
      <c r="D26192" t="inlineStr">
        <is>
          <t>verchange</t>
        </is>
      </c>
      <c r="E26192" t="inlineStr">
        <is>
          <t>python-ceilometerclient</t>
        </is>
      </c>
      <c r="F26192" t="inlineStr">
        <is>
          <t>&gt;=1.0.6;&lt;=1.0.12</t>
        </is>
      </c>
      <c r="G26192" t="inlineStr">
        <is>
          <t>python-ceilometerclient</t>
        </is>
      </c>
      <c r="H26192" t="inlineStr">
        <is>
          <t>&gt;=1.0.6</t>
        </is>
      </c>
    </row>
    <row r="26193">
      <c r="A26193" t="inlineStr">
        <is>
          <t>heat</t>
        </is>
      </c>
      <c r="B26193" t="inlineStr">
        <is>
          <t>8e40d64890ad1c3d5e4abad0e88e09e97a144c74</t>
        </is>
      </c>
      <c r="C26193" t="inlineStr">
        <is>
          <t>2015-03-13 00:19:27+00:00</t>
        </is>
      </c>
      <c r="D26193" t="inlineStr">
        <is>
          <t>verchange</t>
        </is>
      </c>
      <c r="E26193" t="inlineStr">
        <is>
          <t>python-cinderclient</t>
        </is>
      </c>
      <c r="F26193" t="inlineStr">
        <is>
          <t>&gt;=1.0.6;&lt;=1.1.1</t>
        </is>
      </c>
      <c r="G26193" t="inlineStr">
        <is>
          <t>python-cinderclient</t>
        </is>
      </c>
      <c r="H26193" t="inlineStr">
        <is>
          <t>&gt;=1.0.6</t>
        </is>
      </c>
    </row>
    <row r="26194">
      <c r="A26194" t="inlineStr">
        <is>
          <t>heat</t>
        </is>
      </c>
      <c r="B26194" t="inlineStr">
        <is>
          <t>8e40d64890ad1c3d5e4abad0e88e09e97a144c74</t>
        </is>
      </c>
      <c r="C26194" t="inlineStr">
        <is>
          <t>2015-03-13 00:19:27+00:00</t>
        </is>
      </c>
      <c r="D26194" t="inlineStr">
        <is>
          <t>verchange</t>
        </is>
      </c>
      <c r="E26194" t="inlineStr">
        <is>
          <t>python-novaclient</t>
        </is>
      </c>
      <c r="F26194" t="inlineStr">
        <is>
          <t>&lt;2.21;&gt;=2.17.0</t>
        </is>
      </c>
      <c r="G26194" t="inlineStr">
        <is>
          <t>python-novaclient</t>
        </is>
      </c>
      <c r="H26194" t="inlineStr">
        <is>
          <t>&gt;=2.17.0</t>
        </is>
      </c>
    </row>
    <row r="26195">
      <c r="A26195" t="inlineStr">
        <is>
          <t>heat</t>
        </is>
      </c>
      <c r="B26195" t="inlineStr">
        <is>
          <t>8e40d64890ad1c3d5e4abad0e88e09e97a144c74</t>
        </is>
      </c>
      <c r="C26195" t="inlineStr">
        <is>
          <t>2015-03-13 00:19:27+00:00</t>
        </is>
      </c>
      <c r="D26195" t="inlineStr">
        <is>
          <t>verchange</t>
        </is>
      </c>
      <c r="E26195" t="inlineStr">
        <is>
          <t>python-keystoneclient</t>
        </is>
      </c>
      <c r="F26195" t="inlineStr">
        <is>
          <t>&gt;=0.7.0;&lt;=0.11.2</t>
        </is>
      </c>
      <c r="G26195" t="inlineStr">
        <is>
          <t>python-keystoneclient</t>
        </is>
      </c>
      <c r="H26195" t="inlineStr">
        <is>
          <t>&gt;=0.7.0</t>
        </is>
      </c>
    </row>
    <row r="26196">
      <c r="A26196" t="inlineStr">
        <is>
          <t>heat</t>
        </is>
      </c>
      <c r="B26196" t="inlineStr">
        <is>
          <t>8e40d64890ad1c3d5e4abad0e88e09e97a144c74</t>
        </is>
      </c>
      <c r="C26196" t="inlineStr">
        <is>
          <t>2015-03-13 00:19:27+00:00</t>
        </is>
      </c>
      <c r="D26196" t="inlineStr">
        <is>
          <t>verchange</t>
        </is>
      </c>
      <c r="E26196" t="inlineStr">
        <is>
          <t>sqlalchemy-migrate</t>
        </is>
      </c>
      <c r="F26196" t="inlineStr">
        <is>
          <t>!=0.8.4;&lt;=0.9.1;&gt;=0.8.2</t>
        </is>
      </c>
      <c r="G26196" t="inlineStr">
        <is>
          <t>sqlalchemy-migrate</t>
        </is>
      </c>
      <c r="H26196" t="inlineStr">
        <is>
          <t>!=0.8.4;&gt;=0.8.2;!=0.9.2</t>
        </is>
      </c>
    </row>
    <row r="26197">
      <c r="A26197" t="inlineStr">
        <is>
          <t>heat</t>
        </is>
      </c>
      <c r="B26197" t="inlineStr">
        <is>
          <t>8e40d64890ad1c3d5e4abad0e88e09e97a144c74</t>
        </is>
      </c>
      <c r="C26197" t="inlineStr">
        <is>
          <t>2015-03-13 00:19:27+00:00</t>
        </is>
      </c>
      <c r="D26197" t="inlineStr">
        <is>
          <t>verchange</t>
        </is>
      </c>
      <c r="E26197" t="inlineStr">
        <is>
          <t>python-heatclient</t>
        </is>
      </c>
      <c r="F26197" t="inlineStr">
        <is>
          <t>&lt;=0.2.12;&gt;=0.2.3</t>
        </is>
      </c>
      <c r="G26197" t="inlineStr">
        <is>
          <t>python-heatclient</t>
        </is>
      </c>
      <c r="H26197" t="inlineStr">
        <is>
          <t>&gt;=0.2.3</t>
        </is>
      </c>
    </row>
    <row r="26198">
      <c r="A26198" t="inlineStr">
        <is>
          <t>heat</t>
        </is>
      </c>
      <c r="B26198" t="inlineStr">
        <is>
          <t>8e40d64890ad1c3d5e4abad0e88e09e97a144c74</t>
        </is>
      </c>
      <c r="C26198" t="inlineStr">
        <is>
          <t>2015-03-13 00:19:27+00:00</t>
        </is>
      </c>
      <c r="D26198" t="inlineStr">
        <is>
          <t>verchange</t>
        </is>
      </c>
      <c r="E26198" t="inlineStr">
        <is>
          <t>python-neutronclient</t>
        </is>
      </c>
      <c r="F26198" t="inlineStr">
        <is>
          <t>&gt;=2.3.4;&lt;2.3.11</t>
        </is>
      </c>
      <c r="G26198" t="inlineStr">
        <is>
          <t>python-neutronclient</t>
        </is>
      </c>
      <c r="H26198" t="inlineStr">
        <is>
          <t>&gt;=2.3.4;&lt;3</t>
        </is>
      </c>
    </row>
    <row r="26199">
      <c r="A26199" t="inlineStr">
        <is>
          <t>heat</t>
        </is>
      </c>
      <c r="B26199" t="inlineStr">
        <is>
          <t>8e40d64890ad1c3d5e4abad0e88e09e97a144c74</t>
        </is>
      </c>
      <c r="C26199" t="inlineStr">
        <is>
          <t>2015-03-13 00:19:27+00:00</t>
        </is>
      </c>
      <c r="D26199" t="inlineStr">
        <is>
          <t>verchange</t>
        </is>
      </c>
      <c r="E26199" t="inlineStr">
        <is>
          <t>python-troveclient</t>
        </is>
      </c>
      <c r="F26199" t="inlineStr">
        <is>
          <t>&gt;=1.0.3;&lt;=1.0.8</t>
        </is>
      </c>
      <c r="G26199" t="inlineStr">
        <is>
          <t>python-troveclient</t>
        </is>
      </c>
      <c r="H26199" t="inlineStr">
        <is>
          <t>&gt;=1.0.3</t>
        </is>
      </c>
    </row>
    <row r="26200">
      <c r="A26200" t="inlineStr">
        <is>
          <t>heat</t>
        </is>
      </c>
      <c r="B26200" t="inlineStr">
        <is>
          <t>8e40d64890ad1c3d5e4abad0e88e09e97a144c74</t>
        </is>
      </c>
      <c r="C26200" t="inlineStr">
        <is>
          <t>2015-03-13 00:19:27+00:00</t>
        </is>
      </c>
      <c r="D26200" t="inlineStr">
        <is>
          <t>verchange</t>
        </is>
      </c>
      <c r="E26200" t="inlineStr">
        <is>
          <t>python-swiftclient</t>
        </is>
      </c>
      <c r="F26200" t="inlineStr">
        <is>
          <t>&gt;=1.6;&lt;=2.3.1</t>
        </is>
      </c>
      <c r="G26200" t="inlineStr">
        <is>
          <t>python-swiftclient</t>
        </is>
      </c>
      <c r="H26200" t="inlineStr">
        <is>
          <t>&gt;=1.6</t>
        </is>
      </c>
    </row>
    <row r="26201">
      <c r="A26201" t="inlineStr">
        <is>
          <t>heat</t>
        </is>
      </c>
      <c r="B26201" t="inlineStr">
        <is>
          <t>8e40d64890ad1c3d5e4abad0e88e09e97a144c74</t>
        </is>
      </c>
      <c r="C26201" t="inlineStr">
        <is>
          <t>2015-03-13 00:19:27+00:00</t>
        </is>
      </c>
      <c r="D26201" t="inlineStr">
        <is>
          <t>verchange</t>
        </is>
      </c>
      <c r="E26201" t="inlineStr">
        <is>
          <t>eventlet</t>
        </is>
      </c>
      <c r="F26201" t="inlineStr">
        <is>
          <t>&lt;0.16.0;&gt;=0.13.0</t>
        </is>
      </c>
      <c r="G26201" t="inlineStr">
        <is>
          <t>eventlet</t>
        </is>
      </c>
      <c r="H26201" t="inlineStr">
        <is>
          <t>&gt;=0.13.0</t>
        </is>
      </c>
    </row>
    <row r="26202">
      <c r="A26202" t="inlineStr">
        <is>
          <t>heat</t>
        </is>
      </c>
      <c r="B26202" t="inlineStr">
        <is>
          <t>fc4c82996a7a694c6f8802226033d5f1920654cd</t>
        </is>
      </c>
      <c r="C26202" t="inlineStr">
        <is>
          <t>2015-04-10 06:05:30+00:00</t>
        </is>
      </c>
      <c r="D26202" t="inlineStr">
        <is>
          <t>verchange</t>
        </is>
      </c>
      <c r="E26202" t="inlineStr">
        <is>
          <t>keystonemiddleware</t>
        </is>
      </c>
      <c r="F26202" t="inlineStr">
        <is>
          <t>&lt;1.4.0;&gt;=1.0.0</t>
        </is>
      </c>
      <c r="G26202" t="inlineStr">
        <is>
          <t>keystonemiddleware</t>
        </is>
      </c>
      <c r="H26202" t="inlineStr">
        <is>
          <t>&gt;=1.0.0</t>
        </is>
      </c>
    </row>
    <row r="26203">
      <c r="A26203" t="inlineStr">
        <is>
          <t>heat</t>
        </is>
      </c>
      <c r="B26203" t="inlineStr">
        <is>
          <t>fc4c82996a7a694c6f8802226033d5f1920654cd</t>
        </is>
      </c>
      <c r="C26203" t="inlineStr">
        <is>
          <t>2015-04-10 06:05:30+00:00</t>
        </is>
      </c>
      <c r="D26203" t="inlineStr">
        <is>
          <t>verchange</t>
        </is>
      </c>
      <c r="E26203" t="inlineStr">
        <is>
          <t>python-ceilometerclient</t>
        </is>
      </c>
      <c r="F26203" t="inlineStr">
        <is>
          <t>&gt;=1.0.6;&lt;=1.0.12</t>
        </is>
      </c>
      <c r="G26203" t="inlineStr">
        <is>
          <t>python-ceilometerclient</t>
        </is>
      </c>
      <c r="H26203" t="inlineStr">
        <is>
          <t>&gt;=1.0.6</t>
        </is>
      </c>
    </row>
    <row r="26204">
      <c r="A26204" t="inlineStr">
        <is>
          <t>heat</t>
        </is>
      </c>
      <c r="B26204" t="inlineStr">
        <is>
          <t>fc4c82996a7a694c6f8802226033d5f1920654cd</t>
        </is>
      </c>
      <c r="C26204" t="inlineStr">
        <is>
          <t>2015-04-10 06:05:30+00:00</t>
        </is>
      </c>
      <c r="D26204" t="inlineStr">
        <is>
          <t>verchange</t>
        </is>
      </c>
      <c r="E26204" t="inlineStr">
        <is>
          <t>python-keystoneclient</t>
        </is>
      </c>
      <c r="F26204" t="inlineStr">
        <is>
          <t>&lt;=1.1.0;&gt;=0.10.0</t>
        </is>
      </c>
      <c r="G26204" t="inlineStr">
        <is>
          <t>python-keystoneclient</t>
        </is>
      </c>
      <c r="H26204" t="inlineStr">
        <is>
          <t>&gt;=0.10.0</t>
        </is>
      </c>
    </row>
    <row r="26205">
      <c r="A26205" t="inlineStr">
        <is>
          <t>heat</t>
        </is>
      </c>
      <c r="B26205" t="inlineStr">
        <is>
          <t>fc4c82996a7a694c6f8802226033d5f1920654cd</t>
        </is>
      </c>
      <c r="C26205" t="inlineStr">
        <is>
          <t>2015-04-10 06:05:30+00:00</t>
        </is>
      </c>
      <c r="D26205" t="inlineStr">
        <is>
          <t>verchange</t>
        </is>
      </c>
      <c r="E26205" t="inlineStr">
        <is>
          <t>kombu</t>
        </is>
      </c>
      <c r="F26205" t="inlineStr">
        <is>
          <t>&lt;=3.0.7;&gt;=2.5.0</t>
        </is>
      </c>
      <c r="G26205" t="inlineStr">
        <is>
          <t>kombu</t>
        </is>
      </c>
      <c r="H26205" t="inlineStr">
        <is>
          <t>&gt;=2.5.0</t>
        </is>
      </c>
    </row>
    <row r="26206">
      <c r="A26206" t="inlineStr">
        <is>
          <t>heat</t>
        </is>
      </c>
      <c r="B26206" t="inlineStr">
        <is>
          <t>fc4c82996a7a694c6f8802226033d5f1920654cd</t>
        </is>
      </c>
      <c r="C26206" t="inlineStr">
        <is>
          <t>2015-04-10 06:05:30+00:00</t>
        </is>
      </c>
      <c r="D26206" t="inlineStr">
        <is>
          <t>verchange</t>
        </is>
      </c>
      <c r="E26206" t="inlineStr">
        <is>
          <t>python-glanceclient</t>
        </is>
      </c>
      <c r="F26206" t="inlineStr">
        <is>
          <t>&gt;=0.14.0;&lt;=0.15.0</t>
        </is>
      </c>
      <c r="G26206" t="inlineStr">
        <is>
          <t>python-glanceclient</t>
        </is>
      </c>
      <c r="H26206" t="inlineStr">
        <is>
          <t>&gt;=0.14.0</t>
        </is>
      </c>
    </row>
    <row r="26207">
      <c r="A26207" t="inlineStr">
        <is>
          <t>heat</t>
        </is>
      </c>
      <c r="B26207" t="inlineStr">
        <is>
          <t>fc4c82996a7a694c6f8802226033d5f1920654cd</t>
        </is>
      </c>
      <c r="C26207" t="inlineStr">
        <is>
          <t>2015-04-10 06:05:30+00:00</t>
        </is>
      </c>
      <c r="D26207" t="inlineStr">
        <is>
          <t>verchange</t>
        </is>
      </c>
      <c r="E26207" t="inlineStr">
        <is>
          <t>python-saharaclient</t>
        </is>
      </c>
      <c r="F26207" t="inlineStr">
        <is>
          <t>&lt;=0.7.6;&gt;=0.7.3</t>
        </is>
      </c>
      <c r="G26207" t="inlineStr">
        <is>
          <t>python-saharaclient</t>
        </is>
      </c>
      <c r="H26207" t="inlineStr">
        <is>
          <t>&gt;=0.7.3</t>
        </is>
      </c>
    </row>
    <row r="26208">
      <c r="A26208" t="inlineStr">
        <is>
          <t>heat</t>
        </is>
      </c>
      <c r="B26208" t="inlineStr">
        <is>
          <t>fc4c82996a7a694c6f8802226033d5f1920654cd</t>
        </is>
      </c>
      <c r="C26208" t="inlineStr">
        <is>
          <t>2015-04-10 06:05:30+00:00</t>
        </is>
      </c>
      <c r="D26208" t="inlineStr">
        <is>
          <t>verchange</t>
        </is>
      </c>
      <c r="E26208" t="inlineStr">
        <is>
          <t>oslo.i18n</t>
        </is>
      </c>
      <c r="F26208" t="inlineStr">
        <is>
          <t>&lt;=1.3.1;&gt;=1.0.0</t>
        </is>
      </c>
      <c r="G26208" t="inlineStr">
        <is>
          <t>oslo.i18n</t>
        </is>
      </c>
      <c r="H26208" t="inlineStr">
        <is>
          <t>&gt;=1.0.0</t>
        </is>
      </c>
    </row>
    <row r="26209">
      <c r="A26209" t="inlineStr">
        <is>
          <t>heat</t>
        </is>
      </c>
      <c r="B26209" t="inlineStr">
        <is>
          <t>fc4c82996a7a694c6f8802226033d5f1920654cd</t>
        </is>
      </c>
      <c r="C26209" t="inlineStr">
        <is>
          <t>2015-04-10 06:05:30+00:00</t>
        </is>
      </c>
      <c r="D26209" t="inlineStr">
        <is>
          <t>verchange</t>
        </is>
      </c>
      <c r="E26209" t="inlineStr">
        <is>
          <t>requests</t>
        </is>
      </c>
      <c r="F26209" t="inlineStr">
        <is>
          <t>&gt;=2.1.0;!=2.4.0;&lt;=2.2.1</t>
        </is>
      </c>
      <c r="G26209" t="inlineStr">
        <is>
          <t>requests</t>
        </is>
      </c>
      <c r="H26209" t="inlineStr">
        <is>
          <t>&gt;=1.2.1;!=2.4.0</t>
        </is>
      </c>
    </row>
    <row r="26210">
      <c r="A26210" t="inlineStr">
        <is>
          <t>heat</t>
        </is>
      </c>
      <c r="B26210" t="inlineStr">
        <is>
          <t>fc4c82996a7a694c6f8802226033d5f1920654cd</t>
        </is>
      </c>
      <c r="C26210" t="inlineStr">
        <is>
          <t>2015-04-10 06:05:30+00:00</t>
        </is>
      </c>
      <c r="D26210" t="inlineStr">
        <is>
          <t>verchange</t>
        </is>
      </c>
      <c r="E26210" t="inlineStr">
        <is>
          <t>stevedore</t>
        </is>
      </c>
      <c r="F26210" t="inlineStr">
        <is>
          <t>&gt;=1.0.0;&lt;=1.2.0</t>
        </is>
      </c>
      <c r="G26210" t="inlineStr">
        <is>
          <t>stevedore</t>
        </is>
      </c>
      <c r="H26210" t="inlineStr">
        <is>
          <t>&gt;=1.0.0</t>
        </is>
      </c>
    </row>
    <row r="26211">
      <c r="A26211" t="inlineStr">
        <is>
          <t>heat</t>
        </is>
      </c>
      <c r="B26211" t="inlineStr">
        <is>
          <t>fc4c82996a7a694c6f8802226033d5f1920654cd</t>
        </is>
      </c>
      <c r="C26211" t="inlineStr">
        <is>
          <t>2015-04-10 06:05:30+00:00</t>
        </is>
      </c>
      <c r="D26211" t="inlineStr">
        <is>
          <t>verchange</t>
        </is>
      </c>
      <c r="E26211" t="inlineStr">
        <is>
          <t>six</t>
        </is>
      </c>
      <c r="F26211" t="inlineStr">
        <is>
          <t>&lt;=1.9.0;&gt;=1.7.0</t>
        </is>
      </c>
      <c r="G26211" t="inlineStr">
        <is>
          <t>six</t>
        </is>
      </c>
      <c r="H26211" t="inlineStr">
        <is>
          <t>&gt;=1.7.0</t>
        </is>
      </c>
    </row>
    <row r="26212">
      <c r="A26212" t="inlineStr">
        <is>
          <t>heat</t>
        </is>
      </c>
      <c r="B26212" t="inlineStr">
        <is>
          <t>fc4c82996a7a694c6f8802226033d5f1920654cd</t>
        </is>
      </c>
      <c r="C26212" t="inlineStr">
        <is>
          <t>2015-04-10 06:05:30+00:00</t>
        </is>
      </c>
      <c r="D26212" t="inlineStr">
        <is>
          <t>verchange</t>
        </is>
      </c>
      <c r="E26212" t="inlineStr">
        <is>
          <t>WebOb</t>
        </is>
      </c>
      <c r="F26212" t="inlineStr">
        <is>
          <t>&lt;=1.3.1;&gt;=1.2.3</t>
        </is>
      </c>
      <c r="G26212" t="inlineStr">
        <is>
          <t>WebOb</t>
        </is>
      </c>
      <c r="H26212" t="inlineStr">
        <is>
          <t>&gt;=1.2.3</t>
        </is>
      </c>
    </row>
    <row r="26213">
      <c r="A26213" t="inlineStr">
        <is>
          <t>heat</t>
        </is>
      </c>
      <c r="B26213" t="inlineStr">
        <is>
          <t>fc4c82996a7a694c6f8802226033d5f1920654cd</t>
        </is>
      </c>
      <c r="C26213" t="inlineStr">
        <is>
          <t>2015-04-10 06:05:30+00:00</t>
        </is>
      </c>
      <c r="D26213" t="inlineStr">
        <is>
          <t>verchange</t>
        </is>
      </c>
      <c r="E26213" t="inlineStr">
        <is>
          <t>python-cinderclient</t>
        </is>
      </c>
      <c r="F26213" t="inlineStr">
        <is>
          <t>&gt;=1.1.0;&lt;=1.1.1</t>
        </is>
      </c>
      <c r="G26213" t="inlineStr">
        <is>
          <t>python-cinderclient</t>
        </is>
      </c>
      <c r="H26213" t="inlineStr">
        <is>
          <t>&gt;=1.1.0</t>
        </is>
      </c>
    </row>
    <row r="26214">
      <c r="A26214" t="inlineStr">
        <is>
          <t>heat</t>
        </is>
      </c>
      <c r="B26214" t="inlineStr">
        <is>
          <t>fc4c82996a7a694c6f8802226033d5f1920654cd</t>
        </is>
      </c>
      <c r="C26214" t="inlineStr">
        <is>
          <t>2015-04-10 06:05:30+00:00</t>
        </is>
      </c>
      <c r="D26214" t="inlineStr">
        <is>
          <t>verchange</t>
        </is>
      </c>
      <c r="E26214" t="inlineStr">
        <is>
          <t>python-heatclient</t>
        </is>
      </c>
      <c r="F26214" t="inlineStr">
        <is>
          <t>&lt;0.3.0;&gt;=0.2.9</t>
        </is>
      </c>
      <c r="G26214" t="inlineStr">
        <is>
          <t>python-heatclient</t>
        </is>
      </c>
      <c r="H26214" t="inlineStr">
        <is>
          <t>&gt;=0.2.9</t>
        </is>
      </c>
    </row>
    <row r="26215">
      <c r="A26215" t="inlineStr">
        <is>
          <t>heat</t>
        </is>
      </c>
      <c r="B26215" t="inlineStr">
        <is>
          <t>fc4c82996a7a694c6f8802226033d5f1920654cd</t>
        </is>
      </c>
      <c r="C26215" t="inlineStr">
        <is>
          <t>2015-04-10 06:05:30+00:00</t>
        </is>
      </c>
      <c r="D26215" t="inlineStr">
        <is>
          <t>verchange</t>
        </is>
      </c>
      <c r="E26215" t="inlineStr">
        <is>
          <t>iso8601</t>
        </is>
      </c>
      <c r="F26215" t="inlineStr">
        <is>
          <t>&lt;=0.1.10;&gt;=0.1.9</t>
        </is>
      </c>
      <c r="G26215" t="inlineStr">
        <is>
          <t>iso8601</t>
        </is>
      </c>
      <c r="H26215" t="inlineStr">
        <is>
          <t>&gt;=0.1.9</t>
        </is>
      </c>
    </row>
    <row r="26216">
      <c r="A26216" t="inlineStr">
        <is>
          <t>heat</t>
        </is>
      </c>
      <c r="B26216" t="inlineStr">
        <is>
          <t>fc4c82996a7a694c6f8802226033d5f1920654cd</t>
        </is>
      </c>
      <c r="C26216" t="inlineStr">
        <is>
          <t>2015-04-10 06:05:30+00:00</t>
        </is>
      </c>
      <c r="D26216" t="inlineStr">
        <is>
          <t>verchange</t>
        </is>
      </c>
      <c r="E26216" t="inlineStr">
        <is>
          <t>eventlet</t>
        </is>
      </c>
      <c r="F26216" t="inlineStr">
        <is>
          <t>&gt;=0.15.1;&lt;=0.15.2</t>
        </is>
      </c>
      <c r="G26216" t="inlineStr">
        <is>
          <t>eventlet</t>
        </is>
      </c>
      <c r="H26216" t="inlineStr">
        <is>
          <t>&lt;0.16.0;&gt;=0.15.1</t>
        </is>
      </c>
    </row>
    <row r="26217">
      <c r="A26217" t="inlineStr">
        <is>
          <t>heat</t>
        </is>
      </c>
      <c r="B26217" t="inlineStr">
        <is>
          <t>fc4c82996a7a694c6f8802226033d5f1920654cd</t>
        </is>
      </c>
      <c r="C26217" t="inlineStr">
        <is>
          <t>2015-04-10 06:05:30+00:00</t>
        </is>
      </c>
      <c r="D26217" t="inlineStr">
        <is>
          <t>verchange</t>
        </is>
      </c>
      <c r="E26217" t="inlineStr">
        <is>
          <t>Routes</t>
        </is>
      </c>
      <c r="F26217" t="inlineStr">
        <is>
          <t>&gt;=1.12.3;&lt;=2.1;!=2.0</t>
        </is>
      </c>
      <c r="G26217" t="inlineStr">
        <is>
          <t>Routes</t>
        </is>
      </c>
      <c r="H26217" t="inlineStr">
        <is>
          <t>&gt;=1.12.3;!=2.0</t>
        </is>
      </c>
    </row>
    <row r="26218">
      <c r="A26218" t="inlineStr">
        <is>
          <t>heat</t>
        </is>
      </c>
      <c r="B26218" t="inlineStr">
        <is>
          <t>fc4c82996a7a694c6f8802226033d5f1920654cd</t>
        </is>
      </c>
      <c r="C26218" t="inlineStr">
        <is>
          <t>2015-04-10 06:05:30+00:00</t>
        </is>
      </c>
      <c r="D26218" t="inlineStr">
        <is>
          <t>verchange</t>
        </is>
      </c>
      <c r="E26218" t="inlineStr">
        <is>
          <t>httplib2</t>
        </is>
      </c>
      <c r="F26218" t="inlineStr">
        <is>
          <t>&gt;=0.7.5;&lt;=0.9</t>
        </is>
      </c>
      <c r="G26218" t="inlineStr">
        <is>
          <t>httplib2</t>
        </is>
      </c>
      <c r="H26218" t="inlineStr">
        <is>
          <t>&gt;=0.7.5</t>
        </is>
      </c>
    </row>
    <row r="26219">
      <c r="A26219" t="inlineStr">
        <is>
          <t>heat</t>
        </is>
      </c>
      <c r="B26219" t="inlineStr">
        <is>
          <t>fc4c82996a7a694c6f8802226033d5f1920654cd</t>
        </is>
      </c>
      <c r="C26219" t="inlineStr">
        <is>
          <t>2015-04-10 06:05:30+00:00</t>
        </is>
      </c>
      <c r="D26219" t="inlineStr">
        <is>
          <t>verchange</t>
        </is>
      </c>
      <c r="E26219" t="inlineStr">
        <is>
          <t>oslo.config</t>
        </is>
      </c>
      <c r="F26219" t="inlineStr">
        <is>
          <t>&lt;=1.6.0;&gt;=1.4.0</t>
        </is>
      </c>
      <c r="G26219" t="inlineStr">
        <is>
          <t>oslo.config</t>
        </is>
      </c>
      <c r="H26219" t="inlineStr">
        <is>
          <t>&gt;=1.4.0</t>
        </is>
      </c>
    </row>
    <row r="26220">
      <c r="A26220" t="inlineStr">
        <is>
          <t>heat</t>
        </is>
      </c>
      <c r="B26220" t="inlineStr">
        <is>
          <t>fc4c82996a7a694c6f8802226033d5f1920654cd</t>
        </is>
      </c>
      <c r="C26220" t="inlineStr">
        <is>
          <t>2015-04-10 06:05:30+00:00</t>
        </is>
      </c>
      <c r="D26220" t="inlineStr">
        <is>
          <t>verchange</t>
        </is>
      </c>
      <c r="E26220" t="inlineStr">
        <is>
          <t>python-novaclient</t>
        </is>
      </c>
      <c r="F26220" t="inlineStr">
        <is>
          <t>&lt;=2.20.0;&gt;=2.18.0</t>
        </is>
      </c>
      <c r="G26220" t="inlineStr">
        <is>
          <t>python-novaclient</t>
        </is>
      </c>
      <c r="H26220" t="inlineStr">
        <is>
          <t>&gt;=2.18.0</t>
        </is>
      </c>
    </row>
    <row r="26221">
      <c r="A26221" t="inlineStr">
        <is>
          <t>heat</t>
        </is>
      </c>
      <c r="B26221" t="inlineStr">
        <is>
          <t>fc4c82996a7a694c6f8802226033d5f1920654cd</t>
        </is>
      </c>
      <c r="C26221" t="inlineStr">
        <is>
          <t>2015-04-10 06:05:30+00:00</t>
        </is>
      </c>
      <c r="D26221" t="inlineStr">
        <is>
          <t>verchange</t>
        </is>
      </c>
      <c r="E26221" t="inlineStr">
        <is>
          <t>posix_ipc</t>
        </is>
      </c>
      <c r="F26221" t="inlineStr">
        <is>
          <t>&lt;=0.9.9</t>
        </is>
      </c>
      <c r="G26221" t="inlineStr">
        <is>
          <t>posix_ipc</t>
        </is>
      </c>
      <c r="H26221" t="inlineStr"/>
    </row>
    <row r="26222">
      <c r="A26222" t="inlineStr">
        <is>
          <t>heat</t>
        </is>
      </c>
      <c r="B26222" t="inlineStr">
        <is>
          <t>fc4c82996a7a694c6f8802226033d5f1920654cd</t>
        </is>
      </c>
      <c r="C26222" t="inlineStr">
        <is>
          <t>2015-04-10 06:05:30+00:00</t>
        </is>
      </c>
      <c r="D26222" t="inlineStr">
        <is>
          <t>verchange</t>
        </is>
      </c>
      <c r="E26222" t="inlineStr">
        <is>
          <t>oslo.messaging</t>
        </is>
      </c>
      <c r="F26222" t="inlineStr">
        <is>
          <t>&lt;1.5.0;&gt;=1.4.0</t>
        </is>
      </c>
      <c r="G26222" t="inlineStr">
        <is>
          <t>oslo.messaging</t>
        </is>
      </c>
      <c r="H26222" t="inlineStr">
        <is>
          <t>&lt;1.6.0;&gt;=1.4.0;!=1.5.0</t>
        </is>
      </c>
    </row>
    <row r="26223">
      <c r="A26223" t="inlineStr">
        <is>
          <t>heat</t>
        </is>
      </c>
      <c r="B26223" t="inlineStr">
        <is>
          <t>fc4c82996a7a694c6f8802226033d5f1920654cd</t>
        </is>
      </c>
      <c r="C26223" t="inlineStr">
        <is>
          <t>2015-04-10 06:05:30+00:00</t>
        </is>
      </c>
      <c r="D26223" t="inlineStr">
        <is>
          <t>verchange</t>
        </is>
      </c>
      <c r="E26223" t="inlineStr">
        <is>
          <t>Babel</t>
        </is>
      </c>
      <c r="F26223" t="inlineStr">
        <is>
          <t>&gt;=1.3;&lt;=1.3</t>
        </is>
      </c>
      <c r="G26223" t="inlineStr">
        <is>
          <t>Babel</t>
        </is>
      </c>
      <c r="H26223" t="inlineStr">
        <is>
          <t>&gt;=1.3</t>
        </is>
      </c>
    </row>
    <row r="26224">
      <c r="A26224" t="inlineStr">
        <is>
          <t>heat</t>
        </is>
      </c>
      <c r="B26224" t="inlineStr">
        <is>
          <t>fc4c82996a7a694c6f8802226033d5f1920654cd</t>
        </is>
      </c>
      <c r="C26224" t="inlineStr">
        <is>
          <t>2015-04-10 06:05:30+00:00</t>
        </is>
      </c>
      <c r="D26224" t="inlineStr">
        <is>
          <t>verchange</t>
        </is>
      </c>
      <c r="E26224" t="inlineStr">
        <is>
          <t>python-troveclient</t>
        </is>
      </c>
      <c r="F26224" t="inlineStr">
        <is>
          <t>&gt;=1.0.4;&lt;=1.0.8</t>
        </is>
      </c>
      <c r="G26224" t="inlineStr">
        <is>
          <t>python-troveclient</t>
        </is>
      </c>
      <c r="H26224" t="inlineStr">
        <is>
          <t>&gt;=1.0.4</t>
        </is>
      </c>
    </row>
    <row r="26225">
      <c r="A26225" t="inlineStr">
        <is>
          <t>heat</t>
        </is>
      </c>
      <c r="B26225" t="inlineStr">
        <is>
          <t>fc4c82996a7a694c6f8802226033d5f1920654cd</t>
        </is>
      </c>
      <c r="C26225" t="inlineStr">
        <is>
          <t>2015-04-10 06:05:30+00:00</t>
        </is>
      </c>
      <c r="D26225" t="inlineStr">
        <is>
          <t>verchange</t>
        </is>
      </c>
      <c r="E26225" t="inlineStr">
        <is>
          <t>PyYAML</t>
        </is>
      </c>
      <c r="F26225" t="inlineStr">
        <is>
          <t>&lt;=3.10;&gt;=3.1.0</t>
        </is>
      </c>
      <c r="G26225" t="inlineStr">
        <is>
          <t>PyYAML</t>
        </is>
      </c>
      <c r="H26225" t="inlineStr">
        <is>
          <t>&gt;=3.1.0</t>
        </is>
      </c>
    </row>
    <row r="26226">
      <c r="A26226" t="inlineStr">
        <is>
          <t>heat</t>
        </is>
      </c>
      <c r="B26226" t="inlineStr">
        <is>
          <t>fc4c82996a7a694c6f8802226033d5f1920654cd</t>
        </is>
      </c>
      <c r="C26226" t="inlineStr">
        <is>
          <t>2015-04-10 06:05:30+00:00</t>
        </is>
      </c>
      <c r="D26226" t="inlineStr">
        <is>
          <t>verchange</t>
        </is>
      </c>
      <c r="E26226" t="inlineStr">
        <is>
          <t>PasteDeploy</t>
        </is>
      </c>
      <c r="F26226" t="inlineStr">
        <is>
          <t>&gt;=1.5.0;&lt;=1.5.2</t>
        </is>
      </c>
      <c r="G26226" t="inlineStr">
        <is>
          <t>PasteDeploy</t>
        </is>
      </c>
      <c r="H26226" t="inlineStr">
        <is>
          <t>&gt;=1.5.0</t>
        </is>
      </c>
    </row>
    <row r="26227">
      <c r="A26227" t="inlineStr">
        <is>
          <t>heat</t>
        </is>
      </c>
      <c r="B26227" t="inlineStr">
        <is>
          <t>fc4c82996a7a694c6f8802226033d5f1920654cd</t>
        </is>
      </c>
      <c r="C26227" t="inlineStr">
        <is>
          <t>2015-04-10 06:05:30+00:00</t>
        </is>
      </c>
      <c r="D26227" t="inlineStr">
        <is>
          <t>verchange</t>
        </is>
      </c>
      <c r="E26227" t="inlineStr">
        <is>
          <t>oslo.utils</t>
        </is>
      </c>
      <c r="F26227" t="inlineStr">
        <is>
          <t>&gt;=1.0.0;&lt;=1.2.1</t>
        </is>
      </c>
      <c r="G26227" t="inlineStr">
        <is>
          <t>oslo.utils</t>
        </is>
      </c>
      <c r="H26227" t="inlineStr">
        <is>
          <t>&gt;=1.0.0</t>
        </is>
      </c>
    </row>
    <row r="26228">
      <c r="A26228" t="inlineStr">
        <is>
          <t>heat</t>
        </is>
      </c>
      <c r="B26228" t="inlineStr">
        <is>
          <t>fc4c82996a7a694c6f8802226033d5f1920654cd</t>
        </is>
      </c>
      <c r="C26228" t="inlineStr">
        <is>
          <t>2015-04-10 06:05:30+00:00</t>
        </is>
      </c>
      <c r="D26228" t="inlineStr">
        <is>
          <t>verchange</t>
        </is>
      </c>
      <c r="E26228" t="inlineStr">
        <is>
          <t>greenlet</t>
        </is>
      </c>
      <c r="F26228" t="inlineStr">
        <is>
          <t>&gt;=0.3.2;&lt;=0.4.2</t>
        </is>
      </c>
      <c r="G26228" t="inlineStr">
        <is>
          <t>greenlet</t>
        </is>
      </c>
      <c r="H26228" t="inlineStr">
        <is>
          <t>&gt;=0.3.2</t>
        </is>
      </c>
    </row>
    <row r="26229">
      <c r="A26229" t="inlineStr">
        <is>
          <t>heat</t>
        </is>
      </c>
      <c r="B26229" t="inlineStr">
        <is>
          <t>fc4c82996a7a694c6f8802226033d5f1920654cd</t>
        </is>
      </c>
      <c r="C26229" t="inlineStr">
        <is>
          <t>2015-04-10 06:05:30+00:00</t>
        </is>
      </c>
      <c r="D26229" t="inlineStr">
        <is>
          <t>verchange</t>
        </is>
      </c>
      <c r="E26229" t="inlineStr">
        <is>
          <t>pycrypto</t>
        </is>
      </c>
      <c r="F26229" t="inlineStr">
        <is>
          <t>&gt;=2.6;&lt;=2.6.1</t>
        </is>
      </c>
      <c r="G26229" t="inlineStr">
        <is>
          <t>pycrypto</t>
        </is>
      </c>
      <c r="H26229" t="inlineStr">
        <is>
          <t>&gt;=2.6</t>
        </is>
      </c>
    </row>
    <row r="26230">
      <c r="A26230" t="inlineStr">
        <is>
          <t>heat</t>
        </is>
      </c>
      <c r="B26230" t="inlineStr">
        <is>
          <t>fc4c82996a7a694c6f8802226033d5f1920654cd</t>
        </is>
      </c>
      <c r="C26230" t="inlineStr">
        <is>
          <t>2015-04-10 06:05:30+00:00</t>
        </is>
      </c>
      <c r="D26230" t="inlineStr">
        <is>
          <t>verchange</t>
        </is>
      </c>
      <c r="E26230" t="inlineStr">
        <is>
          <t>qpid-python</t>
        </is>
      </c>
      <c r="F26230" t="inlineStr">
        <is>
          <t>&lt;=0.26.1</t>
        </is>
      </c>
      <c r="G26230" t="inlineStr">
        <is>
          <t>qpid-python</t>
        </is>
      </c>
      <c r="H26230" t="inlineStr"/>
    </row>
    <row r="26231">
      <c r="A26231" t="inlineStr">
        <is>
          <t>heat</t>
        </is>
      </c>
      <c r="B26231" t="inlineStr">
        <is>
          <t>fc4c82996a7a694c6f8802226033d5f1920654cd</t>
        </is>
      </c>
      <c r="C26231" t="inlineStr">
        <is>
          <t>2015-04-10 06:05:30+00:00</t>
        </is>
      </c>
      <c r="D26231" t="inlineStr">
        <is>
          <t>verchange</t>
        </is>
      </c>
      <c r="E26231" t="inlineStr">
        <is>
          <t>python-neutronclient</t>
        </is>
      </c>
      <c r="F26231" t="inlineStr">
        <is>
          <t>&lt;2.4.0;&gt;=2.3.6</t>
        </is>
      </c>
      <c r="G26231" t="inlineStr">
        <is>
          <t>python-neutronclient</t>
        </is>
      </c>
      <c r="H26231" t="inlineStr">
        <is>
          <t>&lt;3;&gt;=2.3.6</t>
        </is>
      </c>
    </row>
    <row r="26232">
      <c r="A26232" t="inlineStr">
        <is>
          <t>heat</t>
        </is>
      </c>
      <c r="B26232" t="inlineStr">
        <is>
          <t>fc4c82996a7a694c6f8802226033d5f1920654cd</t>
        </is>
      </c>
      <c r="C26232" t="inlineStr">
        <is>
          <t>2015-04-10 06:05:30+00:00</t>
        </is>
      </c>
      <c r="D26232" t="inlineStr">
        <is>
          <t>verchange</t>
        </is>
      </c>
      <c r="E26232" t="inlineStr">
        <is>
          <t>python-swiftclient</t>
        </is>
      </c>
      <c r="F26232" t="inlineStr">
        <is>
          <t>&lt;=2.3.1;&gt;=2.2.0</t>
        </is>
      </c>
      <c r="G26232" t="inlineStr">
        <is>
          <t>python-swiftclient</t>
        </is>
      </c>
      <c r="H26232" t="inlineStr">
        <is>
          <t>&gt;=2.2.0</t>
        </is>
      </c>
    </row>
    <row r="26233">
      <c r="A26233" t="inlineStr">
        <is>
          <t>heat</t>
        </is>
      </c>
      <c r="B26233" t="inlineStr">
        <is>
          <t>fc4c82996a7a694c6f8802226033d5f1920654cd</t>
        </is>
      </c>
      <c r="C26233" t="inlineStr">
        <is>
          <t>2015-04-10 06:05:30+00:00</t>
        </is>
      </c>
      <c r="D26233" t="inlineStr">
        <is>
          <t>verchange</t>
        </is>
      </c>
      <c r="E26233" t="inlineStr">
        <is>
          <t>lxml</t>
        </is>
      </c>
      <c r="F26233" t="inlineStr">
        <is>
          <t>&gt;=2.3;&lt;=3.3.3</t>
        </is>
      </c>
      <c r="G26233" t="inlineStr">
        <is>
          <t>lxml</t>
        </is>
      </c>
      <c r="H26233" t="inlineStr">
        <is>
          <t>&gt;=2.3</t>
        </is>
      </c>
    </row>
    <row r="26234">
      <c r="A26234" t="inlineStr">
        <is>
          <t>heat</t>
        </is>
      </c>
      <c r="B26234" t="inlineStr">
        <is>
          <t>fc4c82996a7a694c6f8802226033d5f1920654cd</t>
        </is>
      </c>
      <c r="C26234" t="inlineStr">
        <is>
          <t>2015-04-10 06:05:30+00:00</t>
        </is>
      </c>
      <c r="D26234" t="inlineStr">
        <is>
          <t>verchange</t>
        </is>
      </c>
      <c r="E26234" t="inlineStr">
        <is>
          <t>netaddr</t>
        </is>
      </c>
      <c r="F26234" t="inlineStr">
        <is>
          <t>&lt;=0.7.13;&gt;=0.7.12</t>
        </is>
      </c>
      <c r="G26234" t="inlineStr">
        <is>
          <t>netaddr</t>
        </is>
      </c>
      <c r="H26234" t="inlineStr">
        <is>
          <t>&gt;=0.7.12</t>
        </is>
      </c>
    </row>
    <row r="26235">
      <c r="A26235" t="inlineStr">
        <is>
          <t>heat</t>
        </is>
      </c>
      <c r="B26235" t="inlineStr">
        <is>
          <t>6db88597dba0b79b2501f43b704c93b2728a5ec6</t>
        </is>
      </c>
      <c r="C26235" t="inlineStr">
        <is>
          <t>2015-04-30 12:01:00+00:00</t>
        </is>
      </c>
      <c r="D26235" t="inlineStr">
        <is>
          <t>verchange</t>
        </is>
      </c>
      <c r="E26235" t="inlineStr">
        <is>
          <t>keystonemiddleware</t>
        </is>
      </c>
      <c r="F26235" t="inlineStr">
        <is>
          <t>&lt;1.6.0;&gt;=1.5.0</t>
        </is>
      </c>
      <c r="G26235" t="inlineStr">
        <is>
          <t>keystonemiddleware</t>
        </is>
      </c>
      <c r="H26235" t="inlineStr">
        <is>
          <t>&lt;1.4.0;&gt;=1.0.0</t>
        </is>
      </c>
    </row>
    <row r="26236">
      <c r="A26236" t="inlineStr">
        <is>
          <t>heat</t>
        </is>
      </c>
      <c r="B26236" t="inlineStr">
        <is>
          <t>6db88597dba0b79b2501f43b704c93b2728a5ec6</t>
        </is>
      </c>
      <c r="C26236" t="inlineStr">
        <is>
          <t>2015-04-30 12:01:00+00:00</t>
        </is>
      </c>
      <c r="D26236" t="inlineStr">
        <is>
          <t>verchange</t>
        </is>
      </c>
      <c r="E26236" t="inlineStr">
        <is>
          <t>python-ceilometerclient</t>
        </is>
      </c>
      <c r="F26236" t="inlineStr">
        <is>
          <t>&lt;1.1.0;&gt;=1.0.13</t>
        </is>
      </c>
      <c r="G26236" t="inlineStr">
        <is>
          <t>python-ceilometerclient</t>
        </is>
      </c>
      <c r="H26236" t="inlineStr">
        <is>
          <t>&gt;=1.0.6;&lt;=1.0.12</t>
        </is>
      </c>
    </row>
    <row r="26237">
      <c r="A26237" t="inlineStr">
        <is>
          <t>heat</t>
        </is>
      </c>
      <c r="B26237" t="inlineStr">
        <is>
          <t>6db88597dba0b79b2501f43b704c93b2728a5ec6</t>
        </is>
      </c>
      <c r="C26237" t="inlineStr">
        <is>
          <t>2015-04-30 12:01:00+00:00</t>
        </is>
      </c>
      <c r="D26237" t="inlineStr">
        <is>
          <t>verchange</t>
        </is>
      </c>
      <c r="E26237" t="inlineStr">
        <is>
          <t>python-keystoneclient</t>
        </is>
      </c>
      <c r="F26237" t="inlineStr">
        <is>
          <t>&gt;=1.1.0;&lt;1.4.0</t>
        </is>
      </c>
      <c r="G26237" t="inlineStr">
        <is>
          <t>python-keystoneclient</t>
        </is>
      </c>
      <c r="H26237" t="inlineStr">
        <is>
          <t>&lt;=1.1.0;&gt;=0.10.0</t>
        </is>
      </c>
    </row>
    <row r="26238">
      <c r="A26238" t="inlineStr">
        <is>
          <t>heat</t>
        </is>
      </c>
      <c r="B26238" t="inlineStr">
        <is>
          <t>6db88597dba0b79b2501f43b704c93b2728a5ec6</t>
        </is>
      </c>
      <c r="C26238" t="inlineStr">
        <is>
          <t>2015-04-30 12:01:00+00:00</t>
        </is>
      </c>
      <c r="D26238" t="inlineStr">
        <is>
          <t>verchange</t>
        </is>
      </c>
      <c r="E26238" t="inlineStr">
        <is>
          <t>kombu</t>
        </is>
      </c>
      <c r="F26238" t="inlineStr">
        <is>
          <t>&gt;=2.5.0</t>
        </is>
      </c>
      <c r="G26238" t="inlineStr">
        <is>
          <t>kombu</t>
        </is>
      </c>
      <c r="H26238" t="inlineStr">
        <is>
          <t>&lt;=3.0.7;&gt;=2.5.0</t>
        </is>
      </c>
    </row>
    <row r="26239">
      <c r="A26239" t="inlineStr">
        <is>
          <t>heat</t>
        </is>
      </c>
      <c r="B26239" t="inlineStr">
        <is>
          <t>6db88597dba0b79b2501f43b704c93b2728a5ec6</t>
        </is>
      </c>
      <c r="C26239" t="inlineStr">
        <is>
          <t>2015-04-30 12:01:00+00:00</t>
        </is>
      </c>
      <c r="D26239" t="inlineStr">
        <is>
          <t>verchange</t>
        </is>
      </c>
      <c r="E26239" t="inlineStr">
        <is>
          <t>python-glanceclient</t>
        </is>
      </c>
      <c r="F26239" t="inlineStr">
        <is>
          <t>&lt;0.18.0;&gt;=0.15.0</t>
        </is>
      </c>
      <c r="G26239" t="inlineStr">
        <is>
          <t>python-glanceclient</t>
        </is>
      </c>
      <c r="H26239" t="inlineStr">
        <is>
          <t>&gt;=0.14.0;&lt;=0.15.0</t>
        </is>
      </c>
    </row>
    <row r="26240">
      <c r="A26240" t="inlineStr">
        <is>
          <t>heat</t>
        </is>
      </c>
      <c r="B26240" t="inlineStr">
        <is>
          <t>6db88597dba0b79b2501f43b704c93b2728a5ec6</t>
        </is>
      </c>
      <c r="C26240" t="inlineStr">
        <is>
          <t>2015-04-30 12:01:00+00:00</t>
        </is>
      </c>
      <c r="D26240" t="inlineStr">
        <is>
          <t>verchange</t>
        </is>
      </c>
      <c r="E26240" t="inlineStr">
        <is>
          <t>python-saharaclient</t>
        </is>
      </c>
      <c r="F26240" t="inlineStr">
        <is>
          <t>&gt;=0.8.0;&lt;0.9.0</t>
        </is>
      </c>
      <c r="G26240" t="inlineStr">
        <is>
          <t>python-saharaclient</t>
        </is>
      </c>
      <c r="H26240" t="inlineStr">
        <is>
          <t>&lt;=0.7.6;&gt;=0.7.3</t>
        </is>
      </c>
    </row>
    <row r="26241">
      <c r="A26241" t="inlineStr">
        <is>
          <t>heat</t>
        </is>
      </c>
      <c r="B26241" t="inlineStr">
        <is>
          <t>6db88597dba0b79b2501f43b704c93b2728a5ec6</t>
        </is>
      </c>
      <c r="C26241" t="inlineStr">
        <is>
          <t>2015-04-30 12:01:00+00:00</t>
        </is>
      </c>
      <c r="D26241" t="inlineStr">
        <is>
          <t>verchange</t>
        </is>
      </c>
      <c r="E26241" t="inlineStr">
        <is>
          <t>oslo.i18n</t>
        </is>
      </c>
      <c r="F26241" t="inlineStr">
        <is>
          <t>&lt;1.6.0;&gt;=1.5.0</t>
        </is>
      </c>
      <c r="G26241" t="inlineStr">
        <is>
          <t>oslo.i18n</t>
        </is>
      </c>
      <c r="H26241" t="inlineStr">
        <is>
          <t>&lt;=1.3.1;&gt;=1.0.0</t>
        </is>
      </c>
    </row>
    <row r="26242">
      <c r="A26242" t="inlineStr">
        <is>
          <t>heat</t>
        </is>
      </c>
      <c r="B26242" t="inlineStr">
        <is>
          <t>6db88597dba0b79b2501f43b704c93b2728a5ec6</t>
        </is>
      </c>
      <c r="C26242" t="inlineStr">
        <is>
          <t>2015-04-30 12:01:00+00:00</t>
        </is>
      </c>
      <c r="D26242" t="inlineStr">
        <is>
          <t>verchange</t>
        </is>
      </c>
      <c r="E26242" t="inlineStr">
        <is>
          <t>requests</t>
        </is>
      </c>
      <c r="F26242" t="inlineStr">
        <is>
          <t>&gt;=2.2.0;!=2.4.0</t>
        </is>
      </c>
      <c r="G26242" t="inlineStr">
        <is>
          <t>requests</t>
        </is>
      </c>
      <c r="H26242" t="inlineStr">
        <is>
          <t>&gt;=2.1.0;!=2.4.0;&lt;=2.2.1</t>
        </is>
      </c>
    </row>
    <row r="26243">
      <c r="A26243" t="inlineStr">
        <is>
          <t>heat</t>
        </is>
      </c>
      <c r="B26243" t="inlineStr">
        <is>
          <t>6db88597dba0b79b2501f43b704c93b2728a5ec6</t>
        </is>
      </c>
      <c r="C26243" t="inlineStr">
        <is>
          <t>2015-04-30 12:01:00+00:00</t>
        </is>
      </c>
      <c r="D26243" t="inlineStr">
        <is>
          <t>verchange</t>
        </is>
      </c>
      <c r="E26243" t="inlineStr">
        <is>
          <t>SQLAlchemy</t>
        </is>
      </c>
      <c r="F26243" t="inlineStr">
        <is>
          <t>&lt;=0.9.99;&gt;=0.9.7</t>
        </is>
      </c>
      <c r="G26243" t="inlineStr">
        <is>
          <t>SQLAlchemy</t>
        </is>
      </c>
      <c r="H26243" t="inlineStr">
        <is>
          <t>!=0.9.3;!=0.9.4;!=0.9.6;&lt;=0.9.99;!=0.9.0;!=0.9.5;!=0.9.1;!=0.9.2;&gt;=0.8.4</t>
        </is>
      </c>
    </row>
    <row r="26244">
      <c r="A26244" t="inlineStr">
        <is>
          <t>heat</t>
        </is>
      </c>
      <c r="B26244" t="inlineStr">
        <is>
          <t>6db88597dba0b79b2501f43b704c93b2728a5ec6</t>
        </is>
      </c>
      <c r="C26244" t="inlineStr">
        <is>
          <t>2015-04-30 12:01:00+00:00</t>
        </is>
      </c>
      <c r="D26244" t="inlineStr">
        <is>
          <t>verchange</t>
        </is>
      </c>
      <c r="E26244" t="inlineStr">
        <is>
          <t>stevedore</t>
        </is>
      </c>
      <c r="F26244" t="inlineStr">
        <is>
          <t>&lt;1.4.0;&gt;=1.3.0</t>
        </is>
      </c>
      <c r="G26244" t="inlineStr">
        <is>
          <t>stevedore</t>
        </is>
      </c>
      <c r="H26244" t="inlineStr">
        <is>
          <t>&gt;=1.0.0;&lt;=1.2.0</t>
        </is>
      </c>
    </row>
    <row r="26245">
      <c r="A26245" t="inlineStr">
        <is>
          <t>heat</t>
        </is>
      </c>
      <c r="B26245" t="inlineStr">
        <is>
          <t>6db88597dba0b79b2501f43b704c93b2728a5ec6</t>
        </is>
      </c>
      <c r="C26245" t="inlineStr">
        <is>
          <t>2015-04-30 12:01:00+00:00</t>
        </is>
      </c>
      <c r="D26245" t="inlineStr">
        <is>
          <t>verchange</t>
        </is>
      </c>
      <c r="E26245" t="inlineStr">
        <is>
          <t>six</t>
        </is>
      </c>
      <c r="F26245" t="inlineStr">
        <is>
          <t>&gt;=1.9.0</t>
        </is>
      </c>
      <c r="G26245" t="inlineStr">
        <is>
          <t>six</t>
        </is>
      </c>
      <c r="H26245" t="inlineStr">
        <is>
          <t>&lt;=1.9.0;&gt;=1.7.0</t>
        </is>
      </c>
    </row>
    <row r="26246">
      <c r="A26246" t="inlineStr">
        <is>
          <t>heat</t>
        </is>
      </c>
      <c r="B26246" t="inlineStr">
        <is>
          <t>6db88597dba0b79b2501f43b704c93b2728a5ec6</t>
        </is>
      </c>
      <c r="C26246" t="inlineStr">
        <is>
          <t>2015-04-30 12:01:00+00:00</t>
        </is>
      </c>
      <c r="D26246" t="inlineStr">
        <is>
          <t>verchange</t>
        </is>
      </c>
      <c r="E26246" t="inlineStr">
        <is>
          <t>WebOb</t>
        </is>
      </c>
      <c r="F26246" t="inlineStr">
        <is>
          <t>&gt;=1.2.3</t>
        </is>
      </c>
      <c r="G26246" t="inlineStr">
        <is>
          <t>WebOb</t>
        </is>
      </c>
      <c r="H26246" t="inlineStr">
        <is>
          <t>&lt;=1.3.1;&gt;=1.2.3</t>
        </is>
      </c>
    </row>
    <row r="26247">
      <c r="A26247" t="inlineStr">
        <is>
          <t>heat</t>
        </is>
      </c>
      <c r="B26247" t="inlineStr">
        <is>
          <t>6db88597dba0b79b2501f43b704c93b2728a5ec6</t>
        </is>
      </c>
      <c r="C26247" t="inlineStr">
        <is>
          <t>2015-04-30 12:01:00+00:00</t>
        </is>
      </c>
      <c r="D26247" t="inlineStr">
        <is>
          <t>verchange</t>
        </is>
      </c>
      <c r="E26247" t="inlineStr">
        <is>
          <t>python-cinderclient</t>
        </is>
      </c>
      <c r="F26247" t="inlineStr">
        <is>
          <t>&gt;=1.1.0;&lt;1.2.0</t>
        </is>
      </c>
      <c r="G26247" t="inlineStr">
        <is>
          <t>python-cinderclient</t>
        </is>
      </c>
      <c r="H26247" t="inlineStr">
        <is>
          <t>&gt;=1.1.0;&lt;=1.1.1</t>
        </is>
      </c>
    </row>
    <row r="26248">
      <c r="A26248" t="inlineStr">
        <is>
          <t>heat</t>
        </is>
      </c>
      <c r="B26248" t="inlineStr">
        <is>
          <t>6db88597dba0b79b2501f43b704c93b2728a5ec6</t>
        </is>
      </c>
      <c r="C26248" t="inlineStr">
        <is>
          <t>2015-04-30 12:01:00+00:00</t>
        </is>
      </c>
      <c r="D26248" t="inlineStr">
        <is>
          <t>verchange</t>
        </is>
      </c>
      <c r="E26248" t="inlineStr">
        <is>
          <t>python-heatclient</t>
        </is>
      </c>
      <c r="F26248" t="inlineStr">
        <is>
          <t>&lt;0.5.0;&gt;=0.3.0</t>
        </is>
      </c>
      <c r="G26248" t="inlineStr">
        <is>
          <t>python-heatclient</t>
        </is>
      </c>
      <c r="H26248" t="inlineStr">
        <is>
          <t>&lt;0.3.0;&gt;=0.2.9</t>
        </is>
      </c>
    </row>
    <row r="26249">
      <c r="A26249" t="inlineStr">
        <is>
          <t>heat</t>
        </is>
      </c>
      <c r="B26249" t="inlineStr">
        <is>
          <t>6db88597dba0b79b2501f43b704c93b2728a5ec6</t>
        </is>
      </c>
      <c r="C26249" t="inlineStr">
        <is>
          <t>2015-04-30 12:01:00+00:00</t>
        </is>
      </c>
      <c r="D26249" t="inlineStr">
        <is>
          <t>verchange</t>
        </is>
      </c>
      <c r="E26249" t="inlineStr">
        <is>
          <t>iso8601</t>
        </is>
      </c>
      <c r="F26249" t="inlineStr">
        <is>
          <t>&gt;=0.1.9</t>
        </is>
      </c>
      <c r="G26249" t="inlineStr">
        <is>
          <t>iso8601</t>
        </is>
      </c>
      <c r="H26249" t="inlineStr">
        <is>
          <t>&lt;=0.1.10;&gt;=0.1.9</t>
        </is>
      </c>
    </row>
    <row r="26250">
      <c r="A26250" t="inlineStr">
        <is>
          <t>heat</t>
        </is>
      </c>
      <c r="B26250" t="inlineStr">
        <is>
          <t>6db88597dba0b79b2501f43b704c93b2728a5ec6</t>
        </is>
      </c>
      <c r="C26250" t="inlineStr">
        <is>
          <t>2015-04-30 12:01:00+00:00</t>
        </is>
      </c>
      <c r="D26250" t="inlineStr">
        <is>
          <t>verchange</t>
        </is>
      </c>
      <c r="E26250" t="inlineStr">
        <is>
          <t>eventlet</t>
        </is>
      </c>
      <c r="F26250" t="inlineStr">
        <is>
          <t>!=0.17.0;&gt;=0.16.1</t>
        </is>
      </c>
      <c r="G26250" t="inlineStr">
        <is>
          <t>eventlet</t>
        </is>
      </c>
      <c r="H26250" t="inlineStr">
        <is>
          <t>&gt;=0.15.1;&lt;=0.15.2</t>
        </is>
      </c>
    </row>
    <row r="26251">
      <c r="A26251" t="inlineStr">
        <is>
          <t>heat</t>
        </is>
      </c>
      <c r="B26251" t="inlineStr">
        <is>
          <t>6db88597dba0b79b2501f43b704c93b2728a5ec6</t>
        </is>
      </c>
      <c r="C26251" t="inlineStr">
        <is>
          <t>2015-04-30 12:01:00+00:00</t>
        </is>
      </c>
      <c r="D26251" t="inlineStr">
        <is>
          <t>verchange</t>
        </is>
      </c>
      <c r="E26251" t="inlineStr">
        <is>
          <t>Routes</t>
        </is>
      </c>
      <c r="F26251" t="inlineStr">
        <is>
          <t>&gt;=1.12.3;!=2.0</t>
        </is>
      </c>
      <c r="G26251" t="inlineStr">
        <is>
          <t>Routes</t>
        </is>
      </c>
      <c r="H26251" t="inlineStr">
        <is>
          <t>&gt;=1.12.3;&lt;=2.1;!=2.0</t>
        </is>
      </c>
    </row>
    <row r="26252">
      <c r="A26252" t="inlineStr">
        <is>
          <t>heat</t>
        </is>
      </c>
      <c r="B26252" t="inlineStr">
        <is>
          <t>6db88597dba0b79b2501f43b704c93b2728a5ec6</t>
        </is>
      </c>
      <c r="C26252" t="inlineStr">
        <is>
          <t>2015-04-30 12:01:00+00:00</t>
        </is>
      </c>
      <c r="D26252" t="inlineStr">
        <is>
          <t>verchange</t>
        </is>
      </c>
      <c r="E26252" t="inlineStr">
        <is>
          <t>httplib2</t>
        </is>
      </c>
      <c r="F26252" t="inlineStr">
        <is>
          <t>&gt;=0.7.5</t>
        </is>
      </c>
      <c r="G26252" t="inlineStr">
        <is>
          <t>httplib2</t>
        </is>
      </c>
      <c r="H26252" t="inlineStr">
        <is>
          <t>&gt;=0.7.5;&lt;=0.9</t>
        </is>
      </c>
    </row>
    <row r="26253">
      <c r="A26253" t="inlineStr">
        <is>
          <t>heat</t>
        </is>
      </c>
      <c r="B26253" t="inlineStr">
        <is>
          <t>6db88597dba0b79b2501f43b704c93b2728a5ec6</t>
        </is>
      </c>
      <c r="C26253" t="inlineStr">
        <is>
          <t>2015-04-30 12:01:00+00:00</t>
        </is>
      </c>
      <c r="D26253" t="inlineStr">
        <is>
          <t>verchange</t>
        </is>
      </c>
      <c r="E26253" t="inlineStr">
        <is>
          <t>oslo.config</t>
        </is>
      </c>
      <c r="F26253" t="inlineStr">
        <is>
          <t>&lt;1.10.0;&gt;=1.9.3</t>
        </is>
      </c>
      <c r="G26253" t="inlineStr">
        <is>
          <t>oslo.config</t>
        </is>
      </c>
      <c r="H26253" t="inlineStr">
        <is>
          <t>&lt;=1.6.0;&gt;=1.4.0</t>
        </is>
      </c>
    </row>
    <row r="26254">
      <c r="A26254" t="inlineStr">
        <is>
          <t>heat</t>
        </is>
      </c>
      <c r="B26254" t="inlineStr">
        <is>
          <t>6db88597dba0b79b2501f43b704c93b2728a5ec6</t>
        </is>
      </c>
      <c r="C26254" t="inlineStr">
        <is>
          <t>2015-04-30 12:01:00+00:00</t>
        </is>
      </c>
      <c r="D26254" t="inlineStr">
        <is>
          <t>verchange</t>
        </is>
      </c>
      <c r="E26254" t="inlineStr">
        <is>
          <t>python-novaclient</t>
        </is>
      </c>
      <c r="F26254" t="inlineStr">
        <is>
          <t>&lt;2.24.0;&gt;=2.22.0</t>
        </is>
      </c>
      <c r="G26254" t="inlineStr">
        <is>
          <t>python-novaclient</t>
        </is>
      </c>
      <c r="H26254" t="inlineStr">
        <is>
          <t>&lt;=2.20.0;&gt;=2.18.0</t>
        </is>
      </c>
    </row>
    <row r="26255">
      <c r="A26255" t="inlineStr">
        <is>
          <t>heat</t>
        </is>
      </c>
      <c r="B26255" t="inlineStr">
        <is>
          <t>6db88597dba0b79b2501f43b704c93b2728a5ec6</t>
        </is>
      </c>
      <c r="C26255" t="inlineStr">
        <is>
          <t>2015-04-30 12:01:00+00:00</t>
        </is>
      </c>
      <c r="D26255" t="inlineStr">
        <is>
          <t>verchange</t>
        </is>
      </c>
      <c r="E26255" t="inlineStr">
        <is>
          <t>posix_ipc</t>
        </is>
      </c>
      <c r="F26255" t="inlineStr"/>
      <c r="G26255" t="inlineStr">
        <is>
          <t>posix_ipc</t>
        </is>
      </c>
      <c r="H26255" t="inlineStr">
        <is>
          <t>&lt;=0.9.9</t>
        </is>
      </c>
    </row>
    <row r="26256">
      <c r="A26256" t="inlineStr">
        <is>
          <t>heat</t>
        </is>
      </c>
      <c r="B26256" t="inlineStr">
        <is>
          <t>6db88597dba0b79b2501f43b704c93b2728a5ec6</t>
        </is>
      </c>
      <c r="C26256" t="inlineStr">
        <is>
          <t>2015-04-30 12:01:00+00:00</t>
        </is>
      </c>
      <c r="D26256" t="inlineStr">
        <is>
          <t>verchange</t>
        </is>
      </c>
      <c r="E26256" t="inlineStr">
        <is>
          <t>oslo.db</t>
        </is>
      </c>
      <c r="F26256" t="inlineStr">
        <is>
          <t>&gt;=1.7.0;&lt;1.8.0</t>
        </is>
      </c>
      <c r="G26256" t="inlineStr">
        <is>
          <t>oslo.db</t>
        </is>
      </c>
      <c r="H26256" t="inlineStr">
        <is>
          <t>&lt;1.1;&gt;=1.0.0</t>
        </is>
      </c>
    </row>
    <row r="26257">
      <c r="A26257" t="inlineStr">
        <is>
          <t>heat</t>
        </is>
      </c>
      <c r="B26257" t="inlineStr">
        <is>
          <t>6db88597dba0b79b2501f43b704c93b2728a5ec6</t>
        </is>
      </c>
      <c r="C26257" t="inlineStr">
        <is>
          <t>2015-04-30 12:01:00+00:00</t>
        </is>
      </c>
      <c r="D26257" t="inlineStr">
        <is>
          <t>verchange</t>
        </is>
      </c>
      <c r="E26257" t="inlineStr">
        <is>
          <t>oslo.messaging</t>
        </is>
      </c>
      <c r="F26257" t="inlineStr">
        <is>
          <t>&lt;1.9.0;&gt;=1.8.0</t>
        </is>
      </c>
      <c r="G26257" t="inlineStr">
        <is>
          <t>oslo.messaging</t>
        </is>
      </c>
      <c r="H26257" t="inlineStr">
        <is>
          <t>&lt;1.5.0;&gt;=1.4.0</t>
        </is>
      </c>
    </row>
    <row r="26258">
      <c r="A26258" t="inlineStr">
        <is>
          <t>heat</t>
        </is>
      </c>
      <c r="B26258" t="inlineStr">
        <is>
          <t>6db88597dba0b79b2501f43b704c93b2728a5ec6</t>
        </is>
      </c>
      <c r="C26258" t="inlineStr">
        <is>
          <t>2015-04-30 12:01:00+00:00</t>
        </is>
      </c>
      <c r="D26258" t="inlineStr">
        <is>
          <t>verchange</t>
        </is>
      </c>
      <c r="E26258" t="inlineStr">
        <is>
          <t>Babel</t>
        </is>
      </c>
      <c r="F26258" t="inlineStr">
        <is>
          <t>&gt;=1.3</t>
        </is>
      </c>
      <c r="G26258" t="inlineStr">
        <is>
          <t>Babel</t>
        </is>
      </c>
      <c r="H26258" t="inlineStr">
        <is>
          <t>&gt;=1.3;&lt;=1.3</t>
        </is>
      </c>
    </row>
    <row r="26259">
      <c r="A26259" t="inlineStr">
        <is>
          <t>heat</t>
        </is>
      </c>
      <c r="B26259" t="inlineStr">
        <is>
          <t>6db88597dba0b79b2501f43b704c93b2728a5ec6</t>
        </is>
      </c>
      <c r="C26259" t="inlineStr">
        <is>
          <t>2015-04-30 12:01:00+00:00</t>
        </is>
      </c>
      <c r="D26259" t="inlineStr">
        <is>
          <t>verchange</t>
        </is>
      </c>
      <c r="E26259" t="inlineStr">
        <is>
          <t>sqlalchemy-migrate</t>
        </is>
      </c>
      <c r="F26259" t="inlineStr">
        <is>
          <t>&gt;=0.9.5</t>
        </is>
      </c>
      <c r="G26259" t="inlineStr">
        <is>
          <t>sqlalchemy-migrate</t>
        </is>
      </c>
      <c r="H26259">
        <f>=0.9.1</f>
        <v/>
      </c>
    </row>
    <row r="26260">
      <c r="A26260" t="inlineStr">
        <is>
          <t>heat</t>
        </is>
      </c>
      <c r="B26260" t="inlineStr">
        <is>
          <t>6db88597dba0b79b2501f43b704c93b2728a5ec6</t>
        </is>
      </c>
      <c r="C26260" t="inlineStr">
        <is>
          <t>2015-04-30 12:01:00+00:00</t>
        </is>
      </c>
      <c r="D26260" t="inlineStr">
        <is>
          <t>verchange</t>
        </is>
      </c>
      <c r="E26260" t="inlineStr">
        <is>
          <t>python-troveclient</t>
        </is>
      </c>
      <c r="F26260" t="inlineStr">
        <is>
          <t>&lt;1.1.0;&gt;=1.0.7</t>
        </is>
      </c>
      <c r="G26260" t="inlineStr">
        <is>
          <t>python-troveclient</t>
        </is>
      </c>
      <c r="H26260" t="inlineStr">
        <is>
          <t>&gt;=1.0.4;&lt;=1.0.8</t>
        </is>
      </c>
    </row>
    <row r="26261">
      <c r="A26261" t="inlineStr">
        <is>
          <t>heat</t>
        </is>
      </c>
      <c r="B26261" t="inlineStr">
        <is>
          <t>6db88597dba0b79b2501f43b704c93b2728a5ec6</t>
        </is>
      </c>
      <c r="C26261" t="inlineStr">
        <is>
          <t>2015-04-30 12:01:00+00:00</t>
        </is>
      </c>
      <c r="D26261" t="inlineStr">
        <is>
          <t>verchange</t>
        </is>
      </c>
      <c r="E26261" t="inlineStr">
        <is>
          <t>PyYAML</t>
        </is>
      </c>
      <c r="F26261" t="inlineStr">
        <is>
          <t>&gt;=3.1.0</t>
        </is>
      </c>
      <c r="G26261" t="inlineStr">
        <is>
          <t>PyYAML</t>
        </is>
      </c>
      <c r="H26261" t="inlineStr">
        <is>
          <t>&lt;=3.10;&gt;=3.1.0</t>
        </is>
      </c>
    </row>
    <row r="26262">
      <c r="A26262" t="inlineStr">
        <is>
          <t>heat</t>
        </is>
      </c>
      <c r="B26262" t="inlineStr">
        <is>
          <t>6db88597dba0b79b2501f43b704c93b2728a5ec6</t>
        </is>
      </c>
      <c r="C26262" t="inlineStr">
        <is>
          <t>2015-04-30 12:01:00+00:00</t>
        </is>
      </c>
      <c r="D26262" t="inlineStr">
        <is>
          <t>verchange</t>
        </is>
      </c>
      <c r="E26262" t="inlineStr">
        <is>
          <t>PasteDeploy</t>
        </is>
      </c>
      <c r="F26262" t="inlineStr">
        <is>
          <t>&gt;=1.5.0</t>
        </is>
      </c>
      <c r="G26262" t="inlineStr">
        <is>
          <t>PasteDeploy</t>
        </is>
      </c>
      <c r="H26262" t="inlineStr">
        <is>
          <t>&gt;=1.5.0;&lt;=1.5.2</t>
        </is>
      </c>
    </row>
    <row r="26263">
      <c r="A26263" t="inlineStr">
        <is>
          <t>heat</t>
        </is>
      </c>
      <c r="B26263" t="inlineStr">
        <is>
          <t>6db88597dba0b79b2501f43b704c93b2728a5ec6</t>
        </is>
      </c>
      <c r="C26263" t="inlineStr">
        <is>
          <t>2015-04-30 12:01:00+00:00</t>
        </is>
      </c>
      <c r="D26263" t="inlineStr">
        <is>
          <t>verchange</t>
        </is>
      </c>
      <c r="E26263" t="inlineStr">
        <is>
          <t>oslo.utils</t>
        </is>
      </c>
      <c r="F26263" t="inlineStr">
        <is>
          <t>&lt;1.5.0;&gt;=1.4.0</t>
        </is>
      </c>
      <c r="G26263" t="inlineStr">
        <is>
          <t>oslo.utils</t>
        </is>
      </c>
      <c r="H26263" t="inlineStr">
        <is>
          <t>&gt;=1.0.0;&lt;=1.2.1</t>
        </is>
      </c>
    </row>
    <row r="26264">
      <c r="A26264" t="inlineStr">
        <is>
          <t>heat</t>
        </is>
      </c>
      <c r="B26264" t="inlineStr">
        <is>
          <t>6db88597dba0b79b2501f43b704c93b2728a5ec6</t>
        </is>
      </c>
      <c r="C26264" t="inlineStr">
        <is>
          <t>2015-04-30 12:01:00+00:00</t>
        </is>
      </c>
      <c r="D26264" t="inlineStr">
        <is>
          <t>verchange</t>
        </is>
      </c>
      <c r="E26264" t="inlineStr">
        <is>
          <t>greenlet</t>
        </is>
      </c>
      <c r="F26264" t="inlineStr">
        <is>
          <t>&gt;=0.3.2</t>
        </is>
      </c>
      <c r="G26264" t="inlineStr">
        <is>
          <t>greenlet</t>
        </is>
      </c>
      <c r="H26264" t="inlineStr">
        <is>
          <t>&gt;=0.3.2;&lt;=0.4.2</t>
        </is>
      </c>
    </row>
    <row r="26265">
      <c r="A26265" t="inlineStr">
        <is>
          <t>heat</t>
        </is>
      </c>
      <c r="B26265" t="inlineStr">
        <is>
          <t>6db88597dba0b79b2501f43b704c93b2728a5ec6</t>
        </is>
      </c>
      <c r="C26265" t="inlineStr">
        <is>
          <t>2015-04-30 12:01:00+00:00</t>
        </is>
      </c>
      <c r="D26265" t="inlineStr">
        <is>
          <t>verchange</t>
        </is>
      </c>
      <c r="E26265" t="inlineStr">
        <is>
          <t>pycrypto</t>
        </is>
      </c>
      <c r="F26265" t="inlineStr">
        <is>
          <t>&gt;=2.6</t>
        </is>
      </c>
      <c r="G26265" t="inlineStr">
        <is>
          <t>pycrypto</t>
        </is>
      </c>
      <c r="H26265" t="inlineStr">
        <is>
          <t>&gt;=2.6;&lt;=2.6.1</t>
        </is>
      </c>
    </row>
    <row r="26266">
      <c r="A26266" t="inlineStr">
        <is>
          <t>heat</t>
        </is>
      </c>
      <c r="B26266" t="inlineStr">
        <is>
          <t>6db88597dba0b79b2501f43b704c93b2728a5ec6</t>
        </is>
      </c>
      <c r="C26266" t="inlineStr">
        <is>
          <t>2015-04-30 12:01:00+00:00</t>
        </is>
      </c>
      <c r="D26266" t="inlineStr">
        <is>
          <t>verchange</t>
        </is>
      </c>
      <c r="E26266" t="inlineStr">
        <is>
          <t>qpid-python</t>
        </is>
      </c>
      <c r="F26266" t="inlineStr"/>
      <c r="G26266" t="inlineStr">
        <is>
          <t>qpid-python</t>
        </is>
      </c>
      <c r="H26266" t="inlineStr">
        <is>
          <t>&lt;=0.26.1</t>
        </is>
      </c>
    </row>
    <row r="26267">
      <c r="A26267" t="inlineStr">
        <is>
          <t>heat</t>
        </is>
      </c>
      <c r="B26267" t="inlineStr">
        <is>
          <t>6db88597dba0b79b2501f43b704c93b2728a5ec6</t>
        </is>
      </c>
      <c r="C26267" t="inlineStr">
        <is>
          <t>2015-04-30 12:01:00+00:00</t>
        </is>
      </c>
      <c r="D26267" t="inlineStr">
        <is>
          <t>verchange</t>
        </is>
      </c>
      <c r="E26267" t="inlineStr">
        <is>
          <t>python-neutronclient</t>
        </is>
      </c>
      <c r="F26267" t="inlineStr">
        <is>
          <t>&gt;=2.3.11;&lt;2.5.0</t>
        </is>
      </c>
      <c r="G26267" t="inlineStr">
        <is>
          <t>python-neutronclient</t>
        </is>
      </c>
      <c r="H26267" t="inlineStr">
        <is>
          <t>&lt;2.4.0;&gt;=2.3.6</t>
        </is>
      </c>
    </row>
    <row r="26268">
      <c r="A26268" t="inlineStr">
        <is>
          <t>heat</t>
        </is>
      </c>
      <c r="B26268" t="inlineStr">
        <is>
          <t>6db88597dba0b79b2501f43b704c93b2728a5ec6</t>
        </is>
      </c>
      <c r="C26268" t="inlineStr">
        <is>
          <t>2015-04-30 12:01:00+00:00</t>
        </is>
      </c>
      <c r="D26268" t="inlineStr">
        <is>
          <t>verchange</t>
        </is>
      </c>
      <c r="E26268" t="inlineStr">
        <is>
          <t>python-swiftclient</t>
        </is>
      </c>
      <c r="F26268" t="inlineStr">
        <is>
          <t>&gt;=2.2.0;&lt;2.5.0</t>
        </is>
      </c>
      <c r="G26268" t="inlineStr">
        <is>
          <t>python-swiftclient</t>
        </is>
      </c>
      <c r="H26268" t="inlineStr">
        <is>
          <t>&lt;=2.3.1;&gt;=2.2.0</t>
        </is>
      </c>
    </row>
    <row r="26269">
      <c r="A26269" t="inlineStr">
        <is>
          <t>heat</t>
        </is>
      </c>
      <c r="B26269" t="inlineStr">
        <is>
          <t>6db88597dba0b79b2501f43b704c93b2728a5ec6</t>
        </is>
      </c>
      <c r="C26269" t="inlineStr">
        <is>
          <t>2015-04-30 12:01:00+00:00</t>
        </is>
      </c>
      <c r="D26269" t="inlineStr">
        <is>
          <t>verchange</t>
        </is>
      </c>
      <c r="E26269" t="inlineStr">
        <is>
          <t>lxml</t>
        </is>
      </c>
      <c r="F26269" t="inlineStr">
        <is>
          <t>&gt;=2.3</t>
        </is>
      </c>
      <c r="G26269" t="inlineStr">
        <is>
          <t>lxml</t>
        </is>
      </c>
      <c r="H26269" t="inlineStr">
        <is>
          <t>&gt;=2.3;&lt;=3.3.3</t>
        </is>
      </c>
    </row>
    <row r="26270">
      <c r="A26270" t="inlineStr">
        <is>
          <t>heat</t>
        </is>
      </c>
      <c r="B26270" t="inlineStr">
        <is>
          <t>6db88597dba0b79b2501f43b704c93b2728a5ec6</t>
        </is>
      </c>
      <c r="C26270" t="inlineStr">
        <is>
          <t>2015-04-30 12:01:00+00:00</t>
        </is>
      </c>
      <c r="D26270" t="inlineStr">
        <is>
          <t>verchange</t>
        </is>
      </c>
      <c r="E26270" t="inlineStr">
        <is>
          <t>netaddr</t>
        </is>
      </c>
      <c r="F26270" t="inlineStr">
        <is>
          <t>&gt;=0.7.12</t>
        </is>
      </c>
      <c r="G26270" t="inlineStr">
        <is>
          <t>netaddr</t>
        </is>
      </c>
      <c r="H26270" t="inlineStr">
        <is>
          <t>&lt;=0.7.13;&gt;=0.7.12</t>
        </is>
      </c>
    </row>
    <row r="26271">
      <c r="A26271" t="inlineStr">
        <is>
          <t>heat</t>
        </is>
      </c>
      <c r="B26271" t="inlineStr">
        <is>
          <t>6db88597dba0b79b2501f43b704c93b2728a5ec6</t>
        </is>
      </c>
      <c r="C26271" t="inlineStr">
        <is>
          <t>2015-04-30 12:01:00+00:00</t>
        </is>
      </c>
      <c r="D26271" t="inlineStr">
        <is>
          <t>add</t>
        </is>
      </c>
      <c r="E26271" t="inlineStr">
        <is>
          <t>oslo.concurrency</t>
        </is>
      </c>
      <c r="F26271" t="inlineStr">
        <is>
          <t>&lt;1.9.0;&gt;=1.8.0</t>
        </is>
      </c>
      <c r="G26271" t="inlineStr"/>
      <c r="H26271" t="inlineStr"/>
    </row>
    <row r="26272">
      <c r="A26272" t="inlineStr">
        <is>
          <t>heat</t>
        </is>
      </c>
      <c r="B26272" t="inlineStr">
        <is>
          <t>6db88597dba0b79b2501f43b704c93b2728a5ec6</t>
        </is>
      </c>
      <c r="C26272" t="inlineStr">
        <is>
          <t>2015-04-30 12:01:00+00:00</t>
        </is>
      </c>
      <c r="D26272" t="inlineStr">
        <is>
          <t>add</t>
        </is>
      </c>
      <c r="E26272" t="inlineStr">
        <is>
          <t>oslo.context</t>
        </is>
      </c>
      <c r="F26272" t="inlineStr">
        <is>
          <t>&gt;=0.2.0;&lt;0.3.0</t>
        </is>
      </c>
      <c r="G26272" t="inlineStr"/>
      <c r="H26272" t="inlineStr"/>
    </row>
    <row r="26273">
      <c r="A26273" t="inlineStr">
        <is>
          <t>heat</t>
        </is>
      </c>
      <c r="B26273" t="inlineStr">
        <is>
          <t>6db88597dba0b79b2501f43b704c93b2728a5ec6</t>
        </is>
      </c>
      <c r="C26273" t="inlineStr">
        <is>
          <t>2015-04-30 12:01:00+00:00</t>
        </is>
      </c>
      <c r="D26273" t="inlineStr">
        <is>
          <t>add</t>
        </is>
      </c>
      <c r="E26273" t="inlineStr">
        <is>
          <t>oslo.log</t>
        </is>
      </c>
      <c r="F26273" t="inlineStr">
        <is>
          <t>&lt;1.1.0;&gt;=1.0.0</t>
        </is>
      </c>
      <c r="G26273" t="inlineStr"/>
      <c r="H26273" t="inlineStr"/>
    </row>
    <row r="26274">
      <c r="A26274" t="inlineStr">
        <is>
          <t>heat</t>
        </is>
      </c>
      <c r="B26274" t="inlineStr">
        <is>
          <t>6db88597dba0b79b2501f43b704c93b2728a5ec6</t>
        </is>
      </c>
      <c r="C26274" t="inlineStr">
        <is>
          <t>2015-04-30 12:01:00+00:00</t>
        </is>
      </c>
      <c r="D26274" t="inlineStr">
        <is>
          <t>add</t>
        </is>
      </c>
      <c r="E26274" t="inlineStr">
        <is>
          <t>oslo.middleware</t>
        </is>
      </c>
      <c r="F26274" t="inlineStr">
        <is>
          <t>&lt;1.1.0;&gt;=1.0.0</t>
        </is>
      </c>
      <c r="G26274" t="inlineStr"/>
      <c r="H26274" t="inlineStr"/>
    </row>
    <row r="26275">
      <c r="A26275" t="inlineStr">
        <is>
          <t>heat</t>
        </is>
      </c>
      <c r="B26275" t="inlineStr">
        <is>
          <t>6db88597dba0b79b2501f43b704c93b2728a5ec6</t>
        </is>
      </c>
      <c r="C26275" t="inlineStr">
        <is>
          <t>2015-04-30 12:01:00+00:00</t>
        </is>
      </c>
      <c r="D26275" t="inlineStr">
        <is>
          <t>add</t>
        </is>
      </c>
      <c r="E26275" t="inlineStr">
        <is>
          <t>oslo.serialization</t>
        </is>
      </c>
      <c r="F26275" t="inlineStr">
        <is>
          <t>&lt;1.5.0;&gt;=1.4.0</t>
        </is>
      </c>
      <c r="G26275" t="inlineStr"/>
      <c r="H26275" t="inlineStr"/>
    </row>
    <row r="26276">
      <c r="A26276" t="inlineStr">
        <is>
          <t>heat</t>
        </is>
      </c>
      <c r="B26276" t="inlineStr">
        <is>
          <t>6db88597dba0b79b2501f43b704c93b2728a5ec6</t>
        </is>
      </c>
      <c r="C26276" t="inlineStr">
        <is>
          <t>2015-04-30 12:01:00+00:00</t>
        </is>
      </c>
      <c r="D26276" t="inlineStr">
        <is>
          <t>add</t>
        </is>
      </c>
      <c r="E26276" t="inlineStr">
        <is>
          <t>osprofiler</t>
        </is>
      </c>
      <c r="F26276" t="inlineStr">
        <is>
          <t>&gt;=0.3.0</t>
        </is>
      </c>
      <c r="G26276" t="inlineStr"/>
      <c r="H26276" t="inlineStr"/>
    </row>
    <row r="26277">
      <c r="A26277" t="inlineStr">
        <is>
          <t>heat</t>
        </is>
      </c>
      <c r="B26277" t="inlineStr">
        <is>
          <t>6db88597dba0b79b2501f43b704c93b2728a5ec6</t>
        </is>
      </c>
      <c r="C26277" t="inlineStr">
        <is>
          <t>2015-04-30 12:01:00+00:00</t>
        </is>
      </c>
      <c r="D26277" t="inlineStr">
        <is>
          <t>add</t>
        </is>
      </c>
      <c r="E26277" t="inlineStr">
        <is>
          <t>oslo.versionedobjects</t>
        </is>
      </c>
      <c r="F26277" t="inlineStr">
        <is>
          <t>&lt;0.2.0;&gt;=0.1.1</t>
        </is>
      </c>
      <c r="G26277" t="inlineStr"/>
      <c r="H26277" t="inlineStr"/>
    </row>
    <row r="26278">
      <c r="A26278" t="inlineStr">
        <is>
          <t>heat</t>
        </is>
      </c>
      <c r="B26278" t="inlineStr">
        <is>
          <t>6db88597dba0b79b2501f43b704c93b2728a5ec6</t>
        </is>
      </c>
      <c r="C26278" t="inlineStr">
        <is>
          <t>2015-04-30 12:01:00+00:00</t>
        </is>
      </c>
      <c r="D26278" t="inlineStr">
        <is>
          <t>rem</t>
        </is>
      </c>
      <c r="E26278" t="inlineStr"/>
      <c r="F26278" t="inlineStr"/>
      <c r="G26278" t="inlineStr">
        <is>
          <t>argparse</t>
        </is>
      </c>
      <c r="H26278" t="inlineStr"/>
    </row>
    <row r="26279">
      <c r="A26279" t="inlineStr">
        <is>
          <t>heat</t>
        </is>
      </c>
      <c r="B26279" t="inlineStr">
        <is>
          <t>eb22b015f5491e03e4a96bfa8c3b3d2d7f011ba0</t>
        </is>
      </c>
      <c r="C26279" t="inlineStr">
        <is>
          <t>2015-06-18 22:22:49+00:00</t>
        </is>
      </c>
      <c r="D26279" t="inlineStr">
        <is>
          <t>verchange</t>
        </is>
      </c>
      <c r="E26279" t="inlineStr">
        <is>
          <t>six</t>
        </is>
      </c>
      <c r="F26279" t="inlineStr">
        <is>
          <t>&gt;=1.6.0;&lt;=1.9.0</t>
        </is>
      </c>
      <c r="G26279" t="inlineStr">
        <is>
          <t>six</t>
        </is>
      </c>
      <c r="H26279" t="inlineStr">
        <is>
          <t>&gt;=1.6.0</t>
        </is>
      </c>
    </row>
    <row r="26280">
      <c r="A26280" t="inlineStr">
        <is>
          <t>heat</t>
        </is>
      </c>
      <c r="B26280" t="inlineStr">
        <is>
          <t>eb22b015f5491e03e4a96bfa8c3b3d2d7f011ba0</t>
        </is>
      </c>
      <c r="C26280" t="inlineStr">
        <is>
          <t>2015-06-18 22:22:49+00:00</t>
        </is>
      </c>
      <c r="D26280" t="inlineStr">
        <is>
          <t>verchange</t>
        </is>
      </c>
      <c r="E26280" t="inlineStr">
        <is>
          <t>httplib2</t>
        </is>
      </c>
      <c r="F26280" t="inlineStr">
        <is>
          <t>&gt;=0.7.5;&lt;=0.9</t>
        </is>
      </c>
      <c r="G26280" t="inlineStr">
        <is>
          <t>httplib2</t>
        </is>
      </c>
      <c r="H26280" t="inlineStr">
        <is>
          <t>&gt;=0.7.5</t>
        </is>
      </c>
    </row>
    <row r="26281">
      <c r="A26281" t="inlineStr">
        <is>
          <t>heat</t>
        </is>
      </c>
      <c r="B26281" t="inlineStr">
        <is>
          <t>eb22b015f5491e03e4a96bfa8c3b3d2d7f011ba0</t>
        </is>
      </c>
      <c r="C26281" t="inlineStr">
        <is>
          <t>2015-06-18 22:22:49+00:00</t>
        </is>
      </c>
      <c r="D26281" t="inlineStr">
        <is>
          <t>verchange</t>
        </is>
      </c>
      <c r="E26281" t="inlineStr">
        <is>
          <t>greenlet</t>
        </is>
      </c>
      <c r="F26281" t="inlineStr">
        <is>
          <t>&gt;=0.3.2;&lt;=0.4.5</t>
        </is>
      </c>
      <c r="G26281" t="inlineStr">
        <is>
          <t>greenlet</t>
        </is>
      </c>
      <c r="H26281" t="inlineStr">
        <is>
          <t>&gt;=0.3.2</t>
        </is>
      </c>
    </row>
    <row r="26282">
      <c r="A26282" t="inlineStr">
        <is>
          <t>heat</t>
        </is>
      </c>
      <c r="B26282" t="inlineStr">
        <is>
          <t>eb22b015f5491e03e4a96bfa8c3b3d2d7f011ba0</t>
        </is>
      </c>
      <c r="C26282" t="inlineStr">
        <is>
          <t>2015-06-18 22:22:49+00:00</t>
        </is>
      </c>
      <c r="D26282" t="inlineStr">
        <is>
          <t>verchange</t>
        </is>
      </c>
      <c r="E26282" t="inlineStr">
        <is>
          <t>WebOb</t>
        </is>
      </c>
      <c r="F26282" t="inlineStr">
        <is>
          <t>&gt;=1.2.3;&lt;=1.4</t>
        </is>
      </c>
      <c r="G26282" t="inlineStr">
        <is>
          <t>WebOb</t>
        </is>
      </c>
      <c r="H26282" t="inlineStr">
        <is>
          <t>&gt;=1.2.3</t>
        </is>
      </c>
    </row>
    <row r="26283">
      <c r="A26283" t="inlineStr">
        <is>
          <t>heat</t>
        </is>
      </c>
      <c r="B26283" t="inlineStr">
        <is>
          <t>eb22b015f5491e03e4a96bfa8c3b3d2d7f011ba0</t>
        </is>
      </c>
      <c r="C26283" t="inlineStr">
        <is>
          <t>2015-06-18 22:22:49+00:00</t>
        </is>
      </c>
      <c r="D26283" t="inlineStr">
        <is>
          <t>verchange</t>
        </is>
      </c>
      <c r="E26283" t="inlineStr">
        <is>
          <t>python-keystoneclient</t>
        </is>
      </c>
      <c r="F26283" t="inlineStr">
        <is>
          <t>&gt;=0.7.0;&lt;0.12.0</t>
        </is>
      </c>
      <c r="G26283" t="inlineStr">
        <is>
          <t>python-keystoneclient</t>
        </is>
      </c>
      <c r="H26283" t="inlineStr">
        <is>
          <t>&gt;=0.7.0;&lt;=0.11.2</t>
        </is>
      </c>
    </row>
    <row r="26284">
      <c r="A26284" t="inlineStr">
        <is>
          <t>heat</t>
        </is>
      </c>
      <c r="B26284" t="inlineStr">
        <is>
          <t>eb22b015f5491e03e4a96bfa8c3b3d2d7f011ba0</t>
        </is>
      </c>
      <c r="C26284" t="inlineStr">
        <is>
          <t>2015-06-18 22:22:49+00:00</t>
        </is>
      </c>
      <c r="D26284" t="inlineStr">
        <is>
          <t>verchange</t>
        </is>
      </c>
      <c r="E26284" t="inlineStr">
        <is>
          <t>pycrypto</t>
        </is>
      </c>
      <c r="F26284" t="inlineStr">
        <is>
          <t>&gt;=2.6;&lt;=2.6.1</t>
        </is>
      </c>
      <c r="G26284" t="inlineStr">
        <is>
          <t>pycrypto</t>
        </is>
      </c>
      <c r="H26284" t="inlineStr">
        <is>
          <t>&gt;=2.6</t>
        </is>
      </c>
    </row>
    <row r="26285">
      <c r="A26285" t="inlineStr">
        <is>
          <t>heat</t>
        </is>
      </c>
      <c r="B26285" t="inlineStr">
        <is>
          <t>eb22b015f5491e03e4a96bfa8c3b3d2d7f011ba0</t>
        </is>
      </c>
      <c r="C26285" t="inlineStr">
        <is>
          <t>2015-06-18 22:22:49+00:00</t>
        </is>
      </c>
      <c r="D26285" t="inlineStr">
        <is>
          <t>verchange</t>
        </is>
      </c>
      <c r="E26285" t="inlineStr">
        <is>
          <t>kombu</t>
        </is>
      </c>
      <c r="F26285" t="inlineStr">
        <is>
          <t>&lt;=3.0.7;&gt;=2.5.0</t>
        </is>
      </c>
      <c r="G26285" t="inlineStr">
        <is>
          <t>kombu</t>
        </is>
      </c>
      <c r="H26285" t="inlineStr">
        <is>
          <t>&gt;=2.4.8</t>
        </is>
      </c>
    </row>
    <row r="26286">
      <c r="A26286" t="inlineStr">
        <is>
          <t>heat</t>
        </is>
      </c>
      <c r="B26286" t="inlineStr">
        <is>
          <t>eb22b015f5491e03e4a96bfa8c3b3d2d7f011ba0</t>
        </is>
      </c>
      <c r="C26286" t="inlineStr">
        <is>
          <t>2015-06-18 22:22:49+00:00</t>
        </is>
      </c>
      <c r="D26286" t="inlineStr">
        <is>
          <t>verchange</t>
        </is>
      </c>
      <c r="E26286" t="inlineStr">
        <is>
          <t>Babel</t>
        </is>
      </c>
      <c r="F26286" t="inlineStr">
        <is>
          <t>&gt;=1.3;&lt;=1.3</t>
        </is>
      </c>
      <c r="G26286" t="inlineStr">
        <is>
          <t>Babel</t>
        </is>
      </c>
      <c r="H26286" t="inlineStr">
        <is>
          <t>&gt;=1.3</t>
        </is>
      </c>
    </row>
    <row r="26287">
      <c r="A26287" t="inlineStr">
        <is>
          <t>heat</t>
        </is>
      </c>
      <c r="B26287" t="inlineStr">
        <is>
          <t>eb22b015f5491e03e4a96bfa8c3b3d2d7f011ba0</t>
        </is>
      </c>
      <c r="C26287" t="inlineStr">
        <is>
          <t>2015-06-18 22:22:49+00:00</t>
        </is>
      </c>
      <c r="D26287" t="inlineStr">
        <is>
          <t>verchange</t>
        </is>
      </c>
      <c r="E26287" t="inlineStr">
        <is>
          <t>requests</t>
        </is>
      </c>
      <c r="F26287" t="inlineStr">
        <is>
          <t>&gt;=1.1;&lt;=2.6.0</t>
        </is>
      </c>
      <c r="G26287" t="inlineStr">
        <is>
          <t>requests</t>
        </is>
      </c>
      <c r="H26287" t="inlineStr">
        <is>
          <t>&gt;=1.1</t>
        </is>
      </c>
    </row>
    <row r="26288">
      <c r="A26288" t="inlineStr">
        <is>
          <t>heat</t>
        </is>
      </c>
      <c r="B26288" t="inlineStr">
        <is>
          <t>eb22b015f5491e03e4a96bfa8c3b3d2d7f011ba0</t>
        </is>
      </c>
      <c r="C26288" t="inlineStr">
        <is>
          <t>2015-06-18 22:22:49+00:00</t>
        </is>
      </c>
      <c r="D26288" t="inlineStr">
        <is>
          <t>verchange</t>
        </is>
      </c>
      <c r="E26288" t="inlineStr">
        <is>
          <t>lxml</t>
        </is>
      </c>
      <c r="F26288" t="inlineStr">
        <is>
          <t>&gt;=2.3;&lt;=3.4.2</t>
        </is>
      </c>
      <c r="G26288" t="inlineStr">
        <is>
          <t>lxml</t>
        </is>
      </c>
      <c r="H26288" t="inlineStr">
        <is>
          <t>&gt;=2.3</t>
        </is>
      </c>
    </row>
    <row r="26289">
      <c r="A26289" t="inlineStr">
        <is>
          <t>heat</t>
        </is>
      </c>
      <c r="B26289" t="inlineStr">
        <is>
          <t>eb22b015f5491e03e4a96bfa8c3b3d2d7f011ba0</t>
        </is>
      </c>
      <c r="C26289" t="inlineStr">
        <is>
          <t>2015-06-18 22:22:49+00:00</t>
        </is>
      </c>
      <c r="D26289" t="inlineStr">
        <is>
          <t>verchange</t>
        </is>
      </c>
      <c r="E26289" t="inlineStr">
        <is>
          <t>iso8601</t>
        </is>
      </c>
      <c r="F26289" t="inlineStr">
        <is>
          <t>&lt;=0.1.10;&gt;=0.1.9</t>
        </is>
      </c>
      <c r="G26289" t="inlineStr">
        <is>
          <t>iso8601</t>
        </is>
      </c>
      <c r="H26289" t="inlineStr">
        <is>
          <t>&gt;=0.1.9</t>
        </is>
      </c>
    </row>
    <row r="26290">
      <c r="A26290" t="inlineStr">
        <is>
          <t>heat</t>
        </is>
      </c>
      <c r="B26290" t="inlineStr">
        <is>
          <t>eb22b015f5491e03e4a96bfa8c3b3d2d7f011ba0</t>
        </is>
      </c>
      <c r="C26290" t="inlineStr">
        <is>
          <t>2015-06-18 22:22:49+00:00</t>
        </is>
      </c>
      <c r="D26290" t="inlineStr">
        <is>
          <t>verchange</t>
        </is>
      </c>
      <c r="E26290" t="inlineStr">
        <is>
          <t>paramiko</t>
        </is>
      </c>
      <c r="F26290" t="inlineStr">
        <is>
          <t>&lt;=1.15.2;&gt;=1.9.0</t>
        </is>
      </c>
      <c r="G26290" t="inlineStr">
        <is>
          <t>paramiko</t>
        </is>
      </c>
      <c r="H26290" t="inlineStr">
        <is>
          <t>&gt;=1.9.0</t>
        </is>
      </c>
    </row>
    <row r="26291">
      <c r="A26291" t="inlineStr">
        <is>
          <t>heat</t>
        </is>
      </c>
      <c r="B26291" t="inlineStr">
        <is>
          <t>eb22b015f5491e03e4a96bfa8c3b3d2d7f011ba0</t>
        </is>
      </c>
      <c r="C26291" t="inlineStr">
        <is>
          <t>2015-06-18 22:22:49+00:00</t>
        </is>
      </c>
      <c r="D26291" t="inlineStr">
        <is>
          <t>verchange</t>
        </is>
      </c>
      <c r="E26291" t="inlineStr">
        <is>
          <t>PyYAML</t>
        </is>
      </c>
      <c r="F26291" t="inlineStr">
        <is>
          <t>&gt;=3.1.0;&lt;=3.11</t>
        </is>
      </c>
      <c r="G26291" t="inlineStr">
        <is>
          <t>PyYAML</t>
        </is>
      </c>
      <c r="H26291" t="inlineStr">
        <is>
          <t>&gt;=3.1.0</t>
        </is>
      </c>
    </row>
    <row r="26292">
      <c r="A26292" t="inlineStr">
        <is>
          <t>heat</t>
        </is>
      </c>
      <c r="B26292" t="inlineStr">
        <is>
          <t>eb22b015f5491e03e4a96bfa8c3b3d2d7f011ba0</t>
        </is>
      </c>
      <c r="C26292" t="inlineStr">
        <is>
          <t>2015-06-18 22:22:49+00:00</t>
        </is>
      </c>
      <c r="D26292" t="inlineStr">
        <is>
          <t>verchange</t>
        </is>
      </c>
      <c r="E26292" t="inlineStr">
        <is>
          <t>PasteDeploy</t>
        </is>
      </c>
      <c r="F26292" t="inlineStr">
        <is>
          <t>&gt;=1.5.0;&lt;=1.5.2</t>
        </is>
      </c>
      <c r="G26292" t="inlineStr">
        <is>
          <t>PasteDeploy</t>
        </is>
      </c>
      <c r="H26292" t="inlineStr">
        <is>
          <t>&gt;=1.5.0</t>
        </is>
      </c>
    </row>
    <row r="26293">
      <c r="A26293" t="inlineStr">
        <is>
          <t>heat</t>
        </is>
      </c>
      <c r="B26293" t="inlineStr">
        <is>
          <t>eb22b015f5491e03e4a96bfa8c3b3d2d7f011ba0</t>
        </is>
      </c>
      <c r="C26293" t="inlineStr">
        <is>
          <t>2015-06-18 22:22:49+00:00</t>
        </is>
      </c>
      <c r="D26293" t="inlineStr">
        <is>
          <t>verchange</t>
        </is>
      </c>
      <c r="E26293" t="inlineStr">
        <is>
          <t>netaddr</t>
        </is>
      </c>
      <c r="F26293" t="inlineStr">
        <is>
          <t>&lt;=0.7.14;&gt;=0.7.6</t>
        </is>
      </c>
      <c r="G26293" t="inlineStr">
        <is>
          <t>netaddr</t>
        </is>
      </c>
      <c r="H26293" t="inlineStr">
        <is>
          <t>&gt;=0.7.6</t>
        </is>
      </c>
    </row>
    <row r="26294">
      <c r="A26294" t="inlineStr">
        <is>
          <t>heat</t>
        </is>
      </c>
      <c r="B26294" t="inlineStr">
        <is>
          <t>9ca4a533d5b3426d63991a34125f27eb189a6f4e</t>
        </is>
      </c>
      <c r="C26294" t="inlineStr">
        <is>
          <t>2015-07-28 19:21:40+00:00</t>
        </is>
      </c>
      <c r="D26294" t="inlineStr">
        <is>
          <t>verchange</t>
        </is>
      </c>
      <c r="E26294" t="inlineStr">
        <is>
          <t>keystonemiddleware</t>
        </is>
      </c>
      <c r="F26294" t="inlineStr">
        <is>
          <t>&lt;1.6.0;&gt;=1.5.0</t>
        </is>
      </c>
      <c r="G26294" t="inlineStr">
        <is>
          <t>keystonemiddleware</t>
        </is>
      </c>
      <c r="H26294" t="inlineStr">
        <is>
          <t>&lt;1.6.0;&gt;=1.5.0</t>
        </is>
      </c>
    </row>
    <row r="26295">
      <c r="A26295" t="inlineStr">
        <is>
          <t>heat</t>
        </is>
      </c>
      <c r="B26295" t="inlineStr">
        <is>
          <t>9ca4a533d5b3426d63991a34125f27eb189a6f4e</t>
        </is>
      </c>
      <c r="C26295" t="inlineStr">
        <is>
          <t>2015-07-28 19:21:40+00:00</t>
        </is>
      </c>
      <c r="D26295" t="inlineStr">
        <is>
          <t>verchange</t>
        </is>
      </c>
      <c r="E26295" t="inlineStr">
        <is>
          <t>python-ceilometerclient</t>
        </is>
      </c>
      <c r="F26295" t="inlineStr">
        <is>
          <t>&lt;1.1.0;&gt;=1.0.13</t>
        </is>
      </c>
      <c r="G26295" t="inlineStr">
        <is>
          <t>python-ceilometerclient</t>
        </is>
      </c>
      <c r="H26295" t="inlineStr">
        <is>
          <t>&lt;1.1.0;&gt;=1.0.13</t>
        </is>
      </c>
    </row>
    <row r="26296">
      <c r="A26296" t="inlineStr">
        <is>
          <t>heat</t>
        </is>
      </c>
      <c r="B26296" t="inlineStr">
        <is>
          <t>9ca4a533d5b3426d63991a34125f27eb189a6f4e</t>
        </is>
      </c>
      <c r="C26296" t="inlineStr">
        <is>
          <t>2015-07-28 19:21:40+00:00</t>
        </is>
      </c>
      <c r="D26296" t="inlineStr">
        <is>
          <t>verchange</t>
        </is>
      </c>
      <c r="E26296" t="inlineStr">
        <is>
          <t>python-keystoneclient</t>
        </is>
      </c>
      <c r="F26296" t="inlineStr">
        <is>
          <t>&gt;=1.2.0;&lt;1.4.0</t>
        </is>
      </c>
      <c r="G26296" t="inlineStr">
        <is>
          <t>python-keystoneclient</t>
        </is>
      </c>
      <c r="H26296" t="inlineStr">
        <is>
          <t>&gt;=1.1.0;&lt;1.4.0</t>
        </is>
      </c>
    </row>
    <row r="26297">
      <c r="A26297" t="inlineStr">
        <is>
          <t>heat</t>
        </is>
      </c>
      <c r="B26297" t="inlineStr">
        <is>
          <t>9ca4a533d5b3426d63991a34125f27eb189a6f4e</t>
        </is>
      </c>
      <c r="C26297" t="inlineStr">
        <is>
          <t>2015-07-28 19:21:40+00:00</t>
        </is>
      </c>
      <c r="D26297" t="inlineStr">
        <is>
          <t>verchange</t>
        </is>
      </c>
      <c r="E26297" t="inlineStr">
        <is>
          <t>python-glanceclient</t>
        </is>
      </c>
      <c r="F26297" t="inlineStr">
        <is>
          <t>&lt;0.18.0;&gt;=0.15.0</t>
        </is>
      </c>
      <c r="G26297" t="inlineStr">
        <is>
          <t>python-glanceclient</t>
        </is>
      </c>
      <c r="H26297" t="inlineStr">
        <is>
          <t>&lt;0.18.0;&gt;=0.15.0</t>
        </is>
      </c>
    </row>
    <row r="26298">
      <c r="A26298" t="inlineStr">
        <is>
          <t>heat</t>
        </is>
      </c>
      <c r="B26298" t="inlineStr">
        <is>
          <t>9ca4a533d5b3426d63991a34125f27eb189a6f4e</t>
        </is>
      </c>
      <c r="C26298" t="inlineStr">
        <is>
          <t>2015-07-28 19:21:40+00:00</t>
        </is>
      </c>
      <c r="D26298" t="inlineStr">
        <is>
          <t>verchange</t>
        </is>
      </c>
      <c r="E26298" t="inlineStr">
        <is>
          <t>oslo.versionedobjects</t>
        </is>
      </c>
      <c r="F26298" t="inlineStr">
        <is>
          <t>&lt;0.2.0;&gt;=0.1.1</t>
        </is>
      </c>
      <c r="G26298" t="inlineStr">
        <is>
          <t>oslo.versionedobjects</t>
        </is>
      </c>
      <c r="H26298" t="inlineStr">
        <is>
          <t>&lt;0.2.0;&gt;=0.1.1</t>
        </is>
      </c>
    </row>
    <row r="26299">
      <c r="A26299" t="inlineStr">
        <is>
          <t>heat</t>
        </is>
      </c>
      <c r="B26299" t="inlineStr">
        <is>
          <t>9ca4a533d5b3426d63991a34125f27eb189a6f4e</t>
        </is>
      </c>
      <c r="C26299" t="inlineStr">
        <is>
          <t>2015-07-28 19:21:40+00:00</t>
        </is>
      </c>
      <c r="D26299" t="inlineStr">
        <is>
          <t>verchange</t>
        </is>
      </c>
      <c r="E26299" t="inlineStr">
        <is>
          <t>python-saharaclient</t>
        </is>
      </c>
      <c r="F26299" t="inlineStr">
        <is>
          <t>&lt;0.9.0;&gt;=0.8.0</t>
        </is>
      </c>
      <c r="G26299" t="inlineStr">
        <is>
          <t>python-saharaclient</t>
        </is>
      </c>
      <c r="H26299" t="inlineStr">
        <is>
          <t>&gt;=0.8.0;&lt;0.9.0</t>
        </is>
      </c>
    </row>
    <row r="26300">
      <c r="A26300" t="inlineStr">
        <is>
          <t>heat</t>
        </is>
      </c>
      <c r="B26300" t="inlineStr">
        <is>
          <t>9ca4a533d5b3426d63991a34125f27eb189a6f4e</t>
        </is>
      </c>
      <c r="C26300" t="inlineStr">
        <is>
          <t>2015-07-28 19:21:40+00:00</t>
        </is>
      </c>
      <c r="D26300" t="inlineStr">
        <is>
          <t>verchange</t>
        </is>
      </c>
      <c r="E26300" t="inlineStr">
        <is>
          <t>requests</t>
        </is>
      </c>
      <c r="F26300" t="inlineStr">
        <is>
          <t>&gt;=2.2.0;!=2.4.0</t>
        </is>
      </c>
      <c r="G26300" t="inlineStr">
        <is>
          <t>requests</t>
        </is>
      </c>
      <c r="H26300" t="inlineStr">
        <is>
          <t>&gt;=2.2.0;!=2.4.0</t>
        </is>
      </c>
    </row>
    <row r="26301">
      <c r="A26301" t="inlineStr">
        <is>
          <t>heat</t>
        </is>
      </c>
      <c r="B26301" t="inlineStr">
        <is>
          <t>9ca4a533d5b3426d63991a34125f27eb189a6f4e</t>
        </is>
      </c>
      <c r="C26301" t="inlineStr">
        <is>
          <t>2015-07-28 19:21:40+00:00</t>
        </is>
      </c>
      <c r="D26301" t="inlineStr">
        <is>
          <t>verchange</t>
        </is>
      </c>
      <c r="E26301" t="inlineStr">
        <is>
          <t>SQLAlchemy</t>
        </is>
      </c>
      <c r="F26301" t="inlineStr">
        <is>
          <t>&lt;=0.9.99;&gt;=0.9.7</t>
        </is>
      </c>
      <c r="G26301" t="inlineStr">
        <is>
          <t>SQLAlchemy</t>
        </is>
      </c>
      <c r="H26301" t="inlineStr">
        <is>
          <t>&lt;=0.9.99;&gt;=0.9.7</t>
        </is>
      </c>
    </row>
    <row r="26302">
      <c r="A26302" t="inlineStr">
        <is>
          <t>heat</t>
        </is>
      </c>
      <c r="B26302" t="inlineStr">
        <is>
          <t>9ca4a533d5b3426d63991a34125f27eb189a6f4e</t>
        </is>
      </c>
      <c r="C26302" t="inlineStr">
        <is>
          <t>2015-07-28 19:21:40+00:00</t>
        </is>
      </c>
      <c r="D26302" t="inlineStr">
        <is>
          <t>verchange</t>
        </is>
      </c>
      <c r="E26302" t="inlineStr">
        <is>
          <t>stevedore</t>
        </is>
      </c>
      <c r="F26302" t="inlineStr">
        <is>
          <t>&lt;1.4.0;&gt;=1.3.0</t>
        </is>
      </c>
      <c r="G26302" t="inlineStr">
        <is>
          <t>stevedore</t>
        </is>
      </c>
      <c r="H26302" t="inlineStr">
        <is>
          <t>&lt;1.4.0;&gt;=1.3.0</t>
        </is>
      </c>
    </row>
    <row r="26303">
      <c r="A26303" t="inlineStr">
        <is>
          <t>heat</t>
        </is>
      </c>
      <c r="B26303" t="inlineStr">
        <is>
          <t>9ca4a533d5b3426d63991a34125f27eb189a6f4e</t>
        </is>
      </c>
      <c r="C26303" t="inlineStr">
        <is>
          <t>2015-07-28 19:21:40+00:00</t>
        </is>
      </c>
      <c r="D26303" t="inlineStr">
        <is>
          <t>verchange</t>
        </is>
      </c>
      <c r="E26303" t="inlineStr">
        <is>
          <t>oslo.context</t>
        </is>
      </c>
      <c r="F26303" t="inlineStr">
        <is>
          <t>&gt;=0.2.0;&lt;0.3.0</t>
        </is>
      </c>
      <c r="G26303" t="inlineStr">
        <is>
          <t>oslo.context</t>
        </is>
      </c>
      <c r="H26303" t="inlineStr">
        <is>
          <t>&gt;=0.2.0;&lt;0.3.0</t>
        </is>
      </c>
    </row>
    <row r="26304">
      <c r="A26304" t="inlineStr">
        <is>
          <t>heat</t>
        </is>
      </c>
      <c r="B26304" t="inlineStr">
        <is>
          <t>9ca4a533d5b3426d63991a34125f27eb189a6f4e</t>
        </is>
      </c>
      <c r="C26304" t="inlineStr">
        <is>
          <t>2015-07-28 19:21:40+00:00</t>
        </is>
      </c>
      <c r="D26304" t="inlineStr">
        <is>
          <t>verchange</t>
        </is>
      </c>
      <c r="E26304" t="inlineStr">
        <is>
          <t>python-cinderclient</t>
        </is>
      </c>
      <c r="F26304" t="inlineStr">
        <is>
          <t>&gt;=1.1.0;&lt;1.2.0</t>
        </is>
      </c>
      <c r="G26304" t="inlineStr">
        <is>
          <t>python-cinderclient</t>
        </is>
      </c>
      <c r="H26304" t="inlineStr">
        <is>
          <t>&gt;=1.1.0;&lt;1.2.0</t>
        </is>
      </c>
    </row>
    <row r="26305">
      <c r="A26305" t="inlineStr">
        <is>
          <t>heat</t>
        </is>
      </c>
      <c r="B26305" t="inlineStr">
        <is>
          <t>9ca4a533d5b3426d63991a34125f27eb189a6f4e</t>
        </is>
      </c>
      <c r="C26305" t="inlineStr">
        <is>
          <t>2015-07-28 19:21:40+00:00</t>
        </is>
      </c>
      <c r="D26305" t="inlineStr">
        <is>
          <t>verchange</t>
        </is>
      </c>
      <c r="E26305" t="inlineStr">
        <is>
          <t>python-heatclient</t>
        </is>
      </c>
      <c r="F26305" t="inlineStr">
        <is>
          <t>&lt;0.5.0;&gt;=0.3.0</t>
        </is>
      </c>
      <c r="G26305" t="inlineStr">
        <is>
          <t>python-heatclient</t>
        </is>
      </c>
      <c r="H26305" t="inlineStr">
        <is>
          <t>&lt;0.5.0;&gt;=0.3.0</t>
        </is>
      </c>
    </row>
    <row r="26306">
      <c r="A26306" t="inlineStr">
        <is>
          <t>heat</t>
        </is>
      </c>
      <c r="B26306" t="inlineStr">
        <is>
          <t>9ca4a533d5b3426d63991a34125f27eb189a6f4e</t>
        </is>
      </c>
      <c r="C26306" t="inlineStr">
        <is>
          <t>2015-07-28 19:21:40+00:00</t>
        </is>
      </c>
      <c r="D26306" t="inlineStr">
        <is>
          <t>verchange</t>
        </is>
      </c>
      <c r="E26306" t="inlineStr">
        <is>
          <t>oslo.middleware</t>
        </is>
      </c>
      <c r="F26306" t="inlineStr">
        <is>
          <t>&lt;1.1.0;&gt;=1.0.0</t>
        </is>
      </c>
      <c r="G26306" t="inlineStr">
        <is>
          <t>oslo.middleware</t>
        </is>
      </c>
      <c r="H26306" t="inlineStr">
        <is>
          <t>&lt;1.1.0;&gt;=1.0.0</t>
        </is>
      </c>
    </row>
    <row r="26307">
      <c r="A26307" t="inlineStr">
        <is>
          <t>heat</t>
        </is>
      </c>
      <c r="B26307" t="inlineStr">
        <is>
          <t>9ca4a533d5b3426d63991a34125f27eb189a6f4e</t>
        </is>
      </c>
      <c r="C26307" t="inlineStr">
        <is>
          <t>2015-07-28 19:21:40+00:00</t>
        </is>
      </c>
      <c r="D26307" t="inlineStr">
        <is>
          <t>verchange</t>
        </is>
      </c>
      <c r="E26307" t="inlineStr">
        <is>
          <t>eventlet</t>
        </is>
      </c>
      <c r="F26307" t="inlineStr">
        <is>
          <t>&gt;=0.16.1;!=0.17.0</t>
        </is>
      </c>
      <c r="G26307" t="inlineStr">
        <is>
          <t>eventlet</t>
        </is>
      </c>
      <c r="H26307" t="inlineStr">
        <is>
          <t>!=0.17.0;&gt;=0.16.1</t>
        </is>
      </c>
    </row>
    <row r="26308">
      <c r="A26308" t="inlineStr">
        <is>
          <t>heat</t>
        </is>
      </c>
      <c r="B26308" t="inlineStr">
        <is>
          <t>9ca4a533d5b3426d63991a34125f27eb189a6f4e</t>
        </is>
      </c>
      <c r="C26308" t="inlineStr">
        <is>
          <t>2015-07-28 19:21:40+00:00</t>
        </is>
      </c>
      <c r="D26308" t="inlineStr">
        <is>
          <t>verchange</t>
        </is>
      </c>
      <c r="E26308" t="inlineStr">
        <is>
          <t>Routes</t>
        </is>
      </c>
      <c r="F26308" t="inlineStr">
        <is>
          <t>&gt;=1.12.3;!=2.0</t>
        </is>
      </c>
      <c r="G26308" t="inlineStr">
        <is>
          <t>Routes</t>
        </is>
      </c>
      <c r="H26308" t="inlineStr">
        <is>
          <t>&gt;=1.12.3;!=2.0</t>
        </is>
      </c>
    </row>
    <row r="26309">
      <c r="A26309" t="inlineStr">
        <is>
          <t>heat</t>
        </is>
      </c>
      <c r="B26309" t="inlineStr">
        <is>
          <t>9ca4a533d5b3426d63991a34125f27eb189a6f4e</t>
        </is>
      </c>
      <c r="C26309" t="inlineStr">
        <is>
          <t>2015-07-28 19:21:40+00:00</t>
        </is>
      </c>
      <c r="D26309" t="inlineStr">
        <is>
          <t>verchange</t>
        </is>
      </c>
      <c r="E26309" t="inlineStr">
        <is>
          <t>oslo.config</t>
        </is>
      </c>
      <c r="F26309" t="inlineStr">
        <is>
          <t>&lt;1.10.0;&gt;=1.9.3</t>
        </is>
      </c>
      <c r="G26309" t="inlineStr">
        <is>
          <t>oslo.config</t>
        </is>
      </c>
      <c r="H26309" t="inlineStr">
        <is>
          <t>&lt;1.10.0;&gt;=1.9.3</t>
        </is>
      </c>
    </row>
    <row r="26310">
      <c r="A26310" t="inlineStr">
        <is>
          <t>heat</t>
        </is>
      </c>
      <c r="B26310" t="inlineStr">
        <is>
          <t>9ca4a533d5b3426d63991a34125f27eb189a6f4e</t>
        </is>
      </c>
      <c r="C26310" t="inlineStr">
        <is>
          <t>2015-07-28 19:21:40+00:00</t>
        </is>
      </c>
      <c r="D26310" t="inlineStr">
        <is>
          <t>verchange</t>
        </is>
      </c>
      <c r="E26310" t="inlineStr">
        <is>
          <t>python-novaclient</t>
        </is>
      </c>
      <c r="F26310" t="inlineStr">
        <is>
          <t>&gt;=2.22.0;&lt;2.24.0</t>
        </is>
      </c>
      <c r="G26310" t="inlineStr">
        <is>
          <t>python-novaclient</t>
        </is>
      </c>
      <c r="H26310" t="inlineStr">
        <is>
          <t>&lt;2.24.0;&gt;=2.22.0</t>
        </is>
      </c>
    </row>
    <row r="26311">
      <c r="A26311" t="inlineStr">
        <is>
          <t>heat</t>
        </is>
      </c>
      <c r="B26311" t="inlineStr">
        <is>
          <t>9ca4a533d5b3426d63991a34125f27eb189a6f4e</t>
        </is>
      </c>
      <c r="C26311" t="inlineStr">
        <is>
          <t>2015-07-28 19:21:40+00:00</t>
        </is>
      </c>
      <c r="D26311" t="inlineStr">
        <is>
          <t>verchange</t>
        </is>
      </c>
      <c r="E26311" t="inlineStr">
        <is>
          <t>oslo.db</t>
        </is>
      </c>
      <c r="F26311" t="inlineStr">
        <is>
          <t>&gt;=1.7.0;&lt;1.8.0</t>
        </is>
      </c>
      <c r="G26311" t="inlineStr">
        <is>
          <t>oslo.db</t>
        </is>
      </c>
      <c r="H26311" t="inlineStr">
        <is>
          <t>&gt;=1.7.0;&lt;1.8.0</t>
        </is>
      </c>
    </row>
    <row r="26312">
      <c r="A26312" t="inlineStr">
        <is>
          <t>heat</t>
        </is>
      </c>
      <c r="B26312" t="inlineStr">
        <is>
          <t>9ca4a533d5b3426d63991a34125f27eb189a6f4e</t>
        </is>
      </c>
      <c r="C26312" t="inlineStr">
        <is>
          <t>2015-07-28 19:21:40+00:00</t>
        </is>
      </c>
      <c r="D26312" t="inlineStr">
        <is>
          <t>verchange</t>
        </is>
      </c>
      <c r="E26312" t="inlineStr">
        <is>
          <t>oslo.messaging</t>
        </is>
      </c>
      <c r="F26312" t="inlineStr">
        <is>
          <t>&lt;1.9.0;&gt;=1.8.0</t>
        </is>
      </c>
      <c r="G26312" t="inlineStr">
        <is>
          <t>oslo.messaging</t>
        </is>
      </c>
      <c r="H26312" t="inlineStr">
        <is>
          <t>&lt;1.9.0;&gt;=1.8.0</t>
        </is>
      </c>
    </row>
    <row r="26313">
      <c r="A26313" t="inlineStr">
        <is>
          <t>heat</t>
        </is>
      </c>
      <c r="B26313" t="inlineStr">
        <is>
          <t>9ca4a533d5b3426d63991a34125f27eb189a6f4e</t>
        </is>
      </c>
      <c r="C26313" t="inlineStr">
        <is>
          <t>2015-07-28 19:21:40+00:00</t>
        </is>
      </c>
      <c r="D26313" t="inlineStr">
        <is>
          <t>verchange</t>
        </is>
      </c>
      <c r="E26313" t="inlineStr">
        <is>
          <t>python-troveclient</t>
        </is>
      </c>
      <c r="F26313" t="inlineStr">
        <is>
          <t>&lt;1.1.0;&gt;=1.0.7</t>
        </is>
      </c>
      <c r="G26313" t="inlineStr">
        <is>
          <t>python-troveclient</t>
        </is>
      </c>
      <c r="H26313" t="inlineStr">
        <is>
          <t>&lt;1.1.0;&gt;=1.0.7</t>
        </is>
      </c>
    </row>
    <row r="26314">
      <c r="A26314" t="inlineStr">
        <is>
          <t>heat</t>
        </is>
      </c>
      <c r="B26314" t="inlineStr">
        <is>
          <t>9ca4a533d5b3426d63991a34125f27eb189a6f4e</t>
        </is>
      </c>
      <c r="C26314" t="inlineStr">
        <is>
          <t>2015-07-28 19:21:40+00:00</t>
        </is>
      </c>
      <c r="D26314" t="inlineStr">
        <is>
          <t>verchange</t>
        </is>
      </c>
      <c r="E26314" t="inlineStr">
        <is>
          <t>oslo.log</t>
        </is>
      </c>
      <c r="F26314" t="inlineStr">
        <is>
          <t>&lt;1.1.0;&gt;=1.0.0</t>
        </is>
      </c>
      <c r="G26314" t="inlineStr">
        <is>
          <t>oslo.log</t>
        </is>
      </c>
      <c r="H26314" t="inlineStr">
        <is>
          <t>&lt;1.1.0;&gt;=1.0.0</t>
        </is>
      </c>
    </row>
    <row r="26315">
      <c r="A26315" t="inlineStr">
        <is>
          <t>heat</t>
        </is>
      </c>
      <c r="B26315" t="inlineStr">
        <is>
          <t>9ca4a533d5b3426d63991a34125f27eb189a6f4e</t>
        </is>
      </c>
      <c r="C26315" t="inlineStr">
        <is>
          <t>2015-07-28 19:21:40+00:00</t>
        </is>
      </c>
      <c r="D26315" t="inlineStr">
        <is>
          <t>verchange</t>
        </is>
      </c>
      <c r="E26315" t="inlineStr">
        <is>
          <t>oslo.utils</t>
        </is>
      </c>
      <c r="F26315" t="inlineStr">
        <is>
          <t>&lt;1.5.0;&gt;=1.4.0</t>
        </is>
      </c>
      <c r="G26315" t="inlineStr">
        <is>
          <t>oslo.utils</t>
        </is>
      </c>
      <c r="H26315" t="inlineStr">
        <is>
          <t>&lt;1.5.0;&gt;=1.4.0</t>
        </is>
      </c>
    </row>
    <row r="26316">
      <c r="A26316" t="inlineStr">
        <is>
          <t>heat</t>
        </is>
      </c>
      <c r="B26316" t="inlineStr">
        <is>
          <t>9ca4a533d5b3426d63991a34125f27eb189a6f4e</t>
        </is>
      </c>
      <c r="C26316" t="inlineStr">
        <is>
          <t>2015-07-28 19:21:40+00:00</t>
        </is>
      </c>
      <c r="D26316" t="inlineStr">
        <is>
          <t>verchange</t>
        </is>
      </c>
      <c r="E26316" t="inlineStr">
        <is>
          <t>python-neutronclient</t>
        </is>
      </c>
      <c r="F26316" t="inlineStr">
        <is>
          <t>&gt;=2.3.11;&lt;2.5.0</t>
        </is>
      </c>
      <c r="G26316" t="inlineStr">
        <is>
          <t>python-neutronclient</t>
        </is>
      </c>
      <c r="H26316" t="inlineStr">
        <is>
          <t>&gt;=2.3.11;&lt;2.5.0</t>
        </is>
      </c>
    </row>
    <row r="26317">
      <c r="A26317" t="inlineStr">
        <is>
          <t>heat</t>
        </is>
      </c>
      <c r="B26317" t="inlineStr">
        <is>
          <t>9ca4a533d5b3426d63991a34125f27eb189a6f4e</t>
        </is>
      </c>
      <c r="C26317" t="inlineStr">
        <is>
          <t>2015-07-28 19:21:40+00:00</t>
        </is>
      </c>
      <c r="D26317" t="inlineStr">
        <is>
          <t>verchange</t>
        </is>
      </c>
      <c r="E26317" t="inlineStr">
        <is>
          <t>oslo.concurrency</t>
        </is>
      </c>
      <c r="F26317" t="inlineStr">
        <is>
          <t>&lt;1.9.0;&gt;=1.8.0</t>
        </is>
      </c>
      <c r="G26317" t="inlineStr">
        <is>
          <t>oslo.concurrency</t>
        </is>
      </c>
      <c r="H26317" t="inlineStr">
        <is>
          <t>&lt;1.9.0;&gt;=1.8.0</t>
        </is>
      </c>
    </row>
    <row r="26318">
      <c r="A26318" t="inlineStr">
        <is>
          <t>heat</t>
        </is>
      </c>
      <c r="B26318" t="inlineStr">
        <is>
          <t>9ca4a533d5b3426d63991a34125f27eb189a6f4e</t>
        </is>
      </c>
      <c r="C26318" t="inlineStr">
        <is>
          <t>2015-07-28 19:21:40+00:00</t>
        </is>
      </c>
      <c r="D26318" t="inlineStr">
        <is>
          <t>verchange</t>
        </is>
      </c>
      <c r="E26318" t="inlineStr">
        <is>
          <t>pbr</t>
        </is>
      </c>
      <c r="F26318" t="inlineStr">
        <is>
          <t>&gt;=0.6;&lt;1.0;!=0.7</t>
        </is>
      </c>
      <c r="G26318" t="inlineStr">
        <is>
          <t>pbr</t>
        </is>
      </c>
      <c r="H26318" t="inlineStr">
        <is>
          <t>&lt;1.0;&gt;=0.6;!=0.7</t>
        </is>
      </c>
    </row>
    <row r="26319">
      <c r="A26319" t="inlineStr">
        <is>
          <t>heat</t>
        </is>
      </c>
      <c r="B26319" t="inlineStr">
        <is>
          <t>9ca4a533d5b3426d63991a34125f27eb189a6f4e</t>
        </is>
      </c>
      <c r="C26319" t="inlineStr">
        <is>
          <t>2015-07-28 19:21:40+00:00</t>
        </is>
      </c>
      <c r="D26319" t="inlineStr">
        <is>
          <t>verchange</t>
        </is>
      </c>
      <c r="E26319" t="inlineStr">
        <is>
          <t>python-swiftclient</t>
        </is>
      </c>
      <c r="F26319" t="inlineStr">
        <is>
          <t>&gt;=2.2.0;&lt;2.5.0</t>
        </is>
      </c>
      <c r="G26319" t="inlineStr">
        <is>
          <t>python-swiftclient</t>
        </is>
      </c>
      <c r="H26319" t="inlineStr">
        <is>
          <t>&gt;=2.2.0;&lt;2.5.0</t>
        </is>
      </c>
    </row>
    <row r="26320">
      <c r="A26320" t="inlineStr">
        <is>
          <t>heat</t>
        </is>
      </c>
      <c r="B26320" t="inlineStr">
        <is>
          <t>9ca4a533d5b3426d63991a34125f27eb189a6f4e</t>
        </is>
      </c>
      <c r="C26320" t="inlineStr">
        <is>
          <t>2015-07-28 19:21:40+00:00</t>
        </is>
      </c>
      <c r="D26320" t="inlineStr">
        <is>
          <t>verchange</t>
        </is>
      </c>
      <c r="E26320" t="inlineStr">
        <is>
          <t>osprofiler</t>
        </is>
      </c>
      <c r="F26320" t="inlineStr">
        <is>
          <t>&gt;=0.3.0</t>
        </is>
      </c>
      <c r="G26320" t="inlineStr">
        <is>
          <t>osprofiler</t>
        </is>
      </c>
      <c r="H26320" t="inlineStr">
        <is>
          <t>&gt;=0.3.0</t>
        </is>
      </c>
    </row>
    <row r="26321">
      <c r="A26321" t="inlineStr">
        <is>
          <t>heat</t>
        </is>
      </c>
      <c r="B26321" t="inlineStr">
        <is>
          <t>9ca4a533d5b3426d63991a34125f27eb189a6f4e</t>
        </is>
      </c>
      <c r="C26321" t="inlineStr">
        <is>
          <t>2015-07-28 19:21:40+00:00</t>
        </is>
      </c>
      <c r="D26321" t="inlineStr">
        <is>
          <t>verchange</t>
        </is>
      </c>
      <c r="E26321" t="inlineStr">
        <is>
          <t>oslo.serialization</t>
        </is>
      </c>
      <c r="F26321" t="inlineStr">
        <is>
          <t>&lt;1.5.0;&gt;=1.4.0</t>
        </is>
      </c>
      <c r="G26321" t="inlineStr">
        <is>
          <t>oslo.serialization</t>
        </is>
      </c>
      <c r="H26321" t="inlineStr">
        <is>
          <t>&lt;1.5.0;&gt;=1.4.0</t>
        </is>
      </c>
    </row>
    <row r="26322">
      <c r="A26322" t="inlineStr">
        <is>
          <t>heat</t>
        </is>
      </c>
      <c r="B26322" t="inlineStr">
        <is>
          <t>9ca4a533d5b3426d63991a34125f27eb189a6f4e</t>
        </is>
      </c>
      <c r="C26322" t="inlineStr">
        <is>
          <t>2015-07-28 19:21:40+00:00</t>
        </is>
      </c>
      <c r="D26322" t="inlineStr">
        <is>
          <t>verchange</t>
        </is>
      </c>
      <c r="E26322" t="inlineStr">
        <is>
          <t>oslo.i18n</t>
        </is>
      </c>
      <c r="F26322" t="inlineStr">
        <is>
          <t>&lt;1.6.0;&gt;=1.5.0</t>
        </is>
      </c>
      <c r="G26322" t="inlineStr">
        <is>
          <t>oslo.i18n</t>
        </is>
      </c>
      <c r="H26322" t="inlineStr">
        <is>
          <t>&lt;1.6.0;&gt;=1.5.0</t>
        </is>
      </c>
    </row>
    <row r="26323">
      <c r="A26323" t="inlineStr">
        <is>
          <t>heat</t>
        </is>
      </c>
      <c r="B26323" t="inlineStr">
        <is>
          <t>9ca4a533d5b3426d63991a34125f27eb189a6f4e</t>
        </is>
      </c>
      <c r="C26323" t="inlineStr">
        <is>
          <t>2015-07-28 19:21:40+00:00</t>
        </is>
      </c>
      <c r="D26323" t="inlineStr">
        <is>
          <t>add</t>
        </is>
      </c>
      <c r="E26323" t="inlineStr">
        <is>
          <t>posix-ipc</t>
        </is>
      </c>
      <c r="F26323" t="inlineStr"/>
      <c r="G26323" t="inlineStr"/>
      <c r="H26323" t="inlineStr"/>
    </row>
    <row r="26324">
      <c r="A26324" t="inlineStr">
        <is>
          <t>heat</t>
        </is>
      </c>
      <c r="B26324" t="inlineStr">
        <is>
          <t>9ca4a533d5b3426d63991a34125f27eb189a6f4e</t>
        </is>
      </c>
      <c r="C26324" t="inlineStr">
        <is>
          <t>2015-07-28 19:21:40+00:00</t>
        </is>
      </c>
      <c r="D26324" t="inlineStr">
        <is>
          <t>rem</t>
        </is>
      </c>
      <c r="E26324" t="inlineStr"/>
      <c r="F26324" t="inlineStr"/>
      <c r="G26324" t="inlineStr">
        <is>
          <t>posix_ipc</t>
        </is>
      </c>
      <c r="H26324" t="inlineStr"/>
    </row>
    <row r="26325">
      <c r="A26325" t="inlineStr">
        <is>
          <t>heat</t>
        </is>
      </c>
      <c r="B26325" t="inlineStr">
        <is>
          <t>a4aafba0c2b387df888dfd805594b78b39b5f495</t>
        </is>
      </c>
      <c r="C26325" t="inlineStr">
        <is>
          <t>2015-10-13 16:45:57+00:00</t>
        </is>
      </c>
      <c r="D26325" t="inlineStr">
        <is>
          <t>verchange</t>
        </is>
      </c>
      <c r="E26325" t="inlineStr">
        <is>
          <t>oslo.utils</t>
        </is>
      </c>
      <c r="F26325" t="inlineStr">
        <is>
          <t>&lt;1.5.0;!=1.4.1;&gt;=1.4.0</t>
        </is>
      </c>
      <c r="G26325" t="inlineStr">
        <is>
          <t>oslo.utils</t>
        </is>
      </c>
      <c r="H26325" t="inlineStr">
        <is>
          <t>&lt;1.5.0;&gt;=1.4.0</t>
        </is>
      </c>
    </row>
    <row r="26326">
      <c r="A26326" t="inlineStr">
        <is>
          <t>heat</t>
        </is>
      </c>
      <c r="B26326" t="inlineStr">
        <is>
          <t>a4aafba0c2b387df888dfd805594b78b39b5f495</t>
        </is>
      </c>
      <c r="C26326" t="inlineStr">
        <is>
          <t>2015-10-13 16:45:57+00:00</t>
        </is>
      </c>
      <c r="D26326" t="inlineStr">
        <is>
          <t>verchange</t>
        </is>
      </c>
      <c r="E26326" t="inlineStr">
        <is>
          <t>python-ceilometerclient</t>
        </is>
      </c>
      <c r="F26326" t="inlineStr">
        <is>
          <t>&gt;=1.1.1;&lt;1.2</t>
        </is>
      </c>
      <c r="G26326" t="inlineStr">
        <is>
          <t>python-ceilometerclient</t>
        </is>
      </c>
      <c r="H26326" t="inlineStr">
        <is>
          <t>&lt;1.1.0;&gt;=1.0.13</t>
        </is>
      </c>
    </row>
    <row r="26327">
      <c r="A26327" t="inlineStr">
        <is>
          <t>heat</t>
        </is>
      </c>
      <c r="B26327" t="inlineStr">
        <is>
          <t>a4aafba0c2b387df888dfd805594b78b39b5f495</t>
        </is>
      </c>
      <c r="C26327" t="inlineStr">
        <is>
          <t>2015-10-13 16:45:57+00:00</t>
        </is>
      </c>
      <c r="D26327" t="inlineStr">
        <is>
          <t>verchange</t>
        </is>
      </c>
      <c r="E26327" t="inlineStr">
        <is>
          <t>sqlalchemy-migrate</t>
        </is>
      </c>
      <c r="F26327" t="inlineStr">
        <is>
          <t>!=0.9.8;&lt;0.10.0;&gt;=0.9.5</t>
        </is>
      </c>
      <c r="G26327" t="inlineStr">
        <is>
          <t>sqlalchemy-migrate</t>
        </is>
      </c>
      <c r="H26327" t="inlineStr">
        <is>
          <t>&gt;=0.9.5</t>
        </is>
      </c>
    </row>
    <row r="26328">
      <c r="A26328" t="inlineStr">
        <is>
          <t>heat</t>
        </is>
      </c>
      <c r="B26328" t="inlineStr">
        <is>
          <t>a4aafba0c2b387df888dfd805594b78b39b5f495</t>
        </is>
      </c>
      <c r="C26328" t="inlineStr">
        <is>
          <t>2015-10-13 16:45:57+00:00</t>
        </is>
      </c>
      <c r="D26328" t="inlineStr">
        <is>
          <t>verchange</t>
        </is>
      </c>
      <c r="E26328" t="inlineStr">
        <is>
          <t>python-neutronclient</t>
        </is>
      </c>
      <c r="F26328" t="inlineStr">
        <is>
          <t>&gt;=2.4.0;&lt;2.5.0</t>
        </is>
      </c>
      <c r="G26328" t="inlineStr">
        <is>
          <t>python-neutronclient</t>
        </is>
      </c>
      <c r="H26328" t="inlineStr">
        <is>
          <t>&gt;=2.3.11;&lt;2.5.0</t>
        </is>
      </c>
    </row>
    <row r="26329">
      <c r="A26329" t="inlineStr">
        <is>
          <t>heat</t>
        </is>
      </c>
      <c r="B26329" t="inlineStr">
        <is>
          <t>a4aafba0c2b387df888dfd805594b78b39b5f495</t>
        </is>
      </c>
      <c r="C26329" t="inlineStr">
        <is>
          <t>2015-10-13 16:45:57+00:00</t>
        </is>
      </c>
      <c r="D26329" t="inlineStr">
        <is>
          <t>verchange</t>
        </is>
      </c>
      <c r="E26329" t="inlineStr">
        <is>
          <t>oslo.concurrency</t>
        </is>
      </c>
      <c r="F26329" t="inlineStr">
        <is>
          <t>&lt;1.9.0;&gt;=1.8.2</t>
        </is>
      </c>
      <c r="G26329" t="inlineStr">
        <is>
          <t>oslo.concurrency</t>
        </is>
      </c>
      <c r="H26329" t="inlineStr">
        <is>
          <t>&lt;1.9.0;&gt;=1.8.0</t>
        </is>
      </c>
    </row>
    <row r="26330">
      <c r="A26330" t="inlineStr">
        <is>
          <t>heat</t>
        </is>
      </c>
      <c r="B26330" t="inlineStr">
        <is>
          <t>79147fc305f7955f330ad5494eb3e98b9b6ecc9e</t>
        </is>
      </c>
      <c r="C26330" t="inlineStr">
        <is>
          <t>2015-11-19 18:52:49+00:00</t>
        </is>
      </c>
      <c r="D26330" t="inlineStr">
        <is>
          <t>verchange</t>
        </is>
      </c>
      <c r="E26330" t="inlineStr">
        <is>
          <t>keystonemiddleware</t>
        </is>
      </c>
      <c r="F26330" t="inlineStr">
        <is>
          <t>&gt;=1.0.0;&lt;1.4.0</t>
        </is>
      </c>
      <c r="G26330" t="inlineStr">
        <is>
          <t>keystonemiddleware</t>
        </is>
      </c>
      <c r="H26330" t="inlineStr">
        <is>
          <t>&lt;1.4.0;&gt;=1.0.0</t>
        </is>
      </c>
    </row>
    <row r="26331">
      <c r="A26331" t="inlineStr">
        <is>
          <t>heat</t>
        </is>
      </c>
      <c r="B26331" t="inlineStr">
        <is>
          <t>79147fc305f7955f330ad5494eb3e98b9b6ecc9e</t>
        </is>
      </c>
      <c r="C26331" t="inlineStr">
        <is>
          <t>2015-11-19 18:52:49+00:00</t>
        </is>
      </c>
      <c r="D26331" t="inlineStr">
        <is>
          <t>verchange</t>
        </is>
      </c>
      <c r="E26331" t="inlineStr">
        <is>
          <t>python-ceilometerclient</t>
        </is>
      </c>
      <c r="F26331" t="inlineStr">
        <is>
          <t>!=1.0.14;!=1.0.13;&gt;=1.0.6;&lt;1.1.0;!=1.0.12</t>
        </is>
      </c>
      <c r="G26331" t="inlineStr">
        <is>
          <t>python-ceilometerclient</t>
        </is>
      </c>
      <c r="H26331" t="inlineStr">
        <is>
          <t>&gt;=1.0.6;&lt;=1.0.12</t>
        </is>
      </c>
    </row>
    <row r="26332">
      <c r="A26332" t="inlineStr">
        <is>
          <t>heat</t>
        </is>
      </c>
      <c r="B26332" t="inlineStr">
        <is>
          <t>79147fc305f7955f330ad5494eb3e98b9b6ecc9e</t>
        </is>
      </c>
      <c r="C26332" t="inlineStr">
        <is>
          <t>2015-11-19 18:52:49+00:00</t>
        </is>
      </c>
      <c r="D26332" t="inlineStr">
        <is>
          <t>verchange</t>
        </is>
      </c>
      <c r="E26332" t="inlineStr">
        <is>
          <t>python-keystoneclient</t>
        </is>
      </c>
      <c r="F26332" t="inlineStr">
        <is>
          <t>&lt;1.2.0;&gt;=0.10.0</t>
        </is>
      </c>
      <c r="G26332" t="inlineStr">
        <is>
          <t>python-keystoneclient</t>
        </is>
      </c>
      <c r="H26332" t="inlineStr">
        <is>
          <t>&lt;=1.1.0;&gt;=0.10.0</t>
        </is>
      </c>
    </row>
    <row r="26333">
      <c r="A26333" t="inlineStr">
        <is>
          <t>heat</t>
        </is>
      </c>
      <c r="B26333" t="inlineStr">
        <is>
          <t>79147fc305f7955f330ad5494eb3e98b9b6ecc9e</t>
        </is>
      </c>
      <c r="C26333" t="inlineStr">
        <is>
          <t>2015-11-19 18:52:49+00:00</t>
        </is>
      </c>
      <c r="D26333" t="inlineStr">
        <is>
          <t>verchange</t>
        </is>
      </c>
      <c r="E26333" t="inlineStr">
        <is>
          <t>kombu</t>
        </is>
      </c>
      <c r="F26333" t="inlineStr">
        <is>
          <t>&gt;=2.5.0;&lt;=3.0.15</t>
        </is>
      </c>
      <c r="G26333" t="inlineStr">
        <is>
          <t>kombu</t>
        </is>
      </c>
      <c r="H26333" t="inlineStr">
        <is>
          <t>&lt;=3.0.7;&gt;=2.5.0</t>
        </is>
      </c>
    </row>
    <row r="26334">
      <c r="A26334" t="inlineStr">
        <is>
          <t>heat</t>
        </is>
      </c>
      <c r="B26334" t="inlineStr">
        <is>
          <t>79147fc305f7955f330ad5494eb3e98b9b6ecc9e</t>
        </is>
      </c>
      <c r="C26334" t="inlineStr">
        <is>
          <t>2015-11-19 18:52:49+00:00</t>
        </is>
      </c>
      <c r="D26334" t="inlineStr">
        <is>
          <t>verchange</t>
        </is>
      </c>
      <c r="E26334" t="inlineStr">
        <is>
          <t>python-glanceclient</t>
        </is>
      </c>
      <c r="F26334" t="inlineStr">
        <is>
          <t>&gt;=0.14.0;&lt;0.15.0</t>
        </is>
      </c>
      <c r="G26334" t="inlineStr">
        <is>
          <t>python-glanceclient</t>
        </is>
      </c>
      <c r="H26334" t="inlineStr">
        <is>
          <t>&gt;=0.14.0;&lt;=0.15.0</t>
        </is>
      </c>
    </row>
    <row r="26335">
      <c r="A26335" t="inlineStr">
        <is>
          <t>heat</t>
        </is>
      </c>
      <c r="B26335" t="inlineStr">
        <is>
          <t>79147fc305f7955f330ad5494eb3e98b9b6ecc9e</t>
        </is>
      </c>
      <c r="C26335" t="inlineStr">
        <is>
          <t>2015-11-19 18:52:49+00:00</t>
        </is>
      </c>
      <c r="D26335" t="inlineStr">
        <is>
          <t>verchange</t>
        </is>
      </c>
      <c r="E26335" t="inlineStr">
        <is>
          <t>python-saharaclient</t>
        </is>
      </c>
      <c r="F26335" t="inlineStr">
        <is>
          <t>&lt;=0.7.6;&gt;=0.7.3</t>
        </is>
      </c>
      <c r="G26335" t="inlineStr">
        <is>
          <t>python-saharaclient</t>
        </is>
      </c>
      <c r="H26335" t="inlineStr">
        <is>
          <t>&lt;=0.7.6;&gt;=0.7.3</t>
        </is>
      </c>
    </row>
    <row r="26336">
      <c r="A26336" t="inlineStr">
        <is>
          <t>heat</t>
        </is>
      </c>
      <c r="B26336" t="inlineStr">
        <is>
          <t>79147fc305f7955f330ad5494eb3e98b9b6ecc9e</t>
        </is>
      </c>
      <c r="C26336" t="inlineStr">
        <is>
          <t>2015-11-19 18:52:49+00:00</t>
        </is>
      </c>
      <c r="D26336" t="inlineStr">
        <is>
          <t>verchange</t>
        </is>
      </c>
      <c r="E26336" t="inlineStr">
        <is>
          <t>oslo.i18n</t>
        </is>
      </c>
      <c r="F26336" t="inlineStr">
        <is>
          <t>&lt;=1.3.1;&gt;=1.3.0</t>
        </is>
      </c>
      <c r="G26336" t="inlineStr">
        <is>
          <t>oslo.i18n</t>
        </is>
      </c>
      <c r="H26336" t="inlineStr">
        <is>
          <t>&lt;=1.3.1;&gt;=1.0.0</t>
        </is>
      </c>
    </row>
    <row r="26337">
      <c r="A26337" t="inlineStr">
        <is>
          <t>heat</t>
        </is>
      </c>
      <c r="B26337" t="inlineStr">
        <is>
          <t>79147fc305f7955f330ad5494eb3e98b9b6ecc9e</t>
        </is>
      </c>
      <c r="C26337" t="inlineStr">
        <is>
          <t>2015-11-19 18:52:49+00:00</t>
        </is>
      </c>
      <c r="D26337" t="inlineStr">
        <is>
          <t>verchange</t>
        </is>
      </c>
      <c r="E26337" t="inlineStr">
        <is>
          <t>requests</t>
        </is>
      </c>
      <c r="F26337" t="inlineStr">
        <is>
          <t>&gt;=2.1.0;!=2.4.0;&lt;=2.2.1</t>
        </is>
      </c>
      <c r="G26337" t="inlineStr">
        <is>
          <t>requests</t>
        </is>
      </c>
      <c r="H26337" t="inlineStr">
        <is>
          <t>&gt;=2.1.0;!=2.4.0;&lt;=2.2.1</t>
        </is>
      </c>
    </row>
    <row r="26338">
      <c r="A26338" t="inlineStr">
        <is>
          <t>heat</t>
        </is>
      </c>
      <c r="B26338" t="inlineStr">
        <is>
          <t>79147fc305f7955f330ad5494eb3e98b9b6ecc9e</t>
        </is>
      </c>
      <c r="C26338" t="inlineStr">
        <is>
          <t>2015-11-19 18:52:49+00:00</t>
        </is>
      </c>
      <c r="D26338" t="inlineStr">
        <is>
          <t>verchange</t>
        </is>
      </c>
      <c r="E26338" t="inlineStr">
        <is>
          <t>SQLAlchemy</t>
        </is>
      </c>
      <c r="F26338" t="inlineStr">
        <is>
          <t>!=0.9.3;!=0.9.4;&lt;=0.9.99;!=0.9.0;!=0.9.5;!=0.9.1;!=0.9.2;&gt;=0.8.4;!=0.9.6</t>
        </is>
      </c>
      <c r="G26338" t="inlineStr">
        <is>
          <t>SQLAlchemy</t>
        </is>
      </c>
      <c r="H26338" t="inlineStr">
        <is>
          <t>!=0.9.3;!=0.9.4;!=0.9.6;&lt;=0.9.99;!=0.9.0;!=0.9.5;!=0.9.1;!=0.9.2;&gt;=0.8.4</t>
        </is>
      </c>
    </row>
    <row r="26339">
      <c r="A26339" t="inlineStr">
        <is>
          <t>heat</t>
        </is>
      </c>
      <c r="B26339" t="inlineStr">
        <is>
          <t>79147fc305f7955f330ad5494eb3e98b9b6ecc9e</t>
        </is>
      </c>
      <c r="C26339" t="inlineStr">
        <is>
          <t>2015-11-19 18:52:49+00:00</t>
        </is>
      </c>
      <c r="D26339" t="inlineStr">
        <is>
          <t>verchange</t>
        </is>
      </c>
      <c r="E26339" t="inlineStr">
        <is>
          <t>stevedore</t>
        </is>
      </c>
      <c r="F26339" t="inlineStr">
        <is>
          <t>&gt;=1.0.0;&lt;=1.3.0</t>
        </is>
      </c>
      <c r="G26339" t="inlineStr">
        <is>
          <t>stevedore</t>
        </is>
      </c>
      <c r="H26339" t="inlineStr">
        <is>
          <t>&gt;=1.0.0;&lt;=1.2.0</t>
        </is>
      </c>
    </row>
    <row r="26340">
      <c r="A26340" t="inlineStr">
        <is>
          <t>heat</t>
        </is>
      </c>
      <c r="B26340" t="inlineStr">
        <is>
          <t>79147fc305f7955f330ad5494eb3e98b9b6ecc9e</t>
        </is>
      </c>
      <c r="C26340" t="inlineStr">
        <is>
          <t>2015-11-19 18:52:49+00:00</t>
        </is>
      </c>
      <c r="D26340" t="inlineStr">
        <is>
          <t>verchange</t>
        </is>
      </c>
      <c r="E26340" t="inlineStr">
        <is>
          <t>six</t>
        </is>
      </c>
      <c r="F26340" t="inlineStr">
        <is>
          <t>&lt;=1.9.0;&gt;=1.7.0</t>
        </is>
      </c>
      <c r="G26340" t="inlineStr">
        <is>
          <t>six</t>
        </is>
      </c>
      <c r="H26340" t="inlineStr">
        <is>
          <t>&lt;=1.9.0;&gt;=1.7.0</t>
        </is>
      </c>
    </row>
    <row r="26341">
      <c r="A26341" t="inlineStr">
        <is>
          <t>heat</t>
        </is>
      </c>
      <c r="B26341" t="inlineStr">
        <is>
          <t>79147fc305f7955f330ad5494eb3e98b9b6ecc9e</t>
        </is>
      </c>
      <c r="C26341" t="inlineStr">
        <is>
          <t>2015-11-19 18:52:49+00:00</t>
        </is>
      </c>
      <c r="D26341" t="inlineStr">
        <is>
          <t>verchange</t>
        </is>
      </c>
      <c r="E26341" t="inlineStr">
        <is>
          <t>WebOb</t>
        </is>
      </c>
      <c r="F26341" t="inlineStr">
        <is>
          <t>&lt;=1.3.1;&gt;=1.2.3</t>
        </is>
      </c>
      <c r="G26341" t="inlineStr">
        <is>
          <t>WebOb</t>
        </is>
      </c>
      <c r="H26341" t="inlineStr">
        <is>
          <t>&lt;=1.3.1;&gt;=1.2.3</t>
        </is>
      </c>
    </row>
    <row r="26342">
      <c r="A26342" t="inlineStr">
        <is>
          <t>heat</t>
        </is>
      </c>
      <c r="B26342" t="inlineStr">
        <is>
          <t>79147fc305f7955f330ad5494eb3e98b9b6ecc9e</t>
        </is>
      </c>
      <c r="C26342" t="inlineStr">
        <is>
          <t>2015-11-19 18:52:49+00:00</t>
        </is>
      </c>
      <c r="D26342" t="inlineStr">
        <is>
          <t>verchange</t>
        </is>
      </c>
      <c r="E26342" t="inlineStr">
        <is>
          <t>python-cinderclient</t>
        </is>
      </c>
      <c r="F26342" t="inlineStr">
        <is>
          <t>&gt;=1.1.0;&lt;=1.1.1</t>
        </is>
      </c>
      <c r="G26342" t="inlineStr">
        <is>
          <t>python-cinderclient</t>
        </is>
      </c>
      <c r="H26342" t="inlineStr">
        <is>
          <t>&gt;=1.1.0;&lt;=1.1.1</t>
        </is>
      </c>
    </row>
    <row r="26343">
      <c r="A26343" t="inlineStr">
        <is>
          <t>heat</t>
        </is>
      </c>
      <c r="B26343" t="inlineStr">
        <is>
          <t>79147fc305f7955f330ad5494eb3e98b9b6ecc9e</t>
        </is>
      </c>
      <c r="C26343" t="inlineStr">
        <is>
          <t>2015-11-19 18:52:49+00:00</t>
        </is>
      </c>
      <c r="D26343" t="inlineStr">
        <is>
          <t>verchange</t>
        </is>
      </c>
      <c r="E26343" t="inlineStr">
        <is>
          <t>python-heatclient</t>
        </is>
      </c>
      <c r="F26343" t="inlineStr">
        <is>
          <t>&gt;=0.2.9;&lt;0.3.0</t>
        </is>
      </c>
      <c r="G26343" t="inlineStr">
        <is>
          <t>python-heatclient</t>
        </is>
      </c>
      <c r="H26343" t="inlineStr">
        <is>
          <t>&lt;0.3.0;&gt;=0.2.9</t>
        </is>
      </c>
    </row>
    <row r="26344">
      <c r="A26344" t="inlineStr">
        <is>
          <t>heat</t>
        </is>
      </c>
      <c r="B26344" t="inlineStr">
        <is>
          <t>79147fc305f7955f330ad5494eb3e98b9b6ecc9e</t>
        </is>
      </c>
      <c r="C26344" t="inlineStr">
        <is>
          <t>2015-11-19 18:52:49+00:00</t>
        </is>
      </c>
      <c r="D26344" t="inlineStr">
        <is>
          <t>verchange</t>
        </is>
      </c>
      <c r="E26344" t="inlineStr">
        <is>
          <t>iso8601</t>
        </is>
      </c>
      <c r="F26344" t="inlineStr">
        <is>
          <t>&lt;=0.1.10;&gt;=0.1.9</t>
        </is>
      </c>
      <c r="G26344" t="inlineStr">
        <is>
          <t>iso8601</t>
        </is>
      </c>
      <c r="H26344" t="inlineStr">
        <is>
          <t>&lt;=0.1.10;&gt;=0.1.9</t>
        </is>
      </c>
    </row>
    <row r="26345">
      <c r="A26345" t="inlineStr">
        <is>
          <t>heat</t>
        </is>
      </c>
      <c r="B26345" t="inlineStr">
        <is>
          <t>79147fc305f7955f330ad5494eb3e98b9b6ecc9e</t>
        </is>
      </c>
      <c r="C26345" t="inlineStr">
        <is>
          <t>2015-11-19 18:52:49+00:00</t>
        </is>
      </c>
      <c r="D26345" t="inlineStr">
        <is>
          <t>verchange</t>
        </is>
      </c>
      <c r="E26345" t="inlineStr">
        <is>
          <t>eventlet</t>
        </is>
      </c>
      <c r="F26345" t="inlineStr">
        <is>
          <t>&gt;=0.15.1;&lt;=0.15.2</t>
        </is>
      </c>
      <c r="G26345" t="inlineStr">
        <is>
          <t>eventlet</t>
        </is>
      </c>
      <c r="H26345" t="inlineStr">
        <is>
          <t>&gt;=0.15.1;&lt;=0.15.2</t>
        </is>
      </c>
    </row>
    <row r="26346">
      <c r="A26346" t="inlineStr">
        <is>
          <t>heat</t>
        </is>
      </c>
      <c r="B26346" t="inlineStr">
        <is>
          <t>79147fc305f7955f330ad5494eb3e98b9b6ecc9e</t>
        </is>
      </c>
      <c r="C26346" t="inlineStr">
        <is>
          <t>2015-11-19 18:52:49+00:00</t>
        </is>
      </c>
      <c r="D26346" t="inlineStr">
        <is>
          <t>verchange</t>
        </is>
      </c>
      <c r="E26346" t="inlineStr">
        <is>
          <t>Routes</t>
        </is>
      </c>
      <c r="F26346" t="inlineStr">
        <is>
          <t>&gt;=1.12.3;&lt;=2.1;!=2.0</t>
        </is>
      </c>
      <c r="G26346" t="inlineStr">
        <is>
          <t>Routes</t>
        </is>
      </c>
      <c r="H26346" t="inlineStr">
        <is>
          <t>&gt;=1.12.3;&lt;=2.1;!=2.0</t>
        </is>
      </c>
    </row>
    <row r="26347">
      <c r="A26347" t="inlineStr">
        <is>
          <t>heat</t>
        </is>
      </c>
      <c r="B26347" t="inlineStr">
        <is>
          <t>79147fc305f7955f330ad5494eb3e98b9b6ecc9e</t>
        </is>
      </c>
      <c r="C26347" t="inlineStr">
        <is>
          <t>2015-11-19 18:52:49+00:00</t>
        </is>
      </c>
      <c r="D26347" t="inlineStr">
        <is>
          <t>verchange</t>
        </is>
      </c>
      <c r="E26347" t="inlineStr">
        <is>
          <t>httplib2</t>
        </is>
      </c>
      <c r="F26347" t="inlineStr">
        <is>
          <t>&gt;=0.7.5;&lt;=0.9</t>
        </is>
      </c>
      <c r="G26347" t="inlineStr">
        <is>
          <t>httplib2</t>
        </is>
      </c>
      <c r="H26347" t="inlineStr">
        <is>
          <t>&gt;=0.7.5;&lt;=0.9</t>
        </is>
      </c>
    </row>
    <row r="26348">
      <c r="A26348" t="inlineStr">
        <is>
          <t>heat</t>
        </is>
      </c>
      <c r="B26348" t="inlineStr">
        <is>
          <t>79147fc305f7955f330ad5494eb3e98b9b6ecc9e</t>
        </is>
      </c>
      <c r="C26348" t="inlineStr">
        <is>
          <t>2015-11-19 18:52:49+00:00</t>
        </is>
      </c>
      <c r="D26348" t="inlineStr">
        <is>
          <t>verchange</t>
        </is>
      </c>
      <c r="E26348" t="inlineStr">
        <is>
          <t>oslo.config</t>
        </is>
      </c>
      <c r="F26348" t="inlineStr">
        <is>
          <t>&lt;=1.6.0;&gt;=1.4.0</t>
        </is>
      </c>
      <c r="G26348" t="inlineStr">
        <is>
          <t>oslo.config</t>
        </is>
      </c>
      <c r="H26348" t="inlineStr">
        <is>
          <t>&lt;=1.6.0;&gt;=1.4.0</t>
        </is>
      </c>
    </row>
    <row r="26349">
      <c r="A26349" t="inlineStr">
        <is>
          <t>heat</t>
        </is>
      </c>
      <c r="B26349" t="inlineStr">
        <is>
          <t>79147fc305f7955f330ad5494eb3e98b9b6ecc9e</t>
        </is>
      </c>
      <c r="C26349" t="inlineStr">
        <is>
          <t>2015-11-19 18:52:49+00:00</t>
        </is>
      </c>
      <c r="D26349" t="inlineStr">
        <is>
          <t>verchange</t>
        </is>
      </c>
      <c r="E26349" t="inlineStr">
        <is>
          <t>python-novaclient</t>
        </is>
      </c>
      <c r="F26349" t="inlineStr">
        <is>
          <t>&lt;=2.20.0;&gt;=2.18.0</t>
        </is>
      </c>
      <c r="G26349" t="inlineStr">
        <is>
          <t>python-novaclient</t>
        </is>
      </c>
      <c r="H26349" t="inlineStr">
        <is>
          <t>&lt;=2.20.0;&gt;=2.18.0</t>
        </is>
      </c>
    </row>
    <row r="26350">
      <c r="A26350" t="inlineStr">
        <is>
          <t>heat</t>
        </is>
      </c>
      <c r="B26350" t="inlineStr">
        <is>
          <t>79147fc305f7955f330ad5494eb3e98b9b6ecc9e</t>
        </is>
      </c>
      <c r="C26350" t="inlineStr">
        <is>
          <t>2015-11-19 18:52:49+00:00</t>
        </is>
      </c>
      <c r="D26350" t="inlineStr">
        <is>
          <t>verchange</t>
        </is>
      </c>
      <c r="E26350" t="inlineStr">
        <is>
          <t>oslo.db</t>
        </is>
      </c>
      <c r="F26350" t="inlineStr">
        <is>
          <t>&lt;1.1;&gt;=1.0.0</t>
        </is>
      </c>
      <c r="G26350" t="inlineStr">
        <is>
          <t>oslo.db</t>
        </is>
      </c>
      <c r="H26350" t="inlineStr">
        <is>
          <t>&lt;1.1;&gt;=1.0.0</t>
        </is>
      </c>
    </row>
    <row r="26351">
      <c r="A26351" t="inlineStr">
        <is>
          <t>heat</t>
        </is>
      </c>
      <c r="B26351" t="inlineStr">
        <is>
          <t>79147fc305f7955f330ad5494eb3e98b9b6ecc9e</t>
        </is>
      </c>
      <c r="C26351" t="inlineStr">
        <is>
          <t>2015-11-19 18:52:49+00:00</t>
        </is>
      </c>
      <c r="D26351" t="inlineStr">
        <is>
          <t>verchange</t>
        </is>
      </c>
      <c r="E26351" t="inlineStr">
        <is>
          <t>oslo.messaging</t>
        </is>
      </c>
      <c r="F26351" t="inlineStr">
        <is>
          <t>&lt;1.5.0;&gt;=1.4.0</t>
        </is>
      </c>
      <c r="G26351" t="inlineStr">
        <is>
          <t>oslo.messaging</t>
        </is>
      </c>
      <c r="H26351" t="inlineStr">
        <is>
          <t>&lt;1.5.0;&gt;=1.4.0</t>
        </is>
      </c>
    </row>
    <row r="26352">
      <c r="A26352" t="inlineStr">
        <is>
          <t>heat</t>
        </is>
      </c>
      <c r="B26352" t="inlineStr">
        <is>
          <t>79147fc305f7955f330ad5494eb3e98b9b6ecc9e</t>
        </is>
      </c>
      <c r="C26352" t="inlineStr">
        <is>
          <t>2015-11-19 18:52:49+00:00</t>
        </is>
      </c>
      <c r="D26352" t="inlineStr">
        <is>
          <t>verchange</t>
        </is>
      </c>
      <c r="E26352" t="inlineStr">
        <is>
          <t>Babel</t>
        </is>
      </c>
      <c r="F26352" t="inlineStr">
        <is>
          <t>&gt;=1.3;&lt;=1.3</t>
        </is>
      </c>
      <c r="G26352" t="inlineStr">
        <is>
          <t>Babel</t>
        </is>
      </c>
      <c r="H26352" t="inlineStr">
        <is>
          <t>&gt;=1.3;&lt;=1.3</t>
        </is>
      </c>
    </row>
    <row r="26353">
      <c r="A26353" t="inlineStr">
        <is>
          <t>heat</t>
        </is>
      </c>
      <c r="B26353" t="inlineStr">
        <is>
          <t>79147fc305f7955f330ad5494eb3e98b9b6ecc9e</t>
        </is>
      </c>
      <c r="C26353" t="inlineStr">
        <is>
          <t>2015-11-19 18:52:49+00:00</t>
        </is>
      </c>
      <c r="D26353" t="inlineStr">
        <is>
          <t>verchange</t>
        </is>
      </c>
      <c r="E26353" t="inlineStr">
        <is>
          <t>python-troveclient</t>
        </is>
      </c>
      <c r="F26353" t="inlineStr">
        <is>
          <t>&lt;=1.0.8;&gt;=1.0.4</t>
        </is>
      </c>
      <c r="G26353" t="inlineStr">
        <is>
          <t>python-troveclient</t>
        </is>
      </c>
      <c r="H26353" t="inlineStr">
        <is>
          <t>&gt;=1.0.4;&lt;=1.0.8</t>
        </is>
      </c>
    </row>
    <row r="26354">
      <c r="A26354" t="inlineStr">
        <is>
          <t>heat</t>
        </is>
      </c>
      <c r="B26354" t="inlineStr">
        <is>
          <t>79147fc305f7955f330ad5494eb3e98b9b6ecc9e</t>
        </is>
      </c>
      <c r="C26354" t="inlineStr">
        <is>
          <t>2015-11-19 18:52:49+00:00</t>
        </is>
      </c>
      <c r="D26354" t="inlineStr">
        <is>
          <t>verchange</t>
        </is>
      </c>
      <c r="E26354" t="inlineStr">
        <is>
          <t>PyYAML</t>
        </is>
      </c>
      <c r="F26354" t="inlineStr">
        <is>
          <t>&lt;=3.10;&gt;=3.1.0</t>
        </is>
      </c>
      <c r="G26354" t="inlineStr">
        <is>
          <t>PyYAML</t>
        </is>
      </c>
      <c r="H26354" t="inlineStr">
        <is>
          <t>&lt;=3.10;&gt;=3.1.0</t>
        </is>
      </c>
    </row>
    <row r="26355">
      <c r="A26355" t="inlineStr">
        <is>
          <t>heat</t>
        </is>
      </c>
      <c r="B26355" t="inlineStr">
        <is>
          <t>79147fc305f7955f330ad5494eb3e98b9b6ecc9e</t>
        </is>
      </c>
      <c r="C26355" t="inlineStr">
        <is>
          <t>2015-11-19 18:52:49+00:00</t>
        </is>
      </c>
      <c r="D26355" t="inlineStr">
        <is>
          <t>verchange</t>
        </is>
      </c>
      <c r="E26355" t="inlineStr">
        <is>
          <t>PasteDeploy</t>
        </is>
      </c>
      <c r="F26355" t="inlineStr">
        <is>
          <t>&gt;=1.5.0;&lt;=1.5.2</t>
        </is>
      </c>
      <c r="G26355" t="inlineStr">
        <is>
          <t>PasteDeploy</t>
        </is>
      </c>
      <c r="H26355" t="inlineStr">
        <is>
          <t>&gt;=1.5.0;&lt;=1.5.2</t>
        </is>
      </c>
    </row>
    <row r="26356">
      <c r="A26356" t="inlineStr">
        <is>
          <t>heat</t>
        </is>
      </c>
      <c r="B26356" t="inlineStr">
        <is>
          <t>79147fc305f7955f330ad5494eb3e98b9b6ecc9e</t>
        </is>
      </c>
      <c r="C26356" t="inlineStr">
        <is>
          <t>2015-11-19 18:52:49+00:00</t>
        </is>
      </c>
      <c r="D26356" t="inlineStr">
        <is>
          <t>verchange</t>
        </is>
      </c>
      <c r="E26356" t="inlineStr">
        <is>
          <t>oslo.utils</t>
        </is>
      </c>
      <c r="F26356" t="inlineStr">
        <is>
          <t>&lt;1.5.0;&gt;=1.4.0</t>
        </is>
      </c>
      <c r="G26356" t="inlineStr">
        <is>
          <t>oslo.utils</t>
        </is>
      </c>
      <c r="H26356" t="inlineStr">
        <is>
          <t>&gt;=1.0.0;&lt;=1.2.1</t>
        </is>
      </c>
    </row>
    <row r="26357">
      <c r="A26357" t="inlineStr">
        <is>
          <t>heat</t>
        </is>
      </c>
      <c r="B26357" t="inlineStr">
        <is>
          <t>79147fc305f7955f330ad5494eb3e98b9b6ecc9e</t>
        </is>
      </c>
      <c r="C26357" t="inlineStr">
        <is>
          <t>2015-11-19 18:52:49+00:00</t>
        </is>
      </c>
      <c r="D26357" t="inlineStr">
        <is>
          <t>verchange</t>
        </is>
      </c>
      <c r="E26357" t="inlineStr">
        <is>
          <t>greenlet</t>
        </is>
      </c>
      <c r="F26357" t="inlineStr">
        <is>
          <t>&gt;=0.3.2;&lt;=0.4.2</t>
        </is>
      </c>
      <c r="G26357" t="inlineStr">
        <is>
          <t>greenlet</t>
        </is>
      </c>
      <c r="H26357" t="inlineStr">
        <is>
          <t>&gt;=0.3.2;&lt;=0.4.2</t>
        </is>
      </c>
    </row>
    <row r="26358">
      <c r="A26358" t="inlineStr">
        <is>
          <t>heat</t>
        </is>
      </c>
      <c r="B26358" t="inlineStr">
        <is>
          <t>79147fc305f7955f330ad5494eb3e98b9b6ecc9e</t>
        </is>
      </c>
      <c r="C26358" t="inlineStr">
        <is>
          <t>2015-11-19 18:52:49+00:00</t>
        </is>
      </c>
      <c r="D26358" t="inlineStr">
        <is>
          <t>verchange</t>
        </is>
      </c>
      <c r="E26358" t="inlineStr">
        <is>
          <t>pycrypto</t>
        </is>
      </c>
      <c r="F26358" t="inlineStr">
        <is>
          <t>&gt;=2.6;&lt;=2.6.1</t>
        </is>
      </c>
      <c r="G26358" t="inlineStr">
        <is>
          <t>pycrypto</t>
        </is>
      </c>
      <c r="H26358" t="inlineStr">
        <is>
          <t>&gt;=2.6;&lt;=2.6.1</t>
        </is>
      </c>
    </row>
    <row r="26359">
      <c r="A26359" t="inlineStr">
        <is>
          <t>heat</t>
        </is>
      </c>
      <c r="B26359" t="inlineStr">
        <is>
          <t>79147fc305f7955f330ad5494eb3e98b9b6ecc9e</t>
        </is>
      </c>
      <c r="C26359" t="inlineStr">
        <is>
          <t>2015-11-19 18:52:49+00:00</t>
        </is>
      </c>
      <c r="D26359" t="inlineStr">
        <is>
          <t>verchange</t>
        </is>
      </c>
      <c r="E26359" t="inlineStr">
        <is>
          <t>python-neutronclient</t>
        </is>
      </c>
      <c r="F26359" t="inlineStr">
        <is>
          <t>&lt;2.4.0;&gt;=2.3.6</t>
        </is>
      </c>
      <c r="G26359" t="inlineStr">
        <is>
          <t>python-neutronclient</t>
        </is>
      </c>
      <c r="H26359" t="inlineStr">
        <is>
          <t>&lt;2.4.0;&gt;=2.3.6</t>
        </is>
      </c>
    </row>
    <row r="26360">
      <c r="A26360" t="inlineStr">
        <is>
          <t>heat</t>
        </is>
      </c>
      <c r="B26360" t="inlineStr">
        <is>
          <t>79147fc305f7955f330ad5494eb3e98b9b6ecc9e</t>
        </is>
      </c>
      <c r="C26360" t="inlineStr">
        <is>
          <t>2015-11-19 18:52:49+00:00</t>
        </is>
      </c>
      <c r="D26360" t="inlineStr">
        <is>
          <t>verchange</t>
        </is>
      </c>
      <c r="E26360" t="inlineStr">
        <is>
          <t>pbr</t>
        </is>
      </c>
      <c r="F26360" t="inlineStr">
        <is>
          <t>&gt;=0.6;&lt;1.0;!=0.7</t>
        </is>
      </c>
      <c r="G26360" t="inlineStr">
        <is>
          <t>pbr</t>
        </is>
      </c>
      <c r="H26360" t="inlineStr">
        <is>
          <t>&lt;1.0;&gt;=0.6;!=0.7</t>
        </is>
      </c>
    </row>
    <row r="26361">
      <c r="A26361" t="inlineStr">
        <is>
          <t>heat</t>
        </is>
      </c>
      <c r="B26361" t="inlineStr">
        <is>
          <t>79147fc305f7955f330ad5494eb3e98b9b6ecc9e</t>
        </is>
      </c>
      <c r="C26361" t="inlineStr">
        <is>
          <t>2015-11-19 18:52:49+00:00</t>
        </is>
      </c>
      <c r="D26361" t="inlineStr">
        <is>
          <t>verchange</t>
        </is>
      </c>
      <c r="E26361" t="inlineStr">
        <is>
          <t>python-swiftclient</t>
        </is>
      </c>
      <c r="F26361" t="inlineStr">
        <is>
          <t>&lt;2.4.0;&gt;=2.2.0</t>
        </is>
      </c>
      <c r="G26361" t="inlineStr">
        <is>
          <t>python-swiftclient</t>
        </is>
      </c>
      <c r="H26361" t="inlineStr">
        <is>
          <t>&lt;=2.3.1;&gt;=2.2.0</t>
        </is>
      </c>
    </row>
    <row r="26362">
      <c r="A26362" t="inlineStr">
        <is>
          <t>heat</t>
        </is>
      </c>
      <c r="B26362" t="inlineStr">
        <is>
          <t>79147fc305f7955f330ad5494eb3e98b9b6ecc9e</t>
        </is>
      </c>
      <c r="C26362" t="inlineStr">
        <is>
          <t>2015-11-19 18:52:49+00:00</t>
        </is>
      </c>
      <c r="D26362" t="inlineStr">
        <is>
          <t>verchange</t>
        </is>
      </c>
      <c r="E26362" t="inlineStr">
        <is>
          <t>lxml</t>
        </is>
      </c>
      <c r="F26362" t="inlineStr">
        <is>
          <t>&gt;=2.3;&lt;=3.3.3</t>
        </is>
      </c>
      <c r="G26362" t="inlineStr">
        <is>
          <t>lxml</t>
        </is>
      </c>
      <c r="H26362" t="inlineStr">
        <is>
          <t>&gt;=2.3;&lt;=3.3.3</t>
        </is>
      </c>
    </row>
    <row r="26363">
      <c r="A26363" t="inlineStr">
        <is>
          <t>heat</t>
        </is>
      </c>
      <c r="B26363" t="inlineStr">
        <is>
          <t>79147fc305f7955f330ad5494eb3e98b9b6ecc9e</t>
        </is>
      </c>
      <c r="C26363" t="inlineStr">
        <is>
          <t>2015-11-19 18:52:49+00:00</t>
        </is>
      </c>
      <c r="D26363" t="inlineStr">
        <is>
          <t>verchange</t>
        </is>
      </c>
      <c r="E26363" t="inlineStr">
        <is>
          <t>netaddr</t>
        </is>
      </c>
      <c r="F26363" t="inlineStr">
        <is>
          <t>&lt;=0.7.13;&gt;=0.7.12</t>
        </is>
      </c>
      <c r="G26363" t="inlineStr">
        <is>
          <t>netaddr</t>
        </is>
      </c>
      <c r="H26363" t="inlineStr">
        <is>
          <t>&lt;=0.7.13;&gt;=0.7.12</t>
        </is>
      </c>
    </row>
    <row r="26364">
      <c r="A26364" t="inlineStr">
        <is>
          <t>heat</t>
        </is>
      </c>
      <c r="B26364" t="inlineStr">
        <is>
          <t>79147fc305f7955f330ad5494eb3e98b9b6ecc9e</t>
        </is>
      </c>
      <c r="C26364" t="inlineStr">
        <is>
          <t>2015-11-19 18:52:49+00:00</t>
        </is>
      </c>
      <c r="D26364" t="inlineStr">
        <is>
          <t>add</t>
        </is>
      </c>
      <c r="E26364" t="inlineStr">
        <is>
          <t>oslo.serialization</t>
        </is>
      </c>
      <c r="F26364" t="inlineStr">
        <is>
          <t>&gt;=1.0.0;&lt;=1.2.0</t>
        </is>
      </c>
      <c r="G26364" t="inlineStr"/>
      <c r="H26364" t="inlineStr"/>
    </row>
    <row r="26365">
      <c r="A26365" t="inlineStr">
        <is>
          <t>heat</t>
        </is>
      </c>
      <c r="B26365" t="inlineStr">
        <is>
          <t>79147fc305f7955f330ad5494eb3e98b9b6ecc9e</t>
        </is>
      </c>
      <c r="C26365" t="inlineStr">
        <is>
          <t>2015-11-19 18:52:49+00:00</t>
        </is>
      </c>
      <c r="D26365" t="inlineStr">
        <is>
          <t>add</t>
        </is>
      </c>
      <c r="E26365" t="inlineStr">
        <is>
          <t>posix-ipc</t>
        </is>
      </c>
      <c r="F26365" t="inlineStr">
        <is>
          <t>&lt;=0.9.9</t>
        </is>
      </c>
      <c r="G26365" t="inlineStr"/>
      <c r="H26365" t="inlineStr"/>
    </row>
    <row r="26366">
      <c r="A26366" t="inlineStr">
        <is>
          <t>heat</t>
        </is>
      </c>
      <c r="B26366" t="inlineStr">
        <is>
          <t>79147fc305f7955f330ad5494eb3e98b9b6ecc9e</t>
        </is>
      </c>
      <c r="C26366" t="inlineStr">
        <is>
          <t>2015-11-19 18:52:49+00:00</t>
        </is>
      </c>
      <c r="D26366" t="inlineStr">
        <is>
          <t>rem</t>
        </is>
      </c>
      <c r="E26366" t="inlineStr"/>
      <c r="F26366" t="inlineStr"/>
      <c r="G26366" t="inlineStr">
        <is>
          <t>posix_ipc</t>
        </is>
      </c>
      <c r="H26366" t="inlineStr">
        <is>
          <t>&lt;=0.9.9</t>
        </is>
      </c>
    </row>
    <row r="26367">
      <c r="A26367" t="inlineStr">
        <is>
          <t>heat</t>
        </is>
      </c>
      <c r="B26367" t="inlineStr">
        <is>
          <t>dc8ccd8ee15bb336c4704ac1ff628bfb245a5593</t>
        </is>
      </c>
      <c r="C26367" t="inlineStr">
        <is>
          <t>2016-01-20 16:16:30+00:00</t>
        </is>
      </c>
      <c r="D26367" t="inlineStr">
        <is>
          <t>verchange</t>
        </is>
      </c>
      <c r="E26367" t="inlineStr">
        <is>
          <t>oslo.utils</t>
        </is>
      </c>
      <c r="F26367" t="inlineStr">
        <is>
          <t>&gt;=2.0.0;!=2.6.0</t>
        </is>
      </c>
      <c r="G26367" t="inlineStr">
        <is>
          <t>oslo.utils</t>
        </is>
      </c>
      <c r="H26367" t="inlineStr">
        <is>
          <t>&gt;=2.0.0</t>
        </is>
      </c>
    </row>
    <row r="26368">
      <c r="A26368" t="inlineStr">
        <is>
          <t>heat</t>
        </is>
      </c>
      <c r="B26368" t="inlineStr">
        <is>
          <t>dc8ccd8ee15bb336c4704ac1ff628bfb245a5593</t>
        </is>
      </c>
      <c r="C26368" t="inlineStr">
        <is>
          <t>2016-01-20 16:16:30+00:00</t>
        </is>
      </c>
      <c r="D26368" t="inlineStr">
        <is>
          <t>verchange</t>
        </is>
      </c>
      <c r="E26368" t="inlineStr">
        <is>
          <t>keystonemiddleware</t>
        </is>
      </c>
      <c r="F26368" t="inlineStr">
        <is>
          <t>&gt;=2.0.0;!=2.4.0</t>
        </is>
      </c>
      <c r="G26368" t="inlineStr">
        <is>
          <t>keystonemiddleware</t>
        </is>
      </c>
      <c r="H26368" t="inlineStr">
        <is>
          <t>&gt;=2.0.0</t>
        </is>
      </c>
    </row>
    <row r="26369">
      <c r="A26369" t="inlineStr">
        <is>
          <t>heat</t>
        </is>
      </c>
      <c r="B26369" t="inlineStr">
        <is>
          <t>dc8ccd8ee15bb336c4704ac1ff628bfb245a5593</t>
        </is>
      </c>
      <c r="C26369" t="inlineStr">
        <is>
          <t>2016-01-20 16:16:30+00:00</t>
        </is>
      </c>
      <c r="D26369" t="inlineStr">
        <is>
          <t>verchange</t>
        </is>
      </c>
      <c r="E26369" t="inlineStr">
        <is>
          <t>python-novaclient</t>
        </is>
      </c>
      <c r="F26369" t="inlineStr">
        <is>
          <t>!=2.33.0;&gt;=2.28.1</t>
        </is>
      </c>
      <c r="G26369" t="inlineStr">
        <is>
          <t>python-novaclient</t>
        </is>
      </c>
      <c r="H26369" t="inlineStr">
        <is>
          <t>&gt;=2.28.1</t>
        </is>
      </c>
    </row>
    <row r="26370">
      <c r="A26370" t="inlineStr">
        <is>
          <t>heat</t>
        </is>
      </c>
      <c r="B26370" t="inlineStr">
        <is>
          <t>dc8ccd8ee15bb336c4704ac1ff628bfb245a5593</t>
        </is>
      </c>
      <c r="C26370" t="inlineStr">
        <is>
          <t>2016-01-20 16:16:30+00:00</t>
        </is>
      </c>
      <c r="D26370" t="inlineStr">
        <is>
          <t>verchange</t>
        </is>
      </c>
      <c r="E26370" t="inlineStr">
        <is>
          <t>python-keystoneclient</t>
        </is>
      </c>
      <c r="F26370" t="inlineStr">
        <is>
          <t>&gt;=1.6.0;!=1.8.0</t>
        </is>
      </c>
      <c r="G26370" t="inlineStr">
        <is>
          <t>python-keystoneclient</t>
        </is>
      </c>
      <c r="H26370" t="inlineStr">
        <is>
          <t>&gt;=1.6.0</t>
        </is>
      </c>
    </row>
    <row r="26371">
      <c r="A26371" t="inlineStr">
        <is>
          <t>heat</t>
        </is>
      </c>
      <c r="B26371" t="inlineStr">
        <is>
          <t>dc8ccd8ee15bb336c4704ac1ff628bfb245a5593</t>
        </is>
      </c>
      <c r="C26371" t="inlineStr">
        <is>
          <t>2016-01-20 16:16:30+00:00</t>
        </is>
      </c>
      <c r="D26371" t="inlineStr">
        <is>
          <t>verchange</t>
        </is>
      </c>
      <c r="E26371" t="inlineStr">
        <is>
          <t>oslo.messaging</t>
        </is>
      </c>
      <c r="F26371" t="inlineStr">
        <is>
          <t>!=1.17.1;!=3.1.0;!=1.17.0;!=2.7.0;!=2.6.0;!=2.8.0;&gt;=1.16.0;!=2.8.1;!=2.9.0;!=2.6.1</t>
        </is>
      </c>
      <c r="G26371" t="inlineStr">
        <is>
          <t>oslo.messaging</t>
        </is>
      </c>
      <c r="H26371" t="inlineStr">
        <is>
          <t>!=1.17.0;&gt;=1.16.0;!=1.17.1</t>
        </is>
      </c>
    </row>
    <row r="26372">
      <c r="A26372" t="inlineStr">
        <is>
          <t>heat</t>
        </is>
      </c>
      <c r="B26372" t="inlineStr">
        <is>
          <t>dc8ccd8ee15bb336c4704ac1ff628bfb245a5593</t>
        </is>
      </c>
      <c r="C26372" t="inlineStr">
        <is>
          <t>2016-01-20 16:16:30+00:00</t>
        </is>
      </c>
      <c r="D26372" t="inlineStr">
        <is>
          <t>verchange</t>
        </is>
      </c>
      <c r="E26372" t="inlineStr">
        <is>
          <t>oslo.middleware</t>
        </is>
      </c>
      <c r="F26372" t="inlineStr">
        <is>
          <t>!=3.0.0;!=3.2.0;&gt;=2.8.0;!=3.1.0</t>
        </is>
      </c>
      <c r="G26372" t="inlineStr">
        <is>
          <t>oslo.middleware</t>
        </is>
      </c>
      <c r="H26372" t="inlineStr">
        <is>
          <t>&gt;=2.8.0</t>
        </is>
      </c>
    </row>
    <row r="26373">
      <c r="A26373" t="inlineStr">
        <is>
          <t>heat</t>
        </is>
      </c>
      <c r="B26373" t="inlineStr">
        <is>
          <t>dc8ccd8ee15bb336c4704ac1ff628bfb245a5593</t>
        </is>
      </c>
      <c r="C26373" t="inlineStr">
        <is>
          <t>2016-01-20 16:16:30+00:00</t>
        </is>
      </c>
      <c r="D26373" t="inlineStr">
        <is>
          <t>verchange</t>
        </is>
      </c>
      <c r="E26373" t="inlineStr">
        <is>
          <t>requests</t>
        </is>
      </c>
      <c r="F26373" t="inlineStr">
        <is>
          <t>&gt;=2.5.2;!=2.9.0;!=2.8.0</t>
        </is>
      </c>
      <c r="G26373" t="inlineStr">
        <is>
          <t>requests</t>
        </is>
      </c>
      <c r="H26373" t="inlineStr">
        <is>
          <t>&gt;=2.5.2</t>
        </is>
      </c>
    </row>
    <row r="26374">
      <c r="A26374" t="inlineStr">
        <is>
          <t>heat</t>
        </is>
      </c>
      <c r="B26374" t="inlineStr">
        <is>
          <t>f32bddcd12cd0c9e56f1daeb4519f610f729d2f7</t>
        </is>
      </c>
      <c r="C26374" t="inlineStr">
        <is>
          <t>2016-01-21 23:00:41+00:00</t>
        </is>
      </c>
      <c r="D26374" t="inlineStr">
        <is>
          <t>verchange</t>
        </is>
      </c>
      <c r="E26374" t="inlineStr">
        <is>
          <t>requests</t>
        </is>
      </c>
      <c r="F26374" t="inlineStr">
        <is>
          <t>&lt;2.8.0;&gt;=2.2.0;!=2.4.0</t>
        </is>
      </c>
      <c r="G26374" t="inlineStr">
        <is>
          <t>requests</t>
        </is>
      </c>
      <c r="H26374" t="inlineStr">
        <is>
          <t>&gt;=2.2.0;!=2.4.0</t>
        </is>
      </c>
    </row>
    <row r="26375">
      <c r="A26375" t="inlineStr">
        <is>
          <t>heat</t>
        </is>
      </c>
      <c r="B26375" t="inlineStr">
        <is>
          <t>05dde21891a76bebf92a29df7aa6fe8852fcbafe</t>
        </is>
      </c>
      <c r="C26375" t="inlineStr">
        <is>
          <t>2016-04-07 07:34:37+00:00</t>
        </is>
      </c>
      <c r="D26375" t="inlineStr">
        <is>
          <t>verchange</t>
        </is>
      </c>
      <c r="E26375" t="inlineStr">
        <is>
          <t>keystonemiddleware</t>
        </is>
      </c>
      <c r="F26375" t="inlineStr">
        <is>
          <t>&gt;=4.0.0;!=4.1.0</t>
        </is>
      </c>
      <c r="G26375" t="inlineStr">
        <is>
          <t>keystonemiddleware</t>
        </is>
      </c>
      <c r="H26375" t="inlineStr">
        <is>
          <t>&gt;=2.0.0;!=2.4.0</t>
        </is>
      </c>
    </row>
    <row r="26376">
      <c r="A26376" t="inlineStr">
        <is>
          <t>heat</t>
        </is>
      </c>
      <c r="B26376" t="inlineStr">
        <is>
          <t>05dde21891a76bebf92a29df7aa6fe8852fcbafe</t>
        </is>
      </c>
      <c r="C26376" t="inlineStr">
        <is>
          <t>2016-04-07 07:34:37+00:00</t>
        </is>
      </c>
      <c r="D26376" t="inlineStr">
        <is>
          <t>verchange</t>
        </is>
      </c>
      <c r="E26376" t="inlineStr">
        <is>
          <t>python-ceilometerclient</t>
        </is>
      </c>
      <c r="F26376" t="inlineStr">
        <is>
          <t>&gt;=2.2.1</t>
        </is>
      </c>
      <c r="G26376" t="inlineStr">
        <is>
          <t>python-ceilometerclient</t>
        </is>
      </c>
      <c r="H26376" t="inlineStr">
        <is>
          <t>&gt;=1.5.0</t>
        </is>
      </c>
    </row>
    <row r="26377">
      <c r="A26377" t="inlineStr">
        <is>
          <t>heat</t>
        </is>
      </c>
      <c r="B26377" t="inlineStr">
        <is>
          <t>05dde21891a76bebf92a29df7aa6fe8852fcbafe</t>
        </is>
      </c>
      <c r="C26377" t="inlineStr">
        <is>
          <t>2016-04-07 07:34:37+00:00</t>
        </is>
      </c>
      <c r="D26377" t="inlineStr">
        <is>
          <t>verchange</t>
        </is>
      </c>
      <c r="E26377" t="inlineStr">
        <is>
          <t>python-keystoneclient</t>
        </is>
      </c>
      <c r="F26377" t="inlineStr">
        <is>
          <t>&gt;=1.6.0;!=2.1.0;!=1.8.0</t>
        </is>
      </c>
      <c r="G26377" t="inlineStr">
        <is>
          <t>python-keystoneclient</t>
        </is>
      </c>
      <c r="H26377" t="inlineStr">
        <is>
          <t>&gt;=1.6.0;!=1.8.0</t>
        </is>
      </c>
    </row>
    <row r="26378">
      <c r="A26378" t="inlineStr">
        <is>
          <t>heat</t>
        </is>
      </c>
      <c r="B26378" t="inlineStr">
        <is>
          <t>05dde21891a76bebf92a29df7aa6fe8852fcbafe</t>
        </is>
      </c>
      <c r="C26378" t="inlineStr">
        <is>
          <t>2016-04-07 07:34:37+00:00</t>
        </is>
      </c>
      <c r="D26378" t="inlineStr">
        <is>
          <t>verchange</t>
        </is>
      </c>
      <c r="E26378" t="inlineStr">
        <is>
          <t>python-glanceclient</t>
        </is>
      </c>
      <c r="F26378" t="inlineStr">
        <is>
          <t>&gt;=2.0.0</t>
        </is>
      </c>
      <c r="G26378" t="inlineStr">
        <is>
          <t>python-glanceclient</t>
        </is>
      </c>
      <c r="H26378" t="inlineStr">
        <is>
          <t>&gt;=0.18.0</t>
        </is>
      </c>
    </row>
    <row r="26379">
      <c r="A26379" t="inlineStr">
        <is>
          <t>heat</t>
        </is>
      </c>
      <c r="B26379" t="inlineStr">
        <is>
          <t>05dde21891a76bebf92a29df7aa6fe8852fcbafe</t>
        </is>
      </c>
      <c r="C26379" t="inlineStr">
        <is>
          <t>2016-04-07 07:34:37+00:00</t>
        </is>
      </c>
      <c r="D26379" t="inlineStr">
        <is>
          <t>verchange</t>
        </is>
      </c>
      <c r="E26379" t="inlineStr">
        <is>
          <t>oslo.cache</t>
        </is>
      </c>
      <c r="F26379" t="inlineStr">
        <is>
          <t>&gt;=1.5.0</t>
        </is>
      </c>
      <c r="G26379" t="inlineStr">
        <is>
          <t>oslo.cache</t>
        </is>
      </c>
      <c r="H26379" t="inlineStr">
        <is>
          <t>&gt;=0.4.0</t>
        </is>
      </c>
    </row>
    <row r="26380">
      <c r="A26380" t="inlineStr">
        <is>
          <t>heat</t>
        </is>
      </c>
      <c r="B26380" t="inlineStr">
        <is>
          <t>05dde21891a76bebf92a29df7aa6fe8852fcbafe</t>
        </is>
      </c>
      <c r="C26380" t="inlineStr">
        <is>
          <t>2016-04-07 07:34:37+00:00</t>
        </is>
      </c>
      <c r="D26380" t="inlineStr">
        <is>
          <t>verchange</t>
        </is>
      </c>
      <c r="E26380" t="inlineStr">
        <is>
          <t>oslo.versionedobjects</t>
        </is>
      </c>
      <c r="F26380" t="inlineStr">
        <is>
          <t>&gt;=1.5.0</t>
        </is>
      </c>
      <c r="G26380" t="inlineStr">
        <is>
          <t>oslo.versionedobjects</t>
        </is>
      </c>
      <c r="H26380" t="inlineStr">
        <is>
          <t>&gt;=0.9.0</t>
        </is>
      </c>
    </row>
    <row r="26381">
      <c r="A26381" t="inlineStr">
        <is>
          <t>heat</t>
        </is>
      </c>
      <c r="B26381" t="inlineStr">
        <is>
          <t>05dde21891a76bebf92a29df7aa6fe8852fcbafe</t>
        </is>
      </c>
      <c r="C26381" t="inlineStr">
        <is>
          <t>2016-04-07 07:34:37+00:00</t>
        </is>
      </c>
      <c r="D26381" t="inlineStr">
        <is>
          <t>verchange</t>
        </is>
      </c>
      <c r="E26381" t="inlineStr">
        <is>
          <t>python-saharaclient</t>
        </is>
      </c>
      <c r="F26381" t="inlineStr">
        <is>
          <t>&gt;=0.13.0</t>
        </is>
      </c>
      <c r="G26381" t="inlineStr">
        <is>
          <t>python-saharaclient</t>
        </is>
      </c>
      <c r="H26381" t="inlineStr">
        <is>
          <t>&gt;=0.10.0</t>
        </is>
      </c>
    </row>
    <row r="26382">
      <c r="A26382" t="inlineStr">
        <is>
          <t>heat</t>
        </is>
      </c>
      <c r="B26382" t="inlineStr">
        <is>
          <t>05dde21891a76bebf92a29df7aa6fe8852fcbafe</t>
        </is>
      </c>
      <c r="C26382" t="inlineStr">
        <is>
          <t>2016-04-07 07:34:37+00:00</t>
        </is>
      </c>
      <c r="D26382" t="inlineStr">
        <is>
          <t>verchange</t>
        </is>
      </c>
      <c r="E26382" t="inlineStr">
        <is>
          <t>python-mistralclient</t>
        </is>
      </c>
      <c r="F26382" t="inlineStr">
        <is>
          <t>&gt;=1.0.0</t>
        </is>
      </c>
      <c r="G26382" t="inlineStr">
        <is>
          <t>python-mistralclient</t>
        </is>
      </c>
      <c r="H26382" t="inlineStr">
        <is>
          <t>&gt;=1.0.0</t>
        </is>
      </c>
    </row>
    <row r="26383">
      <c r="A26383" t="inlineStr">
        <is>
          <t>heat</t>
        </is>
      </c>
      <c r="B26383" t="inlineStr">
        <is>
          <t>05dde21891a76bebf92a29df7aa6fe8852fcbafe</t>
        </is>
      </c>
      <c r="C26383" t="inlineStr">
        <is>
          <t>2016-04-07 07:34:37+00:00</t>
        </is>
      </c>
      <c r="D26383" t="inlineStr">
        <is>
          <t>verchange</t>
        </is>
      </c>
      <c r="E26383" t="inlineStr">
        <is>
          <t>oslo.i18n</t>
        </is>
      </c>
      <c r="F26383" t="inlineStr">
        <is>
          <t>&gt;=2.1.0</t>
        </is>
      </c>
      <c r="G26383" t="inlineStr">
        <is>
          <t>oslo.i18n</t>
        </is>
      </c>
      <c r="H26383" t="inlineStr">
        <is>
          <t>&gt;=1.5.0</t>
        </is>
      </c>
    </row>
    <row r="26384">
      <c r="A26384" t="inlineStr">
        <is>
          <t>heat</t>
        </is>
      </c>
      <c r="B26384" t="inlineStr">
        <is>
          <t>05dde21891a76bebf92a29df7aa6fe8852fcbafe</t>
        </is>
      </c>
      <c r="C26384" t="inlineStr">
        <is>
          <t>2016-04-07 07:34:37+00:00</t>
        </is>
      </c>
      <c r="D26384" t="inlineStr">
        <is>
          <t>verchange</t>
        </is>
      </c>
      <c r="E26384" t="inlineStr">
        <is>
          <t>python-magnumclient</t>
        </is>
      </c>
      <c r="F26384" t="inlineStr">
        <is>
          <t>&gt;=0.2.1</t>
        </is>
      </c>
      <c r="G26384" t="inlineStr">
        <is>
          <t>python-magnumclient</t>
        </is>
      </c>
      <c r="H26384" t="inlineStr">
        <is>
          <t>&gt;=0.2.1</t>
        </is>
      </c>
    </row>
    <row r="26385">
      <c r="A26385" t="inlineStr">
        <is>
          <t>heat</t>
        </is>
      </c>
      <c r="B26385" t="inlineStr">
        <is>
          <t>05dde21891a76bebf92a29df7aa6fe8852fcbafe</t>
        </is>
      </c>
      <c r="C26385" t="inlineStr">
        <is>
          <t>2016-04-07 07:34:37+00:00</t>
        </is>
      </c>
      <c r="D26385" t="inlineStr">
        <is>
          <t>verchange</t>
        </is>
      </c>
      <c r="E26385" t="inlineStr">
        <is>
          <t>requests</t>
        </is>
      </c>
      <c r="F26385" t="inlineStr">
        <is>
          <t>&gt;=2.8.1;!=2.9.0</t>
        </is>
      </c>
      <c r="G26385" t="inlineStr">
        <is>
          <t>requests</t>
        </is>
      </c>
      <c r="H26385" t="inlineStr">
        <is>
          <t>&gt;=2.5.2;!=2.9.0;!=2.8.0</t>
        </is>
      </c>
    </row>
    <row r="26386">
      <c r="A26386" t="inlineStr">
        <is>
          <t>heat</t>
        </is>
      </c>
      <c r="B26386" t="inlineStr">
        <is>
          <t>05dde21891a76bebf92a29df7aa6fe8852fcbafe</t>
        </is>
      </c>
      <c r="C26386" t="inlineStr">
        <is>
          <t>2016-04-07 07:34:37+00:00</t>
        </is>
      </c>
      <c r="D26386" t="inlineStr">
        <is>
          <t>verchange</t>
        </is>
      </c>
      <c r="E26386" t="inlineStr">
        <is>
          <t>SQLAlchemy</t>
        </is>
      </c>
      <c r="F26386" t="inlineStr">
        <is>
          <t>&lt;1.1.0;&gt;=1.0.10</t>
        </is>
      </c>
      <c r="G26386" t="inlineStr">
        <is>
          <t>SQLAlchemy</t>
        </is>
      </c>
      <c r="H26386" t="inlineStr">
        <is>
          <t>&gt;=0.9.9;&lt;1.1.0</t>
        </is>
      </c>
    </row>
    <row r="26387">
      <c r="A26387" t="inlineStr">
        <is>
          <t>heat</t>
        </is>
      </c>
      <c r="B26387" t="inlineStr">
        <is>
          <t>05dde21891a76bebf92a29df7aa6fe8852fcbafe</t>
        </is>
      </c>
      <c r="C26387" t="inlineStr">
        <is>
          <t>2016-04-07 07:34:37+00:00</t>
        </is>
      </c>
      <c r="D26387" t="inlineStr">
        <is>
          <t>verchange</t>
        </is>
      </c>
      <c r="E26387" t="inlineStr">
        <is>
          <t>six</t>
        </is>
      </c>
      <c r="F26387" t="inlineStr">
        <is>
          <t>&gt;=1.9.0</t>
        </is>
      </c>
      <c r="G26387" t="inlineStr">
        <is>
          <t>six</t>
        </is>
      </c>
      <c r="H26387" t="inlineStr">
        <is>
          <t>&gt;=1.9.0</t>
        </is>
      </c>
    </row>
    <row r="26388">
      <c r="A26388" t="inlineStr">
        <is>
          <t>heat</t>
        </is>
      </c>
      <c r="B26388" t="inlineStr">
        <is>
          <t>05dde21891a76bebf92a29df7aa6fe8852fcbafe</t>
        </is>
      </c>
      <c r="C26388" t="inlineStr">
        <is>
          <t>2016-04-07 07:34:37+00:00</t>
        </is>
      </c>
      <c r="D26388" t="inlineStr">
        <is>
          <t>verchange</t>
        </is>
      </c>
      <c r="E26388" t="inlineStr">
        <is>
          <t>oslo.reports</t>
        </is>
      </c>
      <c r="F26388" t="inlineStr">
        <is>
          <t>&gt;=0.6.0</t>
        </is>
      </c>
      <c r="G26388" t="inlineStr">
        <is>
          <t>oslo.reports</t>
        </is>
      </c>
      <c r="H26388" t="inlineStr">
        <is>
          <t>&gt;=0.1.0</t>
        </is>
      </c>
    </row>
    <row r="26389">
      <c r="A26389" t="inlineStr">
        <is>
          <t>heat</t>
        </is>
      </c>
      <c r="B26389" t="inlineStr">
        <is>
          <t>05dde21891a76bebf92a29df7aa6fe8852fcbafe</t>
        </is>
      </c>
      <c r="C26389" t="inlineStr">
        <is>
          <t>2016-04-07 07:34:37+00:00</t>
        </is>
      </c>
      <c r="D26389" t="inlineStr">
        <is>
          <t>verchange</t>
        </is>
      </c>
      <c r="E26389" t="inlineStr">
        <is>
          <t>WebOb</t>
        </is>
      </c>
      <c r="F26389" t="inlineStr">
        <is>
          <t>&gt;=1.2.3</t>
        </is>
      </c>
      <c r="G26389" t="inlineStr">
        <is>
          <t>WebOb</t>
        </is>
      </c>
      <c r="H26389" t="inlineStr">
        <is>
          <t>&gt;=1.2.3</t>
        </is>
      </c>
    </row>
    <row r="26390">
      <c r="A26390" t="inlineStr">
        <is>
          <t>heat</t>
        </is>
      </c>
      <c r="B26390" t="inlineStr">
        <is>
          <t>05dde21891a76bebf92a29df7aa6fe8852fcbafe</t>
        </is>
      </c>
      <c r="C26390" t="inlineStr">
        <is>
          <t>2016-04-07 07:34:37+00:00</t>
        </is>
      </c>
      <c r="D26390" t="inlineStr">
        <is>
          <t>verchange</t>
        </is>
      </c>
      <c r="E26390" t="inlineStr">
        <is>
          <t>python-cinderclient</t>
        </is>
      </c>
      <c r="F26390" t="inlineStr">
        <is>
          <t>&gt;=1.3.1</t>
        </is>
      </c>
      <c r="G26390" t="inlineStr">
        <is>
          <t>python-cinderclient</t>
        </is>
      </c>
      <c r="H26390" t="inlineStr">
        <is>
          <t>&gt;=1.3.1</t>
        </is>
      </c>
    </row>
    <row r="26391">
      <c r="A26391" t="inlineStr">
        <is>
          <t>heat</t>
        </is>
      </c>
      <c r="B26391" t="inlineStr">
        <is>
          <t>05dde21891a76bebf92a29df7aa6fe8852fcbafe</t>
        </is>
      </c>
      <c r="C26391" t="inlineStr">
        <is>
          <t>2016-04-07 07:34:37+00:00</t>
        </is>
      </c>
      <c r="D26391" t="inlineStr">
        <is>
          <t>verchange</t>
        </is>
      </c>
      <c r="E26391" t="inlineStr">
        <is>
          <t>python-heatclient</t>
        </is>
      </c>
      <c r="F26391" t="inlineStr">
        <is>
          <t>&gt;=0.6.0</t>
        </is>
      </c>
      <c r="G26391" t="inlineStr">
        <is>
          <t>python-heatclient</t>
        </is>
      </c>
      <c r="H26391" t="inlineStr">
        <is>
          <t>&gt;=0.3.0</t>
        </is>
      </c>
    </row>
    <row r="26392">
      <c r="A26392" t="inlineStr">
        <is>
          <t>heat</t>
        </is>
      </c>
      <c r="B26392" t="inlineStr">
        <is>
          <t>05dde21891a76bebf92a29df7aa6fe8852fcbafe</t>
        </is>
      </c>
      <c r="C26392" t="inlineStr">
        <is>
          <t>2016-04-07 07:34:37+00:00</t>
        </is>
      </c>
      <c r="D26392" t="inlineStr">
        <is>
          <t>verchange</t>
        </is>
      </c>
      <c r="E26392" t="inlineStr">
        <is>
          <t>oslo.middleware</t>
        </is>
      </c>
      <c r="F26392" t="inlineStr">
        <is>
          <t>&gt;=3.0.0</t>
        </is>
      </c>
      <c r="G26392" t="inlineStr">
        <is>
          <t>oslo.middleware</t>
        </is>
      </c>
      <c r="H26392" t="inlineStr">
        <is>
          <t>!=3.0.0;!=3.2.0;&gt;=2.8.0;!=3.1.0</t>
        </is>
      </c>
    </row>
    <row r="26393">
      <c r="A26393" t="inlineStr">
        <is>
          <t>heat</t>
        </is>
      </c>
      <c r="B26393" t="inlineStr">
        <is>
          <t>05dde21891a76bebf92a29df7aa6fe8852fcbafe</t>
        </is>
      </c>
      <c r="C26393" t="inlineStr">
        <is>
          <t>2016-04-07 07:34:37+00:00</t>
        </is>
      </c>
      <c r="D26393" t="inlineStr">
        <is>
          <t>verchange</t>
        </is>
      </c>
      <c r="E26393" t="inlineStr">
        <is>
          <t>python-manilaclient</t>
        </is>
      </c>
      <c r="F26393" t="inlineStr">
        <is>
          <t>&gt;=1.3.0</t>
        </is>
      </c>
      <c r="G26393" t="inlineStr">
        <is>
          <t>python-manilaclient</t>
        </is>
      </c>
      <c r="H26393" t="inlineStr">
        <is>
          <t>&gt;=1.3.0</t>
        </is>
      </c>
    </row>
    <row r="26394">
      <c r="A26394" t="inlineStr">
        <is>
          <t>heat</t>
        </is>
      </c>
      <c r="B26394" t="inlineStr">
        <is>
          <t>05dde21891a76bebf92a29df7aa6fe8852fcbafe</t>
        </is>
      </c>
      <c r="C26394" t="inlineStr">
        <is>
          <t>2016-04-07 07:34:37+00:00</t>
        </is>
      </c>
      <c r="D26394" t="inlineStr">
        <is>
          <t>verchange</t>
        </is>
      </c>
      <c r="E26394" t="inlineStr">
        <is>
          <t>cryptography</t>
        </is>
      </c>
      <c r="F26394" t="inlineStr">
        <is>
          <t>&gt;=1.0</t>
        </is>
      </c>
      <c r="G26394" t="inlineStr">
        <is>
          <t>cryptography</t>
        </is>
      </c>
      <c r="H26394" t="inlineStr">
        <is>
          <t>&gt;=1.0</t>
        </is>
      </c>
    </row>
    <row r="26395">
      <c r="A26395" t="inlineStr">
        <is>
          <t>heat</t>
        </is>
      </c>
      <c r="B26395" t="inlineStr">
        <is>
          <t>05dde21891a76bebf92a29df7aa6fe8852fcbafe</t>
        </is>
      </c>
      <c r="C26395" t="inlineStr">
        <is>
          <t>2016-04-07 07:34:37+00:00</t>
        </is>
      </c>
      <c r="D26395" t="inlineStr">
        <is>
          <t>verchange</t>
        </is>
      </c>
      <c r="E26395" t="inlineStr">
        <is>
          <t>eventlet</t>
        </is>
      </c>
      <c r="F26395" t="inlineStr">
        <is>
          <t>&gt;=0.18.2;!=0.18.3</t>
        </is>
      </c>
      <c r="G26395" t="inlineStr">
        <is>
          <t>eventlet</t>
        </is>
      </c>
      <c r="H26395" t="inlineStr">
        <is>
          <t>&gt;=0.17.4</t>
        </is>
      </c>
    </row>
    <row r="26396">
      <c r="A26396" t="inlineStr">
        <is>
          <t>heat</t>
        </is>
      </c>
      <c r="B26396" t="inlineStr">
        <is>
          <t>05dde21891a76bebf92a29df7aa6fe8852fcbafe</t>
        </is>
      </c>
      <c r="C26396" t="inlineStr">
        <is>
          <t>2016-04-07 07:34:37+00:00</t>
        </is>
      </c>
      <c r="D26396" t="inlineStr">
        <is>
          <t>verchange</t>
        </is>
      </c>
      <c r="E26396" t="inlineStr">
        <is>
          <t>pytz</t>
        </is>
      </c>
      <c r="F26396" t="inlineStr">
        <is>
          <t>&gt;=2013.6</t>
        </is>
      </c>
      <c r="G26396" t="inlineStr">
        <is>
          <t>pytz</t>
        </is>
      </c>
      <c r="H26396" t="inlineStr">
        <is>
          <t>&gt;=2013.6</t>
        </is>
      </c>
    </row>
    <row r="26397">
      <c r="A26397" t="inlineStr">
        <is>
          <t>heat</t>
        </is>
      </c>
      <c r="B26397" t="inlineStr">
        <is>
          <t>05dde21891a76bebf92a29df7aa6fe8852fcbafe</t>
        </is>
      </c>
      <c r="C26397" t="inlineStr">
        <is>
          <t>2016-04-07 07:34:37+00:00</t>
        </is>
      </c>
      <c r="D26397" t="inlineStr">
        <is>
          <t>verchange</t>
        </is>
      </c>
      <c r="E26397" t="inlineStr">
        <is>
          <t>Routes</t>
        </is>
      </c>
      <c r="F26397" t="inlineStr">
        <is>
          <t>&gt;=1.12.3;!=2.0;!=2.1</t>
        </is>
      </c>
      <c r="G26397" t="inlineStr">
        <is>
          <t>Routes</t>
        </is>
      </c>
      <c r="H26397" t="inlineStr">
        <is>
          <t>&gt;=1.12.3;!=2.0;!=2.1</t>
        </is>
      </c>
    </row>
    <row r="26398">
      <c r="A26398" t="inlineStr">
        <is>
          <t>heat</t>
        </is>
      </c>
      <c r="B26398" t="inlineStr">
        <is>
          <t>05dde21891a76bebf92a29df7aa6fe8852fcbafe</t>
        </is>
      </c>
      <c r="C26398" t="inlineStr">
        <is>
          <t>2016-04-07 07:34:37+00:00</t>
        </is>
      </c>
      <c r="D26398" t="inlineStr">
        <is>
          <t>verchange</t>
        </is>
      </c>
      <c r="E26398" t="inlineStr">
        <is>
          <t>oslo.config</t>
        </is>
      </c>
      <c r="F26398" t="inlineStr">
        <is>
          <t>&gt;=3.7.0</t>
        </is>
      </c>
      <c r="G26398" t="inlineStr">
        <is>
          <t>oslo.config</t>
        </is>
      </c>
      <c r="H26398" t="inlineStr">
        <is>
          <t>&gt;=2.3.0</t>
        </is>
      </c>
    </row>
    <row r="26399">
      <c r="A26399" t="inlineStr">
        <is>
          <t>heat</t>
        </is>
      </c>
      <c r="B26399" t="inlineStr">
        <is>
          <t>05dde21891a76bebf92a29df7aa6fe8852fcbafe</t>
        </is>
      </c>
      <c r="C26399" t="inlineStr">
        <is>
          <t>2016-04-07 07:34:37+00:00</t>
        </is>
      </c>
      <c r="D26399" t="inlineStr">
        <is>
          <t>verchange</t>
        </is>
      </c>
      <c r="E26399" t="inlineStr">
        <is>
          <t>python-novaclient</t>
        </is>
      </c>
      <c r="F26399" t="inlineStr">
        <is>
          <t>!=2.33.0;&gt;=2.29.0</t>
        </is>
      </c>
      <c r="G26399" t="inlineStr">
        <is>
          <t>python-novaclient</t>
        </is>
      </c>
      <c r="H26399" t="inlineStr">
        <is>
          <t>!=2.33.0;&gt;=2.28.1</t>
        </is>
      </c>
    </row>
    <row r="26400">
      <c r="A26400" t="inlineStr">
        <is>
          <t>heat</t>
        </is>
      </c>
      <c r="B26400" t="inlineStr">
        <is>
          <t>05dde21891a76bebf92a29df7aa6fe8852fcbafe</t>
        </is>
      </c>
      <c r="C26400" t="inlineStr">
        <is>
          <t>2016-04-07 07:34:37+00:00</t>
        </is>
      </c>
      <c r="D26400" t="inlineStr">
        <is>
          <t>verchange</t>
        </is>
      </c>
      <c r="E26400" t="inlineStr">
        <is>
          <t>oslo.db</t>
        </is>
      </c>
      <c r="F26400" t="inlineStr">
        <is>
          <t>&gt;=4.1.0</t>
        </is>
      </c>
      <c r="G26400" t="inlineStr">
        <is>
          <t>oslo.db</t>
        </is>
      </c>
      <c r="H26400" t="inlineStr">
        <is>
          <t>&gt;=2.4.1</t>
        </is>
      </c>
    </row>
    <row r="26401">
      <c r="A26401" t="inlineStr">
        <is>
          <t>heat</t>
        </is>
      </c>
      <c r="B26401" t="inlineStr">
        <is>
          <t>05dde21891a76bebf92a29df7aa6fe8852fcbafe</t>
        </is>
      </c>
      <c r="C26401" t="inlineStr">
        <is>
          <t>2016-04-07 07:34:37+00:00</t>
        </is>
      </c>
      <c r="D26401" t="inlineStr">
        <is>
          <t>verchange</t>
        </is>
      </c>
      <c r="E26401" t="inlineStr">
        <is>
          <t>oslo.messaging</t>
        </is>
      </c>
      <c r="F26401" t="inlineStr">
        <is>
          <t>&gt;=4.0.0</t>
        </is>
      </c>
      <c r="G26401" t="inlineStr">
        <is>
          <t>oslo.messaging</t>
        </is>
      </c>
      <c r="H26401" t="inlineStr">
        <is>
          <t>!=1.17.1;!=3.1.0;!=1.17.0;!=2.7.0;!=2.6.0;!=2.8.0;&gt;=1.16.0;!=2.8.1;!=2.9.0;!=2.6.1</t>
        </is>
      </c>
    </row>
    <row r="26402">
      <c r="A26402" t="inlineStr">
        <is>
          <t>heat</t>
        </is>
      </c>
      <c r="B26402" t="inlineStr">
        <is>
          <t>05dde21891a76bebf92a29df7aa6fe8852fcbafe</t>
        </is>
      </c>
      <c r="C26402" t="inlineStr">
        <is>
          <t>2016-04-07 07:34:37+00:00</t>
        </is>
      </c>
      <c r="D26402" t="inlineStr">
        <is>
          <t>verchange</t>
        </is>
      </c>
      <c r="E26402" t="inlineStr">
        <is>
          <t>Babel</t>
        </is>
      </c>
      <c r="F26402" t="inlineStr">
        <is>
          <t>&gt;=1.3</t>
        </is>
      </c>
      <c r="G26402" t="inlineStr">
        <is>
          <t>Babel</t>
        </is>
      </c>
      <c r="H26402" t="inlineStr">
        <is>
          <t>&gt;=1.3</t>
        </is>
      </c>
    </row>
    <row r="26403">
      <c r="A26403" t="inlineStr">
        <is>
          <t>heat</t>
        </is>
      </c>
      <c r="B26403" t="inlineStr">
        <is>
          <t>05dde21891a76bebf92a29df7aa6fe8852fcbafe</t>
        </is>
      </c>
      <c r="C26403" t="inlineStr">
        <is>
          <t>2016-04-07 07:34:37+00:00</t>
        </is>
      </c>
      <c r="D26403" t="inlineStr">
        <is>
          <t>verchange</t>
        </is>
      </c>
      <c r="E26403" t="inlineStr">
        <is>
          <t>sqlalchemy-migrate</t>
        </is>
      </c>
      <c r="F26403" t="inlineStr">
        <is>
          <t>&gt;=0.9.6</t>
        </is>
      </c>
      <c r="G26403" t="inlineStr">
        <is>
          <t>sqlalchemy-migrate</t>
        </is>
      </c>
      <c r="H26403" t="inlineStr">
        <is>
          <t>&gt;=0.9.6</t>
        </is>
      </c>
    </row>
    <row r="26404">
      <c r="A26404" t="inlineStr">
        <is>
          <t>heat</t>
        </is>
      </c>
      <c r="B26404" t="inlineStr">
        <is>
          <t>05dde21891a76bebf92a29df7aa6fe8852fcbafe</t>
        </is>
      </c>
      <c r="C26404" t="inlineStr">
        <is>
          <t>2016-04-07 07:34:37+00:00</t>
        </is>
      </c>
      <c r="D26404" t="inlineStr">
        <is>
          <t>verchange</t>
        </is>
      </c>
      <c r="E26404" t="inlineStr">
        <is>
          <t>python-troveclient</t>
        </is>
      </c>
      <c r="F26404" t="inlineStr">
        <is>
          <t>&gt;=1.2.0;!=2.1.0</t>
        </is>
      </c>
      <c r="G26404" t="inlineStr">
        <is>
          <t>python-troveclient</t>
        </is>
      </c>
      <c r="H26404" t="inlineStr">
        <is>
          <t>&gt;=1.2.0</t>
        </is>
      </c>
    </row>
    <row r="26405">
      <c r="A26405" t="inlineStr">
        <is>
          <t>heat</t>
        </is>
      </c>
      <c r="B26405" t="inlineStr">
        <is>
          <t>05dde21891a76bebf92a29df7aa6fe8852fcbafe</t>
        </is>
      </c>
      <c r="C26405" t="inlineStr">
        <is>
          <t>2016-04-07 07:34:37+00:00</t>
        </is>
      </c>
      <c r="D26405" t="inlineStr">
        <is>
          <t>verchange</t>
        </is>
      </c>
      <c r="E26405" t="inlineStr">
        <is>
          <t>python-barbicanclient</t>
        </is>
      </c>
      <c r="F26405" t="inlineStr">
        <is>
          <t>&gt;=3.3.0</t>
        </is>
      </c>
      <c r="G26405" t="inlineStr">
        <is>
          <t>python-barbicanclient</t>
        </is>
      </c>
      <c r="H26405" t="inlineStr">
        <is>
          <t>&gt;=3.3.0</t>
        </is>
      </c>
    </row>
    <row r="26406">
      <c r="A26406" t="inlineStr">
        <is>
          <t>heat</t>
        </is>
      </c>
      <c r="B26406" t="inlineStr">
        <is>
          <t>05dde21891a76bebf92a29df7aa6fe8852fcbafe</t>
        </is>
      </c>
      <c r="C26406" t="inlineStr">
        <is>
          <t>2016-04-07 07:34:37+00:00</t>
        </is>
      </c>
      <c r="D26406" t="inlineStr">
        <is>
          <t>verchange</t>
        </is>
      </c>
      <c r="E26406" t="inlineStr">
        <is>
          <t>oslo.log</t>
        </is>
      </c>
      <c r="F26406" t="inlineStr">
        <is>
          <t>&gt;=1.14.0</t>
        </is>
      </c>
      <c r="G26406" t="inlineStr">
        <is>
          <t>oslo.log</t>
        </is>
      </c>
      <c r="H26406" t="inlineStr">
        <is>
          <t>&gt;=1.8.0</t>
        </is>
      </c>
    </row>
    <row r="26407">
      <c r="A26407" t="inlineStr">
        <is>
          <t>heat</t>
        </is>
      </c>
      <c r="B26407" t="inlineStr">
        <is>
          <t>05dde21891a76bebf92a29df7aa6fe8852fcbafe</t>
        </is>
      </c>
      <c r="C26407" t="inlineStr">
        <is>
          <t>2016-04-07 07:34:37+00:00</t>
        </is>
      </c>
      <c r="D26407" t="inlineStr">
        <is>
          <t>verchange</t>
        </is>
      </c>
      <c r="E26407" t="inlineStr">
        <is>
          <t>PasteDeploy</t>
        </is>
      </c>
      <c r="F26407" t="inlineStr">
        <is>
          <t>&gt;=1.5.0</t>
        </is>
      </c>
      <c r="G26407" t="inlineStr">
        <is>
          <t>PasteDeploy</t>
        </is>
      </c>
      <c r="H26407" t="inlineStr">
        <is>
          <t>&gt;=1.5.0</t>
        </is>
      </c>
    </row>
    <row r="26408">
      <c r="A26408" t="inlineStr">
        <is>
          <t>heat</t>
        </is>
      </c>
      <c r="B26408" t="inlineStr">
        <is>
          <t>05dde21891a76bebf92a29df7aa6fe8852fcbafe</t>
        </is>
      </c>
      <c r="C26408" t="inlineStr">
        <is>
          <t>2016-04-07 07:34:37+00:00</t>
        </is>
      </c>
      <c r="D26408" t="inlineStr">
        <is>
          <t>verchange</t>
        </is>
      </c>
      <c r="E26408" t="inlineStr">
        <is>
          <t>PyYAML</t>
        </is>
      </c>
      <c r="F26408" t="inlineStr">
        <is>
          <t>&gt;=3.1.0</t>
        </is>
      </c>
      <c r="G26408" t="inlineStr">
        <is>
          <t>PyYAML</t>
        </is>
      </c>
      <c r="H26408" t="inlineStr">
        <is>
          <t>&gt;=3.1.0</t>
        </is>
      </c>
    </row>
    <row r="26409">
      <c r="A26409" t="inlineStr">
        <is>
          <t>heat</t>
        </is>
      </c>
      <c r="B26409" t="inlineStr">
        <is>
          <t>05dde21891a76bebf92a29df7aa6fe8852fcbafe</t>
        </is>
      </c>
      <c r="C26409" t="inlineStr">
        <is>
          <t>2016-04-07 07:34:37+00:00</t>
        </is>
      </c>
      <c r="D26409" t="inlineStr">
        <is>
          <t>verchange</t>
        </is>
      </c>
      <c r="E26409" t="inlineStr">
        <is>
          <t>oslo.service</t>
        </is>
      </c>
      <c r="F26409" t="inlineStr">
        <is>
          <t>&gt;=1.0.0</t>
        </is>
      </c>
      <c r="G26409" t="inlineStr">
        <is>
          <t>oslo.service</t>
        </is>
      </c>
      <c r="H26409" t="inlineStr">
        <is>
          <t>&gt;=0.7.0</t>
        </is>
      </c>
    </row>
    <row r="26410">
      <c r="A26410" t="inlineStr">
        <is>
          <t>heat</t>
        </is>
      </c>
      <c r="B26410" t="inlineStr">
        <is>
          <t>05dde21891a76bebf92a29df7aa6fe8852fcbafe</t>
        </is>
      </c>
      <c r="C26410" t="inlineStr">
        <is>
          <t>2016-04-07 07:34:37+00:00</t>
        </is>
      </c>
      <c r="D26410" t="inlineStr">
        <is>
          <t>verchange</t>
        </is>
      </c>
      <c r="E26410" t="inlineStr">
        <is>
          <t>oslo.utils</t>
        </is>
      </c>
      <c r="F26410" t="inlineStr">
        <is>
          <t>&gt;=3.5.0</t>
        </is>
      </c>
      <c r="G26410" t="inlineStr">
        <is>
          <t>oslo.utils</t>
        </is>
      </c>
      <c r="H26410" t="inlineStr">
        <is>
          <t>&gt;=2.0.0;!=2.6.0</t>
        </is>
      </c>
    </row>
    <row r="26411">
      <c r="A26411" t="inlineStr">
        <is>
          <t>heat</t>
        </is>
      </c>
      <c r="B26411" t="inlineStr">
        <is>
          <t>05dde21891a76bebf92a29df7aa6fe8852fcbafe</t>
        </is>
      </c>
      <c r="C26411" t="inlineStr">
        <is>
          <t>2016-04-07 07:34:37+00:00</t>
        </is>
      </c>
      <c r="D26411" t="inlineStr">
        <is>
          <t>verchange</t>
        </is>
      </c>
      <c r="E26411" t="inlineStr">
        <is>
          <t>greenlet</t>
        </is>
      </c>
      <c r="F26411" t="inlineStr">
        <is>
          <t>&gt;=0.3.2</t>
        </is>
      </c>
      <c r="G26411" t="inlineStr">
        <is>
          <t>greenlet</t>
        </is>
      </c>
      <c r="H26411" t="inlineStr">
        <is>
          <t>&gt;=0.3.2</t>
        </is>
      </c>
    </row>
    <row r="26412">
      <c r="A26412" t="inlineStr">
        <is>
          <t>heat</t>
        </is>
      </c>
      <c r="B26412" t="inlineStr">
        <is>
          <t>05dde21891a76bebf92a29df7aa6fe8852fcbafe</t>
        </is>
      </c>
      <c r="C26412" t="inlineStr">
        <is>
          <t>2016-04-07 07:34:37+00:00</t>
        </is>
      </c>
      <c r="D26412" t="inlineStr">
        <is>
          <t>verchange</t>
        </is>
      </c>
      <c r="E26412" t="inlineStr">
        <is>
          <t>python-zaqarclient</t>
        </is>
      </c>
      <c r="F26412" t="inlineStr">
        <is>
          <t>&gt;=0.3.0</t>
        </is>
      </c>
      <c r="G26412" t="inlineStr">
        <is>
          <t>python-zaqarclient</t>
        </is>
      </c>
      <c r="H26412" t="inlineStr">
        <is>
          <t>&gt;=0.1.1</t>
        </is>
      </c>
    </row>
    <row r="26413">
      <c r="A26413" t="inlineStr">
        <is>
          <t>heat</t>
        </is>
      </c>
      <c r="B26413" t="inlineStr">
        <is>
          <t>05dde21891a76bebf92a29df7aa6fe8852fcbafe</t>
        </is>
      </c>
      <c r="C26413" t="inlineStr">
        <is>
          <t>2016-04-07 07:34:37+00:00</t>
        </is>
      </c>
      <c r="D26413" t="inlineStr">
        <is>
          <t>verchange</t>
        </is>
      </c>
      <c r="E26413" t="inlineStr">
        <is>
          <t>pycrypto</t>
        </is>
      </c>
      <c r="F26413" t="inlineStr">
        <is>
          <t>&gt;=2.6</t>
        </is>
      </c>
      <c r="G26413" t="inlineStr">
        <is>
          <t>pycrypto</t>
        </is>
      </c>
      <c r="H26413" t="inlineStr">
        <is>
          <t>&gt;=2.6</t>
        </is>
      </c>
    </row>
    <row r="26414">
      <c r="A26414" t="inlineStr">
        <is>
          <t>heat</t>
        </is>
      </c>
      <c r="B26414" t="inlineStr">
        <is>
          <t>05dde21891a76bebf92a29df7aa6fe8852fcbafe</t>
        </is>
      </c>
      <c r="C26414" t="inlineStr">
        <is>
          <t>2016-04-07 07:34:37+00:00</t>
        </is>
      </c>
      <c r="D26414" t="inlineStr">
        <is>
          <t>verchange</t>
        </is>
      </c>
      <c r="E26414" t="inlineStr">
        <is>
          <t>python-neutronclient</t>
        </is>
      </c>
      <c r="F26414" t="inlineStr">
        <is>
          <t>&gt;=2.6.0;!=4.1.0</t>
        </is>
      </c>
      <c r="G26414" t="inlineStr">
        <is>
          <t>python-neutronclient</t>
        </is>
      </c>
      <c r="H26414" t="inlineStr">
        <is>
          <t>&gt;=2.6.0</t>
        </is>
      </c>
    </row>
    <row r="26415">
      <c r="A26415" t="inlineStr">
        <is>
          <t>heat</t>
        </is>
      </c>
      <c r="B26415" t="inlineStr">
        <is>
          <t>05dde21891a76bebf92a29df7aa6fe8852fcbafe</t>
        </is>
      </c>
      <c r="C26415" t="inlineStr">
        <is>
          <t>2016-04-07 07:34:37+00:00</t>
        </is>
      </c>
      <c r="D26415" t="inlineStr">
        <is>
          <t>verchange</t>
        </is>
      </c>
      <c r="E26415" t="inlineStr">
        <is>
          <t>oslo.concurrency</t>
        </is>
      </c>
      <c r="F26415" t="inlineStr">
        <is>
          <t>&gt;=3.5.0</t>
        </is>
      </c>
      <c r="G26415" t="inlineStr">
        <is>
          <t>oslo.concurrency</t>
        </is>
      </c>
      <c r="H26415" t="inlineStr">
        <is>
          <t>&gt;=2.3.0</t>
        </is>
      </c>
    </row>
    <row r="26416">
      <c r="A26416" t="inlineStr">
        <is>
          <t>heat</t>
        </is>
      </c>
      <c r="B26416" t="inlineStr">
        <is>
          <t>05dde21891a76bebf92a29df7aa6fe8852fcbafe</t>
        </is>
      </c>
      <c r="C26416" t="inlineStr">
        <is>
          <t>2016-04-07 07:34:37+00:00</t>
        </is>
      </c>
      <c r="D26416" t="inlineStr">
        <is>
          <t>verchange</t>
        </is>
      </c>
      <c r="E26416" t="inlineStr">
        <is>
          <t>pbr</t>
        </is>
      </c>
      <c r="F26416" t="inlineStr">
        <is>
          <t>&gt;=1.6</t>
        </is>
      </c>
      <c r="G26416" t="inlineStr">
        <is>
          <t>pbr</t>
        </is>
      </c>
      <c r="H26416" t="inlineStr">
        <is>
          <t>&gt;=1.6</t>
        </is>
      </c>
    </row>
    <row r="26417">
      <c r="A26417" t="inlineStr">
        <is>
          <t>heat</t>
        </is>
      </c>
      <c r="B26417" t="inlineStr">
        <is>
          <t>05dde21891a76bebf92a29df7aa6fe8852fcbafe</t>
        </is>
      </c>
      <c r="C26417" t="inlineStr">
        <is>
          <t>2016-04-07 07:34:37+00:00</t>
        </is>
      </c>
      <c r="D26417" t="inlineStr">
        <is>
          <t>verchange</t>
        </is>
      </c>
      <c r="E26417" t="inlineStr">
        <is>
          <t>python-swiftclient</t>
        </is>
      </c>
      <c r="F26417" t="inlineStr">
        <is>
          <t>&gt;=2.2.0</t>
        </is>
      </c>
      <c r="G26417" t="inlineStr">
        <is>
          <t>python-swiftclient</t>
        </is>
      </c>
      <c r="H26417" t="inlineStr">
        <is>
          <t>&gt;=2.2.0</t>
        </is>
      </c>
    </row>
    <row r="26418">
      <c r="A26418" t="inlineStr">
        <is>
          <t>heat</t>
        </is>
      </c>
      <c r="B26418" t="inlineStr">
        <is>
          <t>05dde21891a76bebf92a29df7aa6fe8852fcbafe</t>
        </is>
      </c>
      <c r="C26418" t="inlineStr">
        <is>
          <t>2016-04-07 07:34:37+00:00</t>
        </is>
      </c>
      <c r="D26418" t="inlineStr">
        <is>
          <t>verchange</t>
        </is>
      </c>
      <c r="E26418" t="inlineStr">
        <is>
          <t>lxml</t>
        </is>
      </c>
      <c r="F26418" t="inlineStr">
        <is>
          <t>&gt;=2.3</t>
        </is>
      </c>
      <c r="G26418" t="inlineStr">
        <is>
          <t>lxml</t>
        </is>
      </c>
      <c r="H26418" t="inlineStr">
        <is>
          <t>&gt;=2.3</t>
        </is>
      </c>
    </row>
    <row r="26419">
      <c r="A26419" t="inlineStr">
        <is>
          <t>heat</t>
        </is>
      </c>
      <c r="B26419" t="inlineStr">
        <is>
          <t>05dde21891a76bebf92a29df7aa6fe8852fcbafe</t>
        </is>
      </c>
      <c r="C26419" t="inlineStr">
        <is>
          <t>2016-04-07 07:34:37+00:00</t>
        </is>
      </c>
      <c r="D26419" t="inlineStr">
        <is>
          <t>verchange</t>
        </is>
      </c>
      <c r="E26419" t="inlineStr">
        <is>
          <t>osprofiler</t>
        </is>
      </c>
      <c r="F26419" t="inlineStr">
        <is>
          <t>&gt;=1.1.0</t>
        </is>
      </c>
      <c r="G26419" t="inlineStr">
        <is>
          <t>osprofiler</t>
        </is>
      </c>
      <c r="H26419" t="inlineStr">
        <is>
          <t>&gt;=0.3.0</t>
        </is>
      </c>
    </row>
    <row r="26420">
      <c r="A26420" t="inlineStr">
        <is>
          <t>heat</t>
        </is>
      </c>
      <c r="B26420" t="inlineStr">
        <is>
          <t>05dde21891a76bebf92a29df7aa6fe8852fcbafe</t>
        </is>
      </c>
      <c r="C26420" t="inlineStr">
        <is>
          <t>2016-04-07 07:34:37+00:00</t>
        </is>
      </c>
      <c r="D26420" t="inlineStr">
        <is>
          <t>verchange</t>
        </is>
      </c>
      <c r="E26420" t="inlineStr">
        <is>
          <t>oslo.serialization</t>
        </is>
      </c>
      <c r="F26420" t="inlineStr">
        <is>
          <t>&gt;=1.10.0</t>
        </is>
      </c>
      <c r="G26420" t="inlineStr">
        <is>
          <t>oslo.serialization</t>
        </is>
      </c>
      <c r="H26420" t="inlineStr">
        <is>
          <t>&gt;=1.4.0</t>
        </is>
      </c>
    </row>
    <row r="26421">
      <c r="A26421" t="inlineStr">
        <is>
          <t>heat</t>
        </is>
      </c>
      <c r="B26421" t="inlineStr">
        <is>
          <t>05dde21891a76bebf92a29df7aa6fe8852fcbafe</t>
        </is>
      </c>
      <c r="C26421" t="inlineStr">
        <is>
          <t>2016-04-07 07:34:37+00:00</t>
        </is>
      </c>
      <c r="D26421" t="inlineStr">
        <is>
          <t>verchange</t>
        </is>
      </c>
      <c r="E26421" t="inlineStr">
        <is>
          <t>netaddr</t>
        </is>
      </c>
      <c r="F26421" t="inlineStr">
        <is>
          <t>!=0.7.16;&gt;=0.7.12</t>
        </is>
      </c>
      <c r="G26421" t="inlineStr">
        <is>
          <t>netaddr</t>
        </is>
      </c>
      <c r="H26421" t="inlineStr">
        <is>
          <t>!=0.7.16;&gt;=0.7.12</t>
        </is>
      </c>
    </row>
    <row r="26422">
      <c r="A26422" t="inlineStr">
        <is>
          <t>heat</t>
        </is>
      </c>
      <c r="B26422" t="inlineStr">
        <is>
          <t>05dde21891a76bebf92a29df7aa6fe8852fcbafe</t>
        </is>
      </c>
      <c r="C26422" t="inlineStr">
        <is>
          <t>2016-04-07 07:34:37+00:00</t>
        </is>
      </c>
      <c r="D26422" t="inlineStr">
        <is>
          <t>verchange</t>
        </is>
      </c>
      <c r="E26422" t="inlineStr">
        <is>
          <t>python-designateclient</t>
        </is>
      </c>
      <c r="F26422" t="inlineStr">
        <is>
          <t>&gt;=1.5.0</t>
        </is>
      </c>
      <c r="G26422" t="inlineStr">
        <is>
          <t>python-designateclient</t>
        </is>
      </c>
      <c r="H26422" t="inlineStr">
        <is>
          <t>&gt;=1.0.0</t>
        </is>
      </c>
    </row>
    <row r="26423">
      <c r="A26423" t="inlineStr">
        <is>
          <t>heat</t>
        </is>
      </c>
      <c r="B26423" t="inlineStr">
        <is>
          <t>05dde21891a76bebf92a29df7aa6fe8852fcbafe</t>
        </is>
      </c>
      <c r="C26423" t="inlineStr">
        <is>
          <t>2016-04-07 07:34:37+00:00</t>
        </is>
      </c>
      <c r="D26423" t="inlineStr">
        <is>
          <t>add</t>
        </is>
      </c>
      <c r="E26423" t="inlineStr">
        <is>
          <t>debtcollector</t>
        </is>
      </c>
      <c r="F26423" t="inlineStr">
        <is>
          <t>&gt;=1.2.0</t>
        </is>
      </c>
      <c r="G26423" t="inlineStr"/>
      <c r="H26423" t="inlineStr"/>
    </row>
    <row r="26424">
      <c r="A26424" t="inlineStr">
        <is>
          <t>heat</t>
        </is>
      </c>
      <c r="B26424" t="inlineStr">
        <is>
          <t>05dde21891a76bebf92a29df7aa6fe8852fcbafe</t>
        </is>
      </c>
      <c r="C26424" t="inlineStr">
        <is>
          <t>2016-04-07 07:34:37+00:00</t>
        </is>
      </c>
      <c r="D26424" t="inlineStr">
        <is>
          <t>add</t>
        </is>
      </c>
      <c r="E26424" t="inlineStr">
        <is>
          <t>python-openstackclient</t>
        </is>
      </c>
      <c r="F26424" t="inlineStr">
        <is>
          <t>&gt;=2.1.0</t>
        </is>
      </c>
      <c r="G26424" t="inlineStr"/>
      <c r="H26424" t="inlineStr"/>
    </row>
    <row r="26425">
      <c r="A26425" t="inlineStr">
        <is>
          <t>heat</t>
        </is>
      </c>
      <c r="B26425" t="inlineStr">
        <is>
          <t>05dde21891a76bebf92a29df7aa6fe8852fcbafe</t>
        </is>
      </c>
      <c r="C26425" t="inlineStr">
        <is>
          <t>2016-04-07 07:34:37+00:00</t>
        </is>
      </c>
      <c r="D26425" t="inlineStr">
        <is>
          <t>add</t>
        </is>
      </c>
      <c r="E26425" t="inlineStr">
        <is>
          <t>python-senlinclient</t>
        </is>
      </c>
      <c r="F26425" t="inlineStr">
        <is>
          <t>&gt;=0.3.0</t>
        </is>
      </c>
      <c r="G26425" t="inlineStr"/>
      <c r="H26425" t="inlineStr"/>
    </row>
    <row r="26426">
      <c r="A26426" t="inlineStr">
        <is>
          <t>heat</t>
        </is>
      </c>
      <c r="B26426" t="inlineStr">
        <is>
          <t>05dde21891a76bebf92a29df7aa6fe8852fcbafe</t>
        </is>
      </c>
      <c r="C26426" t="inlineStr">
        <is>
          <t>2016-04-07 07:34:37+00:00</t>
        </is>
      </c>
      <c r="D26426" t="inlineStr">
        <is>
          <t>add</t>
        </is>
      </c>
      <c r="E26426" t="inlineStr">
        <is>
          <t>retrying</t>
        </is>
      </c>
      <c r="F26426" t="inlineStr">
        <is>
          <t>&gt;=1.2.3;!=1.3.0</t>
        </is>
      </c>
      <c r="G26426" t="inlineStr"/>
      <c r="H26426" t="inlineStr"/>
    </row>
    <row r="26427">
      <c r="A26427" t="inlineStr">
        <is>
          <t>heat</t>
        </is>
      </c>
      <c r="B26427" t="inlineStr">
        <is>
          <t>05dde21891a76bebf92a29df7aa6fe8852fcbafe</t>
        </is>
      </c>
      <c r="C26427" t="inlineStr">
        <is>
          <t>2016-04-07 07:34:37+00:00</t>
        </is>
      </c>
      <c r="D26427" t="inlineStr">
        <is>
          <t>rem</t>
        </is>
      </c>
      <c r="E26427" t="inlineStr"/>
      <c r="F26427" t="inlineStr"/>
      <c r="G26427" t="inlineStr">
        <is>
          <t>kombu</t>
        </is>
      </c>
      <c r="H26427" t="inlineStr">
        <is>
          <t>&gt;=3.0.7</t>
        </is>
      </c>
    </row>
    <row r="26428">
      <c r="A26428" t="inlineStr">
        <is>
          <t>heat</t>
        </is>
      </c>
      <c r="B26428" t="inlineStr">
        <is>
          <t>6dde95a0b3d2468e916a834fdc2ecf332d048c2a</t>
        </is>
      </c>
      <c r="C26428" t="inlineStr">
        <is>
          <t>2016-05-10 13:31:13+00:00</t>
        </is>
      </c>
      <c r="D26428" t="inlineStr">
        <is>
          <t>verchange</t>
        </is>
      </c>
      <c r="E26428" t="inlineStr">
        <is>
          <t>Routes</t>
        </is>
      </c>
      <c r="F26428" t="inlineStr">
        <is>
          <t>&gt;=1.12.3;&lt;2.3.0;!=2.0</t>
        </is>
      </c>
      <c r="G26428" t="inlineStr">
        <is>
          <t>Routes</t>
        </is>
      </c>
      <c r="H26428" t="inlineStr">
        <is>
          <t>&gt;=1.12.3;!=2.0</t>
        </is>
      </c>
    </row>
    <row r="26429">
      <c r="A26429" t="inlineStr">
        <is>
          <t>heat</t>
        </is>
      </c>
      <c r="B26429" t="inlineStr">
        <is>
          <t>6dde95a0b3d2468e916a834fdc2ecf332d048c2a</t>
        </is>
      </c>
      <c r="C26429" t="inlineStr">
        <is>
          <t>2016-05-10 13:31:13+00:00</t>
        </is>
      </c>
      <c r="D26429" t="inlineStr">
        <is>
          <t>verchange</t>
        </is>
      </c>
      <c r="E26429" t="inlineStr">
        <is>
          <t>osprofiler</t>
        </is>
      </c>
      <c r="F26429" t="inlineStr">
        <is>
          <t>&lt;1.0;&gt;=0.3.0</t>
        </is>
      </c>
      <c r="G26429" t="inlineStr">
        <is>
          <t>osprofiler</t>
        </is>
      </c>
      <c r="H26429" t="inlineStr">
        <is>
          <t>&gt;=0.3.0</t>
        </is>
      </c>
    </row>
    <row r="26430">
      <c r="A26430" t="inlineStr">
        <is>
          <t>heat</t>
        </is>
      </c>
      <c r="B26430" t="inlineStr">
        <is>
          <t>6dde95a0b3d2468e916a834fdc2ecf332d048c2a</t>
        </is>
      </c>
      <c r="C26430" t="inlineStr">
        <is>
          <t>2016-05-10 13:31:13+00:00</t>
        </is>
      </c>
      <c r="D26430" t="inlineStr">
        <is>
          <t>verchange</t>
        </is>
      </c>
      <c r="E26430" t="inlineStr">
        <is>
          <t>Babel</t>
        </is>
      </c>
      <c r="F26430" t="inlineStr">
        <is>
          <t>!=2.3.3;!=2.3.2;!=2.3.0;!=2.3.1;&gt;=1.3</t>
        </is>
      </c>
      <c r="G26430" t="inlineStr">
        <is>
          <t>Babel</t>
        </is>
      </c>
      <c r="H26430" t="inlineStr">
        <is>
          <t>&gt;=1.3</t>
        </is>
      </c>
    </row>
    <row r="26431">
      <c r="A26431" t="inlineStr">
        <is>
          <t>heat</t>
        </is>
      </c>
      <c r="B26431" t="inlineStr">
        <is>
          <t>ed46562157d2f9983f5665394ec47d2e27aad0df</t>
        </is>
      </c>
      <c r="C26431" t="inlineStr">
        <is>
          <t>2016-09-06 19:19:01+00:00</t>
        </is>
      </c>
      <c r="D26431" t="inlineStr">
        <is>
          <t>verchange</t>
        </is>
      </c>
      <c r="E26431" t="inlineStr">
        <is>
          <t>Routes</t>
        </is>
      </c>
      <c r="F26431" t="inlineStr">
        <is>
          <t>&gt;=1.12.3;!=2.3.0;!=2.0;!=2.1</t>
        </is>
      </c>
      <c r="G26431" t="inlineStr">
        <is>
          <t>Routes</t>
        </is>
      </c>
      <c r="H26431" t="inlineStr">
        <is>
          <t>&gt;=1.12.3;!=2.0;!=2.1</t>
        </is>
      </c>
    </row>
    <row r="26432">
      <c r="A26432" t="inlineStr">
        <is>
          <t>heat</t>
        </is>
      </c>
      <c r="B26432" t="inlineStr">
        <is>
          <t>ed46562157d2f9983f5665394ec47d2e27aad0df</t>
        </is>
      </c>
      <c r="C26432" t="inlineStr">
        <is>
          <t>2016-09-06 19:19:01+00:00</t>
        </is>
      </c>
      <c r="D26432" t="inlineStr">
        <is>
          <t>verchange</t>
        </is>
      </c>
      <c r="E26432" t="inlineStr">
        <is>
          <t>python-keystoneclient</t>
        </is>
      </c>
      <c r="F26432" t="inlineStr">
        <is>
          <t>&gt;=1.6.0;!=2.1.0;&lt;3.0.0;!=1.8.0</t>
        </is>
      </c>
      <c r="G26432" t="inlineStr">
        <is>
          <t>python-keystoneclient</t>
        </is>
      </c>
      <c r="H26432" t="inlineStr">
        <is>
          <t>&gt;=1.6.0;!=2.1.0;!=1.8.0</t>
        </is>
      </c>
    </row>
    <row r="26433">
      <c r="A26433" t="inlineStr">
        <is>
          <t>heat</t>
        </is>
      </c>
      <c r="B26433" t="inlineStr">
        <is>
          <t>ed46562157d2f9983f5665394ec47d2e27aad0df</t>
        </is>
      </c>
      <c r="C26433" t="inlineStr">
        <is>
          <t>2016-09-06 19:19:01+00:00</t>
        </is>
      </c>
      <c r="D26433" t="inlineStr">
        <is>
          <t>verchange</t>
        </is>
      </c>
      <c r="E26433" t="inlineStr">
        <is>
          <t>Babel</t>
        </is>
      </c>
      <c r="F26433" t="inlineStr">
        <is>
          <t>!=2.3.3;!=2.3.2;!=2.3.0;!=2.3.1;&gt;=1.3</t>
        </is>
      </c>
      <c r="G26433" t="inlineStr">
        <is>
          <t>Babel</t>
        </is>
      </c>
      <c r="H26433" t="inlineStr">
        <is>
          <t>&gt;=1.3</t>
        </is>
      </c>
    </row>
    <row r="26434">
      <c r="A26434" t="inlineStr">
        <is>
          <t>heat</t>
        </is>
      </c>
      <c r="B26434" t="inlineStr">
        <is>
          <t>ed46562157d2f9983f5665394ec47d2e27aad0df</t>
        </is>
      </c>
      <c r="C26434" t="inlineStr">
        <is>
          <t>2016-09-06 19:19:01+00:00</t>
        </is>
      </c>
      <c r="D26434" t="inlineStr">
        <is>
          <t>verchange</t>
        </is>
      </c>
      <c r="E26434" t="inlineStr">
        <is>
          <t>oslo.concurrency</t>
        </is>
      </c>
      <c r="F26434" t="inlineStr">
        <is>
          <t>&gt;=3.7.1</t>
        </is>
      </c>
      <c r="G26434" t="inlineStr">
        <is>
          <t>oslo.concurrency</t>
        </is>
      </c>
      <c r="H26434" t="inlineStr">
        <is>
          <t>&gt;=3.5.0</t>
        </is>
      </c>
    </row>
    <row r="26435">
      <c r="A26435" t="inlineStr">
        <is>
          <t>heat</t>
        </is>
      </c>
      <c r="B26435" t="inlineStr">
        <is>
          <t>ed46562157d2f9983f5665394ec47d2e27aad0df</t>
        </is>
      </c>
      <c r="C26435" t="inlineStr">
        <is>
          <t>2016-09-06 19:19:01+00:00</t>
        </is>
      </c>
      <c r="D26435" t="inlineStr">
        <is>
          <t>verchange</t>
        </is>
      </c>
      <c r="E26435" t="inlineStr">
        <is>
          <t>cryptography</t>
        </is>
      </c>
      <c r="F26435" t="inlineStr">
        <is>
          <t>&gt;=1.0;!=1.3.0</t>
        </is>
      </c>
      <c r="G26435" t="inlineStr">
        <is>
          <t>cryptography</t>
        </is>
      </c>
      <c r="H26435" t="inlineStr">
        <is>
          <t>&gt;=1.0</t>
        </is>
      </c>
    </row>
    <row r="26436">
      <c r="A26436" t="inlineStr">
        <is>
          <t>heat</t>
        </is>
      </c>
      <c r="B26436" t="inlineStr">
        <is>
          <t>ad2d7a31c3f903c3e79f9d8a3e327853190cbc6e</t>
        </is>
      </c>
      <c r="C26436" t="inlineStr">
        <is>
          <t>2016-09-06 19:21:47+00:00</t>
        </is>
      </c>
      <c r="D26436" t="inlineStr">
        <is>
          <t>verchange</t>
        </is>
      </c>
      <c r="E26436" t="inlineStr">
        <is>
          <t>Routes</t>
        </is>
      </c>
      <c r="F26436" t="inlineStr">
        <is>
          <t>&gt;=1.12.3;!=2.3.0;!=2.0;!=2.1</t>
        </is>
      </c>
      <c r="G26436" t="inlineStr">
        <is>
          <t>Routes</t>
        </is>
      </c>
      <c r="H26436" t="inlineStr">
        <is>
          <t>&gt;=1.12.3;!=2.0;!=2.1</t>
        </is>
      </c>
    </row>
    <row r="26437">
      <c r="A26437" t="inlineStr">
        <is>
          <t>heat</t>
        </is>
      </c>
      <c r="B26437" t="inlineStr">
        <is>
          <t>ad2d7a31c3f903c3e79f9d8a3e327853190cbc6e</t>
        </is>
      </c>
      <c r="C26437" t="inlineStr">
        <is>
          <t>2016-09-06 19:21:47+00:00</t>
        </is>
      </c>
      <c r="D26437" t="inlineStr">
        <is>
          <t>verchange</t>
        </is>
      </c>
      <c r="E26437" t="inlineStr">
        <is>
          <t>python-troveclient</t>
        </is>
      </c>
      <c r="F26437" t="inlineStr">
        <is>
          <t>&gt;=1.2.0;!=2.1.0</t>
        </is>
      </c>
      <c r="G26437" t="inlineStr">
        <is>
          <t>python-troveclient</t>
        </is>
      </c>
      <c r="H26437" t="inlineStr">
        <is>
          <t>&gt;=1.2.0</t>
        </is>
      </c>
    </row>
    <row r="26438">
      <c r="A26438" t="inlineStr">
        <is>
          <t>heat</t>
        </is>
      </c>
      <c r="B26438" t="inlineStr">
        <is>
          <t>ad2d7a31c3f903c3e79f9d8a3e327853190cbc6e</t>
        </is>
      </c>
      <c r="C26438" t="inlineStr">
        <is>
          <t>2016-09-06 19:21:47+00:00</t>
        </is>
      </c>
      <c r="D26438" t="inlineStr">
        <is>
          <t>verchange</t>
        </is>
      </c>
      <c r="E26438" t="inlineStr">
        <is>
          <t>python-keystoneclient</t>
        </is>
      </c>
      <c r="F26438" t="inlineStr">
        <is>
          <t>&gt;=1.6.0;&lt;3.0.0;!=1.8.0</t>
        </is>
      </c>
      <c r="G26438" t="inlineStr">
        <is>
          <t>python-keystoneclient</t>
        </is>
      </c>
      <c r="H26438" t="inlineStr">
        <is>
          <t>&gt;=1.6.0;!=1.8.0</t>
        </is>
      </c>
    </row>
    <row r="26439">
      <c r="A26439" t="inlineStr">
        <is>
          <t>heat</t>
        </is>
      </c>
      <c r="B26439" t="inlineStr">
        <is>
          <t>ad2d7a31c3f903c3e79f9d8a3e327853190cbc6e</t>
        </is>
      </c>
      <c r="C26439" t="inlineStr">
        <is>
          <t>2016-09-06 19:21:47+00:00</t>
        </is>
      </c>
      <c r="D26439" t="inlineStr">
        <is>
          <t>verchange</t>
        </is>
      </c>
      <c r="E26439" t="inlineStr">
        <is>
          <t>Babel</t>
        </is>
      </c>
      <c r="F26439" t="inlineStr">
        <is>
          <t>!=2.3.3;!=2.3.2;!=2.3.0;!=2.3.1;&gt;=1.3</t>
        </is>
      </c>
      <c r="G26439" t="inlineStr">
        <is>
          <t>Babel</t>
        </is>
      </c>
      <c r="H26439" t="inlineStr">
        <is>
          <t>&gt;=1.3</t>
        </is>
      </c>
    </row>
    <row r="26440">
      <c r="A26440" t="inlineStr">
        <is>
          <t>heat</t>
        </is>
      </c>
      <c r="B26440" t="inlineStr">
        <is>
          <t>dd707bc997715365dc76a3decea7b4f8d658375f</t>
        </is>
      </c>
      <c r="C26440" t="inlineStr">
        <is>
          <t>2016-10-06 13:12:12+00:00</t>
        </is>
      </c>
      <c r="D26440" t="inlineStr">
        <is>
          <t>verchange</t>
        </is>
      </c>
      <c r="E26440" t="inlineStr">
        <is>
          <t>keystonemiddleware</t>
        </is>
      </c>
      <c r="F26440" t="inlineStr">
        <is>
          <t>!=4.5.0;&gt;=4.0.0;!=4.1.0</t>
        </is>
      </c>
      <c r="G26440" t="inlineStr">
        <is>
          <t>keystonemiddleware</t>
        </is>
      </c>
      <c r="H26440" t="inlineStr">
        <is>
          <t>&gt;=4.0.0;!=4.1.0</t>
        </is>
      </c>
    </row>
    <row r="26441">
      <c r="A26441" t="inlineStr">
        <is>
          <t>heat</t>
        </is>
      </c>
      <c r="B26441" t="inlineStr">
        <is>
          <t>dd707bc997715365dc76a3decea7b4f8d658375f</t>
        </is>
      </c>
      <c r="C26441" t="inlineStr">
        <is>
          <t>2016-10-06 13:12:12+00:00</t>
        </is>
      </c>
      <c r="D26441" t="inlineStr">
        <is>
          <t>verchange</t>
        </is>
      </c>
      <c r="E26441" t="inlineStr">
        <is>
          <t>python-ceilometerclient</t>
        </is>
      </c>
      <c r="F26441" t="inlineStr">
        <is>
          <t>&gt;=2.5.0</t>
        </is>
      </c>
      <c r="G26441" t="inlineStr">
        <is>
          <t>python-ceilometerclient</t>
        </is>
      </c>
      <c r="H26441" t="inlineStr">
        <is>
          <t>&gt;=2.2.1</t>
        </is>
      </c>
    </row>
    <row r="26442">
      <c r="A26442" t="inlineStr">
        <is>
          <t>heat</t>
        </is>
      </c>
      <c r="B26442" t="inlineStr">
        <is>
          <t>dd707bc997715365dc76a3decea7b4f8d658375f</t>
        </is>
      </c>
      <c r="C26442" t="inlineStr">
        <is>
          <t>2016-10-06 13:12:12+00:00</t>
        </is>
      </c>
      <c r="D26442" t="inlineStr">
        <is>
          <t>verchange</t>
        </is>
      </c>
      <c r="E26442" t="inlineStr">
        <is>
          <t>python-keystoneclient</t>
        </is>
      </c>
      <c r="F26442" t="inlineStr">
        <is>
          <t>&gt;=2.0.0;!=2.1.0</t>
        </is>
      </c>
      <c r="G26442" t="inlineStr">
        <is>
          <t>python-keystoneclient</t>
        </is>
      </c>
      <c r="H26442" t="inlineStr">
        <is>
          <t>&gt;=1.6.0;!=2.1.0;&lt;3.0.0;!=1.8.0</t>
        </is>
      </c>
    </row>
    <row r="26443">
      <c r="A26443" t="inlineStr">
        <is>
          <t>heat</t>
        </is>
      </c>
      <c r="B26443" t="inlineStr">
        <is>
          <t>dd707bc997715365dc76a3decea7b4f8d658375f</t>
        </is>
      </c>
      <c r="C26443" t="inlineStr">
        <is>
          <t>2016-10-06 13:12:12+00:00</t>
        </is>
      </c>
      <c r="D26443" t="inlineStr">
        <is>
          <t>verchange</t>
        </is>
      </c>
      <c r="E26443" t="inlineStr">
        <is>
          <t>python-glanceclient</t>
        </is>
      </c>
      <c r="F26443" t="inlineStr">
        <is>
          <t>&gt;=2.3.0;!=2.4.0</t>
        </is>
      </c>
      <c r="G26443" t="inlineStr">
        <is>
          <t>python-glanceclient</t>
        </is>
      </c>
      <c r="H26443" t="inlineStr">
        <is>
          <t>&gt;=2.0.0</t>
        </is>
      </c>
    </row>
    <row r="26444">
      <c r="A26444" t="inlineStr">
        <is>
          <t>heat</t>
        </is>
      </c>
      <c r="B26444" t="inlineStr">
        <is>
          <t>dd707bc997715365dc76a3decea7b4f8d658375f</t>
        </is>
      </c>
      <c r="C26444" t="inlineStr">
        <is>
          <t>2016-10-06 13:12:12+00:00</t>
        </is>
      </c>
      <c r="D26444" t="inlineStr">
        <is>
          <t>verchange</t>
        </is>
      </c>
      <c r="E26444" t="inlineStr">
        <is>
          <t>oslo.versionedobjects</t>
        </is>
      </c>
      <c r="F26444" t="inlineStr">
        <is>
          <t>&gt;=1.13.0</t>
        </is>
      </c>
      <c r="G26444" t="inlineStr">
        <is>
          <t>oslo.versionedobjects</t>
        </is>
      </c>
      <c r="H26444" t="inlineStr">
        <is>
          <t>&gt;=1.5.0</t>
        </is>
      </c>
    </row>
    <row r="26445">
      <c r="A26445" t="inlineStr">
        <is>
          <t>heat</t>
        </is>
      </c>
      <c r="B26445" t="inlineStr">
        <is>
          <t>dd707bc997715365dc76a3decea7b4f8d658375f</t>
        </is>
      </c>
      <c r="C26445" t="inlineStr">
        <is>
          <t>2016-10-06 13:12:12+00:00</t>
        </is>
      </c>
      <c r="D26445" t="inlineStr">
        <is>
          <t>verchange</t>
        </is>
      </c>
      <c r="E26445" t="inlineStr">
        <is>
          <t>python-saharaclient</t>
        </is>
      </c>
      <c r="F26445" t="inlineStr">
        <is>
          <t>&gt;=0.18.0</t>
        </is>
      </c>
      <c r="G26445" t="inlineStr">
        <is>
          <t>python-saharaclient</t>
        </is>
      </c>
      <c r="H26445" t="inlineStr">
        <is>
          <t>&gt;=0.13.0</t>
        </is>
      </c>
    </row>
    <row r="26446">
      <c r="A26446" t="inlineStr">
        <is>
          <t>heat</t>
        </is>
      </c>
      <c r="B26446" t="inlineStr">
        <is>
          <t>dd707bc997715365dc76a3decea7b4f8d658375f</t>
        </is>
      </c>
      <c r="C26446" t="inlineStr">
        <is>
          <t>2016-10-06 13:12:12+00:00</t>
        </is>
      </c>
      <c r="D26446" t="inlineStr">
        <is>
          <t>verchange</t>
        </is>
      </c>
      <c r="E26446" t="inlineStr">
        <is>
          <t>python-mistralclient</t>
        </is>
      </c>
      <c r="F26446" t="inlineStr">
        <is>
          <t>&gt;=2.0.0</t>
        </is>
      </c>
      <c r="G26446" t="inlineStr">
        <is>
          <t>python-mistralclient</t>
        </is>
      </c>
      <c r="H26446" t="inlineStr">
        <is>
          <t>&gt;=1.0.0</t>
        </is>
      </c>
    </row>
    <row r="26447">
      <c r="A26447" t="inlineStr">
        <is>
          <t>heat</t>
        </is>
      </c>
      <c r="B26447" t="inlineStr">
        <is>
          <t>dd707bc997715365dc76a3decea7b4f8d658375f</t>
        </is>
      </c>
      <c r="C26447" t="inlineStr">
        <is>
          <t>2016-10-06 13:12:12+00:00</t>
        </is>
      </c>
      <c r="D26447" t="inlineStr">
        <is>
          <t>verchange</t>
        </is>
      </c>
      <c r="E26447" t="inlineStr">
        <is>
          <t>oslo.policy</t>
        </is>
      </c>
      <c r="F26447" t="inlineStr">
        <is>
          <t>&gt;=1.9.0</t>
        </is>
      </c>
      <c r="G26447" t="inlineStr">
        <is>
          <t>oslo.policy</t>
        </is>
      </c>
      <c r="H26447" t="inlineStr">
        <is>
          <t>&gt;=0.5.0</t>
        </is>
      </c>
    </row>
    <row r="26448">
      <c r="A26448" t="inlineStr">
        <is>
          <t>heat</t>
        </is>
      </c>
      <c r="B26448" t="inlineStr">
        <is>
          <t>dd707bc997715365dc76a3decea7b4f8d658375f</t>
        </is>
      </c>
      <c r="C26448" t="inlineStr">
        <is>
          <t>2016-10-06 13:12:12+00:00</t>
        </is>
      </c>
      <c r="D26448" t="inlineStr">
        <is>
          <t>verchange</t>
        </is>
      </c>
      <c r="E26448" t="inlineStr">
        <is>
          <t>python-magnumclient</t>
        </is>
      </c>
      <c r="F26448" t="inlineStr">
        <is>
          <t>&gt;=2.0.0</t>
        </is>
      </c>
      <c r="G26448" t="inlineStr">
        <is>
          <t>python-magnumclient</t>
        </is>
      </c>
      <c r="H26448" t="inlineStr">
        <is>
          <t>&gt;=0.2.1</t>
        </is>
      </c>
    </row>
    <row r="26449">
      <c r="A26449" t="inlineStr">
        <is>
          <t>heat</t>
        </is>
      </c>
      <c r="B26449" t="inlineStr">
        <is>
          <t>dd707bc997715365dc76a3decea7b4f8d658375f</t>
        </is>
      </c>
      <c r="C26449" t="inlineStr">
        <is>
          <t>2016-10-06 13:12:12+00:00</t>
        </is>
      </c>
      <c r="D26449" t="inlineStr">
        <is>
          <t>verchange</t>
        </is>
      </c>
      <c r="E26449" t="inlineStr">
        <is>
          <t>requests</t>
        </is>
      </c>
      <c r="F26449" t="inlineStr">
        <is>
          <t>&gt;=2.10.0</t>
        </is>
      </c>
      <c r="G26449" t="inlineStr">
        <is>
          <t>requests</t>
        </is>
      </c>
      <c r="H26449" t="inlineStr">
        <is>
          <t>&gt;=2.8.1;!=2.9.0</t>
        </is>
      </c>
    </row>
    <row r="26450">
      <c r="A26450" t="inlineStr">
        <is>
          <t>heat</t>
        </is>
      </c>
      <c r="B26450" t="inlineStr">
        <is>
          <t>dd707bc997715365dc76a3decea7b4f8d658375f</t>
        </is>
      </c>
      <c r="C26450" t="inlineStr">
        <is>
          <t>2016-10-06 13:12:12+00:00</t>
        </is>
      </c>
      <c r="D26450" t="inlineStr">
        <is>
          <t>verchange</t>
        </is>
      </c>
      <c r="E26450" t="inlineStr">
        <is>
          <t>stevedore</t>
        </is>
      </c>
      <c r="F26450" t="inlineStr">
        <is>
          <t>&gt;=1.16.0</t>
        </is>
      </c>
      <c r="G26450" t="inlineStr">
        <is>
          <t>stevedore</t>
        </is>
      </c>
      <c r="H26450" t="inlineStr">
        <is>
          <t>&gt;=1.5.0</t>
        </is>
      </c>
    </row>
    <row r="26451">
      <c r="A26451" t="inlineStr">
        <is>
          <t>heat</t>
        </is>
      </c>
      <c r="B26451" t="inlineStr">
        <is>
          <t>dd707bc997715365dc76a3decea7b4f8d658375f</t>
        </is>
      </c>
      <c r="C26451" t="inlineStr">
        <is>
          <t>2016-10-06 13:12:12+00:00</t>
        </is>
      </c>
      <c r="D26451" t="inlineStr">
        <is>
          <t>verchange</t>
        </is>
      </c>
      <c r="E26451" t="inlineStr">
        <is>
          <t>oslo.context</t>
        </is>
      </c>
      <c r="F26451" t="inlineStr">
        <is>
          <t>&gt;=2.9.0</t>
        </is>
      </c>
      <c r="G26451" t="inlineStr">
        <is>
          <t>oslo.context</t>
        </is>
      </c>
      <c r="H26451" t="inlineStr">
        <is>
          <t>&gt;=0.2.0</t>
        </is>
      </c>
    </row>
    <row r="26452">
      <c r="A26452" t="inlineStr">
        <is>
          <t>heat</t>
        </is>
      </c>
      <c r="B26452" t="inlineStr">
        <is>
          <t>dd707bc997715365dc76a3decea7b4f8d658375f</t>
        </is>
      </c>
      <c r="C26452" t="inlineStr">
        <is>
          <t>2016-10-06 13:12:12+00:00</t>
        </is>
      </c>
      <c r="D26452" t="inlineStr">
        <is>
          <t>verchange</t>
        </is>
      </c>
      <c r="E26452" t="inlineStr">
        <is>
          <t>python-cinderclient</t>
        </is>
      </c>
      <c r="F26452" t="inlineStr">
        <is>
          <t>&gt;=1.6.0;!=1.7.1;!=1.7.0</t>
        </is>
      </c>
      <c r="G26452" t="inlineStr">
        <is>
          <t>python-cinderclient</t>
        </is>
      </c>
      <c r="H26452" t="inlineStr">
        <is>
          <t>&gt;=1.3.1</t>
        </is>
      </c>
    </row>
    <row r="26453">
      <c r="A26453" t="inlineStr">
        <is>
          <t>heat</t>
        </is>
      </c>
      <c r="B26453" t="inlineStr">
        <is>
          <t>dd707bc997715365dc76a3decea7b4f8d658375f</t>
        </is>
      </c>
      <c r="C26453" t="inlineStr">
        <is>
          <t>2016-10-06 13:12:12+00:00</t>
        </is>
      </c>
      <c r="D26453" t="inlineStr">
        <is>
          <t>verchange</t>
        </is>
      </c>
      <c r="E26453" t="inlineStr">
        <is>
          <t>python-heatclient</t>
        </is>
      </c>
      <c r="F26453" t="inlineStr">
        <is>
          <t>&gt;=1.4.0</t>
        </is>
      </c>
      <c r="G26453" t="inlineStr">
        <is>
          <t>python-heatclient</t>
        </is>
      </c>
      <c r="H26453" t="inlineStr">
        <is>
          <t>&gt;=0.6.0</t>
        </is>
      </c>
    </row>
    <row r="26454">
      <c r="A26454" t="inlineStr">
        <is>
          <t>heat</t>
        </is>
      </c>
      <c r="B26454" t="inlineStr">
        <is>
          <t>dd707bc997715365dc76a3decea7b4f8d658375f</t>
        </is>
      </c>
      <c r="C26454" t="inlineStr">
        <is>
          <t>2016-10-06 13:12:12+00:00</t>
        </is>
      </c>
      <c r="D26454" t="inlineStr">
        <is>
          <t>verchange</t>
        </is>
      </c>
      <c r="E26454" t="inlineStr">
        <is>
          <t>python-manilaclient</t>
        </is>
      </c>
      <c r="F26454" t="inlineStr">
        <is>
          <t>&gt;=1.10.0</t>
        </is>
      </c>
      <c r="G26454" t="inlineStr">
        <is>
          <t>python-manilaclient</t>
        </is>
      </c>
      <c r="H26454" t="inlineStr">
        <is>
          <t>&gt;=1.3.0</t>
        </is>
      </c>
    </row>
    <row r="26455">
      <c r="A26455" t="inlineStr">
        <is>
          <t>heat</t>
        </is>
      </c>
      <c r="B26455" t="inlineStr">
        <is>
          <t>dd707bc997715365dc76a3decea7b4f8d658375f</t>
        </is>
      </c>
      <c r="C26455" t="inlineStr">
        <is>
          <t>2016-10-06 13:12:12+00:00</t>
        </is>
      </c>
      <c r="D26455" t="inlineStr">
        <is>
          <t>verchange</t>
        </is>
      </c>
      <c r="E26455" t="inlineStr">
        <is>
          <t>oslo.config</t>
        </is>
      </c>
      <c r="F26455" t="inlineStr">
        <is>
          <t>&gt;=3.14.0</t>
        </is>
      </c>
      <c r="G26455" t="inlineStr">
        <is>
          <t>oslo.config</t>
        </is>
      </c>
      <c r="H26455" t="inlineStr">
        <is>
          <t>&gt;=3.7.0</t>
        </is>
      </c>
    </row>
    <row r="26456">
      <c r="A26456" t="inlineStr">
        <is>
          <t>heat</t>
        </is>
      </c>
      <c r="B26456" t="inlineStr">
        <is>
          <t>dd707bc997715365dc76a3decea7b4f8d658375f</t>
        </is>
      </c>
      <c r="C26456" t="inlineStr">
        <is>
          <t>2016-10-06 13:12:12+00:00</t>
        </is>
      </c>
      <c r="D26456" t="inlineStr">
        <is>
          <t>verchange</t>
        </is>
      </c>
      <c r="E26456" t="inlineStr">
        <is>
          <t>oslo.db</t>
        </is>
      </c>
      <c r="F26456" t="inlineStr">
        <is>
          <t>&gt;=4.10.0;!=4.13.2;!=4.13.1</t>
        </is>
      </c>
      <c r="G26456" t="inlineStr">
        <is>
          <t>oslo.db</t>
        </is>
      </c>
      <c r="H26456" t="inlineStr">
        <is>
          <t>&gt;=4.1.0</t>
        </is>
      </c>
    </row>
    <row r="26457">
      <c r="A26457" t="inlineStr">
        <is>
          <t>heat</t>
        </is>
      </c>
      <c r="B26457" t="inlineStr">
        <is>
          <t>dd707bc997715365dc76a3decea7b4f8d658375f</t>
        </is>
      </c>
      <c r="C26457" t="inlineStr">
        <is>
          <t>2016-10-06 13:12:12+00:00</t>
        </is>
      </c>
      <c r="D26457" t="inlineStr">
        <is>
          <t>verchange</t>
        </is>
      </c>
      <c r="E26457" t="inlineStr">
        <is>
          <t>oslo.messaging</t>
        </is>
      </c>
      <c r="F26457" t="inlineStr">
        <is>
          <t>&gt;=5.2.0</t>
        </is>
      </c>
      <c r="G26457" t="inlineStr">
        <is>
          <t>oslo.messaging</t>
        </is>
      </c>
      <c r="H26457" t="inlineStr">
        <is>
          <t>&gt;=4.0.0</t>
        </is>
      </c>
    </row>
    <row r="26458">
      <c r="A26458" t="inlineStr">
        <is>
          <t>heat</t>
        </is>
      </c>
      <c r="B26458" t="inlineStr">
        <is>
          <t>dd707bc997715365dc76a3decea7b4f8d658375f</t>
        </is>
      </c>
      <c r="C26458" t="inlineStr">
        <is>
          <t>2016-10-06 13:12:12+00:00</t>
        </is>
      </c>
      <c r="D26458" t="inlineStr">
        <is>
          <t>verchange</t>
        </is>
      </c>
      <c r="E26458" t="inlineStr">
        <is>
          <t>Babel</t>
        </is>
      </c>
      <c r="F26458" t="inlineStr">
        <is>
          <t>&gt;=2.3.4</t>
        </is>
      </c>
      <c r="G26458" t="inlineStr">
        <is>
          <t>Babel</t>
        </is>
      </c>
      <c r="H26458" t="inlineStr">
        <is>
          <t>!=2.3.3;!=2.3.2;!=2.3.0;!=2.3.1;&gt;=1.3</t>
        </is>
      </c>
    </row>
    <row r="26459">
      <c r="A26459" t="inlineStr">
        <is>
          <t>heat</t>
        </is>
      </c>
      <c r="B26459" t="inlineStr">
        <is>
          <t>dd707bc997715365dc76a3decea7b4f8d658375f</t>
        </is>
      </c>
      <c r="C26459" t="inlineStr">
        <is>
          <t>2016-10-06 13:12:12+00:00</t>
        </is>
      </c>
      <c r="D26459" t="inlineStr">
        <is>
          <t>verchange</t>
        </is>
      </c>
      <c r="E26459" t="inlineStr">
        <is>
          <t>python-troveclient</t>
        </is>
      </c>
      <c r="F26459" t="inlineStr">
        <is>
          <t>&gt;=2.2.0</t>
        </is>
      </c>
      <c r="G26459" t="inlineStr">
        <is>
          <t>python-troveclient</t>
        </is>
      </c>
      <c r="H26459" t="inlineStr">
        <is>
          <t>&gt;=1.2.0;!=2.1.0</t>
        </is>
      </c>
    </row>
    <row r="26460">
      <c r="A26460" t="inlineStr">
        <is>
          <t>heat</t>
        </is>
      </c>
      <c r="B26460" t="inlineStr">
        <is>
          <t>dd707bc997715365dc76a3decea7b4f8d658375f</t>
        </is>
      </c>
      <c r="C26460" t="inlineStr">
        <is>
          <t>2016-10-06 13:12:12+00:00</t>
        </is>
      </c>
      <c r="D26460" t="inlineStr">
        <is>
          <t>verchange</t>
        </is>
      </c>
      <c r="E26460" t="inlineStr">
        <is>
          <t>python-barbicanclient</t>
        </is>
      </c>
      <c r="F26460" t="inlineStr">
        <is>
          <t>&gt;=4.0.0</t>
        </is>
      </c>
      <c r="G26460" t="inlineStr">
        <is>
          <t>python-barbicanclient</t>
        </is>
      </c>
      <c r="H26460" t="inlineStr">
        <is>
          <t>&gt;=3.3.0</t>
        </is>
      </c>
    </row>
    <row r="26461">
      <c r="A26461" t="inlineStr">
        <is>
          <t>heat</t>
        </is>
      </c>
      <c r="B26461" t="inlineStr">
        <is>
          <t>dd707bc997715365dc76a3decea7b4f8d658375f</t>
        </is>
      </c>
      <c r="C26461" t="inlineStr">
        <is>
          <t>2016-10-06 13:12:12+00:00</t>
        </is>
      </c>
      <c r="D26461" t="inlineStr">
        <is>
          <t>verchange</t>
        </is>
      </c>
      <c r="E26461" t="inlineStr">
        <is>
          <t>oslo.utils</t>
        </is>
      </c>
      <c r="F26461" t="inlineStr">
        <is>
          <t>&gt;=3.16.0</t>
        </is>
      </c>
      <c r="G26461" t="inlineStr">
        <is>
          <t>oslo.utils</t>
        </is>
      </c>
      <c r="H26461" t="inlineStr">
        <is>
          <t>&gt;=3.5.0</t>
        </is>
      </c>
    </row>
    <row r="26462">
      <c r="A26462" t="inlineStr">
        <is>
          <t>heat</t>
        </is>
      </c>
      <c r="B26462" t="inlineStr">
        <is>
          <t>dd707bc997715365dc76a3decea7b4f8d658375f</t>
        </is>
      </c>
      <c r="C26462" t="inlineStr">
        <is>
          <t>2016-10-06 13:12:12+00:00</t>
        </is>
      </c>
      <c r="D26462" t="inlineStr">
        <is>
          <t>verchange</t>
        </is>
      </c>
      <c r="E26462" t="inlineStr">
        <is>
          <t>python-zaqarclient</t>
        </is>
      </c>
      <c r="F26462" t="inlineStr">
        <is>
          <t>&gt;=1.0.0</t>
        </is>
      </c>
      <c r="G26462" t="inlineStr">
        <is>
          <t>python-zaqarclient</t>
        </is>
      </c>
      <c r="H26462" t="inlineStr">
        <is>
          <t>&gt;=0.3.0</t>
        </is>
      </c>
    </row>
    <row r="26463">
      <c r="A26463" t="inlineStr">
        <is>
          <t>heat</t>
        </is>
      </c>
      <c r="B26463" t="inlineStr">
        <is>
          <t>dd707bc997715365dc76a3decea7b4f8d658375f</t>
        </is>
      </c>
      <c r="C26463" t="inlineStr">
        <is>
          <t>2016-10-06 13:12:12+00:00</t>
        </is>
      </c>
      <c r="D26463" t="inlineStr">
        <is>
          <t>verchange</t>
        </is>
      </c>
      <c r="E26463" t="inlineStr">
        <is>
          <t>python-neutronclient</t>
        </is>
      </c>
      <c r="F26463" t="inlineStr">
        <is>
          <t>&gt;=5.1.0</t>
        </is>
      </c>
      <c r="G26463" t="inlineStr">
        <is>
          <t>python-neutronclient</t>
        </is>
      </c>
      <c r="H26463" t="inlineStr">
        <is>
          <t>&gt;=2.6.0;!=4.1.0</t>
        </is>
      </c>
    </row>
    <row r="26464">
      <c r="A26464" t="inlineStr">
        <is>
          <t>heat</t>
        </is>
      </c>
      <c r="B26464" t="inlineStr">
        <is>
          <t>dd707bc997715365dc76a3decea7b4f8d658375f</t>
        </is>
      </c>
      <c r="C26464" t="inlineStr">
        <is>
          <t>2016-10-06 13:12:12+00:00</t>
        </is>
      </c>
      <c r="D26464" t="inlineStr">
        <is>
          <t>verchange</t>
        </is>
      </c>
      <c r="E26464" t="inlineStr">
        <is>
          <t>oslo.concurrency</t>
        </is>
      </c>
      <c r="F26464" t="inlineStr">
        <is>
          <t>&gt;=3.8.0</t>
        </is>
      </c>
      <c r="G26464" t="inlineStr">
        <is>
          <t>oslo.concurrency</t>
        </is>
      </c>
      <c r="H26464" t="inlineStr">
        <is>
          <t>&gt;=3.7.1</t>
        </is>
      </c>
    </row>
    <row r="26465">
      <c r="A26465" t="inlineStr">
        <is>
          <t>heat</t>
        </is>
      </c>
      <c r="B26465" t="inlineStr">
        <is>
          <t>dd707bc997715365dc76a3decea7b4f8d658375f</t>
        </is>
      </c>
      <c r="C26465" t="inlineStr">
        <is>
          <t>2016-10-06 13:12:12+00:00</t>
        </is>
      </c>
      <c r="D26465" t="inlineStr">
        <is>
          <t>verchange</t>
        </is>
      </c>
      <c r="E26465" t="inlineStr">
        <is>
          <t>oslo.service</t>
        </is>
      </c>
      <c r="F26465" t="inlineStr">
        <is>
          <t>&gt;=1.10.0</t>
        </is>
      </c>
      <c r="G26465" t="inlineStr">
        <is>
          <t>oslo.service</t>
        </is>
      </c>
      <c r="H26465" t="inlineStr">
        <is>
          <t>&gt;=1.0.0</t>
        </is>
      </c>
    </row>
    <row r="26466">
      <c r="A26466" t="inlineStr">
        <is>
          <t>heat</t>
        </is>
      </c>
      <c r="B26466" t="inlineStr">
        <is>
          <t>dd707bc997715365dc76a3decea7b4f8d658375f</t>
        </is>
      </c>
      <c r="C26466" t="inlineStr">
        <is>
          <t>2016-10-06 13:12:12+00:00</t>
        </is>
      </c>
      <c r="D26466" t="inlineStr">
        <is>
          <t>verchange</t>
        </is>
      </c>
      <c r="E26466" t="inlineStr">
        <is>
          <t>osprofiler</t>
        </is>
      </c>
      <c r="F26466" t="inlineStr">
        <is>
          <t>&gt;=1.4.0</t>
        </is>
      </c>
      <c r="G26466" t="inlineStr">
        <is>
          <t>osprofiler</t>
        </is>
      </c>
      <c r="H26466" t="inlineStr">
        <is>
          <t>&gt;=1.1.0</t>
        </is>
      </c>
    </row>
    <row r="26467">
      <c r="A26467" t="inlineStr">
        <is>
          <t>heat</t>
        </is>
      </c>
      <c r="B26467" t="inlineStr">
        <is>
          <t>dd707bc997715365dc76a3decea7b4f8d658375f</t>
        </is>
      </c>
      <c r="C26467" t="inlineStr">
        <is>
          <t>2016-10-06 13:12:12+00:00</t>
        </is>
      </c>
      <c r="D26467" t="inlineStr">
        <is>
          <t>verchange</t>
        </is>
      </c>
      <c r="E26467" t="inlineStr">
        <is>
          <t>netaddr</t>
        </is>
      </c>
      <c r="F26467" t="inlineStr">
        <is>
          <t>!=0.7.16;&gt;=0.7.13</t>
        </is>
      </c>
      <c r="G26467" t="inlineStr">
        <is>
          <t>netaddr</t>
        </is>
      </c>
      <c r="H26467" t="inlineStr">
        <is>
          <t>!=0.7.16;&gt;=0.7.12</t>
        </is>
      </c>
    </row>
    <row r="26468">
      <c r="A26468" t="inlineStr">
        <is>
          <t>heat</t>
        </is>
      </c>
      <c r="B26468" t="inlineStr">
        <is>
          <t>dd707bc997715365dc76a3decea7b4f8d658375f</t>
        </is>
      </c>
      <c r="C26468" t="inlineStr">
        <is>
          <t>2016-10-06 13:12:12+00:00</t>
        </is>
      </c>
      <c r="D26468" t="inlineStr">
        <is>
          <t>add</t>
        </is>
      </c>
      <c r="E26468" t="inlineStr">
        <is>
          <t>keystoneauth1</t>
        </is>
      </c>
      <c r="F26468" t="inlineStr">
        <is>
          <t>&gt;=2.10.0</t>
        </is>
      </c>
      <c r="G26468" t="inlineStr"/>
      <c r="H26468" t="inlineStr"/>
    </row>
    <row r="26469">
      <c r="A26469" t="inlineStr">
        <is>
          <t>heat</t>
        </is>
      </c>
      <c r="B26469" t="inlineStr">
        <is>
          <t>dd707bc997715365dc76a3decea7b4f8d658375f</t>
        </is>
      </c>
      <c r="C26469" t="inlineStr">
        <is>
          <t>2016-10-06 13:12:12+00:00</t>
        </is>
      </c>
      <c r="D26469" t="inlineStr">
        <is>
          <t>add</t>
        </is>
      </c>
      <c r="E26469" t="inlineStr">
        <is>
          <t>aodhclient</t>
        </is>
      </c>
      <c r="F26469" t="inlineStr">
        <is>
          <t>&gt;=0.5.0</t>
        </is>
      </c>
      <c r="G26469" t="inlineStr"/>
      <c r="H26469" t="inlineStr"/>
    </row>
    <row r="26470">
      <c r="A26470" t="inlineStr">
        <is>
          <t>heat</t>
        </is>
      </c>
      <c r="B26470" t="inlineStr">
        <is>
          <t>dd707bc997715365dc76a3decea7b4f8d658375f</t>
        </is>
      </c>
      <c r="C26470" t="inlineStr">
        <is>
          <t>2016-10-06 13:12:12+00:00</t>
        </is>
      </c>
      <c r="D26470" t="inlineStr">
        <is>
          <t>add</t>
        </is>
      </c>
      <c r="E26470" t="inlineStr">
        <is>
          <t>python-monascaclient</t>
        </is>
      </c>
      <c r="F26470" t="inlineStr">
        <is>
          <t>&gt;=1.1.0</t>
        </is>
      </c>
      <c r="G26470" t="inlineStr"/>
      <c r="H26470" t="inlineStr"/>
    </row>
    <row r="26471">
      <c r="A26471" t="inlineStr">
        <is>
          <t>heat</t>
        </is>
      </c>
      <c r="B26471" t="inlineStr">
        <is>
          <t>dd707bc997715365dc76a3decea7b4f8d658375f</t>
        </is>
      </c>
      <c r="C26471" t="inlineStr">
        <is>
          <t>2016-10-06 13:12:12+00:00</t>
        </is>
      </c>
      <c r="D26471" t="inlineStr">
        <is>
          <t>add</t>
        </is>
      </c>
      <c r="E26471" t="inlineStr">
        <is>
          <t>yaql</t>
        </is>
      </c>
      <c r="F26471" t="inlineStr">
        <is>
          <t>&gt;=1.1.0</t>
        </is>
      </c>
      <c r="G26471" t="inlineStr"/>
      <c r="H26471" t="inlineStr"/>
    </row>
    <row r="26472">
      <c r="A26472" t="inlineStr">
        <is>
          <t>heat</t>
        </is>
      </c>
      <c r="B26472" t="inlineStr">
        <is>
          <t>2dd83353c086a8ee3ee8aefb99b06832782d8cab</t>
        </is>
      </c>
      <c r="C26472" t="inlineStr">
        <is>
          <t>2017-02-22 13:39:28+00:00</t>
        </is>
      </c>
      <c r="D26472" t="inlineStr">
        <is>
          <t>verchange</t>
        </is>
      </c>
      <c r="E26472" t="inlineStr">
        <is>
          <t>keystonemiddleware</t>
        </is>
      </c>
      <c r="F26472" t="inlineStr">
        <is>
          <t>&gt;=4.12.0</t>
        </is>
      </c>
      <c r="G26472" t="inlineStr">
        <is>
          <t>keystonemiddleware</t>
        </is>
      </c>
      <c r="H26472" t="inlineStr">
        <is>
          <t>!=4.5.0;&gt;=4.0.0;!=4.1.0</t>
        </is>
      </c>
    </row>
    <row r="26473">
      <c r="A26473" t="inlineStr">
        <is>
          <t>heat</t>
        </is>
      </c>
      <c r="B26473" t="inlineStr">
        <is>
          <t>2dd83353c086a8ee3ee8aefb99b06832782d8cab</t>
        </is>
      </c>
      <c r="C26473" t="inlineStr">
        <is>
          <t>2017-02-22 13:39:28+00:00</t>
        </is>
      </c>
      <c r="D26473" t="inlineStr">
        <is>
          <t>verchange</t>
        </is>
      </c>
      <c r="E26473" t="inlineStr">
        <is>
          <t>python-keystoneclient</t>
        </is>
      </c>
      <c r="F26473" t="inlineStr">
        <is>
          <t>&gt;=3.8.0</t>
        </is>
      </c>
      <c r="G26473" t="inlineStr">
        <is>
          <t>python-keystoneclient</t>
        </is>
      </c>
      <c r="H26473" t="inlineStr">
        <is>
          <t>&gt;=2.0.0;!=2.1.0</t>
        </is>
      </c>
    </row>
    <row r="26474">
      <c r="A26474" t="inlineStr">
        <is>
          <t>heat</t>
        </is>
      </c>
      <c r="B26474" t="inlineStr">
        <is>
          <t>2dd83353c086a8ee3ee8aefb99b06832782d8cab</t>
        </is>
      </c>
      <c r="C26474" t="inlineStr">
        <is>
          <t>2017-02-22 13:39:28+00:00</t>
        </is>
      </c>
      <c r="D26474" t="inlineStr">
        <is>
          <t>verchange</t>
        </is>
      </c>
      <c r="E26474" t="inlineStr">
        <is>
          <t>python-glanceclient</t>
        </is>
      </c>
      <c r="F26474" t="inlineStr">
        <is>
          <t>&gt;=2.5.0</t>
        </is>
      </c>
      <c r="G26474" t="inlineStr">
        <is>
          <t>python-glanceclient</t>
        </is>
      </c>
      <c r="H26474" t="inlineStr">
        <is>
          <t>&gt;=2.3.0;!=2.4.0</t>
        </is>
      </c>
    </row>
    <row r="26475">
      <c r="A26475" t="inlineStr">
        <is>
          <t>heat</t>
        </is>
      </c>
      <c r="B26475" t="inlineStr">
        <is>
          <t>2dd83353c086a8ee3ee8aefb99b06832782d8cab</t>
        </is>
      </c>
      <c r="C26475" t="inlineStr">
        <is>
          <t>2017-02-22 13:39:28+00:00</t>
        </is>
      </c>
      <c r="D26475" t="inlineStr">
        <is>
          <t>verchange</t>
        </is>
      </c>
      <c r="E26475" t="inlineStr">
        <is>
          <t>python-senlinclient</t>
        </is>
      </c>
      <c r="F26475" t="inlineStr">
        <is>
          <t>&gt;=1.1.0</t>
        </is>
      </c>
      <c r="G26475" t="inlineStr">
        <is>
          <t>python-senlinclient</t>
        </is>
      </c>
      <c r="H26475" t="inlineStr">
        <is>
          <t>&gt;=0.3.0</t>
        </is>
      </c>
    </row>
    <row r="26476">
      <c r="A26476" t="inlineStr">
        <is>
          <t>heat</t>
        </is>
      </c>
      <c r="B26476" t="inlineStr">
        <is>
          <t>2dd83353c086a8ee3ee8aefb99b06832782d8cab</t>
        </is>
      </c>
      <c r="C26476" t="inlineStr">
        <is>
          <t>2017-02-22 13:39:28+00:00</t>
        </is>
      </c>
      <c r="D26476" t="inlineStr">
        <is>
          <t>verchange</t>
        </is>
      </c>
      <c r="E26476" t="inlineStr">
        <is>
          <t>oslo.versionedobjects</t>
        </is>
      </c>
      <c r="F26476" t="inlineStr">
        <is>
          <t>&gt;=1.17.0</t>
        </is>
      </c>
      <c r="G26476" t="inlineStr">
        <is>
          <t>oslo.versionedobjects</t>
        </is>
      </c>
      <c r="H26476" t="inlineStr">
        <is>
          <t>&gt;=1.13.0</t>
        </is>
      </c>
    </row>
    <row r="26477">
      <c r="A26477" t="inlineStr">
        <is>
          <t>heat</t>
        </is>
      </c>
      <c r="B26477" t="inlineStr">
        <is>
          <t>2dd83353c086a8ee3ee8aefb99b06832782d8cab</t>
        </is>
      </c>
      <c r="C26477" t="inlineStr">
        <is>
          <t>2017-02-22 13:39:28+00:00</t>
        </is>
      </c>
      <c r="D26477" t="inlineStr">
        <is>
          <t>verchange</t>
        </is>
      </c>
      <c r="E26477" t="inlineStr">
        <is>
          <t>python-saharaclient</t>
        </is>
      </c>
      <c r="F26477" t="inlineStr">
        <is>
          <t>&gt;=1.1.0</t>
        </is>
      </c>
      <c r="G26477" t="inlineStr">
        <is>
          <t>python-saharaclient</t>
        </is>
      </c>
      <c r="H26477" t="inlineStr">
        <is>
          <t>&gt;=0.18.0</t>
        </is>
      </c>
    </row>
    <row r="26478">
      <c r="A26478" t="inlineStr">
        <is>
          <t>heat</t>
        </is>
      </c>
      <c r="B26478" t="inlineStr">
        <is>
          <t>2dd83353c086a8ee3ee8aefb99b06832782d8cab</t>
        </is>
      </c>
      <c r="C26478" t="inlineStr">
        <is>
          <t>2017-02-22 13:39:28+00:00</t>
        </is>
      </c>
      <c r="D26478" t="inlineStr">
        <is>
          <t>verchange</t>
        </is>
      </c>
      <c r="E26478" t="inlineStr">
        <is>
          <t>oslo.policy</t>
        </is>
      </c>
      <c r="F26478" t="inlineStr">
        <is>
          <t>&gt;=1.17.0</t>
        </is>
      </c>
      <c r="G26478" t="inlineStr">
        <is>
          <t>oslo.policy</t>
        </is>
      </c>
      <c r="H26478" t="inlineStr">
        <is>
          <t>&gt;=1.9.0</t>
        </is>
      </c>
    </row>
    <row r="26479">
      <c r="A26479" t="inlineStr">
        <is>
          <t>heat</t>
        </is>
      </c>
      <c r="B26479" t="inlineStr">
        <is>
          <t>2dd83353c086a8ee3ee8aefb99b06832782d8cab</t>
        </is>
      </c>
      <c r="C26479" t="inlineStr">
        <is>
          <t>2017-02-22 13:39:28+00:00</t>
        </is>
      </c>
      <c r="D26479" t="inlineStr">
        <is>
          <t>verchange</t>
        </is>
      </c>
      <c r="E26479" t="inlineStr">
        <is>
          <t>requests</t>
        </is>
      </c>
      <c r="F26479" t="inlineStr">
        <is>
          <t>&gt;=2.10.0;!=2.12.2</t>
        </is>
      </c>
      <c r="G26479" t="inlineStr">
        <is>
          <t>requests</t>
        </is>
      </c>
      <c r="H26479" t="inlineStr">
        <is>
          <t>&gt;=2.10.0</t>
        </is>
      </c>
    </row>
    <row r="26480">
      <c r="A26480" t="inlineStr">
        <is>
          <t>heat</t>
        </is>
      </c>
      <c r="B26480" t="inlineStr">
        <is>
          <t>2dd83353c086a8ee3ee8aefb99b06832782d8cab</t>
        </is>
      </c>
      <c r="C26480" t="inlineStr">
        <is>
          <t>2017-02-22 13:39:28+00:00</t>
        </is>
      </c>
      <c r="D26480" t="inlineStr">
        <is>
          <t>verchange</t>
        </is>
      </c>
      <c r="E26480" t="inlineStr">
        <is>
          <t>stevedore</t>
        </is>
      </c>
      <c r="F26480" t="inlineStr">
        <is>
          <t>&gt;=1.17.1</t>
        </is>
      </c>
      <c r="G26480" t="inlineStr">
        <is>
          <t>stevedore</t>
        </is>
      </c>
      <c r="H26480" t="inlineStr">
        <is>
          <t>&gt;=1.16.0</t>
        </is>
      </c>
    </row>
    <row r="26481">
      <c r="A26481" t="inlineStr">
        <is>
          <t>heat</t>
        </is>
      </c>
      <c r="B26481" t="inlineStr">
        <is>
          <t>2dd83353c086a8ee3ee8aefb99b06832782d8cab</t>
        </is>
      </c>
      <c r="C26481" t="inlineStr">
        <is>
          <t>2017-02-22 13:39:28+00:00</t>
        </is>
      </c>
      <c r="D26481" t="inlineStr">
        <is>
          <t>verchange</t>
        </is>
      </c>
      <c r="E26481" t="inlineStr">
        <is>
          <t>WebOb</t>
        </is>
      </c>
      <c r="F26481" t="inlineStr">
        <is>
          <t>&gt;=1.6.0</t>
        </is>
      </c>
      <c r="G26481" t="inlineStr">
        <is>
          <t>WebOb</t>
        </is>
      </c>
      <c r="H26481" t="inlineStr">
        <is>
          <t>&gt;=1.2.3</t>
        </is>
      </c>
    </row>
    <row r="26482">
      <c r="A26482" t="inlineStr">
        <is>
          <t>heat</t>
        </is>
      </c>
      <c r="B26482" t="inlineStr">
        <is>
          <t>2dd83353c086a8ee3ee8aefb99b06832782d8cab</t>
        </is>
      </c>
      <c r="C26482" t="inlineStr">
        <is>
          <t>2017-02-22 13:39:28+00:00</t>
        </is>
      </c>
      <c r="D26482" t="inlineStr">
        <is>
          <t>verchange</t>
        </is>
      </c>
      <c r="E26482" t="inlineStr">
        <is>
          <t>keystoneauth1</t>
        </is>
      </c>
      <c r="F26482" t="inlineStr">
        <is>
          <t>&gt;=2.18.0</t>
        </is>
      </c>
      <c r="G26482" t="inlineStr">
        <is>
          <t>keystoneauth1</t>
        </is>
      </c>
      <c r="H26482" t="inlineStr">
        <is>
          <t>&gt;=2.10.0</t>
        </is>
      </c>
    </row>
    <row r="26483">
      <c r="A26483" t="inlineStr">
        <is>
          <t>heat</t>
        </is>
      </c>
      <c r="B26483" t="inlineStr">
        <is>
          <t>2dd83353c086a8ee3ee8aefb99b06832782d8cab</t>
        </is>
      </c>
      <c r="C26483" t="inlineStr">
        <is>
          <t>2017-02-22 13:39:28+00:00</t>
        </is>
      </c>
      <c r="D26483" t="inlineStr">
        <is>
          <t>verchange</t>
        </is>
      </c>
      <c r="E26483" t="inlineStr">
        <is>
          <t>python-heatclient</t>
        </is>
      </c>
      <c r="F26483" t="inlineStr">
        <is>
          <t>&gt;=1.6.1</t>
        </is>
      </c>
      <c r="G26483" t="inlineStr">
        <is>
          <t>python-heatclient</t>
        </is>
      </c>
      <c r="H26483" t="inlineStr">
        <is>
          <t>&gt;=1.4.0</t>
        </is>
      </c>
    </row>
    <row r="26484">
      <c r="A26484" t="inlineStr">
        <is>
          <t>heat</t>
        </is>
      </c>
      <c r="B26484" t="inlineStr">
        <is>
          <t>2dd83353c086a8ee3ee8aefb99b06832782d8cab</t>
        </is>
      </c>
      <c r="C26484" t="inlineStr">
        <is>
          <t>2017-02-22 13:39:28+00:00</t>
        </is>
      </c>
      <c r="D26484" t="inlineStr">
        <is>
          <t>verchange</t>
        </is>
      </c>
      <c r="E26484" t="inlineStr">
        <is>
          <t>python-manilaclient</t>
        </is>
      </c>
      <c r="F26484" t="inlineStr">
        <is>
          <t>&gt;=1.12.0</t>
        </is>
      </c>
      <c r="G26484" t="inlineStr">
        <is>
          <t>python-manilaclient</t>
        </is>
      </c>
      <c r="H26484" t="inlineStr">
        <is>
          <t>&gt;=1.10.0</t>
        </is>
      </c>
    </row>
    <row r="26485">
      <c r="A26485" t="inlineStr">
        <is>
          <t>heat</t>
        </is>
      </c>
      <c r="B26485" t="inlineStr">
        <is>
          <t>2dd83353c086a8ee3ee8aefb99b06832782d8cab</t>
        </is>
      </c>
      <c r="C26485" t="inlineStr">
        <is>
          <t>2017-02-22 13:39:28+00:00</t>
        </is>
      </c>
      <c r="D26485" t="inlineStr">
        <is>
          <t>verchange</t>
        </is>
      </c>
      <c r="E26485" t="inlineStr">
        <is>
          <t>python-openstackclient</t>
        </is>
      </c>
      <c r="F26485" t="inlineStr">
        <is>
          <t>&gt;=3.3.0</t>
        </is>
      </c>
      <c r="G26485" t="inlineStr">
        <is>
          <t>python-openstackclient</t>
        </is>
      </c>
      <c r="H26485" t="inlineStr">
        <is>
          <t>&gt;=2.1.0</t>
        </is>
      </c>
    </row>
    <row r="26486">
      <c r="A26486" t="inlineStr">
        <is>
          <t>heat</t>
        </is>
      </c>
      <c r="B26486" t="inlineStr">
        <is>
          <t>2dd83353c086a8ee3ee8aefb99b06832782d8cab</t>
        </is>
      </c>
      <c r="C26486" t="inlineStr">
        <is>
          <t>2017-02-22 13:39:28+00:00</t>
        </is>
      </c>
      <c r="D26486" t="inlineStr">
        <is>
          <t>verchange</t>
        </is>
      </c>
      <c r="E26486" t="inlineStr">
        <is>
          <t>oslo.config</t>
        </is>
      </c>
      <c r="F26486" t="inlineStr">
        <is>
          <t>&gt;=3.14.0;!=3.18.0</t>
        </is>
      </c>
      <c r="G26486" t="inlineStr">
        <is>
          <t>oslo.config</t>
        </is>
      </c>
      <c r="H26486" t="inlineStr">
        <is>
          <t>&gt;=3.14.0</t>
        </is>
      </c>
    </row>
    <row r="26487">
      <c r="A26487" t="inlineStr">
        <is>
          <t>heat</t>
        </is>
      </c>
      <c r="B26487" t="inlineStr">
        <is>
          <t>2dd83353c086a8ee3ee8aefb99b06832782d8cab</t>
        </is>
      </c>
      <c r="C26487" t="inlineStr">
        <is>
          <t>2017-02-22 13:39:28+00:00</t>
        </is>
      </c>
      <c r="D26487" t="inlineStr">
        <is>
          <t>verchange</t>
        </is>
      </c>
      <c r="E26487" t="inlineStr">
        <is>
          <t>python-novaclient</t>
        </is>
      </c>
      <c r="F26487" t="inlineStr">
        <is>
          <t>!=7.0.0;&gt;=6.0.0</t>
        </is>
      </c>
      <c r="G26487" t="inlineStr">
        <is>
          <t>python-novaclient</t>
        </is>
      </c>
      <c r="H26487" t="inlineStr">
        <is>
          <t>!=2.33.0;&gt;=2.29.0</t>
        </is>
      </c>
    </row>
    <row r="26488">
      <c r="A26488" t="inlineStr">
        <is>
          <t>heat</t>
        </is>
      </c>
      <c r="B26488" t="inlineStr">
        <is>
          <t>2dd83353c086a8ee3ee8aefb99b06832782d8cab</t>
        </is>
      </c>
      <c r="C26488" t="inlineStr">
        <is>
          <t>2017-02-22 13:39:28+00:00</t>
        </is>
      </c>
      <c r="D26488" t="inlineStr">
        <is>
          <t>verchange</t>
        </is>
      </c>
      <c r="E26488" t="inlineStr">
        <is>
          <t>oslo.db</t>
        </is>
      </c>
      <c r="F26488" t="inlineStr">
        <is>
          <t>&gt;=4.15.0</t>
        </is>
      </c>
      <c r="G26488" t="inlineStr">
        <is>
          <t>oslo.db</t>
        </is>
      </c>
      <c r="H26488" t="inlineStr">
        <is>
          <t>&gt;=4.10.0;!=4.13.2;!=4.13.1</t>
        </is>
      </c>
    </row>
    <row r="26489">
      <c r="A26489" t="inlineStr">
        <is>
          <t>heat</t>
        </is>
      </c>
      <c r="B26489" t="inlineStr">
        <is>
          <t>2dd83353c086a8ee3ee8aefb99b06832782d8cab</t>
        </is>
      </c>
      <c r="C26489" t="inlineStr">
        <is>
          <t>2017-02-22 13:39:28+00:00</t>
        </is>
      </c>
      <c r="D26489" t="inlineStr">
        <is>
          <t>verchange</t>
        </is>
      </c>
      <c r="E26489" t="inlineStr">
        <is>
          <t>oslo.messaging</t>
        </is>
      </c>
      <c r="F26489" t="inlineStr">
        <is>
          <t>&gt;=5.14.0</t>
        </is>
      </c>
      <c r="G26489" t="inlineStr">
        <is>
          <t>oslo.messaging</t>
        </is>
      </c>
      <c r="H26489" t="inlineStr">
        <is>
          <t>&gt;=5.2.0</t>
        </is>
      </c>
    </row>
    <row r="26490">
      <c r="A26490" t="inlineStr">
        <is>
          <t>heat</t>
        </is>
      </c>
      <c r="B26490" t="inlineStr">
        <is>
          <t>2dd83353c086a8ee3ee8aefb99b06832782d8cab</t>
        </is>
      </c>
      <c r="C26490" t="inlineStr">
        <is>
          <t>2017-02-22 13:39:28+00:00</t>
        </is>
      </c>
      <c r="D26490" t="inlineStr">
        <is>
          <t>verchange</t>
        </is>
      </c>
      <c r="E26490" t="inlineStr">
        <is>
          <t>PyYAML</t>
        </is>
      </c>
      <c r="F26490" t="inlineStr">
        <is>
          <t>&gt;=3.10.0</t>
        </is>
      </c>
      <c r="G26490" t="inlineStr">
        <is>
          <t>PyYAML</t>
        </is>
      </c>
      <c r="H26490" t="inlineStr">
        <is>
          <t>&gt;=3.1.0</t>
        </is>
      </c>
    </row>
    <row r="26491">
      <c r="A26491" t="inlineStr">
        <is>
          <t>heat</t>
        </is>
      </c>
      <c r="B26491" t="inlineStr">
        <is>
          <t>2dd83353c086a8ee3ee8aefb99b06832782d8cab</t>
        </is>
      </c>
      <c r="C26491" t="inlineStr">
        <is>
          <t>2017-02-22 13:39:28+00:00</t>
        </is>
      </c>
      <c r="D26491" t="inlineStr">
        <is>
          <t>verchange</t>
        </is>
      </c>
      <c r="E26491" t="inlineStr">
        <is>
          <t>oslo.log</t>
        </is>
      </c>
      <c r="F26491" t="inlineStr">
        <is>
          <t>&gt;=3.11.0</t>
        </is>
      </c>
      <c r="G26491" t="inlineStr">
        <is>
          <t>oslo.log</t>
        </is>
      </c>
      <c r="H26491" t="inlineStr">
        <is>
          <t>&gt;=1.14.0</t>
        </is>
      </c>
    </row>
    <row r="26492">
      <c r="A26492" t="inlineStr">
        <is>
          <t>heat</t>
        </is>
      </c>
      <c r="B26492" t="inlineStr">
        <is>
          <t>2dd83353c086a8ee3ee8aefb99b06832782d8cab</t>
        </is>
      </c>
      <c r="C26492" t="inlineStr">
        <is>
          <t>2017-02-22 13:39:28+00:00</t>
        </is>
      </c>
      <c r="D26492" t="inlineStr">
        <is>
          <t>verchange</t>
        </is>
      </c>
      <c r="E26492" t="inlineStr">
        <is>
          <t>oslo.utils</t>
        </is>
      </c>
      <c r="F26492" t="inlineStr">
        <is>
          <t>&gt;=3.18.0</t>
        </is>
      </c>
      <c r="G26492" t="inlineStr">
        <is>
          <t>oslo.utils</t>
        </is>
      </c>
      <c r="H26492" t="inlineStr">
        <is>
          <t>&gt;=3.16.0</t>
        </is>
      </c>
    </row>
    <row r="26493">
      <c r="A26493" t="inlineStr">
        <is>
          <t>heat</t>
        </is>
      </c>
      <c r="B26493" t="inlineStr">
        <is>
          <t>2dd83353c086a8ee3ee8aefb99b06832782d8cab</t>
        </is>
      </c>
      <c r="C26493" t="inlineStr">
        <is>
          <t>2017-02-22 13:39:28+00:00</t>
        </is>
      </c>
      <c r="D26493" t="inlineStr">
        <is>
          <t>verchange</t>
        </is>
      </c>
      <c r="E26493" t="inlineStr">
        <is>
          <t>aodhclient</t>
        </is>
      </c>
      <c r="F26493" t="inlineStr">
        <is>
          <t>&gt;=0.7.0</t>
        </is>
      </c>
      <c r="G26493" t="inlineStr">
        <is>
          <t>aodhclient</t>
        </is>
      </c>
      <c r="H26493" t="inlineStr">
        <is>
          <t>&gt;=0.5.0</t>
        </is>
      </c>
    </row>
    <row r="26494">
      <c r="A26494" t="inlineStr">
        <is>
          <t>heat</t>
        </is>
      </c>
      <c r="B26494" t="inlineStr">
        <is>
          <t>2dd83353c086a8ee3ee8aefb99b06832782d8cab</t>
        </is>
      </c>
      <c r="C26494" t="inlineStr">
        <is>
          <t>2017-02-22 13:39:28+00:00</t>
        </is>
      </c>
      <c r="D26494" t="inlineStr">
        <is>
          <t>verchange</t>
        </is>
      </c>
      <c r="E26494" t="inlineStr">
        <is>
          <t>pbr</t>
        </is>
      </c>
      <c r="F26494" t="inlineStr">
        <is>
          <t>&gt;=1.8</t>
        </is>
      </c>
      <c r="G26494" t="inlineStr">
        <is>
          <t>pbr</t>
        </is>
      </c>
      <c r="H26494" t="inlineStr">
        <is>
          <t>&gt;=1.6</t>
        </is>
      </c>
    </row>
    <row r="26495">
      <c r="A26495" t="inlineStr">
        <is>
          <t>heat</t>
        </is>
      </c>
      <c r="B26495" t="inlineStr">
        <is>
          <t>2dd83353c086a8ee3ee8aefb99b06832782d8cab</t>
        </is>
      </c>
      <c r="C26495" t="inlineStr">
        <is>
          <t>2017-02-22 13:39:28+00:00</t>
        </is>
      </c>
      <c r="D26495" t="inlineStr">
        <is>
          <t>verchange</t>
        </is>
      </c>
      <c r="E26495" t="inlineStr">
        <is>
          <t>python-swiftclient</t>
        </is>
      </c>
      <c r="F26495" t="inlineStr">
        <is>
          <t>&gt;=3.2.0</t>
        </is>
      </c>
      <c r="G26495" t="inlineStr">
        <is>
          <t>python-swiftclient</t>
        </is>
      </c>
      <c r="H26495" t="inlineStr">
        <is>
          <t>&gt;=2.2.0</t>
        </is>
      </c>
    </row>
    <row r="26496">
      <c r="A26496" t="inlineStr">
        <is>
          <t>heat</t>
        </is>
      </c>
      <c r="B26496" t="inlineStr">
        <is>
          <t>2dd83353c086a8ee3ee8aefb99b06832782d8cab</t>
        </is>
      </c>
      <c r="C26496" t="inlineStr">
        <is>
          <t>2017-02-22 13:39:28+00:00</t>
        </is>
      </c>
      <c r="D26496" t="inlineStr">
        <is>
          <t>verchange</t>
        </is>
      </c>
      <c r="E26496" t="inlineStr">
        <is>
          <t>lxml</t>
        </is>
      </c>
      <c r="F26496" t="inlineStr">
        <is>
          <t>&gt;=2.3;!=3.7.0</t>
        </is>
      </c>
      <c r="G26496" t="inlineStr">
        <is>
          <t>lxml</t>
        </is>
      </c>
      <c r="H26496" t="inlineStr">
        <is>
          <t>&gt;=2.3</t>
        </is>
      </c>
    </row>
    <row r="26497">
      <c r="A26497" t="inlineStr">
        <is>
          <t>heat</t>
        </is>
      </c>
      <c r="B26497" t="inlineStr">
        <is>
          <t>2dd83353c086a8ee3ee8aefb99b06832782d8cab</t>
        </is>
      </c>
      <c r="C26497" t="inlineStr">
        <is>
          <t>2017-02-22 13:39:28+00:00</t>
        </is>
      </c>
      <c r="D26497" t="inlineStr">
        <is>
          <t>add</t>
        </is>
      </c>
      <c r="E26497" t="inlineStr">
        <is>
          <t>tenacity</t>
        </is>
      </c>
      <c r="F26497" t="inlineStr">
        <is>
          <t>&gt;=3.2.1</t>
        </is>
      </c>
      <c r="G26497" t="inlineStr"/>
      <c r="H26497" t="inlineStr"/>
    </row>
    <row r="26498">
      <c r="A26498" t="inlineStr">
        <is>
          <t>heat</t>
        </is>
      </c>
      <c r="B26498" t="inlineStr">
        <is>
          <t>2dd83353c086a8ee3ee8aefb99b06832782d8cab</t>
        </is>
      </c>
      <c r="C26498" t="inlineStr">
        <is>
          <t>2017-02-22 13:39:28+00:00</t>
        </is>
      </c>
      <c r="D26498" t="inlineStr">
        <is>
          <t>rem</t>
        </is>
      </c>
      <c r="E26498" t="inlineStr"/>
      <c r="F26498" t="inlineStr"/>
      <c r="G26498" t="inlineStr">
        <is>
          <t>greenlet</t>
        </is>
      </c>
      <c r="H26498" t="inlineStr">
        <is>
          <t>&gt;=0.3.2</t>
        </is>
      </c>
    </row>
    <row r="26499">
      <c r="A26499" t="inlineStr">
        <is>
          <t>heat</t>
        </is>
      </c>
      <c r="B26499" t="inlineStr">
        <is>
          <t>2dd83353c086a8ee3ee8aefb99b06832782d8cab</t>
        </is>
      </c>
      <c r="C26499" t="inlineStr">
        <is>
          <t>2017-02-22 13:39:28+00:00</t>
        </is>
      </c>
      <c r="D26499" t="inlineStr">
        <is>
          <t>rem</t>
        </is>
      </c>
      <c r="E26499" t="inlineStr"/>
      <c r="F26499" t="inlineStr"/>
      <c r="G26499" t="inlineStr">
        <is>
          <t>retrying</t>
        </is>
      </c>
      <c r="H26499" t="inlineStr">
        <is>
          <t>&gt;=1.2.3;!=1.3.0</t>
        </is>
      </c>
    </row>
    <row r="26500">
      <c r="A26500" t="inlineStr">
        <is>
          <t>heat</t>
        </is>
      </c>
      <c r="B26500" t="inlineStr">
        <is>
          <t>e2a317a6ab48ab500b645266afcb57c6319e37b4</t>
        </is>
      </c>
      <c r="C26500" t="inlineStr">
        <is>
          <t>2017-04-25 13:28:26+00:00</t>
        </is>
      </c>
      <c r="D26500" t="inlineStr">
        <is>
          <t>verchange</t>
        </is>
      </c>
      <c r="E26500" t="inlineStr">
        <is>
          <t>pbr</t>
        </is>
      </c>
      <c r="F26500" t="inlineStr">
        <is>
          <t>&lt;2.0.0;&gt;=1.8</t>
        </is>
      </c>
      <c r="G26500" t="inlineStr">
        <is>
          <t>pbr</t>
        </is>
      </c>
      <c r="H26500" t="inlineStr">
        <is>
          <t>&gt;=1.8</t>
        </is>
      </c>
    </row>
    <row r="26501">
      <c r="A26501" t="inlineStr">
        <is>
          <t>heat</t>
        </is>
      </c>
      <c r="B26501" t="inlineStr">
        <is>
          <t>b98af9d4646ecae2269ec9459a824d2c733a1e75</t>
        </is>
      </c>
      <c r="C26501" t="inlineStr">
        <is>
          <t>2017-06-12 13:25:41+00:00</t>
        </is>
      </c>
      <c r="D26501" t="inlineStr">
        <is>
          <t>verchange</t>
        </is>
      </c>
      <c r="E26501" t="inlineStr">
        <is>
          <t>pbr</t>
        </is>
      </c>
      <c r="F26501" t="inlineStr">
        <is>
          <t>&gt;=1.8</t>
        </is>
      </c>
      <c r="G26501" t="inlineStr">
        <is>
          <t>pbr</t>
        </is>
      </c>
      <c r="H26501" t="inlineStr">
        <is>
          <t>&lt;2.0.0;&gt;=1.8</t>
        </is>
      </c>
    </row>
    <row r="26502">
      <c r="A26502" t="inlineStr">
        <is>
          <t>heat</t>
        </is>
      </c>
      <c r="B26502" t="inlineStr">
        <is>
          <t>6b7b13250adbfaedca206be0ab59f730bd28a014</t>
        </is>
      </c>
      <c r="C26502" t="inlineStr">
        <is>
          <t>2017-08-30 11:06:18+00:00</t>
        </is>
      </c>
      <c r="D26502" t="inlineStr">
        <is>
          <t>verchange</t>
        </is>
      </c>
      <c r="E26502" t="inlineStr">
        <is>
          <t>python-monascaclient</t>
        </is>
      </c>
      <c r="F26502" t="inlineStr">
        <is>
          <t>&gt;=1.7.0</t>
        </is>
      </c>
      <c r="G26502" t="inlineStr">
        <is>
          <t>python-monascaclient</t>
        </is>
      </c>
      <c r="H26502" t="inlineStr">
        <is>
          <t>&gt;=1.1.0</t>
        </is>
      </c>
    </row>
    <row r="26503">
      <c r="A26503" t="inlineStr">
        <is>
          <t>heat</t>
        </is>
      </c>
      <c r="B26503" t="inlineStr">
        <is>
          <t>6b7b13250adbfaedca206be0ab59f730bd28a014</t>
        </is>
      </c>
      <c r="C26503" t="inlineStr">
        <is>
          <t>2017-08-30 11:06:18+00:00</t>
        </is>
      </c>
      <c r="D26503" t="inlineStr">
        <is>
          <t>verchange</t>
        </is>
      </c>
      <c r="E26503" t="inlineStr">
        <is>
          <t>python-glanceclient</t>
        </is>
      </c>
      <c r="F26503" t="inlineStr">
        <is>
          <t>&gt;=2.8.0</t>
        </is>
      </c>
      <c r="G26503" t="inlineStr">
        <is>
          <t>python-glanceclient</t>
        </is>
      </c>
      <c r="H26503" t="inlineStr">
        <is>
          <t>&gt;=2.5.0</t>
        </is>
      </c>
    </row>
    <row r="26504">
      <c r="A26504" t="inlineStr">
        <is>
          <t>heat</t>
        </is>
      </c>
      <c r="B26504" t="inlineStr">
        <is>
          <t>6b7b13250adbfaedca206be0ab59f730bd28a014</t>
        </is>
      </c>
      <c r="C26504" t="inlineStr">
        <is>
          <t>2017-08-30 11:06:18+00:00</t>
        </is>
      </c>
      <c r="D26504" t="inlineStr">
        <is>
          <t>verchange</t>
        </is>
      </c>
      <c r="E26504" t="inlineStr">
        <is>
          <t>python-mistralclient</t>
        </is>
      </c>
      <c r="F26504" t="inlineStr">
        <is>
          <t>&gt;=3.1.0</t>
        </is>
      </c>
      <c r="G26504" t="inlineStr">
        <is>
          <t>python-mistralclient</t>
        </is>
      </c>
      <c r="H26504" t="inlineStr">
        <is>
          <t>&gt;=2.0.0</t>
        </is>
      </c>
    </row>
    <row r="26505">
      <c r="A26505" t="inlineStr">
        <is>
          <t>heat</t>
        </is>
      </c>
      <c r="B26505" t="inlineStr">
        <is>
          <t>6b7b13250adbfaedca206be0ab59f730bd28a014</t>
        </is>
      </c>
      <c r="C26505" t="inlineStr">
        <is>
          <t>2017-08-30 11:06:18+00:00</t>
        </is>
      </c>
      <c r="D26505" t="inlineStr">
        <is>
          <t>verchange</t>
        </is>
      </c>
      <c r="E26505" t="inlineStr">
        <is>
          <t>oslo.policy</t>
        </is>
      </c>
      <c r="F26505" t="inlineStr">
        <is>
          <t>&gt;=1.23.0</t>
        </is>
      </c>
      <c r="G26505" t="inlineStr">
        <is>
          <t>oslo.policy</t>
        </is>
      </c>
      <c r="H26505" t="inlineStr">
        <is>
          <t>&gt;=1.17.0</t>
        </is>
      </c>
    </row>
    <row r="26506">
      <c r="A26506" t="inlineStr">
        <is>
          <t>heat</t>
        </is>
      </c>
      <c r="B26506" t="inlineStr">
        <is>
          <t>6b7b13250adbfaedca206be0ab59f730bd28a014</t>
        </is>
      </c>
      <c r="C26506" t="inlineStr">
        <is>
          <t>2017-08-30 11:06:18+00:00</t>
        </is>
      </c>
      <c r="D26506" t="inlineStr">
        <is>
          <t>verchange</t>
        </is>
      </c>
      <c r="E26506" t="inlineStr">
        <is>
          <t>requests</t>
        </is>
      </c>
      <c r="F26506" t="inlineStr">
        <is>
          <t>&gt;=2.14.2</t>
        </is>
      </c>
      <c r="G26506" t="inlineStr">
        <is>
          <t>requests</t>
        </is>
      </c>
      <c r="H26506" t="inlineStr">
        <is>
          <t>&gt;=2.10.0;!=2.12.2</t>
        </is>
      </c>
    </row>
    <row r="26507">
      <c r="A26507" t="inlineStr">
        <is>
          <t>heat</t>
        </is>
      </c>
      <c r="B26507" t="inlineStr">
        <is>
          <t>6b7b13250adbfaedca206be0ab59f730bd28a014</t>
        </is>
      </c>
      <c r="C26507" t="inlineStr">
        <is>
          <t>2017-08-30 11:06:18+00:00</t>
        </is>
      </c>
      <c r="D26507" t="inlineStr">
        <is>
          <t>verchange</t>
        </is>
      </c>
      <c r="E26507" t="inlineStr">
        <is>
          <t>SQLAlchemy</t>
        </is>
      </c>
      <c r="F26507" t="inlineStr">
        <is>
          <t>&gt;=1.0.10;!=1.1.5;!=1.1.8;!=1.1.6;!=1.1.7</t>
        </is>
      </c>
      <c r="G26507" t="inlineStr">
        <is>
          <t>SQLAlchemy</t>
        </is>
      </c>
      <c r="H26507" t="inlineStr">
        <is>
          <t>&lt;1.1.0;&gt;=1.0.10</t>
        </is>
      </c>
    </row>
    <row r="26508">
      <c r="A26508" t="inlineStr">
        <is>
          <t>heat</t>
        </is>
      </c>
      <c r="B26508" t="inlineStr">
        <is>
          <t>6b7b13250adbfaedca206be0ab59f730bd28a014</t>
        </is>
      </c>
      <c r="C26508" t="inlineStr">
        <is>
          <t>2017-08-30 11:06:18+00:00</t>
        </is>
      </c>
      <c r="D26508" t="inlineStr">
        <is>
          <t>verchange</t>
        </is>
      </c>
      <c r="E26508" t="inlineStr">
        <is>
          <t>stevedore</t>
        </is>
      </c>
      <c r="F26508" t="inlineStr">
        <is>
          <t>&gt;=1.20.0</t>
        </is>
      </c>
      <c r="G26508" t="inlineStr">
        <is>
          <t>stevedore</t>
        </is>
      </c>
      <c r="H26508" t="inlineStr">
        <is>
          <t>&gt;=1.17.1</t>
        </is>
      </c>
    </row>
    <row r="26509">
      <c r="A26509" t="inlineStr">
        <is>
          <t>heat</t>
        </is>
      </c>
      <c r="B26509" t="inlineStr">
        <is>
          <t>6b7b13250adbfaedca206be0ab59f730bd28a014</t>
        </is>
      </c>
      <c r="C26509" t="inlineStr">
        <is>
          <t>2017-08-30 11:06:18+00:00</t>
        </is>
      </c>
      <c r="D26509" t="inlineStr">
        <is>
          <t>verchange</t>
        </is>
      </c>
      <c r="E26509" t="inlineStr">
        <is>
          <t>oslo.context</t>
        </is>
      </c>
      <c r="F26509" t="inlineStr">
        <is>
          <t>&gt;=2.14.0</t>
        </is>
      </c>
      <c r="G26509" t="inlineStr">
        <is>
          <t>oslo.context</t>
        </is>
      </c>
      <c r="H26509" t="inlineStr">
        <is>
          <t>&gt;=2.9.0</t>
        </is>
      </c>
    </row>
    <row r="26510">
      <c r="A26510" t="inlineStr">
        <is>
          <t>heat</t>
        </is>
      </c>
      <c r="B26510" t="inlineStr">
        <is>
          <t>6b7b13250adbfaedca206be0ab59f730bd28a014</t>
        </is>
      </c>
      <c r="C26510" t="inlineStr">
        <is>
          <t>2017-08-30 11:06:18+00:00</t>
        </is>
      </c>
      <c r="D26510" t="inlineStr">
        <is>
          <t>verchange</t>
        </is>
      </c>
      <c r="E26510" t="inlineStr">
        <is>
          <t>WebOb</t>
        </is>
      </c>
      <c r="F26510" t="inlineStr">
        <is>
          <t>&gt;=1.7.1</t>
        </is>
      </c>
      <c r="G26510" t="inlineStr">
        <is>
          <t>WebOb</t>
        </is>
      </c>
      <c r="H26510" t="inlineStr">
        <is>
          <t>&gt;=1.6.0</t>
        </is>
      </c>
    </row>
    <row r="26511">
      <c r="A26511" t="inlineStr">
        <is>
          <t>heat</t>
        </is>
      </c>
      <c r="B26511" t="inlineStr">
        <is>
          <t>6b7b13250adbfaedca206be0ab59f730bd28a014</t>
        </is>
      </c>
      <c r="C26511" t="inlineStr">
        <is>
          <t>2017-08-30 11:06:18+00:00</t>
        </is>
      </c>
      <c r="D26511" t="inlineStr">
        <is>
          <t>verchange</t>
        </is>
      </c>
      <c r="E26511" t="inlineStr">
        <is>
          <t>keystoneauth1</t>
        </is>
      </c>
      <c r="F26511" t="inlineStr">
        <is>
          <t>&gt;=3.1.0</t>
        </is>
      </c>
      <c r="G26511" t="inlineStr">
        <is>
          <t>keystoneauth1</t>
        </is>
      </c>
      <c r="H26511" t="inlineStr">
        <is>
          <t>&gt;=2.18.0</t>
        </is>
      </c>
    </row>
    <row r="26512">
      <c r="A26512" t="inlineStr">
        <is>
          <t>heat</t>
        </is>
      </c>
      <c r="B26512" t="inlineStr">
        <is>
          <t>6b7b13250adbfaedca206be0ab59f730bd28a014</t>
        </is>
      </c>
      <c r="C26512" t="inlineStr">
        <is>
          <t>2017-08-30 11:06:18+00:00</t>
        </is>
      </c>
      <c r="D26512" t="inlineStr">
        <is>
          <t>verchange</t>
        </is>
      </c>
      <c r="E26512" t="inlineStr">
        <is>
          <t>python-cinderclient</t>
        </is>
      </c>
      <c r="F26512" t="inlineStr">
        <is>
          <t>&gt;=3.1.0</t>
        </is>
      </c>
      <c r="G26512" t="inlineStr">
        <is>
          <t>python-cinderclient</t>
        </is>
      </c>
      <c r="H26512" t="inlineStr">
        <is>
          <t>&gt;=1.6.0;!=1.7.1;!=1.7.0</t>
        </is>
      </c>
    </row>
    <row r="26513">
      <c r="A26513" t="inlineStr">
        <is>
          <t>heat</t>
        </is>
      </c>
      <c r="B26513" t="inlineStr">
        <is>
          <t>6b7b13250adbfaedca206be0ab59f730bd28a014</t>
        </is>
      </c>
      <c r="C26513" t="inlineStr">
        <is>
          <t>2017-08-30 11:06:18+00:00</t>
        </is>
      </c>
      <c r="D26513" t="inlineStr">
        <is>
          <t>verchange</t>
        </is>
      </c>
      <c r="E26513" t="inlineStr">
        <is>
          <t>oslo.middleware</t>
        </is>
      </c>
      <c r="F26513" t="inlineStr">
        <is>
          <t>&gt;=3.27.0</t>
        </is>
      </c>
      <c r="G26513" t="inlineStr">
        <is>
          <t>oslo.middleware</t>
        </is>
      </c>
      <c r="H26513" t="inlineStr">
        <is>
          <t>&gt;=3.0.0</t>
        </is>
      </c>
    </row>
    <row r="26514">
      <c r="A26514" t="inlineStr">
        <is>
          <t>heat</t>
        </is>
      </c>
      <c r="B26514" t="inlineStr">
        <is>
          <t>6b7b13250adbfaedca206be0ab59f730bd28a014</t>
        </is>
      </c>
      <c r="C26514" t="inlineStr">
        <is>
          <t>2017-08-30 11:06:18+00:00</t>
        </is>
      </c>
      <c r="D26514" t="inlineStr">
        <is>
          <t>verchange</t>
        </is>
      </c>
      <c r="E26514" t="inlineStr">
        <is>
          <t>cryptography</t>
        </is>
      </c>
      <c r="F26514" t="inlineStr">
        <is>
          <t>&gt;=1.6;!=2.0</t>
        </is>
      </c>
      <c r="G26514" t="inlineStr">
        <is>
          <t>cryptography</t>
        </is>
      </c>
      <c r="H26514" t="inlineStr">
        <is>
          <t>&gt;=1.0;!=1.3.0</t>
        </is>
      </c>
    </row>
    <row r="26515">
      <c r="A26515" t="inlineStr">
        <is>
          <t>heat</t>
        </is>
      </c>
      <c r="B26515" t="inlineStr">
        <is>
          <t>6b7b13250adbfaedca206be0ab59f730bd28a014</t>
        </is>
      </c>
      <c r="C26515" t="inlineStr">
        <is>
          <t>2017-08-30 11:06:18+00:00</t>
        </is>
      </c>
      <c r="D26515" t="inlineStr">
        <is>
          <t>verchange</t>
        </is>
      </c>
      <c r="E26515" t="inlineStr">
        <is>
          <t>eventlet</t>
        </is>
      </c>
      <c r="F26515" t="inlineStr">
        <is>
          <t>&lt;0.21.0;&gt;=0.18.2;!=0.18.3;!=0.20.1</t>
        </is>
      </c>
      <c r="G26515" t="inlineStr">
        <is>
          <t>eventlet</t>
        </is>
      </c>
      <c r="H26515" t="inlineStr">
        <is>
          <t>&gt;=0.18.2;!=0.18.3</t>
        </is>
      </c>
    </row>
    <row r="26516">
      <c r="A26516" t="inlineStr">
        <is>
          <t>heat</t>
        </is>
      </c>
      <c r="B26516" t="inlineStr">
        <is>
          <t>6b7b13250adbfaedca206be0ab59f730bd28a014</t>
        </is>
      </c>
      <c r="C26516" t="inlineStr">
        <is>
          <t>2017-08-30 11:06:18+00:00</t>
        </is>
      </c>
      <c r="D26516" t="inlineStr">
        <is>
          <t>verchange</t>
        </is>
      </c>
      <c r="E26516" t="inlineStr">
        <is>
          <t>python-openstackclient</t>
        </is>
      </c>
      <c r="F26516" t="inlineStr">
        <is>
          <t>&gt;=3.3.0;!=3.10.0</t>
        </is>
      </c>
      <c r="G26516" t="inlineStr">
        <is>
          <t>python-openstackclient</t>
        </is>
      </c>
      <c r="H26516" t="inlineStr">
        <is>
          <t>&gt;=3.3.0</t>
        </is>
      </c>
    </row>
    <row r="26517">
      <c r="A26517" t="inlineStr">
        <is>
          <t>heat</t>
        </is>
      </c>
      <c r="B26517" t="inlineStr">
        <is>
          <t>6b7b13250adbfaedca206be0ab59f730bd28a014</t>
        </is>
      </c>
      <c r="C26517" t="inlineStr">
        <is>
          <t>2017-08-30 11:06:18+00:00</t>
        </is>
      </c>
      <c r="D26517" t="inlineStr">
        <is>
          <t>verchange</t>
        </is>
      </c>
      <c r="E26517" t="inlineStr">
        <is>
          <t>Routes</t>
        </is>
      </c>
      <c r="F26517" t="inlineStr">
        <is>
          <t>&gt;=2.3.1</t>
        </is>
      </c>
      <c r="G26517" t="inlineStr">
        <is>
          <t>Routes</t>
        </is>
      </c>
      <c r="H26517" t="inlineStr">
        <is>
          <t>&gt;=1.12.3;!=2.3.0;!=2.0;!=2.1</t>
        </is>
      </c>
    </row>
    <row r="26518">
      <c r="A26518" t="inlineStr">
        <is>
          <t>heat</t>
        </is>
      </c>
      <c r="B26518" t="inlineStr">
        <is>
          <t>6b7b13250adbfaedca206be0ab59f730bd28a014</t>
        </is>
      </c>
      <c r="C26518" t="inlineStr">
        <is>
          <t>2017-08-30 11:06:18+00:00</t>
        </is>
      </c>
      <c r="D26518" t="inlineStr">
        <is>
          <t>verchange</t>
        </is>
      </c>
      <c r="E26518" t="inlineStr">
        <is>
          <t>oslo.config</t>
        </is>
      </c>
      <c r="F26518" t="inlineStr">
        <is>
          <t>!=4.3.0;&gt;=4.0.0;!=4.4.0</t>
        </is>
      </c>
      <c r="G26518" t="inlineStr">
        <is>
          <t>oslo.config</t>
        </is>
      </c>
      <c r="H26518" t="inlineStr">
        <is>
          <t>&gt;=3.14.0;!=3.18.0</t>
        </is>
      </c>
    </row>
    <row r="26519">
      <c r="A26519" t="inlineStr">
        <is>
          <t>heat</t>
        </is>
      </c>
      <c r="B26519" t="inlineStr">
        <is>
          <t>6b7b13250adbfaedca206be0ab59f730bd28a014</t>
        </is>
      </c>
      <c r="C26519" t="inlineStr">
        <is>
          <t>2017-08-30 11:06:18+00:00</t>
        </is>
      </c>
      <c r="D26519" t="inlineStr">
        <is>
          <t>verchange</t>
        </is>
      </c>
      <c r="E26519" t="inlineStr">
        <is>
          <t>python-novaclient</t>
        </is>
      </c>
      <c r="F26519" t="inlineStr">
        <is>
          <t>&gt;=9.0.0</t>
        </is>
      </c>
      <c r="G26519" t="inlineStr">
        <is>
          <t>python-novaclient</t>
        </is>
      </c>
      <c r="H26519" t="inlineStr">
        <is>
          <t>!=7.0.0;&gt;=6.0.0</t>
        </is>
      </c>
    </row>
    <row r="26520">
      <c r="A26520" t="inlineStr">
        <is>
          <t>heat</t>
        </is>
      </c>
      <c r="B26520" t="inlineStr">
        <is>
          <t>6b7b13250adbfaedca206be0ab59f730bd28a014</t>
        </is>
      </c>
      <c r="C26520" t="inlineStr">
        <is>
          <t>2017-08-30 11:06:18+00:00</t>
        </is>
      </c>
      <c r="D26520" t="inlineStr">
        <is>
          <t>verchange</t>
        </is>
      </c>
      <c r="E26520" t="inlineStr">
        <is>
          <t>oslo.db</t>
        </is>
      </c>
      <c r="F26520" t="inlineStr">
        <is>
          <t>&gt;=4.24.0</t>
        </is>
      </c>
      <c r="G26520" t="inlineStr">
        <is>
          <t>oslo.db</t>
        </is>
      </c>
      <c r="H26520" t="inlineStr">
        <is>
          <t>&gt;=4.15.0</t>
        </is>
      </c>
    </row>
    <row r="26521">
      <c r="A26521" t="inlineStr">
        <is>
          <t>heat</t>
        </is>
      </c>
      <c r="B26521" t="inlineStr">
        <is>
          <t>6b7b13250adbfaedca206be0ab59f730bd28a014</t>
        </is>
      </c>
      <c r="C26521" t="inlineStr">
        <is>
          <t>2017-08-30 11:06:18+00:00</t>
        </is>
      </c>
      <c r="D26521" t="inlineStr">
        <is>
          <t>verchange</t>
        </is>
      </c>
      <c r="E26521" t="inlineStr">
        <is>
          <t>oslo.messaging</t>
        </is>
      </c>
      <c r="F26521" t="inlineStr">
        <is>
          <t>!=5.25.0;&gt;=5.24.2</t>
        </is>
      </c>
      <c r="G26521" t="inlineStr">
        <is>
          <t>oslo.messaging</t>
        </is>
      </c>
      <c r="H26521" t="inlineStr">
        <is>
          <t>&gt;=5.14.0</t>
        </is>
      </c>
    </row>
    <row r="26522">
      <c r="A26522" t="inlineStr">
        <is>
          <t>heat</t>
        </is>
      </c>
      <c r="B26522" t="inlineStr">
        <is>
          <t>6b7b13250adbfaedca206be0ab59f730bd28a014</t>
        </is>
      </c>
      <c r="C26522" t="inlineStr">
        <is>
          <t>2017-08-30 11:06:18+00:00</t>
        </is>
      </c>
      <c r="D26522" t="inlineStr">
        <is>
          <t>verchange</t>
        </is>
      </c>
      <c r="E26522" t="inlineStr">
        <is>
          <t>Babel</t>
        </is>
      </c>
      <c r="F26522" t="inlineStr">
        <is>
          <t>&gt;=2.3.4;!=2.4.0</t>
        </is>
      </c>
      <c r="G26522" t="inlineStr">
        <is>
          <t>Babel</t>
        </is>
      </c>
      <c r="H26522" t="inlineStr">
        <is>
          <t>&gt;=2.3.4</t>
        </is>
      </c>
    </row>
    <row r="26523">
      <c r="A26523" t="inlineStr">
        <is>
          <t>heat</t>
        </is>
      </c>
      <c r="B26523" t="inlineStr">
        <is>
          <t>6b7b13250adbfaedca206be0ab59f730bd28a014</t>
        </is>
      </c>
      <c r="C26523" t="inlineStr">
        <is>
          <t>2017-08-30 11:06:18+00:00</t>
        </is>
      </c>
      <c r="D26523" t="inlineStr">
        <is>
          <t>verchange</t>
        </is>
      </c>
      <c r="E26523" t="inlineStr">
        <is>
          <t>sqlalchemy-migrate</t>
        </is>
      </c>
      <c r="F26523" t="inlineStr">
        <is>
          <t>&gt;=0.11.0</t>
        </is>
      </c>
      <c r="G26523" t="inlineStr">
        <is>
          <t>sqlalchemy-migrate</t>
        </is>
      </c>
      <c r="H26523" t="inlineStr">
        <is>
          <t>&gt;=0.9.6</t>
        </is>
      </c>
    </row>
    <row r="26524">
      <c r="A26524" t="inlineStr">
        <is>
          <t>heat</t>
        </is>
      </c>
      <c r="B26524" t="inlineStr">
        <is>
          <t>6b7b13250adbfaedca206be0ab59f730bd28a014</t>
        </is>
      </c>
      <c r="C26524" t="inlineStr">
        <is>
          <t>2017-08-30 11:06:18+00:00</t>
        </is>
      </c>
      <c r="D26524" t="inlineStr">
        <is>
          <t>verchange</t>
        </is>
      </c>
      <c r="E26524" t="inlineStr">
        <is>
          <t>python-barbicanclient</t>
        </is>
      </c>
      <c r="F26524" t="inlineStr">
        <is>
          <t>!=4.5.0;!=4.5.1;&gt;=4.0.0</t>
        </is>
      </c>
      <c r="G26524" t="inlineStr">
        <is>
          <t>python-barbicanclient</t>
        </is>
      </c>
      <c r="H26524" t="inlineStr">
        <is>
          <t>&gt;=4.0.0</t>
        </is>
      </c>
    </row>
    <row r="26525">
      <c r="A26525" t="inlineStr">
        <is>
          <t>heat</t>
        </is>
      </c>
      <c r="B26525" t="inlineStr">
        <is>
          <t>6b7b13250adbfaedca206be0ab59f730bd28a014</t>
        </is>
      </c>
      <c r="C26525" t="inlineStr">
        <is>
          <t>2017-08-30 11:06:18+00:00</t>
        </is>
      </c>
      <c r="D26525" t="inlineStr">
        <is>
          <t>verchange</t>
        </is>
      </c>
      <c r="E26525" t="inlineStr">
        <is>
          <t>oslo.log</t>
        </is>
      </c>
      <c r="F26525" t="inlineStr">
        <is>
          <t>&gt;=3.22.0</t>
        </is>
      </c>
      <c r="G26525" t="inlineStr">
        <is>
          <t>oslo.log</t>
        </is>
      </c>
      <c r="H26525" t="inlineStr">
        <is>
          <t>&gt;=3.11.0</t>
        </is>
      </c>
    </row>
    <row r="26526">
      <c r="A26526" t="inlineStr">
        <is>
          <t>heat</t>
        </is>
      </c>
      <c r="B26526" t="inlineStr">
        <is>
          <t>6b7b13250adbfaedca206be0ab59f730bd28a014</t>
        </is>
      </c>
      <c r="C26526" t="inlineStr">
        <is>
          <t>2017-08-30 11:06:18+00:00</t>
        </is>
      </c>
      <c r="D26526" t="inlineStr">
        <is>
          <t>verchange</t>
        </is>
      </c>
      <c r="E26526" t="inlineStr">
        <is>
          <t>oslo.utils</t>
        </is>
      </c>
      <c r="F26526" t="inlineStr">
        <is>
          <t>&gt;=3.20.0</t>
        </is>
      </c>
      <c r="G26526" t="inlineStr">
        <is>
          <t>oslo.utils</t>
        </is>
      </c>
      <c r="H26526" t="inlineStr">
        <is>
          <t>&gt;=3.18.0</t>
        </is>
      </c>
    </row>
    <row r="26527">
      <c r="A26527" t="inlineStr">
        <is>
          <t>heat</t>
        </is>
      </c>
      <c r="B26527" t="inlineStr">
        <is>
          <t>6b7b13250adbfaedca206be0ab59f730bd28a014</t>
        </is>
      </c>
      <c r="C26527" t="inlineStr">
        <is>
          <t>2017-08-30 11:06:18+00:00</t>
        </is>
      </c>
      <c r="D26527" t="inlineStr">
        <is>
          <t>verchange</t>
        </is>
      </c>
      <c r="E26527" t="inlineStr">
        <is>
          <t>python-neutronclient</t>
        </is>
      </c>
      <c r="F26527" t="inlineStr">
        <is>
          <t>&gt;=6.3.0</t>
        </is>
      </c>
      <c r="G26527" t="inlineStr">
        <is>
          <t>python-neutronclient</t>
        </is>
      </c>
      <c r="H26527" t="inlineStr">
        <is>
          <t>&gt;=5.1.0</t>
        </is>
      </c>
    </row>
    <row r="26528">
      <c r="A26528" t="inlineStr">
        <is>
          <t>heat</t>
        </is>
      </c>
      <c r="B26528" t="inlineStr">
        <is>
          <t>6b7b13250adbfaedca206be0ab59f730bd28a014</t>
        </is>
      </c>
      <c r="C26528" t="inlineStr">
        <is>
          <t>2017-08-30 11:06:18+00:00</t>
        </is>
      </c>
      <c r="D26528" t="inlineStr">
        <is>
          <t>verchange</t>
        </is>
      </c>
      <c r="E26528" t="inlineStr">
        <is>
          <t>pbr</t>
        </is>
      </c>
      <c r="F26528" t="inlineStr">
        <is>
          <t>&gt;=2.0.0;!=2.1.0</t>
        </is>
      </c>
      <c r="G26528" t="inlineStr">
        <is>
          <t>pbr</t>
        </is>
      </c>
      <c r="H26528" t="inlineStr">
        <is>
          <t>&gt;=1.8</t>
        </is>
      </c>
    </row>
    <row r="26529">
      <c r="A26529" t="inlineStr">
        <is>
          <t>heat</t>
        </is>
      </c>
      <c r="B26529" t="inlineStr">
        <is>
          <t>6b7b13250adbfaedca206be0ab59f730bd28a014</t>
        </is>
      </c>
      <c r="C26529" t="inlineStr">
        <is>
          <t>2017-08-30 11:06:18+00:00</t>
        </is>
      </c>
      <c r="D26529" t="inlineStr">
        <is>
          <t>verchange</t>
        </is>
      </c>
      <c r="E26529" t="inlineStr">
        <is>
          <t>oslo.serialization</t>
        </is>
      </c>
      <c r="F26529" t="inlineStr">
        <is>
          <t>&gt;=1.10.0;!=2.19.1</t>
        </is>
      </c>
      <c r="G26529" t="inlineStr">
        <is>
          <t>oslo.serialization</t>
        </is>
      </c>
      <c r="H26529" t="inlineStr">
        <is>
          <t>&gt;=1.10.0</t>
        </is>
      </c>
    </row>
    <row r="26530">
      <c r="A26530" t="inlineStr">
        <is>
          <t>heat</t>
        </is>
      </c>
      <c r="B26530" t="inlineStr">
        <is>
          <t>6b7b13250adbfaedca206be0ab59f730bd28a014</t>
        </is>
      </c>
      <c r="C26530" t="inlineStr">
        <is>
          <t>2017-08-30 11:06:18+00:00</t>
        </is>
      </c>
      <c r="D26530" t="inlineStr">
        <is>
          <t>verchange</t>
        </is>
      </c>
      <c r="E26530" t="inlineStr">
        <is>
          <t>oslo.i18n</t>
        </is>
      </c>
      <c r="F26530" t="inlineStr">
        <is>
          <t>&gt;=2.1.0;!=3.15.2</t>
        </is>
      </c>
      <c r="G26530" t="inlineStr">
        <is>
          <t>oslo.i18n</t>
        </is>
      </c>
      <c r="H26530" t="inlineStr">
        <is>
          <t>&gt;=2.1.0</t>
        </is>
      </c>
    </row>
    <row r="26531">
      <c r="A26531" t="inlineStr">
        <is>
          <t>heat</t>
        </is>
      </c>
      <c r="B26531" t="inlineStr">
        <is>
          <t>6b7b13250adbfaedca206be0ab59f730bd28a014</t>
        </is>
      </c>
      <c r="C26531" t="inlineStr">
        <is>
          <t>2017-08-30 11:06:18+00:00</t>
        </is>
      </c>
      <c r="D26531" t="inlineStr">
        <is>
          <t>add</t>
        </is>
      </c>
      <c r="E26531" t="inlineStr">
        <is>
          <t>openstacksdk</t>
        </is>
      </c>
      <c r="F26531" t="inlineStr">
        <is>
          <t>&gt;=0.9.17</t>
        </is>
      </c>
      <c r="G26531" t="inlineStr"/>
      <c r="H26531" t="inlineStr"/>
    </row>
    <row r="26532">
      <c r="A26532" t="inlineStr">
        <is>
          <t>heat</t>
        </is>
      </c>
      <c r="B26532" t="inlineStr">
        <is>
          <t>6b7b13250adbfaedca206be0ab59f730bd28a014</t>
        </is>
      </c>
      <c r="C26532" t="inlineStr">
        <is>
          <t>2017-08-30 11:06:18+00:00</t>
        </is>
      </c>
      <c r="D26532" t="inlineStr">
        <is>
          <t>add</t>
        </is>
      </c>
      <c r="E26532" t="inlineStr">
        <is>
          <t>python-zunclient</t>
        </is>
      </c>
      <c r="F26532" t="inlineStr">
        <is>
          <t>&gt;=0.2.0</t>
        </is>
      </c>
      <c r="G26532" t="inlineStr"/>
      <c r="H26532" t="inlineStr"/>
    </row>
    <row r="26533">
      <c r="A26533" t="inlineStr">
        <is>
          <t>heat</t>
        </is>
      </c>
      <c r="B26533" t="inlineStr">
        <is>
          <t>be1e2e9fa5b44fb186d1705e0fefff4b8eec2233</t>
        </is>
      </c>
      <c r="C26533" t="inlineStr">
        <is>
          <t>2017-10-30 11:58:15+00:00</t>
        </is>
      </c>
      <c r="D26533" t="inlineStr">
        <is>
          <t>verchange</t>
        </is>
      </c>
      <c r="E26533" t="inlineStr">
        <is>
          <t>python-openstackclient</t>
        </is>
      </c>
      <c r="F26533" t="inlineStr">
        <is>
          <t>&gt;=3.11.0</t>
        </is>
      </c>
      <c r="G26533" t="inlineStr">
        <is>
          <t>python-openstackclient</t>
        </is>
      </c>
      <c r="H26533" t="inlineStr">
        <is>
          <t>&gt;=3.3.0;!=3.10.0</t>
        </is>
      </c>
    </row>
    <row r="26534">
      <c r="A26534" t="inlineStr">
        <is>
          <t>heat</t>
        </is>
      </c>
      <c r="B26534" t="inlineStr">
        <is>
          <t>43f122be13736f15fbc38cb6e6ce29545f784c86</t>
        </is>
      </c>
      <c r="C26534" t="inlineStr">
        <is>
          <t>2018-02-28 11:25:43+00:00</t>
        </is>
      </c>
      <c r="D26534" t="inlineStr">
        <is>
          <t>verchange</t>
        </is>
      </c>
      <c r="E26534" t="inlineStr">
        <is>
          <t>keystonemiddleware</t>
        </is>
      </c>
      <c r="F26534" t="inlineStr">
        <is>
          <t>&gt;=4.17.0</t>
        </is>
      </c>
      <c r="G26534" t="inlineStr">
        <is>
          <t>keystonemiddleware</t>
        </is>
      </c>
      <c r="H26534" t="inlineStr">
        <is>
          <t>&gt;=4.12.0</t>
        </is>
      </c>
    </row>
    <row r="26535">
      <c r="A26535" t="inlineStr">
        <is>
          <t>heat</t>
        </is>
      </c>
      <c r="B26535" t="inlineStr">
        <is>
          <t>43f122be13736f15fbc38cb6e6ce29545f784c86</t>
        </is>
      </c>
      <c r="C26535" t="inlineStr">
        <is>
          <t>2018-02-28 11:25:43+00:00</t>
        </is>
      </c>
      <c r="D26535" t="inlineStr">
        <is>
          <t>verchange</t>
        </is>
      </c>
      <c r="E26535" t="inlineStr">
        <is>
          <t>oslo.cache</t>
        </is>
      </c>
      <c r="F26535" t="inlineStr">
        <is>
          <t>&gt;=1.26.0</t>
        </is>
      </c>
      <c r="G26535" t="inlineStr">
        <is>
          <t>oslo.cache</t>
        </is>
      </c>
      <c r="H26535" t="inlineStr">
        <is>
          <t>&gt;=1.5.0</t>
        </is>
      </c>
    </row>
    <row r="26536">
      <c r="A26536" t="inlineStr">
        <is>
          <t>heat</t>
        </is>
      </c>
      <c r="B26536" t="inlineStr">
        <is>
          <t>43f122be13736f15fbc38cb6e6ce29545f784c86</t>
        </is>
      </c>
      <c r="C26536" t="inlineStr">
        <is>
          <t>2018-02-28 11:25:43+00:00</t>
        </is>
      </c>
      <c r="D26536" t="inlineStr">
        <is>
          <t>verchange</t>
        </is>
      </c>
      <c r="E26536" t="inlineStr">
        <is>
          <t>oslo.versionedobjects</t>
        </is>
      </c>
      <c r="F26536" t="inlineStr">
        <is>
          <t>&gt;=1.31.2</t>
        </is>
      </c>
      <c r="G26536" t="inlineStr">
        <is>
          <t>oslo.versionedobjects</t>
        </is>
      </c>
      <c r="H26536" t="inlineStr">
        <is>
          <t>&gt;=1.17.0</t>
        </is>
      </c>
    </row>
    <row r="26537">
      <c r="A26537" t="inlineStr">
        <is>
          <t>heat</t>
        </is>
      </c>
      <c r="B26537" t="inlineStr">
        <is>
          <t>43f122be13736f15fbc38cb6e6ce29545f784c86</t>
        </is>
      </c>
      <c r="C26537" t="inlineStr">
        <is>
          <t>2018-02-28 11:25:43+00:00</t>
        </is>
      </c>
      <c r="D26537" t="inlineStr">
        <is>
          <t>verchange</t>
        </is>
      </c>
      <c r="E26537" t="inlineStr">
        <is>
          <t>python-saharaclient</t>
        </is>
      </c>
      <c r="F26537" t="inlineStr">
        <is>
          <t>&gt;=1.4.0</t>
        </is>
      </c>
      <c r="G26537" t="inlineStr">
        <is>
          <t>python-saharaclient</t>
        </is>
      </c>
      <c r="H26537" t="inlineStr">
        <is>
          <t>&gt;=1.1.0</t>
        </is>
      </c>
    </row>
    <row r="26538">
      <c r="A26538" t="inlineStr">
        <is>
          <t>heat</t>
        </is>
      </c>
      <c r="B26538" t="inlineStr">
        <is>
          <t>43f122be13736f15fbc38cb6e6ce29545f784c86</t>
        </is>
      </c>
      <c r="C26538" t="inlineStr">
        <is>
          <t>2018-02-28 11:25:43+00:00</t>
        </is>
      </c>
      <c r="D26538" t="inlineStr">
        <is>
          <t>verchange</t>
        </is>
      </c>
      <c r="E26538" t="inlineStr">
        <is>
          <t>oslo.policy</t>
        </is>
      </c>
      <c r="F26538" t="inlineStr">
        <is>
          <t>&gt;=1.30.0</t>
        </is>
      </c>
      <c r="G26538" t="inlineStr">
        <is>
          <t>oslo.policy</t>
        </is>
      </c>
      <c r="H26538" t="inlineStr">
        <is>
          <t>&gt;=1.23.0</t>
        </is>
      </c>
    </row>
    <row r="26539">
      <c r="A26539" t="inlineStr">
        <is>
          <t>heat</t>
        </is>
      </c>
      <c r="B26539" t="inlineStr">
        <is>
          <t>43f122be13736f15fbc38cb6e6ce29545f784c86</t>
        </is>
      </c>
      <c r="C26539" t="inlineStr">
        <is>
          <t>2018-02-28 11:25:43+00:00</t>
        </is>
      </c>
      <c r="D26539" t="inlineStr">
        <is>
          <t>verchange</t>
        </is>
      </c>
      <c r="E26539" t="inlineStr">
        <is>
          <t>oslo.i18n</t>
        </is>
      </c>
      <c r="F26539" t="inlineStr">
        <is>
          <t>&gt;=3.15.3</t>
        </is>
      </c>
      <c r="G26539" t="inlineStr">
        <is>
          <t>oslo.i18n</t>
        </is>
      </c>
      <c r="H26539" t="inlineStr">
        <is>
          <t>&gt;=2.1.0;!=3.15.2</t>
        </is>
      </c>
    </row>
    <row r="26540">
      <c r="A26540" t="inlineStr">
        <is>
          <t>heat</t>
        </is>
      </c>
      <c r="B26540" t="inlineStr">
        <is>
          <t>43f122be13736f15fbc38cb6e6ce29545f784c86</t>
        </is>
      </c>
      <c r="C26540" t="inlineStr">
        <is>
          <t>2018-02-28 11:25:43+00:00</t>
        </is>
      </c>
      <c r="D26540" t="inlineStr">
        <is>
          <t>verchange</t>
        </is>
      </c>
      <c r="E26540" t="inlineStr">
        <is>
          <t>python-magnumclient</t>
        </is>
      </c>
      <c r="F26540" t="inlineStr">
        <is>
          <t>&gt;=2.1.0</t>
        </is>
      </c>
      <c r="G26540" t="inlineStr">
        <is>
          <t>python-magnumclient</t>
        </is>
      </c>
      <c r="H26540" t="inlineStr">
        <is>
          <t>&gt;=2.0.0</t>
        </is>
      </c>
    </row>
    <row r="26541">
      <c r="A26541" t="inlineStr">
        <is>
          <t>heat</t>
        </is>
      </c>
      <c r="B26541" t="inlineStr">
        <is>
          <t>43f122be13736f15fbc38cb6e6ce29545f784c86</t>
        </is>
      </c>
      <c r="C26541" t="inlineStr">
        <is>
          <t>2018-02-28 11:25:43+00:00</t>
        </is>
      </c>
      <c r="D26541" t="inlineStr">
        <is>
          <t>verchange</t>
        </is>
      </c>
      <c r="E26541" t="inlineStr">
        <is>
          <t>oslo.context</t>
        </is>
      </c>
      <c r="F26541" t="inlineStr">
        <is>
          <t>&gt;=2.19.2</t>
        </is>
      </c>
      <c r="G26541" t="inlineStr">
        <is>
          <t>oslo.context</t>
        </is>
      </c>
      <c r="H26541" t="inlineStr">
        <is>
          <t>&gt;=2.14.0</t>
        </is>
      </c>
    </row>
    <row r="26542">
      <c r="A26542" t="inlineStr">
        <is>
          <t>heat</t>
        </is>
      </c>
      <c r="B26542" t="inlineStr">
        <is>
          <t>43f122be13736f15fbc38cb6e6ce29545f784c86</t>
        </is>
      </c>
      <c r="C26542" t="inlineStr">
        <is>
          <t>2018-02-28 11:25:43+00:00</t>
        </is>
      </c>
      <c r="D26542" t="inlineStr">
        <is>
          <t>verchange</t>
        </is>
      </c>
      <c r="E26542" t="inlineStr">
        <is>
          <t>six</t>
        </is>
      </c>
      <c r="F26542" t="inlineStr">
        <is>
          <t>&gt;=1.10.0</t>
        </is>
      </c>
      <c r="G26542" t="inlineStr">
        <is>
          <t>six</t>
        </is>
      </c>
      <c r="H26542" t="inlineStr">
        <is>
          <t>&gt;=1.9.0</t>
        </is>
      </c>
    </row>
    <row r="26543">
      <c r="A26543" t="inlineStr">
        <is>
          <t>heat</t>
        </is>
      </c>
      <c r="B26543" t="inlineStr">
        <is>
          <t>43f122be13736f15fbc38cb6e6ce29545f784c86</t>
        </is>
      </c>
      <c r="C26543" t="inlineStr">
        <is>
          <t>2018-02-28 11:25:43+00:00</t>
        </is>
      </c>
      <c r="D26543" t="inlineStr">
        <is>
          <t>verchange</t>
        </is>
      </c>
      <c r="E26543" t="inlineStr">
        <is>
          <t>oslo.reports</t>
        </is>
      </c>
      <c r="F26543" t="inlineStr">
        <is>
          <t>&gt;=1.18.0</t>
        </is>
      </c>
      <c r="G26543" t="inlineStr">
        <is>
          <t>oslo.reports</t>
        </is>
      </c>
      <c r="H26543" t="inlineStr">
        <is>
          <t>&gt;=0.6.0</t>
        </is>
      </c>
    </row>
    <row r="26544">
      <c r="A26544" t="inlineStr">
        <is>
          <t>heat</t>
        </is>
      </c>
      <c r="B26544" t="inlineStr">
        <is>
          <t>43f122be13736f15fbc38cb6e6ce29545f784c86</t>
        </is>
      </c>
      <c r="C26544" t="inlineStr">
        <is>
          <t>2018-02-28 11:25:43+00:00</t>
        </is>
      </c>
      <c r="D26544" t="inlineStr">
        <is>
          <t>verchange</t>
        </is>
      </c>
      <c r="E26544" t="inlineStr">
        <is>
          <t>keystoneauth1</t>
        </is>
      </c>
      <c r="F26544" t="inlineStr">
        <is>
          <t>&gt;=3.3.0</t>
        </is>
      </c>
      <c r="G26544" t="inlineStr">
        <is>
          <t>keystoneauth1</t>
        </is>
      </c>
      <c r="H26544" t="inlineStr">
        <is>
          <t>&gt;=3.1.0</t>
        </is>
      </c>
    </row>
    <row r="26545">
      <c r="A26545" t="inlineStr">
        <is>
          <t>heat</t>
        </is>
      </c>
      <c r="B26545" t="inlineStr">
        <is>
          <t>43f122be13736f15fbc38cb6e6ce29545f784c86</t>
        </is>
      </c>
      <c r="C26545" t="inlineStr">
        <is>
          <t>2018-02-28 11:25:43+00:00</t>
        </is>
      </c>
      <c r="D26545" t="inlineStr">
        <is>
          <t>verchange</t>
        </is>
      </c>
      <c r="E26545" t="inlineStr">
        <is>
          <t>python-cinderclient</t>
        </is>
      </c>
      <c r="F26545" t="inlineStr">
        <is>
          <t>&gt;=3.3.0</t>
        </is>
      </c>
      <c r="G26545" t="inlineStr">
        <is>
          <t>python-cinderclient</t>
        </is>
      </c>
      <c r="H26545" t="inlineStr">
        <is>
          <t>&gt;=3.1.0</t>
        </is>
      </c>
    </row>
    <row r="26546">
      <c r="A26546" t="inlineStr">
        <is>
          <t>heat</t>
        </is>
      </c>
      <c r="B26546" t="inlineStr">
        <is>
          <t>43f122be13736f15fbc38cb6e6ce29545f784c86</t>
        </is>
      </c>
      <c r="C26546" t="inlineStr">
        <is>
          <t>2018-02-28 11:25:43+00:00</t>
        </is>
      </c>
      <c r="D26546" t="inlineStr">
        <is>
          <t>verchange</t>
        </is>
      </c>
      <c r="E26546" t="inlineStr">
        <is>
          <t>python-heatclient</t>
        </is>
      </c>
      <c r="F26546" t="inlineStr">
        <is>
          <t>&gt;=1.10.0</t>
        </is>
      </c>
      <c r="G26546" t="inlineStr">
        <is>
          <t>python-heatclient</t>
        </is>
      </c>
      <c r="H26546" t="inlineStr">
        <is>
          <t>&gt;=1.6.1</t>
        </is>
      </c>
    </row>
    <row r="26547">
      <c r="A26547" t="inlineStr">
        <is>
          <t>heat</t>
        </is>
      </c>
      <c r="B26547" t="inlineStr">
        <is>
          <t>43f122be13736f15fbc38cb6e6ce29545f784c86</t>
        </is>
      </c>
      <c r="C26547" t="inlineStr">
        <is>
          <t>2018-02-28 11:25:43+00:00</t>
        </is>
      </c>
      <c r="D26547" t="inlineStr">
        <is>
          <t>verchange</t>
        </is>
      </c>
      <c r="E26547" t="inlineStr">
        <is>
          <t>oslo.middleware</t>
        </is>
      </c>
      <c r="F26547" t="inlineStr">
        <is>
          <t>&gt;=3.31.0</t>
        </is>
      </c>
      <c r="G26547" t="inlineStr">
        <is>
          <t>oslo.middleware</t>
        </is>
      </c>
      <c r="H26547" t="inlineStr">
        <is>
          <t>&gt;=3.27.0</t>
        </is>
      </c>
    </row>
    <row r="26548">
      <c r="A26548" t="inlineStr">
        <is>
          <t>heat</t>
        </is>
      </c>
      <c r="B26548" t="inlineStr">
        <is>
          <t>43f122be13736f15fbc38cb6e6ce29545f784c86</t>
        </is>
      </c>
      <c r="C26548" t="inlineStr">
        <is>
          <t>2018-02-28 11:25:43+00:00</t>
        </is>
      </c>
      <c r="D26548" t="inlineStr">
        <is>
          <t>verchange</t>
        </is>
      </c>
      <c r="E26548" t="inlineStr">
        <is>
          <t>python-manilaclient</t>
        </is>
      </c>
      <c r="F26548" t="inlineStr">
        <is>
          <t>&gt;=1.16.0</t>
        </is>
      </c>
      <c r="G26548" t="inlineStr">
        <is>
          <t>python-manilaclient</t>
        </is>
      </c>
      <c r="H26548" t="inlineStr">
        <is>
          <t>&gt;=1.12.0</t>
        </is>
      </c>
    </row>
    <row r="26549">
      <c r="A26549" t="inlineStr">
        <is>
          <t>heat</t>
        </is>
      </c>
      <c r="B26549" t="inlineStr">
        <is>
          <t>43f122be13736f15fbc38cb6e6ce29545f784c86</t>
        </is>
      </c>
      <c r="C26549" t="inlineStr">
        <is>
          <t>2018-02-28 11:25:43+00:00</t>
        </is>
      </c>
      <c r="D26549" t="inlineStr">
        <is>
          <t>verchange</t>
        </is>
      </c>
      <c r="E26549" t="inlineStr">
        <is>
          <t>cryptography</t>
        </is>
      </c>
      <c r="F26549" t="inlineStr">
        <is>
          <t>!=2.0;&gt;=1.9</t>
        </is>
      </c>
      <c r="G26549" t="inlineStr">
        <is>
          <t>cryptography</t>
        </is>
      </c>
      <c r="H26549" t="inlineStr">
        <is>
          <t>&gt;=1.6;!=2.0</t>
        </is>
      </c>
    </row>
    <row r="26550">
      <c r="A26550" t="inlineStr">
        <is>
          <t>heat</t>
        </is>
      </c>
      <c r="B26550" t="inlineStr">
        <is>
          <t>43f122be13736f15fbc38cb6e6ce29545f784c86</t>
        </is>
      </c>
      <c r="C26550" t="inlineStr">
        <is>
          <t>2018-02-28 11:25:43+00:00</t>
        </is>
      </c>
      <c r="D26550" t="inlineStr">
        <is>
          <t>verchange</t>
        </is>
      </c>
      <c r="E26550" t="inlineStr">
        <is>
          <t>python-openstackclient</t>
        </is>
      </c>
      <c r="F26550" t="inlineStr">
        <is>
          <t>&gt;=3.12.0</t>
        </is>
      </c>
      <c r="G26550" t="inlineStr">
        <is>
          <t>python-openstackclient</t>
        </is>
      </c>
      <c r="H26550" t="inlineStr">
        <is>
          <t>&gt;=3.11.0</t>
        </is>
      </c>
    </row>
    <row r="26551">
      <c r="A26551" t="inlineStr">
        <is>
          <t>heat</t>
        </is>
      </c>
      <c r="B26551" t="inlineStr">
        <is>
          <t>43f122be13736f15fbc38cb6e6ce29545f784c86</t>
        </is>
      </c>
      <c r="C26551" t="inlineStr">
        <is>
          <t>2018-02-28 11:25:43+00:00</t>
        </is>
      </c>
      <c r="D26551" t="inlineStr">
        <is>
          <t>verchange</t>
        </is>
      </c>
      <c r="E26551" t="inlineStr">
        <is>
          <t>oslo.config</t>
        </is>
      </c>
      <c r="F26551" t="inlineStr">
        <is>
          <t>&gt;=5.1.0</t>
        </is>
      </c>
      <c r="G26551" t="inlineStr">
        <is>
          <t>oslo.config</t>
        </is>
      </c>
      <c r="H26551" t="inlineStr">
        <is>
          <t>!=4.3.0;&gt;=4.0.0;!=4.4.0</t>
        </is>
      </c>
    </row>
    <row r="26552">
      <c r="A26552" t="inlineStr">
        <is>
          <t>heat</t>
        </is>
      </c>
      <c r="B26552" t="inlineStr">
        <is>
          <t>43f122be13736f15fbc38cb6e6ce29545f784c86</t>
        </is>
      </c>
      <c r="C26552" t="inlineStr">
        <is>
          <t>2018-02-28 11:25:43+00:00</t>
        </is>
      </c>
      <c r="D26552" t="inlineStr">
        <is>
          <t>verchange</t>
        </is>
      </c>
      <c r="E26552" t="inlineStr">
        <is>
          <t>python-novaclient</t>
        </is>
      </c>
      <c r="F26552" t="inlineStr">
        <is>
          <t>&gt;=9.1.0</t>
        </is>
      </c>
      <c r="G26552" t="inlineStr">
        <is>
          <t>python-novaclient</t>
        </is>
      </c>
      <c r="H26552" t="inlineStr">
        <is>
          <t>&gt;=9.0.0</t>
        </is>
      </c>
    </row>
    <row r="26553">
      <c r="A26553" t="inlineStr">
        <is>
          <t>heat</t>
        </is>
      </c>
      <c r="B26553" t="inlineStr">
        <is>
          <t>43f122be13736f15fbc38cb6e6ce29545f784c86</t>
        </is>
      </c>
      <c r="C26553" t="inlineStr">
        <is>
          <t>2018-02-28 11:25:43+00:00</t>
        </is>
      </c>
      <c r="D26553" t="inlineStr">
        <is>
          <t>verchange</t>
        </is>
      </c>
      <c r="E26553" t="inlineStr">
        <is>
          <t>openstacksdk</t>
        </is>
      </c>
      <c r="F26553" t="inlineStr">
        <is>
          <t>&gt;=0.9.19</t>
        </is>
      </c>
      <c r="G26553" t="inlineStr">
        <is>
          <t>openstacksdk</t>
        </is>
      </c>
      <c r="H26553" t="inlineStr">
        <is>
          <t>&gt;=0.9.17</t>
        </is>
      </c>
    </row>
    <row r="26554">
      <c r="A26554" t="inlineStr">
        <is>
          <t>heat</t>
        </is>
      </c>
      <c r="B26554" t="inlineStr">
        <is>
          <t>43f122be13736f15fbc38cb6e6ce29545f784c86</t>
        </is>
      </c>
      <c r="C26554" t="inlineStr">
        <is>
          <t>2018-02-28 11:25:43+00:00</t>
        </is>
      </c>
      <c r="D26554" t="inlineStr">
        <is>
          <t>verchange</t>
        </is>
      </c>
      <c r="E26554" t="inlineStr">
        <is>
          <t>oslo.db</t>
        </is>
      </c>
      <c r="F26554" t="inlineStr">
        <is>
          <t>&gt;=4.27.0</t>
        </is>
      </c>
      <c r="G26554" t="inlineStr">
        <is>
          <t>oslo.db</t>
        </is>
      </c>
      <c r="H26554" t="inlineStr">
        <is>
          <t>&gt;=4.24.0</t>
        </is>
      </c>
    </row>
    <row r="26555">
      <c r="A26555" t="inlineStr">
        <is>
          <t>heat</t>
        </is>
      </c>
      <c r="B26555" t="inlineStr">
        <is>
          <t>43f122be13736f15fbc38cb6e6ce29545f784c86</t>
        </is>
      </c>
      <c r="C26555" t="inlineStr">
        <is>
          <t>2018-02-28 11:25:43+00:00</t>
        </is>
      </c>
      <c r="D26555" t="inlineStr">
        <is>
          <t>verchange</t>
        </is>
      </c>
      <c r="E26555" t="inlineStr">
        <is>
          <t>oslo.messaging</t>
        </is>
      </c>
      <c r="F26555" t="inlineStr">
        <is>
          <t>&gt;=5.29.0</t>
        </is>
      </c>
      <c r="G26555" t="inlineStr">
        <is>
          <t>oslo.messaging</t>
        </is>
      </c>
      <c r="H26555" t="inlineStr">
        <is>
          <t>!=5.25.0;&gt;=5.24.2</t>
        </is>
      </c>
    </row>
    <row r="26556">
      <c r="A26556" t="inlineStr">
        <is>
          <t>heat</t>
        </is>
      </c>
      <c r="B26556" t="inlineStr">
        <is>
          <t>43f122be13736f15fbc38cb6e6ce29545f784c86</t>
        </is>
      </c>
      <c r="C26556" t="inlineStr">
        <is>
          <t>2018-02-28 11:25:43+00:00</t>
        </is>
      </c>
      <c r="D26556" t="inlineStr">
        <is>
          <t>verchange</t>
        </is>
      </c>
      <c r="E26556" t="inlineStr">
        <is>
          <t>yaql</t>
        </is>
      </c>
      <c r="F26556" t="inlineStr">
        <is>
          <t>&gt;=1.1.3</t>
        </is>
      </c>
      <c r="G26556" t="inlineStr">
        <is>
          <t>yaql</t>
        </is>
      </c>
      <c r="H26556" t="inlineStr">
        <is>
          <t>&gt;=1.1.0</t>
        </is>
      </c>
    </row>
    <row r="26557">
      <c r="A26557" t="inlineStr">
        <is>
          <t>heat</t>
        </is>
      </c>
      <c r="B26557" t="inlineStr">
        <is>
          <t>43f122be13736f15fbc38cb6e6ce29545f784c86</t>
        </is>
      </c>
      <c r="C26557" t="inlineStr">
        <is>
          <t>2018-02-28 11:25:43+00:00</t>
        </is>
      </c>
      <c r="D26557" t="inlineStr">
        <is>
          <t>verchange</t>
        </is>
      </c>
      <c r="E26557" t="inlineStr">
        <is>
          <t>PyYAML</t>
        </is>
      </c>
      <c r="F26557" t="inlineStr">
        <is>
          <t>&gt;=3.10</t>
        </is>
      </c>
      <c r="G26557" t="inlineStr">
        <is>
          <t>PyYAML</t>
        </is>
      </c>
      <c r="H26557" t="inlineStr">
        <is>
          <t>&gt;=3.10.0</t>
        </is>
      </c>
    </row>
    <row r="26558">
      <c r="A26558" t="inlineStr">
        <is>
          <t>heat</t>
        </is>
      </c>
      <c r="B26558" t="inlineStr">
        <is>
          <t>43f122be13736f15fbc38cb6e6ce29545f784c86</t>
        </is>
      </c>
      <c r="C26558" t="inlineStr">
        <is>
          <t>2018-02-28 11:25:43+00:00</t>
        </is>
      </c>
      <c r="D26558" t="inlineStr">
        <is>
          <t>verchange</t>
        </is>
      </c>
      <c r="E26558" t="inlineStr">
        <is>
          <t>oslo.log</t>
        </is>
      </c>
      <c r="F26558" t="inlineStr">
        <is>
          <t>&gt;=3.36.0</t>
        </is>
      </c>
      <c r="G26558" t="inlineStr">
        <is>
          <t>oslo.log</t>
        </is>
      </c>
      <c r="H26558" t="inlineStr">
        <is>
          <t>&gt;=3.22.0</t>
        </is>
      </c>
    </row>
    <row r="26559">
      <c r="A26559" t="inlineStr">
        <is>
          <t>heat</t>
        </is>
      </c>
      <c r="B26559" t="inlineStr">
        <is>
          <t>43f122be13736f15fbc38cb6e6ce29545f784c86</t>
        </is>
      </c>
      <c r="C26559" t="inlineStr">
        <is>
          <t>2018-02-28 11:25:43+00:00</t>
        </is>
      </c>
      <c r="D26559" t="inlineStr">
        <is>
          <t>verchange</t>
        </is>
      </c>
      <c r="E26559" t="inlineStr">
        <is>
          <t>oslo.utils</t>
        </is>
      </c>
      <c r="F26559" t="inlineStr">
        <is>
          <t>&gt;=3.33.0</t>
        </is>
      </c>
      <c r="G26559" t="inlineStr">
        <is>
          <t>oslo.utils</t>
        </is>
      </c>
      <c r="H26559" t="inlineStr">
        <is>
          <t>&gt;=3.20.0</t>
        </is>
      </c>
    </row>
    <row r="26560">
      <c r="A26560" t="inlineStr">
        <is>
          <t>heat</t>
        </is>
      </c>
      <c r="B26560" t="inlineStr">
        <is>
          <t>43f122be13736f15fbc38cb6e6ce29545f784c86</t>
        </is>
      </c>
      <c r="C26560" t="inlineStr">
        <is>
          <t>2018-02-28 11:25:43+00:00</t>
        </is>
      </c>
      <c r="D26560" t="inlineStr">
        <is>
          <t>verchange</t>
        </is>
      </c>
      <c r="E26560" t="inlineStr">
        <is>
          <t>aodhclient</t>
        </is>
      </c>
      <c r="F26560" t="inlineStr">
        <is>
          <t>&gt;=0.9.0</t>
        </is>
      </c>
      <c r="G26560" t="inlineStr">
        <is>
          <t>aodhclient</t>
        </is>
      </c>
      <c r="H26560" t="inlineStr">
        <is>
          <t>&gt;=0.7.0</t>
        </is>
      </c>
    </row>
    <row r="26561">
      <c r="A26561" t="inlineStr">
        <is>
          <t>heat</t>
        </is>
      </c>
      <c r="B26561" t="inlineStr">
        <is>
          <t>43f122be13736f15fbc38cb6e6ce29545f784c86</t>
        </is>
      </c>
      <c r="C26561" t="inlineStr">
        <is>
          <t>2018-02-28 11:25:43+00:00</t>
        </is>
      </c>
      <c r="D26561" t="inlineStr">
        <is>
          <t>verchange</t>
        </is>
      </c>
      <c r="E26561" t="inlineStr">
        <is>
          <t>python-zunclient</t>
        </is>
      </c>
      <c r="F26561" t="inlineStr">
        <is>
          <t>&gt;=1.0.0</t>
        </is>
      </c>
      <c r="G26561" t="inlineStr">
        <is>
          <t>python-zunclient</t>
        </is>
      </c>
      <c r="H26561" t="inlineStr">
        <is>
          <t>&gt;=0.2.0</t>
        </is>
      </c>
    </row>
    <row r="26562">
      <c r="A26562" t="inlineStr">
        <is>
          <t>heat</t>
        </is>
      </c>
      <c r="B26562" t="inlineStr">
        <is>
          <t>43f122be13736f15fbc38cb6e6ce29545f784c86</t>
        </is>
      </c>
      <c r="C26562" t="inlineStr">
        <is>
          <t>2018-02-28 11:25:43+00:00</t>
        </is>
      </c>
      <c r="D26562" t="inlineStr">
        <is>
          <t>verchange</t>
        </is>
      </c>
      <c r="E26562" t="inlineStr">
        <is>
          <t>oslo.concurrency</t>
        </is>
      </c>
      <c r="F26562" t="inlineStr">
        <is>
          <t>&gt;=3.25.0</t>
        </is>
      </c>
      <c r="G26562" t="inlineStr">
        <is>
          <t>oslo.concurrency</t>
        </is>
      </c>
      <c r="H26562" t="inlineStr">
        <is>
          <t>&gt;=3.8.0</t>
        </is>
      </c>
    </row>
    <row r="26563">
      <c r="A26563" t="inlineStr">
        <is>
          <t>heat</t>
        </is>
      </c>
      <c r="B26563" t="inlineStr">
        <is>
          <t>43f122be13736f15fbc38cb6e6ce29545f784c86</t>
        </is>
      </c>
      <c r="C26563" t="inlineStr">
        <is>
          <t>2018-02-28 11:25:43+00:00</t>
        </is>
      </c>
      <c r="D26563" t="inlineStr">
        <is>
          <t>verchange</t>
        </is>
      </c>
      <c r="E26563" t="inlineStr">
        <is>
          <t>oslo.service</t>
        </is>
      </c>
      <c r="F26563" t="inlineStr">
        <is>
          <t>&gt;=1.24.0;!=1.28.1</t>
        </is>
      </c>
      <c r="G26563" t="inlineStr">
        <is>
          <t>oslo.service</t>
        </is>
      </c>
      <c r="H26563" t="inlineStr">
        <is>
          <t>&gt;=1.10.0</t>
        </is>
      </c>
    </row>
    <row r="26564">
      <c r="A26564" t="inlineStr">
        <is>
          <t>heat</t>
        </is>
      </c>
      <c r="B26564" t="inlineStr">
        <is>
          <t>43f122be13736f15fbc38cb6e6ce29545f784c86</t>
        </is>
      </c>
      <c r="C26564" t="inlineStr">
        <is>
          <t>2018-02-28 11:25:43+00:00</t>
        </is>
      </c>
      <c r="D26564" t="inlineStr">
        <is>
          <t>verchange</t>
        </is>
      </c>
      <c r="E26564" t="inlineStr">
        <is>
          <t>lxml</t>
        </is>
      </c>
      <c r="F26564" t="inlineStr">
        <is>
          <t>!=3.7.0;&gt;=3.4.1</t>
        </is>
      </c>
      <c r="G26564" t="inlineStr">
        <is>
          <t>lxml</t>
        </is>
      </c>
      <c r="H26564" t="inlineStr">
        <is>
          <t>&gt;=2.3;!=3.7.0</t>
        </is>
      </c>
    </row>
    <row r="26565">
      <c r="A26565" t="inlineStr">
        <is>
          <t>heat</t>
        </is>
      </c>
      <c r="B26565" t="inlineStr">
        <is>
          <t>43f122be13736f15fbc38cb6e6ce29545f784c86</t>
        </is>
      </c>
      <c r="C26565" t="inlineStr">
        <is>
          <t>2018-02-28 11:25:43+00:00</t>
        </is>
      </c>
      <c r="D26565" t="inlineStr">
        <is>
          <t>verchange</t>
        </is>
      </c>
      <c r="E26565" t="inlineStr">
        <is>
          <t>oslo.serialization</t>
        </is>
      </c>
      <c r="F26565" t="inlineStr">
        <is>
          <t>!=2.19.1;&gt;=2.18.0</t>
        </is>
      </c>
      <c r="G26565" t="inlineStr">
        <is>
          <t>oslo.serialization</t>
        </is>
      </c>
      <c r="H26565" t="inlineStr">
        <is>
          <t>&gt;=1.10.0;!=2.19.1</t>
        </is>
      </c>
    </row>
    <row r="26566">
      <c r="A26566" t="inlineStr">
        <is>
          <t>heat</t>
        </is>
      </c>
      <c r="B26566" t="inlineStr">
        <is>
          <t>43f122be13736f15fbc38cb6e6ce29545f784c86</t>
        </is>
      </c>
      <c r="C26566" t="inlineStr">
        <is>
          <t>2018-02-28 11:25:43+00:00</t>
        </is>
      </c>
      <c r="D26566" t="inlineStr">
        <is>
          <t>verchange</t>
        </is>
      </c>
      <c r="E26566" t="inlineStr">
        <is>
          <t>netaddr</t>
        </is>
      </c>
      <c r="F26566" t="inlineStr">
        <is>
          <t>&gt;=0.7.18</t>
        </is>
      </c>
      <c r="G26566" t="inlineStr">
        <is>
          <t>netaddr</t>
        </is>
      </c>
      <c r="H26566" t="inlineStr">
        <is>
          <t>!=0.7.16;&gt;=0.7.13</t>
        </is>
      </c>
    </row>
    <row r="26567">
      <c r="A26567" t="inlineStr">
        <is>
          <t>heat</t>
        </is>
      </c>
      <c r="B26567" t="inlineStr">
        <is>
          <t>43f122be13736f15fbc38cb6e6ce29545f784c86</t>
        </is>
      </c>
      <c r="C26567" t="inlineStr">
        <is>
          <t>2018-02-28 11:25:43+00:00</t>
        </is>
      </c>
      <c r="D26567" t="inlineStr">
        <is>
          <t>verchange</t>
        </is>
      </c>
      <c r="E26567" t="inlineStr">
        <is>
          <t>python-designateclient</t>
        </is>
      </c>
      <c r="F26567" t="inlineStr">
        <is>
          <t>&gt;=2.7.0</t>
        </is>
      </c>
      <c r="G26567" t="inlineStr">
        <is>
          <t>python-designateclient</t>
        </is>
      </c>
      <c r="H26567" t="inlineStr">
        <is>
          <t>&gt;=1.5.0</t>
        </is>
      </c>
    </row>
    <row r="26568">
      <c r="A26568" t="inlineStr">
        <is>
          <t>heat</t>
        </is>
      </c>
      <c r="B26568" t="inlineStr">
        <is>
          <t>43f122be13736f15fbc38cb6e6ce29545f784c86</t>
        </is>
      </c>
      <c r="C26568" t="inlineStr">
        <is>
          <t>2018-02-28 11:25:43+00:00</t>
        </is>
      </c>
      <c r="D26568" t="inlineStr">
        <is>
          <t>add</t>
        </is>
      </c>
      <c r="E26568" t="inlineStr">
        <is>
          <t>python-octaviaclient</t>
        </is>
      </c>
      <c r="F26568" t="inlineStr">
        <is>
          <t>&gt;=1.3.0</t>
        </is>
      </c>
      <c r="G26568" t="inlineStr"/>
      <c r="H26568" t="inlineStr"/>
    </row>
    <row r="26569">
      <c r="A26569" t="inlineStr">
        <is>
          <t>heat</t>
        </is>
      </c>
      <c r="B26569" t="inlineStr">
        <is>
          <t>43f122be13736f15fbc38cb6e6ce29545f784c86</t>
        </is>
      </c>
      <c r="C26569" t="inlineStr">
        <is>
          <t>2018-02-28 11:25:43+00:00</t>
        </is>
      </c>
      <c r="D26569" t="inlineStr">
        <is>
          <t>rem</t>
        </is>
      </c>
      <c r="E26569" t="inlineStr"/>
      <c r="F26569" t="inlineStr"/>
      <c r="G26569" t="inlineStr">
        <is>
          <t>debtcollector</t>
        </is>
      </c>
      <c r="H26569" t="inlineStr">
        <is>
          <t>&gt;=1.2.0</t>
        </is>
      </c>
    </row>
    <row r="26570">
      <c r="A26570" t="inlineStr">
        <is>
          <t>heat</t>
        </is>
      </c>
      <c r="B26570" t="inlineStr">
        <is>
          <t>43f122be13736f15fbc38cb6e6ce29545f784c86</t>
        </is>
      </c>
      <c r="C26570" t="inlineStr">
        <is>
          <t>2018-02-28 11:25:43+00:00</t>
        </is>
      </c>
      <c r="D26570" t="inlineStr">
        <is>
          <t>rem</t>
        </is>
      </c>
      <c r="E26570" t="inlineStr"/>
      <c r="F26570" t="inlineStr"/>
      <c r="G26570" t="inlineStr">
        <is>
          <t>pycrypto</t>
        </is>
      </c>
      <c r="H26570" t="inlineStr">
        <is>
          <t>&gt;=2.6</t>
        </is>
      </c>
    </row>
    <row r="26571">
      <c r="A26571" t="inlineStr">
        <is>
          <t>heat</t>
        </is>
      </c>
      <c r="B26571" t="inlineStr">
        <is>
          <t>43f122be13736f15fbc38cb6e6ce29545f784c86</t>
        </is>
      </c>
      <c r="C26571" t="inlineStr">
        <is>
          <t>2018-02-28 11:25:43+00:00</t>
        </is>
      </c>
      <c r="D26571" t="inlineStr">
        <is>
          <t>rem</t>
        </is>
      </c>
      <c r="E26571" t="inlineStr"/>
      <c r="F26571" t="inlineStr"/>
      <c r="G26571" t="inlineStr">
        <is>
          <t>python-senlinclient</t>
        </is>
      </c>
      <c r="H26571" t="inlineStr">
        <is>
          <t>&gt;=1.1.0</t>
        </is>
      </c>
    </row>
    <row r="26572">
      <c r="A26572" t="inlineStr">
        <is>
          <t>heat</t>
        </is>
      </c>
      <c r="B26572" t="inlineStr">
        <is>
          <t>825731d81b6cba5d79cbab22a731965ff4f9c6a0</t>
        </is>
      </c>
      <c r="C26572" t="inlineStr">
        <is>
          <t>2018-05-08 04:25:25+00:00</t>
        </is>
      </c>
      <c r="D26572" t="inlineStr">
        <is>
          <t>verchange</t>
        </is>
      </c>
      <c r="E26572" t="inlineStr">
        <is>
          <t>python-mistralclient</t>
        </is>
      </c>
      <c r="F26572" t="inlineStr">
        <is>
          <t>&gt;=3.1.0;!=3.2.0</t>
        </is>
      </c>
      <c r="G26572" t="inlineStr">
        <is>
          <t>python-mistralclient</t>
        </is>
      </c>
      <c r="H26572" t="inlineStr">
        <is>
          <t>&gt;=3.1.0</t>
        </is>
      </c>
    </row>
    <row r="26573">
      <c r="A26573" t="inlineStr">
        <is>
          <t>heat</t>
        </is>
      </c>
      <c r="B26573" t="inlineStr">
        <is>
          <t>207498dea1e9ca23485511cadbbdda85079e391f</t>
        </is>
      </c>
      <c r="C26573" t="inlineStr">
        <is>
          <t>2018-08-30 14:07:17+00:00</t>
        </is>
      </c>
      <c r="D26573" t="inlineStr">
        <is>
          <t>verchange</t>
        </is>
      </c>
      <c r="E26573" t="inlineStr">
        <is>
          <t>python-monascaclient</t>
        </is>
      </c>
      <c r="F26573" t="inlineStr">
        <is>
          <t>&gt;=1.12.0</t>
        </is>
      </c>
      <c r="G26573" t="inlineStr">
        <is>
          <t>python-monascaclient</t>
        </is>
      </c>
      <c r="H26573" t="inlineStr">
        <is>
          <t>&gt;=1.7.0</t>
        </is>
      </c>
    </row>
    <row r="26574">
      <c r="A26574" t="inlineStr">
        <is>
          <t>heat</t>
        </is>
      </c>
      <c r="B26574" t="inlineStr">
        <is>
          <t>207498dea1e9ca23485511cadbbdda85079e391f</t>
        </is>
      </c>
      <c r="C26574" t="inlineStr">
        <is>
          <t>2018-08-30 14:07:17+00:00</t>
        </is>
      </c>
      <c r="D26574" t="inlineStr">
        <is>
          <t>verchange</t>
        </is>
      </c>
      <c r="E26574" t="inlineStr">
        <is>
          <t>oslo.config</t>
        </is>
      </c>
      <c r="F26574" t="inlineStr">
        <is>
          <t>&gt;=5.2.0</t>
        </is>
      </c>
      <c r="G26574" t="inlineStr">
        <is>
          <t>oslo.config</t>
        </is>
      </c>
      <c r="H26574" t="inlineStr">
        <is>
          <t>&gt;=5.1.0</t>
        </is>
      </c>
    </row>
    <row r="26575">
      <c r="A26575" t="inlineStr">
        <is>
          <t>heat</t>
        </is>
      </c>
      <c r="B26575" t="inlineStr">
        <is>
          <t>207498dea1e9ca23485511cadbbdda85079e391f</t>
        </is>
      </c>
      <c r="C26575" t="inlineStr">
        <is>
          <t>2018-08-30 14:07:17+00:00</t>
        </is>
      </c>
      <c r="D26575" t="inlineStr">
        <is>
          <t>verchange</t>
        </is>
      </c>
      <c r="E26575" t="inlineStr">
        <is>
          <t>keystoneauth1</t>
        </is>
      </c>
      <c r="F26575" t="inlineStr">
        <is>
          <t>&gt;=3.4.0</t>
        </is>
      </c>
      <c r="G26575" t="inlineStr">
        <is>
          <t>keystoneauth1</t>
        </is>
      </c>
      <c r="H26575" t="inlineStr">
        <is>
          <t>&gt;=3.3.0</t>
        </is>
      </c>
    </row>
    <row r="26576">
      <c r="A26576" t="inlineStr">
        <is>
          <t>heat</t>
        </is>
      </c>
      <c r="B26576" t="inlineStr">
        <is>
          <t>207498dea1e9ca23485511cadbbdda85079e391f</t>
        </is>
      </c>
      <c r="C26576" t="inlineStr">
        <is>
          <t>2018-08-30 14:07:17+00:00</t>
        </is>
      </c>
      <c r="D26576" t="inlineStr">
        <is>
          <t>verchange</t>
        </is>
      </c>
      <c r="E26576" t="inlineStr">
        <is>
          <t>openstacksdk</t>
        </is>
      </c>
      <c r="F26576" t="inlineStr">
        <is>
          <t>&gt;=0.11.2</t>
        </is>
      </c>
      <c r="G26576" t="inlineStr">
        <is>
          <t>openstacksdk</t>
        </is>
      </c>
      <c r="H26576" t="inlineStr">
        <is>
          <t>&gt;=0.9.19</t>
        </is>
      </c>
    </row>
    <row r="26577">
      <c r="A26577" t="inlineStr">
        <is>
          <t>heat</t>
        </is>
      </c>
      <c r="B26577" t="inlineStr">
        <is>
          <t>207498dea1e9ca23485511cadbbdda85079e391f</t>
        </is>
      </c>
      <c r="C26577" t="inlineStr">
        <is>
          <t>2018-08-30 14:07:17+00:00</t>
        </is>
      </c>
      <c r="D26577" t="inlineStr">
        <is>
          <t>verchange</t>
        </is>
      </c>
      <c r="E26577" t="inlineStr">
        <is>
          <t>python-neutronclient</t>
        </is>
      </c>
      <c r="F26577" t="inlineStr">
        <is>
          <t>&gt;=6.7.0</t>
        </is>
      </c>
      <c r="G26577" t="inlineStr">
        <is>
          <t>python-neutronclient</t>
        </is>
      </c>
      <c r="H26577" t="inlineStr">
        <is>
          <t>&gt;=6.3.0</t>
        </is>
      </c>
    </row>
    <row r="26578">
      <c r="A26578" t="inlineStr">
        <is>
          <t>heat</t>
        </is>
      </c>
      <c r="B26578" t="inlineStr">
        <is>
          <t>207498dea1e9ca23485511cadbbdda85079e391f</t>
        </is>
      </c>
      <c r="C26578" t="inlineStr">
        <is>
          <t>2018-08-30 14:07:17+00:00</t>
        </is>
      </c>
      <c r="D26578" t="inlineStr">
        <is>
          <t>verchange</t>
        </is>
      </c>
      <c r="E26578" t="inlineStr">
        <is>
          <t>python-zunclient</t>
        </is>
      </c>
      <c r="F26578" t="inlineStr">
        <is>
          <t>&gt;=2.0.0</t>
        </is>
      </c>
      <c r="G26578" t="inlineStr">
        <is>
          <t>python-zunclient</t>
        </is>
      </c>
      <c r="H26578" t="inlineStr">
        <is>
          <t>&gt;=1.0.0</t>
        </is>
      </c>
    </row>
    <row r="26579">
      <c r="A26579" t="inlineStr">
        <is>
          <t>heat</t>
        </is>
      </c>
      <c r="B26579" t="inlineStr">
        <is>
          <t>207498dea1e9ca23485511cadbbdda85079e391f</t>
        </is>
      </c>
      <c r="C26579" t="inlineStr">
        <is>
          <t>2018-08-30 14:07:17+00:00</t>
        </is>
      </c>
      <c r="D26579" t="inlineStr">
        <is>
          <t>verchange</t>
        </is>
      </c>
      <c r="E26579" t="inlineStr">
        <is>
          <t>oslo.concurrency</t>
        </is>
      </c>
      <c r="F26579" t="inlineStr">
        <is>
          <t>&gt;=3.26.0</t>
        </is>
      </c>
      <c r="G26579" t="inlineStr">
        <is>
          <t>oslo.concurrency</t>
        </is>
      </c>
      <c r="H26579" t="inlineStr">
        <is>
          <t>&gt;=3.25.0</t>
        </is>
      </c>
    </row>
    <row r="26580">
      <c r="A26580" t="inlineStr">
        <is>
          <t>heat</t>
        </is>
      </c>
      <c r="B26580" t="inlineStr">
        <is>
          <t>207498dea1e9ca23485511cadbbdda85079e391f</t>
        </is>
      </c>
      <c r="C26580" t="inlineStr">
        <is>
          <t>2018-08-30 14:07:17+00:00</t>
        </is>
      </c>
      <c r="D26580" t="inlineStr">
        <is>
          <t>verchange</t>
        </is>
      </c>
      <c r="E26580" t="inlineStr">
        <is>
          <t>eventlet</t>
        </is>
      </c>
      <c r="F26580" t="inlineStr">
        <is>
          <t>&gt;=0.18.2;!=0.18.3;!=0.20.1</t>
        </is>
      </c>
      <c r="G26580" t="inlineStr">
        <is>
          <t>eventlet</t>
        </is>
      </c>
      <c r="H26580" t="inlineStr">
        <is>
          <t>&lt;0.21.0;&gt;=0.18.2;!=0.18.3;!=0.20.1</t>
        </is>
      </c>
    </row>
    <row r="26581">
      <c r="A26581" t="inlineStr">
        <is>
          <t>heat</t>
        </is>
      </c>
      <c r="B26581" t="inlineStr">
        <is>
          <t>207498dea1e9ca23485511cadbbdda85079e391f</t>
        </is>
      </c>
      <c r="C26581" t="inlineStr">
        <is>
          <t>2018-08-30 14:07:17+00:00</t>
        </is>
      </c>
      <c r="D26581" t="inlineStr">
        <is>
          <t>verchange</t>
        </is>
      </c>
      <c r="E26581" t="inlineStr">
        <is>
          <t>cryptography</t>
        </is>
      </c>
      <c r="F26581" t="inlineStr">
        <is>
          <t>&gt;=2.1</t>
        </is>
      </c>
      <c r="G26581" t="inlineStr">
        <is>
          <t>cryptography</t>
        </is>
      </c>
      <c r="H26581" t="inlineStr">
        <is>
          <t>!=2.0;&gt;=1.9</t>
        </is>
      </c>
    </row>
    <row r="26582">
      <c r="A26582" t="inlineStr">
        <is>
          <t>heat</t>
        </is>
      </c>
      <c r="B26582" t="inlineStr">
        <is>
          <t>207498dea1e9ca23485511cadbbdda85079e391f</t>
        </is>
      </c>
      <c r="C26582" t="inlineStr">
        <is>
          <t>2018-08-30 14:07:17+00:00</t>
        </is>
      </c>
      <c r="D26582" t="inlineStr">
        <is>
          <t>verchange</t>
        </is>
      </c>
      <c r="E26582" t="inlineStr">
        <is>
          <t>PyYAML</t>
        </is>
      </c>
      <c r="F26582" t="inlineStr">
        <is>
          <t>&gt;=3.12</t>
        </is>
      </c>
      <c r="G26582" t="inlineStr">
        <is>
          <t>PyYAML</t>
        </is>
      </c>
      <c r="H26582" t="inlineStr">
        <is>
          <t>&gt;=3.10</t>
        </is>
      </c>
    </row>
    <row r="26583">
      <c r="A26583" t="inlineStr">
        <is>
          <t>heat</t>
        </is>
      </c>
      <c r="B26583" t="inlineStr">
        <is>
          <t>207498dea1e9ca23485511cadbbdda85079e391f</t>
        </is>
      </c>
      <c r="C26583" t="inlineStr">
        <is>
          <t>2018-08-30 14:07:17+00:00</t>
        </is>
      </c>
      <c r="D26583" t="inlineStr">
        <is>
          <t>verchange</t>
        </is>
      </c>
      <c r="E26583" t="inlineStr">
        <is>
          <t>tenacity</t>
        </is>
      </c>
      <c r="F26583" t="inlineStr">
        <is>
          <t>&gt;=4.4.0</t>
        </is>
      </c>
      <c r="G26583" t="inlineStr">
        <is>
          <t>tenacity</t>
        </is>
      </c>
      <c r="H26583" t="inlineStr">
        <is>
          <t>&gt;=3.2.1</t>
        </is>
      </c>
    </row>
    <row r="26584">
      <c r="A26584" t="inlineStr">
        <is>
          <t>heat</t>
        </is>
      </c>
      <c r="B26584" t="inlineStr">
        <is>
          <t>207498dea1e9ca23485511cadbbdda85079e391f</t>
        </is>
      </c>
      <c r="C26584" t="inlineStr">
        <is>
          <t>2018-08-30 14:07:17+00:00</t>
        </is>
      </c>
      <c r="D26584" t="inlineStr">
        <is>
          <t>verchange</t>
        </is>
      </c>
      <c r="E26584" t="inlineStr">
        <is>
          <t>python-barbicanclient</t>
        </is>
      </c>
      <c r="F26584" t="inlineStr">
        <is>
          <t>&gt;=4.5.2</t>
        </is>
      </c>
      <c r="G26584" t="inlineStr">
        <is>
          <t>python-barbicanclient</t>
        </is>
      </c>
      <c r="H26584" t="inlineStr">
        <is>
          <t>!=4.5.0;!=4.5.1;&gt;=4.0.0</t>
        </is>
      </c>
    </row>
    <row r="26585">
      <c r="A26585" t="inlineStr">
        <is>
          <t>heat</t>
        </is>
      </c>
      <c r="B26585" t="inlineStr">
        <is>
          <t>207498dea1e9ca23485511cadbbdda85079e391f</t>
        </is>
      </c>
      <c r="C26585" t="inlineStr">
        <is>
          <t>2018-08-30 14:07:17+00:00</t>
        </is>
      </c>
      <c r="D26585" t="inlineStr">
        <is>
          <t>add</t>
        </is>
      </c>
      <c r="E26585" t="inlineStr">
        <is>
          <t>neutron-lib</t>
        </is>
      </c>
      <c r="F26585" t="inlineStr">
        <is>
          <t>&gt;=1.14.0</t>
        </is>
      </c>
      <c r="G26585" t="inlineStr"/>
      <c r="H26585" t="inlineStr"/>
    </row>
    <row r="26586">
      <c r="A26586" t="inlineStr">
        <is>
          <t>heat</t>
        </is>
      </c>
      <c r="B26586" t="inlineStr">
        <is>
          <t>207498dea1e9ca23485511cadbbdda85079e391f</t>
        </is>
      </c>
      <c r="C26586" t="inlineStr">
        <is>
          <t>2018-08-30 14:07:17+00:00</t>
        </is>
      </c>
      <c r="D26586" t="inlineStr">
        <is>
          <t>add</t>
        </is>
      </c>
      <c r="E26586" t="inlineStr">
        <is>
          <t>python-blazarclient</t>
        </is>
      </c>
      <c r="F26586" t="inlineStr">
        <is>
          <t>&gt;=1.0.0</t>
        </is>
      </c>
      <c r="G26586" t="inlineStr"/>
      <c r="H26586" t="inlineStr"/>
    </row>
    <row r="26587">
      <c r="A26587" t="inlineStr">
        <is>
          <t>heat</t>
        </is>
      </c>
      <c r="B26587" t="inlineStr">
        <is>
          <t>207498dea1e9ca23485511cadbbdda85079e391f</t>
        </is>
      </c>
      <c r="C26587" t="inlineStr">
        <is>
          <t>2018-08-30 14:07:17+00:00</t>
        </is>
      </c>
      <c r="D26587" t="inlineStr">
        <is>
          <t>rem</t>
        </is>
      </c>
      <c r="E26587" t="inlineStr"/>
      <c r="F26587" t="inlineStr"/>
      <c r="G26587" t="inlineStr">
        <is>
          <t>python-ceilometerclient</t>
        </is>
      </c>
      <c r="H26587" t="inlineStr">
        <is>
          <t>&gt;=2.5.0</t>
        </is>
      </c>
    </row>
    <row r="26588">
      <c r="A26588" t="inlineStr">
        <is>
          <t>heat</t>
        </is>
      </c>
      <c r="B26588" t="inlineStr">
        <is>
          <t>8fa8cc35b140327d402af91fd4605d826e3c5cae</t>
        </is>
      </c>
      <c r="C26588" t="inlineStr">
        <is>
          <t>2019-04-10 12:12:46+00:00</t>
        </is>
      </c>
      <c r="D26588" t="inlineStr">
        <is>
          <t>verchange</t>
        </is>
      </c>
      <c r="E26588" t="inlineStr">
        <is>
          <t>oslo.utils</t>
        </is>
      </c>
      <c r="F26588" t="inlineStr">
        <is>
          <t>&gt;=3.37.0</t>
        </is>
      </c>
      <c r="G26588" t="inlineStr">
        <is>
          <t>oslo.utils</t>
        </is>
      </c>
      <c r="H26588" t="inlineStr">
        <is>
          <t>&gt;=3.33.0</t>
        </is>
      </c>
    </row>
    <row r="26589">
      <c r="A26589" t="inlineStr">
        <is>
          <t>heat</t>
        </is>
      </c>
      <c r="B26589" t="inlineStr">
        <is>
          <t>8fa8cc35b140327d402af91fd4605d826e3c5cae</t>
        </is>
      </c>
      <c r="C26589" t="inlineStr">
        <is>
          <t>2019-04-10 12:12:46+00:00</t>
        </is>
      </c>
      <c r="D26589" t="inlineStr">
        <is>
          <t>add</t>
        </is>
      </c>
      <c r="E26589" t="inlineStr">
        <is>
          <t>oslo.upgradecheck</t>
        </is>
      </c>
      <c r="F26589" t="inlineStr">
        <is>
          <t>&gt;=0.1.0</t>
        </is>
      </c>
      <c r="G26589" t="inlineStr"/>
      <c r="H26589" t="inlineStr"/>
    </row>
    <row r="26590">
      <c r="A26590" t="inlineStr">
        <is>
          <t>heat</t>
        </is>
      </c>
      <c r="B26590" t="inlineStr">
        <is>
          <t>36b72241226a86eb3f597c71bfb68bf0e8345daf</t>
        </is>
      </c>
      <c r="C26590" t="inlineStr">
        <is>
          <t>2019-10-16 12:34:58+00:00</t>
        </is>
      </c>
      <c r="D26590" t="inlineStr">
        <is>
          <t>verchange</t>
        </is>
      </c>
      <c r="E26590" t="inlineStr">
        <is>
          <t>eventlet</t>
        </is>
      </c>
      <c r="F26590" t="inlineStr">
        <is>
          <t>&gt;=0.18.2;!=0.21.0;!=0.25.0;!=0.18.3;!=0.23.0;!=0.20.1</t>
        </is>
      </c>
      <c r="G26590" t="inlineStr">
        <is>
          <t>eventlet</t>
        </is>
      </c>
      <c r="H26590" t="inlineStr">
        <is>
          <t>&gt;=0.18.2;!=0.18.3;!=0.20.1</t>
        </is>
      </c>
    </row>
    <row r="26591">
      <c r="A26591" t="inlineStr">
        <is>
          <t>heat</t>
        </is>
      </c>
      <c r="B26591" t="inlineStr">
        <is>
          <t>36b72241226a86eb3f597c71bfb68bf0e8345daf</t>
        </is>
      </c>
      <c r="C26591" t="inlineStr">
        <is>
          <t>2019-10-16 12:34:58+00:00</t>
        </is>
      </c>
      <c r="D26591" t="inlineStr">
        <is>
          <t>verchange</t>
        </is>
      </c>
      <c r="E26591" t="inlineStr">
        <is>
          <t>python-blazarclient</t>
        </is>
      </c>
      <c r="F26591" t="inlineStr">
        <is>
          <t>&gt;=1.0.1</t>
        </is>
      </c>
      <c r="G26591" t="inlineStr">
        <is>
          <t>python-blazarclient</t>
        </is>
      </c>
      <c r="H26591" t="inlineStr">
        <is>
          <t>&gt;=1.0.0</t>
        </is>
      </c>
    </row>
    <row r="26592">
      <c r="A26592" t="inlineStr">
        <is>
          <t>heat</t>
        </is>
      </c>
      <c r="B26592" t="inlineStr">
        <is>
          <t>36b72241226a86eb3f597c71bfb68bf0e8345daf</t>
        </is>
      </c>
      <c r="C26592" t="inlineStr">
        <is>
          <t>2019-10-16 12:34:58+00:00</t>
        </is>
      </c>
      <c r="D26592" t="inlineStr">
        <is>
          <t>verchange</t>
        </is>
      </c>
      <c r="E26592" t="inlineStr">
        <is>
          <t>python-zaqarclient</t>
        </is>
      </c>
      <c r="F26592" t="inlineStr">
        <is>
          <t>&gt;=1.3.0</t>
        </is>
      </c>
      <c r="G26592" t="inlineStr">
        <is>
          <t>python-zaqarclient</t>
        </is>
      </c>
      <c r="H26592" t="inlineStr">
        <is>
          <t>&gt;=1.0.0</t>
        </is>
      </c>
    </row>
    <row r="26593">
      <c r="A26593" t="inlineStr">
        <is>
          <t>heat</t>
        </is>
      </c>
      <c r="B26593" t="inlineStr">
        <is>
          <t>36b72241226a86eb3f597c71bfb68bf0e8345daf</t>
        </is>
      </c>
      <c r="C26593" t="inlineStr">
        <is>
          <t>2019-10-16 12:34:58+00:00</t>
        </is>
      </c>
      <c r="D26593" t="inlineStr">
        <is>
          <t>verchange</t>
        </is>
      </c>
      <c r="E26593" t="inlineStr">
        <is>
          <t>python-magnumclient</t>
        </is>
      </c>
      <c r="F26593" t="inlineStr">
        <is>
          <t>&gt;=2.3.0</t>
        </is>
      </c>
      <c r="G26593" t="inlineStr">
        <is>
          <t>python-magnumclient</t>
        </is>
      </c>
      <c r="H26593" t="inlineStr">
        <is>
          <t>&gt;=2.1.0</t>
        </is>
      </c>
    </row>
    <row r="26594">
      <c r="A26594" t="inlineStr">
        <is>
          <t>heat</t>
        </is>
      </c>
      <c r="B26594" t="inlineStr">
        <is>
          <t>084c9b3ea19c522d9741f5ba32ef951d3f3a6aa0</t>
        </is>
      </c>
      <c r="C26594" t="inlineStr">
        <is>
          <t>2020-05-13 10:40:44+00:00</t>
        </is>
      </c>
      <c r="D26594" t="inlineStr">
        <is>
          <t>verchange</t>
        </is>
      </c>
      <c r="E26594" t="inlineStr">
        <is>
          <t>python-zunclient</t>
        </is>
      </c>
      <c r="F26594" t="inlineStr">
        <is>
          <t>&gt;=3.4.0</t>
        </is>
      </c>
      <c r="G26594" t="inlineStr">
        <is>
          <t>python-zunclient</t>
        </is>
      </c>
      <c r="H26594" t="inlineStr">
        <is>
          <t>&gt;=2.0.0</t>
        </is>
      </c>
    </row>
    <row r="26595">
      <c r="A26595" t="inlineStr">
        <is>
          <t>heat</t>
        </is>
      </c>
      <c r="B26595" t="inlineStr">
        <is>
          <t>084c9b3ea19c522d9741f5ba32ef951d3f3a6aa0</t>
        </is>
      </c>
      <c r="C26595" t="inlineStr">
        <is>
          <t>2020-05-13 10:40:44+00:00</t>
        </is>
      </c>
      <c r="D26595" t="inlineStr">
        <is>
          <t>verchange</t>
        </is>
      </c>
      <c r="E26595" t="inlineStr">
        <is>
          <t>python-octaviaclient</t>
        </is>
      </c>
      <c r="F26595" t="inlineStr">
        <is>
          <t>&gt;=1.8.0</t>
        </is>
      </c>
      <c r="G26595" t="inlineStr">
        <is>
          <t>python-octaviaclient</t>
        </is>
      </c>
      <c r="H26595" t="inlineStr">
        <is>
          <t>&gt;=1.3.0</t>
        </is>
      </c>
    </row>
    <row r="26596">
      <c r="A26596" t="inlineStr">
        <is>
          <t>heat</t>
        </is>
      </c>
      <c r="B26596" t="inlineStr">
        <is>
          <t>084c9b3ea19c522d9741f5ba32ef951d3f3a6aa0</t>
        </is>
      </c>
      <c r="C26596" t="inlineStr">
        <is>
          <t>2020-05-13 10:40:44+00:00</t>
        </is>
      </c>
      <c r="D26596" t="inlineStr">
        <is>
          <t>verchange</t>
        </is>
      </c>
      <c r="E26596" t="inlineStr">
        <is>
          <t>python-neutronclient</t>
        </is>
      </c>
      <c r="F26596" t="inlineStr">
        <is>
          <t>&gt;=6.14.0</t>
        </is>
      </c>
      <c r="G26596" t="inlineStr">
        <is>
          <t>python-neutronclient</t>
        </is>
      </c>
      <c r="H26596" t="inlineStr">
        <is>
          <t>&gt;=6.7.0</t>
        </is>
      </c>
    </row>
    <row r="26597">
      <c r="A26597" t="inlineStr">
        <is>
          <t>heat</t>
        </is>
      </c>
      <c r="B26597" t="inlineStr">
        <is>
          <t>084c9b3ea19c522d9741f5ba32ef951d3f3a6aa0</t>
        </is>
      </c>
      <c r="C26597" t="inlineStr">
        <is>
          <t>2020-05-13 10:40:44+00:00</t>
        </is>
      </c>
      <c r="D26597" t="inlineStr">
        <is>
          <t>verchange</t>
        </is>
      </c>
      <c r="E26597" t="inlineStr">
        <is>
          <t>keystoneauth1</t>
        </is>
      </c>
      <c r="F26597" t="inlineStr">
        <is>
          <t>&gt;=3.18.0</t>
        </is>
      </c>
      <c r="G26597" t="inlineStr">
        <is>
          <t>keystoneauth1</t>
        </is>
      </c>
      <c r="H26597" t="inlineStr">
        <is>
          <t>&gt;=3.4.0</t>
        </is>
      </c>
    </row>
    <row r="26598">
      <c r="A26598" t="inlineStr">
        <is>
          <t>heat</t>
        </is>
      </c>
      <c r="B26598" t="inlineStr">
        <is>
          <t>084c9b3ea19c522d9741f5ba32ef951d3f3a6aa0</t>
        </is>
      </c>
      <c r="C26598" t="inlineStr">
        <is>
          <t>2020-05-13 10:40:44+00:00</t>
        </is>
      </c>
      <c r="D26598" t="inlineStr">
        <is>
          <t>add</t>
        </is>
      </c>
      <c r="E26598" t="inlineStr">
        <is>
          <t>python-ironicclient</t>
        </is>
      </c>
      <c r="F26598" t="inlineStr">
        <is>
          <t>&gt;=2.8.0</t>
        </is>
      </c>
      <c r="G26598" t="inlineStr"/>
      <c r="H26598" t="inlineStr"/>
    </row>
    <row r="26599">
      <c r="A26599" t="inlineStr">
        <is>
          <t>heat</t>
        </is>
      </c>
      <c r="B26599" t="inlineStr">
        <is>
          <t>084c9b3ea19c522d9741f5ba32ef951d3f3a6aa0</t>
        </is>
      </c>
      <c r="C26599" t="inlineStr">
        <is>
          <t>2020-05-13 10:40:44+00:00</t>
        </is>
      </c>
      <c r="D26599" t="inlineStr">
        <is>
          <t>add</t>
        </is>
      </c>
      <c r="E26599" t="inlineStr">
        <is>
          <t>python-vitrageclient</t>
        </is>
      </c>
      <c r="F26599" t="inlineStr">
        <is>
          <t>&gt;=2.7.0</t>
        </is>
      </c>
      <c r="G26599" t="inlineStr"/>
      <c r="H26599" t="inlineStr"/>
    </row>
    <row r="26600">
      <c r="A26600" t="inlineStr">
        <is>
          <t>heat</t>
        </is>
      </c>
      <c r="B26600" t="inlineStr">
        <is>
          <t>8e1e3d6011ba28f8a0e6ca7c09d1e61660a75f3f</t>
        </is>
      </c>
      <c r="C26600" t="inlineStr">
        <is>
          <t>2020-10-14 10:02:50+00:00</t>
        </is>
      </c>
      <c r="D26600" t="inlineStr">
        <is>
          <t>verchange</t>
        </is>
      </c>
      <c r="E26600" t="inlineStr">
        <is>
          <t>oslo.db</t>
        </is>
      </c>
      <c r="F26600" t="inlineStr">
        <is>
          <t>&gt;=6.0.0</t>
        </is>
      </c>
      <c r="G26600" t="inlineStr">
        <is>
          <t>oslo.db</t>
        </is>
      </c>
      <c r="H26600" t="inlineStr">
        <is>
          <t>&gt;=4.27.0</t>
        </is>
      </c>
    </row>
    <row r="26601">
      <c r="A26601" t="inlineStr">
        <is>
          <t>heat</t>
        </is>
      </c>
      <c r="B26601" t="inlineStr">
        <is>
          <t>8e1e3d6011ba28f8a0e6ca7c09d1e61660a75f3f</t>
        </is>
      </c>
      <c r="C26601" t="inlineStr">
        <is>
          <t>2020-10-14 10:02:50+00:00</t>
        </is>
      </c>
      <c r="D26601" t="inlineStr">
        <is>
          <t>verchange</t>
        </is>
      </c>
      <c r="E26601" t="inlineStr">
        <is>
          <t>PyYAML</t>
        </is>
      </c>
      <c r="F26601" t="inlineStr">
        <is>
          <t>&gt;=3.13</t>
        </is>
      </c>
      <c r="G26601" t="inlineStr">
        <is>
          <t>PyYAML</t>
        </is>
      </c>
      <c r="H26601" t="inlineStr">
        <is>
          <t>&gt;=3.12</t>
        </is>
      </c>
    </row>
    <row r="26602">
      <c r="A26602" t="inlineStr">
        <is>
          <t>heat</t>
        </is>
      </c>
      <c r="B26602" t="inlineStr">
        <is>
          <t>8e1e3d6011ba28f8a0e6ca7c09d1e61660a75f3f</t>
        </is>
      </c>
      <c r="C26602" t="inlineStr">
        <is>
          <t>2020-10-14 10:02:50+00:00</t>
        </is>
      </c>
      <c r="D26602" t="inlineStr">
        <is>
          <t>verchange</t>
        </is>
      </c>
      <c r="E26602" t="inlineStr">
        <is>
          <t>sqlalchemy-migrate</t>
        </is>
      </c>
      <c r="F26602" t="inlineStr">
        <is>
          <t>&gt;=0.13.0</t>
        </is>
      </c>
      <c r="G26602" t="inlineStr">
        <is>
          <t>sqlalchemy-migrate</t>
        </is>
      </c>
      <c r="H26602" t="inlineStr">
        <is>
          <t>&gt;=0.11.0</t>
        </is>
      </c>
    </row>
    <row r="26603">
      <c r="A26603" t="inlineStr">
        <is>
          <t>heat</t>
        </is>
      </c>
      <c r="B26603" t="inlineStr">
        <is>
          <t>8e1e3d6011ba28f8a0e6ca7c09d1e61660a75f3f</t>
        </is>
      </c>
      <c r="C26603" t="inlineStr">
        <is>
          <t>2020-10-14 10:02:50+00:00</t>
        </is>
      </c>
      <c r="D26603" t="inlineStr">
        <is>
          <t>verchange</t>
        </is>
      </c>
      <c r="E26603" t="inlineStr">
        <is>
          <t>lxml</t>
        </is>
      </c>
      <c r="F26603" t="inlineStr">
        <is>
          <t>&gt;=4.5.0;!=3.7.0</t>
        </is>
      </c>
      <c r="G26603" t="inlineStr">
        <is>
          <t>lxml</t>
        </is>
      </c>
      <c r="H26603" t="inlineStr">
        <is>
          <t>!=3.7.0;&gt;=3.4.1</t>
        </is>
      </c>
    </row>
    <row r="26604">
      <c r="A26604" t="inlineStr">
        <is>
          <t>heat</t>
        </is>
      </c>
      <c r="B26604" t="inlineStr">
        <is>
          <t>8e1e3d6011ba28f8a0e6ca7c09d1e61660a75f3f</t>
        </is>
      </c>
      <c r="C26604" t="inlineStr">
        <is>
          <t>2020-10-14 10:02:50+00:00</t>
        </is>
      </c>
      <c r="D26604" t="inlineStr">
        <is>
          <t>verchange</t>
        </is>
      </c>
      <c r="E26604" t="inlineStr">
        <is>
          <t>stevedore</t>
        </is>
      </c>
      <c r="F26604" t="inlineStr">
        <is>
          <t>&gt;=3.1.0</t>
        </is>
      </c>
      <c r="G26604" t="inlineStr">
        <is>
          <t>stevedore</t>
        </is>
      </c>
      <c r="H26604" t="inlineStr">
        <is>
          <t>&gt;=1.20.0</t>
        </is>
      </c>
    </row>
    <row r="26605">
      <c r="A26605" t="inlineStr">
        <is>
          <t>heat</t>
        </is>
      </c>
      <c r="B26605" t="inlineStr">
        <is>
          <t>8e1e3d6011ba28f8a0e6ca7c09d1e61660a75f3f</t>
        </is>
      </c>
      <c r="C26605" t="inlineStr">
        <is>
          <t>2020-10-14 10:02:50+00:00</t>
        </is>
      </c>
      <c r="D26605" t="inlineStr">
        <is>
          <t>verchange</t>
        </is>
      </c>
      <c r="E26605" t="inlineStr">
        <is>
          <t>tenacity</t>
        </is>
      </c>
      <c r="F26605" t="inlineStr">
        <is>
          <t>&gt;=6.1.0</t>
        </is>
      </c>
      <c r="G26605" t="inlineStr">
        <is>
          <t>tenacity</t>
        </is>
      </c>
      <c r="H26605" t="inlineStr">
        <is>
          <t>&gt;=4.4.0</t>
        </is>
      </c>
    </row>
    <row r="26606">
      <c r="A26606" t="inlineStr">
        <is>
          <t>heat</t>
        </is>
      </c>
      <c r="B26606" t="inlineStr">
        <is>
          <t>8e1e3d6011ba28f8a0e6ca7c09d1e61660a75f3f</t>
        </is>
      </c>
      <c r="C26606" t="inlineStr">
        <is>
          <t>2020-10-14 10:02:50+00:00</t>
        </is>
      </c>
      <c r="D26606" t="inlineStr">
        <is>
          <t>add</t>
        </is>
      </c>
      <c r="E26606" t="inlineStr">
        <is>
          <t>debtcollector</t>
        </is>
      </c>
      <c r="F26606" t="inlineStr">
        <is>
          <t>&gt;=1.19.0</t>
        </is>
      </c>
      <c r="G26606" t="inlineStr"/>
      <c r="H26606" t="inlineStr"/>
    </row>
    <row r="26607">
      <c r="A26607" t="inlineStr">
        <is>
          <t>heat</t>
        </is>
      </c>
      <c r="B26607" t="inlineStr">
        <is>
          <t>8e1e3d6011ba28f8a0e6ca7c09d1e61660a75f3f</t>
        </is>
      </c>
      <c r="C26607" t="inlineStr">
        <is>
          <t>2020-10-14 10:02:50+00:00</t>
        </is>
      </c>
      <c r="D26607" t="inlineStr">
        <is>
          <t>rem</t>
        </is>
      </c>
      <c r="E26607" t="inlineStr"/>
      <c r="F26607" t="inlineStr"/>
      <c r="G26607" t="inlineStr">
        <is>
          <t>six</t>
        </is>
      </c>
      <c r="H26607" t="inlineStr">
        <is>
          <t>&gt;=1.10.0</t>
        </is>
      </c>
    </row>
    <row r="26608">
      <c r="A26608" t="inlineStr">
        <is>
          <t>pipenv-to-requirements</t>
        </is>
      </c>
      <c r="B26608" t="inlineStr">
        <is>
          <t>6bfd384d5af07b39e8cd2e84adaaa5fb7d2bc4ed</t>
        </is>
      </c>
      <c r="C26608" t="inlineStr">
        <is>
          <t>2017-10-23 19:08:57+00:00</t>
        </is>
      </c>
      <c r="D26608" t="inlineStr">
        <is>
          <t>verchange</t>
        </is>
      </c>
      <c r="E26608" t="inlineStr">
        <is>
          <t>pipenv</t>
        </is>
      </c>
      <c r="F26608" t="inlineStr"/>
      <c r="G26608" t="inlineStr">
        <is>
          <t>pipenv</t>
        </is>
      </c>
      <c r="H26608" t="inlineStr"/>
    </row>
    <row r="26609">
      <c r="A26609" t="inlineStr">
        <is>
          <t>pipenv-to-requirements</t>
        </is>
      </c>
      <c r="B26609" t="inlineStr">
        <is>
          <t>6bfd384d5af07b39e8cd2e84adaaa5fb7d2bc4ed</t>
        </is>
      </c>
      <c r="C26609" t="inlineStr">
        <is>
          <t>2017-10-23 19:08:57+00:00</t>
        </is>
      </c>
      <c r="D26609" t="inlineStr">
        <is>
          <t>add</t>
        </is>
      </c>
      <c r="E26609" t="inlineStr">
        <is>
          <t>future</t>
        </is>
      </c>
      <c r="F26609" t="inlineStr"/>
      <c r="G26609" t="inlineStr"/>
      <c r="H26609" t="inlineStr"/>
    </row>
    <row r="26610">
      <c r="A26610" t="inlineStr">
        <is>
          <t>pipenv-to-requirements</t>
        </is>
      </c>
      <c r="B26610" t="inlineStr">
        <is>
          <t>e4e542255855e33128d438212abd0e051c5197d1</t>
        </is>
      </c>
      <c r="C26610" t="inlineStr">
        <is>
          <t>2017-10-23 21:38:19+00:00</t>
        </is>
      </c>
      <c r="D26610" t="inlineStr">
        <is>
          <t>verchange</t>
        </is>
      </c>
      <c r="E26610" t="inlineStr">
        <is>
          <t>pipenv</t>
        </is>
      </c>
      <c r="F26610" t="inlineStr"/>
      <c r="G26610" t="inlineStr">
        <is>
          <t>pipenv</t>
        </is>
      </c>
      <c r="H26610" t="inlineStr"/>
    </row>
    <row r="26611">
      <c r="A26611" t="inlineStr">
        <is>
          <t>pipenv-to-requirements</t>
        </is>
      </c>
      <c r="B26611" t="inlineStr">
        <is>
          <t>e4e542255855e33128d438212abd0e051c5197d1</t>
        </is>
      </c>
      <c r="C26611" t="inlineStr">
        <is>
          <t>2017-10-23 21:38:19+00:00</t>
        </is>
      </c>
      <c r="D26611" t="inlineStr">
        <is>
          <t>rem</t>
        </is>
      </c>
      <c r="E26611" t="inlineStr"/>
      <c r="F26611" t="inlineStr"/>
      <c r="G26611" t="inlineStr">
        <is>
          <t>future</t>
        </is>
      </c>
      <c r="H26611" t="inlineStr"/>
    </row>
    <row r="26612">
      <c r="A26612" t="inlineStr">
        <is>
          <t>pipenv-to-requirements</t>
        </is>
      </c>
      <c r="B26612" t="inlineStr">
        <is>
          <t>a30fa0dfc8456c65829324f409908290cab63e5d</t>
        </is>
      </c>
      <c r="C26612" t="inlineStr">
        <is>
          <t>2018-01-25 12:07:18+00:00</t>
        </is>
      </c>
      <c r="D26612" t="inlineStr">
        <is>
          <t>verchange</t>
        </is>
      </c>
      <c r="E26612" t="inlineStr">
        <is>
          <t>pipenv</t>
        </is>
      </c>
      <c r="F26612" t="inlineStr"/>
      <c r="G26612" t="inlineStr">
        <is>
          <t>pipenv</t>
        </is>
      </c>
      <c r="H26612" t="inlineStr"/>
    </row>
    <row r="26613">
      <c r="A26613" t="inlineStr">
        <is>
          <t>grimoirelab</t>
        </is>
      </c>
      <c r="B26613" t="inlineStr">
        <is>
          <t>ff22f21630e80b67707db0551ca1787de843e403</t>
        </is>
      </c>
      <c r="C26613" t="inlineStr">
        <is>
          <t>2018-09-10 19:02:37+00:00</t>
        </is>
      </c>
      <c r="D26613" t="inlineStr">
        <is>
          <t>verchange</t>
        </is>
      </c>
      <c r="E26613" t="inlineStr">
        <is>
          <t>perceval</t>
        </is>
      </c>
      <c r="F26613">
        <f>=0.11.10</f>
        <v/>
      </c>
      <c r="G26613" t="inlineStr">
        <is>
          <t>perceval</t>
        </is>
      </c>
      <c r="H26613">
        <f>=0.11.8</f>
        <v/>
      </c>
    </row>
    <row r="26614">
      <c r="A26614" t="inlineStr">
        <is>
          <t>grimoirelab</t>
        </is>
      </c>
      <c r="B26614" t="inlineStr">
        <is>
          <t>ff22f21630e80b67707db0551ca1787de843e403</t>
        </is>
      </c>
      <c r="C26614" t="inlineStr">
        <is>
          <t>2018-09-10 19:02:37+00:00</t>
        </is>
      </c>
      <c r="D26614" t="inlineStr">
        <is>
          <t>verchange</t>
        </is>
      </c>
      <c r="E26614" t="inlineStr">
        <is>
          <t>kidash</t>
        </is>
      </c>
      <c r="F26614">
        <f>=0.4.9</f>
        <v/>
      </c>
      <c r="G26614" t="inlineStr">
        <is>
          <t>kidash</t>
        </is>
      </c>
      <c r="H26614">
        <f>=0.4.8</f>
        <v/>
      </c>
    </row>
    <row r="26615">
      <c r="A26615" t="inlineStr">
        <is>
          <t>grimoirelab</t>
        </is>
      </c>
      <c r="B26615" t="inlineStr">
        <is>
          <t>ff22f21630e80b67707db0551ca1787de843e403</t>
        </is>
      </c>
      <c r="C26615" t="inlineStr">
        <is>
          <t>2018-09-10 19:02:37+00:00</t>
        </is>
      </c>
      <c r="D26615" t="inlineStr">
        <is>
          <t>verchange</t>
        </is>
      </c>
      <c r="E26615" t="inlineStr">
        <is>
          <t>grimoire-elk</t>
        </is>
      </c>
      <c r="F26615">
        <f>=0.30.51</f>
        <v/>
      </c>
      <c r="G26615" t="inlineStr">
        <is>
          <t>grimoire-elk</t>
        </is>
      </c>
      <c r="H26615">
        <f>=0.30.48</f>
        <v/>
      </c>
    </row>
    <row r="26616">
      <c r="A26616" t="inlineStr">
        <is>
          <t>grimoirelab</t>
        </is>
      </c>
      <c r="B26616" t="inlineStr">
        <is>
          <t>ff22f21630e80b67707db0551ca1787de843e403</t>
        </is>
      </c>
      <c r="C26616" t="inlineStr">
        <is>
          <t>2018-09-10 19:02:37+00:00</t>
        </is>
      </c>
      <c r="D26616" t="inlineStr">
        <is>
          <t>verchange</t>
        </is>
      </c>
      <c r="E26616" t="inlineStr">
        <is>
          <t>sirmordred</t>
        </is>
      </c>
      <c r="F26616">
        <f>=0.1.43</f>
        <v/>
      </c>
      <c r="G26616" t="inlineStr">
        <is>
          <t>sirmordred</t>
        </is>
      </c>
      <c r="H26616">
        <f>=0.1.41</f>
        <v/>
      </c>
    </row>
    <row r="26617">
      <c r="A26617" t="inlineStr">
        <is>
          <t>grimoirelab</t>
        </is>
      </c>
      <c r="B26617" t="inlineStr">
        <is>
          <t>ff22f21630e80b67707db0551ca1787de843e403</t>
        </is>
      </c>
      <c r="C26617" t="inlineStr">
        <is>
          <t>2018-09-10 19:02:37+00:00</t>
        </is>
      </c>
      <c r="D26617" t="inlineStr">
        <is>
          <t>verchange</t>
        </is>
      </c>
      <c r="E26617" t="inlineStr">
        <is>
          <t>grimoirelab</t>
        </is>
      </c>
      <c r="F26617">
        <f>=0.1.2</f>
        <v/>
      </c>
      <c r="G26617" t="inlineStr">
        <is>
          <t>grimoirelab</t>
        </is>
      </c>
      <c r="H26617">
        <f>=0.1.0</f>
        <v/>
      </c>
    </row>
    <row r="26618">
      <c r="A26618" t="inlineStr">
        <is>
          <t>grimoirelab</t>
        </is>
      </c>
      <c r="B26618" t="inlineStr">
        <is>
          <t>ff22f21630e80b67707db0551ca1787de843e403</t>
        </is>
      </c>
      <c r="C26618" t="inlineStr">
        <is>
          <t>2018-09-10 19:02:37+00:00</t>
        </is>
      </c>
      <c r="D26618" t="inlineStr">
        <is>
          <t>verchange</t>
        </is>
      </c>
      <c r="E26618" t="inlineStr">
        <is>
          <t>grimoirelab-panels</t>
        </is>
      </c>
      <c r="F26618">
        <f>=0.0.21</f>
        <v/>
      </c>
      <c r="G26618" t="inlineStr">
        <is>
          <t>grimoirelab-panels</t>
        </is>
      </c>
      <c r="H26618">
        <f>=0.0.19</f>
        <v/>
      </c>
    </row>
    <row r="26619">
      <c r="A26619" t="inlineStr">
        <is>
          <t>grimoirelab</t>
        </is>
      </c>
      <c r="B26619" t="inlineStr">
        <is>
          <t>39dd9782249e3dd99045d06f98328702d9e5d225</t>
        </is>
      </c>
      <c r="C26619" t="inlineStr">
        <is>
          <t>2018-09-24 06:58:52+00:00</t>
        </is>
      </c>
      <c r="D26619" t="inlineStr">
        <is>
          <t>verchange</t>
        </is>
      </c>
      <c r="E26619" t="inlineStr">
        <is>
          <t>perceval</t>
        </is>
      </c>
      <c r="F26619">
        <f>=0.11.11</f>
        <v/>
      </c>
      <c r="G26619" t="inlineStr">
        <is>
          <t>perceval</t>
        </is>
      </c>
      <c r="H26619">
        <f>=0.11.10</f>
        <v/>
      </c>
    </row>
    <row r="26620">
      <c r="A26620" t="inlineStr">
        <is>
          <t>grimoirelab</t>
        </is>
      </c>
      <c r="B26620" t="inlineStr">
        <is>
          <t>39dd9782249e3dd99045d06f98328702d9e5d225</t>
        </is>
      </c>
      <c r="C26620" t="inlineStr">
        <is>
          <t>2018-09-24 06:58:52+00:00</t>
        </is>
      </c>
      <c r="D26620" t="inlineStr">
        <is>
          <t>verchange</t>
        </is>
      </c>
      <c r="E26620" t="inlineStr">
        <is>
          <t>kidash</t>
        </is>
      </c>
      <c r="F26620">
        <f>=0.4.11</f>
        <v/>
      </c>
      <c r="G26620" t="inlineStr">
        <is>
          <t>kidash</t>
        </is>
      </c>
      <c r="H26620">
        <f>=0.4.9</f>
        <v/>
      </c>
    </row>
    <row r="26621">
      <c r="A26621" t="inlineStr">
        <is>
          <t>grimoirelab</t>
        </is>
      </c>
      <c r="B26621" t="inlineStr">
        <is>
          <t>39dd9782249e3dd99045d06f98328702d9e5d225</t>
        </is>
      </c>
      <c r="C26621" t="inlineStr">
        <is>
          <t>2018-09-24 06:58:52+00:00</t>
        </is>
      </c>
      <c r="D26621" t="inlineStr">
        <is>
          <t>verchange</t>
        </is>
      </c>
      <c r="E26621" t="inlineStr">
        <is>
          <t>grimoire-elk</t>
        </is>
      </c>
      <c r="F26621">
        <f>=0.30.52</f>
        <v/>
      </c>
      <c r="G26621" t="inlineStr">
        <is>
          <t>grimoire-elk</t>
        </is>
      </c>
      <c r="H26621">
        <f>=0.30.51</f>
        <v/>
      </c>
    </row>
    <row r="26622">
      <c r="A26622" t="inlineStr">
        <is>
          <t>grimoirelab</t>
        </is>
      </c>
      <c r="B26622" t="inlineStr">
        <is>
          <t>39dd9782249e3dd99045d06f98328702d9e5d225</t>
        </is>
      </c>
      <c r="C26622" t="inlineStr">
        <is>
          <t>2018-09-24 06:58:52+00:00</t>
        </is>
      </c>
      <c r="D26622" t="inlineStr">
        <is>
          <t>verchange</t>
        </is>
      </c>
      <c r="E26622" t="inlineStr">
        <is>
          <t>sirmordred</t>
        </is>
      </c>
      <c r="F26622">
        <f>=0.1.44</f>
        <v/>
      </c>
      <c r="G26622" t="inlineStr">
        <is>
          <t>sirmordred</t>
        </is>
      </c>
      <c r="H26622">
        <f>=0.1.43</f>
        <v/>
      </c>
    </row>
    <row r="26623">
      <c r="A26623" t="inlineStr">
        <is>
          <t>grimoirelab</t>
        </is>
      </c>
      <c r="B26623" t="inlineStr">
        <is>
          <t>39dd9782249e3dd99045d06f98328702d9e5d225</t>
        </is>
      </c>
      <c r="C26623" t="inlineStr">
        <is>
          <t>2018-09-24 06:58:52+00:00</t>
        </is>
      </c>
      <c r="D26623" t="inlineStr">
        <is>
          <t>verchange</t>
        </is>
      </c>
      <c r="E26623" t="inlineStr">
        <is>
          <t>grimoirelab</t>
        </is>
      </c>
      <c r="F26623">
        <f>=0.1.3</f>
        <v/>
      </c>
      <c r="G26623" t="inlineStr">
        <is>
          <t>grimoirelab</t>
        </is>
      </c>
      <c r="H26623">
        <f>=0.1.2</f>
        <v/>
      </c>
    </row>
    <row r="26624">
      <c r="A26624" t="inlineStr">
        <is>
          <t>grimoirelab</t>
        </is>
      </c>
      <c r="B26624" t="inlineStr">
        <is>
          <t>39dd9782249e3dd99045d06f98328702d9e5d225</t>
        </is>
      </c>
      <c r="C26624" t="inlineStr">
        <is>
          <t>2018-09-24 06:58:52+00:00</t>
        </is>
      </c>
      <c r="D26624" t="inlineStr">
        <is>
          <t>verchange</t>
        </is>
      </c>
      <c r="E26624" t="inlineStr">
        <is>
          <t>grimoirelab-panels</t>
        </is>
      </c>
      <c r="F26624">
        <f>=0.0.23</f>
        <v/>
      </c>
      <c r="G26624" t="inlineStr">
        <is>
          <t>grimoirelab-panels</t>
        </is>
      </c>
      <c r="H26624">
        <f>=0.0.21</f>
        <v/>
      </c>
    </row>
    <row r="26625">
      <c r="A26625" t="inlineStr">
        <is>
          <t>grimoirelab</t>
        </is>
      </c>
      <c r="B26625" t="inlineStr">
        <is>
          <t>37c9eada482053f2a66a73f89d032a59913102e5</t>
        </is>
      </c>
      <c r="C26625" t="inlineStr">
        <is>
          <t>2018-10-03 07:47:08+00:00</t>
        </is>
      </c>
      <c r="D26625" t="inlineStr">
        <is>
          <t>verchange</t>
        </is>
      </c>
      <c r="E26625" t="inlineStr">
        <is>
          <t>perceval</t>
        </is>
      </c>
      <c r="F26625">
        <f>=0.12.0</f>
        <v/>
      </c>
      <c r="G26625" t="inlineStr">
        <is>
          <t>perceval</t>
        </is>
      </c>
      <c r="H26625">
        <f>=0.11.11</f>
        <v/>
      </c>
    </row>
    <row r="26626">
      <c r="A26626" t="inlineStr">
        <is>
          <t>grimoirelab</t>
        </is>
      </c>
      <c r="B26626" t="inlineStr">
        <is>
          <t>37c9eada482053f2a66a73f89d032a59913102e5</t>
        </is>
      </c>
      <c r="C26626" t="inlineStr">
        <is>
          <t>2018-10-03 07:47:08+00:00</t>
        </is>
      </c>
      <c r="D26626" t="inlineStr">
        <is>
          <t>verchange</t>
        </is>
      </c>
      <c r="E26626" t="inlineStr">
        <is>
          <t>kidash</t>
        </is>
      </c>
      <c r="F26626">
        <f>=0.4.12</f>
        <v/>
      </c>
      <c r="G26626" t="inlineStr">
        <is>
          <t>kidash</t>
        </is>
      </c>
      <c r="H26626">
        <f>=0.4.11</f>
        <v/>
      </c>
    </row>
    <row r="26627">
      <c r="A26627" t="inlineStr">
        <is>
          <t>grimoirelab</t>
        </is>
      </c>
      <c r="B26627" t="inlineStr">
        <is>
          <t>37c9eada482053f2a66a73f89d032a59913102e5</t>
        </is>
      </c>
      <c r="C26627" t="inlineStr">
        <is>
          <t>2018-10-03 07:47:08+00:00</t>
        </is>
      </c>
      <c r="D26627" t="inlineStr">
        <is>
          <t>verchange</t>
        </is>
      </c>
      <c r="E26627" t="inlineStr">
        <is>
          <t>grimoire-elk</t>
        </is>
      </c>
      <c r="F26627">
        <f>=0.30.53</f>
        <v/>
      </c>
      <c r="G26627" t="inlineStr">
        <is>
          <t>grimoire-elk</t>
        </is>
      </c>
      <c r="H26627">
        <f>=0.30.52</f>
        <v/>
      </c>
    </row>
    <row r="26628">
      <c r="A26628" t="inlineStr">
        <is>
          <t>grimoirelab</t>
        </is>
      </c>
      <c r="B26628" t="inlineStr">
        <is>
          <t>37c9eada482053f2a66a73f89d032a59913102e5</t>
        </is>
      </c>
      <c r="C26628" t="inlineStr">
        <is>
          <t>2018-10-03 07:47:08+00:00</t>
        </is>
      </c>
      <c r="D26628" t="inlineStr">
        <is>
          <t>verchange</t>
        </is>
      </c>
      <c r="E26628" t="inlineStr">
        <is>
          <t>sirmordred</t>
        </is>
      </c>
      <c r="F26628">
        <f>=0.1.45</f>
        <v/>
      </c>
      <c r="G26628" t="inlineStr">
        <is>
          <t>sirmordred</t>
        </is>
      </c>
      <c r="H26628">
        <f>=0.1.44</f>
        <v/>
      </c>
    </row>
    <row r="26629">
      <c r="A26629" t="inlineStr">
        <is>
          <t>grimoirelab</t>
        </is>
      </c>
      <c r="B26629" t="inlineStr">
        <is>
          <t>37c9eada482053f2a66a73f89d032a59913102e5</t>
        </is>
      </c>
      <c r="C26629" t="inlineStr">
        <is>
          <t>2018-10-03 07:47:08+00:00</t>
        </is>
      </c>
      <c r="D26629" t="inlineStr">
        <is>
          <t>verchange</t>
        </is>
      </c>
      <c r="E26629" t="inlineStr">
        <is>
          <t>grimoirelab</t>
        </is>
      </c>
      <c r="F26629">
        <f>=0.1.4</f>
        <v/>
      </c>
      <c r="G26629" t="inlineStr">
        <is>
          <t>grimoirelab</t>
        </is>
      </c>
      <c r="H26629">
        <f>=0.1.3</f>
        <v/>
      </c>
    </row>
    <row r="26630">
      <c r="A26630" t="inlineStr">
        <is>
          <t>grimoirelab</t>
        </is>
      </c>
      <c r="B26630" t="inlineStr">
        <is>
          <t>37c9eada482053f2a66a73f89d032a59913102e5</t>
        </is>
      </c>
      <c r="C26630" t="inlineStr">
        <is>
          <t>2018-10-03 07:47:08+00:00</t>
        </is>
      </c>
      <c r="D26630" t="inlineStr">
        <is>
          <t>verchange</t>
        </is>
      </c>
      <c r="E26630" t="inlineStr">
        <is>
          <t>sortinghat</t>
        </is>
      </c>
      <c r="F26630">
        <f>=0.7.0</f>
        <v/>
      </c>
      <c r="G26630" t="inlineStr">
        <is>
          <t>sortinghat</t>
        </is>
      </c>
      <c r="H26630">
        <f>=0.6.9</f>
        <v/>
      </c>
    </row>
    <row r="26631">
      <c r="A26631" t="inlineStr">
        <is>
          <t>grimoirelab</t>
        </is>
      </c>
      <c r="B26631" t="inlineStr">
        <is>
          <t>37c9eada482053f2a66a73f89d032a59913102e5</t>
        </is>
      </c>
      <c r="C26631" t="inlineStr">
        <is>
          <t>2018-10-03 07:47:08+00:00</t>
        </is>
      </c>
      <c r="D26631" t="inlineStr">
        <is>
          <t>verchange</t>
        </is>
      </c>
      <c r="E26631" t="inlineStr">
        <is>
          <t>grimoirelab-panels</t>
        </is>
      </c>
      <c r="F26631">
        <f>=0.0.24</f>
        <v/>
      </c>
      <c r="G26631" t="inlineStr">
        <is>
          <t>grimoirelab-panels</t>
        </is>
      </c>
      <c r="H26631">
        <f>=0.0.23</f>
        <v/>
      </c>
    </row>
    <row r="26632">
      <c r="A26632" t="inlineStr">
        <is>
          <t>grimoirelab</t>
        </is>
      </c>
      <c r="B26632" t="inlineStr">
        <is>
          <t>78deaec30ad1c50313cf2c386a2b017337e8d01f</t>
        </is>
      </c>
      <c r="C26632" t="inlineStr">
        <is>
          <t>2018-10-18 16:34:35+00:00</t>
        </is>
      </c>
      <c r="D26632" t="inlineStr">
        <is>
          <t>verchange</t>
        </is>
      </c>
      <c r="E26632" t="inlineStr">
        <is>
          <t>perceval</t>
        </is>
      </c>
      <c r="F26632">
        <f>=0.12.1</f>
        <v/>
      </c>
      <c r="G26632" t="inlineStr">
        <is>
          <t>perceval</t>
        </is>
      </c>
      <c r="H26632">
        <f>=0.12.0</f>
        <v/>
      </c>
    </row>
    <row r="26633">
      <c r="A26633" t="inlineStr">
        <is>
          <t>grimoirelab</t>
        </is>
      </c>
      <c r="B26633" t="inlineStr">
        <is>
          <t>78deaec30ad1c50313cf2c386a2b017337e8d01f</t>
        </is>
      </c>
      <c r="C26633" t="inlineStr">
        <is>
          <t>2018-10-18 16:34:35+00:00</t>
        </is>
      </c>
      <c r="D26633" t="inlineStr">
        <is>
          <t>verchange</t>
        </is>
      </c>
      <c r="E26633" t="inlineStr">
        <is>
          <t>kidash</t>
        </is>
      </c>
      <c r="F26633">
        <f>=0.4.13</f>
        <v/>
      </c>
      <c r="G26633" t="inlineStr">
        <is>
          <t>kidash</t>
        </is>
      </c>
      <c r="H26633">
        <f>=0.4.12</f>
        <v/>
      </c>
    </row>
    <row r="26634">
      <c r="A26634" t="inlineStr">
        <is>
          <t>grimoirelab</t>
        </is>
      </c>
      <c r="B26634" t="inlineStr">
        <is>
          <t>78deaec30ad1c50313cf2c386a2b017337e8d01f</t>
        </is>
      </c>
      <c r="C26634" t="inlineStr">
        <is>
          <t>2018-10-18 16:34:35+00:00</t>
        </is>
      </c>
      <c r="D26634" t="inlineStr">
        <is>
          <t>verchange</t>
        </is>
      </c>
      <c r="E26634" t="inlineStr">
        <is>
          <t>grimoire-elk</t>
        </is>
      </c>
      <c r="F26634">
        <f>=0.31.0</f>
        <v/>
      </c>
      <c r="G26634" t="inlineStr">
        <is>
          <t>grimoire-elk</t>
        </is>
      </c>
      <c r="H26634">
        <f>=0.30.53</f>
        <v/>
      </c>
    </row>
    <row r="26635">
      <c r="A26635" t="inlineStr">
        <is>
          <t>grimoirelab</t>
        </is>
      </c>
      <c r="B26635" t="inlineStr">
        <is>
          <t>78deaec30ad1c50313cf2c386a2b017337e8d01f</t>
        </is>
      </c>
      <c r="C26635" t="inlineStr">
        <is>
          <t>2018-10-18 16:34:35+00:00</t>
        </is>
      </c>
      <c r="D26635" t="inlineStr">
        <is>
          <t>verchange</t>
        </is>
      </c>
      <c r="E26635" t="inlineStr">
        <is>
          <t>sirmordred</t>
        </is>
      </c>
      <c r="F26635">
        <f>=0.1.46</f>
        <v/>
      </c>
      <c r="G26635" t="inlineStr">
        <is>
          <t>sirmordred</t>
        </is>
      </c>
      <c r="H26635">
        <f>=0.1.45</f>
        <v/>
      </c>
    </row>
    <row r="26636">
      <c r="A26636" t="inlineStr">
        <is>
          <t>grimoirelab</t>
        </is>
      </c>
      <c r="B26636" t="inlineStr">
        <is>
          <t>78deaec30ad1c50313cf2c386a2b017337e8d01f</t>
        </is>
      </c>
      <c r="C26636" t="inlineStr">
        <is>
          <t>2018-10-18 16:34:35+00:00</t>
        </is>
      </c>
      <c r="D26636" t="inlineStr">
        <is>
          <t>verchange</t>
        </is>
      </c>
      <c r="E26636" t="inlineStr">
        <is>
          <t>grimoirelab-panels</t>
        </is>
      </c>
      <c r="F26636">
        <f>=0.0.26</f>
        <v/>
      </c>
      <c r="G26636" t="inlineStr">
        <is>
          <t>grimoirelab-panels</t>
        </is>
      </c>
      <c r="H26636">
        <f>=0.0.24</f>
        <v/>
      </c>
    </row>
    <row r="26637">
      <c r="A26637" t="inlineStr">
        <is>
          <t>grimoirelab</t>
        </is>
      </c>
      <c r="B26637" t="inlineStr">
        <is>
          <t>aa11c7ee0e94756a60743c86db5d1c2d66585d19</t>
        </is>
      </c>
      <c r="C26637" t="inlineStr">
        <is>
          <t>2018-10-22 09:09:13+00:00</t>
        </is>
      </c>
      <c r="D26637" t="inlineStr">
        <is>
          <t>verchange</t>
        </is>
      </c>
      <c r="E26637" t="inlineStr">
        <is>
          <t>grimoirelab</t>
        </is>
      </c>
      <c r="F26637">
        <f>=0.1.6</f>
        <v/>
      </c>
      <c r="G26637" t="inlineStr">
        <is>
          <t>grimoirelab</t>
        </is>
      </c>
      <c r="H26637">
        <f>=0.1.4</f>
        <v/>
      </c>
    </row>
    <row r="26638">
      <c r="A26638" t="inlineStr">
        <is>
          <t>grimoirelab</t>
        </is>
      </c>
      <c r="B26638" t="inlineStr">
        <is>
          <t>2ddf38e5287659cd04748fb0e368254d600d9330</t>
        </is>
      </c>
      <c r="C26638" t="inlineStr">
        <is>
          <t>2018-10-31 18:22:35+00:00</t>
        </is>
      </c>
      <c r="D26638" t="inlineStr">
        <is>
          <t>verchange</t>
        </is>
      </c>
      <c r="E26638" t="inlineStr">
        <is>
          <t>perceval</t>
        </is>
      </c>
      <c r="F26638">
        <f>=0.12.2</f>
        <v/>
      </c>
      <c r="G26638" t="inlineStr">
        <is>
          <t>perceval</t>
        </is>
      </c>
      <c r="H26638">
        <f>=0.12.1</f>
        <v/>
      </c>
    </row>
    <row r="26639">
      <c r="A26639" t="inlineStr">
        <is>
          <t>grimoirelab</t>
        </is>
      </c>
      <c r="B26639" t="inlineStr">
        <is>
          <t>2ddf38e5287659cd04748fb0e368254d600d9330</t>
        </is>
      </c>
      <c r="C26639" t="inlineStr">
        <is>
          <t>2018-10-31 18:22:35+00:00</t>
        </is>
      </c>
      <c r="D26639" t="inlineStr">
        <is>
          <t>verchange</t>
        </is>
      </c>
      <c r="E26639" t="inlineStr">
        <is>
          <t>grimoire-elk</t>
        </is>
      </c>
      <c r="F26639">
        <f>=0.31.4</f>
        <v/>
      </c>
      <c r="G26639" t="inlineStr">
        <is>
          <t>grimoire-elk</t>
        </is>
      </c>
      <c r="H26639">
        <f>=0.31.0</f>
        <v/>
      </c>
    </row>
    <row r="26640">
      <c r="A26640" t="inlineStr">
        <is>
          <t>grimoirelab</t>
        </is>
      </c>
      <c r="B26640" t="inlineStr">
        <is>
          <t>2ddf38e5287659cd04748fb0e368254d600d9330</t>
        </is>
      </c>
      <c r="C26640" t="inlineStr">
        <is>
          <t>2018-10-31 18:22:35+00:00</t>
        </is>
      </c>
      <c r="D26640" t="inlineStr">
        <is>
          <t>verchange</t>
        </is>
      </c>
      <c r="E26640" t="inlineStr">
        <is>
          <t>sirmordred</t>
        </is>
      </c>
      <c r="F26640">
        <f>=0.1.47</f>
        <v/>
      </c>
      <c r="G26640" t="inlineStr">
        <is>
          <t>sirmordred</t>
        </is>
      </c>
      <c r="H26640">
        <f>=0.1.46</f>
        <v/>
      </c>
    </row>
    <row r="26641">
      <c r="A26641" t="inlineStr">
        <is>
          <t>grimoirelab</t>
        </is>
      </c>
      <c r="B26641" t="inlineStr">
        <is>
          <t>2ddf38e5287659cd04748fb0e368254d600d9330</t>
        </is>
      </c>
      <c r="C26641" t="inlineStr">
        <is>
          <t>2018-10-31 18:22:35+00:00</t>
        </is>
      </c>
      <c r="D26641" t="inlineStr">
        <is>
          <t>verchange</t>
        </is>
      </c>
      <c r="E26641" t="inlineStr">
        <is>
          <t>grimoirelab</t>
        </is>
      </c>
      <c r="F26641">
        <f>=0.1.7</f>
        <v/>
      </c>
      <c r="G26641" t="inlineStr">
        <is>
          <t>grimoirelab</t>
        </is>
      </c>
      <c r="H26641">
        <f>=0.1.6</f>
        <v/>
      </c>
    </row>
    <row r="26642">
      <c r="A26642" t="inlineStr">
        <is>
          <t>grimoirelab</t>
        </is>
      </c>
      <c r="B26642" t="inlineStr">
        <is>
          <t>2ddf38e5287659cd04748fb0e368254d600d9330</t>
        </is>
      </c>
      <c r="C26642" t="inlineStr">
        <is>
          <t>2018-10-31 18:22:35+00:00</t>
        </is>
      </c>
      <c r="D26642" t="inlineStr">
        <is>
          <t>verchange</t>
        </is>
      </c>
      <c r="E26642" t="inlineStr">
        <is>
          <t>grimoirelab-panels</t>
        </is>
      </c>
      <c r="F26642">
        <f>=0.0.27</f>
        <v/>
      </c>
      <c r="G26642" t="inlineStr">
        <is>
          <t>grimoirelab-panels</t>
        </is>
      </c>
      <c r="H26642">
        <f>=0.0.26</f>
        <v/>
      </c>
    </row>
    <row r="26643">
      <c r="A26643" t="inlineStr">
        <is>
          <t>grimoirelab</t>
        </is>
      </c>
      <c r="B26643" t="inlineStr">
        <is>
          <t>69df95824db5baad98642bde729f67c46038cb98</t>
        </is>
      </c>
      <c r="C26643" t="inlineStr">
        <is>
          <t>2018-11-19 16:37:09+00:00</t>
        </is>
      </c>
      <c r="D26643" t="inlineStr">
        <is>
          <t>verchange</t>
        </is>
      </c>
      <c r="E26643" t="inlineStr">
        <is>
          <t>perceval</t>
        </is>
      </c>
      <c r="F26643">
        <f>=0.12.3</f>
        <v/>
      </c>
      <c r="G26643" t="inlineStr">
        <is>
          <t>perceval</t>
        </is>
      </c>
      <c r="H26643">
        <f>=0.12.2</f>
        <v/>
      </c>
    </row>
    <row r="26644">
      <c r="A26644" t="inlineStr">
        <is>
          <t>grimoirelab</t>
        </is>
      </c>
      <c r="B26644" t="inlineStr">
        <is>
          <t>69df95824db5baad98642bde729f67c46038cb98</t>
        </is>
      </c>
      <c r="C26644" t="inlineStr">
        <is>
          <t>2018-11-19 16:37:09+00:00</t>
        </is>
      </c>
      <c r="D26644" t="inlineStr">
        <is>
          <t>verchange</t>
        </is>
      </c>
      <c r="E26644" t="inlineStr">
        <is>
          <t>grimoire-elk</t>
        </is>
      </c>
      <c r="F26644">
        <f>=0.32.0</f>
        <v/>
      </c>
      <c r="G26644" t="inlineStr">
        <is>
          <t>grimoire-elk</t>
        </is>
      </c>
      <c r="H26644">
        <f>=0.31.4</f>
        <v/>
      </c>
    </row>
    <row r="26645">
      <c r="A26645" t="inlineStr">
        <is>
          <t>grimoirelab</t>
        </is>
      </c>
      <c r="B26645" t="inlineStr">
        <is>
          <t>69df95824db5baad98642bde729f67c46038cb98</t>
        </is>
      </c>
      <c r="C26645" t="inlineStr">
        <is>
          <t>2018-11-19 16:37:09+00:00</t>
        </is>
      </c>
      <c r="D26645" t="inlineStr">
        <is>
          <t>verchange</t>
        </is>
      </c>
      <c r="E26645" t="inlineStr">
        <is>
          <t>sirmordred</t>
        </is>
      </c>
      <c r="F26645">
        <f>=0.2.2</f>
        <v/>
      </c>
      <c r="G26645" t="inlineStr">
        <is>
          <t>sirmordred</t>
        </is>
      </c>
      <c r="H26645">
        <f>=0.1.47</f>
        <v/>
      </c>
    </row>
    <row r="26646">
      <c r="A26646" t="inlineStr">
        <is>
          <t>grimoirelab</t>
        </is>
      </c>
      <c r="B26646" t="inlineStr">
        <is>
          <t>69df95824db5baad98642bde729f67c46038cb98</t>
        </is>
      </c>
      <c r="C26646" t="inlineStr">
        <is>
          <t>2018-11-19 16:37:09+00:00</t>
        </is>
      </c>
      <c r="D26646" t="inlineStr">
        <is>
          <t>verchange</t>
        </is>
      </c>
      <c r="E26646" t="inlineStr">
        <is>
          <t>grimoirelab</t>
        </is>
      </c>
      <c r="F26646">
        <f>=0.2.0</f>
        <v/>
      </c>
      <c r="G26646" t="inlineStr">
        <is>
          <t>grimoirelab</t>
        </is>
      </c>
      <c r="H26646">
        <f>=0.1.7</f>
        <v/>
      </c>
    </row>
    <row r="26647">
      <c r="A26647" t="inlineStr">
        <is>
          <t>grimoirelab</t>
        </is>
      </c>
      <c r="B26647" t="inlineStr">
        <is>
          <t>69df95824db5baad98642bde729f67c46038cb98</t>
        </is>
      </c>
      <c r="C26647" t="inlineStr">
        <is>
          <t>2018-11-19 16:37:09+00:00</t>
        </is>
      </c>
      <c r="D26647" t="inlineStr">
        <is>
          <t>verchange</t>
        </is>
      </c>
      <c r="E26647" t="inlineStr">
        <is>
          <t>sortinghat</t>
        </is>
      </c>
      <c r="F26647">
        <f>=0.7.1</f>
        <v/>
      </c>
      <c r="G26647" t="inlineStr">
        <is>
          <t>sortinghat</t>
        </is>
      </c>
      <c r="H26647">
        <f>=0.7.0</f>
        <v/>
      </c>
    </row>
    <row r="26648">
      <c r="A26648" t="inlineStr">
        <is>
          <t>grimoirelab</t>
        </is>
      </c>
      <c r="B26648" t="inlineStr">
        <is>
          <t>69df95824db5baad98642bde729f67c46038cb98</t>
        </is>
      </c>
      <c r="C26648" t="inlineStr">
        <is>
          <t>2018-11-19 16:37:09+00:00</t>
        </is>
      </c>
      <c r="D26648" t="inlineStr">
        <is>
          <t>verchange</t>
        </is>
      </c>
      <c r="E26648" t="inlineStr">
        <is>
          <t>grimoirelab-panels</t>
        </is>
      </c>
      <c r="F26648">
        <f>=0.0.28</f>
        <v/>
      </c>
      <c r="G26648" t="inlineStr">
        <is>
          <t>grimoirelab-panels</t>
        </is>
      </c>
      <c r="H26648">
        <f>=0.0.27</f>
        <v/>
      </c>
    </row>
    <row r="26649">
      <c r="A26649" t="inlineStr">
        <is>
          <t>grimoirelab</t>
        </is>
      </c>
      <c r="B26649" t="inlineStr">
        <is>
          <t>69df95824db5baad98642bde729f67c46038cb98</t>
        </is>
      </c>
      <c r="C26649" t="inlineStr">
        <is>
          <t>2018-11-19 16:37:09+00:00</t>
        </is>
      </c>
      <c r="D26649" t="inlineStr">
        <is>
          <t>verchange</t>
        </is>
      </c>
      <c r="E26649" t="inlineStr">
        <is>
          <t>cereslib</t>
        </is>
      </c>
      <c r="F26649">
        <f>=0.1.5</f>
        <v/>
      </c>
      <c r="G26649" t="inlineStr">
        <is>
          <t>cereslib</t>
        </is>
      </c>
      <c r="H26649">
        <f>=0.1.4</f>
        <v/>
      </c>
    </row>
    <row r="26650">
      <c r="A26650" t="inlineStr">
        <is>
          <t>grimoirelab</t>
        </is>
      </c>
      <c r="B26650" t="inlineStr">
        <is>
          <t>4e66e7789b1e4cac1c807fb842727b4e9a7166d2</t>
        </is>
      </c>
      <c r="C26650" t="inlineStr">
        <is>
          <t>2018-12-04 19:51:04+00:00</t>
        </is>
      </c>
      <c r="D26650" t="inlineStr">
        <is>
          <t>verchange</t>
        </is>
      </c>
      <c r="E26650" t="inlineStr">
        <is>
          <t>perceval</t>
        </is>
      </c>
      <c r="F26650">
        <f>=0.12.4</f>
        <v/>
      </c>
      <c r="G26650" t="inlineStr">
        <is>
          <t>perceval</t>
        </is>
      </c>
      <c r="H26650">
        <f>=0.12.3</f>
        <v/>
      </c>
    </row>
    <row r="26651">
      <c r="A26651" t="inlineStr">
        <is>
          <t>grimoirelab</t>
        </is>
      </c>
      <c r="B26651" t="inlineStr">
        <is>
          <t>4e66e7789b1e4cac1c807fb842727b4e9a7166d2</t>
        </is>
      </c>
      <c r="C26651" t="inlineStr">
        <is>
          <t>2018-12-04 19:51:04+00:00</t>
        </is>
      </c>
      <c r="D26651" t="inlineStr">
        <is>
          <t>verchange</t>
        </is>
      </c>
      <c r="E26651" t="inlineStr">
        <is>
          <t>manuscripts</t>
        </is>
      </c>
      <c r="F26651">
        <f>=0.2.18</f>
        <v/>
      </c>
      <c r="G26651" t="inlineStr">
        <is>
          <t>manuscripts</t>
        </is>
      </c>
      <c r="H26651">
        <f>=0.2.16</f>
        <v/>
      </c>
    </row>
    <row r="26652">
      <c r="A26652" t="inlineStr">
        <is>
          <t>grimoirelab</t>
        </is>
      </c>
      <c r="B26652" t="inlineStr">
        <is>
          <t>4e66e7789b1e4cac1c807fb842727b4e9a7166d2</t>
        </is>
      </c>
      <c r="C26652" t="inlineStr">
        <is>
          <t>2018-12-04 19:51:04+00:00</t>
        </is>
      </c>
      <c r="D26652" t="inlineStr">
        <is>
          <t>verchange</t>
        </is>
      </c>
      <c r="E26652" t="inlineStr">
        <is>
          <t>grimoire-elk</t>
        </is>
      </c>
      <c r="F26652">
        <f>=0.33.0</f>
        <v/>
      </c>
      <c r="G26652" t="inlineStr">
        <is>
          <t>grimoire-elk</t>
        </is>
      </c>
      <c r="H26652">
        <f>=0.32.0</f>
        <v/>
      </c>
    </row>
    <row r="26653">
      <c r="A26653" t="inlineStr">
        <is>
          <t>grimoirelab</t>
        </is>
      </c>
      <c r="B26653" t="inlineStr">
        <is>
          <t>4e66e7789b1e4cac1c807fb842727b4e9a7166d2</t>
        </is>
      </c>
      <c r="C26653" t="inlineStr">
        <is>
          <t>2018-12-04 19:51:04+00:00</t>
        </is>
      </c>
      <c r="D26653" t="inlineStr">
        <is>
          <t>verchange</t>
        </is>
      </c>
      <c r="E26653" t="inlineStr">
        <is>
          <t>sirmordred</t>
        </is>
      </c>
      <c r="F26653">
        <f>=0.2.3</f>
        <v/>
      </c>
      <c r="G26653" t="inlineStr">
        <is>
          <t>sirmordred</t>
        </is>
      </c>
      <c r="H26653">
        <f>=0.2.2</f>
        <v/>
      </c>
    </row>
    <row r="26654">
      <c r="A26654" t="inlineStr">
        <is>
          <t>grimoirelab</t>
        </is>
      </c>
      <c r="B26654" t="inlineStr">
        <is>
          <t>4e66e7789b1e4cac1c807fb842727b4e9a7166d2</t>
        </is>
      </c>
      <c r="C26654" t="inlineStr">
        <is>
          <t>2018-12-04 19:51:04+00:00</t>
        </is>
      </c>
      <c r="D26654" t="inlineStr">
        <is>
          <t>verchange</t>
        </is>
      </c>
      <c r="E26654" t="inlineStr">
        <is>
          <t>grimoirelab</t>
        </is>
      </c>
      <c r="F26654">
        <f>=0.2.1</f>
        <v/>
      </c>
      <c r="G26654" t="inlineStr">
        <is>
          <t>grimoirelab</t>
        </is>
      </c>
      <c r="H26654">
        <f>=0.2.0</f>
        <v/>
      </c>
    </row>
    <row r="26655">
      <c r="A26655" t="inlineStr">
        <is>
          <t>grimoirelab</t>
        </is>
      </c>
      <c r="B26655" t="inlineStr">
        <is>
          <t>4e66e7789b1e4cac1c807fb842727b4e9a7166d2</t>
        </is>
      </c>
      <c r="C26655" t="inlineStr">
        <is>
          <t>2018-12-04 19:51:04+00:00</t>
        </is>
      </c>
      <c r="D26655" t="inlineStr">
        <is>
          <t>verchange</t>
        </is>
      </c>
      <c r="E26655" t="inlineStr">
        <is>
          <t>sortinghat</t>
        </is>
      </c>
      <c r="F26655">
        <f>=0.7.2</f>
        <v/>
      </c>
      <c r="G26655" t="inlineStr">
        <is>
          <t>sortinghat</t>
        </is>
      </c>
      <c r="H26655">
        <f>=0.7.1</f>
        <v/>
      </c>
    </row>
    <row r="26656">
      <c r="A26656" t="inlineStr">
        <is>
          <t>grimoirelab</t>
        </is>
      </c>
      <c r="B26656" t="inlineStr">
        <is>
          <t>4e66e7789b1e4cac1c807fb842727b4e9a7166d2</t>
        </is>
      </c>
      <c r="C26656" t="inlineStr">
        <is>
          <t>2018-12-04 19:51:04+00:00</t>
        </is>
      </c>
      <c r="D26656" t="inlineStr">
        <is>
          <t>verchange</t>
        </is>
      </c>
      <c r="E26656" t="inlineStr">
        <is>
          <t>grimoirelab-panels</t>
        </is>
      </c>
      <c r="F26656">
        <f>=0.0.29</f>
        <v/>
      </c>
      <c r="G26656" t="inlineStr">
        <is>
          <t>grimoirelab-panels</t>
        </is>
      </c>
      <c r="H26656">
        <f>=0.0.28</f>
        <v/>
      </c>
    </row>
    <row r="26657">
      <c r="A26657" t="inlineStr">
        <is>
          <t>grimoirelab</t>
        </is>
      </c>
      <c r="B26657" t="inlineStr">
        <is>
          <t>4e66e7789b1e4cac1c807fb842727b4e9a7166d2</t>
        </is>
      </c>
      <c r="C26657" t="inlineStr">
        <is>
          <t>2018-12-04 19:51:04+00:00</t>
        </is>
      </c>
      <c r="D26657" t="inlineStr">
        <is>
          <t>verchange</t>
        </is>
      </c>
      <c r="E26657" t="inlineStr">
        <is>
          <t>cereslib</t>
        </is>
      </c>
      <c r="F26657">
        <f>=0.1.6</f>
        <v/>
      </c>
      <c r="G26657" t="inlineStr">
        <is>
          <t>cereslib</t>
        </is>
      </c>
      <c r="H26657">
        <f>=0.1.5</f>
        <v/>
      </c>
    </row>
    <row r="26658">
      <c r="A26658" t="inlineStr">
        <is>
          <t>grimoirelab</t>
        </is>
      </c>
      <c r="B26658" t="inlineStr">
        <is>
          <t>1083c0874a82597913eb3973de711f594963e1fe</t>
        </is>
      </c>
      <c r="C26658" t="inlineStr">
        <is>
          <t>2018-12-12 21:22:22+00:00</t>
        </is>
      </c>
      <c r="D26658" t="inlineStr">
        <is>
          <t>verchange</t>
        </is>
      </c>
      <c r="E26658" t="inlineStr">
        <is>
          <t>manuscripts</t>
        </is>
      </c>
      <c r="F26658">
        <f>=0.2.19</f>
        <v/>
      </c>
      <c r="G26658" t="inlineStr">
        <is>
          <t>manuscripts</t>
        </is>
      </c>
      <c r="H26658">
        <f>=0.2.18</f>
        <v/>
      </c>
    </row>
    <row r="26659">
      <c r="A26659" t="inlineStr">
        <is>
          <t>grimoirelab</t>
        </is>
      </c>
      <c r="B26659" t="inlineStr">
        <is>
          <t>1083c0874a82597913eb3973de711f594963e1fe</t>
        </is>
      </c>
      <c r="C26659" t="inlineStr">
        <is>
          <t>2018-12-12 21:22:22+00:00</t>
        </is>
      </c>
      <c r="D26659" t="inlineStr">
        <is>
          <t>verchange</t>
        </is>
      </c>
      <c r="E26659" t="inlineStr">
        <is>
          <t>grimoire-elk</t>
        </is>
      </c>
      <c r="F26659">
        <f>=0.34.0</f>
        <v/>
      </c>
      <c r="G26659" t="inlineStr">
        <is>
          <t>grimoire-elk</t>
        </is>
      </c>
      <c r="H26659">
        <f>=0.33.0</f>
        <v/>
      </c>
    </row>
    <row r="26660">
      <c r="A26660" t="inlineStr">
        <is>
          <t>grimoirelab</t>
        </is>
      </c>
      <c r="B26660" t="inlineStr">
        <is>
          <t>1083c0874a82597913eb3973de711f594963e1fe</t>
        </is>
      </c>
      <c r="C26660" t="inlineStr">
        <is>
          <t>2018-12-12 21:22:22+00:00</t>
        </is>
      </c>
      <c r="D26660" t="inlineStr">
        <is>
          <t>verchange</t>
        </is>
      </c>
      <c r="E26660" t="inlineStr">
        <is>
          <t>sirmordred</t>
        </is>
      </c>
      <c r="F26660">
        <f>=0.2.4</f>
        <v/>
      </c>
      <c r="G26660" t="inlineStr">
        <is>
          <t>sirmordred</t>
        </is>
      </c>
      <c r="H26660">
        <f>=0.2.3</f>
        <v/>
      </c>
    </row>
    <row r="26661">
      <c r="A26661" t="inlineStr">
        <is>
          <t>grimoirelab</t>
        </is>
      </c>
      <c r="B26661" t="inlineStr">
        <is>
          <t>1083c0874a82597913eb3973de711f594963e1fe</t>
        </is>
      </c>
      <c r="C26661" t="inlineStr">
        <is>
          <t>2018-12-12 21:22:22+00:00</t>
        </is>
      </c>
      <c r="D26661" t="inlineStr">
        <is>
          <t>verchange</t>
        </is>
      </c>
      <c r="E26661" t="inlineStr">
        <is>
          <t>grimoirelab</t>
        </is>
      </c>
      <c r="F26661">
        <f>=0.2.2</f>
        <v/>
      </c>
      <c r="G26661" t="inlineStr">
        <is>
          <t>grimoirelab</t>
        </is>
      </c>
      <c r="H26661">
        <f>=0.2.1</f>
        <v/>
      </c>
    </row>
    <row r="26662">
      <c r="A26662" t="inlineStr">
        <is>
          <t>grimoirelab</t>
        </is>
      </c>
      <c r="B26662" t="inlineStr">
        <is>
          <t>1083c0874a82597913eb3973de711f594963e1fe</t>
        </is>
      </c>
      <c r="C26662" t="inlineStr">
        <is>
          <t>2018-12-12 21:22:22+00:00</t>
        </is>
      </c>
      <c r="D26662" t="inlineStr">
        <is>
          <t>verchange</t>
        </is>
      </c>
      <c r="E26662" t="inlineStr">
        <is>
          <t>grimoirelab-panels</t>
        </is>
      </c>
      <c r="F26662">
        <f>=0.0.30</f>
        <v/>
      </c>
      <c r="G26662" t="inlineStr">
        <is>
          <t>grimoirelab-panels</t>
        </is>
      </c>
      <c r="H26662">
        <f>=0.0.29</f>
        <v/>
      </c>
    </row>
    <row r="26663">
      <c r="A26663" t="inlineStr">
        <is>
          <t>grimoirelab</t>
        </is>
      </c>
      <c r="B26663" t="inlineStr">
        <is>
          <t>1083c0874a82597913eb3973de711f594963e1fe</t>
        </is>
      </c>
      <c r="C26663" t="inlineStr">
        <is>
          <t>2018-12-12 21:22:22+00:00</t>
        </is>
      </c>
      <c r="D26663" t="inlineStr">
        <is>
          <t>verchange</t>
        </is>
      </c>
      <c r="E26663" t="inlineStr">
        <is>
          <t>kingarthur</t>
        </is>
      </c>
      <c r="F26663">
        <f>=0.1.14</f>
        <v/>
      </c>
      <c r="G26663" t="inlineStr">
        <is>
          <t>kingarthur</t>
        </is>
      </c>
      <c r="H26663">
        <f>=0.1.12</f>
        <v/>
      </c>
    </row>
    <row r="26664">
      <c r="A26664" t="inlineStr">
        <is>
          <t>grimoirelab</t>
        </is>
      </c>
      <c r="B26664" t="inlineStr">
        <is>
          <t>ca1a48e26f177319d3ff29b0b57ce12e92aa9c4c</t>
        </is>
      </c>
      <c r="C26664" t="inlineStr">
        <is>
          <t>2019-01-10 15:40:04+00:00</t>
        </is>
      </c>
      <c r="D26664" t="inlineStr">
        <is>
          <t>verchange</t>
        </is>
      </c>
      <c r="E26664" t="inlineStr">
        <is>
          <t>perceval</t>
        </is>
      </c>
      <c r="F26664">
        <f>=0.12.5</f>
        <v/>
      </c>
      <c r="G26664" t="inlineStr">
        <is>
          <t>perceval</t>
        </is>
      </c>
      <c r="H26664">
        <f>=0.12.4</f>
        <v/>
      </c>
    </row>
    <row r="26665">
      <c r="A26665" t="inlineStr">
        <is>
          <t>grimoirelab</t>
        </is>
      </c>
      <c r="B26665" t="inlineStr">
        <is>
          <t>ca1a48e26f177319d3ff29b0b57ce12e92aa9c4c</t>
        </is>
      </c>
      <c r="C26665" t="inlineStr">
        <is>
          <t>2019-01-10 15:40:04+00:00</t>
        </is>
      </c>
      <c r="D26665" t="inlineStr">
        <is>
          <t>verchange</t>
        </is>
      </c>
      <c r="E26665" t="inlineStr">
        <is>
          <t>grimoire-elk</t>
        </is>
      </c>
      <c r="F26665">
        <f>=0.36.0</f>
        <v/>
      </c>
      <c r="G26665" t="inlineStr">
        <is>
          <t>grimoire-elk</t>
        </is>
      </c>
      <c r="H26665">
        <f>=0.34.0</f>
        <v/>
      </c>
    </row>
    <row r="26666">
      <c r="A26666" t="inlineStr">
        <is>
          <t>grimoirelab</t>
        </is>
      </c>
      <c r="B26666" t="inlineStr">
        <is>
          <t>ca1a48e26f177319d3ff29b0b57ce12e92aa9c4c</t>
        </is>
      </c>
      <c r="C26666" t="inlineStr">
        <is>
          <t>2019-01-10 15:40:04+00:00</t>
        </is>
      </c>
      <c r="D26666" t="inlineStr">
        <is>
          <t>verchange</t>
        </is>
      </c>
      <c r="E26666" t="inlineStr">
        <is>
          <t>sirmordred</t>
        </is>
      </c>
      <c r="F26666">
        <f>=0.2.5</f>
        <v/>
      </c>
      <c r="G26666" t="inlineStr">
        <is>
          <t>sirmordred</t>
        </is>
      </c>
      <c r="H26666">
        <f>=0.2.4</f>
        <v/>
      </c>
    </row>
    <row r="26667">
      <c r="A26667" t="inlineStr">
        <is>
          <t>grimoirelab</t>
        </is>
      </c>
      <c r="B26667" t="inlineStr">
        <is>
          <t>ca1a48e26f177319d3ff29b0b57ce12e92aa9c4c</t>
        </is>
      </c>
      <c r="C26667" t="inlineStr">
        <is>
          <t>2019-01-10 15:40:04+00:00</t>
        </is>
      </c>
      <c r="D26667" t="inlineStr">
        <is>
          <t>verchange</t>
        </is>
      </c>
      <c r="E26667" t="inlineStr">
        <is>
          <t>grimoirelab</t>
        </is>
      </c>
      <c r="F26667">
        <f>=0.2.3</f>
        <v/>
      </c>
      <c r="G26667" t="inlineStr">
        <is>
          <t>grimoirelab</t>
        </is>
      </c>
      <c r="H26667">
        <f>=0.2.2</f>
        <v/>
      </c>
    </row>
    <row r="26668">
      <c r="A26668" t="inlineStr">
        <is>
          <t>grimoirelab</t>
        </is>
      </c>
      <c r="B26668" t="inlineStr">
        <is>
          <t>ca1a48e26f177319d3ff29b0b57ce12e92aa9c4c</t>
        </is>
      </c>
      <c r="C26668" t="inlineStr">
        <is>
          <t>2019-01-10 15:40:04+00:00</t>
        </is>
      </c>
      <c r="D26668" t="inlineStr">
        <is>
          <t>verchange</t>
        </is>
      </c>
      <c r="E26668" t="inlineStr">
        <is>
          <t>sortinghat</t>
        </is>
      </c>
      <c r="F26668">
        <f>=0.7.3</f>
        <v/>
      </c>
      <c r="G26668" t="inlineStr">
        <is>
          <t>sortinghat</t>
        </is>
      </c>
      <c r="H26668">
        <f>=0.7.2</f>
        <v/>
      </c>
    </row>
    <row r="26669">
      <c r="A26669" t="inlineStr">
        <is>
          <t>grimoirelab</t>
        </is>
      </c>
      <c r="B26669" t="inlineStr">
        <is>
          <t>ca1a48e26f177319d3ff29b0b57ce12e92aa9c4c</t>
        </is>
      </c>
      <c r="C26669" t="inlineStr">
        <is>
          <t>2019-01-10 15:40:04+00:00</t>
        </is>
      </c>
      <c r="D26669" t="inlineStr">
        <is>
          <t>verchange</t>
        </is>
      </c>
      <c r="E26669" t="inlineStr">
        <is>
          <t>grimoirelab-panels</t>
        </is>
      </c>
      <c r="F26669">
        <f>=0.0.31</f>
        <v/>
      </c>
      <c r="G26669" t="inlineStr">
        <is>
          <t>grimoirelab-panels</t>
        </is>
      </c>
      <c r="H26669">
        <f>=0.0.30</f>
        <v/>
      </c>
    </row>
    <row r="26670">
      <c r="A26670" t="inlineStr">
        <is>
          <t>grimoirelab</t>
        </is>
      </c>
      <c r="B26670" t="inlineStr">
        <is>
          <t>2476111c458c9604a0087e5d56b84a15b6c8dc3b</t>
        </is>
      </c>
      <c r="C26670" t="inlineStr">
        <is>
          <t>2019-02-06 17:01:52+00:00</t>
        </is>
      </c>
      <c r="D26670" t="inlineStr">
        <is>
          <t>verchange</t>
        </is>
      </c>
      <c r="E26670" t="inlineStr">
        <is>
          <t>perceval</t>
        </is>
      </c>
      <c r="F26670">
        <f>=0.12.6</f>
        <v/>
      </c>
      <c r="G26670" t="inlineStr">
        <is>
          <t>perceval</t>
        </is>
      </c>
      <c r="H26670">
        <f>=0.12.5</f>
        <v/>
      </c>
    </row>
    <row r="26671">
      <c r="A26671" t="inlineStr">
        <is>
          <t>grimoirelab</t>
        </is>
      </c>
      <c r="B26671" t="inlineStr">
        <is>
          <t>2476111c458c9604a0087e5d56b84a15b6c8dc3b</t>
        </is>
      </c>
      <c r="C26671" t="inlineStr">
        <is>
          <t>2019-02-06 17:01:52+00:00</t>
        </is>
      </c>
      <c r="D26671" t="inlineStr">
        <is>
          <t>verchange</t>
        </is>
      </c>
      <c r="E26671" t="inlineStr">
        <is>
          <t>grimoire-elk</t>
        </is>
      </c>
      <c r="F26671">
        <f>=0.37.0</f>
        <v/>
      </c>
      <c r="G26671" t="inlineStr">
        <is>
          <t>grimoire-elk</t>
        </is>
      </c>
      <c r="H26671">
        <f>=0.36.0</f>
        <v/>
      </c>
    </row>
    <row r="26672">
      <c r="A26672" t="inlineStr">
        <is>
          <t>grimoirelab</t>
        </is>
      </c>
      <c r="B26672" t="inlineStr">
        <is>
          <t>2476111c458c9604a0087e5d56b84a15b6c8dc3b</t>
        </is>
      </c>
      <c r="C26672" t="inlineStr">
        <is>
          <t>2019-02-06 17:01:52+00:00</t>
        </is>
      </c>
      <c r="D26672" t="inlineStr">
        <is>
          <t>verchange</t>
        </is>
      </c>
      <c r="E26672" t="inlineStr">
        <is>
          <t>sirmordred</t>
        </is>
      </c>
      <c r="F26672">
        <f>=0.2.6</f>
        <v/>
      </c>
      <c r="G26672" t="inlineStr">
        <is>
          <t>sirmordred</t>
        </is>
      </c>
      <c r="H26672">
        <f>=0.2.5</f>
        <v/>
      </c>
    </row>
    <row r="26673">
      <c r="A26673" t="inlineStr">
        <is>
          <t>grimoirelab</t>
        </is>
      </c>
      <c r="B26673" t="inlineStr">
        <is>
          <t>2476111c458c9604a0087e5d56b84a15b6c8dc3b</t>
        </is>
      </c>
      <c r="C26673" t="inlineStr">
        <is>
          <t>2019-02-06 17:01:52+00:00</t>
        </is>
      </c>
      <c r="D26673" t="inlineStr">
        <is>
          <t>verchange</t>
        </is>
      </c>
      <c r="E26673" t="inlineStr">
        <is>
          <t>grimoirelab</t>
        </is>
      </c>
      <c r="F26673">
        <f>=0.2.4</f>
        <v/>
      </c>
      <c r="G26673" t="inlineStr">
        <is>
          <t>grimoirelab</t>
        </is>
      </c>
      <c r="H26673">
        <f>=0.2.3</f>
        <v/>
      </c>
    </row>
    <row r="26674">
      <c r="A26674" t="inlineStr">
        <is>
          <t>grimoirelab</t>
        </is>
      </c>
      <c r="B26674" t="inlineStr">
        <is>
          <t>2476111c458c9604a0087e5d56b84a15b6c8dc3b</t>
        </is>
      </c>
      <c r="C26674" t="inlineStr">
        <is>
          <t>2019-02-06 17:01:52+00:00</t>
        </is>
      </c>
      <c r="D26674" t="inlineStr">
        <is>
          <t>verchange</t>
        </is>
      </c>
      <c r="E26674" t="inlineStr">
        <is>
          <t>sortinghat</t>
        </is>
      </c>
      <c r="F26674">
        <f>=0.7.4</f>
        <v/>
      </c>
      <c r="G26674" t="inlineStr">
        <is>
          <t>sortinghat</t>
        </is>
      </c>
      <c r="H26674">
        <f>=0.7.3</f>
        <v/>
      </c>
    </row>
    <row r="26675">
      <c r="A26675" t="inlineStr">
        <is>
          <t>grimoirelab</t>
        </is>
      </c>
      <c r="B26675" t="inlineStr">
        <is>
          <t>2476111c458c9604a0087e5d56b84a15b6c8dc3b</t>
        </is>
      </c>
      <c r="C26675" t="inlineStr">
        <is>
          <t>2019-02-06 17:01:52+00:00</t>
        </is>
      </c>
      <c r="D26675" t="inlineStr">
        <is>
          <t>verchange</t>
        </is>
      </c>
      <c r="E26675" t="inlineStr">
        <is>
          <t>grimoirelab-panels</t>
        </is>
      </c>
      <c r="F26675">
        <f>=0.0.32</f>
        <v/>
      </c>
      <c r="G26675" t="inlineStr">
        <is>
          <t>grimoirelab-panels</t>
        </is>
      </c>
      <c r="H26675">
        <f>=0.0.31</f>
        <v/>
      </c>
    </row>
    <row r="26676">
      <c r="A26676" t="inlineStr">
        <is>
          <t>grimoirelab</t>
        </is>
      </c>
      <c r="B26676" t="inlineStr">
        <is>
          <t>2476111c458c9604a0087e5d56b84a15b6c8dc3b</t>
        </is>
      </c>
      <c r="C26676" t="inlineStr">
        <is>
          <t>2019-02-06 17:01:52+00:00</t>
        </is>
      </c>
      <c r="D26676" t="inlineStr">
        <is>
          <t>verchange</t>
        </is>
      </c>
      <c r="E26676" t="inlineStr">
        <is>
          <t>cereslib</t>
        </is>
      </c>
      <c r="F26676">
        <f>=0.1.7</f>
        <v/>
      </c>
      <c r="G26676" t="inlineStr">
        <is>
          <t>cereslib</t>
        </is>
      </c>
      <c r="H26676">
        <f>=0.1.6</f>
        <v/>
      </c>
    </row>
    <row r="26677">
      <c r="A26677" t="inlineStr">
        <is>
          <t>grimoirelab</t>
        </is>
      </c>
      <c r="B26677" t="inlineStr">
        <is>
          <t>2476111c458c9604a0087e5d56b84a15b6c8dc3b</t>
        </is>
      </c>
      <c r="C26677" t="inlineStr">
        <is>
          <t>2019-02-06 17:01:52+00:00</t>
        </is>
      </c>
      <c r="D26677" t="inlineStr">
        <is>
          <t>verchange</t>
        </is>
      </c>
      <c r="E26677" t="inlineStr">
        <is>
          <t>kingarthur</t>
        </is>
      </c>
      <c r="F26677">
        <f>=0.1.15</f>
        <v/>
      </c>
      <c r="G26677" t="inlineStr">
        <is>
          <t>kingarthur</t>
        </is>
      </c>
      <c r="H26677">
        <f>=0.1.14</f>
        <v/>
      </c>
    </row>
    <row r="26678">
      <c r="A26678" t="inlineStr">
        <is>
          <t>grimoirelab</t>
        </is>
      </c>
      <c r="B26678" t="inlineStr">
        <is>
          <t>caba0423a00740ec5fecb0bf7451a4cdf214ed6c</t>
        </is>
      </c>
      <c r="C26678" t="inlineStr">
        <is>
          <t>2019-02-13 11:35:12+00:00</t>
        </is>
      </c>
      <c r="D26678" t="inlineStr">
        <is>
          <t>verchange</t>
        </is>
      </c>
      <c r="E26678" t="inlineStr">
        <is>
          <t>grimoirelab</t>
        </is>
      </c>
      <c r="F26678">
        <f>=0.2.5</f>
        <v/>
      </c>
      <c r="G26678" t="inlineStr">
        <is>
          <t>grimoirelab</t>
        </is>
      </c>
      <c r="H26678">
        <f>=0.2.4</f>
        <v/>
      </c>
    </row>
    <row r="26679">
      <c r="A26679" t="inlineStr">
        <is>
          <t>grimoirelab</t>
        </is>
      </c>
      <c r="B26679" t="inlineStr">
        <is>
          <t>caba0423a00740ec5fecb0bf7451a4cdf214ed6c</t>
        </is>
      </c>
      <c r="C26679" t="inlineStr">
        <is>
          <t>2019-02-13 11:35:12+00:00</t>
        </is>
      </c>
      <c r="D26679" t="inlineStr">
        <is>
          <t>verchange</t>
        </is>
      </c>
      <c r="E26679" t="inlineStr">
        <is>
          <t>grimoirelab-toolkit</t>
        </is>
      </c>
      <c r="F26679">
        <f>=0.1.9</f>
        <v/>
      </c>
      <c r="G26679" t="inlineStr">
        <is>
          <t>grimoirelab-toolkit</t>
        </is>
      </c>
      <c r="H26679">
        <f>=0.1.8</f>
        <v/>
      </c>
    </row>
    <row r="26680">
      <c r="A26680" t="inlineStr">
        <is>
          <t>grimoirelab</t>
        </is>
      </c>
      <c r="B26680" t="inlineStr">
        <is>
          <t>caba0423a00740ec5fecb0bf7451a4cdf214ed6c</t>
        </is>
      </c>
      <c r="C26680" t="inlineStr">
        <is>
          <t>2019-02-13 11:35:12+00:00</t>
        </is>
      </c>
      <c r="D26680" t="inlineStr">
        <is>
          <t>verchange</t>
        </is>
      </c>
      <c r="E26680" t="inlineStr">
        <is>
          <t>grimoire-elk</t>
        </is>
      </c>
      <c r="F26680">
        <f>=0.38.0</f>
        <v/>
      </c>
      <c r="G26680" t="inlineStr">
        <is>
          <t>grimoire-elk</t>
        </is>
      </c>
      <c r="H26680">
        <f>=0.37.0</f>
        <v/>
      </c>
    </row>
    <row r="26681">
      <c r="A26681" t="inlineStr">
        <is>
          <t>grimoirelab</t>
        </is>
      </c>
      <c r="B26681" t="inlineStr">
        <is>
          <t>37debca70dd50435ca05fd7a0c5888a7ab5cc067</t>
        </is>
      </c>
      <c r="C26681" t="inlineStr">
        <is>
          <t>2019-03-11 20:40:33+00:00</t>
        </is>
      </c>
      <c r="D26681" t="inlineStr">
        <is>
          <t>verchange</t>
        </is>
      </c>
      <c r="E26681" t="inlineStr">
        <is>
          <t>perceval</t>
        </is>
      </c>
      <c r="F26681">
        <f>=0.12.7</f>
        <v/>
      </c>
      <c r="G26681" t="inlineStr">
        <is>
          <t>perceval</t>
        </is>
      </c>
      <c r="H26681">
        <f>=0.12.6</f>
        <v/>
      </c>
    </row>
    <row r="26682">
      <c r="A26682" t="inlineStr">
        <is>
          <t>grimoirelab</t>
        </is>
      </c>
      <c r="B26682" t="inlineStr">
        <is>
          <t>37debca70dd50435ca05fd7a0c5888a7ab5cc067</t>
        </is>
      </c>
      <c r="C26682" t="inlineStr">
        <is>
          <t>2019-03-11 20:40:33+00:00</t>
        </is>
      </c>
      <c r="D26682" t="inlineStr">
        <is>
          <t>verchange</t>
        </is>
      </c>
      <c r="E26682" t="inlineStr">
        <is>
          <t>grimoire-elk</t>
        </is>
      </c>
      <c r="F26682">
        <f>=0.39.0</f>
        <v/>
      </c>
      <c r="G26682" t="inlineStr">
        <is>
          <t>grimoire-elk</t>
        </is>
      </c>
      <c r="H26682">
        <f>=0.38.0</f>
        <v/>
      </c>
    </row>
    <row r="26683">
      <c r="A26683" t="inlineStr">
        <is>
          <t>grimoirelab</t>
        </is>
      </c>
      <c r="B26683" t="inlineStr">
        <is>
          <t>37debca70dd50435ca05fd7a0c5888a7ab5cc067</t>
        </is>
      </c>
      <c r="C26683" t="inlineStr">
        <is>
          <t>2019-03-11 20:40:33+00:00</t>
        </is>
      </c>
      <c r="D26683" t="inlineStr">
        <is>
          <t>verchange</t>
        </is>
      </c>
      <c r="E26683" t="inlineStr">
        <is>
          <t>sirmordred</t>
        </is>
      </c>
      <c r="F26683">
        <f>=0.2.7</f>
        <v/>
      </c>
      <c r="G26683" t="inlineStr">
        <is>
          <t>sirmordred</t>
        </is>
      </c>
      <c r="H26683">
        <f>=0.2.6</f>
        <v/>
      </c>
    </row>
    <row r="26684">
      <c r="A26684" t="inlineStr">
        <is>
          <t>grimoirelab</t>
        </is>
      </c>
      <c r="B26684" t="inlineStr">
        <is>
          <t>37debca70dd50435ca05fd7a0c5888a7ab5cc067</t>
        </is>
      </c>
      <c r="C26684" t="inlineStr">
        <is>
          <t>2019-03-11 20:40:33+00:00</t>
        </is>
      </c>
      <c r="D26684" t="inlineStr">
        <is>
          <t>verchange</t>
        </is>
      </c>
      <c r="E26684" t="inlineStr">
        <is>
          <t>grimoirelab</t>
        </is>
      </c>
      <c r="F26684">
        <f>=0.2.6</f>
        <v/>
      </c>
      <c r="G26684" t="inlineStr">
        <is>
          <t>grimoirelab</t>
        </is>
      </c>
      <c r="H26684">
        <f>=0.2.5</f>
        <v/>
      </c>
    </row>
    <row r="26685">
      <c r="A26685" t="inlineStr">
        <is>
          <t>grimoirelab</t>
        </is>
      </c>
      <c r="B26685" t="inlineStr">
        <is>
          <t>37debca70dd50435ca05fd7a0c5888a7ab5cc067</t>
        </is>
      </c>
      <c r="C26685" t="inlineStr">
        <is>
          <t>2019-03-11 20:40:33+00:00</t>
        </is>
      </c>
      <c r="D26685" t="inlineStr">
        <is>
          <t>verchange</t>
        </is>
      </c>
      <c r="E26685" t="inlineStr">
        <is>
          <t>grimoirelab-panels</t>
        </is>
      </c>
      <c r="F26685">
        <f>=0.0.33</f>
        <v/>
      </c>
      <c r="G26685" t="inlineStr">
        <is>
          <t>grimoirelab-panels</t>
        </is>
      </c>
      <c r="H26685">
        <f>=0.0.32</f>
        <v/>
      </c>
    </row>
    <row r="26686">
      <c r="A26686" t="inlineStr">
        <is>
          <t>grimoirelab</t>
        </is>
      </c>
      <c r="B26686" t="inlineStr">
        <is>
          <t>f6b47a55fa741a7bae54ed6b1e9f4d52f6e1178e</t>
        </is>
      </c>
      <c r="C26686" t="inlineStr">
        <is>
          <t>2019-03-12 20:07:42+00:00</t>
        </is>
      </c>
      <c r="D26686" t="inlineStr">
        <is>
          <t>verchange</t>
        </is>
      </c>
      <c r="E26686" t="inlineStr">
        <is>
          <t>sirmordred</t>
        </is>
      </c>
      <c r="F26686">
        <f>=0.2.8</f>
        <v/>
      </c>
      <c r="G26686" t="inlineStr">
        <is>
          <t>sirmordred</t>
        </is>
      </c>
      <c r="H26686">
        <f>=0.2.7</f>
        <v/>
      </c>
    </row>
    <row r="26687">
      <c r="A26687" t="inlineStr">
        <is>
          <t>grimoirelab</t>
        </is>
      </c>
      <c r="B26687" t="inlineStr">
        <is>
          <t>f6b47a55fa741a7bae54ed6b1e9f4d52f6e1178e</t>
        </is>
      </c>
      <c r="C26687" t="inlineStr">
        <is>
          <t>2019-03-12 20:07:42+00:00</t>
        </is>
      </c>
      <c r="D26687" t="inlineStr">
        <is>
          <t>verchange</t>
        </is>
      </c>
      <c r="E26687" t="inlineStr">
        <is>
          <t>grimoirelab</t>
        </is>
      </c>
      <c r="F26687">
        <f>=0.2.7</f>
        <v/>
      </c>
      <c r="G26687" t="inlineStr">
        <is>
          <t>grimoirelab</t>
        </is>
      </c>
      <c r="H26687">
        <f>=0.2.6</f>
        <v/>
      </c>
    </row>
    <row r="26688">
      <c r="A26688" t="inlineStr">
        <is>
          <t>grimoirelab</t>
        </is>
      </c>
      <c r="B26688" t="inlineStr">
        <is>
          <t>f6b47a55fa741a7bae54ed6b1e9f4d52f6e1178e</t>
        </is>
      </c>
      <c r="C26688" t="inlineStr">
        <is>
          <t>2019-03-12 20:07:42+00:00</t>
        </is>
      </c>
      <c r="D26688" t="inlineStr">
        <is>
          <t>verchange</t>
        </is>
      </c>
      <c r="E26688" t="inlineStr">
        <is>
          <t>grimoire-elk</t>
        </is>
      </c>
      <c r="F26688">
        <f>=0.40.0</f>
        <v/>
      </c>
      <c r="G26688" t="inlineStr">
        <is>
          <t>grimoire-elk</t>
        </is>
      </c>
      <c r="H26688">
        <f>=0.39.0</f>
        <v/>
      </c>
    </row>
    <row r="26689">
      <c r="A26689" t="inlineStr">
        <is>
          <t>grimoirelab</t>
        </is>
      </c>
      <c r="B26689" t="inlineStr">
        <is>
          <t>8d386279e754233480cc54ea13c3d50be078d42e</t>
        </is>
      </c>
      <c r="C26689" t="inlineStr">
        <is>
          <t>2019-03-15 19:38:49+00:00</t>
        </is>
      </c>
      <c r="D26689" t="inlineStr">
        <is>
          <t>verchange</t>
        </is>
      </c>
      <c r="E26689" t="inlineStr">
        <is>
          <t>sirmordred</t>
        </is>
      </c>
      <c r="F26689">
        <f>=0.2.9</f>
        <v/>
      </c>
      <c r="G26689" t="inlineStr">
        <is>
          <t>sirmordred</t>
        </is>
      </c>
      <c r="H26689">
        <f>=0.2.8</f>
        <v/>
      </c>
    </row>
    <row r="26690">
      <c r="A26690" t="inlineStr">
        <is>
          <t>grimoirelab</t>
        </is>
      </c>
      <c r="B26690" t="inlineStr">
        <is>
          <t>8d386279e754233480cc54ea13c3d50be078d42e</t>
        </is>
      </c>
      <c r="C26690" t="inlineStr">
        <is>
          <t>2019-03-15 19:38:49+00:00</t>
        </is>
      </c>
      <c r="D26690" t="inlineStr">
        <is>
          <t>verchange</t>
        </is>
      </c>
      <c r="E26690" t="inlineStr">
        <is>
          <t>grimoirelab</t>
        </is>
      </c>
      <c r="F26690">
        <f>=0.2.8</f>
        <v/>
      </c>
      <c r="G26690" t="inlineStr">
        <is>
          <t>grimoirelab</t>
        </is>
      </c>
      <c r="H26690">
        <f>=0.2.7</f>
        <v/>
      </c>
    </row>
    <row r="26691">
      <c r="A26691" t="inlineStr">
        <is>
          <t>grimoirelab</t>
        </is>
      </c>
      <c r="B26691" t="inlineStr">
        <is>
          <t>8d386279e754233480cc54ea13c3d50be078d42e</t>
        </is>
      </c>
      <c r="C26691" t="inlineStr">
        <is>
          <t>2019-03-15 19:38:49+00:00</t>
        </is>
      </c>
      <c r="D26691" t="inlineStr">
        <is>
          <t>verchange</t>
        </is>
      </c>
      <c r="E26691" t="inlineStr">
        <is>
          <t>grimoire-elk</t>
        </is>
      </c>
      <c r="F26691">
        <f>=0.41.0</f>
        <v/>
      </c>
      <c r="G26691" t="inlineStr">
        <is>
          <t>grimoire-elk</t>
        </is>
      </c>
      <c r="H26691">
        <f>=0.40.0</f>
        <v/>
      </c>
    </row>
    <row r="26692">
      <c r="A26692" t="inlineStr">
        <is>
          <t>grimoirelab</t>
        </is>
      </c>
      <c r="B26692" t="inlineStr">
        <is>
          <t>8d386279e754233480cc54ea13c3d50be078d42e</t>
        </is>
      </c>
      <c r="C26692" t="inlineStr">
        <is>
          <t>2019-03-15 19:38:49+00:00</t>
        </is>
      </c>
      <c r="D26692" t="inlineStr">
        <is>
          <t>add</t>
        </is>
      </c>
      <c r="E26692" t="inlineStr">
        <is>
          <t>perceval-finos</t>
        </is>
      </c>
      <c r="F26692">
        <f>=0.1.0</f>
        <v/>
      </c>
      <c r="G26692" t="inlineStr"/>
      <c r="H26692" t="inlineStr"/>
    </row>
    <row r="26693">
      <c r="A26693" t="inlineStr">
        <is>
          <t>grimoirelab</t>
        </is>
      </c>
      <c r="B26693" t="inlineStr">
        <is>
          <t>efb4e8ce7d1626f7c50a7f4ede9455196f42b884</t>
        </is>
      </c>
      <c r="C26693" t="inlineStr">
        <is>
          <t>2019-03-19 19:44:37+00:00</t>
        </is>
      </c>
      <c r="D26693" t="inlineStr">
        <is>
          <t>verchange</t>
        </is>
      </c>
      <c r="E26693" t="inlineStr">
        <is>
          <t>sirmordred</t>
        </is>
      </c>
      <c r="F26693">
        <f>=0.2.10</f>
        <v/>
      </c>
      <c r="G26693" t="inlineStr">
        <is>
          <t>sirmordred</t>
        </is>
      </c>
      <c r="H26693">
        <f>=0.2.9</f>
        <v/>
      </c>
    </row>
    <row r="26694">
      <c r="A26694" t="inlineStr">
        <is>
          <t>grimoirelab</t>
        </is>
      </c>
      <c r="B26694" t="inlineStr">
        <is>
          <t>efb4e8ce7d1626f7c50a7f4ede9455196f42b884</t>
        </is>
      </c>
      <c r="C26694" t="inlineStr">
        <is>
          <t>2019-03-19 19:44:37+00:00</t>
        </is>
      </c>
      <c r="D26694" t="inlineStr">
        <is>
          <t>verchange</t>
        </is>
      </c>
      <c r="E26694" t="inlineStr">
        <is>
          <t>grimoirelab</t>
        </is>
      </c>
      <c r="F26694">
        <f>=0.2.9</f>
        <v/>
      </c>
      <c r="G26694" t="inlineStr">
        <is>
          <t>grimoirelab</t>
        </is>
      </c>
      <c r="H26694">
        <f>=0.2.8</f>
        <v/>
      </c>
    </row>
    <row r="26695">
      <c r="A26695" t="inlineStr">
        <is>
          <t>grimoirelab</t>
        </is>
      </c>
      <c r="B26695" t="inlineStr">
        <is>
          <t>efb4e8ce7d1626f7c50a7f4ede9455196f42b884</t>
        </is>
      </c>
      <c r="C26695" t="inlineStr">
        <is>
          <t>2019-03-19 19:44:37+00:00</t>
        </is>
      </c>
      <c r="D26695" t="inlineStr">
        <is>
          <t>verchange</t>
        </is>
      </c>
      <c r="E26695" t="inlineStr">
        <is>
          <t>grimoire-elk</t>
        </is>
      </c>
      <c r="F26695">
        <f>=0.42.0</f>
        <v/>
      </c>
      <c r="G26695" t="inlineStr">
        <is>
          <t>grimoire-elk</t>
        </is>
      </c>
      <c r="H26695">
        <f>=0.41.0</f>
        <v/>
      </c>
    </row>
    <row r="26696">
      <c r="A26696" t="inlineStr">
        <is>
          <t>grimoirelab</t>
        </is>
      </c>
      <c r="B26696" t="inlineStr">
        <is>
          <t>7ec76749e3e331219479da37230d5a116a1622f9</t>
        </is>
      </c>
      <c r="C26696" t="inlineStr">
        <is>
          <t>2019-03-20 12:07:32+00:00</t>
        </is>
      </c>
      <c r="D26696" t="inlineStr">
        <is>
          <t>verchange</t>
        </is>
      </c>
      <c r="E26696" t="inlineStr">
        <is>
          <t>grimoirelab</t>
        </is>
      </c>
      <c r="F26696">
        <f>=0.2.10</f>
        <v/>
      </c>
      <c r="G26696" t="inlineStr">
        <is>
          <t>grimoirelab</t>
        </is>
      </c>
      <c r="H26696">
        <f>=0.2.9</f>
        <v/>
      </c>
    </row>
    <row r="26697">
      <c r="A26697" t="inlineStr">
        <is>
          <t>grimoirelab</t>
        </is>
      </c>
      <c r="B26697" t="inlineStr">
        <is>
          <t>7ec76749e3e331219479da37230d5a116a1622f9</t>
        </is>
      </c>
      <c r="C26697" t="inlineStr">
        <is>
          <t>2019-03-20 12:07:32+00:00</t>
        </is>
      </c>
      <c r="D26697" t="inlineStr">
        <is>
          <t>verchange</t>
        </is>
      </c>
      <c r="E26697" t="inlineStr">
        <is>
          <t>grimoire-elk</t>
        </is>
      </c>
      <c r="F26697">
        <f>=0.43.0</f>
        <v/>
      </c>
      <c r="G26697" t="inlineStr">
        <is>
          <t>grimoire-elk</t>
        </is>
      </c>
      <c r="H26697">
        <f>=0.42.0</f>
        <v/>
      </c>
    </row>
    <row r="26698">
      <c r="A26698" t="inlineStr">
        <is>
          <t>grimoirelab</t>
        </is>
      </c>
      <c r="B26698" t="inlineStr">
        <is>
          <t>3053f76e376f485d19b10df4c67b5b8ced395ae1</t>
        </is>
      </c>
      <c r="C26698" t="inlineStr">
        <is>
          <t>2019-03-21 13:58:09+00:00</t>
        </is>
      </c>
      <c r="D26698" t="inlineStr">
        <is>
          <t>verchange</t>
        </is>
      </c>
      <c r="E26698" t="inlineStr">
        <is>
          <t>sirmordred</t>
        </is>
      </c>
      <c r="F26698">
        <f>=0.2.11</f>
        <v/>
      </c>
      <c r="G26698" t="inlineStr">
        <is>
          <t>sirmordred</t>
        </is>
      </c>
      <c r="H26698">
        <f>=0.2.10</f>
        <v/>
      </c>
    </row>
    <row r="26699">
      <c r="A26699" t="inlineStr">
        <is>
          <t>grimoirelab</t>
        </is>
      </c>
      <c r="B26699" t="inlineStr">
        <is>
          <t>3053f76e376f485d19b10df4c67b5b8ced395ae1</t>
        </is>
      </c>
      <c r="C26699" t="inlineStr">
        <is>
          <t>2019-03-21 13:58:09+00:00</t>
        </is>
      </c>
      <c r="D26699" t="inlineStr">
        <is>
          <t>verchange</t>
        </is>
      </c>
      <c r="E26699" t="inlineStr">
        <is>
          <t>grimoirelab</t>
        </is>
      </c>
      <c r="F26699">
        <f>=0.2.11</f>
        <v/>
      </c>
      <c r="G26699" t="inlineStr">
        <is>
          <t>grimoirelab</t>
        </is>
      </c>
      <c r="H26699">
        <f>=0.2.10</f>
        <v/>
      </c>
    </row>
    <row r="26700">
      <c r="A26700" t="inlineStr">
        <is>
          <t>grimoirelab</t>
        </is>
      </c>
      <c r="B26700" t="inlineStr">
        <is>
          <t>3053f76e376f485d19b10df4c67b5b8ced395ae1</t>
        </is>
      </c>
      <c r="C26700" t="inlineStr">
        <is>
          <t>2019-03-21 13:58:09+00:00</t>
        </is>
      </c>
      <c r="D26700" t="inlineStr">
        <is>
          <t>verchange</t>
        </is>
      </c>
      <c r="E26700" t="inlineStr">
        <is>
          <t>perceval-finos</t>
        </is>
      </c>
      <c r="F26700">
        <f>=0.1.1</f>
        <v/>
      </c>
      <c r="G26700" t="inlineStr">
        <is>
          <t>perceval-finos</t>
        </is>
      </c>
      <c r="H26700">
        <f>=0.1.0</f>
        <v/>
      </c>
    </row>
    <row r="26701">
      <c r="A26701" t="inlineStr">
        <is>
          <t>grimoirelab</t>
        </is>
      </c>
      <c r="B26701" t="inlineStr">
        <is>
          <t>3053f76e376f485d19b10df4c67b5b8ced395ae1</t>
        </is>
      </c>
      <c r="C26701" t="inlineStr">
        <is>
          <t>2019-03-21 13:58:09+00:00</t>
        </is>
      </c>
      <c r="D26701" t="inlineStr">
        <is>
          <t>verchange</t>
        </is>
      </c>
      <c r="E26701" t="inlineStr">
        <is>
          <t>grimoire-elk</t>
        </is>
      </c>
      <c r="F26701">
        <f>=0.44.0</f>
        <v/>
      </c>
      <c r="G26701" t="inlineStr">
        <is>
          <t>grimoire-elk</t>
        </is>
      </c>
      <c r="H26701">
        <f>=0.43.0</f>
        <v/>
      </c>
    </row>
    <row r="26702">
      <c r="A26702" t="inlineStr">
        <is>
          <t>grimoirelab</t>
        </is>
      </c>
      <c r="B26702" t="inlineStr">
        <is>
          <t>20811f63c7df04115fc1e378bc15f7608d633b47</t>
        </is>
      </c>
      <c r="C26702" t="inlineStr">
        <is>
          <t>2019-03-26 19:35:42+00:00</t>
        </is>
      </c>
      <c r="D26702" t="inlineStr">
        <is>
          <t>verchange</t>
        </is>
      </c>
      <c r="E26702" t="inlineStr">
        <is>
          <t>perceval</t>
        </is>
      </c>
      <c r="F26702">
        <f>=0.12.8</f>
        <v/>
      </c>
      <c r="G26702" t="inlineStr">
        <is>
          <t>perceval</t>
        </is>
      </c>
      <c r="H26702">
        <f>=0.12.7</f>
        <v/>
      </c>
    </row>
    <row r="26703">
      <c r="A26703" t="inlineStr">
        <is>
          <t>grimoirelab</t>
        </is>
      </c>
      <c r="B26703" t="inlineStr">
        <is>
          <t>20811f63c7df04115fc1e378bc15f7608d633b47</t>
        </is>
      </c>
      <c r="C26703" t="inlineStr">
        <is>
          <t>2019-03-26 19:35:42+00:00</t>
        </is>
      </c>
      <c r="D26703" t="inlineStr">
        <is>
          <t>verchange</t>
        </is>
      </c>
      <c r="E26703" t="inlineStr">
        <is>
          <t>grimoire-elk</t>
        </is>
      </c>
      <c r="F26703">
        <f>=0.45.0</f>
        <v/>
      </c>
      <c r="G26703" t="inlineStr">
        <is>
          <t>grimoire-elk</t>
        </is>
      </c>
      <c r="H26703">
        <f>=0.44.0</f>
        <v/>
      </c>
    </row>
    <row r="26704">
      <c r="A26704" t="inlineStr">
        <is>
          <t>grimoirelab</t>
        </is>
      </c>
      <c r="B26704" t="inlineStr">
        <is>
          <t>20811f63c7df04115fc1e378bc15f7608d633b47</t>
        </is>
      </c>
      <c r="C26704" t="inlineStr">
        <is>
          <t>2019-03-26 19:35:42+00:00</t>
        </is>
      </c>
      <c r="D26704" t="inlineStr">
        <is>
          <t>verchange</t>
        </is>
      </c>
      <c r="E26704" t="inlineStr">
        <is>
          <t>sirmordred</t>
        </is>
      </c>
      <c r="F26704">
        <f>=0.2.12</f>
        <v/>
      </c>
      <c r="G26704" t="inlineStr">
        <is>
          <t>sirmordred</t>
        </is>
      </c>
      <c r="H26704">
        <f>=0.2.11</f>
        <v/>
      </c>
    </row>
    <row r="26705">
      <c r="A26705" t="inlineStr">
        <is>
          <t>grimoirelab</t>
        </is>
      </c>
      <c r="B26705" t="inlineStr">
        <is>
          <t>20811f63c7df04115fc1e378bc15f7608d633b47</t>
        </is>
      </c>
      <c r="C26705" t="inlineStr">
        <is>
          <t>2019-03-26 19:35:42+00:00</t>
        </is>
      </c>
      <c r="D26705" t="inlineStr">
        <is>
          <t>verchange</t>
        </is>
      </c>
      <c r="E26705" t="inlineStr">
        <is>
          <t>grimoirelab</t>
        </is>
      </c>
      <c r="F26705">
        <f>=0.2.12</f>
        <v/>
      </c>
      <c r="G26705" t="inlineStr">
        <is>
          <t>grimoirelab</t>
        </is>
      </c>
      <c r="H26705">
        <f>=0.2.11</f>
        <v/>
      </c>
    </row>
    <row r="26706">
      <c r="A26706" t="inlineStr">
        <is>
          <t>grimoirelab</t>
        </is>
      </c>
      <c r="B26706" t="inlineStr">
        <is>
          <t>20811f63c7df04115fc1e378bc15f7608d633b47</t>
        </is>
      </c>
      <c r="C26706" t="inlineStr">
        <is>
          <t>2019-03-26 19:35:42+00:00</t>
        </is>
      </c>
      <c r="D26706" t="inlineStr">
        <is>
          <t>verchange</t>
        </is>
      </c>
      <c r="E26706" t="inlineStr">
        <is>
          <t>sortinghat</t>
        </is>
      </c>
      <c r="F26706">
        <f>=0.7.5</f>
        <v/>
      </c>
      <c r="G26706" t="inlineStr">
        <is>
          <t>sortinghat</t>
        </is>
      </c>
      <c r="H26706">
        <f>=0.7.4</f>
        <v/>
      </c>
    </row>
    <row r="26707">
      <c r="A26707" t="inlineStr">
        <is>
          <t>grimoirelab</t>
        </is>
      </c>
      <c r="B26707" t="inlineStr">
        <is>
          <t>639abfd46412960d71cc8751cf50dfd620b38fc9</t>
        </is>
      </c>
      <c r="C26707" t="inlineStr">
        <is>
          <t>2019-03-27 13:07:45+00:00</t>
        </is>
      </c>
      <c r="D26707" t="inlineStr">
        <is>
          <t>verchange</t>
        </is>
      </c>
      <c r="E26707" t="inlineStr">
        <is>
          <t>grimoire-elk</t>
        </is>
      </c>
      <c r="F26707">
        <f>=0.46.0</f>
        <v/>
      </c>
      <c r="G26707" t="inlineStr">
        <is>
          <t>grimoire-elk</t>
        </is>
      </c>
      <c r="H26707">
        <f>=0.45.0</f>
        <v/>
      </c>
    </row>
    <row r="26708">
      <c r="A26708" t="inlineStr">
        <is>
          <t>grimoirelab</t>
        </is>
      </c>
      <c r="B26708" t="inlineStr">
        <is>
          <t>6a922ab56f7b6ccb6209296f91a1dc033a0d0bcc</t>
        </is>
      </c>
      <c r="C26708" t="inlineStr">
        <is>
          <t>2019-03-27 20:38:03+00:00</t>
        </is>
      </c>
      <c r="D26708" t="inlineStr">
        <is>
          <t>verchange</t>
        </is>
      </c>
      <c r="E26708" t="inlineStr">
        <is>
          <t>grimoirelab</t>
        </is>
      </c>
      <c r="F26708">
        <f>=0.2.14</f>
        <v/>
      </c>
      <c r="G26708" t="inlineStr">
        <is>
          <t>grimoirelab</t>
        </is>
      </c>
      <c r="H26708">
        <f>=0.2.12</f>
        <v/>
      </c>
    </row>
    <row r="26709">
      <c r="A26709" t="inlineStr">
        <is>
          <t>grimoirelab</t>
        </is>
      </c>
      <c r="B26709" t="inlineStr">
        <is>
          <t>6a922ab56f7b6ccb6209296f91a1dc033a0d0bcc</t>
        </is>
      </c>
      <c r="C26709" t="inlineStr">
        <is>
          <t>2019-03-27 20:38:03+00:00</t>
        </is>
      </c>
      <c r="D26709" t="inlineStr">
        <is>
          <t>verchange</t>
        </is>
      </c>
      <c r="E26709" t="inlineStr">
        <is>
          <t>grimoirelab-panels</t>
        </is>
      </c>
      <c r="F26709">
        <f>=0.0.34</f>
        <v/>
      </c>
      <c r="G26709" t="inlineStr">
        <is>
          <t>grimoirelab-panels</t>
        </is>
      </c>
      <c r="H26709">
        <f>=0.0.33</f>
        <v/>
      </c>
    </row>
    <row r="26710">
      <c r="A26710" t="inlineStr">
        <is>
          <t>grimoirelab</t>
        </is>
      </c>
      <c r="B26710" t="inlineStr">
        <is>
          <t>6a922ab56f7b6ccb6209296f91a1dc033a0d0bcc</t>
        </is>
      </c>
      <c r="C26710" t="inlineStr">
        <is>
          <t>2019-03-27 20:38:03+00:00</t>
        </is>
      </c>
      <c r="D26710" t="inlineStr">
        <is>
          <t>verchange</t>
        </is>
      </c>
      <c r="E26710" t="inlineStr">
        <is>
          <t>perceval-finos</t>
        </is>
      </c>
      <c r="F26710">
        <f>=0.1.2</f>
        <v/>
      </c>
      <c r="G26710" t="inlineStr">
        <is>
          <t>perceval-finos</t>
        </is>
      </c>
      <c r="H26710">
        <f>=0.1.1</f>
        <v/>
      </c>
    </row>
    <row r="26711">
      <c r="A26711" t="inlineStr">
        <is>
          <t>grimoirelab</t>
        </is>
      </c>
      <c r="B26711" t="inlineStr">
        <is>
          <t>6a922ab56f7b6ccb6209296f91a1dc033a0d0bcc</t>
        </is>
      </c>
      <c r="C26711" t="inlineStr">
        <is>
          <t>2019-03-27 20:38:03+00:00</t>
        </is>
      </c>
      <c r="D26711" t="inlineStr">
        <is>
          <t>verchange</t>
        </is>
      </c>
      <c r="E26711" t="inlineStr">
        <is>
          <t>grimoire-elk</t>
        </is>
      </c>
      <c r="F26711">
        <f>=0.47.0</f>
        <v/>
      </c>
      <c r="G26711" t="inlineStr">
        <is>
          <t>grimoire-elk</t>
        </is>
      </c>
      <c r="H26711">
        <f>=0.46.0</f>
        <v/>
      </c>
    </row>
    <row r="26712">
      <c r="A26712" t="inlineStr">
        <is>
          <t>grimoirelab</t>
        </is>
      </c>
      <c r="B26712" t="inlineStr">
        <is>
          <t>b577ef2e7423c23621fa84c96fba44645bc02e2f</t>
        </is>
      </c>
      <c r="C26712" t="inlineStr">
        <is>
          <t>2019-04-03 14:14:06+00:00</t>
        </is>
      </c>
      <c r="D26712" t="inlineStr">
        <is>
          <t>verchange</t>
        </is>
      </c>
      <c r="E26712" t="inlineStr">
        <is>
          <t>perceval</t>
        </is>
      </c>
      <c r="F26712">
        <f>=0.12.9</f>
        <v/>
      </c>
      <c r="G26712" t="inlineStr">
        <is>
          <t>perceval</t>
        </is>
      </c>
      <c r="H26712">
        <f>=0.12.8</f>
        <v/>
      </c>
    </row>
    <row r="26713">
      <c r="A26713" t="inlineStr">
        <is>
          <t>grimoirelab</t>
        </is>
      </c>
      <c r="B26713" t="inlineStr">
        <is>
          <t>b577ef2e7423c23621fa84c96fba44645bc02e2f</t>
        </is>
      </c>
      <c r="C26713" t="inlineStr">
        <is>
          <t>2019-04-03 14:14:06+00:00</t>
        </is>
      </c>
      <c r="D26713" t="inlineStr">
        <is>
          <t>verchange</t>
        </is>
      </c>
      <c r="E26713" t="inlineStr">
        <is>
          <t>perceval-mozilla</t>
        </is>
      </c>
      <c r="F26713">
        <f>=0.2.5</f>
        <v/>
      </c>
      <c r="G26713" t="inlineStr">
        <is>
          <t>perceval-mozilla</t>
        </is>
      </c>
      <c r="H26713">
        <f>=0.2.4</f>
        <v/>
      </c>
    </row>
    <row r="26714">
      <c r="A26714" t="inlineStr">
        <is>
          <t>grimoirelab</t>
        </is>
      </c>
      <c r="B26714" t="inlineStr">
        <is>
          <t>b577ef2e7423c23621fa84c96fba44645bc02e2f</t>
        </is>
      </c>
      <c r="C26714" t="inlineStr">
        <is>
          <t>2019-04-03 14:14:06+00:00</t>
        </is>
      </c>
      <c r="D26714" t="inlineStr">
        <is>
          <t>verchange</t>
        </is>
      </c>
      <c r="E26714" t="inlineStr">
        <is>
          <t>grimoire-elk</t>
        </is>
      </c>
      <c r="F26714">
        <f>=0.48.0</f>
        <v/>
      </c>
      <c r="G26714" t="inlineStr">
        <is>
          <t>grimoire-elk</t>
        </is>
      </c>
      <c r="H26714">
        <f>=0.47.0</f>
        <v/>
      </c>
    </row>
    <row r="26715">
      <c r="A26715" t="inlineStr">
        <is>
          <t>grimoirelab</t>
        </is>
      </c>
      <c r="B26715" t="inlineStr">
        <is>
          <t>b577ef2e7423c23621fa84c96fba44645bc02e2f</t>
        </is>
      </c>
      <c r="C26715" t="inlineStr">
        <is>
          <t>2019-04-03 14:14:06+00:00</t>
        </is>
      </c>
      <c r="D26715" t="inlineStr">
        <is>
          <t>verchange</t>
        </is>
      </c>
      <c r="E26715" t="inlineStr">
        <is>
          <t>sirmordred</t>
        </is>
      </c>
      <c r="F26715">
        <f>=0.2.13</f>
        <v/>
      </c>
      <c r="G26715" t="inlineStr">
        <is>
          <t>sirmordred</t>
        </is>
      </c>
      <c r="H26715">
        <f>=0.2.12</f>
        <v/>
      </c>
    </row>
    <row r="26716">
      <c r="A26716" t="inlineStr">
        <is>
          <t>grimoirelab</t>
        </is>
      </c>
      <c r="B26716" t="inlineStr">
        <is>
          <t>b577ef2e7423c23621fa84c96fba44645bc02e2f</t>
        </is>
      </c>
      <c r="C26716" t="inlineStr">
        <is>
          <t>2019-04-03 14:14:06+00:00</t>
        </is>
      </c>
      <c r="D26716" t="inlineStr">
        <is>
          <t>verchange</t>
        </is>
      </c>
      <c r="E26716" t="inlineStr">
        <is>
          <t>grimoirelab</t>
        </is>
      </c>
      <c r="F26716">
        <f>=0.2.15</f>
        <v/>
      </c>
      <c r="G26716" t="inlineStr">
        <is>
          <t>grimoirelab</t>
        </is>
      </c>
      <c r="H26716">
        <f>=0.2.14</f>
        <v/>
      </c>
    </row>
    <row r="26717">
      <c r="A26717" t="inlineStr">
        <is>
          <t>grimoirelab</t>
        </is>
      </c>
      <c r="B26717" t="inlineStr">
        <is>
          <t>a9100976bbb269cd7c5114547e7b9494fe37b8b7</t>
        </is>
      </c>
      <c r="C26717" t="inlineStr">
        <is>
          <t>2019-04-11 18:17:17+00:00</t>
        </is>
      </c>
      <c r="D26717" t="inlineStr">
        <is>
          <t>verchange</t>
        </is>
      </c>
      <c r="E26717" t="inlineStr">
        <is>
          <t>perceval</t>
        </is>
      </c>
      <c r="F26717">
        <f>=0.12.10</f>
        <v/>
      </c>
      <c r="G26717" t="inlineStr">
        <is>
          <t>perceval</t>
        </is>
      </c>
      <c r="H26717">
        <f>=0.12.9</f>
        <v/>
      </c>
    </row>
    <row r="26718">
      <c r="A26718" t="inlineStr">
        <is>
          <t>grimoirelab</t>
        </is>
      </c>
      <c r="B26718" t="inlineStr">
        <is>
          <t>a9100976bbb269cd7c5114547e7b9494fe37b8b7</t>
        </is>
      </c>
      <c r="C26718" t="inlineStr">
        <is>
          <t>2019-04-11 18:17:17+00:00</t>
        </is>
      </c>
      <c r="D26718" t="inlineStr">
        <is>
          <t>verchange</t>
        </is>
      </c>
      <c r="E26718" t="inlineStr">
        <is>
          <t>grimoirelab</t>
        </is>
      </c>
      <c r="F26718">
        <f>=0.2.16</f>
        <v/>
      </c>
      <c r="G26718" t="inlineStr">
        <is>
          <t>grimoirelab</t>
        </is>
      </c>
      <c r="H26718">
        <f>=0.2.15</f>
        <v/>
      </c>
    </row>
    <row r="26719">
      <c r="A26719" t="inlineStr">
        <is>
          <t>grimoirelab</t>
        </is>
      </c>
      <c r="B26719" t="inlineStr">
        <is>
          <t>a9100976bbb269cd7c5114547e7b9494fe37b8b7</t>
        </is>
      </c>
      <c r="C26719" t="inlineStr">
        <is>
          <t>2019-04-11 18:17:17+00:00</t>
        </is>
      </c>
      <c r="D26719" t="inlineStr">
        <is>
          <t>verchange</t>
        </is>
      </c>
      <c r="E26719" t="inlineStr">
        <is>
          <t>sirmordred</t>
        </is>
      </c>
      <c r="F26719">
        <f>=0.2.14</f>
        <v/>
      </c>
      <c r="G26719" t="inlineStr">
        <is>
          <t>sirmordred</t>
        </is>
      </c>
      <c r="H26719">
        <f>=0.2.13</f>
        <v/>
      </c>
    </row>
    <row r="26720">
      <c r="A26720" t="inlineStr">
        <is>
          <t>grimoirelab</t>
        </is>
      </c>
      <c r="B26720" t="inlineStr">
        <is>
          <t>a9100976bbb269cd7c5114547e7b9494fe37b8b7</t>
        </is>
      </c>
      <c r="C26720" t="inlineStr">
        <is>
          <t>2019-04-11 18:17:17+00:00</t>
        </is>
      </c>
      <c r="D26720" t="inlineStr">
        <is>
          <t>verchange</t>
        </is>
      </c>
      <c r="E26720" t="inlineStr">
        <is>
          <t>grimoire-elk</t>
        </is>
      </c>
      <c r="F26720">
        <f>=0.49.0</f>
        <v/>
      </c>
      <c r="G26720" t="inlineStr">
        <is>
          <t>grimoire-elk</t>
        </is>
      </c>
      <c r="H26720">
        <f>=0.48.0</f>
        <v/>
      </c>
    </row>
    <row r="26721">
      <c r="A26721" t="inlineStr">
        <is>
          <t>grimoirelab</t>
        </is>
      </c>
      <c r="B26721" t="inlineStr">
        <is>
          <t>e7dd4f940d560c8292f25dc2f31ac44c80d23a5f</t>
        </is>
      </c>
      <c r="C26721" t="inlineStr">
        <is>
          <t>2019-04-22 20:38:44+00:00</t>
        </is>
      </c>
      <c r="D26721" t="inlineStr">
        <is>
          <t>verchange</t>
        </is>
      </c>
      <c r="E26721" t="inlineStr">
        <is>
          <t>perceval</t>
        </is>
      </c>
      <c r="F26721">
        <f>=0.12.11</f>
        <v/>
      </c>
      <c r="G26721" t="inlineStr">
        <is>
          <t>perceval</t>
        </is>
      </c>
      <c r="H26721">
        <f>=0.12.10</f>
        <v/>
      </c>
    </row>
    <row r="26722">
      <c r="A26722" t="inlineStr">
        <is>
          <t>grimoirelab</t>
        </is>
      </c>
      <c r="B26722" t="inlineStr">
        <is>
          <t>e7dd4f940d560c8292f25dc2f31ac44c80d23a5f</t>
        </is>
      </c>
      <c r="C26722" t="inlineStr">
        <is>
          <t>2019-04-22 20:38:44+00:00</t>
        </is>
      </c>
      <c r="D26722" t="inlineStr">
        <is>
          <t>verchange</t>
        </is>
      </c>
      <c r="E26722" t="inlineStr">
        <is>
          <t>grimoirelab</t>
        </is>
      </c>
      <c r="F26722">
        <f>=0.2.17</f>
        <v/>
      </c>
      <c r="G26722" t="inlineStr">
        <is>
          <t>grimoirelab</t>
        </is>
      </c>
      <c r="H26722">
        <f>=0.2.16</f>
        <v/>
      </c>
    </row>
    <row r="26723">
      <c r="A26723" t="inlineStr">
        <is>
          <t>grimoirelab</t>
        </is>
      </c>
      <c r="B26723" t="inlineStr">
        <is>
          <t>e7dd4f940d560c8292f25dc2f31ac44c80d23a5f</t>
        </is>
      </c>
      <c r="C26723" t="inlineStr">
        <is>
          <t>2019-04-22 20:38:44+00:00</t>
        </is>
      </c>
      <c r="D26723" t="inlineStr">
        <is>
          <t>verchange</t>
        </is>
      </c>
      <c r="E26723" t="inlineStr">
        <is>
          <t>grimoirelab-panels</t>
        </is>
      </c>
      <c r="F26723">
        <f>=0.0.35</f>
        <v/>
      </c>
      <c r="G26723" t="inlineStr">
        <is>
          <t>grimoirelab-panels</t>
        </is>
      </c>
      <c r="H26723">
        <f>=0.0.34</f>
        <v/>
      </c>
    </row>
    <row r="26724">
      <c r="A26724" t="inlineStr">
        <is>
          <t>grimoirelab</t>
        </is>
      </c>
      <c r="B26724" t="inlineStr">
        <is>
          <t>e7dd4f940d560c8292f25dc2f31ac44c80d23a5f</t>
        </is>
      </c>
      <c r="C26724" t="inlineStr">
        <is>
          <t>2019-04-22 20:38:44+00:00</t>
        </is>
      </c>
      <c r="D26724" t="inlineStr">
        <is>
          <t>verchange</t>
        </is>
      </c>
      <c r="E26724" t="inlineStr">
        <is>
          <t>grimoire-elk</t>
        </is>
      </c>
      <c r="F26724">
        <f>=0.50.0</f>
        <v/>
      </c>
      <c r="G26724" t="inlineStr">
        <is>
          <t>grimoire-elk</t>
        </is>
      </c>
      <c r="H26724">
        <f>=0.49.0</f>
        <v/>
      </c>
    </row>
    <row r="26725">
      <c r="A26725" t="inlineStr">
        <is>
          <t>grimoirelab</t>
        </is>
      </c>
      <c r="B26725" t="inlineStr">
        <is>
          <t>053b18aed48d49478ec89b57f3ccdf4370c5eb5e</t>
        </is>
      </c>
      <c r="C26725" t="inlineStr">
        <is>
          <t>2019-04-26 17:23:55+00:00</t>
        </is>
      </c>
      <c r="D26725" t="inlineStr">
        <is>
          <t>verchange</t>
        </is>
      </c>
      <c r="E26725" t="inlineStr">
        <is>
          <t>perceval</t>
        </is>
      </c>
      <c r="F26725">
        <f>=0.12.12</f>
        <v/>
      </c>
      <c r="G26725" t="inlineStr">
        <is>
          <t>perceval</t>
        </is>
      </c>
      <c r="H26725">
        <f>=0.12.11</f>
        <v/>
      </c>
    </row>
    <row r="26726">
      <c r="A26726" t="inlineStr">
        <is>
          <t>grimoirelab</t>
        </is>
      </c>
      <c r="B26726" t="inlineStr">
        <is>
          <t>053b18aed48d49478ec89b57f3ccdf4370c5eb5e</t>
        </is>
      </c>
      <c r="C26726" t="inlineStr">
        <is>
          <t>2019-04-26 17:23:55+00:00</t>
        </is>
      </c>
      <c r="D26726" t="inlineStr">
        <is>
          <t>verchange</t>
        </is>
      </c>
      <c r="E26726" t="inlineStr">
        <is>
          <t>perceval-finos</t>
        </is>
      </c>
      <c r="F26726">
        <f>=0.1.3</f>
        <v/>
      </c>
      <c r="G26726" t="inlineStr">
        <is>
          <t>perceval-finos</t>
        </is>
      </c>
      <c r="H26726">
        <f>=0.1.2</f>
        <v/>
      </c>
    </row>
    <row r="26727">
      <c r="A26727" t="inlineStr">
        <is>
          <t>grimoirelab</t>
        </is>
      </c>
      <c r="B26727" t="inlineStr">
        <is>
          <t>053b18aed48d49478ec89b57f3ccdf4370c5eb5e</t>
        </is>
      </c>
      <c r="C26727" t="inlineStr">
        <is>
          <t>2019-04-26 17:23:55+00:00</t>
        </is>
      </c>
      <c r="D26727" t="inlineStr">
        <is>
          <t>verchange</t>
        </is>
      </c>
      <c r="E26727" t="inlineStr">
        <is>
          <t>perceval-mozilla</t>
        </is>
      </c>
      <c r="F26727">
        <f>=0.2.6</f>
        <v/>
      </c>
      <c r="G26727" t="inlineStr">
        <is>
          <t>perceval-mozilla</t>
        </is>
      </c>
      <c r="H26727">
        <f>=0.2.5</f>
        <v/>
      </c>
    </row>
    <row r="26728">
      <c r="A26728" t="inlineStr">
        <is>
          <t>grimoirelab</t>
        </is>
      </c>
      <c r="B26728" t="inlineStr">
        <is>
          <t>053b18aed48d49478ec89b57f3ccdf4370c5eb5e</t>
        </is>
      </c>
      <c r="C26728" t="inlineStr">
        <is>
          <t>2019-04-26 17:23:55+00:00</t>
        </is>
      </c>
      <c r="D26728" t="inlineStr">
        <is>
          <t>verchange</t>
        </is>
      </c>
      <c r="E26728" t="inlineStr">
        <is>
          <t>perceval-puppet</t>
        </is>
      </c>
      <c r="F26728">
        <f>=0.1.12</f>
        <v/>
      </c>
      <c r="G26728" t="inlineStr">
        <is>
          <t>perceval-puppet</t>
        </is>
      </c>
      <c r="H26728">
        <f>=0.1.11</f>
        <v/>
      </c>
    </row>
    <row r="26729">
      <c r="A26729" t="inlineStr">
        <is>
          <t>grimoirelab</t>
        </is>
      </c>
      <c r="B26729" t="inlineStr">
        <is>
          <t>053b18aed48d49478ec89b57f3ccdf4370c5eb5e</t>
        </is>
      </c>
      <c r="C26729" t="inlineStr">
        <is>
          <t>2019-04-26 17:23:55+00:00</t>
        </is>
      </c>
      <c r="D26729" t="inlineStr">
        <is>
          <t>verchange</t>
        </is>
      </c>
      <c r="E26729" t="inlineStr">
        <is>
          <t>grimoirelab</t>
        </is>
      </c>
      <c r="F26729">
        <f>=0.2.18</f>
        <v/>
      </c>
      <c r="G26729" t="inlineStr">
        <is>
          <t>grimoirelab</t>
        </is>
      </c>
      <c r="H26729">
        <f>=0.2.17</f>
        <v/>
      </c>
    </row>
    <row r="26730">
      <c r="A26730" t="inlineStr">
        <is>
          <t>grimoirelab</t>
        </is>
      </c>
      <c r="B26730" t="inlineStr">
        <is>
          <t>053b18aed48d49478ec89b57f3ccdf4370c5eb5e</t>
        </is>
      </c>
      <c r="C26730" t="inlineStr">
        <is>
          <t>2019-04-26 17:23:55+00:00</t>
        </is>
      </c>
      <c r="D26730" t="inlineStr">
        <is>
          <t>verchange</t>
        </is>
      </c>
      <c r="E26730" t="inlineStr">
        <is>
          <t>grimoire-elk</t>
        </is>
      </c>
      <c r="F26730">
        <f>=0.51.0</f>
        <v/>
      </c>
      <c r="G26730" t="inlineStr">
        <is>
          <t>grimoire-elk</t>
        </is>
      </c>
      <c r="H26730">
        <f>=0.50.0</f>
        <v/>
      </c>
    </row>
    <row r="26731">
      <c r="A26731" t="inlineStr">
        <is>
          <t>grimoirelab</t>
        </is>
      </c>
      <c r="B26731" t="inlineStr">
        <is>
          <t>053b18aed48d49478ec89b57f3ccdf4370c5eb5e</t>
        </is>
      </c>
      <c r="C26731" t="inlineStr">
        <is>
          <t>2019-04-26 17:23:55+00:00</t>
        </is>
      </c>
      <c r="D26731" t="inlineStr">
        <is>
          <t>verchange</t>
        </is>
      </c>
      <c r="E26731" t="inlineStr">
        <is>
          <t>perceval-opnfv</t>
        </is>
      </c>
      <c r="F26731">
        <f>=0.1.13</f>
        <v/>
      </c>
      <c r="G26731" t="inlineStr">
        <is>
          <t>perceval-opnfv</t>
        </is>
      </c>
      <c r="H26731">
        <f>=0.1.12</f>
        <v/>
      </c>
    </row>
    <row r="26732">
      <c r="A26732" t="inlineStr">
        <is>
          <t>grimoirelab</t>
        </is>
      </c>
      <c r="B26732" t="inlineStr">
        <is>
          <t>0cd0d112e896d8c6fb73e2c9103ae4ede5608984</t>
        </is>
      </c>
      <c r="C26732" t="inlineStr">
        <is>
          <t>2019-05-06 18:02:52+00:00</t>
        </is>
      </c>
      <c r="D26732" t="inlineStr">
        <is>
          <t>verchange</t>
        </is>
      </c>
      <c r="E26732" t="inlineStr">
        <is>
          <t>perceval</t>
        </is>
      </c>
      <c r="F26732">
        <f>=0.12.13</f>
        <v/>
      </c>
      <c r="G26732" t="inlineStr">
        <is>
          <t>perceval</t>
        </is>
      </c>
      <c r="H26732">
        <f>=0.12.12</f>
        <v/>
      </c>
    </row>
    <row r="26733">
      <c r="A26733" t="inlineStr">
        <is>
          <t>grimoirelab</t>
        </is>
      </c>
      <c r="B26733" t="inlineStr">
        <is>
          <t>0cd0d112e896d8c6fb73e2c9103ae4ede5608984</t>
        </is>
      </c>
      <c r="C26733" t="inlineStr">
        <is>
          <t>2019-05-06 18:02:52+00:00</t>
        </is>
      </c>
      <c r="D26733" t="inlineStr">
        <is>
          <t>verchange</t>
        </is>
      </c>
      <c r="E26733" t="inlineStr">
        <is>
          <t>grimoire-elk</t>
        </is>
      </c>
      <c r="F26733">
        <f>=0.52.0</f>
        <v/>
      </c>
      <c r="G26733" t="inlineStr">
        <is>
          <t>grimoire-elk</t>
        </is>
      </c>
      <c r="H26733">
        <f>=0.51.0</f>
        <v/>
      </c>
    </row>
    <row r="26734">
      <c r="A26734" t="inlineStr">
        <is>
          <t>grimoirelab</t>
        </is>
      </c>
      <c r="B26734" t="inlineStr">
        <is>
          <t>0cd0d112e896d8c6fb73e2c9103ae4ede5608984</t>
        </is>
      </c>
      <c r="C26734" t="inlineStr">
        <is>
          <t>2019-05-06 18:02:52+00:00</t>
        </is>
      </c>
      <c r="D26734" t="inlineStr">
        <is>
          <t>verchange</t>
        </is>
      </c>
      <c r="E26734" t="inlineStr">
        <is>
          <t>sirmordred</t>
        </is>
      </c>
      <c r="F26734">
        <f>=0.2.15</f>
        <v/>
      </c>
      <c r="G26734" t="inlineStr">
        <is>
          <t>sirmordred</t>
        </is>
      </c>
      <c r="H26734">
        <f>=0.2.14</f>
        <v/>
      </c>
    </row>
    <row r="26735">
      <c r="A26735" t="inlineStr">
        <is>
          <t>grimoirelab</t>
        </is>
      </c>
      <c r="B26735" t="inlineStr">
        <is>
          <t>0cd0d112e896d8c6fb73e2c9103ae4ede5608984</t>
        </is>
      </c>
      <c r="C26735" t="inlineStr">
        <is>
          <t>2019-05-06 18:02:52+00:00</t>
        </is>
      </c>
      <c r="D26735" t="inlineStr">
        <is>
          <t>verchange</t>
        </is>
      </c>
      <c r="E26735" t="inlineStr">
        <is>
          <t>grimoirelab</t>
        </is>
      </c>
      <c r="F26735">
        <f>=0.2.19</f>
        <v/>
      </c>
      <c r="G26735" t="inlineStr">
        <is>
          <t>grimoirelab</t>
        </is>
      </c>
      <c r="H26735">
        <f>=0.2.18</f>
        <v/>
      </c>
    </row>
    <row r="26736">
      <c r="A26736" t="inlineStr">
        <is>
          <t>grimoirelab</t>
        </is>
      </c>
      <c r="B26736" t="inlineStr">
        <is>
          <t>0cd0d112e896d8c6fb73e2c9103ae4ede5608984</t>
        </is>
      </c>
      <c r="C26736" t="inlineStr">
        <is>
          <t>2019-05-06 18:02:52+00:00</t>
        </is>
      </c>
      <c r="D26736" t="inlineStr">
        <is>
          <t>verchange</t>
        </is>
      </c>
      <c r="E26736" t="inlineStr">
        <is>
          <t>grimoirelab-panels</t>
        </is>
      </c>
      <c r="F26736">
        <f>=0.0.36</f>
        <v/>
      </c>
      <c r="G26736" t="inlineStr">
        <is>
          <t>grimoirelab-panels</t>
        </is>
      </c>
      <c r="H26736">
        <f>=0.0.35</f>
        <v/>
      </c>
    </row>
    <row r="26737">
      <c r="A26737" t="inlineStr">
        <is>
          <t>grimoirelab</t>
        </is>
      </c>
      <c r="B26737" t="inlineStr">
        <is>
          <t>0cdb76b7b92a95607d6ae6d0ddc9b599568d2237</t>
        </is>
      </c>
      <c r="C26737" t="inlineStr">
        <is>
          <t>2019-05-13 11:45:09+00:00</t>
        </is>
      </c>
      <c r="D26737" t="inlineStr">
        <is>
          <t>verchange</t>
        </is>
      </c>
      <c r="E26737" t="inlineStr">
        <is>
          <t>perceval</t>
        </is>
      </c>
      <c r="F26737">
        <f>=0.12.14</f>
        <v/>
      </c>
      <c r="G26737" t="inlineStr">
        <is>
          <t>perceval</t>
        </is>
      </c>
      <c r="H26737">
        <f>=0.12.13</f>
        <v/>
      </c>
    </row>
    <row r="26738">
      <c r="A26738" t="inlineStr">
        <is>
          <t>grimoirelab</t>
        </is>
      </c>
      <c r="B26738" t="inlineStr">
        <is>
          <t>0cdb76b7b92a95607d6ae6d0ddc9b599568d2237</t>
        </is>
      </c>
      <c r="C26738" t="inlineStr">
        <is>
          <t>2019-05-13 11:45:09+00:00</t>
        </is>
      </c>
      <c r="D26738" t="inlineStr">
        <is>
          <t>verchange</t>
        </is>
      </c>
      <c r="E26738" t="inlineStr">
        <is>
          <t>kidash</t>
        </is>
      </c>
      <c r="F26738">
        <f>=0.4.14</f>
        <v/>
      </c>
      <c r="G26738" t="inlineStr">
        <is>
          <t>kidash</t>
        </is>
      </c>
      <c r="H26738">
        <f>=0.4.13</f>
        <v/>
      </c>
    </row>
    <row r="26739">
      <c r="A26739" t="inlineStr">
        <is>
          <t>grimoirelab</t>
        </is>
      </c>
      <c r="B26739" t="inlineStr">
        <is>
          <t>0cdb76b7b92a95607d6ae6d0ddc9b599568d2237</t>
        </is>
      </c>
      <c r="C26739" t="inlineStr">
        <is>
          <t>2019-05-13 11:45:09+00:00</t>
        </is>
      </c>
      <c r="D26739" t="inlineStr">
        <is>
          <t>verchange</t>
        </is>
      </c>
      <c r="E26739" t="inlineStr">
        <is>
          <t>grimoire-elk</t>
        </is>
      </c>
      <c r="F26739">
        <f>=0.53.0</f>
        <v/>
      </c>
      <c r="G26739" t="inlineStr">
        <is>
          <t>grimoire-elk</t>
        </is>
      </c>
      <c r="H26739">
        <f>=0.52.0</f>
        <v/>
      </c>
    </row>
    <row r="26740">
      <c r="A26740" t="inlineStr">
        <is>
          <t>grimoirelab</t>
        </is>
      </c>
      <c r="B26740" t="inlineStr">
        <is>
          <t>0cdb76b7b92a95607d6ae6d0ddc9b599568d2237</t>
        </is>
      </c>
      <c r="C26740" t="inlineStr">
        <is>
          <t>2019-05-13 11:45:09+00:00</t>
        </is>
      </c>
      <c r="D26740" t="inlineStr">
        <is>
          <t>verchange</t>
        </is>
      </c>
      <c r="E26740" t="inlineStr">
        <is>
          <t>sirmordred</t>
        </is>
      </c>
      <c r="F26740">
        <f>=0.2.16</f>
        <v/>
      </c>
      <c r="G26740" t="inlineStr">
        <is>
          <t>sirmordred</t>
        </is>
      </c>
      <c r="H26740">
        <f>=0.2.15</f>
        <v/>
      </c>
    </row>
    <row r="26741">
      <c r="A26741" t="inlineStr">
        <is>
          <t>grimoirelab</t>
        </is>
      </c>
      <c r="B26741" t="inlineStr">
        <is>
          <t>0cdb76b7b92a95607d6ae6d0ddc9b599568d2237</t>
        </is>
      </c>
      <c r="C26741" t="inlineStr">
        <is>
          <t>2019-05-13 11:45:09+00:00</t>
        </is>
      </c>
      <c r="D26741" t="inlineStr">
        <is>
          <t>verchange</t>
        </is>
      </c>
      <c r="E26741" t="inlineStr">
        <is>
          <t>grimoirelab</t>
        </is>
      </c>
      <c r="F26741">
        <f>=0.2.20</f>
        <v/>
      </c>
      <c r="G26741" t="inlineStr">
        <is>
          <t>grimoirelab</t>
        </is>
      </c>
      <c r="H26741">
        <f>=0.2.19</f>
        <v/>
      </c>
    </row>
    <row r="26742">
      <c r="A26742" t="inlineStr">
        <is>
          <t>grimoirelab</t>
        </is>
      </c>
      <c r="B26742" t="inlineStr">
        <is>
          <t>0cdb76b7b92a95607d6ae6d0ddc9b599568d2237</t>
        </is>
      </c>
      <c r="C26742" t="inlineStr">
        <is>
          <t>2019-05-13 11:45:09+00:00</t>
        </is>
      </c>
      <c r="D26742" t="inlineStr">
        <is>
          <t>verchange</t>
        </is>
      </c>
      <c r="E26742" t="inlineStr">
        <is>
          <t>grimoirelab-panels</t>
        </is>
      </c>
      <c r="F26742">
        <f>=0.0.37</f>
        <v/>
      </c>
      <c r="G26742" t="inlineStr">
        <is>
          <t>grimoirelab-panels</t>
        </is>
      </c>
      <c r="H26742">
        <f>=0.0.36</f>
        <v/>
      </c>
    </row>
    <row r="26743">
      <c r="A26743" t="inlineStr">
        <is>
          <t>grimoirelab</t>
        </is>
      </c>
      <c r="B26743" t="inlineStr">
        <is>
          <t>8d4fcb6817cd11874c3f34b528739617c6967012</t>
        </is>
      </c>
      <c r="C26743" t="inlineStr">
        <is>
          <t>2019-05-20 17:46:39+00:00</t>
        </is>
      </c>
      <c r="D26743" t="inlineStr">
        <is>
          <t>verchange</t>
        </is>
      </c>
      <c r="E26743" t="inlineStr">
        <is>
          <t>perceval</t>
        </is>
      </c>
      <c r="F26743">
        <f>=0.12.15</f>
        <v/>
      </c>
      <c r="G26743" t="inlineStr">
        <is>
          <t>perceval</t>
        </is>
      </c>
      <c r="H26743">
        <f>=0.12.14</f>
        <v/>
      </c>
    </row>
    <row r="26744">
      <c r="A26744" t="inlineStr">
        <is>
          <t>grimoirelab</t>
        </is>
      </c>
      <c r="B26744" t="inlineStr">
        <is>
          <t>8d4fcb6817cd11874c3f34b528739617c6967012</t>
        </is>
      </c>
      <c r="C26744" t="inlineStr">
        <is>
          <t>2019-05-20 17:46:39+00:00</t>
        </is>
      </c>
      <c r="D26744" t="inlineStr">
        <is>
          <t>verchange</t>
        </is>
      </c>
      <c r="E26744" t="inlineStr">
        <is>
          <t>grimoirelab</t>
        </is>
      </c>
      <c r="F26744">
        <f>=0.2.21</f>
        <v/>
      </c>
      <c r="G26744" t="inlineStr">
        <is>
          <t>grimoirelab</t>
        </is>
      </c>
      <c r="H26744">
        <f>=0.2.20</f>
        <v/>
      </c>
    </row>
    <row r="26745">
      <c r="A26745" t="inlineStr">
        <is>
          <t>grimoirelab</t>
        </is>
      </c>
      <c r="B26745" t="inlineStr">
        <is>
          <t>8d4fcb6817cd11874c3f34b528739617c6967012</t>
        </is>
      </c>
      <c r="C26745" t="inlineStr">
        <is>
          <t>2019-05-20 17:46:39+00:00</t>
        </is>
      </c>
      <c r="D26745" t="inlineStr">
        <is>
          <t>verchange</t>
        </is>
      </c>
      <c r="E26745" t="inlineStr">
        <is>
          <t>grimoire-elk</t>
        </is>
      </c>
      <c r="F26745">
        <f>=0.54.0</f>
        <v/>
      </c>
      <c r="G26745" t="inlineStr">
        <is>
          <t>grimoire-elk</t>
        </is>
      </c>
      <c r="H26745">
        <f>=0.53.0</f>
        <v/>
      </c>
    </row>
    <row r="26746">
      <c r="A26746" t="inlineStr">
        <is>
          <t>grimoirelab</t>
        </is>
      </c>
      <c r="B26746" t="inlineStr">
        <is>
          <t>67ca28a85ae192f50cc44e4d710848182317f253</t>
        </is>
      </c>
      <c r="C26746" t="inlineStr">
        <is>
          <t>2019-05-31 06:53:00+00:00</t>
        </is>
      </c>
      <c r="D26746" t="inlineStr">
        <is>
          <t>verchange</t>
        </is>
      </c>
      <c r="E26746" t="inlineStr">
        <is>
          <t>perceval</t>
        </is>
      </c>
      <c r="F26746">
        <f>=0.12.16</f>
        <v/>
      </c>
      <c r="G26746" t="inlineStr">
        <is>
          <t>perceval</t>
        </is>
      </c>
      <c r="H26746">
        <f>=0.12.15</f>
        <v/>
      </c>
    </row>
    <row r="26747">
      <c r="A26747" t="inlineStr">
        <is>
          <t>grimoirelab</t>
        </is>
      </c>
      <c r="B26747" t="inlineStr">
        <is>
          <t>67ca28a85ae192f50cc44e4d710848182317f253</t>
        </is>
      </c>
      <c r="C26747" t="inlineStr">
        <is>
          <t>2019-05-31 06:53:00+00:00</t>
        </is>
      </c>
      <c r="D26747" t="inlineStr">
        <is>
          <t>verchange</t>
        </is>
      </c>
      <c r="E26747" t="inlineStr">
        <is>
          <t>grimoire-elk</t>
        </is>
      </c>
      <c r="F26747">
        <f>=0.55.0</f>
        <v/>
      </c>
      <c r="G26747" t="inlineStr">
        <is>
          <t>grimoire-elk</t>
        </is>
      </c>
      <c r="H26747">
        <f>=0.54.0</f>
        <v/>
      </c>
    </row>
    <row r="26748">
      <c r="A26748" t="inlineStr">
        <is>
          <t>grimoirelab</t>
        </is>
      </c>
      <c r="B26748" t="inlineStr">
        <is>
          <t>67ca28a85ae192f50cc44e4d710848182317f253</t>
        </is>
      </c>
      <c r="C26748" t="inlineStr">
        <is>
          <t>2019-05-31 06:53:00+00:00</t>
        </is>
      </c>
      <c r="D26748" t="inlineStr">
        <is>
          <t>verchange</t>
        </is>
      </c>
      <c r="E26748" t="inlineStr">
        <is>
          <t>sirmordred</t>
        </is>
      </c>
      <c r="F26748">
        <f>=0.2.17</f>
        <v/>
      </c>
      <c r="G26748" t="inlineStr">
        <is>
          <t>sirmordred</t>
        </is>
      </c>
      <c r="H26748">
        <f>=0.2.16</f>
        <v/>
      </c>
    </row>
    <row r="26749">
      <c r="A26749" t="inlineStr">
        <is>
          <t>grimoirelab</t>
        </is>
      </c>
      <c r="B26749" t="inlineStr">
        <is>
          <t>67ca28a85ae192f50cc44e4d710848182317f253</t>
        </is>
      </c>
      <c r="C26749" t="inlineStr">
        <is>
          <t>2019-05-31 06:53:00+00:00</t>
        </is>
      </c>
      <c r="D26749" t="inlineStr">
        <is>
          <t>verchange</t>
        </is>
      </c>
      <c r="E26749" t="inlineStr">
        <is>
          <t>grimoirelab</t>
        </is>
      </c>
      <c r="F26749">
        <f>=0.2.22</f>
        <v/>
      </c>
      <c r="G26749" t="inlineStr">
        <is>
          <t>grimoirelab</t>
        </is>
      </c>
      <c r="H26749">
        <f>=0.2.21</f>
        <v/>
      </c>
    </row>
    <row r="26750">
      <c r="A26750" t="inlineStr">
        <is>
          <t>grimoirelab</t>
        </is>
      </c>
      <c r="B26750" t="inlineStr">
        <is>
          <t>67ca28a85ae192f50cc44e4d710848182317f253</t>
        </is>
      </c>
      <c r="C26750" t="inlineStr">
        <is>
          <t>2019-05-31 06:53:00+00:00</t>
        </is>
      </c>
      <c r="D26750" t="inlineStr">
        <is>
          <t>verchange</t>
        </is>
      </c>
      <c r="E26750" t="inlineStr">
        <is>
          <t>sortinghat</t>
        </is>
      </c>
      <c r="F26750">
        <f>=0.7.6</f>
        <v/>
      </c>
      <c r="G26750" t="inlineStr">
        <is>
          <t>sortinghat</t>
        </is>
      </c>
      <c r="H26750">
        <f>=0.7.5</f>
        <v/>
      </c>
    </row>
    <row r="26751">
      <c r="A26751" t="inlineStr">
        <is>
          <t>grimoirelab</t>
        </is>
      </c>
      <c r="B26751" t="inlineStr">
        <is>
          <t>67ca28a85ae192f50cc44e4d710848182317f253</t>
        </is>
      </c>
      <c r="C26751" t="inlineStr">
        <is>
          <t>2019-05-31 06:53:00+00:00</t>
        </is>
      </c>
      <c r="D26751" t="inlineStr">
        <is>
          <t>add</t>
        </is>
      </c>
      <c r="E26751" t="inlineStr">
        <is>
          <t>graal</t>
        </is>
      </c>
      <c r="F26751">
        <f>=0.2.1</f>
        <v/>
      </c>
      <c r="G26751" t="inlineStr"/>
      <c r="H26751" t="inlineStr"/>
    </row>
    <row r="26752">
      <c r="A26752" t="inlineStr">
        <is>
          <t>grimoirelab</t>
        </is>
      </c>
      <c r="B26752" t="inlineStr">
        <is>
          <t>8c697a22dc5198cac267c942242b4ee5201c63f1</t>
        </is>
      </c>
      <c r="C26752" t="inlineStr">
        <is>
          <t>2019-06-07 11:32:20+00:00</t>
        </is>
      </c>
      <c r="D26752" t="inlineStr">
        <is>
          <t>verchange</t>
        </is>
      </c>
      <c r="E26752" t="inlineStr">
        <is>
          <t>sirmordred</t>
        </is>
      </c>
      <c r="F26752">
        <f>=0.2.18</f>
        <v/>
      </c>
      <c r="G26752" t="inlineStr">
        <is>
          <t>sirmordred</t>
        </is>
      </c>
      <c r="H26752">
        <f>=0.2.17</f>
        <v/>
      </c>
    </row>
    <row r="26753">
      <c r="A26753" t="inlineStr">
        <is>
          <t>grimoirelab</t>
        </is>
      </c>
      <c r="B26753" t="inlineStr">
        <is>
          <t>8c697a22dc5198cac267c942242b4ee5201c63f1</t>
        </is>
      </c>
      <c r="C26753" t="inlineStr">
        <is>
          <t>2019-06-07 11:32:20+00:00</t>
        </is>
      </c>
      <c r="D26753" t="inlineStr">
        <is>
          <t>verchange</t>
        </is>
      </c>
      <c r="E26753" t="inlineStr">
        <is>
          <t>grimoirelab</t>
        </is>
      </c>
      <c r="F26753">
        <f>=0.2.24</f>
        <v/>
      </c>
      <c r="G26753" t="inlineStr">
        <is>
          <t>grimoirelab</t>
        </is>
      </c>
      <c r="H26753">
        <f>=0.2.22</f>
        <v/>
      </c>
    </row>
    <row r="26754">
      <c r="A26754" t="inlineStr">
        <is>
          <t>grimoirelab</t>
        </is>
      </c>
      <c r="B26754" t="inlineStr">
        <is>
          <t>8c697a22dc5198cac267c942242b4ee5201c63f1</t>
        </is>
      </c>
      <c r="C26754" t="inlineStr">
        <is>
          <t>2019-06-07 11:32:20+00:00</t>
        </is>
      </c>
      <c r="D26754" t="inlineStr">
        <is>
          <t>verchange</t>
        </is>
      </c>
      <c r="E26754" t="inlineStr">
        <is>
          <t>grimoire-elk</t>
        </is>
      </c>
      <c r="F26754">
        <f>=0.56.0</f>
        <v/>
      </c>
      <c r="G26754" t="inlineStr">
        <is>
          <t>grimoire-elk</t>
        </is>
      </c>
      <c r="H26754">
        <f>=0.55.0</f>
        <v/>
      </c>
    </row>
    <row r="26755">
      <c r="A26755" t="inlineStr">
        <is>
          <t>grimoirelab</t>
        </is>
      </c>
      <c r="B26755" t="inlineStr">
        <is>
          <t>940d70fb677856bbd4134c4f645e5e33c703c743</t>
        </is>
      </c>
      <c r="C26755" t="inlineStr">
        <is>
          <t>2019-06-23 19:26:04+00:00</t>
        </is>
      </c>
      <c r="D26755" t="inlineStr">
        <is>
          <t>verchange</t>
        </is>
      </c>
      <c r="E26755" t="inlineStr">
        <is>
          <t>perceval</t>
        </is>
      </c>
      <c r="F26755">
        <f>=0.12.17</f>
        <v/>
      </c>
      <c r="G26755" t="inlineStr">
        <is>
          <t>perceval</t>
        </is>
      </c>
      <c r="H26755">
        <f>=0.12.16</f>
        <v/>
      </c>
    </row>
    <row r="26756">
      <c r="A26756" t="inlineStr">
        <is>
          <t>grimoirelab</t>
        </is>
      </c>
      <c r="B26756" t="inlineStr">
        <is>
          <t>940d70fb677856bbd4134c4f645e5e33c703c743</t>
        </is>
      </c>
      <c r="C26756" t="inlineStr">
        <is>
          <t>2019-06-23 19:26:04+00:00</t>
        </is>
      </c>
      <c r="D26756" t="inlineStr">
        <is>
          <t>verchange</t>
        </is>
      </c>
      <c r="E26756" t="inlineStr">
        <is>
          <t>grimoire-elk</t>
        </is>
      </c>
      <c r="F26756">
        <f>=0.57.0</f>
        <v/>
      </c>
      <c r="G26756" t="inlineStr">
        <is>
          <t>grimoire-elk</t>
        </is>
      </c>
      <c r="H26756">
        <f>=0.56.0</f>
        <v/>
      </c>
    </row>
    <row r="26757">
      <c r="A26757" t="inlineStr">
        <is>
          <t>grimoirelab</t>
        </is>
      </c>
      <c r="B26757" t="inlineStr">
        <is>
          <t>940d70fb677856bbd4134c4f645e5e33c703c743</t>
        </is>
      </c>
      <c r="C26757" t="inlineStr">
        <is>
          <t>2019-06-23 19:26:04+00:00</t>
        </is>
      </c>
      <c r="D26757" t="inlineStr">
        <is>
          <t>verchange</t>
        </is>
      </c>
      <c r="E26757" t="inlineStr">
        <is>
          <t>sirmordred</t>
        </is>
      </c>
      <c r="F26757">
        <f>=0.2.19</f>
        <v/>
      </c>
      <c r="G26757" t="inlineStr">
        <is>
          <t>sirmordred</t>
        </is>
      </c>
      <c r="H26757">
        <f>=0.2.18</f>
        <v/>
      </c>
    </row>
    <row r="26758">
      <c r="A26758" t="inlineStr">
        <is>
          <t>grimoirelab</t>
        </is>
      </c>
      <c r="B26758" t="inlineStr">
        <is>
          <t>940d70fb677856bbd4134c4f645e5e33c703c743</t>
        </is>
      </c>
      <c r="C26758" t="inlineStr">
        <is>
          <t>2019-06-23 19:26:04+00:00</t>
        </is>
      </c>
      <c r="D26758" t="inlineStr">
        <is>
          <t>verchange</t>
        </is>
      </c>
      <c r="E26758" t="inlineStr">
        <is>
          <t>grimoirelab</t>
        </is>
      </c>
      <c r="F26758">
        <f>=0.2.25</f>
        <v/>
      </c>
      <c r="G26758" t="inlineStr">
        <is>
          <t>grimoirelab</t>
        </is>
      </c>
      <c r="H26758">
        <f>=0.2.24</f>
        <v/>
      </c>
    </row>
    <row r="26759">
      <c r="A26759" t="inlineStr">
        <is>
          <t>grimoirelab</t>
        </is>
      </c>
      <c r="B26759" t="inlineStr">
        <is>
          <t>940d70fb677856bbd4134c4f645e5e33c703c743</t>
        </is>
      </c>
      <c r="C26759" t="inlineStr">
        <is>
          <t>2019-06-23 19:26:04+00:00</t>
        </is>
      </c>
      <c r="D26759" t="inlineStr">
        <is>
          <t>verchange</t>
        </is>
      </c>
      <c r="E26759" t="inlineStr">
        <is>
          <t>grimoirelab-panels</t>
        </is>
      </c>
      <c r="F26759">
        <f>=0.0.38</f>
        <v/>
      </c>
      <c r="G26759" t="inlineStr">
        <is>
          <t>grimoirelab-panels</t>
        </is>
      </c>
      <c r="H26759">
        <f>=0.0.37</f>
        <v/>
      </c>
    </row>
    <row r="26760">
      <c r="A26760" t="inlineStr">
        <is>
          <t>grimoirelab</t>
        </is>
      </c>
      <c r="B26760" t="inlineStr">
        <is>
          <t>a2992544f6555c827fbae63f6e2e763de586bd79</t>
        </is>
      </c>
      <c r="C26760" t="inlineStr">
        <is>
          <t>2019-07-08 16:42:39+00:00</t>
        </is>
      </c>
      <c r="D26760" t="inlineStr">
        <is>
          <t>verchange</t>
        </is>
      </c>
      <c r="E26760" t="inlineStr">
        <is>
          <t>perceval</t>
        </is>
      </c>
      <c r="F26760">
        <f>=0.12.18</f>
        <v/>
      </c>
      <c r="G26760" t="inlineStr">
        <is>
          <t>perceval</t>
        </is>
      </c>
      <c r="H26760">
        <f>=0.12.17</f>
        <v/>
      </c>
    </row>
    <row r="26761">
      <c r="A26761" t="inlineStr">
        <is>
          <t>grimoirelab</t>
        </is>
      </c>
      <c r="B26761" t="inlineStr">
        <is>
          <t>a2992544f6555c827fbae63f6e2e763de586bd79</t>
        </is>
      </c>
      <c r="C26761" t="inlineStr">
        <is>
          <t>2019-07-08 16:42:39+00:00</t>
        </is>
      </c>
      <c r="D26761" t="inlineStr">
        <is>
          <t>verchange</t>
        </is>
      </c>
      <c r="E26761" t="inlineStr">
        <is>
          <t>grimoire-elk</t>
        </is>
      </c>
      <c r="F26761">
        <f>=0.58.0</f>
        <v/>
      </c>
      <c r="G26761" t="inlineStr">
        <is>
          <t>grimoire-elk</t>
        </is>
      </c>
      <c r="H26761">
        <f>=0.57.0</f>
        <v/>
      </c>
    </row>
    <row r="26762">
      <c r="A26762" t="inlineStr">
        <is>
          <t>grimoirelab</t>
        </is>
      </c>
      <c r="B26762" t="inlineStr">
        <is>
          <t>a2992544f6555c827fbae63f6e2e763de586bd79</t>
        </is>
      </c>
      <c r="C26762" t="inlineStr">
        <is>
          <t>2019-07-08 16:42:39+00:00</t>
        </is>
      </c>
      <c r="D26762" t="inlineStr">
        <is>
          <t>verchange</t>
        </is>
      </c>
      <c r="E26762" t="inlineStr">
        <is>
          <t>sirmordred</t>
        </is>
      </c>
      <c r="F26762">
        <f>=0.2.20</f>
        <v/>
      </c>
      <c r="G26762" t="inlineStr">
        <is>
          <t>sirmordred</t>
        </is>
      </c>
      <c r="H26762">
        <f>=0.2.19</f>
        <v/>
      </c>
    </row>
    <row r="26763">
      <c r="A26763" t="inlineStr">
        <is>
          <t>grimoirelab</t>
        </is>
      </c>
      <c r="B26763" t="inlineStr">
        <is>
          <t>a2992544f6555c827fbae63f6e2e763de586bd79</t>
        </is>
      </c>
      <c r="C26763" t="inlineStr">
        <is>
          <t>2019-07-08 16:42:39+00:00</t>
        </is>
      </c>
      <c r="D26763" t="inlineStr">
        <is>
          <t>verchange</t>
        </is>
      </c>
      <c r="E26763" t="inlineStr">
        <is>
          <t>grimoirelab</t>
        </is>
      </c>
      <c r="F26763">
        <f>=0.2.26</f>
        <v/>
      </c>
      <c r="G26763" t="inlineStr">
        <is>
          <t>grimoirelab</t>
        </is>
      </c>
      <c r="H26763">
        <f>=0.2.25</f>
        <v/>
      </c>
    </row>
    <row r="26764">
      <c r="A26764" t="inlineStr">
        <is>
          <t>grimoirelab</t>
        </is>
      </c>
      <c r="B26764" t="inlineStr">
        <is>
          <t>a2992544f6555c827fbae63f6e2e763de586bd79</t>
        </is>
      </c>
      <c r="C26764" t="inlineStr">
        <is>
          <t>2019-07-08 16:42:39+00:00</t>
        </is>
      </c>
      <c r="D26764" t="inlineStr">
        <is>
          <t>verchange</t>
        </is>
      </c>
      <c r="E26764" t="inlineStr">
        <is>
          <t>grimoirelab-panels</t>
        </is>
      </c>
      <c r="F26764">
        <f>=0.0.39</f>
        <v/>
      </c>
      <c r="G26764" t="inlineStr">
        <is>
          <t>grimoirelab-panels</t>
        </is>
      </c>
      <c r="H26764">
        <f>=0.0.38</f>
        <v/>
      </c>
    </row>
    <row r="26765">
      <c r="A26765" t="inlineStr">
        <is>
          <t>grimoirelab</t>
        </is>
      </c>
      <c r="B26765" t="inlineStr">
        <is>
          <t>240a35368067a4328b5642ce0b159381f7f161a6</t>
        </is>
      </c>
      <c r="C26765" t="inlineStr">
        <is>
          <t>2019-07-23 06:51:53+00:00</t>
        </is>
      </c>
      <c r="D26765" t="inlineStr">
        <is>
          <t>verchange</t>
        </is>
      </c>
      <c r="E26765" t="inlineStr">
        <is>
          <t>grimoirelab-toolkit</t>
        </is>
      </c>
      <c r="F26765">
        <f>=0.1.10</f>
        <v/>
      </c>
      <c r="G26765" t="inlineStr">
        <is>
          <t>grimoirelab-toolkit</t>
        </is>
      </c>
      <c r="H26765">
        <f>=0.1.9</f>
        <v/>
      </c>
    </row>
    <row r="26766">
      <c r="A26766" t="inlineStr">
        <is>
          <t>grimoirelab</t>
        </is>
      </c>
      <c r="B26766" t="inlineStr">
        <is>
          <t>240a35368067a4328b5642ce0b159381f7f161a6</t>
        </is>
      </c>
      <c r="C26766" t="inlineStr">
        <is>
          <t>2019-07-23 06:51:53+00:00</t>
        </is>
      </c>
      <c r="D26766" t="inlineStr">
        <is>
          <t>verchange</t>
        </is>
      </c>
      <c r="E26766" t="inlineStr">
        <is>
          <t>perceval</t>
        </is>
      </c>
      <c r="F26766">
        <f>=0.12.19</f>
        <v/>
      </c>
      <c r="G26766" t="inlineStr">
        <is>
          <t>perceval</t>
        </is>
      </c>
      <c r="H26766">
        <f>=0.12.18</f>
        <v/>
      </c>
    </row>
    <row r="26767">
      <c r="A26767" t="inlineStr">
        <is>
          <t>grimoirelab</t>
        </is>
      </c>
      <c r="B26767" t="inlineStr">
        <is>
          <t>240a35368067a4328b5642ce0b159381f7f161a6</t>
        </is>
      </c>
      <c r="C26767" t="inlineStr">
        <is>
          <t>2019-07-23 06:51:53+00:00</t>
        </is>
      </c>
      <c r="D26767" t="inlineStr">
        <is>
          <t>verchange</t>
        </is>
      </c>
      <c r="E26767" t="inlineStr">
        <is>
          <t>kidash</t>
        </is>
      </c>
      <c r="F26767">
        <f>=0.4.15</f>
        <v/>
      </c>
      <c r="G26767" t="inlineStr">
        <is>
          <t>kidash</t>
        </is>
      </c>
      <c r="H26767">
        <f>=0.4.14</f>
        <v/>
      </c>
    </row>
    <row r="26768">
      <c r="A26768" t="inlineStr">
        <is>
          <t>grimoirelab</t>
        </is>
      </c>
      <c r="B26768" t="inlineStr">
        <is>
          <t>240a35368067a4328b5642ce0b159381f7f161a6</t>
        </is>
      </c>
      <c r="C26768" t="inlineStr">
        <is>
          <t>2019-07-23 06:51:53+00:00</t>
        </is>
      </c>
      <c r="D26768" t="inlineStr">
        <is>
          <t>verchange</t>
        </is>
      </c>
      <c r="E26768" t="inlineStr">
        <is>
          <t>perceval-finos</t>
        </is>
      </c>
      <c r="F26768">
        <f>=0.1.4</f>
        <v/>
      </c>
      <c r="G26768" t="inlineStr">
        <is>
          <t>perceval-finos</t>
        </is>
      </c>
      <c r="H26768">
        <f>=0.1.3</f>
        <v/>
      </c>
    </row>
    <row r="26769">
      <c r="A26769" t="inlineStr">
        <is>
          <t>grimoirelab</t>
        </is>
      </c>
      <c r="B26769" t="inlineStr">
        <is>
          <t>240a35368067a4328b5642ce0b159381f7f161a6</t>
        </is>
      </c>
      <c r="C26769" t="inlineStr">
        <is>
          <t>2019-07-23 06:51:53+00:00</t>
        </is>
      </c>
      <c r="D26769" t="inlineStr">
        <is>
          <t>verchange</t>
        </is>
      </c>
      <c r="E26769" t="inlineStr">
        <is>
          <t>perceval-mozilla</t>
        </is>
      </c>
      <c r="F26769">
        <f>=0.2.7</f>
        <v/>
      </c>
      <c r="G26769" t="inlineStr">
        <is>
          <t>perceval-mozilla</t>
        </is>
      </c>
      <c r="H26769">
        <f>=0.2.6</f>
        <v/>
      </c>
    </row>
    <row r="26770">
      <c r="A26770" t="inlineStr">
        <is>
          <t>grimoirelab</t>
        </is>
      </c>
      <c r="B26770" t="inlineStr">
        <is>
          <t>240a35368067a4328b5642ce0b159381f7f161a6</t>
        </is>
      </c>
      <c r="C26770" t="inlineStr">
        <is>
          <t>2019-07-23 06:51:53+00:00</t>
        </is>
      </c>
      <c r="D26770" t="inlineStr">
        <is>
          <t>verchange</t>
        </is>
      </c>
      <c r="E26770" t="inlineStr">
        <is>
          <t>perceval-puppet</t>
        </is>
      </c>
      <c r="F26770">
        <f>=0.1.13</f>
        <v/>
      </c>
      <c r="G26770" t="inlineStr">
        <is>
          <t>perceval-puppet</t>
        </is>
      </c>
      <c r="H26770">
        <f>=0.1.12</f>
        <v/>
      </c>
    </row>
    <row r="26771">
      <c r="A26771" t="inlineStr">
        <is>
          <t>grimoirelab</t>
        </is>
      </c>
      <c r="B26771" t="inlineStr">
        <is>
          <t>240a35368067a4328b5642ce0b159381f7f161a6</t>
        </is>
      </c>
      <c r="C26771" t="inlineStr">
        <is>
          <t>2019-07-23 06:51:53+00:00</t>
        </is>
      </c>
      <c r="D26771" t="inlineStr">
        <is>
          <t>verchange</t>
        </is>
      </c>
      <c r="E26771" t="inlineStr">
        <is>
          <t>grimoirelab</t>
        </is>
      </c>
      <c r="F26771">
        <f>=0.2.27</f>
        <v/>
      </c>
      <c r="G26771" t="inlineStr">
        <is>
          <t>grimoirelab</t>
        </is>
      </c>
      <c r="H26771">
        <f>=0.2.26</f>
        <v/>
      </c>
    </row>
    <row r="26772">
      <c r="A26772" t="inlineStr">
        <is>
          <t>grimoirelab</t>
        </is>
      </c>
      <c r="B26772" t="inlineStr">
        <is>
          <t>240a35368067a4328b5642ce0b159381f7f161a6</t>
        </is>
      </c>
      <c r="C26772" t="inlineStr">
        <is>
          <t>2019-07-23 06:51:53+00:00</t>
        </is>
      </c>
      <c r="D26772" t="inlineStr">
        <is>
          <t>verchange</t>
        </is>
      </c>
      <c r="E26772" t="inlineStr">
        <is>
          <t>grimoire-elk</t>
        </is>
      </c>
      <c r="F26772">
        <f>=0.59.1</f>
        <v/>
      </c>
      <c r="G26772" t="inlineStr">
        <is>
          <t>grimoire-elk</t>
        </is>
      </c>
      <c r="H26772">
        <f>=0.58.0</f>
        <v/>
      </c>
    </row>
    <row r="26773">
      <c r="A26773" t="inlineStr">
        <is>
          <t>grimoirelab</t>
        </is>
      </c>
      <c r="B26773" t="inlineStr">
        <is>
          <t>240a35368067a4328b5642ce0b159381f7f161a6</t>
        </is>
      </c>
      <c r="C26773" t="inlineStr">
        <is>
          <t>2019-07-23 06:51:53+00:00</t>
        </is>
      </c>
      <c r="D26773" t="inlineStr">
        <is>
          <t>verchange</t>
        </is>
      </c>
      <c r="E26773" t="inlineStr">
        <is>
          <t>sirmordred</t>
        </is>
      </c>
      <c r="F26773">
        <f>=0.2.21</f>
        <v/>
      </c>
      <c r="G26773" t="inlineStr">
        <is>
          <t>sirmordred</t>
        </is>
      </c>
      <c r="H26773">
        <f>=0.2.20</f>
        <v/>
      </c>
    </row>
    <row r="26774">
      <c r="A26774" t="inlineStr">
        <is>
          <t>grimoirelab</t>
        </is>
      </c>
      <c r="B26774" t="inlineStr">
        <is>
          <t>240a35368067a4328b5642ce0b159381f7f161a6</t>
        </is>
      </c>
      <c r="C26774" t="inlineStr">
        <is>
          <t>2019-07-23 06:51:53+00:00</t>
        </is>
      </c>
      <c r="D26774" t="inlineStr">
        <is>
          <t>verchange</t>
        </is>
      </c>
      <c r="E26774" t="inlineStr">
        <is>
          <t>sortinghat</t>
        </is>
      </c>
      <c r="F26774">
        <f>=0.7.7</f>
        <v/>
      </c>
      <c r="G26774" t="inlineStr">
        <is>
          <t>sortinghat</t>
        </is>
      </c>
      <c r="H26774">
        <f>=0.7.6</f>
        <v/>
      </c>
    </row>
    <row r="26775">
      <c r="A26775" t="inlineStr">
        <is>
          <t>grimoirelab</t>
        </is>
      </c>
      <c r="B26775" t="inlineStr">
        <is>
          <t>240a35368067a4328b5642ce0b159381f7f161a6</t>
        </is>
      </c>
      <c r="C26775" t="inlineStr">
        <is>
          <t>2019-07-23 06:51:53+00:00</t>
        </is>
      </c>
      <c r="D26775" t="inlineStr">
        <is>
          <t>verchange</t>
        </is>
      </c>
      <c r="E26775" t="inlineStr">
        <is>
          <t>grimoirelab-panels</t>
        </is>
      </c>
      <c r="F26775">
        <f>=0.0.40</f>
        <v/>
      </c>
      <c r="G26775" t="inlineStr">
        <is>
          <t>grimoirelab-panels</t>
        </is>
      </c>
      <c r="H26775">
        <f>=0.0.39</f>
        <v/>
      </c>
    </row>
    <row r="26776">
      <c r="A26776" t="inlineStr">
        <is>
          <t>grimoirelab</t>
        </is>
      </c>
      <c r="B26776" t="inlineStr">
        <is>
          <t>240a35368067a4328b5642ce0b159381f7f161a6</t>
        </is>
      </c>
      <c r="C26776" t="inlineStr">
        <is>
          <t>2019-07-23 06:51:53+00:00</t>
        </is>
      </c>
      <c r="D26776" t="inlineStr">
        <is>
          <t>verchange</t>
        </is>
      </c>
      <c r="E26776" t="inlineStr">
        <is>
          <t>cereslib</t>
        </is>
      </c>
      <c r="F26776">
        <f>=0.1.8</f>
        <v/>
      </c>
      <c r="G26776" t="inlineStr">
        <is>
          <t>cereslib</t>
        </is>
      </c>
      <c r="H26776">
        <f>=0.1.7</f>
        <v/>
      </c>
    </row>
    <row r="26777">
      <c r="A26777" t="inlineStr">
        <is>
          <t>grimoirelab</t>
        </is>
      </c>
      <c r="B26777" t="inlineStr">
        <is>
          <t>240a35368067a4328b5642ce0b159381f7f161a6</t>
        </is>
      </c>
      <c r="C26777" t="inlineStr">
        <is>
          <t>2019-07-23 06:51:53+00:00</t>
        </is>
      </c>
      <c r="D26777" t="inlineStr">
        <is>
          <t>verchange</t>
        </is>
      </c>
      <c r="E26777" t="inlineStr">
        <is>
          <t>perceval-opnfv</t>
        </is>
      </c>
      <c r="F26777">
        <f>=0.1.14</f>
        <v/>
      </c>
      <c r="G26777" t="inlineStr">
        <is>
          <t>perceval-opnfv</t>
        </is>
      </c>
      <c r="H26777">
        <f>=0.1.13</f>
        <v/>
      </c>
    </row>
    <row r="26778">
      <c r="A26778" t="inlineStr">
        <is>
          <t>grimoirelab</t>
        </is>
      </c>
      <c r="B26778" t="inlineStr">
        <is>
          <t>240a35368067a4328b5642ce0b159381f7f161a6</t>
        </is>
      </c>
      <c r="C26778" t="inlineStr">
        <is>
          <t>2019-07-23 06:51:53+00:00</t>
        </is>
      </c>
      <c r="D26778" t="inlineStr">
        <is>
          <t>verchange</t>
        </is>
      </c>
      <c r="E26778" t="inlineStr">
        <is>
          <t>kingarthur</t>
        </is>
      </c>
      <c r="F26778">
        <f>=0.1.16</f>
        <v/>
      </c>
      <c r="G26778" t="inlineStr">
        <is>
          <t>kingarthur</t>
        </is>
      </c>
      <c r="H26778">
        <f>=0.1.15</f>
        <v/>
      </c>
    </row>
    <row r="26779">
      <c r="A26779" t="inlineStr">
        <is>
          <t>grimoirelab</t>
        </is>
      </c>
      <c r="B26779" t="inlineStr">
        <is>
          <t>9f703e30e9d44f61962b81a720ed59b29f645493</t>
        </is>
      </c>
      <c r="C26779" t="inlineStr">
        <is>
          <t>2019-08-29 17:14:23+00:00</t>
        </is>
      </c>
      <c r="D26779" t="inlineStr">
        <is>
          <t>verchange</t>
        </is>
      </c>
      <c r="E26779" t="inlineStr">
        <is>
          <t>perceval</t>
        </is>
      </c>
      <c r="F26779">
        <f>=0.12.20</f>
        <v/>
      </c>
      <c r="G26779" t="inlineStr">
        <is>
          <t>perceval</t>
        </is>
      </c>
      <c r="H26779">
        <f>=0.12.19</f>
        <v/>
      </c>
    </row>
    <row r="26780">
      <c r="A26780" t="inlineStr">
        <is>
          <t>grimoirelab</t>
        </is>
      </c>
      <c r="B26780" t="inlineStr">
        <is>
          <t>9f703e30e9d44f61962b81a720ed59b29f645493</t>
        </is>
      </c>
      <c r="C26780" t="inlineStr">
        <is>
          <t>2019-08-29 17:14:23+00:00</t>
        </is>
      </c>
      <c r="D26780" t="inlineStr">
        <is>
          <t>verchange</t>
        </is>
      </c>
      <c r="E26780" t="inlineStr">
        <is>
          <t>grimoire-elk</t>
        </is>
      </c>
      <c r="F26780">
        <f>=0.59.2</f>
        <v/>
      </c>
      <c r="G26780" t="inlineStr">
        <is>
          <t>grimoire-elk</t>
        </is>
      </c>
      <c r="H26780">
        <f>=0.59.1</f>
        <v/>
      </c>
    </row>
    <row r="26781">
      <c r="A26781" t="inlineStr">
        <is>
          <t>grimoirelab</t>
        </is>
      </c>
      <c r="B26781" t="inlineStr">
        <is>
          <t>9f703e30e9d44f61962b81a720ed59b29f645493</t>
        </is>
      </c>
      <c r="C26781" t="inlineStr">
        <is>
          <t>2019-08-29 17:14:23+00:00</t>
        </is>
      </c>
      <c r="D26781" t="inlineStr">
        <is>
          <t>verchange</t>
        </is>
      </c>
      <c r="E26781" t="inlineStr">
        <is>
          <t>sirmordred</t>
        </is>
      </c>
      <c r="F26781">
        <f>=0.2.22</f>
        <v/>
      </c>
      <c r="G26781" t="inlineStr">
        <is>
          <t>sirmordred</t>
        </is>
      </c>
      <c r="H26781">
        <f>=0.2.21</f>
        <v/>
      </c>
    </row>
    <row r="26782">
      <c r="A26782" t="inlineStr">
        <is>
          <t>grimoirelab</t>
        </is>
      </c>
      <c r="B26782" t="inlineStr">
        <is>
          <t>9f703e30e9d44f61962b81a720ed59b29f645493</t>
        </is>
      </c>
      <c r="C26782" t="inlineStr">
        <is>
          <t>2019-08-29 17:14:23+00:00</t>
        </is>
      </c>
      <c r="D26782" t="inlineStr">
        <is>
          <t>verchange</t>
        </is>
      </c>
      <c r="E26782" t="inlineStr">
        <is>
          <t>grimoirelab</t>
        </is>
      </c>
      <c r="F26782">
        <f>=0.2.28</f>
        <v/>
      </c>
      <c r="G26782" t="inlineStr">
        <is>
          <t>grimoirelab</t>
        </is>
      </c>
      <c r="H26782">
        <f>=0.2.27</f>
        <v/>
      </c>
    </row>
    <row r="26783">
      <c r="A26783" t="inlineStr">
        <is>
          <t>grimoirelab</t>
        </is>
      </c>
      <c r="B26783" t="inlineStr">
        <is>
          <t>9f703e30e9d44f61962b81a720ed59b29f645493</t>
        </is>
      </c>
      <c r="C26783" t="inlineStr">
        <is>
          <t>2019-08-29 17:14:23+00:00</t>
        </is>
      </c>
      <c r="D26783" t="inlineStr">
        <is>
          <t>verchange</t>
        </is>
      </c>
      <c r="E26783" t="inlineStr">
        <is>
          <t>grimoirelab-panels</t>
        </is>
      </c>
      <c r="F26783">
        <f>=0.0.41</f>
        <v/>
      </c>
      <c r="G26783" t="inlineStr">
        <is>
          <t>grimoirelab-panels</t>
        </is>
      </c>
      <c r="H26783">
        <f>=0.0.40</f>
        <v/>
      </c>
    </row>
    <row r="26784">
      <c r="A26784" t="inlineStr">
        <is>
          <t>grimoirelab</t>
        </is>
      </c>
      <c r="B26784" t="inlineStr">
        <is>
          <t>9f703e30e9d44f61962b81a720ed59b29f645493</t>
        </is>
      </c>
      <c r="C26784" t="inlineStr">
        <is>
          <t>2019-08-29 17:14:23+00:00</t>
        </is>
      </c>
      <c r="D26784" t="inlineStr">
        <is>
          <t>verchange</t>
        </is>
      </c>
      <c r="E26784" t="inlineStr">
        <is>
          <t>graal</t>
        </is>
      </c>
      <c r="F26784">
        <f>=0.2.2</f>
        <v/>
      </c>
      <c r="G26784" t="inlineStr">
        <is>
          <t>graal</t>
        </is>
      </c>
      <c r="H26784">
        <f>=0.2.1</f>
        <v/>
      </c>
    </row>
    <row r="26785">
      <c r="A26785" t="inlineStr">
        <is>
          <t>grimoirelab</t>
        </is>
      </c>
      <c r="B26785" t="inlineStr">
        <is>
          <t>9f703e30e9d44f61962b81a720ed59b29f645493</t>
        </is>
      </c>
      <c r="C26785" t="inlineStr">
        <is>
          <t>2019-08-29 17:14:23+00:00</t>
        </is>
      </c>
      <c r="D26785" t="inlineStr">
        <is>
          <t>verchange</t>
        </is>
      </c>
      <c r="E26785" t="inlineStr">
        <is>
          <t>kingarthur</t>
        </is>
      </c>
      <c r="F26785">
        <f>=0.1.17</f>
        <v/>
      </c>
      <c r="G26785" t="inlineStr">
        <is>
          <t>kingarthur</t>
        </is>
      </c>
      <c r="H26785">
        <f>=0.1.16</f>
        <v/>
      </c>
    </row>
    <row r="26786">
      <c r="A26786" t="inlineStr">
        <is>
          <t>grimoirelab</t>
        </is>
      </c>
      <c r="B26786" t="inlineStr">
        <is>
          <t>a36daab44bb20d566940c2187b14c2f73c64f8b1</t>
        </is>
      </c>
      <c r="C26786" t="inlineStr">
        <is>
          <t>2019-09-02 16:55:28+00:00</t>
        </is>
      </c>
      <c r="D26786" t="inlineStr">
        <is>
          <t>verchange</t>
        </is>
      </c>
      <c r="E26786" t="inlineStr">
        <is>
          <t>perceval</t>
        </is>
      </c>
      <c r="F26786">
        <f>=0.12.21</f>
        <v/>
      </c>
      <c r="G26786" t="inlineStr">
        <is>
          <t>perceval</t>
        </is>
      </c>
      <c r="H26786">
        <f>=0.12.20</f>
        <v/>
      </c>
    </row>
    <row r="26787">
      <c r="A26787" t="inlineStr">
        <is>
          <t>grimoirelab</t>
        </is>
      </c>
      <c r="B26787" t="inlineStr">
        <is>
          <t>a36daab44bb20d566940c2187b14c2f73c64f8b1</t>
        </is>
      </c>
      <c r="C26787" t="inlineStr">
        <is>
          <t>2019-09-02 16:55:28+00:00</t>
        </is>
      </c>
      <c r="D26787" t="inlineStr">
        <is>
          <t>verchange</t>
        </is>
      </c>
      <c r="E26787" t="inlineStr">
        <is>
          <t>grimoirelab</t>
        </is>
      </c>
      <c r="F26787">
        <f>=0.2.29</f>
        <v/>
      </c>
      <c r="G26787" t="inlineStr">
        <is>
          <t>grimoirelab</t>
        </is>
      </c>
      <c r="H26787">
        <f>=0.2.28</f>
        <v/>
      </c>
    </row>
    <row r="26788">
      <c r="A26788" t="inlineStr">
        <is>
          <t>grimoirelab</t>
        </is>
      </c>
      <c r="B26788" t="inlineStr">
        <is>
          <t>a36daab44bb20d566940c2187b14c2f73c64f8b1</t>
        </is>
      </c>
      <c r="C26788" t="inlineStr">
        <is>
          <t>2019-09-02 16:55:28+00:00</t>
        </is>
      </c>
      <c r="D26788" t="inlineStr">
        <is>
          <t>verchange</t>
        </is>
      </c>
      <c r="E26788" t="inlineStr">
        <is>
          <t>grimoire-elk</t>
        </is>
      </c>
      <c r="F26788">
        <f>=0.60.0</f>
        <v/>
      </c>
      <c r="G26788" t="inlineStr">
        <is>
          <t>grimoire-elk</t>
        </is>
      </c>
      <c r="H26788">
        <f>=0.59.2</f>
        <v/>
      </c>
    </row>
    <row r="26789">
      <c r="A26789" t="inlineStr">
        <is>
          <t>grimoirelab</t>
        </is>
      </c>
      <c r="B26789" t="inlineStr">
        <is>
          <t>8e3ed6d9eee2882d78539b52f7a087959f2ba67b</t>
        </is>
      </c>
      <c r="C26789" t="inlineStr">
        <is>
          <t>2019-09-18 12:24:18+00:00</t>
        </is>
      </c>
      <c r="D26789" t="inlineStr">
        <is>
          <t>verchange</t>
        </is>
      </c>
      <c r="E26789" t="inlineStr">
        <is>
          <t>perceval</t>
        </is>
      </c>
      <c r="F26789">
        <f>=0.12.22</f>
        <v/>
      </c>
      <c r="G26789" t="inlineStr">
        <is>
          <t>perceval</t>
        </is>
      </c>
      <c r="H26789">
        <f>=0.12.21</f>
        <v/>
      </c>
    </row>
    <row r="26790">
      <c r="A26790" t="inlineStr">
        <is>
          <t>grimoirelab</t>
        </is>
      </c>
      <c r="B26790" t="inlineStr">
        <is>
          <t>8e3ed6d9eee2882d78539b52f7a087959f2ba67b</t>
        </is>
      </c>
      <c r="C26790" t="inlineStr">
        <is>
          <t>2019-09-18 12:24:18+00:00</t>
        </is>
      </c>
      <c r="D26790" t="inlineStr">
        <is>
          <t>verchange</t>
        </is>
      </c>
      <c r="E26790" t="inlineStr">
        <is>
          <t>perceval-finos</t>
        </is>
      </c>
      <c r="F26790">
        <f>=0.1.5</f>
        <v/>
      </c>
      <c r="G26790" t="inlineStr">
        <is>
          <t>perceval-finos</t>
        </is>
      </c>
      <c r="H26790">
        <f>=0.1.4</f>
        <v/>
      </c>
    </row>
    <row r="26791">
      <c r="A26791" t="inlineStr">
        <is>
          <t>grimoirelab</t>
        </is>
      </c>
      <c r="B26791" t="inlineStr">
        <is>
          <t>8e3ed6d9eee2882d78539b52f7a087959f2ba67b</t>
        </is>
      </c>
      <c r="C26791" t="inlineStr">
        <is>
          <t>2019-09-18 12:24:18+00:00</t>
        </is>
      </c>
      <c r="D26791" t="inlineStr">
        <is>
          <t>verchange</t>
        </is>
      </c>
      <c r="E26791" t="inlineStr">
        <is>
          <t>perceval-mozilla</t>
        </is>
      </c>
      <c r="F26791">
        <f>=0.2.8</f>
        <v/>
      </c>
      <c r="G26791" t="inlineStr">
        <is>
          <t>perceval-mozilla</t>
        </is>
      </c>
      <c r="H26791">
        <f>=0.2.7</f>
        <v/>
      </c>
    </row>
    <row r="26792">
      <c r="A26792" t="inlineStr">
        <is>
          <t>grimoirelab</t>
        </is>
      </c>
      <c r="B26792" t="inlineStr">
        <is>
          <t>8e3ed6d9eee2882d78539b52f7a087959f2ba67b</t>
        </is>
      </c>
      <c r="C26792" t="inlineStr">
        <is>
          <t>2019-09-18 12:24:18+00:00</t>
        </is>
      </c>
      <c r="D26792" t="inlineStr">
        <is>
          <t>verchange</t>
        </is>
      </c>
      <c r="E26792" t="inlineStr">
        <is>
          <t>perceval-puppet</t>
        </is>
      </c>
      <c r="F26792">
        <f>=0.1.14</f>
        <v/>
      </c>
      <c r="G26792" t="inlineStr">
        <is>
          <t>perceval-puppet</t>
        </is>
      </c>
      <c r="H26792">
        <f>=0.1.13</f>
        <v/>
      </c>
    </row>
    <row r="26793">
      <c r="A26793" t="inlineStr">
        <is>
          <t>grimoirelab</t>
        </is>
      </c>
      <c r="B26793" t="inlineStr">
        <is>
          <t>8e3ed6d9eee2882d78539b52f7a087959f2ba67b</t>
        </is>
      </c>
      <c r="C26793" t="inlineStr">
        <is>
          <t>2019-09-18 12:24:18+00:00</t>
        </is>
      </c>
      <c r="D26793" t="inlineStr">
        <is>
          <t>verchange</t>
        </is>
      </c>
      <c r="E26793" t="inlineStr">
        <is>
          <t>grimoirelab</t>
        </is>
      </c>
      <c r="F26793">
        <f>=0.2.30</f>
        <v/>
      </c>
      <c r="G26793" t="inlineStr">
        <is>
          <t>grimoirelab</t>
        </is>
      </c>
      <c r="H26793">
        <f>=0.2.29</f>
        <v/>
      </c>
    </row>
    <row r="26794">
      <c r="A26794" t="inlineStr">
        <is>
          <t>grimoirelab</t>
        </is>
      </c>
      <c r="B26794" t="inlineStr">
        <is>
          <t>8e3ed6d9eee2882d78539b52f7a087959f2ba67b</t>
        </is>
      </c>
      <c r="C26794" t="inlineStr">
        <is>
          <t>2019-09-18 12:24:18+00:00</t>
        </is>
      </c>
      <c r="D26794" t="inlineStr">
        <is>
          <t>verchange</t>
        </is>
      </c>
      <c r="E26794" t="inlineStr">
        <is>
          <t>grimoire-elk</t>
        </is>
      </c>
      <c r="F26794">
        <f>=0.61.0</f>
        <v/>
      </c>
      <c r="G26794" t="inlineStr">
        <is>
          <t>grimoire-elk</t>
        </is>
      </c>
      <c r="H26794">
        <f>=0.60.0</f>
        <v/>
      </c>
    </row>
    <row r="26795">
      <c r="A26795" t="inlineStr">
        <is>
          <t>grimoirelab</t>
        </is>
      </c>
      <c r="B26795" t="inlineStr">
        <is>
          <t>8e3ed6d9eee2882d78539b52f7a087959f2ba67b</t>
        </is>
      </c>
      <c r="C26795" t="inlineStr">
        <is>
          <t>2019-09-18 12:24:18+00:00</t>
        </is>
      </c>
      <c r="D26795" t="inlineStr">
        <is>
          <t>verchange</t>
        </is>
      </c>
      <c r="E26795" t="inlineStr">
        <is>
          <t>sirmordred</t>
        </is>
      </c>
      <c r="F26795">
        <f>=0.2.23</f>
        <v/>
      </c>
      <c r="G26795" t="inlineStr">
        <is>
          <t>sirmordred</t>
        </is>
      </c>
      <c r="H26795">
        <f>=0.2.22</f>
        <v/>
      </c>
    </row>
    <row r="26796">
      <c r="A26796" t="inlineStr">
        <is>
          <t>grimoirelab</t>
        </is>
      </c>
      <c r="B26796" t="inlineStr">
        <is>
          <t>8e3ed6d9eee2882d78539b52f7a087959f2ba67b</t>
        </is>
      </c>
      <c r="C26796" t="inlineStr">
        <is>
          <t>2019-09-18 12:24:18+00:00</t>
        </is>
      </c>
      <c r="D26796" t="inlineStr">
        <is>
          <t>verchange</t>
        </is>
      </c>
      <c r="E26796" t="inlineStr">
        <is>
          <t>grimoirelab-panels</t>
        </is>
      </c>
      <c r="F26796">
        <f>=0.0.42</f>
        <v/>
      </c>
      <c r="G26796" t="inlineStr">
        <is>
          <t>grimoirelab-panels</t>
        </is>
      </c>
      <c r="H26796">
        <f>=0.0.41</f>
        <v/>
      </c>
    </row>
    <row r="26797">
      <c r="A26797" t="inlineStr">
        <is>
          <t>grimoirelab</t>
        </is>
      </c>
      <c r="B26797" t="inlineStr">
        <is>
          <t>8e3ed6d9eee2882d78539b52f7a087959f2ba67b</t>
        </is>
      </c>
      <c r="C26797" t="inlineStr">
        <is>
          <t>2019-09-18 12:24:18+00:00</t>
        </is>
      </c>
      <c r="D26797" t="inlineStr">
        <is>
          <t>verchange</t>
        </is>
      </c>
      <c r="E26797" t="inlineStr">
        <is>
          <t>perceval-opnfv</t>
        </is>
      </c>
      <c r="F26797">
        <f>=0.1.15</f>
        <v/>
      </c>
      <c r="G26797" t="inlineStr">
        <is>
          <t>perceval-opnfv</t>
        </is>
      </c>
      <c r="H26797">
        <f>=0.1.14</f>
        <v/>
      </c>
    </row>
    <row r="26798">
      <c r="A26798" t="inlineStr">
        <is>
          <t>grimoirelab</t>
        </is>
      </c>
      <c r="B26798" t="inlineStr">
        <is>
          <t>ed1b286753586f2146c0aff8bc1c9e927b7c3684</t>
        </is>
      </c>
      <c r="C26798" t="inlineStr">
        <is>
          <t>2019-10-01 18:03:30+00:00</t>
        </is>
      </c>
      <c r="D26798" t="inlineStr">
        <is>
          <t>verchange</t>
        </is>
      </c>
      <c r="E26798" t="inlineStr">
        <is>
          <t>perceval</t>
        </is>
      </c>
      <c r="F26798">
        <f>=0.12.23</f>
        <v/>
      </c>
      <c r="G26798" t="inlineStr">
        <is>
          <t>perceval</t>
        </is>
      </c>
      <c r="H26798">
        <f>=0.12.22</f>
        <v/>
      </c>
    </row>
    <row r="26799">
      <c r="A26799" t="inlineStr">
        <is>
          <t>grimoirelab</t>
        </is>
      </c>
      <c r="B26799" t="inlineStr">
        <is>
          <t>ed1b286753586f2146c0aff8bc1c9e927b7c3684</t>
        </is>
      </c>
      <c r="C26799" t="inlineStr">
        <is>
          <t>2019-10-01 18:03:30+00:00</t>
        </is>
      </c>
      <c r="D26799" t="inlineStr">
        <is>
          <t>verchange</t>
        </is>
      </c>
      <c r="E26799" t="inlineStr">
        <is>
          <t>perceval-finos</t>
        </is>
      </c>
      <c r="F26799">
        <f>=0.1.6</f>
        <v/>
      </c>
      <c r="G26799" t="inlineStr">
        <is>
          <t>perceval-finos</t>
        </is>
      </c>
      <c r="H26799">
        <f>=0.1.5</f>
        <v/>
      </c>
    </row>
    <row r="26800">
      <c r="A26800" t="inlineStr">
        <is>
          <t>grimoirelab</t>
        </is>
      </c>
      <c r="B26800" t="inlineStr">
        <is>
          <t>ed1b286753586f2146c0aff8bc1c9e927b7c3684</t>
        </is>
      </c>
      <c r="C26800" t="inlineStr">
        <is>
          <t>2019-10-01 18:03:30+00:00</t>
        </is>
      </c>
      <c r="D26800" t="inlineStr">
        <is>
          <t>verchange</t>
        </is>
      </c>
      <c r="E26800" t="inlineStr">
        <is>
          <t>perceval-mozilla</t>
        </is>
      </c>
      <c r="F26800">
        <f>=0.2.9</f>
        <v/>
      </c>
      <c r="G26800" t="inlineStr">
        <is>
          <t>perceval-mozilla</t>
        </is>
      </c>
      <c r="H26800">
        <f>=0.2.8</f>
        <v/>
      </c>
    </row>
    <row r="26801">
      <c r="A26801" t="inlineStr">
        <is>
          <t>grimoirelab</t>
        </is>
      </c>
      <c r="B26801" t="inlineStr">
        <is>
          <t>ed1b286753586f2146c0aff8bc1c9e927b7c3684</t>
        </is>
      </c>
      <c r="C26801" t="inlineStr">
        <is>
          <t>2019-10-01 18:03:30+00:00</t>
        </is>
      </c>
      <c r="D26801" t="inlineStr">
        <is>
          <t>verchange</t>
        </is>
      </c>
      <c r="E26801" t="inlineStr">
        <is>
          <t>perceval-puppet</t>
        </is>
      </c>
      <c r="F26801">
        <f>=0.1.15</f>
        <v/>
      </c>
      <c r="G26801" t="inlineStr">
        <is>
          <t>perceval-puppet</t>
        </is>
      </c>
      <c r="H26801">
        <f>=0.1.14</f>
        <v/>
      </c>
    </row>
    <row r="26802">
      <c r="A26802" t="inlineStr">
        <is>
          <t>grimoirelab</t>
        </is>
      </c>
      <c r="B26802" t="inlineStr">
        <is>
          <t>ed1b286753586f2146c0aff8bc1c9e927b7c3684</t>
        </is>
      </c>
      <c r="C26802" t="inlineStr">
        <is>
          <t>2019-10-01 18:03:30+00:00</t>
        </is>
      </c>
      <c r="D26802" t="inlineStr">
        <is>
          <t>verchange</t>
        </is>
      </c>
      <c r="E26802" t="inlineStr">
        <is>
          <t>grimoirelab</t>
        </is>
      </c>
      <c r="F26802">
        <f>=0.2.31</f>
        <v/>
      </c>
      <c r="G26802" t="inlineStr">
        <is>
          <t>grimoirelab</t>
        </is>
      </c>
      <c r="H26802">
        <f>=0.2.30</f>
        <v/>
      </c>
    </row>
    <row r="26803">
      <c r="A26803" t="inlineStr">
        <is>
          <t>grimoirelab</t>
        </is>
      </c>
      <c r="B26803" t="inlineStr">
        <is>
          <t>ed1b286753586f2146c0aff8bc1c9e927b7c3684</t>
        </is>
      </c>
      <c r="C26803" t="inlineStr">
        <is>
          <t>2019-10-01 18:03:30+00:00</t>
        </is>
      </c>
      <c r="D26803" t="inlineStr">
        <is>
          <t>verchange</t>
        </is>
      </c>
      <c r="E26803" t="inlineStr">
        <is>
          <t>grimoire-elk</t>
        </is>
      </c>
      <c r="F26803">
        <f>=0.62.0</f>
        <v/>
      </c>
      <c r="G26803" t="inlineStr">
        <is>
          <t>grimoire-elk</t>
        </is>
      </c>
      <c r="H26803">
        <f>=0.61.0</f>
        <v/>
      </c>
    </row>
    <row r="26804">
      <c r="A26804" t="inlineStr">
        <is>
          <t>grimoirelab</t>
        </is>
      </c>
      <c r="B26804" t="inlineStr">
        <is>
          <t>ed1b286753586f2146c0aff8bc1c9e927b7c3684</t>
        </is>
      </c>
      <c r="C26804" t="inlineStr">
        <is>
          <t>2019-10-01 18:03:30+00:00</t>
        </is>
      </c>
      <c r="D26804" t="inlineStr">
        <is>
          <t>verchange</t>
        </is>
      </c>
      <c r="E26804" t="inlineStr">
        <is>
          <t>manuscripts</t>
        </is>
      </c>
      <c r="F26804">
        <f>=0.2.20</f>
        <v/>
      </c>
      <c r="G26804" t="inlineStr">
        <is>
          <t>manuscripts</t>
        </is>
      </c>
      <c r="H26804">
        <f>=0.2.19</f>
        <v/>
      </c>
    </row>
    <row r="26805">
      <c r="A26805" t="inlineStr">
        <is>
          <t>grimoirelab</t>
        </is>
      </c>
      <c r="B26805" t="inlineStr">
        <is>
          <t>ed1b286753586f2146c0aff8bc1c9e927b7c3684</t>
        </is>
      </c>
      <c r="C26805" t="inlineStr">
        <is>
          <t>2019-10-01 18:03:30+00:00</t>
        </is>
      </c>
      <c r="D26805" t="inlineStr">
        <is>
          <t>verchange</t>
        </is>
      </c>
      <c r="E26805" t="inlineStr">
        <is>
          <t>grimoirelab-panels</t>
        </is>
      </c>
      <c r="F26805">
        <f>=0.0.43</f>
        <v/>
      </c>
      <c r="G26805" t="inlineStr">
        <is>
          <t>grimoirelab-panels</t>
        </is>
      </c>
      <c r="H26805">
        <f>=0.0.42</f>
        <v/>
      </c>
    </row>
    <row r="26806">
      <c r="A26806" t="inlineStr">
        <is>
          <t>grimoirelab</t>
        </is>
      </c>
      <c r="B26806" t="inlineStr">
        <is>
          <t>ed1b286753586f2146c0aff8bc1c9e927b7c3684</t>
        </is>
      </c>
      <c r="C26806" t="inlineStr">
        <is>
          <t>2019-10-01 18:03:30+00:00</t>
        </is>
      </c>
      <c r="D26806" t="inlineStr">
        <is>
          <t>verchange</t>
        </is>
      </c>
      <c r="E26806" t="inlineStr">
        <is>
          <t>sirmordred</t>
        </is>
      </c>
      <c r="F26806">
        <f>=0.2.24</f>
        <v/>
      </c>
      <c r="G26806" t="inlineStr">
        <is>
          <t>sirmordred</t>
        </is>
      </c>
      <c r="H26806">
        <f>=0.2.23</f>
        <v/>
      </c>
    </row>
    <row r="26807">
      <c r="A26807" t="inlineStr">
        <is>
          <t>grimoirelab</t>
        </is>
      </c>
      <c r="B26807" t="inlineStr">
        <is>
          <t>ed1b286753586f2146c0aff8bc1c9e927b7c3684</t>
        </is>
      </c>
      <c r="C26807" t="inlineStr">
        <is>
          <t>2019-10-01 18:03:30+00:00</t>
        </is>
      </c>
      <c r="D26807" t="inlineStr">
        <is>
          <t>verchange</t>
        </is>
      </c>
      <c r="E26807" t="inlineStr">
        <is>
          <t>graal</t>
        </is>
      </c>
      <c r="F26807">
        <f>=0.2.3</f>
        <v/>
      </c>
      <c r="G26807" t="inlineStr">
        <is>
          <t>graal</t>
        </is>
      </c>
      <c r="H26807">
        <f>=0.2.2</f>
        <v/>
      </c>
    </row>
    <row r="26808">
      <c r="A26808" t="inlineStr">
        <is>
          <t>grimoirelab</t>
        </is>
      </c>
      <c r="B26808" t="inlineStr">
        <is>
          <t>ed1b286753586f2146c0aff8bc1c9e927b7c3684</t>
        </is>
      </c>
      <c r="C26808" t="inlineStr">
        <is>
          <t>2019-10-01 18:03:30+00:00</t>
        </is>
      </c>
      <c r="D26808" t="inlineStr">
        <is>
          <t>verchange</t>
        </is>
      </c>
      <c r="E26808" t="inlineStr">
        <is>
          <t>perceval-opnfv</t>
        </is>
      </c>
      <c r="F26808">
        <f>=0.1.16</f>
        <v/>
      </c>
      <c r="G26808" t="inlineStr">
        <is>
          <t>perceval-opnfv</t>
        </is>
      </c>
      <c r="H26808">
        <f>=0.1.15</f>
        <v/>
      </c>
    </row>
    <row r="26809">
      <c r="A26809" t="inlineStr">
        <is>
          <t>grimoirelab</t>
        </is>
      </c>
      <c r="B26809" t="inlineStr">
        <is>
          <t>1f6c10a6477cf74b79cafe475f95cd5ea354b457</t>
        </is>
      </c>
      <c r="C26809" t="inlineStr">
        <is>
          <t>2019-10-28 14:37:17+00:00</t>
        </is>
      </c>
      <c r="D26809" t="inlineStr">
        <is>
          <t>verchange</t>
        </is>
      </c>
      <c r="E26809" t="inlineStr">
        <is>
          <t>perceval</t>
        </is>
      </c>
      <c r="F26809">
        <f>=0.12.24</f>
        <v/>
      </c>
      <c r="G26809" t="inlineStr">
        <is>
          <t>perceval</t>
        </is>
      </c>
      <c r="H26809">
        <f>=0.12.23</f>
        <v/>
      </c>
    </row>
    <row r="26810">
      <c r="A26810" t="inlineStr">
        <is>
          <t>grimoirelab</t>
        </is>
      </c>
      <c r="B26810" t="inlineStr">
        <is>
          <t>1f6c10a6477cf74b79cafe475f95cd5ea354b457</t>
        </is>
      </c>
      <c r="C26810" t="inlineStr">
        <is>
          <t>2019-10-28 14:37:17+00:00</t>
        </is>
      </c>
      <c r="D26810" t="inlineStr">
        <is>
          <t>verchange</t>
        </is>
      </c>
      <c r="E26810" t="inlineStr">
        <is>
          <t>grimoire-elk</t>
        </is>
      </c>
      <c r="F26810">
        <f>=0.63.0</f>
        <v/>
      </c>
      <c r="G26810" t="inlineStr">
        <is>
          <t>grimoire-elk</t>
        </is>
      </c>
      <c r="H26810">
        <f>=0.62.0</f>
        <v/>
      </c>
    </row>
    <row r="26811">
      <c r="A26811" t="inlineStr">
        <is>
          <t>grimoirelab</t>
        </is>
      </c>
      <c r="B26811" t="inlineStr">
        <is>
          <t>1f6c10a6477cf74b79cafe475f95cd5ea354b457</t>
        </is>
      </c>
      <c r="C26811" t="inlineStr">
        <is>
          <t>2019-10-28 14:37:17+00:00</t>
        </is>
      </c>
      <c r="D26811" t="inlineStr">
        <is>
          <t>verchange</t>
        </is>
      </c>
      <c r="E26811" t="inlineStr">
        <is>
          <t>sirmordred</t>
        </is>
      </c>
      <c r="F26811">
        <f>=0.2.25</f>
        <v/>
      </c>
      <c r="G26811" t="inlineStr">
        <is>
          <t>sirmordred</t>
        </is>
      </c>
      <c r="H26811">
        <f>=0.2.24</f>
        <v/>
      </c>
    </row>
    <row r="26812">
      <c r="A26812" t="inlineStr">
        <is>
          <t>grimoirelab</t>
        </is>
      </c>
      <c r="B26812" t="inlineStr">
        <is>
          <t>1f6c10a6477cf74b79cafe475f95cd5ea354b457</t>
        </is>
      </c>
      <c r="C26812" t="inlineStr">
        <is>
          <t>2019-10-28 14:37:17+00:00</t>
        </is>
      </c>
      <c r="D26812" t="inlineStr">
        <is>
          <t>verchange</t>
        </is>
      </c>
      <c r="E26812" t="inlineStr">
        <is>
          <t>grimoirelab</t>
        </is>
      </c>
      <c r="F26812">
        <f>=0.2.32</f>
        <v/>
      </c>
      <c r="G26812" t="inlineStr">
        <is>
          <t>grimoirelab</t>
        </is>
      </c>
      <c r="H26812">
        <f>=0.2.31</f>
        <v/>
      </c>
    </row>
    <row r="26813">
      <c r="A26813" t="inlineStr">
        <is>
          <t>grimoirelab</t>
        </is>
      </c>
      <c r="B26813" t="inlineStr">
        <is>
          <t>1f6c10a6477cf74b79cafe475f95cd5ea354b457</t>
        </is>
      </c>
      <c r="C26813" t="inlineStr">
        <is>
          <t>2019-10-28 14:37:17+00:00</t>
        </is>
      </c>
      <c r="D26813" t="inlineStr">
        <is>
          <t>verchange</t>
        </is>
      </c>
      <c r="E26813" t="inlineStr">
        <is>
          <t>grimoirelab-panels</t>
        </is>
      </c>
      <c r="F26813">
        <f>=0.0.44</f>
        <v/>
      </c>
      <c r="G26813" t="inlineStr">
        <is>
          <t>grimoirelab-panels</t>
        </is>
      </c>
      <c r="H26813">
        <f>=0.0.43</f>
        <v/>
      </c>
    </row>
    <row r="26814">
      <c r="A26814" t="inlineStr">
        <is>
          <t>grimoirelab</t>
        </is>
      </c>
      <c r="B26814" t="inlineStr">
        <is>
          <t>1f6c10a6477cf74b79cafe475f95cd5ea354b457</t>
        </is>
      </c>
      <c r="C26814" t="inlineStr">
        <is>
          <t>2019-10-28 14:37:17+00:00</t>
        </is>
      </c>
      <c r="D26814" t="inlineStr">
        <is>
          <t>verchange</t>
        </is>
      </c>
      <c r="E26814" t="inlineStr">
        <is>
          <t>kingarthur</t>
        </is>
      </c>
      <c r="F26814">
        <f>=0.1.18</f>
        <v/>
      </c>
      <c r="G26814" t="inlineStr">
        <is>
          <t>kingarthur</t>
        </is>
      </c>
      <c r="H26814">
        <f>=0.1.17</f>
        <v/>
      </c>
    </row>
    <row r="26815">
      <c r="A26815" t="inlineStr">
        <is>
          <t>grimoirelab</t>
        </is>
      </c>
      <c r="B26815" t="inlineStr">
        <is>
          <t>d76ffdf8aef57e203ecb5f9eff47b06c8ac7f3a1</t>
        </is>
      </c>
      <c r="C26815" t="inlineStr">
        <is>
          <t>2019-11-28 10:00:58+00:00</t>
        </is>
      </c>
      <c r="D26815" t="inlineStr">
        <is>
          <t>verchange</t>
        </is>
      </c>
      <c r="E26815" t="inlineStr">
        <is>
          <t>grimoirelab-toolkit</t>
        </is>
      </c>
      <c r="F26815">
        <f>=0.1.11</f>
        <v/>
      </c>
      <c r="G26815" t="inlineStr">
        <is>
          <t>grimoirelab-toolkit</t>
        </is>
      </c>
      <c r="H26815">
        <f>=0.1.10</f>
        <v/>
      </c>
    </row>
    <row r="26816">
      <c r="A26816" t="inlineStr">
        <is>
          <t>grimoirelab</t>
        </is>
      </c>
      <c r="B26816" t="inlineStr">
        <is>
          <t>d76ffdf8aef57e203ecb5f9eff47b06c8ac7f3a1</t>
        </is>
      </c>
      <c r="C26816" t="inlineStr">
        <is>
          <t>2019-11-28 10:00:58+00:00</t>
        </is>
      </c>
      <c r="D26816" t="inlineStr">
        <is>
          <t>verchange</t>
        </is>
      </c>
      <c r="E26816" t="inlineStr">
        <is>
          <t>perceval</t>
        </is>
      </c>
      <c r="F26816">
        <f>=0.12.25</f>
        <v/>
      </c>
      <c r="G26816" t="inlineStr">
        <is>
          <t>perceval</t>
        </is>
      </c>
      <c r="H26816">
        <f>=0.12.24</f>
        <v/>
      </c>
    </row>
    <row r="26817">
      <c r="A26817" t="inlineStr">
        <is>
          <t>grimoirelab</t>
        </is>
      </c>
      <c r="B26817" t="inlineStr">
        <is>
          <t>d76ffdf8aef57e203ecb5f9eff47b06c8ac7f3a1</t>
        </is>
      </c>
      <c r="C26817" t="inlineStr">
        <is>
          <t>2019-11-28 10:00:58+00:00</t>
        </is>
      </c>
      <c r="D26817" t="inlineStr">
        <is>
          <t>verchange</t>
        </is>
      </c>
      <c r="E26817" t="inlineStr">
        <is>
          <t>perceval-finos</t>
        </is>
      </c>
      <c r="F26817">
        <f>=0.1.7</f>
        <v/>
      </c>
      <c r="G26817" t="inlineStr">
        <is>
          <t>perceval-finos</t>
        </is>
      </c>
      <c r="H26817">
        <f>=0.1.6</f>
        <v/>
      </c>
    </row>
    <row r="26818">
      <c r="A26818" t="inlineStr">
        <is>
          <t>grimoirelab</t>
        </is>
      </c>
      <c r="B26818" t="inlineStr">
        <is>
          <t>d76ffdf8aef57e203ecb5f9eff47b06c8ac7f3a1</t>
        </is>
      </c>
      <c r="C26818" t="inlineStr">
        <is>
          <t>2019-11-28 10:00:58+00:00</t>
        </is>
      </c>
      <c r="D26818" t="inlineStr">
        <is>
          <t>verchange</t>
        </is>
      </c>
      <c r="E26818" t="inlineStr">
        <is>
          <t>perceval-mozilla</t>
        </is>
      </c>
      <c r="F26818">
        <f>=0.2.10</f>
        <v/>
      </c>
      <c r="G26818" t="inlineStr">
        <is>
          <t>perceval-mozilla</t>
        </is>
      </c>
      <c r="H26818">
        <f>=0.2.9</f>
        <v/>
      </c>
    </row>
    <row r="26819">
      <c r="A26819" t="inlineStr">
        <is>
          <t>grimoirelab</t>
        </is>
      </c>
      <c r="B26819" t="inlineStr">
        <is>
          <t>d76ffdf8aef57e203ecb5f9eff47b06c8ac7f3a1</t>
        </is>
      </c>
      <c r="C26819" t="inlineStr">
        <is>
          <t>2019-11-28 10:00:58+00:00</t>
        </is>
      </c>
      <c r="D26819" t="inlineStr">
        <is>
          <t>verchange</t>
        </is>
      </c>
      <c r="E26819" t="inlineStr">
        <is>
          <t>perceval-puppet</t>
        </is>
      </c>
      <c r="F26819">
        <f>=0.1.16</f>
        <v/>
      </c>
      <c r="G26819" t="inlineStr">
        <is>
          <t>perceval-puppet</t>
        </is>
      </c>
      <c r="H26819">
        <f>=0.1.15</f>
        <v/>
      </c>
    </row>
    <row r="26820">
      <c r="A26820" t="inlineStr">
        <is>
          <t>grimoirelab</t>
        </is>
      </c>
      <c r="B26820" t="inlineStr">
        <is>
          <t>d76ffdf8aef57e203ecb5f9eff47b06c8ac7f3a1</t>
        </is>
      </c>
      <c r="C26820" t="inlineStr">
        <is>
          <t>2019-11-28 10:00:58+00:00</t>
        </is>
      </c>
      <c r="D26820" t="inlineStr">
        <is>
          <t>verchange</t>
        </is>
      </c>
      <c r="E26820" t="inlineStr">
        <is>
          <t>grimoirelab</t>
        </is>
      </c>
      <c r="F26820">
        <f>=0.2.33</f>
        <v/>
      </c>
      <c r="G26820" t="inlineStr">
        <is>
          <t>grimoirelab</t>
        </is>
      </c>
      <c r="H26820">
        <f>=0.2.32</f>
        <v/>
      </c>
    </row>
    <row r="26821">
      <c r="A26821" t="inlineStr">
        <is>
          <t>grimoirelab</t>
        </is>
      </c>
      <c r="B26821" t="inlineStr">
        <is>
          <t>d76ffdf8aef57e203ecb5f9eff47b06c8ac7f3a1</t>
        </is>
      </c>
      <c r="C26821" t="inlineStr">
        <is>
          <t>2019-11-28 10:00:58+00:00</t>
        </is>
      </c>
      <c r="D26821" t="inlineStr">
        <is>
          <t>verchange</t>
        </is>
      </c>
      <c r="E26821" t="inlineStr">
        <is>
          <t>grimoire-elk</t>
        </is>
      </c>
      <c r="F26821">
        <f>=0.64.0</f>
        <v/>
      </c>
      <c r="G26821" t="inlineStr">
        <is>
          <t>grimoire-elk</t>
        </is>
      </c>
      <c r="H26821">
        <f>=0.63.0</f>
        <v/>
      </c>
    </row>
    <row r="26822">
      <c r="A26822" t="inlineStr">
        <is>
          <t>grimoirelab</t>
        </is>
      </c>
      <c r="B26822" t="inlineStr">
        <is>
          <t>d76ffdf8aef57e203ecb5f9eff47b06c8ac7f3a1</t>
        </is>
      </c>
      <c r="C26822" t="inlineStr">
        <is>
          <t>2019-11-28 10:00:58+00:00</t>
        </is>
      </c>
      <c r="D26822" t="inlineStr">
        <is>
          <t>verchange</t>
        </is>
      </c>
      <c r="E26822" t="inlineStr">
        <is>
          <t>sirmordred</t>
        </is>
      </c>
      <c r="F26822">
        <f>=0.2.26</f>
        <v/>
      </c>
      <c r="G26822" t="inlineStr">
        <is>
          <t>sirmordred</t>
        </is>
      </c>
      <c r="H26822">
        <f>=0.2.25</f>
        <v/>
      </c>
    </row>
    <row r="26823">
      <c r="A26823" t="inlineStr">
        <is>
          <t>grimoirelab</t>
        </is>
      </c>
      <c r="B26823" t="inlineStr">
        <is>
          <t>d76ffdf8aef57e203ecb5f9eff47b06c8ac7f3a1</t>
        </is>
      </c>
      <c r="C26823" t="inlineStr">
        <is>
          <t>2019-11-28 10:00:58+00:00</t>
        </is>
      </c>
      <c r="D26823" t="inlineStr">
        <is>
          <t>verchange</t>
        </is>
      </c>
      <c r="E26823" t="inlineStr">
        <is>
          <t>grimoirelab-panels</t>
        </is>
      </c>
      <c r="F26823">
        <f>=0.0.45</f>
        <v/>
      </c>
      <c r="G26823" t="inlineStr">
        <is>
          <t>grimoirelab-panels</t>
        </is>
      </c>
      <c r="H26823">
        <f>=0.0.44</f>
        <v/>
      </c>
    </row>
    <row r="26824">
      <c r="A26824" t="inlineStr">
        <is>
          <t>grimoirelab</t>
        </is>
      </c>
      <c r="B26824" t="inlineStr">
        <is>
          <t>d76ffdf8aef57e203ecb5f9eff47b06c8ac7f3a1</t>
        </is>
      </c>
      <c r="C26824" t="inlineStr">
        <is>
          <t>2019-11-28 10:00:58+00:00</t>
        </is>
      </c>
      <c r="D26824" t="inlineStr">
        <is>
          <t>verchange</t>
        </is>
      </c>
      <c r="E26824" t="inlineStr">
        <is>
          <t>graal</t>
        </is>
      </c>
      <c r="F26824">
        <f>=0.2.4</f>
        <v/>
      </c>
      <c r="G26824" t="inlineStr">
        <is>
          <t>graal</t>
        </is>
      </c>
      <c r="H26824">
        <f>=0.2.3</f>
        <v/>
      </c>
    </row>
    <row r="26825">
      <c r="A26825" t="inlineStr">
        <is>
          <t>grimoirelab</t>
        </is>
      </c>
      <c r="B26825" t="inlineStr">
        <is>
          <t>d76ffdf8aef57e203ecb5f9eff47b06c8ac7f3a1</t>
        </is>
      </c>
      <c r="C26825" t="inlineStr">
        <is>
          <t>2019-11-28 10:00:58+00:00</t>
        </is>
      </c>
      <c r="D26825" t="inlineStr">
        <is>
          <t>verchange</t>
        </is>
      </c>
      <c r="E26825" t="inlineStr">
        <is>
          <t>cereslib</t>
        </is>
      </c>
      <c r="F26825">
        <f>=0.1.9</f>
        <v/>
      </c>
      <c r="G26825" t="inlineStr">
        <is>
          <t>cereslib</t>
        </is>
      </c>
      <c r="H26825">
        <f>=0.1.8</f>
        <v/>
      </c>
    </row>
    <row r="26826">
      <c r="A26826" t="inlineStr">
        <is>
          <t>grimoirelab</t>
        </is>
      </c>
      <c r="B26826" t="inlineStr">
        <is>
          <t>d76ffdf8aef57e203ecb5f9eff47b06c8ac7f3a1</t>
        </is>
      </c>
      <c r="C26826" t="inlineStr">
        <is>
          <t>2019-11-28 10:00:58+00:00</t>
        </is>
      </c>
      <c r="D26826" t="inlineStr">
        <is>
          <t>verchange</t>
        </is>
      </c>
      <c r="E26826" t="inlineStr">
        <is>
          <t>perceval-opnfv</t>
        </is>
      </c>
      <c r="F26826">
        <f>=0.1.17</f>
        <v/>
      </c>
      <c r="G26826" t="inlineStr">
        <is>
          <t>perceval-opnfv</t>
        </is>
      </c>
      <c r="H26826">
        <f>=0.1.16</f>
        <v/>
      </c>
    </row>
    <row r="26827">
      <c r="A26827" t="inlineStr">
        <is>
          <t>grimoirelab</t>
        </is>
      </c>
      <c r="B26827" t="inlineStr">
        <is>
          <t>d76ffdf8aef57e203ecb5f9eff47b06c8ac7f3a1</t>
        </is>
      </c>
      <c r="C26827" t="inlineStr">
        <is>
          <t>2019-11-28 10:00:58+00:00</t>
        </is>
      </c>
      <c r="D26827" t="inlineStr">
        <is>
          <t>verchange</t>
        </is>
      </c>
      <c r="E26827" t="inlineStr">
        <is>
          <t>kingarthur</t>
        </is>
      </c>
      <c r="F26827">
        <f>=0.1.19</f>
        <v/>
      </c>
      <c r="G26827" t="inlineStr">
        <is>
          <t>kingarthur</t>
        </is>
      </c>
      <c r="H26827">
        <f>=0.1.18</f>
        <v/>
      </c>
    </row>
    <row r="26828">
      <c r="A26828" t="inlineStr">
        <is>
          <t>grimoirelab</t>
        </is>
      </c>
      <c r="B26828" t="inlineStr">
        <is>
          <t>2b016a8de47f6923316aa235ed804e7bf9c53766</t>
        </is>
      </c>
      <c r="C26828" t="inlineStr">
        <is>
          <t>2019-12-19 05:48:18+00:00</t>
        </is>
      </c>
      <c r="D26828" t="inlineStr">
        <is>
          <t>verchange</t>
        </is>
      </c>
      <c r="E26828" t="inlineStr">
        <is>
          <t>perceval</t>
        </is>
      </c>
      <c r="F26828">
        <f>=0.12.26</f>
        <v/>
      </c>
      <c r="G26828" t="inlineStr">
        <is>
          <t>perceval</t>
        </is>
      </c>
      <c r="H26828">
        <f>=0.12.25</f>
        <v/>
      </c>
    </row>
    <row r="26829">
      <c r="A26829" t="inlineStr">
        <is>
          <t>grimoirelab</t>
        </is>
      </c>
      <c r="B26829" t="inlineStr">
        <is>
          <t>2b016a8de47f6923316aa235ed804e7bf9c53766</t>
        </is>
      </c>
      <c r="C26829" t="inlineStr">
        <is>
          <t>2019-12-19 05:48:18+00:00</t>
        </is>
      </c>
      <c r="D26829" t="inlineStr">
        <is>
          <t>verchange</t>
        </is>
      </c>
      <c r="E26829" t="inlineStr">
        <is>
          <t>grimoire-elk</t>
        </is>
      </c>
      <c r="F26829">
        <f>=0.65.0</f>
        <v/>
      </c>
      <c r="G26829" t="inlineStr">
        <is>
          <t>grimoire-elk</t>
        </is>
      </c>
      <c r="H26829">
        <f>=0.64.0</f>
        <v/>
      </c>
    </row>
    <row r="26830">
      <c r="A26830" t="inlineStr">
        <is>
          <t>grimoirelab</t>
        </is>
      </c>
      <c r="B26830" t="inlineStr">
        <is>
          <t>2b016a8de47f6923316aa235ed804e7bf9c53766</t>
        </is>
      </c>
      <c r="C26830" t="inlineStr">
        <is>
          <t>2019-12-19 05:48:18+00:00</t>
        </is>
      </c>
      <c r="D26830" t="inlineStr">
        <is>
          <t>verchange</t>
        </is>
      </c>
      <c r="E26830" t="inlineStr">
        <is>
          <t>sirmordred</t>
        </is>
      </c>
      <c r="F26830">
        <f>=0.2.27</f>
        <v/>
      </c>
      <c r="G26830" t="inlineStr">
        <is>
          <t>sirmordred</t>
        </is>
      </c>
      <c r="H26830">
        <f>=0.2.26</f>
        <v/>
      </c>
    </row>
    <row r="26831">
      <c r="A26831" t="inlineStr">
        <is>
          <t>grimoirelab</t>
        </is>
      </c>
      <c r="B26831" t="inlineStr">
        <is>
          <t>2b016a8de47f6923316aa235ed804e7bf9c53766</t>
        </is>
      </c>
      <c r="C26831" t="inlineStr">
        <is>
          <t>2019-12-19 05:48:18+00:00</t>
        </is>
      </c>
      <c r="D26831" t="inlineStr">
        <is>
          <t>verchange</t>
        </is>
      </c>
      <c r="E26831" t="inlineStr">
        <is>
          <t>grimoirelab</t>
        </is>
      </c>
      <c r="F26831">
        <f>=0.2.34</f>
        <v/>
      </c>
      <c r="G26831" t="inlineStr">
        <is>
          <t>grimoirelab</t>
        </is>
      </c>
      <c r="H26831">
        <f>=0.2.33</f>
        <v/>
      </c>
    </row>
    <row r="26832">
      <c r="A26832" t="inlineStr">
        <is>
          <t>grimoirelab</t>
        </is>
      </c>
      <c r="B26832" t="inlineStr">
        <is>
          <t>2b016a8de47f6923316aa235ed804e7bf9c53766</t>
        </is>
      </c>
      <c r="C26832" t="inlineStr">
        <is>
          <t>2019-12-19 05:48:18+00:00</t>
        </is>
      </c>
      <c r="D26832" t="inlineStr">
        <is>
          <t>verchange</t>
        </is>
      </c>
      <c r="E26832" t="inlineStr">
        <is>
          <t>sortinghat</t>
        </is>
      </c>
      <c r="F26832">
        <f>=0.7.8</f>
        <v/>
      </c>
      <c r="G26832" t="inlineStr">
        <is>
          <t>sortinghat</t>
        </is>
      </c>
      <c r="H26832">
        <f>=0.7.7</f>
        <v/>
      </c>
    </row>
    <row r="26833">
      <c r="A26833" t="inlineStr">
        <is>
          <t>grimoirelab</t>
        </is>
      </c>
      <c r="B26833" t="inlineStr">
        <is>
          <t>2b016a8de47f6923316aa235ed804e7bf9c53766</t>
        </is>
      </c>
      <c r="C26833" t="inlineStr">
        <is>
          <t>2019-12-19 05:48:18+00:00</t>
        </is>
      </c>
      <c r="D26833" t="inlineStr">
        <is>
          <t>verchange</t>
        </is>
      </c>
      <c r="E26833" t="inlineStr">
        <is>
          <t>grimoirelab-panels</t>
        </is>
      </c>
      <c r="F26833">
        <f>=0.0.46</f>
        <v/>
      </c>
      <c r="G26833" t="inlineStr">
        <is>
          <t>grimoirelab-panels</t>
        </is>
      </c>
      <c r="H26833">
        <f>=0.0.45</f>
        <v/>
      </c>
    </row>
    <row r="26834">
      <c r="A26834" t="inlineStr">
        <is>
          <t>grimoirelab</t>
        </is>
      </c>
      <c r="B26834" t="inlineStr">
        <is>
          <t>5c843604c7146f888839a5ea16bc28252b0a4d0e</t>
        </is>
      </c>
      <c r="C26834" t="inlineStr">
        <is>
          <t>2020-01-03 10:42:46+00:00</t>
        </is>
      </c>
      <c r="D26834" t="inlineStr">
        <is>
          <t>verchange</t>
        </is>
      </c>
      <c r="E26834" t="inlineStr">
        <is>
          <t>kidash</t>
        </is>
      </c>
      <c r="F26834">
        <f>=0.4.16</f>
        <v/>
      </c>
      <c r="G26834" t="inlineStr">
        <is>
          <t>kidash</t>
        </is>
      </c>
      <c r="H26834">
        <f>=0.4.15</f>
        <v/>
      </c>
    </row>
    <row r="26835">
      <c r="A26835" t="inlineStr">
        <is>
          <t>grimoirelab</t>
        </is>
      </c>
      <c r="B26835" t="inlineStr">
        <is>
          <t>5c843604c7146f888839a5ea16bc28252b0a4d0e</t>
        </is>
      </c>
      <c r="C26835" t="inlineStr">
        <is>
          <t>2020-01-03 10:42:46+00:00</t>
        </is>
      </c>
      <c r="D26835" t="inlineStr">
        <is>
          <t>verchange</t>
        </is>
      </c>
      <c r="E26835" t="inlineStr">
        <is>
          <t>grimoire-elk</t>
        </is>
      </c>
      <c r="F26835">
        <f>=0.66.0</f>
        <v/>
      </c>
      <c r="G26835" t="inlineStr">
        <is>
          <t>grimoire-elk</t>
        </is>
      </c>
      <c r="H26835">
        <f>=0.65.0</f>
        <v/>
      </c>
    </row>
    <row r="26836">
      <c r="A26836" t="inlineStr">
        <is>
          <t>grimoirelab</t>
        </is>
      </c>
      <c r="B26836" t="inlineStr">
        <is>
          <t>5c843604c7146f888839a5ea16bc28252b0a4d0e</t>
        </is>
      </c>
      <c r="C26836" t="inlineStr">
        <is>
          <t>2020-01-03 10:42:46+00:00</t>
        </is>
      </c>
      <c r="D26836" t="inlineStr">
        <is>
          <t>verchange</t>
        </is>
      </c>
      <c r="E26836" t="inlineStr">
        <is>
          <t>grimoirelab</t>
        </is>
      </c>
      <c r="F26836">
        <f>=0.2.35</f>
        <v/>
      </c>
      <c r="G26836" t="inlineStr">
        <is>
          <t>grimoirelab</t>
        </is>
      </c>
      <c r="H26836">
        <f>=0.2.34</f>
        <v/>
      </c>
    </row>
    <row r="26837">
      <c r="A26837" t="inlineStr">
        <is>
          <t>grimoirelab</t>
        </is>
      </c>
      <c r="B26837" t="inlineStr">
        <is>
          <t>5c843604c7146f888839a5ea16bc28252b0a4d0e</t>
        </is>
      </c>
      <c r="C26837" t="inlineStr">
        <is>
          <t>2020-01-03 10:42:46+00:00</t>
        </is>
      </c>
      <c r="D26837" t="inlineStr">
        <is>
          <t>verchange</t>
        </is>
      </c>
      <c r="E26837" t="inlineStr">
        <is>
          <t>sortinghat</t>
        </is>
      </c>
      <c r="F26837">
        <f>=0.7.9</f>
        <v/>
      </c>
      <c r="G26837" t="inlineStr">
        <is>
          <t>sortinghat</t>
        </is>
      </c>
      <c r="H26837">
        <f>=0.7.8</f>
        <v/>
      </c>
    </row>
    <row r="26838">
      <c r="A26838" t="inlineStr">
        <is>
          <t>grimoirelab</t>
        </is>
      </c>
      <c r="B26838" t="inlineStr">
        <is>
          <t>5c843604c7146f888839a5ea16bc28252b0a4d0e</t>
        </is>
      </c>
      <c r="C26838" t="inlineStr">
        <is>
          <t>2020-01-03 10:42:46+00:00</t>
        </is>
      </c>
      <c r="D26838" t="inlineStr">
        <is>
          <t>verchange</t>
        </is>
      </c>
      <c r="E26838" t="inlineStr">
        <is>
          <t>graal</t>
        </is>
      </c>
      <c r="F26838">
        <f>=0.2.5</f>
        <v/>
      </c>
      <c r="G26838" t="inlineStr">
        <is>
          <t>graal</t>
        </is>
      </c>
      <c r="H26838">
        <f>=0.2.4</f>
        <v/>
      </c>
    </row>
    <row r="26839">
      <c r="A26839" t="inlineStr">
        <is>
          <t>grimoirelab</t>
        </is>
      </c>
      <c r="B26839" t="inlineStr">
        <is>
          <t>c612e657fdd99e00c9389d0021612784eb1ec122</t>
        </is>
      </c>
      <c r="C26839" t="inlineStr">
        <is>
          <t>2020-01-08 11:27:58+00:00</t>
        </is>
      </c>
      <c r="D26839" t="inlineStr">
        <is>
          <t>verchange</t>
        </is>
      </c>
      <c r="E26839" t="inlineStr">
        <is>
          <t>grimoirelab</t>
        </is>
      </c>
      <c r="F26839">
        <f>=0.2.36</f>
        <v/>
      </c>
      <c r="G26839" t="inlineStr">
        <is>
          <t>grimoirelab</t>
        </is>
      </c>
      <c r="H26839">
        <f>=0.2.35</f>
        <v/>
      </c>
    </row>
    <row r="26840">
      <c r="A26840" t="inlineStr">
        <is>
          <t>grimoirelab</t>
        </is>
      </c>
      <c r="B26840" t="inlineStr">
        <is>
          <t>c612e657fdd99e00c9389d0021612784eb1ec122</t>
        </is>
      </c>
      <c r="C26840" t="inlineStr">
        <is>
          <t>2020-01-08 11:27:58+00:00</t>
        </is>
      </c>
      <c r="D26840" t="inlineStr">
        <is>
          <t>verchange</t>
        </is>
      </c>
      <c r="E26840" t="inlineStr">
        <is>
          <t>grimoire-elk</t>
        </is>
      </c>
      <c r="F26840">
        <f>=0.67.0</f>
        <v/>
      </c>
      <c r="G26840" t="inlineStr">
        <is>
          <t>grimoire-elk</t>
        </is>
      </c>
      <c r="H26840">
        <f>=0.66.0</f>
        <v/>
      </c>
    </row>
    <row r="26841">
      <c r="A26841" t="inlineStr">
        <is>
          <t>grimoirelab</t>
        </is>
      </c>
      <c r="B26841" t="inlineStr">
        <is>
          <t>430b96eebe42070b35511531e07310c7bef89efb</t>
        </is>
      </c>
      <c r="C26841" t="inlineStr">
        <is>
          <t>2020-01-28 18:13:42+00:00</t>
        </is>
      </c>
      <c r="D26841" t="inlineStr">
        <is>
          <t>verchange</t>
        </is>
      </c>
      <c r="E26841" t="inlineStr">
        <is>
          <t>grimoire-elk</t>
        </is>
      </c>
      <c r="F26841">
        <f>=0.69.0</f>
        <v/>
      </c>
      <c r="G26841" t="inlineStr">
        <is>
          <t>grimoire-elk</t>
        </is>
      </c>
      <c r="H26841">
        <f>=0.67.0</f>
        <v/>
      </c>
    </row>
    <row r="26842">
      <c r="A26842" t="inlineStr">
        <is>
          <t>grimoirelab</t>
        </is>
      </c>
      <c r="B26842" t="inlineStr">
        <is>
          <t>430b96eebe42070b35511531e07310c7bef89efb</t>
        </is>
      </c>
      <c r="C26842" t="inlineStr">
        <is>
          <t>2020-01-28 18:13:42+00:00</t>
        </is>
      </c>
      <c r="D26842" t="inlineStr">
        <is>
          <t>verchange</t>
        </is>
      </c>
      <c r="E26842" t="inlineStr">
        <is>
          <t>sirmordred</t>
        </is>
      </c>
      <c r="F26842">
        <f>=0.2.28</f>
        <v/>
      </c>
      <c r="G26842" t="inlineStr">
        <is>
          <t>sirmordred</t>
        </is>
      </c>
      <c r="H26842">
        <f>=0.2.27</f>
        <v/>
      </c>
    </row>
    <row r="26843">
      <c r="A26843" t="inlineStr">
        <is>
          <t>grimoirelab</t>
        </is>
      </c>
      <c r="B26843" t="inlineStr">
        <is>
          <t>430b96eebe42070b35511531e07310c7bef89efb</t>
        </is>
      </c>
      <c r="C26843" t="inlineStr">
        <is>
          <t>2020-01-28 18:13:42+00:00</t>
        </is>
      </c>
      <c r="D26843" t="inlineStr">
        <is>
          <t>verchange</t>
        </is>
      </c>
      <c r="E26843" t="inlineStr">
        <is>
          <t>grimoirelab</t>
        </is>
      </c>
      <c r="F26843">
        <f>=0.2.37</f>
        <v/>
      </c>
      <c r="G26843" t="inlineStr">
        <is>
          <t>grimoirelab</t>
        </is>
      </c>
      <c r="H26843">
        <f>=0.2.36</f>
        <v/>
      </c>
    </row>
    <row r="26844">
      <c r="A26844" t="inlineStr">
        <is>
          <t>grimoirelab</t>
        </is>
      </c>
      <c r="B26844" t="inlineStr">
        <is>
          <t>430b96eebe42070b35511531e07310c7bef89efb</t>
        </is>
      </c>
      <c r="C26844" t="inlineStr">
        <is>
          <t>2020-01-28 18:13:42+00:00</t>
        </is>
      </c>
      <c r="D26844" t="inlineStr">
        <is>
          <t>verchange</t>
        </is>
      </c>
      <c r="E26844" t="inlineStr">
        <is>
          <t>sortinghat</t>
        </is>
      </c>
      <c r="F26844">
        <f>=0.7.10</f>
        <v/>
      </c>
      <c r="G26844" t="inlineStr">
        <is>
          <t>sortinghat</t>
        </is>
      </c>
      <c r="H26844">
        <f>=0.7.9</f>
        <v/>
      </c>
    </row>
    <row r="26845">
      <c r="A26845" t="inlineStr">
        <is>
          <t>grimoirelab</t>
        </is>
      </c>
      <c r="B26845" t="inlineStr">
        <is>
          <t>430b96eebe42070b35511531e07310c7bef89efb</t>
        </is>
      </c>
      <c r="C26845" t="inlineStr">
        <is>
          <t>2020-01-28 18:13:42+00:00</t>
        </is>
      </c>
      <c r="D26845" t="inlineStr">
        <is>
          <t>verchange</t>
        </is>
      </c>
      <c r="E26845" t="inlineStr">
        <is>
          <t>grimoirelab-panels</t>
        </is>
      </c>
      <c r="F26845">
        <f>=0.0.47</f>
        <v/>
      </c>
      <c r="G26845" t="inlineStr">
        <is>
          <t>grimoirelab-panels</t>
        </is>
      </c>
      <c r="H26845">
        <f>=0.0.46</f>
        <v/>
      </c>
    </row>
    <row r="26846">
      <c r="A26846" t="inlineStr">
        <is>
          <t>grimoirelab</t>
        </is>
      </c>
      <c r="B26846" t="inlineStr">
        <is>
          <t>430b96eebe42070b35511531e07310c7bef89efb</t>
        </is>
      </c>
      <c r="C26846" t="inlineStr">
        <is>
          <t>2020-01-28 18:13:42+00:00</t>
        </is>
      </c>
      <c r="D26846" t="inlineStr">
        <is>
          <t>verchange</t>
        </is>
      </c>
      <c r="E26846" t="inlineStr">
        <is>
          <t>cereslib</t>
        </is>
      </c>
      <c r="F26846">
        <f>=0.1.10</f>
        <v/>
      </c>
      <c r="G26846" t="inlineStr">
        <is>
          <t>cereslib</t>
        </is>
      </c>
      <c r="H26846">
        <f>=0.1.9</f>
        <v/>
      </c>
    </row>
    <row r="26847">
      <c r="A26847" t="inlineStr">
        <is>
          <t>grimoirelab</t>
        </is>
      </c>
      <c r="B26847" t="inlineStr">
        <is>
          <t>580fde95ed96cec19e6fdd90618523c6f2a1e934</t>
        </is>
      </c>
      <c r="C26847" t="inlineStr">
        <is>
          <t>2020-02-25 15:14:05+00:00</t>
        </is>
      </c>
      <c r="D26847" t="inlineStr">
        <is>
          <t>verchange</t>
        </is>
      </c>
      <c r="E26847" t="inlineStr">
        <is>
          <t>perceval</t>
        </is>
      </c>
      <c r="F26847">
        <f>=0.12.27</f>
        <v/>
      </c>
      <c r="G26847" t="inlineStr">
        <is>
          <t>perceval</t>
        </is>
      </c>
      <c r="H26847">
        <f>=0.12.26</f>
        <v/>
      </c>
    </row>
    <row r="26848">
      <c r="A26848" t="inlineStr">
        <is>
          <t>grimoirelab</t>
        </is>
      </c>
      <c r="B26848" t="inlineStr">
        <is>
          <t>580fde95ed96cec19e6fdd90618523c6f2a1e934</t>
        </is>
      </c>
      <c r="C26848" t="inlineStr">
        <is>
          <t>2020-02-25 15:14:05+00:00</t>
        </is>
      </c>
      <c r="D26848" t="inlineStr">
        <is>
          <t>verchange</t>
        </is>
      </c>
      <c r="E26848" t="inlineStr">
        <is>
          <t>perceval-finos</t>
        </is>
      </c>
      <c r="F26848">
        <f>=0.1.8</f>
        <v/>
      </c>
      <c r="G26848" t="inlineStr">
        <is>
          <t>perceval-finos</t>
        </is>
      </c>
      <c r="H26848">
        <f>=0.1.7</f>
        <v/>
      </c>
    </row>
    <row r="26849">
      <c r="A26849" t="inlineStr">
        <is>
          <t>grimoirelab</t>
        </is>
      </c>
      <c r="B26849" t="inlineStr">
        <is>
          <t>580fde95ed96cec19e6fdd90618523c6f2a1e934</t>
        </is>
      </c>
      <c r="C26849" t="inlineStr">
        <is>
          <t>2020-02-25 15:14:05+00:00</t>
        </is>
      </c>
      <c r="D26849" t="inlineStr">
        <is>
          <t>verchange</t>
        </is>
      </c>
      <c r="E26849" t="inlineStr">
        <is>
          <t>perceval-mozilla</t>
        </is>
      </c>
      <c r="F26849">
        <f>=0.2.11</f>
        <v/>
      </c>
      <c r="G26849" t="inlineStr">
        <is>
          <t>perceval-mozilla</t>
        </is>
      </c>
      <c r="H26849">
        <f>=0.2.10</f>
        <v/>
      </c>
    </row>
    <row r="26850">
      <c r="A26850" t="inlineStr">
        <is>
          <t>grimoirelab</t>
        </is>
      </c>
      <c r="B26850" t="inlineStr">
        <is>
          <t>580fde95ed96cec19e6fdd90618523c6f2a1e934</t>
        </is>
      </c>
      <c r="C26850" t="inlineStr">
        <is>
          <t>2020-02-25 15:14:05+00:00</t>
        </is>
      </c>
      <c r="D26850" t="inlineStr">
        <is>
          <t>verchange</t>
        </is>
      </c>
      <c r="E26850" t="inlineStr">
        <is>
          <t>perceval-puppet</t>
        </is>
      </c>
      <c r="F26850">
        <f>=0.1.17</f>
        <v/>
      </c>
      <c r="G26850" t="inlineStr">
        <is>
          <t>perceval-puppet</t>
        </is>
      </c>
      <c r="H26850">
        <f>=0.1.16</f>
        <v/>
      </c>
    </row>
    <row r="26851">
      <c r="A26851" t="inlineStr">
        <is>
          <t>grimoirelab</t>
        </is>
      </c>
      <c r="B26851" t="inlineStr">
        <is>
          <t>580fde95ed96cec19e6fdd90618523c6f2a1e934</t>
        </is>
      </c>
      <c r="C26851" t="inlineStr">
        <is>
          <t>2020-02-25 15:14:05+00:00</t>
        </is>
      </c>
      <c r="D26851" t="inlineStr">
        <is>
          <t>verchange</t>
        </is>
      </c>
      <c r="E26851" t="inlineStr">
        <is>
          <t>grimoirelab</t>
        </is>
      </c>
      <c r="F26851">
        <f>=0.2.38</f>
        <v/>
      </c>
      <c r="G26851" t="inlineStr">
        <is>
          <t>grimoirelab</t>
        </is>
      </c>
      <c r="H26851">
        <f>=0.2.37</f>
        <v/>
      </c>
    </row>
    <row r="26852">
      <c r="A26852" t="inlineStr">
        <is>
          <t>grimoirelab</t>
        </is>
      </c>
      <c r="B26852" t="inlineStr">
        <is>
          <t>580fde95ed96cec19e6fdd90618523c6f2a1e934</t>
        </is>
      </c>
      <c r="C26852" t="inlineStr">
        <is>
          <t>2020-02-25 15:14:05+00:00</t>
        </is>
      </c>
      <c r="D26852" t="inlineStr">
        <is>
          <t>verchange</t>
        </is>
      </c>
      <c r="E26852" t="inlineStr">
        <is>
          <t>grimoire-elk</t>
        </is>
      </c>
      <c r="F26852">
        <f>=0.70.0</f>
        <v/>
      </c>
      <c r="G26852" t="inlineStr">
        <is>
          <t>grimoire-elk</t>
        </is>
      </c>
      <c r="H26852">
        <f>=0.69.0</f>
        <v/>
      </c>
    </row>
    <row r="26853">
      <c r="A26853" t="inlineStr">
        <is>
          <t>grimoirelab</t>
        </is>
      </c>
      <c r="B26853" t="inlineStr">
        <is>
          <t>580fde95ed96cec19e6fdd90618523c6f2a1e934</t>
        </is>
      </c>
      <c r="C26853" t="inlineStr">
        <is>
          <t>2020-02-25 15:14:05+00:00</t>
        </is>
      </c>
      <c r="D26853" t="inlineStr">
        <is>
          <t>verchange</t>
        </is>
      </c>
      <c r="E26853" t="inlineStr">
        <is>
          <t>sirmordred</t>
        </is>
      </c>
      <c r="F26853">
        <f>=0.2.29</f>
        <v/>
      </c>
      <c r="G26853" t="inlineStr">
        <is>
          <t>sirmordred</t>
        </is>
      </c>
      <c r="H26853">
        <f>=0.2.28</f>
        <v/>
      </c>
    </row>
    <row r="26854">
      <c r="A26854" t="inlineStr">
        <is>
          <t>grimoirelab</t>
        </is>
      </c>
      <c r="B26854" t="inlineStr">
        <is>
          <t>580fde95ed96cec19e6fdd90618523c6f2a1e934</t>
        </is>
      </c>
      <c r="C26854" t="inlineStr">
        <is>
          <t>2020-02-25 15:14:05+00:00</t>
        </is>
      </c>
      <c r="D26854" t="inlineStr">
        <is>
          <t>verchange</t>
        </is>
      </c>
      <c r="E26854" t="inlineStr">
        <is>
          <t>sortinghat</t>
        </is>
      </c>
      <c r="F26854">
        <f>=0.7.11</f>
        <v/>
      </c>
      <c r="G26854" t="inlineStr">
        <is>
          <t>sortinghat</t>
        </is>
      </c>
      <c r="H26854">
        <f>=0.7.10</f>
        <v/>
      </c>
    </row>
    <row r="26855">
      <c r="A26855" t="inlineStr">
        <is>
          <t>grimoirelab</t>
        </is>
      </c>
      <c r="B26855" t="inlineStr">
        <is>
          <t>580fde95ed96cec19e6fdd90618523c6f2a1e934</t>
        </is>
      </c>
      <c r="C26855" t="inlineStr">
        <is>
          <t>2020-02-25 15:14:05+00:00</t>
        </is>
      </c>
      <c r="D26855" t="inlineStr">
        <is>
          <t>verchange</t>
        </is>
      </c>
      <c r="E26855" t="inlineStr">
        <is>
          <t>grimoirelab-panels</t>
        </is>
      </c>
      <c r="F26855">
        <f>=0.0.48</f>
        <v/>
      </c>
      <c r="G26855" t="inlineStr">
        <is>
          <t>grimoirelab-panels</t>
        </is>
      </c>
      <c r="H26855">
        <f>=0.0.47</f>
        <v/>
      </c>
    </row>
    <row r="26856">
      <c r="A26856" t="inlineStr">
        <is>
          <t>grimoirelab</t>
        </is>
      </c>
      <c r="B26856" t="inlineStr">
        <is>
          <t>580fde95ed96cec19e6fdd90618523c6f2a1e934</t>
        </is>
      </c>
      <c r="C26856" t="inlineStr">
        <is>
          <t>2020-02-25 15:14:05+00:00</t>
        </is>
      </c>
      <c r="D26856" t="inlineStr">
        <is>
          <t>verchange</t>
        </is>
      </c>
      <c r="E26856" t="inlineStr">
        <is>
          <t>graal</t>
        </is>
      </c>
      <c r="F26856">
        <f>=0.2.6</f>
        <v/>
      </c>
      <c r="G26856" t="inlineStr">
        <is>
          <t>graal</t>
        </is>
      </c>
      <c r="H26856">
        <f>=0.2.5</f>
        <v/>
      </c>
    </row>
    <row r="26857">
      <c r="A26857" t="inlineStr">
        <is>
          <t>grimoirelab</t>
        </is>
      </c>
      <c r="B26857" t="inlineStr">
        <is>
          <t>580fde95ed96cec19e6fdd90618523c6f2a1e934</t>
        </is>
      </c>
      <c r="C26857" t="inlineStr">
        <is>
          <t>2020-02-25 15:14:05+00:00</t>
        </is>
      </c>
      <c r="D26857" t="inlineStr">
        <is>
          <t>verchange</t>
        </is>
      </c>
      <c r="E26857" t="inlineStr">
        <is>
          <t>perceval-opnfv</t>
        </is>
      </c>
      <c r="F26857">
        <f>=0.1.18</f>
        <v/>
      </c>
      <c r="G26857" t="inlineStr">
        <is>
          <t>perceval-opnfv</t>
        </is>
      </c>
      <c r="H26857">
        <f>=0.1.17</f>
        <v/>
      </c>
    </row>
    <row r="26858">
      <c r="A26858" t="inlineStr">
        <is>
          <t>grimoirelab</t>
        </is>
      </c>
      <c r="B26858" t="inlineStr">
        <is>
          <t>20f5188ee3dad5c8b6da63b175db446cdfc52a40</t>
        </is>
      </c>
      <c r="C26858" t="inlineStr">
        <is>
          <t>2020-03-20 12:46:07+00:00</t>
        </is>
      </c>
      <c r="D26858" t="inlineStr">
        <is>
          <t>verchange</t>
        </is>
      </c>
      <c r="E26858" t="inlineStr">
        <is>
          <t>perceval</t>
        </is>
      </c>
      <c r="F26858">
        <f>=0.13.0</f>
        <v/>
      </c>
      <c r="G26858" t="inlineStr">
        <is>
          <t>perceval</t>
        </is>
      </c>
      <c r="H26858">
        <f>=0.12.27</f>
        <v/>
      </c>
    </row>
    <row r="26859">
      <c r="A26859" t="inlineStr">
        <is>
          <t>grimoirelab</t>
        </is>
      </c>
      <c r="B26859" t="inlineStr">
        <is>
          <t>20f5188ee3dad5c8b6da63b175db446cdfc52a40</t>
        </is>
      </c>
      <c r="C26859" t="inlineStr">
        <is>
          <t>2020-03-20 12:46:07+00:00</t>
        </is>
      </c>
      <c r="D26859" t="inlineStr">
        <is>
          <t>verchange</t>
        </is>
      </c>
      <c r="E26859" t="inlineStr">
        <is>
          <t>kidash</t>
        </is>
      </c>
      <c r="F26859">
        <f>=0.4.17</f>
        <v/>
      </c>
      <c r="G26859" t="inlineStr">
        <is>
          <t>kidash</t>
        </is>
      </c>
      <c r="H26859">
        <f>=0.4.16</f>
        <v/>
      </c>
    </row>
    <row r="26860">
      <c r="A26860" t="inlineStr">
        <is>
          <t>grimoirelab</t>
        </is>
      </c>
      <c r="B26860" t="inlineStr">
        <is>
          <t>20f5188ee3dad5c8b6da63b175db446cdfc52a40</t>
        </is>
      </c>
      <c r="C26860" t="inlineStr">
        <is>
          <t>2020-03-20 12:46:07+00:00</t>
        </is>
      </c>
      <c r="D26860" t="inlineStr">
        <is>
          <t>verchange</t>
        </is>
      </c>
      <c r="E26860" t="inlineStr">
        <is>
          <t>grimoire-elk</t>
        </is>
      </c>
      <c r="F26860">
        <f>=0.71.0</f>
        <v/>
      </c>
      <c r="G26860" t="inlineStr">
        <is>
          <t>grimoire-elk</t>
        </is>
      </c>
      <c r="H26860">
        <f>=0.70.0</f>
        <v/>
      </c>
    </row>
    <row r="26861">
      <c r="A26861" t="inlineStr">
        <is>
          <t>grimoirelab</t>
        </is>
      </c>
      <c r="B26861" t="inlineStr">
        <is>
          <t>20f5188ee3dad5c8b6da63b175db446cdfc52a40</t>
        </is>
      </c>
      <c r="C26861" t="inlineStr">
        <is>
          <t>2020-03-20 12:46:07+00:00</t>
        </is>
      </c>
      <c r="D26861" t="inlineStr">
        <is>
          <t>verchange</t>
        </is>
      </c>
      <c r="E26861" t="inlineStr">
        <is>
          <t>sirmordred</t>
        </is>
      </c>
      <c r="F26861">
        <f>=0.2.30</f>
        <v/>
      </c>
      <c r="G26861" t="inlineStr">
        <is>
          <t>sirmordred</t>
        </is>
      </c>
      <c r="H26861">
        <f>=0.2.29</f>
        <v/>
      </c>
    </row>
    <row r="26862">
      <c r="A26862" t="inlineStr">
        <is>
          <t>grimoirelab</t>
        </is>
      </c>
      <c r="B26862" t="inlineStr">
        <is>
          <t>20f5188ee3dad5c8b6da63b175db446cdfc52a40</t>
        </is>
      </c>
      <c r="C26862" t="inlineStr">
        <is>
          <t>2020-03-20 12:46:07+00:00</t>
        </is>
      </c>
      <c r="D26862" t="inlineStr">
        <is>
          <t>verchange</t>
        </is>
      </c>
      <c r="E26862" t="inlineStr">
        <is>
          <t>grimoirelab</t>
        </is>
      </c>
      <c r="F26862">
        <f>=0.2.39</f>
        <v/>
      </c>
      <c r="G26862" t="inlineStr">
        <is>
          <t>grimoirelab</t>
        </is>
      </c>
      <c r="H26862">
        <f>=0.2.38</f>
        <v/>
      </c>
    </row>
    <row r="26863">
      <c r="A26863" t="inlineStr">
        <is>
          <t>grimoirelab</t>
        </is>
      </c>
      <c r="B26863" t="inlineStr">
        <is>
          <t>20f5188ee3dad5c8b6da63b175db446cdfc52a40</t>
        </is>
      </c>
      <c r="C26863" t="inlineStr">
        <is>
          <t>2020-03-20 12:46:07+00:00</t>
        </is>
      </c>
      <c r="D26863" t="inlineStr">
        <is>
          <t>verchange</t>
        </is>
      </c>
      <c r="E26863" t="inlineStr">
        <is>
          <t>grimoirelab-panels</t>
        </is>
      </c>
      <c r="F26863">
        <f>=0.0.50</f>
        <v/>
      </c>
      <c r="G26863" t="inlineStr">
        <is>
          <t>grimoirelab-panels</t>
        </is>
      </c>
      <c r="H26863">
        <f>=0.0.48</f>
        <v/>
      </c>
    </row>
    <row r="26864">
      <c r="A26864" t="inlineStr">
        <is>
          <t>grimoirelab</t>
        </is>
      </c>
      <c r="B26864" t="inlineStr">
        <is>
          <t>20f5188ee3dad5c8b6da63b175db446cdfc52a40</t>
        </is>
      </c>
      <c r="C26864" t="inlineStr">
        <is>
          <t>2020-03-20 12:46:07+00:00</t>
        </is>
      </c>
      <c r="D26864" t="inlineStr">
        <is>
          <t>verchange</t>
        </is>
      </c>
      <c r="E26864" t="inlineStr">
        <is>
          <t>graal</t>
        </is>
      </c>
      <c r="F26864">
        <f>=0.2.7</f>
        <v/>
      </c>
      <c r="G26864" t="inlineStr">
        <is>
          <t>graal</t>
        </is>
      </c>
      <c r="H26864">
        <f>=0.2.6</f>
        <v/>
      </c>
    </row>
    <row r="26865">
      <c r="A26865" t="inlineStr">
        <is>
          <t>grimoirelab</t>
        </is>
      </c>
      <c r="B26865" t="inlineStr">
        <is>
          <t>20f5188ee3dad5c8b6da63b175db446cdfc52a40</t>
        </is>
      </c>
      <c r="C26865" t="inlineStr">
        <is>
          <t>2020-03-20 12:46:07+00:00</t>
        </is>
      </c>
      <c r="D26865" t="inlineStr">
        <is>
          <t>verchange</t>
        </is>
      </c>
      <c r="E26865" t="inlineStr">
        <is>
          <t>cereslib</t>
        </is>
      </c>
      <c r="F26865">
        <f>=0.1.11</f>
        <v/>
      </c>
      <c r="G26865" t="inlineStr">
        <is>
          <t>cereslib</t>
        </is>
      </c>
      <c r="H26865">
        <f>=0.1.10</f>
        <v/>
      </c>
    </row>
    <row r="26866">
      <c r="A26866" t="inlineStr">
        <is>
          <t>grimoirelab</t>
        </is>
      </c>
      <c r="B26866" t="inlineStr">
        <is>
          <t>a973f44e17265eaa57fcc9944af301b3486a73bf</t>
        </is>
      </c>
      <c r="C26866" t="inlineStr">
        <is>
          <t>2020-04-24 16:13:01+00:00</t>
        </is>
      </c>
      <c r="D26866" t="inlineStr">
        <is>
          <t>verchange</t>
        </is>
      </c>
      <c r="E26866" t="inlineStr">
        <is>
          <t>grimoirelab-toolkit</t>
        </is>
      </c>
      <c r="F26866">
        <f>=0.1.12</f>
        <v/>
      </c>
      <c r="G26866" t="inlineStr">
        <is>
          <t>grimoirelab-toolkit</t>
        </is>
      </c>
      <c r="H26866">
        <f>=0.1.11</f>
        <v/>
      </c>
    </row>
    <row r="26867">
      <c r="A26867" t="inlineStr">
        <is>
          <t>grimoirelab</t>
        </is>
      </c>
      <c r="B26867" t="inlineStr">
        <is>
          <t>a973f44e17265eaa57fcc9944af301b3486a73bf</t>
        </is>
      </c>
      <c r="C26867" t="inlineStr">
        <is>
          <t>2020-04-24 16:13:01+00:00</t>
        </is>
      </c>
      <c r="D26867" t="inlineStr">
        <is>
          <t>verchange</t>
        </is>
      </c>
      <c r="E26867" t="inlineStr">
        <is>
          <t>perceval</t>
        </is>
      </c>
      <c r="F26867">
        <f>=0.14.0</f>
        <v/>
      </c>
      <c r="G26867" t="inlineStr">
        <is>
          <t>perceval</t>
        </is>
      </c>
      <c r="H26867">
        <f>=0.13.0</f>
        <v/>
      </c>
    </row>
    <row r="26868">
      <c r="A26868" t="inlineStr">
        <is>
          <t>grimoirelab</t>
        </is>
      </c>
      <c r="B26868" t="inlineStr">
        <is>
          <t>a973f44e17265eaa57fcc9944af301b3486a73bf</t>
        </is>
      </c>
      <c r="C26868" t="inlineStr">
        <is>
          <t>2020-04-24 16:13:01+00:00</t>
        </is>
      </c>
      <c r="D26868" t="inlineStr">
        <is>
          <t>verchange</t>
        </is>
      </c>
      <c r="E26868" t="inlineStr">
        <is>
          <t>perceval-finos</t>
        </is>
      </c>
      <c r="F26868">
        <f>=0.1.9</f>
        <v/>
      </c>
      <c r="G26868" t="inlineStr">
        <is>
          <t>perceval-finos</t>
        </is>
      </c>
      <c r="H26868">
        <f>=0.1.8</f>
        <v/>
      </c>
    </row>
    <row r="26869">
      <c r="A26869" t="inlineStr">
        <is>
          <t>grimoirelab</t>
        </is>
      </c>
      <c r="B26869" t="inlineStr">
        <is>
          <t>a973f44e17265eaa57fcc9944af301b3486a73bf</t>
        </is>
      </c>
      <c r="C26869" t="inlineStr">
        <is>
          <t>2020-04-24 16:13:01+00:00</t>
        </is>
      </c>
      <c r="D26869" t="inlineStr">
        <is>
          <t>verchange</t>
        </is>
      </c>
      <c r="E26869" t="inlineStr">
        <is>
          <t>perceval-mozilla</t>
        </is>
      </c>
      <c r="F26869">
        <f>=0.2.12</f>
        <v/>
      </c>
      <c r="G26869" t="inlineStr">
        <is>
          <t>perceval-mozilla</t>
        </is>
      </c>
      <c r="H26869">
        <f>=0.2.11</f>
        <v/>
      </c>
    </row>
    <row r="26870">
      <c r="A26870" t="inlineStr">
        <is>
          <t>grimoirelab</t>
        </is>
      </c>
      <c r="B26870" t="inlineStr">
        <is>
          <t>a973f44e17265eaa57fcc9944af301b3486a73bf</t>
        </is>
      </c>
      <c r="C26870" t="inlineStr">
        <is>
          <t>2020-04-24 16:13:01+00:00</t>
        </is>
      </c>
      <c r="D26870" t="inlineStr">
        <is>
          <t>verchange</t>
        </is>
      </c>
      <c r="E26870" t="inlineStr">
        <is>
          <t>perceval-puppet</t>
        </is>
      </c>
      <c r="F26870">
        <f>=0.1.18</f>
        <v/>
      </c>
      <c r="G26870" t="inlineStr">
        <is>
          <t>perceval-puppet</t>
        </is>
      </c>
      <c r="H26870">
        <f>=0.1.17</f>
        <v/>
      </c>
    </row>
    <row r="26871">
      <c r="A26871" t="inlineStr">
        <is>
          <t>grimoirelab</t>
        </is>
      </c>
      <c r="B26871" t="inlineStr">
        <is>
          <t>a973f44e17265eaa57fcc9944af301b3486a73bf</t>
        </is>
      </c>
      <c r="C26871" t="inlineStr">
        <is>
          <t>2020-04-24 16:13:01+00:00</t>
        </is>
      </c>
      <c r="D26871" t="inlineStr">
        <is>
          <t>verchange</t>
        </is>
      </c>
      <c r="E26871" t="inlineStr">
        <is>
          <t>grimoirelab</t>
        </is>
      </c>
      <c r="F26871">
        <f>=0.2.40</f>
        <v/>
      </c>
      <c r="G26871" t="inlineStr">
        <is>
          <t>grimoirelab</t>
        </is>
      </c>
      <c r="H26871">
        <f>=0.2.39</f>
        <v/>
      </c>
    </row>
    <row r="26872">
      <c r="A26872" t="inlineStr">
        <is>
          <t>grimoirelab</t>
        </is>
      </c>
      <c r="B26872" t="inlineStr">
        <is>
          <t>a973f44e17265eaa57fcc9944af301b3486a73bf</t>
        </is>
      </c>
      <c r="C26872" t="inlineStr">
        <is>
          <t>2020-04-24 16:13:01+00:00</t>
        </is>
      </c>
      <c r="D26872" t="inlineStr">
        <is>
          <t>verchange</t>
        </is>
      </c>
      <c r="E26872" t="inlineStr">
        <is>
          <t>grimoire-elk</t>
        </is>
      </c>
      <c r="F26872">
        <f>=0.72.0</f>
        <v/>
      </c>
      <c r="G26872" t="inlineStr">
        <is>
          <t>grimoire-elk</t>
        </is>
      </c>
      <c r="H26872">
        <f>=0.71.0</f>
        <v/>
      </c>
    </row>
    <row r="26873">
      <c r="A26873" t="inlineStr">
        <is>
          <t>grimoirelab</t>
        </is>
      </c>
      <c r="B26873" t="inlineStr">
        <is>
          <t>a973f44e17265eaa57fcc9944af301b3486a73bf</t>
        </is>
      </c>
      <c r="C26873" t="inlineStr">
        <is>
          <t>2020-04-24 16:13:01+00:00</t>
        </is>
      </c>
      <c r="D26873" t="inlineStr">
        <is>
          <t>verchange</t>
        </is>
      </c>
      <c r="E26873" t="inlineStr">
        <is>
          <t>manuscripts</t>
        </is>
      </c>
      <c r="F26873">
        <f>=0.2.21</f>
        <v/>
      </c>
      <c r="G26873" t="inlineStr">
        <is>
          <t>manuscripts</t>
        </is>
      </c>
      <c r="H26873">
        <f>=0.2.20</f>
        <v/>
      </c>
    </row>
    <row r="26874">
      <c r="A26874" t="inlineStr">
        <is>
          <t>grimoirelab</t>
        </is>
      </c>
      <c r="B26874" t="inlineStr">
        <is>
          <t>a973f44e17265eaa57fcc9944af301b3486a73bf</t>
        </is>
      </c>
      <c r="C26874" t="inlineStr">
        <is>
          <t>2020-04-24 16:13:01+00:00</t>
        </is>
      </c>
      <c r="D26874" t="inlineStr">
        <is>
          <t>verchange</t>
        </is>
      </c>
      <c r="E26874" t="inlineStr">
        <is>
          <t>sortinghat</t>
        </is>
      </c>
      <c r="F26874">
        <f>=0.7.12</f>
        <v/>
      </c>
      <c r="G26874" t="inlineStr">
        <is>
          <t>sortinghat</t>
        </is>
      </c>
      <c r="H26874">
        <f>=0.7.11</f>
        <v/>
      </c>
    </row>
    <row r="26875">
      <c r="A26875" t="inlineStr">
        <is>
          <t>grimoirelab</t>
        </is>
      </c>
      <c r="B26875" t="inlineStr">
        <is>
          <t>a973f44e17265eaa57fcc9944af301b3486a73bf</t>
        </is>
      </c>
      <c r="C26875" t="inlineStr">
        <is>
          <t>2020-04-24 16:13:01+00:00</t>
        </is>
      </c>
      <c r="D26875" t="inlineStr">
        <is>
          <t>verchange</t>
        </is>
      </c>
      <c r="E26875" t="inlineStr">
        <is>
          <t>grimoirelab-panels</t>
        </is>
      </c>
      <c r="F26875">
        <f>=0.0.51</f>
        <v/>
      </c>
      <c r="G26875" t="inlineStr">
        <is>
          <t>grimoirelab-panels</t>
        </is>
      </c>
      <c r="H26875">
        <f>=0.0.50</f>
        <v/>
      </c>
    </row>
    <row r="26876">
      <c r="A26876" t="inlineStr">
        <is>
          <t>grimoirelab</t>
        </is>
      </c>
      <c r="B26876" t="inlineStr">
        <is>
          <t>a973f44e17265eaa57fcc9944af301b3486a73bf</t>
        </is>
      </c>
      <c r="C26876" t="inlineStr">
        <is>
          <t>2020-04-24 16:13:01+00:00</t>
        </is>
      </c>
      <c r="D26876" t="inlineStr">
        <is>
          <t>verchange</t>
        </is>
      </c>
      <c r="E26876" t="inlineStr">
        <is>
          <t>sirmordred</t>
        </is>
      </c>
      <c r="F26876">
        <f>=0.2.31</f>
        <v/>
      </c>
      <c r="G26876" t="inlineStr">
        <is>
          <t>sirmordred</t>
        </is>
      </c>
      <c r="H26876">
        <f>=0.2.30</f>
        <v/>
      </c>
    </row>
    <row r="26877">
      <c r="A26877" t="inlineStr">
        <is>
          <t>grimoirelab</t>
        </is>
      </c>
      <c r="B26877" t="inlineStr">
        <is>
          <t>a973f44e17265eaa57fcc9944af301b3486a73bf</t>
        </is>
      </c>
      <c r="C26877" t="inlineStr">
        <is>
          <t>2020-04-24 16:13:01+00:00</t>
        </is>
      </c>
      <c r="D26877" t="inlineStr">
        <is>
          <t>verchange</t>
        </is>
      </c>
      <c r="E26877" t="inlineStr">
        <is>
          <t>cereslib</t>
        </is>
      </c>
      <c r="F26877">
        <f>=0.1.12</f>
        <v/>
      </c>
      <c r="G26877" t="inlineStr">
        <is>
          <t>cereslib</t>
        </is>
      </c>
      <c r="H26877">
        <f>=0.1.11</f>
        <v/>
      </c>
    </row>
    <row r="26878">
      <c r="A26878" t="inlineStr">
        <is>
          <t>grimoirelab</t>
        </is>
      </c>
      <c r="B26878" t="inlineStr">
        <is>
          <t>a973f44e17265eaa57fcc9944af301b3486a73bf</t>
        </is>
      </c>
      <c r="C26878" t="inlineStr">
        <is>
          <t>2020-04-24 16:13:01+00:00</t>
        </is>
      </c>
      <c r="D26878" t="inlineStr">
        <is>
          <t>verchange</t>
        </is>
      </c>
      <c r="E26878" t="inlineStr">
        <is>
          <t>graal</t>
        </is>
      </c>
      <c r="F26878">
        <f>=0.2.8</f>
        <v/>
      </c>
      <c r="G26878" t="inlineStr">
        <is>
          <t>graal</t>
        </is>
      </c>
      <c r="H26878">
        <f>=0.2.7</f>
        <v/>
      </c>
    </row>
    <row r="26879">
      <c r="A26879" t="inlineStr">
        <is>
          <t>grimoirelab</t>
        </is>
      </c>
      <c r="B26879" t="inlineStr">
        <is>
          <t>a973f44e17265eaa57fcc9944af301b3486a73bf</t>
        </is>
      </c>
      <c r="C26879" t="inlineStr">
        <is>
          <t>2020-04-24 16:13:01+00:00</t>
        </is>
      </c>
      <c r="D26879" t="inlineStr">
        <is>
          <t>verchange</t>
        </is>
      </c>
      <c r="E26879" t="inlineStr">
        <is>
          <t>perceval-opnfv</t>
        </is>
      </c>
      <c r="F26879">
        <f>=0.1.19</f>
        <v/>
      </c>
      <c r="G26879" t="inlineStr">
        <is>
          <t>perceval-opnfv</t>
        </is>
      </c>
      <c r="H26879">
        <f>=0.1.18</f>
        <v/>
      </c>
    </row>
    <row r="26880">
      <c r="A26880" t="inlineStr">
        <is>
          <t>grimoirelab</t>
        </is>
      </c>
      <c r="B26880" t="inlineStr">
        <is>
          <t>a973f44e17265eaa57fcc9944af301b3486a73bf</t>
        </is>
      </c>
      <c r="C26880" t="inlineStr">
        <is>
          <t>2020-04-24 16:13:01+00:00</t>
        </is>
      </c>
      <c r="D26880" t="inlineStr">
        <is>
          <t>verchange</t>
        </is>
      </c>
      <c r="E26880" t="inlineStr">
        <is>
          <t>kingarthur</t>
        </is>
      </c>
      <c r="F26880">
        <f>=0.1.20</f>
        <v/>
      </c>
      <c r="G26880" t="inlineStr">
        <is>
          <t>kingarthur</t>
        </is>
      </c>
      <c r="H26880">
        <f>=0.1.19</f>
        <v/>
      </c>
    </row>
    <row r="26881">
      <c r="A26881" t="inlineStr">
        <is>
          <t>grimoirelab</t>
        </is>
      </c>
      <c r="B26881" t="inlineStr">
        <is>
          <t>3721edfd6c5338c126db50f6d982f810285f179b</t>
        </is>
      </c>
      <c r="C26881" t="inlineStr">
        <is>
          <t>2020-06-13 06:40:44+00:00</t>
        </is>
      </c>
      <c r="D26881" t="inlineStr">
        <is>
          <t>verchange</t>
        </is>
      </c>
      <c r="E26881" t="inlineStr">
        <is>
          <t>perceval</t>
        </is>
      </c>
      <c r="F26881">
        <f>=0.15.0</f>
        <v/>
      </c>
      <c r="G26881" t="inlineStr">
        <is>
          <t>perceval</t>
        </is>
      </c>
      <c r="H26881">
        <f>=0.14.0</f>
        <v/>
      </c>
    </row>
    <row r="26882">
      <c r="A26882" t="inlineStr">
        <is>
          <t>grimoirelab</t>
        </is>
      </c>
      <c r="B26882" t="inlineStr">
        <is>
          <t>3721edfd6c5338c126db50f6d982f810285f179b</t>
        </is>
      </c>
      <c r="C26882" t="inlineStr">
        <is>
          <t>2020-06-13 06:40:44+00:00</t>
        </is>
      </c>
      <c r="D26882" t="inlineStr">
        <is>
          <t>verchange</t>
        </is>
      </c>
      <c r="E26882" t="inlineStr">
        <is>
          <t>kidash</t>
        </is>
      </c>
      <c r="F26882">
        <f>=0.4.18</f>
        <v/>
      </c>
      <c r="G26882" t="inlineStr">
        <is>
          <t>kidash</t>
        </is>
      </c>
      <c r="H26882">
        <f>=0.4.17</f>
        <v/>
      </c>
    </row>
    <row r="26883">
      <c r="A26883" t="inlineStr">
        <is>
          <t>grimoirelab</t>
        </is>
      </c>
      <c r="B26883" t="inlineStr">
        <is>
          <t>3721edfd6c5338c126db50f6d982f810285f179b</t>
        </is>
      </c>
      <c r="C26883" t="inlineStr">
        <is>
          <t>2020-06-13 06:40:44+00:00</t>
        </is>
      </c>
      <c r="D26883" t="inlineStr">
        <is>
          <t>verchange</t>
        </is>
      </c>
      <c r="E26883" t="inlineStr">
        <is>
          <t>grimoire-elk</t>
        </is>
      </c>
      <c r="F26883">
        <f>=0.74.0</f>
        <v/>
      </c>
      <c r="G26883" t="inlineStr">
        <is>
          <t>grimoire-elk</t>
        </is>
      </c>
      <c r="H26883">
        <f>=0.72.0</f>
        <v/>
      </c>
    </row>
    <row r="26884">
      <c r="A26884" t="inlineStr">
        <is>
          <t>grimoirelab</t>
        </is>
      </c>
      <c r="B26884" t="inlineStr">
        <is>
          <t>3721edfd6c5338c126db50f6d982f810285f179b</t>
        </is>
      </c>
      <c r="C26884" t="inlineStr">
        <is>
          <t>2020-06-13 06:40:44+00:00</t>
        </is>
      </c>
      <c r="D26884" t="inlineStr">
        <is>
          <t>verchange</t>
        </is>
      </c>
      <c r="E26884" t="inlineStr">
        <is>
          <t>sirmordred</t>
        </is>
      </c>
      <c r="F26884">
        <f>=0.2.32</f>
        <v/>
      </c>
      <c r="G26884" t="inlineStr">
        <is>
          <t>sirmordred</t>
        </is>
      </c>
      <c r="H26884">
        <f>=0.2.31</f>
        <v/>
      </c>
    </row>
    <row r="26885">
      <c r="A26885" t="inlineStr">
        <is>
          <t>grimoirelab</t>
        </is>
      </c>
      <c r="B26885" t="inlineStr">
        <is>
          <t>3721edfd6c5338c126db50f6d982f810285f179b</t>
        </is>
      </c>
      <c r="C26885" t="inlineStr">
        <is>
          <t>2020-06-13 06:40:44+00:00</t>
        </is>
      </c>
      <c r="D26885" t="inlineStr">
        <is>
          <t>verchange</t>
        </is>
      </c>
      <c r="E26885" t="inlineStr">
        <is>
          <t>grimoirelab</t>
        </is>
      </c>
      <c r="F26885">
        <f>=0.2.41</f>
        <v/>
      </c>
      <c r="G26885" t="inlineStr">
        <is>
          <t>grimoirelab</t>
        </is>
      </c>
      <c r="H26885">
        <f>=0.2.40</f>
        <v/>
      </c>
    </row>
    <row r="26886">
      <c r="A26886" t="inlineStr">
        <is>
          <t>grimoirelab</t>
        </is>
      </c>
      <c r="B26886" t="inlineStr">
        <is>
          <t>3721edfd6c5338c126db50f6d982f810285f179b</t>
        </is>
      </c>
      <c r="C26886" t="inlineStr">
        <is>
          <t>2020-06-13 06:40:44+00:00</t>
        </is>
      </c>
      <c r="D26886" t="inlineStr">
        <is>
          <t>verchange</t>
        </is>
      </c>
      <c r="E26886" t="inlineStr">
        <is>
          <t>sortinghat</t>
        </is>
      </c>
      <c r="F26886">
        <f>=0.7.14</f>
        <v/>
      </c>
      <c r="G26886" t="inlineStr">
        <is>
          <t>sortinghat</t>
        </is>
      </c>
      <c r="H26886">
        <f>=0.7.12</f>
        <v/>
      </c>
    </row>
    <row r="26887">
      <c r="A26887" t="inlineStr">
        <is>
          <t>grimoirelab</t>
        </is>
      </c>
      <c r="B26887" t="inlineStr">
        <is>
          <t>3721edfd6c5338c126db50f6d982f810285f179b</t>
        </is>
      </c>
      <c r="C26887" t="inlineStr">
        <is>
          <t>2020-06-13 06:40:44+00:00</t>
        </is>
      </c>
      <c r="D26887" t="inlineStr">
        <is>
          <t>verchange</t>
        </is>
      </c>
      <c r="E26887" t="inlineStr">
        <is>
          <t>grimoirelab-panels</t>
        </is>
      </c>
      <c r="F26887">
        <f>=0.0.52</f>
        <v/>
      </c>
      <c r="G26887" t="inlineStr">
        <is>
          <t>grimoirelab-panels</t>
        </is>
      </c>
      <c r="H26887">
        <f>=0.0.51</f>
        <v/>
      </c>
    </row>
    <row r="26888">
      <c r="A26888" t="inlineStr">
        <is>
          <t>grimoirelab</t>
        </is>
      </c>
      <c r="B26888" t="inlineStr">
        <is>
          <t>3721edfd6c5338c126db50f6d982f810285f179b</t>
        </is>
      </c>
      <c r="C26888" t="inlineStr">
        <is>
          <t>2020-06-13 06:40:44+00:00</t>
        </is>
      </c>
      <c r="D26888" t="inlineStr">
        <is>
          <t>verchange</t>
        </is>
      </c>
      <c r="E26888" t="inlineStr">
        <is>
          <t>graal</t>
        </is>
      </c>
      <c r="F26888">
        <f>=0.2.9</f>
        <v/>
      </c>
      <c r="G26888" t="inlineStr">
        <is>
          <t>graal</t>
        </is>
      </c>
      <c r="H26888">
        <f>=0.2.8</f>
        <v/>
      </c>
    </row>
    <row r="26889">
      <c r="A26889" t="inlineStr">
        <is>
          <t>grimoirelab</t>
        </is>
      </c>
      <c r="B26889" t="inlineStr">
        <is>
          <t>3721edfd6c5338c126db50f6d982f810285f179b</t>
        </is>
      </c>
      <c r="C26889" t="inlineStr">
        <is>
          <t>2020-06-13 06:40:44+00:00</t>
        </is>
      </c>
      <c r="D26889" t="inlineStr">
        <is>
          <t>verchange</t>
        </is>
      </c>
      <c r="E26889" t="inlineStr">
        <is>
          <t>cereslib</t>
        </is>
      </c>
      <c r="F26889">
        <f>=0.1.14</f>
        <v/>
      </c>
      <c r="G26889" t="inlineStr">
        <is>
          <t>cereslib</t>
        </is>
      </c>
      <c r="H26889">
        <f>=0.1.12</f>
        <v/>
      </c>
    </row>
    <row r="26890">
      <c r="A26890" t="inlineStr">
        <is>
          <t>grimoirelab</t>
        </is>
      </c>
      <c r="B26890" t="inlineStr">
        <is>
          <t>41e821c592359992018947aa74c957bf94b9a60b</t>
        </is>
      </c>
      <c r="C26890" t="inlineStr">
        <is>
          <t>2020-06-20 08:25:30+00:00</t>
        </is>
      </c>
      <c r="D26890" t="inlineStr">
        <is>
          <t>verchange</t>
        </is>
      </c>
      <c r="E26890" t="inlineStr">
        <is>
          <t>perceval</t>
        </is>
      </c>
      <c r="F26890">
        <f>=0.16.0</f>
        <v/>
      </c>
      <c r="G26890" t="inlineStr">
        <is>
          <t>perceval</t>
        </is>
      </c>
      <c r="H26890">
        <f>=0.15.0</f>
        <v/>
      </c>
    </row>
    <row r="26891">
      <c r="A26891" t="inlineStr">
        <is>
          <t>grimoirelab</t>
        </is>
      </c>
      <c r="B26891" t="inlineStr">
        <is>
          <t>41e821c592359992018947aa74c957bf94b9a60b</t>
        </is>
      </c>
      <c r="C26891" t="inlineStr">
        <is>
          <t>2020-06-20 08:25:30+00:00</t>
        </is>
      </c>
      <c r="D26891" t="inlineStr">
        <is>
          <t>verchange</t>
        </is>
      </c>
      <c r="E26891" t="inlineStr">
        <is>
          <t>grimoirelab</t>
        </is>
      </c>
      <c r="F26891">
        <f>=0.2.42</f>
        <v/>
      </c>
      <c r="G26891" t="inlineStr">
        <is>
          <t>grimoirelab</t>
        </is>
      </c>
      <c r="H26891">
        <f>=0.2.41</f>
        <v/>
      </c>
    </row>
    <row r="26892">
      <c r="A26892" t="inlineStr">
        <is>
          <t>grimoirelab</t>
        </is>
      </c>
      <c r="B26892" t="inlineStr">
        <is>
          <t>41e821c592359992018947aa74c957bf94b9a60b</t>
        </is>
      </c>
      <c r="C26892" t="inlineStr">
        <is>
          <t>2020-06-20 08:25:30+00:00</t>
        </is>
      </c>
      <c r="D26892" t="inlineStr">
        <is>
          <t>verchange</t>
        </is>
      </c>
      <c r="E26892" t="inlineStr">
        <is>
          <t>sirmordred</t>
        </is>
      </c>
      <c r="F26892">
        <f>=0.2.33</f>
        <v/>
      </c>
      <c r="G26892" t="inlineStr">
        <is>
          <t>sirmordred</t>
        </is>
      </c>
      <c r="H26892">
        <f>=0.2.32</f>
        <v/>
      </c>
    </row>
    <row r="26893">
      <c r="A26893" t="inlineStr">
        <is>
          <t>grimoirelab</t>
        </is>
      </c>
      <c r="B26893" t="inlineStr">
        <is>
          <t>41e821c592359992018947aa74c957bf94b9a60b</t>
        </is>
      </c>
      <c r="C26893" t="inlineStr">
        <is>
          <t>2020-06-20 08:25:30+00:00</t>
        </is>
      </c>
      <c r="D26893" t="inlineStr">
        <is>
          <t>verchange</t>
        </is>
      </c>
      <c r="E26893" t="inlineStr">
        <is>
          <t>grimoire-elk</t>
        </is>
      </c>
      <c r="F26893">
        <f>=0.75.0</f>
        <v/>
      </c>
      <c r="G26893" t="inlineStr">
        <is>
          <t>grimoire-elk</t>
        </is>
      </c>
      <c r="H26893">
        <f>=0.74.0</f>
        <v/>
      </c>
    </row>
    <row r="26894">
      <c r="A26894" t="inlineStr">
        <is>
          <t>grimoirelab</t>
        </is>
      </c>
      <c r="B26894" t="inlineStr">
        <is>
          <t>6092175489d755a2b13963a961a2dc312356e7c0</t>
        </is>
      </c>
      <c r="C26894" t="inlineStr">
        <is>
          <t>2020-07-21 13:17:22+00:00</t>
        </is>
      </c>
      <c r="D26894" t="inlineStr">
        <is>
          <t>verchange</t>
        </is>
      </c>
      <c r="E26894" t="inlineStr">
        <is>
          <t>perceval</t>
        </is>
      </c>
      <c r="F26894">
        <f>=0.17.0</f>
        <v/>
      </c>
      <c r="G26894" t="inlineStr">
        <is>
          <t>perceval</t>
        </is>
      </c>
      <c r="H26894">
        <f>=0.16.0</f>
        <v/>
      </c>
    </row>
    <row r="26895">
      <c r="A26895" t="inlineStr">
        <is>
          <t>grimoirelab</t>
        </is>
      </c>
      <c r="B26895" t="inlineStr">
        <is>
          <t>6092175489d755a2b13963a961a2dc312356e7c0</t>
        </is>
      </c>
      <c r="C26895" t="inlineStr">
        <is>
          <t>2020-07-21 13:17:22+00:00</t>
        </is>
      </c>
      <c r="D26895" t="inlineStr">
        <is>
          <t>verchange</t>
        </is>
      </c>
      <c r="E26895" t="inlineStr">
        <is>
          <t>sirmordred</t>
        </is>
      </c>
      <c r="F26895">
        <f>=0.2.34</f>
        <v/>
      </c>
      <c r="G26895" t="inlineStr">
        <is>
          <t>sirmordred</t>
        </is>
      </c>
      <c r="H26895">
        <f>=0.2.33</f>
        <v/>
      </c>
    </row>
    <row r="26896">
      <c r="A26896" t="inlineStr">
        <is>
          <t>grimoirelab</t>
        </is>
      </c>
      <c r="B26896" t="inlineStr">
        <is>
          <t>6092175489d755a2b13963a961a2dc312356e7c0</t>
        </is>
      </c>
      <c r="C26896" t="inlineStr">
        <is>
          <t>2020-07-21 13:17:22+00:00</t>
        </is>
      </c>
      <c r="D26896" t="inlineStr">
        <is>
          <t>verchange</t>
        </is>
      </c>
      <c r="E26896" t="inlineStr">
        <is>
          <t>grimoirelab-panels</t>
        </is>
      </c>
      <c r="F26896">
        <f>=0.0.53</f>
        <v/>
      </c>
      <c r="G26896" t="inlineStr">
        <is>
          <t>grimoirelab-panels</t>
        </is>
      </c>
      <c r="H26896">
        <f>=0.0.52</f>
        <v/>
      </c>
    </row>
    <row r="26897">
      <c r="A26897" t="inlineStr">
        <is>
          <t>grimoirelab</t>
        </is>
      </c>
      <c r="B26897" t="inlineStr">
        <is>
          <t>6092175489d755a2b13963a961a2dc312356e7c0</t>
        </is>
      </c>
      <c r="C26897" t="inlineStr">
        <is>
          <t>2020-07-21 13:17:22+00:00</t>
        </is>
      </c>
      <c r="D26897" t="inlineStr">
        <is>
          <t>verchange</t>
        </is>
      </c>
      <c r="E26897" t="inlineStr">
        <is>
          <t>grimoire-elk</t>
        </is>
      </c>
      <c r="F26897">
        <f>=0.76.0</f>
        <v/>
      </c>
      <c r="G26897" t="inlineStr">
        <is>
          <t>grimoire-elk</t>
        </is>
      </c>
      <c r="H26897">
        <f>=0.75.0</f>
        <v/>
      </c>
    </row>
    <row r="26898">
      <c r="A26898" t="inlineStr">
        <is>
          <t>grimoirelab</t>
        </is>
      </c>
      <c r="B26898" t="inlineStr">
        <is>
          <t>eae577fe53beb3c827fe32a4a88e8aa1a93aa29e</t>
        </is>
      </c>
      <c r="C26898" t="inlineStr">
        <is>
          <t>2020-07-27 08:37:04+00:00</t>
        </is>
      </c>
      <c r="D26898" t="inlineStr">
        <is>
          <t>verchange</t>
        </is>
      </c>
      <c r="E26898" t="inlineStr">
        <is>
          <t>grimoirelab</t>
        </is>
      </c>
      <c r="F26898">
        <f>=0.2.44</f>
        <v/>
      </c>
      <c r="G26898" t="inlineStr">
        <is>
          <t>grimoirelab</t>
        </is>
      </c>
      <c r="H26898">
        <f>=0.2.42</f>
        <v/>
      </c>
    </row>
    <row r="26899">
      <c r="A26899" t="inlineStr">
        <is>
          <t>grimoirelab</t>
        </is>
      </c>
      <c r="B26899" t="inlineStr">
        <is>
          <t>eae577fe53beb3c827fe32a4a88e8aa1a93aa29e</t>
        </is>
      </c>
      <c r="C26899" t="inlineStr">
        <is>
          <t>2020-07-27 08:37:04+00:00</t>
        </is>
      </c>
      <c r="D26899" t="inlineStr">
        <is>
          <t>verchange</t>
        </is>
      </c>
      <c r="E26899" t="inlineStr">
        <is>
          <t>grimoire-elk</t>
        </is>
      </c>
      <c r="F26899">
        <f>=0.77.0</f>
        <v/>
      </c>
      <c r="G26899" t="inlineStr">
        <is>
          <t>grimoire-elk</t>
        </is>
      </c>
      <c r="H26899">
        <f>=0.76.0</f>
        <v/>
      </c>
    </row>
    <row r="26900">
      <c r="A26900" t="inlineStr">
        <is>
          <t>grimoirelab</t>
        </is>
      </c>
      <c r="B26900" t="inlineStr">
        <is>
          <t>28eb3dec638c2c476bd44ca12883fad55fa7a896</t>
        </is>
      </c>
      <c r="C26900" t="inlineStr">
        <is>
          <t>2020-07-27 10:18:07+00:00</t>
        </is>
      </c>
      <c r="D26900" t="inlineStr">
        <is>
          <t>verchange</t>
        </is>
      </c>
      <c r="E26900" t="inlineStr">
        <is>
          <t>grimoirelab</t>
        </is>
      </c>
      <c r="F26900">
        <f>=0.2.45</f>
        <v/>
      </c>
      <c r="G26900" t="inlineStr">
        <is>
          <t>grimoirelab</t>
        </is>
      </c>
      <c r="H26900">
        <f>=0.2.44</f>
        <v/>
      </c>
    </row>
    <row r="26901">
      <c r="A26901" t="inlineStr">
        <is>
          <t>grimoirelab</t>
        </is>
      </c>
      <c r="B26901" t="inlineStr">
        <is>
          <t>28eb3dec638c2c476bd44ca12883fad55fa7a896</t>
        </is>
      </c>
      <c r="C26901" t="inlineStr">
        <is>
          <t>2020-07-27 10:18:07+00:00</t>
        </is>
      </c>
      <c r="D26901" t="inlineStr">
        <is>
          <t>rem</t>
        </is>
      </c>
      <c r="E26901" t="inlineStr"/>
      <c r="F26901" t="inlineStr"/>
      <c r="G26901" t="inlineStr">
        <is>
          <t>manuscripts</t>
        </is>
      </c>
      <c r="H26901">
        <f>=0.2.21</f>
        <v/>
      </c>
    </row>
    <row r="26902">
      <c r="A26902" t="inlineStr">
        <is>
          <t>grimoirelab</t>
        </is>
      </c>
      <c r="B26902" t="inlineStr">
        <is>
          <t>d9f0ef7ae58805eb82517b9dcaca91b0b9650348</t>
        </is>
      </c>
      <c r="C26902" t="inlineStr">
        <is>
          <t>2020-09-14 11:42:20+00:00</t>
        </is>
      </c>
      <c r="D26902" t="inlineStr">
        <is>
          <t>verchange</t>
        </is>
      </c>
      <c r="E26902" t="inlineStr">
        <is>
          <t>perceval</t>
        </is>
      </c>
      <c r="F26902">
        <f>=0.17.1</f>
        <v/>
      </c>
      <c r="G26902" t="inlineStr">
        <is>
          <t>perceval</t>
        </is>
      </c>
      <c r="H26902">
        <f>=0.17.0</f>
        <v/>
      </c>
    </row>
    <row r="26903">
      <c r="A26903" t="inlineStr">
        <is>
          <t>grimoirelab</t>
        </is>
      </c>
      <c r="B26903" t="inlineStr">
        <is>
          <t>d9f0ef7ae58805eb82517b9dcaca91b0b9650348</t>
        </is>
      </c>
      <c r="C26903" t="inlineStr">
        <is>
          <t>2020-09-14 11:42:20+00:00</t>
        </is>
      </c>
      <c r="D26903" t="inlineStr">
        <is>
          <t>verchange</t>
        </is>
      </c>
      <c r="E26903" t="inlineStr">
        <is>
          <t>grimoire-elk</t>
        </is>
      </c>
      <c r="F26903">
        <f>=0.78.0</f>
        <v/>
      </c>
      <c r="G26903" t="inlineStr">
        <is>
          <t>grimoire-elk</t>
        </is>
      </c>
      <c r="H26903">
        <f>=0.77.0</f>
        <v/>
      </c>
    </row>
    <row r="26904">
      <c r="A26904" t="inlineStr">
        <is>
          <t>grimoirelab</t>
        </is>
      </c>
      <c r="B26904" t="inlineStr">
        <is>
          <t>d9f0ef7ae58805eb82517b9dcaca91b0b9650348</t>
        </is>
      </c>
      <c r="C26904" t="inlineStr">
        <is>
          <t>2020-09-14 11:42:20+00:00</t>
        </is>
      </c>
      <c r="D26904" t="inlineStr">
        <is>
          <t>verchange</t>
        </is>
      </c>
      <c r="E26904" t="inlineStr">
        <is>
          <t>sirmordred</t>
        </is>
      </c>
      <c r="F26904">
        <f>=0.2.35</f>
        <v/>
      </c>
      <c r="G26904" t="inlineStr">
        <is>
          <t>sirmordred</t>
        </is>
      </c>
      <c r="H26904">
        <f>=0.2.34</f>
        <v/>
      </c>
    </row>
    <row r="26905">
      <c r="A26905" t="inlineStr">
        <is>
          <t>grimoirelab</t>
        </is>
      </c>
      <c r="B26905" t="inlineStr">
        <is>
          <t>d9f0ef7ae58805eb82517b9dcaca91b0b9650348</t>
        </is>
      </c>
      <c r="C26905" t="inlineStr">
        <is>
          <t>2020-09-14 11:42:20+00:00</t>
        </is>
      </c>
      <c r="D26905" t="inlineStr">
        <is>
          <t>verchange</t>
        </is>
      </c>
      <c r="E26905" t="inlineStr">
        <is>
          <t>grimoirelab</t>
        </is>
      </c>
      <c r="F26905">
        <f>=0.2.46</f>
        <v/>
      </c>
      <c r="G26905" t="inlineStr">
        <is>
          <t>grimoirelab</t>
        </is>
      </c>
      <c r="H26905">
        <f>=0.2.45</f>
        <v/>
      </c>
    </row>
    <row r="26906">
      <c r="A26906" t="inlineStr">
        <is>
          <t>grimoirelab</t>
        </is>
      </c>
      <c r="B26906" t="inlineStr">
        <is>
          <t>d9f0ef7ae58805eb82517b9dcaca91b0b9650348</t>
        </is>
      </c>
      <c r="C26906" t="inlineStr">
        <is>
          <t>2020-09-14 11:42:20+00:00</t>
        </is>
      </c>
      <c r="D26906" t="inlineStr">
        <is>
          <t>verchange</t>
        </is>
      </c>
      <c r="E26906" t="inlineStr">
        <is>
          <t>grimoirelab-panels</t>
        </is>
      </c>
      <c r="F26906">
        <f>=0.0.54</f>
        <v/>
      </c>
      <c r="G26906" t="inlineStr">
        <is>
          <t>grimoirelab-panels</t>
        </is>
      </c>
      <c r="H26906">
        <f>=0.0.53</f>
        <v/>
      </c>
    </row>
    <row r="26907">
      <c r="A26907" t="inlineStr">
        <is>
          <t>grimoirelab</t>
        </is>
      </c>
      <c r="B26907" t="inlineStr">
        <is>
          <t>7a924b505b4cf1c80d9e71a3f80e11e43869e38b</t>
        </is>
      </c>
      <c r="C26907" t="inlineStr">
        <is>
          <t>2020-09-23 10:20:40+00:00</t>
        </is>
      </c>
      <c r="D26907" t="inlineStr">
        <is>
          <t>verchange</t>
        </is>
      </c>
      <c r="E26907" t="inlineStr">
        <is>
          <t>sirmordred</t>
        </is>
      </c>
      <c r="F26907">
        <f>=0.2.36</f>
        <v/>
      </c>
      <c r="G26907" t="inlineStr">
        <is>
          <t>sirmordred</t>
        </is>
      </c>
      <c r="H26907">
        <f>=0.2.35</f>
        <v/>
      </c>
    </row>
    <row r="26908">
      <c r="A26908" t="inlineStr">
        <is>
          <t>grimoirelab</t>
        </is>
      </c>
      <c r="B26908" t="inlineStr">
        <is>
          <t>7a924b505b4cf1c80d9e71a3f80e11e43869e38b</t>
        </is>
      </c>
      <c r="C26908" t="inlineStr">
        <is>
          <t>2020-09-23 10:20:40+00:00</t>
        </is>
      </c>
      <c r="D26908" t="inlineStr">
        <is>
          <t>verchange</t>
        </is>
      </c>
      <c r="E26908" t="inlineStr">
        <is>
          <t>grimoirelab</t>
        </is>
      </c>
      <c r="F26908">
        <f>=0.2.47</f>
        <v/>
      </c>
      <c r="G26908" t="inlineStr">
        <is>
          <t>grimoirelab</t>
        </is>
      </c>
      <c r="H26908">
        <f>=0.2.46</f>
        <v/>
      </c>
    </row>
    <row r="26909">
      <c r="A26909" t="inlineStr">
        <is>
          <t>grimoirelab</t>
        </is>
      </c>
      <c r="B26909" t="inlineStr">
        <is>
          <t>7a924b505b4cf1c80d9e71a3f80e11e43869e38b</t>
        </is>
      </c>
      <c r="C26909" t="inlineStr">
        <is>
          <t>2020-09-23 10:20:40+00:00</t>
        </is>
      </c>
      <c r="D26909" t="inlineStr">
        <is>
          <t>verchange</t>
        </is>
      </c>
      <c r="E26909" t="inlineStr">
        <is>
          <t>grimoirelab-panels</t>
        </is>
      </c>
      <c r="F26909">
        <f>=0.0.55</f>
        <v/>
      </c>
      <c r="G26909" t="inlineStr">
        <is>
          <t>grimoirelab-panels</t>
        </is>
      </c>
      <c r="H26909">
        <f>=0.0.54</f>
        <v/>
      </c>
    </row>
    <row r="26910">
      <c r="A26910" t="inlineStr">
        <is>
          <t>grimoirelab</t>
        </is>
      </c>
      <c r="B26910" t="inlineStr">
        <is>
          <t>7a924b505b4cf1c80d9e71a3f80e11e43869e38b</t>
        </is>
      </c>
      <c r="C26910" t="inlineStr">
        <is>
          <t>2020-09-23 10:20:40+00:00</t>
        </is>
      </c>
      <c r="D26910" t="inlineStr">
        <is>
          <t>verchange</t>
        </is>
      </c>
      <c r="E26910" t="inlineStr">
        <is>
          <t>grimoire-elk</t>
        </is>
      </c>
      <c r="F26910">
        <f>=0.79.0</f>
        <v/>
      </c>
      <c r="G26910" t="inlineStr">
        <is>
          <t>grimoire-elk</t>
        </is>
      </c>
      <c r="H26910">
        <f>=0.78.0</f>
        <v/>
      </c>
    </row>
    <row r="26911">
      <c r="A26911" t="inlineStr">
        <is>
          <t>grimoirelab</t>
        </is>
      </c>
      <c r="B26911" t="inlineStr">
        <is>
          <t>a34d894056409dfbfbc78224b04f673a1ac1b748</t>
        </is>
      </c>
      <c r="C26911" t="inlineStr">
        <is>
          <t>2020-09-28 10:30:22+00:00</t>
        </is>
      </c>
      <c r="D26911" t="inlineStr">
        <is>
          <t>verchange</t>
        </is>
      </c>
      <c r="E26911" t="inlineStr">
        <is>
          <t>grimoirelab-panels</t>
        </is>
      </c>
      <c r="F26911">
        <f>=0.0.56</f>
        <v/>
      </c>
      <c r="G26911" t="inlineStr">
        <is>
          <t>grimoirelab-panels</t>
        </is>
      </c>
      <c r="H26911">
        <f>=0.0.55</f>
        <v/>
      </c>
    </row>
    <row r="26912">
      <c r="A26912" t="inlineStr">
        <is>
          <t>grimoirelab</t>
        </is>
      </c>
      <c r="B26912" t="inlineStr">
        <is>
          <t>a34d894056409dfbfbc78224b04f673a1ac1b748</t>
        </is>
      </c>
      <c r="C26912" t="inlineStr">
        <is>
          <t>2020-09-28 10:30:22+00:00</t>
        </is>
      </c>
      <c r="D26912" t="inlineStr">
        <is>
          <t>verchange</t>
        </is>
      </c>
      <c r="E26912" t="inlineStr">
        <is>
          <t>grimoire-elk</t>
        </is>
      </c>
      <c r="F26912">
        <f>=0.80.0</f>
        <v/>
      </c>
      <c r="G26912" t="inlineStr">
        <is>
          <t>grimoire-elk</t>
        </is>
      </c>
      <c r="H26912">
        <f>=0.79.0</f>
        <v/>
      </c>
    </row>
    <row r="26913">
      <c r="A26913" t="inlineStr">
        <is>
          <t>grimoirelab</t>
        </is>
      </c>
      <c r="B26913" t="inlineStr">
        <is>
          <t>85fe6a4d06a35e148b9d872ec89bf8fe2a55620e</t>
        </is>
      </c>
      <c r="C26913" t="inlineStr">
        <is>
          <t>2020-10-13 15:20:55+00:00</t>
        </is>
      </c>
      <c r="D26913" t="inlineStr">
        <is>
          <t>verchange</t>
        </is>
      </c>
      <c r="E26913" t="inlineStr">
        <is>
          <t>sirmordred</t>
        </is>
      </c>
      <c r="F26913">
        <f>=0.2.37</f>
        <v/>
      </c>
      <c r="G26913" t="inlineStr">
        <is>
          <t>sirmordred</t>
        </is>
      </c>
      <c r="H26913">
        <f>=0.2.36</f>
        <v/>
      </c>
    </row>
    <row r="26914">
      <c r="A26914" t="inlineStr">
        <is>
          <t>grimoirelab</t>
        </is>
      </c>
      <c r="B26914" t="inlineStr">
        <is>
          <t>85fe6a4d06a35e148b9d872ec89bf8fe2a55620e</t>
        </is>
      </c>
      <c r="C26914" t="inlineStr">
        <is>
          <t>2020-10-13 15:20:55+00:00</t>
        </is>
      </c>
      <c r="D26914" t="inlineStr">
        <is>
          <t>verchange</t>
        </is>
      </c>
      <c r="E26914" t="inlineStr">
        <is>
          <t>grimoirelab</t>
        </is>
      </c>
      <c r="F26914">
        <f>=0.2.49</f>
        <v/>
      </c>
      <c r="G26914" t="inlineStr">
        <is>
          <t>grimoirelab</t>
        </is>
      </c>
      <c r="H26914">
        <f>=0.2.47</f>
        <v/>
      </c>
    </row>
    <row r="26915">
      <c r="A26915" t="inlineStr">
        <is>
          <t>grimoirelab</t>
        </is>
      </c>
      <c r="B26915" t="inlineStr">
        <is>
          <t>85fe6a4d06a35e148b9d872ec89bf8fe2a55620e</t>
        </is>
      </c>
      <c r="C26915" t="inlineStr">
        <is>
          <t>2020-10-13 15:20:55+00:00</t>
        </is>
      </c>
      <c r="D26915" t="inlineStr">
        <is>
          <t>verchange</t>
        </is>
      </c>
      <c r="E26915" t="inlineStr">
        <is>
          <t>grimoirelab-panels</t>
        </is>
      </c>
      <c r="F26915">
        <f>=0.0.57</f>
        <v/>
      </c>
      <c r="G26915" t="inlineStr">
        <is>
          <t>grimoirelab-panels</t>
        </is>
      </c>
      <c r="H26915">
        <f>=0.0.56</f>
        <v/>
      </c>
    </row>
    <row r="26916">
      <c r="A26916" t="inlineStr">
        <is>
          <t>grimoirelab</t>
        </is>
      </c>
      <c r="B26916" t="inlineStr">
        <is>
          <t>85fe6a4d06a35e148b9d872ec89bf8fe2a55620e</t>
        </is>
      </c>
      <c r="C26916" t="inlineStr">
        <is>
          <t>2020-10-13 15:20:55+00:00</t>
        </is>
      </c>
      <c r="D26916" t="inlineStr">
        <is>
          <t>verchange</t>
        </is>
      </c>
      <c r="E26916" t="inlineStr">
        <is>
          <t>grimoire-elk</t>
        </is>
      </c>
      <c r="F26916">
        <f>=0.81.0</f>
        <v/>
      </c>
      <c r="G26916" t="inlineStr">
        <is>
          <t>grimoire-elk</t>
        </is>
      </c>
      <c r="H26916">
        <f>=0.80.0</f>
        <v/>
      </c>
    </row>
    <row r="26917">
      <c r="A26917" t="inlineStr">
        <is>
          <t>grimoirelab</t>
        </is>
      </c>
      <c r="B26917" t="inlineStr">
        <is>
          <t>85fe6a4d06a35e148b9d872ec89bf8fe2a55620e</t>
        </is>
      </c>
      <c r="C26917" t="inlineStr">
        <is>
          <t>2020-10-13 15:20:55+00:00</t>
        </is>
      </c>
      <c r="D26917" t="inlineStr">
        <is>
          <t>add</t>
        </is>
      </c>
      <c r="E26917" t="inlineStr">
        <is>
          <t>perceval-weblate</t>
        </is>
      </c>
      <c r="F26917">
        <f>=0.1.0</f>
        <v/>
      </c>
      <c r="G26917" t="inlineStr"/>
      <c r="H26917" t="inlineStr"/>
    </row>
    <row r="26918">
      <c r="A26918" t="inlineStr">
        <is>
          <t>grimoirelab</t>
        </is>
      </c>
      <c r="B26918" t="inlineStr">
        <is>
          <t>ae20799c448dfa77fa0ac7639fdec84c178a7908</t>
        </is>
      </c>
      <c r="C26918" t="inlineStr">
        <is>
          <t>2020-10-28 16:38:08+00:00</t>
        </is>
      </c>
      <c r="D26918" t="inlineStr">
        <is>
          <t>verchange</t>
        </is>
      </c>
      <c r="E26918" t="inlineStr">
        <is>
          <t>perceval</t>
        </is>
      </c>
      <c r="F26918">
        <f>=0.17.2</f>
        <v/>
      </c>
      <c r="G26918" t="inlineStr">
        <is>
          <t>perceval</t>
        </is>
      </c>
      <c r="H26918">
        <f>=0.17.1</f>
        <v/>
      </c>
    </row>
    <row r="26919">
      <c r="A26919" t="inlineStr">
        <is>
          <t>grimoirelab</t>
        </is>
      </c>
      <c r="B26919" t="inlineStr">
        <is>
          <t>ae20799c448dfa77fa0ac7639fdec84c178a7908</t>
        </is>
      </c>
      <c r="C26919" t="inlineStr">
        <is>
          <t>2020-10-28 16:38:08+00:00</t>
        </is>
      </c>
      <c r="D26919" t="inlineStr">
        <is>
          <t>verchange</t>
        </is>
      </c>
      <c r="E26919" t="inlineStr">
        <is>
          <t>grimoirelab</t>
        </is>
      </c>
      <c r="F26919">
        <f>=0.2.50</f>
        <v/>
      </c>
      <c r="G26919" t="inlineStr">
        <is>
          <t>grimoirelab</t>
        </is>
      </c>
      <c r="H26919">
        <f>=0.2.49</f>
        <v/>
      </c>
    </row>
    <row r="26920">
      <c r="A26920" t="inlineStr">
        <is>
          <t>grimoirelab</t>
        </is>
      </c>
      <c r="B26920" t="inlineStr">
        <is>
          <t>ae20799c448dfa77fa0ac7639fdec84c178a7908</t>
        </is>
      </c>
      <c r="C26920" t="inlineStr">
        <is>
          <t>2020-10-28 16:38:08+00:00</t>
        </is>
      </c>
      <c r="D26920" t="inlineStr">
        <is>
          <t>verchange</t>
        </is>
      </c>
      <c r="E26920" t="inlineStr">
        <is>
          <t>grimoirelab-panels</t>
        </is>
      </c>
      <c r="F26920">
        <f>=0.0.58</f>
        <v/>
      </c>
      <c r="G26920" t="inlineStr">
        <is>
          <t>grimoirelab-panels</t>
        </is>
      </c>
      <c r="H26920">
        <f>=0.0.57</f>
        <v/>
      </c>
    </row>
    <row r="26921">
      <c r="A26921" t="inlineStr">
        <is>
          <t>grimoirelab</t>
        </is>
      </c>
      <c r="B26921" t="inlineStr">
        <is>
          <t>ae20799c448dfa77fa0ac7639fdec84c178a7908</t>
        </is>
      </c>
      <c r="C26921" t="inlineStr">
        <is>
          <t>2020-10-28 16:38:08+00:00</t>
        </is>
      </c>
      <c r="D26921" t="inlineStr">
        <is>
          <t>verchange</t>
        </is>
      </c>
      <c r="E26921" t="inlineStr">
        <is>
          <t>grimoire-elk</t>
        </is>
      </c>
      <c r="F26921">
        <f>=0.82.0</f>
        <v/>
      </c>
      <c r="G26921" t="inlineStr">
        <is>
          <t>grimoire-elk</t>
        </is>
      </c>
      <c r="H26921">
        <f>=0.81.0</f>
        <v/>
      </c>
    </row>
    <row r="26922">
      <c r="A26922" t="inlineStr">
        <is>
          <t>grimoirelab</t>
        </is>
      </c>
      <c r="B26922" t="inlineStr">
        <is>
          <t>a8b7949110230ad13553332913fd92dcf2778ef6</t>
        </is>
      </c>
      <c r="C26922" t="inlineStr">
        <is>
          <t>2020-11-23 11:29:00+00:00</t>
        </is>
      </c>
      <c r="D26922" t="inlineStr">
        <is>
          <t>verchange</t>
        </is>
      </c>
      <c r="E26922" t="inlineStr">
        <is>
          <t>perceval</t>
        </is>
      </c>
      <c r="F26922">
        <f>=0.17.3</f>
        <v/>
      </c>
      <c r="G26922" t="inlineStr">
        <is>
          <t>perceval</t>
        </is>
      </c>
      <c r="H26922">
        <f>=0.17.2</f>
        <v/>
      </c>
    </row>
    <row r="26923">
      <c r="A26923" t="inlineStr">
        <is>
          <t>grimoirelab</t>
        </is>
      </c>
      <c r="B26923" t="inlineStr">
        <is>
          <t>a8b7949110230ad13553332913fd92dcf2778ef6</t>
        </is>
      </c>
      <c r="C26923" t="inlineStr">
        <is>
          <t>2020-11-23 11:29:00+00:00</t>
        </is>
      </c>
      <c r="D26923" t="inlineStr">
        <is>
          <t>verchange</t>
        </is>
      </c>
      <c r="E26923" t="inlineStr">
        <is>
          <t>grimoirelab</t>
        </is>
      </c>
      <c r="F26923">
        <f>=0.2.51</f>
        <v/>
      </c>
      <c r="G26923" t="inlineStr">
        <is>
          <t>grimoirelab</t>
        </is>
      </c>
      <c r="H26923">
        <f>=0.2.50</f>
        <v/>
      </c>
    </row>
    <row r="26924">
      <c r="A26924" t="inlineStr">
        <is>
          <t>grimoirelab</t>
        </is>
      </c>
      <c r="B26924" t="inlineStr">
        <is>
          <t>a8b7949110230ad13553332913fd92dcf2778ef6</t>
        </is>
      </c>
      <c r="C26924" t="inlineStr">
        <is>
          <t>2020-11-23 11:29:00+00:00</t>
        </is>
      </c>
      <c r="D26924" t="inlineStr">
        <is>
          <t>verchange</t>
        </is>
      </c>
      <c r="E26924" t="inlineStr">
        <is>
          <t>grimoirelab-panels</t>
        </is>
      </c>
      <c r="F26924">
        <f>=0.0.59</f>
        <v/>
      </c>
      <c r="G26924" t="inlineStr">
        <is>
          <t>grimoirelab-panels</t>
        </is>
      </c>
      <c r="H26924">
        <f>=0.0.58</f>
        <v/>
      </c>
    </row>
    <row r="26925">
      <c r="A26925" t="inlineStr">
        <is>
          <t>grimoirelab</t>
        </is>
      </c>
      <c r="B26925" t="inlineStr">
        <is>
          <t>a8b7949110230ad13553332913fd92dcf2778ef6</t>
        </is>
      </c>
      <c r="C26925" t="inlineStr">
        <is>
          <t>2020-11-23 11:29:00+00:00</t>
        </is>
      </c>
      <c r="D26925" t="inlineStr">
        <is>
          <t>verchange</t>
        </is>
      </c>
      <c r="E26925" t="inlineStr">
        <is>
          <t>grimoire-elk</t>
        </is>
      </c>
      <c r="F26925">
        <f>=0.83.0</f>
        <v/>
      </c>
      <c r="G26925" t="inlineStr">
        <is>
          <t>grimoire-elk</t>
        </is>
      </c>
      <c r="H26925">
        <f>=0.82.0</f>
        <v/>
      </c>
    </row>
    <row r="26926">
      <c r="A26926" t="inlineStr">
        <is>
          <t>grimoirelab</t>
        </is>
      </c>
      <c r="B26926" t="inlineStr">
        <is>
          <t>bd56bdb3120a308dfd09ccdec0d53346e9780bfc</t>
        </is>
      </c>
      <c r="C26926" t="inlineStr">
        <is>
          <t>2020-11-24 12:25:45+00:00</t>
        </is>
      </c>
      <c r="D26926" t="inlineStr">
        <is>
          <t>verchange</t>
        </is>
      </c>
      <c r="E26926" t="inlineStr">
        <is>
          <t>grimoirelab</t>
        </is>
      </c>
      <c r="F26926">
        <f>=0.2.52</f>
        <v/>
      </c>
      <c r="G26926" t="inlineStr">
        <is>
          <t>grimoirelab</t>
        </is>
      </c>
      <c r="H26926">
        <f>=0.2.51</f>
        <v/>
      </c>
    </row>
    <row r="26927">
      <c r="A26927" t="inlineStr">
        <is>
          <t>grimoirelab</t>
        </is>
      </c>
      <c r="B26927" t="inlineStr">
        <is>
          <t>bd56bdb3120a308dfd09ccdec0d53346e9780bfc</t>
        </is>
      </c>
      <c r="C26927" t="inlineStr">
        <is>
          <t>2020-11-24 12:25:45+00:00</t>
        </is>
      </c>
      <c r="D26927" t="inlineStr">
        <is>
          <t>verchange</t>
        </is>
      </c>
      <c r="E26927" t="inlineStr">
        <is>
          <t>sortinghat</t>
        </is>
      </c>
      <c r="F26927">
        <f>=0.7.15</f>
        <v/>
      </c>
      <c r="G26927" t="inlineStr">
        <is>
          <t>sortinghat</t>
        </is>
      </c>
      <c r="H26927">
        <f>=0.7.14</f>
        <v/>
      </c>
    </row>
    <row r="26928">
      <c r="A26928" t="inlineStr">
        <is>
          <t>grimoirelab</t>
        </is>
      </c>
      <c r="B26928" t="inlineStr">
        <is>
          <t>d6d2b657a869e8433eb3551b14e3b7ae1b03a403</t>
        </is>
      </c>
      <c r="C26928" t="inlineStr">
        <is>
          <t>2021-01-26 12:51:15+00:00</t>
        </is>
      </c>
      <c r="D26928" t="inlineStr">
        <is>
          <t>verchange</t>
        </is>
      </c>
      <c r="E26928" t="inlineStr">
        <is>
          <t>perceval</t>
        </is>
      </c>
      <c r="F26928">
        <f>=0.17.4</f>
        <v/>
      </c>
      <c r="G26928" t="inlineStr">
        <is>
          <t>perceval</t>
        </is>
      </c>
      <c r="H26928">
        <f>=0.17.3</f>
        <v/>
      </c>
    </row>
    <row r="26929">
      <c r="A26929" t="inlineStr">
        <is>
          <t>grimoirelab</t>
        </is>
      </c>
      <c r="B26929" t="inlineStr">
        <is>
          <t>d6d2b657a869e8433eb3551b14e3b7ae1b03a403</t>
        </is>
      </c>
      <c r="C26929" t="inlineStr">
        <is>
          <t>2021-01-26 12:51:15+00:00</t>
        </is>
      </c>
      <c r="D26929" t="inlineStr">
        <is>
          <t>verchange</t>
        </is>
      </c>
      <c r="E26929" t="inlineStr">
        <is>
          <t>kidash</t>
        </is>
      </c>
      <c r="F26929">
        <f>=0.4.19</f>
        <v/>
      </c>
      <c r="G26929" t="inlineStr">
        <is>
          <t>kidash</t>
        </is>
      </c>
      <c r="H26929">
        <f>=0.4.18</f>
        <v/>
      </c>
    </row>
    <row r="26930">
      <c r="A26930" t="inlineStr">
        <is>
          <t>grimoirelab</t>
        </is>
      </c>
      <c r="B26930" t="inlineStr">
        <is>
          <t>d6d2b657a869e8433eb3551b14e3b7ae1b03a403</t>
        </is>
      </c>
      <c r="C26930" t="inlineStr">
        <is>
          <t>2021-01-26 12:51:15+00:00</t>
        </is>
      </c>
      <c r="D26930" t="inlineStr">
        <is>
          <t>verchange</t>
        </is>
      </c>
      <c r="E26930" t="inlineStr">
        <is>
          <t>grimoire-elk</t>
        </is>
      </c>
      <c r="F26930">
        <f>=0.84.0</f>
        <v/>
      </c>
      <c r="G26930" t="inlineStr">
        <is>
          <t>grimoire-elk</t>
        </is>
      </c>
      <c r="H26930">
        <f>=0.83.0</f>
        <v/>
      </c>
    </row>
    <row r="26931">
      <c r="A26931" t="inlineStr">
        <is>
          <t>grimoirelab</t>
        </is>
      </c>
      <c r="B26931" t="inlineStr">
        <is>
          <t>d6d2b657a869e8433eb3551b14e3b7ae1b03a403</t>
        </is>
      </c>
      <c r="C26931" t="inlineStr">
        <is>
          <t>2021-01-26 12:51:15+00:00</t>
        </is>
      </c>
      <c r="D26931" t="inlineStr">
        <is>
          <t>verchange</t>
        </is>
      </c>
      <c r="E26931" t="inlineStr">
        <is>
          <t>grimoirelab</t>
        </is>
      </c>
      <c r="F26931">
        <f>=0.2.53</f>
        <v/>
      </c>
      <c r="G26931" t="inlineStr">
        <is>
          <t>grimoirelab</t>
        </is>
      </c>
      <c r="H26931">
        <f>=0.2.52</f>
        <v/>
      </c>
    </row>
    <row r="26932">
      <c r="A26932" t="inlineStr">
        <is>
          <t>grimoirelab</t>
        </is>
      </c>
      <c r="B26932" t="inlineStr">
        <is>
          <t>d6d2b657a869e8433eb3551b14e3b7ae1b03a403</t>
        </is>
      </c>
      <c r="C26932" t="inlineStr">
        <is>
          <t>2021-01-26 12:51:15+00:00</t>
        </is>
      </c>
      <c r="D26932" t="inlineStr">
        <is>
          <t>verchange</t>
        </is>
      </c>
      <c r="E26932" t="inlineStr">
        <is>
          <t>grimoirelab-panels</t>
        </is>
      </c>
      <c r="F26932">
        <f>=0.0.60</f>
        <v/>
      </c>
      <c r="G26932" t="inlineStr">
        <is>
          <t>grimoirelab-panels</t>
        </is>
      </c>
      <c r="H26932">
        <f>=0.0.59</f>
        <v/>
      </c>
    </row>
    <row r="26933">
      <c r="A26933" t="inlineStr">
        <is>
          <t>grimoirelab</t>
        </is>
      </c>
      <c r="B26933" t="inlineStr">
        <is>
          <t>d6d2b657a869e8433eb3551b14e3b7ae1b03a403</t>
        </is>
      </c>
      <c r="C26933" t="inlineStr">
        <is>
          <t>2021-01-26 12:51:15+00:00</t>
        </is>
      </c>
      <c r="D26933" t="inlineStr">
        <is>
          <t>verchange</t>
        </is>
      </c>
      <c r="E26933" t="inlineStr">
        <is>
          <t>cereslib</t>
        </is>
      </c>
      <c r="F26933">
        <f>=0.1.15</f>
        <v/>
      </c>
      <c r="G26933" t="inlineStr">
        <is>
          <t>cereslib</t>
        </is>
      </c>
      <c r="H26933">
        <f>=0.1.14</f>
        <v/>
      </c>
    </row>
    <row r="26934">
      <c r="A26934" t="inlineStr">
        <is>
          <t>grimoirelab</t>
        </is>
      </c>
      <c r="B26934" t="inlineStr">
        <is>
          <t>a9c3b2848601afaaecd374cdd0852a36abed6b1c</t>
        </is>
      </c>
      <c r="C26934" t="inlineStr">
        <is>
          <t>2021-02-11 15:29:23+00:00</t>
        </is>
      </c>
      <c r="D26934" t="inlineStr">
        <is>
          <t>verchange</t>
        </is>
      </c>
      <c r="E26934" t="inlineStr">
        <is>
          <t>perceval</t>
        </is>
      </c>
      <c r="F26934">
        <f>=0.17.5</f>
        <v/>
      </c>
      <c r="G26934" t="inlineStr">
        <is>
          <t>perceval</t>
        </is>
      </c>
      <c r="H26934">
        <f>=0.17.4</f>
        <v/>
      </c>
    </row>
    <row r="26935">
      <c r="A26935" t="inlineStr">
        <is>
          <t>grimoirelab</t>
        </is>
      </c>
      <c r="B26935" t="inlineStr">
        <is>
          <t>a9c3b2848601afaaecd374cdd0852a36abed6b1c</t>
        </is>
      </c>
      <c r="C26935" t="inlineStr">
        <is>
          <t>2021-02-11 15:29:23+00:00</t>
        </is>
      </c>
      <c r="D26935" t="inlineStr">
        <is>
          <t>verchange</t>
        </is>
      </c>
      <c r="E26935" t="inlineStr">
        <is>
          <t>grimoirelab</t>
        </is>
      </c>
      <c r="F26935">
        <f>=0.2.54</f>
        <v/>
      </c>
      <c r="G26935" t="inlineStr">
        <is>
          <t>grimoirelab</t>
        </is>
      </c>
      <c r="H26935">
        <f>=0.2.53</f>
        <v/>
      </c>
    </row>
    <row r="26936">
      <c r="A26936" t="inlineStr">
        <is>
          <t>grimoirelab</t>
        </is>
      </c>
      <c r="B26936" t="inlineStr">
        <is>
          <t>a9c3b2848601afaaecd374cdd0852a36abed6b1c</t>
        </is>
      </c>
      <c r="C26936" t="inlineStr">
        <is>
          <t>2021-02-11 15:29:23+00:00</t>
        </is>
      </c>
      <c r="D26936" t="inlineStr">
        <is>
          <t>verchange</t>
        </is>
      </c>
      <c r="E26936" t="inlineStr">
        <is>
          <t>grimoire-elk</t>
        </is>
      </c>
      <c r="F26936">
        <f>=0.85.0</f>
        <v/>
      </c>
      <c r="G26936" t="inlineStr">
        <is>
          <t>grimoire-elk</t>
        </is>
      </c>
      <c r="H26936">
        <f>=0.84.0</f>
        <v/>
      </c>
    </row>
    <row r="26937">
      <c r="A26937" t="inlineStr">
        <is>
          <t>grimoirelab</t>
        </is>
      </c>
      <c r="B26937" t="inlineStr">
        <is>
          <t>ab177753dd67711c055adce79189ea920874661b</t>
        </is>
      </c>
      <c r="C26937" t="inlineStr">
        <is>
          <t>2021-03-15 09:57:30+00:00</t>
        </is>
      </c>
      <c r="D26937" t="inlineStr">
        <is>
          <t>verchange</t>
        </is>
      </c>
      <c r="E26937" t="inlineStr">
        <is>
          <t>perceval</t>
        </is>
      </c>
      <c r="F26937">
        <f>=0.17.6</f>
        <v/>
      </c>
      <c r="G26937" t="inlineStr">
        <is>
          <t>perceval</t>
        </is>
      </c>
      <c r="H26937">
        <f>=0.17.5</f>
        <v/>
      </c>
    </row>
    <row r="26938">
      <c r="A26938" t="inlineStr">
        <is>
          <t>grimoirelab</t>
        </is>
      </c>
      <c r="B26938" t="inlineStr">
        <is>
          <t>ab177753dd67711c055adce79189ea920874661b</t>
        </is>
      </c>
      <c r="C26938" t="inlineStr">
        <is>
          <t>2021-03-15 09:57:30+00:00</t>
        </is>
      </c>
      <c r="D26938" t="inlineStr">
        <is>
          <t>verchange</t>
        </is>
      </c>
      <c r="E26938" t="inlineStr">
        <is>
          <t>grimoirelab</t>
        </is>
      </c>
      <c r="F26938">
        <f>=0.2.55</f>
        <v/>
      </c>
      <c r="G26938" t="inlineStr">
        <is>
          <t>grimoirelab</t>
        </is>
      </c>
      <c r="H26938">
        <f>=0.2.54</f>
        <v/>
      </c>
    </row>
    <row r="26939">
      <c r="A26939" t="inlineStr">
        <is>
          <t>grimoirelab</t>
        </is>
      </c>
      <c r="B26939" t="inlineStr">
        <is>
          <t>ab177753dd67711c055adce79189ea920874661b</t>
        </is>
      </c>
      <c r="C26939" t="inlineStr">
        <is>
          <t>2021-03-15 09:57:30+00:00</t>
        </is>
      </c>
      <c r="D26939" t="inlineStr">
        <is>
          <t>verchange</t>
        </is>
      </c>
      <c r="E26939" t="inlineStr">
        <is>
          <t>grimoire-elk</t>
        </is>
      </c>
      <c r="F26939">
        <f>=0.86.0</f>
        <v/>
      </c>
      <c r="G26939" t="inlineStr">
        <is>
          <t>grimoire-elk</t>
        </is>
      </c>
      <c r="H26939">
        <f>=0.85.0</f>
        <v/>
      </c>
    </row>
    <row r="26940">
      <c r="A26940" t="inlineStr">
        <is>
          <t>python-multipart</t>
        </is>
      </c>
      <c r="B26940" t="inlineStr">
        <is>
          <t>e81dfcb954626e8d68a7b340d1e10bf585e491b4</t>
        </is>
      </c>
      <c r="C26940" t="inlineStr">
        <is>
          <t>2017-05-20 21:14:06+00:00</t>
        </is>
      </c>
      <c r="D26940" t="inlineStr">
        <is>
          <t>verchange</t>
        </is>
      </c>
      <c r="E26940" t="inlineStr">
        <is>
          <t>coverage</t>
        </is>
      </c>
      <c r="F26940">
        <f>=4.4.1</f>
        <v/>
      </c>
      <c r="G26940" t="inlineStr">
        <is>
          <t>coverage</t>
        </is>
      </c>
      <c r="H26940">
        <f>=3.6</f>
        <v/>
      </c>
    </row>
    <row r="26941">
      <c r="A26941" t="inlineStr">
        <is>
          <t>python-multipart</t>
        </is>
      </c>
      <c r="B26941" t="inlineStr">
        <is>
          <t>e81dfcb954626e8d68a7b340d1e10bf585e491b4</t>
        </is>
      </c>
      <c r="C26941" t="inlineStr">
        <is>
          <t>2017-05-20 21:14:06+00:00</t>
        </is>
      </c>
      <c r="D26941" t="inlineStr">
        <is>
          <t>verchange</t>
        </is>
      </c>
      <c r="E26941" t="inlineStr">
        <is>
          <t>py</t>
        </is>
      </c>
      <c r="F26941">
        <f>=1.4.33</f>
        <v/>
      </c>
      <c r="G26941" t="inlineStr">
        <is>
          <t>py</t>
        </is>
      </c>
      <c r="H26941">
        <f>=1.4.13</f>
        <v/>
      </c>
    </row>
    <row r="26942">
      <c r="A26942" t="inlineStr">
        <is>
          <t>python-multipart</t>
        </is>
      </c>
      <c r="B26942" t="inlineStr">
        <is>
          <t>e81dfcb954626e8d68a7b340d1e10bf585e491b4</t>
        </is>
      </c>
      <c r="C26942" t="inlineStr">
        <is>
          <t>2017-05-20 21:14:06+00:00</t>
        </is>
      </c>
      <c r="D26942" t="inlineStr">
        <is>
          <t>verchange</t>
        </is>
      </c>
      <c r="E26942" t="inlineStr">
        <is>
          <t>mock</t>
        </is>
      </c>
      <c r="F26942">
        <f>=2.0.0</f>
        <v/>
      </c>
      <c r="G26942" t="inlineStr">
        <is>
          <t>mock</t>
        </is>
      </c>
      <c r="H26942">
        <f>=1.0.1</f>
        <v/>
      </c>
    </row>
    <row r="26943">
      <c r="A26943" t="inlineStr">
        <is>
          <t>python-multipart</t>
        </is>
      </c>
      <c r="B26943" t="inlineStr">
        <is>
          <t>e81dfcb954626e8d68a7b340d1e10bf585e491b4</t>
        </is>
      </c>
      <c r="C26943" t="inlineStr">
        <is>
          <t>2017-05-20 21:14:06+00:00</t>
        </is>
      </c>
      <c r="D26943" t="inlineStr">
        <is>
          <t>verchange</t>
        </is>
      </c>
      <c r="E26943" t="inlineStr">
        <is>
          <t>pytest-cov</t>
        </is>
      </c>
      <c r="F26943">
        <f>=2.5.1</f>
        <v/>
      </c>
      <c r="G26943" t="inlineStr">
        <is>
          <t>pytest-cov</t>
        </is>
      </c>
      <c r="H26943">
        <f>=1.6</f>
        <v/>
      </c>
    </row>
    <row r="26944">
      <c r="A26944" t="inlineStr">
        <is>
          <t>python-multipart</t>
        </is>
      </c>
      <c r="B26944" t="inlineStr">
        <is>
          <t>e81dfcb954626e8d68a7b340d1e10bf585e491b4</t>
        </is>
      </c>
      <c r="C26944" t="inlineStr">
        <is>
          <t>2017-05-20 21:14:06+00:00</t>
        </is>
      </c>
      <c r="D26944" t="inlineStr">
        <is>
          <t>verchange</t>
        </is>
      </c>
      <c r="E26944" t="inlineStr">
        <is>
          <t>PyYAML</t>
        </is>
      </c>
      <c r="F26944">
        <f>=3.12</f>
        <v/>
      </c>
      <c r="G26944" t="inlineStr">
        <is>
          <t>PyYAML</t>
        </is>
      </c>
      <c r="H26944">
        <f>=3.10</f>
        <v/>
      </c>
    </row>
    <row r="26945">
      <c r="A26945" t="inlineStr">
        <is>
          <t>python-multipart</t>
        </is>
      </c>
      <c r="B26945" t="inlineStr">
        <is>
          <t>e81dfcb954626e8d68a7b340d1e10bf585e491b4</t>
        </is>
      </c>
      <c r="C26945" t="inlineStr">
        <is>
          <t>2017-05-20 21:14:06+00:00</t>
        </is>
      </c>
      <c r="D26945" t="inlineStr">
        <is>
          <t>verchange</t>
        </is>
      </c>
      <c r="E26945" t="inlineStr">
        <is>
          <t>pytest</t>
        </is>
      </c>
      <c r="F26945">
        <f>=3.0.7</f>
        <v/>
      </c>
      <c r="G26945" t="inlineStr">
        <is>
          <t>pytest</t>
        </is>
      </c>
      <c r="H26945">
        <f>=2.3.4</f>
        <v/>
      </c>
    </row>
    <row r="26946">
      <c r="A26946" t="inlineStr">
        <is>
          <t>python-multipart</t>
        </is>
      </c>
      <c r="B26946" t="inlineStr">
        <is>
          <t>e81dfcb954626e8d68a7b340d1e10bf585e491b4</t>
        </is>
      </c>
      <c r="C26946" t="inlineStr">
        <is>
          <t>2017-05-20 21:14:06+00:00</t>
        </is>
      </c>
      <c r="D26946" t="inlineStr">
        <is>
          <t>add</t>
        </is>
      </c>
      <c r="E26946" t="inlineStr">
        <is>
          <t>funcsigs</t>
        </is>
      </c>
      <c r="F26946">
        <f>=1.0.2</f>
        <v/>
      </c>
      <c r="G26946" t="inlineStr"/>
      <c r="H26946" t="inlineStr"/>
    </row>
    <row r="26947">
      <c r="A26947" t="inlineStr">
        <is>
          <t>python-multipart</t>
        </is>
      </c>
      <c r="B26947" t="inlineStr">
        <is>
          <t>e81dfcb954626e8d68a7b340d1e10bf585e491b4</t>
        </is>
      </c>
      <c r="C26947" t="inlineStr">
        <is>
          <t>2017-05-20 21:14:06+00:00</t>
        </is>
      </c>
      <c r="D26947" t="inlineStr">
        <is>
          <t>add</t>
        </is>
      </c>
      <c r="E26947" t="inlineStr">
        <is>
          <t>pbr</t>
        </is>
      </c>
      <c r="F26947">
        <f>=3.0.1</f>
        <v/>
      </c>
      <c r="G26947" t="inlineStr"/>
      <c r="H26947" t="inlineStr"/>
    </row>
    <row r="26948">
      <c r="A26948" t="inlineStr">
        <is>
          <t>python-multipart</t>
        </is>
      </c>
      <c r="B26948" t="inlineStr">
        <is>
          <t>e81dfcb954626e8d68a7b340d1e10bf585e491b4</t>
        </is>
      </c>
      <c r="C26948" t="inlineStr">
        <is>
          <t>2017-05-20 21:14:06+00:00</t>
        </is>
      </c>
      <c r="D26948" t="inlineStr">
        <is>
          <t>rem</t>
        </is>
      </c>
      <c r="E26948" t="inlineStr"/>
      <c r="F26948" t="inlineStr"/>
      <c r="G26948" t="inlineStr">
        <is>
          <t>cov-core</t>
        </is>
      </c>
      <c r="H26948">
        <f>=1.7</f>
        <v/>
      </c>
    </row>
    <row r="26949">
      <c r="A26949" t="inlineStr">
        <is>
          <t>python-multipart</t>
        </is>
      </c>
      <c r="B26949" t="inlineStr">
        <is>
          <t>e81dfcb954626e8d68a7b340d1e10bf585e491b4</t>
        </is>
      </c>
      <c r="C26949" t="inlineStr">
        <is>
          <t>2017-05-20 21:14:06+00:00</t>
        </is>
      </c>
      <c r="D26949" t="inlineStr">
        <is>
          <t>rem</t>
        </is>
      </c>
      <c r="E26949" t="inlineStr"/>
      <c r="F26949" t="inlineStr"/>
      <c r="G26949" t="inlineStr">
        <is>
          <t>invoke</t>
        </is>
      </c>
      <c r="H26949">
        <f>=0.2.0</f>
        <v/>
      </c>
    </row>
    <row r="26950">
      <c r="A26950" t="inlineStr">
        <is>
          <t>python-multipart</t>
        </is>
      </c>
      <c r="B26950" t="inlineStr">
        <is>
          <t>e81dfcb954626e8d68a7b340d1e10bf585e491b4</t>
        </is>
      </c>
      <c r="C26950" t="inlineStr">
        <is>
          <t>2017-05-20 21:14:06+00:00</t>
        </is>
      </c>
      <c r="D26950" t="inlineStr">
        <is>
          <t>rem</t>
        </is>
      </c>
      <c r="E26950" t="inlineStr"/>
      <c r="F26950" t="inlineStr"/>
      <c r="G26950" t="inlineStr">
        <is>
          <t>pexpect-u</t>
        </is>
      </c>
      <c r="H26950">
        <f>=2.5.1</f>
        <v/>
      </c>
    </row>
    <row r="26951">
      <c r="A26951" t="inlineStr">
        <is>
          <t>python-multipart</t>
        </is>
      </c>
      <c r="B26951" t="inlineStr">
        <is>
          <t>e81dfcb954626e8d68a7b340d1e10bf585e491b4</t>
        </is>
      </c>
      <c r="C26951" t="inlineStr">
        <is>
          <t>2017-05-20 21:14:06+00:00</t>
        </is>
      </c>
      <c r="D26951" t="inlineStr">
        <is>
          <t>rem</t>
        </is>
      </c>
      <c r="E26951" t="inlineStr"/>
      <c r="F26951" t="inlineStr"/>
      <c r="G26951" t="inlineStr">
        <is>
          <t>pytest-capturelog</t>
        </is>
      </c>
      <c r="H26951">
        <f>=0.7</f>
        <v/>
      </c>
    </row>
    <row r="26952">
      <c r="A26952" t="inlineStr">
        <is>
          <t>python-multipart</t>
        </is>
      </c>
      <c r="B26952" t="inlineStr">
        <is>
          <t>e81dfcb954626e8d68a7b340d1e10bf585e491b4</t>
        </is>
      </c>
      <c r="C26952" t="inlineStr">
        <is>
          <t>2017-05-20 21:14:06+00:00</t>
        </is>
      </c>
      <c r="D26952" t="inlineStr">
        <is>
          <t>rem</t>
        </is>
      </c>
      <c r="E26952" t="inlineStr"/>
      <c r="F26952" t="inlineStr"/>
      <c r="G26952" t="inlineStr">
        <is>
          <t>pytest-timeout</t>
        </is>
      </c>
      <c r="H26952">
        <f>=0.3</f>
        <v/>
      </c>
    </row>
    <row r="26953">
      <c r="A26953" t="inlineStr">
        <is>
          <t>python-multipart</t>
        </is>
      </c>
      <c r="B26953" t="inlineStr">
        <is>
          <t>e81dfcb954626e8d68a7b340d1e10bf585e491b4</t>
        </is>
      </c>
      <c r="C26953" t="inlineStr">
        <is>
          <t>2017-05-20 21:14:06+00:00</t>
        </is>
      </c>
      <c r="D26953" t="inlineStr">
        <is>
          <t>rem</t>
        </is>
      </c>
      <c r="E26953" t="inlineStr"/>
      <c r="F26953" t="inlineStr"/>
      <c r="G26953" t="inlineStr">
        <is>
          <t>tox</t>
        </is>
      </c>
      <c r="H26953">
        <f>=1.4.3</f>
        <v/>
      </c>
    </row>
    <row r="26954">
      <c r="A26954" t="inlineStr">
        <is>
          <t>python-multipart</t>
        </is>
      </c>
      <c r="B26954" t="inlineStr">
        <is>
          <t>e81dfcb954626e8d68a7b340d1e10bf585e491b4</t>
        </is>
      </c>
      <c r="C26954" t="inlineStr">
        <is>
          <t>2017-05-20 21:14:06+00:00</t>
        </is>
      </c>
      <c r="D26954" t="inlineStr">
        <is>
          <t>rem</t>
        </is>
      </c>
      <c r="E26954" t="inlineStr"/>
      <c r="F26954" t="inlineStr"/>
      <c r="G26954" t="inlineStr">
        <is>
          <t>virtualenv</t>
        </is>
      </c>
      <c r="H26954">
        <f>=1.9.1</f>
        <v/>
      </c>
    </row>
    <row r="26955">
      <c r="A26955" t="inlineStr">
        <is>
          <t>python-multipart</t>
        </is>
      </c>
      <c r="B26955" t="inlineStr">
        <is>
          <t>f1a275e73763d16a9dba45e2bd568860302786bd</t>
        </is>
      </c>
      <c r="C26955" t="inlineStr">
        <is>
          <t>2018-10-12 08:24:19+00:00</t>
        </is>
      </c>
      <c r="D26955" t="inlineStr">
        <is>
          <t>verchange</t>
        </is>
      </c>
      <c r="E26955" t="inlineStr">
        <is>
          <t>coverage</t>
        </is>
      </c>
      <c r="F26955">
        <f>=4.5.1</f>
        <v/>
      </c>
      <c r="G26955" t="inlineStr">
        <is>
          <t>coverage</t>
        </is>
      </c>
      <c r="H26955">
        <f>=4.4.1</f>
        <v/>
      </c>
    </row>
    <row r="26956">
      <c r="A26956" t="inlineStr">
        <is>
          <t>python-multipart</t>
        </is>
      </c>
      <c r="B26956" t="inlineStr">
        <is>
          <t>f1a275e73763d16a9dba45e2bd568860302786bd</t>
        </is>
      </c>
      <c r="C26956" t="inlineStr">
        <is>
          <t>2018-10-12 08:24:19+00:00</t>
        </is>
      </c>
      <c r="D26956" t="inlineStr">
        <is>
          <t>verchange</t>
        </is>
      </c>
      <c r="E26956" t="inlineStr">
        <is>
          <t>py</t>
        </is>
      </c>
      <c r="F26956">
        <f>=1.6.0</f>
        <v/>
      </c>
      <c r="G26956" t="inlineStr">
        <is>
          <t>py</t>
        </is>
      </c>
      <c r="H26956">
        <f>=1.4.33</f>
        <v/>
      </c>
    </row>
    <row r="26957">
      <c r="A26957" t="inlineStr">
        <is>
          <t>python-multipart</t>
        </is>
      </c>
      <c r="B26957" t="inlineStr">
        <is>
          <t>f1a275e73763d16a9dba45e2bd568860302786bd</t>
        </is>
      </c>
      <c r="C26957" t="inlineStr">
        <is>
          <t>2018-10-12 08:24:19+00:00</t>
        </is>
      </c>
      <c r="D26957" t="inlineStr">
        <is>
          <t>verchange</t>
        </is>
      </c>
      <c r="E26957" t="inlineStr">
        <is>
          <t>pbr</t>
        </is>
      </c>
      <c r="F26957">
        <f>=4.3.0</f>
        <v/>
      </c>
      <c r="G26957" t="inlineStr">
        <is>
          <t>pbr</t>
        </is>
      </c>
      <c r="H26957">
        <f>=3.0.1</f>
        <v/>
      </c>
    </row>
    <row r="26958">
      <c r="A26958" t="inlineStr">
        <is>
          <t>python-multipart</t>
        </is>
      </c>
      <c r="B26958" t="inlineStr">
        <is>
          <t>f1a275e73763d16a9dba45e2bd568860302786bd</t>
        </is>
      </c>
      <c r="C26958" t="inlineStr">
        <is>
          <t>2018-10-12 08:24:19+00:00</t>
        </is>
      </c>
      <c r="D26958" t="inlineStr">
        <is>
          <t>verchange</t>
        </is>
      </c>
      <c r="E26958" t="inlineStr">
        <is>
          <t>PyYAML</t>
        </is>
      </c>
      <c r="F26958">
        <f>=3.13</f>
        <v/>
      </c>
      <c r="G26958" t="inlineStr">
        <is>
          <t>PyYAML</t>
        </is>
      </c>
      <c r="H26958">
        <f>=3.12</f>
        <v/>
      </c>
    </row>
    <row r="26959">
      <c r="A26959" t="inlineStr">
        <is>
          <t>python-multipart</t>
        </is>
      </c>
      <c r="B26959" t="inlineStr">
        <is>
          <t>f1a275e73763d16a9dba45e2bd568860302786bd</t>
        </is>
      </c>
      <c r="C26959" t="inlineStr">
        <is>
          <t>2018-10-12 08:24:19+00:00</t>
        </is>
      </c>
      <c r="D26959" t="inlineStr">
        <is>
          <t>verchange</t>
        </is>
      </c>
      <c r="E26959" t="inlineStr">
        <is>
          <t>pytest</t>
        </is>
      </c>
      <c r="F26959">
        <f>=3.8.2</f>
        <v/>
      </c>
      <c r="G26959" t="inlineStr">
        <is>
          <t>pytest</t>
        </is>
      </c>
      <c r="H26959">
        <f>=3.0.7</f>
        <v/>
      </c>
    </row>
    <row r="26960">
      <c r="A26960" t="inlineStr">
        <is>
          <t>python-multipart</t>
        </is>
      </c>
      <c r="B26960" t="inlineStr">
        <is>
          <t>f1a275e73763d16a9dba45e2bd568860302786bd</t>
        </is>
      </c>
      <c r="C26960" t="inlineStr">
        <is>
          <t>2018-10-12 08:24:19+00:00</t>
        </is>
      </c>
      <c r="D26960" t="inlineStr">
        <is>
          <t>add</t>
        </is>
      </c>
      <c r="E26960" t="inlineStr">
        <is>
          <t>atomicwrites</t>
        </is>
      </c>
      <c r="F26960">
        <f>=1.2.1</f>
        <v/>
      </c>
      <c r="G26960" t="inlineStr"/>
      <c r="H26960" t="inlineStr"/>
    </row>
    <row r="26961">
      <c r="A26961" t="inlineStr">
        <is>
          <t>python-multipart</t>
        </is>
      </c>
      <c r="B26961" t="inlineStr">
        <is>
          <t>f1a275e73763d16a9dba45e2bd568860302786bd</t>
        </is>
      </c>
      <c r="C26961" t="inlineStr">
        <is>
          <t>2018-10-12 08:24:19+00:00</t>
        </is>
      </c>
      <c r="D26961" t="inlineStr">
        <is>
          <t>add</t>
        </is>
      </c>
      <c r="E26961" t="inlineStr">
        <is>
          <t>attrs</t>
        </is>
      </c>
      <c r="F26961">
        <f>=18.2.0</f>
        <v/>
      </c>
      <c r="G26961" t="inlineStr"/>
      <c r="H26961" t="inlineStr"/>
    </row>
    <row r="26962">
      <c r="A26962" t="inlineStr">
        <is>
          <t>python-multipart</t>
        </is>
      </c>
      <c r="B26962" t="inlineStr">
        <is>
          <t>f1a275e73763d16a9dba45e2bd568860302786bd</t>
        </is>
      </c>
      <c r="C26962" t="inlineStr">
        <is>
          <t>2018-10-12 08:24:19+00:00</t>
        </is>
      </c>
      <c r="D26962" t="inlineStr">
        <is>
          <t>add</t>
        </is>
      </c>
      <c r="E26962" t="inlineStr">
        <is>
          <t>more-itertools</t>
        </is>
      </c>
      <c r="F26962">
        <f>=4.3.0</f>
        <v/>
      </c>
      <c r="G26962" t="inlineStr"/>
      <c r="H26962" t="inlineStr"/>
    </row>
    <row r="26963">
      <c r="A26963" t="inlineStr">
        <is>
          <t>python-multipart</t>
        </is>
      </c>
      <c r="B26963" t="inlineStr">
        <is>
          <t>f1a275e73763d16a9dba45e2bd568860302786bd</t>
        </is>
      </c>
      <c r="C26963" t="inlineStr">
        <is>
          <t>2018-10-12 08:24:19+00:00</t>
        </is>
      </c>
      <c r="D26963" t="inlineStr">
        <is>
          <t>add</t>
        </is>
      </c>
      <c r="E26963" t="inlineStr">
        <is>
          <t>pluggy</t>
        </is>
      </c>
      <c r="F26963">
        <f>=0.7.1</f>
        <v/>
      </c>
      <c r="G26963" t="inlineStr"/>
      <c r="H26963" t="inlineStr"/>
    </row>
    <row r="26964">
      <c r="A26964" t="inlineStr">
        <is>
          <t>python-multipart</t>
        </is>
      </c>
      <c r="B26964" t="inlineStr">
        <is>
          <t>f1a275e73763d16a9dba45e2bd568860302786bd</t>
        </is>
      </c>
      <c r="C26964" t="inlineStr">
        <is>
          <t>2018-10-12 08:24:19+00:00</t>
        </is>
      </c>
      <c r="D26964" t="inlineStr">
        <is>
          <t>add</t>
        </is>
      </c>
      <c r="E26964" t="inlineStr">
        <is>
          <t>six</t>
        </is>
      </c>
      <c r="F26964">
        <f>=1.11.0</f>
        <v/>
      </c>
      <c r="G26964" t="inlineStr"/>
      <c r="H26964" t="inlineStr"/>
    </row>
    <row r="26965">
      <c r="A26965" t="inlineStr">
        <is>
          <t>python-multipart</t>
        </is>
      </c>
      <c r="B26965" t="inlineStr">
        <is>
          <t>f1a275e73763d16a9dba45e2bd568860302786bd</t>
        </is>
      </c>
      <c r="C26965" t="inlineStr">
        <is>
          <t>2018-10-12 08:24:19+00:00</t>
        </is>
      </c>
      <c r="D26965" t="inlineStr">
        <is>
          <t>rem</t>
        </is>
      </c>
      <c r="E26965" t="inlineStr"/>
      <c r="F26965" t="inlineStr"/>
      <c r="G26965" t="inlineStr">
        <is>
          <t>funcsigs</t>
        </is>
      </c>
      <c r="H26965">
        <f>=1.0.2</f>
        <v/>
      </c>
    </row>
    <row r="26966">
      <c r="A26966" t="inlineStr">
        <is>
          <t>python-multipart</t>
        </is>
      </c>
      <c r="B26966" t="inlineStr">
        <is>
          <t>f1a275e73763d16a9dba45e2bd568860302786bd</t>
        </is>
      </c>
      <c r="C26966" t="inlineStr">
        <is>
          <t>2018-10-12 08:24:19+00:00</t>
        </is>
      </c>
      <c r="D26966" t="inlineStr">
        <is>
          <t>rem</t>
        </is>
      </c>
      <c r="E26966" t="inlineStr"/>
      <c r="F26966" t="inlineStr"/>
      <c r="G26966" t="inlineStr">
        <is>
          <t>pytest-cov</t>
        </is>
      </c>
      <c r="H26966">
        <f>=2.5.1</f>
        <v/>
      </c>
    </row>
    <row r="26967">
      <c r="A26967" t="inlineStr">
        <is>
          <t>PyInquirer</t>
        </is>
      </c>
      <c r="B26967" t="inlineStr">
        <is>
          <t>61a2dd4d70edd6daa92faccb72b3e0da3bee7393</t>
        </is>
      </c>
      <c r="C26967" t="inlineStr">
        <is>
          <t>2018-07-20 11:10:34+00:00</t>
        </is>
      </c>
      <c r="D26967" t="inlineStr">
        <is>
          <t>verchange</t>
        </is>
      </c>
      <c r="E26967" t="inlineStr">
        <is>
          <t>prompt_toolkit</t>
        </is>
      </c>
      <c r="F26967">
        <f>=1.0.14</f>
        <v/>
      </c>
      <c r="G26967" t="inlineStr">
        <is>
          <t>prompt_toolkit</t>
        </is>
      </c>
      <c r="H26967" t="inlineStr">
        <is>
          <t>&gt;=1.0.14</t>
        </is>
      </c>
    </row>
    <row r="26968">
      <c r="A26968" t="inlineStr">
        <is>
          <t>typedjsonrpc</t>
        </is>
      </c>
      <c r="B26968" t="inlineStr">
        <is>
          <t>1796f959b5d7d22da4ba4969067f6d3195eb0796</t>
        </is>
      </c>
      <c r="C26968" t="inlineStr">
        <is>
          <t>2015-08-21 04:11:56+00:00</t>
        </is>
      </c>
      <c r="D26968" t="inlineStr">
        <is>
          <t>add</t>
        </is>
      </c>
      <c r="E26968" t="inlineStr">
        <is>
          <t>six</t>
        </is>
      </c>
      <c r="F26968">
        <f>=1.9.0</f>
        <v/>
      </c>
      <c r="G26968" t="inlineStr"/>
      <c r="H26968" t="inlineStr"/>
    </row>
    <row r="26969">
      <c r="A26969" t="inlineStr">
        <is>
          <t>typedjsonrpc</t>
        </is>
      </c>
      <c r="B26969" t="inlineStr">
        <is>
          <t>1796f959b5d7d22da4ba4969067f6d3195eb0796</t>
        </is>
      </c>
      <c r="C26969" t="inlineStr">
        <is>
          <t>2015-08-21 04:11:56+00:00</t>
        </is>
      </c>
      <c r="D26969" t="inlineStr">
        <is>
          <t>add</t>
        </is>
      </c>
      <c r="E26969" t="inlineStr">
        <is>
          <t>Werkzeug</t>
        </is>
      </c>
      <c r="F26969">
        <f>=0.10.4</f>
        <v/>
      </c>
      <c r="G26969" t="inlineStr"/>
      <c r="H26969" t="inlineStr"/>
    </row>
    <row r="26970">
      <c r="A26970" t="inlineStr">
        <is>
          <t>typedjsonrpc</t>
        </is>
      </c>
      <c r="B26970" t="inlineStr">
        <is>
          <t>1796f959b5d7d22da4ba4969067f6d3195eb0796</t>
        </is>
      </c>
      <c r="C26970" t="inlineStr">
        <is>
          <t>2015-08-21 04:11:56+00:00</t>
        </is>
      </c>
      <c r="D26970" t="inlineStr">
        <is>
          <t>add</t>
        </is>
      </c>
      <c r="E26970" t="inlineStr">
        <is>
          <t>wrapt</t>
        </is>
      </c>
      <c r="F26970">
        <f>=1.10.5</f>
        <v/>
      </c>
      <c r="G26970" t="inlineStr"/>
      <c r="H26970" t="inlineStr"/>
    </row>
    <row r="26971">
      <c r="A26971" t="inlineStr">
        <is>
          <t>neurosynth</t>
        </is>
      </c>
      <c r="B26971" t="inlineStr">
        <is>
          <t>42dcab5a6969d57ecc3e12c230fe1cd822767af3</t>
        </is>
      </c>
      <c r="C26971" t="inlineStr">
        <is>
          <t>2014-11-07 17:25:19+00:00</t>
        </is>
      </c>
      <c r="D26971" t="inlineStr">
        <is>
          <t>verchange</t>
        </is>
      </c>
      <c r="E26971" t="inlineStr">
        <is>
          <t>numpy</t>
        </is>
      </c>
      <c r="F26971" t="inlineStr">
        <is>
          <t>&gt;=1.9</t>
        </is>
      </c>
      <c r="G26971" t="inlineStr">
        <is>
          <t>numpy</t>
        </is>
      </c>
      <c r="H26971" t="inlineStr">
        <is>
          <t>&gt;=1.8</t>
        </is>
      </c>
    </row>
    <row r="26972">
      <c r="A26972" t="inlineStr">
        <is>
          <t>neurosynth</t>
        </is>
      </c>
      <c r="B26972" t="inlineStr">
        <is>
          <t>049c06c984e9d6cf7330629a8f75d506fa6df8cc</t>
        </is>
      </c>
      <c r="C26972" t="inlineStr">
        <is>
          <t>2015-03-10 01:14:54+00:00</t>
        </is>
      </c>
      <c r="D26972" t="inlineStr">
        <is>
          <t>verchange</t>
        </is>
      </c>
      <c r="E26972" t="inlineStr">
        <is>
          <t>scikit-learn</t>
        </is>
      </c>
      <c r="F26972" t="inlineStr"/>
      <c r="G26972" t="inlineStr">
        <is>
          <t>scikit-learn</t>
        </is>
      </c>
      <c r="H26972" t="inlineStr"/>
    </row>
    <row r="26973">
      <c r="A26973" t="inlineStr">
        <is>
          <t>neurosynth</t>
        </is>
      </c>
      <c r="B26973" t="inlineStr">
        <is>
          <t>049c06c984e9d6cf7330629a8f75d506fa6df8cc</t>
        </is>
      </c>
      <c r="C26973" t="inlineStr">
        <is>
          <t>2015-03-10 01:14:54+00:00</t>
        </is>
      </c>
      <c r="D26973" t="inlineStr">
        <is>
          <t>add</t>
        </is>
      </c>
      <c r="E26973" t="inlineStr">
        <is>
          <t>nibabel</t>
        </is>
      </c>
      <c r="F26973" t="inlineStr">
        <is>
          <t>&gt;=1.2</t>
        </is>
      </c>
      <c r="G26973" t="inlineStr"/>
      <c r="H26973" t="inlineStr"/>
    </row>
    <row r="26974">
      <c r="A26974" t="inlineStr">
        <is>
          <t>neurosynth</t>
        </is>
      </c>
      <c r="B26974" t="inlineStr">
        <is>
          <t>6bd88e78bdc99f42611150249ad9fe1c43320d2b</t>
        </is>
      </c>
      <c r="C26974" t="inlineStr">
        <is>
          <t>2015-11-08 15:11:19+00:00</t>
        </is>
      </c>
      <c r="D26974" t="inlineStr">
        <is>
          <t>verchange</t>
        </is>
      </c>
      <c r="E26974" t="inlineStr">
        <is>
          <t>scikit-learn</t>
        </is>
      </c>
      <c r="F26974" t="inlineStr"/>
      <c r="G26974" t="inlineStr">
        <is>
          <t>scikit-learn</t>
        </is>
      </c>
      <c r="H26974" t="inlineStr"/>
    </row>
    <row r="26975">
      <c r="A26975" t="inlineStr">
        <is>
          <t>neurosynth</t>
        </is>
      </c>
      <c r="B26975" t="inlineStr">
        <is>
          <t>6bd88e78bdc99f42611150249ad9fe1c43320d2b</t>
        </is>
      </c>
      <c r="C26975" t="inlineStr">
        <is>
          <t>2015-11-08 15:11:19+00:00</t>
        </is>
      </c>
      <c r="D26975" t="inlineStr">
        <is>
          <t>add</t>
        </is>
      </c>
      <c r="E26975" t="inlineStr">
        <is>
          <t>matplotlib</t>
        </is>
      </c>
      <c r="F26975" t="inlineStr"/>
      <c r="G26975" t="inlineStr"/>
      <c r="H26975" t="inlineStr"/>
    </row>
    <row r="26976">
      <c r="A26976" t="inlineStr">
        <is>
          <t>neurosynth</t>
        </is>
      </c>
      <c r="B26976" t="inlineStr">
        <is>
          <t>6bd88e78bdc99f42611150249ad9fe1c43320d2b</t>
        </is>
      </c>
      <c r="C26976" t="inlineStr">
        <is>
          <t>2015-11-08 15:11:19+00:00</t>
        </is>
      </c>
      <c r="D26976" t="inlineStr">
        <is>
          <t>add</t>
        </is>
      </c>
      <c r="E26976" t="inlineStr">
        <is>
          <t>six</t>
        </is>
      </c>
      <c r="F26976" t="inlineStr"/>
      <c r="G26976" t="inlineStr"/>
      <c r="H26976" t="inlineStr"/>
    </row>
    <row r="26977">
      <c r="A26977" t="inlineStr">
        <is>
          <t>neurosynth</t>
        </is>
      </c>
      <c r="B26977" t="inlineStr">
        <is>
          <t>4bd449a978086b726c0d344c01ba8ed4ad79d65f</t>
        </is>
      </c>
      <c r="C26977" t="inlineStr">
        <is>
          <t>2018-07-10 16:04:41+00:00</t>
        </is>
      </c>
      <c r="D26977" t="inlineStr">
        <is>
          <t>verchange</t>
        </is>
      </c>
      <c r="E26977" t="inlineStr">
        <is>
          <t>six</t>
        </is>
      </c>
      <c r="F26977" t="inlineStr"/>
      <c r="G26977" t="inlineStr">
        <is>
          <t>six</t>
        </is>
      </c>
      <c r="H26977" t="inlineStr"/>
    </row>
    <row r="26978">
      <c r="A26978" t="inlineStr">
        <is>
          <t>neurosynth</t>
        </is>
      </c>
      <c r="B26978" t="inlineStr">
        <is>
          <t>4bd449a978086b726c0d344c01ba8ed4ad79d65f</t>
        </is>
      </c>
      <c r="C26978" t="inlineStr">
        <is>
          <t>2018-07-10 16:04:41+00:00</t>
        </is>
      </c>
      <c r="D26978" t="inlineStr">
        <is>
          <t>add</t>
        </is>
      </c>
      <c r="E26978" t="inlineStr">
        <is>
          <t>biopython</t>
        </is>
      </c>
      <c r="F26978" t="inlineStr"/>
      <c r="G26978" t="inlineStr"/>
      <c r="H26978" t="inlineStr"/>
    </row>
    <row r="26979">
      <c r="A26979" t="inlineStr">
        <is>
          <t>mongoke</t>
        </is>
      </c>
      <c r="B26979" t="inlineStr">
        <is>
          <t>2502d5c8ce53fc6ca0fd937020429a370d721d90</t>
        </is>
      </c>
      <c r="C26979" t="inlineStr">
        <is>
          <t>2019-10-18 12:23:59+00:00</t>
        </is>
      </c>
      <c r="D26979" t="inlineStr">
        <is>
          <t>rem</t>
        </is>
      </c>
      <c r="E26979" t="inlineStr"/>
      <c r="F26979" t="inlineStr"/>
      <c r="G26979" t="inlineStr">
        <is>
          <t>coloredlogs</t>
        </is>
      </c>
      <c r="H26979" t="inlineStr"/>
    </row>
    <row r="26980">
      <c r="A26980" t="inlineStr">
        <is>
          <t>mongoke</t>
        </is>
      </c>
      <c r="B26980" t="inlineStr">
        <is>
          <t>2502d5c8ce53fc6ca0fd937020429a370d721d90</t>
        </is>
      </c>
      <c r="C26980" t="inlineStr">
        <is>
          <t>2019-10-18 12:23:59+00:00</t>
        </is>
      </c>
      <c r="D26980" t="inlineStr">
        <is>
          <t>rem</t>
        </is>
      </c>
      <c r="E26980" t="inlineStr"/>
      <c r="F26980" t="inlineStr"/>
      <c r="G26980" t="inlineStr">
        <is>
          <t>PyJWT</t>
        </is>
      </c>
      <c r="H26980" t="inlineStr"/>
    </row>
    <row r="26981">
      <c r="A26981" t="inlineStr">
        <is>
          <t>mongoke</t>
        </is>
      </c>
      <c r="B26981" t="inlineStr">
        <is>
          <t>2502d5c8ce53fc6ca0fd937020429a370d721d90</t>
        </is>
      </c>
      <c r="C26981" t="inlineStr">
        <is>
          <t>2019-10-18 12:23:59+00:00</t>
        </is>
      </c>
      <c r="D26981" t="inlineStr">
        <is>
          <t>rem</t>
        </is>
      </c>
      <c r="E26981" t="inlineStr"/>
      <c r="F26981" t="inlineStr"/>
      <c r="G26981" t="inlineStr">
        <is>
          <t>tartiflette</t>
        </is>
      </c>
      <c r="H26981" t="inlineStr">
        <is>
          <t>&gt;=1.0.0rc2</t>
        </is>
      </c>
    </row>
    <row r="26982">
      <c r="A26982" t="inlineStr">
        <is>
          <t>mongoke</t>
        </is>
      </c>
      <c r="B26982" t="inlineStr">
        <is>
          <t>2502d5c8ce53fc6ca0fd937020429a370d721d90</t>
        </is>
      </c>
      <c r="C26982" t="inlineStr">
        <is>
          <t>2019-10-18 12:23:59+00:00</t>
        </is>
      </c>
      <c r="D26982" t="inlineStr">
        <is>
          <t>rem</t>
        </is>
      </c>
      <c r="E26982" t="inlineStr"/>
      <c r="F26982" t="inlineStr"/>
      <c r="G26982" t="inlineStr">
        <is>
          <t>tartiflette-aiohttp</t>
        </is>
      </c>
      <c r="H26982" t="inlineStr">
        <is>
          <t>&gt;=1.0.0</t>
        </is>
      </c>
    </row>
    <row r="26983">
      <c r="A26983" t="inlineStr">
        <is>
          <t>mongoke</t>
        </is>
      </c>
      <c r="B26983" t="inlineStr">
        <is>
          <t>2502d5c8ce53fc6ca0fd937020429a370d721d90</t>
        </is>
      </c>
      <c r="C26983" t="inlineStr">
        <is>
          <t>2019-10-18 12:23:59+00:00</t>
        </is>
      </c>
      <c r="D26983" t="inlineStr">
        <is>
          <t>rem</t>
        </is>
      </c>
      <c r="E26983" t="inlineStr"/>
      <c r="F26983" t="inlineStr"/>
      <c r="G26983" t="inlineStr">
        <is>
          <t>tartiflette_plugin_apollo_federation</t>
        </is>
      </c>
      <c r="H26983" t="inlineStr"/>
    </row>
    <row r="26984">
      <c r="A26984" t="inlineStr">
        <is>
          <t>mongoke</t>
        </is>
      </c>
      <c r="B26984" t="inlineStr">
        <is>
          <t>2502d5c8ce53fc6ca0fd937020429a370d721d90</t>
        </is>
      </c>
      <c r="C26984" t="inlineStr">
        <is>
          <t>2019-10-18 12:23:59+00:00</t>
        </is>
      </c>
      <c r="D26984" t="inlineStr">
        <is>
          <t>rem</t>
        </is>
      </c>
      <c r="E26984" t="inlineStr"/>
      <c r="F26984" t="inlineStr"/>
      <c r="G26984" t="inlineStr">
        <is>
          <t>motor</t>
        </is>
      </c>
      <c r="H26984" t="inlineStr"/>
    </row>
    <row r="26985">
      <c r="A26985" t="inlineStr">
        <is>
          <t>mongoke</t>
        </is>
      </c>
      <c r="B26985" t="inlineStr">
        <is>
          <t>2502d5c8ce53fc6ca0fd937020429a370d721d90</t>
        </is>
      </c>
      <c r="C26985" t="inlineStr">
        <is>
          <t>2019-10-18 12:23:59+00:00</t>
        </is>
      </c>
      <c r="D26985" t="inlineStr">
        <is>
          <t>rem</t>
        </is>
      </c>
      <c r="E26985" t="inlineStr"/>
      <c r="F26985" t="inlineStr"/>
      <c r="G26985" t="inlineStr">
        <is>
          <t>tartiflette_scalars</t>
        </is>
      </c>
      <c r="H26985" t="inlineStr">
        <is>
          <t>&gt;=0.0.6</t>
        </is>
      </c>
    </row>
    <row r="26986">
      <c r="A26986" t="inlineStr">
        <is>
          <t>mongoke</t>
        </is>
      </c>
      <c r="B26986" t="inlineStr">
        <is>
          <t>2502d5c8ce53fc6ca0fd937020429a370d721d90</t>
        </is>
      </c>
      <c r="C26986" t="inlineStr">
        <is>
          <t>2019-10-18 12:23:59+00:00</t>
        </is>
      </c>
      <c r="D26986" t="inlineStr">
        <is>
          <t>rem</t>
        </is>
      </c>
      <c r="E26986" t="inlineStr"/>
      <c r="F26986" t="inlineStr"/>
      <c r="G26986" t="inlineStr">
        <is>
          <t>aiohttp-cors</t>
        </is>
      </c>
      <c r="H26986" t="inlineStr"/>
    </row>
    <row r="26987">
      <c r="A26987" t="inlineStr">
        <is>
          <t>mongoke</t>
        </is>
      </c>
      <c r="B26987" t="inlineStr">
        <is>
          <t>2502d5c8ce53fc6ca0fd937020429a370d721d90</t>
        </is>
      </c>
      <c r="C26987" t="inlineStr">
        <is>
          <t>2019-10-18 12:23:59+00:00</t>
        </is>
      </c>
      <c r="D26987" t="inlineStr">
        <is>
          <t>rem</t>
        </is>
      </c>
      <c r="E26987" t="inlineStr"/>
      <c r="F26987" t="inlineStr"/>
      <c r="G26987" t="inlineStr">
        <is>
          <t>mongodb_streams</t>
        </is>
      </c>
      <c r="H26987" t="inlineStr">
        <is>
          <t>&gt;=0.0.7</t>
        </is>
      </c>
    </row>
    <row r="26988">
      <c r="A26988" t="inlineStr">
        <is>
          <t>mongoke</t>
        </is>
      </c>
      <c r="B26988" t="inlineStr">
        <is>
          <t>1d9d92ac086f63bb3e77a1d081fe02cfbe69df3a</t>
        </is>
      </c>
      <c r="C26988" t="inlineStr">
        <is>
          <t>2019-11-07 16:51:48+00:00</t>
        </is>
      </c>
      <c r="D26988" t="inlineStr">
        <is>
          <t>rem</t>
        </is>
      </c>
      <c r="E26988" t="inlineStr"/>
      <c r="F26988" t="inlineStr"/>
      <c r="G26988" t="inlineStr">
        <is>
          <t>skema</t>
        </is>
      </c>
      <c r="H26988" t="inlineStr">
        <is>
          <t>&gt;=0.0.57</t>
        </is>
      </c>
    </row>
    <row r="26989">
      <c r="A26989" t="inlineStr">
        <is>
          <t>mongoke</t>
        </is>
      </c>
      <c r="B26989" t="inlineStr">
        <is>
          <t>33def10c277fa7294a851ad08a42d2fdd7761b23</t>
        </is>
      </c>
      <c r="C26989" t="inlineStr">
        <is>
          <t>2019-11-07 17:02:30+00:00</t>
        </is>
      </c>
      <c r="D26989" t="inlineStr">
        <is>
          <t>add</t>
        </is>
      </c>
      <c r="E26989" t="inlineStr">
        <is>
          <t>graphql-core</t>
        </is>
      </c>
      <c r="F26989" t="inlineStr">
        <is>
          <t>&gt;=3a</t>
        </is>
      </c>
      <c r="G26989" t="inlineStr"/>
      <c r="H26989" t="inlineStr"/>
    </row>
    <row r="26990">
      <c r="A26990" t="inlineStr">
        <is>
          <t>mongoke</t>
        </is>
      </c>
      <c r="B26990" t="inlineStr">
        <is>
          <t>33def10c277fa7294a851ad08a42d2fdd7761b23</t>
        </is>
      </c>
      <c r="C26990" t="inlineStr">
        <is>
          <t>2019-11-07 17:02:30+00:00</t>
        </is>
      </c>
      <c r="D26990" t="inlineStr">
        <is>
          <t>add</t>
        </is>
      </c>
      <c r="E26990" t="inlineStr">
        <is>
          <t>jsonschema</t>
        </is>
      </c>
      <c r="F26990" t="inlineStr"/>
      <c r="G26990" t="inlineStr"/>
      <c r="H26990" t="inlineStr"/>
    </row>
    <row r="26991">
      <c r="A26991" t="inlineStr">
        <is>
          <t>mongoke</t>
        </is>
      </c>
      <c r="B26991" t="inlineStr">
        <is>
          <t>82c9fae1dbfd3b014e50261eb5d3cbf81f7fd173</t>
        </is>
      </c>
      <c r="C26991" t="inlineStr">
        <is>
          <t>2019-11-09 16:20:07+00:00</t>
        </is>
      </c>
      <c r="D26991" t="inlineStr">
        <is>
          <t>add</t>
        </is>
      </c>
      <c r="E26991" t="inlineStr">
        <is>
          <t>skema</t>
        </is>
      </c>
      <c r="F26991" t="inlineStr"/>
      <c r="G26991" t="inlineStr"/>
      <c r="H26991" t="inlineStr"/>
    </row>
    <row r="26992">
      <c r="A26992" t="inlineStr">
        <is>
          <t>mongoke</t>
        </is>
      </c>
      <c r="B26992" t="inlineStr">
        <is>
          <t>060e04ecb0975fd159130df1a44a2be9bc543788</t>
        </is>
      </c>
      <c r="C26992" t="inlineStr">
        <is>
          <t>2019-11-09 19:01:00+00:00</t>
        </is>
      </c>
      <c r="D26992" t="inlineStr">
        <is>
          <t>rem</t>
        </is>
      </c>
      <c r="E26992" t="inlineStr"/>
      <c r="F26992" t="inlineStr"/>
      <c r="G26992" t="inlineStr">
        <is>
          <t>skema</t>
        </is>
      </c>
      <c r="H26992" t="inlineStr"/>
    </row>
    <row r="26993">
      <c r="A26993" t="inlineStr">
        <is>
          <t>mongoke</t>
        </is>
      </c>
      <c r="B26993" t="inlineStr">
        <is>
          <t>d749c3799c04e51840a04f27a4962950f954835e</t>
        </is>
      </c>
      <c r="C26993" t="inlineStr">
        <is>
          <t>2019-11-23 21:57:00+00:00</t>
        </is>
      </c>
      <c r="D26993" t="inlineStr">
        <is>
          <t>add</t>
        </is>
      </c>
      <c r="E26993" t="inlineStr">
        <is>
          <t>pyyaml</t>
        </is>
      </c>
      <c r="F26993" t="inlineStr"/>
      <c r="G26993" t="inlineStr"/>
      <c r="H26993" t="inlineStr"/>
    </row>
    <row r="26994">
      <c r="A26994" t="inlineStr">
        <is>
          <t>mongoke</t>
        </is>
      </c>
      <c r="B26994" t="inlineStr">
        <is>
          <t>d749c3799c04e51840a04f27a4962950f954835e</t>
        </is>
      </c>
      <c r="C26994" t="inlineStr">
        <is>
          <t>2019-11-23 21:57:00+00:00</t>
        </is>
      </c>
      <c r="D26994" t="inlineStr">
        <is>
          <t>add</t>
        </is>
      </c>
      <c r="E26994" t="inlineStr">
        <is>
          <t>coloredlogs</t>
        </is>
      </c>
      <c r="F26994" t="inlineStr"/>
      <c r="G26994" t="inlineStr"/>
      <c r="H26994" t="inlineStr"/>
    </row>
    <row r="26995">
      <c r="A26995" t="inlineStr">
        <is>
          <t>mongoke</t>
        </is>
      </c>
      <c r="B26995" t="inlineStr">
        <is>
          <t>744969dc302e1f703a26a28fddc06d71556746ae</t>
        </is>
      </c>
      <c r="C26995" t="inlineStr">
        <is>
          <t>2020-05-31 18:17:49+00:00</t>
        </is>
      </c>
      <c r="D26995" t="inlineStr">
        <is>
          <t>rem</t>
        </is>
      </c>
      <c r="E26995" t="inlineStr"/>
      <c r="F26995" t="inlineStr"/>
      <c r="G26995" t="inlineStr">
        <is>
          <t>funcy</t>
        </is>
      </c>
      <c r="H26995" t="inlineStr"/>
    </row>
    <row r="26996">
      <c r="A26996" t="inlineStr">
        <is>
          <t>mongoke</t>
        </is>
      </c>
      <c r="B26996" t="inlineStr">
        <is>
          <t>744969dc302e1f703a26a28fddc06d71556746ae</t>
        </is>
      </c>
      <c r="C26996" t="inlineStr">
        <is>
          <t>2020-05-31 18:17:49+00:00</t>
        </is>
      </c>
      <c r="D26996" t="inlineStr">
        <is>
          <t>rem</t>
        </is>
      </c>
      <c r="E26996" t="inlineStr"/>
      <c r="F26996" t="inlineStr"/>
      <c r="G26996" t="inlineStr">
        <is>
          <t>populate</t>
        </is>
      </c>
      <c r="H26996" t="inlineStr">
        <is>
          <t>&gt;=0.0.8</t>
        </is>
      </c>
    </row>
    <row r="26997">
      <c r="A26997" t="inlineStr">
        <is>
          <t>mongoke</t>
        </is>
      </c>
      <c r="B26997" t="inlineStr">
        <is>
          <t>744969dc302e1f703a26a28fddc06d71556746ae</t>
        </is>
      </c>
      <c r="C26997" t="inlineStr">
        <is>
          <t>2020-05-31 18:17:49+00:00</t>
        </is>
      </c>
      <c r="D26997" t="inlineStr">
        <is>
          <t>rem</t>
        </is>
      </c>
      <c r="E26997" t="inlineStr"/>
      <c r="F26997" t="inlineStr"/>
      <c r="G26997" t="inlineStr">
        <is>
          <t>requests</t>
        </is>
      </c>
      <c r="H26997" t="inlineStr"/>
    </row>
    <row r="26998">
      <c r="A26998" t="inlineStr">
        <is>
          <t>mongoke</t>
        </is>
      </c>
      <c r="B26998" t="inlineStr">
        <is>
          <t>744969dc302e1f703a26a28fddc06d71556746ae</t>
        </is>
      </c>
      <c r="C26998" t="inlineStr">
        <is>
          <t>2020-05-31 18:17:49+00:00</t>
        </is>
      </c>
      <c r="D26998" t="inlineStr">
        <is>
          <t>rem</t>
        </is>
      </c>
      <c r="E26998" t="inlineStr"/>
      <c r="F26998" t="inlineStr"/>
      <c r="G26998" t="inlineStr">
        <is>
          <t>fire</t>
        </is>
      </c>
      <c r="H26998" t="inlineStr"/>
    </row>
    <row r="26999">
      <c r="A26999" t="inlineStr">
        <is>
          <t>mongoke</t>
        </is>
      </c>
      <c r="B26999" t="inlineStr">
        <is>
          <t>744969dc302e1f703a26a28fddc06d71556746ae</t>
        </is>
      </c>
      <c r="C26999" t="inlineStr">
        <is>
          <t>2020-05-31 18:17:49+00:00</t>
        </is>
      </c>
      <c r="D26999" t="inlineStr">
        <is>
          <t>rem</t>
        </is>
      </c>
      <c r="E26999" t="inlineStr"/>
      <c r="F26999" t="inlineStr"/>
      <c r="G26999" t="inlineStr">
        <is>
          <t>graphql-core</t>
        </is>
      </c>
      <c r="H26999" t="inlineStr">
        <is>
          <t>&gt;=3a</t>
        </is>
      </c>
    </row>
    <row r="27000">
      <c r="A27000" t="inlineStr">
        <is>
          <t>mongoke</t>
        </is>
      </c>
      <c r="B27000" t="inlineStr">
        <is>
          <t>744969dc302e1f703a26a28fddc06d71556746ae</t>
        </is>
      </c>
      <c r="C27000" t="inlineStr">
        <is>
          <t>2020-05-31 18:17:49+00:00</t>
        </is>
      </c>
      <c r="D27000" t="inlineStr">
        <is>
          <t>rem</t>
        </is>
      </c>
      <c r="E27000" t="inlineStr"/>
      <c r="F27000" t="inlineStr"/>
      <c r="G27000" t="inlineStr">
        <is>
          <t>jsonschema</t>
        </is>
      </c>
      <c r="H27000" t="inlineStr"/>
    </row>
    <row r="27001">
      <c r="A27001" t="inlineStr">
        <is>
          <t>mongoke</t>
        </is>
      </c>
      <c r="B27001" t="inlineStr">
        <is>
          <t>744969dc302e1f703a26a28fddc06d71556746ae</t>
        </is>
      </c>
      <c r="C27001" t="inlineStr">
        <is>
          <t>2020-05-31 18:17:49+00:00</t>
        </is>
      </c>
      <c r="D27001" t="inlineStr">
        <is>
          <t>rem</t>
        </is>
      </c>
      <c r="E27001" t="inlineStr"/>
      <c r="F27001" t="inlineStr"/>
      <c r="G27001" t="inlineStr">
        <is>
          <t>pyyaml</t>
        </is>
      </c>
      <c r="H27001" t="inlineStr"/>
    </row>
    <row r="27002">
      <c r="A27002" t="inlineStr">
        <is>
          <t>mongoke</t>
        </is>
      </c>
      <c r="B27002" t="inlineStr">
        <is>
          <t>744969dc302e1f703a26a28fddc06d71556746ae</t>
        </is>
      </c>
      <c r="C27002" t="inlineStr">
        <is>
          <t>2020-05-31 18:17:49+00:00</t>
        </is>
      </c>
      <c r="D27002" t="inlineStr">
        <is>
          <t>rem</t>
        </is>
      </c>
      <c r="E27002" t="inlineStr"/>
      <c r="F27002" t="inlineStr"/>
      <c r="G27002" t="inlineStr">
        <is>
          <t>coloredlogs</t>
        </is>
      </c>
      <c r="H27002" t="inlineStr"/>
    </row>
    <row r="27003">
      <c r="A27003" t="inlineStr">
        <is>
          <t>mongoke</t>
        </is>
      </c>
      <c r="B27003" t="inlineStr">
        <is>
          <t>744969dc302e1f703a26a28fddc06d71556746ae</t>
        </is>
      </c>
      <c r="C27003" t="inlineStr">
        <is>
          <t>2020-05-31 18:17:49+00:00</t>
        </is>
      </c>
      <c r="D27003" t="inlineStr">
        <is>
          <t>rem</t>
        </is>
      </c>
      <c r="E27003" t="inlineStr"/>
      <c r="F27003" t="inlineStr"/>
      <c r="G27003" t="inlineStr">
        <is>
          <t>prtty</t>
        </is>
      </c>
      <c r="H27003" t="inlineStr"/>
    </row>
    <row r="27004">
      <c r="A27004" t="inlineStr">
        <is>
          <t>mongoke</t>
        </is>
      </c>
      <c r="B27004" t="inlineStr">
        <is>
          <t>744969dc302e1f703a26a28fddc06d71556746ae</t>
        </is>
      </c>
      <c r="C27004" t="inlineStr">
        <is>
          <t>2020-05-31 18:17:49+00:00</t>
        </is>
      </c>
      <c r="D27004" t="inlineStr">
        <is>
          <t>rem</t>
        </is>
      </c>
      <c r="E27004" t="inlineStr"/>
      <c r="F27004" t="inlineStr"/>
      <c r="G27004" t="inlineStr">
        <is>
          <t>asynctest</t>
        </is>
      </c>
      <c r="H27004" t="inlineStr"/>
    </row>
    <row r="27005">
      <c r="A27005" t="inlineStr">
        <is>
          <t>mongoke</t>
        </is>
      </c>
      <c r="B27005" t="inlineStr">
        <is>
          <t>744969dc302e1f703a26a28fddc06d71556746ae</t>
        </is>
      </c>
      <c r="C27005" t="inlineStr">
        <is>
          <t>2020-05-31 18:17:49+00:00</t>
        </is>
      </c>
      <c r="D27005" t="inlineStr">
        <is>
          <t>rem</t>
        </is>
      </c>
      <c r="E27005" t="inlineStr"/>
      <c r="F27005" t="inlineStr"/>
      <c r="G27005" t="inlineStr">
        <is>
          <t>pytest-asyncio</t>
        </is>
      </c>
      <c r="H27005" t="inlineStr"/>
    </row>
    <row r="27006">
      <c r="A27006" t="inlineStr">
        <is>
          <t>Pysiology</t>
        </is>
      </c>
      <c r="B27006" t="inlineStr">
        <is>
          <t>1991b2dc46e71a34c8a8431f9638c119e1b6b19b</t>
        </is>
      </c>
      <c r="C27006" t="inlineStr">
        <is>
          <t>2018-04-13 13:36:46+00:00</t>
        </is>
      </c>
      <c r="D27006" t="inlineStr">
        <is>
          <t>add</t>
        </is>
      </c>
      <c r="E27006" t="inlineStr">
        <is>
          <t>numpy</t>
        </is>
      </c>
      <c r="F27006" t="inlineStr"/>
      <c r="G27006" t="inlineStr"/>
      <c r="H27006" t="inlineStr"/>
    </row>
    <row r="27007">
      <c r="A27007" t="inlineStr">
        <is>
          <t>Pysiology</t>
        </is>
      </c>
      <c r="B27007" t="inlineStr">
        <is>
          <t>1991b2dc46e71a34c8a8431f9638c119e1b6b19b</t>
        </is>
      </c>
      <c r="C27007" t="inlineStr">
        <is>
          <t>2018-04-13 13:36:46+00:00</t>
        </is>
      </c>
      <c r="D27007" t="inlineStr">
        <is>
          <t>add</t>
        </is>
      </c>
      <c r="E27007" t="inlineStr">
        <is>
          <t>peakutils</t>
        </is>
      </c>
      <c r="F27007" t="inlineStr"/>
      <c r="G27007" t="inlineStr"/>
      <c r="H27007" t="inlineStr"/>
    </row>
    <row r="27008">
      <c r="A27008" t="inlineStr">
        <is>
          <t>Pysiology</t>
        </is>
      </c>
      <c r="B27008" t="inlineStr">
        <is>
          <t>1991b2dc46e71a34c8a8431f9638c119e1b6b19b</t>
        </is>
      </c>
      <c r="C27008" t="inlineStr">
        <is>
          <t>2018-04-13 13:36:46+00:00</t>
        </is>
      </c>
      <c r="D27008" t="inlineStr">
        <is>
          <t>add</t>
        </is>
      </c>
      <c r="E27008" t="inlineStr">
        <is>
          <t>scipy</t>
        </is>
      </c>
      <c r="F27008" t="inlineStr"/>
      <c r="G27008" t="inlineStr"/>
      <c r="H27008" t="inlineStr"/>
    </row>
    <row r="27009">
      <c r="A27009" t="inlineStr">
        <is>
          <t>Pysiology</t>
        </is>
      </c>
      <c r="B27009" t="inlineStr">
        <is>
          <t>1991b2dc46e71a34c8a8431f9638c119e1b6b19b</t>
        </is>
      </c>
      <c r="C27009" t="inlineStr">
        <is>
          <t>2018-04-13 13:36:46+00:00</t>
        </is>
      </c>
      <c r="D27009" t="inlineStr">
        <is>
          <t>add</t>
        </is>
      </c>
      <c r="E27009" t="inlineStr">
        <is>
          <t>matplotlib</t>
        </is>
      </c>
      <c r="F27009" t="inlineStr"/>
      <c r="G27009" t="inlineStr"/>
      <c r="H27009" t="inlineStr"/>
    </row>
    <row r="27010">
      <c r="A27010" t="inlineStr">
        <is>
          <t>django-crispy-forms</t>
        </is>
      </c>
      <c r="B27010" t="inlineStr">
        <is>
          <t>665963b857f3f791503f4daaead38a0a0f984216</t>
        </is>
      </c>
      <c r="C27010" t="inlineStr">
        <is>
          <t>2012-02-17 17:21:06+00:00</t>
        </is>
      </c>
      <c r="D27010" t="inlineStr">
        <is>
          <t>add</t>
        </is>
      </c>
      <c r="E27010" t="inlineStr">
        <is>
          <t>django</t>
        </is>
      </c>
      <c r="F27010" t="inlineStr"/>
      <c r="G27010" t="inlineStr"/>
      <c r="H27010" t="inlineStr"/>
    </row>
    <row r="27011">
      <c r="A27011" t="inlineStr">
        <is>
          <t>django-crispy-forms</t>
        </is>
      </c>
      <c r="B27011" t="inlineStr">
        <is>
          <t>b574d40df99777b234e3e811dced1ac753c2d8ee</t>
        </is>
      </c>
      <c r="C27011" t="inlineStr">
        <is>
          <t>2015-08-16 18:39:42+00:00</t>
        </is>
      </c>
      <c r="D27011" t="inlineStr">
        <is>
          <t>add</t>
        </is>
      </c>
      <c r="E27011" t="inlineStr">
        <is>
          <t>Django</t>
        </is>
      </c>
      <c r="F27011" t="inlineStr"/>
      <c r="G27011" t="inlineStr"/>
      <c r="H27011" t="inlineStr"/>
    </row>
    <row r="27012">
      <c r="A27012" t="inlineStr">
        <is>
          <t>django-crispy-forms</t>
        </is>
      </c>
      <c r="B27012" t="inlineStr">
        <is>
          <t>b574d40df99777b234e3e811dced1ac753c2d8ee</t>
        </is>
      </c>
      <c r="C27012" t="inlineStr">
        <is>
          <t>2015-08-16 18:39:42+00:00</t>
        </is>
      </c>
      <c r="D27012" t="inlineStr">
        <is>
          <t>rem</t>
        </is>
      </c>
      <c r="E27012" t="inlineStr"/>
      <c r="F27012" t="inlineStr"/>
      <c r="G27012" t="inlineStr">
        <is>
          <t>django</t>
        </is>
      </c>
      <c r="H27012" t="inlineStr"/>
    </row>
    <row r="27013">
      <c r="A27013" t="inlineStr">
        <is>
          <t>django-crispy-forms</t>
        </is>
      </c>
      <c r="B27013" t="inlineStr">
        <is>
          <t>bbf9bdb9e6777b4e22d856f370b69d5feb49b8a8</t>
        </is>
      </c>
      <c r="C27013" t="inlineStr">
        <is>
          <t>2015-08-21 10:19:29+00:00</t>
        </is>
      </c>
      <c r="D27013" t="inlineStr">
        <is>
          <t>add</t>
        </is>
      </c>
      <c r="E27013" t="inlineStr">
        <is>
          <t>twine</t>
        </is>
      </c>
      <c r="F27013">
        <f>=1.5.0</f>
        <v/>
      </c>
      <c r="G27013" t="inlineStr"/>
      <c r="H27013" t="inlineStr"/>
    </row>
    <row r="27014">
      <c r="A27014" t="inlineStr">
        <is>
          <t>django-crispy-forms</t>
        </is>
      </c>
      <c r="B27014" t="inlineStr">
        <is>
          <t>bbf9bdb9e6777b4e22d856f370b69d5feb49b8a8</t>
        </is>
      </c>
      <c r="C27014" t="inlineStr">
        <is>
          <t>2015-08-21 10:19:29+00:00</t>
        </is>
      </c>
      <c r="D27014" t="inlineStr">
        <is>
          <t>add</t>
        </is>
      </c>
      <c r="E27014" t="inlineStr">
        <is>
          <t>wheel</t>
        </is>
      </c>
      <c r="F27014">
        <f>=0.24.0</f>
        <v/>
      </c>
      <c r="G27014" t="inlineStr"/>
      <c r="H27014" t="inlineStr"/>
    </row>
    <row r="27015">
      <c r="A27015" t="inlineStr">
        <is>
          <t>django-crispy-forms</t>
        </is>
      </c>
      <c r="B27015" t="inlineStr">
        <is>
          <t>bbf9bdb9e6777b4e22d856f370b69d5feb49b8a8</t>
        </is>
      </c>
      <c r="C27015" t="inlineStr">
        <is>
          <t>2015-08-21 10:19:29+00:00</t>
        </is>
      </c>
      <c r="D27015" t="inlineStr">
        <is>
          <t>add</t>
        </is>
      </c>
      <c r="E27015" t="inlineStr">
        <is>
          <t>pytest</t>
        </is>
      </c>
      <c r="F27015" t="inlineStr"/>
      <c r="G27015" t="inlineStr"/>
      <c r="H27015" t="inlineStr"/>
    </row>
    <row r="27016">
      <c r="A27016" t="inlineStr">
        <is>
          <t>django-crispy-forms</t>
        </is>
      </c>
      <c r="B27016" t="inlineStr">
        <is>
          <t>bbf9bdb9e6777b4e22d856f370b69d5feb49b8a8</t>
        </is>
      </c>
      <c r="C27016" t="inlineStr">
        <is>
          <t>2015-08-21 10:19:29+00:00</t>
        </is>
      </c>
      <c r="D27016" t="inlineStr">
        <is>
          <t>add</t>
        </is>
      </c>
      <c r="E27016" t="inlineStr">
        <is>
          <t>pytest-cov</t>
        </is>
      </c>
      <c r="F27016" t="inlineStr"/>
      <c r="G27016" t="inlineStr"/>
      <c r="H27016" t="inlineStr"/>
    </row>
    <row r="27017">
      <c r="A27017" t="inlineStr">
        <is>
          <t>django-crispy-forms</t>
        </is>
      </c>
      <c r="B27017" t="inlineStr">
        <is>
          <t>bbf9bdb9e6777b4e22d856f370b69d5feb49b8a8</t>
        </is>
      </c>
      <c r="C27017" t="inlineStr">
        <is>
          <t>2015-08-21 10:19:29+00:00</t>
        </is>
      </c>
      <c r="D27017" t="inlineStr">
        <is>
          <t>add</t>
        </is>
      </c>
      <c r="E27017" t="inlineStr">
        <is>
          <t>pytest-django</t>
        </is>
      </c>
      <c r="F27017" t="inlineStr"/>
      <c r="G27017" t="inlineStr"/>
      <c r="H27017" t="inlineStr"/>
    </row>
    <row r="27018">
      <c r="A27018" t="inlineStr">
        <is>
          <t>django-crispy-forms</t>
        </is>
      </c>
      <c r="B27018" t="inlineStr">
        <is>
          <t>b1f68af959d790794b035c3239eb654114e6b32c</t>
        </is>
      </c>
      <c r="C27018" t="inlineStr">
        <is>
          <t>2016-01-07 20:17:52+00:00</t>
        </is>
      </c>
      <c r="D27018" t="inlineStr">
        <is>
          <t>verchange</t>
        </is>
      </c>
      <c r="E27018" t="inlineStr">
        <is>
          <t>pytest-django</t>
        </is>
      </c>
      <c r="F27018" t="inlineStr"/>
      <c r="G27018" t="inlineStr">
        <is>
          <t>pytest-django</t>
        </is>
      </c>
      <c r="H27018" t="inlineStr"/>
    </row>
    <row r="27019">
      <c r="A27019" t="inlineStr">
        <is>
          <t>django-crispy-forms</t>
        </is>
      </c>
      <c r="B27019" t="inlineStr">
        <is>
          <t>b1f68af959d790794b035c3239eb654114e6b32c</t>
        </is>
      </c>
      <c r="C27019" t="inlineStr">
        <is>
          <t>2016-01-07 20:17:52+00:00</t>
        </is>
      </c>
      <c r="D27019" t="inlineStr">
        <is>
          <t>add</t>
        </is>
      </c>
      <c r="E27019" t="inlineStr">
        <is>
          <t>coverage</t>
        </is>
      </c>
      <c r="F27019">
        <f>=3.7.1</f>
        <v/>
      </c>
      <c r="G27019" t="inlineStr"/>
      <c r="H27019" t="inlineStr"/>
    </row>
    <row r="27020">
      <c r="A27020" t="inlineStr">
        <is>
          <t>django-crispy-forms</t>
        </is>
      </c>
      <c r="B27020" t="inlineStr">
        <is>
          <t>5f5384b2e1f7671eada5a8e4ab8d5616a3b457d7</t>
        </is>
      </c>
      <c r="C27020" t="inlineStr">
        <is>
          <t>2017-10-17 14:17:20+00:00</t>
        </is>
      </c>
      <c r="D27020" t="inlineStr">
        <is>
          <t>verchange</t>
        </is>
      </c>
      <c r="E27020" t="inlineStr">
        <is>
          <t>coverage</t>
        </is>
      </c>
      <c r="F27020" t="inlineStr"/>
      <c r="G27020" t="inlineStr">
        <is>
          <t>coverage</t>
        </is>
      </c>
      <c r="H27020">
        <f>=3.7.1</f>
        <v/>
      </c>
    </row>
    <row r="27021">
      <c r="A27021" t="inlineStr">
        <is>
          <t>django-crispy-forms</t>
        </is>
      </c>
      <c r="B27021" t="inlineStr">
        <is>
          <t>4c31eac4567350d995b5039e4a8e5cb0cf382257</t>
        </is>
      </c>
      <c r="C27021" t="inlineStr">
        <is>
          <t>2019-10-17 15:28:07+00:00</t>
        </is>
      </c>
      <c r="D27021" t="inlineStr">
        <is>
          <t>verchange</t>
        </is>
      </c>
      <c r="E27021" t="inlineStr">
        <is>
          <t>twine</t>
        </is>
      </c>
      <c r="F27021" t="inlineStr"/>
      <c r="G27021" t="inlineStr">
        <is>
          <t>twine</t>
        </is>
      </c>
      <c r="H27021">
        <f>=1.5.0</f>
        <v/>
      </c>
    </row>
    <row r="27022">
      <c r="A27022" t="inlineStr">
        <is>
          <t>django-crispy-forms</t>
        </is>
      </c>
      <c r="B27022" t="inlineStr">
        <is>
          <t>4c31eac4567350d995b5039e4a8e5cb0cf382257</t>
        </is>
      </c>
      <c r="C27022" t="inlineStr">
        <is>
          <t>2019-10-17 15:28:07+00:00</t>
        </is>
      </c>
      <c r="D27022" t="inlineStr">
        <is>
          <t>verchange</t>
        </is>
      </c>
      <c r="E27022" t="inlineStr">
        <is>
          <t>wheel</t>
        </is>
      </c>
      <c r="F27022" t="inlineStr"/>
      <c r="G27022" t="inlineStr">
        <is>
          <t>wheel</t>
        </is>
      </c>
      <c r="H27022">
        <f>=0.24.0</f>
        <v/>
      </c>
    </row>
    <row r="27023">
      <c r="A27023" t="inlineStr">
        <is>
          <t>django-crispy-forms</t>
        </is>
      </c>
      <c r="B27023" t="inlineStr">
        <is>
          <t>4c31eac4567350d995b5039e4a8e5cb0cf382257</t>
        </is>
      </c>
      <c r="C27023" t="inlineStr">
        <is>
          <t>2019-10-17 15:28:07+00:00</t>
        </is>
      </c>
      <c r="D27023" t="inlineStr">
        <is>
          <t>rem</t>
        </is>
      </c>
      <c r="E27023" t="inlineStr"/>
      <c r="F27023" t="inlineStr"/>
      <c r="G27023" t="inlineStr">
        <is>
          <t>Django</t>
        </is>
      </c>
      <c r="H27023" t="inlineStr"/>
    </row>
    <row r="27024">
      <c r="A27024" t="inlineStr">
        <is>
          <t>django-crispy-forms</t>
        </is>
      </c>
      <c r="B27024" t="inlineStr">
        <is>
          <t>5a3bdad0c0596176f220a0ec0933cc44bb1d12b1</t>
        </is>
      </c>
      <c r="C27024" t="inlineStr">
        <is>
          <t>2020-05-16 06:13:37+00:00</t>
        </is>
      </c>
      <c r="D27024" t="inlineStr">
        <is>
          <t>add</t>
        </is>
      </c>
      <c r="E27024" t="inlineStr">
        <is>
          <t>pre-commit</t>
        </is>
      </c>
      <c r="F27024" t="inlineStr"/>
      <c r="G27024" t="inlineStr"/>
      <c r="H27024" t="inlineStr"/>
    </row>
    <row r="27025">
      <c r="A27025" t="inlineStr">
        <is>
          <t>aepp-sdk-python</t>
        </is>
      </c>
      <c r="B27025" t="inlineStr">
        <is>
          <t>d034d4671db9e5841cf66085dd8d117d025d279e</t>
        </is>
      </c>
      <c r="C27025" t="inlineStr">
        <is>
          <t>2018-12-01 21:27:23+00:00</t>
        </is>
      </c>
      <c r="D27025" t="inlineStr">
        <is>
          <t>add</t>
        </is>
      </c>
      <c r="E27025" t="inlineStr">
        <is>
          <t>semver</t>
        </is>
      </c>
      <c r="F27025">
        <f>=2.8.1</f>
        <v/>
      </c>
      <c r="G27025" t="inlineStr"/>
      <c r="H27025" t="inlineStr"/>
    </row>
    <row r="27026">
      <c r="A27026" t="inlineStr">
        <is>
          <t>aepp-sdk-python</t>
        </is>
      </c>
      <c r="B27026" t="inlineStr">
        <is>
          <t>1dca16f194cdc6cbb64dcee3c3996036cd6b0ad1</t>
        </is>
      </c>
      <c r="C27026" t="inlineStr">
        <is>
          <t>2019-03-05 13:26:27+00:00</t>
        </is>
      </c>
      <c r="D27026" t="inlineStr">
        <is>
          <t>verchange</t>
        </is>
      </c>
      <c r="E27026" t="inlineStr">
        <is>
          <t>pytest</t>
        </is>
      </c>
      <c r="F27026">
        <f>=4.3.0</f>
        <v/>
      </c>
      <c r="G27026" t="inlineStr">
        <is>
          <t>pytest</t>
        </is>
      </c>
      <c r="H27026">
        <f>=3.5.0</f>
        <v/>
      </c>
    </row>
    <row r="27027">
      <c r="A27027" t="inlineStr">
        <is>
          <t>aepp-sdk-python</t>
        </is>
      </c>
      <c r="B27027" t="inlineStr">
        <is>
          <t>1dca16f194cdc6cbb64dcee3c3996036cd6b0ad1</t>
        </is>
      </c>
      <c r="C27027" t="inlineStr">
        <is>
          <t>2019-03-05 13:26:27+00:00</t>
        </is>
      </c>
      <c r="D27027" t="inlineStr">
        <is>
          <t>verchange</t>
        </is>
      </c>
      <c r="E27027" t="inlineStr">
        <is>
          <t>pytest-cov</t>
        </is>
      </c>
      <c r="F27027">
        <f>=2.6.1</f>
        <v/>
      </c>
      <c r="G27027" t="inlineStr">
        <is>
          <t>pytest-cov</t>
        </is>
      </c>
      <c r="H27027">
        <f>=2.6.0</f>
        <v/>
      </c>
    </row>
    <row r="27028">
      <c r="A27028" t="inlineStr">
        <is>
          <t>aepp-sdk-python</t>
        </is>
      </c>
      <c r="B27028" t="inlineStr">
        <is>
          <t>1dca16f194cdc6cbb64dcee3c3996036cd6b0ad1</t>
        </is>
      </c>
      <c r="C27028" t="inlineStr">
        <is>
          <t>2019-03-05 13:26:27+00:00</t>
        </is>
      </c>
      <c r="D27028" t="inlineStr">
        <is>
          <t>add</t>
        </is>
      </c>
      <c r="E27028" t="inlineStr">
        <is>
          <t>namedtupled</t>
        </is>
      </c>
      <c r="F27028">
        <f>=0.3.3</f>
        <v/>
      </c>
      <c r="G27028" t="inlineStr"/>
      <c r="H27028" t="inlineStr"/>
    </row>
    <row r="27029">
      <c r="A27029" t="inlineStr">
        <is>
          <t>aepp-sdk-python</t>
        </is>
      </c>
      <c r="B27029" t="inlineStr">
        <is>
          <t>7dc3a2f6aae42e63c197341b7f37dd80345248be</t>
        </is>
      </c>
      <c r="C27029" t="inlineStr">
        <is>
          <t>2019-04-16 10:00:45+00:00</t>
        </is>
      </c>
      <c r="D27029" t="inlineStr">
        <is>
          <t>add</t>
        </is>
      </c>
      <c r="E27029" t="inlineStr">
        <is>
          <t>Deprecated</t>
        </is>
      </c>
      <c r="F27029">
        <f>=1.2.5</f>
        <v/>
      </c>
      <c r="G27029" t="inlineStr"/>
      <c r="H27029" t="inlineStr"/>
    </row>
    <row r="27030">
      <c r="A27030" t="inlineStr">
        <is>
          <t>aepp-sdk-python</t>
        </is>
      </c>
      <c r="B27030" t="inlineStr">
        <is>
          <t>4aca597104b66c55504147def3982e434d2ef447</t>
        </is>
      </c>
      <c r="C27030" t="inlineStr">
        <is>
          <t>2019-05-17 14:18:36+00:00</t>
        </is>
      </c>
      <c r="D27030" t="inlineStr">
        <is>
          <t>verchange</t>
        </is>
      </c>
      <c r="E27030" t="inlineStr">
        <is>
          <t>requests</t>
        </is>
      </c>
      <c r="F27030" t="inlineStr">
        <is>
          <t>&gt;=2.20</t>
        </is>
      </c>
      <c r="G27030" t="inlineStr">
        <is>
          <t>requests</t>
        </is>
      </c>
      <c r="H27030">
        <f>=2.20.0</f>
        <v/>
      </c>
    </row>
    <row r="27031">
      <c r="A27031" t="inlineStr">
        <is>
          <t>aepp-sdk-python</t>
        </is>
      </c>
      <c r="B27031" t="inlineStr">
        <is>
          <t>4aca597104b66c55504147def3982e434d2ef447</t>
        </is>
      </c>
      <c r="C27031" t="inlineStr">
        <is>
          <t>2019-05-17 14:18:36+00:00</t>
        </is>
      </c>
      <c r="D27031" t="inlineStr">
        <is>
          <t>add</t>
        </is>
      </c>
      <c r="E27031" t="inlineStr">
        <is>
          <t>websockets</t>
        </is>
      </c>
      <c r="F27031">
        <f>=7.0</f>
        <v/>
      </c>
      <c r="G27031" t="inlineStr"/>
      <c r="H27031" t="inlineStr"/>
    </row>
    <row r="27032">
      <c r="A27032" t="inlineStr">
        <is>
          <t>aepp-sdk-python</t>
        </is>
      </c>
      <c r="B27032" t="inlineStr">
        <is>
          <t>4aca597104b66c55504147def3982e434d2ef447</t>
        </is>
      </c>
      <c r="C27032" t="inlineStr">
        <is>
          <t>2019-05-17 14:18:36+00:00</t>
        </is>
      </c>
      <c r="D27032" t="inlineStr">
        <is>
          <t>rem</t>
        </is>
      </c>
      <c r="E27032" t="inlineStr"/>
      <c r="F27032" t="inlineStr"/>
      <c r="G27032" t="inlineStr">
        <is>
          <t>websocket_client</t>
        </is>
      </c>
      <c r="H27032">
        <f>=0.48.0</f>
        <v/>
      </c>
    </row>
    <row r="27033">
      <c r="A27033" t="inlineStr">
        <is>
          <t>aepp-sdk-python</t>
        </is>
      </c>
      <c r="B27033" t="inlineStr">
        <is>
          <t>3924ecd8965245bca030c306f9e9df9b8c8a193a</t>
        </is>
      </c>
      <c r="C27033" t="inlineStr">
        <is>
          <t>2019-06-12 15:34:21+00:00</t>
        </is>
      </c>
      <c r="D27033" t="inlineStr">
        <is>
          <t>verchange</t>
        </is>
      </c>
      <c r="E27033" t="inlineStr">
        <is>
          <t>base58</t>
        </is>
      </c>
      <c r="F27033" t="inlineStr">
        <is>
          <t>&gt;=1.0.0;==1.*</t>
        </is>
      </c>
      <c r="G27033" t="inlineStr">
        <is>
          <t>base58</t>
        </is>
      </c>
      <c r="H27033">
        <f>=0.2.5</f>
        <v/>
      </c>
    </row>
    <row r="27034">
      <c r="A27034" t="inlineStr">
        <is>
          <t>aepp-sdk-python</t>
        </is>
      </c>
      <c r="B27034" t="inlineStr">
        <is>
          <t>3924ecd8965245bca030c306f9e9df9b8c8a193a</t>
        </is>
      </c>
      <c r="C27034" t="inlineStr">
        <is>
          <t>2019-06-12 15:34:21+00:00</t>
        </is>
      </c>
      <c r="D27034" t="inlineStr">
        <is>
          <t>verchange</t>
        </is>
      </c>
      <c r="E27034" t="inlineStr">
        <is>
          <t>validators</t>
        </is>
      </c>
      <c r="F27034" t="inlineStr">
        <is>
          <t>&gt;=0.13.0;==0.*</t>
        </is>
      </c>
      <c r="G27034" t="inlineStr">
        <is>
          <t>validators</t>
        </is>
      </c>
      <c r="H27034">
        <f>=0.12.1</f>
        <v/>
      </c>
    </row>
    <row r="27035">
      <c r="A27035" t="inlineStr">
        <is>
          <t>aepp-sdk-python</t>
        </is>
      </c>
      <c r="B27035" t="inlineStr">
        <is>
          <t>3924ecd8965245bca030c306f9e9df9b8c8a193a</t>
        </is>
      </c>
      <c r="C27035" t="inlineStr">
        <is>
          <t>2019-06-12 15:34:21+00:00</t>
        </is>
      </c>
      <c r="D27035" t="inlineStr">
        <is>
          <t>verchange</t>
        </is>
      </c>
      <c r="E27035" t="inlineStr">
        <is>
          <t>websockets</t>
        </is>
      </c>
      <c r="F27035" t="inlineStr">
        <is>
          <t>&gt;=7.0.0;==7.*</t>
        </is>
      </c>
      <c r="G27035" t="inlineStr">
        <is>
          <t>websockets</t>
        </is>
      </c>
      <c r="H27035">
        <f>=7.0</f>
        <v/>
      </c>
    </row>
    <row r="27036">
      <c r="A27036" t="inlineStr">
        <is>
          <t>aepp-sdk-python</t>
        </is>
      </c>
      <c r="B27036" t="inlineStr">
        <is>
          <t>3924ecd8965245bca030c306f9e9df9b8c8a193a</t>
        </is>
      </c>
      <c r="C27036" t="inlineStr">
        <is>
          <t>2019-06-12 15:34:21+00:00</t>
        </is>
      </c>
      <c r="D27036" t="inlineStr">
        <is>
          <t>verchange</t>
        </is>
      </c>
      <c r="E27036" t="inlineStr">
        <is>
          <t>namedtupled</t>
        </is>
      </c>
      <c r="F27036" t="inlineStr">
        <is>
          <t>&gt;=0.3.3;==0.*</t>
        </is>
      </c>
      <c r="G27036" t="inlineStr">
        <is>
          <t>namedtupled</t>
        </is>
      </c>
      <c r="H27036">
        <f>=0.3.3</f>
        <v/>
      </c>
    </row>
    <row r="27037">
      <c r="A27037" t="inlineStr">
        <is>
          <t>aepp-sdk-python</t>
        </is>
      </c>
      <c r="B27037" t="inlineStr">
        <is>
          <t>3924ecd8965245bca030c306f9e9df9b8c8a193a</t>
        </is>
      </c>
      <c r="C27037" t="inlineStr">
        <is>
          <t>2019-06-12 15:34:21+00:00</t>
        </is>
      </c>
      <c r="D27037" t="inlineStr">
        <is>
          <t>verchange</t>
        </is>
      </c>
      <c r="E27037" t="inlineStr">
        <is>
          <t>flake8</t>
        </is>
      </c>
      <c r="F27037" t="inlineStr">
        <is>
          <t>&gt;=3.7.0;==3.*</t>
        </is>
      </c>
      <c r="G27037" t="inlineStr">
        <is>
          <t>flake8</t>
        </is>
      </c>
      <c r="H27037">
        <f>=3.5.0</f>
        <v/>
      </c>
    </row>
    <row r="27038">
      <c r="A27038" t="inlineStr">
        <is>
          <t>aepp-sdk-python</t>
        </is>
      </c>
      <c r="B27038" t="inlineStr">
        <is>
          <t>3924ecd8965245bca030c306f9e9df9b8c8a193a</t>
        </is>
      </c>
      <c r="C27038" t="inlineStr">
        <is>
          <t>2019-06-12 15:34:21+00:00</t>
        </is>
      </c>
      <c r="D27038" t="inlineStr">
        <is>
          <t>verchange</t>
        </is>
      </c>
      <c r="E27038" t="inlineStr">
        <is>
          <t>pytest-cov</t>
        </is>
      </c>
      <c r="F27038">
        <f>=2.*;&gt;=2.7.0</f>
        <v/>
      </c>
      <c r="G27038" t="inlineStr">
        <is>
          <t>pytest-cov</t>
        </is>
      </c>
      <c r="H27038">
        <f>=2.6.1</f>
        <v/>
      </c>
    </row>
    <row r="27039">
      <c r="A27039" t="inlineStr">
        <is>
          <t>aepp-sdk-python</t>
        </is>
      </c>
      <c r="B27039" t="inlineStr">
        <is>
          <t>3924ecd8965245bca030c306f9e9df9b8c8a193a</t>
        </is>
      </c>
      <c r="C27039" t="inlineStr">
        <is>
          <t>2019-06-12 15:34:21+00:00</t>
        </is>
      </c>
      <c r="D27039" t="inlineStr">
        <is>
          <t>verchange</t>
        </is>
      </c>
      <c r="E27039" t="inlineStr">
        <is>
          <t>requests</t>
        </is>
      </c>
      <c r="F27039">
        <f>=2.*;&gt;=2.20.0</f>
        <v/>
      </c>
      <c r="G27039" t="inlineStr">
        <is>
          <t>requests</t>
        </is>
      </c>
      <c r="H27039" t="inlineStr">
        <is>
          <t>&gt;=2.20</t>
        </is>
      </c>
    </row>
    <row r="27040">
      <c r="A27040" t="inlineStr">
        <is>
          <t>aepp-sdk-python</t>
        </is>
      </c>
      <c r="B27040" t="inlineStr">
        <is>
          <t>3924ecd8965245bca030c306f9e9df9b8c8a193a</t>
        </is>
      </c>
      <c r="C27040" t="inlineStr">
        <is>
          <t>2019-06-12 15:34:21+00:00</t>
        </is>
      </c>
      <c r="D27040" t="inlineStr">
        <is>
          <t>verchange</t>
        </is>
      </c>
      <c r="E27040" t="inlineStr">
        <is>
          <t>click</t>
        </is>
      </c>
      <c r="F27040" t="inlineStr">
        <is>
          <t>&gt;=7.0.0;==7.*</t>
        </is>
      </c>
      <c r="G27040" t="inlineStr">
        <is>
          <t>click</t>
        </is>
      </c>
      <c r="H27040">
        <f>=7.0</f>
        <v/>
      </c>
    </row>
    <row r="27041">
      <c r="A27041" t="inlineStr">
        <is>
          <t>aepp-sdk-python</t>
        </is>
      </c>
      <c r="B27041" t="inlineStr">
        <is>
          <t>3924ecd8965245bca030c306f9e9df9b8c8a193a</t>
        </is>
      </c>
      <c r="C27041" t="inlineStr">
        <is>
          <t>2019-06-12 15:34:21+00:00</t>
        </is>
      </c>
      <c r="D27041" t="inlineStr">
        <is>
          <t>verchange</t>
        </is>
      </c>
      <c r="E27041" t="inlineStr">
        <is>
          <t>semver</t>
        </is>
      </c>
      <c r="F27041">
        <f>=2.*;&gt;=2.8.0</f>
        <v/>
      </c>
      <c r="G27041" t="inlineStr">
        <is>
          <t>semver</t>
        </is>
      </c>
      <c r="H27041">
        <f>=2.8.1</f>
        <v/>
      </c>
    </row>
    <row r="27042">
      <c r="A27042" t="inlineStr">
        <is>
          <t>aepp-sdk-python</t>
        </is>
      </c>
      <c r="B27042" t="inlineStr">
        <is>
          <t>3924ecd8965245bca030c306f9e9df9b8c8a193a</t>
        </is>
      </c>
      <c r="C27042" t="inlineStr">
        <is>
          <t>2019-06-12 15:34:21+00:00</t>
        </is>
      </c>
      <c r="D27042" t="inlineStr">
        <is>
          <t>verchange</t>
        </is>
      </c>
      <c r="E27042" t="inlineStr">
        <is>
          <t>pytest</t>
        </is>
      </c>
      <c r="F27042" t="inlineStr">
        <is>
          <t>&gt;=4.6.0;==4.*</t>
        </is>
      </c>
      <c r="G27042" t="inlineStr">
        <is>
          <t>pytest</t>
        </is>
      </c>
      <c r="H27042">
        <f>=4.3.0</f>
        <v/>
      </c>
    </row>
    <row r="27043">
      <c r="A27043" t="inlineStr">
        <is>
          <t>aepp-sdk-python</t>
        </is>
      </c>
      <c r="B27043" t="inlineStr">
        <is>
          <t>3924ecd8965245bca030c306f9e9df9b8c8a193a</t>
        </is>
      </c>
      <c r="C27043" t="inlineStr">
        <is>
          <t>2019-06-12 15:34:21+00:00</t>
        </is>
      </c>
      <c r="D27043" t="inlineStr">
        <is>
          <t>verchange</t>
        </is>
      </c>
      <c r="E27043" t="inlineStr">
        <is>
          <t>rlp</t>
        </is>
      </c>
      <c r="F27043" t="inlineStr">
        <is>
          <t>&gt;=1.1.0;==1.*</t>
        </is>
      </c>
      <c r="G27043" t="inlineStr">
        <is>
          <t>rlp</t>
        </is>
      </c>
      <c r="H27043">
        <f>=0.6.0</f>
        <v/>
      </c>
    </row>
    <row r="27044">
      <c r="A27044" t="inlineStr">
        <is>
          <t>aepp-sdk-python</t>
        </is>
      </c>
      <c r="B27044" t="inlineStr">
        <is>
          <t>3924ecd8965245bca030c306f9e9df9b8c8a193a</t>
        </is>
      </c>
      <c r="C27044" t="inlineStr">
        <is>
          <t>2019-06-12 15:34:21+00:00</t>
        </is>
      </c>
      <c r="D27044" t="inlineStr">
        <is>
          <t>add</t>
        </is>
      </c>
      <c r="E27044" t="inlineStr">
        <is>
          <t>coverage</t>
        </is>
      </c>
      <c r="F27044" t="inlineStr">
        <is>
          <t>&gt;=4.5.0;==4.*</t>
        </is>
      </c>
      <c r="G27044" t="inlineStr"/>
      <c r="H27044" t="inlineStr"/>
    </row>
    <row r="27045">
      <c r="A27045" t="inlineStr">
        <is>
          <t>aepp-sdk-python</t>
        </is>
      </c>
      <c r="B27045" t="inlineStr">
        <is>
          <t>3924ecd8965245bca030c306f9e9df9b8c8a193a</t>
        </is>
      </c>
      <c r="C27045" t="inlineStr">
        <is>
          <t>2019-06-12 15:34:21+00:00</t>
        </is>
      </c>
      <c r="D27045" t="inlineStr">
        <is>
          <t>add</t>
        </is>
      </c>
      <c r="E27045" t="inlineStr">
        <is>
          <t>dephell</t>
        </is>
      </c>
      <c r="F27045" t="inlineStr">
        <is>
          <t>&gt;=0.7.3;==0.*</t>
        </is>
      </c>
      <c r="G27045" t="inlineStr"/>
      <c r="H27045" t="inlineStr"/>
    </row>
    <row r="27046">
      <c r="A27046" t="inlineStr">
        <is>
          <t>aepp-sdk-python</t>
        </is>
      </c>
      <c r="B27046" t="inlineStr">
        <is>
          <t>3924ecd8965245bca030c306f9e9df9b8c8a193a</t>
        </is>
      </c>
      <c r="C27046" t="inlineStr">
        <is>
          <t>2019-06-12 15:34:21+00:00</t>
        </is>
      </c>
      <c r="D27046" t="inlineStr">
        <is>
          <t>add</t>
        </is>
      </c>
      <c r="E27046" t="inlineStr">
        <is>
          <t>deprecated</t>
        </is>
      </c>
      <c r="F27046" t="inlineStr">
        <is>
          <t>&gt;=1.2.0;==1.*</t>
        </is>
      </c>
      <c r="G27046" t="inlineStr"/>
      <c r="H27046" t="inlineStr"/>
    </row>
    <row r="27047">
      <c r="A27047" t="inlineStr">
        <is>
          <t>aepp-sdk-python</t>
        </is>
      </c>
      <c r="B27047" t="inlineStr">
        <is>
          <t>3924ecd8965245bca030c306f9e9df9b8c8a193a</t>
        </is>
      </c>
      <c r="C27047" t="inlineStr">
        <is>
          <t>2019-06-12 15:34:21+00:00</t>
        </is>
      </c>
      <c r="D27047" t="inlineStr">
        <is>
          <t>add</t>
        </is>
      </c>
      <c r="E27047" t="inlineStr">
        <is>
          <t>pynacl</t>
        </is>
      </c>
      <c r="F27047">
        <f>=1.*;&gt;=1.3.0</f>
        <v/>
      </c>
      <c r="G27047" t="inlineStr"/>
      <c r="H27047" t="inlineStr"/>
    </row>
    <row r="27048">
      <c r="A27048" t="inlineStr">
        <is>
          <t>aepp-sdk-python</t>
        </is>
      </c>
      <c r="B27048" t="inlineStr">
        <is>
          <t>3924ecd8965245bca030c306f9e9df9b8c8a193a</t>
        </is>
      </c>
      <c r="C27048" t="inlineStr">
        <is>
          <t>2019-06-12 15:34:21+00:00</t>
        </is>
      </c>
      <c r="D27048" t="inlineStr">
        <is>
          <t>rem</t>
        </is>
      </c>
      <c r="E27048" t="inlineStr"/>
      <c r="F27048" t="inlineStr"/>
      <c r="G27048" t="inlineStr">
        <is>
          <t>deprecation</t>
        </is>
      </c>
      <c r="H27048">
        <f>=2.0.5</f>
        <v/>
      </c>
    </row>
    <row r="27049">
      <c r="A27049" t="inlineStr">
        <is>
          <t>aepp-sdk-python</t>
        </is>
      </c>
      <c r="B27049" t="inlineStr">
        <is>
          <t>3924ecd8965245bca030c306f9e9df9b8c8a193a</t>
        </is>
      </c>
      <c r="C27049" t="inlineStr">
        <is>
          <t>2019-06-12 15:34:21+00:00</t>
        </is>
      </c>
      <c r="D27049" t="inlineStr">
        <is>
          <t>rem</t>
        </is>
      </c>
      <c r="E27049" t="inlineStr"/>
      <c r="F27049" t="inlineStr"/>
      <c r="G27049" t="inlineStr">
        <is>
          <t>PyNaCl</t>
        </is>
      </c>
      <c r="H27049">
        <f>=1.3.0</f>
        <v/>
      </c>
    </row>
    <row r="27050">
      <c r="A27050" t="inlineStr">
        <is>
          <t>aepp-sdk-python</t>
        </is>
      </c>
      <c r="B27050" t="inlineStr">
        <is>
          <t>3924ecd8965245bca030c306f9e9df9b8c8a193a</t>
        </is>
      </c>
      <c r="C27050" t="inlineStr">
        <is>
          <t>2019-06-12 15:34:21+00:00</t>
        </is>
      </c>
      <c r="D27050" t="inlineStr">
        <is>
          <t>rem</t>
        </is>
      </c>
      <c r="E27050" t="inlineStr"/>
      <c r="F27050" t="inlineStr"/>
      <c r="G27050" t="inlineStr">
        <is>
          <t>Deprecated</t>
        </is>
      </c>
      <c r="H27050">
        <f>=1.2.5</f>
        <v/>
      </c>
    </row>
    <row r="27051">
      <c r="A27051" t="inlineStr">
        <is>
          <t>aepp-sdk-python</t>
        </is>
      </c>
      <c r="B27051" t="inlineStr">
        <is>
          <t>fc7b47ae179c021851ad6f1d2b716cf413ee04e0</t>
        </is>
      </c>
      <c r="C27051" t="inlineStr">
        <is>
          <t>2019-08-15 10:18:10+00:00</t>
        </is>
      </c>
      <c r="D27051" t="inlineStr">
        <is>
          <t>add</t>
        </is>
      </c>
      <c r="E27051" t="inlineStr">
        <is>
          <t>simplejson</t>
        </is>
      </c>
      <c r="F27051" t="inlineStr">
        <is>
          <t>&gt;=3.16.0;==3.*</t>
        </is>
      </c>
      <c r="G27051" t="inlineStr"/>
      <c r="H27051" t="inlineStr"/>
    </row>
    <row r="27052">
      <c r="A27052" t="inlineStr">
        <is>
          <t>aepp-sdk-python</t>
        </is>
      </c>
      <c r="B27052" t="inlineStr">
        <is>
          <t>dfa4997ba1f0c4dca7ffb3ceee5731e194c2321e</t>
        </is>
      </c>
      <c r="C27052" t="inlineStr">
        <is>
          <t>2019-11-28 10:26:34+00:00</t>
        </is>
      </c>
      <c r="D27052" t="inlineStr">
        <is>
          <t>add</t>
        </is>
      </c>
      <c r="E27052" t="inlineStr">
        <is>
          <t>mnemonic</t>
        </is>
      </c>
      <c r="F27052" t="inlineStr">
        <is>
          <t>&gt;=0.19.0;==0.19.*</t>
        </is>
      </c>
      <c r="G27052" t="inlineStr"/>
      <c r="H27052" t="inlineStr"/>
    </row>
    <row r="27053">
      <c r="A27053" t="inlineStr">
        <is>
          <t>aepp-sdk-python</t>
        </is>
      </c>
      <c r="B27053" t="inlineStr">
        <is>
          <t>58ac2d12e0062896a473c254781ee397e3da318e</t>
        </is>
      </c>
      <c r="C27053" t="inlineStr">
        <is>
          <t>2020-01-31 16:56:07+00:00</t>
        </is>
      </c>
      <c r="D27053" t="inlineStr">
        <is>
          <t>verchange</t>
        </is>
      </c>
      <c r="E27053" t="inlineStr">
        <is>
          <t>pynacl</t>
        </is>
      </c>
      <c r="F27053">
        <f>=1.3.0</f>
        <v/>
      </c>
      <c r="G27053" t="inlineStr">
        <is>
          <t>pynacl</t>
        </is>
      </c>
      <c r="H27053">
        <f>=1.*;&gt;=1.3.0</f>
        <v/>
      </c>
    </row>
    <row r="27054">
      <c r="A27054" t="inlineStr">
        <is>
          <t>aepp-sdk-python</t>
        </is>
      </c>
      <c r="B27054" t="inlineStr">
        <is>
          <t>58ac2d12e0062896a473c254781ee397e3da318e</t>
        </is>
      </c>
      <c r="C27054" t="inlineStr">
        <is>
          <t>2020-01-31 16:56:07+00:00</t>
        </is>
      </c>
      <c r="D27054" t="inlineStr">
        <is>
          <t>verchange</t>
        </is>
      </c>
      <c r="E27054" t="inlineStr">
        <is>
          <t>coverage</t>
        </is>
      </c>
      <c r="F27054">
        <f>=5.0.3</f>
        <v/>
      </c>
      <c r="G27054" t="inlineStr">
        <is>
          <t>coverage</t>
        </is>
      </c>
      <c r="H27054" t="inlineStr">
        <is>
          <t>&gt;=4.5.0;==4.*</t>
        </is>
      </c>
    </row>
    <row r="27055">
      <c r="A27055" t="inlineStr">
        <is>
          <t>aepp-sdk-python</t>
        </is>
      </c>
      <c r="B27055" t="inlineStr">
        <is>
          <t>58ac2d12e0062896a473c254781ee397e3da318e</t>
        </is>
      </c>
      <c r="C27055" t="inlineStr">
        <is>
          <t>2020-01-31 16:56:07+00:00</t>
        </is>
      </c>
      <c r="D27055" t="inlineStr">
        <is>
          <t>verchange</t>
        </is>
      </c>
      <c r="E27055" t="inlineStr">
        <is>
          <t>base58</t>
        </is>
      </c>
      <c r="F27055">
        <f>=2.0.0</f>
        <v/>
      </c>
      <c r="G27055" t="inlineStr">
        <is>
          <t>base58</t>
        </is>
      </c>
      <c r="H27055" t="inlineStr">
        <is>
          <t>&gt;=1.0.0;==1.*</t>
        </is>
      </c>
    </row>
    <row r="27056">
      <c r="A27056" t="inlineStr">
        <is>
          <t>aepp-sdk-python</t>
        </is>
      </c>
      <c r="B27056" t="inlineStr">
        <is>
          <t>58ac2d12e0062896a473c254781ee397e3da318e</t>
        </is>
      </c>
      <c r="C27056" t="inlineStr">
        <is>
          <t>2020-01-31 16:56:07+00:00</t>
        </is>
      </c>
      <c r="D27056" t="inlineStr">
        <is>
          <t>verchange</t>
        </is>
      </c>
      <c r="E27056" t="inlineStr">
        <is>
          <t>validators</t>
        </is>
      </c>
      <c r="F27056">
        <f>=0.14.2</f>
        <v/>
      </c>
      <c r="G27056" t="inlineStr">
        <is>
          <t>validators</t>
        </is>
      </c>
      <c r="H27056" t="inlineStr">
        <is>
          <t>&gt;=0.13.0;==0.*</t>
        </is>
      </c>
    </row>
    <row r="27057">
      <c r="A27057" t="inlineStr">
        <is>
          <t>aepp-sdk-python</t>
        </is>
      </c>
      <c r="B27057" t="inlineStr">
        <is>
          <t>58ac2d12e0062896a473c254781ee397e3da318e</t>
        </is>
      </c>
      <c r="C27057" t="inlineStr">
        <is>
          <t>2020-01-31 16:56:07+00:00</t>
        </is>
      </c>
      <c r="D27057" t="inlineStr">
        <is>
          <t>verchange</t>
        </is>
      </c>
      <c r="E27057" t="inlineStr">
        <is>
          <t>websockets</t>
        </is>
      </c>
      <c r="F27057">
        <f>=8.1</f>
        <v/>
      </c>
      <c r="G27057" t="inlineStr">
        <is>
          <t>websockets</t>
        </is>
      </c>
      <c r="H27057" t="inlineStr">
        <is>
          <t>&gt;=7.0.0;==7.*</t>
        </is>
      </c>
    </row>
    <row r="27058">
      <c r="A27058" t="inlineStr">
        <is>
          <t>aepp-sdk-python</t>
        </is>
      </c>
      <c r="B27058" t="inlineStr">
        <is>
          <t>58ac2d12e0062896a473c254781ee397e3da318e</t>
        </is>
      </c>
      <c r="C27058" t="inlineStr">
        <is>
          <t>2020-01-31 16:56:07+00:00</t>
        </is>
      </c>
      <c r="D27058" t="inlineStr">
        <is>
          <t>verchange</t>
        </is>
      </c>
      <c r="E27058" t="inlineStr">
        <is>
          <t>simplejson</t>
        </is>
      </c>
      <c r="F27058">
        <f>=3.17.0</f>
        <v/>
      </c>
      <c r="G27058" t="inlineStr">
        <is>
          <t>simplejson</t>
        </is>
      </c>
      <c r="H27058" t="inlineStr">
        <is>
          <t>&gt;=3.16.0;==3.*</t>
        </is>
      </c>
    </row>
    <row r="27059">
      <c r="A27059" t="inlineStr">
        <is>
          <t>aepp-sdk-python</t>
        </is>
      </c>
      <c r="B27059" t="inlineStr">
        <is>
          <t>58ac2d12e0062896a473c254781ee397e3da318e</t>
        </is>
      </c>
      <c r="C27059" t="inlineStr">
        <is>
          <t>2020-01-31 16:56:07+00:00</t>
        </is>
      </c>
      <c r="D27059" t="inlineStr">
        <is>
          <t>verchange</t>
        </is>
      </c>
      <c r="E27059" t="inlineStr">
        <is>
          <t>deprecated</t>
        </is>
      </c>
      <c r="F27059">
        <f>=1.2.7</f>
        <v/>
      </c>
      <c r="G27059" t="inlineStr">
        <is>
          <t>deprecated</t>
        </is>
      </c>
      <c r="H27059" t="inlineStr">
        <is>
          <t>&gt;=1.2.0;==1.*</t>
        </is>
      </c>
    </row>
    <row r="27060">
      <c r="A27060" t="inlineStr">
        <is>
          <t>aepp-sdk-python</t>
        </is>
      </c>
      <c r="B27060" t="inlineStr">
        <is>
          <t>58ac2d12e0062896a473c254781ee397e3da318e</t>
        </is>
      </c>
      <c r="C27060" t="inlineStr">
        <is>
          <t>2020-01-31 16:56:07+00:00</t>
        </is>
      </c>
      <c r="D27060" t="inlineStr">
        <is>
          <t>verchange</t>
        </is>
      </c>
      <c r="E27060" t="inlineStr">
        <is>
          <t>flake8</t>
        </is>
      </c>
      <c r="F27060">
        <f>=3.7.9</f>
        <v/>
      </c>
      <c r="G27060" t="inlineStr">
        <is>
          <t>flake8</t>
        </is>
      </c>
      <c r="H27060" t="inlineStr">
        <is>
          <t>&gt;=3.7.0;==3.*</t>
        </is>
      </c>
    </row>
    <row r="27061">
      <c r="A27061" t="inlineStr">
        <is>
          <t>aepp-sdk-python</t>
        </is>
      </c>
      <c r="B27061" t="inlineStr">
        <is>
          <t>58ac2d12e0062896a473c254781ee397e3da318e</t>
        </is>
      </c>
      <c r="C27061" t="inlineStr">
        <is>
          <t>2020-01-31 16:56:07+00:00</t>
        </is>
      </c>
      <c r="D27061" t="inlineStr">
        <is>
          <t>verchange</t>
        </is>
      </c>
      <c r="E27061" t="inlineStr">
        <is>
          <t>pytest-cov</t>
        </is>
      </c>
      <c r="F27061">
        <f>=2.8.1</f>
        <v/>
      </c>
      <c r="G27061" t="inlineStr">
        <is>
          <t>pytest-cov</t>
        </is>
      </c>
      <c r="H27061">
        <f>=2.*;&gt;=2.7.0</f>
        <v/>
      </c>
    </row>
    <row r="27062">
      <c r="A27062" t="inlineStr">
        <is>
          <t>aepp-sdk-python</t>
        </is>
      </c>
      <c r="B27062" t="inlineStr">
        <is>
          <t>58ac2d12e0062896a473c254781ee397e3da318e</t>
        </is>
      </c>
      <c r="C27062" t="inlineStr">
        <is>
          <t>2020-01-31 16:56:07+00:00</t>
        </is>
      </c>
      <c r="D27062" t="inlineStr">
        <is>
          <t>verchange</t>
        </is>
      </c>
      <c r="E27062" t="inlineStr">
        <is>
          <t>requests</t>
        </is>
      </c>
      <c r="F27062">
        <f>=2.22.0</f>
        <v/>
      </c>
      <c r="G27062" t="inlineStr">
        <is>
          <t>requests</t>
        </is>
      </c>
      <c r="H27062">
        <f>=2.*;&gt;=2.20.0</f>
        <v/>
      </c>
    </row>
    <row r="27063">
      <c r="A27063" t="inlineStr">
        <is>
          <t>aepp-sdk-python</t>
        </is>
      </c>
      <c r="B27063" t="inlineStr">
        <is>
          <t>58ac2d12e0062896a473c254781ee397e3da318e</t>
        </is>
      </c>
      <c r="C27063" t="inlineStr">
        <is>
          <t>2020-01-31 16:56:07+00:00</t>
        </is>
      </c>
      <c r="D27063" t="inlineStr">
        <is>
          <t>verchange</t>
        </is>
      </c>
      <c r="E27063" t="inlineStr">
        <is>
          <t>mnemonic</t>
        </is>
      </c>
      <c r="F27063">
        <f>=0.19</f>
        <v/>
      </c>
      <c r="G27063" t="inlineStr">
        <is>
          <t>mnemonic</t>
        </is>
      </c>
      <c r="H27063" t="inlineStr">
        <is>
          <t>&gt;=0.19.0;==0.19.*</t>
        </is>
      </c>
    </row>
    <row r="27064">
      <c r="A27064" t="inlineStr">
        <is>
          <t>aepp-sdk-python</t>
        </is>
      </c>
      <c r="B27064" t="inlineStr">
        <is>
          <t>58ac2d12e0062896a473c254781ee397e3da318e</t>
        </is>
      </c>
      <c r="C27064" t="inlineStr">
        <is>
          <t>2020-01-31 16:56:07+00:00</t>
        </is>
      </c>
      <c r="D27064" t="inlineStr">
        <is>
          <t>verchange</t>
        </is>
      </c>
      <c r="E27064" t="inlineStr">
        <is>
          <t>click</t>
        </is>
      </c>
      <c r="F27064">
        <f>=7.0</f>
        <v/>
      </c>
      <c r="G27064" t="inlineStr">
        <is>
          <t>click</t>
        </is>
      </c>
      <c r="H27064" t="inlineStr">
        <is>
          <t>&gt;=7.0.0;==7.*</t>
        </is>
      </c>
    </row>
    <row r="27065">
      <c r="A27065" t="inlineStr">
        <is>
          <t>aepp-sdk-python</t>
        </is>
      </c>
      <c r="B27065" t="inlineStr">
        <is>
          <t>58ac2d12e0062896a473c254781ee397e3da318e</t>
        </is>
      </c>
      <c r="C27065" t="inlineStr">
        <is>
          <t>2020-01-31 16:56:07+00:00</t>
        </is>
      </c>
      <c r="D27065" t="inlineStr">
        <is>
          <t>verchange</t>
        </is>
      </c>
      <c r="E27065" t="inlineStr">
        <is>
          <t>semver</t>
        </is>
      </c>
      <c r="F27065">
        <f>=2.9.0</f>
        <v/>
      </c>
      <c r="G27065" t="inlineStr">
        <is>
          <t>semver</t>
        </is>
      </c>
      <c r="H27065">
        <f>=2.*;&gt;=2.8.0</f>
        <v/>
      </c>
    </row>
    <row r="27066">
      <c r="A27066" t="inlineStr">
        <is>
          <t>aepp-sdk-python</t>
        </is>
      </c>
      <c r="B27066" t="inlineStr">
        <is>
          <t>58ac2d12e0062896a473c254781ee397e3da318e</t>
        </is>
      </c>
      <c r="C27066" t="inlineStr">
        <is>
          <t>2020-01-31 16:56:07+00:00</t>
        </is>
      </c>
      <c r="D27066" t="inlineStr">
        <is>
          <t>verchange</t>
        </is>
      </c>
      <c r="E27066" t="inlineStr">
        <is>
          <t>pytest</t>
        </is>
      </c>
      <c r="F27066">
        <f>=5.3.4</f>
        <v/>
      </c>
      <c r="G27066" t="inlineStr">
        <is>
          <t>pytest</t>
        </is>
      </c>
      <c r="H27066" t="inlineStr">
        <is>
          <t>&gt;=4.6.0;==4.*</t>
        </is>
      </c>
    </row>
    <row r="27067">
      <c r="A27067" t="inlineStr">
        <is>
          <t>aepp-sdk-python</t>
        </is>
      </c>
      <c r="B27067" t="inlineStr">
        <is>
          <t>58ac2d12e0062896a473c254781ee397e3da318e</t>
        </is>
      </c>
      <c r="C27067" t="inlineStr">
        <is>
          <t>2020-01-31 16:56:07+00:00</t>
        </is>
      </c>
      <c r="D27067" t="inlineStr">
        <is>
          <t>verchange</t>
        </is>
      </c>
      <c r="E27067" t="inlineStr">
        <is>
          <t>rlp</t>
        </is>
      </c>
      <c r="F27067">
        <f>=1.2.0</f>
        <v/>
      </c>
      <c r="G27067" t="inlineStr">
        <is>
          <t>rlp</t>
        </is>
      </c>
      <c r="H27067" t="inlineStr">
        <is>
          <t>&gt;=1.1.0;==1.*</t>
        </is>
      </c>
    </row>
    <row r="27068">
      <c r="A27068" t="inlineStr">
        <is>
          <t>aepp-sdk-python</t>
        </is>
      </c>
      <c r="B27068" t="inlineStr">
        <is>
          <t>58ac2d12e0062896a473c254781ee397e3da318e</t>
        </is>
      </c>
      <c r="C27068" t="inlineStr">
        <is>
          <t>2020-01-31 16:56:07+00:00</t>
        </is>
      </c>
      <c r="D27068" t="inlineStr">
        <is>
          <t>add</t>
        </is>
      </c>
      <c r="E27068" t="inlineStr">
        <is>
          <t>alabaster</t>
        </is>
      </c>
      <c r="F27068">
        <f>=0.7.12</f>
        <v/>
      </c>
      <c r="G27068" t="inlineStr"/>
      <c r="H27068" t="inlineStr"/>
    </row>
    <row r="27069">
      <c r="A27069" t="inlineStr">
        <is>
          <t>aepp-sdk-python</t>
        </is>
      </c>
      <c r="B27069" t="inlineStr">
        <is>
          <t>58ac2d12e0062896a473c254781ee397e3da318e</t>
        </is>
      </c>
      <c r="C27069" t="inlineStr">
        <is>
          <t>2020-01-31 16:56:07+00:00</t>
        </is>
      </c>
      <c r="D27069" t="inlineStr">
        <is>
          <t>add</t>
        </is>
      </c>
      <c r="E27069" t="inlineStr">
        <is>
          <t>atomicwrites</t>
        </is>
      </c>
      <c r="F27069">
        <f>=1.3.0</f>
        <v/>
      </c>
      <c r="G27069" t="inlineStr"/>
      <c r="H27069" t="inlineStr"/>
    </row>
    <row r="27070">
      <c r="A27070" t="inlineStr">
        <is>
          <t>aepp-sdk-python</t>
        </is>
      </c>
      <c r="B27070" t="inlineStr">
        <is>
          <t>58ac2d12e0062896a473c254781ee397e3da318e</t>
        </is>
      </c>
      <c r="C27070" t="inlineStr">
        <is>
          <t>2020-01-31 16:56:07+00:00</t>
        </is>
      </c>
      <c r="D27070" t="inlineStr">
        <is>
          <t>add</t>
        </is>
      </c>
      <c r="E27070" t="inlineStr">
        <is>
          <t>attrs</t>
        </is>
      </c>
      <c r="F27070">
        <f>=19.3.0</f>
        <v/>
      </c>
      <c r="G27070" t="inlineStr"/>
      <c r="H27070" t="inlineStr"/>
    </row>
    <row r="27071">
      <c r="A27071" t="inlineStr">
        <is>
          <t>aepp-sdk-python</t>
        </is>
      </c>
      <c r="B27071" t="inlineStr">
        <is>
          <t>58ac2d12e0062896a473c254781ee397e3da318e</t>
        </is>
      </c>
      <c r="C27071" t="inlineStr">
        <is>
          <t>2020-01-31 16:56:07+00:00</t>
        </is>
      </c>
      <c r="D27071" t="inlineStr">
        <is>
          <t>add</t>
        </is>
      </c>
      <c r="E27071" t="inlineStr">
        <is>
          <t>babel</t>
        </is>
      </c>
      <c r="F27071">
        <f>=2.8.0</f>
        <v/>
      </c>
      <c r="G27071" t="inlineStr"/>
      <c r="H27071" t="inlineStr"/>
    </row>
    <row r="27072">
      <c r="A27072" t="inlineStr">
        <is>
          <t>aepp-sdk-python</t>
        </is>
      </c>
      <c r="B27072" t="inlineStr">
        <is>
          <t>58ac2d12e0062896a473c254781ee397e3da318e</t>
        </is>
      </c>
      <c r="C27072" t="inlineStr">
        <is>
          <t>2020-01-31 16:56:07+00:00</t>
        </is>
      </c>
      <c r="D27072" t="inlineStr">
        <is>
          <t>add</t>
        </is>
      </c>
      <c r="E27072" t="inlineStr">
        <is>
          <t>certifi</t>
        </is>
      </c>
      <c r="F27072">
        <f>=2019.11.28</f>
        <v/>
      </c>
      <c r="G27072" t="inlineStr"/>
      <c r="H27072" t="inlineStr"/>
    </row>
    <row r="27073">
      <c r="A27073" t="inlineStr">
        <is>
          <t>aepp-sdk-python</t>
        </is>
      </c>
      <c r="B27073" t="inlineStr">
        <is>
          <t>58ac2d12e0062896a473c254781ee397e3da318e</t>
        </is>
      </c>
      <c r="C27073" t="inlineStr">
        <is>
          <t>2020-01-31 16:56:07+00:00</t>
        </is>
      </c>
      <c r="D27073" t="inlineStr">
        <is>
          <t>add</t>
        </is>
      </c>
      <c r="E27073" t="inlineStr">
        <is>
          <t>cffi</t>
        </is>
      </c>
      <c r="F27073">
        <f>=1.13.2</f>
        <v/>
      </c>
      <c r="G27073" t="inlineStr"/>
      <c r="H27073" t="inlineStr"/>
    </row>
    <row r="27074">
      <c r="A27074" t="inlineStr">
        <is>
          <t>aepp-sdk-python</t>
        </is>
      </c>
      <c r="B27074" t="inlineStr">
        <is>
          <t>58ac2d12e0062896a473c254781ee397e3da318e</t>
        </is>
      </c>
      <c r="C27074" t="inlineStr">
        <is>
          <t>2020-01-31 16:56:07+00:00</t>
        </is>
      </c>
      <c r="D27074" t="inlineStr">
        <is>
          <t>add</t>
        </is>
      </c>
      <c r="E27074" t="inlineStr">
        <is>
          <t>chardet</t>
        </is>
      </c>
      <c r="F27074">
        <f>=3.0.4</f>
        <v/>
      </c>
      <c r="G27074" t="inlineStr"/>
      <c r="H27074" t="inlineStr"/>
    </row>
    <row r="27075">
      <c r="A27075" t="inlineStr">
        <is>
          <t>aepp-sdk-python</t>
        </is>
      </c>
      <c r="B27075" t="inlineStr">
        <is>
          <t>58ac2d12e0062896a473c254781ee397e3da318e</t>
        </is>
      </c>
      <c r="C27075" t="inlineStr">
        <is>
          <t>2020-01-31 16:56:07+00:00</t>
        </is>
      </c>
      <c r="D27075" t="inlineStr">
        <is>
          <t>add</t>
        </is>
      </c>
      <c r="E27075" t="inlineStr">
        <is>
          <t>colorama</t>
        </is>
      </c>
      <c r="F27075">
        <f>=0.4.3</f>
        <v/>
      </c>
      <c r="G27075" t="inlineStr"/>
      <c r="H27075" t="inlineStr"/>
    </row>
    <row r="27076">
      <c r="A27076" t="inlineStr">
        <is>
          <t>aepp-sdk-python</t>
        </is>
      </c>
      <c r="B27076" t="inlineStr">
        <is>
          <t>58ac2d12e0062896a473c254781ee397e3da318e</t>
        </is>
      </c>
      <c r="C27076" t="inlineStr">
        <is>
          <t>2020-01-31 16:56:07+00:00</t>
        </is>
      </c>
      <c r="D27076" t="inlineStr">
        <is>
          <t>add</t>
        </is>
      </c>
      <c r="E27076" t="inlineStr">
        <is>
          <t>cytoolz</t>
        </is>
      </c>
      <c r="F27076">
        <f>=0.10.1</f>
        <v/>
      </c>
      <c r="G27076" t="inlineStr"/>
      <c r="H27076" t="inlineStr"/>
    </row>
    <row r="27077">
      <c r="A27077" t="inlineStr">
        <is>
          <t>aepp-sdk-python</t>
        </is>
      </c>
      <c r="B27077" t="inlineStr">
        <is>
          <t>58ac2d12e0062896a473c254781ee397e3da318e</t>
        </is>
      </c>
      <c r="C27077" t="inlineStr">
        <is>
          <t>2020-01-31 16:56:07+00:00</t>
        </is>
      </c>
      <c r="D27077" t="inlineStr">
        <is>
          <t>add</t>
        </is>
      </c>
      <c r="E27077" t="inlineStr">
        <is>
          <t>decorator</t>
        </is>
      </c>
      <c r="F27077">
        <f>=4.4.1</f>
        <v/>
      </c>
      <c r="G27077" t="inlineStr"/>
      <c r="H27077" t="inlineStr"/>
    </row>
    <row r="27078">
      <c r="A27078" t="inlineStr">
        <is>
          <t>aepp-sdk-python</t>
        </is>
      </c>
      <c r="B27078" t="inlineStr">
        <is>
          <t>58ac2d12e0062896a473c254781ee397e3da318e</t>
        </is>
      </c>
      <c r="C27078" t="inlineStr">
        <is>
          <t>2020-01-31 16:56:07+00:00</t>
        </is>
      </c>
      <c r="D27078" t="inlineStr">
        <is>
          <t>add</t>
        </is>
      </c>
      <c r="E27078" t="inlineStr">
        <is>
          <t>docutils</t>
        </is>
      </c>
      <c r="F27078">
        <f>=0.16</f>
        <v/>
      </c>
      <c r="G27078" t="inlineStr"/>
      <c r="H27078" t="inlineStr"/>
    </row>
    <row r="27079">
      <c r="A27079" t="inlineStr">
        <is>
          <t>aepp-sdk-python</t>
        </is>
      </c>
      <c r="B27079" t="inlineStr">
        <is>
          <t>58ac2d12e0062896a473c254781ee397e3da318e</t>
        </is>
      </c>
      <c r="C27079" t="inlineStr">
        <is>
          <t>2020-01-31 16:56:07+00:00</t>
        </is>
      </c>
      <c r="D27079" t="inlineStr">
        <is>
          <t>add</t>
        </is>
      </c>
      <c r="E27079" t="inlineStr">
        <is>
          <t>entrypoints</t>
        </is>
      </c>
      <c r="F27079">
        <f>=0.3</f>
        <v/>
      </c>
      <c r="G27079" t="inlineStr"/>
      <c r="H27079" t="inlineStr"/>
    </row>
    <row r="27080">
      <c r="A27080" t="inlineStr">
        <is>
          <t>aepp-sdk-python</t>
        </is>
      </c>
      <c r="B27080" t="inlineStr">
        <is>
          <t>58ac2d12e0062896a473c254781ee397e3da318e</t>
        </is>
      </c>
      <c r="C27080" t="inlineStr">
        <is>
          <t>2020-01-31 16:56:07+00:00</t>
        </is>
      </c>
      <c r="D27080" t="inlineStr">
        <is>
          <t>add</t>
        </is>
      </c>
      <c r="E27080" t="inlineStr">
        <is>
          <t>eth-hash</t>
        </is>
      </c>
      <c r="F27080">
        <f>=0.2.0</f>
        <v/>
      </c>
      <c r="G27080" t="inlineStr"/>
      <c r="H27080" t="inlineStr"/>
    </row>
    <row r="27081">
      <c r="A27081" t="inlineStr">
        <is>
          <t>aepp-sdk-python</t>
        </is>
      </c>
      <c r="B27081" t="inlineStr">
        <is>
          <t>58ac2d12e0062896a473c254781ee397e3da318e</t>
        </is>
      </c>
      <c r="C27081" t="inlineStr">
        <is>
          <t>2020-01-31 16:56:07+00:00</t>
        </is>
      </c>
      <c r="D27081" t="inlineStr">
        <is>
          <t>add</t>
        </is>
      </c>
      <c r="E27081" t="inlineStr">
        <is>
          <t>eth-typing</t>
        </is>
      </c>
      <c r="F27081">
        <f>=2.2.1</f>
        <v/>
      </c>
      <c r="G27081" t="inlineStr"/>
      <c r="H27081" t="inlineStr"/>
    </row>
    <row r="27082">
      <c r="A27082" t="inlineStr">
        <is>
          <t>aepp-sdk-python</t>
        </is>
      </c>
      <c r="B27082" t="inlineStr">
        <is>
          <t>58ac2d12e0062896a473c254781ee397e3da318e</t>
        </is>
      </c>
      <c r="C27082" t="inlineStr">
        <is>
          <t>2020-01-31 16:56:07+00:00</t>
        </is>
      </c>
      <c r="D27082" t="inlineStr">
        <is>
          <t>add</t>
        </is>
      </c>
      <c r="E27082" t="inlineStr">
        <is>
          <t>eth-utils</t>
        </is>
      </c>
      <c r="F27082">
        <f>=1.8.4</f>
        <v/>
      </c>
      <c r="G27082" t="inlineStr"/>
      <c r="H27082" t="inlineStr"/>
    </row>
    <row r="27083">
      <c r="A27083" t="inlineStr">
        <is>
          <t>aepp-sdk-python</t>
        </is>
      </c>
      <c r="B27083" t="inlineStr">
        <is>
          <t>58ac2d12e0062896a473c254781ee397e3da318e</t>
        </is>
      </c>
      <c r="C27083" t="inlineStr">
        <is>
          <t>2020-01-31 16:56:07+00:00</t>
        </is>
      </c>
      <c r="D27083" t="inlineStr">
        <is>
          <t>add</t>
        </is>
      </c>
      <c r="E27083" t="inlineStr">
        <is>
          <t>idna</t>
        </is>
      </c>
      <c r="F27083">
        <f>=2.8</f>
        <v/>
      </c>
      <c r="G27083" t="inlineStr"/>
      <c r="H27083" t="inlineStr"/>
    </row>
    <row r="27084">
      <c r="A27084" t="inlineStr">
        <is>
          <t>aepp-sdk-python</t>
        </is>
      </c>
      <c r="B27084" t="inlineStr">
        <is>
          <t>58ac2d12e0062896a473c254781ee397e3da318e</t>
        </is>
      </c>
      <c r="C27084" t="inlineStr">
        <is>
          <t>2020-01-31 16:56:07+00:00</t>
        </is>
      </c>
      <c r="D27084" t="inlineStr">
        <is>
          <t>add</t>
        </is>
      </c>
      <c r="E27084" t="inlineStr">
        <is>
          <t>imagesize</t>
        </is>
      </c>
      <c r="F27084">
        <f>=1.2.0</f>
        <v/>
      </c>
      <c r="G27084" t="inlineStr"/>
      <c r="H27084" t="inlineStr"/>
    </row>
    <row r="27085">
      <c r="A27085" t="inlineStr">
        <is>
          <t>aepp-sdk-python</t>
        </is>
      </c>
      <c r="B27085" t="inlineStr">
        <is>
          <t>58ac2d12e0062896a473c254781ee397e3da318e</t>
        </is>
      </c>
      <c r="C27085" t="inlineStr">
        <is>
          <t>2020-01-31 16:56:07+00:00</t>
        </is>
      </c>
      <c r="D27085" t="inlineStr">
        <is>
          <t>add</t>
        </is>
      </c>
      <c r="E27085" t="inlineStr">
        <is>
          <t>importlib-metadata</t>
        </is>
      </c>
      <c r="F27085">
        <f>=1.5.0</f>
        <v/>
      </c>
      <c r="G27085" t="inlineStr"/>
      <c r="H27085" t="inlineStr"/>
    </row>
    <row r="27086">
      <c r="A27086" t="inlineStr">
        <is>
          <t>aepp-sdk-python</t>
        </is>
      </c>
      <c r="B27086" t="inlineStr">
        <is>
          <t>58ac2d12e0062896a473c254781ee397e3da318e</t>
        </is>
      </c>
      <c r="C27086" t="inlineStr">
        <is>
          <t>2020-01-31 16:56:07+00:00</t>
        </is>
      </c>
      <c r="D27086" t="inlineStr">
        <is>
          <t>add</t>
        </is>
      </c>
      <c r="E27086" t="inlineStr">
        <is>
          <t>jinja2</t>
        </is>
      </c>
      <c r="F27086">
        <f>=2.11.0</f>
        <v/>
      </c>
      <c r="G27086" t="inlineStr"/>
      <c r="H27086" t="inlineStr"/>
    </row>
    <row r="27087">
      <c r="A27087" t="inlineStr">
        <is>
          <t>aepp-sdk-python</t>
        </is>
      </c>
      <c r="B27087" t="inlineStr">
        <is>
          <t>58ac2d12e0062896a473c254781ee397e3da318e</t>
        </is>
      </c>
      <c r="C27087" t="inlineStr">
        <is>
          <t>2020-01-31 16:56:07+00:00</t>
        </is>
      </c>
      <c r="D27087" t="inlineStr">
        <is>
          <t>add</t>
        </is>
      </c>
      <c r="E27087" t="inlineStr">
        <is>
          <t>markupsafe</t>
        </is>
      </c>
      <c r="F27087">
        <f>=1.1.1</f>
        <v/>
      </c>
      <c r="G27087" t="inlineStr"/>
      <c r="H27087" t="inlineStr"/>
    </row>
    <row r="27088">
      <c r="A27088" t="inlineStr">
        <is>
          <t>aepp-sdk-python</t>
        </is>
      </c>
      <c r="B27088" t="inlineStr">
        <is>
          <t>58ac2d12e0062896a473c254781ee397e3da318e</t>
        </is>
      </c>
      <c r="C27088" t="inlineStr">
        <is>
          <t>2020-01-31 16:56:07+00:00</t>
        </is>
      </c>
      <c r="D27088" t="inlineStr">
        <is>
          <t>add</t>
        </is>
      </c>
      <c r="E27088" t="inlineStr">
        <is>
          <t>mccabe</t>
        </is>
      </c>
      <c r="F27088">
        <f>=0.6.1</f>
        <v/>
      </c>
      <c r="G27088" t="inlineStr"/>
      <c r="H27088" t="inlineStr"/>
    </row>
    <row r="27089">
      <c r="A27089" t="inlineStr">
        <is>
          <t>aepp-sdk-python</t>
        </is>
      </c>
      <c r="B27089" t="inlineStr">
        <is>
          <t>58ac2d12e0062896a473c254781ee397e3da318e</t>
        </is>
      </c>
      <c r="C27089" t="inlineStr">
        <is>
          <t>2020-01-31 16:56:07+00:00</t>
        </is>
      </c>
      <c r="D27089" t="inlineStr">
        <is>
          <t>add</t>
        </is>
      </c>
      <c r="E27089" t="inlineStr">
        <is>
          <t>more-itertools</t>
        </is>
      </c>
      <c r="F27089">
        <f>=8.2.0</f>
        <v/>
      </c>
      <c r="G27089" t="inlineStr"/>
      <c r="H27089" t="inlineStr"/>
    </row>
    <row r="27090">
      <c r="A27090" t="inlineStr">
        <is>
          <t>aepp-sdk-python</t>
        </is>
      </c>
      <c r="B27090" t="inlineStr">
        <is>
          <t>58ac2d12e0062896a473c254781ee397e3da318e</t>
        </is>
      </c>
      <c r="C27090" t="inlineStr">
        <is>
          <t>2020-01-31 16:56:07+00:00</t>
        </is>
      </c>
      <c r="D27090" t="inlineStr">
        <is>
          <t>add</t>
        </is>
      </c>
      <c r="E27090" t="inlineStr">
        <is>
          <t>munch</t>
        </is>
      </c>
      <c r="F27090">
        <f>=2.5.0</f>
        <v/>
      </c>
      <c r="G27090" t="inlineStr"/>
      <c r="H27090" t="inlineStr"/>
    </row>
    <row r="27091">
      <c r="A27091" t="inlineStr">
        <is>
          <t>aepp-sdk-python</t>
        </is>
      </c>
      <c r="B27091" t="inlineStr">
        <is>
          <t>58ac2d12e0062896a473c254781ee397e3da318e</t>
        </is>
      </c>
      <c r="C27091" t="inlineStr">
        <is>
          <t>2020-01-31 16:56:07+00:00</t>
        </is>
      </c>
      <c r="D27091" t="inlineStr">
        <is>
          <t>add</t>
        </is>
      </c>
      <c r="E27091" t="inlineStr">
        <is>
          <t>packaging</t>
        </is>
      </c>
      <c r="F27091">
        <f>=20.1</f>
        <v/>
      </c>
      <c r="G27091" t="inlineStr"/>
      <c r="H27091" t="inlineStr"/>
    </row>
    <row r="27092">
      <c r="A27092" t="inlineStr">
        <is>
          <t>aepp-sdk-python</t>
        </is>
      </c>
      <c r="B27092" t="inlineStr">
        <is>
          <t>58ac2d12e0062896a473c254781ee397e3da318e</t>
        </is>
      </c>
      <c r="C27092" t="inlineStr">
        <is>
          <t>2020-01-31 16:56:07+00:00</t>
        </is>
      </c>
      <c r="D27092" t="inlineStr">
        <is>
          <t>add</t>
        </is>
      </c>
      <c r="E27092" t="inlineStr">
        <is>
          <t>pluggy</t>
        </is>
      </c>
      <c r="F27092">
        <f>=0.13.1</f>
        <v/>
      </c>
      <c r="G27092" t="inlineStr"/>
      <c r="H27092" t="inlineStr"/>
    </row>
    <row r="27093">
      <c r="A27093" t="inlineStr">
        <is>
          <t>aepp-sdk-python</t>
        </is>
      </c>
      <c r="B27093" t="inlineStr">
        <is>
          <t>58ac2d12e0062896a473c254781ee397e3da318e</t>
        </is>
      </c>
      <c r="C27093" t="inlineStr">
        <is>
          <t>2020-01-31 16:56:07+00:00</t>
        </is>
      </c>
      <c r="D27093" t="inlineStr">
        <is>
          <t>add</t>
        </is>
      </c>
      <c r="E27093" t="inlineStr">
        <is>
          <t>py</t>
        </is>
      </c>
      <c r="F27093">
        <f>=1.8.1</f>
        <v/>
      </c>
      <c r="G27093" t="inlineStr"/>
      <c r="H27093" t="inlineStr"/>
    </row>
    <row r="27094">
      <c r="A27094" t="inlineStr">
        <is>
          <t>aepp-sdk-python</t>
        </is>
      </c>
      <c r="B27094" t="inlineStr">
        <is>
          <t>58ac2d12e0062896a473c254781ee397e3da318e</t>
        </is>
      </c>
      <c r="C27094" t="inlineStr">
        <is>
          <t>2020-01-31 16:56:07+00:00</t>
        </is>
      </c>
      <c r="D27094" t="inlineStr">
        <is>
          <t>add</t>
        </is>
      </c>
      <c r="E27094" t="inlineStr">
        <is>
          <t>pycodestyle</t>
        </is>
      </c>
      <c r="F27094">
        <f>=2.5.0</f>
        <v/>
      </c>
      <c r="G27094" t="inlineStr"/>
      <c r="H27094" t="inlineStr"/>
    </row>
    <row r="27095">
      <c r="A27095" t="inlineStr">
        <is>
          <t>aepp-sdk-python</t>
        </is>
      </c>
      <c r="B27095" t="inlineStr">
        <is>
          <t>58ac2d12e0062896a473c254781ee397e3da318e</t>
        </is>
      </c>
      <c r="C27095" t="inlineStr">
        <is>
          <t>2020-01-31 16:56:07+00:00</t>
        </is>
      </c>
      <c r="D27095" t="inlineStr">
        <is>
          <t>add</t>
        </is>
      </c>
      <c r="E27095" t="inlineStr">
        <is>
          <t>pycparser</t>
        </is>
      </c>
      <c r="F27095">
        <f>=2.19</f>
        <v/>
      </c>
      <c r="G27095" t="inlineStr"/>
      <c r="H27095" t="inlineStr"/>
    </row>
    <row r="27096">
      <c r="A27096" t="inlineStr">
        <is>
          <t>aepp-sdk-python</t>
        </is>
      </c>
      <c r="B27096" t="inlineStr">
        <is>
          <t>58ac2d12e0062896a473c254781ee397e3da318e</t>
        </is>
      </c>
      <c r="C27096" t="inlineStr">
        <is>
          <t>2020-01-31 16:56:07+00:00</t>
        </is>
      </c>
      <c r="D27096" t="inlineStr">
        <is>
          <t>add</t>
        </is>
      </c>
      <c r="E27096" t="inlineStr">
        <is>
          <t>pyflakes</t>
        </is>
      </c>
      <c r="F27096">
        <f>=2.1.1</f>
        <v/>
      </c>
      <c r="G27096" t="inlineStr"/>
      <c r="H27096" t="inlineStr"/>
    </row>
    <row r="27097">
      <c r="A27097" t="inlineStr">
        <is>
          <t>aepp-sdk-python</t>
        </is>
      </c>
      <c r="B27097" t="inlineStr">
        <is>
          <t>58ac2d12e0062896a473c254781ee397e3da318e</t>
        </is>
      </c>
      <c r="C27097" t="inlineStr">
        <is>
          <t>2020-01-31 16:56:07+00:00</t>
        </is>
      </c>
      <c r="D27097" t="inlineStr">
        <is>
          <t>add</t>
        </is>
      </c>
      <c r="E27097" t="inlineStr">
        <is>
          <t>pygments</t>
        </is>
      </c>
      <c r="F27097">
        <f>=2.5.2</f>
        <v/>
      </c>
      <c r="G27097" t="inlineStr"/>
      <c r="H27097" t="inlineStr"/>
    </row>
    <row r="27098">
      <c r="A27098" t="inlineStr">
        <is>
          <t>aepp-sdk-python</t>
        </is>
      </c>
      <c r="B27098" t="inlineStr">
        <is>
          <t>58ac2d12e0062896a473c254781ee397e3da318e</t>
        </is>
      </c>
      <c r="C27098" t="inlineStr">
        <is>
          <t>2020-01-31 16:56:07+00:00</t>
        </is>
      </c>
      <c r="D27098" t="inlineStr">
        <is>
          <t>add</t>
        </is>
      </c>
      <c r="E27098" t="inlineStr">
        <is>
          <t>pyparsing</t>
        </is>
      </c>
      <c r="F27098">
        <f>=2.4.6</f>
        <v/>
      </c>
      <c r="G27098" t="inlineStr"/>
      <c r="H27098" t="inlineStr"/>
    </row>
    <row r="27099">
      <c r="A27099" t="inlineStr">
        <is>
          <t>aepp-sdk-python</t>
        </is>
      </c>
      <c r="B27099" t="inlineStr">
        <is>
          <t>58ac2d12e0062896a473c254781ee397e3da318e</t>
        </is>
      </c>
      <c r="C27099" t="inlineStr">
        <is>
          <t>2020-01-31 16:56:07+00:00</t>
        </is>
      </c>
      <c r="D27099" t="inlineStr">
        <is>
          <t>add</t>
        </is>
      </c>
      <c r="E27099" t="inlineStr">
        <is>
          <t>pytz</t>
        </is>
      </c>
      <c r="F27099">
        <f>=2019.3</f>
        <v/>
      </c>
      <c r="G27099" t="inlineStr"/>
      <c r="H27099" t="inlineStr"/>
    </row>
    <row r="27100">
      <c r="A27100" t="inlineStr">
        <is>
          <t>aepp-sdk-python</t>
        </is>
      </c>
      <c r="B27100" t="inlineStr">
        <is>
          <t>58ac2d12e0062896a473c254781ee397e3da318e</t>
        </is>
      </c>
      <c r="C27100" t="inlineStr">
        <is>
          <t>2020-01-31 16:56:07+00:00</t>
        </is>
      </c>
      <c r="D27100" t="inlineStr">
        <is>
          <t>add</t>
        </is>
      </c>
      <c r="E27100" t="inlineStr">
        <is>
          <t>six</t>
        </is>
      </c>
      <c r="F27100">
        <f>=1.14.0</f>
        <v/>
      </c>
      <c r="G27100" t="inlineStr"/>
      <c r="H27100" t="inlineStr"/>
    </row>
    <row r="27101">
      <c r="A27101" t="inlineStr">
        <is>
          <t>aepp-sdk-python</t>
        </is>
      </c>
      <c r="B27101" t="inlineStr">
        <is>
          <t>58ac2d12e0062896a473c254781ee397e3da318e</t>
        </is>
      </c>
      <c r="C27101" t="inlineStr">
        <is>
          <t>2020-01-31 16:56:07+00:00</t>
        </is>
      </c>
      <c r="D27101" t="inlineStr">
        <is>
          <t>add</t>
        </is>
      </c>
      <c r="E27101" t="inlineStr">
        <is>
          <t>snowballstemmer</t>
        </is>
      </c>
      <c r="F27101">
        <f>=2.0.0</f>
        <v/>
      </c>
      <c r="G27101" t="inlineStr"/>
      <c r="H27101" t="inlineStr"/>
    </row>
    <row r="27102">
      <c r="A27102" t="inlineStr">
        <is>
          <t>aepp-sdk-python</t>
        </is>
      </c>
      <c r="B27102" t="inlineStr">
        <is>
          <t>58ac2d12e0062896a473c254781ee397e3da318e</t>
        </is>
      </c>
      <c r="C27102" t="inlineStr">
        <is>
          <t>2020-01-31 16:56:07+00:00</t>
        </is>
      </c>
      <c r="D27102" t="inlineStr">
        <is>
          <t>add</t>
        </is>
      </c>
      <c r="E27102" t="inlineStr">
        <is>
          <t>sphinx</t>
        </is>
      </c>
      <c r="F27102">
        <f>=2.3.1</f>
        <v/>
      </c>
      <c r="G27102" t="inlineStr"/>
      <c r="H27102" t="inlineStr"/>
    </row>
    <row r="27103">
      <c r="A27103" t="inlineStr">
        <is>
          <t>aepp-sdk-python</t>
        </is>
      </c>
      <c r="B27103" t="inlineStr">
        <is>
          <t>58ac2d12e0062896a473c254781ee397e3da318e</t>
        </is>
      </c>
      <c r="C27103" t="inlineStr">
        <is>
          <t>2020-01-31 16:56:07+00:00</t>
        </is>
      </c>
      <c r="D27103" t="inlineStr">
        <is>
          <t>add</t>
        </is>
      </c>
      <c r="E27103" t="inlineStr">
        <is>
          <t>sphinx-rtd-theme</t>
        </is>
      </c>
      <c r="F27103">
        <f>=0.4.3</f>
        <v/>
      </c>
      <c r="G27103" t="inlineStr"/>
      <c r="H27103" t="inlineStr"/>
    </row>
    <row r="27104">
      <c r="A27104" t="inlineStr">
        <is>
          <t>aepp-sdk-python</t>
        </is>
      </c>
      <c r="B27104" t="inlineStr">
        <is>
          <t>58ac2d12e0062896a473c254781ee397e3da318e</t>
        </is>
      </c>
      <c r="C27104" t="inlineStr">
        <is>
          <t>2020-01-31 16:56:07+00:00</t>
        </is>
      </c>
      <c r="D27104" t="inlineStr">
        <is>
          <t>add</t>
        </is>
      </c>
      <c r="E27104" t="inlineStr">
        <is>
          <t>sphinxcontrib-applehelp</t>
        </is>
      </c>
      <c r="F27104">
        <f>=1.0.1</f>
        <v/>
      </c>
      <c r="G27104" t="inlineStr"/>
      <c r="H27104" t="inlineStr"/>
    </row>
    <row r="27105">
      <c r="A27105" t="inlineStr">
        <is>
          <t>aepp-sdk-python</t>
        </is>
      </c>
      <c r="B27105" t="inlineStr">
        <is>
          <t>58ac2d12e0062896a473c254781ee397e3da318e</t>
        </is>
      </c>
      <c r="C27105" t="inlineStr">
        <is>
          <t>2020-01-31 16:56:07+00:00</t>
        </is>
      </c>
      <c r="D27105" t="inlineStr">
        <is>
          <t>add</t>
        </is>
      </c>
      <c r="E27105" t="inlineStr">
        <is>
          <t>sphinxcontrib-devhelp</t>
        </is>
      </c>
      <c r="F27105">
        <f>=1.0.1</f>
        <v/>
      </c>
      <c r="G27105" t="inlineStr"/>
      <c r="H27105" t="inlineStr"/>
    </row>
    <row r="27106">
      <c r="A27106" t="inlineStr">
        <is>
          <t>aepp-sdk-python</t>
        </is>
      </c>
      <c r="B27106" t="inlineStr">
        <is>
          <t>58ac2d12e0062896a473c254781ee397e3da318e</t>
        </is>
      </c>
      <c r="C27106" t="inlineStr">
        <is>
          <t>2020-01-31 16:56:07+00:00</t>
        </is>
      </c>
      <c r="D27106" t="inlineStr">
        <is>
          <t>add</t>
        </is>
      </c>
      <c r="E27106" t="inlineStr">
        <is>
          <t>sphinxcontrib-htmlhelp</t>
        </is>
      </c>
      <c r="F27106">
        <f>=1.0.2</f>
        <v/>
      </c>
      <c r="G27106" t="inlineStr"/>
      <c r="H27106" t="inlineStr"/>
    </row>
    <row r="27107">
      <c r="A27107" t="inlineStr">
        <is>
          <t>aepp-sdk-python</t>
        </is>
      </c>
      <c r="B27107" t="inlineStr">
        <is>
          <t>58ac2d12e0062896a473c254781ee397e3da318e</t>
        </is>
      </c>
      <c r="C27107" t="inlineStr">
        <is>
          <t>2020-01-31 16:56:07+00:00</t>
        </is>
      </c>
      <c r="D27107" t="inlineStr">
        <is>
          <t>add</t>
        </is>
      </c>
      <c r="E27107" t="inlineStr">
        <is>
          <t>sphinxcontrib-jsmath</t>
        </is>
      </c>
      <c r="F27107">
        <f>=1.0.1</f>
        <v/>
      </c>
      <c r="G27107" t="inlineStr"/>
      <c r="H27107" t="inlineStr"/>
    </row>
    <row r="27108">
      <c r="A27108" t="inlineStr">
        <is>
          <t>aepp-sdk-python</t>
        </is>
      </c>
      <c r="B27108" t="inlineStr">
        <is>
          <t>58ac2d12e0062896a473c254781ee397e3da318e</t>
        </is>
      </c>
      <c r="C27108" t="inlineStr">
        <is>
          <t>2020-01-31 16:56:07+00:00</t>
        </is>
      </c>
      <c r="D27108" t="inlineStr">
        <is>
          <t>add</t>
        </is>
      </c>
      <c r="E27108" t="inlineStr">
        <is>
          <t>sphinxcontrib-qthelp</t>
        </is>
      </c>
      <c r="F27108">
        <f>=1.0.2</f>
        <v/>
      </c>
      <c r="G27108" t="inlineStr"/>
      <c r="H27108" t="inlineStr"/>
    </row>
    <row r="27109">
      <c r="A27109" t="inlineStr">
        <is>
          <t>aepp-sdk-python</t>
        </is>
      </c>
      <c r="B27109" t="inlineStr">
        <is>
          <t>58ac2d12e0062896a473c254781ee397e3da318e</t>
        </is>
      </c>
      <c r="C27109" t="inlineStr">
        <is>
          <t>2020-01-31 16:56:07+00:00</t>
        </is>
      </c>
      <c r="D27109" t="inlineStr">
        <is>
          <t>add</t>
        </is>
      </c>
      <c r="E27109" t="inlineStr">
        <is>
          <t>sphinxcontrib-serializinghtml</t>
        </is>
      </c>
      <c r="F27109">
        <f>=1.1.3</f>
        <v/>
      </c>
      <c r="G27109" t="inlineStr"/>
      <c r="H27109" t="inlineStr"/>
    </row>
    <row r="27110">
      <c r="A27110" t="inlineStr">
        <is>
          <t>aepp-sdk-python</t>
        </is>
      </c>
      <c r="B27110" t="inlineStr">
        <is>
          <t>58ac2d12e0062896a473c254781ee397e3da318e</t>
        </is>
      </c>
      <c r="C27110" t="inlineStr">
        <is>
          <t>2020-01-31 16:56:07+00:00</t>
        </is>
      </c>
      <c r="D27110" t="inlineStr">
        <is>
          <t>add</t>
        </is>
      </c>
      <c r="E27110" t="inlineStr">
        <is>
          <t>toolz</t>
        </is>
      </c>
      <c r="F27110">
        <f>=0.10.0</f>
        <v/>
      </c>
      <c r="G27110" t="inlineStr"/>
      <c r="H27110" t="inlineStr"/>
    </row>
    <row r="27111">
      <c r="A27111" t="inlineStr">
        <is>
          <t>aepp-sdk-python</t>
        </is>
      </c>
      <c r="B27111" t="inlineStr">
        <is>
          <t>58ac2d12e0062896a473c254781ee397e3da318e</t>
        </is>
      </c>
      <c r="C27111" t="inlineStr">
        <is>
          <t>2020-01-31 16:56:07+00:00</t>
        </is>
      </c>
      <c r="D27111" t="inlineStr">
        <is>
          <t>add</t>
        </is>
      </c>
      <c r="E27111" t="inlineStr">
        <is>
          <t>urllib3</t>
        </is>
      </c>
      <c r="F27111">
        <f>=1.25.8</f>
        <v/>
      </c>
      <c r="G27111" t="inlineStr"/>
      <c r="H27111" t="inlineStr"/>
    </row>
    <row r="27112">
      <c r="A27112" t="inlineStr">
        <is>
          <t>aepp-sdk-python</t>
        </is>
      </c>
      <c r="B27112" t="inlineStr">
        <is>
          <t>58ac2d12e0062896a473c254781ee397e3da318e</t>
        </is>
      </c>
      <c r="C27112" t="inlineStr">
        <is>
          <t>2020-01-31 16:56:07+00:00</t>
        </is>
      </c>
      <c r="D27112" t="inlineStr">
        <is>
          <t>add</t>
        </is>
      </c>
      <c r="E27112" t="inlineStr">
        <is>
          <t>wcwidth</t>
        </is>
      </c>
      <c r="F27112">
        <f>=0.1.8</f>
        <v/>
      </c>
      <c r="G27112" t="inlineStr"/>
      <c r="H27112" t="inlineStr"/>
    </row>
    <row r="27113">
      <c r="A27113" t="inlineStr">
        <is>
          <t>aepp-sdk-python</t>
        </is>
      </c>
      <c r="B27113" t="inlineStr">
        <is>
          <t>58ac2d12e0062896a473c254781ee397e3da318e</t>
        </is>
      </c>
      <c r="C27113" t="inlineStr">
        <is>
          <t>2020-01-31 16:56:07+00:00</t>
        </is>
      </c>
      <c r="D27113" t="inlineStr">
        <is>
          <t>add</t>
        </is>
      </c>
      <c r="E27113" t="inlineStr">
        <is>
          <t>wrapt</t>
        </is>
      </c>
      <c r="F27113">
        <f>=1.11.2</f>
        <v/>
      </c>
      <c r="G27113" t="inlineStr"/>
      <c r="H27113" t="inlineStr"/>
    </row>
    <row r="27114">
      <c r="A27114" t="inlineStr">
        <is>
          <t>aepp-sdk-python</t>
        </is>
      </c>
      <c r="B27114" t="inlineStr">
        <is>
          <t>58ac2d12e0062896a473c254781ee397e3da318e</t>
        </is>
      </c>
      <c r="C27114" t="inlineStr">
        <is>
          <t>2020-01-31 16:56:07+00:00</t>
        </is>
      </c>
      <c r="D27114" t="inlineStr">
        <is>
          <t>add</t>
        </is>
      </c>
      <c r="E27114" t="inlineStr">
        <is>
          <t>zipp</t>
        </is>
      </c>
      <c r="F27114">
        <f>=2.1.0</f>
        <v/>
      </c>
      <c r="G27114" t="inlineStr"/>
      <c r="H27114" t="inlineStr"/>
    </row>
    <row r="27115">
      <c r="A27115" t="inlineStr">
        <is>
          <t>aepp-sdk-python</t>
        </is>
      </c>
      <c r="B27115" t="inlineStr">
        <is>
          <t>58ac2d12e0062896a473c254781ee397e3da318e</t>
        </is>
      </c>
      <c r="C27115" t="inlineStr">
        <is>
          <t>2020-01-31 16:56:07+00:00</t>
        </is>
      </c>
      <c r="D27115" t="inlineStr">
        <is>
          <t>rem</t>
        </is>
      </c>
      <c r="E27115" t="inlineStr"/>
      <c r="F27115" t="inlineStr"/>
      <c r="G27115" t="inlineStr">
        <is>
          <t>dephell</t>
        </is>
      </c>
      <c r="H27115" t="inlineStr">
        <is>
          <t>&gt;=0.7.3;==0.*</t>
        </is>
      </c>
    </row>
    <row r="27116">
      <c r="A27116" t="inlineStr">
        <is>
          <t>aepp-sdk-python</t>
        </is>
      </c>
      <c r="B27116" t="inlineStr">
        <is>
          <t>58ac2d12e0062896a473c254781ee397e3da318e</t>
        </is>
      </c>
      <c r="C27116" t="inlineStr">
        <is>
          <t>2020-01-31 16:56:07+00:00</t>
        </is>
      </c>
      <c r="D27116" t="inlineStr">
        <is>
          <t>rem</t>
        </is>
      </c>
      <c r="E27116" t="inlineStr"/>
      <c r="F27116" t="inlineStr"/>
      <c r="G27116" t="inlineStr">
        <is>
          <t>namedtupled</t>
        </is>
      </c>
      <c r="H27116" t="inlineStr">
        <is>
          <t>&gt;=0.3.3;==0.*</t>
        </is>
      </c>
    </row>
    <row r="27117">
      <c r="A27117" t="inlineStr">
        <is>
          <t>helm-charts</t>
        </is>
      </c>
      <c r="B27117" t="inlineStr">
        <is>
          <t>945017287598479ba8653d9baf3ff26f7fe31e50</t>
        </is>
      </c>
      <c r="C27117" t="inlineStr">
        <is>
          <t>2020-02-11 20:07:56+00:00</t>
        </is>
      </c>
      <c r="D27117" t="inlineStr">
        <is>
          <t>add</t>
        </is>
      </c>
      <c r="E27117" t="inlineStr">
        <is>
          <t>atomicwrites</t>
        </is>
      </c>
      <c r="F27117">
        <f>=1.3.0</f>
        <v/>
      </c>
      <c r="G27117" t="inlineStr"/>
      <c r="H27117" t="inlineStr"/>
    </row>
    <row r="27118">
      <c r="A27118" t="inlineStr">
        <is>
          <t>helm-charts</t>
        </is>
      </c>
      <c r="B27118" t="inlineStr">
        <is>
          <t>945017287598479ba8653d9baf3ff26f7fe31e50</t>
        </is>
      </c>
      <c r="C27118" t="inlineStr">
        <is>
          <t>2020-02-11 20:07:56+00:00</t>
        </is>
      </c>
      <c r="D27118" t="inlineStr">
        <is>
          <t>add</t>
        </is>
      </c>
      <c r="E27118" t="inlineStr">
        <is>
          <t>attrs</t>
        </is>
      </c>
      <c r="F27118">
        <f>=19.1.0</f>
        <v/>
      </c>
      <c r="G27118" t="inlineStr"/>
      <c r="H27118" t="inlineStr"/>
    </row>
    <row r="27119">
      <c r="A27119" t="inlineStr">
        <is>
          <t>helm-charts</t>
        </is>
      </c>
      <c r="B27119" t="inlineStr">
        <is>
          <t>945017287598479ba8653d9baf3ff26f7fe31e50</t>
        </is>
      </c>
      <c r="C27119" t="inlineStr">
        <is>
          <t>2020-02-11 20:07:56+00:00</t>
        </is>
      </c>
      <c r="D27119" t="inlineStr">
        <is>
          <t>add</t>
        </is>
      </c>
      <c r="E27119" t="inlineStr">
        <is>
          <t>black</t>
        </is>
      </c>
      <c r="F27119">
        <f>=19.10b0</f>
        <v/>
      </c>
      <c r="G27119" t="inlineStr"/>
      <c r="H27119" t="inlineStr"/>
    </row>
    <row r="27120">
      <c r="A27120" t="inlineStr">
        <is>
          <t>helm-charts</t>
        </is>
      </c>
      <c r="B27120" t="inlineStr">
        <is>
          <t>945017287598479ba8653d9baf3ff26f7fe31e50</t>
        </is>
      </c>
      <c r="C27120" t="inlineStr">
        <is>
          <t>2020-02-11 20:07:56+00:00</t>
        </is>
      </c>
      <c r="D27120" t="inlineStr">
        <is>
          <t>add</t>
        </is>
      </c>
      <c r="E27120" t="inlineStr">
        <is>
          <t>importlib-metadata</t>
        </is>
      </c>
      <c r="F27120">
        <f>=0.23</f>
        <v/>
      </c>
      <c r="G27120" t="inlineStr"/>
      <c r="H27120" t="inlineStr"/>
    </row>
    <row r="27121">
      <c r="A27121" t="inlineStr">
        <is>
          <t>helm-charts</t>
        </is>
      </c>
      <c r="B27121" t="inlineStr">
        <is>
          <t>945017287598479ba8653d9baf3ff26f7fe31e50</t>
        </is>
      </c>
      <c r="C27121" t="inlineStr">
        <is>
          <t>2020-02-11 20:07:56+00:00</t>
        </is>
      </c>
      <c r="D27121" t="inlineStr">
        <is>
          <t>add</t>
        </is>
      </c>
      <c r="E27121" t="inlineStr">
        <is>
          <t>more-itertools</t>
        </is>
      </c>
      <c r="F27121">
        <f>=7.2.0</f>
        <v/>
      </c>
      <c r="G27121" t="inlineStr"/>
      <c r="H27121" t="inlineStr"/>
    </row>
    <row r="27122">
      <c r="A27122" t="inlineStr">
        <is>
          <t>helm-charts</t>
        </is>
      </c>
      <c r="B27122" t="inlineStr">
        <is>
          <t>945017287598479ba8653d9baf3ff26f7fe31e50</t>
        </is>
      </c>
      <c r="C27122" t="inlineStr">
        <is>
          <t>2020-02-11 20:07:56+00:00</t>
        </is>
      </c>
      <c r="D27122" t="inlineStr">
        <is>
          <t>add</t>
        </is>
      </c>
      <c r="E27122" t="inlineStr">
        <is>
          <t>pluggy</t>
        </is>
      </c>
      <c r="F27122">
        <f>=0.13.0</f>
        <v/>
      </c>
      <c r="G27122" t="inlineStr"/>
      <c r="H27122" t="inlineStr"/>
    </row>
    <row r="27123">
      <c r="A27123" t="inlineStr">
        <is>
          <t>helm-charts</t>
        </is>
      </c>
      <c r="B27123" t="inlineStr">
        <is>
          <t>945017287598479ba8653d9baf3ff26f7fe31e50</t>
        </is>
      </c>
      <c r="C27123" t="inlineStr">
        <is>
          <t>2020-02-11 20:07:56+00:00</t>
        </is>
      </c>
      <c r="D27123" t="inlineStr">
        <is>
          <t>add</t>
        </is>
      </c>
      <c r="E27123" t="inlineStr">
        <is>
          <t>py</t>
        </is>
      </c>
      <c r="F27123">
        <f>=1.8.0</f>
        <v/>
      </c>
      <c r="G27123" t="inlineStr"/>
      <c r="H27123" t="inlineStr"/>
    </row>
    <row r="27124">
      <c r="A27124" t="inlineStr">
        <is>
          <t>helm-charts</t>
        </is>
      </c>
      <c r="B27124" t="inlineStr">
        <is>
          <t>945017287598479ba8653d9baf3ff26f7fe31e50</t>
        </is>
      </c>
      <c r="C27124" t="inlineStr">
        <is>
          <t>2020-02-11 20:07:56+00:00</t>
        </is>
      </c>
      <c r="D27124" t="inlineStr">
        <is>
          <t>add</t>
        </is>
      </c>
      <c r="E27124" t="inlineStr">
        <is>
          <t>six</t>
        </is>
      </c>
      <c r="F27124">
        <f>=1.12.0</f>
        <v/>
      </c>
      <c r="G27124" t="inlineStr"/>
      <c r="H27124" t="inlineStr"/>
    </row>
    <row r="27125">
      <c r="A27125" t="inlineStr">
        <is>
          <t>helm-charts</t>
        </is>
      </c>
      <c r="B27125" t="inlineStr">
        <is>
          <t>945017287598479ba8653d9baf3ff26f7fe31e50</t>
        </is>
      </c>
      <c r="C27125" t="inlineStr">
        <is>
          <t>2020-02-11 20:07:56+00:00</t>
        </is>
      </c>
      <c r="D27125" t="inlineStr">
        <is>
          <t>add</t>
        </is>
      </c>
      <c r="E27125" t="inlineStr">
        <is>
          <t>zipp</t>
        </is>
      </c>
      <c r="F27125">
        <f>=0.6.0</f>
        <v/>
      </c>
      <c r="G27125" t="inlineStr"/>
      <c r="H27125" t="inlineStr"/>
    </row>
    <row r="27126">
      <c r="A27126" t="inlineStr">
        <is>
          <t>plato</t>
        </is>
      </c>
      <c r="B27126" t="inlineStr">
        <is>
          <t>65b7be906698e4b4a0c3f0ab14aa8ccf02b05667</t>
        </is>
      </c>
      <c r="C27126" t="inlineStr">
        <is>
          <t>2016-11-07 10:59:40+00:00</t>
        </is>
      </c>
      <c r="D27126" t="inlineStr">
        <is>
          <t>verchange</t>
        </is>
      </c>
      <c r="E27126" t="inlineStr">
        <is>
          <t>Theano</t>
        </is>
      </c>
      <c r="F27126">
        <f>=0.8.0</f>
        <v/>
      </c>
      <c r="G27126" t="inlineStr">
        <is>
          <t>Theano</t>
        </is>
      </c>
      <c r="H27126" t="inlineStr"/>
    </row>
    <row r="27127">
      <c r="A27127" t="inlineStr">
        <is>
          <t>plato</t>
        </is>
      </c>
      <c r="B27127" t="inlineStr">
        <is>
          <t>65b7be906698e4b4a0c3f0ab14aa8ccf02b05667</t>
        </is>
      </c>
      <c r="C27127" t="inlineStr">
        <is>
          <t>2016-11-07 10:59:40+00:00</t>
        </is>
      </c>
      <c r="D27127" t="inlineStr">
        <is>
          <t>add</t>
        </is>
      </c>
      <c r="E27127" t="inlineStr">
        <is>
          <t>pillow</t>
        </is>
      </c>
      <c r="F27127" t="inlineStr"/>
      <c r="G27127" t="inlineStr"/>
      <c r="H27127" t="inlineStr"/>
    </row>
    <row r="27128">
      <c r="A27128" t="inlineStr">
        <is>
          <t>plato</t>
        </is>
      </c>
      <c r="B27128" t="inlineStr">
        <is>
          <t>65b7be906698e4b4a0c3f0ab14aa8ccf02b05667</t>
        </is>
      </c>
      <c r="C27128" t="inlineStr">
        <is>
          <t>2016-11-07 10:59:40+00:00</t>
        </is>
      </c>
      <c r="D27128" t="inlineStr">
        <is>
          <t>rem</t>
        </is>
      </c>
      <c r="E27128" t="inlineStr"/>
      <c r="F27128" t="inlineStr"/>
      <c r="G27128" t="inlineStr">
        <is>
          <t>ipython</t>
        </is>
      </c>
      <c r="H27128" t="inlineStr"/>
    </row>
    <row r="27129">
      <c r="A27129" t="inlineStr">
        <is>
          <t>metrology</t>
        </is>
      </c>
      <c r="B27129" t="inlineStr">
        <is>
          <t>f7520e64e483523ecdc12b29941e01f6307f0b97</t>
        </is>
      </c>
      <c r="C27129" t="inlineStr">
        <is>
          <t>2012-10-20 20:12:12+00:00</t>
        </is>
      </c>
      <c r="D27129" t="inlineStr">
        <is>
          <t>verchange</t>
        </is>
      </c>
      <c r="E27129" t="inlineStr">
        <is>
          <t>requests</t>
        </is>
      </c>
      <c r="F27129" t="inlineStr"/>
      <c r="G27129" t="inlineStr">
        <is>
          <t>requests</t>
        </is>
      </c>
      <c r="H27129" t="inlineStr"/>
    </row>
    <row r="27130">
      <c r="A27130" t="inlineStr">
        <is>
          <t>metrology</t>
        </is>
      </c>
      <c r="B27130" t="inlineStr">
        <is>
          <t>f7520e64e483523ecdc12b29941e01f6307f0b97</t>
        </is>
      </c>
      <c r="C27130" t="inlineStr">
        <is>
          <t>2012-10-20 20:12:12+00:00</t>
        </is>
      </c>
      <c r="D27130" t="inlineStr">
        <is>
          <t>verchange</t>
        </is>
      </c>
      <c r="E27130" t="inlineStr">
        <is>
          <t>mock</t>
        </is>
      </c>
      <c r="F27130" t="inlineStr"/>
      <c r="G27130" t="inlineStr">
        <is>
          <t>mock</t>
        </is>
      </c>
      <c r="H27130" t="inlineStr"/>
    </row>
    <row r="27131">
      <c r="A27131" t="inlineStr">
        <is>
          <t>metrology</t>
        </is>
      </c>
      <c r="B27131" t="inlineStr">
        <is>
          <t>f7520e64e483523ecdc12b29941e01f6307f0b97</t>
        </is>
      </c>
      <c r="C27131" t="inlineStr">
        <is>
          <t>2012-10-20 20:12:12+00:00</t>
        </is>
      </c>
      <c r="D27131" t="inlineStr">
        <is>
          <t>verchange</t>
        </is>
      </c>
      <c r="E27131" t="inlineStr">
        <is>
          <t>atomic</t>
        </is>
      </c>
      <c r="F27131" t="inlineStr"/>
      <c r="G27131" t="inlineStr">
        <is>
          <t>atomic</t>
        </is>
      </c>
      <c r="H27131" t="inlineStr"/>
    </row>
    <row r="27132">
      <c r="A27132" t="inlineStr">
        <is>
          <t>metrology</t>
        </is>
      </c>
      <c r="B27132" t="inlineStr">
        <is>
          <t>7126a9390636ebeadafc2b57a05fe839ef06cbae</t>
        </is>
      </c>
      <c r="C27132" t="inlineStr">
        <is>
          <t>2013-08-19 19:06:20+00:00</t>
        </is>
      </c>
      <c r="D27132" t="inlineStr">
        <is>
          <t>verchange</t>
        </is>
      </c>
      <c r="E27132" t="inlineStr">
        <is>
          <t>tox</t>
        </is>
      </c>
      <c r="F27132" t="inlineStr"/>
      <c r="G27132" t="inlineStr">
        <is>
          <t>tox</t>
        </is>
      </c>
      <c r="H27132" t="inlineStr"/>
    </row>
    <row r="27133">
      <c r="A27133" t="inlineStr">
        <is>
          <t>metrology</t>
        </is>
      </c>
      <c r="B27133" t="inlineStr">
        <is>
          <t>7126a9390636ebeadafc2b57a05fe839ef06cbae</t>
        </is>
      </c>
      <c r="C27133" t="inlineStr">
        <is>
          <t>2013-08-19 19:06:20+00:00</t>
        </is>
      </c>
      <c r="D27133" t="inlineStr">
        <is>
          <t>rem</t>
        </is>
      </c>
      <c r="E27133" t="inlineStr"/>
      <c r="F27133" t="inlineStr"/>
      <c r="G27133" t="inlineStr">
        <is>
          <t>bintrees</t>
        </is>
      </c>
      <c r="H27133" t="inlineStr"/>
    </row>
    <row r="27134">
      <c r="A27134" t="inlineStr">
        <is>
          <t>metrology</t>
        </is>
      </c>
      <c r="B27134" t="inlineStr">
        <is>
          <t>cc019b0f8bf5058c4116c8caf7d07a8c60f21cc3</t>
        </is>
      </c>
      <c r="C27134" t="inlineStr">
        <is>
          <t>2014-03-16 06:26:40+00:00</t>
        </is>
      </c>
      <c r="D27134" t="inlineStr">
        <is>
          <t>add</t>
        </is>
      </c>
      <c r="E27134" t="inlineStr">
        <is>
          <t>ganglia</t>
        </is>
      </c>
      <c r="F27134" t="inlineStr"/>
      <c r="G27134" t="inlineStr"/>
      <c r="H27134" t="inlineStr"/>
    </row>
    <row r="27135">
      <c r="A27135" t="inlineStr">
        <is>
          <t>metrology</t>
        </is>
      </c>
      <c r="B27135" t="inlineStr">
        <is>
          <t>cc019b0f8bf5058c4116c8caf7d07a8c60f21cc3</t>
        </is>
      </c>
      <c r="C27135" t="inlineStr">
        <is>
          <t>2014-03-16 06:26:40+00:00</t>
        </is>
      </c>
      <c r="D27135" t="inlineStr">
        <is>
          <t>rem</t>
        </is>
      </c>
      <c r="E27135" t="inlineStr"/>
      <c r="F27135" t="inlineStr"/>
      <c r="G27135" t="inlineStr">
        <is>
          <t>statprof</t>
        </is>
      </c>
      <c r="H27135" t="inlineStr"/>
    </row>
    <row r="27136">
      <c r="A27136" t="inlineStr">
        <is>
          <t>metrology</t>
        </is>
      </c>
      <c r="B27136" t="inlineStr">
        <is>
          <t>82e31a2e5ff39116b6c61cade1c90d123de65858</t>
        </is>
      </c>
      <c r="C27136" t="inlineStr">
        <is>
          <t>2020-07-05 00:10:13+00:00</t>
        </is>
      </c>
      <c r="D27136" t="inlineStr">
        <is>
          <t>verchange</t>
        </is>
      </c>
      <c r="E27136" t="inlineStr">
        <is>
          <t>requests</t>
        </is>
      </c>
      <c r="F27136" t="inlineStr"/>
      <c r="G27136" t="inlineStr">
        <is>
          <t>requests</t>
        </is>
      </c>
      <c r="H27136" t="inlineStr"/>
    </row>
    <row r="27137">
      <c r="A27137" t="inlineStr">
        <is>
          <t>metrology</t>
        </is>
      </c>
      <c r="B27137" t="inlineStr">
        <is>
          <t>82e31a2e5ff39116b6c61cade1c90d123de65858</t>
        </is>
      </c>
      <c r="C27137" t="inlineStr">
        <is>
          <t>2020-07-05 00:10:13+00:00</t>
        </is>
      </c>
      <c r="D27137" t="inlineStr">
        <is>
          <t>verchange</t>
        </is>
      </c>
      <c r="E27137" t="inlineStr">
        <is>
          <t>atomic</t>
        </is>
      </c>
      <c r="F27137" t="inlineStr">
        <is>
          <t>&gt;=0.7.0</t>
        </is>
      </c>
      <c r="G27137" t="inlineStr">
        <is>
          <t>atomic</t>
        </is>
      </c>
      <c r="H27137" t="inlineStr"/>
    </row>
    <row r="27138">
      <c r="A27138" t="inlineStr">
        <is>
          <t>metrology</t>
        </is>
      </c>
      <c r="B27138" t="inlineStr">
        <is>
          <t>82e31a2e5ff39116b6c61cade1c90d123de65858</t>
        </is>
      </c>
      <c r="C27138" t="inlineStr">
        <is>
          <t>2020-07-05 00:10:13+00:00</t>
        </is>
      </c>
      <c r="D27138" t="inlineStr">
        <is>
          <t>verchange</t>
        </is>
      </c>
      <c r="E27138" t="inlineStr">
        <is>
          <t>astrolabe</t>
        </is>
      </c>
      <c r="F27138" t="inlineStr">
        <is>
          <t>&gt;=0.4.0</t>
        </is>
      </c>
      <c r="G27138" t="inlineStr">
        <is>
          <t>astrolabe</t>
        </is>
      </c>
      <c r="H27138" t="inlineStr"/>
    </row>
    <row r="27139">
      <c r="A27139" t="inlineStr">
        <is>
          <t>metrology</t>
        </is>
      </c>
      <c r="B27139" t="inlineStr">
        <is>
          <t>82e31a2e5ff39116b6c61cade1c90d123de65858</t>
        </is>
      </c>
      <c r="C27139" t="inlineStr">
        <is>
          <t>2020-07-05 00:10:13+00:00</t>
        </is>
      </c>
      <c r="D27139" t="inlineStr">
        <is>
          <t>rem</t>
        </is>
      </c>
      <c r="E27139" t="inlineStr"/>
      <c r="F27139" t="inlineStr"/>
      <c r="G27139" t="inlineStr">
        <is>
          <t>mock</t>
        </is>
      </c>
      <c r="H27139" t="inlineStr"/>
    </row>
    <row r="27140">
      <c r="A27140" t="inlineStr">
        <is>
          <t>metrology</t>
        </is>
      </c>
      <c r="B27140" t="inlineStr">
        <is>
          <t>82e31a2e5ff39116b6c61cade1c90d123de65858</t>
        </is>
      </c>
      <c r="C27140" t="inlineStr">
        <is>
          <t>2020-07-05 00:10:13+00:00</t>
        </is>
      </c>
      <c r="D27140" t="inlineStr">
        <is>
          <t>rem</t>
        </is>
      </c>
      <c r="E27140" t="inlineStr"/>
      <c r="F27140" t="inlineStr"/>
      <c r="G27140" t="inlineStr">
        <is>
          <t>pytest</t>
        </is>
      </c>
      <c r="H27140" t="inlineStr"/>
    </row>
    <row r="27141">
      <c r="A27141" t="inlineStr">
        <is>
          <t>metrology</t>
        </is>
      </c>
      <c r="B27141" t="inlineStr">
        <is>
          <t>82e31a2e5ff39116b6c61cade1c90d123de65858</t>
        </is>
      </c>
      <c r="C27141" t="inlineStr">
        <is>
          <t>2020-07-05 00:10:13+00:00</t>
        </is>
      </c>
      <c r="D27141" t="inlineStr">
        <is>
          <t>rem</t>
        </is>
      </c>
      <c r="E27141" t="inlineStr"/>
      <c r="F27141" t="inlineStr"/>
      <c r="G27141" t="inlineStr">
        <is>
          <t>tox</t>
        </is>
      </c>
      <c r="H27141" t="inlineStr"/>
    </row>
    <row r="27142">
      <c r="A27142" t="inlineStr">
        <is>
          <t>django-rest-swagger</t>
        </is>
      </c>
      <c r="B27142" t="inlineStr">
        <is>
          <t>18756209eecd163bb0ad00391e62eba3d51fc4b1</t>
        </is>
      </c>
      <c r="C27142" t="inlineStr">
        <is>
          <t>2014-12-08 02:57:05+00:00</t>
        </is>
      </c>
      <c r="D27142" t="inlineStr">
        <is>
          <t>add</t>
        </is>
      </c>
      <c r="E27142" t="inlineStr">
        <is>
          <t>Django</t>
        </is>
      </c>
      <c r="F27142">
        <f>=1.7.1</f>
        <v/>
      </c>
      <c r="G27142" t="inlineStr"/>
      <c r="H27142" t="inlineStr"/>
    </row>
    <row r="27143">
      <c r="A27143" t="inlineStr">
        <is>
          <t>django-rest-swagger</t>
        </is>
      </c>
      <c r="B27143" t="inlineStr">
        <is>
          <t>18756209eecd163bb0ad00391e62eba3d51fc4b1</t>
        </is>
      </c>
      <c r="C27143" t="inlineStr">
        <is>
          <t>2014-12-08 02:57:05+00:00</t>
        </is>
      </c>
      <c r="D27143" t="inlineStr">
        <is>
          <t>add</t>
        </is>
      </c>
      <c r="E27143" t="inlineStr">
        <is>
          <t>Markdown</t>
        </is>
      </c>
      <c r="F27143">
        <f>=2.1.1</f>
        <v/>
      </c>
      <c r="G27143" t="inlineStr"/>
      <c r="H27143" t="inlineStr"/>
    </row>
    <row r="27144">
      <c r="A27144" t="inlineStr">
        <is>
          <t>django-rest-swagger</t>
        </is>
      </c>
      <c r="B27144" t="inlineStr">
        <is>
          <t>18756209eecd163bb0ad00391e62eba3d51fc4b1</t>
        </is>
      </c>
      <c r="C27144" t="inlineStr">
        <is>
          <t>2014-12-08 02:57:05+00:00</t>
        </is>
      </c>
      <c r="D27144" t="inlineStr">
        <is>
          <t>add</t>
        </is>
      </c>
      <c r="E27144" t="inlineStr">
        <is>
          <t>PyYAML</t>
        </is>
      </c>
      <c r="F27144">
        <f>=3.11</f>
        <v/>
      </c>
      <c r="G27144" t="inlineStr"/>
      <c r="H27144" t="inlineStr"/>
    </row>
    <row r="27145">
      <c r="A27145" t="inlineStr">
        <is>
          <t>django-rest-swagger</t>
        </is>
      </c>
      <c r="B27145" t="inlineStr">
        <is>
          <t>18756209eecd163bb0ad00391e62eba3d51fc4b1</t>
        </is>
      </c>
      <c r="C27145" t="inlineStr">
        <is>
          <t>2014-12-08 02:57:05+00:00</t>
        </is>
      </c>
      <c r="D27145" t="inlineStr">
        <is>
          <t>add</t>
        </is>
      </c>
      <c r="E27145" t="inlineStr">
        <is>
          <t>argh</t>
        </is>
      </c>
      <c r="F27145">
        <f>=0.23.2</f>
        <v/>
      </c>
      <c r="G27145" t="inlineStr"/>
      <c r="H27145" t="inlineStr"/>
    </row>
    <row r="27146">
      <c r="A27146" t="inlineStr">
        <is>
          <t>django-rest-swagger</t>
        </is>
      </c>
      <c r="B27146" t="inlineStr">
        <is>
          <t>18756209eecd163bb0ad00391e62eba3d51fc4b1</t>
        </is>
      </c>
      <c r="C27146" t="inlineStr">
        <is>
          <t>2014-12-08 02:57:05+00:00</t>
        </is>
      </c>
      <c r="D27146" t="inlineStr">
        <is>
          <t>add</t>
        </is>
      </c>
      <c r="E27146" t="inlineStr">
        <is>
          <t>argparse</t>
        </is>
      </c>
      <c r="F27146">
        <f>=1.2.1</f>
        <v/>
      </c>
      <c r="G27146" t="inlineStr"/>
      <c r="H27146" t="inlineStr"/>
    </row>
    <row r="27147">
      <c r="A27147" t="inlineStr">
        <is>
          <t>django-rest-swagger</t>
        </is>
      </c>
      <c r="B27147" t="inlineStr">
        <is>
          <t>18756209eecd163bb0ad00391e62eba3d51fc4b1</t>
        </is>
      </c>
      <c r="C27147" t="inlineStr">
        <is>
          <t>2014-12-08 02:57:05+00:00</t>
        </is>
      </c>
      <c r="D27147" t="inlineStr">
        <is>
          <t>add</t>
        </is>
      </c>
      <c r="E27147" t="inlineStr">
        <is>
          <t>coverage</t>
        </is>
      </c>
      <c r="F27147">
        <f>=3.6</f>
        <v/>
      </c>
      <c r="G27147" t="inlineStr"/>
      <c r="H27147" t="inlineStr"/>
    </row>
    <row r="27148">
      <c r="A27148" t="inlineStr">
        <is>
          <t>django-rest-swagger</t>
        </is>
      </c>
      <c r="B27148" t="inlineStr">
        <is>
          <t>18756209eecd163bb0ad00391e62eba3d51fc4b1</t>
        </is>
      </c>
      <c r="C27148" t="inlineStr">
        <is>
          <t>2014-12-08 02:57:05+00:00</t>
        </is>
      </c>
      <c r="D27148" t="inlineStr">
        <is>
          <t>add</t>
        </is>
      </c>
      <c r="E27148" t="inlineStr">
        <is>
          <t>django-nose</t>
        </is>
      </c>
      <c r="F27148">
        <f>=1.2</f>
        <v/>
      </c>
      <c r="G27148" t="inlineStr"/>
      <c r="H27148" t="inlineStr"/>
    </row>
    <row r="27149">
      <c r="A27149" t="inlineStr">
        <is>
          <t>django-rest-swagger</t>
        </is>
      </c>
      <c r="B27149" t="inlineStr">
        <is>
          <t>18756209eecd163bb0ad00391e62eba3d51fc4b1</t>
        </is>
      </c>
      <c r="C27149" t="inlineStr">
        <is>
          <t>2014-12-08 02:57:05+00:00</t>
        </is>
      </c>
      <c r="D27149" t="inlineStr">
        <is>
          <t>add</t>
        </is>
      </c>
      <c r="E27149" t="inlineStr">
        <is>
          <t>djangorestframework</t>
        </is>
      </c>
      <c r="F27149">
        <f>=2.4.3</f>
        <v/>
      </c>
      <c r="G27149" t="inlineStr"/>
      <c r="H27149" t="inlineStr"/>
    </row>
    <row r="27150">
      <c r="A27150" t="inlineStr">
        <is>
          <t>django-rest-swagger</t>
        </is>
      </c>
      <c r="B27150" t="inlineStr">
        <is>
          <t>18756209eecd163bb0ad00391e62eba3d51fc4b1</t>
        </is>
      </c>
      <c r="C27150" t="inlineStr">
        <is>
          <t>2014-12-08 02:57:05+00:00</t>
        </is>
      </c>
      <c r="D27150" t="inlineStr">
        <is>
          <t>add</t>
        </is>
      </c>
      <c r="E27150" t="inlineStr">
        <is>
          <t>nose</t>
        </is>
      </c>
      <c r="F27150">
        <f>=1.3.0</f>
        <v/>
      </c>
      <c r="G27150" t="inlineStr"/>
      <c r="H27150" t="inlineStr"/>
    </row>
    <row r="27151">
      <c r="A27151" t="inlineStr">
        <is>
          <t>django-rest-swagger</t>
        </is>
      </c>
      <c r="B27151" t="inlineStr">
        <is>
          <t>18756209eecd163bb0ad00391e62eba3d51fc4b1</t>
        </is>
      </c>
      <c r="C27151" t="inlineStr">
        <is>
          <t>2014-12-08 02:57:05+00:00</t>
        </is>
      </c>
      <c r="D27151" t="inlineStr">
        <is>
          <t>add</t>
        </is>
      </c>
      <c r="E27151" t="inlineStr">
        <is>
          <t>ordereddict</t>
        </is>
      </c>
      <c r="F27151">
        <f>=1.1</f>
        <v/>
      </c>
      <c r="G27151" t="inlineStr"/>
      <c r="H27151" t="inlineStr"/>
    </row>
    <row r="27152">
      <c r="A27152" t="inlineStr">
        <is>
          <t>django-rest-swagger</t>
        </is>
      </c>
      <c r="B27152" t="inlineStr">
        <is>
          <t>f848bd5c4b19284fbf3193612e56c2fc09695b3e</t>
        </is>
      </c>
      <c r="C27152" t="inlineStr">
        <is>
          <t>2015-03-07 01:59:27+00:00</t>
        </is>
      </c>
      <c r="D27152" t="inlineStr">
        <is>
          <t>verchange</t>
        </is>
      </c>
      <c r="E27152" t="inlineStr">
        <is>
          <t>djangorestframework</t>
        </is>
      </c>
      <c r="F27152" t="inlineStr">
        <is>
          <t>&gt;=2.3.8</t>
        </is>
      </c>
      <c r="G27152" t="inlineStr">
        <is>
          <t>djangorestframework</t>
        </is>
      </c>
      <c r="H27152">
        <f>=2.4.3</f>
        <v/>
      </c>
    </row>
    <row r="27153">
      <c r="A27153" t="inlineStr">
        <is>
          <t>django-rest-swagger</t>
        </is>
      </c>
      <c r="B27153" t="inlineStr">
        <is>
          <t>f848bd5c4b19284fbf3193612e56c2fc09695b3e</t>
        </is>
      </c>
      <c r="C27153" t="inlineStr">
        <is>
          <t>2015-03-07 01:59:27+00:00</t>
        </is>
      </c>
      <c r="D27153" t="inlineStr">
        <is>
          <t>add</t>
        </is>
      </c>
      <c r="E27153" t="inlineStr">
        <is>
          <t>mock</t>
        </is>
      </c>
      <c r="F27153">
        <f>=1.0.1</f>
        <v/>
      </c>
      <c r="G27153" t="inlineStr"/>
      <c r="H27153" t="inlineStr"/>
    </row>
    <row r="27154">
      <c r="A27154" t="inlineStr">
        <is>
          <t>django-rest-swagger</t>
        </is>
      </c>
      <c r="B27154" t="inlineStr">
        <is>
          <t>f848bd5c4b19284fbf3193612e56c2fc09695b3e</t>
        </is>
      </c>
      <c r="C27154" t="inlineStr">
        <is>
          <t>2015-03-07 01:59:27+00:00</t>
        </is>
      </c>
      <c r="D27154" t="inlineStr">
        <is>
          <t>add</t>
        </is>
      </c>
      <c r="E27154" t="inlineStr">
        <is>
          <t>docutils</t>
        </is>
      </c>
      <c r="F27154" t="inlineStr">
        <is>
          <t>&gt;=0.11</t>
        </is>
      </c>
      <c r="G27154" t="inlineStr"/>
      <c r="H27154" t="inlineStr"/>
    </row>
    <row r="27155">
      <c r="A27155" t="inlineStr">
        <is>
          <t>django-rest-swagger</t>
        </is>
      </c>
      <c r="B27155" t="inlineStr">
        <is>
          <t>2bcda56db15e422cb71dbed3499a8d150af6d5b0</t>
        </is>
      </c>
      <c r="C27155" t="inlineStr">
        <is>
          <t>2015-07-24 02:22:37+00:00</t>
        </is>
      </c>
      <c r="D27155" t="inlineStr">
        <is>
          <t>add</t>
        </is>
      </c>
      <c r="E27155" t="inlineStr">
        <is>
          <t>jsonschema</t>
        </is>
      </c>
      <c r="F27155">
        <f>=2.5</f>
        <v/>
      </c>
      <c r="G27155" t="inlineStr"/>
      <c r="H27155" t="inlineStr"/>
    </row>
    <row r="27156">
      <c r="A27156" t="inlineStr">
        <is>
          <t>django-rest-swagger</t>
        </is>
      </c>
      <c r="B27156" t="inlineStr">
        <is>
          <t>37703682d6d2de58404bef273dda4ea2eaaeb13a</t>
        </is>
      </c>
      <c r="C27156" t="inlineStr">
        <is>
          <t>2016-01-24 02:15:55+00:00</t>
        </is>
      </c>
      <c r="D27156" t="inlineStr">
        <is>
          <t>add</t>
        </is>
      </c>
      <c r="E27156" t="inlineStr">
        <is>
          <t>django-filter</t>
        </is>
      </c>
      <c r="F27156">
        <f>=0.11.0</f>
        <v/>
      </c>
      <c r="G27156" t="inlineStr"/>
      <c r="H27156" t="inlineStr"/>
    </row>
    <row r="27157">
      <c r="A27157" t="inlineStr">
        <is>
          <t>django-rest-swagger</t>
        </is>
      </c>
      <c r="B27157" t="inlineStr">
        <is>
          <t>cb999b2c02d4deb47dd72555c456341b763db490</t>
        </is>
      </c>
      <c r="C27157" t="inlineStr">
        <is>
          <t>2016-04-21 12:52:40+00:00</t>
        </is>
      </c>
      <c r="D27157" t="inlineStr">
        <is>
          <t>verchange</t>
        </is>
      </c>
      <c r="E27157" t="inlineStr">
        <is>
          <t>docutils</t>
        </is>
      </c>
      <c r="F27157" t="inlineStr">
        <is>
          <t>&gt;=0.11</t>
        </is>
      </c>
      <c r="G27157" t="inlineStr">
        <is>
          <t>docutils</t>
        </is>
      </c>
      <c r="H27157" t="inlineStr">
        <is>
          <t>&gt;=0.11</t>
        </is>
      </c>
    </row>
    <row r="27158">
      <c r="A27158" t="inlineStr">
        <is>
          <t>django-rest-swagger</t>
        </is>
      </c>
      <c r="B27158" t="inlineStr">
        <is>
          <t>f5c80bd2b1e446eaf462aa3ac5f5f68e09c31e11</t>
        </is>
      </c>
      <c r="C27158" t="inlineStr">
        <is>
          <t>2016-07-14 16:16:29+00:00</t>
        </is>
      </c>
      <c r="D27158" t="inlineStr">
        <is>
          <t>verchange</t>
        </is>
      </c>
      <c r="E27158" t="inlineStr">
        <is>
          <t>Markdown</t>
        </is>
      </c>
      <c r="F27158">
        <f>=2.6.3</f>
        <v/>
      </c>
      <c r="G27158" t="inlineStr">
        <is>
          <t>Markdown</t>
        </is>
      </c>
      <c r="H27158">
        <f>=2.1.1</f>
        <v/>
      </c>
    </row>
    <row r="27159">
      <c r="A27159" t="inlineStr">
        <is>
          <t>django-rest-swagger</t>
        </is>
      </c>
      <c r="B27159" t="inlineStr">
        <is>
          <t>f5c80bd2b1e446eaf462aa3ac5f5f68e09c31e11</t>
        </is>
      </c>
      <c r="C27159" t="inlineStr">
        <is>
          <t>2016-07-14 16:16:29+00:00</t>
        </is>
      </c>
      <c r="D27159" t="inlineStr">
        <is>
          <t>verchange</t>
        </is>
      </c>
      <c r="E27159" t="inlineStr">
        <is>
          <t>Django</t>
        </is>
      </c>
      <c r="F27159">
        <f>=1.9.7</f>
        <v/>
      </c>
      <c r="G27159" t="inlineStr">
        <is>
          <t>Django</t>
        </is>
      </c>
      <c r="H27159">
        <f>=1.7.1</f>
        <v/>
      </c>
    </row>
    <row r="27160">
      <c r="A27160" t="inlineStr">
        <is>
          <t>django-rest-swagger</t>
        </is>
      </c>
      <c r="B27160" t="inlineStr">
        <is>
          <t>f5c80bd2b1e446eaf462aa3ac5f5f68e09c31e11</t>
        </is>
      </c>
      <c r="C27160" t="inlineStr">
        <is>
          <t>2016-07-14 16:16:29+00:00</t>
        </is>
      </c>
      <c r="D27160" t="inlineStr">
        <is>
          <t>verchange</t>
        </is>
      </c>
      <c r="E27160" t="inlineStr">
        <is>
          <t>djangorestframework</t>
        </is>
      </c>
      <c r="F27160">
        <f>=3.4.0</f>
        <v/>
      </c>
      <c r="G27160" t="inlineStr">
        <is>
          <t>djangorestframework</t>
        </is>
      </c>
      <c r="H27160" t="inlineStr">
        <is>
          <t>&gt;=2.3.8</t>
        </is>
      </c>
    </row>
    <row r="27161">
      <c r="A27161" t="inlineStr">
        <is>
          <t>django-rest-swagger</t>
        </is>
      </c>
      <c r="B27161" t="inlineStr">
        <is>
          <t>f5c80bd2b1e446eaf462aa3ac5f5f68e09c31e11</t>
        </is>
      </c>
      <c r="C27161" t="inlineStr">
        <is>
          <t>2016-07-14 16:16:29+00:00</t>
        </is>
      </c>
      <c r="D27161" t="inlineStr">
        <is>
          <t>add</t>
        </is>
      </c>
      <c r="E27161" t="inlineStr">
        <is>
          <t>coreapi</t>
        </is>
      </c>
      <c r="F27161">
        <f>=1.32.0</f>
        <v/>
      </c>
      <c r="G27161" t="inlineStr"/>
      <c r="H27161" t="inlineStr"/>
    </row>
    <row r="27162">
      <c r="A27162" t="inlineStr">
        <is>
          <t>django-rest-swagger</t>
        </is>
      </c>
      <c r="B27162" t="inlineStr">
        <is>
          <t>f5c80bd2b1e446eaf462aa3ac5f5f68e09c31e11</t>
        </is>
      </c>
      <c r="C27162" t="inlineStr">
        <is>
          <t>2016-07-14 16:16:29+00:00</t>
        </is>
      </c>
      <c r="D27162" t="inlineStr">
        <is>
          <t>add</t>
        </is>
      </c>
      <c r="E27162" t="inlineStr">
        <is>
          <t>openapi-codec</t>
        </is>
      </c>
      <c r="F27162">
        <f>=1.0.0</f>
        <v/>
      </c>
      <c r="G27162" t="inlineStr"/>
      <c r="H27162" t="inlineStr"/>
    </row>
    <row r="27163">
      <c r="A27163" t="inlineStr">
        <is>
          <t>django-rest-swagger</t>
        </is>
      </c>
      <c r="B27163" t="inlineStr">
        <is>
          <t>f5c80bd2b1e446eaf462aa3ac5f5f68e09c31e11</t>
        </is>
      </c>
      <c r="C27163" t="inlineStr">
        <is>
          <t>2016-07-14 16:16:29+00:00</t>
        </is>
      </c>
      <c r="D27163" t="inlineStr">
        <is>
          <t>add</t>
        </is>
      </c>
      <c r="E27163" t="inlineStr">
        <is>
          <t>tox</t>
        </is>
      </c>
      <c r="F27163">
        <f>=2.3.1</f>
        <v/>
      </c>
      <c r="G27163" t="inlineStr"/>
      <c r="H27163" t="inlineStr"/>
    </row>
    <row r="27164">
      <c r="A27164" t="inlineStr">
        <is>
          <t>django-rest-swagger</t>
        </is>
      </c>
      <c r="B27164" t="inlineStr">
        <is>
          <t>f5c80bd2b1e446eaf462aa3ac5f5f68e09c31e11</t>
        </is>
      </c>
      <c r="C27164" t="inlineStr">
        <is>
          <t>2016-07-14 16:16:29+00:00</t>
        </is>
      </c>
      <c r="D27164" t="inlineStr">
        <is>
          <t>add</t>
        </is>
      </c>
      <c r="E27164" t="inlineStr">
        <is>
          <t>Pygments</t>
        </is>
      </c>
      <c r="F27164">
        <f>=2.0.2</f>
        <v/>
      </c>
      <c r="G27164" t="inlineStr"/>
      <c r="H27164" t="inlineStr"/>
    </row>
    <row r="27165">
      <c r="A27165" t="inlineStr">
        <is>
          <t>django-rest-swagger</t>
        </is>
      </c>
      <c r="B27165" t="inlineStr">
        <is>
          <t>f5c80bd2b1e446eaf462aa3ac5f5f68e09c31e11</t>
        </is>
      </c>
      <c r="C27165" t="inlineStr">
        <is>
          <t>2016-07-14 16:16:29+00:00</t>
        </is>
      </c>
      <c r="D27165" t="inlineStr">
        <is>
          <t>add</t>
        </is>
      </c>
      <c r="E27165" t="inlineStr">
        <is>
          <t>simplejson</t>
        </is>
      </c>
      <c r="F27165">
        <f>=3.8.2</f>
        <v/>
      </c>
      <c r="G27165" t="inlineStr"/>
      <c r="H27165" t="inlineStr"/>
    </row>
    <row r="27166">
      <c r="A27166" t="inlineStr">
        <is>
          <t>django-rest-swagger</t>
        </is>
      </c>
      <c r="B27166" t="inlineStr">
        <is>
          <t>f5c80bd2b1e446eaf462aa3ac5f5f68e09c31e11</t>
        </is>
      </c>
      <c r="C27166" t="inlineStr">
        <is>
          <t>2016-07-14 16:16:29+00:00</t>
        </is>
      </c>
      <c r="D27166" t="inlineStr">
        <is>
          <t>add</t>
        </is>
      </c>
      <c r="E27166" t="inlineStr">
        <is>
          <t>mkdocs</t>
        </is>
      </c>
      <c r="F27166">
        <f>=0.15.3</f>
        <v/>
      </c>
      <c r="G27166" t="inlineStr"/>
      <c r="H27166" t="inlineStr"/>
    </row>
    <row r="27167">
      <c r="A27167" t="inlineStr">
        <is>
          <t>django-rest-swagger</t>
        </is>
      </c>
      <c r="B27167" t="inlineStr">
        <is>
          <t>f5c80bd2b1e446eaf462aa3ac5f5f68e09c31e11</t>
        </is>
      </c>
      <c r="C27167" t="inlineStr">
        <is>
          <t>2016-07-14 16:16:29+00:00</t>
        </is>
      </c>
      <c r="D27167" t="inlineStr">
        <is>
          <t>rem</t>
        </is>
      </c>
      <c r="E27167" t="inlineStr"/>
      <c r="F27167" t="inlineStr"/>
      <c r="G27167" t="inlineStr">
        <is>
          <t>PyYAML</t>
        </is>
      </c>
      <c r="H27167">
        <f>=3.11</f>
        <v/>
      </c>
    </row>
    <row r="27168">
      <c r="A27168" t="inlineStr">
        <is>
          <t>django-rest-swagger</t>
        </is>
      </c>
      <c r="B27168" t="inlineStr">
        <is>
          <t>f5c80bd2b1e446eaf462aa3ac5f5f68e09c31e11</t>
        </is>
      </c>
      <c r="C27168" t="inlineStr">
        <is>
          <t>2016-07-14 16:16:29+00:00</t>
        </is>
      </c>
      <c r="D27168" t="inlineStr">
        <is>
          <t>rem</t>
        </is>
      </c>
      <c r="E27168" t="inlineStr"/>
      <c r="F27168" t="inlineStr"/>
      <c r="G27168" t="inlineStr">
        <is>
          <t>argh</t>
        </is>
      </c>
      <c r="H27168">
        <f>=0.23.2</f>
        <v/>
      </c>
    </row>
    <row r="27169">
      <c r="A27169" t="inlineStr">
        <is>
          <t>django-rest-swagger</t>
        </is>
      </c>
      <c r="B27169" t="inlineStr">
        <is>
          <t>f5c80bd2b1e446eaf462aa3ac5f5f68e09c31e11</t>
        </is>
      </c>
      <c r="C27169" t="inlineStr">
        <is>
          <t>2016-07-14 16:16:29+00:00</t>
        </is>
      </c>
      <c r="D27169" t="inlineStr">
        <is>
          <t>rem</t>
        </is>
      </c>
      <c r="E27169" t="inlineStr"/>
      <c r="F27169" t="inlineStr"/>
      <c r="G27169" t="inlineStr">
        <is>
          <t>argparse</t>
        </is>
      </c>
      <c r="H27169">
        <f>=1.2.1</f>
        <v/>
      </c>
    </row>
    <row r="27170">
      <c r="A27170" t="inlineStr">
        <is>
          <t>django-rest-swagger</t>
        </is>
      </c>
      <c r="B27170" t="inlineStr">
        <is>
          <t>f5c80bd2b1e446eaf462aa3ac5f5f68e09c31e11</t>
        </is>
      </c>
      <c r="C27170" t="inlineStr">
        <is>
          <t>2016-07-14 16:16:29+00:00</t>
        </is>
      </c>
      <c r="D27170" t="inlineStr">
        <is>
          <t>rem</t>
        </is>
      </c>
      <c r="E27170" t="inlineStr"/>
      <c r="F27170" t="inlineStr"/>
      <c r="G27170" t="inlineStr">
        <is>
          <t>coverage</t>
        </is>
      </c>
      <c r="H27170">
        <f>=3.6</f>
        <v/>
      </c>
    </row>
    <row r="27171">
      <c r="A27171" t="inlineStr">
        <is>
          <t>django-rest-swagger</t>
        </is>
      </c>
      <c r="B27171" t="inlineStr">
        <is>
          <t>f5c80bd2b1e446eaf462aa3ac5f5f68e09c31e11</t>
        </is>
      </c>
      <c r="C27171" t="inlineStr">
        <is>
          <t>2016-07-14 16:16:29+00:00</t>
        </is>
      </c>
      <c r="D27171" t="inlineStr">
        <is>
          <t>rem</t>
        </is>
      </c>
      <c r="E27171" t="inlineStr"/>
      <c r="F27171" t="inlineStr"/>
      <c r="G27171" t="inlineStr">
        <is>
          <t>django-nose</t>
        </is>
      </c>
      <c r="H27171">
        <f>=1.2</f>
        <v/>
      </c>
    </row>
    <row r="27172">
      <c r="A27172" t="inlineStr">
        <is>
          <t>django-rest-swagger</t>
        </is>
      </c>
      <c r="B27172" t="inlineStr">
        <is>
          <t>f5c80bd2b1e446eaf462aa3ac5f5f68e09c31e11</t>
        </is>
      </c>
      <c r="C27172" t="inlineStr">
        <is>
          <t>2016-07-14 16:16:29+00:00</t>
        </is>
      </c>
      <c r="D27172" t="inlineStr">
        <is>
          <t>rem</t>
        </is>
      </c>
      <c r="E27172" t="inlineStr"/>
      <c r="F27172" t="inlineStr"/>
      <c r="G27172" t="inlineStr">
        <is>
          <t>django-filter</t>
        </is>
      </c>
      <c r="H27172">
        <f>=0.11.0</f>
        <v/>
      </c>
    </row>
    <row r="27173">
      <c r="A27173" t="inlineStr">
        <is>
          <t>django-rest-swagger</t>
        </is>
      </c>
      <c r="B27173" t="inlineStr">
        <is>
          <t>f5c80bd2b1e446eaf462aa3ac5f5f68e09c31e11</t>
        </is>
      </c>
      <c r="C27173" t="inlineStr">
        <is>
          <t>2016-07-14 16:16:29+00:00</t>
        </is>
      </c>
      <c r="D27173" t="inlineStr">
        <is>
          <t>rem</t>
        </is>
      </c>
      <c r="E27173" t="inlineStr"/>
      <c r="F27173" t="inlineStr"/>
      <c r="G27173" t="inlineStr">
        <is>
          <t>jsonschema</t>
        </is>
      </c>
      <c r="H27173">
        <f>=2.5</f>
        <v/>
      </c>
    </row>
    <row r="27174">
      <c r="A27174" t="inlineStr">
        <is>
          <t>django-rest-swagger</t>
        </is>
      </c>
      <c r="B27174" t="inlineStr">
        <is>
          <t>f5c80bd2b1e446eaf462aa3ac5f5f68e09c31e11</t>
        </is>
      </c>
      <c r="C27174" t="inlineStr">
        <is>
          <t>2016-07-14 16:16:29+00:00</t>
        </is>
      </c>
      <c r="D27174" t="inlineStr">
        <is>
          <t>rem</t>
        </is>
      </c>
      <c r="E27174" t="inlineStr"/>
      <c r="F27174" t="inlineStr"/>
      <c r="G27174" t="inlineStr">
        <is>
          <t>nose</t>
        </is>
      </c>
      <c r="H27174">
        <f>=1.3.0</f>
        <v/>
      </c>
    </row>
    <row r="27175">
      <c r="A27175" t="inlineStr">
        <is>
          <t>django-rest-swagger</t>
        </is>
      </c>
      <c r="B27175" t="inlineStr">
        <is>
          <t>f5c80bd2b1e446eaf462aa3ac5f5f68e09c31e11</t>
        </is>
      </c>
      <c r="C27175" t="inlineStr">
        <is>
          <t>2016-07-14 16:16:29+00:00</t>
        </is>
      </c>
      <c r="D27175" t="inlineStr">
        <is>
          <t>rem</t>
        </is>
      </c>
      <c r="E27175" t="inlineStr"/>
      <c r="F27175" t="inlineStr"/>
      <c r="G27175" t="inlineStr">
        <is>
          <t>mock</t>
        </is>
      </c>
      <c r="H27175">
        <f>=1.0.1</f>
        <v/>
      </c>
    </row>
    <row r="27176">
      <c r="A27176" t="inlineStr">
        <is>
          <t>django-rest-swagger</t>
        </is>
      </c>
      <c r="B27176" t="inlineStr">
        <is>
          <t>f5c80bd2b1e446eaf462aa3ac5f5f68e09c31e11</t>
        </is>
      </c>
      <c r="C27176" t="inlineStr">
        <is>
          <t>2016-07-14 16:16:29+00:00</t>
        </is>
      </c>
      <c r="D27176" t="inlineStr">
        <is>
          <t>rem</t>
        </is>
      </c>
      <c r="E27176" t="inlineStr"/>
      <c r="F27176" t="inlineStr"/>
      <c r="G27176" t="inlineStr">
        <is>
          <t>ordereddict</t>
        </is>
      </c>
      <c r="H27176">
        <f>=1.1</f>
        <v/>
      </c>
    </row>
    <row r="27177">
      <c r="A27177" t="inlineStr">
        <is>
          <t>django-rest-swagger</t>
        </is>
      </c>
      <c r="B27177" t="inlineStr">
        <is>
          <t>f5c80bd2b1e446eaf462aa3ac5f5f68e09c31e11</t>
        </is>
      </c>
      <c r="C27177" t="inlineStr">
        <is>
          <t>2016-07-14 16:16:29+00:00</t>
        </is>
      </c>
      <c r="D27177" t="inlineStr">
        <is>
          <t>rem</t>
        </is>
      </c>
      <c r="E27177" t="inlineStr"/>
      <c r="F27177" t="inlineStr"/>
      <c r="G27177" t="inlineStr">
        <is>
          <t>docutils</t>
        </is>
      </c>
      <c r="H27177" t="inlineStr">
        <is>
          <t>&gt;=0.11</t>
        </is>
      </c>
    </row>
    <row r="27178">
      <c r="A27178" t="inlineStr">
        <is>
          <t>django-rest-swagger</t>
        </is>
      </c>
      <c r="B27178" t="inlineStr">
        <is>
          <t>6f9b9469ea48098b1f56730dd47b824384c60f69</t>
        </is>
      </c>
      <c r="C27178" t="inlineStr">
        <is>
          <t>2016-07-17 12:39:49+00:00</t>
        </is>
      </c>
      <c r="D27178" t="inlineStr">
        <is>
          <t>verchange</t>
        </is>
      </c>
      <c r="E27178" t="inlineStr">
        <is>
          <t>django-nose</t>
        </is>
      </c>
      <c r="F27178" t="inlineStr">
        <is>
          <t>&gt;=1.4.4</t>
        </is>
      </c>
      <c r="G27178" t="inlineStr">
        <is>
          <t>django-nose</t>
        </is>
      </c>
      <c r="H27178">
        <f>=1.2</f>
        <v/>
      </c>
    </row>
    <row r="27179">
      <c r="A27179" t="inlineStr">
        <is>
          <t>django-rest-swagger</t>
        </is>
      </c>
      <c r="B27179" t="inlineStr">
        <is>
          <t>6f9b9469ea48098b1f56730dd47b824384c60f69</t>
        </is>
      </c>
      <c r="C27179" t="inlineStr">
        <is>
          <t>2016-07-17 12:39:49+00:00</t>
        </is>
      </c>
      <c r="D27179" t="inlineStr">
        <is>
          <t>verchange</t>
        </is>
      </c>
      <c r="E27179" t="inlineStr">
        <is>
          <t>nose</t>
        </is>
      </c>
      <c r="F27179" t="inlineStr">
        <is>
          <t>&gt;=1.3.0</t>
        </is>
      </c>
      <c r="G27179" t="inlineStr">
        <is>
          <t>nose</t>
        </is>
      </c>
      <c r="H27179">
        <f>=1.3.0</f>
        <v/>
      </c>
    </row>
    <row r="27180">
      <c r="A27180" t="inlineStr">
        <is>
          <t>django-rest-swagger</t>
        </is>
      </c>
      <c r="B27180" t="inlineStr">
        <is>
          <t>6f9b9469ea48098b1f56730dd47b824384c60f69</t>
        </is>
      </c>
      <c r="C27180" t="inlineStr">
        <is>
          <t>2016-07-17 12:39:49+00:00</t>
        </is>
      </c>
      <c r="D27180" t="inlineStr">
        <is>
          <t>verchange</t>
        </is>
      </c>
      <c r="E27180" t="inlineStr">
        <is>
          <t>djangorestframework</t>
        </is>
      </c>
      <c r="F27180" t="inlineStr">
        <is>
          <t>&gt;=3.3</t>
        </is>
      </c>
      <c r="G27180" t="inlineStr">
        <is>
          <t>djangorestframework</t>
        </is>
      </c>
      <c r="H27180" t="inlineStr">
        <is>
          <t>&gt;=2.3.8</t>
        </is>
      </c>
    </row>
    <row r="27181">
      <c r="A27181" t="inlineStr">
        <is>
          <t>django-rest-swagger</t>
        </is>
      </c>
      <c r="B27181" t="inlineStr">
        <is>
          <t>6f9b9469ea48098b1f56730dd47b824384c60f69</t>
        </is>
      </c>
      <c r="C27181" t="inlineStr">
        <is>
          <t>2016-07-17 12:39:49+00:00</t>
        </is>
      </c>
      <c r="D27181" t="inlineStr">
        <is>
          <t>verchange</t>
        </is>
      </c>
      <c r="E27181" t="inlineStr">
        <is>
          <t>Django</t>
        </is>
      </c>
      <c r="F27181" t="inlineStr">
        <is>
          <t>&gt;=1.8.13</t>
        </is>
      </c>
      <c r="G27181" t="inlineStr">
        <is>
          <t>Django</t>
        </is>
      </c>
      <c r="H27181">
        <f>=1.7.1</f>
        <v/>
      </c>
    </row>
    <row r="27182">
      <c r="A27182" t="inlineStr">
        <is>
          <t>django-rest-swagger</t>
        </is>
      </c>
      <c r="B27182" t="inlineStr">
        <is>
          <t>6f9b9469ea48098b1f56730dd47b824384c60f69</t>
        </is>
      </c>
      <c r="C27182" t="inlineStr">
        <is>
          <t>2016-07-17 12:39:49+00:00</t>
        </is>
      </c>
      <c r="D27182" t="inlineStr">
        <is>
          <t>verchange</t>
        </is>
      </c>
      <c r="E27182" t="inlineStr">
        <is>
          <t>docutils</t>
        </is>
      </c>
      <c r="F27182" t="inlineStr">
        <is>
          <t>&gt;=0.11</t>
        </is>
      </c>
      <c r="G27182" t="inlineStr">
        <is>
          <t>docutils</t>
        </is>
      </c>
      <c r="H27182" t="inlineStr">
        <is>
          <t>&gt;=0.11</t>
        </is>
      </c>
    </row>
    <row r="27183">
      <c r="A27183" t="inlineStr">
        <is>
          <t>django-rest-swagger</t>
        </is>
      </c>
      <c r="B27183" t="inlineStr">
        <is>
          <t>cf8ad5225ddc8e877969e746b94325753f2517a6</t>
        </is>
      </c>
      <c r="C27183" t="inlineStr">
        <is>
          <t>2016-07-24 21:06:49+00:00</t>
        </is>
      </c>
      <c r="D27183" t="inlineStr">
        <is>
          <t>add</t>
        </is>
      </c>
      <c r="E27183" t="inlineStr">
        <is>
          <t>pylint</t>
        </is>
      </c>
      <c r="F27183">
        <f>=1.6.3</f>
        <v/>
      </c>
      <c r="G27183" t="inlineStr"/>
      <c r="H27183" t="inlineStr"/>
    </row>
    <row r="27184">
      <c r="A27184" t="inlineStr">
        <is>
          <t>django-rest-swagger</t>
        </is>
      </c>
      <c r="B27184" t="inlineStr">
        <is>
          <t>cf8ad5225ddc8e877969e746b94325753f2517a6</t>
        </is>
      </c>
      <c r="C27184" t="inlineStr">
        <is>
          <t>2016-07-24 21:06:49+00:00</t>
        </is>
      </c>
      <c r="D27184" t="inlineStr">
        <is>
          <t>add</t>
        </is>
      </c>
      <c r="E27184" t="inlineStr">
        <is>
          <t>coverage</t>
        </is>
      </c>
      <c r="F27184">
        <f>=4.1</f>
        <v/>
      </c>
      <c r="G27184" t="inlineStr"/>
      <c r="H27184" t="inlineStr"/>
    </row>
    <row r="27185">
      <c r="A27185" t="inlineStr">
        <is>
          <t>django-rest-swagger</t>
        </is>
      </c>
      <c r="B27185" t="inlineStr">
        <is>
          <t>cf8ad5225ddc8e877969e746b94325753f2517a6</t>
        </is>
      </c>
      <c r="C27185" t="inlineStr">
        <is>
          <t>2016-07-24 21:06:49+00:00</t>
        </is>
      </c>
      <c r="D27185" t="inlineStr">
        <is>
          <t>add</t>
        </is>
      </c>
      <c r="E27185" t="inlineStr">
        <is>
          <t>ipdb</t>
        </is>
      </c>
      <c r="F27185">
        <f>=0.10.1</f>
        <v/>
      </c>
      <c r="G27185" t="inlineStr"/>
      <c r="H27185" t="inlineStr"/>
    </row>
    <row r="27186">
      <c r="A27186" t="inlineStr">
        <is>
          <t>django-rest-swagger</t>
        </is>
      </c>
      <c r="B27186" t="inlineStr">
        <is>
          <t>8c8eedf368d5464614da3624adc47b7037493081</t>
        </is>
      </c>
      <c r="C27186" t="inlineStr">
        <is>
          <t>2016-08-16 03:02:29+00:00</t>
        </is>
      </c>
      <c r="D27186" t="inlineStr">
        <is>
          <t>verchange</t>
        </is>
      </c>
      <c r="E27186" t="inlineStr">
        <is>
          <t>mkdocs</t>
        </is>
      </c>
      <c r="F27186">
        <f>=0.15.3</f>
        <v/>
      </c>
      <c r="G27186" t="inlineStr">
        <is>
          <t>mkdocs</t>
        </is>
      </c>
      <c r="H27186">
        <f>=0.15.3</f>
        <v/>
      </c>
    </row>
    <row r="27187">
      <c r="A27187" t="inlineStr">
        <is>
          <t>django-rest-swagger</t>
        </is>
      </c>
      <c r="B27187" t="inlineStr">
        <is>
          <t>8c8eedf368d5464614da3624adc47b7037493081</t>
        </is>
      </c>
      <c r="C27187" t="inlineStr">
        <is>
          <t>2016-08-16 03:02:29+00:00</t>
        </is>
      </c>
      <c r="D27187" t="inlineStr">
        <is>
          <t>verchange</t>
        </is>
      </c>
      <c r="E27187" t="inlineStr">
        <is>
          <t>tox</t>
        </is>
      </c>
      <c r="F27187">
        <f>=2.3.1</f>
        <v/>
      </c>
      <c r="G27187" t="inlineStr">
        <is>
          <t>tox</t>
        </is>
      </c>
      <c r="H27187">
        <f>=2.3.1</f>
        <v/>
      </c>
    </row>
    <row r="27188">
      <c r="A27188" t="inlineStr">
        <is>
          <t>django-rest-swagger</t>
        </is>
      </c>
      <c r="B27188" t="inlineStr">
        <is>
          <t>8c8eedf368d5464614da3624adc47b7037493081</t>
        </is>
      </c>
      <c r="C27188" t="inlineStr">
        <is>
          <t>2016-08-16 03:02:29+00:00</t>
        </is>
      </c>
      <c r="D27188" t="inlineStr">
        <is>
          <t>verchange</t>
        </is>
      </c>
      <c r="E27188" t="inlineStr">
        <is>
          <t>coverage</t>
        </is>
      </c>
      <c r="F27188">
        <f>=4.2</f>
        <v/>
      </c>
      <c r="G27188" t="inlineStr">
        <is>
          <t>coverage</t>
        </is>
      </c>
      <c r="H27188">
        <f>=4.1</f>
        <v/>
      </c>
    </row>
    <row r="27189">
      <c r="A27189" t="inlineStr">
        <is>
          <t>django-rest-swagger</t>
        </is>
      </c>
      <c r="B27189" t="inlineStr">
        <is>
          <t>8c8eedf368d5464614da3624adc47b7037493081</t>
        </is>
      </c>
      <c r="C27189" t="inlineStr">
        <is>
          <t>2016-08-16 03:02:29+00:00</t>
        </is>
      </c>
      <c r="D27189" t="inlineStr">
        <is>
          <t>verchange</t>
        </is>
      </c>
      <c r="E27189" t="inlineStr">
        <is>
          <t>djangorestframework</t>
        </is>
      </c>
      <c r="F27189">
        <f>=3.4.4</f>
        <v/>
      </c>
      <c r="G27189" t="inlineStr">
        <is>
          <t>djangorestframework</t>
        </is>
      </c>
      <c r="H27189">
        <f>=3.4.0</f>
        <v/>
      </c>
    </row>
    <row r="27190">
      <c r="A27190" t="inlineStr">
        <is>
          <t>django-rest-swagger</t>
        </is>
      </c>
      <c r="B27190" t="inlineStr">
        <is>
          <t>8c8eedf368d5464614da3624adc47b7037493081</t>
        </is>
      </c>
      <c r="C27190" t="inlineStr">
        <is>
          <t>2016-08-16 03:02:29+00:00</t>
        </is>
      </c>
      <c r="D27190" t="inlineStr">
        <is>
          <t>verchange</t>
        </is>
      </c>
      <c r="E27190" t="inlineStr">
        <is>
          <t>pylint</t>
        </is>
      </c>
      <c r="F27190">
        <f>=1.6.4</f>
        <v/>
      </c>
      <c r="G27190" t="inlineStr">
        <is>
          <t>pylint</t>
        </is>
      </c>
      <c r="H27190">
        <f>=1.6.3</f>
        <v/>
      </c>
    </row>
    <row r="27191">
      <c r="A27191" t="inlineStr">
        <is>
          <t>django-rest-swagger</t>
        </is>
      </c>
      <c r="B27191" t="inlineStr">
        <is>
          <t>8c8eedf368d5464614da3624adc47b7037493081</t>
        </is>
      </c>
      <c r="C27191" t="inlineStr">
        <is>
          <t>2016-08-16 03:02:29+00:00</t>
        </is>
      </c>
      <c r="D27191" t="inlineStr">
        <is>
          <t>verchange</t>
        </is>
      </c>
      <c r="E27191" t="inlineStr">
        <is>
          <t>Django</t>
        </is>
      </c>
      <c r="F27191">
        <f>=1.10</f>
        <v/>
      </c>
      <c r="G27191" t="inlineStr">
        <is>
          <t>Django</t>
        </is>
      </c>
      <c r="H27191">
        <f>=1.9.7</f>
        <v/>
      </c>
    </row>
    <row r="27192">
      <c r="A27192" t="inlineStr">
        <is>
          <t>django-rest-swagger</t>
        </is>
      </c>
      <c r="B27192" t="inlineStr">
        <is>
          <t>8c8eedf368d5464614da3624adc47b7037493081</t>
        </is>
      </c>
      <c r="C27192" t="inlineStr">
        <is>
          <t>2016-08-16 03:02:29+00:00</t>
        </is>
      </c>
      <c r="D27192" t="inlineStr">
        <is>
          <t>add</t>
        </is>
      </c>
      <c r="E27192" t="inlineStr">
        <is>
          <t>dj_database_url</t>
        </is>
      </c>
      <c r="F27192">
        <f>=0.4.1</f>
        <v/>
      </c>
      <c r="G27192" t="inlineStr"/>
      <c r="H27192" t="inlineStr"/>
    </row>
    <row r="27193">
      <c r="A27193" t="inlineStr">
        <is>
          <t>django-rest-swagger</t>
        </is>
      </c>
      <c r="B27193" t="inlineStr">
        <is>
          <t>8c8eedf368d5464614da3624adc47b7037493081</t>
        </is>
      </c>
      <c r="C27193" t="inlineStr">
        <is>
          <t>2016-08-16 03:02:29+00:00</t>
        </is>
      </c>
      <c r="D27193" t="inlineStr">
        <is>
          <t>add</t>
        </is>
      </c>
      <c r="E27193" t="inlineStr">
        <is>
          <t>psycopg2</t>
        </is>
      </c>
      <c r="F27193">
        <f>=2.6.2</f>
        <v/>
      </c>
      <c r="G27193" t="inlineStr"/>
      <c r="H27193" t="inlineStr"/>
    </row>
    <row r="27194">
      <c r="A27194" t="inlineStr">
        <is>
          <t>django-rest-swagger</t>
        </is>
      </c>
      <c r="B27194" t="inlineStr">
        <is>
          <t>8c8eedf368d5464614da3624adc47b7037493081</t>
        </is>
      </c>
      <c r="C27194" t="inlineStr">
        <is>
          <t>2016-08-16 03:02:29+00:00</t>
        </is>
      </c>
      <c r="D27194" t="inlineStr">
        <is>
          <t>rem</t>
        </is>
      </c>
      <c r="E27194" t="inlineStr"/>
      <c r="F27194" t="inlineStr"/>
      <c r="G27194" t="inlineStr">
        <is>
          <t>Pygments</t>
        </is>
      </c>
      <c r="H27194">
        <f>=2.0.2</f>
        <v/>
      </c>
    </row>
    <row r="27195">
      <c r="A27195" t="inlineStr">
        <is>
          <t>django-rest-swagger</t>
        </is>
      </c>
      <c r="B27195" t="inlineStr">
        <is>
          <t>8c8eedf368d5464614da3624adc47b7037493081</t>
        </is>
      </c>
      <c r="C27195" t="inlineStr">
        <is>
          <t>2016-08-16 03:02:29+00:00</t>
        </is>
      </c>
      <c r="D27195" t="inlineStr">
        <is>
          <t>rem</t>
        </is>
      </c>
      <c r="E27195" t="inlineStr"/>
      <c r="F27195" t="inlineStr"/>
      <c r="G27195" t="inlineStr">
        <is>
          <t>Markdown</t>
        </is>
      </c>
      <c r="H27195">
        <f>=2.6.3</f>
        <v/>
      </c>
    </row>
    <row r="27196">
      <c r="A27196" t="inlineStr">
        <is>
          <t>django-rest-swagger</t>
        </is>
      </c>
      <c r="B27196" t="inlineStr">
        <is>
          <t>72754d4f7898122ca422376dcf4c912a2023dff4</t>
        </is>
      </c>
      <c r="C27196" t="inlineStr">
        <is>
          <t>2016-10-02 20:51:48+00:00</t>
        </is>
      </c>
      <c r="D27196" t="inlineStr">
        <is>
          <t>verchange</t>
        </is>
      </c>
      <c r="E27196" t="inlineStr">
        <is>
          <t>openapi-codec</t>
        </is>
      </c>
      <c r="F27196">
        <f>=1.1.3</f>
        <v/>
      </c>
      <c r="G27196" t="inlineStr">
        <is>
          <t>openapi-codec</t>
        </is>
      </c>
      <c r="H27196">
        <f>=1.0.0</f>
        <v/>
      </c>
    </row>
    <row r="27197">
      <c r="A27197" t="inlineStr">
        <is>
          <t>django-rest-swagger</t>
        </is>
      </c>
      <c r="B27197" t="inlineStr">
        <is>
          <t>72754d4f7898122ca422376dcf4c912a2023dff4</t>
        </is>
      </c>
      <c r="C27197" t="inlineStr">
        <is>
          <t>2016-10-02 20:51:48+00:00</t>
        </is>
      </c>
      <c r="D27197" t="inlineStr">
        <is>
          <t>verchange</t>
        </is>
      </c>
      <c r="E27197" t="inlineStr">
        <is>
          <t>coreapi</t>
        </is>
      </c>
      <c r="F27197">
        <f>=2.0.8</f>
        <v/>
      </c>
      <c r="G27197" t="inlineStr">
        <is>
          <t>coreapi</t>
        </is>
      </c>
      <c r="H27197">
        <f>=1.32.0</f>
        <v/>
      </c>
    </row>
    <row r="27198">
      <c r="A27198" t="inlineStr">
        <is>
          <t>django-rest-swagger</t>
        </is>
      </c>
      <c r="B27198" t="inlineStr">
        <is>
          <t>72754d4f7898122ca422376dcf4c912a2023dff4</t>
        </is>
      </c>
      <c r="C27198" t="inlineStr">
        <is>
          <t>2016-10-02 20:51:48+00:00</t>
        </is>
      </c>
      <c r="D27198" t="inlineStr">
        <is>
          <t>verchange</t>
        </is>
      </c>
      <c r="E27198" t="inlineStr">
        <is>
          <t>djangorestframework</t>
        </is>
      </c>
      <c r="F27198">
        <f>=3.4.7</f>
        <v/>
      </c>
      <c r="G27198" t="inlineStr">
        <is>
          <t>djangorestframework</t>
        </is>
      </c>
      <c r="H27198">
        <f>=3.4.4</f>
        <v/>
      </c>
    </row>
    <row r="27199">
      <c r="A27199" t="inlineStr">
        <is>
          <t>django-rest-swagger</t>
        </is>
      </c>
      <c r="B27199" t="inlineStr">
        <is>
          <t>0bcd8f9cfcb7aaebeca3d8f23a750ef5335358d1</t>
        </is>
      </c>
      <c r="C27199" t="inlineStr">
        <is>
          <t>2016-10-29 13:26:16+00:00</t>
        </is>
      </c>
      <c r="D27199" t="inlineStr">
        <is>
          <t>verchange</t>
        </is>
      </c>
      <c r="E27199" t="inlineStr">
        <is>
          <t>tox</t>
        </is>
      </c>
      <c r="F27199">
        <f>=2.4.1</f>
        <v/>
      </c>
      <c r="G27199" t="inlineStr">
        <is>
          <t>tox</t>
        </is>
      </c>
      <c r="H27199">
        <f>=2.3.1</f>
        <v/>
      </c>
    </row>
    <row r="27200">
      <c r="A27200" t="inlineStr">
        <is>
          <t>django-rest-swagger</t>
        </is>
      </c>
      <c r="B27200" t="inlineStr">
        <is>
          <t>0bcd8f9cfcb7aaebeca3d8f23a750ef5335358d1</t>
        </is>
      </c>
      <c r="C27200" t="inlineStr">
        <is>
          <t>2016-10-29 13:26:16+00:00</t>
        </is>
      </c>
      <c r="D27200" t="inlineStr">
        <is>
          <t>verchange</t>
        </is>
      </c>
      <c r="E27200" t="inlineStr">
        <is>
          <t>simplejson</t>
        </is>
      </c>
      <c r="F27200">
        <f>=3.9.0</f>
        <v/>
      </c>
      <c r="G27200" t="inlineStr">
        <is>
          <t>simplejson</t>
        </is>
      </c>
      <c r="H27200">
        <f>=3.8.2</f>
        <v/>
      </c>
    </row>
    <row r="27201">
      <c r="A27201" t="inlineStr">
        <is>
          <t>django-rest-swagger</t>
        </is>
      </c>
      <c r="B27201" t="inlineStr">
        <is>
          <t>0bcd8f9cfcb7aaebeca3d8f23a750ef5335358d1</t>
        </is>
      </c>
      <c r="C27201" t="inlineStr">
        <is>
          <t>2016-10-29 13:26:16+00:00</t>
        </is>
      </c>
      <c r="D27201" t="inlineStr">
        <is>
          <t>verchange</t>
        </is>
      </c>
      <c r="E27201" t="inlineStr">
        <is>
          <t>djangorestframework</t>
        </is>
      </c>
      <c r="F27201">
        <f>=3.5.1</f>
        <v/>
      </c>
      <c r="G27201" t="inlineStr">
        <is>
          <t>djangorestframework</t>
        </is>
      </c>
      <c r="H27201">
        <f>=3.4.7</f>
        <v/>
      </c>
    </row>
    <row r="27202">
      <c r="A27202" t="inlineStr">
        <is>
          <t>django-rest-swagger</t>
        </is>
      </c>
      <c r="B27202" t="inlineStr">
        <is>
          <t>0bcd8f9cfcb7aaebeca3d8f23a750ef5335358d1</t>
        </is>
      </c>
      <c r="C27202" t="inlineStr">
        <is>
          <t>2016-10-29 13:26:16+00:00</t>
        </is>
      </c>
      <c r="D27202" t="inlineStr">
        <is>
          <t>verchange</t>
        </is>
      </c>
      <c r="E27202" t="inlineStr">
        <is>
          <t>openapi-codec</t>
        </is>
      </c>
      <c r="F27202">
        <f>=1.1.7</f>
        <v/>
      </c>
      <c r="G27202" t="inlineStr">
        <is>
          <t>openapi-codec</t>
        </is>
      </c>
      <c r="H27202">
        <f>=1.1.3</f>
        <v/>
      </c>
    </row>
    <row r="27203">
      <c r="A27203" t="inlineStr">
        <is>
          <t>django-rest-swagger</t>
        </is>
      </c>
      <c r="B27203" t="inlineStr">
        <is>
          <t>0bcd8f9cfcb7aaebeca3d8f23a750ef5335358d1</t>
        </is>
      </c>
      <c r="C27203" t="inlineStr">
        <is>
          <t>2016-10-29 13:26:16+00:00</t>
        </is>
      </c>
      <c r="D27203" t="inlineStr">
        <is>
          <t>verchange</t>
        </is>
      </c>
      <c r="E27203" t="inlineStr">
        <is>
          <t>Django</t>
        </is>
      </c>
      <c r="F27203">
        <f>=1.10.2</f>
        <v/>
      </c>
      <c r="G27203" t="inlineStr">
        <is>
          <t>Django</t>
        </is>
      </c>
      <c r="H27203">
        <f>=1.10</f>
        <v/>
      </c>
    </row>
    <row r="27204">
      <c r="A27204" t="inlineStr">
        <is>
          <t>django-rest-swagger</t>
        </is>
      </c>
      <c r="B27204" t="inlineStr">
        <is>
          <t>3aaae2f0a2dc5e3e776368c23da4b845a8dc241b</t>
        </is>
      </c>
      <c r="C27204" t="inlineStr">
        <is>
          <t>2017-01-06 22:26:24+00:00</t>
        </is>
      </c>
      <c r="D27204" t="inlineStr">
        <is>
          <t>verchange</t>
        </is>
      </c>
      <c r="E27204" t="inlineStr">
        <is>
          <t>openapi-codec</t>
        </is>
      </c>
      <c r="F27204">
        <f>=1.2.1</f>
        <v/>
      </c>
      <c r="G27204" t="inlineStr">
        <is>
          <t>openapi-codec</t>
        </is>
      </c>
      <c r="H27204">
        <f>=1.1.7</f>
        <v/>
      </c>
    </row>
    <row r="27205">
      <c r="A27205" t="inlineStr">
        <is>
          <t>django-rest-swagger</t>
        </is>
      </c>
      <c r="B27205" t="inlineStr">
        <is>
          <t>3aaae2f0a2dc5e3e776368c23da4b845a8dc241b</t>
        </is>
      </c>
      <c r="C27205" t="inlineStr">
        <is>
          <t>2017-01-06 22:26:24+00:00</t>
        </is>
      </c>
      <c r="D27205" t="inlineStr">
        <is>
          <t>verchange</t>
        </is>
      </c>
      <c r="E27205" t="inlineStr">
        <is>
          <t>Django</t>
        </is>
      </c>
      <c r="F27205">
        <f>=1.10.4</f>
        <v/>
      </c>
      <c r="G27205" t="inlineStr">
        <is>
          <t>Django</t>
        </is>
      </c>
      <c r="H27205">
        <f>=1.10.2</f>
        <v/>
      </c>
    </row>
    <row r="27206">
      <c r="A27206" t="inlineStr">
        <is>
          <t>django-rest-swagger</t>
        </is>
      </c>
      <c r="B27206" t="inlineStr">
        <is>
          <t>3aaae2f0a2dc5e3e776368c23da4b845a8dc241b</t>
        </is>
      </c>
      <c r="C27206" t="inlineStr">
        <is>
          <t>2017-01-06 22:26:24+00:00</t>
        </is>
      </c>
      <c r="D27206" t="inlineStr">
        <is>
          <t>verchange</t>
        </is>
      </c>
      <c r="E27206" t="inlineStr">
        <is>
          <t>coreapi</t>
        </is>
      </c>
      <c r="F27206">
        <f>=2.1.1</f>
        <v/>
      </c>
      <c r="G27206" t="inlineStr">
        <is>
          <t>coreapi</t>
        </is>
      </c>
      <c r="H27206">
        <f>=2.0.8</f>
        <v/>
      </c>
    </row>
    <row r="27207">
      <c r="A27207" t="inlineStr">
        <is>
          <t>django-rest-swagger</t>
        </is>
      </c>
      <c r="B27207" t="inlineStr">
        <is>
          <t>3aaae2f0a2dc5e3e776368c23da4b845a8dc241b</t>
        </is>
      </c>
      <c r="C27207" t="inlineStr">
        <is>
          <t>2017-01-06 22:26:24+00:00</t>
        </is>
      </c>
      <c r="D27207" t="inlineStr">
        <is>
          <t>verchange</t>
        </is>
      </c>
      <c r="E27207" t="inlineStr">
        <is>
          <t>djangorestframework</t>
        </is>
      </c>
      <c r="F27207">
        <f>=3.5.3</f>
        <v/>
      </c>
      <c r="G27207" t="inlineStr">
        <is>
          <t>djangorestframework</t>
        </is>
      </c>
      <c r="H27207">
        <f>=3.5.1</f>
        <v/>
      </c>
    </row>
    <row r="27208">
      <c r="A27208" t="inlineStr">
        <is>
          <t>django-rest-swagger</t>
        </is>
      </c>
      <c r="B27208" t="inlineStr">
        <is>
          <t>5db6f3eb8a37709d0f73d033303ae50d9b9e0bcd</t>
        </is>
      </c>
      <c r="C27208" t="inlineStr">
        <is>
          <t>2017-03-12 20:41:59+00:00</t>
        </is>
      </c>
      <c r="D27208" t="inlineStr">
        <is>
          <t>verchange</t>
        </is>
      </c>
      <c r="E27208" t="inlineStr">
        <is>
          <t>openapi-codec</t>
        </is>
      </c>
      <c r="F27208">
        <f>=1.3.1</f>
        <v/>
      </c>
      <c r="G27208" t="inlineStr">
        <is>
          <t>openapi-codec</t>
        </is>
      </c>
      <c r="H27208">
        <f>=1.2.1</f>
        <v/>
      </c>
    </row>
    <row r="27209">
      <c r="A27209" t="inlineStr">
        <is>
          <t>django-rest-swagger</t>
        </is>
      </c>
      <c r="B27209" t="inlineStr">
        <is>
          <t>5db6f3eb8a37709d0f73d033303ae50d9b9e0bcd</t>
        </is>
      </c>
      <c r="C27209" t="inlineStr">
        <is>
          <t>2017-03-12 20:41:59+00:00</t>
        </is>
      </c>
      <c r="D27209" t="inlineStr">
        <is>
          <t>verchange</t>
        </is>
      </c>
      <c r="E27209" t="inlineStr">
        <is>
          <t>Django</t>
        </is>
      </c>
      <c r="F27209">
        <f>=1.10.6</f>
        <v/>
      </c>
      <c r="G27209" t="inlineStr">
        <is>
          <t>Django</t>
        </is>
      </c>
      <c r="H27209">
        <f>=1.10.4</f>
        <v/>
      </c>
    </row>
    <row r="27210">
      <c r="A27210" t="inlineStr">
        <is>
          <t>django-rest-swagger</t>
        </is>
      </c>
      <c r="B27210" t="inlineStr">
        <is>
          <t>5db6f3eb8a37709d0f73d033303ae50d9b9e0bcd</t>
        </is>
      </c>
      <c r="C27210" t="inlineStr">
        <is>
          <t>2017-03-12 20:41:59+00:00</t>
        </is>
      </c>
      <c r="D27210" t="inlineStr">
        <is>
          <t>verchange</t>
        </is>
      </c>
      <c r="E27210" t="inlineStr">
        <is>
          <t>coreapi</t>
        </is>
      </c>
      <c r="F27210">
        <f>=2.3.0</f>
        <v/>
      </c>
      <c r="G27210" t="inlineStr">
        <is>
          <t>coreapi</t>
        </is>
      </c>
      <c r="H27210">
        <f>=2.1.1</f>
        <v/>
      </c>
    </row>
    <row r="27211">
      <c r="A27211" t="inlineStr">
        <is>
          <t>django-rest-swagger</t>
        </is>
      </c>
      <c r="B27211" t="inlineStr">
        <is>
          <t>5db6f3eb8a37709d0f73d033303ae50d9b9e0bcd</t>
        </is>
      </c>
      <c r="C27211" t="inlineStr">
        <is>
          <t>2017-03-12 20:41:59+00:00</t>
        </is>
      </c>
      <c r="D27211" t="inlineStr">
        <is>
          <t>verchange</t>
        </is>
      </c>
      <c r="E27211" t="inlineStr">
        <is>
          <t>djangorestframework</t>
        </is>
      </c>
      <c r="F27211">
        <f>=3.6.0</f>
        <v/>
      </c>
      <c r="G27211" t="inlineStr">
        <is>
          <t>djangorestframework</t>
        </is>
      </c>
      <c r="H27211">
        <f>=3.5.3</f>
        <v/>
      </c>
    </row>
    <row r="27212">
      <c r="A27212" t="inlineStr">
        <is>
          <t>django-rest-swagger</t>
        </is>
      </c>
      <c r="B27212" t="inlineStr">
        <is>
          <t>5db6f3eb8a37709d0f73d033303ae50d9b9e0bcd</t>
        </is>
      </c>
      <c r="C27212" t="inlineStr">
        <is>
          <t>2017-03-12 20:41:59+00:00</t>
        </is>
      </c>
      <c r="D27212" t="inlineStr">
        <is>
          <t>add</t>
        </is>
      </c>
      <c r="E27212" t="inlineStr">
        <is>
          <t>gunicorn</t>
        </is>
      </c>
      <c r="F27212">
        <f>=19.7.0</f>
        <v/>
      </c>
      <c r="G27212" t="inlineStr"/>
      <c r="H27212" t="inlineStr"/>
    </row>
    <row r="27213">
      <c r="A27213" t="inlineStr">
        <is>
          <t>django-rest-swagger</t>
        </is>
      </c>
      <c r="B27213" t="inlineStr">
        <is>
          <t>5db6f3eb8a37709d0f73d033303ae50d9b9e0bcd</t>
        </is>
      </c>
      <c r="C27213" t="inlineStr">
        <is>
          <t>2017-03-12 20:41:59+00:00</t>
        </is>
      </c>
      <c r="D27213" t="inlineStr">
        <is>
          <t>add</t>
        </is>
      </c>
      <c r="E27213" t="inlineStr">
        <is>
          <t>whitenoise</t>
        </is>
      </c>
      <c r="F27213">
        <f>=3.3.0</f>
        <v/>
      </c>
      <c r="G27213" t="inlineStr"/>
      <c r="H27213" t="inlineStr"/>
    </row>
    <row r="27214">
      <c r="A27214" t="inlineStr">
        <is>
          <t>django-rest-swagger</t>
        </is>
      </c>
      <c r="B27214" t="inlineStr">
        <is>
          <t>412f986bb5b8000681f9dcf544685908b386c364</t>
        </is>
      </c>
      <c r="C27214" t="inlineStr">
        <is>
          <t>2018-04-30 20:00:09+00:00</t>
        </is>
      </c>
      <c r="D27214" t="inlineStr">
        <is>
          <t>verchange</t>
        </is>
      </c>
      <c r="E27214" t="inlineStr">
        <is>
          <t>gunicorn</t>
        </is>
      </c>
      <c r="F27214">
        <f>=19.8.0</f>
        <v/>
      </c>
      <c r="G27214" t="inlineStr">
        <is>
          <t>gunicorn</t>
        </is>
      </c>
      <c r="H27214">
        <f>=19.7.0</f>
        <v/>
      </c>
    </row>
    <row r="27215">
      <c r="A27215" t="inlineStr">
        <is>
          <t>django-rest-swagger</t>
        </is>
      </c>
      <c r="B27215" t="inlineStr">
        <is>
          <t>412f986bb5b8000681f9dcf544685908b386c364</t>
        </is>
      </c>
      <c r="C27215" t="inlineStr">
        <is>
          <t>2018-04-30 20:00:09+00:00</t>
        </is>
      </c>
      <c r="D27215" t="inlineStr">
        <is>
          <t>verchange</t>
        </is>
      </c>
      <c r="E27215" t="inlineStr">
        <is>
          <t>dj_database_url</t>
        </is>
      </c>
      <c r="F27215">
        <f>=0.5.0</f>
        <v/>
      </c>
      <c r="G27215" t="inlineStr">
        <is>
          <t>dj_database_url</t>
        </is>
      </c>
      <c r="H27215">
        <f>=0.4.1</f>
        <v/>
      </c>
    </row>
    <row r="27216">
      <c r="A27216" t="inlineStr">
        <is>
          <t>django-rest-swagger</t>
        </is>
      </c>
      <c r="B27216" t="inlineStr">
        <is>
          <t>412f986bb5b8000681f9dcf544685908b386c364</t>
        </is>
      </c>
      <c r="C27216" t="inlineStr">
        <is>
          <t>2018-04-30 20:00:09+00:00</t>
        </is>
      </c>
      <c r="D27216" t="inlineStr">
        <is>
          <t>verchange</t>
        </is>
      </c>
      <c r="E27216" t="inlineStr">
        <is>
          <t>coverage</t>
        </is>
      </c>
      <c r="F27216">
        <f>=4.5.1</f>
        <v/>
      </c>
      <c r="G27216" t="inlineStr">
        <is>
          <t>coverage</t>
        </is>
      </c>
      <c r="H27216">
        <f>=4.2</f>
        <v/>
      </c>
    </row>
    <row r="27217">
      <c r="A27217" t="inlineStr">
        <is>
          <t>django-rest-swagger</t>
        </is>
      </c>
      <c r="B27217" t="inlineStr">
        <is>
          <t>412f986bb5b8000681f9dcf544685908b386c364</t>
        </is>
      </c>
      <c r="C27217" t="inlineStr">
        <is>
          <t>2018-04-30 20:00:09+00:00</t>
        </is>
      </c>
      <c r="D27217" t="inlineStr">
        <is>
          <t>verchange</t>
        </is>
      </c>
      <c r="E27217" t="inlineStr">
        <is>
          <t>djangorestframework</t>
        </is>
      </c>
      <c r="F27217">
        <f>=3.8.2</f>
        <v/>
      </c>
      <c r="G27217" t="inlineStr">
        <is>
          <t>djangorestframework</t>
        </is>
      </c>
      <c r="H27217">
        <f>=3.6.0</f>
        <v/>
      </c>
    </row>
    <row r="27218">
      <c r="A27218" t="inlineStr">
        <is>
          <t>django-rest-swagger</t>
        </is>
      </c>
      <c r="B27218" t="inlineStr">
        <is>
          <t>412f986bb5b8000681f9dcf544685908b386c364</t>
        </is>
      </c>
      <c r="C27218" t="inlineStr">
        <is>
          <t>2018-04-30 20:00:09+00:00</t>
        </is>
      </c>
      <c r="D27218" t="inlineStr">
        <is>
          <t>verchange</t>
        </is>
      </c>
      <c r="E27218" t="inlineStr">
        <is>
          <t>openapi-codec</t>
        </is>
      </c>
      <c r="F27218">
        <f>=1.3.2</f>
        <v/>
      </c>
      <c r="G27218" t="inlineStr">
        <is>
          <t>openapi-codec</t>
        </is>
      </c>
      <c r="H27218">
        <f>=1.3.1</f>
        <v/>
      </c>
    </row>
    <row r="27219">
      <c r="A27219" t="inlineStr">
        <is>
          <t>django-rest-swagger</t>
        </is>
      </c>
      <c r="B27219" t="inlineStr">
        <is>
          <t>412f986bb5b8000681f9dcf544685908b386c364</t>
        </is>
      </c>
      <c r="C27219" t="inlineStr">
        <is>
          <t>2018-04-30 20:00:09+00:00</t>
        </is>
      </c>
      <c r="D27219" t="inlineStr">
        <is>
          <t>verchange</t>
        </is>
      </c>
      <c r="E27219" t="inlineStr">
        <is>
          <t>pylint</t>
        </is>
      </c>
      <c r="F27219">
        <f>=1.8.4</f>
        <v/>
      </c>
      <c r="G27219" t="inlineStr">
        <is>
          <t>pylint</t>
        </is>
      </c>
      <c r="H27219">
        <f>=1.6.4</f>
        <v/>
      </c>
    </row>
    <row r="27220">
      <c r="A27220" t="inlineStr">
        <is>
          <t>django-rest-swagger</t>
        </is>
      </c>
      <c r="B27220" t="inlineStr">
        <is>
          <t>412f986bb5b8000681f9dcf544685908b386c364</t>
        </is>
      </c>
      <c r="C27220" t="inlineStr">
        <is>
          <t>2018-04-30 20:00:09+00:00</t>
        </is>
      </c>
      <c r="D27220" t="inlineStr">
        <is>
          <t>verchange</t>
        </is>
      </c>
      <c r="E27220" t="inlineStr">
        <is>
          <t>whitenoise</t>
        </is>
      </c>
      <c r="F27220">
        <f>=3.3.1</f>
        <v/>
      </c>
      <c r="G27220" t="inlineStr">
        <is>
          <t>whitenoise</t>
        </is>
      </c>
      <c r="H27220">
        <f>=3.3.0</f>
        <v/>
      </c>
    </row>
    <row r="27221">
      <c r="A27221" t="inlineStr">
        <is>
          <t>django-rest-swagger</t>
        </is>
      </c>
      <c r="B27221" t="inlineStr">
        <is>
          <t>412f986bb5b8000681f9dcf544685908b386c364</t>
        </is>
      </c>
      <c r="C27221" t="inlineStr">
        <is>
          <t>2018-04-30 20:00:09+00:00</t>
        </is>
      </c>
      <c r="D27221" t="inlineStr">
        <is>
          <t>verchange</t>
        </is>
      </c>
      <c r="E27221" t="inlineStr">
        <is>
          <t>Django</t>
        </is>
      </c>
      <c r="F27221">
        <f>=2.0.4</f>
        <v/>
      </c>
      <c r="G27221" t="inlineStr">
        <is>
          <t>Django</t>
        </is>
      </c>
      <c r="H27221">
        <f>=1.10.6</f>
        <v/>
      </c>
    </row>
    <row r="27222">
      <c r="A27222" t="inlineStr">
        <is>
          <t>django-rest-swagger</t>
        </is>
      </c>
      <c r="B27222" t="inlineStr">
        <is>
          <t>412f986bb5b8000681f9dcf544685908b386c364</t>
        </is>
      </c>
      <c r="C27222" t="inlineStr">
        <is>
          <t>2018-04-30 20:00:09+00:00</t>
        </is>
      </c>
      <c r="D27222" t="inlineStr">
        <is>
          <t>verchange</t>
        </is>
      </c>
      <c r="E27222" t="inlineStr">
        <is>
          <t>psycopg2</t>
        </is>
      </c>
      <c r="F27222">
        <f>=2.7.4</f>
        <v/>
      </c>
      <c r="G27222" t="inlineStr">
        <is>
          <t>psycopg2</t>
        </is>
      </c>
      <c r="H27222">
        <f>=2.6.2</f>
        <v/>
      </c>
    </row>
    <row r="27223">
      <c r="A27223" t="inlineStr">
        <is>
          <t>django-rest-swagger</t>
        </is>
      </c>
      <c r="B27223" t="inlineStr">
        <is>
          <t>412f986bb5b8000681f9dcf544685908b386c364</t>
        </is>
      </c>
      <c r="C27223" t="inlineStr">
        <is>
          <t>2018-04-30 20:00:09+00:00</t>
        </is>
      </c>
      <c r="D27223" t="inlineStr">
        <is>
          <t>verchange</t>
        </is>
      </c>
      <c r="E27223" t="inlineStr">
        <is>
          <t>coreapi</t>
        </is>
      </c>
      <c r="F27223">
        <f>=2.3.3</f>
        <v/>
      </c>
      <c r="G27223" t="inlineStr">
        <is>
          <t>coreapi</t>
        </is>
      </c>
      <c r="H27223">
        <f>=2.3.0</f>
        <v/>
      </c>
    </row>
    <row r="27224">
      <c r="A27224" t="inlineStr">
        <is>
          <t>django-seo-js</t>
        </is>
      </c>
      <c r="B27224" t="inlineStr">
        <is>
          <t>7613a168deec9e7f11e5d845176d85a3e2c5cc55</t>
        </is>
      </c>
      <c r="C27224" t="inlineStr">
        <is>
          <t>2019-03-07 06:24:54+00:00</t>
        </is>
      </c>
      <c r="D27224" t="inlineStr">
        <is>
          <t>verchange</t>
        </is>
      </c>
      <c r="E27224" t="inlineStr">
        <is>
          <t>requests</t>
        </is>
      </c>
      <c r="F27224" t="inlineStr"/>
      <c r="G27224" t="inlineStr">
        <is>
          <t>requests</t>
        </is>
      </c>
      <c r="H27224">
        <f>=2.2.1</f>
        <v/>
      </c>
    </row>
    <row r="27225">
      <c r="A27225" t="inlineStr">
        <is>
          <t>django-seo-js</t>
        </is>
      </c>
      <c r="B27225" t="inlineStr">
        <is>
          <t>7613a168deec9e7f11e5d845176d85a3e2c5cc55</t>
        </is>
      </c>
      <c r="C27225" t="inlineStr">
        <is>
          <t>2019-03-07 06:24:54+00:00</t>
        </is>
      </c>
      <c r="D27225" t="inlineStr">
        <is>
          <t>add</t>
        </is>
      </c>
      <c r="E27225" t="inlineStr">
        <is>
          <t>Django</t>
        </is>
      </c>
      <c r="F27225" t="inlineStr"/>
      <c r="G27225" t="inlineStr"/>
      <c r="H27225" t="inlineStr"/>
    </row>
    <row r="27226">
      <c r="A27226" t="inlineStr">
        <is>
          <t>pghoard</t>
        </is>
      </c>
      <c r="B27226" t="inlineStr">
        <is>
          <t>19761d5f5780ff0373c23049c2fef659cf4063b7</t>
        </is>
      </c>
      <c r="C27226" t="inlineStr">
        <is>
          <t>2018-11-08 09:05:02+00:00</t>
        </is>
      </c>
      <c r="D27226" t="inlineStr">
        <is>
          <t>add</t>
        </is>
      </c>
      <c r="E27226" t="inlineStr">
        <is>
          <t>astroid</t>
        </is>
      </c>
      <c r="F27226">
        <f>=1.5.2</f>
        <v/>
      </c>
      <c r="G27226" t="inlineStr"/>
      <c r="H27226" t="inlineStr"/>
    </row>
    <row r="27227">
      <c r="A27227" t="inlineStr">
        <is>
          <t>pghoard</t>
        </is>
      </c>
      <c r="B27227" t="inlineStr">
        <is>
          <t>19761d5f5780ff0373c23049c2fef659cf4063b7</t>
        </is>
      </c>
      <c r="C27227" t="inlineStr">
        <is>
          <t>2018-11-08 09:05:02+00:00</t>
        </is>
      </c>
      <c r="D27227" t="inlineStr">
        <is>
          <t>add</t>
        </is>
      </c>
      <c r="E27227" t="inlineStr">
        <is>
          <t>botocore</t>
        </is>
      </c>
      <c r="F27227" t="inlineStr"/>
      <c r="G27227" t="inlineStr"/>
      <c r="H27227" t="inlineStr"/>
    </row>
    <row r="27228">
      <c r="A27228" t="inlineStr">
        <is>
          <t>pghoard</t>
        </is>
      </c>
      <c r="B27228" t="inlineStr">
        <is>
          <t>19761d5f5780ff0373c23049c2fef659cf4063b7</t>
        </is>
      </c>
      <c r="C27228" t="inlineStr">
        <is>
          <t>2018-11-08 09:05:02+00:00</t>
        </is>
      </c>
      <c r="D27228" t="inlineStr">
        <is>
          <t>add</t>
        </is>
      </c>
      <c r="E27228" t="inlineStr">
        <is>
          <t>cryptography</t>
        </is>
      </c>
      <c r="F27228" t="inlineStr"/>
      <c r="G27228" t="inlineStr"/>
      <c r="H27228" t="inlineStr"/>
    </row>
    <row r="27229">
      <c r="A27229" t="inlineStr">
        <is>
          <t>pghoard</t>
        </is>
      </c>
      <c r="B27229" t="inlineStr">
        <is>
          <t>19761d5f5780ff0373c23049c2fef659cf4063b7</t>
        </is>
      </c>
      <c r="C27229" t="inlineStr">
        <is>
          <t>2018-11-08 09:05:02+00:00</t>
        </is>
      </c>
      <c r="D27229" t="inlineStr">
        <is>
          <t>add</t>
        </is>
      </c>
      <c r="E27229" t="inlineStr">
        <is>
          <t>flake8</t>
        </is>
      </c>
      <c r="F27229" t="inlineStr"/>
      <c r="G27229" t="inlineStr"/>
      <c r="H27229" t="inlineStr"/>
    </row>
    <row r="27230">
      <c r="A27230" t="inlineStr">
        <is>
          <t>pghoard</t>
        </is>
      </c>
      <c r="B27230" t="inlineStr">
        <is>
          <t>19761d5f5780ff0373c23049c2fef659cf4063b7</t>
        </is>
      </c>
      <c r="C27230" t="inlineStr">
        <is>
          <t>2018-11-08 09:05:02+00:00</t>
        </is>
      </c>
      <c r="D27230" t="inlineStr">
        <is>
          <t>add</t>
        </is>
      </c>
      <c r="E27230" t="inlineStr">
        <is>
          <t>httplib2</t>
        </is>
      </c>
      <c r="F27230" t="inlineStr"/>
      <c r="G27230" t="inlineStr"/>
      <c r="H27230" t="inlineStr"/>
    </row>
    <row r="27231">
      <c r="A27231" t="inlineStr">
        <is>
          <t>pghoard</t>
        </is>
      </c>
      <c r="B27231" t="inlineStr">
        <is>
          <t>19761d5f5780ff0373c23049c2fef659cf4063b7</t>
        </is>
      </c>
      <c r="C27231" t="inlineStr">
        <is>
          <t>2018-11-08 09:05:02+00:00</t>
        </is>
      </c>
      <c r="D27231" t="inlineStr">
        <is>
          <t>add</t>
        </is>
      </c>
      <c r="E27231" t="inlineStr">
        <is>
          <t>mock</t>
        </is>
      </c>
      <c r="F27231" t="inlineStr"/>
      <c r="G27231" t="inlineStr"/>
      <c r="H27231" t="inlineStr"/>
    </row>
    <row r="27232">
      <c r="A27232" t="inlineStr">
        <is>
          <t>pghoard</t>
        </is>
      </c>
      <c r="B27232" t="inlineStr">
        <is>
          <t>19761d5f5780ff0373c23049c2fef659cf4063b7</t>
        </is>
      </c>
      <c r="C27232" t="inlineStr">
        <is>
          <t>2018-11-08 09:05:02+00:00</t>
        </is>
      </c>
      <c r="D27232" t="inlineStr">
        <is>
          <t>add</t>
        </is>
      </c>
      <c r="E27232" t="inlineStr">
        <is>
          <t>psycopg2</t>
        </is>
      </c>
      <c r="F27232" t="inlineStr"/>
      <c r="G27232" t="inlineStr"/>
      <c r="H27232" t="inlineStr"/>
    </row>
    <row r="27233">
      <c r="A27233" t="inlineStr">
        <is>
          <t>pghoard</t>
        </is>
      </c>
      <c r="B27233" t="inlineStr">
        <is>
          <t>19761d5f5780ff0373c23049c2fef659cf4063b7</t>
        </is>
      </c>
      <c r="C27233" t="inlineStr">
        <is>
          <t>2018-11-08 09:05:02+00:00</t>
        </is>
      </c>
      <c r="D27233" t="inlineStr">
        <is>
          <t>add</t>
        </is>
      </c>
      <c r="E27233" t="inlineStr">
        <is>
          <t>pylint</t>
        </is>
      </c>
      <c r="F27233">
        <f>=1.7.4</f>
        <v/>
      </c>
      <c r="G27233" t="inlineStr"/>
      <c r="H27233" t="inlineStr"/>
    </row>
    <row r="27234">
      <c r="A27234" t="inlineStr">
        <is>
          <t>pghoard</t>
        </is>
      </c>
      <c r="B27234" t="inlineStr">
        <is>
          <t>19761d5f5780ff0373c23049c2fef659cf4063b7</t>
        </is>
      </c>
      <c r="C27234" t="inlineStr">
        <is>
          <t>2018-11-08 09:05:02+00:00</t>
        </is>
      </c>
      <c r="D27234" t="inlineStr">
        <is>
          <t>add</t>
        </is>
      </c>
      <c r="E27234" t="inlineStr">
        <is>
          <t>pytest</t>
        </is>
      </c>
      <c r="F27234" t="inlineStr"/>
      <c r="G27234" t="inlineStr"/>
      <c r="H27234" t="inlineStr"/>
    </row>
    <row r="27235">
      <c r="A27235" t="inlineStr">
        <is>
          <t>pghoard</t>
        </is>
      </c>
      <c r="B27235" t="inlineStr">
        <is>
          <t>19761d5f5780ff0373c23049c2fef659cf4063b7</t>
        </is>
      </c>
      <c r="C27235" t="inlineStr">
        <is>
          <t>2018-11-08 09:05:02+00:00</t>
        </is>
      </c>
      <c r="D27235" t="inlineStr">
        <is>
          <t>add</t>
        </is>
      </c>
      <c r="E27235" t="inlineStr">
        <is>
          <t>python-dateutil</t>
        </is>
      </c>
      <c r="F27235" t="inlineStr"/>
      <c r="G27235" t="inlineStr"/>
      <c r="H27235" t="inlineStr"/>
    </row>
    <row r="27236">
      <c r="A27236" t="inlineStr">
        <is>
          <t>pghoard</t>
        </is>
      </c>
      <c r="B27236" t="inlineStr">
        <is>
          <t>19761d5f5780ff0373c23049c2fef659cf4063b7</t>
        </is>
      </c>
      <c r="C27236" t="inlineStr">
        <is>
          <t>2018-11-08 09:05:02+00:00</t>
        </is>
      </c>
      <c r="D27236" t="inlineStr">
        <is>
          <t>add</t>
        </is>
      </c>
      <c r="E27236" t="inlineStr">
        <is>
          <t>python-snappy</t>
        </is>
      </c>
      <c r="F27236" t="inlineStr"/>
      <c r="G27236" t="inlineStr"/>
      <c r="H27236" t="inlineStr"/>
    </row>
    <row r="27237">
      <c r="A27237" t="inlineStr">
        <is>
          <t>pghoard</t>
        </is>
      </c>
      <c r="B27237" t="inlineStr">
        <is>
          <t>19761d5f5780ff0373c23049c2fef659cf4063b7</t>
        </is>
      </c>
      <c r="C27237" t="inlineStr">
        <is>
          <t>2018-11-08 09:05:02+00:00</t>
        </is>
      </c>
      <c r="D27237" t="inlineStr">
        <is>
          <t>add</t>
        </is>
      </c>
      <c r="E27237" t="inlineStr">
        <is>
          <t>python-systemd</t>
        </is>
      </c>
      <c r="F27237" t="inlineStr"/>
      <c r="G27237" t="inlineStr"/>
      <c r="H27237" t="inlineStr"/>
    </row>
    <row r="27238">
      <c r="A27238" t="inlineStr">
        <is>
          <t>pghoard</t>
        </is>
      </c>
      <c r="B27238" t="inlineStr">
        <is>
          <t>19761d5f5780ff0373c23049c2fef659cf4063b7</t>
        </is>
      </c>
      <c r="C27238" t="inlineStr">
        <is>
          <t>2018-11-08 09:05:02+00:00</t>
        </is>
      </c>
      <c r="D27238" t="inlineStr">
        <is>
          <t>add</t>
        </is>
      </c>
      <c r="E27238" t="inlineStr">
        <is>
          <t>requests</t>
        </is>
      </c>
      <c r="F27238" t="inlineStr"/>
      <c r="G27238" t="inlineStr"/>
      <c r="H27238" t="inlineStr"/>
    </row>
    <row r="27239">
      <c r="A27239" t="inlineStr">
        <is>
          <t>pghoard</t>
        </is>
      </c>
      <c r="B27239" t="inlineStr">
        <is>
          <t>19761d5f5780ff0373c23049c2fef659cf4063b7</t>
        </is>
      </c>
      <c r="C27239" t="inlineStr">
        <is>
          <t>2018-11-08 09:05:02+00:00</t>
        </is>
      </c>
      <c r="D27239" t="inlineStr">
        <is>
          <t>add</t>
        </is>
      </c>
      <c r="E27239" t="inlineStr">
        <is>
          <t>azure-storage</t>
        </is>
      </c>
      <c r="F27239" t="inlineStr"/>
      <c r="G27239" t="inlineStr"/>
      <c r="H27239" t="inlineStr"/>
    </row>
    <row r="27240">
      <c r="A27240" t="inlineStr">
        <is>
          <t>pghoard</t>
        </is>
      </c>
      <c r="B27240" t="inlineStr">
        <is>
          <t>19761d5f5780ff0373c23049c2fef659cf4063b7</t>
        </is>
      </c>
      <c r="C27240" t="inlineStr">
        <is>
          <t>2018-11-08 09:05:02+00:00</t>
        </is>
      </c>
      <c r="D27240" t="inlineStr">
        <is>
          <t>add</t>
        </is>
      </c>
      <c r="E27240" t="inlineStr">
        <is>
          <t>azure</t>
        </is>
      </c>
      <c r="F27240" t="inlineStr"/>
      <c r="G27240" t="inlineStr"/>
      <c r="H27240" t="inlineStr"/>
    </row>
    <row r="27241">
      <c r="A27241" t="inlineStr">
        <is>
          <t>pghoard</t>
        </is>
      </c>
      <c r="B27241" t="inlineStr">
        <is>
          <t>9c682141bdc2fd98d6fbd60c4ff7cd0811536d53</t>
        </is>
      </c>
      <c r="C27241" t="inlineStr">
        <is>
          <t>2019-05-27 10:44:02+00:00</t>
        </is>
      </c>
      <c r="D27241" t="inlineStr">
        <is>
          <t>verchange</t>
        </is>
      </c>
      <c r="E27241" t="inlineStr">
        <is>
          <t>astroid</t>
        </is>
      </c>
      <c r="F27241">
        <f>=2.0.0</f>
        <v/>
      </c>
      <c r="G27241" t="inlineStr">
        <is>
          <t>astroid</t>
        </is>
      </c>
      <c r="H27241">
        <f>=1.5.2</f>
        <v/>
      </c>
    </row>
    <row r="27242">
      <c r="A27242" t="inlineStr">
        <is>
          <t>pghoard</t>
        </is>
      </c>
      <c r="B27242" t="inlineStr">
        <is>
          <t>9c682141bdc2fd98d6fbd60c4ff7cd0811536d53</t>
        </is>
      </c>
      <c r="C27242" t="inlineStr">
        <is>
          <t>2019-05-27 10:44:02+00:00</t>
        </is>
      </c>
      <c r="D27242" t="inlineStr">
        <is>
          <t>verchange</t>
        </is>
      </c>
      <c r="E27242" t="inlineStr">
        <is>
          <t>mock</t>
        </is>
      </c>
      <c r="F27242" t="inlineStr"/>
      <c r="G27242" t="inlineStr">
        <is>
          <t>mock</t>
        </is>
      </c>
      <c r="H27242" t="inlineStr"/>
    </row>
    <row r="27243">
      <c r="A27243" t="inlineStr">
        <is>
          <t>pghoard</t>
        </is>
      </c>
      <c r="B27243" t="inlineStr">
        <is>
          <t>9c682141bdc2fd98d6fbd60c4ff7cd0811536d53</t>
        </is>
      </c>
      <c r="C27243" t="inlineStr">
        <is>
          <t>2019-05-27 10:44:02+00:00</t>
        </is>
      </c>
      <c r="D27243" t="inlineStr">
        <is>
          <t>verchange</t>
        </is>
      </c>
      <c r="E27243" t="inlineStr">
        <is>
          <t>flake8</t>
        </is>
      </c>
      <c r="F27243" t="inlineStr"/>
      <c r="G27243" t="inlineStr">
        <is>
          <t>flake8</t>
        </is>
      </c>
      <c r="H27243" t="inlineStr"/>
    </row>
    <row r="27244">
      <c r="A27244" t="inlineStr">
        <is>
          <t>pghoard</t>
        </is>
      </c>
      <c r="B27244" t="inlineStr">
        <is>
          <t>9c682141bdc2fd98d6fbd60c4ff7cd0811536d53</t>
        </is>
      </c>
      <c r="C27244" t="inlineStr">
        <is>
          <t>2019-05-27 10:44:02+00:00</t>
        </is>
      </c>
      <c r="D27244" t="inlineStr">
        <is>
          <t>verchange</t>
        </is>
      </c>
      <c r="E27244" t="inlineStr">
        <is>
          <t>pylint</t>
        </is>
      </c>
      <c r="F27244">
        <f>=2.2.2</f>
        <v/>
      </c>
      <c r="G27244" t="inlineStr">
        <is>
          <t>pylint</t>
        </is>
      </c>
      <c r="H27244">
        <f>=1.7.4</f>
        <v/>
      </c>
    </row>
    <row r="27245">
      <c r="A27245" t="inlineStr">
        <is>
          <t>pghoard</t>
        </is>
      </c>
      <c r="B27245" t="inlineStr">
        <is>
          <t>9c682141bdc2fd98d6fbd60c4ff7cd0811536d53</t>
        </is>
      </c>
      <c r="C27245" t="inlineStr">
        <is>
          <t>2019-05-27 10:44:02+00:00</t>
        </is>
      </c>
      <c r="D27245" t="inlineStr">
        <is>
          <t>verchange</t>
        </is>
      </c>
      <c r="E27245" t="inlineStr">
        <is>
          <t>python-snappy</t>
        </is>
      </c>
      <c r="F27245" t="inlineStr"/>
      <c r="G27245" t="inlineStr">
        <is>
          <t>python-snappy</t>
        </is>
      </c>
      <c r="H27245" t="inlineStr"/>
    </row>
    <row r="27246">
      <c r="A27246" t="inlineStr">
        <is>
          <t>pghoard</t>
        </is>
      </c>
      <c r="B27246" t="inlineStr">
        <is>
          <t>9c682141bdc2fd98d6fbd60c4ff7cd0811536d53</t>
        </is>
      </c>
      <c r="C27246" t="inlineStr">
        <is>
          <t>2019-05-27 10:44:02+00:00</t>
        </is>
      </c>
      <c r="D27246" t="inlineStr">
        <is>
          <t>verchange</t>
        </is>
      </c>
      <c r="E27246" t="inlineStr">
        <is>
          <t>requests</t>
        </is>
      </c>
      <c r="F27246" t="inlineStr"/>
      <c r="G27246" t="inlineStr">
        <is>
          <t>requests</t>
        </is>
      </c>
      <c r="H27246" t="inlineStr"/>
    </row>
    <row r="27247">
      <c r="A27247" t="inlineStr">
        <is>
          <t>pghoard</t>
        </is>
      </c>
      <c r="B27247" t="inlineStr">
        <is>
          <t>9c682141bdc2fd98d6fbd60c4ff7cd0811536d53</t>
        </is>
      </c>
      <c r="C27247" t="inlineStr">
        <is>
          <t>2019-05-27 10:44:02+00:00</t>
        </is>
      </c>
      <c r="D27247" t="inlineStr">
        <is>
          <t>verchange</t>
        </is>
      </c>
      <c r="E27247" t="inlineStr">
        <is>
          <t>psycopg2</t>
        </is>
      </c>
      <c r="F27247" t="inlineStr"/>
      <c r="G27247" t="inlineStr">
        <is>
          <t>psycopg2</t>
        </is>
      </c>
      <c r="H27247" t="inlineStr"/>
    </row>
    <row r="27248">
      <c r="A27248" t="inlineStr">
        <is>
          <t>pghoard</t>
        </is>
      </c>
      <c r="B27248" t="inlineStr">
        <is>
          <t>9c682141bdc2fd98d6fbd60c4ff7cd0811536d53</t>
        </is>
      </c>
      <c r="C27248" t="inlineStr">
        <is>
          <t>2019-05-27 10:44:02+00:00</t>
        </is>
      </c>
      <c r="D27248" t="inlineStr">
        <is>
          <t>verchange</t>
        </is>
      </c>
      <c r="E27248" t="inlineStr">
        <is>
          <t>cryptography</t>
        </is>
      </c>
      <c r="F27248" t="inlineStr"/>
      <c r="G27248" t="inlineStr">
        <is>
          <t>cryptography</t>
        </is>
      </c>
      <c r="H27248" t="inlineStr"/>
    </row>
    <row r="27249">
      <c r="A27249" t="inlineStr">
        <is>
          <t>pghoard</t>
        </is>
      </c>
      <c r="B27249" t="inlineStr">
        <is>
          <t>9c682141bdc2fd98d6fbd60c4ff7cd0811536d53</t>
        </is>
      </c>
      <c r="C27249" t="inlineStr">
        <is>
          <t>2019-05-27 10:44:02+00:00</t>
        </is>
      </c>
      <c r="D27249" t="inlineStr">
        <is>
          <t>verchange</t>
        </is>
      </c>
      <c r="E27249" t="inlineStr">
        <is>
          <t>pytest</t>
        </is>
      </c>
      <c r="F27249" t="inlineStr"/>
      <c r="G27249" t="inlineStr">
        <is>
          <t>pytest</t>
        </is>
      </c>
      <c r="H27249" t="inlineStr"/>
    </row>
    <row r="27250">
      <c r="A27250" t="inlineStr">
        <is>
          <t>pghoard</t>
        </is>
      </c>
      <c r="B27250" t="inlineStr">
        <is>
          <t>9c682141bdc2fd98d6fbd60c4ff7cd0811536d53</t>
        </is>
      </c>
      <c r="C27250" t="inlineStr">
        <is>
          <t>2019-05-27 10:44:02+00:00</t>
        </is>
      </c>
      <c r="D27250" t="inlineStr">
        <is>
          <t>verchange</t>
        </is>
      </c>
      <c r="E27250" t="inlineStr">
        <is>
          <t>botocore</t>
        </is>
      </c>
      <c r="F27250" t="inlineStr"/>
      <c r="G27250" t="inlineStr">
        <is>
          <t>botocore</t>
        </is>
      </c>
      <c r="H27250" t="inlineStr"/>
    </row>
    <row r="27251">
      <c r="A27251" t="inlineStr">
        <is>
          <t>pghoard</t>
        </is>
      </c>
      <c r="B27251" t="inlineStr">
        <is>
          <t>9c682141bdc2fd98d6fbd60c4ff7cd0811536d53</t>
        </is>
      </c>
      <c r="C27251" t="inlineStr">
        <is>
          <t>2019-05-27 10:44:02+00:00</t>
        </is>
      </c>
      <c r="D27251" t="inlineStr">
        <is>
          <t>add</t>
        </is>
      </c>
      <c r="E27251" t="inlineStr">
        <is>
          <t>paramiko</t>
        </is>
      </c>
      <c r="F27251" t="inlineStr"/>
      <c r="G27251" t="inlineStr"/>
      <c r="H27251" t="inlineStr"/>
    </row>
    <row r="27252">
      <c r="A27252" t="inlineStr">
        <is>
          <t>pghoard</t>
        </is>
      </c>
      <c r="B27252" t="inlineStr">
        <is>
          <t>9c682141bdc2fd98d6fbd60c4ff7cd0811536d53</t>
        </is>
      </c>
      <c r="C27252" t="inlineStr">
        <is>
          <t>2019-05-27 10:44:02+00:00</t>
        </is>
      </c>
      <c r="D27252" t="inlineStr">
        <is>
          <t>add</t>
        </is>
      </c>
      <c r="E27252" t="inlineStr">
        <is>
          <t>zstandard</t>
        </is>
      </c>
      <c r="F27252" t="inlineStr"/>
      <c r="G27252" t="inlineStr"/>
      <c r="H27252" t="inlineStr"/>
    </row>
    <row r="27253">
      <c r="A27253" t="inlineStr">
        <is>
          <t>pghoard</t>
        </is>
      </c>
      <c r="B27253" t="inlineStr">
        <is>
          <t>3e50cbb7ef0d06c96e57e8702acb4bd3e17aaee2</t>
        </is>
      </c>
      <c r="C27253" t="inlineStr">
        <is>
          <t>2021-03-02 10:44:59+00:00</t>
        </is>
      </c>
      <c r="D27253" t="inlineStr">
        <is>
          <t>verchange</t>
        </is>
      </c>
      <c r="E27253" t="inlineStr">
        <is>
          <t>astroid</t>
        </is>
      </c>
      <c r="F27253" t="inlineStr"/>
      <c r="G27253" t="inlineStr">
        <is>
          <t>astroid</t>
        </is>
      </c>
      <c r="H27253">
        <f>=2.0.0</f>
        <v/>
      </c>
    </row>
    <row r="27254">
      <c r="A27254" t="inlineStr">
        <is>
          <t>pghoard</t>
        </is>
      </c>
      <c r="B27254" t="inlineStr">
        <is>
          <t>3e50cbb7ef0d06c96e57e8702acb4bd3e17aaee2</t>
        </is>
      </c>
      <c r="C27254" t="inlineStr">
        <is>
          <t>2021-03-02 10:44:59+00:00</t>
        </is>
      </c>
      <c r="D27254" t="inlineStr">
        <is>
          <t>verchange</t>
        </is>
      </c>
      <c r="E27254" t="inlineStr">
        <is>
          <t>httplib2</t>
        </is>
      </c>
      <c r="F27254" t="inlineStr"/>
      <c r="G27254" t="inlineStr">
        <is>
          <t>httplib2</t>
        </is>
      </c>
      <c r="H27254" t="inlineStr"/>
    </row>
    <row r="27255">
      <c r="A27255" t="inlineStr">
        <is>
          <t>pghoard</t>
        </is>
      </c>
      <c r="B27255" t="inlineStr">
        <is>
          <t>3e50cbb7ef0d06c96e57e8702acb4bd3e17aaee2</t>
        </is>
      </c>
      <c r="C27255" t="inlineStr">
        <is>
          <t>2021-03-02 10:44:59+00:00</t>
        </is>
      </c>
      <c r="D27255" t="inlineStr">
        <is>
          <t>add</t>
        </is>
      </c>
      <c r="E27255" t="inlineStr">
        <is>
          <t>google-api-python-client</t>
        </is>
      </c>
      <c r="F27255" t="inlineStr"/>
      <c r="G27255" t="inlineStr"/>
      <c r="H27255" t="inlineStr"/>
    </row>
    <row r="27256">
      <c r="A27256" t="inlineStr">
        <is>
          <t>pghoard</t>
        </is>
      </c>
      <c r="B27256" t="inlineStr">
        <is>
          <t>3e50cbb7ef0d06c96e57e8702acb4bd3e17aaee2</t>
        </is>
      </c>
      <c r="C27256" t="inlineStr">
        <is>
          <t>2021-03-02 10:44:59+00:00</t>
        </is>
      </c>
      <c r="D27256" t="inlineStr">
        <is>
          <t>add</t>
        </is>
      </c>
      <c r="E27256" t="inlineStr">
        <is>
          <t>oauth2client</t>
        </is>
      </c>
      <c r="F27256" t="inlineStr"/>
      <c r="G27256" t="inlineStr"/>
      <c r="H27256" t="inlineStr"/>
    </row>
    <row r="27257">
      <c r="A27257" t="inlineStr">
        <is>
          <t>pghoard</t>
        </is>
      </c>
      <c r="B27257" t="inlineStr">
        <is>
          <t>3e50cbb7ef0d06c96e57e8702acb4bd3e17aaee2</t>
        </is>
      </c>
      <c r="C27257" t="inlineStr">
        <is>
          <t>2021-03-02 10:44:59+00:00</t>
        </is>
      </c>
      <c r="D27257" t="inlineStr">
        <is>
          <t>add</t>
        </is>
      </c>
      <c r="E27257" t="inlineStr">
        <is>
          <t>azure-storage-blob</t>
        </is>
      </c>
      <c r="F27257">
        <f>=2.1.0</f>
        <v/>
      </c>
      <c r="G27257" t="inlineStr"/>
      <c r="H27257" t="inlineStr"/>
    </row>
    <row r="27258">
      <c r="A27258" t="inlineStr">
        <is>
          <t>pghoard</t>
        </is>
      </c>
      <c r="B27258" t="inlineStr">
        <is>
          <t>3e50cbb7ef0d06c96e57e8702acb4bd3e17aaee2</t>
        </is>
      </c>
      <c r="C27258" t="inlineStr">
        <is>
          <t>2021-03-02 10:44:59+00:00</t>
        </is>
      </c>
      <c r="D27258" t="inlineStr">
        <is>
          <t>rem</t>
        </is>
      </c>
      <c r="E27258" t="inlineStr"/>
      <c r="F27258" t="inlineStr"/>
      <c r="G27258" t="inlineStr">
        <is>
          <t>flake8</t>
        </is>
      </c>
      <c r="H27258" t="inlineStr"/>
    </row>
    <row r="27259">
      <c r="A27259" t="inlineStr">
        <is>
          <t>pghoard</t>
        </is>
      </c>
      <c r="B27259" t="inlineStr">
        <is>
          <t>3e50cbb7ef0d06c96e57e8702acb4bd3e17aaee2</t>
        </is>
      </c>
      <c r="C27259" t="inlineStr">
        <is>
          <t>2021-03-02 10:44:59+00:00</t>
        </is>
      </c>
      <c r="D27259" t="inlineStr">
        <is>
          <t>rem</t>
        </is>
      </c>
      <c r="E27259" t="inlineStr"/>
      <c r="F27259" t="inlineStr"/>
      <c r="G27259" t="inlineStr">
        <is>
          <t>mock</t>
        </is>
      </c>
      <c r="H27259" t="inlineStr"/>
    </row>
    <row r="27260">
      <c r="A27260" t="inlineStr">
        <is>
          <t>pghoard</t>
        </is>
      </c>
      <c r="B27260" t="inlineStr">
        <is>
          <t>3e50cbb7ef0d06c96e57e8702acb4bd3e17aaee2</t>
        </is>
      </c>
      <c r="C27260" t="inlineStr">
        <is>
          <t>2021-03-02 10:44:59+00:00</t>
        </is>
      </c>
      <c r="D27260" t="inlineStr">
        <is>
          <t>rem</t>
        </is>
      </c>
      <c r="E27260" t="inlineStr"/>
      <c r="F27260" t="inlineStr"/>
      <c r="G27260" t="inlineStr">
        <is>
          <t>pylint</t>
        </is>
      </c>
      <c r="H27260">
        <f>=2.2.2</f>
        <v/>
      </c>
    </row>
    <row r="27261">
      <c r="A27261" t="inlineStr">
        <is>
          <t>pghoard</t>
        </is>
      </c>
      <c r="B27261" t="inlineStr">
        <is>
          <t>3e50cbb7ef0d06c96e57e8702acb4bd3e17aaee2</t>
        </is>
      </c>
      <c r="C27261" t="inlineStr">
        <is>
          <t>2021-03-02 10:44:59+00:00</t>
        </is>
      </c>
      <c r="D27261" t="inlineStr">
        <is>
          <t>rem</t>
        </is>
      </c>
      <c r="E27261" t="inlineStr"/>
      <c r="F27261" t="inlineStr"/>
      <c r="G27261" t="inlineStr">
        <is>
          <t>pytest</t>
        </is>
      </c>
      <c r="H27261" t="inlineStr"/>
    </row>
    <row r="27262">
      <c r="A27262" t="inlineStr">
        <is>
          <t>pghoard</t>
        </is>
      </c>
      <c r="B27262" t="inlineStr">
        <is>
          <t>3e50cbb7ef0d06c96e57e8702acb4bd3e17aaee2</t>
        </is>
      </c>
      <c r="C27262" t="inlineStr">
        <is>
          <t>2021-03-02 10:44:59+00:00</t>
        </is>
      </c>
      <c r="D27262" t="inlineStr">
        <is>
          <t>rem</t>
        </is>
      </c>
      <c r="E27262" t="inlineStr"/>
      <c r="F27262" t="inlineStr"/>
      <c r="G27262" t="inlineStr">
        <is>
          <t>azure-storage</t>
        </is>
      </c>
      <c r="H27262" t="inlineStr"/>
    </row>
    <row r="27263">
      <c r="A27263" t="inlineStr">
        <is>
          <t>pghoard</t>
        </is>
      </c>
      <c r="B27263" t="inlineStr">
        <is>
          <t>3e50cbb7ef0d06c96e57e8702acb4bd3e17aaee2</t>
        </is>
      </c>
      <c r="C27263" t="inlineStr">
        <is>
          <t>2021-03-02 10:44:59+00:00</t>
        </is>
      </c>
      <c r="D27263" t="inlineStr">
        <is>
          <t>rem</t>
        </is>
      </c>
      <c r="E27263" t="inlineStr"/>
      <c r="F27263" t="inlineStr"/>
      <c r="G27263" t="inlineStr">
        <is>
          <t>azure</t>
        </is>
      </c>
      <c r="H27263" t="inlineStr"/>
    </row>
    <row r="27264">
      <c r="A27264" t="inlineStr">
        <is>
          <t>rio-rgbify</t>
        </is>
      </c>
      <c r="B27264" t="inlineStr">
        <is>
          <t>056b14b8ccbc5e33641f38dff8889ce229294cfc</t>
        </is>
      </c>
      <c r="C27264" t="inlineStr">
        <is>
          <t>2016-08-15 17:06:58+00:00</t>
        </is>
      </c>
      <c r="D27264" t="inlineStr">
        <is>
          <t>add</t>
        </is>
      </c>
      <c r="E27264" t="inlineStr">
        <is>
          <t>Pillow</t>
        </is>
      </c>
      <c r="F27264" t="inlineStr"/>
      <c r="G27264" t="inlineStr"/>
      <c r="H27264" t="inlineStr"/>
    </row>
    <row r="27265">
      <c r="A27265" t="inlineStr">
        <is>
          <t>rio-rgbify</t>
        </is>
      </c>
      <c r="B27265" t="inlineStr">
        <is>
          <t>056b14b8ccbc5e33641f38dff8889ce229294cfc</t>
        </is>
      </c>
      <c r="C27265" t="inlineStr">
        <is>
          <t>2016-08-15 17:06:58+00:00</t>
        </is>
      </c>
      <c r="D27265" t="inlineStr">
        <is>
          <t>add</t>
        </is>
      </c>
      <c r="E27265" t="inlineStr">
        <is>
          <t>mercantile</t>
        </is>
      </c>
      <c r="F27265" t="inlineStr"/>
      <c r="G27265" t="inlineStr"/>
      <c r="H27265" t="inlineStr"/>
    </row>
    <row r="27266">
      <c r="A27266" t="inlineStr">
        <is>
          <t>provenance</t>
        </is>
      </c>
      <c r="B27266" t="inlineStr">
        <is>
          <t>662a04437180b7588ca8f97d157127d2ab30d57a</t>
        </is>
      </c>
      <c r="C27266" t="inlineStr">
        <is>
          <t>2017-03-22 16:54:10+00:00</t>
        </is>
      </c>
      <c r="D27266" t="inlineStr">
        <is>
          <t>add</t>
        </is>
      </c>
      <c r="E27266" t="inlineStr">
        <is>
          <t>alembic</t>
        </is>
      </c>
      <c r="F27266" t="inlineStr">
        <is>
          <t>&gt;=0.9.1</t>
        </is>
      </c>
      <c r="G27266" t="inlineStr"/>
      <c r="H27266" t="inlineStr"/>
    </row>
    <row r="27267">
      <c r="A27267" t="inlineStr">
        <is>
          <t>provenance</t>
        </is>
      </c>
      <c r="B27267" t="inlineStr">
        <is>
          <t>cca9cc7be93bd06d9ab79f8d7b7c4526a621bdbf</t>
        </is>
      </c>
      <c r="C27267" t="inlineStr">
        <is>
          <t>2017-03-22 17:48:11+00:00</t>
        </is>
      </c>
      <c r="D27267" t="inlineStr">
        <is>
          <t>add</t>
        </is>
      </c>
      <c r="E27267" t="inlineStr">
        <is>
          <t>alembic</t>
        </is>
      </c>
      <c r="F27267" t="inlineStr">
        <is>
          <t>&gt;=0.9.1</t>
        </is>
      </c>
      <c r="G27267" t="inlineStr"/>
      <c r="H27267" t="inlineStr"/>
    </row>
    <row r="27268">
      <c r="A27268" t="inlineStr">
        <is>
          <t>provenance</t>
        </is>
      </c>
      <c r="B27268" t="inlineStr">
        <is>
          <t>cf3ff385f6b93f0a28b2be03fcccf25560cfed3d</t>
        </is>
      </c>
      <c r="C27268" t="inlineStr">
        <is>
          <t>2017-03-23 16:36:09+00:00</t>
        </is>
      </c>
      <c r="D27268" t="inlineStr">
        <is>
          <t>add</t>
        </is>
      </c>
      <c r="E27268" t="inlineStr">
        <is>
          <t>alembic</t>
        </is>
      </c>
      <c r="F27268" t="inlineStr">
        <is>
          <t>&gt;=0.9.1</t>
        </is>
      </c>
      <c r="G27268" t="inlineStr"/>
      <c r="H27268" t="inlineStr"/>
    </row>
    <row r="27269">
      <c r="A27269" t="inlineStr">
        <is>
          <t>provenance</t>
        </is>
      </c>
      <c r="B27269" t="inlineStr">
        <is>
          <t>4025a337c0880ba1e6029e2dc3f65b8d871fe9a7</t>
        </is>
      </c>
      <c r="C27269" t="inlineStr">
        <is>
          <t>2019-12-03 04:20:30+00:00</t>
        </is>
      </c>
      <c r="D27269" t="inlineStr">
        <is>
          <t>verchange</t>
        </is>
      </c>
      <c r="E27269" t="inlineStr">
        <is>
          <t>s3fs</t>
        </is>
      </c>
      <c r="F27269">
        <f>=0.0.9</f>
        <v/>
      </c>
      <c r="G27269" t="inlineStr">
        <is>
          <t>s3fs</t>
        </is>
      </c>
      <c r="H27269" t="inlineStr">
        <is>
          <t>&gt;=0.0.8</t>
        </is>
      </c>
    </row>
    <row r="27270">
      <c r="A27270" t="inlineStr">
        <is>
          <t>provenance</t>
        </is>
      </c>
      <c r="B27270" t="inlineStr">
        <is>
          <t>4025a337c0880ba1e6029e2dc3f65b8d871fe9a7</t>
        </is>
      </c>
      <c r="C27270" t="inlineStr">
        <is>
          <t>2019-12-03 04:20:30+00:00</t>
        </is>
      </c>
      <c r="D27270" t="inlineStr">
        <is>
          <t>add</t>
        </is>
      </c>
      <c r="E27270" t="inlineStr">
        <is>
          <t>pyarrow</t>
        </is>
      </c>
      <c r="F27270" t="inlineStr"/>
      <c r="G27270" t="inlineStr"/>
      <c r="H27270" t="inlineStr"/>
    </row>
    <row r="27271">
      <c r="A27271" t="inlineStr">
        <is>
          <t>provenance</t>
        </is>
      </c>
      <c r="B27271" t="inlineStr">
        <is>
          <t>5b7bf13a8ee08b74d4f60f2b3f30754f87fceef5</t>
        </is>
      </c>
      <c r="C27271" t="inlineStr">
        <is>
          <t>2020-10-22 15:51:38+00:00</t>
        </is>
      </c>
      <c r="D27271" t="inlineStr">
        <is>
          <t>verchange</t>
        </is>
      </c>
      <c r="E27271" t="inlineStr">
        <is>
          <t>joblib</t>
        </is>
      </c>
      <c r="F27271" t="inlineStr">
        <is>
          <t>&gt;=0.15.0</t>
        </is>
      </c>
      <c r="G27271" t="inlineStr">
        <is>
          <t>joblib</t>
        </is>
      </c>
      <c r="H27271" t="inlineStr">
        <is>
          <t>&gt;=0.10.2</t>
        </is>
      </c>
    </row>
    <row r="27272">
      <c r="A27272" t="inlineStr">
        <is>
          <t>provenance</t>
        </is>
      </c>
      <c r="B27272" t="inlineStr">
        <is>
          <t>d1d0c6cfe3470ab32ef02411000c6c006c6de033</t>
        </is>
      </c>
      <c r="C27272" t="inlineStr">
        <is>
          <t>2020-12-02 18:15:48+00:00</t>
        </is>
      </c>
      <c r="D27272" t="inlineStr">
        <is>
          <t>verchange</t>
        </is>
      </c>
      <c r="E27272" t="inlineStr">
        <is>
          <t>s3fs</t>
        </is>
      </c>
      <c r="F27272" t="inlineStr">
        <is>
          <t>&gt;=0.0.9</t>
        </is>
      </c>
      <c r="G27272" t="inlineStr">
        <is>
          <t>s3fs</t>
        </is>
      </c>
      <c r="H27272">
        <f>=0.0.9</f>
        <v/>
      </c>
    </row>
    <row r="27273">
      <c r="A27273" t="inlineStr">
        <is>
          <t>pygtkspellcheck</t>
        </is>
      </c>
      <c r="B27273" t="inlineStr">
        <is>
          <t>4a77ccea2e892d0379a31a66b0a863782a2ca44b</t>
        </is>
      </c>
      <c r="C27273" t="inlineStr">
        <is>
          <t>2016-10-03 13:42:03+00:00</t>
        </is>
      </c>
      <c r="D27273" t="inlineStr">
        <is>
          <t>add</t>
        </is>
      </c>
      <c r="E27273" t="inlineStr">
        <is>
          <t>pyenchant</t>
        </is>
      </c>
      <c r="F27273" t="inlineStr"/>
      <c r="G27273" t="inlineStr"/>
      <c r="H27273" t="inlineStr"/>
    </row>
    <row r="27274">
      <c r="A27274" t="inlineStr">
        <is>
          <t>spry</t>
        </is>
      </c>
      <c r="B27274" t="inlineStr">
        <is>
          <t>66ac58cb78f992b3898bac688043c01c23cfb133</t>
        </is>
      </c>
      <c r="C27274" t="inlineStr">
        <is>
          <t>2016-08-03 02:16:31+00:00</t>
        </is>
      </c>
      <c r="D27274" t="inlineStr">
        <is>
          <t>rem</t>
        </is>
      </c>
      <c r="E27274" t="inlineStr"/>
      <c r="F27274" t="inlineStr"/>
      <c r="G27274" t="inlineStr">
        <is>
          <t>requests</t>
        </is>
      </c>
      <c r="H27274" t="inlineStr"/>
    </row>
    <row r="27275">
      <c r="A27275" t="inlineStr">
        <is>
          <t>parsl</t>
        </is>
      </c>
      <c r="B27275" t="inlineStr">
        <is>
          <t>08cef3f84d341736c15e77ce2700f1001ca998a2</t>
        </is>
      </c>
      <c r="C27275" t="inlineStr">
        <is>
          <t>2017-09-21 20:35:23+00:00</t>
        </is>
      </c>
      <c r="D27275" t="inlineStr">
        <is>
          <t>add</t>
        </is>
      </c>
      <c r="E27275" t="inlineStr">
        <is>
          <t>ipyparallel</t>
        </is>
      </c>
      <c r="F27275" t="inlineStr"/>
      <c r="G27275" t="inlineStr"/>
      <c r="H27275" t="inlineStr"/>
    </row>
    <row r="27276">
      <c r="A27276" t="inlineStr">
        <is>
          <t>parsl</t>
        </is>
      </c>
      <c r="B27276" t="inlineStr">
        <is>
          <t>87f0f44a0c3a2c1578db2a46111a9a0aec73d251</t>
        </is>
      </c>
      <c r="C27276" t="inlineStr">
        <is>
          <t>2017-12-03 06:08:16+00:00</t>
        </is>
      </c>
      <c r="D27276" t="inlineStr">
        <is>
          <t>add</t>
        </is>
      </c>
      <c r="E27276" t="inlineStr">
        <is>
          <t>libsubmit</t>
        </is>
      </c>
      <c r="F27276" t="inlineStr">
        <is>
          <t>&gt;=0.2.3</t>
        </is>
      </c>
      <c r="G27276" t="inlineStr"/>
      <c r="H27276" t="inlineStr"/>
    </row>
    <row r="27277">
      <c r="A27277" t="inlineStr">
        <is>
          <t>parsl</t>
        </is>
      </c>
      <c r="B27277" t="inlineStr">
        <is>
          <t>830710c6063832b14779f2d53deb0609670bd66c</t>
        </is>
      </c>
      <c r="C27277" t="inlineStr">
        <is>
          <t>2018-02-05 21:32:48+00:00</t>
        </is>
      </c>
      <c r="D27277" t="inlineStr">
        <is>
          <t>verchange</t>
        </is>
      </c>
      <c r="E27277" t="inlineStr">
        <is>
          <t>libsubmit</t>
        </is>
      </c>
      <c r="F27277" t="inlineStr">
        <is>
          <t>&gt;=0.3.0</t>
        </is>
      </c>
      <c r="G27277" t="inlineStr">
        <is>
          <t>libsubmit</t>
        </is>
      </c>
      <c r="H27277" t="inlineStr">
        <is>
          <t>&gt;=0.2.3</t>
        </is>
      </c>
    </row>
    <row r="27278">
      <c r="A27278" t="inlineStr">
        <is>
          <t>parsl</t>
        </is>
      </c>
      <c r="B27278" t="inlineStr">
        <is>
          <t>de48df1e67daf028c36c1efbbcf53ddb933e4cc5</t>
        </is>
      </c>
      <c r="C27278" t="inlineStr">
        <is>
          <t>2018-02-23 21:53:52+00:00</t>
        </is>
      </c>
      <c r="D27278" t="inlineStr">
        <is>
          <t>verchange</t>
        </is>
      </c>
      <c r="E27278" t="inlineStr">
        <is>
          <t>libsubmit</t>
        </is>
      </c>
      <c r="F27278" t="inlineStr">
        <is>
          <t>&gt;=0.3.2a0</t>
        </is>
      </c>
      <c r="G27278" t="inlineStr">
        <is>
          <t>libsubmit</t>
        </is>
      </c>
      <c r="H27278" t="inlineStr">
        <is>
          <t>&gt;=0.3.0</t>
        </is>
      </c>
    </row>
    <row r="27279">
      <c r="A27279" t="inlineStr">
        <is>
          <t>parsl</t>
        </is>
      </c>
      <c r="B27279" t="inlineStr">
        <is>
          <t>2895eb7c0c3bd05dd1bdd72fd616ac6602fad30e</t>
        </is>
      </c>
      <c r="C27279" t="inlineStr">
        <is>
          <t>2018-04-16 22:24:49+00:00</t>
        </is>
      </c>
      <c r="D27279" t="inlineStr">
        <is>
          <t>add</t>
        </is>
      </c>
      <c r="E27279" t="inlineStr">
        <is>
          <t>globus-sdk</t>
        </is>
      </c>
      <c r="F27279" t="inlineStr"/>
      <c r="G27279" t="inlineStr"/>
      <c r="H27279" t="inlineStr"/>
    </row>
    <row r="27280">
      <c r="A27280" t="inlineStr">
        <is>
          <t>parsl</t>
        </is>
      </c>
      <c r="B27280" t="inlineStr">
        <is>
          <t>b49e1b2da3b81067c914921f20049fb34f88a1f0</t>
        </is>
      </c>
      <c r="C27280" t="inlineStr">
        <is>
          <t>2018-05-15 21:37:24+00:00</t>
        </is>
      </c>
      <c r="D27280" t="inlineStr">
        <is>
          <t>verchange</t>
        </is>
      </c>
      <c r="E27280" t="inlineStr">
        <is>
          <t>libsubmit</t>
        </is>
      </c>
      <c r="F27280" t="inlineStr">
        <is>
          <t>&gt;=0.4.0</t>
        </is>
      </c>
      <c r="G27280" t="inlineStr">
        <is>
          <t>libsubmit</t>
        </is>
      </c>
      <c r="H27280" t="inlineStr">
        <is>
          <t>&gt;=0.3.2a0</t>
        </is>
      </c>
    </row>
    <row r="27281">
      <c r="A27281" t="inlineStr">
        <is>
          <t>parsl</t>
        </is>
      </c>
      <c r="B27281" t="inlineStr">
        <is>
          <t>b49e1b2da3b81067c914921f20049fb34f88a1f0</t>
        </is>
      </c>
      <c r="C27281" t="inlineStr">
        <is>
          <t>2018-05-15 21:37:24+00:00</t>
        </is>
      </c>
      <c r="D27281" t="inlineStr">
        <is>
          <t>add</t>
        </is>
      </c>
      <c r="E27281" t="inlineStr">
        <is>
          <t>dill</t>
        </is>
      </c>
      <c r="F27281" t="inlineStr"/>
      <c r="G27281" t="inlineStr"/>
      <c r="H27281" t="inlineStr"/>
    </row>
    <row r="27282">
      <c r="A27282" t="inlineStr">
        <is>
          <t>parsl</t>
        </is>
      </c>
      <c r="B27282" t="inlineStr">
        <is>
          <t>b49e1b2da3b81067c914921f20049fb34f88a1f0</t>
        </is>
      </c>
      <c r="C27282" t="inlineStr">
        <is>
          <t>2018-05-15 21:37:24+00:00</t>
        </is>
      </c>
      <c r="D27282" t="inlineStr">
        <is>
          <t>add</t>
        </is>
      </c>
      <c r="E27282" t="inlineStr">
        <is>
          <t>tblib</t>
        </is>
      </c>
      <c r="F27282" t="inlineStr"/>
      <c r="G27282" t="inlineStr"/>
      <c r="H27282" t="inlineStr"/>
    </row>
    <row r="27283">
      <c r="A27283" t="inlineStr">
        <is>
          <t>parsl</t>
        </is>
      </c>
      <c r="B27283" t="inlineStr">
        <is>
          <t>b49e1b2da3b81067c914921f20049fb34f88a1f0</t>
        </is>
      </c>
      <c r="C27283" t="inlineStr">
        <is>
          <t>2018-05-15 21:37:24+00:00</t>
        </is>
      </c>
      <c r="D27283" t="inlineStr">
        <is>
          <t>add</t>
        </is>
      </c>
      <c r="E27283" t="inlineStr">
        <is>
          <t>nbsphinx</t>
        </is>
      </c>
      <c r="F27283" t="inlineStr"/>
      <c r="G27283" t="inlineStr"/>
      <c r="H27283" t="inlineStr"/>
    </row>
    <row r="27284">
      <c r="A27284" t="inlineStr">
        <is>
          <t>parsl</t>
        </is>
      </c>
      <c r="B27284" t="inlineStr">
        <is>
          <t>b49e1b2da3b81067c914921f20049fb34f88a1f0</t>
        </is>
      </c>
      <c r="C27284" t="inlineStr">
        <is>
          <t>2018-05-15 21:37:24+00:00</t>
        </is>
      </c>
      <c r="D27284" t="inlineStr">
        <is>
          <t>add</t>
        </is>
      </c>
      <c r="E27284" t="inlineStr">
        <is>
          <t>ipykernel</t>
        </is>
      </c>
      <c r="F27284" t="inlineStr"/>
      <c r="G27284" t="inlineStr"/>
      <c r="H27284" t="inlineStr"/>
    </row>
    <row r="27285">
      <c r="A27285" t="inlineStr">
        <is>
          <t>parsl</t>
        </is>
      </c>
      <c r="B27285" t="inlineStr">
        <is>
          <t>b49e1b2da3b81067c914921f20049fb34f88a1f0</t>
        </is>
      </c>
      <c r="C27285" t="inlineStr">
        <is>
          <t>2018-05-15 21:37:24+00:00</t>
        </is>
      </c>
      <c r="D27285" t="inlineStr">
        <is>
          <t>add</t>
        </is>
      </c>
      <c r="E27285" t="inlineStr">
        <is>
          <t>requests</t>
        </is>
      </c>
      <c r="F27285" t="inlineStr"/>
      <c r="G27285" t="inlineStr"/>
      <c r="H27285" t="inlineStr"/>
    </row>
    <row r="27286">
      <c r="A27286" t="inlineStr">
        <is>
          <t>parsl</t>
        </is>
      </c>
      <c r="B27286" t="inlineStr">
        <is>
          <t>06afb8f25623c232b116a174e11a255c455c20e3</t>
        </is>
      </c>
      <c r="C27286" t="inlineStr">
        <is>
          <t>2018-06-21 16:57:28+00:00</t>
        </is>
      </c>
      <c r="D27286" t="inlineStr">
        <is>
          <t>verchange</t>
        </is>
      </c>
      <c r="E27286" t="inlineStr">
        <is>
          <t>libsubmit</t>
        </is>
      </c>
      <c r="F27286">
        <f>=0.4.0</f>
        <v/>
      </c>
      <c r="G27286" t="inlineStr">
        <is>
          <t>libsubmit</t>
        </is>
      </c>
      <c r="H27286" t="inlineStr">
        <is>
          <t>&gt;=0.4.0</t>
        </is>
      </c>
    </row>
    <row r="27287">
      <c r="A27287" t="inlineStr">
        <is>
          <t>parsl</t>
        </is>
      </c>
      <c r="B27287" t="inlineStr">
        <is>
          <t>244b9a17c6359392d9d8fbc08aa390acf3d1e94b</t>
        </is>
      </c>
      <c r="C27287" t="inlineStr">
        <is>
          <t>2018-07-23 18:57:25+00:00</t>
        </is>
      </c>
      <c r="D27287" t="inlineStr">
        <is>
          <t>verchange</t>
        </is>
      </c>
      <c r="E27287" t="inlineStr">
        <is>
          <t>libsubmit</t>
        </is>
      </c>
      <c r="F27287" t="inlineStr">
        <is>
          <t>&gt;=0.5.0;&lt;=0.7.0</t>
        </is>
      </c>
      <c r="G27287" t="inlineStr">
        <is>
          <t>libsubmit</t>
        </is>
      </c>
      <c r="H27287">
        <f>=0.4.0</f>
        <v/>
      </c>
    </row>
    <row r="27288">
      <c r="A27288" t="inlineStr">
        <is>
          <t>parsl</t>
        </is>
      </c>
      <c r="B27288" t="inlineStr">
        <is>
          <t>244b9a17c6359392d9d8fbc08aa390acf3d1e94b</t>
        </is>
      </c>
      <c r="C27288" t="inlineStr">
        <is>
          <t>2018-07-23 18:57:25+00:00</t>
        </is>
      </c>
      <c r="D27288" t="inlineStr">
        <is>
          <t>add</t>
        </is>
      </c>
      <c r="E27288" t="inlineStr">
        <is>
          <t>psutil</t>
        </is>
      </c>
      <c r="F27288" t="inlineStr"/>
      <c r="G27288" t="inlineStr"/>
      <c r="H27288" t="inlineStr"/>
    </row>
    <row r="27289">
      <c r="A27289" t="inlineStr">
        <is>
          <t>parsl</t>
        </is>
      </c>
      <c r="B27289" t="inlineStr">
        <is>
          <t>244b9a17c6359392d9d8fbc08aa390acf3d1e94b</t>
        </is>
      </c>
      <c r="C27289" t="inlineStr">
        <is>
          <t>2018-07-23 18:57:25+00:00</t>
        </is>
      </c>
      <c r="D27289" t="inlineStr">
        <is>
          <t>add</t>
        </is>
      </c>
      <c r="E27289" t="inlineStr">
        <is>
          <t>CMRESHandler</t>
        </is>
      </c>
      <c r="F27289" t="inlineStr"/>
      <c r="G27289" t="inlineStr"/>
      <c r="H27289" t="inlineStr"/>
    </row>
    <row r="27290">
      <c r="A27290" t="inlineStr">
        <is>
          <t>parsl</t>
        </is>
      </c>
      <c r="B27290" t="inlineStr">
        <is>
          <t>3204aa494a219a9d51cc068f58d8ba9ad05f998c</t>
        </is>
      </c>
      <c r="C27290" t="inlineStr">
        <is>
          <t>2018-12-20 21:16:22+00:00</t>
        </is>
      </c>
      <c r="D27290" t="inlineStr">
        <is>
          <t>add</t>
        </is>
      </c>
      <c r="E27290" t="inlineStr">
        <is>
          <t>pyzmq</t>
        </is>
      </c>
      <c r="F27290" t="inlineStr">
        <is>
          <t>&gt;=17.1.2</t>
        </is>
      </c>
      <c r="G27290" t="inlineStr"/>
      <c r="H27290" t="inlineStr"/>
    </row>
    <row r="27291">
      <c r="A27291" t="inlineStr">
        <is>
          <t>parsl</t>
        </is>
      </c>
      <c r="B27291" t="inlineStr">
        <is>
          <t>3204aa494a219a9d51cc068f58d8ba9ad05f998c</t>
        </is>
      </c>
      <c r="C27291" t="inlineStr">
        <is>
          <t>2018-12-20 21:16:22+00:00</t>
        </is>
      </c>
      <c r="D27291" t="inlineStr">
        <is>
          <t>add</t>
        </is>
      </c>
      <c r="E27291" t="inlineStr">
        <is>
          <t>paramiko</t>
        </is>
      </c>
      <c r="F27291" t="inlineStr"/>
      <c r="G27291" t="inlineStr"/>
      <c r="H27291" t="inlineStr"/>
    </row>
    <row r="27292">
      <c r="A27292" t="inlineStr">
        <is>
          <t>parsl</t>
        </is>
      </c>
      <c r="B27292" t="inlineStr">
        <is>
          <t>3204aa494a219a9d51cc068f58d8ba9ad05f998c</t>
        </is>
      </c>
      <c r="C27292" t="inlineStr">
        <is>
          <t>2018-12-20 21:16:22+00:00</t>
        </is>
      </c>
      <c r="D27292" t="inlineStr">
        <is>
          <t>rem</t>
        </is>
      </c>
      <c r="E27292" t="inlineStr"/>
      <c r="F27292" t="inlineStr"/>
      <c r="G27292" t="inlineStr">
        <is>
          <t>libsubmit</t>
        </is>
      </c>
      <c r="H27292" t="inlineStr">
        <is>
          <t>&gt;=0.5.0;&lt;=0.7.0</t>
        </is>
      </c>
    </row>
    <row r="27293">
      <c r="A27293" t="inlineStr">
        <is>
          <t>parsl</t>
        </is>
      </c>
      <c r="B27293" t="inlineStr">
        <is>
          <t>3204aa494a219a9d51cc068f58d8ba9ad05f998c</t>
        </is>
      </c>
      <c r="C27293" t="inlineStr">
        <is>
          <t>2018-12-20 21:16:22+00:00</t>
        </is>
      </c>
      <c r="D27293" t="inlineStr">
        <is>
          <t>rem</t>
        </is>
      </c>
      <c r="E27293" t="inlineStr"/>
      <c r="F27293" t="inlineStr"/>
      <c r="G27293" t="inlineStr">
        <is>
          <t>nbsphinx</t>
        </is>
      </c>
      <c r="H27293" t="inlineStr"/>
    </row>
    <row r="27294">
      <c r="A27294" t="inlineStr">
        <is>
          <t>parsl</t>
        </is>
      </c>
      <c r="B27294" t="inlineStr">
        <is>
          <t>3204aa494a219a9d51cc068f58d8ba9ad05f998c</t>
        </is>
      </c>
      <c r="C27294" t="inlineStr">
        <is>
          <t>2018-12-20 21:16:22+00:00</t>
        </is>
      </c>
      <c r="D27294" t="inlineStr">
        <is>
          <t>rem</t>
        </is>
      </c>
      <c r="E27294" t="inlineStr"/>
      <c r="F27294" t="inlineStr"/>
      <c r="G27294" t="inlineStr">
        <is>
          <t>psutil</t>
        </is>
      </c>
      <c r="H27294" t="inlineStr"/>
    </row>
    <row r="27295">
      <c r="A27295" t="inlineStr">
        <is>
          <t>parsl</t>
        </is>
      </c>
      <c r="B27295" t="inlineStr">
        <is>
          <t>3204aa494a219a9d51cc068f58d8ba9ad05f998c</t>
        </is>
      </c>
      <c r="C27295" t="inlineStr">
        <is>
          <t>2018-12-20 21:16:22+00:00</t>
        </is>
      </c>
      <c r="D27295" t="inlineStr">
        <is>
          <t>rem</t>
        </is>
      </c>
      <c r="E27295" t="inlineStr"/>
      <c r="F27295" t="inlineStr"/>
      <c r="G27295" t="inlineStr">
        <is>
          <t>CMRESHandler</t>
        </is>
      </c>
      <c r="H27295" t="inlineStr"/>
    </row>
    <row r="27296">
      <c r="A27296" t="inlineStr">
        <is>
          <t>parsl</t>
        </is>
      </c>
      <c r="B27296" t="inlineStr">
        <is>
          <t>12bd758eaeb4720afd04b2e7193235e246e11678</t>
        </is>
      </c>
      <c r="C27296" t="inlineStr">
        <is>
          <t>2019-06-13 22:32:50+00:00</t>
        </is>
      </c>
      <c r="D27296" t="inlineStr">
        <is>
          <t>add</t>
        </is>
      </c>
      <c r="E27296" t="inlineStr">
        <is>
          <t>typeguard</t>
        </is>
      </c>
      <c r="F27296" t="inlineStr"/>
      <c r="G27296" t="inlineStr"/>
      <c r="H27296" t="inlineStr"/>
    </row>
    <row r="27297">
      <c r="A27297" t="inlineStr">
        <is>
          <t>parsl</t>
        </is>
      </c>
      <c r="B27297" t="inlineStr">
        <is>
          <t>12bd758eaeb4720afd04b2e7193235e246e11678</t>
        </is>
      </c>
      <c r="C27297" t="inlineStr">
        <is>
          <t>2019-06-13 22:32:50+00:00</t>
        </is>
      </c>
      <c r="D27297" t="inlineStr">
        <is>
          <t>add</t>
        </is>
      </c>
      <c r="E27297" t="inlineStr">
        <is>
          <t>psutil</t>
        </is>
      </c>
      <c r="F27297" t="inlineStr"/>
      <c r="G27297" t="inlineStr"/>
      <c r="H27297" t="inlineStr"/>
    </row>
    <row r="27298">
      <c r="A27298" t="inlineStr">
        <is>
          <t>parsl</t>
        </is>
      </c>
      <c r="B27298" t="inlineStr">
        <is>
          <t>12bd758eaeb4720afd04b2e7193235e246e11678</t>
        </is>
      </c>
      <c r="C27298" t="inlineStr">
        <is>
          <t>2019-06-13 22:32:50+00:00</t>
        </is>
      </c>
      <c r="D27298" t="inlineStr">
        <is>
          <t>add</t>
        </is>
      </c>
      <c r="E27298" t="inlineStr">
        <is>
          <t>sqlalchemy</t>
        </is>
      </c>
      <c r="F27298">
        <f>=1.3.3</f>
        <v/>
      </c>
      <c r="G27298" t="inlineStr"/>
      <c r="H27298" t="inlineStr"/>
    </row>
    <row r="27299">
      <c r="A27299" t="inlineStr">
        <is>
          <t>parsl</t>
        </is>
      </c>
      <c r="B27299" t="inlineStr">
        <is>
          <t>12bd758eaeb4720afd04b2e7193235e246e11678</t>
        </is>
      </c>
      <c r="C27299" t="inlineStr">
        <is>
          <t>2019-06-13 22:32:50+00:00</t>
        </is>
      </c>
      <c r="D27299" t="inlineStr">
        <is>
          <t>add</t>
        </is>
      </c>
      <c r="E27299" t="inlineStr">
        <is>
          <t>sqlalchemy_utils</t>
        </is>
      </c>
      <c r="F27299" t="inlineStr"/>
      <c r="G27299" t="inlineStr"/>
      <c r="H27299" t="inlineStr"/>
    </row>
    <row r="27300">
      <c r="A27300" t="inlineStr">
        <is>
          <t>parsl</t>
        </is>
      </c>
      <c r="B27300" t="inlineStr">
        <is>
          <t>12bd758eaeb4720afd04b2e7193235e246e11678</t>
        </is>
      </c>
      <c r="C27300" t="inlineStr">
        <is>
          <t>2019-06-13 22:32:50+00:00</t>
        </is>
      </c>
      <c r="D27300" t="inlineStr">
        <is>
          <t>add</t>
        </is>
      </c>
      <c r="E27300" t="inlineStr">
        <is>
          <t>pydot</t>
        </is>
      </c>
      <c r="F27300" t="inlineStr"/>
      <c r="G27300" t="inlineStr"/>
      <c r="H27300" t="inlineStr"/>
    </row>
    <row r="27301">
      <c r="A27301" t="inlineStr">
        <is>
          <t>parsl</t>
        </is>
      </c>
      <c r="B27301" t="inlineStr">
        <is>
          <t>12bd758eaeb4720afd04b2e7193235e246e11678</t>
        </is>
      </c>
      <c r="C27301" t="inlineStr">
        <is>
          <t>2019-06-13 22:32:50+00:00</t>
        </is>
      </c>
      <c r="D27301" t="inlineStr">
        <is>
          <t>add</t>
        </is>
      </c>
      <c r="E27301" t="inlineStr">
        <is>
          <t>networkx</t>
        </is>
      </c>
      <c r="F27301" t="inlineStr"/>
      <c r="G27301" t="inlineStr"/>
      <c r="H27301" t="inlineStr"/>
    </row>
    <row r="27302">
      <c r="A27302" t="inlineStr">
        <is>
          <t>parsl</t>
        </is>
      </c>
      <c r="B27302" t="inlineStr">
        <is>
          <t>12bd758eaeb4720afd04b2e7193235e246e11678</t>
        </is>
      </c>
      <c r="C27302" t="inlineStr">
        <is>
          <t>2019-06-13 22:32:50+00:00</t>
        </is>
      </c>
      <c r="D27302" t="inlineStr">
        <is>
          <t>add</t>
        </is>
      </c>
      <c r="E27302" t="inlineStr">
        <is>
          <t>Flask</t>
        </is>
      </c>
      <c r="F27302" t="inlineStr"/>
      <c r="G27302" t="inlineStr"/>
      <c r="H27302" t="inlineStr"/>
    </row>
    <row r="27303">
      <c r="A27303" t="inlineStr">
        <is>
          <t>parsl</t>
        </is>
      </c>
      <c r="B27303" t="inlineStr">
        <is>
          <t>12bd758eaeb4720afd04b2e7193235e246e11678</t>
        </is>
      </c>
      <c r="C27303" t="inlineStr">
        <is>
          <t>2019-06-13 22:32:50+00:00</t>
        </is>
      </c>
      <c r="D27303" t="inlineStr">
        <is>
          <t>add</t>
        </is>
      </c>
      <c r="E27303" t="inlineStr">
        <is>
          <t>flask_sqlalchemy</t>
        </is>
      </c>
      <c r="F27303" t="inlineStr"/>
      <c r="G27303" t="inlineStr"/>
      <c r="H27303" t="inlineStr"/>
    </row>
    <row r="27304">
      <c r="A27304" t="inlineStr">
        <is>
          <t>parsl</t>
        </is>
      </c>
      <c r="B27304" t="inlineStr">
        <is>
          <t>12bd758eaeb4720afd04b2e7193235e246e11678</t>
        </is>
      </c>
      <c r="C27304" t="inlineStr">
        <is>
          <t>2019-06-13 22:32:50+00:00</t>
        </is>
      </c>
      <c r="D27304" t="inlineStr">
        <is>
          <t>add</t>
        </is>
      </c>
      <c r="E27304" t="inlineStr">
        <is>
          <t>pandas</t>
        </is>
      </c>
      <c r="F27304" t="inlineStr"/>
      <c r="G27304" t="inlineStr"/>
      <c r="H27304" t="inlineStr"/>
    </row>
    <row r="27305">
      <c r="A27305" t="inlineStr">
        <is>
          <t>parsl</t>
        </is>
      </c>
      <c r="B27305" t="inlineStr">
        <is>
          <t>12bd758eaeb4720afd04b2e7193235e246e11678</t>
        </is>
      </c>
      <c r="C27305" t="inlineStr">
        <is>
          <t>2019-06-13 22:32:50+00:00</t>
        </is>
      </c>
      <c r="D27305" t="inlineStr">
        <is>
          <t>add</t>
        </is>
      </c>
      <c r="E27305" t="inlineStr">
        <is>
          <t>plotly</t>
        </is>
      </c>
      <c r="F27305" t="inlineStr"/>
      <c r="G27305" t="inlineStr"/>
      <c r="H27305" t="inlineStr"/>
    </row>
    <row r="27306">
      <c r="A27306" t="inlineStr">
        <is>
          <t>parsl</t>
        </is>
      </c>
      <c r="B27306" t="inlineStr">
        <is>
          <t>12bd758eaeb4720afd04b2e7193235e246e11678</t>
        </is>
      </c>
      <c r="C27306" t="inlineStr">
        <is>
          <t>2019-06-13 22:32:50+00:00</t>
        </is>
      </c>
      <c r="D27306" t="inlineStr">
        <is>
          <t>add</t>
        </is>
      </c>
      <c r="E27306" t="inlineStr">
        <is>
          <t>python-daemon</t>
        </is>
      </c>
      <c r="F27306" t="inlineStr"/>
      <c r="G27306" t="inlineStr"/>
      <c r="H27306" t="inlineStr"/>
    </row>
    <row r="27307">
      <c r="A27307" t="inlineStr">
        <is>
          <t>parsl</t>
        </is>
      </c>
      <c r="B27307" t="inlineStr">
        <is>
          <t>a149dbc00fe8b0e8260f7c2d39c77692683e7fa4</t>
        </is>
      </c>
      <c r="C27307" t="inlineStr">
        <is>
          <t>2019-10-25 19:46:12+00:00</t>
        </is>
      </c>
      <c r="D27307" t="inlineStr">
        <is>
          <t>verchange</t>
        </is>
      </c>
      <c r="E27307" t="inlineStr">
        <is>
          <t>psutil</t>
        </is>
      </c>
      <c r="F27307" t="inlineStr">
        <is>
          <t>&gt;=5.5.1</t>
        </is>
      </c>
      <c r="G27307" t="inlineStr">
        <is>
          <t>psutil</t>
        </is>
      </c>
      <c r="H27307" t="inlineStr"/>
    </row>
    <row r="27308">
      <c r="A27308" t="inlineStr">
        <is>
          <t>parsl</t>
        </is>
      </c>
      <c r="B27308" t="inlineStr">
        <is>
          <t>a149dbc00fe8b0e8260f7c2d39c77692683e7fa4</t>
        </is>
      </c>
      <c r="C27308" t="inlineStr">
        <is>
          <t>2019-10-25 19:46:12+00:00</t>
        </is>
      </c>
      <c r="D27308" t="inlineStr">
        <is>
          <t>rem</t>
        </is>
      </c>
      <c r="E27308" t="inlineStr"/>
      <c r="F27308" t="inlineStr"/>
      <c r="G27308" t="inlineStr">
        <is>
          <t>sqlalchemy</t>
        </is>
      </c>
      <c r="H27308">
        <f>=1.3.3</f>
        <v/>
      </c>
    </row>
    <row r="27309">
      <c r="A27309" t="inlineStr">
        <is>
          <t>parsl</t>
        </is>
      </c>
      <c r="B27309" t="inlineStr">
        <is>
          <t>a149dbc00fe8b0e8260f7c2d39c77692683e7fa4</t>
        </is>
      </c>
      <c r="C27309" t="inlineStr">
        <is>
          <t>2019-10-25 19:46:12+00:00</t>
        </is>
      </c>
      <c r="D27309" t="inlineStr">
        <is>
          <t>rem</t>
        </is>
      </c>
      <c r="E27309" t="inlineStr"/>
      <c r="F27309" t="inlineStr"/>
      <c r="G27309" t="inlineStr">
        <is>
          <t>sqlalchemy_utils</t>
        </is>
      </c>
      <c r="H27309" t="inlineStr"/>
    </row>
    <row r="27310">
      <c r="A27310" t="inlineStr">
        <is>
          <t>parsl</t>
        </is>
      </c>
      <c r="B27310" t="inlineStr">
        <is>
          <t>a149dbc00fe8b0e8260f7c2d39c77692683e7fa4</t>
        </is>
      </c>
      <c r="C27310" t="inlineStr">
        <is>
          <t>2019-10-25 19:46:12+00:00</t>
        </is>
      </c>
      <c r="D27310" t="inlineStr">
        <is>
          <t>rem</t>
        </is>
      </c>
      <c r="E27310" t="inlineStr"/>
      <c r="F27310" t="inlineStr"/>
      <c r="G27310" t="inlineStr">
        <is>
          <t>pydot</t>
        </is>
      </c>
      <c r="H27310" t="inlineStr"/>
    </row>
    <row r="27311">
      <c r="A27311" t="inlineStr">
        <is>
          <t>parsl</t>
        </is>
      </c>
      <c r="B27311" t="inlineStr">
        <is>
          <t>a149dbc00fe8b0e8260f7c2d39c77692683e7fa4</t>
        </is>
      </c>
      <c r="C27311" t="inlineStr">
        <is>
          <t>2019-10-25 19:46:12+00:00</t>
        </is>
      </c>
      <c r="D27311" t="inlineStr">
        <is>
          <t>rem</t>
        </is>
      </c>
      <c r="E27311" t="inlineStr"/>
      <c r="F27311" t="inlineStr"/>
      <c r="G27311" t="inlineStr">
        <is>
          <t>networkx</t>
        </is>
      </c>
      <c r="H27311" t="inlineStr"/>
    </row>
    <row r="27312">
      <c r="A27312" t="inlineStr">
        <is>
          <t>parsl</t>
        </is>
      </c>
      <c r="B27312" t="inlineStr">
        <is>
          <t>a149dbc00fe8b0e8260f7c2d39c77692683e7fa4</t>
        </is>
      </c>
      <c r="C27312" t="inlineStr">
        <is>
          <t>2019-10-25 19:46:12+00:00</t>
        </is>
      </c>
      <c r="D27312" t="inlineStr">
        <is>
          <t>rem</t>
        </is>
      </c>
      <c r="E27312" t="inlineStr"/>
      <c r="F27312" t="inlineStr"/>
      <c r="G27312" t="inlineStr">
        <is>
          <t>Flask</t>
        </is>
      </c>
      <c r="H27312" t="inlineStr"/>
    </row>
    <row r="27313">
      <c r="A27313" t="inlineStr">
        <is>
          <t>parsl</t>
        </is>
      </c>
      <c r="B27313" t="inlineStr">
        <is>
          <t>a149dbc00fe8b0e8260f7c2d39c77692683e7fa4</t>
        </is>
      </c>
      <c r="C27313" t="inlineStr">
        <is>
          <t>2019-10-25 19:46:12+00:00</t>
        </is>
      </c>
      <c r="D27313" t="inlineStr">
        <is>
          <t>rem</t>
        </is>
      </c>
      <c r="E27313" t="inlineStr"/>
      <c r="F27313" t="inlineStr"/>
      <c r="G27313" t="inlineStr">
        <is>
          <t>flask_sqlalchemy</t>
        </is>
      </c>
      <c r="H27313" t="inlineStr"/>
    </row>
    <row r="27314">
      <c r="A27314" t="inlineStr">
        <is>
          <t>parsl</t>
        </is>
      </c>
      <c r="B27314" t="inlineStr">
        <is>
          <t>a149dbc00fe8b0e8260f7c2d39c77692683e7fa4</t>
        </is>
      </c>
      <c r="C27314" t="inlineStr">
        <is>
          <t>2019-10-25 19:46:12+00:00</t>
        </is>
      </c>
      <c r="D27314" t="inlineStr">
        <is>
          <t>rem</t>
        </is>
      </c>
      <c r="E27314" t="inlineStr"/>
      <c r="F27314" t="inlineStr"/>
      <c r="G27314" t="inlineStr">
        <is>
          <t>pandas</t>
        </is>
      </c>
      <c r="H27314" t="inlineStr"/>
    </row>
    <row r="27315">
      <c r="A27315" t="inlineStr">
        <is>
          <t>parsl</t>
        </is>
      </c>
      <c r="B27315" t="inlineStr">
        <is>
          <t>a149dbc00fe8b0e8260f7c2d39c77692683e7fa4</t>
        </is>
      </c>
      <c r="C27315" t="inlineStr">
        <is>
          <t>2019-10-25 19:46:12+00:00</t>
        </is>
      </c>
      <c r="D27315" t="inlineStr">
        <is>
          <t>rem</t>
        </is>
      </c>
      <c r="E27315" t="inlineStr"/>
      <c r="F27315" t="inlineStr"/>
      <c r="G27315" t="inlineStr">
        <is>
          <t>plotly</t>
        </is>
      </c>
      <c r="H27315" t="inlineStr"/>
    </row>
    <row r="27316">
      <c r="A27316" t="inlineStr">
        <is>
          <t>parsl</t>
        </is>
      </c>
      <c r="B27316" t="inlineStr">
        <is>
          <t>a149dbc00fe8b0e8260f7c2d39c77692683e7fa4</t>
        </is>
      </c>
      <c r="C27316" t="inlineStr">
        <is>
          <t>2019-10-25 19:46:12+00:00</t>
        </is>
      </c>
      <c r="D27316" t="inlineStr">
        <is>
          <t>rem</t>
        </is>
      </c>
      <c r="E27316" t="inlineStr"/>
      <c r="F27316" t="inlineStr"/>
      <c r="G27316" t="inlineStr">
        <is>
          <t>python-daemon</t>
        </is>
      </c>
      <c r="H27316" t="inlineStr"/>
    </row>
    <row r="27317">
      <c r="A27317" t="inlineStr">
        <is>
          <t>parsl</t>
        </is>
      </c>
      <c r="B27317" t="inlineStr">
        <is>
          <t>993d6fd428ccb16d61bdf77a5577dc3c461b92ec</t>
        </is>
      </c>
      <c r="C27317" t="inlineStr">
        <is>
          <t>2020-06-11 17:01:25+00:00</t>
        </is>
      </c>
      <c r="D27317" t="inlineStr">
        <is>
          <t>verchange</t>
        </is>
      </c>
      <c r="E27317" t="inlineStr">
        <is>
          <t>typeguard</t>
        </is>
      </c>
      <c r="F27317" t="inlineStr">
        <is>
          <t>&gt;=2.5</t>
        </is>
      </c>
      <c r="G27317" t="inlineStr">
        <is>
          <t>typeguard</t>
        </is>
      </c>
      <c r="H27317" t="inlineStr"/>
    </row>
    <row r="27318">
      <c r="A27318" t="inlineStr">
        <is>
          <t>requests-unixsocket</t>
        </is>
      </c>
      <c r="B27318" t="inlineStr">
        <is>
          <t>0c1c7e0034e65e1c35c0963de99aeca1b0ca6f80</t>
        </is>
      </c>
      <c r="C27318" t="inlineStr">
        <is>
          <t>2016-01-20 08:07:18+00:00</t>
        </is>
      </c>
      <c r="D27318" t="inlineStr">
        <is>
          <t>add</t>
        </is>
      </c>
      <c r="E27318" t="inlineStr">
        <is>
          <t>urllib3</t>
        </is>
      </c>
      <c r="F27318" t="inlineStr">
        <is>
          <t>&gt;=1.8</t>
        </is>
      </c>
      <c r="G27318" t="inlineStr"/>
      <c r="H27318" t="inlineStr"/>
    </row>
    <row r="27319">
      <c r="A27319" t="inlineStr">
        <is>
          <t>DeepPavlov</t>
        </is>
      </c>
      <c r="B27319" t="inlineStr">
        <is>
          <t>5c52988fd2be9250e963c3291ebbc7a32827bfaa</t>
        </is>
      </c>
      <c r="C27319" t="inlineStr">
        <is>
          <t>2018-03-24 14:49:06+00:00</t>
        </is>
      </c>
      <c r="D27319" t="inlineStr">
        <is>
          <t>verchange</t>
        </is>
      </c>
      <c r="E27319" t="inlineStr">
        <is>
          <t>nltk</t>
        </is>
      </c>
      <c r="F27319">
        <f>=3.2.5</f>
        <v/>
      </c>
      <c r="G27319" t="inlineStr">
        <is>
          <t>nltk</t>
        </is>
      </c>
      <c r="H27319">
        <f>=3.2.4</f>
        <v/>
      </c>
    </row>
    <row r="27320">
      <c r="A27320" t="inlineStr">
        <is>
          <t>DeepPavlov</t>
        </is>
      </c>
      <c r="B27320" t="inlineStr">
        <is>
          <t>5c52988fd2be9250e963c3291ebbc7a32827bfaa</t>
        </is>
      </c>
      <c r="C27320" t="inlineStr">
        <is>
          <t>2018-03-24 14:49:06+00:00</t>
        </is>
      </c>
      <c r="D27320" t="inlineStr">
        <is>
          <t>verchange</t>
        </is>
      </c>
      <c r="E27320" t="inlineStr">
        <is>
          <t>Cython</t>
        </is>
      </c>
      <c r="F27320">
        <f>=0.27.1</f>
        <v/>
      </c>
      <c r="G27320" t="inlineStr">
        <is>
          <t>Cython</t>
        </is>
      </c>
      <c r="H27320" t="inlineStr"/>
    </row>
    <row r="27321">
      <c r="A27321" t="inlineStr">
        <is>
          <t>DeepPavlov</t>
        </is>
      </c>
      <c r="B27321" t="inlineStr">
        <is>
          <t>5c52988fd2be9250e963c3291ebbc7a32827bfaa</t>
        </is>
      </c>
      <c r="C27321" t="inlineStr">
        <is>
          <t>2018-03-24 14:49:06+00:00</t>
        </is>
      </c>
      <c r="D27321" t="inlineStr">
        <is>
          <t>verchange</t>
        </is>
      </c>
      <c r="E27321" t="inlineStr">
        <is>
          <t>tqdm</t>
        </is>
      </c>
      <c r="F27321">
        <f>=4.19.5</f>
        <v/>
      </c>
      <c r="G27321" t="inlineStr">
        <is>
          <t>tqdm</t>
        </is>
      </c>
      <c r="H27321">
        <f>=4.19.4</f>
        <v/>
      </c>
    </row>
    <row r="27322">
      <c r="A27322" t="inlineStr">
        <is>
          <t>DeepPavlov</t>
        </is>
      </c>
      <c r="B27322" t="inlineStr">
        <is>
          <t>5c52988fd2be9250e963c3291ebbc7a32827bfaa</t>
        </is>
      </c>
      <c r="C27322" t="inlineStr">
        <is>
          <t>2018-03-24 14:49:06+00:00</t>
        </is>
      </c>
      <c r="D27322" t="inlineStr">
        <is>
          <t>verchange</t>
        </is>
      </c>
      <c r="E27322" t="inlineStr">
        <is>
          <t>python-Levenshtein</t>
        </is>
      </c>
      <c r="F27322">
        <f>=0.12.0</f>
        <v/>
      </c>
      <c r="G27322" t="inlineStr">
        <is>
          <t>python-Levenshtein</t>
        </is>
      </c>
      <c r="H27322">
        <f>=0.12.0</f>
        <v/>
      </c>
    </row>
    <row r="27323">
      <c r="A27323" t="inlineStr">
        <is>
          <t>DeepPavlov</t>
        </is>
      </c>
      <c r="B27323" t="inlineStr">
        <is>
          <t>5c52988fd2be9250e963c3291ebbc7a32827bfaa</t>
        </is>
      </c>
      <c r="C27323" t="inlineStr">
        <is>
          <t>2018-03-24 14:49:06+00:00</t>
        </is>
      </c>
      <c r="D27323" t="inlineStr">
        <is>
          <t>add</t>
        </is>
      </c>
      <c r="E27323" t="inlineStr">
        <is>
          <t>html5lib</t>
        </is>
      </c>
      <c r="F27323">
        <f>=0.9999999</f>
        <v/>
      </c>
      <c r="G27323" t="inlineStr"/>
      <c r="H27323" t="inlineStr"/>
    </row>
    <row r="27324">
      <c r="A27324" t="inlineStr">
        <is>
          <t>DeepPavlov</t>
        </is>
      </c>
      <c r="B27324" t="inlineStr">
        <is>
          <t>5c52988fd2be9250e963c3291ebbc7a32827bfaa</t>
        </is>
      </c>
      <c r="C27324" t="inlineStr">
        <is>
          <t>2018-03-24 14:49:06+00:00</t>
        </is>
      </c>
      <c r="D27324" t="inlineStr">
        <is>
          <t>add</t>
        </is>
      </c>
      <c r="E27324" t="inlineStr">
        <is>
          <t>msgpack-python</t>
        </is>
      </c>
      <c r="F27324">
        <f>=0.5.4</f>
        <v/>
      </c>
      <c r="G27324" t="inlineStr"/>
      <c r="H27324" t="inlineStr"/>
    </row>
    <row r="27325">
      <c r="A27325" t="inlineStr">
        <is>
          <t>DeepPavlov</t>
        </is>
      </c>
      <c r="B27325" t="inlineStr">
        <is>
          <t>d1bccd145b90f1e19386d262f2366fd131ffdf4f</t>
        </is>
      </c>
      <c r="C27325" t="inlineStr">
        <is>
          <t>2018-03-26 16:35:16+00:00</t>
        </is>
      </c>
      <c r="D27325" t="inlineStr">
        <is>
          <t>verchange</t>
        </is>
      </c>
      <c r="E27325" t="inlineStr">
        <is>
          <t>gensim</t>
        </is>
      </c>
      <c r="F27325">
        <f>=2.3.0</f>
        <v/>
      </c>
      <c r="G27325" t="inlineStr">
        <is>
          <t>gensim</t>
        </is>
      </c>
      <c r="H27325">
        <f>=2.3.0</f>
        <v/>
      </c>
    </row>
    <row r="27326">
      <c r="A27326" t="inlineStr">
        <is>
          <t>DeepPavlov</t>
        </is>
      </c>
      <c r="B27326" t="inlineStr">
        <is>
          <t>d1bccd145b90f1e19386d262f2366fd131ffdf4f</t>
        </is>
      </c>
      <c r="C27326" t="inlineStr">
        <is>
          <t>2018-03-26 16:35:16+00:00</t>
        </is>
      </c>
      <c r="D27326" t="inlineStr">
        <is>
          <t>add</t>
        </is>
      </c>
      <c r="E27326" t="inlineStr">
        <is>
          <t>tensorflow-gpu</t>
        </is>
      </c>
      <c r="F27326">
        <f>=1.4.0</f>
        <v/>
      </c>
      <c r="G27326" t="inlineStr"/>
      <c r="H27326" t="inlineStr"/>
    </row>
    <row r="27327">
      <c r="A27327" t="inlineStr">
        <is>
          <t>DeepPavlov</t>
        </is>
      </c>
      <c r="B27327" t="inlineStr">
        <is>
          <t>d1bccd145b90f1e19386d262f2366fd131ffdf4f</t>
        </is>
      </c>
      <c r="C27327" t="inlineStr">
        <is>
          <t>2018-03-26 16:35:16+00:00</t>
        </is>
      </c>
      <c r="D27327" t="inlineStr">
        <is>
          <t>add</t>
        </is>
      </c>
      <c r="E27327" t="inlineStr">
        <is>
          <t>flask</t>
        </is>
      </c>
      <c r="F27327">
        <f>=0.12.2</f>
        <v/>
      </c>
      <c r="G27327" t="inlineStr"/>
      <c r="H27327" t="inlineStr"/>
    </row>
    <row r="27328">
      <c r="A27328" t="inlineStr">
        <is>
          <t>DeepPavlov</t>
        </is>
      </c>
      <c r="B27328" t="inlineStr">
        <is>
          <t>d1bccd145b90f1e19386d262f2366fd131ffdf4f</t>
        </is>
      </c>
      <c r="C27328" t="inlineStr">
        <is>
          <t>2018-03-26 16:35:16+00:00</t>
        </is>
      </c>
      <c r="D27328" t="inlineStr">
        <is>
          <t>add</t>
        </is>
      </c>
      <c r="E27328" t="inlineStr">
        <is>
          <t>flasgger</t>
        </is>
      </c>
      <c r="F27328">
        <f>=0.6.6</f>
        <v/>
      </c>
      <c r="G27328" t="inlineStr"/>
      <c r="H27328" t="inlineStr"/>
    </row>
    <row r="27329">
      <c r="A27329" t="inlineStr">
        <is>
          <t>DeepPavlov</t>
        </is>
      </c>
      <c r="B27329" t="inlineStr">
        <is>
          <t>d1bccd145b90f1e19386d262f2366fd131ffdf4f</t>
        </is>
      </c>
      <c r="C27329" t="inlineStr">
        <is>
          <t>2018-03-26 16:35:16+00:00</t>
        </is>
      </c>
      <c r="D27329" t="inlineStr">
        <is>
          <t>add</t>
        </is>
      </c>
      <c r="E27329" t="inlineStr">
        <is>
          <t>flask_cors</t>
        </is>
      </c>
      <c r="F27329">
        <f>=3.0.3</f>
        <v/>
      </c>
      <c r="G27329" t="inlineStr"/>
      <c r="H27329" t="inlineStr"/>
    </row>
    <row r="27330">
      <c r="A27330" t="inlineStr">
        <is>
          <t>DeepPavlov</t>
        </is>
      </c>
      <c r="B27330" t="inlineStr">
        <is>
          <t>d1bccd145b90f1e19386d262f2366fd131ffdf4f</t>
        </is>
      </c>
      <c r="C27330" t="inlineStr">
        <is>
          <t>2018-03-26 16:35:16+00:00</t>
        </is>
      </c>
      <c r="D27330" t="inlineStr">
        <is>
          <t>rem</t>
        </is>
      </c>
      <c r="E27330" t="inlineStr"/>
      <c r="F27330" t="inlineStr"/>
      <c r="G27330" t="inlineStr">
        <is>
          <t>html5lib</t>
        </is>
      </c>
      <c r="H27330">
        <f>=0.9999999</f>
        <v/>
      </c>
    </row>
    <row r="27331">
      <c r="A27331" t="inlineStr">
        <is>
          <t>DeepPavlov</t>
        </is>
      </c>
      <c r="B27331" t="inlineStr">
        <is>
          <t>d1bccd145b90f1e19386d262f2366fd131ffdf4f</t>
        </is>
      </c>
      <c r="C27331" t="inlineStr">
        <is>
          <t>2018-03-26 16:35:16+00:00</t>
        </is>
      </c>
      <c r="D27331" t="inlineStr">
        <is>
          <t>rem</t>
        </is>
      </c>
      <c r="E27331" t="inlineStr"/>
      <c r="F27331" t="inlineStr"/>
      <c r="G27331" t="inlineStr">
        <is>
          <t>tensorflow</t>
        </is>
      </c>
      <c r="H27331">
        <f>=1.4.0</f>
        <v/>
      </c>
    </row>
    <row r="27332">
      <c r="A27332" t="inlineStr">
        <is>
          <t>DeepPavlov</t>
        </is>
      </c>
      <c r="B27332" t="inlineStr">
        <is>
          <t>d1bccd145b90f1e19386d262f2366fd131ffdf4f</t>
        </is>
      </c>
      <c r="C27332" t="inlineStr">
        <is>
          <t>2018-03-26 16:35:16+00:00</t>
        </is>
      </c>
      <c r="D27332" t="inlineStr">
        <is>
          <t>rem</t>
        </is>
      </c>
      <c r="E27332" t="inlineStr"/>
      <c r="F27332" t="inlineStr"/>
      <c r="G27332" t="inlineStr">
        <is>
          <t>tensorflow</t>
        </is>
      </c>
      <c r="H27332">
        <f>=1.4.0</f>
        <v/>
      </c>
    </row>
    <row r="27333">
      <c r="A27333" t="inlineStr">
        <is>
          <t>DeepPavlov</t>
        </is>
      </c>
      <c r="B27333" t="inlineStr">
        <is>
          <t>d1bccd145b90f1e19386d262f2366fd131ffdf4f</t>
        </is>
      </c>
      <c r="C27333" t="inlineStr">
        <is>
          <t>2018-03-26 16:35:16+00:00</t>
        </is>
      </c>
      <c r="D27333" t="inlineStr">
        <is>
          <t>rem</t>
        </is>
      </c>
      <c r="E27333" t="inlineStr"/>
      <c r="F27333" t="inlineStr"/>
      <c r="G27333" t="inlineStr">
        <is>
          <t>six</t>
        </is>
      </c>
      <c r="H27333">
        <f>=1.11.0</f>
        <v/>
      </c>
    </row>
    <row r="27334">
      <c r="A27334" t="inlineStr">
        <is>
          <t>DeepPavlov</t>
        </is>
      </c>
      <c r="B27334" t="inlineStr">
        <is>
          <t>d1bccd145b90f1e19386d262f2366fd131ffdf4f</t>
        </is>
      </c>
      <c r="C27334" t="inlineStr">
        <is>
          <t>2018-03-26 16:35:16+00:00</t>
        </is>
      </c>
      <c r="D27334" t="inlineStr">
        <is>
          <t>rem</t>
        </is>
      </c>
      <c r="E27334" t="inlineStr"/>
      <c r="F27334" t="inlineStr"/>
      <c r="G27334" t="inlineStr">
        <is>
          <t>fasttext</t>
        </is>
      </c>
      <c r="H27334">
        <f>=0.8.3</f>
        <v/>
      </c>
    </row>
    <row r="27335">
      <c r="A27335" t="inlineStr">
        <is>
          <t>DeepPavlov</t>
        </is>
      </c>
      <c r="B27335" t="inlineStr">
        <is>
          <t>d1bccd145b90f1e19386d262f2366fd131ffdf4f</t>
        </is>
      </c>
      <c r="C27335" t="inlineStr">
        <is>
          <t>2018-03-26 16:35:16+00:00</t>
        </is>
      </c>
      <c r="D27335" t="inlineStr">
        <is>
          <t>rem</t>
        </is>
      </c>
      <c r="E27335" t="inlineStr"/>
      <c r="F27335" t="inlineStr"/>
      <c r="G27335" t="inlineStr">
        <is>
          <t>pyfasttext</t>
        </is>
      </c>
      <c r="H27335">
        <f>=0.4.4</f>
        <v/>
      </c>
    </row>
    <row r="27336">
      <c r="A27336" t="inlineStr">
        <is>
          <t>DeepPavlov</t>
        </is>
      </c>
      <c r="B27336" t="inlineStr">
        <is>
          <t>d1bccd145b90f1e19386d262f2366fd131ffdf4f</t>
        </is>
      </c>
      <c r="C27336" t="inlineStr">
        <is>
          <t>2018-03-26 16:35:16+00:00</t>
        </is>
      </c>
      <c r="D27336" t="inlineStr">
        <is>
          <t>rem</t>
        </is>
      </c>
      <c r="E27336" t="inlineStr"/>
      <c r="F27336" t="inlineStr"/>
      <c r="G27336" t="inlineStr">
        <is>
          <t>msgpack-python</t>
        </is>
      </c>
      <c r="H27336">
        <f>=0.5.4</f>
        <v/>
      </c>
    </row>
    <row r="27337">
      <c r="A27337" t="inlineStr">
        <is>
          <t>DeepPavlov</t>
        </is>
      </c>
      <c r="B27337" t="inlineStr">
        <is>
          <t>1c72188f182de752a1281d22389d76d1540027d0</t>
        </is>
      </c>
      <c r="C27337" t="inlineStr">
        <is>
          <t>2018-05-17 13:09:45+00:00</t>
        </is>
      </c>
      <c r="D27337" t="inlineStr">
        <is>
          <t>add</t>
        </is>
      </c>
      <c r="E27337" t="inlineStr">
        <is>
          <t>tensorflow</t>
        </is>
      </c>
      <c r="F27337">
        <f>=1.4.0</f>
        <v/>
      </c>
      <c r="G27337" t="inlineStr"/>
      <c r="H27337" t="inlineStr"/>
    </row>
    <row r="27338">
      <c r="A27338" t="inlineStr">
        <is>
          <t>DeepPavlov</t>
        </is>
      </c>
      <c r="B27338" t="inlineStr">
        <is>
          <t>1c72188f182de752a1281d22389d76d1540027d0</t>
        </is>
      </c>
      <c r="C27338" t="inlineStr">
        <is>
          <t>2018-05-17 13:09:45+00:00</t>
        </is>
      </c>
      <c r="D27338" t="inlineStr">
        <is>
          <t>add</t>
        </is>
      </c>
      <c r="E27338" t="inlineStr">
        <is>
          <t>scipy</t>
        </is>
      </c>
      <c r="F27338">
        <f>=1.0.0</f>
        <v/>
      </c>
      <c r="G27338" t="inlineStr"/>
      <c r="H27338" t="inlineStr"/>
    </row>
    <row r="27339">
      <c r="A27339" t="inlineStr">
        <is>
          <t>DeepPavlov</t>
        </is>
      </c>
      <c r="B27339" t="inlineStr">
        <is>
          <t>1c72188f182de752a1281d22389d76d1540027d0</t>
        </is>
      </c>
      <c r="C27339" t="inlineStr">
        <is>
          <t>2018-05-17 13:09:45+00:00</t>
        </is>
      </c>
      <c r="D27339" t="inlineStr">
        <is>
          <t>add</t>
        </is>
      </c>
      <c r="E27339" t="inlineStr">
        <is>
          <t>pymorphy2</t>
        </is>
      </c>
      <c r="F27339">
        <f>=0.8</f>
        <v/>
      </c>
      <c r="G27339" t="inlineStr"/>
      <c r="H27339" t="inlineStr"/>
    </row>
    <row r="27340">
      <c r="A27340" t="inlineStr">
        <is>
          <t>DeepPavlov</t>
        </is>
      </c>
      <c r="B27340" t="inlineStr">
        <is>
          <t>1c72188f182de752a1281d22389d76d1540027d0</t>
        </is>
      </c>
      <c r="C27340" t="inlineStr">
        <is>
          <t>2018-05-17 13:09:45+00:00</t>
        </is>
      </c>
      <c r="D27340" t="inlineStr">
        <is>
          <t>add</t>
        </is>
      </c>
      <c r="E27340" t="inlineStr">
        <is>
          <t>pymorphy2-dicts-ru</t>
        </is>
      </c>
      <c r="F27340" t="inlineStr"/>
      <c r="G27340" t="inlineStr"/>
      <c r="H27340" t="inlineStr"/>
    </row>
    <row r="27341">
      <c r="A27341" t="inlineStr">
        <is>
          <t>DeepPavlov</t>
        </is>
      </c>
      <c r="B27341" t="inlineStr">
        <is>
          <t>1c72188f182de752a1281d22389d76d1540027d0</t>
        </is>
      </c>
      <c r="C27341" t="inlineStr">
        <is>
          <t>2018-05-17 13:09:45+00:00</t>
        </is>
      </c>
      <c r="D27341" t="inlineStr">
        <is>
          <t>rem</t>
        </is>
      </c>
      <c r="E27341" t="inlineStr"/>
      <c r="F27341" t="inlineStr"/>
      <c r="G27341" t="inlineStr">
        <is>
          <t>tensorflow-gpu</t>
        </is>
      </c>
      <c r="H27341">
        <f>=1.4.0</f>
        <v/>
      </c>
    </row>
    <row r="27342">
      <c r="A27342" t="inlineStr">
        <is>
          <t>DeepPavlov</t>
        </is>
      </c>
      <c r="B27342" t="inlineStr">
        <is>
          <t>a094badb4826d40480504889c3038272d6c79980</t>
        </is>
      </c>
      <c r="C27342" t="inlineStr">
        <is>
          <t>2018-06-06 19:13:48+00:00</t>
        </is>
      </c>
      <c r="D27342" t="inlineStr">
        <is>
          <t>verchange</t>
        </is>
      </c>
      <c r="E27342" t="inlineStr">
        <is>
          <t>pymorphy2-dicts-ru</t>
        </is>
      </c>
      <c r="F27342" t="inlineStr"/>
      <c r="G27342" t="inlineStr">
        <is>
          <t>pymorphy2-dicts-ru</t>
        </is>
      </c>
      <c r="H27342" t="inlineStr"/>
    </row>
    <row r="27343">
      <c r="A27343" t="inlineStr">
        <is>
          <t>DeepPavlov</t>
        </is>
      </c>
      <c r="B27343" t="inlineStr">
        <is>
          <t>a094badb4826d40480504889c3038272d6c79980</t>
        </is>
      </c>
      <c r="C27343" t="inlineStr">
        <is>
          <t>2018-06-06 19:13:48+00:00</t>
        </is>
      </c>
      <c r="D27343" t="inlineStr">
        <is>
          <t>verchange</t>
        </is>
      </c>
      <c r="E27343" t="inlineStr">
        <is>
          <t>tensorflow</t>
        </is>
      </c>
      <c r="F27343">
        <f>=1.8.0</f>
        <v/>
      </c>
      <c r="G27343" t="inlineStr">
        <is>
          <t>tensorflow</t>
        </is>
      </c>
      <c r="H27343">
        <f>=1.4.0</f>
        <v/>
      </c>
    </row>
    <row r="27344">
      <c r="A27344" t="inlineStr">
        <is>
          <t>DeepPavlov</t>
        </is>
      </c>
      <c r="B27344" t="inlineStr">
        <is>
          <t>a094badb4826d40480504889c3038272d6c79980</t>
        </is>
      </c>
      <c r="C27344" t="inlineStr">
        <is>
          <t>2018-06-06 19:13:48+00:00</t>
        </is>
      </c>
      <c r="D27344" t="inlineStr">
        <is>
          <t>add</t>
        </is>
      </c>
      <c r="E27344" t="inlineStr">
        <is>
          <t>numpy</t>
        </is>
      </c>
      <c r="F27344">
        <f>=1.14.3</f>
        <v/>
      </c>
      <c r="G27344" t="inlineStr"/>
      <c r="H27344" t="inlineStr"/>
    </row>
    <row r="27345">
      <c r="A27345" t="inlineStr">
        <is>
          <t>DeepPavlov</t>
        </is>
      </c>
      <c r="B27345" t="inlineStr">
        <is>
          <t>a094badb4826d40480504889c3038272d6c79980</t>
        </is>
      </c>
      <c r="C27345" t="inlineStr">
        <is>
          <t>2018-06-06 19:13:48+00:00</t>
        </is>
      </c>
      <c r="D27345" t="inlineStr">
        <is>
          <t>add</t>
        </is>
      </c>
      <c r="E27345" t="inlineStr">
        <is>
          <t>sortedcontainers</t>
        </is>
      </c>
      <c r="F27345">
        <f>=2.0.2</f>
        <v/>
      </c>
      <c r="G27345" t="inlineStr"/>
      <c r="H27345" t="inlineStr"/>
    </row>
    <row r="27346">
      <c r="A27346" t="inlineStr">
        <is>
          <t>DeepPavlov</t>
        </is>
      </c>
      <c r="B27346" t="inlineStr">
        <is>
          <t>75a170ab44fc68a26d4ebacd80d54b6287001bee</t>
        </is>
      </c>
      <c r="C27346" t="inlineStr">
        <is>
          <t>2018-06-19 14:39:47+00:00</t>
        </is>
      </c>
      <c r="D27346" t="inlineStr">
        <is>
          <t>verchange</t>
        </is>
      </c>
      <c r="E27346" t="inlineStr">
        <is>
          <t>pymorphy2-dicts-ru</t>
        </is>
      </c>
      <c r="F27346" t="inlineStr"/>
      <c r="G27346" t="inlineStr">
        <is>
          <t>pymorphy2-dicts-ru</t>
        </is>
      </c>
      <c r="H27346" t="inlineStr"/>
    </row>
    <row r="27347">
      <c r="A27347" t="inlineStr">
        <is>
          <t>DeepPavlov</t>
        </is>
      </c>
      <c r="B27347" t="inlineStr">
        <is>
          <t>75a170ab44fc68a26d4ebacd80d54b6287001bee</t>
        </is>
      </c>
      <c r="C27347" t="inlineStr">
        <is>
          <t>2018-06-19 14:39:47+00:00</t>
        </is>
      </c>
      <c r="D27347" t="inlineStr">
        <is>
          <t>verchange</t>
        </is>
      </c>
      <c r="E27347" t="inlineStr">
        <is>
          <t>tensorflow</t>
        </is>
      </c>
      <c r="F27347">
        <f>=1.8.0</f>
        <v/>
      </c>
      <c r="G27347" t="inlineStr">
        <is>
          <t>tensorflow</t>
        </is>
      </c>
      <c r="H27347">
        <f>=1.4.0</f>
        <v/>
      </c>
    </row>
    <row r="27348">
      <c r="A27348" t="inlineStr">
        <is>
          <t>DeepPavlov</t>
        </is>
      </c>
      <c r="B27348" t="inlineStr">
        <is>
          <t>75a170ab44fc68a26d4ebacd80d54b6287001bee</t>
        </is>
      </c>
      <c r="C27348" t="inlineStr">
        <is>
          <t>2018-06-19 14:39:47+00:00</t>
        </is>
      </c>
      <c r="D27348" t="inlineStr">
        <is>
          <t>add</t>
        </is>
      </c>
      <c r="E27348" t="inlineStr">
        <is>
          <t>numpy</t>
        </is>
      </c>
      <c r="F27348">
        <f>=1.14.3</f>
        <v/>
      </c>
      <c r="G27348" t="inlineStr"/>
      <c r="H27348" t="inlineStr"/>
    </row>
    <row r="27349">
      <c r="A27349" t="inlineStr">
        <is>
          <t>DeepPavlov</t>
        </is>
      </c>
      <c r="B27349" t="inlineStr">
        <is>
          <t>75a170ab44fc68a26d4ebacd80d54b6287001bee</t>
        </is>
      </c>
      <c r="C27349" t="inlineStr">
        <is>
          <t>2018-06-19 14:39:47+00:00</t>
        </is>
      </c>
      <c r="D27349" t="inlineStr">
        <is>
          <t>add</t>
        </is>
      </c>
      <c r="E27349" t="inlineStr">
        <is>
          <t>sortedcontainers</t>
        </is>
      </c>
      <c r="F27349">
        <f>=2.0.2</f>
        <v/>
      </c>
      <c r="G27349" t="inlineStr"/>
      <c r="H27349" t="inlineStr"/>
    </row>
    <row r="27350">
      <c r="A27350" t="inlineStr">
        <is>
          <t>DeepPavlov</t>
        </is>
      </c>
      <c r="B27350" t="inlineStr">
        <is>
          <t>66ba03c1067b910a52a92632be56bf199b1deb80</t>
        </is>
      </c>
      <c r="C27350" t="inlineStr">
        <is>
          <t>2018-06-29 13:56:12+00:00</t>
        </is>
      </c>
      <c r="D27350" t="inlineStr">
        <is>
          <t>verchange</t>
        </is>
      </c>
      <c r="E27350" t="inlineStr">
        <is>
          <t>pymorphy2-dicts-ru</t>
        </is>
      </c>
      <c r="F27350" t="inlineStr"/>
      <c r="G27350" t="inlineStr">
        <is>
          <t>pymorphy2-dicts-ru</t>
        </is>
      </c>
      <c r="H27350" t="inlineStr"/>
    </row>
    <row r="27351">
      <c r="A27351" t="inlineStr">
        <is>
          <t>DeepPavlov</t>
        </is>
      </c>
      <c r="B27351" t="inlineStr">
        <is>
          <t>66ba03c1067b910a52a92632be56bf199b1deb80</t>
        </is>
      </c>
      <c r="C27351" t="inlineStr">
        <is>
          <t>2018-06-29 13:56:12+00:00</t>
        </is>
      </c>
      <c r="D27351" t="inlineStr">
        <is>
          <t>verchange</t>
        </is>
      </c>
      <c r="E27351" t="inlineStr">
        <is>
          <t>tensorflow</t>
        </is>
      </c>
      <c r="F27351">
        <f>=1.8.0</f>
        <v/>
      </c>
      <c r="G27351" t="inlineStr">
        <is>
          <t>tensorflow</t>
        </is>
      </c>
      <c r="H27351">
        <f>=1.4.0</f>
        <v/>
      </c>
    </row>
    <row r="27352">
      <c r="A27352" t="inlineStr">
        <is>
          <t>DeepPavlov</t>
        </is>
      </c>
      <c r="B27352" t="inlineStr">
        <is>
          <t>66ba03c1067b910a52a92632be56bf199b1deb80</t>
        </is>
      </c>
      <c r="C27352" t="inlineStr">
        <is>
          <t>2018-06-29 13:56:12+00:00</t>
        </is>
      </c>
      <c r="D27352" t="inlineStr">
        <is>
          <t>add</t>
        </is>
      </c>
      <c r="E27352" t="inlineStr">
        <is>
          <t>numpy</t>
        </is>
      </c>
      <c r="F27352">
        <f>=1.14.3</f>
        <v/>
      </c>
      <c r="G27352" t="inlineStr"/>
      <c r="H27352" t="inlineStr"/>
    </row>
    <row r="27353">
      <c r="A27353" t="inlineStr">
        <is>
          <t>DeepPavlov</t>
        </is>
      </c>
      <c r="B27353" t="inlineStr">
        <is>
          <t>66ba03c1067b910a52a92632be56bf199b1deb80</t>
        </is>
      </c>
      <c r="C27353" t="inlineStr">
        <is>
          <t>2018-06-29 13:56:12+00:00</t>
        </is>
      </c>
      <c r="D27353" t="inlineStr">
        <is>
          <t>add</t>
        </is>
      </c>
      <c r="E27353" t="inlineStr">
        <is>
          <t>sortedcontainers</t>
        </is>
      </c>
      <c r="F27353">
        <f>=2.0.2</f>
        <v/>
      </c>
      <c r="G27353" t="inlineStr"/>
      <c r="H27353" t="inlineStr"/>
    </row>
    <row r="27354">
      <c r="A27354" t="inlineStr">
        <is>
          <t>DeepPavlov</t>
        </is>
      </c>
      <c r="B27354" t="inlineStr">
        <is>
          <t>ea94139b2572880d15e939f7789e982f629af331</t>
        </is>
      </c>
      <c r="C27354" t="inlineStr">
        <is>
          <t>2018-07-10 18:30:09+00:00</t>
        </is>
      </c>
      <c r="D27354" t="inlineStr">
        <is>
          <t>verchange</t>
        </is>
      </c>
      <c r="E27354" t="inlineStr">
        <is>
          <t>h5py</t>
        </is>
      </c>
      <c r="F27354">
        <f>=2.8.0</f>
        <v/>
      </c>
      <c r="G27354" t="inlineStr">
        <is>
          <t>h5py</t>
        </is>
      </c>
      <c r="H27354">
        <f>=2.7.1</f>
        <v/>
      </c>
    </row>
    <row r="27355">
      <c r="A27355" t="inlineStr">
        <is>
          <t>DeepPavlov</t>
        </is>
      </c>
      <c r="B27355" t="inlineStr">
        <is>
          <t>ea94139b2572880d15e939f7789e982f629af331</t>
        </is>
      </c>
      <c r="C27355" t="inlineStr">
        <is>
          <t>2018-07-10 18:30:09+00:00</t>
        </is>
      </c>
      <c r="D27355" t="inlineStr">
        <is>
          <t>verchange</t>
        </is>
      </c>
      <c r="E27355" t="inlineStr">
        <is>
          <t>numpy</t>
        </is>
      </c>
      <c r="F27355">
        <f>=1.14.5</f>
        <v/>
      </c>
      <c r="G27355" t="inlineStr">
        <is>
          <t>numpy</t>
        </is>
      </c>
      <c r="H27355">
        <f>=1.14.3</f>
        <v/>
      </c>
    </row>
    <row r="27356">
      <c r="A27356" t="inlineStr">
        <is>
          <t>DeepPavlov</t>
        </is>
      </c>
      <c r="B27356" t="inlineStr">
        <is>
          <t>ea94139b2572880d15e939f7789e982f629af331</t>
        </is>
      </c>
      <c r="C27356" t="inlineStr">
        <is>
          <t>2018-07-10 18:30:09+00:00</t>
        </is>
      </c>
      <c r="D27356" t="inlineStr">
        <is>
          <t>verchange</t>
        </is>
      </c>
      <c r="E27356" t="inlineStr">
        <is>
          <t>requests</t>
        </is>
      </c>
      <c r="F27356">
        <f>=2.19.1</f>
        <v/>
      </c>
      <c r="G27356" t="inlineStr">
        <is>
          <t>requests</t>
        </is>
      </c>
      <c r="H27356">
        <f>=2.18.4</f>
        <v/>
      </c>
    </row>
    <row r="27357">
      <c r="A27357" t="inlineStr">
        <is>
          <t>DeepPavlov</t>
        </is>
      </c>
      <c r="B27357" t="inlineStr">
        <is>
          <t>ea94139b2572880d15e939f7789e982f629af331</t>
        </is>
      </c>
      <c r="C27357" t="inlineStr">
        <is>
          <t>2018-07-10 18:30:09+00:00</t>
        </is>
      </c>
      <c r="D27357" t="inlineStr">
        <is>
          <t>verchange</t>
        </is>
      </c>
      <c r="E27357" t="inlineStr">
        <is>
          <t>pandas</t>
        </is>
      </c>
      <c r="F27357">
        <f>=0.23.1</f>
        <v/>
      </c>
      <c r="G27357" t="inlineStr">
        <is>
          <t>pandas</t>
        </is>
      </c>
      <c r="H27357">
        <f>=0.21.1</f>
        <v/>
      </c>
    </row>
    <row r="27358">
      <c r="A27358" t="inlineStr">
        <is>
          <t>DeepPavlov</t>
        </is>
      </c>
      <c r="B27358" t="inlineStr">
        <is>
          <t>ea94139b2572880d15e939f7789e982f629af331</t>
        </is>
      </c>
      <c r="C27358" t="inlineStr">
        <is>
          <t>2018-07-10 18:30:09+00:00</t>
        </is>
      </c>
      <c r="D27358" t="inlineStr">
        <is>
          <t>verchange</t>
        </is>
      </c>
      <c r="E27358" t="inlineStr">
        <is>
          <t>fuzzywuzzy</t>
        </is>
      </c>
      <c r="F27358">
        <f>=0.16.0</f>
        <v/>
      </c>
      <c r="G27358" t="inlineStr">
        <is>
          <t>fuzzywuzzy</t>
        </is>
      </c>
      <c r="H27358">
        <f>=0.16.0</f>
        <v/>
      </c>
    </row>
    <row r="27359">
      <c r="A27359" t="inlineStr">
        <is>
          <t>DeepPavlov</t>
        </is>
      </c>
      <c r="B27359" t="inlineStr">
        <is>
          <t>ea94139b2572880d15e939f7789e982f629af331</t>
        </is>
      </c>
      <c r="C27359" t="inlineStr">
        <is>
          <t>2018-07-10 18:30:09+00:00</t>
        </is>
      </c>
      <c r="D27359" t="inlineStr">
        <is>
          <t>verchange</t>
        </is>
      </c>
      <c r="E27359" t="inlineStr">
        <is>
          <t>pymorphy2</t>
        </is>
      </c>
      <c r="F27359">
        <f>=0.8</f>
        <v/>
      </c>
      <c r="G27359" t="inlineStr">
        <is>
          <t>pymorphy2</t>
        </is>
      </c>
      <c r="H27359">
        <f>=0.8</f>
        <v/>
      </c>
    </row>
    <row r="27360">
      <c r="A27360" t="inlineStr">
        <is>
          <t>DeepPavlov</t>
        </is>
      </c>
      <c r="B27360" t="inlineStr">
        <is>
          <t>ea94139b2572880d15e939f7789e982f629af331</t>
        </is>
      </c>
      <c r="C27360" t="inlineStr">
        <is>
          <t>2018-07-10 18:30:09+00:00</t>
        </is>
      </c>
      <c r="D27360" t="inlineStr">
        <is>
          <t>verchange</t>
        </is>
      </c>
      <c r="E27360" t="inlineStr">
        <is>
          <t>keras</t>
        </is>
      </c>
      <c r="F27360">
        <f>=2.2.0</f>
        <v/>
      </c>
      <c r="G27360" t="inlineStr">
        <is>
          <t>keras</t>
        </is>
      </c>
      <c r="H27360">
        <f>=2.1.2</f>
        <v/>
      </c>
    </row>
    <row r="27361">
      <c r="A27361" t="inlineStr">
        <is>
          <t>DeepPavlov</t>
        </is>
      </c>
      <c r="B27361" t="inlineStr">
        <is>
          <t>ea94139b2572880d15e939f7789e982f629af331</t>
        </is>
      </c>
      <c r="C27361" t="inlineStr">
        <is>
          <t>2018-07-10 18:30:09+00:00</t>
        </is>
      </c>
      <c r="D27361" t="inlineStr">
        <is>
          <t>verchange</t>
        </is>
      </c>
      <c r="E27361" t="inlineStr">
        <is>
          <t>scipy</t>
        </is>
      </c>
      <c r="F27361">
        <f>=1.1.0</f>
        <v/>
      </c>
      <c r="G27361" t="inlineStr">
        <is>
          <t>scipy</t>
        </is>
      </c>
      <c r="H27361">
        <f>=1.0.0</f>
        <v/>
      </c>
    </row>
    <row r="27362">
      <c r="A27362" t="inlineStr">
        <is>
          <t>DeepPavlov</t>
        </is>
      </c>
      <c r="B27362" t="inlineStr">
        <is>
          <t>ea94139b2572880d15e939f7789e982f629af331</t>
        </is>
      </c>
      <c r="C27362" t="inlineStr">
        <is>
          <t>2018-07-10 18:30:09+00:00</t>
        </is>
      </c>
      <c r="D27362" t="inlineStr">
        <is>
          <t>verchange</t>
        </is>
      </c>
      <c r="E27362" t="inlineStr">
        <is>
          <t>pymorphy2-dicts-ru</t>
        </is>
      </c>
      <c r="F27362" t="inlineStr"/>
      <c r="G27362" t="inlineStr">
        <is>
          <t>pymorphy2-dicts-ru</t>
        </is>
      </c>
      <c r="H27362" t="inlineStr"/>
    </row>
    <row r="27363">
      <c r="A27363" t="inlineStr">
        <is>
          <t>DeepPavlov</t>
        </is>
      </c>
      <c r="B27363" t="inlineStr">
        <is>
          <t>ea94139b2572880d15e939f7789e982f629af331</t>
        </is>
      </c>
      <c r="C27363" t="inlineStr">
        <is>
          <t>2018-07-10 18:30:09+00:00</t>
        </is>
      </c>
      <c r="D27363" t="inlineStr">
        <is>
          <t>verchange</t>
        </is>
      </c>
      <c r="E27363" t="inlineStr">
        <is>
          <t>tqdm</t>
        </is>
      </c>
      <c r="F27363">
        <f>=4.23.4</f>
        <v/>
      </c>
      <c r="G27363" t="inlineStr">
        <is>
          <t>tqdm</t>
        </is>
      </c>
      <c r="H27363">
        <f>=4.19.5</f>
        <v/>
      </c>
    </row>
    <row r="27364">
      <c r="A27364" t="inlineStr">
        <is>
          <t>DeepPavlov</t>
        </is>
      </c>
      <c r="B27364" t="inlineStr">
        <is>
          <t>ea94139b2572880d15e939f7789e982f629af331</t>
        </is>
      </c>
      <c r="C27364" t="inlineStr">
        <is>
          <t>2018-07-10 18:30:09+00:00</t>
        </is>
      </c>
      <c r="D27364" t="inlineStr">
        <is>
          <t>verchange</t>
        </is>
      </c>
      <c r="E27364" t="inlineStr">
        <is>
          <t>scikit-learn</t>
        </is>
      </c>
      <c r="F27364">
        <f>=0.19.1</f>
        <v/>
      </c>
      <c r="G27364" t="inlineStr">
        <is>
          <t>scikit-learn</t>
        </is>
      </c>
      <c r="H27364">
        <f>=0.19.0</f>
        <v/>
      </c>
    </row>
    <row r="27365">
      <c r="A27365" t="inlineStr">
        <is>
          <t>DeepPavlov</t>
        </is>
      </c>
      <c r="B27365" t="inlineStr">
        <is>
          <t>ea94139b2572880d15e939f7789e982f629af331</t>
        </is>
      </c>
      <c r="C27365" t="inlineStr">
        <is>
          <t>2018-07-10 18:30:09+00:00</t>
        </is>
      </c>
      <c r="D27365" t="inlineStr">
        <is>
          <t>add</t>
        </is>
      </c>
      <c r="E27365" t="inlineStr">
        <is>
          <t>rusenttokenize</t>
        </is>
      </c>
      <c r="F27365">
        <f>=0.0.4</f>
        <v/>
      </c>
      <c r="G27365" t="inlineStr"/>
      <c r="H27365" t="inlineStr"/>
    </row>
    <row r="27366">
      <c r="A27366" t="inlineStr">
        <is>
          <t>DeepPavlov</t>
        </is>
      </c>
      <c r="B27366" t="inlineStr">
        <is>
          <t>ea94139b2572880d15e939f7789e982f629af331</t>
        </is>
      </c>
      <c r="C27366" t="inlineStr">
        <is>
          <t>2018-07-10 18:30:09+00:00</t>
        </is>
      </c>
      <c r="D27366" t="inlineStr">
        <is>
          <t>rem</t>
        </is>
      </c>
      <c r="E27366" t="inlineStr"/>
      <c r="F27366" t="inlineStr"/>
      <c r="G27366" t="inlineStr">
        <is>
          <t>lxml</t>
        </is>
      </c>
      <c r="H27366">
        <f>=4.1.1</f>
        <v/>
      </c>
    </row>
    <row r="27367">
      <c r="A27367" t="inlineStr">
        <is>
          <t>DeepPavlov</t>
        </is>
      </c>
      <c r="B27367" t="inlineStr">
        <is>
          <t>ea94139b2572880d15e939f7789e982f629af331</t>
        </is>
      </c>
      <c r="C27367" t="inlineStr">
        <is>
          <t>2018-07-10 18:30:09+00:00</t>
        </is>
      </c>
      <c r="D27367" t="inlineStr">
        <is>
          <t>rem</t>
        </is>
      </c>
      <c r="E27367" t="inlineStr"/>
      <c r="F27367" t="inlineStr"/>
      <c r="G27367" t="inlineStr">
        <is>
          <t>tensorflow</t>
        </is>
      </c>
      <c r="H27367">
        <f>=1.8.0</f>
        <v/>
      </c>
    </row>
    <row r="27368">
      <c r="A27368" t="inlineStr">
        <is>
          <t>DeepPavlov</t>
        </is>
      </c>
      <c r="B27368" t="inlineStr">
        <is>
          <t>ea94139b2572880d15e939f7789e982f629af331</t>
        </is>
      </c>
      <c r="C27368" t="inlineStr">
        <is>
          <t>2018-07-10 18:30:09+00:00</t>
        </is>
      </c>
      <c r="D27368" t="inlineStr">
        <is>
          <t>rem</t>
        </is>
      </c>
      <c r="E27368" t="inlineStr"/>
      <c r="F27368" t="inlineStr"/>
      <c r="G27368" t="inlineStr">
        <is>
          <t>kenlm</t>
        </is>
      </c>
      <c r="H27368">
        <f>=0.0.0</f>
        <v/>
      </c>
    </row>
    <row r="27369">
      <c r="A27369" t="inlineStr">
        <is>
          <t>DeepPavlov</t>
        </is>
      </c>
      <c r="B27369" t="inlineStr">
        <is>
          <t>ea94139b2572880d15e939f7789e982f629af331</t>
        </is>
      </c>
      <c r="C27369" t="inlineStr">
        <is>
          <t>2018-07-10 18:30:09+00:00</t>
        </is>
      </c>
      <c r="D27369" t="inlineStr">
        <is>
          <t>rem</t>
        </is>
      </c>
      <c r="E27369" t="inlineStr"/>
      <c r="F27369" t="inlineStr"/>
      <c r="G27369" t="inlineStr">
        <is>
          <t>gensim</t>
        </is>
      </c>
      <c r="H27369">
        <f>=2.3.0</f>
        <v/>
      </c>
    </row>
    <row r="27370">
      <c r="A27370" t="inlineStr">
        <is>
          <t>DeepPavlov</t>
        </is>
      </c>
      <c r="B27370" t="inlineStr">
        <is>
          <t>ea94139b2572880d15e939f7789e982f629af331</t>
        </is>
      </c>
      <c r="C27370" t="inlineStr">
        <is>
          <t>2018-07-10 18:30:09+00:00</t>
        </is>
      </c>
      <c r="D27370" t="inlineStr">
        <is>
          <t>rem</t>
        </is>
      </c>
      <c r="E27370" t="inlineStr"/>
      <c r="F27370" t="inlineStr"/>
      <c r="G27370" t="inlineStr">
        <is>
          <t>spacy</t>
        </is>
      </c>
      <c r="H27370">
        <f>=2.0.5</f>
        <v/>
      </c>
    </row>
    <row r="27371">
      <c r="A27371" t="inlineStr">
        <is>
          <t>DeepPavlov</t>
        </is>
      </c>
      <c r="B27371" t="inlineStr">
        <is>
          <t>ea94139b2572880d15e939f7789e982f629af331</t>
        </is>
      </c>
      <c r="C27371" t="inlineStr">
        <is>
          <t>2018-07-10 18:30:09+00:00</t>
        </is>
      </c>
      <c r="D27371" t="inlineStr">
        <is>
          <t>rem</t>
        </is>
      </c>
      <c r="E27371" t="inlineStr"/>
      <c r="F27371" t="inlineStr"/>
      <c r="G27371" t="inlineStr">
        <is>
          <t>python-Levenshtein</t>
        </is>
      </c>
      <c r="H27371">
        <f>=0.12.0</f>
        <v/>
      </c>
    </row>
    <row r="27372">
      <c r="A27372" t="inlineStr">
        <is>
          <t>DeepPavlov</t>
        </is>
      </c>
      <c r="B27372" t="inlineStr">
        <is>
          <t>ea94139b2572880d15e939f7789e982f629af331</t>
        </is>
      </c>
      <c r="C27372" t="inlineStr">
        <is>
          <t>2018-07-10 18:30:09+00:00</t>
        </is>
      </c>
      <c r="D27372" t="inlineStr">
        <is>
          <t>rem</t>
        </is>
      </c>
      <c r="E27372" t="inlineStr"/>
      <c r="F27372" t="inlineStr"/>
      <c r="G27372" t="inlineStr">
        <is>
          <t>sortedcontainers</t>
        </is>
      </c>
      <c r="H27372">
        <f>=2.0.2</f>
        <v/>
      </c>
    </row>
    <row r="27373">
      <c r="A27373" t="inlineStr">
        <is>
          <t>DeepPavlov</t>
        </is>
      </c>
      <c r="B27373" t="inlineStr">
        <is>
          <t>bfbaf4f3164071c987fe45d422f951448493a291</t>
        </is>
      </c>
      <c r="C27373" t="inlineStr">
        <is>
          <t>2018-07-13 20:51:14+00:00</t>
        </is>
      </c>
      <c r="D27373" t="inlineStr">
        <is>
          <t>verchange</t>
        </is>
      </c>
      <c r="E27373" t="inlineStr">
        <is>
          <t>h5py</t>
        </is>
      </c>
      <c r="F27373">
        <f>=2.8.0</f>
        <v/>
      </c>
      <c r="G27373" t="inlineStr">
        <is>
          <t>h5py</t>
        </is>
      </c>
      <c r="H27373">
        <f>=2.7.1</f>
        <v/>
      </c>
    </row>
    <row r="27374">
      <c r="A27374" t="inlineStr">
        <is>
          <t>DeepPavlov</t>
        </is>
      </c>
      <c r="B27374" t="inlineStr">
        <is>
          <t>bfbaf4f3164071c987fe45d422f951448493a291</t>
        </is>
      </c>
      <c r="C27374" t="inlineStr">
        <is>
          <t>2018-07-13 20:51:14+00:00</t>
        </is>
      </c>
      <c r="D27374" t="inlineStr">
        <is>
          <t>verchange</t>
        </is>
      </c>
      <c r="E27374" t="inlineStr">
        <is>
          <t>numpy</t>
        </is>
      </c>
      <c r="F27374">
        <f>=1.14.5</f>
        <v/>
      </c>
      <c r="G27374" t="inlineStr">
        <is>
          <t>numpy</t>
        </is>
      </c>
      <c r="H27374">
        <f>=1.14.3</f>
        <v/>
      </c>
    </row>
    <row r="27375">
      <c r="A27375" t="inlineStr">
        <is>
          <t>DeepPavlov</t>
        </is>
      </c>
      <c r="B27375" t="inlineStr">
        <is>
          <t>bfbaf4f3164071c987fe45d422f951448493a291</t>
        </is>
      </c>
      <c r="C27375" t="inlineStr">
        <is>
          <t>2018-07-13 20:51:14+00:00</t>
        </is>
      </c>
      <c r="D27375" t="inlineStr">
        <is>
          <t>verchange</t>
        </is>
      </c>
      <c r="E27375" t="inlineStr">
        <is>
          <t>requests</t>
        </is>
      </c>
      <c r="F27375">
        <f>=2.19.1</f>
        <v/>
      </c>
      <c r="G27375" t="inlineStr">
        <is>
          <t>requests</t>
        </is>
      </c>
      <c r="H27375">
        <f>=2.18.4</f>
        <v/>
      </c>
    </row>
    <row r="27376">
      <c r="A27376" t="inlineStr">
        <is>
          <t>DeepPavlov</t>
        </is>
      </c>
      <c r="B27376" t="inlineStr">
        <is>
          <t>bfbaf4f3164071c987fe45d422f951448493a291</t>
        </is>
      </c>
      <c r="C27376" t="inlineStr">
        <is>
          <t>2018-07-13 20:51:14+00:00</t>
        </is>
      </c>
      <c r="D27376" t="inlineStr">
        <is>
          <t>verchange</t>
        </is>
      </c>
      <c r="E27376" t="inlineStr">
        <is>
          <t>pandas</t>
        </is>
      </c>
      <c r="F27376">
        <f>=0.23.1</f>
        <v/>
      </c>
      <c r="G27376" t="inlineStr">
        <is>
          <t>pandas</t>
        </is>
      </c>
      <c r="H27376">
        <f>=0.21.1</f>
        <v/>
      </c>
    </row>
    <row r="27377">
      <c r="A27377" t="inlineStr">
        <is>
          <t>DeepPavlov</t>
        </is>
      </c>
      <c r="B27377" t="inlineStr">
        <is>
          <t>bfbaf4f3164071c987fe45d422f951448493a291</t>
        </is>
      </c>
      <c r="C27377" t="inlineStr">
        <is>
          <t>2018-07-13 20:51:14+00:00</t>
        </is>
      </c>
      <c r="D27377" t="inlineStr">
        <is>
          <t>verchange</t>
        </is>
      </c>
      <c r="E27377" t="inlineStr">
        <is>
          <t>fuzzywuzzy</t>
        </is>
      </c>
      <c r="F27377">
        <f>=0.16.0</f>
        <v/>
      </c>
      <c r="G27377" t="inlineStr">
        <is>
          <t>fuzzywuzzy</t>
        </is>
      </c>
      <c r="H27377">
        <f>=0.16.0</f>
        <v/>
      </c>
    </row>
    <row r="27378">
      <c r="A27378" t="inlineStr">
        <is>
          <t>DeepPavlov</t>
        </is>
      </c>
      <c r="B27378" t="inlineStr">
        <is>
          <t>bfbaf4f3164071c987fe45d422f951448493a291</t>
        </is>
      </c>
      <c r="C27378" t="inlineStr">
        <is>
          <t>2018-07-13 20:51:14+00:00</t>
        </is>
      </c>
      <c r="D27378" t="inlineStr">
        <is>
          <t>verchange</t>
        </is>
      </c>
      <c r="E27378" t="inlineStr">
        <is>
          <t>pymorphy2</t>
        </is>
      </c>
      <c r="F27378">
        <f>=0.8</f>
        <v/>
      </c>
      <c r="G27378" t="inlineStr">
        <is>
          <t>pymorphy2</t>
        </is>
      </c>
      <c r="H27378">
        <f>=0.8</f>
        <v/>
      </c>
    </row>
    <row r="27379">
      <c r="A27379" t="inlineStr">
        <is>
          <t>DeepPavlov</t>
        </is>
      </c>
      <c r="B27379" t="inlineStr">
        <is>
          <t>bfbaf4f3164071c987fe45d422f951448493a291</t>
        </is>
      </c>
      <c r="C27379" t="inlineStr">
        <is>
          <t>2018-07-13 20:51:14+00:00</t>
        </is>
      </c>
      <c r="D27379" t="inlineStr">
        <is>
          <t>verchange</t>
        </is>
      </c>
      <c r="E27379" t="inlineStr">
        <is>
          <t>keras</t>
        </is>
      </c>
      <c r="F27379">
        <f>=2.2.0</f>
        <v/>
      </c>
      <c r="G27379" t="inlineStr">
        <is>
          <t>keras</t>
        </is>
      </c>
      <c r="H27379">
        <f>=2.1.2</f>
        <v/>
      </c>
    </row>
    <row r="27380">
      <c r="A27380" t="inlineStr">
        <is>
          <t>DeepPavlov</t>
        </is>
      </c>
      <c r="B27380" t="inlineStr">
        <is>
          <t>bfbaf4f3164071c987fe45d422f951448493a291</t>
        </is>
      </c>
      <c r="C27380" t="inlineStr">
        <is>
          <t>2018-07-13 20:51:14+00:00</t>
        </is>
      </c>
      <c r="D27380" t="inlineStr">
        <is>
          <t>verchange</t>
        </is>
      </c>
      <c r="E27380" t="inlineStr">
        <is>
          <t>scipy</t>
        </is>
      </c>
      <c r="F27380">
        <f>=1.1.0</f>
        <v/>
      </c>
      <c r="G27380" t="inlineStr">
        <is>
          <t>scipy</t>
        </is>
      </c>
      <c r="H27380">
        <f>=1.0.0</f>
        <v/>
      </c>
    </row>
    <row r="27381">
      <c r="A27381" t="inlineStr">
        <is>
          <t>DeepPavlov</t>
        </is>
      </c>
      <c r="B27381" t="inlineStr">
        <is>
          <t>bfbaf4f3164071c987fe45d422f951448493a291</t>
        </is>
      </c>
      <c r="C27381" t="inlineStr">
        <is>
          <t>2018-07-13 20:51:14+00:00</t>
        </is>
      </c>
      <c r="D27381" t="inlineStr">
        <is>
          <t>verchange</t>
        </is>
      </c>
      <c r="E27381" t="inlineStr">
        <is>
          <t>pymorphy2-dicts-ru</t>
        </is>
      </c>
      <c r="F27381" t="inlineStr"/>
      <c r="G27381" t="inlineStr">
        <is>
          <t>pymorphy2-dicts-ru</t>
        </is>
      </c>
      <c r="H27381" t="inlineStr"/>
    </row>
    <row r="27382">
      <c r="A27382" t="inlineStr">
        <is>
          <t>DeepPavlov</t>
        </is>
      </c>
      <c r="B27382" t="inlineStr">
        <is>
          <t>bfbaf4f3164071c987fe45d422f951448493a291</t>
        </is>
      </c>
      <c r="C27382" t="inlineStr">
        <is>
          <t>2018-07-13 20:51:14+00:00</t>
        </is>
      </c>
      <c r="D27382" t="inlineStr">
        <is>
          <t>verchange</t>
        </is>
      </c>
      <c r="E27382" t="inlineStr">
        <is>
          <t>tqdm</t>
        </is>
      </c>
      <c r="F27382">
        <f>=4.23.4</f>
        <v/>
      </c>
      <c r="G27382" t="inlineStr">
        <is>
          <t>tqdm</t>
        </is>
      </c>
      <c r="H27382">
        <f>=4.19.5</f>
        <v/>
      </c>
    </row>
    <row r="27383">
      <c r="A27383" t="inlineStr">
        <is>
          <t>DeepPavlov</t>
        </is>
      </c>
      <c r="B27383" t="inlineStr">
        <is>
          <t>bfbaf4f3164071c987fe45d422f951448493a291</t>
        </is>
      </c>
      <c r="C27383" t="inlineStr">
        <is>
          <t>2018-07-13 20:51:14+00:00</t>
        </is>
      </c>
      <c r="D27383" t="inlineStr">
        <is>
          <t>verchange</t>
        </is>
      </c>
      <c r="E27383" t="inlineStr">
        <is>
          <t>scikit-learn</t>
        </is>
      </c>
      <c r="F27383">
        <f>=0.19.1</f>
        <v/>
      </c>
      <c r="G27383" t="inlineStr">
        <is>
          <t>scikit-learn</t>
        </is>
      </c>
      <c r="H27383">
        <f>=0.19.0</f>
        <v/>
      </c>
    </row>
    <row r="27384">
      <c r="A27384" t="inlineStr">
        <is>
          <t>DeepPavlov</t>
        </is>
      </c>
      <c r="B27384" t="inlineStr">
        <is>
          <t>bfbaf4f3164071c987fe45d422f951448493a291</t>
        </is>
      </c>
      <c r="C27384" t="inlineStr">
        <is>
          <t>2018-07-13 20:51:14+00:00</t>
        </is>
      </c>
      <c r="D27384" t="inlineStr">
        <is>
          <t>add</t>
        </is>
      </c>
      <c r="E27384" t="inlineStr">
        <is>
          <t>rusenttokenize</t>
        </is>
      </c>
      <c r="F27384">
        <f>=0.0.4</f>
        <v/>
      </c>
      <c r="G27384" t="inlineStr"/>
      <c r="H27384" t="inlineStr"/>
    </row>
    <row r="27385">
      <c r="A27385" t="inlineStr">
        <is>
          <t>DeepPavlov</t>
        </is>
      </c>
      <c r="B27385" t="inlineStr">
        <is>
          <t>bfbaf4f3164071c987fe45d422f951448493a291</t>
        </is>
      </c>
      <c r="C27385" t="inlineStr">
        <is>
          <t>2018-07-13 20:51:14+00:00</t>
        </is>
      </c>
      <c r="D27385" t="inlineStr">
        <is>
          <t>rem</t>
        </is>
      </c>
      <c r="E27385" t="inlineStr"/>
      <c r="F27385" t="inlineStr"/>
      <c r="G27385" t="inlineStr">
        <is>
          <t>lxml</t>
        </is>
      </c>
      <c r="H27385">
        <f>=4.1.1</f>
        <v/>
      </c>
    </row>
    <row r="27386">
      <c r="A27386" t="inlineStr">
        <is>
          <t>DeepPavlov</t>
        </is>
      </c>
      <c r="B27386" t="inlineStr">
        <is>
          <t>bfbaf4f3164071c987fe45d422f951448493a291</t>
        </is>
      </c>
      <c r="C27386" t="inlineStr">
        <is>
          <t>2018-07-13 20:51:14+00:00</t>
        </is>
      </c>
      <c r="D27386" t="inlineStr">
        <is>
          <t>rem</t>
        </is>
      </c>
      <c r="E27386" t="inlineStr"/>
      <c r="F27386" t="inlineStr"/>
      <c r="G27386" t="inlineStr">
        <is>
          <t>tensorflow</t>
        </is>
      </c>
      <c r="H27386">
        <f>=1.8.0</f>
        <v/>
      </c>
    </row>
    <row r="27387">
      <c r="A27387" t="inlineStr">
        <is>
          <t>DeepPavlov</t>
        </is>
      </c>
      <c r="B27387" t="inlineStr">
        <is>
          <t>bfbaf4f3164071c987fe45d422f951448493a291</t>
        </is>
      </c>
      <c r="C27387" t="inlineStr">
        <is>
          <t>2018-07-13 20:51:14+00:00</t>
        </is>
      </c>
      <c r="D27387" t="inlineStr">
        <is>
          <t>rem</t>
        </is>
      </c>
      <c r="E27387" t="inlineStr"/>
      <c r="F27387" t="inlineStr"/>
      <c r="G27387" t="inlineStr">
        <is>
          <t>kenlm</t>
        </is>
      </c>
      <c r="H27387">
        <f>=0.0.0</f>
        <v/>
      </c>
    </row>
    <row r="27388">
      <c r="A27388" t="inlineStr">
        <is>
          <t>DeepPavlov</t>
        </is>
      </c>
      <c r="B27388" t="inlineStr">
        <is>
          <t>bfbaf4f3164071c987fe45d422f951448493a291</t>
        </is>
      </c>
      <c r="C27388" t="inlineStr">
        <is>
          <t>2018-07-13 20:51:14+00:00</t>
        </is>
      </c>
      <c r="D27388" t="inlineStr">
        <is>
          <t>rem</t>
        </is>
      </c>
      <c r="E27388" t="inlineStr"/>
      <c r="F27388" t="inlineStr"/>
      <c r="G27388" t="inlineStr">
        <is>
          <t>gensim</t>
        </is>
      </c>
      <c r="H27388">
        <f>=2.3.0</f>
        <v/>
      </c>
    </row>
    <row r="27389">
      <c r="A27389" t="inlineStr">
        <is>
          <t>DeepPavlov</t>
        </is>
      </c>
      <c r="B27389" t="inlineStr">
        <is>
          <t>bfbaf4f3164071c987fe45d422f951448493a291</t>
        </is>
      </c>
      <c r="C27389" t="inlineStr">
        <is>
          <t>2018-07-13 20:51:14+00:00</t>
        </is>
      </c>
      <c r="D27389" t="inlineStr">
        <is>
          <t>rem</t>
        </is>
      </c>
      <c r="E27389" t="inlineStr"/>
      <c r="F27389" t="inlineStr"/>
      <c r="G27389" t="inlineStr">
        <is>
          <t>spacy</t>
        </is>
      </c>
      <c r="H27389">
        <f>=2.0.5</f>
        <v/>
      </c>
    </row>
    <row r="27390">
      <c r="A27390" t="inlineStr">
        <is>
          <t>DeepPavlov</t>
        </is>
      </c>
      <c r="B27390" t="inlineStr">
        <is>
          <t>bfbaf4f3164071c987fe45d422f951448493a291</t>
        </is>
      </c>
      <c r="C27390" t="inlineStr">
        <is>
          <t>2018-07-13 20:51:14+00:00</t>
        </is>
      </c>
      <c r="D27390" t="inlineStr">
        <is>
          <t>rem</t>
        </is>
      </c>
      <c r="E27390" t="inlineStr"/>
      <c r="F27390" t="inlineStr"/>
      <c r="G27390" t="inlineStr">
        <is>
          <t>python-Levenshtein</t>
        </is>
      </c>
      <c r="H27390">
        <f>=0.12.0</f>
        <v/>
      </c>
    </row>
    <row r="27391">
      <c r="A27391" t="inlineStr">
        <is>
          <t>DeepPavlov</t>
        </is>
      </c>
      <c r="B27391" t="inlineStr">
        <is>
          <t>bfbaf4f3164071c987fe45d422f951448493a291</t>
        </is>
      </c>
      <c r="C27391" t="inlineStr">
        <is>
          <t>2018-07-13 20:51:14+00:00</t>
        </is>
      </c>
      <c r="D27391" t="inlineStr">
        <is>
          <t>rem</t>
        </is>
      </c>
      <c r="E27391" t="inlineStr"/>
      <c r="F27391" t="inlineStr"/>
      <c r="G27391" t="inlineStr">
        <is>
          <t>sortedcontainers</t>
        </is>
      </c>
      <c r="H27391">
        <f>=2.0.2</f>
        <v/>
      </c>
    </row>
    <row r="27392">
      <c r="A27392" t="inlineStr">
        <is>
          <t>DeepPavlov</t>
        </is>
      </c>
      <c r="B27392" t="inlineStr">
        <is>
          <t>836229fffc4a4f9847345f7aeb82ca7ec3936640</t>
        </is>
      </c>
      <c r="C27392" t="inlineStr">
        <is>
          <t>2018-08-08 12:53:58+00:00</t>
        </is>
      </c>
      <c r="D27392" t="inlineStr">
        <is>
          <t>verchange</t>
        </is>
      </c>
      <c r="E27392" t="inlineStr">
        <is>
          <t>h5py</t>
        </is>
      </c>
      <c r="F27392">
        <f>=2.8.0</f>
        <v/>
      </c>
      <c r="G27392" t="inlineStr">
        <is>
          <t>h5py</t>
        </is>
      </c>
      <c r="H27392">
        <f>=2.7.1</f>
        <v/>
      </c>
    </row>
    <row r="27393">
      <c r="A27393" t="inlineStr">
        <is>
          <t>DeepPavlov</t>
        </is>
      </c>
      <c r="B27393" t="inlineStr">
        <is>
          <t>836229fffc4a4f9847345f7aeb82ca7ec3936640</t>
        </is>
      </c>
      <c r="C27393" t="inlineStr">
        <is>
          <t>2018-08-08 12:53:58+00:00</t>
        </is>
      </c>
      <c r="D27393" t="inlineStr">
        <is>
          <t>verchange</t>
        </is>
      </c>
      <c r="E27393" t="inlineStr">
        <is>
          <t>numpy</t>
        </is>
      </c>
      <c r="F27393">
        <f>=1.14.5</f>
        <v/>
      </c>
      <c r="G27393" t="inlineStr">
        <is>
          <t>numpy</t>
        </is>
      </c>
      <c r="H27393">
        <f>=1.14.3</f>
        <v/>
      </c>
    </row>
    <row r="27394">
      <c r="A27394" t="inlineStr">
        <is>
          <t>DeepPavlov</t>
        </is>
      </c>
      <c r="B27394" t="inlineStr">
        <is>
          <t>836229fffc4a4f9847345f7aeb82ca7ec3936640</t>
        </is>
      </c>
      <c r="C27394" t="inlineStr">
        <is>
          <t>2018-08-08 12:53:58+00:00</t>
        </is>
      </c>
      <c r="D27394" t="inlineStr">
        <is>
          <t>verchange</t>
        </is>
      </c>
      <c r="E27394" t="inlineStr">
        <is>
          <t>requests</t>
        </is>
      </c>
      <c r="F27394">
        <f>=2.19.1</f>
        <v/>
      </c>
      <c r="G27394" t="inlineStr">
        <is>
          <t>requests</t>
        </is>
      </c>
      <c r="H27394">
        <f>=2.18.4</f>
        <v/>
      </c>
    </row>
    <row r="27395">
      <c r="A27395" t="inlineStr">
        <is>
          <t>DeepPavlov</t>
        </is>
      </c>
      <c r="B27395" t="inlineStr">
        <is>
          <t>836229fffc4a4f9847345f7aeb82ca7ec3936640</t>
        </is>
      </c>
      <c r="C27395" t="inlineStr">
        <is>
          <t>2018-08-08 12:53:58+00:00</t>
        </is>
      </c>
      <c r="D27395" t="inlineStr">
        <is>
          <t>verchange</t>
        </is>
      </c>
      <c r="E27395" t="inlineStr">
        <is>
          <t>pandas</t>
        </is>
      </c>
      <c r="F27395">
        <f>=0.23.1</f>
        <v/>
      </c>
      <c r="G27395" t="inlineStr">
        <is>
          <t>pandas</t>
        </is>
      </c>
      <c r="H27395">
        <f>=0.21.1</f>
        <v/>
      </c>
    </row>
    <row r="27396">
      <c r="A27396" t="inlineStr">
        <is>
          <t>DeepPavlov</t>
        </is>
      </c>
      <c r="B27396" t="inlineStr">
        <is>
          <t>836229fffc4a4f9847345f7aeb82ca7ec3936640</t>
        </is>
      </c>
      <c r="C27396" t="inlineStr">
        <is>
          <t>2018-08-08 12:53:58+00:00</t>
        </is>
      </c>
      <c r="D27396" t="inlineStr">
        <is>
          <t>verchange</t>
        </is>
      </c>
      <c r="E27396" t="inlineStr">
        <is>
          <t>fuzzywuzzy</t>
        </is>
      </c>
      <c r="F27396">
        <f>=0.16.0</f>
        <v/>
      </c>
      <c r="G27396" t="inlineStr">
        <is>
          <t>fuzzywuzzy</t>
        </is>
      </c>
      <c r="H27396">
        <f>=0.16.0</f>
        <v/>
      </c>
    </row>
    <row r="27397">
      <c r="A27397" t="inlineStr">
        <is>
          <t>DeepPavlov</t>
        </is>
      </c>
      <c r="B27397" t="inlineStr">
        <is>
          <t>836229fffc4a4f9847345f7aeb82ca7ec3936640</t>
        </is>
      </c>
      <c r="C27397" t="inlineStr">
        <is>
          <t>2018-08-08 12:53:58+00:00</t>
        </is>
      </c>
      <c r="D27397" t="inlineStr">
        <is>
          <t>verchange</t>
        </is>
      </c>
      <c r="E27397" t="inlineStr">
        <is>
          <t>pymorphy2</t>
        </is>
      </c>
      <c r="F27397">
        <f>=0.8</f>
        <v/>
      </c>
      <c r="G27397" t="inlineStr">
        <is>
          <t>pymorphy2</t>
        </is>
      </c>
      <c r="H27397">
        <f>=0.8</f>
        <v/>
      </c>
    </row>
    <row r="27398">
      <c r="A27398" t="inlineStr">
        <is>
          <t>DeepPavlov</t>
        </is>
      </c>
      <c r="B27398" t="inlineStr">
        <is>
          <t>836229fffc4a4f9847345f7aeb82ca7ec3936640</t>
        </is>
      </c>
      <c r="C27398" t="inlineStr">
        <is>
          <t>2018-08-08 12:53:58+00:00</t>
        </is>
      </c>
      <c r="D27398" t="inlineStr">
        <is>
          <t>verchange</t>
        </is>
      </c>
      <c r="E27398" t="inlineStr">
        <is>
          <t>keras</t>
        </is>
      </c>
      <c r="F27398">
        <f>=2.2.0</f>
        <v/>
      </c>
      <c r="G27398" t="inlineStr">
        <is>
          <t>keras</t>
        </is>
      </c>
      <c r="H27398">
        <f>=2.1.2</f>
        <v/>
      </c>
    </row>
    <row r="27399">
      <c r="A27399" t="inlineStr">
        <is>
          <t>DeepPavlov</t>
        </is>
      </c>
      <c r="B27399" t="inlineStr">
        <is>
          <t>836229fffc4a4f9847345f7aeb82ca7ec3936640</t>
        </is>
      </c>
      <c r="C27399" t="inlineStr">
        <is>
          <t>2018-08-08 12:53:58+00:00</t>
        </is>
      </c>
      <c r="D27399" t="inlineStr">
        <is>
          <t>verchange</t>
        </is>
      </c>
      <c r="E27399" t="inlineStr">
        <is>
          <t>scipy</t>
        </is>
      </c>
      <c r="F27399">
        <f>=1.1.0</f>
        <v/>
      </c>
      <c r="G27399" t="inlineStr">
        <is>
          <t>scipy</t>
        </is>
      </c>
      <c r="H27399">
        <f>=1.0.0</f>
        <v/>
      </c>
    </row>
    <row r="27400">
      <c r="A27400" t="inlineStr">
        <is>
          <t>DeepPavlov</t>
        </is>
      </c>
      <c r="B27400" t="inlineStr">
        <is>
          <t>836229fffc4a4f9847345f7aeb82ca7ec3936640</t>
        </is>
      </c>
      <c r="C27400" t="inlineStr">
        <is>
          <t>2018-08-08 12:53:58+00:00</t>
        </is>
      </c>
      <c r="D27400" t="inlineStr">
        <is>
          <t>verchange</t>
        </is>
      </c>
      <c r="E27400" t="inlineStr">
        <is>
          <t>pymorphy2-dicts-ru</t>
        </is>
      </c>
      <c r="F27400" t="inlineStr"/>
      <c r="G27400" t="inlineStr">
        <is>
          <t>pymorphy2-dicts-ru</t>
        </is>
      </c>
      <c r="H27400" t="inlineStr"/>
    </row>
    <row r="27401">
      <c r="A27401" t="inlineStr">
        <is>
          <t>DeepPavlov</t>
        </is>
      </c>
      <c r="B27401" t="inlineStr">
        <is>
          <t>836229fffc4a4f9847345f7aeb82ca7ec3936640</t>
        </is>
      </c>
      <c r="C27401" t="inlineStr">
        <is>
          <t>2018-08-08 12:53:58+00:00</t>
        </is>
      </c>
      <c r="D27401" t="inlineStr">
        <is>
          <t>verchange</t>
        </is>
      </c>
      <c r="E27401" t="inlineStr">
        <is>
          <t>tqdm</t>
        </is>
      </c>
      <c r="F27401">
        <f>=4.23.4</f>
        <v/>
      </c>
      <c r="G27401" t="inlineStr">
        <is>
          <t>tqdm</t>
        </is>
      </c>
      <c r="H27401">
        <f>=4.19.5</f>
        <v/>
      </c>
    </row>
    <row r="27402">
      <c r="A27402" t="inlineStr">
        <is>
          <t>DeepPavlov</t>
        </is>
      </c>
      <c r="B27402" t="inlineStr">
        <is>
          <t>836229fffc4a4f9847345f7aeb82ca7ec3936640</t>
        </is>
      </c>
      <c r="C27402" t="inlineStr">
        <is>
          <t>2018-08-08 12:53:58+00:00</t>
        </is>
      </c>
      <c r="D27402" t="inlineStr">
        <is>
          <t>verchange</t>
        </is>
      </c>
      <c r="E27402" t="inlineStr">
        <is>
          <t>scikit-learn</t>
        </is>
      </c>
      <c r="F27402">
        <f>=0.19.1</f>
        <v/>
      </c>
      <c r="G27402" t="inlineStr">
        <is>
          <t>scikit-learn</t>
        </is>
      </c>
      <c r="H27402">
        <f>=0.19.0</f>
        <v/>
      </c>
    </row>
    <row r="27403">
      <c r="A27403" t="inlineStr">
        <is>
          <t>DeepPavlov</t>
        </is>
      </c>
      <c r="B27403" t="inlineStr">
        <is>
          <t>836229fffc4a4f9847345f7aeb82ca7ec3936640</t>
        </is>
      </c>
      <c r="C27403" t="inlineStr">
        <is>
          <t>2018-08-08 12:53:58+00:00</t>
        </is>
      </c>
      <c r="D27403" t="inlineStr">
        <is>
          <t>add</t>
        </is>
      </c>
      <c r="E27403" t="inlineStr">
        <is>
          <t>rusenttokenize</t>
        </is>
      </c>
      <c r="F27403">
        <f>=0.0.4</f>
        <v/>
      </c>
      <c r="G27403" t="inlineStr"/>
      <c r="H27403" t="inlineStr"/>
    </row>
    <row r="27404">
      <c r="A27404" t="inlineStr">
        <is>
          <t>DeepPavlov</t>
        </is>
      </c>
      <c r="B27404" t="inlineStr">
        <is>
          <t>836229fffc4a4f9847345f7aeb82ca7ec3936640</t>
        </is>
      </c>
      <c r="C27404" t="inlineStr">
        <is>
          <t>2018-08-08 12:53:58+00:00</t>
        </is>
      </c>
      <c r="D27404" t="inlineStr">
        <is>
          <t>rem</t>
        </is>
      </c>
      <c r="E27404" t="inlineStr"/>
      <c r="F27404" t="inlineStr"/>
      <c r="G27404" t="inlineStr">
        <is>
          <t>lxml</t>
        </is>
      </c>
      <c r="H27404">
        <f>=4.1.1</f>
        <v/>
      </c>
    </row>
    <row r="27405">
      <c r="A27405" t="inlineStr">
        <is>
          <t>DeepPavlov</t>
        </is>
      </c>
      <c r="B27405" t="inlineStr">
        <is>
          <t>836229fffc4a4f9847345f7aeb82ca7ec3936640</t>
        </is>
      </c>
      <c r="C27405" t="inlineStr">
        <is>
          <t>2018-08-08 12:53:58+00:00</t>
        </is>
      </c>
      <c r="D27405" t="inlineStr">
        <is>
          <t>rem</t>
        </is>
      </c>
      <c r="E27405" t="inlineStr"/>
      <c r="F27405" t="inlineStr"/>
      <c r="G27405" t="inlineStr">
        <is>
          <t>tensorflow</t>
        </is>
      </c>
      <c r="H27405">
        <f>=1.8.0</f>
        <v/>
      </c>
    </row>
    <row r="27406">
      <c r="A27406" t="inlineStr">
        <is>
          <t>DeepPavlov</t>
        </is>
      </c>
      <c r="B27406" t="inlineStr">
        <is>
          <t>836229fffc4a4f9847345f7aeb82ca7ec3936640</t>
        </is>
      </c>
      <c r="C27406" t="inlineStr">
        <is>
          <t>2018-08-08 12:53:58+00:00</t>
        </is>
      </c>
      <c r="D27406" t="inlineStr">
        <is>
          <t>rem</t>
        </is>
      </c>
      <c r="E27406" t="inlineStr"/>
      <c r="F27406" t="inlineStr"/>
      <c r="G27406" t="inlineStr">
        <is>
          <t>kenlm</t>
        </is>
      </c>
      <c r="H27406">
        <f>=0.0.0</f>
        <v/>
      </c>
    </row>
    <row r="27407">
      <c r="A27407" t="inlineStr">
        <is>
          <t>DeepPavlov</t>
        </is>
      </c>
      <c r="B27407" t="inlineStr">
        <is>
          <t>836229fffc4a4f9847345f7aeb82ca7ec3936640</t>
        </is>
      </c>
      <c r="C27407" t="inlineStr">
        <is>
          <t>2018-08-08 12:53:58+00:00</t>
        </is>
      </c>
      <c r="D27407" t="inlineStr">
        <is>
          <t>rem</t>
        </is>
      </c>
      <c r="E27407" t="inlineStr"/>
      <c r="F27407" t="inlineStr"/>
      <c r="G27407" t="inlineStr">
        <is>
          <t>gensim</t>
        </is>
      </c>
      <c r="H27407">
        <f>=2.3.0</f>
        <v/>
      </c>
    </row>
    <row r="27408">
      <c r="A27408" t="inlineStr">
        <is>
          <t>DeepPavlov</t>
        </is>
      </c>
      <c r="B27408" t="inlineStr">
        <is>
          <t>836229fffc4a4f9847345f7aeb82ca7ec3936640</t>
        </is>
      </c>
      <c r="C27408" t="inlineStr">
        <is>
          <t>2018-08-08 12:53:58+00:00</t>
        </is>
      </c>
      <c r="D27408" t="inlineStr">
        <is>
          <t>rem</t>
        </is>
      </c>
      <c r="E27408" t="inlineStr"/>
      <c r="F27408" t="inlineStr"/>
      <c r="G27408" t="inlineStr">
        <is>
          <t>spacy</t>
        </is>
      </c>
      <c r="H27408">
        <f>=2.0.5</f>
        <v/>
      </c>
    </row>
    <row r="27409">
      <c r="A27409" t="inlineStr">
        <is>
          <t>DeepPavlov</t>
        </is>
      </c>
      <c r="B27409" t="inlineStr">
        <is>
          <t>836229fffc4a4f9847345f7aeb82ca7ec3936640</t>
        </is>
      </c>
      <c r="C27409" t="inlineStr">
        <is>
          <t>2018-08-08 12:53:58+00:00</t>
        </is>
      </c>
      <c r="D27409" t="inlineStr">
        <is>
          <t>rem</t>
        </is>
      </c>
      <c r="E27409" t="inlineStr"/>
      <c r="F27409" t="inlineStr"/>
      <c r="G27409" t="inlineStr">
        <is>
          <t>python-Levenshtein</t>
        </is>
      </c>
      <c r="H27409">
        <f>=0.12.0</f>
        <v/>
      </c>
    </row>
    <row r="27410">
      <c r="A27410" t="inlineStr">
        <is>
          <t>DeepPavlov</t>
        </is>
      </c>
      <c r="B27410" t="inlineStr">
        <is>
          <t>836229fffc4a4f9847345f7aeb82ca7ec3936640</t>
        </is>
      </c>
      <c r="C27410" t="inlineStr">
        <is>
          <t>2018-08-08 12:53:58+00:00</t>
        </is>
      </c>
      <c r="D27410" t="inlineStr">
        <is>
          <t>rem</t>
        </is>
      </c>
      <c r="E27410" t="inlineStr"/>
      <c r="F27410" t="inlineStr"/>
      <c r="G27410" t="inlineStr">
        <is>
          <t>sortedcontainers</t>
        </is>
      </c>
      <c r="H27410">
        <f>=2.0.2</f>
        <v/>
      </c>
    </row>
    <row r="27411">
      <c r="A27411" t="inlineStr">
        <is>
          <t>DeepPavlov</t>
        </is>
      </c>
      <c r="B27411" t="inlineStr">
        <is>
          <t>c7896c6db96f43f57cacd9a6a471e37cb70bf07a</t>
        </is>
      </c>
      <c r="C27411" t="inlineStr">
        <is>
          <t>2018-08-11 09:30:49+00:00</t>
        </is>
      </c>
      <c r="D27411" t="inlineStr">
        <is>
          <t>verchange</t>
        </is>
      </c>
      <c r="E27411" t="inlineStr">
        <is>
          <t>h5py</t>
        </is>
      </c>
      <c r="F27411">
        <f>=2.8.0</f>
        <v/>
      </c>
      <c r="G27411" t="inlineStr">
        <is>
          <t>h5py</t>
        </is>
      </c>
      <c r="H27411">
        <f>=2.7.1</f>
        <v/>
      </c>
    </row>
    <row r="27412">
      <c r="A27412" t="inlineStr">
        <is>
          <t>DeepPavlov</t>
        </is>
      </c>
      <c r="B27412" t="inlineStr">
        <is>
          <t>c7896c6db96f43f57cacd9a6a471e37cb70bf07a</t>
        </is>
      </c>
      <c r="C27412" t="inlineStr">
        <is>
          <t>2018-08-11 09:30:49+00:00</t>
        </is>
      </c>
      <c r="D27412" t="inlineStr">
        <is>
          <t>verchange</t>
        </is>
      </c>
      <c r="E27412" t="inlineStr">
        <is>
          <t>numpy</t>
        </is>
      </c>
      <c r="F27412">
        <f>=1.14.5</f>
        <v/>
      </c>
      <c r="G27412" t="inlineStr">
        <is>
          <t>numpy</t>
        </is>
      </c>
      <c r="H27412">
        <f>=1.14.3</f>
        <v/>
      </c>
    </row>
    <row r="27413">
      <c r="A27413" t="inlineStr">
        <is>
          <t>DeepPavlov</t>
        </is>
      </c>
      <c r="B27413" t="inlineStr">
        <is>
          <t>c7896c6db96f43f57cacd9a6a471e37cb70bf07a</t>
        </is>
      </c>
      <c r="C27413" t="inlineStr">
        <is>
          <t>2018-08-11 09:30:49+00:00</t>
        </is>
      </c>
      <c r="D27413" t="inlineStr">
        <is>
          <t>verchange</t>
        </is>
      </c>
      <c r="E27413" t="inlineStr">
        <is>
          <t>requests</t>
        </is>
      </c>
      <c r="F27413">
        <f>=2.19.1</f>
        <v/>
      </c>
      <c r="G27413" t="inlineStr">
        <is>
          <t>requests</t>
        </is>
      </c>
      <c r="H27413">
        <f>=2.18.4</f>
        <v/>
      </c>
    </row>
    <row r="27414">
      <c r="A27414" t="inlineStr">
        <is>
          <t>DeepPavlov</t>
        </is>
      </c>
      <c r="B27414" t="inlineStr">
        <is>
          <t>c7896c6db96f43f57cacd9a6a471e37cb70bf07a</t>
        </is>
      </c>
      <c r="C27414" t="inlineStr">
        <is>
          <t>2018-08-11 09:30:49+00:00</t>
        </is>
      </c>
      <c r="D27414" t="inlineStr">
        <is>
          <t>verchange</t>
        </is>
      </c>
      <c r="E27414" t="inlineStr">
        <is>
          <t>pandas</t>
        </is>
      </c>
      <c r="F27414">
        <f>=0.23.1</f>
        <v/>
      </c>
      <c r="G27414" t="inlineStr">
        <is>
          <t>pandas</t>
        </is>
      </c>
      <c r="H27414">
        <f>=0.21.1</f>
        <v/>
      </c>
    </row>
    <row r="27415">
      <c r="A27415" t="inlineStr">
        <is>
          <t>DeepPavlov</t>
        </is>
      </c>
      <c r="B27415" t="inlineStr">
        <is>
          <t>c7896c6db96f43f57cacd9a6a471e37cb70bf07a</t>
        </is>
      </c>
      <c r="C27415" t="inlineStr">
        <is>
          <t>2018-08-11 09:30:49+00:00</t>
        </is>
      </c>
      <c r="D27415" t="inlineStr">
        <is>
          <t>verchange</t>
        </is>
      </c>
      <c r="E27415" t="inlineStr">
        <is>
          <t>fuzzywuzzy</t>
        </is>
      </c>
      <c r="F27415">
        <f>=0.16.0</f>
        <v/>
      </c>
      <c r="G27415" t="inlineStr">
        <is>
          <t>fuzzywuzzy</t>
        </is>
      </c>
      <c r="H27415">
        <f>=0.16.0</f>
        <v/>
      </c>
    </row>
    <row r="27416">
      <c r="A27416" t="inlineStr">
        <is>
          <t>DeepPavlov</t>
        </is>
      </c>
      <c r="B27416" t="inlineStr">
        <is>
          <t>c7896c6db96f43f57cacd9a6a471e37cb70bf07a</t>
        </is>
      </c>
      <c r="C27416" t="inlineStr">
        <is>
          <t>2018-08-11 09:30:49+00:00</t>
        </is>
      </c>
      <c r="D27416" t="inlineStr">
        <is>
          <t>verchange</t>
        </is>
      </c>
      <c r="E27416" t="inlineStr">
        <is>
          <t>pymorphy2</t>
        </is>
      </c>
      <c r="F27416">
        <f>=0.8</f>
        <v/>
      </c>
      <c r="G27416" t="inlineStr">
        <is>
          <t>pymorphy2</t>
        </is>
      </c>
      <c r="H27416">
        <f>=0.8</f>
        <v/>
      </c>
    </row>
    <row r="27417">
      <c r="A27417" t="inlineStr">
        <is>
          <t>DeepPavlov</t>
        </is>
      </c>
      <c r="B27417" t="inlineStr">
        <is>
          <t>c7896c6db96f43f57cacd9a6a471e37cb70bf07a</t>
        </is>
      </c>
      <c r="C27417" t="inlineStr">
        <is>
          <t>2018-08-11 09:30:49+00:00</t>
        </is>
      </c>
      <c r="D27417" t="inlineStr">
        <is>
          <t>verchange</t>
        </is>
      </c>
      <c r="E27417" t="inlineStr">
        <is>
          <t>keras</t>
        </is>
      </c>
      <c r="F27417">
        <f>=2.2.0</f>
        <v/>
      </c>
      <c r="G27417" t="inlineStr">
        <is>
          <t>keras</t>
        </is>
      </c>
      <c r="H27417">
        <f>=2.1.2</f>
        <v/>
      </c>
    </row>
    <row r="27418">
      <c r="A27418" t="inlineStr">
        <is>
          <t>DeepPavlov</t>
        </is>
      </c>
      <c r="B27418" t="inlineStr">
        <is>
          <t>c7896c6db96f43f57cacd9a6a471e37cb70bf07a</t>
        </is>
      </c>
      <c r="C27418" t="inlineStr">
        <is>
          <t>2018-08-11 09:30:49+00:00</t>
        </is>
      </c>
      <c r="D27418" t="inlineStr">
        <is>
          <t>verchange</t>
        </is>
      </c>
      <c r="E27418" t="inlineStr">
        <is>
          <t>scipy</t>
        </is>
      </c>
      <c r="F27418">
        <f>=1.1.0</f>
        <v/>
      </c>
      <c r="G27418" t="inlineStr">
        <is>
          <t>scipy</t>
        </is>
      </c>
      <c r="H27418">
        <f>=1.0.0</f>
        <v/>
      </c>
    </row>
    <row r="27419">
      <c r="A27419" t="inlineStr">
        <is>
          <t>DeepPavlov</t>
        </is>
      </c>
      <c r="B27419" t="inlineStr">
        <is>
          <t>c7896c6db96f43f57cacd9a6a471e37cb70bf07a</t>
        </is>
      </c>
      <c r="C27419" t="inlineStr">
        <is>
          <t>2018-08-11 09:30:49+00:00</t>
        </is>
      </c>
      <c r="D27419" t="inlineStr">
        <is>
          <t>verchange</t>
        </is>
      </c>
      <c r="E27419" t="inlineStr">
        <is>
          <t>pymorphy2-dicts-ru</t>
        </is>
      </c>
      <c r="F27419" t="inlineStr"/>
      <c r="G27419" t="inlineStr">
        <is>
          <t>pymorphy2-dicts-ru</t>
        </is>
      </c>
      <c r="H27419" t="inlineStr"/>
    </row>
    <row r="27420">
      <c r="A27420" t="inlineStr">
        <is>
          <t>DeepPavlov</t>
        </is>
      </c>
      <c r="B27420" t="inlineStr">
        <is>
          <t>c7896c6db96f43f57cacd9a6a471e37cb70bf07a</t>
        </is>
      </c>
      <c r="C27420" t="inlineStr">
        <is>
          <t>2018-08-11 09:30:49+00:00</t>
        </is>
      </c>
      <c r="D27420" t="inlineStr">
        <is>
          <t>verchange</t>
        </is>
      </c>
      <c r="E27420" t="inlineStr">
        <is>
          <t>tqdm</t>
        </is>
      </c>
      <c r="F27420">
        <f>=4.23.4</f>
        <v/>
      </c>
      <c r="G27420" t="inlineStr">
        <is>
          <t>tqdm</t>
        </is>
      </c>
      <c r="H27420">
        <f>=4.19.5</f>
        <v/>
      </c>
    </row>
    <row r="27421">
      <c r="A27421" t="inlineStr">
        <is>
          <t>DeepPavlov</t>
        </is>
      </c>
      <c r="B27421" t="inlineStr">
        <is>
          <t>c7896c6db96f43f57cacd9a6a471e37cb70bf07a</t>
        </is>
      </c>
      <c r="C27421" t="inlineStr">
        <is>
          <t>2018-08-11 09:30:49+00:00</t>
        </is>
      </c>
      <c r="D27421" t="inlineStr">
        <is>
          <t>verchange</t>
        </is>
      </c>
      <c r="E27421" t="inlineStr">
        <is>
          <t>scikit-learn</t>
        </is>
      </c>
      <c r="F27421">
        <f>=0.19.1</f>
        <v/>
      </c>
      <c r="G27421" t="inlineStr">
        <is>
          <t>scikit-learn</t>
        </is>
      </c>
      <c r="H27421">
        <f>=0.19.0</f>
        <v/>
      </c>
    </row>
    <row r="27422">
      <c r="A27422" t="inlineStr">
        <is>
          <t>DeepPavlov</t>
        </is>
      </c>
      <c r="B27422" t="inlineStr">
        <is>
          <t>c7896c6db96f43f57cacd9a6a471e37cb70bf07a</t>
        </is>
      </c>
      <c r="C27422" t="inlineStr">
        <is>
          <t>2018-08-11 09:30:49+00:00</t>
        </is>
      </c>
      <c r="D27422" t="inlineStr">
        <is>
          <t>add</t>
        </is>
      </c>
      <c r="E27422" t="inlineStr">
        <is>
          <t>rusenttokenize</t>
        </is>
      </c>
      <c r="F27422">
        <f>=0.0.4</f>
        <v/>
      </c>
      <c r="G27422" t="inlineStr"/>
      <c r="H27422" t="inlineStr"/>
    </row>
    <row r="27423">
      <c r="A27423" t="inlineStr">
        <is>
          <t>DeepPavlov</t>
        </is>
      </c>
      <c r="B27423" t="inlineStr">
        <is>
          <t>c7896c6db96f43f57cacd9a6a471e37cb70bf07a</t>
        </is>
      </c>
      <c r="C27423" t="inlineStr">
        <is>
          <t>2018-08-11 09:30:49+00:00</t>
        </is>
      </c>
      <c r="D27423" t="inlineStr">
        <is>
          <t>rem</t>
        </is>
      </c>
      <c r="E27423" t="inlineStr"/>
      <c r="F27423" t="inlineStr"/>
      <c r="G27423" t="inlineStr">
        <is>
          <t>lxml</t>
        </is>
      </c>
      <c r="H27423">
        <f>=4.1.1</f>
        <v/>
      </c>
    </row>
    <row r="27424">
      <c r="A27424" t="inlineStr">
        <is>
          <t>DeepPavlov</t>
        </is>
      </c>
      <c r="B27424" t="inlineStr">
        <is>
          <t>c7896c6db96f43f57cacd9a6a471e37cb70bf07a</t>
        </is>
      </c>
      <c r="C27424" t="inlineStr">
        <is>
          <t>2018-08-11 09:30:49+00:00</t>
        </is>
      </c>
      <c r="D27424" t="inlineStr">
        <is>
          <t>rem</t>
        </is>
      </c>
      <c r="E27424" t="inlineStr"/>
      <c r="F27424" t="inlineStr"/>
      <c r="G27424" t="inlineStr">
        <is>
          <t>tensorflow</t>
        </is>
      </c>
      <c r="H27424">
        <f>=1.8.0</f>
        <v/>
      </c>
    </row>
    <row r="27425">
      <c r="A27425" t="inlineStr">
        <is>
          <t>DeepPavlov</t>
        </is>
      </c>
      <c r="B27425" t="inlineStr">
        <is>
          <t>c7896c6db96f43f57cacd9a6a471e37cb70bf07a</t>
        </is>
      </c>
      <c r="C27425" t="inlineStr">
        <is>
          <t>2018-08-11 09:30:49+00:00</t>
        </is>
      </c>
      <c r="D27425" t="inlineStr">
        <is>
          <t>rem</t>
        </is>
      </c>
      <c r="E27425" t="inlineStr"/>
      <c r="F27425" t="inlineStr"/>
      <c r="G27425" t="inlineStr">
        <is>
          <t>kenlm</t>
        </is>
      </c>
      <c r="H27425">
        <f>=0.0.0</f>
        <v/>
      </c>
    </row>
    <row r="27426">
      <c r="A27426" t="inlineStr">
        <is>
          <t>DeepPavlov</t>
        </is>
      </c>
      <c r="B27426" t="inlineStr">
        <is>
          <t>c7896c6db96f43f57cacd9a6a471e37cb70bf07a</t>
        </is>
      </c>
      <c r="C27426" t="inlineStr">
        <is>
          <t>2018-08-11 09:30:49+00:00</t>
        </is>
      </c>
      <c r="D27426" t="inlineStr">
        <is>
          <t>rem</t>
        </is>
      </c>
      <c r="E27426" t="inlineStr"/>
      <c r="F27426" t="inlineStr"/>
      <c r="G27426" t="inlineStr">
        <is>
          <t>gensim</t>
        </is>
      </c>
      <c r="H27426">
        <f>=2.3.0</f>
        <v/>
      </c>
    </row>
    <row r="27427">
      <c r="A27427" t="inlineStr">
        <is>
          <t>DeepPavlov</t>
        </is>
      </c>
      <c r="B27427" t="inlineStr">
        <is>
          <t>c7896c6db96f43f57cacd9a6a471e37cb70bf07a</t>
        </is>
      </c>
      <c r="C27427" t="inlineStr">
        <is>
          <t>2018-08-11 09:30:49+00:00</t>
        </is>
      </c>
      <c r="D27427" t="inlineStr">
        <is>
          <t>rem</t>
        </is>
      </c>
      <c r="E27427" t="inlineStr"/>
      <c r="F27427" t="inlineStr"/>
      <c r="G27427" t="inlineStr">
        <is>
          <t>spacy</t>
        </is>
      </c>
      <c r="H27427">
        <f>=2.0.5</f>
        <v/>
      </c>
    </row>
    <row r="27428">
      <c r="A27428" t="inlineStr">
        <is>
          <t>DeepPavlov</t>
        </is>
      </c>
      <c r="B27428" t="inlineStr">
        <is>
          <t>c7896c6db96f43f57cacd9a6a471e37cb70bf07a</t>
        </is>
      </c>
      <c r="C27428" t="inlineStr">
        <is>
          <t>2018-08-11 09:30:49+00:00</t>
        </is>
      </c>
      <c r="D27428" t="inlineStr">
        <is>
          <t>rem</t>
        </is>
      </c>
      <c r="E27428" t="inlineStr"/>
      <c r="F27428" t="inlineStr"/>
      <c r="G27428" t="inlineStr">
        <is>
          <t>python-Levenshtein</t>
        </is>
      </c>
      <c r="H27428">
        <f>=0.12.0</f>
        <v/>
      </c>
    </row>
    <row r="27429">
      <c r="A27429" t="inlineStr">
        <is>
          <t>DeepPavlov</t>
        </is>
      </c>
      <c r="B27429" t="inlineStr">
        <is>
          <t>c7896c6db96f43f57cacd9a6a471e37cb70bf07a</t>
        </is>
      </c>
      <c r="C27429" t="inlineStr">
        <is>
          <t>2018-08-11 09:30:49+00:00</t>
        </is>
      </c>
      <c r="D27429" t="inlineStr">
        <is>
          <t>rem</t>
        </is>
      </c>
      <c r="E27429" t="inlineStr"/>
      <c r="F27429" t="inlineStr"/>
      <c r="G27429" t="inlineStr">
        <is>
          <t>sortedcontainers</t>
        </is>
      </c>
      <c r="H27429">
        <f>=2.0.2</f>
        <v/>
      </c>
    </row>
    <row r="27430">
      <c r="A27430" t="inlineStr">
        <is>
          <t>DeepPavlov</t>
        </is>
      </c>
      <c r="B27430" t="inlineStr">
        <is>
          <t>4cc9778746292ac6d03bc2cb63be4e0004df5796</t>
        </is>
      </c>
      <c r="C27430" t="inlineStr">
        <is>
          <t>2018-09-01 12:08:39+00:00</t>
        </is>
      </c>
      <c r="D27430" t="inlineStr">
        <is>
          <t>verchange</t>
        </is>
      </c>
      <c r="E27430" t="inlineStr">
        <is>
          <t>rusenttokenize</t>
        </is>
      </c>
      <c r="F27430">
        <f>=0.0.4</f>
        <v/>
      </c>
      <c r="G27430" t="inlineStr">
        <is>
          <t>rusenttokenize</t>
        </is>
      </c>
      <c r="H27430">
        <f>=0.0.4</f>
        <v/>
      </c>
    </row>
    <row r="27431">
      <c r="A27431" t="inlineStr">
        <is>
          <t>DeepPavlov</t>
        </is>
      </c>
      <c r="B27431" t="inlineStr">
        <is>
          <t>4cc9778746292ac6d03bc2cb63be4e0004df5796</t>
        </is>
      </c>
      <c r="C27431" t="inlineStr">
        <is>
          <t>2018-09-01 12:08:39+00:00</t>
        </is>
      </c>
      <c r="D27431" t="inlineStr">
        <is>
          <t>verchange</t>
        </is>
      </c>
      <c r="E27431" t="inlineStr">
        <is>
          <t>Cython</t>
        </is>
      </c>
      <c r="F27431">
        <f>=0.28.5</f>
        <v/>
      </c>
      <c r="G27431" t="inlineStr">
        <is>
          <t>Cython</t>
        </is>
      </c>
      <c r="H27431">
        <f>=0.27.1</f>
        <v/>
      </c>
    </row>
    <row r="27432">
      <c r="A27432" t="inlineStr">
        <is>
          <t>DeepPavlov</t>
        </is>
      </c>
      <c r="B27432" t="inlineStr">
        <is>
          <t>14615e65001b401354a43d780cb0b29e071515b6</t>
        </is>
      </c>
      <c r="C27432" t="inlineStr">
        <is>
          <t>2018-10-10 12:09:49+00:00</t>
        </is>
      </c>
      <c r="D27432" t="inlineStr">
        <is>
          <t>verchange</t>
        </is>
      </c>
      <c r="E27432" t="inlineStr">
        <is>
          <t>flask_cors</t>
        </is>
      </c>
      <c r="F27432">
        <f>=3.0.6</f>
        <v/>
      </c>
      <c r="G27432" t="inlineStr">
        <is>
          <t>flask_cors</t>
        </is>
      </c>
      <c r="H27432">
        <f>=3.0.3</f>
        <v/>
      </c>
    </row>
    <row r="27433">
      <c r="A27433" t="inlineStr">
        <is>
          <t>DeepPavlov</t>
        </is>
      </c>
      <c r="B27433" t="inlineStr">
        <is>
          <t>14615e65001b401354a43d780cb0b29e071515b6</t>
        </is>
      </c>
      <c r="C27433" t="inlineStr">
        <is>
          <t>2018-10-10 12:09:49+00:00</t>
        </is>
      </c>
      <c r="D27433" t="inlineStr">
        <is>
          <t>verchange</t>
        </is>
      </c>
      <c r="E27433" t="inlineStr">
        <is>
          <t>flask</t>
        </is>
      </c>
      <c r="F27433">
        <f>=1.0.2</f>
        <v/>
      </c>
      <c r="G27433" t="inlineStr">
        <is>
          <t>flask</t>
        </is>
      </c>
      <c r="H27433">
        <f>=0.12.2</f>
        <v/>
      </c>
    </row>
    <row r="27434">
      <c r="A27434" t="inlineStr">
        <is>
          <t>DeepPavlov</t>
        </is>
      </c>
      <c r="B27434" t="inlineStr">
        <is>
          <t>14615e65001b401354a43d780cb0b29e071515b6</t>
        </is>
      </c>
      <c r="C27434" t="inlineStr">
        <is>
          <t>2018-10-10 12:09:49+00:00</t>
        </is>
      </c>
      <c r="D27434" t="inlineStr">
        <is>
          <t>verchange</t>
        </is>
      </c>
      <c r="E27434" t="inlineStr">
        <is>
          <t>flasgger</t>
        </is>
      </c>
      <c r="F27434">
        <f>=0.9.1</f>
        <v/>
      </c>
      <c r="G27434" t="inlineStr">
        <is>
          <t>flasgger</t>
        </is>
      </c>
      <c r="H27434">
        <f>=0.6.6</f>
        <v/>
      </c>
    </row>
    <row r="27435">
      <c r="A27435" t="inlineStr">
        <is>
          <t>DeepPavlov</t>
        </is>
      </c>
      <c r="B27435" t="inlineStr">
        <is>
          <t>42c70743ce5f2903809e872ae151e6a894dc4ade</t>
        </is>
      </c>
      <c r="C27435" t="inlineStr">
        <is>
          <t>2018-12-27 13:42:10+00:00</t>
        </is>
      </c>
      <c r="D27435" t="inlineStr">
        <is>
          <t>add</t>
        </is>
      </c>
      <c r="E27435" t="inlineStr">
        <is>
          <t>pyopenssl</t>
        </is>
      </c>
      <c r="F27435">
        <f>=18.0.0</f>
        <v/>
      </c>
      <c r="G27435" t="inlineStr"/>
      <c r="H27435" t="inlineStr"/>
    </row>
    <row r="27436">
      <c r="A27436" t="inlineStr">
        <is>
          <t>DeepPavlov</t>
        </is>
      </c>
      <c r="B27436" t="inlineStr">
        <is>
          <t>80dc180c8b8eadb40936b359545a098c5e04fc4e</t>
        </is>
      </c>
      <c r="C27436" t="inlineStr">
        <is>
          <t>2018-12-30 07:44:25+00:00</t>
        </is>
      </c>
      <c r="D27436" t="inlineStr">
        <is>
          <t>add</t>
        </is>
      </c>
      <c r="E27436" t="inlineStr">
        <is>
          <t>pyopenssl</t>
        </is>
      </c>
      <c r="F27436">
        <f>=18.0.0</f>
        <v/>
      </c>
      <c r="G27436" t="inlineStr"/>
      <c r="H27436" t="inlineStr"/>
    </row>
    <row r="27437">
      <c r="A27437" t="inlineStr">
        <is>
          <t>DeepPavlov</t>
        </is>
      </c>
      <c r="B27437" t="inlineStr">
        <is>
          <t>4542f089150e59e31b55bc30286ea61ad662cec7</t>
        </is>
      </c>
      <c r="C27437" t="inlineStr">
        <is>
          <t>2019-07-29 12:35:57+00:00</t>
        </is>
      </c>
      <c r="D27437" t="inlineStr">
        <is>
          <t>verchange</t>
        </is>
      </c>
      <c r="E27437" t="inlineStr">
        <is>
          <t>scipy</t>
        </is>
      </c>
      <c r="F27437">
        <f>=1.3.0</f>
        <v/>
      </c>
      <c r="G27437" t="inlineStr">
        <is>
          <t>scipy</t>
        </is>
      </c>
      <c r="H27437">
        <f>=1.1.0</f>
        <v/>
      </c>
    </row>
    <row r="27438">
      <c r="A27438" t="inlineStr">
        <is>
          <t>DeepPavlov</t>
        </is>
      </c>
      <c r="B27438" t="inlineStr">
        <is>
          <t>4542f089150e59e31b55bc30286ea61ad662cec7</t>
        </is>
      </c>
      <c r="C27438" t="inlineStr">
        <is>
          <t>2019-07-29 12:35:57+00:00</t>
        </is>
      </c>
      <c r="D27438" t="inlineStr">
        <is>
          <t>verchange</t>
        </is>
      </c>
      <c r="E27438" t="inlineStr">
        <is>
          <t>Cython</t>
        </is>
      </c>
      <c r="F27438">
        <f>=0.29.12</f>
        <v/>
      </c>
      <c r="G27438" t="inlineStr">
        <is>
          <t>Cython</t>
        </is>
      </c>
      <c r="H27438">
        <f>=0.28.5</f>
        <v/>
      </c>
    </row>
    <row r="27439">
      <c r="A27439" t="inlineStr">
        <is>
          <t>DeepPavlov</t>
        </is>
      </c>
      <c r="B27439" t="inlineStr">
        <is>
          <t>4542f089150e59e31b55bc30286ea61ad662cec7</t>
        </is>
      </c>
      <c r="C27439" t="inlineStr">
        <is>
          <t>2019-07-29 12:35:57+00:00</t>
        </is>
      </c>
      <c r="D27439" t="inlineStr">
        <is>
          <t>verchange</t>
        </is>
      </c>
      <c r="E27439" t="inlineStr">
        <is>
          <t>numpy</t>
        </is>
      </c>
      <c r="F27439">
        <f>=1.16.4</f>
        <v/>
      </c>
      <c r="G27439" t="inlineStr">
        <is>
          <t>numpy</t>
        </is>
      </c>
      <c r="H27439">
        <f>=1.14.5</f>
        <v/>
      </c>
    </row>
    <row r="27440">
      <c r="A27440" t="inlineStr">
        <is>
          <t>DeepPavlov</t>
        </is>
      </c>
      <c r="B27440" t="inlineStr">
        <is>
          <t>4542f089150e59e31b55bc30286ea61ad662cec7</t>
        </is>
      </c>
      <c r="C27440" t="inlineStr">
        <is>
          <t>2019-07-29 12:35:57+00:00</t>
        </is>
      </c>
      <c r="D27440" t="inlineStr">
        <is>
          <t>verchange</t>
        </is>
      </c>
      <c r="E27440" t="inlineStr">
        <is>
          <t>h5py</t>
        </is>
      </c>
      <c r="F27440">
        <f>=2.9.0</f>
        <v/>
      </c>
      <c r="G27440" t="inlineStr">
        <is>
          <t>h5py</t>
        </is>
      </c>
      <c r="H27440">
        <f>=2.8.0</f>
        <v/>
      </c>
    </row>
    <row r="27441">
      <c r="A27441" t="inlineStr">
        <is>
          <t>DeepPavlov</t>
        </is>
      </c>
      <c r="B27441" t="inlineStr">
        <is>
          <t>4542f089150e59e31b55bc30286ea61ad662cec7</t>
        </is>
      </c>
      <c r="C27441" t="inlineStr">
        <is>
          <t>2019-07-29 12:35:57+00:00</t>
        </is>
      </c>
      <c r="D27441" t="inlineStr">
        <is>
          <t>verchange</t>
        </is>
      </c>
      <c r="E27441" t="inlineStr">
        <is>
          <t>pytelegrambotapi</t>
        </is>
      </c>
      <c r="F27441">
        <f>=3.6.6</f>
        <v/>
      </c>
      <c r="G27441" t="inlineStr">
        <is>
          <t>pytelegrambotapi</t>
        </is>
      </c>
      <c r="H27441">
        <f>=3.5.2</f>
        <v/>
      </c>
    </row>
    <row r="27442">
      <c r="A27442" t="inlineStr">
        <is>
          <t>DeepPavlov</t>
        </is>
      </c>
      <c r="B27442" t="inlineStr">
        <is>
          <t>4542f089150e59e31b55bc30286ea61ad662cec7</t>
        </is>
      </c>
      <c r="C27442" t="inlineStr">
        <is>
          <t>2019-07-29 12:35:57+00:00</t>
        </is>
      </c>
      <c r="D27442" t="inlineStr">
        <is>
          <t>verchange</t>
        </is>
      </c>
      <c r="E27442" t="inlineStr">
        <is>
          <t>requests</t>
        </is>
      </c>
      <c r="F27442">
        <f>=2.22.0</f>
        <v/>
      </c>
      <c r="G27442" t="inlineStr">
        <is>
          <t>requests</t>
        </is>
      </c>
      <c r="H27442">
        <f>=2.19.1</f>
        <v/>
      </c>
    </row>
    <row r="27443">
      <c r="A27443" t="inlineStr">
        <is>
          <t>DeepPavlov</t>
        </is>
      </c>
      <c r="B27443" t="inlineStr">
        <is>
          <t>4542f089150e59e31b55bc30286ea61ad662cec7</t>
        </is>
      </c>
      <c r="C27443" t="inlineStr">
        <is>
          <t>2019-07-29 12:35:57+00:00</t>
        </is>
      </c>
      <c r="D27443" t="inlineStr">
        <is>
          <t>verchange</t>
        </is>
      </c>
      <c r="E27443" t="inlineStr">
        <is>
          <t>pandas</t>
        </is>
      </c>
      <c r="F27443">
        <f>=0.24.2</f>
        <v/>
      </c>
      <c r="G27443" t="inlineStr">
        <is>
          <t>pandas</t>
        </is>
      </c>
      <c r="H27443">
        <f>=0.23.1</f>
        <v/>
      </c>
    </row>
    <row r="27444">
      <c r="A27444" t="inlineStr">
        <is>
          <t>DeepPavlov</t>
        </is>
      </c>
      <c r="B27444" t="inlineStr">
        <is>
          <t>4542f089150e59e31b55bc30286ea61ad662cec7</t>
        </is>
      </c>
      <c r="C27444" t="inlineStr">
        <is>
          <t>2019-07-29 12:35:57+00:00</t>
        </is>
      </c>
      <c r="D27444" t="inlineStr">
        <is>
          <t>verchange</t>
        </is>
      </c>
      <c r="E27444" t="inlineStr">
        <is>
          <t>fuzzywuzzy</t>
        </is>
      </c>
      <c r="F27444">
        <f>=0.17.0</f>
        <v/>
      </c>
      <c r="G27444" t="inlineStr">
        <is>
          <t>fuzzywuzzy</t>
        </is>
      </c>
      <c r="H27444">
        <f>=0.16.0</f>
        <v/>
      </c>
    </row>
    <row r="27445">
      <c r="A27445" t="inlineStr">
        <is>
          <t>DeepPavlov</t>
        </is>
      </c>
      <c r="B27445" t="inlineStr">
        <is>
          <t>4542f089150e59e31b55bc30286ea61ad662cec7</t>
        </is>
      </c>
      <c r="C27445" t="inlineStr">
        <is>
          <t>2019-07-29 12:35:57+00:00</t>
        </is>
      </c>
      <c r="D27445" t="inlineStr">
        <is>
          <t>verchange</t>
        </is>
      </c>
      <c r="E27445" t="inlineStr">
        <is>
          <t>keras</t>
        </is>
      </c>
      <c r="F27445">
        <f>=2.2.4</f>
        <v/>
      </c>
      <c r="G27445" t="inlineStr">
        <is>
          <t>keras</t>
        </is>
      </c>
      <c r="H27445">
        <f>=2.2.0</f>
        <v/>
      </c>
    </row>
    <row r="27446">
      <c r="A27446" t="inlineStr">
        <is>
          <t>DeepPavlov</t>
        </is>
      </c>
      <c r="B27446" t="inlineStr">
        <is>
          <t>4542f089150e59e31b55bc30286ea61ad662cec7</t>
        </is>
      </c>
      <c r="C27446" t="inlineStr">
        <is>
          <t>2019-07-29 12:35:57+00:00</t>
        </is>
      </c>
      <c r="D27446" t="inlineStr">
        <is>
          <t>verchange</t>
        </is>
      </c>
      <c r="E27446" t="inlineStr">
        <is>
          <t>flask</t>
        </is>
      </c>
      <c r="F27446">
        <f>=1.1.1</f>
        <v/>
      </c>
      <c r="G27446" t="inlineStr">
        <is>
          <t>flask</t>
        </is>
      </c>
      <c r="H27446">
        <f>=1.0.2</f>
        <v/>
      </c>
    </row>
    <row r="27447">
      <c r="A27447" t="inlineStr">
        <is>
          <t>DeepPavlov</t>
        </is>
      </c>
      <c r="B27447" t="inlineStr">
        <is>
          <t>4542f089150e59e31b55bc30286ea61ad662cec7</t>
        </is>
      </c>
      <c r="C27447" t="inlineStr">
        <is>
          <t>2019-07-29 12:35:57+00:00</t>
        </is>
      </c>
      <c r="D27447" t="inlineStr">
        <is>
          <t>verchange</t>
        </is>
      </c>
      <c r="E27447" t="inlineStr">
        <is>
          <t>flasgger</t>
        </is>
      </c>
      <c r="F27447">
        <f>=0.9.2</f>
        <v/>
      </c>
      <c r="G27447" t="inlineStr">
        <is>
          <t>flasgger</t>
        </is>
      </c>
      <c r="H27447">
        <f>=0.9.1</f>
        <v/>
      </c>
    </row>
    <row r="27448">
      <c r="A27448" t="inlineStr">
        <is>
          <t>DeepPavlov</t>
        </is>
      </c>
      <c r="B27448" t="inlineStr">
        <is>
          <t>4542f089150e59e31b55bc30286ea61ad662cec7</t>
        </is>
      </c>
      <c r="C27448" t="inlineStr">
        <is>
          <t>2019-07-29 12:35:57+00:00</t>
        </is>
      </c>
      <c r="D27448" t="inlineStr">
        <is>
          <t>verchange</t>
        </is>
      </c>
      <c r="E27448" t="inlineStr">
        <is>
          <t>rusenttokenize</t>
        </is>
      </c>
      <c r="F27448">
        <f>=0.0.5</f>
        <v/>
      </c>
      <c r="G27448" t="inlineStr">
        <is>
          <t>rusenttokenize</t>
        </is>
      </c>
      <c r="H27448">
        <f>=0.0.4</f>
        <v/>
      </c>
    </row>
    <row r="27449">
      <c r="A27449" t="inlineStr">
        <is>
          <t>DeepPavlov</t>
        </is>
      </c>
      <c r="B27449" t="inlineStr">
        <is>
          <t>4542f089150e59e31b55bc30286ea61ad662cec7</t>
        </is>
      </c>
      <c r="C27449" t="inlineStr">
        <is>
          <t>2019-07-29 12:35:57+00:00</t>
        </is>
      </c>
      <c r="D27449" t="inlineStr">
        <is>
          <t>verchange</t>
        </is>
      </c>
      <c r="E27449" t="inlineStr">
        <is>
          <t>flask_cors</t>
        </is>
      </c>
      <c r="F27449">
        <f>=3.0.8</f>
        <v/>
      </c>
      <c r="G27449" t="inlineStr">
        <is>
          <t>flask_cors</t>
        </is>
      </c>
      <c r="H27449">
        <f>=3.0.6</f>
        <v/>
      </c>
    </row>
    <row r="27450">
      <c r="A27450" t="inlineStr">
        <is>
          <t>DeepPavlov</t>
        </is>
      </c>
      <c r="B27450" t="inlineStr">
        <is>
          <t>4542f089150e59e31b55bc30286ea61ad662cec7</t>
        </is>
      </c>
      <c r="C27450" t="inlineStr">
        <is>
          <t>2019-07-29 12:35:57+00:00</t>
        </is>
      </c>
      <c r="D27450" t="inlineStr">
        <is>
          <t>verchange</t>
        </is>
      </c>
      <c r="E27450" t="inlineStr">
        <is>
          <t>pyopenssl</t>
        </is>
      </c>
      <c r="F27450">
        <f>=19.0.0</f>
        <v/>
      </c>
      <c r="G27450" t="inlineStr">
        <is>
          <t>pyopenssl</t>
        </is>
      </c>
      <c r="H27450">
        <f>=18.0.0</f>
        <v/>
      </c>
    </row>
    <row r="27451">
      <c r="A27451" t="inlineStr">
        <is>
          <t>DeepPavlov</t>
        </is>
      </c>
      <c r="B27451" t="inlineStr">
        <is>
          <t>4542f089150e59e31b55bc30286ea61ad662cec7</t>
        </is>
      </c>
      <c r="C27451" t="inlineStr">
        <is>
          <t>2019-07-29 12:35:57+00:00</t>
        </is>
      </c>
      <c r="D27451" t="inlineStr">
        <is>
          <t>verchange</t>
        </is>
      </c>
      <c r="E27451" t="inlineStr">
        <is>
          <t>tqdm</t>
        </is>
      </c>
      <c r="F27451">
        <f>=4.32.2</f>
        <v/>
      </c>
      <c r="G27451" t="inlineStr">
        <is>
          <t>tqdm</t>
        </is>
      </c>
      <c r="H27451">
        <f>=4.23.4</f>
        <v/>
      </c>
    </row>
    <row r="27452">
      <c r="A27452" t="inlineStr">
        <is>
          <t>DeepPavlov</t>
        </is>
      </c>
      <c r="B27452" t="inlineStr">
        <is>
          <t>4542f089150e59e31b55bc30286ea61ad662cec7</t>
        </is>
      </c>
      <c r="C27452" t="inlineStr">
        <is>
          <t>2019-07-29 12:35:57+00:00</t>
        </is>
      </c>
      <c r="D27452" t="inlineStr">
        <is>
          <t>verchange</t>
        </is>
      </c>
      <c r="E27452" t="inlineStr">
        <is>
          <t>scikit-learn</t>
        </is>
      </c>
      <c r="F27452">
        <f>=0.21.2</f>
        <v/>
      </c>
      <c r="G27452" t="inlineStr">
        <is>
          <t>scikit-learn</t>
        </is>
      </c>
      <c r="H27452">
        <f>=0.19.1</f>
        <v/>
      </c>
    </row>
    <row r="27453">
      <c r="A27453" t="inlineStr">
        <is>
          <t>DeepPavlov</t>
        </is>
      </c>
      <c r="B27453" t="inlineStr">
        <is>
          <t>a95149294bc7fa30baaa15c629adad4c1cba264e</t>
        </is>
      </c>
      <c r="C27453" t="inlineStr">
        <is>
          <t>2019-09-26 13:43:25+00:00</t>
        </is>
      </c>
      <c r="D27453" t="inlineStr">
        <is>
          <t>verchange</t>
        </is>
      </c>
      <c r="E27453" t="inlineStr">
        <is>
          <t>nltk</t>
        </is>
      </c>
      <c r="F27453">
        <f>=3.2.5</f>
        <v/>
      </c>
      <c r="G27453" t="inlineStr">
        <is>
          <t>nltk</t>
        </is>
      </c>
      <c r="H27453">
        <f>=3.2.5</f>
        <v/>
      </c>
    </row>
    <row r="27454">
      <c r="A27454" t="inlineStr">
        <is>
          <t>DeepPavlov</t>
        </is>
      </c>
      <c r="B27454" t="inlineStr">
        <is>
          <t>a95149294bc7fa30baaa15c629adad4c1cba264e</t>
        </is>
      </c>
      <c r="C27454" t="inlineStr">
        <is>
          <t>2019-09-26 13:43:25+00:00</t>
        </is>
      </c>
      <c r="D27454" t="inlineStr">
        <is>
          <t>verchange</t>
        </is>
      </c>
      <c r="E27454" t="inlineStr">
        <is>
          <t>overrides</t>
        </is>
      </c>
      <c r="F27454">
        <f>=1.9</f>
        <v/>
      </c>
      <c r="G27454" t="inlineStr">
        <is>
          <t>overrides</t>
        </is>
      </c>
      <c r="H27454">
        <f>=1.9</f>
        <v/>
      </c>
    </row>
    <row r="27455">
      <c r="A27455" t="inlineStr">
        <is>
          <t>DeepPavlov</t>
        </is>
      </c>
      <c r="B27455" t="inlineStr">
        <is>
          <t>a95149294bc7fa30baaa15c629adad4c1cba264e</t>
        </is>
      </c>
      <c r="C27455" t="inlineStr">
        <is>
          <t>2019-09-26 13:43:25+00:00</t>
        </is>
      </c>
      <c r="D27455" t="inlineStr">
        <is>
          <t>verchange</t>
        </is>
      </c>
      <c r="E27455" t="inlineStr">
        <is>
          <t>numpy</t>
        </is>
      </c>
      <c r="F27455">
        <f>=1.16.4</f>
        <v/>
      </c>
      <c r="G27455" t="inlineStr">
        <is>
          <t>numpy</t>
        </is>
      </c>
      <c r="H27455">
        <f>=1.16.4</f>
        <v/>
      </c>
    </row>
    <row r="27456">
      <c r="A27456" t="inlineStr">
        <is>
          <t>DeepPavlov</t>
        </is>
      </c>
      <c r="B27456" t="inlineStr">
        <is>
          <t>a95149294bc7fa30baaa15c629adad4c1cba264e</t>
        </is>
      </c>
      <c r="C27456" t="inlineStr">
        <is>
          <t>2019-09-26 13:43:25+00:00</t>
        </is>
      </c>
      <c r="D27456" t="inlineStr">
        <is>
          <t>verchange</t>
        </is>
      </c>
      <c r="E27456" t="inlineStr">
        <is>
          <t>requests</t>
        </is>
      </c>
      <c r="F27456">
        <f>=2.22.0</f>
        <v/>
      </c>
      <c r="G27456" t="inlineStr">
        <is>
          <t>requests</t>
        </is>
      </c>
      <c r="H27456">
        <f>=2.22.0</f>
        <v/>
      </c>
    </row>
    <row r="27457">
      <c r="A27457" t="inlineStr">
        <is>
          <t>DeepPavlov</t>
        </is>
      </c>
      <c r="B27457" t="inlineStr">
        <is>
          <t>a95149294bc7fa30baaa15c629adad4c1cba264e</t>
        </is>
      </c>
      <c r="C27457" t="inlineStr">
        <is>
          <t>2019-09-26 13:43:25+00:00</t>
        </is>
      </c>
      <c r="D27457" t="inlineStr">
        <is>
          <t>verchange</t>
        </is>
      </c>
      <c r="E27457" t="inlineStr">
        <is>
          <t>pandas</t>
        </is>
      </c>
      <c r="F27457">
        <f>=0.24.2</f>
        <v/>
      </c>
      <c r="G27457" t="inlineStr">
        <is>
          <t>pandas</t>
        </is>
      </c>
      <c r="H27457">
        <f>=0.24.2</f>
        <v/>
      </c>
    </row>
    <row r="27458">
      <c r="A27458" t="inlineStr">
        <is>
          <t>DeepPavlov</t>
        </is>
      </c>
      <c r="B27458" t="inlineStr">
        <is>
          <t>a95149294bc7fa30baaa15c629adad4c1cba264e</t>
        </is>
      </c>
      <c r="C27458" t="inlineStr">
        <is>
          <t>2019-09-26 13:43:25+00:00</t>
        </is>
      </c>
      <c r="D27458" t="inlineStr">
        <is>
          <t>verchange</t>
        </is>
      </c>
      <c r="E27458" t="inlineStr">
        <is>
          <t>fuzzywuzzy</t>
        </is>
      </c>
      <c r="F27458">
        <f>=0.17.0</f>
        <v/>
      </c>
      <c r="G27458" t="inlineStr">
        <is>
          <t>fuzzywuzzy</t>
        </is>
      </c>
      <c r="H27458">
        <f>=0.17.0</f>
        <v/>
      </c>
    </row>
    <row r="27459">
      <c r="A27459" t="inlineStr">
        <is>
          <t>DeepPavlov</t>
        </is>
      </c>
      <c r="B27459" t="inlineStr">
        <is>
          <t>a95149294bc7fa30baaa15c629adad4c1cba264e</t>
        </is>
      </c>
      <c r="C27459" t="inlineStr">
        <is>
          <t>2019-09-26 13:43:25+00:00</t>
        </is>
      </c>
      <c r="D27459" t="inlineStr">
        <is>
          <t>verchange</t>
        </is>
      </c>
      <c r="E27459" t="inlineStr">
        <is>
          <t>flask</t>
        </is>
      </c>
      <c r="F27459">
        <f>=1.1.1</f>
        <v/>
      </c>
      <c r="G27459" t="inlineStr">
        <is>
          <t>flask</t>
        </is>
      </c>
      <c r="H27459">
        <f>=1.1.1</f>
        <v/>
      </c>
    </row>
    <row r="27460">
      <c r="A27460" t="inlineStr">
        <is>
          <t>DeepPavlov</t>
        </is>
      </c>
      <c r="B27460" t="inlineStr">
        <is>
          <t>a95149294bc7fa30baaa15c629adad4c1cba264e</t>
        </is>
      </c>
      <c r="C27460" t="inlineStr">
        <is>
          <t>2019-09-26 13:43:25+00:00</t>
        </is>
      </c>
      <c r="D27460" t="inlineStr">
        <is>
          <t>verchange</t>
        </is>
      </c>
      <c r="E27460" t="inlineStr">
        <is>
          <t>flasgger</t>
        </is>
      </c>
      <c r="F27460">
        <f>=0.9.2</f>
        <v/>
      </c>
      <c r="G27460" t="inlineStr">
        <is>
          <t>flasgger</t>
        </is>
      </c>
      <c r="H27460">
        <f>=0.9.2</f>
        <v/>
      </c>
    </row>
    <row r="27461">
      <c r="A27461" t="inlineStr">
        <is>
          <t>DeepPavlov</t>
        </is>
      </c>
      <c r="B27461" t="inlineStr">
        <is>
          <t>a95149294bc7fa30baaa15c629adad4c1cba264e</t>
        </is>
      </c>
      <c r="C27461" t="inlineStr">
        <is>
          <t>2019-09-26 13:43:25+00:00</t>
        </is>
      </c>
      <c r="D27461" t="inlineStr">
        <is>
          <t>verchange</t>
        </is>
      </c>
      <c r="E27461" t="inlineStr">
        <is>
          <t>scipy</t>
        </is>
      </c>
      <c r="F27461">
        <f>=1.3.0</f>
        <v/>
      </c>
      <c r="G27461" t="inlineStr">
        <is>
          <t>scipy</t>
        </is>
      </c>
      <c r="H27461">
        <f>=1.3.0</f>
        <v/>
      </c>
    </row>
    <row r="27462">
      <c r="A27462" t="inlineStr">
        <is>
          <t>DeepPavlov</t>
        </is>
      </c>
      <c r="B27462" t="inlineStr">
        <is>
          <t>a95149294bc7fa30baaa15c629adad4c1cba264e</t>
        </is>
      </c>
      <c r="C27462" t="inlineStr">
        <is>
          <t>2019-09-26 13:43:25+00:00</t>
        </is>
      </c>
      <c r="D27462" t="inlineStr">
        <is>
          <t>verchange</t>
        </is>
      </c>
      <c r="E27462" t="inlineStr">
        <is>
          <t>flask_cors</t>
        </is>
      </c>
      <c r="F27462">
        <f>=3.0.8</f>
        <v/>
      </c>
      <c r="G27462" t="inlineStr">
        <is>
          <t>flask_cors</t>
        </is>
      </c>
      <c r="H27462">
        <f>=3.0.8</f>
        <v/>
      </c>
    </row>
    <row r="27463">
      <c r="A27463" t="inlineStr">
        <is>
          <t>DeepPavlov</t>
        </is>
      </c>
      <c r="B27463" t="inlineStr">
        <is>
          <t>a95149294bc7fa30baaa15c629adad4c1cba264e</t>
        </is>
      </c>
      <c r="C27463" t="inlineStr">
        <is>
          <t>2019-09-26 13:43:25+00:00</t>
        </is>
      </c>
      <c r="D27463" t="inlineStr">
        <is>
          <t>verchange</t>
        </is>
      </c>
      <c r="E27463" t="inlineStr">
        <is>
          <t>pyopenssl</t>
        </is>
      </c>
      <c r="F27463">
        <f>=19.0.0</f>
        <v/>
      </c>
      <c r="G27463" t="inlineStr">
        <is>
          <t>pyopenssl</t>
        </is>
      </c>
      <c r="H27463">
        <f>=19.0.0</f>
        <v/>
      </c>
    </row>
    <row r="27464">
      <c r="A27464" t="inlineStr">
        <is>
          <t>DeepPavlov</t>
        </is>
      </c>
      <c r="B27464" t="inlineStr">
        <is>
          <t>a95149294bc7fa30baaa15c629adad4c1cba264e</t>
        </is>
      </c>
      <c r="C27464" t="inlineStr">
        <is>
          <t>2019-09-26 13:43:25+00:00</t>
        </is>
      </c>
      <c r="D27464" t="inlineStr">
        <is>
          <t>verchange</t>
        </is>
      </c>
      <c r="E27464" t="inlineStr">
        <is>
          <t>tqdm</t>
        </is>
      </c>
      <c r="F27464">
        <f>=4.32.2</f>
        <v/>
      </c>
      <c r="G27464" t="inlineStr">
        <is>
          <t>tqdm</t>
        </is>
      </c>
      <c r="H27464">
        <f>=4.32.2</f>
        <v/>
      </c>
    </row>
    <row r="27465">
      <c r="A27465" t="inlineStr">
        <is>
          <t>DeepPavlov</t>
        </is>
      </c>
      <c r="B27465" t="inlineStr">
        <is>
          <t>a95149294bc7fa30baaa15c629adad4c1cba264e</t>
        </is>
      </c>
      <c r="C27465" t="inlineStr">
        <is>
          <t>2019-09-26 13:43:25+00:00</t>
        </is>
      </c>
      <c r="D27465" t="inlineStr">
        <is>
          <t>verchange</t>
        </is>
      </c>
      <c r="E27465" t="inlineStr">
        <is>
          <t>scikit-learn</t>
        </is>
      </c>
      <c r="F27465">
        <f>=0.21.2</f>
        <v/>
      </c>
      <c r="G27465" t="inlineStr">
        <is>
          <t>scikit-learn</t>
        </is>
      </c>
      <c r="H27465">
        <f>=0.21.2</f>
        <v/>
      </c>
    </row>
    <row r="27466">
      <c r="A27466" t="inlineStr">
        <is>
          <t>DeepPavlov</t>
        </is>
      </c>
      <c r="B27466" t="inlineStr">
        <is>
          <t>a95149294bc7fa30baaa15c629adad4c1cba264e</t>
        </is>
      </c>
      <c r="C27466" t="inlineStr">
        <is>
          <t>2019-09-26 13:43:25+00:00</t>
        </is>
      </c>
      <c r="D27466" t="inlineStr">
        <is>
          <t>add</t>
        </is>
      </c>
      <c r="E27466" t="inlineStr">
        <is>
          <t>fastapi</t>
        </is>
      </c>
      <c r="F27466">
        <f>=0.38.1</f>
        <v/>
      </c>
      <c r="G27466" t="inlineStr"/>
      <c r="H27466" t="inlineStr"/>
    </row>
    <row r="27467">
      <c r="A27467" t="inlineStr">
        <is>
          <t>DeepPavlov</t>
        </is>
      </c>
      <c r="B27467" t="inlineStr">
        <is>
          <t>a95149294bc7fa30baaa15c629adad4c1cba264e</t>
        </is>
      </c>
      <c r="C27467" t="inlineStr">
        <is>
          <t>2019-09-26 13:43:25+00:00</t>
        </is>
      </c>
      <c r="D27467" t="inlineStr">
        <is>
          <t>add</t>
        </is>
      </c>
      <c r="E27467" t="inlineStr">
        <is>
          <t>uvicorn</t>
        </is>
      </c>
      <c r="F27467">
        <f>=0.9.0</f>
        <v/>
      </c>
      <c r="G27467" t="inlineStr"/>
      <c r="H27467" t="inlineStr"/>
    </row>
    <row r="27468">
      <c r="A27468" t="inlineStr">
        <is>
          <t>DeepPavlov</t>
        </is>
      </c>
      <c r="B27468" t="inlineStr">
        <is>
          <t>2303ab6a6bcbb76aab696c25c1ae415c54a4d1b4</t>
        </is>
      </c>
      <c r="C27468" t="inlineStr">
        <is>
          <t>2019-11-28 13:33:59+00:00</t>
        </is>
      </c>
      <c r="D27468" t="inlineStr">
        <is>
          <t>rem</t>
        </is>
      </c>
      <c r="E27468" t="inlineStr"/>
      <c r="F27468" t="inlineStr"/>
      <c r="G27468" t="inlineStr">
        <is>
          <t>flasgger</t>
        </is>
      </c>
      <c r="H27468">
        <f>=0.9.2</f>
        <v/>
      </c>
    </row>
    <row r="27469">
      <c r="A27469" t="inlineStr">
        <is>
          <t>DeepPavlov</t>
        </is>
      </c>
      <c r="B27469" t="inlineStr">
        <is>
          <t>2303ab6a6bcbb76aab696c25c1ae415c54a4d1b4</t>
        </is>
      </c>
      <c r="C27469" t="inlineStr">
        <is>
          <t>2019-11-28 13:33:59+00:00</t>
        </is>
      </c>
      <c r="D27469" t="inlineStr">
        <is>
          <t>rem</t>
        </is>
      </c>
      <c r="E27469" t="inlineStr"/>
      <c r="F27469" t="inlineStr"/>
      <c r="G27469" t="inlineStr">
        <is>
          <t>flask</t>
        </is>
      </c>
      <c r="H27469">
        <f>=1.1.1</f>
        <v/>
      </c>
    </row>
    <row r="27470">
      <c r="A27470" t="inlineStr">
        <is>
          <t>DeepPavlov</t>
        </is>
      </c>
      <c r="B27470" t="inlineStr">
        <is>
          <t>2303ab6a6bcbb76aab696c25c1ae415c54a4d1b4</t>
        </is>
      </c>
      <c r="C27470" t="inlineStr">
        <is>
          <t>2019-11-28 13:33:59+00:00</t>
        </is>
      </c>
      <c r="D27470" t="inlineStr">
        <is>
          <t>rem</t>
        </is>
      </c>
      <c r="E27470" t="inlineStr"/>
      <c r="F27470" t="inlineStr"/>
      <c r="G27470" t="inlineStr">
        <is>
          <t>flask_cors</t>
        </is>
      </c>
      <c r="H27470">
        <f>=3.0.8</f>
        <v/>
      </c>
    </row>
    <row r="27471">
      <c r="A27471" t="inlineStr">
        <is>
          <t>DeepPavlov</t>
        </is>
      </c>
      <c r="B27471" t="inlineStr">
        <is>
          <t>c10b079b972493220c82a643d47d718d5358c7f4</t>
        </is>
      </c>
      <c r="C27471" t="inlineStr">
        <is>
          <t>2020-02-26 09:39:27+00:00</t>
        </is>
      </c>
      <c r="D27471" t="inlineStr">
        <is>
          <t>verchange</t>
        </is>
      </c>
      <c r="E27471" t="inlineStr">
        <is>
          <t>uvicorn</t>
        </is>
      </c>
      <c r="F27471">
        <f>=0.11.1</f>
        <v/>
      </c>
      <c r="G27471" t="inlineStr">
        <is>
          <t>uvicorn</t>
        </is>
      </c>
      <c r="H27471">
        <f>=0.9.0</f>
        <v/>
      </c>
    </row>
    <row r="27472">
      <c r="A27472" t="inlineStr">
        <is>
          <t>DeepPavlov</t>
        </is>
      </c>
      <c r="B27472" t="inlineStr">
        <is>
          <t>c10b079b972493220c82a643d47d718d5358c7f4</t>
        </is>
      </c>
      <c r="C27472" t="inlineStr">
        <is>
          <t>2020-02-26 09:39:27+00:00</t>
        </is>
      </c>
      <c r="D27472" t="inlineStr">
        <is>
          <t>verchange</t>
        </is>
      </c>
      <c r="E27472" t="inlineStr">
        <is>
          <t>nltk</t>
        </is>
      </c>
      <c r="F27472">
        <f>=3.4.5</f>
        <v/>
      </c>
      <c r="G27472" t="inlineStr">
        <is>
          <t>nltk</t>
        </is>
      </c>
      <c r="H27472">
        <f>=3.2.5</f>
        <v/>
      </c>
    </row>
    <row r="27473">
      <c r="A27473" t="inlineStr">
        <is>
          <t>DeepPavlov</t>
        </is>
      </c>
      <c r="B27473" t="inlineStr">
        <is>
          <t>c10b079b972493220c82a643d47d718d5358c7f4</t>
        </is>
      </c>
      <c r="C27473" t="inlineStr">
        <is>
          <t>2020-02-26 09:39:27+00:00</t>
        </is>
      </c>
      <c r="D27473" t="inlineStr">
        <is>
          <t>verchange</t>
        </is>
      </c>
      <c r="E27473" t="inlineStr">
        <is>
          <t>overrides</t>
        </is>
      </c>
      <c r="F27473">
        <f>=2.7.0</f>
        <v/>
      </c>
      <c r="G27473" t="inlineStr">
        <is>
          <t>overrides</t>
        </is>
      </c>
      <c r="H27473">
        <f>=1.9</f>
        <v/>
      </c>
    </row>
    <row r="27474">
      <c r="A27474" t="inlineStr">
        <is>
          <t>DeepPavlov</t>
        </is>
      </c>
      <c r="B27474" t="inlineStr">
        <is>
          <t>c10b079b972493220c82a643d47d718d5358c7f4</t>
        </is>
      </c>
      <c r="C27474" t="inlineStr">
        <is>
          <t>2020-02-26 09:39:27+00:00</t>
        </is>
      </c>
      <c r="D27474" t="inlineStr">
        <is>
          <t>verchange</t>
        </is>
      </c>
      <c r="E27474" t="inlineStr">
        <is>
          <t>Cython</t>
        </is>
      </c>
      <c r="F27474">
        <f>=0.29.14</f>
        <v/>
      </c>
      <c r="G27474" t="inlineStr">
        <is>
          <t>Cython</t>
        </is>
      </c>
      <c r="H27474">
        <f>=0.29.12</f>
        <v/>
      </c>
    </row>
    <row r="27475">
      <c r="A27475" t="inlineStr">
        <is>
          <t>DeepPavlov</t>
        </is>
      </c>
      <c r="B27475" t="inlineStr">
        <is>
          <t>c10b079b972493220c82a643d47d718d5358c7f4</t>
        </is>
      </c>
      <c r="C27475" t="inlineStr">
        <is>
          <t>2020-02-26 09:39:27+00:00</t>
        </is>
      </c>
      <c r="D27475" t="inlineStr">
        <is>
          <t>verchange</t>
        </is>
      </c>
      <c r="E27475" t="inlineStr">
        <is>
          <t>fastapi</t>
        </is>
      </c>
      <c r="F27475">
        <f>=0.47.1</f>
        <v/>
      </c>
      <c r="G27475" t="inlineStr">
        <is>
          <t>fastapi</t>
        </is>
      </c>
      <c r="H27475">
        <f>=0.38.1</f>
        <v/>
      </c>
    </row>
    <row r="27476">
      <c r="A27476" t="inlineStr">
        <is>
          <t>DeepPavlov</t>
        </is>
      </c>
      <c r="B27476" t="inlineStr">
        <is>
          <t>c10b079b972493220c82a643d47d718d5358c7f4</t>
        </is>
      </c>
      <c r="C27476" t="inlineStr">
        <is>
          <t>2020-02-26 09:39:27+00:00</t>
        </is>
      </c>
      <c r="D27476" t="inlineStr">
        <is>
          <t>verchange</t>
        </is>
      </c>
      <c r="E27476" t="inlineStr">
        <is>
          <t>h5py</t>
        </is>
      </c>
      <c r="F27476">
        <f>=2.10.0</f>
        <v/>
      </c>
      <c r="G27476" t="inlineStr">
        <is>
          <t>h5py</t>
        </is>
      </c>
      <c r="H27476">
        <f>=2.9.0</f>
        <v/>
      </c>
    </row>
    <row r="27477">
      <c r="A27477" t="inlineStr">
        <is>
          <t>DeepPavlov</t>
        </is>
      </c>
      <c r="B27477" t="inlineStr">
        <is>
          <t>c10b079b972493220c82a643d47d718d5358c7f4</t>
        </is>
      </c>
      <c r="C27477" t="inlineStr">
        <is>
          <t>2020-02-26 09:39:27+00:00</t>
        </is>
      </c>
      <c r="D27477" t="inlineStr">
        <is>
          <t>verchange</t>
        </is>
      </c>
      <c r="E27477" t="inlineStr">
        <is>
          <t>numpy</t>
        </is>
      </c>
      <c r="F27477">
        <f>=1.18.0</f>
        <v/>
      </c>
      <c r="G27477" t="inlineStr">
        <is>
          <t>numpy</t>
        </is>
      </c>
      <c r="H27477">
        <f>=1.16.4</f>
        <v/>
      </c>
    </row>
    <row r="27478">
      <c r="A27478" t="inlineStr">
        <is>
          <t>DeepPavlov</t>
        </is>
      </c>
      <c r="B27478" t="inlineStr">
        <is>
          <t>c10b079b972493220c82a643d47d718d5358c7f4</t>
        </is>
      </c>
      <c r="C27478" t="inlineStr">
        <is>
          <t>2020-02-26 09:39:27+00:00</t>
        </is>
      </c>
      <c r="D27478" t="inlineStr">
        <is>
          <t>verchange</t>
        </is>
      </c>
      <c r="E27478" t="inlineStr">
        <is>
          <t>pytelegrambotapi</t>
        </is>
      </c>
      <c r="F27478">
        <f>=3.6.7</f>
        <v/>
      </c>
      <c r="G27478" t="inlineStr">
        <is>
          <t>pytelegrambotapi</t>
        </is>
      </c>
      <c r="H27478">
        <f>=3.6.6</f>
        <v/>
      </c>
    </row>
    <row r="27479">
      <c r="A27479" t="inlineStr">
        <is>
          <t>DeepPavlov</t>
        </is>
      </c>
      <c r="B27479" t="inlineStr">
        <is>
          <t>c10b079b972493220c82a643d47d718d5358c7f4</t>
        </is>
      </c>
      <c r="C27479" t="inlineStr">
        <is>
          <t>2020-02-26 09:39:27+00:00</t>
        </is>
      </c>
      <c r="D27479" t="inlineStr">
        <is>
          <t>verchange</t>
        </is>
      </c>
      <c r="E27479" t="inlineStr">
        <is>
          <t>pandas</t>
        </is>
      </c>
      <c r="F27479">
        <f>=0.25.3</f>
        <v/>
      </c>
      <c r="G27479" t="inlineStr">
        <is>
          <t>pandas</t>
        </is>
      </c>
      <c r="H27479">
        <f>=0.24.2</f>
        <v/>
      </c>
    </row>
    <row r="27480">
      <c r="A27480" t="inlineStr">
        <is>
          <t>DeepPavlov</t>
        </is>
      </c>
      <c r="B27480" t="inlineStr">
        <is>
          <t>c10b079b972493220c82a643d47d718d5358c7f4</t>
        </is>
      </c>
      <c r="C27480" t="inlineStr">
        <is>
          <t>2020-02-26 09:39:27+00:00</t>
        </is>
      </c>
      <c r="D27480" t="inlineStr">
        <is>
          <t>verchange</t>
        </is>
      </c>
      <c r="E27480" t="inlineStr">
        <is>
          <t>scipy</t>
        </is>
      </c>
      <c r="F27480">
        <f>=1.4.1</f>
        <v/>
      </c>
      <c r="G27480" t="inlineStr">
        <is>
          <t>scipy</t>
        </is>
      </c>
      <c r="H27480">
        <f>=1.3.0</f>
        <v/>
      </c>
    </row>
    <row r="27481">
      <c r="A27481" t="inlineStr">
        <is>
          <t>DeepPavlov</t>
        </is>
      </c>
      <c r="B27481" t="inlineStr">
        <is>
          <t>c10b079b972493220c82a643d47d718d5358c7f4</t>
        </is>
      </c>
      <c r="C27481" t="inlineStr">
        <is>
          <t>2020-02-26 09:39:27+00:00</t>
        </is>
      </c>
      <c r="D27481" t="inlineStr">
        <is>
          <t>verchange</t>
        </is>
      </c>
      <c r="E27481" t="inlineStr">
        <is>
          <t>pyopenssl</t>
        </is>
      </c>
      <c r="F27481">
        <f>=19.1.0</f>
        <v/>
      </c>
      <c r="G27481" t="inlineStr">
        <is>
          <t>pyopenssl</t>
        </is>
      </c>
      <c r="H27481">
        <f>=19.0.0</f>
        <v/>
      </c>
    </row>
    <row r="27482">
      <c r="A27482" t="inlineStr">
        <is>
          <t>DeepPavlov</t>
        </is>
      </c>
      <c r="B27482" t="inlineStr">
        <is>
          <t>c10b079b972493220c82a643d47d718d5358c7f4</t>
        </is>
      </c>
      <c r="C27482" t="inlineStr">
        <is>
          <t>2020-02-26 09:39:27+00:00</t>
        </is>
      </c>
      <c r="D27482" t="inlineStr">
        <is>
          <t>verchange</t>
        </is>
      </c>
      <c r="E27482" t="inlineStr">
        <is>
          <t>tqdm</t>
        </is>
      </c>
      <c r="F27482">
        <f>=4.41.1</f>
        <v/>
      </c>
      <c r="G27482" t="inlineStr">
        <is>
          <t>tqdm</t>
        </is>
      </c>
      <c r="H27482">
        <f>=4.32.2</f>
        <v/>
      </c>
    </row>
    <row r="27483">
      <c r="A27483" t="inlineStr">
        <is>
          <t>DeepPavlov</t>
        </is>
      </c>
      <c r="B27483" t="inlineStr">
        <is>
          <t>c10b079b972493220c82a643d47d718d5358c7f4</t>
        </is>
      </c>
      <c r="C27483" t="inlineStr">
        <is>
          <t>2020-02-26 09:39:27+00:00</t>
        </is>
      </c>
      <c r="D27483" t="inlineStr">
        <is>
          <t>add</t>
        </is>
      </c>
      <c r="E27483" t="inlineStr">
        <is>
          <t>aio-pika</t>
        </is>
      </c>
      <c r="F27483">
        <f>=6.4.1</f>
        <v/>
      </c>
      <c r="G27483" t="inlineStr"/>
      <c r="H27483" t="inlineStr"/>
    </row>
    <row r="27484">
      <c r="A27484" t="inlineStr">
        <is>
          <t>DeepPavlov</t>
        </is>
      </c>
      <c r="B27484" t="inlineStr">
        <is>
          <t>c10b079b972493220c82a643d47d718d5358c7f4</t>
        </is>
      </c>
      <c r="C27484" t="inlineStr">
        <is>
          <t>2020-02-26 09:39:27+00:00</t>
        </is>
      </c>
      <c r="D27484" t="inlineStr">
        <is>
          <t>add</t>
        </is>
      </c>
      <c r="E27484" t="inlineStr">
        <is>
          <t>pydantic</t>
        </is>
      </c>
      <c r="F27484">
        <f>=1.3</f>
        <v/>
      </c>
      <c r="G27484" t="inlineStr"/>
      <c r="H27484" t="inlineStr"/>
    </row>
    <row r="27485">
      <c r="A27485" t="inlineStr">
        <is>
          <t>DeepPavlov</t>
        </is>
      </c>
      <c r="B27485" t="inlineStr">
        <is>
          <t>c10b079b972493220c82a643d47d718d5358c7f4</t>
        </is>
      </c>
      <c r="C27485" t="inlineStr">
        <is>
          <t>2020-02-26 09:39:27+00:00</t>
        </is>
      </c>
      <c r="D27485" t="inlineStr">
        <is>
          <t>rem</t>
        </is>
      </c>
      <c r="E27485" t="inlineStr"/>
      <c r="F27485" t="inlineStr"/>
      <c r="G27485" t="inlineStr">
        <is>
          <t>keras</t>
        </is>
      </c>
      <c r="H27485">
        <f>=2.2.4</f>
        <v/>
      </c>
    </row>
    <row r="27486">
      <c r="A27486" t="inlineStr">
        <is>
          <t>DeepPavlov</t>
        </is>
      </c>
      <c r="B27486" t="inlineStr">
        <is>
          <t>58822286135c5a12e7a18c2a20da364d0e8d38db</t>
        </is>
      </c>
      <c r="C27486" t="inlineStr">
        <is>
          <t>2020-04-20 13:30:18+00:00</t>
        </is>
      </c>
      <c r="D27486" t="inlineStr">
        <is>
          <t>add</t>
        </is>
      </c>
      <c r="E27486" t="inlineStr">
        <is>
          <t>ruamel.yaml</t>
        </is>
      </c>
      <c r="F27486">
        <f>=0.15.100</f>
        <v/>
      </c>
      <c r="G27486" t="inlineStr"/>
      <c r="H27486" t="inlineStr"/>
    </row>
    <row r="27487">
      <c r="A27487" t="inlineStr">
        <is>
          <t>DeepPavlov</t>
        </is>
      </c>
      <c r="B27487" t="inlineStr">
        <is>
          <t>830940e19fec8d11d30e21c47efd89744da904a2</t>
        </is>
      </c>
      <c r="C27487" t="inlineStr">
        <is>
          <t>2020-05-27 15:09:44+00:00</t>
        </is>
      </c>
      <c r="D27487" t="inlineStr">
        <is>
          <t>verchange</t>
        </is>
      </c>
      <c r="E27487" t="inlineStr">
        <is>
          <t>uvicorn</t>
        </is>
      </c>
      <c r="F27487">
        <f>=0.11.1</f>
        <v/>
      </c>
      <c r="G27487" t="inlineStr">
        <is>
          <t>uvicorn</t>
        </is>
      </c>
      <c r="H27487">
        <f>=0.11.1</f>
        <v/>
      </c>
    </row>
    <row r="27488">
      <c r="A27488" t="inlineStr">
        <is>
          <t>DeepPavlov</t>
        </is>
      </c>
      <c r="B27488" t="inlineStr">
        <is>
          <t>830940e19fec8d11d30e21c47efd89744da904a2</t>
        </is>
      </c>
      <c r="C27488" t="inlineStr">
        <is>
          <t>2020-05-27 15:09:44+00:00</t>
        </is>
      </c>
      <c r="D27488" t="inlineStr">
        <is>
          <t>add</t>
        </is>
      </c>
      <c r="E27488" t="inlineStr">
        <is>
          <t>pytz</t>
        </is>
      </c>
      <c r="F27488">
        <f>=2019.1</f>
        <v/>
      </c>
      <c r="G27488" t="inlineStr"/>
      <c r="H27488" t="inlineStr"/>
    </row>
    <row r="27489">
      <c r="A27489" t="inlineStr">
        <is>
          <t>DeepPavlov</t>
        </is>
      </c>
      <c r="B27489" t="inlineStr">
        <is>
          <t>830940e19fec8d11d30e21c47efd89744da904a2</t>
        </is>
      </c>
      <c r="C27489" t="inlineStr">
        <is>
          <t>2020-05-27 15:09:44+00:00</t>
        </is>
      </c>
      <c r="D27489" t="inlineStr">
        <is>
          <t>add</t>
        </is>
      </c>
      <c r="E27489" t="inlineStr">
        <is>
          <t>sacremoses</t>
        </is>
      </c>
      <c r="F27489">
        <f>=0.0.35</f>
        <v/>
      </c>
      <c r="G27489" t="inlineStr"/>
      <c r="H27489" t="inlineStr"/>
    </row>
    <row r="27490">
      <c r="A27490" t="inlineStr">
        <is>
          <t>DeepPavlov</t>
        </is>
      </c>
      <c r="B27490" t="inlineStr">
        <is>
          <t>830940e19fec8d11d30e21c47efd89744da904a2</t>
        </is>
      </c>
      <c r="C27490" t="inlineStr">
        <is>
          <t>2020-05-27 15:09:44+00:00</t>
        </is>
      </c>
      <c r="D27490" t="inlineStr">
        <is>
          <t>rem</t>
        </is>
      </c>
      <c r="E27490" t="inlineStr"/>
      <c r="F27490" t="inlineStr"/>
      <c r="G27490" t="inlineStr">
        <is>
          <t>fuzzywuzzy</t>
        </is>
      </c>
      <c r="H27490">
        <f>=0.17.0</f>
        <v/>
      </c>
    </row>
    <row r="27491">
      <c r="A27491" t="inlineStr">
        <is>
          <t>DeepPavlov</t>
        </is>
      </c>
      <c r="B27491" t="inlineStr">
        <is>
          <t>4f947eecfc25ae29b7b4f428417330aa34700d12</t>
        </is>
      </c>
      <c r="C27491" t="inlineStr">
        <is>
          <t>2020-06-30 12:33:13+00:00</t>
        </is>
      </c>
      <c r="D27491" t="inlineStr">
        <is>
          <t>add</t>
        </is>
      </c>
      <c r="E27491" t="inlineStr">
        <is>
          <t>click</t>
        </is>
      </c>
      <c r="F27491">
        <f>=7.1.2</f>
        <v/>
      </c>
      <c r="G27491" t="inlineStr"/>
      <c r="H27491" t="inlineStr"/>
    </row>
    <row r="27492">
      <c r="A27492" t="inlineStr">
        <is>
          <t>DeepPavlov</t>
        </is>
      </c>
      <c r="B27492" t="inlineStr">
        <is>
          <t>420dd90751ee01f4c43d7fdf30a6fb3bece060be</t>
        </is>
      </c>
      <c r="C27492" t="inlineStr">
        <is>
          <t>2020-08-11 15:15:33+00:00</t>
        </is>
      </c>
      <c r="D27492" t="inlineStr">
        <is>
          <t>verchange</t>
        </is>
      </c>
      <c r="E27492" t="inlineStr">
        <is>
          <t>uvicorn</t>
        </is>
      </c>
      <c r="F27492">
        <f>=0.11.7</f>
        <v/>
      </c>
      <c r="G27492" t="inlineStr">
        <is>
          <t>uvicorn</t>
        </is>
      </c>
      <c r="H27492">
        <f>=0.11.1</f>
        <v/>
      </c>
    </row>
    <row r="27493">
      <c r="A27493" t="inlineStr">
        <is>
          <t>DeepPavlov</t>
        </is>
      </c>
      <c r="B27493" t="inlineStr">
        <is>
          <t>b4dc56a3bf337007f9fb15fd47f6b57d21911ddf</t>
        </is>
      </c>
      <c r="C27493" t="inlineStr">
        <is>
          <t>2020-11-13 11:16:19+00:00</t>
        </is>
      </c>
      <c r="D27493" t="inlineStr">
        <is>
          <t>verchange</t>
        </is>
      </c>
      <c r="E27493" t="inlineStr">
        <is>
          <t>sacremoses</t>
        </is>
      </c>
      <c r="F27493">
        <f>=0.0.35</f>
        <v/>
      </c>
      <c r="G27493" t="inlineStr">
        <is>
          <t>sacremoses</t>
        </is>
      </c>
      <c r="H27493">
        <f>=0.0.35</f>
        <v/>
      </c>
    </row>
    <row r="27494">
      <c r="A27494" t="inlineStr">
        <is>
          <t>DeepPavlov</t>
        </is>
      </c>
      <c r="B27494" t="inlineStr">
        <is>
          <t>b4dc56a3bf337007f9fb15fd47f6b57d21911ddf</t>
        </is>
      </c>
      <c r="C27494" t="inlineStr">
        <is>
          <t>2020-11-13 11:16:19+00:00</t>
        </is>
      </c>
      <c r="D27494" t="inlineStr">
        <is>
          <t>add</t>
        </is>
      </c>
      <c r="E27494" t="inlineStr">
        <is>
          <t>filelock</t>
        </is>
      </c>
      <c r="F27494">
        <f>=3.0.12</f>
        <v/>
      </c>
      <c r="G27494" t="inlineStr"/>
      <c r="H27494" t="inlineStr"/>
    </row>
    <row r="27495">
      <c r="A27495" t="inlineStr">
        <is>
          <t>DeepPavlov</t>
        </is>
      </c>
      <c r="B27495" t="inlineStr">
        <is>
          <t>b4dc56a3bf337007f9fb15fd47f6b57d21911ddf</t>
        </is>
      </c>
      <c r="C27495" t="inlineStr">
        <is>
          <t>2020-11-13 11:16:19+00:00</t>
        </is>
      </c>
      <c r="D27495" t="inlineStr">
        <is>
          <t>add</t>
        </is>
      </c>
      <c r="E27495" t="inlineStr">
        <is>
          <t>prometheus-client</t>
        </is>
      </c>
      <c r="F27495">
        <f>=0.7.1</f>
        <v/>
      </c>
      <c r="G27495" t="inlineStr"/>
      <c r="H27495" t="inlineStr"/>
    </row>
    <row r="27496">
      <c r="A27496" t="inlineStr">
        <is>
          <t>scrapy-mongodb</t>
        </is>
      </c>
      <c r="B27496" t="inlineStr">
        <is>
          <t>6f34ab085525466ad127caee69cf29f70098a6e9</t>
        </is>
      </c>
      <c r="C27496" t="inlineStr">
        <is>
          <t>2013-01-06 19:59:31+00:00</t>
        </is>
      </c>
      <c r="D27496" t="inlineStr">
        <is>
          <t>add</t>
        </is>
      </c>
      <c r="E27496" t="inlineStr">
        <is>
          <t>Scrapy</t>
        </is>
      </c>
      <c r="F27496" t="inlineStr">
        <is>
          <t>&gt;=0.16.3</t>
        </is>
      </c>
      <c r="G27496" t="inlineStr"/>
      <c r="H27496" t="inlineStr"/>
    </row>
    <row r="27497">
      <c r="A27497" t="inlineStr">
        <is>
          <t>scrapy-mongodb</t>
        </is>
      </c>
      <c r="B27497" t="inlineStr">
        <is>
          <t>6f34ab085525466ad127caee69cf29f70098a6e9</t>
        </is>
      </c>
      <c r="C27497" t="inlineStr">
        <is>
          <t>2013-01-06 19:59:31+00:00</t>
        </is>
      </c>
      <c r="D27497" t="inlineStr">
        <is>
          <t>add</t>
        </is>
      </c>
      <c r="E27497" t="inlineStr">
        <is>
          <t>pymongo</t>
        </is>
      </c>
      <c r="F27497" t="inlineStr">
        <is>
          <t>&gt;=2.4.1</t>
        </is>
      </c>
      <c r="G27497" t="inlineStr"/>
      <c r="H27497" t="inlineStr"/>
    </row>
    <row r="27498">
      <c r="A27498" t="inlineStr">
        <is>
          <t>scrapy-mongodb</t>
        </is>
      </c>
      <c r="B27498" t="inlineStr">
        <is>
          <t>f7d16a122baf7267a745a28781302c9c1455270b</t>
        </is>
      </c>
      <c r="C27498" t="inlineStr">
        <is>
          <t>2017-08-03 07:14:27+00:00</t>
        </is>
      </c>
      <c r="D27498" t="inlineStr">
        <is>
          <t>verchange</t>
        </is>
      </c>
      <c r="E27498" t="inlineStr">
        <is>
          <t>Scrapy</t>
        </is>
      </c>
      <c r="F27498" t="inlineStr">
        <is>
          <t>&gt;=1.4.0</t>
        </is>
      </c>
      <c r="G27498" t="inlineStr">
        <is>
          <t>Scrapy</t>
        </is>
      </c>
      <c r="H27498" t="inlineStr">
        <is>
          <t>&gt;=0.16.3</t>
        </is>
      </c>
    </row>
    <row r="27499">
      <c r="A27499" t="inlineStr">
        <is>
          <t>scrapy-mongodb</t>
        </is>
      </c>
      <c r="B27499" t="inlineStr">
        <is>
          <t>f7d16a122baf7267a745a28781302c9c1455270b</t>
        </is>
      </c>
      <c r="C27499" t="inlineStr">
        <is>
          <t>2017-08-03 07:14:27+00:00</t>
        </is>
      </c>
      <c r="D27499" t="inlineStr">
        <is>
          <t>verchange</t>
        </is>
      </c>
      <c r="E27499" t="inlineStr">
        <is>
          <t>pymongo</t>
        </is>
      </c>
      <c r="F27499" t="inlineStr">
        <is>
          <t>&gt;=2.4.1</t>
        </is>
      </c>
      <c r="G27499" t="inlineStr">
        <is>
          <t>pymongo</t>
        </is>
      </c>
      <c r="H27499" t="inlineStr">
        <is>
          <t>&gt;=2.4.1</t>
        </is>
      </c>
    </row>
    <row r="27500">
      <c r="A27500" t="inlineStr">
        <is>
          <t>scrapy-mongodb</t>
        </is>
      </c>
      <c r="B27500" t="inlineStr">
        <is>
          <t>031c7319f25c6e185ac4fcdc58f4d58692d2b58a</t>
        </is>
      </c>
      <c r="C27500" t="inlineStr">
        <is>
          <t>2018-01-08 05:51:55+00:00</t>
        </is>
      </c>
      <c r="D27500" t="inlineStr">
        <is>
          <t>add</t>
        </is>
      </c>
      <c r="E27500" t="inlineStr">
        <is>
          <t>six</t>
        </is>
      </c>
      <c r="F27500" t="inlineStr">
        <is>
          <t>&gt;=1.11.0</t>
        </is>
      </c>
      <c r="G27500" t="inlineStr"/>
      <c r="H27500" t="inlineStr"/>
    </row>
    <row r="27501">
      <c r="A27501" t="inlineStr">
        <is>
          <t>scrapy-mongodb</t>
        </is>
      </c>
      <c r="B27501" t="inlineStr">
        <is>
          <t>031c7319f25c6e185ac4fcdc58f4d58692d2b58a</t>
        </is>
      </c>
      <c r="C27501" t="inlineStr">
        <is>
          <t>2018-01-08 05:52:02+00:00</t>
        </is>
      </c>
      <c r="D27501" t="inlineStr">
        <is>
          <t>add</t>
        </is>
      </c>
      <c r="E27501" t="inlineStr">
        <is>
          <t>six</t>
        </is>
      </c>
      <c r="F27501" t="inlineStr">
        <is>
          <t>&gt;=1.11.0</t>
        </is>
      </c>
      <c r="G27501" t="inlineStr"/>
      <c r="H27501" t="inlineStr"/>
    </row>
    <row r="27502">
      <c r="A27502" t="inlineStr">
        <is>
          <t>wukong-robot</t>
        </is>
      </c>
      <c r="B27502" t="inlineStr">
        <is>
          <t>8534cde7a17560259c4491c581a2277774e7e856</t>
        </is>
      </c>
      <c r="C27502" t="inlineStr">
        <is>
          <t>2019-02-09 16:36:41+00:00</t>
        </is>
      </c>
      <c r="D27502" t="inlineStr">
        <is>
          <t>rem</t>
        </is>
      </c>
      <c r="E27502" t="inlineStr"/>
      <c r="F27502" t="inlineStr"/>
      <c r="G27502" t="inlineStr">
        <is>
          <t>PyAudio</t>
        </is>
      </c>
      <c r="H27502">
        <f>=0.2.9</f>
        <v/>
      </c>
    </row>
    <row r="27503">
      <c r="A27503" t="inlineStr">
        <is>
          <t>wukong-robot</t>
        </is>
      </c>
      <c r="B27503" t="inlineStr">
        <is>
          <t>8534cde7a17560259c4491c581a2277774e7e856</t>
        </is>
      </c>
      <c r="C27503" t="inlineStr">
        <is>
          <t>2019-02-09 16:36:41+00:00</t>
        </is>
      </c>
      <c r="D27503" t="inlineStr">
        <is>
          <t>rem</t>
        </is>
      </c>
      <c r="E27503" t="inlineStr"/>
      <c r="F27503" t="inlineStr"/>
      <c r="G27503" t="inlineStr">
        <is>
          <t>semantic</t>
        </is>
      </c>
      <c r="H27503">
        <f>=1.0.3</f>
        <v/>
      </c>
    </row>
    <row r="27504">
      <c r="A27504" t="inlineStr">
        <is>
          <t>wukong-robot</t>
        </is>
      </c>
      <c r="B27504" t="inlineStr">
        <is>
          <t>1b5864beeac659e51383875f404790f36f01f321</t>
        </is>
      </c>
      <c r="C27504" t="inlineStr">
        <is>
          <t>2019-09-08 13:36:12+00:00</t>
        </is>
      </c>
      <c r="D27504" t="inlineStr">
        <is>
          <t>add</t>
        </is>
      </c>
      <c r="E27504" t="inlineStr">
        <is>
          <t>websocket</t>
        </is>
      </c>
      <c r="F27504">
        <f>=0.2.1</f>
        <v/>
      </c>
      <c r="G27504" t="inlineStr"/>
      <c r="H27504" t="inlineStr"/>
    </row>
    <row r="27505">
      <c r="A27505" t="inlineStr">
        <is>
          <t>wukong-robot</t>
        </is>
      </c>
      <c r="B27505" t="inlineStr">
        <is>
          <t>1b5864beeac659e51383875f404790f36f01f321</t>
        </is>
      </c>
      <c r="C27505" t="inlineStr">
        <is>
          <t>2019-09-08 13:36:12+00:00</t>
        </is>
      </c>
      <c r="D27505" t="inlineStr">
        <is>
          <t>add</t>
        </is>
      </c>
      <c r="E27505" t="inlineStr">
        <is>
          <t>websocket-client</t>
        </is>
      </c>
      <c r="F27505">
        <f>=0.56.0</f>
        <v/>
      </c>
      <c r="G27505" t="inlineStr"/>
      <c r="H27505" t="inlineStr"/>
    </row>
    <row r="27506">
      <c r="A27506" t="inlineStr">
        <is>
          <t>wukong-robot</t>
        </is>
      </c>
      <c r="B27506" t="inlineStr">
        <is>
          <t>04241bd1d8587db62ac5e5acf795434aaaa5ca24</t>
        </is>
      </c>
      <c r="C27506" t="inlineStr">
        <is>
          <t>2019-10-03 09:13:44+00:00</t>
        </is>
      </c>
      <c r="D27506" t="inlineStr">
        <is>
          <t>add</t>
        </is>
      </c>
      <c r="E27506" t="inlineStr">
        <is>
          <t>pypinyin</t>
        </is>
      </c>
      <c r="F27506" t="inlineStr"/>
      <c r="G27506" t="inlineStr"/>
      <c r="H27506" t="inlineStr"/>
    </row>
    <row r="27507">
      <c r="A27507" t="inlineStr">
        <is>
          <t>wukong-robot</t>
        </is>
      </c>
      <c r="B27507" t="inlineStr">
        <is>
          <t>04241bd1d8587db62ac5e5acf795434aaaa5ca24</t>
        </is>
      </c>
      <c r="C27507" t="inlineStr">
        <is>
          <t>2019-10-03 09:13:44+00:00</t>
        </is>
      </c>
      <c r="D27507" t="inlineStr">
        <is>
          <t>add</t>
        </is>
      </c>
      <c r="E27507" t="inlineStr">
        <is>
          <t>jieba</t>
        </is>
      </c>
      <c r="F27507" t="inlineStr"/>
      <c r="G27507" t="inlineStr"/>
      <c r="H27507" t="inlineStr"/>
    </row>
    <row r="27508">
      <c r="A27508" t="inlineStr">
        <is>
          <t>python-sunlight</t>
        </is>
      </c>
      <c r="B27508" t="inlineStr">
        <is>
          <t>8fb9ec333097d4df5223ebe7f96e833411f8d748</t>
        </is>
      </c>
      <c r="C27508" t="inlineStr">
        <is>
          <t>2012-12-14 22:45:39+00:00</t>
        </is>
      </c>
      <c r="D27508" t="inlineStr">
        <is>
          <t>add</t>
        </is>
      </c>
      <c r="E27508" t="inlineStr">
        <is>
          <t>clint</t>
        </is>
      </c>
      <c r="F27508">
        <f>=0.2.4</f>
        <v/>
      </c>
      <c r="G27508" t="inlineStr"/>
      <c r="H27508" t="inlineStr"/>
    </row>
    <row r="27509">
      <c r="A27509" t="inlineStr">
        <is>
          <t>python-sunlight</t>
        </is>
      </c>
      <c r="B27509" t="inlineStr">
        <is>
          <t>350794fa4afd97405b85e611f73d633f77d7bc63</t>
        </is>
      </c>
      <c r="C27509" t="inlineStr">
        <is>
          <t>2014-01-24 23:29:53+00:00</t>
        </is>
      </c>
      <c r="D27509" t="inlineStr">
        <is>
          <t>verchange</t>
        </is>
      </c>
      <c r="E27509" t="inlineStr">
        <is>
          <t>clint</t>
        </is>
      </c>
      <c r="F27509" t="inlineStr">
        <is>
          <t>&lt;=0.3.1</t>
        </is>
      </c>
      <c r="G27509" t="inlineStr">
        <is>
          <t>clint</t>
        </is>
      </c>
      <c r="H27509">
        <f>=0.2.4</f>
        <v/>
      </c>
    </row>
    <row r="27510">
      <c r="A27510" t="inlineStr">
        <is>
          <t>python-sunlight</t>
        </is>
      </c>
      <c r="B27510" t="inlineStr">
        <is>
          <t>3809a2d23598d006300e9e78cdacdf333cbc2735</t>
        </is>
      </c>
      <c r="C27510" t="inlineStr">
        <is>
          <t>2015-01-09 20:48:15+00:00</t>
        </is>
      </c>
      <c r="D27510" t="inlineStr">
        <is>
          <t>verchange</t>
        </is>
      </c>
      <c r="E27510" t="inlineStr">
        <is>
          <t>clint</t>
        </is>
      </c>
      <c r="F27510" t="inlineStr"/>
      <c r="G27510" t="inlineStr">
        <is>
          <t>clint</t>
        </is>
      </c>
      <c r="H27510" t="inlineStr">
        <is>
          <t>&lt;=0.3.1</t>
        </is>
      </c>
    </row>
    <row r="27511">
      <c r="A27511" t="inlineStr">
        <is>
          <t>django-pushy</t>
        </is>
      </c>
      <c r="B27511" t="inlineStr">
        <is>
          <t>ba896c521a960e20175409be67d4527393be13cd</t>
        </is>
      </c>
      <c r="C27511" t="inlineStr">
        <is>
          <t>2017-08-06 19:20:19+00:00</t>
        </is>
      </c>
      <c r="D27511" t="inlineStr">
        <is>
          <t>verchange</t>
        </is>
      </c>
      <c r="E27511" t="inlineStr">
        <is>
          <t>djangorestframework</t>
        </is>
      </c>
      <c r="F27511" t="inlineStr">
        <is>
          <t>&gt;3.0</t>
        </is>
      </c>
      <c r="G27511" t="inlineStr">
        <is>
          <t>djangorestframework</t>
        </is>
      </c>
      <c r="H27511" t="inlineStr">
        <is>
          <t>&gt;=3.0;&lt;3.3</t>
        </is>
      </c>
    </row>
    <row r="27512">
      <c r="A27512" t="inlineStr">
        <is>
          <t>django-pushy</t>
        </is>
      </c>
      <c r="B27512" t="inlineStr">
        <is>
          <t>ba896c521a960e20175409be67d4527393be13cd</t>
        </is>
      </c>
      <c r="C27512" t="inlineStr">
        <is>
          <t>2017-08-06 19:20:19+00:00</t>
        </is>
      </c>
      <c r="D27512" t="inlineStr">
        <is>
          <t>verchange</t>
        </is>
      </c>
      <c r="E27512" t="inlineStr">
        <is>
          <t>django-celery</t>
        </is>
      </c>
      <c r="F27512" t="inlineStr">
        <is>
          <t>&lt;4.0</t>
        </is>
      </c>
      <c r="G27512" t="inlineStr">
        <is>
          <t>django-celery</t>
        </is>
      </c>
      <c r="H27512">
        <f>=3.1.17</f>
        <v/>
      </c>
    </row>
    <row r="27513">
      <c r="A27513" t="inlineStr">
        <is>
          <t>django-pushy</t>
        </is>
      </c>
      <c r="B27513" t="inlineStr">
        <is>
          <t>ba896c521a960e20175409be67d4527393be13cd</t>
        </is>
      </c>
      <c r="C27513" t="inlineStr">
        <is>
          <t>2017-08-06 19:20:19+00:00</t>
        </is>
      </c>
      <c r="D27513" t="inlineStr">
        <is>
          <t>add</t>
        </is>
      </c>
      <c r="E27513" t="inlineStr">
        <is>
          <t>pushjack</t>
        </is>
      </c>
      <c r="F27513">
        <f>=1.3.0</f>
        <v/>
      </c>
      <c r="G27513" t="inlineStr"/>
      <c r="H27513" t="inlineStr"/>
    </row>
    <row r="27514">
      <c r="A27514" t="inlineStr">
        <is>
          <t>django-pushy</t>
        </is>
      </c>
      <c r="B27514" t="inlineStr">
        <is>
          <t>ba896c521a960e20175409be67d4527393be13cd</t>
        </is>
      </c>
      <c r="C27514" t="inlineStr">
        <is>
          <t>2017-08-06 19:20:19+00:00</t>
        </is>
      </c>
      <c r="D27514" t="inlineStr">
        <is>
          <t>rem</t>
        </is>
      </c>
      <c r="E27514" t="inlineStr"/>
      <c r="F27514" t="inlineStr"/>
      <c r="G27514" t="inlineStr">
        <is>
          <t>python-gcm</t>
        </is>
      </c>
      <c r="H27514" t="inlineStr">
        <is>
          <t>&lt;0.4</t>
        </is>
      </c>
    </row>
    <row r="27515">
      <c r="A27515" t="inlineStr">
        <is>
          <t>django-pushy</t>
        </is>
      </c>
      <c r="B27515" t="inlineStr">
        <is>
          <t>ba896c521a960e20175409be67d4527393be13cd</t>
        </is>
      </c>
      <c r="C27515" t="inlineStr">
        <is>
          <t>2017-08-06 19:20:19+00:00</t>
        </is>
      </c>
      <c r="D27515" t="inlineStr">
        <is>
          <t>rem</t>
        </is>
      </c>
      <c r="E27515" t="inlineStr"/>
      <c r="F27515" t="inlineStr"/>
      <c r="G27515" t="inlineStr">
        <is>
          <t>apns</t>
        </is>
      </c>
      <c r="H27515">
        <f>=2.0.1</f>
        <v/>
      </c>
    </row>
    <row r="27516">
      <c r="A27516" t="inlineStr">
        <is>
          <t>django-pushy</t>
        </is>
      </c>
      <c r="B27516" t="inlineStr">
        <is>
          <t>5a38d13c16d5797bcb086eda8645bc96f93ecbaf</t>
        </is>
      </c>
      <c r="C27516" t="inlineStr">
        <is>
          <t>2017-10-12 22:22:20+00:00</t>
        </is>
      </c>
      <c r="D27516" t="inlineStr">
        <is>
          <t>verchange</t>
        </is>
      </c>
      <c r="E27516" t="inlineStr">
        <is>
          <t>djangorestframework</t>
        </is>
      </c>
      <c r="F27516" t="inlineStr">
        <is>
          <t>&lt;3.7.0</t>
        </is>
      </c>
      <c r="G27516" t="inlineStr">
        <is>
          <t>djangorestframework</t>
        </is>
      </c>
      <c r="H27516" t="inlineStr">
        <is>
          <t>&gt;3.0</t>
        </is>
      </c>
    </row>
    <row r="27517">
      <c r="A27517" t="inlineStr">
        <is>
          <t>python-tuenti</t>
        </is>
      </c>
      <c r="B27517" t="inlineStr">
        <is>
          <t>6ec452d05d172486cd4e99da19aaa24bc54c61f6</t>
        </is>
      </c>
      <c r="C27517" t="inlineStr">
        <is>
          <t>2013-11-27 20:21:10+00:00</t>
        </is>
      </c>
      <c r="D27517" t="inlineStr">
        <is>
          <t>verchange</t>
        </is>
      </c>
      <c r="E27517" t="inlineStr">
        <is>
          <t>requests</t>
        </is>
      </c>
      <c r="F27517">
        <f>=2.0.1</f>
        <v/>
      </c>
      <c r="G27517" t="inlineStr">
        <is>
          <t>requests</t>
        </is>
      </c>
      <c r="H27517" t="inlineStr">
        <is>
          <t>&gt;=1.0.4</t>
        </is>
      </c>
    </row>
    <row r="27518">
      <c r="A27518" t="inlineStr">
        <is>
          <t>beancount</t>
        </is>
      </c>
      <c r="B27518" t="inlineStr">
        <is>
          <t>6244c8eb970d83fb4c519d20959c3ece696a8e33</t>
        </is>
      </c>
      <c r="C27518" t="inlineStr">
        <is>
          <t>2018-05-12 04:29:31+00:00</t>
        </is>
      </c>
      <c r="D27518" t="inlineStr">
        <is>
          <t>add</t>
        </is>
      </c>
      <c r="E27518" t="inlineStr">
        <is>
          <t>python-dateutil</t>
        </is>
      </c>
      <c r="F27518" t="inlineStr">
        <is>
          <t>&gt;=2.6.0</t>
        </is>
      </c>
      <c r="G27518" t="inlineStr"/>
      <c r="H27518" t="inlineStr"/>
    </row>
    <row r="27519">
      <c r="A27519" t="inlineStr">
        <is>
          <t>beancount</t>
        </is>
      </c>
      <c r="B27519" t="inlineStr">
        <is>
          <t>6244c8eb970d83fb4c519d20959c3ece696a8e33</t>
        </is>
      </c>
      <c r="C27519" t="inlineStr">
        <is>
          <t>2018-05-12 04:29:31+00:00</t>
        </is>
      </c>
      <c r="D27519" t="inlineStr">
        <is>
          <t>add</t>
        </is>
      </c>
      <c r="E27519" t="inlineStr">
        <is>
          <t>bottle</t>
        </is>
      </c>
      <c r="F27519" t="inlineStr">
        <is>
          <t>&gt;=0.12</t>
        </is>
      </c>
      <c r="G27519" t="inlineStr"/>
      <c r="H27519" t="inlineStr"/>
    </row>
    <row r="27520">
      <c r="A27520" t="inlineStr">
        <is>
          <t>beancount</t>
        </is>
      </c>
      <c r="B27520" t="inlineStr">
        <is>
          <t>6244c8eb970d83fb4c519d20959c3ece696a8e33</t>
        </is>
      </c>
      <c r="C27520" t="inlineStr">
        <is>
          <t>2018-05-12 04:29:31+00:00</t>
        </is>
      </c>
      <c r="D27520" t="inlineStr">
        <is>
          <t>add</t>
        </is>
      </c>
      <c r="E27520" t="inlineStr">
        <is>
          <t>ply</t>
        </is>
      </c>
      <c r="F27520" t="inlineStr">
        <is>
          <t>&gt;=3.4</t>
        </is>
      </c>
      <c r="G27520" t="inlineStr"/>
      <c r="H27520" t="inlineStr"/>
    </row>
    <row r="27521">
      <c r="A27521" t="inlineStr">
        <is>
          <t>beancount</t>
        </is>
      </c>
      <c r="B27521" t="inlineStr">
        <is>
          <t>6244c8eb970d83fb4c519d20959c3ece696a8e33</t>
        </is>
      </c>
      <c r="C27521" t="inlineStr">
        <is>
          <t>2018-05-12 04:29:31+00:00</t>
        </is>
      </c>
      <c r="D27521" t="inlineStr">
        <is>
          <t>add</t>
        </is>
      </c>
      <c r="E27521" t="inlineStr">
        <is>
          <t>lxml</t>
        </is>
      </c>
      <c r="F27521" t="inlineStr">
        <is>
          <t>&gt;=3.0</t>
        </is>
      </c>
      <c r="G27521" t="inlineStr"/>
      <c r="H27521" t="inlineStr"/>
    </row>
    <row r="27522">
      <c r="A27522" t="inlineStr">
        <is>
          <t>beancount</t>
        </is>
      </c>
      <c r="B27522" t="inlineStr">
        <is>
          <t>6244c8eb970d83fb4c519d20959c3ece696a8e33</t>
        </is>
      </c>
      <c r="C27522" t="inlineStr">
        <is>
          <t>2018-05-12 04:29:31+00:00</t>
        </is>
      </c>
      <c r="D27522" t="inlineStr">
        <is>
          <t>add</t>
        </is>
      </c>
      <c r="E27522" t="inlineStr">
        <is>
          <t>google-api-python-client</t>
        </is>
      </c>
      <c r="F27522" t="inlineStr">
        <is>
          <t>&gt;=1.6.0</t>
        </is>
      </c>
      <c r="G27522" t="inlineStr"/>
      <c r="H27522" t="inlineStr"/>
    </row>
    <row r="27523">
      <c r="A27523" t="inlineStr">
        <is>
          <t>beancount</t>
        </is>
      </c>
      <c r="B27523" t="inlineStr">
        <is>
          <t>6244c8eb970d83fb4c519d20959c3ece696a8e33</t>
        </is>
      </c>
      <c r="C27523" t="inlineStr">
        <is>
          <t>2018-05-12 04:29:31+00:00</t>
        </is>
      </c>
      <c r="D27523" t="inlineStr">
        <is>
          <t>add</t>
        </is>
      </c>
      <c r="E27523" t="inlineStr">
        <is>
          <t>oauth2client</t>
        </is>
      </c>
      <c r="F27523" t="inlineStr">
        <is>
          <t>&gt;=4.0</t>
        </is>
      </c>
      <c r="G27523" t="inlineStr"/>
      <c r="H27523" t="inlineStr"/>
    </row>
    <row r="27524">
      <c r="A27524" t="inlineStr">
        <is>
          <t>beancount</t>
        </is>
      </c>
      <c r="B27524" t="inlineStr">
        <is>
          <t>6244c8eb970d83fb4c519d20959c3ece696a8e33</t>
        </is>
      </c>
      <c r="C27524" t="inlineStr">
        <is>
          <t>2018-05-12 04:29:31+00:00</t>
        </is>
      </c>
      <c r="D27524" t="inlineStr">
        <is>
          <t>add</t>
        </is>
      </c>
      <c r="E27524" t="inlineStr">
        <is>
          <t>httplib2</t>
        </is>
      </c>
      <c r="F27524" t="inlineStr">
        <is>
          <t>&gt;=0.10</t>
        </is>
      </c>
      <c r="G27524" t="inlineStr"/>
      <c r="H27524" t="inlineStr"/>
    </row>
    <row r="27525">
      <c r="A27525" t="inlineStr">
        <is>
          <t>beancount</t>
        </is>
      </c>
      <c r="B27525" t="inlineStr">
        <is>
          <t>6244c8eb970d83fb4c519d20959c3ece696a8e33</t>
        </is>
      </c>
      <c r="C27525" t="inlineStr">
        <is>
          <t>2018-05-12 04:29:31+00:00</t>
        </is>
      </c>
      <c r="D27525" t="inlineStr">
        <is>
          <t>add</t>
        </is>
      </c>
      <c r="E27525" t="inlineStr">
        <is>
          <t>requests</t>
        </is>
      </c>
      <c r="F27525" t="inlineStr">
        <is>
          <t>&gt;=2.0</t>
        </is>
      </c>
      <c r="G27525" t="inlineStr"/>
      <c r="H27525" t="inlineStr"/>
    </row>
    <row r="27526">
      <c r="A27526" t="inlineStr">
        <is>
          <t>beancount</t>
        </is>
      </c>
      <c r="B27526" t="inlineStr">
        <is>
          <t>6244c8eb970d83fb4c519d20959c3ece696a8e33</t>
        </is>
      </c>
      <c r="C27526" t="inlineStr">
        <is>
          <t>2018-05-12 04:29:31+00:00</t>
        </is>
      </c>
      <c r="D27526" t="inlineStr">
        <is>
          <t>add</t>
        </is>
      </c>
      <c r="E27526" t="inlineStr">
        <is>
          <t>beautifulsoup4</t>
        </is>
      </c>
      <c r="F27526" t="inlineStr">
        <is>
          <t>&gt;=4</t>
        </is>
      </c>
      <c r="G27526" t="inlineStr"/>
      <c r="H27526" t="inlineStr"/>
    </row>
    <row r="27527">
      <c r="A27527" t="inlineStr">
        <is>
          <t>beancount</t>
        </is>
      </c>
      <c r="B27527" t="inlineStr">
        <is>
          <t>6244c8eb970d83fb4c519d20959c3ece696a8e33</t>
        </is>
      </c>
      <c r="C27527" t="inlineStr">
        <is>
          <t>2018-05-12 04:29:31+00:00</t>
        </is>
      </c>
      <c r="D27527" t="inlineStr">
        <is>
          <t>add</t>
        </is>
      </c>
      <c r="E27527" t="inlineStr">
        <is>
          <t>python-magic</t>
        </is>
      </c>
      <c r="F27527" t="inlineStr">
        <is>
          <t>&gt;=0.4.12</t>
        </is>
      </c>
      <c r="G27527" t="inlineStr"/>
      <c r="H27527" t="inlineStr"/>
    </row>
    <row r="27528">
      <c r="A27528" t="inlineStr">
        <is>
          <t>beancount</t>
        </is>
      </c>
      <c r="B27528" t="inlineStr">
        <is>
          <t>669df79f28a50008b8e6461ef9360541ea616a90</t>
        </is>
      </c>
      <c r="C27528" t="inlineStr">
        <is>
          <t>2020-06-10 04:37:14+00:00</t>
        </is>
      </c>
      <c r="D27528" t="inlineStr">
        <is>
          <t>verchange</t>
        </is>
      </c>
      <c r="E27528" t="inlineStr">
        <is>
          <t>google-api-python-client</t>
        </is>
      </c>
      <c r="F27528" t="inlineStr">
        <is>
          <t>&gt;=1.8.2</t>
        </is>
      </c>
      <c r="G27528" t="inlineStr">
        <is>
          <t>google-api-python-client</t>
        </is>
      </c>
      <c r="H27528" t="inlineStr">
        <is>
          <t>&gt;=1.6.0</t>
        </is>
      </c>
    </row>
    <row r="27529">
      <c r="A27529" t="inlineStr">
        <is>
          <t>beancount</t>
        </is>
      </c>
      <c r="B27529" t="inlineStr">
        <is>
          <t>ace5fb6bf41b00468727f595f3891c8d75223081</t>
        </is>
      </c>
      <c r="C27529" t="inlineStr">
        <is>
          <t>2020-09-12 23:07:22+00:00</t>
        </is>
      </c>
      <c r="D27529" t="inlineStr">
        <is>
          <t>verchange</t>
        </is>
      </c>
      <c r="E27529" t="inlineStr">
        <is>
          <t>python-magic</t>
        </is>
      </c>
      <c r="F27529" t="inlineStr">
        <is>
          <t>&gt;=0.4.12</t>
        </is>
      </c>
      <c r="G27529" t="inlineStr">
        <is>
          <t>python-magic</t>
        </is>
      </c>
      <c r="H27529" t="inlineStr">
        <is>
          <t>&gt;=0.4.12</t>
        </is>
      </c>
    </row>
    <row r="27530">
      <c r="A27530" t="inlineStr">
        <is>
          <t>beancount</t>
        </is>
      </c>
      <c r="B27530" t="inlineStr">
        <is>
          <t>5adf7b9a3be99f631f4b8cd161287f1479dce377</t>
        </is>
      </c>
      <c r="C27530" t="inlineStr">
        <is>
          <t>2021-03-20 18:28:45+00:00</t>
        </is>
      </c>
      <c r="D27530" t="inlineStr">
        <is>
          <t>add</t>
        </is>
      </c>
      <c r="E27530" t="inlineStr">
        <is>
          <t>google_auth_oauthlib</t>
        </is>
      </c>
      <c r="F27530" t="inlineStr">
        <is>
          <t>&gt;=0.4.2</t>
        </is>
      </c>
      <c r="G27530" t="inlineStr"/>
      <c r="H27530" t="inlineStr"/>
    </row>
    <row r="27531">
      <c r="A27531" t="inlineStr">
        <is>
          <t>chaostoolkit</t>
        </is>
      </c>
      <c r="B27531" t="inlineStr">
        <is>
          <t>7b2c99d2b504a14d7ea8631d60ffd0ac207c9387</t>
        </is>
      </c>
      <c r="C27531" t="inlineStr">
        <is>
          <t>2017-10-06 20:18:52+00:00</t>
        </is>
      </c>
      <c r="D27531" t="inlineStr">
        <is>
          <t>verchange</t>
        </is>
      </c>
      <c r="E27531" t="inlineStr">
        <is>
          <t>requests</t>
        </is>
      </c>
      <c r="F27531" t="inlineStr"/>
      <c r="G27531" t="inlineStr">
        <is>
          <t>requests</t>
        </is>
      </c>
      <c r="H27531" t="inlineStr"/>
    </row>
    <row r="27532">
      <c r="A27532" t="inlineStr">
        <is>
          <t>chaostoolkit</t>
        </is>
      </c>
      <c r="B27532" t="inlineStr">
        <is>
          <t>7b2c99d2b504a14d7ea8631d60ffd0ac207c9387</t>
        </is>
      </c>
      <c r="C27532" t="inlineStr">
        <is>
          <t>2017-10-06 20:18:52+00:00</t>
        </is>
      </c>
      <c r="D27532" t="inlineStr">
        <is>
          <t>add</t>
        </is>
      </c>
      <c r="E27532" t="inlineStr">
        <is>
          <t>chaostoolkit-lib</t>
        </is>
      </c>
      <c r="F27532" t="inlineStr"/>
      <c r="G27532" t="inlineStr"/>
      <c r="H27532" t="inlineStr"/>
    </row>
    <row r="27533">
      <c r="A27533" t="inlineStr">
        <is>
          <t>chaostoolkit</t>
        </is>
      </c>
      <c r="B27533" t="inlineStr">
        <is>
          <t>7b2c99d2b504a14d7ea8631d60ffd0ac207c9387</t>
        </is>
      </c>
      <c r="C27533" t="inlineStr">
        <is>
          <t>2017-10-06 20:18:52+00:00</t>
        </is>
      </c>
      <c r="D27533" t="inlineStr">
        <is>
          <t>rem</t>
        </is>
      </c>
      <c r="E27533" t="inlineStr"/>
      <c r="F27533" t="inlineStr"/>
      <c r="G27533" t="inlineStr">
        <is>
          <t>jsonschema</t>
        </is>
      </c>
      <c r="H27533" t="inlineStr"/>
    </row>
    <row r="27534">
      <c r="A27534" t="inlineStr">
        <is>
          <t>chaostoolkit</t>
        </is>
      </c>
      <c r="B27534" t="inlineStr">
        <is>
          <t>8b309914cbd21d0aafd9e33f14f003e903913cbb</t>
        </is>
      </c>
      <c r="C27534" t="inlineStr">
        <is>
          <t>2017-10-06 20:28:36+00:00</t>
        </is>
      </c>
      <c r="D27534" t="inlineStr">
        <is>
          <t>verchange</t>
        </is>
      </c>
      <c r="E27534" t="inlineStr">
        <is>
          <t>requests</t>
        </is>
      </c>
      <c r="F27534" t="inlineStr"/>
      <c r="G27534" t="inlineStr">
        <is>
          <t>requests</t>
        </is>
      </c>
      <c r="H27534" t="inlineStr"/>
    </row>
    <row r="27535">
      <c r="A27535" t="inlineStr">
        <is>
          <t>chaostoolkit</t>
        </is>
      </c>
      <c r="B27535" t="inlineStr">
        <is>
          <t>8b309914cbd21d0aafd9e33f14f003e903913cbb</t>
        </is>
      </c>
      <c r="C27535" t="inlineStr">
        <is>
          <t>2017-10-06 20:28:36+00:00</t>
        </is>
      </c>
      <c r="D27535" t="inlineStr">
        <is>
          <t>verchange</t>
        </is>
      </c>
      <c r="E27535" t="inlineStr">
        <is>
          <t>chaostoolkit-lib</t>
        </is>
      </c>
      <c r="F27535" t="inlineStr"/>
      <c r="G27535" t="inlineStr">
        <is>
          <t>chaostoolkit-lib</t>
        </is>
      </c>
      <c r="H27535" t="inlineStr"/>
    </row>
    <row r="27536">
      <c r="A27536" t="inlineStr">
        <is>
          <t>chaostoolkit</t>
        </is>
      </c>
      <c r="B27536" t="inlineStr">
        <is>
          <t>8b309914cbd21d0aafd9e33f14f003e903913cbb</t>
        </is>
      </c>
      <c r="C27536" t="inlineStr">
        <is>
          <t>2017-10-06 20:28:36+00:00</t>
        </is>
      </c>
      <c r="D27536" t="inlineStr">
        <is>
          <t>rem</t>
        </is>
      </c>
      <c r="E27536" t="inlineStr"/>
      <c r="F27536" t="inlineStr"/>
      <c r="G27536" t="inlineStr">
        <is>
          <t>kubernetes</t>
        </is>
      </c>
      <c r="H27536" t="inlineStr"/>
    </row>
    <row r="27537">
      <c r="A27537" t="inlineStr">
        <is>
          <t>chaostoolkit</t>
        </is>
      </c>
      <c r="B27537" t="inlineStr">
        <is>
          <t>8b309914cbd21d0aafd9e33f14f003e903913cbb</t>
        </is>
      </c>
      <c r="C27537" t="inlineStr">
        <is>
          <t>2017-10-06 20:28:36+00:00</t>
        </is>
      </c>
      <c r="D27537" t="inlineStr">
        <is>
          <t>rem</t>
        </is>
      </c>
      <c r="E27537" t="inlineStr"/>
      <c r="F27537" t="inlineStr"/>
      <c r="G27537" t="inlineStr">
        <is>
          <t>pyyaml</t>
        </is>
      </c>
      <c r="H27537" t="inlineStr"/>
    </row>
    <row r="27538">
      <c r="A27538" t="inlineStr">
        <is>
          <t>chaostoolkit</t>
        </is>
      </c>
      <c r="B27538" t="inlineStr">
        <is>
          <t>e84a4ada6282ff20628d51dbd5260990a71b82a5</t>
        </is>
      </c>
      <c r="C27538" t="inlineStr">
        <is>
          <t>2017-10-12 09:32:50+00:00</t>
        </is>
      </c>
      <c r="D27538" t="inlineStr">
        <is>
          <t>add</t>
        </is>
      </c>
      <c r="E27538" t="inlineStr">
        <is>
          <t>click-plugins</t>
        </is>
      </c>
      <c r="F27538" t="inlineStr"/>
      <c r="G27538" t="inlineStr"/>
      <c r="H27538" t="inlineStr"/>
    </row>
    <row r="27539">
      <c r="A27539" t="inlineStr">
        <is>
          <t>chaostoolkit</t>
        </is>
      </c>
      <c r="B27539" t="inlineStr">
        <is>
          <t>8814e3331eaf5d1bae539dffc4cbdec0d41db749</t>
        </is>
      </c>
      <c r="C27539" t="inlineStr">
        <is>
          <t>2017-11-23 18:03:20+00:00</t>
        </is>
      </c>
      <c r="D27539" t="inlineStr">
        <is>
          <t>verchange</t>
        </is>
      </c>
      <c r="E27539" t="inlineStr">
        <is>
          <t>requests</t>
        </is>
      </c>
      <c r="F27539" t="inlineStr"/>
      <c r="G27539" t="inlineStr">
        <is>
          <t>requests</t>
        </is>
      </c>
      <c r="H27539" t="inlineStr"/>
    </row>
    <row r="27540">
      <c r="A27540" t="inlineStr">
        <is>
          <t>chaostoolkit</t>
        </is>
      </c>
      <c r="B27540" t="inlineStr">
        <is>
          <t>8814e3331eaf5d1bae539dffc4cbdec0d41db749</t>
        </is>
      </c>
      <c r="C27540" t="inlineStr">
        <is>
          <t>2017-11-23 18:03:20+00:00</t>
        </is>
      </c>
      <c r="D27540" t="inlineStr">
        <is>
          <t>add</t>
        </is>
      </c>
      <c r="E27540" t="inlineStr">
        <is>
          <t>semver</t>
        </is>
      </c>
      <c r="F27540" t="inlineStr"/>
      <c r="G27540" t="inlineStr"/>
      <c r="H27540" t="inlineStr"/>
    </row>
    <row r="27541">
      <c r="A27541" t="inlineStr">
        <is>
          <t>chaostoolkit</t>
        </is>
      </c>
      <c r="B27541" t="inlineStr">
        <is>
          <t>49197e80ae43531bb579b15e73b2ede07fdc275b</t>
        </is>
      </c>
      <c r="C27541" t="inlineStr">
        <is>
          <t>2017-12-06 14:53:37+00:00</t>
        </is>
      </c>
      <c r="D27541" t="inlineStr">
        <is>
          <t>verchange</t>
        </is>
      </c>
      <c r="E27541" t="inlineStr">
        <is>
          <t>chaostoolkit-lib</t>
        </is>
      </c>
      <c r="F27541" t="inlineStr">
        <is>
          <t>&gt;=0.6.0</t>
        </is>
      </c>
      <c r="G27541" t="inlineStr">
        <is>
          <t>chaostoolkit-lib</t>
        </is>
      </c>
      <c r="H27541" t="inlineStr"/>
    </row>
    <row r="27542">
      <c r="A27542" t="inlineStr">
        <is>
          <t>chaostoolkit</t>
        </is>
      </c>
      <c r="B27542" t="inlineStr">
        <is>
          <t>a638961bcd8c56be34332449016ce33beb055a39</t>
        </is>
      </c>
      <c r="C27542" t="inlineStr">
        <is>
          <t>2017-12-12 14:11:10+00:00</t>
        </is>
      </c>
      <c r="D27542" t="inlineStr">
        <is>
          <t>verchange</t>
        </is>
      </c>
      <c r="E27542" t="inlineStr">
        <is>
          <t>chaostoolkit-lib</t>
        </is>
      </c>
      <c r="F27542" t="inlineStr">
        <is>
          <t>&gt;=0.7.0</t>
        </is>
      </c>
      <c r="G27542" t="inlineStr">
        <is>
          <t>chaostoolkit-lib</t>
        </is>
      </c>
      <c r="H27542" t="inlineStr">
        <is>
          <t>&gt;=0.6.0</t>
        </is>
      </c>
    </row>
    <row r="27543">
      <c r="A27543" t="inlineStr">
        <is>
          <t>chaostoolkit</t>
        </is>
      </c>
      <c r="B27543" t="inlineStr">
        <is>
          <t>91ac792c2bc4151e136c06e7d4a4d54d06b43a99</t>
        </is>
      </c>
      <c r="C27543" t="inlineStr">
        <is>
          <t>2017-12-17 17:24:56+00:00</t>
        </is>
      </c>
      <c r="D27543" t="inlineStr">
        <is>
          <t>verchange</t>
        </is>
      </c>
      <c r="E27543" t="inlineStr">
        <is>
          <t>chaostoolkit-lib</t>
        </is>
      </c>
      <c r="F27543" t="inlineStr">
        <is>
          <t>&gt;=0.8.0</t>
        </is>
      </c>
      <c r="G27543" t="inlineStr">
        <is>
          <t>chaostoolkit-lib</t>
        </is>
      </c>
      <c r="H27543" t="inlineStr">
        <is>
          <t>&gt;=0.7.0</t>
        </is>
      </c>
    </row>
    <row r="27544">
      <c r="A27544" t="inlineStr">
        <is>
          <t>chaostoolkit</t>
        </is>
      </c>
      <c r="B27544" t="inlineStr">
        <is>
          <t>727613dd9e860e1ac2339361debac462dfa1c86e</t>
        </is>
      </c>
      <c r="C27544" t="inlineStr">
        <is>
          <t>2017-12-19 21:23:59+00:00</t>
        </is>
      </c>
      <c r="D27544" t="inlineStr">
        <is>
          <t>verchange</t>
        </is>
      </c>
      <c r="E27544" t="inlineStr">
        <is>
          <t>requests</t>
        </is>
      </c>
      <c r="F27544" t="inlineStr"/>
      <c r="G27544" t="inlineStr">
        <is>
          <t>requests</t>
        </is>
      </c>
      <c r="H27544" t="inlineStr"/>
    </row>
    <row r="27545">
      <c r="A27545" t="inlineStr">
        <is>
          <t>chaostoolkit</t>
        </is>
      </c>
      <c r="B27545" t="inlineStr">
        <is>
          <t>727613dd9e860e1ac2339361debac462dfa1c86e</t>
        </is>
      </c>
      <c r="C27545" t="inlineStr">
        <is>
          <t>2017-12-19 21:23:59+00:00</t>
        </is>
      </c>
      <c r="D27545" t="inlineStr">
        <is>
          <t>rem</t>
        </is>
      </c>
      <c r="E27545" t="inlineStr"/>
      <c r="F27545" t="inlineStr"/>
      <c r="G27545" t="inlineStr">
        <is>
          <t>semver</t>
        </is>
      </c>
      <c r="H27545" t="inlineStr"/>
    </row>
    <row r="27546">
      <c r="A27546" t="inlineStr">
        <is>
          <t>chaostoolkit</t>
        </is>
      </c>
      <c r="B27546" t="inlineStr">
        <is>
          <t>10a7b8796c357e4eb5fa6204319c64c172aca5eb</t>
        </is>
      </c>
      <c r="C27546" t="inlineStr">
        <is>
          <t>2018-01-16 16:45:21+00:00</t>
        </is>
      </c>
      <c r="D27546" t="inlineStr">
        <is>
          <t>verchange</t>
        </is>
      </c>
      <c r="E27546" t="inlineStr">
        <is>
          <t>chaostoolkit-lib</t>
        </is>
      </c>
      <c r="F27546" t="inlineStr">
        <is>
          <t>&gt;=0.10.0</t>
        </is>
      </c>
      <c r="G27546" t="inlineStr">
        <is>
          <t>chaostoolkit-lib</t>
        </is>
      </c>
      <c r="H27546" t="inlineStr">
        <is>
          <t>&gt;=0.8.0</t>
        </is>
      </c>
    </row>
    <row r="27547">
      <c r="A27547" t="inlineStr">
        <is>
          <t>chaostoolkit</t>
        </is>
      </c>
      <c r="B27547" t="inlineStr">
        <is>
          <t>d3ffe34dd9bb396b8d90c233a4a03d16266e7b72</t>
        </is>
      </c>
      <c r="C27547" t="inlineStr">
        <is>
          <t>2018-01-17 15:49:06+00:00</t>
        </is>
      </c>
      <c r="D27547" t="inlineStr">
        <is>
          <t>verchange</t>
        </is>
      </c>
      <c r="E27547" t="inlineStr">
        <is>
          <t>chaostoolkit-lib</t>
        </is>
      </c>
      <c r="F27547" t="inlineStr">
        <is>
          <t>&gt;=0.11.0</t>
        </is>
      </c>
      <c r="G27547" t="inlineStr">
        <is>
          <t>chaostoolkit-lib</t>
        </is>
      </c>
      <c r="H27547" t="inlineStr">
        <is>
          <t>&gt;=0.10.0</t>
        </is>
      </c>
    </row>
    <row r="27548">
      <c r="A27548" t="inlineStr">
        <is>
          <t>chaostoolkit</t>
        </is>
      </c>
      <c r="B27548" t="inlineStr">
        <is>
          <t>6f964cf85469f7bab2a0101fa3d4628dc0bb74d1</t>
        </is>
      </c>
      <c r="C27548" t="inlineStr">
        <is>
          <t>2018-02-07 14:55:31+00:00</t>
        </is>
      </c>
      <c r="D27548" t="inlineStr">
        <is>
          <t>verchange</t>
        </is>
      </c>
      <c r="E27548" t="inlineStr">
        <is>
          <t>chaostoolkit-lib</t>
        </is>
      </c>
      <c r="F27548" t="inlineStr">
        <is>
          <t>&gt;=0.14.0</t>
        </is>
      </c>
      <c r="G27548" t="inlineStr">
        <is>
          <t>chaostoolkit-lib</t>
        </is>
      </c>
      <c r="H27548" t="inlineStr">
        <is>
          <t>&gt;=0.11.0</t>
        </is>
      </c>
    </row>
    <row r="27549">
      <c r="A27549" t="inlineStr">
        <is>
          <t>chaostoolkit</t>
        </is>
      </c>
      <c r="B27549" t="inlineStr">
        <is>
          <t>c8d02dd3bbf7e08b089a3a8a149fe8090e36ff07</t>
        </is>
      </c>
      <c r="C27549" t="inlineStr">
        <is>
          <t>2018-04-27 12:10:28+00:00</t>
        </is>
      </c>
      <c r="D27549" t="inlineStr">
        <is>
          <t>verchange</t>
        </is>
      </c>
      <c r="E27549" t="inlineStr">
        <is>
          <t>chaostoolkit-lib</t>
        </is>
      </c>
      <c r="F27549" t="inlineStr">
        <is>
          <t>&gt;=0.17.0</t>
        </is>
      </c>
      <c r="G27549" t="inlineStr">
        <is>
          <t>chaostoolkit-lib</t>
        </is>
      </c>
      <c r="H27549" t="inlineStr">
        <is>
          <t>&gt;=0.14.0</t>
        </is>
      </c>
    </row>
    <row r="27550">
      <c r="A27550" t="inlineStr">
        <is>
          <t>chaostoolkit</t>
        </is>
      </c>
      <c r="B27550" t="inlineStr">
        <is>
          <t>0ef08d6d6fa2b315b83d4b3793b2f0548e441e84</t>
        </is>
      </c>
      <c r="C27550" t="inlineStr">
        <is>
          <t>2018-08-10 13:19:56+00:00</t>
        </is>
      </c>
      <c r="D27550" t="inlineStr">
        <is>
          <t>verchange</t>
        </is>
      </c>
      <c r="E27550" t="inlineStr">
        <is>
          <t>chaostoolkit-lib</t>
        </is>
      </c>
      <c r="F27550" t="inlineStr">
        <is>
          <t>&gt;=0.20.0</t>
        </is>
      </c>
      <c r="G27550" t="inlineStr">
        <is>
          <t>chaostoolkit-lib</t>
        </is>
      </c>
      <c r="H27550" t="inlineStr">
        <is>
          <t>&gt;=0.17.0</t>
        </is>
      </c>
    </row>
    <row r="27551">
      <c r="A27551" t="inlineStr">
        <is>
          <t>chaostoolkit</t>
        </is>
      </c>
      <c r="B27551" t="inlineStr">
        <is>
          <t>7e82f74f1789d4b872627b32f3ada294d961194a</t>
        </is>
      </c>
      <c r="C27551" t="inlineStr">
        <is>
          <t>2018-09-19 12:44:56+00:00</t>
        </is>
      </c>
      <c r="D27551" t="inlineStr">
        <is>
          <t>verchange</t>
        </is>
      </c>
      <c r="E27551" t="inlineStr">
        <is>
          <t>chaostoolkit-lib</t>
        </is>
      </c>
      <c r="F27551" t="inlineStr">
        <is>
          <t>&gt;=0.21.0</t>
        </is>
      </c>
      <c r="G27551" t="inlineStr">
        <is>
          <t>chaostoolkit-lib</t>
        </is>
      </c>
      <c r="H27551" t="inlineStr">
        <is>
          <t>&gt;=0.20.0</t>
        </is>
      </c>
    </row>
    <row r="27552">
      <c r="A27552" t="inlineStr">
        <is>
          <t>chaostoolkit</t>
        </is>
      </c>
      <c r="B27552" t="inlineStr">
        <is>
          <t>7e82f74f1789d4b872627b32f3ada294d961194a</t>
        </is>
      </c>
      <c r="C27552" t="inlineStr">
        <is>
          <t>2018-09-19 12:44:56+00:00</t>
        </is>
      </c>
      <c r="D27552" t="inlineStr">
        <is>
          <t>rem</t>
        </is>
      </c>
      <c r="E27552" t="inlineStr"/>
      <c r="F27552" t="inlineStr"/>
      <c r="G27552" t="inlineStr">
        <is>
          <t>pycodestyle</t>
        </is>
      </c>
      <c r="H27552" t="inlineStr"/>
    </row>
    <row r="27553">
      <c r="A27553" t="inlineStr">
        <is>
          <t>chaostoolkit</t>
        </is>
      </c>
      <c r="B27553" t="inlineStr">
        <is>
          <t>e564ecc3843955add18898347de3f58a99943922</t>
        </is>
      </c>
      <c r="C27553" t="inlineStr">
        <is>
          <t>2018-11-29 14:12:29+00:00</t>
        </is>
      </c>
      <c r="D27553" t="inlineStr">
        <is>
          <t>verchange</t>
        </is>
      </c>
      <c r="E27553" t="inlineStr">
        <is>
          <t>chaostoolkit-lib</t>
        </is>
      </c>
      <c r="F27553" t="inlineStr">
        <is>
          <t>&gt;=0.22.1</t>
        </is>
      </c>
      <c r="G27553" t="inlineStr">
        <is>
          <t>chaostoolkit-lib</t>
        </is>
      </c>
      <c r="H27553" t="inlineStr">
        <is>
          <t>&gt;=0.21.0</t>
        </is>
      </c>
    </row>
    <row r="27554">
      <c r="A27554" t="inlineStr">
        <is>
          <t>chaostoolkit</t>
        </is>
      </c>
      <c r="B27554" t="inlineStr">
        <is>
          <t>5e14dfbd3afb05ab36c57edaf2047e8f809f7e70</t>
        </is>
      </c>
      <c r="C27554" t="inlineStr">
        <is>
          <t>2018-11-30 14:45:51+00:00</t>
        </is>
      </c>
      <c r="D27554" t="inlineStr">
        <is>
          <t>verchange</t>
        </is>
      </c>
      <c r="E27554" t="inlineStr">
        <is>
          <t>chaostoolkit-lib</t>
        </is>
      </c>
      <c r="F27554" t="inlineStr">
        <is>
          <t>&gt;=0.22.2</t>
        </is>
      </c>
      <c r="G27554" t="inlineStr">
        <is>
          <t>chaostoolkit-lib</t>
        </is>
      </c>
      <c r="H27554" t="inlineStr">
        <is>
          <t>&gt;=0.22.1</t>
        </is>
      </c>
    </row>
    <row r="27555">
      <c r="A27555" t="inlineStr">
        <is>
          <t>chaostoolkit</t>
        </is>
      </c>
      <c r="B27555" t="inlineStr">
        <is>
          <t>0dc1c735c1333c6d5e6f4fe970d86015ca29bf30</t>
        </is>
      </c>
      <c r="C27555" t="inlineStr">
        <is>
          <t>2019-02-21 10:52:58+00:00</t>
        </is>
      </c>
      <c r="D27555" t="inlineStr">
        <is>
          <t>verchange</t>
        </is>
      </c>
      <c r="E27555" t="inlineStr">
        <is>
          <t>logzero</t>
        </is>
      </c>
      <c r="F27555" t="inlineStr">
        <is>
          <t>&gt;=1.5.0</t>
        </is>
      </c>
      <c r="G27555" t="inlineStr">
        <is>
          <t>logzero</t>
        </is>
      </c>
      <c r="H27555" t="inlineStr"/>
    </row>
    <row r="27556">
      <c r="A27556" t="inlineStr">
        <is>
          <t>chaostoolkit</t>
        </is>
      </c>
      <c r="B27556" t="inlineStr">
        <is>
          <t>0dc1c735c1333c6d5e6f4fe970d86015ca29bf30</t>
        </is>
      </c>
      <c r="C27556" t="inlineStr">
        <is>
          <t>2019-02-21 10:52:58+00:00</t>
        </is>
      </c>
      <c r="D27556" t="inlineStr">
        <is>
          <t>verchange</t>
        </is>
      </c>
      <c r="E27556" t="inlineStr">
        <is>
          <t>chaostoolkit-lib</t>
        </is>
      </c>
      <c r="F27556" t="inlineStr">
        <is>
          <t>&gt;=1.0.0</t>
        </is>
      </c>
      <c r="G27556" t="inlineStr">
        <is>
          <t>chaostoolkit-lib</t>
        </is>
      </c>
      <c r="H27556" t="inlineStr">
        <is>
          <t>&gt;=0.22.2</t>
        </is>
      </c>
    </row>
    <row r="27557">
      <c r="A27557" t="inlineStr">
        <is>
          <t>chaostoolkit</t>
        </is>
      </c>
      <c r="B27557" t="inlineStr">
        <is>
          <t>0dc1c735c1333c6d5e6f4fe970d86015ca29bf30</t>
        </is>
      </c>
      <c r="C27557" t="inlineStr">
        <is>
          <t>2019-02-21 10:52:58+00:00</t>
        </is>
      </c>
      <c r="D27557" t="inlineStr">
        <is>
          <t>verchange</t>
        </is>
      </c>
      <c r="E27557" t="inlineStr">
        <is>
          <t>requests</t>
        </is>
      </c>
      <c r="F27557" t="inlineStr">
        <is>
          <t>&gt;=2.21</t>
        </is>
      </c>
      <c r="G27557" t="inlineStr">
        <is>
          <t>requests</t>
        </is>
      </c>
      <c r="H27557" t="inlineStr"/>
    </row>
    <row r="27558">
      <c r="A27558" t="inlineStr">
        <is>
          <t>chaostoolkit</t>
        </is>
      </c>
      <c r="B27558" t="inlineStr">
        <is>
          <t>0dc1c735c1333c6d5e6f4fe970d86015ca29bf30</t>
        </is>
      </c>
      <c r="C27558" t="inlineStr">
        <is>
          <t>2019-02-21 10:52:58+00:00</t>
        </is>
      </c>
      <c r="D27558" t="inlineStr">
        <is>
          <t>verchange</t>
        </is>
      </c>
      <c r="E27558" t="inlineStr">
        <is>
          <t>click</t>
        </is>
      </c>
      <c r="F27558" t="inlineStr">
        <is>
          <t>&gt;=7.0</t>
        </is>
      </c>
      <c r="G27558" t="inlineStr">
        <is>
          <t>click</t>
        </is>
      </c>
      <c r="H27558" t="inlineStr"/>
    </row>
    <row r="27559">
      <c r="A27559" t="inlineStr">
        <is>
          <t>chaostoolkit</t>
        </is>
      </c>
      <c r="B27559" t="inlineStr">
        <is>
          <t>0dc1c735c1333c6d5e6f4fe970d86015ca29bf30</t>
        </is>
      </c>
      <c r="C27559" t="inlineStr">
        <is>
          <t>2019-02-21 10:52:58+00:00</t>
        </is>
      </c>
      <c r="D27559" t="inlineStr">
        <is>
          <t>verchange</t>
        </is>
      </c>
      <c r="E27559" t="inlineStr">
        <is>
          <t>click-plugins</t>
        </is>
      </c>
      <c r="F27559" t="inlineStr">
        <is>
          <t>&gt;=1.0.4</t>
        </is>
      </c>
      <c r="G27559" t="inlineStr">
        <is>
          <t>click-plugins</t>
        </is>
      </c>
      <c r="H27559" t="inlineStr"/>
    </row>
    <row r="27560">
      <c r="A27560" t="inlineStr">
        <is>
          <t>chaostoolkit</t>
        </is>
      </c>
      <c r="B27560" t="inlineStr">
        <is>
          <t>ecc98d5ba3c7d7659b7778770f0c39a5ceabda86</t>
        </is>
      </c>
      <c r="C27560" t="inlineStr">
        <is>
          <t>2019-04-17 12:01:18+00:00</t>
        </is>
      </c>
      <c r="D27560" t="inlineStr">
        <is>
          <t>verchange</t>
        </is>
      </c>
      <c r="E27560" t="inlineStr">
        <is>
          <t>chaostoolkit-lib</t>
        </is>
      </c>
      <c r="F27560" t="inlineStr">
        <is>
          <t>&gt;=1.2.0</t>
        </is>
      </c>
      <c r="G27560" t="inlineStr">
        <is>
          <t>chaostoolkit-lib</t>
        </is>
      </c>
      <c r="H27560" t="inlineStr">
        <is>
          <t>&gt;=1.0.0</t>
        </is>
      </c>
    </row>
    <row r="27561">
      <c r="A27561" t="inlineStr">
        <is>
          <t>chaostoolkit</t>
        </is>
      </c>
      <c r="B27561" t="inlineStr">
        <is>
          <t>a5a7c702386aecbb86c015da5a2a054ff4e83bc6</t>
        </is>
      </c>
      <c r="C27561" t="inlineStr">
        <is>
          <t>2019-05-04 11:10:44+00:00</t>
        </is>
      </c>
      <c r="D27561" t="inlineStr">
        <is>
          <t>verchange</t>
        </is>
      </c>
      <c r="E27561" t="inlineStr">
        <is>
          <t>chaostoolkit-lib</t>
        </is>
      </c>
      <c r="F27561" t="inlineStr">
        <is>
          <t>&gt;=1.3.0</t>
        </is>
      </c>
      <c r="G27561" t="inlineStr">
        <is>
          <t>chaostoolkit-lib</t>
        </is>
      </c>
      <c r="H27561" t="inlineStr">
        <is>
          <t>&gt;=1.2.0</t>
        </is>
      </c>
    </row>
    <row r="27562">
      <c r="A27562" t="inlineStr">
        <is>
          <t>chaostoolkit</t>
        </is>
      </c>
      <c r="B27562" t="inlineStr">
        <is>
          <t>ab58b9811c320dd215628941b95c9af3459431ae</t>
        </is>
      </c>
      <c r="C27562" t="inlineStr">
        <is>
          <t>2019-09-03 08:36:27+00:00</t>
        </is>
      </c>
      <c r="D27562" t="inlineStr">
        <is>
          <t>verchange</t>
        </is>
      </c>
      <c r="E27562" t="inlineStr">
        <is>
          <t>requests</t>
        </is>
      </c>
      <c r="F27562" t="inlineStr">
        <is>
          <t>&gt;=2.21</t>
        </is>
      </c>
      <c r="G27562" t="inlineStr">
        <is>
          <t>requests</t>
        </is>
      </c>
      <c r="H27562" t="inlineStr">
        <is>
          <t>&gt;=2.21</t>
        </is>
      </c>
    </row>
    <row r="27563">
      <c r="A27563" t="inlineStr">
        <is>
          <t>chaostoolkit</t>
        </is>
      </c>
      <c r="B27563" t="inlineStr">
        <is>
          <t>ab58b9811c320dd215628941b95c9af3459431ae</t>
        </is>
      </c>
      <c r="C27563" t="inlineStr">
        <is>
          <t>2019-09-03 08:36:27+00:00</t>
        </is>
      </c>
      <c r="D27563" t="inlineStr">
        <is>
          <t>verchange</t>
        </is>
      </c>
      <c r="E27563" t="inlineStr">
        <is>
          <t>chaostoolkit-lib</t>
        </is>
      </c>
      <c r="F27563" t="inlineStr">
        <is>
          <t>&gt;=1.6.0</t>
        </is>
      </c>
      <c r="G27563" t="inlineStr">
        <is>
          <t>chaostoolkit-lib</t>
        </is>
      </c>
      <c r="H27563" t="inlineStr">
        <is>
          <t>&gt;=1.3.0</t>
        </is>
      </c>
    </row>
    <row r="27564">
      <c r="A27564" t="inlineStr">
        <is>
          <t>chaostoolkit</t>
        </is>
      </c>
      <c r="B27564" t="inlineStr">
        <is>
          <t>ab58b9811c320dd215628941b95c9af3459431ae</t>
        </is>
      </c>
      <c r="C27564" t="inlineStr">
        <is>
          <t>2019-09-03 08:36:27+00:00</t>
        </is>
      </c>
      <c r="D27564" t="inlineStr">
        <is>
          <t>add</t>
        </is>
      </c>
      <c r="E27564" t="inlineStr">
        <is>
          <t>python-json-logger</t>
        </is>
      </c>
      <c r="F27564" t="inlineStr">
        <is>
          <t>&gt;=0.1.11</t>
        </is>
      </c>
      <c r="G27564" t="inlineStr"/>
      <c r="H27564" t="inlineStr"/>
    </row>
    <row r="27565">
      <c r="A27565" t="inlineStr">
        <is>
          <t>chaostoolkit</t>
        </is>
      </c>
      <c r="B27565" t="inlineStr">
        <is>
          <t>0e5407d60bbeb114250f63958e2889df7fd97fe6</t>
        </is>
      </c>
      <c r="C27565" t="inlineStr">
        <is>
          <t>2020-02-20 09:04:46+00:00</t>
        </is>
      </c>
      <c r="D27565" t="inlineStr">
        <is>
          <t>verchange</t>
        </is>
      </c>
      <c r="E27565" t="inlineStr">
        <is>
          <t>chaostoolkit-lib</t>
        </is>
      </c>
      <c r="F27565" t="inlineStr">
        <is>
          <t>~=1.8.0</t>
        </is>
      </c>
      <c r="G27565" t="inlineStr">
        <is>
          <t>chaostoolkit-lib</t>
        </is>
      </c>
      <c r="H27565" t="inlineStr">
        <is>
          <t>&gt;=1.6.0</t>
        </is>
      </c>
    </row>
    <row r="27566">
      <c r="A27566" t="inlineStr">
        <is>
          <t>chaostoolkit</t>
        </is>
      </c>
      <c r="B27566" t="inlineStr">
        <is>
          <t>0e5407d60bbeb114250f63958e2889df7fd97fe6</t>
        </is>
      </c>
      <c r="C27566" t="inlineStr">
        <is>
          <t>2020-02-20 09:04:46+00:00</t>
        </is>
      </c>
      <c r="D27566" t="inlineStr">
        <is>
          <t>add</t>
        </is>
      </c>
      <c r="E27566" t="inlineStr">
        <is>
          <t>PyYAML</t>
        </is>
      </c>
      <c r="F27566" t="inlineStr">
        <is>
          <t>&gt;=5.1.2</t>
        </is>
      </c>
      <c r="G27566" t="inlineStr"/>
      <c r="H27566" t="inlineStr"/>
    </row>
    <row r="27567">
      <c r="A27567" t="inlineStr">
        <is>
          <t>chaostoolkit</t>
        </is>
      </c>
      <c r="B27567" t="inlineStr">
        <is>
          <t>0e5407d60bbeb114250f63958e2889df7fd97fe6</t>
        </is>
      </c>
      <c r="C27567" t="inlineStr">
        <is>
          <t>2020-02-20 09:04:46+00:00</t>
        </is>
      </c>
      <c r="D27567" t="inlineStr">
        <is>
          <t>add</t>
        </is>
      </c>
      <c r="E27567" t="inlineStr">
        <is>
          <t>importlib-metadata</t>
        </is>
      </c>
      <c r="F27567" t="inlineStr">
        <is>
          <t>&gt;=1.2.0</t>
        </is>
      </c>
      <c r="G27567" t="inlineStr"/>
      <c r="H27567" t="inlineStr"/>
    </row>
    <row r="27568">
      <c r="A27568" t="inlineStr">
        <is>
          <t>chaostoolkit</t>
        </is>
      </c>
      <c r="B27568" t="inlineStr">
        <is>
          <t>a0e978dfd03dde82d6ac99cd28548e40efac8436</t>
        </is>
      </c>
      <c r="C27568" t="inlineStr">
        <is>
          <t>2020-02-20 11:14:30+00:00</t>
        </is>
      </c>
      <c r="D27568" t="inlineStr">
        <is>
          <t>verchange</t>
        </is>
      </c>
      <c r="E27568" t="inlineStr">
        <is>
          <t>chaostoolkit-lib</t>
        </is>
      </c>
      <c r="F27568" t="inlineStr">
        <is>
          <t>~=1.8.1</t>
        </is>
      </c>
      <c r="G27568" t="inlineStr">
        <is>
          <t>chaostoolkit-lib</t>
        </is>
      </c>
      <c r="H27568" t="inlineStr">
        <is>
          <t>~=1.8.0</t>
        </is>
      </c>
    </row>
    <row r="27569">
      <c r="A27569" t="inlineStr">
        <is>
          <t>chaostoolkit</t>
        </is>
      </c>
      <c r="B27569" t="inlineStr">
        <is>
          <t>4e79c6fc1a45513f03980644944d3d5c3cdc6937</t>
        </is>
      </c>
      <c r="C27569" t="inlineStr">
        <is>
          <t>2020-04-29 18:28:26+00:00</t>
        </is>
      </c>
      <c r="D27569" t="inlineStr">
        <is>
          <t>verchange</t>
        </is>
      </c>
      <c r="E27569" t="inlineStr">
        <is>
          <t>chaostoolkit-lib</t>
        </is>
      </c>
      <c r="F27569" t="inlineStr">
        <is>
          <t>~=1.9</t>
        </is>
      </c>
      <c r="G27569" t="inlineStr">
        <is>
          <t>chaostoolkit-lib</t>
        </is>
      </c>
      <c r="H27569" t="inlineStr">
        <is>
          <t>~=1.8.1</t>
        </is>
      </c>
    </row>
    <row r="27570">
      <c r="A27570" t="inlineStr">
        <is>
          <t>chaostoolkit</t>
        </is>
      </c>
      <c r="B27570" t="inlineStr">
        <is>
          <t>1fd7a2b5f26949cdb5e18c5a97b8351de5475423</t>
        </is>
      </c>
      <c r="C27570" t="inlineStr">
        <is>
          <t>2020-07-06 12:45:30+00:00</t>
        </is>
      </c>
      <c r="D27570" t="inlineStr">
        <is>
          <t>verchange</t>
        </is>
      </c>
      <c r="E27570" t="inlineStr">
        <is>
          <t>chaostoolkit-lib</t>
        </is>
      </c>
      <c r="F27570" t="inlineStr">
        <is>
          <t>~=1.11</t>
        </is>
      </c>
      <c r="G27570" t="inlineStr">
        <is>
          <t>chaostoolkit-lib</t>
        </is>
      </c>
      <c r="H27570" t="inlineStr">
        <is>
          <t>~=1.9</t>
        </is>
      </c>
    </row>
    <row r="27571">
      <c r="A27571" t="inlineStr">
        <is>
          <t>chaostoolkit</t>
        </is>
      </c>
      <c r="B27571" t="inlineStr">
        <is>
          <t>500ed4533551c86616e06909c7c5b85f71b87869</t>
        </is>
      </c>
      <c r="C27571" t="inlineStr">
        <is>
          <t>2020-08-17 13:06:14+00:00</t>
        </is>
      </c>
      <c r="D27571" t="inlineStr">
        <is>
          <t>verchange</t>
        </is>
      </c>
      <c r="E27571" t="inlineStr">
        <is>
          <t>chaostoolkit-lib</t>
        </is>
      </c>
      <c r="F27571" t="inlineStr">
        <is>
          <t>~=1.12</t>
        </is>
      </c>
      <c r="G27571" t="inlineStr">
        <is>
          <t>chaostoolkit-lib</t>
        </is>
      </c>
      <c r="H27571" t="inlineStr">
        <is>
          <t>~=1.11</t>
        </is>
      </c>
    </row>
    <row r="27572">
      <c r="A27572" t="inlineStr">
        <is>
          <t>chaostoolkit</t>
        </is>
      </c>
      <c r="B27572" t="inlineStr">
        <is>
          <t>763cbc9bbaeec432f59063a125634abcf14855b6</t>
        </is>
      </c>
      <c r="C27572" t="inlineStr">
        <is>
          <t>2020-09-07 08:57:08+00:00</t>
        </is>
      </c>
      <c r="D27572" t="inlineStr">
        <is>
          <t>verchange</t>
        </is>
      </c>
      <c r="E27572" t="inlineStr">
        <is>
          <t>chaostoolkit-lib</t>
        </is>
      </c>
      <c r="F27572" t="inlineStr">
        <is>
          <t>~=1.13</t>
        </is>
      </c>
      <c r="G27572" t="inlineStr">
        <is>
          <t>chaostoolkit-lib</t>
        </is>
      </c>
      <c r="H27572" t="inlineStr">
        <is>
          <t>~=1.12</t>
        </is>
      </c>
    </row>
    <row r="27573">
      <c r="A27573" t="inlineStr">
        <is>
          <t>chaostoolkit</t>
        </is>
      </c>
      <c r="B27573" t="inlineStr">
        <is>
          <t>11e19a6cd291491fc501d75d661530710fa04506</t>
        </is>
      </c>
      <c r="C27573" t="inlineStr">
        <is>
          <t>2020-11-03 08:53:54+00:00</t>
        </is>
      </c>
      <c r="D27573" t="inlineStr">
        <is>
          <t>verchange</t>
        </is>
      </c>
      <c r="E27573" t="inlineStr">
        <is>
          <t>chaostoolkit-lib</t>
        </is>
      </c>
      <c r="F27573" t="inlineStr">
        <is>
          <t>~=1.15</t>
        </is>
      </c>
      <c r="G27573" t="inlineStr">
        <is>
          <t>chaostoolkit-lib</t>
        </is>
      </c>
      <c r="H27573" t="inlineStr">
        <is>
          <t>~=1.13</t>
        </is>
      </c>
    </row>
    <row r="27574">
      <c r="A27574" t="inlineStr">
        <is>
          <t>chaostoolkit</t>
        </is>
      </c>
      <c r="B27574" t="inlineStr">
        <is>
          <t>e77f4cb1ff60359ea403653cfe9a44a0af43578c</t>
        </is>
      </c>
      <c r="C27574" t="inlineStr">
        <is>
          <t>2021-02-17 10:24:39+00:00</t>
        </is>
      </c>
      <c r="D27574" t="inlineStr">
        <is>
          <t>verchange</t>
        </is>
      </c>
      <c r="E27574" t="inlineStr">
        <is>
          <t>chaostoolkit-lib</t>
        </is>
      </c>
      <c r="F27574" t="inlineStr">
        <is>
          <t>~=1.15;&lt;1.19.0</t>
        </is>
      </c>
      <c r="G27574" t="inlineStr">
        <is>
          <t>chaostoolkit-lib</t>
        </is>
      </c>
      <c r="H27574" t="inlineStr">
        <is>
          <t>~=1.15</t>
        </is>
      </c>
    </row>
    <row r="27575">
      <c r="A27575" t="inlineStr">
        <is>
          <t>chaostoolkit</t>
        </is>
      </c>
      <c r="B27575" t="inlineStr">
        <is>
          <t>e77f4cb1ff60359ea403653cfe9a44a0af43578c</t>
        </is>
      </c>
      <c r="C27575" t="inlineStr">
        <is>
          <t>2021-02-17 10:24:39+00:00</t>
        </is>
      </c>
      <c r="D27575" t="inlineStr">
        <is>
          <t>add</t>
        </is>
      </c>
      <c r="E27575" t="inlineStr">
        <is>
          <t>pyyaml</t>
        </is>
      </c>
      <c r="F27575" t="inlineStr">
        <is>
          <t>~=5.3</t>
        </is>
      </c>
      <c r="G27575" t="inlineStr"/>
      <c r="H27575" t="inlineStr"/>
    </row>
    <row r="27576">
      <c r="A27576" t="inlineStr">
        <is>
          <t>chaostoolkit</t>
        </is>
      </c>
      <c r="B27576" t="inlineStr">
        <is>
          <t>e77f4cb1ff60359ea403653cfe9a44a0af43578c</t>
        </is>
      </c>
      <c r="C27576" t="inlineStr">
        <is>
          <t>2021-02-17 10:24:39+00:00</t>
        </is>
      </c>
      <c r="D27576" t="inlineStr">
        <is>
          <t>add</t>
        </is>
      </c>
      <c r="E27576" t="inlineStr">
        <is>
          <t>pyyaml</t>
        </is>
      </c>
      <c r="F27576" t="inlineStr">
        <is>
          <t>~=5.4</t>
        </is>
      </c>
      <c r="G27576" t="inlineStr"/>
      <c r="H27576" t="inlineStr"/>
    </row>
    <row r="27577">
      <c r="A27577" t="inlineStr">
        <is>
          <t>chaostoolkit</t>
        </is>
      </c>
      <c r="B27577" t="inlineStr">
        <is>
          <t>e77f4cb1ff60359ea403653cfe9a44a0af43578c</t>
        </is>
      </c>
      <c r="C27577" t="inlineStr">
        <is>
          <t>2021-02-17 10:24:39+00:00</t>
        </is>
      </c>
      <c r="D27577" t="inlineStr">
        <is>
          <t>rem</t>
        </is>
      </c>
      <c r="E27577" t="inlineStr"/>
      <c r="F27577" t="inlineStr"/>
      <c r="G27577" t="inlineStr">
        <is>
          <t>PyYAML</t>
        </is>
      </c>
      <c r="H27577" t="inlineStr">
        <is>
          <t>&gt;=5.1.2</t>
        </is>
      </c>
    </row>
    <row r="27578">
      <c r="A27578" t="inlineStr">
        <is>
          <t>chaostoolkit</t>
        </is>
      </c>
      <c r="B27578" t="inlineStr">
        <is>
          <t>d5fd64416cabe6813a6b410636f44618bbf93f93</t>
        </is>
      </c>
      <c r="C27578" t="inlineStr">
        <is>
          <t>2021-02-18 10:46:46+00:00</t>
        </is>
      </c>
      <c r="D27578" t="inlineStr">
        <is>
          <t>verchange</t>
        </is>
      </c>
      <c r="E27578" t="inlineStr">
        <is>
          <t>chaostoolkit-lib</t>
        </is>
      </c>
      <c r="F27578" t="inlineStr">
        <is>
          <t>~=1.19</t>
        </is>
      </c>
      <c r="G27578" t="inlineStr">
        <is>
          <t>chaostoolkit-lib</t>
        </is>
      </c>
      <c r="H27578" t="inlineStr">
        <is>
          <t>~=1.15;&lt;1.19.0</t>
        </is>
      </c>
    </row>
    <row r="27579">
      <c r="A27579" t="inlineStr">
        <is>
          <t>chaostoolkit</t>
        </is>
      </c>
      <c r="B27579" t="inlineStr">
        <is>
          <t>d5fd64416cabe6813a6b410636f44618bbf93f93</t>
        </is>
      </c>
      <c r="C27579" t="inlineStr">
        <is>
          <t>2021-02-18 10:46:46+00:00</t>
        </is>
      </c>
      <c r="D27579" t="inlineStr">
        <is>
          <t>verchange</t>
        </is>
      </c>
      <c r="E27579" t="inlineStr">
        <is>
          <t>pyyaml</t>
        </is>
      </c>
      <c r="F27579" t="inlineStr">
        <is>
          <t>~=5.4</t>
        </is>
      </c>
      <c r="G27579" t="inlineStr">
        <is>
          <t>pyyaml</t>
        </is>
      </c>
      <c r="H27579" t="inlineStr">
        <is>
          <t>~=5.3</t>
        </is>
      </c>
    </row>
    <row r="27580">
      <c r="A27580" t="inlineStr">
        <is>
          <t>django-tickets</t>
        </is>
      </c>
      <c r="B27580" t="inlineStr">
        <is>
          <t>b0edf4ce26c54b693d818075fc0b4874682052cf</t>
        </is>
      </c>
      <c r="C27580" t="inlineStr">
        <is>
          <t>2015-03-23 16:52:00+00:00</t>
        </is>
      </c>
      <c r="D27580" t="inlineStr">
        <is>
          <t>verchange</t>
        </is>
      </c>
      <c r="E27580" t="inlineStr">
        <is>
          <t>Django</t>
        </is>
      </c>
      <c r="F27580" t="inlineStr">
        <is>
          <t>&gt;=1.6</t>
        </is>
      </c>
      <c r="G27580" t="inlineStr">
        <is>
          <t>Django</t>
        </is>
      </c>
      <c r="H27580" t="inlineStr">
        <is>
          <t>&gt;=1.4.1</t>
        </is>
      </c>
    </row>
    <row r="27581">
      <c r="A27581" t="inlineStr">
        <is>
          <t>django-tickets</t>
        </is>
      </c>
      <c r="B27581" t="inlineStr">
        <is>
          <t>b0edf4ce26c54b693d818075fc0b4874682052cf</t>
        </is>
      </c>
      <c r="C27581" t="inlineStr">
        <is>
          <t>2015-03-23 16:52:00+00:00</t>
        </is>
      </c>
      <c r="D27581" t="inlineStr">
        <is>
          <t>rem</t>
        </is>
      </c>
      <c r="E27581" t="inlineStr"/>
      <c r="F27581" t="inlineStr"/>
      <c r="G27581" t="inlineStr">
        <is>
          <t>django-nose</t>
        </is>
      </c>
      <c r="H27581" t="inlineStr"/>
    </row>
    <row r="27582">
      <c r="A27582" t="inlineStr">
        <is>
          <t>django-tickets</t>
        </is>
      </c>
      <c r="B27582" t="inlineStr">
        <is>
          <t>b0edf4ce26c54b693d818075fc0b4874682052cf</t>
        </is>
      </c>
      <c r="C27582" t="inlineStr">
        <is>
          <t>2015-03-23 16:52:00+00:00</t>
        </is>
      </c>
      <c r="D27582" t="inlineStr">
        <is>
          <t>rem</t>
        </is>
      </c>
      <c r="E27582" t="inlineStr"/>
      <c r="F27582" t="inlineStr"/>
      <c r="G27582" t="inlineStr">
        <is>
          <t>django-coverage</t>
        </is>
      </c>
      <c r="H27582" t="inlineStr"/>
    </row>
    <row r="27583">
      <c r="A27583" t="inlineStr">
        <is>
          <t>andOTP-decrypt</t>
        </is>
      </c>
      <c r="B27583" t="inlineStr">
        <is>
          <t>c3720a5b05a1a28de4346fba0ce9a34a7888b33e</t>
        </is>
      </c>
      <c r="C27583" t="inlineStr">
        <is>
          <t>2021-01-01 16:12:47+00:00</t>
        </is>
      </c>
      <c r="D27583" t="inlineStr">
        <is>
          <t>verchange</t>
        </is>
      </c>
      <c r="E27583" t="inlineStr">
        <is>
          <t>pillow</t>
        </is>
      </c>
      <c r="F27583">
        <f>=7.2.0</f>
        <v/>
      </c>
      <c r="G27583" t="inlineStr">
        <is>
          <t>pillow</t>
        </is>
      </c>
      <c r="H27583">
        <f>=7.2.0</f>
        <v/>
      </c>
    </row>
    <row r="27584">
      <c r="A27584" t="inlineStr">
        <is>
          <t>andOTP-decrypt</t>
        </is>
      </c>
      <c r="B27584" t="inlineStr">
        <is>
          <t>c3720a5b05a1a28de4346fba0ce9a34a7888b33e</t>
        </is>
      </c>
      <c r="C27584" t="inlineStr">
        <is>
          <t>2021-01-01 16:12:47+00:00</t>
        </is>
      </c>
      <c r="D27584" t="inlineStr">
        <is>
          <t>verchange</t>
        </is>
      </c>
      <c r="E27584" t="inlineStr">
        <is>
          <t>pycryptodome</t>
        </is>
      </c>
      <c r="F27584">
        <f>=3.9.9</f>
        <v/>
      </c>
      <c r="G27584" t="inlineStr">
        <is>
          <t>pycryptodome</t>
        </is>
      </c>
      <c r="H27584">
        <f>=3.9.8</f>
        <v/>
      </c>
    </row>
    <row r="27585">
      <c r="A27585" t="inlineStr">
        <is>
          <t>andOTP-decrypt</t>
        </is>
      </c>
      <c r="B27585" t="inlineStr">
        <is>
          <t>c3720a5b05a1a28de4346fba0ce9a34a7888b33e</t>
        </is>
      </c>
      <c r="C27585" t="inlineStr">
        <is>
          <t>2021-01-01 16:12:47+00:00</t>
        </is>
      </c>
      <c r="D27585" t="inlineStr">
        <is>
          <t>verchange</t>
        </is>
      </c>
      <c r="E27585" t="inlineStr">
        <is>
          <t>pyotp</t>
        </is>
      </c>
      <c r="F27585">
        <f>=2.4.1</f>
        <v/>
      </c>
      <c r="G27585" t="inlineStr">
        <is>
          <t>pyotp</t>
        </is>
      </c>
      <c r="H27585">
        <f>=2.4.0</f>
        <v/>
      </c>
    </row>
    <row r="27586">
      <c r="A27586" t="inlineStr">
        <is>
          <t>andOTP-decrypt</t>
        </is>
      </c>
      <c r="B27586" t="inlineStr">
        <is>
          <t>ef8d27a9ac7d4549365a107d39f0b36296459d6b</t>
        </is>
      </c>
      <c r="C27586" t="inlineStr">
        <is>
          <t>2021-03-19 11:41:33+00:00</t>
        </is>
      </c>
      <c r="D27586" t="inlineStr">
        <is>
          <t>verchange</t>
        </is>
      </c>
      <c r="E27586" t="inlineStr">
        <is>
          <t>pillow</t>
        </is>
      </c>
      <c r="F27586">
        <f>=8.1.1</f>
        <v/>
      </c>
      <c r="G27586" t="inlineStr">
        <is>
          <t>pillow</t>
        </is>
      </c>
      <c r="H27586">
        <f>=7.2.0</f>
        <v/>
      </c>
    </row>
    <row r="27587">
      <c r="A27587" t="inlineStr">
        <is>
          <t>mitzasql</t>
        </is>
      </c>
      <c r="B27587" t="inlineStr">
        <is>
          <t>69221d0f0fbf07ffc76f5cb51ef224cc5eedcd38</t>
        </is>
      </c>
      <c r="C27587" t="inlineStr">
        <is>
          <t>2019-06-24 16:12:34+00:00</t>
        </is>
      </c>
      <c r="D27587" t="inlineStr">
        <is>
          <t>add</t>
        </is>
      </c>
      <c r="E27587" t="inlineStr">
        <is>
          <t>pygments</t>
        </is>
      </c>
      <c r="F27587">
        <f>=2.4.2</f>
        <v/>
      </c>
      <c r="G27587" t="inlineStr"/>
      <c r="H27587" t="inlineStr"/>
    </row>
    <row r="27588">
      <c r="A27588" t="inlineStr">
        <is>
          <t>mitzasql</t>
        </is>
      </c>
      <c r="B27588" t="inlineStr">
        <is>
          <t>534d475cfc081506c01fbf51041079a5f176f2a6</t>
        </is>
      </c>
      <c r="C27588" t="inlineStr">
        <is>
          <t>2020-11-30 11:58:33+00:00</t>
        </is>
      </c>
      <c r="D27588" t="inlineStr">
        <is>
          <t>verchange</t>
        </is>
      </c>
      <c r="E27588" t="inlineStr">
        <is>
          <t>appdirs</t>
        </is>
      </c>
      <c r="F27588">
        <f>=1.4.4</f>
        <v/>
      </c>
      <c r="G27588" t="inlineStr">
        <is>
          <t>appdirs</t>
        </is>
      </c>
      <c r="H27588">
        <f>=1.4.3</f>
        <v/>
      </c>
    </row>
    <row r="27589">
      <c r="A27589" t="inlineStr">
        <is>
          <t>mitzasql</t>
        </is>
      </c>
      <c r="B27589" t="inlineStr">
        <is>
          <t>534d475cfc081506c01fbf51041079a5f176f2a6</t>
        </is>
      </c>
      <c r="C27589" t="inlineStr">
        <is>
          <t>2020-11-30 11:58:33+00:00</t>
        </is>
      </c>
      <c r="D27589" t="inlineStr">
        <is>
          <t>verchange</t>
        </is>
      </c>
      <c r="E27589" t="inlineStr">
        <is>
          <t>pygments</t>
        </is>
      </c>
      <c r="F27589">
        <f>=2.7.2</f>
        <v/>
      </c>
      <c r="G27589" t="inlineStr">
        <is>
          <t>pygments</t>
        </is>
      </c>
      <c r="H27589">
        <f>=2.4.2</f>
        <v/>
      </c>
    </row>
    <row r="27590">
      <c r="A27590" t="inlineStr">
        <is>
          <t>mitzasql</t>
        </is>
      </c>
      <c r="B27590" t="inlineStr">
        <is>
          <t>534d475cfc081506c01fbf51041079a5f176f2a6</t>
        </is>
      </c>
      <c r="C27590" t="inlineStr">
        <is>
          <t>2020-11-30 11:58:33+00:00</t>
        </is>
      </c>
      <c r="D27590" t="inlineStr">
        <is>
          <t>verchange</t>
        </is>
      </c>
      <c r="E27590" t="inlineStr">
        <is>
          <t>mysql-connector-python</t>
        </is>
      </c>
      <c r="F27590">
        <f>=8.0.22</f>
        <v/>
      </c>
      <c r="G27590" t="inlineStr">
        <is>
          <t>mysql-connector-python</t>
        </is>
      </c>
      <c r="H27590">
        <f>=8.0.16</f>
        <v/>
      </c>
    </row>
    <row r="27591">
      <c r="A27591" t="inlineStr">
        <is>
          <t>mitzasql</t>
        </is>
      </c>
      <c r="B27591" t="inlineStr">
        <is>
          <t>534d475cfc081506c01fbf51041079a5f176f2a6</t>
        </is>
      </c>
      <c r="C27591" t="inlineStr">
        <is>
          <t>2020-11-30 11:58:33+00:00</t>
        </is>
      </c>
      <c r="D27591" t="inlineStr">
        <is>
          <t>verchange</t>
        </is>
      </c>
      <c r="E27591" t="inlineStr">
        <is>
          <t>urwid</t>
        </is>
      </c>
      <c r="F27591">
        <f>=2.1.2</f>
        <v/>
      </c>
      <c r="G27591" t="inlineStr">
        <is>
          <t>urwid</t>
        </is>
      </c>
      <c r="H27591">
        <f>=2.0.1</f>
        <v/>
      </c>
    </row>
    <row r="27592">
      <c r="A27592" t="inlineStr">
        <is>
          <t>mitzasql</t>
        </is>
      </c>
      <c r="B27592" t="inlineStr">
        <is>
          <t>647c4eea85b2d07d1ed8264d27b724c723b259a9</t>
        </is>
      </c>
      <c r="C27592" t="inlineStr">
        <is>
          <t>2021-02-07 19:53:04+00:00</t>
        </is>
      </c>
      <c r="D27592" t="inlineStr">
        <is>
          <t>add</t>
        </is>
      </c>
      <c r="E27592" t="inlineStr">
        <is>
          <t>pyperclip</t>
        </is>
      </c>
      <c r="F27592">
        <f>=1.8.1</f>
        <v/>
      </c>
      <c r="G27592" t="inlineStr"/>
      <c r="H27592" t="inlineStr"/>
    </row>
    <row r="27593">
      <c r="A27593" t="inlineStr">
        <is>
          <t>mitzasql</t>
        </is>
      </c>
      <c r="B27593" t="inlineStr">
        <is>
          <t>3fe4430f82efe7576ec80a0c05dccbd313df7690</t>
        </is>
      </c>
      <c r="C27593" t="inlineStr">
        <is>
          <t>2021-04-04 17:15:34+00:00</t>
        </is>
      </c>
      <c r="D27593" t="inlineStr">
        <is>
          <t>verchange</t>
        </is>
      </c>
      <c r="E27593" t="inlineStr">
        <is>
          <t>pygments</t>
        </is>
      </c>
      <c r="F27593">
        <f>=2.7.4</f>
        <v/>
      </c>
      <c r="G27593" t="inlineStr">
        <is>
          <t>pygments</t>
        </is>
      </c>
      <c r="H27593">
        <f>=2.7.2</f>
        <v/>
      </c>
    </row>
    <row r="27594">
      <c r="A27594" t="inlineStr">
        <is>
          <t>bonobo</t>
        </is>
      </c>
      <c r="B27594" t="inlineStr">
        <is>
          <t>3254b2b8a092edacaae04fbb7f7ea0d4abcb6466</t>
        </is>
      </c>
      <c r="C27594" t="inlineStr">
        <is>
          <t>2017-05-01 18:34:15+00:00</t>
        </is>
      </c>
      <c r="D27594" t="inlineStr">
        <is>
          <t>add</t>
        </is>
      </c>
      <c r="E27594" t="inlineStr">
        <is>
          <t>colorama</t>
        </is>
      </c>
      <c r="F27594">
        <f>=0.3.9</f>
        <v/>
      </c>
      <c r="G27594" t="inlineStr"/>
      <c r="H27594" t="inlineStr"/>
    </row>
    <row r="27595">
      <c r="A27595" t="inlineStr">
        <is>
          <t>bonobo</t>
        </is>
      </c>
      <c r="B27595" t="inlineStr">
        <is>
          <t>3254b2b8a092edacaae04fbb7f7ea0d4abcb6466</t>
        </is>
      </c>
      <c r="C27595" t="inlineStr">
        <is>
          <t>2017-05-01 18:34:15+00:00</t>
        </is>
      </c>
      <c r="D27595" t="inlineStr">
        <is>
          <t>add</t>
        </is>
      </c>
      <c r="E27595" t="inlineStr">
        <is>
          <t>fs</t>
        </is>
      </c>
      <c r="F27595">
        <f>=2.0.3</f>
        <v/>
      </c>
      <c r="G27595" t="inlineStr"/>
      <c r="H27595" t="inlineStr"/>
    </row>
    <row r="27596">
      <c r="A27596" t="inlineStr">
        <is>
          <t>bonobo</t>
        </is>
      </c>
      <c r="B27596" t="inlineStr">
        <is>
          <t>3254b2b8a092edacaae04fbb7f7ea0d4abcb6466</t>
        </is>
      </c>
      <c r="C27596" t="inlineStr">
        <is>
          <t>2017-05-01 18:34:15+00:00</t>
        </is>
      </c>
      <c r="D27596" t="inlineStr">
        <is>
          <t>add</t>
        </is>
      </c>
      <c r="E27596" t="inlineStr">
        <is>
          <t>psutil</t>
        </is>
      </c>
      <c r="F27596">
        <f>=5.2.2</f>
        <v/>
      </c>
      <c r="G27596" t="inlineStr"/>
      <c r="H27596" t="inlineStr"/>
    </row>
    <row r="27597">
      <c r="A27597" t="inlineStr">
        <is>
          <t>bonobo</t>
        </is>
      </c>
      <c r="B27597" t="inlineStr">
        <is>
          <t>3254b2b8a092edacaae04fbb7f7ea0d4abcb6466</t>
        </is>
      </c>
      <c r="C27597" t="inlineStr">
        <is>
          <t>2017-05-01 18:34:15+00:00</t>
        </is>
      </c>
      <c r="D27597" t="inlineStr">
        <is>
          <t>add</t>
        </is>
      </c>
      <c r="E27597" t="inlineStr">
        <is>
          <t>requests</t>
        </is>
      </c>
      <c r="F27597">
        <f>=2.13.0</f>
        <v/>
      </c>
      <c r="G27597" t="inlineStr"/>
      <c r="H27597" t="inlineStr"/>
    </row>
    <row r="27598">
      <c r="A27598" t="inlineStr">
        <is>
          <t>bonobo</t>
        </is>
      </c>
      <c r="B27598" t="inlineStr">
        <is>
          <t>3254b2b8a092edacaae04fbb7f7ea0d4abcb6466</t>
        </is>
      </c>
      <c r="C27598" t="inlineStr">
        <is>
          <t>2017-05-01 18:34:15+00:00</t>
        </is>
      </c>
      <c r="D27598" t="inlineStr">
        <is>
          <t>add</t>
        </is>
      </c>
      <c r="E27598" t="inlineStr">
        <is>
          <t>stevedore</t>
        </is>
      </c>
      <c r="F27598">
        <f>=1.21.0</f>
        <v/>
      </c>
      <c r="G27598" t="inlineStr"/>
      <c r="H27598" t="inlineStr"/>
    </row>
    <row r="27599">
      <c r="A27599" t="inlineStr">
        <is>
          <t>bonobo</t>
        </is>
      </c>
      <c r="B27599" t="inlineStr">
        <is>
          <t>1813681baba2c03ebd11ed3732db0738e270aafa</t>
        </is>
      </c>
      <c r="C27599" t="inlineStr">
        <is>
          <t>2017-05-22 09:05:48+00:00</t>
        </is>
      </c>
      <c r="D27599" t="inlineStr">
        <is>
          <t>verchange</t>
        </is>
      </c>
      <c r="E27599" t="inlineStr">
        <is>
          <t>psutil</t>
        </is>
      </c>
      <c r="F27599">
        <f>=5.2.2</f>
        <v/>
      </c>
      <c r="G27599" t="inlineStr">
        <is>
          <t>psutil</t>
        </is>
      </c>
      <c r="H27599">
        <f>=5.2.2</f>
        <v/>
      </c>
    </row>
    <row r="27600">
      <c r="A27600" t="inlineStr">
        <is>
          <t>bonobo</t>
        </is>
      </c>
      <c r="B27600" t="inlineStr">
        <is>
          <t>1813681baba2c03ebd11ed3732db0738e270aafa</t>
        </is>
      </c>
      <c r="C27600" t="inlineStr">
        <is>
          <t>2017-05-22 09:05:48+00:00</t>
        </is>
      </c>
      <c r="D27600" t="inlineStr">
        <is>
          <t>verchange</t>
        </is>
      </c>
      <c r="E27600" t="inlineStr">
        <is>
          <t>colorama</t>
        </is>
      </c>
      <c r="F27600">
        <f>=0.3.9</f>
        <v/>
      </c>
      <c r="G27600" t="inlineStr">
        <is>
          <t>colorama</t>
        </is>
      </c>
      <c r="H27600">
        <f>=0.3.9</f>
        <v/>
      </c>
    </row>
    <row r="27601">
      <c r="A27601" t="inlineStr">
        <is>
          <t>bonobo</t>
        </is>
      </c>
      <c r="B27601" t="inlineStr">
        <is>
          <t>1813681baba2c03ebd11ed3732db0738e270aafa</t>
        </is>
      </c>
      <c r="C27601" t="inlineStr">
        <is>
          <t>2017-05-22 09:05:48+00:00</t>
        </is>
      </c>
      <c r="D27601" t="inlineStr">
        <is>
          <t>verchange</t>
        </is>
      </c>
      <c r="E27601" t="inlineStr">
        <is>
          <t>requests</t>
        </is>
      </c>
      <c r="F27601">
        <f>=2.13.0</f>
        <v/>
      </c>
      <c r="G27601" t="inlineStr">
        <is>
          <t>requests</t>
        </is>
      </c>
      <c r="H27601">
        <f>=2.13.0</f>
        <v/>
      </c>
    </row>
    <row r="27602">
      <c r="A27602" t="inlineStr">
        <is>
          <t>bonobo</t>
        </is>
      </c>
      <c r="B27602" t="inlineStr">
        <is>
          <t>1813681baba2c03ebd11ed3732db0738e270aafa</t>
        </is>
      </c>
      <c r="C27602" t="inlineStr">
        <is>
          <t>2017-05-22 09:05:48+00:00</t>
        </is>
      </c>
      <c r="D27602" t="inlineStr">
        <is>
          <t>verchange</t>
        </is>
      </c>
      <c r="E27602" t="inlineStr">
        <is>
          <t>stevedore</t>
        </is>
      </c>
      <c r="F27602">
        <f>=1.21.0</f>
        <v/>
      </c>
      <c r="G27602" t="inlineStr">
        <is>
          <t>stevedore</t>
        </is>
      </c>
      <c r="H27602">
        <f>=1.21.0</f>
        <v/>
      </c>
    </row>
    <row r="27603">
      <c r="A27603" t="inlineStr">
        <is>
          <t>bonobo</t>
        </is>
      </c>
      <c r="B27603" t="inlineStr">
        <is>
          <t>1813681baba2c03ebd11ed3732db0738e270aafa</t>
        </is>
      </c>
      <c r="C27603" t="inlineStr">
        <is>
          <t>2017-05-22 09:05:48+00:00</t>
        </is>
      </c>
      <c r="D27603" t="inlineStr">
        <is>
          <t>verchange</t>
        </is>
      </c>
      <c r="E27603" t="inlineStr">
        <is>
          <t>fs</t>
        </is>
      </c>
      <c r="F27603">
        <f>=2.0.3</f>
        <v/>
      </c>
      <c r="G27603" t="inlineStr">
        <is>
          <t>fs</t>
        </is>
      </c>
      <c r="H27603">
        <f>=2.0.3</f>
        <v/>
      </c>
    </row>
    <row r="27604">
      <c r="A27604" t="inlineStr">
        <is>
          <t>bonobo</t>
        </is>
      </c>
      <c r="B27604" t="inlineStr">
        <is>
          <t>1813681baba2c03ebd11ed3732db0738e270aafa</t>
        </is>
      </c>
      <c r="C27604" t="inlineStr">
        <is>
          <t>2017-05-22 09:05:48+00:00</t>
        </is>
      </c>
      <c r="D27604" t="inlineStr">
        <is>
          <t>add</t>
        </is>
      </c>
      <c r="E27604" t="inlineStr">
        <is>
          <t>appdirs</t>
        </is>
      </c>
      <c r="F27604">
        <f>=1.4.3</f>
        <v/>
      </c>
      <c r="G27604" t="inlineStr"/>
      <c r="H27604" t="inlineStr"/>
    </row>
    <row r="27605">
      <c r="A27605" t="inlineStr">
        <is>
          <t>bonobo</t>
        </is>
      </c>
      <c r="B27605" t="inlineStr">
        <is>
          <t>1813681baba2c03ebd11ed3732db0738e270aafa</t>
        </is>
      </c>
      <c r="C27605" t="inlineStr">
        <is>
          <t>2017-05-22 09:05:48+00:00</t>
        </is>
      </c>
      <c r="D27605" t="inlineStr">
        <is>
          <t>add</t>
        </is>
      </c>
      <c r="E27605" t="inlineStr">
        <is>
          <t>enum34</t>
        </is>
      </c>
      <c r="F27605">
        <f>=1.1.6</f>
        <v/>
      </c>
      <c r="G27605" t="inlineStr"/>
      <c r="H27605" t="inlineStr"/>
    </row>
    <row r="27606">
      <c r="A27606" t="inlineStr">
        <is>
          <t>bonobo</t>
        </is>
      </c>
      <c r="B27606" t="inlineStr">
        <is>
          <t>1813681baba2c03ebd11ed3732db0738e270aafa</t>
        </is>
      </c>
      <c r="C27606" t="inlineStr">
        <is>
          <t>2017-05-22 09:05:48+00:00</t>
        </is>
      </c>
      <c r="D27606" t="inlineStr">
        <is>
          <t>add</t>
        </is>
      </c>
      <c r="E27606" t="inlineStr">
        <is>
          <t>pbr</t>
        </is>
      </c>
      <c r="F27606">
        <f>=3.0.0</f>
        <v/>
      </c>
      <c r="G27606" t="inlineStr"/>
      <c r="H27606" t="inlineStr"/>
    </row>
    <row r="27607">
      <c r="A27607" t="inlineStr">
        <is>
          <t>bonobo</t>
        </is>
      </c>
      <c r="B27607" t="inlineStr">
        <is>
          <t>1813681baba2c03ebd11ed3732db0738e270aafa</t>
        </is>
      </c>
      <c r="C27607" t="inlineStr">
        <is>
          <t>2017-05-22 09:05:48+00:00</t>
        </is>
      </c>
      <c r="D27607" t="inlineStr">
        <is>
          <t>add</t>
        </is>
      </c>
      <c r="E27607" t="inlineStr">
        <is>
          <t>pytz</t>
        </is>
      </c>
      <c r="F27607">
        <f>=2017.2</f>
        <v/>
      </c>
      <c r="G27607" t="inlineStr"/>
      <c r="H27607" t="inlineStr"/>
    </row>
    <row r="27608">
      <c r="A27608" t="inlineStr">
        <is>
          <t>bonobo</t>
        </is>
      </c>
      <c r="B27608" t="inlineStr">
        <is>
          <t>1813681baba2c03ebd11ed3732db0738e270aafa</t>
        </is>
      </c>
      <c r="C27608" t="inlineStr">
        <is>
          <t>2017-05-22 09:05:48+00:00</t>
        </is>
      </c>
      <c r="D27608" t="inlineStr">
        <is>
          <t>add</t>
        </is>
      </c>
      <c r="E27608" t="inlineStr">
        <is>
          <t>six</t>
        </is>
      </c>
      <c r="F27608">
        <f>=1.10.0</f>
        <v/>
      </c>
      <c r="G27608" t="inlineStr"/>
      <c r="H27608" t="inlineStr"/>
    </row>
    <row r="27609">
      <c r="A27609" t="inlineStr">
        <is>
          <t>bonobo</t>
        </is>
      </c>
      <c r="B27609" t="inlineStr">
        <is>
          <t>d8232abfc2000ab10cc4d15d87a50a7ead4c41a2</t>
        </is>
      </c>
      <c r="C27609" t="inlineStr">
        <is>
          <t>2017-05-28 11:03:14+00:00</t>
        </is>
      </c>
      <c r="D27609" t="inlineStr">
        <is>
          <t>verchange</t>
        </is>
      </c>
      <c r="E27609" t="inlineStr">
        <is>
          <t>requests</t>
        </is>
      </c>
      <c r="F27609">
        <f>=2.16.5</f>
        <v/>
      </c>
      <c r="G27609" t="inlineStr">
        <is>
          <t>requests</t>
        </is>
      </c>
      <c r="H27609">
        <f>=2.13.0</f>
        <v/>
      </c>
    </row>
    <row r="27610">
      <c r="A27610" t="inlineStr">
        <is>
          <t>bonobo</t>
        </is>
      </c>
      <c r="B27610" t="inlineStr">
        <is>
          <t>d8232abfc2000ab10cc4d15d87a50a7ead4c41a2</t>
        </is>
      </c>
      <c r="C27610" t="inlineStr">
        <is>
          <t>2017-05-28 11:03:14+00:00</t>
        </is>
      </c>
      <c r="D27610" t="inlineStr">
        <is>
          <t>verchange</t>
        </is>
      </c>
      <c r="E27610" t="inlineStr">
        <is>
          <t>pbr</t>
        </is>
      </c>
      <c r="F27610">
        <f>=3.0.1</f>
        <v/>
      </c>
      <c r="G27610" t="inlineStr">
        <is>
          <t>pbr</t>
        </is>
      </c>
      <c r="H27610">
        <f>=3.0.0</f>
        <v/>
      </c>
    </row>
    <row r="27611">
      <c r="A27611" t="inlineStr">
        <is>
          <t>bonobo</t>
        </is>
      </c>
      <c r="B27611" t="inlineStr">
        <is>
          <t>d8232abfc2000ab10cc4d15d87a50a7ead4c41a2</t>
        </is>
      </c>
      <c r="C27611" t="inlineStr">
        <is>
          <t>2017-05-28 11:03:14+00:00</t>
        </is>
      </c>
      <c r="D27611" t="inlineStr">
        <is>
          <t>add</t>
        </is>
      </c>
      <c r="E27611" t="inlineStr">
        <is>
          <t>certifi</t>
        </is>
      </c>
      <c r="F27611">
        <f>=2017.4.17</f>
        <v/>
      </c>
      <c r="G27611" t="inlineStr"/>
      <c r="H27611" t="inlineStr"/>
    </row>
    <row r="27612">
      <c r="A27612" t="inlineStr">
        <is>
          <t>bonobo</t>
        </is>
      </c>
      <c r="B27612" t="inlineStr">
        <is>
          <t>d8232abfc2000ab10cc4d15d87a50a7ead4c41a2</t>
        </is>
      </c>
      <c r="C27612" t="inlineStr">
        <is>
          <t>2017-05-28 11:03:14+00:00</t>
        </is>
      </c>
      <c r="D27612" t="inlineStr">
        <is>
          <t>add</t>
        </is>
      </c>
      <c r="E27612" t="inlineStr">
        <is>
          <t>chardet</t>
        </is>
      </c>
      <c r="F27612">
        <f>=3.0.3</f>
        <v/>
      </c>
      <c r="G27612" t="inlineStr"/>
      <c r="H27612" t="inlineStr"/>
    </row>
    <row r="27613">
      <c r="A27613" t="inlineStr">
        <is>
          <t>bonobo</t>
        </is>
      </c>
      <c r="B27613" t="inlineStr">
        <is>
          <t>d8232abfc2000ab10cc4d15d87a50a7ead4c41a2</t>
        </is>
      </c>
      <c r="C27613" t="inlineStr">
        <is>
          <t>2017-05-28 11:03:14+00:00</t>
        </is>
      </c>
      <c r="D27613" t="inlineStr">
        <is>
          <t>add</t>
        </is>
      </c>
      <c r="E27613" t="inlineStr">
        <is>
          <t>idna</t>
        </is>
      </c>
      <c r="F27613">
        <f>=2.5</f>
        <v/>
      </c>
      <c r="G27613" t="inlineStr"/>
      <c r="H27613" t="inlineStr"/>
    </row>
    <row r="27614">
      <c r="A27614" t="inlineStr">
        <is>
          <t>bonobo</t>
        </is>
      </c>
      <c r="B27614" t="inlineStr">
        <is>
          <t>d8232abfc2000ab10cc4d15d87a50a7ead4c41a2</t>
        </is>
      </c>
      <c r="C27614" t="inlineStr">
        <is>
          <t>2017-05-28 11:03:14+00:00</t>
        </is>
      </c>
      <c r="D27614" t="inlineStr">
        <is>
          <t>add</t>
        </is>
      </c>
      <c r="E27614" t="inlineStr">
        <is>
          <t>urllib3</t>
        </is>
      </c>
      <c r="F27614">
        <f>=1.21.1</f>
        <v/>
      </c>
      <c r="G27614" t="inlineStr"/>
      <c r="H27614" t="inlineStr"/>
    </row>
    <row r="27615">
      <c r="A27615" t="inlineStr">
        <is>
          <t>bonobo</t>
        </is>
      </c>
      <c r="B27615" t="inlineStr">
        <is>
          <t>e0a00dcc91f6d9b65d4eef58a6dcf20169ce9f6b</t>
        </is>
      </c>
      <c r="C27615" t="inlineStr">
        <is>
          <t>2017-06-10 11:57:28+00:00</t>
        </is>
      </c>
      <c r="D27615" t="inlineStr">
        <is>
          <t>verchange</t>
        </is>
      </c>
      <c r="E27615" t="inlineStr">
        <is>
          <t>requests</t>
        </is>
      </c>
      <c r="F27615">
        <f>=2.17.3</f>
        <v/>
      </c>
      <c r="G27615" t="inlineStr">
        <is>
          <t>requests</t>
        </is>
      </c>
      <c r="H27615">
        <f>=2.16.5</f>
        <v/>
      </c>
    </row>
    <row r="27616">
      <c r="A27616" t="inlineStr">
        <is>
          <t>bonobo</t>
        </is>
      </c>
      <c r="B27616" t="inlineStr">
        <is>
          <t>e0a00dcc91f6d9b65d4eef58a6dcf20169ce9f6b</t>
        </is>
      </c>
      <c r="C27616" t="inlineStr">
        <is>
          <t>2017-06-10 11:57:28+00:00</t>
        </is>
      </c>
      <c r="D27616" t="inlineStr">
        <is>
          <t>verchange</t>
        </is>
      </c>
      <c r="E27616" t="inlineStr">
        <is>
          <t>stevedore</t>
        </is>
      </c>
      <c r="F27616">
        <f>=1.23.0</f>
        <v/>
      </c>
      <c r="G27616" t="inlineStr">
        <is>
          <t>stevedore</t>
        </is>
      </c>
      <c r="H27616">
        <f>=1.21.0</f>
        <v/>
      </c>
    </row>
    <row r="27617">
      <c r="A27617" t="inlineStr">
        <is>
          <t>bonobo</t>
        </is>
      </c>
      <c r="B27617" t="inlineStr">
        <is>
          <t>e0a00dcc91f6d9b65d4eef58a6dcf20169ce9f6b</t>
        </is>
      </c>
      <c r="C27617" t="inlineStr">
        <is>
          <t>2017-06-10 11:57:28+00:00</t>
        </is>
      </c>
      <c r="D27617" t="inlineStr">
        <is>
          <t>verchange</t>
        </is>
      </c>
      <c r="E27617" t="inlineStr">
        <is>
          <t>chardet</t>
        </is>
      </c>
      <c r="F27617">
        <f>=3.0.4</f>
        <v/>
      </c>
      <c r="G27617" t="inlineStr">
        <is>
          <t>chardet</t>
        </is>
      </c>
      <c r="H27617">
        <f>=3.0.3</f>
        <v/>
      </c>
    </row>
    <row r="27618">
      <c r="A27618" t="inlineStr">
        <is>
          <t>bonobo</t>
        </is>
      </c>
      <c r="B27618" t="inlineStr">
        <is>
          <t>fb54143a7a24fd8171faa08106c2fc58c5153e42</t>
        </is>
      </c>
      <c r="C27618" t="inlineStr">
        <is>
          <t>2017-06-10 13:42:26+00:00</t>
        </is>
      </c>
      <c r="D27618" t="inlineStr">
        <is>
          <t>add</t>
        </is>
      </c>
      <c r="E27618" t="inlineStr">
        <is>
          <t>packaging</t>
        </is>
      </c>
      <c r="F27618">
        <f>=16.8</f>
        <v/>
      </c>
      <c r="G27618" t="inlineStr"/>
      <c r="H27618" t="inlineStr"/>
    </row>
    <row r="27619">
      <c r="A27619" t="inlineStr">
        <is>
          <t>bonobo</t>
        </is>
      </c>
      <c r="B27619" t="inlineStr">
        <is>
          <t>fb54143a7a24fd8171faa08106c2fc58c5153e42</t>
        </is>
      </c>
      <c r="C27619" t="inlineStr">
        <is>
          <t>2017-06-10 13:42:26+00:00</t>
        </is>
      </c>
      <c r="D27619" t="inlineStr">
        <is>
          <t>add</t>
        </is>
      </c>
      <c r="E27619" t="inlineStr">
        <is>
          <t>pyparsing</t>
        </is>
      </c>
      <c r="F27619">
        <f>=2.2.0</f>
        <v/>
      </c>
      <c r="G27619" t="inlineStr"/>
      <c r="H27619" t="inlineStr"/>
    </row>
    <row r="27620">
      <c r="A27620" t="inlineStr">
        <is>
          <t>bonobo</t>
        </is>
      </c>
      <c r="B27620" t="inlineStr">
        <is>
          <t>1d273767851e75e3cc92096515410e92594831d9</t>
        </is>
      </c>
      <c r="C27620" t="inlineStr">
        <is>
          <t>2017-06-18 19:35:31+00:00</t>
        </is>
      </c>
      <c r="D27620" t="inlineStr">
        <is>
          <t>verchange</t>
        </is>
      </c>
      <c r="E27620" t="inlineStr">
        <is>
          <t>requests</t>
        </is>
      </c>
      <c r="F27620">
        <f>=2.18.1</f>
        <v/>
      </c>
      <c r="G27620" t="inlineStr">
        <is>
          <t>requests</t>
        </is>
      </c>
      <c r="H27620">
        <f>=2.17.3</f>
        <v/>
      </c>
    </row>
    <row r="27621">
      <c r="A27621" t="inlineStr">
        <is>
          <t>bonobo</t>
        </is>
      </c>
      <c r="B27621" t="inlineStr">
        <is>
          <t>1d273767851e75e3cc92096515410e92594831d9</t>
        </is>
      </c>
      <c r="C27621" t="inlineStr">
        <is>
          <t>2017-06-18 19:35:31+00:00</t>
        </is>
      </c>
      <c r="D27621" t="inlineStr">
        <is>
          <t>verchange</t>
        </is>
      </c>
      <c r="E27621" t="inlineStr">
        <is>
          <t>fs</t>
        </is>
      </c>
      <c r="F27621">
        <f>=2.0.4</f>
        <v/>
      </c>
      <c r="G27621" t="inlineStr">
        <is>
          <t>fs</t>
        </is>
      </c>
      <c r="H27621">
        <f>=2.0.3</f>
        <v/>
      </c>
    </row>
    <row r="27622">
      <c r="A27622" t="inlineStr">
        <is>
          <t>bonobo</t>
        </is>
      </c>
      <c r="B27622" t="inlineStr">
        <is>
          <t>1d273767851e75e3cc92096515410e92594831d9</t>
        </is>
      </c>
      <c r="C27622" t="inlineStr">
        <is>
          <t>2017-06-18 19:35:31+00:00</t>
        </is>
      </c>
      <c r="D27622" t="inlineStr">
        <is>
          <t>rem</t>
        </is>
      </c>
      <c r="E27622" t="inlineStr"/>
      <c r="F27622" t="inlineStr"/>
      <c r="G27622" t="inlineStr">
        <is>
          <t>enum34</t>
        </is>
      </c>
      <c r="H27622">
        <f>=1.1.6</f>
        <v/>
      </c>
    </row>
    <row r="27623">
      <c r="A27623" t="inlineStr">
        <is>
          <t>bonobo</t>
        </is>
      </c>
      <c r="B27623" t="inlineStr">
        <is>
          <t>0e2e772043ed73a7a3079301cac912c7a7de1c0d</t>
        </is>
      </c>
      <c r="C27623" t="inlineStr">
        <is>
          <t>2017-07-16 08:50:50+00:00</t>
        </is>
      </c>
      <c r="D27623" t="inlineStr">
        <is>
          <t>verchange</t>
        </is>
      </c>
      <c r="E27623" t="inlineStr">
        <is>
          <t>stevedore</t>
        </is>
      </c>
      <c r="F27623">
        <f>=1.24.0</f>
        <v/>
      </c>
      <c r="G27623" t="inlineStr">
        <is>
          <t>stevedore</t>
        </is>
      </c>
      <c r="H27623">
        <f>=1.23.0</f>
        <v/>
      </c>
    </row>
    <row r="27624">
      <c r="A27624" t="inlineStr">
        <is>
          <t>bonobo</t>
        </is>
      </c>
      <c r="B27624" t="inlineStr">
        <is>
          <t>0e2e772043ed73a7a3079301cac912c7a7de1c0d</t>
        </is>
      </c>
      <c r="C27624" t="inlineStr">
        <is>
          <t>2017-07-16 08:50:50+00:00</t>
        </is>
      </c>
      <c r="D27624" t="inlineStr">
        <is>
          <t>verchange</t>
        </is>
      </c>
      <c r="E27624" t="inlineStr">
        <is>
          <t>pbr</t>
        </is>
      </c>
      <c r="F27624">
        <f>=3.1.1</f>
        <v/>
      </c>
      <c r="G27624" t="inlineStr">
        <is>
          <t>pbr</t>
        </is>
      </c>
      <c r="H27624">
        <f>=3.0.1</f>
        <v/>
      </c>
    </row>
    <row r="27625">
      <c r="A27625" t="inlineStr">
        <is>
          <t>bonobo</t>
        </is>
      </c>
      <c r="B27625" t="inlineStr">
        <is>
          <t>32e222787d50bfe69a43ab4bc9b346120ee6ad86</t>
        </is>
      </c>
      <c r="C27625" t="inlineStr">
        <is>
          <t>2017-10-05 17:16:04+00:00</t>
        </is>
      </c>
      <c r="D27625" t="inlineStr">
        <is>
          <t>verchange</t>
        </is>
      </c>
      <c r="E27625" t="inlineStr">
        <is>
          <t>six</t>
        </is>
      </c>
      <c r="F27625">
        <f>=1.11.0</f>
        <v/>
      </c>
      <c r="G27625" t="inlineStr">
        <is>
          <t>six</t>
        </is>
      </c>
      <c r="H27625">
        <f>=1.10.0</f>
        <v/>
      </c>
    </row>
    <row r="27626">
      <c r="A27626" t="inlineStr">
        <is>
          <t>bonobo</t>
        </is>
      </c>
      <c r="B27626" t="inlineStr">
        <is>
          <t>32e222787d50bfe69a43ab4bc9b346120ee6ad86</t>
        </is>
      </c>
      <c r="C27626" t="inlineStr">
        <is>
          <t>2017-10-05 17:16:04+00:00</t>
        </is>
      </c>
      <c r="D27626" t="inlineStr">
        <is>
          <t>verchange</t>
        </is>
      </c>
      <c r="E27626" t="inlineStr">
        <is>
          <t>psutil</t>
        </is>
      </c>
      <c r="F27626">
        <f>=5.3.1</f>
        <v/>
      </c>
      <c r="G27626" t="inlineStr">
        <is>
          <t>psutil</t>
        </is>
      </c>
      <c r="H27626">
        <f>=5.2.2</f>
        <v/>
      </c>
    </row>
    <row r="27627">
      <c r="A27627" t="inlineStr">
        <is>
          <t>bonobo</t>
        </is>
      </c>
      <c r="B27627" t="inlineStr">
        <is>
          <t>32e222787d50bfe69a43ab4bc9b346120ee6ad86</t>
        </is>
      </c>
      <c r="C27627" t="inlineStr">
        <is>
          <t>2017-10-05 17:16:04+00:00</t>
        </is>
      </c>
      <c r="D27627" t="inlineStr">
        <is>
          <t>verchange</t>
        </is>
      </c>
      <c r="E27627" t="inlineStr">
        <is>
          <t>urllib3</t>
        </is>
      </c>
      <c r="F27627">
        <f>=1.22</f>
        <v/>
      </c>
      <c r="G27627" t="inlineStr">
        <is>
          <t>urllib3</t>
        </is>
      </c>
      <c r="H27627">
        <f>=1.21.1</f>
        <v/>
      </c>
    </row>
    <row r="27628">
      <c r="A27628" t="inlineStr">
        <is>
          <t>bonobo</t>
        </is>
      </c>
      <c r="B27628" t="inlineStr">
        <is>
          <t>32e222787d50bfe69a43ab4bc9b346120ee6ad86</t>
        </is>
      </c>
      <c r="C27628" t="inlineStr">
        <is>
          <t>2017-10-05 17:16:04+00:00</t>
        </is>
      </c>
      <c r="D27628" t="inlineStr">
        <is>
          <t>verchange</t>
        </is>
      </c>
      <c r="E27628" t="inlineStr">
        <is>
          <t>requests</t>
        </is>
      </c>
      <c r="F27628">
        <f>=2.18.4</f>
        <v/>
      </c>
      <c r="G27628" t="inlineStr">
        <is>
          <t>requests</t>
        </is>
      </c>
      <c r="H27628">
        <f>=2.18.1</f>
        <v/>
      </c>
    </row>
    <row r="27629">
      <c r="A27629" t="inlineStr">
        <is>
          <t>bonobo</t>
        </is>
      </c>
      <c r="B27629" t="inlineStr">
        <is>
          <t>32e222787d50bfe69a43ab4bc9b346120ee6ad86</t>
        </is>
      </c>
      <c r="C27629" t="inlineStr">
        <is>
          <t>2017-10-05 17:16:04+00:00</t>
        </is>
      </c>
      <c r="D27629" t="inlineStr">
        <is>
          <t>verchange</t>
        </is>
      </c>
      <c r="E27629" t="inlineStr">
        <is>
          <t>idna</t>
        </is>
      </c>
      <c r="F27629">
        <f>=2.6</f>
        <v/>
      </c>
      <c r="G27629" t="inlineStr">
        <is>
          <t>idna</t>
        </is>
      </c>
      <c r="H27629">
        <f>=2.5</f>
        <v/>
      </c>
    </row>
    <row r="27630">
      <c r="A27630" t="inlineStr">
        <is>
          <t>bonobo</t>
        </is>
      </c>
      <c r="B27630" t="inlineStr">
        <is>
          <t>32e222787d50bfe69a43ab4bc9b346120ee6ad86</t>
        </is>
      </c>
      <c r="C27630" t="inlineStr">
        <is>
          <t>2017-10-05 17:16:04+00:00</t>
        </is>
      </c>
      <c r="D27630" t="inlineStr">
        <is>
          <t>verchange</t>
        </is>
      </c>
      <c r="E27630" t="inlineStr">
        <is>
          <t>certifi</t>
        </is>
      </c>
      <c r="F27630">
        <f>=2017.7.27.1</f>
        <v/>
      </c>
      <c r="G27630" t="inlineStr">
        <is>
          <t>certifi</t>
        </is>
      </c>
      <c r="H27630">
        <f>=2017.4.17</f>
        <v/>
      </c>
    </row>
    <row r="27631">
      <c r="A27631" t="inlineStr">
        <is>
          <t>bonobo</t>
        </is>
      </c>
      <c r="B27631" t="inlineStr">
        <is>
          <t>32e222787d50bfe69a43ab4bc9b346120ee6ad86</t>
        </is>
      </c>
      <c r="C27631" t="inlineStr">
        <is>
          <t>2017-10-05 17:16:04+00:00</t>
        </is>
      </c>
      <c r="D27631" t="inlineStr">
        <is>
          <t>verchange</t>
        </is>
      </c>
      <c r="E27631" t="inlineStr">
        <is>
          <t>stevedore</t>
        </is>
      </c>
      <c r="F27631">
        <f>=1.27.1</f>
        <v/>
      </c>
      <c r="G27631" t="inlineStr">
        <is>
          <t>stevedore</t>
        </is>
      </c>
      <c r="H27631">
        <f>=1.24.0</f>
        <v/>
      </c>
    </row>
    <row r="27632">
      <c r="A27632" t="inlineStr">
        <is>
          <t>bonobo</t>
        </is>
      </c>
      <c r="B27632" t="inlineStr">
        <is>
          <t>32e222787d50bfe69a43ab4bc9b346120ee6ad86</t>
        </is>
      </c>
      <c r="C27632" t="inlineStr">
        <is>
          <t>2017-10-05 17:16:04+00:00</t>
        </is>
      </c>
      <c r="D27632" t="inlineStr">
        <is>
          <t>verchange</t>
        </is>
      </c>
      <c r="E27632" t="inlineStr">
        <is>
          <t>fs</t>
        </is>
      </c>
      <c r="F27632">
        <f>=2.0.11</f>
        <v/>
      </c>
      <c r="G27632" t="inlineStr">
        <is>
          <t>fs</t>
        </is>
      </c>
      <c r="H27632">
        <f>=2.0.4</f>
        <v/>
      </c>
    </row>
    <row r="27633">
      <c r="A27633" t="inlineStr">
        <is>
          <t>bonobo</t>
        </is>
      </c>
      <c r="B27633" t="inlineStr">
        <is>
          <t>c7f39aa851a73894f015f7d1bd93fd1ae8911273</t>
        </is>
      </c>
      <c r="C27633" t="inlineStr">
        <is>
          <t>2017-10-21 10:49:35+00:00</t>
        </is>
      </c>
      <c r="D27633" t="inlineStr">
        <is>
          <t>verchange</t>
        </is>
      </c>
      <c r="E27633" t="inlineStr">
        <is>
          <t>psutil</t>
        </is>
      </c>
      <c r="F27633">
        <f>=5.4.0</f>
        <v/>
      </c>
      <c r="G27633" t="inlineStr">
        <is>
          <t>psutil</t>
        </is>
      </c>
      <c r="H27633">
        <f>=5.3.1</f>
        <v/>
      </c>
    </row>
    <row r="27634">
      <c r="A27634" t="inlineStr">
        <is>
          <t>bonobo</t>
        </is>
      </c>
      <c r="B27634" t="inlineStr">
        <is>
          <t>c7f39aa851a73894f015f7d1bd93fd1ae8911273</t>
        </is>
      </c>
      <c r="C27634" t="inlineStr">
        <is>
          <t>2017-10-21 10:49:35+00:00</t>
        </is>
      </c>
      <c r="D27634" t="inlineStr">
        <is>
          <t>verchange</t>
        </is>
      </c>
      <c r="E27634" t="inlineStr">
        <is>
          <t>fs</t>
        </is>
      </c>
      <c r="F27634">
        <f>=2.0.12</f>
        <v/>
      </c>
      <c r="G27634" t="inlineStr">
        <is>
          <t>fs</t>
        </is>
      </c>
      <c r="H27634">
        <f>=2.0.11</f>
        <v/>
      </c>
    </row>
    <row r="27635">
      <c r="A27635" t="inlineStr">
        <is>
          <t>bonobo</t>
        </is>
      </c>
      <c r="B27635" t="inlineStr">
        <is>
          <t>870db691502d096737603a576674d7781802a606</t>
        </is>
      </c>
      <c r="C27635" t="inlineStr">
        <is>
          <t>2018-01-01 21:19:20+00:00</t>
        </is>
      </c>
      <c r="D27635" t="inlineStr">
        <is>
          <t>verchange</t>
        </is>
      </c>
      <c r="E27635" t="inlineStr">
        <is>
          <t>pytz</t>
        </is>
      </c>
      <c r="F27635">
        <f>=2017.3</f>
        <v/>
      </c>
      <c r="G27635" t="inlineStr">
        <is>
          <t>pytz</t>
        </is>
      </c>
      <c r="H27635">
        <f>=2017.2</f>
        <v/>
      </c>
    </row>
    <row r="27636">
      <c r="A27636" t="inlineStr">
        <is>
          <t>bonobo</t>
        </is>
      </c>
      <c r="B27636" t="inlineStr">
        <is>
          <t>870db691502d096737603a576674d7781802a606</t>
        </is>
      </c>
      <c r="C27636" t="inlineStr">
        <is>
          <t>2018-01-01 21:19:20+00:00</t>
        </is>
      </c>
      <c r="D27636" t="inlineStr">
        <is>
          <t>verchange</t>
        </is>
      </c>
      <c r="E27636" t="inlineStr">
        <is>
          <t>psutil</t>
        </is>
      </c>
      <c r="F27636">
        <f>=5.4.3</f>
        <v/>
      </c>
      <c r="G27636" t="inlineStr">
        <is>
          <t>psutil</t>
        </is>
      </c>
      <c r="H27636">
        <f>=5.4.0</f>
        <v/>
      </c>
    </row>
    <row r="27637">
      <c r="A27637" t="inlineStr">
        <is>
          <t>bonobo</t>
        </is>
      </c>
      <c r="B27637" t="inlineStr">
        <is>
          <t>870db691502d096737603a576674d7781802a606</t>
        </is>
      </c>
      <c r="C27637" t="inlineStr">
        <is>
          <t>2018-01-01 21:19:20+00:00</t>
        </is>
      </c>
      <c r="D27637" t="inlineStr">
        <is>
          <t>verchange</t>
        </is>
      </c>
      <c r="E27637" t="inlineStr">
        <is>
          <t>certifi</t>
        </is>
      </c>
      <c r="F27637">
        <f>=2017.11.5</f>
        <v/>
      </c>
      <c r="G27637" t="inlineStr">
        <is>
          <t>certifi</t>
        </is>
      </c>
      <c r="H27637">
        <f>=2017.7.27.1</f>
        <v/>
      </c>
    </row>
    <row r="27638">
      <c r="A27638" t="inlineStr">
        <is>
          <t>bonobo</t>
        </is>
      </c>
      <c r="B27638" t="inlineStr">
        <is>
          <t>870db691502d096737603a576674d7781802a606</t>
        </is>
      </c>
      <c r="C27638" t="inlineStr">
        <is>
          <t>2018-01-01 21:19:20+00:00</t>
        </is>
      </c>
      <c r="D27638" t="inlineStr">
        <is>
          <t>verchange</t>
        </is>
      </c>
      <c r="E27638" t="inlineStr">
        <is>
          <t>stevedore</t>
        </is>
      </c>
      <c r="F27638">
        <f>=1.28.0</f>
        <v/>
      </c>
      <c r="G27638" t="inlineStr">
        <is>
          <t>stevedore</t>
        </is>
      </c>
      <c r="H27638">
        <f>=1.27.1</f>
        <v/>
      </c>
    </row>
    <row r="27639">
      <c r="A27639" t="inlineStr">
        <is>
          <t>bonobo</t>
        </is>
      </c>
      <c r="B27639" t="inlineStr">
        <is>
          <t>870db691502d096737603a576674d7781802a606</t>
        </is>
      </c>
      <c r="C27639" t="inlineStr">
        <is>
          <t>2018-01-01 21:19:20+00:00</t>
        </is>
      </c>
      <c r="D27639" t="inlineStr">
        <is>
          <t>verchange</t>
        </is>
      </c>
      <c r="E27639" t="inlineStr">
        <is>
          <t>fs</t>
        </is>
      </c>
      <c r="F27639">
        <f>=2.0.17</f>
        <v/>
      </c>
      <c r="G27639" t="inlineStr">
        <is>
          <t>fs</t>
        </is>
      </c>
      <c r="H27639">
        <f>=2.0.12</f>
        <v/>
      </c>
    </row>
    <row r="27640">
      <c r="A27640" t="inlineStr">
        <is>
          <t>bonobo</t>
        </is>
      </c>
      <c r="B27640" t="inlineStr">
        <is>
          <t>870db691502d096737603a576674d7781802a606</t>
        </is>
      </c>
      <c r="C27640" t="inlineStr">
        <is>
          <t>2018-01-01 21:19:20+00:00</t>
        </is>
      </c>
      <c r="D27640" t="inlineStr">
        <is>
          <t>add</t>
        </is>
      </c>
      <c r="E27640" t="inlineStr">
        <is>
          <t>graphviz</t>
        </is>
      </c>
      <c r="F27640">
        <f>=0.8.2</f>
        <v/>
      </c>
      <c r="G27640" t="inlineStr"/>
      <c r="H27640" t="inlineStr"/>
    </row>
    <row r="27641">
      <c r="A27641" t="inlineStr">
        <is>
          <t>bonobo</t>
        </is>
      </c>
      <c r="B27641" t="inlineStr">
        <is>
          <t>870db691502d096737603a576674d7781802a606</t>
        </is>
      </c>
      <c r="C27641" t="inlineStr">
        <is>
          <t>2018-01-01 21:19:20+00:00</t>
        </is>
      </c>
      <c r="D27641" t="inlineStr">
        <is>
          <t>add</t>
        </is>
      </c>
      <c r="E27641" t="inlineStr">
        <is>
          <t>jinja2</t>
        </is>
      </c>
      <c r="F27641">
        <f>=2.10</f>
        <v/>
      </c>
      <c r="G27641" t="inlineStr"/>
      <c r="H27641" t="inlineStr"/>
    </row>
    <row r="27642">
      <c r="A27642" t="inlineStr">
        <is>
          <t>bonobo</t>
        </is>
      </c>
      <c r="B27642" t="inlineStr">
        <is>
          <t>870db691502d096737603a576674d7781802a606</t>
        </is>
      </c>
      <c r="C27642" t="inlineStr">
        <is>
          <t>2018-01-01 21:19:20+00:00</t>
        </is>
      </c>
      <c r="D27642" t="inlineStr">
        <is>
          <t>add</t>
        </is>
      </c>
      <c r="E27642" t="inlineStr">
        <is>
          <t>markupsafe</t>
        </is>
      </c>
      <c r="F27642">
        <f>=1.0</f>
        <v/>
      </c>
      <c r="G27642" t="inlineStr"/>
      <c r="H27642" t="inlineStr"/>
    </row>
    <row r="27643">
      <c r="A27643" t="inlineStr">
        <is>
          <t>bonobo</t>
        </is>
      </c>
      <c r="B27643" t="inlineStr">
        <is>
          <t>870db691502d096737603a576674d7781802a606</t>
        </is>
      </c>
      <c r="C27643" t="inlineStr">
        <is>
          <t>2018-01-01 21:19:20+00:00</t>
        </is>
      </c>
      <c r="D27643" t="inlineStr">
        <is>
          <t>add</t>
        </is>
      </c>
      <c r="E27643" t="inlineStr">
        <is>
          <t>mondrian</t>
        </is>
      </c>
      <c r="F27643">
        <f>=0.6.1</f>
        <v/>
      </c>
      <c r="G27643" t="inlineStr"/>
      <c r="H27643" t="inlineStr"/>
    </row>
    <row r="27644">
      <c r="A27644" t="inlineStr">
        <is>
          <t>bonobo</t>
        </is>
      </c>
      <c r="B27644" t="inlineStr">
        <is>
          <t>870db691502d096737603a576674d7781802a606</t>
        </is>
      </c>
      <c r="C27644" t="inlineStr">
        <is>
          <t>2018-01-01 21:19:20+00:00</t>
        </is>
      </c>
      <c r="D27644" t="inlineStr">
        <is>
          <t>add</t>
        </is>
      </c>
      <c r="E27644" t="inlineStr">
        <is>
          <t>python-slugify</t>
        </is>
      </c>
      <c r="F27644">
        <f>=1.2.4</f>
        <v/>
      </c>
      <c r="G27644" t="inlineStr"/>
      <c r="H27644" t="inlineStr"/>
    </row>
    <row r="27645">
      <c r="A27645" t="inlineStr">
        <is>
          <t>bonobo</t>
        </is>
      </c>
      <c r="B27645" t="inlineStr">
        <is>
          <t>870db691502d096737603a576674d7781802a606</t>
        </is>
      </c>
      <c r="C27645" t="inlineStr">
        <is>
          <t>2018-01-01 21:19:20+00:00</t>
        </is>
      </c>
      <c r="D27645" t="inlineStr">
        <is>
          <t>add</t>
        </is>
      </c>
      <c r="E27645" t="inlineStr">
        <is>
          <t>unidecode</t>
        </is>
      </c>
      <c r="F27645">
        <f>=0.4.21</f>
        <v/>
      </c>
      <c r="G27645" t="inlineStr"/>
      <c r="H27645" t="inlineStr"/>
    </row>
    <row r="27646">
      <c r="A27646" t="inlineStr">
        <is>
          <t>bonobo</t>
        </is>
      </c>
      <c r="B27646" t="inlineStr">
        <is>
          <t>870db691502d096737603a576674d7781802a606</t>
        </is>
      </c>
      <c r="C27646" t="inlineStr">
        <is>
          <t>2018-01-01 21:19:20+00:00</t>
        </is>
      </c>
      <c r="D27646" t="inlineStr">
        <is>
          <t>add</t>
        </is>
      </c>
      <c r="E27646" t="inlineStr">
        <is>
          <t>whistle</t>
        </is>
      </c>
      <c r="F27646">
        <f>=1.0.0</f>
        <v/>
      </c>
      <c r="G27646" t="inlineStr"/>
      <c r="H27646" t="inlineStr"/>
    </row>
    <row r="27647">
      <c r="A27647" t="inlineStr">
        <is>
          <t>bonobo</t>
        </is>
      </c>
      <c r="B27647" t="inlineStr">
        <is>
          <t>da80fedbc1afa6c151694563484caf58564254c9</t>
        </is>
      </c>
      <c r="C27647" t="inlineStr">
        <is>
          <t>2018-01-14 16:09:54+00:00</t>
        </is>
      </c>
      <c r="D27647" t="inlineStr">
        <is>
          <t>verchange</t>
        </is>
      </c>
      <c r="E27647" t="inlineStr">
        <is>
          <t>unidecode</t>
        </is>
      </c>
      <c r="F27647">
        <f>=1.0.22</f>
        <v/>
      </c>
      <c r="G27647" t="inlineStr">
        <is>
          <t>unidecode</t>
        </is>
      </c>
      <c r="H27647">
        <f>=0.4.21</f>
        <v/>
      </c>
    </row>
    <row r="27648">
      <c r="A27648" t="inlineStr">
        <is>
          <t>bonobo</t>
        </is>
      </c>
      <c r="B27648" t="inlineStr">
        <is>
          <t>18180fdb11b17cd7374c9071b2653ceae31f3737</t>
        </is>
      </c>
      <c r="C27648" t="inlineStr">
        <is>
          <t>2018-03-29 07:41:32+00:00</t>
        </is>
      </c>
      <c r="D27648" t="inlineStr">
        <is>
          <t>verchange</t>
        </is>
      </c>
      <c r="E27648" t="inlineStr">
        <is>
          <t>pytz</t>
        </is>
      </c>
      <c r="F27648">
        <f>=2018.3</f>
        <v/>
      </c>
      <c r="G27648" t="inlineStr">
        <is>
          <t>pytz</t>
        </is>
      </c>
      <c r="H27648">
        <f>=2017.3</f>
        <v/>
      </c>
    </row>
    <row r="27649">
      <c r="A27649" t="inlineStr">
        <is>
          <t>bonobo</t>
        </is>
      </c>
      <c r="B27649" t="inlineStr">
        <is>
          <t>18180fdb11b17cd7374c9071b2653ceae31f3737</t>
        </is>
      </c>
      <c r="C27649" t="inlineStr">
        <is>
          <t>2018-03-29 07:41:32+00:00</t>
        </is>
      </c>
      <c r="D27649" t="inlineStr">
        <is>
          <t>verchange</t>
        </is>
      </c>
      <c r="E27649" t="inlineStr">
        <is>
          <t>mondrian</t>
        </is>
      </c>
      <c r="F27649">
        <f>=0.6.6</f>
        <v/>
      </c>
      <c r="G27649" t="inlineStr">
        <is>
          <t>mondrian</t>
        </is>
      </c>
      <c r="H27649">
        <f>=0.6.1</f>
        <v/>
      </c>
    </row>
    <row r="27650">
      <c r="A27650" t="inlineStr">
        <is>
          <t>bonobo</t>
        </is>
      </c>
      <c r="B27650" t="inlineStr">
        <is>
          <t>18180fdb11b17cd7374c9071b2653ceae31f3737</t>
        </is>
      </c>
      <c r="C27650" t="inlineStr">
        <is>
          <t>2018-03-29 07:41:32+00:00</t>
        </is>
      </c>
      <c r="D27650" t="inlineStr">
        <is>
          <t>verchange</t>
        </is>
      </c>
      <c r="E27650" t="inlineStr">
        <is>
          <t>whistle</t>
        </is>
      </c>
      <c r="F27650">
        <f>=1.0.1</f>
        <v/>
      </c>
      <c r="G27650" t="inlineStr">
        <is>
          <t>whistle</t>
        </is>
      </c>
      <c r="H27650">
        <f>=1.0.0</f>
        <v/>
      </c>
    </row>
    <row r="27651">
      <c r="A27651" t="inlineStr">
        <is>
          <t>bonobo</t>
        </is>
      </c>
      <c r="B27651" t="inlineStr">
        <is>
          <t>18180fdb11b17cd7374c9071b2653ceae31f3737</t>
        </is>
      </c>
      <c r="C27651" t="inlineStr">
        <is>
          <t>2018-03-29 07:41:32+00:00</t>
        </is>
      </c>
      <c r="D27651" t="inlineStr">
        <is>
          <t>verchange</t>
        </is>
      </c>
      <c r="E27651" t="inlineStr">
        <is>
          <t>python-slugify</t>
        </is>
      </c>
      <c r="F27651">
        <f>=1.2.5</f>
        <v/>
      </c>
      <c r="G27651" t="inlineStr">
        <is>
          <t>python-slugify</t>
        </is>
      </c>
      <c r="H27651">
        <f>=1.2.4</f>
        <v/>
      </c>
    </row>
    <row r="27652">
      <c r="A27652" t="inlineStr">
        <is>
          <t>bonobo</t>
        </is>
      </c>
      <c r="B27652" t="inlineStr">
        <is>
          <t>18180fdb11b17cd7374c9071b2653ceae31f3737</t>
        </is>
      </c>
      <c r="C27652" t="inlineStr">
        <is>
          <t>2018-03-29 07:41:32+00:00</t>
        </is>
      </c>
      <c r="D27652" t="inlineStr">
        <is>
          <t>verchange</t>
        </is>
      </c>
      <c r="E27652" t="inlineStr">
        <is>
          <t>certifi</t>
        </is>
      </c>
      <c r="F27652">
        <f>=2018.1.18</f>
        <v/>
      </c>
      <c r="G27652" t="inlineStr">
        <is>
          <t>certifi</t>
        </is>
      </c>
      <c r="H27652">
        <f>=2017.11.5</f>
        <v/>
      </c>
    </row>
    <row r="27653">
      <c r="A27653" t="inlineStr">
        <is>
          <t>bonobo</t>
        </is>
      </c>
      <c r="B27653" t="inlineStr">
        <is>
          <t>18180fdb11b17cd7374c9071b2653ceae31f3737</t>
        </is>
      </c>
      <c r="C27653" t="inlineStr">
        <is>
          <t>2018-03-29 07:41:32+00:00</t>
        </is>
      </c>
      <c r="D27653" t="inlineStr">
        <is>
          <t>verchange</t>
        </is>
      </c>
      <c r="E27653" t="inlineStr">
        <is>
          <t>pbr</t>
        </is>
      </c>
      <c r="F27653">
        <f>=4.0.0</f>
        <v/>
      </c>
      <c r="G27653" t="inlineStr">
        <is>
          <t>pbr</t>
        </is>
      </c>
      <c r="H27653">
        <f>=3.1.1</f>
        <v/>
      </c>
    </row>
    <row r="27654">
      <c r="A27654" t="inlineStr">
        <is>
          <t>bonobo</t>
        </is>
      </c>
      <c r="B27654" t="inlineStr">
        <is>
          <t>18180fdb11b17cd7374c9071b2653ceae31f3737</t>
        </is>
      </c>
      <c r="C27654" t="inlineStr">
        <is>
          <t>2018-03-29 07:41:32+00:00</t>
        </is>
      </c>
      <c r="D27654" t="inlineStr">
        <is>
          <t>verchange</t>
        </is>
      </c>
      <c r="E27654" t="inlineStr">
        <is>
          <t>packaging</t>
        </is>
      </c>
      <c r="F27654">
        <f>=17.1</f>
        <v/>
      </c>
      <c r="G27654" t="inlineStr">
        <is>
          <t>packaging</t>
        </is>
      </c>
      <c r="H27654">
        <f>=16.8</f>
        <v/>
      </c>
    </row>
    <row r="27655">
      <c r="A27655" t="inlineStr">
        <is>
          <t>bonobo</t>
        </is>
      </c>
      <c r="B27655" t="inlineStr">
        <is>
          <t>18180fdb11b17cd7374c9071b2653ceae31f3737</t>
        </is>
      </c>
      <c r="C27655" t="inlineStr">
        <is>
          <t>2018-03-29 07:41:32+00:00</t>
        </is>
      </c>
      <c r="D27655" t="inlineStr">
        <is>
          <t>verchange</t>
        </is>
      </c>
      <c r="E27655" t="inlineStr">
        <is>
          <t>fs</t>
        </is>
      </c>
      <c r="F27655">
        <f>=2.0.20</f>
        <v/>
      </c>
      <c r="G27655" t="inlineStr">
        <is>
          <t>fs</t>
        </is>
      </c>
      <c r="H27655">
        <f>=2.0.17</f>
        <v/>
      </c>
    </row>
    <row r="27656">
      <c r="A27656" t="inlineStr">
        <is>
          <t>bonobo</t>
        </is>
      </c>
      <c r="B27656" t="inlineStr">
        <is>
          <t>b4feb09b7ad7ec39a028462dd18557f67033fe3b</t>
        </is>
      </c>
      <c r="C27656" t="inlineStr">
        <is>
          <t>2018-08-11 12:25:34+00:00</t>
        </is>
      </c>
      <c r="D27656" t="inlineStr">
        <is>
          <t>verchange</t>
        </is>
      </c>
      <c r="E27656" t="inlineStr">
        <is>
          <t>pytz</t>
        </is>
      </c>
      <c r="F27656">
        <f>=2018.5</f>
        <v/>
      </c>
      <c r="G27656" t="inlineStr">
        <is>
          <t>pytz</t>
        </is>
      </c>
      <c r="H27656">
        <f>=2018.3</f>
        <v/>
      </c>
    </row>
    <row r="27657">
      <c r="A27657" t="inlineStr">
        <is>
          <t>bonobo</t>
        </is>
      </c>
      <c r="B27657" t="inlineStr">
        <is>
          <t>b4feb09b7ad7ec39a028462dd18557f67033fe3b</t>
        </is>
      </c>
      <c r="C27657" t="inlineStr">
        <is>
          <t>2018-08-11 12:25:34+00:00</t>
        </is>
      </c>
      <c r="D27657" t="inlineStr">
        <is>
          <t>verchange</t>
        </is>
      </c>
      <c r="E27657" t="inlineStr">
        <is>
          <t>psutil</t>
        </is>
      </c>
      <c r="F27657">
        <f>=5.4.6</f>
        <v/>
      </c>
      <c r="G27657" t="inlineStr">
        <is>
          <t>psutil</t>
        </is>
      </c>
      <c r="H27657">
        <f>=5.4.3</f>
        <v/>
      </c>
    </row>
    <row r="27658">
      <c r="A27658" t="inlineStr">
        <is>
          <t>bonobo</t>
        </is>
      </c>
      <c r="B27658" t="inlineStr">
        <is>
          <t>b4feb09b7ad7ec39a028462dd18557f67033fe3b</t>
        </is>
      </c>
      <c r="C27658" t="inlineStr">
        <is>
          <t>2018-08-11 12:25:34+00:00</t>
        </is>
      </c>
      <c r="D27658" t="inlineStr">
        <is>
          <t>verchange</t>
        </is>
      </c>
      <c r="E27658" t="inlineStr">
        <is>
          <t>urllib3</t>
        </is>
      </c>
      <c r="F27658">
        <f>=1.23</f>
        <v/>
      </c>
      <c r="G27658" t="inlineStr">
        <is>
          <t>urllib3</t>
        </is>
      </c>
      <c r="H27658">
        <f>=1.22</f>
        <v/>
      </c>
    </row>
    <row r="27659">
      <c r="A27659" t="inlineStr">
        <is>
          <t>bonobo</t>
        </is>
      </c>
      <c r="B27659" t="inlineStr">
        <is>
          <t>b4feb09b7ad7ec39a028462dd18557f67033fe3b</t>
        </is>
      </c>
      <c r="C27659" t="inlineStr">
        <is>
          <t>2018-08-11 12:25:34+00:00</t>
        </is>
      </c>
      <c r="D27659" t="inlineStr">
        <is>
          <t>verchange</t>
        </is>
      </c>
      <c r="E27659" t="inlineStr">
        <is>
          <t>mondrian</t>
        </is>
      </c>
      <c r="F27659">
        <f>=0.8.0</f>
        <v/>
      </c>
      <c r="G27659" t="inlineStr">
        <is>
          <t>mondrian</t>
        </is>
      </c>
      <c r="H27659">
        <f>=0.6.6</f>
        <v/>
      </c>
    </row>
    <row r="27660">
      <c r="A27660" t="inlineStr">
        <is>
          <t>bonobo</t>
        </is>
      </c>
      <c r="B27660" t="inlineStr">
        <is>
          <t>b4feb09b7ad7ec39a028462dd18557f67033fe3b</t>
        </is>
      </c>
      <c r="C27660" t="inlineStr">
        <is>
          <t>2018-08-11 12:25:34+00:00</t>
        </is>
      </c>
      <c r="D27660" t="inlineStr">
        <is>
          <t>verchange</t>
        </is>
      </c>
      <c r="E27660" t="inlineStr">
        <is>
          <t>graphviz</t>
        </is>
      </c>
      <c r="F27660">
        <f>=0.8.4</f>
        <v/>
      </c>
      <c r="G27660" t="inlineStr">
        <is>
          <t>graphviz</t>
        </is>
      </c>
      <c r="H27660">
        <f>=0.8.2</f>
        <v/>
      </c>
    </row>
    <row r="27661">
      <c r="A27661" t="inlineStr">
        <is>
          <t>bonobo</t>
        </is>
      </c>
      <c r="B27661" t="inlineStr">
        <is>
          <t>b4feb09b7ad7ec39a028462dd18557f67033fe3b</t>
        </is>
      </c>
      <c r="C27661" t="inlineStr">
        <is>
          <t>2018-08-11 12:25:34+00:00</t>
        </is>
      </c>
      <c r="D27661" t="inlineStr">
        <is>
          <t>verchange</t>
        </is>
      </c>
      <c r="E27661" t="inlineStr">
        <is>
          <t>requests</t>
        </is>
      </c>
      <c r="F27661">
        <f>=2.19.1</f>
        <v/>
      </c>
      <c r="G27661" t="inlineStr">
        <is>
          <t>requests</t>
        </is>
      </c>
      <c r="H27661">
        <f>=2.18.4</f>
        <v/>
      </c>
    </row>
    <row r="27662">
      <c r="A27662" t="inlineStr">
        <is>
          <t>bonobo</t>
        </is>
      </c>
      <c r="B27662" t="inlineStr">
        <is>
          <t>b4feb09b7ad7ec39a028462dd18557f67033fe3b</t>
        </is>
      </c>
      <c r="C27662" t="inlineStr">
        <is>
          <t>2018-08-11 12:25:34+00:00</t>
        </is>
      </c>
      <c r="D27662" t="inlineStr">
        <is>
          <t>verchange</t>
        </is>
      </c>
      <c r="E27662" t="inlineStr">
        <is>
          <t>idna</t>
        </is>
      </c>
      <c r="F27662">
        <f>=2.7</f>
        <v/>
      </c>
      <c r="G27662" t="inlineStr">
        <is>
          <t>idna</t>
        </is>
      </c>
      <c r="H27662">
        <f>=2.6</f>
        <v/>
      </c>
    </row>
    <row r="27663">
      <c r="A27663" t="inlineStr">
        <is>
          <t>bonobo</t>
        </is>
      </c>
      <c r="B27663" t="inlineStr">
        <is>
          <t>b4feb09b7ad7ec39a028462dd18557f67033fe3b</t>
        </is>
      </c>
      <c r="C27663" t="inlineStr">
        <is>
          <t>2018-08-11 12:25:34+00:00</t>
        </is>
      </c>
      <c r="D27663" t="inlineStr">
        <is>
          <t>verchange</t>
        </is>
      </c>
      <c r="E27663" t="inlineStr">
        <is>
          <t>certifi</t>
        </is>
      </c>
      <c r="F27663">
        <f>=2018.4.16</f>
        <v/>
      </c>
      <c r="G27663" t="inlineStr">
        <is>
          <t>certifi</t>
        </is>
      </c>
      <c r="H27663">
        <f>=2018.1.18</f>
        <v/>
      </c>
    </row>
    <row r="27664">
      <c r="A27664" t="inlineStr">
        <is>
          <t>bonobo</t>
        </is>
      </c>
      <c r="B27664" t="inlineStr">
        <is>
          <t>b4feb09b7ad7ec39a028462dd18557f67033fe3b</t>
        </is>
      </c>
      <c r="C27664" t="inlineStr">
        <is>
          <t>2018-08-11 12:25:34+00:00</t>
        </is>
      </c>
      <c r="D27664" t="inlineStr">
        <is>
          <t>verchange</t>
        </is>
      </c>
      <c r="E27664" t="inlineStr">
        <is>
          <t>pbr</t>
        </is>
      </c>
      <c r="F27664">
        <f>=4.2.0</f>
        <v/>
      </c>
      <c r="G27664" t="inlineStr">
        <is>
          <t>pbr</t>
        </is>
      </c>
      <c r="H27664">
        <f>=4.0.0</f>
        <v/>
      </c>
    </row>
    <row r="27665">
      <c r="A27665" t="inlineStr">
        <is>
          <t>bonobo</t>
        </is>
      </c>
      <c r="B27665" t="inlineStr">
        <is>
          <t>b4feb09b7ad7ec39a028462dd18557f67033fe3b</t>
        </is>
      </c>
      <c r="C27665" t="inlineStr">
        <is>
          <t>2018-08-11 12:25:34+00:00</t>
        </is>
      </c>
      <c r="D27665" t="inlineStr">
        <is>
          <t>verchange</t>
        </is>
      </c>
      <c r="E27665" t="inlineStr">
        <is>
          <t>stevedore</t>
        </is>
      </c>
      <c r="F27665">
        <f>=1.29.0</f>
        <v/>
      </c>
      <c r="G27665" t="inlineStr">
        <is>
          <t>stevedore</t>
        </is>
      </c>
      <c r="H27665">
        <f>=1.28.0</f>
        <v/>
      </c>
    </row>
    <row r="27666">
      <c r="A27666" t="inlineStr">
        <is>
          <t>bonobo</t>
        </is>
      </c>
      <c r="B27666" t="inlineStr">
        <is>
          <t>b4feb09b7ad7ec39a028462dd18557f67033fe3b</t>
        </is>
      </c>
      <c r="C27666" t="inlineStr">
        <is>
          <t>2018-08-11 12:25:34+00:00</t>
        </is>
      </c>
      <c r="D27666" t="inlineStr">
        <is>
          <t>verchange</t>
        </is>
      </c>
      <c r="E27666" t="inlineStr">
        <is>
          <t>fs</t>
        </is>
      </c>
      <c r="F27666">
        <f>=2.0.27</f>
        <v/>
      </c>
      <c r="G27666" t="inlineStr">
        <is>
          <t>fs</t>
        </is>
      </c>
      <c r="H27666">
        <f>=2.0.20</f>
        <v/>
      </c>
    </row>
    <row r="27667">
      <c r="A27667" t="inlineStr">
        <is>
          <t>bonobo</t>
        </is>
      </c>
      <c r="B27667" t="inlineStr">
        <is>
          <t>b4feb09b7ad7ec39a028462dd18557f67033fe3b</t>
        </is>
      </c>
      <c r="C27667" t="inlineStr">
        <is>
          <t>2018-08-11 12:25:34+00:00</t>
        </is>
      </c>
      <c r="D27667" t="inlineStr">
        <is>
          <t>add</t>
        </is>
      </c>
      <c r="E27667" t="inlineStr">
        <is>
          <t>typing</t>
        </is>
      </c>
      <c r="F27667">
        <f>=3.6.4</f>
        <v/>
      </c>
      <c r="G27667" t="inlineStr"/>
      <c r="H27667" t="inlineStr"/>
    </row>
    <row r="27668">
      <c r="A27668" t="inlineStr">
        <is>
          <t>bonobo</t>
        </is>
      </c>
      <c r="B27668" t="inlineStr">
        <is>
          <t>7718e35f1abf604e5e7076ca61f6584fd59d1e3f</t>
        </is>
      </c>
      <c r="C27668" t="inlineStr">
        <is>
          <t>2019-05-16 13:18:52+00:00</t>
        </is>
      </c>
      <c r="D27668" t="inlineStr">
        <is>
          <t>verchange</t>
        </is>
      </c>
      <c r="E27668" t="inlineStr">
        <is>
          <t>pytz</t>
        </is>
      </c>
      <c r="F27668">
        <f>=2019.1</f>
        <v/>
      </c>
      <c r="G27668" t="inlineStr">
        <is>
          <t>pytz</t>
        </is>
      </c>
      <c r="H27668">
        <f>=2018.5</f>
        <v/>
      </c>
    </row>
    <row r="27669">
      <c r="A27669" t="inlineStr">
        <is>
          <t>bonobo</t>
        </is>
      </c>
      <c r="B27669" t="inlineStr">
        <is>
          <t>7718e35f1abf604e5e7076ca61f6584fd59d1e3f</t>
        </is>
      </c>
      <c r="C27669" t="inlineStr">
        <is>
          <t>2019-05-16 13:18:52+00:00</t>
        </is>
      </c>
      <c r="D27669" t="inlineStr">
        <is>
          <t>verchange</t>
        </is>
      </c>
      <c r="E27669" t="inlineStr">
        <is>
          <t>psutil</t>
        </is>
      </c>
      <c r="F27669">
        <f>=5.6.2</f>
        <v/>
      </c>
      <c r="G27669" t="inlineStr">
        <is>
          <t>psutil</t>
        </is>
      </c>
      <c r="H27669">
        <f>=5.4.6</f>
        <v/>
      </c>
    </row>
    <row r="27670">
      <c r="A27670" t="inlineStr">
        <is>
          <t>bonobo</t>
        </is>
      </c>
      <c r="B27670" t="inlineStr">
        <is>
          <t>7718e35f1abf604e5e7076ca61f6584fd59d1e3f</t>
        </is>
      </c>
      <c r="C27670" t="inlineStr">
        <is>
          <t>2019-05-16 13:18:52+00:00</t>
        </is>
      </c>
      <c r="D27670" t="inlineStr">
        <is>
          <t>verchange</t>
        </is>
      </c>
      <c r="E27670" t="inlineStr">
        <is>
          <t>six</t>
        </is>
      </c>
      <c r="F27670">
        <f>=1.12.0</f>
        <v/>
      </c>
      <c r="G27670" t="inlineStr">
        <is>
          <t>six</t>
        </is>
      </c>
      <c r="H27670">
        <f>=1.11.0</f>
        <v/>
      </c>
    </row>
    <row r="27671">
      <c r="A27671" t="inlineStr">
        <is>
          <t>bonobo</t>
        </is>
      </c>
      <c r="B27671" t="inlineStr">
        <is>
          <t>7718e35f1abf604e5e7076ca61f6584fd59d1e3f</t>
        </is>
      </c>
      <c r="C27671" t="inlineStr">
        <is>
          <t>2019-05-16 13:18:52+00:00</t>
        </is>
      </c>
      <c r="D27671" t="inlineStr">
        <is>
          <t>verchange</t>
        </is>
      </c>
      <c r="E27671" t="inlineStr">
        <is>
          <t>urllib3</t>
        </is>
      </c>
      <c r="F27671">
        <f>=1.24.3</f>
        <v/>
      </c>
      <c r="G27671" t="inlineStr">
        <is>
          <t>urllib3</t>
        </is>
      </c>
      <c r="H27671">
        <f>=1.23</f>
        <v/>
      </c>
    </row>
    <row r="27672">
      <c r="A27672" t="inlineStr">
        <is>
          <t>bonobo</t>
        </is>
      </c>
      <c r="B27672" t="inlineStr">
        <is>
          <t>7718e35f1abf604e5e7076ca61f6584fd59d1e3f</t>
        </is>
      </c>
      <c r="C27672" t="inlineStr">
        <is>
          <t>2019-05-16 13:18:52+00:00</t>
        </is>
      </c>
      <c r="D27672" t="inlineStr">
        <is>
          <t>verchange</t>
        </is>
      </c>
      <c r="E27672" t="inlineStr">
        <is>
          <t>markupsafe</t>
        </is>
      </c>
      <c r="F27672">
        <f>=1.1.1</f>
        <v/>
      </c>
      <c r="G27672" t="inlineStr">
        <is>
          <t>markupsafe</t>
        </is>
      </c>
      <c r="H27672">
        <f>=1.0</f>
        <v/>
      </c>
    </row>
    <row r="27673">
      <c r="A27673" t="inlineStr">
        <is>
          <t>bonobo</t>
        </is>
      </c>
      <c r="B27673" t="inlineStr">
        <is>
          <t>7718e35f1abf604e5e7076ca61f6584fd59d1e3f</t>
        </is>
      </c>
      <c r="C27673" t="inlineStr">
        <is>
          <t>2019-05-16 13:18:52+00:00</t>
        </is>
      </c>
      <c r="D27673" t="inlineStr">
        <is>
          <t>verchange</t>
        </is>
      </c>
      <c r="E27673" t="inlineStr">
        <is>
          <t>python-slugify</t>
        </is>
      </c>
      <c r="F27673">
        <f>=1.2.6</f>
        <v/>
      </c>
      <c r="G27673" t="inlineStr">
        <is>
          <t>python-slugify</t>
        </is>
      </c>
      <c r="H27673">
        <f>=1.2.5</f>
        <v/>
      </c>
    </row>
    <row r="27674">
      <c r="A27674" t="inlineStr">
        <is>
          <t>bonobo</t>
        </is>
      </c>
      <c r="B27674" t="inlineStr">
        <is>
          <t>7718e35f1abf604e5e7076ca61f6584fd59d1e3f</t>
        </is>
      </c>
      <c r="C27674" t="inlineStr">
        <is>
          <t>2019-05-16 13:18:52+00:00</t>
        </is>
      </c>
      <c r="D27674" t="inlineStr">
        <is>
          <t>verchange</t>
        </is>
      </c>
      <c r="E27674" t="inlineStr">
        <is>
          <t>jinja2</t>
        </is>
      </c>
      <c r="F27674">
        <f>=2.10.1</f>
        <v/>
      </c>
      <c r="G27674" t="inlineStr">
        <is>
          <t>jinja2</t>
        </is>
      </c>
      <c r="H27674">
        <f>=2.10</f>
        <v/>
      </c>
    </row>
    <row r="27675">
      <c r="A27675" t="inlineStr">
        <is>
          <t>bonobo</t>
        </is>
      </c>
      <c r="B27675" t="inlineStr">
        <is>
          <t>7718e35f1abf604e5e7076ca61f6584fd59d1e3f</t>
        </is>
      </c>
      <c r="C27675" t="inlineStr">
        <is>
          <t>2019-05-16 13:18:52+00:00</t>
        </is>
      </c>
      <c r="D27675" t="inlineStr">
        <is>
          <t>verchange</t>
        </is>
      </c>
      <c r="E27675" t="inlineStr">
        <is>
          <t>unidecode</t>
        </is>
      </c>
      <c r="F27675">
        <f>=1.0.23</f>
        <v/>
      </c>
      <c r="G27675" t="inlineStr">
        <is>
          <t>unidecode</t>
        </is>
      </c>
      <c r="H27675">
        <f>=1.0.22</f>
        <v/>
      </c>
    </row>
    <row r="27676">
      <c r="A27676" t="inlineStr">
        <is>
          <t>bonobo</t>
        </is>
      </c>
      <c r="B27676" t="inlineStr">
        <is>
          <t>7718e35f1abf604e5e7076ca61f6584fd59d1e3f</t>
        </is>
      </c>
      <c r="C27676" t="inlineStr">
        <is>
          <t>2019-05-16 13:18:52+00:00</t>
        </is>
      </c>
      <c r="D27676" t="inlineStr">
        <is>
          <t>verchange</t>
        </is>
      </c>
      <c r="E27676" t="inlineStr">
        <is>
          <t>requests</t>
        </is>
      </c>
      <c r="F27676">
        <f>=2.21.0</f>
        <v/>
      </c>
      <c r="G27676" t="inlineStr">
        <is>
          <t>requests</t>
        </is>
      </c>
      <c r="H27676">
        <f>=2.19.1</f>
        <v/>
      </c>
    </row>
    <row r="27677">
      <c r="A27677" t="inlineStr">
        <is>
          <t>bonobo</t>
        </is>
      </c>
      <c r="B27677" t="inlineStr">
        <is>
          <t>7718e35f1abf604e5e7076ca61f6584fd59d1e3f</t>
        </is>
      </c>
      <c r="C27677" t="inlineStr">
        <is>
          <t>2019-05-16 13:18:52+00:00</t>
        </is>
      </c>
      <c r="D27677" t="inlineStr">
        <is>
          <t>verchange</t>
        </is>
      </c>
      <c r="E27677" t="inlineStr">
        <is>
          <t>idna</t>
        </is>
      </c>
      <c r="F27677">
        <f>=2.8</f>
        <v/>
      </c>
      <c r="G27677" t="inlineStr">
        <is>
          <t>idna</t>
        </is>
      </c>
      <c r="H27677">
        <f>=2.7</f>
        <v/>
      </c>
    </row>
    <row r="27678">
      <c r="A27678" t="inlineStr">
        <is>
          <t>bonobo</t>
        </is>
      </c>
      <c r="B27678" t="inlineStr">
        <is>
          <t>7718e35f1abf604e5e7076ca61f6584fd59d1e3f</t>
        </is>
      </c>
      <c r="C27678" t="inlineStr">
        <is>
          <t>2019-05-16 13:18:52+00:00</t>
        </is>
      </c>
      <c r="D27678" t="inlineStr">
        <is>
          <t>verchange</t>
        </is>
      </c>
      <c r="E27678" t="inlineStr">
        <is>
          <t>certifi</t>
        </is>
      </c>
      <c r="F27678">
        <f>=2019.3.9</f>
        <v/>
      </c>
      <c r="G27678" t="inlineStr">
        <is>
          <t>certifi</t>
        </is>
      </c>
      <c r="H27678">
        <f>=2018.4.16</f>
        <v/>
      </c>
    </row>
    <row r="27679">
      <c r="A27679" t="inlineStr">
        <is>
          <t>bonobo</t>
        </is>
      </c>
      <c r="B27679" t="inlineStr">
        <is>
          <t>7718e35f1abf604e5e7076ca61f6584fd59d1e3f</t>
        </is>
      </c>
      <c r="C27679" t="inlineStr">
        <is>
          <t>2019-05-16 13:18:52+00:00</t>
        </is>
      </c>
      <c r="D27679" t="inlineStr">
        <is>
          <t>verchange</t>
        </is>
      </c>
      <c r="E27679" t="inlineStr">
        <is>
          <t>pbr</t>
        </is>
      </c>
      <c r="F27679">
        <f>=5.2.0</f>
        <v/>
      </c>
      <c r="G27679" t="inlineStr">
        <is>
          <t>pbr</t>
        </is>
      </c>
      <c r="H27679">
        <f>=4.2.0</f>
        <v/>
      </c>
    </row>
    <row r="27680">
      <c r="A27680" t="inlineStr">
        <is>
          <t>bonobo</t>
        </is>
      </c>
      <c r="B27680" t="inlineStr">
        <is>
          <t>7718e35f1abf604e5e7076ca61f6584fd59d1e3f</t>
        </is>
      </c>
      <c r="C27680" t="inlineStr">
        <is>
          <t>2019-05-16 13:18:52+00:00</t>
        </is>
      </c>
      <c r="D27680" t="inlineStr">
        <is>
          <t>verchange</t>
        </is>
      </c>
      <c r="E27680" t="inlineStr">
        <is>
          <t>stevedore</t>
        </is>
      </c>
      <c r="F27680">
        <f>=1.30.1</f>
        <v/>
      </c>
      <c r="G27680" t="inlineStr">
        <is>
          <t>stevedore</t>
        </is>
      </c>
      <c r="H27680">
        <f>=1.29.0</f>
        <v/>
      </c>
    </row>
    <row r="27681">
      <c r="A27681" t="inlineStr">
        <is>
          <t>bonobo</t>
        </is>
      </c>
      <c r="B27681" t="inlineStr">
        <is>
          <t>7718e35f1abf604e5e7076ca61f6584fd59d1e3f</t>
        </is>
      </c>
      <c r="C27681" t="inlineStr">
        <is>
          <t>2019-05-16 13:18:52+00:00</t>
        </is>
      </c>
      <c r="D27681" t="inlineStr">
        <is>
          <t>verchange</t>
        </is>
      </c>
      <c r="E27681" t="inlineStr">
        <is>
          <t>packaging</t>
        </is>
      </c>
      <c r="F27681">
        <f>=19.0</f>
        <v/>
      </c>
      <c r="G27681" t="inlineStr">
        <is>
          <t>packaging</t>
        </is>
      </c>
      <c r="H27681">
        <f>=17.1</f>
        <v/>
      </c>
    </row>
    <row r="27682">
      <c r="A27682" t="inlineStr">
        <is>
          <t>bonobo</t>
        </is>
      </c>
      <c r="B27682" t="inlineStr">
        <is>
          <t>7718e35f1abf604e5e7076ca61f6584fd59d1e3f</t>
        </is>
      </c>
      <c r="C27682" t="inlineStr">
        <is>
          <t>2019-05-16 13:18:52+00:00</t>
        </is>
      </c>
      <c r="D27682" t="inlineStr">
        <is>
          <t>verchange</t>
        </is>
      </c>
      <c r="E27682" t="inlineStr">
        <is>
          <t>fs</t>
        </is>
      </c>
      <c r="F27682">
        <f>=2.4.5</f>
        <v/>
      </c>
      <c r="G27682" t="inlineStr">
        <is>
          <t>fs</t>
        </is>
      </c>
      <c r="H27682">
        <f>=2.0.27</f>
        <v/>
      </c>
    </row>
    <row r="27683">
      <c r="A27683" t="inlineStr">
        <is>
          <t>bonobo</t>
        </is>
      </c>
      <c r="B27683" t="inlineStr">
        <is>
          <t>7718e35f1abf604e5e7076ca61f6584fd59d1e3f</t>
        </is>
      </c>
      <c r="C27683" t="inlineStr">
        <is>
          <t>2019-05-16 13:18:52+00:00</t>
        </is>
      </c>
      <c r="D27683" t="inlineStr">
        <is>
          <t>verchange</t>
        </is>
      </c>
      <c r="E27683" t="inlineStr">
        <is>
          <t>pyparsing</t>
        </is>
      </c>
      <c r="F27683">
        <f>=2.4.0</f>
        <v/>
      </c>
      <c r="G27683" t="inlineStr">
        <is>
          <t>pyparsing</t>
        </is>
      </c>
      <c r="H27683">
        <f>=2.2.0</f>
        <v/>
      </c>
    </row>
    <row r="27684">
      <c r="A27684" t="inlineStr">
        <is>
          <t>bonobo</t>
        </is>
      </c>
      <c r="B27684" t="inlineStr">
        <is>
          <t>7718e35f1abf604e5e7076ca61f6584fd59d1e3f</t>
        </is>
      </c>
      <c r="C27684" t="inlineStr">
        <is>
          <t>2019-05-16 13:18:52+00:00</t>
        </is>
      </c>
      <c r="D27684" t="inlineStr">
        <is>
          <t>rem</t>
        </is>
      </c>
      <c r="E27684" t="inlineStr"/>
      <c r="F27684" t="inlineStr"/>
      <c r="G27684" t="inlineStr">
        <is>
          <t>typing</t>
        </is>
      </c>
      <c r="H27684">
        <f>=3.6.4</f>
        <v/>
      </c>
    </row>
    <row r="27685">
      <c r="A27685" t="inlineStr">
        <is>
          <t>drf-nested-routers</t>
        </is>
      </c>
      <c r="B27685" t="inlineStr">
        <is>
          <t>3cf6fab3d9b21ad50d7a115a0c917c0e23a1a738</t>
        </is>
      </c>
      <c r="C27685" t="inlineStr">
        <is>
          <t>2011-12-29 13:59:19+00:00</t>
        </is>
      </c>
      <c r="D27685" t="inlineStr">
        <is>
          <t>verchange</t>
        </is>
      </c>
      <c r="E27685" t="inlineStr">
        <is>
          <t>Django</t>
        </is>
      </c>
      <c r="F27685" t="inlineStr">
        <is>
          <t>&gt;=1.2</t>
        </is>
      </c>
      <c r="G27685" t="inlineStr">
        <is>
          <t>Django</t>
        </is>
      </c>
      <c r="H27685">
        <f>=1.2.4</f>
        <v/>
      </c>
    </row>
    <row r="27686">
      <c r="A27686" t="inlineStr">
        <is>
          <t>drf-nested-routers</t>
        </is>
      </c>
      <c r="B27686" t="inlineStr">
        <is>
          <t>3cf6fab3d9b21ad50d7a115a0c917c0e23a1a738</t>
        </is>
      </c>
      <c r="C27686" t="inlineStr">
        <is>
          <t>2011-12-29 13:59:19+00:00</t>
        </is>
      </c>
      <c r="D27686" t="inlineStr">
        <is>
          <t>verchange</t>
        </is>
      </c>
      <c r="E27686" t="inlineStr">
        <is>
          <t>coverage</t>
        </is>
      </c>
      <c r="F27686" t="inlineStr">
        <is>
          <t>&gt;=3.4</t>
        </is>
      </c>
      <c r="G27686" t="inlineStr">
        <is>
          <t>coverage</t>
        </is>
      </c>
      <c r="H27686">
        <f>=3.4</f>
        <v/>
      </c>
    </row>
    <row r="27687">
      <c r="A27687" t="inlineStr">
        <is>
          <t>drf-nested-routers</t>
        </is>
      </c>
      <c r="B27687" t="inlineStr">
        <is>
          <t>3cf6fab3d9b21ad50d7a115a0c917c0e23a1a738</t>
        </is>
      </c>
      <c r="C27687" t="inlineStr">
        <is>
          <t>2011-12-29 13:59:19+00:00</t>
        </is>
      </c>
      <c r="D27687" t="inlineStr">
        <is>
          <t>rem</t>
        </is>
      </c>
      <c r="E27687" t="inlineStr"/>
      <c r="F27687" t="inlineStr"/>
      <c r="G27687" t="inlineStr">
        <is>
          <t>wsgiref</t>
        </is>
      </c>
      <c r="H27687">
        <f>=0.1.2</f>
        <v/>
      </c>
    </row>
    <row r="27688">
      <c r="A27688" t="inlineStr">
        <is>
          <t>drf-nested-routers</t>
        </is>
      </c>
      <c r="B27688" t="inlineStr">
        <is>
          <t>a9e0159481a1b52e396bb0edee5f03563226e6da</t>
        </is>
      </c>
      <c r="C27688" t="inlineStr">
        <is>
          <t>2012-01-28 12:45:26+00:00</t>
        </is>
      </c>
      <c r="D27688" t="inlineStr">
        <is>
          <t>add</t>
        </is>
      </c>
      <c r="E27688" t="inlineStr">
        <is>
          <t>URLObject</t>
        </is>
      </c>
      <c r="F27688" t="inlineStr">
        <is>
          <t>&gt;=0.6.0</t>
        </is>
      </c>
      <c r="G27688" t="inlineStr"/>
      <c r="H27688" t="inlineStr"/>
    </row>
    <row r="27689">
      <c r="A27689" t="inlineStr">
        <is>
          <t>drf-nested-routers</t>
        </is>
      </c>
      <c r="B27689" t="inlineStr">
        <is>
          <t>9b30dab4f772f67a626e176dc4fae0a3ef9c2c81</t>
        </is>
      </c>
      <c r="C27689" t="inlineStr">
        <is>
          <t>2012-10-30 14:47:25+00:00</t>
        </is>
      </c>
      <c r="D27689" t="inlineStr">
        <is>
          <t>verchange</t>
        </is>
      </c>
      <c r="E27689" t="inlineStr">
        <is>
          <t>Django</t>
        </is>
      </c>
      <c r="F27689" t="inlineStr">
        <is>
          <t>&gt;=1.3</t>
        </is>
      </c>
      <c r="G27689" t="inlineStr">
        <is>
          <t>Django</t>
        </is>
      </c>
      <c r="H27689" t="inlineStr">
        <is>
          <t>&gt;=1.2</t>
        </is>
      </c>
    </row>
    <row r="27690">
      <c r="A27690" t="inlineStr">
        <is>
          <t>drf-nested-routers</t>
        </is>
      </c>
      <c r="B27690" t="inlineStr">
        <is>
          <t>9b30dab4f772f67a626e176dc4fae0a3ef9c2c81</t>
        </is>
      </c>
      <c r="C27690" t="inlineStr">
        <is>
          <t>2012-10-30 14:47:25+00:00</t>
        </is>
      </c>
      <c r="D27690" t="inlineStr">
        <is>
          <t>rem</t>
        </is>
      </c>
      <c r="E27690" t="inlineStr"/>
      <c r="F27690" t="inlineStr"/>
      <c r="G27690" t="inlineStr">
        <is>
          <t>coverage</t>
        </is>
      </c>
      <c r="H27690" t="inlineStr">
        <is>
          <t>&gt;=3.4</t>
        </is>
      </c>
    </row>
    <row r="27691">
      <c r="A27691" t="inlineStr">
        <is>
          <t>drf-nested-routers</t>
        </is>
      </c>
      <c r="B27691" t="inlineStr">
        <is>
          <t>9b30dab4f772f67a626e176dc4fae0a3ef9c2c81</t>
        </is>
      </c>
      <c r="C27691" t="inlineStr">
        <is>
          <t>2012-10-30 14:47:25+00:00</t>
        </is>
      </c>
      <c r="D27691" t="inlineStr">
        <is>
          <t>rem</t>
        </is>
      </c>
      <c r="E27691" t="inlineStr"/>
      <c r="F27691" t="inlineStr"/>
      <c r="G27691" t="inlineStr">
        <is>
          <t>URLObject</t>
        </is>
      </c>
      <c r="H27691" t="inlineStr">
        <is>
          <t>&gt;=0.6.0</t>
        </is>
      </c>
    </row>
    <row r="27692">
      <c r="A27692" t="inlineStr">
        <is>
          <t>tosca-parser</t>
        </is>
      </c>
      <c r="B27692" t="inlineStr">
        <is>
          <t>4fbd9cdd56cd72bceeacfd9315b6efa6673b397e</t>
        </is>
      </c>
      <c r="C27692" t="inlineStr">
        <is>
          <t>2015-12-02 21:29:04+00:00</t>
        </is>
      </c>
      <c r="D27692" t="inlineStr">
        <is>
          <t>verchange</t>
        </is>
      </c>
      <c r="E27692" t="inlineStr">
        <is>
          <t>cliff</t>
        </is>
      </c>
      <c r="F27692" t="inlineStr">
        <is>
          <t>&gt;=1.14.0</t>
        </is>
      </c>
      <c r="G27692" t="inlineStr">
        <is>
          <t>cliff</t>
        </is>
      </c>
      <c r="H27692" t="inlineStr">
        <is>
          <t>&gt;=1.13.0</t>
        </is>
      </c>
    </row>
    <row r="27693">
      <c r="A27693" t="inlineStr">
        <is>
          <t>tosca-parser</t>
        </is>
      </c>
      <c r="B27693" t="inlineStr">
        <is>
          <t>4fbd9cdd56cd72bceeacfd9315b6efa6673b397e</t>
        </is>
      </c>
      <c r="C27693" t="inlineStr">
        <is>
          <t>2015-12-02 21:29:04+00:00</t>
        </is>
      </c>
      <c r="D27693" t="inlineStr">
        <is>
          <t>verchange</t>
        </is>
      </c>
      <c r="E27693" t="inlineStr">
        <is>
          <t>pbr</t>
        </is>
      </c>
      <c r="F27693" t="inlineStr">
        <is>
          <t>&gt;=1.6</t>
        </is>
      </c>
      <c r="G27693" t="inlineStr">
        <is>
          <t>pbr</t>
        </is>
      </c>
      <c r="H27693" t="inlineStr">
        <is>
          <t>&lt;2.0;&gt;=1.3</t>
        </is>
      </c>
    </row>
    <row r="27694">
      <c r="A27694" t="inlineStr">
        <is>
          <t>tosca-parser</t>
        </is>
      </c>
      <c r="B27694" t="inlineStr">
        <is>
          <t>0a0abe5b428914644596d987179932d6a001a82b</t>
        </is>
      </c>
      <c r="C27694" t="inlineStr">
        <is>
          <t>2016-02-04 00:24:07+00:00</t>
        </is>
      </c>
      <c r="D27694" t="inlineStr">
        <is>
          <t>verchange</t>
        </is>
      </c>
      <c r="E27694" t="inlineStr">
        <is>
          <t>six</t>
        </is>
      </c>
      <c r="F27694" t="inlineStr">
        <is>
          <t>&gt;=1.9.0</t>
        </is>
      </c>
      <c r="G27694" t="inlineStr">
        <is>
          <t>six</t>
        </is>
      </c>
      <c r="H27694" t="inlineStr">
        <is>
          <t>&gt;=1.9.0</t>
        </is>
      </c>
    </row>
    <row r="27695">
      <c r="A27695" t="inlineStr">
        <is>
          <t>tosca-parser</t>
        </is>
      </c>
      <c r="B27695" t="inlineStr">
        <is>
          <t>0a0abe5b428914644596d987179932d6a001a82b</t>
        </is>
      </c>
      <c r="C27695" t="inlineStr">
        <is>
          <t>2016-02-04 00:24:07+00:00</t>
        </is>
      </c>
      <c r="D27695" t="inlineStr">
        <is>
          <t>verchange</t>
        </is>
      </c>
      <c r="E27695" t="inlineStr">
        <is>
          <t>cliff</t>
        </is>
      </c>
      <c r="F27695" t="inlineStr">
        <is>
          <t>&gt;=1.15.0</t>
        </is>
      </c>
      <c r="G27695" t="inlineStr">
        <is>
          <t>cliff</t>
        </is>
      </c>
      <c r="H27695" t="inlineStr">
        <is>
          <t>&gt;=1.14.0</t>
        </is>
      </c>
    </row>
    <row r="27696">
      <c r="A27696" t="inlineStr">
        <is>
          <t>tosca-parser</t>
        </is>
      </c>
      <c r="B27696" t="inlineStr">
        <is>
          <t>0a0abe5b428914644596d987179932d6a001a82b</t>
        </is>
      </c>
      <c r="C27696" t="inlineStr">
        <is>
          <t>2016-02-04 00:24:07+00:00</t>
        </is>
      </c>
      <c r="D27696" t="inlineStr">
        <is>
          <t>verchange</t>
        </is>
      </c>
      <c r="E27696" t="inlineStr">
        <is>
          <t>Babel</t>
        </is>
      </c>
      <c r="F27696" t="inlineStr">
        <is>
          <t>&gt;=1.3</t>
        </is>
      </c>
      <c r="G27696" t="inlineStr">
        <is>
          <t>Babel</t>
        </is>
      </c>
      <c r="H27696" t="inlineStr">
        <is>
          <t>&gt;=1.3</t>
        </is>
      </c>
    </row>
    <row r="27697">
      <c r="A27697" t="inlineStr">
        <is>
          <t>tosca-parser</t>
        </is>
      </c>
      <c r="B27697" t="inlineStr">
        <is>
          <t>0a0abe5b428914644596d987179932d6a001a82b</t>
        </is>
      </c>
      <c r="C27697" t="inlineStr">
        <is>
          <t>2016-02-04 00:24:07+00:00</t>
        </is>
      </c>
      <c r="D27697" t="inlineStr">
        <is>
          <t>verchange</t>
        </is>
      </c>
      <c r="E27697" t="inlineStr">
        <is>
          <t>python-dateutil</t>
        </is>
      </c>
      <c r="F27697" t="inlineStr">
        <is>
          <t>&gt;=2.4.2</t>
        </is>
      </c>
      <c r="G27697" t="inlineStr">
        <is>
          <t>python-dateutil</t>
        </is>
      </c>
      <c r="H27697" t="inlineStr">
        <is>
          <t>&gt;=2.4.2</t>
        </is>
      </c>
    </row>
    <row r="27698">
      <c r="A27698" t="inlineStr">
        <is>
          <t>tosca-parser</t>
        </is>
      </c>
      <c r="B27698" t="inlineStr">
        <is>
          <t>0a0abe5b428914644596d987179932d6a001a82b</t>
        </is>
      </c>
      <c r="C27698" t="inlineStr">
        <is>
          <t>2016-02-04 00:24:07+00:00</t>
        </is>
      </c>
      <c r="D27698" t="inlineStr">
        <is>
          <t>verchange</t>
        </is>
      </c>
      <c r="E27698" t="inlineStr">
        <is>
          <t>pbr</t>
        </is>
      </c>
      <c r="F27698" t="inlineStr">
        <is>
          <t>&gt;=1.6</t>
        </is>
      </c>
      <c r="G27698" t="inlineStr">
        <is>
          <t>pbr</t>
        </is>
      </c>
      <c r="H27698" t="inlineStr">
        <is>
          <t>&gt;=1.6</t>
        </is>
      </c>
    </row>
    <row r="27699">
      <c r="A27699" t="inlineStr">
        <is>
          <t>tosca-parser</t>
        </is>
      </c>
      <c r="B27699" t="inlineStr">
        <is>
          <t>0a0abe5b428914644596d987179932d6a001a82b</t>
        </is>
      </c>
      <c r="C27699" t="inlineStr">
        <is>
          <t>2016-02-04 00:24:07+00:00</t>
        </is>
      </c>
      <c r="D27699" t="inlineStr">
        <is>
          <t>verchange</t>
        </is>
      </c>
      <c r="E27699" t="inlineStr">
        <is>
          <t>PyYAML</t>
        </is>
      </c>
      <c r="F27699" t="inlineStr">
        <is>
          <t>&gt;=3.1.0</t>
        </is>
      </c>
      <c r="G27699" t="inlineStr">
        <is>
          <t>PyYAML</t>
        </is>
      </c>
      <c r="H27699" t="inlineStr">
        <is>
          <t>&gt;=3.1.0</t>
        </is>
      </c>
    </row>
    <row r="27700">
      <c r="A27700" t="inlineStr">
        <is>
          <t>tosca-parser</t>
        </is>
      </c>
      <c r="B27700" t="inlineStr">
        <is>
          <t>df84de486010f18b378ee5d625d08721a4f9cc05</t>
        </is>
      </c>
      <c r="C27700" t="inlineStr">
        <is>
          <t>2016-05-04 15:45:57+00:00</t>
        </is>
      </c>
      <c r="D27700" t="inlineStr">
        <is>
          <t>verchange</t>
        </is>
      </c>
      <c r="E27700" t="inlineStr">
        <is>
          <t>cliff</t>
        </is>
      </c>
      <c r="F27700" t="inlineStr">
        <is>
          <t>&gt;=1.15.0;!=1.17.0;!=1.16.0</t>
        </is>
      </c>
      <c r="G27700" t="inlineStr">
        <is>
          <t>cliff</t>
        </is>
      </c>
      <c r="H27700" t="inlineStr">
        <is>
          <t>&gt;=1.15.0</t>
        </is>
      </c>
    </row>
    <row r="27701">
      <c r="A27701" t="inlineStr">
        <is>
          <t>tosca-parser</t>
        </is>
      </c>
      <c r="B27701" t="inlineStr">
        <is>
          <t>df84de486010f18b378ee5d625d08721a4f9cc05</t>
        </is>
      </c>
      <c r="C27701" t="inlineStr">
        <is>
          <t>2016-05-04 15:45:57+00:00</t>
        </is>
      </c>
      <c r="D27701" t="inlineStr">
        <is>
          <t>verchange</t>
        </is>
      </c>
      <c r="E27701" t="inlineStr">
        <is>
          <t>Babel</t>
        </is>
      </c>
      <c r="F27701" t="inlineStr">
        <is>
          <t>!=2.3.3;!=2.3.2;!=2.3.0;!=2.3.1;&gt;=1.3</t>
        </is>
      </c>
      <c r="G27701" t="inlineStr">
        <is>
          <t>Babel</t>
        </is>
      </c>
      <c r="H27701" t="inlineStr">
        <is>
          <t>&gt;=1.3</t>
        </is>
      </c>
    </row>
    <row r="27702">
      <c r="A27702" t="inlineStr">
        <is>
          <t>tosca-parser</t>
        </is>
      </c>
      <c r="B27702" t="inlineStr">
        <is>
          <t>84bef41070710ea4625b5eef49627e636a7efa26</t>
        </is>
      </c>
      <c r="C27702" t="inlineStr">
        <is>
          <t>2016-08-08 15:21:49+00:00</t>
        </is>
      </c>
      <c r="D27702" t="inlineStr">
        <is>
          <t>verchange</t>
        </is>
      </c>
      <c r="E27702" t="inlineStr">
        <is>
          <t>Babel</t>
        </is>
      </c>
      <c r="F27702" t="inlineStr">
        <is>
          <t>&gt;=2.3.4</t>
        </is>
      </c>
      <c r="G27702" t="inlineStr">
        <is>
          <t>Babel</t>
        </is>
      </c>
      <c r="H27702" t="inlineStr">
        <is>
          <t>!=2.3.3;!=2.3.2;!=2.3.0;!=2.3.1;&gt;=1.3</t>
        </is>
      </c>
    </row>
    <row r="27703">
      <c r="A27703" t="inlineStr">
        <is>
          <t>tosca-parser</t>
        </is>
      </c>
      <c r="B27703" t="inlineStr">
        <is>
          <t>84bef41070710ea4625b5eef49627e636a7efa26</t>
        </is>
      </c>
      <c r="C27703" t="inlineStr">
        <is>
          <t>2016-08-08 15:21:49+00:00</t>
        </is>
      </c>
      <c r="D27703" t="inlineStr">
        <is>
          <t>add</t>
        </is>
      </c>
      <c r="E27703" t="inlineStr">
        <is>
          <t>requests</t>
        </is>
      </c>
      <c r="F27703" t="inlineStr">
        <is>
          <t>&gt;=2.10.0</t>
        </is>
      </c>
      <c r="G27703" t="inlineStr"/>
      <c r="H27703" t="inlineStr"/>
    </row>
    <row r="27704">
      <c r="A27704" t="inlineStr">
        <is>
          <t>tosca-parser</t>
        </is>
      </c>
      <c r="B27704" t="inlineStr">
        <is>
          <t>f0b547a3a93aabebece8085e10915bd5a13af25b</t>
        </is>
      </c>
      <c r="C27704" t="inlineStr">
        <is>
          <t>2016-08-08 22:29:01+00:00</t>
        </is>
      </c>
      <c r="D27704" t="inlineStr">
        <is>
          <t>verchange</t>
        </is>
      </c>
      <c r="E27704" t="inlineStr">
        <is>
          <t>PyYAML</t>
        </is>
      </c>
      <c r="F27704" t="inlineStr">
        <is>
          <t>&gt;=3.10.0</t>
        </is>
      </c>
      <c r="G27704" t="inlineStr">
        <is>
          <t>PyYAML</t>
        </is>
      </c>
      <c r="H27704" t="inlineStr">
        <is>
          <t>&gt;=3.1.0</t>
        </is>
      </c>
    </row>
    <row r="27705">
      <c r="A27705" t="inlineStr">
        <is>
          <t>tosca-parser</t>
        </is>
      </c>
      <c r="B27705" t="inlineStr">
        <is>
          <t>f0b547a3a93aabebece8085e10915bd5a13af25b</t>
        </is>
      </c>
      <c r="C27705" t="inlineStr">
        <is>
          <t>2016-08-08 22:29:01+00:00</t>
        </is>
      </c>
      <c r="D27705" t="inlineStr">
        <is>
          <t>verchange</t>
        </is>
      </c>
      <c r="E27705" t="inlineStr">
        <is>
          <t>requests</t>
        </is>
      </c>
      <c r="F27705" t="inlineStr">
        <is>
          <t>&gt;=2.10.0;!=2.12.2</t>
        </is>
      </c>
      <c r="G27705" t="inlineStr">
        <is>
          <t>requests</t>
        </is>
      </c>
      <c r="H27705" t="inlineStr">
        <is>
          <t>&gt;=2.10.0</t>
        </is>
      </c>
    </row>
    <row r="27706">
      <c r="A27706" t="inlineStr">
        <is>
          <t>tosca-parser</t>
        </is>
      </c>
      <c r="B27706" t="inlineStr">
        <is>
          <t>f0b547a3a93aabebece8085e10915bd5a13af25b</t>
        </is>
      </c>
      <c r="C27706" t="inlineStr">
        <is>
          <t>2016-08-08 22:29:01+00:00</t>
        </is>
      </c>
      <c r="D27706" t="inlineStr">
        <is>
          <t>verchange</t>
        </is>
      </c>
      <c r="E27706" t="inlineStr">
        <is>
          <t>cliff</t>
        </is>
      </c>
      <c r="F27706" t="inlineStr">
        <is>
          <t>&gt;=2.3.0</t>
        </is>
      </c>
      <c r="G27706" t="inlineStr">
        <is>
          <t>cliff</t>
        </is>
      </c>
      <c r="H27706" t="inlineStr">
        <is>
          <t>&gt;=1.15.0;!=1.17.0;!=1.16.0</t>
        </is>
      </c>
    </row>
    <row r="27707">
      <c r="A27707" t="inlineStr">
        <is>
          <t>tosca-parser</t>
        </is>
      </c>
      <c r="B27707" t="inlineStr">
        <is>
          <t>f0b547a3a93aabebece8085e10915bd5a13af25b</t>
        </is>
      </c>
      <c r="C27707" t="inlineStr">
        <is>
          <t>2016-08-08 22:29:01+00:00</t>
        </is>
      </c>
      <c r="D27707" t="inlineStr">
        <is>
          <t>verchange</t>
        </is>
      </c>
      <c r="E27707" t="inlineStr">
        <is>
          <t>pbr</t>
        </is>
      </c>
      <c r="F27707" t="inlineStr">
        <is>
          <t>&gt;=1.8</t>
        </is>
      </c>
      <c r="G27707" t="inlineStr">
        <is>
          <t>pbr</t>
        </is>
      </c>
      <c r="H27707" t="inlineStr">
        <is>
          <t>&gt;=1.6</t>
        </is>
      </c>
    </row>
    <row r="27708">
      <c r="A27708" t="inlineStr">
        <is>
          <t>tosca-parser</t>
        </is>
      </c>
      <c r="B27708" t="inlineStr">
        <is>
          <t>35849fcf693ed7dad6d989a57f45a12c9f93a8b0</t>
        </is>
      </c>
      <c r="C27708" t="inlineStr">
        <is>
          <t>2017-04-10 11:54:05+00:00</t>
        </is>
      </c>
      <c r="D27708" t="inlineStr">
        <is>
          <t>verchange</t>
        </is>
      </c>
      <c r="E27708" t="inlineStr">
        <is>
          <t>requests</t>
        </is>
      </c>
      <c r="F27708" t="inlineStr">
        <is>
          <t>!=2.13.0;&gt;=2.10.0;!=2.12.2</t>
        </is>
      </c>
      <c r="G27708" t="inlineStr">
        <is>
          <t>requests</t>
        </is>
      </c>
      <c r="H27708" t="inlineStr">
        <is>
          <t>&gt;=2.10.0;!=2.12.2</t>
        </is>
      </c>
    </row>
    <row r="27709">
      <c r="A27709" t="inlineStr">
        <is>
          <t>tosca-parser</t>
        </is>
      </c>
      <c r="B27709" t="inlineStr">
        <is>
          <t>35849fcf693ed7dad6d989a57f45a12c9f93a8b0</t>
        </is>
      </c>
      <c r="C27709" t="inlineStr">
        <is>
          <t>2017-04-10 11:54:05+00:00</t>
        </is>
      </c>
      <c r="D27709" t="inlineStr">
        <is>
          <t>verchange</t>
        </is>
      </c>
      <c r="E27709" t="inlineStr">
        <is>
          <t>Babel</t>
        </is>
      </c>
      <c r="F27709" t="inlineStr">
        <is>
          <t>&gt;=2.3.4;!=2.4.0</t>
        </is>
      </c>
      <c r="G27709" t="inlineStr">
        <is>
          <t>Babel</t>
        </is>
      </c>
      <c r="H27709" t="inlineStr">
        <is>
          <t>&gt;=2.3.4</t>
        </is>
      </c>
    </row>
    <row r="27710">
      <c r="A27710" t="inlineStr">
        <is>
          <t>tosca-parser</t>
        </is>
      </c>
      <c r="B27710" t="inlineStr">
        <is>
          <t>35849fcf693ed7dad6d989a57f45a12c9f93a8b0</t>
        </is>
      </c>
      <c r="C27710" t="inlineStr">
        <is>
          <t>2017-04-10 11:54:05+00:00</t>
        </is>
      </c>
      <c r="D27710" t="inlineStr">
        <is>
          <t>verchange</t>
        </is>
      </c>
      <c r="E27710" t="inlineStr">
        <is>
          <t>pbr</t>
        </is>
      </c>
      <c r="F27710" t="inlineStr">
        <is>
          <t>&gt;=2.0.0</t>
        </is>
      </c>
      <c r="G27710" t="inlineStr">
        <is>
          <t>pbr</t>
        </is>
      </c>
      <c r="H27710" t="inlineStr">
        <is>
          <t>&gt;=1.8</t>
        </is>
      </c>
    </row>
    <row r="27711">
      <c r="A27711" t="inlineStr">
        <is>
          <t>tosca-parser</t>
        </is>
      </c>
      <c r="B27711" t="inlineStr">
        <is>
          <t>0b000ae4e81b28a09fc32c4f669c00c558611671</t>
        </is>
      </c>
      <c r="C27711" t="inlineStr">
        <is>
          <t>2017-04-24 13:41:03+00:00</t>
        </is>
      </c>
      <c r="D27711" t="inlineStr">
        <is>
          <t>verchange</t>
        </is>
      </c>
      <c r="E27711" t="inlineStr">
        <is>
          <t>pbr</t>
        </is>
      </c>
      <c r="F27711" t="inlineStr">
        <is>
          <t>&gt;=2.0.0;!=2.1.0</t>
        </is>
      </c>
      <c r="G27711" t="inlineStr">
        <is>
          <t>pbr</t>
        </is>
      </c>
      <c r="H27711" t="inlineStr">
        <is>
          <t>&gt;=2.0.0</t>
        </is>
      </c>
    </row>
    <row r="27712">
      <c r="A27712" t="inlineStr">
        <is>
          <t>tosca-parser</t>
        </is>
      </c>
      <c r="B27712" t="inlineStr">
        <is>
          <t>23cd991e884b67d41378a69ee30ef38b5d760e68</t>
        </is>
      </c>
      <c r="C27712" t="inlineStr">
        <is>
          <t>2018-02-01 16:35:13+00:00</t>
        </is>
      </c>
      <c r="D27712" t="inlineStr">
        <is>
          <t>verchange</t>
        </is>
      </c>
      <c r="E27712" t="inlineStr">
        <is>
          <t>PyYAML</t>
        </is>
      </c>
      <c r="F27712" t="inlineStr">
        <is>
          <t>&gt;=3.10</t>
        </is>
      </c>
      <c r="G27712" t="inlineStr">
        <is>
          <t>PyYAML</t>
        </is>
      </c>
      <c r="H27712" t="inlineStr">
        <is>
          <t>&gt;=3.10.0</t>
        </is>
      </c>
    </row>
    <row r="27713">
      <c r="A27713" t="inlineStr">
        <is>
          <t>tosca-parser</t>
        </is>
      </c>
      <c r="B27713" t="inlineStr">
        <is>
          <t>23cd991e884b67d41378a69ee30ef38b5d760e68</t>
        </is>
      </c>
      <c r="C27713" t="inlineStr">
        <is>
          <t>2018-02-01 16:35:13+00:00</t>
        </is>
      </c>
      <c r="D27713" t="inlineStr">
        <is>
          <t>verchange</t>
        </is>
      </c>
      <c r="E27713" t="inlineStr">
        <is>
          <t>requests</t>
        </is>
      </c>
      <c r="F27713" t="inlineStr">
        <is>
          <t>&gt;=2.14.2</t>
        </is>
      </c>
      <c r="G27713" t="inlineStr">
        <is>
          <t>requests</t>
        </is>
      </c>
      <c r="H27713" t="inlineStr">
        <is>
          <t>!=2.13.0;&gt;=2.10.0;!=2.12.2</t>
        </is>
      </c>
    </row>
    <row r="27714">
      <c r="A27714" t="inlineStr">
        <is>
          <t>tosca-parser</t>
        </is>
      </c>
      <c r="B27714" t="inlineStr">
        <is>
          <t>23cd991e884b67d41378a69ee30ef38b5d760e68</t>
        </is>
      </c>
      <c r="C27714" t="inlineStr">
        <is>
          <t>2018-02-01 16:35:13+00:00</t>
        </is>
      </c>
      <c r="D27714" t="inlineStr">
        <is>
          <t>verchange</t>
        </is>
      </c>
      <c r="E27714" t="inlineStr">
        <is>
          <t>six</t>
        </is>
      </c>
      <c r="F27714" t="inlineStr">
        <is>
          <t>&gt;=1.10.0</t>
        </is>
      </c>
      <c r="G27714" t="inlineStr">
        <is>
          <t>six</t>
        </is>
      </c>
      <c r="H27714" t="inlineStr">
        <is>
          <t>&gt;=1.9.0</t>
        </is>
      </c>
    </row>
    <row r="27715">
      <c r="A27715" t="inlineStr">
        <is>
          <t>tosca-parser</t>
        </is>
      </c>
      <c r="B27715" t="inlineStr">
        <is>
          <t>23cd991e884b67d41378a69ee30ef38b5d760e68</t>
        </is>
      </c>
      <c r="C27715" t="inlineStr">
        <is>
          <t>2018-02-01 16:35:13+00:00</t>
        </is>
      </c>
      <c r="D27715" t="inlineStr">
        <is>
          <t>verchange</t>
        </is>
      </c>
      <c r="E27715" t="inlineStr">
        <is>
          <t>cliff</t>
        </is>
      </c>
      <c r="F27715" t="inlineStr">
        <is>
          <t>&gt;=2.8.0;!=2.9.0</t>
        </is>
      </c>
      <c r="G27715" t="inlineStr">
        <is>
          <t>cliff</t>
        </is>
      </c>
      <c r="H27715" t="inlineStr">
        <is>
          <t>&gt;=2.3.0</t>
        </is>
      </c>
    </row>
    <row r="27716">
      <c r="A27716" t="inlineStr">
        <is>
          <t>tosca-parser</t>
        </is>
      </c>
      <c r="B27716" t="inlineStr">
        <is>
          <t>e17c2a8060434a27293cd4719647cf735216f3c0</t>
        </is>
      </c>
      <c r="C27716" t="inlineStr">
        <is>
          <t>2018-05-07 18:50:37+00:00</t>
        </is>
      </c>
      <c r="D27716" t="inlineStr">
        <is>
          <t>verchange</t>
        </is>
      </c>
      <c r="E27716" t="inlineStr">
        <is>
          <t>PyYAML</t>
        </is>
      </c>
      <c r="F27716" t="inlineStr">
        <is>
          <t>&gt;=3.12</t>
        </is>
      </c>
      <c r="G27716" t="inlineStr">
        <is>
          <t>PyYAML</t>
        </is>
      </c>
      <c r="H27716" t="inlineStr">
        <is>
          <t>&gt;=3.10</t>
        </is>
      </c>
    </row>
    <row r="27717">
      <c r="A27717" t="inlineStr">
        <is>
          <t>tosca-parser</t>
        </is>
      </c>
      <c r="B27717" t="inlineStr">
        <is>
          <t>e17c2a8060434a27293cd4719647cf735216f3c0</t>
        </is>
      </c>
      <c r="C27717" t="inlineStr">
        <is>
          <t>2018-05-07 18:50:37+00:00</t>
        </is>
      </c>
      <c r="D27717" t="inlineStr">
        <is>
          <t>verchange</t>
        </is>
      </c>
      <c r="E27717" t="inlineStr">
        <is>
          <t>python-dateutil</t>
        </is>
      </c>
      <c r="F27717" t="inlineStr">
        <is>
          <t>&gt;=2.5.3</t>
        </is>
      </c>
      <c r="G27717" t="inlineStr">
        <is>
          <t>python-dateutil</t>
        </is>
      </c>
      <c r="H27717" t="inlineStr">
        <is>
          <t>&gt;=2.4.2</t>
        </is>
      </c>
    </row>
    <row r="27718">
      <c r="A27718" t="inlineStr">
        <is>
          <t>tosca-parser</t>
        </is>
      </c>
      <c r="B27718" t="inlineStr">
        <is>
          <t>47e04a184cfbdaeb6a85c57457c570fc20b4b0a6</t>
        </is>
      </c>
      <c r="C27718" t="inlineStr">
        <is>
          <t>2018-10-24 15:37:13+00:00</t>
        </is>
      </c>
      <c r="D27718" t="inlineStr">
        <is>
          <t>add</t>
        </is>
      </c>
      <c r="E27718" t="inlineStr">
        <is>
          <t>stevedore</t>
        </is>
      </c>
      <c r="F27718" t="inlineStr">
        <is>
          <t>&gt;=1.20.0</t>
        </is>
      </c>
      <c r="G27718" t="inlineStr"/>
      <c r="H27718" t="inlineStr"/>
    </row>
    <row r="27719">
      <c r="A27719" t="inlineStr">
        <is>
          <t>tosca-parser</t>
        </is>
      </c>
      <c r="B27719" t="inlineStr">
        <is>
          <t>2aa81311ae93678bfa2e865f5297f3ee5ff2bbd9</t>
        </is>
      </c>
      <c r="C27719" t="inlineStr">
        <is>
          <t>2019-05-10 16:41:48+00:00</t>
        </is>
      </c>
      <c r="D27719" t="inlineStr">
        <is>
          <t>verchange</t>
        </is>
      </c>
      <c r="E27719" t="inlineStr">
        <is>
          <t>requests</t>
        </is>
      </c>
      <c r="F27719" t="inlineStr">
        <is>
          <t>&gt;=2.14.2</t>
        </is>
      </c>
      <c r="G27719" t="inlineStr">
        <is>
          <t>requests</t>
        </is>
      </c>
      <c r="H27719" t="inlineStr">
        <is>
          <t>!=2.13.0;&gt;=2.10.0;!=2.12.2</t>
        </is>
      </c>
    </row>
    <row r="27720">
      <c r="A27720" t="inlineStr">
        <is>
          <t>tosca-parser</t>
        </is>
      </c>
      <c r="B27720" t="inlineStr">
        <is>
          <t>2aa81311ae93678bfa2e865f5297f3ee5ff2bbd9</t>
        </is>
      </c>
      <c r="C27720" t="inlineStr">
        <is>
          <t>2019-05-10 16:41:48+00:00</t>
        </is>
      </c>
      <c r="D27720" t="inlineStr">
        <is>
          <t>verchange</t>
        </is>
      </c>
      <c r="E27720" t="inlineStr">
        <is>
          <t>cliff</t>
        </is>
      </c>
      <c r="F27720" t="inlineStr">
        <is>
          <t>&gt;=2.8.0</t>
        </is>
      </c>
      <c r="G27720" t="inlineStr">
        <is>
          <t>cliff</t>
        </is>
      </c>
      <c r="H27720" t="inlineStr">
        <is>
          <t>&gt;=2.3.0</t>
        </is>
      </c>
    </row>
    <row r="27721">
      <c r="A27721" t="inlineStr">
        <is>
          <t>tosca-parser</t>
        </is>
      </c>
      <c r="B27721" t="inlineStr">
        <is>
          <t>a1c2cbe960766629c74f3d26a46219b52f5f1bb3</t>
        </is>
      </c>
      <c r="C27721" t="inlineStr">
        <is>
          <t>2021-03-05 09:55:42+00:00</t>
        </is>
      </c>
      <c r="D27721" t="inlineStr">
        <is>
          <t>rem</t>
        </is>
      </c>
      <c r="E27721" t="inlineStr"/>
      <c r="F27721" t="inlineStr"/>
      <c r="G27721" t="inlineStr">
        <is>
          <t>Babel</t>
        </is>
      </c>
      <c r="H27721" t="inlineStr">
        <is>
          <t>&gt;=2.3.4;!=2.4.0</t>
        </is>
      </c>
    </row>
    <row r="27722">
      <c r="A27722" t="inlineStr">
        <is>
          <t>tosca-parser</t>
        </is>
      </c>
      <c r="B27722" t="inlineStr">
        <is>
          <t>a1c2cbe960766629c74f3d26a46219b52f5f1bb3</t>
        </is>
      </c>
      <c r="C27722" t="inlineStr">
        <is>
          <t>2021-03-05 09:55:42+00:00</t>
        </is>
      </c>
      <c r="D27722" t="inlineStr">
        <is>
          <t>rem</t>
        </is>
      </c>
      <c r="E27722" t="inlineStr"/>
      <c r="F27722" t="inlineStr"/>
      <c r="G27722" t="inlineStr">
        <is>
          <t>six</t>
        </is>
      </c>
      <c r="H27722" t="inlineStr">
        <is>
          <t>&gt;=1.10.0</t>
        </is>
      </c>
    </row>
    <row r="27723">
      <c r="A27723" t="inlineStr">
        <is>
          <t>pptx-template</t>
        </is>
      </c>
      <c r="B27723" t="inlineStr">
        <is>
          <t>e080fe86c26c1dcde9b77fb968483216d0d49998</t>
        </is>
      </c>
      <c r="C27723" t="inlineStr">
        <is>
          <t>2019-05-07 06:34:14+00:00</t>
        </is>
      </c>
      <c r="D27723" t="inlineStr">
        <is>
          <t>add</t>
        </is>
      </c>
      <c r="E27723" t="inlineStr">
        <is>
          <t>python-pptx</t>
        </is>
      </c>
      <c r="F27723">
        <f>=0.6.6</f>
        <v/>
      </c>
      <c r="G27723" t="inlineStr"/>
      <c r="H27723" t="inlineStr"/>
    </row>
    <row r="27724">
      <c r="A27724" t="inlineStr">
        <is>
          <t>pptx-template</t>
        </is>
      </c>
      <c r="B27724" t="inlineStr">
        <is>
          <t>e080fe86c26c1dcde9b77fb968483216d0d49998</t>
        </is>
      </c>
      <c r="C27724" t="inlineStr">
        <is>
          <t>2019-05-07 06:34:14+00:00</t>
        </is>
      </c>
      <c r="D27724" t="inlineStr">
        <is>
          <t>add</t>
        </is>
      </c>
      <c r="E27724" t="inlineStr">
        <is>
          <t>pandas</t>
        </is>
      </c>
      <c r="F27724" t="inlineStr">
        <is>
          <t>&gt;=0.18.0</t>
        </is>
      </c>
      <c r="G27724" t="inlineStr"/>
      <c r="H27724" t="inlineStr"/>
    </row>
    <row r="27725">
      <c r="A27725" t="inlineStr">
        <is>
          <t>pptx-template</t>
        </is>
      </c>
      <c r="B27725" t="inlineStr">
        <is>
          <t>e080fe86c26c1dcde9b77fb968483216d0d49998</t>
        </is>
      </c>
      <c r="C27725" t="inlineStr">
        <is>
          <t>2019-05-07 06:34:14+00:00</t>
        </is>
      </c>
      <c r="D27725" t="inlineStr">
        <is>
          <t>add</t>
        </is>
      </c>
      <c r="E27725" t="inlineStr">
        <is>
          <t>openpyxl</t>
        </is>
      </c>
      <c r="F27725" t="inlineStr">
        <is>
          <t>&gt;=2.4.7</t>
        </is>
      </c>
      <c r="G27725" t="inlineStr"/>
      <c r="H27725" t="inlineStr"/>
    </row>
    <row r="27726">
      <c r="A27726" t="inlineStr">
        <is>
          <t>changeme</t>
        </is>
      </c>
      <c r="B27726" t="inlineStr">
        <is>
          <t>599eddca5eb4d9316fc3c8244b76c490acf52a9c</t>
        </is>
      </c>
      <c r="C27726" t="inlineStr">
        <is>
          <t>2016-05-12 22:08:14+00:00</t>
        </is>
      </c>
      <c r="D27726" t="inlineStr">
        <is>
          <t>add</t>
        </is>
      </c>
      <c r="E27726" t="inlineStr">
        <is>
          <t>shodan</t>
        </is>
      </c>
      <c r="F27726" t="inlineStr"/>
      <c r="G27726" t="inlineStr"/>
      <c r="H27726" t="inlineStr"/>
    </row>
    <row r="27727">
      <c r="A27727" t="inlineStr">
        <is>
          <t>changeme</t>
        </is>
      </c>
      <c r="B27727" t="inlineStr">
        <is>
          <t>a466fe1043bfe5c0b6d714ca7b4a5280d6f6c70f</t>
        </is>
      </c>
      <c r="C27727" t="inlineStr">
        <is>
          <t>2016-08-18 03:08:14+00:00</t>
        </is>
      </c>
      <c r="D27727" t="inlineStr">
        <is>
          <t>add</t>
        </is>
      </c>
      <c r="E27727" t="inlineStr">
        <is>
          <t>python-nmap</t>
        </is>
      </c>
      <c r="F27727" t="inlineStr"/>
      <c r="G27727" t="inlineStr"/>
      <c r="H27727" t="inlineStr"/>
    </row>
    <row r="27728">
      <c r="A27728" t="inlineStr">
        <is>
          <t>changeme</t>
        </is>
      </c>
      <c r="B27728" t="inlineStr">
        <is>
          <t>709b6ec7e9d1fd833a15442887ffbadfb601b5bd</t>
        </is>
      </c>
      <c r="C27728" t="inlineStr">
        <is>
          <t>2016-08-18 03:20:50+00:00</t>
        </is>
      </c>
      <c r="D27728" t="inlineStr">
        <is>
          <t>add</t>
        </is>
      </c>
      <c r="E27728" t="inlineStr">
        <is>
          <t>python-libnmap</t>
        </is>
      </c>
      <c r="F27728" t="inlineStr"/>
      <c r="G27728" t="inlineStr"/>
      <c r="H27728" t="inlineStr"/>
    </row>
    <row r="27729">
      <c r="A27729" t="inlineStr">
        <is>
          <t>changeme</t>
        </is>
      </c>
      <c r="B27729" t="inlineStr">
        <is>
          <t>709b6ec7e9d1fd833a15442887ffbadfb601b5bd</t>
        </is>
      </c>
      <c r="C27729" t="inlineStr">
        <is>
          <t>2016-08-18 03:20:50+00:00</t>
        </is>
      </c>
      <c r="D27729" t="inlineStr">
        <is>
          <t>rem</t>
        </is>
      </c>
      <c r="E27729" t="inlineStr"/>
      <c r="F27729" t="inlineStr"/>
      <c r="G27729" t="inlineStr">
        <is>
          <t>python-nmap</t>
        </is>
      </c>
      <c r="H27729" t="inlineStr"/>
    </row>
    <row r="27730">
      <c r="A27730" t="inlineStr">
        <is>
          <t>changeme</t>
        </is>
      </c>
      <c r="B27730" t="inlineStr">
        <is>
          <t>1302a84461ae0ca8928c62d8b3557b36f30acf35</t>
        </is>
      </c>
      <c r="C27730" t="inlineStr">
        <is>
          <t>2017-03-11 14:54:15+00:00</t>
        </is>
      </c>
      <c r="D27730" t="inlineStr">
        <is>
          <t>add</t>
        </is>
      </c>
      <c r="E27730" t="inlineStr">
        <is>
          <t>jinja2</t>
        </is>
      </c>
      <c r="F27730" t="inlineStr"/>
      <c r="G27730" t="inlineStr"/>
      <c r="H27730" t="inlineStr"/>
    </row>
    <row r="27731">
      <c r="A27731" t="inlineStr">
        <is>
          <t>changeme</t>
        </is>
      </c>
      <c r="B27731" t="inlineStr">
        <is>
          <t>1302a84461ae0ca8928c62d8b3557b36f30acf35</t>
        </is>
      </c>
      <c r="C27731" t="inlineStr">
        <is>
          <t>2017-03-11 14:54:15+00:00</t>
        </is>
      </c>
      <c r="D27731" t="inlineStr">
        <is>
          <t>add</t>
        </is>
      </c>
      <c r="E27731" t="inlineStr">
        <is>
          <t>paramiko</t>
        </is>
      </c>
      <c r="F27731" t="inlineStr"/>
      <c r="G27731" t="inlineStr"/>
      <c r="H27731" t="inlineStr"/>
    </row>
    <row r="27732">
      <c r="A27732" t="inlineStr">
        <is>
          <t>changeme</t>
        </is>
      </c>
      <c r="B27732" t="inlineStr">
        <is>
          <t>1302a84461ae0ca8928c62d8b3557b36f30acf35</t>
        </is>
      </c>
      <c r="C27732" t="inlineStr">
        <is>
          <t>2017-03-11 14:54:15+00:00</t>
        </is>
      </c>
      <c r="D27732" t="inlineStr">
        <is>
          <t>add</t>
        </is>
      </c>
      <c r="E27732" t="inlineStr">
        <is>
          <t>impacket</t>
        </is>
      </c>
      <c r="F27732" t="inlineStr"/>
      <c r="G27732" t="inlineStr"/>
      <c r="H27732" t="inlineStr"/>
    </row>
    <row r="27733">
      <c r="A27733" t="inlineStr">
        <is>
          <t>changeme</t>
        </is>
      </c>
      <c r="B27733" t="inlineStr">
        <is>
          <t>1302a84461ae0ca8928c62d8b3557b36f30acf35</t>
        </is>
      </c>
      <c r="C27733" t="inlineStr">
        <is>
          <t>2017-03-11 14:54:15+00:00</t>
        </is>
      </c>
      <c r="D27733" t="inlineStr">
        <is>
          <t>add</t>
        </is>
      </c>
      <c r="E27733" t="inlineStr">
        <is>
          <t>tabulate</t>
        </is>
      </c>
      <c r="F27733" t="inlineStr"/>
      <c r="G27733" t="inlineStr"/>
      <c r="H27733" t="inlineStr"/>
    </row>
    <row r="27734">
      <c r="A27734" t="inlineStr">
        <is>
          <t>sabnzbd</t>
        </is>
      </c>
      <c r="B27734" t="inlineStr">
        <is>
          <t>008794089866a0fa5fd39818806d34e9d0d8098d</t>
        </is>
      </c>
      <c r="C27734" t="inlineStr">
        <is>
          <t>2020-08-02 07:46:36+00:00</t>
        </is>
      </c>
      <c r="D27734" t="inlineStr">
        <is>
          <t>add</t>
        </is>
      </c>
      <c r="E27734" t="inlineStr">
        <is>
          <t>sabyenc3</t>
        </is>
      </c>
      <c r="F27734" t="inlineStr"/>
      <c r="G27734" t="inlineStr"/>
      <c r="H27734" t="inlineStr"/>
    </row>
    <row r="27735">
      <c r="A27735" t="inlineStr">
        <is>
          <t>sabnzbd</t>
        </is>
      </c>
      <c r="B27735" t="inlineStr">
        <is>
          <t>008794089866a0fa5fd39818806d34e9d0d8098d</t>
        </is>
      </c>
      <c r="C27735" t="inlineStr">
        <is>
          <t>2020-08-02 07:46:36+00:00</t>
        </is>
      </c>
      <c r="D27735" t="inlineStr">
        <is>
          <t>add</t>
        </is>
      </c>
      <c r="E27735" t="inlineStr">
        <is>
          <t>cheetah3</t>
        </is>
      </c>
      <c r="F27735" t="inlineStr"/>
      <c r="G27735" t="inlineStr"/>
      <c r="H27735" t="inlineStr"/>
    </row>
    <row r="27736">
      <c r="A27736" t="inlineStr">
        <is>
          <t>sabnzbd</t>
        </is>
      </c>
      <c r="B27736" t="inlineStr">
        <is>
          <t>008794089866a0fa5fd39818806d34e9d0d8098d</t>
        </is>
      </c>
      <c r="C27736" t="inlineStr">
        <is>
          <t>2020-08-02 07:46:36+00:00</t>
        </is>
      </c>
      <c r="D27736" t="inlineStr">
        <is>
          <t>add</t>
        </is>
      </c>
      <c r="E27736" t="inlineStr">
        <is>
          <t>cryptography</t>
        </is>
      </c>
      <c r="F27736" t="inlineStr"/>
      <c r="G27736" t="inlineStr"/>
      <c r="H27736" t="inlineStr"/>
    </row>
    <row r="27737">
      <c r="A27737" t="inlineStr">
        <is>
          <t>sabnzbd</t>
        </is>
      </c>
      <c r="B27737" t="inlineStr">
        <is>
          <t>008794089866a0fa5fd39818806d34e9d0d8098d</t>
        </is>
      </c>
      <c r="C27737" t="inlineStr">
        <is>
          <t>2020-08-02 07:46:36+00:00</t>
        </is>
      </c>
      <c r="D27737" t="inlineStr">
        <is>
          <t>add</t>
        </is>
      </c>
      <c r="E27737" t="inlineStr">
        <is>
          <t>feedparser</t>
        </is>
      </c>
      <c r="F27737" t="inlineStr"/>
      <c r="G27737" t="inlineStr"/>
      <c r="H27737" t="inlineStr"/>
    </row>
    <row r="27738">
      <c r="A27738" t="inlineStr">
        <is>
          <t>sabnzbd</t>
        </is>
      </c>
      <c r="B27738" t="inlineStr">
        <is>
          <t>008794089866a0fa5fd39818806d34e9d0d8098d</t>
        </is>
      </c>
      <c r="C27738" t="inlineStr">
        <is>
          <t>2020-08-02 07:46:36+00:00</t>
        </is>
      </c>
      <c r="D27738" t="inlineStr">
        <is>
          <t>add</t>
        </is>
      </c>
      <c r="E27738" t="inlineStr">
        <is>
          <t>configobj</t>
        </is>
      </c>
      <c r="F27738" t="inlineStr"/>
      <c r="G27738" t="inlineStr"/>
      <c r="H27738" t="inlineStr"/>
    </row>
    <row r="27739">
      <c r="A27739" t="inlineStr">
        <is>
          <t>sabnzbd</t>
        </is>
      </c>
      <c r="B27739" t="inlineStr">
        <is>
          <t>008794089866a0fa5fd39818806d34e9d0d8098d</t>
        </is>
      </c>
      <c r="C27739" t="inlineStr">
        <is>
          <t>2020-08-02 07:46:36+00:00</t>
        </is>
      </c>
      <c r="D27739" t="inlineStr">
        <is>
          <t>add</t>
        </is>
      </c>
      <c r="E27739" t="inlineStr">
        <is>
          <t>cherrypy</t>
        </is>
      </c>
      <c r="F27739" t="inlineStr"/>
      <c r="G27739" t="inlineStr"/>
      <c r="H27739" t="inlineStr"/>
    </row>
    <row r="27740">
      <c r="A27740" t="inlineStr">
        <is>
          <t>sabnzbd</t>
        </is>
      </c>
      <c r="B27740" t="inlineStr">
        <is>
          <t>008794089866a0fa5fd39818806d34e9d0d8098d</t>
        </is>
      </c>
      <c r="C27740" t="inlineStr">
        <is>
          <t>2020-08-02 07:46:36+00:00</t>
        </is>
      </c>
      <c r="D27740" t="inlineStr">
        <is>
          <t>add</t>
        </is>
      </c>
      <c r="E27740" t="inlineStr">
        <is>
          <t>portend</t>
        </is>
      </c>
      <c r="F27740" t="inlineStr"/>
      <c r="G27740" t="inlineStr"/>
      <c r="H27740" t="inlineStr"/>
    </row>
    <row r="27741">
      <c r="A27741" t="inlineStr">
        <is>
          <t>sabnzbd</t>
        </is>
      </c>
      <c r="B27741" t="inlineStr">
        <is>
          <t>008794089866a0fa5fd39818806d34e9d0d8098d</t>
        </is>
      </c>
      <c r="C27741" t="inlineStr">
        <is>
          <t>2020-08-02 07:46:36+00:00</t>
        </is>
      </c>
      <c r="D27741" t="inlineStr">
        <is>
          <t>add</t>
        </is>
      </c>
      <c r="E27741" t="inlineStr">
        <is>
          <t>chardet</t>
        </is>
      </c>
      <c r="F27741" t="inlineStr"/>
      <c r="G27741" t="inlineStr"/>
      <c r="H27741" t="inlineStr"/>
    </row>
    <row r="27742">
      <c r="A27742" t="inlineStr">
        <is>
          <t>sabnzbd</t>
        </is>
      </c>
      <c r="B27742" t="inlineStr">
        <is>
          <t>008794089866a0fa5fd39818806d34e9d0d8098d</t>
        </is>
      </c>
      <c r="C27742" t="inlineStr">
        <is>
          <t>2020-08-02 07:46:36+00:00</t>
        </is>
      </c>
      <c r="D27742" t="inlineStr">
        <is>
          <t>add</t>
        </is>
      </c>
      <c r="E27742" t="inlineStr">
        <is>
          <t>notify2</t>
        </is>
      </c>
      <c r="F27742" t="inlineStr"/>
      <c r="G27742" t="inlineStr"/>
      <c r="H27742" t="inlineStr"/>
    </row>
    <row r="27743">
      <c r="A27743" t="inlineStr">
        <is>
          <t>sabnzbd</t>
        </is>
      </c>
      <c r="B27743" t="inlineStr">
        <is>
          <t>008794089866a0fa5fd39818806d34e9d0d8098d</t>
        </is>
      </c>
      <c r="C27743" t="inlineStr">
        <is>
          <t>2020-08-02 07:46:36+00:00</t>
        </is>
      </c>
      <c r="D27743" t="inlineStr">
        <is>
          <t>add</t>
        </is>
      </c>
      <c r="E27743" t="inlineStr">
        <is>
          <t>pywin32</t>
        </is>
      </c>
      <c r="F27743" t="inlineStr">
        <is>
          <t>&gt;=227</t>
        </is>
      </c>
      <c r="G27743" t="inlineStr"/>
      <c r="H27743" t="inlineStr"/>
    </row>
    <row r="27744">
      <c r="A27744" t="inlineStr">
        <is>
          <t>sabnzbd</t>
        </is>
      </c>
      <c r="B27744" t="inlineStr">
        <is>
          <t>008794089866a0fa5fd39818806d34e9d0d8098d</t>
        </is>
      </c>
      <c r="C27744" t="inlineStr">
        <is>
          <t>2020-08-02 07:46:36+00:00</t>
        </is>
      </c>
      <c r="D27744" t="inlineStr">
        <is>
          <t>add</t>
        </is>
      </c>
      <c r="E27744" t="inlineStr">
        <is>
          <t>pyobjc</t>
        </is>
      </c>
      <c r="F27744" t="inlineStr"/>
      <c r="G27744" t="inlineStr"/>
      <c r="H27744" t="inlineStr"/>
    </row>
    <row r="27745">
      <c r="A27745" t="inlineStr">
        <is>
          <t>sabnzbd</t>
        </is>
      </c>
      <c r="B27745" t="inlineStr">
        <is>
          <t>41ca217931b8eac8df87dc89ac73706f750d3ceb</t>
        </is>
      </c>
      <c r="C27745" t="inlineStr">
        <is>
          <t>2020-08-18 09:05:50+00:00</t>
        </is>
      </c>
      <c r="D27745" t="inlineStr">
        <is>
          <t>verchange</t>
        </is>
      </c>
      <c r="E27745" t="inlineStr">
        <is>
          <t>sabyenc3</t>
        </is>
      </c>
      <c r="F27745" t="inlineStr">
        <is>
          <t>&gt;=4.0.0</t>
        </is>
      </c>
      <c r="G27745" t="inlineStr">
        <is>
          <t>sabyenc3</t>
        </is>
      </c>
      <c r="H27745" t="inlineStr"/>
    </row>
    <row r="27746">
      <c r="A27746" t="inlineStr">
        <is>
          <t>sabnzbd</t>
        </is>
      </c>
      <c r="B27746" t="inlineStr">
        <is>
          <t>41ca217931b8eac8df87dc89ac73706f750d3ceb</t>
        </is>
      </c>
      <c r="C27746" t="inlineStr">
        <is>
          <t>2020-08-18 09:05:50+00:00</t>
        </is>
      </c>
      <c r="D27746" t="inlineStr">
        <is>
          <t>verchange</t>
        </is>
      </c>
      <c r="E27746" t="inlineStr">
        <is>
          <t>cheetah3</t>
        </is>
      </c>
      <c r="F27746" t="inlineStr">
        <is>
          <t>&gt;=3.0.0</t>
        </is>
      </c>
      <c r="G27746" t="inlineStr">
        <is>
          <t>cheetah3</t>
        </is>
      </c>
      <c r="H27746" t="inlineStr"/>
    </row>
    <row r="27747">
      <c r="A27747" t="inlineStr">
        <is>
          <t>sabnzbd</t>
        </is>
      </c>
      <c r="B27747" t="inlineStr">
        <is>
          <t>41ca217931b8eac8df87dc89ac73706f750d3ceb</t>
        </is>
      </c>
      <c r="C27747" t="inlineStr">
        <is>
          <t>2020-08-18 09:05:50+00:00</t>
        </is>
      </c>
      <c r="D27747" t="inlineStr">
        <is>
          <t>add</t>
        </is>
      </c>
      <c r="E27747" t="inlineStr">
        <is>
          <t>cheroot</t>
        </is>
      </c>
      <c r="F27747" t="inlineStr">
        <is>
          <t>&lt;8.4.3</t>
        </is>
      </c>
      <c r="G27747" t="inlineStr"/>
      <c r="H27747" t="inlineStr"/>
    </row>
    <row r="27748">
      <c r="A27748" t="inlineStr">
        <is>
          <t>sabnzbd</t>
        </is>
      </c>
      <c r="B27748" t="inlineStr">
        <is>
          <t>ae96d93f94dc453a683f5a742f772b4547ba078d</t>
        </is>
      </c>
      <c r="C27748" t="inlineStr">
        <is>
          <t>2020-10-16 15:02:28+00:00</t>
        </is>
      </c>
      <c r="D27748" t="inlineStr">
        <is>
          <t>verchange</t>
        </is>
      </c>
      <c r="E27748" t="inlineStr">
        <is>
          <t>feedparser</t>
        </is>
      </c>
      <c r="F27748" t="inlineStr">
        <is>
          <t>&lt;6.0.0</t>
        </is>
      </c>
      <c r="G27748" t="inlineStr">
        <is>
          <t>feedparser</t>
        </is>
      </c>
      <c r="H27748" t="inlineStr"/>
    </row>
    <row r="27749">
      <c r="A27749" t="inlineStr">
        <is>
          <t>sabnzbd</t>
        </is>
      </c>
      <c r="B27749" t="inlineStr">
        <is>
          <t>16618b3af240685d79ad83387d8d3df817dbb1af</t>
        </is>
      </c>
      <c r="C27749" t="inlineStr">
        <is>
          <t>2021-02-26 09:30:00+00:00</t>
        </is>
      </c>
      <c r="D27749" t="inlineStr">
        <is>
          <t>verchange</t>
        </is>
      </c>
      <c r="E27749" t="inlineStr">
        <is>
          <t>feedparser</t>
        </is>
      </c>
      <c r="F27749" t="inlineStr">
        <is>
          <t>&gt;=6.0.0</t>
        </is>
      </c>
      <c r="G27749" t="inlineStr">
        <is>
          <t>feedparser</t>
        </is>
      </c>
      <c r="H27749" t="inlineStr">
        <is>
          <t>&lt;6.0.0</t>
        </is>
      </c>
    </row>
    <row r="27750">
      <c r="A27750" t="inlineStr">
        <is>
          <t>sabnzbd</t>
        </is>
      </c>
      <c r="B27750" t="inlineStr">
        <is>
          <t>16618b3af240685d79ad83387d8d3df817dbb1af</t>
        </is>
      </c>
      <c r="C27750" t="inlineStr">
        <is>
          <t>2021-02-26 09:30:00+00:00</t>
        </is>
      </c>
      <c r="D27750" t="inlineStr">
        <is>
          <t>verchange</t>
        </is>
      </c>
      <c r="E27750" t="inlineStr">
        <is>
          <t>cheroot</t>
        </is>
      </c>
      <c r="F27750" t="inlineStr"/>
      <c r="G27750" t="inlineStr">
        <is>
          <t>cheroot</t>
        </is>
      </c>
      <c r="H27750" t="inlineStr">
        <is>
          <t>&lt;8.4.3</t>
        </is>
      </c>
    </row>
    <row r="27751">
      <c r="A27751" t="inlineStr">
        <is>
          <t>botocore</t>
        </is>
      </c>
      <c r="B27751" t="inlineStr">
        <is>
          <t>a7fc09af8ebe32dd595a6522fa667f81a537b9ad</t>
        </is>
      </c>
      <c r="C27751" t="inlineStr">
        <is>
          <t>2013-01-03 22:39:35+00:00</t>
        </is>
      </c>
      <c r="D27751" t="inlineStr">
        <is>
          <t>verchange</t>
        </is>
      </c>
      <c r="E27751" t="inlineStr">
        <is>
          <t>requests</t>
        </is>
      </c>
      <c r="F27751">
        <f>=0.14.1</f>
        <v/>
      </c>
      <c r="G27751" t="inlineStr">
        <is>
          <t>requests</t>
        </is>
      </c>
      <c r="H27751">
        <f>=0.13.1</f>
        <v/>
      </c>
    </row>
    <row r="27752">
      <c r="A27752" t="inlineStr">
        <is>
          <t>botocore</t>
        </is>
      </c>
      <c r="B27752" t="inlineStr">
        <is>
          <t>2a057123a2da389da0fbe75b063f886d291d034a</t>
        </is>
      </c>
      <c r="C27752" t="inlineStr">
        <is>
          <t>2013-02-15 08:43:05+00:00</t>
        </is>
      </c>
      <c r="D27752" t="inlineStr">
        <is>
          <t>verchange</t>
        </is>
      </c>
      <c r="E27752" t="inlineStr">
        <is>
          <t>requests</t>
        </is>
      </c>
      <c r="F27752">
        <f>=1.1.0</f>
        <v/>
      </c>
      <c r="G27752" t="inlineStr">
        <is>
          <t>requests</t>
        </is>
      </c>
      <c r="H27752">
        <f>=0.14.1</f>
        <v/>
      </c>
    </row>
    <row r="27753">
      <c r="A27753" t="inlineStr">
        <is>
          <t>botocore</t>
        </is>
      </c>
      <c r="B27753" t="inlineStr">
        <is>
          <t>2a057123a2da389da0fbe75b063f886d291d034a</t>
        </is>
      </c>
      <c r="C27753" t="inlineStr">
        <is>
          <t>2013-02-15 08:43:05+00:00</t>
        </is>
      </c>
      <c r="D27753" t="inlineStr">
        <is>
          <t>add</t>
        </is>
      </c>
      <c r="E27753" t="inlineStr">
        <is>
          <t>nose</t>
        </is>
      </c>
      <c r="F27753">
        <f>=1.2.1</f>
        <v/>
      </c>
      <c r="G27753" t="inlineStr"/>
      <c r="H27753" t="inlineStr"/>
    </row>
    <row r="27754">
      <c r="A27754" t="inlineStr">
        <is>
          <t>botocore</t>
        </is>
      </c>
      <c r="B27754" t="inlineStr">
        <is>
          <t>2a057123a2da389da0fbe75b063f886d291d034a</t>
        </is>
      </c>
      <c r="C27754" t="inlineStr">
        <is>
          <t>2013-02-15 08:43:05+00:00</t>
        </is>
      </c>
      <c r="D27754" t="inlineStr">
        <is>
          <t>add</t>
        </is>
      </c>
      <c r="E27754" t="inlineStr">
        <is>
          <t>mock</t>
        </is>
      </c>
      <c r="F27754">
        <f>=1.0.1</f>
        <v/>
      </c>
      <c r="G27754" t="inlineStr"/>
      <c r="H27754" t="inlineStr"/>
    </row>
    <row r="27755">
      <c r="A27755" t="inlineStr">
        <is>
          <t>botocore</t>
        </is>
      </c>
      <c r="B27755" t="inlineStr">
        <is>
          <t>bf1638f6fd1cfd62f940f370cf9ad3d1e0af9766</t>
        </is>
      </c>
      <c r="C27755" t="inlineStr">
        <is>
          <t>2013-03-11 17:56:50+00:00</t>
        </is>
      </c>
      <c r="D27755" t="inlineStr">
        <is>
          <t>add</t>
        </is>
      </c>
      <c r="E27755" t="inlineStr">
        <is>
          <t>jmespath</t>
        </is>
      </c>
      <c r="F27755">
        <f>=0.0.1</f>
        <v/>
      </c>
      <c r="G27755" t="inlineStr"/>
      <c r="H27755" t="inlineStr"/>
    </row>
    <row r="27756">
      <c r="A27756" t="inlineStr">
        <is>
          <t>botocore</t>
        </is>
      </c>
      <c r="B27756" t="inlineStr">
        <is>
          <t>70e61ff702e6474b0a1ce1fb632df70526e8e5ef</t>
        </is>
      </c>
      <c r="C27756" t="inlineStr">
        <is>
          <t>2013-04-12 01:20:11+00:00</t>
        </is>
      </c>
      <c r="D27756" t="inlineStr">
        <is>
          <t>verchange</t>
        </is>
      </c>
      <c r="E27756" t="inlineStr">
        <is>
          <t>requests</t>
        </is>
      </c>
      <c r="F27756">
        <f>=1.2.0</f>
        <v/>
      </c>
      <c r="G27756" t="inlineStr">
        <is>
          <t>requests</t>
        </is>
      </c>
      <c r="H27756">
        <f>=1.1.0</f>
        <v/>
      </c>
    </row>
    <row r="27757">
      <c r="A27757" t="inlineStr">
        <is>
          <t>botocore</t>
        </is>
      </c>
      <c r="B27757" t="inlineStr">
        <is>
          <t>70e61ff702e6474b0a1ce1fb632df70526e8e5ef</t>
        </is>
      </c>
      <c r="C27757" t="inlineStr">
        <is>
          <t>2013-04-12 01:20:11+00:00</t>
        </is>
      </c>
      <c r="D27757" t="inlineStr">
        <is>
          <t>verchange</t>
        </is>
      </c>
      <c r="E27757" t="inlineStr">
        <is>
          <t>jmespath</t>
        </is>
      </c>
      <c r="F27757">
        <f>=0.0.2</f>
        <v/>
      </c>
      <c r="G27757" t="inlineStr">
        <is>
          <t>jmespath</t>
        </is>
      </c>
      <c r="H27757">
        <f>=0.0.1</f>
        <v/>
      </c>
    </row>
    <row r="27758">
      <c r="A27758" t="inlineStr">
        <is>
          <t>botocore</t>
        </is>
      </c>
      <c r="B27758" t="inlineStr">
        <is>
          <t>a9ddd3787589b0437850e8b83ee06dc5d3684e82</t>
        </is>
      </c>
      <c r="C27758" t="inlineStr">
        <is>
          <t>2013-05-24 23:52:25+00:00</t>
        </is>
      </c>
      <c r="D27758" t="inlineStr">
        <is>
          <t>verchange</t>
        </is>
      </c>
      <c r="E27758" t="inlineStr">
        <is>
          <t>nose</t>
        </is>
      </c>
      <c r="F27758">
        <f>=1.3.0</f>
        <v/>
      </c>
      <c r="G27758" t="inlineStr">
        <is>
          <t>nose</t>
        </is>
      </c>
      <c r="H27758">
        <f>=1.2.1</f>
        <v/>
      </c>
    </row>
    <row r="27759">
      <c r="A27759" t="inlineStr">
        <is>
          <t>botocore</t>
        </is>
      </c>
      <c r="B27759" t="inlineStr">
        <is>
          <t>307e564e5d7c2f2e955ba192193af39ff9edfc5a</t>
        </is>
      </c>
      <c r="C27759" t="inlineStr">
        <is>
          <t>2013-09-18 19:32:23+00:00</t>
        </is>
      </c>
      <c r="D27759" t="inlineStr">
        <is>
          <t>verchange</t>
        </is>
      </c>
      <c r="E27759" t="inlineStr">
        <is>
          <t>requests</t>
        </is>
      </c>
      <c r="F27759">
        <f>=1.2.3</f>
        <v/>
      </c>
      <c r="G27759" t="inlineStr">
        <is>
          <t>requests</t>
        </is>
      </c>
      <c r="H27759">
        <f>=1.2.0</f>
        <v/>
      </c>
    </row>
    <row r="27760">
      <c r="A27760" t="inlineStr">
        <is>
          <t>botocore</t>
        </is>
      </c>
      <c r="B27760" t="inlineStr">
        <is>
          <t>f6326f5962cbac89916360f78956c2b02e70212f</t>
        </is>
      </c>
      <c r="C27760" t="inlineStr">
        <is>
          <t>2013-10-09 22:32:52+00:00</t>
        </is>
      </c>
      <c r="D27760" t="inlineStr">
        <is>
          <t>rem</t>
        </is>
      </c>
      <c r="E27760" t="inlineStr"/>
      <c r="F27760" t="inlineStr"/>
      <c r="G27760" t="inlineStr">
        <is>
          <t>jmespath</t>
        </is>
      </c>
      <c r="H27760">
        <f>=0.0.2</f>
        <v/>
      </c>
    </row>
    <row r="27761">
      <c r="A27761" t="inlineStr">
        <is>
          <t>botocore</t>
        </is>
      </c>
      <c r="B27761" t="inlineStr">
        <is>
          <t>86941819c7ff74b2070468c7db604e6d461f7242</t>
        </is>
      </c>
      <c r="C27761" t="inlineStr">
        <is>
          <t>2013-10-17 23:44:28+00:00</t>
        </is>
      </c>
      <c r="D27761" t="inlineStr">
        <is>
          <t>verchange</t>
        </is>
      </c>
      <c r="E27761" t="inlineStr">
        <is>
          <t>requests</t>
        </is>
      </c>
      <c r="F27761">
        <f>=2.0.0</f>
        <v/>
      </c>
      <c r="G27761" t="inlineStr">
        <is>
          <t>requests</t>
        </is>
      </c>
      <c r="H27761">
        <f>=1.2.3</f>
        <v/>
      </c>
    </row>
    <row r="27762">
      <c r="A27762" t="inlineStr">
        <is>
          <t>botocore</t>
        </is>
      </c>
      <c r="B27762" t="inlineStr">
        <is>
          <t>5e988e0ca2574c69687c982655f3bebdefc65b23</t>
        </is>
      </c>
      <c r="C27762" t="inlineStr">
        <is>
          <t>2013-10-31 16:39:07+00:00</t>
        </is>
      </c>
      <c r="D27762" t="inlineStr">
        <is>
          <t>rem</t>
        </is>
      </c>
      <c r="E27762" t="inlineStr"/>
      <c r="F27762" t="inlineStr"/>
      <c r="G27762" t="inlineStr">
        <is>
          <t>requests</t>
        </is>
      </c>
      <c r="H27762">
        <f>=2.0.0</f>
        <v/>
      </c>
    </row>
    <row r="27763">
      <c r="A27763" t="inlineStr">
        <is>
          <t>botocore</t>
        </is>
      </c>
      <c r="B27763" t="inlineStr">
        <is>
          <t>f322ac1bf9e09114ca43c694c4dfdfbebb8157e1</t>
        </is>
      </c>
      <c r="C27763" t="inlineStr">
        <is>
          <t>2014-12-04 20:37:31+00:00</t>
        </is>
      </c>
      <c r="D27763" t="inlineStr">
        <is>
          <t>verchange</t>
        </is>
      </c>
      <c r="E27763" t="inlineStr">
        <is>
          <t>six</t>
        </is>
      </c>
      <c r="F27763" t="inlineStr">
        <is>
          <t>&lt;2.0.0;&gt;=1.8.0</t>
        </is>
      </c>
      <c r="G27763" t="inlineStr">
        <is>
          <t>six</t>
        </is>
      </c>
      <c r="H27763">
        <f>=1.1.0</f>
        <v/>
      </c>
    </row>
    <row r="27764">
      <c r="A27764" t="inlineStr">
        <is>
          <t>botocore</t>
        </is>
      </c>
      <c r="B27764" t="inlineStr">
        <is>
          <t>f322ac1bf9e09114ca43c694c4dfdfbebb8157e1</t>
        </is>
      </c>
      <c r="C27764" t="inlineStr">
        <is>
          <t>2014-12-04 20:37:31+00:00</t>
        </is>
      </c>
      <c r="D27764" t="inlineStr">
        <is>
          <t>verchange</t>
        </is>
      </c>
      <c r="E27764" t="inlineStr">
        <is>
          <t>python-dateutil</t>
        </is>
      </c>
      <c r="F27764" t="inlineStr">
        <is>
          <t>&gt;=2.1;&lt;3.0.0</t>
        </is>
      </c>
      <c r="G27764" t="inlineStr">
        <is>
          <t>python-dateutil</t>
        </is>
      </c>
      <c r="H27764">
        <f>=2.1</f>
        <v/>
      </c>
    </row>
    <row r="27765">
      <c r="A27765" t="inlineStr">
        <is>
          <t>botocore</t>
        </is>
      </c>
      <c r="B27765" t="inlineStr">
        <is>
          <t>2ae39e253db65ca56b6ea04ad3544feb69f3c1f4</t>
        </is>
      </c>
      <c r="C27765" t="inlineStr">
        <is>
          <t>2014-12-11 22:02:03+00:00</t>
        </is>
      </c>
      <c r="D27765" t="inlineStr">
        <is>
          <t>rem</t>
        </is>
      </c>
      <c r="E27765" t="inlineStr"/>
      <c r="F27765" t="inlineStr"/>
      <c r="G27765" t="inlineStr">
        <is>
          <t>six</t>
        </is>
      </c>
      <c r="H27765" t="inlineStr">
        <is>
          <t>&lt;2.0.0;&gt;=1.8.0</t>
        </is>
      </c>
    </row>
    <row r="27766">
      <c r="A27766" t="inlineStr">
        <is>
          <t>botocore</t>
        </is>
      </c>
      <c r="B27766" t="inlineStr">
        <is>
          <t>2ae39e253db65ca56b6ea04ad3544feb69f3c1f4</t>
        </is>
      </c>
      <c r="C27766" t="inlineStr">
        <is>
          <t>2014-12-11 22:02:03+00:00</t>
        </is>
      </c>
      <c r="D27766" t="inlineStr">
        <is>
          <t>rem</t>
        </is>
      </c>
      <c r="E27766" t="inlineStr"/>
      <c r="F27766" t="inlineStr"/>
      <c r="G27766" t="inlineStr">
        <is>
          <t>Sphinx</t>
        </is>
      </c>
      <c r="H27766">
        <f>=1.1.3</f>
        <v/>
      </c>
    </row>
    <row r="27767">
      <c r="A27767" t="inlineStr">
        <is>
          <t>botocore</t>
        </is>
      </c>
      <c r="B27767" t="inlineStr">
        <is>
          <t>3042692489acc96a74c3c1f40a589e07b975b865</t>
        </is>
      </c>
      <c r="C27767" t="inlineStr">
        <is>
          <t>2015-06-22 18:24:48+00:00</t>
        </is>
      </c>
      <c r="D27767" t="inlineStr">
        <is>
          <t>add</t>
        </is>
      </c>
      <c r="E27767" t="inlineStr">
        <is>
          <t>wheel</t>
        </is>
      </c>
      <c r="F27767">
        <f>=0.24.0</f>
        <v/>
      </c>
      <c r="G27767" t="inlineStr"/>
      <c r="H27767" t="inlineStr"/>
    </row>
    <row r="27768">
      <c r="A27768" t="inlineStr">
        <is>
          <t>botocore</t>
        </is>
      </c>
      <c r="B27768" t="inlineStr">
        <is>
          <t>3042692489acc96a74c3c1f40a589e07b975b865</t>
        </is>
      </c>
      <c r="C27768" t="inlineStr">
        <is>
          <t>2015-06-22 18:24:48+00:00</t>
        </is>
      </c>
      <c r="D27768" t="inlineStr">
        <is>
          <t>add</t>
        </is>
      </c>
      <c r="E27768" t="inlineStr">
        <is>
          <t>docutils</t>
        </is>
      </c>
      <c r="F27768" t="inlineStr">
        <is>
          <t>&gt;=0.10</t>
        </is>
      </c>
      <c r="G27768" t="inlineStr"/>
      <c r="H27768" t="inlineStr"/>
    </row>
    <row r="27769">
      <c r="A27769" t="inlineStr">
        <is>
          <t>botocore</t>
        </is>
      </c>
      <c r="B27769" t="inlineStr">
        <is>
          <t>5c0e6765469372ff9a2be9a0b7dedaf52f7c6bdd</t>
        </is>
      </c>
      <c r="C27769" t="inlineStr">
        <is>
          <t>2015-11-19 21:34:19+00:00</t>
        </is>
      </c>
      <c r="D27769" t="inlineStr">
        <is>
          <t>add</t>
        </is>
      </c>
      <c r="E27769" t="inlineStr">
        <is>
          <t>behave</t>
        </is>
      </c>
      <c r="F27769">
        <f>=1.2.5</f>
        <v/>
      </c>
      <c r="G27769" t="inlineStr"/>
      <c r="H27769" t="inlineStr"/>
    </row>
    <row r="27770">
      <c r="A27770" t="inlineStr">
        <is>
          <t>botocore</t>
        </is>
      </c>
      <c r="B27770" t="inlineStr">
        <is>
          <t>4cd8c3d7f3b20ffa843839bb513310b809a89a37</t>
        </is>
      </c>
      <c r="C27770" t="inlineStr">
        <is>
          <t>2016-01-05 21:43:28+00:00</t>
        </is>
      </c>
      <c r="D27770" t="inlineStr">
        <is>
          <t>verchange</t>
        </is>
      </c>
      <c r="E27770" t="inlineStr">
        <is>
          <t>mock</t>
        </is>
      </c>
      <c r="F27770">
        <f>=1.3.0</f>
        <v/>
      </c>
      <c r="G27770" t="inlineStr">
        <is>
          <t>mock</t>
        </is>
      </c>
      <c r="H27770">
        <f>=1.0.1</f>
        <v/>
      </c>
    </row>
    <row r="27771">
      <c r="A27771" t="inlineStr">
        <is>
          <t>botocore</t>
        </is>
      </c>
      <c r="B27771" t="inlineStr">
        <is>
          <t>4bff4a2720f46ccf4b5ee0834a4882e3380534e1</t>
        </is>
      </c>
      <c r="C27771" t="inlineStr">
        <is>
          <t>2016-02-18 23:48:44+00:00</t>
        </is>
      </c>
      <c r="D27771" t="inlineStr">
        <is>
          <t>verchange</t>
        </is>
      </c>
      <c r="E27771" t="inlineStr">
        <is>
          <t>tox</t>
        </is>
      </c>
      <c r="F27771" t="inlineStr">
        <is>
          <t>&gt;=2.3.1;&lt;3.0.0</t>
        </is>
      </c>
      <c r="G27771" t="inlineStr">
        <is>
          <t>tox</t>
        </is>
      </c>
      <c r="H27771">
        <f>=1.4</f>
        <v/>
      </c>
    </row>
    <row r="27772">
      <c r="A27772" t="inlineStr">
        <is>
          <t>botocore</t>
        </is>
      </c>
      <c r="B27772" t="inlineStr">
        <is>
          <t>0cd52588a2567f580ccba4939dc33b0ffe9c4093</t>
        </is>
      </c>
      <c r="C27772" t="inlineStr">
        <is>
          <t>2016-12-30 00:32:44+00:00</t>
        </is>
      </c>
      <c r="D27772" t="inlineStr">
        <is>
          <t>verchange</t>
        </is>
      </c>
      <c r="E27772" t="inlineStr">
        <is>
          <t>tox</t>
        </is>
      </c>
      <c r="F27772" t="inlineStr">
        <is>
          <t>&gt;=2.5.0;&lt;3.0.0</t>
        </is>
      </c>
      <c r="G27772" t="inlineStr">
        <is>
          <t>tox</t>
        </is>
      </c>
      <c r="H27772" t="inlineStr">
        <is>
          <t>&gt;=2.3.1;&lt;3.0.0</t>
        </is>
      </c>
    </row>
    <row r="27773">
      <c r="A27773" t="inlineStr">
        <is>
          <t>botocore</t>
        </is>
      </c>
      <c r="B27773" t="inlineStr">
        <is>
          <t>d81024f1352b9c295caaa3c42cacda8dbd740f5f</t>
        </is>
      </c>
      <c r="C27773" t="inlineStr">
        <is>
          <t>2018-02-05 23:58:36+00:00</t>
        </is>
      </c>
      <c r="D27773" t="inlineStr">
        <is>
          <t>add</t>
        </is>
      </c>
      <c r="E27773" t="inlineStr">
        <is>
          <t>jsonschema</t>
        </is>
      </c>
      <c r="F27773">
        <f>=2.5.1</f>
        <v/>
      </c>
      <c r="G27773" t="inlineStr"/>
      <c r="H27773" t="inlineStr"/>
    </row>
    <row r="27774">
      <c r="A27774" t="inlineStr">
        <is>
          <t>botocore</t>
        </is>
      </c>
      <c r="B27774" t="inlineStr">
        <is>
          <t>817153d3af96d4ffd0c1a13dc0f2664fdea23829</t>
        </is>
      </c>
      <c r="C27774" t="inlineStr">
        <is>
          <t>2018-03-13 21:31:49+00:00</t>
        </is>
      </c>
      <c r="D27774" t="inlineStr">
        <is>
          <t>verchange</t>
        </is>
      </c>
      <c r="E27774" t="inlineStr">
        <is>
          <t>python-dateutil</t>
        </is>
      </c>
      <c r="F27774" t="inlineStr">
        <is>
          <t>&gt;=2.1;&lt;2.7.0</t>
        </is>
      </c>
      <c r="G27774" t="inlineStr">
        <is>
          <t>python-dateutil</t>
        </is>
      </c>
      <c r="H27774" t="inlineStr">
        <is>
          <t>&gt;=2.1;&lt;3.0.0</t>
        </is>
      </c>
    </row>
    <row r="27775">
      <c r="A27775" t="inlineStr">
        <is>
          <t>botocore</t>
        </is>
      </c>
      <c r="B27775" t="inlineStr">
        <is>
          <t>1e34b6be66635d5c1441b074967a38ab0f6b3f84</t>
        </is>
      </c>
      <c r="C27775" t="inlineStr">
        <is>
          <t>2018-04-20 18:12:45+00:00</t>
        </is>
      </c>
      <c r="D27775" t="inlineStr">
        <is>
          <t>verchange</t>
        </is>
      </c>
      <c r="E27775" t="inlineStr">
        <is>
          <t>nose</t>
        </is>
      </c>
      <c r="F27775">
        <f>=1.3.7</f>
        <v/>
      </c>
      <c r="G27775" t="inlineStr">
        <is>
          <t>nose</t>
        </is>
      </c>
      <c r="H27775">
        <f>=1.3.0</f>
        <v/>
      </c>
    </row>
    <row r="27776">
      <c r="A27776" t="inlineStr">
        <is>
          <t>botocore</t>
        </is>
      </c>
      <c r="B27776" t="inlineStr">
        <is>
          <t>1e34b6be66635d5c1441b074967a38ab0f6b3f84</t>
        </is>
      </c>
      <c r="C27776" t="inlineStr">
        <is>
          <t>2018-04-20 18:12:45+00:00</t>
        </is>
      </c>
      <c r="D27776" t="inlineStr">
        <is>
          <t>verchange</t>
        </is>
      </c>
      <c r="E27776" t="inlineStr">
        <is>
          <t>python-dateutil</t>
        </is>
      </c>
      <c r="F27776" t="inlineStr">
        <is>
          <t>&gt;=2.1;&lt;2.7.0</t>
        </is>
      </c>
      <c r="G27776" t="inlineStr">
        <is>
          <t>python-dateutil</t>
        </is>
      </c>
      <c r="H27776" t="inlineStr">
        <is>
          <t>&gt;=2.1;&lt;2.7.0</t>
        </is>
      </c>
    </row>
    <row r="27777">
      <c r="A27777" t="inlineStr">
        <is>
          <t>botocore</t>
        </is>
      </c>
      <c r="B27777" t="inlineStr">
        <is>
          <t>9d92ee0a5fc27eb0e226661d114800771a4c3a7d</t>
        </is>
      </c>
      <c r="C27777" t="inlineStr">
        <is>
          <t>2018-08-25 00:27:34+00:00</t>
        </is>
      </c>
      <c r="D27777" t="inlineStr">
        <is>
          <t>add</t>
        </is>
      </c>
      <c r="E27777" t="inlineStr">
        <is>
          <t>urllib3</t>
        </is>
      </c>
      <c r="F27777" t="inlineStr">
        <is>
          <t>&lt;1.24;&gt;=1.20</t>
        </is>
      </c>
      <c r="G27777" t="inlineStr"/>
      <c r="H27777" t="inlineStr"/>
    </row>
    <row r="27778">
      <c r="A27778" t="inlineStr">
        <is>
          <t>botocore</t>
        </is>
      </c>
      <c r="B27778" t="inlineStr">
        <is>
          <t>5388e72e0c09637465b2ad1b9c8155ddca839e53</t>
        </is>
      </c>
      <c r="C27778" t="inlineStr">
        <is>
          <t>2018-10-22 23:04:16+00:00</t>
        </is>
      </c>
      <c r="D27778" t="inlineStr">
        <is>
          <t>verchange</t>
        </is>
      </c>
      <c r="E27778" t="inlineStr">
        <is>
          <t>urllib3</t>
        </is>
      </c>
      <c r="F27778" t="inlineStr">
        <is>
          <t>&lt;1.23;&gt;=1.20</t>
        </is>
      </c>
      <c r="G27778" t="inlineStr">
        <is>
          <t>urllib3</t>
        </is>
      </c>
      <c r="H27778" t="inlineStr">
        <is>
          <t>&lt;1.24;&gt;=1.20</t>
        </is>
      </c>
    </row>
    <row r="27779">
      <c r="A27779" t="inlineStr">
        <is>
          <t>botocore</t>
        </is>
      </c>
      <c r="B27779" t="inlineStr">
        <is>
          <t>70d54fbbcd35c62fd5c194d39af357d73601cef4</t>
        </is>
      </c>
      <c r="C27779" t="inlineStr">
        <is>
          <t>2019-05-22 18:16:17+00:00</t>
        </is>
      </c>
      <c r="D27779" t="inlineStr">
        <is>
          <t>verchange</t>
        </is>
      </c>
      <c r="E27779" t="inlineStr">
        <is>
          <t>urllib3</t>
        </is>
      </c>
      <c r="F27779" t="inlineStr">
        <is>
          <t>&lt;1.26;&gt;=1.20</t>
        </is>
      </c>
      <c r="G27779" t="inlineStr">
        <is>
          <t>urllib3</t>
        </is>
      </c>
      <c r="H27779" t="inlineStr">
        <is>
          <t>&lt;1.25;&gt;=1.20</t>
        </is>
      </c>
    </row>
    <row r="27780">
      <c r="A27780" t="inlineStr">
        <is>
          <t>botocore</t>
        </is>
      </c>
      <c r="B27780" t="inlineStr">
        <is>
          <t>b9fd8f715295298c7a44f7c417f2dfcb06f3dd0d</t>
        </is>
      </c>
      <c r="C27780" t="inlineStr">
        <is>
          <t>2019-06-03 18:12:29+00:00</t>
        </is>
      </c>
      <c r="D27780" t="inlineStr">
        <is>
          <t>rem</t>
        </is>
      </c>
      <c r="E27780" t="inlineStr"/>
      <c r="F27780" t="inlineStr"/>
      <c r="G27780" t="inlineStr">
        <is>
          <t>python-dateutil</t>
        </is>
      </c>
      <c r="H27780" t="inlineStr">
        <is>
          <t>&gt;=2.1;&lt;2.7.0</t>
        </is>
      </c>
    </row>
    <row r="27781">
      <c r="A27781" t="inlineStr">
        <is>
          <t>botocore</t>
        </is>
      </c>
      <c r="B27781" t="inlineStr">
        <is>
          <t>b9fd8f715295298c7a44f7c417f2dfcb06f3dd0d</t>
        </is>
      </c>
      <c r="C27781" t="inlineStr">
        <is>
          <t>2019-06-03 18:12:29+00:00</t>
        </is>
      </c>
      <c r="D27781" t="inlineStr">
        <is>
          <t>rem</t>
        </is>
      </c>
      <c r="E27781" t="inlineStr"/>
      <c r="F27781" t="inlineStr"/>
      <c r="G27781" t="inlineStr">
        <is>
          <t>python-dateutil</t>
        </is>
      </c>
      <c r="H27781" t="inlineStr">
        <is>
          <t>&gt;=2.1;&lt;3.0.0</t>
        </is>
      </c>
    </row>
    <row r="27782">
      <c r="A27782" t="inlineStr">
        <is>
          <t>botocore</t>
        </is>
      </c>
      <c r="B27782" t="inlineStr">
        <is>
          <t>b9fd8f715295298c7a44f7c417f2dfcb06f3dd0d</t>
        </is>
      </c>
      <c r="C27782" t="inlineStr">
        <is>
          <t>2019-06-03 18:12:29+00:00</t>
        </is>
      </c>
      <c r="D27782" t="inlineStr">
        <is>
          <t>rem</t>
        </is>
      </c>
      <c r="E27782" t="inlineStr"/>
      <c r="F27782" t="inlineStr"/>
      <c r="G27782" t="inlineStr">
        <is>
          <t>urllib3</t>
        </is>
      </c>
      <c r="H27782" t="inlineStr">
        <is>
          <t>&lt;1.23;&gt;=1.20</t>
        </is>
      </c>
    </row>
    <row r="27783">
      <c r="A27783" t="inlineStr">
        <is>
          <t>botocore</t>
        </is>
      </c>
      <c r="B27783" t="inlineStr">
        <is>
          <t>b9fd8f715295298c7a44f7c417f2dfcb06f3dd0d</t>
        </is>
      </c>
      <c r="C27783" t="inlineStr">
        <is>
          <t>2019-06-03 18:12:29+00:00</t>
        </is>
      </c>
      <c r="D27783" t="inlineStr">
        <is>
          <t>rem</t>
        </is>
      </c>
      <c r="E27783" t="inlineStr"/>
      <c r="F27783" t="inlineStr"/>
      <c r="G27783" t="inlineStr">
        <is>
          <t>urllib3</t>
        </is>
      </c>
      <c r="H27783" t="inlineStr">
        <is>
          <t>&lt;1.24;&gt;=1.20</t>
        </is>
      </c>
    </row>
    <row r="27784">
      <c r="A27784" t="inlineStr">
        <is>
          <t>botocore</t>
        </is>
      </c>
      <c r="B27784" t="inlineStr">
        <is>
          <t>b9fd8f715295298c7a44f7c417f2dfcb06f3dd0d</t>
        </is>
      </c>
      <c r="C27784" t="inlineStr">
        <is>
          <t>2019-06-03 18:12:29+00:00</t>
        </is>
      </c>
      <c r="D27784" t="inlineStr">
        <is>
          <t>rem</t>
        </is>
      </c>
      <c r="E27784" t="inlineStr"/>
      <c r="F27784" t="inlineStr"/>
      <c r="G27784" t="inlineStr">
        <is>
          <t>urllib3</t>
        </is>
      </c>
      <c r="H27784" t="inlineStr">
        <is>
          <t>&lt;1.26;&gt;=1.20</t>
        </is>
      </c>
    </row>
    <row r="27785">
      <c r="A27785" t="inlineStr">
        <is>
          <t>botocore</t>
        </is>
      </c>
      <c r="B27785" t="inlineStr">
        <is>
          <t>b9fd8f715295298c7a44f7c417f2dfcb06f3dd0d</t>
        </is>
      </c>
      <c r="C27785" t="inlineStr">
        <is>
          <t>2019-06-03 18:12:29+00:00</t>
        </is>
      </c>
      <c r="D27785" t="inlineStr">
        <is>
          <t>rem</t>
        </is>
      </c>
      <c r="E27785" t="inlineStr"/>
      <c r="F27785" t="inlineStr"/>
      <c r="G27785" t="inlineStr">
        <is>
          <t>urllib3</t>
        </is>
      </c>
      <c r="H27785" t="inlineStr">
        <is>
          <t>&lt;1.26;&gt;=1.20</t>
        </is>
      </c>
    </row>
    <row r="27786">
      <c r="A27786" t="inlineStr">
        <is>
          <t>botocore</t>
        </is>
      </c>
      <c r="B27786" t="inlineStr">
        <is>
          <t>4ed4391abc252dfea4062dd125b6a6bcbfdf5992</t>
        </is>
      </c>
      <c r="C27786" t="inlineStr">
        <is>
          <t>2019-07-21 20:27:36+00:00</t>
        </is>
      </c>
      <c r="D27786" t="inlineStr">
        <is>
          <t>verchange</t>
        </is>
      </c>
      <c r="E27786" t="inlineStr">
        <is>
          <t>docutils</t>
        </is>
      </c>
      <c r="F27786" t="inlineStr">
        <is>
          <t>&lt;0.15;&gt;=0.10</t>
        </is>
      </c>
      <c r="G27786" t="inlineStr">
        <is>
          <t>docutils</t>
        </is>
      </c>
      <c r="H27786" t="inlineStr">
        <is>
          <t>&gt;=0.10</t>
        </is>
      </c>
    </row>
    <row r="27787">
      <c r="A27787" t="inlineStr">
        <is>
          <t>botocore</t>
        </is>
      </c>
      <c r="B27787" t="inlineStr">
        <is>
          <t>b51e1f6b707091453e2f6dba7768364e6ef32b4e</t>
        </is>
      </c>
      <c r="C27787" t="inlineStr">
        <is>
          <t>2019-08-15 18:58:50+00:00</t>
        </is>
      </c>
      <c r="D27787" t="inlineStr">
        <is>
          <t>verchange</t>
        </is>
      </c>
      <c r="E27787" t="inlineStr">
        <is>
          <t>docutils</t>
        </is>
      </c>
      <c r="F27787" t="inlineStr">
        <is>
          <t>&lt;0.16;&gt;=0.10</t>
        </is>
      </c>
      <c r="G27787" t="inlineStr">
        <is>
          <t>docutils</t>
        </is>
      </c>
      <c r="H27787" t="inlineStr">
        <is>
          <t>&lt;0.15;&gt;=0.10</t>
        </is>
      </c>
    </row>
    <row r="27788">
      <c r="A27788" t="inlineStr">
        <is>
          <t>botocore</t>
        </is>
      </c>
      <c r="B27788" t="inlineStr">
        <is>
          <t>5397dd9f478627796a567495fcc7a3d34a851955</t>
        </is>
      </c>
      <c r="C27788" t="inlineStr">
        <is>
          <t>2020-09-17 18:12:33+00:00</t>
        </is>
      </c>
      <c r="D27788" t="inlineStr">
        <is>
          <t>rem</t>
        </is>
      </c>
      <c r="E27788" t="inlineStr"/>
      <c r="F27788" t="inlineStr"/>
      <c r="G27788" t="inlineStr">
        <is>
          <t>docutils</t>
        </is>
      </c>
      <c r="H27788" t="inlineStr">
        <is>
          <t>&lt;0.16;&gt;=0.10</t>
        </is>
      </c>
    </row>
    <row r="27789">
      <c r="A27789" t="inlineStr">
        <is>
          <t>botocore</t>
        </is>
      </c>
      <c r="B27789" t="inlineStr">
        <is>
          <t>aece333808fbee6ee70aec3666f233a94e8c08ff</t>
        </is>
      </c>
      <c r="C27789" t="inlineStr">
        <is>
          <t>2021-03-16 18:17:22+00:00</t>
        </is>
      </c>
      <c r="D27789" t="inlineStr">
        <is>
          <t>verchange</t>
        </is>
      </c>
      <c r="E27789" t="inlineStr">
        <is>
          <t>wheel</t>
        </is>
      </c>
      <c r="F27789">
        <f>=0.36.2</f>
        <v/>
      </c>
      <c r="G27789" t="inlineStr">
        <is>
          <t>wheel</t>
        </is>
      </c>
      <c r="H27789">
        <f>=0.24.0</f>
        <v/>
      </c>
    </row>
    <row r="27790">
      <c r="A27790" t="inlineStr">
        <is>
          <t>django-articles</t>
        </is>
      </c>
      <c r="B27790" t="inlineStr">
        <is>
          <t>c21a67811f8553b6afbaf69db5931d74c1b1ca68</t>
        </is>
      </c>
      <c r="C27790" t="inlineStr">
        <is>
          <t>2010-09-21 21:08:52+00:00</t>
        </is>
      </c>
      <c r="D27790" t="inlineStr">
        <is>
          <t>add</t>
        </is>
      </c>
      <c r="E27790" t="inlineStr">
        <is>
          <t>django</t>
        </is>
      </c>
      <c r="F27790" t="inlineStr"/>
      <c r="G27790" t="inlineStr"/>
      <c r="H27790" t="inlineStr"/>
    </row>
    <row r="27791">
      <c r="A27791" t="inlineStr">
        <is>
          <t>django-articles</t>
        </is>
      </c>
      <c r="B27791" t="inlineStr">
        <is>
          <t>c21a67811f8553b6afbaf69db5931d74c1b1ca68</t>
        </is>
      </c>
      <c r="C27791" t="inlineStr">
        <is>
          <t>2010-09-21 21:08:52+00:00</t>
        </is>
      </c>
      <c r="D27791" t="inlineStr">
        <is>
          <t>add</t>
        </is>
      </c>
      <c r="E27791" t="inlineStr">
        <is>
          <t>docutils</t>
        </is>
      </c>
      <c r="F27791" t="inlineStr"/>
      <c r="G27791" t="inlineStr"/>
      <c r="H27791" t="inlineStr"/>
    </row>
    <row r="27792">
      <c r="A27792" t="inlineStr">
        <is>
          <t>django-articles</t>
        </is>
      </c>
      <c r="B27792" t="inlineStr">
        <is>
          <t>792dc0bb1aad2654f36ee7f2f3ce9d968c52140f</t>
        </is>
      </c>
      <c r="C27792" t="inlineStr">
        <is>
          <t>2011-09-24 19:43:02+00:00</t>
        </is>
      </c>
      <c r="D27792" t="inlineStr">
        <is>
          <t>add</t>
        </is>
      </c>
      <c r="E27792" t="inlineStr">
        <is>
          <t>south</t>
        </is>
      </c>
      <c r="F27792" t="inlineStr"/>
      <c r="G27792" t="inlineStr"/>
      <c r="H27792" t="inlineStr"/>
    </row>
    <row r="27793">
      <c r="A27793" t="inlineStr">
        <is>
          <t>sklearn-pmml-model</t>
        </is>
      </c>
      <c r="B27793" t="inlineStr">
        <is>
          <t>7bb9694c6c5237aba36e66ad0ec563e4cb89e86d</t>
        </is>
      </c>
      <c r="C27793" t="inlineStr">
        <is>
          <t>2019-08-07 10:11:09+00:00</t>
        </is>
      </c>
      <c r="D27793" t="inlineStr">
        <is>
          <t>verchange</t>
        </is>
      </c>
      <c r="E27793" t="inlineStr">
        <is>
          <t>Cython</t>
        </is>
      </c>
      <c r="F27793">
        <f>=0.29.3</f>
        <v/>
      </c>
      <c r="G27793" t="inlineStr">
        <is>
          <t>Cython</t>
        </is>
      </c>
      <c r="H27793">
        <f>=0.29.3</f>
        <v/>
      </c>
    </row>
    <row r="27794">
      <c r="A27794" t="inlineStr">
        <is>
          <t>sklearn-pmml-model</t>
        </is>
      </c>
      <c r="B27794" t="inlineStr">
        <is>
          <t>7bb9694c6c5237aba36e66ad0ec563e4cb89e86d</t>
        </is>
      </c>
      <c r="C27794" t="inlineStr">
        <is>
          <t>2019-08-07 10:11:09+00:00</t>
        </is>
      </c>
      <c r="D27794" t="inlineStr">
        <is>
          <t>add</t>
        </is>
      </c>
      <c r="E27794" t="inlineStr">
        <is>
          <t>sphinx</t>
        </is>
      </c>
      <c r="F27794">
        <f>=2.1.2</f>
        <v/>
      </c>
      <c r="G27794" t="inlineStr"/>
      <c r="H27794" t="inlineStr"/>
    </row>
    <row r="27795">
      <c r="A27795" t="inlineStr">
        <is>
          <t>sklearn-pmml-model</t>
        </is>
      </c>
      <c r="B27795" t="inlineStr">
        <is>
          <t>7bb9694c6c5237aba36e66ad0ec563e4cb89e86d</t>
        </is>
      </c>
      <c r="C27795" t="inlineStr">
        <is>
          <t>2019-08-07 10:11:09+00:00</t>
        </is>
      </c>
      <c r="D27795" t="inlineStr">
        <is>
          <t>add</t>
        </is>
      </c>
      <c r="E27795" t="inlineStr">
        <is>
          <t>numpydoc</t>
        </is>
      </c>
      <c r="F27795">
        <f>=0.9.1</f>
        <v/>
      </c>
      <c r="G27795" t="inlineStr"/>
      <c r="H27795" t="inlineStr"/>
    </row>
    <row r="27796">
      <c r="A27796" t="inlineStr">
        <is>
          <t>sklearn-pmml-model</t>
        </is>
      </c>
      <c r="B27796" t="inlineStr">
        <is>
          <t>7bb9694c6c5237aba36e66ad0ec563e4cb89e86d</t>
        </is>
      </c>
      <c r="C27796" t="inlineStr">
        <is>
          <t>2019-08-07 10:11:09+00:00</t>
        </is>
      </c>
      <c r="D27796" t="inlineStr">
        <is>
          <t>add</t>
        </is>
      </c>
      <c r="E27796" t="inlineStr">
        <is>
          <t>sphinx-autoapi</t>
        </is>
      </c>
      <c r="F27796">
        <f>=1.1.0</f>
        <v/>
      </c>
      <c r="G27796" t="inlineStr"/>
      <c r="H27796" t="inlineStr"/>
    </row>
    <row r="27797">
      <c r="A27797" t="inlineStr">
        <is>
          <t>sklearn-pmml-model</t>
        </is>
      </c>
      <c r="B27797" t="inlineStr">
        <is>
          <t>2af8cfd16af28b89d42f02fa7f5afe90f4bbec01</t>
        </is>
      </c>
      <c r="C27797" t="inlineStr">
        <is>
          <t>2020-03-25 14:31:41+00:00</t>
        </is>
      </c>
      <c r="D27797" t="inlineStr">
        <is>
          <t>verchange</t>
        </is>
      </c>
      <c r="E27797" t="inlineStr">
        <is>
          <t>sphinx-autoapi</t>
        </is>
      </c>
      <c r="F27797">
        <f>=1.2.1</f>
        <v/>
      </c>
      <c r="G27797" t="inlineStr">
        <is>
          <t>sphinx-autoapi</t>
        </is>
      </c>
      <c r="H27797">
        <f>=1.1.0</f>
        <v/>
      </c>
    </row>
    <row r="27798">
      <c r="A27798" t="inlineStr">
        <is>
          <t>sklearn-pmml-model</t>
        </is>
      </c>
      <c r="B27798" t="inlineStr">
        <is>
          <t>2af8cfd16af28b89d42f02fa7f5afe90f4bbec01</t>
        </is>
      </c>
      <c r="C27798" t="inlineStr">
        <is>
          <t>2020-03-25 14:31:41+00:00</t>
        </is>
      </c>
      <c r="D27798" t="inlineStr">
        <is>
          <t>verchange</t>
        </is>
      </c>
      <c r="E27798" t="inlineStr">
        <is>
          <t>cached-property</t>
        </is>
      </c>
      <c r="F27798">
        <f>=1.5.1</f>
        <v/>
      </c>
      <c r="G27798" t="inlineStr">
        <is>
          <t>cached-property</t>
        </is>
      </c>
      <c r="H27798">
        <f>=1.4.2</f>
        <v/>
      </c>
    </row>
    <row r="27799">
      <c r="A27799" t="inlineStr">
        <is>
          <t>sklearn-pmml-model</t>
        </is>
      </c>
      <c r="B27799" t="inlineStr">
        <is>
          <t>2af8cfd16af28b89d42f02fa7f5afe90f4bbec01</t>
        </is>
      </c>
      <c r="C27799" t="inlineStr">
        <is>
          <t>2020-03-25 14:31:41+00:00</t>
        </is>
      </c>
      <c r="D27799" t="inlineStr">
        <is>
          <t>verchange</t>
        </is>
      </c>
      <c r="E27799" t="inlineStr">
        <is>
          <t>Cython</t>
        </is>
      </c>
      <c r="F27799">
        <f>=0.29.16</f>
        <v/>
      </c>
      <c r="G27799" t="inlineStr">
        <is>
          <t>Cython</t>
        </is>
      </c>
      <c r="H27799">
        <f>=0.29.3</f>
        <v/>
      </c>
    </row>
    <row r="27800">
      <c r="A27800" t="inlineStr">
        <is>
          <t>sklearn-pmml-model</t>
        </is>
      </c>
      <c r="B27800" t="inlineStr">
        <is>
          <t>2af8cfd16af28b89d42f02fa7f5afe90f4bbec01</t>
        </is>
      </c>
      <c r="C27800" t="inlineStr">
        <is>
          <t>2020-03-25 14:31:41+00:00</t>
        </is>
      </c>
      <c r="D27800" t="inlineStr">
        <is>
          <t>verchange</t>
        </is>
      </c>
      <c r="E27800" t="inlineStr">
        <is>
          <t>numpy</t>
        </is>
      </c>
      <c r="F27800">
        <f>=1.18.2</f>
        <v/>
      </c>
      <c r="G27800" t="inlineStr">
        <is>
          <t>numpy</t>
        </is>
      </c>
      <c r="H27800">
        <f>=1.16.0</f>
        <v/>
      </c>
    </row>
    <row r="27801">
      <c r="A27801" t="inlineStr">
        <is>
          <t>sklearn-pmml-model</t>
        </is>
      </c>
      <c r="B27801" t="inlineStr">
        <is>
          <t>2af8cfd16af28b89d42f02fa7f5afe90f4bbec01</t>
        </is>
      </c>
      <c r="C27801" t="inlineStr">
        <is>
          <t>2020-03-25 14:31:41+00:00</t>
        </is>
      </c>
      <c r="D27801" t="inlineStr">
        <is>
          <t>verchange</t>
        </is>
      </c>
      <c r="E27801" t="inlineStr">
        <is>
          <t>pytest-cov</t>
        </is>
      </c>
      <c r="F27801">
        <f>=2.8.1</f>
        <v/>
      </c>
      <c r="G27801" t="inlineStr">
        <is>
          <t>pytest-cov</t>
        </is>
      </c>
      <c r="H27801">
        <f>=2.5.1</f>
        <v/>
      </c>
    </row>
    <row r="27802">
      <c r="A27802" t="inlineStr">
        <is>
          <t>sklearn-pmml-model</t>
        </is>
      </c>
      <c r="B27802" t="inlineStr">
        <is>
          <t>2af8cfd16af28b89d42f02fa7f5afe90f4bbec01</t>
        </is>
      </c>
      <c r="C27802" t="inlineStr">
        <is>
          <t>2020-03-25 14:31:41+00:00</t>
        </is>
      </c>
      <c r="D27802" t="inlineStr">
        <is>
          <t>verchange</t>
        </is>
      </c>
      <c r="E27802" t="inlineStr">
        <is>
          <t>sphinx</t>
        </is>
      </c>
      <c r="F27802">
        <f>=2.4.4</f>
        <v/>
      </c>
      <c r="G27802" t="inlineStr">
        <is>
          <t>sphinx</t>
        </is>
      </c>
      <c r="H27802">
        <f>=2.1.2</f>
        <v/>
      </c>
    </row>
    <row r="27803">
      <c r="A27803" t="inlineStr">
        <is>
          <t>sklearn-pmml-model</t>
        </is>
      </c>
      <c r="B27803" t="inlineStr">
        <is>
          <t>2af8cfd16af28b89d42f02fa7f5afe90f4bbec01</t>
        </is>
      </c>
      <c r="C27803" t="inlineStr">
        <is>
          <t>2020-03-25 14:31:41+00:00</t>
        </is>
      </c>
      <c r="D27803" t="inlineStr">
        <is>
          <t>verchange</t>
        </is>
      </c>
      <c r="E27803" t="inlineStr">
        <is>
          <t>pandas</t>
        </is>
      </c>
      <c r="F27803">
        <f>=1.0.3</f>
        <v/>
      </c>
      <c r="G27803" t="inlineStr">
        <is>
          <t>pandas</t>
        </is>
      </c>
      <c r="H27803">
        <f>=0.23.0</f>
        <v/>
      </c>
    </row>
    <row r="27804">
      <c r="A27804" t="inlineStr">
        <is>
          <t>sklearn-pmml-model</t>
        </is>
      </c>
      <c r="B27804" t="inlineStr">
        <is>
          <t>2af8cfd16af28b89d42f02fa7f5afe90f4bbec01</t>
        </is>
      </c>
      <c r="C27804" t="inlineStr">
        <is>
          <t>2020-03-25 14:31:41+00:00</t>
        </is>
      </c>
      <c r="D27804" t="inlineStr">
        <is>
          <t>verchange</t>
        </is>
      </c>
      <c r="E27804" t="inlineStr">
        <is>
          <t>numpydoc</t>
        </is>
      </c>
      <c r="F27804">
        <f>=0.9.2</f>
        <v/>
      </c>
      <c r="G27804" t="inlineStr">
        <is>
          <t>numpydoc</t>
        </is>
      </c>
      <c r="H27804">
        <f>=0.9.1</f>
        <v/>
      </c>
    </row>
    <row r="27805">
      <c r="A27805" t="inlineStr">
        <is>
          <t>sklearn-pmml-model</t>
        </is>
      </c>
      <c r="B27805" t="inlineStr">
        <is>
          <t>2af8cfd16af28b89d42f02fa7f5afe90f4bbec01</t>
        </is>
      </c>
      <c r="C27805" t="inlineStr">
        <is>
          <t>2020-03-25 14:31:41+00:00</t>
        </is>
      </c>
      <c r="D27805" t="inlineStr">
        <is>
          <t>verchange</t>
        </is>
      </c>
      <c r="E27805" t="inlineStr">
        <is>
          <t>scipy</t>
        </is>
      </c>
      <c r="F27805">
        <f>=1.4.1</f>
        <v/>
      </c>
      <c r="G27805" t="inlineStr">
        <is>
          <t>scipy</t>
        </is>
      </c>
      <c r="H27805">
        <f>=1.2.0</f>
        <v/>
      </c>
    </row>
    <row r="27806">
      <c r="A27806" t="inlineStr">
        <is>
          <t>sklearn-pmml-model</t>
        </is>
      </c>
      <c r="B27806" t="inlineStr">
        <is>
          <t>2af8cfd16af28b89d42f02fa7f5afe90f4bbec01</t>
        </is>
      </c>
      <c r="C27806" t="inlineStr">
        <is>
          <t>2020-03-25 14:31:41+00:00</t>
        </is>
      </c>
      <c r="D27806" t="inlineStr">
        <is>
          <t>verchange</t>
        </is>
      </c>
      <c r="E27806" t="inlineStr">
        <is>
          <t>pytest</t>
        </is>
      </c>
      <c r="F27806">
        <f>=5.4.1</f>
        <v/>
      </c>
      <c r="G27806" t="inlineStr">
        <is>
          <t>pytest</t>
        </is>
      </c>
      <c r="H27806">
        <f>=3.6.1</f>
        <v/>
      </c>
    </row>
    <row r="27807">
      <c r="A27807" t="inlineStr">
        <is>
          <t>sklearn-pmml-model</t>
        </is>
      </c>
      <c r="B27807" t="inlineStr">
        <is>
          <t>2af8cfd16af28b89d42f02fa7f5afe90f4bbec01</t>
        </is>
      </c>
      <c r="C27807" t="inlineStr">
        <is>
          <t>2020-03-25 14:31:41+00:00</t>
        </is>
      </c>
      <c r="D27807" t="inlineStr">
        <is>
          <t>verchange</t>
        </is>
      </c>
      <c r="E27807" t="inlineStr">
        <is>
          <t>scikit-learn</t>
        </is>
      </c>
      <c r="F27807">
        <f>=0.22.2.post1</f>
        <v/>
      </c>
      <c r="G27807" t="inlineStr">
        <is>
          <t>scikit-learn</t>
        </is>
      </c>
      <c r="H27807">
        <f>=0.20.2</f>
        <v/>
      </c>
    </row>
    <row r="27808">
      <c r="A27808" t="inlineStr">
        <is>
          <t>sklearn-pmml-model</t>
        </is>
      </c>
      <c r="B27808" t="inlineStr">
        <is>
          <t>2af8cfd16af28b89d42f02fa7f5afe90f4bbec01</t>
        </is>
      </c>
      <c r="C27808" t="inlineStr">
        <is>
          <t>2020-03-25 14:31:41+00:00</t>
        </is>
      </c>
      <c r="D27808" t="inlineStr">
        <is>
          <t>add</t>
        </is>
      </c>
      <c r="E27808" t="inlineStr">
        <is>
          <t>sklearn2pmml</t>
        </is>
      </c>
      <c r="F27808">
        <f>=0.55.3</f>
        <v/>
      </c>
      <c r="G27808" t="inlineStr"/>
      <c r="H27808" t="inlineStr"/>
    </row>
    <row r="27809">
      <c r="A27809" t="inlineStr">
        <is>
          <t>sklearn-pmml-model</t>
        </is>
      </c>
      <c r="B27809" t="inlineStr">
        <is>
          <t>5c9d5dfb49a066093eb563187ac97d598a778675</t>
        </is>
      </c>
      <c r="C27809" t="inlineStr">
        <is>
          <t>2020-03-26 13:51:38+00:00</t>
        </is>
      </c>
      <c r="D27809" t="inlineStr">
        <is>
          <t>verchange</t>
        </is>
      </c>
      <c r="E27809" t="inlineStr">
        <is>
          <t>sphinx-autoapi</t>
        </is>
      </c>
      <c r="F27809">
        <f>=1.2.1</f>
        <v/>
      </c>
      <c r="G27809" t="inlineStr">
        <is>
          <t>sphinx-autoapi</t>
        </is>
      </c>
      <c r="H27809">
        <f>=1.1.0</f>
        <v/>
      </c>
    </row>
    <row r="27810">
      <c r="A27810" t="inlineStr">
        <is>
          <t>sklearn-pmml-model</t>
        </is>
      </c>
      <c r="B27810" t="inlineStr">
        <is>
          <t>5c9d5dfb49a066093eb563187ac97d598a778675</t>
        </is>
      </c>
      <c r="C27810" t="inlineStr">
        <is>
          <t>2020-03-26 13:51:38+00:00</t>
        </is>
      </c>
      <c r="D27810" t="inlineStr">
        <is>
          <t>verchange</t>
        </is>
      </c>
      <c r="E27810" t="inlineStr">
        <is>
          <t>cached-property</t>
        </is>
      </c>
      <c r="F27810">
        <f>=1.5.1</f>
        <v/>
      </c>
      <c r="G27810" t="inlineStr">
        <is>
          <t>cached-property</t>
        </is>
      </c>
      <c r="H27810">
        <f>=1.4.2</f>
        <v/>
      </c>
    </row>
    <row r="27811">
      <c r="A27811" t="inlineStr">
        <is>
          <t>sklearn-pmml-model</t>
        </is>
      </c>
      <c r="B27811" t="inlineStr">
        <is>
          <t>5c9d5dfb49a066093eb563187ac97d598a778675</t>
        </is>
      </c>
      <c r="C27811" t="inlineStr">
        <is>
          <t>2020-03-26 13:51:38+00:00</t>
        </is>
      </c>
      <c r="D27811" t="inlineStr">
        <is>
          <t>verchange</t>
        </is>
      </c>
      <c r="E27811" t="inlineStr">
        <is>
          <t>Cython</t>
        </is>
      </c>
      <c r="F27811">
        <f>=0.29.16</f>
        <v/>
      </c>
      <c r="G27811" t="inlineStr">
        <is>
          <t>Cython</t>
        </is>
      </c>
      <c r="H27811">
        <f>=0.29.3</f>
        <v/>
      </c>
    </row>
    <row r="27812">
      <c r="A27812" t="inlineStr">
        <is>
          <t>sklearn-pmml-model</t>
        </is>
      </c>
      <c r="B27812" t="inlineStr">
        <is>
          <t>5c9d5dfb49a066093eb563187ac97d598a778675</t>
        </is>
      </c>
      <c r="C27812" t="inlineStr">
        <is>
          <t>2020-03-26 13:51:38+00:00</t>
        </is>
      </c>
      <c r="D27812" t="inlineStr">
        <is>
          <t>verchange</t>
        </is>
      </c>
      <c r="E27812" t="inlineStr">
        <is>
          <t>numpy</t>
        </is>
      </c>
      <c r="F27812">
        <f>=1.18.2</f>
        <v/>
      </c>
      <c r="G27812" t="inlineStr">
        <is>
          <t>numpy</t>
        </is>
      </c>
      <c r="H27812">
        <f>=1.16.0</f>
        <v/>
      </c>
    </row>
    <row r="27813">
      <c r="A27813" t="inlineStr">
        <is>
          <t>sklearn-pmml-model</t>
        </is>
      </c>
      <c r="B27813" t="inlineStr">
        <is>
          <t>5c9d5dfb49a066093eb563187ac97d598a778675</t>
        </is>
      </c>
      <c r="C27813" t="inlineStr">
        <is>
          <t>2020-03-26 13:51:38+00:00</t>
        </is>
      </c>
      <c r="D27813" t="inlineStr">
        <is>
          <t>verchange</t>
        </is>
      </c>
      <c r="E27813" t="inlineStr">
        <is>
          <t>pytest-cov</t>
        </is>
      </c>
      <c r="F27813">
        <f>=2.8.1</f>
        <v/>
      </c>
      <c r="G27813" t="inlineStr">
        <is>
          <t>pytest-cov</t>
        </is>
      </c>
      <c r="H27813">
        <f>=2.5.1</f>
        <v/>
      </c>
    </row>
    <row r="27814">
      <c r="A27814" t="inlineStr">
        <is>
          <t>sklearn-pmml-model</t>
        </is>
      </c>
      <c r="B27814" t="inlineStr">
        <is>
          <t>5c9d5dfb49a066093eb563187ac97d598a778675</t>
        </is>
      </c>
      <c r="C27814" t="inlineStr">
        <is>
          <t>2020-03-26 13:51:38+00:00</t>
        </is>
      </c>
      <c r="D27814" t="inlineStr">
        <is>
          <t>verchange</t>
        </is>
      </c>
      <c r="E27814" t="inlineStr">
        <is>
          <t>sphinx</t>
        </is>
      </c>
      <c r="F27814">
        <f>=2.4.4</f>
        <v/>
      </c>
      <c r="G27814" t="inlineStr">
        <is>
          <t>sphinx</t>
        </is>
      </c>
      <c r="H27814">
        <f>=2.1.2</f>
        <v/>
      </c>
    </row>
    <row r="27815">
      <c r="A27815" t="inlineStr">
        <is>
          <t>sklearn-pmml-model</t>
        </is>
      </c>
      <c r="B27815" t="inlineStr">
        <is>
          <t>5c9d5dfb49a066093eb563187ac97d598a778675</t>
        </is>
      </c>
      <c r="C27815" t="inlineStr">
        <is>
          <t>2020-03-26 13:51:38+00:00</t>
        </is>
      </c>
      <c r="D27815" t="inlineStr">
        <is>
          <t>verchange</t>
        </is>
      </c>
      <c r="E27815" t="inlineStr">
        <is>
          <t>pandas</t>
        </is>
      </c>
      <c r="F27815">
        <f>=1.0.3</f>
        <v/>
      </c>
      <c r="G27815" t="inlineStr">
        <is>
          <t>pandas</t>
        </is>
      </c>
      <c r="H27815">
        <f>=0.23.0</f>
        <v/>
      </c>
    </row>
    <row r="27816">
      <c r="A27816" t="inlineStr">
        <is>
          <t>sklearn-pmml-model</t>
        </is>
      </c>
      <c r="B27816" t="inlineStr">
        <is>
          <t>5c9d5dfb49a066093eb563187ac97d598a778675</t>
        </is>
      </c>
      <c r="C27816" t="inlineStr">
        <is>
          <t>2020-03-26 13:51:38+00:00</t>
        </is>
      </c>
      <c r="D27816" t="inlineStr">
        <is>
          <t>verchange</t>
        </is>
      </c>
      <c r="E27816" t="inlineStr">
        <is>
          <t>numpydoc</t>
        </is>
      </c>
      <c r="F27816">
        <f>=0.9.2</f>
        <v/>
      </c>
      <c r="G27816" t="inlineStr">
        <is>
          <t>numpydoc</t>
        </is>
      </c>
      <c r="H27816">
        <f>=0.9.1</f>
        <v/>
      </c>
    </row>
    <row r="27817">
      <c r="A27817" t="inlineStr">
        <is>
          <t>sklearn-pmml-model</t>
        </is>
      </c>
      <c r="B27817" t="inlineStr">
        <is>
          <t>5c9d5dfb49a066093eb563187ac97d598a778675</t>
        </is>
      </c>
      <c r="C27817" t="inlineStr">
        <is>
          <t>2020-03-26 13:51:38+00:00</t>
        </is>
      </c>
      <c r="D27817" t="inlineStr">
        <is>
          <t>verchange</t>
        </is>
      </c>
      <c r="E27817" t="inlineStr">
        <is>
          <t>scipy</t>
        </is>
      </c>
      <c r="F27817">
        <f>=1.4.1</f>
        <v/>
      </c>
      <c r="G27817" t="inlineStr">
        <is>
          <t>scipy</t>
        </is>
      </c>
      <c r="H27817">
        <f>=1.2.0</f>
        <v/>
      </c>
    </row>
    <row r="27818">
      <c r="A27818" t="inlineStr">
        <is>
          <t>sklearn-pmml-model</t>
        </is>
      </c>
      <c r="B27818" t="inlineStr">
        <is>
          <t>5c9d5dfb49a066093eb563187ac97d598a778675</t>
        </is>
      </c>
      <c r="C27818" t="inlineStr">
        <is>
          <t>2020-03-26 13:51:38+00:00</t>
        </is>
      </c>
      <c r="D27818" t="inlineStr">
        <is>
          <t>verchange</t>
        </is>
      </c>
      <c r="E27818" t="inlineStr">
        <is>
          <t>pytest</t>
        </is>
      </c>
      <c r="F27818">
        <f>=5.4.1</f>
        <v/>
      </c>
      <c r="G27818" t="inlineStr">
        <is>
          <t>pytest</t>
        </is>
      </c>
      <c r="H27818">
        <f>=3.6.1</f>
        <v/>
      </c>
    </row>
    <row r="27819">
      <c r="A27819" t="inlineStr">
        <is>
          <t>sklearn-pmml-model</t>
        </is>
      </c>
      <c r="B27819" t="inlineStr">
        <is>
          <t>5c9d5dfb49a066093eb563187ac97d598a778675</t>
        </is>
      </c>
      <c r="C27819" t="inlineStr">
        <is>
          <t>2020-03-26 13:51:38+00:00</t>
        </is>
      </c>
      <c r="D27819" t="inlineStr">
        <is>
          <t>verchange</t>
        </is>
      </c>
      <c r="E27819" t="inlineStr">
        <is>
          <t>scikit-learn</t>
        </is>
      </c>
      <c r="F27819">
        <f>=0.22.2.post1</f>
        <v/>
      </c>
      <c r="G27819" t="inlineStr">
        <is>
          <t>scikit-learn</t>
        </is>
      </c>
      <c r="H27819">
        <f>=0.20.2</f>
        <v/>
      </c>
    </row>
    <row r="27820">
      <c r="A27820" t="inlineStr">
        <is>
          <t>sklearn-pmml-model</t>
        </is>
      </c>
      <c r="B27820" t="inlineStr">
        <is>
          <t>5c9d5dfb49a066093eb563187ac97d598a778675</t>
        </is>
      </c>
      <c r="C27820" t="inlineStr">
        <is>
          <t>2020-03-26 13:51:38+00:00</t>
        </is>
      </c>
      <c r="D27820" t="inlineStr">
        <is>
          <t>add</t>
        </is>
      </c>
      <c r="E27820" t="inlineStr">
        <is>
          <t>sklearn2pmml</t>
        </is>
      </c>
      <c r="F27820">
        <f>=0.55.3</f>
        <v/>
      </c>
      <c r="G27820" t="inlineStr"/>
      <c r="H27820" t="inlineStr"/>
    </row>
    <row r="27821">
      <c r="A27821" t="inlineStr">
        <is>
          <t>python-furs-fiscal</t>
        </is>
      </c>
      <c r="B27821" t="inlineStr">
        <is>
          <t>1154f15a9580d57208f5032cc1ec2cac6ef5fa9a</t>
        </is>
      </c>
      <c r="C27821" t="inlineStr">
        <is>
          <t>2017-05-08 08:26:36+00:00</t>
        </is>
      </c>
      <c r="D27821" t="inlineStr">
        <is>
          <t>verchange</t>
        </is>
      </c>
      <c r="E27821" t="inlineStr">
        <is>
          <t>requests</t>
        </is>
      </c>
      <c r="F27821">
        <f>=2.13.0</f>
        <v/>
      </c>
      <c r="G27821" t="inlineStr">
        <is>
          <t>requests</t>
        </is>
      </c>
      <c r="H27821">
        <f>=2.8.1</f>
        <v/>
      </c>
    </row>
    <row r="27822">
      <c r="A27822" t="inlineStr">
        <is>
          <t>python-furs-fiscal</t>
        </is>
      </c>
      <c r="B27822" t="inlineStr">
        <is>
          <t>1154f15a9580d57208f5032cc1ec2cac6ef5fa9a</t>
        </is>
      </c>
      <c r="C27822" t="inlineStr">
        <is>
          <t>2017-05-08 08:26:36+00:00</t>
        </is>
      </c>
      <c r="D27822" t="inlineStr">
        <is>
          <t>verchange</t>
        </is>
      </c>
      <c r="E27822" t="inlineStr">
        <is>
          <t>python-jose</t>
        </is>
      </c>
      <c r="F27822">
        <f>=0.5.4</f>
        <v/>
      </c>
      <c r="G27822" t="inlineStr">
        <is>
          <t>python-jose</t>
        </is>
      </c>
      <c r="H27822">
        <f>=0.5.2</f>
        <v/>
      </c>
    </row>
    <row r="27823">
      <c r="A27823" t="inlineStr">
        <is>
          <t>python-furs-fiscal</t>
        </is>
      </c>
      <c r="B27823" t="inlineStr">
        <is>
          <t>1154f15a9580d57208f5032cc1ec2cac6ef5fa9a</t>
        </is>
      </c>
      <c r="C27823" t="inlineStr">
        <is>
          <t>2017-05-08 08:26:36+00:00</t>
        </is>
      </c>
      <c r="D27823" t="inlineStr">
        <is>
          <t>verchange</t>
        </is>
      </c>
      <c r="E27823" t="inlineStr">
        <is>
          <t>pyOpenSSL</t>
        </is>
      </c>
      <c r="F27823">
        <f>=17.0.0</f>
        <v/>
      </c>
      <c r="G27823" t="inlineStr">
        <is>
          <t>pyOpenSSL</t>
        </is>
      </c>
      <c r="H27823">
        <f>=0.15.1</f>
        <v/>
      </c>
    </row>
    <row r="27824">
      <c r="A27824" t="inlineStr">
        <is>
          <t>python-furs-fiscal</t>
        </is>
      </c>
      <c r="B27824" t="inlineStr">
        <is>
          <t>1154f15a9580d57208f5032cc1ec2cac6ef5fa9a</t>
        </is>
      </c>
      <c r="C27824" t="inlineStr">
        <is>
          <t>2017-05-08 08:26:36+00:00</t>
        </is>
      </c>
      <c r="D27824" t="inlineStr">
        <is>
          <t>add</t>
        </is>
      </c>
      <c r="E27824" t="inlineStr">
        <is>
          <t>pytz</t>
        </is>
      </c>
      <c r="F27824">
        <f>=2017.2</f>
        <v/>
      </c>
      <c r="G27824" t="inlineStr"/>
      <c r="H27824" t="inlineStr"/>
    </row>
    <row r="27825">
      <c r="A27825" t="inlineStr">
        <is>
          <t>python-furs-fiscal</t>
        </is>
      </c>
      <c r="B27825" t="inlineStr">
        <is>
          <t>1154f15a9580d57208f5032cc1ec2cac6ef5fa9a</t>
        </is>
      </c>
      <c r="C27825" t="inlineStr">
        <is>
          <t>2017-05-08 08:26:36+00:00</t>
        </is>
      </c>
      <c r="D27825" t="inlineStr">
        <is>
          <t>rem</t>
        </is>
      </c>
      <c r="E27825" t="inlineStr"/>
      <c r="F27825" t="inlineStr"/>
      <c r="G27825" t="inlineStr">
        <is>
          <t>argparse</t>
        </is>
      </c>
      <c r="H27825">
        <f>=1.2.1</f>
        <v/>
      </c>
    </row>
    <row r="27826">
      <c r="A27826" t="inlineStr">
        <is>
          <t>python-furs-fiscal</t>
        </is>
      </c>
      <c r="B27826" t="inlineStr">
        <is>
          <t>1154f15a9580d57208f5032cc1ec2cac6ef5fa9a</t>
        </is>
      </c>
      <c r="C27826" t="inlineStr">
        <is>
          <t>2017-05-08 08:26:36+00:00</t>
        </is>
      </c>
      <c r="D27826" t="inlineStr">
        <is>
          <t>rem</t>
        </is>
      </c>
      <c r="E27826" t="inlineStr"/>
      <c r="F27826" t="inlineStr"/>
      <c r="G27826" t="inlineStr">
        <is>
          <t>cffi</t>
        </is>
      </c>
      <c r="H27826">
        <f>=1.2.1</f>
        <v/>
      </c>
    </row>
    <row r="27827">
      <c r="A27827" t="inlineStr">
        <is>
          <t>python-furs-fiscal</t>
        </is>
      </c>
      <c r="B27827" t="inlineStr">
        <is>
          <t>1154f15a9580d57208f5032cc1ec2cac6ef5fa9a</t>
        </is>
      </c>
      <c r="C27827" t="inlineStr">
        <is>
          <t>2017-05-08 08:26:36+00:00</t>
        </is>
      </c>
      <c r="D27827" t="inlineStr">
        <is>
          <t>rem</t>
        </is>
      </c>
      <c r="E27827" t="inlineStr"/>
      <c r="F27827" t="inlineStr"/>
      <c r="G27827" t="inlineStr">
        <is>
          <t>cryptography</t>
        </is>
      </c>
      <c r="H27827">
        <f>=1.0.2</f>
        <v/>
      </c>
    </row>
    <row r="27828">
      <c r="A27828" t="inlineStr">
        <is>
          <t>python-furs-fiscal</t>
        </is>
      </c>
      <c r="B27828" t="inlineStr">
        <is>
          <t>1154f15a9580d57208f5032cc1ec2cac6ef5fa9a</t>
        </is>
      </c>
      <c r="C27828" t="inlineStr">
        <is>
          <t>2017-05-08 08:26:36+00:00</t>
        </is>
      </c>
      <c r="D27828" t="inlineStr">
        <is>
          <t>rem</t>
        </is>
      </c>
      <c r="E27828" t="inlineStr"/>
      <c r="F27828" t="inlineStr"/>
      <c r="G27828" t="inlineStr">
        <is>
          <t>ecdsa</t>
        </is>
      </c>
      <c r="H27828">
        <f>=0.13</f>
        <v/>
      </c>
    </row>
    <row r="27829">
      <c r="A27829" t="inlineStr">
        <is>
          <t>python-furs-fiscal</t>
        </is>
      </c>
      <c r="B27829" t="inlineStr">
        <is>
          <t>1154f15a9580d57208f5032cc1ec2cac6ef5fa9a</t>
        </is>
      </c>
      <c r="C27829" t="inlineStr">
        <is>
          <t>2017-05-08 08:26:36+00:00</t>
        </is>
      </c>
      <c r="D27829" t="inlineStr">
        <is>
          <t>rem</t>
        </is>
      </c>
      <c r="E27829" t="inlineStr"/>
      <c r="F27829" t="inlineStr"/>
      <c r="G27829" t="inlineStr">
        <is>
          <t>enum34</t>
        </is>
      </c>
      <c r="H27829">
        <f>=1.0.4</f>
        <v/>
      </c>
    </row>
    <row r="27830">
      <c r="A27830" t="inlineStr">
        <is>
          <t>python-furs-fiscal</t>
        </is>
      </c>
      <c r="B27830" t="inlineStr">
        <is>
          <t>1154f15a9580d57208f5032cc1ec2cac6ef5fa9a</t>
        </is>
      </c>
      <c r="C27830" t="inlineStr">
        <is>
          <t>2017-05-08 08:26:36+00:00</t>
        </is>
      </c>
      <c r="D27830" t="inlineStr">
        <is>
          <t>rem</t>
        </is>
      </c>
      <c r="E27830" t="inlineStr"/>
      <c r="F27830" t="inlineStr"/>
      <c r="G27830" t="inlineStr">
        <is>
          <t>idna</t>
        </is>
      </c>
      <c r="H27830">
        <f>=2.0</f>
        <v/>
      </c>
    </row>
    <row r="27831">
      <c r="A27831" t="inlineStr">
        <is>
          <t>python-furs-fiscal</t>
        </is>
      </c>
      <c r="B27831" t="inlineStr">
        <is>
          <t>1154f15a9580d57208f5032cc1ec2cac6ef5fa9a</t>
        </is>
      </c>
      <c r="C27831" t="inlineStr">
        <is>
          <t>2017-05-08 08:26:36+00:00</t>
        </is>
      </c>
      <c r="D27831" t="inlineStr">
        <is>
          <t>rem</t>
        </is>
      </c>
      <c r="E27831" t="inlineStr"/>
      <c r="F27831" t="inlineStr"/>
      <c r="G27831" t="inlineStr">
        <is>
          <t>ipaddress</t>
        </is>
      </c>
      <c r="H27831">
        <f>=1.0.14</f>
        <v/>
      </c>
    </row>
    <row r="27832">
      <c r="A27832" t="inlineStr">
        <is>
          <t>python-furs-fiscal</t>
        </is>
      </c>
      <c r="B27832" t="inlineStr">
        <is>
          <t>1154f15a9580d57208f5032cc1ec2cac6ef5fa9a</t>
        </is>
      </c>
      <c r="C27832" t="inlineStr">
        <is>
          <t>2017-05-08 08:26:36+00:00</t>
        </is>
      </c>
      <c r="D27832" t="inlineStr">
        <is>
          <t>rem</t>
        </is>
      </c>
      <c r="E27832" t="inlineStr"/>
      <c r="F27832" t="inlineStr"/>
      <c r="G27832" t="inlineStr">
        <is>
          <t>ndg-httpsclient</t>
        </is>
      </c>
      <c r="H27832">
        <f>=0.4.0</f>
        <v/>
      </c>
    </row>
    <row r="27833">
      <c r="A27833" t="inlineStr">
        <is>
          <t>python-furs-fiscal</t>
        </is>
      </c>
      <c r="B27833" t="inlineStr">
        <is>
          <t>1154f15a9580d57208f5032cc1ec2cac6ef5fa9a</t>
        </is>
      </c>
      <c r="C27833" t="inlineStr">
        <is>
          <t>2017-05-08 08:26:36+00:00</t>
        </is>
      </c>
      <c r="D27833" t="inlineStr">
        <is>
          <t>rem</t>
        </is>
      </c>
      <c r="E27833" t="inlineStr"/>
      <c r="F27833" t="inlineStr"/>
      <c r="G27833" t="inlineStr">
        <is>
          <t>pyasn1</t>
        </is>
      </c>
      <c r="H27833">
        <f>=0.1.9</f>
        <v/>
      </c>
    </row>
    <row r="27834">
      <c r="A27834" t="inlineStr">
        <is>
          <t>python-furs-fiscal</t>
        </is>
      </c>
      <c r="B27834" t="inlineStr">
        <is>
          <t>1154f15a9580d57208f5032cc1ec2cac6ef5fa9a</t>
        </is>
      </c>
      <c r="C27834" t="inlineStr">
        <is>
          <t>2017-05-08 08:26:36+00:00</t>
        </is>
      </c>
      <c r="D27834" t="inlineStr">
        <is>
          <t>rem</t>
        </is>
      </c>
      <c r="E27834" t="inlineStr"/>
      <c r="F27834" t="inlineStr"/>
      <c r="G27834" t="inlineStr">
        <is>
          <t>pycparser</t>
        </is>
      </c>
      <c r="H27834">
        <f>=2.14</f>
        <v/>
      </c>
    </row>
    <row r="27835">
      <c r="A27835" t="inlineStr">
        <is>
          <t>python-furs-fiscal</t>
        </is>
      </c>
      <c r="B27835" t="inlineStr">
        <is>
          <t>1154f15a9580d57208f5032cc1ec2cac6ef5fa9a</t>
        </is>
      </c>
      <c r="C27835" t="inlineStr">
        <is>
          <t>2017-05-08 08:26:36+00:00</t>
        </is>
      </c>
      <c r="D27835" t="inlineStr">
        <is>
          <t>rem</t>
        </is>
      </c>
      <c r="E27835" t="inlineStr"/>
      <c r="F27835" t="inlineStr"/>
      <c r="G27835" t="inlineStr">
        <is>
          <t>pycrypto</t>
        </is>
      </c>
      <c r="H27835">
        <f>=2.6.1</f>
        <v/>
      </c>
    </row>
    <row r="27836">
      <c r="A27836" t="inlineStr">
        <is>
          <t>python-furs-fiscal</t>
        </is>
      </c>
      <c r="B27836" t="inlineStr">
        <is>
          <t>1154f15a9580d57208f5032cc1ec2cac6ef5fa9a</t>
        </is>
      </c>
      <c r="C27836" t="inlineStr">
        <is>
          <t>2017-05-08 08:26:36+00:00</t>
        </is>
      </c>
      <c r="D27836" t="inlineStr">
        <is>
          <t>rem</t>
        </is>
      </c>
      <c r="E27836" t="inlineStr"/>
      <c r="F27836" t="inlineStr"/>
      <c r="G27836" t="inlineStr">
        <is>
          <t>six</t>
        </is>
      </c>
      <c r="H27836">
        <f>=1.9.0</f>
        <v/>
      </c>
    </row>
    <row r="27837">
      <c r="A27837" t="inlineStr">
        <is>
          <t>python-furs-fiscal</t>
        </is>
      </c>
      <c r="B27837" t="inlineStr">
        <is>
          <t>1154f15a9580d57208f5032cc1ec2cac6ef5fa9a</t>
        </is>
      </c>
      <c r="C27837" t="inlineStr">
        <is>
          <t>2017-05-08 08:26:36+00:00</t>
        </is>
      </c>
      <c r="D27837" t="inlineStr">
        <is>
          <t>rem</t>
        </is>
      </c>
      <c r="E27837" t="inlineStr"/>
      <c r="F27837" t="inlineStr"/>
      <c r="G27837" t="inlineStr">
        <is>
          <t>urllib3</t>
        </is>
      </c>
      <c r="H27837">
        <f>=1.12</f>
        <v/>
      </c>
    </row>
    <row r="27838">
      <c r="A27838" t="inlineStr">
        <is>
          <t>python-furs-fiscal</t>
        </is>
      </c>
      <c r="B27838" t="inlineStr">
        <is>
          <t>1154f15a9580d57208f5032cc1ec2cac6ef5fa9a</t>
        </is>
      </c>
      <c r="C27838" t="inlineStr">
        <is>
          <t>2017-05-08 08:26:36+00:00</t>
        </is>
      </c>
      <c r="D27838" t="inlineStr">
        <is>
          <t>rem</t>
        </is>
      </c>
      <c r="E27838" t="inlineStr"/>
      <c r="F27838" t="inlineStr"/>
      <c r="G27838" t="inlineStr">
        <is>
          <t>wsgiref</t>
        </is>
      </c>
      <c r="H27838">
        <f>=0.1.2</f>
        <v/>
      </c>
    </row>
    <row r="27839">
      <c r="A27839" t="inlineStr">
        <is>
          <t>python-furs-fiscal</t>
        </is>
      </c>
      <c r="B27839" t="inlineStr">
        <is>
          <t>34a838080d380e0c478a5c3607d7ec4dbc8af1a6</t>
        </is>
      </c>
      <c r="C27839" t="inlineStr">
        <is>
          <t>2017-05-10 13:05:35+00:00</t>
        </is>
      </c>
      <c r="D27839" t="inlineStr">
        <is>
          <t>verchange</t>
        </is>
      </c>
      <c r="E27839" t="inlineStr">
        <is>
          <t>python-jose</t>
        </is>
      </c>
      <c r="F27839">
        <f>=0.5.6</f>
        <v/>
      </c>
      <c r="G27839" t="inlineStr">
        <is>
          <t>python-jose</t>
        </is>
      </c>
      <c r="H27839">
        <f>=0.5.4</f>
        <v/>
      </c>
    </row>
    <row r="27840">
      <c r="A27840" t="inlineStr">
        <is>
          <t>python-furs-fiscal</t>
        </is>
      </c>
      <c r="B27840" t="inlineStr">
        <is>
          <t>db30979634014373c87a2782a4f34628442d04d1</t>
        </is>
      </c>
      <c r="C27840" t="inlineStr">
        <is>
          <t>2018-10-30 17:33:10+00:00</t>
        </is>
      </c>
      <c r="D27840" t="inlineStr">
        <is>
          <t>verchange</t>
        </is>
      </c>
      <c r="E27840" t="inlineStr">
        <is>
          <t>pytz</t>
        </is>
      </c>
      <c r="F27840" t="inlineStr">
        <is>
          <t>&gt;=2017.2</t>
        </is>
      </c>
      <c r="G27840" t="inlineStr">
        <is>
          <t>pytz</t>
        </is>
      </c>
      <c r="H27840">
        <f>=2017.2</f>
        <v/>
      </c>
    </row>
    <row r="27841">
      <c r="A27841" t="inlineStr">
        <is>
          <t>python-furs-fiscal</t>
        </is>
      </c>
      <c r="B27841" t="inlineStr">
        <is>
          <t>db30979634014373c87a2782a4f34628442d04d1</t>
        </is>
      </c>
      <c r="C27841" t="inlineStr">
        <is>
          <t>2018-10-30 17:33:10+00:00</t>
        </is>
      </c>
      <c r="D27841" t="inlineStr">
        <is>
          <t>verchange</t>
        </is>
      </c>
      <c r="E27841" t="inlineStr">
        <is>
          <t>requests</t>
        </is>
      </c>
      <c r="F27841" t="inlineStr">
        <is>
          <t>&gt;=2.20.0</t>
        </is>
      </c>
      <c r="G27841" t="inlineStr">
        <is>
          <t>requests</t>
        </is>
      </c>
      <c r="H27841">
        <f>=2.13.0</f>
        <v/>
      </c>
    </row>
    <row r="27842">
      <c r="A27842" t="inlineStr">
        <is>
          <t>python-furs-fiscal</t>
        </is>
      </c>
      <c r="B27842" t="inlineStr">
        <is>
          <t>db30979634014373c87a2782a4f34628442d04d1</t>
        </is>
      </c>
      <c r="C27842" t="inlineStr">
        <is>
          <t>2018-10-30 17:33:10+00:00</t>
        </is>
      </c>
      <c r="D27842" t="inlineStr">
        <is>
          <t>verchange</t>
        </is>
      </c>
      <c r="E27842" t="inlineStr">
        <is>
          <t>python-jose</t>
        </is>
      </c>
      <c r="F27842">
        <f>=3.0.1</f>
        <v/>
      </c>
      <c r="G27842" t="inlineStr">
        <is>
          <t>python-jose</t>
        </is>
      </c>
      <c r="H27842">
        <f>=0.5.6</f>
        <v/>
      </c>
    </row>
    <row r="27843">
      <c r="A27843" t="inlineStr">
        <is>
          <t>python-furs-fiscal</t>
        </is>
      </c>
      <c r="B27843" t="inlineStr">
        <is>
          <t>db30979634014373c87a2782a4f34628442d04d1</t>
        </is>
      </c>
      <c r="C27843" t="inlineStr">
        <is>
          <t>2018-10-30 17:33:10+00:00</t>
        </is>
      </c>
      <c r="D27843" t="inlineStr">
        <is>
          <t>verchange</t>
        </is>
      </c>
      <c r="E27843" t="inlineStr">
        <is>
          <t>pyOpenSSL</t>
        </is>
      </c>
      <c r="F27843" t="inlineStr">
        <is>
          <t>&gt;=17.5.0</t>
        </is>
      </c>
      <c r="G27843" t="inlineStr">
        <is>
          <t>pyOpenSSL</t>
        </is>
      </c>
      <c r="H27843">
        <f>=17.0.0</f>
        <v/>
      </c>
    </row>
    <row r="27844">
      <c r="A27844" t="inlineStr">
        <is>
          <t>python-furs-fiscal</t>
        </is>
      </c>
      <c r="B27844" t="inlineStr">
        <is>
          <t>e4e6a8c5625a9bb24e20366c5c04379a4d419c1f</t>
        </is>
      </c>
      <c r="C27844" t="inlineStr">
        <is>
          <t>2020-01-17 12:52:43+00:00</t>
        </is>
      </c>
      <c r="D27844" t="inlineStr">
        <is>
          <t>verchange</t>
        </is>
      </c>
      <c r="E27844" t="inlineStr">
        <is>
          <t>python-jose</t>
        </is>
      </c>
      <c r="F27844" t="inlineStr">
        <is>
          <t>&gt;=3.1.0</t>
        </is>
      </c>
      <c r="G27844" t="inlineStr">
        <is>
          <t>python-jose</t>
        </is>
      </c>
      <c r="H27844">
        <f>=3.0.1</f>
        <v/>
      </c>
    </row>
    <row r="27845">
      <c r="A27845" t="inlineStr">
        <is>
          <t>rd-usb</t>
        </is>
      </c>
      <c r="B27845" t="inlineStr">
        <is>
          <t>a7fd53d1fda8f4cc2160a17536b05a08cd6557a6</t>
        </is>
      </c>
      <c r="C27845" t="inlineStr">
        <is>
          <t>2020-05-02 11:38:11+00:00</t>
        </is>
      </c>
      <c r="D27845" t="inlineStr">
        <is>
          <t>add</t>
        </is>
      </c>
      <c r="E27845" t="inlineStr">
        <is>
          <t>pywebview</t>
        </is>
      </c>
      <c r="F27845" t="inlineStr">
        <is>
          <t>~=3.2</t>
        </is>
      </c>
      <c r="G27845" t="inlineStr"/>
      <c r="H27845" t="inlineStr"/>
    </row>
    <row r="27846">
      <c r="A27846" t="inlineStr">
        <is>
          <t>rd-usb</t>
        </is>
      </c>
      <c r="B27846" t="inlineStr">
        <is>
          <t>a7fd53d1fda8f4cc2160a17536b05a08cd6557a6</t>
        </is>
      </c>
      <c r="C27846" t="inlineStr">
        <is>
          <t>2020-05-02 11:38:11+00:00</t>
        </is>
      </c>
      <c r="D27846" t="inlineStr">
        <is>
          <t>add</t>
        </is>
      </c>
      <c r="E27846" t="inlineStr">
        <is>
          <t>cefpython3</t>
        </is>
      </c>
      <c r="F27846" t="inlineStr">
        <is>
          <t>~=66.0</t>
        </is>
      </c>
      <c r="G27846" t="inlineStr"/>
      <c r="H27846" t="inlineStr"/>
    </row>
    <row r="27847">
      <c r="A27847" t="inlineStr">
        <is>
          <t>docky</t>
        </is>
      </c>
      <c r="B27847" t="inlineStr">
        <is>
          <t>77af66fd08891d02951c6aafb556565a0ed6ecde</t>
        </is>
      </c>
      <c r="C27847" t="inlineStr">
        <is>
          <t>2017-02-28 13:56:35+00:00</t>
        </is>
      </c>
      <c r="D27847" t="inlineStr">
        <is>
          <t>add</t>
        </is>
      </c>
      <c r="E27847" t="inlineStr">
        <is>
          <t>docker-compose</t>
        </is>
      </c>
      <c r="F27847" t="inlineStr"/>
      <c r="G27847" t="inlineStr"/>
      <c r="H27847" t="inlineStr"/>
    </row>
    <row r="27848">
      <c r="A27848" t="inlineStr">
        <is>
          <t>docky</t>
        </is>
      </c>
      <c r="B27848" t="inlineStr">
        <is>
          <t>77af66fd08891d02951c6aafb556565a0ed6ecde</t>
        </is>
      </c>
      <c r="C27848" t="inlineStr">
        <is>
          <t>2017-02-28 13:56:35+00:00</t>
        </is>
      </c>
      <c r="D27848" t="inlineStr">
        <is>
          <t>add</t>
        </is>
      </c>
      <c r="E27848" t="inlineStr">
        <is>
          <t>plumbum</t>
        </is>
      </c>
      <c r="F27848" t="inlineStr"/>
      <c r="G27848" t="inlineStr"/>
      <c r="H27848" t="inlineStr"/>
    </row>
    <row r="27849">
      <c r="A27849" t="inlineStr">
        <is>
          <t>docky</t>
        </is>
      </c>
      <c r="B27849" t="inlineStr">
        <is>
          <t>77af66fd08891d02951c6aafb556565a0ed6ecde</t>
        </is>
      </c>
      <c r="C27849" t="inlineStr">
        <is>
          <t>2017-02-28 13:56:35+00:00</t>
        </is>
      </c>
      <c r="D27849" t="inlineStr">
        <is>
          <t>add</t>
        </is>
      </c>
      <c r="E27849" t="inlineStr">
        <is>
          <t>rainbow_logging_handler</t>
        </is>
      </c>
      <c r="F27849" t="inlineStr"/>
      <c r="G27849" t="inlineStr"/>
      <c r="H27849" t="inlineStr"/>
    </row>
    <row r="27850">
      <c r="A27850" t="inlineStr">
        <is>
          <t>docky</t>
        </is>
      </c>
      <c r="B27850" t="inlineStr">
        <is>
          <t>f87a330c52d9387db1920401a93fa8ac55e8362b</t>
        </is>
      </c>
      <c r="C27850" t="inlineStr">
        <is>
          <t>2017-04-03 12:49:42+00:00</t>
        </is>
      </c>
      <c r="D27850" t="inlineStr">
        <is>
          <t>add</t>
        </is>
      </c>
      <c r="E27850" t="inlineStr">
        <is>
          <t>unidecode</t>
        </is>
      </c>
      <c r="F27850" t="inlineStr"/>
      <c r="G27850" t="inlineStr"/>
      <c r="H27850" t="inlineStr"/>
    </row>
    <row r="27851">
      <c r="A27851" t="inlineStr">
        <is>
          <t>docky</t>
        </is>
      </c>
      <c r="B27851" t="inlineStr">
        <is>
          <t>52e2e0983b71d1fd4a5350f90fe4837a6e25e8fb</t>
        </is>
      </c>
      <c r="C27851" t="inlineStr">
        <is>
          <t>2017-08-10 16:32:15+00:00</t>
        </is>
      </c>
      <c r="D27851" t="inlineStr">
        <is>
          <t>verchange</t>
        </is>
      </c>
      <c r="E27851" t="inlineStr">
        <is>
          <t>docker-compose</t>
        </is>
      </c>
      <c r="F27851" t="inlineStr">
        <is>
          <t>&gt;=1.13</t>
        </is>
      </c>
      <c r="G27851" t="inlineStr">
        <is>
          <t>docker-compose</t>
        </is>
      </c>
      <c r="H27851" t="inlineStr"/>
    </row>
    <row r="27852">
      <c r="A27852" t="inlineStr">
        <is>
          <t>docky</t>
        </is>
      </c>
      <c r="B27852" t="inlineStr">
        <is>
          <t>307271225ac303912252a6fa4c0e61d0eac91191</t>
        </is>
      </c>
      <c r="C27852" t="inlineStr">
        <is>
          <t>2018-05-14 10:00:29+00:00</t>
        </is>
      </c>
      <c r="D27852" t="inlineStr">
        <is>
          <t>add</t>
        </is>
      </c>
      <c r="E27852" t="inlineStr">
        <is>
          <t>python-slugify</t>
        </is>
      </c>
      <c r="F27852" t="inlineStr"/>
      <c r="G27852" t="inlineStr"/>
      <c r="H27852" t="inlineStr"/>
    </row>
    <row r="27853">
      <c r="A27853" t="inlineStr">
        <is>
          <t>docky</t>
        </is>
      </c>
      <c r="B27853" t="inlineStr">
        <is>
          <t>307271225ac303912252a6fa4c0e61d0eac91191</t>
        </is>
      </c>
      <c r="C27853" t="inlineStr">
        <is>
          <t>2018-05-14 10:00:29+00:00</t>
        </is>
      </c>
      <c r="D27853" t="inlineStr">
        <is>
          <t>rem</t>
        </is>
      </c>
      <c r="E27853" t="inlineStr"/>
      <c r="F27853" t="inlineStr"/>
      <c r="G27853" t="inlineStr">
        <is>
          <t>unidecode</t>
        </is>
      </c>
      <c r="H27853" t="inlineStr"/>
    </row>
    <row r="27854">
      <c r="A27854" t="inlineStr">
        <is>
          <t>docky</t>
        </is>
      </c>
      <c r="B27854" t="inlineStr">
        <is>
          <t>517dcd02144ed218a17c08c4eee40efabac00535</t>
        </is>
      </c>
      <c r="C27854" t="inlineStr">
        <is>
          <t>2018-07-23 15:27:44+00:00</t>
        </is>
      </c>
      <c r="D27854" t="inlineStr">
        <is>
          <t>verchange</t>
        </is>
      </c>
      <c r="E27854" t="inlineStr">
        <is>
          <t>docker-compose</t>
        </is>
      </c>
      <c r="F27854" t="inlineStr">
        <is>
          <t>&gt;=1.22.0</t>
        </is>
      </c>
      <c r="G27854" t="inlineStr">
        <is>
          <t>docker-compose</t>
        </is>
      </c>
      <c r="H27854" t="inlineStr">
        <is>
          <t>&gt;=1.13</t>
        </is>
      </c>
    </row>
    <row r="27855">
      <c r="A27855" t="inlineStr">
        <is>
          <t>docky</t>
        </is>
      </c>
      <c r="B27855" t="inlineStr">
        <is>
          <t>517dcd02144ed218a17c08c4eee40efabac00535</t>
        </is>
      </c>
      <c r="C27855" t="inlineStr">
        <is>
          <t>2018-07-23 15:27:44+00:00</t>
        </is>
      </c>
      <c r="D27855" t="inlineStr">
        <is>
          <t>add</t>
        </is>
      </c>
      <c r="E27855" t="inlineStr">
        <is>
          <t>requests</t>
        </is>
      </c>
      <c r="F27855">
        <f>=2.18.4</f>
        <v/>
      </c>
      <c r="G27855" t="inlineStr"/>
      <c r="H27855" t="inlineStr"/>
    </row>
    <row r="27856">
      <c r="A27856" t="inlineStr">
        <is>
          <t>docky</t>
        </is>
      </c>
      <c r="B27856" t="inlineStr">
        <is>
          <t>1fb4a446b2ced52f6db71cf90f99815f735599f3</t>
        </is>
      </c>
      <c r="C27856" t="inlineStr">
        <is>
          <t>2018-11-26 18:04:31+00:00</t>
        </is>
      </c>
      <c r="D27856" t="inlineStr">
        <is>
          <t>verchange</t>
        </is>
      </c>
      <c r="E27856" t="inlineStr">
        <is>
          <t>requests</t>
        </is>
      </c>
      <c r="F27856">
        <f>=2.20.0</f>
        <v/>
      </c>
      <c r="G27856" t="inlineStr">
        <is>
          <t>requests</t>
        </is>
      </c>
      <c r="H27856">
        <f>=2.18.4</f>
        <v/>
      </c>
    </row>
    <row r="27857">
      <c r="A27857" t="inlineStr">
        <is>
          <t>docky</t>
        </is>
      </c>
      <c r="B27857" t="inlineStr">
        <is>
          <t>1fb4a446b2ced52f6db71cf90f99815f735599f3</t>
        </is>
      </c>
      <c r="C27857" t="inlineStr">
        <is>
          <t>2018-11-26 18:04:31+00:00</t>
        </is>
      </c>
      <c r="D27857" t="inlineStr">
        <is>
          <t>verchange</t>
        </is>
      </c>
      <c r="E27857" t="inlineStr">
        <is>
          <t>docker-compose</t>
        </is>
      </c>
      <c r="F27857" t="inlineStr">
        <is>
          <t>&gt;=1.23.1</t>
        </is>
      </c>
      <c r="G27857" t="inlineStr">
        <is>
          <t>docker-compose</t>
        </is>
      </c>
      <c r="H27857" t="inlineStr">
        <is>
          <t>&gt;=1.22.0</t>
        </is>
      </c>
    </row>
    <row r="27858">
      <c r="A27858" t="inlineStr">
        <is>
          <t>docky</t>
        </is>
      </c>
      <c r="B27858" t="inlineStr">
        <is>
          <t>f9f6e8718c6837643022e50b73948fde71fc4620</t>
        </is>
      </c>
      <c r="C27858" t="inlineStr">
        <is>
          <t>2021-03-23 10:37:52+00:00</t>
        </is>
      </c>
      <c r="D27858" t="inlineStr">
        <is>
          <t>verchange</t>
        </is>
      </c>
      <c r="E27858" t="inlineStr">
        <is>
          <t>requests</t>
        </is>
      </c>
      <c r="F27858" t="inlineStr">
        <is>
          <t>&gt;=2.20.0;&lt;3</t>
        </is>
      </c>
      <c r="G27858" t="inlineStr">
        <is>
          <t>requests</t>
        </is>
      </c>
      <c r="H27858">
        <f>=2.20.0</f>
        <v/>
      </c>
    </row>
    <row r="27859">
      <c r="A27859" t="inlineStr">
        <is>
          <t>docky</t>
        </is>
      </c>
      <c r="B27859" t="inlineStr">
        <is>
          <t>d4a1757d77d959976fdbe34f4b362ed4f72071da</t>
        </is>
      </c>
      <c r="C27859" t="inlineStr">
        <is>
          <t>2021-03-23 11:39:20+00:00</t>
        </is>
      </c>
      <c r="D27859" t="inlineStr">
        <is>
          <t>add</t>
        </is>
      </c>
      <c r="E27859" t="inlineStr">
        <is>
          <t>copier</t>
        </is>
      </c>
      <c r="F27859" t="inlineStr"/>
      <c r="G27859" t="inlineStr"/>
      <c r="H27859" t="inlineStr"/>
    </row>
    <row r="27860">
      <c r="A27860" t="inlineStr">
        <is>
          <t>os-api-ref</t>
        </is>
      </c>
      <c r="B27860" t="inlineStr">
        <is>
          <t>f93c467e9acfe1a7b02fa79cd7b906de5b8302eb</t>
        </is>
      </c>
      <c r="C27860" t="inlineStr">
        <is>
          <t>2016-06-03 15:31:08+00:00</t>
        </is>
      </c>
      <c r="D27860" t="inlineStr">
        <is>
          <t>add</t>
        </is>
      </c>
      <c r="E27860" t="inlineStr">
        <is>
          <t>PyYAML</t>
        </is>
      </c>
      <c r="F27860" t="inlineStr">
        <is>
          <t>&gt;=3.1.0</t>
        </is>
      </c>
      <c r="G27860" t="inlineStr"/>
      <c r="H27860" t="inlineStr"/>
    </row>
    <row r="27861">
      <c r="A27861" t="inlineStr">
        <is>
          <t>os-api-ref</t>
        </is>
      </c>
      <c r="B27861" t="inlineStr">
        <is>
          <t>03f4e77f7ded55334f95edac289048d4f3d06ac2</t>
        </is>
      </c>
      <c r="C27861" t="inlineStr">
        <is>
          <t>2016-08-24 19:29:18+00:00</t>
        </is>
      </c>
      <c r="D27861" t="inlineStr">
        <is>
          <t>add</t>
        </is>
      </c>
      <c r="E27861" t="inlineStr">
        <is>
          <t>docutils</t>
        </is>
      </c>
      <c r="F27861" t="inlineStr"/>
      <c r="G27861" t="inlineStr"/>
      <c r="H27861" t="inlineStr"/>
    </row>
    <row r="27862">
      <c r="A27862" t="inlineStr">
        <is>
          <t>os-api-ref</t>
        </is>
      </c>
      <c r="B27862" t="inlineStr">
        <is>
          <t>03f4e77f7ded55334f95edac289048d4f3d06ac2</t>
        </is>
      </c>
      <c r="C27862" t="inlineStr">
        <is>
          <t>2016-08-24 19:29:18+00:00</t>
        </is>
      </c>
      <c r="D27862" t="inlineStr">
        <is>
          <t>add</t>
        </is>
      </c>
      <c r="E27862" t="inlineStr">
        <is>
          <t>sphinx</t>
        </is>
      </c>
      <c r="F27862" t="inlineStr">
        <is>
          <t>!=1.3b1;&lt;1.3;&gt;=1.1.2;!=1.2.0</t>
        </is>
      </c>
      <c r="G27862" t="inlineStr"/>
      <c r="H27862" t="inlineStr"/>
    </row>
    <row r="27863">
      <c r="A27863" t="inlineStr">
        <is>
          <t>os-api-ref</t>
        </is>
      </c>
      <c r="B27863" t="inlineStr">
        <is>
          <t>80480aa29ab372eefb4032d1874541ad3d838acc</t>
        </is>
      </c>
      <c r="C27863" t="inlineStr">
        <is>
          <t>2016-08-25 11:34:43+00:00</t>
        </is>
      </c>
      <c r="D27863" t="inlineStr">
        <is>
          <t>add</t>
        </is>
      </c>
      <c r="E27863" t="inlineStr">
        <is>
          <t>openstackdocstheme</t>
        </is>
      </c>
      <c r="F27863" t="inlineStr">
        <is>
          <t>&gt;=1.4.0</t>
        </is>
      </c>
      <c r="G27863" t="inlineStr"/>
      <c r="H27863" t="inlineStr"/>
    </row>
    <row r="27864">
      <c r="A27864" t="inlineStr">
        <is>
          <t>os-api-ref</t>
        </is>
      </c>
      <c r="B27864" t="inlineStr">
        <is>
          <t>533589ccd0f4ea3fc945e0d580e478e9f234af98</t>
        </is>
      </c>
      <c r="C27864" t="inlineStr">
        <is>
          <t>2016-09-29 18:42:13+00:00</t>
        </is>
      </c>
      <c r="D27864" t="inlineStr">
        <is>
          <t>verchange</t>
        </is>
      </c>
      <c r="E27864" t="inlineStr">
        <is>
          <t>PyYAML</t>
        </is>
      </c>
      <c r="F27864" t="inlineStr">
        <is>
          <t>&gt;=3.1.0</t>
        </is>
      </c>
      <c r="G27864" t="inlineStr">
        <is>
          <t>PyYAML</t>
        </is>
      </c>
      <c r="H27864" t="inlineStr">
        <is>
          <t>&gt;=3.1.0</t>
        </is>
      </c>
    </row>
    <row r="27865">
      <c r="A27865" t="inlineStr">
        <is>
          <t>os-api-ref</t>
        </is>
      </c>
      <c r="B27865" t="inlineStr">
        <is>
          <t>533589ccd0f4ea3fc945e0d580e478e9f234af98</t>
        </is>
      </c>
      <c r="C27865" t="inlineStr">
        <is>
          <t>2016-09-29 18:42:13+00:00</t>
        </is>
      </c>
      <c r="D27865" t="inlineStr">
        <is>
          <t>verchange</t>
        </is>
      </c>
      <c r="E27865" t="inlineStr">
        <is>
          <t>sphinx</t>
        </is>
      </c>
      <c r="F27865" t="inlineStr">
        <is>
          <t>!=1.3b1;&gt;=1.2.1;&lt;1.4</t>
        </is>
      </c>
      <c r="G27865" t="inlineStr">
        <is>
          <t>sphinx</t>
        </is>
      </c>
      <c r="H27865" t="inlineStr">
        <is>
          <t>!=1.3b1;&lt;1.3;&gt;=1.1.2;!=1.2.0</t>
        </is>
      </c>
    </row>
    <row r="27866">
      <c r="A27866" t="inlineStr">
        <is>
          <t>os-api-ref</t>
        </is>
      </c>
      <c r="B27866" t="inlineStr">
        <is>
          <t>533589ccd0f4ea3fc945e0d580e478e9f234af98</t>
        </is>
      </c>
      <c r="C27866" t="inlineStr">
        <is>
          <t>2016-09-29 18:42:13+00:00</t>
        </is>
      </c>
      <c r="D27866" t="inlineStr">
        <is>
          <t>verchange</t>
        </is>
      </c>
      <c r="E27866" t="inlineStr">
        <is>
          <t>openstackdocstheme</t>
        </is>
      </c>
      <c r="F27866" t="inlineStr">
        <is>
          <t>&gt;=1.5.0</t>
        </is>
      </c>
      <c r="G27866" t="inlineStr">
        <is>
          <t>openstackdocstheme</t>
        </is>
      </c>
      <c r="H27866" t="inlineStr">
        <is>
          <t>&gt;=1.4.0</t>
        </is>
      </c>
    </row>
    <row r="27867">
      <c r="A27867" t="inlineStr">
        <is>
          <t>os-api-ref</t>
        </is>
      </c>
      <c r="B27867" t="inlineStr">
        <is>
          <t>533589ccd0f4ea3fc945e0d580e478e9f234af98</t>
        </is>
      </c>
      <c r="C27867" t="inlineStr">
        <is>
          <t>2016-09-29 18:42:13+00:00</t>
        </is>
      </c>
      <c r="D27867" t="inlineStr">
        <is>
          <t>verchange</t>
        </is>
      </c>
      <c r="E27867" t="inlineStr">
        <is>
          <t>pbr</t>
        </is>
      </c>
      <c r="F27867" t="inlineStr">
        <is>
          <t>&gt;=1.6</t>
        </is>
      </c>
      <c r="G27867" t="inlineStr">
        <is>
          <t>pbr</t>
        </is>
      </c>
      <c r="H27867" t="inlineStr">
        <is>
          <t>&gt;=1.6</t>
        </is>
      </c>
    </row>
    <row r="27868">
      <c r="A27868" t="inlineStr">
        <is>
          <t>os-api-ref</t>
        </is>
      </c>
      <c r="B27868" t="inlineStr">
        <is>
          <t>533589ccd0f4ea3fc945e0d580e478e9f234af98</t>
        </is>
      </c>
      <c r="C27868" t="inlineStr">
        <is>
          <t>2016-09-29 18:42:13+00:00</t>
        </is>
      </c>
      <c r="D27868" t="inlineStr">
        <is>
          <t>rem</t>
        </is>
      </c>
      <c r="E27868" t="inlineStr"/>
      <c r="F27868" t="inlineStr"/>
      <c r="G27868" t="inlineStr">
        <is>
          <t>docutils</t>
        </is>
      </c>
      <c r="H27868" t="inlineStr"/>
    </row>
    <row r="27869">
      <c r="A27869" t="inlineStr">
        <is>
          <t>os-api-ref</t>
        </is>
      </c>
      <c r="B27869" t="inlineStr">
        <is>
          <t>ac2ef89c6408577a5bbdc42c89c49776936b9b1e</t>
        </is>
      </c>
      <c r="C27869" t="inlineStr">
        <is>
          <t>2017-01-19 21:27:05+00:00</t>
        </is>
      </c>
      <c r="D27869" t="inlineStr">
        <is>
          <t>verchange</t>
        </is>
      </c>
      <c r="E27869" t="inlineStr">
        <is>
          <t>PyYAML</t>
        </is>
      </c>
      <c r="F27869" t="inlineStr">
        <is>
          <t>&gt;=3.10.0</t>
        </is>
      </c>
      <c r="G27869" t="inlineStr">
        <is>
          <t>PyYAML</t>
        </is>
      </c>
      <c r="H27869" t="inlineStr">
        <is>
          <t>&gt;=3.1.0</t>
        </is>
      </c>
    </row>
    <row r="27870">
      <c r="A27870" t="inlineStr">
        <is>
          <t>os-api-ref</t>
        </is>
      </c>
      <c r="B27870" t="inlineStr">
        <is>
          <t>ac2ef89c6408577a5bbdc42c89c49776936b9b1e</t>
        </is>
      </c>
      <c r="C27870" t="inlineStr">
        <is>
          <t>2017-01-19 21:27:05+00:00</t>
        </is>
      </c>
      <c r="D27870" t="inlineStr">
        <is>
          <t>verchange</t>
        </is>
      </c>
      <c r="E27870" t="inlineStr">
        <is>
          <t>pbr</t>
        </is>
      </c>
      <c r="F27870" t="inlineStr">
        <is>
          <t>&gt;=1.8</t>
        </is>
      </c>
      <c r="G27870" t="inlineStr">
        <is>
          <t>pbr</t>
        </is>
      </c>
      <c r="H27870" t="inlineStr">
        <is>
          <t>&gt;=1.6</t>
        </is>
      </c>
    </row>
    <row r="27871">
      <c r="A27871" t="inlineStr">
        <is>
          <t>os-api-ref</t>
        </is>
      </c>
      <c r="B27871" t="inlineStr">
        <is>
          <t>bca739ce6f47767ff4dac8e0ada585778038b226</t>
        </is>
      </c>
      <c r="C27871" t="inlineStr">
        <is>
          <t>2017-03-01 03:39:15+00:00</t>
        </is>
      </c>
      <c r="D27871" t="inlineStr">
        <is>
          <t>verchange</t>
        </is>
      </c>
      <c r="E27871" t="inlineStr">
        <is>
          <t>sphinx</t>
        </is>
      </c>
      <c r="F27871" t="inlineStr">
        <is>
          <t>&gt;=1.5.1</t>
        </is>
      </c>
      <c r="G27871" t="inlineStr">
        <is>
          <t>sphinx</t>
        </is>
      </c>
      <c r="H27871" t="inlineStr">
        <is>
          <t>!=1.3b1;&gt;=1.2.1;&lt;1.4</t>
        </is>
      </c>
    </row>
    <row r="27872">
      <c r="A27872" t="inlineStr">
        <is>
          <t>os-api-ref</t>
        </is>
      </c>
      <c r="B27872" t="inlineStr">
        <is>
          <t>bca739ce6f47767ff4dac8e0ada585778038b226</t>
        </is>
      </c>
      <c r="C27872" t="inlineStr">
        <is>
          <t>2017-03-01 03:39:15+00:00</t>
        </is>
      </c>
      <c r="D27872" t="inlineStr">
        <is>
          <t>add</t>
        </is>
      </c>
      <c r="E27872" t="inlineStr">
        <is>
          <t>six</t>
        </is>
      </c>
      <c r="F27872" t="inlineStr">
        <is>
          <t>&gt;=1.9.0</t>
        </is>
      </c>
      <c r="G27872" t="inlineStr"/>
      <c r="H27872" t="inlineStr"/>
    </row>
    <row r="27873">
      <c r="A27873" t="inlineStr">
        <is>
          <t>os-api-ref</t>
        </is>
      </c>
      <c r="B27873" t="inlineStr">
        <is>
          <t>a67ed2f23528e97d698ddddebfc3eefd8b4267a0</t>
        </is>
      </c>
      <c r="C27873" t="inlineStr">
        <is>
          <t>2017-06-13 20:07:17+00:00</t>
        </is>
      </c>
      <c r="D27873" t="inlineStr">
        <is>
          <t>verchange</t>
        </is>
      </c>
      <c r="E27873" t="inlineStr">
        <is>
          <t>sphinx</t>
        </is>
      </c>
      <c r="F27873" t="inlineStr">
        <is>
          <t>&gt;=1.5.1;!=1.6.1</t>
        </is>
      </c>
      <c r="G27873" t="inlineStr">
        <is>
          <t>sphinx</t>
        </is>
      </c>
      <c r="H27873" t="inlineStr">
        <is>
          <t>&gt;=1.5.1</t>
        </is>
      </c>
    </row>
    <row r="27874">
      <c r="A27874" t="inlineStr">
        <is>
          <t>os-api-ref</t>
        </is>
      </c>
      <c r="B27874" t="inlineStr">
        <is>
          <t>a67ed2f23528e97d698ddddebfc3eefd8b4267a0</t>
        </is>
      </c>
      <c r="C27874" t="inlineStr">
        <is>
          <t>2017-06-13 20:07:17+00:00</t>
        </is>
      </c>
      <c r="D27874" t="inlineStr">
        <is>
          <t>verchange</t>
        </is>
      </c>
      <c r="E27874" t="inlineStr">
        <is>
          <t>pbr</t>
        </is>
      </c>
      <c r="F27874" t="inlineStr">
        <is>
          <t>&gt;=2.0.0;!=2.1.0</t>
        </is>
      </c>
      <c r="G27874" t="inlineStr">
        <is>
          <t>pbr</t>
        </is>
      </c>
      <c r="H27874" t="inlineStr">
        <is>
          <t>&gt;=1.8</t>
        </is>
      </c>
    </row>
    <row r="27875">
      <c r="A27875" t="inlineStr">
        <is>
          <t>os-api-ref</t>
        </is>
      </c>
      <c r="B27875" t="inlineStr">
        <is>
          <t>cb41558e539d7797747352949f7785fabe5ed7eb</t>
        </is>
      </c>
      <c r="C27875" t="inlineStr">
        <is>
          <t>2018-01-18 14:13:25+00:00</t>
        </is>
      </c>
      <c r="D27875" t="inlineStr">
        <is>
          <t>verchange</t>
        </is>
      </c>
      <c r="E27875" t="inlineStr">
        <is>
          <t>PyYAML</t>
        </is>
      </c>
      <c r="F27875" t="inlineStr">
        <is>
          <t>&gt;=3.10</t>
        </is>
      </c>
      <c r="G27875" t="inlineStr">
        <is>
          <t>PyYAML</t>
        </is>
      </c>
      <c r="H27875" t="inlineStr">
        <is>
          <t>&gt;=3.10.0</t>
        </is>
      </c>
    </row>
    <row r="27876">
      <c r="A27876" t="inlineStr">
        <is>
          <t>os-api-ref</t>
        </is>
      </c>
      <c r="B27876" t="inlineStr">
        <is>
          <t>cb41558e539d7797747352949f7785fabe5ed7eb</t>
        </is>
      </c>
      <c r="C27876" t="inlineStr">
        <is>
          <t>2018-01-18 14:13:25+00:00</t>
        </is>
      </c>
      <c r="D27876" t="inlineStr">
        <is>
          <t>verchange</t>
        </is>
      </c>
      <c r="E27876" t="inlineStr">
        <is>
          <t>sphinx</t>
        </is>
      </c>
      <c r="F27876" t="inlineStr">
        <is>
          <t>!=1.6.6;&gt;=1.6.2</t>
        </is>
      </c>
      <c r="G27876" t="inlineStr">
        <is>
          <t>sphinx</t>
        </is>
      </c>
      <c r="H27876" t="inlineStr">
        <is>
          <t>&gt;=1.5.1;!=1.6.1</t>
        </is>
      </c>
    </row>
    <row r="27877">
      <c r="A27877" t="inlineStr">
        <is>
          <t>os-api-ref</t>
        </is>
      </c>
      <c r="B27877" t="inlineStr">
        <is>
          <t>cb41558e539d7797747352949f7785fabe5ed7eb</t>
        </is>
      </c>
      <c r="C27877" t="inlineStr">
        <is>
          <t>2018-01-18 14:13:25+00:00</t>
        </is>
      </c>
      <c r="D27877" t="inlineStr">
        <is>
          <t>verchange</t>
        </is>
      </c>
      <c r="E27877" t="inlineStr">
        <is>
          <t>six</t>
        </is>
      </c>
      <c r="F27877" t="inlineStr">
        <is>
          <t>&gt;=1.10.0</t>
        </is>
      </c>
      <c r="G27877" t="inlineStr">
        <is>
          <t>six</t>
        </is>
      </c>
      <c r="H27877" t="inlineStr">
        <is>
          <t>&gt;=1.9.0</t>
        </is>
      </c>
    </row>
    <row r="27878">
      <c r="A27878" t="inlineStr">
        <is>
          <t>os-api-ref</t>
        </is>
      </c>
      <c r="B27878" t="inlineStr">
        <is>
          <t>cb41558e539d7797747352949f7785fabe5ed7eb</t>
        </is>
      </c>
      <c r="C27878" t="inlineStr">
        <is>
          <t>2018-01-18 14:13:25+00:00</t>
        </is>
      </c>
      <c r="D27878" t="inlineStr">
        <is>
          <t>verchange</t>
        </is>
      </c>
      <c r="E27878" t="inlineStr">
        <is>
          <t>openstackdocstheme</t>
        </is>
      </c>
      <c r="F27878" t="inlineStr">
        <is>
          <t>&gt;=1.17.0</t>
        </is>
      </c>
      <c r="G27878" t="inlineStr">
        <is>
          <t>openstackdocstheme</t>
        </is>
      </c>
      <c r="H27878" t="inlineStr">
        <is>
          <t>&gt;=1.5.0</t>
        </is>
      </c>
    </row>
    <row r="27879">
      <c r="A27879" t="inlineStr">
        <is>
          <t>os-api-ref</t>
        </is>
      </c>
      <c r="B27879" t="inlineStr">
        <is>
          <t>6fee36c342b75f8632eadd08dcacf56a8fe1a40d</t>
        </is>
      </c>
      <c r="C27879" t="inlineStr">
        <is>
          <t>2018-12-12 10:49:55+00:00</t>
        </is>
      </c>
      <c r="D27879" t="inlineStr">
        <is>
          <t>verchange</t>
        </is>
      </c>
      <c r="E27879" t="inlineStr">
        <is>
          <t>PyYAML</t>
        </is>
      </c>
      <c r="F27879" t="inlineStr">
        <is>
          <t>&gt;=3.12</t>
        </is>
      </c>
      <c r="G27879" t="inlineStr">
        <is>
          <t>PyYAML</t>
        </is>
      </c>
      <c r="H27879" t="inlineStr">
        <is>
          <t>&gt;=3.10</t>
        </is>
      </c>
    </row>
    <row r="27880">
      <c r="A27880" t="inlineStr">
        <is>
          <t>os-api-ref</t>
        </is>
      </c>
      <c r="B27880" t="inlineStr">
        <is>
          <t>6fee36c342b75f8632eadd08dcacf56a8fe1a40d</t>
        </is>
      </c>
      <c r="C27880" t="inlineStr">
        <is>
          <t>2018-12-12 10:49:55+00:00</t>
        </is>
      </c>
      <c r="D27880" t="inlineStr">
        <is>
          <t>verchange</t>
        </is>
      </c>
      <c r="E27880" t="inlineStr">
        <is>
          <t>sphinx</t>
        </is>
      </c>
      <c r="F27880" t="inlineStr">
        <is>
          <t>!=1.6.6;&gt;=1.6.2;!=1.6.7</t>
        </is>
      </c>
      <c r="G27880" t="inlineStr">
        <is>
          <t>sphinx</t>
        </is>
      </c>
      <c r="H27880" t="inlineStr">
        <is>
          <t>!=1.6.6;&gt;=1.6.2</t>
        </is>
      </c>
    </row>
    <row r="27881">
      <c r="A27881" t="inlineStr">
        <is>
          <t>os-api-ref</t>
        </is>
      </c>
      <c r="B27881" t="inlineStr">
        <is>
          <t>6fee36c342b75f8632eadd08dcacf56a8fe1a40d</t>
        </is>
      </c>
      <c r="C27881" t="inlineStr">
        <is>
          <t>2018-12-12 10:49:55+00:00</t>
        </is>
      </c>
      <c r="D27881" t="inlineStr">
        <is>
          <t>verchange</t>
        </is>
      </c>
      <c r="E27881" t="inlineStr">
        <is>
          <t>openstackdocstheme</t>
        </is>
      </c>
      <c r="F27881" t="inlineStr">
        <is>
          <t>&gt;=1.18.1</t>
        </is>
      </c>
      <c r="G27881" t="inlineStr">
        <is>
          <t>openstackdocstheme</t>
        </is>
      </c>
      <c r="H27881" t="inlineStr">
        <is>
          <t>&gt;=1.17.0</t>
        </is>
      </c>
    </row>
    <row r="27882">
      <c r="A27882" t="inlineStr">
        <is>
          <t>os-api-ref</t>
        </is>
      </c>
      <c r="B27882" t="inlineStr">
        <is>
          <t>ca0db9d33ecbdecbdd1f4466f690e551f6d5a083</t>
        </is>
      </c>
      <c r="C27882" t="inlineStr">
        <is>
          <t>2020-06-16 20:09:33+00:00</t>
        </is>
      </c>
      <c r="D27882" t="inlineStr">
        <is>
          <t>verchange</t>
        </is>
      </c>
      <c r="E27882" t="inlineStr">
        <is>
          <t>sphinx</t>
        </is>
      </c>
      <c r="F27882" t="inlineStr">
        <is>
          <t>&gt;=2.0.0;!=2.1.0</t>
        </is>
      </c>
      <c r="G27882" t="inlineStr">
        <is>
          <t>sphinx</t>
        </is>
      </c>
      <c r="H27882" t="inlineStr">
        <is>
          <t>!=1.6.6;&gt;=1.6.2;!=1.6.7</t>
        </is>
      </c>
    </row>
    <row r="27883">
      <c r="A27883" t="inlineStr">
        <is>
          <t>os-api-ref</t>
        </is>
      </c>
      <c r="B27883" t="inlineStr">
        <is>
          <t>ca0db9d33ecbdecbdd1f4466f690e551f6d5a083</t>
        </is>
      </c>
      <c r="C27883" t="inlineStr">
        <is>
          <t>2020-06-16 20:09:33+00:00</t>
        </is>
      </c>
      <c r="D27883" t="inlineStr">
        <is>
          <t>verchange</t>
        </is>
      </c>
      <c r="E27883" t="inlineStr">
        <is>
          <t>openstackdocstheme</t>
        </is>
      </c>
      <c r="F27883" t="inlineStr">
        <is>
          <t>&gt;=2.2.1</t>
        </is>
      </c>
      <c r="G27883" t="inlineStr">
        <is>
          <t>openstackdocstheme</t>
        </is>
      </c>
      <c r="H27883" t="inlineStr">
        <is>
          <t>&gt;=1.18.1</t>
        </is>
      </c>
    </row>
    <row r="27884">
      <c r="A27884" t="inlineStr">
        <is>
          <t>governance</t>
        </is>
      </c>
      <c r="B27884" t="inlineStr">
        <is>
          <t>fae520ace09987f2823ab0f1edb28f03179ac4ac</t>
        </is>
      </c>
      <c r="C27884" t="inlineStr">
        <is>
          <t>2019-09-10 17:09:29+00:00</t>
        </is>
      </c>
      <c r="D27884" t="inlineStr">
        <is>
          <t>add</t>
        </is>
      </c>
      <c r="E27884" t="inlineStr">
        <is>
          <t>ruamel.yaml</t>
        </is>
      </c>
      <c r="F27884" t="inlineStr"/>
      <c r="G27884" t="inlineStr"/>
      <c r="H27884" t="inlineStr"/>
    </row>
    <row r="27885">
      <c r="A27885" t="inlineStr">
        <is>
          <t>governance</t>
        </is>
      </c>
      <c r="B27885" t="inlineStr">
        <is>
          <t>fae520ace09987f2823ab0f1edb28f03179ac4ac</t>
        </is>
      </c>
      <c r="C27885" t="inlineStr">
        <is>
          <t>2019-09-10 17:09:29+00:00</t>
        </is>
      </c>
      <c r="D27885" t="inlineStr">
        <is>
          <t>add</t>
        </is>
      </c>
      <c r="E27885" t="inlineStr">
        <is>
          <t>jsonschema</t>
        </is>
      </c>
      <c r="F27885" t="inlineStr">
        <is>
          <t>&gt;=2.6.0</t>
        </is>
      </c>
      <c r="G27885" t="inlineStr"/>
      <c r="H27885" t="inlineStr"/>
    </row>
    <row r="27886">
      <c r="A27886" t="inlineStr">
        <is>
          <t>governance</t>
        </is>
      </c>
      <c r="B27886" t="inlineStr">
        <is>
          <t>4baafe6abee01e5f4c72cb938aea98f0fe483ccc</t>
        </is>
      </c>
      <c r="C27886" t="inlineStr">
        <is>
          <t>2020-08-03 11:34:04+00:00</t>
        </is>
      </c>
      <c r="D27886" t="inlineStr">
        <is>
          <t>verchange</t>
        </is>
      </c>
      <c r="E27886" t="inlineStr">
        <is>
          <t>jsonschema</t>
        </is>
      </c>
      <c r="F27886" t="inlineStr">
        <is>
          <t>&gt;=3.2.0</t>
        </is>
      </c>
      <c r="G27886" t="inlineStr">
        <is>
          <t>jsonschema</t>
        </is>
      </c>
      <c r="H27886" t="inlineStr">
        <is>
          <t>&gt;=2.6.0</t>
        </is>
      </c>
    </row>
    <row r="27887">
      <c r="A27887" t="inlineStr">
        <is>
          <t>hues</t>
        </is>
      </c>
      <c r="B27887" t="inlineStr">
        <is>
          <t>d8485cb90dd937ae8c5a2d563d17222c4af773a5</t>
        </is>
      </c>
      <c r="C27887" t="inlineStr">
        <is>
          <t>2016-09-09 21:54:03+00:00</t>
        </is>
      </c>
      <c r="D27887" t="inlineStr">
        <is>
          <t>add</t>
        </is>
      </c>
      <c r="E27887" t="inlineStr">
        <is>
          <t>codeclimate-test-reporter</t>
        </is>
      </c>
      <c r="F27887">
        <f>=0.1.2</f>
        <v/>
      </c>
      <c r="G27887" t="inlineStr"/>
      <c r="H27887" t="inlineStr"/>
    </row>
    <row r="27888">
      <c r="A27888" t="inlineStr">
        <is>
          <t>hues</t>
        </is>
      </c>
      <c r="B27888" t="inlineStr">
        <is>
          <t>d8485cb90dd937ae8c5a2d563d17222c4af773a5</t>
        </is>
      </c>
      <c r="C27888" t="inlineStr">
        <is>
          <t>2016-09-09 21:54:03+00:00</t>
        </is>
      </c>
      <c r="D27888" t="inlineStr">
        <is>
          <t>add</t>
        </is>
      </c>
      <c r="E27888" t="inlineStr">
        <is>
          <t>pytest-cov</t>
        </is>
      </c>
      <c r="F27888">
        <f>=2.3.1</f>
        <v/>
      </c>
      <c r="G27888" t="inlineStr"/>
      <c r="H27888" t="inlineStr"/>
    </row>
    <row r="27889">
      <c r="A27889" t="inlineStr">
        <is>
          <t>hues</t>
        </is>
      </c>
      <c r="B27889" t="inlineStr">
        <is>
          <t>d8485cb90dd937ae8c5a2d563d17222c4af773a5</t>
        </is>
      </c>
      <c r="C27889" t="inlineStr">
        <is>
          <t>2016-09-09 21:54:03+00:00</t>
        </is>
      </c>
      <c r="D27889" t="inlineStr">
        <is>
          <t>add</t>
        </is>
      </c>
      <c r="E27889" t="inlineStr">
        <is>
          <t>pytest-runner</t>
        </is>
      </c>
      <c r="F27889">
        <f>=2.9</f>
        <v/>
      </c>
      <c r="G27889" t="inlineStr"/>
      <c r="H27889" t="inlineStr"/>
    </row>
    <row r="27890">
      <c r="A27890" t="inlineStr">
        <is>
          <t>hues</t>
        </is>
      </c>
      <c r="B27890" t="inlineStr">
        <is>
          <t>d8485cb90dd937ae8c5a2d563d17222c4af773a5</t>
        </is>
      </c>
      <c r="C27890" t="inlineStr">
        <is>
          <t>2016-09-09 21:54:03+00:00</t>
        </is>
      </c>
      <c r="D27890" t="inlineStr">
        <is>
          <t>add</t>
        </is>
      </c>
      <c r="E27890" t="inlineStr">
        <is>
          <t>requests</t>
        </is>
      </c>
      <c r="F27890">
        <f>=2.11.1</f>
        <v/>
      </c>
      <c r="G27890" t="inlineStr"/>
      <c r="H27890" t="inlineStr"/>
    </row>
    <row r="27891">
      <c r="A27891" t="inlineStr">
        <is>
          <t>hues</t>
        </is>
      </c>
      <c r="B27891" t="inlineStr">
        <is>
          <t>1a044f32b7a3779ebd50bbc3c47e49ad1dc40cf6</t>
        </is>
      </c>
      <c r="C27891" t="inlineStr">
        <is>
          <t>2016-10-02 16:48:35+00:00</t>
        </is>
      </c>
      <c r="D27891" t="inlineStr">
        <is>
          <t>add</t>
        </is>
      </c>
      <c r="E27891" t="inlineStr">
        <is>
          <t>coverage</t>
        </is>
      </c>
      <c r="F27891">
        <f>=4.2</f>
        <v/>
      </c>
      <c r="G27891" t="inlineStr"/>
      <c r="H27891" t="inlineStr"/>
    </row>
    <row r="27892">
      <c r="A27892" t="inlineStr">
        <is>
          <t>hues</t>
        </is>
      </c>
      <c r="B27892" t="inlineStr">
        <is>
          <t>1a044f32b7a3779ebd50bbc3c47e49ad1dc40cf6</t>
        </is>
      </c>
      <c r="C27892" t="inlineStr">
        <is>
          <t>2016-10-02 16:48:35+00:00</t>
        </is>
      </c>
      <c r="D27892" t="inlineStr">
        <is>
          <t>add</t>
        </is>
      </c>
      <c r="E27892" t="inlineStr">
        <is>
          <t>extras</t>
        </is>
      </c>
      <c r="F27892">
        <f>=1.0.0</f>
        <v/>
      </c>
      <c r="G27892" t="inlineStr"/>
      <c r="H27892" t="inlineStr"/>
    </row>
    <row r="27893">
      <c r="A27893" t="inlineStr">
        <is>
          <t>hues</t>
        </is>
      </c>
      <c r="B27893" t="inlineStr">
        <is>
          <t>1a044f32b7a3779ebd50bbc3c47e49ad1dc40cf6</t>
        </is>
      </c>
      <c r="C27893" t="inlineStr">
        <is>
          <t>2016-10-02 16:48:35+00:00</t>
        </is>
      </c>
      <c r="D27893" t="inlineStr">
        <is>
          <t>add</t>
        </is>
      </c>
      <c r="E27893" t="inlineStr">
        <is>
          <t>fixtures</t>
        </is>
      </c>
      <c r="F27893">
        <f>=3.0.0</f>
        <v/>
      </c>
      <c r="G27893" t="inlineStr"/>
      <c r="H27893" t="inlineStr"/>
    </row>
    <row r="27894">
      <c r="A27894" t="inlineStr">
        <is>
          <t>hues</t>
        </is>
      </c>
      <c r="B27894" t="inlineStr">
        <is>
          <t>1a044f32b7a3779ebd50bbc3c47e49ad1dc40cf6</t>
        </is>
      </c>
      <c r="C27894" t="inlineStr">
        <is>
          <t>2016-10-02 16:48:35+00:00</t>
        </is>
      </c>
      <c r="D27894" t="inlineStr">
        <is>
          <t>add</t>
        </is>
      </c>
      <c r="E27894" t="inlineStr">
        <is>
          <t>linecache2</t>
        </is>
      </c>
      <c r="F27894">
        <f>=1.0.0</f>
        <v/>
      </c>
      <c r="G27894" t="inlineStr"/>
      <c r="H27894" t="inlineStr"/>
    </row>
    <row r="27895">
      <c r="A27895" t="inlineStr">
        <is>
          <t>hues</t>
        </is>
      </c>
      <c r="B27895" t="inlineStr">
        <is>
          <t>1a044f32b7a3779ebd50bbc3c47e49ad1dc40cf6</t>
        </is>
      </c>
      <c r="C27895" t="inlineStr">
        <is>
          <t>2016-10-02 16:48:35+00:00</t>
        </is>
      </c>
      <c r="D27895" t="inlineStr">
        <is>
          <t>add</t>
        </is>
      </c>
      <c r="E27895" t="inlineStr">
        <is>
          <t>mkdocs</t>
        </is>
      </c>
      <c r="F27895">
        <f>=0.15.3</f>
        <v/>
      </c>
      <c r="G27895" t="inlineStr"/>
      <c r="H27895" t="inlineStr"/>
    </row>
    <row r="27896">
      <c r="A27896" t="inlineStr">
        <is>
          <t>hues</t>
        </is>
      </c>
      <c r="B27896" t="inlineStr">
        <is>
          <t>1a044f32b7a3779ebd50bbc3c47e49ad1dc40cf6</t>
        </is>
      </c>
      <c r="C27896" t="inlineStr">
        <is>
          <t>2016-10-02 16:48:35+00:00</t>
        </is>
      </c>
      <c r="D27896" t="inlineStr">
        <is>
          <t>add</t>
        </is>
      </c>
      <c r="E27896" t="inlineStr">
        <is>
          <t>mox3</t>
        </is>
      </c>
      <c r="F27896">
        <f>=0.18.0</f>
        <v/>
      </c>
      <c r="G27896" t="inlineStr"/>
      <c r="H27896" t="inlineStr"/>
    </row>
    <row r="27897">
      <c r="A27897" t="inlineStr">
        <is>
          <t>hues</t>
        </is>
      </c>
      <c r="B27897" t="inlineStr">
        <is>
          <t>1a044f32b7a3779ebd50bbc3c47e49ad1dc40cf6</t>
        </is>
      </c>
      <c r="C27897" t="inlineStr">
        <is>
          <t>2016-10-02 16:48:35+00:00</t>
        </is>
      </c>
      <c r="D27897" t="inlineStr">
        <is>
          <t>add</t>
        </is>
      </c>
      <c r="E27897" t="inlineStr">
        <is>
          <t>pbr</t>
        </is>
      </c>
      <c r="F27897">
        <f>=1.10.0</f>
        <v/>
      </c>
      <c r="G27897" t="inlineStr"/>
      <c r="H27897" t="inlineStr"/>
    </row>
    <row r="27898">
      <c r="A27898" t="inlineStr">
        <is>
          <t>hues</t>
        </is>
      </c>
      <c r="B27898" t="inlineStr">
        <is>
          <t>1a044f32b7a3779ebd50bbc3c47e49ad1dc40cf6</t>
        </is>
      </c>
      <c r="C27898" t="inlineStr">
        <is>
          <t>2016-10-02 16:48:35+00:00</t>
        </is>
      </c>
      <c r="D27898" t="inlineStr">
        <is>
          <t>add</t>
        </is>
      </c>
      <c r="E27898" t="inlineStr">
        <is>
          <t>pyfakefs</t>
        </is>
      </c>
      <c r="F27898">
        <f>=2.7</f>
        <v/>
      </c>
      <c r="G27898" t="inlineStr"/>
      <c r="H27898" t="inlineStr"/>
    </row>
    <row r="27899">
      <c r="A27899" t="inlineStr">
        <is>
          <t>hues</t>
        </is>
      </c>
      <c r="B27899" t="inlineStr">
        <is>
          <t>1a044f32b7a3779ebd50bbc3c47e49ad1dc40cf6</t>
        </is>
      </c>
      <c r="C27899" t="inlineStr">
        <is>
          <t>2016-10-02 16:48:35+00:00</t>
        </is>
      </c>
      <c r="D27899" t="inlineStr">
        <is>
          <t>add</t>
        </is>
      </c>
      <c r="E27899" t="inlineStr">
        <is>
          <t>python-mimeparse</t>
        </is>
      </c>
      <c r="F27899">
        <f>=1.5.2</f>
        <v/>
      </c>
      <c r="G27899" t="inlineStr"/>
      <c r="H27899" t="inlineStr"/>
    </row>
    <row r="27900">
      <c r="A27900" t="inlineStr">
        <is>
          <t>hues</t>
        </is>
      </c>
      <c r="B27900" t="inlineStr">
        <is>
          <t>1a044f32b7a3779ebd50bbc3c47e49ad1dc40cf6</t>
        </is>
      </c>
      <c r="C27900" t="inlineStr">
        <is>
          <t>2016-10-02 16:48:35+00:00</t>
        </is>
      </c>
      <c r="D27900" t="inlineStr">
        <is>
          <t>add</t>
        </is>
      </c>
      <c r="E27900" t="inlineStr">
        <is>
          <t>PyYAML</t>
        </is>
      </c>
      <c r="F27900">
        <f>=3.12</f>
        <v/>
      </c>
      <c r="G27900" t="inlineStr"/>
      <c r="H27900" t="inlineStr"/>
    </row>
    <row r="27901">
      <c r="A27901" t="inlineStr">
        <is>
          <t>hues</t>
        </is>
      </c>
      <c r="B27901" t="inlineStr">
        <is>
          <t>1a044f32b7a3779ebd50bbc3c47e49ad1dc40cf6</t>
        </is>
      </c>
      <c r="C27901" t="inlineStr">
        <is>
          <t>2016-10-02 16:48:35+00:00</t>
        </is>
      </c>
      <c r="D27901" t="inlineStr">
        <is>
          <t>add</t>
        </is>
      </c>
      <c r="E27901" t="inlineStr">
        <is>
          <t>six</t>
        </is>
      </c>
      <c r="F27901">
        <f>=1.10.0</f>
        <v/>
      </c>
      <c r="G27901" t="inlineStr"/>
      <c r="H27901" t="inlineStr"/>
    </row>
    <row r="27902">
      <c r="A27902" t="inlineStr">
        <is>
          <t>hues</t>
        </is>
      </c>
      <c r="B27902" t="inlineStr">
        <is>
          <t>1a044f32b7a3779ebd50bbc3c47e49ad1dc40cf6</t>
        </is>
      </c>
      <c r="C27902" t="inlineStr">
        <is>
          <t>2016-10-02 16:48:35+00:00</t>
        </is>
      </c>
      <c r="D27902" t="inlineStr">
        <is>
          <t>add</t>
        </is>
      </c>
      <c r="E27902" t="inlineStr">
        <is>
          <t>testtools</t>
        </is>
      </c>
      <c r="F27902">
        <f>=2.2.0</f>
        <v/>
      </c>
      <c r="G27902" t="inlineStr"/>
      <c r="H27902" t="inlineStr"/>
    </row>
    <row r="27903">
      <c r="A27903" t="inlineStr">
        <is>
          <t>hues</t>
        </is>
      </c>
      <c r="B27903" t="inlineStr">
        <is>
          <t>1a044f32b7a3779ebd50bbc3c47e49ad1dc40cf6</t>
        </is>
      </c>
      <c r="C27903" t="inlineStr">
        <is>
          <t>2016-10-02 16:48:35+00:00</t>
        </is>
      </c>
      <c r="D27903" t="inlineStr">
        <is>
          <t>add</t>
        </is>
      </c>
      <c r="E27903" t="inlineStr">
        <is>
          <t>traceback2</t>
        </is>
      </c>
      <c r="F27903">
        <f>=1.4.0</f>
        <v/>
      </c>
      <c r="G27903" t="inlineStr"/>
      <c r="H27903" t="inlineStr"/>
    </row>
    <row r="27904">
      <c r="A27904" t="inlineStr">
        <is>
          <t>hues</t>
        </is>
      </c>
      <c r="B27904" t="inlineStr">
        <is>
          <t>1a044f32b7a3779ebd50bbc3c47e49ad1dc40cf6</t>
        </is>
      </c>
      <c r="C27904" t="inlineStr">
        <is>
          <t>2016-10-02 16:48:35+00:00</t>
        </is>
      </c>
      <c r="D27904" t="inlineStr">
        <is>
          <t>add</t>
        </is>
      </c>
      <c r="E27904" t="inlineStr">
        <is>
          <t>unittest2</t>
        </is>
      </c>
      <c r="F27904">
        <f>=1.1.0</f>
        <v/>
      </c>
      <c r="G27904" t="inlineStr"/>
      <c r="H27904" t="inlineStr"/>
    </row>
    <row r="27905">
      <c r="A27905" t="inlineStr">
        <is>
          <t>prometheus-pgbouncer-exporter</t>
        </is>
      </c>
      <c r="B27905" t="inlineStr">
        <is>
          <t>57daf4210f4cb9420c985b322ac7c45a756d15bc</t>
        </is>
      </c>
      <c r="C27905" t="inlineStr">
        <is>
          <t>2018-05-04 06:05:01+00:00</t>
        </is>
      </c>
      <c r="D27905" t="inlineStr">
        <is>
          <t>verchange</t>
        </is>
      </c>
      <c r="E27905" t="inlineStr">
        <is>
          <t>pycodestyle</t>
        </is>
      </c>
      <c r="F27905" t="inlineStr"/>
      <c r="G27905" t="inlineStr">
        <is>
          <t>pycodestyle</t>
        </is>
      </c>
      <c r="H27905" t="inlineStr"/>
    </row>
    <row r="27906">
      <c r="A27906" t="inlineStr">
        <is>
          <t>prometheus-pgbouncer-exporter</t>
        </is>
      </c>
      <c r="B27906" t="inlineStr">
        <is>
          <t>57daf4210f4cb9420c985b322ac7c45a756d15bc</t>
        </is>
      </c>
      <c r="C27906" t="inlineStr">
        <is>
          <t>2018-05-04 06:05:01+00:00</t>
        </is>
      </c>
      <c r="D27906" t="inlineStr">
        <is>
          <t>add</t>
        </is>
      </c>
      <c r="E27906" t="inlineStr">
        <is>
          <t>PyYAML</t>
        </is>
      </c>
      <c r="F27906">
        <f>=3.12</f>
        <v/>
      </c>
      <c r="G27906" t="inlineStr"/>
      <c r="H27906" t="inlineStr"/>
    </row>
    <row r="27907">
      <c r="A27907" t="inlineStr">
        <is>
          <t>prometheus-pgbouncer-exporter</t>
        </is>
      </c>
      <c r="B27907" t="inlineStr">
        <is>
          <t>1849ebdce9bed277296e6881ce069d16f678b16f</t>
        </is>
      </c>
      <c r="C27907" t="inlineStr">
        <is>
          <t>2020-07-10 14:08:56+00:00</t>
        </is>
      </c>
      <c r="D27907" t="inlineStr">
        <is>
          <t>verchange</t>
        </is>
      </c>
      <c r="E27907" t="inlineStr">
        <is>
          <t>PyYAML</t>
        </is>
      </c>
      <c r="F27907">
        <f>=5.3.1</f>
        <v/>
      </c>
      <c r="G27907" t="inlineStr">
        <is>
          <t>PyYAML</t>
        </is>
      </c>
      <c r="H27907">
        <f>=3.12</f>
        <v/>
      </c>
    </row>
    <row r="27908">
      <c r="A27908" t="inlineStr">
        <is>
          <t>prometheus-pgbouncer-exporter</t>
        </is>
      </c>
      <c r="B27908" t="inlineStr">
        <is>
          <t>1267f36f7028039edacdd97b59488740af92a53e</t>
        </is>
      </c>
      <c r="C27908" t="inlineStr">
        <is>
          <t>2020-07-14 15:53:21+00:00</t>
        </is>
      </c>
      <c r="D27908" t="inlineStr">
        <is>
          <t>verchange</t>
        </is>
      </c>
      <c r="E27908" t="inlineStr">
        <is>
          <t>python-json-logger</t>
        </is>
      </c>
      <c r="F27908">
        <f>=0.1.11</f>
        <v/>
      </c>
      <c r="G27908" t="inlineStr">
        <is>
          <t>python-json-logger</t>
        </is>
      </c>
      <c r="H27908">
        <f>=0.1.5</f>
        <v/>
      </c>
    </row>
    <row r="27909">
      <c r="A27909" t="inlineStr">
        <is>
          <t>prometheus-pgbouncer-exporter</t>
        </is>
      </c>
      <c r="B27909" t="inlineStr">
        <is>
          <t>1267f36f7028039edacdd97b59488740af92a53e</t>
        </is>
      </c>
      <c r="C27909" t="inlineStr">
        <is>
          <t>2020-07-14 15:53:21+00:00</t>
        </is>
      </c>
      <c r="D27909" t="inlineStr">
        <is>
          <t>verchange</t>
        </is>
      </c>
      <c r="E27909" t="inlineStr">
        <is>
          <t>psycopg2</t>
        </is>
      </c>
      <c r="F27909">
        <f>=2.8.5</f>
        <v/>
      </c>
      <c r="G27909" t="inlineStr">
        <is>
          <t>psycopg2</t>
        </is>
      </c>
      <c r="H27909">
        <f>=2.7.3.2</f>
        <v/>
      </c>
    </row>
    <row r="27910">
      <c r="A27910" t="inlineStr">
        <is>
          <t>prometheus-pgbouncer-exporter</t>
        </is>
      </c>
      <c r="B27910" t="inlineStr">
        <is>
          <t>1267f36f7028039edacdd97b59488740af92a53e</t>
        </is>
      </c>
      <c r="C27910" t="inlineStr">
        <is>
          <t>2020-07-14 15:53:21+00:00</t>
        </is>
      </c>
      <c r="D27910" t="inlineStr">
        <is>
          <t>verchange</t>
        </is>
      </c>
      <c r="E27910" t="inlineStr">
        <is>
          <t>prometheus_client</t>
        </is>
      </c>
      <c r="F27910">
        <f>=0.8.0</f>
        <v/>
      </c>
      <c r="G27910" t="inlineStr">
        <is>
          <t>prometheus_client</t>
        </is>
      </c>
      <c r="H27910">
        <f>=0.0.21</f>
        <v/>
      </c>
    </row>
    <row r="27911">
      <c r="A27911" t="inlineStr">
        <is>
          <t>fastlogging</t>
        </is>
      </c>
      <c r="B27911" t="inlineStr">
        <is>
          <t>8e07e6e6edb765767009c0823fbd3599101a99af</t>
        </is>
      </c>
      <c r="C27911" t="inlineStr">
        <is>
          <t>2019-12-07 06:13:04+00:00</t>
        </is>
      </c>
      <c r="D27911" t="inlineStr">
        <is>
          <t>add</t>
        </is>
      </c>
      <c r="E27911" t="inlineStr">
        <is>
          <t>Cython</t>
        </is>
      </c>
      <c r="F27911" t="inlineStr"/>
      <c r="G27911" t="inlineStr"/>
      <c r="H27911" t="inlineStr"/>
    </row>
    <row r="27912">
      <c r="A27912" t="inlineStr">
        <is>
          <t>social-engineer-toolkit</t>
        </is>
      </c>
      <c r="B27912" t="inlineStr">
        <is>
          <t>9362187d4b82336c7307e9cbbc66e7d97f842368</t>
        </is>
      </c>
      <c r="C27912" t="inlineStr">
        <is>
          <t>2016-07-29 17:41:17+00:00</t>
        </is>
      </c>
      <c r="D27912" t="inlineStr">
        <is>
          <t>add</t>
        </is>
      </c>
      <c r="E27912" t="inlineStr">
        <is>
          <t>qrcode</t>
        </is>
      </c>
      <c r="F27912" t="inlineStr"/>
      <c r="G27912" t="inlineStr"/>
      <c r="H27912" t="inlineStr"/>
    </row>
    <row r="27913">
      <c r="A27913" t="inlineStr">
        <is>
          <t>social-engineer-toolkit</t>
        </is>
      </c>
      <c r="B27913" t="inlineStr">
        <is>
          <t>9362187d4b82336c7307e9cbbc66e7d97f842368</t>
        </is>
      </c>
      <c r="C27913" t="inlineStr">
        <is>
          <t>2016-07-29 17:41:17+00:00</t>
        </is>
      </c>
      <c r="D27913" t="inlineStr">
        <is>
          <t>add</t>
        </is>
      </c>
      <c r="E27913" t="inlineStr">
        <is>
          <t>pillow</t>
        </is>
      </c>
      <c r="F27913" t="inlineStr"/>
      <c r="G27913" t="inlineStr"/>
      <c r="H27913" t="inlineStr"/>
    </row>
    <row r="27914">
      <c r="A27914" t="inlineStr">
        <is>
          <t>social-engineer-toolkit</t>
        </is>
      </c>
      <c r="B27914" t="inlineStr">
        <is>
          <t>8ca2213fb331b7cc16b49393fec6fb9f9bc03d72</t>
        </is>
      </c>
      <c r="C27914" t="inlineStr">
        <is>
          <t>2016-07-30 19:32:49+00:00</t>
        </is>
      </c>
      <c r="D27914" t="inlineStr">
        <is>
          <t>verchange</t>
        </is>
      </c>
      <c r="E27914" t="inlineStr">
        <is>
          <t>pillow</t>
        </is>
      </c>
      <c r="F27914" t="inlineStr"/>
      <c r="G27914" t="inlineStr">
        <is>
          <t>pillow</t>
        </is>
      </c>
      <c r="H27914" t="inlineStr"/>
    </row>
    <row r="27915">
      <c r="A27915" t="inlineStr">
        <is>
          <t>social-engineer-toolkit</t>
        </is>
      </c>
      <c r="B27915" t="inlineStr">
        <is>
          <t>8ca2213fb331b7cc16b49393fec6fb9f9bc03d72</t>
        </is>
      </c>
      <c r="C27915" t="inlineStr">
        <is>
          <t>2016-07-30 19:32:49+00:00</t>
        </is>
      </c>
      <c r="D27915" t="inlineStr">
        <is>
          <t>add</t>
        </is>
      </c>
      <c r="E27915" t="inlineStr">
        <is>
          <t>impacket</t>
        </is>
      </c>
      <c r="F27915" t="inlineStr"/>
      <c r="G27915" t="inlineStr"/>
      <c r="H27915" t="inlineStr"/>
    </row>
    <row r="27916">
      <c r="A27916" t="inlineStr">
        <is>
          <t>social-engineer-toolkit</t>
        </is>
      </c>
      <c r="B27916" t="inlineStr">
        <is>
          <t>c3f4a0eeca757f2471cbd77a39107ba5f879465f</t>
        </is>
      </c>
      <c r="C27916" t="inlineStr">
        <is>
          <t>2019-07-23 15:28:23+00:00</t>
        </is>
      </c>
      <c r="D27916" t="inlineStr">
        <is>
          <t>add</t>
        </is>
      </c>
      <c r="E27916" t="inlineStr">
        <is>
          <t>pymssql</t>
        </is>
      </c>
      <c r="F27916" t="inlineStr"/>
      <c r="G27916" t="inlineStr"/>
      <c r="H27916" t="inlineStr"/>
    </row>
    <row r="27917">
      <c r="A27917" t="inlineStr">
        <is>
          <t>social-engineer-toolkit</t>
        </is>
      </c>
      <c r="B27917" t="inlineStr">
        <is>
          <t>5a119afdc3af47948537cb8b77abe21b59dc79cc</t>
        </is>
      </c>
      <c r="C27917" t="inlineStr">
        <is>
          <t>2020-02-04 02:03:07+00:00</t>
        </is>
      </c>
      <c r="D27917" t="inlineStr">
        <is>
          <t>verchange</t>
        </is>
      </c>
      <c r="E27917" t="inlineStr">
        <is>
          <t>pymssql</t>
        </is>
      </c>
      <c r="F27917" t="inlineStr">
        <is>
          <t>&lt;3.0</t>
        </is>
      </c>
      <c r="G27917" t="inlineStr">
        <is>
          <t>pymssql</t>
        </is>
      </c>
      <c r="H27917" t="inlineStr"/>
    </row>
    <row r="27918">
      <c r="A27918" t="inlineStr">
        <is>
          <t>python-thumbnails</t>
        </is>
      </c>
      <c r="B27918" t="inlineStr">
        <is>
          <t>868c15b481b0e4a5f681cdb091b59bfba4f5e9a5</t>
        </is>
      </c>
      <c r="C27918" t="inlineStr">
        <is>
          <t>2015-04-19 11:28:24+00:00</t>
        </is>
      </c>
      <c r="D27918" t="inlineStr">
        <is>
          <t>add</t>
        </is>
      </c>
      <c r="E27918" t="inlineStr">
        <is>
          <t>six</t>
        </is>
      </c>
      <c r="F27918">
        <f>=1.9.0</f>
        <v/>
      </c>
      <c r="G27918" t="inlineStr"/>
      <c r="H27918" t="inlineStr"/>
    </row>
    <row r="27919">
      <c r="A27919" t="inlineStr">
        <is>
          <t>python-thumbnails</t>
        </is>
      </c>
      <c r="B27919" t="inlineStr">
        <is>
          <t>868c15b481b0e4a5f681cdb091b59bfba4f5e9a5</t>
        </is>
      </c>
      <c r="C27919" t="inlineStr">
        <is>
          <t>2015-04-19 11:28:24+00:00</t>
        </is>
      </c>
      <c r="D27919" t="inlineStr">
        <is>
          <t>add</t>
        </is>
      </c>
      <c r="E27919" t="inlineStr">
        <is>
          <t>requests</t>
        </is>
      </c>
      <c r="F27919">
        <f>=2.6.0</f>
        <v/>
      </c>
      <c r="G27919" t="inlineStr"/>
      <c r="H27919" t="inlineStr"/>
    </row>
    <row r="27920">
      <c r="A27920" t="inlineStr">
        <is>
          <t>python-thumbnails</t>
        </is>
      </c>
      <c r="B27920" t="inlineStr">
        <is>
          <t>868c15b481b0e4a5f681cdb091b59bfba4f5e9a5</t>
        </is>
      </c>
      <c r="C27920" t="inlineStr">
        <is>
          <t>2015-04-19 11:28:24+00:00</t>
        </is>
      </c>
      <c r="D27920" t="inlineStr">
        <is>
          <t>add</t>
        </is>
      </c>
      <c r="E27920" t="inlineStr">
        <is>
          <t>pillow</t>
        </is>
      </c>
      <c r="F27920">
        <f>=2.8.1</f>
        <v/>
      </c>
      <c r="G27920" t="inlineStr"/>
      <c r="H27920" t="inlineStr"/>
    </row>
    <row r="27921">
      <c r="A27921" t="inlineStr">
        <is>
          <t>python-thumbnails</t>
        </is>
      </c>
      <c r="B27921" t="inlineStr">
        <is>
          <t>868c15b481b0e4a5f681cdb091b59bfba4f5e9a5</t>
        </is>
      </c>
      <c r="C27921" t="inlineStr">
        <is>
          <t>2015-04-19 11:28:24+00:00</t>
        </is>
      </c>
      <c r="D27921" t="inlineStr">
        <is>
          <t>add</t>
        </is>
      </c>
      <c r="E27921" t="inlineStr">
        <is>
          <t>pytest</t>
        </is>
      </c>
      <c r="F27921" t="inlineStr"/>
      <c r="G27921" t="inlineStr"/>
      <c r="H27921" t="inlineStr"/>
    </row>
    <row r="27922">
      <c r="A27922" t="inlineStr">
        <is>
          <t>python-thumbnails</t>
        </is>
      </c>
      <c r="B27922" t="inlineStr">
        <is>
          <t>868c15b481b0e4a5f681cdb091b59bfba4f5e9a5</t>
        </is>
      </c>
      <c r="C27922" t="inlineStr">
        <is>
          <t>2015-04-19 11:28:24+00:00</t>
        </is>
      </c>
      <c r="D27922" t="inlineStr">
        <is>
          <t>add</t>
        </is>
      </c>
      <c r="E27922" t="inlineStr">
        <is>
          <t>coverage</t>
        </is>
      </c>
      <c r="F27922" t="inlineStr"/>
      <c r="G27922" t="inlineStr"/>
      <c r="H27922" t="inlineStr"/>
    </row>
    <row r="27923">
      <c r="A27923" t="inlineStr">
        <is>
          <t>python-thumbnails</t>
        </is>
      </c>
      <c r="B27923" t="inlineStr">
        <is>
          <t>868c15b481b0e4a5f681cdb091b59bfba4f5e9a5</t>
        </is>
      </c>
      <c r="C27923" t="inlineStr">
        <is>
          <t>2015-04-19 11:28:24+00:00</t>
        </is>
      </c>
      <c r="D27923" t="inlineStr">
        <is>
          <t>add</t>
        </is>
      </c>
      <c r="E27923" t="inlineStr">
        <is>
          <t>mock</t>
        </is>
      </c>
      <c r="F27923" t="inlineStr"/>
      <c r="G27923" t="inlineStr"/>
      <c r="H27923" t="inlineStr"/>
    </row>
    <row r="27924">
      <c r="A27924" t="inlineStr">
        <is>
          <t>wasabi2d</t>
        </is>
      </c>
      <c r="B27924" t="inlineStr">
        <is>
          <t>fe91fad13afa2ed8d5452cafdc9a17b446cbce78</t>
        </is>
      </c>
      <c r="C27924" t="inlineStr">
        <is>
          <t>2019-12-10 18:57:48+00:00</t>
        </is>
      </c>
      <c r="D27924" t="inlineStr">
        <is>
          <t>verchange</t>
        </is>
      </c>
      <c r="E27924" t="inlineStr">
        <is>
          <t>pygame</t>
        </is>
      </c>
      <c r="F27924">
        <f>=2.0.0.dev6</f>
        <v/>
      </c>
      <c r="G27924" t="inlineStr">
        <is>
          <t>pygame</t>
        </is>
      </c>
      <c r="H27924">
        <f>=2.0.0.dev3</f>
        <v/>
      </c>
    </row>
    <row r="27925">
      <c r="A27925" t="inlineStr">
        <is>
          <t>wasabi2d</t>
        </is>
      </c>
      <c r="B27925" t="inlineStr">
        <is>
          <t>fe91fad13afa2ed8d5452cafdc9a17b446cbce78</t>
        </is>
      </c>
      <c r="C27925" t="inlineStr">
        <is>
          <t>2019-12-10 18:57:48+00:00</t>
        </is>
      </c>
      <c r="D27925" t="inlineStr">
        <is>
          <t>verchange</t>
        </is>
      </c>
      <c r="E27925" t="inlineStr">
        <is>
          <t>moderngl</t>
        </is>
      </c>
      <c r="F27925" t="inlineStr">
        <is>
          <t>&lt;5.6;&gt;=5.5.4</t>
        </is>
      </c>
      <c r="G27925" t="inlineStr">
        <is>
          <t>moderngl</t>
        </is>
      </c>
      <c r="H27925">
        <f>=5.*</f>
        <v/>
      </c>
    </row>
    <row r="27926">
      <c r="A27926" t="inlineStr">
        <is>
          <t>wasabi2d</t>
        </is>
      </c>
      <c r="B27926" t="inlineStr">
        <is>
          <t>fe91fad13afa2ed8d5452cafdc9a17b446cbce78</t>
        </is>
      </c>
      <c r="C27926" t="inlineStr">
        <is>
          <t>2019-12-10 18:57:48+00:00</t>
        </is>
      </c>
      <c r="D27926" t="inlineStr">
        <is>
          <t>add</t>
        </is>
      </c>
      <c r="E27926" t="inlineStr">
        <is>
          <t>mapbox-earcut</t>
        </is>
      </c>
      <c r="F27926">
        <f>=0.12.*</f>
        <v/>
      </c>
      <c r="G27926" t="inlineStr"/>
      <c r="H27926" t="inlineStr"/>
    </row>
    <row r="27927">
      <c r="A27927" t="inlineStr">
        <is>
          <t>wasabi2d</t>
        </is>
      </c>
      <c r="B27927" t="inlineStr">
        <is>
          <t>19ddbfd5deff82afdb5fdd3b908ee38de67a4b0f</t>
        </is>
      </c>
      <c r="C27927" t="inlineStr">
        <is>
          <t>2020-07-09 09:48:18+00:00</t>
        </is>
      </c>
      <c r="D27927" t="inlineStr">
        <is>
          <t>verchange</t>
        </is>
      </c>
      <c r="E27927" t="inlineStr">
        <is>
          <t>mapbox-earcut</t>
        </is>
      </c>
      <c r="F27927">
        <f>=0.12.10</f>
        <v/>
      </c>
      <c r="G27927" t="inlineStr">
        <is>
          <t>mapbox-earcut</t>
        </is>
      </c>
      <c r="H27927">
        <f>=0.12.*</f>
        <v/>
      </c>
    </row>
    <row r="27928">
      <c r="A27928" t="inlineStr">
        <is>
          <t>wasabi2d</t>
        </is>
      </c>
      <c r="B27928" t="inlineStr">
        <is>
          <t>19ddbfd5deff82afdb5fdd3b908ee38de67a4b0f</t>
        </is>
      </c>
      <c r="C27928" t="inlineStr">
        <is>
          <t>2020-07-09 09:48:18+00:00</t>
        </is>
      </c>
      <c r="D27928" t="inlineStr">
        <is>
          <t>verchange</t>
        </is>
      </c>
      <c r="E27928" t="inlineStr">
        <is>
          <t>pygame</t>
        </is>
      </c>
      <c r="F27928">
        <f>=2.0.0.dev10</f>
        <v/>
      </c>
      <c r="G27928" t="inlineStr">
        <is>
          <t>pygame</t>
        </is>
      </c>
      <c r="H27928">
        <f>=2.0.0.dev6</f>
        <v/>
      </c>
    </row>
    <row r="27929">
      <c r="A27929" t="inlineStr">
        <is>
          <t>wasabi2d</t>
        </is>
      </c>
      <c r="B27929" t="inlineStr">
        <is>
          <t>19ddbfd5deff82afdb5fdd3b908ee38de67a4b0f</t>
        </is>
      </c>
      <c r="C27929" t="inlineStr">
        <is>
          <t>2020-07-09 09:48:18+00:00</t>
        </is>
      </c>
      <c r="D27929" t="inlineStr">
        <is>
          <t>verchange</t>
        </is>
      </c>
      <c r="E27929" t="inlineStr">
        <is>
          <t>moderngl</t>
        </is>
      </c>
      <c r="F27929">
        <f>=5.6.*</f>
        <v/>
      </c>
      <c r="G27929" t="inlineStr">
        <is>
          <t>moderngl</t>
        </is>
      </c>
      <c r="H27929" t="inlineStr">
        <is>
          <t>&lt;5.6;&gt;=5.5.4</t>
        </is>
      </c>
    </row>
    <row r="27930">
      <c r="A27930" t="inlineStr">
        <is>
          <t>wasabi2d</t>
        </is>
      </c>
      <c r="B27930" t="inlineStr">
        <is>
          <t>19ddbfd5deff82afdb5fdd3b908ee38de67a4b0f</t>
        </is>
      </c>
      <c r="C27930" t="inlineStr">
        <is>
          <t>2020-07-09 09:48:18+00:00</t>
        </is>
      </c>
      <c r="D27930" t="inlineStr">
        <is>
          <t>add</t>
        </is>
      </c>
      <c r="E27930" t="inlineStr">
        <is>
          <t>bresenham</t>
        </is>
      </c>
      <c r="F27930">
        <f>=0.2.*</f>
        <v/>
      </c>
      <c r="G27930" t="inlineStr"/>
      <c r="H27930" t="inlineStr"/>
    </row>
    <row r="27931">
      <c r="A27931" t="inlineStr">
        <is>
          <t>kinto-emailer</t>
        </is>
      </c>
      <c r="B27931" t="inlineStr">
        <is>
          <t>986f88313e1b574a702665c24da2aa634629b881</t>
        </is>
      </c>
      <c r="C27931" t="inlineStr">
        <is>
          <t>2017-06-28 19:19:41+00:00</t>
        </is>
      </c>
      <c r="D27931" t="inlineStr">
        <is>
          <t>verchange</t>
        </is>
      </c>
      <c r="E27931" t="inlineStr">
        <is>
          <t>jsonschema</t>
        </is>
      </c>
      <c r="F27931">
        <f>=2.6.0</f>
        <v/>
      </c>
      <c r="G27931" t="inlineStr">
        <is>
          <t>jsonschema</t>
        </is>
      </c>
      <c r="H27931">
        <f>=2.5.1</f>
        <v/>
      </c>
    </row>
    <row r="27932">
      <c r="A27932" t="inlineStr">
        <is>
          <t>kinto-emailer</t>
        </is>
      </c>
      <c r="B27932" t="inlineStr">
        <is>
          <t>986f88313e1b574a702665c24da2aa634629b881</t>
        </is>
      </c>
      <c r="C27932" t="inlineStr">
        <is>
          <t>2017-06-28 19:19:41+00:00</t>
        </is>
      </c>
      <c r="D27932" t="inlineStr">
        <is>
          <t>verchange</t>
        </is>
      </c>
      <c r="E27932" t="inlineStr">
        <is>
          <t>transaction</t>
        </is>
      </c>
      <c r="F27932">
        <f>=2.1.2</f>
        <v/>
      </c>
      <c r="G27932" t="inlineStr">
        <is>
          <t>transaction</t>
        </is>
      </c>
      <c r="H27932">
        <f>=2.0.3</f>
        <v/>
      </c>
    </row>
    <row r="27933">
      <c r="A27933" t="inlineStr">
        <is>
          <t>kinto-emailer</t>
        </is>
      </c>
      <c r="B27933" t="inlineStr">
        <is>
          <t>986f88313e1b574a702665c24da2aa634629b881</t>
        </is>
      </c>
      <c r="C27933" t="inlineStr">
        <is>
          <t>2017-06-28 19:19:41+00:00</t>
        </is>
      </c>
      <c r="D27933" t="inlineStr">
        <is>
          <t>verchange</t>
        </is>
      </c>
      <c r="E27933" t="inlineStr">
        <is>
          <t>pyramid</t>
        </is>
      </c>
      <c r="F27933">
        <f>=1.8.4</f>
        <v/>
      </c>
      <c r="G27933" t="inlineStr">
        <is>
          <t>pyramid</t>
        </is>
      </c>
      <c r="H27933">
        <f>=1.7.4</f>
        <v/>
      </c>
    </row>
    <row r="27934">
      <c r="A27934" t="inlineStr">
        <is>
          <t>kinto-emailer</t>
        </is>
      </c>
      <c r="B27934" t="inlineStr">
        <is>
          <t>986f88313e1b574a702665c24da2aa634629b881</t>
        </is>
      </c>
      <c r="C27934" t="inlineStr">
        <is>
          <t>2017-06-28 19:19:41+00:00</t>
        </is>
      </c>
      <c r="D27934" t="inlineStr">
        <is>
          <t>verchange</t>
        </is>
      </c>
      <c r="E27934" t="inlineStr">
        <is>
          <t>WebOb</t>
        </is>
      </c>
      <c r="F27934">
        <f>=1.7.2</f>
        <v/>
      </c>
      <c r="G27934" t="inlineStr">
        <is>
          <t>WebOb</t>
        </is>
      </c>
      <c r="H27934">
        <f>=1.7.1</f>
        <v/>
      </c>
    </row>
    <row r="27935">
      <c r="A27935" t="inlineStr">
        <is>
          <t>kinto-emailer</t>
        </is>
      </c>
      <c r="B27935" t="inlineStr">
        <is>
          <t>986f88313e1b574a702665c24da2aa634629b881</t>
        </is>
      </c>
      <c r="C27935" t="inlineStr">
        <is>
          <t>2017-06-28 19:19:41+00:00</t>
        </is>
      </c>
      <c r="D27935" t="inlineStr">
        <is>
          <t>verchange</t>
        </is>
      </c>
      <c r="E27935" t="inlineStr">
        <is>
          <t>simplejson</t>
        </is>
      </c>
      <c r="F27935">
        <f>=3.11.1</f>
        <v/>
      </c>
      <c r="G27935" t="inlineStr">
        <is>
          <t>simplejson</t>
        </is>
      </c>
      <c r="H27935">
        <f>=3.10.0</f>
        <v/>
      </c>
    </row>
    <row r="27936">
      <c r="A27936" t="inlineStr">
        <is>
          <t>kinto-emailer</t>
        </is>
      </c>
      <c r="B27936" t="inlineStr">
        <is>
          <t>986f88313e1b574a702665c24da2aa634629b881</t>
        </is>
      </c>
      <c r="C27936" t="inlineStr">
        <is>
          <t>2017-06-28 19:19:41+00:00</t>
        </is>
      </c>
      <c r="D27936" t="inlineStr">
        <is>
          <t>verchange</t>
        </is>
      </c>
      <c r="E27936" t="inlineStr">
        <is>
          <t>requests</t>
        </is>
      </c>
      <c r="F27936">
        <f>=2.18.1</f>
        <v/>
      </c>
      <c r="G27936" t="inlineStr">
        <is>
          <t>requests</t>
        </is>
      </c>
      <c r="H27936">
        <f>=2.13.0</f>
        <v/>
      </c>
    </row>
    <row r="27937">
      <c r="A27937" t="inlineStr">
        <is>
          <t>kinto-emailer</t>
        </is>
      </c>
      <c r="B27937" t="inlineStr">
        <is>
          <t>986f88313e1b574a702665c24da2aa634629b881</t>
        </is>
      </c>
      <c r="C27937" t="inlineStr">
        <is>
          <t>2017-06-28 19:19:41+00:00</t>
        </is>
      </c>
      <c r="D27937" t="inlineStr">
        <is>
          <t>verchange</t>
        </is>
      </c>
      <c r="E27937" t="inlineStr">
        <is>
          <t>venusian</t>
        </is>
      </c>
      <c r="F27937">
        <f>=1.1.0</f>
        <v/>
      </c>
      <c r="G27937" t="inlineStr">
        <is>
          <t>venusian</t>
        </is>
      </c>
      <c r="H27937">
        <f>=1.0</f>
        <v/>
      </c>
    </row>
    <row r="27938">
      <c r="A27938" t="inlineStr">
        <is>
          <t>kinto-emailer</t>
        </is>
      </c>
      <c r="B27938" t="inlineStr">
        <is>
          <t>986f88313e1b574a702665c24da2aa634629b881</t>
        </is>
      </c>
      <c r="C27938" t="inlineStr">
        <is>
          <t>2017-06-28 19:19:41+00:00</t>
        </is>
      </c>
      <c r="D27938" t="inlineStr">
        <is>
          <t>verchange</t>
        </is>
      </c>
      <c r="E27938" t="inlineStr">
        <is>
          <t>kinto</t>
        </is>
      </c>
      <c r="F27938">
        <f>=7.3.0</f>
        <v/>
      </c>
      <c r="G27938" t="inlineStr">
        <is>
          <t>kinto</t>
        </is>
      </c>
      <c r="H27938">
        <f>=5.3.0</f>
        <v/>
      </c>
    </row>
    <row r="27939">
      <c r="A27939" t="inlineStr">
        <is>
          <t>kinto-emailer</t>
        </is>
      </c>
      <c r="B27939" t="inlineStr">
        <is>
          <t>986f88313e1b574a702665c24da2aa634629b881</t>
        </is>
      </c>
      <c r="C27939" t="inlineStr">
        <is>
          <t>2017-06-28 19:19:41+00:00</t>
        </is>
      </c>
      <c r="D27939" t="inlineStr">
        <is>
          <t>verchange</t>
        </is>
      </c>
      <c r="E27939" t="inlineStr">
        <is>
          <t>waitress</t>
        </is>
      </c>
      <c r="F27939">
        <f>=1.0.2</f>
        <v/>
      </c>
      <c r="G27939" t="inlineStr">
        <is>
          <t>waitress</t>
        </is>
      </c>
      <c r="H27939">
        <f>=1.0.1</f>
        <v/>
      </c>
    </row>
    <row r="27940">
      <c r="A27940" t="inlineStr">
        <is>
          <t>kinto-emailer</t>
        </is>
      </c>
      <c r="B27940" t="inlineStr">
        <is>
          <t>986f88313e1b574a702665c24da2aa634629b881</t>
        </is>
      </c>
      <c r="C27940" t="inlineStr">
        <is>
          <t>2017-06-28 19:19:41+00:00</t>
        </is>
      </c>
      <c r="D27940" t="inlineStr">
        <is>
          <t>verchange</t>
        </is>
      </c>
      <c r="E27940" t="inlineStr">
        <is>
          <t>repoze.sendmail</t>
        </is>
      </c>
      <c r="F27940">
        <f>=4.4.1</f>
        <v/>
      </c>
      <c r="G27940" t="inlineStr">
        <is>
          <t>repoze.sendmail</t>
        </is>
      </c>
      <c r="H27940">
        <f>=4.3</f>
        <v/>
      </c>
    </row>
    <row r="27941">
      <c r="A27941" t="inlineStr">
        <is>
          <t>kinto-emailer</t>
        </is>
      </c>
      <c r="B27941" t="inlineStr">
        <is>
          <t>986f88313e1b574a702665c24da2aa634629b881</t>
        </is>
      </c>
      <c r="C27941" t="inlineStr">
        <is>
          <t>2017-06-28 19:19:41+00:00</t>
        </is>
      </c>
      <c r="D27941" t="inlineStr">
        <is>
          <t>verchange</t>
        </is>
      </c>
      <c r="E27941" t="inlineStr">
        <is>
          <t>colorama</t>
        </is>
      </c>
      <c r="F27941">
        <f>=0.3.9</f>
        <v/>
      </c>
      <c r="G27941" t="inlineStr">
        <is>
          <t>colorama</t>
        </is>
      </c>
      <c r="H27941">
        <f>=0.3.7</f>
        <v/>
      </c>
    </row>
    <row r="27942">
      <c r="A27942" t="inlineStr">
        <is>
          <t>kinto-emailer</t>
        </is>
      </c>
      <c r="B27942" t="inlineStr">
        <is>
          <t>986f88313e1b574a702665c24da2aa634629b881</t>
        </is>
      </c>
      <c r="C27942" t="inlineStr">
        <is>
          <t>2017-06-28 19:19:41+00:00</t>
        </is>
      </c>
      <c r="D27942" t="inlineStr">
        <is>
          <t>verchange</t>
        </is>
      </c>
      <c r="E27942" t="inlineStr">
        <is>
          <t>jsonpatch</t>
        </is>
      </c>
      <c r="F27942">
        <f>=1.16</f>
        <v/>
      </c>
      <c r="G27942" t="inlineStr">
        <is>
          <t>jsonpatch</t>
        </is>
      </c>
      <c r="H27942">
        <f>=1.15</f>
        <v/>
      </c>
    </row>
    <row r="27943">
      <c r="A27943" t="inlineStr">
        <is>
          <t>kinto-emailer</t>
        </is>
      </c>
      <c r="B27943" t="inlineStr">
        <is>
          <t>986f88313e1b574a702665c24da2aa634629b881</t>
        </is>
      </c>
      <c r="C27943" t="inlineStr">
        <is>
          <t>2017-06-28 19:19:41+00:00</t>
        </is>
      </c>
      <c r="D27943" t="inlineStr">
        <is>
          <t>verchange</t>
        </is>
      </c>
      <c r="E27943" t="inlineStr">
        <is>
          <t>pyramid-tm</t>
        </is>
      </c>
      <c r="F27943">
        <f>=2.1</f>
        <v/>
      </c>
      <c r="G27943" t="inlineStr">
        <is>
          <t>pyramid-tm</t>
        </is>
      </c>
      <c r="H27943">
        <f>=1.1.1</f>
        <v/>
      </c>
    </row>
    <row r="27944">
      <c r="A27944" t="inlineStr">
        <is>
          <t>kinto-emailer</t>
        </is>
      </c>
      <c r="B27944" t="inlineStr">
        <is>
          <t>986f88313e1b574a702665c24da2aa634629b881</t>
        </is>
      </c>
      <c r="C27944" t="inlineStr">
        <is>
          <t>2017-06-28 19:19:41+00:00</t>
        </is>
      </c>
      <c r="D27944" t="inlineStr">
        <is>
          <t>verchange</t>
        </is>
      </c>
      <c r="E27944" t="inlineStr">
        <is>
          <t>zope.interface</t>
        </is>
      </c>
      <c r="F27944">
        <f>=4.4.2</f>
        <v/>
      </c>
      <c r="G27944" t="inlineStr">
        <is>
          <t>zope.interface</t>
        </is>
      </c>
      <c r="H27944">
        <f>=4.3.3</f>
        <v/>
      </c>
    </row>
    <row r="27945">
      <c r="A27945" t="inlineStr">
        <is>
          <t>kinto-emailer</t>
        </is>
      </c>
      <c r="B27945" t="inlineStr">
        <is>
          <t>986f88313e1b574a702665c24da2aa634629b881</t>
        </is>
      </c>
      <c r="C27945" t="inlineStr">
        <is>
          <t>2017-06-28 19:19:41+00:00</t>
        </is>
      </c>
      <c r="D27945" t="inlineStr">
        <is>
          <t>verchange</t>
        </is>
      </c>
      <c r="E27945" t="inlineStr">
        <is>
          <t>colander</t>
        </is>
      </c>
      <c r="F27945">
        <f>=1.3.3</f>
        <v/>
      </c>
      <c r="G27945" t="inlineStr">
        <is>
          <t>colander</t>
        </is>
      </c>
      <c r="H27945">
        <f>=1.3.1</f>
        <v/>
      </c>
    </row>
    <row r="27946">
      <c r="A27946" t="inlineStr">
        <is>
          <t>kinto-emailer</t>
        </is>
      </c>
      <c r="B27946" t="inlineStr">
        <is>
          <t>986f88313e1b574a702665c24da2aa634629b881</t>
        </is>
      </c>
      <c r="C27946" t="inlineStr">
        <is>
          <t>2017-06-28 19:19:41+00:00</t>
        </is>
      </c>
      <c r="D27946" t="inlineStr">
        <is>
          <t>add</t>
        </is>
      </c>
      <c r="E27946" t="inlineStr">
        <is>
          <t>bcrypt</t>
        </is>
      </c>
      <c r="F27946">
        <f>=3.1.3</f>
        <v/>
      </c>
      <c r="G27946" t="inlineStr"/>
      <c r="H27946" t="inlineStr"/>
    </row>
    <row r="27947">
      <c r="A27947" t="inlineStr">
        <is>
          <t>kinto-emailer</t>
        </is>
      </c>
      <c r="B27947" t="inlineStr">
        <is>
          <t>986f88313e1b574a702665c24da2aa634629b881</t>
        </is>
      </c>
      <c r="C27947" t="inlineStr">
        <is>
          <t>2017-06-28 19:19:41+00:00</t>
        </is>
      </c>
      <c r="D27947" t="inlineStr">
        <is>
          <t>add</t>
        </is>
      </c>
      <c r="E27947" t="inlineStr">
        <is>
          <t>certifi</t>
        </is>
      </c>
      <c r="F27947">
        <f>=2017.4.17</f>
        <v/>
      </c>
      <c r="G27947" t="inlineStr"/>
      <c r="H27947" t="inlineStr"/>
    </row>
    <row r="27948">
      <c r="A27948" t="inlineStr">
        <is>
          <t>kinto-emailer</t>
        </is>
      </c>
      <c r="B27948" t="inlineStr">
        <is>
          <t>986f88313e1b574a702665c24da2aa634629b881</t>
        </is>
      </c>
      <c r="C27948" t="inlineStr">
        <is>
          <t>2017-06-28 19:19:41+00:00</t>
        </is>
      </c>
      <c r="D27948" t="inlineStr">
        <is>
          <t>add</t>
        </is>
      </c>
      <c r="E27948" t="inlineStr">
        <is>
          <t>cffi</t>
        </is>
      </c>
      <c r="F27948">
        <f>=1.10.0</f>
        <v/>
      </c>
      <c r="G27948" t="inlineStr"/>
      <c r="H27948" t="inlineStr"/>
    </row>
    <row r="27949">
      <c r="A27949" t="inlineStr">
        <is>
          <t>kinto-emailer</t>
        </is>
      </c>
      <c r="B27949" t="inlineStr">
        <is>
          <t>986f88313e1b574a702665c24da2aa634629b881</t>
        </is>
      </c>
      <c r="C27949" t="inlineStr">
        <is>
          <t>2017-06-28 19:19:41+00:00</t>
        </is>
      </c>
      <c r="D27949" t="inlineStr">
        <is>
          <t>add</t>
        </is>
      </c>
      <c r="E27949" t="inlineStr">
        <is>
          <t>chardet</t>
        </is>
      </c>
      <c r="F27949">
        <f>=3.0.4</f>
        <v/>
      </c>
      <c r="G27949" t="inlineStr"/>
      <c r="H27949" t="inlineStr"/>
    </row>
    <row r="27950">
      <c r="A27950" t="inlineStr">
        <is>
          <t>kinto-emailer</t>
        </is>
      </c>
      <c r="B27950" t="inlineStr">
        <is>
          <t>986f88313e1b574a702665c24da2aa634629b881</t>
        </is>
      </c>
      <c r="C27950" t="inlineStr">
        <is>
          <t>2017-06-28 19:19:41+00:00</t>
        </is>
      </c>
      <c r="D27950" t="inlineStr">
        <is>
          <t>add</t>
        </is>
      </c>
      <c r="E27950" t="inlineStr">
        <is>
          <t>cornice-swagger</t>
        </is>
      </c>
      <c r="F27950">
        <f>=0.5.1</f>
        <v/>
      </c>
      <c r="G27950" t="inlineStr"/>
      <c r="H27950" t="inlineStr"/>
    </row>
    <row r="27951">
      <c r="A27951" t="inlineStr">
        <is>
          <t>kinto-emailer</t>
        </is>
      </c>
      <c r="B27951" t="inlineStr">
        <is>
          <t>986f88313e1b574a702665c24da2aa634629b881</t>
        </is>
      </c>
      <c r="C27951" t="inlineStr">
        <is>
          <t>2017-06-28 19:19:41+00:00</t>
        </is>
      </c>
      <c r="D27951" t="inlineStr">
        <is>
          <t>add</t>
        </is>
      </c>
      <c r="E27951" t="inlineStr">
        <is>
          <t>hupper</t>
        </is>
      </c>
      <c r="F27951">
        <f>=1.0</f>
        <v/>
      </c>
      <c r="G27951" t="inlineStr"/>
      <c r="H27951" t="inlineStr"/>
    </row>
    <row r="27952">
      <c r="A27952" t="inlineStr">
        <is>
          <t>kinto-emailer</t>
        </is>
      </c>
      <c r="B27952" t="inlineStr">
        <is>
          <t>986f88313e1b574a702665c24da2aa634629b881</t>
        </is>
      </c>
      <c r="C27952" t="inlineStr">
        <is>
          <t>2017-06-28 19:19:41+00:00</t>
        </is>
      </c>
      <c r="D27952" t="inlineStr">
        <is>
          <t>add</t>
        </is>
      </c>
      <c r="E27952" t="inlineStr">
        <is>
          <t>idna</t>
        </is>
      </c>
      <c r="F27952">
        <f>=2.5</f>
        <v/>
      </c>
      <c r="G27952" t="inlineStr"/>
      <c r="H27952" t="inlineStr"/>
    </row>
    <row r="27953">
      <c r="A27953" t="inlineStr">
        <is>
          <t>kinto-emailer</t>
        </is>
      </c>
      <c r="B27953" t="inlineStr">
        <is>
          <t>986f88313e1b574a702665c24da2aa634629b881</t>
        </is>
      </c>
      <c r="C27953" t="inlineStr">
        <is>
          <t>2017-06-28 19:19:41+00:00</t>
        </is>
      </c>
      <c r="D27953" t="inlineStr">
        <is>
          <t>add</t>
        </is>
      </c>
      <c r="E27953" t="inlineStr">
        <is>
          <t>logging-color-formatter</t>
        </is>
      </c>
      <c r="F27953">
        <f>=1.0.2</f>
        <v/>
      </c>
      <c r="G27953" t="inlineStr"/>
      <c r="H27953" t="inlineStr"/>
    </row>
    <row r="27954">
      <c r="A27954" t="inlineStr">
        <is>
          <t>kinto-emailer</t>
        </is>
      </c>
      <c r="B27954" t="inlineStr">
        <is>
          <t>986f88313e1b574a702665c24da2aa634629b881</t>
        </is>
      </c>
      <c r="C27954" t="inlineStr">
        <is>
          <t>2017-06-28 19:19:41+00:00</t>
        </is>
      </c>
      <c r="D27954" t="inlineStr">
        <is>
          <t>add</t>
        </is>
      </c>
      <c r="E27954" t="inlineStr">
        <is>
          <t>pycparser</t>
        </is>
      </c>
      <c r="F27954">
        <f>=2.17</f>
        <v/>
      </c>
      <c r="G27954" t="inlineStr"/>
      <c r="H27954" t="inlineStr"/>
    </row>
    <row r="27955">
      <c r="A27955" t="inlineStr">
        <is>
          <t>kinto-emailer</t>
        </is>
      </c>
      <c r="B27955" t="inlineStr">
        <is>
          <t>986f88313e1b574a702665c24da2aa634629b881</t>
        </is>
      </c>
      <c r="C27955" t="inlineStr">
        <is>
          <t>2017-06-28 19:19:41+00:00</t>
        </is>
      </c>
      <c r="D27955" t="inlineStr">
        <is>
          <t>add</t>
        </is>
      </c>
      <c r="E27955" t="inlineStr">
        <is>
          <t>urllib3</t>
        </is>
      </c>
      <c r="F27955">
        <f>=1.21.1</f>
        <v/>
      </c>
      <c r="G27955" t="inlineStr"/>
      <c r="H27955" t="inlineStr"/>
    </row>
    <row r="27956">
      <c r="A27956" t="inlineStr">
        <is>
          <t>kinto-emailer</t>
        </is>
      </c>
      <c r="B27956" t="inlineStr">
        <is>
          <t>986f88313e1b574a702665c24da2aa634629b881</t>
        </is>
      </c>
      <c r="C27956" t="inlineStr">
        <is>
          <t>2017-06-28 19:19:41+00:00</t>
        </is>
      </c>
      <c r="D27956" t="inlineStr">
        <is>
          <t>rem</t>
        </is>
      </c>
      <c r="E27956" t="inlineStr"/>
      <c r="F27956" t="inlineStr"/>
      <c r="G27956" t="inlineStr">
        <is>
          <t>appdirs</t>
        </is>
      </c>
      <c r="H27956">
        <f>=1.4.0</f>
        <v/>
      </c>
    </row>
    <row r="27957">
      <c r="A27957" t="inlineStr">
        <is>
          <t>kinto-emailer</t>
        </is>
      </c>
      <c r="B27957" t="inlineStr">
        <is>
          <t>986f88313e1b574a702665c24da2aa634629b881</t>
        </is>
      </c>
      <c r="C27957" t="inlineStr">
        <is>
          <t>2017-06-28 19:19:41+00:00</t>
        </is>
      </c>
      <c r="D27957" t="inlineStr">
        <is>
          <t>rem</t>
        </is>
      </c>
      <c r="E27957" t="inlineStr"/>
      <c r="F27957" t="inlineStr"/>
      <c r="G27957" t="inlineStr">
        <is>
          <t>enum34</t>
        </is>
      </c>
      <c r="H27957">
        <f>=1.1.6</f>
        <v/>
      </c>
    </row>
    <row r="27958">
      <c r="A27958" t="inlineStr">
        <is>
          <t>kinto-emailer</t>
        </is>
      </c>
      <c r="B27958" t="inlineStr">
        <is>
          <t>986f88313e1b574a702665c24da2aa634629b881</t>
        </is>
      </c>
      <c r="C27958" t="inlineStr">
        <is>
          <t>2017-06-28 19:19:41+00:00</t>
        </is>
      </c>
      <c r="D27958" t="inlineStr">
        <is>
          <t>rem</t>
        </is>
      </c>
      <c r="E27958" t="inlineStr"/>
      <c r="F27958" t="inlineStr"/>
      <c r="G27958" t="inlineStr">
        <is>
          <t>functools32</t>
        </is>
      </c>
      <c r="H27958">
        <f>=3.2.3.post2</f>
        <v/>
      </c>
    </row>
    <row r="27959">
      <c r="A27959" t="inlineStr">
        <is>
          <t>kinto-emailer</t>
        </is>
      </c>
      <c r="B27959" t="inlineStr">
        <is>
          <t>986f88313e1b574a702665c24da2aa634629b881</t>
        </is>
      </c>
      <c r="C27959" t="inlineStr">
        <is>
          <t>2017-06-28 19:19:41+00:00</t>
        </is>
      </c>
      <c r="D27959" t="inlineStr">
        <is>
          <t>rem</t>
        </is>
      </c>
      <c r="E27959" t="inlineStr"/>
      <c r="F27959" t="inlineStr"/>
      <c r="G27959" t="inlineStr">
        <is>
          <t>futures</t>
        </is>
      </c>
      <c r="H27959">
        <f>=3.0.5</f>
        <v/>
      </c>
    </row>
    <row r="27960">
      <c r="A27960" t="inlineStr">
        <is>
          <t>kinto-emailer</t>
        </is>
      </c>
      <c r="B27960" t="inlineStr">
        <is>
          <t>986f88313e1b574a702665c24da2aa634629b881</t>
        </is>
      </c>
      <c r="C27960" t="inlineStr">
        <is>
          <t>2017-06-28 19:19:41+00:00</t>
        </is>
      </c>
      <c r="D27960" t="inlineStr">
        <is>
          <t>rem</t>
        </is>
      </c>
      <c r="E27960" t="inlineStr"/>
      <c r="F27960" t="inlineStr"/>
      <c r="G27960" t="inlineStr">
        <is>
          <t>packaging</t>
        </is>
      </c>
      <c r="H27960">
        <f>=16.8</f>
        <v/>
      </c>
    </row>
    <row r="27961">
      <c r="A27961" t="inlineStr">
        <is>
          <t>kinto-emailer</t>
        </is>
      </c>
      <c r="B27961" t="inlineStr">
        <is>
          <t>986f88313e1b574a702665c24da2aa634629b881</t>
        </is>
      </c>
      <c r="C27961" t="inlineStr">
        <is>
          <t>2017-06-28 19:19:41+00:00</t>
        </is>
      </c>
      <c r="D27961" t="inlineStr">
        <is>
          <t>rem</t>
        </is>
      </c>
      <c r="E27961" t="inlineStr"/>
      <c r="F27961" t="inlineStr"/>
      <c r="G27961" t="inlineStr">
        <is>
          <t>pyparsing</t>
        </is>
      </c>
      <c r="H27961">
        <f>=2.1.10</f>
        <v/>
      </c>
    </row>
    <row r="27962">
      <c r="A27962" t="inlineStr">
        <is>
          <t>kinto-emailer</t>
        </is>
      </c>
      <c r="B27962" t="inlineStr">
        <is>
          <t>986f88313e1b574a702665c24da2aa634629b881</t>
        </is>
      </c>
      <c r="C27962" t="inlineStr">
        <is>
          <t>2017-06-28 19:19:41+00:00</t>
        </is>
      </c>
      <c r="D27962" t="inlineStr">
        <is>
          <t>rem</t>
        </is>
      </c>
      <c r="E27962" t="inlineStr"/>
      <c r="F27962" t="inlineStr"/>
      <c r="G27962" t="inlineStr">
        <is>
          <t>ruamel.ordereddict</t>
        </is>
      </c>
      <c r="H27962">
        <f>=0.4.9</f>
        <v/>
      </c>
    </row>
    <row r="27963">
      <c r="A27963" t="inlineStr">
        <is>
          <t>kinto-emailer</t>
        </is>
      </c>
      <c r="B27963" t="inlineStr">
        <is>
          <t>986f88313e1b574a702665c24da2aa634629b881</t>
        </is>
      </c>
      <c r="C27963" t="inlineStr">
        <is>
          <t>2017-06-28 19:19:41+00:00</t>
        </is>
      </c>
      <c r="D27963" t="inlineStr">
        <is>
          <t>rem</t>
        </is>
      </c>
      <c r="E27963" t="inlineStr"/>
      <c r="F27963" t="inlineStr"/>
      <c r="G27963" t="inlineStr">
        <is>
          <t>ruamel.yaml</t>
        </is>
      </c>
      <c r="H27963">
        <f>=0.13.11</f>
        <v/>
      </c>
    </row>
    <row r="27964">
      <c r="A27964" t="inlineStr">
        <is>
          <t>kinto-emailer</t>
        </is>
      </c>
      <c r="B27964" t="inlineStr">
        <is>
          <t>986f88313e1b574a702665c24da2aa634629b881</t>
        </is>
      </c>
      <c r="C27964" t="inlineStr">
        <is>
          <t>2017-06-28 19:19:41+00:00</t>
        </is>
      </c>
      <c r="D27964" t="inlineStr">
        <is>
          <t>rem</t>
        </is>
      </c>
      <c r="E27964" t="inlineStr"/>
      <c r="F27964" t="inlineStr"/>
      <c r="G27964" t="inlineStr">
        <is>
          <t>structlog</t>
        </is>
      </c>
      <c r="H27964">
        <f>=16.1.0</f>
        <v/>
      </c>
    </row>
    <row r="27965">
      <c r="A27965" t="inlineStr">
        <is>
          <t>kinto-emailer</t>
        </is>
      </c>
      <c r="B27965" t="inlineStr">
        <is>
          <t>986f88313e1b574a702665c24da2aa634629b881</t>
        </is>
      </c>
      <c r="C27965" t="inlineStr">
        <is>
          <t>2017-06-28 19:19:41+00:00</t>
        </is>
      </c>
      <c r="D27965" t="inlineStr">
        <is>
          <t>rem</t>
        </is>
      </c>
      <c r="E27965" t="inlineStr"/>
      <c r="F27965" t="inlineStr"/>
      <c r="G27965" t="inlineStr">
        <is>
          <t>typing</t>
        </is>
      </c>
      <c r="H27965">
        <f>=3.5.3.0</f>
        <v/>
      </c>
    </row>
    <row r="27966">
      <c r="A27966" t="inlineStr">
        <is>
          <t>kinto-emailer</t>
        </is>
      </c>
      <c r="B27966" t="inlineStr">
        <is>
          <t>78f0b60bfefb5f2e6edb0b9ac4b7352fca778c1f</t>
        </is>
      </c>
      <c r="C27966" t="inlineStr">
        <is>
          <t>2017-11-21 15:49:33+00:00</t>
        </is>
      </c>
      <c r="D27966" t="inlineStr">
        <is>
          <t>verchange</t>
        </is>
      </c>
      <c r="E27966" t="inlineStr">
        <is>
          <t>pyramid</t>
        </is>
      </c>
      <c r="F27966">
        <f>=1.9.1</f>
        <v/>
      </c>
      <c r="G27966" t="inlineStr">
        <is>
          <t>pyramid</t>
        </is>
      </c>
      <c r="H27966">
        <f>=1.8.4</f>
        <v/>
      </c>
    </row>
    <row r="27967">
      <c r="A27967" t="inlineStr">
        <is>
          <t>kinto-emailer</t>
        </is>
      </c>
      <c r="B27967" t="inlineStr">
        <is>
          <t>78f0b60bfefb5f2e6edb0b9ac4b7352fca778c1f</t>
        </is>
      </c>
      <c r="C27967" t="inlineStr">
        <is>
          <t>2017-11-21 15:49:33+00:00</t>
        </is>
      </c>
      <c r="D27967" t="inlineStr">
        <is>
          <t>verchange</t>
        </is>
      </c>
      <c r="E27967" t="inlineStr">
        <is>
          <t>cffi</t>
        </is>
      </c>
      <c r="F27967">
        <f>=1.11.2</f>
        <v/>
      </c>
      <c r="G27967" t="inlineStr">
        <is>
          <t>cffi</t>
        </is>
      </c>
      <c r="H27967">
        <f>=1.10.0</f>
        <v/>
      </c>
    </row>
    <row r="27968">
      <c r="A27968" t="inlineStr">
        <is>
          <t>kinto-emailer</t>
        </is>
      </c>
      <c r="B27968" t="inlineStr">
        <is>
          <t>78f0b60bfefb5f2e6edb0b9ac4b7352fca778c1f</t>
        </is>
      </c>
      <c r="C27968" t="inlineStr">
        <is>
          <t>2017-11-21 15:49:33+00:00</t>
        </is>
      </c>
      <c r="D27968" t="inlineStr">
        <is>
          <t>verchange</t>
        </is>
      </c>
      <c r="E27968" t="inlineStr">
        <is>
          <t>requests</t>
        </is>
      </c>
      <c r="F27968">
        <f>=2.18.4</f>
        <v/>
      </c>
      <c r="G27968" t="inlineStr">
        <is>
          <t>requests</t>
        </is>
      </c>
      <c r="H27968">
        <f>=2.18.1</f>
        <v/>
      </c>
    </row>
    <row r="27969">
      <c r="A27969" t="inlineStr">
        <is>
          <t>kinto-emailer</t>
        </is>
      </c>
      <c r="B27969" t="inlineStr">
        <is>
          <t>78f0b60bfefb5f2e6edb0b9ac4b7352fca778c1f</t>
        </is>
      </c>
      <c r="C27969" t="inlineStr">
        <is>
          <t>2017-11-21 15:49:33+00:00</t>
        </is>
      </c>
      <c r="D27969" t="inlineStr">
        <is>
          <t>verchange</t>
        </is>
      </c>
      <c r="E27969" t="inlineStr">
        <is>
          <t>kinto</t>
        </is>
      </c>
      <c r="F27969">
        <f>=7.6.1</f>
        <v/>
      </c>
      <c r="G27969" t="inlineStr">
        <is>
          <t>kinto</t>
        </is>
      </c>
      <c r="H27969">
        <f>=7.3.0</f>
        <v/>
      </c>
    </row>
    <row r="27970">
      <c r="A27970" t="inlineStr">
        <is>
          <t>kinto-emailer</t>
        </is>
      </c>
      <c r="B27970" t="inlineStr">
        <is>
          <t>78f0b60bfefb5f2e6edb0b9ac4b7352fca778c1f</t>
        </is>
      </c>
      <c r="C27970" t="inlineStr">
        <is>
          <t>2017-11-21 15:49:33+00:00</t>
        </is>
      </c>
      <c r="D27970" t="inlineStr">
        <is>
          <t>verchange</t>
        </is>
      </c>
      <c r="E27970" t="inlineStr">
        <is>
          <t>repoze.lru</t>
        </is>
      </c>
      <c r="F27970">
        <f>=0.7</f>
        <v/>
      </c>
      <c r="G27970" t="inlineStr">
        <is>
          <t>repoze.lru</t>
        </is>
      </c>
      <c r="H27970">
        <f>=0.6</f>
        <v/>
      </c>
    </row>
    <row r="27971">
      <c r="A27971" t="inlineStr">
        <is>
          <t>kinto-emailer</t>
        </is>
      </c>
      <c r="B27971" t="inlineStr">
        <is>
          <t>78f0b60bfefb5f2e6edb0b9ac4b7352fca778c1f</t>
        </is>
      </c>
      <c r="C27971" t="inlineStr">
        <is>
          <t>2017-11-21 15:49:33+00:00</t>
        </is>
      </c>
      <c r="D27971" t="inlineStr">
        <is>
          <t>verchange</t>
        </is>
      </c>
      <c r="E27971" t="inlineStr">
        <is>
          <t>pycparser</t>
        </is>
      </c>
      <c r="F27971">
        <f>=2.18</f>
        <v/>
      </c>
      <c r="G27971" t="inlineStr">
        <is>
          <t>pycparser</t>
        </is>
      </c>
      <c r="H27971">
        <f>=2.17</f>
        <v/>
      </c>
    </row>
    <row r="27972">
      <c r="A27972" t="inlineStr">
        <is>
          <t>kinto-emailer</t>
        </is>
      </c>
      <c r="B27972" t="inlineStr">
        <is>
          <t>78f0b60bfefb5f2e6edb0b9ac4b7352fca778c1f</t>
        </is>
      </c>
      <c r="C27972" t="inlineStr">
        <is>
          <t>2017-11-21 15:49:33+00:00</t>
        </is>
      </c>
      <c r="D27972" t="inlineStr">
        <is>
          <t>verchange</t>
        </is>
      </c>
      <c r="E27972" t="inlineStr">
        <is>
          <t>cornice</t>
        </is>
      </c>
      <c r="F27972">
        <f>=3.0.0</f>
        <v/>
      </c>
      <c r="G27972" t="inlineStr">
        <is>
          <t>cornice</t>
        </is>
      </c>
      <c r="H27972">
        <f>=2.4.0</f>
        <v/>
      </c>
    </row>
    <row r="27973">
      <c r="A27973" t="inlineStr">
        <is>
          <t>kinto-emailer</t>
        </is>
      </c>
      <c r="B27973" t="inlineStr">
        <is>
          <t>78f0b60bfefb5f2e6edb0b9ac4b7352fca778c1f</t>
        </is>
      </c>
      <c r="C27973" t="inlineStr">
        <is>
          <t>2017-11-21 15:49:33+00:00</t>
        </is>
      </c>
      <c r="D27973" t="inlineStr">
        <is>
          <t>verchange</t>
        </is>
      </c>
      <c r="E27973" t="inlineStr">
        <is>
          <t>colander</t>
        </is>
      </c>
      <c r="F27973">
        <f>=1.4</f>
        <v/>
      </c>
      <c r="G27973" t="inlineStr">
        <is>
          <t>colander</t>
        </is>
      </c>
      <c r="H27973">
        <f>=1.3.3</f>
        <v/>
      </c>
    </row>
    <row r="27974">
      <c r="A27974" t="inlineStr">
        <is>
          <t>kinto-emailer</t>
        </is>
      </c>
      <c r="B27974" t="inlineStr">
        <is>
          <t>78f0b60bfefb5f2e6edb0b9ac4b7352fca778c1f</t>
        </is>
      </c>
      <c r="C27974" t="inlineStr">
        <is>
          <t>2017-11-21 15:49:33+00:00</t>
        </is>
      </c>
      <c r="D27974" t="inlineStr">
        <is>
          <t>verchange</t>
        </is>
      </c>
      <c r="E27974" t="inlineStr">
        <is>
          <t>six</t>
        </is>
      </c>
      <c r="F27974">
        <f>=1.11.0</f>
        <v/>
      </c>
      <c r="G27974" t="inlineStr">
        <is>
          <t>six</t>
        </is>
      </c>
      <c r="H27974">
        <f>=1.10.0</f>
        <v/>
      </c>
    </row>
    <row r="27975">
      <c r="A27975" t="inlineStr">
        <is>
          <t>kinto-emailer</t>
        </is>
      </c>
      <c r="B27975" t="inlineStr">
        <is>
          <t>78f0b60bfefb5f2e6edb0b9ac4b7352fca778c1f</t>
        </is>
      </c>
      <c r="C27975" t="inlineStr">
        <is>
          <t>2017-11-21 15:49:33+00:00</t>
        </is>
      </c>
      <c r="D27975" t="inlineStr">
        <is>
          <t>verchange</t>
        </is>
      </c>
      <c r="E27975" t="inlineStr">
        <is>
          <t>WebOb</t>
        </is>
      </c>
      <c r="F27975">
        <f>=1.7.4</f>
        <v/>
      </c>
      <c r="G27975" t="inlineStr">
        <is>
          <t>WebOb</t>
        </is>
      </c>
      <c r="H27975">
        <f>=1.7.2</f>
        <v/>
      </c>
    </row>
    <row r="27976">
      <c r="A27976" t="inlineStr">
        <is>
          <t>kinto-emailer</t>
        </is>
      </c>
      <c r="B27976" t="inlineStr">
        <is>
          <t>78f0b60bfefb5f2e6edb0b9ac4b7352fca778c1f</t>
        </is>
      </c>
      <c r="C27976" t="inlineStr">
        <is>
          <t>2017-11-21 15:49:33+00:00</t>
        </is>
      </c>
      <c r="D27976" t="inlineStr">
        <is>
          <t>verchange</t>
        </is>
      </c>
      <c r="E27976" t="inlineStr">
        <is>
          <t>idna</t>
        </is>
      </c>
      <c r="F27976">
        <f>=2.6</f>
        <v/>
      </c>
      <c r="G27976" t="inlineStr">
        <is>
          <t>idna</t>
        </is>
      </c>
      <c r="H27976">
        <f>=2.5</f>
        <v/>
      </c>
    </row>
    <row r="27977">
      <c r="A27977" t="inlineStr">
        <is>
          <t>kinto-emailer</t>
        </is>
      </c>
      <c r="B27977" t="inlineStr">
        <is>
          <t>78f0b60bfefb5f2e6edb0b9ac4b7352fca778c1f</t>
        </is>
      </c>
      <c r="C27977" t="inlineStr">
        <is>
          <t>2017-11-21 15:49:33+00:00</t>
        </is>
      </c>
      <c r="D27977" t="inlineStr">
        <is>
          <t>verchange</t>
        </is>
      </c>
      <c r="E27977" t="inlineStr">
        <is>
          <t>iso8601</t>
        </is>
      </c>
      <c r="F27977">
        <f>=0.1.12</f>
        <v/>
      </c>
      <c r="G27977" t="inlineStr">
        <is>
          <t>iso8601</t>
        </is>
      </c>
      <c r="H27977">
        <f>=0.1.11</f>
        <v/>
      </c>
    </row>
    <row r="27978">
      <c r="A27978" t="inlineStr">
        <is>
          <t>kinto-emailer</t>
        </is>
      </c>
      <c r="B27978" t="inlineStr">
        <is>
          <t>78f0b60bfefb5f2e6edb0b9ac4b7352fca778c1f</t>
        </is>
      </c>
      <c r="C27978" t="inlineStr">
        <is>
          <t>2017-11-21 15:49:33+00:00</t>
        </is>
      </c>
      <c r="D27978" t="inlineStr">
        <is>
          <t>verchange</t>
        </is>
      </c>
      <c r="E27978" t="inlineStr">
        <is>
          <t>jsonpointer</t>
        </is>
      </c>
      <c r="F27978">
        <f>=1.14</f>
        <v/>
      </c>
      <c r="G27978" t="inlineStr">
        <is>
          <t>jsonpointer</t>
        </is>
      </c>
      <c r="H27978">
        <f>=1.10</f>
        <v/>
      </c>
    </row>
    <row r="27979">
      <c r="A27979" t="inlineStr">
        <is>
          <t>kinto-emailer</t>
        </is>
      </c>
      <c r="B27979" t="inlineStr">
        <is>
          <t>78f0b60bfefb5f2e6edb0b9ac4b7352fca778c1f</t>
        </is>
      </c>
      <c r="C27979" t="inlineStr">
        <is>
          <t>2017-11-21 15:49:33+00:00</t>
        </is>
      </c>
      <c r="D27979" t="inlineStr">
        <is>
          <t>verchange</t>
        </is>
      </c>
      <c r="E27979" t="inlineStr">
        <is>
          <t>urllib3</t>
        </is>
      </c>
      <c r="F27979">
        <f>=1.22</f>
        <v/>
      </c>
      <c r="G27979" t="inlineStr">
        <is>
          <t>urllib3</t>
        </is>
      </c>
      <c r="H27979">
        <f>=1.21.1</f>
        <v/>
      </c>
    </row>
    <row r="27980">
      <c r="A27980" t="inlineStr">
        <is>
          <t>kinto-emailer</t>
        </is>
      </c>
      <c r="B27980" t="inlineStr">
        <is>
          <t>78f0b60bfefb5f2e6edb0b9ac4b7352fca778c1f</t>
        </is>
      </c>
      <c r="C27980" t="inlineStr">
        <is>
          <t>2017-11-21 15:49:33+00:00</t>
        </is>
      </c>
      <c r="D27980" t="inlineStr">
        <is>
          <t>verchange</t>
        </is>
      </c>
      <c r="E27980" t="inlineStr">
        <is>
          <t>simplejson</t>
        </is>
      </c>
      <c r="F27980">
        <f>=3.12.0</f>
        <v/>
      </c>
      <c r="G27980" t="inlineStr">
        <is>
          <t>simplejson</t>
        </is>
      </c>
      <c r="H27980">
        <f>=3.11.1</f>
        <v/>
      </c>
    </row>
    <row r="27981">
      <c r="A27981" t="inlineStr">
        <is>
          <t>kinto-emailer</t>
        </is>
      </c>
      <c r="B27981" t="inlineStr">
        <is>
          <t>78f0b60bfefb5f2e6edb0b9ac4b7352fca778c1f</t>
        </is>
      </c>
      <c r="C27981" t="inlineStr">
        <is>
          <t>2017-11-21 15:49:33+00:00</t>
        </is>
      </c>
      <c r="D27981" t="inlineStr">
        <is>
          <t>verchange</t>
        </is>
      </c>
      <c r="E27981" t="inlineStr">
        <is>
          <t>python-dateutil</t>
        </is>
      </c>
      <c r="F27981">
        <f>=2.6.1</f>
        <v/>
      </c>
      <c r="G27981" t="inlineStr">
        <is>
          <t>python-dateutil</t>
        </is>
      </c>
      <c r="H27981">
        <f>=2.6.0</f>
        <v/>
      </c>
    </row>
    <row r="27982">
      <c r="A27982" t="inlineStr">
        <is>
          <t>kinto-emailer</t>
        </is>
      </c>
      <c r="B27982" t="inlineStr">
        <is>
          <t>78f0b60bfefb5f2e6edb0b9ac4b7352fca778c1f</t>
        </is>
      </c>
      <c r="C27982" t="inlineStr">
        <is>
          <t>2017-11-21 15:49:33+00:00</t>
        </is>
      </c>
      <c r="D27982" t="inlineStr">
        <is>
          <t>verchange</t>
        </is>
      </c>
      <c r="E27982" t="inlineStr">
        <is>
          <t>zope.deprecation</t>
        </is>
      </c>
      <c r="F27982">
        <f>=4.3.0</f>
        <v/>
      </c>
      <c r="G27982" t="inlineStr">
        <is>
          <t>zope.deprecation</t>
        </is>
      </c>
      <c r="H27982">
        <f>=4.2.0</f>
        <v/>
      </c>
    </row>
    <row r="27983">
      <c r="A27983" t="inlineStr">
        <is>
          <t>kinto-emailer</t>
        </is>
      </c>
      <c r="B27983" t="inlineStr">
        <is>
          <t>78f0b60bfefb5f2e6edb0b9ac4b7352fca778c1f</t>
        </is>
      </c>
      <c r="C27983" t="inlineStr">
        <is>
          <t>2017-11-21 15:49:33+00:00</t>
        </is>
      </c>
      <c r="D27983" t="inlineStr">
        <is>
          <t>verchange</t>
        </is>
      </c>
      <c r="E27983" t="inlineStr">
        <is>
          <t>certifi</t>
        </is>
      </c>
      <c r="F27983">
        <f>=2017.11.5</f>
        <v/>
      </c>
      <c r="G27983" t="inlineStr">
        <is>
          <t>certifi</t>
        </is>
      </c>
      <c r="H27983">
        <f>=2017.4.17</f>
        <v/>
      </c>
    </row>
    <row r="27984">
      <c r="A27984" t="inlineStr">
        <is>
          <t>kinto-emailer</t>
        </is>
      </c>
      <c r="B27984" t="inlineStr">
        <is>
          <t>78f0b60bfefb5f2e6edb0b9ac4b7352fca778c1f</t>
        </is>
      </c>
      <c r="C27984" t="inlineStr">
        <is>
          <t>2017-11-21 15:49:33+00:00</t>
        </is>
      </c>
      <c r="D27984" t="inlineStr">
        <is>
          <t>verchange</t>
        </is>
      </c>
      <c r="E27984" t="inlineStr">
        <is>
          <t>bcrypt</t>
        </is>
      </c>
      <c r="F27984">
        <f>=3.1.4</f>
        <v/>
      </c>
      <c r="G27984" t="inlineStr">
        <is>
          <t>bcrypt</t>
        </is>
      </c>
      <c r="H27984">
        <f>=3.1.3</f>
        <v/>
      </c>
    </row>
    <row r="27985">
      <c r="A27985" t="inlineStr">
        <is>
          <t>kinto-emailer</t>
        </is>
      </c>
      <c r="B27985" t="inlineStr">
        <is>
          <t>78f0b60bfefb5f2e6edb0b9ac4b7352fca778c1f</t>
        </is>
      </c>
      <c r="C27985" t="inlineStr">
        <is>
          <t>2017-11-21 15:49:33+00:00</t>
        </is>
      </c>
      <c r="D27985" t="inlineStr">
        <is>
          <t>verchange</t>
        </is>
      </c>
      <c r="E27985" t="inlineStr">
        <is>
          <t>pyramid-tm</t>
        </is>
      </c>
      <c r="F27985">
        <f>=2.2</f>
        <v/>
      </c>
      <c r="G27985" t="inlineStr">
        <is>
          <t>pyramid-tm</t>
        </is>
      </c>
      <c r="H27985">
        <f>=2.1</f>
        <v/>
      </c>
    </row>
    <row r="27986">
      <c r="A27986" t="inlineStr">
        <is>
          <t>kinto-emailer</t>
        </is>
      </c>
      <c r="B27986" t="inlineStr">
        <is>
          <t>78f0b60bfefb5f2e6edb0b9ac4b7352fca778c1f</t>
        </is>
      </c>
      <c r="C27986" t="inlineStr">
        <is>
          <t>2017-11-21 15:49:33+00:00</t>
        </is>
      </c>
      <c r="D27986" t="inlineStr">
        <is>
          <t>verchange</t>
        </is>
      </c>
      <c r="E27986" t="inlineStr">
        <is>
          <t>zope.interface</t>
        </is>
      </c>
      <c r="F27986">
        <f>=4.4.3</f>
        <v/>
      </c>
      <c r="G27986" t="inlineStr">
        <is>
          <t>zope.interface</t>
        </is>
      </c>
      <c r="H27986">
        <f>=4.4.2</f>
        <v/>
      </c>
    </row>
    <row r="27987">
      <c r="A27987" t="inlineStr">
        <is>
          <t>kinto-emailer</t>
        </is>
      </c>
      <c r="B27987" t="inlineStr">
        <is>
          <t>78f0b60bfefb5f2e6edb0b9ac4b7352fca778c1f</t>
        </is>
      </c>
      <c r="C27987" t="inlineStr">
        <is>
          <t>2017-11-21 15:49:33+00:00</t>
        </is>
      </c>
      <c r="D27987" t="inlineStr">
        <is>
          <t>verchange</t>
        </is>
      </c>
      <c r="E27987" t="inlineStr">
        <is>
          <t>cornice-swagger</t>
        </is>
      </c>
      <c r="F27987">
        <f>=0.5.2</f>
        <v/>
      </c>
      <c r="G27987" t="inlineStr">
        <is>
          <t>cornice-swagger</t>
        </is>
      </c>
      <c r="H27987">
        <f>=0.5.1</f>
        <v/>
      </c>
    </row>
    <row r="27988">
      <c r="A27988" t="inlineStr">
        <is>
          <t>kinto-emailer</t>
        </is>
      </c>
      <c r="B27988" t="inlineStr">
        <is>
          <t>78f0b60bfefb5f2e6edb0b9ac4b7352fca778c1f</t>
        </is>
      </c>
      <c r="C27988" t="inlineStr">
        <is>
          <t>2017-11-21 15:49:33+00:00</t>
        </is>
      </c>
      <c r="D27988" t="inlineStr">
        <is>
          <t>verchange</t>
        </is>
      </c>
      <c r="E27988" t="inlineStr">
        <is>
          <t>waitress</t>
        </is>
      </c>
      <c r="F27988">
        <f>=1.1.0</f>
        <v/>
      </c>
      <c r="G27988" t="inlineStr">
        <is>
          <t>waitress</t>
        </is>
      </c>
      <c r="H27988">
        <f>=1.0.2</f>
        <v/>
      </c>
    </row>
    <row r="27989">
      <c r="A27989" t="inlineStr">
        <is>
          <t>kinto-emailer</t>
        </is>
      </c>
      <c r="B27989" t="inlineStr">
        <is>
          <t>78f0b60bfefb5f2e6edb0b9ac4b7352fca778c1f</t>
        </is>
      </c>
      <c r="C27989" t="inlineStr">
        <is>
          <t>2017-11-21 15:49:33+00:00</t>
        </is>
      </c>
      <c r="D27989" t="inlineStr">
        <is>
          <t>add</t>
        </is>
      </c>
      <c r="E27989" t="inlineStr">
        <is>
          <t>dockerflow</t>
        </is>
      </c>
      <c r="F27989">
        <f>=2017.11.0</f>
        <v/>
      </c>
      <c r="G27989" t="inlineStr"/>
      <c r="H27989" t="inlineStr"/>
    </row>
    <row r="27990">
      <c r="A27990" t="inlineStr">
        <is>
          <t>kinto-emailer</t>
        </is>
      </c>
      <c r="B27990" t="inlineStr">
        <is>
          <t>78f0b60bfefb5f2e6edb0b9ac4b7352fca778c1f</t>
        </is>
      </c>
      <c r="C27990" t="inlineStr">
        <is>
          <t>2017-11-21 15:49:33+00:00</t>
        </is>
      </c>
      <c r="D27990" t="inlineStr">
        <is>
          <t>add</t>
        </is>
      </c>
      <c r="E27990" t="inlineStr">
        <is>
          <t>plaster</t>
        </is>
      </c>
      <c r="F27990">
        <f>=1.0</f>
        <v/>
      </c>
      <c r="G27990" t="inlineStr"/>
      <c r="H27990" t="inlineStr"/>
    </row>
    <row r="27991">
      <c r="A27991" t="inlineStr">
        <is>
          <t>kinto-emailer</t>
        </is>
      </c>
      <c r="B27991" t="inlineStr">
        <is>
          <t>78f0b60bfefb5f2e6edb0b9ac4b7352fca778c1f</t>
        </is>
      </c>
      <c r="C27991" t="inlineStr">
        <is>
          <t>2017-11-21 15:49:33+00:00</t>
        </is>
      </c>
      <c r="D27991" t="inlineStr">
        <is>
          <t>add</t>
        </is>
      </c>
      <c r="E27991" t="inlineStr">
        <is>
          <t>plaster-pastedeploy</t>
        </is>
      </c>
      <c r="F27991">
        <f>=0.4.2</f>
        <v/>
      </c>
      <c r="G27991" t="inlineStr"/>
      <c r="H27991" t="inlineStr"/>
    </row>
    <row r="27992">
      <c r="A27992" t="inlineStr">
        <is>
          <t>kinto-emailer</t>
        </is>
      </c>
      <c r="B27992" t="inlineStr">
        <is>
          <t>09e4bdbf50862cf71501f9d7829bf7dce6037039</t>
        </is>
      </c>
      <c r="C27992" t="inlineStr">
        <is>
          <t>2018-04-17 11:56:15+00:00</t>
        </is>
      </c>
      <c r="D27992" t="inlineStr">
        <is>
          <t>rem</t>
        </is>
      </c>
      <c r="E27992" t="inlineStr"/>
      <c r="F27992" t="inlineStr"/>
      <c r="G27992" t="inlineStr">
        <is>
          <t>six</t>
        </is>
      </c>
      <c r="H27992">
        <f>=1.11.0</f>
        <v/>
      </c>
    </row>
    <row r="27993">
      <c r="A27993" t="inlineStr">
        <is>
          <t>kinto-emailer</t>
        </is>
      </c>
      <c r="B27993" t="inlineStr">
        <is>
          <t>acc4fe03a10daae1135282847cc9d7691166c743</t>
        </is>
      </c>
      <c r="C27993" t="inlineStr">
        <is>
          <t>2019-02-20 16:00:13+00:00</t>
        </is>
      </c>
      <c r="D27993" t="inlineStr">
        <is>
          <t>verchange</t>
        </is>
      </c>
      <c r="E27993" t="inlineStr">
        <is>
          <t>pyramid</t>
        </is>
      </c>
      <c r="F27993">
        <f>=1.10.2</f>
        <v/>
      </c>
      <c r="G27993" t="inlineStr">
        <is>
          <t>pyramid</t>
        </is>
      </c>
      <c r="H27993">
        <f>=1.9.1</f>
        <v/>
      </c>
    </row>
    <row r="27994">
      <c r="A27994" t="inlineStr">
        <is>
          <t>kinto-emailer</t>
        </is>
      </c>
      <c r="B27994" t="inlineStr">
        <is>
          <t>acc4fe03a10daae1135282847cc9d7691166c743</t>
        </is>
      </c>
      <c r="C27994" t="inlineStr">
        <is>
          <t>2019-02-20 16:00:13+00:00</t>
        </is>
      </c>
      <c r="D27994" t="inlineStr">
        <is>
          <t>verchange</t>
        </is>
      </c>
      <c r="E27994" t="inlineStr">
        <is>
          <t>cffi</t>
        </is>
      </c>
      <c r="F27994">
        <f>=1.12.1</f>
        <v/>
      </c>
      <c r="G27994" t="inlineStr">
        <is>
          <t>cffi</t>
        </is>
      </c>
      <c r="H27994">
        <f>=1.11.2</f>
        <v/>
      </c>
    </row>
    <row r="27995">
      <c r="A27995" t="inlineStr">
        <is>
          <t>kinto-emailer</t>
        </is>
      </c>
      <c r="B27995" t="inlineStr">
        <is>
          <t>acc4fe03a10daae1135282847cc9d7691166c743</t>
        </is>
      </c>
      <c r="C27995" t="inlineStr">
        <is>
          <t>2019-02-20 16:00:13+00:00</t>
        </is>
      </c>
      <c r="D27995" t="inlineStr">
        <is>
          <t>verchange</t>
        </is>
      </c>
      <c r="E27995" t="inlineStr">
        <is>
          <t>requests</t>
        </is>
      </c>
      <c r="F27995">
        <f>=2.21.0</f>
        <v/>
      </c>
      <c r="G27995" t="inlineStr">
        <is>
          <t>requests</t>
        </is>
      </c>
      <c r="H27995">
        <f>=2.18.4</f>
        <v/>
      </c>
    </row>
    <row r="27996">
      <c r="A27996" t="inlineStr">
        <is>
          <t>kinto-emailer</t>
        </is>
      </c>
      <c r="B27996" t="inlineStr">
        <is>
          <t>acc4fe03a10daae1135282847cc9d7691166c743</t>
        </is>
      </c>
      <c r="C27996" t="inlineStr">
        <is>
          <t>2019-02-20 16:00:13+00:00</t>
        </is>
      </c>
      <c r="D27996" t="inlineStr">
        <is>
          <t>verchange</t>
        </is>
      </c>
      <c r="E27996" t="inlineStr">
        <is>
          <t>kinto</t>
        </is>
      </c>
      <c r="F27996">
        <f>=13.0.1</f>
        <v/>
      </c>
      <c r="G27996" t="inlineStr">
        <is>
          <t>kinto</t>
        </is>
      </c>
      <c r="H27996">
        <f>=7.6.1</f>
        <v/>
      </c>
    </row>
    <row r="27997">
      <c r="A27997" t="inlineStr">
        <is>
          <t>kinto-emailer</t>
        </is>
      </c>
      <c r="B27997" t="inlineStr">
        <is>
          <t>acc4fe03a10daae1135282847cc9d7691166c743</t>
        </is>
      </c>
      <c r="C27997" t="inlineStr">
        <is>
          <t>2019-02-20 16:00:13+00:00</t>
        </is>
      </c>
      <c r="D27997" t="inlineStr">
        <is>
          <t>verchange</t>
        </is>
      </c>
      <c r="E27997" t="inlineStr">
        <is>
          <t>colorama</t>
        </is>
      </c>
      <c r="F27997">
        <f>=0.4.1</f>
        <v/>
      </c>
      <c r="G27997" t="inlineStr">
        <is>
          <t>colorama</t>
        </is>
      </c>
      <c r="H27997">
        <f>=0.3.9</f>
        <v/>
      </c>
    </row>
    <row r="27998">
      <c r="A27998" t="inlineStr">
        <is>
          <t>kinto-emailer</t>
        </is>
      </c>
      <c r="B27998" t="inlineStr">
        <is>
          <t>acc4fe03a10daae1135282847cc9d7691166c743</t>
        </is>
      </c>
      <c r="C27998" t="inlineStr">
        <is>
          <t>2019-02-20 16:00:13+00:00</t>
        </is>
      </c>
      <c r="D27998" t="inlineStr">
        <is>
          <t>verchange</t>
        </is>
      </c>
      <c r="E27998" t="inlineStr">
        <is>
          <t>jsonpatch</t>
        </is>
      </c>
      <c r="F27998">
        <f>=1.23</f>
        <v/>
      </c>
      <c r="G27998" t="inlineStr">
        <is>
          <t>jsonpatch</t>
        </is>
      </c>
      <c r="H27998">
        <f>=1.16</f>
        <v/>
      </c>
    </row>
    <row r="27999">
      <c r="A27999" t="inlineStr">
        <is>
          <t>kinto-emailer</t>
        </is>
      </c>
      <c r="B27999" t="inlineStr">
        <is>
          <t>acc4fe03a10daae1135282847cc9d7691166c743</t>
        </is>
      </c>
      <c r="C27999" t="inlineStr">
        <is>
          <t>2019-02-20 16:00:13+00:00</t>
        </is>
      </c>
      <c r="D27999" t="inlineStr">
        <is>
          <t>verchange</t>
        </is>
      </c>
      <c r="E27999" t="inlineStr">
        <is>
          <t>pycparser</t>
        </is>
      </c>
      <c r="F27999">
        <f>=2.19</f>
        <v/>
      </c>
      <c r="G27999" t="inlineStr">
        <is>
          <t>pycparser</t>
        </is>
      </c>
      <c r="H27999">
        <f>=2.18</f>
        <v/>
      </c>
    </row>
    <row r="28000">
      <c r="A28000" t="inlineStr">
        <is>
          <t>kinto-emailer</t>
        </is>
      </c>
      <c r="B28000" t="inlineStr">
        <is>
          <t>acc4fe03a10daae1135282847cc9d7691166c743</t>
        </is>
      </c>
      <c r="C28000" t="inlineStr">
        <is>
          <t>2019-02-20 16:00:13+00:00</t>
        </is>
      </c>
      <c r="D28000" t="inlineStr">
        <is>
          <t>verchange</t>
        </is>
      </c>
      <c r="E28000" t="inlineStr">
        <is>
          <t>cornice</t>
        </is>
      </c>
      <c r="F28000">
        <f>=3.5.1</f>
        <v/>
      </c>
      <c r="G28000" t="inlineStr">
        <is>
          <t>cornice</t>
        </is>
      </c>
      <c r="H28000">
        <f>=3.0.0</f>
        <v/>
      </c>
    </row>
    <row r="28001">
      <c r="A28001" t="inlineStr">
        <is>
          <t>kinto-emailer</t>
        </is>
      </c>
      <c r="B28001" t="inlineStr">
        <is>
          <t>acc4fe03a10daae1135282847cc9d7691166c743</t>
        </is>
      </c>
      <c r="C28001" t="inlineStr">
        <is>
          <t>2019-02-20 16:00:13+00:00</t>
        </is>
      </c>
      <c r="D28001" t="inlineStr">
        <is>
          <t>verchange</t>
        </is>
      </c>
      <c r="E28001" t="inlineStr">
        <is>
          <t>colander</t>
        </is>
      </c>
      <c r="F28001">
        <f>=1.7.0</f>
        <v/>
      </c>
      <c r="G28001" t="inlineStr">
        <is>
          <t>colander</t>
        </is>
      </c>
      <c r="H28001">
        <f>=1.4</f>
        <v/>
      </c>
    </row>
    <row r="28002">
      <c r="A28002" t="inlineStr">
        <is>
          <t>kinto-emailer</t>
        </is>
      </c>
      <c r="B28002" t="inlineStr">
        <is>
          <t>acc4fe03a10daae1135282847cc9d7691166c743</t>
        </is>
      </c>
      <c r="C28002" t="inlineStr">
        <is>
          <t>2019-02-20 16:00:13+00:00</t>
        </is>
      </c>
      <c r="D28002" t="inlineStr">
        <is>
          <t>verchange</t>
        </is>
      </c>
      <c r="E28002" t="inlineStr">
        <is>
          <t>WebOb</t>
        </is>
      </c>
      <c r="F28002">
        <f>=1.8.5</f>
        <v/>
      </c>
      <c r="G28002" t="inlineStr">
        <is>
          <t>WebOb</t>
        </is>
      </c>
      <c r="H28002">
        <f>=1.7.4</f>
        <v/>
      </c>
    </row>
    <row r="28003">
      <c r="A28003" t="inlineStr">
        <is>
          <t>kinto-emailer</t>
        </is>
      </c>
      <c r="B28003" t="inlineStr">
        <is>
          <t>acc4fe03a10daae1135282847cc9d7691166c743</t>
        </is>
      </c>
      <c r="C28003" t="inlineStr">
        <is>
          <t>2019-02-20 16:00:13+00:00</t>
        </is>
      </c>
      <c r="D28003" t="inlineStr">
        <is>
          <t>verchange</t>
        </is>
      </c>
      <c r="E28003" t="inlineStr">
        <is>
          <t>idna</t>
        </is>
      </c>
      <c r="F28003">
        <f>=2.8</f>
        <v/>
      </c>
      <c r="G28003" t="inlineStr">
        <is>
          <t>idna</t>
        </is>
      </c>
      <c r="H28003">
        <f>=2.6</f>
        <v/>
      </c>
    </row>
    <row r="28004">
      <c r="A28004" t="inlineStr">
        <is>
          <t>kinto-emailer</t>
        </is>
      </c>
      <c r="B28004" t="inlineStr">
        <is>
          <t>acc4fe03a10daae1135282847cc9d7691166c743</t>
        </is>
      </c>
      <c r="C28004" t="inlineStr">
        <is>
          <t>2019-02-20 16:00:13+00:00</t>
        </is>
      </c>
      <c r="D28004" t="inlineStr">
        <is>
          <t>verchange</t>
        </is>
      </c>
      <c r="E28004" t="inlineStr">
        <is>
          <t>jsonpointer</t>
        </is>
      </c>
      <c r="F28004">
        <f>=2.0</f>
        <v/>
      </c>
      <c r="G28004" t="inlineStr">
        <is>
          <t>jsonpointer</t>
        </is>
      </c>
      <c r="H28004">
        <f>=1.14</f>
        <v/>
      </c>
    </row>
    <row r="28005">
      <c r="A28005" t="inlineStr">
        <is>
          <t>kinto-emailer</t>
        </is>
      </c>
      <c r="B28005" t="inlineStr">
        <is>
          <t>acc4fe03a10daae1135282847cc9d7691166c743</t>
        </is>
      </c>
      <c r="C28005" t="inlineStr">
        <is>
          <t>2019-02-20 16:00:13+00:00</t>
        </is>
      </c>
      <c r="D28005" t="inlineStr">
        <is>
          <t>verchange</t>
        </is>
      </c>
      <c r="E28005" t="inlineStr">
        <is>
          <t>hupper</t>
        </is>
      </c>
      <c r="F28005">
        <f>=1.5</f>
        <v/>
      </c>
      <c r="G28005" t="inlineStr">
        <is>
          <t>hupper</t>
        </is>
      </c>
      <c r="H28005">
        <f>=1.0</f>
        <v/>
      </c>
    </row>
    <row r="28006">
      <c r="A28006" t="inlineStr">
        <is>
          <t>kinto-emailer</t>
        </is>
      </c>
      <c r="B28006" t="inlineStr">
        <is>
          <t>acc4fe03a10daae1135282847cc9d7691166c743</t>
        </is>
      </c>
      <c r="C28006" t="inlineStr">
        <is>
          <t>2019-02-20 16:00:13+00:00</t>
        </is>
      </c>
      <c r="D28006" t="inlineStr">
        <is>
          <t>verchange</t>
        </is>
      </c>
      <c r="E28006" t="inlineStr">
        <is>
          <t>urllib3</t>
        </is>
      </c>
      <c r="F28006">
        <f>=1.24.1</f>
        <v/>
      </c>
      <c r="G28006" t="inlineStr">
        <is>
          <t>urllib3</t>
        </is>
      </c>
      <c r="H28006">
        <f>=1.22</f>
        <v/>
      </c>
    </row>
    <row r="28007">
      <c r="A28007" t="inlineStr">
        <is>
          <t>kinto-emailer</t>
        </is>
      </c>
      <c r="B28007" t="inlineStr">
        <is>
          <t>acc4fe03a10daae1135282847cc9d7691166c743</t>
        </is>
      </c>
      <c r="C28007" t="inlineStr">
        <is>
          <t>2019-02-20 16:00:13+00:00</t>
        </is>
      </c>
      <c r="D28007" t="inlineStr">
        <is>
          <t>verchange</t>
        </is>
      </c>
      <c r="E28007" t="inlineStr">
        <is>
          <t>plaster-pastedeploy</t>
        </is>
      </c>
      <c r="F28007">
        <f>=0.6</f>
        <v/>
      </c>
      <c r="G28007" t="inlineStr">
        <is>
          <t>plaster-pastedeploy</t>
        </is>
      </c>
      <c r="H28007">
        <f>=0.4.2</f>
        <v/>
      </c>
    </row>
    <row r="28008">
      <c r="A28008" t="inlineStr">
        <is>
          <t>kinto-emailer</t>
        </is>
      </c>
      <c r="B28008" t="inlineStr">
        <is>
          <t>acc4fe03a10daae1135282847cc9d7691166c743</t>
        </is>
      </c>
      <c r="C28008" t="inlineStr">
        <is>
          <t>2019-02-20 16:00:13+00:00</t>
        </is>
      </c>
      <c r="D28008" t="inlineStr">
        <is>
          <t>verchange</t>
        </is>
      </c>
      <c r="E28008" t="inlineStr">
        <is>
          <t>transaction</t>
        </is>
      </c>
      <c r="F28008">
        <f>=2.4.0</f>
        <v/>
      </c>
      <c r="G28008" t="inlineStr">
        <is>
          <t>transaction</t>
        </is>
      </c>
      <c r="H28008">
        <f>=2.1.2</f>
        <v/>
      </c>
    </row>
    <row r="28009">
      <c r="A28009" t="inlineStr">
        <is>
          <t>kinto-emailer</t>
        </is>
      </c>
      <c r="B28009" t="inlineStr">
        <is>
          <t>acc4fe03a10daae1135282847cc9d7691166c743</t>
        </is>
      </c>
      <c r="C28009" t="inlineStr">
        <is>
          <t>2019-02-20 16:00:13+00:00</t>
        </is>
      </c>
      <c r="D28009" t="inlineStr">
        <is>
          <t>verchange</t>
        </is>
      </c>
      <c r="E28009" t="inlineStr">
        <is>
          <t>simplejson</t>
        </is>
      </c>
      <c r="F28009">
        <f>=3.16.0</f>
        <v/>
      </c>
      <c r="G28009" t="inlineStr">
        <is>
          <t>simplejson</t>
        </is>
      </c>
      <c r="H28009">
        <f>=3.12.0</f>
        <v/>
      </c>
    </row>
    <row r="28010">
      <c r="A28010" t="inlineStr">
        <is>
          <t>kinto-emailer</t>
        </is>
      </c>
      <c r="B28010" t="inlineStr">
        <is>
          <t>acc4fe03a10daae1135282847cc9d7691166c743</t>
        </is>
      </c>
      <c r="C28010" t="inlineStr">
        <is>
          <t>2019-02-20 16:00:13+00:00</t>
        </is>
      </c>
      <c r="D28010" t="inlineStr">
        <is>
          <t>verchange</t>
        </is>
      </c>
      <c r="E28010" t="inlineStr">
        <is>
          <t>python-dateutil</t>
        </is>
      </c>
      <c r="F28010">
        <f>=2.8.0</f>
        <v/>
      </c>
      <c r="G28010" t="inlineStr">
        <is>
          <t>python-dateutil</t>
        </is>
      </c>
      <c r="H28010">
        <f>=2.6.1</f>
        <v/>
      </c>
    </row>
    <row r="28011">
      <c r="A28011" t="inlineStr">
        <is>
          <t>kinto-emailer</t>
        </is>
      </c>
      <c r="B28011" t="inlineStr">
        <is>
          <t>acc4fe03a10daae1135282847cc9d7691166c743</t>
        </is>
      </c>
      <c r="C28011" t="inlineStr">
        <is>
          <t>2019-02-20 16:00:13+00:00</t>
        </is>
      </c>
      <c r="D28011" t="inlineStr">
        <is>
          <t>verchange</t>
        </is>
      </c>
      <c r="E28011" t="inlineStr">
        <is>
          <t>zope.deprecation</t>
        </is>
      </c>
      <c r="F28011">
        <f>=4.4.0</f>
        <v/>
      </c>
      <c r="G28011" t="inlineStr">
        <is>
          <t>zope.deprecation</t>
        </is>
      </c>
      <c r="H28011">
        <f>=4.3.0</f>
        <v/>
      </c>
    </row>
    <row r="28012">
      <c r="A28012" t="inlineStr">
        <is>
          <t>kinto-emailer</t>
        </is>
      </c>
      <c r="B28012" t="inlineStr">
        <is>
          <t>acc4fe03a10daae1135282847cc9d7691166c743</t>
        </is>
      </c>
      <c r="C28012" t="inlineStr">
        <is>
          <t>2019-02-20 16:00:13+00:00</t>
        </is>
      </c>
      <c r="D28012" t="inlineStr">
        <is>
          <t>verchange</t>
        </is>
      </c>
      <c r="E28012" t="inlineStr">
        <is>
          <t>certifi</t>
        </is>
      </c>
      <c r="F28012">
        <f>=2018.11.29</f>
        <v/>
      </c>
      <c r="G28012" t="inlineStr">
        <is>
          <t>certifi</t>
        </is>
      </c>
      <c r="H28012">
        <f>=2017.11.5</f>
        <v/>
      </c>
    </row>
    <row r="28013">
      <c r="A28013" t="inlineStr">
        <is>
          <t>kinto-emailer</t>
        </is>
      </c>
      <c r="B28013" t="inlineStr">
        <is>
          <t>acc4fe03a10daae1135282847cc9d7691166c743</t>
        </is>
      </c>
      <c r="C28013" t="inlineStr">
        <is>
          <t>2019-02-20 16:00:13+00:00</t>
        </is>
      </c>
      <c r="D28013" t="inlineStr">
        <is>
          <t>verchange</t>
        </is>
      </c>
      <c r="E28013" t="inlineStr">
        <is>
          <t>bcrypt</t>
        </is>
      </c>
      <c r="F28013">
        <f>=3.1.6</f>
        <v/>
      </c>
      <c r="G28013" t="inlineStr">
        <is>
          <t>bcrypt</t>
        </is>
      </c>
      <c r="H28013">
        <f>=3.1.4</f>
        <v/>
      </c>
    </row>
    <row r="28014">
      <c r="A28014" t="inlineStr">
        <is>
          <t>kinto-emailer</t>
        </is>
      </c>
      <c r="B28014" t="inlineStr">
        <is>
          <t>acc4fe03a10daae1135282847cc9d7691166c743</t>
        </is>
      </c>
      <c r="C28014" t="inlineStr">
        <is>
          <t>2019-02-20 16:00:13+00:00</t>
        </is>
      </c>
      <c r="D28014" t="inlineStr">
        <is>
          <t>verchange</t>
        </is>
      </c>
      <c r="E28014" t="inlineStr">
        <is>
          <t>PasteDeploy</t>
        </is>
      </c>
      <c r="F28014">
        <f>=2.0.1</f>
        <v/>
      </c>
      <c r="G28014" t="inlineStr">
        <is>
          <t>PasteDeploy</t>
        </is>
      </c>
      <c r="H28014">
        <f>=1.5.2</f>
        <v/>
      </c>
    </row>
    <row r="28015">
      <c r="A28015" t="inlineStr">
        <is>
          <t>kinto-emailer</t>
        </is>
      </c>
      <c r="B28015" t="inlineStr">
        <is>
          <t>acc4fe03a10daae1135282847cc9d7691166c743</t>
        </is>
      </c>
      <c r="C28015" t="inlineStr">
        <is>
          <t>2019-02-20 16:00:13+00:00</t>
        </is>
      </c>
      <c r="D28015" t="inlineStr">
        <is>
          <t>verchange</t>
        </is>
      </c>
      <c r="E28015" t="inlineStr">
        <is>
          <t>pyramid-tm</t>
        </is>
      </c>
      <c r="F28015">
        <f>=2.2.1</f>
        <v/>
      </c>
      <c r="G28015" t="inlineStr">
        <is>
          <t>pyramid-tm</t>
        </is>
      </c>
      <c r="H28015">
        <f>=2.2</f>
        <v/>
      </c>
    </row>
    <row r="28016">
      <c r="A28016" t="inlineStr">
        <is>
          <t>kinto-emailer</t>
        </is>
      </c>
      <c r="B28016" t="inlineStr">
        <is>
          <t>acc4fe03a10daae1135282847cc9d7691166c743</t>
        </is>
      </c>
      <c r="C28016" t="inlineStr">
        <is>
          <t>2019-02-20 16:00:13+00:00</t>
        </is>
      </c>
      <c r="D28016" t="inlineStr">
        <is>
          <t>verchange</t>
        </is>
      </c>
      <c r="E28016" t="inlineStr">
        <is>
          <t>zope.interface</t>
        </is>
      </c>
      <c r="F28016">
        <f>=4.6.0</f>
        <v/>
      </c>
      <c r="G28016" t="inlineStr">
        <is>
          <t>zope.interface</t>
        </is>
      </c>
      <c r="H28016">
        <f>=4.4.3</f>
        <v/>
      </c>
    </row>
    <row r="28017">
      <c r="A28017" t="inlineStr">
        <is>
          <t>kinto-emailer</t>
        </is>
      </c>
      <c r="B28017" t="inlineStr">
        <is>
          <t>acc4fe03a10daae1135282847cc9d7691166c743</t>
        </is>
      </c>
      <c r="C28017" t="inlineStr">
        <is>
          <t>2019-02-20 16:00:13+00:00</t>
        </is>
      </c>
      <c r="D28017" t="inlineStr">
        <is>
          <t>verchange</t>
        </is>
      </c>
      <c r="E28017" t="inlineStr">
        <is>
          <t>dockerflow</t>
        </is>
      </c>
      <c r="F28017">
        <f>=2018.4.0</f>
        <v/>
      </c>
      <c r="G28017" t="inlineStr">
        <is>
          <t>dockerflow</t>
        </is>
      </c>
      <c r="H28017">
        <f>=2017.11.0</f>
        <v/>
      </c>
    </row>
    <row r="28018">
      <c r="A28018" t="inlineStr">
        <is>
          <t>kinto-emailer</t>
        </is>
      </c>
      <c r="B28018" t="inlineStr">
        <is>
          <t>acc4fe03a10daae1135282847cc9d7691166c743</t>
        </is>
      </c>
      <c r="C28018" t="inlineStr">
        <is>
          <t>2019-02-20 16:00:13+00:00</t>
        </is>
      </c>
      <c r="D28018" t="inlineStr">
        <is>
          <t>verchange</t>
        </is>
      </c>
      <c r="E28018" t="inlineStr">
        <is>
          <t>cornice-swagger</t>
        </is>
      </c>
      <c r="F28018">
        <f>=0.7.0</f>
        <v/>
      </c>
      <c r="G28018" t="inlineStr">
        <is>
          <t>cornice-swagger</t>
        </is>
      </c>
      <c r="H28018">
        <f>=0.5.2</f>
        <v/>
      </c>
    </row>
    <row r="28019">
      <c r="A28019" t="inlineStr">
        <is>
          <t>kinto-emailer</t>
        </is>
      </c>
      <c r="B28019" t="inlineStr">
        <is>
          <t>acc4fe03a10daae1135282847cc9d7691166c743</t>
        </is>
      </c>
      <c r="C28019" t="inlineStr">
        <is>
          <t>2019-02-20 16:00:13+00:00</t>
        </is>
      </c>
      <c r="D28019" t="inlineStr">
        <is>
          <t>verchange</t>
        </is>
      </c>
      <c r="E28019" t="inlineStr">
        <is>
          <t>venusian</t>
        </is>
      </c>
      <c r="F28019">
        <f>=1.2.0</f>
        <v/>
      </c>
      <c r="G28019" t="inlineStr">
        <is>
          <t>venusian</t>
        </is>
      </c>
      <c r="H28019">
        <f>=1.1.0</f>
        <v/>
      </c>
    </row>
    <row r="28020">
      <c r="A28020" t="inlineStr">
        <is>
          <t>kinto-emailer</t>
        </is>
      </c>
      <c r="B28020" t="inlineStr">
        <is>
          <t>acc4fe03a10daae1135282847cc9d7691166c743</t>
        </is>
      </c>
      <c r="C28020" t="inlineStr">
        <is>
          <t>2019-02-20 16:00:13+00:00</t>
        </is>
      </c>
      <c r="D28020" t="inlineStr">
        <is>
          <t>verchange</t>
        </is>
      </c>
      <c r="E28020" t="inlineStr">
        <is>
          <t>waitress</t>
        </is>
      </c>
      <c r="F28020">
        <f>=1.2.1</f>
        <v/>
      </c>
      <c r="G28020" t="inlineStr">
        <is>
          <t>waitress</t>
        </is>
      </c>
      <c r="H28020">
        <f>=1.1.0</f>
        <v/>
      </c>
    </row>
    <row r="28021">
      <c r="A28021" t="inlineStr">
        <is>
          <t>kinto-emailer</t>
        </is>
      </c>
      <c r="B28021" t="inlineStr">
        <is>
          <t>f7ca27b6147341cb49e2a268396b9774008c5d30</t>
        </is>
      </c>
      <c r="C28021" t="inlineStr">
        <is>
          <t>2020-12-01 11:28:31+00:00</t>
        </is>
      </c>
      <c r="D28021" t="inlineStr">
        <is>
          <t>verchange</t>
        </is>
      </c>
      <c r="E28021" t="inlineStr">
        <is>
          <t>pyramid</t>
        </is>
      </c>
      <c r="F28021">
        <f>=1.10.4</f>
        <v/>
      </c>
      <c r="G28021" t="inlineStr">
        <is>
          <t>pyramid</t>
        </is>
      </c>
      <c r="H28021">
        <f>=1.10.2</f>
        <v/>
      </c>
    </row>
    <row r="28022">
      <c r="A28022" t="inlineStr">
        <is>
          <t>kinto-emailer</t>
        </is>
      </c>
      <c r="B28022" t="inlineStr">
        <is>
          <t>f7ca27b6147341cb49e2a268396b9774008c5d30</t>
        </is>
      </c>
      <c r="C28022" t="inlineStr">
        <is>
          <t>2020-12-01 11:28:31+00:00</t>
        </is>
      </c>
      <c r="D28022" t="inlineStr">
        <is>
          <t>verchange</t>
        </is>
      </c>
      <c r="E28022" t="inlineStr">
        <is>
          <t>cffi</t>
        </is>
      </c>
      <c r="F28022">
        <f>=1.14.0</f>
        <v/>
      </c>
      <c r="G28022" t="inlineStr">
        <is>
          <t>cffi</t>
        </is>
      </c>
      <c r="H28022">
        <f>=1.12.1</f>
        <v/>
      </c>
    </row>
    <row r="28023">
      <c r="A28023" t="inlineStr">
        <is>
          <t>kinto-emailer</t>
        </is>
      </c>
      <c r="B28023" t="inlineStr">
        <is>
          <t>f7ca27b6147341cb49e2a268396b9774008c5d30</t>
        </is>
      </c>
      <c r="C28023" t="inlineStr">
        <is>
          <t>2020-12-01 11:28:31+00:00</t>
        </is>
      </c>
      <c r="D28023" t="inlineStr">
        <is>
          <t>verchange</t>
        </is>
      </c>
      <c r="E28023" t="inlineStr">
        <is>
          <t>requests</t>
        </is>
      </c>
      <c r="F28023">
        <f>=2.24.0</f>
        <v/>
      </c>
      <c r="G28023" t="inlineStr">
        <is>
          <t>requests</t>
        </is>
      </c>
      <c r="H28023">
        <f>=2.21.0</f>
        <v/>
      </c>
    </row>
    <row r="28024">
      <c r="A28024" t="inlineStr">
        <is>
          <t>kinto-emailer</t>
        </is>
      </c>
      <c r="B28024" t="inlineStr">
        <is>
          <t>f7ca27b6147341cb49e2a268396b9774008c5d30</t>
        </is>
      </c>
      <c r="C28024" t="inlineStr">
        <is>
          <t>2020-12-01 11:28:31+00:00</t>
        </is>
      </c>
      <c r="D28024" t="inlineStr">
        <is>
          <t>verchange</t>
        </is>
      </c>
      <c r="E28024" t="inlineStr">
        <is>
          <t>ujson</t>
        </is>
      </c>
      <c r="F28024">
        <f>=3.0.0</f>
        <v/>
      </c>
      <c r="G28024" t="inlineStr">
        <is>
          <t>ujson</t>
        </is>
      </c>
      <c r="H28024">
        <f>=1.35</f>
        <v/>
      </c>
    </row>
    <row r="28025">
      <c r="A28025" t="inlineStr">
        <is>
          <t>kinto-emailer</t>
        </is>
      </c>
      <c r="B28025" t="inlineStr">
        <is>
          <t>f7ca27b6147341cb49e2a268396b9774008c5d30</t>
        </is>
      </c>
      <c r="C28025" t="inlineStr">
        <is>
          <t>2020-12-01 11:28:31+00:00</t>
        </is>
      </c>
      <c r="D28025" t="inlineStr">
        <is>
          <t>verchange</t>
        </is>
      </c>
      <c r="E28025" t="inlineStr">
        <is>
          <t>kinto</t>
        </is>
      </c>
      <c r="F28025">
        <f>=13.6.6</f>
        <v/>
      </c>
      <c r="G28025" t="inlineStr">
        <is>
          <t>kinto</t>
        </is>
      </c>
      <c r="H28025">
        <f>=13.0.1</f>
        <v/>
      </c>
    </row>
    <row r="28026">
      <c r="A28026" t="inlineStr">
        <is>
          <t>kinto-emailer</t>
        </is>
      </c>
      <c r="B28026" t="inlineStr">
        <is>
          <t>f7ca27b6147341cb49e2a268396b9774008c5d30</t>
        </is>
      </c>
      <c r="C28026" t="inlineStr">
        <is>
          <t>2020-12-01 11:28:31+00:00</t>
        </is>
      </c>
      <c r="D28026" t="inlineStr">
        <is>
          <t>verchange</t>
        </is>
      </c>
      <c r="E28026" t="inlineStr">
        <is>
          <t>translationstring</t>
        </is>
      </c>
      <c r="F28026">
        <f>=1.4</f>
        <v/>
      </c>
      <c r="G28026" t="inlineStr">
        <is>
          <t>translationstring</t>
        </is>
      </c>
      <c r="H28026">
        <f>=1.3</f>
        <v/>
      </c>
    </row>
    <row r="28027">
      <c r="A28027" t="inlineStr">
        <is>
          <t>kinto-emailer</t>
        </is>
      </c>
      <c r="B28027" t="inlineStr">
        <is>
          <t>f7ca27b6147341cb49e2a268396b9774008c5d30</t>
        </is>
      </c>
      <c r="C28027" t="inlineStr">
        <is>
          <t>2020-12-01 11:28:31+00:00</t>
        </is>
      </c>
      <c r="D28027" t="inlineStr">
        <is>
          <t>verchange</t>
        </is>
      </c>
      <c r="E28027" t="inlineStr">
        <is>
          <t>colorama</t>
        </is>
      </c>
      <c r="F28027">
        <f>=0.4.3</f>
        <v/>
      </c>
      <c r="G28027" t="inlineStr">
        <is>
          <t>colorama</t>
        </is>
      </c>
      <c r="H28027">
        <f>=0.4.1</f>
        <v/>
      </c>
    </row>
    <row r="28028">
      <c r="A28028" t="inlineStr">
        <is>
          <t>kinto-emailer</t>
        </is>
      </c>
      <c r="B28028" t="inlineStr">
        <is>
          <t>f7ca27b6147341cb49e2a268396b9774008c5d30</t>
        </is>
      </c>
      <c r="C28028" t="inlineStr">
        <is>
          <t>2020-12-01 11:28:31+00:00</t>
        </is>
      </c>
      <c r="D28028" t="inlineStr">
        <is>
          <t>verchange</t>
        </is>
      </c>
      <c r="E28028" t="inlineStr">
        <is>
          <t>jsonpatch</t>
        </is>
      </c>
      <c r="F28028">
        <f>=1.26</f>
        <v/>
      </c>
      <c r="G28028" t="inlineStr">
        <is>
          <t>jsonpatch</t>
        </is>
      </c>
      <c r="H28028">
        <f>=1.23</f>
        <v/>
      </c>
    </row>
    <row r="28029">
      <c r="A28029" t="inlineStr">
        <is>
          <t>kinto-emailer</t>
        </is>
      </c>
      <c r="B28029" t="inlineStr">
        <is>
          <t>f7ca27b6147341cb49e2a268396b9774008c5d30</t>
        </is>
      </c>
      <c r="C28029" t="inlineStr">
        <is>
          <t>2020-12-01 11:28:31+00:00</t>
        </is>
      </c>
      <c r="D28029" t="inlineStr">
        <is>
          <t>verchange</t>
        </is>
      </c>
      <c r="E28029" t="inlineStr">
        <is>
          <t>pycparser</t>
        </is>
      </c>
      <c r="F28029">
        <f>=2.20</f>
        <v/>
      </c>
      <c r="G28029" t="inlineStr">
        <is>
          <t>pycparser</t>
        </is>
      </c>
      <c r="H28029">
        <f>=2.19</f>
        <v/>
      </c>
    </row>
    <row r="28030">
      <c r="A28030" t="inlineStr">
        <is>
          <t>kinto-emailer</t>
        </is>
      </c>
      <c r="B28030" t="inlineStr">
        <is>
          <t>f7ca27b6147341cb49e2a268396b9774008c5d30</t>
        </is>
      </c>
      <c r="C28030" t="inlineStr">
        <is>
          <t>2020-12-01 11:28:31+00:00</t>
        </is>
      </c>
      <c r="D28030" t="inlineStr">
        <is>
          <t>verchange</t>
        </is>
      </c>
      <c r="E28030" t="inlineStr">
        <is>
          <t>cornice</t>
        </is>
      </c>
      <c r="F28030">
        <f>=5.0.1</f>
        <v/>
      </c>
      <c r="G28030" t="inlineStr">
        <is>
          <t>cornice</t>
        </is>
      </c>
      <c r="H28030">
        <f>=3.5.1</f>
        <v/>
      </c>
    </row>
    <row r="28031">
      <c r="A28031" t="inlineStr">
        <is>
          <t>kinto-emailer</t>
        </is>
      </c>
      <c r="B28031" t="inlineStr">
        <is>
          <t>f7ca27b6147341cb49e2a268396b9774008c5d30</t>
        </is>
      </c>
      <c r="C28031" t="inlineStr">
        <is>
          <t>2020-12-01 11:28:31+00:00</t>
        </is>
      </c>
      <c r="D28031" t="inlineStr">
        <is>
          <t>verchange</t>
        </is>
      </c>
      <c r="E28031" t="inlineStr">
        <is>
          <t>WebOb</t>
        </is>
      </c>
      <c r="F28031">
        <f>=1.8.6</f>
        <v/>
      </c>
      <c r="G28031" t="inlineStr">
        <is>
          <t>WebOb</t>
        </is>
      </c>
      <c r="H28031">
        <f>=1.8.5</f>
        <v/>
      </c>
    </row>
    <row r="28032">
      <c r="A28032" t="inlineStr">
        <is>
          <t>kinto-emailer</t>
        </is>
      </c>
      <c r="B28032" t="inlineStr">
        <is>
          <t>f7ca27b6147341cb49e2a268396b9774008c5d30</t>
        </is>
      </c>
      <c r="C28032" t="inlineStr">
        <is>
          <t>2020-12-01 11:28:31+00:00</t>
        </is>
      </c>
      <c r="D28032" t="inlineStr">
        <is>
          <t>verchange</t>
        </is>
      </c>
      <c r="E28032" t="inlineStr">
        <is>
          <t>idna</t>
        </is>
      </c>
      <c r="F28032">
        <f>=2.10</f>
        <v/>
      </c>
      <c r="G28032" t="inlineStr">
        <is>
          <t>idna</t>
        </is>
      </c>
      <c r="H28032">
        <f>=2.8</f>
        <v/>
      </c>
    </row>
    <row r="28033">
      <c r="A28033" t="inlineStr">
        <is>
          <t>kinto-emailer</t>
        </is>
      </c>
      <c r="B28033" t="inlineStr">
        <is>
          <t>f7ca27b6147341cb49e2a268396b9774008c5d30</t>
        </is>
      </c>
      <c r="C28033" t="inlineStr">
        <is>
          <t>2020-12-01 11:28:31+00:00</t>
        </is>
      </c>
      <c r="D28033" t="inlineStr">
        <is>
          <t>verchange</t>
        </is>
      </c>
      <c r="E28033" t="inlineStr">
        <is>
          <t>hupper</t>
        </is>
      </c>
      <c r="F28033">
        <f>=1.10.2</f>
        <v/>
      </c>
      <c r="G28033" t="inlineStr">
        <is>
          <t>hupper</t>
        </is>
      </c>
      <c r="H28033">
        <f>=1.5</f>
        <v/>
      </c>
    </row>
    <row r="28034">
      <c r="A28034" t="inlineStr">
        <is>
          <t>kinto-emailer</t>
        </is>
      </c>
      <c r="B28034" t="inlineStr">
        <is>
          <t>f7ca27b6147341cb49e2a268396b9774008c5d30</t>
        </is>
      </c>
      <c r="C28034" t="inlineStr">
        <is>
          <t>2020-12-01 11:28:31+00:00</t>
        </is>
      </c>
      <c r="D28034" t="inlineStr">
        <is>
          <t>verchange</t>
        </is>
      </c>
      <c r="E28034" t="inlineStr">
        <is>
          <t>urllib3</t>
        </is>
      </c>
      <c r="F28034">
        <f>=1.25.9</f>
        <v/>
      </c>
      <c r="G28034" t="inlineStr">
        <is>
          <t>urllib3</t>
        </is>
      </c>
      <c r="H28034">
        <f>=1.24.1</f>
        <v/>
      </c>
    </row>
    <row r="28035">
      <c r="A28035" t="inlineStr">
        <is>
          <t>kinto-emailer</t>
        </is>
      </c>
      <c r="B28035" t="inlineStr">
        <is>
          <t>f7ca27b6147341cb49e2a268396b9774008c5d30</t>
        </is>
      </c>
      <c r="C28035" t="inlineStr">
        <is>
          <t>2020-12-01 11:28:31+00:00</t>
        </is>
      </c>
      <c r="D28035" t="inlineStr">
        <is>
          <t>verchange</t>
        </is>
      </c>
      <c r="E28035" t="inlineStr">
        <is>
          <t>plaster-pastedeploy</t>
        </is>
      </c>
      <c r="F28035">
        <f>=0.7</f>
        <v/>
      </c>
      <c r="G28035" t="inlineStr">
        <is>
          <t>plaster-pastedeploy</t>
        </is>
      </c>
      <c r="H28035">
        <f>=0.6</f>
        <v/>
      </c>
    </row>
    <row r="28036">
      <c r="A28036" t="inlineStr">
        <is>
          <t>kinto-emailer</t>
        </is>
      </c>
      <c r="B28036" t="inlineStr">
        <is>
          <t>f7ca27b6147341cb49e2a268396b9774008c5d30</t>
        </is>
      </c>
      <c r="C28036" t="inlineStr">
        <is>
          <t>2020-12-01 11:28:31+00:00</t>
        </is>
      </c>
      <c r="D28036" t="inlineStr">
        <is>
          <t>verchange</t>
        </is>
      </c>
      <c r="E28036" t="inlineStr">
        <is>
          <t>transaction</t>
        </is>
      </c>
      <c r="F28036">
        <f>=3.0.0</f>
        <v/>
      </c>
      <c r="G28036" t="inlineStr">
        <is>
          <t>transaction</t>
        </is>
      </c>
      <c r="H28036">
        <f>=2.4.0</f>
        <v/>
      </c>
    </row>
    <row r="28037">
      <c r="A28037" t="inlineStr">
        <is>
          <t>kinto-emailer</t>
        </is>
      </c>
      <c r="B28037" t="inlineStr">
        <is>
          <t>f7ca27b6147341cb49e2a268396b9774008c5d30</t>
        </is>
      </c>
      <c r="C28037" t="inlineStr">
        <is>
          <t>2020-12-01 11:28:31+00:00</t>
        </is>
      </c>
      <c r="D28037" t="inlineStr">
        <is>
          <t>verchange</t>
        </is>
      </c>
      <c r="E28037" t="inlineStr">
        <is>
          <t>simplejson</t>
        </is>
      </c>
      <c r="F28037">
        <f>=3.17.2</f>
        <v/>
      </c>
      <c r="G28037" t="inlineStr">
        <is>
          <t>simplejson</t>
        </is>
      </c>
      <c r="H28037">
        <f>=3.16.0</f>
        <v/>
      </c>
    </row>
    <row r="28038">
      <c r="A28038" t="inlineStr">
        <is>
          <t>kinto-emailer</t>
        </is>
      </c>
      <c r="B28038" t="inlineStr">
        <is>
          <t>f7ca27b6147341cb49e2a268396b9774008c5d30</t>
        </is>
      </c>
      <c r="C28038" t="inlineStr">
        <is>
          <t>2020-12-01 11:28:31+00:00</t>
        </is>
      </c>
      <c r="D28038" t="inlineStr">
        <is>
          <t>verchange</t>
        </is>
      </c>
      <c r="E28038" t="inlineStr">
        <is>
          <t>python-dateutil</t>
        </is>
      </c>
      <c r="F28038">
        <f>=2.8.1</f>
        <v/>
      </c>
      <c r="G28038" t="inlineStr">
        <is>
          <t>python-dateutil</t>
        </is>
      </c>
      <c r="H28038">
        <f>=2.8.0</f>
        <v/>
      </c>
    </row>
    <row r="28039">
      <c r="A28039" t="inlineStr">
        <is>
          <t>kinto-emailer</t>
        </is>
      </c>
      <c r="B28039" t="inlineStr">
        <is>
          <t>f7ca27b6147341cb49e2a268396b9774008c5d30</t>
        </is>
      </c>
      <c r="C28039" t="inlineStr">
        <is>
          <t>2020-12-01 11:28:31+00:00</t>
        </is>
      </c>
      <c r="D28039" t="inlineStr">
        <is>
          <t>verchange</t>
        </is>
      </c>
      <c r="E28039" t="inlineStr">
        <is>
          <t>certifi</t>
        </is>
      </c>
      <c r="F28039">
        <f>=2020.6.20</f>
        <v/>
      </c>
      <c r="G28039" t="inlineStr">
        <is>
          <t>certifi</t>
        </is>
      </c>
      <c r="H28039">
        <f>=2018.11.29</f>
        <v/>
      </c>
    </row>
    <row r="28040">
      <c r="A28040" t="inlineStr">
        <is>
          <t>kinto-emailer</t>
        </is>
      </c>
      <c r="B28040" t="inlineStr">
        <is>
          <t>f7ca27b6147341cb49e2a268396b9774008c5d30</t>
        </is>
      </c>
      <c r="C28040" t="inlineStr">
        <is>
          <t>2020-12-01 11:28:31+00:00</t>
        </is>
      </c>
      <c r="D28040" t="inlineStr">
        <is>
          <t>verchange</t>
        </is>
      </c>
      <c r="E28040" t="inlineStr">
        <is>
          <t>bcrypt</t>
        </is>
      </c>
      <c r="F28040">
        <f>=3.1.7</f>
        <v/>
      </c>
      <c r="G28040" t="inlineStr">
        <is>
          <t>bcrypt</t>
        </is>
      </c>
      <c r="H28040">
        <f>=3.1.6</f>
        <v/>
      </c>
    </row>
    <row r="28041">
      <c r="A28041" t="inlineStr">
        <is>
          <t>kinto-emailer</t>
        </is>
      </c>
      <c r="B28041" t="inlineStr">
        <is>
          <t>f7ca27b6147341cb49e2a268396b9774008c5d30</t>
        </is>
      </c>
      <c r="C28041" t="inlineStr">
        <is>
          <t>2020-12-01 11:28:31+00:00</t>
        </is>
      </c>
      <c r="D28041" t="inlineStr">
        <is>
          <t>verchange</t>
        </is>
      </c>
      <c r="E28041" t="inlineStr">
        <is>
          <t>PasteDeploy</t>
        </is>
      </c>
      <c r="F28041">
        <f>=2.1.0</f>
        <v/>
      </c>
      <c r="G28041" t="inlineStr">
        <is>
          <t>PasteDeploy</t>
        </is>
      </c>
      <c r="H28041">
        <f>=2.0.1</f>
        <v/>
      </c>
    </row>
    <row r="28042">
      <c r="A28042" t="inlineStr">
        <is>
          <t>kinto-emailer</t>
        </is>
      </c>
      <c r="B28042" t="inlineStr">
        <is>
          <t>f7ca27b6147341cb49e2a268396b9774008c5d30</t>
        </is>
      </c>
      <c r="C28042" t="inlineStr">
        <is>
          <t>2020-12-01 11:28:31+00:00</t>
        </is>
      </c>
      <c r="D28042" t="inlineStr">
        <is>
          <t>verchange</t>
        </is>
      </c>
      <c r="E28042" t="inlineStr">
        <is>
          <t>pyramid-tm</t>
        </is>
      </c>
      <c r="F28042">
        <f>=2.4</f>
        <v/>
      </c>
      <c r="G28042" t="inlineStr">
        <is>
          <t>pyramid-tm</t>
        </is>
      </c>
      <c r="H28042">
        <f>=2.2.1</f>
        <v/>
      </c>
    </row>
    <row r="28043">
      <c r="A28043" t="inlineStr">
        <is>
          <t>kinto-emailer</t>
        </is>
      </c>
      <c r="B28043" t="inlineStr">
        <is>
          <t>f7ca27b6147341cb49e2a268396b9774008c5d30</t>
        </is>
      </c>
      <c r="C28043" t="inlineStr">
        <is>
          <t>2020-12-01 11:28:31+00:00</t>
        </is>
      </c>
      <c r="D28043" t="inlineStr">
        <is>
          <t>verchange</t>
        </is>
      </c>
      <c r="E28043" t="inlineStr">
        <is>
          <t>zope.interface</t>
        </is>
      </c>
      <c r="F28043">
        <f>=5.1.0</f>
        <v/>
      </c>
      <c r="G28043" t="inlineStr">
        <is>
          <t>zope.interface</t>
        </is>
      </c>
      <c r="H28043">
        <f>=4.6.0</f>
        <v/>
      </c>
    </row>
    <row r="28044">
      <c r="A28044" t="inlineStr">
        <is>
          <t>kinto-emailer</t>
        </is>
      </c>
      <c r="B28044" t="inlineStr">
        <is>
          <t>f7ca27b6147341cb49e2a268396b9774008c5d30</t>
        </is>
      </c>
      <c r="C28044" t="inlineStr">
        <is>
          <t>2020-12-01 11:28:31+00:00</t>
        </is>
      </c>
      <c r="D28044" t="inlineStr">
        <is>
          <t>verchange</t>
        </is>
      </c>
      <c r="E28044" t="inlineStr">
        <is>
          <t>dockerflow</t>
        </is>
      </c>
      <c r="F28044">
        <f>=2020.6.0</f>
        <v/>
      </c>
      <c r="G28044" t="inlineStr">
        <is>
          <t>dockerflow</t>
        </is>
      </c>
      <c r="H28044">
        <f>=2018.4.0</f>
        <v/>
      </c>
    </row>
    <row r="28045">
      <c r="A28045" t="inlineStr">
        <is>
          <t>kinto-emailer</t>
        </is>
      </c>
      <c r="B28045" t="inlineStr">
        <is>
          <t>f7ca27b6147341cb49e2a268396b9774008c5d30</t>
        </is>
      </c>
      <c r="C28045" t="inlineStr">
        <is>
          <t>2020-12-01 11:28:31+00:00</t>
        </is>
      </c>
      <c r="D28045" t="inlineStr">
        <is>
          <t>verchange</t>
        </is>
      </c>
      <c r="E28045" t="inlineStr">
        <is>
          <t>cornice-swagger</t>
        </is>
      </c>
      <c r="F28045">
        <f>=1.0.0</f>
        <v/>
      </c>
      <c r="G28045" t="inlineStr">
        <is>
          <t>cornice-swagger</t>
        </is>
      </c>
      <c r="H28045">
        <f>=0.7.0</f>
        <v/>
      </c>
    </row>
    <row r="28046">
      <c r="A28046" t="inlineStr">
        <is>
          <t>kinto-emailer</t>
        </is>
      </c>
      <c r="B28046" t="inlineStr">
        <is>
          <t>f7ca27b6147341cb49e2a268396b9774008c5d30</t>
        </is>
      </c>
      <c r="C28046" t="inlineStr">
        <is>
          <t>2020-12-01 11:28:31+00:00</t>
        </is>
      </c>
      <c r="D28046" t="inlineStr">
        <is>
          <t>verchange</t>
        </is>
      </c>
      <c r="E28046" t="inlineStr">
        <is>
          <t>jsonschema</t>
        </is>
      </c>
      <c r="F28046">
        <f>=3.2.0</f>
        <v/>
      </c>
      <c r="G28046" t="inlineStr">
        <is>
          <t>jsonschema</t>
        </is>
      </c>
      <c r="H28046">
        <f>=2.6.0</f>
        <v/>
      </c>
    </row>
    <row r="28047">
      <c r="A28047" t="inlineStr">
        <is>
          <t>kinto-emailer</t>
        </is>
      </c>
      <c r="B28047" t="inlineStr">
        <is>
          <t>f7ca27b6147341cb49e2a268396b9774008c5d30</t>
        </is>
      </c>
      <c r="C28047" t="inlineStr">
        <is>
          <t>2020-12-01 11:28:31+00:00</t>
        </is>
      </c>
      <c r="D28047" t="inlineStr">
        <is>
          <t>verchange</t>
        </is>
      </c>
      <c r="E28047" t="inlineStr">
        <is>
          <t>venusian</t>
        </is>
      </c>
      <c r="F28047">
        <f>=3.0.0</f>
        <v/>
      </c>
      <c r="G28047" t="inlineStr">
        <is>
          <t>venusian</t>
        </is>
      </c>
      <c r="H28047">
        <f>=1.2.0</f>
        <v/>
      </c>
    </row>
    <row r="28048">
      <c r="A28048" t="inlineStr">
        <is>
          <t>kinto-emailer</t>
        </is>
      </c>
      <c r="B28048" t="inlineStr">
        <is>
          <t>f7ca27b6147341cb49e2a268396b9774008c5d30</t>
        </is>
      </c>
      <c r="C28048" t="inlineStr">
        <is>
          <t>2020-12-01 11:28:31+00:00</t>
        </is>
      </c>
      <c r="D28048" t="inlineStr">
        <is>
          <t>verchange</t>
        </is>
      </c>
      <c r="E28048" t="inlineStr">
        <is>
          <t>waitress</t>
        </is>
      </c>
      <c r="F28048">
        <f>=1.4.4</f>
        <v/>
      </c>
      <c r="G28048" t="inlineStr">
        <is>
          <t>waitress</t>
        </is>
      </c>
      <c r="H28048">
        <f>=1.2.1</f>
        <v/>
      </c>
    </row>
    <row r="28049">
      <c r="A28049" t="inlineStr">
        <is>
          <t>simpleai</t>
        </is>
      </c>
      <c r="B28049" t="inlineStr">
        <is>
          <t>e0d308867ba2e4c26eedc2b5b234d82053fccffa</t>
        </is>
      </c>
      <c r="C28049" t="inlineStr">
        <is>
          <t>2013-01-17 18:42:40+00:00</t>
        </is>
      </c>
      <c r="D28049" t="inlineStr">
        <is>
          <t>add</t>
        </is>
      </c>
      <c r="E28049" t="inlineStr">
        <is>
          <t>numpy</t>
        </is>
      </c>
      <c r="F28049" t="inlineStr"/>
      <c r="G28049" t="inlineStr"/>
      <c r="H28049" t="inlineStr"/>
    </row>
    <row r="28050">
      <c r="A28050" t="inlineStr">
        <is>
          <t>simpleai</t>
        </is>
      </c>
      <c r="B28050" t="inlineStr">
        <is>
          <t>0d4dc176b1c24cb93e3098ff78f8154761dccc85</t>
        </is>
      </c>
      <c r="C28050" t="inlineStr">
        <is>
          <t>2013-07-11 21:43:51+00:00</t>
        </is>
      </c>
      <c r="D28050" t="inlineStr">
        <is>
          <t>add</t>
        </is>
      </c>
      <c r="E28050" t="inlineStr">
        <is>
          <t>flask</t>
        </is>
      </c>
      <c r="F28050" t="inlineStr"/>
      <c r="G28050" t="inlineStr"/>
      <c r="H28050" t="inlineStr"/>
    </row>
    <row r="28051">
      <c r="A28051" t="inlineStr">
        <is>
          <t>simpleai</t>
        </is>
      </c>
      <c r="B28051" t="inlineStr">
        <is>
          <t>0d4dc176b1c24cb93e3098ff78f8154761dccc85</t>
        </is>
      </c>
      <c r="C28051" t="inlineStr">
        <is>
          <t>2013-07-11 21:43:51+00:00</t>
        </is>
      </c>
      <c r="D28051" t="inlineStr">
        <is>
          <t>rem</t>
        </is>
      </c>
      <c r="E28051" t="inlineStr"/>
      <c r="F28051" t="inlineStr"/>
      <c r="G28051" t="inlineStr">
        <is>
          <t>bottle</t>
        </is>
      </c>
      <c r="H28051" t="inlineStr"/>
    </row>
    <row r="28052">
      <c r="A28052" t="inlineStr">
        <is>
          <t>simpleai</t>
        </is>
      </c>
      <c r="B28052" t="inlineStr">
        <is>
          <t>1a64bdc9fd9b87546aa3e2740a474fef95793553</t>
        </is>
      </c>
      <c r="C28052" t="inlineStr">
        <is>
          <t>2015-08-20 21:20:57+00:00</t>
        </is>
      </c>
      <c r="D28052" t="inlineStr">
        <is>
          <t>rem</t>
        </is>
      </c>
      <c r="E28052" t="inlineStr"/>
      <c r="F28052" t="inlineStr"/>
      <c r="G28052" t="inlineStr">
        <is>
          <t>pyparsing</t>
        </is>
      </c>
      <c r="H28052">
        <f>=1.5.7</f>
        <v/>
      </c>
    </row>
    <row r="28053">
      <c r="A28053" t="inlineStr">
        <is>
          <t>oslo.db</t>
        </is>
      </c>
      <c r="B28053" t="inlineStr">
        <is>
          <t>404de362a3cf8fb88e827fe0b4bf6b2d5baea405</t>
        </is>
      </c>
      <c r="C28053" t="inlineStr">
        <is>
          <t>2014-07-09 09:26:50+00:00</t>
        </is>
      </c>
      <c r="D28053" t="inlineStr">
        <is>
          <t>verchange</t>
        </is>
      </c>
      <c r="E28053" t="inlineStr">
        <is>
          <t>oslo.config</t>
        </is>
      </c>
      <c r="F28053" t="inlineStr">
        <is>
          <t>&gt;=1.2.1</t>
        </is>
      </c>
      <c r="G28053" t="inlineStr">
        <is>
          <t>oslo.config</t>
        </is>
      </c>
      <c r="H28053" t="inlineStr">
        <is>
          <t>&gt;=1.2.0</t>
        </is>
      </c>
    </row>
    <row r="28054">
      <c r="A28054" t="inlineStr">
        <is>
          <t>oslo.db</t>
        </is>
      </c>
      <c r="B28054" t="inlineStr">
        <is>
          <t>404de362a3cf8fb88e827fe0b4bf6b2d5baea405</t>
        </is>
      </c>
      <c r="C28054" t="inlineStr">
        <is>
          <t>2014-07-09 09:26:50+00:00</t>
        </is>
      </c>
      <c r="D28054" t="inlineStr">
        <is>
          <t>verchange</t>
        </is>
      </c>
      <c r="E28054" t="inlineStr">
        <is>
          <t>SQLAlchemy</t>
        </is>
      </c>
      <c r="F28054" t="inlineStr">
        <is>
          <t>&lt;=0.9.99;!=0.9.5;&gt;=0.7.8</t>
        </is>
      </c>
      <c r="G28054" t="inlineStr">
        <is>
          <t>SQLAlchemy</t>
        </is>
      </c>
      <c r="H28054" t="inlineStr">
        <is>
          <t>&lt;=0.9.99;&gt;=0.7.8</t>
        </is>
      </c>
    </row>
    <row r="28055">
      <c r="A28055" t="inlineStr">
        <is>
          <t>oslo.db</t>
        </is>
      </c>
      <c r="B28055" t="inlineStr">
        <is>
          <t>68c0b62972ef6a8c5d8fe92a75894e34d3947932</t>
        </is>
      </c>
      <c r="C28055" t="inlineStr">
        <is>
          <t>2014-08-20 09:18:35+00:00</t>
        </is>
      </c>
      <c r="D28055" t="inlineStr">
        <is>
          <t>verchange</t>
        </is>
      </c>
      <c r="E28055" t="inlineStr">
        <is>
          <t>oslo.config</t>
        </is>
      </c>
      <c r="F28055" t="inlineStr">
        <is>
          <t>&gt;=1.4.0.0a3</t>
        </is>
      </c>
      <c r="G28055" t="inlineStr">
        <is>
          <t>oslo.config</t>
        </is>
      </c>
      <c r="H28055" t="inlineStr">
        <is>
          <t>&gt;=1.2.1</t>
        </is>
      </c>
    </row>
    <row r="28056">
      <c r="A28056" t="inlineStr">
        <is>
          <t>oslo.db</t>
        </is>
      </c>
      <c r="B28056" t="inlineStr">
        <is>
          <t>68c0b62972ef6a8c5d8fe92a75894e34d3947932</t>
        </is>
      </c>
      <c r="C28056" t="inlineStr">
        <is>
          <t>2014-08-20 09:18:35+00:00</t>
        </is>
      </c>
      <c r="D28056" t="inlineStr">
        <is>
          <t>verchange</t>
        </is>
      </c>
      <c r="E28056" t="inlineStr">
        <is>
          <t>SQLAlchemy</t>
        </is>
      </c>
      <c r="F28056" t="inlineStr">
        <is>
          <t>&gt;=0.9.7;&lt;=0.9.99;&lt;=0.8.99;&gt;=0.8.4</t>
        </is>
      </c>
      <c r="G28056" t="inlineStr">
        <is>
          <t>SQLAlchemy</t>
        </is>
      </c>
      <c r="H28056" t="inlineStr">
        <is>
          <t>&lt;=0.9.99;!=0.9.5;&gt;=0.7.8</t>
        </is>
      </c>
    </row>
    <row r="28057">
      <c r="A28057" t="inlineStr">
        <is>
          <t>oslo.db</t>
        </is>
      </c>
      <c r="B28057" t="inlineStr">
        <is>
          <t>68c0b62972ef6a8c5d8fe92a75894e34d3947932</t>
        </is>
      </c>
      <c r="C28057" t="inlineStr">
        <is>
          <t>2014-08-20 09:18:35+00:00</t>
        </is>
      </c>
      <c r="D28057" t="inlineStr">
        <is>
          <t>verchange</t>
        </is>
      </c>
      <c r="E28057" t="inlineStr">
        <is>
          <t>alembic</t>
        </is>
      </c>
      <c r="F28057" t="inlineStr">
        <is>
          <t>&gt;=0.6.4</t>
        </is>
      </c>
      <c r="G28057" t="inlineStr">
        <is>
          <t>alembic</t>
        </is>
      </c>
      <c r="H28057" t="inlineStr">
        <is>
          <t>&gt;=0.4.1</t>
        </is>
      </c>
    </row>
    <row r="28058">
      <c r="A28058" t="inlineStr">
        <is>
          <t>oslo.db</t>
        </is>
      </c>
      <c r="B28058" t="inlineStr">
        <is>
          <t>68c0b62972ef6a8c5d8fe92a75894e34d3947932</t>
        </is>
      </c>
      <c r="C28058" t="inlineStr">
        <is>
          <t>2014-08-20 09:18:35+00:00</t>
        </is>
      </c>
      <c r="D28058" t="inlineStr">
        <is>
          <t>add</t>
        </is>
      </c>
      <c r="E28058" t="inlineStr">
        <is>
          <t>oslo.utils</t>
        </is>
      </c>
      <c r="F28058" t="inlineStr">
        <is>
          <t>&gt;=0.1.1</t>
        </is>
      </c>
      <c r="G28058" t="inlineStr"/>
      <c r="H28058" t="inlineStr"/>
    </row>
    <row r="28059">
      <c r="A28059" t="inlineStr">
        <is>
          <t>oslo.db</t>
        </is>
      </c>
      <c r="B28059" t="inlineStr">
        <is>
          <t>68c0b62972ef6a8c5d8fe92a75894e34d3947932</t>
        </is>
      </c>
      <c r="C28059" t="inlineStr">
        <is>
          <t>2014-08-20 09:18:35+00:00</t>
        </is>
      </c>
      <c r="D28059" t="inlineStr">
        <is>
          <t>rem</t>
        </is>
      </c>
      <c r="E28059" t="inlineStr"/>
      <c r="F28059" t="inlineStr"/>
      <c r="G28059" t="inlineStr">
        <is>
          <t>lockfile</t>
        </is>
      </c>
      <c r="H28059" t="inlineStr">
        <is>
          <t>&gt;=0.8</t>
        </is>
      </c>
    </row>
    <row r="28060">
      <c r="A28060" t="inlineStr">
        <is>
          <t>oslo.db</t>
        </is>
      </c>
      <c r="B28060" t="inlineStr">
        <is>
          <t>cc7ae9fecc705924c4dc1d8d104338afc0e2437e</t>
        </is>
      </c>
      <c r="C28060" t="inlineStr">
        <is>
          <t>2014-09-16 11:25:27+00:00</t>
        </is>
      </c>
      <c r="D28060" t="inlineStr">
        <is>
          <t>verchange</t>
        </is>
      </c>
      <c r="E28060" t="inlineStr">
        <is>
          <t>oslo.utils</t>
        </is>
      </c>
      <c r="F28060" t="inlineStr">
        <is>
          <t>&gt;=0.3.0</t>
        </is>
      </c>
      <c r="G28060" t="inlineStr">
        <is>
          <t>oslo.utils</t>
        </is>
      </c>
      <c r="H28060" t="inlineStr">
        <is>
          <t>&gt;=0.1.1</t>
        </is>
      </c>
    </row>
    <row r="28061">
      <c r="A28061" t="inlineStr">
        <is>
          <t>oslo.db</t>
        </is>
      </c>
      <c r="B28061" t="inlineStr">
        <is>
          <t>cc7ae9fecc705924c4dc1d8d104338afc0e2437e</t>
        </is>
      </c>
      <c r="C28061" t="inlineStr">
        <is>
          <t>2014-09-16 11:25:27+00:00</t>
        </is>
      </c>
      <c r="D28061" t="inlineStr">
        <is>
          <t>verchange</t>
        </is>
      </c>
      <c r="E28061" t="inlineStr">
        <is>
          <t>sqlalchemy-migrate</t>
        </is>
      </c>
      <c r="F28061" t="inlineStr">
        <is>
          <t>&gt;=0.9.1;!=0.9.2</t>
        </is>
      </c>
      <c r="G28061" t="inlineStr">
        <is>
          <t>sqlalchemy-migrate</t>
        </is>
      </c>
      <c r="H28061" t="inlineStr">
        <is>
          <t>&gt;=0.9.1</t>
        </is>
      </c>
    </row>
    <row r="28062">
      <c r="A28062" t="inlineStr">
        <is>
          <t>oslo.db</t>
        </is>
      </c>
      <c r="B28062" t="inlineStr">
        <is>
          <t>cc7ae9fecc705924c4dc1d8d104338afc0e2437e</t>
        </is>
      </c>
      <c r="C28062" t="inlineStr">
        <is>
          <t>2014-09-16 11:25:27+00:00</t>
        </is>
      </c>
      <c r="D28062" t="inlineStr">
        <is>
          <t>add</t>
        </is>
      </c>
      <c r="E28062" t="inlineStr">
        <is>
          <t>oslo.i18n</t>
        </is>
      </c>
      <c r="F28062" t="inlineStr">
        <is>
          <t>&gt;=0.3.0</t>
        </is>
      </c>
      <c r="G28062" t="inlineStr"/>
      <c r="H28062" t="inlineStr"/>
    </row>
    <row r="28063">
      <c r="A28063" t="inlineStr">
        <is>
          <t>oslo.db</t>
        </is>
      </c>
      <c r="B28063" t="inlineStr">
        <is>
          <t>58cfd8262e3a071b042fadedccfa229633fb3702</t>
        </is>
      </c>
      <c r="C28063" t="inlineStr">
        <is>
          <t>2014-11-17 15:31:48+00:00</t>
        </is>
      </c>
      <c r="D28063" t="inlineStr">
        <is>
          <t>verchange</t>
        </is>
      </c>
      <c r="E28063" t="inlineStr">
        <is>
          <t>stevedore</t>
        </is>
      </c>
      <c r="F28063" t="inlineStr">
        <is>
          <t>&gt;=1.1.0</t>
        </is>
      </c>
      <c r="G28063" t="inlineStr">
        <is>
          <t>stevedore</t>
        </is>
      </c>
      <c r="H28063" t="inlineStr">
        <is>
          <t>&gt;=0.14</t>
        </is>
      </c>
    </row>
    <row r="28064">
      <c r="A28064" t="inlineStr">
        <is>
          <t>oslo.db</t>
        </is>
      </c>
      <c r="B28064" t="inlineStr">
        <is>
          <t>58cfd8262e3a071b042fadedccfa229633fb3702</t>
        </is>
      </c>
      <c r="C28064" t="inlineStr">
        <is>
          <t>2014-11-17 15:31:48+00:00</t>
        </is>
      </c>
      <c r="D28064" t="inlineStr">
        <is>
          <t>verchange</t>
        </is>
      </c>
      <c r="E28064" t="inlineStr">
        <is>
          <t>oslo.utils</t>
        </is>
      </c>
      <c r="F28064" t="inlineStr">
        <is>
          <t>&gt;=1.0.0</t>
        </is>
      </c>
      <c r="G28064" t="inlineStr">
        <is>
          <t>oslo.utils</t>
        </is>
      </c>
      <c r="H28064" t="inlineStr">
        <is>
          <t>&gt;=0.3.0</t>
        </is>
      </c>
    </row>
    <row r="28065">
      <c r="A28065" t="inlineStr">
        <is>
          <t>oslo.db</t>
        </is>
      </c>
      <c r="B28065" t="inlineStr">
        <is>
          <t>58cfd8262e3a071b042fadedccfa229633fb3702</t>
        </is>
      </c>
      <c r="C28065" t="inlineStr">
        <is>
          <t>2014-11-17 15:31:48+00:00</t>
        </is>
      </c>
      <c r="D28065" t="inlineStr">
        <is>
          <t>verchange</t>
        </is>
      </c>
      <c r="E28065" t="inlineStr">
        <is>
          <t>oslo.config</t>
        </is>
      </c>
      <c r="F28065" t="inlineStr">
        <is>
          <t>&gt;=1.4.0</t>
        </is>
      </c>
      <c r="G28065" t="inlineStr">
        <is>
          <t>oslo.config</t>
        </is>
      </c>
      <c r="H28065" t="inlineStr">
        <is>
          <t>&gt;=1.4.0.0a3</t>
        </is>
      </c>
    </row>
    <row r="28066">
      <c r="A28066" t="inlineStr">
        <is>
          <t>oslo.db</t>
        </is>
      </c>
      <c r="B28066" t="inlineStr">
        <is>
          <t>58cfd8262e3a071b042fadedccfa229633fb3702</t>
        </is>
      </c>
      <c r="C28066" t="inlineStr">
        <is>
          <t>2014-11-17 15:31:48+00:00</t>
        </is>
      </c>
      <c r="D28066" t="inlineStr">
        <is>
          <t>verchange</t>
        </is>
      </c>
      <c r="E28066" t="inlineStr">
        <is>
          <t>oslo.i18n</t>
        </is>
      </c>
      <c r="F28066" t="inlineStr">
        <is>
          <t>&gt;=1.0.0</t>
        </is>
      </c>
      <c r="G28066" t="inlineStr">
        <is>
          <t>oslo.i18n</t>
        </is>
      </c>
      <c r="H28066" t="inlineStr">
        <is>
          <t>&gt;=0.3.0</t>
        </is>
      </c>
    </row>
    <row r="28067">
      <c r="A28067" t="inlineStr">
        <is>
          <t>oslo.db</t>
        </is>
      </c>
      <c r="B28067" t="inlineStr">
        <is>
          <t>58cfd8262e3a071b042fadedccfa229633fb3702</t>
        </is>
      </c>
      <c r="C28067" t="inlineStr">
        <is>
          <t>2014-11-17 15:31:48+00:00</t>
        </is>
      </c>
      <c r="D28067" t="inlineStr">
        <is>
          <t>add</t>
        </is>
      </c>
      <c r="E28067" t="inlineStr">
        <is>
          <t>six</t>
        </is>
      </c>
      <c r="F28067" t="inlineStr">
        <is>
          <t>&gt;=1.7.0</t>
        </is>
      </c>
      <c r="G28067" t="inlineStr"/>
      <c r="H28067" t="inlineStr"/>
    </row>
    <row r="28068">
      <c r="A28068" t="inlineStr">
        <is>
          <t>oslo.db</t>
        </is>
      </c>
      <c r="B28068" t="inlineStr">
        <is>
          <t>4ad43a40611ef8cba715aa4d392dda40c079894a</t>
        </is>
      </c>
      <c r="C28068" t="inlineStr">
        <is>
          <t>2014-12-03 14:24:50+00:00</t>
        </is>
      </c>
      <c r="D28068" t="inlineStr">
        <is>
          <t>add</t>
        </is>
      </c>
      <c r="E28068" t="inlineStr">
        <is>
          <t>pbr</t>
        </is>
      </c>
      <c r="F28068" t="inlineStr">
        <is>
          <t>&lt;1.0;&gt;=0.6;!=0.7</t>
        </is>
      </c>
      <c r="G28068" t="inlineStr"/>
      <c r="H28068" t="inlineStr"/>
    </row>
    <row r="28069">
      <c r="A28069" t="inlineStr">
        <is>
          <t>oslo.db</t>
        </is>
      </c>
      <c r="B28069" t="inlineStr">
        <is>
          <t>571433bfc4936d90602bfac4cbd7e9170c0a8d07</t>
        </is>
      </c>
      <c r="C28069" t="inlineStr">
        <is>
          <t>2014-12-15 16:49:36+00:00</t>
        </is>
      </c>
      <c r="D28069" t="inlineStr">
        <is>
          <t>verchange</t>
        </is>
      </c>
      <c r="E28069" t="inlineStr">
        <is>
          <t>oslo.utils</t>
        </is>
      </c>
      <c r="F28069" t="inlineStr">
        <is>
          <t>&gt;=1.1.0</t>
        </is>
      </c>
      <c r="G28069" t="inlineStr">
        <is>
          <t>oslo.utils</t>
        </is>
      </c>
      <c r="H28069" t="inlineStr">
        <is>
          <t>&gt;=1.0.0</t>
        </is>
      </c>
    </row>
    <row r="28070">
      <c r="A28070" t="inlineStr">
        <is>
          <t>oslo.db</t>
        </is>
      </c>
      <c r="B28070" t="inlineStr">
        <is>
          <t>571433bfc4936d90602bfac4cbd7e9170c0a8d07</t>
        </is>
      </c>
      <c r="C28070" t="inlineStr">
        <is>
          <t>2014-12-15 16:49:36+00:00</t>
        </is>
      </c>
      <c r="D28070" t="inlineStr">
        <is>
          <t>verchange</t>
        </is>
      </c>
      <c r="E28070" t="inlineStr">
        <is>
          <t>SQLAlchemy</t>
        </is>
      </c>
      <c r="F28070" t="inlineStr">
        <is>
          <t>&lt;=0.9.99;&gt;=0.9.7</t>
        </is>
      </c>
      <c r="G28070" t="inlineStr">
        <is>
          <t>SQLAlchemy</t>
        </is>
      </c>
      <c r="H28070" t="inlineStr">
        <is>
          <t>&gt;=0.9.7;&lt;=0.9.99;&lt;=0.8.99;&gt;=0.8.4</t>
        </is>
      </c>
    </row>
    <row r="28071">
      <c r="A28071" t="inlineStr">
        <is>
          <t>oslo.db</t>
        </is>
      </c>
      <c r="B28071" t="inlineStr">
        <is>
          <t>be916c107e13005cf32929d9b701a79883444258</t>
        </is>
      </c>
      <c r="C28071" t="inlineStr">
        <is>
          <t>2014-12-16 19:36:11+00:00</t>
        </is>
      </c>
      <c r="D28071" t="inlineStr">
        <is>
          <t>verchange</t>
        </is>
      </c>
      <c r="E28071" t="inlineStr">
        <is>
          <t>oslo.utils</t>
        </is>
      </c>
      <c r="F28071" t="inlineStr">
        <is>
          <t>&gt;=1.0.0</t>
        </is>
      </c>
      <c r="G28071" t="inlineStr">
        <is>
          <t>oslo.utils</t>
        </is>
      </c>
      <c r="H28071" t="inlineStr">
        <is>
          <t>&gt;=0.3.0</t>
        </is>
      </c>
    </row>
    <row r="28072">
      <c r="A28072" t="inlineStr">
        <is>
          <t>oslo.db</t>
        </is>
      </c>
      <c r="B28072" t="inlineStr">
        <is>
          <t>be916c107e13005cf32929d9b701a79883444258</t>
        </is>
      </c>
      <c r="C28072" t="inlineStr">
        <is>
          <t>2014-12-16 19:36:11+00:00</t>
        </is>
      </c>
      <c r="D28072" t="inlineStr">
        <is>
          <t>verchange</t>
        </is>
      </c>
      <c r="E28072" t="inlineStr">
        <is>
          <t>oslo.config</t>
        </is>
      </c>
      <c r="F28072" t="inlineStr">
        <is>
          <t>&gt;=1.4.0</t>
        </is>
      </c>
      <c r="G28072" t="inlineStr">
        <is>
          <t>oslo.config</t>
        </is>
      </c>
      <c r="H28072" t="inlineStr">
        <is>
          <t>&gt;=1.4.0.0a3</t>
        </is>
      </c>
    </row>
    <row r="28073">
      <c r="A28073" t="inlineStr">
        <is>
          <t>oslo.db</t>
        </is>
      </c>
      <c r="B28073" t="inlineStr">
        <is>
          <t>be916c107e13005cf32929d9b701a79883444258</t>
        </is>
      </c>
      <c r="C28073" t="inlineStr">
        <is>
          <t>2014-12-16 19:36:11+00:00</t>
        </is>
      </c>
      <c r="D28073" t="inlineStr">
        <is>
          <t>verchange</t>
        </is>
      </c>
      <c r="E28073" t="inlineStr">
        <is>
          <t>SQLAlchemy</t>
        </is>
      </c>
      <c r="F28073" t="inlineStr">
        <is>
          <t>!=0.9.3;!=0.9.4;!=0.9.6;&lt;=0.9.99;!=0.9.0;!=0.9.5;!=0.9.1;!=0.9.2;&gt;=0.8.4</t>
        </is>
      </c>
      <c r="G28073" t="inlineStr">
        <is>
          <t>SQLAlchemy</t>
        </is>
      </c>
      <c r="H28073" t="inlineStr">
        <is>
          <t>&gt;=0.9.7;&lt;=0.9.99;&lt;=0.8.99;&gt;=0.8.4</t>
        </is>
      </c>
    </row>
    <row r="28074">
      <c r="A28074" t="inlineStr">
        <is>
          <t>oslo.db</t>
        </is>
      </c>
      <c r="B28074" t="inlineStr">
        <is>
          <t>be916c107e13005cf32929d9b701a79883444258</t>
        </is>
      </c>
      <c r="C28074" t="inlineStr">
        <is>
          <t>2014-12-16 19:36:11+00:00</t>
        </is>
      </c>
      <c r="D28074" t="inlineStr">
        <is>
          <t>verchange</t>
        </is>
      </c>
      <c r="E28074" t="inlineStr">
        <is>
          <t>stevedore</t>
        </is>
      </c>
      <c r="F28074" t="inlineStr">
        <is>
          <t>&gt;=1.0.0</t>
        </is>
      </c>
      <c r="G28074" t="inlineStr">
        <is>
          <t>stevedore</t>
        </is>
      </c>
      <c r="H28074" t="inlineStr">
        <is>
          <t>&gt;=0.14</t>
        </is>
      </c>
    </row>
    <row r="28075">
      <c r="A28075" t="inlineStr">
        <is>
          <t>oslo.db</t>
        </is>
      </c>
      <c r="B28075" t="inlineStr">
        <is>
          <t>be916c107e13005cf32929d9b701a79883444258</t>
        </is>
      </c>
      <c r="C28075" t="inlineStr">
        <is>
          <t>2014-12-16 19:36:11+00:00</t>
        </is>
      </c>
      <c r="D28075" t="inlineStr">
        <is>
          <t>verchange</t>
        </is>
      </c>
      <c r="E28075" t="inlineStr">
        <is>
          <t>oslo.i18n</t>
        </is>
      </c>
      <c r="F28075" t="inlineStr">
        <is>
          <t>&gt;=1.0.0</t>
        </is>
      </c>
      <c r="G28075" t="inlineStr">
        <is>
          <t>oslo.i18n</t>
        </is>
      </c>
      <c r="H28075" t="inlineStr">
        <is>
          <t>&gt;=0.3.0</t>
        </is>
      </c>
    </row>
    <row r="28076">
      <c r="A28076" t="inlineStr">
        <is>
          <t>oslo.db</t>
        </is>
      </c>
      <c r="B28076" t="inlineStr">
        <is>
          <t>98cdceb1ec7b8242472a2b929e086a362b8dad3d</t>
        </is>
      </c>
      <c r="C28076" t="inlineStr">
        <is>
          <t>2015-01-12 18:23:07+00:00</t>
        </is>
      </c>
      <c r="D28076" t="inlineStr">
        <is>
          <t>verchange</t>
        </is>
      </c>
      <c r="E28076" t="inlineStr">
        <is>
          <t>oslo.utils</t>
        </is>
      </c>
      <c r="F28076" t="inlineStr">
        <is>
          <t>&gt;=1.2.0</t>
        </is>
      </c>
      <c r="G28076" t="inlineStr">
        <is>
          <t>oslo.utils</t>
        </is>
      </c>
      <c r="H28076" t="inlineStr">
        <is>
          <t>&gt;=1.1.0</t>
        </is>
      </c>
    </row>
    <row r="28077">
      <c r="A28077" t="inlineStr">
        <is>
          <t>oslo.db</t>
        </is>
      </c>
      <c r="B28077" t="inlineStr">
        <is>
          <t>98cdceb1ec7b8242472a2b929e086a362b8dad3d</t>
        </is>
      </c>
      <c r="C28077" t="inlineStr">
        <is>
          <t>2015-01-12 18:23:07+00:00</t>
        </is>
      </c>
      <c r="D28077" t="inlineStr">
        <is>
          <t>verchange</t>
        </is>
      </c>
      <c r="E28077" t="inlineStr">
        <is>
          <t>oslo.config</t>
        </is>
      </c>
      <c r="F28077" t="inlineStr">
        <is>
          <t>&gt;=1.6.0</t>
        </is>
      </c>
      <c r="G28077" t="inlineStr">
        <is>
          <t>oslo.config</t>
        </is>
      </c>
      <c r="H28077" t="inlineStr">
        <is>
          <t>&gt;=1.4.0</t>
        </is>
      </c>
    </row>
    <row r="28078">
      <c r="A28078" t="inlineStr">
        <is>
          <t>oslo.db</t>
        </is>
      </c>
      <c r="B28078" t="inlineStr">
        <is>
          <t>98cdceb1ec7b8242472a2b929e086a362b8dad3d</t>
        </is>
      </c>
      <c r="C28078" t="inlineStr">
        <is>
          <t>2015-01-12 18:23:07+00:00</t>
        </is>
      </c>
      <c r="D28078" t="inlineStr">
        <is>
          <t>verchange</t>
        </is>
      </c>
      <c r="E28078" t="inlineStr">
        <is>
          <t>alembic</t>
        </is>
      </c>
      <c r="F28078" t="inlineStr">
        <is>
          <t>&gt;=0.7.1</t>
        </is>
      </c>
      <c r="G28078" t="inlineStr">
        <is>
          <t>alembic</t>
        </is>
      </c>
      <c r="H28078" t="inlineStr">
        <is>
          <t>&gt;=0.6.4</t>
        </is>
      </c>
    </row>
    <row r="28079">
      <c r="A28079" t="inlineStr">
        <is>
          <t>oslo.db</t>
        </is>
      </c>
      <c r="B28079" t="inlineStr">
        <is>
          <t>7bfdb6a704855984ae35a1c6ef063782a4f7bf1d</t>
        </is>
      </c>
      <c r="C28079" t="inlineStr">
        <is>
          <t>2015-02-26 09:03:35+00:00</t>
        </is>
      </c>
      <c r="D28079" t="inlineStr">
        <is>
          <t>verchange</t>
        </is>
      </c>
      <c r="E28079" t="inlineStr">
        <is>
          <t>six</t>
        </is>
      </c>
      <c r="F28079" t="inlineStr">
        <is>
          <t>&gt;=1.9.0</t>
        </is>
      </c>
      <c r="G28079" t="inlineStr">
        <is>
          <t>six</t>
        </is>
      </c>
      <c r="H28079" t="inlineStr">
        <is>
          <t>&gt;=1.7.0</t>
        </is>
      </c>
    </row>
    <row r="28080">
      <c r="A28080" t="inlineStr">
        <is>
          <t>oslo.db</t>
        </is>
      </c>
      <c r="B28080" t="inlineStr">
        <is>
          <t>7bfdb6a704855984ae35a1c6ef063782a4f7bf1d</t>
        </is>
      </c>
      <c r="C28080" t="inlineStr">
        <is>
          <t>2015-02-26 09:03:35+00:00</t>
        </is>
      </c>
      <c r="D28080" t="inlineStr">
        <is>
          <t>verchange</t>
        </is>
      </c>
      <c r="E28080" t="inlineStr">
        <is>
          <t>oslo.i18n</t>
        </is>
      </c>
      <c r="F28080" t="inlineStr">
        <is>
          <t>&gt;=1.3.0</t>
        </is>
      </c>
      <c r="G28080" t="inlineStr">
        <is>
          <t>oslo.i18n</t>
        </is>
      </c>
      <c r="H28080" t="inlineStr">
        <is>
          <t>&gt;=1.0.0</t>
        </is>
      </c>
    </row>
    <row r="28081">
      <c r="A28081" t="inlineStr">
        <is>
          <t>oslo.db</t>
        </is>
      </c>
      <c r="B28081" t="inlineStr">
        <is>
          <t>7bfdb6a704855984ae35a1c6ef063782a4f7bf1d</t>
        </is>
      </c>
      <c r="C28081" t="inlineStr">
        <is>
          <t>2015-02-26 09:03:35+00:00</t>
        </is>
      </c>
      <c r="D28081" t="inlineStr">
        <is>
          <t>verchange</t>
        </is>
      </c>
      <c r="E28081" t="inlineStr">
        <is>
          <t>alembic</t>
        </is>
      </c>
      <c r="F28081" t="inlineStr">
        <is>
          <t>&gt;=0.7.2</t>
        </is>
      </c>
      <c r="G28081" t="inlineStr">
        <is>
          <t>alembic</t>
        </is>
      </c>
      <c r="H28081" t="inlineStr">
        <is>
          <t>&gt;=0.7.1</t>
        </is>
      </c>
    </row>
    <row r="28082">
      <c r="A28082" t="inlineStr">
        <is>
          <t>oslo.db</t>
        </is>
      </c>
      <c r="B28082" t="inlineStr">
        <is>
          <t>7bfdb6a704855984ae35a1c6ef063782a4f7bf1d</t>
        </is>
      </c>
      <c r="C28082" t="inlineStr">
        <is>
          <t>2015-02-26 09:03:35+00:00</t>
        </is>
      </c>
      <c r="D28082" t="inlineStr">
        <is>
          <t>add</t>
        </is>
      </c>
      <c r="E28082" t="inlineStr">
        <is>
          <t>testresources</t>
        </is>
      </c>
      <c r="F28082" t="inlineStr">
        <is>
          <t>&gt;=0.2.4</t>
        </is>
      </c>
      <c r="G28082" t="inlineStr"/>
      <c r="H28082" t="inlineStr"/>
    </row>
    <row r="28083">
      <c r="A28083" t="inlineStr">
        <is>
          <t>oslo.db</t>
        </is>
      </c>
      <c r="B28083" t="inlineStr">
        <is>
          <t>7bfdb6a704855984ae35a1c6ef063782a4f7bf1d</t>
        </is>
      </c>
      <c r="C28083" t="inlineStr">
        <is>
          <t>2015-02-26 09:03:35+00:00</t>
        </is>
      </c>
      <c r="D28083" t="inlineStr">
        <is>
          <t>add</t>
        </is>
      </c>
      <c r="E28083" t="inlineStr">
        <is>
          <t>testscenarios</t>
        </is>
      </c>
      <c r="F28083" t="inlineStr">
        <is>
          <t>&gt;=0.4</t>
        </is>
      </c>
      <c r="G28083" t="inlineStr"/>
      <c r="H28083" t="inlineStr"/>
    </row>
    <row r="28084">
      <c r="A28084" t="inlineStr">
        <is>
          <t>oslo.db</t>
        </is>
      </c>
      <c r="B28084" t="inlineStr">
        <is>
          <t>11f71cdaefdbfefa41dcd423c2cc7e220e3a1525</t>
        </is>
      </c>
      <c r="C28084" t="inlineStr">
        <is>
          <t>2015-03-09 14:10:28+00:00</t>
        </is>
      </c>
      <c r="D28084" t="inlineStr">
        <is>
          <t>verchange</t>
        </is>
      </c>
      <c r="E28084" t="inlineStr">
        <is>
          <t>sqlalchemy-migrate</t>
        </is>
      </c>
      <c r="F28084" t="inlineStr">
        <is>
          <t>&gt;=0.9.5</t>
        </is>
      </c>
      <c r="G28084" t="inlineStr">
        <is>
          <t>sqlalchemy-migrate</t>
        </is>
      </c>
      <c r="H28084" t="inlineStr">
        <is>
          <t>&gt;=0.9.1;!=0.9.2</t>
        </is>
      </c>
    </row>
    <row r="28085">
      <c r="A28085" t="inlineStr">
        <is>
          <t>oslo.db</t>
        </is>
      </c>
      <c r="B28085" t="inlineStr">
        <is>
          <t>11f71cdaefdbfefa41dcd423c2cc7e220e3a1525</t>
        </is>
      </c>
      <c r="C28085" t="inlineStr">
        <is>
          <t>2015-03-09 14:10:28+00:00</t>
        </is>
      </c>
      <c r="D28085" t="inlineStr">
        <is>
          <t>verchange</t>
        </is>
      </c>
      <c r="E28085" t="inlineStr">
        <is>
          <t>oslo.config</t>
        </is>
      </c>
      <c r="F28085" t="inlineStr">
        <is>
          <t>&gt;=1.9.0</t>
        </is>
      </c>
      <c r="G28085" t="inlineStr">
        <is>
          <t>oslo.config</t>
        </is>
      </c>
      <c r="H28085" t="inlineStr">
        <is>
          <t>&gt;=1.6.0</t>
        </is>
      </c>
    </row>
    <row r="28086">
      <c r="A28086" t="inlineStr">
        <is>
          <t>oslo.db</t>
        </is>
      </c>
      <c r="B28086" t="inlineStr">
        <is>
          <t>04eba07c675435ea9290f6365c41103a291359a3</t>
        </is>
      </c>
      <c r="C28086" t="inlineStr">
        <is>
          <t>2015-04-13 19:24:06+00:00</t>
        </is>
      </c>
      <c r="D28086" t="inlineStr">
        <is>
          <t>verchange</t>
        </is>
      </c>
      <c r="E28086" t="inlineStr">
        <is>
          <t>stevedore</t>
        </is>
      </c>
      <c r="F28086" t="inlineStr">
        <is>
          <t>&lt;1.4.0;&gt;=1.3.0</t>
        </is>
      </c>
      <c r="G28086" t="inlineStr">
        <is>
          <t>stevedore</t>
        </is>
      </c>
      <c r="H28086" t="inlineStr">
        <is>
          <t>&gt;=1.1.0</t>
        </is>
      </c>
    </row>
    <row r="28087">
      <c r="A28087" t="inlineStr">
        <is>
          <t>oslo.db</t>
        </is>
      </c>
      <c r="B28087" t="inlineStr">
        <is>
          <t>04eba07c675435ea9290f6365c41103a291359a3</t>
        </is>
      </c>
      <c r="C28087" t="inlineStr">
        <is>
          <t>2015-04-13 19:24:06+00:00</t>
        </is>
      </c>
      <c r="D28087" t="inlineStr">
        <is>
          <t>verchange</t>
        </is>
      </c>
      <c r="E28087" t="inlineStr">
        <is>
          <t>oslo.utils</t>
        </is>
      </c>
      <c r="F28087" t="inlineStr">
        <is>
          <t>&lt;1.5.0;&gt;=1.4.0</t>
        </is>
      </c>
      <c r="G28087" t="inlineStr">
        <is>
          <t>oslo.utils</t>
        </is>
      </c>
      <c r="H28087" t="inlineStr">
        <is>
          <t>&gt;=1.2.0</t>
        </is>
      </c>
    </row>
    <row r="28088">
      <c r="A28088" t="inlineStr">
        <is>
          <t>oslo.db</t>
        </is>
      </c>
      <c r="B28088" t="inlineStr">
        <is>
          <t>04eba07c675435ea9290f6365c41103a291359a3</t>
        </is>
      </c>
      <c r="C28088" t="inlineStr">
        <is>
          <t>2015-04-13 19:24:06+00:00</t>
        </is>
      </c>
      <c r="D28088" t="inlineStr">
        <is>
          <t>verchange</t>
        </is>
      </c>
      <c r="E28088" t="inlineStr">
        <is>
          <t>oslo.config</t>
        </is>
      </c>
      <c r="F28088" t="inlineStr">
        <is>
          <t>&lt;1.10.0;&gt;=1.9.3</t>
        </is>
      </c>
      <c r="G28088" t="inlineStr">
        <is>
          <t>oslo.config</t>
        </is>
      </c>
      <c r="H28088" t="inlineStr">
        <is>
          <t>&gt;=1.9.0</t>
        </is>
      </c>
    </row>
    <row r="28089">
      <c r="A28089" t="inlineStr">
        <is>
          <t>oslo.db</t>
        </is>
      </c>
      <c r="B28089" t="inlineStr">
        <is>
          <t>04eba07c675435ea9290f6365c41103a291359a3</t>
        </is>
      </c>
      <c r="C28089" t="inlineStr">
        <is>
          <t>2015-04-13 19:24:06+00:00</t>
        </is>
      </c>
      <c r="D28089" t="inlineStr">
        <is>
          <t>verchange</t>
        </is>
      </c>
      <c r="E28089" t="inlineStr">
        <is>
          <t>oslo.i18n</t>
        </is>
      </c>
      <c r="F28089" t="inlineStr">
        <is>
          <t>&lt;1.6.0;&gt;=1.5.0</t>
        </is>
      </c>
      <c r="G28089" t="inlineStr">
        <is>
          <t>oslo.i18n</t>
        </is>
      </c>
      <c r="H28089" t="inlineStr">
        <is>
          <t>&gt;=1.3.0</t>
        </is>
      </c>
    </row>
    <row r="28090">
      <c r="A28090" t="inlineStr">
        <is>
          <t>oslo.db</t>
        </is>
      </c>
      <c r="B28090" t="inlineStr">
        <is>
          <t>e36913c09903f25788c7b8ab9bb8f7d2a58d20e1</t>
        </is>
      </c>
      <c r="C28090" t="inlineStr">
        <is>
          <t>2015-04-21 17:16:24+00:00</t>
        </is>
      </c>
      <c r="D28090" t="inlineStr">
        <is>
          <t>verchange</t>
        </is>
      </c>
      <c r="E28090" t="inlineStr">
        <is>
          <t>stevedore</t>
        </is>
      </c>
      <c r="F28090" t="inlineStr">
        <is>
          <t>&gt;=1.3.0</t>
        </is>
      </c>
      <c r="G28090" t="inlineStr">
        <is>
          <t>stevedore</t>
        </is>
      </c>
      <c r="H28090" t="inlineStr">
        <is>
          <t>&lt;1.4.0;&gt;=1.3.0</t>
        </is>
      </c>
    </row>
    <row r="28091">
      <c r="A28091" t="inlineStr">
        <is>
          <t>oslo.db</t>
        </is>
      </c>
      <c r="B28091" t="inlineStr">
        <is>
          <t>e36913c09903f25788c7b8ab9bb8f7d2a58d20e1</t>
        </is>
      </c>
      <c r="C28091" t="inlineStr">
        <is>
          <t>2015-04-21 17:16:24+00:00</t>
        </is>
      </c>
      <c r="D28091" t="inlineStr">
        <is>
          <t>verchange</t>
        </is>
      </c>
      <c r="E28091" t="inlineStr">
        <is>
          <t>oslo.utils</t>
        </is>
      </c>
      <c r="F28091" t="inlineStr">
        <is>
          <t>&gt;=1.4.0</t>
        </is>
      </c>
      <c r="G28091" t="inlineStr">
        <is>
          <t>oslo.utils</t>
        </is>
      </c>
      <c r="H28091" t="inlineStr">
        <is>
          <t>&lt;1.5.0;&gt;=1.4.0</t>
        </is>
      </c>
    </row>
    <row r="28092">
      <c r="A28092" t="inlineStr">
        <is>
          <t>oslo.db</t>
        </is>
      </c>
      <c r="B28092" t="inlineStr">
        <is>
          <t>e36913c09903f25788c7b8ab9bb8f7d2a58d20e1</t>
        </is>
      </c>
      <c r="C28092" t="inlineStr">
        <is>
          <t>2015-04-21 17:16:24+00:00</t>
        </is>
      </c>
      <c r="D28092" t="inlineStr">
        <is>
          <t>verchange</t>
        </is>
      </c>
      <c r="E28092" t="inlineStr">
        <is>
          <t>oslo.config</t>
        </is>
      </c>
      <c r="F28092" t="inlineStr">
        <is>
          <t>&gt;=1.9.3</t>
        </is>
      </c>
      <c r="G28092" t="inlineStr">
        <is>
          <t>oslo.config</t>
        </is>
      </c>
      <c r="H28092" t="inlineStr">
        <is>
          <t>&lt;1.10.0;&gt;=1.9.3</t>
        </is>
      </c>
    </row>
    <row r="28093">
      <c r="A28093" t="inlineStr">
        <is>
          <t>oslo.db</t>
        </is>
      </c>
      <c r="B28093" t="inlineStr">
        <is>
          <t>e36913c09903f25788c7b8ab9bb8f7d2a58d20e1</t>
        </is>
      </c>
      <c r="C28093" t="inlineStr">
        <is>
          <t>2015-04-21 17:16:24+00:00</t>
        </is>
      </c>
      <c r="D28093" t="inlineStr">
        <is>
          <t>verchange</t>
        </is>
      </c>
      <c r="E28093" t="inlineStr">
        <is>
          <t>oslo.i18n</t>
        </is>
      </c>
      <c r="F28093" t="inlineStr">
        <is>
          <t>&gt;=1.5.0</t>
        </is>
      </c>
      <c r="G28093" t="inlineStr">
        <is>
          <t>oslo.i18n</t>
        </is>
      </c>
      <c r="H28093" t="inlineStr">
        <is>
          <t>&lt;1.6.0;&gt;=1.5.0</t>
        </is>
      </c>
    </row>
    <row r="28094">
      <c r="A28094" t="inlineStr">
        <is>
          <t>oslo.db</t>
        </is>
      </c>
      <c r="B28094" t="inlineStr">
        <is>
          <t>42dc93608f527406534ea8b10a76556eb92fd9dd</t>
        </is>
      </c>
      <c r="C28094" t="inlineStr">
        <is>
          <t>2015-06-02 15:01:34+00:00</t>
        </is>
      </c>
      <c r="D28094" t="inlineStr">
        <is>
          <t>verchange</t>
        </is>
      </c>
      <c r="E28094" t="inlineStr">
        <is>
          <t>pbr</t>
        </is>
      </c>
      <c r="F28094" t="inlineStr">
        <is>
          <t>&gt;=0.11;&lt;2.0</t>
        </is>
      </c>
      <c r="G28094" t="inlineStr">
        <is>
          <t>pbr</t>
        </is>
      </c>
      <c r="H28094" t="inlineStr">
        <is>
          <t>&lt;1.0;&gt;=0.6;!=0.7</t>
        </is>
      </c>
    </row>
    <row r="28095">
      <c r="A28095" t="inlineStr">
        <is>
          <t>oslo.db</t>
        </is>
      </c>
      <c r="B28095" t="inlineStr">
        <is>
          <t>42dc93608f527406534ea8b10a76556eb92fd9dd</t>
        </is>
      </c>
      <c r="C28095" t="inlineStr">
        <is>
          <t>2015-06-02 15:01:34+00:00</t>
        </is>
      </c>
      <c r="D28095" t="inlineStr">
        <is>
          <t>verchange</t>
        </is>
      </c>
      <c r="E28095" t="inlineStr">
        <is>
          <t>sqlalchemy-migrate</t>
        </is>
      </c>
      <c r="F28095" t="inlineStr">
        <is>
          <t>&gt;=0.9.6</t>
        </is>
      </c>
      <c r="G28095" t="inlineStr">
        <is>
          <t>sqlalchemy-migrate</t>
        </is>
      </c>
      <c r="H28095" t="inlineStr">
        <is>
          <t>&gt;=0.9.5</t>
        </is>
      </c>
    </row>
    <row r="28096">
      <c r="A28096" t="inlineStr">
        <is>
          <t>oslo.db</t>
        </is>
      </c>
      <c r="B28096" t="inlineStr">
        <is>
          <t>42dc93608f527406534ea8b10a76556eb92fd9dd</t>
        </is>
      </c>
      <c r="C28096" t="inlineStr">
        <is>
          <t>2015-06-02 15:01:34+00:00</t>
        </is>
      </c>
      <c r="D28096" t="inlineStr">
        <is>
          <t>verchange</t>
        </is>
      </c>
      <c r="E28096" t="inlineStr">
        <is>
          <t>oslo.config</t>
        </is>
      </c>
      <c r="F28096" t="inlineStr">
        <is>
          <t>&gt;=1.11.0</t>
        </is>
      </c>
      <c r="G28096" t="inlineStr">
        <is>
          <t>oslo.config</t>
        </is>
      </c>
      <c r="H28096" t="inlineStr">
        <is>
          <t>&gt;=1.9.3</t>
        </is>
      </c>
    </row>
    <row r="28097">
      <c r="A28097" t="inlineStr">
        <is>
          <t>oslo.db</t>
        </is>
      </c>
      <c r="B28097" t="inlineStr">
        <is>
          <t>a9f6a2ed7644ee1130121ea2236c05ab7054a1e2</t>
        </is>
      </c>
      <c r="C28097" t="inlineStr">
        <is>
          <t>2015-06-23 16:46:00+00:00</t>
        </is>
      </c>
      <c r="D28097" t="inlineStr">
        <is>
          <t>verchange</t>
        </is>
      </c>
      <c r="E28097" t="inlineStr">
        <is>
          <t>oslo.utils</t>
        </is>
      </c>
      <c r="F28097" t="inlineStr">
        <is>
          <t>&gt;=1.6.0</t>
        </is>
      </c>
      <c r="G28097" t="inlineStr">
        <is>
          <t>oslo.utils</t>
        </is>
      </c>
      <c r="H28097" t="inlineStr">
        <is>
          <t>&gt;=1.4.0</t>
        </is>
      </c>
    </row>
    <row r="28098">
      <c r="A28098" t="inlineStr">
        <is>
          <t>oslo.db</t>
        </is>
      </c>
      <c r="B28098" t="inlineStr">
        <is>
          <t>a9f6a2ed7644ee1130121ea2236c05ab7054a1e2</t>
        </is>
      </c>
      <c r="C28098" t="inlineStr">
        <is>
          <t>2015-06-23 16:46:00+00:00</t>
        </is>
      </c>
      <c r="D28098" t="inlineStr">
        <is>
          <t>verchange</t>
        </is>
      </c>
      <c r="E28098" t="inlineStr">
        <is>
          <t>oslo.config</t>
        </is>
      </c>
      <c r="F28098" t="inlineStr">
        <is>
          <t>&gt;=1.11.0</t>
        </is>
      </c>
      <c r="G28098" t="inlineStr">
        <is>
          <t>oslo.config</t>
        </is>
      </c>
      <c r="H28098" t="inlineStr">
        <is>
          <t>&gt;=1.11.0</t>
        </is>
      </c>
    </row>
    <row r="28099">
      <c r="A28099" t="inlineStr">
        <is>
          <t>oslo.db</t>
        </is>
      </c>
      <c r="B28099" t="inlineStr">
        <is>
          <t>a9f6a2ed7644ee1130121ea2236c05ab7054a1e2</t>
        </is>
      </c>
      <c r="C28099" t="inlineStr">
        <is>
          <t>2015-06-23 16:46:00+00:00</t>
        </is>
      </c>
      <c r="D28099" t="inlineStr">
        <is>
          <t>verchange</t>
        </is>
      </c>
      <c r="E28099" t="inlineStr">
        <is>
          <t>pbr</t>
        </is>
      </c>
      <c r="F28099" t="inlineStr">
        <is>
          <t>&gt;=0.11;&lt;2.0</t>
        </is>
      </c>
      <c r="G28099" t="inlineStr">
        <is>
          <t>pbr</t>
        </is>
      </c>
      <c r="H28099" t="inlineStr">
        <is>
          <t>&gt;=0.11;&lt;2.0</t>
        </is>
      </c>
    </row>
    <row r="28100">
      <c r="A28100" t="inlineStr">
        <is>
          <t>oslo.db</t>
        </is>
      </c>
      <c r="B28100" t="inlineStr">
        <is>
          <t>a9f6a2ed7644ee1130121ea2236c05ab7054a1e2</t>
        </is>
      </c>
      <c r="C28100" t="inlineStr">
        <is>
          <t>2015-06-23 16:46:00+00:00</t>
        </is>
      </c>
      <c r="D28100" t="inlineStr">
        <is>
          <t>verchange</t>
        </is>
      </c>
      <c r="E28100" t="inlineStr">
        <is>
          <t>SQLAlchemy</t>
        </is>
      </c>
      <c r="F28100" t="inlineStr">
        <is>
          <t>&lt;1.1.0;&gt;=0.9.7</t>
        </is>
      </c>
      <c r="G28100" t="inlineStr">
        <is>
          <t>SQLAlchemy</t>
        </is>
      </c>
      <c r="H28100" t="inlineStr">
        <is>
          <t>&lt;=0.9.99;&gt;=0.9.7</t>
        </is>
      </c>
    </row>
    <row r="28101">
      <c r="A28101" t="inlineStr">
        <is>
          <t>oslo.db</t>
        </is>
      </c>
      <c r="B28101" t="inlineStr">
        <is>
          <t>a9f6a2ed7644ee1130121ea2236c05ab7054a1e2</t>
        </is>
      </c>
      <c r="C28101" t="inlineStr">
        <is>
          <t>2015-06-23 16:46:00+00:00</t>
        </is>
      </c>
      <c r="D28101" t="inlineStr">
        <is>
          <t>verchange</t>
        </is>
      </c>
      <c r="E28101" t="inlineStr">
        <is>
          <t>stevedore</t>
        </is>
      </c>
      <c r="F28101" t="inlineStr">
        <is>
          <t>&gt;=1.5.0</t>
        </is>
      </c>
      <c r="G28101" t="inlineStr">
        <is>
          <t>stevedore</t>
        </is>
      </c>
      <c r="H28101" t="inlineStr">
        <is>
          <t>&gt;=1.3.0</t>
        </is>
      </c>
    </row>
    <row r="28102">
      <c r="A28102" t="inlineStr">
        <is>
          <t>oslo.db</t>
        </is>
      </c>
      <c r="B28102" t="inlineStr">
        <is>
          <t>a9f6a2ed7644ee1130121ea2236c05ab7054a1e2</t>
        </is>
      </c>
      <c r="C28102" t="inlineStr">
        <is>
          <t>2015-06-23 16:46:00+00:00</t>
        </is>
      </c>
      <c r="D28102" t="inlineStr">
        <is>
          <t>verchange</t>
        </is>
      </c>
      <c r="E28102" t="inlineStr">
        <is>
          <t>oslo.i18n</t>
        </is>
      </c>
      <c r="F28102" t="inlineStr">
        <is>
          <t>&gt;=1.5.0</t>
        </is>
      </c>
      <c r="G28102" t="inlineStr">
        <is>
          <t>oslo.i18n</t>
        </is>
      </c>
      <c r="H28102" t="inlineStr">
        <is>
          <t>&gt;=1.5.0</t>
        </is>
      </c>
    </row>
    <row r="28103">
      <c r="A28103" t="inlineStr">
        <is>
          <t>oslo.db</t>
        </is>
      </c>
      <c r="B28103" t="inlineStr">
        <is>
          <t>239c4719726694793beda82f77d709e3d878216a</t>
        </is>
      </c>
      <c r="C28103" t="inlineStr">
        <is>
          <t>2015-06-29 17:57:39+00:00</t>
        </is>
      </c>
      <c r="D28103" t="inlineStr">
        <is>
          <t>add</t>
        </is>
      </c>
      <c r="E28103" t="inlineStr">
        <is>
          <t>oslo.context</t>
        </is>
      </c>
      <c r="F28103" t="inlineStr">
        <is>
          <t>&gt;=0.2.0</t>
        </is>
      </c>
      <c r="G28103" t="inlineStr"/>
      <c r="H28103" t="inlineStr"/>
    </row>
    <row r="28104">
      <c r="A28104" t="inlineStr">
        <is>
          <t>oslo.db</t>
        </is>
      </c>
      <c r="B28104" t="inlineStr">
        <is>
          <t>88277a07d304a1f88fc08d44917852a46e2bd857</t>
        </is>
      </c>
      <c r="C28104" t="inlineStr">
        <is>
          <t>2015-07-02 12:49:26+00:00</t>
        </is>
      </c>
      <c r="D28104" t="inlineStr">
        <is>
          <t>verchange</t>
        </is>
      </c>
      <c r="E28104" t="inlineStr">
        <is>
          <t>stevedore</t>
        </is>
      </c>
      <c r="F28104" t="inlineStr">
        <is>
          <t>&lt;1.4.0;&gt;=1.3.0</t>
        </is>
      </c>
      <c r="G28104" t="inlineStr">
        <is>
          <t>stevedore</t>
        </is>
      </c>
      <c r="H28104" t="inlineStr">
        <is>
          <t>&gt;=1.1.0</t>
        </is>
      </c>
    </row>
    <row r="28105">
      <c r="A28105" t="inlineStr">
        <is>
          <t>oslo.db</t>
        </is>
      </c>
      <c r="B28105" t="inlineStr">
        <is>
          <t>88277a07d304a1f88fc08d44917852a46e2bd857</t>
        </is>
      </c>
      <c r="C28105" t="inlineStr">
        <is>
          <t>2015-07-02 12:49:26+00:00</t>
        </is>
      </c>
      <c r="D28105" t="inlineStr">
        <is>
          <t>verchange</t>
        </is>
      </c>
      <c r="E28105" t="inlineStr">
        <is>
          <t>oslo.utils</t>
        </is>
      </c>
      <c r="F28105" t="inlineStr">
        <is>
          <t>&lt;1.5.0;&gt;=1.4.0</t>
        </is>
      </c>
      <c r="G28105" t="inlineStr">
        <is>
          <t>oslo.utils</t>
        </is>
      </c>
      <c r="H28105" t="inlineStr">
        <is>
          <t>&gt;=1.2.0</t>
        </is>
      </c>
    </row>
    <row r="28106">
      <c r="A28106" t="inlineStr">
        <is>
          <t>oslo.db</t>
        </is>
      </c>
      <c r="B28106" t="inlineStr">
        <is>
          <t>88277a07d304a1f88fc08d44917852a46e2bd857</t>
        </is>
      </c>
      <c r="C28106" t="inlineStr">
        <is>
          <t>2015-07-02 12:49:26+00:00</t>
        </is>
      </c>
      <c r="D28106" t="inlineStr">
        <is>
          <t>verchange</t>
        </is>
      </c>
      <c r="E28106" t="inlineStr">
        <is>
          <t>oslo.config</t>
        </is>
      </c>
      <c r="F28106" t="inlineStr">
        <is>
          <t>&lt;1.10.0;&gt;=1.9.3</t>
        </is>
      </c>
      <c r="G28106" t="inlineStr">
        <is>
          <t>oslo.config</t>
        </is>
      </c>
      <c r="H28106" t="inlineStr">
        <is>
          <t>&gt;=1.9.0</t>
        </is>
      </c>
    </row>
    <row r="28107">
      <c r="A28107" t="inlineStr">
        <is>
          <t>oslo.db</t>
        </is>
      </c>
      <c r="B28107" t="inlineStr">
        <is>
          <t>88277a07d304a1f88fc08d44917852a46e2bd857</t>
        </is>
      </c>
      <c r="C28107" t="inlineStr">
        <is>
          <t>2015-07-02 12:49:26+00:00</t>
        </is>
      </c>
      <c r="D28107" t="inlineStr">
        <is>
          <t>verchange</t>
        </is>
      </c>
      <c r="E28107" t="inlineStr">
        <is>
          <t>oslo.i18n</t>
        </is>
      </c>
      <c r="F28107" t="inlineStr">
        <is>
          <t>&lt;1.6.0;&gt;=1.5.0</t>
        </is>
      </c>
      <c r="G28107" t="inlineStr">
        <is>
          <t>oslo.i18n</t>
        </is>
      </c>
      <c r="H28107" t="inlineStr">
        <is>
          <t>&gt;=1.3.0</t>
        </is>
      </c>
    </row>
    <row r="28108">
      <c r="A28108" t="inlineStr">
        <is>
          <t>oslo.db</t>
        </is>
      </c>
      <c r="B28108" t="inlineStr">
        <is>
          <t>984d41cd7c83cb6f84166c2dd1011024add6f57c</t>
        </is>
      </c>
      <c r="C28108" t="inlineStr">
        <is>
          <t>2015-07-27 19:55:27+00:00</t>
        </is>
      </c>
      <c r="D28108" t="inlineStr">
        <is>
          <t>verchange</t>
        </is>
      </c>
      <c r="E28108" t="inlineStr">
        <is>
          <t>oslo.utils</t>
        </is>
      </c>
      <c r="F28108" t="inlineStr">
        <is>
          <t>&gt;=1.9.0</t>
        </is>
      </c>
      <c r="G28108" t="inlineStr">
        <is>
          <t>oslo.utils</t>
        </is>
      </c>
      <c r="H28108" t="inlineStr">
        <is>
          <t>&gt;=1.6.0</t>
        </is>
      </c>
    </row>
    <row r="28109">
      <c r="A28109" t="inlineStr">
        <is>
          <t>oslo.db</t>
        </is>
      </c>
      <c r="B28109" t="inlineStr">
        <is>
          <t>984d41cd7c83cb6f84166c2dd1011024add6f57c</t>
        </is>
      </c>
      <c r="C28109" t="inlineStr">
        <is>
          <t>2015-07-27 19:55:27+00:00</t>
        </is>
      </c>
      <c r="D28109" t="inlineStr">
        <is>
          <t>verchange</t>
        </is>
      </c>
      <c r="E28109" t="inlineStr">
        <is>
          <t>pbr</t>
        </is>
      </c>
      <c r="F28109" t="inlineStr">
        <is>
          <t>&lt;2.0;&gt;=1.3</t>
        </is>
      </c>
      <c r="G28109" t="inlineStr">
        <is>
          <t>pbr</t>
        </is>
      </c>
      <c r="H28109" t="inlineStr">
        <is>
          <t>&gt;=0.11;&lt;2.0</t>
        </is>
      </c>
    </row>
    <row r="28110">
      <c r="A28110" t="inlineStr">
        <is>
          <t>oslo.db</t>
        </is>
      </c>
      <c r="B28110" t="inlineStr">
        <is>
          <t>2a75b62b80066115aadd74bf6d151a7f39ebebfa</t>
        </is>
      </c>
      <c r="C28110" t="inlineStr">
        <is>
          <t>2015-08-18 20:18:46+00:00</t>
        </is>
      </c>
      <c r="D28110" t="inlineStr">
        <is>
          <t>verchange</t>
        </is>
      </c>
      <c r="E28110" t="inlineStr">
        <is>
          <t>pbr</t>
        </is>
      </c>
      <c r="F28110" t="inlineStr">
        <is>
          <t>&lt;2.0;&gt;=1.4</t>
        </is>
      </c>
      <c r="G28110" t="inlineStr">
        <is>
          <t>pbr</t>
        </is>
      </c>
      <c r="H28110" t="inlineStr">
        <is>
          <t>&lt;2.0;&gt;=1.3</t>
        </is>
      </c>
    </row>
    <row r="28111">
      <c r="A28111" t="inlineStr">
        <is>
          <t>oslo.db</t>
        </is>
      </c>
      <c r="B28111" t="inlineStr">
        <is>
          <t>2a75b62b80066115aadd74bf6d151a7f39ebebfa</t>
        </is>
      </c>
      <c r="C28111" t="inlineStr">
        <is>
          <t>2015-08-18 20:18:46+00:00</t>
        </is>
      </c>
      <c r="D28111" t="inlineStr">
        <is>
          <t>verchange</t>
        </is>
      </c>
      <c r="E28111" t="inlineStr">
        <is>
          <t>oslo.utils</t>
        </is>
      </c>
      <c r="F28111" t="inlineStr">
        <is>
          <t>&gt;=2.0.0</t>
        </is>
      </c>
      <c r="G28111" t="inlineStr">
        <is>
          <t>oslo.utils</t>
        </is>
      </c>
      <c r="H28111" t="inlineStr">
        <is>
          <t>&gt;=1.9.0</t>
        </is>
      </c>
    </row>
    <row r="28112">
      <c r="A28112" t="inlineStr">
        <is>
          <t>oslo.db</t>
        </is>
      </c>
      <c r="B28112" t="inlineStr">
        <is>
          <t>2a75b62b80066115aadd74bf6d151a7f39ebebfa</t>
        </is>
      </c>
      <c r="C28112" t="inlineStr">
        <is>
          <t>2015-08-18 20:18:46+00:00</t>
        </is>
      </c>
      <c r="D28112" t="inlineStr">
        <is>
          <t>verchange</t>
        </is>
      </c>
      <c r="E28112" t="inlineStr">
        <is>
          <t>oslo.config</t>
        </is>
      </c>
      <c r="F28112" t="inlineStr">
        <is>
          <t>&gt;=2.1.0</t>
        </is>
      </c>
      <c r="G28112" t="inlineStr">
        <is>
          <t>oslo.config</t>
        </is>
      </c>
      <c r="H28112" t="inlineStr">
        <is>
          <t>&gt;=1.11.0</t>
        </is>
      </c>
    </row>
    <row r="28113">
      <c r="A28113" t="inlineStr">
        <is>
          <t>oslo.db</t>
        </is>
      </c>
      <c r="B28113" t="inlineStr">
        <is>
          <t>2a75b62b80066115aadd74bf6d151a7f39ebebfa</t>
        </is>
      </c>
      <c r="C28113" t="inlineStr">
        <is>
          <t>2015-08-18 20:18:46+00:00</t>
        </is>
      </c>
      <c r="D28113" t="inlineStr">
        <is>
          <t>verchange</t>
        </is>
      </c>
      <c r="E28113" t="inlineStr">
        <is>
          <t>alembic</t>
        </is>
      </c>
      <c r="F28113" t="inlineStr">
        <is>
          <t>&gt;=0.8.0</t>
        </is>
      </c>
      <c r="G28113" t="inlineStr">
        <is>
          <t>alembic</t>
        </is>
      </c>
      <c r="H28113" t="inlineStr">
        <is>
          <t>&gt;=0.7.2</t>
        </is>
      </c>
    </row>
    <row r="28114">
      <c r="A28114" t="inlineStr">
        <is>
          <t>oslo.db</t>
        </is>
      </c>
      <c r="B28114" t="inlineStr">
        <is>
          <t>9c709ef38a1a519273cf040cb88418359a9f5310</t>
        </is>
      </c>
      <c r="C28114" t="inlineStr">
        <is>
          <t>2015-09-08 15:39:14+00:00</t>
        </is>
      </c>
      <c r="D28114" t="inlineStr">
        <is>
          <t>verchange</t>
        </is>
      </c>
      <c r="E28114" t="inlineStr">
        <is>
          <t>pbr</t>
        </is>
      </c>
      <c r="F28114" t="inlineStr">
        <is>
          <t>&gt;=1.6;&lt;2.0</t>
        </is>
      </c>
      <c r="G28114" t="inlineStr">
        <is>
          <t>pbr</t>
        </is>
      </c>
      <c r="H28114" t="inlineStr">
        <is>
          <t>&lt;2.0;&gt;=1.4</t>
        </is>
      </c>
    </row>
    <row r="28115">
      <c r="A28115" t="inlineStr">
        <is>
          <t>oslo.db</t>
        </is>
      </c>
      <c r="B28115" t="inlineStr">
        <is>
          <t>9c709ef38a1a519273cf040cb88418359a9f5310</t>
        </is>
      </c>
      <c r="C28115" t="inlineStr">
        <is>
          <t>2015-09-08 15:39:14+00:00</t>
        </is>
      </c>
      <c r="D28115" t="inlineStr">
        <is>
          <t>verchange</t>
        </is>
      </c>
      <c r="E28115" t="inlineStr">
        <is>
          <t>oslo.config</t>
        </is>
      </c>
      <c r="F28115" t="inlineStr">
        <is>
          <t>&gt;=2.3.0</t>
        </is>
      </c>
      <c r="G28115" t="inlineStr">
        <is>
          <t>oslo.config</t>
        </is>
      </c>
      <c r="H28115" t="inlineStr">
        <is>
          <t>&gt;=2.1.0</t>
        </is>
      </c>
    </row>
    <row r="28116">
      <c r="A28116" t="inlineStr">
        <is>
          <t>oslo.db</t>
        </is>
      </c>
      <c r="B28116" t="inlineStr">
        <is>
          <t>9c709ef38a1a519273cf040cb88418359a9f5310</t>
        </is>
      </c>
      <c r="C28116" t="inlineStr">
        <is>
          <t>2015-09-08 15:39:14+00:00</t>
        </is>
      </c>
      <c r="D28116" t="inlineStr">
        <is>
          <t>verchange</t>
        </is>
      </c>
      <c r="E28116" t="inlineStr">
        <is>
          <t>SQLAlchemy</t>
        </is>
      </c>
      <c r="F28116" t="inlineStr">
        <is>
          <t>&gt;=0.9.9;&lt;1.1.0</t>
        </is>
      </c>
      <c r="G28116" t="inlineStr">
        <is>
          <t>SQLAlchemy</t>
        </is>
      </c>
      <c r="H28116" t="inlineStr">
        <is>
          <t>&lt;1.1.0;&gt;=0.9.7</t>
        </is>
      </c>
    </row>
    <row r="28117">
      <c r="A28117" t="inlineStr">
        <is>
          <t>oslo.db</t>
        </is>
      </c>
      <c r="B28117" t="inlineStr">
        <is>
          <t>2eae0ec7fb651b775b6a317221f820cafaf8e98e</t>
        </is>
      </c>
      <c r="C28117" t="inlineStr">
        <is>
          <t>2015-10-12 15:07:39+00:00</t>
        </is>
      </c>
      <c r="D28117" t="inlineStr">
        <is>
          <t>verchange</t>
        </is>
      </c>
      <c r="E28117" t="inlineStr">
        <is>
          <t>pbr</t>
        </is>
      </c>
      <c r="F28117" t="inlineStr">
        <is>
          <t>&gt;=1.6</t>
        </is>
      </c>
      <c r="G28117" t="inlineStr">
        <is>
          <t>pbr</t>
        </is>
      </c>
      <c r="H28117" t="inlineStr">
        <is>
          <t>&gt;=1.6;&lt;2.0</t>
        </is>
      </c>
    </row>
    <row r="28118">
      <c r="A28118" t="inlineStr">
        <is>
          <t>oslo.db</t>
        </is>
      </c>
      <c r="B28118" t="inlineStr">
        <is>
          <t>2eae0ec7fb651b775b6a317221f820cafaf8e98e</t>
        </is>
      </c>
      <c r="C28118" t="inlineStr">
        <is>
          <t>2015-10-12 15:07:39+00:00</t>
        </is>
      </c>
      <c r="D28118" t="inlineStr">
        <is>
          <t>rem</t>
        </is>
      </c>
      <c r="E28118" t="inlineStr"/>
      <c r="F28118" t="inlineStr"/>
      <c r="G28118" t="inlineStr">
        <is>
          <t>testresources</t>
        </is>
      </c>
      <c r="H28118" t="inlineStr">
        <is>
          <t>&gt;=0.2.4</t>
        </is>
      </c>
    </row>
    <row r="28119">
      <c r="A28119" t="inlineStr">
        <is>
          <t>oslo.db</t>
        </is>
      </c>
      <c r="B28119" t="inlineStr">
        <is>
          <t>2eae0ec7fb651b775b6a317221f820cafaf8e98e</t>
        </is>
      </c>
      <c r="C28119" t="inlineStr">
        <is>
          <t>2015-10-12 15:07:39+00:00</t>
        </is>
      </c>
      <c r="D28119" t="inlineStr">
        <is>
          <t>rem</t>
        </is>
      </c>
      <c r="E28119" t="inlineStr"/>
      <c r="F28119" t="inlineStr"/>
      <c r="G28119" t="inlineStr">
        <is>
          <t>testscenarios</t>
        </is>
      </c>
      <c r="H28119" t="inlineStr">
        <is>
          <t>&gt;=0.4</t>
        </is>
      </c>
    </row>
    <row r="28120">
      <c r="A28120" t="inlineStr">
        <is>
          <t>oslo.db</t>
        </is>
      </c>
      <c r="B28120" t="inlineStr">
        <is>
          <t>3afd58f6ab0fc2acb1dd92f652cec48e87763cf6</t>
        </is>
      </c>
      <c r="C28120" t="inlineStr">
        <is>
          <t>2015-10-19 17:06:18+00:00</t>
        </is>
      </c>
      <c r="D28120" t="inlineStr">
        <is>
          <t>verchange</t>
        </is>
      </c>
      <c r="E28120" t="inlineStr">
        <is>
          <t>oslo.utils</t>
        </is>
      </c>
      <c r="F28120" t="inlineStr">
        <is>
          <t>&gt;=2.4.0</t>
        </is>
      </c>
      <c r="G28120" t="inlineStr">
        <is>
          <t>oslo.utils</t>
        </is>
      </c>
      <c r="H28120" t="inlineStr">
        <is>
          <t>&gt;=2.0.0</t>
        </is>
      </c>
    </row>
    <row r="28121">
      <c r="A28121" t="inlineStr">
        <is>
          <t>oslo.db</t>
        </is>
      </c>
      <c r="B28121" t="inlineStr">
        <is>
          <t>52d576437abaa55f5fd3d721280656c5f0800d80</t>
        </is>
      </c>
      <c r="C28121" t="inlineStr">
        <is>
          <t>2015-11-16 20:20:00+00:00</t>
        </is>
      </c>
      <c r="D28121" t="inlineStr">
        <is>
          <t>verchange</t>
        </is>
      </c>
      <c r="E28121" t="inlineStr">
        <is>
          <t>oslo.utils</t>
        </is>
      </c>
      <c r="F28121" t="inlineStr">
        <is>
          <t>&gt;=2.4.0;!=2.6.0</t>
        </is>
      </c>
      <c r="G28121" t="inlineStr">
        <is>
          <t>oslo.utils</t>
        </is>
      </c>
      <c r="H28121" t="inlineStr">
        <is>
          <t>&gt;=2.4.0</t>
        </is>
      </c>
    </row>
    <row r="28122">
      <c r="A28122" t="inlineStr">
        <is>
          <t>oslo.db</t>
        </is>
      </c>
      <c r="B28122" t="inlineStr">
        <is>
          <t>52d576437abaa55f5fd3d721280656c5f0800d80</t>
        </is>
      </c>
      <c r="C28122" t="inlineStr">
        <is>
          <t>2015-11-16 20:20:00+00:00</t>
        </is>
      </c>
      <c r="D28122" t="inlineStr">
        <is>
          <t>verchange</t>
        </is>
      </c>
      <c r="E28122" t="inlineStr">
        <is>
          <t>oslo.config</t>
        </is>
      </c>
      <c r="F28122" t="inlineStr">
        <is>
          <t>&gt;=2.6.0</t>
        </is>
      </c>
      <c r="G28122" t="inlineStr">
        <is>
          <t>oslo.config</t>
        </is>
      </c>
      <c r="H28122" t="inlineStr">
        <is>
          <t>&gt;=2.3.0</t>
        </is>
      </c>
    </row>
    <row r="28123">
      <c r="A28123" t="inlineStr">
        <is>
          <t>oslo.db</t>
        </is>
      </c>
      <c r="B28123" t="inlineStr">
        <is>
          <t>b2b748a06a99d318df28a0e7ef8dc0908e34fa96</t>
        </is>
      </c>
      <c r="C28123" t="inlineStr">
        <is>
          <t>2015-11-23 20:48:24+00:00</t>
        </is>
      </c>
      <c r="D28123" t="inlineStr">
        <is>
          <t>verchange</t>
        </is>
      </c>
      <c r="E28123" t="inlineStr">
        <is>
          <t>oslo.utils</t>
        </is>
      </c>
      <c r="F28123" t="inlineStr">
        <is>
          <t>&gt;=2.8.0</t>
        </is>
      </c>
      <c r="G28123" t="inlineStr">
        <is>
          <t>oslo.utils</t>
        </is>
      </c>
      <c r="H28123" t="inlineStr">
        <is>
          <t>&gt;=2.4.0;!=2.6.0</t>
        </is>
      </c>
    </row>
    <row r="28124">
      <c r="A28124" t="inlineStr">
        <is>
          <t>oslo.db</t>
        </is>
      </c>
      <c r="B28124" t="inlineStr">
        <is>
          <t>b2b748a06a99d318df28a0e7ef8dc0908e34fa96</t>
        </is>
      </c>
      <c r="C28124" t="inlineStr">
        <is>
          <t>2015-11-23 20:48:24+00:00</t>
        </is>
      </c>
      <c r="D28124" t="inlineStr">
        <is>
          <t>verchange</t>
        </is>
      </c>
      <c r="E28124" t="inlineStr">
        <is>
          <t>oslo.config</t>
        </is>
      </c>
      <c r="F28124" t="inlineStr">
        <is>
          <t>&gt;=2.7.0</t>
        </is>
      </c>
      <c r="G28124" t="inlineStr">
        <is>
          <t>oslo.config</t>
        </is>
      </c>
      <c r="H28124" t="inlineStr">
        <is>
          <t>&gt;=2.6.0</t>
        </is>
      </c>
    </row>
    <row r="28125">
      <c r="A28125" t="inlineStr">
        <is>
          <t>oslo.db</t>
        </is>
      </c>
      <c r="B28125" t="inlineStr">
        <is>
          <t>c5f468d8fb237842aad54e5fdebd35a8be19df51</t>
        </is>
      </c>
      <c r="C28125" t="inlineStr">
        <is>
          <t>2015-12-16 23:36:22+00:00</t>
        </is>
      </c>
      <c r="D28125" t="inlineStr">
        <is>
          <t>verchange</t>
        </is>
      </c>
      <c r="E28125" t="inlineStr">
        <is>
          <t>oslo.utils</t>
        </is>
      </c>
      <c r="F28125" t="inlineStr">
        <is>
          <t>&lt;1.5.0;!=1.4.1;&gt;=1.4.0</t>
        </is>
      </c>
      <c r="G28125" t="inlineStr">
        <is>
          <t>oslo.utils</t>
        </is>
      </c>
      <c r="H28125" t="inlineStr">
        <is>
          <t>&lt;1.5.0;&gt;=1.4.0</t>
        </is>
      </c>
    </row>
    <row r="28126">
      <c r="A28126" t="inlineStr">
        <is>
          <t>oslo.db</t>
        </is>
      </c>
      <c r="B28126" t="inlineStr">
        <is>
          <t>c5f468d8fb237842aad54e5fdebd35a8be19df51</t>
        </is>
      </c>
      <c r="C28126" t="inlineStr">
        <is>
          <t>2015-12-16 23:36:22+00:00</t>
        </is>
      </c>
      <c r="D28126" t="inlineStr">
        <is>
          <t>verchange</t>
        </is>
      </c>
      <c r="E28126" t="inlineStr">
        <is>
          <t>oslo.config</t>
        </is>
      </c>
      <c r="F28126" t="inlineStr">
        <is>
          <t>&lt;1.10.0;&gt;=1.9.3</t>
        </is>
      </c>
      <c r="G28126" t="inlineStr">
        <is>
          <t>oslo.config</t>
        </is>
      </c>
      <c r="H28126" t="inlineStr">
        <is>
          <t>&lt;1.10.0;&gt;=1.9.3</t>
        </is>
      </c>
    </row>
    <row r="28127">
      <c r="A28127" t="inlineStr">
        <is>
          <t>oslo.db</t>
        </is>
      </c>
      <c r="B28127" t="inlineStr">
        <is>
          <t>c5f468d8fb237842aad54e5fdebd35a8be19df51</t>
        </is>
      </c>
      <c r="C28127" t="inlineStr">
        <is>
          <t>2015-12-16 23:36:22+00:00</t>
        </is>
      </c>
      <c r="D28127" t="inlineStr">
        <is>
          <t>verchange</t>
        </is>
      </c>
      <c r="E28127" t="inlineStr">
        <is>
          <t>sqlalchemy-migrate</t>
        </is>
      </c>
      <c r="F28127" t="inlineStr">
        <is>
          <t>!=0.9.8;&lt;0.10.0;&gt;=0.9.5</t>
        </is>
      </c>
      <c r="G28127" t="inlineStr">
        <is>
          <t>sqlalchemy-migrate</t>
        </is>
      </c>
      <c r="H28127" t="inlineStr">
        <is>
          <t>&gt;=0.9.5</t>
        </is>
      </c>
    </row>
    <row r="28128">
      <c r="A28128" t="inlineStr">
        <is>
          <t>oslo.db</t>
        </is>
      </c>
      <c r="B28128" t="inlineStr">
        <is>
          <t>c5f468d8fb237842aad54e5fdebd35a8be19df51</t>
        </is>
      </c>
      <c r="C28128" t="inlineStr">
        <is>
          <t>2015-12-16 23:36:22+00:00</t>
        </is>
      </c>
      <c r="D28128" t="inlineStr">
        <is>
          <t>verchange</t>
        </is>
      </c>
      <c r="E28128" t="inlineStr">
        <is>
          <t>pbr</t>
        </is>
      </c>
      <c r="F28128" t="inlineStr">
        <is>
          <t>&gt;=0.6;&lt;1.0;!=0.7</t>
        </is>
      </c>
      <c r="G28128" t="inlineStr">
        <is>
          <t>pbr</t>
        </is>
      </c>
      <c r="H28128" t="inlineStr">
        <is>
          <t>&lt;1.0;&gt;=0.6;!=0.7</t>
        </is>
      </c>
    </row>
    <row r="28129">
      <c r="A28129" t="inlineStr">
        <is>
          <t>oslo.db</t>
        </is>
      </c>
      <c r="B28129" t="inlineStr">
        <is>
          <t>c5f468d8fb237842aad54e5fdebd35a8be19df51</t>
        </is>
      </c>
      <c r="C28129" t="inlineStr">
        <is>
          <t>2015-12-16 23:36:22+00:00</t>
        </is>
      </c>
      <c r="D28129" t="inlineStr">
        <is>
          <t>verchange</t>
        </is>
      </c>
      <c r="E28129" t="inlineStr">
        <is>
          <t>SQLAlchemy</t>
        </is>
      </c>
      <c r="F28129" t="inlineStr">
        <is>
          <t>&lt;=0.9.99;&gt;=0.9.7</t>
        </is>
      </c>
      <c r="G28129" t="inlineStr">
        <is>
          <t>SQLAlchemy</t>
        </is>
      </c>
      <c r="H28129" t="inlineStr">
        <is>
          <t>&lt;=0.9.99;&gt;=0.9.7</t>
        </is>
      </c>
    </row>
    <row r="28130">
      <c r="A28130" t="inlineStr">
        <is>
          <t>oslo.db</t>
        </is>
      </c>
      <c r="B28130" t="inlineStr">
        <is>
          <t>c5f468d8fb237842aad54e5fdebd35a8be19df51</t>
        </is>
      </c>
      <c r="C28130" t="inlineStr">
        <is>
          <t>2015-12-16 23:36:22+00:00</t>
        </is>
      </c>
      <c r="D28130" t="inlineStr">
        <is>
          <t>verchange</t>
        </is>
      </c>
      <c r="E28130" t="inlineStr">
        <is>
          <t>alembic</t>
        </is>
      </c>
      <c r="F28130" t="inlineStr">
        <is>
          <t>&gt;=0.7.2;&lt;0.8.1</t>
        </is>
      </c>
      <c r="G28130" t="inlineStr">
        <is>
          <t>alembic</t>
        </is>
      </c>
      <c r="H28130" t="inlineStr">
        <is>
          <t>&gt;=0.7.2</t>
        </is>
      </c>
    </row>
    <row r="28131">
      <c r="A28131" t="inlineStr">
        <is>
          <t>oslo.db</t>
        </is>
      </c>
      <c r="B28131" t="inlineStr">
        <is>
          <t>c5f468d8fb237842aad54e5fdebd35a8be19df51</t>
        </is>
      </c>
      <c r="C28131" t="inlineStr">
        <is>
          <t>2015-12-16 23:36:22+00:00</t>
        </is>
      </c>
      <c r="D28131" t="inlineStr">
        <is>
          <t>verchange</t>
        </is>
      </c>
      <c r="E28131" t="inlineStr">
        <is>
          <t>stevedore</t>
        </is>
      </c>
      <c r="F28131" t="inlineStr">
        <is>
          <t>&lt;1.4.0;&gt;=1.3.0</t>
        </is>
      </c>
      <c r="G28131" t="inlineStr">
        <is>
          <t>stevedore</t>
        </is>
      </c>
      <c r="H28131" t="inlineStr">
        <is>
          <t>&lt;1.4.0;&gt;=1.3.0</t>
        </is>
      </c>
    </row>
    <row r="28132">
      <c r="A28132" t="inlineStr">
        <is>
          <t>oslo.db</t>
        </is>
      </c>
      <c r="B28132" t="inlineStr">
        <is>
          <t>c5f468d8fb237842aad54e5fdebd35a8be19df51</t>
        </is>
      </c>
      <c r="C28132" t="inlineStr">
        <is>
          <t>2015-12-16 23:36:22+00:00</t>
        </is>
      </c>
      <c r="D28132" t="inlineStr">
        <is>
          <t>verchange</t>
        </is>
      </c>
      <c r="E28132" t="inlineStr">
        <is>
          <t>oslo.i18n</t>
        </is>
      </c>
      <c r="F28132" t="inlineStr">
        <is>
          <t>&lt;1.6.0;&gt;=1.5.0</t>
        </is>
      </c>
      <c r="G28132" t="inlineStr">
        <is>
          <t>oslo.i18n</t>
        </is>
      </c>
      <c r="H28132" t="inlineStr">
        <is>
          <t>&lt;1.6.0;&gt;=1.5.0</t>
        </is>
      </c>
    </row>
    <row r="28133">
      <c r="A28133" t="inlineStr">
        <is>
          <t>oslo.db</t>
        </is>
      </c>
      <c r="B28133" t="inlineStr">
        <is>
          <t>60af1042b8123d67ed7c80d1a1720865a4255ad5</t>
        </is>
      </c>
      <c r="C28133" t="inlineStr">
        <is>
          <t>2015-12-21 19:53:05+00:00</t>
        </is>
      </c>
      <c r="D28133" t="inlineStr">
        <is>
          <t>verchange</t>
        </is>
      </c>
      <c r="E28133" t="inlineStr">
        <is>
          <t>oslo.utils</t>
        </is>
      </c>
      <c r="F28133" t="inlineStr">
        <is>
          <t>&gt;=3.2.0</t>
        </is>
      </c>
      <c r="G28133" t="inlineStr">
        <is>
          <t>oslo.utils</t>
        </is>
      </c>
      <c r="H28133" t="inlineStr">
        <is>
          <t>&gt;=2.8.0</t>
        </is>
      </c>
    </row>
    <row r="28134">
      <c r="A28134" t="inlineStr">
        <is>
          <t>oslo.db</t>
        </is>
      </c>
      <c r="B28134" t="inlineStr">
        <is>
          <t>60af1042b8123d67ed7c80d1a1720865a4255ad5</t>
        </is>
      </c>
      <c r="C28134" t="inlineStr">
        <is>
          <t>2015-12-21 19:53:05+00:00</t>
        </is>
      </c>
      <c r="D28134" t="inlineStr">
        <is>
          <t>rem</t>
        </is>
      </c>
      <c r="E28134" t="inlineStr"/>
      <c r="F28134" t="inlineStr"/>
      <c r="G28134" t="inlineStr">
        <is>
          <t>iso8601</t>
        </is>
      </c>
      <c r="H28134" t="inlineStr">
        <is>
          <t>&gt;=0.1.9</t>
        </is>
      </c>
    </row>
    <row r="28135">
      <c r="A28135" t="inlineStr">
        <is>
          <t>oslo.db</t>
        </is>
      </c>
      <c r="B28135" t="inlineStr">
        <is>
          <t>cfa53ac438006a04217349b6e37195005e286d8e</t>
        </is>
      </c>
      <c r="C28135" t="inlineStr">
        <is>
          <t>2016-01-14 03:38:06+00:00</t>
        </is>
      </c>
      <c r="D28135" t="inlineStr">
        <is>
          <t>verchange</t>
        </is>
      </c>
      <c r="E28135" t="inlineStr">
        <is>
          <t>oslo.config</t>
        </is>
      </c>
      <c r="F28135" t="inlineStr">
        <is>
          <t>&gt;=3.2.0</t>
        </is>
      </c>
      <c r="G28135" t="inlineStr">
        <is>
          <t>oslo.config</t>
        </is>
      </c>
      <c r="H28135" t="inlineStr">
        <is>
          <t>&gt;=2.7.0</t>
        </is>
      </c>
    </row>
    <row r="28136">
      <c r="A28136" t="inlineStr">
        <is>
          <t>oslo.db</t>
        </is>
      </c>
      <c r="B28136" t="inlineStr">
        <is>
          <t>cfa53ac438006a04217349b6e37195005e286d8e</t>
        </is>
      </c>
      <c r="C28136" t="inlineStr">
        <is>
          <t>2016-01-14 03:38:06+00:00</t>
        </is>
      </c>
      <c r="D28136" t="inlineStr">
        <is>
          <t>verchange</t>
        </is>
      </c>
      <c r="E28136" t="inlineStr">
        <is>
          <t>SQLAlchemy</t>
        </is>
      </c>
      <c r="F28136" t="inlineStr">
        <is>
          <t>&lt;1.1.0;&gt;=1.0.10</t>
        </is>
      </c>
      <c r="G28136" t="inlineStr">
        <is>
          <t>SQLAlchemy</t>
        </is>
      </c>
      <c r="H28136" t="inlineStr">
        <is>
          <t>&gt;=0.9.9;&lt;1.1.0</t>
        </is>
      </c>
    </row>
    <row r="28137">
      <c r="A28137" t="inlineStr">
        <is>
          <t>oslo.db</t>
        </is>
      </c>
      <c r="B28137" t="inlineStr">
        <is>
          <t>d8da96ef5a2fa7e72f85942111c08fd4061c8be9</t>
        </is>
      </c>
      <c r="C28137" t="inlineStr">
        <is>
          <t>2016-01-23 15:27:31+00:00</t>
        </is>
      </c>
      <c r="D28137" t="inlineStr">
        <is>
          <t>verchange</t>
        </is>
      </c>
      <c r="E28137" t="inlineStr">
        <is>
          <t>six</t>
        </is>
      </c>
      <c r="F28137" t="inlineStr">
        <is>
          <t>&gt;=1.9.0</t>
        </is>
      </c>
      <c r="G28137" t="inlineStr">
        <is>
          <t>six</t>
        </is>
      </c>
      <c r="H28137" t="inlineStr">
        <is>
          <t>&gt;=1.9.0</t>
        </is>
      </c>
    </row>
    <row r="28138">
      <c r="A28138" t="inlineStr">
        <is>
          <t>oslo.db</t>
        </is>
      </c>
      <c r="B28138" t="inlineStr">
        <is>
          <t>d8da96ef5a2fa7e72f85942111c08fd4061c8be9</t>
        </is>
      </c>
      <c r="C28138" t="inlineStr">
        <is>
          <t>2016-01-23 15:27:31+00:00</t>
        </is>
      </c>
      <c r="D28138" t="inlineStr">
        <is>
          <t>verchange</t>
        </is>
      </c>
      <c r="E28138" t="inlineStr">
        <is>
          <t>sqlalchemy-migrate</t>
        </is>
      </c>
      <c r="F28138" t="inlineStr">
        <is>
          <t>&gt;=0.9.6</t>
        </is>
      </c>
      <c r="G28138" t="inlineStr">
        <is>
          <t>sqlalchemy-migrate</t>
        </is>
      </c>
      <c r="H28138" t="inlineStr">
        <is>
          <t>&gt;=0.9.6</t>
        </is>
      </c>
    </row>
    <row r="28139">
      <c r="A28139" t="inlineStr">
        <is>
          <t>oslo.db</t>
        </is>
      </c>
      <c r="B28139" t="inlineStr">
        <is>
          <t>d8da96ef5a2fa7e72f85942111c08fd4061c8be9</t>
        </is>
      </c>
      <c r="C28139" t="inlineStr">
        <is>
          <t>2016-01-23 15:27:31+00:00</t>
        </is>
      </c>
      <c r="D28139" t="inlineStr">
        <is>
          <t>verchange</t>
        </is>
      </c>
      <c r="E28139" t="inlineStr">
        <is>
          <t>Babel</t>
        </is>
      </c>
      <c r="F28139" t="inlineStr">
        <is>
          <t>&gt;=1.3</t>
        </is>
      </c>
      <c r="G28139" t="inlineStr">
        <is>
          <t>Babel</t>
        </is>
      </c>
      <c r="H28139" t="inlineStr">
        <is>
          <t>&gt;=1.3</t>
        </is>
      </c>
    </row>
    <row r="28140">
      <c r="A28140" t="inlineStr">
        <is>
          <t>oslo.db</t>
        </is>
      </c>
      <c r="B28140" t="inlineStr">
        <is>
          <t>d8da96ef5a2fa7e72f85942111c08fd4061c8be9</t>
        </is>
      </c>
      <c r="C28140" t="inlineStr">
        <is>
          <t>2016-01-23 15:27:31+00:00</t>
        </is>
      </c>
      <c r="D28140" t="inlineStr">
        <is>
          <t>verchange</t>
        </is>
      </c>
      <c r="E28140" t="inlineStr">
        <is>
          <t>pbr</t>
        </is>
      </c>
      <c r="F28140" t="inlineStr">
        <is>
          <t>&gt;=1.6</t>
        </is>
      </c>
      <c r="G28140" t="inlineStr">
        <is>
          <t>pbr</t>
        </is>
      </c>
      <c r="H28140" t="inlineStr">
        <is>
          <t>&gt;=1.6</t>
        </is>
      </c>
    </row>
    <row r="28141">
      <c r="A28141" t="inlineStr">
        <is>
          <t>oslo.db</t>
        </is>
      </c>
      <c r="B28141" t="inlineStr">
        <is>
          <t>d8da96ef5a2fa7e72f85942111c08fd4061c8be9</t>
        </is>
      </c>
      <c r="C28141" t="inlineStr">
        <is>
          <t>2016-01-23 15:27:31+00:00</t>
        </is>
      </c>
      <c r="D28141" t="inlineStr">
        <is>
          <t>verchange</t>
        </is>
      </c>
      <c r="E28141" t="inlineStr">
        <is>
          <t>SQLAlchemy</t>
        </is>
      </c>
      <c r="F28141" t="inlineStr">
        <is>
          <t>&lt;1.1.0;&gt;=1.0.10</t>
        </is>
      </c>
      <c r="G28141" t="inlineStr">
        <is>
          <t>SQLAlchemy</t>
        </is>
      </c>
      <c r="H28141" t="inlineStr">
        <is>
          <t>&lt;1.1.0;&gt;=1.0.10</t>
        </is>
      </c>
    </row>
    <row r="28142">
      <c r="A28142" t="inlineStr">
        <is>
          <t>oslo.db</t>
        </is>
      </c>
      <c r="B28142" t="inlineStr">
        <is>
          <t>d8da96ef5a2fa7e72f85942111c08fd4061c8be9</t>
        </is>
      </c>
      <c r="C28142" t="inlineStr">
        <is>
          <t>2016-01-23 15:27:31+00:00</t>
        </is>
      </c>
      <c r="D28142" t="inlineStr">
        <is>
          <t>verchange</t>
        </is>
      </c>
      <c r="E28142" t="inlineStr">
        <is>
          <t>alembic</t>
        </is>
      </c>
      <c r="F28142" t="inlineStr">
        <is>
          <t>&gt;=0.8.0</t>
        </is>
      </c>
      <c r="G28142" t="inlineStr">
        <is>
          <t>alembic</t>
        </is>
      </c>
      <c r="H28142" t="inlineStr">
        <is>
          <t>&gt;=0.8.0</t>
        </is>
      </c>
    </row>
    <row r="28143">
      <c r="A28143" t="inlineStr">
        <is>
          <t>oslo.db</t>
        </is>
      </c>
      <c r="B28143" t="inlineStr">
        <is>
          <t>029f0966b2fbd8a66d0561d4927ef47b5f67ac3f</t>
        </is>
      </c>
      <c r="C28143" t="inlineStr">
        <is>
          <t>2016-02-10 00:38:05+00:00</t>
        </is>
      </c>
      <c r="D28143" t="inlineStr">
        <is>
          <t>verchange</t>
        </is>
      </c>
      <c r="E28143" t="inlineStr">
        <is>
          <t>oslo.utils</t>
        </is>
      </c>
      <c r="F28143" t="inlineStr">
        <is>
          <t>&gt;=3.4.0</t>
        </is>
      </c>
      <c r="G28143" t="inlineStr">
        <is>
          <t>oslo.utils</t>
        </is>
      </c>
      <c r="H28143" t="inlineStr">
        <is>
          <t>&gt;=3.2.0</t>
        </is>
      </c>
    </row>
    <row r="28144">
      <c r="A28144" t="inlineStr">
        <is>
          <t>oslo.db</t>
        </is>
      </c>
      <c r="B28144" t="inlineStr">
        <is>
          <t>029f0966b2fbd8a66d0561d4927ef47b5f67ac3f</t>
        </is>
      </c>
      <c r="C28144" t="inlineStr">
        <is>
          <t>2016-02-10 00:38:05+00:00</t>
        </is>
      </c>
      <c r="D28144" t="inlineStr">
        <is>
          <t>verchange</t>
        </is>
      </c>
      <c r="E28144" t="inlineStr">
        <is>
          <t>oslo.config</t>
        </is>
      </c>
      <c r="F28144" t="inlineStr">
        <is>
          <t>&gt;=3.4.0</t>
        </is>
      </c>
      <c r="G28144" t="inlineStr">
        <is>
          <t>oslo.config</t>
        </is>
      </c>
      <c r="H28144" t="inlineStr">
        <is>
          <t>&gt;=3.2.0</t>
        </is>
      </c>
    </row>
    <row r="28145">
      <c r="A28145" t="inlineStr">
        <is>
          <t>oslo.db</t>
        </is>
      </c>
      <c r="B28145" t="inlineStr">
        <is>
          <t>029f0966b2fbd8a66d0561d4927ef47b5f67ac3f</t>
        </is>
      </c>
      <c r="C28145" t="inlineStr">
        <is>
          <t>2016-02-10 00:38:05+00:00</t>
        </is>
      </c>
      <c r="D28145" t="inlineStr">
        <is>
          <t>verchange</t>
        </is>
      </c>
      <c r="E28145" t="inlineStr">
        <is>
          <t>oslo.i18n</t>
        </is>
      </c>
      <c r="F28145" t="inlineStr">
        <is>
          <t>&gt;=2.1.0</t>
        </is>
      </c>
      <c r="G28145" t="inlineStr">
        <is>
          <t>oslo.i18n</t>
        </is>
      </c>
      <c r="H28145" t="inlineStr">
        <is>
          <t>&gt;=1.5.0</t>
        </is>
      </c>
    </row>
    <row r="28146">
      <c r="A28146" t="inlineStr">
        <is>
          <t>oslo.db</t>
        </is>
      </c>
      <c r="B28146" t="inlineStr">
        <is>
          <t>14b4a45f512ebe4b3f1a6fde00124a76373b7c9f</t>
        </is>
      </c>
      <c r="C28146" t="inlineStr">
        <is>
          <t>2016-02-25 06:01:47+00:00</t>
        </is>
      </c>
      <c r="D28146" t="inlineStr">
        <is>
          <t>verchange</t>
        </is>
      </c>
      <c r="E28146" t="inlineStr">
        <is>
          <t>oslo.utils</t>
        </is>
      </c>
      <c r="F28146" t="inlineStr">
        <is>
          <t>&gt;=3.5.0</t>
        </is>
      </c>
      <c r="G28146" t="inlineStr">
        <is>
          <t>oslo.utils</t>
        </is>
      </c>
      <c r="H28146" t="inlineStr">
        <is>
          <t>&gt;=3.4.0</t>
        </is>
      </c>
    </row>
    <row r="28147">
      <c r="A28147" t="inlineStr">
        <is>
          <t>oslo.db</t>
        </is>
      </c>
      <c r="B28147" t="inlineStr">
        <is>
          <t>974fc94a623956a5f7bf60b93d2de65259af8068</t>
        </is>
      </c>
      <c r="C28147" t="inlineStr">
        <is>
          <t>2016-03-17 19:05:12+00:00</t>
        </is>
      </c>
      <c r="D28147" t="inlineStr">
        <is>
          <t>add</t>
        </is>
      </c>
      <c r="E28147" t="inlineStr">
        <is>
          <t>testtools</t>
        </is>
      </c>
      <c r="F28147" t="inlineStr">
        <is>
          <t>&gt;=0.9.36;&lt;2.0.0;!=1.2.0</t>
        </is>
      </c>
      <c r="G28147" t="inlineStr"/>
      <c r="H28147" t="inlineStr"/>
    </row>
    <row r="28148">
      <c r="A28148" t="inlineStr">
        <is>
          <t>oslo.db</t>
        </is>
      </c>
      <c r="B28148" t="inlineStr">
        <is>
          <t>244ede449a534859c0f6b246a6bef3a1a8e95c1c</t>
        </is>
      </c>
      <c r="C28148" t="inlineStr">
        <is>
          <t>2016-03-28 03:03:47+00:00</t>
        </is>
      </c>
      <c r="D28148" t="inlineStr">
        <is>
          <t>verchange</t>
        </is>
      </c>
      <c r="E28148" t="inlineStr">
        <is>
          <t>oslo.config</t>
        </is>
      </c>
      <c r="F28148" t="inlineStr">
        <is>
          <t>&gt;=3.7.0</t>
        </is>
      </c>
      <c r="G28148" t="inlineStr">
        <is>
          <t>oslo.config</t>
        </is>
      </c>
      <c r="H28148" t="inlineStr">
        <is>
          <t>&gt;=3.4.0</t>
        </is>
      </c>
    </row>
    <row r="28149">
      <c r="A28149" t="inlineStr">
        <is>
          <t>oslo.db</t>
        </is>
      </c>
      <c r="B28149" t="inlineStr">
        <is>
          <t>35a0e6445d227d7721958f6ab08ad944e68336c9</t>
        </is>
      </c>
      <c r="C28149" t="inlineStr">
        <is>
          <t>2016-04-21 00:20:25+00:00</t>
        </is>
      </c>
      <c r="D28149" t="inlineStr">
        <is>
          <t>verchange</t>
        </is>
      </c>
      <c r="E28149" t="inlineStr">
        <is>
          <t>testtools</t>
        </is>
      </c>
      <c r="F28149" t="inlineStr">
        <is>
          <t>&gt;=0.9.36;&lt;2.0.0;!=1.2.0</t>
        </is>
      </c>
      <c r="G28149" t="inlineStr">
        <is>
          <t>testtools</t>
        </is>
      </c>
      <c r="H28149" t="inlineStr">
        <is>
          <t>&gt;=0.9.36;&lt;2.0.0;!=1.2.0</t>
        </is>
      </c>
    </row>
    <row r="28150">
      <c r="A28150" t="inlineStr">
        <is>
          <t>oslo.db</t>
        </is>
      </c>
      <c r="B28150" t="inlineStr">
        <is>
          <t>35a0e6445d227d7721958f6ab08ad944e68336c9</t>
        </is>
      </c>
      <c r="C28150" t="inlineStr">
        <is>
          <t>2016-04-21 00:20:25+00:00</t>
        </is>
      </c>
      <c r="D28150" t="inlineStr">
        <is>
          <t>verchange</t>
        </is>
      </c>
      <c r="E28150" t="inlineStr">
        <is>
          <t>testresources</t>
        </is>
      </c>
      <c r="F28150" t="inlineStr">
        <is>
          <t>&gt;=0.2.4;&lt;2.0.0</t>
        </is>
      </c>
      <c r="G28150" t="inlineStr">
        <is>
          <t>testresources</t>
        </is>
      </c>
      <c r="H28150" t="inlineStr">
        <is>
          <t>&gt;=0.2.4</t>
        </is>
      </c>
    </row>
    <row r="28151">
      <c r="A28151" t="inlineStr">
        <is>
          <t>oslo.db</t>
        </is>
      </c>
      <c r="B28151" t="inlineStr">
        <is>
          <t>fc3c23a722c8726504657cb8fd96a6b14146ee93</t>
        </is>
      </c>
      <c r="C28151" t="inlineStr">
        <is>
          <t>2016-07-13 13:56:26+00:00</t>
        </is>
      </c>
      <c r="D28151" t="inlineStr">
        <is>
          <t>verchange</t>
        </is>
      </c>
      <c r="E28151" t="inlineStr">
        <is>
          <t>oslo.context</t>
        </is>
      </c>
      <c r="F28151" t="inlineStr">
        <is>
          <t>&gt;=2.4.0</t>
        </is>
      </c>
      <c r="G28151" t="inlineStr">
        <is>
          <t>oslo.context</t>
        </is>
      </c>
      <c r="H28151" t="inlineStr">
        <is>
          <t>&gt;=0.2.0</t>
        </is>
      </c>
    </row>
    <row r="28152">
      <c r="A28152" t="inlineStr">
        <is>
          <t>oslo.db</t>
        </is>
      </c>
      <c r="B28152" t="inlineStr">
        <is>
          <t>fc3c23a722c8726504657cb8fd96a6b14146ee93</t>
        </is>
      </c>
      <c r="C28152" t="inlineStr">
        <is>
          <t>2016-07-13 13:56:26+00:00</t>
        </is>
      </c>
      <c r="D28152" t="inlineStr">
        <is>
          <t>verchange</t>
        </is>
      </c>
      <c r="E28152" t="inlineStr">
        <is>
          <t>oslo.utils</t>
        </is>
      </c>
      <c r="F28152" t="inlineStr">
        <is>
          <t>&gt;=3.15.0</t>
        </is>
      </c>
      <c r="G28152" t="inlineStr">
        <is>
          <t>oslo.utils</t>
        </is>
      </c>
      <c r="H28152" t="inlineStr">
        <is>
          <t>&gt;=3.5.0</t>
        </is>
      </c>
    </row>
    <row r="28153">
      <c r="A28153" t="inlineStr">
        <is>
          <t>oslo.db</t>
        </is>
      </c>
      <c r="B28153" t="inlineStr">
        <is>
          <t>fc3c23a722c8726504657cb8fd96a6b14146ee93</t>
        </is>
      </c>
      <c r="C28153" t="inlineStr">
        <is>
          <t>2016-07-13 13:56:26+00:00</t>
        </is>
      </c>
      <c r="D28153" t="inlineStr">
        <is>
          <t>verchange</t>
        </is>
      </c>
      <c r="E28153" t="inlineStr">
        <is>
          <t>oslo.config</t>
        </is>
      </c>
      <c r="F28153" t="inlineStr">
        <is>
          <t>&gt;=3.12.0</t>
        </is>
      </c>
      <c r="G28153" t="inlineStr">
        <is>
          <t>oslo.config</t>
        </is>
      </c>
      <c r="H28153" t="inlineStr">
        <is>
          <t>&gt;=3.7.0</t>
        </is>
      </c>
    </row>
    <row r="28154">
      <c r="A28154" t="inlineStr">
        <is>
          <t>oslo.db</t>
        </is>
      </c>
      <c r="B28154" t="inlineStr">
        <is>
          <t>fc3c23a722c8726504657cb8fd96a6b14146ee93</t>
        </is>
      </c>
      <c r="C28154" t="inlineStr">
        <is>
          <t>2016-07-13 13:56:26+00:00</t>
        </is>
      </c>
      <c r="D28154" t="inlineStr">
        <is>
          <t>verchange</t>
        </is>
      </c>
      <c r="E28154" t="inlineStr">
        <is>
          <t>alembic</t>
        </is>
      </c>
      <c r="F28154" t="inlineStr">
        <is>
          <t>&gt;=0.8.4</t>
        </is>
      </c>
      <c r="G28154" t="inlineStr">
        <is>
          <t>alembic</t>
        </is>
      </c>
      <c r="H28154" t="inlineStr">
        <is>
          <t>&gt;=0.8.0</t>
        </is>
      </c>
    </row>
    <row r="28155">
      <c r="A28155" t="inlineStr">
        <is>
          <t>oslo.db</t>
        </is>
      </c>
      <c r="B28155" t="inlineStr">
        <is>
          <t>fc3c23a722c8726504657cb8fd96a6b14146ee93</t>
        </is>
      </c>
      <c r="C28155" t="inlineStr">
        <is>
          <t>2016-07-13 13:56:26+00:00</t>
        </is>
      </c>
      <c r="D28155" t="inlineStr">
        <is>
          <t>verchange</t>
        </is>
      </c>
      <c r="E28155" t="inlineStr">
        <is>
          <t>stevedore</t>
        </is>
      </c>
      <c r="F28155" t="inlineStr">
        <is>
          <t>&gt;=1.10.0</t>
        </is>
      </c>
      <c r="G28155" t="inlineStr">
        <is>
          <t>stevedore</t>
        </is>
      </c>
      <c r="H28155" t="inlineStr">
        <is>
          <t>&gt;=1.5.0</t>
        </is>
      </c>
    </row>
    <row r="28156">
      <c r="A28156" t="inlineStr">
        <is>
          <t>oslo.db</t>
        </is>
      </c>
      <c r="B28156" t="inlineStr">
        <is>
          <t>fc3c23a722c8726504657cb8fd96a6b14146ee93</t>
        </is>
      </c>
      <c r="C28156" t="inlineStr">
        <is>
          <t>2016-07-13 13:56:26+00:00</t>
        </is>
      </c>
      <c r="D28156" t="inlineStr">
        <is>
          <t>add</t>
        </is>
      </c>
      <c r="E28156" t="inlineStr">
        <is>
          <t>debtcollector</t>
        </is>
      </c>
      <c r="F28156" t="inlineStr">
        <is>
          <t>&gt;=1.2.0</t>
        </is>
      </c>
      <c r="G28156" t="inlineStr"/>
      <c r="H28156" t="inlineStr"/>
    </row>
    <row r="28157">
      <c r="A28157" t="inlineStr">
        <is>
          <t>oslo.db</t>
        </is>
      </c>
      <c r="B28157" t="inlineStr">
        <is>
          <t>fc3c23a722c8726504657cb8fd96a6b14146ee93</t>
        </is>
      </c>
      <c r="C28157" t="inlineStr">
        <is>
          <t>2016-07-13 13:56:26+00:00</t>
        </is>
      </c>
      <c r="D28157" t="inlineStr">
        <is>
          <t>rem</t>
        </is>
      </c>
      <c r="E28157" t="inlineStr"/>
      <c r="F28157" t="inlineStr"/>
      <c r="G28157" t="inlineStr">
        <is>
          <t>Babel</t>
        </is>
      </c>
      <c r="H28157" t="inlineStr">
        <is>
          <t>&gt;=1.3</t>
        </is>
      </c>
    </row>
    <row r="28158">
      <c r="A28158" t="inlineStr">
        <is>
          <t>oslo.db</t>
        </is>
      </c>
      <c r="B28158" t="inlineStr">
        <is>
          <t>c5999fb2fa25bc3107ca75d7b5b6cb619118712e</t>
        </is>
      </c>
      <c r="C28158" t="inlineStr">
        <is>
          <t>2016-08-02 18:04:26+00:00</t>
        </is>
      </c>
      <c r="D28158" t="inlineStr">
        <is>
          <t>verchange</t>
        </is>
      </c>
      <c r="E28158" t="inlineStr">
        <is>
          <t>oslo.context</t>
        </is>
      </c>
      <c r="F28158" t="inlineStr">
        <is>
          <t>&gt;=2.4.0;!=2.6.0</t>
        </is>
      </c>
      <c r="G28158" t="inlineStr">
        <is>
          <t>oslo.context</t>
        </is>
      </c>
      <c r="H28158" t="inlineStr">
        <is>
          <t>&gt;=2.4.0</t>
        </is>
      </c>
    </row>
    <row r="28159">
      <c r="A28159" t="inlineStr">
        <is>
          <t>oslo.db</t>
        </is>
      </c>
      <c r="B28159" t="inlineStr">
        <is>
          <t>c5999fb2fa25bc3107ca75d7b5b6cb619118712e</t>
        </is>
      </c>
      <c r="C28159" t="inlineStr">
        <is>
          <t>2016-08-02 18:04:26+00:00</t>
        </is>
      </c>
      <c r="D28159" t="inlineStr">
        <is>
          <t>verchange</t>
        </is>
      </c>
      <c r="E28159" t="inlineStr">
        <is>
          <t>oslo.utils</t>
        </is>
      </c>
      <c r="F28159" t="inlineStr">
        <is>
          <t>&gt;=3.16.0</t>
        </is>
      </c>
      <c r="G28159" t="inlineStr">
        <is>
          <t>oslo.utils</t>
        </is>
      </c>
      <c r="H28159" t="inlineStr">
        <is>
          <t>&gt;=3.15.0</t>
        </is>
      </c>
    </row>
    <row r="28160">
      <c r="A28160" t="inlineStr">
        <is>
          <t>oslo.db</t>
        </is>
      </c>
      <c r="B28160" t="inlineStr">
        <is>
          <t>c5999fb2fa25bc3107ca75d7b5b6cb619118712e</t>
        </is>
      </c>
      <c r="C28160" t="inlineStr">
        <is>
          <t>2016-08-02 18:04:26+00:00</t>
        </is>
      </c>
      <c r="D28160" t="inlineStr">
        <is>
          <t>verchange</t>
        </is>
      </c>
      <c r="E28160" t="inlineStr">
        <is>
          <t>stevedore</t>
        </is>
      </c>
      <c r="F28160" t="inlineStr">
        <is>
          <t>&gt;=1.16.0</t>
        </is>
      </c>
      <c r="G28160" t="inlineStr">
        <is>
          <t>stevedore</t>
        </is>
      </c>
      <c r="H28160" t="inlineStr">
        <is>
          <t>&gt;=1.10.0</t>
        </is>
      </c>
    </row>
    <row r="28161">
      <c r="A28161" t="inlineStr">
        <is>
          <t>oslo.db</t>
        </is>
      </c>
      <c r="B28161" t="inlineStr">
        <is>
          <t>f3d123a34d2377a87fa0c36b6edae06fb10d7cc6</t>
        </is>
      </c>
      <c r="C28161" t="inlineStr">
        <is>
          <t>2016-08-10 12:10:53+00:00</t>
        </is>
      </c>
      <c r="D28161" t="inlineStr">
        <is>
          <t>verchange</t>
        </is>
      </c>
      <c r="E28161" t="inlineStr">
        <is>
          <t>oslo.config</t>
        </is>
      </c>
      <c r="F28161" t="inlineStr">
        <is>
          <t>&gt;=3.14.0</t>
        </is>
      </c>
      <c r="G28161" t="inlineStr">
        <is>
          <t>oslo.config</t>
        </is>
      </c>
      <c r="H28161" t="inlineStr">
        <is>
          <t>&gt;=3.12.0</t>
        </is>
      </c>
    </row>
    <row r="28162">
      <c r="A28162" t="inlineStr">
        <is>
          <t>oslo.db</t>
        </is>
      </c>
      <c r="B28162" t="inlineStr">
        <is>
          <t>7b633804c5e8269a461e80fa1a27ddb7106e5405</t>
        </is>
      </c>
      <c r="C28162" t="inlineStr">
        <is>
          <t>2016-08-15 19:48:43+00:00</t>
        </is>
      </c>
      <c r="D28162" t="inlineStr">
        <is>
          <t>verchange</t>
        </is>
      </c>
      <c r="E28162" t="inlineStr">
        <is>
          <t>Babel</t>
        </is>
      </c>
      <c r="F28162" t="inlineStr">
        <is>
          <t>!=2.3.3;!=2.3.2;!=2.3.0;!=2.3.1;&gt;=1.3</t>
        </is>
      </c>
      <c r="G28162" t="inlineStr">
        <is>
          <t>Babel</t>
        </is>
      </c>
      <c r="H28162" t="inlineStr">
        <is>
          <t>&gt;=1.3</t>
        </is>
      </c>
    </row>
    <row r="28163">
      <c r="A28163" t="inlineStr">
        <is>
          <t>oslo.db</t>
        </is>
      </c>
      <c r="B28163" t="inlineStr">
        <is>
          <t>7ca416418472b4a1a8625f1ef7b83194d784c6da</t>
        </is>
      </c>
      <c r="C28163" t="inlineStr">
        <is>
          <t>2016-08-18 17:53:30+00:00</t>
        </is>
      </c>
      <c r="D28163" t="inlineStr">
        <is>
          <t>verchange</t>
        </is>
      </c>
      <c r="E28163" t="inlineStr">
        <is>
          <t>oslo.context</t>
        </is>
      </c>
      <c r="F28163" t="inlineStr">
        <is>
          <t>&gt;=2.6.0</t>
        </is>
      </c>
      <c r="G28163" t="inlineStr">
        <is>
          <t>oslo.context</t>
        </is>
      </c>
      <c r="H28163" t="inlineStr">
        <is>
          <t>&gt;=2.4.0;!=2.6.0</t>
        </is>
      </c>
    </row>
    <row r="28164">
      <c r="A28164" t="inlineStr">
        <is>
          <t>oslo.db</t>
        </is>
      </c>
      <c r="B28164" t="inlineStr">
        <is>
          <t>87fb9cc84128fb5dceac483f892dba131c340d28</t>
        </is>
      </c>
      <c r="C28164" t="inlineStr">
        <is>
          <t>2016-08-25 11:57:32+00:00</t>
        </is>
      </c>
      <c r="D28164" t="inlineStr">
        <is>
          <t>verchange</t>
        </is>
      </c>
      <c r="E28164" t="inlineStr">
        <is>
          <t>oslo.context</t>
        </is>
      </c>
      <c r="F28164" t="inlineStr">
        <is>
          <t>&gt;=2.9.0</t>
        </is>
      </c>
      <c r="G28164" t="inlineStr">
        <is>
          <t>oslo.context</t>
        </is>
      </c>
      <c r="H28164" t="inlineStr">
        <is>
          <t>&gt;=2.6.0</t>
        </is>
      </c>
    </row>
    <row r="28165">
      <c r="A28165" t="inlineStr">
        <is>
          <t>oslo.db</t>
        </is>
      </c>
      <c r="B28165" t="inlineStr">
        <is>
          <t>21a5c42f7ac9b3bfa97afdd7e9893f5414d39cd4</t>
        </is>
      </c>
      <c r="C28165" t="inlineStr">
        <is>
          <t>2016-10-19 04:38:48+00:00</t>
        </is>
      </c>
      <c r="D28165" t="inlineStr">
        <is>
          <t>verchange</t>
        </is>
      </c>
      <c r="E28165" t="inlineStr">
        <is>
          <t>stevedore</t>
        </is>
      </c>
      <c r="F28165" t="inlineStr">
        <is>
          <t>&gt;=1.17.1</t>
        </is>
      </c>
      <c r="G28165" t="inlineStr">
        <is>
          <t>stevedore</t>
        </is>
      </c>
      <c r="H28165" t="inlineStr">
        <is>
          <t>&gt;=1.16.0</t>
        </is>
      </c>
    </row>
    <row r="28166">
      <c r="A28166" t="inlineStr">
        <is>
          <t>oslo.db</t>
        </is>
      </c>
      <c r="B28166" t="inlineStr">
        <is>
          <t>e03b0dd06940a9262d90ec2699a4452835c05b56</t>
        </is>
      </c>
      <c r="C28166" t="inlineStr">
        <is>
          <t>2016-12-01 16:33:41+00:00</t>
        </is>
      </c>
      <c r="D28166" t="inlineStr">
        <is>
          <t>verchange</t>
        </is>
      </c>
      <c r="E28166" t="inlineStr">
        <is>
          <t>pbr</t>
        </is>
      </c>
      <c r="F28166" t="inlineStr">
        <is>
          <t>&gt;=1.8</t>
        </is>
      </c>
      <c r="G28166" t="inlineStr">
        <is>
          <t>pbr</t>
        </is>
      </c>
      <c r="H28166" t="inlineStr">
        <is>
          <t>&gt;=1.6</t>
        </is>
      </c>
    </row>
    <row r="28167">
      <c r="A28167" t="inlineStr">
        <is>
          <t>oslo.db</t>
        </is>
      </c>
      <c r="B28167" t="inlineStr">
        <is>
          <t>e03b0dd06940a9262d90ec2699a4452835c05b56</t>
        </is>
      </c>
      <c r="C28167" t="inlineStr">
        <is>
          <t>2016-12-01 16:33:41+00:00</t>
        </is>
      </c>
      <c r="D28167" t="inlineStr">
        <is>
          <t>verchange</t>
        </is>
      </c>
      <c r="E28167" t="inlineStr">
        <is>
          <t>oslo.utils</t>
        </is>
      </c>
      <c r="F28167" t="inlineStr">
        <is>
          <t>&gt;=3.18.0</t>
        </is>
      </c>
      <c r="G28167" t="inlineStr">
        <is>
          <t>oslo.utils</t>
        </is>
      </c>
      <c r="H28167" t="inlineStr">
        <is>
          <t>&gt;=3.16.0</t>
        </is>
      </c>
    </row>
    <row r="28168">
      <c r="A28168" t="inlineStr">
        <is>
          <t>oslo.db</t>
        </is>
      </c>
      <c r="B28168" t="inlineStr">
        <is>
          <t>e03b0dd06940a9262d90ec2699a4452835c05b56</t>
        </is>
      </c>
      <c r="C28168" t="inlineStr">
        <is>
          <t>2016-12-01 16:33:41+00:00</t>
        </is>
      </c>
      <c r="D28168" t="inlineStr">
        <is>
          <t>verchange</t>
        </is>
      </c>
      <c r="E28168" t="inlineStr">
        <is>
          <t>oslo.config</t>
        </is>
      </c>
      <c r="F28168" t="inlineStr">
        <is>
          <t>&gt;=3.14.0;!=3.18.0</t>
        </is>
      </c>
      <c r="G28168" t="inlineStr">
        <is>
          <t>oslo.config</t>
        </is>
      </c>
      <c r="H28168" t="inlineStr">
        <is>
          <t>&gt;=3.14.0</t>
        </is>
      </c>
    </row>
    <row r="28169">
      <c r="A28169" t="inlineStr">
        <is>
          <t>oslo.db</t>
        </is>
      </c>
      <c r="B28169" t="inlineStr">
        <is>
          <t>5ab8e6944ccfd17f316bdac65a14ab749e3f5b9e</t>
        </is>
      </c>
      <c r="C28169" t="inlineStr">
        <is>
          <t>2017-03-06 17:09:29+00:00</t>
        </is>
      </c>
      <c r="D28169" t="inlineStr">
        <is>
          <t>verchange</t>
        </is>
      </c>
      <c r="E28169" t="inlineStr">
        <is>
          <t>oslo.context</t>
        </is>
      </c>
      <c r="F28169" t="inlineStr">
        <is>
          <t>&gt;=2.12.0</t>
        </is>
      </c>
      <c r="G28169" t="inlineStr">
        <is>
          <t>oslo.context</t>
        </is>
      </c>
      <c r="H28169" t="inlineStr">
        <is>
          <t>&gt;=2.9.0</t>
        </is>
      </c>
    </row>
    <row r="28170">
      <c r="A28170" t="inlineStr">
        <is>
          <t>oslo.db</t>
        </is>
      </c>
      <c r="B28170" t="inlineStr">
        <is>
          <t>5ab8e6944ccfd17f316bdac65a14ab749e3f5b9e</t>
        </is>
      </c>
      <c r="C28170" t="inlineStr">
        <is>
          <t>2017-03-06 17:09:29+00:00</t>
        </is>
      </c>
      <c r="D28170" t="inlineStr">
        <is>
          <t>verchange</t>
        </is>
      </c>
      <c r="E28170" t="inlineStr">
        <is>
          <t>oslo.utils</t>
        </is>
      </c>
      <c r="F28170" t="inlineStr">
        <is>
          <t>&gt;=3.20.0</t>
        </is>
      </c>
      <c r="G28170" t="inlineStr">
        <is>
          <t>oslo.utils</t>
        </is>
      </c>
      <c r="H28170" t="inlineStr">
        <is>
          <t>&gt;=3.18.0</t>
        </is>
      </c>
    </row>
    <row r="28171">
      <c r="A28171" t="inlineStr">
        <is>
          <t>oslo.db</t>
        </is>
      </c>
      <c r="B28171" t="inlineStr">
        <is>
          <t>5ab8e6944ccfd17f316bdac65a14ab749e3f5b9e</t>
        </is>
      </c>
      <c r="C28171" t="inlineStr">
        <is>
          <t>2017-03-06 17:09:29+00:00</t>
        </is>
      </c>
      <c r="D28171" t="inlineStr">
        <is>
          <t>verchange</t>
        </is>
      </c>
      <c r="E28171" t="inlineStr">
        <is>
          <t>pbr</t>
        </is>
      </c>
      <c r="F28171" t="inlineStr">
        <is>
          <t>&gt;=2.0.0</t>
        </is>
      </c>
      <c r="G28171" t="inlineStr">
        <is>
          <t>pbr</t>
        </is>
      </c>
      <c r="H28171" t="inlineStr">
        <is>
          <t>&gt;=1.8</t>
        </is>
      </c>
    </row>
    <row r="28172">
      <c r="A28172" t="inlineStr">
        <is>
          <t>oslo.db</t>
        </is>
      </c>
      <c r="B28172" t="inlineStr">
        <is>
          <t>5ab8e6944ccfd17f316bdac65a14ab749e3f5b9e</t>
        </is>
      </c>
      <c r="C28172" t="inlineStr">
        <is>
          <t>2017-03-06 17:09:29+00:00</t>
        </is>
      </c>
      <c r="D28172" t="inlineStr">
        <is>
          <t>verchange</t>
        </is>
      </c>
      <c r="E28172" t="inlineStr">
        <is>
          <t>alembic</t>
        </is>
      </c>
      <c r="F28172" t="inlineStr">
        <is>
          <t>&gt;=0.8.10</t>
        </is>
      </c>
      <c r="G28172" t="inlineStr">
        <is>
          <t>alembic</t>
        </is>
      </c>
      <c r="H28172" t="inlineStr">
        <is>
          <t>&gt;=0.8.4</t>
        </is>
      </c>
    </row>
    <row r="28173">
      <c r="A28173" t="inlineStr">
        <is>
          <t>oslo.db</t>
        </is>
      </c>
      <c r="B28173" t="inlineStr">
        <is>
          <t>5ab8e6944ccfd17f316bdac65a14ab749e3f5b9e</t>
        </is>
      </c>
      <c r="C28173" t="inlineStr">
        <is>
          <t>2017-03-06 17:09:29+00:00</t>
        </is>
      </c>
      <c r="D28173" t="inlineStr">
        <is>
          <t>verchange</t>
        </is>
      </c>
      <c r="E28173" t="inlineStr">
        <is>
          <t>stevedore</t>
        </is>
      </c>
      <c r="F28173" t="inlineStr">
        <is>
          <t>&gt;=1.20.0</t>
        </is>
      </c>
      <c r="G28173" t="inlineStr">
        <is>
          <t>stevedore</t>
        </is>
      </c>
      <c r="H28173" t="inlineStr">
        <is>
          <t>&gt;=1.17.1</t>
        </is>
      </c>
    </row>
    <row r="28174">
      <c r="A28174" t="inlineStr">
        <is>
          <t>oslo.db</t>
        </is>
      </c>
      <c r="B28174" t="inlineStr">
        <is>
          <t>6eda25859f271cc3765e13cfb16378959af2e406</t>
        </is>
      </c>
      <c r="C28174" t="inlineStr">
        <is>
          <t>2017-03-28 02:01:02+00:00</t>
        </is>
      </c>
      <c r="D28174" t="inlineStr">
        <is>
          <t>verchange</t>
        </is>
      </c>
      <c r="E28174" t="inlineStr">
        <is>
          <t>oslo.config</t>
        </is>
      </c>
      <c r="F28174" t="inlineStr">
        <is>
          <t>&gt;=3.22.0</t>
        </is>
      </c>
      <c r="G28174" t="inlineStr">
        <is>
          <t>oslo.config</t>
        </is>
      </c>
      <c r="H28174" t="inlineStr">
        <is>
          <t>&gt;=3.14.0;!=3.18.0</t>
        </is>
      </c>
    </row>
    <row r="28175">
      <c r="A28175" t="inlineStr">
        <is>
          <t>oslo.db</t>
        </is>
      </c>
      <c r="B28175" t="inlineStr">
        <is>
          <t>6eda25859f271cc3765e13cfb16378959af2e406</t>
        </is>
      </c>
      <c r="C28175" t="inlineStr">
        <is>
          <t>2017-03-28 02:01:02+00:00</t>
        </is>
      </c>
      <c r="D28175" t="inlineStr">
        <is>
          <t>verchange</t>
        </is>
      </c>
      <c r="E28175" t="inlineStr">
        <is>
          <t>SQLAlchemy</t>
        </is>
      </c>
      <c r="F28175" t="inlineStr">
        <is>
          <t>&gt;=1.0.10</t>
        </is>
      </c>
      <c r="G28175" t="inlineStr">
        <is>
          <t>SQLAlchemy</t>
        </is>
      </c>
      <c r="H28175" t="inlineStr">
        <is>
          <t>&lt;1.1.0;&gt;=1.0.10</t>
        </is>
      </c>
    </row>
    <row r="28176">
      <c r="A28176" t="inlineStr">
        <is>
          <t>oslo.db</t>
        </is>
      </c>
      <c r="B28176" t="inlineStr">
        <is>
          <t>d5f1f288a456d89fb9f91e0fe41b962c358ded1a</t>
        </is>
      </c>
      <c r="C28176" t="inlineStr">
        <is>
          <t>2017-04-17 13:05:20+00:00</t>
        </is>
      </c>
      <c r="D28176" t="inlineStr">
        <is>
          <t>verchange</t>
        </is>
      </c>
      <c r="E28176" t="inlineStr">
        <is>
          <t>pbr</t>
        </is>
      </c>
      <c r="F28176" t="inlineStr">
        <is>
          <t>&gt;=2.0.0;!=2.1.0</t>
        </is>
      </c>
      <c r="G28176" t="inlineStr">
        <is>
          <t>pbr</t>
        </is>
      </c>
      <c r="H28176" t="inlineStr">
        <is>
          <t>&gt;=2.0.0</t>
        </is>
      </c>
    </row>
    <row r="28177">
      <c r="A28177" t="inlineStr">
        <is>
          <t>oslo.db</t>
        </is>
      </c>
      <c r="B28177" t="inlineStr">
        <is>
          <t>d5f1f288a456d89fb9f91e0fe41b962c358ded1a</t>
        </is>
      </c>
      <c r="C28177" t="inlineStr">
        <is>
          <t>2017-04-17 13:05:20+00:00</t>
        </is>
      </c>
      <c r="D28177" t="inlineStr">
        <is>
          <t>verchange</t>
        </is>
      </c>
      <c r="E28177" t="inlineStr">
        <is>
          <t>SQLAlchemy</t>
        </is>
      </c>
      <c r="F28177" t="inlineStr">
        <is>
          <t>&gt;=1.0.10;!=1.1.5;!=1.1.8;!=1.1.6;!=1.1.7</t>
        </is>
      </c>
      <c r="G28177" t="inlineStr">
        <is>
          <t>SQLAlchemy</t>
        </is>
      </c>
      <c r="H28177" t="inlineStr">
        <is>
          <t>&gt;=1.0.10</t>
        </is>
      </c>
    </row>
    <row r="28178">
      <c r="A28178" t="inlineStr">
        <is>
          <t>oslo.db</t>
        </is>
      </c>
      <c r="B28178" t="inlineStr">
        <is>
          <t>821f94c5466d5e43a398a46246160d5a4b44a629</t>
        </is>
      </c>
      <c r="C28178" t="inlineStr">
        <is>
          <t>2017-05-30 13:16:15+00:00</t>
        </is>
      </c>
      <c r="D28178" t="inlineStr">
        <is>
          <t>verchange</t>
        </is>
      </c>
      <c r="E28178" t="inlineStr">
        <is>
          <t>sqlalchemy-migrate</t>
        </is>
      </c>
      <c r="F28178" t="inlineStr">
        <is>
          <t>&gt;=0.11.0</t>
        </is>
      </c>
      <c r="G28178" t="inlineStr">
        <is>
          <t>sqlalchemy-migrate</t>
        </is>
      </c>
      <c r="H28178" t="inlineStr">
        <is>
          <t>&gt;=0.9.6</t>
        </is>
      </c>
    </row>
    <row r="28179">
      <c r="A28179" t="inlineStr">
        <is>
          <t>oslo.db</t>
        </is>
      </c>
      <c r="B28179" t="inlineStr">
        <is>
          <t>821f94c5466d5e43a398a46246160d5a4b44a629</t>
        </is>
      </c>
      <c r="C28179" t="inlineStr">
        <is>
          <t>2017-05-30 13:16:15+00:00</t>
        </is>
      </c>
      <c r="D28179" t="inlineStr">
        <is>
          <t>verchange</t>
        </is>
      </c>
      <c r="E28179" t="inlineStr">
        <is>
          <t>oslo.i18n</t>
        </is>
      </c>
      <c r="F28179" t="inlineStr">
        <is>
          <t>&gt;=2.1.0;!=3.15.2</t>
        </is>
      </c>
      <c r="G28179" t="inlineStr">
        <is>
          <t>oslo.i18n</t>
        </is>
      </c>
      <c r="H28179" t="inlineStr">
        <is>
          <t>&gt;=2.1.0</t>
        </is>
      </c>
    </row>
    <row r="28180">
      <c r="A28180" t="inlineStr">
        <is>
          <t>oslo.db</t>
        </is>
      </c>
      <c r="B28180" t="inlineStr">
        <is>
          <t>821f94c5466d5e43a398a46246160d5a4b44a629</t>
        </is>
      </c>
      <c r="C28180" t="inlineStr">
        <is>
          <t>2017-05-30 13:16:15+00:00</t>
        </is>
      </c>
      <c r="D28180" t="inlineStr">
        <is>
          <t>rem</t>
        </is>
      </c>
      <c r="E28180" t="inlineStr"/>
      <c r="F28180" t="inlineStr"/>
      <c r="G28180" t="inlineStr">
        <is>
          <t>oslo.context</t>
        </is>
      </c>
      <c r="H28180" t="inlineStr">
        <is>
          <t>&gt;=2.12.0</t>
        </is>
      </c>
    </row>
    <row r="28181">
      <c r="A28181" t="inlineStr">
        <is>
          <t>oslo.db</t>
        </is>
      </c>
      <c r="B28181" t="inlineStr">
        <is>
          <t>c5303957300642796f6dc383657ea7c5787bd11a</t>
        </is>
      </c>
      <c r="C28181" t="inlineStr">
        <is>
          <t>2017-06-05 13:50:10+00:00</t>
        </is>
      </c>
      <c r="D28181" t="inlineStr">
        <is>
          <t>verchange</t>
        </is>
      </c>
      <c r="E28181" t="inlineStr">
        <is>
          <t>oslo.config</t>
        </is>
      </c>
      <c r="F28181" t="inlineStr">
        <is>
          <t>&gt;=4.0.0</t>
        </is>
      </c>
      <c r="G28181" t="inlineStr">
        <is>
          <t>oslo.config</t>
        </is>
      </c>
      <c r="H28181" t="inlineStr">
        <is>
          <t>&gt;=3.22.0</t>
        </is>
      </c>
    </row>
    <row r="28182">
      <c r="A28182" t="inlineStr">
        <is>
          <t>oslo.db</t>
        </is>
      </c>
      <c r="B28182" t="inlineStr">
        <is>
          <t>fe64db1d45fdf3ea9e6b9a7524d24f8626aae2af</t>
        </is>
      </c>
      <c r="C28182" t="inlineStr">
        <is>
          <t>2017-07-03 20:02:16+00:00</t>
        </is>
      </c>
      <c r="D28182" t="inlineStr">
        <is>
          <t>verchange</t>
        </is>
      </c>
      <c r="E28182" t="inlineStr">
        <is>
          <t>oslo.config</t>
        </is>
      </c>
      <c r="F28182" t="inlineStr">
        <is>
          <t>!=4.3.0;&gt;=4.0.0;!=4.4.0</t>
        </is>
      </c>
      <c r="G28182" t="inlineStr">
        <is>
          <t>oslo.config</t>
        </is>
      </c>
      <c r="H28182" t="inlineStr">
        <is>
          <t>&gt;=4.0.0</t>
        </is>
      </c>
    </row>
    <row r="28183">
      <c r="A28183" t="inlineStr">
        <is>
          <t>oslo.db</t>
        </is>
      </c>
      <c r="B28183" t="inlineStr">
        <is>
          <t>b2eec440b212c6d0f19e38ec8b92a1fed8636167</t>
        </is>
      </c>
      <c r="C28183" t="inlineStr">
        <is>
          <t>2017-07-05 08:27:31+00:00</t>
        </is>
      </c>
      <c r="D28183" t="inlineStr">
        <is>
          <t>verchange</t>
        </is>
      </c>
      <c r="E28183" t="inlineStr">
        <is>
          <t>alembic</t>
        </is>
      </c>
      <c r="F28183" t="inlineStr">
        <is>
          <t>&gt;=0.8.10</t>
        </is>
      </c>
      <c r="G28183" t="inlineStr">
        <is>
          <t>alembic</t>
        </is>
      </c>
      <c r="H28183" t="inlineStr">
        <is>
          <t>&gt;=0.8.4</t>
        </is>
      </c>
    </row>
    <row r="28184">
      <c r="A28184" t="inlineStr">
        <is>
          <t>oslo.db</t>
        </is>
      </c>
      <c r="B28184" t="inlineStr">
        <is>
          <t>4de33ebd504a2c3dbddc2492bdb96ae7bca77d66</t>
        </is>
      </c>
      <c r="C28184" t="inlineStr">
        <is>
          <t>2017-09-20 08:40:24+00:00</t>
        </is>
      </c>
      <c r="D28184" t="inlineStr">
        <is>
          <t>verchange</t>
        </is>
      </c>
      <c r="E28184" t="inlineStr">
        <is>
          <t>oslo.utils</t>
        </is>
      </c>
      <c r="F28184" t="inlineStr">
        <is>
          <t>&gt;=3.28.0</t>
        </is>
      </c>
      <c r="G28184" t="inlineStr">
        <is>
          <t>oslo.utils</t>
        </is>
      </c>
      <c r="H28184" t="inlineStr">
        <is>
          <t>&gt;=3.20.0</t>
        </is>
      </c>
    </row>
    <row r="28185">
      <c r="A28185" t="inlineStr">
        <is>
          <t>oslo.db</t>
        </is>
      </c>
      <c r="B28185" t="inlineStr">
        <is>
          <t>4de33ebd504a2c3dbddc2492bdb96ae7bca77d66</t>
        </is>
      </c>
      <c r="C28185" t="inlineStr">
        <is>
          <t>2017-09-20 08:40:24+00:00</t>
        </is>
      </c>
      <c r="D28185" t="inlineStr">
        <is>
          <t>verchange</t>
        </is>
      </c>
      <c r="E28185" t="inlineStr">
        <is>
          <t>oslo.config</t>
        </is>
      </c>
      <c r="F28185" t="inlineStr">
        <is>
          <t>&gt;=4.6.0</t>
        </is>
      </c>
      <c r="G28185" t="inlineStr">
        <is>
          <t>oslo.config</t>
        </is>
      </c>
      <c r="H28185" t="inlineStr">
        <is>
          <t>!=4.3.0;&gt;=4.0.0;!=4.4.0</t>
        </is>
      </c>
    </row>
    <row r="28186">
      <c r="A28186" t="inlineStr">
        <is>
          <t>oslo.db</t>
        </is>
      </c>
      <c r="B28186" t="inlineStr">
        <is>
          <t>4de33ebd504a2c3dbddc2492bdb96ae7bca77d66</t>
        </is>
      </c>
      <c r="C28186" t="inlineStr">
        <is>
          <t>2017-09-20 08:40:24+00:00</t>
        </is>
      </c>
      <c r="D28186" t="inlineStr">
        <is>
          <t>verchange</t>
        </is>
      </c>
      <c r="E28186" t="inlineStr">
        <is>
          <t>oslo.i18n</t>
        </is>
      </c>
      <c r="F28186" t="inlineStr">
        <is>
          <t>&gt;=3.15.3</t>
        </is>
      </c>
      <c r="G28186" t="inlineStr">
        <is>
          <t>oslo.i18n</t>
        </is>
      </c>
      <c r="H28186" t="inlineStr">
        <is>
          <t>&gt;=2.1.0;!=3.15.2</t>
        </is>
      </c>
    </row>
    <row r="28187">
      <c r="A28187" t="inlineStr">
        <is>
          <t>oslo.db</t>
        </is>
      </c>
      <c r="B28187" t="inlineStr">
        <is>
          <t>c682bfad389e60a8deb175abf9acc0b0f2472dcb</t>
        </is>
      </c>
      <c r="C28187" t="inlineStr">
        <is>
          <t>2017-11-20 16:19:58+00:00</t>
        </is>
      </c>
      <c r="D28187" t="inlineStr">
        <is>
          <t>verchange</t>
        </is>
      </c>
      <c r="E28187" t="inlineStr">
        <is>
          <t>six</t>
        </is>
      </c>
      <c r="F28187" t="inlineStr">
        <is>
          <t>&gt;=1.10.0</t>
        </is>
      </c>
      <c r="G28187" t="inlineStr">
        <is>
          <t>six</t>
        </is>
      </c>
      <c r="H28187" t="inlineStr">
        <is>
          <t>&gt;=1.9.0</t>
        </is>
      </c>
    </row>
    <row r="28188">
      <c r="A28188" t="inlineStr">
        <is>
          <t>oslo.db</t>
        </is>
      </c>
      <c r="B28188" t="inlineStr">
        <is>
          <t>c682bfad389e60a8deb175abf9acc0b0f2472dcb</t>
        </is>
      </c>
      <c r="C28188" t="inlineStr">
        <is>
          <t>2017-11-20 16:19:58+00:00</t>
        </is>
      </c>
      <c r="D28188" t="inlineStr">
        <is>
          <t>verchange</t>
        </is>
      </c>
      <c r="E28188" t="inlineStr">
        <is>
          <t>oslo.utils</t>
        </is>
      </c>
      <c r="F28188" t="inlineStr">
        <is>
          <t>&gt;=3.31.0</t>
        </is>
      </c>
      <c r="G28188" t="inlineStr">
        <is>
          <t>oslo.utils</t>
        </is>
      </c>
      <c r="H28188" t="inlineStr">
        <is>
          <t>&gt;=3.28.0</t>
        </is>
      </c>
    </row>
    <row r="28189">
      <c r="A28189" t="inlineStr">
        <is>
          <t>oslo.db</t>
        </is>
      </c>
      <c r="B28189" t="inlineStr">
        <is>
          <t>0260f0e86b1f981b21c28055eb8fcffbb803344c</t>
        </is>
      </c>
      <c r="C28189" t="inlineStr">
        <is>
          <t>2017-12-04 10:29:08+00:00</t>
        </is>
      </c>
      <c r="D28189" t="inlineStr">
        <is>
          <t>verchange</t>
        </is>
      </c>
      <c r="E28189" t="inlineStr">
        <is>
          <t>oslo.config</t>
        </is>
      </c>
      <c r="F28189" t="inlineStr">
        <is>
          <t>&gt;=5.1.0</t>
        </is>
      </c>
      <c r="G28189" t="inlineStr">
        <is>
          <t>oslo.config</t>
        </is>
      </c>
      <c r="H28189" t="inlineStr">
        <is>
          <t>&gt;=4.6.0</t>
        </is>
      </c>
    </row>
    <row r="28190">
      <c r="A28190" t="inlineStr">
        <is>
          <t>oslo.db</t>
        </is>
      </c>
      <c r="B28190" t="inlineStr">
        <is>
          <t>ea1ec64274475465f35d68b93dc95b643a51830a</t>
        </is>
      </c>
      <c r="C28190" t="inlineStr">
        <is>
          <t>2018-01-08 14:08:30+00:00</t>
        </is>
      </c>
      <c r="D28190" t="inlineStr">
        <is>
          <t>verchange</t>
        </is>
      </c>
      <c r="E28190" t="inlineStr">
        <is>
          <t>oslo.utils</t>
        </is>
      </c>
      <c r="F28190" t="inlineStr">
        <is>
          <t>&gt;=3.33.0</t>
        </is>
      </c>
      <c r="G28190" t="inlineStr">
        <is>
          <t>oslo.utils</t>
        </is>
      </c>
      <c r="H28190" t="inlineStr">
        <is>
          <t>&gt;=3.31.0</t>
        </is>
      </c>
    </row>
    <row r="28191">
      <c r="A28191" t="inlineStr">
        <is>
          <t>oslo.db</t>
        </is>
      </c>
      <c r="B28191" t="inlineStr">
        <is>
          <t>acd1ceb69906b8357ec7c60257651d4731aad08e</t>
        </is>
      </c>
      <c r="C28191" t="inlineStr">
        <is>
          <t>2018-03-19 14:28:25+00:00</t>
        </is>
      </c>
      <c r="D28191" t="inlineStr">
        <is>
          <t>verchange</t>
        </is>
      </c>
      <c r="E28191" t="inlineStr">
        <is>
          <t>oslo.config</t>
        </is>
      </c>
      <c r="F28191" t="inlineStr">
        <is>
          <t>&gt;=5.2.0</t>
        </is>
      </c>
      <c r="G28191" t="inlineStr">
        <is>
          <t>oslo.config</t>
        </is>
      </c>
      <c r="H28191" t="inlineStr">
        <is>
          <t>&gt;=5.1.0</t>
        </is>
      </c>
    </row>
    <row r="28192">
      <c r="A28192" t="inlineStr">
        <is>
          <t>oslo.db</t>
        </is>
      </c>
      <c r="B28192" t="inlineStr">
        <is>
          <t>acd1ceb69906b8357ec7c60257651d4731aad08e</t>
        </is>
      </c>
      <c r="C28192" t="inlineStr">
        <is>
          <t>2018-03-19 14:28:25+00:00</t>
        </is>
      </c>
      <c r="D28192" t="inlineStr">
        <is>
          <t>add</t>
        </is>
      </c>
      <c r="E28192" t="inlineStr">
        <is>
          <t>testresources</t>
        </is>
      </c>
      <c r="F28192" t="inlineStr">
        <is>
          <t>&gt;=2.0.0</t>
        </is>
      </c>
      <c r="G28192" t="inlineStr"/>
      <c r="H28192" t="inlineStr"/>
    </row>
    <row r="28193">
      <c r="A28193" t="inlineStr">
        <is>
          <t>oslo.db</t>
        </is>
      </c>
      <c r="B28193" t="inlineStr">
        <is>
          <t>acd1ceb69906b8357ec7c60257651d4731aad08e</t>
        </is>
      </c>
      <c r="C28193" t="inlineStr">
        <is>
          <t>2018-03-19 14:28:25+00:00</t>
        </is>
      </c>
      <c r="D28193" t="inlineStr">
        <is>
          <t>add</t>
        </is>
      </c>
      <c r="E28193" t="inlineStr">
        <is>
          <t>testscenarios</t>
        </is>
      </c>
      <c r="F28193" t="inlineStr">
        <is>
          <t>&gt;=0.4</t>
        </is>
      </c>
      <c r="G28193" t="inlineStr"/>
      <c r="H28193" t="inlineStr"/>
    </row>
    <row r="28194">
      <c r="A28194" t="inlineStr">
        <is>
          <t>oslo.db</t>
        </is>
      </c>
      <c r="B28194" t="inlineStr">
        <is>
          <t>43af1cf08372006aa46d836ec45482dd4b5b5349</t>
        </is>
      </c>
      <c r="C28194" t="inlineStr">
        <is>
          <t>2018-06-19 14:46:46+00:00</t>
        </is>
      </c>
      <c r="D28194" t="inlineStr">
        <is>
          <t>verchange</t>
        </is>
      </c>
      <c r="E28194" t="inlineStr">
        <is>
          <t>alembic</t>
        </is>
      </c>
      <c r="F28194" t="inlineStr">
        <is>
          <t>&gt;=0.9.6</t>
        </is>
      </c>
      <c r="G28194" t="inlineStr">
        <is>
          <t>alembic</t>
        </is>
      </c>
      <c r="H28194" t="inlineStr">
        <is>
          <t>&gt;=0.8.10</t>
        </is>
      </c>
    </row>
    <row r="28195">
      <c r="A28195" t="inlineStr">
        <is>
          <t>oslo.db</t>
        </is>
      </c>
      <c r="B28195" t="inlineStr">
        <is>
          <t>bf5b45ebba24b4c8737c3197f2cd65f84fd2448c</t>
        </is>
      </c>
      <c r="C28195" t="inlineStr">
        <is>
          <t>2020-03-03 14:16:21+00:00</t>
        </is>
      </c>
      <c r="D28195" t="inlineStr">
        <is>
          <t>verchange</t>
        </is>
      </c>
      <c r="E28195" t="inlineStr">
        <is>
          <t>SQLAlchemy</t>
        </is>
      </c>
      <c r="F28195" t="inlineStr">
        <is>
          <t>&gt;=1.2.0</t>
        </is>
      </c>
      <c r="G28195" t="inlineStr">
        <is>
          <t>SQLAlchemy</t>
        </is>
      </c>
      <c r="H28195" t="inlineStr">
        <is>
          <t>&gt;=1.0.10;!=1.1.5;!=1.1.8;!=1.1.6;!=1.1.7</t>
        </is>
      </c>
    </row>
    <row r="28196">
      <c r="A28196" t="inlineStr">
        <is>
          <t>oslo.db</t>
        </is>
      </c>
      <c r="B28196" t="inlineStr">
        <is>
          <t>bf5b45ebba24b4c8737c3197f2cd65f84fd2448c</t>
        </is>
      </c>
      <c r="C28196" t="inlineStr">
        <is>
          <t>2020-03-03 14:16:21+00:00</t>
        </is>
      </c>
      <c r="D28196" t="inlineStr">
        <is>
          <t>rem</t>
        </is>
      </c>
      <c r="E28196" t="inlineStr"/>
      <c r="F28196" t="inlineStr"/>
      <c r="G28196" t="inlineStr">
        <is>
          <t>six</t>
        </is>
      </c>
      <c r="H28196" t="inlineStr">
        <is>
          <t>&gt;=1.10.0</t>
        </is>
      </c>
    </row>
    <row r="28197">
      <c r="A28197" t="inlineStr">
        <is>
          <t>arkid-core</t>
        </is>
      </c>
      <c r="B28197" t="inlineStr">
        <is>
          <t>cd2cf62ca3b95e124f2bdd514ea3c335fe6bb958</t>
        </is>
      </c>
      <c r="C28197" t="inlineStr">
        <is>
          <t>2019-08-12 11:36:19+00:00</t>
        </is>
      </c>
      <c r="D28197" t="inlineStr">
        <is>
          <t>verchange</t>
        </is>
      </c>
      <c r="E28197" t="inlineStr">
        <is>
          <t>oauthlib</t>
        </is>
      </c>
      <c r="F28197">
        <f>=3.1.0</f>
        <v/>
      </c>
      <c r="G28197" t="inlineStr">
        <is>
          <t>oauthlib</t>
        </is>
      </c>
      <c r="H28197">
        <f>=3.0.2</f>
        <v/>
      </c>
    </row>
    <row r="28198">
      <c r="A28198" t="inlineStr">
        <is>
          <t>arkid-core</t>
        </is>
      </c>
      <c r="B28198" t="inlineStr">
        <is>
          <t>cd2cf62ca3b95e124f2bdd514ea3c335fe6bb958</t>
        </is>
      </c>
      <c r="C28198" t="inlineStr">
        <is>
          <t>2019-08-12 11:36:19+00:00</t>
        </is>
      </c>
      <c r="D28198" t="inlineStr">
        <is>
          <t>verchange</t>
        </is>
      </c>
      <c r="E28198" t="inlineStr">
        <is>
          <t>django</t>
        </is>
      </c>
      <c r="F28198">
        <f>=2.0.13</f>
        <v/>
      </c>
      <c r="G28198" t="inlineStr">
        <is>
          <t>django</t>
        </is>
      </c>
      <c r="H28198">
        <f>=2.2.4</f>
        <v/>
      </c>
    </row>
    <row r="28199">
      <c r="A28199" t="inlineStr">
        <is>
          <t>arkid-core</t>
        </is>
      </c>
      <c r="B28199" t="inlineStr">
        <is>
          <t>cd2cf62ca3b95e124f2bdd514ea3c335fe6bb958</t>
        </is>
      </c>
      <c r="C28199" t="inlineStr">
        <is>
          <t>2019-08-12 11:36:19+00:00</t>
        </is>
      </c>
      <c r="D28199" t="inlineStr">
        <is>
          <t>verchange</t>
        </is>
      </c>
      <c r="E28199" t="inlineStr">
        <is>
          <t>oauthlib</t>
        </is>
      </c>
      <c r="F28199">
        <f>=3.1.0</f>
        <v/>
      </c>
      <c r="G28199" t="inlineStr">
        <is>
          <t>oauthlib</t>
        </is>
      </c>
      <c r="H28199">
        <f>=3.0.2</f>
        <v/>
      </c>
    </row>
    <row r="28200">
      <c r="A28200" t="inlineStr">
        <is>
          <t>arkid-core</t>
        </is>
      </c>
      <c r="B28200" t="inlineStr">
        <is>
          <t>cd2cf62ca3b95e124f2bdd514ea3c335fe6bb958</t>
        </is>
      </c>
      <c r="C28200" t="inlineStr">
        <is>
          <t>2019-08-12 11:36:19+00:00</t>
        </is>
      </c>
      <c r="D28200" t="inlineStr">
        <is>
          <t>verchange</t>
        </is>
      </c>
      <c r="E28200" t="inlineStr">
        <is>
          <t>django</t>
        </is>
      </c>
      <c r="F28200">
        <f>=2.0.13</f>
        <v/>
      </c>
      <c r="G28200" t="inlineStr">
        <is>
          <t>django</t>
        </is>
      </c>
      <c r="H28200">
        <f>=2.2.4</f>
        <v/>
      </c>
    </row>
    <row r="28201">
      <c r="A28201" t="inlineStr">
        <is>
          <t>arkid-core</t>
        </is>
      </c>
      <c r="B28201" t="inlineStr">
        <is>
          <t>cd2cf62ca3b95e124f2bdd514ea3c335fe6bb958</t>
        </is>
      </c>
      <c r="C28201" t="inlineStr">
        <is>
          <t>2019-08-12 11:36:19+00:00</t>
        </is>
      </c>
      <c r="D28201" t="inlineStr">
        <is>
          <t>verchange</t>
        </is>
      </c>
      <c r="E28201" t="inlineStr">
        <is>
          <t>oauthlib</t>
        </is>
      </c>
      <c r="F28201">
        <f>=3.1.0</f>
        <v/>
      </c>
      <c r="G28201" t="inlineStr">
        <is>
          <t>oauthlib</t>
        </is>
      </c>
      <c r="H28201">
        <f>=3.0.2</f>
        <v/>
      </c>
    </row>
    <row r="28202">
      <c r="A28202" t="inlineStr">
        <is>
          <t>arkid-core</t>
        </is>
      </c>
      <c r="B28202" t="inlineStr">
        <is>
          <t>cd2cf62ca3b95e124f2bdd514ea3c335fe6bb958</t>
        </is>
      </c>
      <c r="C28202" t="inlineStr">
        <is>
          <t>2019-08-12 11:36:19+00:00</t>
        </is>
      </c>
      <c r="D28202" t="inlineStr">
        <is>
          <t>verchange</t>
        </is>
      </c>
      <c r="E28202" t="inlineStr">
        <is>
          <t>django</t>
        </is>
      </c>
      <c r="F28202">
        <f>=2.0.13</f>
        <v/>
      </c>
      <c r="G28202" t="inlineStr">
        <is>
          <t>django</t>
        </is>
      </c>
      <c r="H28202">
        <f>=2.2.4</f>
        <v/>
      </c>
    </row>
    <row r="28203">
      <c r="A28203" t="inlineStr">
        <is>
          <t>arkid-core</t>
        </is>
      </c>
      <c r="B28203" t="inlineStr">
        <is>
          <t>cd2cf62ca3b95e124f2bdd514ea3c335fe6bb958</t>
        </is>
      </c>
      <c r="C28203" t="inlineStr">
        <is>
          <t>2019-08-12 11:36:19+00:00</t>
        </is>
      </c>
      <c r="D28203" t="inlineStr">
        <is>
          <t>verchange</t>
        </is>
      </c>
      <c r="E28203" t="inlineStr">
        <is>
          <t>oauthlib</t>
        </is>
      </c>
      <c r="F28203">
        <f>=3.1.0</f>
        <v/>
      </c>
      <c r="G28203" t="inlineStr">
        <is>
          <t>oauthlib</t>
        </is>
      </c>
      <c r="H28203">
        <f>=3.0.2</f>
        <v/>
      </c>
    </row>
    <row r="28204">
      <c r="A28204" t="inlineStr">
        <is>
          <t>arkid-core</t>
        </is>
      </c>
      <c r="B28204" t="inlineStr">
        <is>
          <t>cd2cf62ca3b95e124f2bdd514ea3c335fe6bb958</t>
        </is>
      </c>
      <c r="C28204" t="inlineStr">
        <is>
          <t>2019-08-12 11:36:19+00:00</t>
        </is>
      </c>
      <c r="D28204" t="inlineStr">
        <is>
          <t>verchange</t>
        </is>
      </c>
      <c r="E28204" t="inlineStr">
        <is>
          <t>django</t>
        </is>
      </c>
      <c r="F28204">
        <f>=2.0.13</f>
        <v/>
      </c>
      <c r="G28204" t="inlineStr">
        <is>
          <t>django</t>
        </is>
      </c>
      <c r="H28204">
        <f>=2.2.4</f>
        <v/>
      </c>
    </row>
    <row r="28205">
      <c r="A28205" t="inlineStr">
        <is>
          <t>arkid-core</t>
        </is>
      </c>
      <c r="B28205" t="inlineStr">
        <is>
          <t>cd2cf62ca3b95e124f2bdd514ea3c335fe6bb958</t>
        </is>
      </c>
      <c r="C28205" t="inlineStr">
        <is>
          <t>2019-08-12 11:36:19+00:00</t>
        </is>
      </c>
      <c r="D28205" t="inlineStr">
        <is>
          <t>verchange</t>
        </is>
      </c>
      <c r="E28205" t="inlineStr">
        <is>
          <t>oauthlib</t>
        </is>
      </c>
      <c r="F28205">
        <f>=3.1.0</f>
        <v/>
      </c>
      <c r="G28205" t="inlineStr">
        <is>
          <t>oauthlib</t>
        </is>
      </c>
      <c r="H28205">
        <f>=3.0.2</f>
        <v/>
      </c>
    </row>
    <row r="28206">
      <c r="A28206" t="inlineStr">
        <is>
          <t>arkid-core</t>
        </is>
      </c>
      <c r="B28206" t="inlineStr">
        <is>
          <t>cd2cf62ca3b95e124f2bdd514ea3c335fe6bb958</t>
        </is>
      </c>
      <c r="C28206" t="inlineStr">
        <is>
          <t>2019-08-12 11:36:19+00:00</t>
        </is>
      </c>
      <c r="D28206" t="inlineStr">
        <is>
          <t>verchange</t>
        </is>
      </c>
      <c r="E28206" t="inlineStr">
        <is>
          <t>django</t>
        </is>
      </c>
      <c r="F28206">
        <f>=2.0.13</f>
        <v/>
      </c>
      <c r="G28206" t="inlineStr">
        <is>
          <t>django</t>
        </is>
      </c>
      <c r="H28206">
        <f>=2.2.4</f>
        <v/>
      </c>
    </row>
    <row r="28207">
      <c r="A28207" t="inlineStr">
        <is>
          <t>arkid-core</t>
        </is>
      </c>
      <c r="B28207" t="inlineStr">
        <is>
          <t>cd2cf62ca3b95e124f2bdd514ea3c335fe6bb958</t>
        </is>
      </c>
      <c r="C28207" t="inlineStr">
        <is>
          <t>2019-08-12 11:36:19+00:00</t>
        </is>
      </c>
      <c r="D28207" t="inlineStr">
        <is>
          <t>verchange</t>
        </is>
      </c>
      <c r="E28207" t="inlineStr">
        <is>
          <t>oauthlib</t>
        </is>
      </c>
      <c r="F28207">
        <f>=3.1.0</f>
        <v/>
      </c>
      <c r="G28207" t="inlineStr">
        <is>
          <t>oauthlib</t>
        </is>
      </c>
      <c r="H28207">
        <f>=3.0.2</f>
        <v/>
      </c>
    </row>
    <row r="28208">
      <c r="A28208" t="inlineStr">
        <is>
          <t>arkid-core</t>
        </is>
      </c>
      <c r="B28208" t="inlineStr">
        <is>
          <t>cd2cf62ca3b95e124f2bdd514ea3c335fe6bb958</t>
        </is>
      </c>
      <c r="C28208" t="inlineStr">
        <is>
          <t>2019-08-12 11:36:19+00:00</t>
        </is>
      </c>
      <c r="D28208" t="inlineStr">
        <is>
          <t>verchange</t>
        </is>
      </c>
      <c r="E28208" t="inlineStr">
        <is>
          <t>django</t>
        </is>
      </c>
      <c r="F28208">
        <f>=2.0.13</f>
        <v/>
      </c>
      <c r="G28208" t="inlineStr">
        <is>
          <t>django</t>
        </is>
      </c>
      <c r="H28208">
        <f>=2.2.4</f>
        <v/>
      </c>
    </row>
    <row r="28209">
      <c r="A28209" t="inlineStr">
        <is>
          <t>arkid-core</t>
        </is>
      </c>
      <c r="B28209" t="inlineStr">
        <is>
          <t>cd2cf62ca3b95e124f2bdd514ea3c335fe6bb958</t>
        </is>
      </c>
      <c r="C28209" t="inlineStr">
        <is>
          <t>2019-08-12 11:36:19+00:00</t>
        </is>
      </c>
      <c r="D28209" t="inlineStr">
        <is>
          <t>verchange</t>
        </is>
      </c>
      <c r="E28209" t="inlineStr">
        <is>
          <t>oauthlib</t>
        </is>
      </c>
      <c r="F28209">
        <f>=3.1.0</f>
        <v/>
      </c>
      <c r="G28209" t="inlineStr">
        <is>
          <t>oauthlib</t>
        </is>
      </c>
      <c r="H28209">
        <f>=3.0.2</f>
        <v/>
      </c>
    </row>
    <row r="28210">
      <c r="A28210" t="inlineStr">
        <is>
          <t>arkid-core</t>
        </is>
      </c>
      <c r="B28210" t="inlineStr">
        <is>
          <t>cd2cf62ca3b95e124f2bdd514ea3c335fe6bb958</t>
        </is>
      </c>
      <c r="C28210" t="inlineStr">
        <is>
          <t>2019-08-12 11:36:19+00:00</t>
        </is>
      </c>
      <c r="D28210" t="inlineStr">
        <is>
          <t>verchange</t>
        </is>
      </c>
      <c r="E28210" t="inlineStr">
        <is>
          <t>django</t>
        </is>
      </c>
      <c r="F28210">
        <f>=2.0.13</f>
        <v/>
      </c>
      <c r="G28210" t="inlineStr">
        <is>
          <t>django</t>
        </is>
      </c>
      <c r="H28210">
        <f>=2.2.4</f>
        <v/>
      </c>
    </row>
    <row r="28211">
      <c r="A28211" t="inlineStr">
        <is>
          <t>arkid-core</t>
        </is>
      </c>
      <c r="B28211" t="inlineStr">
        <is>
          <t>cd2cf62ca3b95e124f2bdd514ea3c335fe6bb958</t>
        </is>
      </c>
      <c r="C28211" t="inlineStr">
        <is>
          <t>2019-08-12 11:36:19+00:00</t>
        </is>
      </c>
      <c r="D28211" t="inlineStr">
        <is>
          <t>verchange</t>
        </is>
      </c>
      <c r="E28211" t="inlineStr">
        <is>
          <t>oauthlib</t>
        </is>
      </c>
      <c r="F28211">
        <f>=3.1.0</f>
        <v/>
      </c>
      <c r="G28211" t="inlineStr">
        <is>
          <t>oauthlib</t>
        </is>
      </c>
      <c r="H28211">
        <f>=3.0.2</f>
        <v/>
      </c>
    </row>
    <row r="28212">
      <c r="A28212" t="inlineStr">
        <is>
          <t>arkid-core</t>
        </is>
      </c>
      <c r="B28212" t="inlineStr">
        <is>
          <t>cd2cf62ca3b95e124f2bdd514ea3c335fe6bb958</t>
        </is>
      </c>
      <c r="C28212" t="inlineStr">
        <is>
          <t>2019-08-12 11:36:19+00:00</t>
        </is>
      </c>
      <c r="D28212" t="inlineStr">
        <is>
          <t>verchange</t>
        </is>
      </c>
      <c r="E28212" t="inlineStr">
        <is>
          <t>django</t>
        </is>
      </c>
      <c r="F28212">
        <f>=2.0.13</f>
        <v/>
      </c>
      <c r="G28212" t="inlineStr">
        <is>
          <t>django</t>
        </is>
      </c>
      <c r="H28212">
        <f>=2.2.4</f>
        <v/>
      </c>
    </row>
    <row r="28213">
      <c r="A28213" t="inlineStr">
        <is>
          <t>arkid-core</t>
        </is>
      </c>
      <c r="B28213" t="inlineStr">
        <is>
          <t>cd2cf62ca3b95e124f2bdd514ea3c335fe6bb958</t>
        </is>
      </c>
      <c r="C28213" t="inlineStr">
        <is>
          <t>2019-08-12 11:36:19+00:00</t>
        </is>
      </c>
      <c r="D28213" t="inlineStr">
        <is>
          <t>verchange</t>
        </is>
      </c>
      <c r="E28213" t="inlineStr">
        <is>
          <t>oauthlib</t>
        </is>
      </c>
      <c r="F28213">
        <f>=3.1.0</f>
        <v/>
      </c>
      <c r="G28213" t="inlineStr">
        <is>
          <t>oauthlib</t>
        </is>
      </c>
      <c r="H28213">
        <f>=3.0.2</f>
        <v/>
      </c>
    </row>
    <row r="28214">
      <c r="A28214" t="inlineStr">
        <is>
          <t>arkid-core</t>
        </is>
      </c>
      <c r="B28214" t="inlineStr">
        <is>
          <t>cd2cf62ca3b95e124f2bdd514ea3c335fe6bb958</t>
        </is>
      </c>
      <c r="C28214" t="inlineStr">
        <is>
          <t>2019-08-12 11:36:19+00:00</t>
        </is>
      </c>
      <c r="D28214" t="inlineStr">
        <is>
          <t>verchange</t>
        </is>
      </c>
      <c r="E28214" t="inlineStr">
        <is>
          <t>django</t>
        </is>
      </c>
      <c r="F28214">
        <f>=2.0.13</f>
        <v/>
      </c>
      <c r="G28214" t="inlineStr">
        <is>
          <t>django</t>
        </is>
      </c>
      <c r="H28214">
        <f>=2.2.4</f>
        <v/>
      </c>
    </row>
    <row r="28215">
      <c r="A28215" t="inlineStr">
        <is>
          <t>arkid-core</t>
        </is>
      </c>
      <c r="B28215" t="inlineStr">
        <is>
          <t>cd2cf62ca3b95e124f2bdd514ea3c335fe6bb958</t>
        </is>
      </c>
      <c r="C28215" t="inlineStr">
        <is>
          <t>2019-08-12 11:36:19+00:00</t>
        </is>
      </c>
      <c r="D28215" t="inlineStr">
        <is>
          <t>verchange</t>
        </is>
      </c>
      <c r="E28215" t="inlineStr">
        <is>
          <t>oauthlib</t>
        </is>
      </c>
      <c r="F28215">
        <f>=3.1.0</f>
        <v/>
      </c>
      <c r="G28215" t="inlineStr">
        <is>
          <t>oauthlib</t>
        </is>
      </c>
      <c r="H28215">
        <f>=3.0.2</f>
        <v/>
      </c>
    </row>
    <row r="28216">
      <c r="A28216" t="inlineStr">
        <is>
          <t>arkid-core</t>
        </is>
      </c>
      <c r="B28216" t="inlineStr">
        <is>
          <t>cd2cf62ca3b95e124f2bdd514ea3c335fe6bb958</t>
        </is>
      </c>
      <c r="C28216" t="inlineStr">
        <is>
          <t>2019-08-12 11:36:19+00:00</t>
        </is>
      </c>
      <c r="D28216" t="inlineStr">
        <is>
          <t>verchange</t>
        </is>
      </c>
      <c r="E28216" t="inlineStr">
        <is>
          <t>django</t>
        </is>
      </c>
      <c r="F28216">
        <f>=2.0.13</f>
        <v/>
      </c>
      <c r="G28216" t="inlineStr">
        <is>
          <t>django</t>
        </is>
      </c>
      <c r="H28216">
        <f>=2.2.4</f>
        <v/>
      </c>
    </row>
    <row r="28217">
      <c r="A28217" t="inlineStr">
        <is>
          <t>uproot</t>
        </is>
      </c>
      <c r="B28217" t="inlineStr">
        <is>
          <t>78fba024fb576bf047772da6f2e2fd1463b8312a</t>
        </is>
      </c>
      <c r="C28217" t="inlineStr">
        <is>
          <t>2017-11-24 21:02:28+00:00</t>
        </is>
      </c>
      <c r="D28217" t="inlineStr">
        <is>
          <t>add</t>
        </is>
      </c>
      <c r="E28217" t="inlineStr">
        <is>
          <t>numpy</t>
        </is>
      </c>
      <c r="F28217" t="inlineStr"/>
      <c r="G28217" t="inlineStr"/>
      <c r="H28217" t="inlineStr"/>
    </row>
    <row r="28218">
      <c r="A28218" t="inlineStr">
        <is>
          <t>uproot</t>
        </is>
      </c>
      <c r="B28218" t="inlineStr">
        <is>
          <t>779be5990dfa839104db8c13070eb18832b4084c</t>
        </is>
      </c>
      <c r="C28218" t="inlineStr">
        <is>
          <t>2018-09-19 21:05:29+00:00</t>
        </is>
      </c>
      <c r="D28218" t="inlineStr">
        <is>
          <t>verchange</t>
        </is>
      </c>
      <c r="E28218" t="inlineStr">
        <is>
          <t>numpy</t>
        </is>
      </c>
      <c r="F28218" t="inlineStr">
        <is>
          <t>&gt;=1.13.1</t>
        </is>
      </c>
      <c r="G28218" t="inlineStr">
        <is>
          <t>numpy</t>
        </is>
      </c>
      <c r="H28218" t="inlineStr"/>
    </row>
    <row r="28219">
      <c r="A28219" t="inlineStr">
        <is>
          <t>uproot</t>
        </is>
      </c>
      <c r="B28219" t="inlineStr">
        <is>
          <t>779be5990dfa839104db8c13070eb18832b4084c</t>
        </is>
      </c>
      <c r="C28219" t="inlineStr">
        <is>
          <t>2018-09-19 21:05:29+00:00</t>
        </is>
      </c>
      <c r="D28219" t="inlineStr">
        <is>
          <t>add</t>
        </is>
      </c>
      <c r="E28219" t="inlineStr">
        <is>
          <t>awkward</t>
        </is>
      </c>
      <c r="F28219" t="inlineStr"/>
      <c r="G28219" t="inlineStr"/>
      <c r="H28219" t="inlineStr"/>
    </row>
    <row r="28220">
      <c r="A28220" t="inlineStr">
        <is>
          <t>uproot</t>
        </is>
      </c>
      <c r="B28220" t="inlineStr">
        <is>
          <t>779be5990dfa839104db8c13070eb18832b4084c</t>
        </is>
      </c>
      <c r="C28220" t="inlineStr">
        <is>
          <t>2018-09-19 21:05:29+00:00</t>
        </is>
      </c>
      <c r="D28220" t="inlineStr">
        <is>
          <t>add</t>
        </is>
      </c>
      <c r="E28220" t="inlineStr">
        <is>
          <t>uproot-methods</t>
        </is>
      </c>
      <c r="F28220" t="inlineStr"/>
      <c r="G28220" t="inlineStr"/>
      <c r="H28220" t="inlineStr"/>
    </row>
    <row r="28221">
      <c r="A28221" t="inlineStr">
        <is>
          <t>uproot</t>
        </is>
      </c>
      <c r="B28221" t="inlineStr">
        <is>
          <t>779be5990dfa839104db8c13070eb18832b4084c</t>
        </is>
      </c>
      <c r="C28221" t="inlineStr">
        <is>
          <t>2018-09-19 21:05:29+00:00</t>
        </is>
      </c>
      <c r="D28221" t="inlineStr">
        <is>
          <t>add</t>
        </is>
      </c>
      <c r="E28221" t="inlineStr">
        <is>
          <t>cachetools</t>
        </is>
      </c>
      <c r="F28221" t="inlineStr"/>
      <c r="G28221" t="inlineStr"/>
      <c r="H28221" t="inlineStr"/>
    </row>
    <row r="28222">
      <c r="A28222" t="inlineStr">
        <is>
          <t>uproot</t>
        </is>
      </c>
      <c r="B28222" t="inlineStr">
        <is>
          <t>779be5990dfa839104db8c13070eb18832b4084c</t>
        </is>
      </c>
      <c r="C28222" t="inlineStr">
        <is>
          <t>2018-09-19 21:05:29+00:00</t>
        </is>
      </c>
      <c r="D28222" t="inlineStr">
        <is>
          <t>add</t>
        </is>
      </c>
      <c r="E28222" t="inlineStr">
        <is>
          <t>lz4</t>
        </is>
      </c>
      <c r="F28222" t="inlineStr"/>
      <c r="G28222" t="inlineStr"/>
      <c r="H28222" t="inlineStr"/>
    </row>
    <row r="28223">
      <c r="A28223" t="inlineStr">
        <is>
          <t>uproot</t>
        </is>
      </c>
      <c r="B28223" t="inlineStr">
        <is>
          <t>779be5990dfa839104db8c13070eb18832b4084c</t>
        </is>
      </c>
      <c r="C28223" t="inlineStr">
        <is>
          <t>2018-09-19 21:05:29+00:00</t>
        </is>
      </c>
      <c r="D28223" t="inlineStr">
        <is>
          <t>add</t>
        </is>
      </c>
      <c r="E28223" t="inlineStr">
        <is>
          <t>backports.lzma</t>
        </is>
      </c>
      <c r="F28223" t="inlineStr"/>
      <c r="G28223" t="inlineStr"/>
      <c r="H28223" t="inlineStr"/>
    </row>
    <row r="28224">
      <c r="A28224" t="inlineStr">
        <is>
          <t>uproot</t>
        </is>
      </c>
      <c r="B28224" t="inlineStr">
        <is>
          <t>db9177240accc8b261b892f6988c2d96f2faa0fa</t>
        </is>
      </c>
      <c r="C28224" t="inlineStr">
        <is>
          <t>2018-09-25 13:42:15+00:00</t>
        </is>
      </c>
      <c r="D28224" t="inlineStr">
        <is>
          <t>verchange</t>
        </is>
      </c>
      <c r="E28224" t="inlineStr">
        <is>
          <t>uproot-methods</t>
        </is>
      </c>
      <c r="F28224" t="inlineStr">
        <is>
          <t>&gt;=0.2.0</t>
        </is>
      </c>
      <c r="G28224" t="inlineStr">
        <is>
          <t>uproot-methods</t>
        </is>
      </c>
      <c r="H28224" t="inlineStr"/>
    </row>
    <row r="28225">
      <c r="A28225" t="inlineStr">
        <is>
          <t>uproot</t>
        </is>
      </c>
      <c r="B28225" t="inlineStr">
        <is>
          <t>9dc3c7395bc6c59ca333b2794bb6f908668fe678</t>
        </is>
      </c>
      <c r="C28225" t="inlineStr">
        <is>
          <t>2018-12-07 12:57:03+00:00</t>
        </is>
      </c>
      <c r="D28225" t="inlineStr">
        <is>
          <t>verchange</t>
        </is>
      </c>
      <c r="E28225" t="inlineStr">
        <is>
          <t>awkward</t>
        </is>
      </c>
      <c r="F28225" t="inlineStr">
        <is>
          <t>&gt;=0.5.6</t>
        </is>
      </c>
      <c r="G28225" t="inlineStr">
        <is>
          <t>awkward</t>
        </is>
      </c>
      <c r="H28225" t="inlineStr"/>
    </row>
    <row r="28226">
      <c r="A28226" t="inlineStr">
        <is>
          <t>uproot</t>
        </is>
      </c>
      <c r="B28226" t="inlineStr">
        <is>
          <t>3b7640ed60a4ed3b3f7ff399072ba8f0fc4f0fe3</t>
        </is>
      </c>
      <c r="C28226" t="inlineStr">
        <is>
          <t>2018-12-13 13:44:57+00:00</t>
        </is>
      </c>
      <c r="D28226" t="inlineStr">
        <is>
          <t>add</t>
        </is>
      </c>
      <c r="E28226" t="inlineStr">
        <is>
          <t>pkgconfig</t>
        </is>
      </c>
      <c r="F28226" t="inlineStr"/>
      <c r="G28226" t="inlineStr"/>
      <c r="H28226" t="inlineStr"/>
    </row>
    <row r="28227">
      <c r="A28227" t="inlineStr">
        <is>
          <t>uproot</t>
        </is>
      </c>
      <c r="B28227" t="inlineStr">
        <is>
          <t>f12602c7c245dd1cad3b240bd84eaa6e04a511af</t>
        </is>
      </c>
      <c r="C28227" t="inlineStr">
        <is>
          <t>2018-12-13 22:48:01+00:00</t>
        </is>
      </c>
      <c r="D28227" t="inlineStr">
        <is>
          <t>verchange</t>
        </is>
      </c>
      <c r="E28227" t="inlineStr">
        <is>
          <t>uproot-methods</t>
        </is>
      </c>
      <c r="F28227" t="inlineStr">
        <is>
          <t>&gt;=0.3.0</t>
        </is>
      </c>
      <c r="G28227" t="inlineStr">
        <is>
          <t>uproot-methods</t>
        </is>
      </c>
      <c r="H28227" t="inlineStr">
        <is>
          <t>&gt;=0.2.0</t>
        </is>
      </c>
    </row>
    <row r="28228">
      <c r="A28228" t="inlineStr">
        <is>
          <t>uproot</t>
        </is>
      </c>
      <c r="B28228" t="inlineStr">
        <is>
          <t>f12602c7c245dd1cad3b240bd84eaa6e04a511af</t>
        </is>
      </c>
      <c r="C28228" t="inlineStr">
        <is>
          <t>2018-12-13 22:48:01+00:00</t>
        </is>
      </c>
      <c r="D28228" t="inlineStr">
        <is>
          <t>verchange</t>
        </is>
      </c>
      <c r="E28228" t="inlineStr">
        <is>
          <t>awkward</t>
        </is>
      </c>
      <c r="F28228" t="inlineStr">
        <is>
          <t>&gt;=0.7.0</t>
        </is>
      </c>
      <c r="G28228" t="inlineStr">
        <is>
          <t>awkward</t>
        </is>
      </c>
      <c r="H28228" t="inlineStr">
        <is>
          <t>&gt;=0.5.6</t>
        </is>
      </c>
    </row>
    <row r="28229">
      <c r="A28229" t="inlineStr">
        <is>
          <t>uproot</t>
        </is>
      </c>
      <c r="B28229" t="inlineStr">
        <is>
          <t>f12602c7c245dd1cad3b240bd84eaa6e04a511af</t>
        </is>
      </c>
      <c r="C28229" t="inlineStr">
        <is>
          <t>2018-12-13 22:48:01+00:00</t>
        </is>
      </c>
      <c r="D28229" t="inlineStr">
        <is>
          <t>rem</t>
        </is>
      </c>
      <c r="E28229" t="inlineStr"/>
      <c r="F28229" t="inlineStr"/>
      <c r="G28229" t="inlineStr">
        <is>
          <t>pkgconfig</t>
        </is>
      </c>
      <c r="H28229" t="inlineStr"/>
    </row>
    <row r="28230">
      <c r="A28230" t="inlineStr">
        <is>
          <t>uproot</t>
        </is>
      </c>
      <c r="B28230" t="inlineStr">
        <is>
          <t>f12602c7c245dd1cad3b240bd84eaa6e04a511af</t>
        </is>
      </c>
      <c r="C28230" t="inlineStr">
        <is>
          <t>2018-12-13 22:48:01+00:00</t>
        </is>
      </c>
      <c r="D28230" t="inlineStr">
        <is>
          <t>rem</t>
        </is>
      </c>
      <c r="E28230" t="inlineStr"/>
      <c r="F28230" t="inlineStr"/>
      <c r="G28230" t="inlineStr">
        <is>
          <t>lz4</t>
        </is>
      </c>
      <c r="H28230" t="inlineStr"/>
    </row>
    <row r="28231">
      <c r="A28231" t="inlineStr">
        <is>
          <t>uproot</t>
        </is>
      </c>
      <c r="B28231" t="inlineStr">
        <is>
          <t>a49d8f0b9f95223593b1d389bf9f9d1442c03d60</t>
        </is>
      </c>
      <c r="C28231" t="inlineStr">
        <is>
          <t>2019-02-06 15:05:47+00:00</t>
        </is>
      </c>
      <c r="D28231" t="inlineStr">
        <is>
          <t>verchange</t>
        </is>
      </c>
      <c r="E28231" t="inlineStr">
        <is>
          <t>uproot-methods</t>
        </is>
      </c>
      <c r="F28231" t="inlineStr">
        <is>
          <t>&gt;=0.4.0</t>
        </is>
      </c>
      <c r="G28231" t="inlineStr">
        <is>
          <t>uproot-methods</t>
        </is>
      </c>
      <c r="H28231" t="inlineStr">
        <is>
          <t>&gt;=0.3.0</t>
        </is>
      </c>
    </row>
    <row r="28232">
      <c r="A28232" t="inlineStr">
        <is>
          <t>uproot</t>
        </is>
      </c>
      <c r="B28232" t="inlineStr">
        <is>
          <t>a49d8f0b9f95223593b1d389bf9f9d1442c03d60</t>
        </is>
      </c>
      <c r="C28232" t="inlineStr">
        <is>
          <t>2019-02-06 15:05:47+00:00</t>
        </is>
      </c>
      <c r="D28232" t="inlineStr">
        <is>
          <t>verchange</t>
        </is>
      </c>
      <c r="E28232" t="inlineStr">
        <is>
          <t>awkward</t>
        </is>
      </c>
      <c r="F28232" t="inlineStr">
        <is>
          <t>&gt;=0.8.0</t>
        </is>
      </c>
      <c r="G28232" t="inlineStr">
        <is>
          <t>awkward</t>
        </is>
      </c>
      <c r="H28232" t="inlineStr">
        <is>
          <t>&gt;=0.7.0</t>
        </is>
      </c>
    </row>
    <row r="28233">
      <c r="A28233" t="inlineStr">
        <is>
          <t>uproot</t>
        </is>
      </c>
      <c r="B28233" t="inlineStr">
        <is>
          <t>fad08be7939ca81e6736528a2a9111e097685ab9</t>
        </is>
      </c>
      <c r="C28233" t="inlineStr">
        <is>
          <t>2019-04-12 16:44:55+00:00</t>
        </is>
      </c>
      <c r="D28233" t="inlineStr">
        <is>
          <t>verchange</t>
        </is>
      </c>
      <c r="E28233" t="inlineStr">
        <is>
          <t>uproot-methods</t>
        </is>
      </c>
      <c r="F28233" t="inlineStr">
        <is>
          <t>&gt;=0.5.0</t>
        </is>
      </c>
      <c r="G28233" t="inlineStr">
        <is>
          <t>uproot-methods</t>
        </is>
      </c>
      <c r="H28233" t="inlineStr">
        <is>
          <t>&gt;=0.4.0</t>
        </is>
      </c>
    </row>
    <row r="28234">
      <c r="A28234" t="inlineStr">
        <is>
          <t>uproot</t>
        </is>
      </c>
      <c r="B28234" t="inlineStr">
        <is>
          <t>fad08be7939ca81e6736528a2a9111e097685ab9</t>
        </is>
      </c>
      <c r="C28234" t="inlineStr">
        <is>
          <t>2019-04-12 16:44:55+00:00</t>
        </is>
      </c>
      <c r="D28234" t="inlineStr">
        <is>
          <t>verchange</t>
        </is>
      </c>
      <c r="E28234" t="inlineStr">
        <is>
          <t>awkward</t>
        </is>
      </c>
      <c r="F28234" t="inlineStr">
        <is>
          <t>&gt;=0.9.0</t>
        </is>
      </c>
      <c r="G28234" t="inlineStr">
        <is>
          <t>awkward</t>
        </is>
      </c>
      <c r="H28234" t="inlineStr">
        <is>
          <t>&gt;=0.8.0</t>
        </is>
      </c>
    </row>
    <row r="28235">
      <c r="A28235" t="inlineStr">
        <is>
          <t>uproot</t>
        </is>
      </c>
      <c r="B28235" t="inlineStr">
        <is>
          <t>e338dd41aed4048dc830e6cc866f42a104789316</t>
        </is>
      </c>
      <c r="C28235" t="inlineStr">
        <is>
          <t>2019-05-21 03:03:55+00:00</t>
        </is>
      </c>
      <c r="D28235" t="inlineStr">
        <is>
          <t>verchange</t>
        </is>
      </c>
      <c r="E28235" t="inlineStr">
        <is>
          <t>uproot-methods</t>
        </is>
      </c>
      <c r="F28235" t="inlineStr">
        <is>
          <t>&gt;=0.6.0</t>
        </is>
      </c>
      <c r="G28235" t="inlineStr">
        <is>
          <t>uproot-methods</t>
        </is>
      </c>
      <c r="H28235" t="inlineStr">
        <is>
          <t>&gt;=0.5.0</t>
        </is>
      </c>
    </row>
    <row r="28236">
      <c r="A28236" t="inlineStr">
        <is>
          <t>uproot</t>
        </is>
      </c>
      <c r="B28236" t="inlineStr">
        <is>
          <t>e338dd41aed4048dc830e6cc866f42a104789316</t>
        </is>
      </c>
      <c r="C28236" t="inlineStr">
        <is>
          <t>2019-05-21 03:03:55+00:00</t>
        </is>
      </c>
      <c r="D28236" t="inlineStr">
        <is>
          <t>verchange</t>
        </is>
      </c>
      <c r="E28236" t="inlineStr">
        <is>
          <t>awkward</t>
        </is>
      </c>
      <c r="F28236" t="inlineStr">
        <is>
          <t>&gt;=0.10.0</t>
        </is>
      </c>
      <c r="G28236" t="inlineStr">
        <is>
          <t>awkward</t>
        </is>
      </c>
      <c r="H28236" t="inlineStr">
        <is>
          <t>&gt;=0.9.0</t>
        </is>
      </c>
    </row>
    <row r="28237">
      <c r="A28237" t="inlineStr">
        <is>
          <t>uproot</t>
        </is>
      </c>
      <c r="B28237" t="inlineStr">
        <is>
          <t>058afa7ea64895e4824b84a498a5d8f4971a8e11</t>
        </is>
      </c>
      <c r="C28237" t="inlineStr">
        <is>
          <t>2019-06-17 12:51:47+00:00</t>
        </is>
      </c>
      <c r="D28237" t="inlineStr">
        <is>
          <t>verchange</t>
        </is>
      </c>
      <c r="E28237" t="inlineStr">
        <is>
          <t>uproot-methods</t>
        </is>
      </c>
      <c r="F28237" t="inlineStr">
        <is>
          <t>&gt;=0.7.0</t>
        </is>
      </c>
      <c r="G28237" t="inlineStr">
        <is>
          <t>uproot-methods</t>
        </is>
      </c>
      <c r="H28237" t="inlineStr">
        <is>
          <t>&gt;=0.6.0</t>
        </is>
      </c>
    </row>
    <row r="28238">
      <c r="A28238" t="inlineStr">
        <is>
          <t>uproot</t>
        </is>
      </c>
      <c r="B28238" t="inlineStr">
        <is>
          <t>058afa7ea64895e4824b84a498a5d8f4971a8e11</t>
        </is>
      </c>
      <c r="C28238" t="inlineStr">
        <is>
          <t>2019-06-17 12:51:47+00:00</t>
        </is>
      </c>
      <c r="D28238" t="inlineStr">
        <is>
          <t>verchange</t>
        </is>
      </c>
      <c r="E28238" t="inlineStr">
        <is>
          <t>awkward</t>
        </is>
      </c>
      <c r="F28238" t="inlineStr">
        <is>
          <t>&gt;=0.11.0</t>
        </is>
      </c>
      <c r="G28238" t="inlineStr">
        <is>
          <t>awkward</t>
        </is>
      </c>
      <c r="H28238" t="inlineStr">
        <is>
          <t>&gt;=0.10.0</t>
        </is>
      </c>
    </row>
    <row r="28239">
      <c r="A28239" t="inlineStr">
        <is>
          <t>uproot</t>
        </is>
      </c>
      <c r="B28239" t="inlineStr">
        <is>
          <t>542bc94af133fb9e4b7552c055f91dd46f04168b</t>
        </is>
      </c>
      <c r="C28239" t="inlineStr">
        <is>
          <t>2019-06-24 22:43:49+00:00</t>
        </is>
      </c>
      <c r="D28239" t="inlineStr">
        <is>
          <t>verchange</t>
        </is>
      </c>
      <c r="E28239" t="inlineStr">
        <is>
          <t>uproot-methods</t>
        </is>
      </c>
      <c r="F28239" t="inlineStr">
        <is>
          <t>&gt;=0.4.0;&lt;0.5.0</t>
        </is>
      </c>
      <c r="G28239" t="inlineStr">
        <is>
          <t>uproot-methods</t>
        </is>
      </c>
      <c r="H28239" t="inlineStr">
        <is>
          <t>&gt;=0.4.0</t>
        </is>
      </c>
    </row>
    <row r="28240">
      <c r="A28240" t="inlineStr">
        <is>
          <t>uproot</t>
        </is>
      </c>
      <c r="B28240" t="inlineStr">
        <is>
          <t>542bc94af133fb9e4b7552c055f91dd46f04168b</t>
        </is>
      </c>
      <c r="C28240" t="inlineStr">
        <is>
          <t>2019-06-24 22:43:49+00:00</t>
        </is>
      </c>
      <c r="D28240" t="inlineStr">
        <is>
          <t>verchange</t>
        </is>
      </c>
      <c r="E28240" t="inlineStr">
        <is>
          <t>awkward</t>
        </is>
      </c>
      <c r="F28240" t="inlineStr">
        <is>
          <t>&gt;=0.8.0;&lt;0.9.0</t>
        </is>
      </c>
      <c r="G28240" t="inlineStr">
        <is>
          <t>awkward</t>
        </is>
      </c>
      <c r="H28240" t="inlineStr">
        <is>
          <t>&gt;=0.8.0</t>
        </is>
      </c>
    </row>
    <row r="28241">
      <c r="A28241" t="inlineStr">
        <is>
          <t>uproot</t>
        </is>
      </c>
      <c r="B28241" t="inlineStr">
        <is>
          <t>41d43960767de08f6a6056916248a62daa7d12bf</t>
        </is>
      </c>
      <c r="C28241" t="inlineStr">
        <is>
          <t>2019-07-11 20:14:50+00:00</t>
        </is>
      </c>
      <c r="D28241" t="inlineStr">
        <is>
          <t>verchange</t>
        </is>
      </c>
      <c r="E28241" t="inlineStr">
        <is>
          <t>awkward</t>
        </is>
      </c>
      <c r="F28241" t="inlineStr">
        <is>
          <t>&gt;=0.12.0</t>
        </is>
      </c>
      <c r="G28241" t="inlineStr">
        <is>
          <t>awkward</t>
        </is>
      </c>
      <c r="H28241" t="inlineStr">
        <is>
          <t>&gt;=0.11.0</t>
        </is>
      </c>
    </row>
    <row r="28242">
      <c r="A28242" t="inlineStr">
        <is>
          <t>uproot</t>
        </is>
      </c>
      <c r="B28242" t="inlineStr">
        <is>
          <t>ca848159776fcd28b5405c540d18275479830e7d</t>
        </is>
      </c>
      <c r="C28242" t="inlineStr">
        <is>
          <t>2019-08-16 20:50:16+00:00</t>
        </is>
      </c>
      <c r="D28242" t="inlineStr">
        <is>
          <t>verchange</t>
        </is>
      </c>
      <c r="E28242" t="inlineStr">
        <is>
          <t>awkward</t>
        </is>
      </c>
      <c r="F28242" t="inlineStr">
        <is>
          <t>&lt;1.0;&gt;=0.12.0</t>
        </is>
      </c>
      <c r="G28242" t="inlineStr">
        <is>
          <t>awkward</t>
        </is>
      </c>
      <c r="H28242" t="inlineStr">
        <is>
          <t>&gt;=0.12.0</t>
        </is>
      </c>
    </row>
    <row r="28243">
      <c r="A28243" t="inlineStr">
        <is>
          <t>uproot</t>
        </is>
      </c>
      <c r="B28243" t="inlineStr">
        <is>
          <t>8635299f16436f4264caf3439952414f64b619fe</t>
        </is>
      </c>
      <c r="C28243" t="inlineStr">
        <is>
          <t>2020-11-23 19:05:48+00:00</t>
        </is>
      </c>
      <c r="D28243" t="inlineStr">
        <is>
          <t>verchange</t>
        </is>
      </c>
      <c r="E28243" t="inlineStr">
        <is>
          <t>uproot-methods</t>
        </is>
      </c>
      <c r="F28243" t="inlineStr">
        <is>
          <t>&gt;=0.9.1</t>
        </is>
      </c>
      <c r="G28243" t="inlineStr">
        <is>
          <t>uproot-methods</t>
        </is>
      </c>
      <c r="H28243" t="inlineStr">
        <is>
          <t>&gt;=0.7.0</t>
        </is>
      </c>
    </row>
    <row r="28244">
      <c r="A28244" t="inlineStr">
        <is>
          <t>uproot</t>
        </is>
      </c>
      <c r="B28244" t="inlineStr">
        <is>
          <t>8635299f16436f4264caf3439952414f64b619fe</t>
        </is>
      </c>
      <c r="C28244" t="inlineStr">
        <is>
          <t>2020-11-23 19:05:48+00:00</t>
        </is>
      </c>
      <c r="D28244" t="inlineStr">
        <is>
          <t>add</t>
        </is>
      </c>
      <c r="E28244" t="inlineStr">
        <is>
          <t>awkward0</t>
        </is>
      </c>
      <c r="F28244" t="inlineStr"/>
      <c r="G28244" t="inlineStr"/>
      <c r="H28244" t="inlineStr"/>
    </row>
    <row r="28245">
      <c r="A28245" t="inlineStr">
        <is>
          <t>uproot</t>
        </is>
      </c>
      <c r="B28245" t="inlineStr">
        <is>
          <t>8635299f16436f4264caf3439952414f64b619fe</t>
        </is>
      </c>
      <c r="C28245" t="inlineStr">
        <is>
          <t>2020-11-23 19:05:48+00:00</t>
        </is>
      </c>
      <c r="D28245" t="inlineStr">
        <is>
          <t>rem</t>
        </is>
      </c>
      <c r="E28245" t="inlineStr"/>
      <c r="F28245" t="inlineStr"/>
      <c r="G28245" t="inlineStr">
        <is>
          <t>awkward</t>
        </is>
      </c>
      <c r="H28245" t="inlineStr">
        <is>
          <t>&lt;1.0;&gt;=0.12.0</t>
        </is>
      </c>
    </row>
    <row r="28246">
      <c r="A28246" t="inlineStr">
        <is>
          <t>uproot</t>
        </is>
      </c>
      <c r="B28246" t="inlineStr">
        <is>
          <t>ac6c62e64f86720974a32097a1643a05b8fe6a1d</t>
        </is>
      </c>
      <c r="C28246" t="inlineStr">
        <is>
          <t>2020-11-30 15:22:42+00:00</t>
        </is>
      </c>
      <c r="D28246" t="inlineStr">
        <is>
          <t>add</t>
        </is>
      </c>
      <c r="E28246" t="inlineStr">
        <is>
          <t>uproot3-methods</t>
        </is>
      </c>
      <c r="F28246" t="inlineStr"/>
      <c r="G28246" t="inlineStr"/>
      <c r="H28246" t="inlineStr"/>
    </row>
    <row r="28247">
      <c r="A28247" t="inlineStr">
        <is>
          <t>uproot</t>
        </is>
      </c>
      <c r="B28247" t="inlineStr">
        <is>
          <t>ac6c62e64f86720974a32097a1643a05b8fe6a1d</t>
        </is>
      </c>
      <c r="C28247" t="inlineStr">
        <is>
          <t>2020-11-30 15:22:42+00:00</t>
        </is>
      </c>
      <c r="D28247" t="inlineStr">
        <is>
          <t>rem</t>
        </is>
      </c>
      <c r="E28247" t="inlineStr"/>
      <c r="F28247" t="inlineStr"/>
      <c r="G28247" t="inlineStr">
        <is>
          <t>uproot-methods</t>
        </is>
      </c>
      <c r="H28247" t="inlineStr">
        <is>
          <t>&gt;=0.9.1</t>
        </is>
      </c>
    </row>
    <row r="28248">
      <c r="A28248" t="inlineStr">
        <is>
          <t>mining</t>
        </is>
      </c>
      <c r="B28248" t="inlineStr">
        <is>
          <t>ea7a5504a0326822fa0c1163415f27f622d28995</t>
        </is>
      </c>
      <c r="C28248" t="inlineStr">
        <is>
          <t>2014-12-04 11:37:35+00:00</t>
        </is>
      </c>
      <c r="D28248" t="inlineStr">
        <is>
          <t>verchange</t>
        </is>
      </c>
      <c r="E28248" t="inlineStr">
        <is>
          <t>bottle</t>
        </is>
      </c>
      <c r="F28248">
        <f>=0.12.7</f>
        <v/>
      </c>
      <c r="G28248" t="inlineStr">
        <is>
          <t>bottle</t>
        </is>
      </c>
      <c r="H28248" t="inlineStr"/>
    </row>
    <row r="28249">
      <c r="A28249" t="inlineStr">
        <is>
          <t>mining</t>
        </is>
      </c>
      <c r="B28249" t="inlineStr">
        <is>
          <t>ea7a5504a0326822fa0c1163415f27f622d28995</t>
        </is>
      </c>
      <c r="C28249" t="inlineStr">
        <is>
          <t>2014-12-04 11:37:35+00:00</t>
        </is>
      </c>
      <c r="D28249" t="inlineStr">
        <is>
          <t>verchange</t>
        </is>
      </c>
      <c r="E28249" t="inlineStr">
        <is>
          <t>bottle-mongo</t>
        </is>
      </c>
      <c r="F28249">
        <f>=0.2.4</f>
        <v/>
      </c>
      <c r="G28249" t="inlineStr">
        <is>
          <t>bottle-mongo</t>
        </is>
      </c>
      <c r="H28249" t="inlineStr"/>
    </row>
    <row r="28250">
      <c r="A28250" t="inlineStr">
        <is>
          <t>mining</t>
        </is>
      </c>
      <c r="B28250" t="inlineStr">
        <is>
          <t>ea7a5504a0326822fa0c1163415f27f622d28995</t>
        </is>
      </c>
      <c r="C28250" t="inlineStr">
        <is>
          <t>2014-12-04 11:37:35+00:00</t>
        </is>
      </c>
      <c r="D28250" t="inlineStr">
        <is>
          <t>verchange</t>
        </is>
      </c>
      <c r="E28250" t="inlineStr">
        <is>
          <t>bottle-auth</t>
        </is>
      </c>
      <c r="F28250">
        <f>=0.3.3</f>
        <v/>
      </c>
      <c r="G28250" t="inlineStr">
        <is>
          <t>bottle-auth</t>
        </is>
      </c>
      <c r="H28250" t="inlineStr"/>
    </row>
    <row r="28251">
      <c r="A28251" t="inlineStr">
        <is>
          <t>mining</t>
        </is>
      </c>
      <c r="B28251" t="inlineStr">
        <is>
          <t>ea7a5504a0326822fa0c1163415f27f622d28995</t>
        </is>
      </c>
      <c r="C28251" t="inlineStr">
        <is>
          <t>2014-12-04 11:37:35+00:00</t>
        </is>
      </c>
      <c r="D28251" t="inlineStr">
        <is>
          <t>verchange</t>
        </is>
      </c>
      <c r="E28251" t="inlineStr">
        <is>
          <t>numpy</t>
        </is>
      </c>
      <c r="F28251">
        <f>=1.9.1</f>
        <v/>
      </c>
      <c r="G28251" t="inlineStr">
        <is>
          <t>numpy</t>
        </is>
      </c>
      <c r="H28251">
        <f>=1.8.0</f>
        <v/>
      </c>
    </row>
    <row r="28252">
      <c r="A28252" t="inlineStr">
        <is>
          <t>mining</t>
        </is>
      </c>
      <c r="B28252" t="inlineStr">
        <is>
          <t>ea7a5504a0326822fa0c1163415f27f622d28995</t>
        </is>
      </c>
      <c r="C28252" t="inlineStr">
        <is>
          <t>2014-12-04 11:37:35+00:00</t>
        </is>
      </c>
      <c r="D28252" t="inlineStr">
        <is>
          <t>verchange</t>
        </is>
      </c>
      <c r="E28252" t="inlineStr">
        <is>
          <t>pandas</t>
        </is>
      </c>
      <c r="F28252">
        <f>=0.15.1</f>
        <v/>
      </c>
      <c r="G28252" t="inlineStr">
        <is>
          <t>pandas</t>
        </is>
      </c>
      <c r="H28252">
        <f>=0.14.0</f>
        <v/>
      </c>
    </row>
    <row r="28253">
      <c r="A28253" t="inlineStr">
        <is>
          <t>mining</t>
        </is>
      </c>
      <c r="B28253" t="inlineStr">
        <is>
          <t>ea7a5504a0326822fa0c1163415f27f622d28995</t>
        </is>
      </c>
      <c r="C28253" t="inlineStr">
        <is>
          <t>2014-12-04 11:37:35+00:00</t>
        </is>
      </c>
      <c r="D28253" t="inlineStr">
        <is>
          <t>add</t>
        </is>
      </c>
      <c r="E28253" t="inlineStr">
        <is>
          <t>click</t>
        </is>
      </c>
      <c r="F28253">
        <f>=3.3</f>
        <v/>
      </c>
      <c r="G28253" t="inlineStr"/>
      <c r="H28253" t="inlineStr"/>
    </row>
    <row r="28254">
      <c r="A28254" t="inlineStr">
        <is>
          <t>mining</t>
        </is>
      </c>
      <c r="B28254" t="inlineStr">
        <is>
          <t>ea7a5504a0326822fa0c1163415f27f622d28995</t>
        </is>
      </c>
      <c r="C28254" t="inlineStr">
        <is>
          <t>2014-12-04 11:37:35+00:00</t>
        </is>
      </c>
      <c r="D28254" t="inlineStr">
        <is>
          <t>rem</t>
        </is>
      </c>
      <c r="E28254" t="inlineStr"/>
      <c r="F28254" t="inlineStr"/>
      <c r="G28254" t="inlineStr">
        <is>
          <t>ipython</t>
        </is>
      </c>
      <c r="H28254">
        <f>=1.1.0</f>
        <v/>
      </c>
    </row>
    <row r="28255">
      <c r="A28255" t="inlineStr">
        <is>
          <t>mining</t>
        </is>
      </c>
      <c r="B28255" t="inlineStr">
        <is>
          <t>ea7a5504a0326822fa0c1163415f27f622d28995</t>
        </is>
      </c>
      <c r="C28255" t="inlineStr">
        <is>
          <t>2014-12-04 11:37:35+00:00</t>
        </is>
      </c>
      <c r="D28255" t="inlineStr">
        <is>
          <t>rem</t>
        </is>
      </c>
      <c r="E28255" t="inlineStr"/>
      <c r="F28255" t="inlineStr"/>
      <c r="G28255" t="inlineStr">
        <is>
          <t>pymongo</t>
        </is>
      </c>
      <c r="H28255" t="inlineStr"/>
    </row>
    <row r="28256">
      <c r="A28256" t="inlineStr">
        <is>
          <t>mining</t>
        </is>
      </c>
      <c r="B28256" t="inlineStr">
        <is>
          <t>c8db538f46e585fcd35b28c01889b710ac0bd052</t>
        </is>
      </c>
      <c r="C28256" t="inlineStr">
        <is>
          <t>2015-08-06 06:53:59+00:00</t>
        </is>
      </c>
      <c r="D28256" t="inlineStr">
        <is>
          <t>verchange</t>
        </is>
      </c>
      <c r="E28256" t="inlineStr">
        <is>
          <t>pandas</t>
        </is>
      </c>
      <c r="F28256">
        <f>=0.15.2</f>
        <v/>
      </c>
      <c r="G28256" t="inlineStr">
        <is>
          <t>pandas</t>
        </is>
      </c>
      <c r="H28256">
        <f>=0.15.1</f>
        <v/>
      </c>
    </row>
    <row r="28257">
      <c r="A28257" t="inlineStr">
        <is>
          <t>mining</t>
        </is>
      </c>
      <c r="B28257" t="inlineStr">
        <is>
          <t>c8db538f46e585fcd35b28c01889b710ac0bd052</t>
        </is>
      </c>
      <c r="C28257" t="inlineStr">
        <is>
          <t>2015-08-06 06:53:59+00:00</t>
        </is>
      </c>
      <c r="D28257" t="inlineStr">
        <is>
          <t>verchange</t>
        </is>
      </c>
      <c r="E28257" t="inlineStr">
        <is>
          <t>bottle-websocket</t>
        </is>
      </c>
      <c r="F28257">
        <f>=0.2.8</f>
        <v/>
      </c>
      <c r="G28257" t="inlineStr">
        <is>
          <t>bottle-websocket</t>
        </is>
      </c>
      <c r="H28257">
        <f>=0.2.5</f>
        <v/>
      </c>
    </row>
    <row r="28258">
      <c r="A28258" t="inlineStr">
        <is>
          <t>mining</t>
        </is>
      </c>
      <c r="B28258" t="inlineStr">
        <is>
          <t>c8db538f46e585fcd35b28c01889b710ac0bd052</t>
        </is>
      </c>
      <c r="C28258" t="inlineStr">
        <is>
          <t>2015-08-06 06:53:59+00:00</t>
        </is>
      </c>
      <c r="D28258" t="inlineStr">
        <is>
          <t>add</t>
        </is>
      </c>
      <c r="E28258" t="inlineStr">
        <is>
          <t>Cython</t>
        </is>
      </c>
      <c r="F28258">
        <f>=0.21.2</f>
        <v/>
      </c>
      <c r="G28258" t="inlineStr"/>
      <c r="H28258" t="inlineStr"/>
    </row>
    <row r="28259">
      <c r="A28259" t="inlineStr">
        <is>
          <t>mining</t>
        </is>
      </c>
      <c r="B28259" t="inlineStr">
        <is>
          <t>c8db538f46e585fcd35b28c01889b710ac0bd052</t>
        </is>
      </c>
      <c r="C28259" t="inlineStr">
        <is>
          <t>2015-08-06 06:53:59+00:00</t>
        </is>
      </c>
      <c r="D28259" t="inlineStr">
        <is>
          <t>add</t>
        </is>
      </c>
      <c r="E28259" t="inlineStr">
        <is>
          <t>celery</t>
        </is>
      </c>
      <c r="F28259">
        <f>=3.1.17</f>
        <v/>
      </c>
      <c r="G28259" t="inlineStr"/>
      <c r="H28259" t="inlineStr"/>
    </row>
    <row r="28260">
      <c r="A28260" t="inlineStr">
        <is>
          <t>mining</t>
        </is>
      </c>
      <c r="B28260" t="inlineStr">
        <is>
          <t>c8db538f46e585fcd35b28c01889b710ac0bd052</t>
        </is>
      </c>
      <c r="C28260" t="inlineStr">
        <is>
          <t>2015-08-06 06:53:59+00:00</t>
        </is>
      </c>
      <c r="D28260" t="inlineStr">
        <is>
          <t>add</t>
        </is>
      </c>
      <c r="E28260" t="inlineStr">
        <is>
          <t>oml</t>
        </is>
      </c>
      <c r="F28260">
        <f>=0.1.2</f>
        <v/>
      </c>
      <c r="G28260" t="inlineStr"/>
      <c r="H28260" t="inlineStr"/>
    </row>
    <row r="28261">
      <c r="A28261" t="inlineStr">
        <is>
          <t>mining</t>
        </is>
      </c>
      <c r="B28261" t="inlineStr">
        <is>
          <t>c8db538f46e585fcd35b28c01889b710ac0bd052</t>
        </is>
      </c>
      <c r="C28261" t="inlineStr">
        <is>
          <t>2015-08-06 06:53:59+00:00</t>
        </is>
      </c>
      <c r="D28261" t="inlineStr">
        <is>
          <t>rem</t>
        </is>
      </c>
      <c r="E28261" t="inlineStr"/>
      <c r="F28261" t="inlineStr"/>
      <c r="G28261" t="inlineStr">
        <is>
          <t>numpy</t>
        </is>
      </c>
      <c r="H28261">
        <f>=1.9.1</f>
        <v/>
      </c>
    </row>
    <row r="28262">
      <c r="A28262" t="inlineStr">
        <is>
          <t>mining</t>
        </is>
      </c>
      <c r="B28262" t="inlineStr">
        <is>
          <t>c8db538f46e585fcd35b28c01889b710ac0bd052</t>
        </is>
      </c>
      <c r="C28262" t="inlineStr">
        <is>
          <t>2015-08-06 06:53:59+00:00</t>
        </is>
      </c>
      <c r="D28262" t="inlineStr">
        <is>
          <t>rem</t>
        </is>
      </c>
      <c r="E28262" t="inlineStr"/>
      <c r="F28262" t="inlineStr"/>
      <c r="G28262" t="inlineStr">
        <is>
          <t>rq</t>
        </is>
      </c>
      <c r="H28262" t="inlineStr"/>
    </row>
    <row r="28263">
      <c r="A28263" t="inlineStr">
        <is>
          <t>slackbot</t>
        </is>
      </c>
      <c r="B28263" t="inlineStr">
        <is>
          <t>0575a58c38bff4a960e37976378fd533ea367deb</t>
        </is>
      </c>
      <c r="C28263" t="inlineStr">
        <is>
          <t>2015-02-21 11:41:25+00:00</t>
        </is>
      </c>
      <c r="D28263" t="inlineStr">
        <is>
          <t>rem</t>
        </is>
      </c>
      <c r="E28263" t="inlineStr"/>
      <c r="F28263" t="inlineStr"/>
      <c r="G28263" t="inlineStr">
        <is>
          <t>six</t>
        </is>
      </c>
      <c r="H28263">
        <f>=1.8.0</f>
        <v/>
      </c>
    </row>
    <row r="28264">
      <c r="A28264" t="inlineStr">
        <is>
          <t>slackbot</t>
        </is>
      </c>
      <c r="B28264" t="inlineStr">
        <is>
          <t>d1ae06d679012b6e2d7439b5dfc98e52354928c3</t>
        </is>
      </c>
      <c r="C28264" t="inlineStr">
        <is>
          <t>2015-02-26 02:41:10+00:00</t>
        </is>
      </c>
      <c r="D28264" t="inlineStr">
        <is>
          <t>verchange</t>
        </is>
      </c>
      <c r="E28264" t="inlineStr">
        <is>
          <t>requests</t>
        </is>
      </c>
      <c r="F28264" t="inlineStr">
        <is>
          <t>&gt;=2.4.0</t>
        </is>
      </c>
      <c r="G28264" t="inlineStr">
        <is>
          <t>requests</t>
        </is>
      </c>
      <c r="H28264">
        <f>=2.4.0</f>
        <v/>
      </c>
    </row>
    <row r="28265">
      <c r="A28265" t="inlineStr">
        <is>
          <t>slackbot</t>
        </is>
      </c>
      <c r="B28265" t="inlineStr">
        <is>
          <t>d1ae06d679012b6e2d7439b5dfc98e52354928c3</t>
        </is>
      </c>
      <c r="C28265" t="inlineStr">
        <is>
          <t>2015-02-26 02:41:10+00:00</t>
        </is>
      </c>
      <c r="D28265" t="inlineStr">
        <is>
          <t>verchange</t>
        </is>
      </c>
      <c r="E28265" t="inlineStr">
        <is>
          <t>websocket-client</t>
        </is>
      </c>
      <c r="F28265" t="inlineStr">
        <is>
          <t>&gt;=0.22.0</t>
        </is>
      </c>
      <c r="G28265" t="inlineStr">
        <is>
          <t>websocket-client</t>
        </is>
      </c>
      <c r="H28265">
        <f>=0.22.0</f>
        <v/>
      </c>
    </row>
    <row r="28266">
      <c r="A28266" t="inlineStr">
        <is>
          <t>slackbot</t>
        </is>
      </c>
      <c r="B28266" t="inlineStr">
        <is>
          <t>d1ae06d679012b6e2d7439b5dfc98e52354928c3</t>
        </is>
      </c>
      <c r="C28266" t="inlineStr">
        <is>
          <t>2015-02-26 02:41:10+00:00</t>
        </is>
      </c>
      <c r="D28266" t="inlineStr">
        <is>
          <t>verchange</t>
        </is>
      </c>
      <c r="E28266" t="inlineStr">
        <is>
          <t>slacker</t>
        </is>
      </c>
      <c r="F28266" t="inlineStr">
        <is>
          <t>&gt;=0.5.5</t>
        </is>
      </c>
      <c r="G28266" t="inlineStr">
        <is>
          <t>slacker</t>
        </is>
      </c>
      <c r="H28266">
        <f>=0.5.5</f>
        <v/>
      </c>
    </row>
    <row r="28267">
      <c r="A28267" t="inlineStr">
        <is>
          <t>slackbot</t>
        </is>
      </c>
      <c r="B28267" t="inlineStr">
        <is>
          <t>d1ae06d679012b6e2d7439b5dfc98e52354928c3</t>
        </is>
      </c>
      <c r="C28267" t="inlineStr">
        <is>
          <t>2015-02-26 02:41:10+00:00</t>
        </is>
      </c>
      <c r="D28267" t="inlineStr">
        <is>
          <t>rem</t>
        </is>
      </c>
      <c r="E28267" t="inlineStr"/>
      <c r="F28267" t="inlineStr"/>
      <c r="G28267" t="inlineStr">
        <is>
          <t>backports.ssl-match-hostname</t>
        </is>
      </c>
      <c r="H28267">
        <f>=3.4.0.2</f>
        <v/>
      </c>
    </row>
    <row r="28268">
      <c r="A28268" t="inlineStr">
        <is>
          <t>slackbot</t>
        </is>
      </c>
      <c r="B28268" t="inlineStr">
        <is>
          <t>71e88d73577df1fe7c36a5c7b22e3e8e65035ad0</t>
        </is>
      </c>
      <c r="C28268" t="inlineStr">
        <is>
          <t>2016-01-17 12:54:39+00:00</t>
        </is>
      </c>
      <c r="D28268" t="inlineStr">
        <is>
          <t>verchange</t>
        </is>
      </c>
      <c r="E28268" t="inlineStr">
        <is>
          <t>importlib</t>
        </is>
      </c>
      <c r="F28268" t="inlineStr">
        <is>
          <t>&gt;=1.0.3</t>
        </is>
      </c>
      <c r="G28268" t="inlineStr">
        <is>
          <t>importlib</t>
        </is>
      </c>
      <c r="H28268" t="inlineStr">
        <is>
          <t>&gt;=1.0.3</t>
        </is>
      </c>
    </row>
    <row r="28269">
      <c r="A28269" t="inlineStr">
        <is>
          <t>slackbot</t>
        </is>
      </c>
      <c r="B28269" t="inlineStr">
        <is>
          <t>71e88d73577df1fe7c36a5c7b22e3e8e65035ad0</t>
        </is>
      </c>
      <c r="C28269" t="inlineStr">
        <is>
          <t>2016-01-17 12:54:39+00:00</t>
        </is>
      </c>
      <c r="D28269" t="inlineStr">
        <is>
          <t>add</t>
        </is>
      </c>
      <c r="E28269" t="inlineStr">
        <is>
          <t>six</t>
        </is>
      </c>
      <c r="F28269" t="inlineStr">
        <is>
          <t>&gt;=1.10.0</t>
        </is>
      </c>
      <c r="G28269" t="inlineStr"/>
      <c r="H28269" t="inlineStr"/>
    </row>
    <row r="28270">
      <c r="A28270" t="inlineStr">
        <is>
          <t>slackbot</t>
        </is>
      </c>
      <c r="B28270" t="inlineStr">
        <is>
          <t>a41961d94c101cbb9efc73261ac960bb2e8b5ebf</t>
        </is>
      </c>
      <c r="C28270" t="inlineStr">
        <is>
          <t>2016-02-25 11:09:42+00:00</t>
        </is>
      </c>
      <c r="D28270" t="inlineStr">
        <is>
          <t>rem</t>
        </is>
      </c>
      <c r="E28270" t="inlineStr"/>
      <c r="F28270" t="inlineStr"/>
      <c r="G28270" t="inlineStr">
        <is>
          <t>importlib</t>
        </is>
      </c>
      <c r="H28270" t="inlineStr">
        <is>
          <t>&gt;=1.0.3</t>
        </is>
      </c>
    </row>
    <row r="28271">
      <c r="A28271" t="inlineStr">
        <is>
          <t>slackbot</t>
        </is>
      </c>
      <c r="B28271" t="inlineStr">
        <is>
          <t>59c80b90cecf0fe328eaafed073cdafffb46844e</t>
        </is>
      </c>
      <c r="C28271" t="inlineStr">
        <is>
          <t>2017-06-14 22:50:06+00:00</t>
        </is>
      </c>
      <c r="D28271" t="inlineStr">
        <is>
          <t>add</t>
        </is>
      </c>
      <c r="E28271" t="inlineStr">
        <is>
          <t>pytest</t>
        </is>
      </c>
      <c r="F28271" t="inlineStr">
        <is>
          <t>&gt;=2.9.1</t>
        </is>
      </c>
      <c r="G28271" t="inlineStr"/>
      <c r="H28271" t="inlineStr"/>
    </row>
    <row r="28272">
      <c r="A28272" t="inlineStr">
        <is>
          <t>slackbot</t>
        </is>
      </c>
      <c r="B28272" t="inlineStr">
        <is>
          <t>ff3b371d8ca17b942f5c16c15bad30a3bd69e414</t>
        </is>
      </c>
      <c r="C28272" t="inlineStr">
        <is>
          <t>2017-08-08 14:11:45+00:00</t>
        </is>
      </c>
      <c r="D28272" t="inlineStr">
        <is>
          <t>verchange</t>
        </is>
      </c>
      <c r="E28272" t="inlineStr">
        <is>
          <t>slacker</t>
        </is>
      </c>
      <c r="F28272" t="inlineStr">
        <is>
          <t>&gt;=0.9.50</t>
        </is>
      </c>
      <c r="G28272" t="inlineStr">
        <is>
          <t>slacker</t>
        </is>
      </c>
      <c r="H28272" t="inlineStr">
        <is>
          <t>&gt;=0.5.5</t>
        </is>
      </c>
    </row>
    <row r="28273">
      <c r="A28273" t="inlineStr">
        <is>
          <t>slackbot</t>
        </is>
      </c>
      <c r="B28273" t="inlineStr">
        <is>
          <t>b966cd8f8453f9f17fcb963a90ca5172e74c0fb8</t>
        </is>
      </c>
      <c r="C28273" t="inlineStr">
        <is>
          <t>2018-05-15 02:34:09+00:00</t>
        </is>
      </c>
      <c r="D28273" t="inlineStr">
        <is>
          <t>verchange</t>
        </is>
      </c>
      <c r="E28273" t="inlineStr">
        <is>
          <t>websocket-client</t>
        </is>
      </c>
      <c r="F28273" t="inlineStr">
        <is>
          <t>&lt;=0.44.0;&gt;=0.22.0</t>
        </is>
      </c>
      <c r="G28273" t="inlineStr">
        <is>
          <t>websocket-client</t>
        </is>
      </c>
      <c r="H28273" t="inlineStr">
        <is>
          <t>&gt;=0.22.0</t>
        </is>
      </c>
    </row>
    <row r="28274">
      <c r="A28274" t="inlineStr">
        <is>
          <t>rasa-addons</t>
        </is>
      </c>
      <c r="B28274" t="inlineStr">
        <is>
          <t>80847c40799365cf580085af0c29aba5eb1ec7d3</t>
        </is>
      </c>
      <c r="C28274" t="inlineStr">
        <is>
          <t>2018-07-27 18:41:51+00:00</t>
        </is>
      </c>
      <c r="D28274" t="inlineStr">
        <is>
          <t>verchange</t>
        </is>
      </c>
      <c r="E28274" t="inlineStr">
        <is>
          <t>jsonmerge</t>
        </is>
      </c>
      <c r="F28274" t="inlineStr"/>
      <c r="G28274" t="inlineStr">
        <is>
          <t>jsonmerge</t>
        </is>
      </c>
      <c r="H28274" t="inlineStr"/>
    </row>
    <row r="28275">
      <c r="A28275" t="inlineStr">
        <is>
          <t>rasa-addons</t>
        </is>
      </c>
      <c r="B28275" t="inlineStr">
        <is>
          <t>80847c40799365cf580085af0c29aba5eb1ec7d3</t>
        </is>
      </c>
      <c r="C28275" t="inlineStr">
        <is>
          <t>2018-07-27 18:41:51+00:00</t>
        </is>
      </c>
      <c r="D28275" t="inlineStr">
        <is>
          <t>add</t>
        </is>
      </c>
      <c r="E28275" t="inlineStr">
        <is>
          <t>pyyaml</t>
        </is>
      </c>
      <c r="F28275" t="inlineStr"/>
      <c r="G28275" t="inlineStr"/>
      <c r="H28275" t="inlineStr"/>
    </row>
    <row r="28276">
      <c r="A28276" t="inlineStr">
        <is>
          <t>rasa-addons</t>
        </is>
      </c>
      <c r="B28276" t="inlineStr">
        <is>
          <t>80847c40799365cf580085af0c29aba5eb1ec7d3</t>
        </is>
      </c>
      <c r="C28276" t="inlineStr">
        <is>
          <t>2018-07-27 18:41:51+00:00</t>
        </is>
      </c>
      <c r="D28276" t="inlineStr">
        <is>
          <t>add</t>
        </is>
      </c>
      <c r="E28276" t="inlineStr">
        <is>
          <t>rasa_core</t>
        </is>
      </c>
      <c r="F28276">
        <f>=0.9.6</f>
        <v/>
      </c>
      <c r="G28276" t="inlineStr"/>
      <c r="H28276" t="inlineStr"/>
    </row>
    <row r="28277">
      <c r="A28277" t="inlineStr">
        <is>
          <t>rasa-addons</t>
        </is>
      </c>
      <c r="B28277" t="inlineStr">
        <is>
          <t>80847c40799365cf580085af0c29aba5eb1ec7d3</t>
        </is>
      </c>
      <c r="C28277" t="inlineStr">
        <is>
          <t>2018-07-27 18:41:51+00:00</t>
        </is>
      </c>
      <c r="D28277" t="inlineStr">
        <is>
          <t>add</t>
        </is>
      </c>
      <c r="E28277" t="inlineStr">
        <is>
          <t>schema</t>
        </is>
      </c>
      <c r="F28277">
        <f>=0.6.8</f>
        <v/>
      </c>
      <c r="G28277" t="inlineStr"/>
      <c r="H28277" t="inlineStr"/>
    </row>
    <row r="28278">
      <c r="A28278" t="inlineStr">
        <is>
          <t>rasa-addons</t>
        </is>
      </c>
      <c r="B28278" t="inlineStr">
        <is>
          <t>4961dd3eab41d885ff30d11a9f9fafa2db26b4f3</t>
        </is>
      </c>
      <c r="C28278" t="inlineStr">
        <is>
          <t>2018-08-11 14:06:31+00:00</t>
        </is>
      </c>
      <c r="D28278" t="inlineStr">
        <is>
          <t>verchange</t>
        </is>
      </c>
      <c r="E28278" t="inlineStr">
        <is>
          <t>rasa_core</t>
        </is>
      </c>
      <c r="F28278" t="inlineStr">
        <is>
          <t>&gt;=0.10.2;&lt;0.10.99</t>
        </is>
      </c>
      <c r="G28278" t="inlineStr">
        <is>
          <t>rasa_core</t>
        </is>
      </c>
      <c r="H28278">
        <f>=0.9.6</f>
        <v/>
      </c>
    </row>
    <row r="28279">
      <c r="A28279" t="inlineStr">
        <is>
          <t>rasa-addons</t>
        </is>
      </c>
      <c r="B28279" t="inlineStr">
        <is>
          <t>b4a232e1398a2c74d81e9358302a310c79d0b433</t>
        </is>
      </c>
      <c r="C28279" t="inlineStr">
        <is>
          <t>2018-11-01 22:24:54+00:00</t>
        </is>
      </c>
      <c r="D28279" t="inlineStr">
        <is>
          <t>verchange</t>
        </is>
      </c>
      <c r="E28279" t="inlineStr">
        <is>
          <t>rasa_core</t>
        </is>
      </c>
      <c r="F28279" t="inlineStr">
        <is>
          <t>&gt;=0.11.0</t>
        </is>
      </c>
      <c r="G28279" t="inlineStr">
        <is>
          <t>rasa_core</t>
        </is>
      </c>
      <c r="H28279" t="inlineStr">
        <is>
          <t>&gt;=0.10.2;&lt;0.10.99</t>
        </is>
      </c>
    </row>
    <row r="28280">
      <c r="A28280" t="inlineStr">
        <is>
          <t>rasa-addons</t>
        </is>
      </c>
      <c r="B28280" t="inlineStr">
        <is>
          <t>b4a232e1398a2c74d81e9358302a310c79d0b433</t>
        </is>
      </c>
      <c r="C28280" t="inlineStr">
        <is>
          <t>2018-11-01 22:24:54+00:00</t>
        </is>
      </c>
      <c r="D28280" t="inlineStr">
        <is>
          <t>rem</t>
        </is>
      </c>
      <c r="E28280" t="inlineStr"/>
      <c r="F28280" t="inlineStr"/>
      <c r="G28280" t="inlineStr">
        <is>
          <t>flask</t>
        </is>
      </c>
      <c r="H28280" t="inlineStr"/>
    </row>
    <row r="28281">
      <c r="A28281" t="inlineStr">
        <is>
          <t>rasa-addons</t>
        </is>
      </c>
      <c r="B28281" t="inlineStr">
        <is>
          <t>b4a232e1398a2c74d81e9358302a310c79d0b433</t>
        </is>
      </c>
      <c r="C28281" t="inlineStr">
        <is>
          <t>2018-11-01 22:24:54+00:00</t>
        </is>
      </c>
      <c r="D28281" t="inlineStr">
        <is>
          <t>rem</t>
        </is>
      </c>
      <c r="E28281" t="inlineStr"/>
      <c r="F28281" t="inlineStr"/>
      <c r="G28281" t="inlineStr">
        <is>
          <t>flask_socketio</t>
        </is>
      </c>
      <c r="H28281" t="inlineStr"/>
    </row>
    <row r="28282">
      <c r="A28282" t="inlineStr">
        <is>
          <t>rasa-addons</t>
        </is>
      </c>
      <c r="B28282" t="inlineStr">
        <is>
          <t>b4a232e1398a2c74d81e9358302a310c79d0b433</t>
        </is>
      </c>
      <c r="C28282" t="inlineStr">
        <is>
          <t>2018-11-01 22:24:54+00:00</t>
        </is>
      </c>
      <c r="D28282" t="inlineStr">
        <is>
          <t>rem</t>
        </is>
      </c>
      <c r="E28282" t="inlineStr"/>
      <c r="F28282" t="inlineStr"/>
      <c r="G28282" t="inlineStr">
        <is>
          <t>flask_cors</t>
        </is>
      </c>
      <c r="H28282" t="inlineStr"/>
    </row>
    <row r="28283">
      <c r="A28283" t="inlineStr">
        <is>
          <t>rasa-addons</t>
        </is>
      </c>
      <c r="B28283" t="inlineStr">
        <is>
          <t>331a889532fff4cfada2192d62199502d65038e8</t>
        </is>
      </c>
      <c r="C28283" t="inlineStr">
        <is>
          <t>2018-12-19 23:09:53+00:00</t>
        </is>
      </c>
      <c r="D28283" t="inlineStr">
        <is>
          <t>verchange</t>
        </is>
      </c>
      <c r="E28283" t="inlineStr">
        <is>
          <t>schema</t>
        </is>
      </c>
      <c r="F28283">
        <f>=0.6.8</f>
        <v/>
      </c>
      <c r="G28283" t="inlineStr">
        <is>
          <t>schema</t>
        </is>
      </c>
      <c r="H28283">
        <f>=0.6.8</f>
        <v/>
      </c>
    </row>
    <row r="28284">
      <c r="A28284" t="inlineStr">
        <is>
          <t>rasa-addons</t>
        </is>
      </c>
      <c r="B28284" t="inlineStr">
        <is>
          <t>331a889532fff4cfada2192d62199502d65038e8</t>
        </is>
      </c>
      <c r="C28284" t="inlineStr">
        <is>
          <t>2018-12-19 23:09:53+00:00</t>
        </is>
      </c>
      <c r="D28284" t="inlineStr">
        <is>
          <t>add</t>
        </is>
      </c>
      <c r="E28284" t="inlineStr">
        <is>
          <t>requests</t>
        </is>
      </c>
      <c r="F28284" t="inlineStr"/>
      <c r="G28284" t="inlineStr"/>
      <c r="H28284" t="inlineStr"/>
    </row>
    <row r="28285">
      <c r="A28285" t="inlineStr">
        <is>
          <t>rasa-addons</t>
        </is>
      </c>
      <c r="B28285" t="inlineStr">
        <is>
          <t>b84fa155b93bd43e7ed2a024ab1b1160fd84fa0d</t>
        </is>
      </c>
      <c r="C28285" t="inlineStr">
        <is>
          <t>2019-03-28 15:53:31+00:00</t>
        </is>
      </c>
      <c r="D28285" t="inlineStr">
        <is>
          <t>verchange</t>
        </is>
      </c>
      <c r="E28285" t="inlineStr">
        <is>
          <t>rasa_core</t>
        </is>
      </c>
      <c r="F28285" t="inlineStr">
        <is>
          <t>&gt;=0.13.0</t>
        </is>
      </c>
      <c r="G28285" t="inlineStr">
        <is>
          <t>rasa_core</t>
        </is>
      </c>
      <c r="H28285" t="inlineStr">
        <is>
          <t>&gt;=0.11.0</t>
        </is>
      </c>
    </row>
    <row r="28286">
      <c r="A28286" t="inlineStr">
        <is>
          <t>rasa-addons</t>
        </is>
      </c>
      <c r="B28286" t="inlineStr">
        <is>
          <t>196b67c3be0dac515b0e86d9408cad4c0ebe96f4</t>
        </is>
      </c>
      <c r="C28286" t="inlineStr">
        <is>
          <t>2019-06-20 16:45:40+00:00</t>
        </is>
      </c>
      <c r="D28286" t="inlineStr">
        <is>
          <t>verchange</t>
        </is>
      </c>
      <c r="E28286" t="inlineStr">
        <is>
          <t>requests</t>
        </is>
      </c>
      <c r="F28286" t="inlineStr"/>
      <c r="G28286" t="inlineStr">
        <is>
          <t>requests</t>
        </is>
      </c>
      <c r="H28286" t="inlineStr"/>
    </row>
    <row r="28287">
      <c r="A28287" t="inlineStr">
        <is>
          <t>rasa-addons</t>
        </is>
      </c>
      <c r="B28287" t="inlineStr">
        <is>
          <t>196b67c3be0dac515b0e86d9408cad4c0ebe96f4</t>
        </is>
      </c>
      <c r="C28287" t="inlineStr">
        <is>
          <t>2019-06-20 16:45:40+00:00</t>
        </is>
      </c>
      <c r="D28287" t="inlineStr">
        <is>
          <t>add</t>
        </is>
      </c>
      <c r="E28287" t="inlineStr">
        <is>
          <t>requests_futures</t>
        </is>
      </c>
      <c r="F28287" t="inlineStr"/>
      <c r="G28287" t="inlineStr"/>
      <c r="H28287" t="inlineStr"/>
    </row>
    <row r="28288">
      <c r="A28288" t="inlineStr">
        <is>
          <t>rasa-addons</t>
        </is>
      </c>
      <c r="B28288" t="inlineStr">
        <is>
          <t>196b67c3be0dac515b0e86d9408cad4c0ebe96f4</t>
        </is>
      </c>
      <c r="C28288" t="inlineStr">
        <is>
          <t>2019-06-20 16:45:40+00:00</t>
        </is>
      </c>
      <c r="D28288" t="inlineStr">
        <is>
          <t>add</t>
        </is>
      </c>
      <c r="E28288" t="inlineStr">
        <is>
          <t>fuzzy_matcher</t>
        </is>
      </c>
      <c r="F28288" t="inlineStr"/>
      <c r="G28288" t="inlineStr"/>
      <c r="H28288" t="inlineStr"/>
    </row>
    <row r="28289">
      <c r="A28289" t="inlineStr">
        <is>
          <t>rasa-addons</t>
        </is>
      </c>
      <c r="B28289" t="inlineStr">
        <is>
          <t>196b67c3be0dac515b0e86d9408cad4c0ebe96f4</t>
        </is>
      </c>
      <c r="C28289" t="inlineStr">
        <is>
          <t>2019-06-20 16:45:40+00:00</t>
        </is>
      </c>
      <c r="D28289" t="inlineStr">
        <is>
          <t>rem</t>
        </is>
      </c>
      <c r="E28289" t="inlineStr"/>
      <c r="F28289" t="inlineStr"/>
      <c r="G28289" t="inlineStr">
        <is>
          <t>jsonmerge</t>
        </is>
      </c>
      <c r="H28289" t="inlineStr"/>
    </row>
    <row r="28290">
      <c r="A28290" t="inlineStr">
        <is>
          <t>rasa-addons</t>
        </is>
      </c>
      <c r="B28290" t="inlineStr">
        <is>
          <t>196b67c3be0dac515b0e86d9408cad4c0ebe96f4</t>
        </is>
      </c>
      <c r="C28290" t="inlineStr">
        <is>
          <t>2019-06-20 16:45:40+00:00</t>
        </is>
      </c>
      <c r="D28290" t="inlineStr">
        <is>
          <t>rem</t>
        </is>
      </c>
      <c r="E28290" t="inlineStr"/>
      <c r="F28290" t="inlineStr"/>
      <c r="G28290" t="inlineStr">
        <is>
          <t>rasa_core</t>
        </is>
      </c>
      <c r="H28290" t="inlineStr">
        <is>
          <t>&gt;=0.13.0</t>
        </is>
      </c>
    </row>
    <row r="28291">
      <c r="A28291" t="inlineStr">
        <is>
          <t>rasa-addons</t>
        </is>
      </c>
      <c r="B28291" t="inlineStr">
        <is>
          <t>196b67c3be0dac515b0e86d9408cad4c0ebe96f4</t>
        </is>
      </c>
      <c r="C28291" t="inlineStr">
        <is>
          <t>2019-06-20 16:45:40+00:00</t>
        </is>
      </c>
      <c r="D28291" t="inlineStr">
        <is>
          <t>rem</t>
        </is>
      </c>
      <c r="E28291" t="inlineStr"/>
      <c r="F28291" t="inlineStr"/>
      <c r="G28291" t="inlineStr">
        <is>
          <t>schema</t>
        </is>
      </c>
      <c r="H28291">
        <f>=0.6.8</f>
        <v/>
      </c>
    </row>
    <row r="28292">
      <c r="A28292" t="inlineStr">
        <is>
          <t>rasa-addons</t>
        </is>
      </c>
      <c r="B28292" t="inlineStr">
        <is>
          <t>c3360d5e9b931704aa1934057746cb1ca7bddb6e</t>
        </is>
      </c>
      <c r="C28292" t="inlineStr">
        <is>
          <t>2020-02-13 15:27:39+00:00</t>
        </is>
      </c>
      <c r="D28292" t="inlineStr">
        <is>
          <t>verchange</t>
        </is>
      </c>
      <c r="E28292" t="inlineStr">
        <is>
          <t>requests</t>
        </is>
      </c>
      <c r="F28292">
        <f>=2.22.0</f>
        <v/>
      </c>
      <c r="G28292" t="inlineStr">
        <is>
          <t>requests</t>
        </is>
      </c>
      <c r="H28292" t="inlineStr"/>
    </row>
    <row r="28293">
      <c r="A28293" t="inlineStr">
        <is>
          <t>rasa-addons</t>
        </is>
      </c>
      <c r="B28293" t="inlineStr">
        <is>
          <t>c3360d5e9b931704aa1934057746cb1ca7bddb6e</t>
        </is>
      </c>
      <c r="C28293" t="inlineStr">
        <is>
          <t>2020-02-13 15:27:39+00:00</t>
        </is>
      </c>
      <c r="D28293" t="inlineStr">
        <is>
          <t>verchange</t>
        </is>
      </c>
      <c r="E28293" t="inlineStr">
        <is>
          <t>requests_futures</t>
        </is>
      </c>
      <c r="F28293">
        <f>=0.9.9</f>
        <v/>
      </c>
      <c r="G28293" t="inlineStr">
        <is>
          <t>requests_futures</t>
        </is>
      </c>
      <c r="H28293" t="inlineStr"/>
    </row>
    <row r="28294">
      <c r="A28294" t="inlineStr">
        <is>
          <t>rasa-addons</t>
        </is>
      </c>
      <c r="B28294" t="inlineStr">
        <is>
          <t>c3360d5e9b931704aa1934057746cb1ca7bddb6e</t>
        </is>
      </c>
      <c r="C28294" t="inlineStr">
        <is>
          <t>2020-02-13 15:27:39+00:00</t>
        </is>
      </c>
      <c r="D28294" t="inlineStr">
        <is>
          <t>verchange</t>
        </is>
      </c>
      <c r="E28294" t="inlineStr">
        <is>
          <t>fuzzy_matcher</t>
        </is>
      </c>
      <c r="F28294">
        <f>=0.1.0</f>
        <v/>
      </c>
      <c r="G28294" t="inlineStr">
        <is>
          <t>fuzzy_matcher</t>
        </is>
      </c>
      <c r="H28294" t="inlineStr"/>
    </row>
    <row r="28295">
      <c r="A28295" t="inlineStr">
        <is>
          <t>rasa-addons</t>
        </is>
      </c>
      <c r="B28295" t="inlineStr">
        <is>
          <t>c3360d5e9b931704aa1934057746cb1ca7bddb6e</t>
        </is>
      </c>
      <c r="C28295" t="inlineStr">
        <is>
          <t>2020-02-13 15:27:39+00:00</t>
        </is>
      </c>
      <c r="D28295" t="inlineStr">
        <is>
          <t>add</t>
        </is>
      </c>
      <c r="E28295" t="inlineStr">
        <is>
          <t>fbmessenger</t>
        </is>
      </c>
      <c r="F28295">
        <f>=6.00</f>
        <v/>
      </c>
      <c r="G28295" t="inlineStr"/>
      <c r="H28295" t="inlineStr"/>
    </row>
    <row r="28296">
      <c r="A28296" t="inlineStr">
        <is>
          <t>rasa-addons</t>
        </is>
      </c>
      <c r="B28296" t="inlineStr">
        <is>
          <t>c3360d5e9b931704aa1934057746cb1ca7bddb6e</t>
        </is>
      </c>
      <c r="C28296" t="inlineStr">
        <is>
          <t>2020-02-13 15:27:39+00:00</t>
        </is>
      </c>
      <c r="D28296" t="inlineStr">
        <is>
          <t>add</t>
        </is>
      </c>
      <c r="E28296" t="inlineStr">
        <is>
          <t>sgqlc</t>
        </is>
      </c>
      <c r="F28296">
        <f>=9.1</f>
        <v/>
      </c>
      <c r="G28296" t="inlineStr"/>
      <c r="H28296" t="inlineStr"/>
    </row>
    <row r="28297">
      <c r="A28297" t="inlineStr">
        <is>
          <t>rasa-addons</t>
        </is>
      </c>
      <c r="B28297" t="inlineStr">
        <is>
          <t>c3360d5e9b931704aa1934057746cb1ca7bddb6e</t>
        </is>
      </c>
      <c r="C28297" t="inlineStr">
        <is>
          <t>2020-02-13 15:27:39+00:00</t>
        </is>
      </c>
      <c r="D28297" t="inlineStr">
        <is>
          <t>rem</t>
        </is>
      </c>
      <c r="E28297" t="inlineStr"/>
      <c r="F28297" t="inlineStr"/>
      <c r="G28297" t="inlineStr">
        <is>
          <t>pyyaml</t>
        </is>
      </c>
      <c r="H28297" t="inlineStr"/>
    </row>
    <row r="28298">
      <c r="A28298" t="inlineStr">
        <is>
          <t>schema_salad</t>
        </is>
      </c>
      <c r="B28298" t="inlineStr">
        <is>
          <t>2b328bc9ef1e1eb9445db59a58173482cd6fcf21</t>
        </is>
      </c>
      <c r="C28298" t="inlineStr">
        <is>
          <t>2016-12-15 16:39:38+00:00</t>
        </is>
      </c>
      <c r="D28298" t="inlineStr">
        <is>
          <t>verchange</t>
        </is>
      </c>
      <c r="E28298" t="inlineStr">
        <is>
          <t>avro</t>
        </is>
      </c>
      <c r="F28298">
        <f>=1.8.1</f>
        <v/>
      </c>
      <c r="G28298" t="inlineStr">
        <is>
          <t>avro</t>
        </is>
      </c>
      <c r="H28298" t="inlineStr"/>
    </row>
    <row r="28299">
      <c r="A28299" t="inlineStr">
        <is>
          <t>schema_salad</t>
        </is>
      </c>
      <c r="B28299" t="inlineStr">
        <is>
          <t>2b328bc9ef1e1eb9445db59a58173482cd6fcf21</t>
        </is>
      </c>
      <c r="C28299" t="inlineStr">
        <is>
          <t>2016-12-15 16:39:38+00:00</t>
        </is>
      </c>
      <c r="D28299" t="inlineStr">
        <is>
          <t>verchange</t>
        </is>
      </c>
      <c r="E28299" t="inlineStr">
        <is>
          <t>typing</t>
        </is>
      </c>
      <c r="F28299">
        <f>=3.5.2.2</f>
        <v/>
      </c>
      <c r="G28299" t="inlineStr">
        <is>
          <t>typing</t>
        </is>
      </c>
      <c r="H28299" t="inlineStr">
        <is>
          <t>&gt;=3.5.2</t>
        </is>
      </c>
    </row>
    <row r="28300">
      <c r="A28300" t="inlineStr">
        <is>
          <t>schema_salad</t>
        </is>
      </c>
      <c r="B28300" t="inlineStr">
        <is>
          <t>2b328bc9ef1e1eb9445db59a58173482cd6fcf21</t>
        </is>
      </c>
      <c r="C28300" t="inlineStr">
        <is>
          <t>2016-12-15 16:39:38+00:00</t>
        </is>
      </c>
      <c r="D28300" t="inlineStr">
        <is>
          <t>rem</t>
        </is>
      </c>
      <c r="E28300" t="inlineStr"/>
      <c r="F28300" t="inlineStr"/>
      <c r="G28300" t="inlineStr">
        <is>
          <t>requests</t>
        </is>
      </c>
      <c r="H28300" t="inlineStr"/>
    </row>
    <row r="28301">
      <c r="A28301" t="inlineStr">
        <is>
          <t>schema_salad</t>
        </is>
      </c>
      <c r="B28301" t="inlineStr">
        <is>
          <t>2b328bc9ef1e1eb9445db59a58173482cd6fcf21</t>
        </is>
      </c>
      <c r="C28301" t="inlineStr">
        <is>
          <t>2016-12-15 16:39:38+00:00</t>
        </is>
      </c>
      <c r="D28301" t="inlineStr">
        <is>
          <t>rem</t>
        </is>
      </c>
      <c r="E28301" t="inlineStr"/>
      <c r="F28301" t="inlineStr"/>
      <c r="G28301" t="inlineStr">
        <is>
          <t>ruamel.yaml</t>
        </is>
      </c>
      <c r="H28301">
        <f>=0.12.4</f>
        <v/>
      </c>
    </row>
    <row r="28302">
      <c r="A28302" t="inlineStr">
        <is>
          <t>schema_salad</t>
        </is>
      </c>
      <c r="B28302" t="inlineStr">
        <is>
          <t>2b328bc9ef1e1eb9445db59a58173482cd6fcf21</t>
        </is>
      </c>
      <c r="C28302" t="inlineStr">
        <is>
          <t>2016-12-15 16:39:38+00:00</t>
        </is>
      </c>
      <c r="D28302" t="inlineStr">
        <is>
          <t>rem</t>
        </is>
      </c>
      <c r="E28302" t="inlineStr"/>
      <c r="F28302" t="inlineStr"/>
      <c r="G28302" t="inlineStr">
        <is>
          <t>rdflib</t>
        </is>
      </c>
      <c r="H28302" t="inlineStr">
        <is>
          <t>&gt;=4.1.</t>
        </is>
      </c>
    </row>
    <row r="28303">
      <c r="A28303" t="inlineStr">
        <is>
          <t>schema_salad</t>
        </is>
      </c>
      <c r="B28303" t="inlineStr">
        <is>
          <t>2b328bc9ef1e1eb9445db59a58173482cd6fcf21</t>
        </is>
      </c>
      <c r="C28303" t="inlineStr">
        <is>
          <t>2016-12-15 16:39:38+00:00</t>
        </is>
      </c>
      <c r="D28303" t="inlineStr">
        <is>
          <t>rem</t>
        </is>
      </c>
      <c r="E28303" t="inlineStr"/>
      <c r="F28303" t="inlineStr"/>
      <c r="G28303" t="inlineStr">
        <is>
          <t>rdflib-jsonld</t>
        </is>
      </c>
      <c r="H28303" t="inlineStr">
        <is>
          <t>&gt;=0.3.0</t>
        </is>
      </c>
    </row>
    <row r="28304">
      <c r="A28304" t="inlineStr">
        <is>
          <t>schema_salad</t>
        </is>
      </c>
      <c r="B28304" t="inlineStr">
        <is>
          <t>2b328bc9ef1e1eb9445db59a58173482cd6fcf21</t>
        </is>
      </c>
      <c r="C28304" t="inlineStr">
        <is>
          <t>2016-12-15 16:39:38+00:00</t>
        </is>
      </c>
      <c r="D28304" t="inlineStr">
        <is>
          <t>rem</t>
        </is>
      </c>
      <c r="E28304" t="inlineStr"/>
      <c r="F28304" t="inlineStr"/>
      <c r="G28304" t="inlineStr">
        <is>
          <t>mistune</t>
        </is>
      </c>
      <c r="H28304" t="inlineStr"/>
    </row>
    <row r="28305">
      <c r="A28305" t="inlineStr">
        <is>
          <t>schema_salad</t>
        </is>
      </c>
      <c r="B28305" t="inlineStr">
        <is>
          <t>2b328bc9ef1e1eb9445db59a58173482cd6fcf21</t>
        </is>
      </c>
      <c r="C28305" t="inlineStr">
        <is>
          <t>2016-12-15 16:39:38+00:00</t>
        </is>
      </c>
      <c r="D28305" t="inlineStr">
        <is>
          <t>rem</t>
        </is>
      </c>
      <c r="E28305" t="inlineStr"/>
      <c r="F28305" t="inlineStr"/>
      <c r="G28305" t="inlineStr">
        <is>
          <t>CacheControl</t>
        </is>
      </c>
      <c r="H28305" t="inlineStr"/>
    </row>
    <row r="28306">
      <c r="A28306" t="inlineStr">
        <is>
          <t>schema_salad</t>
        </is>
      </c>
      <c r="B28306" t="inlineStr">
        <is>
          <t>2b328bc9ef1e1eb9445db59a58173482cd6fcf21</t>
        </is>
      </c>
      <c r="C28306" t="inlineStr">
        <is>
          <t>2016-12-15 16:39:38+00:00</t>
        </is>
      </c>
      <c r="D28306" t="inlineStr">
        <is>
          <t>rem</t>
        </is>
      </c>
      <c r="E28306" t="inlineStr"/>
      <c r="F28306" t="inlineStr"/>
      <c r="G28306" t="inlineStr">
        <is>
          <t>lockfile</t>
        </is>
      </c>
      <c r="H28306" t="inlineStr"/>
    </row>
    <row r="28307">
      <c r="A28307" t="inlineStr">
        <is>
          <t>schema_salad</t>
        </is>
      </c>
      <c r="B28307" t="inlineStr">
        <is>
          <t>9a9d639212fe0980b1018c262026037b53bd1ece</t>
        </is>
      </c>
      <c r="C28307" t="inlineStr">
        <is>
          <t>2016-12-16 21:07:32+00:00</t>
        </is>
      </c>
      <c r="D28307" t="inlineStr">
        <is>
          <t>verchange</t>
        </is>
      </c>
      <c r="E28307" t="inlineStr">
        <is>
          <t>avro</t>
        </is>
      </c>
      <c r="F28307">
        <f>=1.8.1</f>
        <v/>
      </c>
      <c r="G28307" t="inlineStr">
        <is>
          <t>avro</t>
        </is>
      </c>
      <c r="H28307" t="inlineStr"/>
    </row>
    <row r="28308">
      <c r="A28308" t="inlineStr">
        <is>
          <t>schema_salad</t>
        </is>
      </c>
      <c r="B28308" t="inlineStr">
        <is>
          <t>9a9d639212fe0980b1018c262026037b53bd1ece</t>
        </is>
      </c>
      <c r="C28308" t="inlineStr">
        <is>
          <t>2016-12-16 21:07:32+00:00</t>
        </is>
      </c>
      <c r="D28308" t="inlineStr">
        <is>
          <t>verchange</t>
        </is>
      </c>
      <c r="E28308" t="inlineStr">
        <is>
          <t>typing</t>
        </is>
      </c>
      <c r="F28308">
        <f>=3.5.2.2</f>
        <v/>
      </c>
      <c r="G28308" t="inlineStr">
        <is>
          <t>typing</t>
        </is>
      </c>
      <c r="H28308" t="inlineStr">
        <is>
          <t>&gt;=3.5.2</t>
        </is>
      </c>
    </row>
    <row r="28309">
      <c r="A28309" t="inlineStr">
        <is>
          <t>schema_salad</t>
        </is>
      </c>
      <c r="B28309" t="inlineStr">
        <is>
          <t>9a9d639212fe0980b1018c262026037b53bd1ece</t>
        </is>
      </c>
      <c r="C28309" t="inlineStr">
        <is>
          <t>2016-12-16 21:07:32+00:00</t>
        </is>
      </c>
      <c r="D28309" t="inlineStr">
        <is>
          <t>verchange</t>
        </is>
      </c>
      <c r="E28309" t="inlineStr">
        <is>
          <t>CacheControl</t>
        </is>
      </c>
      <c r="F28309">
        <f>=0.11.7</f>
        <v/>
      </c>
      <c r="G28309" t="inlineStr">
        <is>
          <t>CacheControl</t>
        </is>
      </c>
      <c r="H28309" t="inlineStr"/>
    </row>
    <row r="28310">
      <c r="A28310" t="inlineStr">
        <is>
          <t>schema_salad</t>
        </is>
      </c>
      <c r="B28310" t="inlineStr">
        <is>
          <t>9a9d639212fe0980b1018c262026037b53bd1ece</t>
        </is>
      </c>
      <c r="C28310" t="inlineStr">
        <is>
          <t>2016-12-16 21:07:32+00:00</t>
        </is>
      </c>
      <c r="D28310" t="inlineStr">
        <is>
          <t>verchange</t>
        </is>
      </c>
      <c r="E28310" t="inlineStr">
        <is>
          <t>ruamel.yaml</t>
        </is>
      </c>
      <c r="F28310">
        <f>=0.12.4</f>
        <v/>
      </c>
      <c r="G28310" t="inlineStr">
        <is>
          <t>ruamel.yaml</t>
        </is>
      </c>
      <c r="H28310">
        <f>=0.12.4</f>
        <v/>
      </c>
    </row>
    <row r="28311">
      <c r="A28311" t="inlineStr">
        <is>
          <t>schema_salad</t>
        </is>
      </c>
      <c r="B28311" t="inlineStr">
        <is>
          <t>9a9d639212fe0980b1018c262026037b53bd1ece</t>
        </is>
      </c>
      <c r="C28311" t="inlineStr">
        <is>
          <t>2016-12-16 21:07:32+00:00</t>
        </is>
      </c>
      <c r="D28311" t="inlineStr">
        <is>
          <t>verchange</t>
        </is>
      </c>
      <c r="E28311" t="inlineStr">
        <is>
          <t>mistune</t>
        </is>
      </c>
      <c r="F28311">
        <f>=0.7.3</f>
        <v/>
      </c>
      <c r="G28311" t="inlineStr">
        <is>
          <t>mistune</t>
        </is>
      </c>
      <c r="H28311" t="inlineStr"/>
    </row>
    <row r="28312">
      <c r="A28312" t="inlineStr">
        <is>
          <t>schema_salad</t>
        </is>
      </c>
      <c r="B28312" t="inlineStr">
        <is>
          <t>9a9d639212fe0980b1018c262026037b53bd1ece</t>
        </is>
      </c>
      <c r="C28312" t="inlineStr">
        <is>
          <t>2016-12-16 21:07:32+00:00</t>
        </is>
      </c>
      <c r="D28312" t="inlineStr">
        <is>
          <t>verchange</t>
        </is>
      </c>
      <c r="E28312" t="inlineStr">
        <is>
          <t>rdflib</t>
        </is>
      </c>
      <c r="F28312">
        <f>=4.2.1</f>
        <v/>
      </c>
      <c r="G28312" t="inlineStr">
        <is>
          <t>rdflib</t>
        </is>
      </c>
      <c r="H28312" t="inlineStr">
        <is>
          <t>&gt;=4.1.</t>
        </is>
      </c>
    </row>
    <row r="28313">
      <c r="A28313" t="inlineStr">
        <is>
          <t>schema_salad</t>
        </is>
      </c>
      <c r="B28313" t="inlineStr">
        <is>
          <t>9a9d639212fe0980b1018c262026037b53bd1ece</t>
        </is>
      </c>
      <c r="C28313" t="inlineStr">
        <is>
          <t>2016-12-16 21:07:32+00:00</t>
        </is>
      </c>
      <c r="D28313" t="inlineStr">
        <is>
          <t>verchange</t>
        </is>
      </c>
      <c r="E28313" t="inlineStr">
        <is>
          <t>rdflib-jsonld</t>
        </is>
      </c>
      <c r="F28313">
        <f>=0.4.0</f>
        <v/>
      </c>
      <c r="G28313" t="inlineStr">
        <is>
          <t>rdflib-jsonld</t>
        </is>
      </c>
      <c r="H28313" t="inlineStr">
        <is>
          <t>&gt;=0.3.0</t>
        </is>
      </c>
    </row>
    <row r="28314">
      <c r="A28314" t="inlineStr">
        <is>
          <t>schema_salad</t>
        </is>
      </c>
      <c r="B28314" t="inlineStr">
        <is>
          <t>9a9d639212fe0980b1018c262026037b53bd1ece</t>
        </is>
      </c>
      <c r="C28314" t="inlineStr">
        <is>
          <t>2016-12-16 21:07:32+00:00</t>
        </is>
      </c>
      <c r="D28314" t="inlineStr">
        <is>
          <t>verchange</t>
        </is>
      </c>
      <c r="E28314" t="inlineStr">
        <is>
          <t>lockfile</t>
        </is>
      </c>
      <c r="F28314">
        <f>=0.12.2</f>
        <v/>
      </c>
      <c r="G28314" t="inlineStr">
        <is>
          <t>lockfile</t>
        </is>
      </c>
      <c r="H28314" t="inlineStr"/>
    </row>
    <row r="28315">
      <c r="A28315" t="inlineStr">
        <is>
          <t>schema_salad</t>
        </is>
      </c>
      <c r="B28315" t="inlineStr">
        <is>
          <t>9a9d639212fe0980b1018c262026037b53bd1ece</t>
        </is>
      </c>
      <c r="C28315" t="inlineStr">
        <is>
          <t>2016-12-16 21:07:32+00:00</t>
        </is>
      </c>
      <c r="D28315" t="inlineStr">
        <is>
          <t>add</t>
        </is>
      </c>
      <c r="E28315" t="inlineStr">
        <is>
          <t>html5lib</t>
        </is>
      </c>
      <c r="F28315">
        <f>=0.9999999</f>
        <v/>
      </c>
      <c r="G28315" t="inlineStr"/>
      <c r="H28315" t="inlineStr"/>
    </row>
    <row r="28316">
      <c r="A28316" t="inlineStr">
        <is>
          <t>schema_salad</t>
        </is>
      </c>
      <c r="B28316" t="inlineStr">
        <is>
          <t>9a9d639212fe0980b1018c262026037b53bd1ece</t>
        </is>
      </c>
      <c r="C28316" t="inlineStr">
        <is>
          <t>2016-12-16 21:07:32+00:00</t>
        </is>
      </c>
      <c r="D28316" t="inlineStr">
        <is>
          <t>rem</t>
        </is>
      </c>
      <c r="E28316" t="inlineStr"/>
      <c r="F28316" t="inlineStr"/>
      <c r="G28316" t="inlineStr">
        <is>
          <t>requests</t>
        </is>
      </c>
      <c r="H28316" t="inlineStr"/>
    </row>
    <row r="28317">
      <c r="A28317" t="inlineStr">
        <is>
          <t>schema_salad</t>
        </is>
      </c>
      <c r="B28317" t="inlineStr">
        <is>
          <t>a3ba891f027730e19201ea846df09db318bfd60f</t>
        </is>
      </c>
      <c r="C28317" t="inlineStr">
        <is>
          <t>2016-12-27 15:52:25+00:00</t>
        </is>
      </c>
      <c r="D28317" t="inlineStr">
        <is>
          <t>verchange</t>
        </is>
      </c>
      <c r="E28317" t="inlineStr">
        <is>
          <t>ruamel.yaml</t>
        </is>
      </c>
      <c r="F28317">
        <f>=0.13.7</f>
        <v/>
      </c>
      <c r="G28317" t="inlineStr">
        <is>
          <t>ruamel.yaml</t>
        </is>
      </c>
      <c r="H28317">
        <f>=0.12.4</f>
        <v/>
      </c>
    </row>
    <row r="28318">
      <c r="A28318" t="inlineStr">
        <is>
          <t>schema_salad</t>
        </is>
      </c>
      <c r="B28318" t="inlineStr">
        <is>
          <t>a3ba891f027730e19201ea846df09db318bfd60f</t>
        </is>
      </c>
      <c r="C28318" t="inlineStr">
        <is>
          <t>2016-12-27 15:52:25+00:00</t>
        </is>
      </c>
      <c r="D28318" t="inlineStr">
        <is>
          <t>add</t>
        </is>
      </c>
      <c r="E28318" t="inlineStr">
        <is>
          <t>pathlib2</t>
        </is>
      </c>
      <c r="F28318">
        <f>=2.1.0</f>
        <v/>
      </c>
      <c r="G28318" t="inlineStr"/>
      <c r="H28318" t="inlineStr"/>
    </row>
    <row r="28319">
      <c r="A28319" t="inlineStr">
        <is>
          <t>schema_salad</t>
        </is>
      </c>
      <c r="B28319" t="inlineStr">
        <is>
          <t>55018dda947ac5d01bf080d8c977d9a2628c6573</t>
        </is>
      </c>
      <c r="C28319" t="inlineStr">
        <is>
          <t>2017-01-11 18:02:27+00:00</t>
        </is>
      </c>
      <c r="D28319" t="inlineStr">
        <is>
          <t>rem</t>
        </is>
      </c>
      <c r="E28319" t="inlineStr"/>
      <c r="F28319" t="inlineStr"/>
      <c r="G28319" t="inlineStr">
        <is>
          <t>pathlib2</t>
        </is>
      </c>
      <c r="H28319">
        <f>=2.1.0</f>
        <v/>
      </c>
    </row>
    <row r="28320">
      <c r="A28320" t="inlineStr">
        <is>
          <t>schema_salad</t>
        </is>
      </c>
      <c r="B28320" t="inlineStr">
        <is>
          <t>1e05b445a56d8cd9da56c6a2bea1ed50ef806c2b</t>
        </is>
      </c>
      <c r="C28320" t="inlineStr">
        <is>
          <t>2017-03-02 22:51:34+00:00</t>
        </is>
      </c>
      <c r="D28320" t="inlineStr">
        <is>
          <t>verchange</t>
        </is>
      </c>
      <c r="E28320" t="inlineStr">
        <is>
          <t>rdflib</t>
        </is>
      </c>
      <c r="F28320">
        <f>=4.2.2</f>
        <v/>
      </c>
      <c r="G28320" t="inlineStr">
        <is>
          <t>rdflib</t>
        </is>
      </c>
      <c r="H28320">
        <f>=4.2.1</f>
        <v/>
      </c>
    </row>
    <row r="28321">
      <c r="A28321" t="inlineStr">
        <is>
          <t>schema_salad</t>
        </is>
      </c>
      <c r="B28321" t="inlineStr">
        <is>
          <t>1e05b445a56d8cd9da56c6a2bea1ed50ef806c2b</t>
        </is>
      </c>
      <c r="C28321" t="inlineStr">
        <is>
          <t>2017-03-02 22:51:34+00:00</t>
        </is>
      </c>
      <c r="D28321" t="inlineStr">
        <is>
          <t>rem</t>
        </is>
      </c>
      <c r="E28321" t="inlineStr"/>
      <c r="F28321" t="inlineStr"/>
      <c r="G28321" t="inlineStr">
        <is>
          <t>html5lib</t>
        </is>
      </c>
      <c r="H28321">
        <f>=0.9999999</f>
        <v/>
      </c>
    </row>
    <row r="28322">
      <c r="A28322" t="inlineStr">
        <is>
          <t>schema_salad</t>
        </is>
      </c>
      <c r="B28322" t="inlineStr">
        <is>
          <t>4d1c3ffca43d6aad0ecf20bf26463a6b8ebddb43</t>
        </is>
      </c>
      <c r="C28322" t="inlineStr">
        <is>
          <t>2017-06-28 13:06:00+00:00</t>
        </is>
      </c>
      <c r="D28322" t="inlineStr">
        <is>
          <t>verchange</t>
        </is>
      </c>
      <c r="E28322" t="inlineStr">
        <is>
          <t>lockfile</t>
        </is>
      </c>
      <c r="F28322">
        <f>=0.12.2</f>
        <v/>
      </c>
      <c r="G28322" t="inlineStr">
        <is>
          <t>lockfile</t>
        </is>
      </c>
      <c r="H28322">
        <f>=0.12.2</f>
        <v/>
      </c>
    </row>
    <row r="28323">
      <c r="A28323" t="inlineStr">
        <is>
          <t>schema_salad</t>
        </is>
      </c>
      <c r="B28323" t="inlineStr">
        <is>
          <t>4d1c3ffca43d6aad0ecf20bf26463a6b8ebddb43</t>
        </is>
      </c>
      <c r="C28323" t="inlineStr">
        <is>
          <t>2017-06-28 13:06:00+00:00</t>
        </is>
      </c>
      <c r="D28323" t="inlineStr">
        <is>
          <t>verchange</t>
        </is>
      </c>
      <c r="E28323" t="inlineStr">
        <is>
          <t>typing</t>
        </is>
      </c>
      <c r="F28323">
        <f>=3.5.3</f>
        <v/>
      </c>
      <c r="G28323" t="inlineStr">
        <is>
          <t>typing</t>
        </is>
      </c>
      <c r="H28323">
        <f>=3.5.2.2</f>
        <v/>
      </c>
    </row>
    <row r="28324">
      <c r="A28324" t="inlineStr">
        <is>
          <t>schema_salad</t>
        </is>
      </c>
      <c r="B28324" t="inlineStr">
        <is>
          <t>4d1c3ffca43d6aad0ecf20bf26463a6b8ebddb43</t>
        </is>
      </c>
      <c r="C28324" t="inlineStr">
        <is>
          <t>2017-06-28 13:06:00+00:00</t>
        </is>
      </c>
      <c r="D28324" t="inlineStr">
        <is>
          <t>verchange</t>
        </is>
      </c>
      <c r="E28324" t="inlineStr">
        <is>
          <t>ruamel.yaml</t>
        </is>
      </c>
      <c r="F28324">
        <f>=0.15.2</f>
        <v/>
      </c>
      <c r="G28324" t="inlineStr">
        <is>
          <t>ruamel.yaml</t>
        </is>
      </c>
      <c r="H28324">
        <f>=0.13.7</f>
        <v/>
      </c>
    </row>
    <row r="28325">
      <c r="A28325" t="inlineStr">
        <is>
          <t>schema_salad</t>
        </is>
      </c>
      <c r="B28325" t="inlineStr">
        <is>
          <t>7ea7dcf92e5782c4aca844f1e98d2d9550e07aae</t>
        </is>
      </c>
      <c r="C28325" t="inlineStr">
        <is>
          <t>2017-06-30 07:59:32+00:00</t>
        </is>
      </c>
      <c r="D28325" t="inlineStr">
        <is>
          <t>verchange</t>
        </is>
      </c>
      <c r="E28325" t="inlineStr">
        <is>
          <t>ruamel.yaml</t>
        </is>
      </c>
      <c r="F28325" t="inlineStr">
        <is>
          <t>&gt;=0.12.4;&lt;0.15</t>
        </is>
      </c>
      <c r="G28325" t="inlineStr">
        <is>
          <t>ruamel.yaml</t>
        </is>
      </c>
      <c r="H28325">
        <f>=0.15.2</f>
        <v/>
      </c>
    </row>
    <row r="28326">
      <c r="A28326" t="inlineStr">
        <is>
          <t>schema_salad</t>
        </is>
      </c>
      <c r="B28326" t="inlineStr">
        <is>
          <t>c7f31405800a646cd64b9d86fd74fe9af75ef7ef</t>
        </is>
      </c>
      <c r="C28326" t="inlineStr">
        <is>
          <t>2017-09-27 14:50:03+00:00</t>
        </is>
      </c>
      <c r="D28326" t="inlineStr">
        <is>
          <t>add</t>
        </is>
      </c>
      <c r="E28326" t="inlineStr">
        <is>
          <t>avro-cwl</t>
        </is>
      </c>
      <c r="F28326">
        <f>=1.8.4</f>
        <v/>
      </c>
      <c r="G28326" t="inlineStr"/>
      <c r="H28326" t="inlineStr"/>
    </row>
    <row r="28327">
      <c r="A28327" t="inlineStr">
        <is>
          <t>schema_salad</t>
        </is>
      </c>
      <c r="B28327" t="inlineStr">
        <is>
          <t>c7f31405800a646cd64b9d86fd74fe9af75ef7ef</t>
        </is>
      </c>
      <c r="C28327" t="inlineStr">
        <is>
          <t>2017-09-27 14:50:03+00:00</t>
        </is>
      </c>
      <c r="D28327" t="inlineStr">
        <is>
          <t>add</t>
        </is>
      </c>
      <c r="E28327" t="inlineStr">
        <is>
          <t>future</t>
        </is>
      </c>
      <c r="F28327" t="inlineStr"/>
      <c r="G28327" t="inlineStr"/>
      <c r="H28327" t="inlineStr"/>
    </row>
    <row r="28328">
      <c r="A28328" t="inlineStr">
        <is>
          <t>schema_salad</t>
        </is>
      </c>
      <c r="B28328" t="inlineStr">
        <is>
          <t>c7f31405800a646cd64b9d86fd74fe9af75ef7ef</t>
        </is>
      </c>
      <c r="C28328" t="inlineStr">
        <is>
          <t>2017-09-27 14:50:03+00:00</t>
        </is>
      </c>
      <c r="D28328" t="inlineStr">
        <is>
          <t>rem</t>
        </is>
      </c>
      <c r="E28328" t="inlineStr"/>
      <c r="F28328" t="inlineStr"/>
      <c r="G28328" t="inlineStr">
        <is>
          <t>avro-python3</t>
        </is>
      </c>
      <c r="H28328" t="inlineStr"/>
    </row>
    <row r="28329">
      <c r="A28329" t="inlineStr">
        <is>
          <t>schema_salad</t>
        </is>
      </c>
      <c r="B28329" t="inlineStr">
        <is>
          <t>fd7d9645d035473b6c11c94538e48578d7326787</t>
        </is>
      </c>
      <c r="C28329" t="inlineStr">
        <is>
          <t>2018-07-17 11:19:41+00:00</t>
        </is>
      </c>
      <c r="D28329" t="inlineStr">
        <is>
          <t>verchange</t>
        </is>
      </c>
      <c r="E28329" t="inlineStr">
        <is>
          <t>lockfile</t>
        </is>
      </c>
      <c r="F28329">
        <f>=0.12.2</f>
        <v/>
      </c>
      <c r="G28329" t="inlineStr">
        <is>
          <t>lockfile</t>
        </is>
      </c>
      <c r="H28329">
        <f>=0.12.2</f>
        <v/>
      </c>
    </row>
    <row r="28330">
      <c r="A28330" t="inlineStr">
        <is>
          <t>schema_salad</t>
        </is>
      </c>
      <c r="B28330" t="inlineStr">
        <is>
          <t>fd7d9645d035473b6c11c94538e48578d7326787</t>
        </is>
      </c>
      <c r="C28330" t="inlineStr">
        <is>
          <t>2018-07-17 11:19:41+00:00</t>
        </is>
      </c>
      <c r="D28330" t="inlineStr">
        <is>
          <t>verchange</t>
        </is>
      </c>
      <c r="E28330" t="inlineStr">
        <is>
          <t>typing</t>
        </is>
      </c>
      <c r="F28330">
        <f>=3.6.4</f>
        <v/>
      </c>
      <c r="G28330" t="inlineStr">
        <is>
          <t>typing</t>
        </is>
      </c>
      <c r="H28330">
        <f>=3.5.3</f>
        <v/>
      </c>
    </row>
    <row r="28331">
      <c r="A28331" t="inlineStr">
        <is>
          <t>schema_salad</t>
        </is>
      </c>
      <c r="B28331" t="inlineStr">
        <is>
          <t>fd7d9645d035473b6c11c94538e48578d7326787</t>
        </is>
      </c>
      <c r="C28331" t="inlineStr">
        <is>
          <t>2018-07-17 11:19:41+00:00</t>
        </is>
      </c>
      <c r="D28331" t="inlineStr">
        <is>
          <t>verchange</t>
        </is>
      </c>
      <c r="E28331" t="inlineStr">
        <is>
          <t>ruamel.yaml</t>
        </is>
      </c>
      <c r="F28331" t="inlineStr">
        <is>
          <t>&lt;0.16;&gt;=0.12.4</t>
        </is>
      </c>
      <c r="G28331" t="inlineStr">
        <is>
          <t>ruamel.yaml</t>
        </is>
      </c>
      <c r="H28331" t="inlineStr">
        <is>
          <t>&gt;=0.12.4;&lt;0.15</t>
        </is>
      </c>
    </row>
    <row r="28332">
      <c r="A28332" t="inlineStr">
        <is>
          <t>schema_salad</t>
        </is>
      </c>
      <c r="B28332" t="inlineStr">
        <is>
          <t>e8a02ed2f68f6efaf00bf5ee83b34878a99acd00</t>
        </is>
      </c>
      <c r="C28332" t="inlineStr">
        <is>
          <t>2018-07-19 12:54:26+00:00</t>
        </is>
      </c>
      <c r="D28332" t="inlineStr">
        <is>
          <t>verchange</t>
        </is>
      </c>
      <c r="E28332" t="inlineStr">
        <is>
          <t>avro-cwl</t>
        </is>
      </c>
      <c r="F28332">
        <f>=1.8.4</f>
        <v/>
      </c>
      <c r="G28332" t="inlineStr">
        <is>
          <t>avro-cwl</t>
        </is>
      </c>
      <c r="H28332">
        <f>=1.8.4</f>
        <v/>
      </c>
    </row>
    <row r="28333">
      <c r="A28333" t="inlineStr">
        <is>
          <t>schema_salad</t>
        </is>
      </c>
      <c r="B28333" t="inlineStr">
        <is>
          <t>e8a02ed2f68f6efaf00bf5ee83b34878a99acd00</t>
        </is>
      </c>
      <c r="C28333" t="inlineStr">
        <is>
          <t>2018-07-19 12:54:26+00:00</t>
        </is>
      </c>
      <c r="D28333" t="inlineStr">
        <is>
          <t>verchange</t>
        </is>
      </c>
      <c r="E28333" t="inlineStr">
        <is>
          <t>avro</t>
        </is>
      </c>
      <c r="F28333">
        <f>=1.8.1</f>
        <v/>
      </c>
      <c r="G28333" t="inlineStr">
        <is>
          <t>avro</t>
        </is>
      </c>
      <c r="H28333">
        <f>=1.8.1</f>
        <v/>
      </c>
    </row>
    <row r="28334">
      <c r="A28334" t="inlineStr">
        <is>
          <t>schema_salad</t>
        </is>
      </c>
      <c r="B28334" t="inlineStr">
        <is>
          <t>e8a02ed2f68f6efaf00bf5ee83b34878a99acd00</t>
        </is>
      </c>
      <c r="C28334" t="inlineStr">
        <is>
          <t>2018-07-19 12:54:26+00:00</t>
        </is>
      </c>
      <c r="D28334" t="inlineStr">
        <is>
          <t>verchange</t>
        </is>
      </c>
      <c r="E28334" t="inlineStr">
        <is>
          <t>typing</t>
        </is>
      </c>
      <c r="F28334">
        <f>=3.6.4</f>
        <v/>
      </c>
      <c r="G28334" t="inlineStr">
        <is>
          <t>typing</t>
        </is>
      </c>
      <c r="H28334">
        <f>=3.6.4</f>
        <v/>
      </c>
    </row>
    <row r="28335">
      <c r="A28335" t="inlineStr">
        <is>
          <t>schema_salad</t>
        </is>
      </c>
      <c r="B28335" t="inlineStr">
        <is>
          <t>e8a02ed2f68f6efaf00bf5ee83b34878a99acd00</t>
        </is>
      </c>
      <c r="C28335" t="inlineStr">
        <is>
          <t>2018-07-19 12:54:26+00:00</t>
        </is>
      </c>
      <c r="D28335" t="inlineStr">
        <is>
          <t>verchange</t>
        </is>
      </c>
      <c r="E28335" t="inlineStr">
        <is>
          <t>future</t>
        </is>
      </c>
      <c r="F28335" t="inlineStr"/>
      <c r="G28335" t="inlineStr">
        <is>
          <t>future</t>
        </is>
      </c>
      <c r="H28335" t="inlineStr"/>
    </row>
    <row r="28336">
      <c r="A28336" t="inlineStr">
        <is>
          <t>schema_salad</t>
        </is>
      </c>
      <c r="B28336" t="inlineStr">
        <is>
          <t>ff97239f089fa6a2799bf24fa5fc992dceb1d5ec</t>
        </is>
      </c>
      <c r="C28336" t="inlineStr">
        <is>
          <t>2018-08-09 22:30:02+00:00</t>
        </is>
      </c>
      <c r="D28336" t="inlineStr">
        <is>
          <t>verchange</t>
        </is>
      </c>
      <c r="E28336" t="inlineStr">
        <is>
          <t>ruamel.yaml</t>
        </is>
      </c>
      <c r="F28336" t="inlineStr">
        <is>
          <t>&gt;=0.12.4;&lt;=0.15.51</t>
        </is>
      </c>
      <c r="G28336" t="inlineStr">
        <is>
          <t>ruamel.yaml</t>
        </is>
      </c>
      <c r="H28336" t="inlineStr">
        <is>
          <t>&lt;0.16;&gt;=0.12.4</t>
        </is>
      </c>
    </row>
    <row r="28337">
      <c r="A28337" t="inlineStr">
        <is>
          <t>schema_salad</t>
        </is>
      </c>
      <c r="B28337" t="inlineStr">
        <is>
          <t>f826b01ec8c820866d2d577d31d0056de5e868bd</t>
        </is>
      </c>
      <c r="C28337" t="inlineStr">
        <is>
          <t>2018-09-05 12:47:20+00:00</t>
        </is>
      </c>
      <c r="D28337" t="inlineStr">
        <is>
          <t>add</t>
        </is>
      </c>
      <c r="E28337" t="inlineStr">
        <is>
          <t>typing-extensions</t>
        </is>
      </c>
      <c r="F28337" t="inlineStr"/>
      <c r="G28337" t="inlineStr"/>
      <c r="H28337" t="inlineStr"/>
    </row>
    <row r="28338">
      <c r="A28338" t="inlineStr">
        <is>
          <t>schema_salad</t>
        </is>
      </c>
      <c r="B28338" t="inlineStr">
        <is>
          <t>bee7f7f55ad6ee26331a19502423237b844e449a</t>
        </is>
      </c>
      <c r="C28338" t="inlineStr">
        <is>
          <t>2018-10-17 12:04:39+00:00</t>
        </is>
      </c>
      <c r="D28338" t="inlineStr">
        <is>
          <t>verchange</t>
        </is>
      </c>
      <c r="E28338" t="inlineStr">
        <is>
          <t>mistune</t>
        </is>
      </c>
      <c r="F28338" t="inlineStr">
        <is>
          <t>&gt;=0.8.1;&lt;0.9</t>
        </is>
      </c>
      <c r="G28338" t="inlineStr">
        <is>
          <t>mistune</t>
        </is>
      </c>
      <c r="H28338">
        <f>=0.7.3</f>
        <v/>
      </c>
    </row>
    <row r="28339">
      <c r="A28339" t="inlineStr">
        <is>
          <t>schema_salad</t>
        </is>
      </c>
      <c r="B28339" t="inlineStr">
        <is>
          <t>83c7ed039833827194cca6dce3422db3706703e2</t>
        </is>
      </c>
      <c r="C28339" t="inlineStr">
        <is>
          <t>2018-11-15 21:01:22+00:00</t>
        </is>
      </c>
      <c r="D28339" t="inlineStr">
        <is>
          <t>verchange</t>
        </is>
      </c>
      <c r="E28339" t="inlineStr">
        <is>
          <t>ruamel.yaml</t>
        </is>
      </c>
      <c r="F28339" t="inlineStr">
        <is>
          <t>&lt;=0.15.77;&gt;=0.12.4</t>
        </is>
      </c>
      <c r="G28339" t="inlineStr">
        <is>
          <t>ruamel.yaml</t>
        </is>
      </c>
      <c r="H28339" t="inlineStr">
        <is>
          <t>&gt;=0.12.4;&lt;=0.15.51</t>
        </is>
      </c>
    </row>
    <row r="28340">
      <c r="A28340" t="inlineStr">
        <is>
          <t>schema_salad</t>
        </is>
      </c>
      <c r="B28340" t="inlineStr">
        <is>
          <t>6ac3156248cfad9d55616f738d1f27b1f007f9cb</t>
        </is>
      </c>
      <c r="C28340" t="inlineStr">
        <is>
          <t>2018-11-26 14:24:24+00:00</t>
        </is>
      </c>
      <c r="D28340" t="inlineStr">
        <is>
          <t>add</t>
        </is>
      </c>
      <c r="E28340" t="inlineStr">
        <is>
          <t>future-nodefix</t>
        </is>
      </c>
      <c r="F28340" t="inlineStr"/>
      <c r="G28340" t="inlineStr"/>
      <c r="H28340" t="inlineStr"/>
    </row>
    <row r="28341">
      <c r="A28341" t="inlineStr">
        <is>
          <t>schema_salad</t>
        </is>
      </c>
      <c r="B28341" t="inlineStr">
        <is>
          <t>6ac3156248cfad9d55616f738d1f27b1f007f9cb</t>
        </is>
      </c>
      <c r="C28341" t="inlineStr">
        <is>
          <t>2018-11-26 14:24:24+00:00</t>
        </is>
      </c>
      <c r="D28341" t="inlineStr">
        <is>
          <t>rem</t>
        </is>
      </c>
      <c r="E28341" t="inlineStr"/>
      <c r="F28341" t="inlineStr"/>
      <c r="G28341" t="inlineStr">
        <is>
          <t>future</t>
        </is>
      </c>
      <c r="H28341" t="inlineStr"/>
    </row>
    <row r="28342">
      <c r="A28342" t="inlineStr">
        <is>
          <t>schema_salad</t>
        </is>
      </c>
      <c r="B28342" t="inlineStr">
        <is>
          <t>8ded770ef73bfc8835f54467a46eb08a8377389e</t>
        </is>
      </c>
      <c r="C28342" t="inlineStr">
        <is>
          <t>2018-11-28 09:32:06+00:00</t>
        </is>
      </c>
      <c r="D28342" t="inlineStr">
        <is>
          <t>rem</t>
        </is>
      </c>
      <c r="E28342" t="inlineStr"/>
      <c r="F28342" t="inlineStr"/>
      <c r="G28342" t="inlineStr">
        <is>
          <t>avro-cwl</t>
        </is>
      </c>
      <c r="H28342">
        <f>=1.8.4</f>
        <v/>
      </c>
    </row>
    <row r="28343">
      <c r="A28343" t="inlineStr">
        <is>
          <t>schema_salad</t>
        </is>
      </c>
      <c r="B28343" t="inlineStr">
        <is>
          <t>8ded770ef73bfc8835f54467a46eb08a8377389e</t>
        </is>
      </c>
      <c r="C28343" t="inlineStr">
        <is>
          <t>2018-11-28 09:32:06+00:00</t>
        </is>
      </c>
      <c r="D28343" t="inlineStr">
        <is>
          <t>rem</t>
        </is>
      </c>
      <c r="E28343" t="inlineStr"/>
      <c r="F28343" t="inlineStr"/>
      <c r="G28343" t="inlineStr">
        <is>
          <t>future-nodefix</t>
        </is>
      </c>
      <c r="H28343" t="inlineStr"/>
    </row>
    <row r="28344">
      <c r="A28344" t="inlineStr">
        <is>
          <t>schema_salad</t>
        </is>
      </c>
      <c r="B28344" t="inlineStr">
        <is>
          <t>8ded770ef73bfc8835f54467a46eb08a8377389e</t>
        </is>
      </c>
      <c r="C28344" t="inlineStr">
        <is>
          <t>2018-11-28 09:32:06+00:00</t>
        </is>
      </c>
      <c r="D28344" t="inlineStr">
        <is>
          <t>rem</t>
        </is>
      </c>
      <c r="E28344" t="inlineStr"/>
      <c r="F28344" t="inlineStr"/>
      <c r="G28344" t="inlineStr">
        <is>
          <t>avro</t>
        </is>
      </c>
      <c r="H28344">
        <f>=1.8.1</f>
        <v/>
      </c>
    </row>
    <row r="28345">
      <c r="A28345" t="inlineStr">
        <is>
          <t>schema_salad</t>
        </is>
      </c>
      <c r="B28345" t="inlineStr">
        <is>
          <t>6c7ac9ed97bc1e1503d3955443089b0ed609ac50</t>
        </is>
      </c>
      <c r="C28345" t="inlineStr">
        <is>
          <t>2019-06-03 18:37:56+00:00</t>
        </is>
      </c>
      <c r="D28345" t="inlineStr">
        <is>
          <t>verchange</t>
        </is>
      </c>
      <c r="E28345" t="inlineStr">
        <is>
          <t>ruamel.yaml</t>
        </is>
      </c>
      <c r="F28345" t="inlineStr">
        <is>
          <t>&lt;=0.15.96;&gt;=0.12.4</t>
        </is>
      </c>
      <c r="G28345" t="inlineStr">
        <is>
          <t>ruamel.yaml</t>
        </is>
      </c>
      <c r="H28345" t="inlineStr">
        <is>
          <t>&lt;=0.15.77;&gt;=0.12.4</t>
        </is>
      </c>
    </row>
    <row r="28346">
      <c r="A28346" t="inlineStr">
        <is>
          <t>schema_salad</t>
        </is>
      </c>
      <c r="B28346" t="inlineStr">
        <is>
          <t>d0788bf775ef12c79bc3c9ce3651de7159069370</t>
        </is>
      </c>
      <c r="C28346" t="inlineStr">
        <is>
          <t>2019-06-20 17:30:27+00:00</t>
        </is>
      </c>
      <c r="D28346" t="inlineStr">
        <is>
          <t>verchange</t>
        </is>
      </c>
      <c r="E28346" t="inlineStr">
        <is>
          <t>typing</t>
        </is>
      </c>
      <c r="F28346">
        <f>=3.7.4</f>
        <v/>
      </c>
      <c r="G28346" t="inlineStr">
        <is>
          <t>typing</t>
        </is>
      </c>
      <c r="H28346">
        <f>=3.6.4</f>
        <v/>
      </c>
    </row>
    <row r="28347">
      <c r="A28347" t="inlineStr">
        <is>
          <t>schema_salad</t>
        </is>
      </c>
      <c r="B28347" t="inlineStr">
        <is>
          <t>d0788bf775ef12c79bc3c9ce3651de7159069370</t>
        </is>
      </c>
      <c r="C28347" t="inlineStr">
        <is>
          <t>2019-06-20 17:30:27+00:00</t>
        </is>
      </c>
      <c r="D28347" t="inlineStr">
        <is>
          <t>add</t>
        </is>
      </c>
      <c r="E28347" t="inlineStr">
        <is>
          <t>future</t>
        </is>
      </c>
      <c r="F28347" t="inlineStr"/>
      <c r="G28347" t="inlineStr"/>
      <c r="H28347" t="inlineStr"/>
    </row>
    <row r="28348">
      <c r="A28348" t="inlineStr">
        <is>
          <t>schema_salad</t>
        </is>
      </c>
      <c r="B28348" t="inlineStr">
        <is>
          <t>3ce1cbdc192a709b51290725506c31a8959423ad</t>
        </is>
      </c>
      <c r="C28348" t="inlineStr">
        <is>
          <t>2019-07-29 16:44:11+00:00</t>
        </is>
      </c>
      <c r="D28348" t="inlineStr">
        <is>
          <t>verchange</t>
        </is>
      </c>
      <c r="E28348" t="inlineStr">
        <is>
          <t>ruamel.yaml</t>
        </is>
      </c>
      <c r="F28348" t="inlineStr">
        <is>
          <t>&lt;=0.16;&gt;=0.12.4</t>
        </is>
      </c>
      <c r="G28348" t="inlineStr">
        <is>
          <t>ruamel.yaml</t>
        </is>
      </c>
      <c r="H28348" t="inlineStr">
        <is>
          <t>&lt;=0.15.96;&gt;=0.12.4</t>
        </is>
      </c>
    </row>
    <row r="28349">
      <c r="A28349" t="inlineStr">
        <is>
          <t>schema_salad</t>
        </is>
      </c>
      <c r="B28349" t="inlineStr">
        <is>
          <t>612dc87b8e08d1e0432fc81f07b1993d3c2de0e7</t>
        </is>
      </c>
      <c r="C28349" t="inlineStr">
        <is>
          <t>2020-01-05 15:40:04+00:00</t>
        </is>
      </c>
      <c r="D28349" t="inlineStr">
        <is>
          <t>rem</t>
        </is>
      </c>
      <c r="E28349" t="inlineStr"/>
      <c r="F28349" t="inlineStr"/>
      <c r="G28349" t="inlineStr">
        <is>
          <t>future</t>
        </is>
      </c>
      <c r="H28349" t="inlineStr"/>
    </row>
    <row r="28350">
      <c r="A28350" t="inlineStr">
        <is>
          <t>schema_salad</t>
        </is>
      </c>
      <c r="B28350" t="inlineStr">
        <is>
          <t>4be7f7756a258ecd18e429c96e22e3a5ec399ff6</t>
        </is>
      </c>
      <c r="C28350" t="inlineStr">
        <is>
          <t>2020-01-22 08:59:40+00:00</t>
        </is>
      </c>
      <c r="D28350" t="inlineStr">
        <is>
          <t>verchange</t>
        </is>
      </c>
      <c r="E28350" t="inlineStr">
        <is>
          <t>ruamel.yaml</t>
        </is>
      </c>
      <c r="F28350" t="inlineStr">
        <is>
          <t>&lt;=0.16.5;&gt;=0.12.4</t>
        </is>
      </c>
      <c r="G28350" t="inlineStr">
        <is>
          <t>ruamel.yaml</t>
        </is>
      </c>
      <c r="H28350" t="inlineStr">
        <is>
          <t>&lt;=0.16;&gt;=0.12.4</t>
        </is>
      </c>
    </row>
    <row r="28351">
      <c r="A28351" t="inlineStr">
        <is>
          <t>schema_salad</t>
        </is>
      </c>
      <c r="B28351" t="inlineStr">
        <is>
          <t>ffd778c50779285b0cbc1f1a0ace6aa8b3ed494d</t>
        </is>
      </c>
      <c r="C28351" t="inlineStr">
        <is>
          <t>2020-11-19 20:17:11+00:00</t>
        </is>
      </c>
      <c r="D28351" t="inlineStr">
        <is>
          <t>rem</t>
        </is>
      </c>
      <c r="E28351" t="inlineStr"/>
      <c r="F28351" t="inlineStr"/>
      <c r="G28351" t="inlineStr">
        <is>
          <t>typing</t>
        </is>
      </c>
      <c r="H28351">
        <f>=3.7.4</f>
        <v/>
      </c>
    </row>
    <row r="28352">
      <c r="A28352" t="inlineStr">
        <is>
          <t>schema_salad</t>
        </is>
      </c>
      <c r="B28352" t="inlineStr">
        <is>
          <t>5c6cf02b4a08111a8cdcfd4e4942310c047d3e53</t>
        </is>
      </c>
      <c r="C28352" t="inlineStr">
        <is>
          <t>2021-01-24 08:35:20+00:00</t>
        </is>
      </c>
      <c r="D28352" t="inlineStr">
        <is>
          <t>verchange</t>
        </is>
      </c>
      <c r="E28352" t="inlineStr">
        <is>
          <t>rdflib</t>
        </is>
      </c>
      <c r="F28352" t="inlineStr">
        <is>
          <t>&gt;=4.2.2;&lt;=5.0.0</t>
        </is>
      </c>
      <c r="G28352" t="inlineStr">
        <is>
          <t>rdflib</t>
        </is>
      </c>
      <c r="H28352">
        <f>=4.2.2</f>
        <v/>
      </c>
    </row>
    <row r="28353">
      <c r="A28353" t="inlineStr">
        <is>
          <t>schema_salad</t>
        </is>
      </c>
      <c r="B28353" t="inlineStr">
        <is>
          <t>5c6cf02b4a08111a8cdcfd4e4942310c047d3e53</t>
        </is>
      </c>
      <c r="C28353" t="inlineStr">
        <is>
          <t>2021-01-24 08:35:20+00:00</t>
        </is>
      </c>
      <c r="D28353" t="inlineStr">
        <is>
          <t>verchange</t>
        </is>
      </c>
      <c r="E28353" t="inlineStr">
        <is>
          <t>rdflib-jsonld</t>
        </is>
      </c>
      <c r="F28353" t="inlineStr">
        <is>
          <t>&gt;=0.4.0;&lt;0.6.0</t>
        </is>
      </c>
      <c r="G28353" t="inlineStr">
        <is>
          <t>rdflib-jsonld</t>
        </is>
      </c>
      <c r="H28353">
        <f>=0.4.0</f>
        <v/>
      </c>
    </row>
    <row r="28354">
      <c r="A28354" t="inlineStr">
        <is>
          <t>django-node</t>
        </is>
      </c>
      <c r="B28354" t="inlineStr">
        <is>
          <t>641965c92d8680e90896cee8793b3719b2891f70</t>
        </is>
      </c>
      <c r="C28354" t="inlineStr">
        <is>
          <t>2014-12-24 07:35:41+00:00</t>
        </is>
      </c>
      <c r="D28354" t="inlineStr">
        <is>
          <t>add</t>
        </is>
      </c>
      <c r="E28354" t="inlineStr">
        <is>
          <t>django</t>
        </is>
      </c>
      <c r="F28354" t="inlineStr"/>
      <c r="G28354" t="inlineStr"/>
      <c r="H28354" t="inlineStr"/>
    </row>
    <row r="28355">
      <c r="A28355" t="inlineStr">
        <is>
          <t>django-node</t>
        </is>
      </c>
      <c r="B28355" t="inlineStr">
        <is>
          <t>c99c01c6a7f3097fc1855b26590073264fea4153</t>
        </is>
      </c>
      <c r="C28355" t="inlineStr">
        <is>
          <t>2015-02-01 00:37:22+00:00</t>
        </is>
      </c>
      <c r="D28355" t="inlineStr">
        <is>
          <t>verchange</t>
        </is>
      </c>
      <c r="E28355" t="inlineStr">
        <is>
          <t>django</t>
        </is>
      </c>
      <c r="F28355" t="inlineStr"/>
      <c r="G28355" t="inlineStr">
        <is>
          <t>django</t>
        </is>
      </c>
      <c r="H28355" t="inlineStr"/>
    </row>
    <row r="28356">
      <c r="A28356" t="inlineStr">
        <is>
          <t>django-node</t>
        </is>
      </c>
      <c r="B28356" t="inlineStr">
        <is>
          <t>c99c01c6a7f3097fc1855b26590073264fea4153</t>
        </is>
      </c>
      <c r="C28356" t="inlineStr">
        <is>
          <t>2015-02-01 00:37:22+00:00</t>
        </is>
      </c>
      <c r="D28356" t="inlineStr">
        <is>
          <t>add</t>
        </is>
      </c>
      <c r="E28356" t="inlineStr">
        <is>
          <t>six</t>
        </is>
      </c>
      <c r="F28356" t="inlineStr">
        <is>
          <t>&gt;=1.9.0</t>
        </is>
      </c>
      <c r="G28356" t="inlineStr"/>
      <c r="H28356" t="inlineStr"/>
    </row>
    <row r="28357">
      <c r="A28357" t="inlineStr">
        <is>
          <t>django-node</t>
        </is>
      </c>
      <c r="B28357" t="inlineStr">
        <is>
          <t>4bec39dd7dae7e3242ec148be37bc486681b36ee</t>
        </is>
      </c>
      <c r="C28357" t="inlineStr">
        <is>
          <t>2015-02-01 01:11:51+00:00</t>
        </is>
      </c>
      <c r="D28357" t="inlineStr">
        <is>
          <t>verchange</t>
        </is>
      </c>
      <c r="E28357" t="inlineStr">
        <is>
          <t>django</t>
        </is>
      </c>
      <c r="F28357" t="inlineStr"/>
      <c r="G28357" t="inlineStr">
        <is>
          <t>django</t>
        </is>
      </c>
      <c r="H28357" t="inlineStr"/>
    </row>
    <row r="28358">
      <c r="A28358" t="inlineStr">
        <is>
          <t>django-node</t>
        </is>
      </c>
      <c r="B28358" t="inlineStr">
        <is>
          <t>4bec39dd7dae7e3242ec148be37bc486681b36ee</t>
        </is>
      </c>
      <c r="C28358" t="inlineStr">
        <is>
          <t>2015-02-01 01:11:51+00:00</t>
        </is>
      </c>
      <c r="D28358" t="inlineStr">
        <is>
          <t>rem</t>
        </is>
      </c>
      <c r="E28358" t="inlineStr"/>
      <c r="F28358" t="inlineStr"/>
      <c r="G28358" t="inlineStr">
        <is>
          <t>six</t>
        </is>
      </c>
      <c r="H28358" t="inlineStr">
        <is>
          <t>&gt;=1.9.0</t>
        </is>
      </c>
    </row>
    <row r="28359">
      <c r="A28359" t="inlineStr">
        <is>
          <t>gpodder-core</t>
        </is>
      </c>
      <c r="B28359" t="inlineStr">
        <is>
          <t>2e4237b5c326d0feef97b898f19101f2674e7f16</t>
        </is>
      </c>
      <c r="C28359" t="inlineStr">
        <is>
          <t>2015-05-24 18:36:41+00:00</t>
        </is>
      </c>
      <c r="D28359" t="inlineStr">
        <is>
          <t>add</t>
        </is>
      </c>
      <c r="E28359" t="inlineStr">
        <is>
          <t>minidb</t>
        </is>
      </c>
      <c r="F28359" t="inlineStr"/>
      <c r="G28359" t="inlineStr"/>
      <c r="H28359" t="inlineStr"/>
    </row>
    <row r="28360">
      <c r="A28360" t="inlineStr">
        <is>
          <t>Pillow</t>
        </is>
      </c>
      <c r="B28360" t="inlineStr">
        <is>
          <t>80d6137c860b9322572ee1390514df1975acb2e7</t>
        </is>
      </c>
      <c r="C28360" t="inlineStr">
        <is>
          <t>2014-07-01 22:39:40+00:00</t>
        </is>
      </c>
      <c r="D28360" t="inlineStr">
        <is>
          <t>add</t>
        </is>
      </c>
      <c r="E28360" t="inlineStr">
        <is>
          <t>nose</t>
        </is>
      </c>
      <c r="F28360" t="inlineStr"/>
      <c r="G28360" t="inlineStr"/>
      <c r="H28360" t="inlineStr"/>
    </row>
    <row r="28361">
      <c r="A28361" t="inlineStr">
        <is>
          <t>Pillow</t>
        </is>
      </c>
      <c r="B28361" t="inlineStr">
        <is>
          <t>80672b61e8596c7d6dab7b4ef3ef1e4783902f51</t>
        </is>
      </c>
      <c r="C28361" t="inlineStr">
        <is>
          <t>2015-07-01 18:33:56+00:00</t>
        </is>
      </c>
      <c r="D28361" t="inlineStr">
        <is>
          <t>add</t>
        </is>
      </c>
      <c r="E28361" t="inlineStr">
        <is>
          <t>coveralls</t>
        </is>
      </c>
      <c r="F28361" t="inlineStr"/>
      <c r="G28361" t="inlineStr"/>
      <c r="H28361" t="inlineStr"/>
    </row>
    <row r="28362">
      <c r="A28362" t="inlineStr">
        <is>
          <t>Pillow</t>
        </is>
      </c>
      <c r="B28362" t="inlineStr">
        <is>
          <t>80672b61e8596c7d6dab7b4ef3ef1e4783902f51</t>
        </is>
      </c>
      <c r="C28362" t="inlineStr">
        <is>
          <t>2015-07-01 18:33:56+00:00</t>
        </is>
      </c>
      <c r="D28362" t="inlineStr">
        <is>
          <t>add</t>
        </is>
      </c>
      <c r="E28362" t="inlineStr">
        <is>
          <t>nose-cov</t>
        </is>
      </c>
      <c r="F28362" t="inlineStr"/>
      <c r="G28362" t="inlineStr"/>
      <c r="H28362" t="inlineStr"/>
    </row>
    <row r="28363">
      <c r="A28363" t="inlineStr">
        <is>
          <t>Pillow</t>
        </is>
      </c>
      <c r="B28363" t="inlineStr">
        <is>
          <t>80672b61e8596c7d6dab7b4ef3ef1e4783902f51</t>
        </is>
      </c>
      <c r="C28363" t="inlineStr">
        <is>
          <t>2015-07-01 18:33:56+00:00</t>
        </is>
      </c>
      <c r="D28363" t="inlineStr">
        <is>
          <t>add</t>
        </is>
      </c>
      <c r="E28363" t="inlineStr">
        <is>
          <t>pep8</t>
        </is>
      </c>
      <c r="F28363" t="inlineStr"/>
      <c r="G28363" t="inlineStr"/>
      <c r="H28363" t="inlineStr"/>
    </row>
    <row r="28364">
      <c r="A28364" t="inlineStr">
        <is>
          <t>Pillow</t>
        </is>
      </c>
      <c r="B28364" t="inlineStr">
        <is>
          <t>80672b61e8596c7d6dab7b4ef3ef1e4783902f51</t>
        </is>
      </c>
      <c r="C28364" t="inlineStr">
        <is>
          <t>2015-07-01 18:33:56+00:00</t>
        </is>
      </c>
      <c r="D28364" t="inlineStr">
        <is>
          <t>add</t>
        </is>
      </c>
      <c r="E28364" t="inlineStr">
        <is>
          <t>pyflakes</t>
        </is>
      </c>
      <c r="F28364" t="inlineStr"/>
      <c r="G28364" t="inlineStr"/>
      <c r="H28364" t="inlineStr"/>
    </row>
    <row r="28365">
      <c r="A28365" t="inlineStr">
        <is>
          <t>Pillow</t>
        </is>
      </c>
      <c r="B28365" t="inlineStr">
        <is>
          <t>fff5536b37c2d619c66c1189b6925fa0a8df3822</t>
        </is>
      </c>
      <c r="C28365" t="inlineStr">
        <is>
          <t>2016-01-04 10:04:23+00:00</t>
        </is>
      </c>
      <c r="D28365" t="inlineStr">
        <is>
          <t>add</t>
        </is>
      </c>
      <c r="E28365" t="inlineStr">
        <is>
          <t>check-manifest</t>
        </is>
      </c>
      <c r="F28365" t="inlineStr"/>
      <c r="G28365" t="inlineStr"/>
      <c r="H28365" t="inlineStr"/>
    </row>
    <row r="28366">
      <c r="A28366" t="inlineStr">
        <is>
          <t>Pillow</t>
        </is>
      </c>
      <c r="B28366" t="inlineStr">
        <is>
          <t>fff5536b37c2d619c66c1189b6925fa0a8df3822</t>
        </is>
      </c>
      <c r="C28366" t="inlineStr">
        <is>
          <t>2016-01-04 10:04:23+00:00</t>
        </is>
      </c>
      <c r="D28366" t="inlineStr">
        <is>
          <t>add</t>
        </is>
      </c>
      <c r="E28366" t="inlineStr">
        <is>
          <t>pyroma</t>
        </is>
      </c>
      <c r="F28366" t="inlineStr"/>
      <c r="G28366" t="inlineStr"/>
      <c r="H28366" t="inlineStr"/>
    </row>
    <row r="28367">
      <c r="A28367" t="inlineStr">
        <is>
          <t>Pillow</t>
        </is>
      </c>
      <c r="B28367" t="inlineStr">
        <is>
          <t>fff5536b37c2d619c66c1189b6925fa0a8df3822</t>
        </is>
      </c>
      <c r="C28367" t="inlineStr">
        <is>
          <t>2016-01-04 10:04:23+00:00</t>
        </is>
      </c>
      <c r="D28367" t="inlineStr">
        <is>
          <t>add</t>
        </is>
      </c>
      <c r="E28367" t="inlineStr">
        <is>
          <t>jarn.viewdoc</t>
        </is>
      </c>
      <c r="F28367" t="inlineStr"/>
      <c r="G28367" t="inlineStr"/>
      <c r="H28367" t="inlineStr"/>
    </row>
    <row r="28368">
      <c r="A28368" t="inlineStr">
        <is>
          <t>Pillow</t>
        </is>
      </c>
      <c r="B28368" t="inlineStr">
        <is>
          <t>344cb709ed0111adcc6ad47cc007507c3f5efeb3</t>
        </is>
      </c>
      <c r="C28368" t="inlineStr">
        <is>
          <t>2016-04-01 12:04:05+00:00</t>
        </is>
      </c>
      <c r="D28368" t="inlineStr">
        <is>
          <t>verchange</t>
        </is>
      </c>
      <c r="E28368" t="inlineStr">
        <is>
          <t>nose-cov</t>
        </is>
      </c>
      <c r="F28368">
        <f>=1.6</f>
        <v/>
      </c>
      <c r="G28368" t="inlineStr">
        <is>
          <t>nose-cov</t>
        </is>
      </c>
      <c r="H28368" t="inlineStr"/>
    </row>
    <row r="28369">
      <c r="A28369" t="inlineStr">
        <is>
          <t>Pillow</t>
        </is>
      </c>
      <c r="B28369" t="inlineStr">
        <is>
          <t>344cb709ed0111adcc6ad47cc007507c3f5efeb3</t>
        </is>
      </c>
      <c r="C28369" t="inlineStr">
        <is>
          <t>2016-04-01 12:04:05+00:00</t>
        </is>
      </c>
      <c r="D28369" t="inlineStr">
        <is>
          <t>verchange</t>
        </is>
      </c>
      <c r="E28369" t="inlineStr">
        <is>
          <t>jarn.viewdoc</t>
        </is>
      </c>
      <c r="F28369">
        <f>=1.7</f>
        <v/>
      </c>
      <c r="G28369" t="inlineStr">
        <is>
          <t>jarn.viewdoc</t>
        </is>
      </c>
      <c r="H28369" t="inlineStr"/>
    </row>
    <row r="28370">
      <c r="A28370" t="inlineStr">
        <is>
          <t>Pillow</t>
        </is>
      </c>
      <c r="B28370" t="inlineStr">
        <is>
          <t>344cb709ed0111adcc6ad47cc007507c3f5efeb3</t>
        </is>
      </c>
      <c r="C28370" t="inlineStr">
        <is>
          <t>2016-04-01 12:04:05+00:00</t>
        </is>
      </c>
      <c r="D28370" t="inlineStr">
        <is>
          <t>verchange</t>
        </is>
      </c>
      <c r="E28370" t="inlineStr">
        <is>
          <t>coveralls</t>
        </is>
      </c>
      <c r="F28370">
        <f>=1.1</f>
        <v/>
      </c>
      <c r="G28370" t="inlineStr">
        <is>
          <t>coveralls</t>
        </is>
      </c>
      <c r="H28370" t="inlineStr"/>
    </row>
    <row r="28371">
      <c r="A28371" t="inlineStr">
        <is>
          <t>Pillow</t>
        </is>
      </c>
      <c r="B28371" t="inlineStr">
        <is>
          <t>344cb709ed0111adcc6ad47cc007507c3f5efeb3</t>
        </is>
      </c>
      <c r="C28371" t="inlineStr">
        <is>
          <t>2016-04-01 12:04:05+00:00</t>
        </is>
      </c>
      <c r="D28371" t="inlineStr">
        <is>
          <t>verchange</t>
        </is>
      </c>
      <c r="E28371" t="inlineStr">
        <is>
          <t>check-manifest</t>
        </is>
      </c>
      <c r="F28371">
        <f>=0.31</f>
        <v/>
      </c>
      <c r="G28371" t="inlineStr">
        <is>
          <t>check-manifest</t>
        </is>
      </c>
      <c r="H28371" t="inlineStr"/>
    </row>
    <row r="28372">
      <c r="A28372" t="inlineStr">
        <is>
          <t>Pillow</t>
        </is>
      </c>
      <c r="B28372" t="inlineStr">
        <is>
          <t>344cb709ed0111adcc6ad47cc007507c3f5efeb3</t>
        </is>
      </c>
      <c r="C28372" t="inlineStr">
        <is>
          <t>2016-04-01 12:04:05+00:00</t>
        </is>
      </c>
      <c r="D28372" t="inlineStr">
        <is>
          <t>verchange</t>
        </is>
      </c>
      <c r="E28372" t="inlineStr">
        <is>
          <t>pep8</t>
        </is>
      </c>
      <c r="F28372">
        <f>=1.7.0</f>
        <v/>
      </c>
      <c r="G28372" t="inlineStr">
        <is>
          <t>pep8</t>
        </is>
      </c>
      <c r="H28372" t="inlineStr"/>
    </row>
    <row r="28373">
      <c r="A28373" t="inlineStr">
        <is>
          <t>Pillow</t>
        </is>
      </c>
      <c r="B28373" t="inlineStr">
        <is>
          <t>344cb709ed0111adcc6ad47cc007507c3f5efeb3</t>
        </is>
      </c>
      <c r="C28373" t="inlineStr">
        <is>
          <t>2016-04-01 12:04:05+00:00</t>
        </is>
      </c>
      <c r="D28373" t="inlineStr">
        <is>
          <t>verchange</t>
        </is>
      </c>
      <c r="E28373" t="inlineStr">
        <is>
          <t>pyflakes</t>
        </is>
      </c>
      <c r="F28373">
        <f>=1.1.0</f>
        <v/>
      </c>
      <c r="G28373" t="inlineStr">
        <is>
          <t>pyflakes</t>
        </is>
      </c>
      <c r="H28373" t="inlineStr"/>
    </row>
    <row r="28374">
      <c r="A28374" t="inlineStr">
        <is>
          <t>Pillow</t>
        </is>
      </c>
      <c r="B28374" t="inlineStr">
        <is>
          <t>344cb709ed0111adcc6ad47cc007507c3f5efeb3</t>
        </is>
      </c>
      <c r="C28374" t="inlineStr">
        <is>
          <t>2016-04-01 12:04:05+00:00</t>
        </is>
      </c>
      <c r="D28374" t="inlineStr">
        <is>
          <t>verchange</t>
        </is>
      </c>
      <c r="E28374" t="inlineStr">
        <is>
          <t>nose</t>
        </is>
      </c>
      <c r="F28374">
        <f>=1.3.7</f>
        <v/>
      </c>
      <c r="G28374" t="inlineStr">
        <is>
          <t>nose</t>
        </is>
      </c>
      <c r="H28374" t="inlineStr"/>
    </row>
    <row r="28375">
      <c r="A28375" t="inlineStr">
        <is>
          <t>Pillow</t>
        </is>
      </c>
      <c r="B28375" t="inlineStr">
        <is>
          <t>344cb709ed0111adcc6ad47cc007507c3f5efeb3</t>
        </is>
      </c>
      <c r="C28375" t="inlineStr">
        <is>
          <t>2016-04-01 12:04:05+00:00</t>
        </is>
      </c>
      <c r="D28375" t="inlineStr">
        <is>
          <t>verchange</t>
        </is>
      </c>
      <c r="E28375" t="inlineStr">
        <is>
          <t>pyroma</t>
        </is>
      </c>
      <c r="F28375">
        <f>=2.0.2</f>
        <v/>
      </c>
      <c r="G28375" t="inlineStr">
        <is>
          <t>pyroma</t>
        </is>
      </c>
      <c r="H28375" t="inlineStr"/>
    </row>
    <row r="28376">
      <c r="A28376" t="inlineStr">
        <is>
          <t>Pillow</t>
        </is>
      </c>
      <c r="B28376" t="inlineStr">
        <is>
          <t>344cb709ed0111adcc6ad47cc007507c3f5efeb3</t>
        </is>
      </c>
      <c r="C28376" t="inlineStr">
        <is>
          <t>2016-04-01 12:04:05+00:00</t>
        </is>
      </c>
      <c r="D28376" t="inlineStr">
        <is>
          <t>add</t>
        </is>
      </c>
      <c r="E28376" t="inlineStr">
        <is>
          <t>Babel</t>
        </is>
      </c>
      <c r="F28376">
        <f>=2.2.0</f>
        <v/>
      </c>
      <c r="G28376" t="inlineStr"/>
      <c r="H28376" t="inlineStr"/>
    </row>
    <row r="28377">
      <c r="A28377" t="inlineStr">
        <is>
          <t>Pillow</t>
        </is>
      </c>
      <c r="B28377" t="inlineStr">
        <is>
          <t>344cb709ed0111adcc6ad47cc007507c3f5efeb3</t>
        </is>
      </c>
      <c r="C28377" t="inlineStr">
        <is>
          <t>2016-04-01 12:04:05+00:00</t>
        </is>
      </c>
      <c r="D28377" t="inlineStr">
        <is>
          <t>add</t>
        </is>
      </c>
      <c r="E28377" t="inlineStr">
        <is>
          <t>Jinja2</t>
        </is>
      </c>
      <c r="F28377">
        <f>=2.8</f>
        <v/>
      </c>
      <c r="G28377" t="inlineStr"/>
      <c r="H28377" t="inlineStr"/>
    </row>
    <row r="28378">
      <c r="A28378" t="inlineStr">
        <is>
          <t>Pillow</t>
        </is>
      </c>
      <c r="B28378" t="inlineStr">
        <is>
          <t>344cb709ed0111adcc6ad47cc007507c3f5efeb3</t>
        </is>
      </c>
      <c r="C28378" t="inlineStr">
        <is>
          <t>2016-04-01 12:04:05+00:00</t>
        </is>
      </c>
      <c r="D28378" t="inlineStr">
        <is>
          <t>add</t>
        </is>
      </c>
      <c r="E28378" t="inlineStr">
        <is>
          <t>MarkupSafe</t>
        </is>
      </c>
      <c r="F28378">
        <f>=0.23</f>
        <v/>
      </c>
      <c r="G28378" t="inlineStr"/>
      <c r="H28378" t="inlineStr"/>
    </row>
    <row r="28379">
      <c r="A28379" t="inlineStr">
        <is>
          <t>Pillow</t>
        </is>
      </c>
      <c r="B28379" t="inlineStr">
        <is>
          <t>344cb709ed0111adcc6ad47cc007507c3f5efeb3</t>
        </is>
      </c>
      <c r="C28379" t="inlineStr">
        <is>
          <t>2016-04-01 12:04:05+00:00</t>
        </is>
      </c>
      <c r="D28379" t="inlineStr">
        <is>
          <t>add</t>
        </is>
      </c>
      <c r="E28379" t="inlineStr">
        <is>
          <t>Pygments</t>
        </is>
      </c>
      <c r="F28379">
        <f>=2.1.3</f>
        <v/>
      </c>
      <c r="G28379" t="inlineStr"/>
      <c r="H28379" t="inlineStr"/>
    </row>
    <row r="28380">
      <c r="A28380" t="inlineStr">
        <is>
          <t>Pillow</t>
        </is>
      </c>
      <c r="B28380" t="inlineStr">
        <is>
          <t>344cb709ed0111adcc6ad47cc007507c3f5efeb3</t>
        </is>
      </c>
      <c r="C28380" t="inlineStr">
        <is>
          <t>2016-04-01 12:04:05+00:00</t>
        </is>
      </c>
      <c r="D28380" t="inlineStr">
        <is>
          <t>add</t>
        </is>
      </c>
      <c r="E28380" t="inlineStr">
        <is>
          <t>Sphinx</t>
        </is>
      </c>
      <c r="F28380">
        <f>=1.3.6</f>
        <v/>
      </c>
      <c r="G28380" t="inlineStr"/>
      <c r="H28380" t="inlineStr"/>
    </row>
    <row r="28381">
      <c r="A28381" t="inlineStr">
        <is>
          <t>Pillow</t>
        </is>
      </c>
      <c r="B28381" t="inlineStr">
        <is>
          <t>344cb709ed0111adcc6ad47cc007507c3f5efeb3</t>
        </is>
      </c>
      <c r="C28381" t="inlineStr">
        <is>
          <t>2016-04-01 12:04:05+00:00</t>
        </is>
      </c>
      <c r="D28381" t="inlineStr">
        <is>
          <t>add</t>
        </is>
      </c>
      <c r="E28381" t="inlineStr">
        <is>
          <t>alabaster</t>
        </is>
      </c>
      <c r="F28381">
        <f>=0.7.7</f>
        <v/>
      </c>
      <c r="G28381" t="inlineStr"/>
      <c r="H28381" t="inlineStr"/>
    </row>
    <row r="28382">
      <c r="A28382" t="inlineStr">
        <is>
          <t>Pillow</t>
        </is>
      </c>
      <c r="B28382" t="inlineStr">
        <is>
          <t>344cb709ed0111adcc6ad47cc007507c3f5efeb3</t>
        </is>
      </c>
      <c r="C28382" t="inlineStr">
        <is>
          <t>2016-04-01 12:04:05+00:00</t>
        </is>
      </c>
      <c r="D28382" t="inlineStr">
        <is>
          <t>add</t>
        </is>
      </c>
      <c r="E28382" t="inlineStr">
        <is>
          <t>cov-core</t>
        </is>
      </c>
      <c r="F28382">
        <f>=1.15.0</f>
        <v/>
      </c>
      <c r="G28382" t="inlineStr"/>
      <c r="H28382" t="inlineStr"/>
    </row>
    <row r="28383">
      <c r="A28383" t="inlineStr">
        <is>
          <t>Pillow</t>
        </is>
      </c>
      <c r="B28383" t="inlineStr">
        <is>
          <t>344cb709ed0111adcc6ad47cc007507c3f5efeb3</t>
        </is>
      </c>
      <c r="C28383" t="inlineStr">
        <is>
          <t>2016-04-01 12:04:05+00:00</t>
        </is>
      </c>
      <c r="D28383" t="inlineStr">
        <is>
          <t>add</t>
        </is>
      </c>
      <c r="E28383" t="inlineStr">
        <is>
          <t>coverage</t>
        </is>
      </c>
      <c r="F28383">
        <f>=4.0.3</f>
        <v/>
      </c>
      <c r="G28383" t="inlineStr"/>
      <c r="H28383" t="inlineStr"/>
    </row>
    <row r="28384">
      <c r="A28384" t="inlineStr">
        <is>
          <t>Pillow</t>
        </is>
      </c>
      <c r="B28384" t="inlineStr">
        <is>
          <t>344cb709ed0111adcc6ad47cc007507c3f5efeb3</t>
        </is>
      </c>
      <c r="C28384" t="inlineStr">
        <is>
          <t>2016-04-01 12:04:05+00:00</t>
        </is>
      </c>
      <c r="D28384" t="inlineStr">
        <is>
          <t>add</t>
        </is>
      </c>
      <c r="E28384" t="inlineStr">
        <is>
          <t>docopt</t>
        </is>
      </c>
      <c r="F28384">
        <f>=0.6.2</f>
        <v/>
      </c>
      <c r="G28384" t="inlineStr"/>
      <c r="H28384" t="inlineStr"/>
    </row>
    <row r="28385">
      <c r="A28385" t="inlineStr">
        <is>
          <t>Pillow</t>
        </is>
      </c>
      <c r="B28385" t="inlineStr">
        <is>
          <t>344cb709ed0111adcc6ad47cc007507c3f5efeb3</t>
        </is>
      </c>
      <c r="C28385" t="inlineStr">
        <is>
          <t>2016-04-01 12:04:05+00:00</t>
        </is>
      </c>
      <c r="D28385" t="inlineStr">
        <is>
          <t>add</t>
        </is>
      </c>
      <c r="E28385" t="inlineStr">
        <is>
          <t>docutils</t>
        </is>
      </c>
      <c r="F28385">
        <f>=0.12</f>
        <v/>
      </c>
      <c r="G28385" t="inlineStr"/>
      <c r="H28385" t="inlineStr"/>
    </row>
    <row r="28386">
      <c r="A28386" t="inlineStr">
        <is>
          <t>Pillow</t>
        </is>
      </c>
      <c r="B28386" t="inlineStr">
        <is>
          <t>344cb709ed0111adcc6ad47cc007507c3f5efeb3</t>
        </is>
      </c>
      <c r="C28386" t="inlineStr">
        <is>
          <t>2016-04-01 12:04:05+00:00</t>
        </is>
      </c>
      <c r="D28386" t="inlineStr">
        <is>
          <t>add</t>
        </is>
      </c>
      <c r="E28386" t="inlineStr">
        <is>
          <t>pytz</t>
        </is>
      </c>
      <c r="F28386">
        <f>=2016.2</f>
        <v/>
      </c>
      <c r="G28386" t="inlineStr"/>
      <c r="H28386" t="inlineStr"/>
    </row>
    <row r="28387">
      <c r="A28387" t="inlineStr">
        <is>
          <t>Pillow</t>
        </is>
      </c>
      <c r="B28387" t="inlineStr">
        <is>
          <t>344cb709ed0111adcc6ad47cc007507c3f5efeb3</t>
        </is>
      </c>
      <c r="C28387" t="inlineStr">
        <is>
          <t>2016-04-01 12:04:05+00:00</t>
        </is>
      </c>
      <c r="D28387" t="inlineStr">
        <is>
          <t>add</t>
        </is>
      </c>
      <c r="E28387" t="inlineStr">
        <is>
          <t>requests</t>
        </is>
      </c>
      <c r="F28387">
        <f>=2.9.1</f>
        <v/>
      </c>
      <c r="G28387" t="inlineStr"/>
      <c r="H28387" t="inlineStr"/>
    </row>
    <row r="28388">
      <c r="A28388" t="inlineStr">
        <is>
          <t>Pillow</t>
        </is>
      </c>
      <c r="B28388" t="inlineStr">
        <is>
          <t>344cb709ed0111adcc6ad47cc007507c3f5efeb3</t>
        </is>
      </c>
      <c r="C28388" t="inlineStr">
        <is>
          <t>2016-04-01 12:04:05+00:00</t>
        </is>
      </c>
      <c r="D28388" t="inlineStr">
        <is>
          <t>add</t>
        </is>
      </c>
      <c r="E28388" t="inlineStr">
        <is>
          <t>six</t>
        </is>
      </c>
      <c r="F28388">
        <f>=1.10.0</f>
        <v/>
      </c>
      <c r="G28388" t="inlineStr"/>
      <c r="H28388" t="inlineStr"/>
    </row>
    <row r="28389">
      <c r="A28389" t="inlineStr">
        <is>
          <t>Pillow</t>
        </is>
      </c>
      <c r="B28389" t="inlineStr">
        <is>
          <t>344cb709ed0111adcc6ad47cc007507c3f5efeb3</t>
        </is>
      </c>
      <c r="C28389" t="inlineStr">
        <is>
          <t>2016-04-01 12:04:05+00:00</t>
        </is>
      </c>
      <c r="D28389" t="inlineStr">
        <is>
          <t>add</t>
        </is>
      </c>
      <c r="E28389" t="inlineStr">
        <is>
          <t>snowballstemmer</t>
        </is>
      </c>
      <c r="F28389">
        <f>=1.2.1</f>
        <v/>
      </c>
      <c r="G28389" t="inlineStr"/>
      <c r="H28389" t="inlineStr"/>
    </row>
    <row r="28390">
      <c r="A28390" t="inlineStr">
        <is>
          <t>Pillow</t>
        </is>
      </c>
      <c r="B28390" t="inlineStr">
        <is>
          <t>344cb709ed0111adcc6ad47cc007507c3f5efeb3</t>
        </is>
      </c>
      <c r="C28390" t="inlineStr">
        <is>
          <t>2016-04-01 12:04:05+00:00</t>
        </is>
      </c>
      <c r="D28390" t="inlineStr">
        <is>
          <t>add</t>
        </is>
      </c>
      <c r="E28390" t="inlineStr">
        <is>
          <t>sphinx-rtd-theme</t>
        </is>
      </c>
      <c r="F28390">
        <f>=0.1.9</f>
        <v/>
      </c>
      <c r="G28390" t="inlineStr"/>
      <c r="H28390" t="inlineStr"/>
    </row>
    <row r="28391">
      <c r="A28391" t="inlineStr">
        <is>
          <t>Pillow</t>
        </is>
      </c>
      <c r="B28391" t="inlineStr">
        <is>
          <t>636dc62f0e8f9b233f1f2b287292b45325df135d</t>
        </is>
      </c>
      <c r="C28391" t="inlineStr">
        <is>
          <t>2017-10-02 12:23:50+00:00</t>
        </is>
      </c>
      <c r="D28391" t="inlineStr">
        <is>
          <t>verchange</t>
        </is>
      </c>
      <c r="E28391" t="inlineStr">
        <is>
          <t>requests</t>
        </is>
      </c>
      <c r="F28391" t="inlineStr"/>
      <c r="G28391" t="inlineStr">
        <is>
          <t>requests</t>
        </is>
      </c>
      <c r="H28391">
        <f>=2.9.1</f>
        <v/>
      </c>
    </row>
    <row r="28392">
      <c r="A28392" t="inlineStr">
        <is>
          <t>Pillow</t>
        </is>
      </c>
      <c r="B28392" t="inlineStr">
        <is>
          <t>636dc62f0e8f9b233f1f2b287292b45325df135d</t>
        </is>
      </c>
      <c r="C28392" t="inlineStr">
        <is>
          <t>2017-10-02 12:23:50+00:00</t>
        </is>
      </c>
      <c r="D28392" t="inlineStr">
        <is>
          <t>verchange</t>
        </is>
      </c>
      <c r="E28392" t="inlineStr">
        <is>
          <t>docopt</t>
        </is>
      </c>
      <c r="F28392" t="inlineStr"/>
      <c r="G28392" t="inlineStr">
        <is>
          <t>docopt</t>
        </is>
      </c>
      <c r="H28392">
        <f>=0.6.2</f>
        <v/>
      </c>
    </row>
    <row r="28393">
      <c r="A28393" t="inlineStr">
        <is>
          <t>Pillow</t>
        </is>
      </c>
      <c r="B28393" t="inlineStr">
        <is>
          <t>636dc62f0e8f9b233f1f2b287292b45325df135d</t>
        </is>
      </c>
      <c r="C28393" t="inlineStr">
        <is>
          <t>2017-10-02 12:23:50+00:00</t>
        </is>
      </c>
      <c r="D28393" t="inlineStr">
        <is>
          <t>verchange</t>
        </is>
      </c>
      <c r="E28393" t="inlineStr">
        <is>
          <t>six</t>
        </is>
      </c>
      <c r="F28393" t="inlineStr"/>
      <c r="G28393" t="inlineStr">
        <is>
          <t>six</t>
        </is>
      </c>
      <c r="H28393">
        <f>=1.10.0</f>
        <v/>
      </c>
    </row>
    <row r="28394">
      <c r="A28394" t="inlineStr">
        <is>
          <t>Pillow</t>
        </is>
      </c>
      <c r="B28394" t="inlineStr">
        <is>
          <t>636dc62f0e8f9b233f1f2b287292b45325df135d</t>
        </is>
      </c>
      <c r="C28394" t="inlineStr">
        <is>
          <t>2017-10-02 12:23:50+00:00</t>
        </is>
      </c>
      <c r="D28394" t="inlineStr">
        <is>
          <t>verchange</t>
        </is>
      </c>
      <c r="E28394" t="inlineStr">
        <is>
          <t>Pygments</t>
        </is>
      </c>
      <c r="F28394" t="inlineStr"/>
      <c r="G28394" t="inlineStr">
        <is>
          <t>Pygments</t>
        </is>
      </c>
      <c r="H28394">
        <f>=2.1.3</f>
        <v/>
      </c>
    </row>
    <row r="28395">
      <c r="A28395" t="inlineStr">
        <is>
          <t>Pillow</t>
        </is>
      </c>
      <c r="B28395" t="inlineStr">
        <is>
          <t>636dc62f0e8f9b233f1f2b287292b45325df135d</t>
        </is>
      </c>
      <c r="C28395" t="inlineStr">
        <is>
          <t>2017-10-02 12:23:50+00:00</t>
        </is>
      </c>
      <c r="D28395" t="inlineStr">
        <is>
          <t>verchange</t>
        </is>
      </c>
      <c r="E28395" t="inlineStr">
        <is>
          <t>jarn.viewdoc</t>
        </is>
      </c>
      <c r="F28395" t="inlineStr"/>
      <c r="G28395" t="inlineStr">
        <is>
          <t>jarn.viewdoc</t>
        </is>
      </c>
      <c r="H28395">
        <f>=1.7</f>
        <v/>
      </c>
    </row>
    <row r="28396">
      <c r="A28396" t="inlineStr">
        <is>
          <t>Pillow</t>
        </is>
      </c>
      <c r="B28396" t="inlineStr">
        <is>
          <t>636dc62f0e8f9b233f1f2b287292b45325df135d</t>
        </is>
      </c>
      <c r="C28396" t="inlineStr">
        <is>
          <t>2017-10-02 12:23:50+00:00</t>
        </is>
      </c>
      <c r="D28396" t="inlineStr">
        <is>
          <t>verchange</t>
        </is>
      </c>
      <c r="E28396" t="inlineStr">
        <is>
          <t>sphinx-rtd-theme</t>
        </is>
      </c>
      <c r="F28396" t="inlineStr"/>
      <c r="G28396" t="inlineStr">
        <is>
          <t>sphinx-rtd-theme</t>
        </is>
      </c>
      <c r="H28396">
        <f>=0.1.9</f>
        <v/>
      </c>
    </row>
    <row r="28397">
      <c r="A28397" t="inlineStr">
        <is>
          <t>Pillow</t>
        </is>
      </c>
      <c r="B28397" t="inlineStr">
        <is>
          <t>636dc62f0e8f9b233f1f2b287292b45325df135d</t>
        </is>
      </c>
      <c r="C28397" t="inlineStr">
        <is>
          <t>2017-10-02 12:23:50+00:00</t>
        </is>
      </c>
      <c r="D28397" t="inlineStr">
        <is>
          <t>verchange</t>
        </is>
      </c>
      <c r="E28397" t="inlineStr">
        <is>
          <t>nose</t>
        </is>
      </c>
      <c r="F28397" t="inlineStr"/>
      <c r="G28397" t="inlineStr">
        <is>
          <t>nose</t>
        </is>
      </c>
      <c r="H28397">
        <f>=1.3.7</f>
        <v/>
      </c>
    </row>
    <row r="28398">
      <c r="A28398" t="inlineStr">
        <is>
          <t>Pillow</t>
        </is>
      </c>
      <c r="B28398" t="inlineStr">
        <is>
          <t>636dc62f0e8f9b233f1f2b287292b45325df135d</t>
        </is>
      </c>
      <c r="C28398" t="inlineStr">
        <is>
          <t>2017-10-02 12:23:50+00:00</t>
        </is>
      </c>
      <c r="D28398" t="inlineStr">
        <is>
          <t>verchange</t>
        </is>
      </c>
      <c r="E28398" t="inlineStr">
        <is>
          <t>pyflakes</t>
        </is>
      </c>
      <c r="F28398" t="inlineStr"/>
      <c r="G28398" t="inlineStr">
        <is>
          <t>pyflakes</t>
        </is>
      </c>
      <c r="H28398">
        <f>=1.1.0</f>
        <v/>
      </c>
    </row>
    <row r="28399">
      <c r="A28399" t="inlineStr">
        <is>
          <t>Pillow</t>
        </is>
      </c>
      <c r="B28399" t="inlineStr">
        <is>
          <t>636dc62f0e8f9b233f1f2b287292b45325df135d</t>
        </is>
      </c>
      <c r="C28399" t="inlineStr">
        <is>
          <t>2017-10-02 12:23:50+00:00</t>
        </is>
      </c>
      <c r="D28399" t="inlineStr">
        <is>
          <t>verchange</t>
        </is>
      </c>
      <c r="E28399" t="inlineStr">
        <is>
          <t>alabaster</t>
        </is>
      </c>
      <c r="F28399" t="inlineStr"/>
      <c r="G28399" t="inlineStr">
        <is>
          <t>alabaster</t>
        </is>
      </c>
      <c r="H28399">
        <f>=0.7.7</f>
        <v/>
      </c>
    </row>
    <row r="28400">
      <c r="A28400" t="inlineStr">
        <is>
          <t>Pillow</t>
        </is>
      </c>
      <c r="B28400" t="inlineStr">
        <is>
          <t>636dc62f0e8f9b233f1f2b287292b45325df135d</t>
        </is>
      </c>
      <c r="C28400" t="inlineStr">
        <is>
          <t>2017-10-02 12:23:50+00:00</t>
        </is>
      </c>
      <c r="D28400" t="inlineStr">
        <is>
          <t>verchange</t>
        </is>
      </c>
      <c r="E28400" t="inlineStr">
        <is>
          <t>pytz</t>
        </is>
      </c>
      <c r="F28400" t="inlineStr"/>
      <c r="G28400" t="inlineStr">
        <is>
          <t>pytz</t>
        </is>
      </c>
      <c r="H28400">
        <f>=2016.2</f>
        <v/>
      </c>
    </row>
    <row r="28401">
      <c r="A28401" t="inlineStr">
        <is>
          <t>Pillow</t>
        </is>
      </c>
      <c r="B28401" t="inlineStr">
        <is>
          <t>636dc62f0e8f9b233f1f2b287292b45325df135d</t>
        </is>
      </c>
      <c r="C28401" t="inlineStr">
        <is>
          <t>2017-10-02 12:23:50+00:00</t>
        </is>
      </c>
      <c r="D28401" t="inlineStr">
        <is>
          <t>verchange</t>
        </is>
      </c>
      <c r="E28401" t="inlineStr">
        <is>
          <t>coverage</t>
        </is>
      </c>
      <c r="F28401" t="inlineStr"/>
      <c r="G28401" t="inlineStr">
        <is>
          <t>coverage</t>
        </is>
      </c>
      <c r="H28401">
        <f>=4.0.3</f>
        <v/>
      </c>
    </row>
    <row r="28402">
      <c r="A28402" t="inlineStr">
        <is>
          <t>Pillow</t>
        </is>
      </c>
      <c r="B28402" t="inlineStr">
        <is>
          <t>636dc62f0e8f9b233f1f2b287292b45325df135d</t>
        </is>
      </c>
      <c r="C28402" t="inlineStr">
        <is>
          <t>2017-10-02 12:23:50+00:00</t>
        </is>
      </c>
      <c r="D28402" t="inlineStr">
        <is>
          <t>verchange</t>
        </is>
      </c>
      <c r="E28402" t="inlineStr">
        <is>
          <t>cov-core</t>
        </is>
      </c>
      <c r="F28402" t="inlineStr"/>
      <c r="G28402" t="inlineStr">
        <is>
          <t>cov-core</t>
        </is>
      </c>
      <c r="H28402">
        <f>=1.15.0</f>
        <v/>
      </c>
    </row>
    <row r="28403">
      <c r="A28403" t="inlineStr">
        <is>
          <t>Pillow</t>
        </is>
      </c>
      <c r="B28403" t="inlineStr">
        <is>
          <t>636dc62f0e8f9b233f1f2b287292b45325df135d</t>
        </is>
      </c>
      <c r="C28403" t="inlineStr">
        <is>
          <t>2017-10-02 12:23:50+00:00</t>
        </is>
      </c>
      <c r="D28403" t="inlineStr">
        <is>
          <t>verchange</t>
        </is>
      </c>
      <c r="E28403" t="inlineStr">
        <is>
          <t>coveralls</t>
        </is>
      </c>
      <c r="F28403" t="inlineStr"/>
      <c r="G28403" t="inlineStr">
        <is>
          <t>coveralls</t>
        </is>
      </c>
      <c r="H28403">
        <f>=1.1</f>
        <v/>
      </c>
    </row>
    <row r="28404">
      <c r="A28404" t="inlineStr">
        <is>
          <t>Pillow</t>
        </is>
      </c>
      <c r="B28404" t="inlineStr">
        <is>
          <t>636dc62f0e8f9b233f1f2b287292b45325df135d</t>
        </is>
      </c>
      <c r="C28404" t="inlineStr">
        <is>
          <t>2017-10-02 12:23:50+00:00</t>
        </is>
      </c>
      <c r="D28404" t="inlineStr">
        <is>
          <t>verchange</t>
        </is>
      </c>
      <c r="E28404" t="inlineStr">
        <is>
          <t>check-manifest</t>
        </is>
      </c>
      <c r="F28404" t="inlineStr"/>
      <c r="G28404" t="inlineStr">
        <is>
          <t>check-manifest</t>
        </is>
      </c>
      <c r="H28404">
        <f>=0.31</f>
        <v/>
      </c>
    </row>
    <row r="28405">
      <c r="A28405" t="inlineStr">
        <is>
          <t>Pillow</t>
        </is>
      </c>
      <c r="B28405" t="inlineStr">
        <is>
          <t>636dc62f0e8f9b233f1f2b287292b45325df135d</t>
        </is>
      </c>
      <c r="C28405" t="inlineStr">
        <is>
          <t>2017-10-02 12:23:50+00:00</t>
        </is>
      </c>
      <c r="D28405" t="inlineStr">
        <is>
          <t>verchange</t>
        </is>
      </c>
      <c r="E28405" t="inlineStr">
        <is>
          <t>pep8</t>
        </is>
      </c>
      <c r="F28405" t="inlineStr"/>
      <c r="G28405" t="inlineStr">
        <is>
          <t>pep8</t>
        </is>
      </c>
      <c r="H28405">
        <f>=1.7.0</f>
        <v/>
      </c>
    </row>
    <row r="28406">
      <c r="A28406" t="inlineStr">
        <is>
          <t>Pillow</t>
        </is>
      </c>
      <c r="B28406" t="inlineStr">
        <is>
          <t>636dc62f0e8f9b233f1f2b287292b45325df135d</t>
        </is>
      </c>
      <c r="C28406" t="inlineStr">
        <is>
          <t>2017-10-02 12:23:50+00:00</t>
        </is>
      </c>
      <c r="D28406" t="inlineStr">
        <is>
          <t>verchange</t>
        </is>
      </c>
      <c r="E28406" t="inlineStr">
        <is>
          <t>MarkupSafe</t>
        </is>
      </c>
      <c r="F28406" t="inlineStr"/>
      <c r="G28406" t="inlineStr">
        <is>
          <t>MarkupSafe</t>
        </is>
      </c>
      <c r="H28406">
        <f>=0.23</f>
        <v/>
      </c>
    </row>
    <row r="28407">
      <c r="A28407" t="inlineStr">
        <is>
          <t>Pillow</t>
        </is>
      </c>
      <c r="B28407" t="inlineStr">
        <is>
          <t>636dc62f0e8f9b233f1f2b287292b45325df135d</t>
        </is>
      </c>
      <c r="C28407" t="inlineStr">
        <is>
          <t>2017-10-02 12:23:50+00:00</t>
        </is>
      </c>
      <c r="D28407" t="inlineStr">
        <is>
          <t>verchange</t>
        </is>
      </c>
      <c r="E28407" t="inlineStr">
        <is>
          <t>Babel</t>
        </is>
      </c>
      <c r="F28407" t="inlineStr"/>
      <c r="G28407" t="inlineStr">
        <is>
          <t>Babel</t>
        </is>
      </c>
      <c r="H28407">
        <f>=2.2.0</f>
        <v/>
      </c>
    </row>
    <row r="28408">
      <c r="A28408" t="inlineStr">
        <is>
          <t>Pillow</t>
        </is>
      </c>
      <c r="B28408" t="inlineStr">
        <is>
          <t>636dc62f0e8f9b233f1f2b287292b45325df135d</t>
        </is>
      </c>
      <c r="C28408" t="inlineStr">
        <is>
          <t>2017-10-02 12:23:50+00:00</t>
        </is>
      </c>
      <c r="D28408" t="inlineStr">
        <is>
          <t>verchange</t>
        </is>
      </c>
      <c r="E28408" t="inlineStr">
        <is>
          <t>Sphinx</t>
        </is>
      </c>
      <c r="F28408" t="inlineStr"/>
      <c r="G28408" t="inlineStr">
        <is>
          <t>Sphinx</t>
        </is>
      </c>
      <c r="H28408">
        <f>=1.3.6</f>
        <v/>
      </c>
    </row>
    <row r="28409">
      <c r="A28409" t="inlineStr">
        <is>
          <t>Pillow</t>
        </is>
      </c>
      <c r="B28409" t="inlineStr">
        <is>
          <t>636dc62f0e8f9b233f1f2b287292b45325df135d</t>
        </is>
      </c>
      <c r="C28409" t="inlineStr">
        <is>
          <t>2017-10-02 12:23:50+00:00</t>
        </is>
      </c>
      <c r="D28409" t="inlineStr">
        <is>
          <t>verchange</t>
        </is>
      </c>
      <c r="E28409" t="inlineStr">
        <is>
          <t>docutils</t>
        </is>
      </c>
      <c r="F28409" t="inlineStr"/>
      <c r="G28409" t="inlineStr">
        <is>
          <t>docutils</t>
        </is>
      </c>
      <c r="H28409">
        <f>=0.12</f>
        <v/>
      </c>
    </row>
    <row r="28410">
      <c r="A28410" t="inlineStr">
        <is>
          <t>Pillow</t>
        </is>
      </c>
      <c r="B28410" t="inlineStr">
        <is>
          <t>636dc62f0e8f9b233f1f2b287292b45325df135d</t>
        </is>
      </c>
      <c r="C28410" t="inlineStr">
        <is>
          <t>2017-10-02 12:23:50+00:00</t>
        </is>
      </c>
      <c r="D28410" t="inlineStr">
        <is>
          <t>verchange</t>
        </is>
      </c>
      <c r="E28410" t="inlineStr">
        <is>
          <t>nose-cov</t>
        </is>
      </c>
      <c r="F28410" t="inlineStr"/>
      <c r="G28410" t="inlineStr">
        <is>
          <t>nose-cov</t>
        </is>
      </c>
      <c r="H28410">
        <f>=1.6</f>
        <v/>
      </c>
    </row>
    <row r="28411">
      <c r="A28411" t="inlineStr">
        <is>
          <t>Pillow</t>
        </is>
      </c>
      <c r="B28411" t="inlineStr">
        <is>
          <t>636dc62f0e8f9b233f1f2b287292b45325df135d</t>
        </is>
      </c>
      <c r="C28411" t="inlineStr">
        <is>
          <t>2017-10-02 12:23:50+00:00</t>
        </is>
      </c>
      <c r="D28411" t="inlineStr">
        <is>
          <t>verchange</t>
        </is>
      </c>
      <c r="E28411" t="inlineStr">
        <is>
          <t>snowballstemmer</t>
        </is>
      </c>
      <c r="F28411" t="inlineStr"/>
      <c r="G28411" t="inlineStr">
        <is>
          <t>snowballstemmer</t>
        </is>
      </c>
      <c r="H28411">
        <f>=1.2.1</f>
        <v/>
      </c>
    </row>
    <row r="28412">
      <c r="A28412" t="inlineStr">
        <is>
          <t>Pillow</t>
        </is>
      </c>
      <c r="B28412" t="inlineStr">
        <is>
          <t>636dc62f0e8f9b233f1f2b287292b45325df135d</t>
        </is>
      </c>
      <c r="C28412" t="inlineStr">
        <is>
          <t>2017-10-02 12:23:50+00:00</t>
        </is>
      </c>
      <c r="D28412" t="inlineStr">
        <is>
          <t>verchange</t>
        </is>
      </c>
      <c r="E28412" t="inlineStr">
        <is>
          <t>Jinja2</t>
        </is>
      </c>
      <c r="F28412" t="inlineStr"/>
      <c r="G28412" t="inlineStr">
        <is>
          <t>Jinja2</t>
        </is>
      </c>
      <c r="H28412">
        <f>=2.8</f>
        <v/>
      </c>
    </row>
    <row r="28413">
      <c r="A28413" t="inlineStr">
        <is>
          <t>Pillow</t>
        </is>
      </c>
      <c r="B28413" t="inlineStr">
        <is>
          <t>636dc62f0e8f9b233f1f2b287292b45325df135d</t>
        </is>
      </c>
      <c r="C28413" t="inlineStr">
        <is>
          <t>2017-10-02 12:23:50+00:00</t>
        </is>
      </c>
      <c r="D28413" t="inlineStr">
        <is>
          <t>verchange</t>
        </is>
      </c>
      <c r="E28413" t="inlineStr">
        <is>
          <t>pyroma</t>
        </is>
      </c>
      <c r="F28413" t="inlineStr"/>
      <c r="G28413" t="inlineStr">
        <is>
          <t>pyroma</t>
        </is>
      </c>
      <c r="H28413">
        <f>=2.0.2</f>
        <v/>
      </c>
    </row>
    <row r="28414">
      <c r="A28414" t="inlineStr">
        <is>
          <t>Pillow</t>
        </is>
      </c>
      <c r="B28414" t="inlineStr">
        <is>
          <t>e5bd7eb6235cc24b9c8d3e7ce51ed48a780c7c70</t>
        </is>
      </c>
      <c r="C28414" t="inlineStr">
        <is>
          <t>2018-01-01 15:03:06+00:00</t>
        </is>
      </c>
      <c r="D28414" t="inlineStr">
        <is>
          <t>verchange</t>
        </is>
      </c>
      <c r="E28414" t="inlineStr">
        <is>
          <t>Pygments</t>
        </is>
      </c>
      <c r="F28414" t="inlineStr"/>
      <c r="G28414" t="inlineStr">
        <is>
          <t>Pygments</t>
        </is>
      </c>
      <c r="H28414" t="inlineStr"/>
    </row>
    <row r="28415">
      <c r="A28415" t="inlineStr">
        <is>
          <t>Pillow</t>
        </is>
      </c>
      <c r="B28415" t="inlineStr">
        <is>
          <t>e5bd7eb6235cc24b9c8d3e7ce51ed48a780c7c70</t>
        </is>
      </c>
      <c r="C28415" t="inlineStr">
        <is>
          <t>2018-01-01 15:03:06+00:00</t>
        </is>
      </c>
      <c r="D28415" t="inlineStr">
        <is>
          <t>verchange</t>
        </is>
      </c>
      <c r="E28415" t="inlineStr">
        <is>
          <t>Jinja2</t>
        </is>
      </c>
      <c r="F28415" t="inlineStr"/>
      <c r="G28415" t="inlineStr">
        <is>
          <t>Jinja2</t>
        </is>
      </c>
      <c r="H28415" t="inlineStr"/>
    </row>
    <row r="28416">
      <c r="A28416" t="inlineStr">
        <is>
          <t>Pillow</t>
        </is>
      </c>
      <c r="B28416" t="inlineStr">
        <is>
          <t>e5bd7eb6235cc24b9c8d3e7ce51ed48a780c7c70</t>
        </is>
      </c>
      <c r="C28416" t="inlineStr">
        <is>
          <t>2018-01-01 15:03:06+00:00</t>
        </is>
      </c>
      <c r="D28416" t="inlineStr">
        <is>
          <t>verchange</t>
        </is>
      </c>
      <c r="E28416" t="inlineStr">
        <is>
          <t>MarkupSafe</t>
        </is>
      </c>
      <c r="F28416" t="inlineStr"/>
      <c r="G28416" t="inlineStr">
        <is>
          <t>MarkupSafe</t>
        </is>
      </c>
      <c r="H28416" t="inlineStr"/>
    </row>
    <row r="28417">
      <c r="A28417" t="inlineStr">
        <is>
          <t>Pillow</t>
        </is>
      </c>
      <c r="B28417" t="inlineStr">
        <is>
          <t>e5bd7eb6235cc24b9c8d3e7ce51ed48a780c7c70</t>
        </is>
      </c>
      <c r="C28417" t="inlineStr">
        <is>
          <t>2018-01-01 15:03:06+00:00</t>
        </is>
      </c>
      <c r="D28417" t="inlineStr">
        <is>
          <t>verchange</t>
        </is>
      </c>
      <c r="E28417" t="inlineStr">
        <is>
          <t>Babel</t>
        </is>
      </c>
      <c r="F28417" t="inlineStr"/>
      <c r="G28417" t="inlineStr">
        <is>
          <t>Babel</t>
        </is>
      </c>
      <c r="H28417" t="inlineStr"/>
    </row>
    <row r="28418">
      <c r="A28418" t="inlineStr">
        <is>
          <t>Pillow</t>
        </is>
      </c>
      <c r="B28418" t="inlineStr">
        <is>
          <t>e5bd7eb6235cc24b9c8d3e7ce51ed48a780c7c70</t>
        </is>
      </c>
      <c r="C28418" t="inlineStr">
        <is>
          <t>2018-01-01 15:03:06+00:00</t>
        </is>
      </c>
      <c r="D28418" t="inlineStr">
        <is>
          <t>verchange</t>
        </is>
      </c>
      <c r="E28418" t="inlineStr">
        <is>
          <t>Sphinx</t>
        </is>
      </c>
      <c r="F28418" t="inlineStr"/>
      <c r="G28418" t="inlineStr">
        <is>
          <t>Sphinx</t>
        </is>
      </c>
      <c r="H28418" t="inlineStr"/>
    </row>
    <row r="28419">
      <c r="A28419" t="inlineStr">
        <is>
          <t>Pillow</t>
        </is>
      </c>
      <c r="B28419" t="inlineStr">
        <is>
          <t>e5bd7eb6235cc24b9c8d3e7ce51ed48a780c7c70</t>
        </is>
      </c>
      <c r="C28419" t="inlineStr">
        <is>
          <t>2018-01-01 15:03:06+00:00</t>
        </is>
      </c>
      <c r="D28419" t="inlineStr">
        <is>
          <t>add</t>
        </is>
      </c>
      <c r="E28419" t="inlineStr">
        <is>
          <t>olefile</t>
        </is>
      </c>
      <c r="F28419" t="inlineStr"/>
      <c r="G28419" t="inlineStr"/>
      <c r="H28419" t="inlineStr"/>
    </row>
    <row r="28420">
      <c r="A28420" t="inlineStr">
        <is>
          <t>Pillow</t>
        </is>
      </c>
      <c r="B28420" t="inlineStr">
        <is>
          <t>e5bd7eb6235cc24b9c8d3e7ce51ed48a780c7c70</t>
        </is>
      </c>
      <c r="C28420" t="inlineStr">
        <is>
          <t>2018-01-01 15:03:06+00:00</t>
        </is>
      </c>
      <c r="D28420" t="inlineStr">
        <is>
          <t>add</t>
        </is>
      </c>
      <c r="E28420" t="inlineStr">
        <is>
          <t>pycodestyle</t>
        </is>
      </c>
      <c r="F28420" t="inlineStr"/>
      <c r="G28420" t="inlineStr"/>
      <c r="H28420" t="inlineStr"/>
    </row>
    <row r="28421">
      <c r="A28421" t="inlineStr">
        <is>
          <t>Pillow</t>
        </is>
      </c>
      <c r="B28421" t="inlineStr">
        <is>
          <t>e5bd7eb6235cc24b9c8d3e7ce51ed48a780c7c70</t>
        </is>
      </c>
      <c r="C28421" t="inlineStr">
        <is>
          <t>2018-01-01 15:03:06+00:00</t>
        </is>
      </c>
      <c r="D28421" t="inlineStr">
        <is>
          <t>add</t>
        </is>
      </c>
      <c r="E28421" t="inlineStr">
        <is>
          <t>pytest</t>
        </is>
      </c>
      <c r="F28421" t="inlineStr"/>
      <c r="G28421" t="inlineStr"/>
      <c r="H28421" t="inlineStr"/>
    </row>
    <row r="28422">
      <c r="A28422" t="inlineStr">
        <is>
          <t>Pillow</t>
        </is>
      </c>
      <c r="B28422" t="inlineStr">
        <is>
          <t>e5bd7eb6235cc24b9c8d3e7ce51ed48a780c7c70</t>
        </is>
      </c>
      <c r="C28422" t="inlineStr">
        <is>
          <t>2018-01-01 15:03:06+00:00</t>
        </is>
      </c>
      <c r="D28422" t="inlineStr">
        <is>
          <t>add</t>
        </is>
      </c>
      <c r="E28422" t="inlineStr">
        <is>
          <t>pytest-cov</t>
        </is>
      </c>
      <c r="F28422" t="inlineStr"/>
      <c r="G28422" t="inlineStr"/>
      <c r="H28422" t="inlineStr"/>
    </row>
    <row r="28423">
      <c r="A28423" t="inlineStr">
        <is>
          <t>Pillow</t>
        </is>
      </c>
      <c r="B28423" t="inlineStr">
        <is>
          <t>e5bd7eb6235cc24b9c8d3e7ce51ed48a780c7c70</t>
        </is>
      </c>
      <c r="C28423" t="inlineStr">
        <is>
          <t>2018-01-01 15:03:06+00:00</t>
        </is>
      </c>
      <c r="D28423" t="inlineStr">
        <is>
          <t>rem</t>
        </is>
      </c>
      <c r="E28423" t="inlineStr"/>
      <c r="F28423" t="inlineStr"/>
      <c r="G28423" t="inlineStr">
        <is>
          <t>nose-cov</t>
        </is>
      </c>
      <c r="H28423" t="inlineStr"/>
    </row>
    <row r="28424">
      <c r="A28424" t="inlineStr">
        <is>
          <t>Pillow</t>
        </is>
      </c>
      <c r="B28424" t="inlineStr">
        <is>
          <t>e5bd7eb6235cc24b9c8d3e7ce51ed48a780c7c70</t>
        </is>
      </c>
      <c r="C28424" t="inlineStr">
        <is>
          <t>2018-01-01 15:03:06+00:00</t>
        </is>
      </c>
      <c r="D28424" t="inlineStr">
        <is>
          <t>rem</t>
        </is>
      </c>
      <c r="E28424" t="inlineStr"/>
      <c r="F28424" t="inlineStr"/>
      <c r="G28424" t="inlineStr">
        <is>
          <t>nose</t>
        </is>
      </c>
      <c r="H28424" t="inlineStr"/>
    </row>
    <row r="28425">
      <c r="A28425" t="inlineStr">
        <is>
          <t>Pillow</t>
        </is>
      </c>
      <c r="B28425" t="inlineStr">
        <is>
          <t>e5bd7eb6235cc24b9c8d3e7ce51ed48a780c7c70</t>
        </is>
      </c>
      <c r="C28425" t="inlineStr">
        <is>
          <t>2018-01-01 15:03:06+00:00</t>
        </is>
      </c>
      <c r="D28425" t="inlineStr">
        <is>
          <t>rem</t>
        </is>
      </c>
      <c r="E28425" t="inlineStr"/>
      <c r="F28425" t="inlineStr"/>
      <c r="G28425" t="inlineStr">
        <is>
          <t>pep8</t>
        </is>
      </c>
      <c r="H28425" t="inlineStr"/>
    </row>
    <row r="28426">
      <c r="A28426" t="inlineStr">
        <is>
          <t>Pillow</t>
        </is>
      </c>
      <c r="B28426" t="inlineStr">
        <is>
          <t>fda33d5c09142c4bb0e99964919d01c2cc5f5995</t>
        </is>
      </c>
      <c r="C28426" t="inlineStr">
        <is>
          <t>2018-04-02 18:40:12+00:00</t>
        </is>
      </c>
      <c r="D28426" t="inlineStr">
        <is>
          <t>verchange</t>
        </is>
      </c>
      <c r="E28426" t="inlineStr">
        <is>
          <t>pytest</t>
        </is>
      </c>
      <c r="F28426" t="inlineStr"/>
      <c r="G28426" t="inlineStr">
        <is>
          <t>pytest</t>
        </is>
      </c>
      <c r="H28426" t="inlineStr"/>
    </row>
    <row r="28427">
      <c r="A28427" t="inlineStr">
        <is>
          <t>Pillow</t>
        </is>
      </c>
      <c r="B28427" t="inlineStr">
        <is>
          <t>fda33d5c09142c4bb0e99964919d01c2cc5f5995</t>
        </is>
      </c>
      <c r="C28427" t="inlineStr">
        <is>
          <t>2018-04-02 18:40:12+00:00</t>
        </is>
      </c>
      <c r="D28427" t="inlineStr">
        <is>
          <t>verchange</t>
        </is>
      </c>
      <c r="E28427" t="inlineStr">
        <is>
          <t>pytest-cov</t>
        </is>
      </c>
      <c r="F28427" t="inlineStr"/>
      <c r="G28427" t="inlineStr">
        <is>
          <t>pytest-cov</t>
        </is>
      </c>
      <c r="H28427" t="inlineStr"/>
    </row>
    <row r="28428">
      <c r="A28428" t="inlineStr">
        <is>
          <t>Pillow</t>
        </is>
      </c>
      <c r="B28428" t="inlineStr">
        <is>
          <t>aaca672173413883fbcefd659f04d74fe44fb5d5</t>
        </is>
      </c>
      <c r="C28428" t="inlineStr">
        <is>
          <t>2019-07-02 19:10:33+00:00</t>
        </is>
      </c>
      <c r="D28428" t="inlineStr">
        <is>
          <t>add</t>
        </is>
      </c>
      <c r="E28428" t="inlineStr">
        <is>
          <t>black</t>
        </is>
      </c>
      <c r="F28428" t="inlineStr"/>
      <c r="G28428" t="inlineStr"/>
      <c r="H28428" t="inlineStr"/>
    </row>
    <row r="28429">
      <c r="A28429" t="inlineStr">
        <is>
          <t>Pillow</t>
        </is>
      </c>
      <c r="B28429" t="inlineStr">
        <is>
          <t>8a30d135378dc6a1c3c08fa4bb9fbc15370feedf</t>
        </is>
      </c>
      <c r="C28429" t="inlineStr">
        <is>
          <t>2019-10-01 09:24:57+00:00</t>
        </is>
      </c>
      <c r="D28429" t="inlineStr">
        <is>
          <t>rem</t>
        </is>
      </c>
      <c r="E28429" t="inlineStr"/>
      <c r="F28429" t="inlineStr"/>
      <c r="G28429" t="inlineStr">
        <is>
          <t>alabaster</t>
        </is>
      </c>
      <c r="H28429" t="inlineStr"/>
    </row>
    <row r="28430">
      <c r="A28430" t="inlineStr">
        <is>
          <t>Pillow</t>
        </is>
      </c>
      <c r="B28430" t="inlineStr">
        <is>
          <t>8a30d135378dc6a1c3c08fa4bb9fbc15370feedf</t>
        </is>
      </c>
      <c r="C28430" t="inlineStr">
        <is>
          <t>2019-10-01 09:24:57+00:00</t>
        </is>
      </c>
      <c r="D28430" t="inlineStr">
        <is>
          <t>rem</t>
        </is>
      </c>
      <c r="E28430" t="inlineStr"/>
      <c r="F28430" t="inlineStr"/>
      <c r="G28430" t="inlineStr">
        <is>
          <t>Babel</t>
        </is>
      </c>
      <c r="H28430" t="inlineStr"/>
    </row>
    <row r="28431">
      <c r="A28431" t="inlineStr">
        <is>
          <t>Pillow</t>
        </is>
      </c>
      <c r="B28431" t="inlineStr">
        <is>
          <t>8a30d135378dc6a1c3c08fa4bb9fbc15370feedf</t>
        </is>
      </c>
      <c r="C28431" t="inlineStr">
        <is>
          <t>2019-10-01 09:24:57+00:00</t>
        </is>
      </c>
      <c r="D28431" t="inlineStr">
        <is>
          <t>rem</t>
        </is>
      </c>
      <c r="E28431" t="inlineStr"/>
      <c r="F28431" t="inlineStr"/>
      <c r="G28431" t="inlineStr">
        <is>
          <t>cov-core</t>
        </is>
      </c>
      <c r="H28431" t="inlineStr"/>
    </row>
    <row r="28432">
      <c r="A28432" t="inlineStr">
        <is>
          <t>Pillow</t>
        </is>
      </c>
      <c r="B28432" t="inlineStr">
        <is>
          <t>8a30d135378dc6a1c3c08fa4bb9fbc15370feedf</t>
        </is>
      </c>
      <c r="C28432" t="inlineStr">
        <is>
          <t>2019-10-01 09:24:57+00:00</t>
        </is>
      </c>
      <c r="D28432" t="inlineStr">
        <is>
          <t>rem</t>
        </is>
      </c>
      <c r="E28432" t="inlineStr"/>
      <c r="F28432" t="inlineStr"/>
      <c r="G28432" t="inlineStr">
        <is>
          <t>docopt</t>
        </is>
      </c>
      <c r="H28432" t="inlineStr"/>
    </row>
    <row r="28433">
      <c r="A28433" t="inlineStr">
        <is>
          <t>Pillow</t>
        </is>
      </c>
      <c r="B28433" t="inlineStr">
        <is>
          <t>8a30d135378dc6a1c3c08fa4bb9fbc15370feedf</t>
        </is>
      </c>
      <c r="C28433" t="inlineStr">
        <is>
          <t>2019-10-01 09:24:57+00:00</t>
        </is>
      </c>
      <c r="D28433" t="inlineStr">
        <is>
          <t>rem</t>
        </is>
      </c>
      <c r="E28433" t="inlineStr"/>
      <c r="F28433" t="inlineStr"/>
      <c r="G28433" t="inlineStr">
        <is>
          <t>docutils</t>
        </is>
      </c>
      <c r="H28433" t="inlineStr"/>
    </row>
    <row r="28434">
      <c r="A28434" t="inlineStr">
        <is>
          <t>Pillow</t>
        </is>
      </c>
      <c r="B28434" t="inlineStr">
        <is>
          <t>8a30d135378dc6a1c3c08fa4bb9fbc15370feedf</t>
        </is>
      </c>
      <c r="C28434" t="inlineStr">
        <is>
          <t>2019-10-01 09:24:57+00:00</t>
        </is>
      </c>
      <c r="D28434" t="inlineStr">
        <is>
          <t>rem</t>
        </is>
      </c>
      <c r="E28434" t="inlineStr"/>
      <c r="F28434" t="inlineStr"/>
      <c r="G28434" t="inlineStr">
        <is>
          <t>Jinja2</t>
        </is>
      </c>
      <c r="H28434" t="inlineStr"/>
    </row>
    <row r="28435">
      <c r="A28435" t="inlineStr">
        <is>
          <t>Pillow</t>
        </is>
      </c>
      <c r="B28435" t="inlineStr">
        <is>
          <t>8a30d135378dc6a1c3c08fa4bb9fbc15370feedf</t>
        </is>
      </c>
      <c r="C28435" t="inlineStr">
        <is>
          <t>2019-10-01 09:24:57+00:00</t>
        </is>
      </c>
      <c r="D28435" t="inlineStr">
        <is>
          <t>rem</t>
        </is>
      </c>
      <c r="E28435" t="inlineStr"/>
      <c r="F28435" t="inlineStr"/>
      <c r="G28435" t="inlineStr">
        <is>
          <t>MarkupSafe</t>
        </is>
      </c>
      <c r="H28435" t="inlineStr"/>
    </row>
    <row r="28436">
      <c r="A28436" t="inlineStr">
        <is>
          <t>Pillow</t>
        </is>
      </c>
      <c r="B28436" t="inlineStr">
        <is>
          <t>8a30d135378dc6a1c3c08fa4bb9fbc15370feedf</t>
        </is>
      </c>
      <c r="C28436" t="inlineStr">
        <is>
          <t>2019-10-01 09:24:57+00:00</t>
        </is>
      </c>
      <c r="D28436" t="inlineStr">
        <is>
          <t>rem</t>
        </is>
      </c>
      <c r="E28436" t="inlineStr"/>
      <c r="F28436" t="inlineStr"/>
      <c r="G28436" t="inlineStr">
        <is>
          <t>Pygments</t>
        </is>
      </c>
      <c r="H28436" t="inlineStr"/>
    </row>
    <row r="28437">
      <c r="A28437" t="inlineStr">
        <is>
          <t>Pillow</t>
        </is>
      </c>
      <c r="B28437" t="inlineStr">
        <is>
          <t>8a30d135378dc6a1c3c08fa4bb9fbc15370feedf</t>
        </is>
      </c>
      <c r="C28437" t="inlineStr">
        <is>
          <t>2019-10-01 09:24:57+00:00</t>
        </is>
      </c>
      <c r="D28437" t="inlineStr">
        <is>
          <t>rem</t>
        </is>
      </c>
      <c r="E28437" t="inlineStr"/>
      <c r="F28437" t="inlineStr"/>
      <c r="G28437" t="inlineStr">
        <is>
          <t>pytz</t>
        </is>
      </c>
      <c r="H28437" t="inlineStr"/>
    </row>
    <row r="28438">
      <c r="A28438" t="inlineStr">
        <is>
          <t>Pillow</t>
        </is>
      </c>
      <c r="B28438" t="inlineStr">
        <is>
          <t>8a30d135378dc6a1c3c08fa4bb9fbc15370feedf</t>
        </is>
      </c>
      <c r="C28438" t="inlineStr">
        <is>
          <t>2019-10-01 09:24:57+00:00</t>
        </is>
      </c>
      <c r="D28438" t="inlineStr">
        <is>
          <t>rem</t>
        </is>
      </c>
      <c r="E28438" t="inlineStr"/>
      <c r="F28438" t="inlineStr"/>
      <c r="G28438" t="inlineStr">
        <is>
          <t>requests</t>
        </is>
      </c>
      <c r="H28438" t="inlineStr"/>
    </row>
    <row r="28439">
      <c r="A28439" t="inlineStr">
        <is>
          <t>Pillow</t>
        </is>
      </c>
      <c r="B28439" t="inlineStr">
        <is>
          <t>8a30d135378dc6a1c3c08fa4bb9fbc15370feedf</t>
        </is>
      </c>
      <c r="C28439" t="inlineStr">
        <is>
          <t>2019-10-01 09:24:57+00:00</t>
        </is>
      </c>
      <c r="D28439" t="inlineStr">
        <is>
          <t>rem</t>
        </is>
      </c>
      <c r="E28439" t="inlineStr"/>
      <c r="F28439" t="inlineStr"/>
      <c r="G28439" t="inlineStr">
        <is>
          <t>six</t>
        </is>
      </c>
      <c r="H28439" t="inlineStr"/>
    </row>
    <row r="28440">
      <c r="A28440" t="inlineStr">
        <is>
          <t>Pillow</t>
        </is>
      </c>
      <c r="B28440" t="inlineStr">
        <is>
          <t>8a30d135378dc6a1c3c08fa4bb9fbc15370feedf</t>
        </is>
      </c>
      <c r="C28440" t="inlineStr">
        <is>
          <t>2019-10-01 09:24:57+00:00</t>
        </is>
      </c>
      <c r="D28440" t="inlineStr">
        <is>
          <t>rem</t>
        </is>
      </c>
      <c r="E28440" t="inlineStr"/>
      <c r="F28440" t="inlineStr"/>
      <c r="G28440" t="inlineStr">
        <is>
          <t>snowballstemmer</t>
        </is>
      </c>
      <c r="H28440" t="inlineStr"/>
    </row>
    <row r="28441">
      <c r="A28441" t="inlineStr">
        <is>
          <t>Pillow</t>
        </is>
      </c>
      <c r="B28441" t="inlineStr">
        <is>
          <t>8a30d135378dc6a1c3c08fa4bb9fbc15370feedf</t>
        </is>
      </c>
      <c r="C28441" t="inlineStr">
        <is>
          <t>2019-10-01 09:24:57+00:00</t>
        </is>
      </c>
      <c r="D28441" t="inlineStr">
        <is>
          <t>rem</t>
        </is>
      </c>
      <c r="E28441" t="inlineStr"/>
      <c r="F28441" t="inlineStr"/>
      <c r="G28441" t="inlineStr">
        <is>
          <t>Sphinx</t>
        </is>
      </c>
      <c r="H28441" t="inlineStr"/>
    </row>
    <row r="28442">
      <c r="A28442" t="inlineStr">
        <is>
          <t>Pillow</t>
        </is>
      </c>
      <c r="B28442" t="inlineStr">
        <is>
          <t>f0fe60ae9f930faeda2f0c22f602bed1f8a0f1c7</t>
        </is>
      </c>
      <c r="C28442" t="inlineStr">
        <is>
          <t>2020-04-01 10:12:46+00:00</t>
        </is>
      </c>
      <c r="D28442" t="inlineStr">
        <is>
          <t>rem</t>
        </is>
      </c>
      <c r="E28442" t="inlineStr"/>
      <c r="F28442" t="inlineStr"/>
      <c r="G28442" t="inlineStr">
        <is>
          <t>coveralls</t>
        </is>
      </c>
      <c r="H28442" t="inlineStr"/>
    </row>
    <row r="28443">
      <c r="A28443" t="inlineStr">
        <is>
          <t>Pillow</t>
        </is>
      </c>
      <c r="B28443" t="inlineStr">
        <is>
          <t>2bd74943fb9f320def6c066e732b701d1c15f677</t>
        </is>
      </c>
      <c r="C28443" t="inlineStr">
        <is>
          <t>2020-06-30 07:50:35+00:00</t>
        </is>
      </c>
      <c r="D28443" t="inlineStr">
        <is>
          <t>add</t>
        </is>
      </c>
      <c r="E28443" t="inlineStr">
        <is>
          <t>sphinx</t>
        </is>
      </c>
      <c r="F28443" t="inlineStr">
        <is>
          <t>&gt;=2.4</t>
        </is>
      </c>
      <c r="G28443" t="inlineStr"/>
      <c r="H28443" t="inlineStr"/>
    </row>
    <row r="28444">
      <c r="A28444" t="inlineStr">
        <is>
          <t>Pillow</t>
        </is>
      </c>
      <c r="B28444" t="inlineStr">
        <is>
          <t>235a7d6d7deab9555dc2c1b42fdf11243f6080e8</t>
        </is>
      </c>
      <c r="C28444" t="inlineStr">
        <is>
          <t>2020-10-14 16:02:53+00:00</t>
        </is>
      </c>
      <c r="D28444" t="inlineStr">
        <is>
          <t>verchange</t>
        </is>
      </c>
      <c r="E28444" t="inlineStr">
        <is>
          <t>black</t>
        </is>
      </c>
      <c r="F28444" t="inlineStr"/>
      <c r="G28444" t="inlineStr">
        <is>
          <t>black</t>
        </is>
      </c>
      <c r="H28444" t="inlineStr"/>
    </row>
    <row r="28445">
      <c r="A28445" t="inlineStr">
        <is>
          <t>Pillow</t>
        </is>
      </c>
      <c r="B28445" t="inlineStr">
        <is>
          <t>235a7d6d7deab9555dc2c1b42fdf11243f6080e8</t>
        </is>
      </c>
      <c r="C28445" t="inlineStr">
        <is>
          <t>2020-10-14 16:02:53+00:00</t>
        </is>
      </c>
      <c r="D28445" t="inlineStr">
        <is>
          <t>add</t>
        </is>
      </c>
      <c r="E28445" t="inlineStr">
        <is>
          <t>sphinx-removed-in</t>
        </is>
      </c>
      <c r="F28445" t="inlineStr"/>
      <c r="G28445" t="inlineStr"/>
      <c r="H28445" t="inlineStr"/>
    </row>
    <row r="28446">
      <c r="A28446" t="inlineStr">
        <is>
          <t>Pillow</t>
        </is>
      </c>
      <c r="B28446" t="inlineStr">
        <is>
          <t>fcc42e0d344146ee9d265d1f43c094ce5a0ec4cf</t>
        </is>
      </c>
      <c r="C28446" t="inlineStr">
        <is>
          <t>2021-01-02 11:39:02+00:00</t>
        </is>
      </c>
      <c r="D28446" t="inlineStr">
        <is>
          <t>add</t>
        </is>
      </c>
      <c r="E28446" t="inlineStr">
        <is>
          <t>markdown2</t>
        </is>
      </c>
      <c r="F28446" t="inlineStr"/>
      <c r="G28446" t="inlineStr"/>
      <c r="H28446" t="inlineStr"/>
    </row>
    <row r="28447">
      <c r="A28447" t="inlineStr">
        <is>
          <t>Pillow</t>
        </is>
      </c>
      <c r="B28447" t="inlineStr">
        <is>
          <t>fcc42e0d344146ee9d265d1f43c094ce5a0ec4cf</t>
        </is>
      </c>
      <c r="C28447" t="inlineStr">
        <is>
          <t>2021-01-02 11:39:02+00:00</t>
        </is>
      </c>
      <c r="D28447" t="inlineStr">
        <is>
          <t>add</t>
        </is>
      </c>
      <c r="E28447" t="inlineStr">
        <is>
          <t>packaging</t>
        </is>
      </c>
      <c r="F28447" t="inlineStr"/>
      <c r="G28447" t="inlineStr"/>
      <c r="H28447" t="inlineStr"/>
    </row>
    <row r="28448">
      <c r="A28448" t="inlineStr">
        <is>
          <t>Pillow</t>
        </is>
      </c>
      <c r="B28448" t="inlineStr">
        <is>
          <t>fcc42e0d344146ee9d265d1f43c094ce5a0ec4cf</t>
        </is>
      </c>
      <c r="C28448" t="inlineStr">
        <is>
          <t>2021-01-02 11:39:02+00:00</t>
        </is>
      </c>
      <c r="D28448" t="inlineStr">
        <is>
          <t>add</t>
        </is>
      </c>
      <c r="E28448" t="inlineStr">
        <is>
          <t>sphinx-issues</t>
        </is>
      </c>
      <c r="F28448" t="inlineStr"/>
      <c r="G28448" t="inlineStr"/>
      <c r="H28448" t="inlineStr"/>
    </row>
    <row r="28449">
      <c r="A28449" t="inlineStr">
        <is>
          <t>Pillow</t>
        </is>
      </c>
      <c r="B28449" t="inlineStr">
        <is>
          <t>fcc42e0d344146ee9d265d1f43c094ce5a0ec4cf</t>
        </is>
      </c>
      <c r="C28449" t="inlineStr">
        <is>
          <t>2021-01-02 11:39:02+00:00</t>
        </is>
      </c>
      <c r="D28449" t="inlineStr">
        <is>
          <t>rem</t>
        </is>
      </c>
      <c r="E28449" t="inlineStr"/>
      <c r="F28449" t="inlineStr"/>
      <c r="G28449" t="inlineStr">
        <is>
          <t>jarn.viewdoc</t>
        </is>
      </c>
      <c r="H28449" t="inlineStr"/>
    </row>
    <row r="28450">
      <c r="A28450" t="inlineStr">
        <is>
          <t>Pillow</t>
        </is>
      </c>
      <c r="B28450" t="inlineStr">
        <is>
          <t>fcc42e0d344146ee9d265d1f43c094ce5a0ec4cf</t>
        </is>
      </c>
      <c r="C28450" t="inlineStr">
        <is>
          <t>2021-01-02 11:39:02+00:00</t>
        </is>
      </c>
      <c r="D28450" t="inlineStr">
        <is>
          <t>rem</t>
        </is>
      </c>
      <c r="E28450" t="inlineStr"/>
      <c r="F28450" t="inlineStr"/>
      <c r="G28450" t="inlineStr">
        <is>
          <t>pycodestyle</t>
        </is>
      </c>
      <c r="H28450" t="inlineStr"/>
    </row>
    <row r="28451">
      <c r="A28451" t="inlineStr">
        <is>
          <t>Pillow</t>
        </is>
      </c>
      <c r="B28451" t="inlineStr">
        <is>
          <t>fcc42e0d344146ee9d265d1f43c094ce5a0ec4cf</t>
        </is>
      </c>
      <c r="C28451" t="inlineStr">
        <is>
          <t>2021-01-02 11:39:02+00:00</t>
        </is>
      </c>
      <c r="D28451" t="inlineStr">
        <is>
          <t>rem</t>
        </is>
      </c>
      <c r="E28451" t="inlineStr"/>
      <c r="F28451" t="inlineStr"/>
      <c r="G28451" t="inlineStr">
        <is>
          <t>pyflakes</t>
        </is>
      </c>
      <c r="H28451" t="inlineStr"/>
    </row>
    <row r="28452">
      <c r="A28452" t="inlineStr">
        <is>
          <t>django-mirage-field</t>
        </is>
      </c>
      <c r="B28452" t="inlineStr">
        <is>
          <t>5d968364150007106f9955726e94f5a17aaaa2d6</t>
        </is>
      </c>
      <c r="C28452" t="inlineStr">
        <is>
          <t>2019-04-28 04:58:27+00:00</t>
        </is>
      </c>
      <c r="D28452" t="inlineStr">
        <is>
          <t>add</t>
        </is>
      </c>
      <c r="E28452" t="inlineStr">
        <is>
          <t>psycopg2</t>
        </is>
      </c>
      <c r="F28452" t="inlineStr"/>
      <c r="G28452" t="inlineStr"/>
      <c r="H28452" t="inlineStr"/>
    </row>
    <row r="28453">
      <c r="A28453" t="inlineStr">
        <is>
          <t>django-mirage-field</t>
        </is>
      </c>
      <c r="B28453" t="inlineStr">
        <is>
          <t>5d968364150007106f9955726e94f5a17aaaa2d6</t>
        </is>
      </c>
      <c r="C28453" t="inlineStr">
        <is>
          <t>2019-04-28 04:58:27+00:00</t>
        </is>
      </c>
      <c r="D28453" t="inlineStr">
        <is>
          <t>add</t>
        </is>
      </c>
      <c r="E28453" t="inlineStr">
        <is>
          <t>pymysql</t>
        </is>
      </c>
      <c r="F28453" t="inlineStr"/>
      <c r="G28453" t="inlineStr"/>
      <c r="H28453" t="inlineStr"/>
    </row>
    <row r="28454">
      <c r="A28454" t="inlineStr">
        <is>
          <t>django-mirage-field</t>
        </is>
      </c>
      <c r="B28454" t="inlineStr">
        <is>
          <t>5d968364150007106f9955726e94f5a17aaaa2d6</t>
        </is>
      </c>
      <c r="C28454" t="inlineStr">
        <is>
          <t>2019-04-28 04:58:27+00:00</t>
        </is>
      </c>
      <c r="D28454" t="inlineStr">
        <is>
          <t>add</t>
        </is>
      </c>
      <c r="E28454" t="inlineStr">
        <is>
          <t>cryptography</t>
        </is>
      </c>
      <c r="F28454" t="inlineStr"/>
      <c r="G28454" t="inlineStr"/>
      <c r="H28454" t="inlineStr"/>
    </row>
    <row r="28455">
      <c r="A28455" t="inlineStr">
        <is>
          <t>django-mirage-field</t>
        </is>
      </c>
      <c r="B28455" t="inlineStr">
        <is>
          <t>5d968364150007106f9955726e94f5a17aaaa2d6</t>
        </is>
      </c>
      <c r="C28455" t="inlineStr">
        <is>
          <t>2019-04-28 04:58:27+00:00</t>
        </is>
      </c>
      <c r="D28455" t="inlineStr">
        <is>
          <t>add</t>
        </is>
      </c>
      <c r="E28455" t="inlineStr">
        <is>
          <t>tqdm</t>
        </is>
      </c>
      <c r="F28455" t="inlineStr"/>
      <c r="G28455" t="inlineStr"/>
      <c r="H28455" t="inlineStr"/>
    </row>
    <row r="28456">
      <c r="A28456" t="inlineStr">
        <is>
          <t>django-mirage-field</t>
        </is>
      </c>
      <c r="B28456" t="inlineStr">
        <is>
          <t>5d968364150007106f9955726e94f5a17aaaa2d6</t>
        </is>
      </c>
      <c r="C28456" t="inlineStr">
        <is>
          <t>2019-04-28 04:58:27+00:00</t>
        </is>
      </c>
      <c r="D28456" t="inlineStr">
        <is>
          <t>add</t>
        </is>
      </c>
      <c r="E28456" t="inlineStr">
        <is>
          <t>django</t>
        </is>
      </c>
      <c r="F28456" t="inlineStr"/>
      <c r="G28456" t="inlineStr"/>
      <c r="H28456" t="inlineStr"/>
    </row>
    <row r="28457">
      <c r="A28457" t="inlineStr">
        <is>
          <t>django-mirage-field</t>
        </is>
      </c>
      <c r="B28457" t="inlineStr">
        <is>
          <t>5d968364150007106f9955726e94f5a17aaaa2d6</t>
        </is>
      </c>
      <c r="C28457" t="inlineStr">
        <is>
          <t>2019-04-28 04:58:27+00:00</t>
        </is>
      </c>
      <c r="D28457" t="inlineStr">
        <is>
          <t>add</t>
        </is>
      </c>
      <c r="E28457" t="inlineStr">
        <is>
          <t>twine</t>
        </is>
      </c>
      <c r="F28457" t="inlineStr"/>
      <c r="G28457" t="inlineStr"/>
      <c r="H28457" t="inlineStr"/>
    </row>
    <row r="28458">
      <c r="A28458" t="inlineStr">
        <is>
          <t>aioalice</t>
        </is>
      </c>
      <c r="B28458" t="inlineStr">
        <is>
          <t>4aa9603ce35fbba110070cd30befb6d39fb47815</t>
        </is>
      </c>
      <c r="C28458" t="inlineStr">
        <is>
          <t>2019-10-04 06:27:28+00:00</t>
        </is>
      </c>
      <c r="D28458" t="inlineStr">
        <is>
          <t>verchange</t>
        </is>
      </c>
      <c r="E28458" t="inlineStr">
        <is>
          <t>attrs</t>
        </is>
      </c>
      <c r="F28458">
        <f>=18.1.0</f>
        <v/>
      </c>
      <c r="G28458" t="inlineStr">
        <is>
          <t>attrs</t>
        </is>
      </c>
      <c r="H28458" t="inlineStr">
        <is>
          <t>&gt;=18.1.0</t>
        </is>
      </c>
    </row>
    <row r="28459">
      <c r="A28459" t="inlineStr">
        <is>
          <t>aioalice</t>
        </is>
      </c>
      <c r="B28459" t="inlineStr">
        <is>
          <t>f87b2e24c42444b5cb274c95eff20555314ec4f6</t>
        </is>
      </c>
      <c r="C28459" t="inlineStr">
        <is>
          <t>2021-02-24 20:59:55+00:00</t>
        </is>
      </c>
      <c r="D28459" t="inlineStr">
        <is>
          <t>verchange</t>
        </is>
      </c>
      <c r="E28459" t="inlineStr">
        <is>
          <t>attrs</t>
        </is>
      </c>
      <c r="F28459">
        <f>=20.3.0</f>
        <v/>
      </c>
      <c r="G28459" t="inlineStr">
        <is>
          <t>attrs</t>
        </is>
      </c>
      <c r="H28459">
        <f>=18.1.0</f>
        <v/>
      </c>
    </row>
    <row r="28460">
      <c r="A28460" t="inlineStr">
        <is>
          <t>canmatrix</t>
        </is>
      </c>
      <c r="B28460" t="inlineStr">
        <is>
          <t>dcc785b48d006d4bfcb51c10c5e30a17ec17578a</t>
        </is>
      </c>
      <c r="C28460" t="inlineStr">
        <is>
          <t>2020-09-29 21:54:27+00:00</t>
        </is>
      </c>
      <c r="D28460" t="inlineStr">
        <is>
          <t>add</t>
        </is>
      </c>
      <c r="E28460" t="inlineStr">
        <is>
          <t>enum34</t>
        </is>
      </c>
      <c r="F28460" t="inlineStr"/>
      <c r="G28460" t="inlineStr"/>
      <c r="H28460" t="inlineStr"/>
    </row>
    <row r="28461">
      <c r="A28461" t="inlineStr">
        <is>
          <t>canmatrix</t>
        </is>
      </c>
      <c r="B28461" t="inlineStr">
        <is>
          <t>fc0507836c74ae94278ebd4001a7d95de86b3d49</t>
        </is>
      </c>
      <c r="C28461" t="inlineStr">
        <is>
          <t>2021-01-18 09:55:31+00:00</t>
        </is>
      </c>
      <c r="D28461" t="inlineStr">
        <is>
          <t>verchange</t>
        </is>
      </c>
      <c r="E28461" t="inlineStr">
        <is>
          <t>xlrd</t>
        </is>
      </c>
      <c r="F28461">
        <f>=1.2.0</f>
        <v/>
      </c>
      <c r="G28461" t="inlineStr">
        <is>
          <t>xlrd</t>
        </is>
      </c>
      <c r="H28461" t="inlineStr"/>
    </row>
    <row r="28462">
      <c r="A28462" t="inlineStr">
        <is>
          <t>RunestoneServer</t>
        </is>
      </c>
      <c r="B28462" t="inlineStr">
        <is>
          <t>1b1a62a87ed4982edcececdd24d16375f10fd626</t>
        </is>
      </c>
      <c r="C28462" t="inlineStr">
        <is>
          <t>2015-08-07 12:10:15+00:00</t>
        </is>
      </c>
      <c r="D28462" t="inlineStr">
        <is>
          <t>verchange</t>
        </is>
      </c>
      <c r="E28462" t="inlineStr">
        <is>
          <t>Pygments</t>
        </is>
      </c>
      <c r="F28462">
        <f>=2.0.2</f>
        <v/>
      </c>
      <c r="G28462" t="inlineStr">
        <is>
          <t>Pygments</t>
        </is>
      </c>
      <c r="H28462">
        <f>=1.6</f>
        <v/>
      </c>
    </row>
    <row r="28463">
      <c r="A28463" t="inlineStr">
        <is>
          <t>RunestoneServer</t>
        </is>
      </c>
      <c r="B28463" t="inlineStr">
        <is>
          <t>1b1a62a87ed4982edcececdd24d16375f10fd626</t>
        </is>
      </c>
      <c r="C28463" t="inlineStr">
        <is>
          <t>2015-08-07 12:10:15+00:00</t>
        </is>
      </c>
      <c r="D28463" t="inlineStr">
        <is>
          <t>verchange</t>
        </is>
      </c>
      <c r="E28463" t="inlineStr">
        <is>
          <t>Jinja2</t>
        </is>
      </c>
      <c r="F28463">
        <f>=2.7.3</f>
        <v/>
      </c>
      <c r="G28463" t="inlineStr">
        <is>
          <t>Jinja2</t>
        </is>
      </c>
      <c r="H28463">
        <f>=2.7.2</f>
        <v/>
      </c>
    </row>
    <row r="28464">
      <c r="A28464" t="inlineStr">
        <is>
          <t>RunestoneServer</t>
        </is>
      </c>
      <c r="B28464" t="inlineStr">
        <is>
          <t>1b1a62a87ed4982edcececdd24d16375f10fd626</t>
        </is>
      </c>
      <c r="C28464" t="inlineStr">
        <is>
          <t>2015-08-07 12:10:15+00:00</t>
        </is>
      </c>
      <c r="D28464" t="inlineStr">
        <is>
          <t>verchange</t>
        </is>
      </c>
      <c r="E28464" t="inlineStr">
        <is>
          <t>MarkupSafe</t>
        </is>
      </c>
      <c r="F28464">
        <f>=0.23</f>
        <v/>
      </c>
      <c r="G28464" t="inlineStr">
        <is>
          <t>MarkupSafe</t>
        </is>
      </c>
      <c r="H28464">
        <f>=0.21</f>
        <v/>
      </c>
    </row>
    <row r="28465">
      <c r="A28465" t="inlineStr">
        <is>
          <t>RunestoneServer</t>
        </is>
      </c>
      <c r="B28465" t="inlineStr">
        <is>
          <t>1b1a62a87ed4982edcececdd24d16375f10fd626</t>
        </is>
      </c>
      <c r="C28465" t="inlineStr">
        <is>
          <t>2015-08-07 12:10:15+00:00</t>
        </is>
      </c>
      <c r="D28465" t="inlineStr">
        <is>
          <t>verchange</t>
        </is>
      </c>
      <c r="E28465" t="inlineStr">
        <is>
          <t>Paver</t>
        </is>
      </c>
      <c r="F28465">
        <f>=1.2.4</f>
        <v/>
      </c>
      <c r="G28465" t="inlineStr">
        <is>
          <t>Paver</t>
        </is>
      </c>
      <c r="H28465">
        <f>=1.2.2</f>
        <v/>
      </c>
    </row>
    <row r="28466">
      <c r="A28466" t="inlineStr">
        <is>
          <t>RunestoneServer</t>
        </is>
      </c>
      <c r="B28466" t="inlineStr">
        <is>
          <t>1b1a62a87ed4982edcececdd24d16375f10fd626</t>
        </is>
      </c>
      <c r="C28466" t="inlineStr">
        <is>
          <t>2015-08-07 12:10:15+00:00</t>
        </is>
      </c>
      <c r="D28466" t="inlineStr">
        <is>
          <t>verchange</t>
        </is>
      </c>
      <c r="E28466" t="inlineStr">
        <is>
          <t>docutils</t>
        </is>
      </c>
      <c r="F28466">
        <f>=0.12</f>
        <v/>
      </c>
      <c r="G28466" t="inlineStr">
        <is>
          <t>docutils</t>
        </is>
      </c>
      <c r="H28466">
        <f>=0.11</f>
        <v/>
      </c>
    </row>
    <row r="28467">
      <c r="A28467" t="inlineStr">
        <is>
          <t>RunestoneServer</t>
        </is>
      </c>
      <c r="B28467" t="inlineStr">
        <is>
          <t>1b1a62a87ed4982edcececdd24d16375f10fd626</t>
        </is>
      </c>
      <c r="C28467" t="inlineStr">
        <is>
          <t>2015-08-07 12:10:15+00:00</t>
        </is>
      </c>
      <c r="D28467" t="inlineStr">
        <is>
          <t>verchange</t>
        </is>
      </c>
      <c r="E28467" t="inlineStr">
        <is>
          <t>Sphinx</t>
        </is>
      </c>
      <c r="F28467">
        <f>=1.3.1</f>
        <v/>
      </c>
      <c r="G28467" t="inlineStr">
        <is>
          <t>Sphinx</t>
        </is>
      </c>
      <c r="H28467">
        <f>=1.2.2</f>
        <v/>
      </c>
    </row>
    <row r="28468">
      <c r="A28468" t="inlineStr">
        <is>
          <t>RunestoneServer</t>
        </is>
      </c>
      <c r="B28468" t="inlineStr">
        <is>
          <t>1b1a62a87ed4982edcececdd24d16375f10fd626</t>
        </is>
      </c>
      <c r="C28468" t="inlineStr">
        <is>
          <t>2015-08-07 12:10:15+00:00</t>
        </is>
      </c>
      <c r="D28468" t="inlineStr">
        <is>
          <t>verchange</t>
        </is>
      </c>
      <c r="E28468" t="inlineStr">
        <is>
          <t>psycopg2</t>
        </is>
      </c>
      <c r="F28468">
        <f>=2.6</f>
        <v/>
      </c>
      <c r="G28468" t="inlineStr">
        <is>
          <t>psycopg2</t>
        </is>
      </c>
      <c r="H28468">
        <f>=2.5.2</f>
        <v/>
      </c>
    </row>
    <row r="28469">
      <c r="A28469" t="inlineStr">
        <is>
          <t>RunestoneServer</t>
        </is>
      </c>
      <c r="B28469" t="inlineStr">
        <is>
          <t>1b1a62a87ed4982edcececdd24d16375f10fd626</t>
        </is>
      </c>
      <c r="C28469" t="inlineStr">
        <is>
          <t>2015-08-07 12:10:15+00:00</t>
        </is>
      </c>
      <c r="D28469" t="inlineStr">
        <is>
          <t>verchange</t>
        </is>
      </c>
      <c r="E28469" t="inlineStr">
        <is>
          <t>sphinxcontrib-paverutils</t>
        </is>
      </c>
      <c r="F28469">
        <f>=1.7</f>
        <v/>
      </c>
      <c r="G28469" t="inlineStr">
        <is>
          <t>sphinxcontrib-paverutils</t>
        </is>
      </c>
      <c r="H28469">
        <f>=1.6</f>
        <v/>
      </c>
    </row>
    <row r="28470">
      <c r="A28470" t="inlineStr">
        <is>
          <t>RunestoneServer</t>
        </is>
      </c>
      <c r="B28470" t="inlineStr">
        <is>
          <t>1b1a62a87ed4982edcececdd24d16375f10fd626</t>
        </is>
      </c>
      <c r="C28470" t="inlineStr">
        <is>
          <t>2015-08-07 12:10:15+00:00</t>
        </is>
      </c>
      <c r="D28470" t="inlineStr">
        <is>
          <t>verchange</t>
        </is>
      </c>
      <c r="E28470" t="inlineStr">
        <is>
          <t>cogapp</t>
        </is>
      </c>
      <c r="F28470">
        <f>=2.4</f>
        <v/>
      </c>
      <c r="G28470" t="inlineStr">
        <is>
          <t>cogapp</t>
        </is>
      </c>
      <c r="H28470">
        <f>=2.3</f>
        <v/>
      </c>
    </row>
    <row r="28471">
      <c r="A28471" t="inlineStr">
        <is>
          <t>RunestoneServer</t>
        </is>
      </c>
      <c r="B28471" t="inlineStr">
        <is>
          <t>1b1a62a87ed4982edcececdd24d16375f10fd626</t>
        </is>
      </c>
      <c r="C28471" t="inlineStr">
        <is>
          <t>2015-08-07 12:10:15+00:00</t>
        </is>
      </c>
      <c r="D28471" t="inlineStr">
        <is>
          <t>add</t>
        </is>
      </c>
      <c r="E28471" t="inlineStr">
        <is>
          <t>Babel</t>
        </is>
      </c>
      <c r="F28471">
        <f>=1.3</f>
        <v/>
      </c>
      <c r="G28471" t="inlineStr"/>
      <c r="H28471" t="inlineStr"/>
    </row>
    <row r="28472">
      <c r="A28472" t="inlineStr">
        <is>
          <t>RunestoneServer</t>
        </is>
      </c>
      <c r="B28472" t="inlineStr">
        <is>
          <t>1b1a62a87ed4982edcececdd24d16375f10fd626</t>
        </is>
      </c>
      <c r="C28472" t="inlineStr">
        <is>
          <t>2015-08-07 12:10:15+00:00</t>
        </is>
      </c>
      <c r="D28472" t="inlineStr">
        <is>
          <t>add</t>
        </is>
      </c>
      <c r="E28472" t="inlineStr">
        <is>
          <t>SQLAlchemy</t>
        </is>
      </c>
      <c r="F28472">
        <f>=0.9.7</f>
        <v/>
      </c>
      <c r="G28472" t="inlineStr"/>
      <c r="H28472" t="inlineStr"/>
    </row>
    <row r="28473">
      <c r="A28473" t="inlineStr">
        <is>
          <t>RunestoneServer</t>
        </is>
      </c>
      <c r="B28473" t="inlineStr">
        <is>
          <t>1b1a62a87ed4982edcececdd24d16375f10fd626</t>
        </is>
      </c>
      <c r="C28473" t="inlineStr">
        <is>
          <t>2015-08-07 12:10:15+00:00</t>
        </is>
      </c>
      <c r="D28473" t="inlineStr">
        <is>
          <t>add</t>
        </is>
      </c>
      <c r="E28473" t="inlineStr">
        <is>
          <t>alabaster</t>
        </is>
      </c>
      <c r="F28473">
        <f>=0.7.4</f>
        <v/>
      </c>
      <c r="G28473" t="inlineStr"/>
      <c r="H28473" t="inlineStr"/>
    </row>
    <row r="28474">
      <c r="A28474" t="inlineStr">
        <is>
          <t>RunestoneServer</t>
        </is>
      </c>
      <c r="B28474" t="inlineStr">
        <is>
          <t>1b1a62a87ed4982edcececdd24d16375f10fd626</t>
        </is>
      </c>
      <c r="C28474" t="inlineStr">
        <is>
          <t>2015-08-07 12:10:15+00:00</t>
        </is>
      </c>
      <c r="D28474" t="inlineStr">
        <is>
          <t>add</t>
        </is>
      </c>
      <c r="E28474" t="inlineStr">
        <is>
          <t>argparse</t>
        </is>
      </c>
      <c r="F28474">
        <f>=1.2.1</f>
        <v/>
      </c>
      <c r="G28474" t="inlineStr"/>
      <c r="H28474" t="inlineStr"/>
    </row>
    <row r="28475">
      <c r="A28475" t="inlineStr">
        <is>
          <t>RunestoneServer</t>
        </is>
      </c>
      <c r="B28475" t="inlineStr">
        <is>
          <t>1b1a62a87ed4982edcececdd24d16375f10fd626</t>
        </is>
      </c>
      <c r="C28475" t="inlineStr">
        <is>
          <t>2015-08-07 12:10:15+00:00</t>
        </is>
      </c>
      <c r="D28475" t="inlineStr">
        <is>
          <t>add</t>
        </is>
      </c>
      <c r="E28475" t="inlineStr">
        <is>
          <t>click</t>
        </is>
      </c>
      <c r="F28475">
        <f>=4.0</f>
        <v/>
      </c>
      <c r="G28475" t="inlineStr"/>
      <c r="H28475" t="inlineStr"/>
    </row>
    <row r="28476">
      <c r="A28476" t="inlineStr">
        <is>
          <t>RunestoneServer</t>
        </is>
      </c>
      <c r="B28476" t="inlineStr">
        <is>
          <t>1b1a62a87ed4982edcececdd24d16375f10fd626</t>
        </is>
      </c>
      <c r="C28476" t="inlineStr">
        <is>
          <t>2015-08-07 12:10:15+00:00</t>
        </is>
      </c>
      <c r="D28476" t="inlineStr">
        <is>
          <t>add</t>
        </is>
      </c>
      <c r="E28476" t="inlineStr">
        <is>
          <t>dulwich</t>
        </is>
      </c>
      <c r="F28476">
        <f>=0.10.0</f>
        <v/>
      </c>
      <c r="G28476" t="inlineStr"/>
      <c r="H28476" t="inlineStr"/>
    </row>
    <row r="28477">
      <c r="A28477" t="inlineStr">
        <is>
          <t>RunestoneServer</t>
        </is>
      </c>
      <c r="B28477" t="inlineStr">
        <is>
          <t>1b1a62a87ed4982edcececdd24d16375f10fd626</t>
        </is>
      </c>
      <c r="C28477" t="inlineStr">
        <is>
          <t>2015-08-07 12:10:15+00:00</t>
        </is>
      </c>
      <c r="D28477" t="inlineStr">
        <is>
          <t>add</t>
        </is>
      </c>
      <c r="E28477" t="inlineStr">
        <is>
          <t>itsdangerous</t>
        </is>
      </c>
      <c r="F28477">
        <f>=0.24</f>
        <v/>
      </c>
      <c r="G28477" t="inlineStr"/>
      <c r="H28477" t="inlineStr"/>
    </row>
    <row r="28478">
      <c r="A28478" t="inlineStr">
        <is>
          <t>RunestoneServer</t>
        </is>
      </c>
      <c r="B28478" t="inlineStr">
        <is>
          <t>1b1a62a87ed4982edcececdd24d16375f10fd626</t>
        </is>
      </c>
      <c r="C28478" t="inlineStr">
        <is>
          <t>2015-08-07 12:10:15+00:00</t>
        </is>
      </c>
      <c r="D28478" t="inlineStr">
        <is>
          <t>add</t>
        </is>
      </c>
      <c r="E28478" t="inlineStr">
        <is>
          <t>pytz</t>
        </is>
      </c>
      <c r="F28478">
        <f>=2015.2</f>
        <v/>
      </c>
      <c r="G28478" t="inlineStr"/>
      <c r="H28478" t="inlineStr"/>
    </row>
    <row r="28479">
      <c r="A28479" t="inlineStr">
        <is>
          <t>RunestoneServer</t>
        </is>
      </c>
      <c r="B28479" t="inlineStr">
        <is>
          <t>1b1a62a87ed4982edcececdd24d16375f10fd626</t>
        </is>
      </c>
      <c r="C28479" t="inlineStr">
        <is>
          <t>2015-08-07 12:10:15+00:00</t>
        </is>
      </c>
      <c r="D28479" t="inlineStr">
        <is>
          <t>add</t>
        </is>
      </c>
      <c r="E28479" t="inlineStr">
        <is>
          <t>runestone</t>
        </is>
      </c>
      <c r="F28479" t="inlineStr">
        <is>
          <t>&gt;=2.0.0</t>
        </is>
      </c>
      <c r="G28479" t="inlineStr"/>
      <c r="H28479" t="inlineStr"/>
    </row>
    <row r="28480">
      <c r="A28480" t="inlineStr">
        <is>
          <t>RunestoneServer</t>
        </is>
      </c>
      <c r="B28480" t="inlineStr">
        <is>
          <t>1b1a62a87ed4982edcececdd24d16375f10fd626</t>
        </is>
      </c>
      <c r="C28480" t="inlineStr">
        <is>
          <t>2015-08-07 12:10:15+00:00</t>
        </is>
      </c>
      <c r="D28480" t="inlineStr">
        <is>
          <t>add</t>
        </is>
      </c>
      <c r="E28480" t="inlineStr">
        <is>
          <t>six</t>
        </is>
      </c>
      <c r="F28480">
        <f>=1.9.0</f>
        <v/>
      </c>
      <c r="G28480" t="inlineStr"/>
      <c r="H28480" t="inlineStr"/>
    </row>
    <row r="28481">
      <c r="A28481" t="inlineStr">
        <is>
          <t>RunestoneServer</t>
        </is>
      </c>
      <c r="B28481" t="inlineStr">
        <is>
          <t>1b1a62a87ed4982edcececdd24d16375f10fd626</t>
        </is>
      </c>
      <c r="C28481" t="inlineStr">
        <is>
          <t>2015-08-07 12:10:15+00:00</t>
        </is>
      </c>
      <c r="D28481" t="inlineStr">
        <is>
          <t>add</t>
        </is>
      </c>
      <c r="E28481" t="inlineStr">
        <is>
          <t>snowballstemmer</t>
        </is>
      </c>
      <c r="F28481">
        <f>=1.2.0</f>
        <v/>
      </c>
      <c r="G28481" t="inlineStr"/>
      <c r="H28481" t="inlineStr"/>
    </row>
    <row r="28482">
      <c r="A28482" t="inlineStr">
        <is>
          <t>RunestoneServer</t>
        </is>
      </c>
      <c r="B28482" t="inlineStr">
        <is>
          <t>1b1a62a87ed4982edcececdd24d16375f10fd626</t>
        </is>
      </c>
      <c r="C28482" t="inlineStr">
        <is>
          <t>2015-08-07 12:10:15+00:00</t>
        </is>
      </c>
      <c r="D28482" t="inlineStr">
        <is>
          <t>add</t>
        </is>
      </c>
      <c r="E28482" t="inlineStr">
        <is>
          <t>sphinx-rtd-theme</t>
        </is>
      </c>
      <c r="F28482">
        <f>=0.1.8</f>
        <v/>
      </c>
      <c r="G28482" t="inlineStr"/>
      <c r="H28482" t="inlineStr"/>
    </row>
    <row r="28483">
      <c r="A28483" t="inlineStr">
        <is>
          <t>RunestoneServer</t>
        </is>
      </c>
      <c r="B28483" t="inlineStr">
        <is>
          <t>1b1a62a87ed4982edcececdd24d16375f10fd626</t>
        </is>
      </c>
      <c r="C28483" t="inlineStr">
        <is>
          <t>2015-08-07 12:10:15+00:00</t>
        </is>
      </c>
      <c r="D28483" t="inlineStr">
        <is>
          <t>add</t>
        </is>
      </c>
      <c r="E28483" t="inlineStr">
        <is>
          <t>subprocess32</t>
        </is>
      </c>
      <c r="F28483">
        <f>=3.2.6</f>
        <v/>
      </c>
      <c r="G28483" t="inlineStr"/>
      <c r="H28483" t="inlineStr"/>
    </row>
    <row r="28484">
      <c r="A28484" t="inlineStr">
        <is>
          <t>RunestoneServer</t>
        </is>
      </c>
      <c r="B28484" t="inlineStr">
        <is>
          <t>e937836b96b540ea1d4e85fee309ca3355f4f3bc</t>
        </is>
      </c>
      <c r="C28484" t="inlineStr">
        <is>
          <t>2019-07-23 12:50:04+00:00</t>
        </is>
      </c>
      <c r="D28484" t="inlineStr">
        <is>
          <t>verchange</t>
        </is>
      </c>
      <c r="E28484" t="inlineStr">
        <is>
          <t>six</t>
        </is>
      </c>
      <c r="F28484" t="inlineStr">
        <is>
          <t>&gt;=1.10.0</t>
        </is>
      </c>
      <c r="G28484" t="inlineStr">
        <is>
          <t>six</t>
        </is>
      </c>
      <c r="H28484">
        <f>=1.9.0</f>
        <v/>
      </c>
    </row>
    <row r="28485">
      <c r="A28485" t="inlineStr">
        <is>
          <t>RunestoneServer</t>
        </is>
      </c>
      <c r="B28485" t="inlineStr">
        <is>
          <t>e937836b96b540ea1d4e85fee309ca3355f4f3bc</t>
        </is>
      </c>
      <c r="C28485" t="inlineStr">
        <is>
          <t>2019-07-23 12:50:04+00:00</t>
        </is>
      </c>
      <c r="D28485" t="inlineStr">
        <is>
          <t>verchange</t>
        </is>
      </c>
      <c r="E28485" t="inlineStr">
        <is>
          <t>pytz</t>
        </is>
      </c>
      <c r="F28485" t="inlineStr">
        <is>
          <t>&gt;=2016.6.1</t>
        </is>
      </c>
      <c r="G28485" t="inlineStr">
        <is>
          <t>pytz</t>
        </is>
      </c>
      <c r="H28485">
        <f>=2015.2</f>
        <v/>
      </c>
    </row>
    <row r="28486">
      <c r="A28486" t="inlineStr">
        <is>
          <t>RunestoneServer</t>
        </is>
      </c>
      <c r="B28486" t="inlineStr">
        <is>
          <t>e937836b96b540ea1d4e85fee309ca3355f4f3bc</t>
        </is>
      </c>
      <c r="C28486" t="inlineStr">
        <is>
          <t>2019-07-23 12:50:04+00:00</t>
        </is>
      </c>
      <c r="D28486" t="inlineStr">
        <is>
          <t>verchange</t>
        </is>
      </c>
      <c r="E28486" t="inlineStr">
        <is>
          <t>runestone</t>
        </is>
      </c>
      <c r="F28486" t="inlineStr">
        <is>
          <t>&gt;=3.0.7</t>
        </is>
      </c>
      <c r="G28486" t="inlineStr">
        <is>
          <t>runestone</t>
        </is>
      </c>
      <c r="H28486" t="inlineStr">
        <is>
          <t>&gt;=2.0.0</t>
        </is>
      </c>
    </row>
    <row r="28487">
      <c r="A28487" t="inlineStr">
        <is>
          <t>RunestoneServer</t>
        </is>
      </c>
      <c r="B28487" t="inlineStr">
        <is>
          <t>e937836b96b540ea1d4e85fee309ca3355f4f3bc</t>
        </is>
      </c>
      <c r="C28487" t="inlineStr">
        <is>
          <t>2019-07-23 12:50:04+00:00</t>
        </is>
      </c>
      <c r="D28487" t="inlineStr">
        <is>
          <t>verchange</t>
        </is>
      </c>
      <c r="E28487" t="inlineStr">
        <is>
          <t>pylint</t>
        </is>
      </c>
      <c r="F28487" t="inlineStr">
        <is>
          <t>&gt;=1.2.1</t>
        </is>
      </c>
      <c r="G28487" t="inlineStr">
        <is>
          <t>pylint</t>
        </is>
      </c>
      <c r="H28487">
        <f>=1.2.1</f>
        <v/>
      </c>
    </row>
    <row r="28488">
      <c r="A28488" t="inlineStr">
        <is>
          <t>RunestoneServer</t>
        </is>
      </c>
      <c r="B28488" t="inlineStr">
        <is>
          <t>e937836b96b540ea1d4e85fee309ca3355f4f3bc</t>
        </is>
      </c>
      <c r="C28488" t="inlineStr">
        <is>
          <t>2019-07-23 12:50:04+00:00</t>
        </is>
      </c>
      <c r="D28488" t="inlineStr">
        <is>
          <t>verchange</t>
        </is>
      </c>
      <c r="E28488" t="inlineStr">
        <is>
          <t>Paver</t>
        </is>
      </c>
      <c r="F28488" t="inlineStr">
        <is>
          <t>&gt;=1.2.4</t>
        </is>
      </c>
      <c r="G28488" t="inlineStr">
        <is>
          <t>Paver</t>
        </is>
      </c>
      <c r="H28488">
        <f>=1.2.4</f>
        <v/>
      </c>
    </row>
    <row r="28489">
      <c r="A28489" t="inlineStr">
        <is>
          <t>RunestoneServer</t>
        </is>
      </c>
      <c r="B28489" t="inlineStr">
        <is>
          <t>e937836b96b540ea1d4e85fee309ca3355f4f3bc</t>
        </is>
      </c>
      <c r="C28489" t="inlineStr">
        <is>
          <t>2019-07-23 12:50:04+00:00</t>
        </is>
      </c>
      <c r="D28489" t="inlineStr">
        <is>
          <t>verchange</t>
        </is>
      </c>
      <c r="E28489" t="inlineStr">
        <is>
          <t>sphinxcontrib-paverutils</t>
        </is>
      </c>
      <c r="F28489" t="inlineStr">
        <is>
          <t>&gt;=1.17</t>
        </is>
      </c>
      <c r="G28489" t="inlineStr">
        <is>
          <t>sphinxcontrib-paverutils</t>
        </is>
      </c>
      <c r="H28489">
        <f>=1.7</f>
        <v/>
      </c>
    </row>
    <row r="28490">
      <c r="A28490" t="inlineStr">
        <is>
          <t>RunestoneServer</t>
        </is>
      </c>
      <c r="B28490" t="inlineStr">
        <is>
          <t>e937836b96b540ea1d4e85fee309ca3355f4f3bc</t>
        </is>
      </c>
      <c r="C28490" t="inlineStr">
        <is>
          <t>2019-07-23 12:50:04+00:00</t>
        </is>
      </c>
      <c r="D28490" t="inlineStr">
        <is>
          <t>verchange</t>
        </is>
      </c>
      <c r="E28490" t="inlineStr">
        <is>
          <t>SQLAlchemy</t>
        </is>
      </c>
      <c r="F28490" t="inlineStr">
        <is>
          <t>&gt;=1.0.14</t>
        </is>
      </c>
      <c r="G28490" t="inlineStr">
        <is>
          <t>SQLAlchemy</t>
        </is>
      </c>
      <c r="H28490">
        <f>=0.9.7</f>
        <v/>
      </c>
    </row>
    <row r="28491">
      <c r="A28491" t="inlineStr">
        <is>
          <t>RunestoneServer</t>
        </is>
      </c>
      <c r="B28491" t="inlineStr">
        <is>
          <t>e937836b96b540ea1d4e85fee309ca3355f4f3bc</t>
        </is>
      </c>
      <c r="C28491" t="inlineStr">
        <is>
          <t>2019-07-23 12:50:04+00:00</t>
        </is>
      </c>
      <c r="D28491" t="inlineStr">
        <is>
          <t>verchange</t>
        </is>
      </c>
      <c r="E28491" t="inlineStr">
        <is>
          <t>Sphinx</t>
        </is>
      </c>
      <c r="F28491" t="inlineStr">
        <is>
          <t>&gt;=1.8.5</t>
        </is>
      </c>
      <c r="G28491" t="inlineStr">
        <is>
          <t>Sphinx</t>
        </is>
      </c>
      <c r="H28491">
        <f>=1.3.1</f>
        <v/>
      </c>
    </row>
    <row r="28492">
      <c r="A28492" t="inlineStr">
        <is>
          <t>RunestoneServer</t>
        </is>
      </c>
      <c r="B28492" t="inlineStr">
        <is>
          <t>e937836b96b540ea1d4e85fee309ca3355f4f3bc</t>
        </is>
      </c>
      <c r="C28492" t="inlineStr">
        <is>
          <t>2019-07-23 12:50:04+00:00</t>
        </is>
      </c>
      <c r="D28492" t="inlineStr">
        <is>
          <t>verchange</t>
        </is>
      </c>
      <c r="E28492" t="inlineStr">
        <is>
          <t>lxml</t>
        </is>
      </c>
      <c r="F28492" t="inlineStr">
        <is>
          <t>&gt;=3.3.5</t>
        </is>
      </c>
      <c r="G28492" t="inlineStr">
        <is>
          <t>lxml</t>
        </is>
      </c>
      <c r="H28492">
        <f>=3.3.5</f>
        <v/>
      </c>
    </row>
    <row r="28493">
      <c r="A28493" t="inlineStr">
        <is>
          <t>RunestoneServer</t>
        </is>
      </c>
      <c r="B28493" t="inlineStr">
        <is>
          <t>e937836b96b540ea1d4e85fee309ca3355f4f3bc</t>
        </is>
      </c>
      <c r="C28493" t="inlineStr">
        <is>
          <t>2019-07-23 12:50:04+00:00</t>
        </is>
      </c>
      <c r="D28493" t="inlineStr">
        <is>
          <t>verchange</t>
        </is>
      </c>
      <c r="E28493" t="inlineStr">
        <is>
          <t>diff-match-patch</t>
        </is>
      </c>
      <c r="F28493" t="inlineStr">
        <is>
          <t>&gt;=20110725.1</t>
        </is>
      </c>
      <c r="G28493" t="inlineStr">
        <is>
          <t>diff-match-patch</t>
        </is>
      </c>
      <c r="H28493">
        <f>=20110725.1</f>
        <v/>
      </c>
    </row>
    <row r="28494">
      <c r="A28494" t="inlineStr">
        <is>
          <t>RunestoneServer</t>
        </is>
      </c>
      <c r="B28494" t="inlineStr">
        <is>
          <t>e937836b96b540ea1d4e85fee309ca3355f4f3bc</t>
        </is>
      </c>
      <c r="C28494" t="inlineStr">
        <is>
          <t>2019-07-23 12:50:04+00:00</t>
        </is>
      </c>
      <c r="D28494" t="inlineStr">
        <is>
          <t>add</t>
        </is>
      </c>
      <c r="E28494" t="inlineStr">
        <is>
          <t>numpy</t>
        </is>
      </c>
      <c r="F28494" t="inlineStr">
        <is>
          <t>&gt;=1.9.2</t>
        </is>
      </c>
      <c r="G28494" t="inlineStr"/>
      <c r="H28494" t="inlineStr"/>
    </row>
    <row r="28495">
      <c r="A28495" t="inlineStr">
        <is>
          <t>RunestoneServer</t>
        </is>
      </c>
      <c r="B28495" t="inlineStr">
        <is>
          <t>e937836b96b540ea1d4e85fee309ca3355f4f3bc</t>
        </is>
      </c>
      <c r="C28495" t="inlineStr">
        <is>
          <t>2019-07-23 12:50:04+00:00</t>
        </is>
      </c>
      <c r="D28495" t="inlineStr">
        <is>
          <t>add</t>
        </is>
      </c>
      <c r="E28495" t="inlineStr">
        <is>
          <t>psycopg2-binary</t>
        </is>
      </c>
      <c r="F28495" t="inlineStr"/>
      <c r="G28495" t="inlineStr"/>
      <c r="H28495" t="inlineStr"/>
    </row>
    <row r="28496">
      <c r="A28496" t="inlineStr">
        <is>
          <t>RunestoneServer</t>
        </is>
      </c>
      <c r="B28496" t="inlineStr">
        <is>
          <t>e937836b96b540ea1d4e85fee309ca3355f4f3bc</t>
        </is>
      </c>
      <c r="C28496" t="inlineStr">
        <is>
          <t>2019-07-23 12:50:04+00:00</t>
        </is>
      </c>
      <c r="D28496" t="inlineStr">
        <is>
          <t>add</t>
        </is>
      </c>
      <c r="E28496" t="inlineStr">
        <is>
          <t>python-dateutil</t>
        </is>
      </c>
      <c r="F28496" t="inlineStr">
        <is>
          <t>&gt;=2.4.2</t>
        </is>
      </c>
      <c r="G28496" t="inlineStr"/>
      <c r="H28496" t="inlineStr"/>
    </row>
    <row r="28497">
      <c r="A28497" t="inlineStr">
        <is>
          <t>RunestoneServer</t>
        </is>
      </c>
      <c r="B28497" t="inlineStr">
        <is>
          <t>e937836b96b540ea1d4e85fee309ca3355f4f3bc</t>
        </is>
      </c>
      <c r="C28497" t="inlineStr">
        <is>
          <t>2019-07-23 12:50:04+00:00</t>
        </is>
      </c>
      <c r="D28497" t="inlineStr">
        <is>
          <t>add</t>
        </is>
      </c>
      <c r="E28497" t="inlineStr">
        <is>
          <t>requests</t>
        </is>
      </c>
      <c r="F28497" t="inlineStr">
        <is>
          <t>&gt;=2.10.0</t>
        </is>
      </c>
      <c r="G28497" t="inlineStr"/>
      <c r="H28497" t="inlineStr"/>
    </row>
    <row r="28498">
      <c r="A28498" t="inlineStr">
        <is>
          <t>RunestoneServer</t>
        </is>
      </c>
      <c r="B28498" t="inlineStr">
        <is>
          <t>e937836b96b540ea1d4e85fee309ca3355f4f3bc</t>
        </is>
      </c>
      <c r="C28498" t="inlineStr">
        <is>
          <t>2019-07-23 12:50:04+00:00</t>
        </is>
      </c>
      <c r="D28498" t="inlineStr">
        <is>
          <t>add</t>
        </is>
      </c>
      <c r="E28498" t="inlineStr">
        <is>
          <t>selenium</t>
        </is>
      </c>
      <c r="F28498" t="inlineStr">
        <is>
          <t>&gt;=2.53.6</t>
        </is>
      </c>
      <c r="G28498" t="inlineStr"/>
      <c r="H28498" t="inlineStr"/>
    </row>
    <row r="28499">
      <c r="A28499" t="inlineStr">
        <is>
          <t>RunestoneServer</t>
        </is>
      </c>
      <c r="B28499" t="inlineStr">
        <is>
          <t>e937836b96b540ea1d4e85fee309ca3355f4f3bc</t>
        </is>
      </c>
      <c r="C28499" t="inlineStr">
        <is>
          <t>2019-07-23 12:50:04+00:00</t>
        </is>
      </c>
      <c r="D28499" t="inlineStr">
        <is>
          <t>add</t>
        </is>
      </c>
      <c r="E28499" t="inlineStr">
        <is>
          <t>cssselect</t>
        </is>
      </c>
      <c r="F28499" t="inlineStr">
        <is>
          <t>&gt;=1.0</t>
        </is>
      </c>
      <c r="G28499" t="inlineStr"/>
      <c r="H28499" t="inlineStr"/>
    </row>
    <row r="28500">
      <c r="A28500" t="inlineStr">
        <is>
          <t>RunestoneServer</t>
        </is>
      </c>
      <c r="B28500" t="inlineStr">
        <is>
          <t>e937836b96b540ea1d4e85fee309ca3355f4f3bc</t>
        </is>
      </c>
      <c r="C28500" t="inlineStr">
        <is>
          <t>2019-07-23 12:50:04+00:00</t>
        </is>
      </c>
      <c r="D28500" t="inlineStr">
        <is>
          <t>add</t>
        </is>
      </c>
      <c r="E28500" t="inlineStr">
        <is>
          <t>oauth2</t>
        </is>
      </c>
      <c r="F28500" t="inlineStr">
        <is>
          <t>&gt;=1.9</t>
        </is>
      </c>
      <c r="G28500" t="inlineStr"/>
      <c r="H28500" t="inlineStr"/>
    </row>
    <row r="28501">
      <c r="A28501" t="inlineStr">
        <is>
          <t>RunestoneServer</t>
        </is>
      </c>
      <c r="B28501" t="inlineStr">
        <is>
          <t>e937836b96b540ea1d4e85fee309ca3355f4f3bc</t>
        </is>
      </c>
      <c r="C28501" t="inlineStr">
        <is>
          <t>2019-07-23 12:50:04+00:00</t>
        </is>
      </c>
      <c r="D28501" t="inlineStr">
        <is>
          <t>add</t>
        </is>
      </c>
      <c r="E28501" t="inlineStr">
        <is>
          <t>bleach</t>
        </is>
      </c>
      <c r="F28501" t="inlineStr">
        <is>
          <t>&gt;=3.0</t>
        </is>
      </c>
      <c r="G28501" t="inlineStr"/>
      <c r="H28501" t="inlineStr"/>
    </row>
    <row r="28502">
      <c r="A28502" t="inlineStr">
        <is>
          <t>RunestoneServer</t>
        </is>
      </c>
      <c r="B28502" t="inlineStr">
        <is>
          <t>e937836b96b540ea1d4e85fee309ca3355f4f3bc</t>
        </is>
      </c>
      <c r="C28502" t="inlineStr">
        <is>
          <t>2019-07-23 12:50:04+00:00</t>
        </is>
      </c>
      <c r="D28502" t="inlineStr">
        <is>
          <t>add</t>
        </is>
      </c>
      <c r="E28502" t="inlineStr">
        <is>
          <t>pathlib2</t>
        </is>
      </c>
      <c r="F28502" t="inlineStr"/>
      <c r="G28502" t="inlineStr"/>
      <c r="H28502" t="inlineStr"/>
    </row>
    <row r="28503">
      <c r="A28503" t="inlineStr">
        <is>
          <t>RunestoneServer</t>
        </is>
      </c>
      <c r="B28503" t="inlineStr">
        <is>
          <t>e937836b96b540ea1d4e85fee309ca3355f4f3bc</t>
        </is>
      </c>
      <c r="C28503" t="inlineStr">
        <is>
          <t>2019-07-23 12:50:04+00:00</t>
        </is>
      </c>
      <c r="D28503" t="inlineStr">
        <is>
          <t>add</t>
        </is>
      </c>
      <c r="E28503" t="inlineStr">
        <is>
          <t>stripe</t>
        </is>
      </c>
      <c r="F28503" t="inlineStr"/>
      <c r="G28503" t="inlineStr"/>
      <c r="H28503" t="inlineStr"/>
    </row>
    <row r="28504">
      <c r="A28504" t="inlineStr">
        <is>
          <t>RunestoneServer</t>
        </is>
      </c>
      <c r="B28504" t="inlineStr">
        <is>
          <t>e937836b96b540ea1d4e85fee309ca3355f4f3bc</t>
        </is>
      </c>
      <c r="C28504" t="inlineStr">
        <is>
          <t>2019-07-23 12:50:04+00:00</t>
        </is>
      </c>
      <c r="D28504" t="inlineStr">
        <is>
          <t>add</t>
        </is>
      </c>
      <c r="E28504" t="inlineStr">
        <is>
          <t>pandas</t>
        </is>
      </c>
      <c r="F28504" t="inlineStr"/>
      <c r="G28504" t="inlineStr"/>
      <c r="H28504" t="inlineStr"/>
    </row>
    <row r="28505">
      <c r="A28505" t="inlineStr">
        <is>
          <t>RunestoneServer</t>
        </is>
      </c>
      <c r="B28505" t="inlineStr">
        <is>
          <t>e937836b96b540ea1d4e85fee309ca3355f4f3bc</t>
        </is>
      </c>
      <c r="C28505" t="inlineStr">
        <is>
          <t>2019-07-23 12:50:04+00:00</t>
        </is>
      </c>
      <c r="D28505" t="inlineStr">
        <is>
          <t>add</t>
        </is>
      </c>
      <c r="E28505" t="inlineStr">
        <is>
          <t>urllib3</t>
        </is>
      </c>
      <c r="F28505">
        <f>=1.24.2</f>
        <v/>
      </c>
      <c r="G28505" t="inlineStr"/>
      <c r="H28505" t="inlineStr"/>
    </row>
    <row r="28506">
      <c r="A28506" t="inlineStr">
        <is>
          <t>RunestoneServer</t>
        </is>
      </c>
      <c r="B28506" t="inlineStr">
        <is>
          <t>e937836b96b540ea1d4e85fee309ca3355f4f3bc</t>
        </is>
      </c>
      <c r="C28506" t="inlineStr">
        <is>
          <t>2019-07-23 12:50:04+00:00</t>
        </is>
      </c>
      <c r="D28506" t="inlineStr">
        <is>
          <t>rem</t>
        </is>
      </c>
      <c r="E28506" t="inlineStr"/>
      <c r="F28506" t="inlineStr"/>
      <c r="G28506" t="inlineStr">
        <is>
          <t>Babel</t>
        </is>
      </c>
      <c r="H28506">
        <f>=1.3</f>
        <v/>
      </c>
    </row>
    <row r="28507">
      <c r="A28507" t="inlineStr">
        <is>
          <t>RunestoneServer</t>
        </is>
      </c>
      <c r="B28507" t="inlineStr">
        <is>
          <t>e937836b96b540ea1d4e85fee309ca3355f4f3bc</t>
        </is>
      </c>
      <c r="C28507" t="inlineStr">
        <is>
          <t>2019-07-23 12:50:04+00:00</t>
        </is>
      </c>
      <c r="D28507" t="inlineStr">
        <is>
          <t>rem</t>
        </is>
      </c>
      <c r="E28507" t="inlineStr"/>
      <c r="F28507" t="inlineStr"/>
      <c r="G28507" t="inlineStr">
        <is>
          <t>Jinja2</t>
        </is>
      </c>
      <c r="H28507">
        <f>=2.7.3</f>
        <v/>
      </c>
    </row>
    <row r="28508">
      <c r="A28508" t="inlineStr">
        <is>
          <t>RunestoneServer</t>
        </is>
      </c>
      <c r="B28508" t="inlineStr">
        <is>
          <t>e937836b96b540ea1d4e85fee309ca3355f4f3bc</t>
        </is>
      </c>
      <c r="C28508" t="inlineStr">
        <is>
          <t>2019-07-23 12:50:04+00:00</t>
        </is>
      </c>
      <c r="D28508" t="inlineStr">
        <is>
          <t>rem</t>
        </is>
      </c>
      <c r="E28508" t="inlineStr"/>
      <c r="F28508" t="inlineStr"/>
      <c r="G28508" t="inlineStr">
        <is>
          <t>MarkupSafe</t>
        </is>
      </c>
      <c r="H28508">
        <f>=0.23</f>
        <v/>
      </c>
    </row>
    <row r="28509">
      <c r="A28509" t="inlineStr">
        <is>
          <t>RunestoneServer</t>
        </is>
      </c>
      <c r="B28509" t="inlineStr">
        <is>
          <t>e937836b96b540ea1d4e85fee309ca3355f4f3bc</t>
        </is>
      </c>
      <c r="C28509" t="inlineStr">
        <is>
          <t>2019-07-23 12:50:04+00:00</t>
        </is>
      </c>
      <c r="D28509" t="inlineStr">
        <is>
          <t>rem</t>
        </is>
      </c>
      <c r="E28509" t="inlineStr"/>
      <c r="F28509" t="inlineStr"/>
      <c r="G28509" t="inlineStr">
        <is>
          <t>Pygments</t>
        </is>
      </c>
      <c r="H28509">
        <f>=2.0.2</f>
        <v/>
      </c>
    </row>
    <row r="28510">
      <c r="A28510" t="inlineStr">
        <is>
          <t>RunestoneServer</t>
        </is>
      </c>
      <c r="B28510" t="inlineStr">
        <is>
          <t>e937836b96b540ea1d4e85fee309ca3355f4f3bc</t>
        </is>
      </c>
      <c r="C28510" t="inlineStr">
        <is>
          <t>2019-07-23 12:50:04+00:00</t>
        </is>
      </c>
      <c r="D28510" t="inlineStr">
        <is>
          <t>rem</t>
        </is>
      </c>
      <c r="E28510" t="inlineStr"/>
      <c r="F28510" t="inlineStr"/>
      <c r="G28510" t="inlineStr">
        <is>
          <t>alabaster</t>
        </is>
      </c>
      <c r="H28510">
        <f>=0.7.4</f>
        <v/>
      </c>
    </row>
    <row r="28511">
      <c r="A28511" t="inlineStr">
        <is>
          <t>RunestoneServer</t>
        </is>
      </c>
      <c r="B28511" t="inlineStr">
        <is>
          <t>e937836b96b540ea1d4e85fee309ca3355f4f3bc</t>
        </is>
      </c>
      <c r="C28511" t="inlineStr">
        <is>
          <t>2019-07-23 12:50:04+00:00</t>
        </is>
      </c>
      <c r="D28511" t="inlineStr">
        <is>
          <t>rem</t>
        </is>
      </c>
      <c r="E28511" t="inlineStr"/>
      <c r="F28511" t="inlineStr"/>
      <c r="G28511" t="inlineStr">
        <is>
          <t>argparse</t>
        </is>
      </c>
      <c r="H28511">
        <f>=1.2.1</f>
        <v/>
      </c>
    </row>
    <row r="28512">
      <c r="A28512" t="inlineStr">
        <is>
          <t>RunestoneServer</t>
        </is>
      </c>
      <c r="B28512" t="inlineStr">
        <is>
          <t>e937836b96b540ea1d4e85fee309ca3355f4f3bc</t>
        </is>
      </c>
      <c r="C28512" t="inlineStr">
        <is>
          <t>2019-07-23 12:50:04+00:00</t>
        </is>
      </c>
      <c r="D28512" t="inlineStr">
        <is>
          <t>rem</t>
        </is>
      </c>
      <c r="E28512" t="inlineStr"/>
      <c r="F28512" t="inlineStr"/>
      <c r="G28512" t="inlineStr">
        <is>
          <t>astroid</t>
        </is>
      </c>
      <c r="H28512">
        <f>=1.1.1</f>
        <v/>
      </c>
    </row>
    <row r="28513">
      <c r="A28513" t="inlineStr">
        <is>
          <t>RunestoneServer</t>
        </is>
      </c>
      <c r="B28513" t="inlineStr">
        <is>
          <t>e937836b96b540ea1d4e85fee309ca3355f4f3bc</t>
        </is>
      </c>
      <c r="C28513" t="inlineStr">
        <is>
          <t>2019-07-23 12:50:04+00:00</t>
        </is>
      </c>
      <c r="D28513" t="inlineStr">
        <is>
          <t>rem</t>
        </is>
      </c>
      <c r="E28513" t="inlineStr"/>
      <c r="F28513" t="inlineStr"/>
      <c r="G28513" t="inlineStr">
        <is>
          <t>click</t>
        </is>
      </c>
      <c r="H28513">
        <f>=4.0</f>
        <v/>
      </c>
    </row>
    <row r="28514">
      <c r="A28514" t="inlineStr">
        <is>
          <t>RunestoneServer</t>
        </is>
      </c>
      <c r="B28514" t="inlineStr">
        <is>
          <t>e937836b96b540ea1d4e85fee309ca3355f4f3bc</t>
        </is>
      </c>
      <c r="C28514" t="inlineStr">
        <is>
          <t>2019-07-23 12:50:04+00:00</t>
        </is>
      </c>
      <c r="D28514" t="inlineStr">
        <is>
          <t>rem</t>
        </is>
      </c>
      <c r="E28514" t="inlineStr"/>
      <c r="F28514" t="inlineStr"/>
      <c r="G28514" t="inlineStr">
        <is>
          <t>cogapp</t>
        </is>
      </c>
      <c r="H28514">
        <f>=2.4</f>
        <v/>
      </c>
    </row>
    <row r="28515">
      <c r="A28515" t="inlineStr">
        <is>
          <t>RunestoneServer</t>
        </is>
      </c>
      <c r="B28515" t="inlineStr">
        <is>
          <t>e937836b96b540ea1d4e85fee309ca3355f4f3bc</t>
        </is>
      </c>
      <c r="C28515" t="inlineStr">
        <is>
          <t>2019-07-23 12:50:04+00:00</t>
        </is>
      </c>
      <c r="D28515" t="inlineStr">
        <is>
          <t>rem</t>
        </is>
      </c>
      <c r="E28515" t="inlineStr"/>
      <c r="F28515" t="inlineStr"/>
      <c r="G28515" t="inlineStr">
        <is>
          <t>docutils</t>
        </is>
      </c>
      <c r="H28515">
        <f>=0.12</f>
        <v/>
      </c>
    </row>
    <row r="28516">
      <c r="A28516" t="inlineStr">
        <is>
          <t>RunestoneServer</t>
        </is>
      </c>
      <c r="B28516" t="inlineStr">
        <is>
          <t>e937836b96b540ea1d4e85fee309ca3355f4f3bc</t>
        </is>
      </c>
      <c r="C28516" t="inlineStr">
        <is>
          <t>2019-07-23 12:50:04+00:00</t>
        </is>
      </c>
      <c r="D28516" t="inlineStr">
        <is>
          <t>rem</t>
        </is>
      </c>
      <c r="E28516" t="inlineStr"/>
      <c r="F28516" t="inlineStr"/>
      <c r="G28516" t="inlineStr">
        <is>
          <t>dulwich</t>
        </is>
      </c>
      <c r="H28516">
        <f>=0.10.0</f>
        <v/>
      </c>
    </row>
    <row r="28517">
      <c r="A28517" t="inlineStr">
        <is>
          <t>RunestoneServer</t>
        </is>
      </c>
      <c r="B28517" t="inlineStr">
        <is>
          <t>e937836b96b540ea1d4e85fee309ca3355f4f3bc</t>
        </is>
      </c>
      <c r="C28517" t="inlineStr">
        <is>
          <t>2019-07-23 12:50:04+00:00</t>
        </is>
      </c>
      <c r="D28517" t="inlineStr">
        <is>
          <t>rem</t>
        </is>
      </c>
      <c r="E28517" t="inlineStr"/>
      <c r="F28517" t="inlineStr"/>
      <c r="G28517" t="inlineStr">
        <is>
          <t>itsdangerous</t>
        </is>
      </c>
      <c r="H28517">
        <f>=0.24</f>
        <v/>
      </c>
    </row>
    <row r="28518">
      <c r="A28518" t="inlineStr">
        <is>
          <t>RunestoneServer</t>
        </is>
      </c>
      <c r="B28518" t="inlineStr">
        <is>
          <t>e937836b96b540ea1d4e85fee309ca3355f4f3bc</t>
        </is>
      </c>
      <c r="C28518" t="inlineStr">
        <is>
          <t>2019-07-23 12:50:04+00:00</t>
        </is>
      </c>
      <c r="D28518" t="inlineStr">
        <is>
          <t>rem</t>
        </is>
      </c>
      <c r="E28518" t="inlineStr"/>
      <c r="F28518" t="inlineStr"/>
      <c r="G28518" t="inlineStr">
        <is>
          <t>logilab-common</t>
        </is>
      </c>
      <c r="H28518">
        <f>=0.62.0</f>
        <v/>
      </c>
    </row>
    <row r="28519">
      <c r="A28519" t="inlineStr">
        <is>
          <t>RunestoneServer</t>
        </is>
      </c>
      <c r="B28519" t="inlineStr">
        <is>
          <t>e937836b96b540ea1d4e85fee309ca3355f4f3bc</t>
        </is>
      </c>
      <c r="C28519" t="inlineStr">
        <is>
          <t>2019-07-23 12:50:04+00:00</t>
        </is>
      </c>
      <c r="D28519" t="inlineStr">
        <is>
          <t>rem</t>
        </is>
      </c>
      <c r="E28519" t="inlineStr"/>
      <c r="F28519" t="inlineStr"/>
      <c r="G28519" t="inlineStr">
        <is>
          <t>psycopg2</t>
        </is>
      </c>
      <c r="H28519">
        <f>=2.6</f>
        <v/>
      </c>
    </row>
    <row r="28520">
      <c r="A28520" t="inlineStr">
        <is>
          <t>RunestoneServer</t>
        </is>
      </c>
      <c r="B28520" t="inlineStr">
        <is>
          <t>e937836b96b540ea1d4e85fee309ca3355f4f3bc</t>
        </is>
      </c>
      <c r="C28520" t="inlineStr">
        <is>
          <t>2019-07-23 12:50:04+00:00</t>
        </is>
      </c>
      <c r="D28520" t="inlineStr">
        <is>
          <t>rem</t>
        </is>
      </c>
      <c r="E28520" t="inlineStr"/>
      <c r="F28520" t="inlineStr"/>
      <c r="G28520" t="inlineStr">
        <is>
          <t>pygal</t>
        </is>
      </c>
      <c r="H28520">
        <f>=1.4.6</f>
        <v/>
      </c>
    </row>
    <row r="28521">
      <c r="A28521" t="inlineStr">
        <is>
          <t>RunestoneServer</t>
        </is>
      </c>
      <c r="B28521" t="inlineStr">
        <is>
          <t>e937836b96b540ea1d4e85fee309ca3355f4f3bc</t>
        </is>
      </c>
      <c r="C28521" t="inlineStr">
        <is>
          <t>2019-07-23 12:50:04+00:00</t>
        </is>
      </c>
      <c r="D28521" t="inlineStr">
        <is>
          <t>rem</t>
        </is>
      </c>
      <c r="E28521" t="inlineStr"/>
      <c r="F28521" t="inlineStr"/>
      <c r="G28521" t="inlineStr">
        <is>
          <t>snowballstemmer</t>
        </is>
      </c>
      <c r="H28521">
        <f>=1.2.0</f>
        <v/>
      </c>
    </row>
    <row r="28522">
      <c r="A28522" t="inlineStr">
        <is>
          <t>RunestoneServer</t>
        </is>
      </c>
      <c r="B28522" t="inlineStr">
        <is>
          <t>e937836b96b540ea1d4e85fee309ca3355f4f3bc</t>
        </is>
      </c>
      <c r="C28522" t="inlineStr">
        <is>
          <t>2019-07-23 12:50:04+00:00</t>
        </is>
      </c>
      <c r="D28522" t="inlineStr">
        <is>
          <t>rem</t>
        </is>
      </c>
      <c r="E28522" t="inlineStr"/>
      <c r="F28522" t="inlineStr"/>
      <c r="G28522" t="inlineStr">
        <is>
          <t>sphinx-rtd-theme</t>
        </is>
      </c>
      <c r="H28522">
        <f>=0.1.8</f>
        <v/>
      </c>
    </row>
    <row r="28523">
      <c r="A28523" t="inlineStr">
        <is>
          <t>RunestoneServer</t>
        </is>
      </c>
      <c r="B28523" t="inlineStr">
        <is>
          <t>e937836b96b540ea1d4e85fee309ca3355f4f3bc</t>
        </is>
      </c>
      <c r="C28523" t="inlineStr">
        <is>
          <t>2019-07-23 12:50:04+00:00</t>
        </is>
      </c>
      <c r="D28523" t="inlineStr">
        <is>
          <t>rem</t>
        </is>
      </c>
      <c r="E28523" t="inlineStr"/>
      <c r="F28523" t="inlineStr"/>
      <c r="G28523" t="inlineStr">
        <is>
          <t>subprocess32</t>
        </is>
      </c>
      <c r="H28523">
        <f>=3.2.6</f>
        <v/>
      </c>
    </row>
    <row r="28524">
      <c r="A28524" t="inlineStr">
        <is>
          <t>RunestoneServer</t>
        </is>
      </c>
      <c r="B28524" t="inlineStr">
        <is>
          <t>e937836b96b540ea1d4e85fee309ca3355f4f3bc</t>
        </is>
      </c>
      <c r="C28524" t="inlineStr">
        <is>
          <t>2019-07-23 12:50:04+00:00</t>
        </is>
      </c>
      <c r="D28524" t="inlineStr">
        <is>
          <t>rem</t>
        </is>
      </c>
      <c r="E28524" t="inlineStr"/>
      <c r="F28524" t="inlineStr"/>
      <c r="G28524" t="inlineStr">
        <is>
          <t>wsgiref</t>
        </is>
      </c>
      <c r="H28524">
        <f>=0.1.2</f>
        <v/>
      </c>
    </row>
    <row r="28525">
      <c r="A28525" t="inlineStr">
        <is>
          <t>RunestoneServer</t>
        </is>
      </c>
      <c r="B28525" t="inlineStr">
        <is>
          <t>a688e157955bf69963a0102bd8c8381de2c80ec3</t>
        </is>
      </c>
      <c r="C28525" t="inlineStr">
        <is>
          <t>2019-08-28 20:45:56+00:00</t>
        </is>
      </c>
      <c r="D28525" t="inlineStr">
        <is>
          <t>verchange</t>
        </is>
      </c>
      <c r="E28525" t="inlineStr">
        <is>
          <t>runestone</t>
        </is>
      </c>
      <c r="F28525" t="inlineStr">
        <is>
          <t>&gt;=4.1.0</t>
        </is>
      </c>
      <c r="G28525" t="inlineStr">
        <is>
          <t>runestone</t>
        </is>
      </c>
      <c r="H28525" t="inlineStr">
        <is>
          <t>&gt;=3.0.7</t>
        </is>
      </c>
    </row>
    <row r="28526">
      <c r="A28526" t="inlineStr">
        <is>
          <t>RunestoneServer</t>
        </is>
      </c>
      <c r="B28526" t="inlineStr">
        <is>
          <t>e4e6b5b6dd121bc4f2af35d634ce7ce11a0688f4</t>
        </is>
      </c>
      <c r="C28526" t="inlineStr">
        <is>
          <t>2019-09-30 19:50:30+00:00</t>
        </is>
      </c>
      <c r="D28526" t="inlineStr">
        <is>
          <t>add</t>
        </is>
      </c>
      <c r="E28526" t="inlineStr">
        <is>
          <t>celery</t>
        </is>
      </c>
      <c r="F28526" t="inlineStr"/>
      <c r="G28526" t="inlineStr"/>
      <c r="H28526" t="inlineStr"/>
    </row>
    <row r="28527">
      <c r="A28527" t="inlineStr">
        <is>
          <t>RunestoneServer</t>
        </is>
      </c>
      <c r="B28527" t="inlineStr">
        <is>
          <t>f240d7d5bcfc77c8181df0933a108a67b2bebe14</t>
        </is>
      </c>
      <c r="C28527" t="inlineStr">
        <is>
          <t>2020-05-15 17:57:20+00:00</t>
        </is>
      </c>
      <c r="D28527" t="inlineStr">
        <is>
          <t>verchange</t>
        </is>
      </c>
      <c r="E28527" t="inlineStr">
        <is>
          <t>stripe</t>
        </is>
      </c>
      <c r="F28527">
        <f>=2.42.0</f>
        <v/>
      </c>
      <c r="G28527" t="inlineStr">
        <is>
          <t>stripe</t>
        </is>
      </c>
      <c r="H28527" t="inlineStr"/>
    </row>
    <row r="28528">
      <c r="A28528" t="inlineStr">
        <is>
          <t>RunestoneServer</t>
        </is>
      </c>
      <c r="B28528" t="inlineStr">
        <is>
          <t>f240d7d5bcfc77c8181df0933a108a67b2bebe14</t>
        </is>
      </c>
      <c r="C28528" t="inlineStr">
        <is>
          <t>2020-05-15 17:57:20+00:00</t>
        </is>
      </c>
      <c r="D28528" t="inlineStr">
        <is>
          <t>verchange</t>
        </is>
      </c>
      <c r="E28528" t="inlineStr">
        <is>
          <t>numpy</t>
        </is>
      </c>
      <c r="F28528">
        <f>=1.18.1</f>
        <v/>
      </c>
      <c r="G28528" t="inlineStr">
        <is>
          <t>numpy</t>
        </is>
      </c>
      <c r="H28528" t="inlineStr">
        <is>
          <t>&gt;=1.9.2</t>
        </is>
      </c>
    </row>
    <row r="28529">
      <c r="A28529" t="inlineStr">
        <is>
          <t>RunestoneServer</t>
        </is>
      </c>
      <c r="B28529" t="inlineStr">
        <is>
          <t>f240d7d5bcfc77c8181df0933a108a67b2bebe14</t>
        </is>
      </c>
      <c r="C28529" t="inlineStr">
        <is>
          <t>2020-05-15 17:57:20+00:00</t>
        </is>
      </c>
      <c r="D28529" t="inlineStr">
        <is>
          <t>verchange</t>
        </is>
      </c>
      <c r="E28529" t="inlineStr">
        <is>
          <t>runestone</t>
        </is>
      </c>
      <c r="F28529">
        <f>=4.2.1</f>
        <v/>
      </c>
      <c r="G28529" t="inlineStr">
        <is>
          <t>runestone</t>
        </is>
      </c>
      <c r="H28529" t="inlineStr">
        <is>
          <t>&gt;=4.1.0</t>
        </is>
      </c>
    </row>
    <row r="28530">
      <c r="A28530" t="inlineStr">
        <is>
          <t>RunestoneServer</t>
        </is>
      </c>
      <c r="B28530" t="inlineStr">
        <is>
          <t>f240d7d5bcfc77c8181df0933a108a67b2bebe14</t>
        </is>
      </c>
      <c r="C28530" t="inlineStr">
        <is>
          <t>2020-05-15 17:57:20+00:00</t>
        </is>
      </c>
      <c r="D28530" t="inlineStr">
        <is>
          <t>verchange</t>
        </is>
      </c>
      <c r="E28530" t="inlineStr">
        <is>
          <t>requests</t>
        </is>
      </c>
      <c r="F28530">
        <f>=2.22.0</f>
        <v/>
      </c>
      <c r="G28530" t="inlineStr">
        <is>
          <t>requests</t>
        </is>
      </c>
      <c r="H28530" t="inlineStr">
        <is>
          <t>&gt;=2.10.0</t>
        </is>
      </c>
    </row>
    <row r="28531">
      <c r="A28531" t="inlineStr">
        <is>
          <t>RunestoneServer</t>
        </is>
      </c>
      <c r="B28531" t="inlineStr">
        <is>
          <t>f240d7d5bcfc77c8181df0933a108a67b2bebe14</t>
        </is>
      </c>
      <c r="C28531" t="inlineStr">
        <is>
          <t>2020-05-15 17:57:20+00:00</t>
        </is>
      </c>
      <c r="D28531" t="inlineStr">
        <is>
          <t>verchange</t>
        </is>
      </c>
      <c r="E28531" t="inlineStr">
        <is>
          <t>psycopg2-binary</t>
        </is>
      </c>
      <c r="F28531">
        <f>=2.8.4</f>
        <v/>
      </c>
      <c r="G28531" t="inlineStr">
        <is>
          <t>psycopg2-binary</t>
        </is>
      </c>
      <c r="H28531" t="inlineStr"/>
    </row>
    <row r="28532">
      <c r="A28532" t="inlineStr">
        <is>
          <t>RunestoneServer</t>
        </is>
      </c>
      <c r="B28532" t="inlineStr">
        <is>
          <t>f240d7d5bcfc77c8181df0933a108a67b2bebe14</t>
        </is>
      </c>
      <c r="C28532" t="inlineStr">
        <is>
          <t>2020-05-15 17:57:20+00:00</t>
        </is>
      </c>
      <c r="D28532" t="inlineStr">
        <is>
          <t>verchange</t>
        </is>
      </c>
      <c r="E28532" t="inlineStr">
        <is>
          <t>sphinxcontrib-paverutils</t>
        </is>
      </c>
      <c r="F28532">
        <f>=1.17.0</f>
        <v/>
      </c>
      <c r="G28532" t="inlineStr">
        <is>
          <t>sphinxcontrib-paverutils</t>
        </is>
      </c>
      <c r="H28532" t="inlineStr">
        <is>
          <t>&gt;=1.17</t>
        </is>
      </c>
    </row>
    <row r="28533">
      <c r="A28533" t="inlineStr">
        <is>
          <t>RunestoneServer</t>
        </is>
      </c>
      <c r="B28533" t="inlineStr">
        <is>
          <t>f240d7d5bcfc77c8181df0933a108a67b2bebe14</t>
        </is>
      </c>
      <c r="C28533" t="inlineStr">
        <is>
          <t>2020-05-15 17:57:20+00:00</t>
        </is>
      </c>
      <c r="D28533" t="inlineStr">
        <is>
          <t>verchange</t>
        </is>
      </c>
      <c r="E28533" t="inlineStr">
        <is>
          <t>diff-match-patch</t>
        </is>
      </c>
      <c r="F28533">
        <f>=20181111</f>
        <v/>
      </c>
      <c r="G28533" t="inlineStr">
        <is>
          <t>diff-match-patch</t>
        </is>
      </c>
      <c r="H28533" t="inlineStr">
        <is>
          <t>&gt;=20110725.1</t>
        </is>
      </c>
    </row>
    <row r="28534">
      <c r="A28534" t="inlineStr">
        <is>
          <t>RunestoneServer</t>
        </is>
      </c>
      <c r="B28534" t="inlineStr">
        <is>
          <t>f240d7d5bcfc77c8181df0933a108a67b2bebe14</t>
        </is>
      </c>
      <c r="C28534" t="inlineStr">
        <is>
          <t>2020-05-15 17:57:20+00:00</t>
        </is>
      </c>
      <c r="D28534" t="inlineStr">
        <is>
          <t>verchange</t>
        </is>
      </c>
      <c r="E28534" t="inlineStr">
        <is>
          <t>six</t>
        </is>
      </c>
      <c r="F28534">
        <f>=1.14.0</f>
        <v/>
      </c>
      <c r="G28534" t="inlineStr">
        <is>
          <t>six</t>
        </is>
      </c>
      <c r="H28534" t="inlineStr">
        <is>
          <t>&gt;=1.10.0</t>
        </is>
      </c>
    </row>
    <row r="28535">
      <c r="A28535" t="inlineStr">
        <is>
          <t>RunestoneServer</t>
        </is>
      </c>
      <c r="B28535" t="inlineStr">
        <is>
          <t>f240d7d5bcfc77c8181df0933a108a67b2bebe14</t>
        </is>
      </c>
      <c r="C28535" t="inlineStr">
        <is>
          <t>2020-05-15 17:57:20+00:00</t>
        </is>
      </c>
      <c r="D28535" t="inlineStr">
        <is>
          <t>verchange</t>
        </is>
      </c>
      <c r="E28535" t="inlineStr">
        <is>
          <t>bleach</t>
        </is>
      </c>
      <c r="F28535">
        <f>=3.1.4</f>
        <v/>
      </c>
      <c r="G28535" t="inlineStr">
        <is>
          <t>bleach</t>
        </is>
      </c>
      <c r="H28535" t="inlineStr">
        <is>
          <t>&gt;=3.0</t>
        </is>
      </c>
    </row>
    <row r="28536">
      <c r="A28536" t="inlineStr">
        <is>
          <t>RunestoneServer</t>
        </is>
      </c>
      <c r="B28536" t="inlineStr">
        <is>
          <t>f240d7d5bcfc77c8181df0933a108a67b2bebe14</t>
        </is>
      </c>
      <c r="C28536" t="inlineStr">
        <is>
          <t>2020-05-15 17:57:20+00:00</t>
        </is>
      </c>
      <c r="D28536" t="inlineStr">
        <is>
          <t>verchange</t>
        </is>
      </c>
      <c r="E28536" t="inlineStr">
        <is>
          <t>selenium</t>
        </is>
      </c>
      <c r="F28536">
        <f>=3.141.0</f>
        <v/>
      </c>
      <c r="G28536" t="inlineStr">
        <is>
          <t>selenium</t>
        </is>
      </c>
      <c r="H28536" t="inlineStr">
        <is>
          <t>&gt;=2.53.6</t>
        </is>
      </c>
    </row>
    <row r="28537">
      <c r="A28537" t="inlineStr">
        <is>
          <t>RunestoneServer</t>
        </is>
      </c>
      <c r="B28537" t="inlineStr">
        <is>
          <t>f240d7d5bcfc77c8181df0933a108a67b2bebe14</t>
        </is>
      </c>
      <c r="C28537" t="inlineStr">
        <is>
          <t>2020-05-15 17:57:20+00:00</t>
        </is>
      </c>
      <c r="D28537" t="inlineStr">
        <is>
          <t>verchange</t>
        </is>
      </c>
      <c r="E28537" t="inlineStr">
        <is>
          <t>celery</t>
        </is>
      </c>
      <c r="F28537">
        <f>=4.4.0</f>
        <v/>
      </c>
      <c r="G28537" t="inlineStr">
        <is>
          <t>celery</t>
        </is>
      </c>
      <c r="H28537" t="inlineStr"/>
    </row>
    <row r="28538">
      <c r="A28538" t="inlineStr">
        <is>
          <t>RunestoneServer</t>
        </is>
      </c>
      <c r="B28538" t="inlineStr">
        <is>
          <t>f240d7d5bcfc77c8181df0933a108a67b2bebe14</t>
        </is>
      </c>
      <c r="C28538" t="inlineStr">
        <is>
          <t>2020-05-15 17:57:20+00:00</t>
        </is>
      </c>
      <c r="D28538" t="inlineStr">
        <is>
          <t>verchange</t>
        </is>
      </c>
      <c r="E28538" t="inlineStr"/>
      <c r="F28538" t="inlineStr"/>
      <c r="G28538" t="inlineStr"/>
      <c r="H28538" t="inlineStr"/>
    </row>
    <row r="28539">
      <c r="A28539" t="inlineStr">
        <is>
          <t>RunestoneServer</t>
        </is>
      </c>
      <c r="B28539" t="inlineStr">
        <is>
          <t>f240d7d5bcfc77c8181df0933a108a67b2bebe14</t>
        </is>
      </c>
      <c r="C28539" t="inlineStr">
        <is>
          <t>2020-05-15 17:57:20+00:00</t>
        </is>
      </c>
      <c r="D28539" t="inlineStr">
        <is>
          <t>verchange</t>
        </is>
      </c>
      <c r="E28539" t="inlineStr">
        <is>
          <t>pytz</t>
        </is>
      </c>
      <c r="F28539">
        <f>=2019.3</f>
        <v/>
      </c>
      <c r="G28539" t="inlineStr">
        <is>
          <t>pytz</t>
        </is>
      </c>
      <c r="H28539" t="inlineStr">
        <is>
          <t>&gt;=2016.6.1</t>
        </is>
      </c>
    </row>
    <row r="28540">
      <c r="A28540" t="inlineStr">
        <is>
          <t>RunestoneServer</t>
        </is>
      </c>
      <c r="B28540" t="inlineStr">
        <is>
          <t>f240d7d5bcfc77c8181df0933a108a67b2bebe14</t>
        </is>
      </c>
      <c r="C28540" t="inlineStr">
        <is>
          <t>2020-05-15 17:57:20+00:00</t>
        </is>
      </c>
      <c r="D28540" t="inlineStr">
        <is>
          <t>verchange</t>
        </is>
      </c>
      <c r="E28540" t="inlineStr">
        <is>
          <t>urllib3</t>
        </is>
      </c>
      <c r="F28540">
        <f>=1.25.8</f>
        <v/>
      </c>
      <c r="G28540" t="inlineStr">
        <is>
          <t>urllib3</t>
        </is>
      </c>
      <c r="H28540">
        <f>=1.24.2</f>
        <v/>
      </c>
    </row>
    <row r="28541">
      <c r="A28541" t="inlineStr">
        <is>
          <t>RunestoneServer</t>
        </is>
      </c>
      <c r="B28541" t="inlineStr">
        <is>
          <t>f240d7d5bcfc77c8181df0933a108a67b2bebe14</t>
        </is>
      </c>
      <c r="C28541" t="inlineStr">
        <is>
          <t>2020-05-15 17:57:20+00:00</t>
        </is>
      </c>
      <c r="D28541" t="inlineStr">
        <is>
          <t>verchange</t>
        </is>
      </c>
      <c r="E28541" t="inlineStr">
        <is>
          <t>python-dateutil</t>
        </is>
      </c>
      <c r="F28541">
        <f>=2.8.1</f>
        <v/>
      </c>
      <c r="G28541" t="inlineStr">
        <is>
          <t>python-dateutil</t>
        </is>
      </c>
      <c r="H28541" t="inlineStr">
        <is>
          <t>&gt;=2.4.2</t>
        </is>
      </c>
    </row>
    <row r="28542">
      <c r="A28542" t="inlineStr">
        <is>
          <t>RunestoneServer</t>
        </is>
      </c>
      <c r="B28542" t="inlineStr">
        <is>
          <t>f240d7d5bcfc77c8181df0933a108a67b2bebe14</t>
        </is>
      </c>
      <c r="C28542" t="inlineStr">
        <is>
          <t>2020-05-15 17:57:20+00:00</t>
        </is>
      </c>
      <c r="D28542" t="inlineStr">
        <is>
          <t>verchange</t>
        </is>
      </c>
      <c r="E28542" t="inlineStr">
        <is>
          <t>pathlib2</t>
        </is>
      </c>
      <c r="F28542">
        <f>=2.3.5</f>
        <v/>
      </c>
      <c r="G28542" t="inlineStr">
        <is>
          <t>pathlib2</t>
        </is>
      </c>
      <c r="H28542" t="inlineStr"/>
    </row>
    <row r="28543">
      <c r="A28543" t="inlineStr">
        <is>
          <t>RunestoneServer</t>
        </is>
      </c>
      <c r="B28543" t="inlineStr">
        <is>
          <t>f240d7d5bcfc77c8181df0933a108a67b2bebe14</t>
        </is>
      </c>
      <c r="C28543" t="inlineStr">
        <is>
          <t>2020-05-15 17:57:20+00:00</t>
        </is>
      </c>
      <c r="D28543" t="inlineStr">
        <is>
          <t>verchange</t>
        </is>
      </c>
      <c r="E28543" t="inlineStr">
        <is>
          <t>pandas</t>
        </is>
      </c>
      <c r="F28543">
        <f>=1.0.1</f>
        <v/>
      </c>
      <c r="G28543" t="inlineStr">
        <is>
          <t>pandas</t>
        </is>
      </c>
      <c r="H28543" t="inlineStr"/>
    </row>
    <row r="28544">
      <c r="A28544" t="inlineStr">
        <is>
          <t>RunestoneServer</t>
        </is>
      </c>
      <c r="B28544" t="inlineStr">
        <is>
          <t>f240d7d5bcfc77c8181df0933a108a67b2bebe14</t>
        </is>
      </c>
      <c r="C28544" t="inlineStr">
        <is>
          <t>2020-05-15 17:57:20+00:00</t>
        </is>
      </c>
      <c r="D28544" t="inlineStr">
        <is>
          <t>verchange</t>
        </is>
      </c>
      <c r="E28544" t="inlineStr">
        <is>
          <t>oauth2</t>
        </is>
      </c>
      <c r="F28544">
        <f>=1.9.0.post1</f>
        <v/>
      </c>
      <c r="G28544" t="inlineStr">
        <is>
          <t>oauth2</t>
        </is>
      </c>
      <c r="H28544" t="inlineStr">
        <is>
          <t>&gt;=1.9</t>
        </is>
      </c>
    </row>
    <row r="28545">
      <c r="A28545" t="inlineStr">
        <is>
          <t>RunestoneServer</t>
        </is>
      </c>
      <c r="B28545" t="inlineStr">
        <is>
          <t>f240d7d5bcfc77c8181df0933a108a67b2bebe14</t>
        </is>
      </c>
      <c r="C28545" t="inlineStr">
        <is>
          <t>2020-05-15 17:57:20+00:00</t>
        </is>
      </c>
      <c r="D28545" t="inlineStr">
        <is>
          <t>verchange</t>
        </is>
      </c>
      <c r="E28545" t="inlineStr">
        <is>
          <t>pylint</t>
        </is>
      </c>
      <c r="F28545">
        <f>=2.4.4</f>
        <v/>
      </c>
      <c r="G28545" t="inlineStr">
        <is>
          <t>pylint</t>
        </is>
      </c>
      <c r="H28545" t="inlineStr">
        <is>
          <t>&gt;=1.2.1</t>
        </is>
      </c>
    </row>
    <row r="28546">
      <c r="A28546" t="inlineStr">
        <is>
          <t>RunestoneServer</t>
        </is>
      </c>
      <c r="B28546" t="inlineStr">
        <is>
          <t>f240d7d5bcfc77c8181df0933a108a67b2bebe14</t>
        </is>
      </c>
      <c r="C28546" t="inlineStr">
        <is>
          <t>2020-05-15 17:57:20+00:00</t>
        </is>
      </c>
      <c r="D28546" t="inlineStr">
        <is>
          <t>verchange</t>
        </is>
      </c>
      <c r="E28546" t="inlineStr">
        <is>
          <t>lxml</t>
        </is>
      </c>
      <c r="F28546">
        <f>=4.5.0</f>
        <v/>
      </c>
      <c r="G28546" t="inlineStr">
        <is>
          <t>lxml</t>
        </is>
      </c>
      <c r="H28546" t="inlineStr">
        <is>
          <t>&gt;=3.3.5</t>
        </is>
      </c>
    </row>
    <row r="28547">
      <c r="A28547" t="inlineStr">
        <is>
          <t>RunestoneServer</t>
        </is>
      </c>
      <c r="B28547" t="inlineStr">
        <is>
          <t>f240d7d5bcfc77c8181df0933a108a67b2bebe14</t>
        </is>
      </c>
      <c r="C28547" t="inlineStr">
        <is>
          <t>2020-05-15 17:57:20+00:00</t>
        </is>
      </c>
      <c r="D28547" t="inlineStr">
        <is>
          <t>verchange</t>
        </is>
      </c>
      <c r="E28547" t="inlineStr">
        <is>
          <t>cssselect</t>
        </is>
      </c>
      <c r="F28547">
        <f>=1.1.0</f>
        <v/>
      </c>
      <c r="G28547" t="inlineStr">
        <is>
          <t>cssselect</t>
        </is>
      </c>
      <c r="H28547" t="inlineStr">
        <is>
          <t>&gt;=1.0</t>
        </is>
      </c>
    </row>
    <row r="28548">
      <c r="A28548" t="inlineStr">
        <is>
          <t>RunestoneServer</t>
        </is>
      </c>
      <c r="B28548" t="inlineStr">
        <is>
          <t>f240d7d5bcfc77c8181df0933a108a67b2bebe14</t>
        </is>
      </c>
      <c r="C28548" t="inlineStr">
        <is>
          <t>2020-05-15 17:57:20+00:00</t>
        </is>
      </c>
      <c r="D28548" t="inlineStr">
        <is>
          <t>add</t>
        </is>
      </c>
      <c r="E28548" t="inlineStr">
        <is>
          <t>alabaster</t>
        </is>
      </c>
      <c r="F28548">
        <f>=0.7.12</f>
        <v/>
      </c>
      <c r="G28548" t="inlineStr"/>
      <c r="H28548" t="inlineStr"/>
    </row>
    <row r="28549">
      <c r="A28549" t="inlineStr">
        <is>
          <t>RunestoneServer</t>
        </is>
      </c>
      <c r="B28549" t="inlineStr">
        <is>
          <t>f240d7d5bcfc77c8181df0933a108a67b2bebe14</t>
        </is>
      </c>
      <c r="C28549" t="inlineStr">
        <is>
          <t>2020-05-15 17:57:20+00:00</t>
        </is>
      </c>
      <c r="D28549" t="inlineStr">
        <is>
          <t>add</t>
        </is>
      </c>
      <c r="E28549" t="inlineStr">
        <is>
          <t>amqp</t>
        </is>
      </c>
      <c r="F28549">
        <f>=2.5.2</f>
        <v/>
      </c>
      <c r="G28549" t="inlineStr"/>
      <c r="H28549" t="inlineStr"/>
    </row>
    <row r="28550">
      <c r="A28550" t="inlineStr">
        <is>
          <t>RunestoneServer</t>
        </is>
      </c>
      <c r="B28550" t="inlineStr">
        <is>
          <t>f240d7d5bcfc77c8181df0933a108a67b2bebe14</t>
        </is>
      </c>
      <c r="C28550" t="inlineStr">
        <is>
          <t>2020-05-15 17:57:20+00:00</t>
        </is>
      </c>
      <c r="D28550" t="inlineStr">
        <is>
          <t>add</t>
        </is>
      </c>
      <c r="E28550" t="inlineStr">
        <is>
          <t>astroid</t>
        </is>
      </c>
      <c r="F28550">
        <f>=2.3.3</f>
        <v/>
      </c>
      <c r="G28550" t="inlineStr"/>
      <c r="H28550" t="inlineStr"/>
    </row>
    <row r="28551">
      <c r="A28551" t="inlineStr">
        <is>
          <t>RunestoneServer</t>
        </is>
      </c>
      <c r="B28551" t="inlineStr">
        <is>
          <t>f240d7d5bcfc77c8181df0933a108a67b2bebe14</t>
        </is>
      </c>
      <c r="C28551" t="inlineStr">
        <is>
          <t>2020-05-15 17:57:20+00:00</t>
        </is>
      </c>
      <c r="D28551" t="inlineStr">
        <is>
          <t>add</t>
        </is>
      </c>
      <c r="E28551" t="inlineStr">
        <is>
          <t>babel</t>
        </is>
      </c>
      <c r="F28551">
        <f>=2.8.0</f>
        <v/>
      </c>
      <c r="G28551" t="inlineStr"/>
      <c r="H28551" t="inlineStr"/>
    </row>
    <row r="28552">
      <c r="A28552" t="inlineStr">
        <is>
          <t>RunestoneServer</t>
        </is>
      </c>
      <c r="B28552" t="inlineStr">
        <is>
          <t>f240d7d5bcfc77c8181df0933a108a67b2bebe14</t>
        </is>
      </c>
      <c r="C28552" t="inlineStr">
        <is>
          <t>2020-05-15 17:57:20+00:00</t>
        </is>
      </c>
      <c r="D28552" t="inlineStr">
        <is>
          <t>add</t>
        </is>
      </c>
      <c r="E28552" t="inlineStr">
        <is>
          <t>billiard</t>
        </is>
      </c>
      <c r="F28552">
        <f>=3.6.2.0</f>
        <v/>
      </c>
      <c r="G28552" t="inlineStr"/>
      <c r="H28552" t="inlineStr"/>
    </row>
    <row r="28553">
      <c r="A28553" t="inlineStr">
        <is>
          <t>RunestoneServer</t>
        </is>
      </c>
      <c r="B28553" t="inlineStr">
        <is>
          <t>f240d7d5bcfc77c8181df0933a108a67b2bebe14</t>
        </is>
      </c>
      <c r="C28553" t="inlineStr">
        <is>
          <t>2020-05-15 17:57:20+00:00</t>
        </is>
      </c>
      <c r="D28553" t="inlineStr">
        <is>
          <t>add</t>
        </is>
      </c>
      <c r="E28553" t="inlineStr">
        <is>
          <t>certifi</t>
        </is>
      </c>
      <c r="F28553">
        <f>=2019.11.28</f>
        <v/>
      </c>
      <c r="G28553" t="inlineStr"/>
      <c r="H28553" t="inlineStr"/>
    </row>
    <row r="28554">
      <c r="A28554" t="inlineStr">
        <is>
          <t>RunestoneServer</t>
        </is>
      </c>
      <c r="B28554" t="inlineStr">
        <is>
          <t>f240d7d5bcfc77c8181df0933a108a67b2bebe14</t>
        </is>
      </c>
      <c r="C28554" t="inlineStr">
        <is>
          <t>2020-05-15 17:57:20+00:00</t>
        </is>
      </c>
      <c r="D28554" t="inlineStr">
        <is>
          <t>add</t>
        </is>
      </c>
      <c r="E28554" t="inlineStr">
        <is>
          <t>chardet</t>
        </is>
      </c>
      <c r="F28554">
        <f>=3.0.4</f>
        <v/>
      </c>
      <c r="G28554" t="inlineStr"/>
      <c r="H28554" t="inlineStr"/>
    </row>
    <row r="28555">
      <c r="A28555" t="inlineStr">
        <is>
          <t>RunestoneServer</t>
        </is>
      </c>
      <c r="B28555" t="inlineStr">
        <is>
          <t>f240d7d5bcfc77c8181df0933a108a67b2bebe14</t>
        </is>
      </c>
      <c r="C28555" t="inlineStr">
        <is>
          <t>2020-05-15 17:57:20+00:00</t>
        </is>
      </c>
      <c r="D28555" t="inlineStr">
        <is>
          <t>add</t>
        </is>
      </c>
      <c r="E28555" t="inlineStr">
        <is>
          <t>click</t>
        </is>
      </c>
      <c r="F28555">
        <f>=7.0</f>
        <v/>
      </c>
      <c r="G28555" t="inlineStr"/>
      <c r="H28555" t="inlineStr"/>
    </row>
    <row r="28556">
      <c r="A28556" t="inlineStr">
        <is>
          <t>RunestoneServer</t>
        </is>
      </c>
      <c r="B28556" t="inlineStr">
        <is>
          <t>f240d7d5bcfc77c8181df0933a108a67b2bebe14</t>
        </is>
      </c>
      <c r="C28556" t="inlineStr">
        <is>
          <t>2020-05-15 17:57:20+00:00</t>
        </is>
      </c>
      <c r="D28556" t="inlineStr">
        <is>
          <t>add</t>
        </is>
      </c>
      <c r="E28556" t="inlineStr">
        <is>
          <t>codechat</t>
        </is>
      </c>
      <c r="F28556">
        <f>=1.7.3</f>
        <v/>
      </c>
      <c r="G28556" t="inlineStr"/>
      <c r="H28556" t="inlineStr"/>
    </row>
    <row r="28557">
      <c r="A28557" t="inlineStr">
        <is>
          <t>RunestoneServer</t>
        </is>
      </c>
      <c r="B28557" t="inlineStr">
        <is>
          <t>f240d7d5bcfc77c8181df0933a108a67b2bebe14</t>
        </is>
      </c>
      <c r="C28557" t="inlineStr">
        <is>
          <t>2020-05-15 17:57:20+00:00</t>
        </is>
      </c>
      <c r="D28557" t="inlineStr">
        <is>
          <t>add</t>
        </is>
      </c>
      <c r="E28557" t="inlineStr">
        <is>
          <t>cogapp</t>
        </is>
      </c>
      <c r="F28557">
        <f>=3.0.0</f>
        <v/>
      </c>
      <c r="G28557" t="inlineStr"/>
      <c r="H28557" t="inlineStr"/>
    </row>
    <row r="28558">
      <c r="A28558" t="inlineStr">
        <is>
          <t>RunestoneServer</t>
        </is>
      </c>
      <c r="B28558" t="inlineStr">
        <is>
          <t>f240d7d5bcfc77c8181df0933a108a67b2bebe14</t>
        </is>
      </c>
      <c r="C28558" t="inlineStr">
        <is>
          <t>2020-05-15 17:57:20+00:00</t>
        </is>
      </c>
      <c r="D28558" t="inlineStr">
        <is>
          <t>add</t>
        </is>
      </c>
      <c r="E28558" t="inlineStr">
        <is>
          <t>docutils</t>
        </is>
      </c>
      <c r="F28558">
        <f>=0.16</f>
        <v/>
      </c>
      <c r="G28558" t="inlineStr"/>
      <c r="H28558" t="inlineStr"/>
    </row>
    <row r="28559">
      <c r="A28559" t="inlineStr">
        <is>
          <t>RunestoneServer</t>
        </is>
      </c>
      <c r="B28559" t="inlineStr">
        <is>
          <t>f240d7d5bcfc77c8181df0933a108a67b2bebe14</t>
        </is>
      </c>
      <c r="C28559" t="inlineStr">
        <is>
          <t>2020-05-15 17:57:20+00:00</t>
        </is>
      </c>
      <c r="D28559" t="inlineStr">
        <is>
          <t>add</t>
        </is>
      </c>
      <c r="E28559" t="inlineStr">
        <is>
          <t>gevent</t>
        </is>
      </c>
      <c r="F28559">
        <f>=1.4.0</f>
        <v/>
      </c>
      <c r="G28559" t="inlineStr"/>
      <c r="H28559" t="inlineStr"/>
    </row>
    <row r="28560">
      <c r="A28560" t="inlineStr">
        <is>
          <t>RunestoneServer</t>
        </is>
      </c>
      <c r="B28560" t="inlineStr">
        <is>
          <t>f240d7d5bcfc77c8181df0933a108a67b2bebe14</t>
        </is>
      </c>
      <c r="C28560" t="inlineStr">
        <is>
          <t>2020-05-15 17:57:20+00:00</t>
        </is>
      </c>
      <c r="D28560" t="inlineStr">
        <is>
          <t>add</t>
        </is>
      </c>
      <c r="E28560" t="inlineStr">
        <is>
          <t>greenlet</t>
        </is>
      </c>
      <c r="F28560">
        <f>=0.4.15</f>
        <v/>
      </c>
      <c r="G28560" t="inlineStr"/>
      <c r="H28560" t="inlineStr"/>
    </row>
    <row r="28561">
      <c r="A28561" t="inlineStr">
        <is>
          <t>RunestoneServer</t>
        </is>
      </c>
      <c r="B28561" t="inlineStr">
        <is>
          <t>f240d7d5bcfc77c8181df0933a108a67b2bebe14</t>
        </is>
      </c>
      <c r="C28561" t="inlineStr">
        <is>
          <t>2020-05-15 17:57:20+00:00</t>
        </is>
      </c>
      <c r="D28561" t="inlineStr">
        <is>
          <t>add</t>
        </is>
      </c>
      <c r="E28561" t="inlineStr">
        <is>
          <t>httplib2</t>
        </is>
      </c>
      <c r="F28561">
        <f>=0.17.0</f>
        <v/>
      </c>
      <c r="G28561" t="inlineStr"/>
      <c r="H28561" t="inlineStr"/>
    </row>
    <row r="28562">
      <c r="A28562" t="inlineStr">
        <is>
          <t>RunestoneServer</t>
        </is>
      </c>
      <c r="B28562" t="inlineStr">
        <is>
          <t>f240d7d5bcfc77c8181df0933a108a67b2bebe14</t>
        </is>
      </c>
      <c r="C28562" t="inlineStr">
        <is>
          <t>2020-05-15 17:57:20+00:00</t>
        </is>
      </c>
      <c r="D28562" t="inlineStr">
        <is>
          <t>add</t>
        </is>
      </c>
      <c r="E28562" t="inlineStr">
        <is>
          <t>idna</t>
        </is>
      </c>
      <c r="F28562">
        <f>=2.8</f>
        <v/>
      </c>
      <c r="G28562" t="inlineStr"/>
      <c r="H28562" t="inlineStr"/>
    </row>
    <row r="28563">
      <c r="A28563" t="inlineStr">
        <is>
          <t>RunestoneServer</t>
        </is>
      </c>
      <c r="B28563" t="inlineStr">
        <is>
          <t>f240d7d5bcfc77c8181df0933a108a67b2bebe14</t>
        </is>
      </c>
      <c r="C28563" t="inlineStr">
        <is>
          <t>2020-05-15 17:57:20+00:00</t>
        </is>
      </c>
      <c r="D28563" t="inlineStr">
        <is>
          <t>add</t>
        </is>
      </c>
      <c r="E28563" t="inlineStr">
        <is>
          <t>imagesize</t>
        </is>
      </c>
      <c r="F28563">
        <f>=1.2.0</f>
        <v/>
      </c>
      <c r="G28563" t="inlineStr"/>
      <c r="H28563" t="inlineStr"/>
    </row>
    <row r="28564">
      <c r="A28564" t="inlineStr">
        <is>
          <t>RunestoneServer</t>
        </is>
      </c>
      <c r="B28564" t="inlineStr">
        <is>
          <t>f240d7d5bcfc77c8181df0933a108a67b2bebe14</t>
        </is>
      </c>
      <c r="C28564" t="inlineStr">
        <is>
          <t>2020-05-15 17:57:20+00:00</t>
        </is>
      </c>
      <c r="D28564" t="inlineStr">
        <is>
          <t>add</t>
        </is>
      </c>
      <c r="E28564" t="inlineStr">
        <is>
          <t>importlib-metadata</t>
        </is>
      </c>
      <c r="F28564">
        <f>=1.5.0</f>
        <v/>
      </c>
      <c r="G28564" t="inlineStr"/>
      <c r="H28564" t="inlineStr"/>
    </row>
    <row r="28565">
      <c r="A28565" t="inlineStr">
        <is>
          <t>RunestoneServer</t>
        </is>
      </c>
      <c r="B28565" t="inlineStr">
        <is>
          <t>f240d7d5bcfc77c8181df0933a108a67b2bebe14</t>
        </is>
      </c>
      <c r="C28565" t="inlineStr">
        <is>
          <t>2020-05-15 17:57:20+00:00</t>
        </is>
      </c>
      <c r="D28565" t="inlineStr">
        <is>
          <t>add</t>
        </is>
      </c>
      <c r="E28565" t="inlineStr">
        <is>
          <t>isort</t>
        </is>
      </c>
      <c r="F28565">
        <f>=4.3.21</f>
        <v/>
      </c>
      <c r="G28565" t="inlineStr"/>
      <c r="H28565" t="inlineStr"/>
    </row>
    <row r="28566">
      <c r="A28566" t="inlineStr">
        <is>
          <t>RunestoneServer</t>
        </is>
      </c>
      <c r="B28566" t="inlineStr">
        <is>
          <t>f240d7d5bcfc77c8181df0933a108a67b2bebe14</t>
        </is>
      </c>
      <c r="C28566" t="inlineStr">
        <is>
          <t>2020-05-15 17:57:20+00:00</t>
        </is>
      </c>
      <c r="D28566" t="inlineStr">
        <is>
          <t>add</t>
        </is>
      </c>
      <c r="E28566" t="inlineStr">
        <is>
          <t>jinja2</t>
        </is>
      </c>
      <c r="F28566">
        <f>=2.11.1</f>
        <v/>
      </c>
      <c r="G28566" t="inlineStr"/>
      <c r="H28566" t="inlineStr"/>
    </row>
    <row r="28567">
      <c r="A28567" t="inlineStr">
        <is>
          <t>RunestoneServer</t>
        </is>
      </c>
      <c r="B28567" t="inlineStr">
        <is>
          <t>f240d7d5bcfc77c8181df0933a108a67b2bebe14</t>
        </is>
      </c>
      <c r="C28567" t="inlineStr">
        <is>
          <t>2020-05-15 17:57:20+00:00</t>
        </is>
      </c>
      <c r="D28567" t="inlineStr">
        <is>
          <t>add</t>
        </is>
      </c>
      <c r="E28567" t="inlineStr">
        <is>
          <t>kombu</t>
        </is>
      </c>
      <c r="F28567">
        <f>=4.6.7</f>
        <v/>
      </c>
      <c r="G28567" t="inlineStr"/>
      <c r="H28567" t="inlineStr"/>
    </row>
    <row r="28568">
      <c r="A28568" t="inlineStr">
        <is>
          <t>RunestoneServer</t>
        </is>
      </c>
      <c r="B28568" t="inlineStr">
        <is>
          <t>f240d7d5bcfc77c8181df0933a108a67b2bebe14</t>
        </is>
      </c>
      <c r="C28568" t="inlineStr">
        <is>
          <t>2020-05-15 17:57:20+00:00</t>
        </is>
      </c>
      <c r="D28568" t="inlineStr">
        <is>
          <t>add</t>
        </is>
      </c>
      <c r="E28568" t="inlineStr">
        <is>
          <t>lazy-object-proxy</t>
        </is>
      </c>
      <c r="F28568">
        <f>=1.4.3</f>
        <v/>
      </c>
      <c r="G28568" t="inlineStr"/>
      <c r="H28568" t="inlineStr"/>
    </row>
    <row r="28569">
      <c r="A28569" t="inlineStr">
        <is>
          <t>RunestoneServer</t>
        </is>
      </c>
      <c r="B28569" t="inlineStr">
        <is>
          <t>f240d7d5bcfc77c8181df0933a108a67b2bebe14</t>
        </is>
      </c>
      <c r="C28569" t="inlineStr">
        <is>
          <t>2020-05-15 17:57:20+00:00</t>
        </is>
      </c>
      <c r="D28569" t="inlineStr">
        <is>
          <t>add</t>
        </is>
      </c>
      <c r="E28569" t="inlineStr">
        <is>
          <t>markupsafe</t>
        </is>
      </c>
      <c r="F28569">
        <f>=1.1.1</f>
        <v/>
      </c>
      <c r="G28569" t="inlineStr"/>
      <c r="H28569" t="inlineStr"/>
    </row>
    <row r="28570">
      <c r="A28570" t="inlineStr">
        <is>
          <t>RunestoneServer</t>
        </is>
      </c>
      <c r="B28570" t="inlineStr">
        <is>
          <t>f240d7d5bcfc77c8181df0933a108a67b2bebe14</t>
        </is>
      </c>
      <c r="C28570" t="inlineStr">
        <is>
          <t>2020-05-15 17:57:20+00:00</t>
        </is>
      </c>
      <c r="D28570" t="inlineStr">
        <is>
          <t>add</t>
        </is>
      </c>
      <c r="E28570" t="inlineStr">
        <is>
          <t>mccabe</t>
        </is>
      </c>
      <c r="F28570">
        <f>=0.6.1</f>
        <v/>
      </c>
      <c r="G28570" t="inlineStr"/>
      <c r="H28570" t="inlineStr"/>
    </row>
    <row r="28571">
      <c r="A28571" t="inlineStr">
        <is>
          <t>RunestoneServer</t>
        </is>
      </c>
      <c r="B28571" t="inlineStr">
        <is>
          <t>f240d7d5bcfc77c8181df0933a108a67b2bebe14</t>
        </is>
      </c>
      <c r="C28571" t="inlineStr">
        <is>
          <t>2020-05-15 17:57:20+00:00</t>
        </is>
      </c>
      <c r="D28571" t="inlineStr">
        <is>
          <t>add</t>
        </is>
      </c>
      <c r="E28571" t="inlineStr">
        <is>
          <t>packaging</t>
        </is>
      </c>
      <c r="F28571">
        <f>=20.1</f>
        <v/>
      </c>
      <c r="G28571" t="inlineStr"/>
      <c r="H28571" t="inlineStr"/>
    </row>
    <row r="28572">
      <c r="A28572" t="inlineStr">
        <is>
          <t>RunestoneServer</t>
        </is>
      </c>
      <c r="B28572" t="inlineStr">
        <is>
          <t>f240d7d5bcfc77c8181df0933a108a67b2bebe14</t>
        </is>
      </c>
      <c r="C28572" t="inlineStr">
        <is>
          <t>2020-05-15 17:57:20+00:00</t>
        </is>
      </c>
      <c r="D28572" t="inlineStr">
        <is>
          <t>add</t>
        </is>
      </c>
      <c r="E28572" t="inlineStr">
        <is>
          <t>paver</t>
        </is>
      </c>
      <c r="F28572">
        <f>=1.3.4</f>
        <v/>
      </c>
      <c r="G28572" t="inlineStr"/>
      <c r="H28572" t="inlineStr"/>
    </row>
    <row r="28573">
      <c r="A28573" t="inlineStr">
        <is>
          <t>RunestoneServer</t>
        </is>
      </c>
      <c r="B28573" t="inlineStr">
        <is>
          <t>f240d7d5bcfc77c8181df0933a108a67b2bebe14</t>
        </is>
      </c>
      <c r="C28573" t="inlineStr">
        <is>
          <t>2020-05-15 17:57:20+00:00</t>
        </is>
      </c>
      <c r="D28573" t="inlineStr">
        <is>
          <t>add</t>
        </is>
      </c>
      <c r="E28573" t="inlineStr">
        <is>
          <t>pygments</t>
        </is>
      </c>
      <c r="F28573">
        <f>=2.5.2</f>
        <v/>
      </c>
      <c r="G28573" t="inlineStr"/>
      <c r="H28573" t="inlineStr"/>
    </row>
    <row r="28574">
      <c r="A28574" t="inlineStr">
        <is>
          <t>RunestoneServer</t>
        </is>
      </c>
      <c r="B28574" t="inlineStr">
        <is>
          <t>f240d7d5bcfc77c8181df0933a108a67b2bebe14</t>
        </is>
      </c>
      <c r="C28574" t="inlineStr">
        <is>
          <t>2020-05-15 17:57:20+00:00</t>
        </is>
      </c>
      <c r="D28574" t="inlineStr">
        <is>
          <t>add</t>
        </is>
      </c>
      <c r="E28574" t="inlineStr">
        <is>
          <t>pyparsing</t>
        </is>
      </c>
      <c r="F28574">
        <f>=2.4.6</f>
        <v/>
      </c>
      <c r="G28574" t="inlineStr"/>
      <c r="H28574" t="inlineStr"/>
    </row>
    <row r="28575">
      <c r="A28575" t="inlineStr">
        <is>
          <t>RunestoneServer</t>
        </is>
      </c>
      <c r="B28575" t="inlineStr">
        <is>
          <t>f240d7d5bcfc77c8181df0933a108a67b2bebe14</t>
        </is>
      </c>
      <c r="C28575" t="inlineStr">
        <is>
          <t>2020-05-15 17:57:20+00:00</t>
        </is>
      </c>
      <c r="D28575" t="inlineStr">
        <is>
          <t>add</t>
        </is>
      </c>
      <c r="E28575" t="inlineStr">
        <is>
          <t>redis</t>
        </is>
      </c>
      <c r="F28575">
        <f>=3.4.1</f>
        <v/>
      </c>
      <c r="G28575" t="inlineStr"/>
      <c r="H28575" t="inlineStr"/>
    </row>
    <row r="28576">
      <c r="A28576" t="inlineStr">
        <is>
          <t>RunestoneServer</t>
        </is>
      </c>
      <c r="B28576" t="inlineStr">
        <is>
          <t>f240d7d5bcfc77c8181df0933a108a67b2bebe14</t>
        </is>
      </c>
      <c r="C28576" t="inlineStr">
        <is>
          <t>2020-05-15 17:57:20+00:00</t>
        </is>
      </c>
      <c r="D28576" t="inlineStr">
        <is>
          <t>add</t>
        </is>
      </c>
      <c r="E28576" t="inlineStr">
        <is>
          <t>snowballstemmer</t>
        </is>
      </c>
      <c r="F28576">
        <f>=2.0.0</f>
        <v/>
      </c>
      <c r="G28576" t="inlineStr"/>
      <c r="H28576" t="inlineStr"/>
    </row>
    <row r="28577">
      <c r="A28577" t="inlineStr">
        <is>
          <t>RunestoneServer</t>
        </is>
      </c>
      <c r="B28577" t="inlineStr">
        <is>
          <t>f240d7d5bcfc77c8181df0933a108a67b2bebe14</t>
        </is>
      </c>
      <c r="C28577" t="inlineStr">
        <is>
          <t>2020-05-15 17:57:20+00:00</t>
        </is>
      </c>
      <c r="D28577" t="inlineStr">
        <is>
          <t>add</t>
        </is>
      </c>
      <c r="E28577" t="inlineStr">
        <is>
          <t>sphinx</t>
        </is>
      </c>
      <c r="F28577">
        <f>=2.4.1</f>
        <v/>
      </c>
      <c r="G28577" t="inlineStr"/>
      <c r="H28577" t="inlineStr"/>
    </row>
    <row r="28578">
      <c r="A28578" t="inlineStr">
        <is>
          <t>RunestoneServer</t>
        </is>
      </c>
      <c r="B28578" t="inlineStr">
        <is>
          <t>f240d7d5bcfc77c8181df0933a108a67b2bebe14</t>
        </is>
      </c>
      <c r="C28578" t="inlineStr">
        <is>
          <t>2020-05-15 17:57:20+00:00</t>
        </is>
      </c>
      <c r="D28578" t="inlineStr">
        <is>
          <t>add</t>
        </is>
      </c>
      <c r="E28578" t="inlineStr">
        <is>
          <t>sphinxcontrib-applehelp</t>
        </is>
      </c>
      <c r="F28578">
        <f>=1.0.1</f>
        <v/>
      </c>
      <c r="G28578" t="inlineStr"/>
      <c r="H28578" t="inlineStr"/>
    </row>
    <row r="28579">
      <c r="A28579" t="inlineStr">
        <is>
          <t>RunestoneServer</t>
        </is>
      </c>
      <c r="B28579" t="inlineStr">
        <is>
          <t>f240d7d5bcfc77c8181df0933a108a67b2bebe14</t>
        </is>
      </c>
      <c r="C28579" t="inlineStr">
        <is>
          <t>2020-05-15 17:57:20+00:00</t>
        </is>
      </c>
      <c r="D28579" t="inlineStr">
        <is>
          <t>add</t>
        </is>
      </c>
      <c r="E28579" t="inlineStr">
        <is>
          <t>sphinxcontrib-devhelp</t>
        </is>
      </c>
      <c r="F28579">
        <f>=1.0.1</f>
        <v/>
      </c>
      <c r="G28579" t="inlineStr"/>
      <c r="H28579" t="inlineStr"/>
    </row>
    <row r="28580">
      <c r="A28580" t="inlineStr">
        <is>
          <t>RunestoneServer</t>
        </is>
      </c>
      <c r="B28580" t="inlineStr">
        <is>
          <t>f240d7d5bcfc77c8181df0933a108a67b2bebe14</t>
        </is>
      </c>
      <c r="C28580" t="inlineStr">
        <is>
          <t>2020-05-15 17:57:20+00:00</t>
        </is>
      </c>
      <c r="D28580" t="inlineStr">
        <is>
          <t>add</t>
        </is>
      </c>
      <c r="E28580" t="inlineStr">
        <is>
          <t>sphinxcontrib-htmlhelp</t>
        </is>
      </c>
      <c r="F28580">
        <f>=1.0.2</f>
        <v/>
      </c>
      <c r="G28580" t="inlineStr"/>
      <c r="H28580" t="inlineStr"/>
    </row>
    <row r="28581">
      <c r="A28581" t="inlineStr">
        <is>
          <t>RunestoneServer</t>
        </is>
      </c>
      <c r="B28581" t="inlineStr">
        <is>
          <t>f240d7d5bcfc77c8181df0933a108a67b2bebe14</t>
        </is>
      </c>
      <c r="C28581" t="inlineStr">
        <is>
          <t>2020-05-15 17:57:20+00:00</t>
        </is>
      </c>
      <c r="D28581" t="inlineStr">
        <is>
          <t>add</t>
        </is>
      </c>
      <c r="E28581" t="inlineStr">
        <is>
          <t>sphinxcontrib-jsmath</t>
        </is>
      </c>
      <c r="F28581">
        <f>=1.0.1</f>
        <v/>
      </c>
      <c r="G28581" t="inlineStr"/>
      <c r="H28581" t="inlineStr"/>
    </row>
    <row r="28582">
      <c r="A28582" t="inlineStr">
        <is>
          <t>RunestoneServer</t>
        </is>
      </c>
      <c r="B28582" t="inlineStr">
        <is>
          <t>f240d7d5bcfc77c8181df0933a108a67b2bebe14</t>
        </is>
      </c>
      <c r="C28582" t="inlineStr">
        <is>
          <t>2020-05-15 17:57:20+00:00</t>
        </is>
      </c>
      <c r="D28582" t="inlineStr">
        <is>
          <t>add</t>
        </is>
      </c>
      <c r="E28582" t="inlineStr">
        <is>
          <t>sphinxcontrib-qthelp</t>
        </is>
      </c>
      <c r="F28582">
        <f>=1.0.2</f>
        <v/>
      </c>
      <c r="G28582" t="inlineStr"/>
      <c r="H28582" t="inlineStr"/>
    </row>
    <row r="28583">
      <c r="A28583" t="inlineStr">
        <is>
          <t>RunestoneServer</t>
        </is>
      </c>
      <c r="B28583" t="inlineStr">
        <is>
          <t>f240d7d5bcfc77c8181df0933a108a67b2bebe14</t>
        </is>
      </c>
      <c r="C28583" t="inlineStr">
        <is>
          <t>2020-05-15 17:57:20+00:00</t>
        </is>
      </c>
      <c r="D28583" t="inlineStr">
        <is>
          <t>add</t>
        </is>
      </c>
      <c r="E28583" t="inlineStr">
        <is>
          <t>sphinxcontrib-serializinghtml</t>
        </is>
      </c>
      <c r="F28583">
        <f>=1.1.3</f>
        <v/>
      </c>
      <c r="G28583" t="inlineStr"/>
      <c r="H28583" t="inlineStr"/>
    </row>
    <row r="28584">
      <c r="A28584" t="inlineStr">
        <is>
          <t>RunestoneServer</t>
        </is>
      </c>
      <c r="B28584" t="inlineStr">
        <is>
          <t>f240d7d5bcfc77c8181df0933a108a67b2bebe14</t>
        </is>
      </c>
      <c r="C28584" t="inlineStr">
        <is>
          <t>2020-05-15 17:57:20+00:00</t>
        </is>
      </c>
      <c r="D28584" t="inlineStr">
        <is>
          <t>add</t>
        </is>
      </c>
      <c r="E28584" t="inlineStr">
        <is>
          <t>sqlalchemy</t>
        </is>
      </c>
      <c r="F28584">
        <f>=1.3.13</f>
        <v/>
      </c>
      <c r="G28584" t="inlineStr"/>
      <c r="H28584" t="inlineStr"/>
    </row>
    <row r="28585">
      <c r="A28585" t="inlineStr">
        <is>
          <t>RunestoneServer</t>
        </is>
      </c>
      <c r="B28585" t="inlineStr">
        <is>
          <t>f240d7d5bcfc77c8181df0933a108a67b2bebe14</t>
        </is>
      </c>
      <c r="C28585" t="inlineStr">
        <is>
          <t>2020-05-15 17:57:20+00:00</t>
        </is>
      </c>
      <c r="D28585" t="inlineStr">
        <is>
          <t>add</t>
        </is>
      </c>
      <c r="E28585" t="inlineStr">
        <is>
          <t>typed-ast</t>
        </is>
      </c>
      <c r="F28585">
        <f>=1.4.1</f>
        <v/>
      </c>
      <c r="G28585" t="inlineStr"/>
      <c r="H28585" t="inlineStr"/>
    </row>
    <row r="28586">
      <c r="A28586" t="inlineStr">
        <is>
          <t>RunestoneServer</t>
        </is>
      </c>
      <c r="B28586" t="inlineStr">
        <is>
          <t>f240d7d5bcfc77c8181df0933a108a67b2bebe14</t>
        </is>
      </c>
      <c r="C28586" t="inlineStr">
        <is>
          <t>2020-05-15 17:57:20+00:00</t>
        </is>
      </c>
      <c r="D28586" t="inlineStr">
        <is>
          <t>add</t>
        </is>
      </c>
      <c r="E28586" t="inlineStr">
        <is>
          <t>vine</t>
        </is>
      </c>
      <c r="F28586">
        <f>=1.3.0</f>
        <v/>
      </c>
      <c r="G28586" t="inlineStr"/>
      <c r="H28586" t="inlineStr"/>
    </row>
    <row r="28587">
      <c r="A28587" t="inlineStr">
        <is>
          <t>RunestoneServer</t>
        </is>
      </c>
      <c r="B28587" t="inlineStr">
        <is>
          <t>f240d7d5bcfc77c8181df0933a108a67b2bebe14</t>
        </is>
      </c>
      <c r="C28587" t="inlineStr">
        <is>
          <t>2020-05-15 17:57:20+00:00</t>
        </is>
      </c>
      <c r="D28587" t="inlineStr">
        <is>
          <t>add</t>
        </is>
      </c>
      <c r="E28587" t="inlineStr">
        <is>
          <t>webencodings</t>
        </is>
      </c>
      <c r="F28587">
        <f>=0.5.1</f>
        <v/>
      </c>
      <c r="G28587" t="inlineStr"/>
      <c r="H28587" t="inlineStr"/>
    </row>
    <row r="28588">
      <c r="A28588" t="inlineStr">
        <is>
          <t>RunestoneServer</t>
        </is>
      </c>
      <c r="B28588" t="inlineStr">
        <is>
          <t>f240d7d5bcfc77c8181df0933a108a67b2bebe14</t>
        </is>
      </c>
      <c r="C28588" t="inlineStr">
        <is>
          <t>2020-05-15 17:57:20+00:00</t>
        </is>
      </c>
      <c r="D28588" t="inlineStr">
        <is>
          <t>add</t>
        </is>
      </c>
      <c r="E28588" t="inlineStr">
        <is>
          <t>wrapt</t>
        </is>
      </c>
      <c r="F28588">
        <f>=1.11.2</f>
        <v/>
      </c>
      <c r="G28588" t="inlineStr"/>
      <c r="H28588" t="inlineStr"/>
    </row>
    <row r="28589">
      <c r="A28589" t="inlineStr">
        <is>
          <t>RunestoneServer</t>
        </is>
      </c>
      <c r="B28589" t="inlineStr">
        <is>
          <t>f240d7d5bcfc77c8181df0933a108a67b2bebe14</t>
        </is>
      </c>
      <c r="C28589" t="inlineStr">
        <is>
          <t>2020-05-15 17:57:20+00:00</t>
        </is>
      </c>
      <c r="D28589" t="inlineStr">
        <is>
          <t>add</t>
        </is>
      </c>
      <c r="E28589" t="inlineStr">
        <is>
          <t>zipp</t>
        </is>
      </c>
      <c r="F28589">
        <f>=2.2.0</f>
        <v/>
      </c>
      <c r="G28589" t="inlineStr"/>
      <c r="H28589" t="inlineStr"/>
    </row>
    <row r="28590">
      <c r="A28590" t="inlineStr">
        <is>
          <t>RunestoneServer</t>
        </is>
      </c>
      <c r="B28590" t="inlineStr">
        <is>
          <t>f240d7d5bcfc77c8181df0933a108a67b2bebe14</t>
        </is>
      </c>
      <c r="C28590" t="inlineStr">
        <is>
          <t>2020-05-15 17:57:20+00:00</t>
        </is>
      </c>
      <c r="D28590" t="inlineStr">
        <is>
          <t>rem</t>
        </is>
      </c>
      <c r="E28590" t="inlineStr"/>
      <c r="F28590" t="inlineStr"/>
      <c r="G28590" t="inlineStr">
        <is>
          <t>Paver</t>
        </is>
      </c>
      <c r="H28590" t="inlineStr">
        <is>
          <t>&gt;=1.2.4</t>
        </is>
      </c>
    </row>
    <row r="28591">
      <c r="A28591" t="inlineStr">
        <is>
          <t>RunestoneServer</t>
        </is>
      </c>
      <c r="B28591" t="inlineStr">
        <is>
          <t>f240d7d5bcfc77c8181df0933a108a67b2bebe14</t>
        </is>
      </c>
      <c r="C28591" t="inlineStr">
        <is>
          <t>2020-05-15 17:57:20+00:00</t>
        </is>
      </c>
      <c r="D28591" t="inlineStr">
        <is>
          <t>rem</t>
        </is>
      </c>
      <c r="E28591" t="inlineStr"/>
      <c r="F28591" t="inlineStr"/>
      <c r="G28591" t="inlineStr">
        <is>
          <t>Sphinx</t>
        </is>
      </c>
      <c r="H28591" t="inlineStr">
        <is>
          <t>&gt;=1.8.5</t>
        </is>
      </c>
    </row>
    <row r="28592">
      <c r="A28592" t="inlineStr">
        <is>
          <t>RunestoneServer</t>
        </is>
      </c>
      <c r="B28592" t="inlineStr">
        <is>
          <t>f240d7d5bcfc77c8181df0933a108a67b2bebe14</t>
        </is>
      </c>
      <c r="C28592" t="inlineStr">
        <is>
          <t>2020-05-15 17:57:20+00:00</t>
        </is>
      </c>
      <c r="D28592" t="inlineStr">
        <is>
          <t>rem</t>
        </is>
      </c>
      <c r="E28592" t="inlineStr"/>
      <c r="F28592" t="inlineStr"/>
      <c r="G28592" t="inlineStr">
        <is>
          <t>SQLAlchemy</t>
        </is>
      </c>
      <c r="H28592" t="inlineStr">
        <is>
          <t>&gt;=1.0.14</t>
        </is>
      </c>
    </row>
    <row r="28593">
      <c r="A28593" t="inlineStr">
        <is>
          <t>RunestoneServer</t>
        </is>
      </c>
      <c r="B28593" t="inlineStr">
        <is>
          <t>d80088f81d0c5d1b1d7684cbb544bf806e6536b6</t>
        </is>
      </c>
      <c r="C28593" t="inlineStr">
        <is>
          <t>2020-08-25 19:46:30+00:00</t>
        </is>
      </c>
      <c r="D28593" t="inlineStr">
        <is>
          <t>verchange</t>
        </is>
      </c>
      <c r="E28593" t="inlineStr">
        <is>
          <t>astroid</t>
        </is>
      </c>
      <c r="F28593">
        <f>=2.4.1</f>
        <v/>
      </c>
      <c r="G28593" t="inlineStr">
        <is>
          <t>astroid</t>
        </is>
      </c>
      <c r="H28593">
        <f>=2.3.3</f>
        <v/>
      </c>
    </row>
    <row r="28594">
      <c r="A28594" t="inlineStr">
        <is>
          <t>RunestoneServer</t>
        </is>
      </c>
      <c r="B28594" t="inlineStr">
        <is>
          <t>d80088f81d0c5d1b1d7684cbb544bf806e6536b6</t>
        </is>
      </c>
      <c r="C28594" t="inlineStr">
        <is>
          <t>2020-08-25 19:46:30+00:00</t>
        </is>
      </c>
      <c r="D28594" t="inlineStr">
        <is>
          <t>verchange</t>
        </is>
      </c>
      <c r="E28594" t="inlineStr">
        <is>
          <t>sphinxcontrib-jsmath</t>
        </is>
      </c>
      <c r="F28594">
        <f>=1.0.1</f>
        <v/>
      </c>
      <c r="G28594" t="inlineStr">
        <is>
          <t>sphinxcontrib-jsmath</t>
        </is>
      </c>
      <c r="H28594">
        <f>=1.0.1</f>
        <v/>
      </c>
    </row>
    <row r="28595">
      <c r="A28595" t="inlineStr">
        <is>
          <t>RunestoneServer</t>
        </is>
      </c>
      <c r="B28595" t="inlineStr">
        <is>
          <t>d80088f81d0c5d1b1d7684cbb544bf806e6536b6</t>
        </is>
      </c>
      <c r="C28595" t="inlineStr">
        <is>
          <t>2020-08-25 19:46:30+00:00</t>
        </is>
      </c>
      <c r="D28595" t="inlineStr">
        <is>
          <t>verchange</t>
        </is>
      </c>
      <c r="E28595" t="inlineStr">
        <is>
          <t>stripe</t>
        </is>
      </c>
      <c r="F28595">
        <f>=2.48.0</f>
        <v/>
      </c>
      <c r="G28595" t="inlineStr">
        <is>
          <t>stripe</t>
        </is>
      </c>
      <c r="H28595">
        <f>=2.42.0</f>
        <v/>
      </c>
    </row>
    <row r="28596">
      <c r="A28596" t="inlineStr">
        <is>
          <t>RunestoneServer</t>
        </is>
      </c>
      <c r="B28596" t="inlineStr">
        <is>
          <t>d80088f81d0c5d1b1d7684cbb544bf806e6536b6</t>
        </is>
      </c>
      <c r="C28596" t="inlineStr">
        <is>
          <t>2020-08-25 19:46:30+00:00</t>
        </is>
      </c>
      <c r="D28596" t="inlineStr">
        <is>
          <t>verchange</t>
        </is>
      </c>
      <c r="E28596" t="inlineStr">
        <is>
          <t>kombu</t>
        </is>
      </c>
      <c r="F28596">
        <f>=4.6.10</f>
        <v/>
      </c>
      <c r="G28596" t="inlineStr">
        <is>
          <t>kombu</t>
        </is>
      </c>
      <c r="H28596">
        <f>=4.6.7</f>
        <v/>
      </c>
    </row>
    <row r="28597">
      <c r="A28597" t="inlineStr">
        <is>
          <t>RunestoneServer</t>
        </is>
      </c>
      <c r="B28597" t="inlineStr">
        <is>
          <t>d80088f81d0c5d1b1d7684cbb544bf806e6536b6</t>
        </is>
      </c>
      <c r="C28597" t="inlineStr">
        <is>
          <t>2020-08-25 19:46:30+00:00</t>
        </is>
      </c>
      <c r="D28597" t="inlineStr">
        <is>
          <t>verchange</t>
        </is>
      </c>
      <c r="E28597" t="inlineStr">
        <is>
          <t>numpy</t>
        </is>
      </c>
      <c r="F28597">
        <f>=1.18.4</f>
        <v/>
      </c>
      <c r="G28597" t="inlineStr">
        <is>
          <t>numpy</t>
        </is>
      </c>
      <c r="H28597">
        <f>=1.18.1</f>
        <v/>
      </c>
    </row>
    <row r="28598">
      <c r="A28598" t="inlineStr">
        <is>
          <t>RunestoneServer</t>
        </is>
      </c>
      <c r="B28598" t="inlineStr">
        <is>
          <t>d80088f81d0c5d1b1d7684cbb544bf806e6536b6</t>
        </is>
      </c>
      <c r="C28598" t="inlineStr">
        <is>
          <t>2020-08-25 19:46:30+00:00</t>
        </is>
      </c>
      <c r="D28598" t="inlineStr">
        <is>
          <t>verchange</t>
        </is>
      </c>
      <c r="E28598" t="inlineStr">
        <is>
          <t>psycopg2-binary</t>
        </is>
      </c>
      <c r="F28598">
        <f>=2.8.5</f>
        <v/>
      </c>
      <c r="G28598" t="inlineStr">
        <is>
          <t>psycopg2-binary</t>
        </is>
      </c>
      <c r="H28598">
        <f>=2.8.4</f>
        <v/>
      </c>
    </row>
    <row r="28599">
      <c r="A28599" t="inlineStr">
        <is>
          <t>RunestoneServer</t>
        </is>
      </c>
      <c r="B28599" t="inlineStr">
        <is>
          <t>d80088f81d0c5d1b1d7684cbb544bf806e6536b6</t>
        </is>
      </c>
      <c r="C28599" t="inlineStr">
        <is>
          <t>2020-08-25 19:46:30+00:00</t>
        </is>
      </c>
      <c r="D28599" t="inlineStr">
        <is>
          <t>verchange</t>
        </is>
      </c>
      <c r="E28599" t="inlineStr">
        <is>
          <t>requests</t>
        </is>
      </c>
      <c r="F28599">
        <f>=2.23.0</f>
        <v/>
      </c>
      <c r="G28599" t="inlineStr">
        <is>
          <t>requests</t>
        </is>
      </c>
      <c r="H28599">
        <f>=2.22.0</f>
        <v/>
      </c>
    </row>
    <row r="28600">
      <c r="A28600" t="inlineStr">
        <is>
          <t>RunestoneServer</t>
        </is>
      </c>
      <c r="B28600" t="inlineStr">
        <is>
          <t>d80088f81d0c5d1b1d7684cbb544bf806e6536b6</t>
        </is>
      </c>
      <c r="C28600" t="inlineStr">
        <is>
          <t>2020-08-25 19:46:30+00:00</t>
        </is>
      </c>
      <c r="D28600" t="inlineStr">
        <is>
          <t>verchange</t>
        </is>
      </c>
      <c r="E28600" t="inlineStr">
        <is>
          <t>runestone</t>
        </is>
      </c>
      <c r="F28600">
        <f>=5.0.9</f>
        <v/>
      </c>
      <c r="G28600" t="inlineStr">
        <is>
          <t>runestone</t>
        </is>
      </c>
      <c r="H28600">
        <f>=4.2.1</f>
        <v/>
      </c>
    </row>
    <row r="28601">
      <c r="A28601" t="inlineStr">
        <is>
          <t>RunestoneServer</t>
        </is>
      </c>
      <c r="B28601" t="inlineStr">
        <is>
          <t>d80088f81d0c5d1b1d7684cbb544bf806e6536b6</t>
        </is>
      </c>
      <c r="C28601" t="inlineStr">
        <is>
          <t>2020-08-25 19:46:30+00:00</t>
        </is>
      </c>
      <c r="D28601" t="inlineStr">
        <is>
          <t>verchange</t>
        </is>
      </c>
      <c r="E28601" t="inlineStr">
        <is>
          <t>sphinx</t>
        </is>
      </c>
      <c r="F28601">
        <f>=3.0.4</f>
        <v/>
      </c>
      <c r="G28601" t="inlineStr">
        <is>
          <t>sphinx</t>
        </is>
      </c>
      <c r="H28601">
        <f>=2.4.1</f>
        <v/>
      </c>
    </row>
    <row r="28602">
      <c r="A28602" t="inlineStr">
        <is>
          <t>RunestoneServer</t>
        </is>
      </c>
      <c r="B28602" t="inlineStr">
        <is>
          <t>d80088f81d0c5d1b1d7684cbb544bf806e6536b6</t>
        </is>
      </c>
      <c r="C28602" t="inlineStr">
        <is>
          <t>2020-08-25 19:46:30+00:00</t>
        </is>
      </c>
      <c r="D28602" t="inlineStr">
        <is>
          <t>verchange</t>
        </is>
      </c>
      <c r="E28602" t="inlineStr">
        <is>
          <t>sphinxcontrib-qthelp</t>
        </is>
      </c>
      <c r="F28602">
        <f>=1.0.3</f>
        <v/>
      </c>
      <c r="G28602" t="inlineStr">
        <is>
          <t>sphinxcontrib-qthelp</t>
        </is>
      </c>
      <c r="H28602">
        <f>=1.0.2</f>
        <v/>
      </c>
    </row>
    <row r="28603">
      <c r="A28603" t="inlineStr">
        <is>
          <t>RunestoneServer</t>
        </is>
      </c>
      <c r="B28603" t="inlineStr">
        <is>
          <t>d80088f81d0c5d1b1d7684cbb544bf806e6536b6</t>
        </is>
      </c>
      <c r="C28603" t="inlineStr">
        <is>
          <t>2020-08-25 19:46:30+00:00</t>
        </is>
      </c>
      <c r="D28603" t="inlineStr">
        <is>
          <t>verchange</t>
        </is>
      </c>
      <c r="E28603" t="inlineStr">
        <is>
          <t>redis</t>
        </is>
      </c>
      <c r="F28603">
        <f>=3.5.3</f>
        <v/>
      </c>
      <c r="G28603" t="inlineStr">
        <is>
          <t>redis</t>
        </is>
      </c>
      <c r="H28603">
        <f>=3.4.1</f>
        <v/>
      </c>
    </row>
    <row r="28604">
      <c r="A28604" t="inlineStr">
        <is>
          <t>RunestoneServer</t>
        </is>
      </c>
      <c r="B28604" t="inlineStr">
        <is>
          <t>d80088f81d0c5d1b1d7684cbb544bf806e6536b6</t>
        </is>
      </c>
      <c r="C28604" t="inlineStr">
        <is>
          <t>2020-08-25 19:46:30+00:00</t>
        </is>
      </c>
      <c r="D28604" t="inlineStr">
        <is>
          <t>verchange</t>
        </is>
      </c>
      <c r="E28604" t="inlineStr">
        <is>
          <t>sphinxcontrib-serializinghtml</t>
        </is>
      </c>
      <c r="F28604">
        <f>=1.1.4</f>
        <v/>
      </c>
      <c r="G28604" t="inlineStr">
        <is>
          <t>sphinxcontrib-serializinghtml</t>
        </is>
      </c>
      <c r="H28604">
        <f>=1.1.3</f>
        <v/>
      </c>
    </row>
    <row r="28605">
      <c r="A28605" t="inlineStr">
        <is>
          <t>RunestoneServer</t>
        </is>
      </c>
      <c r="B28605" t="inlineStr">
        <is>
          <t>d80088f81d0c5d1b1d7684cbb544bf806e6536b6</t>
        </is>
      </c>
      <c r="C28605" t="inlineStr">
        <is>
          <t>2020-08-25 19:46:30+00:00</t>
        </is>
      </c>
      <c r="D28605" t="inlineStr">
        <is>
          <t>verchange</t>
        </is>
      </c>
      <c r="E28605" t="inlineStr">
        <is>
          <t>pyparsing</t>
        </is>
      </c>
      <c r="F28605">
        <f>=2.4.7</f>
        <v/>
      </c>
      <c r="G28605" t="inlineStr">
        <is>
          <t>pyparsing</t>
        </is>
      </c>
      <c r="H28605">
        <f>=2.4.6</f>
        <v/>
      </c>
    </row>
    <row r="28606">
      <c r="A28606" t="inlineStr">
        <is>
          <t>RunestoneServer</t>
        </is>
      </c>
      <c r="B28606" t="inlineStr">
        <is>
          <t>d80088f81d0c5d1b1d7684cbb544bf806e6536b6</t>
        </is>
      </c>
      <c r="C28606" t="inlineStr">
        <is>
          <t>2020-08-25 19:46:30+00:00</t>
        </is>
      </c>
      <c r="D28606" t="inlineStr">
        <is>
          <t>verchange</t>
        </is>
      </c>
      <c r="E28606" t="inlineStr">
        <is>
          <t>six</t>
        </is>
      </c>
      <c r="F28606">
        <f>=1.15.0</f>
        <v/>
      </c>
      <c r="G28606" t="inlineStr">
        <is>
          <t>six</t>
        </is>
      </c>
      <c r="H28606">
        <f>=1.14.0</f>
        <v/>
      </c>
    </row>
    <row r="28607">
      <c r="A28607" t="inlineStr">
        <is>
          <t>RunestoneServer</t>
        </is>
      </c>
      <c r="B28607" t="inlineStr">
        <is>
          <t>d80088f81d0c5d1b1d7684cbb544bf806e6536b6</t>
        </is>
      </c>
      <c r="C28607" t="inlineStr">
        <is>
          <t>2020-08-25 19:46:30+00:00</t>
        </is>
      </c>
      <c r="D28607" t="inlineStr">
        <is>
          <t>verchange</t>
        </is>
      </c>
      <c r="E28607" t="inlineStr">
        <is>
          <t>sphinxcontrib-devhelp</t>
        </is>
      </c>
      <c r="F28607">
        <f>=1.0.2</f>
        <v/>
      </c>
      <c r="G28607" t="inlineStr">
        <is>
          <t>sphinxcontrib-devhelp</t>
        </is>
      </c>
      <c r="H28607">
        <f>=1.0.1</f>
        <v/>
      </c>
    </row>
    <row r="28608">
      <c r="A28608" t="inlineStr">
        <is>
          <t>RunestoneServer</t>
        </is>
      </c>
      <c r="B28608" t="inlineStr">
        <is>
          <t>d80088f81d0c5d1b1d7684cbb544bf806e6536b6</t>
        </is>
      </c>
      <c r="C28608" t="inlineStr">
        <is>
          <t>2020-08-25 19:46:30+00:00</t>
        </is>
      </c>
      <c r="D28608" t="inlineStr">
        <is>
          <t>verchange</t>
        </is>
      </c>
      <c r="E28608" t="inlineStr">
        <is>
          <t>markupsafe</t>
        </is>
      </c>
      <c r="F28608">
        <f>=1.1.1</f>
        <v/>
      </c>
      <c r="G28608" t="inlineStr">
        <is>
          <t>markupsafe</t>
        </is>
      </c>
      <c r="H28608">
        <f>=1.1.1</f>
        <v/>
      </c>
    </row>
    <row r="28609">
      <c r="A28609" t="inlineStr">
        <is>
          <t>RunestoneServer</t>
        </is>
      </c>
      <c r="B28609" t="inlineStr">
        <is>
          <t>d80088f81d0c5d1b1d7684cbb544bf806e6536b6</t>
        </is>
      </c>
      <c r="C28609" t="inlineStr">
        <is>
          <t>2020-08-25 19:46:30+00:00</t>
        </is>
      </c>
      <c r="D28609" t="inlineStr">
        <is>
          <t>verchange</t>
        </is>
      </c>
      <c r="E28609" t="inlineStr">
        <is>
          <t>bleach</t>
        </is>
      </c>
      <c r="F28609">
        <f>=3.1.5</f>
        <v/>
      </c>
      <c r="G28609" t="inlineStr">
        <is>
          <t>bleach</t>
        </is>
      </c>
      <c r="H28609">
        <f>=3.1.4</f>
        <v/>
      </c>
    </row>
    <row r="28610">
      <c r="A28610" t="inlineStr">
        <is>
          <t>RunestoneServer</t>
        </is>
      </c>
      <c r="B28610" t="inlineStr">
        <is>
          <t>d80088f81d0c5d1b1d7684cbb544bf806e6536b6</t>
        </is>
      </c>
      <c r="C28610" t="inlineStr">
        <is>
          <t>2020-08-25 19:46:30+00:00</t>
        </is>
      </c>
      <c r="D28610" t="inlineStr">
        <is>
          <t>verchange</t>
        </is>
      </c>
      <c r="E28610" t="inlineStr">
        <is>
          <t>chardet</t>
        </is>
      </c>
      <c r="F28610">
        <f>=3.0.4</f>
        <v/>
      </c>
      <c r="G28610" t="inlineStr">
        <is>
          <t>chardet</t>
        </is>
      </c>
      <c r="H28610">
        <f>=3.0.4</f>
        <v/>
      </c>
    </row>
    <row r="28611">
      <c r="A28611" t="inlineStr">
        <is>
          <t>RunestoneServer</t>
        </is>
      </c>
      <c r="B28611" t="inlineStr">
        <is>
          <t>d80088f81d0c5d1b1d7684cbb544bf806e6536b6</t>
        </is>
      </c>
      <c r="C28611" t="inlineStr">
        <is>
          <t>2020-08-25 19:46:30+00:00</t>
        </is>
      </c>
      <c r="D28611" t="inlineStr">
        <is>
          <t>verchange</t>
        </is>
      </c>
      <c r="E28611" t="inlineStr">
        <is>
          <t>alabaster</t>
        </is>
      </c>
      <c r="F28611">
        <f>=0.7.12</f>
        <v/>
      </c>
      <c r="G28611" t="inlineStr">
        <is>
          <t>alabaster</t>
        </is>
      </c>
      <c r="H28611">
        <f>=0.7.12</f>
        <v/>
      </c>
    </row>
    <row r="28612">
      <c r="A28612" t="inlineStr">
        <is>
          <t>RunestoneServer</t>
        </is>
      </c>
      <c r="B28612" t="inlineStr">
        <is>
          <t>d80088f81d0c5d1b1d7684cbb544bf806e6536b6</t>
        </is>
      </c>
      <c r="C28612" t="inlineStr">
        <is>
          <t>2020-08-25 19:46:30+00:00</t>
        </is>
      </c>
      <c r="D28612" t="inlineStr">
        <is>
          <t>verchange</t>
        </is>
      </c>
      <c r="E28612" t="inlineStr">
        <is>
          <t>celery</t>
        </is>
      </c>
      <c r="F28612">
        <f>=4.4.4</f>
        <v/>
      </c>
      <c r="G28612" t="inlineStr">
        <is>
          <t>celery</t>
        </is>
      </c>
      <c r="H28612">
        <f>=4.4.0</f>
        <v/>
      </c>
    </row>
    <row r="28613">
      <c r="A28613" t="inlineStr">
        <is>
          <t>RunestoneServer</t>
        </is>
      </c>
      <c r="B28613" t="inlineStr">
        <is>
          <t>d80088f81d0c5d1b1d7684cbb544bf806e6536b6</t>
        </is>
      </c>
      <c r="C28613" t="inlineStr">
        <is>
          <t>2020-08-25 19:46:30+00:00</t>
        </is>
      </c>
      <c r="D28613" t="inlineStr">
        <is>
          <t>verchange</t>
        </is>
      </c>
      <c r="E28613" t="inlineStr">
        <is>
          <t>idna</t>
        </is>
      </c>
      <c r="F28613">
        <f>=2.9</f>
        <v/>
      </c>
      <c r="G28613" t="inlineStr">
        <is>
          <t>idna</t>
        </is>
      </c>
      <c r="H28613">
        <f>=2.8</f>
        <v/>
      </c>
    </row>
    <row r="28614">
      <c r="A28614" t="inlineStr">
        <is>
          <t>RunestoneServer</t>
        </is>
      </c>
      <c r="B28614" t="inlineStr">
        <is>
          <t>d80088f81d0c5d1b1d7684cbb544bf806e6536b6</t>
        </is>
      </c>
      <c r="C28614" t="inlineStr">
        <is>
          <t>2020-08-25 19:46:30+00:00</t>
        </is>
      </c>
      <c r="D28614" t="inlineStr">
        <is>
          <t>verchange</t>
        </is>
      </c>
      <c r="E28614" t="inlineStr">
        <is>
          <t>click</t>
        </is>
      </c>
      <c r="F28614">
        <f>=7.1.2</f>
        <v/>
      </c>
      <c r="G28614" t="inlineStr">
        <is>
          <t>click</t>
        </is>
      </c>
      <c r="H28614">
        <f>=7.0</f>
        <v/>
      </c>
    </row>
    <row r="28615">
      <c r="A28615" t="inlineStr">
        <is>
          <t>RunestoneServer</t>
        </is>
      </c>
      <c r="B28615" t="inlineStr">
        <is>
          <t>d80088f81d0c5d1b1d7684cbb544bf806e6536b6</t>
        </is>
      </c>
      <c r="C28615" t="inlineStr">
        <is>
          <t>2020-08-25 19:46:30+00:00</t>
        </is>
      </c>
      <c r="D28615" t="inlineStr">
        <is>
          <t>verchange</t>
        </is>
      </c>
      <c r="E28615" t="inlineStr">
        <is>
          <t>sphinxcontrib-applehelp</t>
        </is>
      </c>
      <c r="F28615">
        <f>=1.0.2</f>
        <v/>
      </c>
      <c r="G28615" t="inlineStr">
        <is>
          <t>sphinxcontrib-applehelp</t>
        </is>
      </c>
      <c r="H28615">
        <f>=1.0.1</f>
        <v/>
      </c>
    </row>
    <row r="28616">
      <c r="A28616" t="inlineStr">
        <is>
          <t>RunestoneServer</t>
        </is>
      </c>
      <c r="B28616" t="inlineStr">
        <is>
          <t>d80088f81d0c5d1b1d7684cbb544bf806e6536b6</t>
        </is>
      </c>
      <c r="C28616" t="inlineStr">
        <is>
          <t>2020-08-25 19:46:30+00:00</t>
        </is>
      </c>
      <c r="D28616" t="inlineStr">
        <is>
          <t>verchange</t>
        </is>
      </c>
      <c r="E28616" t="inlineStr">
        <is>
          <t>packaging</t>
        </is>
      </c>
      <c r="F28616">
        <f>=20.4</f>
        <v/>
      </c>
      <c r="G28616" t="inlineStr">
        <is>
          <t>packaging</t>
        </is>
      </c>
      <c r="H28616">
        <f>=20.1</f>
        <v/>
      </c>
    </row>
    <row r="28617">
      <c r="A28617" t="inlineStr">
        <is>
          <t>RunestoneServer</t>
        </is>
      </c>
      <c r="B28617" t="inlineStr">
        <is>
          <t>d80088f81d0c5d1b1d7684cbb544bf806e6536b6</t>
        </is>
      </c>
      <c r="C28617" t="inlineStr">
        <is>
          <t>2020-08-25 19:46:30+00:00</t>
        </is>
      </c>
      <c r="D28617" t="inlineStr">
        <is>
          <t>verchange</t>
        </is>
      </c>
      <c r="E28617" t="inlineStr">
        <is>
          <t>pytz</t>
        </is>
      </c>
      <c r="F28617">
        <f>=2020.1</f>
        <v/>
      </c>
      <c r="G28617" t="inlineStr">
        <is>
          <t>pytz</t>
        </is>
      </c>
      <c r="H28617">
        <f>=2019.3</f>
        <v/>
      </c>
    </row>
    <row r="28618">
      <c r="A28618" t="inlineStr">
        <is>
          <t>RunestoneServer</t>
        </is>
      </c>
      <c r="B28618" t="inlineStr">
        <is>
          <t>d80088f81d0c5d1b1d7684cbb544bf806e6536b6</t>
        </is>
      </c>
      <c r="C28618" t="inlineStr">
        <is>
          <t>2020-08-25 19:46:30+00:00</t>
        </is>
      </c>
      <c r="D28618" t="inlineStr">
        <is>
          <t>verchange</t>
        </is>
      </c>
      <c r="E28618" t="inlineStr">
        <is>
          <t>urllib3</t>
        </is>
      </c>
      <c r="F28618">
        <f>=1.25.9</f>
        <v/>
      </c>
      <c r="G28618" t="inlineStr">
        <is>
          <t>urllib3</t>
        </is>
      </c>
      <c r="H28618">
        <f>=1.25.8</f>
        <v/>
      </c>
    </row>
    <row r="28619">
      <c r="A28619" t="inlineStr">
        <is>
          <t>RunestoneServer</t>
        </is>
      </c>
      <c r="B28619" t="inlineStr">
        <is>
          <t>d80088f81d0c5d1b1d7684cbb544bf806e6536b6</t>
        </is>
      </c>
      <c r="C28619" t="inlineStr">
        <is>
          <t>2020-08-25 19:46:30+00:00</t>
        </is>
      </c>
      <c r="D28619" t="inlineStr">
        <is>
          <t>verchange</t>
        </is>
      </c>
      <c r="E28619" t="inlineStr">
        <is>
          <t>httplib2</t>
        </is>
      </c>
      <c r="F28619">
        <f>=0.18.1</f>
        <v/>
      </c>
      <c r="G28619" t="inlineStr">
        <is>
          <t>httplib2</t>
        </is>
      </c>
      <c r="H28619">
        <f>=0.17.0</f>
        <v/>
      </c>
    </row>
    <row r="28620">
      <c r="A28620" t="inlineStr">
        <is>
          <t>RunestoneServer</t>
        </is>
      </c>
      <c r="B28620" t="inlineStr">
        <is>
          <t>d80088f81d0c5d1b1d7684cbb544bf806e6536b6</t>
        </is>
      </c>
      <c r="C28620" t="inlineStr">
        <is>
          <t>2020-08-25 19:46:30+00:00</t>
        </is>
      </c>
      <c r="D28620" t="inlineStr">
        <is>
          <t>verchange</t>
        </is>
      </c>
      <c r="E28620" t="inlineStr">
        <is>
          <t>sqlalchemy</t>
        </is>
      </c>
      <c r="F28620">
        <f>=1.3.17</f>
        <v/>
      </c>
      <c r="G28620" t="inlineStr">
        <is>
          <t>sqlalchemy</t>
        </is>
      </c>
      <c r="H28620">
        <f>=1.3.13</f>
        <v/>
      </c>
    </row>
    <row r="28621">
      <c r="A28621" t="inlineStr">
        <is>
          <t>RunestoneServer</t>
        </is>
      </c>
      <c r="B28621" t="inlineStr">
        <is>
          <t>d80088f81d0c5d1b1d7684cbb544bf806e6536b6</t>
        </is>
      </c>
      <c r="C28621" t="inlineStr">
        <is>
          <t>2020-08-25 19:46:30+00:00</t>
        </is>
      </c>
      <c r="D28621" t="inlineStr">
        <is>
          <t>verchange</t>
        </is>
      </c>
      <c r="E28621" t="inlineStr">
        <is>
          <t>amqp</t>
        </is>
      </c>
      <c r="F28621">
        <f>=2.6.0</f>
        <v/>
      </c>
      <c r="G28621" t="inlineStr">
        <is>
          <t>amqp</t>
        </is>
      </c>
      <c r="H28621">
        <f>=2.5.2</f>
        <v/>
      </c>
    </row>
    <row r="28622">
      <c r="A28622" t="inlineStr">
        <is>
          <t>RunestoneServer</t>
        </is>
      </c>
      <c r="B28622" t="inlineStr">
        <is>
          <t>d80088f81d0c5d1b1d7684cbb544bf806e6536b6</t>
        </is>
      </c>
      <c r="C28622" t="inlineStr">
        <is>
          <t>2020-08-25 19:46:30+00:00</t>
        </is>
      </c>
      <c r="D28622" t="inlineStr">
        <is>
          <t>verchange</t>
        </is>
      </c>
      <c r="E28622" t="inlineStr">
        <is>
          <t>gevent</t>
        </is>
      </c>
      <c r="F28622">
        <f>=20.5.2</f>
        <v/>
      </c>
      <c r="G28622" t="inlineStr">
        <is>
          <t>gevent</t>
        </is>
      </c>
      <c r="H28622">
        <f>=1.4.0</f>
        <v/>
      </c>
    </row>
    <row r="28623">
      <c r="A28623" t="inlineStr">
        <is>
          <t>RunestoneServer</t>
        </is>
      </c>
      <c r="B28623" t="inlineStr">
        <is>
          <t>d80088f81d0c5d1b1d7684cbb544bf806e6536b6</t>
        </is>
      </c>
      <c r="C28623" t="inlineStr">
        <is>
          <t>2020-08-25 19:46:30+00:00</t>
        </is>
      </c>
      <c r="D28623" t="inlineStr">
        <is>
          <t>verchange</t>
        </is>
      </c>
      <c r="E28623" t="inlineStr">
        <is>
          <t>jinja2</t>
        </is>
      </c>
      <c r="F28623">
        <f>=2.11.2</f>
        <v/>
      </c>
      <c r="G28623" t="inlineStr">
        <is>
          <t>jinja2</t>
        </is>
      </c>
      <c r="H28623">
        <f>=2.11.1</f>
        <v/>
      </c>
    </row>
    <row r="28624">
      <c r="A28624" t="inlineStr">
        <is>
          <t>RunestoneServer</t>
        </is>
      </c>
      <c r="B28624" t="inlineStr">
        <is>
          <t>d80088f81d0c5d1b1d7684cbb544bf806e6536b6</t>
        </is>
      </c>
      <c r="C28624" t="inlineStr">
        <is>
          <t>2020-08-25 19:46:30+00:00</t>
        </is>
      </c>
      <c r="D28624" t="inlineStr">
        <is>
          <t>verchange</t>
        </is>
      </c>
      <c r="E28624" t="inlineStr">
        <is>
          <t>sphinxcontrib-htmlhelp</t>
        </is>
      </c>
      <c r="F28624">
        <f>=1.0.3</f>
        <v/>
      </c>
      <c r="G28624" t="inlineStr">
        <is>
          <t>sphinxcontrib-htmlhelp</t>
        </is>
      </c>
      <c r="H28624">
        <f>=1.0.2</f>
        <v/>
      </c>
    </row>
    <row r="28625">
      <c r="A28625" t="inlineStr">
        <is>
          <t>RunestoneServer</t>
        </is>
      </c>
      <c r="B28625" t="inlineStr">
        <is>
          <t>d80088f81d0c5d1b1d7684cbb544bf806e6536b6</t>
        </is>
      </c>
      <c r="C28625" t="inlineStr">
        <is>
          <t>2020-08-25 19:46:30+00:00</t>
        </is>
      </c>
      <c r="D28625" t="inlineStr">
        <is>
          <t>verchange</t>
        </is>
      </c>
      <c r="E28625" t="inlineStr">
        <is>
          <t>imagesize</t>
        </is>
      </c>
      <c r="F28625">
        <f>=1.2.0</f>
        <v/>
      </c>
      <c r="G28625" t="inlineStr">
        <is>
          <t>imagesize</t>
        </is>
      </c>
      <c r="H28625">
        <f>=1.2.0</f>
        <v/>
      </c>
    </row>
    <row r="28626">
      <c r="A28626" t="inlineStr">
        <is>
          <t>RunestoneServer</t>
        </is>
      </c>
      <c r="B28626" t="inlineStr">
        <is>
          <t>d80088f81d0c5d1b1d7684cbb544bf806e6536b6</t>
        </is>
      </c>
      <c r="C28626" t="inlineStr">
        <is>
          <t>2020-08-25 19:46:30+00:00</t>
        </is>
      </c>
      <c r="D28626" t="inlineStr">
        <is>
          <t>verchange</t>
        </is>
      </c>
      <c r="E28626" t="inlineStr">
        <is>
          <t>pandas</t>
        </is>
      </c>
      <c r="F28626">
        <f>=1.0.4</f>
        <v/>
      </c>
      <c r="G28626" t="inlineStr">
        <is>
          <t>pandas</t>
        </is>
      </c>
      <c r="H28626">
        <f>=1.0.1</f>
        <v/>
      </c>
    </row>
    <row r="28627">
      <c r="A28627" t="inlineStr">
        <is>
          <t>RunestoneServer</t>
        </is>
      </c>
      <c r="B28627" t="inlineStr">
        <is>
          <t>d80088f81d0c5d1b1d7684cbb544bf806e6536b6</t>
        </is>
      </c>
      <c r="C28627" t="inlineStr">
        <is>
          <t>2020-08-25 19:46:30+00:00</t>
        </is>
      </c>
      <c r="D28627" t="inlineStr">
        <is>
          <t>verchange</t>
        </is>
      </c>
      <c r="E28627" t="inlineStr">
        <is>
          <t>wrapt</t>
        </is>
      </c>
      <c r="F28627">
        <f>=1.12.1</f>
        <v/>
      </c>
      <c r="G28627" t="inlineStr">
        <is>
          <t>wrapt</t>
        </is>
      </c>
      <c r="H28627">
        <f>=1.11.2</f>
        <v/>
      </c>
    </row>
    <row r="28628">
      <c r="A28628" t="inlineStr">
        <is>
          <t>RunestoneServer</t>
        </is>
      </c>
      <c r="B28628" t="inlineStr">
        <is>
          <t>d80088f81d0c5d1b1d7684cbb544bf806e6536b6</t>
        </is>
      </c>
      <c r="C28628" t="inlineStr">
        <is>
          <t>2020-08-25 19:46:30+00:00</t>
        </is>
      </c>
      <c r="D28628" t="inlineStr">
        <is>
          <t>verchange</t>
        </is>
      </c>
      <c r="E28628" t="inlineStr">
        <is>
          <t>certifi</t>
        </is>
      </c>
      <c r="F28628">
        <f>=2020.4.5.1</f>
        <v/>
      </c>
      <c r="G28628" t="inlineStr">
        <is>
          <t>certifi</t>
        </is>
      </c>
      <c r="H28628">
        <f>=2019.11.28</f>
        <v/>
      </c>
    </row>
    <row r="28629">
      <c r="A28629" t="inlineStr">
        <is>
          <t>RunestoneServer</t>
        </is>
      </c>
      <c r="B28629" t="inlineStr">
        <is>
          <t>d80088f81d0c5d1b1d7684cbb544bf806e6536b6</t>
        </is>
      </c>
      <c r="C28629" t="inlineStr">
        <is>
          <t>2020-08-25 19:46:30+00:00</t>
        </is>
      </c>
      <c r="D28629" t="inlineStr">
        <is>
          <t>verchange</t>
        </is>
      </c>
      <c r="E28629" t="inlineStr">
        <is>
          <t>docutils</t>
        </is>
      </c>
      <c r="F28629">
        <f>=0.16</f>
        <v/>
      </c>
      <c r="G28629" t="inlineStr">
        <is>
          <t>docutils</t>
        </is>
      </c>
      <c r="H28629">
        <f>=0.16</f>
        <v/>
      </c>
    </row>
    <row r="28630">
      <c r="A28630" t="inlineStr">
        <is>
          <t>RunestoneServer</t>
        </is>
      </c>
      <c r="B28630" t="inlineStr">
        <is>
          <t>d80088f81d0c5d1b1d7684cbb544bf806e6536b6</t>
        </is>
      </c>
      <c r="C28630" t="inlineStr">
        <is>
          <t>2020-08-25 19:46:30+00:00</t>
        </is>
      </c>
      <c r="D28630" t="inlineStr">
        <is>
          <t>verchange</t>
        </is>
      </c>
      <c r="E28630" t="inlineStr">
        <is>
          <t>pygments</t>
        </is>
      </c>
      <c r="F28630">
        <f>=2.6.1</f>
        <v/>
      </c>
      <c r="G28630" t="inlineStr">
        <is>
          <t>pygments</t>
        </is>
      </c>
      <c r="H28630">
        <f>=2.5.2</f>
        <v/>
      </c>
    </row>
    <row r="28631">
      <c r="A28631" t="inlineStr">
        <is>
          <t>RunestoneServer</t>
        </is>
      </c>
      <c r="B28631" t="inlineStr">
        <is>
          <t>d80088f81d0c5d1b1d7684cbb544bf806e6536b6</t>
        </is>
      </c>
      <c r="C28631" t="inlineStr">
        <is>
          <t>2020-08-25 19:46:30+00:00</t>
        </is>
      </c>
      <c r="D28631" t="inlineStr">
        <is>
          <t>verchange</t>
        </is>
      </c>
      <c r="E28631" t="inlineStr">
        <is>
          <t>babel</t>
        </is>
      </c>
      <c r="F28631">
        <f>=2.8.0</f>
        <v/>
      </c>
      <c r="G28631" t="inlineStr">
        <is>
          <t>babel</t>
        </is>
      </c>
      <c r="H28631">
        <f>=2.8.0</f>
        <v/>
      </c>
    </row>
    <row r="28632">
      <c r="A28632" t="inlineStr">
        <is>
          <t>RunestoneServer</t>
        </is>
      </c>
      <c r="B28632" t="inlineStr">
        <is>
          <t>d80088f81d0c5d1b1d7684cbb544bf806e6536b6</t>
        </is>
      </c>
      <c r="C28632" t="inlineStr">
        <is>
          <t>2020-08-25 19:46:30+00:00</t>
        </is>
      </c>
      <c r="D28632" t="inlineStr">
        <is>
          <t>verchange</t>
        </is>
      </c>
      <c r="E28632" t="inlineStr">
        <is>
          <t>snowballstemmer</t>
        </is>
      </c>
      <c r="F28632">
        <f>=2.0.0</f>
        <v/>
      </c>
      <c r="G28632" t="inlineStr">
        <is>
          <t>snowballstemmer</t>
        </is>
      </c>
      <c r="H28632">
        <f>=2.0.0</f>
        <v/>
      </c>
    </row>
    <row r="28633">
      <c r="A28633" t="inlineStr">
        <is>
          <t>RunestoneServer</t>
        </is>
      </c>
      <c r="B28633" t="inlineStr">
        <is>
          <t>d80088f81d0c5d1b1d7684cbb544bf806e6536b6</t>
        </is>
      </c>
      <c r="C28633" t="inlineStr">
        <is>
          <t>2020-08-25 19:46:30+00:00</t>
        </is>
      </c>
      <c r="D28633" t="inlineStr">
        <is>
          <t>verchange</t>
        </is>
      </c>
      <c r="E28633" t="inlineStr">
        <is>
          <t>pylint</t>
        </is>
      </c>
      <c r="F28633">
        <f>=2.5.2</f>
        <v/>
      </c>
      <c r="G28633" t="inlineStr">
        <is>
          <t>pylint</t>
        </is>
      </c>
      <c r="H28633">
        <f>=2.4.4</f>
        <v/>
      </c>
    </row>
    <row r="28634">
      <c r="A28634" t="inlineStr">
        <is>
          <t>RunestoneServer</t>
        </is>
      </c>
      <c r="B28634" t="inlineStr">
        <is>
          <t>d80088f81d0c5d1b1d7684cbb544bf806e6536b6</t>
        </is>
      </c>
      <c r="C28634" t="inlineStr">
        <is>
          <t>2020-08-25 19:46:30+00:00</t>
        </is>
      </c>
      <c r="D28634" t="inlineStr">
        <is>
          <t>verchange</t>
        </is>
      </c>
      <c r="E28634" t="inlineStr">
        <is>
          <t>codechat</t>
        </is>
      </c>
      <c r="F28634">
        <f>=1.8.2</f>
        <v/>
      </c>
      <c r="G28634" t="inlineStr">
        <is>
          <t>codechat</t>
        </is>
      </c>
      <c r="H28634">
        <f>=1.7.3</f>
        <v/>
      </c>
    </row>
    <row r="28635">
      <c r="A28635" t="inlineStr">
        <is>
          <t>RunestoneServer</t>
        </is>
      </c>
      <c r="B28635" t="inlineStr">
        <is>
          <t>d80088f81d0c5d1b1d7684cbb544bf806e6536b6</t>
        </is>
      </c>
      <c r="C28635" t="inlineStr">
        <is>
          <t>2020-08-25 19:46:30+00:00</t>
        </is>
      </c>
      <c r="D28635" t="inlineStr">
        <is>
          <t>verchange</t>
        </is>
      </c>
      <c r="E28635" t="inlineStr">
        <is>
          <t>billiard</t>
        </is>
      </c>
      <c r="F28635">
        <f>=3.6.3.0</f>
        <v/>
      </c>
      <c r="G28635" t="inlineStr">
        <is>
          <t>billiard</t>
        </is>
      </c>
      <c r="H28635">
        <f>=3.6.2.0</f>
        <v/>
      </c>
    </row>
    <row r="28636">
      <c r="A28636" t="inlineStr">
        <is>
          <t>RunestoneServer</t>
        </is>
      </c>
      <c r="B28636" t="inlineStr">
        <is>
          <t>d80088f81d0c5d1b1d7684cbb544bf806e6536b6</t>
        </is>
      </c>
      <c r="C28636" t="inlineStr">
        <is>
          <t>2020-08-25 19:46:30+00:00</t>
        </is>
      </c>
      <c r="D28636" t="inlineStr">
        <is>
          <t>verchange</t>
        </is>
      </c>
      <c r="E28636" t="inlineStr">
        <is>
          <t>lxml</t>
        </is>
      </c>
      <c r="F28636">
        <f>=4.5.1</f>
        <v/>
      </c>
      <c r="G28636" t="inlineStr">
        <is>
          <t>lxml</t>
        </is>
      </c>
      <c r="H28636">
        <f>=4.5.0</f>
        <v/>
      </c>
    </row>
    <row r="28637">
      <c r="A28637" t="inlineStr">
        <is>
          <t>RunestoneServer</t>
        </is>
      </c>
      <c r="B28637" t="inlineStr">
        <is>
          <t>d80088f81d0c5d1b1d7684cbb544bf806e6536b6</t>
        </is>
      </c>
      <c r="C28637" t="inlineStr">
        <is>
          <t>2020-08-25 19:46:30+00:00</t>
        </is>
      </c>
      <c r="D28637" t="inlineStr">
        <is>
          <t>add</t>
        </is>
      </c>
      <c r="E28637" t="inlineStr">
        <is>
          <t>future</t>
        </is>
      </c>
      <c r="F28637">
        <f>=0.18.2</f>
        <v/>
      </c>
      <c r="G28637" t="inlineStr"/>
      <c r="H28637" t="inlineStr"/>
    </row>
    <row r="28638">
      <c r="A28638" t="inlineStr">
        <is>
          <t>RunestoneServer</t>
        </is>
      </c>
      <c r="B28638" t="inlineStr">
        <is>
          <t>d80088f81d0c5d1b1d7684cbb544bf806e6536b6</t>
        </is>
      </c>
      <c r="C28638" t="inlineStr">
        <is>
          <t>2020-08-25 19:46:30+00:00</t>
        </is>
      </c>
      <c r="D28638" t="inlineStr">
        <is>
          <t>add</t>
        </is>
      </c>
      <c r="E28638" t="inlineStr">
        <is>
          <t>toml</t>
        </is>
      </c>
      <c r="F28638">
        <f>=0.10.1</f>
        <v/>
      </c>
      <c r="G28638" t="inlineStr"/>
      <c r="H28638" t="inlineStr"/>
    </row>
    <row r="28639">
      <c r="A28639" t="inlineStr">
        <is>
          <t>RunestoneServer</t>
        </is>
      </c>
      <c r="B28639" t="inlineStr">
        <is>
          <t>d80088f81d0c5d1b1d7684cbb544bf806e6536b6</t>
        </is>
      </c>
      <c r="C28639" t="inlineStr">
        <is>
          <t>2020-08-25 19:46:30+00:00</t>
        </is>
      </c>
      <c r="D28639" t="inlineStr">
        <is>
          <t>add</t>
        </is>
      </c>
      <c r="E28639" t="inlineStr">
        <is>
          <t>zope.event</t>
        </is>
      </c>
      <c r="F28639">
        <f>=4.4</f>
        <v/>
      </c>
      <c r="G28639" t="inlineStr"/>
      <c r="H28639" t="inlineStr"/>
    </row>
    <row r="28640">
      <c r="A28640" t="inlineStr">
        <is>
          <t>RunestoneServer</t>
        </is>
      </c>
      <c r="B28640" t="inlineStr">
        <is>
          <t>d80088f81d0c5d1b1d7684cbb544bf806e6536b6</t>
        </is>
      </c>
      <c r="C28640" t="inlineStr">
        <is>
          <t>2020-08-25 19:46:30+00:00</t>
        </is>
      </c>
      <c r="D28640" t="inlineStr">
        <is>
          <t>add</t>
        </is>
      </c>
      <c r="E28640" t="inlineStr">
        <is>
          <t>zope.interface</t>
        </is>
      </c>
      <c r="F28640">
        <f>=5.1.0</f>
        <v/>
      </c>
      <c r="G28640" t="inlineStr"/>
      <c r="H28640" t="inlineStr"/>
    </row>
    <row r="28641">
      <c r="A28641" t="inlineStr">
        <is>
          <t>RunestoneServer</t>
        </is>
      </c>
      <c r="B28641" t="inlineStr">
        <is>
          <t>d80088f81d0c5d1b1d7684cbb544bf806e6536b6</t>
        </is>
      </c>
      <c r="C28641" t="inlineStr">
        <is>
          <t>2020-08-25 19:46:30+00:00</t>
        </is>
      </c>
      <c r="D28641" t="inlineStr">
        <is>
          <t>rem</t>
        </is>
      </c>
      <c r="E28641" t="inlineStr"/>
      <c r="F28641" t="inlineStr"/>
      <c r="G28641" t="inlineStr">
        <is>
          <t>importlib-metadata</t>
        </is>
      </c>
      <c r="H28641">
        <f>=1.5.0</f>
        <v/>
      </c>
    </row>
    <row r="28642">
      <c r="A28642" t="inlineStr">
        <is>
          <t>RunestoneServer</t>
        </is>
      </c>
      <c r="B28642" t="inlineStr">
        <is>
          <t>d80088f81d0c5d1b1d7684cbb544bf806e6536b6</t>
        </is>
      </c>
      <c r="C28642" t="inlineStr">
        <is>
          <t>2020-08-25 19:46:30+00:00</t>
        </is>
      </c>
      <c r="D28642" t="inlineStr">
        <is>
          <t>rem</t>
        </is>
      </c>
      <c r="E28642" t="inlineStr"/>
      <c r="F28642" t="inlineStr"/>
      <c r="G28642" t="inlineStr">
        <is>
          <t>typed-ast</t>
        </is>
      </c>
      <c r="H28642">
        <f>=1.4.1</f>
        <v/>
      </c>
    </row>
    <row r="28643">
      <c r="A28643" t="inlineStr">
        <is>
          <t>RunestoneServer</t>
        </is>
      </c>
      <c r="B28643" t="inlineStr">
        <is>
          <t>d80088f81d0c5d1b1d7684cbb544bf806e6536b6</t>
        </is>
      </c>
      <c r="C28643" t="inlineStr">
        <is>
          <t>2020-08-25 19:46:30+00:00</t>
        </is>
      </c>
      <c r="D28643" t="inlineStr">
        <is>
          <t>rem</t>
        </is>
      </c>
      <c r="E28643" t="inlineStr"/>
      <c r="F28643" t="inlineStr"/>
      <c r="G28643" t="inlineStr">
        <is>
          <t>zipp</t>
        </is>
      </c>
      <c r="H28643">
        <f>=2.2.0</f>
        <v/>
      </c>
    </row>
    <row r="28644">
      <c r="A28644" t="inlineStr">
        <is>
          <t>RunestoneServer</t>
        </is>
      </c>
      <c r="B28644" t="inlineStr">
        <is>
          <t>d7f2307d8450fdedab35703aee211d99b86602fa</t>
        </is>
      </c>
      <c r="C28644" t="inlineStr">
        <is>
          <t>2020-08-28 17:31:31+00:00</t>
        </is>
      </c>
      <c r="D28644" t="inlineStr">
        <is>
          <t>verchange</t>
        </is>
      </c>
      <c r="E28644" t="inlineStr">
        <is>
          <t>runestone</t>
        </is>
      </c>
      <c r="F28644">
        <f>=5.1.0</f>
        <v/>
      </c>
      <c r="G28644" t="inlineStr">
        <is>
          <t>runestone</t>
        </is>
      </c>
      <c r="H28644">
        <f>=5.0.9</f>
        <v/>
      </c>
    </row>
    <row r="28645">
      <c r="A28645" t="inlineStr">
        <is>
          <t>RunestoneServer</t>
        </is>
      </c>
      <c r="B28645" t="inlineStr">
        <is>
          <t>f7728870452e6ae6c7a1aeafecd22411ed1d84cf</t>
        </is>
      </c>
      <c r="C28645" t="inlineStr">
        <is>
          <t>2020-08-28 18:04:28+00:00</t>
        </is>
      </c>
      <c r="D28645" t="inlineStr">
        <is>
          <t>verchange</t>
        </is>
      </c>
      <c r="E28645" t="inlineStr">
        <is>
          <t>six</t>
        </is>
      </c>
      <c r="F28645">
        <f>=1.15.0</f>
        <v/>
      </c>
      <c r="G28645" t="inlineStr">
        <is>
          <t>six</t>
        </is>
      </c>
      <c r="H28645">
        <f>=1.15.0</f>
        <v/>
      </c>
    </row>
    <row r="28646">
      <c r="A28646" t="inlineStr">
        <is>
          <t>RunestoneServer</t>
        </is>
      </c>
      <c r="B28646" t="inlineStr">
        <is>
          <t>f7728870452e6ae6c7a1aeafecd22411ed1d84cf</t>
        </is>
      </c>
      <c r="C28646" t="inlineStr">
        <is>
          <t>2020-08-28 18:04:28+00:00</t>
        </is>
      </c>
      <c r="D28646" t="inlineStr">
        <is>
          <t>verchange</t>
        </is>
      </c>
      <c r="E28646" t="inlineStr">
        <is>
          <t>pandas</t>
        </is>
      </c>
      <c r="F28646">
        <f>=1.0.4</f>
        <v/>
      </c>
      <c r="G28646" t="inlineStr">
        <is>
          <t>pandas</t>
        </is>
      </c>
      <c r="H28646">
        <f>=1.0.4</f>
        <v/>
      </c>
    </row>
    <row r="28647">
      <c r="A28647" t="inlineStr">
        <is>
          <t>RunestoneServer</t>
        </is>
      </c>
      <c r="B28647" t="inlineStr">
        <is>
          <t>f7728870452e6ae6c7a1aeafecd22411ed1d84cf</t>
        </is>
      </c>
      <c r="C28647" t="inlineStr">
        <is>
          <t>2020-08-28 18:04:28+00:00</t>
        </is>
      </c>
      <c r="D28647" t="inlineStr">
        <is>
          <t>verchange</t>
        </is>
      </c>
      <c r="E28647" t="inlineStr">
        <is>
          <t>numpy</t>
        </is>
      </c>
      <c r="F28647">
        <f>=1.18.4</f>
        <v/>
      </c>
      <c r="G28647" t="inlineStr">
        <is>
          <t>numpy</t>
        </is>
      </c>
      <c r="H28647">
        <f>=1.18.4</f>
        <v/>
      </c>
    </row>
    <row r="28648">
      <c r="A28648" t="inlineStr">
        <is>
          <t>RunestoneServer</t>
        </is>
      </c>
      <c r="B28648" t="inlineStr">
        <is>
          <t>f7728870452e6ae6c7a1aeafecd22411ed1d84cf</t>
        </is>
      </c>
      <c r="C28648" t="inlineStr">
        <is>
          <t>2020-08-28 18:04:28+00:00</t>
        </is>
      </c>
      <c r="D28648" t="inlineStr">
        <is>
          <t>verchange</t>
        </is>
      </c>
      <c r="E28648" t="inlineStr">
        <is>
          <t>jinja2</t>
        </is>
      </c>
      <c r="F28648">
        <f>=2.11.2</f>
        <v/>
      </c>
      <c r="G28648" t="inlineStr">
        <is>
          <t>jinja2</t>
        </is>
      </c>
      <c r="H28648">
        <f>=2.11.2</f>
        <v/>
      </c>
    </row>
    <row r="28649">
      <c r="A28649" t="inlineStr">
        <is>
          <t>RunestoneServer</t>
        </is>
      </c>
      <c r="B28649" t="inlineStr">
        <is>
          <t>f7728870452e6ae6c7a1aeafecd22411ed1d84cf</t>
        </is>
      </c>
      <c r="C28649" t="inlineStr">
        <is>
          <t>2020-08-28 18:04:28+00:00</t>
        </is>
      </c>
      <c r="D28649" t="inlineStr">
        <is>
          <t>add</t>
        </is>
      </c>
      <c r="E28649" t="inlineStr">
        <is>
          <t>altair</t>
        </is>
      </c>
      <c r="F28649">
        <f>=4.1.0</f>
        <v/>
      </c>
      <c r="G28649" t="inlineStr"/>
      <c r="H28649" t="inlineStr"/>
    </row>
    <row r="28650">
      <c r="A28650" t="inlineStr">
        <is>
          <t>RunestoneServer</t>
        </is>
      </c>
      <c r="B28650" t="inlineStr">
        <is>
          <t>f7728870452e6ae6c7a1aeafecd22411ed1d84cf</t>
        </is>
      </c>
      <c r="C28650" t="inlineStr">
        <is>
          <t>2020-08-28 18:04:28+00:00</t>
        </is>
      </c>
      <c r="D28650" t="inlineStr">
        <is>
          <t>add</t>
        </is>
      </c>
      <c r="E28650" t="inlineStr">
        <is>
          <t>attrs</t>
        </is>
      </c>
      <c r="F28650">
        <f>=20.1.0</f>
        <v/>
      </c>
      <c r="G28650" t="inlineStr"/>
      <c r="H28650" t="inlineStr"/>
    </row>
    <row r="28651">
      <c r="A28651" t="inlineStr">
        <is>
          <t>RunestoneServer</t>
        </is>
      </c>
      <c r="B28651" t="inlineStr">
        <is>
          <t>f7728870452e6ae6c7a1aeafecd22411ed1d84cf</t>
        </is>
      </c>
      <c r="C28651" t="inlineStr">
        <is>
          <t>2020-08-28 18:04:28+00:00</t>
        </is>
      </c>
      <c r="D28651" t="inlineStr">
        <is>
          <t>add</t>
        </is>
      </c>
      <c r="E28651" t="inlineStr">
        <is>
          <t>entrypoints</t>
        </is>
      </c>
      <c r="F28651">
        <f>=0.3</f>
        <v/>
      </c>
      <c r="G28651" t="inlineStr"/>
      <c r="H28651" t="inlineStr"/>
    </row>
    <row r="28652">
      <c r="A28652" t="inlineStr">
        <is>
          <t>RunestoneServer</t>
        </is>
      </c>
      <c r="B28652" t="inlineStr">
        <is>
          <t>f7728870452e6ae6c7a1aeafecd22411ed1d84cf</t>
        </is>
      </c>
      <c r="C28652" t="inlineStr">
        <is>
          <t>2020-08-28 18:04:28+00:00</t>
        </is>
      </c>
      <c r="D28652" t="inlineStr">
        <is>
          <t>add</t>
        </is>
      </c>
      <c r="E28652" t="inlineStr">
        <is>
          <t>jsonschema</t>
        </is>
      </c>
      <c r="F28652">
        <f>=3.2.0</f>
        <v/>
      </c>
      <c r="G28652" t="inlineStr"/>
      <c r="H28652" t="inlineStr"/>
    </row>
    <row r="28653">
      <c r="A28653" t="inlineStr">
        <is>
          <t>RunestoneServer</t>
        </is>
      </c>
      <c r="B28653" t="inlineStr">
        <is>
          <t>f7728870452e6ae6c7a1aeafecd22411ed1d84cf</t>
        </is>
      </c>
      <c r="C28653" t="inlineStr">
        <is>
          <t>2020-08-28 18:04:28+00:00</t>
        </is>
      </c>
      <c r="D28653" t="inlineStr">
        <is>
          <t>add</t>
        </is>
      </c>
      <c r="E28653" t="inlineStr">
        <is>
          <t>pyrsistent</t>
        </is>
      </c>
      <c r="F28653">
        <f>=0.16.0</f>
        <v/>
      </c>
      <c r="G28653" t="inlineStr"/>
      <c r="H28653" t="inlineStr"/>
    </row>
    <row r="28654">
      <c r="A28654" t="inlineStr">
        <is>
          <t>RunestoneServer</t>
        </is>
      </c>
      <c r="B28654" t="inlineStr">
        <is>
          <t>f7728870452e6ae6c7a1aeafecd22411ed1d84cf</t>
        </is>
      </c>
      <c r="C28654" t="inlineStr">
        <is>
          <t>2020-08-28 18:04:28+00:00</t>
        </is>
      </c>
      <c r="D28654" t="inlineStr">
        <is>
          <t>add</t>
        </is>
      </c>
      <c r="E28654" t="inlineStr">
        <is>
          <t>toolz</t>
        </is>
      </c>
      <c r="F28654">
        <f>=0.10.0</f>
        <v/>
      </c>
      <c r="G28654" t="inlineStr"/>
      <c r="H28654" t="inlineStr"/>
    </row>
    <row r="28655">
      <c r="A28655" t="inlineStr">
        <is>
          <t>RunestoneServer</t>
        </is>
      </c>
      <c r="B28655" t="inlineStr">
        <is>
          <t>7e43bccb75c5a50647ff2d6c63c85bce50b766d0</t>
        </is>
      </c>
      <c r="C28655" t="inlineStr">
        <is>
          <t>2020-12-16 23:20:07+00:00</t>
        </is>
      </c>
      <c r="D28655" t="inlineStr">
        <is>
          <t>verchange</t>
        </is>
      </c>
      <c r="E28655" t="inlineStr">
        <is>
          <t>runestone</t>
        </is>
      </c>
      <c r="F28655">
        <f>=5.5.3</f>
        <v/>
      </c>
      <c r="G28655" t="inlineStr">
        <is>
          <t>runestone</t>
        </is>
      </c>
      <c r="H28655">
        <f>=5.1.0</f>
        <v/>
      </c>
    </row>
    <row r="28656">
      <c r="A28656" t="inlineStr">
        <is>
          <t>RunestoneServer</t>
        </is>
      </c>
      <c r="B28656" t="inlineStr">
        <is>
          <t>3ad2afc0aed774b5cf7f57bd7c880f65170faa8f</t>
        </is>
      </c>
      <c r="C28656" t="inlineStr">
        <is>
          <t>2021-02-05 21:54:42+00:00</t>
        </is>
      </c>
      <c r="D28656" t="inlineStr">
        <is>
          <t>verchange</t>
        </is>
      </c>
      <c r="E28656" t="inlineStr">
        <is>
          <t>astroid</t>
        </is>
      </c>
      <c r="F28656">
        <f>=2.4.2</f>
        <v/>
      </c>
      <c r="G28656" t="inlineStr">
        <is>
          <t>astroid</t>
        </is>
      </c>
      <c r="H28656">
        <f>=2.4.1</f>
        <v/>
      </c>
    </row>
    <row r="28657">
      <c r="A28657" t="inlineStr">
        <is>
          <t>RunestoneServer</t>
        </is>
      </c>
      <c r="B28657" t="inlineStr">
        <is>
          <t>3ad2afc0aed774b5cf7f57bd7c880f65170faa8f</t>
        </is>
      </c>
      <c r="C28657" t="inlineStr">
        <is>
          <t>2021-02-05 21:54:42+00:00</t>
        </is>
      </c>
      <c r="D28657" t="inlineStr">
        <is>
          <t>verchange</t>
        </is>
      </c>
      <c r="E28657" t="inlineStr">
        <is>
          <t>sphinxcontrib-jsmath</t>
        </is>
      </c>
      <c r="F28657">
        <f>=1.0.1</f>
        <v/>
      </c>
      <c r="G28657" t="inlineStr">
        <is>
          <t>sphinxcontrib-jsmath</t>
        </is>
      </c>
      <c r="H28657">
        <f>=1.0.1</f>
        <v/>
      </c>
    </row>
    <row r="28658">
      <c r="A28658" t="inlineStr">
        <is>
          <t>RunestoneServer</t>
        </is>
      </c>
      <c r="B28658" t="inlineStr">
        <is>
          <t>3ad2afc0aed774b5cf7f57bd7c880f65170faa8f</t>
        </is>
      </c>
      <c r="C28658" t="inlineStr">
        <is>
          <t>2021-02-05 21:54:42+00:00</t>
        </is>
      </c>
      <c r="D28658" t="inlineStr">
        <is>
          <t>verchange</t>
        </is>
      </c>
      <c r="E28658" t="inlineStr">
        <is>
          <t>toolz</t>
        </is>
      </c>
      <c r="F28658">
        <f>=0.11.1</f>
        <v/>
      </c>
      <c r="G28658" t="inlineStr">
        <is>
          <t>toolz</t>
        </is>
      </c>
      <c r="H28658">
        <f>=0.10.0</f>
        <v/>
      </c>
    </row>
    <row r="28659">
      <c r="A28659" t="inlineStr">
        <is>
          <t>RunestoneServer</t>
        </is>
      </c>
      <c r="B28659" t="inlineStr">
        <is>
          <t>3ad2afc0aed774b5cf7f57bd7c880f65170faa8f</t>
        </is>
      </c>
      <c r="C28659" t="inlineStr">
        <is>
          <t>2021-02-05 21:54:42+00:00</t>
        </is>
      </c>
      <c r="D28659" t="inlineStr">
        <is>
          <t>verchange</t>
        </is>
      </c>
      <c r="E28659" t="inlineStr">
        <is>
          <t>stripe</t>
        </is>
      </c>
      <c r="F28659">
        <f>=2.55.1</f>
        <v/>
      </c>
      <c r="G28659" t="inlineStr">
        <is>
          <t>stripe</t>
        </is>
      </c>
      <c r="H28659">
        <f>=2.48.0</f>
        <v/>
      </c>
    </row>
    <row r="28660">
      <c r="A28660" t="inlineStr">
        <is>
          <t>RunestoneServer</t>
        </is>
      </c>
      <c r="B28660" t="inlineStr">
        <is>
          <t>3ad2afc0aed774b5cf7f57bd7c880f65170faa8f</t>
        </is>
      </c>
      <c r="C28660" t="inlineStr">
        <is>
          <t>2021-02-05 21:54:42+00:00</t>
        </is>
      </c>
      <c r="D28660" t="inlineStr">
        <is>
          <t>verchange</t>
        </is>
      </c>
      <c r="E28660" t="inlineStr">
        <is>
          <t>kombu</t>
        </is>
      </c>
      <c r="F28660">
        <f>=5.0.2</f>
        <v/>
      </c>
      <c r="G28660" t="inlineStr">
        <is>
          <t>kombu</t>
        </is>
      </c>
      <c r="H28660">
        <f>=4.6.10</f>
        <v/>
      </c>
    </row>
    <row r="28661">
      <c r="A28661" t="inlineStr">
        <is>
          <t>RunestoneServer</t>
        </is>
      </c>
      <c r="B28661" t="inlineStr">
        <is>
          <t>3ad2afc0aed774b5cf7f57bd7c880f65170faa8f</t>
        </is>
      </c>
      <c r="C28661" t="inlineStr">
        <is>
          <t>2021-02-05 21:54:42+00:00</t>
        </is>
      </c>
      <c r="D28661" t="inlineStr">
        <is>
          <t>verchange</t>
        </is>
      </c>
      <c r="E28661" t="inlineStr">
        <is>
          <t>numpy</t>
        </is>
      </c>
      <c r="F28661">
        <f>=1.20.0</f>
        <v/>
      </c>
      <c r="G28661" t="inlineStr">
        <is>
          <t>numpy</t>
        </is>
      </c>
      <c r="H28661">
        <f>=1.18.4</f>
        <v/>
      </c>
    </row>
    <row r="28662">
      <c r="A28662" t="inlineStr">
        <is>
          <t>RunestoneServer</t>
        </is>
      </c>
      <c r="B28662" t="inlineStr">
        <is>
          <t>3ad2afc0aed774b5cf7f57bd7c880f65170faa8f</t>
        </is>
      </c>
      <c r="C28662" t="inlineStr">
        <is>
          <t>2021-02-05 21:54:42+00:00</t>
        </is>
      </c>
      <c r="D28662" t="inlineStr">
        <is>
          <t>verchange</t>
        </is>
      </c>
      <c r="E28662" t="inlineStr">
        <is>
          <t>psycopg2-binary</t>
        </is>
      </c>
      <c r="F28662">
        <f>=2.8.6</f>
        <v/>
      </c>
      <c r="G28662" t="inlineStr">
        <is>
          <t>psycopg2-binary</t>
        </is>
      </c>
      <c r="H28662">
        <f>=2.8.5</f>
        <v/>
      </c>
    </row>
    <row r="28663">
      <c r="A28663" t="inlineStr">
        <is>
          <t>RunestoneServer</t>
        </is>
      </c>
      <c r="B28663" t="inlineStr">
        <is>
          <t>3ad2afc0aed774b5cf7f57bd7c880f65170faa8f</t>
        </is>
      </c>
      <c r="C28663" t="inlineStr">
        <is>
          <t>2021-02-05 21:54:42+00:00</t>
        </is>
      </c>
      <c r="D28663" t="inlineStr">
        <is>
          <t>verchange</t>
        </is>
      </c>
      <c r="E28663" t="inlineStr">
        <is>
          <t>requests</t>
        </is>
      </c>
      <c r="F28663">
        <f>=2.25.1</f>
        <v/>
      </c>
      <c r="G28663" t="inlineStr">
        <is>
          <t>requests</t>
        </is>
      </c>
      <c r="H28663">
        <f>=2.23.0</f>
        <v/>
      </c>
    </row>
    <row r="28664">
      <c r="A28664" t="inlineStr">
        <is>
          <t>RunestoneServer</t>
        </is>
      </c>
      <c r="B28664" t="inlineStr">
        <is>
          <t>3ad2afc0aed774b5cf7f57bd7c880f65170faa8f</t>
        </is>
      </c>
      <c r="C28664" t="inlineStr">
        <is>
          <t>2021-02-05 21:54:42+00:00</t>
        </is>
      </c>
      <c r="D28664" t="inlineStr">
        <is>
          <t>verchange</t>
        </is>
      </c>
      <c r="E28664" t="inlineStr">
        <is>
          <t>runestone</t>
        </is>
      </c>
      <c r="F28664">
        <f>=5.5.12</f>
        <v/>
      </c>
      <c r="G28664" t="inlineStr">
        <is>
          <t>runestone</t>
        </is>
      </c>
      <c r="H28664">
        <f>=5.5.3</f>
        <v/>
      </c>
    </row>
    <row r="28665">
      <c r="A28665" t="inlineStr">
        <is>
          <t>RunestoneServer</t>
        </is>
      </c>
      <c r="B28665" t="inlineStr">
        <is>
          <t>3ad2afc0aed774b5cf7f57bd7c880f65170faa8f</t>
        </is>
      </c>
      <c r="C28665" t="inlineStr">
        <is>
          <t>2021-02-05 21:54:42+00:00</t>
        </is>
      </c>
      <c r="D28665" t="inlineStr">
        <is>
          <t>verchange</t>
        </is>
      </c>
      <c r="E28665" t="inlineStr">
        <is>
          <t>sphinx</t>
        </is>
      </c>
      <c r="F28665">
        <f>=3.4.3</f>
        <v/>
      </c>
      <c r="G28665" t="inlineStr">
        <is>
          <t>sphinx</t>
        </is>
      </c>
      <c r="H28665">
        <f>=3.0.4</f>
        <v/>
      </c>
    </row>
    <row r="28666">
      <c r="A28666" t="inlineStr">
        <is>
          <t>RunestoneServer</t>
        </is>
      </c>
      <c r="B28666" t="inlineStr">
        <is>
          <t>3ad2afc0aed774b5cf7f57bd7c880f65170faa8f</t>
        </is>
      </c>
      <c r="C28666" t="inlineStr">
        <is>
          <t>2021-02-05 21:54:42+00:00</t>
        </is>
      </c>
      <c r="D28666" t="inlineStr">
        <is>
          <t>verchange</t>
        </is>
      </c>
      <c r="E28666" t="inlineStr">
        <is>
          <t>sphinxcontrib-paverutils</t>
        </is>
      </c>
      <c r="F28666">
        <f>=1.17.0</f>
        <v/>
      </c>
      <c r="G28666" t="inlineStr">
        <is>
          <t>sphinxcontrib-paverutils</t>
        </is>
      </c>
      <c r="H28666">
        <f>=1.17.0</f>
        <v/>
      </c>
    </row>
    <row r="28667">
      <c r="A28667" t="inlineStr">
        <is>
          <t>RunestoneServer</t>
        </is>
      </c>
      <c r="B28667" t="inlineStr">
        <is>
          <t>3ad2afc0aed774b5cf7f57bd7c880f65170faa8f</t>
        </is>
      </c>
      <c r="C28667" t="inlineStr">
        <is>
          <t>2021-02-05 21:54:42+00:00</t>
        </is>
      </c>
      <c r="D28667" t="inlineStr">
        <is>
          <t>verchange</t>
        </is>
      </c>
      <c r="E28667" t="inlineStr">
        <is>
          <t>sphinxcontrib-qthelp</t>
        </is>
      </c>
      <c r="F28667">
        <f>=1.0.3</f>
        <v/>
      </c>
      <c r="G28667" t="inlineStr">
        <is>
          <t>sphinxcontrib-qthelp</t>
        </is>
      </c>
      <c r="H28667">
        <f>=1.0.3</f>
        <v/>
      </c>
    </row>
    <row r="28668">
      <c r="A28668" t="inlineStr">
        <is>
          <t>RunestoneServer</t>
        </is>
      </c>
      <c r="B28668" t="inlineStr">
        <is>
          <t>3ad2afc0aed774b5cf7f57bd7c880f65170faa8f</t>
        </is>
      </c>
      <c r="C28668" t="inlineStr">
        <is>
          <t>2021-02-05 21:54:42+00:00</t>
        </is>
      </c>
      <c r="D28668" t="inlineStr">
        <is>
          <t>verchange</t>
        </is>
      </c>
      <c r="E28668" t="inlineStr">
        <is>
          <t>diff-match-patch</t>
        </is>
      </c>
      <c r="F28668">
        <f>=20200713</f>
        <v/>
      </c>
      <c r="G28668" t="inlineStr">
        <is>
          <t>diff-match-patch</t>
        </is>
      </c>
      <c r="H28668">
        <f>=20181111</f>
        <v/>
      </c>
    </row>
    <row r="28669">
      <c r="A28669" t="inlineStr">
        <is>
          <t>RunestoneServer</t>
        </is>
      </c>
      <c r="B28669" t="inlineStr">
        <is>
          <t>3ad2afc0aed774b5cf7f57bd7c880f65170faa8f</t>
        </is>
      </c>
      <c r="C28669" t="inlineStr">
        <is>
          <t>2021-02-05 21:54:42+00:00</t>
        </is>
      </c>
      <c r="D28669" t="inlineStr">
        <is>
          <t>verchange</t>
        </is>
      </c>
      <c r="E28669" t="inlineStr">
        <is>
          <t>redis</t>
        </is>
      </c>
      <c r="F28669">
        <f>=3.5.3</f>
        <v/>
      </c>
      <c r="G28669" t="inlineStr">
        <is>
          <t>redis</t>
        </is>
      </c>
      <c r="H28669">
        <f>=3.5.3</f>
        <v/>
      </c>
    </row>
    <row r="28670">
      <c r="A28670" t="inlineStr">
        <is>
          <t>RunestoneServer</t>
        </is>
      </c>
      <c r="B28670" t="inlineStr">
        <is>
          <t>3ad2afc0aed774b5cf7f57bd7c880f65170faa8f</t>
        </is>
      </c>
      <c r="C28670" t="inlineStr">
        <is>
          <t>2021-02-05 21:54:42+00:00</t>
        </is>
      </c>
      <c r="D28670" t="inlineStr">
        <is>
          <t>verchange</t>
        </is>
      </c>
      <c r="E28670" t="inlineStr">
        <is>
          <t>sphinxcontrib-serializinghtml</t>
        </is>
      </c>
      <c r="F28670">
        <f>=1.1.4</f>
        <v/>
      </c>
      <c r="G28670" t="inlineStr">
        <is>
          <t>sphinxcontrib-serializinghtml</t>
        </is>
      </c>
      <c r="H28670">
        <f>=1.1.4</f>
        <v/>
      </c>
    </row>
    <row r="28671">
      <c r="A28671" t="inlineStr">
        <is>
          <t>RunestoneServer</t>
        </is>
      </c>
      <c r="B28671" t="inlineStr">
        <is>
          <t>3ad2afc0aed774b5cf7f57bd7c880f65170faa8f</t>
        </is>
      </c>
      <c r="C28671" t="inlineStr">
        <is>
          <t>2021-02-05 21:54:42+00:00</t>
        </is>
      </c>
      <c r="D28671" t="inlineStr">
        <is>
          <t>verchange</t>
        </is>
      </c>
      <c r="E28671" t="inlineStr">
        <is>
          <t>pyparsing</t>
        </is>
      </c>
      <c r="F28671">
        <f>=2.4.7</f>
        <v/>
      </c>
      <c r="G28671" t="inlineStr">
        <is>
          <t>pyparsing</t>
        </is>
      </c>
      <c r="H28671">
        <f>=2.4.7</f>
        <v/>
      </c>
    </row>
    <row r="28672">
      <c r="A28672" t="inlineStr">
        <is>
          <t>RunestoneServer</t>
        </is>
      </c>
      <c r="B28672" t="inlineStr">
        <is>
          <t>3ad2afc0aed774b5cf7f57bd7c880f65170faa8f</t>
        </is>
      </c>
      <c r="C28672" t="inlineStr">
        <is>
          <t>2021-02-05 21:54:42+00:00</t>
        </is>
      </c>
      <c r="D28672" t="inlineStr">
        <is>
          <t>verchange</t>
        </is>
      </c>
      <c r="E28672" t="inlineStr">
        <is>
          <t>six</t>
        </is>
      </c>
      <c r="F28672">
        <f>=1.15.0</f>
        <v/>
      </c>
      <c r="G28672" t="inlineStr">
        <is>
          <t>six</t>
        </is>
      </c>
      <c r="H28672">
        <f>=1.15.0</f>
        <v/>
      </c>
    </row>
    <row r="28673">
      <c r="A28673" t="inlineStr">
        <is>
          <t>RunestoneServer</t>
        </is>
      </c>
      <c r="B28673" t="inlineStr">
        <is>
          <t>3ad2afc0aed774b5cf7f57bd7c880f65170faa8f</t>
        </is>
      </c>
      <c r="C28673" t="inlineStr">
        <is>
          <t>2021-02-05 21:54:42+00:00</t>
        </is>
      </c>
      <c r="D28673" t="inlineStr">
        <is>
          <t>verchange</t>
        </is>
      </c>
      <c r="E28673" t="inlineStr">
        <is>
          <t>sphinxcontrib-devhelp</t>
        </is>
      </c>
      <c r="F28673">
        <f>=1.0.2</f>
        <v/>
      </c>
      <c r="G28673" t="inlineStr">
        <is>
          <t>sphinxcontrib-devhelp</t>
        </is>
      </c>
      <c r="H28673">
        <f>=1.0.2</f>
        <v/>
      </c>
    </row>
    <row r="28674">
      <c r="A28674" t="inlineStr">
        <is>
          <t>RunestoneServer</t>
        </is>
      </c>
      <c r="B28674" t="inlineStr">
        <is>
          <t>3ad2afc0aed774b5cf7f57bd7c880f65170faa8f</t>
        </is>
      </c>
      <c r="C28674" t="inlineStr">
        <is>
          <t>2021-02-05 21:54:42+00:00</t>
        </is>
      </c>
      <c r="D28674" t="inlineStr">
        <is>
          <t>verchange</t>
        </is>
      </c>
      <c r="E28674" t="inlineStr">
        <is>
          <t>cogapp</t>
        </is>
      </c>
      <c r="F28674">
        <f>=3.0.0</f>
        <v/>
      </c>
      <c r="G28674" t="inlineStr">
        <is>
          <t>cogapp</t>
        </is>
      </c>
      <c r="H28674">
        <f>=3.0.0</f>
        <v/>
      </c>
    </row>
    <row r="28675">
      <c r="A28675" t="inlineStr">
        <is>
          <t>RunestoneServer</t>
        </is>
      </c>
      <c r="B28675" t="inlineStr">
        <is>
          <t>3ad2afc0aed774b5cf7f57bd7c880f65170faa8f</t>
        </is>
      </c>
      <c r="C28675" t="inlineStr">
        <is>
          <t>2021-02-05 21:54:42+00:00</t>
        </is>
      </c>
      <c r="D28675" t="inlineStr">
        <is>
          <t>verchange</t>
        </is>
      </c>
      <c r="E28675" t="inlineStr">
        <is>
          <t>markupsafe</t>
        </is>
      </c>
      <c r="F28675">
        <f>=1.1.1</f>
        <v/>
      </c>
      <c r="G28675" t="inlineStr">
        <is>
          <t>markupsafe</t>
        </is>
      </c>
      <c r="H28675">
        <f>=1.1.1</f>
        <v/>
      </c>
    </row>
    <row r="28676">
      <c r="A28676" t="inlineStr">
        <is>
          <t>RunestoneServer</t>
        </is>
      </c>
      <c r="B28676" t="inlineStr">
        <is>
          <t>3ad2afc0aed774b5cf7f57bd7c880f65170faa8f</t>
        </is>
      </c>
      <c r="C28676" t="inlineStr">
        <is>
          <t>2021-02-05 21:54:42+00:00</t>
        </is>
      </c>
      <c r="D28676" t="inlineStr">
        <is>
          <t>verchange</t>
        </is>
      </c>
      <c r="E28676" t="inlineStr">
        <is>
          <t>bleach</t>
        </is>
      </c>
      <c r="F28676">
        <f>=3.3.0</f>
        <v/>
      </c>
      <c r="G28676" t="inlineStr">
        <is>
          <t>bleach</t>
        </is>
      </c>
      <c r="H28676">
        <f>=3.1.5</f>
        <v/>
      </c>
    </row>
    <row r="28677">
      <c r="A28677" t="inlineStr">
        <is>
          <t>RunestoneServer</t>
        </is>
      </c>
      <c r="B28677" t="inlineStr">
        <is>
          <t>3ad2afc0aed774b5cf7f57bd7c880f65170faa8f</t>
        </is>
      </c>
      <c r="C28677" t="inlineStr">
        <is>
          <t>2021-02-05 21:54:42+00:00</t>
        </is>
      </c>
      <c r="D28677" t="inlineStr">
        <is>
          <t>verchange</t>
        </is>
      </c>
      <c r="E28677" t="inlineStr">
        <is>
          <t>zope.event</t>
        </is>
      </c>
      <c r="F28677">
        <f>=4.5.0</f>
        <v/>
      </c>
      <c r="G28677" t="inlineStr">
        <is>
          <t>zope.event</t>
        </is>
      </c>
      <c r="H28677">
        <f>=4.4</f>
        <v/>
      </c>
    </row>
    <row r="28678">
      <c r="A28678" t="inlineStr">
        <is>
          <t>RunestoneServer</t>
        </is>
      </c>
      <c r="B28678" t="inlineStr">
        <is>
          <t>3ad2afc0aed774b5cf7f57bd7c880f65170faa8f</t>
        </is>
      </c>
      <c r="C28678" t="inlineStr">
        <is>
          <t>2021-02-05 21:54:42+00:00</t>
        </is>
      </c>
      <c r="D28678" t="inlineStr">
        <is>
          <t>verchange</t>
        </is>
      </c>
      <c r="E28678" t="inlineStr">
        <is>
          <t>chardet</t>
        </is>
      </c>
      <c r="F28678">
        <f>=4.0.0</f>
        <v/>
      </c>
      <c r="G28678" t="inlineStr">
        <is>
          <t>chardet</t>
        </is>
      </c>
      <c r="H28678">
        <f>=3.0.4</f>
        <v/>
      </c>
    </row>
    <row r="28679">
      <c r="A28679" t="inlineStr">
        <is>
          <t>RunestoneServer</t>
        </is>
      </c>
      <c r="B28679" t="inlineStr">
        <is>
          <t>3ad2afc0aed774b5cf7f57bd7c880f65170faa8f</t>
        </is>
      </c>
      <c r="C28679" t="inlineStr">
        <is>
          <t>2021-02-05 21:54:42+00:00</t>
        </is>
      </c>
      <c r="D28679" t="inlineStr">
        <is>
          <t>verchange</t>
        </is>
      </c>
      <c r="E28679" t="inlineStr">
        <is>
          <t>selenium</t>
        </is>
      </c>
      <c r="F28679">
        <f>=3.141.0</f>
        <v/>
      </c>
      <c r="G28679" t="inlineStr">
        <is>
          <t>selenium</t>
        </is>
      </c>
      <c r="H28679">
        <f>=3.141.0</f>
        <v/>
      </c>
    </row>
    <row r="28680">
      <c r="A28680" t="inlineStr">
        <is>
          <t>RunestoneServer</t>
        </is>
      </c>
      <c r="B28680" t="inlineStr">
        <is>
          <t>3ad2afc0aed774b5cf7f57bd7c880f65170faa8f</t>
        </is>
      </c>
      <c r="C28680" t="inlineStr">
        <is>
          <t>2021-02-05 21:54:42+00:00</t>
        </is>
      </c>
      <c r="D28680" t="inlineStr">
        <is>
          <t>verchange</t>
        </is>
      </c>
      <c r="E28680" t="inlineStr">
        <is>
          <t>alabaster</t>
        </is>
      </c>
      <c r="F28680">
        <f>=0.7.12</f>
        <v/>
      </c>
      <c r="G28680" t="inlineStr">
        <is>
          <t>alabaster</t>
        </is>
      </c>
      <c r="H28680">
        <f>=0.7.12</f>
        <v/>
      </c>
    </row>
    <row r="28681">
      <c r="A28681" t="inlineStr">
        <is>
          <t>RunestoneServer</t>
        </is>
      </c>
      <c r="B28681" t="inlineStr">
        <is>
          <t>3ad2afc0aed774b5cf7f57bd7c880f65170faa8f</t>
        </is>
      </c>
      <c r="C28681" t="inlineStr">
        <is>
          <t>2021-02-05 21:54:42+00:00</t>
        </is>
      </c>
      <c r="D28681" t="inlineStr">
        <is>
          <t>verchange</t>
        </is>
      </c>
      <c r="E28681" t="inlineStr">
        <is>
          <t>celery</t>
        </is>
      </c>
      <c r="F28681">
        <f>=5.0.5</f>
        <v/>
      </c>
      <c r="G28681" t="inlineStr">
        <is>
          <t>celery</t>
        </is>
      </c>
      <c r="H28681">
        <f>=4.4.4</f>
        <v/>
      </c>
    </row>
    <row r="28682">
      <c r="A28682" t="inlineStr">
        <is>
          <t>RunestoneServer</t>
        </is>
      </c>
      <c r="B28682" t="inlineStr">
        <is>
          <t>3ad2afc0aed774b5cf7f57bd7c880f65170faa8f</t>
        </is>
      </c>
      <c r="C28682" t="inlineStr">
        <is>
          <t>2021-02-05 21:54:42+00:00</t>
        </is>
      </c>
      <c r="D28682" t="inlineStr">
        <is>
          <t>verchange</t>
        </is>
      </c>
      <c r="E28682" t="inlineStr">
        <is>
          <t>idna</t>
        </is>
      </c>
      <c r="F28682">
        <f>=2.10</f>
        <v/>
      </c>
      <c r="G28682" t="inlineStr">
        <is>
          <t>idna</t>
        </is>
      </c>
      <c r="H28682">
        <f>=2.9</f>
        <v/>
      </c>
    </row>
    <row r="28683">
      <c r="A28683" t="inlineStr">
        <is>
          <t>RunestoneServer</t>
        </is>
      </c>
      <c r="B28683" t="inlineStr">
        <is>
          <t>3ad2afc0aed774b5cf7f57bd7c880f65170faa8f</t>
        </is>
      </c>
      <c r="C28683" t="inlineStr">
        <is>
          <t>2021-02-05 21:54:42+00:00</t>
        </is>
      </c>
      <c r="D28683" t="inlineStr">
        <is>
          <t>verchange</t>
        </is>
      </c>
      <c r="E28683" t="inlineStr">
        <is>
          <t>click</t>
        </is>
      </c>
      <c r="F28683">
        <f>=7.1.2</f>
        <v/>
      </c>
      <c r="G28683" t="inlineStr">
        <is>
          <t>click</t>
        </is>
      </c>
      <c r="H28683">
        <f>=7.1.2</f>
        <v/>
      </c>
    </row>
    <row r="28684">
      <c r="A28684" t="inlineStr">
        <is>
          <t>RunestoneServer</t>
        </is>
      </c>
      <c r="B28684" t="inlineStr">
        <is>
          <t>3ad2afc0aed774b5cf7f57bd7c880f65170faa8f</t>
        </is>
      </c>
      <c r="C28684" t="inlineStr">
        <is>
          <t>2021-02-05 21:54:42+00:00</t>
        </is>
      </c>
      <c r="D28684" t="inlineStr">
        <is>
          <t>verchange</t>
        </is>
      </c>
      <c r="E28684" t="inlineStr">
        <is>
          <t>lazy-object-proxy</t>
        </is>
      </c>
      <c r="F28684">
        <f>=1.4.3</f>
        <v/>
      </c>
      <c r="G28684" t="inlineStr">
        <is>
          <t>lazy-object-proxy</t>
        </is>
      </c>
      <c r="H28684">
        <f>=1.4.3</f>
        <v/>
      </c>
    </row>
    <row r="28685">
      <c r="A28685" t="inlineStr">
        <is>
          <t>RunestoneServer</t>
        </is>
      </c>
      <c r="B28685" t="inlineStr">
        <is>
          <t>3ad2afc0aed774b5cf7f57bd7c880f65170faa8f</t>
        </is>
      </c>
      <c r="C28685" t="inlineStr">
        <is>
          <t>2021-02-05 21:54:42+00:00</t>
        </is>
      </c>
      <c r="D28685" t="inlineStr">
        <is>
          <t>verchange</t>
        </is>
      </c>
      <c r="E28685" t="inlineStr">
        <is>
          <t>sphinxcontrib-applehelp</t>
        </is>
      </c>
      <c r="F28685">
        <f>=1.0.2</f>
        <v/>
      </c>
      <c r="G28685" t="inlineStr">
        <is>
          <t>sphinxcontrib-applehelp</t>
        </is>
      </c>
      <c r="H28685">
        <f>=1.0.2</f>
        <v/>
      </c>
    </row>
    <row r="28686">
      <c r="A28686" t="inlineStr">
        <is>
          <t>RunestoneServer</t>
        </is>
      </c>
      <c r="B28686" t="inlineStr">
        <is>
          <t>3ad2afc0aed774b5cf7f57bd7c880f65170faa8f</t>
        </is>
      </c>
      <c r="C28686" t="inlineStr">
        <is>
          <t>2021-02-05 21:54:42+00:00</t>
        </is>
      </c>
      <c r="D28686" t="inlineStr">
        <is>
          <t>verchange</t>
        </is>
      </c>
      <c r="E28686" t="inlineStr"/>
      <c r="F28686" t="inlineStr"/>
      <c r="G28686" t="inlineStr"/>
      <c r="H28686" t="inlineStr"/>
    </row>
    <row r="28687">
      <c r="A28687" t="inlineStr">
        <is>
          <t>RunestoneServer</t>
        </is>
      </c>
      <c r="B28687" t="inlineStr">
        <is>
          <t>3ad2afc0aed774b5cf7f57bd7c880f65170faa8f</t>
        </is>
      </c>
      <c r="C28687" t="inlineStr">
        <is>
          <t>2021-02-05 21:54:42+00:00</t>
        </is>
      </c>
      <c r="D28687" t="inlineStr">
        <is>
          <t>verchange</t>
        </is>
      </c>
      <c r="E28687" t="inlineStr">
        <is>
          <t>toml</t>
        </is>
      </c>
      <c r="F28687">
        <f>=0.10.2</f>
        <v/>
      </c>
      <c r="G28687" t="inlineStr">
        <is>
          <t>toml</t>
        </is>
      </c>
      <c r="H28687">
        <f>=0.10.1</f>
        <v/>
      </c>
    </row>
    <row r="28688">
      <c r="A28688" t="inlineStr">
        <is>
          <t>RunestoneServer</t>
        </is>
      </c>
      <c r="B28688" t="inlineStr">
        <is>
          <t>3ad2afc0aed774b5cf7f57bd7c880f65170faa8f</t>
        </is>
      </c>
      <c r="C28688" t="inlineStr">
        <is>
          <t>2021-02-05 21:54:42+00:00</t>
        </is>
      </c>
      <c r="D28688" t="inlineStr">
        <is>
          <t>verchange</t>
        </is>
      </c>
      <c r="E28688" t="inlineStr">
        <is>
          <t>packaging</t>
        </is>
      </c>
      <c r="F28688">
        <f>=20.9</f>
        <v/>
      </c>
      <c r="G28688" t="inlineStr">
        <is>
          <t>packaging</t>
        </is>
      </c>
      <c r="H28688">
        <f>=20.4</f>
        <v/>
      </c>
    </row>
    <row r="28689">
      <c r="A28689" t="inlineStr">
        <is>
          <t>RunestoneServer</t>
        </is>
      </c>
      <c r="B28689" t="inlineStr">
        <is>
          <t>3ad2afc0aed774b5cf7f57bd7c880f65170faa8f</t>
        </is>
      </c>
      <c r="C28689" t="inlineStr">
        <is>
          <t>2021-02-05 21:54:42+00:00</t>
        </is>
      </c>
      <c r="D28689" t="inlineStr">
        <is>
          <t>verchange</t>
        </is>
      </c>
      <c r="E28689" t="inlineStr">
        <is>
          <t>pytz</t>
        </is>
      </c>
      <c r="F28689">
        <f>=2021.1</f>
        <v/>
      </c>
      <c r="G28689" t="inlineStr">
        <is>
          <t>pytz</t>
        </is>
      </c>
      <c r="H28689">
        <f>=2020.1</f>
        <v/>
      </c>
    </row>
    <row r="28690">
      <c r="A28690" t="inlineStr">
        <is>
          <t>RunestoneServer</t>
        </is>
      </c>
      <c r="B28690" t="inlineStr">
        <is>
          <t>3ad2afc0aed774b5cf7f57bd7c880f65170faa8f</t>
        </is>
      </c>
      <c r="C28690" t="inlineStr">
        <is>
          <t>2021-02-05 21:54:42+00:00</t>
        </is>
      </c>
      <c r="D28690" t="inlineStr">
        <is>
          <t>verchange</t>
        </is>
      </c>
      <c r="E28690" t="inlineStr">
        <is>
          <t>urllib3</t>
        </is>
      </c>
      <c r="F28690">
        <f>=1.26.3</f>
        <v/>
      </c>
      <c r="G28690" t="inlineStr">
        <is>
          <t>urllib3</t>
        </is>
      </c>
      <c r="H28690">
        <f>=1.25.9</f>
        <v/>
      </c>
    </row>
    <row r="28691">
      <c r="A28691" t="inlineStr">
        <is>
          <t>RunestoneServer</t>
        </is>
      </c>
      <c r="B28691" t="inlineStr">
        <is>
          <t>3ad2afc0aed774b5cf7f57bd7c880f65170faa8f</t>
        </is>
      </c>
      <c r="C28691" t="inlineStr">
        <is>
          <t>2021-02-05 21:54:42+00:00</t>
        </is>
      </c>
      <c r="D28691" t="inlineStr">
        <is>
          <t>verchange</t>
        </is>
      </c>
      <c r="E28691" t="inlineStr">
        <is>
          <t>httplib2</t>
        </is>
      </c>
      <c r="F28691">
        <f>=0.18.1</f>
        <v/>
      </c>
      <c r="G28691" t="inlineStr">
        <is>
          <t>httplib2</t>
        </is>
      </c>
      <c r="H28691">
        <f>=0.18.1</f>
        <v/>
      </c>
    </row>
    <row r="28692">
      <c r="A28692" t="inlineStr">
        <is>
          <t>RunestoneServer</t>
        </is>
      </c>
      <c r="B28692" t="inlineStr">
        <is>
          <t>3ad2afc0aed774b5cf7f57bd7c880f65170faa8f</t>
        </is>
      </c>
      <c r="C28692" t="inlineStr">
        <is>
          <t>2021-02-05 21:54:42+00:00</t>
        </is>
      </c>
      <c r="D28692" t="inlineStr">
        <is>
          <t>verchange</t>
        </is>
      </c>
      <c r="E28692" t="inlineStr">
        <is>
          <t>pyrsistent</t>
        </is>
      </c>
      <c r="F28692">
        <f>=0.17.3</f>
        <v/>
      </c>
      <c r="G28692" t="inlineStr">
        <is>
          <t>pyrsistent</t>
        </is>
      </c>
      <c r="H28692">
        <f>=0.16.0</f>
        <v/>
      </c>
    </row>
    <row r="28693">
      <c r="A28693" t="inlineStr">
        <is>
          <t>RunestoneServer</t>
        </is>
      </c>
      <c r="B28693" t="inlineStr">
        <is>
          <t>3ad2afc0aed774b5cf7f57bd7c880f65170faa8f</t>
        </is>
      </c>
      <c r="C28693" t="inlineStr">
        <is>
          <t>2021-02-05 21:54:42+00:00</t>
        </is>
      </c>
      <c r="D28693" t="inlineStr">
        <is>
          <t>verchange</t>
        </is>
      </c>
      <c r="E28693" t="inlineStr">
        <is>
          <t>sqlalchemy</t>
        </is>
      </c>
      <c r="F28693">
        <f>=1.3.23</f>
        <v/>
      </c>
      <c r="G28693" t="inlineStr">
        <is>
          <t>sqlalchemy</t>
        </is>
      </c>
      <c r="H28693">
        <f>=1.3.17</f>
        <v/>
      </c>
    </row>
    <row r="28694">
      <c r="A28694" t="inlineStr">
        <is>
          <t>RunestoneServer</t>
        </is>
      </c>
      <c r="B28694" t="inlineStr">
        <is>
          <t>3ad2afc0aed774b5cf7f57bd7c880f65170faa8f</t>
        </is>
      </c>
      <c r="C28694" t="inlineStr">
        <is>
          <t>2021-02-05 21:54:42+00:00</t>
        </is>
      </c>
      <c r="D28694" t="inlineStr">
        <is>
          <t>verchange</t>
        </is>
      </c>
      <c r="E28694" t="inlineStr">
        <is>
          <t>amqp</t>
        </is>
      </c>
      <c r="F28694">
        <f>=5.0.5</f>
        <v/>
      </c>
      <c r="G28694" t="inlineStr">
        <is>
          <t>amqp</t>
        </is>
      </c>
      <c r="H28694">
        <f>=2.6.0</f>
        <v/>
      </c>
    </row>
    <row r="28695">
      <c r="A28695" t="inlineStr">
        <is>
          <t>RunestoneServer</t>
        </is>
      </c>
      <c r="B28695" t="inlineStr">
        <is>
          <t>3ad2afc0aed774b5cf7f57bd7c880f65170faa8f</t>
        </is>
      </c>
      <c r="C28695" t="inlineStr">
        <is>
          <t>2021-02-05 21:54:42+00:00</t>
        </is>
      </c>
      <c r="D28695" t="inlineStr">
        <is>
          <t>verchange</t>
        </is>
      </c>
      <c r="E28695" t="inlineStr">
        <is>
          <t>gevent</t>
        </is>
      </c>
      <c r="F28695">
        <f>=21.1.2</f>
        <v/>
      </c>
      <c r="G28695" t="inlineStr">
        <is>
          <t>gevent</t>
        </is>
      </c>
      <c r="H28695">
        <f>=20.5.2</f>
        <v/>
      </c>
    </row>
    <row r="28696">
      <c r="A28696" t="inlineStr">
        <is>
          <t>RunestoneServer</t>
        </is>
      </c>
      <c r="B28696" t="inlineStr">
        <is>
          <t>3ad2afc0aed774b5cf7f57bd7c880f65170faa8f</t>
        </is>
      </c>
      <c r="C28696" t="inlineStr">
        <is>
          <t>2021-02-05 21:54:42+00:00</t>
        </is>
      </c>
      <c r="D28696" t="inlineStr">
        <is>
          <t>verchange</t>
        </is>
      </c>
      <c r="E28696" t="inlineStr">
        <is>
          <t>attrs</t>
        </is>
      </c>
      <c r="F28696">
        <f>=20.3.0</f>
        <v/>
      </c>
      <c r="G28696" t="inlineStr">
        <is>
          <t>attrs</t>
        </is>
      </c>
      <c r="H28696">
        <f>=20.1.0</f>
        <v/>
      </c>
    </row>
    <row r="28697">
      <c r="A28697" t="inlineStr">
        <is>
          <t>RunestoneServer</t>
        </is>
      </c>
      <c r="B28697" t="inlineStr">
        <is>
          <t>3ad2afc0aed774b5cf7f57bd7c880f65170faa8f</t>
        </is>
      </c>
      <c r="C28697" t="inlineStr">
        <is>
          <t>2021-02-05 21:54:42+00:00</t>
        </is>
      </c>
      <c r="D28697" t="inlineStr">
        <is>
          <t>verchange</t>
        </is>
      </c>
      <c r="E28697" t="inlineStr">
        <is>
          <t>jinja2</t>
        </is>
      </c>
      <c r="F28697">
        <f>=2.11.3</f>
        <v/>
      </c>
      <c r="G28697" t="inlineStr">
        <is>
          <t>jinja2</t>
        </is>
      </c>
      <c r="H28697">
        <f>=2.11.2</f>
        <v/>
      </c>
    </row>
    <row r="28698">
      <c r="A28698" t="inlineStr">
        <is>
          <t>RunestoneServer</t>
        </is>
      </c>
      <c r="B28698" t="inlineStr">
        <is>
          <t>3ad2afc0aed774b5cf7f57bd7c880f65170faa8f</t>
        </is>
      </c>
      <c r="C28698" t="inlineStr">
        <is>
          <t>2021-02-05 21:54:42+00:00</t>
        </is>
      </c>
      <c r="D28698" t="inlineStr">
        <is>
          <t>verchange</t>
        </is>
      </c>
      <c r="E28698" t="inlineStr">
        <is>
          <t>sphinxcontrib-htmlhelp</t>
        </is>
      </c>
      <c r="F28698">
        <f>=1.0.3</f>
        <v/>
      </c>
      <c r="G28698" t="inlineStr">
        <is>
          <t>sphinxcontrib-htmlhelp</t>
        </is>
      </c>
      <c r="H28698">
        <f>=1.0.3</f>
        <v/>
      </c>
    </row>
    <row r="28699">
      <c r="A28699" t="inlineStr">
        <is>
          <t>RunestoneServer</t>
        </is>
      </c>
      <c r="B28699" t="inlineStr">
        <is>
          <t>3ad2afc0aed774b5cf7f57bd7c880f65170faa8f</t>
        </is>
      </c>
      <c r="C28699" t="inlineStr">
        <is>
          <t>2021-02-05 21:54:42+00:00</t>
        </is>
      </c>
      <c r="D28699" t="inlineStr">
        <is>
          <t>verchange</t>
        </is>
      </c>
      <c r="E28699" t="inlineStr">
        <is>
          <t>webencodings</t>
        </is>
      </c>
      <c r="F28699">
        <f>=0.5.1</f>
        <v/>
      </c>
      <c r="G28699" t="inlineStr">
        <is>
          <t>webencodings</t>
        </is>
      </c>
      <c r="H28699">
        <f>=0.5.1</f>
        <v/>
      </c>
    </row>
    <row r="28700">
      <c r="A28700" t="inlineStr">
        <is>
          <t>RunestoneServer</t>
        </is>
      </c>
      <c r="B28700" t="inlineStr">
        <is>
          <t>3ad2afc0aed774b5cf7f57bd7c880f65170faa8f</t>
        </is>
      </c>
      <c r="C28700" t="inlineStr">
        <is>
          <t>2021-02-05 21:54:42+00:00</t>
        </is>
      </c>
      <c r="D28700" t="inlineStr">
        <is>
          <t>verchange</t>
        </is>
      </c>
      <c r="E28700" t="inlineStr">
        <is>
          <t>python-dateutil</t>
        </is>
      </c>
      <c r="F28700">
        <f>=2.8.1</f>
        <v/>
      </c>
      <c r="G28700" t="inlineStr">
        <is>
          <t>python-dateutil</t>
        </is>
      </c>
      <c r="H28700">
        <f>=2.8.1</f>
        <v/>
      </c>
    </row>
    <row r="28701">
      <c r="A28701" t="inlineStr">
        <is>
          <t>RunestoneServer</t>
        </is>
      </c>
      <c r="B28701" t="inlineStr">
        <is>
          <t>3ad2afc0aed774b5cf7f57bd7c880f65170faa8f</t>
        </is>
      </c>
      <c r="C28701" t="inlineStr">
        <is>
          <t>2021-02-05 21:54:42+00:00</t>
        </is>
      </c>
      <c r="D28701" t="inlineStr">
        <is>
          <t>verchange</t>
        </is>
      </c>
      <c r="E28701" t="inlineStr">
        <is>
          <t>future</t>
        </is>
      </c>
      <c r="F28701">
        <f>=0.18.2</f>
        <v/>
      </c>
      <c r="G28701" t="inlineStr">
        <is>
          <t>future</t>
        </is>
      </c>
      <c r="H28701">
        <f>=0.18.2</f>
        <v/>
      </c>
    </row>
    <row r="28702">
      <c r="A28702" t="inlineStr">
        <is>
          <t>RunestoneServer</t>
        </is>
      </c>
      <c r="B28702" t="inlineStr">
        <is>
          <t>3ad2afc0aed774b5cf7f57bd7c880f65170faa8f</t>
        </is>
      </c>
      <c r="C28702" t="inlineStr">
        <is>
          <t>2021-02-05 21:54:42+00:00</t>
        </is>
      </c>
      <c r="D28702" t="inlineStr">
        <is>
          <t>verchange</t>
        </is>
      </c>
      <c r="E28702" t="inlineStr">
        <is>
          <t>imagesize</t>
        </is>
      </c>
      <c r="F28702">
        <f>=1.2.0</f>
        <v/>
      </c>
      <c r="G28702" t="inlineStr">
        <is>
          <t>imagesize</t>
        </is>
      </c>
      <c r="H28702">
        <f>=1.2.0</f>
        <v/>
      </c>
    </row>
    <row r="28703">
      <c r="A28703" t="inlineStr">
        <is>
          <t>RunestoneServer</t>
        </is>
      </c>
      <c r="B28703" t="inlineStr">
        <is>
          <t>3ad2afc0aed774b5cf7f57bd7c880f65170faa8f</t>
        </is>
      </c>
      <c r="C28703" t="inlineStr">
        <is>
          <t>2021-02-05 21:54:42+00:00</t>
        </is>
      </c>
      <c r="D28703" t="inlineStr">
        <is>
          <t>verchange</t>
        </is>
      </c>
      <c r="E28703" t="inlineStr">
        <is>
          <t>pandas</t>
        </is>
      </c>
      <c r="F28703">
        <f>=1.2.1</f>
        <v/>
      </c>
      <c r="G28703" t="inlineStr">
        <is>
          <t>pandas</t>
        </is>
      </c>
      <c r="H28703">
        <f>=1.0.4</f>
        <v/>
      </c>
    </row>
    <row r="28704">
      <c r="A28704" t="inlineStr">
        <is>
          <t>RunestoneServer</t>
        </is>
      </c>
      <c r="B28704" t="inlineStr">
        <is>
          <t>3ad2afc0aed774b5cf7f57bd7c880f65170faa8f</t>
        </is>
      </c>
      <c r="C28704" t="inlineStr">
        <is>
          <t>2021-02-05 21:54:42+00:00</t>
        </is>
      </c>
      <c r="D28704" t="inlineStr">
        <is>
          <t>verchange</t>
        </is>
      </c>
      <c r="E28704" t="inlineStr">
        <is>
          <t>oauth2</t>
        </is>
      </c>
      <c r="F28704">
        <f>=1.9.0.post1</f>
        <v/>
      </c>
      <c r="G28704" t="inlineStr">
        <is>
          <t>oauth2</t>
        </is>
      </c>
      <c r="H28704">
        <f>=1.9.0.post1</f>
        <v/>
      </c>
    </row>
    <row r="28705">
      <c r="A28705" t="inlineStr">
        <is>
          <t>RunestoneServer</t>
        </is>
      </c>
      <c r="B28705" t="inlineStr">
        <is>
          <t>3ad2afc0aed774b5cf7f57bd7c880f65170faa8f</t>
        </is>
      </c>
      <c r="C28705" t="inlineStr">
        <is>
          <t>2021-02-05 21:54:42+00:00</t>
        </is>
      </c>
      <c r="D28705" t="inlineStr">
        <is>
          <t>verchange</t>
        </is>
      </c>
      <c r="E28705" t="inlineStr">
        <is>
          <t>certifi</t>
        </is>
      </c>
      <c r="F28705">
        <f>=2020.12.5</f>
        <v/>
      </c>
      <c r="G28705" t="inlineStr">
        <is>
          <t>certifi</t>
        </is>
      </c>
      <c r="H28705">
        <f>=2020.4.5.1</f>
        <v/>
      </c>
    </row>
    <row r="28706">
      <c r="A28706" t="inlineStr">
        <is>
          <t>RunestoneServer</t>
        </is>
      </c>
      <c r="B28706" t="inlineStr">
        <is>
          <t>3ad2afc0aed774b5cf7f57bd7c880f65170faa8f</t>
        </is>
      </c>
      <c r="C28706" t="inlineStr">
        <is>
          <t>2021-02-05 21:54:42+00:00</t>
        </is>
      </c>
      <c r="D28706" t="inlineStr">
        <is>
          <t>verchange</t>
        </is>
      </c>
      <c r="E28706" t="inlineStr">
        <is>
          <t>pathlib2</t>
        </is>
      </c>
      <c r="F28706">
        <f>=2.3.5</f>
        <v/>
      </c>
      <c r="G28706" t="inlineStr">
        <is>
          <t>pathlib2</t>
        </is>
      </c>
      <c r="H28706">
        <f>=2.3.5</f>
        <v/>
      </c>
    </row>
    <row r="28707">
      <c r="A28707" t="inlineStr">
        <is>
          <t>RunestoneServer</t>
        </is>
      </c>
      <c r="B28707" t="inlineStr">
        <is>
          <t>3ad2afc0aed774b5cf7f57bd7c880f65170faa8f</t>
        </is>
      </c>
      <c r="C28707" t="inlineStr">
        <is>
          <t>2021-02-05 21:54:42+00:00</t>
        </is>
      </c>
      <c r="D28707" t="inlineStr">
        <is>
          <t>verchange</t>
        </is>
      </c>
      <c r="E28707" t="inlineStr">
        <is>
          <t>paver</t>
        </is>
      </c>
      <c r="F28707">
        <f>=1.3.4</f>
        <v/>
      </c>
      <c r="G28707" t="inlineStr">
        <is>
          <t>paver</t>
        </is>
      </c>
      <c r="H28707">
        <f>=1.3.4</f>
        <v/>
      </c>
    </row>
    <row r="28708">
      <c r="A28708" t="inlineStr">
        <is>
          <t>RunestoneServer</t>
        </is>
      </c>
      <c r="B28708" t="inlineStr">
        <is>
          <t>3ad2afc0aed774b5cf7f57bd7c880f65170faa8f</t>
        </is>
      </c>
      <c r="C28708" t="inlineStr">
        <is>
          <t>2021-02-05 21:54:42+00:00</t>
        </is>
      </c>
      <c r="D28708" t="inlineStr">
        <is>
          <t>verchange</t>
        </is>
      </c>
      <c r="E28708" t="inlineStr">
        <is>
          <t>wrapt</t>
        </is>
      </c>
      <c r="F28708">
        <f>=1.12.1</f>
        <v/>
      </c>
      <c r="G28708" t="inlineStr">
        <is>
          <t>wrapt</t>
        </is>
      </c>
      <c r="H28708">
        <f>=1.12.1</f>
        <v/>
      </c>
    </row>
    <row r="28709">
      <c r="A28709" t="inlineStr">
        <is>
          <t>RunestoneServer</t>
        </is>
      </c>
      <c r="B28709" t="inlineStr">
        <is>
          <t>3ad2afc0aed774b5cf7f57bd7c880f65170faa8f</t>
        </is>
      </c>
      <c r="C28709" t="inlineStr">
        <is>
          <t>2021-02-05 21:54:42+00:00</t>
        </is>
      </c>
      <c r="D28709" t="inlineStr">
        <is>
          <t>verchange</t>
        </is>
      </c>
      <c r="E28709" t="inlineStr">
        <is>
          <t>docutils</t>
        </is>
      </c>
      <c r="F28709">
        <f>=0.16</f>
        <v/>
      </c>
      <c r="G28709" t="inlineStr">
        <is>
          <t>docutils</t>
        </is>
      </c>
      <c r="H28709">
        <f>=0.16</f>
        <v/>
      </c>
    </row>
    <row r="28710">
      <c r="A28710" t="inlineStr">
        <is>
          <t>RunestoneServer</t>
        </is>
      </c>
      <c r="B28710" t="inlineStr">
        <is>
          <t>3ad2afc0aed774b5cf7f57bd7c880f65170faa8f</t>
        </is>
      </c>
      <c r="C28710" t="inlineStr">
        <is>
          <t>2021-02-05 21:54:42+00:00</t>
        </is>
      </c>
      <c r="D28710" t="inlineStr">
        <is>
          <t>verchange</t>
        </is>
      </c>
      <c r="E28710" t="inlineStr">
        <is>
          <t>altair</t>
        </is>
      </c>
      <c r="F28710">
        <f>=4.1.0</f>
        <v/>
      </c>
      <c r="G28710" t="inlineStr">
        <is>
          <t>altair</t>
        </is>
      </c>
      <c r="H28710">
        <f>=4.1.0</f>
        <v/>
      </c>
    </row>
    <row r="28711">
      <c r="A28711" t="inlineStr">
        <is>
          <t>RunestoneServer</t>
        </is>
      </c>
      <c r="B28711" t="inlineStr">
        <is>
          <t>3ad2afc0aed774b5cf7f57bd7c880f65170faa8f</t>
        </is>
      </c>
      <c r="C28711" t="inlineStr">
        <is>
          <t>2021-02-05 21:54:42+00:00</t>
        </is>
      </c>
      <c r="D28711" t="inlineStr">
        <is>
          <t>verchange</t>
        </is>
      </c>
      <c r="E28711" t="inlineStr">
        <is>
          <t>entrypoints</t>
        </is>
      </c>
      <c r="F28711">
        <f>=0.3</f>
        <v/>
      </c>
      <c r="G28711" t="inlineStr">
        <is>
          <t>entrypoints</t>
        </is>
      </c>
      <c r="H28711">
        <f>=0.3</f>
        <v/>
      </c>
    </row>
    <row r="28712">
      <c r="A28712" t="inlineStr">
        <is>
          <t>RunestoneServer</t>
        </is>
      </c>
      <c r="B28712" t="inlineStr">
        <is>
          <t>3ad2afc0aed774b5cf7f57bd7c880f65170faa8f</t>
        </is>
      </c>
      <c r="C28712" t="inlineStr">
        <is>
          <t>2021-02-05 21:54:42+00:00</t>
        </is>
      </c>
      <c r="D28712" t="inlineStr">
        <is>
          <t>verchange</t>
        </is>
      </c>
      <c r="E28712" t="inlineStr">
        <is>
          <t>vine</t>
        </is>
      </c>
      <c r="F28712">
        <f>=5.0.0</f>
        <v/>
      </c>
      <c r="G28712" t="inlineStr">
        <is>
          <t>vine</t>
        </is>
      </c>
      <c r="H28712">
        <f>=1.3.0</f>
        <v/>
      </c>
    </row>
    <row r="28713">
      <c r="A28713" t="inlineStr">
        <is>
          <t>RunestoneServer</t>
        </is>
      </c>
      <c r="B28713" t="inlineStr">
        <is>
          <t>3ad2afc0aed774b5cf7f57bd7c880f65170faa8f</t>
        </is>
      </c>
      <c r="C28713" t="inlineStr">
        <is>
          <t>2021-02-05 21:54:42+00:00</t>
        </is>
      </c>
      <c r="D28713" t="inlineStr">
        <is>
          <t>verchange</t>
        </is>
      </c>
      <c r="E28713" t="inlineStr">
        <is>
          <t>zope.interface</t>
        </is>
      </c>
      <c r="F28713">
        <f>=5.2.0</f>
        <v/>
      </c>
      <c r="G28713" t="inlineStr">
        <is>
          <t>zope.interface</t>
        </is>
      </c>
      <c r="H28713">
        <f>=5.1.0</f>
        <v/>
      </c>
    </row>
    <row r="28714">
      <c r="A28714" t="inlineStr">
        <is>
          <t>RunestoneServer</t>
        </is>
      </c>
      <c r="B28714" t="inlineStr">
        <is>
          <t>3ad2afc0aed774b5cf7f57bd7c880f65170faa8f</t>
        </is>
      </c>
      <c r="C28714" t="inlineStr">
        <is>
          <t>2021-02-05 21:54:42+00:00</t>
        </is>
      </c>
      <c r="D28714" t="inlineStr">
        <is>
          <t>verchange</t>
        </is>
      </c>
      <c r="E28714" t="inlineStr">
        <is>
          <t>jsonschema</t>
        </is>
      </c>
      <c r="F28714">
        <f>=3.2.0</f>
        <v/>
      </c>
      <c r="G28714" t="inlineStr">
        <is>
          <t>jsonschema</t>
        </is>
      </c>
      <c r="H28714">
        <f>=3.2.0</f>
        <v/>
      </c>
    </row>
    <row r="28715">
      <c r="A28715" t="inlineStr">
        <is>
          <t>RunestoneServer</t>
        </is>
      </c>
      <c r="B28715" t="inlineStr">
        <is>
          <t>3ad2afc0aed774b5cf7f57bd7c880f65170faa8f</t>
        </is>
      </c>
      <c r="C28715" t="inlineStr">
        <is>
          <t>2021-02-05 21:54:42+00:00</t>
        </is>
      </c>
      <c r="D28715" t="inlineStr">
        <is>
          <t>verchange</t>
        </is>
      </c>
      <c r="E28715" t="inlineStr">
        <is>
          <t>greenlet</t>
        </is>
      </c>
      <c r="F28715">
        <f>=1.0.0</f>
        <v/>
      </c>
      <c r="G28715" t="inlineStr">
        <is>
          <t>greenlet</t>
        </is>
      </c>
      <c r="H28715">
        <f>=0.4.15</f>
        <v/>
      </c>
    </row>
    <row r="28716">
      <c r="A28716" t="inlineStr">
        <is>
          <t>RunestoneServer</t>
        </is>
      </c>
      <c r="B28716" t="inlineStr">
        <is>
          <t>3ad2afc0aed774b5cf7f57bd7c880f65170faa8f</t>
        </is>
      </c>
      <c r="C28716" t="inlineStr">
        <is>
          <t>2021-02-05 21:54:42+00:00</t>
        </is>
      </c>
      <c r="D28716" t="inlineStr">
        <is>
          <t>verchange</t>
        </is>
      </c>
      <c r="E28716" t="inlineStr">
        <is>
          <t>pygments</t>
        </is>
      </c>
      <c r="F28716">
        <f>=2.7.4</f>
        <v/>
      </c>
      <c r="G28716" t="inlineStr">
        <is>
          <t>pygments</t>
        </is>
      </c>
      <c r="H28716">
        <f>=2.6.1</f>
        <v/>
      </c>
    </row>
    <row r="28717">
      <c r="A28717" t="inlineStr">
        <is>
          <t>RunestoneServer</t>
        </is>
      </c>
      <c r="B28717" t="inlineStr">
        <is>
          <t>3ad2afc0aed774b5cf7f57bd7c880f65170faa8f</t>
        </is>
      </c>
      <c r="C28717" t="inlineStr">
        <is>
          <t>2021-02-05 21:54:42+00:00</t>
        </is>
      </c>
      <c r="D28717" t="inlineStr">
        <is>
          <t>verchange</t>
        </is>
      </c>
      <c r="E28717" t="inlineStr">
        <is>
          <t>babel</t>
        </is>
      </c>
      <c r="F28717">
        <f>=2.9.0</f>
        <v/>
      </c>
      <c r="G28717" t="inlineStr">
        <is>
          <t>babel</t>
        </is>
      </c>
      <c r="H28717">
        <f>=2.8.0</f>
        <v/>
      </c>
    </row>
    <row r="28718">
      <c r="A28718" t="inlineStr">
        <is>
          <t>RunestoneServer</t>
        </is>
      </c>
      <c r="B28718" t="inlineStr">
        <is>
          <t>3ad2afc0aed774b5cf7f57bd7c880f65170faa8f</t>
        </is>
      </c>
      <c r="C28718" t="inlineStr">
        <is>
          <t>2021-02-05 21:54:42+00:00</t>
        </is>
      </c>
      <c r="D28718" t="inlineStr">
        <is>
          <t>verchange</t>
        </is>
      </c>
      <c r="E28718" t="inlineStr">
        <is>
          <t>snowballstemmer</t>
        </is>
      </c>
      <c r="F28718">
        <f>=2.1.0</f>
        <v/>
      </c>
      <c r="G28718" t="inlineStr">
        <is>
          <t>snowballstemmer</t>
        </is>
      </c>
      <c r="H28718">
        <f>=2.0.0</f>
        <v/>
      </c>
    </row>
    <row r="28719">
      <c r="A28719" t="inlineStr">
        <is>
          <t>RunestoneServer</t>
        </is>
      </c>
      <c r="B28719" t="inlineStr">
        <is>
          <t>3ad2afc0aed774b5cf7f57bd7c880f65170faa8f</t>
        </is>
      </c>
      <c r="C28719" t="inlineStr">
        <is>
          <t>2021-02-05 21:54:42+00:00</t>
        </is>
      </c>
      <c r="D28719" t="inlineStr">
        <is>
          <t>verchange</t>
        </is>
      </c>
      <c r="E28719" t="inlineStr">
        <is>
          <t>isort</t>
        </is>
      </c>
      <c r="F28719">
        <f>=5.7.0</f>
        <v/>
      </c>
      <c r="G28719" t="inlineStr">
        <is>
          <t>isort</t>
        </is>
      </c>
      <c r="H28719">
        <f>=4.3.21</f>
        <v/>
      </c>
    </row>
    <row r="28720">
      <c r="A28720" t="inlineStr">
        <is>
          <t>RunestoneServer</t>
        </is>
      </c>
      <c r="B28720" t="inlineStr">
        <is>
          <t>3ad2afc0aed774b5cf7f57bd7c880f65170faa8f</t>
        </is>
      </c>
      <c r="C28720" t="inlineStr">
        <is>
          <t>2021-02-05 21:54:42+00:00</t>
        </is>
      </c>
      <c r="D28720" t="inlineStr">
        <is>
          <t>verchange</t>
        </is>
      </c>
      <c r="E28720" t="inlineStr">
        <is>
          <t>pylint</t>
        </is>
      </c>
      <c r="F28720">
        <f>=2.6.0</f>
        <v/>
      </c>
      <c r="G28720" t="inlineStr">
        <is>
          <t>pylint</t>
        </is>
      </c>
      <c r="H28720">
        <f>=2.5.2</f>
        <v/>
      </c>
    </row>
    <row r="28721">
      <c r="A28721" t="inlineStr">
        <is>
          <t>RunestoneServer</t>
        </is>
      </c>
      <c r="B28721" t="inlineStr">
        <is>
          <t>3ad2afc0aed774b5cf7f57bd7c880f65170faa8f</t>
        </is>
      </c>
      <c r="C28721" t="inlineStr">
        <is>
          <t>2021-02-05 21:54:42+00:00</t>
        </is>
      </c>
      <c r="D28721" t="inlineStr">
        <is>
          <t>verchange</t>
        </is>
      </c>
      <c r="E28721" t="inlineStr">
        <is>
          <t>codechat</t>
        </is>
      </c>
      <c r="F28721">
        <f>=1.8.6</f>
        <v/>
      </c>
      <c r="G28721" t="inlineStr">
        <is>
          <t>codechat</t>
        </is>
      </c>
      <c r="H28721">
        <f>=1.8.2</f>
        <v/>
      </c>
    </row>
    <row r="28722">
      <c r="A28722" t="inlineStr">
        <is>
          <t>RunestoneServer</t>
        </is>
      </c>
      <c r="B28722" t="inlineStr">
        <is>
          <t>3ad2afc0aed774b5cf7f57bd7c880f65170faa8f</t>
        </is>
      </c>
      <c r="C28722" t="inlineStr">
        <is>
          <t>2021-02-05 21:54:42+00:00</t>
        </is>
      </c>
      <c r="D28722" t="inlineStr">
        <is>
          <t>verchange</t>
        </is>
      </c>
      <c r="E28722" t="inlineStr">
        <is>
          <t>mccabe</t>
        </is>
      </c>
      <c r="F28722">
        <f>=0.6.1</f>
        <v/>
      </c>
      <c r="G28722" t="inlineStr">
        <is>
          <t>mccabe</t>
        </is>
      </c>
      <c r="H28722">
        <f>=0.6.1</f>
        <v/>
      </c>
    </row>
    <row r="28723">
      <c r="A28723" t="inlineStr">
        <is>
          <t>RunestoneServer</t>
        </is>
      </c>
      <c r="B28723" t="inlineStr">
        <is>
          <t>3ad2afc0aed774b5cf7f57bd7c880f65170faa8f</t>
        </is>
      </c>
      <c r="C28723" t="inlineStr">
        <is>
          <t>2021-02-05 21:54:42+00:00</t>
        </is>
      </c>
      <c r="D28723" t="inlineStr">
        <is>
          <t>verchange</t>
        </is>
      </c>
      <c r="E28723" t="inlineStr">
        <is>
          <t>billiard</t>
        </is>
      </c>
      <c r="F28723">
        <f>=3.6.3.0</f>
        <v/>
      </c>
      <c r="G28723" t="inlineStr">
        <is>
          <t>billiard</t>
        </is>
      </c>
      <c r="H28723">
        <f>=3.6.3.0</f>
        <v/>
      </c>
    </row>
    <row r="28724">
      <c r="A28724" t="inlineStr">
        <is>
          <t>RunestoneServer</t>
        </is>
      </c>
      <c r="B28724" t="inlineStr">
        <is>
          <t>3ad2afc0aed774b5cf7f57bd7c880f65170faa8f</t>
        </is>
      </c>
      <c r="C28724" t="inlineStr">
        <is>
          <t>2021-02-05 21:54:42+00:00</t>
        </is>
      </c>
      <c r="D28724" t="inlineStr">
        <is>
          <t>verchange</t>
        </is>
      </c>
      <c r="E28724" t="inlineStr">
        <is>
          <t>lxml</t>
        </is>
      </c>
      <c r="F28724">
        <f>=4.6.2</f>
        <v/>
      </c>
      <c r="G28724" t="inlineStr">
        <is>
          <t>lxml</t>
        </is>
      </c>
      <c r="H28724">
        <f>=4.5.1</f>
        <v/>
      </c>
    </row>
    <row r="28725">
      <c r="A28725" t="inlineStr">
        <is>
          <t>RunestoneServer</t>
        </is>
      </c>
      <c r="B28725" t="inlineStr">
        <is>
          <t>3ad2afc0aed774b5cf7f57bd7c880f65170faa8f</t>
        </is>
      </c>
      <c r="C28725" t="inlineStr">
        <is>
          <t>2021-02-05 21:54:42+00:00</t>
        </is>
      </c>
      <c r="D28725" t="inlineStr">
        <is>
          <t>verchange</t>
        </is>
      </c>
      <c r="E28725" t="inlineStr">
        <is>
          <t>cssselect</t>
        </is>
      </c>
      <c r="F28725">
        <f>=1.1.0</f>
        <v/>
      </c>
      <c r="G28725" t="inlineStr">
        <is>
          <t>cssselect</t>
        </is>
      </c>
      <c r="H28725">
        <f>=1.1.0</f>
        <v/>
      </c>
    </row>
    <row r="28726">
      <c r="A28726" t="inlineStr">
        <is>
          <t>RunestoneServer</t>
        </is>
      </c>
      <c r="B28726" t="inlineStr">
        <is>
          <t>3ad2afc0aed774b5cf7f57bd7c880f65170faa8f</t>
        </is>
      </c>
      <c r="C28726" t="inlineStr">
        <is>
          <t>2021-02-05 21:54:42+00:00</t>
        </is>
      </c>
      <c r="D28726" t="inlineStr">
        <is>
          <t>add</t>
        </is>
      </c>
      <c r="E28726" t="inlineStr">
        <is>
          <t>click-didyoumean</t>
        </is>
      </c>
      <c r="F28726">
        <f>=0.0.3</f>
        <v/>
      </c>
      <c r="G28726" t="inlineStr"/>
      <c r="H28726" t="inlineStr"/>
    </row>
    <row r="28727">
      <c r="A28727" t="inlineStr">
        <is>
          <t>RunestoneServer</t>
        </is>
      </c>
      <c r="B28727" t="inlineStr">
        <is>
          <t>3ad2afc0aed774b5cf7f57bd7c880f65170faa8f</t>
        </is>
      </c>
      <c r="C28727" t="inlineStr">
        <is>
          <t>2021-02-05 21:54:42+00:00</t>
        </is>
      </c>
      <c r="D28727" t="inlineStr">
        <is>
          <t>add</t>
        </is>
      </c>
      <c r="E28727" t="inlineStr">
        <is>
          <t>click-plugins</t>
        </is>
      </c>
      <c r="F28727">
        <f>=1.1.1</f>
        <v/>
      </c>
      <c r="G28727" t="inlineStr"/>
      <c r="H28727" t="inlineStr"/>
    </row>
    <row r="28728">
      <c r="A28728" t="inlineStr">
        <is>
          <t>RunestoneServer</t>
        </is>
      </c>
      <c r="B28728" t="inlineStr">
        <is>
          <t>3ad2afc0aed774b5cf7f57bd7c880f65170faa8f</t>
        </is>
      </c>
      <c r="C28728" t="inlineStr">
        <is>
          <t>2021-02-05 21:54:42+00:00</t>
        </is>
      </c>
      <c r="D28728" t="inlineStr">
        <is>
          <t>add</t>
        </is>
      </c>
      <c r="E28728" t="inlineStr">
        <is>
          <t>click-repl</t>
        </is>
      </c>
      <c r="F28728">
        <f>=0.1.6</f>
        <v/>
      </c>
      <c r="G28728" t="inlineStr"/>
      <c r="H28728" t="inlineStr"/>
    </row>
    <row r="28729">
      <c r="A28729" t="inlineStr">
        <is>
          <t>RunestoneServer</t>
        </is>
      </c>
      <c r="B28729" t="inlineStr">
        <is>
          <t>3ad2afc0aed774b5cf7f57bd7c880f65170faa8f</t>
        </is>
      </c>
      <c r="C28729" t="inlineStr">
        <is>
          <t>2021-02-05 21:54:42+00:00</t>
        </is>
      </c>
      <c r="D28729" t="inlineStr">
        <is>
          <t>add</t>
        </is>
      </c>
      <c r="E28729" t="inlineStr">
        <is>
          <t>prompt-toolkit</t>
        </is>
      </c>
      <c r="F28729">
        <f>=3.0.14</f>
        <v/>
      </c>
      <c r="G28729" t="inlineStr"/>
      <c r="H28729" t="inlineStr"/>
    </row>
    <row r="28730">
      <c r="A28730" t="inlineStr">
        <is>
          <t>RunestoneServer</t>
        </is>
      </c>
      <c r="B28730" t="inlineStr">
        <is>
          <t>3ad2afc0aed774b5cf7f57bd7c880f65170faa8f</t>
        </is>
      </c>
      <c r="C28730" t="inlineStr">
        <is>
          <t>2021-02-05 21:54:42+00:00</t>
        </is>
      </c>
      <c r="D28730" t="inlineStr">
        <is>
          <t>add</t>
        </is>
      </c>
      <c r="E28730" t="inlineStr">
        <is>
          <t>wcwidth</t>
        </is>
      </c>
      <c r="F28730">
        <f>=0.2.5</f>
        <v/>
      </c>
      <c r="G28730" t="inlineStr"/>
      <c r="H28730" t="inlineStr"/>
    </row>
    <row r="28731">
      <c r="A28731" t="inlineStr">
        <is>
          <t>moneybot</t>
        </is>
      </c>
      <c r="B28731" t="inlineStr">
        <is>
          <t>4de9b7c3fa029507ecca4d3932be322546f7a5f9</t>
        </is>
      </c>
      <c r="C28731" t="inlineStr">
        <is>
          <t>2017-09-06 03:41:21+00:00</t>
        </is>
      </c>
      <c r="D28731" t="inlineStr">
        <is>
          <t>verchange</t>
        </is>
      </c>
      <c r="E28731" t="inlineStr">
        <is>
          <t>pyloniex</t>
        </is>
      </c>
      <c r="F28731">
        <f>=0.0.3</f>
        <v/>
      </c>
      <c r="G28731" t="inlineStr">
        <is>
          <t>pyloniex</t>
        </is>
      </c>
      <c r="H28731">
        <f>=0.0.2</f>
        <v/>
      </c>
    </row>
    <row r="28732">
      <c r="A28732" t="inlineStr">
        <is>
          <t>moneybot</t>
        </is>
      </c>
      <c r="B28732" t="inlineStr">
        <is>
          <t>c60f838be7b011edf8fff0875fdbe80ca4dc8ac1</t>
        </is>
      </c>
      <c r="C28732" t="inlineStr">
        <is>
          <t>2017-09-10 17:49:24+00:00</t>
        </is>
      </c>
      <c r="D28732" t="inlineStr">
        <is>
          <t>verchange</t>
        </is>
      </c>
      <c r="E28732" t="inlineStr">
        <is>
          <t>pyloniex</t>
        </is>
      </c>
      <c r="F28732">
        <f>=0.0.4</f>
        <v/>
      </c>
      <c r="G28732" t="inlineStr">
        <is>
          <t>pyloniex</t>
        </is>
      </c>
      <c r="H28732">
        <f>=0.0.3</f>
        <v/>
      </c>
    </row>
    <row r="28733">
      <c r="A28733" t="inlineStr">
        <is>
          <t>moneybot</t>
        </is>
      </c>
      <c r="B28733" t="inlineStr">
        <is>
          <t>89ea2930cccc60041e17f54b2067ae1baeef0c83</t>
        </is>
      </c>
      <c r="C28733" t="inlineStr">
        <is>
          <t>2017-09-20 06:35:09+00:00</t>
        </is>
      </c>
      <c r="D28733" t="inlineStr">
        <is>
          <t>verchange</t>
        </is>
      </c>
      <c r="E28733" t="inlineStr">
        <is>
          <t>pyloniex</t>
        </is>
      </c>
      <c r="F28733">
        <f>=0.0.5</f>
        <v/>
      </c>
      <c r="G28733" t="inlineStr">
        <is>
          <t>pyloniex</t>
        </is>
      </c>
      <c r="H28733">
        <f>=0.0.4</f>
        <v/>
      </c>
    </row>
    <row r="28734">
      <c r="A28734" t="inlineStr">
        <is>
          <t>moneybot</t>
        </is>
      </c>
      <c r="B28734" t="inlineStr">
        <is>
          <t>0b0e31b6d10cf4bb7156cbf15e63e3a1e139e587</t>
        </is>
      </c>
      <c r="C28734" t="inlineStr">
        <is>
          <t>2017-09-21 03:56:46+00:00</t>
        </is>
      </c>
      <c r="D28734" t="inlineStr">
        <is>
          <t>verchange</t>
        </is>
      </c>
      <c r="E28734" t="inlineStr">
        <is>
          <t>pyloniex</t>
        </is>
      </c>
      <c r="F28734">
        <f>=0.0.7</f>
        <v/>
      </c>
      <c r="G28734" t="inlineStr">
        <is>
          <t>pyloniex</t>
        </is>
      </c>
      <c r="H28734">
        <f>=0.0.5</f>
        <v/>
      </c>
    </row>
    <row r="28735">
      <c r="A28735" t="inlineStr">
        <is>
          <t>px</t>
        </is>
      </c>
      <c r="B28735" t="inlineStr">
        <is>
          <t>b1731c7f3359bcfda5e3f4a33d53c23befd337cd</t>
        </is>
      </c>
      <c r="C28735" t="inlineStr">
        <is>
          <t>2016-11-28 20:17:56+00:00</t>
        </is>
      </c>
      <c r="D28735" t="inlineStr">
        <is>
          <t>add</t>
        </is>
      </c>
      <c r="E28735" t="inlineStr">
        <is>
          <t>docopt</t>
        </is>
      </c>
      <c r="F28735">
        <f>=0.6.2</f>
        <v/>
      </c>
      <c r="G28735" t="inlineStr"/>
      <c r="H28735" t="inlineStr"/>
    </row>
    <row r="28736">
      <c r="A28736" t="inlineStr">
        <is>
          <t>px</t>
        </is>
      </c>
      <c r="B28736" t="inlineStr">
        <is>
          <t>b1731c7f3359bcfda5e3f4a33d53c23befd337cd</t>
        </is>
      </c>
      <c r="C28736" t="inlineStr">
        <is>
          <t>2016-11-28 20:17:56+00:00</t>
        </is>
      </c>
      <c r="D28736" t="inlineStr">
        <is>
          <t>add</t>
        </is>
      </c>
      <c r="E28736" t="inlineStr">
        <is>
          <t>python-dateutil</t>
        </is>
      </c>
      <c r="F28736">
        <f>=2.5.0</f>
        <v/>
      </c>
      <c r="G28736" t="inlineStr"/>
      <c r="H28736" t="inlineStr"/>
    </row>
    <row r="28737">
      <c r="A28737" t="inlineStr">
        <is>
          <t>px</t>
        </is>
      </c>
      <c r="B28737" t="inlineStr">
        <is>
          <t>f449e295dde76c82fb67aaaee1860ab584ab486d</t>
        </is>
      </c>
      <c r="C28737" t="inlineStr">
        <is>
          <t>2017-08-18 17:08:33+00:00</t>
        </is>
      </c>
      <c r="D28737" t="inlineStr">
        <is>
          <t>verchange</t>
        </is>
      </c>
      <c r="E28737" t="inlineStr">
        <is>
          <t>python-dateutil</t>
        </is>
      </c>
      <c r="F28737">
        <f>=2.6.1</f>
        <v/>
      </c>
      <c r="G28737" t="inlineStr">
        <is>
          <t>python-dateutil</t>
        </is>
      </c>
      <c r="H28737">
        <f>=2.5.0</f>
        <v/>
      </c>
    </row>
    <row r="28738">
      <c r="A28738" t="inlineStr">
        <is>
          <t>px</t>
        </is>
      </c>
      <c r="B28738" t="inlineStr">
        <is>
          <t>151a42c608c67b0c1c3a6cb1d3afd396447f9892</t>
        </is>
      </c>
      <c r="C28738" t="inlineStr">
        <is>
          <t>2019-01-23 20:29:17+00:00</t>
        </is>
      </c>
      <c r="D28738" t="inlineStr">
        <is>
          <t>verchange</t>
        </is>
      </c>
      <c r="E28738" t="inlineStr">
        <is>
          <t>python-dateutil</t>
        </is>
      </c>
      <c r="F28738">
        <f>=2.7.5</f>
        <v/>
      </c>
      <c r="G28738" t="inlineStr">
        <is>
          <t>python-dateutil</t>
        </is>
      </c>
      <c r="H28738">
        <f>=2.6.1</f>
        <v/>
      </c>
    </row>
    <row r="28739">
      <c r="A28739" t="inlineStr">
        <is>
          <t>px</t>
        </is>
      </c>
      <c r="B28739" t="inlineStr">
        <is>
          <t>d6ba655b5cc317ce973fa354715f15c4df58ad69</t>
        </is>
      </c>
      <c r="C28739" t="inlineStr">
        <is>
          <t>2019-02-08 16:14:13+00:00</t>
        </is>
      </c>
      <c r="D28739" t="inlineStr">
        <is>
          <t>add</t>
        </is>
      </c>
      <c r="E28739" t="inlineStr">
        <is>
          <t>six</t>
        </is>
      </c>
      <c r="F28739">
        <f>=1.12.0</f>
        <v/>
      </c>
      <c r="G28739" t="inlineStr"/>
      <c r="H28739" t="inlineStr"/>
    </row>
    <row r="28740">
      <c r="A28740" t="inlineStr">
        <is>
          <t>px</t>
        </is>
      </c>
      <c r="B28740" t="inlineStr">
        <is>
          <t>d6ba655b5cc317ce973fa354715f15c4df58ad69</t>
        </is>
      </c>
      <c r="C28740" t="inlineStr">
        <is>
          <t>2019-02-08 16:14:13+00:00</t>
        </is>
      </c>
      <c r="D28740" t="inlineStr">
        <is>
          <t>rem</t>
        </is>
      </c>
      <c r="E28740" t="inlineStr"/>
      <c r="F28740" t="inlineStr"/>
      <c r="G28740" t="inlineStr">
        <is>
          <t>docopt</t>
        </is>
      </c>
      <c r="H28740">
        <f>=0.6.2</f>
        <v/>
      </c>
    </row>
    <row r="28741">
      <c r="A28741" t="inlineStr">
        <is>
          <t>px</t>
        </is>
      </c>
      <c r="B28741" t="inlineStr">
        <is>
          <t>8568b7bcbc6d6da6b82a1f718fffe4df81b0e00f</t>
        </is>
      </c>
      <c r="C28741" t="inlineStr">
        <is>
          <t>2019-03-11 08:13:59+00:00</t>
        </is>
      </c>
      <c r="D28741" t="inlineStr">
        <is>
          <t>verchange</t>
        </is>
      </c>
      <c r="E28741" t="inlineStr">
        <is>
          <t>six</t>
        </is>
      </c>
      <c r="F28741" t="inlineStr"/>
      <c r="G28741" t="inlineStr">
        <is>
          <t>six</t>
        </is>
      </c>
      <c r="H28741">
        <f>=1.12.0</f>
        <v/>
      </c>
    </row>
    <row r="28742">
      <c r="A28742" t="inlineStr">
        <is>
          <t>px</t>
        </is>
      </c>
      <c r="B28742" t="inlineStr">
        <is>
          <t>8568b7bcbc6d6da6b82a1f718fffe4df81b0e00f</t>
        </is>
      </c>
      <c r="C28742" t="inlineStr">
        <is>
          <t>2019-03-11 08:13:59+00:00</t>
        </is>
      </c>
      <c r="D28742" t="inlineStr">
        <is>
          <t>verchange</t>
        </is>
      </c>
      <c r="E28742" t="inlineStr">
        <is>
          <t>python-dateutil</t>
        </is>
      </c>
      <c r="F28742" t="inlineStr">
        <is>
          <t>&gt;=2.6.1</t>
        </is>
      </c>
      <c r="G28742" t="inlineStr">
        <is>
          <t>python-dateutil</t>
        </is>
      </c>
      <c r="H28742">
        <f>=2.7.5</f>
        <v/>
      </c>
    </row>
    <row r="28743">
      <c r="A28743" t="inlineStr">
        <is>
          <t>intake</t>
        </is>
      </c>
      <c r="B28743" t="inlineStr">
        <is>
          <t>613e8eb42499fdeb82e93effa25ce8be13f8c765</t>
        </is>
      </c>
      <c r="C28743" t="inlineStr">
        <is>
          <t>2017-10-09 18:24:50+00:00</t>
        </is>
      </c>
      <c r="D28743" t="inlineStr">
        <is>
          <t>verchange</t>
        </is>
      </c>
      <c r="E28743" t="inlineStr">
        <is>
          <t>pandas</t>
        </is>
      </c>
      <c r="F28743" t="inlineStr"/>
      <c r="G28743" t="inlineStr">
        <is>
          <t>pandas</t>
        </is>
      </c>
      <c r="H28743" t="inlineStr"/>
    </row>
    <row r="28744">
      <c r="A28744" t="inlineStr">
        <is>
          <t>intake</t>
        </is>
      </c>
      <c r="B28744" t="inlineStr">
        <is>
          <t>613e8eb42499fdeb82e93effa25ce8be13f8c765</t>
        </is>
      </c>
      <c r="C28744" t="inlineStr">
        <is>
          <t>2017-10-09 18:24:50+00:00</t>
        </is>
      </c>
      <c r="D28744" t="inlineStr">
        <is>
          <t>verchange</t>
        </is>
      </c>
      <c r="E28744" t="inlineStr">
        <is>
          <t>msgpack-python</t>
        </is>
      </c>
      <c r="F28744" t="inlineStr"/>
      <c r="G28744" t="inlineStr">
        <is>
          <t>msgpack-python</t>
        </is>
      </c>
      <c r="H28744" t="inlineStr"/>
    </row>
    <row r="28745">
      <c r="A28745" t="inlineStr">
        <is>
          <t>intake</t>
        </is>
      </c>
      <c r="B28745" t="inlineStr">
        <is>
          <t>613e8eb42499fdeb82e93effa25ce8be13f8c765</t>
        </is>
      </c>
      <c r="C28745" t="inlineStr">
        <is>
          <t>2017-10-09 18:24:50+00:00</t>
        </is>
      </c>
      <c r="D28745" t="inlineStr">
        <is>
          <t>verchange</t>
        </is>
      </c>
      <c r="E28745" t="inlineStr">
        <is>
          <t>tornado</t>
        </is>
      </c>
      <c r="F28745" t="inlineStr">
        <is>
          <t>&gt;=4.5.1</t>
        </is>
      </c>
      <c r="G28745" t="inlineStr">
        <is>
          <t>tornado</t>
        </is>
      </c>
      <c r="H28745" t="inlineStr">
        <is>
          <t>&gt;=4.5.1</t>
        </is>
      </c>
    </row>
    <row r="28746">
      <c r="A28746" t="inlineStr">
        <is>
          <t>intake</t>
        </is>
      </c>
      <c r="B28746" t="inlineStr">
        <is>
          <t>613e8eb42499fdeb82e93effa25ce8be13f8c765</t>
        </is>
      </c>
      <c r="C28746" t="inlineStr">
        <is>
          <t>2017-10-09 18:24:50+00:00</t>
        </is>
      </c>
      <c r="D28746" t="inlineStr">
        <is>
          <t>add</t>
        </is>
      </c>
      <c r="E28746" t="inlineStr">
        <is>
          <t>msgpack-numpy</t>
        </is>
      </c>
      <c r="F28746" t="inlineStr"/>
      <c r="G28746" t="inlineStr"/>
      <c r="H28746" t="inlineStr"/>
    </row>
    <row r="28747">
      <c r="A28747" t="inlineStr">
        <is>
          <t>intake</t>
        </is>
      </c>
      <c r="B28747" t="inlineStr">
        <is>
          <t>613e8eb42499fdeb82e93effa25ce8be13f8c765</t>
        </is>
      </c>
      <c r="C28747" t="inlineStr">
        <is>
          <t>2017-10-09 18:24:50+00:00</t>
        </is>
      </c>
      <c r="D28747" t="inlineStr">
        <is>
          <t>add</t>
        </is>
      </c>
      <c r="E28747" t="inlineStr">
        <is>
          <t>requests</t>
        </is>
      </c>
      <c r="F28747" t="inlineStr"/>
      <c r="G28747" t="inlineStr"/>
      <c r="H28747" t="inlineStr"/>
    </row>
    <row r="28748">
      <c r="A28748" t="inlineStr">
        <is>
          <t>intake</t>
        </is>
      </c>
      <c r="B28748" t="inlineStr">
        <is>
          <t>613e8eb42499fdeb82e93effa25ce8be13f8c765</t>
        </is>
      </c>
      <c r="C28748" t="inlineStr">
        <is>
          <t>2017-10-09 18:24:50+00:00</t>
        </is>
      </c>
      <c r="D28748" t="inlineStr">
        <is>
          <t>add</t>
        </is>
      </c>
      <c r="E28748" t="inlineStr">
        <is>
          <t>jinja2</t>
        </is>
      </c>
      <c r="F28748" t="inlineStr"/>
      <c r="G28748" t="inlineStr"/>
      <c r="H28748" t="inlineStr"/>
    </row>
    <row r="28749">
      <c r="A28749" t="inlineStr">
        <is>
          <t>intake</t>
        </is>
      </c>
      <c r="B28749" t="inlineStr">
        <is>
          <t>613e8eb42499fdeb82e93effa25ce8be13f8c765</t>
        </is>
      </c>
      <c r="C28749" t="inlineStr">
        <is>
          <t>2017-10-09 18:24:50+00:00</t>
        </is>
      </c>
      <c r="D28749" t="inlineStr">
        <is>
          <t>add</t>
        </is>
      </c>
      <c r="E28749" t="inlineStr">
        <is>
          <t>pyyaml</t>
        </is>
      </c>
      <c r="F28749" t="inlineStr"/>
      <c r="G28749" t="inlineStr"/>
      <c r="H28749" t="inlineStr"/>
    </row>
    <row r="28750">
      <c r="A28750" t="inlineStr">
        <is>
          <t>intake</t>
        </is>
      </c>
      <c r="B28750" t="inlineStr">
        <is>
          <t>e9a18830922319e4e522215f26d8f6335317f3a9</t>
        </is>
      </c>
      <c r="C28750" t="inlineStr">
        <is>
          <t>2018-04-16 13:25:59+00:00</t>
        </is>
      </c>
      <c r="D28750" t="inlineStr">
        <is>
          <t>verchange</t>
        </is>
      </c>
      <c r="E28750" t="inlineStr">
        <is>
          <t>msgpack-numpy</t>
        </is>
      </c>
      <c r="F28750" t="inlineStr"/>
      <c r="G28750" t="inlineStr">
        <is>
          <t>msgpack-numpy</t>
        </is>
      </c>
      <c r="H28750" t="inlineStr"/>
    </row>
    <row r="28751">
      <c r="A28751" t="inlineStr">
        <is>
          <t>intake</t>
        </is>
      </c>
      <c r="B28751" t="inlineStr">
        <is>
          <t>e9a18830922319e4e522215f26d8f6335317f3a9</t>
        </is>
      </c>
      <c r="C28751" t="inlineStr">
        <is>
          <t>2018-04-16 13:25:59+00:00</t>
        </is>
      </c>
      <c r="D28751" t="inlineStr">
        <is>
          <t>verchange</t>
        </is>
      </c>
      <c r="E28751" t="inlineStr">
        <is>
          <t>msgpack-python</t>
        </is>
      </c>
      <c r="F28751" t="inlineStr"/>
      <c r="G28751" t="inlineStr">
        <is>
          <t>msgpack-python</t>
        </is>
      </c>
      <c r="H28751" t="inlineStr"/>
    </row>
    <row r="28752">
      <c r="A28752" t="inlineStr">
        <is>
          <t>intake</t>
        </is>
      </c>
      <c r="B28752" t="inlineStr">
        <is>
          <t>e9a18830922319e4e522215f26d8f6335317f3a9</t>
        </is>
      </c>
      <c r="C28752" t="inlineStr">
        <is>
          <t>2018-04-16 13:25:59+00:00</t>
        </is>
      </c>
      <c r="D28752" t="inlineStr">
        <is>
          <t>verchange</t>
        </is>
      </c>
      <c r="E28752" t="inlineStr">
        <is>
          <t>jinja2</t>
        </is>
      </c>
      <c r="F28752" t="inlineStr"/>
      <c r="G28752" t="inlineStr">
        <is>
          <t>jinja2</t>
        </is>
      </c>
      <c r="H28752" t="inlineStr"/>
    </row>
    <row r="28753">
      <c r="A28753" t="inlineStr">
        <is>
          <t>intake</t>
        </is>
      </c>
      <c r="B28753" t="inlineStr">
        <is>
          <t>e9a18830922319e4e522215f26d8f6335317f3a9</t>
        </is>
      </c>
      <c r="C28753" t="inlineStr">
        <is>
          <t>2018-04-16 13:25:59+00:00</t>
        </is>
      </c>
      <c r="D28753" t="inlineStr">
        <is>
          <t>add</t>
        </is>
      </c>
      <c r="E28753" t="inlineStr">
        <is>
          <t>pytest</t>
        </is>
      </c>
      <c r="F28753" t="inlineStr"/>
      <c r="G28753" t="inlineStr"/>
      <c r="H28753" t="inlineStr"/>
    </row>
    <row r="28754">
      <c r="A28754" t="inlineStr">
        <is>
          <t>intake</t>
        </is>
      </c>
      <c r="B28754" t="inlineStr">
        <is>
          <t>e9a18830922319e4e522215f26d8f6335317f3a9</t>
        </is>
      </c>
      <c r="C28754" t="inlineStr">
        <is>
          <t>2018-04-16 13:25:59+00:00</t>
        </is>
      </c>
      <c r="D28754" t="inlineStr">
        <is>
          <t>add</t>
        </is>
      </c>
      <c r="E28754" t="inlineStr">
        <is>
          <t>python-snappy</t>
        </is>
      </c>
      <c r="F28754" t="inlineStr"/>
      <c r="G28754" t="inlineStr"/>
      <c r="H28754" t="inlineStr"/>
    </row>
    <row r="28755">
      <c r="A28755" t="inlineStr">
        <is>
          <t>intake</t>
        </is>
      </c>
      <c r="B28755" t="inlineStr">
        <is>
          <t>e9a18830922319e4e522215f26d8f6335317f3a9</t>
        </is>
      </c>
      <c r="C28755" t="inlineStr">
        <is>
          <t>2018-04-16 13:25:59+00:00</t>
        </is>
      </c>
      <c r="D28755" t="inlineStr">
        <is>
          <t>add</t>
        </is>
      </c>
      <c r="E28755" t="inlineStr">
        <is>
          <t>ruamel.yaml</t>
        </is>
      </c>
      <c r="F28755" t="inlineStr">
        <is>
          <t>&gt;=0.15.0</t>
        </is>
      </c>
      <c r="G28755" t="inlineStr"/>
      <c r="H28755" t="inlineStr"/>
    </row>
    <row r="28756">
      <c r="A28756" t="inlineStr">
        <is>
          <t>intake</t>
        </is>
      </c>
      <c r="B28756" t="inlineStr">
        <is>
          <t>e9a18830922319e4e522215f26d8f6335317f3a9</t>
        </is>
      </c>
      <c r="C28756" t="inlineStr">
        <is>
          <t>2018-04-16 13:25:59+00:00</t>
        </is>
      </c>
      <c r="D28756" t="inlineStr">
        <is>
          <t>add</t>
        </is>
      </c>
      <c r="E28756" t="inlineStr">
        <is>
          <t>appdirs</t>
        </is>
      </c>
      <c r="F28756" t="inlineStr"/>
      <c r="G28756" t="inlineStr"/>
      <c r="H28756" t="inlineStr"/>
    </row>
    <row r="28757">
      <c r="A28757" t="inlineStr">
        <is>
          <t>intake</t>
        </is>
      </c>
      <c r="B28757" t="inlineStr">
        <is>
          <t>e9a18830922319e4e522215f26d8f6335317f3a9</t>
        </is>
      </c>
      <c r="C28757" t="inlineStr">
        <is>
          <t>2018-04-16 13:25:59+00:00</t>
        </is>
      </c>
      <c r="D28757" t="inlineStr">
        <is>
          <t>add</t>
        </is>
      </c>
      <c r="E28757" t="inlineStr">
        <is>
          <t>dask</t>
        </is>
      </c>
      <c r="F28757" t="inlineStr"/>
      <c r="G28757" t="inlineStr"/>
      <c r="H28757" t="inlineStr"/>
    </row>
    <row r="28758">
      <c r="A28758" t="inlineStr">
        <is>
          <t>intake</t>
        </is>
      </c>
      <c r="B28758" t="inlineStr">
        <is>
          <t>e9a18830922319e4e522215f26d8f6335317f3a9</t>
        </is>
      </c>
      <c r="C28758" t="inlineStr">
        <is>
          <t>2018-04-16 13:25:59+00:00</t>
        </is>
      </c>
      <c r="D28758" t="inlineStr">
        <is>
          <t>add</t>
        </is>
      </c>
      <c r="E28758" t="inlineStr">
        <is>
          <t>holoviews</t>
        </is>
      </c>
      <c r="F28758" t="inlineStr"/>
      <c r="G28758" t="inlineStr"/>
      <c r="H28758" t="inlineStr"/>
    </row>
    <row r="28759">
      <c r="A28759" t="inlineStr">
        <is>
          <t>intake</t>
        </is>
      </c>
      <c r="B28759" t="inlineStr">
        <is>
          <t>e9a18830922319e4e522215f26d8f6335317f3a9</t>
        </is>
      </c>
      <c r="C28759" t="inlineStr">
        <is>
          <t>2018-04-16 13:25:59+00:00</t>
        </is>
      </c>
      <c r="D28759" t="inlineStr">
        <is>
          <t>rem</t>
        </is>
      </c>
      <c r="E28759" t="inlineStr"/>
      <c r="F28759" t="inlineStr"/>
      <c r="G28759" t="inlineStr">
        <is>
          <t>pyyaml</t>
        </is>
      </c>
      <c r="H28759" t="inlineStr"/>
    </row>
    <row r="28760">
      <c r="A28760" t="inlineStr">
        <is>
          <t>intake</t>
        </is>
      </c>
      <c r="B28760" t="inlineStr">
        <is>
          <t>5303475644c8546935eef8d2e770e9d7d6cd11fd</t>
        </is>
      </c>
      <c r="C28760" t="inlineStr">
        <is>
          <t>2018-04-19 16:35:08+00:00</t>
        </is>
      </c>
      <c r="D28760" t="inlineStr">
        <is>
          <t>add</t>
        </is>
      </c>
      <c r="E28760" t="inlineStr">
        <is>
          <t>six</t>
        </is>
      </c>
      <c r="F28760" t="inlineStr"/>
      <c r="G28760" t="inlineStr"/>
      <c r="H28760" t="inlineStr"/>
    </row>
    <row r="28761">
      <c r="A28761" t="inlineStr">
        <is>
          <t>intake</t>
        </is>
      </c>
      <c r="B28761" t="inlineStr">
        <is>
          <t>5a4adb05395f06d7410515e0d041429acb370487</t>
        </is>
      </c>
      <c r="C28761" t="inlineStr">
        <is>
          <t>2018-10-29 16:56:06+00:00</t>
        </is>
      </c>
      <c r="D28761" t="inlineStr">
        <is>
          <t>add</t>
        </is>
      </c>
      <c r="E28761" t="inlineStr">
        <is>
          <t>ipywidgets</t>
        </is>
      </c>
      <c r="F28761" t="inlineStr">
        <is>
          <t>&gt;=7.2</t>
        </is>
      </c>
      <c r="G28761" t="inlineStr"/>
      <c r="H28761" t="inlineStr"/>
    </row>
    <row r="28762">
      <c r="A28762" t="inlineStr">
        <is>
          <t>intake</t>
        </is>
      </c>
      <c r="B28762" t="inlineStr">
        <is>
          <t>9c82b8042f1501e91cacdc72c41337466e1f6abf</t>
        </is>
      </c>
      <c r="C28762" t="inlineStr">
        <is>
          <t>2019-01-24 15:40:44+00:00</t>
        </is>
      </c>
      <c r="D28762" t="inlineStr">
        <is>
          <t>verchange</t>
        </is>
      </c>
      <c r="E28762" t="inlineStr">
        <is>
          <t>holoviews</t>
        </is>
      </c>
      <c r="F28762" t="inlineStr"/>
      <c r="G28762" t="inlineStr">
        <is>
          <t>holoviews</t>
        </is>
      </c>
      <c r="H28762" t="inlineStr"/>
    </row>
    <row r="28763">
      <c r="A28763" t="inlineStr">
        <is>
          <t>intake</t>
        </is>
      </c>
      <c r="B28763" t="inlineStr">
        <is>
          <t>9c82b8042f1501e91cacdc72c41337466e1f6abf</t>
        </is>
      </c>
      <c r="C28763" t="inlineStr">
        <is>
          <t>2019-01-24 15:40:44+00:00</t>
        </is>
      </c>
      <c r="D28763" t="inlineStr">
        <is>
          <t>verchange</t>
        </is>
      </c>
      <c r="E28763" t="inlineStr">
        <is>
          <t>dask</t>
        </is>
      </c>
      <c r="F28763" t="inlineStr">
        <is>
          <t>&gt;=0.17.0</t>
        </is>
      </c>
      <c r="G28763" t="inlineStr">
        <is>
          <t>dask</t>
        </is>
      </c>
      <c r="H28763" t="inlineStr"/>
    </row>
    <row r="28764">
      <c r="A28764" t="inlineStr">
        <is>
          <t>intake</t>
        </is>
      </c>
      <c r="B28764" t="inlineStr">
        <is>
          <t>9c82b8042f1501e91cacdc72c41337466e1f6abf</t>
        </is>
      </c>
      <c r="C28764" t="inlineStr">
        <is>
          <t>2019-01-24 15:40:44+00:00</t>
        </is>
      </c>
      <c r="D28764" t="inlineStr">
        <is>
          <t>verchange</t>
        </is>
      </c>
      <c r="E28764" t="inlineStr">
        <is>
          <t>ruamel.yaml</t>
        </is>
      </c>
      <c r="F28764" t="inlineStr">
        <is>
          <t>&gt;=0.15.0</t>
        </is>
      </c>
      <c r="G28764" t="inlineStr">
        <is>
          <t>ruamel.yaml</t>
        </is>
      </c>
      <c r="H28764" t="inlineStr">
        <is>
          <t>&gt;=0.15.0</t>
        </is>
      </c>
    </row>
    <row r="28765">
      <c r="A28765" t="inlineStr">
        <is>
          <t>intake</t>
        </is>
      </c>
      <c r="B28765" t="inlineStr">
        <is>
          <t>9c82b8042f1501e91cacdc72c41337466e1f6abf</t>
        </is>
      </c>
      <c r="C28765" t="inlineStr">
        <is>
          <t>2019-01-24 15:40:44+00:00</t>
        </is>
      </c>
      <c r="D28765" t="inlineStr">
        <is>
          <t>verchange</t>
        </is>
      </c>
      <c r="E28765" t="inlineStr">
        <is>
          <t>appdirs</t>
        </is>
      </c>
      <c r="F28765" t="inlineStr"/>
      <c r="G28765" t="inlineStr">
        <is>
          <t>appdirs</t>
        </is>
      </c>
      <c r="H28765" t="inlineStr"/>
    </row>
    <row r="28766">
      <c r="A28766" t="inlineStr">
        <is>
          <t>intake</t>
        </is>
      </c>
      <c r="B28766" t="inlineStr">
        <is>
          <t>9c82b8042f1501e91cacdc72c41337466e1f6abf</t>
        </is>
      </c>
      <c r="C28766" t="inlineStr">
        <is>
          <t>2019-01-24 15:40:44+00:00</t>
        </is>
      </c>
      <c r="D28766" t="inlineStr">
        <is>
          <t>verchange</t>
        </is>
      </c>
      <c r="E28766" t="inlineStr">
        <is>
          <t>tornado</t>
        </is>
      </c>
      <c r="F28766" t="inlineStr">
        <is>
          <t>&gt;=4.5.1</t>
        </is>
      </c>
      <c r="G28766" t="inlineStr">
        <is>
          <t>tornado</t>
        </is>
      </c>
      <c r="H28766" t="inlineStr">
        <is>
          <t>&gt;=4.5.1</t>
        </is>
      </c>
    </row>
    <row r="28767">
      <c r="A28767" t="inlineStr">
        <is>
          <t>intake</t>
        </is>
      </c>
      <c r="B28767" t="inlineStr">
        <is>
          <t>9c82b8042f1501e91cacdc72c41337466e1f6abf</t>
        </is>
      </c>
      <c r="C28767" t="inlineStr">
        <is>
          <t>2019-01-24 15:40:44+00:00</t>
        </is>
      </c>
      <c r="D28767" t="inlineStr">
        <is>
          <t>rem</t>
        </is>
      </c>
      <c r="E28767" t="inlineStr"/>
      <c r="F28767" t="inlineStr"/>
      <c r="G28767" t="inlineStr">
        <is>
          <t>pytest</t>
        </is>
      </c>
      <c r="H28767" t="inlineStr"/>
    </row>
    <row r="28768">
      <c r="A28768" t="inlineStr">
        <is>
          <t>intake</t>
        </is>
      </c>
      <c r="B28768" t="inlineStr">
        <is>
          <t>9c82b8042f1501e91cacdc72c41337466e1f6abf</t>
        </is>
      </c>
      <c r="C28768" t="inlineStr">
        <is>
          <t>2019-01-24 15:40:44+00:00</t>
        </is>
      </c>
      <c r="D28768" t="inlineStr">
        <is>
          <t>rem</t>
        </is>
      </c>
      <c r="E28768" t="inlineStr"/>
      <c r="F28768" t="inlineStr"/>
      <c r="G28768" t="inlineStr">
        <is>
          <t>ipywidgets</t>
        </is>
      </c>
      <c r="H28768" t="inlineStr">
        <is>
          <t>&gt;=7.2</t>
        </is>
      </c>
    </row>
    <row r="28769">
      <c r="A28769" t="inlineStr">
        <is>
          <t>intake</t>
        </is>
      </c>
      <c r="B28769" t="inlineStr">
        <is>
          <t>de4cbb5df78881dc166b1f02743d22067f2bbd78</t>
        </is>
      </c>
      <c r="C28769" t="inlineStr">
        <is>
          <t>2019-03-04 15:16:01+00:00</t>
        </is>
      </c>
      <c r="D28769" t="inlineStr">
        <is>
          <t>add</t>
        </is>
      </c>
      <c r="E28769" t="inlineStr">
        <is>
          <t>cloudpickle</t>
        </is>
      </c>
      <c r="F28769" t="inlineStr"/>
      <c r="G28769" t="inlineStr"/>
      <c r="H28769" t="inlineStr"/>
    </row>
    <row r="28770">
      <c r="A28770" t="inlineStr">
        <is>
          <t>intake</t>
        </is>
      </c>
      <c r="B28770" t="inlineStr">
        <is>
          <t>de4cbb5df78881dc166b1f02743d22067f2bbd78</t>
        </is>
      </c>
      <c r="C28770" t="inlineStr">
        <is>
          <t>2019-03-04 15:16:01+00:00</t>
        </is>
      </c>
      <c r="D28770" t="inlineStr">
        <is>
          <t>add</t>
        </is>
      </c>
      <c r="E28770" t="inlineStr">
        <is>
          <t>pyyaml</t>
        </is>
      </c>
      <c r="F28770" t="inlineStr"/>
      <c r="G28770" t="inlineStr"/>
      <c r="H28770" t="inlineStr"/>
    </row>
    <row r="28771">
      <c r="A28771" t="inlineStr">
        <is>
          <t>intake</t>
        </is>
      </c>
      <c r="B28771" t="inlineStr">
        <is>
          <t>de4cbb5df78881dc166b1f02743d22067f2bbd78</t>
        </is>
      </c>
      <c r="C28771" t="inlineStr">
        <is>
          <t>2019-03-04 15:16:01+00:00</t>
        </is>
      </c>
      <c r="D28771" t="inlineStr">
        <is>
          <t>add</t>
        </is>
      </c>
      <c r="E28771" t="inlineStr">
        <is>
          <t>toolz</t>
        </is>
      </c>
      <c r="F28771" t="inlineStr"/>
      <c r="G28771" t="inlineStr"/>
      <c r="H28771" t="inlineStr"/>
    </row>
    <row r="28772">
      <c r="A28772" t="inlineStr">
        <is>
          <t>intake</t>
        </is>
      </c>
      <c r="B28772" t="inlineStr">
        <is>
          <t>de4cbb5df78881dc166b1f02743d22067f2bbd78</t>
        </is>
      </c>
      <c r="C28772" t="inlineStr">
        <is>
          <t>2019-03-04 15:16:01+00:00</t>
        </is>
      </c>
      <c r="D28772" t="inlineStr">
        <is>
          <t>rem</t>
        </is>
      </c>
      <c r="E28772" t="inlineStr"/>
      <c r="F28772" t="inlineStr"/>
      <c r="G28772" t="inlineStr">
        <is>
          <t>ruamel.yaml</t>
        </is>
      </c>
      <c r="H28772" t="inlineStr">
        <is>
          <t>&gt;=0.15.0</t>
        </is>
      </c>
    </row>
    <row r="28773">
      <c r="A28773" t="inlineStr">
        <is>
          <t>intake</t>
        </is>
      </c>
      <c r="B28773" t="inlineStr">
        <is>
          <t>277b96bfdee39d8a3048ea5408c6d6716d568336</t>
        </is>
      </c>
      <c r="C28773" t="inlineStr">
        <is>
          <t>2019-04-26 21:59:59+00:00</t>
        </is>
      </c>
      <c r="D28773" t="inlineStr">
        <is>
          <t>rem</t>
        </is>
      </c>
      <c r="E28773" t="inlineStr"/>
      <c r="F28773" t="inlineStr"/>
      <c r="G28773" t="inlineStr">
        <is>
          <t>six</t>
        </is>
      </c>
      <c r="H28773" t="inlineStr"/>
    </row>
    <row r="28774">
      <c r="A28774" t="inlineStr">
        <is>
          <t>intake</t>
        </is>
      </c>
      <c r="B28774" t="inlineStr">
        <is>
          <t>c4770fdbf26268187f4ef7f552b9221fca1f45eb</t>
        </is>
      </c>
      <c r="C28774" t="inlineStr">
        <is>
          <t>2019-05-21 13:46:52+00:00</t>
        </is>
      </c>
      <c r="D28774" t="inlineStr">
        <is>
          <t>verchange</t>
        </is>
      </c>
      <c r="E28774" t="inlineStr">
        <is>
          <t>dask</t>
        </is>
      </c>
      <c r="F28774" t="inlineStr">
        <is>
          <t>&gt;=1.0</t>
        </is>
      </c>
      <c r="G28774" t="inlineStr">
        <is>
          <t>dask</t>
        </is>
      </c>
      <c r="H28774" t="inlineStr">
        <is>
          <t>&gt;=0.17.0</t>
        </is>
      </c>
    </row>
    <row r="28775">
      <c r="A28775" t="inlineStr">
        <is>
          <t>intake</t>
        </is>
      </c>
      <c r="B28775" t="inlineStr">
        <is>
          <t>c4770fdbf26268187f4ef7f552b9221fca1f45eb</t>
        </is>
      </c>
      <c r="C28775" t="inlineStr">
        <is>
          <t>2019-05-21 13:46:52+00:00</t>
        </is>
      </c>
      <c r="D28775" t="inlineStr">
        <is>
          <t>add</t>
        </is>
      </c>
      <c r="E28775" t="inlineStr">
        <is>
          <t>msgpack</t>
        </is>
      </c>
      <c r="F28775" t="inlineStr"/>
      <c r="G28775" t="inlineStr"/>
      <c r="H28775" t="inlineStr"/>
    </row>
    <row r="28776">
      <c r="A28776" t="inlineStr">
        <is>
          <t>intake</t>
        </is>
      </c>
      <c r="B28776" t="inlineStr">
        <is>
          <t>c4770fdbf26268187f4ef7f552b9221fca1f45eb</t>
        </is>
      </c>
      <c r="C28776" t="inlineStr">
        <is>
          <t>2019-05-21 13:46:52+00:00</t>
        </is>
      </c>
      <c r="D28776" t="inlineStr">
        <is>
          <t>rem</t>
        </is>
      </c>
      <c r="E28776" t="inlineStr"/>
      <c r="F28776" t="inlineStr"/>
      <c r="G28776" t="inlineStr">
        <is>
          <t>cloudpickle</t>
        </is>
      </c>
      <c r="H28776" t="inlineStr"/>
    </row>
    <row r="28777">
      <c r="A28777" t="inlineStr">
        <is>
          <t>intake</t>
        </is>
      </c>
      <c r="B28777" t="inlineStr">
        <is>
          <t>c4770fdbf26268187f4ef7f552b9221fca1f45eb</t>
        </is>
      </c>
      <c r="C28777" t="inlineStr">
        <is>
          <t>2019-05-21 13:46:52+00:00</t>
        </is>
      </c>
      <c r="D28777" t="inlineStr">
        <is>
          <t>rem</t>
        </is>
      </c>
      <c r="E28777" t="inlineStr"/>
      <c r="F28777" t="inlineStr"/>
      <c r="G28777" t="inlineStr">
        <is>
          <t>holoviews</t>
        </is>
      </c>
      <c r="H28777" t="inlineStr"/>
    </row>
    <row r="28778">
      <c r="A28778" t="inlineStr">
        <is>
          <t>intake</t>
        </is>
      </c>
      <c r="B28778" t="inlineStr">
        <is>
          <t>c4770fdbf26268187f4ef7f552b9221fca1f45eb</t>
        </is>
      </c>
      <c r="C28778" t="inlineStr">
        <is>
          <t>2019-05-21 13:46:52+00:00</t>
        </is>
      </c>
      <c r="D28778" t="inlineStr">
        <is>
          <t>rem</t>
        </is>
      </c>
      <c r="E28778" t="inlineStr"/>
      <c r="F28778" t="inlineStr"/>
      <c r="G28778" t="inlineStr">
        <is>
          <t>msgpack-numpy</t>
        </is>
      </c>
      <c r="H28778" t="inlineStr"/>
    </row>
    <row r="28779">
      <c r="A28779" t="inlineStr">
        <is>
          <t>intake</t>
        </is>
      </c>
      <c r="B28779" t="inlineStr">
        <is>
          <t>c4770fdbf26268187f4ef7f552b9221fca1f45eb</t>
        </is>
      </c>
      <c r="C28779" t="inlineStr">
        <is>
          <t>2019-05-21 13:46:52+00:00</t>
        </is>
      </c>
      <c r="D28779" t="inlineStr">
        <is>
          <t>rem</t>
        </is>
      </c>
      <c r="E28779" t="inlineStr"/>
      <c r="F28779" t="inlineStr"/>
      <c r="G28779" t="inlineStr">
        <is>
          <t>msgpack-python</t>
        </is>
      </c>
      <c r="H28779" t="inlineStr"/>
    </row>
    <row r="28780">
      <c r="A28780" t="inlineStr">
        <is>
          <t>intake</t>
        </is>
      </c>
      <c r="B28780" t="inlineStr">
        <is>
          <t>c4770fdbf26268187f4ef7f552b9221fca1f45eb</t>
        </is>
      </c>
      <c r="C28780" t="inlineStr">
        <is>
          <t>2019-05-21 13:46:52+00:00</t>
        </is>
      </c>
      <c r="D28780" t="inlineStr">
        <is>
          <t>rem</t>
        </is>
      </c>
      <c r="E28780" t="inlineStr"/>
      <c r="F28780" t="inlineStr"/>
      <c r="G28780" t="inlineStr">
        <is>
          <t>pandas</t>
        </is>
      </c>
      <c r="H28780" t="inlineStr"/>
    </row>
    <row r="28781">
      <c r="A28781" t="inlineStr">
        <is>
          <t>intake</t>
        </is>
      </c>
      <c r="B28781" t="inlineStr">
        <is>
          <t>c4770fdbf26268187f4ef7f552b9221fca1f45eb</t>
        </is>
      </c>
      <c r="C28781" t="inlineStr">
        <is>
          <t>2019-05-21 13:46:52+00:00</t>
        </is>
      </c>
      <c r="D28781" t="inlineStr">
        <is>
          <t>rem</t>
        </is>
      </c>
      <c r="E28781" t="inlineStr"/>
      <c r="F28781" t="inlineStr"/>
      <c r="G28781" t="inlineStr">
        <is>
          <t>python-snappy</t>
        </is>
      </c>
      <c r="H28781" t="inlineStr"/>
    </row>
    <row r="28782">
      <c r="A28782" t="inlineStr">
        <is>
          <t>intake</t>
        </is>
      </c>
      <c r="B28782" t="inlineStr">
        <is>
          <t>c4770fdbf26268187f4ef7f552b9221fca1f45eb</t>
        </is>
      </c>
      <c r="C28782" t="inlineStr">
        <is>
          <t>2019-05-21 13:46:52+00:00</t>
        </is>
      </c>
      <c r="D28782" t="inlineStr">
        <is>
          <t>rem</t>
        </is>
      </c>
      <c r="E28782" t="inlineStr"/>
      <c r="F28782" t="inlineStr"/>
      <c r="G28782" t="inlineStr">
        <is>
          <t>toolz</t>
        </is>
      </c>
      <c r="H28782" t="inlineStr"/>
    </row>
    <row r="28783">
      <c r="A28783" t="inlineStr">
        <is>
          <t>intake</t>
        </is>
      </c>
      <c r="B28783" t="inlineStr">
        <is>
          <t>c4770fdbf26268187f4ef7f552b9221fca1f45eb</t>
        </is>
      </c>
      <c r="C28783" t="inlineStr">
        <is>
          <t>2019-05-21 13:46:52+00:00</t>
        </is>
      </c>
      <c r="D28783" t="inlineStr">
        <is>
          <t>rem</t>
        </is>
      </c>
      <c r="E28783" t="inlineStr"/>
      <c r="F28783" t="inlineStr"/>
      <c r="G28783" t="inlineStr">
        <is>
          <t>tornado</t>
        </is>
      </c>
      <c r="H28783" t="inlineStr">
        <is>
          <t>&gt;=4.5.1</t>
        </is>
      </c>
    </row>
    <row r="28784">
      <c r="A28784" t="inlineStr">
        <is>
          <t>intake</t>
        </is>
      </c>
      <c r="B28784" t="inlineStr">
        <is>
          <t>5da406ce149fc7487529403c805d93b752727839</t>
        </is>
      </c>
      <c r="C28784" t="inlineStr">
        <is>
          <t>2019-08-01 19:01:39+00:00</t>
        </is>
      </c>
      <c r="D28784" t="inlineStr">
        <is>
          <t>add</t>
        </is>
      </c>
      <c r="E28784" t="inlineStr">
        <is>
          <t>entrypoints</t>
        </is>
      </c>
      <c r="F28784" t="inlineStr"/>
      <c r="G28784" t="inlineStr"/>
      <c r="H28784" t="inlineStr"/>
    </row>
    <row r="28785">
      <c r="A28785" t="inlineStr">
        <is>
          <t>intake</t>
        </is>
      </c>
      <c r="B28785" t="inlineStr">
        <is>
          <t>5da406ce149fc7487529403c805d93b752727839</t>
        </is>
      </c>
      <c r="C28785" t="inlineStr">
        <is>
          <t>2019-08-01 19:01:39+00:00</t>
        </is>
      </c>
      <c r="D28785" t="inlineStr">
        <is>
          <t>add</t>
        </is>
      </c>
      <c r="E28785" t="inlineStr">
        <is>
          <t>fsspec</t>
        </is>
      </c>
      <c r="F28785" t="inlineStr"/>
      <c r="G28785" t="inlineStr"/>
      <c r="H28785" t="inlineStr"/>
    </row>
    <row r="28786">
      <c r="A28786" t="inlineStr">
        <is>
          <t>intake</t>
        </is>
      </c>
      <c r="B28786" t="inlineStr">
        <is>
          <t>15b930492c5bedd6fd4ca43edf4b2fba701d61c0</t>
        </is>
      </c>
      <c r="C28786" t="inlineStr">
        <is>
          <t>2019-12-18 13:32:01+00:00</t>
        </is>
      </c>
      <c r="D28786" t="inlineStr">
        <is>
          <t>verchange</t>
        </is>
      </c>
      <c r="E28786" t="inlineStr">
        <is>
          <t>fsspec</t>
        </is>
      </c>
      <c r="F28786" t="inlineStr">
        <is>
          <t>&gt;=0.3.6</t>
        </is>
      </c>
      <c r="G28786" t="inlineStr">
        <is>
          <t>fsspec</t>
        </is>
      </c>
      <c r="H28786" t="inlineStr"/>
    </row>
    <row r="28787">
      <c r="A28787" t="inlineStr">
        <is>
          <t>intake</t>
        </is>
      </c>
      <c r="B28787" t="inlineStr">
        <is>
          <t>5f285278d5256521d20962b152e160e4241d9824</t>
        </is>
      </c>
      <c r="C28787" t="inlineStr">
        <is>
          <t>2021-02-17 16:42:33+00:00</t>
        </is>
      </c>
      <c r="D28787" t="inlineStr">
        <is>
          <t>verchange</t>
        </is>
      </c>
      <c r="E28787" t="inlineStr">
        <is>
          <t>dask</t>
        </is>
      </c>
      <c r="F28787" t="inlineStr"/>
      <c r="G28787" t="inlineStr">
        <is>
          <t>dask</t>
        </is>
      </c>
      <c r="H28787" t="inlineStr">
        <is>
          <t>&gt;=1.0</t>
        </is>
      </c>
    </row>
    <row r="28788">
      <c r="A28788" t="inlineStr">
        <is>
          <t>intake</t>
        </is>
      </c>
      <c r="B28788" t="inlineStr">
        <is>
          <t>5f285278d5256521d20962b152e160e4241d9824</t>
        </is>
      </c>
      <c r="C28788" t="inlineStr">
        <is>
          <t>2021-02-17 16:42:33+00:00</t>
        </is>
      </c>
      <c r="D28788" t="inlineStr">
        <is>
          <t>verchange</t>
        </is>
      </c>
      <c r="E28788" t="inlineStr">
        <is>
          <t>fsspec</t>
        </is>
      </c>
      <c r="F28788" t="inlineStr">
        <is>
          <t>&gt;=0.7.4</t>
        </is>
      </c>
      <c r="G28788" t="inlineStr">
        <is>
          <t>fsspec</t>
        </is>
      </c>
      <c r="H28788" t="inlineStr">
        <is>
          <t>&gt;=0.3.6</t>
        </is>
      </c>
    </row>
    <row r="28789">
      <c r="A28789" t="inlineStr">
        <is>
          <t>intake</t>
        </is>
      </c>
      <c r="B28789" t="inlineStr">
        <is>
          <t>5f285278d5256521d20962b152e160e4241d9824</t>
        </is>
      </c>
      <c r="C28789" t="inlineStr">
        <is>
          <t>2021-02-17 16:42:33+00:00</t>
        </is>
      </c>
      <c r="D28789" t="inlineStr">
        <is>
          <t>rem</t>
        </is>
      </c>
      <c r="E28789" t="inlineStr"/>
      <c r="F28789" t="inlineStr"/>
      <c r="G28789" t="inlineStr">
        <is>
          <t>jinja2</t>
        </is>
      </c>
      <c r="H28789" t="inlineStr"/>
    </row>
    <row r="28790">
      <c r="A28790" t="inlineStr">
        <is>
          <t>intake</t>
        </is>
      </c>
      <c r="B28790" t="inlineStr">
        <is>
          <t>5f285278d5256521d20962b152e160e4241d9824</t>
        </is>
      </c>
      <c r="C28790" t="inlineStr">
        <is>
          <t>2021-02-17 16:42:33+00:00</t>
        </is>
      </c>
      <c r="D28790" t="inlineStr">
        <is>
          <t>rem</t>
        </is>
      </c>
      <c r="E28790" t="inlineStr"/>
      <c r="F28790" t="inlineStr"/>
      <c r="G28790" t="inlineStr">
        <is>
          <t>numpy</t>
        </is>
      </c>
      <c r="H28790" t="inlineStr"/>
    </row>
    <row r="28791">
      <c r="A28791" t="inlineStr">
        <is>
          <t>intake</t>
        </is>
      </c>
      <c r="B28791" t="inlineStr">
        <is>
          <t>5f285278d5256521d20962b152e160e4241d9824</t>
        </is>
      </c>
      <c r="C28791" t="inlineStr">
        <is>
          <t>2021-02-17 16:42:33+00:00</t>
        </is>
      </c>
      <c r="D28791" t="inlineStr">
        <is>
          <t>rem</t>
        </is>
      </c>
      <c r="E28791" t="inlineStr"/>
      <c r="F28791" t="inlineStr"/>
      <c r="G28791" t="inlineStr">
        <is>
          <t>requests</t>
        </is>
      </c>
      <c r="H28791" t="inlineStr"/>
    </row>
    <row r="28792">
      <c r="A28792" t="inlineStr">
        <is>
          <t>intake</t>
        </is>
      </c>
      <c r="B28792" t="inlineStr">
        <is>
          <t>5f285278d5256521d20962b152e160e4241d9824</t>
        </is>
      </c>
      <c r="C28792" t="inlineStr">
        <is>
          <t>2021-02-17 16:42:33+00:00</t>
        </is>
      </c>
      <c r="D28792" t="inlineStr">
        <is>
          <t>rem</t>
        </is>
      </c>
      <c r="E28792" t="inlineStr"/>
      <c r="F28792" t="inlineStr"/>
      <c r="G28792" t="inlineStr">
        <is>
          <t>msgpack</t>
        </is>
      </c>
      <c r="H28792" t="inlineStr"/>
    </row>
    <row r="28793">
      <c r="A28793" t="inlineStr">
        <is>
          <t>intake</t>
        </is>
      </c>
      <c r="B28793" t="inlineStr">
        <is>
          <t>8acc70d9adb19344ca15dee948315828b61e87b2</t>
        </is>
      </c>
      <c r="C28793" t="inlineStr">
        <is>
          <t>2021-03-16 19:52:06+00:00</t>
        </is>
      </c>
      <c r="D28793" t="inlineStr">
        <is>
          <t>add</t>
        </is>
      </c>
      <c r="E28793" t="inlineStr">
        <is>
          <t>jinja2</t>
        </is>
      </c>
      <c r="F28793" t="inlineStr"/>
      <c r="G28793" t="inlineStr"/>
      <c r="H28793" t="inlineStr"/>
    </row>
    <row r="28794">
      <c r="A28794" t="inlineStr">
        <is>
          <t>sparse</t>
        </is>
      </c>
      <c r="B28794" t="inlineStr">
        <is>
          <t>c2b871c0d022e04963000b6506d14c69f5bc8edd</t>
        </is>
      </c>
      <c r="C28794" t="inlineStr">
        <is>
          <t>2018-01-25 13:56:09+00:00</t>
        </is>
      </c>
      <c r="D28794" t="inlineStr">
        <is>
          <t>verchange</t>
        </is>
      </c>
      <c r="E28794" t="inlineStr">
        <is>
          <t>scipy</t>
        </is>
      </c>
      <c r="F28794" t="inlineStr">
        <is>
          <t>&gt;=0.19</t>
        </is>
      </c>
      <c r="G28794" t="inlineStr">
        <is>
          <t>scipy</t>
        </is>
      </c>
      <c r="H28794" t="inlineStr"/>
    </row>
    <row r="28795">
      <c r="A28795" t="inlineStr">
        <is>
          <t>sparse</t>
        </is>
      </c>
      <c r="B28795" t="inlineStr">
        <is>
          <t>c2b871c0d022e04963000b6506d14c69f5bc8edd</t>
        </is>
      </c>
      <c r="C28795" t="inlineStr">
        <is>
          <t>2018-01-25 13:56:09+00:00</t>
        </is>
      </c>
      <c r="D28795" t="inlineStr">
        <is>
          <t>add</t>
        </is>
      </c>
      <c r="E28795" t="inlineStr">
        <is>
          <t>six</t>
        </is>
      </c>
      <c r="F28795" t="inlineStr"/>
      <c r="G28795" t="inlineStr"/>
      <c r="H28795" t="inlineStr"/>
    </row>
    <row r="28796">
      <c r="A28796" t="inlineStr">
        <is>
          <t>sparse</t>
        </is>
      </c>
      <c r="B28796" t="inlineStr">
        <is>
          <t>8965294f77259f0dd8ae5b317e64f5f549b7fea2</t>
        </is>
      </c>
      <c r="C28796" t="inlineStr">
        <is>
          <t>2018-02-22 16:13:26+00:00</t>
        </is>
      </c>
      <c r="D28796" t="inlineStr">
        <is>
          <t>verchange</t>
        </is>
      </c>
      <c r="E28796" t="inlineStr">
        <is>
          <t>numpy</t>
        </is>
      </c>
      <c r="F28796" t="inlineStr">
        <is>
          <t>&gt;=1.13</t>
        </is>
      </c>
      <c r="G28796" t="inlineStr">
        <is>
          <t>numpy</t>
        </is>
      </c>
      <c r="H28796" t="inlineStr"/>
    </row>
    <row r="28797">
      <c r="A28797" t="inlineStr">
        <is>
          <t>sparse</t>
        </is>
      </c>
      <c r="B28797" t="inlineStr">
        <is>
          <t>8965294f77259f0dd8ae5b317e64f5f549b7fea2</t>
        </is>
      </c>
      <c r="C28797" t="inlineStr">
        <is>
          <t>2018-02-22 16:13:26+00:00</t>
        </is>
      </c>
      <c r="D28797" t="inlineStr">
        <is>
          <t>rem</t>
        </is>
      </c>
      <c r="E28797" t="inlineStr"/>
      <c r="F28797" t="inlineStr"/>
      <c r="G28797" t="inlineStr">
        <is>
          <t>six</t>
        </is>
      </c>
      <c r="H28797" t="inlineStr"/>
    </row>
    <row r="28798">
      <c r="A28798" t="inlineStr">
        <is>
          <t>sparse</t>
        </is>
      </c>
      <c r="B28798" t="inlineStr">
        <is>
          <t>aaf97b3933859dd6ff5a4230ecfffc4523cb02ce</t>
        </is>
      </c>
      <c r="C28798" t="inlineStr">
        <is>
          <t>2018-09-12 15:33:06+00:00</t>
        </is>
      </c>
      <c r="D28798" t="inlineStr">
        <is>
          <t>add</t>
        </is>
      </c>
      <c r="E28798" t="inlineStr">
        <is>
          <t>numba</t>
        </is>
      </c>
      <c r="F28798" t="inlineStr">
        <is>
          <t>&gt;=0.39</t>
        </is>
      </c>
      <c r="G28798" t="inlineStr"/>
      <c r="H28798" t="inlineStr"/>
    </row>
    <row r="28799">
      <c r="A28799" t="inlineStr">
        <is>
          <t>sparse</t>
        </is>
      </c>
      <c r="B28799" t="inlineStr">
        <is>
          <t>1bdd13708c1319821f6f5e8476334528024ea667</t>
        </is>
      </c>
      <c r="C28799" t="inlineStr">
        <is>
          <t>2019-03-14 22:17:02+00:00</t>
        </is>
      </c>
      <c r="D28799" t="inlineStr">
        <is>
          <t>verchange</t>
        </is>
      </c>
      <c r="E28799" t="inlineStr">
        <is>
          <t>scipy</t>
        </is>
      </c>
      <c r="F28799" t="inlineStr">
        <is>
          <t>&gt;=0.19</t>
        </is>
      </c>
      <c r="G28799" t="inlineStr">
        <is>
          <t>scipy</t>
        </is>
      </c>
      <c r="H28799" t="inlineStr">
        <is>
          <t>&gt;=0.19</t>
        </is>
      </c>
    </row>
    <row r="28800">
      <c r="A28800" t="inlineStr">
        <is>
          <t>sparse</t>
        </is>
      </c>
      <c r="B28800" t="inlineStr">
        <is>
          <t>1bdd13708c1319821f6f5e8476334528024ea667</t>
        </is>
      </c>
      <c r="C28800" t="inlineStr">
        <is>
          <t>2019-03-14 22:17:02+00:00</t>
        </is>
      </c>
      <c r="D28800" t="inlineStr">
        <is>
          <t>verchange</t>
        </is>
      </c>
      <c r="E28800" t="inlineStr">
        <is>
          <t>numpy</t>
        </is>
      </c>
      <c r="F28800" t="inlineStr">
        <is>
          <t>&gt;=1.13</t>
        </is>
      </c>
      <c r="G28800" t="inlineStr">
        <is>
          <t>numpy</t>
        </is>
      </c>
      <c r="H28800" t="inlineStr">
        <is>
          <t>&gt;=1.13</t>
        </is>
      </c>
    </row>
    <row r="28801">
      <c r="A28801" t="inlineStr">
        <is>
          <t>sparse</t>
        </is>
      </c>
      <c r="B28801" t="inlineStr">
        <is>
          <t>1bdd13708c1319821f6f5e8476334528024ea667</t>
        </is>
      </c>
      <c r="C28801" t="inlineStr">
        <is>
          <t>2019-03-14 22:17:02+00:00</t>
        </is>
      </c>
      <c r="D28801" t="inlineStr">
        <is>
          <t>verchange</t>
        </is>
      </c>
      <c r="E28801" t="inlineStr">
        <is>
          <t>numba</t>
        </is>
      </c>
      <c r="F28801" t="inlineStr">
        <is>
          <t>&gt;=0.39</t>
        </is>
      </c>
      <c r="G28801" t="inlineStr">
        <is>
          <t>numba</t>
        </is>
      </c>
      <c r="H28801" t="inlineStr">
        <is>
          <t>&gt;=0.39</t>
        </is>
      </c>
    </row>
    <row r="28802">
      <c r="A28802" t="inlineStr">
        <is>
          <t>sparse</t>
        </is>
      </c>
      <c r="B28802" t="inlineStr">
        <is>
          <t>3bb3dcca8c1900adcaaf923c6e234204c270155d</t>
        </is>
      </c>
      <c r="C28802" t="inlineStr">
        <is>
          <t>2019-08-26 17:59:55+00:00</t>
        </is>
      </c>
      <c r="D28802" t="inlineStr">
        <is>
          <t>verchange</t>
        </is>
      </c>
      <c r="E28802" t="inlineStr">
        <is>
          <t>numpy</t>
        </is>
      </c>
      <c r="F28802" t="inlineStr"/>
      <c r="G28802" t="inlineStr">
        <is>
          <t>numpy</t>
        </is>
      </c>
      <c r="H28802" t="inlineStr">
        <is>
          <t>&gt;=1.13</t>
        </is>
      </c>
    </row>
    <row r="28803">
      <c r="A28803" t="inlineStr">
        <is>
          <t>sparse</t>
        </is>
      </c>
      <c r="B28803" t="inlineStr">
        <is>
          <t>3bb3dcca8c1900adcaaf923c6e234204c270155d</t>
        </is>
      </c>
      <c r="C28803" t="inlineStr">
        <is>
          <t>2019-08-26 17:59:55+00:00</t>
        </is>
      </c>
      <c r="D28803" t="inlineStr">
        <is>
          <t>verchange</t>
        </is>
      </c>
      <c r="E28803" t="inlineStr">
        <is>
          <t>numba</t>
        </is>
      </c>
      <c r="F28803" t="inlineStr">
        <is>
          <t>&gt;=0.45</t>
        </is>
      </c>
      <c r="G28803" t="inlineStr">
        <is>
          <t>numba</t>
        </is>
      </c>
      <c r="H28803" t="inlineStr">
        <is>
          <t>&gt;=0.39</t>
        </is>
      </c>
    </row>
    <row r="28804">
      <c r="A28804" t="inlineStr">
        <is>
          <t>sparse</t>
        </is>
      </c>
      <c r="B28804" t="inlineStr">
        <is>
          <t>f1a29cd65fcd5b8a0d4e740b79d07f08fd02d206</t>
        </is>
      </c>
      <c r="C28804" t="inlineStr">
        <is>
          <t>2020-05-13 13:05:55+00:00</t>
        </is>
      </c>
      <c r="D28804" t="inlineStr">
        <is>
          <t>verchange</t>
        </is>
      </c>
      <c r="E28804" t="inlineStr">
        <is>
          <t>numba</t>
        </is>
      </c>
      <c r="F28804" t="inlineStr">
        <is>
          <t>&gt;=0.49</t>
        </is>
      </c>
      <c r="G28804" t="inlineStr">
        <is>
          <t>numba</t>
        </is>
      </c>
      <c r="H28804" t="inlineStr">
        <is>
          <t>&gt;=0.45</t>
        </is>
      </c>
    </row>
    <row r="28805">
      <c r="A28805" t="inlineStr">
        <is>
          <t>sparse</t>
        </is>
      </c>
      <c r="B28805" t="inlineStr">
        <is>
          <t>32976286cb1eb6638533cffd9bc1646d24f541ad</t>
        </is>
      </c>
      <c r="C28805" t="inlineStr">
        <is>
          <t>2021-03-19 10:55:14+00:00</t>
        </is>
      </c>
      <c r="D28805" t="inlineStr">
        <is>
          <t>verchange</t>
        </is>
      </c>
      <c r="E28805" t="inlineStr">
        <is>
          <t>numpy</t>
        </is>
      </c>
      <c r="F28805" t="inlineStr">
        <is>
          <t>&gt;=1.17</t>
        </is>
      </c>
      <c r="G28805" t="inlineStr">
        <is>
          <t>numpy</t>
        </is>
      </c>
      <c r="H28805" t="inlineStr"/>
    </row>
    <row r="28806">
      <c r="A28806" t="inlineStr">
        <is>
          <t>pyiso</t>
        </is>
      </c>
      <c r="B28806" t="inlineStr">
        <is>
          <t>823eeaede3b656a3891a7a70bee89a518c41b54e</t>
        </is>
      </c>
      <c r="C28806" t="inlineStr">
        <is>
          <t>2014-11-02 18:32:30+00:00</t>
        </is>
      </c>
      <c r="D28806" t="inlineStr">
        <is>
          <t>verchange</t>
        </is>
      </c>
      <c r="E28806" t="inlineStr">
        <is>
          <t>pytz</t>
        </is>
      </c>
      <c r="F28806" t="inlineStr"/>
      <c r="G28806" t="inlineStr">
        <is>
          <t>pytz</t>
        </is>
      </c>
      <c r="H28806">
        <f>=2014.2</f>
        <v/>
      </c>
    </row>
    <row r="28807">
      <c r="A28807" t="inlineStr">
        <is>
          <t>pyiso</t>
        </is>
      </c>
      <c r="B28807" t="inlineStr">
        <is>
          <t>823eeaede3b656a3891a7a70bee89a518c41b54e</t>
        </is>
      </c>
      <c r="C28807" t="inlineStr">
        <is>
          <t>2014-11-02 18:32:30+00:00</t>
        </is>
      </c>
      <c r="D28807" t="inlineStr">
        <is>
          <t>verchange</t>
        </is>
      </c>
      <c r="E28807" t="inlineStr">
        <is>
          <t>pandas</t>
        </is>
      </c>
      <c r="F28807">
        <f>=0.14.1</f>
        <v/>
      </c>
      <c r="G28807" t="inlineStr">
        <is>
          <t>pandas</t>
        </is>
      </c>
      <c r="H28807">
        <f>=0.13.1</f>
        <v/>
      </c>
    </row>
    <row r="28808">
      <c r="A28808" t="inlineStr">
        <is>
          <t>pyiso</t>
        </is>
      </c>
      <c r="B28808" t="inlineStr">
        <is>
          <t>516e97e1856ceecd7bf2910e36c9ce44239e0717</t>
        </is>
      </c>
      <c r="C28808" t="inlineStr">
        <is>
          <t>2015-04-06 23:36:21+00:00</t>
        </is>
      </c>
      <c r="D28808" t="inlineStr">
        <is>
          <t>verchange</t>
        </is>
      </c>
      <c r="E28808" t="inlineStr">
        <is>
          <t>pandas</t>
        </is>
      </c>
      <c r="F28808" t="inlineStr">
        <is>
          <t>&gt;=0.14</t>
        </is>
      </c>
      <c r="G28808" t="inlineStr">
        <is>
          <t>pandas</t>
        </is>
      </c>
      <c r="H28808">
        <f>=0.14.1</f>
        <v/>
      </c>
    </row>
    <row r="28809">
      <c r="A28809" t="inlineStr">
        <is>
          <t>drf-tracking</t>
        </is>
      </c>
      <c r="B28809" t="inlineStr">
        <is>
          <t>efd31bcb96d0fa185a01430254cb60052c7915b0</t>
        </is>
      </c>
      <c r="C28809" t="inlineStr">
        <is>
          <t>2015-05-25 20:19:18+00:00</t>
        </is>
      </c>
      <c r="D28809" t="inlineStr">
        <is>
          <t>verchange</t>
        </is>
      </c>
      <c r="E28809" t="inlineStr">
        <is>
          <t>Django</t>
        </is>
      </c>
      <c r="F28809" t="inlineStr">
        <is>
          <t>&gt;=1.7</t>
        </is>
      </c>
      <c r="G28809" t="inlineStr">
        <is>
          <t>Django</t>
        </is>
      </c>
      <c r="H28809" t="inlineStr">
        <is>
          <t>&gt;=1.6</t>
        </is>
      </c>
    </row>
    <row r="28810">
      <c r="A28810" t="inlineStr">
        <is>
          <t>drf-tracking</t>
        </is>
      </c>
      <c r="B28810" t="inlineStr">
        <is>
          <t>d5ec484dc5fbcb1fbd45e365a8c2d8dd1f1d9f7a</t>
        </is>
      </c>
      <c r="C28810" t="inlineStr">
        <is>
          <t>2015-06-10 07:07:34+00:00</t>
        </is>
      </c>
      <c r="D28810" t="inlineStr">
        <is>
          <t>verchange</t>
        </is>
      </c>
      <c r="E28810" t="inlineStr">
        <is>
          <t>mkdocs</t>
        </is>
      </c>
      <c r="F28810" t="inlineStr">
        <is>
          <t>&gt;=0.13</t>
        </is>
      </c>
      <c r="G28810" t="inlineStr">
        <is>
          <t>mkdocs</t>
        </is>
      </c>
      <c r="H28810">
        <f>=0.12.2</f>
        <v/>
      </c>
    </row>
    <row r="28811">
      <c r="A28811" t="inlineStr">
        <is>
          <t>drf-tracking</t>
        </is>
      </c>
      <c r="B28811" t="inlineStr">
        <is>
          <t>60f023570a7d63749a943643004b232485ffe335</t>
        </is>
      </c>
      <c r="C28811" t="inlineStr">
        <is>
          <t>2015-07-21 01:01:54+00:00</t>
        </is>
      </c>
      <c r="D28811" t="inlineStr">
        <is>
          <t>verchange</t>
        </is>
      </c>
      <c r="E28811" t="inlineStr">
        <is>
          <t>pytest</t>
        </is>
      </c>
      <c r="F28811">
        <f>=2.7.2</f>
        <v/>
      </c>
      <c r="G28811" t="inlineStr">
        <is>
          <t>pytest</t>
        </is>
      </c>
      <c r="H28811">
        <f>=2.7.1</f>
        <v/>
      </c>
    </row>
    <row r="28812">
      <c r="A28812" t="inlineStr">
        <is>
          <t>drf-tracking</t>
        </is>
      </c>
      <c r="B28812" t="inlineStr">
        <is>
          <t>200aae5a7ec89906b8b326a518a7e959f711863a</t>
        </is>
      </c>
      <c r="C28812" t="inlineStr">
        <is>
          <t>2015-12-28 20:14:15+00:00</t>
        </is>
      </c>
      <c r="D28812" t="inlineStr">
        <is>
          <t>verchange</t>
        </is>
      </c>
      <c r="E28812" t="inlineStr">
        <is>
          <t>flake8</t>
        </is>
      </c>
      <c r="F28812" t="inlineStr">
        <is>
          <t>&gt;=2.4</t>
        </is>
      </c>
      <c r="G28812" t="inlineStr">
        <is>
          <t>flake8</t>
        </is>
      </c>
      <c r="H28812">
        <f>=2.4.1</f>
        <v/>
      </c>
    </row>
    <row r="28813">
      <c r="A28813" t="inlineStr">
        <is>
          <t>drf-tracking</t>
        </is>
      </c>
      <c r="B28813" t="inlineStr">
        <is>
          <t>200aae5a7ec89906b8b326a518a7e959f711863a</t>
        </is>
      </c>
      <c r="C28813" t="inlineStr">
        <is>
          <t>2015-12-28 20:14:15+00:00</t>
        </is>
      </c>
      <c r="D28813" t="inlineStr">
        <is>
          <t>verchange</t>
        </is>
      </c>
      <c r="E28813" t="inlineStr">
        <is>
          <t>pytest-cov</t>
        </is>
      </c>
      <c r="F28813" t="inlineStr">
        <is>
          <t>&gt;=1.8</t>
        </is>
      </c>
      <c r="G28813" t="inlineStr">
        <is>
          <t>pytest-cov</t>
        </is>
      </c>
      <c r="H28813">
        <f>=1.8.1</f>
        <v/>
      </c>
    </row>
    <row r="28814">
      <c r="A28814" t="inlineStr">
        <is>
          <t>drf-tracking</t>
        </is>
      </c>
      <c r="B28814" t="inlineStr">
        <is>
          <t>200aae5a7ec89906b8b326a518a7e959f711863a</t>
        </is>
      </c>
      <c r="C28814" t="inlineStr">
        <is>
          <t>2015-12-28 20:14:15+00:00</t>
        </is>
      </c>
      <c r="D28814" t="inlineStr">
        <is>
          <t>verchange</t>
        </is>
      </c>
      <c r="E28814" t="inlineStr">
        <is>
          <t>pytest-django</t>
        </is>
      </c>
      <c r="F28814" t="inlineStr">
        <is>
          <t>&gt;=2.8</t>
        </is>
      </c>
      <c r="G28814" t="inlineStr">
        <is>
          <t>pytest-django</t>
        </is>
      </c>
      <c r="H28814">
        <f>=2.8</f>
        <v/>
      </c>
    </row>
    <row r="28815">
      <c r="A28815" t="inlineStr">
        <is>
          <t>drf-tracking</t>
        </is>
      </c>
      <c r="B28815" t="inlineStr">
        <is>
          <t>200aae5a7ec89906b8b326a518a7e959f711863a</t>
        </is>
      </c>
      <c r="C28815" t="inlineStr">
        <is>
          <t>2015-12-28 20:14:15+00:00</t>
        </is>
      </c>
      <c r="D28815" t="inlineStr">
        <is>
          <t>verchange</t>
        </is>
      </c>
      <c r="E28815" t="inlineStr">
        <is>
          <t>pytest</t>
        </is>
      </c>
      <c r="F28815" t="inlineStr">
        <is>
          <t>&gt;=2.7</t>
        </is>
      </c>
      <c r="G28815" t="inlineStr">
        <is>
          <t>pytest</t>
        </is>
      </c>
      <c r="H28815">
        <f>=2.7.2</f>
        <v/>
      </c>
    </row>
    <row r="28816">
      <c r="A28816" t="inlineStr">
        <is>
          <t>drf-tracking</t>
        </is>
      </c>
      <c r="B28816" t="inlineStr">
        <is>
          <t>200aae5a7ec89906b8b326a518a7e959f711863a</t>
        </is>
      </c>
      <c r="C28816" t="inlineStr">
        <is>
          <t>2015-12-28 20:14:15+00:00</t>
        </is>
      </c>
      <c r="D28816" t="inlineStr">
        <is>
          <t>verchange</t>
        </is>
      </c>
      <c r="E28816" t="inlineStr">
        <is>
          <t>wheel</t>
        </is>
      </c>
      <c r="F28816" t="inlineStr">
        <is>
          <t>&gt;=0.24</t>
        </is>
      </c>
      <c r="G28816" t="inlineStr">
        <is>
          <t>wheel</t>
        </is>
      </c>
      <c r="H28816">
        <f>=0.24.0</f>
        <v/>
      </c>
    </row>
    <row r="28817">
      <c r="A28817" t="inlineStr">
        <is>
          <t>drf-tracking</t>
        </is>
      </c>
      <c r="B28817" t="inlineStr">
        <is>
          <t>200aae5a7ec89906b8b326a518a7e959f711863a</t>
        </is>
      </c>
      <c r="C28817" t="inlineStr">
        <is>
          <t>2015-12-28 20:14:15+00:00</t>
        </is>
      </c>
      <c r="D28817" t="inlineStr">
        <is>
          <t>add</t>
        </is>
      </c>
      <c r="E28817" t="inlineStr">
        <is>
          <t>coveralls</t>
        </is>
      </c>
      <c r="F28817">
        <f>=1.1</f>
        <v/>
      </c>
      <c r="G28817" t="inlineStr"/>
      <c r="H28817" t="inlineStr"/>
    </row>
    <row r="28818">
      <c r="A28818" t="inlineStr">
        <is>
          <t>drf-tracking</t>
        </is>
      </c>
      <c r="B28818" t="inlineStr">
        <is>
          <t>a2ed59aca8d3fed065869d5e192d3ad607990566</t>
        </is>
      </c>
      <c r="C28818" t="inlineStr">
        <is>
          <t>2016-12-02 23:45:17+00:00</t>
        </is>
      </c>
      <c r="D28818" t="inlineStr">
        <is>
          <t>add</t>
        </is>
      </c>
      <c r="E28818" t="inlineStr">
        <is>
          <t>django-environ</t>
        </is>
      </c>
      <c r="F28818" t="inlineStr">
        <is>
          <t>~=0.4.1</t>
        </is>
      </c>
      <c r="G28818" t="inlineStr"/>
      <c r="H28818" t="inlineStr"/>
    </row>
    <row r="28819">
      <c r="A28819" t="inlineStr">
        <is>
          <t>drf-tracking</t>
        </is>
      </c>
      <c r="B28819" t="inlineStr">
        <is>
          <t>54a259ae839e653802a7995ec270d2f99d2c5a7f</t>
        </is>
      </c>
      <c r="C28819" t="inlineStr">
        <is>
          <t>2017-03-08 00:40:23+00:00</t>
        </is>
      </c>
      <c r="D28819" t="inlineStr">
        <is>
          <t>add</t>
        </is>
      </c>
      <c r="E28819" t="inlineStr">
        <is>
          <t>flaky</t>
        </is>
      </c>
      <c r="F28819" t="inlineStr">
        <is>
          <t>&gt;=3.3.0</t>
        </is>
      </c>
      <c r="G28819" t="inlineStr"/>
      <c r="H28819" t="inlineStr"/>
    </row>
    <row r="28820">
      <c r="A28820" t="inlineStr">
        <is>
          <t>drf-tracking</t>
        </is>
      </c>
      <c r="B28820" t="inlineStr">
        <is>
          <t>f07937b640b37d8ddbbf80e50a07b57523121fff</t>
        </is>
      </c>
      <c r="C28820" t="inlineStr">
        <is>
          <t>2017-07-18 22:53:56+00:00</t>
        </is>
      </c>
      <c r="D28820" t="inlineStr">
        <is>
          <t>add</t>
        </is>
      </c>
      <c r="E28820" t="inlineStr">
        <is>
          <t>mock</t>
        </is>
      </c>
      <c r="F28820" t="inlineStr"/>
      <c r="G28820" t="inlineStr"/>
      <c r="H28820" t="inlineStr"/>
    </row>
    <row r="28821">
      <c r="A28821" t="inlineStr">
        <is>
          <t>drf-tracking</t>
        </is>
      </c>
      <c r="B28821" t="inlineStr">
        <is>
          <t>ea19d364208e75df3b3667504231cc56f52636b0</t>
        </is>
      </c>
      <c r="C28821" t="inlineStr">
        <is>
          <t>2018-01-24 19:56:33+00:00</t>
        </is>
      </c>
      <c r="D28821" t="inlineStr">
        <is>
          <t>verchange</t>
        </is>
      </c>
      <c r="E28821" t="inlineStr">
        <is>
          <t>coveralls</t>
        </is>
      </c>
      <c r="F28821">
        <f>=1.2.0</f>
        <v/>
      </c>
      <c r="G28821" t="inlineStr">
        <is>
          <t>coveralls</t>
        </is>
      </c>
      <c r="H28821">
        <f>=1.1</f>
        <v/>
      </c>
    </row>
    <row r="28822">
      <c r="A28822" t="inlineStr">
        <is>
          <t>drf-tracking</t>
        </is>
      </c>
      <c r="B28822" t="inlineStr">
        <is>
          <t>cc55f9de3850f1b28ad81ae2c24c06ff7f570a7c</t>
        </is>
      </c>
      <c r="C28822" t="inlineStr">
        <is>
          <t>2018-10-23 17:55:40+00:00</t>
        </is>
      </c>
      <c r="D28822" t="inlineStr">
        <is>
          <t>verchange</t>
        </is>
      </c>
      <c r="E28822" t="inlineStr">
        <is>
          <t>Django</t>
        </is>
      </c>
      <c r="F28822" t="inlineStr">
        <is>
          <t>&gt;=1.11</t>
        </is>
      </c>
      <c r="G28822" t="inlineStr">
        <is>
          <t>Django</t>
        </is>
      </c>
      <c r="H28822" t="inlineStr">
        <is>
          <t>&gt;=1.7</t>
        </is>
      </c>
    </row>
    <row r="28823">
      <c r="A28823" t="inlineStr">
        <is>
          <t>drf-tracking</t>
        </is>
      </c>
      <c r="B28823" t="inlineStr">
        <is>
          <t>cc55f9de3850f1b28ad81ae2c24c06ff7f570a7c</t>
        </is>
      </c>
      <c r="C28823" t="inlineStr">
        <is>
          <t>2018-10-23 17:55:40+00:00</t>
        </is>
      </c>
      <c r="D28823" t="inlineStr">
        <is>
          <t>verchange</t>
        </is>
      </c>
      <c r="E28823" t="inlineStr">
        <is>
          <t>djangorestframework</t>
        </is>
      </c>
      <c r="F28823" t="inlineStr">
        <is>
          <t>&gt;=3.5</t>
        </is>
      </c>
      <c r="G28823" t="inlineStr">
        <is>
          <t>djangorestframework</t>
        </is>
      </c>
      <c r="H28823" t="inlineStr">
        <is>
          <t>&gt;=3.0</t>
        </is>
      </c>
    </row>
    <row r="28824">
      <c r="A28824" t="inlineStr">
        <is>
          <t>socker</t>
        </is>
      </c>
      <c r="B28824" t="inlineStr">
        <is>
          <t>d72c401a1ad1031362b6fc82ba806b637f1118c2</t>
        </is>
      </c>
      <c r="C28824" t="inlineStr">
        <is>
          <t>2017-11-21 12:45:27+00:00</t>
        </is>
      </c>
      <c r="D28824" t="inlineStr">
        <is>
          <t>add</t>
        </is>
      </c>
      <c r="E28824" t="inlineStr">
        <is>
          <t>semver</t>
        </is>
      </c>
      <c r="F28824">
        <f>=2.7.2</f>
        <v/>
      </c>
      <c r="G28824" t="inlineStr"/>
      <c r="H28824" t="inlineStr"/>
    </row>
    <row r="28825">
      <c r="A28825" t="inlineStr">
        <is>
          <t>plantgateway</t>
        </is>
      </c>
      <c r="B28825" t="inlineStr">
        <is>
          <t>f1ce78e430c4118e294caa439df74be11af8b4a4</t>
        </is>
      </c>
      <c r="C28825" t="inlineStr">
        <is>
          <t>2017-11-13 21:22:46+00:00</t>
        </is>
      </c>
      <c r="D28825" t="inlineStr">
        <is>
          <t>verchange</t>
        </is>
      </c>
      <c r="E28825" t="inlineStr">
        <is>
          <t>bluepy</t>
        </is>
      </c>
      <c r="F28825">
        <f>=1.1.4</f>
        <v/>
      </c>
      <c r="G28825" t="inlineStr">
        <is>
          <t>bluepy</t>
        </is>
      </c>
      <c r="H28825" t="inlineStr"/>
    </row>
    <row r="28826">
      <c r="A28826" t="inlineStr">
        <is>
          <t>plantgateway</t>
        </is>
      </c>
      <c r="B28826" t="inlineStr">
        <is>
          <t>f1ce78e430c4118e294caa439df74be11af8b4a4</t>
        </is>
      </c>
      <c r="C28826" t="inlineStr">
        <is>
          <t>2017-11-13 21:22:46+00:00</t>
        </is>
      </c>
      <c r="D28826" t="inlineStr">
        <is>
          <t>verchange</t>
        </is>
      </c>
      <c r="E28826" t="inlineStr">
        <is>
          <t>pyyaml</t>
        </is>
      </c>
      <c r="F28826" t="inlineStr"/>
      <c r="G28826" t="inlineStr">
        <is>
          <t>pyyaml</t>
        </is>
      </c>
      <c r="H28826" t="inlineStr"/>
    </row>
    <row r="28827">
      <c r="A28827" t="inlineStr">
        <is>
          <t>monasca-statsd</t>
        </is>
      </c>
      <c r="B28827" t="inlineStr">
        <is>
          <t>15b50d596b924cd35338f7965d98b1bf4150c01d</t>
        </is>
      </c>
      <c r="C28827" t="inlineStr">
        <is>
          <t>2016-10-10 13:06:10+00:00</t>
        </is>
      </c>
      <c r="D28827" t="inlineStr">
        <is>
          <t>rem</t>
        </is>
      </c>
      <c r="E28827" t="inlineStr"/>
      <c r="F28827" t="inlineStr"/>
      <c r="G28827" t="inlineStr">
        <is>
          <t>ConfigParser</t>
        </is>
      </c>
      <c r="H28827" t="inlineStr"/>
    </row>
    <row r="28828">
      <c r="A28828" t="inlineStr">
        <is>
          <t>monasca-statsd</t>
        </is>
      </c>
      <c r="B28828" t="inlineStr">
        <is>
          <t>15b50d596b924cd35338f7965d98b1bf4150c01d</t>
        </is>
      </c>
      <c r="C28828" t="inlineStr">
        <is>
          <t>2016-10-10 13:06:10+00:00</t>
        </is>
      </c>
      <c r="D28828" t="inlineStr">
        <is>
          <t>rem</t>
        </is>
      </c>
      <c r="E28828" t="inlineStr"/>
      <c r="F28828" t="inlineStr"/>
      <c r="G28828" t="inlineStr">
        <is>
          <t>python-statsd</t>
        </is>
      </c>
      <c r="H28828" t="inlineStr"/>
    </row>
    <row r="28829">
      <c r="A28829" t="inlineStr">
        <is>
          <t>monasca-statsd</t>
        </is>
      </c>
      <c r="B28829" t="inlineStr">
        <is>
          <t>7780447c2a2c7cd627c3478963ec6ead1a82308f</t>
        </is>
      </c>
      <c r="C28829" t="inlineStr">
        <is>
          <t>2016-12-19 18:46:10+00:00</t>
        </is>
      </c>
      <c r="D28829" t="inlineStr">
        <is>
          <t>add</t>
        </is>
      </c>
      <c r="E28829" t="inlineStr">
        <is>
          <t>six</t>
        </is>
      </c>
      <c r="F28829" t="inlineStr">
        <is>
          <t>&gt;=1.9.0</t>
        </is>
      </c>
      <c r="G28829" t="inlineStr"/>
      <c r="H28829" t="inlineStr"/>
    </row>
    <row r="28830">
      <c r="A28830" t="inlineStr">
        <is>
          <t>monasca-statsd</t>
        </is>
      </c>
      <c r="B28830" t="inlineStr">
        <is>
          <t>00b817158420f522a07019693d8b4583f1806180</t>
        </is>
      </c>
      <c r="C28830" t="inlineStr">
        <is>
          <t>2017-12-21 19:40:36+00:00</t>
        </is>
      </c>
      <c r="D28830" t="inlineStr">
        <is>
          <t>verchange</t>
        </is>
      </c>
      <c r="E28830" t="inlineStr">
        <is>
          <t>six</t>
        </is>
      </c>
      <c r="F28830" t="inlineStr">
        <is>
          <t>&gt;=1.10.0</t>
        </is>
      </c>
      <c r="G28830" t="inlineStr">
        <is>
          <t>six</t>
        </is>
      </c>
      <c r="H28830" t="inlineStr">
        <is>
          <t>&gt;=1.9.0</t>
        </is>
      </c>
    </row>
    <row r="28831">
      <c r="A28831" t="inlineStr">
        <is>
          <t>monasca-statsd</t>
        </is>
      </c>
      <c r="B28831" t="inlineStr">
        <is>
          <t>ed2c0d24f7bb4bf1e91beb7ff815bc008868efe7</t>
        </is>
      </c>
      <c r="C28831" t="inlineStr">
        <is>
          <t>2021-03-15 08:55:27+00:00</t>
        </is>
      </c>
      <c r="D28831" t="inlineStr">
        <is>
          <t>verchange</t>
        </is>
      </c>
      <c r="E28831" t="inlineStr">
        <is>
          <t>six</t>
        </is>
      </c>
      <c r="F28831" t="inlineStr">
        <is>
          <t>&gt;=1.12.0</t>
        </is>
      </c>
      <c r="G28831" t="inlineStr">
        <is>
          <t>six</t>
        </is>
      </c>
      <c r="H28831" t="inlineStr">
        <is>
          <t>&gt;=1.10.0</t>
        </is>
      </c>
    </row>
    <row r="28832">
      <c r="A28832" t="inlineStr">
        <is>
          <t>abipy</t>
        </is>
      </c>
      <c r="B28832" t="inlineStr">
        <is>
          <t>990f25666ee065167befdf6be7eb019f882dc22a</t>
        </is>
      </c>
      <c r="C28832" t="inlineStr">
        <is>
          <t>2018-02-22 20:37:41+00:00</t>
        </is>
      </c>
      <c r="D28832" t="inlineStr">
        <is>
          <t>verchange</t>
        </is>
      </c>
      <c r="E28832" t="inlineStr">
        <is>
          <t>scipy</t>
        </is>
      </c>
      <c r="F28832" t="inlineStr"/>
      <c r="G28832" t="inlineStr">
        <is>
          <t>scipy</t>
        </is>
      </c>
      <c r="H28832" t="inlineStr">
        <is>
          <t>&gt;=0.14</t>
        </is>
      </c>
    </row>
    <row r="28833">
      <c r="A28833" t="inlineStr">
        <is>
          <t>abipy</t>
        </is>
      </c>
      <c r="B28833" t="inlineStr">
        <is>
          <t>990f25666ee065167befdf6be7eb019f882dc22a</t>
        </is>
      </c>
      <c r="C28833" t="inlineStr">
        <is>
          <t>2018-02-22 20:37:41+00:00</t>
        </is>
      </c>
      <c r="D28833" t="inlineStr">
        <is>
          <t>verchange</t>
        </is>
      </c>
      <c r="E28833" t="inlineStr">
        <is>
          <t>numpy</t>
        </is>
      </c>
      <c r="F28833" t="inlineStr"/>
      <c r="G28833" t="inlineStr">
        <is>
          <t>numpy</t>
        </is>
      </c>
      <c r="H28833" t="inlineStr">
        <is>
          <t>&gt;=1.9</t>
        </is>
      </c>
    </row>
    <row r="28834">
      <c r="A28834" t="inlineStr">
        <is>
          <t>abipy</t>
        </is>
      </c>
      <c r="B28834" t="inlineStr">
        <is>
          <t>990f25666ee065167befdf6be7eb019f882dc22a</t>
        </is>
      </c>
      <c r="C28834" t="inlineStr">
        <is>
          <t>2018-02-22 20:37:41+00:00</t>
        </is>
      </c>
      <c r="D28834" t="inlineStr">
        <is>
          <t>verchange</t>
        </is>
      </c>
      <c r="E28834" t="inlineStr">
        <is>
          <t>pymatgen</t>
        </is>
      </c>
      <c r="F28834">
        <f>=2018.2.13</f>
        <v/>
      </c>
      <c r="G28834" t="inlineStr">
        <is>
          <t>pymatgen</t>
        </is>
      </c>
      <c r="H28834" t="inlineStr">
        <is>
          <t>&gt;=4.7.2</t>
        </is>
      </c>
    </row>
    <row r="28835">
      <c r="A28835" t="inlineStr">
        <is>
          <t>abipy</t>
        </is>
      </c>
      <c r="B28835" t="inlineStr">
        <is>
          <t>990f25666ee065167befdf6be7eb019f882dc22a</t>
        </is>
      </c>
      <c r="C28835" t="inlineStr">
        <is>
          <t>2018-02-22 20:37:41+00:00</t>
        </is>
      </c>
      <c r="D28835" t="inlineStr">
        <is>
          <t>verchange</t>
        </is>
      </c>
      <c r="E28835" t="inlineStr">
        <is>
          <t>matplotlib</t>
        </is>
      </c>
      <c r="F28835" t="inlineStr"/>
      <c r="G28835" t="inlineStr">
        <is>
          <t>matplotlib</t>
        </is>
      </c>
      <c r="H28835" t="inlineStr">
        <is>
          <t>&gt;=1.5</t>
        </is>
      </c>
    </row>
    <row r="28836">
      <c r="A28836" t="inlineStr">
        <is>
          <t>abipy</t>
        </is>
      </c>
      <c r="B28836" t="inlineStr">
        <is>
          <t>810ff9122266f8f662eaa6ad77dd3aeac6a5304c</t>
        </is>
      </c>
      <c r="C28836" t="inlineStr">
        <is>
          <t>2018-03-19 20:57:50+00:00</t>
        </is>
      </c>
      <c r="D28836" t="inlineStr">
        <is>
          <t>verchange</t>
        </is>
      </c>
      <c r="E28836" t="inlineStr">
        <is>
          <t>pymatgen</t>
        </is>
      </c>
      <c r="F28836">
        <f>=2018.3.14</f>
        <v/>
      </c>
      <c r="G28836" t="inlineStr">
        <is>
          <t>pymatgen</t>
        </is>
      </c>
      <c r="H28836">
        <f>=2018.2.13</f>
        <v/>
      </c>
    </row>
    <row r="28837">
      <c r="A28837" t="inlineStr">
        <is>
          <t>abipy</t>
        </is>
      </c>
      <c r="B28837" t="inlineStr">
        <is>
          <t>6ddf165e2699d1d9c6d162d811189c7115b13584</t>
        </is>
      </c>
      <c r="C28837" t="inlineStr">
        <is>
          <t>2018-06-14 19:48:42+00:00</t>
        </is>
      </c>
      <c r="D28837" t="inlineStr">
        <is>
          <t>verchange</t>
        </is>
      </c>
      <c r="E28837" t="inlineStr">
        <is>
          <t>pymatgen</t>
        </is>
      </c>
      <c r="F28837">
        <f>=2018.6.11</f>
        <v/>
      </c>
      <c r="G28837" t="inlineStr">
        <is>
          <t>pymatgen</t>
        </is>
      </c>
      <c r="H28837">
        <f>=2018.3.14</f>
        <v/>
      </c>
    </row>
    <row r="28838">
      <c r="A28838" t="inlineStr">
        <is>
          <t>abipy</t>
        </is>
      </c>
      <c r="B28838" t="inlineStr">
        <is>
          <t>caaf292dd68de98f64dfa49725e3a8c3cbef8829</t>
        </is>
      </c>
      <c r="C28838" t="inlineStr">
        <is>
          <t>2018-08-21 22:09:19+00:00</t>
        </is>
      </c>
      <c r="D28838" t="inlineStr">
        <is>
          <t>verchange</t>
        </is>
      </c>
      <c r="E28838" t="inlineStr">
        <is>
          <t>pymatgen</t>
        </is>
      </c>
      <c r="F28838" t="inlineStr">
        <is>
          <t>&gt;=2018.8.7</t>
        </is>
      </c>
      <c r="G28838" t="inlineStr">
        <is>
          <t>pymatgen</t>
        </is>
      </c>
      <c r="H28838">
        <f>=2018.6.11</f>
        <v/>
      </c>
    </row>
    <row r="28839">
      <c r="A28839" t="inlineStr">
        <is>
          <t>abipy</t>
        </is>
      </c>
      <c r="B28839" t="inlineStr">
        <is>
          <t>caaf292dd68de98f64dfa49725e3a8c3cbef8829</t>
        </is>
      </c>
      <c r="C28839" t="inlineStr">
        <is>
          <t>2018-08-21 22:09:19+00:00</t>
        </is>
      </c>
      <c r="D28839" t="inlineStr">
        <is>
          <t>rem</t>
        </is>
      </c>
      <c r="E28839" t="inlineStr"/>
      <c r="F28839" t="inlineStr"/>
      <c r="G28839" t="inlineStr">
        <is>
          <t>prettytable</t>
        </is>
      </c>
      <c r="H28839" t="inlineStr"/>
    </row>
    <row r="28840">
      <c r="A28840" t="inlineStr">
        <is>
          <t>abipy</t>
        </is>
      </c>
      <c r="B28840" t="inlineStr">
        <is>
          <t>e5ab0e7cfc4408c5f5d6a177c8f1b9e30e6c1c1e</t>
        </is>
      </c>
      <c r="C28840" t="inlineStr">
        <is>
          <t>2019-10-18 14:32:03+00:00</t>
        </is>
      </c>
      <c r="D28840" t="inlineStr">
        <is>
          <t>verchange</t>
        </is>
      </c>
      <c r="E28840" t="inlineStr">
        <is>
          <t>pymatgen</t>
        </is>
      </c>
      <c r="F28840" t="inlineStr">
        <is>
          <t>&gt;=2019.10.16</t>
        </is>
      </c>
      <c r="G28840" t="inlineStr">
        <is>
          <t>pymatgen</t>
        </is>
      </c>
      <c r="H28840" t="inlineStr">
        <is>
          <t>&gt;=2018.8.7</t>
        </is>
      </c>
    </row>
    <row r="28841">
      <c r="A28841" t="inlineStr">
        <is>
          <t>abipy</t>
        </is>
      </c>
      <c r="B28841" t="inlineStr">
        <is>
          <t>e5ab0e7cfc4408c5f5d6a177c8f1b9e30e6c1c1e</t>
        </is>
      </c>
      <c r="C28841" t="inlineStr">
        <is>
          <t>2019-10-18 14:32:03+00:00</t>
        </is>
      </c>
      <c r="D28841" t="inlineStr">
        <is>
          <t>add</t>
        </is>
      </c>
      <c r="E28841" t="inlineStr">
        <is>
          <t>monty</t>
        </is>
      </c>
      <c r="F28841" t="inlineStr"/>
      <c r="G28841" t="inlineStr"/>
      <c r="H28841" t="inlineStr"/>
    </row>
    <row r="28842">
      <c r="A28842" t="inlineStr">
        <is>
          <t>abipy</t>
        </is>
      </c>
      <c r="B28842" t="inlineStr">
        <is>
          <t>e5ab0e7cfc4408c5f5d6a177c8f1b9e30e6c1c1e</t>
        </is>
      </c>
      <c r="C28842" t="inlineStr">
        <is>
          <t>2019-10-18 14:32:03+00:00</t>
        </is>
      </c>
      <c r="D28842" t="inlineStr">
        <is>
          <t>add</t>
        </is>
      </c>
      <c r="E28842" t="inlineStr">
        <is>
          <t>sympy</t>
        </is>
      </c>
      <c r="F28842" t="inlineStr"/>
      <c r="G28842" t="inlineStr"/>
      <c r="H28842" t="inlineStr"/>
    </row>
    <row r="28843">
      <c r="A28843" t="inlineStr">
        <is>
          <t>abipy</t>
        </is>
      </c>
      <c r="B28843" t="inlineStr">
        <is>
          <t>e5ab0e7cfc4408c5f5d6a177c8f1b9e30e6c1c1e</t>
        </is>
      </c>
      <c r="C28843" t="inlineStr">
        <is>
          <t>2019-10-18 14:32:03+00:00</t>
        </is>
      </c>
      <c r="D28843" t="inlineStr">
        <is>
          <t>rem</t>
        </is>
      </c>
      <c r="E28843" t="inlineStr"/>
      <c r="F28843" t="inlineStr"/>
      <c r="G28843" t="inlineStr">
        <is>
          <t>six</t>
        </is>
      </c>
      <c r="H28843" t="inlineStr"/>
    </row>
    <row r="28844">
      <c r="A28844" t="inlineStr">
        <is>
          <t>abipy</t>
        </is>
      </c>
      <c r="B28844" t="inlineStr">
        <is>
          <t>e5ab0e7cfc4408c5f5d6a177c8f1b9e30e6c1c1e</t>
        </is>
      </c>
      <c r="C28844" t="inlineStr">
        <is>
          <t>2019-10-18 14:32:03+00:00</t>
        </is>
      </c>
      <c r="D28844" t="inlineStr">
        <is>
          <t>rem</t>
        </is>
      </c>
      <c r="E28844" t="inlineStr"/>
      <c r="F28844" t="inlineStr"/>
      <c r="G28844" t="inlineStr">
        <is>
          <t>html2text</t>
        </is>
      </c>
      <c r="H28844" t="inlineStr"/>
    </row>
    <row r="28845">
      <c r="A28845" t="inlineStr">
        <is>
          <t>abipy</t>
        </is>
      </c>
      <c r="B28845" t="inlineStr">
        <is>
          <t>05fbf070a02a15dd51bca9706d609f0a1d98beb2</t>
        </is>
      </c>
      <c r="C28845" t="inlineStr">
        <is>
          <t>2020-05-29 09:13:00+00:00</t>
        </is>
      </c>
      <c r="D28845" t="inlineStr">
        <is>
          <t>verchange</t>
        </is>
      </c>
      <c r="E28845" t="inlineStr">
        <is>
          <t>pymatgen</t>
        </is>
      </c>
      <c r="F28845" t="inlineStr">
        <is>
          <t>&gt;=2019.12.22</t>
        </is>
      </c>
      <c r="G28845" t="inlineStr">
        <is>
          <t>pymatgen</t>
        </is>
      </c>
      <c r="H28845" t="inlineStr">
        <is>
          <t>&gt;=2019.10.16</t>
        </is>
      </c>
    </row>
    <row r="28846">
      <c r="A28846" t="inlineStr">
        <is>
          <t>abipy</t>
        </is>
      </c>
      <c r="B28846" t="inlineStr">
        <is>
          <t>adf3ca892f35b3a1ab369de2fe1d9518ec45d1f6</t>
        </is>
      </c>
      <c r="C28846" t="inlineStr">
        <is>
          <t>2021-03-13 10:16:35+00:00</t>
        </is>
      </c>
      <c r="D28846" t="inlineStr">
        <is>
          <t>verchange</t>
        </is>
      </c>
      <c r="E28846" t="inlineStr">
        <is>
          <t>apscheduler</t>
        </is>
      </c>
      <c r="F28846" t="inlineStr"/>
      <c r="G28846" t="inlineStr">
        <is>
          <t>apscheduler</t>
        </is>
      </c>
      <c r="H28846">
        <f>=2.1.0</f>
        <v/>
      </c>
    </row>
    <row r="28847">
      <c r="A28847" t="inlineStr">
        <is>
          <t>abipy</t>
        </is>
      </c>
      <c r="B28847" t="inlineStr">
        <is>
          <t>adf3ca892f35b3a1ab369de2fe1d9518ec45d1f6</t>
        </is>
      </c>
      <c r="C28847" t="inlineStr">
        <is>
          <t>2021-03-13 10:16:35+00:00</t>
        </is>
      </c>
      <c r="D28847" t="inlineStr">
        <is>
          <t>verchange</t>
        </is>
      </c>
      <c r="E28847" t="inlineStr">
        <is>
          <t>pymatgen</t>
        </is>
      </c>
      <c r="F28847" t="inlineStr">
        <is>
          <t>&gt;=2022.0.4</t>
        </is>
      </c>
      <c r="G28847" t="inlineStr">
        <is>
          <t>pymatgen</t>
        </is>
      </c>
      <c r="H28847" t="inlineStr">
        <is>
          <t>&gt;=2019.12.22</t>
        </is>
      </c>
    </row>
    <row r="28848">
      <c r="A28848" t="inlineStr">
        <is>
          <t>abipy</t>
        </is>
      </c>
      <c r="B28848" t="inlineStr">
        <is>
          <t>adf3ca892f35b3a1ab369de2fe1d9518ec45d1f6</t>
        </is>
      </c>
      <c r="C28848" t="inlineStr">
        <is>
          <t>2021-03-13 10:16:35+00:00</t>
        </is>
      </c>
      <c r="D28848" t="inlineStr">
        <is>
          <t>add</t>
        </is>
      </c>
      <c r="E28848" t="inlineStr">
        <is>
          <t>ruamel.yaml</t>
        </is>
      </c>
      <c r="F28848" t="inlineStr">
        <is>
          <t>&gt;=0.16.12</t>
        </is>
      </c>
      <c r="G28848" t="inlineStr"/>
      <c r="H28848" t="inlineStr"/>
    </row>
    <row r="28849">
      <c r="A28849" t="inlineStr">
        <is>
          <t>freezegun</t>
        </is>
      </c>
      <c r="B28849" t="inlineStr">
        <is>
          <t>c1ab91a9f2d95f3a7b9f779fd84d83bd6affa0e7</t>
        </is>
      </c>
      <c r="C28849" t="inlineStr">
        <is>
          <t>2013-04-13 20:41:41+00:00</t>
        </is>
      </c>
      <c r="D28849" t="inlineStr">
        <is>
          <t>verchange</t>
        </is>
      </c>
      <c r="E28849" t="inlineStr">
        <is>
          <t>sure</t>
        </is>
      </c>
      <c r="F28849">
        <f>=1.2.0</f>
        <v/>
      </c>
      <c r="G28849" t="inlineStr">
        <is>
          <t>sure</t>
        </is>
      </c>
      <c r="H28849" t="inlineStr"/>
    </row>
    <row r="28850">
      <c r="A28850" t="inlineStr">
        <is>
          <t>freezegun</t>
        </is>
      </c>
      <c r="B28850" t="inlineStr">
        <is>
          <t>c1ab91a9f2d95f3a7b9f779fd84d83bd6affa0e7</t>
        </is>
      </c>
      <c r="C28850" t="inlineStr">
        <is>
          <t>2013-04-13 20:41:41+00:00</t>
        </is>
      </c>
      <c r="D28850" t="inlineStr">
        <is>
          <t>add</t>
        </is>
      </c>
      <c r="E28850" t="inlineStr">
        <is>
          <t>coveralls</t>
        </is>
      </c>
      <c r="F28850" t="inlineStr"/>
      <c r="G28850" t="inlineStr"/>
      <c r="H28850" t="inlineStr"/>
    </row>
    <row r="28851">
      <c r="A28851" t="inlineStr">
        <is>
          <t>freezegun</t>
        </is>
      </c>
      <c r="B28851" t="inlineStr">
        <is>
          <t>23b0d86af5d7ed8f22b4c2827f4f3aaae0994125</t>
        </is>
      </c>
      <c r="C28851" t="inlineStr">
        <is>
          <t>2015-02-16 15:25:41+00:00</t>
        </is>
      </c>
      <c r="D28851" t="inlineStr">
        <is>
          <t>rem</t>
        </is>
      </c>
      <c r="E28851" t="inlineStr"/>
      <c r="F28851" t="inlineStr"/>
      <c r="G28851" t="inlineStr">
        <is>
          <t>sure</t>
        </is>
      </c>
      <c r="H28851">
        <f>=1.2.0</f>
        <v/>
      </c>
    </row>
    <row r="28852">
      <c r="A28852" t="inlineStr">
        <is>
          <t>freezegun</t>
        </is>
      </c>
      <c r="B28852" t="inlineStr">
        <is>
          <t>7a469cbb432a86f1760cfc39feb2ae24aaaa131e</t>
        </is>
      </c>
      <c r="C28852" t="inlineStr">
        <is>
          <t>2015-08-06 13:43:52+00:00</t>
        </is>
      </c>
      <c r="D28852" t="inlineStr">
        <is>
          <t>add</t>
        </is>
      </c>
      <c r="E28852" t="inlineStr">
        <is>
          <t>mock</t>
        </is>
      </c>
      <c r="F28852" t="inlineStr"/>
      <c r="G28852" t="inlineStr"/>
      <c r="H28852" t="inlineStr"/>
    </row>
    <row r="28853">
      <c r="A28853" t="inlineStr">
        <is>
          <t>freezegun</t>
        </is>
      </c>
      <c r="B28853" t="inlineStr">
        <is>
          <t>97bd1a8510752a8c0336c41000d253c3cc5f7cc9</t>
        </is>
      </c>
      <c r="C28853" t="inlineStr">
        <is>
          <t>2016-01-24 22:28:47+00:00</t>
        </is>
      </c>
      <c r="D28853" t="inlineStr">
        <is>
          <t>verchange</t>
        </is>
      </c>
      <c r="E28853" t="inlineStr">
        <is>
          <t>coverage</t>
        </is>
      </c>
      <c r="F28853">
        <f>=3.7.1</f>
        <v/>
      </c>
      <c r="G28853" t="inlineStr">
        <is>
          <t>coverage</t>
        </is>
      </c>
      <c r="H28853" t="inlineStr"/>
    </row>
    <row r="28854">
      <c r="A28854" t="inlineStr">
        <is>
          <t>freezegun</t>
        </is>
      </c>
      <c r="B28854" t="inlineStr">
        <is>
          <t>d1f485e8ee7154089d0160a0789c834521a2ee78</t>
        </is>
      </c>
      <c r="C28854" t="inlineStr">
        <is>
          <t>2018-10-15 03:05:46+00:00</t>
        </is>
      </c>
      <c r="D28854" t="inlineStr">
        <is>
          <t>add</t>
        </is>
      </c>
      <c r="E28854" t="inlineStr">
        <is>
          <t>maya</t>
        </is>
      </c>
      <c r="F28854" t="inlineStr"/>
      <c r="G28854" t="inlineStr"/>
      <c r="H28854" t="inlineStr"/>
    </row>
    <row r="28855">
      <c r="A28855" t="inlineStr">
        <is>
          <t>freezegun</t>
        </is>
      </c>
      <c r="B28855" t="inlineStr">
        <is>
          <t>8ec2c70d2ce40600ba40e7bcc62ddb5c3ea0641e</t>
        </is>
      </c>
      <c r="C28855" t="inlineStr">
        <is>
          <t>2019-05-30 01:55:36+00:00</t>
        </is>
      </c>
      <c r="D28855" t="inlineStr">
        <is>
          <t>verchange</t>
        </is>
      </c>
      <c r="E28855" t="inlineStr">
        <is>
          <t>coverage</t>
        </is>
      </c>
      <c r="F28855" t="inlineStr"/>
      <c r="G28855" t="inlineStr">
        <is>
          <t>coverage</t>
        </is>
      </c>
      <c r="H28855">
        <f>=3.7.1</f>
        <v/>
      </c>
    </row>
    <row r="28856">
      <c r="A28856" t="inlineStr">
        <is>
          <t>freezegun</t>
        </is>
      </c>
      <c r="B28856" t="inlineStr">
        <is>
          <t>8ec2c70d2ce40600ba40e7bcc62ddb5c3ea0641e</t>
        </is>
      </c>
      <c r="C28856" t="inlineStr">
        <is>
          <t>2019-05-30 01:55:36+00:00</t>
        </is>
      </c>
      <c r="D28856" t="inlineStr">
        <is>
          <t>add</t>
        </is>
      </c>
      <c r="E28856" t="inlineStr">
        <is>
          <t>pytest-coverage</t>
        </is>
      </c>
      <c r="F28856" t="inlineStr"/>
      <c r="G28856" t="inlineStr"/>
      <c r="H28856" t="inlineStr"/>
    </row>
    <row r="28857">
      <c r="A28857" t="inlineStr">
        <is>
          <t>freezegun</t>
        </is>
      </c>
      <c r="B28857" t="inlineStr">
        <is>
          <t>8ec2c70d2ce40600ba40e7bcc62ddb5c3ea0641e</t>
        </is>
      </c>
      <c r="C28857" t="inlineStr">
        <is>
          <t>2019-05-30 01:55:36+00:00</t>
        </is>
      </c>
      <c r="D28857" t="inlineStr">
        <is>
          <t>add</t>
        </is>
      </c>
      <c r="E28857" t="inlineStr">
        <is>
          <t>pytest</t>
        </is>
      </c>
      <c r="F28857">
        <f>=3.10.1</f>
        <v/>
      </c>
      <c r="G28857" t="inlineStr"/>
      <c r="H28857" t="inlineStr"/>
    </row>
    <row r="28858">
      <c r="A28858" t="inlineStr">
        <is>
          <t>freezegun</t>
        </is>
      </c>
      <c r="B28858" t="inlineStr">
        <is>
          <t>8ec2c70d2ce40600ba40e7bcc62ddb5c3ea0641e</t>
        </is>
      </c>
      <c r="C28858" t="inlineStr">
        <is>
          <t>2019-05-30 01:55:36+00:00</t>
        </is>
      </c>
      <c r="D28858" t="inlineStr">
        <is>
          <t>rem</t>
        </is>
      </c>
      <c r="E28858" t="inlineStr"/>
      <c r="F28858" t="inlineStr"/>
      <c r="G28858" t="inlineStr">
        <is>
          <t>nose</t>
        </is>
      </c>
      <c r="H28858" t="inlineStr"/>
    </row>
    <row r="28859">
      <c r="A28859" t="inlineStr">
        <is>
          <t>freezegun</t>
        </is>
      </c>
      <c r="B28859" t="inlineStr">
        <is>
          <t>2e95d89fb7b4eed9b5242df1a1d9e74c01721b76</t>
        </is>
      </c>
      <c r="C28859" t="inlineStr">
        <is>
          <t>2020-01-14 02:32:50+00:00</t>
        </is>
      </c>
      <c r="D28859" t="inlineStr">
        <is>
          <t>verchange</t>
        </is>
      </c>
      <c r="E28859" t="inlineStr">
        <is>
          <t>pytest</t>
        </is>
      </c>
      <c r="F28859" t="inlineStr"/>
      <c r="G28859" t="inlineStr">
        <is>
          <t>pytest</t>
        </is>
      </c>
      <c r="H28859">
        <f>=3.10.1</f>
        <v/>
      </c>
    </row>
    <row r="28860">
      <c r="A28860" t="inlineStr">
        <is>
          <t>freezegun</t>
        </is>
      </c>
      <c r="B28860" t="inlineStr">
        <is>
          <t>2bc19f5f0412379e4f832b6654a7141321d78562</t>
        </is>
      </c>
      <c r="C28860" t="inlineStr">
        <is>
          <t>2020-09-05 16:24:51+00:00</t>
        </is>
      </c>
      <c r="D28860" t="inlineStr">
        <is>
          <t>verchange</t>
        </is>
      </c>
      <c r="E28860" t="inlineStr">
        <is>
          <t>maya</t>
        </is>
      </c>
      <c r="F28860" t="inlineStr"/>
      <c r="G28860" t="inlineStr">
        <is>
          <t>maya</t>
        </is>
      </c>
      <c r="H28860" t="inlineStr"/>
    </row>
    <row r="28861">
      <c r="A28861" t="inlineStr">
        <is>
          <t>freezegun</t>
        </is>
      </c>
      <c r="B28861" t="inlineStr">
        <is>
          <t>2bc19f5f0412379e4f832b6654a7141321d78562</t>
        </is>
      </c>
      <c r="C28861" t="inlineStr">
        <is>
          <t>2020-09-05 16:24:51+00:00</t>
        </is>
      </c>
      <c r="D28861" t="inlineStr">
        <is>
          <t>verchange</t>
        </is>
      </c>
      <c r="E28861" t="inlineStr">
        <is>
          <t>pytest</t>
        </is>
      </c>
      <c r="F28861" t="inlineStr"/>
      <c r="G28861" t="inlineStr">
        <is>
          <t>pytest</t>
        </is>
      </c>
      <c r="H28861" t="inlineStr"/>
    </row>
    <row r="28862">
      <c r="A28862" t="inlineStr">
        <is>
          <t>freezegun</t>
        </is>
      </c>
      <c r="B28862" t="inlineStr">
        <is>
          <t>2bc19f5f0412379e4f832b6654a7141321d78562</t>
        </is>
      </c>
      <c r="C28862" t="inlineStr">
        <is>
          <t>2020-09-05 16:24:51+00:00</t>
        </is>
      </c>
      <c r="D28862" t="inlineStr">
        <is>
          <t>rem</t>
        </is>
      </c>
      <c r="E28862" t="inlineStr"/>
      <c r="F28862" t="inlineStr"/>
      <c r="G28862" t="inlineStr">
        <is>
          <t>coverage</t>
        </is>
      </c>
      <c r="H28862" t="inlineStr"/>
    </row>
    <row r="28863">
      <c r="A28863" t="inlineStr">
        <is>
          <t>freezegun</t>
        </is>
      </c>
      <c r="B28863" t="inlineStr">
        <is>
          <t>2bc19f5f0412379e4f832b6654a7141321d78562</t>
        </is>
      </c>
      <c r="C28863" t="inlineStr">
        <is>
          <t>2020-09-05 16:24:51+00:00</t>
        </is>
      </c>
      <c r="D28863" t="inlineStr">
        <is>
          <t>rem</t>
        </is>
      </c>
      <c r="E28863" t="inlineStr"/>
      <c r="F28863" t="inlineStr"/>
      <c r="G28863" t="inlineStr">
        <is>
          <t>mock</t>
        </is>
      </c>
      <c r="H28863" t="inlineStr"/>
    </row>
    <row r="28864">
      <c r="A28864" t="inlineStr">
        <is>
          <t>python-server-sdk</t>
        </is>
      </c>
      <c r="B28864" t="inlineStr">
        <is>
          <t>554399808d1b04cc5d681dad5e9bf3b4fdfee9f0</t>
        </is>
      </c>
      <c r="C28864" t="inlineStr">
        <is>
          <t>2016-05-19 23:02:25+00:00</t>
        </is>
      </c>
      <c r="D28864" t="inlineStr">
        <is>
          <t>verchange</t>
        </is>
      </c>
      <c r="E28864" t="inlineStr">
        <is>
          <t>requests</t>
        </is>
      </c>
      <c r="F28864" t="inlineStr">
        <is>
          <t>&gt;=2.4.0</t>
        </is>
      </c>
      <c r="G28864" t="inlineStr">
        <is>
          <t>requests</t>
        </is>
      </c>
      <c r="H28864">
        <f>=2.4.0</f>
        <v/>
      </c>
    </row>
    <row r="28865">
      <c r="A28865" t="inlineStr">
        <is>
          <t>python-server-sdk</t>
        </is>
      </c>
      <c r="B28865" t="inlineStr">
        <is>
          <t>554399808d1b04cc5d681dad5e9bf3b4fdfee9f0</t>
        </is>
      </c>
      <c r="C28865" t="inlineStr">
        <is>
          <t>2016-05-19 23:02:25+00:00</t>
        </is>
      </c>
      <c r="D28865" t="inlineStr">
        <is>
          <t>verchange</t>
        </is>
      </c>
      <c r="E28865" t="inlineStr">
        <is>
          <t>CacheControl</t>
        </is>
      </c>
      <c r="F28865" t="inlineStr">
        <is>
          <t>&gt;=0.10.2</t>
        </is>
      </c>
      <c r="G28865" t="inlineStr">
        <is>
          <t>CacheControl</t>
        </is>
      </c>
      <c r="H28865">
        <f>=0.10.2</f>
        <v/>
      </c>
    </row>
    <row r="28866">
      <c r="A28866" t="inlineStr">
        <is>
          <t>python-server-sdk</t>
        </is>
      </c>
      <c r="B28866" t="inlineStr">
        <is>
          <t>554399808d1b04cc5d681dad5e9bf3b4fdfee9f0</t>
        </is>
      </c>
      <c r="C28866" t="inlineStr">
        <is>
          <t>2016-05-19 23:02:25+00:00</t>
        </is>
      </c>
      <c r="D28866" t="inlineStr">
        <is>
          <t>verchange</t>
        </is>
      </c>
      <c r="E28866" t="inlineStr">
        <is>
          <t>sseclient</t>
        </is>
      </c>
      <c r="F28866" t="inlineStr">
        <is>
          <t>&gt;=0.0.9</t>
        </is>
      </c>
      <c r="G28866" t="inlineStr">
        <is>
          <t>sseclient</t>
        </is>
      </c>
      <c r="H28866">
        <f>=0.0.9</f>
        <v/>
      </c>
    </row>
    <row r="28867">
      <c r="A28867" t="inlineStr">
        <is>
          <t>python-server-sdk</t>
        </is>
      </c>
      <c r="B28867" t="inlineStr">
        <is>
          <t>554399808d1b04cc5d681dad5e9bf3b4fdfee9f0</t>
        </is>
      </c>
      <c r="C28867" t="inlineStr">
        <is>
          <t>2016-05-19 23:02:25+00:00</t>
        </is>
      </c>
      <c r="D28867" t="inlineStr">
        <is>
          <t>verchange</t>
        </is>
      </c>
      <c r="E28867" t="inlineStr">
        <is>
          <t>future</t>
        </is>
      </c>
      <c r="F28867" t="inlineStr">
        <is>
          <t>&gt;=0.14.3</t>
        </is>
      </c>
      <c r="G28867" t="inlineStr">
        <is>
          <t>future</t>
        </is>
      </c>
      <c r="H28867">
        <f>=0.14.3</f>
        <v/>
      </c>
    </row>
    <row r="28868">
      <c r="A28868" t="inlineStr">
        <is>
          <t>python-server-sdk</t>
        </is>
      </c>
      <c r="B28868" t="inlineStr">
        <is>
          <t>e4a149caf1fe1a4e63e370910fe755ae5c39ef60</t>
        </is>
      </c>
      <c r="C28868" t="inlineStr">
        <is>
          <t>2016-10-21 17:12:34+00:00</t>
        </is>
      </c>
      <c r="D28868" t="inlineStr">
        <is>
          <t>verchange</t>
        </is>
      </c>
      <c r="E28868" t="inlineStr">
        <is>
          <t>strict-rfc3339</t>
        </is>
      </c>
      <c r="F28868" t="inlineStr">
        <is>
          <t>&gt;=0.7</t>
        </is>
      </c>
      <c r="G28868" t="inlineStr">
        <is>
          <t>strict-rfc3339</t>
        </is>
      </c>
      <c r="H28868" t="inlineStr">
        <is>
          <t>&gt;=0.7</t>
        </is>
      </c>
    </row>
    <row r="28869">
      <c r="A28869" t="inlineStr">
        <is>
          <t>python-server-sdk</t>
        </is>
      </c>
      <c r="B28869" t="inlineStr">
        <is>
          <t>e4a149caf1fe1a4e63e370910fe755ae5c39ef60</t>
        </is>
      </c>
      <c r="C28869" t="inlineStr">
        <is>
          <t>2016-10-21 17:12:34+00:00</t>
        </is>
      </c>
      <c r="D28869" t="inlineStr">
        <is>
          <t>add</t>
        </is>
      </c>
      <c r="E28869" t="inlineStr">
        <is>
          <t>jsonpickle</t>
        </is>
      </c>
      <c r="F28869">
        <f>=0.9.3</f>
        <v/>
      </c>
      <c r="G28869" t="inlineStr"/>
      <c r="H28869" t="inlineStr"/>
    </row>
    <row r="28870">
      <c r="A28870" t="inlineStr">
        <is>
          <t>python-server-sdk</t>
        </is>
      </c>
      <c r="B28870" t="inlineStr">
        <is>
          <t>9cdce3285cf619d37cd7eb5061accfb3feee58ed</t>
        </is>
      </c>
      <c r="C28870" t="inlineStr">
        <is>
          <t>2016-11-03 22:16:47+00:00</t>
        </is>
      </c>
      <c r="D28870" t="inlineStr">
        <is>
          <t>add</t>
        </is>
      </c>
      <c r="E28870" t="inlineStr">
        <is>
          <t>backoff</t>
        </is>
      </c>
      <c r="F28870" t="inlineStr">
        <is>
          <t>&gt;=1.3.1</t>
        </is>
      </c>
      <c r="G28870" t="inlineStr"/>
      <c r="H28870" t="inlineStr"/>
    </row>
    <row r="28871">
      <c r="A28871" t="inlineStr">
        <is>
          <t>python-server-sdk</t>
        </is>
      </c>
      <c r="B28871" t="inlineStr">
        <is>
          <t>0ca8dbfef812bf55397d5844d1932fd46f001170</t>
        </is>
      </c>
      <c r="C28871" t="inlineStr">
        <is>
          <t>2016-11-18 23:39:42+00:00</t>
        </is>
      </c>
      <c r="D28871" t="inlineStr">
        <is>
          <t>verchange</t>
        </is>
      </c>
      <c r="E28871" t="inlineStr">
        <is>
          <t>requests</t>
        </is>
      </c>
      <c r="F28871" t="inlineStr">
        <is>
          <t>&gt;=2.11.1</t>
        </is>
      </c>
      <c r="G28871" t="inlineStr">
        <is>
          <t>requests</t>
        </is>
      </c>
      <c r="H28871" t="inlineStr">
        <is>
          <t>&gt;=2.10.0</t>
        </is>
      </c>
    </row>
    <row r="28872">
      <c r="A28872" t="inlineStr">
        <is>
          <t>python-server-sdk</t>
        </is>
      </c>
      <c r="B28872" t="inlineStr">
        <is>
          <t>0ca8dbfef812bf55397d5844d1932fd46f001170</t>
        </is>
      </c>
      <c r="C28872" t="inlineStr">
        <is>
          <t>2016-11-18 23:39:42+00:00</t>
        </is>
      </c>
      <c r="D28872" t="inlineStr">
        <is>
          <t>verchange</t>
        </is>
      </c>
      <c r="E28872" t="inlineStr">
        <is>
          <t>CacheControl</t>
        </is>
      </c>
      <c r="F28872" t="inlineStr">
        <is>
          <t>&gt;=0.11.7</t>
        </is>
      </c>
      <c r="G28872" t="inlineStr">
        <is>
          <t>CacheControl</t>
        </is>
      </c>
      <c r="H28872" t="inlineStr">
        <is>
          <t>&gt;=0.10.2</t>
        </is>
      </c>
    </row>
    <row r="28873">
      <c r="A28873" t="inlineStr">
        <is>
          <t>python-server-sdk</t>
        </is>
      </c>
      <c r="B28873" t="inlineStr">
        <is>
          <t>0ca8dbfef812bf55397d5844d1932fd46f001170</t>
        </is>
      </c>
      <c r="C28873" t="inlineStr">
        <is>
          <t>2016-11-18 23:39:42+00:00</t>
        </is>
      </c>
      <c r="D28873" t="inlineStr">
        <is>
          <t>add</t>
        </is>
      </c>
      <c r="E28873" t="inlineStr">
        <is>
          <t>six</t>
        </is>
      </c>
      <c r="F28873" t="inlineStr">
        <is>
          <t>&gt;=1.10.0</t>
        </is>
      </c>
      <c r="G28873" t="inlineStr"/>
      <c r="H28873" t="inlineStr"/>
    </row>
    <row r="28874">
      <c r="A28874" t="inlineStr">
        <is>
          <t>python-server-sdk</t>
        </is>
      </c>
      <c r="B28874" t="inlineStr">
        <is>
          <t>0ca8dbfef812bf55397d5844d1932fd46f001170</t>
        </is>
      </c>
      <c r="C28874" t="inlineStr">
        <is>
          <t>2016-11-18 23:39:42+00:00</t>
        </is>
      </c>
      <c r="D28874" t="inlineStr">
        <is>
          <t>rem</t>
        </is>
      </c>
      <c r="E28874" t="inlineStr"/>
      <c r="F28874" t="inlineStr"/>
      <c r="G28874" t="inlineStr">
        <is>
          <t>sseclient</t>
        </is>
      </c>
      <c r="H28874" t="inlineStr">
        <is>
          <t>&gt;=0.0.12</t>
        </is>
      </c>
    </row>
    <row r="28875">
      <c r="A28875" t="inlineStr">
        <is>
          <t>python-server-sdk</t>
        </is>
      </c>
      <c r="B28875" t="inlineStr">
        <is>
          <t>bd06d542cbdbdb12f6bd95c564832384e9a059a9</t>
        </is>
      </c>
      <c r="C28875" t="inlineStr">
        <is>
          <t>2017-06-09 21:17:47+00:00</t>
        </is>
      </c>
      <c r="D28875" t="inlineStr">
        <is>
          <t>verchange</t>
        </is>
      </c>
      <c r="E28875" t="inlineStr">
        <is>
          <t>requests</t>
        </is>
      </c>
      <c r="F28875" t="inlineStr">
        <is>
          <t>&gt;=2.17.3</t>
        </is>
      </c>
      <c r="G28875" t="inlineStr">
        <is>
          <t>requests</t>
        </is>
      </c>
      <c r="H28875" t="inlineStr">
        <is>
          <t>&gt;=2.11.1</t>
        </is>
      </c>
    </row>
    <row r="28876">
      <c r="A28876" t="inlineStr">
        <is>
          <t>python-server-sdk</t>
        </is>
      </c>
      <c r="B28876" t="inlineStr">
        <is>
          <t>bd06d542cbdbdb12f6bd95c564832384e9a059a9</t>
        </is>
      </c>
      <c r="C28876" t="inlineStr">
        <is>
          <t>2017-06-09 21:17:47+00:00</t>
        </is>
      </c>
      <c r="D28876" t="inlineStr">
        <is>
          <t>verchange</t>
        </is>
      </c>
      <c r="E28876" t="inlineStr">
        <is>
          <t>backoff</t>
        </is>
      </c>
      <c r="F28876" t="inlineStr">
        <is>
          <t>&gt;=1.4.3</t>
        </is>
      </c>
      <c r="G28876" t="inlineStr">
        <is>
          <t>backoff</t>
        </is>
      </c>
      <c r="H28876" t="inlineStr">
        <is>
          <t>&gt;=1.3.1</t>
        </is>
      </c>
    </row>
    <row r="28877">
      <c r="A28877" t="inlineStr">
        <is>
          <t>python-server-sdk</t>
        </is>
      </c>
      <c r="B28877" t="inlineStr">
        <is>
          <t>bd06d542cbdbdb12f6bd95c564832384e9a059a9</t>
        </is>
      </c>
      <c r="C28877" t="inlineStr">
        <is>
          <t>2017-06-09 21:17:47+00:00</t>
        </is>
      </c>
      <c r="D28877" t="inlineStr">
        <is>
          <t>verchange</t>
        </is>
      </c>
      <c r="E28877" t="inlineStr">
        <is>
          <t>future</t>
        </is>
      </c>
      <c r="F28877" t="inlineStr">
        <is>
          <t>&gt;=0.16.0</t>
        </is>
      </c>
      <c r="G28877" t="inlineStr">
        <is>
          <t>future</t>
        </is>
      </c>
      <c r="H28877" t="inlineStr">
        <is>
          <t>&gt;=0.15.2</t>
        </is>
      </c>
    </row>
    <row r="28878">
      <c r="A28878" t="inlineStr">
        <is>
          <t>python-server-sdk</t>
        </is>
      </c>
      <c r="B28878" t="inlineStr">
        <is>
          <t>bd06d542cbdbdb12f6bd95c564832384e9a059a9</t>
        </is>
      </c>
      <c r="C28878" t="inlineStr">
        <is>
          <t>2017-06-09 21:17:47+00:00</t>
        </is>
      </c>
      <c r="D28878" t="inlineStr">
        <is>
          <t>verchange</t>
        </is>
      </c>
      <c r="E28878" t="inlineStr">
        <is>
          <t>CacheControl</t>
        </is>
      </c>
      <c r="F28878" t="inlineStr">
        <is>
          <t>&gt;=0.12.3</t>
        </is>
      </c>
      <c r="G28878" t="inlineStr">
        <is>
          <t>CacheControl</t>
        </is>
      </c>
      <c r="H28878" t="inlineStr">
        <is>
          <t>&gt;=0.11.7</t>
        </is>
      </c>
    </row>
    <row r="28879">
      <c r="A28879" t="inlineStr">
        <is>
          <t>python-server-sdk</t>
        </is>
      </c>
      <c r="B28879" t="inlineStr">
        <is>
          <t>bd06d542cbdbdb12f6bd95c564832384e9a059a9</t>
        </is>
      </c>
      <c r="C28879" t="inlineStr">
        <is>
          <t>2017-06-09 21:17:47+00:00</t>
        </is>
      </c>
      <c r="D28879" t="inlineStr">
        <is>
          <t>add</t>
        </is>
      </c>
      <c r="E28879" t="inlineStr">
        <is>
          <t>pyRFC3339</t>
        </is>
      </c>
      <c r="F28879" t="inlineStr">
        <is>
          <t>&gt;=1.0</t>
        </is>
      </c>
      <c r="G28879" t="inlineStr"/>
      <c r="H28879" t="inlineStr"/>
    </row>
    <row r="28880">
      <c r="A28880" t="inlineStr">
        <is>
          <t>python-server-sdk</t>
        </is>
      </c>
      <c r="B28880" t="inlineStr">
        <is>
          <t>bd06d542cbdbdb12f6bd95c564832384e9a059a9</t>
        </is>
      </c>
      <c r="C28880" t="inlineStr">
        <is>
          <t>2017-06-09 21:17:47+00:00</t>
        </is>
      </c>
      <c r="D28880" t="inlineStr">
        <is>
          <t>rem</t>
        </is>
      </c>
      <c r="E28880" t="inlineStr"/>
      <c r="F28880" t="inlineStr"/>
      <c r="G28880" t="inlineStr">
        <is>
          <t>strict-rfc3339</t>
        </is>
      </c>
      <c r="H28880" t="inlineStr">
        <is>
          <t>&gt;=0.7</t>
        </is>
      </c>
    </row>
    <row r="28881">
      <c r="A28881" t="inlineStr">
        <is>
          <t>python-server-sdk</t>
        </is>
      </c>
      <c r="B28881" t="inlineStr">
        <is>
          <t>15dce380bf14e0741fcee94bfa68aac0e64b19bc</t>
        </is>
      </c>
      <c r="C28881" t="inlineStr">
        <is>
          <t>2018-01-31 22:39:56+00:00</t>
        </is>
      </c>
      <c r="D28881" t="inlineStr">
        <is>
          <t>verchange</t>
        </is>
      </c>
      <c r="E28881" t="inlineStr">
        <is>
          <t>jsonpickle</t>
        </is>
      </c>
      <c r="F28881">
        <f>=0.9.3</f>
        <v/>
      </c>
      <c r="G28881" t="inlineStr">
        <is>
          <t>jsonpickle</t>
        </is>
      </c>
      <c r="H28881">
        <f>=0.9.3</f>
        <v/>
      </c>
    </row>
    <row r="28882">
      <c r="A28882" t="inlineStr">
        <is>
          <t>python-server-sdk</t>
        </is>
      </c>
      <c r="B28882" t="inlineStr">
        <is>
          <t>15dce380bf14e0741fcee94bfa68aac0e64b19bc</t>
        </is>
      </c>
      <c r="C28882" t="inlineStr">
        <is>
          <t>2018-01-31 22:39:56+00:00</t>
        </is>
      </c>
      <c r="D28882" t="inlineStr">
        <is>
          <t>add</t>
        </is>
      </c>
      <c r="E28882" t="inlineStr">
        <is>
          <t>semver</t>
        </is>
      </c>
      <c r="F28882" t="inlineStr">
        <is>
          <t>&gt;=2.7.9</t>
        </is>
      </c>
      <c r="G28882" t="inlineStr"/>
      <c r="H28882" t="inlineStr"/>
    </row>
    <row r="28883">
      <c r="A28883" t="inlineStr">
        <is>
          <t>python-server-sdk</t>
        </is>
      </c>
      <c r="B28883" t="inlineStr">
        <is>
          <t>4e695d20c30672720cf9c922db919fa1aeb532b4</t>
        </is>
      </c>
      <c r="C28883" t="inlineStr">
        <is>
          <t>2018-05-11 00:22:41+00:00</t>
        </is>
      </c>
      <c r="D28883" t="inlineStr">
        <is>
          <t>add</t>
        </is>
      </c>
      <c r="E28883" t="inlineStr">
        <is>
          <t>pylru</t>
        </is>
      </c>
      <c r="F28883" t="inlineStr">
        <is>
          <t>&gt;=1.0.9</t>
        </is>
      </c>
      <c r="G28883" t="inlineStr"/>
      <c r="H28883" t="inlineStr"/>
    </row>
    <row r="28884">
      <c r="A28884" t="inlineStr">
        <is>
          <t>python-server-sdk</t>
        </is>
      </c>
      <c r="B28884" t="inlineStr">
        <is>
          <t>6395345984553622efe019befade80446b881372</t>
        </is>
      </c>
      <c r="C28884" t="inlineStr">
        <is>
          <t>2018-05-31 00:35:23+00:00</t>
        </is>
      </c>
      <c r="D28884" t="inlineStr">
        <is>
          <t>rem</t>
        </is>
      </c>
      <c r="E28884" t="inlineStr"/>
      <c r="F28884" t="inlineStr"/>
      <c r="G28884" t="inlineStr">
        <is>
          <t>pylru</t>
        </is>
      </c>
      <c r="H28884" t="inlineStr">
        <is>
          <t>&gt;=1.0.9</t>
        </is>
      </c>
    </row>
    <row r="28885">
      <c r="A28885" t="inlineStr">
        <is>
          <t>python-server-sdk</t>
        </is>
      </c>
      <c r="B28885" t="inlineStr">
        <is>
          <t>823f7872b6f664560fed8f4262cd39b94114358d</t>
        </is>
      </c>
      <c r="C28885" t="inlineStr">
        <is>
          <t>2018-06-18 17:45:14+00:00</t>
        </is>
      </c>
      <c r="D28885" t="inlineStr">
        <is>
          <t>add</t>
        </is>
      </c>
      <c r="E28885" t="inlineStr">
        <is>
          <t>certifi</t>
        </is>
      </c>
      <c r="F28885" t="inlineStr">
        <is>
          <t>&gt;=2018.4.16</t>
        </is>
      </c>
      <c r="G28885" t="inlineStr"/>
      <c r="H28885" t="inlineStr"/>
    </row>
    <row r="28886">
      <c r="A28886" t="inlineStr">
        <is>
          <t>python-server-sdk</t>
        </is>
      </c>
      <c r="B28886" t="inlineStr">
        <is>
          <t>823f7872b6f664560fed8f4262cd39b94114358d</t>
        </is>
      </c>
      <c r="C28886" t="inlineStr">
        <is>
          <t>2018-06-18 17:45:14+00:00</t>
        </is>
      </c>
      <c r="D28886" t="inlineStr">
        <is>
          <t>add</t>
        </is>
      </c>
      <c r="E28886" t="inlineStr">
        <is>
          <t>urllib3</t>
        </is>
      </c>
      <c r="F28886" t="inlineStr">
        <is>
          <t>&gt;=1.22.0</t>
        </is>
      </c>
      <c r="G28886" t="inlineStr"/>
      <c r="H28886" t="inlineStr"/>
    </row>
    <row r="28887">
      <c r="A28887" t="inlineStr">
        <is>
          <t>python-server-sdk</t>
        </is>
      </c>
      <c r="B28887" t="inlineStr">
        <is>
          <t>823f7872b6f664560fed8f4262cd39b94114358d</t>
        </is>
      </c>
      <c r="C28887" t="inlineStr">
        <is>
          <t>2018-06-18 17:45:14+00:00</t>
        </is>
      </c>
      <c r="D28887" t="inlineStr">
        <is>
          <t>rem</t>
        </is>
      </c>
      <c r="E28887" t="inlineStr"/>
      <c r="F28887" t="inlineStr"/>
      <c r="G28887" t="inlineStr">
        <is>
          <t>requests</t>
        </is>
      </c>
      <c r="H28887" t="inlineStr">
        <is>
          <t>&gt;=2.17.3</t>
        </is>
      </c>
    </row>
    <row r="28888">
      <c r="A28888" t="inlineStr">
        <is>
          <t>python-server-sdk</t>
        </is>
      </c>
      <c r="B28888" t="inlineStr">
        <is>
          <t>3577b61ce63863108805ab2a70f937c96fedab72</t>
        </is>
      </c>
      <c r="C28888" t="inlineStr">
        <is>
          <t>2018-06-19 21:28:10+00:00</t>
        </is>
      </c>
      <c r="D28888" t="inlineStr">
        <is>
          <t>rem</t>
        </is>
      </c>
      <c r="E28888" t="inlineStr"/>
      <c r="F28888" t="inlineStr"/>
      <c r="G28888" t="inlineStr">
        <is>
          <t>CacheControl</t>
        </is>
      </c>
      <c r="H28888" t="inlineStr">
        <is>
          <t>&gt;=0.12.3</t>
        </is>
      </c>
    </row>
    <row r="28889">
      <c r="A28889" t="inlineStr">
        <is>
          <t>python-server-sdk</t>
        </is>
      </c>
      <c r="B28889" t="inlineStr">
        <is>
          <t>ec72b267467ca7b1ffa58ed8376e639e0983bc37</t>
        </is>
      </c>
      <c r="C28889" t="inlineStr">
        <is>
          <t>2018-10-17 22:53:41+00:00</t>
        </is>
      </c>
      <c r="D28889" t="inlineStr">
        <is>
          <t>add</t>
        </is>
      </c>
      <c r="E28889" t="inlineStr">
        <is>
          <t>expiringdict</t>
        </is>
      </c>
      <c r="F28889" t="inlineStr">
        <is>
          <t>&gt;=1.1.4</t>
        </is>
      </c>
      <c r="G28889" t="inlineStr"/>
      <c r="H28889" t="inlineStr"/>
    </row>
    <row r="28890">
      <c r="A28890" t="inlineStr">
        <is>
          <t>python-server-sdk</t>
        </is>
      </c>
      <c r="B28890" t="inlineStr">
        <is>
          <t>6e4ba2d7a19615a5a3bbae984c6f3d64dcf50e34</t>
        </is>
      </c>
      <c r="C28890" t="inlineStr">
        <is>
          <t>2019-01-31 18:47:21+00:00</t>
        </is>
      </c>
      <c r="D28890" t="inlineStr">
        <is>
          <t>rem</t>
        </is>
      </c>
      <c r="E28890" t="inlineStr"/>
      <c r="F28890" t="inlineStr"/>
      <c r="G28890" t="inlineStr">
        <is>
          <t>future</t>
        </is>
      </c>
      <c r="H28890" t="inlineStr">
        <is>
          <t>&gt;=0.16.0</t>
        </is>
      </c>
    </row>
    <row r="28891">
      <c r="A28891" t="inlineStr">
        <is>
          <t>python-server-sdk</t>
        </is>
      </c>
      <c r="B28891" t="inlineStr">
        <is>
          <t>fb5ae566c602fe1b46e3e31f554b9126036c0e0d</t>
        </is>
      </c>
      <c r="C28891" t="inlineStr">
        <is>
          <t>2019-02-13 00:18:04+00:00</t>
        </is>
      </c>
      <c r="D28891" t="inlineStr">
        <is>
          <t>rem</t>
        </is>
      </c>
      <c r="E28891" t="inlineStr"/>
      <c r="F28891" t="inlineStr"/>
      <c r="G28891" t="inlineStr">
        <is>
          <t>jsonpickle</t>
        </is>
      </c>
      <c r="H28891">
        <f>=0.9.3</f>
        <v/>
      </c>
    </row>
    <row r="28892">
      <c r="A28892" t="inlineStr">
        <is>
          <t>python-server-sdk</t>
        </is>
      </c>
      <c r="B28892" t="inlineStr">
        <is>
          <t>8adfe4c1607ca5a890b436491d9bec77ed2e1b6f</t>
        </is>
      </c>
      <c r="C28892" t="inlineStr">
        <is>
          <t>2019-11-21 17:47:03+00:00</t>
        </is>
      </c>
      <c r="D28892" t="inlineStr">
        <is>
          <t>verchange</t>
        </is>
      </c>
      <c r="E28892" t="inlineStr">
        <is>
          <t>expiringdict</t>
        </is>
      </c>
      <c r="F28892" t="inlineStr">
        <is>
          <t>&gt;=1.1.4;&lt;1.2.0</t>
        </is>
      </c>
      <c r="G28892" t="inlineStr">
        <is>
          <t>expiringdict</t>
        </is>
      </c>
      <c r="H28892" t="inlineStr">
        <is>
          <t>&gt;=1.1.4</t>
        </is>
      </c>
    </row>
    <row r="28893">
      <c r="A28893" t="inlineStr">
        <is>
          <t>python-server-sdk</t>
        </is>
      </c>
      <c r="B28893" t="inlineStr">
        <is>
          <t>3b6f6c1f4a34f2c64a4e1a06578a61a141d9aa93</t>
        </is>
      </c>
      <c r="C28893" t="inlineStr">
        <is>
          <t>2020-03-30 23:31:21+00:00</t>
        </is>
      </c>
      <c r="D28893" t="inlineStr">
        <is>
          <t>rem</t>
        </is>
      </c>
      <c r="E28893" t="inlineStr"/>
      <c r="F28893" t="inlineStr"/>
      <c r="G28893" t="inlineStr">
        <is>
          <t>backoff</t>
        </is>
      </c>
      <c r="H28893" t="inlineStr">
        <is>
          <t>&gt;=1.4.3</t>
        </is>
      </c>
    </row>
    <row r="28894">
      <c r="A28894" t="inlineStr">
        <is>
          <t>python-server-sdk</t>
        </is>
      </c>
      <c r="B28894" t="inlineStr">
        <is>
          <t>b3eea882d3bc6cc5fa013b87c9a5f4e5a21f5367</t>
        </is>
      </c>
      <c r="C28894" t="inlineStr">
        <is>
          <t>2020-10-28 18:57:20+00:00</t>
        </is>
      </c>
      <c r="D28894" t="inlineStr">
        <is>
          <t>verchange</t>
        </is>
      </c>
      <c r="E28894" t="inlineStr">
        <is>
          <t>semver</t>
        </is>
      </c>
      <c r="F28894" t="inlineStr">
        <is>
          <t>&gt;=2.10.2;&lt;3.0.0</t>
        </is>
      </c>
      <c r="G28894" t="inlineStr">
        <is>
          <t>semver</t>
        </is>
      </c>
      <c r="H28894" t="inlineStr">
        <is>
          <t>&gt;=2.7.9</t>
        </is>
      </c>
    </row>
    <row r="28895">
      <c r="A28895" t="inlineStr">
        <is>
          <t>python-server-sdk</t>
        </is>
      </c>
      <c r="B28895" t="inlineStr">
        <is>
          <t>b3eea882d3bc6cc5fa013b87c9a5f4e5a21f5367</t>
        </is>
      </c>
      <c r="C28895" t="inlineStr">
        <is>
          <t>2020-10-28 18:57:20+00:00</t>
        </is>
      </c>
      <c r="D28895" t="inlineStr">
        <is>
          <t>rem</t>
        </is>
      </c>
      <c r="E28895" t="inlineStr"/>
      <c r="F28895" t="inlineStr"/>
      <c r="G28895" t="inlineStr">
        <is>
          <t>six</t>
        </is>
      </c>
      <c r="H28895" t="inlineStr">
        <is>
          <t>&gt;=1.10.0</t>
        </is>
      </c>
    </row>
    <row r="28896">
      <c r="A28896" t="inlineStr">
        <is>
          <t>python-server-sdk</t>
        </is>
      </c>
      <c r="B28896" t="inlineStr">
        <is>
          <t>953c126bb9997a2574d2af375176a91e5c7ff849</t>
        </is>
      </c>
      <c r="C28896" t="inlineStr">
        <is>
          <t>2021-02-23 23:48:52+00:00</t>
        </is>
      </c>
      <c r="D28896" t="inlineStr">
        <is>
          <t>verchange</t>
        </is>
      </c>
      <c r="E28896" t="inlineStr">
        <is>
          <t>semver</t>
        </is>
      </c>
      <c r="F28896" t="inlineStr">
        <is>
          <t>&gt;=2.7.9;&lt;3.0.0</t>
        </is>
      </c>
      <c r="G28896" t="inlineStr">
        <is>
          <t>semver</t>
        </is>
      </c>
      <c r="H28896" t="inlineStr">
        <is>
          <t>&gt;=2.7.9</t>
        </is>
      </c>
    </row>
    <row r="28897">
      <c r="A28897" t="inlineStr">
        <is>
          <t>pystream-protobuf</t>
        </is>
      </c>
      <c r="B28897" t="inlineStr">
        <is>
          <t>d950650da365e0b81b36b253a68c02bdfc1d92cb</t>
        </is>
      </c>
      <c r="C28897" t="inlineStr">
        <is>
          <t>2016-08-12 13:40:05+00:00</t>
        </is>
      </c>
      <c r="D28897" t="inlineStr">
        <is>
          <t>verchange</t>
        </is>
      </c>
      <c r="E28897" t="inlineStr">
        <is>
          <t>protobuf</t>
        </is>
      </c>
      <c r="F28897">
        <f>=3.0.0</f>
        <v/>
      </c>
      <c r="G28897" t="inlineStr">
        <is>
          <t>protobuf</t>
        </is>
      </c>
      <c r="H28897">
        <f>=3.0.0b4</f>
        <v/>
      </c>
    </row>
    <row r="28898">
      <c r="A28898" t="inlineStr">
        <is>
          <t>pystream-protobuf</t>
        </is>
      </c>
      <c r="B28898" t="inlineStr">
        <is>
          <t>d950650da365e0b81b36b253a68c02bdfc1d92cb</t>
        </is>
      </c>
      <c r="C28898" t="inlineStr">
        <is>
          <t>2016-08-12 13:40:05+00:00</t>
        </is>
      </c>
      <c r="D28898" t="inlineStr">
        <is>
          <t>rem</t>
        </is>
      </c>
      <c r="E28898" t="inlineStr"/>
      <c r="F28898" t="inlineStr"/>
      <c r="G28898" t="inlineStr">
        <is>
          <t>six</t>
        </is>
      </c>
      <c r="H28898">
        <f>=1.10.0</f>
        <v/>
      </c>
    </row>
    <row r="28899">
      <c r="A28899" t="inlineStr">
        <is>
          <t>t1-python</t>
        </is>
      </c>
      <c r="B28899" t="inlineStr">
        <is>
          <t>7feaf8e421b1aa347009673448a3cbefa6b72f30</t>
        </is>
      </c>
      <c r="C28899" t="inlineStr">
        <is>
          <t>2017-07-05 19:13:37+00:00</t>
        </is>
      </c>
      <c r="D28899" t="inlineStr">
        <is>
          <t>verchange</t>
        </is>
      </c>
      <c r="E28899" t="inlineStr">
        <is>
          <t>six</t>
        </is>
      </c>
      <c r="F28899">
        <f>=1.9.0</f>
        <v/>
      </c>
      <c r="G28899" t="inlineStr">
        <is>
          <t>six</t>
        </is>
      </c>
      <c r="H28899">
        <f>=1.8.0</f>
        <v/>
      </c>
    </row>
    <row r="28900">
      <c r="A28900" t="inlineStr">
        <is>
          <t>t1-python</t>
        </is>
      </c>
      <c r="B28900" t="inlineStr">
        <is>
          <t>7feaf8e421b1aa347009673448a3cbefa6b72f30</t>
        </is>
      </c>
      <c r="C28900" t="inlineStr">
        <is>
          <t>2017-07-05 19:13:37+00:00</t>
        </is>
      </c>
      <c r="D28900" t="inlineStr">
        <is>
          <t>add</t>
        </is>
      </c>
      <c r="E28900" t="inlineStr">
        <is>
          <t>pyjwt</t>
        </is>
      </c>
      <c r="F28900" t="inlineStr"/>
      <c r="G28900" t="inlineStr"/>
      <c r="H28900" t="inlineStr"/>
    </row>
    <row r="28901">
      <c r="A28901" t="inlineStr">
        <is>
          <t>t1-python</t>
        </is>
      </c>
      <c r="B28901" t="inlineStr">
        <is>
          <t>7feaf8e421b1aa347009673448a3cbefa6b72f30</t>
        </is>
      </c>
      <c r="C28901" t="inlineStr">
        <is>
          <t>2017-07-05 19:13:37+00:00</t>
        </is>
      </c>
      <c r="D28901" t="inlineStr">
        <is>
          <t>add</t>
        </is>
      </c>
      <c r="E28901" t="inlineStr">
        <is>
          <t>python-dotenv</t>
        </is>
      </c>
      <c r="F28901" t="inlineStr"/>
      <c r="G28901" t="inlineStr"/>
      <c r="H28901" t="inlineStr"/>
    </row>
    <row r="28902">
      <c r="A28902" t="inlineStr">
        <is>
          <t>t1-python</t>
        </is>
      </c>
      <c r="B28902" t="inlineStr">
        <is>
          <t>dc3f756ae0cae3676565a5857fb4410c49f971ca</t>
        </is>
      </c>
      <c r="C28902" t="inlineStr">
        <is>
          <t>2017-09-11 15:49:49+00:00</t>
        </is>
      </c>
      <c r="D28902" t="inlineStr">
        <is>
          <t>verchange</t>
        </is>
      </c>
      <c r="E28902" t="inlineStr">
        <is>
          <t>six</t>
        </is>
      </c>
      <c r="F28902">
        <f>=1.10.0</f>
        <v/>
      </c>
      <c r="G28902" t="inlineStr">
        <is>
          <t>six</t>
        </is>
      </c>
      <c r="H28902">
        <f>=1.9.0</f>
        <v/>
      </c>
    </row>
    <row r="28903">
      <c r="A28903" t="inlineStr">
        <is>
          <t>t1-python</t>
        </is>
      </c>
      <c r="B28903" t="inlineStr">
        <is>
          <t>58a865bd9d0ad5be47fa68144890a7e94b48e7f6</t>
        </is>
      </c>
      <c r="C28903" t="inlineStr">
        <is>
          <t>2020-11-30 15:45:47+00:00</t>
        </is>
      </c>
      <c r="D28903" t="inlineStr">
        <is>
          <t>verchange</t>
        </is>
      </c>
      <c r="E28903" t="inlineStr">
        <is>
          <t>pyjwt</t>
        </is>
      </c>
      <c r="F28903">
        <f>=1.7.1</f>
        <v/>
      </c>
      <c r="G28903" t="inlineStr">
        <is>
          <t>pyjwt</t>
        </is>
      </c>
      <c r="H28903" t="inlineStr"/>
    </row>
    <row r="28904">
      <c r="A28904" t="inlineStr">
        <is>
          <t>t1-python</t>
        </is>
      </c>
      <c r="B28904" t="inlineStr">
        <is>
          <t>58a865bd9d0ad5be47fa68144890a7e94b48e7f6</t>
        </is>
      </c>
      <c r="C28904" t="inlineStr">
        <is>
          <t>2020-11-30 15:47:45+00:00</t>
        </is>
      </c>
      <c r="D28904" t="inlineStr">
        <is>
          <t>verchange</t>
        </is>
      </c>
      <c r="E28904" t="inlineStr">
        <is>
          <t>pyjwt</t>
        </is>
      </c>
      <c r="F28904">
        <f>=1.7.1</f>
        <v/>
      </c>
      <c r="G28904" t="inlineStr">
        <is>
          <t>pyjwt</t>
        </is>
      </c>
      <c r="H28904" t="inlineStr"/>
    </row>
    <row r="28905">
      <c r="A28905" t="inlineStr">
        <is>
          <t>terraform-compliance</t>
        </is>
      </c>
      <c r="B28905" t="inlineStr">
        <is>
          <t>16ed8d273e8f87d1077184912e3877a519065892</t>
        </is>
      </c>
      <c r="C28905" t="inlineStr">
        <is>
          <t>2018-07-10 13:44:34+00:00</t>
        </is>
      </c>
      <c r="D28905" t="inlineStr">
        <is>
          <t>verchange</t>
        </is>
      </c>
      <c r="E28905" t="inlineStr">
        <is>
          <t>radish-bdd</t>
        </is>
      </c>
      <c r="F28905">
        <f>=0.8.6</f>
        <v/>
      </c>
      <c r="G28905" t="inlineStr">
        <is>
          <t>radish-bdd</t>
        </is>
      </c>
      <c r="H28905">
        <f>=0.8.6</f>
        <v/>
      </c>
    </row>
    <row r="28906">
      <c r="A28906" t="inlineStr">
        <is>
          <t>terraform-compliance</t>
        </is>
      </c>
      <c r="B28906" t="inlineStr">
        <is>
          <t>16ed8d273e8f87d1077184912e3877a519065892</t>
        </is>
      </c>
      <c r="C28906" t="inlineStr">
        <is>
          <t>2018-07-10 13:44:34+00:00</t>
        </is>
      </c>
      <c r="D28906" t="inlineStr">
        <is>
          <t>add</t>
        </is>
      </c>
      <c r="E28906" t="inlineStr">
        <is>
          <t>gitpython</t>
        </is>
      </c>
      <c r="F28906">
        <f>=2.1.10</f>
        <v/>
      </c>
      <c r="G28906" t="inlineStr"/>
      <c r="H28906" t="inlineStr"/>
    </row>
    <row r="28907">
      <c r="A28907" t="inlineStr">
        <is>
          <t>terraform-compliance</t>
        </is>
      </c>
      <c r="B28907" t="inlineStr">
        <is>
          <t>af535fca0cf18ec2e00890a4f1edc8899ec601a3</t>
        </is>
      </c>
      <c r="C28907" t="inlineStr">
        <is>
          <t>2018-08-10 14:14:42+00:00</t>
        </is>
      </c>
      <c r="D28907" t="inlineStr">
        <is>
          <t>add</t>
        </is>
      </c>
      <c r="E28907" t="inlineStr">
        <is>
          <t>mock</t>
        </is>
      </c>
      <c r="F28907">
        <f>=2.0.0</f>
        <v/>
      </c>
      <c r="G28907" t="inlineStr"/>
      <c r="H28907" t="inlineStr"/>
    </row>
    <row r="28908">
      <c r="A28908" t="inlineStr">
        <is>
          <t>terraform-compliance</t>
        </is>
      </c>
      <c r="B28908" t="inlineStr">
        <is>
          <t>af535fca0cf18ec2e00890a4f1edc8899ec601a3</t>
        </is>
      </c>
      <c r="C28908" t="inlineStr">
        <is>
          <t>2018-08-10 14:14:42+00:00</t>
        </is>
      </c>
      <c r="D28908" t="inlineStr">
        <is>
          <t>add</t>
        </is>
      </c>
      <c r="E28908" t="inlineStr">
        <is>
          <t>netaddr</t>
        </is>
      </c>
      <c r="F28908">
        <f>=0.7.19</f>
        <v/>
      </c>
      <c r="G28908" t="inlineStr"/>
      <c r="H28908" t="inlineStr"/>
    </row>
    <row r="28909">
      <c r="A28909" t="inlineStr">
        <is>
          <t>terraform-compliance</t>
        </is>
      </c>
      <c r="B28909" t="inlineStr">
        <is>
          <t>156f391f3e79594730e85f9732dfeec88efcbbaa</t>
        </is>
      </c>
      <c r="C28909" t="inlineStr">
        <is>
          <t>2019-01-19 20:08:13+00:00</t>
        </is>
      </c>
      <c r="D28909" t="inlineStr">
        <is>
          <t>verchange</t>
        </is>
      </c>
      <c r="E28909" t="inlineStr">
        <is>
          <t>radish-bdd</t>
        </is>
      </c>
      <c r="F28909">
        <f>=0.10.0</f>
        <v/>
      </c>
      <c r="G28909" t="inlineStr">
        <is>
          <t>radish-bdd</t>
        </is>
      </c>
      <c r="H28909">
        <f>=0.8.6</f>
        <v/>
      </c>
    </row>
    <row r="28910">
      <c r="A28910" t="inlineStr">
        <is>
          <t>terraform-compliance</t>
        </is>
      </c>
      <c r="B28910" t="inlineStr">
        <is>
          <t>156f391f3e79594730e85f9732dfeec88efcbbaa</t>
        </is>
      </c>
      <c r="C28910" t="inlineStr">
        <is>
          <t>2019-01-19 20:08:13+00:00</t>
        </is>
      </c>
      <c r="D28910" t="inlineStr">
        <is>
          <t>add</t>
        </is>
      </c>
      <c r="E28910" t="inlineStr">
        <is>
          <t>colorful</t>
        </is>
      </c>
      <c r="F28910">
        <f>=0.4.4</f>
        <v/>
      </c>
      <c r="G28910" t="inlineStr"/>
      <c r="H28910" t="inlineStr"/>
    </row>
    <row r="28911">
      <c r="A28911" t="inlineStr">
        <is>
          <t>terraform-compliance</t>
        </is>
      </c>
      <c r="B28911" t="inlineStr">
        <is>
          <t>9bf612ab53f4946ddc51206b897074479a5a724a</t>
        </is>
      </c>
      <c r="C28911" t="inlineStr">
        <is>
          <t>2019-03-01 18:40:18+00:00</t>
        </is>
      </c>
      <c r="D28911" t="inlineStr">
        <is>
          <t>verchange</t>
        </is>
      </c>
      <c r="E28911" t="inlineStr">
        <is>
          <t>radish-bdd</t>
        </is>
      </c>
      <c r="F28911">
        <f>=0.11.1</f>
        <v/>
      </c>
      <c r="G28911" t="inlineStr">
        <is>
          <t>radish-bdd</t>
        </is>
      </c>
      <c r="H28911">
        <f>=0.10.0</f>
        <v/>
      </c>
    </row>
    <row r="28912">
      <c r="A28912" t="inlineStr">
        <is>
          <t>terraform-compliance</t>
        </is>
      </c>
      <c r="B28912" t="inlineStr">
        <is>
          <t>5014e96c7257ab03e72d2403fba45e9385a71ebe</t>
        </is>
      </c>
      <c r="C28912" t="inlineStr">
        <is>
          <t>2019-03-08 10:58:36+00:00</t>
        </is>
      </c>
      <c r="D28912" t="inlineStr">
        <is>
          <t>verchange</t>
        </is>
      </c>
      <c r="E28912" t="inlineStr">
        <is>
          <t>radish-bdd</t>
        </is>
      </c>
      <c r="F28912">
        <f>=0.12.1</f>
        <v/>
      </c>
      <c r="G28912" t="inlineStr">
        <is>
          <t>radish-bdd</t>
        </is>
      </c>
      <c r="H28912">
        <f>=0.11.1</f>
        <v/>
      </c>
    </row>
    <row r="28913">
      <c r="A28913" t="inlineStr">
        <is>
          <t>terraform-compliance</t>
        </is>
      </c>
      <c r="B28913" t="inlineStr">
        <is>
          <t>c987d340fd4e7a3dfe5df22abffced4190eb9c07</t>
        </is>
      </c>
      <c r="C28913" t="inlineStr">
        <is>
          <t>2019-06-20 20:57:17+00:00</t>
        </is>
      </c>
      <c r="D28913" t="inlineStr">
        <is>
          <t>verchange</t>
        </is>
      </c>
      <c r="E28913" t="inlineStr">
        <is>
          <t>gitpython</t>
        </is>
      </c>
      <c r="F28913">
        <f>=2.1.11</f>
        <v/>
      </c>
      <c r="G28913" t="inlineStr">
        <is>
          <t>gitpython</t>
        </is>
      </c>
      <c r="H28913">
        <f>=2.1.10</f>
        <v/>
      </c>
    </row>
    <row r="28914">
      <c r="A28914" t="inlineStr">
        <is>
          <t>terraform-compliance</t>
        </is>
      </c>
      <c r="B28914" t="inlineStr">
        <is>
          <t>c987d340fd4e7a3dfe5df22abffced4190eb9c07</t>
        </is>
      </c>
      <c r="C28914" t="inlineStr">
        <is>
          <t>2019-06-20 20:57:17+00:00</t>
        </is>
      </c>
      <c r="D28914" t="inlineStr">
        <is>
          <t>verchange</t>
        </is>
      </c>
      <c r="E28914" t="inlineStr">
        <is>
          <t>radish-bdd</t>
        </is>
      </c>
      <c r="F28914">
        <f>=0.13.0</f>
        <v/>
      </c>
      <c r="G28914" t="inlineStr">
        <is>
          <t>radish-bdd</t>
        </is>
      </c>
      <c r="H28914">
        <f>=0.12.1</f>
        <v/>
      </c>
    </row>
    <row r="28915">
      <c r="A28915" t="inlineStr">
        <is>
          <t>terraform-compliance</t>
        </is>
      </c>
      <c r="B28915" t="inlineStr">
        <is>
          <t>c987d340fd4e7a3dfe5df22abffced4190eb9c07</t>
        </is>
      </c>
      <c r="C28915" t="inlineStr">
        <is>
          <t>2019-06-20 20:57:17+00:00</t>
        </is>
      </c>
      <c r="D28915" t="inlineStr">
        <is>
          <t>verchange</t>
        </is>
      </c>
      <c r="E28915" t="inlineStr">
        <is>
          <t>colorful</t>
        </is>
      </c>
      <c r="F28915">
        <f>=0.5.0</f>
        <v/>
      </c>
      <c r="G28915" t="inlineStr">
        <is>
          <t>colorful</t>
        </is>
      </c>
      <c r="H28915">
        <f>=0.4.4</f>
        <v/>
      </c>
    </row>
    <row r="28916">
      <c r="A28916" t="inlineStr">
        <is>
          <t>terraform-compliance</t>
        </is>
      </c>
      <c r="B28916" t="inlineStr">
        <is>
          <t>c987d340fd4e7a3dfe5df22abffced4190eb9c07</t>
        </is>
      </c>
      <c r="C28916" t="inlineStr">
        <is>
          <t>2019-06-20 20:57:17+00:00</t>
        </is>
      </c>
      <c r="D28916" t="inlineStr">
        <is>
          <t>verchange</t>
        </is>
      </c>
      <c r="E28916" t="inlineStr">
        <is>
          <t>mock</t>
        </is>
      </c>
      <c r="F28916">
        <f>=3.0.5</f>
        <v/>
      </c>
      <c r="G28916" t="inlineStr">
        <is>
          <t>mock</t>
        </is>
      </c>
      <c r="H28916">
        <f>=2.0.0</f>
        <v/>
      </c>
    </row>
    <row r="28917">
      <c r="A28917" t="inlineStr">
        <is>
          <t>terraform-compliance</t>
        </is>
      </c>
      <c r="B28917" t="inlineStr">
        <is>
          <t>c987d340fd4e7a3dfe5df22abffced4190eb9c07</t>
        </is>
      </c>
      <c r="C28917" t="inlineStr">
        <is>
          <t>2019-06-20 20:57:17+00:00</t>
        </is>
      </c>
      <c r="D28917" t="inlineStr">
        <is>
          <t>add</t>
        </is>
      </c>
      <c r="E28917" t="inlineStr">
        <is>
          <t>filetype</t>
        </is>
      </c>
      <c r="F28917">
        <f>=1.0.5</f>
        <v/>
      </c>
      <c r="G28917" t="inlineStr"/>
      <c r="H28917" t="inlineStr"/>
    </row>
    <row r="28918">
      <c r="A28918" t="inlineStr">
        <is>
          <t>terraform-compliance</t>
        </is>
      </c>
      <c r="B28918" t="inlineStr">
        <is>
          <t>c987d340fd4e7a3dfe5df22abffced4190eb9c07</t>
        </is>
      </c>
      <c r="C28918" t="inlineStr">
        <is>
          <t>2019-06-20 20:57:17+00:00</t>
        </is>
      </c>
      <c r="D28918" t="inlineStr">
        <is>
          <t>rem</t>
        </is>
      </c>
      <c r="E28918" t="inlineStr"/>
      <c r="F28918" t="inlineStr"/>
      <c r="G28918" t="inlineStr">
        <is>
          <t>terraform_validate</t>
        </is>
      </c>
      <c r="H28918">
        <f>=2.8.0</f>
        <v/>
      </c>
    </row>
    <row r="28919">
      <c r="A28919" t="inlineStr">
        <is>
          <t>terraform-compliance</t>
        </is>
      </c>
      <c r="B28919" t="inlineStr">
        <is>
          <t>aeec9ead77786062c60faff129380b0accce5a4c</t>
        </is>
      </c>
      <c r="C28919" t="inlineStr">
        <is>
          <t>2019-06-28 16:47:26+00:00</t>
        </is>
      </c>
      <c r="D28919" t="inlineStr">
        <is>
          <t>verchange</t>
        </is>
      </c>
      <c r="E28919" t="inlineStr">
        <is>
          <t>radish-bdd</t>
        </is>
      </c>
      <c r="F28919">
        <f>=0.13.1</f>
        <v/>
      </c>
      <c r="G28919" t="inlineStr">
        <is>
          <t>radish-bdd</t>
        </is>
      </c>
      <c r="H28919">
        <f>=0.13.0</f>
        <v/>
      </c>
    </row>
    <row r="28920">
      <c r="A28920" t="inlineStr">
        <is>
          <t>terraform-compliance</t>
        </is>
      </c>
      <c r="B28920" t="inlineStr">
        <is>
          <t>07e377c849ee7d309d667c608d284b91aef96298</t>
        </is>
      </c>
      <c r="C28920" t="inlineStr">
        <is>
          <t>2019-07-30 13:50:46+00:00</t>
        </is>
      </c>
      <c r="D28920" t="inlineStr">
        <is>
          <t>verchange</t>
        </is>
      </c>
      <c r="E28920" t="inlineStr">
        <is>
          <t>gitpython</t>
        </is>
      </c>
      <c r="F28920">
        <f>=2.1.13</f>
        <v/>
      </c>
      <c r="G28920" t="inlineStr">
        <is>
          <t>gitpython</t>
        </is>
      </c>
      <c r="H28920">
        <f>=2.1.11</f>
        <v/>
      </c>
    </row>
    <row r="28921">
      <c r="A28921" t="inlineStr">
        <is>
          <t>terraform-compliance</t>
        </is>
      </c>
      <c r="B28921" t="inlineStr">
        <is>
          <t>07e377c849ee7d309d667c608d284b91aef96298</t>
        </is>
      </c>
      <c r="C28921" t="inlineStr">
        <is>
          <t>2019-07-30 13:50:46+00:00</t>
        </is>
      </c>
      <c r="D28921" t="inlineStr">
        <is>
          <t>verchange</t>
        </is>
      </c>
      <c r="E28921" t="inlineStr">
        <is>
          <t>colorful</t>
        </is>
      </c>
      <c r="F28921">
        <f>=0.5.1a1</f>
        <v/>
      </c>
      <c r="G28921" t="inlineStr">
        <is>
          <t>colorful</t>
        </is>
      </c>
      <c r="H28921">
        <f>=0.5.0</f>
        <v/>
      </c>
    </row>
    <row r="28922">
      <c r="A28922" t="inlineStr">
        <is>
          <t>terraform-compliance</t>
        </is>
      </c>
      <c r="B28922" t="inlineStr">
        <is>
          <t>d79c5f96f06a9f34b839fedbcc9989e6f2865278</t>
        </is>
      </c>
      <c r="C28922" t="inlineStr">
        <is>
          <t>2019-08-09 09:33:41+00:00</t>
        </is>
      </c>
      <c r="D28922" t="inlineStr">
        <is>
          <t>verchange</t>
        </is>
      </c>
      <c r="E28922" t="inlineStr">
        <is>
          <t>colorful</t>
        </is>
      </c>
      <c r="F28922">
        <f>=0.5.1</f>
        <v/>
      </c>
      <c r="G28922" t="inlineStr">
        <is>
          <t>colorful</t>
        </is>
      </c>
      <c r="H28922">
        <f>=0.5.1a1</f>
        <v/>
      </c>
    </row>
    <row r="28923">
      <c r="A28923" t="inlineStr">
        <is>
          <t>terraform-compliance</t>
        </is>
      </c>
      <c r="B28923" t="inlineStr">
        <is>
          <t>84edb59f1c9d27757167915277f86be13ede2915</t>
        </is>
      </c>
      <c r="C28923" t="inlineStr">
        <is>
          <t>2019-08-16 10:15:39+00:00</t>
        </is>
      </c>
      <c r="D28923" t="inlineStr">
        <is>
          <t>verchange</t>
        </is>
      </c>
      <c r="E28923" t="inlineStr">
        <is>
          <t>gitpython</t>
        </is>
      </c>
      <c r="F28923">
        <f>=3.0.1</f>
        <v/>
      </c>
      <c r="G28923" t="inlineStr">
        <is>
          <t>gitpython</t>
        </is>
      </c>
      <c r="H28923">
        <f>=2.1.13</f>
        <v/>
      </c>
    </row>
    <row r="28924">
      <c r="A28924" t="inlineStr">
        <is>
          <t>terraform-compliance</t>
        </is>
      </c>
      <c r="B28924" t="inlineStr">
        <is>
          <t>086b5949327a79cac06509b3c775cee6c377c2ae</t>
        </is>
      </c>
      <c r="C28924" t="inlineStr">
        <is>
          <t>2019-08-20 14:29:26+00:00</t>
        </is>
      </c>
      <c r="D28924" t="inlineStr">
        <is>
          <t>rem</t>
        </is>
      </c>
      <c r="E28924" t="inlineStr"/>
      <c r="F28924" t="inlineStr"/>
      <c r="G28924" t="inlineStr">
        <is>
          <t>radish</t>
        </is>
      </c>
      <c r="H28924">
        <f>=0.1.10</f>
        <v/>
      </c>
    </row>
    <row r="28925">
      <c r="A28925" t="inlineStr">
        <is>
          <t>terraform-compliance</t>
        </is>
      </c>
      <c r="B28925" t="inlineStr">
        <is>
          <t>94927c83a1d85d2d4485bce2d94dd3b71674b9da</t>
        </is>
      </c>
      <c r="C28925" t="inlineStr">
        <is>
          <t>2019-08-22 15:26:43+00:00</t>
        </is>
      </c>
      <c r="D28925" t="inlineStr">
        <is>
          <t>verchange</t>
        </is>
      </c>
      <c r="E28925" t="inlineStr">
        <is>
          <t>gitpython</t>
        </is>
      </c>
      <c r="F28925">
        <f>=3.0.2</f>
        <v/>
      </c>
      <c r="G28925" t="inlineStr">
        <is>
          <t>gitpython</t>
        </is>
      </c>
      <c r="H28925">
        <f>=3.0.1</f>
        <v/>
      </c>
    </row>
    <row r="28926">
      <c r="A28926" t="inlineStr">
        <is>
          <t>terraform-compliance</t>
        </is>
      </c>
      <c r="B28926" t="inlineStr">
        <is>
          <t>b779434dd77817825e4ebd15d66c257364f9d875</t>
        </is>
      </c>
      <c r="C28926" t="inlineStr">
        <is>
          <t>2019-08-26 12:04:31+00:00</t>
        </is>
      </c>
      <c r="D28926" t="inlineStr">
        <is>
          <t>verchange</t>
        </is>
      </c>
      <c r="E28926" t="inlineStr">
        <is>
          <t>colorful</t>
        </is>
      </c>
      <c r="F28926">
        <f>=0.5.3</f>
        <v/>
      </c>
      <c r="G28926" t="inlineStr">
        <is>
          <t>colorful</t>
        </is>
      </c>
      <c r="H28926">
        <f>=0.5.1</f>
        <v/>
      </c>
    </row>
    <row r="28927">
      <c r="A28927" t="inlineStr">
        <is>
          <t>terraform-compliance</t>
        </is>
      </c>
      <c r="B28927" t="inlineStr">
        <is>
          <t>cbdbcdc75a8c757bdbb999d2f5458c6502599b04</t>
        </is>
      </c>
      <c r="C28927" t="inlineStr">
        <is>
          <t>2019-10-29 15:08:28+00:00</t>
        </is>
      </c>
      <c r="D28927" t="inlineStr">
        <is>
          <t>verchange</t>
        </is>
      </c>
      <c r="E28927" t="inlineStr">
        <is>
          <t>gitpython</t>
        </is>
      </c>
      <c r="F28927">
        <f>=3.0.4</f>
        <v/>
      </c>
      <c r="G28927" t="inlineStr">
        <is>
          <t>gitpython</t>
        </is>
      </c>
      <c r="H28927">
        <f>=3.0.2</f>
        <v/>
      </c>
    </row>
    <row r="28928">
      <c r="A28928" t="inlineStr">
        <is>
          <t>terraform-compliance</t>
        </is>
      </c>
      <c r="B28928" t="inlineStr">
        <is>
          <t>cbdbcdc75a8c757bdbb999d2f5458c6502599b04</t>
        </is>
      </c>
      <c r="C28928" t="inlineStr">
        <is>
          <t>2019-10-29 15:08:28+00:00</t>
        </is>
      </c>
      <c r="D28928" t="inlineStr">
        <is>
          <t>verchange</t>
        </is>
      </c>
      <c r="E28928" t="inlineStr">
        <is>
          <t>colorful</t>
        </is>
      </c>
      <c r="F28928">
        <f>=0.5.4</f>
        <v/>
      </c>
      <c r="G28928" t="inlineStr">
        <is>
          <t>colorful</t>
        </is>
      </c>
      <c r="H28928">
        <f>=0.5.3</f>
        <v/>
      </c>
    </row>
    <row r="28929">
      <c r="A28929" t="inlineStr">
        <is>
          <t>terraform-compliance</t>
        </is>
      </c>
      <c r="B28929" t="inlineStr">
        <is>
          <t>02be1d2c4c98754f41998ccb2e9557708eac141b</t>
        </is>
      </c>
      <c r="C28929" t="inlineStr">
        <is>
          <t>2019-11-15 17:32:41+00:00</t>
        </is>
      </c>
      <c r="D28929" t="inlineStr">
        <is>
          <t>verchange</t>
        </is>
      </c>
      <c r="E28929" t="inlineStr">
        <is>
          <t>gitpython</t>
        </is>
      </c>
      <c r="F28929">
        <f>=3.0.5</f>
        <v/>
      </c>
      <c r="G28929" t="inlineStr">
        <is>
          <t>gitpython</t>
        </is>
      </c>
      <c r="H28929">
        <f>=3.0.4</f>
        <v/>
      </c>
    </row>
    <row r="28930">
      <c r="A28930" t="inlineStr">
        <is>
          <t>terraform-compliance</t>
        </is>
      </c>
      <c r="B28930" t="inlineStr">
        <is>
          <t>9d8ecb55e3fd6fcd15c463cb78f1c2f206918011</t>
        </is>
      </c>
      <c r="C28930" t="inlineStr">
        <is>
          <t>2019-12-06 11:07:03+00:00</t>
        </is>
      </c>
      <c r="D28930" t="inlineStr">
        <is>
          <t>add</t>
        </is>
      </c>
      <c r="E28930" t="inlineStr">
        <is>
          <t>junit-xml</t>
        </is>
      </c>
      <c r="F28930">
        <f>=1.8</f>
        <v/>
      </c>
      <c r="G28930" t="inlineStr"/>
      <c r="H28930" t="inlineStr"/>
    </row>
    <row r="28931">
      <c r="A28931" t="inlineStr">
        <is>
          <t>terraform-compliance</t>
        </is>
      </c>
      <c r="B28931" t="inlineStr">
        <is>
          <t>9d8ecb55e3fd6fcd15c463cb78f1c2f206918011</t>
        </is>
      </c>
      <c r="C28931" t="inlineStr">
        <is>
          <t>2019-12-06 11:07:03+00:00</t>
        </is>
      </c>
      <c r="D28931" t="inlineStr">
        <is>
          <t>add</t>
        </is>
      </c>
      <c r="E28931" t="inlineStr">
        <is>
          <t>lxml</t>
        </is>
      </c>
      <c r="F28931">
        <f>=4.4.2</f>
        <v/>
      </c>
      <c r="G28931" t="inlineStr"/>
      <c r="H28931" t="inlineStr"/>
    </row>
    <row r="28932">
      <c r="A28932" t="inlineStr">
        <is>
          <t>terraform-compliance</t>
        </is>
      </c>
      <c r="B28932" t="inlineStr">
        <is>
          <t>bf77f014f632dd5043fad42d83abd52fadbd7d68</t>
        </is>
      </c>
      <c r="C28932" t="inlineStr">
        <is>
          <t>2020-02-01 23:00:16+00:00</t>
        </is>
      </c>
      <c r="D28932" t="inlineStr">
        <is>
          <t>verchange</t>
        </is>
      </c>
      <c r="E28932" t="inlineStr">
        <is>
          <t>lxml</t>
        </is>
      </c>
      <c r="F28932">
        <f>=4.5.0</f>
        <v/>
      </c>
      <c r="G28932" t="inlineStr">
        <is>
          <t>lxml</t>
        </is>
      </c>
      <c r="H28932">
        <f>=4.4.2</f>
        <v/>
      </c>
    </row>
    <row r="28933">
      <c r="A28933" t="inlineStr">
        <is>
          <t>terraform-compliance</t>
        </is>
      </c>
      <c r="B28933" t="inlineStr">
        <is>
          <t>bf77f014f632dd5043fad42d83abd52fadbd7d68</t>
        </is>
      </c>
      <c r="C28933" t="inlineStr">
        <is>
          <t>2020-02-01 23:00:16+00:00</t>
        </is>
      </c>
      <c r="D28933" t="inlineStr">
        <is>
          <t>add</t>
        </is>
      </c>
      <c r="E28933" t="inlineStr">
        <is>
          <t>emoji</t>
        </is>
      </c>
      <c r="F28933">
        <f>=0.5.4</f>
        <v/>
      </c>
      <c r="G28933" t="inlineStr"/>
      <c r="H28933" t="inlineStr"/>
    </row>
    <row r="28934">
      <c r="A28934" t="inlineStr">
        <is>
          <t>terraform-compliance</t>
        </is>
      </c>
      <c r="B28934" t="inlineStr">
        <is>
          <t>83fc24557c9717b71f02af81084e2cec011e4dec</t>
        </is>
      </c>
      <c r="C28934" t="inlineStr">
        <is>
          <t>2020-02-16 21:23:09+00:00</t>
        </is>
      </c>
      <c r="D28934" t="inlineStr">
        <is>
          <t>verchange</t>
        </is>
      </c>
      <c r="E28934" t="inlineStr">
        <is>
          <t>gitpython</t>
        </is>
      </c>
      <c r="F28934">
        <f>=3.0.7</f>
        <v/>
      </c>
      <c r="G28934" t="inlineStr">
        <is>
          <t>gitpython</t>
        </is>
      </c>
      <c r="H28934">
        <f>=3.0.5</f>
        <v/>
      </c>
    </row>
    <row r="28935">
      <c r="A28935" t="inlineStr">
        <is>
          <t>terraform-compliance</t>
        </is>
      </c>
      <c r="B28935" t="inlineStr">
        <is>
          <t>83fc24557c9717b71f02af81084e2cec011e4dec</t>
        </is>
      </c>
      <c r="C28935" t="inlineStr">
        <is>
          <t>2020-02-16 21:23:09+00:00</t>
        </is>
      </c>
      <c r="D28935" t="inlineStr">
        <is>
          <t>verchange</t>
        </is>
      </c>
      <c r="E28935" t="inlineStr">
        <is>
          <t>mock</t>
        </is>
      </c>
      <c r="F28935">
        <f>=4.0.1</f>
        <v/>
      </c>
      <c r="G28935" t="inlineStr">
        <is>
          <t>mock</t>
        </is>
      </c>
      <c r="H28935">
        <f>=3.0.5</f>
        <v/>
      </c>
    </row>
    <row r="28936">
      <c r="A28936" t="inlineStr">
        <is>
          <t>terraform-compliance</t>
        </is>
      </c>
      <c r="B28936" t="inlineStr">
        <is>
          <t>4fc58f47e6d19ba28a854dcc8f54ee15dad1e04a</t>
        </is>
      </c>
      <c r="C28936" t="inlineStr">
        <is>
          <t>2020-02-23 17:53:59+00:00</t>
        </is>
      </c>
      <c r="D28936" t="inlineStr">
        <is>
          <t>verchange</t>
        </is>
      </c>
      <c r="E28936" t="inlineStr">
        <is>
          <t>gitpython</t>
        </is>
      </c>
      <c r="F28936">
        <f>=3.0.8</f>
        <v/>
      </c>
      <c r="G28936" t="inlineStr">
        <is>
          <t>gitpython</t>
        </is>
      </c>
      <c r="H28936">
        <f>=3.0.7</f>
        <v/>
      </c>
    </row>
    <row r="28937">
      <c r="A28937" t="inlineStr">
        <is>
          <t>terraform-compliance</t>
        </is>
      </c>
      <c r="B28937" t="inlineStr">
        <is>
          <t>4fc58f47e6d19ba28a854dcc8f54ee15dad1e04a</t>
        </is>
      </c>
      <c r="C28937" t="inlineStr">
        <is>
          <t>2020-02-23 17:53:59+00:00</t>
        </is>
      </c>
      <c r="D28937" t="inlineStr">
        <is>
          <t>add</t>
        </is>
      </c>
      <c r="E28937" t="inlineStr">
        <is>
          <t>ddt</t>
        </is>
      </c>
      <c r="F28937">
        <f>=1.2.2</f>
        <v/>
      </c>
      <c r="G28937" t="inlineStr"/>
      <c r="H28937" t="inlineStr"/>
    </row>
    <row r="28938">
      <c r="A28938" t="inlineStr">
        <is>
          <t>terraform-compliance</t>
        </is>
      </c>
      <c r="B28938" t="inlineStr">
        <is>
          <t>a8d458209e53d4d196ab1f1ac0323b85eca670f5</t>
        </is>
      </c>
      <c r="C28938" t="inlineStr">
        <is>
          <t>2020-02-25 10:06:08+00:00</t>
        </is>
      </c>
      <c r="D28938" t="inlineStr">
        <is>
          <t>verchange</t>
        </is>
      </c>
      <c r="E28938" t="inlineStr">
        <is>
          <t>gitpython</t>
        </is>
      </c>
      <c r="F28938">
        <f>=3.1.0</f>
        <v/>
      </c>
      <c r="G28938" t="inlineStr">
        <is>
          <t>gitpython</t>
        </is>
      </c>
      <c r="H28938">
        <f>=3.0.8</f>
        <v/>
      </c>
    </row>
    <row r="28939">
      <c r="A28939" t="inlineStr">
        <is>
          <t>terraform-compliance</t>
        </is>
      </c>
      <c r="B28939" t="inlineStr">
        <is>
          <t>a8d458209e53d4d196ab1f1ac0323b85eca670f5</t>
        </is>
      </c>
      <c r="C28939" t="inlineStr">
        <is>
          <t>2020-02-25 10:06:08+00:00</t>
        </is>
      </c>
      <c r="D28939" t="inlineStr">
        <is>
          <t>verchange</t>
        </is>
      </c>
      <c r="E28939" t="inlineStr">
        <is>
          <t>junit-xml</t>
        </is>
      </c>
      <c r="F28939">
        <f>=1.9</f>
        <v/>
      </c>
      <c r="G28939" t="inlineStr">
        <is>
          <t>junit-xml</t>
        </is>
      </c>
      <c r="H28939">
        <f>=1.8</f>
        <v/>
      </c>
    </row>
    <row r="28940">
      <c r="A28940" t="inlineStr">
        <is>
          <t>terraform-compliance</t>
        </is>
      </c>
      <c r="B28940" t="inlineStr">
        <is>
          <t>cc86da05bac78b76ead939c0fb16cb734f6c03db</t>
        </is>
      </c>
      <c r="C28940" t="inlineStr">
        <is>
          <t>2020-03-30 15:19:55+00:00</t>
        </is>
      </c>
      <c r="D28940" t="inlineStr">
        <is>
          <t>verchange</t>
        </is>
      </c>
      <c r="E28940" t="inlineStr">
        <is>
          <t>mock</t>
        </is>
      </c>
      <c r="F28940">
        <f>=4.0.2</f>
        <v/>
      </c>
      <c r="G28940" t="inlineStr">
        <is>
          <t>mock</t>
        </is>
      </c>
      <c r="H28940">
        <f>=4.0.1</f>
        <v/>
      </c>
    </row>
    <row r="28941">
      <c r="A28941" t="inlineStr">
        <is>
          <t>terraform-compliance</t>
        </is>
      </c>
      <c r="B28941" t="inlineStr">
        <is>
          <t>cc86da05bac78b76ead939c0fb16cb734f6c03db</t>
        </is>
      </c>
      <c r="C28941" t="inlineStr">
        <is>
          <t>2020-03-30 15:19:55+00:00</t>
        </is>
      </c>
      <c r="D28941" t="inlineStr">
        <is>
          <t>verchange</t>
        </is>
      </c>
      <c r="E28941" t="inlineStr">
        <is>
          <t>ddt</t>
        </is>
      </c>
      <c r="F28941">
        <f>=1.3.1</f>
        <v/>
      </c>
      <c r="G28941" t="inlineStr">
        <is>
          <t>ddt</t>
        </is>
      </c>
      <c r="H28941">
        <f>=1.2.2</f>
        <v/>
      </c>
    </row>
    <row r="28942">
      <c r="A28942" t="inlineStr">
        <is>
          <t>terraform-compliance</t>
        </is>
      </c>
      <c r="B28942" t="inlineStr">
        <is>
          <t>cc86da05bac78b76ead939c0fb16cb734f6c03db</t>
        </is>
      </c>
      <c r="C28942" t="inlineStr">
        <is>
          <t>2020-03-30 15:19:55+00:00</t>
        </is>
      </c>
      <c r="D28942" t="inlineStr">
        <is>
          <t>verchange</t>
        </is>
      </c>
      <c r="E28942" t="inlineStr">
        <is>
          <t>filetype</t>
        </is>
      </c>
      <c r="F28942">
        <f>=1.0.6</f>
        <v/>
      </c>
      <c r="G28942" t="inlineStr">
        <is>
          <t>filetype</t>
        </is>
      </c>
      <c r="H28942">
        <f>=1.0.5</f>
        <v/>
      </c>
    </row>
    <row r="28943">
      <c r="A28943" t="inlineStr">
        <is>
          <t>terraform-compliance</t>
        </is>
      </c>
      <c r="B28943" t="inlineStr">
        <is>
          <t>6d0f396a6a68298ee344d81a0960e7cddf7697cf</t>
        </is>
      </c>
      <c r="C28943" t="inlineStr">
        <is>
          <t>2020-04-13 15:09:05+00:00</t>
        </is>
      </c>
      <c r="D28943" t="inlineStr">
        <is>
          <t>verchange</t>
        </is>
      </c>
      <c r="E28943" t="inlineStr">
        <is>
          <t>gitpython</t>
        </is>
      </c>
      <c r="F28943">
        <f>=3.1.1</f>
        <v/>
      </c>
      <c r="G28943" t="inlineStr">
        <is>
          <t>gitpython</t>
        </is>
      </c>
      <c r="H28943">
        <f>=3.1.0</f>
        <v/>
      </c>
    </row>
    <row r="28944">
      <c r="A28944" t="inlineStr">
        <is>
          <t>terraform-compliance</t>
        </is>
      </c>
      <c r="B28944" t="inlineStr">
        <is>
          <t>7d89a538a638ec18f27f64a0b1107c80b8603f9d</t>
        </is>
      </c>
      <c r="C28944" t="inlineStr">
        <is>
          <t>2020-04-30 09:51:39+00:00</t>
        </is>
      </c>
      <c r="D28944" t="inlineStr">
        <is>
          <t>verchange</t>
        </is>
      </c>
      <c r="E28944" t="inlineStr">
        <is>
          <t>filetype</t>
        </is>
      </c>
      <c r="F28944">
        <f>=1.0.7</f>
        <v/>
      </c>
      <c r="G28944" t="inlineStr">
        <is>
          <t>filetype</t>
        </is>
      </c>
      <c r="H28944">
        <f>=1.0.6</f>
        <v/>
      </c>
    </row>
    <row r="28945">
      <c r="A28945" t="inlineStr">
        <is>
          <t>terraform-compliance</t>
        </is>
      </c>
      <c r="B28945" t="inlineStr">
        <is>
          <t>7d89a538a638ec18f27f64a0b1107c80b8603f9d</t>
        </is>
      </c>
      <c r="C28945" t="inlineStr">
        <is>
          <t>2020-04-30 09:51:39+00:00</t>
        </is>
      </c>
      <c r="D28945" t="inlineStr">
        <is>
          <t>add</t>
        </is>
      </c>
      <c r="E28945" t="inlineStr">
        <is>
          <t>pytest</t>
        </is>
      </c>
      <c r="F28945">
        <f>=5.4.1</f>
        <v/>
      </c>
      <c r="G28945" t="inlineStr"/>
      <c r="H28945" t="inlineStr"/>
    </row>
    <row r="28946">
      <c r="A28946" t="inlineStr">
        <is>
          <t>terraform-compliance</t>
        </is>
      </c>
      <c r="B28946" t="inlineStr">
        <is>
          <t>d60b2702555c465e85bc41e3a9297154f2c623f9</t>
        </is>
      </c>
      <c r="C28946" t="inlineStr">
        <is>
          <t>2020-05-12 10:32:35+00:00</t>
        </is>
      </c>
      <c r="D28946" t="inlineStr">
        <is>
          <t>verchange</t>
        </is>
      </c>
      <c r="E28946" t="inlineStr">
        <is>
          <t>gitpython</t>
        </is>
      </c>
      <c r="F28946">
        <f>=3.1.2</f>
        <v/>
      </c>
      <c r="G28946" t="inlineStr">
        <is>
          <t>gitpython</t>
        </is>
      </c>
      <c r="H28946">
        <f>=3.1.1</f>
        <v/>
      </c>
    </row>
    <row r="28947">
      <c r="A28947" t="inlineStr">
        <is>
          <t>terraform-compliance</t>
        </is>
      </c>
      <c r="B28947" t="inlineStr">
        <is>
          <t>d60b2702555c465e85bc41e3a9297154f2c623f9</t>
        </is>
      </c>
      <c r="C28947" t="inlineStr">
        <is>
          <t>2020-05-12 10:32:35+00:00</t>
        </is>
      </c>
      <c r="D28947" t="inlineStr">
        <is>
          <t>verchange</t>
        </is>
      </c>
      <c r="E28947" t="inlineStr">
        <is>
          <t>ddt</t>
        </is>
      </c>
      <c r="F28947">
        <f>=1.4.0</f>
        <v/>
      </c>
      <c r="G28947" t="inlineStr">
        <is>
          <t>ddt</t>
        </is>
      </c>
      <c r="H28947">
        <f>=1.3.1</f>
        <v/>
      </c>
    </row>
    <row r="28948">
      <c r="A28948" t="inlineStr">
        <is>
          <t>terraform-compliance</t>
        </is>
      </c>
      <c r="B28948" t="inlineStr">
        <is>
          <t>d60b2702555c465e85bc41e3a9297154f2c623f9</t>
        </is>
      </c>
      <c r="C28948" t="inlineStr">
        <is>
          <t>2020-05-12 10:32:35+00:00</t>
        </is>
      </c>
      <c r="D28948" t="inlineStr">
        <is>
          <t>add</t>
        </is>
      </c>
      <c r="E28948" t="inlineStr">
        <is>
          <t>nose</t>
        </is>
      </c>
      <c r="F28948">
        <f>=1.3.7</f>
        <v/>
      </c>
      <c r="G28948" t="inlineStr"/>
      <c r="H28948" t="inlineStr"/>
    </row>
    <row r="28949">
      <c r="A28949" t="inlineStr">
        <is>
          <t>terraform-compliance</t>
        </is>
      </c>
      <c r="B28949" t="inlineStr">
        <is>
          <t>d9a5323645088049dce2e6b6c610675e66a7146c</t>
        </is>
      </c>
      <c r="C28949" t="inlineStr">
        <is>
          <t>2020-05-19 12:52:46+00:00</t>
        </is>
      </c>
      <c r="D28949" t="inlineStr">
        <is>
          <t>verchange</t>
        </is>
      </c>
      <c r="E28949" t="inlineStr">
        <is>
          <t>pytest</t>
        </is>
      </c>
      <c r="F28949">
        <f>=5.4.2</f>
        <v/>
      </c>
      <c r="G28949" t="inlineStr">
        <is>
          <t>pytest</t>
        </is>
      </c>
      <c r="H28949">
        <f>=5.4.1</f>
        <v/>
      </c>
    </row>
    <row r="28950">
      <c r="A28950" t="inlineStr">
        <is>
          <t>terraform-compliance</t>
        </is>
      </c>
      <c r="B28950" t="inlineStr">
        <is>
          <t>a08f8d3a8bee237440616cfc022d17e6b2db09d7</t>
        </is>
      </c>
      <c r="C28950" t="inlineStr">
        <is>
          <t>2020-06-03 15:36:15+00:00</t>
        </is>
      </c>
      <c r="D28950" t="inlineStr">
        <is>
          <t>verchange</t>
        </is>
      </c>
      <c r="E28950" t="inlineStr">
        <is>
          <t>gitpython</t>
        </is>
      </c>
      <c r="F28950">
        <f>=3.1.3</f>
        <v/>
      </c>
      <c r="G28950" t="inlineStr">
        <is>
          <t>gitpython</t>
        </is>
      </c>
      <c r="H28950">
        <f>=3.1.2</f>
        <v/>
      </c>
    </row>
    <row r="28951">
      <c r="A28951" t="inlineStr">
        <is>
          <t>terraform-compliance</t>
        </is>
      </c>
      <c r="B28951" t="inlineStr">
        <is>
          <t>a08f8d3a8bee237440616cfc022d17e6b2db09d7</t>
        </is>
      </c>
      <c r="C28951" t="inlineStr">
        <is>
          <t>2020-06-03 15:36:15+00:00</t>
        </is>
      </c>
      <c r="D28951" t="inlineStr">
        <is>
          <t>verchange</t>
        </is>
      </c>
      <c r="E28951" t="inlineStr">
        <is>
          <t>ddt</t>
        </is>
      </c>
      <c r="F28951">
        <f>=1.4.1</f>
        <v/>
      </c>
      <c r="G28951" t="inlineStr">
        <is>
          <t>ddt</t>
        </is>
      </c>
      <c r="H28951">
        <f>=1.4.0</f>
        <v/>
      </c>
    </row>
    <row r="28952">
      <c r="A28952" t="inlineStr">
        <is>
          <t>terraform-compliance</t>
        </is>
      </c>
      <c r="B28952" t="inlineStr">
        <is>
          <t>a08f8d3a8bee237440616cfc022d17e6b2db09d7</t>
        </is>
      </c>
      <c r="C28952" t="inlineStr">
        <is>
          <t>2020-06-03 15:36:15+00:00</t>
        </is>
      </c>
      <c r="D28952" t="inlineStr">
        <is>
          <t>verchange</t>
        </is>
      </c>
      <c r="E28952" t="inlineStr">
        <is>
          <t>pytest</t>
        </is>
      </c>
      <c r="F28952">
        <f>=5.4.3</f>
        <v/>
      </c>
      <c r="G28952" t="inlineStr">
        <is>
          <t>pytest</t>
        </is>
      </c>
      <c r="H28952">
        <f>=5.4.2</f>
        <v/>
      </c>
    </row>
    <row r="28953">
      <c r="A28953" t="inlineStr">
        <is>
          <t>terraform-compliance</t>
        </is>
      </c>
      <c r="B28953" t="inlineStr">
        <is>
          <t>a08f8d3a8bee237440616cfc022d17e6b2db09d7</t>
        </is>
      </c>
      <c r="C28953" t="inlineStr">
        <is>
          <t>2020-06-03 15:36:15+00:00</t>
        </is>
      </c>
      <c r="D28953" t="inlineStr">
        <is>
          <t>verchange</t>
        </is>
      </c>
      <c r="E28953" t="inlineStr">
        <is>
          <t>lxml</t>
        </is>
      </c>
      <c r="F28953">
        <f>=4.5.1</f>
        <v/>
      </c>
      <c r="G28953" t="inlineStr">
        <is>
          <t>lxml</t>
        </is>
      </c>
      <c r="H28953">
        <f>=4.5.0</f>
        <v/>
      </c>
    </row>
    <row r="28954">
      <c r="A28954" t="inlineStr">
        <is>
          <t>terraform-compliance</t>
        </is>
      </c>
      <c r="B28954" t="inlineStr">
        <is>
          <t>83636f0a0bad2e0e73eae70cf153c76f952cd2f3</t>
        </is>
      </c>
      <c r="C28954" t="inlineStr">
        <is>
          <t>2020-06-19 09:03:11+00:00</t>
        </is>
      </c>
      <c r="D28954" t="inlineStr">
        <is>
          <t>verchange</t>
        </is>
      </c>
      <c r="E28954" t="inlineStr">
        <is>
          <t>netaddr</t>
        </is>
      </c>
      <c r="F28954">
        <f>=0.7.20</f>
        <v/>
      </c>
      <c r="G28954" t="inlineStr">
        <is>
          <t>netaddr</t>
        </is>
      </c>
      <c r="H28954">
        <f>=0.7.19</f>
        <v/>
      </c>
    </row>
    <row r="28955">
      <c r="A28955" t="inlineStr">
        <is>
          <t>terraform-compliance</t>
        </is>
      </c>
      <c r="B28955" t="inlineStr">
        <is>
          <t>87bdfa3372a74881a2cd91045d3a0ad8bb538b9b</t>
        </is>
      </c>
      <c r="C28955" t="inlineStr">
        <is>
          <t>2020-07-10 14:22:47+00:00</t>
        </is>
      </c>
      <c r="D28955" t="inlineStr">
        <is>
          <t>verchange</t>
        </is>
      </c>
      <c r="E28955" t="inlineStr">
        <is>
          <t>lxml</t>
        </is>
      </c>
      <c r="F28955">
        <f>=4.5.2</f>
        <v/>
      </c>
      <c r="G28955" t="inlineStr">
        <is>
          <t>lxml</t>
        </is>
      </c>
      <c r="H28955">
        <f>=4.5.1</f>
        <v/>
      </c>
    </row>
    <row r="28956">
      <c r="A28956" t="inlineStr">
        <is>
          <t>terraform-compliance</t>
        </is>
      </c>
      <c r="B28956" t="inlineStr">
        <is>
          <t>87bdfa3372a74881a2cd91045d3a0ad8bb538b9b</t>
        </is>
      </c>
      <c r="C28956" t="inlineStr">
        <is>
          <t>2020-07-10 14:22:47+00:00</t>
        </is>
      </c>
      <c r="D28956" t="inlineStr">
        <is>
          <t>verchange</t>
        </is>
      </c>
      <c r="E28956" t="inlineStr">
        <is>
          <t>netaddr</t>
        </is>
      </c>
      <c r="F28956">
        <f>=0.8.0</f>
        <v/>
      </c>
      <c r="G28956" t="inlineStr">
        <is>
          <t>netaddr</t>
        </is>
      </c>
      <c r="H28956">
        <f>=0.7.20</f>
        <v/>
      </c>
    </row>
    <row r="28957">
      <c r="A28957" t="inlineStr">
        <is>
          <t>terraform-compliance</t>
        </is>
      </c>
      <c r="B28957" t="inlineStr">
        <is>
          <t>87bdfa3372a74881a2cd91045d3a0ad8bb538b9b</t>
        </is>
      </c>
      <c r="C28957" t="inlineStr">
        <is>
          <t>2020-07-10 14:22:47+00:00</t>
        </is>
      </c>
      <c r="D28957" t="inlineStr">
        <is>
          <t>add</t>
        </is>
      </c>
      <c r="E28957" t="inlineStr">
        <is>
          <t>semver</t>
        </is>
      </c>
      <c r="F28957">
        <f>=2.10.2</f>
        <v/>
      </c>
      <c r="G28957" t="inlineStr"/>
      <c r="H28957" t="inlineStr"/>
    </row>
    <row r="28958">
      <c r="A28958" t="inlineStr">
        <is>
          <t>terraform-compliance</t>
        </is>
      </c>
      <c r="B28958" t="inlineStr">
        <is>
          <t>87bdfa3372a74881a2cd91045d3a0ad8bb538b9b</t>
        </is>
      </c>
      <c r="C28958" t="inlineStr">
        <is>
          <t>2020-07-10 14:22:47+00:00</t>
        </is>
      </c>
      <c r="D28958" t="inlineStr">
        <is>
          <t>add</t>
        </is>
      </c>
      <c r="E28958" t="inlineStr">
        <is>
          <t>IPython</t>
        </is>
      </c>
      <c r="F28958">
        <f>=7.16.1</f>
        <v/>
      </c>
      <c r="G28958" t="inlineStr"/>
      <c r="H28958" t="inlineStr"/>
    </row>
    <row r="28959">
      <c r="A28959" t="inlineStr">
        <is>
          <t>terraform-compliance</t>
        </is>
      </c>
      <c r="B28959" t="inlineStr">
        <is>
          <t>9671ce729ca505f8cf88550f87836bbd2a7dafb2</t>
        </is>
      </c>
      <c r="C28959" t="inlineStr">
        <is>
          <t>2020-07-13 11:07:21+00:00</t>
        </is>
      </c>
      <c r="D28959" t="inlineStr">
        <is>
          <t>verchange</t>
        </is>
      </c>
      <c r="E28959" t="inlineStr">
        <is>
          <t>gitpython</t>
        </is>
      </c>
      <c r="F28959">
        <f>=3.1.6</f>
        <v/>
      </c>
      <c r="G28959" t="inlineStr">
        <is>
          <t>gitpython</t>
        </is>
      </c>
      <c r="H28959">
        <f>=3.1.3</f>
        <v/>
      </c>
    </row>
    <row r="28960">
      <c r="A28960" t="inlineStr">
        <is>
          <t>terraform-compliance</t>
        </is>
      </c>
      <c r="B28960" t="inlineStr">
        <is>
          <t>88688152fb9bca05ef23f6f5f1573731977a3600</t>
        </is>
      </c>
      <c r="C28960" t="inlineStr">
        <is>
          <t>2020-07-15 14:08:27+00:00</t>
        </is>
      </c>
      <c r="D28960" t="inlineStr">
        <is>
          <t>verchange</t>
        </is>
      </c>
      <c r="E28960" t="inlineStr">
        <is>
          <t>gitpython</t>
        </is>
      </c>
      <c r="F28960">
        <f>=3.1.7</f>
        <v/>
      </c>
      <c r="G28960" t="inlineStr">
        <is>
          <t>gitpython</t>
        </is>
      </c>
      <c r="H28960">
        <f>=3.1.6</f>
        <v/>
      </c>
    </row>
    <row r="28961">
      <c r="A28961" t="inlineStr">
        <is>
          <t>terraform-compliance</t>
        </is>
      </c>
      <c r="B28961" t="inlineStr">
        <is>
          <t>15ed19cb944de260d89962583f5d6c315dcf8d39</t>
        </is>
      </c>
      <c r="C28961" t="inlineStr">
        <is>
          <t>2020-07-31 15:50:40+00:00</t>
        </is>
      </c>
      <c r="D28961" t="inlineStr">
        <is>
          <t>verchange</t>
        </is>
      </c>
      <c r="E28961" t="inlineStr">
        <is>
          <t>IPython</t>
        </is>
      </c>
      <c r="F28961">
        <f>=7.16.1</f>
        <v/>
      </c>
      <c r="G28961" t="inlineStr">
        <is>
          <t>IPython</t>
        </is>
      </c>
      <c r="H28961">
        <f>=7.16.1</f>
        <v/>
      </c>
    </row>
    <row r="28962">
      <c r="A28962" t="inlineStr">
        <is>
          <t>terraform-compliance</t>
        </is>
      </c>
      <c r="B28962" t="inlineStr">
        <is>
          <t>15ed19cb944de260d89962583f5d6c315dcf8d39</t>
        </is>
      </c>
      <c r="C28962" t="inlineStr">
        <is>
          <t>2020-07-31 15:50:40+00:00</t>
        </is>
      </c>
      <c r="D28962" t="inlineStr">
        <is>
          <t>add</t>
        </is>
      </c>
      <c r="E28962" t="inlineStr">
        <is>
          <t>diskcache</t>
        </is>
      </c>
      <c r="F28962">
        <f>=4.1.0</f>
        <v/>
      </c>
      <c r="G28962" t="inlineStr"/>
      <c r="H28962" t="inlineStr"/>
    </row>
    <row r="28963">
      <c r="A28963" t="inlineStr">
        <is>
          <t>terraform-compliance</t>
        </is>
      </c>
      <c r="B28963" t="inlineStr">
        <is>
          <t>d6a0bd1144666d0654bf660ee58be15a8ed2e145</t>
        </is>
      </c>
      <c r="C28963" t="inlineStr">
        <is>
          <t>2020-08-12 12:22:49+00:00</t>
        </is>
      </c>
      <c r="D28963" t="inlineStr">
        <is>
          <t>verchange</t>
        </is>
      </c>
      <c r="E28963" t="inlineStr">
        <is>
          <t>pytest</t>
        </is>
      </c>
      <c r="F28963">
        <f>=6.0.1</f>
        <v/>
      </c>
      <c r="G28963" t="inlineStr">
        <is>
          <t>pytest</t>
        </is>
      </c>
      <c r="H28963">
        <f>=5.4.3</f>
        <v/>
      </c>
    </row>
    <row r="28964">
      <c r="A28964" t="inlineStr">
        <is>
          <t>terraform-compliance</t>
        </is>
      </c>
      <c r="B28964" t="inlineStr">
        <is>
          <t>d6a0bd1144666d0654bf660ee58be15a8ed2e145</t>
        </is>
      </c>
      <c r="C28964" t="inlineStr">
        <is>
          <t>2020-08-12 12:22:49+00:00</t>
        </is>
      </c>
      <c r="D28964" t="inlineStr">
        <is>
          <t>verchange</t>
        </is>
      </c>
      <c r="E28964" t="inlineStr">
        <is>
          <t>emoji</t>
        </is>
      </c>
      <c r="F28964">
        <f>=0.6.0</f>
        <v/>
      </c>
      <c r="G28964" t="inlineStr">
        <is>
          <t>emoji</t>
        </is>
      </c>
      <c r="H28964">
        <f>=0.5.4</f>
        <v/>
      </c>
    </row>
    <row r="28965">
      <c r="A28965" t="inlineStr">
        <is>
          <t>terraform-compliance</t>
        </is>
      </c>
      <c r="B28965" t="inlineStr">
        <is>
          <t>fa20a023910f5fec8d5bb74ccea971d92c94353d</t>
        </is>
      </c>
      <c r="C28965" t="inlineStr">
        <is>
          <t>2020-09-04 14:22:34+00:00</t>
        </is>
      </c>
      <c r="D28965" t="inlineStr">
        <is>
          <t>verchange</t>
        </is>
      </c>
      <c r="E28965" t="inlineStr">
        <is>
          <t>gitpython</t>
        </is>
      </c>
      <c r="F28965">
        <f>=3.1.8</f>
        <v/>
      </c>
      <c r="G28965" t="inlineStr">
        <is>
          <t>gitpython</t>
        </is>
      </c>
      <c r="H28965">
        <f>=3.1.7</f>
        <v/>
      </c>
    </row>
    <row r="28966">
      <c r="A28966" t="inlineStr">
        <is>
          <t>terraform-compliance</t>
        </is>
      </c>
      <c r="B28966" t="inlineStr">
        <is>
          <t>fa20a023910f5fec8d5bb74ccea971d92c94353d</t>
        </is>
      </c>
      <c r="C28966" t="inlineStr">
        <is>
          <t>2020-09-04 14:22:34+00:00</t>
        </is>
      </c>
      <c r="D28966" t="inlineStr">
        <is>
          <t>verchange</t>
        </is>
      </c>
      <c r="E28966" t="inlineStr">
        <is>
          <t>diskcache</t>
        </is>
      </c>
      <c r="F28966">
        <f>=5.0.2</f>
        <v/>
      </c>
      <c r="G28966" t="inlineStr">
        <is>
          <t>diskcache</t>
        </is>
      </c>
      <c r="H28966">
        <f>=4.1.0</f>
        <v/>
      </c>
    </row>
    <row r="28967">
      <c r="A28967" t="inlineStr">
        <is>
          <t>terraform-compliance</t>
        </is>
      </c>
      <c r="B28967" t="inlineStr">
        <is>
          <t>7a30301249717eddbcf063e89c4cf174cbca7239</t>
        </is>
      </c>
      <c r="C28967" t="inlineStr">
        <is>
          <t>2020-10-14 14:13:14+00:00</t>
        </is>
      </c>
      <c r="D28967" t="inlineStr">
        <is>
          <t>verchange</t>
        </is>
      </c>
      <c r="E28967" t="inlineStr">
        <is>
          <t>gitpython</t>
        </is>
      </c>
      <c r="F28967">
        <f>=3.1.9</f>
        <v/>
      </c>
      <c r="G28967" t="inlineStr">
        <is>
          <t>gitpython</t>
        </is>
      </c>
      <c r="H28967">
        <f>=3.1.8</f>
        <v/>
      </c>
    </row>
    <row r="28968">
      <c r="A28968" t="inlineStr">
        <is>
          <t>terraform-compliance</t>
        </is>
      </c>
      <c r="B28968" t="inlineStr">
        <is>
          <t>7a30301249717eddbcf063e89c4cf174cbca7239</t>
        </is>
      </c>
      <c r="C28968" t="inlineStr">
        <is>
          <t>2020-10-14 14:13:14+00:00</t>
        </is>
      </c>
      <c r="D28968" t="inlineStr">
        <is>
          <t>verchange</t>
        </is>
      </c>
      <c r="E28968" t="inlineStr">
        <is>
          <t>diskcache</t>
        </is>
      </c>
      <c r="F28968">
        <f>=5.0.3</f>
        <v/>
      </c>
      <c r="G28968" t="inlineStr">
        <is>
          <t>diskcache</t>
        </is>
      </c>
      <c r="H28968">
        <f>=5.0.2</f>
        <v/>
      </c>
    </row>
    <row r="28969">
      <c r="A28969" t="inlineStr">
        <is>
          <t>terraform-compliance</t>
        </is>
      </c>
      <c r="B28969" t="inlineStr">
        <is>
          <t>7a30301249717eddbcf063e89c4cf174cbca7239</t>
        </is>
      </c>
      <c r="C28969" t="inlineStr">
        <is>
          <t>2020-10-14 14:13:14+00:00</t>
        </is>
      </c>
      <c r="D28969" t="inlineStr">
        <is>
          <t>verchange</t>
        </is>
      </c>
      <c r="E28969" t="inlineStr">
        <is>
          <t>pytest</t>
        </is>
      </c>
      <c r="F28969">
        <f>=6.1.1</f>
        <v/>
      </c>
      <c r="G28969" t="inlineStr">
        <is>
          <t>pytest</t>
        </is>
      </c>
      <c r="H28969">
        <f>=6.0.1</f>
        <v/>
      </c>
    </row>
    <row r="28970">
      <c r="A28970" t="inlineStr">
        <is>
          <t>terraform-compliance</t>
        </is>
      </c>
      <c r="B28970" t="inlineStr">
        <is>
          <t>146a2ab62577e045083dd2588b626841bb4d65db</t>
        </is>
      </c>
      <c r="C28970" t="inlineStr">
        <is>
          <t>2020-11-02 21:50:11+00:00</t>
        </is>
      </c>
      <c r="D28970" t="inlineStr">
        <is>
          <t>verchange</t>
        </is>
      </c>
      <c r="E28970" t="inlineStr">
        <is>
          <t>gitpython</t>
        </is>
      </c>
      <c r="F28970">
        <f>=3.1.11</f>
        <v/>
      </c>
      <c r="G28970" t="inlineStr">
        <is>
          <t>gitpython</t>
        </is>
      </c>
      <c r="H28970">
        <f>=3.1.9</f>
        <v/>
      </c>
    </row>
    <row r="28971">
      <c r="A28971" t="inlineStr">
        <is>
          <t>terraform-compliance</t>
        </is>
      </c>
      <c r="B28971" t="inlineStr">
        <is>
          <t>146a2ab62577e045083dd2588b626841bb4d65db</t>
        </is>
      </c>
      <c r="C28971" t="inlineStr">
        <is>
          <t>2020-11-02 21:50:11+00:00</t>
        </is>
      </c>
      <c r="D28971" t="inlineStr">
        <is>
          <t>verchange</t>
        </is>
      </c>
      <c r="E28971" t="inlineStr">
        <is>
          <t>pytest</t>
        </is>
      </c>
      <c r="F28971">
        <f>=6.1.2</f>
        <v/>
      </c>
      <c r="G28971" t="inlineStr">
        <is>
          <t>pytest</t>
        </is>
      </c>
      <c r="H28971">
        <f>=6.1.1</f>
        <v/>
      </c>
    </row>
    <row r="28972">
      <c r="A28972" t="inlineStr">
        <is>
          <t>terraform-compliance</t>
        </is>
      </c>
      <c r="B28972" t="inlineStr">
        <is>
          <t>146a2ab62577e045083dd2588b626841bb4d65db</t>
        </is>
      </c>
      <c r="C28972" t="inlineStr">
        <is>
          <t>2020-11-02 21:50:11+00:00</t>
        </is>
      </c>
      <c r="D28972" t="inlineStr">
        <is>
          <t>verchange</t>
        </is>
      </c>
      <c r="E28972" t="inlineStr">
        <is>
          <t>semver</t>
        </is>
      </c>
      <c r="F28972">
        <f>=2.13.0</f>
        <v/>
      </c>
      <c r="G28972" t="inlineStr">
        <is>
          <t>semver</t>
        </is>
      </c>
      <c r="H28972">
        <f>=2.10.2</f>
        <v/>
      </c>
    </row>
    <row r="28973">
      <c r="A28973" t="inlineStr">
        <is>
          <t>terraform-compliance</t>
        </is>
      </c>
      <c r="B28973" t="inlineStr">
        <is>
          <t>146a2ab62577e045083dd2588b626841bb4d65db</t>
        </is>
      </c>
      <c r="C28973" t="inlineStr">
        <is>
          <t>2020-11-02 21:50:11+00:00</t>
        </is>
      </c>
      <c r="D28973" t="inlineStr">
        <is>
          <t>verchange</t>
        </is>
      </c>
      <c r="E28973" t="inlineStr">
        <is>
          <t>lxml</t>
        </is>
      </c>
      <c r="F28973">
        <f>=4.6.1</f>
        <v/>
      </c>
      <c r="G28973" t="inlineStr">
        <is>
          <t>lxml</t>
        </is>
      </c>
      <c r="H28973">
        <f>=4.5.2</f>
        <v/>
      </c>
    </row>
    <row r="28974">
      <c r="A28974" t="inlineStr">
        <is>
          <t>terraform-compliance</t>
        </is>
      </c>
      <c r="B28974" t="inlineStr">
        <is>
          <t>c62722881c81e31b52ee679746b5e2983d6376ca</t>
        </is>
      </c>
      <c r="C28974" t="inlineStr">
        <is>
          <t>2020-11-12 15:37:05+00:00</t>
        </is>
      </c>
      <c r="D28974" t="inlineStr">
        <is>
          <t>verchange</t>
        </is>
      </c>
      <c r="E28974" t="inlineStr">
        <is>
          <t>diskcache</t>
        </is>
      </c>
      <c r="F28974">
        <f>=5.1.0</f>
        <v/>
      </c>
      <c r="G28974" t="inlineStr">
        <is>
          <t>diskcache</t>
        </is>
      </c>
      <c r="H28974">
        <f>=5.0.3</f>
        <v/>
      </c>
    </row>
    <row r="28975">
      <c r="A28975" t="inlineStr">
        <is>
          <t>terraform-compliance</t>
        </is>
      </c>
      <c r="B28975" t="inlineStr">
        <is>
          <t>c62722881c81e31b52ee679746b5e2983d6376ca</t>
        </is>
      </c>
      <c r="C28975" t="inlineStr">
        <is>
          <t>2020-11-12 15:37:05+00:00</t>
        </is>
      </c>
      <c r="D28975" t="inlineStr">
        <is>
          <t>rem</t>
        </is>
      </c>
      <c r="E28975" t="inlineStr"/>
      <c r="F28975" t="inlineStr"/>
      <c r="G28975" t="inlineStr">
        <is>
          <t>mock</t>
        </is>
      </c>
      <c r="H28975">
        <f>=4.0.2</f>
        <v/>
      </c>
    </row>
    <row r="28976">
      <c r="A28976" t="inlineStr">
        <is>
          <t>terraform-compliance</t>
        </is>
      </c>
      <c r="B28976" t="inlineStr">
        <is>
          <t>c62722881c81e31b52ee679746b5e2983d6376ca</t>
        </is>
      </c>
      <c r="C28976" t="inlineStr">
        <is>
          <t>2020-11-12 15:37:05+00:00</t>
        </is>
      </c>
      <c r="D28976" t="inlineStr">
        <is>
          <t>rem</t>
        </is>
      </c>
      <c r="E28976" t="inlineStr"/>
      <c r="F28976" t="inlineStr"/>
      <c r="G28976" t="inlineStr">
        <is>
          <t>ddt</t>
        </is>
      </c>
      <c r="H28976">
        <f>=1.4.1</f>
        <v/>
      </c>
    </row>
    <row r="28977">
      <c r="A28977" t="inlineStr">
        <is>
          <t>terraform-compliance</t>
        </is>
      </c>
      <c r="B28977" t="inlineStr">
        <is>
          <t>c62722881c81e31b52ee679746b5e2983d6376ca</t>
        </is>
      </c>
      <c r="C28977" t="inlineStr">
        <is>
          <t>2020-11-12 15:37:05+00:00</t>
        </is>
      </c>
      <c r="D28977" t="inlineStr">
        <is>
          <t>rem</t>
        </is>
      </c>
      <c r="E28977" t="inlineStr"/>
      <c r="F28977" t="inlineStr"/>
      <c r="G28977" t="inlineStr">
        <is>
          <t>pytest</t>
        </is>
      </c>
      <c r="H28977">
        <f>=6.1.2</f>
        <v/>
      </c>
    </row>
    <row r="28978">
      <c r="A28978" t="inlineStr">
        <is>
          <t>terraform-compliance</t>
        </is>
      </c>
      <c r="B28978" t="inlineStr">
        <is>
          <t>c62722881c81e31b52ee679746b5e2983d6376ca</t>
        </is>
      </c>
      <c r="C28978" t="inlineStr">
        <is>
          <t>2020-11-12 15:37:05+00:00</t>
        </is>
      </c>
      <c r="D28978" t="inlineStr">
        <is>
          <t>rem</t>
        </is>
      </c>
      <c r="E28978" t="inlineStr"/>
      <c r="F28978" t="inlineStr"/>
      <c r="G28978" t="inlineStr">
        <is>
          <t>nose</t>
        </is>
      </c>
      <c r="H28978">
        <f>=1.3.7</f>
        <v/>
      </c>
    </row>
    <row r="28979">
      <c r="A28979" t="inlineStr">
        <is>
          <t>terraform-compliance</t>
        </is>
      </c>
      <c r="B28979" t="inlineStr">
        <is>
          <t>17115352d33c679c9e8b14b8c0d3b8454272b707</t>
        </is>
      </c>
      <c r="C28979" t="inlineStr">
        <is>
          <t>2020-12-07 15:47:01+00:00</t>
        </is>
      </c>
      <c r="D28979" t="inlineStr">
        <is>
          <t>verchange</t>
        </is>
      </c>
      <c r="E28979" t="inlineStr">
        <is>
          <t>lxml</t>
        </is>
      </c>
      <c r="F28979">
        <f>=4.6.2</f>
        <v/>
      </c>
      <c r="G28979" t="inlineStr">
        <is>
          <t>lxml</t>
        </is>
      </c>
      <c r="H28979">
        <f>=4.6.1</f>
        <v/>
      </c>
    </row>
    <row r="28980">
      <c r="A28980" t="inlineStr">
        <is>
          <t>simple_bank_korea</t>
        </is>
      </c>
      <c r="B28980" t="inlineStr">
        <is>
          <t>7d60c4f809e6359260f6e8748b0fe187cb2a5b81</t>
        </is>
      </c>
      <c r="C28980" t="inlineStr">
        <is>
          <t>2017-09-11 19:02:42+00:00</t>
        </is>
      </c>
      <c r="D28980" t="inlineStr">
        <is>
          <t>verchange</t>
        </is>
      </c>
      <c r="E28980" t="inlineStr">
        <is>
          <t>python-dateutil</t>
        </is>
      </c>
      <c r="F28980" t="inlineStr"/>
      <c r="G28980" t="inlineStr">
        <is>
          <t>python-dateutil</t>
        </is>
      </c>
      <c r="H28980" t="inlineStr"/>
    </row>
    <row r="28981">
      <c r="A28981" t="inlineStr">
        <is>
          <t>simple_bank_korea</t>
        </is>
      </c>
      <c r="B28981" t="inlineStr">
        <is>
          <t>7d60c4f809e6359260f6e8748b0fe187cb2a5b81</t>
        </is>
      </c>
      <c r="C28981" t="inlineStr">
        <is>
          <t>2017-09-11 19:02:42+00:00</t>
        </is>
      </c>
      <c r="D28981" t="inlineStr">
        <is>
          <t>add</t>
        </is>
      </c>
      <c r="E28981" t="inlineStr">
        <is>
          <t>pillow</t>
        </is>
      </c>
      <c r="F28981" t="inlineStr"/>
      <c r="G28981" t="inlineStr"/>
      <c r="H28981" t="inlineStr"/>
    </row>
    <row r="28982">
      <c r="A28982" t="inlineStr">
        <is>
          <t>simple_bank_korea</t>
        </is>
      </c>
      <c r="B28982" t="inlineStr">
        <is>
          <t>7d60c4f809e6359260f6e8748b0fe187cb2a5b81</t>
        </is>
      </c>
      <c r="C28982" t="inlineStr">
        <is>
          <t>2017-09-11 19:02:42+00:00</t>
        </is>
      </c>
      <c r="D28982" t="inlineStr">
        <is>
          <t>add</t>
        </is>
      </c>
      <c r="E28982" t="inlineStr">
        <is>
          <t>selenium</t>
        </is>
      </c>
      <c r="F28982" t="inlineStr"/>
      <c r="G28982" t="inlineStr"/>
      <c r="H28982" t="inlineStr"/>
    </row>
    <row r="28983">
      <c r="A28983" t="inlineStr">
        <is>
          <t>simple_bank_korea</t>
        </is>
      </c>
      <c r="B28983" t="inlineStr">
        <is>
          <t>aae2f15410247ab447516fd9988a411550671c19</t>
        </is>
      </c>
      <c r="C28983" t="inlineStr">
        <is>
          <t>2018-02-25 14:10:29+00:00</t>
        </is>
      </c>
      <c r="D28983" t="inlineStr">
        <is>
          <t>verchange</t>
        </is>
      </c>
      <c r="E28983" t="inlineStr">
        <is>
          <t>requests</t>
        </is>
      </c>
      <c r="F28983" t="inlineStr">
        <is>
          <t>&lt;2.19</t>
        </is>
      </c>
      <c r="G28983" t="inlineStr">
        <is>
          <t>requests</t>
        </is>
      </c>
      <c r="H28983" t="inlineStr"/>
    </row>
    <row r="28984">
      <c r="A28984" t="inlineStr">
        <is>
          <t>simple_bank_korea</t>
        </is>
      </c>
      <c r="B28984" t="inlineStr">
        <is>
          <t>aae2f15410247ab447516fd9988a411550671c19</t>
        </is>
      </c>
      <c r="C28984" t="inlineStr">
        <is>
          <t>2018-02-25 14:10:29+00:00</t>
        </is>
      </c>
      <c r="D28984" t="inlineStr">
        <is>
          <t>verchange</t>
        </is>
      </c>
      <c r="E28984" t="inlineStr">
        <is>
          <t>pillow</t>
        </is>
      </c>
      <c r="F28984" t="inlineStr">
        <is>
          <t>&lt;5</t>
        </is>
      </c>
      <c r="G28984" t="inlineStr">
        <is>
          <t>pillow</t>
        </is>
      </c>
      <c r="H28984" t="inlineStr"/>
    </row>
    <row r="28985">
      <c r="A28985" t="inlineStr">
        <is>
          <t>simple_bank_korea</t>
        </is>
      </c>
      <c r="B28985" t="inlineStr">
        <is>
          <t>aae2f15410247ab447516fd9988a411550671c19</t>
        </is>
      </c>
      <c r="C28985" t="inlineStr">
        <is>
          <t>2018-02-25 14:10:29+00:00</t>
        </is>
      </c>
      <c r="D28985" t="inlineStr">
        <is>
          <t>verchange</t>
        </is>
      </c>
      <c r="E28985" t="inlineStr">
        <is>
          <t>selenium</t>
        </is>
      </c>
      <c r="F28985" t="inlineStr">
        <is>
          <t>&lt;3.7</t>
        </is>
      </c>
      <c r="G28985" t="inlineStr">
        <is>
          <t>selenium</t>
        </is>
      </c>
      <c r="H28985" t="inlineStr"/>
    </row>
    <row r="28986">
      <c r="A28986" t="inlineStr">
        <is>
          <t>simple_bank_korea</t>
        </is>
      </c>
      <c r="B28986" t="inlineStr">
        <is>
          <t>aae2f15410247ab447516fd9988a411550671c19</t>
        </is>
      </c>
      <c r="C28986" t="inlineStr">
        <is>
          <t>2018-02-25 14:10:29+00:00</t>
        </is>
      </c>
      <c r="D28986" t="inlineStr">
        <is>
          <t>verchange</t>
        </is>
      </c>
      <c r="E28986" t="inlineStr">
        <is>
          <t>python-dateutil</t>
        </is>
      </c>
      <c r="F28986" t="inlineStr">
        <is>
          <t>&lt;2.7</t>
        </is>
      </c>
      <c r="G28986" t="inlineStr">
        <is>
          <t>python-dateutil</t>
        </is>
      </c>
      <c r="H28986" t="inlineStr"/>
    </row>
    <row r="28987">
      <c r="A28987" t="inlineStr">
        <is>
          <t>simple_bank_korea</t>
        </is>
      </c>
      <c r="B28987" t="inlineStr">
        <is>
          <t>83803cf4bddd95af0d4cba58b89c0e0082bf66ec</t>
        </is>
      </c>
      <c r="C28987" t="inlineStr">
        <is>
          <t>2018-02-25 14:12:49+00:00</t>
        </is>
      </c>
      <c r="D28987" t="inlineStr">
        <is>
          <t>verchange</t>
        </is>
      </c>
      <c r="E28987" t="inlineStr">
        <is>
          <t>requests</t>
        </is>
      </c>
      <c r="F28987" t="inlineStr">
        <is>
          <t>&lt;2.19</t>
        </is>
      </c>
      <c r="G28987" t="inlineStr">
        <is>
          <t>requests</t>
        </is>
      </c>
      <c r="H28987" t="inlineStr"/>
    </row>
    <row r="28988">
      <c r="A28988" t="inlineStr">
        <is>
          <t>simple_bank_korea</t>
        </is>
      </c>
      <c r="B28988" t="inlineStr">
        <is>
          <t>83803cf4bddd95af0d4cba58b89c0e0082bf66ec</t>
        </is>
      </c>
      <c r="C28988" t="inlineStr">
        <is>
          <t>2018-02-25 14:12:49+00:00</t>
        </is>
      </c>
      <c r="D28988" t="inlineStr">
        <is>
          <t>verchange</t>
        </is>
      </c>
      <c r="E28988" t="inlineStr">
        <is>
          <t>pillow</t>
        </is>
      </c>
      <c r="F28988" t="inlineStr">
        <is>
          <t>&lt;5</t>
        </is>
      </c>
      <c r="G28988" t="inlineStr">
        <is>
          <t>pillow</t>
        </is>
      </c>
      <c r="H28988" t="inlineStr"/>
    </row>
    <row r="28989">
      <c r="A28989" t="inlineStr">
        <is>
          <t>simple_bank_korea</t>
        </is>
      </c>
      <c r="B28989" t="inlineStr">
        <is>
          <t>83803cf4bddd95af0d4cba58b89c0e0082bf66ec</t>
        </is>
      </c>
      <c r="C28989" t="inlineStr">
        <is>
          <t>2018-02-25 14:12:49+00:00</t>
        </is>
      </c>
      <c r="D28989" t="inlineStr">
        <is>
          <t>verchange</t>
        </is>
      </c>
      <c r="E28989" t="inlineStr">
        <is>
          <t>selenium</t>
        </is>
      </c>
      <c r="F28989" t="inlineStr">
        <is>
          <t>&lt;3.7</t>
        </is>
      </c>
      <c r="G28989" t="inlineStr">
        <is>
          <t>selenium</t>
        </is>
      </c>
      <c r="H28989" t="inlineStr"/>
    </row>
    <row r="28990">
      <c r="A28990" t="inlineStr">
        <is>
          <t>simple_bank_korea</t>
        </is>
      </c>
      <c r="B28990" t="inlineStr">
        <is>
          <t>83803cf4bddd95af0d4cba58b89c0e0082bf66ec</t>
        </is>
      </c>
      <c r="C28990" t="inlineStr">
        <is>
          <t>2018-02-25 14:12:49+00:00</t>
        </is>
      </c>
      <c r="D28990" t="inlineStr">
        <is>
          <t>verchange</t>
        </is>
      </c>
      <c r="E28990" t="inlineStr">
        <is>
          <t>python-dateutil</t>
        </is>
      </c>
      <c r="F28990" t="inlineStr">
        <is>
          <t>&lt;2.7</t>
        </is>
      </c>
      <c r="G28990" t="inlineStr">
        <is>
          <t>python-dateutil</t>
        </is>
      </c>
      <c r="H28990" t="inlineStr"/>
    </row>
    <row r="28991">
      <c r="A28991" t="inlineStr">
        <is>
          <t>simple_bank_korea</t>
        </is>
      </c>
      <c r="B28991" t="inlineStr">
        <is>
          <t>29f5d974265277fbb5358d701476fd7bfd787105</t>
        </is>
      </c>
      <c r="C28991" t="inlineStr">
        <is>
          <t>2018-03-03 10:57:34+00:00</t>
        </is>
      </c>
      <c r="D28991" t="inlineStr">
        <is>
          <t>verchange</t>
        </is>
      </c>
      <c r="E28991" t="inlineStr">
        <is>
          <t>requests</t>
        </is>
      </c>
      <c r="F28991" t="inlineStr"/>
      <c r="G28991" t="inlineStr">
        <is>
          <t>requests</t>
        </is>
      </c>
      <c r="H28991" t="inlineStr">
        <is>
          <t>&lt;2.19</t>
        </is>
      </c>
    </row>
    <row r="28992">
      <c r="A28992" t="inlineStr">
        <is>
          <t>simple_bank_korea</t>
        </is>
      </c>
      <c r="B28992" t="inlineStr">
        <is>
          <t>29f5d974265277fbb5358d701476fd7bfd787105</t>
        </is>
      </c>
      <c r="C28992" t="inlineStr">
        <is>
          <t>2018-03-03 10:57:34+00:00</t>
        </is>
      </c>
      <c r="D28992" t="inlineStr">
        <is>
          <t>verchange</t>
        </is>
      </c>
      <c r="E28992" t="inlineStr">
        <is>
          <t>pillow</t>
        </is>
      </c>
      <c r="F28992" t="inlineStr"/>
      <c r="G28992" t="inlineStr">
        <is>
          <t>pillow</t>
        </is>
      </c>
      <c r="H28992" t="inlineStr">
        <is>
          <t>&lt;5</t>
        </is>
      </c>
    </row>
    <row r="28993">
      <c r="A28993" t="inlineStr">
        <is>
          <t>simple_bank_korea</t>
        </is>
      </c>
      <c r="B28993" t="inlineStr">
        <is>
          <t>29f5d974265277fbb5358d701476fd7bfd787105</t>
        </is>
      </c>
      <c r="C28993" t="inlineStr">
        <is>
          <t>2018-03-03 10:57:34+00:00</t>
        </is>
      </c>
      <c r="D28993" t="inlineStr">
        <is>
          <t>verchange</t>
        </is>
      </c>
      <c r="E28993" t="inlineStr">
        <is>
          <t>selenium</t>
        </is>
      </c>
      <c r="F28993" t="inlineStr"/>
      <c r="G28993" t="inlineStr">
        <is>
          <t>selenium</t>
        </is>
      </c>
      <c r="H28993" t="inlineStr">
        <is>
          <t>&lt;3.7</t>
        </is>
      </c>
    </row>
    <row r="28994">
      <c r="A28994" t="inlineStr">
        <is>
          <t>simple_bank_korea</t>
        </is>
      </c>
      <c r="B28994" t="inlineStr">
        <is>
          <t>29f5d974265277fbb5358d701476fd7bfd787105</t>
        </is>
      </c>
      <c r="C28994" t="inlineStr">
        <is>
          <t>2018-03-03 10:57:34+00:00</t>
        </is>
      </c>
      <c r="D28994" t="inlineStr">
        <is>
          <t>verchange</t>
        </is>
      </c>
      <c r="E28994" t="inlineStr">
        <is>
          <t>python-dateutil</t>
        </is>
      </c>
      <c r="F28994" t="inlineStr"/>
      <c r="G28994" t="inlineStr">
        <is>
          <t>python-dateutil</t>
        </is>
      </c>
      <c r="H28994" t="inlineStr">
        <is>
          <t>&lt;2.7</t>
        </is>
      </c>
    </row>
    <row r="28995">
      <c r="A28995" t="inlineStr">
        <is>
          <t>simple_bank_korea</t>
        </is>
      </c>
      <c r="B28995" t="inlineStr">
        <is>
          <t>a73e35da8bdf89e36ac2d89d88b088de921cb188</t>
        </is>
      </c>
      <c r="C28995" t="inlineStr">
        <is>
          <t>2020-06-04 07:28:04+00:00</t>
        </is>
      </c>
      <c r="D28995" t="inlineStr">
        <is>
          <t>verchange</t>
        </is>
      </c>
      <c r="E28995" t="inlineStr">
        <is>
          <t>selenium</t>
        </is>
      </c>
      <c r="F28995" t="inlineStr"/>
      <c r="G28995" t="inlineStr">
        <is>
          <t>selenium</t>
        </is>
      </c>
      <c r="H28995" t="inlineStr"/>
    </row>
    <row r="28996">
      <c r="A28996" t="inlineStr">
        <is>
          <t>simple_bank_korea</t>
        </is>
      </c>
      <c r="B28996" t="inlineStr">
        <is>
          <t>a73e35da8bdf89e36ac2d89d88b088de921cb188</t>
        </is>
      </c>
      <c r="C28996" t="inlineStr">
        <is>
          <t>2020-06-04 07:28:04+00:00</t>
        </is>
      </c>
      <c r="D28996" t="inlineStr">
        <is>
          <t>add</t>
        </is>
      </c>
      <c r="E28996" t="inlineStr">
        <is>
          <t>tqdm</t>
        </is>
      </c>
      <c r="F28996" t="inlineStr"/>
      <c r="G28996" t="inlineStr"/>
      <c r="H28996" t="inlineStr"/>
    </row>
    <row r="28997">
      <c r="A28997" t="inlineStr">
        <is>
          <t>simple_bank_korea</t>
        </is>
      </c>
      <c r="B28997" t="inlineStr">
        <is>
          <t>f1f69bd8b1c14d4733339f570dc2a4ed8b378576</t>
        </is>
      </c>
      <c r="C28997" t="inlineStr">
        <is>
          <t>2020-06-04 07:37:21+00:00</t>
        </is>
      </c>
      <c r="D28997" t="inlineStr">
        <is>
          <t>verchange</t>
        </is>
      </c>
      <c r="E28997" t="inlineStr">
        <is>
          <t>tqdm</t>
        </is>
      </c>
      <c r="F28997" t="inlineStr"/>
      <c r="G28997" t="inlineStr">
        <is>
          <t>tqdm</t>
        </is>
      </c>
      <c r="H28997" t="inlineStr"/>
    </row>
    <row r="28998">
      <c r="A28998" t="inlineStr">
        <is>
          <t>bearded-avenger</t>
        </is>
      </c>
      <c r="B28998" t="inlineStr">
        <is>
          <t>abda9cf2f1213c77e09dcaa8f3be25351bb37611</t>
        </is>
      </c>
      <c r="C28998" t="inlineStr">
        <is>
          <t>2019-04-04 19:04:37+00:00</t>
        </is>
      </c>
      <c r="D28998" t="inlineStr">
        <is>
          <t>verchange</t>
        </is>
      </c>
      <c r="E28998" t="inlineStr">
        <is>
          <t>PyYAML</t>
        </is>
      </c>
      <c r="F28998" t="inlineStr">
        <is>
          <t>&gt;=4.2b1</t>
        </is>
      </c>
      <c r="G28998" t="inlineStr">
        <is>
          <t>PyYAML</t>
        </is>
      </c>
      <c r="H28998" t="inlineStr">
        <is>
          <t>&gt;=3.11;&lt;4.0</t>
        </is>
      </c>
    </row>
    <row r="28999">
      <c r="A28999" t="inlineStr">
        <is>
          <t>bearded-avenger</t>
        </is>
      </c>
      <c r="B28999" t="inlineStr">
        <is>
          <t>c3ef7c1511f01dee6ae171d9390f0021b93bf416</t>
        </is>
      </c>
      <c r="C28999" t="inlineStr">
        <is>
          <t>2019-05-02 01:04:01+00:00</t>
        </is>
      </c>
      <c r="D28999" t="inlineStr">
        <is>
          <t>add</t>
        </is>
      </c>
      <c r="E28999" t="inlineStr">
        <is>
          <t>urllib3</t>
        </is>
      </c>
      <c r="F28999" t="inlineStr">
        <is>
          <t>&lt;1.25;&gt;=1.21.1</t>
        </is>
      </c>
      <c r="G28999" t="inlineStr"/>
      <c r="H28999" t="inlineStr"/>
    </row>
    <row r="29000">
      <c r="A29000" t="inlineStr">
        <is>
          <t>bearded-avenger</t>
        </is>
      </c>
      <c r="B29000" t="inlineStr">
        <is>
          <t>2952917c4d1fae35e834e97b386d649ec36351e0</t>
        </is>
      </c>
      <c r="C29000" t="inlineStr">
        <is>
          <t>2020-04-14 13:54:17+00:00</t>
        </is>
      </c>
      <c r="D29000" t="inlineStr">
        <is>
          <t>verchange</t>
        </is>
      </c>
      <c r="E29000" t="inlineStr">
        <is>
          <t>ujson</t>
        </is>
      </c>
      <c r="F29000">
        <f>=1.35</f>
        <v/>
      </c>
      <c r="G29000" t="inlineStr">
        <is>
          <t>ujson</t>
        </is>
      </c>
      <c r="H29000" t="inlineStr">
        <is>
          <t>&gt;=1.35</t>
        </is>
      </c>
    </row>
    <row r="29001">
      <c r="A29001" t="inlineStr">
        <is>
          <t>bearded-avenger</t>
        </is>
      </c>
      <c r="B29001" t="inlineStr">
        <is>
          <t>2952917c4d1fae35e834e97b386d649ec36351e0</t>
        </is>
      </c>
      <c r="C29001" t="inlineStr">
        <is>
          <t>2020-04-14 13:54:17+00:00</t>
        </is>
      </c>
      <c r="D29001" t="inlineStr">
        <is>
          <t>verchange</t>
        </is>
      </c>
      <c r="E29001" t="inlineStr">
        <is>
          <t>faker</t>
        </is>
      </c>
      <c r="F29001">
        <f>=0.7.10</f>
        <v/>
      </c>
      <c r="G29001" t="inlineStr">
        <is>
          <t>faker</t>
        </is>
      </c>
      <c r="H29001">
        <f>=0.7.11</f>
        <v/>
      </c>
    </row>
    <row r="29002">
      <c r="A29002" t="inlineStr">
        <is>
          <t>bearded-avenger</t>
        </is>
      </c>
      <c r="B29002" t="inlineStr">
        <is>
          <t>2952917c4d1fae35e834e97b386d649ec36351e0</t>
        </is>
      </c>
      <c r="C29002" t="inlineStr">
        <is>
          <t>2020-04-14 13:54:17+00:00</t>
        </is>
      </c>
      <c r="D29002" t="inlineStr">
        <is>
          <t>verchange</t>
        </is>
      </c>
      <c r="E29002" t="inlineStr">
        <is>
          <t>Flask</t>
        </is>
      </c>
      <c r="F29002" t="inlineStr">
        <is>
          <t>&gt;=1.0</t>
        </is>
      </c>
      <c r="G29002" t="inlineStr">
        <is>
          <t>Flask</t>
        </is>
      </c>
      <c r="H29002">
        <f>=0.12.3</f>
        <v/>
      </c>
    </row>
    <row r="29003">
      <c r="A29003" t="inlineStr">
        <is>
          <t>bearded-avenger</t>
        </is>
      </c>
      <c r="B29003" t="inlineStr">
        <is>
          <t>2952917c4d1fae35e834e97b386d649ec36351e0</t>
        </is>
      </c>
      <c r="C29003" t="inlineStr">
        <is>
          <t>2020-04-14 13:54:17+00:00</t>
        </is>
      </c>
      <c r="D29003" t="inlineStr">
        <is>
          <t>verchange</t>
        </is>
      </c>
      <c r="E29003" t="inlineStr">
        <is>
          <t>tornado</t>
        </is>
      </c>
      <c r="F29003" t="inlineStr">
        <is>
          <t>&gt;=5.1.0</t>
        </is>
      </c>
      <c r="G29003" t="inlineStr">
        <is>
          <t>tornado</t>
        </is>
      </c>
      <c r="H29003" t="inlineStr">
        <is>
          <t>&gt;=4.4.1;&lt;5.0</t>
        </is>
      </c>
    </row>
    <row r="29004">
      <c r="A29004" t="inlineStr">
        <is>
          <t>bearded-avenger</t>
        </is>
      </c>
      <c r="B29004" t="inlineStr">
        <is>
          <t>2952917c4d1fae35e834e97b386d649ec36351e0</t>
        </is>
      </c>
      <c r="C29004" t="inlineStr">
        <is>
          <t>2020-04-14 13:54:17+00:00</t>
        </is>
      </c>
      <c r="D29004" t="inlineStr">
        <is>
          <t>add</t>
        </is>
      </c>
      <c r="E29004" t="inlineStr">
        <is>
          <t>requests</t>
        </is>
      </c>
      <c r="F29004">
        <f>=2.22.0</f>
        <v/>
      </c>
      <c r="G29004" t="inlineStr"/>
      <c r="H29004" t="inlineStr"/>
    </row>
    <row r="29005">
      <c r="A29005" t="inlineStr">
        <is>
          <t>bearded-avenger</t>
        </is>
      </c>
      <c r="B29005" t="inlineStr">
        <is>
          <t>2952917c4d1fae35e834e97b386d649ec36351e0</t>
        </is>
      </c>
      <c r="C29005" t="inlineStr">
        <is>
          <t>2020-04-14 13:54:17+00:00</t>
        </is>
      </c>
      <c r="D29005" t="inlineStr">
        <is>
          <t>add</t>
        </is>
      </c>
      <c r="E29005" t="inlineStr">
        <is>
          <t>zipp</t>
        </is>
      </c>
      <c r="F29005">
        <f>=0.6.0</f>
        <v/>
      </c>
      <c r="G29005" t="inlineStr"/>
      <c r="H29005" t="inlineStr"/>
    </row>
    <row r="29006">
      <c r="A29006" t="inlineStr">
        <is>
          <t>Cobra-W</t>
        </is>
      </c>
      <c r="B29006" t="inlineStr">
        <is>
          <t>0b7e0a234c8c5d86b6aa476721d30663fdb62f90</t>
        </is>
      </c>
      <c r="C29006" t="inlineStr">
        <is>
          <t>2018-08-01 08:05:51+00:00</t>
        </is>
      </c>
      <c r="D29006" t="inlineStr">
        <is>
          <t>verchange</t>
        </is>
      </c>
      <c r="E29006" t="inlineStr">
        <is>
          <t>Werkzeug</t>
        </is>
      </c>
      <c r="F29006">
        <f>=0.11.9</f>
        <v/>
      </c>
      <c r="G29006" t="inlineStr">
        <is>
          <t>Werkzeug</t>
        </is>
      </c>
      <c r="H29006">
        <f>=0.11.9</f>
        <v/>
      </c>
    </row>
    <row r="29007">
      <c r="A29007" t="inlineStr">
        <is>
          <t>rasterio</t>
        </is>
      </c>
      <c r="B29007" t="inlineStr">
        <is>
          <t>eb5216708d1556c904d3b68e65b46628bc6df2bf</t>
        </is>
      </c>
      <c r="C29007" t="inlineStr">
        <is>
          <t>2014-09-23 22:02:52+00:00</t>
        </is>
      </c>
      <c r="D29007" t="inlineStr">
        <is>
          <t>add</t>
        </is>
      </c>
      <c r="E29007" t="inlineStr">
        <is>
          <t>enum34</t>
        </is>
      </c>
      <c r="F29007" t="inlineStr"/>
      <c r="G29007" t="inlineStr"/>
      <c r="H29007" t="inlineStr"/>
    </row>
    <row r="29008">
      <c r="A29008" t="inlineStr">
        <is>
          <t>rasterio</t>
        </is>
      </c>
      <c r="B29008" t="inlineStr">
        <is>
          <t>eb5216708d1556c904d3b68e65b46628bc6df2bf</t>
        </is>
      </c>
      <c r="C29008" t="inlineStr">
        <is>
          <t>2014-09-23 22:02:52+00:00</t>
        </is>
      </c>
      <c r="D29008" t="inlineStr">
        <is>
          <t>add</t>
        </is>
      </c>
      <c r="E29008" t="inlineStr">
        <is>
          <t>numpy</t>
        </is>
      </c>
      <c r="F29008" t="inlineStr">
        <is>
          <t>&gt;=1.8</t>
        </is>
      </c>
      <c r="G29008" t="inlineStr"/>
      <c r="H29008" t="inlineStr"/>
    </row>
    <row r="29009">
      <c r="A29009" t="inlineStr">
        <is>
          <t>rasterio</t>
        </is>
      </c>
      <c r="B29009" t="inlineStr">
        <is>
          <t>eb5216708d1556c904d3b68e65b46628bc6df2bf</t>
        </is>
      </c>
      <c r="C29009" t="inlineStr">
        <is>
          <t>2014-09-23 22:02:52+00:00</t>
        </is>
      </c>
      <c r="D29009" t="inlineStr">
        <is>
          <t>rem</t>
        </is>
      </c>
      <c r="E29009" t="inlineStr"/>
      <c r="F29009" t="inlineStr"/>
      <c r="G29009" t="inlineStr">
        <is>
          <t>Numpy</t>
        </is>
      </c>
      <c r="H29009" t="inlineStr"/>
    </row>
    <row r="29010">
      <c r="A29010" t="inlineStr">
        <is>
          <t>rasterio</t>
        </is>
      </c>
      <c r="B29010" t="inlineStr">
        <is>
          <t>579213ba02089d1ca6942a1d747caa381a179f0c</t>
        </is>
      </c>
      <c r="C29010" t="inlineStr">
        <is>
          <t>2015-10-23 03:43:56+00:00</t>
        </is>
      </c>
      <c r="D29010" t="inlineStr">
        <is>
          <t>verchange</t>
        </is>
      </c>
      <c r="E29010" t="inlineStr">
        <is>
          <t>numpy</t>
        </is>
      </c>
      <c r="F29010" t="inlineStr">
        <is>
          <t>&gt;=1.8</t>
        </is>
      </c>
      <c r="G29010" t="inlineStr">
        <is>
          <t>numpy</t>
        </is>
      </c>
      <c r="H29010" t="inlineStr">
        <is>
          <t>&gt;=1.8.0</t>
        </is>
      </c>
    </row>
    <row r="29011">
      <c r="A29011" t="inlineStr">
        <is>
          <t>rasterio</t>
        </is>
      </c>
      <c r="B29011" t="inlineStr">
        <is>
          <t>dc65de5c97ed164dd4d930ef3233030051634f61</t>
        </is>
      </c>
      <c r="C29011" t="inlineStr">
        <is>
          <t>2016-05-04 02:56:52+00:00</t>
        </is>
      </c>
      <c r="D29011" t="inlineStr">
        <is>
          <t>verchange</t>
        </is>
      </c>
      <c r="E29011" t="inlineStr">
        <is>
          <t>affine</t>
        </is>
      </c>
      <c r="F29011" t="inlineStr">
        <is>
          <t>&gt;=1.3.0</t>
        </is>
      </c>
      <c r="G29011" t="inlineStr">
        <is>
          <t>affine</t>
        </is>
      </c>
      <c r="H29011" t="inlineStr"/>
    </row>
    <row r="29012">
      <c r="A29012" t="inlineStr">
        <is>
          <t>rasterio</t>
        </is>
      </c>
      <c r="B29012" t="inlineStr">
        <is>
          <t>dc65de5c97ed164dd4d930ef3233030051634f61</t>
        </is>
      </c>
      <c r="C29012" t="inlineStr">
        <is>
          <t>2016-05-04 02:56:52+00:00</t>
        </is>
      </c>
      <c r="D29012" t="inlineStr">
        <is>
          <t>add</t>
        </is>
      </c>
      <c r="E29012" t="inlineStr">
        <is>
          <t>boto3</t>
        </is>
      </c>
      <c r="F29012" t="inlineStr">
        <is>
          <t>&gt;=1.2.4</t>
        </is>
      </c>
      <c r="G29012" t="inlineStr"/>
      <c r="H29012" t="inlineStr"/>
    </row>
    <row r="29013">
      <c r="A29013" t="inlineStr">
        <is>
          <t>rasterio</t>
        </is>
      </c>
      <c r="B29013" t="inlineStr">
        <is>
          <t>eef6893d77cda04ff8f3536dd5add9bedfba780a</t>
        </is>
      </c>
      <c r="C29013" t="inlineStr">
        <is>
          <t>2016-05-04 12:42:59+00:00</t>
        </is>
      </c>
      <c r="D29013" t="inlineStr">
        <is>
          <t>verchange</t>
        </is>
      </c>
      <c r="E29013" t="inlineStr">
        <is>
          <t>affine</t>
        </is>
      </c>
      <c r="F29013" t="inlineStr">
        <is>
          <t>&gt;=1.3.0</t>
        </is>
      </c>
      <c r="G29013" t="inlineStr">
        <is>
          <t>affine</t>
        </is>
      </c>
      <c r="H29013" t="inlineStr"/>
    </row>
    <row r="29014">
      <c r="A29014" t="inlineStr">
        <is>
          <t>rasterio</t>
        </is>
      </c>
      <c r="B29014" t="inlineStr">
        <is>
          <t>eef6893d77cda04ff8f3536dd5add9bedfba780a</t>
        </is>
      </c>
      <c r="C29014" t="inlineStr">
        <is>
          <t>2016-05-04 12:42:59+00:00</t>
        </is>
      </c>
      <c r="D29014" t="inlineStr">
        <is>
          <t>add</t>
        </is>
      </c>
      <c r="E29014" t="inlineStr">
        <is>
          <t>boto3</t>
        </is>
      </c>
      <c r="F29014" t="inlineStr">
        <is>
          <t>&gt;=1.2.4</t>
        </is>
      </c>
      <c r="G29014" t="inlineStr"/>
      <c r="H29014" t="inlineStr"/>
    </row>
    <row r="29015">
      <c r="A29015" t="inlineStr">
        <is>
          <t>rasterio</t>
        </is>
      </c>
      <c r="B29015" t="inlineStr">
        <is>
          <t>c399848262b79c1267659b02ca1249eff48ec03e</t>
        </is>
      </c>
      <c r="C29015" t="inlineStr">
        <is>
          <t>2018-07-12 18:58:39+00:00</t>
        </is>
      </c>
      <c r="D29015" t="inlineStr">
        <is>
          <t>verchange</t>
        </is>
      </c>
      <c r="E29015" t="inlineStr">
        <is>
          <t>snuggs</t>
        </is>
      </c>
      <c r="F29015" t="inlineStr">
        <is>
          <t>&gt;=1.4.1</t>
        </is>
      </c>
      <c r="G29015" t="inlineStr">
        <is>
          <t>snuggs</t>
        </is>
      </c>
      <c r="H29015" t="inlineStr">
        <is>
          <t>&gt;=1.2</t>
        </is>
      </c>
    </row>
    <row r="29016">
      <c r="A29016" t="inlineStr">
        <is>
          <t>rasterio</t>
        </is>
      </c>
      <c r="B29016" t="inlineStr">
        <is>
          <t>c399848262b79c1267659b02ca1249eff48ec03e</t>
        </is>
      </c>
      <c r="C29016" t="inlineStr">
        <is>
          <t>2018-07-12 18:58:39+00:00</t>
        </is>
      </c>
      <c r="D29016" t="inlineStr">
        <is>
          <t>verchange</t>
        </is>
      </c>
      <c r="E29016" t="inlineStr">
        <is>
          <t>numpy</t>
        </is>
      </c>
      <c r="F29016" t="inlineStr">
        <is>
          <t>&gt;=1.10</t>
        </is>
      </c>
      <c r="G29016" t="inlineStr">
        <is>
          <t>numpy</t>
        </is>
      </c>
      <c r="H29016" t="inlineStr">
        <is>
          <t>&gt;=1.8</t>
        </is>
      </c>
    </row>
    <row r="29017">
      <c r="A29017" t="inlineStr">
        <is>
          <t>rasterio</t>
        </is>
      </c>
      <c r="B29017" t="inlineStr">
        <is>
          <t>c399848262b79c1267659b02ca1249eff48ec03e</t>
        </is>
      </c>
      <c r="C29017" t="inlineStr">
        <is>
          <t>2018-07-12 18:58:39+00:00</t>
        </is>
      </c>
      <c r="D29017" t="inlineStr">
        <is>
          <t>verchange</t>
        </is>
      </c>
      <c r="E29017" t="inlineStr">
        <is>
          <t>setuptools</t>
        </is>
      </c>
      <c r="F29017" t="inlineStr">
        <is>
          <t>&gt;=0.9.8</t>
        </is>
      </c>
      <c r="G29017" t="inlineStr">
        <is>
          <t>setuptools</t>
        </is>
      </c>
      <c r="H29017" t="inlineStr"/>
    </row>
    <row r="29018">
      <c r="A29018" t="inlineStr">
        <is>
          <t>rasterio</t>
        </is>
      </c>
      <c r="B29018" t="inlineStr">
        <is>
          <t>c399848262b79c1267659b02ca1249eff48ec03e</t>
        </is>
      </c>
      <c r="C29018" t="inlineStr">
        <is>
          <t>2018-07-12 18:58:39+00:00</t>
        </is>
      </c>
      <c r="D29018" t="inlineStr">
        <is>
          <t>add</t>
        </is>
      </c>
      <c r="E29018" t="inlineStr">
        <is>
          <t>attrs</t>
        </is>
      </c>
      <c r="F29018" t="inlineStr">
        <is>
          <t>&gt;=16.0.0</t>
        </is>
      </c>
      <c r="G29018" t="inlineStr"/>
      <c r="H29018" t="inlineStr"/>
    </row>
    <row r="29019">
      <c r="A29019" t="inlineStr">
        <is>
          <t>rasterio</t>
        </is>
      </c>
      <c r="B29019" t="inlineStr">
        <is>
          <t>dfbab58a3753a5b3ce6adbe40344566064e64d3c</t>
        </is>
      </c>
      <c r="C29019" t="inlineStr">
        <is>
          <t>2018-09-26 19:36:03+00:00</t>
        </is>
      </c>
      <c r="D29019" t="inlineStr">
        <is>
          <t>verchange</t>
        </is>
      </c>
      <c r="E29019" t="inlineStr">
        <is>
          <t>cligj</t>
        </is>
      </c>
      <c r="F29019" t="inlineStr">
        <is>
          <t>&gt;=0.5</t>
        </is>
      </c>
      <c r="G29019" t="inlineStr">
        <is>
          <t>cligj</t>
        </is>
      </c>
      <c r="H29019" t="inlineStr"/>
    </row>
    <row r="29020">
      <c r="A29020" t="inlineStr">
        <is>
          <t>rasterio</t>
        </is>
      </c>
      <c r="B29020" t="inlineStr">
        <is>
          <t>dfbab58a3753a5b3ce6adbe40344566064e64d3c</t>
        </is>
      </c>
      <c r="C29020" t="inlineStr">
        <is>
          <t>2018-09-26 19:36:03+00:00</t>
        </is>
      </c>
      <c r="D29020" t="inlineStr">
        <is>
          <t>add</t>
        </is>
      </c>
      <c r="E29020" t="inlineStr">
        <is>
          <t>click</t>
        </is>
      </c>
      <c r="F29020">
        <f>=7.0</f>
        <v/>
      </c>
      <c r="G29020" t="inlineStr"/>
      <c r="H29020" t="inlineStr"/>
    </row>
    <row r="29021">
      <c r="A29021" t="inlineStr">
        <is>
          <t>rasterio</t>
        </is>
      </c>
      <c r="B29021" t="inlineStr">
        <is>
          <t>99218ccb64ea745f925f2e2dc848c4872b5452b0</t>
        </is>
      </c>
      <c r="C29021" t="inlineStr">
        <is>
          <t>2019-01-25 03:32:29+00:00</t>
        </is>
      </c>
      <c r="D29021" t="inlineStr">
        <is>
          <t>verchange</t>
        </is>
      </c>
      <c r="E29021" t="inlineStr">
        <is>
          <t>enum34</t>
        </is>
      </c>
      <c r="F29021" t="inlineStr"/>
      <c r="G29021" t="inlineStr">
        <is>
          <t>enum34</t>
        </is>
      </c>
      <c r="H29021" t="inlineStr"/>
    </row>
    <row r="29022">
      <c r="A29022" t="inlineStr">
        <is>
          <t>rasterio</t>
        </is>
      </c>
      <c r="B29022" t="inlineStr">
        <is>
          <t>eb2b8c77341f2219daa9dd64d38735ff7fd4642c</t>
        </is>
      </c>
      <c r="C29022" t="inlineStr">
        <is>
          <t>2019-10-07 14:39:14+00:00</t>
        </is>
      </c>
      <c r="D29022" t="inlineStr">
        <is>
          <t>verchange</t>
        </is>
      </c>
      <c r="E29022" t="inlineStr">
        <is>
          <t>enum34</t>
        </is>
      </c>
      <c r="F29022" t="inlineStr"/>
      <c r="G29022" t="inlineStr">
        <is>
          <t>enum34</t>
        </is>
      </c>
      <c r="H29022" t="inlineStr"/>
    </row>
    <row r="29023">
      <c r="A29023" t="inlineStr">
        <is>
          <t>rasterio</t>
        </is>
      </c>
      <c r="B29023" t="inlineStr">
        <is>
          <t>ec55835538b8dd7631f801c37f2ae19a2c67aa0b</t>
        </is>
      </c>
      <c r="C29023" t="inlineStr">
        <is>
          <t>2020-05-07 12:57:49+00:00</t>
        </is>
      </c>
      <c r="D29023" t="inlineStr">
        <is>
          <t>verchange</t>
        </is>
      </c>
      <c r="E29023" t="inlineStr">
        <is>
          <t>enum34</t>
        </is>
      </c>
      <c r="F29023" t="inlineStr"/>
      <c r="G29023" t="inlineStr">
        <is>
          <t>enum34</t>
        </is>
      </c>
      <c r="H29023" t="inlineStr"/>
    </row>
    <row r="29024">
      <c r="A29024" t="inlineStr">
        <is>
          <t>rasterio</t>
        </is>
      </c>
      <c r="B29024" t="inlineStr">
        <is>
          <t>ec55835538b8dd7631f801c37f2ae19a2c67aa0b</t>
        </is>
      </c>
      <c r="C29024" t="inlineStr">
        <is>
          <t>2020-05-07 12:57:49+00:00</t>
        </is>
      </c>
      <c r="D29024" t="inlineStr">
        <is>
          <t>verchange</t>
        </is>
      </c>
      <c r="E29024" t="inlineStr">
        <is>
          <t>setuptools</t>
        </is>
      </c>
      <c r="F29024" t="inlineStr">
        <is>
          <t>&gt;=20.0</t>
        </is>
      </c>
      <c r="G29024" t="inlineStr">
        <is>
          <t>setuptools</t>
        </is>
      </c>
      <c r="H29024" t="inlineStr">
        <is>
          <t>&gt;=0.9.8</t>
        </is>
      </c>
    </row>
    <row r="29025">
      <c r="A29025" t="inlineStr">
        <is>
          <t>rasterio</t>
        </is>
      </c>
      <c r="B29025" t="inlineStr">
        <is>
          <t>ec55835538b8dd7631f801c37f2ae19a2c67aa0b</t>
        </is>
      </c>
      <c r="C29025" t="inlineStr">
        <is>
          <t>2020-05-07 12:57:49+00:00</t>
        </is>
      </c>
      <c r="D29025" t="inlineStr">
        <is>
          <t>verchange</t>
        </is>
      </c>
      <c r="E29025" t="inlineStr">
        <is>
          <t>attrs</t>
        </is>
      </c>
      <c r="F29025" t="inlineStr">
        <is>
          <t>&gt;=17.4.0</t>
        </is>
      </c>
      <c r="G29025" t="inlineStr">
        <is>
          <t>attrs</t>
        </is>
      </c>
      <c r="H29025" t="inlineStr">
        <is>
          <t>&gt;=16.0.0</t>
        </is>
      </c>
    </row>
    <row r="29026">
      <c r="A29026" t="inlineStr">
        <is>
          <t>rasterio</t>
        </is>
      </c>
      <c r="B29026" t="inlineStr">
        <is>
          <t>ec55835538b8dd7631f801c37f2ae19a2c67aa0b</t>
        </is>
      </c>
      <c r="C29026" t="inlineStr">
        <is>
          <t>2020-05-07 12:57:49+00:00</t>
        </is>
      </c>
      <c r="D29026" t="inlineStr">
        <is>
          <t>verchange</t>
        </is>
      </c>
      <c r="E29026" t="inlineStr">
        <is>
          <t>affine</t>
        </is>
      </c>
      <c r="F29026" t="inlineStr">
        <is>
          <t>~=2.3.0</t>
        </is>
      </c>
      <c r="G29026" t="inlineStr">
        <is>
          <t>affine</t>
        </is>
      </c>
      <c r="H29026" t="inlineStr">
        <is>
          <t>&gt;=1.3.0</t>
        </is>
      </c>
    </row>
    <row r="29027">
      <c r="A29027" t="inlineStr">
        <is>
          <t>rasterio</t>
        </is>
      </c>
      <c r="B29027" t="inlineStr">
        <is>
          <t>ec55835538b8dd7631f801c37f2ae19a2c67aa0b</t>
        </is>
      </c>
      <c r="C29027" t="inlineStr">
        <is>
          <t>2020-05-07 12:57:49+00:00</t>
        </is>
      </c>
      <c r="D29027" t="inlineStr">
        <is>
          <t>verchange</t>
        </is>
      </c>
      <c r="E29027" t="inlineStr">
        <is>
          <t>snuggs</t>
        </is>
      </c>
      <c r="F29027" t="inlineStr">
        <is>
          <t>~=1.4.0</t>
        </is>
      </c>
      <c r="G29027" t="inlineStr">
        <is>
          <t>snuggs</t>
        </is>
      </c>
      <c r="H29027" t="inlineStr">
        <is>
          <t>&gt;=1.4.1</t>
        </is>
      </c>
    </row>
    <row r="29028">
      <c r="A29028" t="inlineStr">
        <is>
          <t>rasterio</t>
        </is>
      </c>
      <c r="B29028" t="inlineStr">
        <is>
          <t>ec55835538b8dd7631f801c37f2ae19a2c67aa0b</t>
        </is>
      </c>
      <c r="C29028" t="inlineStr">
        <is>
          <t>2020-05-07 12:57:49+00:00</t>
        </is>
      </c>
      <c r="D29028" t="inlineStr">
        <is>
          <t>add</t>
        </is>
      </c>
      <c r="E29028" t="inlineStr">
        <is>
          <t>click-plugins</t>
        </is>
      </c>
      <c r="F29028" t="inlineStr"/>
      <c r="G29028" t="inlineStr"/>
      <c r="H29028" t="inlineStr"/>
    </row>
    <row r="29029">
      <c r="A29029" t="inlineStr">
        <is>
          <t>rasterio</t>
        </is>
      </c>
      <c r="B29029" t="inlineStr">
        <is>
          <t>ec55835538b8dd7631f801c37f2ae19a2c67aa0b</t>
        </is>
      </c>
      <c r="C29029" t="inlineStr">
        <is>
          <t>2020-05-07 12:57:49+00:00</t>
        </is>
      </c>
      <c r="D29029" t="inlineStr">
        <is>
          <t>add</t>
        </is>
      </c>
      <c r="E29029" t="inlineStr">
        <is>
          <t>matplotlib</t>
        </is>
      </c>
      <c r="F29029" t="inlineStr"/>
      <c r="G29029" t="inlineStr"/>
      <c r="H29029" t="inlineStr"/>
    </row>
    <row r="29030">
      <c r="A29030" t="inlineStr">
        <is>
          <t>rasterio</t>
        </is>
      </c>
      <c r="B29030" t="inlineStr">
        <is>
          <t>a1768f1c743d1bcacf4ad0c04e789368f09ce096</t>
        </is>
      </c>
      <c r="C29030" t="inlineStr">
        <is>
          <t>2020-06-02 22:12:32+00:00</t>
        </is>
      </c>
      <c r="D29030" t="inlineStr">
        <is>
          <t>verchange</t>
        </is>
      </c>
      <c r="E29030" t="inlineStr">
        <is>
          <t>attrs</t>
        </is>
      </c>
      <c r="F29030" t="inlineStr">
        <is>
          <t>&gt;=19.2.0</t>
        </is>
      </c>
      <c r="G29030" t="inlineStr">
        <is>
          <t>attrs</t>
        </is>
      </c>
      <c r="H29030" t="inlineStr">
        <is>
          <t>&gt;=17.4.0</t>
        </is>
      </c>
    </row>
    <row r="29031">
      <c r="A29031" t="inlineStr">
        <is>
          <t>rasterio</t>
        </is>
      </c>
      <c r="B29031" t="inlineStr">
        <is>
          <t>beb964f69da2c3e4abacd64c9a67576823bde19d</t>
        </is>
      </c>
      <c r="C29031" t="inlineStr">
        <is>
          <t>2021-01-24 21:51:29+00:00</t>
        </is>
      </c>
      <c r="D29031" t="inlineStr">
        <is>
          <t>verchange</t>
        </is>
      </c>
      <c r="E29031" t="inlineStr">
        <is>
          <t>click</t>
        </is>
      </c>
      <c r="F29031" t="inlineStr">
        <is>
          <t>~=7.1.0</t>
        </is>
      </c>
      <c r="G29031" t="inlineStr">
        <is>
          <t>click</t>
        </is>
      </c>
      <c r="H29031">
        <f>=7.0</f>
        <v/>
      </c>
    </row>
    <row r="29032">
      <c r="A29032" t="inlineStr">
        <is>
          <t>vpn-at-home</t>
        </is>
      </c>
      <c r="B29032" t="inlineStr">
        <is>
          <t>e3e7661166d8883e93374c7c77b29cf445886668</t>
        </is>
      </c>
      <c r="C29032" t="inlineStr">
        <is>
          <t>2019-01-05 22:20:38+00:00</t>
        </is>
      </c>
      <c r="D29032" t="inlineStr">
        <is>
          <t>add</t>
        </is>
      </c>
      <c r="E29032" t="inlineStr">
        <is>
          <t>asgiref</t>
        </is>
      </c>
      <c r="F29032">
        <f>=2.3.2</f>
        <v/>
      </c>
      <c r="G29032" t="inlineStr"/>
      <c r="H29032" t="inlineStr"/>
    </row>
    <row r="29033">
      <c r="A29033" t="inlineStr">
        <is>
          <t>vpn-at-home</t>
        </is>
      </c>
      <c r="B29033" t="inlineStr">
        <is>
          <t>e3e7661166d8883e93374c7c77b29cf445886668</t>
        </is>
      </c>
      <c r="C29033" t="inlineStr">
        <is>
          <t>2019-01-05 22:20:38+00:00</t>
        </is>
      </c>
      <c r="D29033" t="inlineStr">
        <is>
          <t>add</t>
        </is>
      </c>
      <c r="E29033" t="inlineStr">
        <is>
          <t>asn1crypto</t>
        </is>
      </c>
      <c r="F29033">
        <f>=0.24.0</f>
        <v/>
      </c>
      <c r="G29033" t="inlineStr"/>
      <c r="H29033" t="inlineStr"/>
    </row>
    <row r="29034">
      <c r="A29034" t="inlineStr">
        <is>
          <t>vpn-at-home</t>
        </is>
      </c>
      <c r="B29034" t="inlineStr">
        <is>
          <t>e3e7661166d8883e93374c7c77b29cf445886668</t>
        </is>
      </c>
      <c r="C29034" t="inlineStr">
        <is>
          <t>2019-01-05 22:20:38+00:00</t>
        </is>
      </c>
      <c r="D29034" t="inlineStr">
        <is>
          <t>add</t>
        </is>
      </c>
      <c r="E29034" t="inlineStr">
        <is>
          <t>async-timeout</t>
        </is>
      </c>
      <c r="F29034">
        <f>=3.0.1</f>
        <v/>
      </c>
      <c r="G29034" t="inlineStr"/>
      <c r="H29034" t="inlineStr"/>
    </row>
    <row r="29035">
      <c r="A29035" t="inlineStr">
        <is>
          <t>vpn-at-home</t>
        </is>
      </c>
      <c r="B29035" t="inlineStr">
        <is>
          <t>e3e7661166d8883e93374c7c77b29cf445886668</t>
        </is>
      </c>
      <c r="C29035" t="inlineStr">
        <is>
          <t>2019-01-05 22:20:38+00:00</t>
        </is>
      </c>
      <c r="D29035" t="inlineStr">
        <is>
          <t>add</t>
        </is>
      </c>
      <c r="E29035" t="inlineStr">
        <is>
          <t>attrs</t>
        </is>
      </c>
      <c r="F29035">
        <f>=19.1.0</f>
        <v/>
      </c>
      <c r="G29035" t="inlineStr"/>
      <c r="H29035" t="inlineStr"/>
    </row>
    <row r="29036">
      <c r="A29036" t="inlineStr">
        <is>
          <t>vpn-at-home</t>
        </is>
      </c>
      <c r="B29036" t="inlineStr">
        <is>
          <t>e3e7661166d8883e93374c7c77b29cf445886668</t>
        </is>
      </c>
      <c r="C29036" t="inlineStr">
        <is>
          <t>2019-01-05 22:20:38+00:00</t>
        </is>
      </c>
      <c r="D29036" t="inlineStr">
        <is>
          <t>add</t>
        </is>
      </c>
      <c r="E29036" t="inlineStr">
        <is>
          <t>autobahn</t>
        </is>
      </c>
      <c r="F29036">
        <f>=19.2.1</f>
        <v/>
      </c>
      <c r="G29036" t="inlineStr"/>
      <c r="H29036" t="inlineStr"/>
    </row>
    <row r="29037">
      <c r="A29037" t="inlineStr">
        <is>
          <t>vpn-at-home</t>
        </is>
      </c>
      <c r="B29037" t="inlineStr">
        <is>
          <t>e3e7661166d8883e93374c7c77b29cf445886668</t>
        </is>
      </c>
      <c r="C29037" t="inlineStr">
        <is>
          <t>2019-01-05 22:20:38+00:00</t>
        </is>
      </c>
      <c r="D29037" t="inlineStr">
        <is>
          <t>add</t>
        </is>
      </c>
      <c r="E29037" t="inlineStr">
        <is>
          <t>Automat</t>
        </is>
      </c>
      <c r="F29037">
        <f>=0.7.0</f>
        <v/>
      </c>
      <c r="G29037" t="inlineStr"/>
      <c r="H29037" t="inlineStr"/>
    </row>
    <row r="29038">
      <c r="A29038" t="inlineStr">
        <is>
          <t>vpn-at-home</t>
        </is>
      </c>
      <c r="B29038" t="inlineStr">
        <is>
          <t>e3e7661166d8883e93374c7c77b29cf445886668</t>
        </is>
      </c>
      <c r="C29038" t="inlineStr">
        <is>
          <t>2019-01-05 22:20:38+00:00</t>
        </is>
      </c>
      <c r="D29038" t="inlineStr">
        <is>
          <t>add</t>
        </is>
      </c>
      <c r="E29038" t="inlineStr">
        <is>
          <t>backcall</t>
        </is>
      </c>
      <c r="F29038">
        <f>=0.1.0</f>
        <v/>
      </c>
      <c r="G29038" t="inlineStr"/>
      <c r="H29038" t="inlineStr"/>
    </row>
    <row r="29039">
      <c r="A29039" t="inlineStr">
        <is>
          <t>vpn-at-home</t>
        </is>
      </c>
      <c r="B29039" t="inlineStr">
        <is>
          <t>e3e7661166d8883e93374c7c77b29cf445886668</t>
        </is>
      </c>
      <c r="C29039" t="inlineStr">
        <is>
          <t>2019-01-05 22:20:38+00:00</t>
        </is>
      </c>
      <c r="D29039" t="inlineStr">
        <is>
          <t>add</t>
        </is>
      </c>
      <c r="E29039" t="inlineStr">
        <is>
          <t>cffi</t>
        </is>
      </c>
      <c r="F29039">
        <f>=1.12.2</f>
        <v/>
      </c>
      <c r="G29039" t="inlineStr"/>
      <c r="H29039" t="inlineStr"/>
    </row>
    <row r="29040">
      <c r="A29040" t="inlineStr">
        <is>
          <t>vpn-at-home</t>
        </is>
      </c>
      <c r="B29040" t="inlineStr">
        <is>
          <t>e3e7661166d8883e93374c7c77b29cf445886668</t>
        </is>
      </c>
      <c r="C29040" t="inlineStr">
        <is>
          <t>2019-01-05 22:20:38+00:00</t>
        </is>
      </c>
      <c r="D29040" t="inlineStr">
        <is>
          <t>add</t>
        </is>
      </c>
      <c r="E29040" t="inlineStr">
        <is>
          <t>channels</t>
        </is>
      </c>
      <c r="F29040">
        <f>=2.1.7</f>
        <v/>
      </c>
      <c r="G29040" t="inlineStr"/>
      <c r="H29040" t="inlineStr"/>
    </row>
    <row r="29041">
      <c r="A29041" t="inlineStr">
        <is>
          <t>vpn-at-home</t>
        </is>
      </c>
      <c r="B29041" t="inlineStr">
        <is>
          <t>e3e7661166d8883e93374c7c77b29cf445886668</t>
        </is>
      </c>
      <c r="C29041" t="inlineStr">
        <is>
          <t>2019-01-05 22:20:38+00:00</t>
        </is>
      </c>
      <c r="D29041" t="inlineStr">
        <is>
          <t>add</t>
        </is>
      </c>
      <c r="E29041" t="inlineStr">
        <is>
          <t>constantly</t>
        </is>
      </c>
      <c r="F29041">
        <f>=15.1.0</f>
        <v/>
      </c>
      <c r="G29041" t="inlineStr"/>
      <c r="H29041" t="inlineStr"/>
    </row>
    <row r="29042">
      <c r="A29042" t="inlineStr">
        <is>
          <t>vpn-at-home</t>
        </is>
      </c>
      <c r="B29042" t="inlineStr">
        <is>
          <t>e3e7661166d8883e93374c7c77b29cf445886668</t>
        </is>
      </c>
      <c r="C29042" t="inlineStr">
        <is>
          <t>2019-01-05 22:20:38+00:00</t>
        </is>
      </c>
      <c r="D29042" t="inlineStr">
        <is>
          <t>add</t>
        </is>
      </c>
      <c r="E29042" t="inlineStr">
        <is>
          <t>coverage</t>
        </is>
      </c>
      <c r="F29042">
        <f>=4.5.3</f>
        <v/>
      </c>
      <c r="G29042" t="inlineStr"/>
      <c r="H29042" t="inlineStr"/>
    </row>
    <row r="29043">
      <c r="A29043" t="inlineStr">
        <is>
          <t>vpn-at-home</t>
        </is>
      </c>
      <c r="B29043" t="inlineStr">
        <is>
          <t>e3e7661166d8883e93374c7c77b29cf445886668</t>
        </is>
      </c>
      <c r="C29043" t="inlineStr">
        <is>
          <t>2019-01-05 22:20:38+00:00</t>
        </is>
      </c>
      <c r="D29043" t="inlineStr">
        <is>
          <t>add</t>
        </is>
      </c>
      <c r="E29043" t="inlineStr">
        <is>
          <t>cryptography</t>
        </is>
      </c>
      <c r="F29043">
        <f>=2.3.1</f>
        <v/>
      </c>
      <c r="G29043" t="inlineStr"/>
      <c r="H29043" t="inlineStr"/>
    </row>
    <row r="29044">
      <c r="A29044" t="inlineStr">
        <is>
          <t>vpn-at-home</t>
        </is>
      </c>
      <c r="B29044" t="inlineStr">
        <is>
          <t>e3e7661166d8883e93374c7c77b29cf445886668</t>
        </is>
      </c>
      <c r="C29044" t="inlineStr">
        <is>
          <t>2019-01-05 22:20:38+00:00</t>
        </is>
      </c>
      <c r="D29044" t="inlineStr">
        <is>
          <t>add</t>
        </is>
      </c>
      <c r="E29044" t="inlineStr">
        <is>
          <t>daphne</t>
        </is>
      </c>
      <c r="F29044">
        <f>=2.2.5</f>
        <v/>
      </c>
      <c r="G29044" t="inlineStr"/>
      <c r="H29044" t="inlineStr"/>
    </row>
    <row r="29045">
      <c r="A29045" t="inlineStr">
        <is>
          <t>vpn-at-home</t>
        </is>
      </c>
      <c r="B29045" t="inlineStr">
        <is>
          <t>e3e7661166d8883e93374c7c77b29cf445886668</t>
        </is>
      </c>
      <c r="C29045" t="inlineStr">
        <is>
          <t>2019-01-05 22:20:38+00:00</t>
        </is>
      </c>
      <c r="D29045" t="inlineStr">
        <is>
          <t>add</t>
        </is>
      </c>
      <c r="E29045" t="inlineStr">
        <is>
          <t>decorator</t>
        </is>
      </c>
      <c r="F29045">
        <f>=4.3.2</f>
        <v/>
      </c>
      <c r="G29045" t="inlineStr"/>
      <c r="H29045" t="inlineStr"/>
    </row>
    <row r="29046">
      <c r="A29046" t="inlineStr">
        <is>
          <t>vpn-at-home</t>
        </is>
      </c>
      <c r="B29046" t="inlineStr">
        <is>
          <t>e3e7661166d8883e93374c7c77b29cf445886668</t>
        </is>
      </c>
      <c r="C29046" t="inlineStr">
        <is>
          <t>2019-01-05 22:20:38+00:00</t>
        </is>
      </c>
      <c r="D29046" t="inlineStr">
        <is>
          <t>add</t>
        </is>
      </c>
      <c r="E29046" t="inlineStr">
        <is>
          <t>Django</t>
        </is>
      </c>
      <c r="F29046">
        <f>=2.1.7</f>
        <v/>
      </c>
      <c r="G29046" t="inlineStr"/>
      <c r="H29046" t="inlineStr"/>
    </row>
    <row r="29047">
      <c r="A29047" t="inlineStr">
        <is>
          <t>vpn-at-home</t>
        </is>
      </c>
      <c r="B29047" t="inlineStr">
        <is>
          <t>e3e7661166d8883e93374c7c77b29cf445886668</t>
        </is>
      </c>
      <c r="C29047" t="inlineStr">
        <is>
          <t>2019-01-05 22:20:38+00:00</t>
        </is>
      </c>
      <c r="D29047" t="inlineStr">
        <is>
          <t>add</t>
        </is>
      </c>
      <c r="E29047" t="inlineStr">
        <is>
          <t>django-cors-headers</t>
        </is>
      </c>
      <c r="F29047">
        <f>=2.5.1</f>
        <v/>
      </c>
      <c r="G29047" t="inlineStr"/>
      <c r="H29047" t="inlineStr"/>
    </row>
    <row r="29048">
      <c r="A29048" t="inlineStr">
        <is>
          <t>vpn-at-home</t>
        </is>
      </c>
      <c r="B29048" t="inlineStr">
        <is>
          <t>e3e7661166d8883e93374c7c77b29cf445886668</t>
        </is>
      </c>
      <c r="C29048" t="inlineStr">
        <is>
          <t>2019-01-05 22:20:38+00:00</t>
        </is>
      </c>
      <c r="D29048" t="inlineStr">
        <is>
          <t>add</t>
        </is>
      </c>
      <c r="E29048" t="inlineStr">
        <is>
          <t>django-debug-toolbar</t>
        </is>
      </c>
      <c r="F29048">
        <f>=1.11</f>
        <v/>
      </c>
      <c r="G29048" t="inlineStr"/>
      <c r="H29048" t="inlineStr"/>
    </row>
    <row r="29049">
      <c r="A29049" t="inlineStr">
        <is>
          <t>vpn-at-home</t>
        </is>
      </c>
      <c r="B29049" t="inlineStr">
        <is>
          <t>e3e7661166d8883e93374c7c77b29cf445886668</t>
        </is>
      </c>
      <c r="C29049" t="inlineStr">
        <is>
          <t>2019-01-05 22:20:38+00:00</t>
        </is>
      </c>
      <c r="D29049" t="inlineStr">
        <is>
          <t>add</t>
        </is>
      </c>
      <c r="E29049" t="inlineStr">
        <is>
          <t>django-model-utils</t>
        </is>
      </c>
      <c r="F29049">
        <f>=3.1.2</f>
        <v/>
      </c>
      <c r="G29049" t="inlineStr"/>
      <c r="H29049" t="inlineStr"/>
    </row>
    <row r="29050">
      <c r="A29050" t="inlineStr">
        <is>
          <t>vpn-at-home</t>
        </is>
      </c>
      <c r="B29050" t="inlineStr">
        <is>
          <t>e3e7661166d8883e93374c7c77b29cf445886668</t>
        </is>
      </c>
      <c r="C29050" t="inlineStr">
        <is>
          <t>2019-01-05 22:20:38+00:00</t>
        </is>
      </c>
      <c r="D29050" t="inlineStr">
        <is>
          <t>add</t>
        </is>
      </c>
      <c r="E29050" t="inlineStr">
        <is>
          <t>django-x509</t>
        </is>
      </c>
      <c r="F29050">
        <f>=0.4.1</f>
        <v/>
      </c>
      <c r="G29050" t="inlineStr"/>
      <c r="H29050" t="inlineStr"/>
    </row>
    <row r="29051">
      <c r="A29051" t="inlineStr">
        <is>
          <t>vpn-at-home</t>
        </is>
      </c>
      <c r="B29051" t="inlineStr">
        <is>
          <t>e3e7661166d8883e93374c7c77b29cf445886668</t>
        </is>
      </c>
      <c r="C29051" t="inlineStr">
        <is>
          <t>2019-01-05 22:20:38+00:00</t>
        </is>
      </c>
      <c r="D29051" t="inlineStr">
        <is>
          <t>add</t>
        </is>
      </c>
      <c r="E29051" t="inlineStr">
        <is>
          <t>djangorestframework</t>
        </is>
      </c>
      <c r="F29051">
        <f>=3.9.2</f>
        <v/>
      </c>
      <c r="G29051" t="inlineStr"/>
      <c r="H29051" t="inlineStr"/>
    </row>
    <row r="29052">
      <c r="A29052" t="inlineStr">
        <is>
          <t>vpn-at-home</t>
        </is>
      </c>
      <c r="B29052" t="inlineStr">
        <is>
          <t>e3e7661166d8883e93374c7c77b29cf445886668</t>
        </is>
      </c>
      <c r="C29052" t="inlineStr">
        <is>
          <t>2019-01-05 22:20:38+00:00</t>
        </is>
      </c>
      <c r="D29052" t="inlineStr">
        <is>
          <t>add</t>
        </is>
      </c>
      <c r="E29052" t="inlineStr">
        <is>
          <t>hyperlink</t>
        </is>
      </c>
      <c r="F29052">
        <f>=18.0.0</f>
        <v/>
      </c>
      <c r="G29052" t="inlineStr"/>
      <c r="H29052" t="inlineStr"/>
    </row>
    <row r="29053">
      <c r="A29053" t="inlineStr">
        <is>
          <t>vpn-at-home</t>
        </is>
      </c>
      <c r="B29053" t="inlineStr">
        <is>
          <t>e3e7661166d8883e93374c7c77b29cf445886668</t>
        </is>
      </c>
      <c r="C29053" t="inlineStr">
        <is>
          <t>2019-01-05 22:20:38+00:00</t>
        </is>
      </c>
      <c r="D29053" t="inlineStr">
        <is>
          <t>add</t>
        </is>
      </c>
      <c r="E29053" t="inlineStr">
        <is>
          <t>idna</t>
        </is>
      </c>
      <c r="F29053">
        <f>=2.8</f>
        <v/>
      </c>
      <c r="G29053" t="inlineStr"/>
      <c r="H29053" t="inlineStr"/>
    </row>
    <row r="29054">
      <c r="A29054" t="inlineStr">
        <is>
          <t>vpn-at-home</t>
        </is>
      </c>
      <c r="B29054" t="inlineStr">
        <is>
          <t>e3e7661166d8883e93374c7c77b29cf445886668</t>
        </is>
      </c>
      <c r="C29054" t="inlineStr">
        <is>
          <t>2019-01-05 22:20:38+00:00</t>
        </is>
      </c>
      <c r="D29054" t="inlineStr">
        <is>
          <t>add</t>
        </is>
      </c>
      <c r="E29054" t="inlineStr">
        <is>
          <t>incremental</t>
        </is>
      </c>
      <c r="F29054">
        <f>=17.5.0</f>
        <v/>
      </c>
      <c r="G29054" t="inlineStr"/>
      <c r="H29054" t="inlineStr"/>
    </row>
    <row r="29055">
      <c r="A29055" t="inlineStr">
        <is>
          <t>vpn-at-home</t>
        </is>
      </c>
      <c r="B29055" t="inlineStr">
        <is>
          <t>e3e7661166d8883e93374c7c77b29cf445886668</t>
        </is>
      </c>
      <c r="C29055" t="inlineStr">
        <is>
          <t>2019-01-05 22:20:38+00:00</t>
        </is>
      </c>
      <c r="D29055" t="inlineStr">
        <is>
          <t>add</t>
        </is>
      </c>
      <c r="E29055" t="inlineStr">
        <is>
          <t>ipdb</t>
        </is>
      </c>
      <c r="F29055">
        <f>=0.11</f>
        <v/>
      </c>
      <c r="G29055" t="inlineStr"/>
      <c r="H29055" t="inlineStr"/>
    </row>
    <row r="29056">
      <c r="A29056" t="inlineStr">
        <is>
          <t>vpn-at-home</t>
        </is>
      </c>
      <c r="B29056" t="inlineStr">
        <is>
          <t>e3e7661166d8883e93374c7c77b29cf445886668</t>
        </is>
      </c>
      <c r="C29056" t="inlineStr">
        <is>
          <t>2019-01-05 22:20:38+00:00</t>
        </is>
      </c>
      <c r="D29056" t="inlineStr">
        <is>
          <t>add</t>
        </is>
      </c>
      <c r="E29056" t="inlineStr">
        <is>
          <t>ipython</t>
        </is>
      </c>
      <c r="F29056">
        <f>=7.3.0</f>
        <v/>
      </c>
      <c r="G29056" t="inlineStr"/>
      <c r="H29056" t="inlineStr"/>
    </row>
    <row r="29057">
      <c r="A29057" t="inlineStr">
        <is>
          <t>vpn-at-home</t>
        </is>
      </c>
      <c r="B29057" t="inlineStr">
        <is>
          <t>e3e7661166d8883e93374c7c77b29cf445886668</t>
        </is>
      </c>
      <c r="C29057" t="inlineStr">
        <is>
          <t>2019-01-05 22:20:38+00:00</t>
        </is>
      </c>
      <c r="D29057" t="inlineStr">
        <is>
          <t>add</t>
        </is>
      </c>
      <c r="E29057" t="inlineStr">
        <is>
          <t>ipython-genutils</t>
        </is>
      </c>
      <c r="F29057">
        <f>=0.2.0</f>
        <v/>
      </c>
      <c r="G29057" t="inlineStr"/>
      <c r="H29057" t="inlineStr"/>
    </row>
    <row r="29058">
      <c r="A29058" t="inlineStr">
        <is>
          <t>vpn-at-home</t>
        </is>
      </c>
      <c r="B29058" t="inlineStr">
        <is>
          <t>e3e7661166d8883e93374c7c77b29cf445886668</t>
        </is>
      </c>
      <c r="C29058" t="inlineStr">
        <is>
          <t>2019-01-05 22:20:38+00:00</t>
        </is>
      </c>
      <c r="D29058" t="inlineStr">
        <is>
          <t>add</t>
        </is>
      </c>
      <c r="E29058" t="inlineStr">
        <is>
          <t>jedi</t>
        </is>
      </c>
      <c r="F29058">
        <f>=0.13.3</f>
        <v/>
      </c>
      <c r="G29058" t="inlineStr"/>
      <c r="H29058" t="inlineStr"/>
    </row>
    <row r="29059">
      <c r="A29059" t="inlineStr">
        <is>
          <t>vpn-at-home</t>
        </is>
      </c>
      <c r="B29059" t="inlineStr">
        <is>
          <t>e3e7661166d8883e93374c7c77b29cf445886668</t>
        </is>
      </c>
      <c r="C29059" t="inlineStr">
        <is>
          <t>2019-01-05 22:20:38+00:00</t>
        </is>
      </c>
      <c r="D29059" t="inlineStr">
        <is>
          <t>add</t>
        </is>
      </c>
      <c r="E29059" t="inlineStr">
        <is>
          <t>jsonfield</t>
        </is>
      </c>
      <c r="F29059">
        <f>=2.0.2</f>
        <v/>
      </c>
      <c r="G29059" t="inlineStr"/>
      <c r="H29059" t="inlineStr"/>
    </row>
    <row r="29060">
      <c r="A29060" t="inlineStr">
        <is>
          <t>vpn-at-home</t>
        </is>
      </c>
      <c r="B29060" t="inlineStr">
        <is>
          <t>e3e7661166d8883e93374c7c77b29cf445886668</t>
        </is>
      </c>
      <c r="C29060" t="inlineStr">
        <is>
          <t>2019-01-05 22:20:38+00:00</t>
        </is>
      </c>
      <c r="D29060" t="inlineStr">
        <is>
          <t>add</t>
        </is>
      </c>
      <c r="E29060" t="inlineStr">
        <is>
          <t>parso</t>
        </is>
      </c>
      <c r="F29060">
        <f>=0.3.4</f>
        <v/>
      </c>
      <c r="G29060" t="inlineStr"/>
      <c r="H29060" t="inlineStr"/>
    </row>
    <row r="29061">
      <c r="A29061" t="inlineStr">
        <is>
          <t>vpn-at-home</t>
        </is>
      </c>
      <c r="B29061" t="inlineStr">
        <is>
          <t>e3e7661166d8883e93374c7c77b29cf445886668</t>
        </is>
      </c>
      <c r="C29061" t="inlineStr">
        <is>
          <t>2019-01-05 22:20:38+00:00</t>
        </is>
      </c>
      <c r="D29061" t="inlineStr">
        <is>
          <t>add</t>
        </is>
      </c>
      <c r="E29061" t="inlineStr">
        <is>
          <t>pexpect</t>
        </is>
      </c>
      <c r="F29061">
        <f>=4.6.0</f>
        <v/>
      </c>
      <c r="G29061" t="inlineStr"/>
      <c r="H29061" t="inlineStr"/>
    </row>
    <row r="29062">
      <c r="A29062" t="inlineStr">
        <is>
          <t>vpn-at-home</t>
        </is>
      </c>
      <c r="B29062" t="inlineStr">
        <is>
          <t>e3e7661166d8883e93374c7c77b29cf445886668</t>
        </is>
      </c>
      <c r="C29062" t="inlineStr">
        <is>
          <t>2019-01-05 22:20:38+00:00</t>
        </is>
      </c>
      <c r="D29062" t="inlineStr">
        <is>
          <t>add</t>
        </is>
      </c>
      <c r="E29062" t="inlineStr">
        <is>
          <t>pickleshare</t>
        </is>
      </c>
      <c r="F29062">
        <f>=0.7.5</f>
        <v/>
      </c>
      <c r="G29062" t="inlineStr"/>
      <c r="H29062" t="inlineStr"/>
    </row>
    <row r="29063">
      <c r="A29063" t="inlineStr">
        <is>
          <t>vpn-at-home</t>
        </is>
      </c>
      <c r="B29063" t="inlineStr">
        <is>
          <t>e3e7661166d8883e93374c7c77b29cf445886668</t>
        </is>
      </c>
      <c r="C29063" t="inlineStr">
        <is>
          <t>2019-01-05 22:20:38+00:00</t>
        </is>
      </c>
      <c r="D29063" t="inlineStr">
        <is>
          <t>add</t>
        </is>
      </c>
      <c r="E29063" t="inlineStr">
        <is>
          <t>prompt-toolkit</t>
        </is>
      </c>
      <c r="F29063">
        <f>=2.0.9</f>
        <v/>
      </c>
      <c r="G29063" t="inlineStr"/>
      <c r="H29063" t="inlineStr"/>
    </row>
    <row r="29064">
      <c r="A29064" t="inlineStr">
        <is>
          <t>vpn-at-home</t>
        </is>
      </c>
      <c r="B29064" t="inlineStr">
        <is>
          <t>e3e7661166d8883e93374c7c77b29cf445886668</t>
        </is>
      </c>
      <c r="C29064" t="inlineStr">
        <is>
          <t>2019-01-05 22:20:38+00:00</t>
        </is>
      </c>
      <c r="D29064" t="inlineStr">
        <is>
          <t>add</t>
        </is>
      </c>
      <c r="E29064" t="inlineStr">
        <is>
          <t>ptyprocess</t>
        </is>
      </c>
      <c r="F29064">
        <f>=0.6.0</f>
        <v/>
      </c>
      <c r="G29064" t="inlineStr"/>
      <c r="H29064" t="inlineStr"/>
    </row>
    <row r="29065">
      <c r="A29065" t="inlineStr">
        <is>
          <t>vpn-at-home</t>
        </is>
      </c>
      <c r="B29065" t="inlineStr">
        <is>
          <t>e3e7661166d8883e93374c7c77b29cf445886668</t>
        </is>
      </c>
      <c r="C29065" t="inlineStr">
        <is>
          <t>2019-01-05 22:20:38+00:00</t>
        </is>
      </c>
      <c r="D29065" t="inlineStr">
        <is>
          <t>add</t>
        </is>
      </c>
      <c r="E29065" t="inlineStr">
        <is>
          <t>pyasn1</t>
        </is>
      </c>
      <c r="F29065">
        <f>=0.4.5</f>
        <v/>
      </c>
      <c r="G29065" t="inlineStr"/>
      <c r="H29065" t="inlineStr"/>
    </row>
    <row r="29066">
      <c r="A29066" t="inlineStr">
        <is>
          <t>vpn-at-home</t>
        </is>
      </c>
      <c r="B29066" t="inlineStr">
        <is>
          <t>e3e7661166d8883e93374c7c77b29cf445886668</t>
        </is>
      </c>
      <c r="C29066" t="inlineStr">
        <is>
          <t>2019-01-05 22:20:38+00:00</t>
        </is>
      </c>
      <c r="D29066" t="inlineStr">
        <is>
          <t>add</t>
        </is>
      </c>
      <c r="E29066" t="inlineStr">
        <is>
          <t>pyasn1-modules</t>
        </is>
      </c>
      <c r="F29066">
        <f>=0.2.4</f>
        <v/>
      </c>
      <c r="G29066" t="inlineStr"/>
      <c r="H29066" t="inlineStr"/>
    </row>
    <row r="29067">
      <c r="A29067" t="inlineStr">
        <is>
          <t>vpn-at-home</t>
        </is>
      </c>
      <c r="B29067" t="inlineStr">
        <is>
          <t>e3e7661166d8883e93374c7c77b29cf445886668</t>
        </is>
      </c>
      <c r="C29067" t="inlineStr">
        <is>
          <t>2019-01-05 22:20:38+00:00</t>
        </is>
      </c>
      <c r="D29067" t="inlineStr">
        <is>
          <t>add</t>
        </is>
      </c>
      <c r="E29067" t="inlineStr">
        <is>
          <t>pycparser</t>
        </is>
      </c>
      <c r="F29067">
        <f>=2.19</f>
        <v/>
      </c>
      <c r="G29067" t="inlineStr"/>
      <c r="H29067" t="inlineStr"/>
    </row>
    <row r="29068">
      <c r="A29068" t="inlineStr">
        <is>
          <t>vpn-at-home</t>
        </is>
      </c>
      <c r="B29068" t="inlineStr">
        <is>
          <t>e3e7661166d8883e93374c7c77b29cf445886668</t>
        </is>
      </c>
      <c r="C29068" t="inlineStr">
        <is>
          <t>2019-01-05 22:20:38+00:00</t>
        </is>
      </c>
      <c r="D29068" t="inlineStr">
        <is>
          <t>add</t>
        </is>
      </c>
      <c r="E29068" t="inlineStr">
        <is>
          <t>Pygments</t>
        </is>
      </c>
      <c r="F29068">
        <f>=2.3.1</f>
        <v/>
      </c>
      <c r="G29068" t="inlineStr"/>
      <c r="H29068" t="inlineStr"/>
    </row>
    <row r="29069">
      <c r="A29069" t="inlineStr">
        <is>
          <t>vpn-at-home</t>
        </is>
      </c>
      <c r="B29069" t="inlineStr">
        <is>
          <t>e3e7661166d8883e93374c7c77b29cf445886668</t>
        </is>
      </c>
      <c r="C29069" t="inlineStr">
        <is>
          <t>2019-01-05 22:20:38+00:00</t>
        </is>
      </c>
      <c r="D29069" t="inlineStr">
        <is>
          <t>add</t>
        </is>
      </c>
      <c r="E29069" t="inlineStr">
        <is>
          <t>PyHamcrest</t>
        </is>
      </c>
      <c r="F29069">
        <f>=1.9.0</f>
        <v/>
      </c>
      <c r="G29069" t="inlineStr"/>
      <c r="H29069" t="inlineStr"/>
    </row>
    <row r="29070">
      <c r="A29070" t="inlineStr">
        <is>
          <t>vpn-at-home</t>
        </is>
      </c>
      <c r="B29070" t="inlineStr">
        <is>
          <t>e3e7661166d8883e93374c7c77b29cf445886668</t>
        </is>
      </c>
      <c r="C29070" t="inlineStr">
        <is>
          <t>2019-01-05 22:20:38+00:00</t>
        </is>
      </c>
      <c r="D29070" t="inlineStr">
        <is>
          <t>add</t>
        </is>
      </c>
      <c r="E29070" t="inlineStr">
        <is>
          <t>pyOpenSSL</t>
        </is>
      </c>
      <c r="F29070">
        <f>=18.0.0</f>
        <v/>
      </c>
      <c r="G29070" t="inlineStr"/>
      <c r="H29070" t="inlineStr"/>
    </row>
    <row r="29071">
      <c r="A29071" t="inlineStr">
        <is>
          <t>vpn-at-home</t>
        </is>
      </c>
      <c r="B29071" t="inlineStr">
        <is>
          <t>e3e7661166d8883e93374c7c77b29cf445886668</t>
        </is>
      </c>
      <c r="C29071" t="inlineStr">
        <is>
          <t>2019-01-05 22:20:38+00:00</t>
        </is>
      </c>
      <c r="D29071" t="inlineStr">
        <is>
          <t>add</t>
        </is>
      </c>
      <c r="E29071" t="inlineStr">
        <is>
          <t>pytz</t>
        </is>
      </c>
      <c r="F29071">
        <f>=2018.9</f>
        <v/>
      </c>
      <c r="G29071" t="inlineStr"/>
      <c r="H29071" t="inlineStr"/>
    </row>
    <row r="29072">
      <c r="A29072" t="inlineStr">
        <is>
          <t>vpn-at-home</t>
        </is>
      </c>
      <c r="B29072" t="inlineStr">
        <is>
          <t>e3e7661166d8883e93374c7c77b29cf445886668</t>
        </is>
      </c>
      <c r="C29072" t="inlineStr">
        <is>
          <t>2019-01-05 22:20:38+00:00</t>
        </is>
      </c>
      <c r="D29072" t="inlineStr">
        <is>
          <t>add</t>
        </is>
      </c>
      <c r="E29072" t="inlineStr">
        <is>
          <t>service-identity</t>
        </is>
      </c>
      <c r="F29072">
        <f>=18.1.0</f>
        <v/>
      </c>
      <c r="G29072" t="inlineStr"/>
      <c r="H29072" t="inlineStr"/>
    </row>
    <row r="29073">
      <c r="A29073" t="inlineStr">
        <is>
          <t>vpn-at-home</t>
        </is>
      </c>
      <c r="B29073" t="inlineStr">
        <is>
          <t>e3e7661166d8883e93374c7c77b29cf445886668</t>
        </is>
      </c>
      <c r="C29073" t="inlineStr">
        <is>
          <t>2019-01-05 22:20:38+00:00</t>
        </is>
      </c>
      <c r="D29073" t="inlineStr">
        <is>
          <t>add</t>
        </is>
      </c>
      <c r="E29073" t="inlineStr">
        <is>
          <t>simplegeneric</t>
        </is>
      </c>
      <c r="F29073">
        <f>=0.8.1</f>
        <v/>
      </c>
      <c r="G29073" t="inlineStr"/>
      <c r="H29073" t="inlineStr"/>
    </row>
    <row r="29074">
      <c r="A29074" t="inlineStr">
        <is>
          <t>vpn-at-home</t>
        </is>
      </c>
      <c r="B29074" t="inlineStr">
        <is>
          <t>e3e7661166d8883e93374c7c77b29cf445886668</t>
        </is>
      </c>
      <c r="C29074" t="inlineStr">
        <is>
          <t>2019-01-05 22:20:38+00:00</t>
        </is>
      </c>
      <c r="D29074" t="inlineStr">
        <is>
          <t>add</t>
        </is>
      </c>
      <c r="E29074" t="inlineStr">
        <is>
          <t>six</t>
        </is>
      </c>
      <c r="F29074">
        <f>=1.12.0</f>
        <v/>
      </c>
      <c r="G29074" t="inlineStr"/>
      <c r="H29074" t="inlineStr"/>
    </row>
    <row r="29075">
      <c r="A29075" t="inlineStr">
        <is>
          <t>vpn-at-home</t>
        </is>
      </c>
      <c r="B29075" t="inlineStr">
        <is>
          <t>e3e7661166d8883e93374c7c77b29cf445886668</t>
        </is>
      </c>
      <c r="C29075" t="inlineStr">
        <is>
          <t>2019-01-05 22:20:38+00:00</t>
        </is>
      </c>
      <c r="D29075" t="inlineStr">
        <is>
          <t>add</t>
        </is>
      </c>
      <c r="E29075" t="inlineStr">
        <is>
          <t>sqlparse</t>
        </is>
      </c>
      <c r="F29075">
        <f>=0.3.0</f>
        <v/>
      </c>
      <c r="G29075" t="inlineStr"/>
      <c r="H29075" t="inlineStr"/>
    </row>
    <row r="29076">
      <c r="A29076" t="inlineStr">
        <is>
          <t>vpn-at-home</t>
        </is>
      </c>
      <c r="B29076" t="inlineStr">
        <is>
          <t>e3e7661166d8883e93374c7c77b29cf445886668</t>
        </is>
      </c>
      <c r="C29076" t="inlineStr">
        <is>
          <t>2019-01-05 22:20:38+00:00</t>
        </is>
      </c>
      <c r="D29076" t="inlineStr">
        <is>
          <t>add</t>
        </is>
      </c>
      <c r="E29076" t="inlineStr">
        <is>
          <t>traitlets</t>
        </is>
      </c>
      <c r="F29076">
        <f>=4.3.2</f>
        <v/>
      </c>
      <c r="G29076" t="inlineStr"/>
      <c r="H29076" t="inlineStr"/>
    </row>
    <row r="29077">
      <c r="A29077" t="inlineStr">
        <is>
          <t>vpn-at-home</t>
        </is>
      </c>
      <c r="B29077" t="inlineStr">
        <is>
          <t>e3e7661166d8883e93374c7c77b29cf445886668</t>
        </is>
      </c>
      <c r="C29077" t="inlineStr">
        <is>
          <t>2019-01-05 22:20:38+00:00</t>
        </is>
      </c>
      <c r="D29077" t="inlineStr">
        <is>
          <t>add</t>
        </is>
      </c>
      <c r="E29077" t="inlineStr">
        <is>
          <t>Twisted</t>
        </is>
      </c>
      <c r="F29077">
        <f>=18.9.0</f>
        <v/>
      </c>
      <c r="G29077" t="inlineStr"/>
      <c r="H29077" t="inlineStr"/>
    </row>
    <row r="29078">
      <c r="A29078" t="inlineStr">
        <is>
          <t>vpn-at-home</t>
        </is>
      </c>
      <c r="B29078" t="inlineStr">
        <is>
          <t>e3e7661166d8883e93374c7c77b29cf445886668</t>
        </is>
      </c>
      <c r="C29078" t="inlineStr">
        <is>
          <t>2019-01-05 22:20:38+00:00</t>
        </is>
      </c>
      <c r="D29078" t="inlineStr">
        <is>
          <t>add</t>
        </is>
      </c>
      <c r="E29078" t="inlineStr">
        <is>
          <t>txaio</t>
        </is>
      </c>
      <c r="F29078">
        <f>=18.8.1</f>
        <v/>
      </c>
      <c r="G29078" t="inlineStr"/>
      <c r="H29078" t="inlineStr"/>
    </row>
    <row r="29079">
      <c r="A29079" t="inlineStr">
        <is>
          <t>vpn-at-home</t>
        </is>
      </c>
      <c r="B29079" t="inlineStr">
        <is>
          <t>e3e7661166d8883e93374c7c77b29cf445886668</t>
        </is>
      </c>
      <c r="C29079" t="inlineStr">
        <is>
          <t>2019-01-05 22:20:38+00:00</t>
        </is>
      </c>
      <c r="D29079" t="inlineStr">
        <is>
          <t>add</t>
        </is>
      </c>
      <c r="E29079" t="inlineStr">
        <is>
          <t>username</t>
        </is>
      </c>
      <c r="F29079">
        <f>=2.0.2</f>
        <v/>
      </c>
      <c r="G29079" t="inlineStr"/>
      <c r="H29079" t="inlineStr"/>
    </row>
    <row r="29080">
      <c r="A29080" t="inlineStr">
        <is>
          <t>vpn-at-home</t>
        </is>
      </c>
      <c r="B29080" t="inlineStr">
        <is>
          <t>e3e7661166d8883e93374c7c77b29cf445886668</t>
        </is>
      </c>
      <c r="C29080" t="inlineStr">
        <is>
          <t>2019-01-05 22:20:38+00:00</t>
        </is>
      </c>
      <c r="D29080" t="inlineStr">
        <is>
          <t>add</t>
        </is>
      </c>
      <c r="E29080" t="inlineStr">
        <is>
          <t>validators</t>
        </is>
      </c>
      <c r="F29080">
        <f>=0.12.4</f>
        <v/>
      </c>
      <c r="G29080" t="inlineStr"/>
      <c r="H29080" t="inlineStr"/>
    </row>
    <row r="29081">
      <c r="A29081" t="inlineStr">
        <is>
          <t>vpn-at-home</t>
        </is>
      </c>
      <c r="B29081" t="inlineStr">
        <is>
          <t>e3e7661166d8883e93374c7c77b29cf445886668</t>
        </is>
      </c>
      <c r="C29081" t="inlineStr">
        <is>
          <t>2019-01-05 22:20:38+00:00</t>
        </is>
      </c>
      <c r="D29081" t="inlineStr">
        <is>
          <t>add</t>
        </is>
      </c>
      <c r="E29081" t="inlineStr">
        <is>
          <t>wcwidth</t>
        </is>
      </c>
      <c r="F29081">
        <f>=0.1.7</f>
        <v/>
      </c>
      <c r="G29081" t="inlineStr"/>
      <c r="H29081" t="inlineStr"/>
    </row>
    <row r="29082">
      <c r="A29082" t="inlineStr">
        <is>
          <t>vpn-at-home</t>
        </is>
      </c>
      <c r="B29082" t="inlineStr">
        <is>
          <t>e3e7661166d8883e93374c7c77b29cf445886668</t>
        </is>
      </c>
      <c r="C29082" t="inlineStr">
        <is>
          <t>2019-01-05 22:20:38+00:00</t>
        </is>
      </c>
      <c r="D29082" t="inlineStr">
        <is>
          <t>add</t>
        </is>
      </c>
      <c r="E29082" t="inlineStr">
        <is>
          <t>zope.interface</t>
        </is>
      </c>
      <c r="F29082">
        <f>=4.6.0</f>
        <v/>
      </c>
      <c r="G29082" t="inlineStr"/>
      <c r="H29082" t="inlineStr"/>
    </row>
    <row r="29083">
      <c r="A29083" t="inlineStr">
        <is>
          <t>vpn-at-home</t>
        </is>
      </c>
      <c r="B29083" t="inlineStr">
        <is>
          <t>0a27579a23c282822f6f00e4986e754bdb992304</t>
        </is>
      </c>
      <c r="C29083" t="inlineStr">
        <is>
          <t>2019-08-18 18:48:02+00:00</t>
        </is>
      </c>
      <c r="D29083" t="inlineStr">
        <is>
          <t>verchange</t>
        </is>
      </c>
      <c r="E29083" t="inlineStr">
        <is>
          <t>pyasn1</t>
        </is>
      </c>
      <c r="F29083">
        <f>=0.4.6</f>
        <v/>
      </c>
      <c r="G29083" t="inlineStr">
        <is>
          <t>pyasn1</t>
        </is>
      </c>
      <c r="H29083">
        <f>=0.4.5</f>
        <v/>
      </c>
    </row>
    <row r="29084">
      <c r="A29084" t="inlineStr">
        <is>
          <t>vpn-at-home</t>
        </is>
      </c>
      <c r="B29084" t="inlineStr">
        <is>
          <t>0a27579a23c282822f6f00e4986e754bdb992304</t>
        </is>
      </c>
      <c r="C29084" t="inlineStr">
        <is>
          <t>2019-08-18 18:48:02+00:00</t>
        </is>
      </c>
      <c r="D29084" t="inlineStr">
        <is>
          <t>verchange</t>
        </is>
      </c>
      <c r="E29084" t="inlineStr">
        <is>
          <t>ipdb</t>
        </is>
      </c>
      <c r="F29084">
        <f>=0.12.2</f>
        <v/>
      </c>
      <c r="G29084" t="inlineStr">
        <is>
          <t>ipdb</t>
        </is>
      </c>
      <c r="H29084">
        <f>=0.11</f>
        <v/>
      </c>
    </row>
    <row r="29085">
      <c r="A29085" t="inlineStr">
        <is>
          <t>vpn-at-home</t>
        </is>
      </c>
      <c r="B29085" t="inlineStr">
        <is>
          <t>0a27579a23c282822f6f00e4986e754bdb992304</t>
        </is>
      </c>
      <c r="C29085" t="inlineStr">
        <is>
          <t>2019-08-18 18:48:02+00:00</t>
        </is>
      </c>
      <c r="D29085" t="inlineStr">
        <is>
          <t>verchange</t>
        </is>
      </c>
      <c r="E29085" t="inlineStr">
        <is>
          <t>hyperlink</t>
        </is>
      </c>
      <c r="F29085">
        <f>=19.0.0</f>
        <v/>
      </c>
      <c r="G29085" t="inlineStr">
        <is>
          <t>hyperlink</t>
        </is>
      </c>
      <c r="H29085">
        <f>=18.0.0</f>
        <v/>
      </c>
    </row>
    <row r="29086">
      <c r="A29086" t="inlineStr">
        <is>
          <t>vpn-at-home</t>
        </is>
      </c>
      <c r="B29086" t="inlineStr">
        <is>
          <t>0a27579a23c282822f6f00e4986e754bdb992304</t>
        </is>
      </c>
      <c r="C29086" t="inlineStr">
        <is>
          <t>2019-08-18 18:48:02+00:00</t>
        </is>
      </c>
      <c r="D29086" t="inlineStr">
        <is>
          <t>verchange</t>
        </is>
      </c>
      <c r="E29086" t="inlineStr">
        <is>
          <t>ipython</t>
        </is>
      </c>
      <c r="F29086">
        <f>=7.7.0</f>
        <v/>
      </c>
      <c r="G29086" t="inlineStr">
        <is>
          <t>ipython</t>
        </is>
      </c>
      <c r="H29086">
        <f>=7.3.0</f>
        <v/>
      </c>
    </row>
    <row r="29087">
      <c r="A29087" t="inlineStr">
        <is>
          <t>vpn-at-home</t>
        </is>
      </c>
      <c r="B29087" t="inlineStr">
        <is>
          <t>0a27579a23c282822f6f00e4986e754bdb992304</t>
        </is>
      </c>
      <c r="C29087" t="inlineStr">
        <is>
          <t>2019-08-18 18:48:02+00:00</t>
        </is>
      </c>
      <c r="D29087" t="inlineStr">
        <is>
          <t>verchange</t>
        </is>
      </c>
      <c r="E29087" t="inlineStr">
        <is>
          <t>Pygments</t>
        </is>
      </c>
      <c r="F29087">
        <f>=2.4.2</f>
        <v/>
      </c>
      <c r="G29087" t="inlineStr">
        <is>
          <t>Pygments</t>
        </is>
      </c>
      <c r="H29087">
        <f>=2.3.1</f>
        <v/>
      </c>
    </row>
    <row r="29088">
      <c r="A29088" t="inlineStr">
        <is>
          <t>vpn-at-home</t>
        </is>
      </c>
      <c r="B29088" t="inlineStr">
        <is>
          <t>0a27579a23c282822f6f00e4986e754bdb992304</t>
        </is>
      </c>
      <c r="C29088" t="inlineStr">
        <is>
          <t>2019-08-18 18:48:02+00:00</t>
        </is>
      </c>
      <c r="D29088" t="inlineStr">
        <is>
          <t>verchange</t>
        </is>
      </c>
      <c r="E29088" t="inlineStr">
        <is>
          <t>validators</t>
        </is>
      </c>
      <c r="F29088">
        <f>=0.13.0</f>
        <v/>
      </c>
      <c r="G29088" t="inlineStr">
        <is>
          <t>validators</t>
        </is>
      </c>
      <c r="H29088">
        <f>=0.12.4</f>
        <v/>
      </c>
    </row>
    <row r="29089">
      <c r="A29089" t="inlineStr">
        <is>
          <t>vpn-at-home</t>
        </is>
      </c>
      <c r="B29089" t="inlineStr">
        <is>
          <t>0a27579a23c282822f6f00e4986e754bdb992304</t>
        </is>
      </c>
      <c r="C29089" t="inlineStr">
        <is>
          <t>2019-08-18 18:48:02+00:00</t>
        </is>
      </c>
      <c r="D29089" t="inlineStr">
        <is>
          <t>verchange</t>
        </is>
      </c>
      <c r="E29089" t="inlineStr">
        <is>
          <t>daphne</t>
        </is>
      </c>
      <c r="F29089">
        <f>=2.3.0</f>
        <v/>
      </c>
      <c r="G29089" t="inlineStr">
        <is>
          <t>daphne</t>
        </is>
      </c>
      <c r="H29089">
        <f>=2.2.5</f>
        <v/>
      </c>
    </row>
    <row r="29090">
      <c r="A29090" t="inlineStr">
        <is>
          <t>vpn-at-home</t>
        </is>
      </c>
      <c r="B29090" t="inlineStr">
        <is>
          <t>0a27579a23c282822f6f00e4986e754bdb992304</t>
        </is>
      </c>
      <c r="C29090" t="inlineStr">
        <is>
          <t>2019-08-18 18:48:02+00:00</t>
        </is>
      </c>
      <c r="D29090" t="inlineStr">
        <is>
          <t>verchange</t>
        </is>
      </c>
      <c r="E29090" t="inlineStr">
        <is>
          <t>Django</t>
        </is>
      </c>
      <c r="F29090">
        <f>=2.2.4</f>
        <v/>
      </c>
      <c r="G29090" t="inlineStr">
        <is>
          <t>Django</t>
        </is>
      </c>
      <c r="H29090">
        <f>=2.1.7</f>
        <v/>
      </c>
    </row>
    <row r="29091">
      <c r="A29091" t="inlineStr">
        <is>
          <t>vpn-at-home</t>
        </is>
      </c>
      <c r="B29091" t="inlineStr">
        <is>
          <t>0a27579a23c282822f6f00e4986e754bdb992304</t>
        </is>
      </c>
      <c r="C29091" t="inlineStr">
        <is>
          <t>2019-08-18 18:48:02+00:00</t>
        </is>
      </c>
      <c r="D29091" t="inlineStr">
        <is>
          <t>verchange</t>
        </is>
      </c>
      <c r="E29091" t="inlineStr">
        <is>
          <t>pexpect</t>
        </is>
      </c>
      <c r="F29091">
        <f>=4.7.0</f>
        <v/>
      </c>
      <c r="G29091" t="inlineStr">
        <is>
          <t>pexpect</t>
        </is>
      </c>
      <c r="H29091">
        <f>=4.6.0</f>
        <v/>
      </c>
    </row>
    <row r="29092">
      <c r="A29092" t="inlineStr">
        <is>
          <t>vpn-at-home</t>
        </is>
      </c>
      <c r="B29092" t="inlineStr">
        <is>
          <t>0a27579a23c282822f6f00e4986e754bdb992304</t>
        </is>
      </c>
      <c r="C29092" t="inlineStr">
        <is>
          <t>2019-08-18 18:48:02+00:00</t>
        </is>
      </c>
      <c r="D29092" t="inlineStr">
        <is>
          <t>verchange</t>
        </is>
      </c>
      <c r="E29092" t="inlineStr">
        <is>
          <t>cryptography</t>
        </is>
      </c>
      <c r="F29092">
        <f>=2.7</f>
        <v/>
      </c>
      <c r="G29092" t="inlineStr">
        <is>
          <t>cryptography</t>
        </is>
      </c>
      <c r="H29092">
        <f>=2.3.1</f>
        <v/>
      </c>
    </row>
    <row r="29093">
      <c r="A29093" t="inlineStr">
        <is>
          <t>vpn-at-home</t>
        </is>
      </c>
      <c r="B29093" t="inlineStr">
        <is>
          <t>0a27579a23c282822f6f00e4986e754bdb992304</t>
        </is>
      </c>
      <c r="C29093" t="inlineStr">
        <is>
          <t>2019-08-18 18:48:02+00:00</t>
        </is>
      </c>
      <c r="D29093" t="inlineStr">
        <is>
          <t>verchange</t>
        </is>
      </c>
      <c r="E29093" t="inlineStr">
        <is>
          <t>django-debug-toolbar</t>
        </is>
      </c>
      <c r="F29093">
        <f>=2.0</f>
        <v/>
      </c>
      <c r="G29093" t="inlineStr">
        <is>
          <t>django-debug-toolbar</t>
        </is>
      </c>
      <c r="H29093">
        <f>=1.11</f>
        <v/>
      </c>
    </row>
    <row r="29094">
      <c r="A29094" t="inlineStr">
        <is>
          <t>vpn-at-home</t>
        </is>
      </c>
      <c r="B29094" t="inlineStr">
        <is>
          <t>0a27579a23c282822f6f00e4986e754bdb992304</t>
        </is>
      </c>
      <c r="C29094" t="inlineStr">
        <is>
          <t>2019-08-18 18:48:02+00:00</t>
        </is>
      </c>
      <c r="D29094" t="inlineStr">
        <is>
          <t>verchange</t>
        </is>
      </c>
      <c r="E29094" t="inlineStr">
        <is>
          <t>pyasn1-modules</t>
        </is>
      </c>
      <c r="F29094">
        <f>=0.2.6</f>
        <v/>
      </c>
      <c r="G29094" t="inlineStr">
        <is>
          <t>pyasn1-modules</t>
        </is>
      </c>
      <c r="H29094">
        <f>=0.2.4</f>
        <v/>
      </c>
    </row>
    <row r="29095">
      <c r="A29095" t="inlineStr">
        <is>
          <t>vpn-at-home</t>
        </is>
      </c>
      <c r="B29095" t="inlineStr">
        <is>
          <t>0a27579a23c282822f6f00e4986e754bdb992304</t>
        </is>
      </c>
      <c r="C29095" t="inlineStr">
        <is>
          <t>2019-08-18 18:48:02+00:00</t>
        </is>
      </c>
      <c r="D29095" t="inlineStr">
        <is>
          <t>verchange</t>
        </is>
      </c>
      <c r="E29095" t="inlineStr">
        <is>
          <t>pytz</t>
        </is>
      </c>
      <c r="F29095">
        <f>=2019.2</f>
        <v/>
      </c>
      <c r="G29095" t="inlineStr">
        <is>
          <t>pytz</t>
        </is>
      </c>
      <c r="H29095">
        <f>=2018.9</f>
        <v/>
      </c>
    </row>
    <row r="29096">
      <c r="A29096" t="inlineStr">
        <is>
          <t>vpn-at-home</t>
        </is>
      </c>
      <c r="B29096" t="inlineStr">
        <is>
          <t>0a27579a23c282822f6f00e4986e754bdb992304</t>
        </is>
      </c>
      <c r="C29096" t="inlineStr">
        <is>
          <t>2019-08-18 18:48:02+00:00</t>
        </is>
      </c>
      <c r="D29096" t="inlineStr">
        <is>
          <t>verchange</t>
        </is>
      </c>
      <c r="E29096" t="inlineStr">
        <is>
          <t>coverage</t>
        </is>
      </c>
      <c r="F29096">
        <f>=4.5.4</f>
        <v/>
      </c>
      <c r="G29096" t="inlineStr">
        <is>
          <t>coverage</t>
        </is>
      </c>
      <c r="H29096">
        <f>=4.5.3</f>
        <v/>
      </c>
    </row>
    <row r="29097">
      <c r="A29097" t="inlineStr">
        <is>
          <t>vpn-at-home</t>
        </is>
      </c>
      <c r="B29097" t="inlineStr">
        <is>
          <t>0a27579a23c282822f6f00e4986e754bdb992304</t>
        </is>
      </c>
      <c r="C29097" t="inlineStr">
        <is>
          <t>2019-08-18 18:48:02+00:00</t>
        </is>
      </c>
      <c r="D29097" t="inlineStr">
        <is>
          <t>verchange</t>
        </is>
      </c>
      <c r="E29097" t="inlineStr">
        <is>
          <t>autobahn</t>
        </is>
      </c>
      <c r="F29097">
        <f>=19.8.1</f>
        <v/>
      </c>
      <c r="G29097" t="inlineStr">
        <is>
          <t>autobahn</t>
        </is>
      </c>
      <c r="H29097">
        <f>=19.2.1</f>
        <v/>
      </c>
    </row>
    <row r="29098">
      <c r="A29098" t="inlineStr">
        <is>
          <t>vpn-at-home</t>
        </is>
      </c>
      <c r="B29098" t="inlineStr">
        <is>
          <t>0a27579a23c282822f6f00e4986e754bdb992304</t>
        </is>
      </c>
      <c r="C29098" t="inlineStr">
        <is>
          <t>2019-08-18 18:48:02+00:00</t>
        </is>
      </c>
      <c r="D29098" t="inlineStr">
        <is>
          <t>verchange</t>
        </is>
      </c>
      <c r="E29098" t="inlineStr">
        <is>
          <t>decorator</t>
        </is>
      </c>
      <c r="F29098">
        <f>=4.4.0</f>
        <v/>
      </c>
      <c r="G29098" t="inlineStr">
        <is>
          <t>decorator</t>
        </is>
      </c>
      <c r="H29098">
        <f>=4.3.2</f>
        <v/>
      </c>
    </row>
    <row r="29099">
      <c r="A29099" t="inlineStr">
        <is>
          <t>vpn-at-home</t>
        </is>
      </c>
      <c r="B29099" t="inlineStr">
        <is>
          <t>0a27579a23c282822f6f00e4986e754bdb992304</t>
        </is>
      </c>
      <c r="C29099" t="inlineStr">
        <is>
          <t>2019-08-18 18:48:02+00:00</t>
        </is>
      </c>
      <c r="D29099" t="inlineStr">
        <is>
          <t>verchange</t>
        </is>
      </c>
      <c r="E29099" t="inlineStr">
        <is>
          <t>django-model-utils</t>
        </is>
      </c>
      <c r="F29099">
        <f>=3.2.0</f>
        <v/>
      </c>
      <c r="G29099" t="inlineStr">
        <is>
          <t>django-model-utils</t>
        </is>
      </c>
      <c r="H29099">
        <f>=3.1.2</f>
        <v/>
      </c>
    </row>
    <row r="29100">
      <c r="A29100" t="inlineStr">
        <is>
          <t>vpn-at-home</t>
        </is>
      </c>
      <c r="B29100" t="inlineStr">
        <is>
          <t>0a27579a23c282822f6f00e4986e754bdb992304</t>
        </is>
      </c>
      <c r="C29100" t="inlineStr">
        <is>
          <t>2019-08-18 18:48:02+00:00</t>
        </is>
      </c>
      <c r="D29100" t="inlineStr">
        <is>
          <t>verchange</t>
        </is>
      </c>
      <c r="E29100" t="inlineStr">
        <is>
          <t>jedi</t>
        </is>
      </c>
      <c r="F29100">
        <f>=0.15.1</f>
        <v/>
      </c>
      <c r="G29100" t="inlineStr">
        <is>
          <t>jedi</t>
        </is>
      </c>
      <c r="H29100">
        <f>=0.13.3</f>
        <v/>
      </c>
    </row>
    <row r="29101">
      <c r="A29101" t="inlineStr">
        <is>
          <t>vpn-at-home</t>
        </is>
      </c>
      <c r="B29101" t="inlineStr">
        <is>
          <t>0a27579a23c282822f6f00e4986e754bdb992304</t>
        </is>
      </c>
      <c r="C29101" t="inlineStr">
        <is>
          <t>2019-08-18 18:48:02+00:00</t>
        </is>
      </c>
      <c r="D29101" t="inlineStr">
        <is>
          <t>verchange</t>
        </is>
      </c>
      <c r="E29101" t="inlineStr">
        <is>
          <t>channels</t>
        </is>
      </c>
      <c r="F29101">
        <f>=2.2.0</f>
        <v/>
      </c>
      <c r="G29101" t="inlineStr">
        <is>
          <t>channels</t>
        </is>
      </c>
      <c r="H29101">
        <f>=2.1.7</f>
        <v/>
      </c>
    </row>
    <row r="29102">
      <c r="A29102" t="inlineStr">
        <is>
          <t>vpn-at-home</t>
        </is>
      </c>
      <c r="B29102" t="inlineStr">
        <is>
          <t>0a27579a23c282822f6f00e4986e754bdb992304</t>
        </is>
      </c>
      <c r="C29102" t="inlineStr">
        <is>
          <t>2019-08-18 18:48:02+00:00</t>
        </is>
      </c>
      <c r="D29102" t="inlineStr">
        <is>
          <t>verchange</t>
        </is>
      </c>
      <c r="E29102" t="inlineStr">
        <is>
          <t>asgiref</t>
        </is>
      </c>
      <c r="F29102">
        <f>=3.2.1</f>
        <v/>
      </c>
      <c r="G29102" t="inlineStr">
        <is>
          <t>asgiref</t>
        </is>
      </c>
      <c r="H29102">
        <f>=2.3.2</f>
        <v/>
      </c>
    </row>
    <row r="29103">
      <c r="A29103" t="inlineStr">
        <is>
          <t>vpn-at-home</t>
        </is>
      </c>
      <c r="B29103" t="inlineStr">
        <is>
          <t>0a27579a23c282822f6f00e4986e754bdb992304</t>
        </is>
      </c>
      <c r="C29103" t="inlineStr">
        <is>
          <t>2019-08-18 18:48:02+00:00</t>
        </is>
      </c>
      <c r="D29103" t="inlineStr">
        <is>
          <t>verchange</t>
        </is>
      </c>
      <c r="E29103" t="inlineStr">
        <is>
          <t>django-cors-headers</t>
        </is>
      </c>
      <c r="F29103">
        <f>=3.1.0</f>
        <v/>
      </c>
      <c r="G29103" t="inlineStr">
        <is>
          <t>django-cors-headers</t>
        </is>
      </c>
      <c r="H29103">
        <f>=2.5.1</f>
        <v/>
      </c>
    </row>
    <row r="29104">
      <c r="A29104" t="inlineStr">
        <is>
          <t>vpn-at-home</t>
        </is>
      </c>
      <c r="B29104" t="inlineStr">
        <is>
          <t>0a27579a23c282822f6f00e4986e754bdb992304</t>
        </is>
      </c>
      <c r="C29104" t="inlineStr">
        <is>
          <t>2019-08-18 18:48:02+00:00</t>
        </is>
      </c>
      <c r="D29104" t="inlineStr">
        <is>
          <t>verchange</t>
        </is>
      </c>
      <c r="E29104" t="inlineStr">
        <is>
          <t>pyOpenSSL</t>
        </is>
      </c>
      <c r="F29104">
        <f>=19.0.0</f>
        <v/>
      </c>
      <c r="G29104" t="inlineStr">
        <is>
          <t>pyOpenSSL</t>
        </is>
      </c>
      <c r="H29104">
        <f>=18.0.0</f>
        <v/>
      </c>
    </row>
    <row r="29105">
      <c r="A29105" t="inlineStr">
        <is>
          <t>vpn-at-home</t>
        </is>
      </c>
      <c r="B29105" t="inlineStr">
        <is>
          <t>0a27579a23c282822f6f00e4986e754bdb992304</t>
        </is>
      </c>
      <c r="C29105" t="inlineStr">
        <is>
          <t>2019-08-18 18:48:02+00:00</t>
        </is>
      </c>
      <c r="D29105" t="inlineStr">
        <is>
          <t>verchange</t>
        </is>
      </c>
      <c r="E29105" t="inlineStr">
        <is>
          <t>parso</t>
        </is>
      </c>
      <c r="F29105">
        <f>=0.5.1</f>
        <v/>
      </c>
      <c r="G29105" t="inlineStr">
        <is>
          <t>parso</t>
        </is>
      </c>
      <c r="H29105">
        <f>=0.3.4</f>
        <v/>
      </c>
    </row>
    <row r="29106">
      <c r="A29106" t="inlineStr">
        <is>
          <t>vpn-at-home</t>
        </is>
      </c>
      <c r="B29106" t="inlineStr">
        <is>
          <t>0a27579a23c282822f6f00e4986e754bdb992304</t>
        </is>
      </c>
      <c r="C29106" t="inlineStr">
        <is>
          <t>2019-08-18 18:48:02+00:00</t>
        </is>
      </c>
      <c r="D29106" t="inlineStr">
        <is>
          <t>verchange</t>
        </is>
      </c>
      <c r="E29106" t="inlineStr">
        <is>
          <t>Twisted</t>
        </is>
      </c>
      <c r="F29106">
        <f>=19.7.0</f>
        <v/>
      </c>
      <c r="G29106" t="inlineStr">
        <is>
          <t>Twisted</t>
        </is>
      </c>
      <c r="H29106">
        <f>=18.9.0</f>
        <v/>
      </c>
    </row>
    <row r="29107">
      <c r="A29107" t="inlineStr">
        <is>
          <t>vpn-at-home</t>
        </is>
      </c>
      <c r="B29107" t="inlineStr">
        <is>
          <t>63a00de49b538faa833351d005ed2734c7b37d2b</t>
        </is>
      </c>
      <c r="C29107" t="inlineStr">
        <is>
          <t>2020-04-25 19:51:37+00:00</t>
        </is>
      </c>
      <c r="D29107" t="inlineStr">
        <is>
          <t>verchange</t>
        </is>
      </c>
      <c r="E29107" t="inlineStr">
        <is>
          <t>pytz</t>
        </is>
      </c>
      <c r="F29107">
        <f>=2019.3</f>
        <v/>
      </c>
      <c r="G29107" t="inlineStr">
        <is>
          <t>pytz</t>
        </is>
      </c>
      <c r="H29107">
        <f>=2019.2</f>
        <v/>
      </c>
    </row>
    <row r="29108">
      <c r="A29108" t="inlineStr">
        <is>
          <t>vpn-at-home</t>
        </is>
      </c>
      <c r="B29108" t="inlineStr">
        <is>
          <t>63a00de49b538faa833351d005ed2734c7b37d2b</t>
        </is>
      </c>
      <c r="C29108" t="inlineStr">
        <is>
          <t>2020-04-25 19:51:37+00:00</t>
        </is>
      </c>
      <c r="D29108" t="inlineStr">
        <is>
          <t>verchange</t>
        </is>
      </c>
      <c r="E29108" t="inlineStr">
        <is>
          <t>django-x509</t>
        </is>
      </c>
      <c r="F29108">
        <f>=0.5.1</f>
        <v/>
      </c>
      <c r="G29108" t="inlineStr">
        <is>
          <t>django-x509</t>
        </is>
      </c>
      <c r="H29108">
        <f>=0.4.1</f>
        <v/>
      </c>
    </row>
    <row r="29109">
      <c r="A29109" t="inlineStr">
        <is>
          <t>vpn-at-home</t>
        </is>
      </c>
      <c r="B29109" t="inlineStr">
        <is>
          <t>63a00de49b538faa833351d005ed2734c7b37d2b</t>
        </is>
      </c>
      <c r="C29109" t="inlineStr">
        <is>
          <t>2020-04-25 19:51:37+00:00</t>
        </is>
      </c>
      <c r="D29109" t="inlineStr">
        <is>
          <t>verchange</t>
        </is>
      </c>
      <c r="E29109" t="inlineStr">
        <is>
          <t>six</t>
        </is>
      </c>
      <c r="F29109">
        <f>=1.13.0</f>
        <v/>
      </c>
      <c r="G29109" t="inlineStr">
        <is>
          <t>six</t>
        </is>
      </c>
      <c r="H29109">
        <f>=1.12.0</f>
        <v/>
      </c>
    </row>
    <row r="29110">
      <c r="A29110" t="inlineStr">
        <is>
          <t>vpn-at-home</t>
        </is>
      </c>
      <c r="B29110" t="inlineStr">
        <is>
          <t>63a00de49b538faa833351d005ed2734c7b37d2b</t>
        </is>
      </c>
      <c r="C29110" t="inlineStr">
        <is>
          <t>2020-04-25 19:51:37+00:00</t>
        </is>
      </c>
      <c r="D29110" t="inlineStr">
        <is>
          <t>verchange</t>
        </is>
      </c>
      <c r="E29110" t="inlineStr">
        <is>
          <t>django-model-utils</t>
        </is>
      </c>
      <c r="F29110">
        <f>=4.0.0</f>
        <v/>
      </c>
      <c r="G29110" t="inlineStr">
        <is>
          <t>django-model-utils</t>
        </is>
      </c>
      <c r="H29110">
        <f>=3.2.0</f>
        <v/>
      </c>
    </row>
    <row r="29111">
      <c r="A29111" t="inlineStr">
        <is>
          <t>vpn-at-home</t>
        </is>
      </c>
      <c r="B29111" t="inlineStr">
        <is>
          <t>63a00de49b538faa833351d005ed2734c7b37d2b</t>
        </is>
      </c>
      <c r="C29111" t="inlineStr">
        <is>
          <t>2020-04-25 19:51:37+00:00</t>
        </is>
      </c>
      <c r="D29111" t="inlineStr">
        <is>
          <t>verchange</t>
        </is>
      </c>
      <c r="E29111" t="inlineStr">
        <is>
          <t>pyOpenSSL</t>
        </is>
      </c>
      <c r="F29111">
        <f>=19.1.0</f>
        <v/>
      </c>
      <c r="G29111" t="inlineStr">
        <is>
          <t>pyOpenSSL</t>
        </is>
      </c>
      <c r="H29111">
        <f>=19.0.0</f>
        <v/>
      </c>
    </row>
    <row r="29112">
      <c r="A29112" t="inlineStr">
        <is>
          <t>vpn-at-home</t>
        </is>
      </c>
      <c r="B29112" t="inlineStr">
        <is>
          <t>63a00de49b538faa833351d005ed2734c7b37d2b</t>
        </is>
      </c>
      <c r="C29112" t="inlineStr">
        <is>
          <t>2020-04-25 19:51:37+00:00</t>
        </is>
      </c>
      <c r="D29112" t="inlineStr">
        <is>
          <t>verchange</t>
        </is>
      </c>
      <c r="E29112" t="inlineStr">
        <is>
          <t>cffi</t>
        </is>
      </c>
      <c r="F29112">
        <f>=1.13.2</f>
        <v/>
      </c>
      <c r="G29112" t="inlineStr">
        <is>
          <t>cffi</t>
        </is>
      </c>
      <c r="H29112">
        <f>=1.12.2</f>
        <v/>
      </c>
    </row>
    <row r="29113">
      <c r="A29113" t="inlineStr">
        <is>
          <t>vpn-at-home</t>
        </is>
      </c>
      <c r="B29113" t="inlineStr">
        <is>
          <t>63a00de49b538faa833351d005ed2734c7b37d2b</t>
        </is>
      </c>
      <c r="C29113" t="inlineStr">
        <is>
          <t>2020-04-25 19:51:37+00:00</t>
        </is>
      </c>
      <c r="D29113" t="inlineStr">
        <is>
          <t>verchange</t>
        </is>
      </c>
      <c r="E29113" t="inlineStr">
        <is>
          <t>Django</t>
        </is>
      </c>
      <c r="F29113">
        <f>=2.2.9</f>
        <v/>
      </c>
      <c r="G29113" t="inlineStr">
        <is>
          <t>Django</t>
        </is>
      </c>
      <c r="H29113">
        <f>=2.2.4</f>
        <v/>
      </c>
    </row>
    <row r="29114">
      <c r="A29114" t="inlineStr">
        <is>
          <t>vpn-at-home</t>
        </is>
      </c>
      <c r="B29114" t="inlineStr">
        <is>
          <t>63a00de49b538faa833351d005ed2734c7b37d2b</t>
        </is>
      </c>
      <c r="C29114" t="inlineStr">
        <is>
          <t>2020-04-25 19:51:37+00:00</t>
        </is>
      </c>
      <c r="D29114" t="inlineStr">
        <is>
          <t>verchange</t>
        </is>
      </c>
      <c r="E29114" t="inlineStr">
        <is>
          <t>cryptography</t>
        </is>
      </c>
      <c r="F29114">
        <f>=2.8</f>
        <v/>
      </c>
      <c r="G29114" t="inlineStr">
        <is>
          <t>cryptography</t>
        </is>
      </c>
      <c r="H29114">
        <f>=2.7</f>
        <v/>
      </c>
    </row>
    <row r="29115">
      <c r="A29115" t="inlineStr">
        <is>
          <t>vpn-at-home</t>
        </is>
      </c>
      <c r="B29115" t="inlineStr">
        <is>
          <t>63a00de49b538faa833351d005ed2734c7b37d2b</t>
        </is>
      </c>
      <c r="C29115" t="inlineStr">
        <is>
          <t>2020-04-25 19:51:37+00:00</t>
        </is>
      </c>
      <c r="D29115" t="inlineStr">
        <is>
          <t>add</t>
        </is>
      </c>
      <c r="E29115" t="inlineStr">
        <is>
          <t>python-dateutil</t>
        </is>
      </c>
      <c r="F29115">
        <f>=2.8.1</f>
        <v/>
      </c>
      <c r="G29115" t="inlineStr"/>
      <c r="H29115" t="inlineStr"/>
    </row>
    <row r="29116">
      <c r="A29116" t="inlineStr">
        <is>
          <t>vpn-at-home</t>
        </is>
      </c>
      <c r="B29116" t="inlineStr">
        <is>
          <t>63a00de49b538faa833351d005ed2734c7b37d2b</t>
        </is>
      </c>
      <c r="C29116" t="inlineStr">
        <is>
          <t>2020-04-25 19:51:37+00:00</t>
        </is>
      </c>
      <c r="D29116" t="inlineStr">
        <is>
          <t>rem</t>
        </is>
      </c>
      <c r="E29116" t="inlineStr"/>
      <c r="F29116" t="inlineStr"/>
      <c r="G29116" t="inlineStr">
        <is>
          <t>username</t>
        </is>
      </c>
      <c r="H29116">
        <f>=2.0.2</f>
        <v/>
      </c>
    </row>
    <row r="29117">
      <c r="A29117" t="inlineStr">
        <is>
          <t>jardin</t>
        </is>
      </c>
      <c r="B29117" t="inlineStr">
        <is>
          <t>d86992176977ab0918cb185774d29297f996700b</t>
        </is>
      </c>
      <c r="C29117" t="inlineStr">
        <is>
          <t>2018-01-25 22:26:17+00:00</t>
        </is>
      </c>
      <c r="D29117" t="inlineStr">
        <is>
          <t>verchange</t>
        </is>
      </c>
      <c r="E29117" t="inlineStr">
        <is>
          <t>psycopg2</t>
        </is>
      </c>
      <c r="F29117">
        <f>=2.7</f>
        <v/>
      </c>
      <c r="G29117" t="inlineStr">
        <is>
          <t>psycopg2</t>
        </is>
      </c>
      <c r="H29117">
        <f>=2.6.2</f>
        <v/>
      </c>
    </row>
    <row r="29118">
      <c r="A29118" t="inlineStr">
        <is>
          <t>jardin</t>
        </is>
      </c>
      <c r="B29118" t="inlineStr">
        <is>
          <t>40b6c62399c3d9133bcfd1fa7e7c309a6098bd0d</t>
        </is>
      </c>
      <c r="C29118" t="inlineStr">
        <is>
          <t>2018-01-31 02:21:21+00:00</t>
        </is>
      </c>
      <c r="D29118" t="inlineStr">
        <is>
          <t>verchange</t>
        </is>
      </c>
      <c r="E29118" t="inlineStr">
        <is>
          <t>pandas</t>
        </is>
      </c>
      <c r="F29118" t="inlineStr">
        <is>
          <t>&gt;=0.20</t>
        </is>
      </c>
      <c r="G29118" t="inlineStr">
        <is>
          <t>pandas</t>
        </is>
      </c>
      <c r="H29118">
        <f>=0.19.2</f>
        <v/>
      </c>
    </row>
    <row r="29119">
      <c r="A29119" t="inlineStr">
        <is>
          <t>jardin</t>
        </is>
      </c>
      <c r="B29119" t="inlineStr">
        <is>
          <t>b8c0a460a82fbdaa3ff9be8e6b0674481adc8870</t>
        </is>
      </c>
      <c r="C29119" t="inlineStr">
        <is>
          <t>2018-02-14 18:57:05+00:00</t>
        </is>
      </c>
      <c r="D29119" t="inlineStr">
        <is>
          <t>verchange</t>
        </is>
      </c>
      <c r="E29119" t="inlineStr">
        <is>
          <t>psycopg2</t>
        </is>
      </c>
      <c r="F29119">
        <f>=2.7</f>
        <v/>
      </c>
      <c r="G29119" t="inlineStr">
        <is>
          <t>psycopg2</t>
        </is>
      </c>
      <c r="H29119">
        <f>=2.7</f>
        <v/>
      </c>
    </row>
    <row r="29120">
      <c r="A29120" t="inlineStr">
        <is>
          <t>jardin</t>
        </is>
      </c>
      <c r="B29120" t="inlineStr">
        <is>
          <t>b8c0a460a82fbdaa3ff9be8e6b0674481adc8870</t>
        </is>
      </c>
      <c r="C29120" t="inlineStr">
        <is>
          <t>2018-02-14 18:57:05+00:00</t>
        </is>
      </c>
      <c r="D29120" t="inlineStr">
        <is>
          <t>add</t>
        </is>
      </c>
      <c r="E29120" t="inlineStr">
        <is>
          <t>future</t>
        </is>
      </c>
      <c r="F29120">
        <f>=0.16.0</f>
        <v/>
      </c>
      <c r="G29120" t="inlineStr"/>
      <c r="H29120" t="inlineStr"/>
    </row>
    <row r="29121">
      <c r="A29121" t="inlineStr">
        <is>
          <t>jardin</t>
        </is>
      </c>
      <c r="B29121" t="inlineStr">
        <is>
          <t>82a8c2b5b70a1a4c8e23833cb6f6221294d98665</t>
        </is>
      </c>
      <c r="C29121" t="inlineStr">
        <is>
          <t>2018-03-14 21:03:10+00:00</t>
        </is>
      </c>
      <c r="D29121" t="inlineStr">
        <is>
          <t>verchange</t>
        </is>
      </c>
      <c r="E29121" t="inlineStr">
        <is>
          <t>future</t>
        </is>
      </c>
      <c r="F29121">
        <f>=0.16.0</f>
        <v/>
      </c>
      <c r="G29121" t="inlineStr">
        <is>
          <t>future</t>
        </is>
      </c>
      <c r="H29121">
        <f>=0.16.0</f>
        <v/>
      </c>
    </row>
    <row r="29122">
      <c r="A29122" t="inlineStr">
        <is>
          <t>jardin</t>
        </is>
      </c>
      <c r="B29122" t="inlineStr">
        <is>
          <t>82a8c2b5b70a1a4c8e23833cb6f6221294d98665</t>
        </is>
      </c>
      <c r="C29122" t="inlineStr">
        <is>
          <t>2018-03-14 21:03:10+00:00</t>
        </is>
      </c>
      <c r="D29122" t="inlineStr">
        <is>
          <t>add</t>
        </is>
      </c>
      <c r="E29122" t="inlineStr">
        <is>
          <t>freezegun</t>
        </is>
      </c>
      <c r="F29122">
        <f>=0.3.10</f>
        <v/>
      </c>
      <c r="G29122" t="inlineStr"/>
      <c r="H29122" t="inlineStr"/>
    </row>
    <row r="29123">
      <c r="A29123" t="inlineStr">
        <is>
          <t>jardin</t>
        </is>
      </c>
      <c r="B29123" t="inlineStr">
        <is>
          <t>82a8c2b5b70a1a4c8e23833cb6f6221294d98665</t>
        </is>
      </c>
      <c r="C29123" t="inlineStr">
        <is>
          <t>2018-03-14 21:03:10+00:00</t>
        </is>
      </c>
      <c r="D29123" t="inlineStr">
        <is>
          <t>add</t>
        </is>
      </c>
      <c r="E29123" t="inlineStr">
        <is>
          <t>PyMySQL</t>
        </is>
      </c>
      <c r="F29123">
        <f>=0.8.0</f>
        <v/>
      </c>
      <c r="G29123" t="inlineStr"/>
      <c r="H29123" t="inlineStr"/>
    </row>
    <row r="29124">
      <c r="A29124" t="inlineStr">
        <is>
          <t>jardin</t>
        </is>
      </c>
      <c r="B29124" t="inlineStr">
        <is>
          <t>82a8c2b5b70a1a4c8e23833cb6f6221294d98665</t>
        </is>
      </c>
      <c r="C29124" t="inlineStr">
        <is>
          <t>2018-03-14 21:03:10+00:00</t>
        </is>
      </c>
      <c r="D29124" t="inlineStr">
        <is>
          <t>add</t>
        </is>
      </c>
      <c r="E29124" t="inlineStr">
        <is>
          <t>mysqlclient</t>
        </is>
      </c>
      <c r="F29124">
        <f>=1.3.12</f>
        <v/>
      </c>
      <c r="G29124" t="inlineStr"/>
      <c r="H29124" t="inlineStr"/>
    </row>
    <row r="29125">
      <c r="A29125" t="inlineStr">
        <is>
          <t>jardin</t>
        </is>
      </c>
      <c r="B29125" t="inlineStr">
        <is>
          <t>007e283b9ccd621b60b86679148cacd9eab7c4e3</t>
        </is>
      </c>
      <c r="C29125" t="inlineStr">
        <is>
          <t>2018-05-08 22:53:51+00:00</t>
        </is>
      </c>
      <c r="D29125" t="inlineStr">
        <is>
          <t>add</t>
        </is>
      </c>
      <c r="E29125" t="inlineStr">
        <is>
          <t>snowflake-connector-python</t>
        </is>
      </c>
      <c r="F29125">
        <f>=1.5.6</f>
        <v/>
      </c>
      <c r="G29125" t="inlineStr"/>
      <c r="H29125" t="inlineStr"/>
    </row>
    <row r="29126">
      <c r="A29126" t="inlineStr">
        <is>
          <t>jardin</t>
        </is>
      </c>
      <c r="B29126" t="inlineStr">
        <is>
          <t>e42c366026103cb26ab586e36981629670ab500c</t>
        </is>
      </c>
      <c r="C29126" t="inlineStr">
        <is>
          <t>2019-06-13 00:44:41+00:00</t>
        </is>
      </c>
      <c r="D29126" t="inlineStr">
        <is>
          <t>verchange</t>
        </is>
      </c>
      <c r="E29126" t="inlineStr">
        <is>
          <t>pandas</t>
        </is>
      </c>
      <c r="F29126" t="inlineStr">
        <is>
          <t>&lt;0.23.0;&gt;=0.20</t>
        </is>
      </c>
      <c r="G29126" t="inlineStr">
        <is>
          <t>pandas</t>
        </is>
      </c>
      <c r="H29126" t="inlineStr">
        <is>
          <t>&gt;=0.20</t>
        </is>
      </c>
    </row>
    <row r="29127">
      <c r="A29127" t="inlineStr">
        <is>
          <t>jardin</t>
        </is>
      </c>
      <c r="B29127" t="inlineStr">
        <is>
          <t>e42c366026103cb26ab586e36981629670ab500c</t>
        </is>
      </c>
      <c r="C29127" t="inlineStr">
        <is>
          <t>2019-06-13 00:44:41+00:00</t>
        </is>
      </c>
      <c r="D29127" t="inlineStr">
        <is>
          <t>verchange</t>
        </is>
      </c>
      <c r="E29127" t="inlineStr">
        <is>
          <t>numpy</t>
        </is>
      </c>
      <c r="F29127">
        <f>=1.12.0</f>
        <v/>
      </c>
      <c r="G29127" t="inlineStr">
        <is>
          <t>numpy</t>
        </is>
      </c>
      <c r="H29127">
        <f>=1.10.4</f>
        <v/>
      </c>
    </row>
    <row r="29128">
      <c r="A29128" t="inlineStr">
        <is>
          <t>jardin</t>
        </is>
      </c>
      <c r="B29128" t="inlineStr">
        <is>
          <t>e42c366026103cb26ab586e36981629670ab500c</t>
        </is>
      </c>
      <c r="C29128" t="inlineStr">
        <is>
          <t>2019-06-13 00:44:41+00:00</t>
        </is>
      </c>
      <c r="D29128" t="inlineStr">
        <is>
          <t>verchange</t>
        </is>
      </c>
      <c r="E29128" t="inlineStr">
        <is>
          <t>snowflake-connector-python</t>
        </is>
      </c>
      <c r="F29128">
        <f>=1.5.6</f>
        <v/>
      </c>
      <c r="G29128" t="inlineStr">
        <is>
          <t>snowflake-connector-python</t>
        </is>
      </c>
      <c r="H29128">
        <f>=1.5.6</f>
        <v/>
      </c>
    </row>
    <row r="29129">
      <c r="A29129" t="inlineStr">
        <is>
          <t>jardin</t>
        </is>
      </c>
      <c r="B29129" t="inlineStr">
        <is>
          <t>806171efd59268ea4a6ee4c4c5a99992062dc848</t>
        </is>
      </c>
      <c r="C29129" t="inlineStr">
        <is>
          <t>2020-04-10 13:53:05+00:00</t>
        </is>
      </c>
      <c r="D29129" t="inlineStr">
        <is>
          <t>verchange</t>
        </is>
      </c>
      <c r="E29129" t="inlineStr">
        <is>
          <t>pandas</t>
        </is>
      </c>
      <c r="F29129" t="inlineStr">
        <is>
          <t>&lt;1;&gt;=0.20</t>
        </is>
      </c>
      <c r="G29129" t="inlineStr">
        <is>
          <t>pandas</t>
        </is>
      </c>
      <c r="H29129" t="inlineStr">
        <is>
          <t>&gt;=0.20</t>
        </is>
      </c>
    </row>
    <row r="29130">
      <c r="A29130" t="inlineStr">
        <is>
          <t>jardin</t>
        </is>
      </c>
      <c r="B29130" t="inlineStr">
        <is>
          <t>fd28809ad5a6a00d2b1a2a803d48d6eef12551cd</t>
        </is>
      </c>
      <c r="C29130" t="inlineStr">
        <is>
          <t>2020-11-16 12:11:58+00:00</t>
        </is>
      </c>
      <c r="D29130" t="inlineStr">
        <is>
          <t>verchange</t>
        </is>
      </c>
      <c r="E29130" t="inlineStr">
        <is>
          <t>psycopg2</t>
        </is>
      </c>
      <c r="F29130" t="inlineStr">
        <is>
          <t>&gt;=2.7.7</t>
        </is>
      </c>
      <c r="G29130" t="inlineStr">
        <is>
          <t>psycopg2</t>
        </is>
      </c>
      <c r="H29130">
        <f>=2.7</f>
        <v/>
      </c>
    </row>
    <row r="29131">
      <c r="A29131" t="inlineStr">
        <is>
          <t>jardin</t>
        </is>
      </c>
      <c r="B29131" t="inlineStr">
        <is>
          <t>fd28809ad5a6a00d2b1a2a803d48d6eef12551cd</t>
        </is>
      </c>
      <c r="C29131" t="inlineStr">
        <is>
          <t>2020-11-16 12:11:58+00:00</t>
        </is>
      </c>
      <c r="D29131" t="inlineStr">
        <is>
          <t>add</t>
        </is>
      </c>
      <c r="E29131" t="inlineStr">
        <is>
          <t>inflect</t>
        </is>
      </c>
      <c r="F29131">
        <f>=5.0.0</f>
        <v/>
      </c>
      <c r="G29131" t="inlineStr"/>
      <c r="H29131" t="inlineStr"/>
    </row>
    <row r="29132">
      <c r="A29132" t="inlineStr">
        <is>
          <t>jardin</t>
        </is>
      </c>
      <c r="B29132" t="inlineStr">
        <is>
          <t>7206a4ce5b3c6d088741c830fcfd57e16e990c35</t>
        </is>
      </c>
      <c r="C29132" t="inlineStr">
        <is>
          <t>2020-12-15 09:38:53+00:00</t>
        </is>
      </c>
      <c r="D29132" t="inlineStr">
        <is>
          <t>rem</t>
        </is>
      </c>
      <c r="E29132" t="inlineStr"/>
      <c r="F29132" t="inlineStr"/>
      <c r="G29132" t="inlineStr">
        <is>
          <t>mysqlclient</t>
        </is>
      </c>
      <c r="H29132">
        <f>=1.3.12</f>
        <v/>
      </c>
    </row>
    <row r="29133">
      <c r="A29133" t="inlineStr">
        <is>
          <t>jardin</t>
        </is>
      </c>
      <c r="B29133" t="inlineStr">
        <is>
          <t>97eb742d858beb688f0a6033d2d5245dcab3a475</t>
        </is>
      </c>
      <c r="C29133" t="inlineStr">
        <is>
          <t>2021-03-05 13:35:53+00:00</t>
        </is>
      </c>
      <c r="D29133" t="inlineStr">
        <is>
          <t>verchange</t>
        </is>
      </c>
      <c r="E29133" t="inlineStr">
        <is>
          <t>pandas</t>
        </is>
      </c>
      <c r="F29133" t="inlineStr">
        <is>
          <t>&gt;=0.21</t>
        </is>
      </c>
      <c r="G29133" t="inlineStr">
        <is>
          <t>pandas</t>
        </is>
      </c>
      <c r="H29133" t="inlineStr">
        <is>
          <t>&lt;1;&gt;=0.20</t>
        </is>
      </c>
    </row>
    <row r="29134">
      <c r="A29134" t="inlineStr">
        <is>
          <t>jardin</t>
        </is>
      </c>
      <c r="B29134" t="inlineStr">
        <is>
          <t>97eb742d858beb688f0a6033d2d5245dcab3a475</t>
        </is>
      </c>
      <c r="C29134" t="inlineStr">
        <is>
          <t>2021-03-05 13:35:53+00:00</t>
        </is>
      </c>
      <c r="D29134" t="inlineStr">
        <is>
          <t>add</t>
        </is>
      </c>
      <c r="E29134" t="inlineStr">
        <is>
          <t>pyarrow</t>
        </is>
      </c>
      <c r="F29134" t="inlineStr">
        <is>
          <t>&gt;=1.0.0</t>
        </is>
      </c>
      <c r="G29134" t="inlineStr"/>
      <c r="H29134" t="inlineStr"/>
    </row>
    <row r="29135">
      <c r="A29135" t="inlineStr">
        <is>
          <t>jardin</t>
        </is>
      </c>
      <c r="B29135" t="inlineStr">
        <is>
          <t>97eb742d858beb688f0a6033d2d5245dcab3a475</t>
        </is>
      </c>
      <c r="C29135" t="inlineStr">
        <is>
          <t>2021-03-05 13:35:53+00:00</t>
        </is>
      </c>
      <c r="D29135" t="inlineStr">
        <is>
          <t>add</t>
        </is>
      </c>
      <c r="E29135" t="inlineStr">
        <is>
          <t>pytest</t>
        </is>
      </c>
      <c r="F29135">
        <f>=6.2.2</f>
        <v/>
      </c>
      <c r="G29135" t="inlineStr"/>
      <c r="H29135" t="inlineStr"/>
    </row>
    <row r="29136">
      <c r="A29136" t="inlineStr">
        <is>
          <t>jardin</t>
        </is>
      </c>
      <c r="B29136" t="inlineStr">
        <is>
          <t>97eb742d858beb688f0a6033d2d5245dcab3a475</t>
        </is>
      </c>
      <c r="C29136" t="inlineStr">
        <is>
          <t>2021-03-05 13:35:53+00:00</t>
        </is>
      </c>
      <c r="D29136" t="inlineStr">
        <is>
          <t>add</t>
        </is>
      </c>
      <c r="E29136" t="inlineStr">
        <is>
          <t>moto</t>
        </is>
      </c>
      <c r="F29136">
        <f>=1.3.6</f>
        <v/>
      </c>
      <c r="G29136" t="inlineStr"/>
      <c r="H29136" t="inlineStr"/>
    </row>
    <row r="29137">
      <c r="A29137" t="inlineStr">
        <is>
          <t>icon-rpc-server</t>
        </is>
      </c>
      <c r="B29137" t="inlineStr">
        <is>
          <t>d2b1e0f06a557d4a0b38e2e7d73e24abbb7a2c03</t>
        </is>
      </c>
      <c r="C29137" t="inlineStr">
        <is>
          <t>2018-07-17 09:03:44+00:00</t>
        </is>
      </c>
      <c r="D29137" t="inlineStr">
        <is>
          <t>verchange</t>
        </is>
      </c>
      <c r="E29137" t="inlineStr">
        <is>
          <t>jsonrpcclient</t>
        </is>
      </c>
      <c r="F29137">
        <f>=2.6.0</f>
        <v/>
      </c>
      <c r="G29137" t="inlineStr">
        <is>
          <t>jsonrpcclient</t>
        </is>
      </c>
      <c r="H29137">
        <f>=2.5.2</f>
        <v/>
      </c>
    </row>
    <row r="29138">
      <c r="A29138" t="inlineStr">
        <is>
          <t>icon-rpc-server</t>
        </is>
      </c>
      <c r="B29138" t="inlineStr">
        <is>
          <t>b057090a1d3cd241c4622b3dbf897abe412849f4</t>
        </is>
      </c>
      <c r="C29138" t="inlineStr">
        <is>
          <t>2018-07-20 16:26:24+00:00</t>
        </is>
      </c>
      <c r="D29138" t="inlineStr">
        <is>
          <t>verchange</t>
        </is>
      </c>
      <c r="E29138" t="inlineStr">
        <is>
          <t>secp256k1</t>
        </is>
      </c>
      <c r="F29138">
        <f>=0.13.2</f>
        <v/>
      </c>
      <c r="G29138" t="inlineStr">
        <is>
          <t>secp256k1</t>
        </is>
      </c>
      <c r="H29138">
        <f>=0.13.2</f>
        <v/>
      </c>
    </row>
    <row r="29139">
      <c r="A29139" t="inlineStr">
        <is>
          <t>icon-rpc-server</t>
        </is>
      </c>
      <c r="B29139" t="inlineStr">
        <is>
          <t>b057090a1d3cd241c4622b3dbf897abe412849f4</t>
        </is>
      </c>
      <c r="C29139" t="inlineStr">
        <is>
          <t>2018-07-20 16:26:24+00:00</t>
        </is>
      </c>
      <c r="D29139" t="inlineStr">
        <is>
          <t>add</t>
        </is>
      </c>
      <c r="E29139" t="inlineStr">
        <is>
          <t>sanic-cors</t>
        </is>
      </c>
      <c r="F29139">
        <f>=0.9.4</f>
        <v/>
      </c>
      <c r="G29139" t="inlineStr"/>
      <c r="H29139" t="inlineStr"/>
    </row>
    <row r="29140">
      <c r="A29140" t="inlineStr">
        <is>
          <t>icon-rpc-server</t>
        </is>
      </c>
      <c r="B29140" t="inlineStr">
        <is>
          <t>b057090a1d3cd241c4622b3dbf897abe412849f4</t>
        </is>
      </c>
      <c r="C29140" t="inlineStr">
        <is>
          <t>2018-07-20 16:26:24+00:00</t>
        </is>
      </c>
      <c r="D29140" t="inlineStr">
        <is>
          <t>rem</t>
        </is>
      </c>
      <c r="E29140" t="inlineStr"/>
      <c r="F29140" t="inlineStr"/>
      <c r="G29140" t="inlineStr">
        <is>
          <t>setproctitle</t>
        </is>
      </c>
      <c r="H29140" t="inlineStr"/>
    </row>
    <row r="29141">
      <c r="A29141" t="inlineStr">
        <is>
          <t>icon-rpc-server</t>
        </is>
      </c>
      <c r="B29141" t="inlineStr">
        <is>
          <t>6a8506387894998732ad28a4b8ce4fef7a6f7346</t>
        </is>
      </c>
      <c r="C29141" t="inlineStr">
        <is>
          <t>2018-07-24 17:14:52+00:00</t>
        </is>
      </c>
      <c r="D29141" t="inlineStr">
        <is>
          <t>verchange</t>
        </is>
      </c>
      <c r="E29141" t="inlineStr">
        <is>
          <t>secp256k1</t>
        </is>
      </c>
      <c r="F29141">
        <f>=0.13.2</f>
        <v/>
      </c>
      <c r="G29141" t="inlineStr">
        <is>
          <t>secp256k1</t>
        </is>
      </c>
      <c r="H29141">
        <f>=0.13.2</f>
        <v/>
      </c>
    </row>
    <row r="29142">
      <c r="A29142" t="inlineStr">
        <is>
          <t>icon-rpc-server</t>
        </is>
      </c>
      <c r="B29142" t="inlineStr">
        <is>
          <t>6a8506387894998732ad28a4b8ce4fef7a6f7346</t>
        </is>
      </c>
      <c r="C29142" t="inlineStr">
        <is>
          <t>2018-07-24 17:14:52+00:00</t>
        </is>
      </c>
      <c r="D29142" t="inlineStr">
        <is>
          <t>add</t>
        </is>
      </c>
      <c r="E29142" t="inlineStr">
        <is>
          <t>sanic-cors</t>
        </is>
      </c>
      <c r="F29142">
        <f>=0.9.4</f>
        <v/>
      </c>
      <c r="G29142" t="inlineStr"/>
      <c r="H29142" t="inlineStr"/>
    </row>
    <row r="29143">
      <c r="A29143" t="inlineStr">
        <is>
          <t>icon-rpc-server</t>
        </is>
      </c>
      <c r="B29143" t="inlineStr">
        <is>
          <t>6a8506387894998732ad28a4b8ce4fef7a6f7346</t>
        </is>
      </c>
      <c r="C29143" t="inlineStr">
        <is>
          <t>2018-07-24 17:14:52+00:00</t>
        </is>
      </c>
      <c r="D29143" t="inlineStr">
        <is>
          <t>rem</t>
        </is>
      </c>
      <c r="E29143" t="inlineStr"/>
      <c r="F29143" t="inlineStr"/>
      <c r="G29143" t="inlineStr">
        <is>
          <t>setproctitle</t>
        </is>
      </c>
      <c r="H29143" t="inlineStr"/>
    </row>
    <row r="29144">
      <c r="A29144" t="inlineStr">
        <is>
          <t>icon-rpc-server</t>
        </is>
      </c>
      <c r="B29144" t="inlineStr">
        <is>
          <t>21d2b66147e13708aa34923b2f80d2e7cc8175eb</t>
        </is>
      </c>
      <c r="C29144" t="inlineStr">
        <is>
          <t>2019-02-12 05:37:54+00:00</t>
        </is>
      </c>
      <c r="D29144" t="inlineStr">
        <is>
          <t>verchange</t>
        </is>
      </c>
      <c r="E29144" t="inlineStr">
        <is>
          <t>gunicorn</t>
        </is>
      </c>
      <c r="F29144">
        <f>=19.9.0</f>
        <v/>
      </c>
      <c r="G29144" t="inlineStr">
        <is>
          <t>gunicorn</t>
        </is>
      </c>
      <c r="H29144">
        <f>=19.7.1</f>
        <v/>
      </c>
    </row>
    <row r="29145">
      <c r="A29145" t="inlineStr">
        <is>
          <t>icon-rpc-server</t>
        </is>
      </c>
      <c r="B29145" t="inlineStr">
        <is>
          <t>21d2b66147e13708aa34923b2f80d2e7cc8175eb</t>
        </is>
      </c>
      <c r="C29145" t="inlineStr">
        <is>
          <t>2019-02-12 05:37:54+00:00</t>
        </is>
      </c>
      <c r="D29145" t="inlineStr">
        <is>
          <t>verchange</t>
        </is>
      </c>
      <c r="E29145" t="inlineStr">
        <is>
          <t>jsonschema</t>
        </is>
      </c>
      <c r="F29145">
        <f>=2.6.0</f>
        <v/>
      </c>
      <c r="G29145" t="inlineStr">
        <is>
          <t>jsonschema</t>
        </is>
      </c>
      <c r="H29145" t="inlineStr"/>
    </row>
    <row r="29146">
      <c r="A29146" t="inlineStr">
        <is>
          <t>icon-rpc-server</t>
        </is>
      </c>
      <c r="B29146" t="inlineStr">
        <is>
          <t>21d2b66147e13708aa34923b2f80d2e7cc8175eb</t>
        </is>
      </c>
      <c r="C29146" t="inlineStr">
        <is>
          <t>2019-02-12 05:37:54+00:00</t>
        </is>
      </c>
      <c r="D29146" t="inlineStr">
        <is>
          <t>verchange</t>
        </is>
      </c>
      <c r="E29146" t="inlineStr">
        <is>
          <t>sanic-cors</t>
        </is>
      </c>
      <c r="F29146">
        <f>=0.9.6</f>
        <v/>
      </c>
      <c r="G29146" t="inlineStr">
        <is>
          <t>sanic-cors</t>
        </is>
      </c>
      <c r="H29146">
        <f>=0.9.4</f>
        <v/>
      </c>
    </row>
    <row r="29147">
      <c r="A29147" t="inlineStr">
        <is>
          <t>icon-rpc-server</t>
        </is>
      </c>
      <c r="B29147" t="inlineStr">
        <is>
          <t>21d2b66147e13708aa34923b2f80d2e7cc8175eb</t>
        </is>
      </c>
      <c r="C29147" t="inlineStr">
        <is>
          <t>2019-02-12 05:37:54+00:00</t>
        </is>
      </c>
      <c r="D29147" t="inlineStr">
        <is>
          <t>verchange</t>
        </is>
      </c>
      <c r="E29147" t="inlineStr">
        <is>
          <t>requests</t>
        </is>
      </c>
      <c r="F29147">
        <f>=2.20.0</f>
        <v/>
      </c>
      <c r="G29147" t="inlineStr">
        <is>
          <t>requests</t>
        </is>
      </c>
      <c r="H29147">
        <f>=2.19.1</f>
        <v/>
      </c>
    </row>
    <row r="29148">
      <c r="A29148" t="inlineStr">
        <is>
          <t>icon-rpc-server</t>
        </is>
      </c>
      <c r="B29148" t="inlineStr">
        <is>
          <t>21d2b66147e13708aa34923b2f80d2e7cc8175eb</t>
        </is>
      </c>
      <c r="C29148" t="inlineStr">
        <is>
          <t>2019-02-12 05:37:54+00:00</t>
        </is>
      </c>
      <c r="D29148" t="inlineStr">
        <is>
          <t>verchange</t>
        </is>
      </c>
      <c r="E29148" t="inlineStr">
        <is>
          <t>jsonrpcclient</t>
        </is>
      </c>
      <c r="F29148">
        <f>=2.6.0</f>
        <v/>
      </c>
      <c r="G29148" t="inlineStr">
        <is>
          <t>jsonrpcclient</t>
        </is>
      </c>
      <c r="H29148">
        <f>=2.6.0</f>
        <v/>
      </c>
    </row>
    <row r="29149">
      <c r="A29149" t="inlineStr">
        <is>
          <t>icon-rpc-server</t>
        </is>
      </c>
      <c r="B29149" t="inlineStr">
        <is>
          <t>21d2b66147e13708aa34923b2f80d2e7cc8175eb</t>
        </is>
      </c>
      <c r="C29149" t="inlineStr">
        <is>
          <t>2019-02-12 05:37:54+00:00</t>
        </is>
      </c>
      <c r="D29149" t="inlineStr">
        <is>
          <t>verchange</t>
        </is>
      </c>
      <c r="E29149" t="inlineStr">
        <is>
          <t>sanic</t>
        </is>
      </c>
      <c r="F29149">
        <f>=0.8.3</f>
        <v/>
      </c>
      <c r="G29149" t="inlineStr">
        <is>
          <t>sanic</t>
        </is>
      </c>
      <c r="H29149">
        <f>=0.7.0</f>
        <v/>
      </c>
    </row>
    <row r="29150">
      <c r="A29150" t="inlineStr">
        <is>
          <t>icon-rpc-server</t>
        </is>
      </c>
      <c r="B29150" t="inlineStr">
        <is>
          <t>21d2b66147e13708aa34923b2f80d2e7cc8175eb</t>
        </is>
      </c>
      <c r="C29150" t="inlineStr">
        <is>
          <t>2019-02-12 05:37:54+00:00</t>
        </is>
      </c>
      <c r="D29150" t="inlineStr">
        <is>
          <t>verchange</t>
        </is>
      </c>
      <c r="E29150" t="inlineStr">
        <is>
          <t>grpcio</t>
        </is>
      </c>
      <c r="F29150">
        <f>=1.3.5</f>
        <v/>
      </c>
      <c r="G29150" t="inlineStr">
        <is>
          <t>grpcio</t>
        </is>
      </c>
      <c r="H29150">
        <f>=1.3.5</f>
        <v/>
      </c>
    </row>
    <row r="29151">
      <c r="A29151" t="inlineStr">
        <is>
          <t>icon-rpc-server</t>
        </is>
      </c>
      <c r="B29151" t="inlineStr">
        <is>
          <t>21d2b66147e13708aa34923b2f80d2e7cc8175eb</t>
        </is>
      </c>
      <c r="C29151" t="inlineStr">
        <is>
          <t>2019-02-12 05:37:54+00:00</t>
        </is>
      </c>
      <c r="D29151" t="inlineStr">
        <is>
          <t>verchange</t>
        </is>
      </c>
      <c r="E29151" t="inlineStr">
        <is>
          <t>grpcio-tools</t>
        </is>
      </c>
      <c r="F29151">
        <f>=1.3.5</f>
        <v/>
      </c>
      <c r="G29151" t="inlineStr">
        <is>
          <t>grpcio-tools</t>
        </is>
      </c>
      <c r="H29151">
        <f>=1.3.5</f>
        <v/>
      </c>
    </row>
    <row r="29152">
      <c r="A29152" t="inlineStr">
        <is>
          <t>icon-rpc-server</t>
        </is>
      </c>
      <c r="B29152" t="inlineStr">
        <is>
          <t>21d2b66147e13708aa34923b2f80d2e7cc8175eb</t>
        </is>
      </c>
      <c r="C29152" t="inlineStr">
        <is>
          <t>2019-02-12 05:37:54+00:00</t>
        </is>
      </c>
      <c r="D29152" t="inlineStr">
        <is>
          <t>verchange</t>
        </is>
      </c>
      <c r="E29152" t="inlineStr">
        <is>
          <t>protobuf</t>
        </is>
      </c>
      <c r="F29152">
        <f>=3.5.1</f>
        <v/>
      </c>
      <c r="G29152" t="inlineStr">
        <is>
          <t>protobuf</t>
        </is>
      </c>
      <c r="H29152">
        <f>=3.5.1</f>
        <v/>
      </c>
    </row>
    <row r="29153">
      <c r="A29153" t="inlineStr">
        <is>
          <t>icon-rpc-server</t>
        </is>
      </c>
      <c r="B29153" t="inlineStr">
        <is>
          <t>21d2b66147e13708aa34923b2f80d2e7cc8175eb</t>
        </is>
      </c>
      <c r="C29153" t="inlineStr">
        <is>
          <t>2019-02-12 05:37:54+00:00</t>
        </is>
      </c>
      <c r="D29153" t="inlineStr">
        <is>
          <t>verchange</t>
        </is>
      </c>
      <c r="E29153" t="inlineStr">
        <is>
          <t>jsonrpcserver</t>
        </is>
      </c>
      <c r="F29153">
        <f>=3.5.6</f>
        <v/>
      </c>
      <c r="G29153" t="inlineStr">
        <is>
          <t>jsonrpcserver</t>
        </is>
      </c>
      <c r="H29153">
        <f>=3.5.3</f>
        <v/>
      </c>
    </row>
    <row r="29154">
      <c r="A29154" t="inlineStr">
        <is>
          <t>icon-rpc-server</t>
        </is>
      </c>
      <c r="B29154" t="inlineStr">
        <is>
          <t>21d2b66147e13708aa34923b2f80d2e7cc8175eb</t>
        </is>
      </c>
      <c r="C29154" t="inlineStr">
        <is>
          <t>2019-02-12 05:37:54+00:00</t>
        </is>
      </c>
      <c r="D29154" t="inlineStr">
        <is>
          <t>verchange</t>
        </is>
      </c>
      <c r="E29154" t="inlineStr">
        <is>
          <t>aiohttp</t>
        </is>
      </c>
      <c r="F29154">
        <f>=3.4.4</f>
        <v/>
      </c>
      <c r="G29154" t="inlineStr">
        <is>
          <t>aiohttp</t>
        </is>
      </c>
      <c r="H29154">
        <f>=3.0.9</f>
        <v/>
      </c>
    </row>
    <row r="29155">
      <c r="A29155" t="inlineStr">
        <is>
          <t>icon-rpc-server</t>
        </is>
      </c>
      <c r="B29155" t="inlineStr">
        <is>
          <t>21d2b66147e13708aa34923b2f80d2e7cc8175eb</t>
        </is>
      </c>
      <c r="C29155" t="inlineStr">
        <is>
          <t>2019-02-12 05:37:54+00:00</t>
        </is>
      </c>
      <c r="D29155" t="inlineStr">
        <is>
          <t>add</t>
        </is>
      </c>
      <c r="E29155" t="inlineStr">
        <is>
          <t>earlgrey</t>
        </is>
      </c>
      <c r="F29155" t="inlineStr">
        <is>
          <t>&gt;=0.0.4</t>
        </is>
      </c>
      <c r="G29155" t="inlineStr"/>
      <c r="H29155" t="inlineStr"/>
    </row>
    <row r="29156">
      <c r="A29156" t="inlineStr">
        <is>
          <t>icon-rpc-server</t>
        </is>
      </c>
      <c r="B29156" t="inlineStr">
        <is>
          <t>21d2b66147e13708aa34923b2f80d2e7cc8175eb</t>
        </is>
      </c>
      <c r="C29156" t="inlineStr">
        <is>
          <t>2019-02-12 05:37:54+00:00</t>
        </is>
      </c>
      <c r="D29156" t="inlineStr">
        <is>
          <t>add</t>
        </is>
      </c>
      <c r="E29156" t="inlineStr">
        <is>
          <t>iconcommons</t>
        </is>
      </c>
      <c r="F29156" t="inlineStr">
        <is>
          <t>&gt;=1.0.5</t>
        </is>
      </c>
      <c r="G29156" t="inlineStr"/>
      <c r="H29156" t="inlineStr"/>
    </row>
    <row r="29157">
      <c r="A29157" t="inlineStr">
        <is>
          <t>icon-rpc-server</t>
        </is>
      </c>
      <c r="B29157" t="inlineStr">
        <is>
          <t>74e49c72faf4dea202a8c6680ef4a74efd339e2d</t>
        </is>
      </c>
      <c r="C29157" t="inlineStr">
        <is>
          <t>2019-04-01 07:04:41+00:00</t>
        </is>
      </c>
      <c r="D29157" t="inlineStr">
        <is>
          <t>verchange</t>
        </is>
      </c>
      <c r="E29157" t="inlineStr">
        <is>
          <t>grpcio</t>
        </is>
      </c>
      <c r="F29157">
        <f>=1.19.0</f>
        <v/>
      </c>
      <c r="G29157" t="inlineStr">
        <is>
          <t>grpcio</t>
        </is>
      </c>
      <c r="H29157">
        <f>=1.3.5</f>
        <v/>
      </c>
    </row>
    <row r="29158">
      <c r="A29158" t="inlineStr">
        <is>
          <t>icon-rpc-server</t>
        </is>
      </c>
      <c r="B29158" t="inlineStr">
        <is>
          <t>74e49c72faf4dea202a8c6680ef4a74efd339e2d</t>
        </is>
      </c>
      <c r="C29158" t="inlineStr">
        <is>
          <t>2019-04-01 07:04:41+00:00</t>
        </is>
      </c>
      <c r="D29158" t="inlineStr">
        <is>
          <t>verchange</t>
        </is>
      </c>
      <c r="E29158" t="inlineStr">
        <is>
          <t>grpcio-tools</t>
        </is>
      </c>
      <c r="F29158">
        <f>=1.19.0</f>
        <v/>
      </c>
      <c r="G29158" t="inlineStr">
        <is>
          <t>grpcio-tools</t>
        </is>
      </c>
      <c r="H29158">
        <f>=1.3.5</f>
        <v/>
      </c>
    </row>
    <row r="29159">
      <c r="A29159" t="inlineStr">
        <is>
          <t>icon-rpc-server</t>
        </is>
      </c>
      <c r="B29159" t="inlineStr">
        <is>
          <t>74e49c72faf4dea202a8c6680ef4a74efd339e2d</t>
        </is>
      </c>
      <c r="C29159" t="inlineStr">
        <is>
          <t>2019-04-01 07:04:41+00:00</t>
        </is>
      </c>
      <c r="D29159" t="inlineStr">
        <is>
          <t>verchange</t>
        </is>
      </c>
      <c r="E29159" t="inlineStr">
        <is>
          <t>protobuf</t>
        </is>
      </c>
      <c r="F29159">
        <f>=3.7.0</f>
        <v/>
      </c>
      <c r="G29159" t="inlineStr">
        <is>
          <t>protobuf</t>
        </is>
      </c>
      <c r="H29159">
        <f>=3.5.1</f>
        <v/>
      </c>
    </row>
    <row r="29160">
      <c r="A29160" t="inlineStr">
        <is>
          <t>icon-rpc-server</t>
        </is>
      </c>
      <c r="B29160" t="inlineStr">
        <is>
          <t>00d48fb74d6b7a5e117690282e9bd6be26a146f7</t>
        </is>
      </c>
      <c r="C29160" t="inlineStr">
        <is>
          <t>2019-04-23 14:30:13+00:00</t>
        </is>
      </c>
      <c r="D29160" t="inlineStr">
        <is>
          <t>verchange</t>
        </is>
      </c>
      <c r="E29160" t="inlineStr">
        <is>
          <t>sanic</t>
        </is>
      </c>
      <c r="F29160">
        <f>=0.8.3</f>
        <v/>
      </c>
      <c r="G29160" t="inlineStr">
        <is>
          <t>sanic</t>
        </is>
      </c>
      <c r="H29160">
        <f>=0.8.3</f>
        <v/>
      </c>
    </row>
    <row r="29161">
      <c r="A29161" t="inlineStr">
        <is>
          <t>icon-rpc-server</t>
        </is>
      </c>
      <c r="B29161" t="inlineStr">
        <is>
          <t>dbf7f2217a28cc4e0bee8a4bc94ec05789ccd853</t>
        </is>
      </c>
      <c r="C29161" t="inlineStr">
        <is>
          <t>2019-06-14 09:39:53+00:00</t>
        </is>
      </c>
      <c r="D29161" t="inlineStr">
        <is>
          <t>verchange</t>
        </is>
      </c>
      <c r="E29161" t="inlineStr">
        <is>
          <t>sanic</t>
        </is>
      </c>
      <c r="F29161">
        <f>=18.12.0</f>
        <v/>
      </c>
      <c r="G29161" t="inlineStr">
        <is>
          <t>sanic</t>
        </is>
      </c>
      <c r="H29161">
        <f>=0.8.3</f>
        <v/>
      </c>
    </row>
    <row r="29162">
      <c r="A29162" t="inlineStr">
        <is>
          <t>icon-rpc-server</t>
        </is>
      </c>
      <c r="B29162" t="inlineStr">
        <is>
          <t>dbf7f2217a28cc4e0bee8a4bc94ec05789ccd853</t>
        </is>
      </c>
      <c r="C29162" t="inlineStr">
        <is>
          <t>2019-06-14 09:39:53+00:00</t>
        </is>
      </c>
      <c r="D29162" t="inlineStr">
        <is>
          <t>verchange</t>
        </is>
      </c>
      <c r="E29162" t="inlineStr">
        <is>
          <t>grpcio-tools</t>
        </is>
      </c>
      <c r="F29162">
        <f>=1.20.1</f>
        <v/>
      </c>
      <c r="G29162" t="inlineStr">
        <is>
          <t>grpcio-tools</t>
        </is>
      </c>
      <c r="H29162">
        <f>=1.19.0</f>
        <v/>
      </c>
    </row>
    <row r="29163">
      <c r="A29163" t="inlineStr">
        <is>
          <t>icon-rpc-server</t>
        </is>
      </c>
      <c r="B29163" t="inlineStr">
        <is>
          <t>dbf7f2217a28cc4e0bee8a4bc94ec05789ccd853</t>
        </is>
      </c>
      <c r="C29163" t="inlineStr">
        <is>
          <t>2019-06-14 09:39:53+00:00</t>
        </is>
      </c>
      <c r="D29163" t="inlineStr">
        <is>
          <t>verchange</t>
        </is>
      </c>
      <c r="E29163" t="inlineStr">
        <is>
          <t>protobuf</t>
        </is>
      </c>
      <c r="F29163">
        <f>=3.7.0</f>
        <v/>
      </c>
      <c r="G29163" t="inlineStr">
        <is>
          <t>protobuf</t>
        </is>
      </c>
      <c r="H29163">
        <f>=3.7.0</f>
        <v/>
      </c>
    </row>
    <row r="29164">
      <c r="A29164" t="inlineStr">
        <is>
          <t>icon-rpc-server</t>
        </is>
      </c>
      <c r="B29164" t="inlineStr">
        <is>
          <t>dbf7f2217a28cc4e0bee8a4bc94ec05789ccd853</t>
        </is>
      </c>
      <c r="C29164" t="inlineStr">
        <is>
          <t>2019-06-14 09:39:53+00:00</t>
        </is>
      </c>
      <c r="D29164" t="inlineStr">
        <is>
          <t>verchange</t>
        </is>
      </c>
      <c r="E29164" t="inlineStr">
        <is>
          <t>grpcio</t>
        </is>
      </c>
      <c r="F29164">
        <f>=1.20.1</f>
        <v/>
      </c>
      <c r="G29164" t="inlineStr">
        <is>
          <t>grpcio</t>
        </is>
      </c>
      <c r="H29164">
        <f>=1.19.0</f>
        <v/>
      </c>
    </row>
    <row r="29165">
      <c r="A29165" t="inlineStr">
        <is>
          <t>icon-rpc-server</t>
        </is>
      </c>
      <c r="B29165" t="inlineStr">
        <is>
          <t>4addf6af829384e05936bb45661a5698f86d1fa7</t>
        </is>
      </c>
      <c r="C29165" t="inlineStr">
        <is>
          <t>2019-10-21 09:25:31+00:00</t>
        </is>
      </c>
      <c r="D29165" t="inlineStr">
        <is>
          <t>add</t>
        </is>
      </c>
      <c r="E29165" t="inlineStr">
        <is>
          <t>pytest</t>
        </is>
      </c>
      <c r="F29165" t="inlineStr"/>
      <c r="G29165" t="inlineStr"/>
      <c r="H29165" t="inlineStr"/>
    </row>
    <row r="29166">
      <c r="A29166" t="inlineStr">
        <is>
          <t>icon-rpc-server</t>
        </is>
      </c>
      <c r="B29166" t="inlineStr">
        <is>
          <t>4addf6af829384e05936bb45661a5698f86d1fa7</t>
        </is>
      </c>
      <c r="C29166" t="inlineStr">
        <is>
          <t>2019-10-21 09:25:31+00:00</t>
        </is>
      </c>
      <c r="D29166" t="inlineStr">
        <is>
          <t>add</t>
        </is>
      </c>
      <c r="E29166" t="inlineStr">
        <is>
          <t>pytest-asyncio</t>
        </is>
      </c>
      <c r="F29166" t="inlineStr"/>
      <c r="G29166" t="inlineStr"/>
      <c r="H29166" t="inlineStr"/>
    </row>
    <row r="29167">
      <c r="A29167" t="inlineStr">
        <is>
          <t>icon-rpc-server</t>
        </is>
      </c>
      <c r="B29167" t="inlineStr">
        <is>
          <t>4addf6af829384e05936bb45661a5698f86d1fa7</t>
        </is>
      </c>
      <c r="C29167" t="inlineStr">
        <is>
          <t>2019-10-21 09:25:31+00:00</t>
        </is>
      </c>
      <c r="D29167" t="inlineStr">
        <is>
          <t>add</t>
        </is>
      </c>
      <c r="E29167" t="inlineStr">
        <is>
          <t>asyncmock</t>
        </is>
      </c>
      <c r="F29167" t="inlineStr"/>
      <c r="G29167" t="inlineStr"/>
      <c r="H29167" t="inlineStr"/>
    </row>
    <row r="29168">
      <c r="A29168" t="inlineStr">
        <is>
          <t>icon-rpc-server</t>
        </is>
      </c>
      <c r="B29168" t="inlineStr">
        <is>
          <t>4addf6af829384e05936bb45661a5698f86d1fa7</t>
        </is>
      </c>
      <c r="C29168" t="inlineStr">
        <is>
          <t>2019-10-21 09:25:31+00:00</t>
        </is>
      </c>
      <c r="D29168" t="inlineStr">
        <is>
          <t>add</t>
        </is>
      </c>
      <c r="E29168" t="inlineStr">
        <is>
          <t>pytest-mock</t>
        </is>
      </c>
      <c r="F29168" t="inlineStr"/>
      <c r="G29168" t="inlineStr"/>
      <c r="H29168" t="inlineStr"/>
    </row>
    <row r="29169">
      <c r="A29169" t="inlineStr">
        <is>
          <t>icon-rpc-server</t>
        </is>
      </c>
      <c r="B29169" t="inlineStr">
        <is>
          <t>ce6bd17ec20dacfe17ff102273284d3610859cf4</t>
        </is>
      </c>
      <c r="C29169" t="inlineStr">
        <is>
          <t>2019-11-29 06:59:25+00:00</t>
        </is>
      </c>
      <c r="D29169" t="inlineStr">
        <is>
          <t>verchange</t>
        </is>
      </c>
      <c r="E29169" t="inlineStr">
        <is>
          <t>grpcio</t>
        </is>
      </c>
      <c r="F29169">
        <f>=1.25.0</f>
        <v/>
      </c>
      <c r="G29169" t="inlineStr">
        <is>
          <t>grpcio</t>
        </is>
      </c>
      <c r="H29169">
        <f>=1.20.1</f>
        <v/>
      </c>
    </row>
    <row r="29170">
      <c r="A29170" t="inlineStr">
        <is>
          <t>icon-rpc-server</t>
        </is>
      </c>
      <c r="B29170" t="inlineStr">
        <is>
          <t>ce6bd17ec20dacfe17ff102273284d3610859cf4</t>
        </is>
      </c>
      <c r="C29170" t="inlineStr">
        <is>
          <t>2019-11-29 06:59:25+00:00</t>
        </is>
      </c>
      <c r="D29170" t="inlineStr">
        <is>
          <t>verchange</t>
        </is>
      </c>
      <c r="E29170" t="inlineStr">
        <is>
          <t>grpcio-tools</t>
        </is>
      </c>
      <c r="F29170">
        <f>=1.25.0</f>
        <v/>
      </c>
      <c r="G29170" t="inlineStr">
        <is>
          <t>grpcio-tools</t>
        </is>
      </c>
      <c r="H29170">
        <f>=1.20.1</f>
        <v/>
      </c>
    </row>
    <row r="29171">
      <c r="A29171" t="inlineStr">
        <is>
          <t>icon-rpc-server</t>
        </is>
      </c>
      <c r="B29171" t="inlineStr">
        <is>
          <t>7700f8c08a56e5f3a05d8c4ac5c606d67ca3d572</t>
        </is>
      </c>
      <c r="C29171" t="inlineStr">
        <is>
          <t>2019-12-03 02:05:55+00:00</t>
        </is>
      </c>
      <c r="D29171" t="inlineStr">
        <is>
          <t>add</t>
        </is>
      </c>
      <c r="E29171" t="inlineStr">
        <is>
          <t>pytest</t>
        </is>
      </c>
      <c r="F29171" t="inlineStr"/>
      <c r="G29171" t="inlineStr"/>
      <c r="H29171" t="inlineStr"/>
    </row>
    <row r="29172">
      <c r="A29172" t="inlineStr">
        <is>
          <t>icon-rpc-server</t>
        </is>
      </c>
      <c r="B29172" t="inlineStr">
        <is>
          <t>7700f8c08a56e5f3a05d8c4ac5c606d67ca3d572</t>
        </is>
      </c>
      <c r="C29172" t="inlineStr">
        <is>
          <t>2019-12-03 02:05:55+00:00</t>
        </is>
      </c>
      <c r="D29172" t="inlineStr">
        <is>
          <t>add</t>
        </is>
      </c>
      <c r="E29172" t="inlineStr">
        <is>
          <t>pytest-asyncio</t>
        </is>
      </c>
      <c r="F29172" t="inlineStr"/>
      <c r="G29172" t="inlineStr"/>
      <c r="H29172" t="inlineStr"/>
    </row>
    <row r="29173">
      <c r="A29173" t="inlineStr">
        <is>
          <t>icon-rpc-server</t>
        </is>
      </c>
      <c r="B29173" t="inlineStr">
        <is>
          <t>7700f8c08a56e5f3a05d8c4ac5c606d67ca3d572</t>
        </is>
      </c>
      <c r="C29173" t="inlineStr">
        <is>
          <t>2019-12-03 02:05:55+00:00</t>
        </is>
      </c>
      <c r="D29173" t="inlineStr">
        <is>
          <t>add</t>
        </is>
      </c>
      <c r="E29173" t="inlineStr">
        <is>
          <t>asyncmock</t>
        </is>
      </c>
      <c r="F29173" t="inlineStr"/>
      <c r="G29173" t="inlineStr"/>
      <c r="H29173" t="inlineStr"/>
    </row>
    <row r="29174">
      <c r="A29174" t="inlineStr">
        <is>
          <t>icon-rpc-server</t>
        </is>
      </c>
      <c r="B29174" t="inlineStr">
        <is>
          <t>7700f8c08a56e5f3a05d8c4ac5c606d67ca3d572</t>
        </is>
      </c>
      <c r="C29174" t="inlineStr">
        <is>
          <t>2019-12-03 02:05:55+00:00</t>
        </is>
      </c>
      <c r="D29174" t="inlineStr">
        <is>
          <t>add</t>
        </is>
      </c>
      <c r="E29174" t="inlineStr">
        <is>
          <t>pytest-mock</t>
        </is>
      </c>
      <c r="F29174" t="inlineStr"/>
      <c r="G29174" t="inlineStr"/>
      <c r="H29174" t="inlineStr"/>
    </row>
    <row r="29175">
      <c r="A29175" t="inlineStr">
        <is>
          <t>icon-rpc-server</t>
        </is>
      </c>
      <c r="B29175" t="inlineStr">
        <is>
          <t>1f9bafe56922c05de2a29976e27f67251e84d843</t>
        </is>
      </c>
      <c r="C29175" t="inlineStr">
        <is>
          <t>2020-07-29 08:54:33+00:00</t>
        </is>
      </c>
      <c r="D29175" t="inlineStr">
        <is>
          <t>verchange</t>
        </is>
      </c>
      <c r="E29175" t="inlineStr">
        <is>
          <t>gunicorn</t>
        </is>
      </c>
      <c r="F29175" t="inlineStr">
        <is>
          <t>~=20.0.0</t>
        </is>
      </c>
      <c r="G29175" t="inlineStr">
        <is>
          <t>gunicorn</t>
        </is>
      </c>
      <c r="H29175">
        <f>=19.9.0</f>
        <v/>
      </c>
    </row>
    <row r="29176">
      <c r="A29176" t="inlineStr">
        <is>
          <t>icon-rpc-server</t>
        </is>
      </c>
      <c r="B29176" t="inlineStr">
        <is>
          <t>1f9bafe56922c05de2a29976e27f67251e84d843</t>
        </is>
      </c>
      <c r="C29176" t="inlineStr">
        <is>
          <t>2020-07-29 08:54:33+00:00</t>
        </is>
      </c>
      <c r="D29176" t="inlineStr">
        <is>
          <t>verchange</t>
        </is>
      </c>
      <c r="E29176" t="inlineStr">
        <is>
          <t>jsonrpcserver</t>
        </is>
      </c>
      <c r="F29176" t="inlineStr">
        <is>
          <t>~=4.1.2</t>
        </is>
      </c>
      <c r="G29176" t="inlineStr">
        <is>
          <t>jsonrpcserver</t>
        </is>
      </c>
      <c r="H29176">
        <f>=3.5.6</f>
        <v/>
      </c>
    </row>
    <row r="29177">
      <c r="A29177" t="inlineStr">
        <is>
          <t>icon-rpc-server</t>
        </is>
      </c>
      <c r="B29177" t="inlineStr">
        <is>
          <t>1f9bafe56922c05de2a29976e27f67251e84d843</t>
        </is>
      </c>
      <c r="C29177" t="inlineStr">
        <is>
          <t>2020-07-29 08:54:33+00:00</t>
        </is>
      </c>
      <c r="D29177" t="inlineStr">
        <is>
          <t>verchange</t>
        </is>
      </c>
      <c r="E29177" t="inlineStr">
        <is>
          <t>jsonschema</t>
        </is>
      </c>
      <c r="F29177" t="inlineStr">
        <is>
          <t>~=3.2.0</t>
        </is>
      </c>
      <c r="G29177" t="inlineStr">
        <is>
          <t>jsonschema</t>
        </is>
      </c>
      <c r="H29177">
        <f>=2.6.0</f>
        <v/>
      </c>
    </row>
    <row r="29178">
      <c r="A29178" t="inlineStr">
        <is>
          <t>icon-rpc-server</t>
        </is>
      </c>
      <c r="B29178" t="inlineStr">
        <is>
          <t>1f9bafe56922c05de2a29976e27f67251e84d843</t>
        </is>
      </c>
      <c r="C29178" t="inlineStr">
        <is>
          <t>2020-07-29 08:54:33+00:00</t>
        </is>
      </c>
      <c r="D29178" t="inlineStr">
        <is>
          <t>verchange</t>
        </is>
      </c>
      <c r="E29178" t="inlineStr">
        <is>
          <t>sanic-cors</t>
        </is>
      </c>
      <c r="F29178" t="inlineStr">
        <is>
          <t>~=0.10.0</t>
        </is>
      </c>
      <c r="G29178" t="inlineStr">
        <is>
          <t>sanic-cors</t>
        </is>
      </c>
      <c r="H29178">
        <f>=0.9.6</f>
        <v/>
      </c>
    </row>
    <row r="29179">
      <c r="A29179" t="inlineStr">
        <is>
          <t>icon-rpc-server</t>
        </is>
      </c>
      <c r="B29179" t="inlineStr">
        <is>
          <t>1f9bafe56922c05de2a29976e27f67251e84d843</t>
        </is>
      </c>
      <c r="C29179" t="inlineStr">
        <is>
          <t>2020-07-29 08:54:33+00:00</t>
        </is>
      </c>
      <c r="D29179" t="inlineStr">
        <is>
          <t>verchange</t>
        </is>
      </c>
      <c r="E29179" t="inlineStr">
        <is>
          <t>jsonrpcclient</t>
        </is>
      </c>
      <c r="F29179" t="inlineStr">
        <is>
          <t>~=3.3.5</t>
        </is>
      </c>
      <c r="G29179" t="inlineStr">
        <is>
          <t>jsonrpcclient</t>
        </is>
      </c>
      <c r="H29179">
        <f>=2.6.0</f>
        <v/>
      </c>
    </row>
    <row r="29180">
      <c r="A29180" t="inlineStr">
        <is>
          <t>icon-rpc-server</t>
        </is>
      </c>
      <c r="B29180" t="inlineStr">
        <is>
          <t>1f9bafe56922c05de2a29976e27f67251e84d843</t>
        </is>
      </c>
      <c r="C29180" t="inlineStr">
        <is>
          <t>2020-07-29 08:54:33+00:00</t>
        </is>
      </c>
      <c r="D29180" t="inlineStr">
        <is>
          <t>verchange</t>
        </is>
      </c>
      <c r="E29180" t="inlineStr">
        <is>
          <t>sanic</t>
        </is>
      </c>
      <c r="F29180" t="inlineStr">
        <is>
          <t>~=19.12.2</t>
        </is>
      </c>
      <c r="G29180" t="inlineStr">
        <is>
          <t>sanic</t>
        </is>
      </c>
      <c r="H29180">
        <f>=18.12.0</f>
        <v/>
      </c>
    </row>
    <row r="29181">
      <c r="A29181" t="inlineStr">
        <is>
          <t>icon-rpc-server</t>
        </is>
      </c>
      <c r="B29181" t="inlineStr">
        <is>
          <t>1f9bafe56922c05de2a29976e27f67251e84d843</t>
        </is>
      </c>
      <c r="C29181" t="inlineStr">
        <is>
          <t>2020-07-29 08:54:33+00:00</t>
        </is>
      </c>
      <c r="D29181" t="inlineStr">
        <is>
          <t>verchange</t>
        </is>
      </c>
      <c r="E29181" t="inlineStr">
        <is>
          <t>earlgrey</t>
        </is>
      </c>
      <c r="F29181" t="inlineStr">
        <is>
          <t>~=0.0.4</t>
        </is>
      </c>
      <c r="G29181" t="inlineStr">
        <is>
          <t>earlgrey</t>
        </is>
      </c>
      <c r="H29181" t="inlineStr">
        <is>
          <t>&gt;=0.0.4</t>
        </is>
      </c>
    </row>
    <row r="29182">
      <c r="A29182" t="inlineStr">
        <is>
          <t>icon-rpc-server</t>
        </is>
      </c>
      <c r="B29182" t="inlineStr">
        <is>
          <t>1f9bafe56922c05de2a29976e27f67251e84d843</t>
        </is>
      </c>
      <c r="C29182" t="inlineStr">
        <is>
          <t>2020-07-29 08:54:33+00:00</t>
        </is>
      </c>
      <c r="D29182" t="inlineStr">
        <is>
          <t>verchange</t>
        </is>
      </c>
      <c r="E29182" t="inlineStr">
        <is>
          <t>iconcommons</t>
        </is>
      </c>
      <c r="F29182" t="inlineStr">
        <is>
          <t>~=1.1.3</t>
        </is>
      </c>
      <c r="G29182" t="inlineStr">
        <is>
          <t>iconcommons</t>
        </is>
      </c>
      <c r="H29182" t="inlineStr">
        <is>
          <t>&gt;=1.0.5</t>
        </is>
      </c>
    </row>
    <row r="29183">
      <c r="A29183" t="inlineStr">
        <is>
          <t>icon-rpc-server</t>
        </is>
      </c>
      <c r="B29183" t="inlineStr">
        <is>
          <t>1f9bafe56922c05de2a29976e27f67251e84d843</t>
        </is>
      </c>
      <c r="C29183" t="inlineStr">
        <is>
          <t>2020-07-29 08:54:33+00:00</t>
        </is>
      </c>
      <c r="D29183" t="inlineStr">
        <is>
          <t>rem</t>
        </is>
      </c>
      <c r="E29183" t="inlineStr"/>
      <c r="F29183" t="inlineStr"/>
      <c r="G29183" t="inlineStr">
        <is>
          <t>requests</t>
        </is>
      </c>
      <c r="H29183">
        <f>=2.20.0</f>
        <v/>
      </c>
    </row>
    <row r="29184">
      <c r="A29184" t="inlineStr">
        <is>
          <t>icon-rpc-server</t>
        </is>
      </c>
      <c r="B29184" t="inlineStr">
        <is>
          <t>1f9bafe56922c05de2a29976e27f67251e84d843</t>
        </is>
      </c>
      <c r="C29184" t="inlineStr">
        <is>
          <t>2020-07-29 08:54:33+00:00</t>
        </is>
      </c>
      <c r="D29184" t="inlineStr">
        <is>
          <t>rem</t>
        </is>
      </c>
      <c r="E29184" t="inlineStr"/>
      <c r="F29184" t="inlineStr"/>
      <c r="G29184" t="inlineStr">
        <is>
          <t>grpcio</t>
        </is>
      </c>
      <c r="H29184">
        <f>=1.25.0</f>
        <v/>
      </c>
    </row>
    <row r="29185">
      <c r="A29185" t="inlineStr">
        <is>
          <t>icon-rpc-server</t>
        </is>
      </c>
      <c r="B29185" t="inlineStr">
        <is>
          <t>1f9bafe56922c05de2a29976e27f67251e84d843</t>
        </is>
      </c>
      <c r="C29185" t="inlineStr">
        <is>
          <t>2020-07-29 08:54:33+00:00</t>
        </is>
      </c>
      <c r="D29185" t="inlineStr">
        <is>
          <t>rem</t>
        </is>
      </c>
      <c r="E29185" t="inlineStr"/>
      <c r="F29185" t="inlineStr"/>
      <c r="G29185" t="inlineStr">
        <is>
          <t>grpcio-tools</t>
        </is>
      </c>
      <c r="H29185">
        <f>=1.25.0</f>
        <v/>
      </c>
    </row>
    <row r="29186">
      <c r="A29186" t="inlineStr">
        <is>
          <t>icon-rpc-server</t>
        </is>
      </c>
      <c r="B29186" t="inlineStr">
        <is>
          <t>1f9bafe56922c05de2a29976e27f67251e84d843</t>
        </is>
      </c>
      <c r="C29186" t="inlineStr">
        <is>
          <t>2020-07-29 08:54:33+00:00</t>
        </is>
      </c>
      <c r="D29186" t="inlineStr">
        <is>
          <t>rem</t>
        </is>
      </c>
      <c r="E29186" t="inlineStr"/>
      <c r="F29186" t="inlineStr"/>
      <c r="G29186" t="inlineStr">
        <is>
          <t>protobuf</t>
        </is>
      </c>
      <c r="H29186">
        <f>=3.7.0</f>
        <v/>
      </c>
    </row>
    <row r="29187">
      <c r="A29187" t="inlineStr">
        <is>
          <t>icon-rpc-server</t>
        </is>
      </c>
      <c r="B29187" t="inlineStr">
        <is>
          <t>1f9bafe56922c05de2a29976e27f67251e84d843</t>
        </is>
      </c>
      <c r="C29187" t="inlineStr">
        <is>
          <t>2020-07-29 08:54:33+00:00</t>
        </is>
      </c>
      <c r="D29187" t="inlineStr">
        <is>
          <t>rem</t>
        </is>
      </c>
      <c r="E29187" t="inlineStr"/>
      <c r="F29187" t="inlineStr"/>
      <c r="G29187" t="inlineStr">
        <is>
          <t>aiohttp</t>
        </is>
      </c>
      <c r="H29187">
        <f>=3.4.4</f>
        <v/>
      </c>
    </row>
    <row r="29188">
      <c r="A29188" t="inlineStr">
        <is>
          <t>icon-rpc-server</t>
        </is>
      </c>
      <c r="B29188" t="inlineStr">
        <is>
          <t>1f9bafe56922c05de2a29976e27f67251e84d843</t>
        </is>
      </c>
      <c r="C29188" t="inlineStr">
        <is>
          <t>2020-07-29 08:54:33+00:00</t>
        </is>
      </c>
      <c r="D29188" t="inlineStr">
        <is>
          <t>rem</t>
        </is>
      </c>
      <c r="E29188" t="inlineStr"/>
      <c r="F29188" t="inlineStr"/>
      <c r="G29188" t="inlineStr">
        <is>
          <t>secp256k1</t>
        </is>
      </c>
      <c r="H29188">
        <f>=0.13.2</f>
        <v/>
      </c>
    </row>
    <row r="29189">
      <c r="A29189" t="inlineStr">
        <is>
          <t>icon-rpc-server</t>
        </is>
      </c>
      <c r="B29189" t="inlineStr">
        <is>
          <t>1f9bafe56922c05de2a29976e27f67251e84d843</t>
        </is>
      </c>
      <c r="C29189" t="inlineStr">
        <is>
          <t>2020-07-29 08:54:33+00:00</t>
        </is>
      </c>
      <c r="D29189" t="inlineStr">
        <is>
          <t>rem</t>
        </is>
      </c>
      <c r="E29189" t="inlineStr"/>
      <c r="F29189" t="inlineStr"/>
      <c r="G29189" t="inlineStr">
        <is>
          <t>pytest</t>
        </is>
      </c>
      <c r="H29189" t="inlineStr"/>
    </row>
    <row r="29190">
      <c r="A29190" t="inlineStr">
        <is>
          <t>icon-rpc-server</t>
        </is>
      </c>
      <c r="B29190" t="inlineStr">
        <is>
          <t>1f9bafe56922c05de2a29976e27f67251e84d843</t>
        </is>
      </c>
      <c r="C29190" t="inlineStr">
        <is>
          <t>2020-07-29 08:54:33+00:00</t>
        </is>
      </c>
      <c r="D29190" t="inlineStr">
        <is>
          <t>rem</t>
        </is>
      </c>
      <c r="E29190" t="inlineStr"/>
      <c r="F29190" t="inlineStr"/>
      <c r="G29190" t="inlineStr">
        <is>
          <t>pytest-asyncio</t>
        </is>
      </c>
      <c r="H29190" t="inlineStr"/>
    </row>
    <row r="29191">
      <c r="A29191" t="inlineStr">
        <is>
          <t>icon-rpc-server</t>
        </is>
      </c>
      <c r="B29191" t="inlineStr">
        <is>
          <t>1f9bafe56922c05de2a29976e27f67251e84d843</t>
        </is>
      </c>
      <c r="C29191" t="inlineStr">
        <is>
          <t>2020-07-29 08:54:33+00:00</t>
        </is>
      </c>
      <c r="D29191" t="inlineStr">
        <is>
          <t>rem</t>
        </is>
      </c>
      <c r="E29191" t="inlineStr"/>
      <c r="F29191" t="inlineStr"/>
      <c r="G29191" t="inlineStr">
        <is>
          <t>asyncmock</t>
        </is>
      </c>
      <c r="H29191" t="inlineStr"/>
    </row>
    <row r="29192">
      <c r="A29192" t="inlineStr">
        <is>
          <t>icon-rpc-server</t>
        </is>
      </c>
      <c r="B29192" t="inlineStr">
        <is>
          <t>1f9bafe56922c05de2a29976e27f67251e84d843</t>
        </is>
      </c>
      <c r="C29192" t="inlineStr">
        <is>
          <t>2020-07-29 08:54:33+00:00</t>
        </is>
      </c>
      <c r="D29192" t="inlineStr">
        <is>
          <t>rem</t>
        </is>
      </c>
      <c r="E29192" t="inlineStr"/>
      <c r="F29192" t="inlineStr"/>
      <c r="G29192" t="inlineStr">
        <is>
          <t>pytest-mock</t>
        </is>
      </c>
      <c r="H29192" t="inlineStr"/>
    </row>
    <row r="29193">
      <c r="A29193" t="inlineStr">
        <is>
          <t>icon-rpc-server</t>
        </is>
      </c>
      <c r="B29193" t="inlineStr">
        <is>
          <t>b57a7068401a84dc74bd70bc70cba1263503b8d5</t>
        </is>
      </c>
      <c r="C29193" t="inlineStr">
        <is>
          <t>2020-12-17 00:55:50+00:00</t>
        </is>
      </c>
      <c r="D29193" t="inlineStr">
        <is>
          <t>verchange</t>
        </is>
      </c>
      <c r="E29193" t="inlineStr">
        <is>
          <t>earlgrey</t>
        </is>
      </c>
      <c r="F29193" t="inlineStr">
        <is>
          <t>~=0.2.1</t>
        </is>
      </c>
      <c r="G29193" t="inlineStr">
        <is>
          <t>earlgrey</t>
        </is>
      </c>
      <c r="H29193" t="inlineStr">
        <is>
          <t>~=0.0.4</t>
        </is>
      </c>
    </row>
    <row r="29194">
      <c r="A29194" t="inlineStr">
        <is>
          <t>slouchy</t>
        </is>
      </c>
      <c r="B29194" t="inlineStr">
        <is>
          <t>9915f63931f7df7e8169468139478ca99e46d784</t>
        </is>
      </c>
      <c r="C29194" t="inlineStr">
        <is>
          <t>2015-10-20 16:12:37+00:00</t>
        </is>
      </c>
      <c r="D29194" t="inlineStr">
        <is>
          <t>verchange</t>
        </is>
      </c>
      <c r="E29194" t="inlineStr">
        <is>
          <t>configparser</t>
        </is>
      </c>
      <c r="F29194">
        <f>=3.5.0b2</f>
        <v/>
      </c>
      <c r="G29194" t="inlineStr">
        <is>
          <t>configparser</t>
        </is>
      </c>
      <c r="H29194">
        <f>=3.3.0.post2</f>
        <v/>
      </c>
    </row>
    <row r="29195">
      <c r="A29195" t="inlineStr">
        <is>
          <t>django-jsignature</t>
        </is>
      </c>
      <c r="B29195" t="inlineStr">
        <is>
          <t>bbde0d7005ae3057e37455d4832022a0aee93ed9</t>
        </is>
      </c>
      <c r="C29195" t="inlineStr">
        <is>
          <t>2014-11-27 09:48:10+00:00</t>
        </is>
      </c>
      <c r="D29195" t="inlineStr">
        <is>
          <t>add</t>
        </is>
      </c>
      <c r="E29195" t="inlineStr">
        <is>
          <t>pyquery</t>
        </is>
      </c>
      <c r="F29195" t="inlineStr"/>
      <c r="G29195" t="inlineStr"/>
      <c r="H29195" t="inlineStr"/>
    </row>
    <row r="29196">
      <c r="A29196" t="inlineStr">
        <is>
          <t>django-jsignature</t>
        </is>
      </c>
      <c r="B29196" t="inlineStr">
        <is>
          <t>bbde0d7005ae3057e37455d4832022a0aee93ed9</t>
        </is>
      </c>
      <c r="C29196" t="inlineStr">
        <is>
          <t>2014-11-27 09:48:10+00:00</t>
        </is>
      </c>
      <c r="D29196" t="inlineStr">
        <is>
          <t>rem</t>
        </is>
      </c>
      <c r="E29196" t="inlineStr"/>
      <c r="F29196" t="inlineStr"/>
      <c r="G29196" t="inlineStr">
        <is>
          <t>Django</t>
        </is>
      </c>
      <c r="H29196" t="inlineStr">
        <is>
          <t>&gt;=1.4</t>
        </is>
      </c>
    </row>
    <row r="29197">
      <c r="A29197" t="inlineStr">
        <is>
          <t>Adafruit_CircuitPython_SSD1306</t>
        </is>
      </c>
      <c r="B29197" t="inlineStr">
        <is>
          <t>afdea81b19a0d61d34a5a13cdc0b5abdfea7ab65</t>
        </is>
      </c>
      <c r="C29197" t="inlineStr">
        <is>
          <t>2018-02-19 20:56:04+00:00</t>
        </is>
      </c>
      <c r="D29197" t="inlineStr">
        <is>
          <t>add</t>
        </is>
      </c>
      <c r="E29197" t="inlineStr">
        <is>
          <t>adafruit-circuitpython-bus-device</t>
        </is>
      </c>
      <c r="F29197" t="inlineStr"/>
      <c r="G29197" t="inlineStr"/>
      <c r="H29197" t="inlineStr"/>
    </row>
    <row r="29198">
      <c r="A29198" t="inlineStr">
        <is>
          <t>Adafruit_CircuitPython_SSD1306</t>
        </is>
      </c>
      <c r="B29198" t="inlineStr">
        <is>
          <t>346d1a1cca8fd555ebeafe2e2a50d65dad7e0478</t>
        </is>
      </c>
      <c r="C29198" t="inlineStr">
        <is>
          <t>2018-08-07 22:04:50+00:00</t>
        </is>
      </c>
      <c r="D29198" t="inlineStr">
        <is>
          <t>add</t>
        </is>
      </c>
      <c r="E29198" t="inlineStr">
        <is>
          <t>Adafruit-Blinka</t>
        </is>
      </c>
      <c r="F29198" t="inlineStr"/>
      <c r="G29198" t="inlineStr"/>
      <c r="H29198" t="inlineStr"/>
    </row>
    <row r="29199">
      <c r="A29199" t="inlineStr">
        <is>
          <t>Adafruit_CircuitPython_SSD1306</t>
        </is>
      </c>
      <c r="B29199" t="inlineStr">
        <is>
          <t>346d1a1cca8fd555ebeafe2e2a50d65dad7e0478</t>
        </is>
      </c>
      <c r="C29199" t="inlineStr">
        <is>
          <t>2018-08-07 22:04:50+00:00</t>
        </is>
      </c>
      <c r="D29199" t="inlineStr">
        <is>
          <t>add</t>
        </is>
      </c>
      <c r="E29199" t="inlineStr">
        <is>
          <t>adafruit-circuitpython-busdevice</t>
        </is>
      </c>
      <c r="F29199" t="inlineStr"/>
      <c r="G29199" t="inlineStr"/>
      <c r="H29199" t="inlineStr"/>
    </row>
    <row r="29200">
      <c r="A29200" t="inlineStr">
        <is>
          <t>Adafruit_CircuitPython_SSD1306</t>
        </is>
      </c>
      <c r="B29200" t="inlineStr">
        <is>
          <t>346d1a1cca8fd555ebeafe2e2a50d65dad7e0478</t>
        </is>
      </c>
      <c r="C29200" t="inlineStr">
        <is>
          <t>2018-08-07 22:04:50+00:00</t>
        </is>
      </c>
      <c r="D29200" t="inlineStr">
        <is>
          <t>rem</t>
        </is>
      </c>
      <c r="E29200" t="inlineStr"/>
      <c r="F29200" t="inlineStr"/>
      <c r="G29200" t="inlineStr">
        <is>
          <t>adafruit-circuitpython-bus-device</t>
        </is>
      </c>
      <c r="H29200" t="inlineStr"/>
    </row>
    <row r="29201">
      <c r="A29201" t="inlineStr">
        <is>
          <t>Adafruit_CircuitPython_SSD1306</t>
        </is>
      </c>
      <c r="B29201" t="inlineStr">
        <is>
          <t>d9a0cf0f43fec2b605aedd938a3e8fca66a95b9a</t>
        </is>
      </c>
      <c r="C29201" t="inlineStr">
        <is>
          <t>2018-12-28 16:58:13+00:00</t>
        </is>
      </c>
      <c r="D29201" t="inlineStr">
        <is>
          <t>add</t>
        </is>
      </c>
      <c r="E29201" t="inlineStr">
        <is>
          <t>adafruit-circuitpython-framebuf</t>
        </is>
      </c>
      <c r="F29201" t="inlineStr"/>
      <c r="G29201" t="inlineStr"/>
      <c r="H29201" t="inlineStr"/>
    </row>
    <row r="29202">
      <c r="A29202" t="inlineStr">
        <is>
          <t>boto3</t>
        </is>
      </c>
      <c r="B29202" t="inlineStr">
        <is>
          <t>c0e1e4216c94059942fa40aa7b992852093217a7</t>
        </is>
      </c>
      <c r="C29202" t="inlineStr">
        <is>
          <t>2014-11-21 05:35:30+00:00</t>
        </is>
      </c>
      <c r="D29202" t="inlineStr">
        <is>
          <t>verchange</t>
        </is>
      </c>
      <c r="E29202" t="inlineStr">
        <is>
          <t>jmespath</t>
        </is>
      </c>
      <c r="F29202">
        <f>=0.5.0</f>
        <v/>
      </c>
      <c r="G29202" t="inlineStr">
        <is>
          <t>jmespath</t>
        </is>
      </c>
      <c r="H29202">
        <f>=0.4.1</f>
        <v/>
      </c>
    </row>
    <row r="29203">
      <c r="A29203" t="inlineStr">
        <is>
          <t>boto3</t>
        </is>
      </c>
      <c r="B29203" t="inlineStr">
        <is>
          <t>c0e1e4216c94059942fa40aa7b992852093217a7</t>
        </is>
      </c>
      <c r="C29203" t="inlineStr">
        <is>
          <t>2014-11-21 05:35:30+00:00</t>
        </is>
      </c>
      <c r="D29203" t="inlineStr">
        <is>
          <t>verchange</t>
        </is>
      </c>
      <c r="E29203" t="inlineStr">
        <is>
          <t>botocore</t>
        </is>
      </c>
      <c r="F29203">
        <f>=0.74.0</f>
        <v/>
      </c>
      <c r="G29203" t="inlineStr">
        <is>
          <t>botocore</t>
        </is>
      </c>
      <c r="H29203">
        <f>=0.68.0</f>
        <v/>
      </c>
    </row>
    <row r="29204">
      <c r="A29204" t="inlineStr">
        <is>
          <t>boto3</t>
        </is>
      </c>
      <c r="B29204" t="inlineStr">
        <is>
          <t>2096b654e776ee4fbf8e8eac547aa0c9666c0814</t>
        </is>
      </c>
      <c r="C29204" t="inlineStr">
        <is>
          <t>2014-11-26 20:08:06+00:00</t>
        </is>
      </c>
      <c r="D29204" t="inlineStr">
        <is>
          <t>rem</t>
        </is>
      </c>
      <c r="E29204" t="inlineStr"/>
      <c r="F29204" t="inlineStr"/>
      <c r="G29204" t="inlineStr">
        <is>
          <t>botocore</t>
        </is>
      </c>
      <c r="H29204">
        <f>=0.74.0</f>
        <v/>
      </c>
    </row>
    <row r="29205">
      <c r="A29205" t="inlineStr">
        <is>
          <t>boto3</t>
        </is>
      </c>
      <c r="B29205" t="inlineStr">
        <is>
          <t>2096b654e776ee4fbf8e8eac547aa0c9666c0814</t>
        </is>
      </c>
      <c r="C29205" t="inlineStr">
        <is>
          <t>2014-11-26 20:08:06+00:00</t>
        </is>
      </c>
      <c r="D29205" t="inlineStr">
        <is>
          <t>rem</t>
        </is>
      </c>
      <c r="E29205" t="inlineStr"/>
      <c r="F29205" t="inlineStr"/>
      <c r="G29205" t="inlineStr">
        <is>
          <t>bcdoc</t>
        </is>
      </c>
      <c r="H29205">
        <f>=0.12.2</f>
        <v/>
      </c>
    </row>
    <row r="29206">
      <c r="A29206" t="inlineStr">
        <is>
          <t>boto3</t>
        </is>
      </c>
      <c r="B29206" t="inlineStr">
        <is>
          <t>2096b654e776ee4fbf8e8eac547aa0c9666c0814</t>
        </is>
      </c>
      <c r="C29206" t="inlineStr">
        <is>
          <t>2014-11-26 20:08:06+00:00</t>
        </is>
      </c>
      <c r="D29206" t="inlineStr">
        <is>
          <t>rem</t>
        </is>
      </c>
      <c r="E29206" t="inlineStr"/>
      <c r="F29206" t="inlineStr"/>
      <c r="G29206" t="inlineStr">
        <is>
          <t>jmespath</t>
        </is>
      </c>
      <c r="H29206">
        <f>=0.5.0</f>
        <v/>
      </c>
    </row>
    <row r="29207">
      <c r="A29207" t="inlineStr">
        <is>
          <t>boto3</t>
        </is>
      </c>
      <c r="B29207" t="inlineStr">
        <is>
          <t>ff7f7829263864b6be1d0388272bf15daae9965a</t>
        </is>
      </c>
      <c r="C29207" t="inlineStr">
        <is>
          <t>2014-12-18 19:04:18+00:00</t>
        </is>
      </c>
      <c r="D29207" t="inlineStr">
        <is>
          <t>rem</t>
        </is>
      </c>
      <c r="E29207" t="inlineStr"/>
      <c r="F29207" t="inlineStr"/>
      <c r="G29207" t="inlineStr">
        <is>
          <t>six</t>
        </is>
      </c>
      <c r="H29207">
        <f>=1.7.3</f>
        <v/>
      </c>
    </row>
    <row r="29208">
      <c r="A29208" t="inlineStr">
        <is>
          <t>boto3</t>
        </is>
      </c>
      <c r="B29208" t="inlineStr">
        <is>
          <t>17c6c570ef480e1f99b679cc987c7eff286ad1d7</t>
        </is>
      </c>
      <c r="C29208" t="inlineStr">
        <is>
          <t>2015-05-07 22:29:36+00:00</t>
        </is>
      </c>
      <c r="D29208" t="inlineStr">
        <is>
          <t>add</t>
        </is>
      </c>
      <c r="E29208" t="inlineStr">
        <is>
          <t>wheel</t>
        </is>
      </c>
      <c r="F29208">
        <f>=0.24.0</f>
        <v/>
      </c>
      <c r="G29208" t="inlineStr"/>
      <c r="H29208" t="inlineStr"/>
    </row>
    <row r="29209">
      <c r="A29209" t="inlineStr">
        <is>
          <t>boto3</t>
        </is>
      </c>
      <c r="B29209" t="inlineStr">
        <is>
          <t>2d9b3e04b56fdfbf73ed8df1e247ecc42def033f</t>
        </is>
      </c>
      <c r="C29209" t="inlineStr">
        <is>
          <t>2016-02-18 23:48:54+00:00</t>
        </is>
      </c>
      <c r="D29209" t="inlineStr">
        <is>
          <t>verchange</t>
        </is>
      </c>
      <c r="E29209" t="inlineStr">
        <is>
          <t>mock</t>
        </is>
      </c>
      <c r="F29209">
        <f>=1.3.0</f>
        <v/>
      </c>
      <c r="G29209" t="inlineStr">
        <is>
          <t>mock</t>
        </is>
      </c>
      <c r="H29209">
        <f>=1.0.1</f>
        <v/>
      </c>
    </row>
    <row r="29210">
      <c r="A29210" t="inlineStr">
        <is>
          <t>boto3</t>
        </is>
      </c>
      <c r="B29210" t="inlineStr">
        <is>
          <t>8227503d7b1322b45052a16b197ac41fedd634e9</t>
        </is>
      </c>
      <c r="C29210" t="inlineStr">
        <is>
          <t>2017-01-16 22:44:08+00:00</t>
        </is>
      </c>
      <c r="D29210" t="inlineStr">
        <is>
          <t>add</t>
        </is>
      </c>
      <c r="E29210" t="inlineStr">
        <is>
          <t>unittest2</t>
        </is>
      </c>
      <c r="F29210">
        <f>=0.5.1</f>
        <v/>
      </c>
      <c r="G29210" t="inlineStr"/>
      <c r="H29210" t="inlineStr"/>
    </row>
    <row r="29211">
      <c r="A29211" t="inlineStr">
        <is>
          <t>boto3</t>
        </is>
      </c>
      <c r="B29211" t="inlineStr">
        <is>
          <t>1161c59fca998ce1b30462c9f61cb6c2229d17e3</t>
        </is>
      </c>
      <c r="C29211" t="inlineStr">
        <is>
          <t>2020-01-10 19:12:11+00:00</t>
        </is>
      </c>
      <c r="D29211" t="inlineStr">
        <is>
          <t>rem</t>
        </is>
      </c>
      <c r="E29211" t="inlineStr"/>
      <c r="F29211" t="inlineStr"/>
      <c r="G29211" t="inlineStr">
        <is>
          <t>unittest2</t>
        </is>
      </c>
      <c r="H29211">
        <f>=0.5.1</f>
        <v/>
      </c>
    </row>
    <row r="29212">
      <c r="A29212" t="inlineStr">
        <is>
          <t>copytext</t>
        </is>
      </c>
      <c r="B29212" t="inlineStr">
        <is>
          <t>8e133178ca4c87946fdaba5e071b7ff9d0883497</t>
        </is>
      </c>
      <c r="C29212" t="inlineStr">
        <is>
          <t>2015-01-27 16:01:04+00:00</t>
        </is>
      </c>
      <c r="D29212" t="inlineStr">
        <is>
          <t>add</t>
        </is>
      </c>
      <c r="E29212" t="inlineStr">
        <is>
          <t>ordereddict</t>
        </is>
      </c>
      <c r="F29212" t="inlineStr">
        <is>
          <t>&gt;=1.1</t>
        </is>
      </c>
      <c r="G29212" t="inlineStr"/>
      <c r="H29212" t="inlineStr"/>
    </row>
    <row r="29213">
      <c r="A29213" t="inlineStr">
        <is>
          <t>copytext</t>
        </is>
      </c>
      <c r="B29213" t="inlineStr">
        <is>
          <t>384c76412698c6ef168494766ddbe6536fe68bb3</t>
        </is>
      </c>
      <c r="C29213" t="inlineStr">
        <is>
          <t>2015-01-27 20:32:11+00:00</t>
        </is>
      </c>
      <c r="D29213" t="inlineStr">
        <is>
          <t>verchange</t>
        </is>
      </c>
      <c r="E29213" t="inlineStr">
        <is>
          <t>openpyxl</t>
        </is>
      </c>
      <c r="F29213" t="inlineStr">
        <is>
          <t>&gt;=2.1.4</t>
        </is>
      </c>
      <c r="G29213" t="inlineStr">
        <is>
          <t>openpyxl</t>
        </is>
      </c>
      <c r="H29213" t="inlineStr">
        <is>
          <t>&gt;=1.8.5</t>
        </is>
      </c>
    </row>
    <row r="29214">
      <c r="A29214" t="inlineStr">
        <is>
          <t>copytext</t>
        </is>
      </c>
      <c r="B29214" t="inlineStr">
        <is>
          <t>8a363ec4ec05e54711c2112db50385f05da5cd97</t>
        </is>
      </c>
      <c r="C29214" t="inlineStr">
        <is>
          <t>2018-06-12 17:42:53+00:00</t>
        </is>
      </c>
      <c r="D29214" t="inlineStr">
        <is>
          <t>rem</t>
        </is>
      </c>
      <c r="E29214" t="inlineStr"/>
      <c r="F29214" t="inlineStr"/>
      <c r="G29214" t="inlineStr">
        <is>
          <t>nose</t>
        </is>
      </c>
      <c r="H29214" t="inlineStr">
        <is>
          <t>&gt;=1.1.2</t>
        </is>
      </c>
    </row>
    <row r="29215">
      <c r="A29215" t="inlineStr">
        <is>
          <t>copytext</t>
        </is>
      </c>
      <c r="B29215" t="inlineStr">
        <is>
          <t>8a363ec4ec05e54711c2112db50385f05da5cd97</t>
        </is>
      </c>
      <c r="C29215" t="inlineStr">
        <is>
          <t>2018-06-12 17:42:53+00:00</t>
        </is>
      </c>
      <c r="D29215" t="inlineStr">
        <is>
          <t>rem</t>
        </is>
      </c>
      <c r="E29215" t="inlineStr"/>
      <c r="F29215" t="inlineStr"/>
      <c r="G29215" t="inlineStr">
        <is>
          <t>openpyxl</t>
        </is>
      </c>
      <c r="H29215" t="inlineStr">
        <is>
          <t>&gt;=2.1.4</t>
        </is>
      </c>
    </row>
    <row r="29216">
      <c r="A29216" t="inlineStr">
        <is>
          <t>copytext</t>
        </is>
      </c>
      <c r="B29216" t="inlineStr">
        <is>
          <t>8a363ec4ec05e54711c2112db50385f05da5cd97</t>
        </is>
      </c>
      <c r="C29216" t="inlineStr">
        <is>
          <t>2018-06-12 17:42:53+00:00</t>
        </is>
      </c>
      <c r="D29216" t="inlineStr">
        <is>
          <t>rem</t>
        </is>
      </c>
      <c r="E29216" t="inlineStr"/>
      <c r="F29216" t="inlineStr"/>
      <c r="G29216" t="inlineStr">
        <is>
          <t>tox</t>
        </is>
      </c>
      <c r="H29216" t="inlineStr">
        <is>
          <t>&gt;=1.3</t>
        </is>
      </c>
    </row>
    <row r="29217">
      <c r="A29217" t="inlineStr">
        <is>
          <t>copytext</t>
        </is>
      </c>
      <c r="B29217" t="inlineStr">
        <is>
          <t>8a363ec4ec05e54711c2112db50385f05da5cd97</t>
        </is>
      </c>
      <c r="C29217" t="inlineStr">
        <is>
          <t>2018-06-12 17:42:53+00:00</t>
        </is>
      </c>
      <c r="D29217" t="inlineStr">
        <is>
          <t>rem</t>
        </is>
      </c>
      <c r="E29217" t="inlineStr"/>
      <c r="F29217" t="inlineStr"/>
      <c r="G29217" t="inlineStr">
        <is>
          <t>unittest2</t>
        </is>
      </c>
      <c r="H29217" t="inlineStr">
        <is>
          <t>&gt;=0.5.1</t>
        </is>
      </c>
    </row>
    <row r="29218">
      <c r="A29218" t="inlineStr">
        <is>
          <t>copytext</t>
        </is>
      </c>
      <c r="B29218" t="inlineStr">
        <is>
          <t>8a363ec4ec05e54711c2112db50385f05da5cd97</t>
        </is>
      </c>
      <c r="C29218" t="inlineStr">
        <is>
          <t>2018-06-12 17:42:53+00:00</t>
        </is>
      </c>
      <c r="D29218" t="inlineStr">
        <is>
          <t>rem</t>
        </is>
      </c>
      <c r="E29218" t="inlineStr"/>
      <c r="F29218" t="inlineStr"/>
      <c r="G29218" t="inlineStr">
        <is>
          <t>sphinx</t>
        </is>
      </c>
      <c r="H29218" t="inlineStr">
        <is>
          <t>&gt;=1.2.2</t>
        </is>
      </c>
    </row>
    <row r="29219">
      <c r="A29219" t="inlineStr">
        <is>
          <t>copytext</t>
        </is>
      </c>
      <c r="B29219" t="inlineStr">
        <is>
          <t>8a363ec4ec05e54711c2112db50385f05da5cd97</t>
        </is>
      </c>
      <c r="C29219" t="inlineStr">
        <is>
          <t>2018-06-12 17:42:53+00:00</t>
        </is>
      </c>
      <c r="D29219" t="inlineStr">
        <is>
          <t>rem</t>
        </is>
      </c>
      <c r="E29219" t="inlineStr"/>
      <c r="F29219" t="inlineStr"/>
      <c r="G29219" t="inlineStr">
        <is>
          <t>coverage</t>
        </is>
      </c>
      <c r="H29219" t="inlineStr">
        <is>
          <t>&gt;=3.7.1</t>
        </is>
      </c>
    </row>
    <row r="29220">
      <c r="A29220" t="inlineStr">
        <is>
          <t>copytext</t>
        </is>
      </c>
      <c r="B29220" t="inlineStr">
        <is>
          <t>8a363ec4ec05e54711c2112db50385f05da5cd97</t>
        </is>
      </c>
      <c r="C29220" t="inlineStr">
        <is>
          <t>2018-06-12 17:42:53+00:00</t>
        </is>
      </c>
      <c r="D29220" t="inlineStr">
        <is>
          <t>rem</t>
        </is>
      </c>
      <c r="E29220" t="inlineStr"/>
      <c r="F29220" t="inlineStr"/>
      <c r="G29220" t="inlineStr">
        <is>
          <t>MarkupSafe</t>
        </is>
      </c>
      <c r="H29220" t="inlineStr">
        <is>
          <t>&gt;=0.21</t>
        </is>
      </c>
    </row>
    <row r="29221">
      <c r="A29221" t="inlineStr">
        <is>
          <t>copytext</t>
        </is>
      </c>
      <c r="B29221" t="inlineStr">
        <is>
          <t>8a363ec4ec05e54711c2112db50385f05da5cd97</t>
        </is>
      </c>
      <c r="C29221" t="inlineStr">
        <is>
          <t>2018-06-12 17:42:53+00:00</t>
        </is>
      </c>
      <c r="D29221" t="inlineStr">
        <is>
          <t>rem</t>
        </is>
      </c>
      <c r="E29221" t="inlineStr"/>
      <c r="F29221" t="inlineStr"/>
      <c r="G29221" t="inlineStr">
        <is>
          <t>ordereddict</t>
        </is>
      </c>
      <c r="H29221" t="inlineStr">
        <is>
          <t>&gt;=1.1</t>
        </is>
      </c>
    </row>
    <row r="29222">
      <c r="A29222" t="inlineStr">
        <is>
          <t>bokeh</t>
        </is>
      </c>
      <c r="B29222" t="inlineStr">
        <is>
          <t>b7973493050f51bb0651702045b575c65aa14717</t>
        </is>
      </c>
      <c r="C29222" t="inlineStr">
        <is>
          <t>2013-09-03 23:04:02+00:00</t>
        </is>
      </c>
      <c r="D29222" t="inlineStr">
        <is>
          <t>add</t>
        </is>
      </c>
      <c r="E29222" t="inlineStr">
        <is>
          <t>Flask</t>
        </is>
      </c>
      <c r="F29222">
        <f>=0.10.1</f>
        <v/>
      </c>
      <c r="G29222" t="inlineStr"/>
      <c r="H29222" t="inlineStr"/>
    </row>
    <row r="29223">
      <c r="A29223" t="inlineStr">
        <is>
          <t>bokeh</t>
        </is>
      </c>
      <c r="B29223" t="inlineStr">
        <is>
          <t>b7973493050f51bb0651702045b575c65aa14717</t>
        </is>
      </c>
      <c r="C29223" t="inlineStr">
        <is>
          <t>2013-09-03 23:04:02+00:00</t>
        </is>
      </c>
      <c r="D29223" t="inlineStr">
        <is>
          <t>add</t>
        </is>
      </c>
      <c r="E29223" t="inlineStr">
        <is>
          <t>Jinja2</t>
        </is>
      </c>
      <c r="F29223">
        <f>=2.7</f>
        <v/>
      </c>
      <c r="G29223" t="inlineStr"/>
      <c r="H29223" t="inlineStr"/>
    </row>
    <row r="29224">
      <c r="A29224" t="inlineStr">
        <is>
          <t>bokeh</t>
        </is>
      </c>
      <c r="B29224" t="inlineStr">
        <is>
          <t>b7973493050f51bb0651702045b575c65aa14717</t>
        </is>
      </c>
      <c r="C29224" t="inlineStr">
        <is>
          <t>2013-09-03 23:04:02+00:00</t>
        </is>
      </c>
      <c r="D29224" t="inlineStr">
        <is>
          <t>add</t>
        </is>
      </c>
      <c r="E29224" t="inlineStr">
        <is>
          <t>MarkupSafe</t>
        </is>
      </c>
      <c r="F29224">
        <f>=0.18</f>
        <v/>
      </c>
      <c r="G29224" t="inlineStr"/>
      <c r="H29224" t="inlineStr"/>
    </row>
    <row r="29225">
      <c r="A29225" t="inlineStr">
        <is>
          <t>bokeh</t>
        </is>
      </c>
      <c r="B29225" t="inlineStr">
        <is>
          <t>b7973493050f51bb0651702045b575c65aa14717</t>
        </is>
      </c>
      <c r="C29225" t="inlineStr">
        <is>
          <t>2013-09-03 23:04:02+00:00</t>
        </is>
      </c>
      <c r="D29225" t="inlineStr">
        <is>
          <t>add</t>
        </is>
      </c>
      <c r="E29225" t="inlineStr">
        <is>
          <t>Werkzeug</t>
        </is>
      </c>
      <c r="F29225">
        <f>=0.9.1</f>
        <v/>
      </c>
      <c r="G29225" t="inlineStr"/>
      <c r="H29225" t="inlineStr"/>
    </row>
    <row r="29226">
      <c r="A29226" t="inlineStr">
        <is>
          <t>bokeh</t>
        </is>
      </c>
      <c r="B29226" t="inlineStr">
        <is>
          <t>b7973493050f51bb0651702045b575c65aa14717</t>
        </is>
      </c>
      <c r="C29226" t="inlineStr">
        <is>
          <t>2013-09-03 23:04:02+00:00</t>
        </is>
      </c>
      <c r="D29226" t="inlineStr">
        <is>
          <t>add</t>
        </is>
      </c>
      <c r="E29226" t="inlineStr">
        <is>
          <t>argparse</t>
        </is>
      </c>
      <c r="F29226">
        <f>=1.2.1</f>
        <v/>
      </c>
      <c r="G29226" t="inlineStr"/>
      <c r="H29226" t="inlineStr"/>
    </row>
    <row r="29227">
      <c r="A29227" t="inlineStr">
        <is>
          <t>bokeh</t>
        </is>
      </c>
      <c r="B29227" t="inlineStr">
        <is>
          <t>b7973493050f51bb0651702045b575c65aa14717</t>
        </is>
      </c>
      <c r="C29227" t="inlineStr">
        <is>
          <t>2013-09-03 23:04:02+00:00</t>
        </is>
      </c>
      <c r="D29227" t="inlineStr">
        <is>
          <t>add</t>
        </is>
      </c>
      <c r="E29227" t="inlineStr">
        <is>
          <t>gevent</t>
        </is>
      </c>
      <c r="F29227">
        <f>=0.13.8</f>
        <v/>
      </c>
      <c r="G29227" t="inlineStr"/>
      <c r="H29227" t="inlineStr"/>
    </row>
    <row r="29228">
      <c r="A29228" t="inlineStr">
        <is>
          <t>bokeh</t>
        </is>
      </c>
      <c r="B29228" t="inlineStr">
        <is>
          <t>b7973493050f51bb0651702045b575c65aa14717</t>
        </is>
      </c>
      <c r="C29228" t="inlineStr">
        <is>
          <t>2013-09-03 23:04:02+00:00</t>
        </is>
      </c>
      <c r="D29228" t="inlineStr">
        <is>
          <t>add</t>
        </is>
      </c>
      <c r="E29228" t="inlineStr">
        <is>
          <t>gevent-websocket</t>
        </is>
      </c>
      <c r="F29228">
        <f>=0.3.6</f>
        <v/>
      </c>
      <c r="G29228" t="inlineStr"/>
      <c r="H29228" t="inlineStr"/>
    </row>
    <row r="29229">
      <c r="A29229" t="inlineStr">
        <is>
          <t>bokeh</t>
        </is>
      </c>
      <c r="B29229" t="inlineStr">
        <is>
          <t>b7973493050f51bb0651702045b575c65aa14717</t>
        </is>
      </c>
      <c r="C29229" t="inlineStr">
        <is>
          <t>2013-09-03 23:04:02+00:00</t>
        </is>
      </c>
      <c r="D29229" t="inlineStr">
        <is>
          <t>add</t>
        </is>
      </c>
      <c r="E29229" t="inlineStr">
        <is>
          <t>greenlet</t>
        </is>
      </c>
      <c r="F29229">
        <f>=0.4.1</f>
        <v/>
      </c>
      <c r="G29229" t="inlineStr"/>
      <c r="H29229" t="inlineStr"/>
    </row>
    <row r="29230">
      <c r="A29230" t="inlineStr">
        <is>
          <t>bokeh</t>
        </is>
      </c>
      <c r="B29230" t="inlineStr">
        <is>
          <t>b7973493050f51bb0651702045b575c65aa14717</t>
        </is>
      </c>
      <c r="C29230" t="inlineStr">
        <is>
          <t>2013-09-03 23:04:02+00:00</t>
        </is>
      </c>
      <c r="D29230" t="inlineStr">
        <is>
          <t>add</t>
        </is>
      </c>
      <c r="E29230" t="inlineStr">
        <is>
          <t>itsdangerous</t>
        </is>
      </c>
      <c r="F29230">
        <f>=0.21</f>
        <v/>
      </c>
      <c r="G29230" t="inlineStr"/>
      <c r="H29230" t="inlineStr"/>
    </row>
    <row r="29231">
      <c r="A29231" t="inlineStr">
        <is>
          <t>bokeh</t>
        </is>
      </c>
      <c r="B29231" t="inlineStr">
        <is>
          <t>b7973493050f51bb0651702045b575c65aa14717</t>
        </is>
      </c>
      <c r="C29231" t="inlineStr">
        <is>
          <t>2013-09-03 23:04:02+00:00</t>
        </is>
      </c>
      <c r="D29231" t="inlineStr">
        <is>
          <t>add</t>
        </is>
      </c>
      <c r="E29231" t="inlineStr">
        <is>
          <t>numpy</t>
        </is>
      </c>
      <c r="F29231">
        <f>=1.7.1</f>
        <v/>
      </c>
      <c r="G29231" t="inlineStr"/>
      <c r="H29231" t="inlineStr"/>
    </row>
    <row r="29232">
      <c r="A29232" t="inlineStr">
        <is>
          <t>bokeh</t>
        </is>
      </c>
      <c r="B29232" t="inlineStr">
        <is>
          <t>b7973493050f51bb0651702045b575c65aa14717</t>
        </is>
      </c>
      <c r="C29232" t="inlineStr">
        <is>
          <t>2013-09-03 23:04:02+00:00</t>
        </is>
      </c>
      <c r="D29232" t="inlineStr">
        <is>
          <t>add</t>
        </is>
      </c>
      <c r="E29232" t="inlineStr">
        <is>
          <t>pandas</t>
        </is>
      </c>
      <c r="F29232">
        <f>=0.11.0</f>
        <v/>
      </c>
      <c r="G29232" t="inlineStr"/>
      <c r="H29232" t="inlineStr"/>
    </row>
    <row r="29233">
      <c r="A29233" t="inlineStr">
        <is>
          <t>bokeh</t>
        </is>
      </c>
      <c r="B29233" t="inlineStr">
        <is>
          <t>b7973493050f51bb0651702045b575c65aa14717</t>
        </is>
      </c>
      <c r="C29233" t="inlineStr">
        <is>
          <t>2013-09-03 23:04:02+00:00</t>
        </is>
      </c>
      <c r="D29233" t="inlineStr">
        <is>
          <t>add</t>
        </is>
      </c>
      <c r="E29233" t="inlineStr">
        <is>
          <t>python-dateutil</t>
        </is>
      </c>
      <c r="F29233">
        <f>=2.1</f>
        <v/>
      </c>
      <c r="G29233" t="inlineStr"/>
      <c r="H29233" t="inlineStr"/>
    </row>
    <row r="29234">
      <c r="A29234" t="inlineStr">
        <is>
          <t>bokeh</t>
        </is>
      </c>
      <c r="B29234" t="inlineStr">
        <is>
          <t>b7973493050f51bb0651702045b575c65aa14717</t>
        </is>
      </c>
      <c r="C29234" t="inlineStr">
        <is>
          <t>2013-09-03 23:04:02+00:00</t>
        </is>
      </c>
      <c r="D29234" t="inlineStr">
        <is>
          <t>add</t>
        </is>
      </c>
      <c r="E29234" t="inlineStr">
        <is>
          <t>pytz</t>
        </is>
      </c>
      <c r="F29234">
        <f>=2013b</f>
        <v/>
      </c>
      <c r="G29234" t="inlineStr"/>
      <c r="H29234" t="inlineStr"/>
    </row>
    <row r="29235">
      <c r="A29235" t="inlineStr">
        <is>
          <t>bokeh</t>
        </is>
      </c>
      <c r="B29235" t="inlineStr">
        <is>
          <t>b7973493050f51bb0651702045b575c65aa14717</t>
        </is>
      </c>
      <c r="C29235" t="inlineStr">
        <is>
          <t>2013-09-03 23:04:02+00:00</t>
        </is>
      </c>
      <c r="D29235" t="inlineStr">
        <is>
          <t>add</t>
        </is>
      </c>
      <c r="E29235" t="inlineStr">
        <is>
          <t>redis</t>
        </is>
      </c>
      <c r="F29235">
        <f>=2.7.6</f>
        <v/>
      </c>
      <c r="G29235" t="inlineStr"/>
      <c r="H29235" t="inlineStr"/>
    </row>
    <row r="29236">
      <c r="A29236" t="inlineStr">
        <is>
          <t>bokeh</t>
        </is>
      </c>
      <c r="B29236" t="inlineStr">
        <is>
          <t>b7973493050f51bb0651702045b575c65aa14717</t>
        </is>
      </c>
      <c r="C29236" t="inlineStr">
        <is>
          <t>2013-09-03 23:04:02+00:00</t>
        </is>
      </c>
      <c r="D29236" t="inlineStr">
        <is>
          <t>add</t>
        </is>
      </c>
      <c r="E29236" t="inlineStr">
        <is>
          <t>requests</t>
        </is>
      </c>
      <c r="F29236">
        <f>=1.2.3</f>
        <v/>
      </c>
      <c r="G29236" t="inlineStr"/>
      <c r="H29236" t="inlineStr"/>
    </row>
    <row r="29237">
      <c r="A29237" t="inlineStr">
        <is>
          <t>bokeh</t>
        </is>
      </c>
      <c r="B29237" t="inlineStr">
        <is>
          <t>b7973493050f51bb0651702045b575c65aa14717</t>
        </is>
      </c>
      <c r="C29237" t="inlineStr">
        <is>
          <t>2013-09-03 23:04:02+00:00</t>
        </is>
      </c>
      <c r="D29237" t="inlineStr">
        <is>
          <t>add</t>
        </is>
      </c>
      <c r="E29237" t="inlineStr">
        <is>
          <t>six</t>
        </is>
      </c>
      <c r="F29237">
        <f>=1.3.0</f>
        <v/>
      </c>
      <c r="G29237" t="inlineStr"/>
      <c r="H29237" t="inlineStr"/>
    </row>
    <row r="29238">
      <c r="A29238" t="inlineStr">
        <is>
          <t>bokeh</t>
        </is>
      </c>
      <c r="B29238" t="inlineStr">
        <is>
          <t>b7973493050f51bb0651702045b575c65aa14717</t>
        </is>
      </c>
      <c r="C29238" t="inlineStr">
        <is>
          <t>2013-09-03 23:04:02+00:00</t>
        </is>
      </c>
      <c r="D29238" t="inlineStr">
        <is>
          <t>add</t>
        </is>
      </c>
      <c r="E29238" t="inlineStr">
        <is>
          <t>wsgiref</t>
        </is>
      </c>
      <c r="F29238">
        <f>=0.1.2</f>
        <v/>
      </c>
      <c r="G29238" t="inlineStr"/>
      <c r="H29238" t="inlineStr"/>
    </row>
    <row r="29239">
      <c r="A29239" t="inlineStr">
        <is>
          <t>bokeh</t>
        </is>
      </c>
      <c r="B29239" t="inlineStr">
        <is>
          <t>ee31e35ed160cb023abacb4719d81a8775326a13</t>
        </is>
      </c>
      <c r="C29239" t="inlineStr">
        <is>
          <t>2013-10-21 16:01:36+00:00</t>
        </is>
      </c>
      <c r="D29239" t="inlineStr">
        <is>
          <t>rem</t>
        </is>
      </c>
      <c r="E29239" t="inlineStr"/>
      <c r="F29239" t="inlineStr"/>
      <c r="G29239" t="inlineStr">
        <is>
          <t>Flask</t>
        </is>
      </c>
      <c r="H29239">
        <f>=0.10.1</f>
        <v/>
      </c>
    </row>
    <row r="29240">
      <c r="A29240" t="inlineStr">
        <is>
          <t>bokeh</t>
        </is>
      </c>
      <c r="B29240" t="inlineStr">
        <is>
          <t>ee31e35ed160cb023abacb4719d81a8775326a13</t>
        </is>
      </c>
      <c r="C29240" t="inlineStr">
        <is>
          <t>2013-10-21 16:01:36+00:00</t>
        </is>
      </c>
      <c r="D29240" t="inlineStr">
        <is>
          <t>rem</t>
        </is>
      </c>
      <c r="E29240" t="inlineStr"/>
      <c r="F29240" t="inlineStr"/>
      <c r="G29240" t="inlineStr">
        <is>
          <t>Jinja2</t>
        </is>
      </c>
      <c r="H29240">
        <f>=2.7</f>
        <v/>
      </c>
    </row>
    <row r="29241">
      <c r="A29241" t="inlineStr">
        <is>
          <t>bokeh</t>
        </is>
      </c>
      <c r="B29241" t="inlineStr">
        <is>
          <t>ee31e35ed160cb023abacb4719d81a8775326a13</t>
        </is>
      </c>
      <c r="C29241" t="inlineStr">
        <is>
          <t>2013-10-21 16:01:36+00:00</t>
        </is>
      </c>
      <c r="D29241" t="inlineStr">
        <is>
          <t>rem</t>
        </is>
      </c>
      <c r="E29241" t="inlineStr"/>
      <c r="F29241" t="inlineStr"/>
      <c r="G29241" t="inlineStr">
        <is>
          <t>MarkupSafe</t>
        </is>
      </c>
      <c r="H29241">
        <f>=0.18</f>
        <v/>
      </c>
    </row>
    <row r="29242">
      <c r="A29242" t="inlineStr">
        <is>
          <t>bokeh</t>
        </is>
      </c>
      <c r="B29242" t="inlineStr">
        <is>
          <t>ee31e35ed160cb023abacb4719d81a8775326a13</t>
        </is>
      </c>
      <c r="C29242" t="inlineStr">
        <is>
          <t>2013-10-21 16:01:36+00:00</t>
        </is>
      </c>
      <c r="D29242" t="inlineStr">
        <is>
          <t>rem</t>
        </is>
      </c>
      <c r="E29242" t="inlineStr"/>
      <c r="F29242" t="inlineStr"/>
      <c r="G29242" t="inlineStr">
        <is>
          <t>Werkzeug</t>
        </is>
      </c>
      <c r="H29242">
        <f>=0.9.1</f>
        <v/>
      </c>
    </row>
    <row r="29243">
      <c r="A29243" t="inlineStr">
        <is>
          <t>bokeh</t>
        </is>
      </c>
      <c r="B29243" t="inlineStr">
        <is>
          <t>ee31e35ed160cb023abacb4719d81a8775326a13</t>
        </is>
      </c>
      <c r="C29243" t="inlineStr">
        <is>
          <t>2013-10-21 16:01:36+00:00</t>
        </is>
      </c>
      <c r="D29243" t="inlineStr">
        <is>
          <t>rem</t>
        </is>
      </c>
      <c r="E29243" t="inlineStr"/>
      <c r="F29243" t="inlineStr"/>
      <c r="G29243" t="inlineStr">
        <is>
          <t>argparse</t>
        </is>
      </c>
      <c r="H29243">
        <f>=1.2.1</f>
        <v/>
      </c>
    </row>
    <row r="29244">
      <c r="A29244" t="inlineStr">
        <is>
          <t>bokeh</t>
        </is>
      </c>
      <c r="B29244" t="inlineStr">
        <is>
          <t>ee31e35ed160cb023abacb4719d81a8775326a13</t>
        </is>
      </c>
      <c r="C29244" t="inlineStr">
        <is>
          <t>2013-10-21 16:01:36+00:00</t>
        </is>
      </c>
      <c r="D29244" t="inlineStr">
        <is>
          <t>rem</t>
        </is>
      </c>
      <c r="E29244" t="inlineStr"/>
      <c r="F29244" t="inlineStr"/>
      <c r="G29244" t="inlineStr">
        <is>
          <t>gevent</t>
        </is>
      </c>
      <c r="H29244">
        <f>=0.13.8</f>
        <v/>
      </c>
    </row>
    <row r="29245">
      <c r="A29245" t="inlineStr">
        <is>
          <t>bokeh</t>
        </is>
      </c>
      <c r="B29245" t="inlineStr">
        <is>
          <t>ee31e35ed160cb023abacb4719d81a8775326a13</t>
        </is>
      </c>
      <c r="C29245" t="inlineStr">
        <is>
          <t>2013-10-21 16:01:36+00:00</t>
        </is>
      </c>
      <c r="D29245" t="inlineStr">
        <is>
          <t>rem</t>
        </is>
      </c>
      <c r="E29245" t="inlineStr"/>
      <c r="F29245" t="inlineStr"/>
      <c r="G29245" t="inlineStr">
        <is>
          <t>gevent-websocket</t>
        </is>
      </c>
      <c r="H29245">
        <f>=0.3.6</f>
        <v/>
      </c>
    </row>
    <row r="29246">
      <c r="A29246" t="inlineStr">
        <is>
          <t>bokeh</t>
        </is>
      </c>
      <c r="B29246" t="inlineStr">
        <is>
          <t>ee31e35ed160cb023abacb4719d81a8775326a13</t>
        </is>
      </c>
      <c r="C29246" t="inlineStr">
        <is>
          <t>2013-10-21 16:01:36+00:00</t>
        </is>
      </c>
      <c r="D29246" t="inlineStr">
        <is>
          <t>rem</t>
        </is>
      </c>
      <c r="E29246" t="inlineStr"/>
      <c r="F29246" t="inlineStr"/>
      <c r="G29246" t="inlineStr">
        <is>
          <t>greenlet</t>
        </is>
      </c>
      <c r="H29246">
        <f>=0.4.1</f>
        <v/>
      </c>
    </row>
    <row r="29247">
      <c r="A29247" t="inlineStr">
        <is>
          <t>bokeh</t>
        </is>
      </c>
      <c r="B29247" t="inlineStr">
        <is>
          <t>ee31e35ed160cb023abacb4719d81a8775326a13</t>
        </is>
      </c>
      <c r="C29247" t="inlineStr">
        <is>
          <t>2013-10-21 16:01:36+00:00</t>
        </is>
      </c>
      <c r="D29247" t="inlineStr">
        <is>
          <t>rem</t>
        </is>
      </c>
      <c r="E29247" t="inlineStr"/>
      <c r="F29247" t="inlineStr"/>
      <c r="G29247" t="inlineStr">
        <is>
          <t>itsdangerous</t>
        </is>
      </c>
      <c r="H29247">
        <f>=0.21</f>
        <v/>
      </c>
    </row>
    <row r="29248">
      <c r="A29248" t="inlineStr">
        <is>
          <t>bokeh</t>
        </is>
      </c>
      <c r="B29248" t="inlineStr">
        <is>
          <t>ee31e35ed160cb023abacb4719d81a8775326a13</t>
        </is>
      </c>
      <c r="C29248" t="inlineStr">
        <is>
          <t>2013-10-21 16:01:36+00:00</t>
        </is>
      </c>
      <c r="D29248" t="inlineStr">
        <is>
          <t>rem</t>
        </is>
      </c>
      <c r="E29248" t="inlineStr"/>
      <c r="F29248" t="inlineStr"/>
      <c r="G29248" t="inlineStr">
        <is>
          <t>numpy</t>
        </is>
      </c>
      <c r="H29248">
        <f>=1.7.1</f>
        <v/>
      </c>
    </row>
    <row r="29249">
      <c r="A29249" t="inlineStr">
        <is>
          <t>bokeh</t>
        </is>
      </c>
      <c r="B29249" t="inlineStr">
        <is>
          <t>ee31e35ed160cb023abacb4719d81a8775326a13</t>
        </is>
      </c>
      <c r="C29249" t="inlineStr">
        <is>
          <t>2013-10-21 16:01:36+00:00</t>
        </is>
      </c>
      <c r="D29249" t="inlineStr">
        <is>
          <t>rem</t>
        </is>
      </c>
      <c r="E29249" t="inlineStr"/>
      <c r="F29249" t="inlineStr"/>
      <c r="G29249" t="inlineStr">
        <is>
          <t>pandas</t>
        </is>
      </c>
      <c r="H29249">
        <f>=0.11.0</f>
        <v/>
      </c>
    </row>
    <row r="29250">
      <c r="A29250" t="inlineStr">
        <is>
          <t>bokeh</t>
        </is>
      </c>
      <c r="B29250" t="inlineStr">
        <is>
          <t>ee31e35ed160cb023abacb4719d81a8775326a13</t>
        </is>
      </c>
      <c r="C29250" t="inlineStr">
        <is>
          <t>2013-10-21 16:01:36+00:00</t>
        </is>
      </c>
      <c r="D29250" t="inlineStr">
        <is>
          <t>rem</t>
        </is>
      </c>
      <c r="E29250" t="inlineStr"/>
      <c r="F29250" t="inlineStr"/>
      <c r="G29250" t="inlineStr">
        <is>
          <t>python-dateutil</t>
        </is>
      </c>
      <c r="H29250">
        <f>=2.1</f>
        <v/>
      </c>
    </row>
    <row r="29251">
      <c r="A29251" t="inlineStr">
        <is>
          <t>bokeh</t>
        </is>
      </c>
      <c r="B29251" t="inlineStr">
        <is>
          <t>ee31e35ed160cb023abacb4719d81a8775326a13</t>
        </is>
      </c>
      <c r="C29251" t="inlineStr">
        <is>
          <t>2013-10-21 16:01:36+00:00</t>
        </is>
      </c>
      <c r="D29251" t="inlineStr">
        <is>
          <t>rem</t>
        </is>
      </c>
      <c r="E29251" t="inlineStr"/>
      <c r="F29251" t="inlineStr"/>
      <c r="G29251" t="inlineStr">
        <is>
          <t>pytz</t>
        </is>
      </c>
      <c r="H29251">
        <f>=2013b</f>
        <v/>
      </c>
    </row>
    <row r="29252">
      <c r="A29252" t="inlineStr">
        <is>
          <t>bokeh</t>
        </is>
      </c>
      <c r="B29252" t="inlineStr">
        <is>
          <t>ee31e35ed160cb023abacb4719d81a8775326a13</t>
        </is>
      </c>
      <c r="C29252" t="inlineStr">
        <is>
          <t>2013-10-21 16:01:36+00:00</t>
        </is>
      </c>
      <c r="D29252" t="inlineStr">
        <is>
          <t>rem</t>
        </is>
      </c>
      <c r="E29252" t="inlineStr"/>
      <c r="F29252" t="inlineStr"/>
      <c r="G29252" t="inlineStr">
        <is>
          <t>redis</t>
        </is>
      </c>
      <c r="H29252">
        <f>=2.7.6</f>
        <v/>
      </c>
    </row>
    <row r="29253">
      <c r="A29253" t="inlineStr">
        <is>
          <t>bokeh</t>
        </is>
      </c>
      <c r="B29253" t="inlineStr">
        <is>
          <t>ee31e35ed160cb023abacb4719d81a8775326a13</t>
        </is>
      </c>
      <c r="C29253" t="inlineStr">
        <is>
          <t>2013-10-21 16:01:36+00:00</t>
        </is>
      </c>
      <c r="D29253" t="inlineStr">
        <is>
          <t>rem</t>
        </is>
      </c>
      <c r="E29253" t="inlineStr"/>
      <c r="F29253" t="inlineStr"/>
      <c r="G29253" t="inlineStr">
        <is>
          <t>requests</t>
        </is>
      </c>
      <c r="H29253">
        <f>=1.2.3</f>
        <v/>
      </c>
    </row>
    <row r="29254">
      <c r="A29254" t="inlineStr">
        <is>
          <t>bokeh</t>
        </is>
      </c>
      <c r="B29254" t="inlineStr">
        <is>
          <t>ee31e35ed160cb023abacb4719d81a8775326a13</t>
        </is>
      </c>
      <c r="C29254" t="inlineStr">
        <is>
          <t>2013-10-21 16:01:36+00:00</t>
        </is>
      </c>
      <c r="D29254" t="inlineStr">
        <is>
          <t>rem</t>
        </is>
      </c>
      <c r="E29254" t="inlineStr"/>
      <c r="F29254" t="inlineStr"/>
      <c r="G29254" t="inlineStr">
        <is>
          <t>six</t>
        </is>
      </c>
      <c r="H29254">
        <f>=1.3.0</f>
        <v/>
      </c>
    </row>
    <row r="29255">
      <c r="A29255" t="inlineStr">
        <is>
          <t>bokeh</t>
        </is>
      </c>
      <c r="B29255" t="inlineStr">
        <is>
          <t>ee31e35ed160cb023abacb4719d81a8775326a13</t>
        </is>
      </c>
      <c r="C29255" t="inlineStr">
        <is>
          <t>2013-10-21 16:01:36+00:00</t>
        </is>
      </c>
      <c r="D29255" t="inlineStr">
        <is>
          <t>rem</t>
        </is>
      </c>
      <c r="E29255" t="inlineStr"/>
      <c r="F29255" t="inlineStr"/>
      <c r="G29255" t="inlineStr">
        <is>
          <t>wsgiref</t>
        </is>
      </c>
      <c r="H29255">
        <f>=0.1.2</f>
        <v/>
      </c>
    </row>
    <row r="29256">
      <c r="A29256" t="inlineStr">
        <is>
          <t>bokeh</t>
        </is>
      </c>
      <c r="B29256" t="inlineStr">
        <is>
          <t>99a06df37248f467a9fd78790273dfc8eab82f3f</t>
        </is>
      </c>
      <c r="C29256" t="inlineStr">
        <is>
          <t>2013-11-19 20:49:56+00:00</t>
        </is>
      </c>
      <c r="D29256" t="inlineStr">
        <is>
          <t>add</t>
        </is>
      </c>
      <c r="E29256" t="inlineStr">
        <is>
          <t>Flask</t>
        </is>
      </c>
      <c r="F29256">
        <f>=0.10.1</f>
        <v/>
      </c>
      <c r="G29256" t="inlineStr"/>
      <c r="H29256" t="inlineStr"/>
    </row>
    <row r="29257">
      <c r="A29257" t="inlineStr">
        <is>
          <t>bokeh</t>
        </is>
      </c>
      <c r="B29257" t="inlineStr">
        <is>
          <t>99a06df37248f467a9fd78790273dfc8eab82f3f</t>
        </is>
      </c>
      <c r="C29257" t="inlineStr">
        <is>
          <t>2013-11-19 20:49:56+00:00</t>
        </is>
      </c>
      <c r="D29257" t="inlineStr">
        <is>
          <t>add</t>
        </is>
      </c>
      <c r="E29257" t="inlineStr">
        <is>
          <t>Jinja2</t>
        </is>
      </c>
      <c r="F29257">
        <f>=2.7</f>
        <v/>
      </c>
      <c r="G29257" t="inlineStr"/>
      <c r="H29257" t="inlineStr"/>
    </row>
    <row r="29258">
      <c r="A29258" t="inlineStr">
        <is>
          <t>bokeh</t>
        </is>
      </c>
      <c r="B29258" t="inlineStr">
        <is>
          <t>99a06df37248f467a9fd78790273dfc8eab82f3f</t>
        </is>
      </c>
      <c r="C29258" t="inlineStr">
        <is>
          <t>2013-11-19 20:49:56+00:00</t>
        </is>
      </c>
      <c r="D29258" t="inlineStr">
        <is>
          <t>add</t>
        </is>
      </c>
      <c r="E29258" t="inlineStr">
        <is>
          <t>MarkupSafe</t>
        </is>
      </c>
      <c r="F29258">
        <f>=0.18</f>
        <v/>
      </c>
      <c r="G29258" t="inlineStr"/>
      <c r="H29258" t="inlineStr"/>
    </row>
    <row r="29259">
      <c r="A29259" t="inlineStr">
        <is>
          <t>bokeh</t>
        </is>
      </c>
      <c r="B29259" t="inlineStr">
        <is>
          <t>99a06df37248f467a9fd78790273dfc8eab82f3f</t>
        </is>
      </c>
      <c r="C29259" t="inlineStr">
        <is>
          <t>2013-11-19 20:49:56+00:00</t>
        </is>
      </c>
      <c r="D29259" t="inlineStr">
        <is>
          <t>add</t>
        </is>
      </c>
      <c r="E29259" t="inlineStr">
        <is>
          <t>Werkzeug</t>
        </is>
      </c>
      <c r="F29259">
        <f>=0.9.1</f>
        <v/>
      </c>
      <c r="G29259" t="inlineStr"/>
      <c r="H29259" t="inlineStr"/>
    </row>
    <row r="29260">
      <c r="A29260" t="inlineStr">
        <is>
          <t>bokeh</t>
        </is>
      </c>
      <c r="B29260" t="inlineStr">
        <is>
          <t>99a06df37248f467a9fd78790273dfc8eab82f3f</t>
        </is>
      </c>
      <c r="C29260" t="inlineStr">
        <is>
          <t>2013-11-19 20:49:56+00:00</t>
        </is>
      </c>
      <c r="D29260" t="inlineStr">
        <is>
          <t>add</t>
        </is>
      </c>
      <c r="E29260" t="inlineStr">
        <is>
          <t>argparse</t>
        </is>
      </c>
      <c r="F29260">
        <f>=1.2.1</f>
        <v/>
      </c>
      <c r="G29260" t="inlineStr"/>
      <c r="H29260" t="inlineStr"/>
    </row>
    <row r="29261">
      <c r="A29261" t="inlineStr">
        <is>
          <t>bokeh</t>
        </is>
      </c>
      <c r="B29261" t="inlineStr">
        <is>
          <t>99a06df37248f467a9fd78790273dfc8eab82f3f</t>
        </is>
      </c>
      <c r="C29261" t="inlineStr">
        <is>
          <t>2013-11-19 20:49:56+00:00</t>
        </is>
      </c>
      <c r="D29261" t="inlineStr">
        <is>
          <t>add</t>
        </is>
      </c>
      <c r="E29261" t="inlineStr">
        <is>
          <t>gevent</t>
        </is>
      </c>
      <c r="F29261">
        <f>=0.13.8</f>
        <v/>
      </c>
      <c r="G29261" t="inlineStr"/>
      <c r="H29261" t="inlineStr"/>
    </row>
    <row r="29262">
      <c r="A29262" t="inlineStr">
        <is>
          <t>bokeh</t>
        </is>
      </c>
      <c r="B29262" t="inlineStr">
        <is>
          <t>99a06df37248f467a9fd78790273dfc8eab82f3f</t>
        </is>
      </c>
      <c r="C29262" t="inlineStr">
        <is>
          <t>2013-11-19 20:49:56+00:00</t>
        </is>
      </c>
      <c r="D29262" t="inlineStr">
        <is>
          <t>add</t>
        </is>
      </c>
      <c r="E29262" t="inlineStr">
        <is>
          <t>gevent-websocket</t>
        </is>
      </c>
      <c r="F29262">
        <f>=0.3.6</f>
        <v/>
      </c>
      <c r="G29262" t="inlineStr"/>
      <c r="H29262" t="inlineStr"/>
    </row>
    <row r="29263">
      <c r="A29263" t="inlineStr">
        <is>
          <t>bokeh</t>
        </is>
      </c>
      <c r="B29263" t="inlineStr">
        <is>
          <t>99a06df37248f467a9fd78790273dfc8eab82f3f</t>
        </is>
      </c>
      <c r="C29263" t="inlineStr">
        <is>
          <t>2013-11-19 20:49:56+00:00</t>
        </is>
      </c>
      <c r="D29263" t="inlineStr">
        <is>
          <t>add</t>
        </is>
      </c>
      <c r="E29263" t="inlineStr">
        <is>
          <t>greenlet</t>
        </is>
      </c>
      <c r="F29263">
        <f>=0.4.1</f>
        <v/>
      </c>
      <c r="G29263" t="inlineStr"/>
      <c r="H29263" t="inlineStr"/>
    </row>
    <row r="29264">
      <c r="A29264" t="inlineStr">
        <is>
          <t>bokeh</t>
        </is>
      </c>
      <c r="B29264" t="inlineStr">
        <is>
          <t>99a06df37248f467a9fd78790273dfc8eab82f3f</t>
        </is>
      </c>
      <c r="C29264" t="inlineStr">
        <is>
          <t>2013-11-19 20:49:56+00:00</t>
        </is>
      </c>
      <c r="D29264" t="inlineStr">
        <is>
          <t>add</t>
        </is>
      </c>
      <c r="E29264" t="inlineStr">
        <is>
          <t>itsdangerous</t>
        </is>
      </c>
      <c r="F29264">
        <f>=0.21</f>
        <v/>
      </c>
      <c r="G29264" t="inlineStr"/>
      <c r="H29264" t="inlineStr"/>
    </row>
    <row r="29265">
      <c r="A29265" t="inlineStr">
        <is>
          <t>bokeh</t>
        </is>
      </c>
      <c r="B29265" t="inlineStr">
        <is>
          <t>99a06df37248f467a9fd78790273dfc8eab82f3f</t>
        </is>
      </c>
      <c r="C29265" t="inlineStr">
        <is>
          <t>2013-11-19 20:49:56+00:00</t>
        </is>
      </c>
      <c r="D29265" t="inlineStr">
        <is>
          <t>add</t>
        </is>
      </c>
      <c r="E29265" t="inlineStr">
        <is>
          <t>numpy</t>
        </is>
      </c>
      <c r="F29265">
        <f>=1.7.1</f>
        <v/>
      </c>
      <c r="G29265" t="inlineStr"/>
      <c r="H29265" t="inlineStr"/>
    </row>
    <row r="29266">
      <c r="A29266" t="inlineStr">
        <is>
          <t>bokeh</t>
        </is>
      </c>
      <c r="B29266" t="inlineStr">
        <is>
          <t>99a06df37248f467a9fd78790273dfc8eab82f3f</t>
        </is>
      </c>
      <c r="C29266" t="inlineStr">
        <is>
          <t>2013-11-19 20:49:56+00:00</t>
        </is>
      </c>
      <c r="D29266" t="inlineStr">
        <is>
          <t>add</t>
        </is>
      </c>
      <c r="E29266" t="inlineStr">
        <is>
          <t>pandas</t>
        </is>
      </c>
      <c r="F29266">
        <f>=0.11.0</f>
        <v/>
      </c>
      <c r="G29266" t="inlineStr"/>
      <c r="H29266" t="inlineStr"/>
    </row>
    <row r="29267">
      <c r="A29267" t="inlineStr">
        <is>
          <t>bokeh</t>
        </is>
      </c>
      <c r="B29267" t="inlineStr">
        <is>
          <t>99a06df37248f467a9fd78790273dfc8eab82f3f</t>
        </is>
      </c>
      <c r="C29267" t="inlineStr">
        <is>
          <t>2013-11-19 20:49:56+00:00</t>
        </is>
      </c>
      <c r="D29267" t="inlineStr">
        <is>
          <t>add</t>
        </is>
      </c>
      <c r="E29267" t="inlineStr">
        <is>
          <t>python-dateutil</t>
        </is>
      </c>
      <c r="F29267">
        <f>=2.1</f>
        <v/>
      </c>
      <c r="G29267" t="inlineStr"/>
      <c r="H29267" t="inlineStr"/>
    </row>
    <row r="29268">
      <c r="A29268" t="inlineStr">
        <is>
          <t>bokeh</t>
        </is>
      </c>
      <c r="B29268" t="inlineStr">
        <is>
          <t>99a06df37248f467a9fd78790273dfc8eab82f3f</t>
        </is>
      </c>
      <c r="C29268" t="inlineStr">
        <is>
          <t>2013-11-19 20:49:56+00:00</t>
        </is>
      </c>
      <c r="D29268" t="inlineStr">
        <is>
          <t>add</t>
        </is>
      </c>
      <c r="E29268" t="inlineStr">
        <is>
          <t>pytz</t>
        </is>
      </c>
      <c r="F29268">
        <f>=2013b</f>
        <v/>
      </c>
      <c r="G29268" t="inlineStr"/>
      <c r="H29268" t="inlineStr"/>
    </row>
    <row r="29269">
      <c r="A29269" t="inlineStr">
        <is>
          <t>bokeh</t>
        </is>
      </c>
      <c r="B29269" t="inlineStr">
        <is>
          <t>99a06df37248f467a9fd78790273dfc8eab82f3f</t>
        </is>
      </c>
      <c r="C29269" t="inlineStr">
        <is>
          <t>2013-11-19 20:49:56+00:00</t>
        </is>
      </c>
      <c r="D29269" t="inlineStr">
        <is>
          <t>add</t>
        </is>
      </c>
      <c r="E29269" t="inlineStr">
        <is>
          <t>redis</t>
        </is>
      </c>
      <c r="F29269">
        <f>=2.7.6</f>
        <v/>
      </c>
      <c r="G29269" t="inlineStr"/>
      <c r="H29269" t="inlineStr"/>
    </row>
    <row r="29270">
      <c r="A29270" t="inlineStr">
        <is>
          <t>bokeh</t>
        </is>
      </c>
      <c r="B29270" t="inlineStr">
        <is>
          <t>99a06df37248f467a9fd78790273dfc8eab82f3f</t>
        </is>
      </c>
      <c r="C29270" t="inlineStr">
        <is>
          <t>2013-11-19 20:49:56+00:00</t>
        </is>
      </c>
      <c r="D29270" t="inlineStr">
        <is>
          <t>add</t>
        </is>
      </c>
      <c r="E29270" t="inlineStr">
        <is>
          <t>requests</t>
        </is>
      </c>
      <c r="F29270">
        <f>=1.2.3</f>
        <v/>
      </c>
      <c r="G29270" t="inlineStr"/>
      <c r="H29270" t="inlineStr"/>
    </row>
    <row r="29271">
      <c r="A29271" t="inlineStr">
        <is>
          <t>bokeh</t>
        </is>
      </c>
      <c r="B29271" t="inlineStr">
        <is>
          <t>99a06df37248f467a9fd78790273dfc8eab82f3f</t>
        </is>
      </c>
      <c r="C29271" t="inlineStr">
        <is>
          <t>2013-11-19 20:49:56+00:00</t>
        </is>
      </c>
      <c r="D29271" t="inlineStr">
        <is>
          <t>add</t>
        </is>
      </c>
      <c r="E29271" t="inlineStr">
        <is>
          <t>six</t>
        </is>
      </c>
      <c r="F29271">
        <f>=1.3.0</f>
        <v/>
      </c>
      <c r="G29271" t="inlineStr"/>
      <c r="H29271" t="inlineStr"/>
    </row>
    <row r="29272">
      <c r="A29272" t="inlineStr">
        <is>
          <t>bokeh</t>
        </is>
      </c>
      <c r="B29272" t="inlineStr">
        <is>
          <t>99a06df37248f467a9fd78790273dfc8eab82f3f</t>
        </is>
      </c>
      <c r="C29272" t="inlineStr">
        <is>
          <t>2013-11-19 20:49:56+00:00</t>
        </is>
      </c>
      <c r="D29272" t="inlineStr">
        <is>
          <t>add</t>
        </is>
      </c>
      <c r="E29272" t="inlineStr">
        <is>
          <t>wsgiref</t>
        </is>
      </c>
      <c r="F29272">
        <f>=0.1.2</f>
        <v/>
      </c>
      <c r="G29272" t="inlineStr"/>
      <c r="H29272" t="inlineStr"/>
    </row>
    <row r="29273">
      <c r="A29273" t="inlineStr">
        <is>
          <t>bokeh</t>
        </is>
      </c>
      <c r="B29273" t="inlineStr">
        <is>
          <t>99a06df37248f467a9fd78790273dfc8eab82f3f</t>
        </is>
      </c>
      <c r="C29273" t="inlineStr">
        <is>
          <t>2013-11-19 20:49:56+00:00</t>
        </is>
      </c>
      <c r="D29273" t="inlineStr">
        <is>
          <t>add</t>
        </is>
      </c>
      <c r="E29273" t="inlineStr">
        <is>
          <t>pygments</t>
        </is>
      </c>
      <c r="F29273">
        <f>=1.6</f>
        <v/>
      </c>
      <c r="G29273" t="inlineStr"/>
      <c r="H29273" t="inlineStr"/>
    </row>
    <row r="29274">
      <c r="A29274" t="inlineStr">
        <is>
          <t>bokeh</t>
        </is>
      </c>
      <c r="B29274" t="inlineStr">
        <is>
          <t>99a06df37248f467a9fd78790273dfc8eab82f3f</t>
        </is>
      </c>
      <c r="C29274" t="inlineStr">
        <is>
          <t>2013-11-19 20:49:56+00:00</t>
        </is>
      </c>
      <c r="D29274" t="inlineStr">
        <is>
          <t>add</t>
        </is>
      </c>
      <c r="E29274" t="inlineStr">
        <is>
          <t>pystache</t>
        </is>
      </c>
      <c r="F29274">
        <f>=0.5.3</f>
        <v/>
      </c>
      <c r="G29274" t="inlineStr"/>
      <c r="H29274" t="inlineStr"/>
    </row>
    <row r="29275">
      <c r="A29275" t="inlineStr">
        <is>
          <t>bokeh</t>
        </is>
      </c>
      <c r="B29275" t="inlineStr">
        <is>
          <t>99a06df37248f467a9fd78790273dfc8eab82f3f</t>
        </is>
      </c>
      <c r="C29275" t="inlineStr">
        <is>
          <t>2013-11-19 20:49:56+00:00</t>
        </is>
      </c>
      <c r="D29275" t="inlineStr">
        <is>
          <t>add</t>
        </is>
      </c>
      <c r="E29275" t="inlineStr">
        <is>
          <t>markdown</t>
        </is>
      </c>
      <c r="F29275">
        <f>=2.3.1</f>
        <v/>
      </c>
      <c r="G29275" t="inlineStr"/>
      <c r="H29275" t="inlineStr"/>
    </row>
    <row r="29276">
      <c r="A29276" t="inlineStr">
        <is>
          <t>bokeh</t>
        </is>
      </c>
      <c r="B29276" t="inlineStr">
        <is>
          <t>99a06df37248f467a9fd78790273dfc8eab82f3f</t>
        </is>
      </c>
      <c r="C29276" t="inlineStr">
        <is>
          <t>2013-11-19 20:49:56+00:00</t>
        </is>
      </c>
      <c r="D29276" t="inlineStr">
        <is>
          <t>add</t>
        </is>
      </c>
      <c r="E29276" t="inlineStr">
        <is>
          <t>PyYAML</t>
        </is>
      </c>
      <c r="F29276">
        <f>=3.10</f>
        <v/>
      </c>
      <c r="G29276" t="inlineStr"/>
      <c r="H29276" t="inlineStr"/>
    </row>
    <row r="29277">
      <c r="A29277" t="inlineStr">
        <is>
          <t>bokeh</t>
        </is>
      </c>
      <c r="B29277" t="inlineStr">
        <is>
          <t>37f438734cb06d67f6d8a9b6d26734d8e30fc58f</t>
        </is>
      </c>
      <c r="C29277" t="inlineStr">
        <is>
          <t>2014-02-04 21:46:57+00:00</t>
        </is>
      </c>
      <c r="D29277" t="inlineStr">
        <is>
          <t>add</t>
        </is>
      </c>
      <c r="E29277" t="inlineStr">
        <is>
          <t>mock</t>
        </is>
      </c>
      <c r="F29277">
        <f>=1.0.1</f>
        <v/>
      </c>
      <c r="G29277" t="inlineStr"/>
      <c r="H29277" t="inlineStr"/>
    </row>
    <row r="29278">
      <c r="A29278" t="inlineStr">
        <is>
          <t>bokeh</t>
        </is>
      </c>
      <c r="B29278" t="inlineStr">
        <is>
          <t>37f438734cb06d67f6d8a9b6d26734d8e30fc58f</t>
        </is>
      </c>
      <c r="C29278" t="inlineStr">
        <is>
          <t>2014-02-04 21:46:57+00:00</t>
        </is>
      </c>
      <c r="D29278" t="inlineStr">
        <is>
          <t>add</t>
        </is>
      </c>
      <c r="E29278" t="inlineStr">
        <is>
          <t>websocket</t>
        </is>
      </c>
      <c r="F29278">
        <f>=0.2.1</f>
        <v/>
      </c>
      <c r="G29278" t="inlineStr"/>
      <c r="H29278" t="inlineStr"/>
    </row>
    <row r="29279">
      <c r="A29279" t="inlineStr">
        <is>
          <t>bokeh</t>
        </is>
      </c>
      <c r="B29279" t="inlineStr">
        <is>
          <t>37f438734cb06d67f6d8a9b6d26734d8e30fc58f</t>
        </is>
      </c>
      <c r="C29279" t="inlineStr">
        <is>
          <t>2014-02-04 21:46:57+00:00</t>
        </is>
      </c>
      <c r="D29279" t="inlineStr">
        <is>
          <t>add</t>
        </is>
      </c>
      <c r="E29279" t="inlineStr">
        <is>
          <t>colorama</t>
        </is>
      </c>
      <c r="F29279">
        <f>=0.2.7</f>
        <v/>
      </c>
      <c r="G29279" t="inlineStr"/>
      <c r="H29279" t="inlineStr"/>
    </row>
    <row r="29280">
      <c r="A29280" t="inlineStr">
        <is>
          <t>bokeh</t>
        </is>
      </c>
      <c r="B29280" t="inlineStr">
        <is>
          <t>cb443097266e49700f817cbbb4b2b9376ace502d</t>
        </is>
      </c>
      <c r="C29280" t="inlineStr">
        <is>
          <t>2014-02-19 00:08:54+00:00</t>
        </is>
      </c>
      <c r="D29280" t="inlineStr">
        <is>
          <t>rem</t>
        </is>
      </c>
      <c r="E29280" t="inlineStr"/>
      <c r="F29280" t="inlineStr"/>
      <c r="G29280" t="inlineStr">
        <is>
          <t>Flask</t>
        </is>
      </c>
      <c r="H29280">
        <f>=0.10.1</f>
        <v/>
      </c>
    </row>
    <row r="29281">
      <c r="A29281" t="inlineStr">
        <is>
          <t>bokeh</t>
        </is>
      </c>
      <c r="B29281" t="inlineStr">
        <is>
          <t>cb443097266e49700f817cbbb4b2b9376ace502d</t>
        </is>
      </c>
      <c r="C29281" t="inlineStr">
        <is>
          <t>2014-02-19 00:08:54+00:00</t>
        </is>
      </c>
      <c r="D29281" t="inlineStr">
        <is>
          <t>rem</t>
        </is>
      </c>
      <c r="E29281" t="inlineStr"/>
      <c r="F29281" t="inlineStr"/>
      <c r="G29281" t="inlineStr">
        <is>
          <t>Jinja2</t>
        </is>
      </c>
      <c r="H29281">
        <f>=2.7</f>
        <v/>
      </c>
    </row>
    <row r="29282">
      <c r="A29282" t="inlineStr">
        <is>
          <t>bokeh</t>
        </is>
      </c>
      <c r="B29282" t="inlineStr">
        <is>
          <t>cb443097266e49700f817cbbb4b2b9376ace502d</t>
        </is>
      </c>
      <c r="C29282" t="inlineStr">
        <is>
          <t>2014-02-19 00:08:54+00:00</t>
        </is>
      </c>
      <c r="D29282" t="inlineStr">
        <is>
          <t>rem</t>
        </is>
      </c>
      <c r="E29282" t="inlineStr"/>
      <c r="F29282" t="inlineStr"/>
      <c r="G29282" t="inlineStr">
        <is>
          <t>MarkupSafe</t>
        </is>
      </c>
      <c r="H29282">
        <f>=0.18</f>
        <v/>
      </c>
    </row>
    <row r="29283">
      <c r="A29283" t="inlineStr">
        <is>
          <t>bokeh</t>
        </is>
      </c>
      <c r="B29283" t="inlineStr">
        <is>
          <t>cb443097266e49700f817cbbb4b2b9376ace502d</t>
        </is>
      </c>
      <c r="C29283" t="inlineStr">
        <is>
          <t>2014-02-19 00:08:54+00:00</t>
        </is>
      </c>
      <c r="D29283" t="inlineStr">
        <is>
          <t>rem</t>
        </is>
      </c>
      <c r="E29283" t="inlineStr"/>
      <c r="F29283" t="inlineStr"/>
      <c r="G29283" t="inlineStr">
        <is>
          <t>Werkzeug</t>
        </is>
      </c>
      <c r="H29283">
        <f>=0.9.1</f>
        <v/>
      </c>
    </row>
    <row r="29284">
      <c r="A29284" t="inlineStr">
        <is>
          <t>bokeh</t>
        </is>
      </c>
      <c r="B29284" t="inlineStr">
        <is>
          <t>cb443097266e49700f817cbbb4b2b9376ace502d</t>
        </is>
      </c>
      <c r="C29284" t="inlineStr">
        <is>
          <t>2014-02-19 00:08:54+00:00</t>
        </is>
      </c>
      <c r="D29284" t="inlineStr">
        <is>
          <t>rem</t>
        </is>
      </c>
      <c r="E29284" t="inlineStr"/>
      <c r="F29284" t="inlineStr"/>
      <c r="G29284" t="inlineStr">
        <is>
          <t>argparse</t>
        </is>
      </c>
      <c r="H29284">
        <f>=1.2.1</f>
        <v/>
      </c>
    </row>
    <row r="29285">
      <c r="A29285" t="inlineStr">
        <is>
          <t>bokeh</t>
        </is>
      </c>
      <c r="B29285" t="inlineStr">
        <is>
          <t>cb443097266e49700f817cbbb4b2b9376ace502d</t>
        </is>
      </c>
      <c r="C29285" t="inlineStr">
        <is>
          <t>2014-02-19 00:08:54+00:00</t>
        </is>
      </c>
      <c r="D29285" t="inlineStr">
        <is>
          <t>rem</t>
        </is>
      </c>
      <c r="E29285" t="inlineStr"/>
      <c r="F29285" t="inlineStr"/>
      <c r="G29285" t="inlineStr">
        <is>
          <t>gevent</t>
        </is>
      </c>
      <c r="H29285">
        <f>=0.13.8</f>
        <v/>
      </c>
    </row>
    <row r="29286">
      <c r="A29286" t="inlineStr">
        <is>
          <t>bokeh</t>
        </is>
      </c>
      <c r="B29286" t="inlineStr">
        <is>
          <t>cb443097266e49700f817cbbb4b2b9376ace502d</t>
        </is>
      </c>
      <c r="C29286" t="inlineStr">
        <is>
          <t>2014-02-19 00:08:54+00:00</t>
        </is>
      </c>
      <c r="D29286" t="inlineStr">
        <is>
          <t>rem</t>
        </is>
      </c>
      <c r="E29286" t="inlineStr"/>
      <c r="F29286" t="inlineStr"/>
      <c r="G29286" t="inlineStr">
        <is>
          <t>gevent-websocket</t>
        </is>
      </c>
      <c r="H29286">
        <f>=0.3.6</f>
        <v/>
      </c>
    </row>
    <row r="29287">
      <c r="A29287" t="inlineStr">
        <is>
          <t>bokeh</t>
        </is>
      </c>
      <c r="B29287" t="inlineStr">
        <is>
          <t>cb443097266e49700f817cbbb4b2b9376ace502d</t>
        </is>
      </c>
      <c r="C29287" t="inlineStr">
        <is>
          <t>2014-02-19 00:08:54+00:00</t>
        </is>
      </c>
      <c r="D29287" t="inlineStr">
        <is>
          <t>rem</t>
        </is>
      </c>
      <c r="E29287" t="inlineStr"/>
      <c r="F29287" t="inlineStr"/>
      <c r="G29287" t="inlineStr">
        <is>
          <t>greenlet</t>
        </is>
      </c>
      <c r="H29287">
        <f>=0.4.1</f>
        <v/>
      </c>
    </row>
    <row r="29288">
      <c r="A29288" t="inlineStr">
        <is>
          <t>bokeh</t>
        </is>
      </c>
      <c r="B29288" t="inlineStr">
        <is>
          <t>cb443097266e49700f817cbbb4b2b9376ace502d</t>
        </is>
      </c>
      <c r="C29288" t="inlineStr">
        <is>
          <t>2014-02-19 00:08:54+00:00</t>
        </is>
      </c>
      <c r="D29288" t="inlineStr">
        <is>
          <t>rem</t>
        </is>
      </c>
      <c r="E29288" t="inlineStr"/>
      <c r="F29288" t="inlineStr"/>
      <c r="G29288" t="inlineStr">
        <is>
          <t>itsdangerous</t>
        </is>
      </c>
      <c r="H29288">
        <f>=0.21</f>
        <v/>
      </c>
    </row>
    <row r="29289">
      <c r="A29289" t="inlineStr">
        <is>
          <t>bokeh</t>
        </is>
      </c>
      <c r="B29289" t="inlineStr">
        <is>
          <t>cb443097266e49700f817cbbb4b2b9376ace502d</t>
        </is>
      </c>
      <c r="C29289" t="inlineStr">
        <is>
          <t>2014-02-19 00:08:54+00:00</t>
        </is>
      </c>
      <c r="D29289" t="inlineStr">
        <is>
          <t>rem</t>
        </is>
      </c>
      <c r="E29289" t="inlineStr"/>
      <c r="F29289" t="inlineStr"/>
      <c r="G29289" t="inlineStr">
        <is>
          <t>numpy</t>
        </is>
      </c>
      <c r="H29289">
        <f>=1.7.1</f>
        <v/>
      </c>
    </row>
    <row r="29290">
      <c r="A29290" t="inlineStr">
        <is>
          <t>bokeh</t>
        </is>
      </c>
      <c r="B29290" t="inlineStr">
        <is>
          <t>cb443097266e49700f817cbbb4b2b9376ace502d</t>
        </is>
      </c>
      <c r="C29290" t="inlineStr">
        <is>
          <t>2014-02-19 00:08:54+00:00</t>
        </is>
      </c>
      <c r="D29290" t="inlineStr">
        <is>
          <t>rem</t>
        </is>
      </c>
      <c r="E29290" t="inlineStr"/>
      <c r="F29290" t="inlineStr"/>
      <c r="G29290" t="inlineStr">
        <is>
          <t>pandas</t>
        </is>
      </c>
      <c r="H29290">
        <f>=0.11.0</f>
        <v/>
      </c>
    </row>
    <row r="29291">
      <c r="A29291" t="inlineStr">
        <is>
          <t>bokeh</t>
        </is>
      </c>
      <c r="B29291" t="inlineStr">
        <is>
          <t>cb443097266e49700f817cbbb4b2b9376ace502d</t>
        </is>
      </c>
      <c r="C29291" t="inlineStr">
        <is>
          <t>2014-02-19 00:08:54+00:00</t>
        </is>
      </c>
      <c r="D29291" t="inlineStr">
        <is>
          <t>rem</t>
        </is>
      </c>
      <c r="E29291" t="inlineStr"/>
      <c r="F29291" t="inlineStr"/>
      <c r="G29291" t="inlineStr">
        <is>
          <t>python-dateutil</t>
        </is>
      </c>
      <c r="H29291">
        <f>=2.1</f>
        <v/>
      </c>
    </row>
    <row r="29292">
      <c r="A29292" t="inlineStr">
        <is>
          <t>bokeh</t>
        </is>
      </c>
      <c r="B29292" t="inlineStr">
        <is>
          <t>cb443097266e49700f817cbbb4b2b9376ace502d</t>
        </is>
      </c>
      <c r="C29292" t="inlineStr">
        <is>
          <t>2014-02-19 00:08:54+00:00</t>
        </is>
      </c>
      <c r="D29292" t="inlineStr">
        <is>
          <t>rem</t>
        </is>
      </c>
      <c r="E29292" t="inlineStr"/>
      <c r="F29292" t="inlineStr"/>
      <c r="G29292" t="inlineStr">
        <is>
          <t>pytz</t>
        </is>
      </c>
      <c r="H29292">
        <f>=2013b</f>
        <v/>
      </c>
    </row>
    <row r="29293">
      <c r="A29293" t="inlineStr">
        <is>
          <t>bokeh</t>
        </is>
      </c>
      <c r="B29293" t="inlineStr">
        <is>
          <t>cb443097266e49700f817cbbb4b2b9376ace502d</t>
        </is>
      </c>
      <c r="C29293" t="inlineStr">
        <is>
          <t>2014-02-19 00:08:54+00:00</t>
        </is>
      </c>
      <c r="D29293" t="inlineStr">
        <is>
          <t>rem</t>
        </is>
      </c>
      <c r="E29293" t="inlineStr"/>
      <c r="F29293" t="inlineStr"/>
      <c r="G29293" t="inlineStr">
        <is>
          <t>redis</t>
        </is>
      </c>
      <c r="H29293">
        <f>=2.7.6</f>
        <v/>
      </c>
    </row>
    <row r="29294">
      <c r="A29294" t="inlineStr">
        <is>
          <t>bokeh</t>
        </is>
      </c>
      <c r="B29294" t="inlineStr">
        <is>
          <t>cb443097266e49700f817cbbb4b2b9376ace502d</t>
        </is>
      </c>
      <c r="C29294" t="inlineStr">
        <is>
          <t>2014-02-19 00:08:54+00:00</t>
        </is>
      </c>
      <c r="D29294" t="inlineStr">
        <is>
          <t>rem</t>
        </is>
      </c>
      <c r="E29294" t="inlineStr"/>
      <c r="F29294" t="inlineStr"/>
      <c r="G29294" t="inlineStr">
        <is>
          <t>requests</t>
        </is>
      </c>
      <c r="H29294">
        <f>=1.2.3</f>
        <v/>
      </c>
    </row>
    <row r="29295">
      <c r="A29295" t="inlineStr">
        <is>
          <t>bokeh</t>
        </is>
      </c>
      <c r="B29295" t="inlineStr">
        <is>
          <t>cb443097266e49700f817cbbb4b2b9376ace502d</t>
        </is>
      </c>
      <c r="C29295" t="inlineStr">
        <is>
          <t>2014-02-19 00:08:54+00:00</t>
        </is>
      </c>
      <c r="D29295" t="inlineStr">
        <is>
          <t>rem</t>
        </is>
      </c>
      <c r="E29295" t="inlineStr"/>
      <c r="F29295" t="inlineStr"/>
      <c r="G29295" t="inlineStr">
        <is>
          <t>six</t>
        </is>
      </c>
      <c r="H29295">
        <f>=1.3.0</f>
        <v/>
      </c>
    </row>
    <row r="29296">
      <c r="A29296" t="inlineStr">
        <is>
          <t>bokeh</t>
        </is>
      </c>
      <c r="B29296" t="inlineStr">
        <is>
          <t>cb443097266e49700f817cbbb4b2b9376ace502d</t>
        </is>
      </c>
      <c r="C29296" t="inlineStr">
        <is>
          <t>2014-02-19 00:08:54+00:00</t>
        </is>
      </c>
      <c r="D29296" t="inlineStr">
        <is>
          <t>rem</t>
        </is>
      </c>
      <c r="E29296" t="inlineStr"/>
      <c r="F29296" t="inlineStr"/>
      <c r="G29296" t="inlineStr">
        <is>
          <t>wsgiref</t>
        </is>
      </c>
      <c r="H29296">
        <f>=0.1.2</f>
        <v/>
      </c>
    </row>
    <row r="29297">
      <c r="A29297" t="inlineStr">
        <is>
          <t>bokeh</t>
        </is>
      </c>
      <c r="B29297" t="inlineStr">
        <is>
          <t>cb443097266e49700f817cbbb4b2b9376ace502d</t>
        </is>
      </c>
      <c r="C29297" t="inlineStr">
        <is>
          <t>2014-02-19 00:08:54+00:00</t>
        </is>
      </c>
      <c r="D29297" t="inlineStr">
        <is>
          <t>rem</t>
        </is>
      </c>
      <c r="E29297" t="inlineStr"/>
      <c r="F29297" t="inlineStr"/>
      <c r="G29297" t="inlineStr">
        <is>
          <t>pygments</t>
        </is>
      </c>
      <c r="H29297">
        <f>=1.6</f>
        <v/>
      </c>
    </row>
    <row r="29298">
      <c r="A29298" t="inlineStr">
        <is>
          <t>bokeh</t>
        </is>
      </c>
      <c r="B29298" t="inlineStr">
        <is>
          <t>cb443097266e49700f817cbbb4b2b9376ace502d</t>
        </is>
      </c>
      <c r="C29298" t="inlineStr">
        <is>
          <t>2014-02-19 00:08:54+00:00</t>
        </is>
      </c>
      <c r="D29298" t="inlineStr">
        <is>
          <t>rem</t>
        </is>
      </c>
      <c r="E29298" t="inlineStr"/>
      <c r="F29298" t="inlineStr"/>
      <c r="G29298" t="inlineStr">
        <is>
          <t>pystache</t>
        </is>
      </c>
      <c r="H29298">
        <f>=0.5.3</f>
        <v/>
      </c>
    </row>
    <row r="29299">
      <c r="A29299" t="inlineStr">
        <is>
          <t>bokeh</t>
        </is>
      </c>
      <c r="B29299" t="inlineStr">
        <is>
          <t>cb443097266e49700f817cbbb4b2b9376ace502d</t>
        </is>
      </c>
      <c r="C29299" t="inlineStr">
        <is>
          <t>2014-02-19 00:08:54+00:00</t>
        </is>
      </c>
      <c r="D29299" t="inlineStr">
        <is>
          <t>rem</t>
        </is>
      </c>
      <c r="E29299" t="inlineStr"/>
      <c r="F29299" t="inlineStr"/>
      <c r="G29299" t="inlineStr">
        <is>
          <t>markdown</t>
        </is>
      </c>
      <c r="H29299">
        <f>=2.3.1</f>
        <v/>
      </c>
    </row>
    <row r="29300">
      <c r="A29300" t="inlineStr">
        <is>
          <t>bokeh</t>
        </is>
      </c>
      <c r="B29300" t="inlineStr">
        <is>
          <t>cb443097266e49700f817cbbb4b2b9376ace502d</t>
        </is>
      </c>
      <c r="C29300" t="inlineStr">
        <is>
          <t>2014-02-19 00:08:54+00:00</t>
        </is>
      </c>
      <c r="D29300" t="inlineStr">
        <is>
          <t>rem</t>
        </is>
      </c>
      <c r="E29300" t="inlineStr"/>
      <c r="F29300" t="inlineStr"/>
      <c r="G29300" t="inlineStr">
        <is>
          <t>PyYAML</t>
        </is>
      </c>
      <c r="H29300">
        <f>=3.10</f>
        <v/>
      </c>
    </row>
    <row r="29301">
      <c r="A29301" t="inlineStr">
        <is>
          <t>bokeh</t>
        </is>
      </c>
      <c r="B29301" t="inlineStr">
        <is>
          <t>cb443097266e49700f817cbbb4b2b9376ace502d</t>
        </is>
      </c>
      <c r="C29301" t="inlineStr">
        <is>
          <t>2014-02-19 00:08:54+00:00</t>
        </is>
      </c>
      <c r="D29301" t="inlineStr">
        <is>
          <t>rem</t>
        </is>
      </c>
      <c r="E29301" t="inlineStr"/>
      <c r="F29301" t="inlineStr"/>
      <c r="G29301" t="inlineStr">
        <is>
          <t>mock</t>
        </is>
      </c>
      <c r="H29301">
        <f>=1.0.1</f>
        <v/>
      </c>
    </row>
    <row r="29302">
      <c r="A29302" t="inlineStr">
        <is>
          <t>bokeh</t>
        </is>
      </c>
      <c r="B29302" t="inlineStr">
        <is>
          <t>cb443097266e49700f817cbbb4b2b9376ace502d</t>
        </is>
      </c>
      <c r="C29302" t="inlineStr">
        <is>
          <t>2014-02-19 00:08:54+00:00</t>
        </is>
      </c>
      <c r="D29302" t="inlineStr">
        <is>
          <t>rem</t>
        </is>
      </c>
      <c r="E29302" t="inlineStr"/>
      <c r="F29302" t="inlineStr"/>
      <c r="G29302" t="inlineStr">
        <is>
          <t>websocket</t>
        </is>
      </c>
      <c r="H29302">
        <f>=0.2.1</f>
        <v/>
      </c>
    </row>
    <row r="29303">
      <c r="A29303" t="inlineStr">
        <is>
          <t>bokeh</t>
        </is>
      </c>
      <c r="B29303" t="inlineStr">
        <is>
          <t>cb443097266e49700f817cbbb4b2b9376ace502d</t>
        </is>
      </c>
      <c r="C29303" t="inlineStr">
        <is>
          <t>2014-02-19 00:08:54+00:00</t>
        </is>
      </c>
      <c r="D29303" t="inlineStr">
        <is>
          <t>rem</t>
        </is>
      </c>
      <c r="E29303" t="inlineStr"/>
      <c r="F29303" t="inlineStr"/>
      <c r="G29303" t="inlineStr">
        <is>
          <t>colorama</t>
        </is>
      </c>
      <c r="H29303">
        <f>=0.2.7</f>
        <v/>
      </c>
    </row>
    <row r="29304">
      <c r="A29304" t="inlineStr">
        <is>
          <t>aleph</t>
        </is>
      </c>
      <c r="B29304" t="inlineStr">
        <is>
          <t>28a56bc7edd77dbd7910c94dac40916032edc177</t>
        </is>
      </c>
      <c r="C29304" t="inlineStr">
        <is>
          <t>2020-05-13 08:58:42+00:00</t>
        </is>
      </c>
      <c r="D29304" t="inlineStr">
        <is>
          <t>add</t>
        </is>
      </c>
      <c r="E29304" t="inlineStr">
        <is>
          <t>banal</t>
        </is>
      </c>
      <c r="F29304">
        <f>=1.0.1</f>
        <v/>
      </c>
      <c r="G29304" t="inlineStr"/>
      <c r="H29304" t="inlineStr"/>
    </row>
    <row r="29305">
      <c r="A29305" t="inlineStr">
        <is>
          <t>aleph</t>
        </is>
      </c>
      <c r="B29305" t="inlineStr">
        <is>
          <t>28a56bc7edd77dbd7910c94dac40916032edc177</t>
        </is>
      </c>
      <c r="C29305" t="inlineStr">
        <is>
          <t>2020-05-13 08:58:42+00:00</t>
        </is>
      </c>
      <c r="D29305" t="inlineStr">
        <is>
          <t>add</t>
        </is>
      </c>
      <c r="E29305" t="inlineStr">
        <is>
          <t>urlnormalizer</t>
        </is>
      </c>
      <c r="F29305">
        <f>=1.2.5</f>
        <v/>
      </c>
      <c r="G29305" t="inlineStr"/>
      <c r="H29305" t="inlineStr"/>
    </row>
    <row r="29306">
      <c r="A29306" t="inlineStr">
        <is>
          <t>aleph</t>
        </is>
      </c>
      <c r="B29306" t="inlineStr">
        <is>
          <t>28a56bc7edd77dbd7910c94dac40916032edc177</t>
        </is>
      </c>
      <c r="C29306" t="inlineStr">
        <is>
          <t>2020-05-13 08:58:42+00:00</t>
        </is>
      </c>
      <c r="D29306" t="inlineStr">
        <is>
          <t>add</t>
        </is>
      </c>
      <c r="E29306" t="inlineStr">
        <is>
          <t>followthemoney</t>
        </is>
      </c>
      <c r="F29306">
        <f>=1.30.2</f>
        <v/>
      </c>
      <c r="G29306" t="inlineStr"/>
      <c r="H29306" t="inlineStr"/>
    </row>
    <row r="29307">
      <c r="A29307" t="inlineStr">
        <is>
          <t>aleph</t>
        </is>
      </c>
      <c r="B29307" t="inlineStr">
        <is>
          <t>28a56bc7edd77dbd7910c94dac40916032edc177</t>
        </is>
      </c>
      <c r="C29307" t="inlineStr">
        <is>
          <t>2020-05-13 08:58:42+00:00</t>
        </is>
      </c>
      <c r="D29307" t="inlineStr">
        <is>
          <t>add</t>
        </is>
      </c>
      <c r="E29307" t="inlineStr">
        <is>
          <t>fingerprints</t>
        </is>
      </c>
      <c r="F29307">
        <f>=1.0.1</f>
        <v/>
      </c>
      <c r="G29307" t="inlineStr"/>
      <c r="H29307" t="inlineStr"/>
    </row>
    <row r="29308">
      <c r="A29308" t="inlineStr">
        <is>
          <t>aleph</t>
        </is>
      </c>
      <c r="B29308" t="inlineStr">
        <is>
          <t>28a56bc7edd77dbd7910c94dac40916032edc177</t>
        </is>
      </c>
      <c r="C29308" t="inlineStr">
        <is>
          <t>2020-05-13 08:58:42+00:00</t>
        </is>
      </c>
      <c r="D29308" t="inlineStr">
        <is>
          <t>add</t>
        </is>
      </c>
      <c r="E29308" t="inlineStr">
        <is>
          <t>servicelayer</t>
        </is>
      </c>
      <c r="F29308">
        <f>=1.10.4</f>
        <v/>
      </c>
      <c r="G29308" t="inlineStr"/>
      <c r="H29308" t="inlineStr"/>
    </row>
    <row r="29309">
      <c r="A29309" t="inlineStr">
        <is>
          <t>aleph</t>
        </is>
      </c>
      <c r="B29309" t="inlineStr">
        <is>
          <t>28a56bc7edd77dbd7910c94dac40916032edc177</t>
        </is>
      </c>
      <c r="C29309" t="inlineStr">
        <is>
          <t>2020-05-13 08:58:42+00:00</t>
        </is>
      </c>
      <c r="D29309" t="inlineStr">
        <is>
          <t>add</t>
        </is>
      </c>
      <c r="E29309" t="inlineStr">
        <is>
          <t>normality</t>
        </is>
      </c>
      <c r="F29309">
        <f>=2.0.0</f>
        <v/>
      </c>
      <c r="G29309" t="inlineStr"/>
      <c r="H29309" t="inlineStr"/>
    </row>
    <row r="29310">
      <c r="A29310" t="inlineStr">
        <is>
          <t>aleph</t>
        </is>
      </c>
      <c r="B29310" t="inlineStr">
        <is>
          <t>28a56bc7edd77dbd7910c94dac40916032edc177</t>
        </is>
      </c>
      <c r="C29310" t="inlineStr">
        <is>
          <t>2020-05-13 08:58:42+00:00</t>
        </is>
      </c>
      <c r="D29310" t="inlineStr">
        <is>
          <t>add</t>
        </is>
      </c>
      <c r="E29310" t="inlineStr">
        <is>
          <t>pantomime</t>
        </is>
      </c>
      <c r="F29310">
        <f>=0.4.0</f>
        <v/>
      </c>
      <c r="G29310" t="inlineStr"/>
      <c r="H29310" t="inlineStr"/>
    </row>
    <row r="29311">
      <c r="A29311" t="inlineStr">
        <is>
          <t>aleph</t>
        </is>
      </c>
      <c r="B29311" t="inlineStr">
        <is>
          <t>28a56bc7edd77dbd7910c94dac40916032edc177</t>
        </is>
      </c>
      <c r="C29311" t="inlineStr">
        <is>
          <t>2020-05-13 08:58:42+00:00</t>
        </is>
      </c>
      <c r="D29311" t="inlineStr">
        <is>
          <t>add</t>
        </is>
      </c>
      <c r="E29311" t="inlineStr">
        <is>
          <t>balkhash</t>
        </is>
      </c>
      <c r="F29311">
        <f>=1.2.1</f>
        <v/>
      </c>
      <c r="G29311" t="inlineStr"/>
      <c r="H29311" t="inlineStr"/>
    </row>
    <row r="29312">
      <c r="A29312" t="inlineStr">
        <is>
          <t>aleph</t>
        </is>
      </c>
      <c r="B29312" t="inlineStr">
        <is>
          <t>28a56bc7edd77dbd7910c94dac40916032edc177</t>
        </is>
      </c>
      <c r="C29312" t="inlineStr">
        <is>
          <t>2020-05-13 08:58:42+00:00</t>
        </is>
      </c>
      <c r="D29312" t="inlineStr">
        <is>
          <t>add</t>
        </is>
      </c>
      <c r="E29312" t="inlineStr">
        <is>
          <t>Flask</t>
        </is>
      </c>
      <c r="F29312">
        <f>=1.1.2</f>
        <v/>
      </c>
      <c r="G29312" t="inlineStr"/>
      <c r="H29312" t="inlineStr"/>
    </row>
    <row r="29313">
      <c r="A29313" t="inlineStr">
        <is>
          <t>aleph</t>
        </is>
      </c>
      <c r="B29313" t="inlineStr">
        <is>
          <t>28a56bc7edd77dbd7910c94dac40916032edc177</t>
        </is>
      </c>
      <c r="C29313" t="inlineStr">
        <is>
          <t>2020-05-13 08:58:42+00:00</t>
        </is>
      </c>
      <c r="D29313" t="inlineStr">
        <is>
          <t>add</t>
        </is>
      </c>
      <c r="E29313" t="inlineStr">
        <is>
          <t>Flask-SQLAlchemy</t>
        </is>
      </c>
      <c r="F29313">
        <f>=2.4.1</f>
        <v/>
      </c>
      <c r="G29313" t="inlineStr"/>
      <c r="H29313" t="inlineStr"/>
    </row>
    <row r="29314">
      <c r="A29314" t="inlineStr">
        <is>
          <t>aleph</t>
        </is>
      </c>
      <c r="B29314" t="inlineStr">
        <is>
          <t>28a56bc7edd77dbd7910c94dac40916032edc177</t>
        </is>
      </c>
      <c r="C29314" t="inlineStr">
        <is>
          <t>2020-05-13 08:58:42+00:00</t>
        </is>
      </c>
      <c r="D29314" t="inlineStr">
        <is>
          <t>add</t>
        </is>
      </c>
      <c r="E29314" t="inlineStr">
        <is>
          <t>Flask-Mail</t>
        </is>
      </c>
      <c r="F29314">
        <f>=0.9.1</f>
        <v/>
      </c>
      <c r="G29314" t="inlineStr"/>
      <c r="H29314" t="inlineStr"/>
    </row>
    <row r="29315">
      <c r="A29315" t="inlineStr">
        <is>
          <t>aleph</t>
        </is>
      </c>
      <c r="B29315" t="inlineStr">
        <is>
          <t>28a56bc7edd77dbd7910c94dac40916032edc177</t>
        </is>
      </c>
      <c r="C29315" t="inlineStr">
        <is>
          <t>2020-05-13 08:58:42+00:00</t>
        </is>
      </c>
      <c r="D29315" t="inlineStr">
        <is>
          <t>add</t>
        </is>
      </c>
      <c r="E29315" t="inlineStr">
        <is>
          <t>Flask-Migrate</t>
        </is>
      </c>
      <c r="F29315">
        <f>=2.5.3</f>
        <v/>
      </c>
      <c r="G29315" t="inlineStr"/>
      <c r="H29315" t="inlineStr"/>
    </row>
    <row r="29316">
      <c r="A29316" t="inlineStr">
        <is>
          <t>aleph</t>
        </is>
      </c>
      <c r="B29316" t="inlineStr">
        <is>
          <t>28a56bc7edd77dbd7910c94dac40916032edc177</t>
        </is>
      </c>
      <c r="C29316" t="inlineStr">
        <is>
          <t>2020-05-13 08:58:42+00:00</t>
        </is>
      </c>
      <c r="D29316" t="inlineStr">
        <is>
          <t>add</t>
        </is>
      </c>
      <c r="E29316" t="inlineStr">
        <is>
          <t>Flask-Cors</t>
        </is>
      </c>
      <c r="F29316">
        <f>=3.0.8</f>
        <v/>
      </c>
      <c r="G29316" t="inlineStr"/>
      <c r="H29316" t="inlineStr"/>
    </row>
    <row r="29317">
      <c r="A29317" t="inlineStr">
        <is>
          <t>aleph</t>
        </is>
      </c>
      <c r="B29317" t="inlineStr">
        <is>
          <t>28a56bc7edd77dbd7910c94dac40916032edc177</t>
        </is>
      </c>
      <c r="C29317" t="inlineStr">
        <is>
          <t>2020-05-13 08:58:42+00:00</t>
        </is>
      </c>
      <c r="D29317" t="inlineStr">
        <is>
          <t>add</t>
        </is>
      </c>
      <c r="E29317" t="inlineStr">
        <is>
          <t>Flask-Babel</t>
        </is>
      </c>
      <c r="F29317">
        <f>=1.0.0</f>
        <v/>
      </c>
      <c r="G29317" t="inlineStr"/>
      <c r="H29317" t="inlineStr"/>
    </row>
    <row r="29318">
      <c r="A29318" t="inlineStr">
        <is>
          <t>aleph</t>
        </is>
      </c>
      <c r="B29318" t="inlineStr">
        <is>
          <t>28a56bc7edd77dbd7910c94dac40916032edc177</t>
        </is>
      </c>
      <c r="C29318" t="inlineStr">
        <is>
          <t>2020-05-13 08:58:42+00:00</t>
        </is>
      </c>
      <c r="D29318" t="inlineStr">
        <is>
          <t>add</t>
        </is>
      </c>
      <c r="E29318" t="inlineStr">
        <is>
          <t>flask-talisman</t>
        </is>
      </c>
      <c r="F29318">
        <f>=0.7.0</f>
        <v/>
      </c>
      <c r="G29318" t="inlineStr"/>
      <c r="H29318" t="inlineStr"/>
    </row>
    <row r="29319">
      <c r="A29319" t="inlineStr">
        <is>
          <t>aleph</t>
        </is>
      </c>
      <c r="B29319" t="inlineStr">
        <is>
          <t>28a56bc7edd77dbd7910c94dac40916032edc177</t>
        </is>
      </c>
      <c r="C29319" t="inlineStr">
        <is>
          <t>2020-05-13 08:58:42+00:00</t>
        </is>
      </c>
      <c r="D29319" t="inlineStr">
        <is>
          <t>add</t>
        </is>
      </c>
      <c r="E29319" t="inlineStr">
        <is>
          <t>SQLAlchemy</t>
        </is>
      </c>
      <c r="F29319">
        <f>=1.3.16</f>
        <v/>
      </c>
      <c r="G29319" t="inlineStr"/>
      <c r="H29319" t="inlineStr"/>
    </row>
    <row r="29320">
      <c r="A29320" t="inlineStr">
        <is>
          <t>aleph</t>
        </is>
      </c>
      <c r="B29320" t="inlineStr">
        <is>
          <t>28a56bc7edd77dbd7910c94dac40916032edc177</t>
        </is>
      </c>
      <c r="C29320" t="inlineStr">
        <is>
          <t>2020-05-13 08:58:42+00:00</t>
        </is>
      </c>
      <c r="D29320" t="inlineStr">
        <is>
          <t>add</t>
        </is>
      </c>
      <c r="E29320" t="inlineStr">
        <is>
          <t>alembic</t>
        </is>
      </c>
      <c r="F29320">
        <f>=1.4.2</f>
        <v/>
      </c>
      <c r="G29320" t="inlineStr"/>
      <c r="H29320" t="inlineStr"/>
    </row>
    <row r="29321">
      <c r="A29321" t="inlineStr">
        <is>
          <t>aleph</t>
        </is>
      </c>
      <c r="B29321" t="inlineStr">
        <is>
          <t>28a56bc7edd77dbd7910c94dac40916032edc177</t>
        </is>
      </c>
      <c r="C29321" t="inlineStr">
        <is>
          <t>2020-05-13 08:58:42+00:00</t>
        </is>
      </c>
      <c r="D29321" t="inlineStr">
        <is>
          <t>add</t>
        </is>
      </c>
      <c r="E29321" t="inlineStr">
        <is>
          <t>authlib</t>
        </is>
      </c>
      <c r="F29321">
        <f>=0.14.2</f>
        <v/>
      </c>
      <c r="G29321" t="inlineStr"/>
      <c r="H29321" t="inlineStr"/>
    </row>
    <row r="29322">
      <c r="A29322" t="inlineStr">
        <is>
          <t>aleph</t>
        </is>
      </c>
      <c r="B29322" t="inlineStr">
        <is>
          <t>28a56bc7edd77dbd7910c94dac40916032edc177</t>
        </is>
      </c>
      <c r="C29322" t="inlineStr">
        <is>
          <t>2020-05-13 08:58:42+00:00</t>
        </is>
      </c>
      <c r="D29322" t="inlineStr">
        <is>
          <t>add</t>
        </is>
      </c>
      <c r="E29322" t="inlineStr">
        <is>
          <t>elasticsearch</t>
        </is>
      </c>
      <c r="F29322">
        <f>=7.6.0</f>
        <v/>
      </c>
      <c r="G29322" t="inlineStr"/>
      <c r="H29322" t="inlineStr"/>
    </row>
    <row r="29323">
      <c r="A29323" t="inlineStr">
        <is>
          <t>aleph</t>
        </is>
      </c>
      <c r="B29323" t="inlineStr">
        <is>
          <t>28a56bc7edd77dbd7910c94dac40916032edc177</t>
        </is>
      </c>
      <c r="C29323" t="inlineStr">
        <is>
          <t>2020-05-13 08:58:42+00:00</t>
        </is>
      </c>
      <c r="D29323" t="inlineStr">
        <is>
          <t>add</t>
        </is>
      </c>
      <c r="E29323" t="inlineStr">
        <is>
          <t>marshmallow</t>
        </is>
      </c>
      <c r="F29323">
        <f>=2.19.2</f>
        <v/>
      </c>
      <c r="G29323" t="inlineStr"/>
      <c r="H29323" t="inlineStr"/>
    </row>
    <row r="29324">
      <c r="A29324" t="inlineStr">
        <is>
          <t>aleph</t>
        </is>
      </c>
      <c r="B29324" t="inlineStr">
        <is>
          <t>28a56bc7edd77dbd7910c94dac40916032edc177</t>
        </is>
      </c>
      <c r="C29324" t="inlineStr">
        <is>
          <t>2020-05-13 08:58:42+00:00</t>
        </is>
      </c>
      <c r="D29324" t="inlineStr">
        <is>
          <t>add</t>
        </is>
      </c>
      <c r="E29324" t="inlineStr">
        <is>
          <t>gunicorn</t>
        </is>
      </c>
      <c r="F29324">
        <f>=20.0.4</f>
        <v/>
      </c>
      <c r="G29324" t="inlineStr"/>
      <c r="H29324" t="inlineStr"/>
    </row>
    <row r="29325">
      <c r="A29325" t="inlineStr">
        <is>
          <t>aleph</t>
        </is>
      </c>
      <c r="B29325" t="inlineStr">
        <is>
          <t>28a56bc7edd77dbd7910c94dac40916032edc177</t>
        </is>
      </c>
      <c r="C29325" t="inlineStr">
        <is>
          <t>2020-05-13 08:58:42+00:00</t>
        </is>
      </c>
      <c r="D29325" t="inlineStr">
        <is>
          <t>add</t>
        </is>
      </c>
      <c r="E29325" t="inlineStr">
        <is>
          <t>jsonschema</t>
        </is>
      </c>
      <c r="F29325">
        <f>=3.2.0</f>
        <v/>
      </c>
      <c r="G29325" t="inlineStr"/>
      <c r="H29325" t="inlineStr"/>
    </row>
    <row r="29326">
      <c r="A29326" t="inlineStr">
        <is>
          <t>aleph</t>
        </is>
      </c>
      <c r="B29326" t="inlineStr">
        <is>
          <t>28a56bc7edd77dbd7910c94dac40916032edc177</t>
        </is>
      </c>
      <c r="C29326" t="inlineStr">
        <is>
          <t>2020-05-13 08:58:42+00:00</t>
        </is>
      </c>
      <c r="D29326" t="inlineStr">
        <is>
          <t>add</t>
        </is>
      </c>
      <c r="E29326" t="inlineStr">
        <is>
          <t>apispec</t>
        </is>
      </c>
      <c r="F29326">
        <f>=3.3.0</f>
        <v/>
      </c>
      <c r="G29326" t="inlineStr"/>
      <c r="H29326" t="inlineStr"/>
    </row>
    <row r="29327">
      <c r="A29327" t="inlineStr">
        <is>
          <t>aleph</t>
        </is>
      </c>
      <c r="B29327" t="inlineStr">
        <is>
          <t>28a56bc7edd77dbd7910c94dac40916032edc177</t>
        </is>
      </c>
      <c r="C29327" t="inlineStr">
        <is>
          <t>2020-05-13 08:58:42+00:00</t>
        </is>
      </c>
      <c r="D29327" t="inlineStr">
        <is>
          <t>add</t>
        </is>
      </c>
      <c r="E29327" t="inlineStr">
        <is>
          <t>apispec-webframeworks</t>
        </is>
      </c>
      <c r="F29327">
        <f>=0.5.2</f>
        <v/>
      </c>
      <c r="G29327" t="inlineStr"/>
      <c r="H29327" t="inlineStr"/>
    </row>
    <row r="29328">
      <c r="A29328" t="inlineStr">
        <is>
          <t>aleph</t>
        </is>
      </c>
      <c r="B29328" t="inlineStr">
        <is>
          <t>28a56bc7edd77dbd7910c94dac40916032edc177</t>
        </is>
      </c>
      <c r="C29328" t="inlineStr">
        <is>
          <t>2020-05-13 08:58:42+00:00</t>
        </is>
      </c>
      <c r="D29328" t="inlineStr">
        <is>
          <t>add</t>
        </is>
      </c>
      <c r="E29328" t="inlineStr">
        <is>
          <t>blinker</t>
        </is>
      </c>
      <c r="F29328">
        <f>=1.4</f>
        <v/>
      </c>
      <c r="G29328" t="inlineStr"/>
      <c r="H29328" t="inlineStr"/>
    </row>
    <row r="29329">
      <c r="A29329" t="inlineStr">
        <is>
          <t>aleph</t>
        </is>
      </c>
      <c r="B29329" t="inlineStr">
        <is>
          <t>28a56bc7edd77dbd7910c94dac40916032edc177</t>
        </is>
      </c>
      <c r="C29329" t="inlineStr">
        <is>
          <t>2020-05-13 08:58:42+00:00</t>
        </is>
      </c>
      <c r="D29329" t="inlineStr">
        <is>
          <t>add</t>
        </is>
      </c>
      <c r="E29329" t="inlineStr">
        <is>
          <t>Babel</t>
        </is>
      </c>
      <c r="F29329">
        <f>=2.8.0</f>
        <v/>
      </c>
      <c r="G29329" t="inlineStr"/>
      <c r="H29329" t="inlineStr"/>
    </row>
    <row r="29330">
      <c r="A29330" t="inlineStr">
        <is>
          <t>aleph</t>
        </is>
      </c>
      <c r="B29330" t="inlineStr">
        <is>
          <t>28a56bc7edd77dbd7910c94dac40916032edc177</t>
        </is>
      </c>
      <c r="C29330" t="inlineStr">
        <is>
          <t>2020-05-13 08:58:42+00:00</t>
        </is>
      </c>
      <c r="D29330" t="inlineStr">
        <is>
          <t>add</t>
        </is>
      </c>
      <c r="E29330" t="inlineStr">
        <is>
          <t>PyYAML</t>
        </is>
      </c>
      <c r="F29330">
        <f>=5.3.1</f>
        <v/>
      </c>
      <c r="G29330" t="inlineStr"/>
      <c r="H29330" t="inlineStr"/>
    </row>
    <row r="29331">
      <c r="A29331" t="inlineStr">
        <is>
          <t>aleph</t>
        </is>
      </c>
      <c r="B29331" t="inlineStr">
        <is>
          <t>28a56bc7edd77dbd7910c94dac40916032edc177</t>
        </is>
      </c>
      <c r="C29331" t="inlineStr">
        <is>
          <t>2020-05-13 08:58:42+00:00</t>
        </is>
      </c>
      <c r="D29331" t="inlineStr">
        <is>
          <t>add</t>
        </is>
      </c>
      <c r="E29331" t="inlineStr">
        <is>
          <t>pyjwt</t>
        </is>
      </c>
      <c r="F29331">
        <f>=1.7.1</f>
        <v/>
      </c>
      <c r="G29331" t="inlineStr"/>
      <c r="H29331" t="inlineStr"/>
    </row>
    <row r="29332">
      <c r="A29332" t="inlineStr">
        <is>
          <t>aleph</t>
        </is>
      </c>
      <c r="B29332" t="inlineStr">
        <is>
          <t>28a56bc7edd77dbd7910c94dac40916032edc177</t>
        </is>
      </c>
      <c r="C29332" t="inlineStr">
        <is>
          <t>2020-05-13 08:58:42+00:00</t>
        </is>
      </c>
      <c r="D29332" t="inlineStr">
        <is>
          <t>add</t>
        </is>
      </c>
      <c r="E29332" t="inlineStr">
        <is>
          <t>cryptography</t>
        </is>
      </c>
      <c r="F29332">
        <f>=2.9.2</f>
        <v/>
      </c>
      <c r="G29332" t="inlineStr"/>
      <c r="H29332" t="inlineStr"/>
    </row>
    <row r="29333">
      <c r="A29333" t="inlineStr">
        <is>
          <t>aleph</t>
        </is>
      </c>
      <c r="B29333" t="inlineStr">
        <is>
          <t>28a56bc7edd77dbd7910c94dac40916032edc177</t>
        </is>
      </c>
      <c r="C29333" t="inlineStr">
        <is>
          <t>2020-05-13 08:58:42+00:00</t>
        </is>
      </c>
      <c r="D29333" t="inlineStr">
        <is>
          <t>add</t>
        </is>
      </c>
      <c r="E29333" t="inlineStr">
        <is>
          <t>rdflib</t>
        </is>
      </c>
      <c r="F29333">
        <f>=5.0.0</f>
        <v/>
      </c>
      <c r="G29333" t="inlineStr"/>
      <c r="H29333" t="inlineStr"/>
    </row>
    <row r="29334">
      <c r="A29334" t="inlineStr">
        <is>
          <t>aleph</t>
        </is>
      </c>
      <c r="B29334" t="inlineStr">
        <is>
          <t>28a56bc7edd77dbd7910c94dac40916032edc177</t>
        </is>
      </c>
      <c r="C29334" t="inlineStr">
        <is>
          <t>2020-05-13 08:58:42+00:00</t>
        </is>
      </c>
      <c r="D29334" t="inlineStr">
        <is>
          <t>add</t>
        </is>
      </c>
      <c r="E29334" t="inlineStr">
        <is>
          <t>requests</t>
        </is>
      </c>
      <c r="F29334">
        <f>=2.23.0</f>
        <v/>
      </c>
      <c r="G29334" t="inlineStr"/>
      <c r="H29334" t="inlineStr"/>
    </row>
    <row r="29335">
      <c r="A29335" t="inlineStr">
        <is>
          <t>aleph</t>
        </is>
      </c>
      <c r="B29335" t="inlineStr">
        <is>
          <t>28a56bc7edd77dbd7910c94dac40916032edc177</t>
        </is>
      </c>
      <c r="C29335" t="inlineStr">
        <is>
          <t>2020-05-13 08:58:42+00:00</t>
        </is>
      </c>
      <c r="D29335" t="inlineStr">
        <is>
          <t>add</t>
        </is>
      </c>
      <c r="E29335" t="inlineStr">
        <is>
          <t>urllib3</t>
        </is>
      </c>
      <c r="F29335">
        <f>=1.25.9</f>
        <v/>
      </c>
      <c r="G29335" t="inlineStr"/>
      <c r="H29335" t="inlineStr"/>
    </row>
    <row r="29336">
      <c r="A29336" t="inlineStr">
        <is>
          <t>aleph</t>
        </is>
      </c>
      <c r="B29336" t="inlineStr">
        <is>
          <t>28a56bc7edd77dbd7910c94dac40916032edc177</t>
        </is>
      </c>
      <c r="C29336" t="inlineStr">
        <is>
          <t>2020-05-13 08:58:42+00:00</t>
        </is>
      </c>
      <c r="D29336" t="inlineStr">
        <is>
          <t>add</t>
        </is>
      </c>
      <c r="E29336" t="inlineStr">
        <is>
          <t>networkx</t>
        </is>
      </c>
      <c r="F29336">
        <f>=2.4</f>
        <v/>
      </c>
      <c r="G29336" t="inlineStr"/>
      <c r="H29336" t="inlineStr"/>
    </row>
    <row r="29337">
      <c r="A29337" t="inlineStr">
        <is>
          <t>aleph</t>
        </is>
      </c>
      <c r="B29337" t="inlineStr">
        <is>
          <t>28a56bc7edd77dbd7910c94dac40916032edc177</t>
        </is>
      </c>
      <c r="C29337" t="inlineStr">
        <is>
          <t>2020-05-13 08:58:42+00:00</t>
        </is>
      </c>
      <c r="D29337" t="inlineStr">
        <is>
          <t>add</t>
        </is>
      </c>
      <c r="E29337" t="inlineStr">
        <is>
          <t>zipstream</t>
        </is>
      </c>
      <c r="F29337">
        <f>=1.1.4</f>
        <v/>
      </c>
      <c r="G29337" t="inlineStr"/>
      <c r="H29337" t="inlineStr"/>
    </row>
    <row r="29338">
      <c r="A29338" t="inlineStr">
        <is>
          <t>aleph</t>
        </is>
      </c>
      <c r="B29338" t="inlineStr">
        <is>
          <t>28a56bc7edd77dbd7910c94dac40916032edc177</t>
        </is>
      </c>
      <c r="C29338" t="inlineStr">
        <is>
          <t>2020-05-13 08:58:42+00:00</t>
        </is>
      </c>
      <c r="D29338" t="inlineStr">
        <is>
          <t>add</t>
        </is>
      </c>
      <c r="E29338" t="inlineStr">
        <is>
          <t>tabulate</t>
        </is>
      </c>
      <c r="F29338">
        <f>=0.8.7</f>
        <v/>
      </c>
      <c r="G29338" t="inlineStr"/>
      <c r="H29338" t="inlineStr"/>
    </row>
    <row r="29339">
      <c r="A29339" t="inlineStr">
        <is>
          <t>aleph</t>
        </is>
      </c>
      <c r="B29339" t="inlineStr">
        <is>
          <t>28a56bc7edd77dbd7910c94dac40916032edc177</t>
        </is>
      </c>
      <c r="C29339" t="inlineStr">
        <is>
          <t>2020-05-13 08:58:42+00:00</t>
        </is>
      </c>
      <c r="D29339" t="inlineStr">
        <is>
          <t>add</t>
        </is>
      </c>
      <c r="E29339" t="inlineStr">
        <is>
          <t>grpcio</t>
        </is>
      </c>
      <c r="F29339">
        <f>=1.28.1</f>
        <v/>
      </c>
      <c r="G29339" t="inlineStr"/>
      <c r="H29339" t="inlineStr"/>
    </row>
    <row r="29340">
      <c r="A29340" t="inlineStr">
        <is>
          <t>aleph</t>
        </is>
      </c>
      <c r="B29340" t="inlineStr">
        <is>
          <t>28a56bc7edd77dbd7910c94dac40916032edc177</t>
        </is>
      </c>
      <c r="C29340" t="inlineStr">
        <is>
          <t>2020-05-13 08:58:42+00:00</t>
        </is>
      </c>
      <c r="D29340" t="inlineStr">
        <is>
          <t>add</t>
        </is>
      </c>
      <c r="E29340" t="inlineStr">
        <is>
          <t>google-cloud-storage</t>
        </is>
      </c>
      <c r="F29340">
        <f>=1.28.1</f>
        <v/>
      </c>
      <c r="G29340" t="inlineStr"/>
      <c r="H29340" t="inlineStr"/>
    </row>
    <row r="29341">
      <c r="A29341" t="inlineStr">
        <is>
          <t>aleph</t>
        </is>
      </c>
      <c r="B29341" t="inlineStr">
        <is>
          <t>28a56bc7edd77dbd7910c94dac40916032edc177</t>
        </is>
      </c>
      <c r="C29341" t="inlineStr">
        <is>
          <t>2020-05-13 08:58:42+00:00</t>
        </is>
      </c>
      <c r="D29341" t="inlineStr">
        <is>
          <t>add</t>
        </is>
      </c>
      <c r="E29341" t="inlineStr">
        <is>
          <t>google-cloud-logging</t>
        </is>
      </c>
      <c r="F29341">
        <f>=1.15.0</f>
        <v/>
      </c>
      <c r="G29341" t="inlineStr"/>
      <c r="H29341" t="inlineStr"/>
    </row>
    <row r="29342">
      <c r="A29342" t="inlineStr">
        <is>
          <t>aleph</t>
        </is>
      </c>
      <c r="B29342" t="inlineStr">
        <is>
          <t>28a56bc7edd77dbd7910c94dac40916032edc177</t>
        </is>
      </c>
      <c r="C29342" t="inlineStr">
        <is>
          <t>2020-05-13 08:58:42+00:00</t>
        </is>
      </c>
      <c r="D29342" t="inlineStr">
        <is>
          <t>add</t>
        </is>
      </c>
      <c r="E29342" t="inlineStr">
        <is>
          <t>factory-boy</t>
        </is>
      </c>
      <c r="F29342">
        <f>=2.12.0</f>
        <v/>
      </c>
      <c r="G29342" t="inlineStr"/>
      <c r="H29342" t="inlineStr"/>
    </row>
    <row r="29343">
      <c r="A29343" t="inlineStr">
        <is>
          <t>aleph</t>
        </is>
      </c>
      <c r="B29343" t="inlineStr">
        <is>
          <t>28a56bc7edd77dbd7910c94dac40916032edc177</t>
        </is>
      </c>
      <c r="C29343" t="inlineStr">
        <is>
          <t>2020-05-13 08:58:42+00:00</t>
        </is>
      </c>
      <c r="D29343" t="inlineStr">
        <is>
          <t>add</t>
        </is>
      </c>
      <c r="E29343" t="inlineStr">
        <is>
          <t>Faker</t>
        </is>
      </c>
      <c r="F29343">
        <f>=4.0.3</f>
        <v/>
      </c>
      <c r="G29343" t="inlineStr"/>
      <c r="H29343" t="inlineStr"/>
    </row>
    <row r="29344">
      <c r="A29344" t="inlineStr">
        <is>
          <t>aleph</t>
        </is>
      </c>
      <c r="B29344" t="inlineStr">
        <is>
          <t>28a56bc7edd77dbd7910c94dac40916032edc177</t>
        </is>
      </c>
      <c r="C29344" t="inlineStr">
        <is>
          <t>2020-05-13 08:58:42+00:00</t>
        </is>
      </c>
      <c r="D29344" t="inlineStr">
        <is>
          <t>add</t>
        </is>
      </c>
      <c r="E29344" t="inlineStr">
        <is>
          <t>nose</t>
        </is>
      </c>
      <c r="F29344" t="inlineStr"/>
      <c r="G29344" t="inlineStr"/>
      <c r="H29344" t="inlineStr"/>
    </row>
    <row r="29345">
      <c r="A29345" t="inlineStr">
        <is>
          <t>aleph</t>
        </is>
      </c>
      <c r="B29345" t="inlineStr">
        <is>
          <t>28a56bc7edd77dbd7910c94dac40916032edc177</t>
        </is>
      </c>
      <c r="C29345" t="inlineStr">
        <is>
          <t>2020-05-13 08:58:42+00:00</t>
        </is>
      </c>
      <c r="D29345" t="inlineStr">
        <is>
          <t>add</t>
        </is>
      </c>
      <c r="E29345" t="inlineStr">
        <is>
          <t>coverage</t>
        </is>
      </c>
      <c r="F29345" t="inlineStr"/>
      <c r="G29345" t="inlineStr"/>
      <c r="H29345" t="inlineStr"/>
    </row>
    <row r="29346">
      <c r="A29346" t="inlineStr">
        <is>
          <t>aleph</t>
        </is>
      </c>
      <c r="B29346" t="inlineStr">
        <is>
          <t>28a56bc7edd77dbd7910c94dac40916032edc177</t>
        </is>
      </c>
      <c r="C29346" t="inlineStr">
        <is>
          <t>2020-05-13 08:58:42+00:00</t>
        </is>
      </c>
      <c r="D29346" t="inlineStr">
        <is>
          <t>add</t>
        </is>
      </c>
      <c r="E29346" t="inlineStr">
        <is>
          <t>coveralls</t>
        </is>
      </c>
      <c r="F29346" t="inlineStr"/>
      <c r="G29346" t="inlineStr"/>
      <c r="H29346" t="inlineStr"/>
    </row>
    <row r="29347">
      <c r="A29347" t="inlineStr">
        <is>
          <t>aleph</t>
        </is>
      </c>
      <c r="B29347" t="inlineStr">
        <is>
          <t>28a56bc7edd77dbd7910c94dac40916032edc177</t>
        </is>
      </c>
      <c r="C29347" t="inlineStr">
        <is>
          <t>2020-05-13 08:58:42+00:00</t>
        </is>
      </c>
      <c r="D29347" t="inlineStr">
        <is>
          <t>add</t>
        </is>
      </c>
      <c r="E29347" t="inlineStr">
        <is>
          <t>python-json-logger</t>
        </is>
      </c>
      <c r="F29347">
        <f>=0.1.11</f>
        <v/>
      </c>
      <c r="G29347" t="inlineStr"/>
      <c r="H29347" t="inlineStr"/>
    </row>
    <row r="29348">
      <c r="A29348" t="inlineStr">
        <is>
          <t>aleph</t>
        </is>
      </c>
      <c r="B29348" t="inlineStr">
        <is>
          <t>7ae1e6fa9c0af85accab739efea4eb61df48e390</t>
        </is>
      </c>
      <c r="C29348" t="inlineStr">
        <is>
          <t>2020-05-26 15:40:32+00:00</t>
        </is>
      </c>
      <c r="D29348" t="inlineStr">
        <is>
          <t>verchange</t>
        </is>
      </c>
      <c r="E29348" t="inlineStr">
        <is>
          <t>elasticsearch</t>
        </is>
      </c>
      <c r="F29348">
        <f>=7.7.0</f>
        <v/>
      </c>
      <c r="G29348" t="inlineStr">
        <is>
          <t>elasticsearch</t>
        </is>
      </c>
      <c r="H29348">
        <f>=7.6.0</f>
        <v/>
      </c>
    </row>
    <row r="29349">
      <c r="A29349" t="inlineStr">
        <is>
          <t>aleph</t>
        </is>
      </c>
      <c r="B29349" t="inlineStr">
        <is>
          <t>7ae1e6fa9c0af85accab739efea4eb61df48e390</t>
        </is>
      </c>
      <c r="C29349" t="inlineStr">
        <is>
          <t>2020-05-26 15:40:32+00:00</t>
        </is>
      </c>
      <c r="D29349" t="inlineStr">
        <is>
          <t>verchange</t>
        </is>
      </c>
      <c r="E29349" t="inlineStr">
        <is>
          <t>authlib</t>
        </is>
      </c>
      <c r="F29349">
        <f>=0.14.3</f>
        <v/>
      </c>
      <c r="G29349" t="inlineStr">
        <is>
          <t>authlib</t>
        </is>
      </c>
      <c r="H29349">
        <f>=0.14.2</f>
        <v/>
      </c>
    </row>
    <row r="29350">
      <c r="A29350" t="inlineStr">
        <is>
          <t>aleph</t>
        </is>
      </c>
      <c r="B29350" t="inlineStr">
        <is>
          <t>7ae1e6fa9c0af85accab739efea4eb61df48e390</t>
        </is>
      </c>
      <c r="C29350" t="inlineStr">
        <is>
          <t>2020-05-26 15:40:32+00:00</t>
        </is>
      </c>
      <c r="D29350" t="inlineStr">
        <is>
          <t>verchange</t>
        </is>
      </c>
      <c r="E29350" t="inlineStr">
        <is>
          <t>Faker</t>
        </is>
      </c>
      <c r="F29350">
        <f>=4.1.0</f>
        <v/>
      </c>
      <c r="G29350" t="inlineStr">
        <is>
          <t>Faker</t>
        </is>
      </c>
      <c r="H29350">
        <f>=4.0.3</f>
        <v/>
      </c>
    </row>
    <row r="29351">
      <c r="A29351" t="inlineStr">
        <is>
          <t>aleph</t>
        </is>
      </c>
      <c r="B29351" t="inlineStr">
        <is>
          <t>7ae1e6fa9c0af85accab739efea4eb61df48e390</t>
        </is>
      </c>
      <c r="C29351" t="inlineStr">
        <is>
          <t>2020-05-26 15:40:32+00:00</t>
        </is>
      </c>
      <c r="D29351" t="inlineStr">
        <is>
          <t>verchange</t>
        </is>
      </c>
      <c r="E29351" t="inlineStr">
        <is>
          <t>grpcio</t>
        </is>
      </c>
      <c r="F29351">
        <f>=1.29.0</f>
        <v/>
      </c>
      <c r="G29351" t="inlineStr">
        <is>
          <t>grpcio</t>
        </is>
      </c>
      <c r="H29351">
        <f>=1.28.1</f>
        <v/>
      </c>
    </row>
    <row r="29352">
      <c r="A29352" t="inlineStr">
        <is>
          <t>aleph</t>
        </is>
      </c>
      <c r="B29352" t="inlineStr">
        <is>
          <t>7ae1e6fa9c0af85accab739efea4eb61df48e390</t>
        </is>
      </c>
      <c r="C29352" t="inlineStr">
        <is>
          <t>2020-05-26 15:40:32+00:00</t>
        </is>
      </c>
      <c r="D29352" t="inlineStr">
        <is>
          <t>verchange</t>
        </is>
      </c>
      <c r="E29352" t="inlineStr">
        <is>
          <t>SQLAlchemy</t>
        </is>
      </c>
      <c r="F29352">
        <f>=1.3.17</f>
        <v/>
      </c>
      <c r="G29352" t="inlineStr">
        <is>
          <t>SQLAlchemy</t>
        </is>
      </c>
      <c r="H29352">
        <f>=1.3.16</f>
        <v/>
      </c>
    </row>
    <row r="29353">
      <c r="A29353" t="inlineStr">
        <is>
          <t>aleph</t>
        </is>
      </c>
      <c r="B29353" t="inlineStr">
        <is>
          <t>7ae1e6fa9c0af85accab739efea4eb61df48e390</t>
        </is>
      </c>
      <c r="C29353" t="inlineStr">
        <is>
          <t>2020-05-26 15:40:32+00:00</t>
        </is>
      </c>
      <c r="D29353" t="inlineStr">
        <is>
          <t>verchange</t>
        </is>
      </c>
      <c r="E29353" t="inlineStr">
        <is>
          <t>servicelayer</t>
        </is>
      </c>
      <c r="F29353">
        <f>=1.11.0</f>
        <v/>
      </c>
      <c r="G29353" t="inlineStr">
        <is>
          <t>servicelayer</t>
        </is>
      </c>
      <c r="H29353">
        <f>=1.10.4</f>
        <v/>
      </c>
    </row>
    <row r="29354">
      <c r="A29354" t="inlineStr">
        <is>
          <t>aleph</t>
        </is>
      </c>
      <c r="B29354" t="inlineStr">
        <is>
          <t>7ae1e6fa9c0af85accab739efea4eb61df48e390</t>
        </is>
      </c>
      <c r="C29354" t="inlineStr">
        <is>
          <t>2020-05-26 15:40:32+00:00</t>
        </is>
      </c>
      <c r="D29354" t="inlineStr">
        <is>
          <t>verchange</t>
        </is>
      </c>
      <c r="E29354" t="inlineStr">
        <is>
          <t>followthemoney</t>
        </is>
      </c>
      <c r="F29354">
        <f>=1.31.0</f>
        <v/>
      </c>
      <c r="G29354" t="inlineStr">
        <is>
          <t>followthemoney</t>
        </is>
      </c>
      <c r="H29354">
        <f>=1.30.2</f>
        <v/>
      </c>
    </row>
    <row r="29355">
      <c r="A29355" t="inlineStr">
        <is>
          <t>aleph</t>
        </is>
      </c>
      <c r="B29355" t="inlineStr">
        <is>
          <t>aa447e62430a9ff594304dabb3ab223dbd1daba9</t>
        </is>
      </c>
      <c r="C29355" t="inlineStr">
        <is>
          <t>2020-06-10 16:29:17+00:00</t>
        </is>
      </c>
      <c r="D29355" t="inlineStr">
        <is>
          <t>verchange</t>
        </is>
      </c>
      <c r="E29355" t="inlineStr">
        <is>
          <t>elasticsearch</t>
        </is>
      </c>
      <c r="F29355">
        <f>=7.7.1</f>
        <v/>
      </c>
      <c r="G29355" t="inlineStr">
        <is>
          <t>elasticsearch</t>
        </is>
      </c>
      <c r="H29355">
        <f>=7.7.0</f>
        <v/>
      </c>
    </row>
    <row r="29356">
      <c r="A29356" t="inlineStr">
        <is>
          <t>aleph</t>
        </is>
      </c>
      <c r="B29356" t="inlineStr">
        <is>
          <t>aa447e62430a9ff594304dabb3ab223dbd1daba9</t>
        </is>
      </c>
      <c r="C29356" t="inlineStr">
        <is>
          <t>2020-06-10 16:29:17+00:00</t>
        </is>
      </c>
      <c r="D29356" t="inlineStr">
        <is>
          <t>verchange</t>
        </is>
      </c>
      <c r="E29356" t="inlineStr">
        <is>
          <t>followthemoney</t>
        </is>
      </c>
      <c r="F29356">
        <f>=1.33.0</f>
        <v/>
      </c>
      <c r="G29356" t="inlineStr">
        <is>
          <t>followthemoney</t>
        </is>
      </c>
      <c r="H29356">
        <f>=1.31.0</f>
        <v/>
      </c>
    </row>
    <row r="29357">
      <c r="A29357" t="inlineStr">
        <is>
          <t>aleph</t>
        </is>
      </c>
      <c r="B29357" t="inlineStr">
        <is>
          <t>aa447e62430a9ff594304dabb3ab223dbd1daba9</t>
        </is>
      </c>
      <c r="C29357" t="inlineStr">
        <is>
          <t>2020-06-10 16:29:17+00:00</t>
        </is>
      </c>
      <c r="D29357" t="inlineStr">
        <is>
          <t>verchange</t>
        </is>
      </c>
      <c r="E29357" t="inlineStr">
        <is>
          <t>apispec</t>
        </is>
      </c>
      <c r="F29357">
        <f>=3.3.1</f>
        <v/>
      </c>
      <c r="G29357" t="inlineStr">
        <is>
          <t>apispec</t>
        </is>
      </c>
      <c r="H29357">
        <f>=3.3.0</f>
        <v/>
      </c>
    </row>
    <row r="29358">
      <c r="A29358" t="inlineStr">
        <is>
          <t>aleph</t>
        </is>
      </c>
      <c r="B29358" t="inlineStr">
        <is>
          <t>aa447e62430a9ff594304dabb3ab223dbd1daba9</t>
        </is>
      </c>
      <c r="C29358" t="inlineStr">
        <is>
          <t>2020-06-10 16:29:17+00:00</t>
        </is>
      </c>
      <c r="D29358" t="inlineStr">
        <is>
          <t>verchange</t>
        </is>
      </c>
      <c r="E29358" t="inlineStr">
        <is>
          <t>Flask-SQLAlchemy</t>
        </is>
      </c>
      <c r="F29358">
        <f>=2.4.3</f>
        <v/>
      </c>
      <c r="G29358" t="inlineStr">
        <is>
          <t>Flask-SQLAlchemy</t>
        </is>
      </c>
      <c r="H29358">
        <f>=2.4.1</f>
        <v/>
      </c>
    </row>
    <row r="29359">
      <c r="A29359" t="inlineStr">
        <is>
          <t>aleph</t>
        </is>
      </c>
      <c r="B29359" t="inlineStr">
        <is>
          <t>aa447e62430a9ff594304dabb3ab223dbd1daba9</t>
        </is>
      </c>
      <c r="C29359" t="inlineStr">
        <is>
          <t>2020-06-10 16:29:17+00:00</t>
        </is>
      </c>
      <c r="D29359" t="inlineStr">
        <is>
          <t>add</t>
        </is>
      </c>
      <c r="E29359" t="inlineStr">
        <is>
          <t>followthemoney-store</t>
        </is>
      </c>
      <c r="F29359">
        <f>=2.1.7</f>
        <v/>
      </c>
      <c r="G29359" t="inlineStr"/>
      <c r="H29359" t="inlineStr"/>
    </row>
    <row r="29360">
      <c r="A29360" t="inlineStr">
        <is>
          <t>aleph</t>
        </is>
      </c>
      <c r="B29360" t="inlineStr">
        <is>
          <t>aa447e62430a9ff594304dabb3ab223dbd1daba9</t>
        </is>
      </c>
      <c r="C29360" t="inlineStr">
        <is>
          <t>2020-06-10 16:29:17+00:00</t>
        </is>
      </c>
      <c r="D29360" t="inlineStr">
        <is>
          <t>rem</t>
        </is>
      </c>
      <c r="E29360" t="inlineStr"/>
      <c r="F29360" t="inlineStr"/>
      <c r="G29360" t="inlineStr">
        <is>
          <t>balkhash</t>
        </is>
      </c>
      <c r="H29360">
        <f>=1.2.1</f>
        <v/>
      </c>
    </row>
    <row r="29361">
      <c r="A29361" t="inlineStr">
        <is>
          <t>aleph</t>
        </is>
      </c>
      <c r="B29361" t="inlineStr">
        <is>
          <t>8558706f6e0d26cea269a3d59cf9222f31a61b9c</t>
        </is>
      </c>
      <c r="C29361" t="inlineStr">
        <is>
          <t>2020-06-16 06:18:56+00:00</t>
        </is>
      </c>
      <c r="D29361" t="inlineStr">
        <is>
          <t>verchange</t>
        </is>
      </c>
      <c r="E29361" t="inlineStr">
        <is>
          <t>google-cloud-storage</t>
        </is>
      </c>
      <c r="F29361">
        <f>=1.29.0</f>
        <v/>
      </c>
      <c r="G29361" t="inlineStr">
        <is>
          <t>google-cloud-storage</t>
        </is>
      </c>
      <c r="H29361">
        <f>=1.28.1</f>
        <v/>
      </c>
    </row>
    <row r="29362">
      <c r="A29362" t="inlineStr">
        <is>
          <t>aleph</t>
        </is>
      </c>
      <c r="B29362" t="inlineStr">
        <is>
          <t>8558706f6e0d26cea269a3d59cf9222f31a61b9c</t>
        </is>
      </c>
      <c r="C29362" t="inlineStr">
        <is>
          <t>2020-06-16 06:18:56+00:00</t>
        </is>
      </c>
      <c r="D29362" t="inlineStr">
        <is>
          <t>verchange</t>
        </is>
      </c>
      <c r="E29362" t="inlineStr">
        <is>
          <t>servicelayer</t>
        </is>
      </c>
      <c r="F29362">
        <f>=1.11.1</f>
        <v/>
      </c>
      <c r="G29362" t="inlineStr">
        <is>
          <t>servicelayer</t>
        </is>
      </c>
      <c r="H29362">
        <f>=1.11.0</f>
        <v/>
      </c>
    </row>
    <row r="29363">
      <c r="A29363" t="inlineStr">
        <is>
          <t>aleph</t>
        </is>
      </c>
      <c r="B29363" t="inlineStr">
        <is>
          <t>3f70723a1ca1fea0f4acf97c54d507b047ab7914</t>
        </is>
      </c>
      <c r="C29363" t="inlineStr">
        <is>
          <t>2020-06-23 09:50:08+00:00</t>
        </is>
      </c>
      <c r="D29363" t="inlineStr">
        <is>
          <t>verchange</t>
        </is>
      </c>
      <c r="E29363" t="inlineStr">
        <is>
          <t>elasticsearch</t>
        </is>
      </c>
      <c r="F29363">
        <f>=7.8.0</f>
        <v/>
      </c>
      <c r="G29363" t="inlineStr">
        <is>
          <t>elasticsearch</t>
        </is>
      </c>
      <c r="H29363">
        <f>=7.7.1</f>
        <v/>
      </c>
    </row>
    <row r="29364">
      <c r="A29364" t="inlineStr">
        <is>
          <t>aleph</t>
        </is>
      </c>
      <c r="B29364" t="inlineStr">
        <is>
          <t>3f70723a1ca1fea0f4acf97c54d507b047ab7914</t>
        </is>
      </c>
      <c r="C29364" t="inlineStr">
        <is>
          <t>2020-06-23 09:50:08+00:00</t>
        </is>
      </c>
      <c r="D29364" t="inlineStr">
        <is>
          <t>verchange</t>
        </is>
      </c>
      <c r="E29364" t="inlineStr">
        <is>
          <t>requests</t>
        </is>
      </c>
      <c r="F29364">
        <f>=2.24.0</f>
        <v/>
      </c>
      <c r="G29364" t="inlineStr">
        <is>
          <t>requests</t>
        </is>
      </c>
      <c r="H29364">
        <f>=2.23.0</f>
        <v/>
      </c>
    </row>
    <row r="29365">
      <c r="A29365" t="inlineStr">
        <is>
          <t>aleph</t>
        </is>
      </c>
      <c r="B29365" t="inlineStr">
        <is>
          <t>3f70723a1ca1fea0f4acf97c54d507b047ab7914</t>
        </is>
      </c>
      <c r="C29365" t="inlineStr">
        <is>
          <t>2020-06-23 09:50:08+00:00</t>
        </is>
      </c>
      <c r="D29365" t="inlineStr">
        <is>
          <t>verchange</t>
        </is>
      </c>
      <c r="E29365" t="inlineStr">
        <is>
          <t>Faker</t>
        </is>
      </c>
      <c r="F29365">
        <f>=4.1.1</f>
        <v/>
      </c>
      <c r="G29365" t="inlineStr">
        <is>
          <t>Faker</t>
        </is>
      </c>
      <c r="H29365">
        <f>=4.1.0</f>
        <v/>
      </c>
    </row>
    <row r="29366">
      <c r="A29366" t="inlineStr">
        <is>
          <t>aleph</t>
        </is>
      </c>
      <c r="B29366" t="inlineStr">
        <is>
          <t>3f70723a1ca1fea0f4acf97c54d507b047ab7914</t>
        </is>
      </c>
      <c r="C29366" t="inlineStr">
        <is>
          <t>2020-06-23 09:50:08+00:00</t>
        </is>
      </c>
      <c r="D29366" t="inlineStr">
        <is>
          <t>verchange</t>
        </is>
      </c>
      <c r="E29366" t="inlineStr">
        <is>
          <t>google-cloud-logging</t>
        </is>
      </c>
      <c r="F29366">
        <f>=1.15.0</f>
        <v/>
      </c>
      <c r="G29366" t="inlineStr">
        <is>
          <t>google-cloud-logging</t>
        </is>
      </c>
      <c r="H29366">
        <f>=1.15.0</f>
        <v/>
      </c>
    </row>
    <row r="29367">
      <c r="A29367" t="inlineStr">
        <is>
          <t>aleph</t>
        </is>
      </c>
      <c r="B29367" t="inlineStr">
        <is>
          <t>3f70723a1ca1fea0f4acf97c54d507b047ab7914</t>
        </is>
      </c>
      <c r="C29367" t="inlineStr">
        <is>
          <t>2020-06-23 09:50:08+00:00</t>
        </is>
      </c>
      <c r="D29367" t="inlineStr">
        <is>
          <t>verchange</t>
        </is>
      </c>
      <c r="E29367" t="inlineStr">
        <is>
          <t>normality</t>
        </is>
      </c>
      <c r="F29367">
        <f>=2.1.1</f>
        <v/>
      </c>
      <c r="G29367" t="inlineStr">
        <is>
          <t>normality</t>
        </is>
      </c>
      <c r="H29367">
        <f>=2.0.0</f>
        <v/>
      </c>
    </row>
    <row r="29368">
      <c r="A29368" t="inlineStr">
        <is>
          <t>aleph</t>
        </is>
      </c>
      <c r="B29368" t="inlineStr">
        <is>
          <t>3f70723a1ca1fea0f4acf97c54d507b047ab7914</t>
        </is>
      </c>
      <c r="C29368" t="inlineStr">
        <is>
          <t>2020-06-23 09:50:08+00:00</t>
        </is>
      </c>
      <c r="D29368" t="inlineStr">
        <is>
          <t>verchange</t>
        </is>
      </c>
      <c r="E29368" t="inlineStr">
        <is>
          <t>servicelayer</t>
        </is>
      </c>
      <c r="F29368">
        <f>=1.12.1</f>
        <v/>
      </c>
      <c r="G29368" t="inlineStr">
        <is>
          <t>servicelayer</t>
        </is>
      </c>
      <c r="H29368">
        <f>=1.11.1</f>
        <v/>
      </c>
    </row>
    <row r="29369">
      <c r="A29369" t="inlineStr">
        <is>
          <t>aleph</t>
        </is>
      </c>
      <c r="B29369" t="inlineStr">
        <is>
          <t>3f70723a1ca1fea0f4acf97c54d507b047ab7914</t>
        </is>
      </c>
      <c r="C29369" t="inlineStr">
        <is>
          <t>2020-06-23 09:50:08+00:00</t>
        </is>
      </c>
      <c r="D29369" t="inlineStr">
        <is>
          <t>rem</t>
        </is>
      </c>
      <c r="E29369" t="inlineStr"/>
      <c r="F29369" t="inlineStr"/>
      <c r="G29369" t="inlineStr">
        <is>
          <t>grpcio</t>
        </is>
      </c>
      <c r="H29369">
        <f>=1.29.0</f>
        <v/>
      </c>
    </row>
    <row r="29370">
      <c r="A29370" t="inlineStr">
        <is>
          <t>aleph</t>
        </is>
      </c>
      <c r="B29370" t="inlineStr">
        <is>
          <t>3f70723a1ca1fea0f4acf97c54d507b047ab7914</t>
        </is>
      </c>
      <c r="C29370" t="inlineStr">
        <is>
          <t>2020-06-23 09:50:08+00:00</t>
        </is>
      </c>
      <c r="D29370" t="inlineStr">
        <is>
          <t>rem</t>
        </is>
      </c>
      <c r="E29370" t="inlineStr"/>
      <c r="F29370" t="inlineStr"/>
      <c r="G29370" t="inlineStr">
        <is>
          <t>google-cloud-storage</t>
        </is>
      </c>
      <c r="H29370">
        <f>=1.29.0</f>
        <v/>
      </c>
    </row>
    <row r="29371">
      <c r="A29371" t="inlineStr">
        <is>
          <t>aleph</t>
        </is>
      </c>
      <c r="B29371" t="inlineStr">
        <is>
          <t>4d3846c05718e1fa007a8db1b24e0cfc721f8aec</t>
        </is>
      </c>
      <c r="C29371" t="inlineStr">
        <is>
          <t>2020-06-29 16:17:15+00:00</t>
        </is>
      </c>
      <c r="D29371" t="inlineStr">
        <is>
          <t>add</t>
        </is>
      </c>
      <c r="E29371" t="inlineStr">
        <is>
          <t>python-frontmatter</t>
        </is>
      </c>
      <c r="F29371">
        <f>=0.5.0</f>
        <v/>
      </c>
      <c r="G29371" t="inlineStr"/>
      <c r="H29371" t="inlineStr"/>
    </row>
    <row r="29372">
      <c r="A29372" t="inlineStr">
        <is>
          <t>aleph</t>
        </is>
      </c>
      <c r="B29372" t="inlineStr">
        <is>
          <t>3a0d91ece2dce88ad3259594c7b642485235a048</t>
        </is>
      </c>
      <c r="C29372" t="inlineStr">
        <is>
          <t>2020-07-01 16:16:25+00:00</t>
        </is>
      </c>
      <c r="D29372" t="inlineStr">
        <is>
          <t>verchange</t>
        </is>
      </c>
      <c r="E29372" t="inlineStr">
        <is>
          <t>servicelayer</t>
        </is>
      </c>
      <c r="F29372">
        <f>=1.13.3</f>
        <v/>
      </c>
      <c r="G29372" t="inlineStr">
        <is>
          <t>servicelayer</t>
        </is>
      </c>
      <c r="H29372">
        <f>=1.12.1</f>
        <v/>
      </c>
    </row>
    <row r="29373">
      <c r="A29373" t="inlineStr">
        <is>
          <t>aleph</t>
        </is>
      </c>
      <c r="B29373" t="inlineStr">
        <is>
          <t>3a0d91ece2dce88ad3259594c7b642485235a048</t>
        </is>
      </c>
      <c r="C29373" t="inlineStr">
        <is>
          <t>2020-07-01 16:16:25+00:00</t>
        </is>
      </c>
      <c r="D29373" t="inlineStr">
        <is>
          <t>verchange</t>
        </is>
      </c>
      <c r="E29373" t="inlineStr">
        <is>
          <t>followthemoney</t>
        </is>
      </c>
      <c r="F29373">
        <f>=1.33.2</f>
        <v/>
      </c>
      <c r="G29373" t="inlineStr">
        <is>
          <t>followthemoney</t>
        </is>
      </c>
      <c r="H29373">
        <f>=1.33.0</f>
        <v/>
      </c>
    </row>
    <row r="29374">
      <c r="A29374" t="inlineStr">
        <is>
          <t>aleph</t>
        </is>
      </c>
      <c r="B29374" t="inlineStr">
        <is>
          <t>629b60231be0171c3ee138b665a8ecc4882e316a</t>
        </is>
      </c>
      <c r="C29374" t="inlineStr">
        <is>
          <t>2020-07-06 07:27:57+00:00</t>
        </is>
      </c>
      <c r="D29374" t="inlineStr">
        <is>
          <t>verchange</t>
        </is>
      </c>
      <c r="E29374" t="inlineStr">
        <is>
          <t>servicelayer</t>
        </is>
      </c>
      <c r="F29374">
        <f>=1.13.4</f>
        <v/>
      </c>
      <c r="G29374" t="inlineStr">
        <is>
          <t>servicelayer</t>
        </is>
      </c>
      <c r="H29374">
        <f>=1.13.3</f>
        <v/>
      </c>
    </row>
    <row r="29375">
      <c r="A29375" t="inlineStr">
        <is>
          <t>aleph</t>
        </is>
      </c>
      <c r="B29375" t="inlineStr">
        <is>
          <t>629b60231be0171c3ee138b665a8ecc4882e316a</t>
        </is>
      </c>
      <c r="C29375" t="inlineStr">
        <is>
          <t>2020-07-06 07:27:57+00:00</t>
        </is>
      </c>
      <c r="D29375" t="inlineStr">
        <is>
          <t>verchange</t>
        </is>
      </c>
      <c r="E29375" t="inlineStr">
        <is>
          <t>followthemoney</t>
        </is>
      </c>
      <c r="F29375">
        <f>=1.33.3</f>
        <v/>
      </c>
      <c r="G29375" t="inlineStr">
        <is>
          <t>followthemoney</t>
        </is>
      </c>
      <c r="H29375">
        <f>=1.33.2</f>
        <v/>
      </c>
    </row>
    <row r="29376">
      <c r="A29376" t="inlineStr">
        <is>
          <t>aleph</t>
        </is>
      </c>
      <c r="B29376" t="inlineStr">
        <is>
          <t>167af6432d5cca45c56a9ca797e454b62aa4815a</t>
        </is>
      </c>
      <c r="C29376" t="inlineStr">
        <is>
          <t>2020-07-13 10:00:08+00:00</t>
        </is>
      </c>
      <c r="D29376" t="inlineStr">
        <is>
          <t>verchange</t>
        </is>
      </c>
      <c r="E29376" t="inlineStr">
        <is>
          <t>followthemoney</t>
        </is>
      </c>
      <c r="F29376">
        <f>=1.33.4</f>
        <v/>
      </c>
      <c r="G29376" t="inlineStr">
        <is>
          <t>followthemoney</t>
        </is>
      </c>
      <c r="H29376">
        <f>=1.33.3</f>
        <v/>
      </c>
    </row>
    <row r="29377">
      <c r="A29377" t="inlineStr">
        <is>
          <t>aleph</t>
        </is>
      </c>
      <c r="B29377" t="inlineStr">
        <is>
          <t>167af6432d5cca45c56a9ca797e454b62aa4815a</t>
        </is>
      </c>
      <c r="C29377" t="inlineStr">
        <is>
          <t>2020-07-13 10:00:08+00:00</t>
        </is>
      </c>
      <c r="D29377" t="inlineStr">
        <is>
          <t>verchange</t>
        </is>
      </c>
      <c r="E29377" t="inlineStr">
        <is>
          <t>SQLAlchemy</t>
        </is>
      </c>
      <c r="F29377">
        <f>=1.3.18</f>
        <v/>
      </c>
      <c r="G29377" t="inlineStr">
        <is>
          <t>SQLAlchemy</t>
        </is>
      </c>
      <c r="H29377">
        <f>=1.3.17</f>
        <v/>
      </c>
    </row>
    <row r="29378">
      <c r="A29378" t="inlineStr">
        <is>
          <t>aleph</t>
        </is>
      </c>
      <c r="B29378" t="inlineStr">
        <is>
          <t>fecb73487877339af40b3963025cb714d9463a7e</t>
        </is>
      </c>
      <c r="C29378" t="inlineStr">
        <is>
          <t>2020-07-22 17:55:17+00:00</t>
        </is>
      </c>
      <c r="D29378" t="inlineStr">
        <is>
          <t>verchange</t>
        </is>
      </c>
      <c r="E29378" t="inlineStr">
        <is>
          <t>followthemoney</t>
        </is>
      </c>
      <c r="F29378">
        <f>=1.33.6</f>
        <v/>
      </c>
      <c r="G29378" t="inlineStr">
        <is>
          <t>followthemoney</t>
        </is>
      </c>
      <c r="H29378">
        <f>=1.33.4</f>
        <v/>
      </c>
    </row>
    <row r="29379">
      <c r="A29379" t="inlineStr">
        <is>
          <t>aleph</t>
        </is>
      </c>
      <c r="B29379" t="inlineStr">
        <is>
          <t>fecb73487877339af40b3963025cb714d9463a7e</t>
        </is>
      </c>
      <c r="C29379" t="inlineStr">
        <is>
          <t>2020-07-22 17:55:17+00:00</t>
        </is>
      </c>
      <c r="D29379" t="inlineStr">
        <is>
          <t>verchange</t>
        </is>
      </c>
      <c r="E29379" t="inlineStr">
        <is>
          <t>Flask-SQLAlchemy</t>
        </is>
      </c>
      <c r="F29379">
        <f>=2.4.4</f>
        <v/>
      </c>
      <c r="G29379" t="inlineStr">
        <is>
          <t>Flask-SQLAlchemy</t>
        </is>
      </c>
      <c r="H29379">
        <f>=2.4.3</f>
        <v/>
      </c>
    </row>
    <row r="29380">
      <c r="A29380" t="inlineStr">
        <is>
          <t>aleph</t>
        </is>
      </c>
      <c r="B29380" t="inlineStr">
        <is>
          <t>d0e4e04e23cb7ee3971298e33ccb1c5171ae0779</t>
        </is>
      </c>
      <c r="C29380" t="inlineStr">
        <is>
          <t>2020-08-03 17:42:21+00:00</t>
        </is>
      </c>
      <c r="D29380" t="inlineStr">
        <is>
          <t>verchange</t>
        </is>
      </c>
      <c r="E29380" t="inlineStr">
        <is>
          <t>elasticsearch</t>
        </is>
      </c>
      <c r="F29380">
        <f>=7.8.1</f>
        <v/>
      </c>
      <c r="G29380" t="inlineStr">
        <is>
          <t>elasticsearch</t>
        </is>
      </c>
      <c r="H29380">
        <f>=7.8.0</f>
        <v/>
      </c>
    </row>
    <row r="29381">
      <c r="A29381" t="inlineStr">
        <is>
          <t>aleph</t>
        </is>
      </c>
      <c r="B29381" t="inlineStr">
        <is>
          <t>d0e4e04e23cb7ee3971298e33ccb1c5171ae0779</t>
        </is>
      </c>
      <c r="C29381" t="inlineStr">
        <is>
          <t>2020-08-03 17:42:21+00:00</t>
        </is>
      </c>
      <c r="D29381" t="inlineStr">
        <is>
          <t>verchange</t>
        </is>
      </c>
      <c r="E29381" t="inlineStr">
        <is>
          <t>urllib3</t>
        </is>
      </c>
      <c r="F29381">
        <f>=1.25.10</f>
        <v/>
      </c>
      <c r="G29381" t="inlineStr">
        <is>
          <t>urllib3</t>
        </is>
      </c>
      <c r="H29381">
        <f>=1.25.9</f>
        <v/>
      </c>
    </row>
    <row r="29382">
      <c r="A29382" t="inlineStr">
        <is>
          <t>aleph</t>
        </is>
      </c>
      <c r="B29382" t="inlineStr">
        <is>
          <t>d0e4e04e23cb7ee3971298e33ccb1c5171ae0779</t>
        </is>
      </c>
      <c r="C29382" t="inlineStr">
        <is>
          <t>2020-08-03 17:42:21+00:00</t>
        </is>
      </c>
      <c r="D29382" t="inlineStr">
        <is>
          <t>verchange</t>
        </is>
      </c>
      <c r="E29382" t="inlineStr">
        <is>
          <t>cryptography</t>
        </is>
      </c>
      <c r="F29382">
        <f>=3.0</f>
        <v/>
      </c>
      <c r="G29382" t="inlineStr">
        <is>
          <t>cryptography</t>
        </is>
      </c>
      <c r="H29382">
        <f>=2.9.2</f>
        <v/>
      </c>
    </row>
    <row r="29383">
      <c r="A29383" t="inlineStr">
        <is>
          <t>aleph</t>
        </is>
      </c>
      <c r="B29383" t="inlineStr">
        <is>
          <t>d0e4e04e23cb7ee3971298e33ccb1c5171ae0779</t>
        </is>
      </c>
      <c r="C29383" t="inlineStr">
        <is>
          <t>2020-08-03 17:42:21+00:00</t>
        </is>
      </c>
      <c r="D29383" t="inlineStr">
        <is>
          <t>verchange</t>
        </is>
      </c>
      <c r="E29383" t="inlineStr">
        <is>
          <t>followthemoney-store</t>
        </is>
      </c>
      <c r="F29383">
        <f>=2.2.1</f>
        <v/>
      </c>
      <c r="G29383" t="inlineStr">
        <is>
          <t>followthemoney-store</t>
        </is>
      </c>
      <c r="H29383">
        <f>=2.1.7</f>
        <v/>
      </c>
    </row>
    <row r="29384">
      <c r="A29384" t="inlineStr">
        <is>
          <t>aleph</t>
        </is>
      </c>
      <c r="B29384" t="inlineStr">
        <is>
          <t>d0e4e04e23cb7ee3971298e33ccb1c5171ae0779</t>
        </is>
      </c>
      <c r="C29384" t="inlineStr">
        <is>
          <t>2020-08-03 17:42:21+00:00</t>
        </is>
      </c>
      <c r="D29384" t="inlineStr">
        <is>
          <t>verchange</t>
        </is>
      </c>
      <c r="E29384" t="inlineStr">
        <is>
          <t>followthemoney</t>
        </is>
      </c>
      <c r="F29384">
        <f>=2.0.1</f>
        <v/>
      </c>
      <c r="G29384" t="inlineStr">
        <is>
          <t>followthemoney</t>
        </is>
      </c>
      <c r="H29384">
        <f>=1.33.6</f>
        <v/>
      </c>
    </row>
    <row r="29385">
      <c r="A29385" t="inlineStr">
        <is>
          <t>aleph</t>
        </is>
      </c>
      <c r="B29385" t="inlineStr">
        <is>
          <t>d0e4e04e23cb7ee3971298e33ccb1c5171ae0779</t>
        </is>
      </c>
      <c r="C29385" t="inlineStr">
        <is>
          <t>2020-08-03 17:42:21+00:00</t>
        </is>
      </c>
      <c r="D29385" t="inlineStr">
        <is>
          <t>verchange</t>
        </is>
      </c>
      <c r="E29385" t="inlineStr">
        <is>
          <t>servicelayer</t>
        </is>
      </c>
      <c r="F29385">
        <f>=1.13.5</f>
        <v/>
      </c>
      <c r="G29385" t="inlineStr">
        <is>
          <t>servicelayer</t>
        </is>
      </c>
      <c r="H29385">
        <f>=1.13.4</f>
        <v/>
      </c>
    </row>
    <row r="29386">
      <c r="A29386" t="inlineStr">
        <is>
          <t>aleph</t>
        </is>
      </c>
      <c r="B29386" t="inlineStr">
        <is>
          <t>1f7b20fd89c44bbcb4c4358a6832d92b31ba7065</t>
        </is>
      </c>
      <c r="C29386" t="inlineStr">
        <is>
          <t>2020-09-01 16:31:47+00:00</t>
        </is>
      </c>
      <c r="D29386" t="inlineStr">
        <is>
          <t>verchange</t>
        </is>
      </c>
      <c r="E29386" t="inlineStr">
        <is>
          <t>elasticsearch</t>
        </is>
      </c>
      <c r="F29386">
        <f>=7.9.1</f>
        <v/>
      </c>
      <c r="G29386" t="inlineStr">
        <is>
          <t>elasticsearch</t>
        </is>
      </c>
      <c r="H29386">
        <f>=7.8.1</f>
        <v/>
      </c>
    </row>
    <row r="29387">
      <c r="A29387" t="inlineStr">
        <is>
          <t>aleph</t>
        </is>
      </c>
      <c r="B29387" t="inlineStr">
        <is>
          <t>1f7b20fd89c44bbcb4c4358a6832d92b31ba7065</t>
        </is>
      </c>
      <c r="C29387" t="inlineStr">
        <is>
          <t>2020-09-01 16:31:47+00:00</t>
        </is>
      </c>
      <c r="D29387" t="inlineStr">
        <is>
          <t>verchange</t>
        </is>
      </c>
      <c r="E29387" t="inlineStr">
        <is>
          <t>Flask-Cors</t>
        </is>
      </c>
      <c r="F29387">
        <f>=3.0.9</f>
        <v/>
      </c>
      <c r="G29387" t="inlineStr">
        <is>
          <t>Flask-Cors</t>
        </is>
      </c>
      <c r="H29387">
        <f>=3.0.8</f>
        <v/>
      </c>
    </row>
    <row r="29388">
      <c r="A29388" t="inlineStr">
        <is>
          <t>aleph</t>
        </is>
      </c>
      <c r="B29388" t="inlineStr">
        <is>
          <t>1f7b20fd89c44bbcb4c4358a6832d92b31ba7065</t>
        </is>
      </c>
      <c r="C29388" t="inlineStr">
        <is>
          <t>2020-09-01 16:31:47+00:00</t>
        </is>
      </c>
      <c r="D29388" t="inlineStr">
        <is>
          <t>verchange</t>
        </is>
      </c>
      <c r="E29388" t="inlineStr">
        <is>
          <t>Flask-Babel</t>
        </is>
      </c>
      <c r="F29388">
        <f>=2.0.0</f>
        <v/>
      </c>
      <c r="G29388" t="inlineStr">
        <is>
          <t>Flask-Babel</t>
        </is>
      </c>
      <c r="H29388">
        <f>=1.0.0</f>
        <v/>
      </c>
    </row>
    <row r="29389">
      <c r="A29389" t="inlineStr">
        <is>
          <t>aleph</t>
        </is>
      </c>
      <c r="B29389" t="inlineStr">
        <is>
          <t>1f7b20fd89c44bbcb4c4358a6832d92b31ba7065</t>
        </is>
      </c>
      <c r="C29389" t="inlineStr">
        <is>
          <t>2020-09-01 16:31:47+00:00</t>
        </is>
      </c>
      <c r="D29389" t="inlineStr">
        <is>
          <t>verchange</t>
        </is>
      </c>
      <c r="E29389" t="inlineStr">
        <is>
          <t>Faker</t>
        </is>
      </c>
      <c r="F29389">
        <f>=4.1.2</f>
        <v/>
      </c>
      <c r="G29389" t="inlineStr">
        <is>
          <t>Faker</t>
        </is>
      </c>
      <c r="H29389">
        <f>=4.1.1</f>
        <v/>
      </c>
    </row>
    <row r="29390">
      <c r="A29390" t="inlineStr">
        <is>
          <t>aleph</t>
        </is>
      </c>
      <c r="B29390" t="inlineStr">
        <is>
          <t>1f7b20fd89c44bbcb4c4358a6832d92b31ba7065</t>
        </is>
      </c>
      <c r="C29390" t="inlineStr">
        <is>
          <t>2020-09-01 16:31:47+00:00</t>
        </is>
      </c>
      <c r="D29390" t="inlineStr">
        <is>
          <t>verchange</t>
        </is>
      </c>
      <c r="E29390" t="inlineStr">
        <is>
          <t>google-cloud-logging</t>
        </is>
      </c>
      <c r="F29390">
        <f>=1.15.1</f>
        <v/>
      </c>
      <c r="G29390" t="inlineStr">
        <is>
          <t>google-cloud-logging</t>
        </is>
      </c>
      <c r="H29390">
        <f>=1.15.0</f>
        <v/>
      </c>
    </row>
    <row r="29391">
      <c r="A29391" t="inlineStr">
        <is>
          <t>aleph</t>
        </is>
      </c>
      <c r="B29391" t="inlineStr">
        <is>
          <t>1f7b20fd89c44bbcb4c4358a6832d92b31ba7065</t>
        </is>
      </c>
      <c r="C29391" t="inlineStr">
        <is>
          <t>2020-09-01 16:31:47+00:00</t>
        </is>
      </c>
      <c r="D29391" t="inlineStr">
        <is>
          <t>verchange</t>
        </is>
      </c>
      <c r="E29391" t="inlineStr">
        <is>
          <t>SQLAlchemy</t>
        </is>
      </c>
      <c r="F29391">
        <f>=1.3.19</f>
        <v/>
      </c>
      <c r="G29391" t="inlineStr">
        <is>
          <t>SQLAlchemy</t>
        </is>
      </c>
      <c r="H29391">
        <f>=1.3.18</f>
        <v/>
      </c>
    </row>
    <row r="29392">
      <c r="A29392" t="inlineStr">
        <is>
          <t>aleph</t>
        </is>
      </c>
      <c r="B29392" t="inlineStr">
        <is>
          <t>1f7b20fd89c44bbcb4c4358a6832d92b31ba7065</t>
        </is>
      </c>
      <c r="C29392" t="inlineStr">
        <is>
          <t>2020-09-01 16:31:47+00:00</t>
        </is>
      </c>
      <c r="D29392" t="inlineStr">
        <is>
          <t>verchange</t>
        </is>
      </c>
      <c r="E29392" t="inlineStr">
        <is>
          <t>cryptography</t>
        </is>
      </c>
      <c r="F29392">
        <f>=3.1</f>
        <v/>
      </c>
      <c r="G29392" t="inlineStr">
        <is>
          <t>cryptography</t>
        </is>
      </c>
      <c r="H29392">
        <f>=3.0</f>
        <v/>
      </c>
    </row>
    <row r="29393">
      <c r="A29393" t="inlineStr">
        <is>
          <t>aleph</t>
        </is>
      </c>
      <c r="B29393" t="inlineStr">
        <is>
          <t>1f7b20fd89c44bbcb4c4358a6832d92b31ba7065</t>
        </is>
      </c>
      <c r="C29393" t="inlineStr">
        <is>
          <t>2020-09-01 16:31:47+00:00</t>
        </is>
      </c>
      <c r="D29393" t="inlineStr">
        <is>
          <t>verchange</t>
        </is>
      </c>
      <c r="E29393" t="inlineStr">
        <is>
          <t>apispec</t>
        </is>
      </c>
      <c r="F29393">
        <f>=3.3.2</f>
        <v/>
      </c>
      <c r="G29393" t="inlineStr">
        <is>
          <t>apispec</t>
        </is>
      </c>
      <c r="H29393">
        <f>=3.3.1</f>
        <v/>
      </c>
    </row>
    <row r="29394">
      <c r="A29394" t="inlineStr">
        <is>
          <t>aleph</t>
        </is>
      </c>
      <c r="B29394" t="inlineStr">
        <is>
          <t>1f7b20fd89c44bbcb4c4358a6832d92b31ba7065</t>
        </is>
      </c>
      <c r="C29394" t="inlineStr">
        <is>
          <t>2020-09-01 16:31:47+00:00</t>
        </is>
      </c>
      <c r="D29394" t="inlineStr">
        <is>
          <t>verchange</t>
        </is>
      </c>
      <c r="E29394" t="inlineStr">
        <is>
          <t>factory-boy</t>
        </is>
      </c>
      <c r="F29394">
        <f>=3.0.1</f>
        <v/>
      </c>
      <c r="G29394" t="inlineStr">
        <is>
          <t>factory-boy</t>
        </is>
      </c>
      <c r="H29394">
        <f>=2.12.0</f>
        <v/>
      </c>
    </row>
    <row r="29395">
      <c r="A29395" t="inlineStr">
        <is>
          <t>aleph</t>
        </is>
      </c>
      <c r="B29395" t="inlineStr">
        <is>
          <t>1f7b20fd89c44bbcb4c4358a6832d92b31ba7065</t>
        </is>
      </c>
      <c r="C29395" t="inlineStr">
        <is>
          <t>2020-09-01 16:31:47+00:00</t>
        </is>
      </c>
      <c r="D29395" t="inlineStr">
        <is>
          <t>verchange</t>
        </is>
      </c>
      <c r="E29395" t="inlineStr">
        <is>
          <t>followthemoney-store</t>
        </is>
      </c>
      <c r="F29395">
        <f>=2.2.2</f>
        <v/>
      </c>
      <c r="G29395" t="inlineStr">
        <is>
          <t>followthemoney-store</t>
        </is>
      </c>
      <c r="H29395">
        <f>=2.2.1</f>
        <v/>
      </c>
    </row>
    <row r="29396">
      <c r="A29396" t="inlineStr">
        <is>
          <t>aleph</t>
        </is>
      </c>
      <c r="B29396" t="inlineStr">
        <is>
          <t>1f7b20fd89c44bbcb4c4358a6832d92b31ba7065</t>
        </is>
      </c>
      <c r="C29396" t="inlineStr">
        <is>
          <t>2020-09-01 16:31:47+00:00</t>
        </is>
      </c>
      <c r="D29396" t="inlineStr">
        <is>
          <t>verchange</t>
        </is>
      </c>
      <c r="E29396" t="inlineStr">
        <is>
          <t>followthemoney</t>
        </is>
      </c>
      <c r="F29396">
        <f>=2.1.7</f>
        <v/>
      </c>
      <c r="G29396" t="inlineStr">
        <is>
          <t>followthemoney</t>
        </is>
      </c>
      <c r="H29396">
        <f>=2.0.1</f>
        <v/>
      </c>
    </row>
    <row r="29397">
      <c r="A29397" t="inlineStr">
        <is>
          <t>aleph</t>
        </is>
      </c>
      <c r="B29397" t="inlineStr">
        <is>
          <t>1f7b20fd89c44bbcb4c4358a6832d92b31ba7065</t>
        </is>
      </c>
      <c r="C29397" t="inlineStr">
        <is>
          <t>2020-09-01 16:31:47+00:00</t>
        </is>
      </c>
      <c r="D29397" t="inlineStr">
        <is>
          <t>verchange</t>
        </is>
      </c>
      <c r="E29397" t="inlineStr">
        <is>
          <t>pantomime</t>
        </is>
      </c>
      <c r="F29397">
        <f>=0.4.1</f>
        <v/>
      </c>
      <c r="G29397" t="inlineStr">
        <is>
          <t>pantomime</t>
        </is>
      </c>
      <c r="H29397">
        <f>=0.4.0</f>
        <v/>
      </c>
    </row>
    <row r="29398">
      <c r="A29398" t="inlineStr">
        <is>
          <t>aleph</t>
        </is>
      </c>
      <c r="B29398" t="inlineStr">
        <is>
          <t>1f7b20fd89c44bbcb4c4358a6832d92b31ba7065</t>
        </is>
      </c>
      <c r="C29398" t="inlineStr">
        <is>
          <t>2020-09-01 16:31:47+00:00</t>
        </is>
      </c>
      <c r="D29398" t="inlineStr">
        <is>
          <t>verchange</t>
        </is>
      </c>
      <c r="E29398" t="inlineStr">
        <is>
          <t>servicelayer</t>
        </is>
      </c>
      <c r="F29398">
        <f>=1.14.0</f>
        <v/>
      </c>
      <c r="G29398" t="inlineStr">
        <is>
          <t>servicelayer</t>
        </is>
      </c>
      <c r="H29398">
        <f>=1.13.5</f>
        <v/>
      </c>
    </row>
    <row r="29399">
      <c r="A29399" t="inlineStr">
        <is>
          <t>aleph</t>
        </is>
      </c>
      <c r="B29399" t="inlineStr">
        <is>
          <t>1f7b20fd89c44bbcb4c4358a6832d92b31ba7065</t>
        </is>
      </c>
      <c r="C29399" t="inlineStr">
        <is>
          <t>2020-09-01 16:31:47+00:00</t>
        </is>
      </c>
      <c r="D29399" t="inlineStr">
        <is>
          <t>rem</t>
        </is>
      </c>
      <c r="E29399" t="inlineStr"/>
      <c r="F29399" t="inlineStr"/>
      <c r="G29399" t="inlineStr">
        <is>
          <t>rdflib</t>
        </is>
      </c>
      <c r="H29399">
        <f>=5.0.0</f>
        <v/>
      </c>
    </row>
    <row r="29400">
      <c r="A29400" t="inlineStr">
        <is>
          <t>aleph</t>
        </is>
      </c>
      <c r="B29400" t="inlineStr">
        <is>
          <t>1f7b20fd89c44bbcb4c4358a6832d92b31ba7065</t>
        </is>
      </c>
      <c r="C29400" t="inlineStr">
        <is>
          <t>2020-09-01 16:31:47+00:00</t>
        </is>
      </c>
      <c r="D29400" t="inlineStr">
        <is>
          <t>rem</t>
        </is>
      </c>
      <c r="E29400" t="inlineStr"/>
      <c r="F29400" t="inlineStr"/>
      <c r="G29400" t="inlineStr">
        <is>
          <t>networkx</t>
        </is>
      </c>
      <c r="H29400">
        <f>=2.4</f>
        <v/>
      </c>
    </row>
    <row r="29401">
      <c r="A29401" t="inlineStr">
        <is>
          <t>aleph</t>
        </is>
      </c>
      <c r="B29401" t="inlineStr">
        <is>
          <t>5faa8dadaa5ab024f068ab7c6ed9ed71d91307f0</t>
        </is>
      </c>
      <c r="C29401" t="inlineStr">
        <is>
          <t>2020-09-18 15:08:14+00:00</t>
        </is>
      </c>
      <c r="D29401" t="inlineStr">
        <is>
          <t>verchange</t>
        </is>
      </c>
      <c r="E29401" t="inlineStr">
        <is>
          <t>followthemoney-store</t>
        </is>
      </c>
      <c r="F29401">
        <f>=2.2.3</f>
        <v/>
      </c>
      <c r="G29401" t="inlineStr">
        <is>
          <t>followthemoney-store</t>
        </is>
      </c>
      <c r="H29401">
        <f>=2.2.2</f>
        <v/>
      </c>
    </row>
    <row r="29402">
      <c r="A29402" t="inlineStr">
        <is>
          <t>aleph</t>
        </is>
      </c>
      <c r="B29402" t="inlineStr">
        <is>
          <t>5faa8dadaa5ab024f068ab7c6ed9ed71d91307f0</t>
        </is>
      </c>
      <c r="C29402" t="inlineStr">
        <is>
          <t>2020-09-18 15:08:14+00:00</t>
        </is>
      </c>
      <c r="D29402" t="inlineStr">
        <is>
          <t>verchange</t>
        </is>
      </c>
      <c r="E29402" t="inlineStr">
        <is>
          <t>followthemoney</t>
        </is>
      </c>
      <c r="F29402">
        <f>=2.1.9</f>
        <v/>
      </c>
      <c r="G29402" t="inlineStr">
        <is>
          <t>followthemoney</t>
        </is>
      </c>
      <c r="H29402">
        <f>=2.1.7</f>
        <v/>
      </c>
    </row>
    <row r="29403">
      <c r="A29403" t="inlineStr">
        <is>
          <t>aleph</t>
        </is>
      </c>
      <c r="B29403" t="inlineStr">
        <is>
          <t>5faa8dadaa5ab024f068ab7c6ed9ed71d91307f0</t>
        </is>
      </c>
      <c r="C29403" t="inlineStr">
        <is>
          <t>2020-09-18 15:08:14+00:00</t>
        </is>
      </c>
      <c r="D29403" t="inlineStr">
        <is>
          <t>verchange</t>
        </is>
      </c>
      <c r="E29403" t="inlineStr">
        <is>
          <t>servicelayer</t>
        </is>
      </c>
      <c r="F29403">
        <f>=1.14.1</f>
        <v/>
      </c>
      <c r="G29403" t="inlineStr">
        <is>
          <t>servicelayer</t>
        </is>
      </c>
      <c r="H29403">
        <f>=1.14.0</f>
        <v/>
      </c>
    </row>
    <row r="29404">
      <c r="A29404" t="inlineStr">
        <is>
          <t>aleph</t>
        </is>
      </c>
      <c r="B29404" t="inlineStr">
        <is>
          <t>5faa8dadaa5ab024f068ab7c6ed9ed71d91307f0</t>
        </is>
      </c>
      <c r="C29404" t="inlineStr">
        <is>
          <t>2020-09-18 15:08:14+00:00</t>
        </is>
      </c>
      <c r="D29404" t="inlineStr">
        <is>
          <t>verchange</t>
        </is>
      </c>
      <c r="E29404" t="inlineStr">
        <is>
          <t>alembic</t>
        </is>
      </c>
      <c r="F29404">
        <f>=1.4.3</f>
        <v/>
      </c>
      <c r="G29404" t="inlineStr">
        <is>
          <t>alembic</t>
        </is>
      </c>
      <c r="H29404">
        <f>=1.4.2</f>
        <v/>
      </c>
    </row>
    <row r="29405">
      <c r="A29405" t="inlineStr">
        <is>
          <t>aleph</t>
        </is>
      </c>
      <c r="B29405" t="inlineStr">
        <is>
          <t>5faa8dadaa5ab024f068ab7c6ed9ed71d91307f0</t>
        </is>
      </c>
      <c r="C29405" t="inlineStr">
        <is>
          <t>2020-09-18 15:08:14+00:00</t>
        </is>
      </c>
      <c r="D29405" t="inlineStr">
        <is>
          <t>rem</t>
        </is>
      </c>
      <c r="E29405" t="inlineStr"/>
      <c r="F29405" t="inlineStr"/>
      <c r="G29405" t="inlineStr">
        <is>
          <t>zipstream</t>
        </is>
      </c>
      <c r="H29405">
        <f>=1.1.4</f>
        <v/>
      </c>
    </row>
    <row r="29406">
      <c r="A29406" t="inlineStr">
        <is>
          <t>aleph</t>
        </is>
      </c>
      <c r="B29406" t="inlineStr">
        <is>
          <t>048283ab07beb968fb5e2a6adee90e8650fac1d2</t>
        </is>
      </c>
      <c r="C29406" t="inlineStr">
        <is>
          <t>2020-09-26 10:30:49+00:00</t>
        </is>
      </c>
      <c r="D29406" t="inlineStr">
        <is>
          <t>verchange</t>
        </is>
      </c>
      <c r="E29406" t="inlineStr">
        <is>
          <t>Faker</t>
        </is>
      </c>
      <c r="F29406">
        <f>=4.1.3</f>
        <v/>
      </c>
      <c r="G29406" t="inlineStr">
        <is>
          <t>Faker</t>
        </is>
      </c>
      <c r="H29406">
        <f>=4.1.2</f>
        <v/>
      </c>
    </row>
    <row r="29407">
      <c r="A29407" t="inlineStr">
        <is>
          <t>aleph</t>
        </is>
      </c>
      <c r="B29407" t="inlineStr">
        <is>
          <t>048283ab07beb968fb5e2a6adee90e8650fac1d2</t>
        </is>
      </c>
      <c r="C29407" t="inlineStr">
        <is>
          <t>2020-09-26 10:30:49+00:00</t>
        </is>
      </c>
      <c r="D29407" t="inlineStr">
        <is>
          <t>verchange</t>
        </is>
      </c>
      <c r="E29407" t="inlineStr">
        <is>
          <t>servicelayer</t>
        </is>
      </c>
      <c r="F29407">
        <f>=1.15.0</f>
        <v/>
      </c>
      <c r="G29407" t="inlineStr">
        <is>
          <t>servicelayer</t>
        </is>
      </c>
      <c r="H29407">
        <f>=1.14.1</f>
        <v/>
      </c>
    </row>
    <row r="29408">
      <c r="A29408" t="inlineStr">
        <is>
          <t>aleph</t>
        </is>
      </c>
      <c r="B29408" t="inlineStr">
        <is>
          <t>048283ab07beb968fb5e2a6adee90e8650fac1d2</t>
        </is>
      </c>
      <c r="C29408" t="inlineStr">
        <is>
          <t>2020-09-26 10:30:49+00:00</t>
        </is>
      </c>
      <c r="D29408" t="inlineStr">
        <is>
          <t>add</t>
        </is>
      </c>
      <c r="E29408" t="inlineStr">
        <is>
          <t>zipstream-new</t>
        </is>
      </c>
      <c r="F29408">
        <f>=1.1.8</f>
        <v/>
      </c>
      <c r="G29408" t="inlineStr"/>
      <c r="H29408" t="inlineStr"/>
    </row>
    <row r="29409">
      <c r="A29409" t="inlineStr">
        <is>
          <t>aleph</t>
        </is>
      </c>
      <c r="B29409" t="inlineStr">
        <is>
          <t>2c5408c4ab3d1c013944fe6a1dd76a019d06227a</t>
        </is>
      </c>
      <c r="C29409" t="inlineStr">
        <is>
          <t>2020-10-07 08:27:11+00:00</t>
        </is>
      </c>
      <c r="D29409" t="inlineStr">
        <is>
          <t>verchange</t>
        </is>
      </c>
      <c r="E29409" t="inlineStr">
        <is>
          <t>python-json-logger</t>
        </is>
      </c>
      <c r="F29409">
        <f>=2.0.0</f>
        <v/>
      </c>
      <c r="G29409" t="inlineStr">
        <is>
          <t>python-json-logger</t>
        </is>
      </c>
      <c r="H29409">
        <f>=0.1.11</f>
        <v/>
      </c>
    </row>
    <row r="29410">
      <c r="A29410" t="inlineStr">
        <is>
          <t>aleph</t>
        </is>
      </c>
      <c r="B29410" t="inlineStr">
        <is>
          <t>2c5408c4ab3d1c013944fe6a1dd76a019d06227a</t>
        </is>
      </c>
      <c r="C29410" t="inlineStr">
        <is>
          <t>2020-10-07 08:27:11+00:00</t>
        </is>
      </c>
      <c r="D29410" t="inlineStr">
        <is>
          <t>verchange</t>
        </is>
      </c>
      <c r="E29410" t="inlineStr">
        <is>
          <t>Faker</t>
        </is>
      </c>
      <c r="F29410">
        <f>=4.4.0</f>
        <v/>
      </c>
      <c r="G29410" t="inlineStr">
        <is>
          <t>Faker</t>
        </is>
      </c>
      <c r="H29410">
        <f>=4.1.3</f>
        <v/>
      </c>
    </row>
    <row r="29411">
      <c r="A29411" t="inlineStr">
        <is>
          <t>aleph</t>
        </is>
      </c>
      <c r="B29411" t="inlineStr">
        <is>
          <t>2c5408c4ab3d1c013944fe6a1dd76a019d06227a</t>
        </is>
      </c>
      <c r="C29411" t="inlineStr">
        <is>
          <t>2020-10-07 08:27:11+00:00</t>
        </is>
      </c>
      <c r="D29411" t="inlineStr">
        <is>
          <t>verchange</t>
        </is>
      </c>
      <c r="E29411" t="inlineStr">
        <is>
          <t>cryptography</t>
        </is>
      </c>
      <c r="F29411">
        <f>=3.1.1</f>
        <v/>
      </c>
      <c r="G29411" t="inlineStr">
        <is>
          <t>cryptography</t>
        </is>
      </c>
      <c r="H29411">
        <f>=3.1</f>
        <v/>
      </c>
    </row>
    <row r="29412">
      <c r="A29412" t="inlineStr">
        <is>
          <t>aleph</t>
        </is>
      </c>
      <c r="B29412" t="inlineStr">
        <is>
          <t>2c5408c4ab3d1c013944fe6a1dd76a019d06227a</t>
        </is>
      </c>
      <c r="C29412" t="inlineStr">
        <is>
          <t>2020-10-07 08:27:11+00:00</t>
        </is>
      </c>
      <c r="D29412" t="inlineStr">
        <is>
          <t>verchange</t>
        </is>
      </c>
      <c r="E29412" t="inlineStr">
        <is>
          <t>apispec</t>
        </is>
      </c>
      <c r="F29412">
        <f>=4.0.0</f>
        <v/>
      </c>
      <c r="G29412" t="inlineStr">
        <is>
          <t>apispec</t>
        </is>
      </c>
      <c r="H29412">
        <f>=3.3.2</f>
        <v/>
      </c>
    </row>
    <row r="29413">
      <c r="A29413" t="inlineStr">
        <is>
          <t>aleph</t>
        </is>
      </c>
      <c r="B29413" t="inlineStr">
        <is>
          <t>2c5408c4ab3d1c013944fe6a1dd76a019d06227a</t>
        </is>
      </c>
      <c r="C29413" t="inlineStr">
        <is>
          <t>2020-10-07 08:27:11+00:00</t>
        </is>
      </c>
      <c r="D29413" t="inlineStr">
        <is>
          <t>verchange</t>
        </is>
      </c>
      <c r="E29413" t="inlineStr">
        <is>
          <t>factory-boy</t>
        </is>
      </c>
      <c r="F29413">
        <f>=3.1.0</f>
        <v/>
      </c>
      <c r="G29413" t="inlineStr">
        <is>
          <t>factory-boy</t>
        </is>
      </c>
      <c r="H29413">
        <f>=3.0.1</f>
        <v/>
      </c>
    </row>
    <row r="29414">
      <c r="A29414" t="inlineStr">
        <is>
          <t>aleph</t>
        </is>
      </c>
      <c r="B29414" t="inlineStr">
        <is>
          <t>f7cb510ccf05130b72083dd1e9cef09d71827fc3</t>
        </is>
      </c>
      <c r="C29414" t="inlineStr">
        <is>
          <t>2020-10-21 06:45:28+00:00</t>
        </is>
      </c>
      <c r="D29414" t="inlineStr">
        <is>
          <t>verchange</t>
        </is>
      </c>
      <c r="E29414" t="inlineStr">
        <is>
          <t>python-json-logger</t>
        </is>
      </c>
      <c r="F29414">
        <f>=2.0.1</f>
        <v/>
      </c>
      <c r="G29414" t="inlineStr">
        <is>
          <t>python-json-logger</t>
        </is>
      </c>
      <c r="H29414">
        <f>=2.0.0</f>
        <v/>
      </c>
    </row>
    <row r="29415">
      <c r="A29415" t="inlineStr">
        <is>
          <t>aleph</t>
        </is>
      </c>
      <c r="B29415" t="inlineStr">
        <is>
          <t>f7cb510ccf05130b72083dd1e9cef09d71827fc3</t>
        </is>
      </c>
      <c r="C29415" t="inlineStr">
        <is>
          <t>2020-10-21 06:45:28+00:00</t>
        </is>
      </c>
      <c r="D29415" t="inlineStr">
        <is>
          <t>verchange</t>
        </is>
      </c>
      <c r="E29415" t="inlineStr">
        <is>
          <t>urllib3</t>
        </is>
      </c>
      <c r="F29415">
        <f>=1.25.11</f>
        <v/>
      </c>
      <c r="G29415" t="inlineStr">
        <is>
          <t>urllib3</t>
        </is>
      </c>
      <c r="H29415">
        <f>=1.25.10</f>
        <v/>
      </c>
    </row>
    <row r="29416">
      <c r="A29416" t="inlineStr">
        <is>
          <t>aleph</t>
        </is>
      </c>
      <c r="B29416" t="inlineStr">
        <is>
          <t>f7cb510ccf05130b72083dd1e9cef09d71827fc3</t>
        </is>
      </c>
      <c r="C29416" t="inlineStr">
        <is>
          <t>2020-10-21 06:45:28+00:00</t>
        </is>
      </c>
      <c r="D29416" t="inlineStr">
        <is>
          <t>verchange</t>
        </is>
      </c>
      <c r="E29416" t="inlineStr">
        <is>
          <t>authlib</t>
        </is>
      </c>
      <c r="F29416">
        <f>=0.15.2</f>
        <v/>
      </c>
      <c r="G29416" t="inlineStr">
        <is>
          <t>authlib</t>
        </is>
      </c>
      <c r="H29416">
        <f>=0.14.3</f>
        <v/>
      </c>
    </row>
    <row r="29417">
      <c r="A29417" t="inlineStr">
        <is>
          <t>aleph</t>
        </is>
      </c>
      <c r="B29417" t="inlineStr">
        <is>
          <t>f7cb510ccf05130b72083dd1e9cef09d71827fc3</t>
        </is>
      </c>
      <c r="C29417" t="inlineStr">
        <is>
          <t>2020-10-21 06:45:28+00:00</t>
        </is>
      </c>
      <c r="D29417" t="inlineStr">
        <is>
          <t>verchange</t>
        </is>
      </c>
      <c r="E29417" t="inlineStr">
        <is>
          <t>Faker</t>
        </is>
      </c>
      <c r="F29417">
        <f>=4.14.0</f>
        <v/>
      </c>
      <c r="G29417" t="inlineStr">
        <is>
          <t>Faker</t>
        </is>
      </c>
      <c r="H29417">
        <f>=4.4.0</f>
        <v/>
      </c>
    </row>
    <row r="29418">
      <c r="A29418" t="inlineStr">
        <is>
          <t>aleph</t>
        </is>
      </c>
      <c r="B29418" t="inlineStr">
        <is>
          <t>f7cb510ccf05130b72083dd1e9cef09d71827fc3</t>
        </is>
      </c>
      <c r="C29418" t="inlineStr">
        <is>
          <t>2020-10-21 06:45:28+00:00</t>
        </is>
      </c>
      <c r="D29418" t="inlineStr">
        <is>
          <t>verchange</t>
        </is>
      </c>
      <c r="E29418" t="inlineStr">
        <is>
          <t>SQLAlchemy</t>
        </is>
      </c>
      <c r="F29418">
        <f>=1.3.20</f>
        <v/>
      </c>
      <c r="G29418" t="inlineStr">
        <is>
          <t>SQLAlchemy</t>
        </is>
      </c>
      <c r="H29418">
        <f>=1.3.19</f>
        <v/>
      </c>
    </row>
    <row r="29419">
      <c r="A29419" t="inlineStr">
        <is>
          <t>aleph</t>
        </is>
      </c>
      <c r="B29419" t="inlineStr">
        <is>
          <t>f7cb510ccf05130b72083dd1e9cef09d71827fc3</t>
        </is>
      </c>
      <c r="C29419" t="inlineStr">
        <is>
          <t>2020-10-21 06:45:28+00:00</t>
        </is>
      </c>
      <c r="D29419" t="inlineStr">
        <is>
          <t>verchange</t>
        </is>
      </c>
      <c r="E29419" t="inlineStr">
        <is>
          <t>servicelayer</t>
        </is>
      </c>
      <c r="F29419">
        <f>=1.15.1</f>
        <v/>
      </c>
      <c r="G29419" t="inlineStr">
        <is>
          <t>servicelayer</t>
        </is>
      </c>
      <c r="H29419">
        <f>=1.15.0</f>
        <v/>
      </c>
    </row>
    <row r="29420">
      <c r="A29420" t="inlineStr">
        <is>
          <t>aleph</t>
        </is>
      </c>
      <c r="B29420" t="inlineStr">
        <is>
          <t>36ecd424546e742b209d2b6697518fa59ab1db49</t>
        </is>
      </c>
      <c r="C29420" t="inlineStr">
        <is>
          <t>2020-11-14 20:20:18+00:00</t>
        </is>
      </c>
      <c r="D29420" t="inlineStr">
        <is>
          <t>verchange</t>
        </is>
      </c>
      <c r="E29420" t="inlineStr">
        <is>
          <t>elasticsearch</t>
        </is>
      </c>
      <c r="F29420">
        <f>=7.10.0</f>
        <v/>
      </c>
      <c r="G29420" t="inlineStr">
        <is>
          <t>elasticsearch</t>
        </is>
      </c>
      <c r="H29420">
        <f>=7.9.1</f>
        <v/>
      </c>
    </row>
    <row r="29421">
      <c r="A29421" t="inlineStr">
        <is>
          <t>aleph</t>
        </is>
      </c>
      <c r="B29421" t="inlineStr">
        <is>
          <t>36ecd424546e742b209d2b6697518fa59ab1db49</t>
        </is>
      </c>
      <c r="C29421" t="inlineStr">
        <is>
          <t>2020-11-14 20:20:18+00:00</t>
        </is>
      </c>
      <c r="D29421" t="inlineStr">
        <is>
          <t>verchange</t>
        </is>
      </c>
      <c r="E29421" t="inlineStr">
        <is>
          <t>urllib3</t>
        </is>
      </c>
      <c r="F29421">
        <f>=1.26.2</f>
        <v/>
      </c>
      <c r="G29421" t="inlineStr">
        <is>
          <t>urllib3</t>
        </is>
      </c>
      <c r="H29421">
        <f>=1.25.11</f>
        <v/>
      </c>
    </row>
    <row r="29422">
      <c r="A29422" t="inlineStr">
        <is>
          <t>aleph</t>
        </is>
      </c>
      <c r="B29422" t="inlineStr">
        <is>
          <t>36ecd424546e742b209d2b6697518fa59ab1db49</t>
        </is>
      </c>
      <c r="C29422" t="inlineStr">
        <is>
          <t>2020-11-14 20:20:18+00:00</t>
        </is>
      </c>
      <c r="D29422" t="inlineStr">
        <is>
          <t>verchange</t>
        </is>
      </c>
      <c r="E29422" t="inlineStr">
        <is>
          <t>Babel</t>
        </is>
      </c>
      <c r="F29422">
        <f>=2.9.0</f>
        <v/>
      </c>
      <c r="G29422" t="inlineStr">
        <is>
          <t>Babel</t>
        </is>
      </c>
      <c r="H29422">
        <f>=2.8.0</f>
        <v/>
      </c>
    </row>
    <row r="29423">
      <c r="A29423" t="inlineStr">
        <is>
          <t>aleph</t>
        </is>
      </c>
      <c r="B29423" t="inlineStr">
        <is>
          <t>36ecd424546e742b209d2b6697518fa59ab1db49</t>
        </is>
      </c>
      <c r="C29423" t="inlineStr">
        <is>
          <t>2020-11-14 20:20:18+00:00</t>
        </is>
      </c>
      <c r="D29423" t="inlineStr">
        <is>
          <t>verchange</t>
        </is>
      </c>
      <c r="E29423" t="inlineStr">
        <is>
          <t>Faker</t>
        </is>
      </c>
      <c r="F29423">
        <f>=4.14.2</f>
        <v/>
      </c>
      <c r="G29423" t="inlineStr">
        <is>
          <t>Faker</t>
        </is>
      </c>
      <c r="H29423">
        <f>=4.14.0</f>
        <v/>
      </c>
    </row>
    <row r="29424">
      <c r="A29424" t="inlineStr">
        <is>
          <t>aleph</t>
        </is>
      </c>
      <c r="B29424" t="inlineStr">
        <is>
          <t>36ecd424546e742b209d2b6697518fa59ab1db49</t>
        </is>
      </c>
      <c r="C29424" t="inlineStr">
        <is>
          <t>2020-11-14 20:20:18+00:00</t>
        </is>
      </c>
      <c r="D29424" t="inlineStr">
        <is>
          <t>verchange</t>
        </is>
      </c>
      <c r="E29424" t="inlineStr">
        <is>
          <t>requests</t>
        </is>
      </c>
      <c r="F29424">
        <f>=2.25.0</f>
        <v/>
      </c>
      <c r="G29424" t="inlineStr">
        <is>
          <t>requests</t>
        </is>
      </c>
      <c r="H29424">
        <f>=2.24.0</f>
        <v/>
      </c>
    </row>
    <row r="29425">
      <c r="A29425" t="inlineStr">
        <is>
          <t>aleph</t>
        </is>
      </c>
      <c r="B29425" t="inlineStr">
        <is>
          <t>36ecd424546e742b209d2b6697518fa59ab1db49</t>
        </is>
      </c>
      <c r="C29425" t="inlineStr">
        <is>
          <t>2020-11-14 20:20:18+00:00</t>
        </is>
      </c>
      <c r="D29425" t="inlineStr">
        <is>
          <t>verchange</t>
        </is>
      </c>
      <c r="E29425" t="inlineStr">
        <is>
          <t>cryptography</t>
        </is>
      </c>
      <c r="F29425">
        <f>=3.2.1</f>
        <v/>
      </c>
      <c r="G29425" t="inlineStr">
        <is>
          <t>cryptography</t>
        </is>
      </c>
      <c r="H29425">
        <f>=3.1.1</f>
        <v/>
      </c>
    </row>
    <row r="29426">
      <c r="A29426" t="inlineStr">
        <is>
          <t>aleph</t>
        </is>
      </c>
      <c r="B29426" t="inlineStr">
        <is>
          <t>36ecd424546e742b209d2b6697518fa59ab1db49</t>
        </is>
      </c>
      <c r="C29426" t="inlineStr">
        <is>
          <t>2020-11-14 20:20:18+00:00</t>
        </is>
      </c>
      <c r="D29426" t="inlineStr">
        <is>
          <t>verchange</t>
        </is>
      </c>
      <c r="E29426" t="inlineStr">
        <is>
          <t>followthemoney</t>
        </is>
      </c>
      <c r="F29426">
        <f>=2.1.11</f>
        <v/>
      </c>
      <c r="G29426" t="inlineStr">
        <is>
          <t>followthemoney</t>
        </is>
      </c>
      <c r="H29426">
        <f>=2.1.9</f>
        <v/>
      </c>
    </row>
    <row r="29427">
      <c r="A29427" t="inlineStr">
        <is>
          <t>aleph</t>
        </is>
      </c>
      <c r="B29427" t="inlineStr">
        <is>
          <t>5412447816fbecb0d6c876a5914b2cc21f8ae175</t>
        </is>
      </c>
      <c r="C29427" t="inlineStr">
        <is>
          <t>2020-11-28 12:58:45+00:00</t>
        </is>
      </c>
      <c r="D29427" t="inlineStr">
        <is>
          <t>verchange</t>
        </is>
      </c>
      <c r="E29427" t="inlineStr">
        <is>
          <t>Faker</t>
        </is>
      </c>
      <c r="F29427">
        <f>=4.17.1</f>
        <v/>
      </c>
      <c r="G29427" t="inlineStr">
        <is>
          <t>Faker</t>
        </is>
      </c>
      <c r="H29427">
        <f>=4.14.2</f>
        <v/>
      </c>
    </row>
    <row r="29428">
      <c r="A29428" t="inlineStr">
        <is>
          <t>aleph</t>
        </is>
      </c>
      <c r="B29428" t="inlineStr">
        <is>
          <t>5412447816fbecb0d6c876a5914b2cc21f8ae175</t>
        </is>
      </c>
      <c r="C29428" t="inlineStr">
        <is>
          <t>2020-11-28 12:58:45+00:00</t>
        </is>
      </c>
      <c r="D29428" t="inlineStr">
        <is>
          <t>verchange</t>
        </is>
      </c>
      <c r="E29428" t="inlineStr">
        <is>
          <t>followthemoney</t>
        </is>
      </c>
      <c r="F29428">
        <f>=2.1.13</f>
        <v/>
      </c>
      <c r="G29428" t="inlineStr">
        <is>
          <t>followthemoney</t>
        </is>
      </c>
      <c r="H29428">
        <f>=2.1.11</f>
        <v/>
      </c>
    </row>
    <row r="29429">
      <c r="A29429" t="inlineStr">
        <is>
          <t>aleph</t>
        </is>
      </c>
      <c r="B29429" t="inlineStr">
        <is>
          <t>5412447816fbecb0d6c876a5914b2cc21f8ae175</t>
        </is>
      </c>
      <c r="C29429" t="inlineStr">
        <is>
          <t>2020-11-28 12:58:45+00:00</t>
        </is>
      </c>
      <c r="D29429" t="inlineStr">
        <is>
          <t>verchange</t>
        </is>
      </c>
      <c r="E29429" t="inlineStr">
        <is>
          <t>google-cloud-logging</t>
        </is>
      </c>
      <c r="F29429">
        <f>=2.0.0</f>
        <v/>
      </c>
      <c r="G29429" t="inlineStr">
        <is>
          <t>google-cloud-logging</t>
        </is>
      </c>
      <c r="H29429">
        <f>=1.15.1</f>
        <v/>
      </c>
    </row>
    <row r="29430">
      <c r="A29430" t="inlineStr">
        <is>
          <t>aleph</t>
        </is>
      </c>
      <c r="B29430" t="inlineStr">
        <is>
          <t>1591d673fdaac3cfacdd380997b1a990ac6812f1</t>
        </is>
      </c>
      <c r="C29430" t="inlineStr">
        <is>
          <t>2020-12-05 11:31:04+00:00</t>
        </is>
      </c>
      <c r="D29430" t="inlineStr">
        <is>
          <t>verchange</t>
        </is>
      </c>
      <c r="E29430" t="inlineStr">
        <is>
          <t>Faker</t>
        </is>
      </c>
      <c r="F29430">
        <f>=5.0.0</f>
        <v/>
      </c>
      <c r="G29430" t="inlineStr">
        <is>
          <t>Faker</t>
        </is>
      </c>
      <c r="H29430">
        <f>=4.17.1</f>
        <v/>
      </c>
    </row>
    <row r="29431">
      <c r="A29431" t="inlineStr">
        <is>
          <t>aleph</t>
        </is>
      </c>
      <c r="B29431" t="inlineStr">
        <is>
          <t>1591d673fdaac3cfacdd380997b1a990ac6812f1</t>
        </is>
      </c>
      <c r="C29431" t="inlineStr">
        <is>
          <t>2020-12-05 11:31:04+00:00</t>
        </is>
      </c>
      <c r="D29431" t="inlineStr">
        <is>
          <t>verchange</t>
        </is>
      </c>
      <c r="E29431" t="inlineStr">
        <is>
          <t>followthemoney</t>
        </is>
      </c>
      <c r="F29431">
        <f>=2.1.14</f>
        <v/>
      </c>
      <c r="G29431" t="inlineStr">
        <is>
          <t>followthemoney</t>
        </is>
      </c>
      <c r="H29431">
        <f>=2.1.13</f>
        <v/>
      </c>
    </row>
    <row r="29432">
      <c r="A29432" t="inlineStr">
        <is>
          <t>aleph</t>
        </is>
      </c>
      <c r="B29432" t="inlineStr">
        <is>
          <t>1591d673fdaac3cfacdd380997b1a990ac6812f1</t>
        </is>
      </c>
      <c r="C29432" t="inlineStr">
        <is>
          <t>2020-12-05 11:31:04+00:00</t>
        </is>
      </c>
      <c r="D29432" t="inlineStr">
        <is>
          <t>verchange</t>
        </is>
      </c>
      <c r="E29432" t="inlineStr">
        <is>
          <t>google-cloud-logging</t>
        </is>
      </c>
      <c r="F29432">
        <f>=2.0.1</f>
        <v/>
      </c>
      <c r="G29432" t="inlineStr">
        <is>
          <t>google-cloud-logging</t>
        </is>
      </c>
      <c r="H29432">
        <f>=2.0.0</f>
        <v/>
      </c>
    </row>
    <row r="29433">
      <c r="A29433" t="inlineStr">
        <is>
          <t>aleph</t>
        </is>
      </c>
      <c r="B29433" t="inlineStr">
        <is>
          <t>fb481ec8615a6d8685dcd6ea50b10a725ab665db</t>
        </is>
      </c>
      <c r="C29433" t="inlineStr">
        <is>
          <t>2020-12-19 11:21:35+00:00</t>
        </is>
      </c>
      <c r="D29433" t="inlineStr">
        <is>
          <t>verchange</t>
        </is>
      </c>
      <c r="E29433" t="inlineStr">
        <is>
          <t>elasticsearch</t>
        </is>
      </c>
      <c r="F29433">
        <f>=7.10.1</f>
        <v/>
      </c>
      <c r="G29433" t="inlineStr">
        <is>
          <t>elasticsearch</t>
        </is>
      </c>
      <c r="H29433">
        <f>=7.10.0</f>
        <v/>
      </c>
    </row>
    <row r="29434">
      <c r="A29434" t="inlineStr">
        <is>
          <t>aleph</t>
        </is>
      </c>
      <c r="B29434" t="inlineStr">
        <is>
          <t>fb481ec8615a6d8685dcd6ea50b10a725ab665db</t>
        </is>
      </c>
      <c r="C29434" t="inlineStr">
        <is>
          <t>2020-12-19 11:21:35+00:00</t>
        </is>
      </c>
      <c r="D29434" t="inlineStr">
        <is>
          <t>verchange</t>
        </is>
      </c>
      <c r="E29434" t="inlineStr">
        <is>
          <t>requests</t>
        </is>
      </c>
      <c r="F29434">
        <f>=2.25.1</f>
        <v/>
      </c>
      <c r="G29434" t="inlineStr">
        <is>
          <t>requests</t>
        </is>
      </c>
      <c r="H29434">
        <f>=2.25.0</f>
        <v/>
      </c>
    </row>
    <row r="29435">
      <c r="A29435" t="inlineStr">
        <is>
          <t>aleph</t>
        </is>
      </c>
      <c r="B29435" t="inlineStr">
        <is>
          <t>fb481ec8615a6d8685dcd6ea50b10a725ab665db</t>
        </is>
      </c>
      <c r="C29435" t="inlineStr">
        <is>
          <t>2020-12-19 11:21:35+00:00</t>
        </is>
      </c>
      <c r="D29435" t="inlineStr">
        <is>
          <t>verchange</t>
        </is>
      </c>
      <c r="E29435" t="inlineStr">
        <is>
          <t>Faker</t>
        </is>
      </c>
      <c r="F29435">
        <f>=5.0.2</f>
        <v/>
      </c>
      <c r="G29435" t="inlineStr">
        <is>
          <t>Faker</t>
        </is>
      </c>
      <c r="H29435">
        <f>=5.0.0</f>
        <v/>
      </c>
    </row>
    <row r="29436">
      <c r="A29436" t="inlineStr">
        <is>
          <t>aleph</t>
        </is>
      </c>
      <c r="B29436" t="inlineStr">
        <is>
          <t>fb481ec8615a6d8685dcd6ea50b10a725ab665db</t>
        </is>
      </c>
      <c r="C29436" t="inlineStr">
        <is>
          <t>2020-12-19 11:21:35+00:00</t>
        </is>
      </c>
      <c r="D29436" t="inlineStr">
        <is>
          <t>verchange</t>
        </is>
      </c>
      <c r="E29436" t="inlineStr">
        <is>
          <t>SQLAlchemy</t>
        </is>
      </c>
      <c r="F29436">
        <f>=1.3.22</f>
        <v/>
      </c>
      <c r="G29436" t="inlineStr">
        <is>
          <t>SQLAlchemy</t>
        </is>
      </c>
      <c r="H29436">
        <f>=1.3.20</f>
        <v/>
      </c>
    </row>
    <row r="29437">
      <c r="A29437" t="inlineStr">
        <is>
          <t>aleph</t>
        </is>
      </c>
      <c r="B29437" t="inlineStr">
        <is>
          <t>fb481ec8615a6d8685dcd6ea50b10a725ab665db</t>
        </is>
      </c>
      <c r="C29437" t="inlineStr">
        <is>
          <t>2020-12-19 11:21:35+00:00</t>
        </is>
      </c>
      <c r="D29437" t="inlineStr">
        <is>
          <t>verchange</t>
        </is>
      </c>
      <c r="E29437" t="inlineStr">
        <is>
          <t>cryptography</t>
        </is>
      </c>
      <c r="F29437">
        <f>=3.3.1</f>
        <v/>
      </c>
      <c r="G29437" t="inlineStr">
        <is>
          <t>cryptography</t>
        </is>
      </c>
      <c r="H29437">
        <f>=3.2.1</f>
        <v/>
      </c>
    </row>
    <row r="29438">
      <c r="A29438" t="inlineStr">
        <is>
          <t>aleph</t>
        </is>
      </c>
      <c r="B29438" t="inlineStr">
        <is>
          <t>fb481ec8615a6d8685dcd6ea50b10a725ab665db</t>
        </is>
      </c>
      <c r="C29438" t="inlineStr">
        <is>
          <t>2020-12-19 11:21:35+00:00</t>
        </is>
      </c>
      <c r="D29438" t="inlineStr">
        <is>
          <t>verchange</t>
        </is>
      </c>
      <c r="E29438" t="inlineStr">
        <is>
          <t>followthemoney</t>
        </is>
      </c>
      <c r="F29438">
        <f>=2.1.15</f>
        <v/>
      </c>
      <c r="G29438" t="inlineStr">
        <is>
          <t>followthemoney</t>
        </is>
      </c>
      <c r="H29438">
        <f>=2.1.14</f>
        <v/>
      </c>
    </row>
    <row r="29439">
      <c r="A29439" t="inlineStr">
        <is>
          <t>aleph</t>
        </is>
      </c>
      <c r="B29439" t="inlineStr">
        <is>
          <t>fb481ec8615a6d8685dcd6ea50b10a725ab665db</t>
        </is>
      </c>
      <c r="C29439" t="inlineStr">
        <is>
          <t>2020-12-19 11:21:35+00:00</t>
        </is>
      </c>
      <c r="D29439" t="inlineStr">
        <is>
          <t>add</t>
        </is>
      </c>
      <c r="E29439" t="inlineStr">
        <is>
          <t>structlog</t>
        </is>
      </c>
      <c r="F29439">
        <f>=20.1.0</f>
        <v/>
      </c>
      <c r="G29439" t="inlineStr"/>
      <c r="H29439" t="inlineStr"/>
    </row>
    <row r="29440">
      <c r="A29440" t="inlineStr">
        <is>
          <t>aleph</t>
        </is>
      </c>
      <c r="B29440" t="inlineStr">
        <is>
          <t>fb481ec8615a6d8685dcd6ea50b10a725ab665db</t>
        </is>
      </c>
      <c r="C29440" t="inlineStr">
        <is>
          <t>2020-12-19 11:21:35+00:00</t>
        </is>
      </c>
      <c r="D29440" t="inlineStr">
        <is>
          <t>add</t>
        </is>
      </c>
      <c r="E29440" t="inlineStr">
        <is>
          <t>colorama</t>
        </is>
      </c>
      <c r="F29440">
        <f>=0.4.4</f>
        <v/>
      </c>
      <c r="G29440" t="inlineStr"/>
      <c r="H29440" t="inlineStr"/>
    </row>
    <row r="29441">
      <c r="A29441" t="inlineStr">
        <is>
          <t>aleph</t>
        </is>
      </c>
      <c r="B29441" t="inlineStr">
        <is>
          <t>fb481ec8615a6d8685dcd6ea50b10a725ab665db</t>
        </is>
      </c>
      <c r="C29441" t="inlineStr">
        <is>
          <t>2020-12-19 11:21:35+00:00</t>
        </is>
      </c>
      <c r="D29441" t="inlineStr">
        <is>
          <t>rem</t>
        </is>
      </c>
      <c r="E29441" t="inlineStr"/>
      <c r="F29441" t="inlineStr"/>
      <c r="G29441" t="inlineStr">
        <is>
          <t>python-json-logger</t>
        </is>
      </c>
      <c r="H29441">
        <f>=2.0.1</f>
        <v/>
      </c>
    </row>
    <row r="29442">
      <c r="A29442" t="inlineStr">
        <is>
          <t>aleph</t>
        </is>
      </c>
      <c r="B29442" t="inlineStr">
        <is>
          <t>fb481ec8615a6d8685dcd6ea50b10a725ab665db</t>
        </is>
      </c>
      <c r="C29442" t="inlineStr">
        <is>
          <t>2020-12-19 11:21:35+00:00</t>
        </is>
      </c>
      <c r="D29442" t="inlineStr">
        <is>
          <t>rem</t>
        </is>
      </c>
      <c r="E29442" t="inlineStr"/>
      <c r="F29442" t="inlineStr"/>
      <c r="G29442" t="inlineStr">
        <is>
          <t>google-cloud-logging</t>
        </is>
      </c>
      <c r="H29442">
        <f>=2.0.1</f>
        <v/>
      </c>
    </row>
    <row r="29443">
      <c r="A29443" t="inlineStr">
        <is>
          <t>aleph</t>
        </is>
      </c>
      <c r="B29443" t="inlineStr">
        <is>
          <t>0198ab14e8ae87d2dbab608e43ecac7e56421122</t>
        </is>
      </c>
      <c r="C29443" t="inlineStr">
        <is>
          <t>2021-01-12 12:25:17+00:00</t>
        </is>
      </c>
      <c r="D29443" t="inlineStr">
        <is>
          <t>verchange</t>
        </is>
      </c>
      <c r="E29443" t="inlineStr">
        <is>
          <t>pyjwt</t>
        </is>
      </c>
      <c r="F29443">
        <f>=2.0.0</f>
        <v/>
      </c>
      <c r="G29443" t="inlineStr">
        <is>
          <t>pyjwt</t>
        </is>
      </c>
      <c r="H29443">
        <f>=1.7.1</f>
        <v/>
      </c>
    </row>
    <row r="29444">
      <c r="A29444" t="inlineStr">
        <is>
          <t>aleph</t>
        </is>
      </c>
      <c r="B29444" t="inlineStr">
        <is>
          <t>0198ab14e8ae87d2dbab608e43ecac7e56421122</t>
        </is>
      </c>
      <c r="C29444" t="inlineStr">
        <is>
          <t>2021-01-12 12:25:17+00:00</t>
        </is>
      </c>
      <c r="D29444" t="inlineStr">
        <is>
          <t>verchange</t>
        </is>
      </c>
      <c r="E29444" t="inlineStr">
        <is>
          <t>Faker</t>
        </is>
      </c>
      <c r="F29444">
        <f>=5.5.0</f>
        <v/>
      </c>
      <c r="G29444" t="inlineStr">
        <is>
          <t>Faker</t>
        </is>
      </c>
      <c r="H29444">
        <f>=5.0.2</f>
        <v/>
      </c>
    </row>
    <row r="29445">
      <c r="A29445" t="inlineStr">
        <is>
          <t>aleph</t>
        </is>
      </c>
      <c r="B29445" t="inlineStr">
        <is>
          <t>0198ab14e8ae87d2dbab608e43ecac7e56421122</t>
        </is>
      </c>
      <c r="C29445" t="inlineStr">
        <is>
          <t>2021-01-12 12:25:17+00:00</t>
        </is>
      </c>
      <c r="D29445" t="inlineStr">
        <is>
          <t>verchange</t>
        </is>
      </c>
      <c r="E29445" t="inlineStr">
        <is>
          <t>structlog</t>
        </is>
      </c>
      <c r="F29445">
        <f>=20.2.0</f>
        <v/>
      </c>
      <c r="G29445" t="inlineStr">
        <is>
          <t>structlog</t>
        </is>
      </c>
      <c r="H29445">
        <f>=20.1.0</f>
        <v/>
      </c>
    </row>
    <row r="29446">
      <c r="A29446" t="inlineStr">
        <is>
          <t>aleph</t>
        </is>
      </c>
      <c r="B29446" t="inlineStr">
        <is>
          <t>0198ab14e8ae87d2dbab608e43ecac7e56421122</t>
        </is>
      </c>
      <c r="C29446" t="inlineStr">
        <is>
          <t>2021-01-12 12:25:17+00:00</t>
        </is>
      </c>
      <c r="D29446" t="inlineStr">
        <is>
          <t>verchange</t>
        </is>
      </c>
      <c r="E29446" t="inlineStr">
        <is>
          <t>factory-boy</t>
        </is>
      </c>
      <c r="F29446">
        <f>=3.2.0</f>
        <v/>
      </c>
      <c r="G29446" t="inlineStr">
        <is>
          <t>factory-boy</t>
        </is>
      </c>
      <c r="H29446">
        <f>=3.1.0</f>
        <v/>
      </c>
    </row>
    <row r="29447">
      <c r="A29447" t="inlineStr">
        <is>
          <t>aleph</t>
        </is>
      </c>
      <c r="B29447" t="inlineStr">
        <is>
          <t>0198ab14e8ae87d2dbab608e43ecac7e56421122</t>
        </is>
      </c>
      <c r="C29447" t="inlineStr">
        <is>
          <t>2021-01-12 12:25:17+00:00</t>
        </is>
      </c>
      <c r="D29447" t="inlineStr">
        <is>
          <t>verchange</t>
        </is>
      </c>
      <c r="E29447" t="inlineStr">
        <is>
          <t>followthemoney-store</t>
        </is>
      </c>
      <c r="F29447">
        <f>=3.0.1</f>
        <v/>
      </c>
      <c r="G29447" t="inlineStr">
        <is>
          <t>followthemoney-store</t>
        </is>
      </c>
      <c r="H29447">
        <f>=2.2.3</f>
        <v/>
      </c>
    </row>
    <row r="29448">
      <c r="A29448" t="inlineStr">
        <is>
          <t>aleph</t>
        </is>
      </c>
      <c r="B29448" t="inlineStr">
        <is>
          <t>0198ab14e8ae87d2dbab608e43ecac7e56421122</t>
        </is>
      </c>
      <c r="C29448" t="inlineStr">
        <is>
          <t>2021-01-12 12:25:17+00:00</t>
        </is>
      </c>
      <c r="D29448" t="inlineStr">
        <is>
          <t>verchange</t>
        </is>
      </c>
      <c r="E29448" t="inlineStr">
        <is>
          <t>followthemoney</t>
        </is>
      </c>
      <c r="F29448">
        <f>=2.2.2</f>
        <v/>
      </c>
      <c r="G29448" t="inlineStr">
        <is>
          <t>followthemoney</t>
        </is>
      </c>
      <c r="H29448">
        <f>=2.1.15</f>
        <v/>
      </c>
    </row>
    <row r="29449">
      <c r="A29449" t="inlineStr">
        <is>
          <t>aleph</t>
        </is>
      </c>
      <c r="B29449" t="inlineStr">
        <is>
          <t>0198ab14e8ae87d2dbab608e43ecac7e56421122</t>
        </is>
      </c>
      <c r="C29449" t="inlineStr">
        <is>
          <t>2021-01-12 12:25:17+00:00</t>
        </is>
      </c>
      <c r="D29449" t="inlineStr">
        <is>
          <t>verchange</t>
        </is>
      </c>
      <c r="E29449" t="inlineStr">
        <is>
          <t>Flask-Cors</t>
        </is>
      </c>
      <c r="F29449">
        <f>=3.0.10</f>
        <v/>
      </c>
      <c r="G29449" t="inlineStr">
        <is>
          <t>Flask-Cors</t>
        </is>
      </c>
      <c r="H29449">
        <f>=3.0.9</f>
        <v/>
      </c>
    </row>
    <row r="29450">
      <c r="A29450" t="inlineStr">
        <is>
          <t>aleph</t>
        </is>
      </c>
      <c r="B29450" t="inlineStr">
        <is>
          <t>0198ab14e8ae87d2dbab608e43ecac7e56421122</t>
        </is>
      </c>
      <c r="C29450" t="inlineStr">
        <is>
          <t>2021-01-12 12:25:17+00:00</t>
        </is>
      </c>
      <c r="D29450" t="inlineStr">
        <is>
          <t>verchange</t>
        </is>
      </c>
      <c r="E29450" t="inlineStr">
        <is>
          <t>servicelayer</t>
        </is>
      </c>
      <c r="F29450">
        <f>=1.16.1</f>
        <v/>
      </c>
      <c r="G29450" t="inlineStr">
        <is>
          <t>servicelayer</t>
        </is>
      </c>
      <c r="H29450">
        <f>=1.15.1</f>
        <v/>
      </c>
    </row>
    <row r="29451">
      <c r="A29451" t="inlineStr">
        <is>
          <t>aleph</t>
        </is>
      </c>
      <c r="B29451" t="inlineStr">
        <is>
          <t>c1ce66da9bafdc8394174360a90825bee36226f5</t>
        </is>
      </c>
      <c r="C29451" t="inlineStr">
        <is>
          <t>2021-01-25 14:22:19+00:00</t>
        </is>
      </c>
      <c r="D29451" t="inlineStr">
        <is>
          <t>verchange</t>
        </is>
      </c>
      <c r="E29451" t="inlineStr">
        <is>
          <t>authlib</t>
        </is>
      </c>
      <c r="F29451">
        <f>=0.15.3</f>
        <v/>
      </c>
      <c r="G29451" t="inlineStr">
        <is>
          <t>authlib</t>
        </is>
      </c>
      <c r="H29451">
        <f>=0.15.2</f>
        <v/>
      </c>
    </row>
    <row r="29452">
      <c r="A29452" t="inlineStr">
        <is>
          <t>aleph</t>
        </is>
      </c>
      <c r="B29452" t="inlineStr">
        <is>
          <t>c1ce66da9bafdc8394174360a90825bee36226f5</t>
        </is>
      </c>
      <c r="C29452" t="inlineStr">
        <is>
          <t>2021-01-25 14:22:19+00:00</t>
        </is>
      </c>
      <c r="D29452" t="inlineStr">
        <is>
          <t>verchange</t>
        </is>
      </c>
      <c r="E29452" t="inlineStr">
        <is>
          <t>pyjwt</t>
        </is>
      </c>
      <c r="F29452" t="inlineStr">
        <is>
          <t>&lt;2.1.0;&gt;=2.0.1</t>
        </is>
      </c>
      <c r="G29452" t="inlineStr">
        <is>
          <t>pyjwt</t>
        </is>
      </c>
      <c r="H29452">
        <f>=2.0.0</f>
        <v/>
      </c>
    </row>
    <row r="29453">
      <c r="A29453" t="inlineStr">
        <is>
          <t>aleph</t>
        </is>
      </c>
      <c r="B29453" t="inlineStr">
        <is>
          <t>c1ce66da9bafdc8394174360a90825bee36226f5</t>
        </is>
      </c>
      <c r="C29453" t="inlineStr">
        <is>
          <t>2021-01-25 14:22:19+00:00</t>
        </is>
      </c>
      <c r="D29453" t="inlineStr">
        <is>
          <t>verchange</t>
        </is>
      </c>
      <c r="E29453" t="inlineStr">
        <is>
          <t>requests</t>
        </is>
      </c>
      <c r="F29453" t="inlineStr">
        <is>
          <t>&gt;=2.25.1;&lt;3.0.0</t>
        </is>
      </c>
      <c r="G29453" t="inlineStr">
        <is>
          <t>requests</t>
        </is>
      </c>
      <c r="H29453">
        <f>=2.25.1</f>
        <v/>
      </c>
    </row>
    <row r="29454">
      <c r="A29454" t="inlineStr">
        <is>
          <t>aleph</t>
        </is>
      </c>
      <c r="B29454" t="inlineStr">
        <is>
          <t>c1ce66da9bafdc8394174360a90825bee36226f5</t>
        </is>
      </c>
      <c r="C29454" t="inlineStr">
        <is>
          <t>2021-01-25 14:22:19+00:00</t>
        </is>
      </c>
      <c r="D29454" t="inlineStr">
        <is>
          <t>verchange</t>
        </is>
      </c>
      <c r="E29454" t="inlineStr">
        <is>
          <t>Faker</t>
        </is>
      </c>
      <c r="F29454" t="inlineStr">
        <is>
          <t>&gt;=5.6.0;&lt;6.0.0</t>
        </is>
      </c>
      <c r="G29454" t="inlineStr">
        <is>
          <t>Faker</t>
        </is>
      </c>
      <c r="H29454">
        <f>=5.5.0</f>
        <v/>
      </c>
    </row>
    <row r="29455">
      <c r="A29455" t="inlineStr">
        <is>
          <t>aleph</t>
        </is>
      </c>
      <c r="B29455" t="inlineStr">
        <is>
          <t>c1ce66da9bafdc8394174360a90825bee36226f5</t>
        </is>
      </c>
      <c r="C29455" t="inlineStr">
        <is>
          <t>2021-01-25 14:22:19+00:00</t>
        </is>
      </c>
      <c r="D29455" t="inlineStr">
        <is>
          <t>verchange</t>
        </is>
      </c>
      <c r="E29455" t="inlineStr">
        <is>
          <t>alembic</t>
        </is>
      </c>
      <c r="F29455">
        <f>=1.5.2</f>
        <v/>
      </c>
      <c r="G29455" t="inlineStr">
        <is>
          <t>alembic</t>
        </is>
      </c>
      <c r="H29455">
        <f>=1.4.3</f>
        <v/>
      </c>
    </row>
    <row r="29456">
      <c r="A29456" t="inlineStr">
        <is>
          <t>aleph</t>
        </is>
      </c>
      <c r="B29456" t="inlineStr">
        <is>
          <t>c1ce66da9bafdc8394174360a90825bee36226f5</t>
        </is>
      </c>
      <c r="C29456" t="inlineStr">
        <is>
          <t>2021-01-25 14:22:19+00:00</t>
        </is>
      </c>
      <c r="D29456" t="inlineStr">
        <is>
          <t>verchange</t>
        </is>
      </c>
      <c r="E29456" t="inlineStr">
        <is>
          <t>PyYAML</t>
        </is>
      </c>
      <c r="F29456">
        <f>=5.4.1</f>
        <v/>
      </c>
      <c r="G29456" t="inlineStr">
        <is>
          <t>PyYAML</t>
        </is>
      </c>
      <c r="H29456">
        <f>=5.3.1</f>
        <v/>
      </c>
    </row>
    <row r="29457">
      <c r="A29457" t="inlineStr">
        <is>
          <t>aleph</t>
        </is>
      </c>
      <c r="B29457" t="inlineStr">
        <is>
          <t>c1ce66da9bafdc8394174360a90825bee36226f5</t>
        </is>
      </c>
      <c r="C29457" t="inlineStr">
        <is>
          <t>2021-01-25 14:22:19+00:00</t>
        </is>
      </c>
      <c r="D29457" t="inlineStr">
        <is>
          <t>verchange</t>
        </is>
      </c>
      <c r="E29457" t="inlineStr">
        <is>
          <t>factory-boy</t>
        </is>
      </c>
      <c r="F29457" t="inlineStr">
        <is>
          <t>&lt;4.0.0;&gt;=3.2.0</t>
        </is>
      </c>
      <c r="G29457" t="inlineStr">
        <is>
          <t>factory-boy</t>
        </is>
      </c>
      <c r="H29457">
        <f>=3.2.0</f>
        <v/>
      </c>
    </row>
    <row r="29458">
      <c r="A29458" t="inlineStr">
        <is>
          <t>aleph</t>
        </is>
      </c>
      <c r="B29458" t="inlineStr">
        <is>
          <t>c1ce66da9bafdc8394174360a90825bee36226f5</t>
        </is>
      </c>
      <c r="C29458" t="inlineStr">
        <is>
          <t>2021-01-25 14:22:19+00:00</t>
        </is>
      </c>
      <c r="D29458" t="inlineStr">
        <is>
          <t>verchange</t>
        </is>
      </c>
      <c r="E29458" t="inlineStr">
        <is>
          <t>Flask-Migrate</t>
        </is>
      </c>
      <c r="F29458">
        <f>=2.6.0</f>
        <v/>
      </c>
      <c r="G29458" t="inlineStr">
        <is>
          <t>Flask-Migrate</t>
        </is>
      </c>
      <c r="H29458">
        <f>=2.5.3</f>
        <v/>
      </c>
    </row>
    <row r="29459">
      <c r="A29459" t="inlineStr">
        <is>
          <t>aleph</t>
        </is>
      </c>
      <c r="B29459" t="inlineStr">
        <is>
          <t>47ac45fa72607e1ab16c7c30690013a7d00be116</t>
        </is>
      </c>
      <c r="C29459" t="inlineStr">
        <is>
          <t>2021-02-10 16:35:45+00:00</t>
        </is>
      </c>
      <c r="D29459" t="inlineStr">
        <is>
          <t>verchange</t>
        </is>
      </c>
      <c r="E29459" t="inlineStr">
        <is>
          <t>urllib3</t>
        </is>
      </c>
      <c r="F29459">
        <f>=1.26.3</f>
        <v/>
      </c>
      <c r="G29459" t="inlineStr">
        <is>
          <t>urllib3</t>
        </is>
      </c>
      <c r="H29459">
        <f>=1.26.2</f>
        <v/>
      </c>
    </row>
    <row r="29460">
      <c r="A29460" t="inlineStr">
        <is>
          <t>aleph</t>
        </is>
      </c>
      <c r="B29460" t="inlineStr">
        <is>
          <t>47ac45fa72607e1ab16c7c30690013a7d00be116</t>
        </is>
      </c>
      <c r="C29460" t="inlineStr">
        <is>
          <t>2021-02-10 16:35:45+00:00</t>
        </is>
      </c>
      <c r="D29460" t="inlineStr">
        <is>
          <t>verchange</t>
        </is>
      </c>
      <c r="E29460" t="inlineStr">
        <is>
          <t>banal</t>
        </is>
      </c>
      <c r="F29460">
        <f>=1.0.4</f>
        <v/>
      </c>
      <c r="G29460" t="inlineStr">
        <is>
          <t>banal</t>
        </is>
      </c>
      <c r="H29460">
        <f>=1.0.1</f>
        <v/>
      </c>
    </row>
    <row r="29461">
      <c r="A29461" t="inlineStr">
        <is>
          <t>aleph</t>
        </is>
      </c>
      <c r="B29461" t="inlineStr">
        <is>
          <t>47ac45fa72607e1ab16c7c30690013a7d00be116</t>
        </is>
      </c>
      <c r="C29461" t="inlineStr">
        <is>
          <t>2021-02-10 16:35:45+00:00</t>
        </is>
      </c>
      <c r="D29461" t="inlineStr">
        <is>
          <t>verchange</t>
        </is>
      </c>
      <c r="E29461" t="inlineStr">
        <is>
          <t>Faker</t>
        </is>
      </c>
      <c r="F29461" t="inlineStr">
        <is>
          <t>&lt;7.0.0;&gt;=5.6.0</t>
        </is>
      </c>
      <c r="G29461" t="inlineStr">
        <is>
          <t>Faker</t>
        </is>
      </c>
      <c r="H29461" t="inlineStr">
        <is>
          <t>&gt;=5.6.0;&lt;6.0.0</t>
        </is>
      </c>
    </row>
    <row r="29462">
      <c r="A29462" t="inlineStr">
        <is>
          <t>aleph</t>
        </is>
      </c>
      <c r="B29462" t="inlineStr">
        <is>
          <t>47ac45fa72607e1ab16c7c30690013a7d00be116</t>
        </is>
      </c>
      <c r="C29462" t="inlineStr">
        <is>
          <t>2021-02-10 16:35:45+00:00</t>
        </is>
      </c>
      <c r="D29462" t="inlineStr">
        <is>
          <t>verchange</t>
        </is>
      </c>
      <c r="E29462" t="inlineStr">
        <is>
          <t>SQLAlchemy</t>
        </is>
      </c>
      <c r="F29462">
        <f>=1.3.23</f>
        <v/>
      </c>
      <c r="G29462" t="inlineStr">
        <is>
          <t>SQLAlchemy</t>
        </is>
      </c>
      <c r="H29462">
        <f>=1.3.22</f>
        <v/>
      </c>
    </row>
    <row r="29463">
      <c r="A29463" t="inlineStr">
        <is>
          <t>aleph</t>
        </is>
      </c>
      <c r="B29463" t="inlineStr">
        <is>
          <t>47ac45fa72607e1ab16c7c30690013a7d00be116</t>
        </is>
      </c>
      <c r="C29463" t="inlineStr">
        <is>
          <t>2021-02-10 16:35:45+00:00</t>
        </is>
      </c>
      <c r="D29463" t="inlineStr">
        <is>
          <t>verchange</t>
        </is>
      </c>
      <c r="E29463" t="inlineStr">
        <is>
          <t>alembic</t>
        </is>
      </c>
      <c r="F29463">
        <f>=1.5.4</f>
        <v/>
      </c>
      <c r="G29463" t="inlineStr">
        <is>
          <t>alembic</t>
        </is>
      </c>
      <c r="H29463">
        <f>=1.5.2</f>
        <v/>
      </c>
    </row>
    <row r="29464">
      <c r="A29464" t="inlineStr">
        <is>
          <t>aleph</t>
        </is>
      </c>
      <c r="B29464" t="inlineStr">
        <is>
          <t>47ac45fa72607e1ab16c7c30690013a7d00be116</t>
        </is>
      </c>
      <c r="C29464" t="inlineStr">
        <is>
          <t>2021-02-10 16:35:45+00:00</t>
        </is>
      </c>
      <c r="D29464" t="inlineStr">
        <is>
          <t>verchange</t>
        </is>
      </c>
      <c r="E29464" t="inlineStr">
        <is>
          <t>apispec</t>
        </is>
      </c>
      <c r="F29464">
        <f>=4.2.0</f>
        <v/>
      </c>
      <c r="G29464" t="inlineStr">
        <is>
          <t>apispec</t>
        </is>
      </c>
      <c r="H29464">
        <f>=4.0.0</f>
        <v/>
      </c>
    </row>
    <row r="29465">
      <c r="A29465" t="inlineStr">
        <is>
          <t>aleph</t>
        </is>
      </c>
      <c r="B29465" t="inlineStr">
        <is>
          <t>47ac45fa72607e1ab16c7c30690013a7d00be116</t>
        </is>
      </c>
      <c r="C29465" t="inlineStr">
        <is>
          <t>2021-02-10 16:35:45+00:00</t>
        </is>
      </c>
      <c r="D29465" t="inlineStr">
        <is>
          <t>verchange</t>
        </is>
      </c>
      <c r="E29465" t="inlineStr">
        <is>
          <t>cryptography</t>
        </is>
      </c>
      <c r="F29465" t="inlineStr">
        <is>
          <t>&gt;=3.4.4;&lt;4.0.0</t>
        </is>
      </c>
      <c r="G29465" t="inlineStr">
        <is>
          <t>cryptography</t>
        </is>
      </c>
      <c r="H29465">
        <f>=3.3.1</f>
        <v/>
      </c>
    </row>
    <row r="29466">
      <c r="A29466" t="inlineStr">
        <is>
          <t>aleph</t>
        </is>
      </c>
      <c r="B29466" t="inlineStr">
        <is>
          <t>47ac45fa72607e1ab16c7c30690013a7d00be116</t>
        </is>
      </c>
      <c r="C29466" t="inlineStr">
        <is>
          <t>2021-02-10 16:35:45+00:00</t>
        </is>
      </c>
      <c r="D29466" t="inlineStr">
        <is>
          <t>verchange</t>
        </is>
      </c>
      <c r="E29466" t="inlineStr">
        <is>
          <t>servicelayer</t>
        </is>
      </c>
      <c r="F29466">
        <f>=1.17.0</f>
        <v/>
      </c>
      <c r="G29466" t="inlineStr">
        <is>
          <t>servicelayer</t>
        </is>
      </c>
      <c r="H29466">
        <f>=1.16.1</f>
        <v/>
      </c>
    </row>
    <row r="29467">
      <c r="A29467" t="inlineStr">
        <is>
          <t>aleph</t>
        </is>
      </c>
      <c r="B29467" t="inlineStr">
        <is>
          <t>47ac45fa72607e1ab16c7c30690013a7d00be116</t>
        </is>
      </c>
      <c r="C29467" t="inlineStr">
        <is>
          <t>2021-02-10 16:35:45+00:00</t>
        </is>
      </c>
      <c r="D29467" t="inlineStr">
        <is>
          <t>verchange</t>
        </is>
      </c>
      <c r="E29467" t="inlineStr">
        <is>
          <t>followthemoney</t>
        </is>
      </c>
      <c r="F29467">
        <f>=2.3.1</f>
        <v/>
      </c>
      <c r="G29467" t="inlineStr">
        <is>
          <t>followthemoney</t>
        </is>
      </c>
      <c r="H29467">
        <f>=2.2.2</f>
        <v/>
      </c>
    </row>
    <row r="29468">
      <c r="A29468" t="inlineStr">
        <is>
          <t>aleph</t>
        </is>
      </c>
      <c r="B29468" t="inlineStr">
        <is>
          <t>47ac45fa72607e1ab16c7c30690013a7d00be116</t>
        </is>
      </c>
      <c r="C29468" t="inlineStr">
        <is>
          <t>2021-02-10 16:35:45+00:00</t>
        </is>
      </c>
      <c r="D29468" t="inlineStr">
        <is>
          <t>rem</t>
        </is>
      </c>
      <c r="E29468" t="inlineStr"/>
      <c r="F29468" t="inlineStr"/>
      <c r="G29468" t="inlineStr">
        <is>
          <t>structlog</t>
        </is>
      </c>
      <c r="H29468">
        <f>=20.2.0</f>
        <v/>
      </c>
    </row>
    <row r="29469">
      <c r="A29469" t="inlineStr">
        <is>
          <t>aleph</t>
        </is>
      </c>
      <c r="B29469" t="inlineStr">
        <is>
          <t>47ac45fa72607e1ab16c7c30690013a7d00be116</t>
        </is>
      </c>
      <c r="C29469" t="inlineStr">
        <is>
          <t>2021-02-10 16:35:45+00:00</t>
        </is>
      </c>
      <c r="D29469" t="inlineStr">
        <is>
          <t>rem</t>
        </is>
      </c>
      <c r="E29469" t="inlineStr"/>
      <c r="F29469" t="inlineStr"/>
      <c r="G29469" t="inlineStr">
        <is>
          <t>colorama</t>
        </is>
      </c>
      <c r="H29469">
        <f>=0.4.4</f>
        <v/>
      </c>
    </row>
    <row r="29470">
      <c r="A29470" t="inlineStr">
        <is>
          <t>aleph</t>
        </is>
      </c>
      <c r="B29470" t="inlineStr">
        <is>
          <t>b280fe0e24d6abef7ea60f7621a44302129dadac</t>
        </is>
      </c>
      <c r="C29470" t="inlineStr">
        <is>
          <t>2021-03-05 09:19:43+00:00</t>
        </is>
      </c>
      <c r="D29470" t="inlineStr">
        <is>
          <t>verchange</t>
        </is>
      </c>
      <c r="E29470" t="inlineStr">
        <is>
          <t>fingerprints</t>
        </is>
      </c>
      <c r="F29470">
        <f>=1.0.3</f>
        <v/>
      </c>
      <c r="G29470" t="inlineStr">
        <is>
          <t>fingerprints</t>
        </is>
      </c>
      <c r="H29470">
        <f>=1.0.1</f>
        <v/>
      </c>
    </row>
    <row r="29471">
      <c r="A29471" t="inlineStr">
        <is>
          <t>aleph</t>
        </is>
      </c>
      <c r="B29471" t="inlineStr">
        <is>
          <t>b280fe0e24d6abef7ea60f7621a44302129dadac</t>
        </is>
      </c>
      <c r="C29471" t="inlineStr">
        <is>
          <t>2021-03-05 09:19:43+00:00</t>
        </is>
      </c>
      <c r="D29471" t="inlineStr">
        <is>
          <t>verchange</t>
        </is>
      </c>
      <c r="E29471" t="inlineStr">
        <is>
          <t>elasticsearch</t>
        </is>
      </c>
      <c r="F29471">
        <f>=7.11.0</f>
        <v/>
      </c>
      <c r="G29471" t="inlineStr">
        <is>
          <t>elasticsearch</t>
        </is>
      </c>
      <c r="H29471">
        <f>=7.10.1</f>
        <v/>
      </c>
    </row>
    <row r="29472">
      <c r="A29472" t="inlineStr">
        <is>
          <t>aleph</t>
        </is>
      </c>
      <c r="B29472" t="inlineStr">
        <is>
          <t>b280fe0e24d6abef7ea60f7621a44302129dadac</t>
        </is>
      </c>
      <c r="C29472" t="inlineStr">
        <is>
          <t>2021-03-05 09:19:43+00:00</t>
        </is>
      </c>
      <c r="D29472" t="inlineStr">
        <is>
          <t>verchange</t>
        </is>
      </c>
      <c r="E29472" t="inlineStr">
        <is>
          <t>tabulate</t>
        </is>
      </c>
      <c r="F29472">
        <f>=0.8.9</f>
        <v/>
      </c>
      <c r="G29472" t="inlineStr">
        <is>
          <t>tabulate</t>
        </is>
      </c>
      <c r="H29472">
        <f>=0.8.7</f>
        <v/>
      </c>
    </row>
    <row r="29473">
      <c r="A29473" t="inlineStr">
        <is>
          <t>aleph</t>
        </is>
      </c>
      <c r="B29473" t="inlineStr">
        <is>
          <t>b280fe0e24d6abef7ea60f7621a44302129dadac</t>
        </is>
      </c>
      <c r="C29473" t="inlineStr">
        <is>
          <t>2021-03-05 09:19:43+00:00</t>
        </is>
      </c>
      <c r="D29473" t="inlineStr">
        <is>
          <t>verchange</t>
        </is>
      </c>
      <c r="E29473" t="inlineStr">
        <is>
          <t>banal</t>
        </is>
      </c>
      <c r="F29473">
        <f>=1.0.6</f>
        <v/>
      </c>
      <c r="G29473" t="inlineStr">
        <is>
          <t>banal</t>
        </is>
      </c>
      <c r="H29473">
        <f>=1.0.4</f>
        <v/>
      </c>
    </row>
    <row r="29474">
      <c r="A29474" t="inlineStr">
        <is>
          <t>aleph</t>
        </is>
      </c>
      <c r="B29474" t="inlineStr">
        <is>
          <t>b280fe0e24d6abef7ea60f7621a44302129dadac</t>
        </is>
      </c>
      <c r="C29474" t="inlineStr">
        <is>
          <t>2021-03-05 09:19:43+00:00</t>
        </is>
      </c>
      <c r="D29474" t="inlineStr">
        <is>
          <t>verchange</t>
        </is>
      </c>
      <c r="E29474" t="inlineStr">
        <is>
          <t>normality</t>
        </is>
      </c>
      <c r="F29474">
        <f>=2.1.3</f>
        <v/>
      </c>
      <c r="G29474" t="inlineStr">
        <is>
          <t>normality</t>
        </is>
      </c>
      <c r="H29474">
        <f>=2.1.1</f>
        <v/>
      </c>
    </row>
    <row r="29475">
      <c r="A29475" t="inlineStr">
        <is>
          <t>aleph</t>
        </is>
      </c>
      <c r="B29475" t="inlineStr">
        <is>
          <t>b280fe0e24d6abef7ea60f7621a44302129dadac</t>
        </is>
      </c>
      <c r="C29475" t="inlineStr">
        <is>
          <t>2021-03-05 09:19:43+00:00</t>
        </is>
      </c>
      <c r="D29475" t="inlineStr">
        <is>
          <t>verchange</t>
        </is>
      </c>
      <c r="E29475" t="inlineStr">
        <is>
          <t>alembic</t>
        </is>
      </c>
      <c r="F29475">
        <f>=1.5.5</f>
        <v/>
      </c>
      <c r="G29475" t="inlineStr">
        <is>
          <t>alembic</t>
        </is>
      </c>
      <c r="H29475">
        <f>=1.5.4</f>
        <v/>
      </c>
    </row>
    <row r="29476">
      <c r="A29476" t="inlineStr">
        <is>
          <t>aleph</t>
        </is>
      </c>
      <c r="B29476" t="inlineStr">
        <is>
          <t>b280fe0e24d6abef7ea60f7621a44302129dadac</t>
        </is>
      </c>
      <c r="C29476" t="inlineStr">
        <is>
          <t>2021-03-05 09:19:43+00:00</t>
        </is>
      </c>
      <c r="D29476" t="inlineStr">
        <is>
          <t>verchange</t>
        </is>
      </c>
      <c r="E29476" t="inlineStr">
        <is>
          <t>apispec</t>
        </is>
      </c>
      <c r="F29476">
        <f>=4.3.0</f>
        <v/>
      </c>
      <c r="G29476" t="inlineStr">
        <is>
          <t>apispec</t>
        </is>
      </c>
      <c r="H29476">
        <f>=4.2.0</f>
        <v/>
      </c>
    </row>
    <row r="29477">
      <c r="A29477" t="inlineStr">
        <is>
          <t>aleph</t>
        </is>
      </c>
      <c r="B29477" t="inlineStr">
        <is>
          <t>b280fe0e24d6abef7ea60f7621a44302129dadac</t>
        </is>
      </c>
      <c r="C29477" t="inlineStr">
        <is>
          <t>2021-03-05 09:19:43+00:00</t>
        </is>
      </c>
      <c r="D29477" t="inlineStr">
        <is>
          <t>verchange</t>
        </is>
      </c>
      <c r="E29477" t="inlineStr">
        <is>
          <t>Flask-Migrate</t>
        </is>
      </c>
      <c r="F29477">
        <f>=2.7.0</f>
        <v/>
      </c>
      <c r="G29477" t="inlineStr">
        <is>
          <t>Flask-Migrate</t>
        </is>
      </c>
      <c r="H29477">
        <f>=2.6.0</f>
        <v/>
      </c>
    </row>
    <row r="29478">
      <c r="A29478" t="inlineStr">
        <is>
          <t>aleph</t>
        </is>
      </c>
      <c r="B29478" t="inlineStr">
        <is>
          <t>b280fe0e24d6abef7ea60f7621a44302129dadac</t>
        </is>
      </c>
      <c r="C29478" t="inlineStr">
        <is>
          <t>2021-03-05 09:19:43+00:00</t>
        </is>
      </c>
      <c r="D29478" t="inlineStr">
        <is>
          <t>verchange</t>
        </is>
      </c>
      <c r="E29478" t="inlineStr">
        <is>
          <t>followthemoney-store</t>
        </is>
      </c>
      <c r="F29478">
        <f>=3.0.2</f>
        <v/>
      </c>
      <c r="G29478" t="inlineStr">
        <is>
          <t>followthemoney-store</t>
        </is>
      </c>
      <c r="H29478">
        <f>=3.0.1</f>
        <v/>
      </c>
    </row>
    <row r="29479">
      <c r="A29479" t="inlineStr">
        <is>
          <t>aleph</t>
        </is>
      </c>
      <c r="B29479" t="inlineStr">
        <is>
          <t>b280fe0e24d6abef7ea60f7621a44302129dadac</t>
        </is>
      </c>
      <c r="C29479" t="inlineStr">
        <is>
          <t>2021-03-05 09:19:43+00:00</t>
        </is>
      </c>
      <c r="D29479" t="inlineStr">
        <is>
          <t>verchange</t>
        </is>
      </c>
      <c r="E29479" t="inlineStr">
        <is>
          <t>followthemoney</t>
        </is>
      </c>
      <c r="F29479">
        <f>=2.4.1</f>
        <v/>
      </c>
      <c r="G29479" t="inlineStr">
        <is>
          <t>followthemoney</t>
        </is>
      </c>
      <c r="H29479">
        <f>=2.3.1</f>
        <v/>
      </c>
    </row>
    <row r="29480">
      <c r="A29480" t="inlineStr">
        <is>
          <t>aleph</t>
        </is>
      </c>
      <c r="B29480" t="inlineStr">
        <is>
          <t>b280fe0e24d6abef7ea60f7621a44302129dadac</t>
        </is>
      </c>
      <c r="C29480" t="inlineStr">
        <is>
          <t>2021-03-05 09:19:43+00:00</t>
        </is>
      </c>
      <c r="D29480" t="inlineStr">
        <is>
          <t>verchange</t>
        </is>
      </c>
      <c r="E29480" t="inlineStr">
        <is>
          <t>servicelayer</t>
        </is>
      </c>
      <c r="F29480">
        <f>=1.17.2</f>
        <v/>
      </c>
      <c r="G29480" t="inlineStr">
        <is>
          <t>servicelayer</t>
        </is>
      </c>
      <c r="H29480">
        <f>=1.17.0</f>
        <v/>
      </c>
    </row>
    <row r="29481">
      <c r="A29481" t="inlineStr">
        <is>
          <t>magpie</t>
        </is>
      </c>
      <c r="B29481" t="inlineStr">
        <is>
          <t>9ea73cd79e80319e374de712702f8fc3f73538d9</t>
        </is>
      </c>
      <c r="C29481" t="inlineStr">
        <is>
          <t>2014-07-16 01:28:29+00:00</t>
        </is>
      </c>
      <c r="D29481" t="inlineStr">
        <is>
          <t>rem</t>
        </is>
      </c>
      <c r="E29481" t="inlineStr"/>
      <c r="F29481" t="inlineStr"/>
      <c r="G29481" t="inlineStr">
        <is>
          <t>Jinja2</t>
        </is>
      </c>
      <c r="H29481">
        <f>=2.7.2</f>
        <v/>
      </c>
    </row>
    <row r="29482">
      <c r="A29482" t="inlineStr">
        <is>
          <t>magpie</t>
        </is>
      </c>
      <c r="B29482" t="inlineStr">
        <is>
          <t>9ea73cd79e80319e374de712702f8fc3f73538d9</t>
        </is>
      </c>
      <c r="C29482" t="inlineStr">
        <is>
          <t>2014-07-16 01:28:29+00:00</t>
        </is>
      </c>
      <c r="D29482" t="inlineStr">
        <is>
          <t>rem</t>
        </is>
      </c>
      <c r="E29482" t="inlineStr"/>
      <c r="F29482" t="inlineStr"/>
      <c r="G29482" t="inlineStr">
        <is>
          <t>MarkupSafe</t>
        </is>
      </c>
      <c r="H29482">
        <f>=0.21</f>
        <v/>
      </c>
    </row>
    <row r="29483">
      <c r="A29483" t="inlineStr">
        <is>
          <t>magpie</t>
        </is>
      </c>
      <c r="B29483" t="inlineStr">
        <is>
          <t>9ea73cd79e80319e374de712702f8fc3f73538d9</t>
        </is>
      </c>
      <c r="C29483" t="inlineStr">
        <is>
          <t>2014-07-16 01:28:29+00:00</t>
        </is>
      </c>
      <c r="D29483" t="inlineStr">
        <is>
          <t>rem</t>
        </is>
      </c>
      <c r="E29483" t="inlineStr"/>
      <c r="F29483" t="inlineStr"/>
      <c r="G29483" t="inlineStr">
        <is>
          <t>Pygments</t>
        </is>
      </c>
      <c r="H29483">
        <f>=1.6</f>
        <v/>
      </c>
    </row>
    <row r="29484">
      <c r="A29484" t="inlineStr">
        <is>
          <t>magpie</t>
        </is>
      </c>
      <c r="B29484" t="inlineStr">
        <is>
          <t>9ea73cd79e80319e374de712702f8fc3f73538d9</t>
        </is>
      </c>
      <c r="C29484" t="inlineStr">
        <is>
          <t>2014-07-16 01:28:29+00:00</t>
        </is>
      </c>
      <c r="D29484" t="inlineStr">
        <is>
          <t>rem</t>
        </is>
      </c>
      <c r="E29484" t="inlineStr"/>
      <c r="F29484" t="inlineStr"/>
      <c r="G29484" t="inlineStr">
        <is>
          <t>Sphinx</t>
        </is>
      </c>
      <c r="H29484">
        <f>=1.2.2</f>
        <v/>
      </c>
    </row>
    <row r="29485">
      <c r="A29485" t="inlineStr">
        <is>
          <t>magpie</t>
        </is>
      </c>
      <c r="B29485" t="inlineStr">
        <is>
          <t>9ea73cd79e80319e374de712702f8fc3f73538d9</t>
        </is>
      </c>
      <c r="C29485" t="inlineStr">
        <is>
          <t>2014-07-16 01:28:29+00:00</t>
        </is>
      </c>
      <c r="D29485" t="inlineStr">
        <is>
          <t>rem</t>
        </is>
      </c>
      <c r="E29485" t="inlineStr"/>
      <c r="F29485" t="inlineStr"/>
      <c r="G29485" t="inlineStr">
        <is>
          <t>docutils</t>
        </is>
      </c>
      <c r="H29485">
        <f>=0.11</f>
        <v/>
      </c>
    </row>
    <row r="29486">
      <c r="A29486" t="inlineStr">
        <is>
          <t>cfripper</t>
        </is>
      </c>
      <c r="B29486" t="inlineStr">
        <is>
          <t>a63ef0a5c4d50c59777d7b4c4ab4ca4517aad3a9</t>
        </is>
      </c>
      <c r="C29486" t="inlineStr">
        <is>
          <t>2019-01-03 13:22:17+00:00</t>
        </is>
      </c>
      <c r="D29486" t="inlineStr">
        <is>
          <t>verchange</t>
        </is>
      </c>
      <c r="E29486" t="inlineStr">
        <is>
          <t>pycfmodel</t>
        </is>
      </c>
      <c r="F29486">
        <f>=0.2.8</f>
        <v/>
      </c>
      <c r="G29486" t="inlineStr">
        <is>
          <t>pycfmodel</t>
        </is>
      </c>
      <c r="H29486">
        <f>=0.2.6</f>
        <v/>
      </c>
    </row>
    <row r="29487">
      <c r="A29487" t="inlineStr">
        <is>
          <t>cfripper</t>
        </is>
      </c>
      <c r="B29487" t="inlineStr">
        <is>
          <t>a63ef0a5c4d50c59777d7b4c4ab4ca4517aad3a9</t>
        </is>
      </c>
      <c r="C29487" t="inlineStr">
        <is>
          <t>2019-01-03 13:22:17+00:00</t>
        </is>
      </c>
      <c r="D29487" t="inlineStr">
        <is>
          <t>verchange</t>
        </is>
      </c>
      <c r="E29487" t="inlineStr">
        <is>
          <t>pycfmodel</t>
        </is>
      </c>
      <c r="F29487">
        <f>=0.2.8</f>
        <v/>
      </c>
      <c r="G29487" t="inlineStr">
        <is>
          <t>pycfmodel</t>
        </is>
      </c>
      <c r="H29487">
        <f>=0.2.6</f>
        <v/>
      </c>
    </row>
    <row r="29488">
      <c r="A29488" t="inlineStr">
        <is>
          <t>cfripper</t>
        </is>
      </c>
      <c r="B29488" t="inlineStr">
        <is>
          <t>d339dd5209ebd5c3f32fa5952554201e5f789b72</t>
        </is>
      </c>
      <c r="C29488" t="inlineStr">
        <is>
          <t>2019-01-18 13:42:23+00:00</t>
        </is>
      </c>
      <c r="D29488" t="inlineStr">
        <is>
          <t>verchange</t>
        </is>
      </c>
      <c r="E29488" t="inlineStr">
        <is>
          <t>pyyaml</t>
        </is>
      </c>
      <c r="F29488">
        <f>=4.2b4</f>
        <v/>
      </c>
      <c r="G29488" t="inlineStr">
        <is>
          <t>pyyaml</t>
        </is>
      </c>
      <c r="H29488">
        <f>=3.12</f>
        <v/>
      </c>
    </row>
    <row r="29489">
      <c r="A29489" t="inlineStr">
        <is>
          <t>cfripper</t>
        </is>
      </c>
      <c r="B29489" t="inlineStr">
        <is>
          <t>69a76834e09c30927e6597f9433dee6615b305c5</t>
        </is>
      </c>
      <c r="C29489" t="inlineStr">
        <is>
          <t>2019-09-03 10:31:27+00:00</t>
        </is>
      </c>
      <c r="D29489" t="inlineStr">
        <is>
          <t>verchange</t>
        </is>
      </c>
      <c r="E29489" t="inlineStr">
        <is>
          <t>six</t>
        </is>
      </c>
      <c r="F29489">
        <f>=1.12.0</f>
        <v/>
      </c>
      <c r="G29489" t="inlineStr">
        <is>
          <t>six</t>
        </is>
      </c>
      <c r="H29489">
        <f>=1.11.0</f>
        <v/>
      </c>
    </row>
    <row r="29490">
      <c r="A29490" t="inlineStr">
        <is>
          <t>cfripper</t>
        </is>
      </c>
      <c r="B29490" t="inlineStr">
        <is>
          <t>69a76834e09c30927e6597f9433dee6615b305c5</t>
        </is>
      </c>
      <c r="C29490" t="inlineStr">
        <is>
          <t>2019-09-03 10:31:27+00:00</t>
        </is>
      </c>
      <c r="D29490" t="inlineStr">
        <is>
          <t>verchange</t>
        </is>
      </c>
      <c r="E29490" t="inlineStr">
        <is>
          <t>pycfmodel</t>
        </is>
      </c>
      <c r="F29490">
        <f>=0.3.2</f>
        <v/>
      </c>
      <c r="G29490" t="inlineStr">
        <is>
          <t>pycfmodel</t>
        </is>
      </c>
      <c r="H29490">
        <f>=0.2.8</f>
        <v/>
      </c>
    </row>
    <row r="29491">
      <c r="A29491" t="inlineStr">
        <is>
          <t>cfripper</t>
        </is>
      </c>
      <c r="B29491" t="inlineStr">
        <is>
          <t>69a76834e09c30927e6597f9433dee6615b305c5</t>
        </is>
      </c>
      <c r="C29491" t="inlineStr">
        <is>
          <t>2019-09-03 10:31:27+00:00</t>
        </is>
      </c>
      <c r="D29491" t="inlineStr">
        <is>
          <t>verchange</t>
        </is>
      </c>
      <c r="E29491" t="inlineStr">
        <is>
          <t>python-dateutil</t>
        </is>
      </c>
      <c r="F29491">
        <f>=2.8.0</f>
        <v/>
      </c>
      <c r="G29491" t="inlineStr">
        <is>
          <t>python-dateutil</t>
        </is>
      </c>
      <c r="H29491">
        <f>=2.7.3</f>
        <v/>
      </c>
    </row>
    <row r="29492">
      <c r="A29492" t="inlineStr">
        <is>
          <t>cfripper</t>
        </is>
      </c>
      <c r="B29492" t="inlineStr">
        <is>
          <t>69a76834e09c30927e6597f9433dee6615b305c5</t>
        </is>
      </c>
      <c r="C29492" t="inlineStr">
        <is>
          <t>2019-09-03 10:31:27+00:00</t>
        </is>
      </c>
      <c r="D29492" t="inlineStr">
        <is>
          <t>verchange</t>
        </is>
      </c>
      <c r="E29492" t="inlineStr">
        <is>
          <t>jmespath</t>
        </is>
      </c>
      <c r="F29492">
        <f>=0.9.4</f>
        <v/>
      </c>
      <c r="G29492" t="inlineStr">
        <is>
          <t>jmespath</t>
        </is>
      </c>
      <c r="H29492">
        <f>=0.9.3</f>
        <v/>
      </c>
    </row>
    <row r="29493">
      <c r="A29493" t="inlineStr">
        <is>
          <t>cfripper</t>
        </is>
      </c>
      <c r="B29493" t="inlineStr">
        <is>
          <t>69a76834e09c30927e6597f9433dee6615b305c5</t>
        </is>
      </c>
      <c r="C29493" t="inlineStr">
        <is>
          <t>2019-09-03 10:31:27+00:00</t>
        </is>
      </c>
      <c r="D29493" t="inlineStr">
        <is>
          <t>verchange</t>
        </is>
      </c>
      <c r="E29493" t="inlineStr">
        <is>
          <t>botocore</t>
        </is>
      </c>
      <c r="F29493">
        <f>=1.12.220</f>
        <v/>
      </c>
      <c r="G29493" t="inlineStr">
        <is>
          <t>botocore</t>
        </is>
      </c>
      <c r="H29493">
        <f>=1.7.48</f>
        <v/>
      </c>
    </row>
    <row r="29494">
      <c r="A29494" t="inlineStr">
        <is>
          <t>cfripper</t>
        </is>
      </c>
      <c r="B29494" t="inlineStr">
        <is>
          <t>69a76834e09c30927e6597f9433dee6615b305c5</t>
        </is>
      </c>
      <c r="C29494" t="inlineStr">
        <is>
          <t>2019-09-03 10:31:27+00:00</t>
        </is>
      </c>
      <c r="D29494" t="inlineStr">
        <is>
          <t>verchange</t>
        </is>
      </c>
      <c r="E29494" t="inlineStr">
        <is>
          <t>docutils</t>
        </is>
      </c>
      <c r="F29494">
        <f>=0.15.2</f>
        <v/>
      </c>
      <c r="G29494" t="inlineStr">
        <is>
          <t>docutils</t>
        </is>
      </c>
      <c r="H29494">
        <f>=0.14</f>
        <v/>
      </c>
    </row>
    <row r="29495">
      <c r="A29495" t="inlineStr">
        <is>
          <t>cfripper</t>
        </is>
      </c>
      <c r="B29495" t="inlineStr">
        <is>
          <t>69a76834e09c30927e6597f9433dee6615b305c5</t>
        </is>
      </c>
      <c r="C29495" t="inlineStr">
        <is>
          <t>2019-09-03 10:31:27+00:00</t>
        </is>
      </c>
      <c r="D29495" t="inlineStr">
        <is>
          <t>verchange</t>
        </is>
      </c>
      <c r="E29495" t="inlineStr">
        <is>
          <t>s3transfer</t>
        </is>
      </c>
      <c r="F29495">
        <f>=0.2.1</f>
        <v/>
      </c>
      <c r="G29495" t="inlineStr">
        <is>
          <t>s3transfer</t>
        </is>
      </c>
      <c r="H29495">
        <f>=0.1.13</f>
        <v/>
      </c>
    </row>
    <row r="29496">
      <c r="A29496" t="inlineStr">
        <is>
          <t>cfripper</t>
        </is>
      </c>
      <c r="B29496" t="inlineStr">
        <is>
          <t>69a76834e09c30927e6597f9433dee6615b305c5</t>
        </is>
      </c>
      <c r="C29496" t="inlineStr">
        <is>
          <t>2019-09-03 10:31:27+00:00</t>
        </is>
      </c>
      <c r="D29496" t="inlineStr">
        <is>
          <t>verchange</t>
        </is>
      </c>
      <c r="E29496" t="inlineStr">
        <is>
          <t>pyyaml</t>
        </is>
      </c>
      <c r="F29496">
        <f>=5.1.2</f>
        <v/>
      </c>
      <c r="G29496" t="inlineStr">
        <is>
          <t>pyyaml</t>
        </is>
      </c>
      <c r="H29496">
        <f>=4.2b4</f>
        <v/>
      </c>
    </row>
    <row r="29497">
      <c r="A29497" t="inlineStr">
        <is>
          <t>cfripper</t>
        </is>
      </c>
      <c r="B29497" t="inlineStr">
        <is>
          <t>69a76834e09c30927e6597f9433dee6615b305c5</t>
        </is>
      </c>
      <c r="C29497" t="inlineStr">
        <is>
          <t>2019-09-03 10:31:27+00:00</t>
        </is>
      </c>
      <c r="D29497" t="inlineStr">
        <is>
          <t>verchange</t>
        </is>
      </c>
      <c r="E29497" t="inlineStr">
        <is>
          <t>boto3</t>
        </is>
      </c>
      <c r="F29497">
        <f>=1.9.220</f>
        <v/>
      </c>
      <c r="G29497" t="inlineStr">
        <is>
          <t>boto3</t>
        </is>
      </c>
      <c r="H29497">
        <f>=1.4.7</f>
        <v/>
      </c>
    </row>
    <row r="29498">
      <c r="A29498" t="inlineStr">
        <is>
          <t>cfripper</t>
        </is>
      </c>
      <c r="B29498" t="inlineStr">
        <is>
          <t>69a76834e09c30927e6597f9433dee6615b305c5</t>
        </is>
      </c>
      <c r="C29498" t="inlineStr">
        <is>
          <t>2019-09-03 10:31:27+00:00</t>
        </is>
      </c>
      <c r="D29498" t="inlineStr">
        <is>
          <t>add</t>
        </is>
      </c>
      <c r="E29498" t="inlineStr">
        <is>
          <t>cfn-flip</t>
        </is>
      </c>
      <c r="F29498">
        <f>=1.2.1</f>
        <v/>
      </c>
      <c r="G29498" t="inlineStr"/>
      <c r="H29498" t="inlineStr"/>
    </row>
    <row r="29499">
      <c r="A29499" t="inlineStr">
        <is>
          <t>cfripper</t>
        </is>
      </c>
      <c r="B29499" t="inlineStr">
        <is>
          <t>69a76834e09c30927e6597f9433dee6615b305c5</t>
        </is>
      </c>
      <c r="C29499" t="inlineStr">
        <is>
          <t>2019-09-03 10:31:27+00:00</t>
        </is>
      </c>
      <c r="D29499" t="inlineStr">
        <is>
          <t>add</t>
        </is>
      </c>
      <c r="E29499" t="inlineStr">
        <is>
          <t>click</t>
        </is>
      </c>
      <c r="F29499">
        <f>=7.0</f>
        <v/>
      </c>
      <c r="G29499" t="inlineStr"/>
      <c r="H29499" t="inlineStr"/>
    </row>
    <row r="29500">
      <c r="A29500" t="inlineStr">
        <is>
          <t>cfripper</t>
        </is>
      </c>
      <c r="B29500" t="inlineStr">
        <is>
          <t>69a76834e09c30927e6597f9433dee6615b305c5</t>
        </is>
      </c>
      <c r="C29500" t="inlineStr">
        <is>
          <t>2019-09-03 10:31:27+00:00</t>
        </is>
      </c>
      <c r="D29500" t="inlineStr">
        <is>
          <t>add</t>
        </is>
      </c>
      <c r="E29500" t="inlineStr">
        <is>
          <t>urllib3</t>
        </is>
      </c>
      <c r="F29500">
        <f>=1.25.3</f>
        <v/>
      </c>
      <c r="G29500" t="inlineStr"/>
      <c r="H29500" t="inlineStr"/>
    </row>
    <row r="29501">
      <c r="A29501" t="inlineStr">
        <is>
          <t>cfripper</t>
        </is>
      </c>
      <c r="B29501" t="inlineStr">
        <is>
          <t>ea4c0ca9086b383b901b364c4760826b23c523e3</t>
        </is>
      </c>
      <c r="C29501" t="inlineStr">
        <is>
          <t>2019-09-25 10:50:14+00:00</t>
        </is>
      </c>
      <c r="D29501" t="inlineStr">
        <is>
          <t>verchange</t>
        </is>
      </c>
      <c r="E29501" t="inlineStr">
        <is>
          <t>urllib3</t>
        </is>
      </c>
      <c r="F29501">
        <f>=1.25.3</f>
        <v/>
      </c>
      <c r="G29501" t="inlineStr">
        <is>
          <t>urllib3</t>
        </is>
      </c>
      <c r="H29501">
        <f>=1.25.3</f>
        <v/>
      </c>
    </row>
    <row r="29502">
      <c r="A29502" t="inlineStr">
        <is>
          <t>cfripper</t>
        </is>
      </c>
      <c r="B29502" t="inlineStr">
        <is>
          <t>ea4c0ca9086b383b901b364c4760826b23c523e3</t>
        </is>
      </c>
      <c r="C29502" t="inlineStr">
        <is>
          <t>2019-09-25 10:50:14+00:00</t>
        </is>
      </c>
      <c r="D29502" t="inlineStr">
        <is>
          <t>verchange</t>
        </is>
      </c>
      <c r="E29502" t="inlineStr">
        <is>
          <t>pycfmodel</t>
        </is>
      </c>
      <c r="F29502">
        <f>=0.4.0</f>
        <v/>
      </c>
      <c r="G29502" t="inlineStr">
        <is>
          <t>pycfmodel</t>
        </is>
      </c>
      <c r="H29502">
        <f>=0.3.2</f>
        <v/>
      </c>
    </row>
    <row r="29503">
      <c r="A29503" t="inlineStr">
        <is>
          <t>cfripper</t>
        </is>
      </c>
      <c r="B29503" t="inlineStr">
        <is>
          <t>ea4c0ca9086b383b901b364c4760826b23c523e3</t>
        </is>
      </c>
      <c r="C29503" t="inlineStr">
        <is>
          <t>2019-09-25 10:50:14+00:00</t>
        </is>
      </c>
      <c r="D29503" t="inlineStr">
        <is>
          <t>add</t>
        </is>
      </c>
      <c r="E29503" t="inlineStr">
        <is>
          <t>inflection</t>
        </is>
      </c>
      <c r="F29503">
        <f>=0.3.1</f>
        <v/>
      </c>
      <c r="G29503" t="inlineStr"/>
      <c r="H29503" t="inlineStr"/>
    </row>
    <row r="29504">
      <c r="A29504" t="inlineStr">
        <is>
          <t>cfripper</t>
        </is>
      </c>
      <c r="B29504" t="inlineStr">
        <is>
          <t>be1170b03dc397998361efb80f7a1166701b1e90</t>
        </is>
      </c>
      <c r="C29504" t="inlineStr">
        <is>
          <t>2019-10-25 10:55:54+00:00</t>
        </is>
      </c>
      <c r="D29504" t="inlineStr">
        <is>
          <t>verchange</t>
        </is>
      </c>
      <c r="E29504" t="inlineStr">
        <is>
          <t>pycfmodel</t>
        </is>
      </c>
      <c r="F29504">
        <f>=0.5.0</f>
        <v/>
      </c>
      <c r="G29504" t="inlineStr">
        <is>
          <t>pycfmodel</t>
        </is>
      </c>
      <c r="H29504">
        <f>=0.4.0</f>
        <v/>
      </c>
    </row>
    <row r="29505">
      <c r="A29505" t="inlineStr">
        <is>
          <t>cfripper</t>
        </is>
      </c>
      <c r="B29505" t="inlineStr">
        <is>
          <t>be1170b03dc397998361efb80f7a1166701b1e90</t>
        </is>
      </c>
      <c r="C29505" t="inlineStr">
        <is>
          <t>2019-10-25 10:55:54+00:00</t>
        </is>
      </c>
      <c r="D29505" t="inlineStr">
        <is>
          <t>add</t>
        </is>
      </c>
      <c r="E29505" t="inlineStr">
        <is>
          <t>pydantic</t>
        </is>
      </c>
      <c r="F29505">
        <f>=1.0</f>
        <v/>
      </c>
      <c r="G29505" t="inlineStr"/>
      <c r="H29505" t="inlineStr"/>
    </row>
    <row r="29506">
      <c r="A29506" t="inlineStr">
        <is>
          <t>cfripper</t>
        </is>
      </c>
      <c r="B29506" t="inlineStr">
        <is>
          <t>be1170b03dc397998361efb80f7a1166701b1e90</t>
        </is>
      </c>
      <c r="C29506" t="inlineStr">
        <is>
          <t>2019-10-25 10:55:54+00:00</t>
        </is>
      </c>
      <c r="D29506" t="inlineStr">
        <is>
          <t>rem</t>
        </is>
      </c>
      <c r="E29506" t="inlineStr"/>
      <c r="F29506" t="inlineStr"/>
      <c r="G29506" t="inlineStr">
        <is>
          <t>inflection</t>
        </is>
      </c>
      <c r="H29506">
        <f>=0.3.1</f>
        <v/>
      </c>
    </row>
    <row r="29507">
      <c r="A29507" t="inlineStr">
        <is>
          <t>cfripper</t>
        </is>
      </c>
      <c r="B29507" t="inlineStr">
        <is>
          <t>bb692fcdc54ece29685483807c033cf02dbf2ce6</t>
        </is>
      </c>
      <c r="C29507" t="inlineStr">
        <is>
          <t>2019-11-08 16:31:01+00:00</t>
        </is>
      </c>
      <c r="D29507" t="inlineStr">
        <is>
          <t>verchange</t>
        </is>
      </c>
      <c r="E29507" t="inlineStr">
        <is>
          <t>urllib3</t>
        </is>
      </c>
      <c r="F29507">
        <f>=1.25.6</f>
        <v/>
      </c>
      <c r="G29507" t="inlineStr">
        <is>
          <t>urllib3</t>
        </is>
      </c>
      <c r="H29507">
        <f>=1.25.3</f>
        <v/>
      </c>
    </row>
    <row r="29508">
      <c r="A29508" t="inlineStr">
        <is>
          <t>cfripper</t>
        </is>
      </c>
      <c r="B29508" t="inlineStr">
        <is>
          <t>bb692fcdc54ece29685483807c033cf02dbf2ce6</t>
        </is>
      </c>
      <c r="C29508" t="inlineStr">
        <is>
          <t>2019-11-08 16:31:01+00:00</t>
        </is>
      </c>
      <c r="D29508" t="inlineStr">
        <is>
          <t>verchange</t>
        </is>
      </c>
      <c r="E29508" t="inlineStr">
        <is>
          <t>boto3</t>
        </is>
      </c>
      <c r="F29508">
        <f>=1.10.6</f>
        <v/>
      </c>
      <c r="G29508" t="inlineStr">
        <is>
          <t>boto3</t>
        </is>
      </c>
      <c r="H29508">
        <f>=1.9.220</f>
        <v/>
      </c>
    </row>
    <row r="29509">
      <c r="A29509" t="inlineStr">
        <is>
          <t>cfripper</t>
        </is>
      </c>
      <c r="B29509" t="inlineStr">
        <is>
          <t>bb692fcdc54ece29685483807c033cf02dbf2ce6</t>
        </is>
      </c>
      <c r="C29509" t="inlineStr">
        <is>
          <t>2019-11-08 16:31:01+00:00</t>
        </is>
      </c>
      <c r="D29509" t="inlineStr">
        <is>
          <t>verchange</t>
        </is>
      </c>
      <c r="E29509" t="inlineStr">
        <is>
          <t>botocore</t>
        </is>
      </c>
      <c r="F29509">
        <f>=1.13.6</f>
        <v/>
      </c>
      <c r="G29509" t="inlineStr">
        <is>
          <t>botocore</t>
        </is>
      </c>
      <c r="H29509">
        <f>=1.12.220</f>
        <v/>
      </c>
    </row>
    <row r="29510">
      <c r="A29510" t="inlineStr">
        <is>
          <t>cfripper</t>
        </is>
      </c>
      <c r="B29510" t="inlineStr">
        <is>
          <t>898c63c84e18fb5cb59d37efa6bf4e8848baa895</t>
        </is>
      </c>
      <c r="C29510" t="inlineStr">
        <is>
          <t>2019-11-26 15:11:35+00:00</t>
        </is>
      </c>
      <c r="D29510" t="inlineStr">
        <is>
          <t>verchange</t>
        </is>
      </c>
      <c r="E29510" t="inlineStr">
        <is>
          <t>six</t>
        </is>
      </c>
      <c r="F29510">
        <f>=1.13.0</f>
        <v/>
      </c>
      <c r="G29510" t="inlineStr">
        <is>
          <t>six</t>
        </is>
      </c>
      <c r="H29510">
        <f>=1.12.0</f>
        <v/>
      </c>
    </row>
    <row r="29511">
      <c r="A29511" t="inlineStr">
        <is>
          <t>cfripper</t>
        </is>
      </c>
      <c r="B29511" t="inlineStr">
        <is>
          <t>898c63c84e18fb5cb59d37efa6bf4e8848baa895</t>
        </is>
      </c>
      <c r="C29511" t="inlineStr">
        <is>
          <t>2019-11-26 15:11:35+00:00</t>
        </is>
      </c>
      <c r="D29511" t="inlineStr">
        <is>
          <t>verchange</t>
        </is>
      </c>
      <c r="E29511" t="inlineStr">
        <is>
          <t>urllib3</t>
        </is>
      </c>
      <c r="F29511">
        <f>=1.25.7</f>
        <v/>
      </c>
      <c r="G29511" t="inlineStr">
        <is>
          <t>urllib3</t>
        </is>
      </c>
      <c r="H29511">
        <f>=1.25.6</f>
        <v/>
      </c>
    </row>
    <row r="29512">
      <c r="A29512" t="inlineStr">
        <is>
          <t>cfripper</t>
        </is>
      </c>
      <c r="B29512" t="inlineStr">
        <is>
          <t>898c63c84e18fb5cb59d37efa6bf4e8848baa895</t>
        </is>
      </c>
      <c r="C29512" t="inlineStr">
        <is>
          <t>2019-11-26 15:11:35+00:00</t>
        </is>
      </c>
      <c r="D29512" t="inlineStr">
        <is>
          <t>verchange</t>
        </is>
      </c>
      <c r="E29512" t="inlineStr">
        <is>
          <t>pycfmodel</t>
        </is>
      </c>
      <c r="F29512">
        <f>=0.6.0</f>
        <v/>
      </c>
      <c r="G29512" t="inlineStr">
        <is>
          <t>pycfmodel</t>
        </is>
      </c>
      <c r="H29512">
        <f>=0.5.0</f>
        <v/>
      </c>
    </row>
    <row r="29513">
      <c r="A29513" t="inlineStr">
        <is>
          <t>cfripper</t>
        </is>
      </c>
      <c r="B29513" t="inlineStr">
        <is>
          <t>898c63c84e18fb5cb59d37efa6bf4e8848baa895</t>
        </is>
      </c>
      <c r="C29513" t="inlineStr">
        <is>
          <t>2019-11-26 15:11:35+00:00</t>
        </is>
      </c>
      <c r="D29513" t="inlineStr">
        <is>
          <t>verchange</t>
        </is>
      </c>
      <c r="E29513" t="inlineStr">
        <is>
          <t>pydantic</t>
        </is>
      </c>
      <c r="F29513">
        <f>=1.1.1</f>
        <v/>
      </c>
      <c r="G29513" t="inlineStr">
        <is>
          <t>pydantic</t>
        </is>
      </c>
      <c r="H29513">
        <f>=1.0</f>
        <v/>
      </c>
    </row>
    <row r="29514">
      <c r="A29514" t="inlineStr">
        <is>
          <t>cfripper</t>
        </is>
      </c>
      <c r="B29514" t="inlineStr">
        <is>
          <t>898c63c84e18fb5cb59d37efa6bf4e8848baa895</t>
        </is>
      </c>
      <c r="C29514" t="inlineStr">
        <is>
          <t>2019-11-26 15:11:35+00:00</t>
        </is>
      </c>
      <c r="D29514" t="inlineStr">
        <is>
          <t>verchange</t>
        </is>
      </c>
      <c r="E29514" t="inlineStr">
        <is>
          <t>cfn-flip</t>
        </is>
      </c>
      <c r="F29514">
        <f>=1.2.2</f>
        <v/>
      </c>
      <c r="G29514" t="inlineStr">
        <is>
          <t>cfn-flip</t>
        </is>
      </c>
      <c r="H29514">
        <f>=1.2.1</f>
        <v/>
      </c>
    </row>
    <row r="29515">
      <c r="A29515" t="inlineStr">
        <is>
          <t>cfripper</t>
        </is>
      </c>
      <c r="B29515" t="inlineStr">
        <is>
          <t>898c63c84e18fb5cb59d37efa6bf4e8848baa895</t>
        </is>
      </c>
      <c r="C29515" t="inlineStr">
        <is>
          <t>2019-11-26 15:11:35+00:00</t>
        </is>
      </c>
      <c r="D29515" t="inlineStr">
        <is>
          <t>verchange</t>
        </is>
      </c>
      <c r="E29515" t="inlineStr">
        <is>
          <t>botocore</t>
        </is>
      </c>
      <c r="F29515">
        <f>=1.13.27</f>
        <v/>
      </c>
      <c r="G29515" t="inlineStr">
        <is>
          <t>botocore</t>
        </is>
      </c>
      <c r="H29515">
        <f>=1.13.6</f>
        <v/>
      </c>
    </row>
    <row r="29516">
      <c r="A29516" t="inlineStr">
        <is>
          <t>cfripper</t>
        </is>
      </c>
      <c r="B29516" t="inlineStr">
        <is>
          <t>898c63c84e18fb5cb59d37efa6bf4e8848baa895</t>
        </is>
      </c>
      <c r="C29516" t="inlineStr">
        <is>
          <t>2019-11-26 15:11:35+00:00</t>
        </is>
      </c>
      <c r="D29516" t="inlineStr">
        <is>
          <t>verchange</t>
        </is>
      </c>
      <c r="E29516" t="inlineStr">
        <is>
          <t>boto3</t>
        </is>
      </c>
      <c r="F29516">
        <f>=1.10.27</f>
        <v/>
      </c>
      <c r="G29516" t="inlineStr">
        <is>
          <t>boto3</t>
        </is>
      </c>
      <c r="H29516">
        <f>=1.10.6</f>
        <v/>
      </c>
    </row>
    <row r="29517">
      <c r="A29517" t="inlineStr">
        <is>
          <t>cfripper</t>
        </is>
      </c>
      <c r="B29517" t="inlineStr">
        <is>
          <t>24cf2dd960ada3c17e25c97ccfcf8d2df0fe4546</t>
        </is>
      </c>
      <c r="C29517" t="inlineStr">
        <is>
          <t>2019-12-17 16:50:26+00:00</t>
        </is>
      </c>
      <c r="D29517" t="inlineStr">
        <is>
          <t>verchange</t>
        </is>
      </c>
      <c r="E29517" t="inlineStr">
        <is>
          <t>boto3</t>
        </is>
      </c>
      <c r="F29517">
        <f>=1.10.38</f>
        <v/>
      </c>
      <c r="G29517" t="inlineStr">
        <is>
          <t>boto3</t>
        </is>
      </c>
      <c r="H29517">
        <f>=1.10.27</f>
        <v/>
      </c>
    </row>
    <row r="29518">
      <c r="A29518" t="inlineStr">
        <is>
          <t>cfripper</t>
        </is>
      </c>
      <c r="B29518" t="inlineStr">
        <is>
          <t>24cf2dd960ada3c17e25c97ccfcf8d2df0fe4546</t>
        </is>
      </c>
      <c r="C29518" t="inlineStr">
        <is>
          <t>2019-12-17 16:50:26+00:00</t>
        </is>
      </c>
      <c r="D29518" t="inlineStr">
        <is>
          <t>verchange</t>
        </is>
      </c>
      <c r="E29518" t="inlineStr">
        <is>
          <t>pycfmodel</t>
        </is>
      </c>
      <c r="F29518">
        <f>=0.6.1</f>
        <v/>
      </c>
      <c r="G29518" t="inlineStr">
        <is>
          <t>pycfmodel</t>
        </is>
      </c>
      <c r="H29518">
        <f>=0.6.0</f>
        <v/>
      </c>
    </row>
    <row r="29519">
      <c r="A29519" t="inlineStr">
        <is>
          <t>cfripper</t>
        </is>
      </c>
      <c r="B29519" t="inlineStr">
        <is>
          <t>24cf2dd960ada3c17e25c97ccfcf8d2df0fe4546</t>
        </is>
      </c>
      <c r="C29519" t="inlineStr">
        <is>
          <t>2019-12-17 16:50:26+00:00</t>
        </is>
      </c>
      <c r="D29519" t="inlineStr">
        <is>
          <t>verchange</t>
        </is>
      </c>
      <c r="E29519" t="inlineStr">
        <is>
          <t>pydantic</t>
        </is>
      </c>
      <c r="F29519">
        <f>=1.2</f>
        <v/>
      </c>
      <c r="G29519" t="inlineStr">
        <is>
          <t>pydantic</t>
        </is>
      </c>
      <c r="H29519">
        <f>=1.1.1</f>
        <v/>
      </c>
    </row>
    <row r="29520">
      <c r="A29520" t="inlineStr">
        <is>
          <t>cfripper</t>
        </is>
      </c>
      <c r="B29520" t="inlineStr">
        <is>
          <t>24cf2dd960ada3c17e25c97ccfcf8d2df0fe4546</t>
        </is>
      </c>
      <c r="C29520" t="inlineStr">
        <is>
          <t>2019-12-17 16:50:26+00:00</t>
        </is>
      </c>
      <c r="D29520" t="inlineStr">
        <is>
          <t>verchange</t>
        </is>
      </c>
      <c r="E29520" t="inlineStr">
        <is>
          <t>pyyaml</t>
        </is>
      </c>
      <c r="F29520">
        <f>=5.2</f>
        <v/>
      </c>
      <c r="G29520" t="inlineStr">
        <is>
          <t>pyyaml</t>
        </is>
      </c>
      <c r="H29520">
        <f>=5.1.2</f>
        <v/>
      </c>
    </row>
    <row r="29521">
      <c r="A29521" t="inlineStr">
        <is>
          <t>cfripper</t>
        </is>
      </c>
      <c r="B29521" t="inlineStr">
        <is>
          <t>24cf2dd960ada3c17e25c97ccfcf8d2df0fe4546</t>
        </is>
      </c>
      <c r="C29521" t="inlineStr">
        <is>
          <t>2019-12-17 16:50:26+00:00</t>
        </is>
      </c>
      <c r="D29521" t="inlineStr">
        <is>
          <t>verchange</t>
        </is>
      </c>
      <c r="E29521" t="inlineStr">
        <is>
          <t>botocore</t>
        </is>
      </c>
      <c r="F29521">
        <f>=1.13.38</f>
        <v/>
      </c>
      <c r="G29521" t="inlineStr">
        <is>
          <t>botocore</t>
        </is>
      </c>
      <c r="H29521">
        <f>=1.13.27</f>
        <v/>
      </c>
    </row>
    <row r="29522">
      <c r="A29522" t="inlineStr">
        <is>
          <t>cfripper</t>
        </is>
      </c>
      <c r="B29522" t="inlineStr">
        <is>
          <t>3b194e2f2c0684363eaf6d8588cb68f93c9f978e</t>
        </is>
      </c>
      <c r="C29522" t="inlineStr">
        <is>
          <t>2020-03-04 11:42:21+00:00</t>
        </is>
      </c>
      <c r="D29522" t="inlineStr">
        <is>
          <t>verchange</t>
        </is>
      </c>
      <c r="E29522" t="inlineStr">
        <is>
          <t>six</t>
        </is>
      </c>
      <c r="F29522">
        <f>=1.14.0</f>
        <v/>
      </c>
      <c r="G29522" t="inlineStr">
        <is>
          <t>six</t>
        </is>
      </c>
      <c r="H29522">
        <f>=1.13.0</f>
        <v/>
      </c>
    </row>
    <row r="29523">
      <c r="A29523" t="inlineStr">
        <is>
          <t>cfripper</t>
        </is>
      </c>
      <c r="B29523" t="inlineStr">
        <is>
          <t>3b194e2f2c0684363eaf6d8588cb68f93c9f978e</t>
        </is>
      </c>
      <c r="C29523" t="inlineStr">
        <is>
          <t>2020-03-04 11:42:21+00:00</t>
        </is>
      </c>
      <c r="D29523" t="inlineStr">
        <is>
          <t>verchange</t>
        </is>
      </c>
      <c r="E29523" t="inlineStr">
        <is>
          <t>urllib3</t>
        </is>
      </c>
      <c r="F29523">
        <f>=1.25.8</f>
        <v/>
      </c>
      <c r="G29523" t="inlineStr">
        <is>
          <t>urllib3</t>
        </is>
      </c>
      <c r="H29523">
        <f>=1.25.7</f>
        <v/>
      </c>
    </row>
    <row r="29524">
      <c r="A29524" t="inlineStr">
        <is>
          <t>cfripper</t>
        </is>
      </c>
      <c r="B29524" t="inlineStr">
        <is>
          <t>3b194e2f2c0684363eaf6d8588cb68f93c9f978e</t>
        </is>
      </c>
      <c r="C29524" t="inlineStr">
        <is>
          <t>2020-03-04 11:42:21+00:00</t>
        </is>
      </c>
      <c r="D29524" t="inlineStr">
        <is>
          <t>verchange</t>
        </is>
      </c>
      <c r="E29524" t="inlineStr">
        <is>
          <t>pycfmodel</t>
        </is>
      </c>
      <c r="F29524">
        <f>=0.6.4</f>
        <v/>
      </c>
      <c r="G29524" t="inlineStr">
        <is>
          <t>pycfmodel</t>
        </is>
      </c>
      <c r="H29524">
        <f>=0.6.1</f>
        <v/>
      </c>
    </row>
    <row r="29525">
      <c r="A29525" t="inlineStr">
        <is>
          <t>cfripper</t>
        </is>
      </c>
      <c r="B29525" t="inlineStr">
        <is>
          <t>3b194e2f2c0684363eaf6d8588cb68f93c9f978e</t>
        </is>
      </c>
      <c r="C29525" t="inlineStr">
        <is>
          <t>2020-03-04 11:42:21+00:00</t>
        </is>
      </c>
      <c r="D29525" t="inlineStr">
        <is>
          <t>verchange</t>
        </is>
      </c>
      <c r="E29525" t="inlineStr">
        <is>
          <t>cfn-flip</t>
        </is>
      </c>
      <c r="F29525">
        <f>=1.2.2</f>
        <v/>
      </c>
      <c r="G29525" t="inlineStr">
        <is>
          <t>cfn-flip</t>
        </is>
      </c>
      <c r="H29525">
        <f>=1.2.2</f>
        <v/>
      </c>
    </row>
    <row r="29526">
      <c r="A29526" t="inlineStr">
        <is>
          <t>cfripper</t>
        </is>
      </c>
      <c r="B29526" t="inlineStr">
        <is>
          <t>3b194e2f2c0684363eaf6d8588cb68f93c9f978e</t>
        </is>
      </c>
      <c r="C29526" t="inlineStr">
        <is>
          <t>2020-03-04 11:42:21+00:00</t>
        </is>
      </c>
      <c r="D29526" t="inlineStr">
        <is>
          <t>verchange</t>
        </is>
      </c>
      <c r="E29526" t="inlineStr">
        <is>
          <t>pydantic</t>
        </is>
      </c>
      <c r="F29526">
        <f>=1.4</f>
        <v/>
      </c>
      <c r="G29526" t="inlineStr">
        <is>
          <t>pydantic</t>
        </is>
      </c>
      <c r="H29526">
        <f>=1.2</f>
        <v/>
      </c>
    </row>
    <row r="29527">
      <c r="A29527" t="inlineStr">
        <is>
          <t>cfripper</t>
        </is>
      </c>
      <c r="B29527" t="inlineStr">
        <is>
          <t>3b194e2f2c0684363eaf6d8588cb68f93c9f978e</t>
        </is>
      </c>
      <c r="C29527" t="inlineStr">
        <is>
          <t>2020-03-04 11:42:21+00:00</t>
        </is>
      </c>
      <c r="D29527" t="inlineStr">
        <is>
          <t>verchange</t>
        </is>
      </c>
      <c r="E29527" t="inlineStr">
        <is>
          <t>python-dateutil</t>
        </is>
      </c>
      <c r="F29527">
        <f>=2.8.1</f>
        <v/>
      </c>
      <c r="G29527" t="inlineStr">
        <is>
          <t>python-dateutil</t>
        </is>
      </c>
      <c r="H29527">
        <f>=2.8.0</f>
        <v/>
      </c>
    </row>
    <row r="29528">
      <c r="A29528" t="inlineStr">
        <is>
          <t>cfripper</t>
        </is>
      </c>
      <c r="B29528" t="inlineStr">
        <is>
          <t>3b194e2f2c0684363eaf6d8588cb68f93c9f978e</t>
        </is>
      </c>
      <c r="C29528" t="inlineStr">
        <is>
          <t>2020-03-04 11:42:21+00:00</t>
        </is>
      </c>
      <c r="D29528" t="inlineStr">
        <is>
          <t>verchange</t>
        </is>
      </c>
      <c r="E29528" t="inlineStr">
        <is>
          <t>jmespath</t>
        </is>
      </c>
      <c r="F29528">
        <f>=0.9.5</f>
        <v/>
      </c>
      <c r="G29528" t="inlineStr">
        <is>
          <t>jmespath</t>
        </is>
      </c>
      <c r="H29528">
        <f>=0.9.4</f>
        <v/>
      </c>
    </row>
    <row r="29529">
      <c r="A29529" t="inlineStr">
        <is>
          <t>cfripper</t>
        </is>
      </c>
      <c r="B29529" t="inlineStr">
        <is>
          <t>3b194e2f2c0684363eaf6d8588cb68f93c9f978e</t>
        </is>
      </c>
      <c r="C29529" t="inlineStr">
        <is>
          <t>2020-03-04 11:42:21+00:00</t>
        </is>
      </c>
      <c r="D29529" t="inlineStr">
        <is>
          <t>verchange</t>
        </is>
      </c>
      <c r="E29529" t="inlineStr">
        <is>
          <t>botocore</t>
        </is>
      </c>
      <c r="F29529">
        <f>=1.15.13</f>
        <v/>
      </c>
      <c r="G29529" t="inlineStr">
        <is>
          <t>botocore</t>
        </is>
      </c>
      <c r="H29529">
        <f>=1.13.38</f>
        <v/>
      </c>
    </row>
    <row r="29530">
      <c r="A29530" t="inlineStr">
        <is>
          <t>cfripper</t>
        </is>
      </c>
      <c r="B29530" t="inlineStr">
        <is>
          <t>3b194e2f2c0684363eaf6d8588cb68f93c9f978e</t>
        </is>
      </c>
      <c r="C29530" t="inlineStr">
        <is>
          <t>2020-03-04 11:42:21+00:00</t>
        </is>
      </c>
      <c r="D29530" t="inlineStr">
        <is>
          <t>verchange</t>
        </is>
      </c>
      <c r="E29530" t="inlineStr">
        <is>
          <t>s3transfer</t>
        </is>
      </c>
      <c r="F29530">
        <f>=0.3.3</f>
        <v/>
      </c>
      <c r="G29530" t="inlineStr">
        <is>
          <t>s3transfer</t>
        </is>
      </c>
      <c r="H29530">
        <f>=0.2.1</f>
        <v/>
      </c>
    </row>
    <row r="29531">
      <c r="A29531" t="inlineStr">
        <is>
          <t>cfripper</t>
        </is>
      </c>
      <c r="B29531" t="inlineStr">
        <is>
          <t>3b194e2f2c0684363eaf6d8588cb68f93c9f978e</t>
        </is>
      </c>
      <c r="C29531" t="inlineStr">
        <is>
          <t>2020-03-04 11:42:21+00:00</t>
        </is>
      </c>
      <c r="D29531" t="inlineStr">
        <is>
          <t>verchange</t>
        </is>
      </c>
      <c r="E29531" t="inlineStr">
        <is>
          <t>pyyaml</t>
        </is>
      </c>
      <c r="F29531">
        <f>=5.3</f>
        <v/>
      </c>
      <c r="G29531" t="inlineStr">
        <is>
          <t>pyyaml</t>
        </is>
      </c>
      <c r="H29531">
        <f>=5.2</f>
        <v/>
      </c>
    </row>
    <row r="29532">
      <c r="A29532" t="inlineStr">
        <is>
          <t>cfripper</t>
        </is>
      </c>
      <c r="B29532" t="inlineStr">
        <is>
          <t>3b194e2f2c0684363eaf6d8588cb68f93c9f978e</t>
        </is>
      </c>
      <c r="C29532" t="inlineStr">
        <is>
          <t>2020-03-04 11:42:21+00:00</t>
        </is>
      </c>
      <c r="D29532" t="inlineStr">
        <is>
          <t>verchange</t>
        </is>
      </c>
      <c r="E29532" t="inlineStr">
        <is>
          <t>boto3</t>
        </is>
      </c>
      <c r="F29532">
        <f>=1.12.13</f>
        <v/>
      </c>
      <c r="G29532" t="inlineStr">
        <is>
          <t>boto3</t>
        </is>
      </c>
      <c r="H29532">
        <f>=1.10.38</f>
        <v/>
      </c>
    </row>
    <row r="29533">
      <c r="A29533" t="inlineStr">
        <is>
          <t>cfripper</t>
        </is>
      </c>
      <c r="B29533" t="inlineStr">
        <is>
          <t>da12775e9e754aeb3694e7af527646246c591a59</t>
        </is>
      </c>
      <c r="C29533" t="inlineStr">
        <is>
          <t>2020-03-26 16:06:53+00:00</t>
        </is>
      </c>
      <c r="D29533" t="inlineStr">
        <is>
          <t>verchange</t>
        </is>
      </c>
      <c r="E29533" t="inlineStr">
        <is>
          <t>boto3</t>
        </is>
      </c>
      <c r="F29533">
        <f>=1.12.29</f>
        <v/>
      </c>
      <c r="G29533" t="inlineStr">
        <is>
          <t>boto3</t>
        </is>
      </c>
      <c r="H29533">
        <f>=1.12.13</f>
        <v/>
      </c>
    </row>
    <row r="29534">
      <c r="A29534" t="inlineStr">
        <is>
          <t>cfripper</t>
        </is>
      </c>
      <c r="B29534" t="inlineStr">
        <is>
          <t>da12775e9e754aeb3694e7af527646246c591a59</t>
        </is>
      </c>
      <c r="C29534" t="inlineStr">
        <is>
          <t>2020-03-26 16:06:53+00:00</t>
        </is>
      </c>
      <c r="D29534" t="inlineStr">
        <is>
          <t>verchange</t>
        </is>
      </c>
      <c r="E29534" t="inlineStr">
        <is>
          <t>pycfmodel</t>
        </is>
      </c>
      <c r="F29534">
        <f>=0.7.0</f>
        <v/>
      </c>
      <c r="G29534" t="inlineStr">
        <is>
          <t>pycfmodel</t>
        </is>
      </c>
      <c r="H29534">
        <f>=0.6.4</f>
        <v/>
      </c>
    </row>
    <row r="29535">
      <c r="A29535" t="inlineStr">
        <is>
          <t>cfripper</t>
        </is>
      </c>
      <c r="B29535" t="inlineStr">
        <is>
          <t>da12775e9e754aeb3694e7af527646246c591a59</t>
        </is>
      </c>
      <c r="C29535" t="inlineStr">
        <is>
          <t>2020-03-26 16:06:53+00:00</t>
        </is>
      </c>
      <c r="D29535" t="inlineStr">
        <is>
          <t>verchange</t>
        </is>
      </c>
      <c r="E29535" t="inlineStr">
        <is>
          <t>click</t>
        </is>
      </c>
      <c r="F29535">
        <f>=7.1.1</f>
        <v/>
      </c>
      <c r="G29535" t="inlineStr">
        <is>
          <t>click</t>
        </is>
      </c>
      <c r="H29535">
        <f>=7.0</f>
        <v/>
      </c>
    </row>
    <row r="29536">
      <c r="A29536" t="inlineStr">
        <is>
          <t>cfripper</t>
        </is>
      </c>
      <c r="B29536" t="inlineStr">
        <is>
          <t>da12775e9e754aeb3694e7af527646246c591a59</t>
        </is>
      </c>
      <c r="C29536" t="inlineStr">
        <is>
          <t>2020-03-26 16:06:53+00:00</t>
        </is>
      </c>
      <c r="D29536" t="inlineStr">
        <is>
          <t>verchange</t>
        </is>
      </c>
      <c r="E29536" t="inlineStr">
        <is>
          <t>pyyaml</t>
        </is>
      </c>
      <c r="F29536">
        <f>=5.3.1</f>
        <v/>
      </c>
      <c r="G29536" t="inlineStr">
        <is>
          <t>pyyaml</t>
        </is>
      </c>
      <c r="H29536">
        <f>=5.3</f>
        <v/>
      </c>
    </row>
    <row r="29537">
      <c r="A29537" t="inlineStr">
        <is>
          <t>cfripper</t>
        </is>
      </c>
      <c r="B29537" t="inlineStr">
        <is>
          <t>da12775e9e754aeb3694e7af527646246c591a59</t>
        </is>
      </c>
      <c r="C29537" t="inlineStr">
        <is>
          <t>2020-03-26 16:06:53+00:00</t>
        </is>
      </c>
      <c r="D29537" t="inlineStr">
        <is>
          <t>verchange</t>
        </is>
      </c>
      <c r="E29537" t="inlineStr">
        <is>
          <t>botocore</t>
        </is>
      </c>
      <c r="F29537">
        <f>=1.15.29</f>
        <v/>
      </c>
      <c r="G29537" t="inlineStr">
        <is>
          <t>botocore</t>
        </is>
      </c>
      <c r="H29537">
        <f>=1.15.13</f>
        <v/>
      </c>
    </row>
    <row r="29538">
      <c r="A29538" t="inlineStr">
        <is>
          <t>cfripper</t>
        </is>
      </c>
      <c r="B29538" t="inlineStr">
        <is>
          <t>da12775e9e754aeb3694e7af527646246c591a59</t>
        </is>
      </c>
      <c r="C29538" t="inlineStr">
        <is>
          <t>2020-03-26 16:06:53+00:00</t>
        </is>
      </c>
      <c r="D29538" t="inlineStr">
        <is>
          <t>add</t>
        </is>
      </c>
      <c r="E29538" t="inlineStr">
        <is>
          <t>pydash</t>
        </is>
      </c>
      <c r="F29538">
        <f>=4.7.6</f>
        <v/>
      </c>
      <c r="G29538" t="inlineStr"/>
      <c r="H29538" t="inlineStr"/>
    </row>
    <row r="29539">
      <c r="A29539" t="inlineStr">
        <is>
          <t>cfripper</t>
        </is>
      </c>
      <c r="B29539" t="inlineStr">
        <is>
          <t>3223ed48cf0a64f82ad05ccaf99c2fe5fab39f15</t>
        </is>
      </c>
      <c r="C29539" t="inlineStr">
        <is>
          <t>2020-04-07 16:35:13+00:00</t>
        </is>
      </c>
      <c r="D29539" t="inlineStr">
        <is>
          <t>verchange</t>
        </is>
      </c>
      <c r="E29539" t="inlineStr">
        <is>
          <t>pycfmodel</t>
        </is>
      </c>
      <c r="F29539">
        <f>=0.7.1</f>
        <v/>
      </c>
      <c r="G29539" t="inlineStr">
        <is>
          <t>pycfmodel</t>
        </is>
      </c>
      <c r="H29539">
        <f>=0.7.0</f>
        <v/>
      </c>
    </row>
    <row r="29540">
      <c r="A29540" t="inlineStr">
        <is>
          <t>cfripper</t>
        </is>
      </c>
      <c r="B29540" t="inlineStr">
        <is>
          <t>3223ed48cf0a64f82ad05ccaf99c2fe5fab39f15</t>
        </is>
      </c>
      <c r="C29540" t="inlineStr">
        <is>
          <t>2020-04-07 16:35:13+00:00</t>
        </is>
      </c>
      <c r="D29540" t="inlineStr">
        <is>
          <t>verchange</t>
        </is>
      </c>
      <c r="E29540" t="inlineStr">
        <is>
          <t>click</t>
        </is>
      </c>
      <c r="F29540">
        <f>=7.1.1</f>
        <v/>
      </c>
      <c r="G29540" t="inlineStr">
        <is>
          <t>click</t>
        </is>
      </c>
      <c r="H29540">
        <f>=7.1.1</f>
        <v/>
      </c>
    </row>
    <row r="29541">
      <c r="A29541" t="inlineStr">
        <is>
          <t>cfripper</t>
        </is>
      </c>
      <c r="B29541" t="inlineStr">
        <is>
          <t>3223ed48cf0a64f82ad05ccaf99c2fe5fab39f15</t>
        </is>
      </c>
      <c r="C29541" t="inlineStr">
        <is>
          <t>2020-04-07 16:35:13+00:00</t>
        </is>
      </c>
      <c r="D29541" t="inlineStr">
        <is>
          <t>verchange</t>
        </is>
      </c>
      <c r="E29541" t="inlineStr">
        <is>
          <t>boto3</t>
        </is>
      </c>
      <c r="F29541">
        <f>=1.12.35</f>
        <v/>
      </c>
      <c r="G29541" t="inlineStr">
        <is>
          <t>boto3</t>
        </is>
      </c>
      <c r="H29541">
        <f>=1.12.29</f>
        <v/>
      </c>
    </row>
    <row r="29542">
      <c r="A29542" t="inlineStr">
        <is>
          <t>cfripper</t>
        </is>
      </c>
      <c r="B29542" t="inlineStr">
        <is>
          <t>3223ed48cf0a64f82ad05ccaf99c2fe5fab39f15</t>
        </is>
      </c>
      <c r="C29542" t="inlineStr">
        <is>
          <t>2020-04-07 16:35:13+00:00</t>
        </is>
      </c>
      <c r="D29542" t="inlineStr">
        <is>
          <t>verchange</t>
        </is>
      </c>
      <c r="E29542" t="inlineStr">
        <is>
          <t>botocore</t>
        </is>
      </c>
      <c r="F29542">
        <f>=1.15.35</f>
        <v/>
      </c>
      <c r="G29542" t="inlineStr">
        <is>
          <t>botocore</t>
        </is>
      </c>
      <c r="H29542">
        <f>=1.15.29</f>
        <v/>
      </c>
    </row>
    <row r="29543">
      <c r="A29543" t="inlineStr">
        <is>
          <t>cfripper</t>
        </is>
      </c>
      <c r="B29543" t="inlineStr">
        <is>
          <t>5d64c1a54d777c7c12e5adbd56428e87e2ad79b3</t>
        </is>
      </c>
      <c r="C29543" t="inlineStr">
        <is>
          <t>2020-10-01 08:26:26+00:00</t>
        </is>
      </c>
      <c r="D29543" t="inlineStr">
        <is>
          <t>verchange</t>
        </is>
      </c>
      <c r="E29543" t="inlineStr">
        <is>
          <t>six</t>
        </is>
      </c>
      <c r="F29543">
        <f>=1.15.0</f>
        <v/>
      </c>
      <c r="G29543" t="inlineStr">
        <is>
          <t>six</t>
        </is>
      </c>
      <c r="H29543">
        <f>=1.14.0</f>
        <v/>
      </c>
    </row>
    <row r="29544">
      <c r="A29544" t="inlineStr">
        <is>
          <t>cfripper</t>
        </is>
      </c>
      <c r="B29544" t="inlineStr">
        <is>
          <t>5d64c1a54d777c7c12e5adbd56428e87e2ad79b3</t>
        </is>
      </c>
      <c r="C29544" t="inlineStr">
        <is>
          <t>2020-10-01 08:26:26+00:00</t>
        </is>
      </c>
      <c r="D29544" t="inlineStr">
        <is>
          <t>verchange</t>
        </is>
      </c>
      <c r="E29544" t="inlineStr">
        <is>
          <t>urllib3</t>
        </is>
      </c>
      <c r="F29544">
        <f>=1.25.10</f>
        <v/>
      </c>
      <c r="G29544" t="inlineStr">
        <is>
          <t>urllib3</t>
        </is>
      </c>
      <c r="H29544">
        <f>=1.25.8</f>
        <v/>
      </c>
    </row>
    <row r="29545">
      <c r="A29545" t="inlineStr">
        <is>
          <t>cfripper</t>
        </is>
      </c>
      <c r="B29545" t="inlineStr">
        <is>
          <t>5d64c1a54d777c7c12e5adbd56428e87e2ad79b3</t>
        </is>
      </c>
      <c r="C29545" t="inlineStr">
        <is>
          <t>2020-10-01 08:26:26+00:00</t>
        </is>
      </c>
      <c r="D29545" t="inlineStr">
        <is>
          <t>verchange</t>
        </is>
      </c>
      <c r="E29545" t="inlineStr">
        <is>
          <t>pycfmodel</t>
        </is>
      </c>
      <c r="F29545">
        <f>=0.7.2</f>
        <v/>
      </c>
      <c r="G29545" t="inlineStr">
        <is>
          <t>pycfmodel</t>
        </is>
      </c>
      <c r="H29545">
        <f>=0.7.1</f>
        <v/>
      </c>
    </row>
    <row r="29546">
      <c r="A29546" t="inlineStr">
        <is>
          <t>cfripper</t>
        </is>
      </c>
      <c r="B29546" t="inlineStr">
        <is>
          <t>5d64c1a54d777c7c12e5adbd56428e87e2ad79b3</t>
        </is>
      </c>
      <c r="C29546" t="inlineStr">
        <is>
          <t>2020-10-01 08:26:26+00:00</t>
        </is>
      </c>
      <c r="D29546" t="inlineStr">
        <is>
          <t>verchange</t>
        </is>
      </c>
      <c r="E29546" t="inlineStr">
        <is>
          <t>cfn-flip</t>
        </is>
      </c>
      <c r="F29546">
        <f>=1.2.3</f>
        <v/>
      </c>
      <c r="G29546" t="inlineStr">
        <is>
          <t>cfn-flip</t>
        </is>
      </c>
      <c r="H29546">
        <f>=1.2.2</f>
        <v/>
      </c>
    </row>
    <row r="29547">
      <c r="A29547" t="inlineStr">
        <is>
          <t>cfripper</t>
        </is>
      </c>
      <c r="B29547" t="inlineStr">
        <is>
          <t>5d64c1a54d777c7c12e5adbd56428e87e2ad79b3</t>
        </is>
      </c>
      <c r="C29547" t="inlineStr">
        <is>
          <t>2020-10-01 08:26:26+00:00</t>
        </is>
      </c>
      <c r="D29547" t="inlineStr">
        <is>
          <t>verchange</t>
        </is>
      </c>
      <c r="E29547" t="inlineStr">
        <is>
          <t>pydantic</t>
        </is>
      </c>
      <c r="F29547">
        <f>=1.6.1</f>
        <v/>
      </c>
      <c r="G29547" t="inlineStr">
        <is>
          <t>pydantic</t>
        </is>
      </c>
      <c r="H29547">
        <f>=1.4</f>
        <v/>
      </c>
    </row>
    <row r="29548">
      <c r="A29548" t="inlineStr">
        <is>
          <t>cfripper</t>
        </is>
      </c>
      <c r="B29548" t="inlineStr">
        <is>
          <t>5d64c1a54d777c7c12e5adbd56428e87e2ad79b3</t>
        </is>
      </c>
      <c r="C29548" t="inlineStr">
        <is>
          <t>2020-10-01 08:26:26+00:00</t>
        </is>
      </c>
      <c r="D29548" t="inlineStr">
        <is>
          <t>verchange</t>
        </is>
      </c>
      <c r="E29548" t="inlineStr">
        <is>
          <t>jmespath</t>
        </is>
      </c>
      <c r="F29548">
        <f>=0.10.0</f>
        <v/>
      </c>
      <c r="G29548" t="inlineStr">
        <is>
          <t>jmespath</t>
        </is>
      </c>
      <c r="H29548">
        <f>=0.9.5</f>
        <v/>
      </c>
    </row>
    <row r="29549">
      <c r="A29549" t="inlineStr">
        <is>
          <t>cfripper</t>
        </is>
      </c>
      <c r="B29549" t="inlineStr">
        <is>
          <t>5d64c1a54d777c7c12e5adbd56428e87e2ad79b3</t>
        </is>
      </c>
      <c r="C29549" t="inlineStr">
        <is>
          <t>2020-10-01 08:26:26+00:00</t>
        </is>
      </c>
      <c r="D29549" t="inlineStr">
        <is>
          <t>verchange</t>
        </is>
      </c>
      <c r="E29549" t="inlineStr">
        <is>
          <t>botocore</t>
        </is>
      </c>
      <c r="F29549">
        <f>=1.18.7</f>
        <v/>
      </c>
      <c r="G29549" t="inlineStr">
        <is>
          <t>botocore</t>
        </is>
      </c>
      <c r="H29549">
        <f>=1.15.35</f>
        <v/>
      </c>
    </row>
    <row r="29550">
      <c r="A29550" t="inlineStr">
        <is>
          <t>cfripper</t>
        </is>
      </c>
      <c r="B29550" t="inlineStr">
        <is>
          <t>5d64c1a54d777c7c12e5adbd56428e87e2ad79b3</t>
        </is>
      </c>
      <c r="C29550" t="inlineStr">
        <is>
          <t>2020-10-01 08:26:26+00:00</t>
        </is>
      </c>
      <c r="D29550" t="inlineStr">
        <is>
          <t>verchange</t>
        </is>
      </c>
      <c r="E29550" t="inlineStr">
        <is>
          <t>click</t>
        </is>
      </c>
      <c r="F29550">
        <f>=7.1.2</f>
        <v/>
      </c>
      <c r="G29550" t="inlineStr">
        <is>
          <t>click</t>
        </is>
      </c>
      <c r="H29550">
        <f>=7.1.1</f>
        <v/>
      </c>
    </row>
    <row r="29551">
      <c r="A29551" t="inlineStr">
        <is>
          <t>cfripper</t>
        </is>
      </c>
      <c r="B29551" t="inlineStr">
        <is>
          <t>5d64c1a54d777c7c12e5adbd56428e87e2ad79b3</t>
        </is>
      </c>
      <c r="C29551" t="inlineStr">
        <is>
          <t>2020-10-01 08:26:26+00:00</t>
        </is>
      </c>
      <c r="D29551" t="inlineStr">
        <is>
          <t>verchange</t>
        </is>
      </c>
      <c r="E29551" t="inlineStr">
        <is>
          <t>boto3</t>
        </is>
      </c>
      <c r="F29551">
        <f>=1.15.7</f>
        <v/>
      </c>
      <c r="G29551" t="inlineStr">
        <is>
          <t>boto3</t>
        </is>
      </c>
      <c r="H29551">
        <f>=1.12.35</f>
        <v/>
      </c>
    </row>
    <row r="29552">
      <c r="A29552" t="inlineStr">
        <is>
          <t>cfripper</t>
        </is>
      </c>
      <c r="B29552" t="inlineStr">
        <is>
          <t>5d64c1a54d777c7c12e5adbd56428e87e2ad79b3</t>
        </is>
      </c>
      <c r="C29552" t="inlineStr">
        <is>
          <t>2020-10-01 08:26:26+00:00</t>
        </is>
      </c>
      <c r="D29552" t="inlineStr">
        <is>
          <t>rem</t>
        </is>
      </c>
      <c r="E29552" t="inlineStr"/>
      <c r="F29552" t="inlineStr"/>
      <c r="G29552" t="inlineStr">
        <is>
          <t>docutils</t>
        </is>
      </c>
      <c r="H29552">
        <f>=0.15.2</f>
        <v/>
      </c>
    </row>
    <row r="29553">
      <c r="A29553" t="inlineStr">
        <is>
          <t>cfripper</t>
        </is>
      </c>
      <c r="B29553" t="inlineStr">
        <is>
          <t>a9bd092733142cf6fb7482ddfd33eeae12e5fbd3</t>
        </is>
      </c>
      <c r="C29553" t="inlineStr">
        <is>
          <t>2020-12-01 08:58:34+00:00</t>
        </is>
      </c>
      <c r="D29553" t="inlineStr">
        <is>
          <t>verchange</t>
        </is>
      </c>
      <c r="E29553" t="inlineStr">
        <is>
          <t>urllib3</t>
        </is>
      </c>
      <c r="F29553">
        <f>=1.26.2</f>
        <v/>
      </c>
      <c r="G29553" t="inlineStr">
        <is>
          <t>urllib3</t>
        </is>
      </c>
      <c r="H29553">
        <f>=1.25.10</f>
        <v/>
      </c>
    </row>
    <row r="29554">
      <c r="A29554" t="inlineStr">
        <is>
          <t>cfripper</t>
        </is>
      </c>
      <c r="B29554" t="inlineStr">
        <is>
          <t>a9bd092733142cf6fb7482ddfd33eeae12e5fbd3</t>
        </is>
      </c>
      <c r="C29554" t="inlineStr">
        <is>
          <t>2020-12-01 08:58:34+00:00</t>
        </is>
      </c>
      <c r="D29554" t="inlineStr">
        <is>
          <t>verchange</t>
        </is>
      </c>
      <c r="E29554" t="inlineStr">
        <is>
          <t>boto3</t>
        </is>
      </c>
      <c r="F29554">
        <f>=1.16.25</f>
        <v/>
      </c>
      <c r="G29554" t="inlineStr">
        <is>
          <t>boto3</t>
        </is>
      </c>
      <c r="H29554">
        <f>=1.15.7</f>
        <v/>
      </c>
    </row>
    <row r="29555">
      <c r="A29555" t="inlineStr">
        <is>
          <t>cfripper</t>
        </is>
      </c>
      <c r="B29555" t="inlineStr">
        <is>
          <t>a9bd092733142cf6fb7482ddfd33eeae12e5fbd3</t>
        </is>
      </c>
      <c r="C29555" t="inlineStr">
        <is>
          <t>2020-12-01 08:58:34+00:00</t>
        </is>
      </c>
      <c r="D29555" t="inlineStr">
        <is>
          <t>verchange</t>
        </is>
      </c>
      <c r="E29555" t="inlineStr">
        <is>
          <t>pycfmodel</t>
        </is>
      </c>
      <c r="F29555">
        <f>=0.8.1</f>
        <v/>
      </c>
      <c r="G29555" t="inlineStr">
        <is>
          <t>pycfmodel</t>
        </is>
      </c>
      <c r="H29555">
        <f>=0.7.2</f>
        <v/>
      </c>
    </row>
    <row r="29556">
      <c r="A29556" t="inlineStr">
        <is>
          <t>cfripper</t>
        </is>
      </c>
      <c r="B29556" t="inlineStr">
        <is>
          <t>a9bd092733142cf6fb7482ddfd33eeae12e5fbd3</t>
        </is>
      </c>
      <c r="C29556" t="inlineStr">
        <is>
          <t>2020-12-01 08:58:34+00:00</t>
        </is>
      </c>
      <c r="D29556" t="inlineStr">
        <is>
          <t>verchange</t>
        </is>
      </c>
      <c r="E29556" t="inlineStr">
        <is>
          <t>pydantic</t>
        </is>
      </c>
      <c r="F29556">
        <f>=1.7.2</f>
        <v/>
      </c>
      <c r="G29556" t="inlineStr">
        <is>
          <t>pydantic</t>
        </is>
      </c>
      <c r="H29556">
        <f>=1.6.1</f>
        <v/>
      </c>
    </row>
    <row r="29557">
      <c r="A29557" t="inlineStr">
        <is>
          <t>cfripper</t>
        </is>
      </c>
      <c r="B29557" t="inlineStr">
        <is>
          <t>a9bd092733142cf6fb7482ddfd33eeae12e5fbd3</t>
        </is>
      </c>
      <c r="C29557" t="inlineStr">
        <is>
          <t>2020-12-01 08:58:34+00:00</t>
        </is>
      </c>
      <c r="D29557" t="inlineStr">
        <is>
          <t>verchange</t>
        </is>
      </c>
      <c r="E29557" t="inlineStr">
        <is>
          <t>botocore</t>
        </is>
      </c>
      <c r="F29557">
        <f>=1.19.25</f>
        <v/>
      </c>
      <c r="G29557" t="inlineStr">
        <is>
          <t>botocore</t>
        </is>
      </c>
      <c r="H29557">
        <f>=1.18.7</f>
        <v/>
      </c>
    </row>
    <row r="29558">
      <c r="A29558" t="inlineStr">
        <is>
          <t>cfripper</t>
        </is>
      </c>
      <c r="B29558" t="inlineStr">
        <is>
          <t>1d80ad7d990f82fb36edc0cf963e09c3d4779704</t>
        </is>
      </c>
      <c r="C29558" t="inlineStr">
        <is>
          <t>2021-02-15 10:41:33+00:00</t>
        </is>
      </c>
      <c r="D29558" t="inlineStr">
        <is>
          <t>verchange</t>
        </is>
      </c>
      <c r="E29558" t="inlineStr">
        <is>
          <t>six</t>
        </is>
      </c>
      <c r="F29558">
        <f>=1.15.0</f>
        <v/>
      </c>
      <c r="G29558" t="inlineStr">
        <is>
          <t>six</t>
        </is>
      </c>
      <c r="H29558">
        <f>=1.15.0</f>
        <v/>
      </c>
    </row>
    <row r="29559">
      <c r="A29559" t="inlineStr">
        <is>
          <t>cfripper</t>
        </is>
      </c>
      <c r="B29559" t="inlineStr">
        <is>
          <t>1d80ad7d990f82fb36edc0cf963e09c3d4779704</t>
        </is>
      </c>
      <c r="C29559" t="inlineStr">
        <is>
          <t>2021-02-15 10:41:33+00:00</t>
        </is>
      </c>
      <c r="D29559" t="inlineStr">
        <is>
          <t>verchange</t>
        </is>
      </c>
      <c r="E29559" t="inlineStr">
        <is>
          <t>urllib3</t>
        </is>
      </c>
      <c r="F29559">
        <f>=1.26.2</f>
        <v/>
      </c>
      <c r="G29559" t="inlineStr">
        <is>
          <t>urllib3</t>
        </is>
      </c>
      <c r="H29559">
        <f>=1.26.2</f>
        <v/>
      </c>
    </row>
    <row r="29560">
      <c r="A29560" t="inlineStr">
        <is>
          <t>cfripper</t>
        </is>
      </c>
      <c r="B29560" t="inlineStr">
        <is>
          <t>1d80ad7d990f82fb36edc0cf963e09c3d4779704</t>
        </is>
      </c>
      <c r="C29560" t="inlineStr">
        <is>
          <t>2021-02-15 10:41:33+00:00</t>
        </is>
      </c>
      <c r="D29560" t="inlineStr">
        <is>
          <t>verchange</t>
        </is>
      </c>
      <c r="E29560" t="inlineStr">
        <is>
          <t>pycfmodel</t>
        </is>
      </c>
      <c r="F29560">
        <f>=0.8.2</f>
        <v/>
      </c>
      <c r="G29560" t="inlineStr">
        <is>
          <t>pycfmodel</t>
        </is>
      </c>
      <c r="H29560">
        <f>=0.8.1</f>
        <v/>
      </c>
    </row>
    <row r="29561">
      <c r="A29561" t="inlineStr">
        <is>
          <t>cfripper</t>
        </is>
      </c>
      <c r="B29561" t="inlineStr">
        <is>
          <t>1d80ad7d990f82fb36edc0cf963e09c3d4779704</t>
        </is>
      </c>
      <c r="C29561" t="inlineStr">
        <is>
          <t>2021-02-15 10:41:33+00:00</t>
        </is>
      </c>
      <c r="D29561" t="inlineStr">
        <is>
          <t>verchange</t>
        </is>
      </c>
      <c r="E29561" t="inlineStr">
        <is>
          <t>cfn-flip</t>
        </is>
      </c>
      <c r="F29561">
        <f>=1.2.3</f>
        <v/>
      </c>
      <c r="G29561" t="inlineStr">
        <is>
          <t>cfn-flip</t>
        </is>
      </c>
      <c r="H29561">
        <f>=1.2.3</f>
        <v/>
      </c>
    </row>
    <row r="29562">
      <c r="A29562" t="inlineStr">
        <is>
          <t>cfripper</t>
        </is>
      </c>
      <c r="B29562" t="inlineStr">
        <is>
          <t>1d80ad7d990f82fb36edc0cf963e09c3d4779704</t>
        </is>
      </c>
      <c r="C29562" t="inlineStr">
        <is>
          <t>2021-02-15 10:41:33+00:00</t>
        </is>
      </c>
      <c r="D29562" t="inlineStr">
        <is>
          <t>verchange</t>
        </is>
      </c>
      <c r="E29562" t="inlineStr">
        <is>
          <t>pydantic</t>
        </is>
      </c>
      <c r="F29562">
        <f>=1.7.2</f>
        <v/>
      </c>
      <c r="G29562" t="inlineStr">
        <is>
          <t>pydantic</t>
        </is>
      </c>
      <c r="H29562">
        <f>=1.7.2</f>
        <v/>
      </c>
    </row>
    <row r="29563">
      <c r="A29563" t="inlineStr">
        <is>
          <t>cfripper</t>
        </is>
      </c>
      <c r="B29563" t="inlineStr">
        <is>
          <t>1d80ad7d990f82fb36edc0cf963e09c3d4779704</t>
        </is>
      </c>
      <c r="C29563" t="inlineStr">
        <is>
          <t>2021-02-15 10:41:33+00:00</t>
        </is>
      </c>
      <c r="D29563" t="inlineStr">
        <is>
          <t>verchange</t>
        </is>
      </c>
      <c r="E29563" t="inlineStr">
        <is>
          <t>python-dateutil</t>
        </is>
      </c>
      <c r="F29563">
        <f>=2.8.1</f>
        <v/>
      </c>
      <c r="G29563" t="inlineStr">
        <is>
          <t>python-dateutil</t>
        </is>
      </c>
      <c r="H29563">
        <f>=2.8.1</f>
        <v/>
      </c>
    </row>
    <row r="29564">
      <c r="A29564" t="inlineStr">
        <is>
          <t>cfripper</t>
        </is>
      </c>
      <c r="B29564" t="inlineStr">
        <is>
          <t>1d80ad7d990f82fb36edc0cf963e09c3d4779704</t>
        </is>
      </c>
      <c r="C29564" t="inlineStr">
        <is>
          <t>2021-02-15 10:41:33+00:00</t>
        </is>
      </c>
      <c r="D29564" t="inlineStr">
        <is>
          <t>verchange</t>
        </is>
      </c>
      <c r="E29564" t="inlineStr">
        <is>
          <t>jmespath</t>
        </is>
      </c>
      <c r="F29564">
        <f>=0.10.0</f>
        <v/>
      </c>
      <c r="G29564" t="inlineStr">
        <is>
          <t>jmespath</t>
        </is>
      </c>
      <c r="H29564">
        <f>=0.10.0</f>
        <v/>
      </c>
    </row>
    <row r="29565">
      <c r="A29565" t="inlineStr">
        <is>
          <t>cfripper</t>
        </is>
      </c>
      <c r="B29565" t="inlineStr">
        <is>
          <t>1d80ad7d990f82fb36edc0cf963e09c3d4779704</t>
        </is>
      </c>
      <c r="C29565" t="inlineStr">
        <is>
          <t>2021-02-15 10:41:33+00:00</t>
        </is>
      </c>
      <c r="D29565" t="inlineStr">
        <is>
          <t>verchange</t>
        </is>
      </c>
      <c r="E29565" t="inlineStr">
        <is>
          <t>botocore</t>
        </is>
      </c>
      <c r="F29565">
        <f>=1.19.25</f>
        <v/>
      </c>
      <c r="G29565" t="inlineStr">
        <is>
          <t>botocore</t>
        </is>
      </c>
      <c r="H29565">
        <f>=1.19.25</f>
        <v/>
      </c>
    </row>
    <row r="29566">
      <c r="A29566" t="inlineStr">
        <is>
          <t>cfripper</t>
        </is>
      </c>
      <c r="B29566" t="inlineStr">
        <is>
          <t>1d80ad7d990f82fb36edc0cf963e09c3d4779704</t>
        </is>
      </c>
      <c r="C29566" t="inlineStr">
        <is>
          <t>2021-02-15 10:41:33+00:00</t>
        </is>
      </c>
      <c r="D29566" t="inlineStr">
        <is>
          <t>verchange</t>
        </is>
      </c>
      <c r="E29566" t="inlineStr">
        <is>
          <t>click</t>
        </is>
      </c>
      <c r="F29566">
        <f>=7.1.2</f>
        <v/>
      </c>
      <c r="G29566" t="inlineStr">
        <is>
          <t>click</t>
        </is>
      </c>
      <c r="H29566">
        <f>=7.1.2</f>
        <v/>
      </c>
    </row>
    <row r="29567">
      <c r="A29567" t="inlineStr">
        <is>
          <t>cfripper</t>
        </is>
      </c>
      <c r="B29567" t="inlineStr">
        <is>
          <t>1d80ad7d990f82fb36edc0cf963e09c3d4779704</t>
        </is>
      </c>
      <c r="C29567" t="inlineStr">
        <is>
          <t>2021-02-15 10:41:33+00:00</t>
        </is>
      </c>
      <c r="D29567" t="inlineStr">
        <is>
          <t>verchange</t>
        </is>
      </c>
      <c r="E29567" t="inlineStr">
        <is>
          <t>pydash</t>
        </is>
      </c>
      <c r="F29567">
        <f>=4.7.6</f>
        <v/>
      </c>
      <c r="G29567" t="inlineStr">
        <is>
          <t>pydash</t>
        </is>
      </c>
      <c r="H29567">
        <f>=4.7.6</f>
        <v/>
      </c>
    </row>
    <row r="29568">
      <c r="A29568" t="inlineStr">
        <is>
          <t>cfripper</t>
        </is>
      </c>
      <c r="B29568" t="inlineStr">
        <is>
          <t>1d80ad7d990f82fb36edc0cf963e09c3d4779704</t>
        </is>
      </c>
      <c r="C29568" t="inlineStr">
        <is>
          <t>2021-02-15 10:41:33+00:00</t>
        </is>
      </c>
      <c r="D29568" t="inlineStr">
        <is>
          <t>verchange</t>
        </is>
      </c>
      <c r="E29568" t="inlineStr">
        <is>
          <t>s3transfer</t>
        </is>
      </c>
      <c r="F29568">
        <f>=0.3.3</f>
        <v/>
      </c>
      <c r="G29568" t="inlineStr">
        <is>
          <t>s3transfer</t>
        </is>
      </c>
      <c r="H29568">
        <f>=0.3.3</f>
        <v/>
      </c>
    </row>
    <row r="29569">
      <c r="A29569" t="inlineStr">
        <is>
          <t>cfripper</t>
        </is>
      </c>
      <c r="B29569" t="inlineStr">
        <is>
          <t>1d80ad7d990f82fb36edc0cf963e09c3d4779704</t>
        </is>
      </c>
      <c r="C29569" t="inlineStr">
        <is>
          <t>2021-02-15 10:41:33+00:00</t>
        </is>
      </c>
      <c r="D29569" t="inlineStr">
        <is>
          <t>verchange</t>
        </is>
      </c>
      <c r="E29569" t="inlineStr">
        <is>
          <t>pyyaml</t>
        </is>
      </c>
      <c r="F29569">
        <f>=5.3.1</f>
        <v/>
      </c>
      <c r="G29569" t="inlineStr">
        <is>
          <t>pyyaml</t>
        </is>
      </c>
      <c r="H29569">
        <f>=5.3.1</f>
        <v/>
      </c>
    </row>
    <row r="29570">
      <c r="A29570" t="inlineStr">
        <is>
          <t>cfripper</t>
        </is>
      </c>
      <c r="B29570" t="inlineStr">
        <is>
          <t>1d80ad7d990f82fb36edc0cf963e09c3d4779704</t>
        </is>
      </c>
      <c r="C29570" t="inlineStr">
        <is>
          <t>2021-02-15 10:41:33+00:00</t>
        </is>
      </c>
      <c r="D29570" t="inlineStr">
        <is>
          <t>verchange</t>
        </is>
      </c>
      <c r="E29570" t="inlineStr">
        <is>
          <t>boto3</t>
        </is>
      </c>
      <c r="F29570">
        <f>=1.16.25</f>
        <v/>
      </c>
      <c r="G29570" t="inlineStr">
        <is>
          <t>boto3</t>
        </is>
      </c>
      <c r="H29570">
        <f>=1.16.25</f>
        <v/>
      </c>
    </row>
    <row r="29571">
      <c r="A29571" t="inlineStr">
        <is>
          <t>cfripper</t>
        </is>
      </c>
      <c r="B29571" t="inlineStr">
        <is>
          <t>ff04584e8cdbd033377764c0dcd8e8889db6a54c</t>
        </is>
      </c>
      <c r="C29571" t="inlineStr">
        <is>
          <t>2021-03-16 10:05:44+00:00</t>
        </is>
      </c>
      <c r="D29571" t="inlineStr">
        <is>
          <t>verchange</t>
        </is>
      </c>
      <c r="E29571" t="inlineStr">
        <is>
          <t>urllib3</t>
        </is>
      </c>
      <c r="F29571">
        <f>=1.26.3</f>
        <v/>
      </c>
      <c r="G29571" t="inlineStr">
        <is>
          <t>urllib3</t>
        </is>
      </c>
      <c r="H29571">
        <f>=1.26.2</f>
        <v/>
      </c>
    </row>
    <row r="29572">
      <c r="A29572" t="inlineStr">
        <is>
          <t>cfripper</t>
        </is>
      </c>
      <c r="B29572" t="inlineStr">
        <is>
          <t>ff04584e8cdbd033377764c0dcd8e8889db6a54c</t>
        </is>
      </c>
      <c r="C29572" t="inlineStr">
        <is>
          <t>2021-03-16 10:05:44+00:00</t>
        </is>
      </c>
      <c r="D29572" t="inlineStr">
        <is>
          <t>verchange</t>
        </is>
      </c>
      <c r="E29572" t="inlineStr">
        <is>
          <t>pycfmodel</t>
        </is>
      </c>
      <c r="F29572">
        <f>=0.8.3</f>
        <v/>
      </c>
      <c r="G29572" t="inlineStr">
        <is>
          <t>pycfmodel</t>
        </is>
      </c>
      <c r="H29572">
        <f>=0.8.2</f>
        <v/>
      </c>
    </row>
    <row r="29573">
      <c r="A29573" t="inlineStr">
        <is>
          <t>cfripper</t>
        </is>
      </c>
      <c r="B29573" t="inlineStr">
        <is>
          <t>ff04584e8cdbd033377764c0dcd8e8889db6a54c</t>
        </is>
      </c>
      <c r="C29573" t="inlineStr">
        <is>
          <t>2021-03-16 10:05:44+00:00</t>
        </is>
      </c>
      <c r="D29573" t="inlineStr">
        <is>
          <t>verchange</t>
        </is>
      </c>
      <c r="E29573" t="inlineStr">
        <is>
          <t>pydantic</t>
        </is>
      </c>
      <c r="F29573">
        <f>=1.7.3</f>
        <v/>
      </c>
      <c r="G29573" t="inlineStr">
        <is>
          <t>pydantic</t>
        </is>
      </c>
      <c r="H29573">
        <f>=1.7.2</f>
        <v/>
      </c>
    </row>
    <row r="29574">
      <c r="A29574" t="inlineStr">
        <is>
          <t>cfripper</t>
        </is>
      </c>
      <c r="B29574" t="inlineStr">
        <is>
          <t>ff04584e8cdbd033377764c0dcd8e8889db6a54c</t>
        </is>
      </c>
      <c r="C29574" t="inlineStr">
        <is>
          <t>2021-03-16 10:05:44+00:00</t>
        </is>
      </c>
      <c r="D29574" t="inlineStr">
        <is>
          <t>verchange</t>
        </is>
      </c>
      <c r="E29574" t="inlineStr">
        <is>
          <t>botocore</t>
        </is>
      </c>
      <c r="F29574">
        <f>=1.20.15</f>
        <v/>
      </c>
      <c r="G29574" t="inlineStr">
        <is>
          <t>botocore</t>
        </is>
      </c>
      <c r="H29574">
        <f>=1.19.25</f>
        <v/>
      </c>
    </row>
    <row r="29575">
      <c r="A29575" t="inlineStr">
        <is>
          <t>cfripper</t>
        </is>
      </c>
      <c r="B29575" t="inlineStr">
        <is>
          <t>ff04584e8cdbd033377764c0dcd8e8889db6a54c</t>
        </is>
      </c>
      <c r="C29575" t="inlineStr">
        <is>
          <t>2021-03-16 10:05:44+00:00</t>
        </is>
      </c>
      <c r="D29575" t="inlineStr">
        <is>
          <t>verchange</t>
        </is>
      </c>
      <c r="E29575" t="inlineStr">
        <is>
          <t>s3transfer</t>
        </is>
      </c>
      <c r="F29575">
        <f>=0.3.4</f>
        <v/>
      </c>
      <c r="G29575" t="inlineStr">
        <is>
          <t>s3transfer</t>
        </is>
      </c>
      <c r="H29575">
        <f>=0.3.3</f>
        <v/>
      </c>
    </row>
    <row r="29576">
      <c r="A29576" t="inlineStr">
        <is>
          <t>cfripper</t>
        </is>
      </c>
      <c r="B29576" t="inlineStr">
        <is>
          <t>ff04584e8cdbd033377764c0dcd8e8889db6a54c</t>
        </is>
      </c>
      <c r="C29576" t="inlineStr">
        <is>
          <t>2021-03-16 10:05:44+00:00</t>
        </is>
      </c>
      <c r="D29576" t="inlineStr">
        <is>
          <t>verchange</t>
        </is>
      </c>
      <c r="E29576" t="inlineStr">
        <is>
          <t>pyyaml</t>
        </is>
      </c>
      <c r="F29576">
        <f>=5.4.1</f>
        <v/>
      </c>
      <c r="G29576" t="inlineStr">
        <is>
          <t>pyyaml</t>
        </is>
      </c>
      <c r="H29576">
        <f>=5.3.1</f>
        <v/>
      </c>
    </row>
    <row r="29577">
      <c r="A29577" t="inlineStr">
        <is>
          <t>cfripper</t>
        </is>
      </c>
      <c r="B29577" t="inlineStr">
        <is>
          <t>ff04584e8cdbd033377764c0dcd8e8889db6a54c</t>
        </is>
      </c>
      <c r="C29577" t="inlineStr">
        <is>
          <t>2021-03-16 10:05:44+00:00</t>
        </is>
      </c>
      <c r="D29577" t="inlineStr">
        <is>
          <t>verchange</t>
        </is>
      </c>
      <c r="E29577" t="inlineStr">
        <is>
          <t>boto3</t>
        </is>
      </c>
      <c r="F29577">
        <f>=1.17.15</f>
        <v/>
      </c>
      <c r="G29577" t="inlineStr">
        <is>
          <t>boto3</t>
        </is>
      </c>
      <c r="H29577">
        <f>=1.16.25</f>
        <v/>
      </c>
    </row>
    <row r="29578">
      <c r="A29578" t="inlineStr">
        <is>
          <t>cfripper</t>
        </is>
      </c>
      <c r="B29578" t="inlineStr">
        <is>
          <t>ff04584e8cdbd033377764c0dcd8e8889db6a54c</t>
        </is>
      </c>
      <c r="C29578" t="inlineStr">
        <is>
          <t>2021-03-16 10:05:44+00:00</t>
        </is>
      </c>
      <c r="D29578" t="inlineStr">
        <is>
          <t>add</t>
        </is>
      </c>
      <c r="E29578" t="inlineStr">
        <is>
          <t>importlib-metadata</t>
        </is>
      </c>
      <c r="F29578">
        <f>=3.7.0</f>
        <v/>
      </c>
      <c r="G29578" t="inlineStr"/>
      <c r="H29578" t="inlineStr"/>
    </row>
    <row r="29579">
      <c r="A29579" t="inlineStr">
        <is>
          <t>cfripper</t>
        </is>
      </c>
      <c r="B29579" t="inlineStr">
        <is>
          <t>ff04584e8cdbd033377764c0dcd8e8889db6a54c</t>
        </is>
      </c>
      <c r="C29579" t="inlineStr">
        <is>
          <t>2021-03-16 10:05:44+00:00</t>
        </is>
      </c>
      <c r="D29579" t="inlineStr">
        <is>
          <t>add</t>
        </is>
      </c>
      <c r="E29579" t="inlineStr">
        <is>
          <t>pluggy</t>
        </is>
      </c>
      <c r="F29579">
        <f>=0.13.1</f>
        <v/>
      </c>
      <c r="G29579" t="inlineStr"/>
      <c r="H29579" t="inlineStr"/>
    </row>
    <row r="29580">
      <c r="A29580" t="inlineStr">
        <is>
          <t>cfripper</t>
        </is>
      </c>
      <c r="B29580" t="inlineStr">
        <is>
          <t>ff04584e8cdbd033377764c0dcd8e8889db6a54c</t>
        </is>
      </c>
      <c r="C29580" t="inlineStr">
        <is>
          <t>2021-03-16 10:05:44+00:00</t>
        </is>
      </c>
      <c r="D29580" t="inlineStr">
        <is>
          <t>add</t>
        </is>
      </c>
      <c r="E29580" t="inlineStr">
        <is>
          <t>typing-extensions</t>
        </is>
      </c>
      <c r="F29580">
        <f>=3.7.4.3</f>
        <v/>
      </c>
      <c r="G29580" t="inlineStr"/>
      <c r="H29580" t="inlineStr"/>
    </row>
    <row r="29581">
      <c r="A29581" t="inlineStr">
        <is>
          <t>cfripper</t>
        </is>
      </c>
      <c r="B29581" t="inlineStr">
        <is>
          <t>ff04584e8cdbd033377764c0dcd8e8889db6a54c</t>
        </is>
      </c>
      <c r="C29581" t="inlineStr">
        <is>
          <t>2021-03-16 10:05:44+00:00</t>
        </is>
      </c>
      <c r="D29581" t="inlineStr">
        <is>
          <t>add</t>
        </is>
      </c>
      <c r="E29581" t="inlineStr">
        <is>
          <t>zipp</t>
        </is>
      </c>
      <c r="F29581">
        <f>=3.4.0</f>
        <v/>
      </c>
      <c r="G29581" t="inlineStr"/>
      <c r="H29581" t="inlineStr"/>
    </row>
    <row r="29582">
      <c r="A29582" t="inlineStr">
        <is>
          <t>pdpyras</t>
        </is>
      </c>
      <c r="B29582" t="inlineStr">
        <is>
          <t>f3816c62e810477504fbb83ea4173758c479e198</t>
        </is>
      </c>
      <c r="C29582" t="inlineStr">
        <is>
          <t>2018-10-03 22:17:23+00:00</t>
        </is>
      </c>
      <c r="D29582" t="inlineStr">
        <is>
          <t>add</t>
        </is>
      </c>
      <c r="E29582" t="inlineStr">
        <is>
          <t>urllib3</t>
        </is>
      </c>
      <c r="F29582" t="inlineStr">
        <is>
          <t>&gt;=1.22</t>
        </is>
      </c>
      <c r="G29582" t="inlineStr"/>
      <c r="H29582" t="inlineStr"/>
    </row>
    <row r="29583">
      <c r="A29583" t="inlineStr">
        <is>
          <t>pdpyras</t>
        </is>
      </c>
      <c r="B29583" t="inlineStr">
        <is>
          <t>6b744029591af480121df2c7d83a601fd20c8756</t>
        </is>
      </c>
      <c r="C29583" t="inlineStr">
        <is>
          <t>2019-10-01 17:58:49+00:00</t>
        </is>
      </c>
      <c r="D29583" t="inlineStr">
        <is>
          <t>verchange</t>
        </is>
      </c>
      <c r="E29583" t="inlineStr">
        <is>
          <t>requests</t>
        </is>
      </c>
      <c r="F29583" t="inlineStr">
        <is>
          <t>&gt;=2.20.0</t>
        </is>
      </c>
      <c r="G29583" t="inlineStr">
        <is>
          <t>requests</t>
        </is>
      </c>
      <c r="H29583" t="inlineStr">
        <is>
          <t>&gt;=2.10.0</t>
        </is>
      </c>
    </row>
    <row r="29584">
      <c r="A29584" t="inlineStr">
        <is>
          <t>pdpyras</t>
        </is>
      </c>
      <c r="B29584" t="inlineStr">
        <is>
          <t>6b744029591af480121df2c7d83a601fd20c8756</t>
        </is>
      </c>
      <c r="C29584" t="inlineStr">
        <is>
          <t>2019-10-01 17:58:49+00:00</t>
        </is>
      </c>
      <c r="D29584" t="inlineStr">
        <is>
          <t>add</t>
        </is>
      </c>
      <c r="E29584" t="inlineStr">
        <is>
          <t>backports.unittest_mock</t>
        </is>
      </c>
      <c r="F29584" t="inlineStr"/>
      <c r="G29584" t="inlineStr"/>
      <c r="H29584" t="inlineStr"/>
    </row>
    <row r="29585">
      <c r="A29585" t="inlineStr">
        <is>
          <t>pdpyras</t>
        </is>
      </c>
      <c r="B29585" t="inlineStr">
        <is>
          <t>6b744029591af480121df2c7d83a601fd20c8756</t>
        </is>
      </c>
      <c r="C29585" t="inlineStr">
        <is>
          <t>2019-10-01 17:58:49+00:00</t>
        </is>
      </c>
      <c r="D29585" t="inlineStr">
        <is>
          <t>rem</t>
        </is>
      </c>
      <c r="E29585" t="inlineStr"/>
      <c r="F29585" t="inlineStr"/>
      <c r="G29585" t="inlineStr">
        <is>
          <t>urllib3</t>
        </is>
      </c>
      <c r="H29585" t="inlineStr">
        <is>
          <t>&gt;=1.22</t>
        </is>
      </c>
    </row>
    <row r="29586">
      <c r="A29586" t="inlineStr">
        <is>
          <t>grafcli</t>
        </is>
      </c>
      <c r="B29586" t="inlineStr">
        <is>
          <t>83a9e753d8b218f5f4428dd4ed99aeedd977b60d</t>
        </is>
      </c>
      <c r="C29586" t="inlineStr">
        <is>
          <t>2017-02-14 20:14:20+00:00</t>
        </is>
      </c>
      <c r="D29586" t="inlineStr">
        <is>
          <t>add</t>
        </is>
      </c>
      <c r="E29586" t="inlineStr">
        <is>
          <t>climb</t>
        </is>
      </c>
      <c r="F29586" t="inlineStr"/>
      <c r="G29586" t="inlineStr"/>
      <c r="H29586" t="inlineStr"/>
    </row>
    <row r="29587">
      <c r="A29587" t="inlineStr">
        <is>
          <t>grafcli</t>
        </is>
      </c>
      <c r="B29587" t="inlineStr">
        <is>
          <t>74ae506baa5fdd85d30b79b63f650f0a144112cd</t>
        </is>
      </c>
      <c r="C29587" t="inlineStr">
        <is>
          <t>2017-03-15 19:56:14+00:00</t>
        </is>
      </c>
      <c r="D29587" t="inlineStr">
        <is>
          <t>add</t>
        </is>
      </c>
      <c r="E29587" t="inlineStr">
        <is>
          <t>requests</t>
        </is>
      </c>
      <c r="F29587" t="inlineStr"/>
      <c r="G29587" t="inlineStr"/>
      <c r="H29587" t="inlineStr"/>
    </row>
    <row r="29588">
      <c r="A29588" t="inlineStr">
        <is>
          <t>grafcli</t>
        </is>
      </c>
      <c r="B29588" t="inlineStr">
        <is>
          <t>7c5a7051f27abc924bb8f994fa97a6d1a42bdb81</t>
        </is>
      </c>
      <c r="C29588" t="inlineStr">
        <is>
          <t>2017-04-17 10:15:46+00:00</t>
        </is>
      </c>
      <c r="D29588" t="inlineStr">
        <is>
          <t>add</t>
        </is>
      </c>
      <c r="E29588" t="inlineStr">
        <is>
          <t>pygments</t>
        </is>
      </c>
      <c r="F29588" t="inlineStr"/>
      <c r="G29588" t="inlineStr"/>
      <c r="H29588" t="inlineStr"/>
    </row>
    <row r="29589">
      <c r="A29589" t="inlineStr">
        <is>
          <t>magnum</t>
        </is>
      </c>
      <c r="B29589" t="inlineStr">
        <is>
          <t>9c80feb616b262485532b39cf7c7c6c2a51e8319</t>
        </is>
      </c>
      <c r="C29589" t="inlineStr">
        <is>
          <t>2016-03-18 19:10:46+00:00</t>
        </is>
      </c>
      <c r="D29589" t="inlineStr">
        <is>
          <t>verchange</t>
        </is>
      </c>
      <c r="E29589" t="inlineStr">
        <is>
          <t>keystonemiddleware</t>
        </is>
      </c>
      <c r="F29589" t="inlineStr">
        <is>
          <t>&gt;=4.0.0;!=4.1.0</t>
        </is>
      </c>
      <c r="G29589" t="inlineStr">
        <is>
          <t>keystonemiddleware</t>
        </is>
      </c>
      <c r="H29589" t="inlineStr">
        <is>
          <t>&gt;=2.0.0;!=2.4.0</t>
        </is>
      </c>
    </row>
    <row r="29590">
      <c r="A29590" t="inlineStr">
        <is>
          <t>magnum</t>
        </is>
      </c>
      <c r="B29590" t="inlineStr">
        <is>
          <t>9c80feb616b262485532b39cf7c7c6c2a51e8319</t>
        </is>
      </c>
      <c r="C29590" t="inlineStr">
        <is>
          <t>2016-03-18 19:10:46+00:00</t>
        </is>
      </c>
      <c r="D29590" t="inlineStr">
        <is>
          <t>verchange</t>
        </is>
      </c>
      <c r="E29590" t="inlineStr">
        <is>
          <t>enum34</t>
        </is>
      </c>
      <c r="F29590" t="inlineStr"/>
      <c r="G29590" t="inlineStr">
        <is>
          <t>enum34</t>
        </is>
      </c>
      <c r="H29590" t="inlineStr"/>
    </row>
    <row r="29591">
      <c r="A29591" t="inlineStr">
        <is>
          <t>magnum</t>
        </is>
      </c>
      <c r="B29591" t="inlineStr">
        <is>
          <t>9c80feb616b262485532b39cf7c7c6c2a51e8319</t>
        </is>
      </c>
      <c r="C29591" t="inlineStr">
        <is>
          <t>2016-03-18 19:10:46+00:00</t>
        </is>
      </c>
      <c r="D29591" t="inlineStr">
        <is>
          <t>verchange</t>
        </is>
      </c>
      <c r="E29591" t="inlineStr">
        <is>
          <t>python-keystoneclient</t>
        </is>
      </c>
      <c r="F29591" t="inlineStr">
        <is>
          <t>&gt;=1.6.0;!=2.1.0;!=1.8.0</t>
        </is>
      </c>
      <c r="G29591" t="inlineStr">
        <is>
          <t>python-keystoneclient</t>
        </is>
      </c>
      <c r="H29591" t="inlineStr">
        <is>
          <t>&gt;=1.6.0;!=1.8.0</t>
        </is>
      </c>
    </row>
    <row r="29592">
      <c r="A29592" t="inlineStr">
        <is>
          <t>magnum</t>
        </is>
      </c>
      <c r="B29592" t="inlineStr">
        <is>
          <t>9c80feb616b262485532b39cf7c7c6c2a51e8319</t>
        </is>
      </c>
      <c r="C29592" t="inlineStr">
        <is>
          <t>2016-03-18 19:10:46+00:00</t>
        </is>
      </c>
      <c r="D29592" t="inlineStr">
        <is>
          <t>verchange</t>
        </is>
      </c>
      <c r="E29592" t="inlineStr">
        <is>
          <t>python-glanceclient</t>
        </is>
      </c>
      <c r="F29592" t="inlineStr">
        <is>
          <t>&gt;=2.0.0</t>
        </is>
      </c>
      <c r="G29592" t="inlineStr">
        <is>
          <t>python-glanceclient</t>
        </is>
      </c>
      <c r="H29592" t="inlineStr">
        <is>
          <t>&gt;=0.18.0</t>
        </is>
      </c>
    </row>
    <row r="29593">
      <c r="A29593" t="inlineStr">
        <is>
          <t>magnum</t>
        </is>
      </c>
      <c r="B29593" t="inlineStr">
        <is>
          <t>9c80feb616b262485532b39cf7c7c6c2a51e8319</t>
        </is>
      </c>
      <c r="C29593" t="inlineStr">
        <is>
          <t>2016-03-18 19:10:46+00:00</t>
        </is>
      </c>
      <c r="D29593" t="inlineStr">
        <is>
          <t>verchange</t>
        </is>
      </c>
      <c r="E29593" t="inlineStr">
        <is>
          <t>taskflow</t>
        </is>
      </c>
      <c r="F29593" t="inlineStr">
        <is>
          <t>&gt;=1.26.0</t>
        </is>
      </c>
      <c r="G29593" t="inlineStr">
        <is>
          <t>taskflow</t>
        </is>
      </c>
      <c r="H29593" t="inlineStr">
        <is>
          <t>&gt;=1.16.0</t>
        </is>
      </c>
    </row>
    <row r="29594">
      <c r="A29594" t="inlineStr">
        <is>
          <t>magnum</t>
        </is>
      </c>
      <c r="B29594" t="inlineStr">
        <is>
          <t>9c80feb616b262485532b39cf7c7c6c2a51e8319</t>
        </is>
      </c>
      <c r="C29594" t="inlineStr">
        <is>
          <t>2016-03-18 19:10:46+00:00</t>
        </is>
      </c>
      <c r="D29594" t="inlineStr">
        <is>
          <t>verchange</t>
        </is>
      </c>
      <c r="E29594" t="inlineStr">
        <is>
          <t>oslo.versionedobjects</t>
        </is>
      </c>
      <c r="F29594" t="inlineStr">
        <is>
          <t>&gt;=1.5.0</t>
        </is>
      </c>
      <c r="G29594" t="inlineStr">
        <is>
          <t>oslo.versionedobjects</t>
        </is>
      </c>
      <c r="H29594" t="inlineStr">
        <is>
          <t>&gt;=0.13.0</t>
        </is>
      </c>
    </row>
    <row r="29595">
      <c r="A29595" t="inlineStr">
        <is>
          <t>magnum</t>
        </is>
      </c>
      <c r="B29595" t="inlineStr">
        <is>
          <t>9c80feb616b262485532b39cf7c7c6c2a51e8319</t>
        </is>
      </c>
      <c r="C29595" t="inlineStr">
        <is>
          <t>2016-03-18 19:10:46+00:00</t>
        </is>
      </c>
      <c r="D29595" t="inlineStr">
        <is>
          <t>verchange</t>
        </is>
      </c>
      <c r="E29595" t="inlineStr">
        <is>
          <t>PrettyTable</t>
        </is>
      </c>
      <c r="F29595" t="inlineStr">
        <is>
          <t>&gt;=0.7;&lt;0.8</t>
        </is>
      </c>
      <c r="G29595" t="inlineStr">
        <is>
          <t>PrettyTable</t>
        </is>
      </c>
      <c r="H29595" t="inlineStr">
        <is>
          <t>&gt;=0.7;&lt;0.8</t>
        </is>
      </c>
    </row>
    <row r="29596">
      <c r="A29596" t="inlineStr">
        <is>
          <t>magnum</t>
        </is>
      </c>
      <c r="B29596" t="inlineStr">
        <is>
          <t>9c80feb616b262485532b39cf7c7c6c2a51e8319</t>
        </is>
      </c>
      <c r="C29596" t="inlineStr">
        <is>
          <t>2016-03-18 19:10:46+00:00</t>
        </is>
      </c>
      <c r="D29596" t="inlineStr">
        <is>
          <t>verchange</t>
        </is>
      </c>
      <c r="E29596" t="inlineStr">
        <is>
          <t>requests</t>
        </is>
      </c>
      <c r="F29596" t="inlineStr">
        <is>
          <t>&gt;=2.8.1;!=2.9.0</t>
        </is>
      </c>
      <c r="G29596" t="inlineStr">
        <is>
          <t>requests</t>
        </is>
      </c>
      <c r="H29596" t="inlineStr">
        <is>
          <t>&gt;=2.5.2;!=2.8.0</t>
        </is>
      </c>
    </row>
    <row r="29597">
      <c r="A29597" t="inlineStr">
        <is>
          <t>magnum</t>
        </is>
      </c>
      <c r="B29597" t="inlineStr">
        <is>
          <t>9c80feb616b262485532b39cf7c7c6c2a51e8319</t>
        </is>
      </c>
      <c r="C29597" t="inlineStr">
        <is>
          <t>2016-03-18 19:10:46+00:00</t>
        </is>
      </c>
      <c r="D29597" t="inlineStr">
        <is>
          <t>verchange</t>
        </is>
      </c>
      <c r="E29597" t="inlineStr">
        <is>
          <t>WSME</t>
        </is>
      </c>
      <c r="F29597" t="inlineStr">
        <is>
          <t>&gt;=0.8</t>
        </is>
      </c>
      <c r="G29597" t="inlineStr">
        <is>
          <t>WSME</t>
        </is>
      </c>
      <c r="H29597" t="inlineStr">
        <is>
          <t>&gt;=0.8</t>
        </is>
      </c>
    </row>
    <row r="29598">
      <c r="A29598" t="inlineStr">
        <is>
          <t>magnum</t>
        </is>
      </c>
      <c r="B29598" t="inlineStr">
        <is>
          <t>9c80feb616b262485532b39cf7c7c6c2a51e8319</t>
        </is>
      </c>
      <c r="C29598" t="inlineStr">
        <is>
          <t>2016-03-18 19:10:46+00:00</t>
        </is>
      </c>
      <c r="D29598" t="inlineStr">
        <is>
          <t>verchange</t>
        </is>
      </c>
      <c r="E29598" t="inlineStr">
        <is>
          <t>SQLAlchemy</t>
        </is>
      </c>
      <c r="F29598" t="inlineStr">
        <is>
          <t>&lt;1.1.0;&gt;=1.0.10</t>
        </is>
      </c>
      <c r="G29598" t="inlineStr">
        <is>
          <t>SQLAlchemy</t>
        </is>
      </c>
      <c r="H29598" t="inlineStr">
        <is>
          <t>&gt;=0.9.9;&lt;1.1.0</t>
        </is>
      </c>
    </row>
    <row r="29599">
      <c r="A29599" t="inlineStr">
        <is>
          <t>magnum</t>
        </is>
      </c>
      <c r="B29599" t="inlineStr">
        <is>
          <t>9c80feb616b262485532b39cf7c7c6c2a51e8319</t>
        </is>
      </c>
      <c r="C29599" t="inlineStr">
        <is>
          <t>2016-03-18 19:10:46+00:00</t>
        </is>
      </c>
      <c r="D29599" t="inlineStr">
        <is>
          <t>verchange</t>
        </is>
      </c>
      <c r="E29599" t="inlineStr">
        <is>
          <t>jsonpatch</t>
        </is>
      </c>
      <c r="F29599" t="inlineStr">
        <is>
          <t>&gt;=1.1</t>
        </is>
      </c>
      <c r="G29599" t="inlineStr">
        <is>
          <t>jsonpatch</t>
        </is>
      </c>
      <c r="H29599" t="inlineStr">
        <is>
          <t>&gt;=1.1</t>
        </is>
      </c>
    </row>
    <row r="29600">
      <c r="A29600" t="inlineStr">
        <is>
          <t>magnum</t>
        </is>
      </c>
      <c r="B29600" t="inlineStr">
        <is>
          <t>9c80feb616b262485532b39cf7c7c6c2a51e8319</t>
        </is>
      </c>
      <c r="C29600" t="inlineStr">
        <is>
          <t>2016-03-18 19:10:46+00:00</t>
        </is>
      </c>
      <c r="D29600" t="inlineStr">
        <is>
          <t>verchange</t>
        </is>
      </c>
      <c r="E29600" t="inlineStr">
        <is>
          <t>six</t>
        </is>
      </c>
      <c r="F29600" t="inlineStr">
        <is>
          <t>&gt;=1.9.0</t>
        </is>
      </c>
      <c r="G29600" t="inlineStr">
        <is>
          <t>six</t>
        </is>
      </c>
      <c r="H29600" t="inlineStr">
        <is>
          <t>&gt;=1.9.0</t>
        </is>
      </c>
    </row>
    <row r="29601">
      <c r="A29601" t="inlineStr">
        <is>
          <t>magnum</t>
        </is>
      </c>
      <c r="B29601" t="inlineStr">
        <is>
          <t>9c80feb616b262485532b39cf7c7c6c2a51e8319</t>
        </is>
      </c>
      <c r="C29601" t="inlineStr">
        <is>
          <t>2016-03-18 19:10:46+00:00</t>
        </is>
      </c>
      <c r="D29601" t="inlineStr">
        <is>
          <t>verchange</t>
        </is>
      </c>
      <c r="E29601" t="inlineStr">
        <is>
          <t>WebOb</t>
        </is>
      </c>
      <c r="F29601" t="inlineStr">
        <is>
          <t>&gt;=1.2.3</t>
        </is>
      </c>
      <c r="G29601" t="inlineStr">
        <is>
          <t>WebOb</t>
        </is>
      </c>
      <c r="H29601" t="inlineStr">
        <is>
          <t>&gt;=1.2.3</t>
        </is>
      </c>
    </row>
    <row r="29602">
      <c r="A29602" t="inlineStr">
        <is>
          <t>magnum</t>
        </is>
      </c>
      <c r="B29602" t="inlineStr">
        <is>
          <t>9c80feb616b262485532b39cf7c7c6c2a51e8319</t>
        </is>
      </c>
      <c r="C29602" t="inlineStr">
        <is>
          <t>2016-03-18 19:10:46+00:00</t>
        </is>
      </c>
      <c r="D29602" t="inlineStr">
        <is>
          <t>verchange</t>
        </is>
      </c>
      <c r="E29602" t="inlineStr">
        <is>
          <t>pecan</t>
        </is>
      </c>
      <c r="F29602" t="inlineStr">
        <is>
          <t>&gt;=1.0.0</t>
        </is>
      </c>
      <c r="G29602" t="inlineStr">
        <is>
          <t>pecan</t>
        </is>
      </c>
      <c r="H29602" t="inlineStr">
        <is>
          <t>&gt;=1.0.0</t>
        </is>
      </c>
    </row>
    <row r="29603">
      <c r="A29603" t="inlineStr">
        <is>
          <t>magnum</t>
        </is>
      </c>
      <c r="B29603" t="inlineStr">
        <is>
          <t>9c80feb616b262485532b39cf7c7c6c2a51e8319</t>
        </is>
      </c>
      <c r="C29603" t="inlineStr">
        <is>
          <t>2016-03-18 19:10:46+00:00</t>
        </is>
      </c>
      <c r="D29603" t="inlineStr">
        <is>
          <t>verchange</t>
        </is>
      </c>
      <c r="E29603" t="inlineStr">
        <is>
          <t>python-heatclient</t>
        </is>
      </c>
      <c r="F29603" t="inlineStr">
        <is>
          <t>&gt;=0.6.0</t>
        </is>
      </c>
      <c r="G29603" t="inlineStr">
        <is>
          <t>python-heatclient</t>
        </is>
      </c>
      <c r="H29603" t="inlineStr">
        <is>
          <t>&gt;=0.6.0</t>
        </is>
      </c>
    </row>
    <row r="29604">
      <c r="A29604" t="inlineStr">
        <is>
          <t>magnum</t>
        </is>
      </c>
      <c r="B29604" t="inlineStr">
        <is>
          <t>9c80feb616b262485532b39cf7c7c6c2a51e8319</t>
        </is>
      </c>
      <c r="C29604" t="inlineStr">
        <is>
          <t>2016-03-18 19:10:46+00:00</t>
        </is>
      </c>
      <c r="D29604" t="inlineStr">
        <is>
          <t>verchange</t>
        </is>
      </c>
      <c r="E29604" t="inlineStr">
        <is>
          <t>docker-py</t>
        </is>
      </c>
      <c r="F29604" t="inlineStr">
        <is>
          <t>&gt;=1.6.0</t>
        </is>
      </c>
      <c r="G29604" t="inlineStr">
        <is>
          <t>docker-py</t>
        </is>
      </c>
      <c r="H29604" t="inlineStr">
        <is>
          <t>&gt;=1.4.0</t>
        </is>
      </c>
    </row>
    <row r="29605">
      <c r="A29605" t="inlineStr">
        <is>
          <t>magnum</t>
        </is>
      </c>
      <c r="B29605" t="inlineStr">
        <is>
          <t>9c80feb616b262485532b39cf7c7c6c2a51e8319</t>
        </is>
      </c>
      <c r="C29605" t="inlineStr">
        <is>
          <t>2016-03-18 19:10:46+00:00</t>
        </is>
      </c>
      <c r="D29605" t="inlineStr">
        <is>
          <t>verchange</t>
        </is>
      </c>
      <c r="E29605" t="inlineStr">
        <is>
          <t>oslo.middleware</t>
        </is>
      </c>
      <c r="F29605" t="inlineStr">
        <is>
          <t>&gt;=3.0.0</t>
        </is>
      </c>
      <c r="G29605" t="inlineStr">
        <is>
          <t>oslo.middleware</t>
        </is>
      </c>
      <c r="H29605" t="inlineStr">
        <is>
          <t>&gt;=2.9.0</t>
        </is>
      </c>
    </row>
    <row r="29606">
      <c r="A29606" t="inlineStr">
        <is>
          <t>magnum</t>
        </is>
      </c>
      <c r="B29606" t="inlineStr">
        <is>
          <t>9c80feb616b262485532b39cf7c7c6c2a51e8319</t>
        </is>
      </c>
      <c r="C29606" t="inlineStr">
        <is>
          <t>2016-03-18 19:10:46+00:00</t>
        </is>
      </c>
      <c r="D29606" t="inlineStr">
        <is>
          <t>verchange</t>
        </is>
      </c>
      <c r="E29606" t="inlineStr">
        <is>
          <t>iso8601</t>
        </is>
      </c>
      <c r="F29606" t="inlineStr">
        <is>
          <t>&gt;=0.1.9</t>
        </is>
      </c>
      <c r="G29606" t="inlineStr">
        <is>
          <t>iso8601</t>
        </is>
      </c>
      <c r="H29606" t="inlineStr">
        <is>
          <t>&gt;=0.1.9</t>
        </is>
      </c>
    </row>
    <row r="29607">
      <c r="A29607" t="inlineStr">
        <is>
          <t>magnum</t>
        </is>
      </c>
      <c r="B29607" t="inlineStr">
        <is>
          <t>9c80feb616b262485532b39cf7c7c6c2a51e8319</t>
        </is>
      </c>
      <c r="C29607" t="inlineStr">
        <is>
          <t>2016-03-18 19:10:46+00:00</t>
        </is>
      </c>
      <c r="D29607" t="inlineStr">
        <is>
          <t>verchange</t>
        </is>
      </c>
      <c r="E29607" t="inlineStr">
        <is>
          <t>cryptography</t>
        </is>
      </c>
      <c r="F29607" t="inlineStr">
        <is>
          <t>&gt;=1.0</t>
        </is>
      </c>
      <c r="G29607" t="inlineStr">
        <is>
          <t>cryptography</t>
        </is>
      </c>
      <c r="H29607" t="inlineStr">
        <is>
          <t>&gt;=1.0</t>
        </is>
      </c>
    </row>
    <row r="29608">
      <c r="A29608" t="inlineStr">
        <is>
          <t>magnum</t>
        </is>
      </c>
      <c r="B29608" t="inlineStr">
        <is>
          <t>9c80feb616b262485532b39cf7c7c6c2a51e8319</t>
        </is>
      </c>
      <c r="C29608" t="inlineStr">
        <is>
          <t>2016-03-18 19:10:46+00:00</t>
        </is>
      </c>
      <c r="D29608" t="inlineStr">
        <is>
          <t>verchange</t>
        </is>
      </c>
      <c r="E29608" t="inlineStr">
        <is>
          <t>eventlet</t>
        </is>
      </c>
      <c r="F29608" t="inlineStr">
        <is>
          <t>&gt;=0.18.2;!=0.18.3</t>
        </is>
      </c>
      <c r="G29608" t="inlineStr">
        <is>
          <t>eventlet</t>
        </is>
      </c>
      <c r="H29608" t="inlineStr">
        <is>
          <t>&gt;=0.17.4</t>
        </is>
      </c>
    </row>
    <row r="29609">
      <c r="A29609" t="inlineStr">
        <is>
          <t>magnum</t>
        </is>
      </c>
      <c r="B29609" t="inlineStr">
        <is>
          <t>9c80feb616b262485532b39cf7c7c6c2a51e8319</t>
        </is>
      </c>
      <c r="C29609" t="inlineStr">
        <is>
          <t>2016-03-18 19:10:46+00:00</t>
        </is>
      </c>
      <c r="D29609" t="inlineStr">
        <is>
          <t>verchange</t>
        </is>
      </c>
      <c r="E29609" t="inlineStr">
        <is>
          <t>urllib3</t>
        </is>
      </c>
      <c r="F29609" t="inlineStr">
        <is>
          <t>&gt;=1.8.3</t>
        </is>
      </c>
      <c r="G29609" t="inlineStr">
        <is>
          <t>urllib3</t>
        </is>
      </c>
      <c r="H29609" t="inlineStr">
        <is>
          <t>&gt;=1.8.3</t>
        </is>
      </c>
    </row>
    <row r="29610">
      <c r="A29610" t="inlineStr">
        <is>
          <t>magnum</t>
        </is>
      </c>
      <c r="B29610" t="inlineStr">
        <is>
          <t>9c80feb616b262485532b39cf7c7c6c2a51e8319</t>
        </is>
      </c>
      <c r="C29610" t="inlineStr">
        <is>
          <t>2016-03-18 19:10:46+00:00</t>
        </is>
      </c>
      <c r="D29610" t="inlineStr">
        <is>
          <t>verchange</t>
        </is>
      </c>
      <c r="E29610" t="inlineStr">
        <is>
          <t>decorator</t>
        </is>
      </c>
      <c r="F29610" t="inlineStr">
        <is>
          <t>&gt;=3.4.0</t>
        </is>
      </c>
      <c r="G29610" t="inlineStr">
        <is>
          <t>decorator</t>
        </is>
      </c>
      <c r="H29610" t="inlineStr">
        <is>
          <t>&gt;=3.4.0</t>
        </is>
      </c>
    </row>
    <row r="29611">
      <c r="A29611" t="inlineStr">
        <is>
          <t>magnum</t>
        </is>
      </c>
      <c r="B29611" t="inlineStr">
        <is>
          <t>9c80feb616b262485532b39cf7c7c6c2a51e8319</t>
        </is>
      </c>
      <c r="C29611" t="inlineStr">
        <is>
          <t>2016-03-18 19:10:46+00:00</t>
        </is>
      </c>
      <c r="D29611" t="inlineStr">
        <is>
          <t>verchange</t>
        </is>
      </c>
      <c r="E29611" t="inlineStr">
        <is>
          <t>oslo.config</t>
        </is>
      </c>
      <c r="F29611" t="inlineStr">
        <is>
          <t>&gt;=3.7.0</t>
        </is>
      </c>
      <c r="G29611" t="inlineStr">
        <is>
          <t>oslo.config</t>
        </is>
      </c>
      <c r="H29611" t="inlineStr">
        <is>
          <t>&gt;=2.7.0</t>
        </is>
      </c>
    </row>
    <row r="29612">
      <c r="A29612" t="inlineStr">
        <is>
          <t>magnum</t>
        </is>
      </c>
      <c r="B29612" t="inlineStr">
        <is>
          <t>9c80feb616b262485532b39cf7c7c6c2a51e8319</t>
        </is>
      </c>
      <c r="C29612" t="inlineStr">
        <is>
          <t>2016-03-18 19:10:46+00:00</t>
        </is>
      </c>
      <c r="D29612" t="inlineStr">
        <is>
          <t>verchange</t>
        </is>
      </c>
      <c r="E29612" t="inlineStr">
        <is>
          <t>python-novaclient</t>
        </is>
      </c>
      <c r="F29612" t="inlineStr">
        <is>
          <t>!=2.33.0;&gt;=2.29.0</t>
        </is>
      </c>
      <c r="G29612" t="inlineStr">
        <is>
          <t>python-novaclient</t>
        </is>
      </c>
      <c r="H29612" t="inlineStr">
        <is>
          <t>!=2.33.0;&gt;=2.29.0</t>
        </is>
      </c>
    </row>
    <row r="29613">
      <c r="A29613" t="inlineStr">
        <is>
          <t>magnum</t>
        </is>
      </c>
      <c r="B29613" t="inlineStr">
        <is>
          <t>9c80feb616b262485532b39cf7c7c6c2a51e8319</t>
        </is>
      </c>
      <c r="C29613" t="inlineStr">
        <is>
          <t>2016-03-18 19:10:46+00:00</t>
        </is>
      </c>
      <c r="D29613" t="inlineStr">
        <is>
          <t>verchange</t>
        </is>
      </c>
      <c r="E29613" t="inlineStr">
        <is>
          <t>setuptools</t>
        </is>
      </c>
      <c r="F29613" t="inlineStr">
        <is>
          <t>&gt;=16.0</t>
        </is>
      </c>
      <c r="G29613" t="inlineStr">
        <is>
          <t>setuptools</t>
        </is>
      </c>
      <c r="H29613" t="inlineStr">
        <is>
          <t>&gt;=16.0</t>
        </is>
      </c>
    </row>
    <row r="29614">
      <c r="A29614" t="inlineStr">
        <is>
          <t>magnum</t>
        </is>
      </c>
      <c r="B29614" t="inlineStr">
        <is>
          <t>9c80feb616b262485532b39cf7c7c6c2a51e8319</t>
        </is>
      </c>
      <c r="C29614" t="inlineStr">
        <is>
          <t>2016-03-18 19:10:46+00:00</t>
        </is>
      </c>
      <c r="D29614" t="inlineStr">
        <is>
          <t>verchange</t>
        </is>
      </c>
      <c r="E29614" t="inlineStr">
        <is>
          <t>oslo.db</t>
        </is>
      </c>
      <c r="F29614" t="inlineStr">
        <is>
          <t>&gt;=4.1.0</t>
        </is>
      </c>
      <c r="G29614" t="inlineStr">
        <is>
          <t>oslo.db</t>
        </is>
      </c>
      <c r="H29614" t="inlineStr">
        <is>
          <t>&gt;=3.2.0</t>
        </is>
      </c>
    </row>
    <row r="29615">
      <c r="A29615" t="inlineStr">
        <is>
          <t>magnum</t>
        </is>
      </c>
      <c r="B29615" t="inlineStr">
        <is>
          <t>9c80feb616b262485532b39cf7c7c6c2a51e8319</t>
        </is>
      </c>
      <c r="C29615" t="inlineStr">
        <is>
          <t>2016-03-18 19:10:46+00:00</t>
        </is>
      </c>
      <c r="D29615" t="inlineStr">
        <is>
          <t>verchange</t>
        </is>
      </c>
      <c r="E29615" t="inlineStr">
        <is>
          <t>oslo.messaging</t>
        </is>
      </c>
      <c r="F29615" t="inlineStr">
        <is>
          <t>&gt;=4.0.0</t>
        </is>
      </c>
      <c r="G29615" t="inlineStr">
        <is>
          <t>oslo.messaging</t>
        </is>
      </c>
      <c r="H29615" t="inlineStr">
        <is>
          <t>&gt;2.6.1;!=2.8.0</t>
        </is>
      </c>
    </row>
    <row r="29616">
      <c r="A29616" t="inlineStr">
        <is>
          <t>magnum</t>
        </is>
      </c>
      <c r="B29616" t="inlineStr">
        <is>
          <t>9c80feb616b262485532b39cf7c7c6c2a51e8319</t>
        </is>
      </c>
      <c r="C29616" t="inlineStr">
        <is>
          <t>2016-03-18 19:10:46+00:00</t>
        </is>
      </c>
      <c r="D29616" t="inlineStr">
        <is>
          <t>verchange</t>
        </is>
      </c>
      <c r="E29616" t="inlineStr">
        <is>
          <t>Babel</t>
        </is>
      </c>
      <c r="F29616" t="inlineStr">
        <is>
          <t>&gt;=1.3</t>
        </is>
      </c>
      <c r="G29616" t="inlineStr">
        <is>
          <t>Babel</t>
        </is>
      </c>
      <c r="H29616" t="inlineStr">
        <is>
          <t>&gt;=1.3</t>
        </is>
      </c>
    </row>
    <row r="29617">
      <c r="A29617" t="inlineStr">
        <is>
          <t>magnum</t>
        </is>
      </c>
      <c r="B29617" t="inlineStr">
        <is>
          <t>9c80feb616b262485532b39cf7c7c6c2a51e8319</t>
        </is>
      </c>
      <c r="C29617" t="inlineStr">
        <is>
          <t>2016-03-18 19:10:46+00:00</t>
        </is>
      </c>
      <c r="D29617" t="inlineStr">
        <is>
          <t>verchange</t>
        </is>
      </c>
      <c r="E29617" t="inlineStr">
        <is>
          <t>netaddr</t>
        </is>
      </c>
      <c r="F29617" t="inlineStr">
        <is>
          <t>!=0.7.16;&gt;=0.7.12</t>
        </is>
      </c>
      <c r="G29617" t="inlineStr">
        <is>
          <t>netaddr</t>
        </is>
      </c>
      <c r="H29617" t="inlineStr">
        <is>
          <t>!=0.7.16;&gt;=0.7.12</t>
        </is>
      </c>
    </row>
    <row r="29618">
      <c r="A29618" t="inlineStr">
        <is>
          <t>magnum</t>
        </is>
      </c>
      <c r="B29618" t="inlineStr">
        <is>
          <t>9c80feb616b262485532b39cf7c7c6c2a51e8319</t>
        </is>
      </c>
      <c r="C29618" t="inlineStr">
        <is>
          <t>2016-03-18 19:10:46+00:00</t>
        </is>
      </c>
      <c r="D29618" t="inlineStr">
        <is>
          <t>verchange</t>
        </is>
      </c>
      <c r="E29618" t="inlineStr">
        <is>
          <t>alembic</t>
        </is>
      </c>
      <c r="F29618" t="inlineStr">
        <is>
          <t>&gt;=0.8.0</t>
        </is>
      </c>
      <c r="G29618" t="inlineStr">
        <is>
          <t>alembic</t>
        </is>
      </c>
      <c r="H29618" t="inlineStr">
        <is>
          <t>&gt;=0.8.0</t>
        </is>
      </c>
    </row>
    <row r="29619">
      <c r="A29619" t="inlineStr">
        <is>
          <t>magnum</t>
        </is>
      </c>
      <c r="B29619" t="inlineStr">
        <is>
          <t>9c80feb616b262485532b39cf7c7c6c2a51e8319</t>
        </is>
      </c>
      <c r="C29619" t="inlineStr">
        <is>
          <t>2016-03-18 19:10:46+00:00</t>
        </is>
      </c>
      <c r="D29619" t="inlineStr">
        <is>
          <t>verchange</t>
        </is>
      </c>
      <c r="E29619" t="inlineStr">
        <is>
          <t>PyYAML</t>
        </is>
      </c>
      <c r="F29619" t="inlineStr">
        <is>
          <t>&gt;=3.1.0</t>
        </is>
      </c>
      <c r="G29619" t="inlineStr">
        <is>
          <t>PyYAML</t>
        </is>
      </c>
      <c r="H29619" t="inlineStr">
        <is>
          <t>&gt;=3.1.0</t>
        </is>
      </c>
    </row>
    <row r="29620">
      <c r="A29620" t="inlineStr">
        <is>
          <t>magnum</t>
        </is>
      </c>
      <c r="B29620" t="inlineStr">
        <is>
          <t>9c80feb616b262485532b39cf7c7c6c2a51e8319</t>
        </is>
      </c>
      <c r="C29620" t="inlineStr">
        <is>
          <t>2016-03-18 19:10:46+00:00</t>
        </is>
      </c>
      <c r="D29620" t="inlineStr">
        <is>
          <t>verchange</t>
        </is>
      </c>
      <c r="E29620" t="inlineStr">
        <is>
          <t>oslo.log</t>
        </is>
      </c>
      <c r="F29620" t="inlineStr">
        <is>
          <t>&gt;=1.14.0</t>
        </is>
      </c>
      <c r="G29620" t="inlineStr">
        <is>
          <t>oslo.log</t>
        </is>
      </c>
      <c r="H29620" t="inlineStr">
        <is>
          <t>&gt;=1.12.0</t>
        </is>
      </c>
    </row>
    <row r="29621">
      <c r="A29621" t="inlineStr">
        <is>
          <t>magnum</t>
        </is>
      </c>
      <c r="B29621" t="inlineStr">
        <is>
          <t>9c80feb616b262485532b39cf7c7c6c2a51e8319</t>
        </is>
      </c>
      <c r="C29621" t="inlineStr">
        <is>
          <t>2016-03-18 19:10:46+00:00</t>
        </is>
      </c>
      <c r="D29621" t="inlineStr">
        <is>
          <t>verchange</t>
        </is>
      </c>
      <c r="E29621" t="inlineStr">
        <is>
          <t>python-barbicanclient</t>
        </is>
      </c>
      <c r="F29621" t="inlineStr">
        <is>
          <t>&gt;=3.3.0</t>
        </is>
      </c>
      <c r="G29621" t="inlineStr">
        <is>
          <t>python-barbicanclient</t>
        </is>
      </c>
      <c r="H29621" t="inlineStr">
        <is>
          <t>&gt;=3.3.0</t>
        </is>
      </c>
    </row>
    <row r="29622">
      <c r="A29622" t="inlineStr">
        <is>
          <t>magnum</t>
        </is>
      </c>
      <c r="B29622" t="inlineStr">
        <is>
          <t>9c80feb616b262485532b39cf7c7c6c2a51e8319</t>
        </is>
      </c>
      <c r="C29622" t="inlineStr">
        <is>
          <t>2016-03-18 19:10:46+00:00</t>
        </is>
      </c>
      <c r="D29622" t="inlineStr">
        <is>
          <t>verchange</t>
        </is>
      </c>
      <c r="E29622" t="inlineStr">
        <is>
          <t>oslo.utils</t>
        </is>
      </c>
      <c r="F29622" t="inlineStr">
        <is>
          <t>&gt;=3.5.0</t>
        </is>
      </c>
      <c r="G29622" t="inlineStr">
        <is>
          <t>oslo.utils</t>
        </is>
      </c>
      <c r="H29622" t="inlineStr">
        <is>
          <t>&gt;=2.8.0</t>
        </is>
      </c>
    </row>
    <row r="29623">
      <c r="A29623" t="inlineStr">
        <is>
          <t>magnum</t>
        </is>
      </c>
      <c r="B29623" t="inlineStr">
        <is>
          <t>9c80feb616b262485532b39cf7c7c6c2a51e8319</t>
        </is>
      </c>
      <c r="C29623" t="inlineStr">
        <is>
          <t>2016-03-18 19:10:46+00:00</t>
        </is>
      </c>
      <c r="D29623" t="inlineStr">
        <is>
          <t>verchange</t>
        </is>
      </c>
      <c r="E29623" t="inlineStr">
        <is>
          <t>greenlet</t>
        </is>
      </c>
      <c r="F29623" t="inlineStr">
        <is>
          <t>&gt;=0.3.2</t>
        </is>
      </c>
      <c r="G29623" t="inlineStr">
        <is>
          <t>greenlet</t>
        </is>
      </c>
      <c r="H29623" t="inlineStr">
        <is>
          <t>&gt;=0.3.2</t>
        </is>
      </c>
    </row>
    <row r="29624">
      <c r="A29624" t="inlineStr">
        <is>
          <t>magnum</t>
        </is>
      </c>
      <c r="B29624" t="inlineStr">
        <is>
          <t>9c80feb616b262485532b39cf7c7c6c2a51e8319</t>
        </is>
      </c>
      <c r="C29624" t="inlineStr">
        <is>
          <t>2016-03-18 19:10:46+00:00</t>
        </is>
      </c>
      <c r="D29624" t="inlineStr">
        <is>
          <t>verchange</t>
        </is>
      </c>
      <c r="E29624" t="inlineStr">
        <is>
          <t>oslo.concurrency</t>
        </is>
      </c>
      <c r="F29624" t="inlineStr">
        <is>
          <t>&gt;=3.5.0</t>
        </is>
      </c>
      <c r="G29624" t="inlineStr">
        <is>
          <t>oslo.concurrency</t>
        </is>
      </c>
      <c r="H29624" t="inlineStr">
        <is>
          <t>&gt;=2.3.0</t>
        </is>
      </c>
    </row>
    <row r="29625">
      <c r="A29625" t="inlineStr">
        <is>
          <t>magnum</t>
        </is>
      </c>
      <c r="B29625" t="inlineStr">
        <is>
          <t>9c80feb616b262485532b39cf7c7c6c2a51e8319</t>
        </is>
      </c>
      <c r="C29625" t="inlineStr">
        <is>
          <t>2016-03-18 19:10:46+00:00</t>
        </is>
      </c>
      <c r="D29625" t="inlineStr">
        <is>
          <t>verchange</t>
        </is>
      </c>
      <c r="E29625" t="inlineStr">
        <is>
          <t>paramiko</t>
        </is>
      </c>
      <c r="F29625" t="inlineStr">
        <is>
          <t>&gt;=1.16.0</t>
        </is>
      </c>
      <c r="G29625" t="inlineStr">
        <is>
          <t>paramiko</t>
        </is>
      </c>
      <c r="H29625" t="inlineStr">
        <is>
          <t>&gt;=1.13.0</t>
        </is>
      </c>
    </row>
    <row r="29626">
      <c r="A29626" t="inlineStr">
        <is>
          <t>magnum</t>
        </is>
      </c>
      <c r="B29626" t="inlineStr">
        <is>
          <t>9c80feb616b262485532b39cf7c7c6c2a51e8319</t>
        </is>
      </c>
      <c r="C29626" t="inlineStr">
        <is>
          <t>2016-03-18 19:10:46+00:00</t>
        </is>
      </c>
      <c r="D29626" t="inlineStr">
        <is>
          <t>verchange</t>
        </is>
      </c>
      <c r="E29626" t="inlineStr">
        <is>
          <t>pbr</t>
        </is>
      </c>
      <c r="F29626" t="inlineStr">
        <is>
          <t>&gt;=1.6</t>
        </is>
      </c>
      <c r="G29626" t="inlineStr">
        <is>
          <t>pbr</t>
        </is>
      </c>
      <c r="H29626" t="inlineStr">
        <is>
          <t>&gt;=1.6</t>
        </is>
      </c>
    </row>
    <row r="29627">
      <c r="A29627" t="inlineStr">
        <is>
          <t>magnum</t>
        </is>
      </c>
      <c r="B29627" t="inlineStr">
        <is>
          <t>9c80feb616b262485532b39cf7c7c6c2a51e8319</t>
        </is>
      </c>
      <c r="C29627" t="inlineStr">
        <is>
          <t>2016-03-18 19:10:46+00:00</t>
        </is>
      </c>
      <c r="D29627" t="inlineStr">
        <is>
          <t>verchange</t>
        </is>
      </c>
      <c r="E29627" t="inlineStr">
        <is>
          <t>oslo.service</t>
        </is>
      </c>
      <c r="F29627" t="inlineStr">
        <is>
          <t>&gt;=1.0.0</t>
        </is>
      </c>
      <c r="G29627" t="inlineStr">
        <is>
          <t>oslo.service</t>
        </is>
      </c>
      <c r="H29627" t="inlineStr">
        <is>
          <t>&gt;=0.12.0</t>
        </is>
      </c>
    </row>
    <row r="29628">
      <c r="A29628" t="inlineStr">
        <is>
          <t>magnum</t>
        </is>
      </c>
      <c r="B29628" t="inlineStr">
        <is>
          <t>9c80feb616b262485532b39cf7c7c6c2a51e8319</t>
        </is>
      </c>
      <c r="C29628" t="inlineStr">
        <is>
          <t>2016-03-18 19:10:46+00:00</t>
        </is>
      </c>
      <c r="D29628" t="inlineStr">
        <is>
          <t>verchange</t>
        </is>
      </c>
      <c r="E29628" t="inlineStr">
        <is>
          <t>oslo.i18n</t>
        </is>
      </c>
      <c r="F29628" t="inlineStr">
        <is>
          <t>&gt;=2.1.0</t>
        </is>
      </c>
      <c r="G29628" t="inlineStr">
        <is>
          <t>oslo.i18n</t>
        </is>
      </c>
      <c r="H29628" t="inlineStr">
        <is>
          <t>&gt;=1.5.0</t>
        </is>
      </c>
    </row>
    <row r="29629">
      <c r="A29629" t="inlineStr">
        <is>
          <t>magnum</t>
        </is>
      </c>
      <c r="B29629" t="inlineStr">
        <is>
          <t>9c80feb616b262485532b39cf7c7c6c2a51e8319</t>
        </is>
      </c>
      <c r="C29629" t="inlineStr">
        <is>
          <t>2016-03-18 19:10:46+00:00</t>
        </is>
      </c>
      <c r="D29629" t="inlineStr">
        <is>
          <t>add</t>
        </is>
      </c>
      <c r="E29629" t="inlineStr">
        <is>
          <t>cliff</t>
        </is>
      </c>
      <c r="F29629" t="inlineStr">
        <is>
          <t>&gt;=1.15.0;!=1.17.0;!=1.16.0</t>
        </is>
      </c>
      <c r="G29629" t="inlineStr"/>
      <c r="H29629" t="inlineStr"/>
    </row>
    <row r="29630">
      <c r="A29630" t="inlineStr">
        <is>
          <t>magnum</t>
        </is>
      </c>
      <c r="B29630" t="inlineStr">
        <is>
          <t>9c80feb616b262485532b39cf7c7c6c2a51e8319</t>
        </is>
      </c>
      <c r="C29630" t="inlineStr">
        <is>
          <t>2016-03-18 19:10:46+00:00</t>
        </is>
      </c>
      <c r="D29630" t="inlineStr">
        <is>
          <t>add</t>
        </is>
      </c>
      <c r="E29630" t="inlineStr">
        <is>
          <t>python-neutronclient</t>
        </is>
      </c>
      <c r="F29630" t="inlineStr">
        <is>
          <t>&gt;=2.6.0;!=4.1.0</t>
        </is>
      </c>
      <c r="G29630" t="inlineStr"/>
      <c r="H29630" t="inlineStr"/>
    </row>
    <row r="29631">
      <c r="A29631" t="inlineStr">
        <is>
          <t>magnum</t>
        </is>
      </c>
      <c r="B29631" t="inlineStr">
        <is>
          <t>5258fddf9d3d3b0beb4e57fca3af4579884f1e5c</t>
        </is>
      </c>
      <c r="C29631" t="inlineStr">
        <is>
          <t>2016-08-31 22:54:41+00:00</t>
        </is>
      </c>
      <c r="D29631" t="inlineStr">
        <is>
          <t>verchange</t>
        </is>
      </c>
      <c r="E29631" t="inlineStr">
        <is>
          <t>keystonemiddleware</t>
        </is>
      </c>
      <c r="F29631" t="inlineStr">
        <is>
          <t>!=4.5.0;&gt;=4.0.0;!=4.1.0</t>
        </is>
      </c>
      <c r="G29631" t="inlineStr">
        <is>
          <t>keystonemiddleware</t>
        </is>
      </c>
      <c r="H29631" t="inlineStr">
        <is>
          <t>&gt;=4.0.0;!=4.1.0</t>
        </is>
      </c>
    </row>
    <row r="29632">
      <c r="A29632" t="inlineStr">
        <is>
          <t>magnum</t>
        </is>
      </c>
      <c r="B29632" t="inlineStr">
        <is>
          <t>5258fddf9d3d3b0beb4e57fca3af4579884f1e5c</t>
        </is>
      </c>
      <c r="C29632" t="inlineStr">
        <is>
          <t>2016-08-31 22:54:41+00:00</t>
        </is>
      </c>
      <c r="D29632" t="inlineStr">
        <is>
          <t>verchange</t>
        </is>
      </c>
      <c r="E29632" t="inlineStr">
        <is>
          <t>python-keystoneclient</t>
        </is>
      </c>
      <c r="F29632" t="inlineStr">
        <is>
          <t>&gt;=2.0.0;!=2.1.0</t>
        </is>
      </c>
      <c r="G29632" t="inlineStr">
        <is>
          <t>python-keystoneclient</t>
        </is>
      </c>
      <c r="H29632" t="inlineStr">
        <is>
          <t>&gt;=1.6.0;!=2.1.0;!=1.8.0</t>
        </is>
      </c>
    </row>
    <row r="29633">
      <c r="A29633" t="inlineStr">
        <is>
          <t>magnum</t>
        </is>
      </c>
      <c r="B29633" t="inlineStr">
        <is>
          <t>5258fddf9d3d3b0beb4e57fca3af4579884f1e5c</t>
        </is>
      </c>
      <c r="C29633" t="inlineStr">
        <is>
          <t>2016-08-31 22:54:41+00:00</t>
        </is>
      </c>
      <c r="D29633" t="inlineStr">
        <is>
          <t>verchange</t>
        </is>
      </c>
      <c r="E29633" t="inlineStr">
        <is>
          <t>python-glanceclient</t>
        </is>
      </c>
      <c r="F29633" t="inlineStr">
        <is>
          <t>&gt;=2.3.0;!=2.4.0</t>
        </is>
      </c>
      <c r="G29633" t="inlineStr">
        <is>
          <t>python-glanceclient</t>
        </is>
      </c>
      <c r="H29633" t="inlineStr">
        <is>
          <t>&gt;=2.0.0</t>
        </is>
      </c>
    </row>
    <row r="29634">
      <c r="A29634" t="inlineStr">
        <is>
          <t>magnum</t>
        </is>
      </c>
      <c r="B29634" t="inlineStr">
        <is>
          <t>5258fddf9d3d3b0beb4e57fca3af4579884f1e5c</t>
        </is>
      </c>
      <c r="C29634" t="inlineStr">
        <is>
          <t>2016-08-31 22:54:41+00:00</t>
        </is>
      </c>
      <c r="D29634" t="inlineStr">
        <is>
          <t>verchange</t>
        </is>
      </c>
      <c r="E29634" t="inlineStr">
        <is>
          <t>oslo.versionedobjects</t>
        </is>
      </c>
      <c r="F29634" t="inlineStr">
        <is>
          <t>&gt;=1.13.0</t>
        </is>
      </c>
      <c r="G29634" t="inlineStr">
        <is>
          <t>oslo.versionedobjects</t>
        </is>
      </c>
      <c r="H29634" t="inlineStr">
        <is>
          <t>&gt;=1.5.0</t>
        </is>
      </c>
    </row>
    <row r="29635">
      <c r="A29635" t="inlineStr">
        <is>
          <t>magnum</t>
        </is>
      </c>
      <c r="B29635" t="inlineStr">
        <is>
          <t>5258fddf9d3d3b0beb4e57fca3af4579884f1e5c</t>
        </is>
      </c>
      <c r="C29635" t="inlineStr">
        <is>
          <t>2016-08-31 22:54:41+00:00</t>
        </is>
      </c>
      <c r="D29635" t="inlineStr">
        <is>
          <t>verchange</t>
        </is>
      </c>
      <c r="E29635" t="inlineStr">
        <is>
          <t>oslo.policy</t>
        </is>
      </c>
      <c r="F29635" t="inlineStr">
        <is>
          <t>&gt;=1.9.0</t>
        </is>
      </c>
      <c r="G29635" t="inlineStr">
        <is>
          <t>oslo.policy</t>
        </is>
      </c>
      <c r="H29635" t="inlineStr">
        <is>
          <t>&gt;=0.5.0</t>
        </is>
      </c>
    </row>
    <row r="29636">
      <c r="A29636" t="inlineStr">
        <is>
          <t>magnum</t>
        </is>
      </c>
      <c r="B29636" t="inlineStr">
        <is>
          <t>5258fddf9d3d3b0beb4e57fca3af4579884f1e5c</t>
        </is>
      </c>
      <c r="C29636" t="inlineStr">
        <is>
          <t>2016-08-31 22:54:41+00:00</t>
        </is>
      </c>
      <c r="D29636" t="inlineStr">
        <is>
          <t>verchange</t>
        </is>
      </c>
      <c r="E29636" t="inlineStr">
        <is>
          <t>requests</t>
        </is>
      </c>
      <c r="F29636" t="inlineStr">
        <is>
          <t>&gt;=2.10.0</t>
        </is>
      </c>
      <c r="G29636" t="inlineStr">
        <is>
          <t>requests</t>
        </is>
      </c>
      <c r="H29636" t="inlineStr">
        <is>
          <t>&gt;=2.8.1;!=2.9.0</t>
        </is>
      </c>
    </row>
    <row r="29637">
      <c r="A29637" t="inlineStr">
        <is>
          <t>magnum</t>
        </is>
      </c>
      <c r="B29637" t="inlineStr">
        <is>
          <t>5258fddf9d3d3b0beb4e57fca3af4579884f1e5c</t>
        </is>
      </c>
      <c r="C29637" t="inlineStr">
        <is>
          <t>2016-08-31 22:54:41+00:00</t>
        </is>
      </c>
      <c r="D29637" t="inlineStr">
        <is>
          <t>verchange</t>
        </is>
      </c>
      <c r="E29637" t="inlineStr">
        <is>
          <t>stevedore</t>
        </is>
      </c>
      <c r="F29637" t="inlineStr">
        <is>
          <t>&gt;=1.16.0</t>
        </is>
      </c>
      <c r="G29637" t="inlineStr">
        <is>
          <t>stevedore</t>
        </is>
      </c>
      <c r="H29637" t="inlineStr">
        <is>
          <t>&gt;=1.5.0</t>
        </is>
      </c>
    </row>
    <row r="29638">
      <c r="A29638" t="inlineStr">
        <is>
          <t>magnum</t>
        </is>
      </c>
      <c r="B29638" t="inlineStr">
        <is>
          <t>5258fddf9d3d3b0beb4e57fca3af4579884f1e5c</t>
        </is>
      </c>
      <c r="C29638" t="inlineStr">
        <is>
          <t>2016-08-31 22:54:41+00:00</t>
        </is>
      </c>
      <c r="D29638" t="inlineStr">
        <is>
          <t>verchange</t>
        </is>
      </c>
      <c r="E29638" t="inlineStr">
        <is>
          <t>oslo.context</t>
        </is>
      </c>
      <c r="F29638" t="inlineStr">
        <is>
          <t>&gt;=2.9.0</t>
        </is>
      </c>
      <c r="G29638" t="inlineStr">
        <is>
          <t>oslo.context</t>
        </is>
      </c>
      <c r="H29638" t="inlineStr">
        <is>
          <t>&gt;=0.2.0</t>
        </is>
      </c>
    </row>
    <row r="29639">
      <c r="A29639" t="inlineStr">
        <is>
          <t>magnum</t>
        </is>
      </c>
      <c r="B29639" t="inlineStr">
        <is>
          <t>5258fddf9d3d3b0beb4e57fca3af4579884f1e5c</t>
        </is>
      </c>
      <c r="C29639" t="inlineStr">
        <is>
          <t>2016-08-31 22:54:41+00:00</t>
        </is>
      </c>
      <c r="D29639" t="inlineStr">
        <is>
          <t>verchange</t>
        </is>
      </c>
      <c r="E29639" t="inlineStr">
        <is>
          <t>pecan</t>
        </is>
      </c>
      <c r="F29639" t="inlineStr">
        <is>
          <t>&gt;=1.0.0;!=1.0.3;!=1.0.2;!=1.0.4</t>
        </is>
      </c>
      <c r="G29639" t="inlineStr">
        <is>
          <t>pecan</t>
        </is>
      </c>
      <c r="H29639" t="inlineStr">
        <is>
          <t>&gt;=1.0.0</t>
        </is>
      </c>
    </row>
    <row r="29640">
      <c r="A29640" t="inlineStr">
        <is>
          <t>magnum</t>
        </is>
      </c>
      <c r="B29640" t="inlineStr">
        <is>
          <t>5258fddf9d3d3b0beb4e57fca3af4579884f1e5c</t>
        </is>
      </c>
      <c r="C29640" t="inlineStr">
        <is>
          <t>2016-08-31 22:54:41+00:00</t>
        </is>
      </c>
      <c r="D29640" t="inlineStr">
        <is>
          <t>verchange</t>
        </is>
      </c>
      <c r="E29640" t="inlineStr">
        <is>
          <t>python-heatclient</t>
        </is>
      </c>
      <c r="F29640" t="inlineStr">
        <is>
          <t>&gt;=1.4.0</t>
        </is>
      </c>
      <c r="G29640" t="inlineStr">
        <is>
          <t>python-heatclient</t>
        </is>
      </c>
      <c r="H29640" t="inlineStr">
        <is>
          <t>&gt;=0.6.0</t>
        </is>
      </c>
    </row>
    <row r="29641">
      <c r="A29641" t="inlineStr">
        <is>
          <t>magnum</t>
        </is>
      </c>
      <c r="B29641" t="inlineStr">
        <is>
          <t>5258fddf9d3d3b0beb4e57fca3af4579884f1e5c</t>
        </is>
      </c>
      <c r="C29641" t="inlineStr">
        <is>
          <t>2016-08-31 22:54:41+00:00</t>
        </is>
      </c>
      <c r="D29641" t="inlineStr">
        <is>
          <t>verchange</t>
        </is>
      </c>
      <c r="E29641" t="inlineStr">
        <is>
          <t>docker-py</t>
        </is>
      </c>
      <c r="F29641" t="inlineStr">
        <is>
          <t>&gt;=1.6.0;&lt;1.8.0</t>
        </is>
      </c>
      <c r="G29641" t="inlineStr">
        <is>
          <t>docker-py</t>
        </is>
      </c>
      <c r="H29641" t="inlineStr">
        <is>
          <t>&gt;=1.6.0</t>
        </is>
      </c>
    </row>
    <row r="29642">
      <c r="A29642" t="inlineStr">
        <is>
          <t>magnum</t>
        </is>
      </c>
      <c r="B29642" t="inlineStr">
        <is>
          <t>5258fddf9d3d3b0beb4e57fca3af4579884f1e5c</t>
        </is>
      </c>
      <c r="C29642" t="inlineStr">
        <is>
          <t>2016-08-31 22:54:41+00:00</t>
        </is>
      </c>
      <c r="D29642" t="inlineStr">
        <is>
          <t>verchange</t>
        </is>
      </c>
      <c r="E29642" t="inlineStr">
        <is>
          <t>iso8601</t>
        </is>
      </c>
      <c r="F29642" t="inlineStr">
        <is>
          <t>&gt;=0.1.11</t>
        </is>
      </c>
      <c r="G29642" t="inlineStr">
        <is>
          <t>iso8601</t>
        </is>
      </c>
      <c r="H29642" t="inlineStr">
        <is>
          <t>&gt;=0.1.9</t>
        </is>
      </c>
    </row>
    <row r="29643">
      <c r="A29643" t="inlineStr">
        <is>
          <t>magnum</t>
        </is>
      </c>
      <c r="B29643" t="inlineStr">
        <is>
          <t>5258fddf9d3d3b0beb4e57fca3af4579884f1e5c</t>
        </is>
      </c>
      <c r="C29643" t="inlineStr">
        <is>
          <t>2016-08-31 22:54:41+00:00</t>
        </is>
      </c>
      <c r="D29643" t="inlineStr">
        <is>
          <t>verchange</t>
        </is>
      </c>
      <c r="E29643" t="inlineStr">
        <is>
          <t>cryptography</t>
        </is>
      </c>
      <c r="F29643" t="inlineStr">
        <is>
          <t>&gt;=1.0;!=1.3.0</t>
        </is>
      </c>
      <c r="G29643" t="inlineStr">
        <is>
          <t>cryptography</t>
        </is>
      </c>
      <c r="H29643" t="inlineStr">
        <is>
          <t>&gt;=1.0</t>
        </is>
      </c>
    </row>
    <row r="29644">
      <c r="A29644" t="inlineStr">
        <is>
          <t>magnum</t>
        </is>
      </c>
      <c r="B29644" t="inlineStr">
        <is>
          <t>5258fddf9d3d3b0beb4e57fca3af4579884f1e5c</t>
        </is>
      </c>
      <c r="C29644" t="inlineStr">
        <is>
          <t>2016-08-31 22:54:41+00:00</t>
        </is>
      </c>
      <c r="D29644" t="inlineStr">
        <is>
          <t>verchange</t>
        </is>
      </c>
      <c r="E29644" t="inlineStr">
        <is>
          <t>urllib3</t>
        </is>
      </c>
      <c r="F29644" t="inlineStr">
        <is>
          <t>&gt;=1.15.1</t>
        </is>
      </c>
      <c r="G29644" t="inlineStr">
        <is>
          <t>urllib3</t>
        </is>
      </c>
      <c r="H29644" t="inlineStr">
        <is>
          <t>&gt;=1.8.3</t>
        </is>
      </c>
    </row>
    <row r="29645">
      <c r="A29645" t="inlineStr">
        <is>
          <t>magnum</t>
        </is>
      </c>
      <c r="B29645" t="inlineStr">
        <is>
          <t>5258fddf9d3d3b0beb4e57fca3af4579884f1e5c</t>
        </is>
      </c>
      <c r="C29645" t="inlineStr">
        <is>
          <t>2016-08-31 22:54:41+00:00</t>
        </is>
      </c>
      <c r="D29645" t="inlineStr">
        <is>
          <t>verchange</t>
        </is>
      </c>
      <c r="E29645" t="inlineStr">
        <is>
          <t>oslo.config</t>
        </is>
      </c>
      <c r="F29645" t="inlineStr">
        <is>
          <t>&gt;=3.14.0</t>
        </is>
      </c>
      <c r="G29645" t="inlineStr">
        <is>
          <t>oslo.config</t>
        </is>
      </c>
      <c r="H29645" t="inlineStr">
        <is>
          <t>&gt;=3.7.0</t>
        </is>
      </c>
    </row>
    <row r="29646">
      <c r="A29646" t="inlineStr">
        <is>
          <t>magnum</t>
        </is>
      </c>
      <c r="B29646" t="inlineStr">
        <is>
          <t>5258fddf9d3d3b0beb4e57fca3af4579884f1e5c</t>
        </is>
      </c>
      <c r="C29646" t="inlineStr">
        <is>
          <t>2016-08-31 22:54:41+00:00</t>
        </is>
      </c>
      <c r="D29646" t="inlineStr">
        <is>
          <t>verchange</t>
        </is>
      </c>
      <c r="E29646" t="inlineStr">
        <is>
          <t>setuptools</t>
        </is>
      </c>
      <c r="F29646" t="inlineStr">
        <is>
          <t>!=24.0.0;&gt;=16.0</t>
        </is>
      </c>
      <c r="G29646" t="inlineStr">
        <is>
          <t>setuptools</t>
        </is>
      </c>
      <c r="H29646" t="inlineStr">
        <is>
          <t>&gt;=16.0</t>
        </is>
      </c>
    </row>
    <row r="29647">
      <c r="A29647" t="inlineStr">
        <is>
          <t>magnum</t>
        </is>
      </c>
      <c r="B29647" t="inlineStr">
        <is>
          <t>5258fddf9d3d3b0beb4e57fca3af4579884f1e5c</t>
        </is>
      </c>
      <c r="C29647" t="inlineStr">
        <is>
          <t>2016-08-31 22:54:41+00:00</t>
        </is>
      </c>
      <c r="D29647" t="inlineStr">
        <is>
          <t>verchange</t>
        </is>
      </c>
      <c r="E29647" t="inlineStr">
        <is>
          <t>oslo.db</t>
        </is>
      </c>
      <c r="F29647" t="inlineStr">
        <is>
          <t>&gt;=4.10.0</t>
        </is>
      </c>
      <c r="G29647" t="inlineStr">
        <is>
          <t>oslo.db</t>
        </is>
      </c>
      <c r="H29647" t="inlineStr">
        <is>
          <t>&gt;=4.1.0</t>
        </is>
      </c>
    </row>
    <row r="29648">
      <c r="A29648" t="inlineStr">
        <is>
          <t>magnum</t>
        </is>
      </c>
      <c r="B29648" t="inlineStr">
        <is>
          <t>5258fddf9d3d3b0beb4e57fca3af4579884f1e5c</t>
        </is>
      </c>
      <c r="C29648" t="inlineStr">
        <is>
          <t>2016-08-31 22:54:41+00:00</t>
        </is>
      </c>
      <c r="D29648" t="inlineStr">
        <is>
          <t>verchange</t>
        </is>
      </c>
      <c r="E29648" t="inlineStr">
        <is>
          <t>oslo.messaging</t>
        </is>
      </c>
      <c r="F29648" t="inlineStr">
        <is>
          <t>&gt;=5.2.0</t>
        </is>
      </c>
      <c r="G29648" t="inlineStr">
        <is>
          <t>oslo.messaging</t>
        </is>
      </c>
      <c r="H29648" t="inlineStr">
        <is>
          <t>&gt;=4.0.0</t>
        </is>
      </c>
    </row>
    <row r="29649">
      <c r="A29649" t="inlineStr">
        <is>
          <t>magnum</t>
        </is>
      </c>
      <c r="B29649" t="inlineStr">
        <is>
          <t>5258fddf9d3d3b0beb4e57fca3af4579884f1e5c</t>
        </is>
      </c>
      <c r="C29649" t="inlineStr">
        <is>
          <t>2016-08-31 22:54:41+00:00</t>
        </is>
      </c>
      <c r="D29649" t="inlineStr">
        <is>
          <t>verchange</t>
        </is>
      </c>
      <c r="E29649" t="inlineStr">
        <is>
          <t>Babel</t>
        </is>
      </c>
      <c r="F29649" t="inlineStr">
        <is>
          <t>&gt;=2.3.4</t>
        </is>
      </c>
      <c r="G29649" t="inlineStr">
        <is>
          <t>Babel</t>
        </is>
      </c>
      <c r="H29649" t="inlineStr">
        <is>
          <t>&gt;=1.3</t>
        </is>
      </c>
    </row>
    <row r="29650">
      <c r="A29650" t="inlineStr">
        <is>
          <t>magnum</t>
        </is>
      </c>
      <c r="B29650" t="inlineStr">
        <is>
          <t>5258fddf9d3d3b0beb4e57fca3af4579884f1e5c</t>
        </is>
      </c>
      <c r="C29650" t="inlineStr">
        <is>
          <t>2016-08-31 22:54:41+00:00</t>
        </is>
      </c>
      <c r="D29650" t="inlineStr">
        <is>
          <t>verchange</t>
        </is>
      </c>
      <c r="E29650" t="inlineStr">
        <is>
          <t>alembic</t>
        </is>
      </c>
      <c r="F29650" t="inlineStr">
        <is>
          <t>&gt;=0.8.4</t>
        </is>
      </c>
      <c r="G29650" t="inlineStr">
        <is>
          <t>alembic</t>
        </is>
      </c>
      <c r="H29650" t="inlineStr">
        <is>
          <t>&gt;=0.8.0</t>
        </is>
      </c>
    </row>
    <row r="29651">
      <c r="A29651" t="inlineStr">
        <is>
          <t>magnum</t>
        </is>
      </c>
      <c r="B29651" t="inlineStr">
        <is>
          <t>5258fddf9d3d3b0beb4e57fca3af4579884f1e5c</t>
        </is>
      </c>
      <c r="C29651" t="inlineStr">
        <is>
          <t>2016-08-31 22:54:41+00:00</t>
        </is>
      </c>
      <c r="D29651" t="inlineStr">
        <is>
          <t>verchange</t>
        </is>
      </c>
      <c r="E29651" t="inlineStr">
        <is>
          <t>python-barbicanclient</t>
        </is>
      </c>
      <c r="F29651" t="inlineStr">
        <is>
          <t>&gt;=4.0.0</t>
        </is>
      </c>
      <c r="G29651" t="inlineStr">
        <is>
          <t>python-barbicanclient</t>
        </is>
      </c>
      <c r="H29651" t="inlineStr">
        <is>
          <t>&gt;=3.3.0</t>
        </is>
      </c>
    </row>
    <row r="29652">
      <c r="A29652" t="inlineStr">
        <is>
          <t>magnum</t>
        </is>
      </c>
      <c r="B29652" t="inlineStr">
        <is>
          <t>5258fddf9d3d3b0beb4e57fca3af4579884f1e5c</t>
        </is>
      </c>
      <c r="C29652" t="inlineStr">
        <is>
          <t>2016-08-31 22:54:41+00:00</t>
        </is>
      </c>
      <c r="D29652" t="inlineStr">
        <is>
          <t>verchange</t>
        </is>
      </c>
      <c r="E29652" t="inlineStr">
        <is>
          <t>oslo.utils</t>
        </is>
      </c>
      <c r="F29652" t="inlineStr">
        <is>
          <t>&gt;=3.16.0</t>
        </is>
      </c>
      <c r="G29652" t="inlineStr">
        <is>
          <t>oslo.utils</t>
        </is>
      </c>
      <c r="H29652" t="inlineStr">
        <is>
          <t>&gt;=3.5.0</t>
        </is>
      </c>
    </row>
    <row r="29653">
      <c r="A29653" t="inlineStr">
        <is>
          <t>magnum</t>
        </is>
      </c>
      <c r="B29653" t="inlineStr">
        <is>
          <t>5258fddf9d3d3b0beb4e57fca3af4579884f1e5c</t>
        </is>
      </c>
      <c r="C29653" t="inlineStr">
        <is>
          <t>2016-08-31 22:54:41+00:00</t>
        </is>
      </c>
      <c r="D29653" t="inlineStr">
        <is>
          <t>verchange</t>
        </is>
      </c>
      <c r="E29653" t="inlineStr">
        <is>
          <t>python-neutronclient</t>
        </is>
      </c>
      <c r="F29653" t="inlineStr">
        <is>
          <t>&gt;=5.1.0</t>
        </is>
      </c>
      <c r="G29653" t="inlineStr">
        <is>
          <t>python-neutronclient</t>
        </is>
      </c>
      <c r="H29653" t="inlineStr">
        <is>
          <t>&gt;=2.6.0;!=4.1.0</t>
        </is>
      </c>
    </row>
    <row r="29654">
      <c r="A29654" t="inlineStr">
        <is>
          <t>magnum</t>
        </is>
      </c>
      <c r="B29654" t="inlineStr">
        <is>
          <t>5258fddf9d3d3b0beb4e57fca3af4579884f1e5c</t>
        </is>
      </c>
      <c r="C29654" t="inlineStr">
        <is>
          <t>2016-08-31 22:54:41+00:00</t>
        </is>
      </c>
      <c r="D29654" t="inlineStr">
        <is>
          <t>verchange</t>
        </is>
      </c>
      <c r="E29654" t="inlineStr">
        <is>
          <t>oslo.concurrency</t>
        </is>
      </c>
      <c r="F29654" t="inlineStr">
        <is>
          <t>&gt;=3.8.0</t>
        </is>
      </c>
      <c r="G29654" t="inlineStr">
        <is>
          <t>oslo.concurrency</t>
        </is>
      </c>
      <c r="H29654" t="inlineStr">
        <is>
          <t>&gt;=3.5.0</t>
        </is>
      </c>
    </row>
    <row r="29655">
      <c r="A29655" t="inlineStr">
        <is>
          <t>magnum</t>
        </is>
      </c>
      <c r="B29655" t="inlineStr">
        <is>
          <t>5258fddf9d3d3b0beb4e57fca3af4579884f1e5c</t>
        </is>
      </c>
      <c r="C29655" t="inlineStr">
        <is>
          <t>2016-08-31 22:54:41+00:00</t>
        </is>
      </c>
      <c r="D29655" t="inlineStr">
        <is>
          <t>verchange</t>
        </is>
      </c>
      <c r="E29655" t="inlineStr">
        <is>
          <t>paramiko</t>
        </is>
      </c>
      <c r="F29655" t="inlineStr">
        <is>
          <t>&gt;=2.0</t>
        </is>
      </c>
      <c r="G29655" t="inlineStr">
        <is>
          <t>paramiko</t>
        </is>
      </c>
      <c r="H29655" t="inlineStr">
        <is>
          <t>&gt;=1.16.0</t>
        </is>
      </c>
    </row>
    <row r="29656">
      <c r="A29656" t="inlineStr">
        <is>
          <t>magnum</t>
        </is>
      </c>
      <c r="B29656" t="inlineStr">
        <is>
          <t>5258fddf9d3d3b0beb4e57fca3af4579884f1e5c</t>
        </is>
      </c>
      <c r="C29656" t="inlineStr">
        <is>
          <t>2016-08-31 22:54:41+00:00</t>
        </is>
      </c>
      <c r="D29656" t="inlineStr">
        <is>
          <t>verchange</t>
        </is>
      </c>
      <c r="E29656" t="inlineStr">
        <is>
          <t>oslo.service</t>
        </is>
      </c>
      <c r="F29656" t="inlineStr">
        <is>
          <t>&gt;=1.10.0</t>
        </is>
      </c>
      <c r="G29656" t="inlineStr">
        <is>
          <t>oslo.service</t>
        </is>
      </c>
      <c r="H29656" t="inlineStr">
        <is>
          <t>&gt;=1.0.0</t>
        </is>
      </c>
    </row>
    <row r="29657">
      <c r="A29657" t="inlineStr">
        <is>
          <t>magnum</t>
        </is>
      </c>
      <c r="B29657" t="inlineStr">
        <is>
          <t>5258fddf9d3d3b0beb4e57fca3af4579884f1e5c</t>
        </is>
      </c>
      <c r="C29657" t="inlineStr">
        <is>
          <t>2016-08-31 22:54:41+00:00</t>
        </is>
      </c>
      <c r="D29657" t="inlineStr">
        <is>
          <t>add</t>
        </is>
      </c>
      <c r="E29657" t="inlineStr">
        <is>
          <t>keystoneauth1</t>
        </is>
      </c>
      <c r="F29657" t="inlineStr">
        <is>
          <t>&gt;=2.10.0</t>
        </is>
      </c>
      <c r="G29657" t="inlineStr"/>
      <c r="H29657" t="inlineStr"/>
    </row>
    <row r="29658">
      <c r="A29658" t="inlineStr">
        <is>
          <t>magnum</t>
        </is>
      </c>
      <c r="B29658" t="inlineStr">
        <is>
          <t>5258fddf9d3d3b0beb4e57fca3af4579884f1e5c</t>
        </is>
      </c>
      <c r="C29658" t="inlineStr">
        <is>
          <t>2016-08-31 22:54:41+00:00</t>
        </is>
      </c>
      <c r="D29658" t="inlineStr">
        <is>
          <t>add</t>
        </is>
      </c>
      <c r="E29658" t="inlineStr">
        <is>
          <t>pycadf</t>
        </is>
      </c>
      <c r="F29658" t="inlineStr">
        <is>
          <t>&gt;=1.1.0;!=2.0.0</t>
        </is>
      </c>
      <c r="G29658" t="inlineStr"/>
      <c r="H29658" t="inlineStr"/>
    </row>
    <row r="29659">
      <c r="A29659" t="inlineStr">
        <is>
          <t>magnum</t>
        </is>
      </c>
      <c r="B29659" t="inlineStr">
        <is>
          <t>5258fddf9d3d3b0beb4e57fca3af4579884f1e5c</t>
        </is>
      </c>
      <c r="C29659" t="inlineStr">
        <is>
          <t>2016-08-31 22:54:41+00:00</t>
        </is>
      </c>
      <c r="D29659" t="inlineStr">
        <is>
          <t>add</t>
        </is>
      </c>
      <c r="E29659" t="inlineStr">
        <is>
          <t>python-k8sclient</t>
        </is>
      </c>
      <c r="F29659" t="inlineStr">
        <is>
          <t>&gt;=0.2.0</t>
        </is>
      </c>
      <c r="G29659" t="inlineStr"/>
      <c r="H29659" t="inlineStr"/>
    </row>
    <row r="29660">
      <c r="A29660" t="inlineStr">
        <is>
          <t>magnum</t>
        </is>
      </c>
      <c r="B29660" t="inlineStr">
        <is>
          <t>ab3bfca8ac0cead8eabf3431badc56146227353f</t>
        </is>
      </c>
      <c r="C29660" t="inlineStr">
        <is>
          <t>2016-09-19 17:38:28+00:00</t>
        </is>
      </c>
      <c r="D29660" t="inlineStr">
        <is>
          <t>verchange</t>
        </is>
      </c>
      <c r="E29660" t="inlineStr">
        <is>
          <t>oslo.db</t>
        </is>
      </c>
      <c r="F29660" t="inlineStr">
        <is>
          <t>&gt;=4.10.0;!=4.13.2;!=4.13.1</t>
        </is>
      </c>
      <c r="G29660" t="inlineStr">
        <is>
          <t>oslo.db</t>
        </is>
      </c>
      <c r="H29660" t="inlineStr">
        <is>
          <t>&gt;=4.10.0</t>
        </is>
      </c>
    </row>
    <row r="29661">
      <c r="A29661" t="inlineStr">
        <is>
          <t>magnum</t>
        </is>
      </c>
      <c r="B29661" t="inlineStr">
        <is>
          <t>ab3bfca8ac0cead8eabf3431badc56146227353f</t>
        </is>
      </c>
      <c r="C29661" t="inlineStr">
        <is>
          <t>2016-09-19 17:38:28+00:00</t>
        </is>
      </c>
      <c r="D29661" t="inlineStr">
        <is>
          <t>verchange</t>
        </is>
      </c>
      <c r="E29661" t="inlineStr">
        <is>
          <t>netaddr</t>
        </is>
      </c>
      <c r="F29661" t="inlineStr">
        <is>
          <t>!=0.7.16;&gt;=0.7.13</t>
        </is>
      </c>
      <c r="G29661" t="inlineStr">
        <is>
          <t>netaddr</t>
        </is>
      </c>
      <c r="H29661" t="inlineStr">
        <is>
          <t>!=0.7.16;&gt;=0.7.12</t>
        </is>
      </c>
    </row>
    <row r="29662">
      <c r="A29662" t="inlineStr">
        <is>
          <t>magnum</t>
        </is>
      </c>
      <c r="B29662" t="inlineStr">
        <is>
          <t>ab3bfca8ac0cead8eabf3431badc56146227353f</t>
        </is>
      </c>
      <c r="C29662" t="inlineStr">
        <is>
          <t>2016-09-19 17:38:28+00:00</t>
        </is>
      </c>
      <c r="D29662" t="inlineStr">
        <is>
          <t>add</t>
        </is>
      </c>
      <c r="E29662" t="inlineStr">
        <is>
          <t>Werkzeug</t>
        </is>
      </c>
      <c r="F29662" t="inlineStr">
        <is>
          <t>&gt;=0.7</t>
        </is>
      </c>
      <c r="G29662" t="inlineStr"/>
      <c r="H29662" t="inlineStr"/>
    </row>
    <row r="29663">
      <c r="A29663" t="inlineStr">
        <is>
          <t>magnum</t>
        </is>
      </c>
      <c r="B29663" t="inlineStr">
        <is>
          <t>ae41b4511cd4519c0a313f9b51675472b9acdd0e</t>
        </is>
      </c>
      <c r="C29663" t="inlineStr">
        <is>
          <t>2017-01-27 21:39:19+00:00</t>
        </is>
      </c>
      <c r="D29663" t="inlineStr">
        <is>
          <t>verchange</t>
        </is>
      </c>
      <c r="E29663" t="inlineStr">
        <is>
          <t>keystonemiddleware</t>
        </is>
      </c>
      <c r="F29663" t="inlineStr">
        <is>
          <t>&gt;=4.12.0</t>
        </is>
      </c>
      <c r="G29663" t="inlineStr">
        <is>
          <t>keystonemiddleware</t>
        </is>
      </c>
      <c r="H29663" t="inlineStr">
        <is>
          <t>!=4.5.0;&gt;=4.0.0;!=4.1.0</t>
        </is>
      </c>
    </row>
    <row r="29664">
      <c r="A29664" t="inlineStr">
        <is>
          <t>magnum</t>
        </is>
      </c>
      <c r="B29664" t="inlineStr">
        <is>
          <t>ae41b4511cd4519c0a313f9b51675472b9acdd0e</t>
        </is>
      </c>
      <c r="C29664" t="inlineStr">
        <is>
          <t>2017-01-27 21:39:19+00:00</t>
        </is>
      </c>
      <c r="D29664" t="inlineStr">
        <is>
          <t>verchange</t>
        </is>
      </c>
      <c r="E29664" t="inlineStr">
        <is>
          <t>python-keystoneclient</t>
        </is>
      </c>
      <c r="F29664" t="inlineStr">
        <is>
          <t>&gt;=3.8.0</t>
        </is>
      </c>
      <c r="G29664" t="inlineStr">
        <is>
          <t>python-keystoneclient</t>
        </is>
      </c>
      <c r="H29664" t="inlineStr">
        <is>
          <t>&gt;=2.0.0;!=2.1.0</t>
        </is>
      </c>
    </row>
    <row r="29665">
      <c r="A29665" t="inlineStr">
        <is>
          <t>magnum</t>
        </is>
      </c>
      <c r="B29665" t="inlineStr">
        <is>
          <t>ae41b4511cd4519c0a313f9b51675472b9acdd0e</t>
        </is>
      </c>
      <c r="C29665" t="inlineStr">
        <is>
          <t>2017-01-27 21:39:19+00:00</t>
        </is>
      </c>
      <c r="D29665" t="inlineStr">
        <is>
          <t>verchange</t>
        </is>
      </c>
      <c r="E29665" t="inlineStr">
        <is>
          <t>python-glanceclient</t>
        </is>
      </c>
      <c r="F29665" t="inlineStr">
        <is>
          <t>&gt;=2.5.0</t>
        </is>
      </c>
      <c r="G29665" t="inlineStr">
        <is>
          <t>python-glanceclient</t>
        </is>
      </c>
      <c r="H29665" t="inlineStr">
        <is>
          <t>&gt;=2.3.0;!=2.4.0</t>
        </is>
      </c>
    </row>
    <row r="29666">
      <c r="A29666" t="inlineStr">
        <is>
          <t>magnum</t>
        </is>
      </c>
      <c r="B29666" t="inlineStr">
        <is>
          <t>ae41b4511cd4519c0a313f9b51675472b9acdd0e</t>
        </is>
      </c>
      <c r="C29666" t="inlineStr">
        <is>
          <t>2017-01-27 21:39:19+00:00</t>
        </is>
      </c>
      <c r="D29666" t="inlineStr">
        <is>
          <t>verchange</t>
        </is>
      </c>
      <c r="E29666" t="inlineStr">
        <is>
          <t>taskflow</t>
        </is>
      </c>
      <c r="F29666" t="inlineStr">
        <is>
          <t>&gt;=2.7.0</t>
        </is>
      </c>
      <c r="G29666" t="inlineStr">
        <is>
          <t>taskflow</t>
        </is>
      </c>
      <c r="H29666" t="inlineStr">
        <is>
          <t>&gt;=1.26.0</t>
        </is>
      </c>
    </row>
    <row r="29667">
      <c r="A29667" t="inlineStr">
        <is>
          <t>magnum</t>
        </is>
      </c>
      <c r="B29667" t="inlineStr">
        <is>
          <t>ae41b4511cd4519c0a313f9b51675472b9acdd0e</t>
        </is>
      </c>
      <c r="C29667" t="inlineStr">
        <is>
          <t>2017-01-27 21:39:19+00:00</t>
        </is>
      </c>
      <c r="D29667" t="inlineStr">
        <is>
          <t>verchange</t>
        </is>
      </c>
      <c r="E29667" t="inlineStr">
        <is>
          <t>oslo.versionedobjects</t>
        </is>
      </c>
      <c r="F29667" t="inlineStr">
        <is>
          <t>&gt;=1.17.0</t>
        </is>
      </c>
      <c r="G29667" t="inlineStr">
        <is>
          <t>oslo.versionedobjects</t>
        </is>
      </c>
      <c r="H29667" t="inlineStr">
        <is>
          <t>&gt;=1.13.0</t>
        </is>
      </c>
    </row>
    <row r="29668">
      <c r="A29668" t="inlineStr">
        <is>
          <t>magnum</t>
        </is>
      </c>
      <c r="B29668" t="inlineStr">
        <is>
          <t>ae41b4511cd4519c0a313f9b51675472b9acdd0e</t>
        </is>
      </c>
      <c r="C29668" t="inlineStr">
        <is>
          <t>2017-01-27 21:39:19+00:00</t>
        </is>
      </c>
      <c r="D29668" t="inlineStr">
        <is>
          <t>verchange</t>
        </is>
      </c>
      <c r="E29668" t="inlineStr">
        <is>
          <t>oslo.policy</t>
        </is>
      </c>
      <c r="F29668" t="inlineStr">
        <is>
          <t>&gt;=1.17.0</t>
        </is>
      </c>
      <c r="G29668" t="inlineStr">
        <is>
          <t>oslo.policy</t>
        </is>
      </c>
      <c r="H29668" t="inlineStr">
        <is>
          <t>&gt;=1.9.0</t>
        </is>
      </c>
    </row>
    <row r="29669">
      <c r="A29669" t="inlineStr">
        <is>
          <t>magnum</t>
        </is>
      </c>
      <c r="B29669" t="inlineStr">
        <is>
          <t>ae41b4511cd4519c0a313f9b51675472b9acdd0e</t>
        </is>
      </c>
      <c r="C29669" t="inlineStr">
        <is>
          <t>2017-01-27 21:39:19+00:00</t>
        </is>
      </c>
      <c r="D29669" t="inlineStr">
        <is>
          <t>verchange</t>
        </is>
      </c>
      <c r="E29669" t="inlineStr">
        <is>
          <t>requests</t>
        </is>
      </c>
      <c r="F29669" t="inlineStr">
        <is>
          <t>&gt;=2.10.0;!=2.12.2</t>
        </is>
      </c>
      <c r="G29669" t="inlineStr">
        <is>
          <t>requests</t>
        </is>
      </c>
      <c r="H29669" t="inlineStr">
        <is>
          <t>&gt;=2.10.0</t>
        </is>
      </c>
    </row>
    <row r="29670">
      <c r="A29670" t="inlineStr">
        <is>
          <t>magnum</t>
        </is>
      </c>
      <c r="B29670" t="inlineStr">
        <is>
          <t>ae41b4511cd4519c0a313f9b51675472b9acdd0e</t>
        </is>
      </c>
      <c r="C29670" t="inlineStr">
        <is>
          <t>2017-01-27 21:39:19+00:00</t>
        </is>
      </c>
      <c r="D29670" t="inlineStr">
        <is>
          <t>verchange</t>
        </is>
      </c>
      <c r="E29670" t="inlineStr">
        <is>
          <t>stevedore</t>
        </is>
      </c>
      <c r="F29670" t="inlineStr">
        <is>
          <t>&gt;=1.17.1</t>
        </is>
      </c>
      <c r="G29670" t="inlineStr">
        <is>
          <t>stevedore</t>
        </is>
      </c>
      <c r="H29670" t="inlineStr">
        <is>
          <t>&gt;=1.16.0</t>
        </is>
      </c>
    </row>
    <row r="29671">
      <c r="A29671" t="inlineStr">
        <is>
          <t>magnum</t>
        </is>
      </c>
      <c r="B29671" t="inlineStr">
        <is>
          <t>ae41b4511cd4519c0a313f9b51675472b9acdd0e</t>
        </is>
      </c>
      <c r="C29671" t="inlineStr">
        <is>
          <t>2017-01-27 21:39:19+00:00</t>
        </is>
      </c>
      <c r="D29671" t="inlineStr">
        <is>
          <t>verchange</t>
        </is>
      </c>
      <c r="E29671" t="inlineStr">
        <is>
          <t>cliff</t>
        </is>
      </c>
      <c r="F29671" t="inlineStr">
        <is>
          <t>&gt;=2.3.0</t>
        </is>
      </c>
      <c r="G29671" t="inlineStr">
        <is>
          <t>cliff</t>
        </is>
      </c>
      <c r="H29671" t="inlineStr">
        <is>
          <t>&gt;=1.15.0;!=1.17.0;!=1.16.0</t>
        </is>
      </c>
    </row>
    <row r="29672">
      <c r="A29672" t="inlineStr">
        <is>
          <t>magnum</t>
        </is>
      </c>
      <c r="B29672" t="inlineStr">
        <is>
          <t>ae41b4511cd4519c0a313f9b51675472b9acdd0e</t>
        </is>
      </c>
      <c r="C29672" t="inlineStr">
        <is>
          <t>2017-01-27 21:39:19+00:00</t>
        </is>
      </c>
      <c r="D29672" t="inlineStr">
        <is>
          <t>verchange</t>
        </is>
      </c>
      <c r="E29672" t="inlineStr">
        <is>
          <t>WebOb</t>
        </is>
      </c>
      <c r="F29672" t="inlineStr">
        <is>
          <t>&gt;=1.6.0</t>
        </is>
      </c>
      <c r="G29672" t="inlineStr">
        <is>
          <t>WebOb</t>
        </is>
      </c>
      <c r="H29672" t="inlineStr">
        <is>
          <t>&gt;=1.2.3</t>
        </is>
      </c>
    </row>
    <row r="29673">
      <c r="A29673" t="inlineStr">
        <is>
          <t>magnum</t>
        </is>
      </c>
      <c r="B29673" t="inlineStr">
        <is>
          <t>ae41b4511cd4519c0a313f9b51675472b9acdd0e</t>
        </is>
      </c>
      <c r="C29673" t="inlineStr">
        <is>
          <t>2017-01-27 21:39:19+00:00</t>
        </is>
      </c>
      <c r="D29673" t="inlineStr">
        <is>
          <t>verchange</t>
        </is>
      </c>
      <c r="E29673" t="inlineStr">
        <is>
          <t>keystoneauth1</t>
        </is>
      </c>
      <c r="F29673" t="inlineStr">
        <is>
          <t>&gt;=2.18.0</t>
        </is>
      </c>
      <c r="G29673" t="inlineStr">
        <is>
          <t>keystoneauth1</t>
        </is>
      </c>
      <c r="H29673" t="inlineStr">
        <is>
          <t>&gt;=2.10.0</t>
        </is>
      </c>
    </row>
    <row r="29674">
      <c r="A29674" t="inlineStr">
        <is>
          <t>magnum</t>
        </is>
      </c>
      <c r="B29674" t="inlineStr">
        <is>
          <t>ae41b4511cd4519c0a313f9b51675472b9acdd0e</t>
        </is>
      </c>
      <c r="C29674" t="inlineStr">
        <is>
          <t>2017-01-27 21:39:19+00:00</t>
        </is>
      </c>
      <c r="D29674" t="inlineStr">
        <is>
          <t>verchange</t>
        </is>
      </c>
      <c r="E29674" t="inlineStr">
        <is>
          <t>pecan</t>
        </is>
      </c>
      <c r="F29674" t="inlineStr">
        <is>
          <t>!=1.0.3;!=1.0.4;!=1.0.2;!=1.2;&gt;=1.0.0</t>
        </is>
      </c>
      <c r="G29674" t="inlineStr">
        <is>
          <t>pecan</t>
        </is>
      </c>
      <c r="H29674" t="inlineStr">
        <is>
          <t>&gt;=1.0.0;!=1.0.3;!=1.0.2;!=1.0.4</t>
        </is>
      </c>
    </row>
    <row r="29675">
      <c r="A29675" t="inlineStr">
        <is>
          <t>magnum</t>
        </is>
      </c>
      <c r="B29675" t="inlineStr">
        <is>
          <t>ae41b4511cd4519c0a313f9b51675472b9acdd0e</t>
        </is>
      </c>
      <c r="C29675" t="inlineStr">
        <is>
          <t>2017-01-27 21:39:19+00:00</t>
        </is>
      </c>
      <c r="D29675" t="inlineStr">
        <is>
          <t>verchange</t>
        </is>
      </c>
      <c r="E29675" t="inlineStr">
        <is>
          <t>python-heatclient</t>
        </is>
      </c>
      <c r="F29675" t="inlineStr">
        <is>
          <t>&gt;=1.6.1</t>
        </is>
      </c>
      <c r="G29675" t="inlineStr">
        <is>
          <t>python-heatclient</t>
        </is>
      </c>
      <c r="H29675" t="inlineStr">
        <is>
          <t>&gt;=1.4.0</t>
        </is>
      </c>
    </row>
    <row r="29676">
      <c r="A29676" t="inlineStr">
        <is>
          <t>magnum</t>
        </is>
      </c>
      <c r="B29676" t="inlineStr">
        <is>
          <t>ae41b4511cd4519c0a313f9b51675472b9acdd0e</t>
        </is>
      </c>
      <c r="C29676" t="inlineStr">
        <is>
          <t>2017-01-27 21:39:19+00:00</t>
        </is>
      </c>
      <c r="D29676" t="inlineStr">
        <is>
          <t>verchange</t>
        </is>
      </c>
      <c r="E29676" t="inlineStr">
        <is>
          <t>docker-py</t>
        </is>
      </c>
      <c r="F29676" t="inlineStr">
        <is>
          <t>&gt;=1.8.1</t>
        </is>
      </c>
      <c r="G29676" t="inlineStr">
        <is>
          <t>docker-py</t>
        </is>
      </c>
      <c r="H29676" t="inlineStr">
        <is>
          <t>&gt;=1.6.0;&lt;1.8.0</t>
        </is>
      </c>
    </row>
    <row r="29677">
      <c r="A29677" t="inlineStr">
        <is>
          <t>magnum</t>
        </is>
      </c>
      <c r="B29677" t="inlineStr">
        <is>
          <t>ae41b4511cd4519c0a313f9b51675472b9acdd0e</t>
        </is>
      </c>
      <c r="C29677" t="inlineStr">
        <is>
          <t>2017-01-27 21:39:19+00:00</t>
        </is>
      </c>
      <c r="D29677" t="inlineStr">
        <is>
          <t>verchange</t>
        </is>
      </c>
      <c r="E29677" t="inlineStr">
        <is>
          <t>oslo.config</t>
        </is>
      </c>
      <c r="F29677" t="inlineStr">
        <is>
          <t>&gt;=3.14.0;!=3.18.0</t>
        </is>
      </c>
      <c r="G29677" t="inlineStr">
        <is>
          <t>oslo.config</t>
        </is>
      </c>
      <c r="H29677" t="inlineStr">
        <is>
          <t>&gt;=3.14.0</t>
        </is>
      </c>
    </row>
    <row r="29678">
      <c r="A29678" t="inlineStr">
        <is>
          <t>magnum</t>
        </is>
      </c>
      <c r="B29678" t="inlineStr">
        <is>
          <t>ae41b4511cd4519c0a313f9b51675472b9acdd0e</t>
        </is>
      </c>
      <c r="C29678" t="inlineStr">
        <is>
          <t>2017-01-27 21:39:19+00:00</t>
        </is>
      </c>
      <c r="D29678" t="inlineStr">
        <is>
          <t>verchange</t>
        </is>
      </c>
      <c r="E29678" t="inlineStr">
        <is>
          <t>python-novaclient</t>
        </is>
      </c>
      <c r="F29678" t="inlineStr">
        <is>
          <t>!=7.0.0;&gt;=6.0.0</t>
        </is>
      </c>
      <c r="G29678" t="inlineStr">
        <is>
          <t>python-novaclient</t>
        </is>
      </c>
      <c r="H29678" t="inlineStr">
        <is>
          <t>!=2.33.0;&gt;=2.29.0</t>
        </is>
      </c>
    </row>
    <row r="29679">
      <c r="A29679" t="inlineStr">
        <is>
          <t>magnum</t>
        </is>
      </c>
      <c r="B29679" t="inlineStr">
        <is>
          <t>ae41b4511cd4519c0a313f9b51675472b9acdd0e</t>
        </is>
      </c>
      <c r="C29679" t="inlineStr">
        <is>
          <t>2017-01-27 21:39:19+00:00</t>
        </is>
      </c>
      <c r="D29679" t="inlineStr">
        <is>
          <t>verchange</t>
        </is>
      </c>
      <c r="E29679" t="inlineStr">
        <is>
          <t>oslo.db</t>
        </is>
      </c>
      <c r="F29679" t="inlineStr">
        <is>
          <t>&gt;=4.15.0</t>
        </is>
      </c>
      <c r="G29679" t="inlineStr">
        <is>
          <t>oslo.db</t>
        </is>
      </c>
      <c r="H29679" t="inlineStr">
        <is>
          <t>&gt;=4.10.0;!=4.13.2;!=4.13.1</t>
        </is>
      </c>
    </row>
    <row r="29680">
      <c r="A29680" t="inlineStr">
        <is>
          <t>magnum</t>
        </is>
      </c>
      <c r="B29680" t="inlineStr">
        <is>
          <t>ae41b4511cd4519c0a313f9b51675472b9acdd0e</t>
        </is>
      </c>
      <c r="C29680" t="inlineStr">
        <is>
          <t>2017-01-27 21:39:19+00:00</t>
        </is>
      </c>
      <c r="D29680" t="inlineStr">
        <is>
          <t>verchange</t>
        </is>
      </c>
      <c r="E29680" t="inlineStr">
        <is>
          <t>oslo.messaging</t>
        </is>
      </c>
      <c r="F29680" t="inlineStr">
        <is>
          <t>&gt;=5.14.0</t>
        </is>
      </c>
      <c r="G29680" t="inlineStr">
        <is>
          <t>oslo.messaging</t>
        </is>
      </c>
      <c r="H29680" t="inlineStr">
        <is>
          <t>&gt;=5.2.0</t>
        </is>
      </c>
    </row>
    <row r="29681">
      <c r="A29681" t="inlineStr">
        <is>
          <t>magnum</t>
        </is>
      </c>
      <c r="B29681" t="inlineStr">
        <is>
          <t>ae41b4511cd4519c0a313f9b51675472b9acdd0e</t>
        </is>
      </c>
      <c r="C29681" t="inlineStr">
        <is>
          <t>2017-01-27 21:39:19+00:00</t>
        </is>
      </c>
      <c r="D29681" t="inlineStr">
        <is>
          <t>verchange</t>
        </is>
      </c>
      <c r="E29681" t="inlineStr">
        <is>
          <t>alembic</t>
        </is>
      </c>
      <c r="F29681" t="inlineStr">
        <is>
          <t>&gt;=0.8.10</t>
        </is>
      </c>
      <c r="G29681" t="inlineStr">
        <is>
          <t>alembic</t>
        </is>
      </c>
      <c r="H29681" t="inlineStr">
        <is>
          <t>&gt;=0.8.4</t>
        </is>
      </c>
    </row>
    <row r="29682">
      <c r="A29682" t="inlineStr">
        <is>
          <t>magnum</t>
        </is>
      </c>
      <c r="B29682" t="inlineStr">
        <is>
          <t>ae41b4511cd4519c0a313f9b51675472b9acdd0e</t>
        </is>
      </c>
      <c r="C29682" t="inlineStr">
        <is>
          <t>2017-01-27 21:39:19+00:00</t>
        </is>
      </c>
      <c r="D29682" t="inlineStr">
        <is>
          <t>verchange</t>
        </is>
      </c>
      <c r="E29682" t="inlineStr">
        <is>
          <t>PyYAML</t>
        </is>
      </c>
      <c r="F29682" t="inlineStr">
        <is>
          <t>&gt;=3.10.0</t>
        </is>
      </c>
      <c r="G29682" t="inlineStr">
        <is>
          <t>PyYAML</t>
        </is>
      </c>
      <c r="H29682" t="inlineStr">
        <is>
          <t>&gt;=3.1.0</t>
        </is>
      </c>
    </row>
    <row r="29683">
      <c r="A29683" t="inlineStr">
        <is>
          <t>magnum</t>
        </is>
      </c>
      <c r="B29683" t="inlineStr">
        <is>
          <t>ae41b4511cd4519c0a313f9b51675472b9acdd0e</t>
        </is>
      </c>
      <c r="C29683" t="inlineStr">
        <is>
          <t>2017-01-27 21:39:19+00:00</t>
        </is>
      </c>
      <c r="D29683" t="inlineStr">
        <is>
          <t>verchange</t>
        </is>
      </c>
      <c r="E29683" t="inlineStr">
        <is>
          <t>oslo.log</t>
        </is>
      </c>
      <c r="F29683" t="inlineStr">
        <is>
          <t>&gt;=3.11.0</t>
        </is>
      </c>
      <c r="G29683" t="inlineStr">
        <is>
          <t>oslo.log</t>
        </is>
      </c>
      <c r="H29683" t="inlineStr">
        <is>
          <t>&gt;=1.14.0</t>
        </is>
      </c>
    </row>
    <row r="29684">
      <c r="A29684" t="inlineStr">
        <is>
          <t>magnum</t>
        </is>
      </c>
      <c r="B29684" t="inlineStr">
        <is>
          <t>ae41b4511cd4519c0a313f9b51675472b9acdd0e</t>
        </is>
      </c>
      <c r="C29684" t="inlineStr">
        <is>
          <t>2017-01-27 21:39:19+00:00</t>
        </is>
      </c>
      <c r="D29684" t="inlineStr">
        <is>
          <t>verchange</t>
        </is>
      </c>
      <c r="E29684" t="inlineStr">
        <is>
          <t>oslo.utils</t>
        </is>
      </c>
      <c r="F29684" t="inlineStr">
        <is>
          <t>&gt;=3.18.0</t>
        </is>
      </c>
      <c r="G29684" t="inlineStr">
        <is>
          <t>oslo.utils</t>
        </is>
      </c>
      <c r="H29684" t="inlineStr">
        <is>
          <t>&gt;=3.16.0</t>
        </is>
      </c>
    </row>
    <row r="29685">
      <c r="A29685" t="inlineStr">
        <is>
          <t>magnum</t>
        </is>
      </c>
      <c r="B29685" t="inlineStr">
        <is>
          <t>ae41b4511cd4519c0a313f9b51675472b9acdd0e</t>
        </is>
      </c>
      <c r="C29685" t="inlineStr">
        <is>
          <t>2017-01-27 21:39:19+00:00</t>
        </is>
      </c>
      <c r="D29685" t="inlineStr">
        <is>
          <t>verchange</t>
        </is>
      </c>
      <c r="E29685" t="inlineStr">
        <is>
          <t>pbr</t>
        </is>
      </c>
      <c r="F29685" t="inlineStr">
        <is>
          <t>&gt;=1.8</t>
        </is>
      </c>
      <c r="G29685" t="inlineStr">
        <is>
          <t>pbr</t>
        </is>
      </c>
      <c r="H29685" t="inlineStr">
        <is>
          <t>&gt;=1.6</t>
        </is>
      </c>
    </row>
    <row r="29686">
      <c r="A29686" t="inlineStr">
        <is>
          <t>magnum</t>
        </is>
      </c>
      <c r="B29686" t="inlineStr">
        <is>
          <t>ae41b4511cd4519c0a313f9b51675472b9acdd0e</t>
        </is>
      </c>
      <c r="C29686" t="inlineStr">
        <is>
          <t>2017-01-27 21:39:19+00:00</t>
        </is>
      </c>
      <c r="D29686" t="inlineStr">
        <is>
          <t>add</t>
        </is>
      </c>
      <c r="E29686" t="inlineStr">
        <is>
          <t>marathon</t>
        </is>
      </c>
      <c r="F29686" t="inlineStr">
        <is>
          <t>&gt;=0.8.6</t>
        </is>
      </c>
      <c r="G29686" t="inlineStr"/>
      <c r="H29686" t="inlineStr"/>
    </row>
    <row r="29687">
      <c r="A29687" t="inlineStr">
        <is>
          <t>magnum</t>
        </is>
      </c>
      <c r="B29687" t="inlineStr">
        <is>
          <t>ae41b4511cd4519c0a313f9b51675472b9acdd0e</t>
        </is>
      </c>
      <c r="C29687" t="inlineStr">
        <is>
          <t>2017-01-27 21:39:19+00:00</t>
        </is>
      </c>
      <c r="D29687" t="inlineStr">
        <is>
          <t>rem</t>
        </is>
      </c>
      <c r="E29687" t="inlineStr"/>
      <c r="F29687" t="inlineStr"/>
      <c r="G29687" t="inlineStr">
        <is>
          <t>PrettyTable</t>
        </is>
      </c>
      <c r="H29687" t="inlineStr">
        <is>
          <t>&gt;=0.7;&lt;0.8</t>
        </is>
      </c>
    </row>
    <row r="29688">
      <c r="A29688" t="inlineStr">
        <is>
          <t>magnum</t>
        </is>
      </c>
      <c r="B29688" t="inlineStr">
        <is>
          <t>ae41b4511cd4519c0a313f9b51675472b9acdd0e</t>
        </is>
      </c>
      <c r="C29688" t="inlineStr">
        <is>
          <t>2017-01-27 21:39:19+00:00</t>
        </is>
      </c>
      <c r="D29688" t="inlineStr">
        <is>
          <t>rem</t>
        </is>
      </c>
      <c r="E29688" t="inlineStr"/>
      <c r="F29688" t="inlineStr"/>
      <c r="G29688" t="inlineStr">
        <is>
          <t>greenlet</t>
        </is>
      </c>
      <c r="H29688" t="inlineStr">
        <is>
          <t>&gt;=0.3.2</t>
        </is>
      </c>
    </row>
    <row r="29689">
      <c r="A29689" t="inlineStr">
        <is>
          <t>magnum</t>
        </is>
      </c>
      <c r="B29689" t="inlineStr">
        <is>
          <t>ae41b4511cd4519c0a313f9b51675472b9acdd0e</t>
        </is>
      </c>
      <c r="C29689" t="inlineStr">
        <is>
          <t>2017-01-27 21:39:19+00:00</t>
        </is>
      </c>
      <c r="D29689" t="inlineStr">
        <is>
          <t>rem</t>
        </is>
      </c>
      <c r="E29689" t="inlineStr"/>
      <c r="F29689" t="inlineStr"/>
      <c r="G29689" t="inlineStr">
        <is>
          <t>paramiko</t>
        </is>
      </c>
      <c r="H29689" t="inlineStr">
        <is>
          <t>&gt;=2.0</t>
        </is>
      </c>
    </row>
    <row r="29690">
      <c r="A29690" t="inlineStr">
        <is>
          <t>magnum</t>
        </is>
      </c>
      <c r="B29690" t="inlineStr">
        <is>
          <t>ae41b4511cd4519c0a313f9b51675472b9acdd0e</t>
        </is>
      </c>
      <c r="C29690" t="inlineStr">
        <is>
          <t>2017-01-27 21:39:19+00:00</t>
        </is>
      </c>
      <c r="D29690" t="inlineStr">
        <is>
          <t>rem</t>
        </is>
      </c>
      <c r="E29690" t="inlineStr"/>
      <c r="F29690" t="inlineStr"/>
      <c r="G29690" t="inlineStr">
        <is>
          <t>urllib3</t>
        </is>
      </c>
      <c r="H29690" t="inlineStr">
        <is>
          <t>&gt;=1.15.1</t>
        </is>
      </c>
    </row>
    <row r="29691">
      <c r="A29691" t="inlineStr">
        <is>
          <t>magnum</t>
        </is>
      </c>
      <c r="B29691" t="inlineStr">
        <is>
          <t>5cbb881c50964f0aef320ef1631870fcc2eba6f7</t>
        </is>
      </c>
      <c r="C29691" t="inlineStr">
        <is>
          <t>2017-02-16 18:57:14+00:00</t>
        </is>
      </c>
      <c r="D29691" t="inlineStr">
        <is>
          <t>verchange</t>
        </is>
      </c>
      <c r="E29691" t="inlineStr">
        <is>
          <t>oslo.context</t>
        </is>
      </c>
      <c r="F29691" t="inlineStr">
        <is>
          <t>&gt;=2.12.0</t>
        </is>
      </c>
      <c r="G29691" t="inlineStr">
        <is>
          <t>oslo.context</t>
        </is>
      </c>
      <c r="H29691" t="inlineStr">
        <is>
          <t>&gt;=2.9.0</t>
        </is>
      </c>
    </row>
    <row r="29692">
      <c r="A29692" t="inlineStr">
        <is>
          <t>magnum</t>
        </is>
      </c>
      <c r="B29692" t="inlineStr">
        <is>
          <t>5cbb881c50964f0aef320ef1631870fcc2eba6f7</t>
        </is>
      </c>
      <c r="C29692" t="inlineStr">
        <is>
          <t>2017-02-16 18:57:14+00:00</t>
        </is>
      </c>
      <c r="D29692" t="inlineStr">
        <is>
          <t>verchange</t>
        </is>
      </c>
      <c r="E29692" t="inlineStr">
        <is>
          <t>requests</t>
        </is>
      </c>
      <c r="F29692" t="inlineStr">
        <is>
          <t>!=2.13.0;&gt;=2.10.0;!=2.12.2</t>
        </is>
      </c>
      <c r="G29692" t="inlineStr">
        <is>
          <t>requests</t>
        </is>
      </c>
      <c r="H29692" t="inlineStr">
        <is>
          <t>&gt;=2.10.0;!=2.12.2</t>
        </is>
      </c>
    </row>
    <row r="29693">
      <c r="A29693" t="inlineStr">
        <is>
          <t>magnum</t>
        </is>
      </c>
      <c r="B29693" t="inlineStr">
        <is>
          <t>5cbb881c50964f0aef320ef1631870fcc2eba6f7</t>
        </is>
      </c>
      <c r="C29693" t="inlineStr">
        <is>
          <t>2017-02-16 18:57:14+00:00</t>
        </is>
      </c>
      <c r="D29693" t="inlineStr">
        <is>
          <t>verchange</t>
        </is>
      </c>
      <c r="E29693" t="inlineStr">
        <is>
          <t>python-novaclient</t>
        </is>
      </c>
      <c r="F29693" t="inlineStr">
        <is>
          <t>&gt;=7.1.0</t>
        </is>
      </c>
      <c r="G29693" t="inlineStr">
        <is>
          <t>python-novaclient</t>
        </is>
      </c>
      <c r="H29693" t="inlineStr">
        <is>
          <t>!=7.0.0;&gt;=6.0.0</t>
        </is>
      </c>
    </row>
    <row r="29694">
      <c r="A29694" t="inlineStr">
        <is>
          <t>magnum</t>
        </is>
      </c>
      <c r="B29694" t="inlineStr">
        <is>
          <t>5cbb881c50964f0aef320ef1631870fcc2eba6f7</t>
        </is>
      </c>
      <c r="C29694" t="inlineStr">
        <is>
          <t>2017-02-16 18:57:14+00:00</t>
        </is>
      </c>
      <c r="D29694" t="inlineStr">
        <is>
          <t>add</t>
        </is>
      </c>
      <c r="E29694" t="inlineStr">
        <is>
          <t>kubernetes</t>
        </is>
      </c>
      <c r="F29694" t="inlineStr">
        <is>
          <t>&gt;=1.0.0b1</t>
        </is>
      </c>
      <c r="G29694" t="inlineStr"/>
      <c r="H29694" t="inlineStr"/>
    </row>
    <row r="29695">
      <c r="A29695" t="inlineStr">
        <is>
          <t>magnum</t>
        </is>
      </c>
      <c r="B29695" t="inlineStr">
        <is>
          <t>5cbb881c50964f0aef320ef1631870fcc2eba6f7</t>
        </is>
      </c>
      <c r="C29695" t="inlineStr">
        <is>
          <t>2017-02-16 18:57:14+00:00</t>
        </is>
      </c>
      <c r="D29695" t="inlineStr">
        <is>
          <t>rem</t>
        </is>
      </c>
      <c r="E29695" t="inlineStr"/>
      <c r="F29695" t="inlineStr"/>
      <c r="G29695" t="inlineStr">
        <is>
          <t>python-k8sclient</t>
        </is>
      </c>
      <c r="H29695" t="inlineStr">
        <is>
          <t>&gt;=0.2.0</t>
        </is>
      </c>
    </row>
    <row r="29696">
      <c r="A29696" t="inlineStr">
        <is>
          <t>magnum</t>
        </is>
      </c>
      <c r="B29696" t="inlineStr">
        <is>
          <t>41f9d7f1585c52eb30d09405d22cfcf6ff37cba9</t>
        </is>
      </c>
      <c r="C29696" t="inlineStr">
        <is>
          <t>2017-05-03 08:41:18+00:00</t>
        </is>
      </c>
      <c r="D29696" t="inlineStr">
        <is>
          <t>verchange</t>
        </is>
      </c>
      <c r="E29696" t="inlineStr">
        <is>
          <t>setuptools</t>
        </is>
      </c>
      <c r="F29696" t="inlineStr">
        <is>
          <t>!=24.0.0;!=34.3.1;!=34.1.1;!=34.0.0;!=34.0.3;!=34.1.0;!=34.0.1;!=34.2.0;!=34.0.2;&gt;=16.0;!=34.3.0</t>
        </is>
      </c>
      <c r="G29696" t="inlineStr">
        <is>
          <t>setuptools</t>
        </is>
      </c>
      <c r="H29696" t="inlineStr">
        <is>
          <t>!=24.0.0;&gt;=16.0</t>
        </is>
      </c>
    </row>
    <row r="29697">
      <c r="A29697" t="inlineStr">
        <is>
          <t>magnum</t>
        </is>
      </c>
      <c r="B29697" t="inlineStr">
        <is>
          <t>eb4b5d60ddadcefa8648eabe7f4b25265cd62a13</t>
        </is>
      </c>
      <c r="C29697" t="inlineStr">
        <is>
          <t>2017-05-03 08:41:50+00:00</t>
        </is>
      </c>
      <c r="D29697" t="inlineStr">
        <is>
          <t>verchange</t>
        </is>
      </c>
      <c r="E29697" t="inlineStr">
        <is>
          <t>setuptools</t>
        </is>
      </c>
      <c r="F29697" t="inlineStr">
        <is>
          <t>!=24.0.0;!=34.3.1;!=34.1.1;!=34.0.0;!=34.0.3;!=34.1.0;!=34.0.1;!=34.2.0;!=34.0.2;&gt;=16.0;!=34.3.0</t>
        </is>
      </c>
      <c r="G29697" t="inlineStr">
        <is>
          <t>setuptools</t>
        </is>
      </c>
      <c r="H29697" t="inlineStr">
        <is>
          <t>&gt;=16.0</t>
        </is>
      </c>
    </row>
    <row r="29698">
      <c r="A29698" t="inlineStr">
        <is>
          <t>magnum</t>
        </is>
      </c>
      <c r="B29698" t="inlineStr">
        <is>
          <t>eb4b5d60ddadcefa8648eabe7f4b25265cd62a13</t>
        </is>
      </c>
      <c r="C29698" t="inlineStr">
        <is>
          <t>2017-05-03 08:41:50+00:00</t>
        </is>
      </c>
      <c r="D29698" t="inlineStr">
        <is>
          <t>verchange</t>
        </is>
      </c>
      <c r="E29698" t="inlineStr">
        <is>
          <t>python-keystoneclient</t>
        </is>
      </c>
      <c r="F29698" t="inlineStr">
        <is>
          <t>&gt;=1.6.0;!=2.1.0;&lt;3.0.0;!=1.8.0</t>
        </is>
      </c>
      <c r="G29698" t="inlineStr">
        <is>
          <t>python-keystoneclient</t>
        </is>
      </c>
      <c r="H29698" t="inlineStr">
        <is>
          <t>&gt;=1.6.0;!=2.1.0;!=1.8.0</t>
        </is>
      </c>
    </row>
    <row r="29699">
      <c r="A29699" t="inlineStr">
        <is>
          <t>magnum</t>
        </is>
      </c>
      <c r="B29699" t="inlineStr">
        <is>
          <t>eb4b5d60ddadcefa8648eabe7f4b25265cd62a13</t>
        </is>
      </c>
      <c r="C29699" t="inlineStr">
        <is>
          <t>2017-05-03 08:41:50+00:00</t>
        </is>
      </c>
      <c r="D29699" t="inlineStr">
        <is>
          <t>verchange</t>
        </is>
      </c>
      <c r="E29699" t="inlineStr">
        <is>
          <t>Babel</t>
        </is>
      </c>
      <c r="F29699" t="inlineStr">
        <is>
          <t>!=2.3.3;!=2.3.2;!=2.3.0;!=2.3.1;&gt;=1.3</t>
        </is>
      </c>
      <c r="G29699" t="inlineStr">
        <is>
          <t>Babel</t>
        </is>
      </c>
      <c r="H29699" t="inlineStr">
        <is>
          <t>&gt;=1.3</t>
        </is>
      </c>
    </row>
    <row r="29700">
      <c r="A29700" t="inlineStr">
        <is>
          <t>magnum</t>
        </is>
      </c>
      <c r="B29700" t="inlineStr">
        <is>
          <t>eb4b5d60ddadcefa8648eabe7f4b25265cd62a13</t>
        </is>
      </c>
      <c r="C29700" t="inlineStr">
        <is>
          <t>2017-05-03 08:41:50+00:00</t>
        </is>
      </c>
      <c r="D29700" t="inlineStr">
        <is>
          <t>verchange</t>
        </is>
      </c>
      <c r="E29700" t="inlineStr">
        <is>
          <t>oslo.concurrency</t>
        </is>
      </c>
      <c r="F29700" t="inlineStr">
        <is>
          <t>&gt;=3.7.1</t>
        </is>
      </c>
      <c r="G29700" t="inlineStr">
        <is>
          <t>oslo.concurrency</t>
        </is>
      </c>
      <c r="H29700" t="inlineStr">
        <is>
          <t>&gt;=3.5.0</t>
        </is>
      </c>
    </row>
    <row r="29701">
      <c r="A29701" t="inlineStr">
        <is>
          <t>magnum</t>
        </is>
      </c>
      <c r="B29701" t="inlineStr">
        <is>
          <t>eb4b5d60ddadcefa8648eabe7f4b25265cd62a13</t>
        </is>
      </c>
      <c r="C29701" t="inlineStr">
        <is>
          <t>2017-05-03 08:41:50+00:00</t>
        </is>
      </c>
      <c r="D29701" t="inlineStr">
        <is>
          <t>verchange</t>
        </is>
      </c>
      <c r="E29701" t="inlineStr">
        <is>
          <t>cryptography</t>
        </is>
      </c>
      <c r="F29701" t="inlineStr">
        <is>
          <t>&gt;=1.0;!=1.3.0</t>
        </is>
      </c>
      <c r="G29701" t="inlineStr">
        <is>
          <t>cryptography</t>
        </is>
      </c>
      <c r="H29701" t="inlineStr">
        <is>
          <t>&gt;=1.0</t>
        </is>
      </c>
    </row>
    <row r="29702">
      <c r="A29702" t="inlineStr">
        <is>
          <t>magnum</t>
        </is>
      </c>
      <c r="B29702" t="inlineStr">
        <is>
          <t>98f4ae9942ee55c1e7454bb257f21d935c403cb2</t>
        </is>
      </c>
      <c r="C29702" t="inlineStr">
        <is>
          <t>2017-07-18 07:54:14+00:00</t>
        </is>
      </c>
      <c r="D29702" t="inlineStr">
        <is>
          <t>verchange</t>
        </is>
      </c>
      <c r="E29702" t="inlineStr">
        <is>
          <t>setuptools</t>
        </is>
      </c>
      <c r="F29702" t="inlineStr">
        <is>
          <t>!=24.0.0;!=34.3.1;!=34.1.1;!=34.0.0;!=34.0.3;!=34.1.0;!=34.0.1;!=34.2.0;!=34.0.2;!=34.3.2;&gt;=16.0;!=34.3.0;!=34.3.3</t>
        </is>
      </c>
      <c r="G29702" t="inlineStr">
        <is>
          <t>setuptools</t>
        </is>
      </c>
      <c r="H29702" t="inlineStr">
        <is>
          <t>!=24.0.0;!=34.3.1;!=34.1.1;!=34.0.0;!=34.0.3;!=34.1.0;!=34.0.1;!=34.2.0;!=34.0.2;&gt;=16.0;!=34.3.0</t>
        </is>
      </c>
    </row>
    <row r="29703">
      <c r="A29703" t="inlineStr">
        <is>
          <t>magnum</t>
        </is>
      </c>
      <c r="B29703" t="inlineStr">
        <is>
          <t>ce5133ce56e3635bde8097a3eaf4b2c86a9a14e9</t>
        </is>
      </c>
      <c r="C29703" t="inlineStr">
        <is>
          <t>2017-07-24 08:08:31+00:00</t>
        </is>
      </c>
      <c r="D29703" t="inlineStr">
        <is>
          <t>verchange</t>
        </is>
      </c>
      <c r="E29703" t="inlineStr">
        <is>
          <t>setuptools</t>
        </is>
      </c>
      <c r="F29703" t="inlineStr">
        <is>
          <t>!=24.0.0;!=34.3.1;!=34.1.1;!=34.0.0;!=34.0.3;!=34.1.0;!=34.0.1;!=34.2.0;!=34.0.2;!=34.3.2;&gt;=16.0;!=34.3.0;!=36.2.0;!=34.3.3</t>
        </is>
      </c>
      <c r="G29703" t="inlineStr">
        <is>
          <t>setuptools</t>
        </is>
      </c>
      <c r="H29703" t="inlineStr">
        <is>
          <t>!=24.0.0;!=34.3.1;!=34.1.1;!=34.0.0;!=34.0.3;!=34.1.0;!=34.0.1;!=34.2.0;!=34.0.2;!=34.3.2;&gt;=16.0;!=34.3.0;!=34.3.3</t>
        </is>
      </c>
    </row>
    <row r="29704">
      <c r="A29704" t="inlineStr">
        <is>
          <t>magnum</t>
        </is>
      </c>
      <c r="B29704" t="inlineStr">
        <is>
          <t>afa32e8672a2a846eaeaa2cf9a5f1a238328e3e2</t>
        </is>
      </c>
      <c r="C29704" t="inlineStr">
        <is>
          <t>2017-08-23 16:07:39+00:00</t>
        </is>
      </c>
      <c r="D29704" t="inlineStr">
        <is>
          <t>verchange</t>
        </is>
      </c>
      <c r="E29704" t="inlineStr">
        <is>
          <t>python-glanceclient</t>
        </is>
      </c>
      <c r="F29704" t="inlineStr">
        <is>
          <t>&gt;=2.8.0</t>
        </is>
      </c>
      <c r="G29704" t="inlineStr">
        <is>
          <t>python-glanceclient</t>
        </is>
      </c>
      <c r="H29704" t="inlineStr">
        <is>
          <t>&gt;=2.5.0</t>
        </is>
      </c>
    </row>
    <row r="29705">
      <c r="A29705" t="inlineStr">
        <is>
          <t>magnum</t>
        </is>
      </c>
      <c r="B29705" t="inlineStr">
        <is>
          <t>afa32e8672a2a846eaeaa2cf9a5f1a238328e3e2</t>
        </is>
      </c>
      <c r="C29705" t="inlineStr">
        <is>
          <t>2017-08-23 16:07:39+00:00</t>
        </is>
      </c>
      <c r="D29705" t="inlineStr">
        <is>
          <t>verchange</t>
        </is>
      </c>
      <c r="E29705" t="inlineStr">
        <is>
          <t>oslo.policy</t>
        </is>
      </c>
      <c r="F29705" t="inlineStr">
        <is>
          <t>&gt;=1.23.0</t>
        </is>
      </c>
      <c r="G29705" t="inlineStr">
        <is>
          <t>oslo.policy</t>
        </is>
      </c>
      <c r="H29705" t="inlineStr">
        <is>
          <t>&gt;=1.17.0</t>
        </is>
      </c>
    </row>
    <row r="29706">
      <c r="A29706" t="inlineStr">
        <is>
          <t>magnum</t>
        </is>
      </c>
      <c r="B29706" t="inlineStr">
        <is>
          <t>afa32e8672a2a846eaeaa2cf9a5f1a238328e3e2</t>
        </is>
      </c>
      <c r="C29706" t="inlineStr">
        <is>
          <t>2017-08-23 16:07:39+00:00</t>
        </is>
      </c>
      <c r="D29706" t="inlineStr">
        <is>
          <t>verchange</t>
        </is>
      </c>
      <c r="E29706" t="inlineStr">
        <is>
          <t>requests</t>
        </is>
      </c>
      <c r="F29706" t="inlineStr">
        <is>
          <t>&gt;=2.14.2</t>
        </is>
      </c>
      <c r="G29706" t="inlineStr">
        <is>
          <t>requests</t>
        </is>
      </c>
      <c r="H29706" t="inlineStr">
        <is>
          <t>!=2.13.0;&gt;=2.10.0;!=2.12.2</t>
        </is>
      </c>
    </row>
    <row r="29707">
      <c r="A29707" t="inlineStr">
        <is>
          <t>magnum</t>
        </is>
      </c>
      <c r="B29707" t="inlineStr">
        <is>
          <t>afa32e8672a2a846eaeaa2cf9a5f1a238328e3e2</t>
        </is>
      </c>
      <c r="C29707" t="inlineStr">
        <is>
          <t>2017-08-23 16:07:39+00:00</t>
        </is>
      </c>
      <c r="D29707" t="inlineStr">
        <is>
          <t>verchange</t>
        </is>
      </c>
      <c r="E29707" t="inlineStr">
        <is>
          <t>SQLAlchemy</t>
        </is>
      </c>
      <c r="F29707" t="inlineStr">
        <is>
          <t>&gt;=1.0.10;!=1.1.5;!=1.1.8;!=1.1.6;!=1.1.7</t>
        </is>
      </c>
      <c r="G29707" t="inlineStr">
        <is>
          <t>SQLAlchemy</t>
        </is>
      </c>
      <c r="H29707" t="inlineStr">
        <is>
          <t>&lt;1.1.0;&gt;=1.0.10</t>
        </is>
      </c>
    </row>
    <row r="29708">
      <c r="A29708" t="inlineStr">
        <is>
          <t>magnum</t>
        </is>
      </c>
      <c r="B29708" t="inlineStr">
        <is>
          <t>afa32e8672a2a846eaeaa2cf9a5f1a238328e3e2</t>
        </is>
      </c>
      <c r="C29708" t="inlineStr">
        <is>
          <t>2017-08-23 16:07:39+00:00</t>
        </is>
      </c>
      <c r="D29708" t="inlineStr">
        <is>
          <t>verchange</t>
        </is>
      </c>
      <c r="E29708" t="inlineStr">
        <is>
          <t>stevedore</t>
        </is>
      </c>
      <c r="F29708" t="inlineStr">
        <is>
          <t>&gt;=1.20.0</t>
        </is>
      </c>
      <c r="G29708" t="inlineStr">
        <is>
          <t>stevedore</t>
        </is>
      </c>
      <c r="H29708" t="inlineStr">
        <is>
          <t>&gt;=1.17.1</t>
        </is>
      </c>
    </row>
    <row r="29709">
      <c r="A29709" t="inlineStr">
        <is>
          <t>magnum</t>
        </is>
      </c>
      <c r="B29709" t="inlineStr">
        <is>
          <t>afa32e8672a2a846eaeaa2cf9a5f1a238328e3e2</t>
        </is>
      </c>
      <c r="C29709" t="inlineStr">
        <is>
          <t>2017-08-23 16:07:39+00:00</t>
        </is>
      </c>
      <c r="D29709" t="inlineStr">
        <is>
          <t>verchange</t>
        </is>
      </c>
      <c r="E29709" t="inlineStr">
        <is>
          <t>oslo.context</t>
        </is>
      </c>
      <c r="F29709" t="inlineStr">
        <is>
          <t>&gt;=2.14.0</t>
        </is>
      </c>
      <c r="G29709" t="inlineStr">
        <is>
          <t>oslo.context</t>
        </is>
      </c>
      <c r="H29709" t="inlineStr">
        <is>
          <t>&gt;=2.12.0</t>
        </is>
      </c>
    </row>
    <row r="29710">
      <c r="A29710" t="inlineStr">
        <is>
          <t>magnum</t>
        </is>
      </c>
      <c r="B29710" t="inlineStr">
        <is>
          <t>afa32e8672a2a846eaeaa2cf9a5f1a238328e3e2</t>
        </is>
      </c>
      <c r="C29710" t="inlineStr">
        <is>
          <t>2017-08-23 16:07:39+00:00</t>
        </is>
      </c>
      <c r="D29710" t="inlineStr">
        <is>
          <t>verchange</t>
        </is>
      </c>
      <c r="E29710" t="inlineStr">
        <is>
          <t>cliff</t>
        </is>
      </c>
      <c r="F29710" t="inlineStr">
        <is>
          <t>&gt;=2.8.0</t>
        </is>
      </c>
      <c r="G29710" t="inlineStr">
        <is>
          <t>cliff</t>
        </is>
      </c>
      <c r="H29710" t="inlineStr">
        <is>
          <t>&gt;=2.3.0</t>
        </is>
      </c>
    </row>
    <row r="29711">
      <c r="A29711" t="inlineStr">
        <is>
          <t>magnum</t>
        </is>
      </c>
      <c r="B29711" t="inlineStr">
        <is>
          <t>afa32e8672a2a846eaeaa2cf9a5f1a238328e3e2</t>
        </is>
      </c>
      <c r="C29711" t="inlineStr">
        <is>
          <t>2017-08-23 16:07:39+00:00</t>
        </is>
      </c>
      <c r="D29711" t="inlineStr">
        <is>
          <t>verchange</t>
        </is>
      </c>
      <c r="E29711" t="inlineStr">
        <is>
          <t>WebOb</t>
        </is>
      </c>
      <c r="F29711" t="inlineStr">
        <is>
          <t>&gt;=1.7.1</t>
        </is>
      </c>
      <c r="G29711" t="inlineStr">
        <is>
          <t>WebOb</t>
        </is>
      </c>
      <c r="H29711" t="inlineStr">
        <is>
          <t>&gt;=1.6.0</t>
        </is>
      </c>
    </row>
    <row r="29712">
      <c r="A29712" t="inlineStr">
        <is>
          <t>magnum</t>
        </is>
      </c>
      <c r="B29712" t="inlineStr">
        <is>
          <t>afa32e8672a2a846eaeaa2cf9a5f1a238328e3e2</t>
        </is>
      </c>
      <c r="C29712" t="inlineStr">
        <is>
          <t>2017-08-23 16:07:39+00:00</t>
        </is>
      </c>
      <c r="D29712" t="inlineStr">
        <is>
          <t>verchange</t>
        </is>
      </c>
      <c r="E29712" t="inlineStr">
        <is>
          <t>keystoneauth1</t>
        </is>
      </c>
      <c r="F29712" t="inlineStr">
        <is>
          <t>&gt;=3.1.0</t>
        </is>
      </c>
      <c r="G29712" t="inlineStr">
        <is>
          <t>keystoneauth1</t>
        </is>
      </c>
      <c r="H29712" t="inlineStr">
        <is>
          <t>&gt;=2.18.0</t>
        </is>
      </c>
    </row>
    <row r="29713">
      <c r="A29713" t="inlineStr">
        <is>
          <t>magnum</t>
        </is>
      </c>
      <c r="B29713" t="inlineStr">
        <is>
          <t>afa32e8672a2a846eaeaa2cf9a5f1a238328e3e2</t>
        </is>
      </c>
      <c r="C29713" t="inlineStr">
        <is>
          <t>2017-08-23 16:07:39+00:00</t>
        </is>
      </c>
      <c r="D29713" t="inlineStr">
        <is>
          <t>verchange</t>
        </is>
      </c>
      <c r="E29713" t="inlineStr">
        <is>
          <t>oslo.middleware</t>
        </is>
      </c>
      <c r="F29713" t="inlineStr">
        <is>
          <t>&gt;=3.27.0</t>
        </is>
      </c>
      <c r="G29713" t="inlineStr">
        <is>
          <t>oslo.middleware</t>
        </is>
      </c>
      <c r="H29713" t="inlineStr">
        <is>
          <t>&gt;=3.0.0</t>
        </is>
      </c>
    </row>
    <row r="29714">
      <c r="A29714" t="inlineStr">
        <is>
          <t>magnum</t>
        </is>
      </c>
      <c r="B29714" t="inlineStr">
        <is>
          <t>afa32e8672a2a846eaeaa2cf9a5f1a238328e3e2</t>
        </is>
      </c>
      <c r="C29714" t="inlineStr">
        <is>
          <t>2017-08-23 16:07:39+00:00</t>
        </is>
      </c>
      <c r="D29714" t="inlineStr">
        <is>
          <t>verchange</t>
        </is>
      </c>
      <c r="E29714" t="inlineStr">
        <is>
          <t>cryptography</t>
        </is>
      </c>
      <c r="F29714" t="inlineStr">
        <is>
          <t>&gt;=1.6;!=2.0</t>
        </is>
      </c>
      <c r="G29714" t="inlineStr">
        <is>
          <t>cryptography</t>
        </is>
      </c>
      <c r="H29714" t="inlineStr">
        <is>
          <t>&gt;=1.0;!=1.3.0</t>
        </is>
      </c>
    </row>
    <row r="29715">
      <c r="A29715" t="inlineStr">
        <is>
          <t>magnum</t>
        </is>
      </c>
      <c r="B29715" t="inlineStr">
        <is>
          <t>afa32e8672a2a846eaeaa2cf9a5f1a238328e3e2</t>
        </is>
      </c>
      <c r="C29715" t="inlineStr">
        <is>
          <t>2017-08-23 16:07:39+00:00</t>
        </is>
      </c>
      <c r="D29715" t="inlineStr">
        <is>
          <t>verchange</t>
        </is>
      </c>
      <c r="E29715" t="inlineStr">
        <is>
          <t>eventlet</t>
        </is>
      </c>
      <c r="F29715" t="inlineStr">
        <is>
          <t>&lt;0.21.0;&gt;=0.18.2;!=0.18.3;!=0.20.1</t>
        </is>
      </c>
      <c r="G29715" t="inlineStr">
        <is>
          <t>eventlet</t>
        </is>
      </c>
      <c r="H29715" t="inlineStr">
        <is>
          <t>&gt;=0.18.2;!=0.18.3</t>
        </is>
      </c>
    </row>
    <row r="29716">
      <c r="A29716" t="inlineStr">
        <is>
          <t>magnum</t>
        </is>
      </c>
      <c r="B29716" t="inlineStr">
        <is>
          <t>afa32e8672a2a846eaeaa2cf9a5f1a238328e3e2</t>
        </is>
      </c>
      <c r="C29716" t="inlineStr">
        <is>
          <t>2017-08-23 16:07:39+00:00</t>
        </is>
      </c>
      <c r="D29716" t="inlineStr">
        <is>
          <t>verchange</t>
        </is>
      </c>
      <c r="E29716" t="inlineStr">
        <is>
          <t>oslo.config</t>
        </is>
      </c>
      <c r="F29716" t="inlineStr">
        <is>
          <t>!=4.3.0;&gt;=4.0.0;!=4.4.0</t>
        </is>
      </c>
      <c r="G29716" t="inlineStr">
        <is>
          <t>oslo.config</t>
        </is>
      </c>
      <c r="H29716" t="inlineStr">
        <is>
          <t>&gt;=3.14.0;!=3.18.0</t>
        </is>
      </c>
    </row>
    <row r="29717">
      <c r="A29717" t="inlineStr">
        <is>
          <t>magnum</t>
        </is>
      </c>
      <c r="B29717" t="inlineStr">
        <is>
          <t>afa32e8672a2a846eaeaa2cf9a5f1a238328e3e2</t>
        </is>
      </c>
      <c r="C29717" t="inlineStr">
        <is>
          <t>2017-08-23 16:07:39+00:00</t>
        </is>
      </c>
      <c r="D29717" t="inlineStr">
        <is>
          <t>verchange</t>
        </is>
      </c>
      <c r="E29717" t="inlineStr">
        <is>
          <t>python-novaclient</t>
        </is>
      </c>
      <c r="F29717" t="inlineStr">
        <is>
          <t>&gt;=9.0.0</t>
        </is>
      </c>
      <c r="G29717" t="inlineStr">
        <is>
          <t>python-novaclient</t>
        </is>
      </c>
      <c r="H29717" t="inlineStr">
        <is>
          <t>&gt;=7.1.0</t>
        </is>
      </c>
    </row>
    <row r="29718">
      <c r="A29718" t="inlineStr">
        <is>
          <t>magnum</t>
        </is>
      </c>
      <c r="B29718" t="inlineStr">
        <is>
          <t>afa32e8672a2a846eaeaa2cf9a5f1a238328e3e2</t>
        </is>
      </c>
      <c r="C29718" t="inlineStr">
        <is>
          <t>2017-08-23 16:07:39+00:00</t>
        </is>
      </c>
      <c r="D29718" t="inlineStr">
        <is>
          <t>verchange</t>
        </is>
      </c>
      <c r="E29718" t="inlineStr">
        <is>
          <t>setuptools</t>
        </is>
      </c>
      <c r="F29718" t="inlineStr">
        <is>
          <t>!=24.0.0;!=34.3.1;!=34.1.1;!=34.0.0;!=34.0.3;!=34.1.0;!=34.0.1;!=34.2.0;!=34.0.2;!=34.3.2;&gt;=16.0;!=34.3.0;!=36.2.0</t>
        </is>
      </c>
      <c r="G29718" t="inlineStr">
        <is>
          <t>setuptools</t>
        </is>
      </c>
      <c r="H29718" t="inlineStr">
        <is>
          <t>!=24.0.0;&gt;=16.0</t>
        </is>
      </c>
    </row>
    <row r="29719">
      <c r="A29719" t="inlineStr">
        <is>
          <t>magnum</t>
        </is>
      </c>
      <c r="B29719" t="inlineStr">
        <is>
          <t>afa32e8672a2a846eaeaa2cf9a5f1a238328e3e2</t>
        </is>
      </c>
      <c r="C29719" t="inlineStr">
        <is>
          <t>2017-08-23 16:07:39+00:00</t>
        </is>
      </c>
      <c r="D29719" t="inlineStr">
        <is>
          <t>verchange</t>
        </is>
      </c>
      <c r="E29719" t="inlineStr">
        <is>
          <t>oslo.db</t>
        </is>
      </c>
      <c r="F29719" t="inlineStr">
        <is>
          <t>&gt;=4.24.0</t>
        </is>
      </c>
      <c r="G29719" t="inlineStr">
        <is>
          <t>oslo.db</t>
        </is>
      </c>
      <c r="H29719" t="inlineStr">
        <is>
          <t>&gt;=4.15.0</t>
        </is>
      </c>
    </row>
    <row r="29720">
      <c r="A29720" t="inlineStr">
        <is>
          <t>magnum</t>
        </is>
      </c>
      <c r="B29720" t="inlineStr">
        <is>
          <t>afa32e8672a2a846eaeaa2cf9a5f1a238328e3e2</t>
        </is>
      </c>
      <c r="C29720" t="inlineStr">
        <is>
          <t>2017-08-23 16:07:39+00:00</t>
        </is>
      </c>
      <c r="D29720" t="inlineStr">
        <is>
          <t>verchange</t>
        </is>
      </c>
      <c r="E29720" t="inlineStr">
        <is>
          <t>oslo.messaging</t>
        </is>
      </c>
      <c r="F29720" t="inlineStr">
        <is>
          <t>!=5.25.0;&gt;=5.24.2</t>
        </is>
      </c>
      <c r="G29720" t="inlineStr">
        <is>
          <t>oslo.messaging</t>
        </is>
      </c>
      <c r="H29720" t="inlineStr">
        <is>
          <t>&gt;=5.14.0</t>
        </is>
      </c>
    </row>
    <row r="29721">
      <c r="A29721" t="inlineStr">
        <is>
          <t>magnum</t>
        </is>
      </c>
      <c r="B29721" t="inlineStr">
        <is>
          <t>afa32e8672a2a846eaeaa2cf9a5f1a238328e3e2</t>
        </is>
      </c>
      <c r="C29721" t="inlineStr">
        <is>
          <t>2017-08-23 16:07:39+00:00</t>
        </is>
      </c>
      <c r="D29721" t="inlineStr">
        <is>
          <t>verchange</t>
        </is>
      </c>
      <c r="E29721" t="inlineStr">
        <is>
          <t>Babel</t>
        </is>
      </c>
      <c r="F29721" t="inlineStr">
        <is>
          <t>&gt;=2.3.4;!=2.4.0</t>
        </is>
      </c>
      <c r="G29721" t="inlineStr">
        <is>
          <t>Babel</t>
        </is>
      </c>
      <c r="H29721" t="inlineStr">
        <is>
          <t>&gt;=2.3.4</t>
        </is>
      </c>
    </row>
    <row r="29722">
      <c r="A29722" t="inlineStr">
        <is>
          <t>magnum</t>
        </is>
      </c>
      <c r="B29722" t="inlineStr">
        <is>
          <t>afa32e8672a2a846eaeaa2cf9a5f1a238328e3e2</t>
        </is>
      </c>
      <c r="C29722" t="inlineStr">
        <is>
          <t>2017-08-23 16:07:39+00:00</t>
        </is>
      </c>
      <c r="D29722" t="inlineStr">
        <is>
          <t>verchange</t>
        </is>
      </c>
      <c r="E29722" t="inlineStr">
        <is>
          <t>PyYAML</t>
        </is>
      </c>
      <c r="F29722" t="inlineStr">
        <is>
          <t>&gt;=3.10</t>
        </is>
      </c>
      <c r="G29722" t="inlineStr">
        <is>
          <t>PyYAML</t>
        </is>
      </c>
      <c r="H29722" t="inlineStr">
        <is>
          <t>&gt;=3.10.0</t>
        </is>
      </c>
    </row>
    <row r="29723">
      <c r="A29723" t="inlineStr">
        <is>
          <t>magnum</t>
        </is>
      </c>
      <c r="B29723" t="inlineStr">
        <is>
          <t>afa32e8672a2a846eaeaa2cf9a5f1a238328e3e2</t>
        </is>
      </c>
      <c r="C29723" t="inlineStr">
        <is>
          <t>2017-08-23 16:07:39+00:00</t>
        </is>
      </c>
      <c r="D29723" t="inlineStr">
        <is>
          <t>verchange</t>
        </is>
      </c>
      <c r="E29723" t="inlineStr">
        <is>
          <t>oslo.log</t>
        </is>
      </c>
      <c r="F29723" t="inlineStr">
        <is>
          <t>&gt;=3.22.0</t>
        </is>
      </c>
      <c r="G29723" t="inlineStr">
        <is>
          <t>oslo.log</t>
        </is>
      </c>
      <c r="H29723" t="inlineStr">
        <is>
          <t>&gt;=3.11.0</t>
        </is>
      </c>
    </row>
    <row r="29724">
      <c r="A29724" t="inlineStr">
        <is>
          <t>magnum</t>
        </is>
      </c>
      <c r="B29724" t="inlineStr">
        <is>
          <t>afa32e8672a2a846eaeaa2cf9a5f1a238328e3e2</t>
        </is>
      </c>
      <c r="C29724" t="inlineStr">
        <is>
          <t>2017-08-23 16:07:39+00:00</t>
        </is>
      </c>
      <c r="D29724" t="inlineStr">
        <is>
          <t>verchange</t>
        </is>
      </c>
      <c r="E29724" t="inlineStr">
        <is>
          <t>python-barbicanclient</t>
        </is>
      </c>
      <c r="F29724" t="inlineStr">
        <is>
          <t>!=4.5.0;!=4.5.1;&gt;=4.0.0</t>
        </is>
      </c>
      <c r="G29724" t="inlineStr">
        <is>
          <t>python-barbicanclient</t>
        </is>
      </c>
      <c r="H29724" t="inlineStr">
        <is>
          <t>&gt;=4.0.0</t>
        </is>
      </c>
    </row>
    <row r="29725">
      <c r="A29725" t="inlineStr">
        <is>
          <t>magnum</t>
        </is>
      </c>
      <c r="B29725" t="inlineStr">
        <is>
          <t>afa32e8672a2a846eaeaa2cf9a5f1a238328e3e2</t>
        </is>
      </c>
      <c r="C29725" t="inlineStr">
        <is>
          <t>2017-08-23 16:07:39+00:00</t>
        </is>
      </c>
      <c r="D29725" t="inlineStr">
        <is>
          <t>verchange</t>
        </is>
      </c>
      <c r="E29725" t="inlineStr">
        <is>
          <t>oslo.serialization</t>
        </is>
      </c>
      <c r="F29725" t="inlineStr">
        <is>
          <t>&gt;=1.10.0;!=2.19.1</t>
        </is>
      </c>
      <c r="G29725" t="inlineStr">
        <is>
          <t>oslo.serialization</t>
        </is>
      </c>
      <c r="H29725" t="inlineStr">
        <is>
          <t>&gt;=1.10.0</t>
        </is>
      </c>
    </row>
    <row r="29726">
      <c r="A29726" t="inlineStr">
        <is>
          <t>magnum</t>
        </is>
      </c>
      <c r="B29726" t="inlineStr">
        <is>
          <t>afa32e8672a2a846eaeaa2cf9a5f1a238328e3e2</t>
        </is>
      </c>
      <c r="C29726" t="inlineStr">
        <is>
          <t>2017-08-23 16:07:39+00:00</t>
        </is>
      </c>
      <c r="D29726" t="inlineStr">
        <is>
          <t>verchange</t>
        </is>
      </c>
      <c r="E29726" t="inlineStr">
        <is>
          <t>oslo.utils</t>
        </is>
      </c>
      <c r="F29726" t="inlineStr">
        <is>
          <t>&gt;=3.20.0</t>
        </is>
      </c>
      <c r="G29726" t="inlineStr">
        <is>
          <t>oslo.utils</t>
        </is>
      </c>
      <c r="H29726" t="inlineStr">
        <is>
          <t>&gt;=3.18.0</t>
        </is>
      </c>
    </row>
    <row r="29727">
      <c r="A29727" t="inlineStr">
        <is>
          <t>magnum</t>
        </is>
      </c>
      <c r="B29727" t="inlineStr">
        <is>
          <t>afa32e8672a2a846eaeaa2cf9a5f1a238328e3e2</t>
        </is>
      </c>
      <c r="C29727" t="inlineStr">
        <is>
          <t>2017-08-23 16:07:39+00:00</t>
        </is>
      </c>
      <c r="D29727" t="inlineStr">
        <is>
          <t>verchange</t>
        </is>
      </c>
      <c r="E29727" t="inlineStr">
        <is>
          <t>python-neutronclient</t>
        </is>
      </c>
      <c r="F29727" t="inlineStr">
        <is>
          <t>&gt;=6.3.0</t>
        </is>
      </c>
      <c r="G29727" t="inlineStr">
        <is>
          <t>python-neutronclient</t>
        </is>
      </c>
      <c r="H29727" t="inlineStr">
        <is>
          <t>&gt;=5.1.0</t>
        </is>
      </c>
    </row>
    <row r="29728">
      <c r="A29728" t="inlineStr">
        <is>
          <t>magnum</t>
        </is>
      </c>
      <c r="B29728" t="inlineStr">
        <is>
          <t>afa32e8672a2a846eaeaa2cf9a5f1a238328e3e2</t>
        </is>
      </c>
      <c r="C29728" t="inlineStr">
        <is>
          <t>2017-08-23 16:07:39+00:00</t>
        </is>
      </c>
      <c r="D29728" t="inlineStr">
        <is>
          <t>verchange</t>
        </is>
      </c>
      <c r="E29728" t="inlineStr">
        <is>
          <t>pbr</t>
        </is>
      </c>
      <c r="F29728" t="inlineStr">
        <is>
          <t>&gt;=2.0.0;!=2.1.0</t>
        </is>
      </c>
      <c r="G29728" t="inlineStr">
        <is>
          <t>pbr</t>
        </is>
      </c>
      <c r="H29728" t="inlineStr">
        <is>
          <t>&gt;=1.8</t>
        </is>
      </c>
    </row>
    <row r="29729">
      <c r="A29729" t="inlineStr">
        <is>
          <t>magnum</t>
        </is>
      </c>
      <c r="B29729" t="inlineStr">
        <is>
          <t>afa32e8672a2a846eaeaa2cf9a5f1a238328e3e2</t>
        </is>
      </c>
      <c r="C29729" t="inlineStr">
        <is>
          <t>2017-08-23 16:07:39+00:00</t>
        </is>
      </c>
      <c r="D29729" t="inlineStr">
        <is>
          <t>verchange</t>
        </is>
      </c>
      <c r="E29729" t="inlineStr">
        <is>
          <t>kubernetes</t>
        </is>
      </c>
      <c r="F29729" t="inlineStr">
        <is>
          <t>&gt;=1.0.0</t>
        </is>
      </c>
      <c r="G29729" t="inlineStr">
        <is>
          <t>kubernetes</t>
        </is>
      </c>
      <c r="H29729" t="inlineStr">
        <is>
          <t>&gt;=1.0.0b1</t>
        </is>
      </c>
    </row>
    <row r="29730">
      <c r="A29730" t="inlineStr">
        <is>
          <t>magnum</t>
        </is>
      </c>
      <c r="B29730" t="inlineStr">
        <is>
          <t>afa32e8672a2a846eaeaa2cf9a5f1a238328e3e2</t>
        </is>
      </c>
      <c r="C29730" t="inlineStr">
        <is>
          <t>2017-08-23 16:07:39+00:00</t>
        </is>
      </c>
      <c r="D29730" t="inlineStr">
        <is>
          <t>verchange</t>
        </is>
      </c>
      <c r="E29730" t="inlineStr">
        <is>
          <t>oslo.i18n</t>
        </is>
      </c>
      <c r="F29730" t="inlineStr">
        <is>
          <t>&gt;=2.1.0;!=3.15.2</t>
        </is>
      </c>
      <c r="G29730" t="inlineStr">
        <is>
          <t>oslo.i18n</t>
        </is>
      </c>
      <c r="H29730" t="inlineStr">
        <is>
          <t>&gt;=2.1.0</t>
        </is>
      </c>
    </row>
    <row r="29731">
      <c r="A29731" t="inlineStr">
        <is>
          <t>magnum</t>
        </is>
      </c>
      <c r="B29731" t="inlineStr">
        <is>
          <t>afa32e8672a2a846eaeaa2cf9a5f1a238328e3e2</t>
        </is>
      </c>
      <c r="C29731" t="inlineStr">
        <is>
          <t>2017-08-23 16:07:39+00:00</t>
        </is>
      </c>
      <c r="D29731" t="inlineStr">
        <is>
          <t>add</t>
        </is>
      </c>
      <c r="E29731" t="inlineStr">
        <is>
          <t>docker</t>
        </is>
      </c>
      <c r="F29731" t="inlineStr">
        <is>
          <t>&gt;=2.0.0</t>
        </is>
      </c>
      <c r="G29731" t="inlineStr"/>
      <c r="H29731" t="inlineStr"/>
    </row>
    <row r="29732">
      <c r="A29732" t="inlineStr">
        <is>
          <t>magnum</t>
        </is>
      </c>
      <c r="B29732" t="inlineStr">
        <is>
          <t>afa32e8672a2a846eaeaa2cf9a5f1a238328e3e2</t>
        </is>
      </c>
      <c r="C29732" t="inlineStr">
        <is>
          <t>2017-08-23 16:07:39+00:00</t>
        </is>
      </c>
      <c r="D29732" t="inlineStr">
        <is>
          <t>rem</t>
        </is>
      </c>
      <c r="E29732" t="inlineStr"/>
      <c r="F29732" t="inlineStr"/>
      <c r="G29732" t="inlineStr">
        <is>
          <t>docker-py</t>
        </is>
      </c>
      <c r="H29732" t="inlineStr">
        <is>
          <t>&gt;=1.8.1</t>
        </is>
      </c>
    </row>
    <row r="29733">
      <c r="A29733" t="inlineStr">
        <is>
          <t>magnum</t>
        </is>
      </c>
      <c r="B29733" t="inlineStr">
        <is>
          <t>710192a63fd36186e9669cc2ac00dca2cc4fcc81</t>
        </is>
      </c>
      <c r="C29733" t="inlineStr">
        <is>
          <t>2018-02-08 17:35:23+00:00</t>
        </is>
      </c>
      <c r="D29733" t="inlineStr">
        <is>
          <t>verchange</t>
        </is>
      </c>
      <c r="E29733" t="inlineStr">
        <is>
          <t>keystonemiddleware</t>
        </is>
      </c>
      <c r="F29733" t="inlineStr">
        <is>
          <t>&gt;=4.17.0</t>
        </is>
      </c>
      <c r="G29733" t="inlineStr">
        <is>
          <t>keystonemiddleware</t>
        </is>
      </c>
      <c r="H29733" t="inlineStr">
        <is>
          <t>&gt;=4.12.0</t>
        </is>
      </c>
    </row>
    <row r="29734">
      <c r="A29734" t="inlineStr">
        <is>
          <t>magnum</t>
        </is>
      </c>
      <c r="B29734" t="inlineStr">
        <is>
          <t>710192a63fd36186e9669cc2ac00dca2cc4fcc81</t>
        </is>
      </c>
      <c r="C29734" t="inlineStr">
        <is>
          <t>2018-02-08 17:35:23+00:00</t>
        </is>
      </c>
      <c r="D29734" t="inlineStr">
        <is>
          <t>verchange</t>
        </is>
      </c>
      <c r="E29734" t="inlineStr">
        <is>
          <t>enum34</t>
        </is>
      </c>
      <c r="F29734" t="inlineStr">
        <is>
          <t>&gt;=1.0.4</t>
        </is>
      </c>
      <c r="G29734" t="inlineStr">
        <is>
          <t>enum34</t>
        </is>
      </c>
      <c r="H29734" t="inlineStr"/>
    </row>
    <row r="29735">
      <c r="A29735" t="inlineStr">
        <is>
          <t>magnum</t>
        </is>
      </c>
      <c r="B29735" t="inlineStr">
        <is>
          <t>710192a63fd36186e9669cc2ac00dca2cc4fcc81</t>
        </is>
      </c>
      <c r="C29735" t="inlineStr">
        <is>
          <t>2018-02-08 17:35:23+00:00</t>
        </is>
      </c>
      <c r="D29735" t="inlineStr">
        <is>
          <t>verchange</t>
        </is>
      </c>
      <c r="E29735" t="inlineStr">
        <is>
          <t>oslo.versionedobjects</t>
        </is>
      </c>
      <c r="F29735" t="inlineStr">
        <is>
          <t>&gt;=1.28.0</t>
        </is>
      </c>
      <c r="G29735" t="inlineStr">
        <is>
          <t>oslo.versionedobjects</t>
        </is>
      </c>
      <c r="H29735" t="inlineStr">
        <is>
          <t>&gt;=1.17.0</t>
        </is>
      </c>
    </row>
    <row r="29736">
      <c r="A29736" t="inlineStr">
        <is>
          <t>magnum</t>
        </is>
      </c>
      <c r="B29736" t="inlineStr">
        <is>
          <t>710192a63fd36186e9669cc2ac00dca2cc4fcc81</t>
        </is>
      </c>
      <c r="C29736" t="inlineStr">
        <is>
          <t>2018-02-08 17:35:23+00:00</t>
        </is>
      </c>
      <c r="D29736" t="inlineStr">
        <is>
          <t>verchange</t>
        </is>
      </c>
      <c r="E29736" t="inlineStr">
        <is>
          <t>oslo.policy</t>
        </is>
      </c>
      <c r="F29736" t="inlineStr">
        <is>
          <t>&gt;=1.30.0</t>
        </is>
      </c>
      <c r="G29736" t="inlineStr">
        <is>
          <t>oslo.policy</t>
        </is>
      </c>
      <c r="H29736" t="inlineStr">
        <is>
          <t>&gt;=1.23.0</t>
        </is>
      </c>
    </row>
    <row r="29737">
      <c r="A29737" t="inlineStr">
        <is>
          <t>magnum</t>
        </is>
      </c>
      <c r="B29737" t="inlineStr">
        <is>
          <t>710192a63fd36186e9669cc2ac00dca2cc4fcc81</t>
        </is>
      </c>
      <c r="C29737" t="inlineStr">
        <is>
          <t>2018-02-08 17:35:23+00:00</t>
        </is>
      </c>
      <c r="D29737" t="inlineStr">
        <is>
          <t>verchange</t>
        </is>
      </c>
      <c r="E29737" t="inlineStr">
        <is>
          <t>kubernetes</t>
        </is>
      </c>
      <c r="F29737" t="inlineStr">
        <is>
          <t>&gt;=4.0.0</t>
        </is>
      </c>
      <c r="G29737" t="inlineStr">
        <is>
          <t>kubernetes</t>
        </is>
      </c>
      <c r="H29737" t="inlineStr">
        <is>
          <t>&gt;=1.0.0</t>
        </is>
      </c>
    </row>
    <row r="29738">
      <c r="A29738" t="inlineStr">
        <is>
          <t>magnum</t>
        </is>
      </c>
      <c r="B29738" t="inlineStr">
        <is>
          <t>710192a63fd36186e9669cc2ac00dca2cc4fcc81</t>
        </is>
      </c>
      <c r="C29738" t="inlineStr">
        <is>
          <t>2018-02-08 17:35:23+00:00</t>
        </is>
      </c>
      <c r="D29738" t="inlineStr">
        <is>
          <t>verchange</t>
        </is>
      </c>
      <c r="E29738" t="inlineStr">
        <is>
          <t>oslo.i18n</t>
        </is>
      </c>
      <c r="F29738" t="inlineStr">
        <is>
          <t>&gt;=3.15.3</t>
        </is>
      </c>
      <c r="G29738" t="inlineStr">
        <is>
          <t>oslo.i18n</t>
        </is>
      </c>
      <c r="H29738" t="inlineStr">
        <is>
          <t>&gt;=2.1.0;!=3.15.2</t>
        </is>
      </c>
    </row>
    <row r="29739">
      <c r="A29739" t="inlineStr">
        <is>
          <t>magnum</t>
        </is>
      </c>
      <c r="B29739" t="inlineStr">
        <is>
          <t>710192a63fd36186e9669cc2ac00dca2cc4fcc81</t>
        </is>
      </c>
      <c r="C29739" t="inlineStr">
        <is>
          <t>2018-02-08 17:35:23+00:00</t>
        </is>
      </c>
      <c r="D29739" t="inlineStr">
        <is>
          <t>verchange</t>
        </is>
      </c>
      <c r="E29739" t="inlineStr">
        <is>
          <t>WSME</t>
        </is>
      </c>
      <c r="F29739" t="inlineStr">
        <is>
          <t>&gt;=0.8.0</t>
        </is>
      </c>
      <c r="G29739" t="inlineStr">
        <is>
          <t>WSME</t>
        </is>
      </c>
      <c r="H29739" t="inlineStr">
        <is>
          <t>&gt;=0.8</t>
        </is>
      </c>
    </row>
    <row r="29740">
      <c r="A29740" t="inlineStr">
        <is>
          <t>magnum</t>
        </is>
      </c>
      <c r="B29740" t="inlineStr">
        <is>
          <t>710192a63fd36186e9669cc2ac00dca2cc4fcc81</t>
        </is>
      </c>
      <c r="C29740" t="inlineStr">
        <is>
          <t>2018-02-08 17:35:23+00:00</t>
        </is>
      </c>
      <c r="D29740" t="inlineStr">
        <is>
          <t>verchange</t>
        </is>
      </c>
      <c r="E29740" t="inlineStr">
        <is>
          <t>jsonpatch</t>
        </is>
      </c>
      <c r="F29740" t="inlineStr">
        <is>
          <t>!=1.20;&gt;=1.16</t>
        </is>
      </c>
      <c r="G29740" t="inlineStr">
        <is>
          <t>jsonpatch</t>
        </is>
      </c>
      <c r="H29740" t="inlineStr">
        <is>
          <t>&gt;=1.1</t>
        </is>
      </c>
    </row>
    <row r="29741">
      <c r="A29741" t="inlineStr">
        <is>
          <t>magnum</t>
        </is>
      </c>
      <c r="B29741" t="inlineStr">
        <is>
          <t>710192a63fd36186e9669cc2ac00dca2cc4fcc81</t>
        </is>
      </c>
      <c r="C29741" t="inlineStr">
        <is>
          <t>2018-02-08 17:35:23+00:00</t>
        </is>
      </c>
      <c r="D29741" t="inlineStr">
        <is>
          <t>verchange</t>
        </is>
      </c>
      <c r="E29741" t="inlineStr">
        <is>
          <t>oslo.context</t>
        </is>
      </c>
      <c r="F29741" t="inlineStr">
        <is>
          <t>&gt;=2.19.2</t>
        </is>
      </c>
      <c r="G29741" t="inlineStr">
        <is>
          <t>oslo.context</t>
        </is>
      </c>
      <c r="H29741" t="inlineStr">
        <is>
          <t>&gt;=2.14.0</t>
        </is>
      </c>
    </row>
    <row r="29742">
      <c r="A29742" t="inlineStr">
        <is>
          <t>magnum</t>
        </is>
      </c>
      <c r="B29742" t="inlineStr">
        <is>
          <t>710192a63fd36186e9669cc2ac00dca2cc4fcc81</t>
        </is>
      </c>
      <c r="C29742" t="inlineStr">
        <is>
          <t>2018-02-08 17:35:23+00:00</t>
        </is>
      </c>
      <c r="D29742" t="inlineStr">
        <is>
          <t>verchange</t>
        </is>
      </c>
      <c r="E29742" t="inlineStr">
        <is>
          <t>six</t>
        </is>
      </c>
      <c r="F29742" t="inlineStr">
        <is>
          <t>&gt;=1.10.0</t>
        </is>
      </c>
      <c r="G29742" t="inlineStr">
        <is>
          <t>six</t>
        </is>
      </c>
      <c r="H29742" t="inlineStr">
        <is>
          <t>&gt;=1.9.0</t>
        </is>
      </c>
    </row>
    <row r="29743">
      <c r="A29743" t="inlineStr">
        <is>
          <t>magnum</t>
        </is>
      </c>
      <c r="B29743" t="inlineStr">
        <is>
          <t>710192a63fd36186e9669cc2ac00dca2cc4fcc81</t>
        </is>
      </c>
      <c r="C29743" t="inlineStr">
        <is>
          <t>2018-02-08 17:35:23+00:00</t>
        </is>
      </c>
      <c r="D29743" t="inlineStr">
        <is>
          <t>verchange</t>
        </is>
      </c>
      <c r="E29743" t="inlineStr">
        <is>
          <t>cliff</t>
        </is>
      </c>
      <c r="F29743" t="inlineStr">
        <is>
          <t>&gt;=2.8.0;!=2.9.0</t>
        </is>
      </c>
      <c r="G29743" t="inlineStr">
        <is>
          <t>cliff</t>
        </is>
      </c>
      <c r="H29743" t="inlineStr">
        <is>
          <t>&gt;=2.8.0</t>
        </is>
      </c>
    </row>
    <row r="29744">
      <c r="A29744" t="inlineStr">
        <is>
          <t>magnum</t>
        </is>
      </c>
      <c r="B29744" t="inlineStr">
        <is>
          <t>710192a63fd36186e9669cc2ac00dca2cc4fcc81</t>
        </is>
      </c>
      <c r="C29744" t="inlineStr">
        <is>
          <t>2018-02-08 17:35:23+00:00</t>
        </is>
      </c>
      <c r="D29744" t="inlineStr">
        <is>
          <t>verchange</t>
        </is>
      </c>
      <c r="E29744" t="inlineStr">
        <is>
          <t>oslo.reports</t>
        </is>
      </c>
      <c r="F29744" t="inlineStr">
        <is>
          <t>&gt;=1.18.0</t>
        </is>
      </c>
      <c r="G29744" t="inlineStr">
        <is>
          <t>oslo.reports</t>
        </is>
      </c>
      <c r="H29744" t="inlineStr">
        <is>
          <t>&gt;=0.6.0</t>
        </is>
      </c>
    </row>
    <row r="29745">
      <c r="A29745" t="inlineStr">
        <is>
          <t>magnum</t>
        </is>
      </c>
      <c r="B29745" t="inlineStr">
        <is>
          <t>710192a63fd36186e9669cc2ac00dca2cc4fcc81</t>
        </is>
      </c>
      <c r="C29745" t="inlineStr">
        <is>
          <t>2018-02-08 17:35:23+00:00</t>
        </is>
      </c>
      <c r="D29745" t="inlineStr">
        <is>
          <t>verchange</t>
        </is>
      </c>
      <c r="E29745" t="inlineStr">
        <is>
          <t>keystoneauth1</t>
        </is>
      </c>
      <c r="F29745" t="inlineStr">
        <is>
          <t>&gt;=3.3.0</t>
        </is>
      </c>
      <c r="G29745" t="inlineStr">
        <is>
          <t>keystoneauth1</t>
        </is>
      </c>
      <c r="H29745" t="inlineStr">
        <is>
          <t>&gt;=3.1.0</t>
        </is>
      </c>
    </row>
    <row r="29746">
      <c r="A29746" t="inlineStr">
        <is>
          <t>magnum</t>
        </is>
      </c>
      <c r="B29746" t="inlineStr">
        <is>
          <t>710192a63fd36186e9669cc2ac00dca2cc4fcc81</t>
        </is>
      </c>
      <c r="C29746" t="inlineStr">
        <is>
          <t>2018-02-08 17:35:23+00:00</t>
        </is>
      </c>
      <c r="D29746" t="inlineStr">
        <is>
          <t>verchange</t>
        </is>
      </c>
      <c r="E29746" t="inlineStr">
        <is>
          <t>marathon</t>
        </is>
      </c>
      <c r="F29746" t="inlineStr">
        <is>
          <t>!=0.9.1;&gt;=0.8.6</t>
        </is>
      </c>
      <c r="G29746" t="inlineStr">
        <is>
          <t>marathon</t>
        </is>
      </c>
      <c r="H29746" t="inlineStr">
        <is>
          <t>&gt;=0.8.6</t>
        </is>
      </c>
    </row>
    <row r="29747">
      <c r="A29747" t="inlineStr">
        <is>
          <t>magnum</t>
        </is>
      </c>
      <c r="B29747" t="inlineStr">
        <is>
          <t>710192a63fd36186e9669cc2ac00dca2cc4fcc81</t>
        </is>
      </c>
      <c r="C29747" t="inlineStr">
        <is>
          <t>2018-02-08 17:35:23+00:00</t>
        </is>
      </c>
      <c r="D29747" t="inlineStr">
        <is>
          <t>verchange</t>
        </is>
      </c>
      <c r="E29747" t="inlineStr">
        <is>
          <t>python-heatclient</t>
        </is>
      </c>
      <c r="F29747" t="inlineStr">
        <is>
          <t>&gt;=1.10.0</t>
        </is>
      </c>
      <c r="G29747" t="inlineStr">
        <is>
          <t>python-heatclient</t>
        </is>
      </c>
      <c r="H29747" t="inlineStr">
        <is>
          <t>&gt;=1.6.1</t>
        </is>
      </c>
    </row>
    <row r="29748">
      <c r="A29748" t="inlineStr">
        <is>
          <t>magnum</t>
        </is>
      </c>
      <c r="B29748" t="inlineStr">
        <is>
          <t>710192a63fd36186e9669cc2ac00dca2cc4fcc81</t>
        </is>
      </c>
      <c r="C29748" t="inlineStr">
        <is>
          <t>2018-02-08 17:35:23+00:00</t>
        </is>
      </c>
      <c r="D29748" t="inlineStr">
        <is>
          <t>verchange</t>
        </is>
      </c>
      <c r="E29748" t="inlineStr">
        <is>
          <t>oslo.middleware</t>
        </is>
      </c>
      <c r="F29748" t="inlineStr">
        <is>
          <t>&gt;=3.31.0</t>
        </is>
      </c>
      <c r="G29748" t="inlineStr">
        <is>
          <t>oslo.middleware</t>
        </is>
      </c>
      <c r="H29748" t="inlineStr">
        <is>
          <t>&gt;=3.27.0</t>
        </is>
      </c>
    </row>
    <row r="29749">
      <c r="A29749" t="inlineStr">
        <is>
          <t>magnum</t>
        </is>
      </c>
      <c r="B29749" t="inlineStr">
        <is>
          <t>710192a63fd36186e9669cc2ac00dca2cc4fcc81</t>
        </is>
      </c>
      <c r="C29749" t="inlineStr">
        <is>
          <t>2018-02-08 17:35:23+00:00</t>
        </is>
      </c>
      <c r="D29749" t="inlineStr">
        <is>
          <t>verchange</t>
        </is>
      </c>
      <c r="E29749" t="inlineStr">
        <is>
          <t>cryptography</t>
        </is>
      </c>
      <c r="F29749" t="inlineStr">
        <is>
          <t>!=2.0;&gt;=1.9</t>
        </is>
      </c>
      <c r="G29749" t="inlineStr">
        <is>
          <t>cryptography</t>
        </is>
      </c>
      <c r="H29749" t="inlineStr">
        <is>
          <t>&gt;=1.6;!=2.0</t>
        </is>
      </c>
    </row>
    <row r="29750">
      <c r="A29750" t="inlineStr">
        <is>
          <t>magnum</t>
        </is>
      </c>
      <c r="B29750" t="inlineStr">
        <is>
          <t>710192a63fd36186e9669cc2ac00dca2cc4fcc81</t>
        </is>
      </c>
      <c r="C29750" t="inlineStr">
        <is>
          <t>2018-02-08 17:35:23+00:00</t>
        </is>
      </c>
      <c r="D29750" t="inlineStr">
        <is>
          <t>verchange</t>
        </is>
      </c>
      <c r="E29750" t="inlineStr">
        <is>
          <t>oslo.config</t>
        </is>
      </c>
      <c r="F29750" t="inlineStr">
        <is>
          <t>&gt;=5.1.0</t>
        </is>
      </c>
      <c r="G29750" t="inlineStr">
        <is>
          <t>oslo.config</t>
        </is>
      </c>
      <c r="H29750" t="inlineStr">
        <is>
          <t>!=4.3.0;&gt;=4.0.0;!=4.4.0</t>
        </is>
      </c>
    </row>
    <row r="29751">
      <c r="A29751" t="inlineStr">
        <is>
          <t>magnum</t>
        </is>
      </c>
      <c r="B29751" t="inlineStr">
        <is>
          <t>710192a63fd36186e9669cc2ac00dca2cc4fcc81</t>
        </is>
      </c>
      <c r="C29751" t="inlineStr">
        <is>
          <t>2018-02-08 17:35:23+00:00</t>
        </is>
      </c>
      <c r="D29751" t="inlineStr">
        <is>
          <t>verchange</t>
        </is>
      </c>
      <c r="E29751" t="inlineStr">
        <is>
          <t>python-novaclient</t>
        </is>
      </c>
      <c r="F29751" t="inlineStr">
        <is>
          <t>&gt;=9.1.0</t>
        </is>
      </c>
      <c r="G29751" t="inlineStr">
        <is>
          <t>python-novaclient</t>
        </is>
      </c>
      <c r="H29751" t="inlineStr">
        <is>
          <t>&gt;=9.0.0</t>
        </is>
      </c>
    </row>
    <row r="29752">
      <c r="A29752" t="inlineStr">
        <is>
          <t>magnum</t>
        </is>
      </c>
      <c r="B29752" t="inlineStr">
        <is>
          <t>710192a63fd36186e9669cc2ac00dca2cc4fcc81</t>
        </is>
      </c>
      <c r="C29752" t="inlineStr">
        <is>
          <t>2018-02-08 17:35:23+00:00</t>
        </is>
      </c>
      <c r="D29752" t="inlineStr">
        <is>
          <t>verchange</t>
        </is>
      </c>
      <c r="E29752" t="inlineStr">
        <is>
          <t>oslo.db</t>
        </is>
      </c>
      <c r="F29752" t="inlineStr">
        <is>
          <t>&gt;=4.27.0</t>
        </is>
      </c>
      <c r="G29752" t="inlineStr">
        <is>
          <t>oslo.db</t>
        </is>
      </c>
      <c r="H29752" t="inlineStr">
        <is>
          <t>&gt;=4.24.0</t>
        </is>
      </c>
    </row>
    <row r="29753">
      <c r="A29753" t="inlineStr">
        <is>
          <t>magnum</t>
        </is>
      </c>
      <c r="B29753" t="inlineStr">
        <is>
          <t>710192a63fd36186e9669cc2ac00dca2cc4fcc81</t>
        </is>
      </c>
      <c r="C29753" t="inlineStr">
        <is>
          <t>2018-02-08 17:35:23+00:00</t>
        </is>
      </c>
      <c r="D29753" t="inlineStr">
        <is>
          <t>verchange</t>
        </is>
      </c>
      <c r="E29753" t="inlineStr">
        <is>
          <t>oslo.messaging</t>
        </is>
      </c>
      <c r="F29753" t="inlineStr">
        <is>
          <t>&gt;=5.29.0</t>
        </is>
      </c>
      <c r="G29753" t="inlineStr">
        <is>
          <t>oslo.messaging</t>
        </is>
      </c>
      <c r="H29753" t="inlineStr">
        <is>
          <t>!=5.25.0;&gt;=5.24.2</t>
        </is>
      </c>
    </row>
    <row r="29754">
      <c r="A29754" t="inlineStr">
        <is>
          <t>magnum</t>
        </is>
      </c>
      <c r="B29754" t="inlineStr">
        <is>
          <t>710192a63fd36186e9669cc2ac00dca2cc4fcc81</t>
        </is>
      </c>
      <c r="C29754" t="inlineStr">
        <is>
          <t>2018-02-08 17:35:23+00:00</t>
        </is>
      </c>
      <c r="D29754" t="inlineStr">
        <is>
          <t>verchange</t>
        </is>
      </c>
      <c r="E29754" t="inlineStr">
        <is>
          <t>docker</t>
        </is>
      </c>
      <c r="F29754" t="inlineStr">
        <is>
          <t>&gt;=2.4.2</t>
        </is>
      </c>
      <c r="G29754" t="inlineStr">
        <is>
          <t>docker</t>
        </is>
      </c>
      <c r="H29754" t="inlineStr">
        <is>
          <t>&gt;=2.0.0</t>
        </is>
      </c>
    </row>
    <row r="29755">
      <c r="A29755" t="inlineStr">
        <is>
          <t>magnum</t>
        </is>
      </c>
      <c r="B29755" t="inlineStr">
        <is>
          <t>710192a63fd36186e9669cc2ac00dca2cc4fcc81</t>
        </is>
      </c>
      <c r="C29755" t="inlineStr">
        <is>
          <t>2018-02-08 17:35:23+00:00</t>
        </is>
      </c>
      <c r="D29755" t="inlineStr">
        <is>
          <t>verchange</t>
        </is>
      </c>
      <c r="E29755" t="inlineStr">
        <is>
          <t>oslo.log</t>
        </is>
      </c>
      <c r="F29755" t="inlineStr">
        <is>
          <t>&gt;=3.30.0</t>
        </is>
      </c>
      <c r="G29755" t="inlineStr">
        <is>
          <t>oslo.log</t>
        </is>
      </c>
      <c r="H29755" t="inlineStr">
        <is>
          <t>&gt;=3.22.0</t>
        </is>
      </c>
    </row>
    <row r="29756">
      <c r="A29756" t="inlineStr">
        <is>
          <t>magnum</t>
        </is>
      </c>
      <c r="B29756" t="inlineStr">
        <is>
          <t>710192a63fd36186e9669cc2ac00dca2cc4fcc81</t>
        </is>
      </c>
      <c r="C29756" t="inlineStr">
        <is>
          <t>2018-02-08 17:35:23+00:00</t>
        </is>
      </c>
      <c r="D29756" t="inlineStr">
        <is>
          <t>verchange</t>
        </is>
      </c>
      <c r="E29756" t="inlineStr">
        <is>
          <t>oslo.utils</t>
        </is>
      </c>
      <c r="F29756" t="inlineStr">
        <is>
          <t>&gt;=3.33.0</t>
        </is>
      </c>
      <c r="G29756" t="inlineStr">
        <is>
          <t>oslo.utils</t>
        </is>
      </c>
      <c r="H29756" t="inlineStr">
        <is>
          <t>&gt;=3.20.0</t>
        </is>
      </c>
    </row>
    <row r="29757">
      <c r="A29757" t="inlineStr">
        <is>
          <t>magnum</t>
        </is>
      </c>
      <c r="B29757" t="inlineStr">
        <is>
          <t>710192a63fd36186e9669cc2ac00dca2cc4fcc81</t>
        </is>
      </c>
      <c r="C29757" t="inlineStr">
        <is>
          <t>2018-02-08 17:35:23+00:00</t>
        </is>
      </c>
      <c r="D29757" t="inlineStr">
        <is>
          <t>verchange</t>
        </is>
      </c>
      <c r="E29757" t="inlineStr">
        <is>
          <t>oslo.concurrency</t>
        </is>
      </c>
      <c r="F29757" t="inlineStr">
        <is>
          <t>&gt;=3.20.0</t>
        </is>
      </c>
      <c r="G29757" t="inlineStr">
        <is>
          <t>oslo.concurrency</t>
        </is>
      </c>
      <c r="H29757" t="inlineStr">
        <is>
          <t>&gt;=3.8.0</t>
        </is>
      </c>
    </row>
    <row r="29758">
      <c r="A29758" t="inlineStr">
        <is>
          <t>magnum</t>
        </is>
      </c>
      <c r="B29758" t="inlineStr">
        <is>
          <t>710192a63fd36186e9669cc2ac00dca2cc4fcc81</t>
        </is>
      </c>
      <c r="C29758" t="inlineStr">
        <is>
          <t>2018-02-08 17:35:23+00:00</t>
        </is>
      </c>
      <c r="D29758" t="inlineStr">
        <is>
          <t>verchange</t>
        </is>
      </c>
      <c r="E29758" t="inlineStr">
        <is>
          <t>oslo.service</t>
        </is>
      </c>
      <c r="F29758" t="inlineStr">
        <is>
          <t>&gt;=1.24.0;!=1.28.1</t>
        </is>
      </c>
      <c r="G29758" t="inlineStr">
        <is>
          <t>oslo.service</t>
        </is>
      </c>
      <c r="H29758" t="inlineStr">
        <is>
          <t>&gt;=1.10.0</t>
        </is>
      </c>
    </row>
    <row r="29759">
      <c r="A29759" t="inlineStr">
        <is>
          <t>magnum</t>
        </is>
      </c>
      <c r="B29759" t="inlineStr">
        <is>
          <t>710192a63fd36186e9669cc2ac00dca2cc4fcc81</t>
        </is>
      </c>
      <c r="C29759" t="inlineStr">
        <is>
          <t>2018-02-08 17:35:23+00:00</t>
        </is>
      </c>
      <c r="D29759" t="inlineStr">
        <is>
          <t>verchange</t>
        </is>
      </c>
      <c r="E29759" t="inlineStr">
        <is>
          <t>oslo.serialization</t>
        </is>
      </c>
      <c r="F29759" t="inlineStr">
        <is>
          <t>!=2.19.1;&gt;=2.18.0</t>
        </is>
      </c>
      <c r="G29759" t="inlineStr">
        <is>
          <t>oslo.serialization</t>
        </is>
      </c>
      <c r="H29759" t="inlineStr">
        <is>
          <t>&gt;=1.10.0;!=2.19.1</t>
        </is>
      </c>
    </row>
    <row r="29760">
      <c r="A29760" t="inlineStr">
        <is>
          <t>magnum</t>
        </is>
      </c>
      <c r="B29760" t="inlineStr">
        <is>
          <t>710192a63fd36186e9669cc2ac00dca2cc4fcc81</t>
        </is>
      </c>
      <c r="C29760" t="inlineStr">
        <is>
          <t>2018-02-08 17:35:23+00:00</t>
        </is>
      </c>
      <c r="D29760" t="inlineStr">
        <is>
          <t>verchange</t>
        </is>
      </c>
      <c r="E29760" t="inlineStr">
        <is>
          <t>netaddr</t>
        </is>
      </c>
      <c r="F29760" t="inlineStr">
        <is>
          <t>&gt;=0.7.18</t>
        </is>
      </c>
      <c r="G29760" t="inlineStr">
        <is>
          <t>netaddr</t>
        </is>
      </c>
      <c r="H29760" t="inlineStr">
        <is>
          <t>!=0.7.16;&gt;=0.7.13</t>
        </is>
      </c>
    </row>
    <row r="29761">
      <c r="A29761" t="inlineStr">
        <is>
          <t>magnum</t>
        </is>
      </c>
      <c r="B29761" t="inlineStr">
        <is>
          <t>dd1a2aa3c8e252fcd476520b113403e2fab4d391</t>
        </is>
      </c>
      <c r="C29761" t="inlineStr">
        <is>
          <t>2018-02-23 14:01:05+00:00</t>
        </is>
      </c>
      <c r="D29761" t="inlineStr">
        <is>
          <t>verchange</t>
        </is>
      </c>
      <c r="E29761" t="inlineStr">
        <is>
          <t>taskflow</t>
        </is>
      </c>
      <c r="F29761" t="inlineStr">
        <is>
          <t>&gt;=2.16.0</t>
        </is>
      </c>
      <c r="G29761" t="inlineStr">
        <is>
          <t>taskflow</t>
        </is>
      </c>
      <c r="H29761" t="inlineStr">
        <is>
          <t>&gt;=2.7.0</t>
        </is>
      </c>
    </row>
    <row r="29762">
      <c r="A29762" t="inlineStr">
        <is>
          <t>magnum</t>
        </is>
      </c>
      <c r="B29762" t="inlineStr">
        <is>
          <t>dd1a2aa3c8e252fcd476520b113403e2fab4d391</t>
        </is>
      </c>
      <c r="C29762" t="inlineStr">
        <is>
          <t>2018-02-23 14:01:05+00:00</t>
        </is>
      </c>
      <c r="D29762" t="inlineStr">
        <is>
          <t>verchange</t>
        </is>
      </c>
      <c r="E29762" t="inlineStr">
        <is>
          <t>oslo.log</t>
        </is>
      </c>
      <c r="F29762" t="inlineStr">
        <is>
          <t>&gt;=3.36.0</t>
        </is>
      </c>
      <c r="G29762" t="inlineStr">
        <is>
          <t>oslo.log</t>
        </is>
      </c>
      <c r="H29762" t="inlineStr">
        <is>
          <t>&gt;=3.30.0</t>
        </is>
      </c>
    </row>
    <row r="29763">
      <c r="A29763" t="inlineStr">
        <is>
          <t>magnum</t>
        </is>
      </c>
      <c r="B29763" t="inlineStr">
        <is>
          <t>dd1a2aa3c8e252fcd476520b113403e2fab4d391</t>
        </is>
      </c>
      <c r="C29763" t="inlineStr">
        <is>
          <t>2018-02-23 14:01:05+00:00</t>
        </is>
      </c>
      <c r="D29763" t="inlineStr">
        <is>
          <t>verchange</t>
        </is>
      </c>
      <c r="E29763" t="inlineStr">
        <is>
          <t>oslo.versionedobjects</t>
        </is>
      </c>
      <c r="F29763" t="inlineStr">
        <is>
          <t>&gt;=1.31.2</t>
        </is>
      </c>
      <c r="G29763" t="inlineStr">
        <is>
          <t>oslo.versionedobjects</t>
        </is>
      </c>
      <c r="H29763" t="inlineStr">
        <is>
          <t>&gt;=1.28.0</t>
        </is>
      </c>
    </row>
    <row r="29764">
      <c r="A29764" t="inlineStr">
        <is>
          <t>magnum</t>
        </is>
      </c>
      <c r="B29764" t="inlineStr">
        <is>
          <t>dd1a2aa3c8e252fcd476520b113403e2fab4d391</t>
        </is>
      </c>
      <c r="C29764" t="inlineStr">
        <is>
          <t>2018-02-23 14:01:05+00:00</t>
        </is>
      </c>
      <c r="D29764" t="inlineStr">
        <is>
          <t>verchange</t>
        </is>
      </c>
      <c r="E29764" t="inlineStr">
        <is>
          <t>oslo.concurrency</t>
        </is>
      </c>
      <c r="F29764" t="inlineStr">
        <is>
          <t>&gt;=3.25.0</t>
        </is>
      </c>
      <c r="G29764" t="inlineStr">
        <is>
          <t>oslo.concurrency</t>
        </is>
      </c>
      <c r="H29764" t="inlineStr">
        <is>
          <t>&gt;=3.20.0</t>
        </is>
      </c>
    </row>
    <row r="29765">
      <c r="A29765" t="inlineStr">
        <is>
          <t>magnum</t>
        </is>
      </c>
      <c r="B29765" t="inlineStr">
        <is>
          <t>0743a561fd1021f651e5d4d98690415bb3a6674f</t>
        </is>
      </c>
      <c r="C29765" t="inlineStr">
        <is>
          <t>2018-08-13 16:12:26+00:00</t>
        </is>
      </c>
      <c r="D29765" t="inlineStr">
        <is>
          <t>verchange</t>
        </is>
      </c>
      <c r="E29765" t="inlineStr">
        <is>
          <t>oslo.config</t>
        </is>
      </c>
      <c r="F29765" t="inlineStr">
        <is>
          <t>&gt;=5.2.0</t>
        </is>
      </c>
      <c r="G29765" t="inlineStr">
        <is>
          <t>oslo.config</t>
        </is>
      </c>
      <c r="H29765" t="inlineStr">
        <is>
          <t>&gt;=5.1.0</t>
        </is>
      </c>
    </row>
    <row r="29766">
      <c r="A29766" t="inlineStr">
        <is>
          <t>magnum</t>
        </is>
      </c>
      <c r="B29766" t="inlineStr">
        <is>
          <t>0743a561fd1021f651e5d4d98690415bb3a6674f</t>
        </is>
      </c>
      <c r="C29766" t="inlineStr">
        <is>
          <t>2018-08-13 16:12:26+00:00</t>
        </is>
      </c>
      <c r="D29766" t="inlineStr">
        <is>
          <t>verchange</t>
        </is>
      </c>
      <c r="E29766" t="inlineStr">
        <is>
          <t>setuptools</t>
        </is>
      </c>
      <c r="F29766" t="inlineStr">
        <is>
          <t>&gt;=21.0.0;!=24.0.0;!=34.3.1;!=34.1.1;!=34.0.0;!=34.0.3;!=34.1.0;!=34.0.1;!=34.2.0;!=34.0.2;!=34.3.2;!=34.3.0;!=36.2.0</t>
        </is>
      </c>
      <c r="G29766" t="inlineStr">
        <is>
          <t>setuptools</t>
        </is>
      </c>
      <c r="H29766" t="inlineStr">
        <is>
          <t>!=24.0.0;!=34.3.1;!=34.1.1;!=34.0.0;!=34.0.3;!=34.1.0;!=34.0.1;!=34.2.0;!=34.0.2;!=34.3.2;&gt;=16.0;!=34.3.0;!=36.2.0</t>
        </is>
      </c>
    </row>
    <row r="29767">
      <c r="A29767" t="inlineStr">
        <is>
          <t>magnum</t>
        </is>
      </c>
      <c r="B29767" t="inlineStr">
        <is>
          <t>0743a561fd1021f651e5d4d98690415bb3a6674f</t>
        </is>
      </c>
      <c r="C29767" t="inlineStr">
        <is>
          <t>2018-08-13 16:12:26+00:00</t>
        </is>
      </c>
      <c r="D29767" t="inlineStr">
        <is>
          <t>verchange</t>
        </is>
      </c>
      <c r="E29767" t="inlineStr">
        <is>
          <t>keystoneauth1</t>
        </is>
      </c>
      <c r="F29767" t="inlineStr">
        <is>
          <t>&gt;=3.4.0</t>
        </is>
      </c>
      <c r="G29767" t="inlineStr">
        <is>
          <t>keystoneauth1</t>
        </is>
      </c>
      <c r="H29767" t="inlineStr">
        <is>
          <t>&gt;=3.3.0</t>
        </is>
      </c>
    </row>
    <row r="29768">
      <c r="A29768" t="inlineStr">
        <is>
          <t>magnum</t>
        </is>
      </c>
      <c r="B29768" t="inlineStr">
        <is>
          <t>0743a561fd1021f651e5d4d98690415bb3a6674f</t>
        </is>
      </c>
      <c r="C29768" t="inlineStr">
        <is>
          <t>2018-08-13 16:12:26+00:00</t>
        </is>
      </c>
      <c r="D29768" t="inlineStr">
        <is>
          <t>verchange</t>
        </is>
      </c>
      <c r="E29768" t="inlineStr">
        <is>
          <t>python-neutronclient</t>
        </is>
      </c>
      <c r="F29768" t="inlineStr">
        <is>
          <t>&gt;=6.7.0</t>
        </is>
      </c>
      <c r="G29768" t="inlineStr">
        <is>
          <t>python-neutronclient</t>
        </is>
      </c>
      <c r="H29768" t="inlineStr">
        <is>
          <t>&gt;=6.3.0</t>
        </is>
      </c>
    </row>
    <row r="29769">
      <c r="A29769" t="inlineStr">
        <is>
          <t>magnum</t>
        </is>
      </c>
      <c r="B29769" t="inlineStr">
        <is>
          <t>0743a561fd1021f651e5d4d98690415bb3a6674f</t>
        </is>
      </c>
      <c r="C29769" t="inlineStr">
        <is>
          <t>2018-08-13 16:12:26+00:00</t>
        </is>
      </c>
      <c r="D29769" t="inlineStr">
        <is>
          <t>verchange</t>
        </is>
      </c>
      <c r="E29769" t="inlineStr">
        <is>
          <t>PyYAML</t>
        </is>
      </c>
      <c r="F29769" t="inlineStr">
        <is>
          <t>&gt;=3.12</t>
        </is>
      </c>
      <c r="G29769" t="inlineStr">
        <is>
          <t>PyYAML</t>
        </is>
      </c>
      <c r="H29769" t="inlineStr">
        <is>
          <t>&gt;=3.10</t>
        </is>
      </c>
    </row>
    <row r="29770">
      <c r="A29770" t="inlineStr">
        <is>
          <t>magnum</t>
        </is>
      </c>
      <c r="B29770" t="inlineStr">
        <is>
          <t>0743a561fd1021f651e5d4d98690415bb3a6674f</t>
        </is>
      </c>
      <c r="C29770" t="inlineStr">
        <is>
          <t>2018-08-13 16:12:26+00:00</t>
        </is>
      </c>
      <c r="D29770" t="inlineStr">
        <is>
          <t>verchange</t>
        </is>
      </c>
      <c r="E29770" t="inlineStr">
        <is>
          <t>oslo.concurrency</t>
        </is>
      </c>
      <c r="F29770" t="inlineStr">
        <is>
          <t>&gt;=3.26.0</t>
        </is>
      </c>
      <c r="G29770" t="inlineStr">
        <is>
          <t>oslo.concurrency</t>
        </is>
      </c>
      <c r="H29770" t="inlineStr">
        <is>
          <t>&gt;=3.25.0</t>
        </is>
      </c>
    </row>
    <row r="29771">
      <c r="A29771" t="inlineStr">
        <is>
          <t>magnum</t>
        </is>
      </c>
      <c r="B29771" t="inlineStr">
        <is>
          <t>0743a561fd1021f651e5d4d98690415bb3a6674f</t>
        </is>
      </c>
      <c r="C29771" t="inlineStr">
        <is>
          <t>2018-08-13 16:12:26+00:00</t>
        </is>
      </c>
      <c r="D29771" t="inlineStr">
        <is>
          <t>verchange</t>
        </is>
      </c>
      <c r="E29771" t="inlineStr">
        <is>
          <t>cryptography</t>
        </is>
      </c>
      <c r="F29771" t="inlineStr">
        <is>
          <t>&gt;=2.1</t>
        </is>
      </c>
      <c r="G29771" t="inlineStr">
        <is>
          <t>cryptography</t>
        </is>
      </c>
      <c r="H29771" t="inlineStr">
        <is>
          <t>!=2.0;&gt;=1.9</t>
        </is>
      </c>
    </row>
    <row r="29772">
      <c r="A29772" t="inlineStr">
        <is>
          <t>magnum</t>
        </is>
      </c>
      <c r="B29772" t="inlineStr">
        <is>
          <t>0743a561fd1021f651e5d4d98690415bb3a6674f</t>
        </is>
      </c>
      <c r="C29772" t="inlineStr">
        <is>
          <t>2018-08-13 16:12:26+00:00</t>
        </is>
      </c>
      <c r="D29772" t="inlineStr">
        <is>
          <t>verchange</t>
        </is>
      </c>
      <c r="E29772" t="inlineStr">
        <is>
          <t>eventlet</t>
        </is>
      </c>
      <c r="F29772" t="inlineStr">
        <is>
          <t>&gt;=0.18.2;!=0.18.3;!=0.20.1</t>
        </is>
      </c>
      <c r="G29772" t="inlineStr">
        <is>
          <t>eventlet</t>
        </is>
      </c>
      <c r="H29772" t="inlineStr">
        <is>
          <t>&lt;0.21.0;&gt;=0.18.2;!=0.18.3;!=0.20.1</t>
        </is>
      </c>
    </row>
    <row r="29773">
      <c r="A29773" t="inlineStr">
        <is>
          <t>magnum</t>
        </is>
      </c>
      <c r="B29773" t="inlineStr">
        <is>
          <t>0743a561fd1021f651e5d4d98690415bb3a6674f</t>
        </is>
      </c>
      <c r="C29773" t="inlineStr">
        <is>
          <t>2018-08-13 16:12:26+00:00</t>
        </is>
      </c>
      <c r="D29773" t="inlineStr">
        <is>
          <t>verchange</t>
        </is>
      </c>
      <c r="E29773" t="inlineStr">
        <is>
          <t>Werkzeug</t>
        </is>
      </c>
      <c r="F29773" t="inlineStr">
        <is>
          <t>&gt;=0.9</t>
        </is>
      </c>
      <c r="G29773" t="inlineStr">
        <is>
          <t>Werkzeug</t>
        </is>
      </c>
      <c r="H29773" t="inlineStr">
        <is>
          <t>&gt;=0.7</t>
        </is>
      </c>
    </row>
    <row r="29774">
      <c r="A29774" t="inlineStr">
        <is>
          <t>magnum</t>
        </is>
      </c>
      <c r="B29774" t="inlineStr">
        <is>
          <t>0743a561fd1021f651e5d4d98690415bb3a6674f</t>
        </is>
      </c>
      <c r="C29774" t="inlineStr">
        <is>
          <t>2018-08-13 16:12:26+00:00</t>
        </is>
      </c>
      <c r="D29774" t="inlineStr">
        <is>
          <t>verchange</t>
        </is>
      </c>
      <c r="E29774" t="inlineStr">
        <is>
          <t>kubernetes</t>
        </is>
      </c>
      <c r="F29774" t="inlineStr">
        <is>
          <t>&gt;=5.0.0</t>
        </is>
      </c>
      <c r="G29774" t="inlineStr">
        <is>
          <t>kubernetes</t>
        </is>
      </c>
      <c r="H29774" t="inlineStr">
        <is>
          <t>&gt;=4.0.0</t>
        </is>
      </c>
    </row>
    <row r="29775">
      <c r="A29775" t="inlineStr">
        <is>
          <t>magnum</t>
        </is>
      </c>
      <c r="B29775" t="inlineStr">
        <is>
          <t>0743a561fd1021f651e5d4d98690415bb3a6674f</t>
        </is>
      </c>
      <c r="C29775" t="inlineStr">
        <is>
          <t>2018-08-13 16:12:26+00:00</t>
        </is>
      </c>
      <c r="D29775" t="inlineStr">
        <is>
          <t>verchange</t>
        </is>
      </c>
      <c r="E29775" t="inlineStr">
        <is>
          <t>python-barbicanclient</t>
        </is>
      </c>
      <c r="F29775" t="inlineStr">
        <is>
          <t>&gt;=4.5.2</t>
        </is>
      </c>
      <c r="G29775" t="inlineStr">
        <is>
          <t>python-barbicanclient</t>
        </is>
      </c>
      <c r="H29775" t="inlineStr">
        <is>
          <t>!=4.5.0;!=4.5.1;&gt;=4.0.0</t>
        </is>
      </c>
    </row>
    <row r="29776">
      <c r="A29776" t="inlineStr">
        <is>
          <t>magnum</t>
        </is>
      </c>
      <c r="B29776" t="inlineStr">
        <is>
          <t>3406b14aa086b6f9f13b97d971ef5098a76f43c7</t>
        </is>
      </c>
      <c r="C29776" t="inlineStr">
        <is>
          <t>2019-01-16 10:20:27+00:00</t>
        </is>
      </c>
      <c r="D29776" t="inlineStr">
        <is>
          <t>add</t>
        </is>
      </c>
      <c r="E29776" t="inlineStr">
        <is>
          <t>python-octaviaclient</t>
        </is>
      </c>
      <c r="F29776" t="inlineStr">
        <is>
          <t>&gt;=1.6.0</t>
        </is>
      </c>
      <c r="G29776" t="inlineStr"/>
      <c r="H29776" t="inlineStr"/>
    </row>
    <row r="29777">
      <c r="A29777" t="inlineStr">
        <is>
          <t>magnum</t>
        </is>
      </c>
      <c r="B29777" t="inlineStr">
        <is>
          <t>f0d49da37d8801e921a61261a58017ba1e68eeaa</t>
        </is>
      </c>
      <c r="C29777" t="inlineStr">
        <is>
          <t>2019-04-10 12:13:28+00:00</t>
        </is>
      </c>
      <c r="D29777" t="inlineStr">
        <is>
          <t>add</t>
        </is>
      </c>
      <c r="E29777" t="inlineStr">
        <is>
          <t>oslo.upgradecheck</t>
        </is>
      </c>
      <c r="F29777" t="inlineStr">
        <is>
          <t>&gt;=0.1.1</t>
        </is>
      </c>
      <c r="G29777" t="inlineStr"/>
      <c r="H29777" t="inlineStr"/>
    </row>
    <row r="29778">
      <c r="A29778" t="inlineStr">
        <is>
          <t>magnum</t>
        </is>
      </c>
      <c r="B29778" t="inlineStr">
        <is>
          <t>6777ba5640b5be87fe48561f9a8a63403b7d9d95</t>
        </is>
      </c>
      <c r="C29778" t="inlineStr">
        <is>
          <t>2019-04-16 19:08:42+00:00</t>
        </is>
      </c>
      <c r="D29778" t="inlineStr">
        <is>
          <t>verchange</t>
        </is>
      </c>
      <c r="E29778" t="inlineStr">
        <is>
          <t>PyYAML</t>
        </is>
      </c>
      <c r="F29778" t="inlineStr">
        <is>
          <t>&gt;=3.10.0</t>
        </is>
      </c>
      <c r="G29778" t="inlineStr">
        <is>
          <t>PyYAML</t>
        </is>
      </c>
      <c r="H29778" t="inlineStr">
        <is>
          <t>&gt;=3.10</t>
        </is>
      </c>
    </row>
    <row r="29779">
      <c r="A29779" t="inlineStr">
        <is>
          <t>magnum</t>
        </is>
      </c>
      <c r="B29779" t="inlineStr">
        <is>
          <t>5e66b4fe637e56f2719edae6e21aab354792bb30</t>
        </is>
      </c>
      <c r="C29779" t="inlineStr">
        <is>
          <t>2019-10-16 12:35:41+00:00</t>
        </is>
      </c>
      <c r="D29779" t="inlineStr">
        <is>
          <t>add</t>
        </is>
      </c>
      <c r="E29779" t="inlineStr">
        <is>
          <t>python-cinderclient</t>
        </is>
      </c>
      <c r="F29779" t="inlineStr">
        <is>
          <t>&gt;=2.2.0</t>
        </is>
      </c>
      <c r="G29779" t="inlineStr"/>
      <c r="H29779" t="inlineStr"/>
    </row>
    <row r="29780">
      <c r="A29780" t="inlineStr">
        <is>
          <t>magnum</t>
        </is>
      </c>
      <c r="B29780" t="inlineStr">
        <is>
          <t>c6e536ae071550077f192562e3a6df33fd01ee04</t>
        </is>
      </c>
      <c r="C29780" t="inlineStr">
        <is>
          <t>2020-05-13 10:42:09+00:00</t>
        </is>
      </c>
      <c r="D29780" t="inlineStr">
        <is>
          <t>rem</t>
        </is>
      </c>
      <c r="E29780" t="inlineStr"/>
      <c r="F29780" t="inlineStr"/>
      <c r="G29780" t="inlineStr">
        <is>
          <t>enum34</t>
        </is>
      </c>
      <c r="H29780" t="inlineStr">
        <is>
          <t>&gt;=1.0.4</t>
        </is>
      </c>
    </row>
    <row r="29781">
      <c r="A29781" t="inlineStr">
        <is>
          <t>InstaPy</t>
        </is>
      </c>
      <c r="B29781" t="inlineStr">
        <is>
          <t>90ca1c0299be71bd0d2f8349723dfc640458b708</t>
        </is>
      </c>
      <c r="C29781" t="inlineStr">
        <is>
          <t>2019-02-21 20:48:32+00:00</t>
        </is>
      </c>
      <c r="D29781" t="inlineStr">
        <is>
          <t>verchange</t>
        </is>
      </c>
      <c r="E29781" t="inlineStr">
        <is>
          <t>instapy-chromedriver</t>
        </is>
      </c>
      <c r="F29781" t="inlineStr">
        <is>
          <t>&gt;=2.44</t>
        </is>
      </c>
      <c r="G29781" t="inlineStr">
        <is>
          <t>instapy-chromedriver</t>
        </is>
      </c>
      <c r="H29781">
        <f>=2.44</f>
        <v/>
      </c>
    </row>
    <row r="29782">
      <c r="A29782" t="inlineStr">
        <is>
          <t>InstaPy</t>
        </is>
      </c>
      <c r="B29782" t="inlineStr">
        <is>
          <t>69fddc97e236d4b2f1c6cb72f28e6dc218d77366</t>
        </is>
      </c>
      <c r="C29782" t="inlineStr">
        <is>
          <t>2019-03-11 14:24:31+00:00</t>
        </is>
      </c>
      <c r="D29782" t="inlineStr">
        <is>
          <t>verchange</t>
        </is>
      </c>
      <c r="E29782" t="inlineStr">
        <is>
          <t>instapy-chromedriver</t>
        </is>
      </c>
      <c r="F29782" t="inlineStr"/>
      <c r="G29782" t="inlineStr">
        <is>
          <t>instapy-chromedriver</t>
        </is>
      </c>
      <c r="H29782" t="inlineStr">
        <is>
          <t>&gt;=2.44</t>
        </is>
      </c>
    </row>
    <row r="29783">
      <c r="A29783" t="inlineStr">
        <is>
          <t>InstaPy</t>
        </is>
      </c>
      <c r="B29783" t="inlineStr">
        <is>
          <t>d4d57a70c60f1b2ca08d6d2c480f1e4cd2aa2ae0</t>
        </is>
      </c>
      <c r="C29783" t="inlineStr">
        <is>
          <t>2019-06-03 11:01:55+00:00</t>
        </is>
      </c>
      <c r="D29783" t="inlineStr">
        <is>
          <t>verchange</t>
        </is>
      </c>
      <c r="E29783" t="inlineStr">
        <is>
          <t>PyVirtualDisplay</t>
        </is>
      </c>
      <c r="F29783" t="inlineStr">
        <is>
          <t>&gt;=0.2.1</t>
        </is>
      </c>
      <c r="G29783" t="inlineStr">
        <is>
          <t>PyVirtualDisplay</t>
        </is>
      </c>
      <c r="H29783" t="inlineStr">
        <is>
          <t>&gt;=0.2.1</t>
        </is>
      </c>
    </row>
    <row r="29784">
      <c r="A29784" t="inlineStr">
        <is>
          <t>InstaPy</t>
        </is>
      </c>
      <c r="B29784" t="inlineStr">
        <is>
          <t>465d3dc0c91fedd1619a1f9494189f34069d1d56</t>
        </is>
      </c>
      <c r="C29784" t="inlineStr">
        <is>
          <t>2019-07-22 21:16:20+00:00</t>
        </is>
      </c>
      <c r="D29784" t="inlineStr">
        <is>
          <t>add</t>
        </is>
      </c>
      <c r="E29784" t="inlineStr">
        <is>
          <t>fake-useragent</t>
        </is>
      </c>
      <c r="F29784" t="inlineStr"/>
      <c r="G29784" t="inlineStr"/>
      <c r="H29784" t="inlineStr"/>
    </row>
    <row r="29785">
      <c r="A29785" t="inlineStr">
        <is>
          <t>InstaPy</t>
        </is>
      </c>
      <c r="B29785" t="inlineStr">
        <is>
          <t>36e0589426afe7995fbff724a3dfde910cbe31ff</t>
        </is>
      </c>
      <c r="C29785" t="inlineStr">
        <is>
          <t>2019-08-12 10:36:57+00:00</t>
        </is>
      </c>
      <c r="D29785" t="inlineStr">
        <is>
          <t>add</t>
        </is>
      </c>
      <c r="E29785" t="inlineStr">
        <is>
          <t>webdriverdownloader</t>
        </is>
      </c>
      <c r="F29785" t="inlineStr"/>
      <c r="G29785" t="inlineStr"/>
      <c r="H29785" t="inlineStr"/>
    </row>
    <row r="29786">
      <c r="A29786" t="inlineStr">
        <is>
          <t>InstaPy</t>
        </is>
      </c>
      <c r="B29786" t="inlineStr">
        <is>
          <t>36e0589426afe7995fbff724a3dfde910cbe31ff</t>
        </is>
      </c>
      <c r="C29786" t="inlineStr">
        <is>
          <t>2019-08-12 10:36:57+00:00</t>
        </is>
      </c>
      <c r="D29786" t="inlineStr">
        <is>
          <t>rem</t>
        </is>
      </c>
      <c r="E29786" t="inlineStr"/>
      <c r="F29786" t="inlineStr"/>
      <c r="G29786" t="inlineStr">
        <is>
          <t>instapy-chromedriver</t>
        </is>
      </c>
      <c r="H29786" t="inlineStr"/>
    </row>
    <row r="29787">
      <c r="A29787" t="inlineStr">
        <is>
          <t>InstaPy</t>
        </is>
      </c>
      <c r="B29787" t="inlineStr">
        <is>
          <t>36e0589426afe7995fbff724a3dfde910cbe31ff</t>
        </is>
      </c>
      <c r="C29787" t="inlineStr">
        <is>
          <t>2019-08-12 10:36:57+00:00</t>
        </is>
      </c>
      <c r="D29787" t="inlineStr">
        <is>
          <t>rem</t>
        </is>
      </c>
      <c r="E29787" t="inlineStr"/>
      <c r="F29787" t="inlineStr"/>
      <c r="G29787" t="inlineStr">
        <is>
          <t>fake-useragent</t>
        </is>
      </c>
      <c r="H29787" t="inlineStr"/>
    </row>
    <row r="29788">
      <c r="A29788" t="inlineStr">
        <is>
          <t>InstaPy</t>
        </is>
      </c>
      <c r="B29788" t="inlineStr">
        <is>
          <t>e7fa6359f3f7e94286b4da102220f9128982cb54</t>
        </is>
      </c>
      <c r="C29788" t="inlineStr">
        <is>
          <t>2019-09-08 10:49:23+00:00</t>
        </is>
      </c>
      <c r="D29788" t="inlineStr">
        <is>
          <t>verchange</t>
        </is>
      </c>
      <c r="E29788" t="inlineStr">
        <is>
          <t>jsonschema</t>
        </is>
      </c>
      <c r="F29788" t="inlineStr">
        <is>
          <t>&gt;=2.6.0;&lt;3</t>
        </is>
      </c>
      <c r="G29788" t="inlineStr">
        <is>
          <t>jsonschema</t>
        </is>
      </c>
      <c r="H29788" t="inlineStr">
        <is>
          <t>&gt;=2.6.0</t>
        </is>
      </c>
    </row>
    <row r="29789">
      <c r="A29789" t="inlineStr">
        <is>
          <t>InstaPy</t>
        </is>
      </c>
      <c r="B29789" t="inlineStr">
        <is>
          <t>e7fa6359f3f7e94286b4da102220f9128982cb54</t>
        </is>
      </c>
      <c r="C29789" t="inlineStr">
        <is>
          <t>2019-09-08 10:49:23+00:00</t>
        </is>
      </c>
      <c r="D29789" t="inlineStr">
        <is>
          <t>add</t>
        </is>
      </c>
      <c r="E29789" t="inlineStr">
        <is>
          <t>python-telegram-bot</t>
        </is>
      </c>
      <c r="F29789" t="inlineStr">
        <is>
          <t>&gt;=12.0.0</t>
        </is>
      </c>
      <c r="G29789" t="inlineStr"/>
      <c r="H29789" t="inlineStr"/>
    </row>
    <row r="29790">
      <c r="A29790" t="inlineStr">
        <is>
          <t>neutron</t>
        </is>
      </c>
      <c r="B29790" t="inlineStr">
        <is>
          <t>8cb9d895675f2a89c6b741da4b594f416fbeee5a</t>
        </is>
      </c>
      <c r="C29790" t="inlineStr">
        <is>
          <t>2014-04-03 18:38:15+00:00</t>
        </is>
      </c>
      <c r="D29790" t="inlineStr">
        <is>
          <t>verchange</t>
        </is>
      </c>
      <c r="E29790" t="inlineStr">
        <is>
          <t>python-neutronclient</t>
        </is>
      </c>
      <c r="F29790" t="inlineStr">
        <is>
          <t>&gt;=2.3.4;&lt;3</t>
        </is>
      </c>
      <c r="G29790" t="inlineStr">
        <is>
          <t>python-neutronclient</t>
        </is>
      </c>
      <c r="H29790" t="inlineStr">
        <is>
          <t>&gt;=2.3.0;&lt;3</t>
        </is>
      </c>
    </row>
    <row r="29791">
      <c r="A29791" t="inlineStr">
        <is>
          <t>neutron</t>
        </is>
      </c>
      <c r="B29791" t="inlineStr">
        <is>
          <t>3f10716719454cf42eba618aca14f1c9df68822f</t>
        </is>
      </c>
      <c r="C29791" t="inlineStr">
        <is>
          <t>2014-08-07 22:55:48+00:00</t>
        </is>
      </c>
      <c r="D29791" t="inlineStr">
        <is>
          <t>verchange</t>
        </is>
      </c>
      <c r="E29791" t="inlineStr">
        <is>
          <t>six</t>
        </is>
      </c>
      <c r="F29791" t="inlineStr">
        <is>
          <t>&gt;=1.6.0</t>
        </is>
      </c>
      <c r="G29791" t="inlineStr">
        <is>
          <t>six</t>
        </is>
      </c>
      <c r="H29791" t="inlineStr">
        <is>
          <t>&gt;=1.5.2</t>
        </is>
      </c>
    </row>
    <row r="29792">
      <c r="A29792" t="inlineStr">
        <is>
          <t>neutron</t>
        </is>
      </c>
      <c r="B29792" t="inlineStr">
        <is>
          <t>3f10716719454cf42eba618aca14f1c9df68822f</t>
        </is>
      </c>
      <c r="C29792" t="inlineStr">
        <is>
          <t>2014-08-07 22:55:48+00:00</t>
        </is>
      </c>
      <c r="D29792" t="inlineStr">
        <is>
          <t>verchange</t>
        </is>
      </c>
      <c r="E29792" t="inlineStr">
        <is>
          <t>Routes</t>
        </is>
      </c>
      <c r="F29792" t="inlineStr">
        <is>
          <t>&gt;=1.12.3;!=2.0</t>
        </is>
      </c>
      <c r="G29792" t="inlineStr">
        <is>
          <t>Routes</t>
        </is>
      </c>
      <c r="H29792" t="inlineStr">
        <is>
          <t>&gt;=1.12.3</t>
        </is>
      </c>
    </row>
    <row r="29793">
      <c r="A29793" t="inlineStr">
        <is>
          <t>neutron</t>
        </is>
      </c>
      <c r="B29793" t="inlineStr">
        <is>
          <t>3f10716719454cf42eba618aca14f1c9df68822f</t>
        </is>
      </c>
      <c r="C29793" t="inlineStr">
        <is>
          <t>2014-08-07 22:55:48+00:00</t>
        </is>
      </c>
      <c r="D29793" t="inlineStr">
        <is>
          <t>verchange</t>
        </is>
      </c>
      <c r="E29793" t="inlineStr">
        <is>
          <t>SQLAlchemy</t>
        </is>
      </c>
      <c r="F29793" t="inlineStr">
        <is>
          <t>&lt;=0.9.99;!=0.9.5;&gt;=0.7.8</t>
        </is>
      </c>
      <c r="G29793" t="inlineStr">
        <is>
          <t>SQLAlchemy</t>
        </is>
      </c>
      <c r="H29793" t="inlineStr">
        <is>
          <t>&lt;=0.9.99;&gt;=0.7.8</t>
        </is>
      </c>
    </row>
    <row r="29794">
      <c r="A29794" t="inlineStr">
        <is>
          <t>neutron</t>
        </is>
      </c>
      <c r="B29794" t="inlineStr">
        <is>
          <t>501e498c60eac6133cea3ee400fa3d74c5d89502</t>
        </is>
      </c>
      <c r="C29794" t="inlineStr">
        <is>
          <t>2014-09-20 14:44:38+00:00</t>
        </is>
      </c>
      <c r="D29794" t="inlineStr">
        <is>
          <t>verchange</t>
        </is>
      </c>
      <c r="E29794" t="inlineStr">
        <is>
          <t>Routes</t>
        </is>
      </c>
      <c r="F29794" t="inlineStr">
        <is>
          <t>&gt;=1.12.3;!=2.0</t>
        </is>
      </c>
      <c r="G29794" t="inlineStr">
        <is>
          <t>Routes</t>
        </is>
      </c>
      <c r="H29794" t="inlineStr">
        <is>
          <t>&gt;=1.12.3</t>
        </is>
      </c>
    </row>
    <row r="29795">
      <c r="A29795" t="inlineStr">
        <is>
          <t>neutron</t>
        </is>
      </c>
      <c r="B29795" t="inlineStr">
        <is>
          <t>501e498c60eac6133cea3ee400fa3d74c5d89502</t>
        </is>
      </c>
      <c r="C29795" t="inlineStr">
        <is>
          <t>2014-09-20 14:44:38+00:00</t>
        </is>
      </c>
      <c r="D29795" t="inlineStr">
        <is>
          <t>verchange</t>
        </is>
      </c>
      <c r="E29795" t="inlineStr">
        <is>
          <t>alembic</t>
        </is>
      </c>
      <c r="F29795" t="inlineStr">
        <is>
          <t>&gt;=0.4.1;&lt;0.6.4</t>
        </is>
      </c>
      <c r="G29795" t="inlineStr">
        <is>
          <t>alembic</t>
        </is>
      </c>
      <c r="H29795" t="inlineStr">
        <is>
          <t>&gt;=0.4.1</t>
        </is>
      </c>
    </row>
    <row r="29796">
      <c r="A29796" t="inlineStr">
        <is>
          <t>neutron</t>
        </is>
      </c>
      <c r="B29796" t="inlineStr">
        <is>
          <t>2e9756c7f1c358e59887797b0809cc0a4a621841</t>
        </is>
      </c>
      <c r="C29796" t="inlineStr">
        <is>
          <t>2014-10-02 23:25:26+00:00</t>
        </is>
      </c>
      <c r="D29796" t="inlineStr">
        <is>
          <t>rem</t>
        </is>
      </c>
      <c r="E29796" t="inlineStr"/>
      <c r="F29796" t="inlineStr"/>
      <c r="G29796" t="inlineStr">
        <is>
          <t>amqplib</t>
        </is>
      </c>
      <c r="H29796" t="inlineStr">
        <is>
          <t>&gt;=0.6.1</t>
        </is>
      </c>
    </row>
    <row r="29797">
      <c r="A29797" t="inlineStr">
        <is>
          <t>neutron</t>
        </is>
      </c>
      <c r="B29797" t="inlineStr">
        <is>
          <t>dd715d9bb9e06d4e12e2c20b8e6f947748d67a1a</t>
        </is>
      </c>
      <c r="C29797" t="inlineStr">
        <is>
          <t>2015-02-05 15:42:57+00:00</t>
        </is>
      </c>
      <c r="D29797" t="inlineStr">
        <is>
          <t>verchange</t>
        </is>
      </c>
      <c r="E29797" t="inlineStr">
        <is>
          <t>eventlet</t>
        </is>
      </c>
      <c r="F29797" t="inlineStr">
        <is>
          <t>&lt;0.16.0;&gt;=0.15.1</t>
        </is>
      </c>
      <c r="G29797" t="inlineStr">
        <is>
          <t>eventlet</t>
        </is>
      </c>
      <c r="H29797" t="inlineStr">
        <is>
          <t>&gt;=0.15.1</t>
        </is>
      </c>
    </row>
    <row r="29798">
      <c r="A29798" t="inlineStr">
        <is>
          <t>neutron</t>
        </is>
      </c>
      <c r="B29798" t="inlineStr">
        <is>
          <t>dd715d9bb9e06d4e12e2c20b8e6f947748d67a1a</t>
        </is>
      </c>
      <c r="C29798" t="inlineStr">
        <is>
          <t>2015-02-05 15:42:57+00:00</t>
        </is>
      </c>
      <c r="D29798" t="inlineStr">
        <is>
          <t>verchange</t>
        </is>
      </c>
      <c r="E29798" t="inlineStr">
        <is>
          <t>oslo.db</t>
        </is>
      </c>
      <c r="F29798" t="inlineStr">
        <is>
          <t>&lt;1.1;&gt;=1.0.0</t>
        </is>
      </c>
      <c r="G29798" t="inlineStr">
        <is>
          <t>oslo.db</t>
        </is>
      </c>
      <c r="H29798" t="inlineStr">
        <is>
          <t>&gt;=1.0.0</t>
        </is>
      </c>
    </row>
    <row r="29799">
      <c r="A29799" t="inlineStr">
        <is>
          <t>neutron</t>
        </is>
      </c>
      <c r="B29799" t="inlineStr">
        <is>
          <t>dd715d9bb9e06d4e12e2c20b8e6f947748d67a1a</t>
        </is>
      </c>
      <c r="C29799" t="inlineStr">
        <is>
          <t>2015-02-05 15:42:57+00:00</t>
        </is>
      </c>
      <c r="D29799" t="inlineStr">
        <is>
          <t>verchange</t>
        </is>
      </c>
      <c r="E29799" t="inlineStr">
        <is>
          <t>oslo.messaging</t>
        </is>
      </c>
      <c r="F29799" t="inlineStr">
        <is>
          <t>&lt;1.6.0;&gt;=1.4.0;!=1.5.0</t>
        </is>
      </c>
      <c r="G29799" t="inlineStr">
        <is>
          <t>oslo.messaging</t>
        </is>
      </c>
      <c r="H29799" t="inlineStr">
        <is>
          <t>&gt;=1.4.0;!=1.5.0</t>
        </is>
      </c>
    </row>
    <row r="29800">
      <c r="A29800" t="inlineStr">
        <is>
          <t>neutron</t>
        </is>
      </c>
      <c r="B29800" t="inlineStr">
        <is>
          <t>dd715d9bb9e06d4e12e2c20b8e6f947748d67a1a</t>
        </is>
      </c>
      <c r="C29800" t="inlineStr">
        <is>
          <t>2015-02-05 15:42:57+00:00</t>
        </is>
      </c>
      <c r="D29800" t="inlineStr">
        <is>
          <t>verchange</t>
        </is>
      </c>
      <c r="E29800" t="inlineStr">
        <is>
          <t>SQLAlchemy</t>
        </is>
      </c>
      <c r="F29800" t="inlineStr">
        <is>
          <t>!=0.9.3;!=0.9.4;!=0.9.6;&lt;=0.9.99;!=0.9.0;!=0.9.5;!=0.9.1;!=0.9.2;&gt;=0.8.4</t>
        </is>
      </c>
      <c r="G29800" t="inlineStr">
        <is>
          <t>SQLAlchemy</t>
        </is>
      </c>
      <c r="H29800" t="inlineStr">
        <is>
          <t>&gt;=0.9.7;&lt;=0.9.99;&lt;=0.8.99;&gt;=0.8.4</t>
        </is>
      </c>
    </row>
    <row r="29801">
      <c r="A29801" t="inlineStr">
        <is>
          <t>neutron</t>
        </is>
      </c>
      <c r="B29801" t="inlineStr">
        <is>
          <t>307db0c3d36603fa997f9aa32368d575e841b8d3</t>
        </is>
      </c>
      <c r="C29801" t="inlineStr">
        <is>
          <t>2015-03-13 00:18:08+00:00</t>
        </is>
      </c>
      <c r="D29801" t="inlineStr">
        <is>
          <t>verchange</t>
        </is>
      </c>
      <c r="E29801" t="inlineStr">
        <is>
          <t>oslo.rootwrap</t>
        </is>
      </c>
      <c r="F29801" t="inlineStr">
        <is>
          <t>&lt;1.4</t>
        </is>
      </c>
      <c r="G29801" t="inlineStr">
        <is>
          <t>oslo.rootwrap</t>
        </is>
      </c>
      <c r="H29801" t="inlineStr"/>
    </row>
    <row r="29802">
      <c r="A29802" t="inlineStr">
        <is>
          <t>neutron</t>
        </is>
      </c>
      <c r="B29802" t="inlineStr">
        <is>
          <t>307db0c3d36603fa997f9aa32368d575e841b8d3</t>
        </is>
      </c>
      <c r="C29802" t="inlineStr">
        <is>
          <t>2015-03-13 00:18:08+00:00</t>
        </is>
      </c>
      <c r="D29802" t="inlineStr">
        <is>
          <t>verchange</t>
        </is>
      </c>
      <c r="E29802" t="inlineStr">
        <is>
          <t>oslo.config</t>
        </is>
      </c>
      <c r="F29802" t="inlineStr">
        <is>
          <t>&lt;1.5;&gt;=1.2.0</t>
        </is>
      </c>
      <c r="G29802" t="inlineStr">
        <is>
          <t>oslo.config</t>
        </is>
      </c>
      <c r="H29802" t="inlineStr">
        <is>
          <t>&gt;=1.2.0</t>
        </is>
      </c>
    </row>
    <row r="29803">
      <c r="A29803" t="inlineStr">
        <is>
          <t>neutron</t>
        </is>
      </c>
      <c r="B29803" t="inlineStr">
        <is>
          <t>307db0c3d36603fa997f9aa32368d575e841b8d3</t>
        </is>
      </c>
      <c r="C29803" t="inlineStr">
        <is>
          <t>2015-03-13 00:18:08+00:00</t>
        </is>
      </c>
      <c r="D29803" t="inlineStr">
        <is>
          <t>verchange</t>
        </is>
      </c>
      <c r="E29803" t="inlineStr">
        <is>
          <t>python-novaclient</t>
        </is>
      </c>
      <c r="F29803" t="inlineStr">
        <is>
          <t>&lt;2.21;&gt;=2.17.0</t>
        </is>
      </c>
      <c r="G29803" t="inlineStr">
        <is>
          <t>python-novaclient</t>
        </is>
      </c>
      <c r="H29803" t="inlineStr">
        <is>
          <t>&gt;=2.17.0</t>
        </is>
      </c>
    </row>
    <row r="29804">
      <c r="A29804" t="inlineStr">
        <is>
          <t>neutron</t>
        </is>
      </c>
      <c r="B29804" t="inlineStr">
        <is>
          <t>307db0c3d36603fa997f9aa32368d575e841b8d3</t>
        </is>
      </c>
      <c r="C29804" t="inlineStr">
        <is>
          <t>2015-03-13 00:18:08+00:00</t>
        </is>
      </c>
      <c r="D29804" t="inlineStr">
        <is>
          <t>verchange</t>
        </is>
      </c>
      <c r="E29804" t="inlineStr">
        <is>
          <t>python-keystoneclient</t>
        </is>
      </c>
      <c r="F29804" t="inlineStr">
        <is>
          <t>&gt;=0.7.0;&lt;=0.11.2</t>
        </is>
      </c>
      <c r="G29804" t="inlineStr">
        <is>
          <t>python-keystoneclient</t>
        </is>
      </c>
      <c r="H29804" t="inlineStr">
        <is>
          <t>&gt;=0.7.0</t>
        </is>
      </c>
    </row>
    <row r="29805">
      <c r="A29805" t="inlineStr">
        <is>
          <t>neutron</t>
        </is>
      </c>
      <c r="B29805" t="inlineStr">
        <is>
          <t>307db0c3d36603fa997f9aa32368d575e841b8d3</t>
        </is>
      </c>
      <c r="C29805" t="inlineStr">
        <is>
          <t>2015-03-13 00:18:08+00:00</t>
        </is>
      </c>
      <c r="D29805" t="inlineStr">
        <is>
          <t>verchange</t>
        </is>
      </c>
      <c r="E29805" t="inlineStr">
        <is>
          <t>python-neutronclient</t>
        </is>
      </c>
      <c r="F29805" t="inlineStr">
        <is>
          <t>&gt;=2.3.4;&lt;2.3.11</t>
        </is>
      </c>
      <c r="G29805" t="inlineStr">
        <is>
          <t>python-neutronclient</t>
        </is>
      </c>
      <c r="H29805" t="inlineStr">
        <is>
          <t>&gt;=2.3.4;&lt;3</t>
        </is>
      </c>
    </row>
    <row r="29806">
      <c r="A29806" t="inlineStr">
        <is>
          <t>neutron</t>
        </is>
      </c>
      <c r="B29806" t="inlineStr">
        <is>
          <t>307db0c3d36603fa997f9aa32368d575e841b8d3</t>
        </is>
      </c>
      <c r="C29806" t="inlineStr">
        <is>
          <t>2015-03-13 00:18:08+00:00</t>
        </is>
      </c>
      <c r="D29806" t="inlineStr">
        <is>
          <t>verchange</t>
        </is>
      </c>
      <c r="E29806" t="inlineStr">
        <is>
          <t>eventlet</t>
        </is>
      </c>
      <c r="F29806" t="inlineStr">
        <is>
          <t>&lt;0.16.0;&gt;=0.13.0</t>
        </is>
      </c>
      <c r="G29806" t="inlineStr">
        <is>
          <t>eventlet</t>
        </is>
      </c>
      <c r="H29806" t="inlineStr">
        <is>
          <t>&gt;=0.13.0</t>
        </is>
      </c>
    </row>
    <row r="29807">
      <c r="A29807" t="inlineStr">
        <is>
          <t>neutron</t>
        </is>
      </c>
      <c r="B29807" t="inlineStr">
        <is>
          <t>307db0c3d36603fa997f9aa32368d575e841b8d3</t>
        </is>
      </c>
      <c r="C29807" t="inlineStr">
        <is>
          <t>2015-03-13 00:18:08+00:00</t>
        </is>
      </c>
      <c r="D29807" t="inlineStr">
        <is>
          <t>verchange</t>
        </is>
      </c>
      <c r="E29807" t="inlineStr">
        <is>
          <t>stevedore</t>
        </is>
      </c>
      <c r="F29807" t="inlineStr">
        <is>
          <t>&gt;=0.14;&lt;1.2</t>
        </is>
      </c>
      <c r="G29807" t="inlineStr">
        <is>
          <t>stevedore</t>
        </is>
      </c>
      <c r="H29807" t="inlineStr">
        <is>
          <t>&gt;=0.14</t>
        </is>
      </c>
    </row>
    <row r="29808">
      <c r="A29808" t="inlineStr">
        <is>
          <t>neutron</t>
        </is>
      </c>
      <c r="B29808" t="inlineStr">
        <is>
          <t>96b5962646510ee67b322aa82242e02e3edfaa83</t>
        </is>
      </c>
      <c r="C29808" t="inlineStr">
        <is>
          <t>2015-04-10 06:08:17+00:00</t>
        </is>
      </c>
      <c r="D29808" t="inlineStr">
        <is>
          <t>verchange</t>
        </is>
      </c>
      <c r="E29808" t="inlineStr">
        <is>
          <t>keystonemiddleware</t>
        </is>
      </c>
      <c r="F29808" t="inlineStr">
        <is>
          <t>&lt;1.4.0;&gt;=1.0.0</t>
        </is>
      </c>
      <c r="G29808" t="inlineStr">
        <is>
          <t>keystonemiddleware</t>
        </is>
      </c>
      <c r="H29808" t="inlineStr">
        <is>
          <t>&gt;=1.0.0</t>
        </is>
      </c>
    </row>
    <row r="29809">
      <c r="A29809" t="inlineStr">
        <is>
          <t>neutron</t>
        </is>
      </c>
      <c r="B29809" t="inlineStr">
        <is>
          <t>96b5962646510ee67b322aa82242e02e3edfaa83</t>
        </is>
      </c>
      <c r="C29809" t="inlineStr">
        <is>
          <t>2015-04-10 06:08:17+00:00</t>
        </is>
      </c>
      <c r="D29809" t="inlineStr">
        <is>
          <t>verchange</t>
        </is>
      </c>
      <c r="E29809" t="inlineStr">
        <is>
          <t>oslo.rootwrap</t>
        </is>
      </c>
      <c r="F29809" t="inlineStr">
        <is>
          <t>&gt;=1.3.0;&lt;=1.5.0</t>
        </is>
      </c>
      <c r="G29809" t="inlineStr">
        <is>
          <t>oslo.rootwrap</t>
        </is>
      </c>
      <c r="H29809" t="inlineStr">
        <is>
          <t>&gt;=1.3.0</t>
        </is>
      </c>
    </row>
    <row r="29810">
      <c r="A29810" t="inlineStr">
        <is>
          <t>neutron</t>
        </is>
      </c>
      <c r="B29810" t="inlineStr">
        <is>
          <t>96b5962646510ee67b322aa82242e02e3edfaa83</t>
        </is>
      </c>
      <c r="C29810" t="inlineStr">
        <is>
          <t>2015-04-10 06:08:17+00:00</t>
        </is>
      </c>
      <c r="D29810" t="inlineStr">
        <is>
          <t>verchange</t>
        </is>
      </c>
      <c r="E29810" t="inlineStr">
        <is>
          <t>python-keystoneclient</t>
        </is>
      </c>
      <c r="F29810" t="inlineStr">
        <is>
          <t>&lt;=1.1.0;&gt;=0.10.0</t>
        </is>
      </c>
      <c r="G29810" t="inlineStr">
        <is>
          <t>python-keystoneclient</t>
        </is>
      </c>
      <c r="H29810" t="inlineStr">
        <is>
          <t>&gt;=0.10.0</t>
        </is>
      </c>
    </row>
    <row r="29811">
      <c r="A29811" t="inlineStr">
        <is>
          <t>neutron</t>
        </is>
      </c>
      <c r="B29811" t="inlineStr">
        <is>
          <t>96b5962646510ee67b322aa82242e02e3edfaa83</t>
        </is>
      </c>
      <c r="C29811" t="inlineStr">
        <is>
          <t>2015-04-10 06:08:17+00:00</t>
        </is>
      </c>
      <c r="D29811" t="inlineStr">
        <is>
          <t>verchange</t>
        </is>
      </c>
      <c r="E29811" t="inlineStr">
        <is>
          <t>requests</t>
        </is>
      </c>
      <c r="F29811" t="inlineStr">
        <is>
          <t>&gt;=2.1.0;!=2.4.0;&lt;=2.2.1</t>
        </is>
      </c>
      <c r="G29811" t="inlineStr">
        <is>
          <t>requests</t>
        </is>
      </c>
      <c r="H29811" t="inlineStr">
        <is>
          <t>&gt;=1.2.1;!=2.4.0</t>
        </is>
      </c>
    </row>
    <row r="29812">
      <c r="A29812" t="inlineStr">
        <is>
          <t>neutron</t>
        </is>
      </c>
      <c r="B29812" t="inlineStr">
        <is>
          <t>96b5962646510ee67b322aa82242e02e3edfaa83</t>
        </is>
      </c>
      <c r="C29812" t="inlineStr">
        <is>
          <t>2015-04-10 06:08:17+00:00</t>
        </is>
      </c>
      <c r="D29812" t="inlineStr">
        <is>
          <t>verchange</t>
        </is>
      </c>
      <c r="E29812" t="inlineStr">
        <is>
          <t>stevedore</t>
        </is>
      </c>
      <c r="F29812" t="inlineStr">
        <is>
          <t>&gt;=1.0.0;&lt;=1.2.0</t>
        </is>
      </c>
      <c r="G29812" t="inlineStr">
        <is>
          <t>stevedore</t>
        </is>
      </c>
      <c r="H29812" t="inlineStr">
        <is>
          <t>&gt;=1.0.0</t>
        </is>
      </c>
    </row>
    <row r="29813">
      <c r="A29813" t="inlineStr">
        <is>
          <t>neutron</t>
        </is>
      </c>
      <c r="B29813" t="inlineStr">
        <is>
          <t>96b5962646510ee67b322aa82242e02e3edfaa83</t>
        </is>
      </c>
      <c r="C29813" t="inlineStr">
        <is>
          <t>2015-04-10 06:08:17+00:00</t>
        </is>
      </c>
      <c r="D29813" t="inlineStr">
        <is>
          <t>verchange</t>
        </is>
      </c>
      <c r="E29813" t="inlineStr">
        <is>
          <t>six</t>
        </is>
      </c>
      <c r="F29813" t="inlineStr">
        <is>
          <t>&lt;=1.9.0;&gt;=1.7.0</t>
        </is>
      </c>
      <c r="G29813" t="inlineStr">
        <is>
          <t>six</t>
        </is>
      </c>
      <c r="H29813" t="inlineStr">
        <is>
          <t>&gt;=1.7.0</t>
        </is>
      </c>
    </row>
    <row r="29814">
      <c r="A29814" t="inlineStr">
        <is>
          <t>neutron</t>
        </is>
      </c>
      <c r="B29814" t="inlineStr">
        <is>
          <t>96b5962646510ee67b322aa82242e02e3edfaa83</t>
        </is>
      </c>
      <c r="C29814" t="inlineStr">
        <is>
          <t>2015-04-10 06:08:17+00:00</t>
        </is>
      </c>
      <c r="D29814" t="inlineStr">
        <is>
          <t>verchange</t>
        </is>
      </c>
      <c r="E29814" t="inlineStr">
        <is>
          <t>WebOb</t>
        </is>
      </c>
      <c r="F29814" t="inlineStr">
        <is>
          <t>&lt;=1.3.1;&gt;=1.2.3</t>
        </is>
      </c>
      <c r="G29814" t="inlineStr">
        <is>
          <t>WebOb</t>
        </is>
      </c>
      <c r="H29814" t="inlineStr">
        <is>
          <t>&gt;=1.2.3</t>
        </is>
      </c>
    </row>
    <row r="29815">
      <c r="A29815" t="inlineStr">
        <is>
          <t>neutron</t>
        </is>
      </c>
      <c r="B29815" t="inlineStr">
        <is>
          <t>96b5962646510ee67b322aa82242e02e3edfaa83</t>
        </is>
      </c>
      <c r="C29815" t="inlineStr">
        <is>
          <t>2015-04-10 06:08:17+00:00</t>
        </is>
      </c>
      <c r="D29815" t="inlineStr">
        <is>
          <t>verchange</t>
        </is>
      </c>
      <c r="E29815" t="inlineStr">
        <is>
          <t>iso8601</t>
        </is>
      </c>
      <c r="F29815" t="inlineStr">
        <is>
          <t>&lt;=0.1.10;&gt;=0.1.9</t>
        </is>
      </c>
      <c r="G29815" t="inlineStr">
        <is>
          <t>iso8601</t>
        </is>
      </c>
      <c r="H29815" t="inlineStr">
        <is>
          <t>&gt;=0.1.9</t>
        </is>
      </c>
    </row>
    <row r="29816">
      <c r="A29816" t="inlineStr">
        <is>
          <t>neutron</t>
        </is>
      </c>
      <c r="B29816" t="inlineStr">
        <is>
          <t>96b5962646510ee67b322aa82242e02e3edfaa83</t>
        </is>
      </c>
      <c r="C29816" t="inlineStr">
        <is>
          <t>2015-04-10 06:08:17+00:00</t>
        </is>
      </c>
      <c r="D29816" t="inlineStr">
        <is>
          <t>verchange</t>
        </is>
      </c>
      <c r="E29816" t="inlineStr">
        <is>
          <t>eventlet</t>
        </is>
      </c>
      <c r="F29816" t="inlineStr">
        <is>
          <t>&gt;=0.15.1;&lt;=0.15.2</t>
        </is>
      </c>
      <c r="G29816" t="inlineStr">
        <is>
          <t>eventlet</t>
        </is>
      </c>
      <c r="H29816" t="inlineStr">
        <is>
          <t>&lt;0.16.0;&gt;=0.15.1</t>
        </is>
      </c>
    </row>
    <row r="29817">
      <c r="A29817" t="inlineStr">
        <is>
          <t>neutron</t>
        </is>
      </c>
      <c r="B29817" t="inlineStr">
        <is>
          <t>96b5962646510ee67b322aa82242e02e3edfaa83</t>
        </is>
      </c>
      <c r="C29817" t="inlineStr">
        <is>
          <t>2015-04-10 06:08:17+00:00</t>
        </is>
      </c>
      <c r="D29817" t="inlineStr">
        <is>
          <t>verchange</t>
        </is>
      </c>
      <c r="E29817" t="inlineStr">
        <is>
          <t>Paste</t>
        </is>
      </c>
      <c r="F29817" t="inlineStr">
        <is>
          <t>&lt;=1.7.5.1</t>
        </is>
      </c>
      <c r="G29817" t="inlineStr">
        <is>
          <t>Paste</t>
        </is>
      </c>
      <c r="H29817" t="inlineStr"/>
    </row>
    <row r="29818">
      <c r="A29818" t="inlineStr">
        <is>
          <t>neutron</t>
        </is>
      </c>
      <c r="B29818" t="inlineStr">
        <is>
          <t>96b5962646510ee67b322aa82242e02e3edfaa83</t>
        </is>
      </c>
      <c r="C29818" t="inlineStr">
        <is>
          <t>2015-04-10 06:08:17+00:00</t>
        </is>
      </c>
      <c r="D29818" t="inlineStr">
        <is>
          <t>verchange</t>
        </is>
      </c>
      <c r="E29818" t="inlineStr">
        <is>
          <t>Routes</t>
        </is>
      </c>
      <c r="F29818" t="inlineStr">
        <is>
          <t>&gt;=1.12.3;&lt;=2.1;!=2.0</t>
        </is>
      </c>
      <c r="G29818" t="inlineStr">
        <is>
          <t>Routes</t>
        </is>
      </c>
      <c r="H29818" t="inlineStr">
        <is>
          <t>&gt;=1.12.3;!=2.0</t>
        </is>
      </c>
    </row>
    <row r="29819">
      <c r="A29819" t="inlineStr">
        <is>
          <t>neutron</t>
        </is>
      </c>
      <c r="B29819" t="inlineStr">
        <is>
          <t>96b5962646510ee67b322aa82242e02e3edfaa83</t>
        </is>
      </c>
      <c r="C29819" t="inlineStr">
        <is>
          <t>2015-04-10 06:08:17+00:00</t>
        </is>
      </c>
      <c r="D29819" t="inlineStr">
        <is>
          <t>verchange</t>
        </is>
      </c>
      <c r="E29819" t="inlineStr">
        <is>
          <t>httplib2</t>
        </is>
      </c>
      <c r="F29819" t="inlineStr">
        <is>
          <t>&gt;=0.7.5;&lt;=0.9</t>
        </is>
      </c>
      <c r="G29819" t="inlineStr">
        <is>
          <t>httplib2</t>
        </is>
      </c>
      <c r="H29819" t="inlineStr">
        <is>
          <t>&gt;=0.7.5</t>
        </is>
      </c>
    </row>
    <row r="29820">
      <c r="A29820" t="inlineStr">
        <is>
          <t>neutron</t>
        </is>
      </c>
      <c r="B29820" t="inlineStr">
        <is>
          <t>96b5962646510ee67b322aa82242e02e3edfaa83</t>
        </is>
      </c>
      <c r="C29820" t="inlineStr">
        <is>
          <t>2015-04-10 06:08:17+00:00</t>
        </is>
      </c>
      <c r="D29820" t="inlineStr">
        <is>
          <t>verchange</t>
        </is>
      </c>
      <c r="E29820" t="inlineStr">
        <is>
          <t>oslo.config</t>
        </is>
      </c>
      <c r="F29820" t="inlineStr">
        <is>
          <t>&lt;=1.6.0;&gt;=1.4.0</t>
        </is>
      </c>
      <c r="G29820" t="inlineStr">
        <is>
          <t>oslo.config</t>
        </is>
      </c>
      <c r="H29820" t="inlineStr">
        <is>
          <t>&gt;=1.4.0</t>
        </is>
      </c>
    </row>
    <row r="29821">
      <c r="A29821" t="inlineStr">
        <is>
          <t>neutron</t>
        </is>
      </c>
      <c r="B29821" t="inlineStr">
        <is>
          <t>96b5962646510ee67b322aa82242e02e3edfaa83</t>
        </is>
      </c>
      <c r="C29821" t="inlineStr">
        <is>
          <t>2015-04-10 06:08:17+00:00</t>
        </is>
      </c>
      <c r="D29821" t="inlineStr">
        <is>
          <t>verchange</t>
        </is>
      </c>
      <c r="E29821" t="inlineStr">
        <is>
          <t>python-novaclient</t>
        </is>
      </c>
      <c r="F29821" t="inlineStr">
        <is>
          <t>&lt;=2.20.0;&gt;=2.18.0</t>
        </is>
      </c>
      <c r="G29821" t="inlineStr">
        <is>
          <t>python-novaclient</t>
        </is>
      </c>
      <c r="H29821" t="inlineStr">
        <is>
          <t>&gt;=2.18.0</t>
        </is>
      </c>
    </row>
    <row r="29822">
      <c r="A29822" t="inlineStr">
        <is>
          <t>neutron</t>
        </is>
      </c>
      <c r="B29822" t="inlineStr">
        <is>
          <t>96b5962646510ee67b322aa82242e02e3edfaa83</t>
        </is>
      </c>
      <c r="C29822" t="inlineStr">
        <is>
          <t>2015-04-10 06:08:17+00:00</t>
        </is>
      </c>
      <c r="D29822" t="inlineStr">
        <is>
          <t>verchange</t>
        </is>
      </c>
      <c r="E29822" t="inlineStr">
        <is>
          <t>oslo.messaging</t>
        </is>
      </c>
      <c r="F29822" t="inlineStr">
        <is>
          <t>&lt;1.5.0;&gt;=1.4.0</t>
        </is>
      </c>
      <c r="G29822" t="inlineStr">
        <is>
          <t>oslo.messaging</t>
        </is>
      </c>
      <c r="H29822" t="inlineStr">
        <is>
          <t>&lt;1.6.0;&gt;=1.4.0;!=1.5.0</t>
        </is>
      </c>
    </row>
    <row r="29823">
      <c r="A29823" t="inlineStr">
        <is>
          <t>neutron</t>
        </is>
      </c>
      <c r="B29823" t="inlineStr">
        <is>
          <t>96b5962646510ee67b322aa82242e02e3edfaa83</t>
        </is>
      </c>
      <c r="C29823" t="inlineStr">
        <is>
          <t>2015-04-10 06:08:17+00:00</t>
        </is>
      </c>
      <c r="D29823" t="inlineStr">
        <is>
          <t>verchange</t>
        </is>
      </c>
      <c r="E29823" t="inlineStr">
        <is>
          <t>Babel</t>
        </is>
      </c>
      <c r="F29823" t="inlineStr">
        <is>
          <t>&gt;=1.3;&lt;=1.3</t>
        </is>
      </c>
      <c r="G29823" t="inlineStr">
        <is>
          <t>Babel</t>
        </is>
      </c>
      <c r="H29823" t="inlineStr">
        <is>
          <t>&gt;=1.3</t>
        </is>
      </c>
    </row>
    <row r="29824">
      <c r="A29824" t="inlineStr">
        <is>
          <t>neutron</t>
        </is>
      </c>
      <c r="B29824" t="inlineStr">
        <is>
          <t>96b5962646510ee67b322aa82242e02e3edfaa83</t>
        </is>
      </c>
      <c r="C29824" t="inlineStr">
        <is>
          <t>2015-04-10 06:08:17+00:00</t>
        </is>
      </c>
      <c r="D29824" t="inlineStr">
        <is>
          <t>verchange</t>
        </is>
      </c>
      <c r="E29824" t="inlineStr">
        <is>
          <t>anyjson</t>
        </is>
      </c>
      <c r="F29824" t="inlineStr">
        <is>
          <t>&gt;=0.3.3;&lt;=0.3.3</t>
        </is>
      </c>
      <c r="G29824" t="inlineStr">
        <is>
          <t>anyjson</t>
        </is>
      </c>
      <c r="H29824" t="inlineStr">
        <is>
          <t>&gt;=0.3.3</t>
        </is>
      </c>
    </row>
    <row r="29825">
      <c r="A29825" t="inlineStr">
        <is>
          <t>neutron</t>
        </is>
      </c>
      <c r="B29825" t="inlineStr">
        <is>
          <t>96b5962646510ee67b322aa82242e02e3edfaa83</t>
        </is>
      </c>
      <c r="C29825" t="inlineStr">
        <is>
          <t>2015-04-10 06:08:17+00:00</t>
        </is>
      </c>
      <c r="D29825" t="inlineStr">
        <is>
          <t>verchange</t>
        </is>
      </c>
      <c r="E29825" t="inlineStr">
        <is>
          <t>alembic</t>
        </is>
      </c>
      <c r="F29825" t="inlineStr">
        <is>
          <t>&gt;=0.6.4;&lt;=0.7.4</t>
        </is>
      </c>
      <c r="G29825" t="inlineStr">
        <is>
          <t>alembic</t>
        </is>
      </c>
      <c r="H29825" t="inlineStr">
        <is>
          <t>&gt;=0.6.4</t>
        </is>
      </c>
    </row>
    <row r="29826">
      <c r="A29826" t="inlineStr">
        <is>
          <t>neutron</t>
        </is>
      </c>
      <c r="B29826" t="inlineStr">
        <is>
          <t>96b5962646510ee67b322aa82242e02e3edfaa83</t>
        </is>
      </c>
      <c r="C29826" t="inlineStr">
        <is>
          <t>2015-04-10 06:08:17+00:00</t>
        </is>
      </c>
      <c r="D29826" t="inlineStr">
        <is>
          <t>verchange</t>
        </is>
      </c>
      <c r="E29826" t="inlineStr">
        <is>
          <t>PasteDeploy</t>
        </is>
      </c>
      <c r="F29826" t="inlineStr">
        <is>
          <t>&gt;=1.5.0;&lt;=1.5.2</t>
        </is>
      </c>
      <c r="G29826" t="inlineStr">
        <is>
          <t>PasteDeploy</t>
        </is>
      </c>
      <c r="H29826" t="inlineStr">
        <is>
          <t>&gt;=1.5.0</t>
        </is>
      </c>
    </row>
    <row r="29827">
      <c r="A29827" t="inlineStr">
        <is>
          <t>neutron</t>
        </is>
      </c>
      <c r="B29827" t="inlineStr">
        <is>
          <t>96b5962646510ee67b322aa82242e02e3edfaa83</t>
        </is>
      </c>
      <c r="C29827" t="inlineStr">
        <is>
          <t>2015-04-10 06:08:17+00:00</t>
        </is>
      </c>
      <c r="D29827" t="inlineStr">
        <is>
          <t>verchange</t>
        </is>
      </c>
      <c r="E29827" t="inlineStr">
        <is>
          <t>Jinja2</t>
        </is>
      </c>
      <c r="F29827" t="inlineStr">
        <is>
          <t>&lt;=2.7.2</t>
        </is>
      </c>
      <c r="G29827" t="inlineStr">
        <is>
          <t>Jinja2</t>
        </is>
      </c>
      <c r="H29827" t="inlineStr"/>
    </row>
    <row r="29828">
      <c r="A29828" t="inlineStr">
        <is>
          <t>neutron</t>
        </is>
      </c>
      <c r="B29828" t="inlineStr">
        <is>
          <t>96b5962646510ee67b322aa82242e02e3edfaa83</t>
        </is>
      </c>
      <c r="C29828" t="inlineStr">
        <is>
          <t>2015-04-10 06:08:17+00:00</t>
        </is>
      </c>
      <c r="D29828" t="inlineStr">
        <is>
          <t>verchange</t>
        </is>
      </c>
      <c r="E29828" t="inlineStr">
        <is>
          <t>greenlet</t>
        </is>
      </c>
      <c r="F29828" t="inlineStr">
        <is>
          <t>&gt;=0.3.2;&lt;=0.4.2</t>
        </is>
      </c>
      <c r="G29828" t="inlineStr">
        <is>
          <t>greenlet</t>
        </is>
      </c>
      <c r="H29828" t="inlineStr">
        <is>
          <t>&gt;=0.3.2</t>
        </is>
      </c>
    </row>
    <row r="29829">
      <c r="A29829" t="inlineStr">
        <is>
          <t>neutron</t>
        </is>
      </c>
      <c r="B29829" t="inlineStr">
        <is>
          <t>96b5962646510ee67b322aa82242e02e3edfaa83</t>
        </is>
      </c>
      <c r="C29829" t="inlineStr">
        <is>
          <t>2015-04-10 06:08:17+00:00</t>
        </is>
      </c>
      <c r="D29829" t="inlineStr">
        <is>
          <t>verchange</t>
        </is>
      </c>
      <c r="E29829" t="inlineStr">
        <is>
          <t>python-neutronclient</t>
        </is>
      </c>
      <c r="F29829" t="inlineStr">
        <is>
          <t>&lt;2.4.0;&gt;=2.3.6</t>
        </is>
      </c>
      <c r="G29829" t="inlineStr">
        <is>
          <t>python-neutronclient</t>
        </is>
      </c>
      <c r="H29829" t="inlineStr">
        <is>
          <t>&lt;3;&gt;=2.3.6</t>
        </is>
      </c>
    </row>
    <row r="29830">
      <c r="A29830" t="inlineStr">
        <is>
          <t>neutron</t>
        </is>
      </c>
      <c r="B29830" t="inlineStr">
        <is>
          <t>96b5962646510ee67b322aa82242e02e3edfaa83</t>
        </is>
      </c>
      <c r="C29830" t="inlineStr">
        <is>
          <t>2015-04-10 06:08:17+00:00</t>
        </is>
      </c>
      <c r="D29830" t="inlineStr">
        <is>
          <t>verchange</t>
        </is>
      </c>
      <c r="E29830" t="inlineStr">
        <is>
          <t>jsonrpclib</t>
        </is>
      </c>
      <c r="F29830" t="inlineStr">
        <is>
          <t>&lt;=0.1.3</t>
        </is>
      </c>
      <c r="G29830" t="inlineStr">
        <is>
          <t>jsonrpclib</t>
        </is>
      </c>
      <c r="H29830" t="inlineStr"/>
    </row>
    <row r="29831">
      <c r="A29831" t="inlineStr">
        <is>
          <t>neutron</t>
        </is>
      </c>
      <c r="B29831" t="inlineStr">
        <is>
          <t>96b5962646510ee67b322aa82242e02e3edfaa83</t>
        </is>
      </c>
      <c r="C29831" t="inlineStr">
        <is>
          <t>2015-04-10 06:08:17+00:00</t>
        </is>
      </c>
      <c r="D29831" t="inlineStr">
        <is>
          <t>verchange</t>
        </is>
      </c>
      <c r="E29831" t="inlineStr">
        <is>
          <t>netaddr</t>
        </is>
      </c>
      <c r="F29831" t="inlineStr">
        <is>
          <t>&lt;=0.7.13;&gt;=0.7.12</t>
        </is>
      </c>
      <c r="G29831" t="inlineStr">
        <is>
          <t>netaddr</t>
        </is>
      </c>
      <c r="H29831" t="inlineStr">
        <is>
          <t>&gt;=0.7.12</t>
        </is>
      </c>
    </row>
    <row r="29832">
      <c r="A29832" t="inlineStr">
        <is>
          <t>neutron</t>
        </is>
      </c>
      <c r="B29832" t="inlineStr">
        <is>
          <t>7260e0e3fc2ea479e80e0962624aca7fd38a1f60</t>
        </is>
      </c>
      <c r="C29832" t="inlineStr">
        <is>
          <t>2015-04-30 12:50:13+00:00</t>
        </is>
      </c>
      <c r="D29832" t="inlineStr">
        <is>
          <t>verchange</t>
        </is>
      </c>
      <c r="E29832" t="inlineStr">
        <is>
          <t>keystonemiddleware</t>
        </is>
      </c>
      <c r="F29832" t="inlineStr">
        <is>
          <t>&lt;1.6.0;&gt;=1.5.0</t>
        </is>
      </c>
      <c r="G29832" t="inlineStr">
        <is>
          <t>keystonemiddleware</t>
        </is>
      </c>
      <c r="H29832" t="inlineStr">
        <is>
          <t>&lt;1.4.0;&gt;=1.0.0</t>
        </is>
      </c>
    </row>
    <row r="29833">
      <c r="A29833" t="inlineStr">
        <is>
          <t>neutron</t>
        </is>
      </c>
      <c r="B29833" t="inlineStr">
        <is>
          <t>7260e0e3fc2ea479e80e0962624aca7fd38a1f60</t>
        </is>
      </c>
      <c r="C29833" t="inlineStr">
        <is>
          <t>2015-04-30 12:50:13+00:00</t>
        </is>
      </c>
      <c r="D29833" t="inlineStr">
        <is>
          <t>verchange</t>
        </is>
      </c>
      <c r="E29833" t="inlineStr">
        <is>
          <t>oslo.rootwrap</t>
        </is>
      </c>
      <c r="F29833" t="inlineStr">
        <is>
          <t>&gt;=1.6.0;&lt;1.7.0</t>
        </is>
      </c>
      <c r="G29833" t="inlineStr">
        <is>
          <t>oslo.rootwrap</t>
        </is>
      </c>
      <c r="H29833" t="inlineStr">
        <is>
          <t>&gt;=1.3.0;&lt;=1.5.0</t>
        </is>
      </c>
    </row>
    <row r="29834">
      <c r="A29834" t="inlineStr">
        <is>
          <t>neutron</t>
        </is>
      </c>
      <c r="B29834" t="inlineStr">
        <is>
          <t>7260e0e3fc2ea479e80e0962624aca7fd38a1f60</t>
        </is>
      </c>
      <c r="C29834" t="inlineStr">
        <is>
          <t>2015-04-30 12:50:13+00:00</t>
        </is>
      </c>
      <c r="D29834" t="inlineStr">
        <is>
          <t>verchange</t>
        </is>
      </c>
      <c r="E29834" t="inlineStr">
        <is>
          <t>python-keystoneclient</t>
        </is>
      </c>
      <c r="F29834" t="inlineStr">
        <is>
          <t>&gt;=1.1.0;&lt;1.4.0</t>
        </is>
      </c>
      <c r="G29834" t="inlineStr">
        <is>
          <t>python-keystoneclient</t>
        </is>
      </c>
      <c r="H29834" t="inlineStr">
        <is>
          <t>&lt;=1.1.0;&gt;=0.10.0</t>
        </is>
      </c>
    </row>
    <row r="29835">
      <c r="A29835" t="inlineStr">
        <is>
          <t>neutron</t>
        </is>
      </c>
      <c r="B29835" t="inlineStr">
        <is>
          <t>7260e0e3fc2ea479e80e0962624aca7fd38a1f60</t>
        </is>
      </c>
      <c r="C29835" t="inlineStr">
        <is>
          <t>2015-04-30 12:50:13+00:00</t>
        </is>
      </c>
      <c r="D29835" t="inlineStr">
        <is>
          <t>verchange</t>
        </is>
      </c>
      <c r="E29835" t="inlineStr">
        <is>
          <t>requests</t>
        </is>
      </c>
      <c r="F29835" t="inlineStr">
        <is>
          <t>&gt;=2.2.0;!=2.4.0</t>
        </is>
      </c>
      <c r="G29835" t="inlineStr">
        <is>
          <t>requests</t>
        </is>
      </c>
      <c r="H29835" t="inlineStr">
        <is>
          <t>&gt;=2.1.0;!=2.4.0;&lt;=2.2.1</t>
        </is>
      </c>
    </row>
    <row r="29836">
      <c r="A29836" t="inlineStr">
        <is>
          <t>neutron</t>
        </is>
      </c>
      <c r="B29836" t="inlineStr">
        <is>
          <t>7260e0e3fc2ea479e80e0962624aca7fd38a1f60</t>
        </is>
      </c>
      <c r="C29836" t="inlineStr">
        <is>
          <t>2015-04-30 12:50:13+00:00</t>
        </is>
      </c>
      <c r="D29836" t="inlineStr">
        <is>
          <t>verchange</t>
        </is>
      </c>
      <c r="E29836" t="inlineStr">
        <is>
          <t>SQLAlchemy</t>
        </is>
      </c>
      <c r="F29836" t="inlineStr">
        <is>
          <t>&lt;=0.9.99;&gt;=0.9.7</t>
        </is>
      </c>
      <c r="G29836" t="inlineStr">
        <is>
          <t>SQLAlchemy</t>
        </is>
      </c>
      <c r="H29836" t="inlineStr">
        <is>
          <t>!=0.9.3;!=0.9.4;!=0.9.6;&lt;=0.9.99;!=0.9.0;!=0.9.5;!=0.9.1;!=0.9.2;&gt;=0.8.4</t>
        </is>
      </c>
    </row>
    <row r="29837">
      <c r="A29837" t="inlineStr">
        <is>
          <t>neutron</t>
        </is>
      </c>
      <c r="B29837" t="inlineStr">
        <is>
          <t>7260e0e3fc2ea479e80e0962624aca7fd38a1f60</t>
        </is>
      </c>
      <c r="C29837" t="inlineStr">
        <is>
          <t>2015-04-30 12:50:13+00:00</t>
        </is>
      </c>
      <c r="D29837" t="inlineStr">
        <is>
          <t>verchange</t>
        </is>
      </c>
      <c r="E29837" t="inlineStr">
        <is>
          <t>stevedore</t>
        </is>
      </c>
      <c r="F29837" t="inlineStr">
        <is>
          <t>&lt;1.4.0;&gt;=1.3.0</t>
        </is>
      </c>
      <c r="G29837" t="inlineStr">
        <is>
          <t>stevedore</t>
        </is>
      </c>
      <c r="H29837" t="inlineStr">
        <is>
          <t>&gt;=1.0.0;&lt;=1.2.0</t>
        </is>
      </c>
    </row>
    <row r="29838">
      <c r="A29838" t="inlineStr">
        <is>
          <t>neutron</t>
        </is>
      </c>
      <c r="B29838" t="inlineStr">
        <is>
          <t>7260e0e3fc2ea479e80e0962624aca7fd38a1f60</t>
        </is>
      </c>
      <c r="C29838" t="inlineStr">
        <is>
          <t>2015-04-30 12:50:13+00:00</t>
        </is>
      </c>
      <c r="D29838" t="inlineStr">
        <is>
          <t>verchange</t>
        </is>
      </c>
      <c r="E29838" t="inlineStr">
        <is>
          <t>six</t>
        </is>
      </c>
      <c r="F29838" t="inlineStr">
        <is>
          <t>&gt;=1.9.0</t>
        </is>
      </c>
      <c r="G29838" t="inlineStr">
        <is>
          <t>six</t>
        </is>
      </c>
      <c r="H29838" t="inlineStr">
        <is>
          <t>&lt;=1.9.0;&gt;=1.7.0</t>
        </is>
      </c>
    </row>
    <row r="29839">
      <c r="A29839" t="inlineStr">
        <is>
          <t>neutron</t>
        </is>
      </c>
      <c r="B29839" t="inlineStr">
        <is>
          <t>7260e0e3fc2ea479e80e0962624aca7fd38a1f60</t>
        </is>
      </c>
      <c r="C29839" t="inlineStr">
        <is>
          <t>2015-04-30 12:50:13+00:00</t>
        </is>
      </c>
      <c r="D29839" t="inlineStr">
        <is>
          <t>verchange</t>
        </is>
      </c>
      <c r="E29839" t="inlineStr">
        <is>
          <t>WebOb</t>
        </is>
      </c>
      <c r="F29839" t="inlineStr">
        <is>
          <t>&gt;=1.2.3</t>
        </is>
      </c>
      <c r="G29839" t="inlineStr">
        <is>
          <t>WebOb</t>
        </is>
      </c>
      <c r="H29839" t="inlineStr">
        <is>
          <t>&lt;=1.3.1;&gt;=1.2.3</t>
        </is>
      </c>
    </row>
    <row r="29840">
      <c r="A29840" t="inlineStr">
        <is>
          <t>neutron</t>
        </is>
      </c>
      <c r="B29840" t="inlineStr">
        <is>
          <t>7260e0e3fc2ea479e80e0962624aca7fd38a1f60</t>
        </is>
      </c>
      <c r="C29840" t="inlineStr">
        <is>
          <t>2015-04-30 12:50:13+00:00</t>
        </is>
      </c>
      <c r="D29840" t="inlineStr">
        <is>
          <t>verchange</t>
        </is>
      </c>
      <c r="E29840" t="inlineStr">
        <is>
          <t>eventlet</t>
        </is>
      </c>
      <c r="F29840" t="inlineStr">
        <is>
          <t>!=0.17.0;&gt;=0.16.1</t>
        </is>
      </c>
      <c r="G29840" t="inlineStr">
        <is>
          <t>eventlet</t>
        </is>
      </c>
      <c r="H29840" t="inlineStr">
        <is>
          <t>&gt;=0.15.1;&lt;=0.15.2</t>
        </is>
      </c>
    </row>
    <row r="29841">
      <c r="A29841" t="inlineStr">
        <is>
          <t>neutron</t>
        </is>
      </c>
      <c r="B29841" t="inlineStr">
        <is>
          <t>7260e0e3fc2ea479e80e0962624aca7fd38a1f60</t>
        </is>
      </c>
      <c r="C29841" t="inlineStr">
        <is>
          <t>2015-04-30 12:50:13+00:00</t>
        </is>
      </c>
      <c r="D29841" t="inlineStr">
        <is>
          <t>verchange</t>
        </is>
      </c>
      <c r="E29841" t="inlineStr">
        <is>
          <t>Paste</t>
        </is>
      </c>
      <c r="F29841" t="inlineStr"/>
      <c r="G29841" t="inlineStr">
        <is>
          <t>Paste</t>
        </is>
      </c>
      <c r="H29841" t="inlineStr">
        <is>
          <t>&lt;=1.7.5.1</t>
        </is>
      </c>
    </row>
    <row r="29842">
      <c r="A29842" t="inlineStr">
        <is>
          <t>neutron</t>
        </is>
      </c>
      <c r="B29842" t="inlineStr">
        <is>
          <t>7260e0e3fc2ea479e80e0962624aca7fd38a1f60</t>
        </is>
      </c>
      <c r="C29842" t="inlineStr">
        <is>
          <t>2015-04-30 12:50:13+00:00</t>
        </is>
      </c>
      <c r="D29842" t="inlineStr">
        <is>
          <t>verchange</t>
        </is>
      </c>
      <c r="E29842" t="inlineStr">
        <is>
          <t>Routes</t>
        </is>
      </c>
      <c r="F29842" t="inlineStr">
        <is>
          <t>&gt;=1.12.3;!=2.0</t>
        </is>
      </c>
      <c r="G29842" t="inlineStr">
        <is>
          <t>Routes</t>
        </is>
      </c>
      <c r="H29842" t="inlineStr">
        <is>
          <t>&gt;=1.12.3;&lt;=2.1;!=2.0</t>
        </is>
      </c>
    </row>
    <row r="29843">
      <c r="A29843" t="inlineStr">
        <is>
          <t>neutron</t>
        </is>
      </c>
      <c r="B29843" t="inlineStr">
        <is>
          <t>7260e0e3fc2ea479e80e0962624aca7fd38a1f60</t>
        </is>
      </c>
      <c r="C29843" t="inlineStr">
        <is>
          <t>2015-04-30 12:50:13+00:00</t>
        </is>
      </c>
      <c r="D29843" t="inlineStr">
        <is>
          <t>verchange</t>
        </is>
      </c>
      <c r="E29843" t="inlineStr">
        <is>
          <t>httplib2</t>
        </is>
      </c>
      <c r="F29843" t="inlineStr">
        <is>
          <t>&gt;=0.7.5</t>
        </is>
      </c>
      <c r="G29843" t="inlineStr">
        <is>
          <t>httplib2</t>
        </is>
      </c>
      <c r="H29843" t="inlineStr">
        <is>
          <t>&gt;=0.7.5;&lt;=0.9</t>
        </is>
      </c>
    </row>
    <row r="29844">
      <c r="A29844" t="inlineStr">
        <is>
          <t>neutron</t>
        </is>
      </c>
      <c r="B29844" t="inlineStr">
        <is>
          <t>7260e0e3fc2ea479e80e0962624aca7fd38a1f60</t>
        </is>
      </c>
      <c r="C29844" t="inlineStr">
        <is>
          <t>2015-04-30 12:50:13+00:00</t>
        </is>
      </c>
      <c r="D29844" t="inlineStr">
        <is>
          <t>verchange</t>
        </is>
      </c>
      <c r="E29844" t="inlineStr">
        <is>
          <t>oslo.config</t>
        </is>
      </c>
      <c r="F29844" t="inlineStr">
        <is>
          <t>&lt;1.10.0;&gt;=1.9.3</t>
        </is>
      </c>
      <c r="G29844" t="inlineStr">
        <is>
          <t>oslo.config</t>
        </is>
      </c>
      <c r="H29844" t="inlineStr">
        <is>
          <t>&lt;=1.6.0;&gt;=1.4.0</t>
        </is>
      </c>
    </row>
    <row r="29845">
      <c r="A29845" t="inlineStr">
        <is>
          <t>neutron</t>
        </is>
      </c>
      <c r="B29845" t="inlineStr">
        <is>
          <t>7260e0e3fc2ea479e80e0962624aca7fd38a1f60</t>
        </is>
      </c>
      <c r="C29845" t="inlineStr">
        <is>
          <t>2015-04-30 12:50:13+00:00</t>
        </is>
      </c>
      <c r="D29845" t="inlineStr">
        <is>
          <t>verchange</t>
        </is>
      </c>
      <c r="E29845" t="inlineStr">
        <is>
          <t>python-novaclient</t>
        </is>
      </c>
      <c r="F29845" t="inlineStr">
        <is>
          <t>&lt;2.24.0;&gt;=2.22.0</t>
        </is>
      </c>
      <c r="G29845" t="inlineStr">
        <is>
          <t>python-novaclient</t>
        </is>
      </c>
      <c r="H29845" t="inlineStr">
        <is>
          <t>&lt;=2.20.0;&gt;=2.18.0</t>
        </is>
      </c>
    </row>
    <row r="29846">
      <c r="A29846" t="inlineStr">
        <is>
          <t>neutron</t>
        </is>
      </c>
      <c r="B29846" t="inlineStr">
        <is>
          <t>7260e0e3fc2ea479e80e0962624aca7fd38a1f60</t>
        </is>
      </c>
      <c r="C29846" t="inlineStr">
        <is>
          <t>2015-04-30 12:50:13+00:00</t>
        </is>
      </c>
      <c r="D29846" t="inlineStr">
        <is>
          <t>verchange</t>
        </is>
      </c>
      <c r="E29846" t="inlineStr">
        <is>
          <t>oslo.db</t>
        </is>
      </c>
      <c r="F29846" t="inlineStr">
        <is>
          <t>&gt;=1.7.0;&lt;1.8.0</t>
        </is>
      </c>
      <c r="G29846" t="inlineStr">
        <is>
          <t>oslo.db</t>
        </is>
      </c>
      <c r="H29846" t="inlineStr">
        <is>
          <t>&lt;1.1;&gt;=1.0.0</t>
        </is>
      </c>
    </row>
    <row r="29847">
      <c r="A29847" t="inlineStr">
        <is>
          <t>neutron</t>
        </is>
      </c>
      <c r="B29847" t="inlineStr">
        <is>
          <t>7260e0e3fc2ea479e80e0962624aca7fd38a1f60</t>
        </is>
      </c>
      <c r="C29847" t="inlineStr">
        <is>
          <t>2015-04-30 12:50:13+00:00</t>
        </is>
      </c>
      <c r="D29847" t="inlineStr">
        <is>
          <t>verchange</t>
        </is>
      </c>
      <c r="E29847" t="inlineStr">
        <is>
          <t>oslo.messaging</t>
        </is>
      </c>
      <c r="F29847" t="inlineStr">
        <is>
          <t>&lt;1.9.0;&gt;=1.8.0</t>
        </is>
      </c>
      <c r="G29847" t="inlineStr">
        <is>
          <t>oslo.messaging</t>
        </is>
      </c>
      <c r="H29847" t="inlineStr">
        <is>
          <t>&lt;1.5.0;&gt;=1.4.0</t>
        </is>
      </c>
    </row>
    <row r="29848">
      <c r="A29848" t="inlineStr">
        <is>
          <t>neutron</t>
        </is>
      </c>
      <c r="B29848" t="inlineStr">
        <is>
          <t>7260e0e3fc2ea479e80e0962624aca7fd38a1f60</t>
        </is>
      </c>
      <c r="C29848" t="inlineStr">
        <is>
          <t>2015-04-30 12:50:13+00:00</t>
        </is>
      </c>
      <c r="D29848" t="inlineStr">
        <is>
          <t>verchange</t>
        </is>
      </c>
      <c r="E29848" t="inlineStr">
        <is>
          <t>alembic</t>
        </is>
      </c>
      <c r="F29848" t="inlineStr">
        <is>
          <t>&gt;=0.7.2</t>
        </is>
      </c>
      <c r="G29848" t="inlineStr">
        <is>
          <t>alembic</t>
        </is>
      </c>
      <c r="H29848" t="inlineStr">
        <is>
          <t>&gt;=0.6.4;&lt;=0.7.4</t>
        </is>
      </c>
    </row>
    <row r="29849">
      <c r="A29849" t="inlineStr">
        <is>
          <t>neutron</t>
        </is>
      </c>
      <c r="B29849" t="inlineStr">
        <is>
          <t>7260e0e3fc2ea479e80e0962624aca7fd38a1f60</t>
        </is>
      </c>
      <c r="C29849" t="inlineStr">
        <is>
          <t>2015-04-30 12:50:13+00:00</t>
        </is>
      </c>
      <c r="D29849" t="inlineStr">
        <is>
          <t>verchange</t>
        </is>
      </c>
      <c r="E29849" t="inlineStr">
        <is>
          <t>PasteDeploy</t>
        </is>
      </c>
      <c r="F29849" t="inlineStr">
        <is>
          <t>&gt;=1.5.0</t>
        </is>
      </c>
      <c r="G29849" t="inlineStr">
        <is>
          <t>PasteDeploy</t>
        </is>
      </c>
      <c r="H29849" t="inlineStr">
        <is>
          <t>&gt;=1.5.0;&lt;=1.5.2</t>
        </is>
      </c>
    </row>
    <row r="29850">
      <c r="A29850" t="inlineStr">
        <is>
          <t>neutron</t>
        </is>
      </c>
      <c r="B29850" t="inlineStr">
        <is>
          <t>7260e0e3fc2ea479e80e0962624aca7fd38a1f60</t>
        </is>
      </c>
      <c r="C29850" t="inlineStr">
        <is>
          <t>2015-04-30 12:50:13+00:00</t>
        </is>
      </c>
      <c r="D29850" t="inlineStr">
        <is>
          <t>verchange</t>
        </is>
      </c>
      <c r="E29850" t="inlineStr">
        <is>
          <t>Jinja2</t>
        </is>
      </c>
      <c r="F29850" t="inlineStr">
        <is>
          <t>&gt;=2.6</t>
        </is>
      </c>
      <c r="G29850" t="inlineStr">
        <is>
          <t>Jinja2</t>
        </is>
      </c>
      <c r="H29850" t="inlineStr">
        <is>
          <t>&lt;=2.7.2</t>
        </is>
      </c>
    </row>
    <row r="29851">
      <c r="A29851" t="inlineStr">
        <is>
          <t>neutron</t>
        </is>
      </c>
      <c r="B29851" t="inlineStr">
        <is>
          <t>7260e0e3fc2ea479e80e0962624aca7fd38a1f60</t>
        </is>
      </c>
      <c r="C29851" t="inlineStr">
        <is>
          <t>2015-04-30 12:50:13+00:00</t>
        </is>
      </c>
      <c r="D29851" t="inlineStr">
        <is>
          <t>verchange</t>
        </is>
      </c>
      <c r="E29851" t="inlineStr">
        <is>
          <t>greenlet</t>
        </is>
      </c>
      <c r="F29851" t="inlineStr">
        <is>
          <t>&gt;=0.3.2</t>
        </is>
      </c>
      <c r="G29851" t="inlineStr">
        <is>
          <t>greenlet</t>
        </is>
      </c>
      <c r="H29851" t="inlineStr">
        <is>
          <t>&gt;=0.3.2;&lt;=0.4.2</t>
        </is>
      </c>
    </row>
    <row r="29852">
      <c r="A29852" t="inlineStr">
        <is>
          <t>neutron</t>
        </is>
      </c>
      <c r="B29852" t="inlineStr">
        <is>
          <t>7260e0e3fc2ea479e80e0962624aca7fd38a1f60</t>
        </is>
      </c>
      <c r="C29852" t="inlineStr">
        <is>
          <t>2015-04-30 12:50:13+00:00</t>
        </is>
      </c>
      <c r="D29852" t="inlineStr">
        <is>
          <t>verchange</t>
        </is>
      </c>
      <c r="E29852" t="inlineStr">
        <is>
          <t>python-neutronclient</t>
        </is>
      </c>
      <c r="F29852" t="inlineStr">
        <is>
          <t>&gt;=2.3.11;&lt;2.5.0</t>
        </is>
      </c>
      <c r="G29852" t="inlineStr">
        <is>
          <t>python-neutronclient</t>
        </is>
      </c>
      <c r="H29852" t="inlineStr">
        <is>
          <t>&lt;2.4.0;&gt;=2.3.6</t>
        </is>
      </c>
    </row>
    <row r="29853">
      <c r="A29853" t="inlineStr">
        <is>
          <t>neutron</t>
        </is>
      </c>
      <c r="B29853" t="inlineStr">
        <is>
          <t>7260e0e3fc2ea479e80e0962624aca7fd38a1f60</t>
        </is>
      </c>
      <c r="C29853" t="inlineStr">
        <is>
          <t>2015-04-30 12:50:13+00:00</t>
        </is>
      </c>
      <c r="D29853" t="inlineStr">
        <is>
          <t>verchange</t>
        </is>
      </c>
      <c r="E29853" t="inlineStr">
        <is>
          <t>jsonrpclib</t>
        </is>
      </c>
      <c r="F29853" t="inlineStr"/>
      <c r="G29853" t="inlineStr">
        <is>
          <t>jsonrpclib</t>
        </is>
      </c>
      <c r="H29853" t="inlineStr">
        <is>
          <t>&lt;=0.1.3</t>
        </is>
      </c>
    </row>
    <row r="29854">
      <c r="A29854" t="inlineStr">
        <is>
          <t>neutron</t>
        </is>
      </c>
      <c r="B29854" t="inlineStr">
        <is>
          <t>7260e0e3fc2ea479e80e0962624aca7fd38a1f60</t>
        </is>
      </c>
      <c r="C29854" t="inlineStr">
        <is>
          <t>2015-04-30 12:50:13+00:00</t>
        </is>
      </c>
      <c r="D29854" t="inlineStr">
        <is>
          <t>verchange</t>
        </is>
      </c>
      <c r="E29854" t="inlineStr">
        <is>
          <t>netaddr</t>
        </is>
      </c>
      <c r="F29854" t="inlineStr">
        <is>
          <t>&gt;=0.7.12</t>
        </is>
      </c>
      <c r="G29854" t="inlineStr">
        <is>
          <t>netaddr</t>
        </is>
      </c>
      <c r="H29854" t="inlineStr">
        <is>
          <t>&lt;=0.7.13;&gt;=0.7.12</t>
        </is>
      </c>
    </row>
    <row r="29855">
      <c r="A29855" t="inlineStr">
        <is>
          <t>neutron</t>
        </is>
      </c>
      <c r="B29855" t="inlineStr">
        <is>
          <t>7260e0e3fc2ea479e80e0962624aca7fd38a1f60</t>
        </is>
      </c>
      <c r="C29855" t="inlineStr">
        <is>
          <t>2015-04-30 12:50:13+00:00</t>
        </is>
      </c>
      <c r="D29855" t="inlineStr">
        <is>
          <t>add</t>
        </is>
      </c>
      <c r="E29855" t="inlineStr">
        <is>
          <t>retrying</t>
        </is>
      </c>
      <c r="F29855" t="inlineStr">
        <is>
          <t>&gt;=1.2.3;!=1.3.0</t>
        </is>
      </c>
      <c r="G29855" t="inlineStr"/>
      <c r="H29855" t="inlineStr"/>
    </row>
    <row r="29856">
      <c r="A29856" t="inlineStr">
        <is>
          <t>neutron</t>
        </is>
      </c>
      <c r="B29856" t="inlineStr">
        <is>
          <t>7260e0e3fc2ea479e80e0962624aca7fd38a1f60</t>
        </is>
      </c>
      <c r="C29856" t="inlineStr">
        <is>
          <t>2015-04-30 12:50:13+00:00</t>
        </is>
      </c>
      <c r="D29856" t="inlineStr">
        <is>
          <t>add</t>
        </is>
      </c>
      <c r="E29856" t="inlineStr">
        <is>
          <t>oslo.concurrency</t>
        </is>
      </c>
      <c r="F29856" t="inlineStr">
        <is>
          <t>&lt;1.9.0;&gt;=1.8.0</t>
        </is>
      </c>
      <c r="G29856" t="inlineStr"/>
      <c r="H29856" t="inlineStr"/>
    </row>
    <row r="29857">
      <c r="A29857" t="inlineStr">
        <is>
          <t>neutron</t>
        </is>
      </c>
      <c r="B29857" t="inlineStr">
        <is>
          <t>7260e0e3fc2ea479e80e0962624aca7fd38a1f60</t>
        </is>
      </c>
      <c r="C29857" t="inlineStr">
        <is>
          <t>2015-04-30 12:50:13+00:00</t>
        </is>
      </c>
      <c r="D29857" t="inlineStr">
        <is>
          <t>add</t>
        </is>
      </c>
      <c r="E29857" t="inlineStr">
        <is>
          <t>oslo.context</t>
        </is>
      </c>
      <c r="F29857" t="inlineStr">
        <is>
          <t>&gt;=0.2.0;&lt;0.3.0</t>
        </is>
      </c>
      <c r="G29857" t="inlineStr"/>
      <c r="H29857" t="inlineStr"/>
    </row>
    <row r="29858">
      <c r="A29858" t="inlineStr">
        <is>
          <t>neutron</t>
        </is>
      </c>
      <c r="B29858" t="inlineStr">
        <is>
          <t>7260e0e3fc2ea479e80e0962624aca7fd38a1f60</t>
        </is>
      </c>
      <c r="C29858" t="inlineStr">
        <is>
          <t>2015-04-30 12:50:13+00:00</t>
        </is>
      </c>
      <c r="D29858" t="inlineStr">
        <is>
          <t>add</t>
        </is>
      </c>
      <c r="E29858" t="inlineStr">
        <is>
          <t>oslo.i18n</t>
        </is>
      </c>
      <c r="F29858" t="inlineStr">
        <is>
          <t>&lt;1.6.0;&gt;=1.5.0</t>
        </is>
      </c>
      <c r="G29858" t="inlineStr"/>
      <c r="H29858" t="inlineStr"/>
    </row>
    <row r="29859">
      <c r="A29859" t="inlineStr">
        <is>
          <t>neutron</t>
        </is>
      </c>
      <c r="B29859" t="inlineStr">
        <is>
          <t>7260e0e3fc2ea479e80e0962624aca7fd38a1f60</t>
        </is>
      </c>
      <c r="C29859" t="inlineStr">
        <is>
          <t>2015-04-30 12:50:13+00:00</t>
        </is>
      </c>
      <c r="D29859" t="inlineStr">
        <is>
          <t>add</t>
        </is>
      </c>
      <c r="E29859" t="inlineStr">
        <is>
          <t>oslo.log</t>
        </is>
      </c>
      <c r="F29859" t="inlineStr">
        <is>
          <t>&lt;1.1.0;&gt;=1.0.0</t>
        </is>
      </c>
      <c r="G29859" t="inlineStr"/>
      <c r="H29859" t="inlineStr"/>
    </row>
    <row r="29860">
      <c r="A29860" t="inlineStr">
        <is>
          <t>neutron</t>
        </is>
      </c>
      <c r="B29860" t="inlineStr">
        <is>
          <t>7260e0e3fc2ea479e80e0962624aca7fd38a1f60</t>
        </is>
      </c>
      <c r="C29860" t="inlineStr">
        <is>
          <t>2015-04-30 12:50:13+00:00</t>
        </is>
      </c>
      <c r="D29860" t="inlineStr">
        <is>
          <t>add</t>
        </is>
      </c>
      <c r="E29860" t="inlineStr">
        <is>
          <t>oslo.middleware</t>
        </is>
      </c>
      <c r="F29860" t="inlineStr">
        <is>
          <t>&lt;1.1.0;&gt;=1.0.0</t>
        </is>
      </c>
      <c r="G29860" t="inlineStr"/>
      <c r="H29860" t="inlineStr"/>
    </row>
    <row r="29861">
      <c r="A29861" t="inlineStr">
        <is>
          <t>neutron</t>
        </is>
      </c>
      <c r="B29861" t="inlineStr">
        <is>
          <t>7260e0e3fc2ea479e80e0962624aca7fd38a1f60</t>
        </is>
      </c>
      <c r="C29861" t="inlineStr">
        <is>
          <t>2015-04-30 12:50:13+00:00</t>
        </is>
      </c>
      <c r="D29861" t="inlineStr">
        <is>
          <t>add</t>
        </is>
      </c>
      <c r="E29861" t="inlineStr">
        <is>
          <t>oslo.serialization</t>
        </is>
      </c>
      <c r="F29861" t="inlineStr">
        <is>
          <t>&lt;1.5.0;&gt;=1.4.0</t>
        </is>
      </c>
      <c r="G29861" t="inlineStr"/>
      <c r="H29861" t="inlineStr"/>
    </row>
    <row r="29862">
      <c r="A29862" t="inlineStr">
        <is>
          <t>neutron</t>
        </is>
      </c>
      <c r="B29862" t="inlineStr">
        <is>
          <t>7260e0e3fc2ea479e80e0962624aca7fd38a1f60</t>
        </is>
      </c>
      <c r="C29862" t="inlineStr">
        <is>
          <t>2015-04-30 12:50:13+00:00</t>
        </is>
      </c>
      <c r="D29862" t="inlineStr">
        <is>
          <t>add</t>
        </is>
      </c>
      <c r="E29862" t="inlineStr">
        <is>
          <t>oslo.utils</t>
        </is>
      </c>
      <c r="F29862" t="inlineStr">
        <is>
          <t>&lt;1.5.0;&gt;=1.4.0</t>
        </is>
      </c>
      <c r="G29862" t="inlineStr"/>
      <c r="H29862" t="inlineStr"/>
    </row>
    <row r="29863">
      <c r="A29863" t="inlineStr">
        <is>
          <t>neutron</t>
        </is>
      </c>
      <c r="B29863" t="inlineStr">
        <is>
          <t>7260e0e3fc2ea479e80e0962624aca7fd38a1f60</t>
        </is>
      </c>
      <c r="C29863" t="inlineStr">
        <is>
          <t>2015-04-30 12:50:13+00:00</t>
        </is>
      </c>
      <c r="D29863" t="inlineStr">
        <is>
          <t>rem</t>
        </is>
      </c>
      <c r="E29863" t="inlineStr"/>
      <c r="F29863" t="inlineStr"/>
      <c r="G29863" t="inlineStr">
        <is>
          <t>anyjson</t>
        </is>
      </c>
      <c r="H29863" t="inlineStr">
        <is>
          <t>&gt;=0.3.3;&lt;=0.3.3</t>
        </is>
      </c>
    </row>
    <row r="29864">
      <c r="A29864" t="inlineStr">
        <is>
          <t>neutron</t>
        </is>
      </c>
      <c r="B29864" t="inlineStr">
        <is>
          <t>7260e0e3fc2ea479e80e0962624aca7fd38a1f60</t>
        </is>
      </c>
      <c r="C29864" t="inlineStr">
        <is>
          <t>2015-04-30 12:50:13+00:00</t>
        </is>
      </c>
      <c r="D29864" t="inlineStr">
        <is>
          <t>rem</t>
        </is>
      </c>
      <c r="E29864" t="inlineStr"/>
      <c r="F29864" t="inlineStr"/>
      <c r="G29864" t="inlineStr">
        <is>
          <t>argparse</t>
        </is>
      </c>
      <c r="H29864" t="inlineStr"/>
    </row>
    <row r="29865">
      <c r="A29865" t="inlineStr">
        <is>
          <t>neutron</t>
        </is>
      </c>
      <c r="B29865" t="inlineStr">
        <is>
          <t>7260e0e3fc2ea479e80e0962624aca7fd38a1f60</t>
        </is>
      </c>
      <c r="C29865" t="inlineStr">
        <is>
          <t>2015-04-30 12:50:13+00:00</t>
        </is>
      </c>
      <c r="D29865" t="inlineStr">
        <is>
          <t>rem</t>
        </is>
      </c>
      <c r="E29865" t="inlineStr"/>
      <c r="F29865" t="inlineStr"/>
      <c r="G29865" t="inlineStr">
        <is>
          <t>Babel</t>
        </is>
      </c>
      <c r="H29865" t="inlineStr">
        <is>
          <t>&gt;=1.3;&lt;=1.3</t>
        </is>
      </c>
    </row>
    <row r="29866">
      <c r="A29866" t="inlineStr">
        <is>
          <t>neutron</t>
        </is>
      </c>
      <c r="B29866" t="inlineStr">
        <is>
          <t>7260e0e3fc2ea479e80e0962624aca7fd38a1f60</t>
        </is>
      </c>
      <c r="C29866" t="inlineStr">
        <is>
          <t>2015-04-30 12:50:13+00:00</t>
        </is>
      </c>
      <c r="D29866" t="inlineStr">
        <is>
          <t>rem</t>
        </is>
      </c>
      <c r="E29866" t="inlineStr"/>
      <c r="F29866" t="inlineStr"/>
      <c r="G29866" t="inlineStr">
        <is>
          <t>iso8601</t>
        </is>
      </c>
      <c r="H29866" t="inlineStr">
        <is>
          <t>&lt;=0.1.10;&gt;=0.1.9</t>
        </is>
      </c>
    </row>
    <row r="29867">
      <c r="A29867" t="inlineStr">
        <is>
          <t>neutron</t>
        </is>
      </c>
      <c r="B29867" t="inlineStr">
        <is>
          <t>d786f55f27825ce5be0d338de3bc206e56fbd28d</t>
        </is>
      </c>
      <c r="C29867" t="inlineStr">
        <is>
          <t>2015-06-18 22:22:37+00:00</t>
        </is>
      </c>
      <c r="D29867" t="inlineStr">
        <is>
          <t>verchange</t>
        </is>
      </c>
      <c r="E29867" t="inlineStr">
        <is>
          <t>six</t>
        </is>
      </c>
      <c r="F29867" t="inlineStr">
        <is>
          <t>&gt;=1.6.0;&lt;=1.9.0</t>
        </is>
      </c>
      <c r="G29867" t="inlineStr">
        <is>
          <t>six</t>
        </is>
      </c>
      <c r="H29867" t="inlineStr">
        <is>
          <t>&gt;=1.6.0</t>
        </is>
      </c>
    </row>
    <row r="29868">
      <c r="A29868" t="inlineStr">
        <is>
          <t>neutron</t>
        </is>
      </c>
      <c r="B29868" t="inlineStr">
        <is>
          <t>d786f55f27825ce5be0d338de3bc206e56fbd28d</t>
        </is>
      </c>
      <c r="C29868" t="inlineStr">
        <is>
          <t>2015-06-18 22:22:37+00:00</t>
        </is>
      </c>
      <c r="D29868" t="inlineStr">
        <is>
          <t>verchange</t>
        </is>
      </c>
      <c r="E29868" t="inlineStr">
        <is>
          <t>httplib2</t>
        </is>
      </c>
      <c r="F29868" t="inlineStr">
        <is>
          <t>&gt;=0.7.5;&lt;=0.9</t>
        </is>
      </c>
      <c r="G29868" t="inlineStr">
        <is>
          <t>httplib2</t>
        </is>
      </c>
      <c r="H29868" t="inlineStr">
        <is>
          <t>&gt;=0.7.5</t>
        </is>
      </c>
    </row>
    <row r="29869">
      <c r="A29869" t="inlineStr">
        <is>
          <t>neutron</t>
        </is>
      </c>
      <c r="B29869" t="inlineStr">
        <is>
          <t>d786f55f27825ce5be0d338de3bc206e56fbd28d</t>
        </is>
      </c>
      <c r="C29869" t="inlineStr">
        <is>
          <t>2015-06-18 22:22:37+00:00</t>
        </is>
      </c>
      <c r="D29869" t="inlineStr">
        <is>
          <t>verchange</t>
        </is>
      </c>
      <c r="E29869" t="inlineStr">
        <is>
          <t>Jinja2</t>
        </is>
      </c>
      <c r="F29869" t="inlineStr">
        <is>
          <t>&lt;=2.7.3</t>
        </is>
      </c>
      <c r="G29869" t="inlineStr">
        <is>
          <t>Jinja2</t>
        </is>
      </c>
      <c r="H29869" t="inlineStr"/>
    </row>
    <row r="29870">
      <c r="A29870" t="inlineStr">
        <is>
          <t>neutron</t>
        </is>
      </c>
      <c r="B29870" t="inlineStr">
        <is>
          <t>d786f55f27825ce5be0d338de3bc206e56fbd28d</t>
        </is>
      </c>
      <c r="C29870" t="inlineStr">
        <is>
          <t>2015-06-18 22:22:37+00:00</t>
        </is>
      </c>
      <c r="D29870" t="inlineStr">
        <is>
          <t>verchange</t>
        </is>
      </c>
      <c r="E29870" t="inlineStr">
        <is>
          <t>greenlet</t>
        </is>
      </c>
      <c r="F29870" t="inlineStr">
        <is>
          <t>&gt;=0.3.2;&lt;=0.4.5</t>
        </is>
      </c>
      <c r="G29870" t="inlineStr">
        <is>
          <t>greenlet</t>
        </is>
      </c>
      <c r="H29870" t="inlineStr">
        <is>
          <t>&gt;=0.3.2</t>
        </is>
      </c>
    </row>
    <row r="29871">
      <c r="A29871" t="inlineStr">
        <is>
          <t>neutron</t>
        </is>
      </c>
      <c r="B29871" t="inlineStr">
        <is>
          <t>d786f55f27825ce5be0d338de3bc206e56fbd28d</t>
        </is>
      </c>
      <c r="C29871" t="inlineStr">
        <is>
          <t>2015-06-18 22:22:37+00:00</t>
        </is>
      </c>
      <c r="D29871" t="inlineStr">
        <is>
          <t>verchange</t>
        </is>
      </c>
      <c r="E29871" t="inlineStr">
        <is>
          <t>WebOb</t>
        </is>
      </c>
      <c r="F29871" t="inlineStr">
        <is>
          <t>&gt;=1.2.3;&lt;=1.4</t>
        </is>
      </c>
      <c r="G29871" t="inlineStr">
        <is>
          <t>WebOb</t>
        </is>
      </c>
      <c r="H29871" t="inlineStr">
        <is>
          <t>&gt;=1.2.3</t>
        </is>
      </c>
    </row>
    <row r="29872">
      <c r="A29872" t="inlineStr">
        <is>
          <t>neutron</t>
        </is>
      </c>
      <c r="B29872" t="inlineStr">
        <is>
          <t>d786f55f27825ce5be0d338de3bc206e56fbd28d</t>
        </is>
      </c>
      <c r="C29872" t="inlineStr">
        <is>
          <t>2015-06-18 22:22:37+00:00</t>
        </is>
      </c>
      <c r="D29872" t="inlineStr">
        <is>
          <t>verchange</t>
        </is>
      </c>
      <c r="E29872" t="inlineStr">
        <is>
          <t>python-keystoneclient</t>
        </is>
      </c>
      <c r="F29872" t="inlineStr">
        <is>
          <t>&gt;=0.7.0;&lt;0.12.0</t>
        </is>
      </c>
      <c r="G29872" t="inlineStr">
        <is>
          <t>python-keystoneclient</t>
        </is>
      </c>
      <c r="H29872" t="inlineStr">
        <is>
          <t>&gt;=0.7.0;&lt;=0.11.2</t>
        </is>
      </c>
    </row>
    <row r="29873">
      <c r="A29873" t="inlineStr">
        <is>
          <t>neutron</t>
        </is>
      </c>
      <c r="B29873" t="inlineStr">
        <is>
          <t>d786f55f27825ce5be0d338de3bc206e56fbd28d</t>
        </is>
      </c>
      <c r="C29873" t="inlineStr">
        <is>
          <t>2015-06-18 22:22:37+00:00</t>
        </is>
      </c>
      <c r="D29873" t="inlineStr">
        <is>
          <t>verchange</t>
        </is>
      </c>
      <c r="E29873" t="inlineStr">
        <is>
          <t>kombu</t>
        </is>
      </c>
      <c r="F29873" t="inlineStr">
        <is>
          <t>&lt;=3.0.7;&gt;=2.5.0</t>
        </is>
      </c>
      <c r="G29873" t="inlineStr">
        <is>
          <t>kombu</t>
        </is>
      </c>
      <c r="H29873" t="inlineStr">
        <is>
          <t>&gt;=2.4.8</t>
        </is>
      </c>
    </row>
    <row r="29874">
      <c r="A29874" t="inlineStr">
        <is>
          <t>neutron</t>
        </is>
      </c>
      <c r="B29874" t="inlineStr">
        <is>
          <t>d786f55f27825ce5be0d338de3bc206e56fbd28d</t>
        </is>
      </c>
      <c r="C29874" t="inlineStr">
        <is>
          <t>2015-06-18 22:22:37+00:00</t>
        </is>
      </c>
      <c r="D29874" t="inlineStr">
        <is>
          <t>verchange</t>
        </is>
      </c>
      <c r="E29874" t="inlineStr">
        <is>
          <t>Babel</t>
        </is>
      </c>
      <c r="F29874" t="inlineStr">
        <is>
          <t>&gt;=1.3;&lt;=1.3</t>
        </is>
      </c>
      <c r="G29874" t="inlineStr">
        <is>
          <t>Babel</t>
        </is>
      </c>
      <c r="H29874" t="inlineStr">
        <is>
          <t>&gt;=1.3</t>
        </is>
      </c>
    </row>
    <row r="29875">
      <c r="A29875" t="inlineStr">
        <is>
          <t>neutron</t>
        </is>
      </c>
      <c r="B29875" t="inlineStr">
        <is>
          <t>d786f55f27825ce5be0d338de3bc206e56fbd28d</t>
        </is>
      </c>
      <c r="C29875" t="inlineStr">
        <is>
          <t>2015-06-18 22:22:37+00:00</t>
        </is>
      </c>
      <c r="D29875" t="inlineStr">
        <is>
          <t>verchange</t>
        </is>
      </c>
      <c r="E29875" t="inlineStr">
        <is>
          <t>anyjson</t>
        </is>
      </c>
      <c r="F29875" t="inlineStr">
        <is>
          <t>&gt;=0.3.3;&lt;=0.3.3</t>
        </is>
      </c>
      <c r="G29875" t="inlineStr">
        <is>
          <t>anyjson</t>
        </is>
      </c>
      <c r="H29875" t="inlineStr">
        <is>
          <t>&gt;=0.3.3</t>
        </is>
      </c>
    </row>
    <row r="29876">
      <c r="A29876" t="inlineStr">
        <is>
          <t>neutron</t>
        </is>
      </c>
      <c r="B29876" t="inlineStr">
        <is>
          <t>d786f55f27825ce5be0d338de3bc206e56fbd28d</t>
        </is>
      </c>
      <c r="C29876" t="inlineStr">
        <is>
          <t>2015-06-18 22:22:37+00:00</t>
        </is>
      </c>
      <c r="D29876" t="inlineStr">
        <is>
          <t>verchange</t>
        </is>
      </c>
      <c r="E29876" t="inlineStr">
        <is>
          <t>requests</t>
        </is>
      </c>
      <c r="F29876" t="inlineStr">
        <is>
          <t>&gt;=1.1;&lt;=2.6.0</t>
        </is>
      </c>
      <c r="G29876" t="inlineStr">
        <is>
          <t>requests</t>
        </is>
      </c>
      <c r="H29876" t="inlineStr">
        <is>
          <t>&gt;=1.1</t>
        </is>
      </c>
    </row>
    <row r="29877">
      <c r="A29877" t="inlineStr">
        <is>
          <t>neutron</t>
        </is>
      </c>
      <c r="B29877" t="inlineStr">
        <is>
          <t>d786f55f27825ce5be0d338de3bc206e56fbd28d</t>
        </is>
      </c>
      <c r="C29877" t="inlineStr">
        <is>
          <t>2015-06-18 22:22:37+00:00</t>
        </is>
      </c>
      <c r="D29877" t="inlineStr">
        <is>
          <t>verchange</t>
        </is>
      </c>
      <c r="E29877" t="inlineStr">
        <is>
          <t>iso8601</t>
        </is>
      </c>
      <c r="F29877" t="inlineStr">
        <is>
          <t>&lt;=0.1.10;&gt;=0.1.9</t>
        </is>
      </c>
      <c r="G29877" t="inlineStr">
        <is>
          <t>iso8601</t>
        </is>
      </c>
      <c r="H29877" t="inlineStr">
        <is>
          <t>&gt;=0.1.9</t>
        </is>
      </c>
    </row>
    <row r="29878">
      <c r="A29878" t="inlineStr">
        <is>
          <t>neutron</t>
        </is>
      </c>
      <c r="B29878" t="inlineStr">
        <is>
          <t>d786f55f27825ce5be0d338de3bc206e56fbd28d</t>
        </is>
      </c>
      <c r="C29878" t="inlineStr">
        <is>
          <t>2015-06-18 22:22:37+00:00</t>
        </is>
      </c>
      <c r="D29878" t="inlineStr">
        <is>
          <t>verchange</t>
        </is>
      </c>
      <c r="E29878" t="inlineStr">
        <is>
          <t>alembic</t>
        </is>
      </c>
      <c r="F29878" t="inlineStr">
        <is>
          <t>&gt;=0.4.1;&lt;=0.7.5.post2</t>
        </is>
      </c>
      <c r="G29878" t="inlineStr">
        <is>
          <t>alembic</t>
        </is>
      </c>
      <c r="H29878" t="inlineStr">
        <is>
          <t>&gt;=0.4.1</t>
        </is>
      </c>
    </row>
    <row r="29879">
      <c r="A29879" t="inlineStr">
        <is>
          <t>neutron</t>
        </is>
      </c>
      <c r="B29879" t="inlineStr">
        <is>
          <t>d786f55f27825ce5be0d338de3bc206e56fbd28d</t>
        </is>
      </c>
      <c r="C29879" t="inlineStr">
        <is>
          <t>2015-06-18 22:22:37+00:00</t>
        </is>
      </c>
      <c r="D29879" t="inlineStr">
        <is>
          <t>verchange</t>
        </is>
      </c>
      <c r="E29879" t="inlineStr">
        <is>
          <t>stevedore</t>
        </is>
      </c>
      <c r="F29879" t="inlineStr">
        <is>
          <t>&gt;=0.14</t>
        </is>
      </c>
      <c r="G29879" t="inlineStr">
        <is>
          <t>stevedore</t>
        </is>
      </c>
      <c r="H29879" t="inlineStr">
        <is>
          <t>&gt;=0.14;&lt;1.2</t>
        </is>
      </c>
    </row>
    <row r="29880">
      <c r="A29880" t="inlineStr">
        <is>
          <t>neutron</t>
        </is>
      </c>
      <c r="B29880" t="inlineStr">
        <is>
          <t>d786f55f27825ce5be0d338de3bc206e56fbd28d</t>
        </is>
      </c>
      <c r="C29880" t="inlineStr">
        <is>
          <t>2015-06-18 22:22:37+00:00</t>
        </is>
      </c>
      <c r="D29880" t="inlineStr">
        <is>
          <t>verchange</t>
        </is>
      </c>
      <c r="E29880" t="inlineStr">
        <is>
          <t>PasteDeploy</t>
        </is>
      </c>
      <c r="F29880" t="inlineStr">
        <is>
          <t>&gt;=1.5.0;&lt;=1.5.2</t>
        </is>
      </c>
      <c r="G29880" t="inlineStr">
        <is>
          <t>PasteDeploy</t>
        </is>
      </c>
      <c r="H29880" t="inlineStr">
        <is>
          <t>&gt;=1.5.0</t>
        </is>
      </c>
    </row>
    <row r="29881">
      <c r="A29881" t="inlineStr">
        <is>
          <t>neutron</t>
        </is>
      </c>
      <c r="B29881" t="inlineStr">
        <is>
          <t>d786f55f27825ce5be0d338de3bc206e56fbd28d</t>
        </is>
      </c>
      <c r="C29881" t="inlineStr">
        <is>
          <t>2015-06-18 22:22:37+00:00</t>
        </is>
      </c>
      <c r="D29881" t="inlineStr">
        <is>
          <t>verchange</t>
        </is>
      </c>
      <c r="E29881" t="inlineStr">
        <is>
          <t>netaddr</t>
        </is>
      </c>
      <c r="F29881" t="inlineStr">
        <is>
          <t>&lt;=0.7.14;&gt;=0.7.6</t>
        </is>
      </c>
      <c r="G29881" t="inlineStr">
        <is>
          <t>netaddr</t>
        </is>
      </c>
      <c r="H29881" t="inlineStr">
        <is>
          <t>&gt;=0.7.6</t>
        </is>
      </c>
    </row>
    <row r="29882">
      <c r="A29882" t="inlineStr">
        <is>
          <t>neutron</t>
        </is>
      </c>
      <c r="B29882" t="inlineStr">
        <is>
          <t>b4c25d734ae115012a6583ccb2dd5818821d8996</t>
        </is>
      </c>
      <c r="C29882" t="inlineStr">
        <is>
          <t>2015-07-29 21:08:19+00:00</t>
        </is>
      </c>
      <c r="D29882" t="inlineStr">
        <is>
          <t>verchange</t>
        </is>
      </c>
      <c r="E29882" t="inlineStr">
        <is>
          <t>keystonemiddleware</t>
        </is>
      </c>
      <c r="F29882" t="inlineStr">
        <is>
          <t>&lt;1.6.0;&gt;=1.5.0</t>
        </is>
      </c>
      <c r="G29882" t="inlineStr">
        <is>
          <t>keystonemiddleware</t>
        </is>
      </c>
      <c r="H29882" t="inlineStr">
        <is>
          <t>&lt;1.6.0;&gt;=1.5.0</t>
        </is>
      </c>
    </row>
    <row r="29883">
      <c r="A29883" t="inlineStr">
        <is>
          <t>neutron</t>
        </is>
      </c>
      <c r="B29883" t="inlineStr">
        <is>
          <t>b4c25d734ae115012a6583ccb2dd5818821d8996</t>
        </is>
      </c>
      <c r="C29883" t="inlineStr">
        <is>
          <t>2015-07-29 21:08:19+00:00</t>
        </is>
      </c>
      <c r="D29883" t="inlineStr">
        <is>
          <t>verchange</t>
        </is>
      </c>
      <c r="E29883" t="inlineStr">
        <is>
          <t>oslo.rootwrap</t>
        </is>
      </c>
      <c r="F29883" t="inlineStr">
        <is>
          <t>&gt;=1.6.0;&lt;1.7.0</t>
        </is>
      </c>
      <c r="G29883" t="inlineStr">
        <is>
          <t>oslo.rootwrap</t>
        </is>
      </c>
      <c r="H29883" t="inlineStr">
        <is>
          <t>&gt;=1.6.0;&lt;1.7.0</t>
        </is>
      </c>
    </row>
    <row r="29884">
      <c r="A29884" t="inlineStr">
        <is>
          <t>neutron</t>
        </is>
      </c>
      <c r="B29884" t="inlineStr">
        <is>
          <t>b4c25d734ae115012a6583ccb2dd5818821d8996</t>
        </is>
      </c>
      <c r="C29884" t="inlineStr">
        <is>
          <t>2015-07-29 21:08:19+00:00</t>
        </is>
      </c>
      <c r="D29884" t="inlineStr">
        <is>
          <t>verchange</t>
        </is>
      </c>
      <c r="E29884" t="inlineStr">
        <is>
          <t>python-keystoneclient</t>
        </is>
      </c>
      <c r="F29884" t="inlineStr">
        <is>
          <t>&gt;=1.2.0;&lt;1.4.0</t>
        </is>
      </c>
      <c r="G29884" t="inlineStr">
        <is>
          <t>python-keystoneclient</t>
        </is>
      </c>
      <c r="H29884" t="inlineStr">
        <is>
          <t>&gt;=1.1.0;&lt;1.4.0</t>
        </is>
      </c>
    </row>
    <row r="29885">
      <c r="A29885" t="inlineStr">
        <is>
          <t>neutron</t>
        </is>
      </c>
      <c r="B29885" t="inlineStr">
        <is>
          <t>b4c25d734ae115012a6583ccb2dd5818821d8996</t>
        </is>
      </c>
      <c r="C29885" t="inlineStr">
        <is>
          <t>2015-07-29 21:08:19+00:00</t>
        </is>
      </c>
      <c r="D29885" t="inlineStr">
        <is>
          <t>verchange</t>
        </is>
      </c>
      <c r="E29885" t="inlineStr">
        <is>
          <t>requests</t>
        </is>
      </c>
      <c r="F29885" t="inlineStr">
        <is>
          <t>&gt;=2.2.0;!=2.4.0</t>
        </is>
      </c>
      <c r="G29885" t="inlineStr">
        <is>
          <t>requests</t>
        </is>
      </c>
      <c r="H29885" t="inlineStr">
        <is>
          <t>&gt;=2.2.0;!=2.4.0</t>
        </is>
      </c>
    </row>
    <row r="29886">
      <c r="A29886" t="inlineStr">
        <is>
          <t>neutron</t>
        </is>
      </c>
      <c r="B29886" t="inlineStr">
        <is>
          <t>b4c25d734ae115012a6583ccb2dd5818821d8996</t>
        </is>
      </c>
      <c r="C29886" t="inlineStr">
        <is>
          <t>2015-07-29 21:08:19+00:00</t>
        </is>
      </c>
      <c r="D29886" t="inlineStr">
        <is>
          <t>verchange</t>
        </is>
      </c>
      <c r="E29886" t="inlineStr">
        <is>
          <t>SQLAlchemy</t>
        </is>
      </c>
      <c r="F29886" t="inlineStr">
        <is>
          <t>&lt;=0.9.99;&gt;=0.9.7</t>
        </is>
      </c>
      <c r="G29886" t="inlineStr">
        <is>
          <t>SQLAlchemy</t>
        </is>
      </c>
      <c r="H29886" t="inlineStr">
        <is>
          <t>&lt;=0.9.99;&gt;=0.9.7</t>
        </is>
      </c>
    </row>
    <row r="29887">
      <c r="A29887" t="inlineStr">
        <is>
          <t>neutron</t>
        </is>
      </c>
      <c r="B29887" t="inlineStr">
        <is>
          <t>b4c25d734ae115012a6583ccb2dd5818821d8996</t>
        </is>
      </c>
      <c r="C29887" t="inlineStr">
        <is>
          <t>2015-07-29 21:08:19+00:00</t>
        </is>
      </c>
      <c r="D29887" t="inlineStr">
        <is>
          <t>verchange</t>
        </is>
      </c>
      <c r="E29887" t="inlineStr">
        <is>
          <t>stevedore</t>
        </is>
      </c>
      <c r="F29887" t="inlineStr">
        <is>
          <t>&lt;1.4.0;&gt;=1.3.0</t>
        </is>
      </c>
      <c r="G29887" t="inlineStr">
        <is>
          <t>stevedore</t>
        </is>
      </c>
      <c r="H29887" t="inlineStr">
        <is>
          <t>&lt;1.4.0;&gt;=1.3.0</t>
        </is>
      </c>
    </row>
    <row r="29888">
      <c r="A29888" t="inlineStr">
        <is>
          <t>neutron</t>
        </is>
      </c>
      <c r="B29888" t="inlineStr">
        <is>
          <t>b4c25d734ae115012a6583ccb2dd5818821d8996</t>
        </is>
      </c>
      <c r="C29888" t="inlineStr">
        <is>
          <t>2015-07-29 21:08:19+00:00</t>
        </is>
      </c>
      <c r="D29888" t="inlineStr">
        <is>
          <t>verchange</t>
        </is>
      </c>
      <c r="E29888" t="inlineStr">
        <is>
          <t>oslo.context</t>
        </is>
      </c>
      <c r="F29888" t="inlineStr">
        <is>
          <t>&gt;=0.2.0;&lt;0.3.0</t>
        </is>
      </c>
      <c r="G29888" t="inlineStr">
        <is>
          <t>oslo.context</t>
        </is>
      </c>
      <c r="H29888" t="inlineStr">
        <is>
          <t>&gt;=0.2.0;&lt;0.3.0</t>
        </is>
      </c>
    </row>
    <row r="29889">
      <c r="A29889" t="inlineStr">
        <is>
          <t>neutron</t>
        </is>
      </c>
      <c r="B29889" t="inlineStr">
        <is>
          <t>b4c25d734ae115012a6583ccb2dd5818821d8996</t>
        </is>
      </c>
      <c r="C29889" t="inlineStr">
        <is>
          <t>2015-07-29 21:08:19+00:00</t>
        </is>
      </c>
      <c r="D29889" t="inlineStr">
        <is>
          <t>verchange</t>
        </is>
      </c>
      <c r="E29889" t="inlineStr">
        <is>
          <t>oslo.middleware</t>
        </is>
      </c>
      <c r="F29889" t="inlineStr">
        <is>
          <t>&lt;1.1.0;&gt;=1.0.0</t>
        </is>
      </c>
      <c r="G29889" t="inlineStr">
        <is>
          <t>oslo.middleware</t>
        </is>
      </c>
      <c r="H29889" t="inlineStr">
        <is>
          <t>&lt;1.1.0;&gt;=1.0.0</t>
        </is>
      </c>
    </row>
    <row r="29890">
      <c r="A29890" t="inlineStr">
        <is>
          <t>neutron</t>
        </is>
      </c>
      <c r="B29890" t="inlineStr">
        <is>
          <t>b4c25d734ae115012a6583ccb2dd5818821d8996</t>
        </is>
      </c>
      <c r="C29890" t="inlineStr">
        <is>
          <t>2015-07-29 21:08:19+00:00</t>
        </is>
      </c>
      <c r="D29890" t="inlineStr">
        <is>
          <t>verchange</t>
        </is>
      </c>
      <c r="E29890" t="inlineStr">
        <is>
          <t>retrying</t>
        </is>
      </c>
      <c r="F29890" t="inlineStr">
        <is>
          <t>&gt;=1.2.3;!=1.3.0</t>
        </is>
      </c>
      <c r="G29890" t="inlineStr">
        <is>
          <t>retrying</t>
        </is>
      </c>
      <c r="H29890" t="inlineStr">
        <is>
          <t>&gt;=1.2.3;!=1.3.0</t>
        </is>
      </c>
    </row>
    <row r="29891">
      <c r="A29891" t="inlineStr">
        <is>
          <t>neutron</t>
        </is>
      </c>
      <c r="B29891" t="inlineStr">
        <is>
          <t>b4c25d734ae115012a6583ccb2dd5818821d8996</t>
        </is>
      </c>
      <c r="C29891" t="inlineStr">
        <is>
          <t>2015-07-29 21:08:19+00:00</t>
        </is>
      </c>
      <c r="D29891" t="inlineStr">
        <is>
          <t>verchange</t>
        </is>
      </c>
      <c r="E29891" t="inlineStr">
        <is>
          <t>eventlet</t>
        </is>
      </c>
      <c r="F29891" t="inlineStr">
        <is>
          <t>&gt;=0.16.1;!=0.17.0</t>
        </is>
      </c>
      <c r="G29891" t="inlineStr">
        <is>
          <t>eventlet</t>
        </is>
      </c>
      <c r="H29891" t="inlineStr">
        <is>
          <t>!=0.17.0;&gt;=0.16.1</t>
        </is>
      </c>
    </row>
    <row r="29892">
      <c r="A29892" t="inlineStr">
        <is>
          <t>neutron</t>
        </is>
      </c>
      <c r="B29892" t="inlineStr">
        <is>
          <t>b4c25d734ae115012a6583ccb2dd5818821d8996</t>
        </is>
      </c>
      <c r="C29892" t="inlineStr">
        <is>
          <t>2015-07-29 21:08:19+00:00</t>
        </is>
      </c>
      <c r="D29892" t="inlineStr">
        <is>
          <t>verchange</t>
        </is>
      </c>
      <c r="E29892" t="inlineStr">
        <is>
          <t>Routes</t>
        </is>
      </c>
      <c r="F29892" t="inlineStr">
        <is>
          <t>&gt;=1.12.3;!=2.0</t>
        </is>
      </c>
      <c r="G29892" t="inlineStr">
        <is>
          <t>Routes</t>
        </is>
      </c>
      <c r="H29892" t="inlineStr">
        <is>
          <t>&gt;=1.12.3;!=2.0</t>
        </is>
      </c>
    </row>
    <row r="29893">
      <c r="A29893" t="inlineStr">
        <is>
          <t>neutron</t>
        </is>
      </c>
      <c r="B29893" t="inlineStr">
        <is>
          <t>b4c25d734ae115012a6583ccb2dd5818821d8996</t>
        </is>
      </c>
      <c r="C29893" t="inlineStr">
        <is>
          <t>2015-07-29 21:08:19+00:00</t>
        </is>
      </c>
      <c r="D29893" t="inlineStr">
        <is>
          <t>verchange</t>
        </is>
      </c>
      <c r="E29893" t="inlineStr">
        <is>
          <t>oslo.config</t>
        </is>
      </c>
      <c r="F29893" t="inlineStr">
        <is>
          <t>&lt;1.10.0;&gt;=1.9.3</t>
        </is>
      </c>
      <c r="G29893" t="inlineStr">
        <is>
          <t>oslo.config</t>
        </is>
      </c>
      <c r="H29893" t="inlineStr">
        <is>
          <t>&lt;1.10.0;&gt;=1.9.3</t>
        </is>
      </c>
    </row>
    <row r="29894">
      <c r="A29894" t="inlineStr">
        <is>
          <t>neutron</t>
        </is>
      </c>
      <c r="B29894" t="inlineStr">
        <is>
          <t>b4c25d734ae115012a6583ccb2dd5818821d8996</t>
        </is>
      </c>
      <c r="C29894" t="inlineStr">
        <is>
          <t>2015-07-29 21:08:19+00:00</t>
        </is>
      </c>
      <c r="D29894" t="inlineStr">
        <is>
          <t>verchange</t>
        </is>
      </c>
      <c r="E29894" t="inlineStr">
        <is>
          <t>python-novaclient</t>
        </is>
      </c>
      <c r="F29894" t="inlineStr">
        <is>
          <t>&gt;=2.22.0;&lt;2.24.0</t>
        </is>
      </c>
      <c r="G29894" t="inlineStr">
        <is>
          <t>python-novaclient</t>
        </is>
      </c>
      <c r="H29894" t="inlineStr">
        <is>
          <t>&lt;2.24.0;&gt;=2.22.0</t>
        </is>
      </c>
    </row>
    <row r="29895">
      <c r="A29895" t="inlineStr">
        <is>
          <t>neutron</t>
        </is>
      </c>
      <c r="B29895" t="inlineStr">
        <is>
          <t>b4c25d734ae115012a6583ccb2dd5818821d8996</t>
        </is>
      </c>
      <c r="C29895" t="inlineStr">
        <is>
          <t>2015-07-29 21:08:19+00:00</t>
        </is>
      </c>
      <c r="D29895" t="inlineStr">
        <is>
          <t>verchange</t>
        </is>
      </c>
      <c r="E29895" t="inlineStr">
        <is>
          <t>oslo.db</t>
        </is>
      </c>
      <c r="F29895" t="inlineStr">
        <is>
          <t>&gt;=1.7.0;&lt;1.8.0</t>
        </is>
      </c>
      <c r="G29895" t="inlineStr">
        <is>
          <t>oslo.db</t>
        </is>
      </c>
      <c r="H29895" t="inlineStr">
        <is>
          <t>&gt;=1.7.0;&lt;1.8.0</t>
        </is>
      </c>
    </row>
    <row r="29896">
      <c r="A29896" t="inlineStr">
        <is>
          <t>neutron</t>
        </is>
      </c>
      <c r="B29896" t="inlineStr">
        <is>
          <t>b4c25d734ae115012a6583ccb2dd5818821d8996</t>
        </is>
      </c>
      <c r="C29896" t="inlineStr">
        <is>
          <t>2015-07-29 21:08:19+00:00</t>
        </is>
      </c>
      <c r="D29896" t="inlineStr">
        <is>
          <t>verchange</t>
        </is>
      </c>
      <c r="E29896" t="inlineStr">
        <is>
          <t>oslo.messaging</t>
        </is>
      </c>
      <c r="F29896" t="inlineStr">
        <is>
          <t>&lt;1.9.0;&gt;=1.8.0</t>
        </is>
      </c>
      <c r="G29896" t="inlineStr">
        <is>
          <t>oslo.messaging</t>
        </is>
      </c>
      <c r="H29896" t="inlineStr">
        <is>
          <t>&lt;1.9.0;&gt;=1.8.0</t>
        </is>
      </c>
    </row>
    <row r="29897">
      <c r="A29897" t="inlineStr">
        <is>
          <t>neutron</t>
        </is>
      </c>
      <c r="B29897" t="inlineStr">
        <is>
          <t>b4c25d734ae115012a6583ccb2dd5818821d8996</t>
        </is>
      </c>
      <c r="C29897" t="inlineStr">
        <is>
          <t>2015-07-29 21:08:19+00:00</t>
        </is>
      </c>
      <c r="D29897" t="inlineStr">
        <is>
          <t>verchange</t>
        </is>
      </c>
      <c r="E29897" t="inlineStr">
        <is>
          <t>oslo.log</t>
        </is>
      </c>
      <c r="F29897" t="inlineStr">
        <is>
          <t>&lt;1.1.0;&gt;=1.0.0</t>
        </is>
      </c>
      <c r="G29897" t="inlineStr">
        <is>
          <t>oslo.log</t>
        </is>
      </c>
      <c r="H29897" t="inlineStr">
        <is>
          <t>&lt;1.1.0;&gt;=1.0.0</t>
        </is>
      </c>
    </row>
    <row r="29898">
      <c r="A29898" t="inlineStr">
        <is>
          <t>neutron</t>
        </is>
      </c>
      <c r="B29898" t="inlineStr">
        <is>
          <t>b4c25d734ae115012a6583ccb2dd5818821d8996</t>
        </is>
      </c>
      <c r="C29898" t="inlineStr">
        <is>
          <t>2015-07-29 21:08:19+00:00</t>
        </is>
      </c>
      <c r="D29898" t="inlineStr">
        <is>
          <t>verchange</t>
        </is>
      </c>
      <c r="E29898" t="inlineStr">
        <is>
          <t>oslo.utils</t>
        </is>
      </c>
      <c r="F29898" t="inlineStr">
        <is>
          <t>&lt;1.5.0;&gt;=1.4.0</t>
        </is>
      </c>
      <c r="G29898" t="inlineStr">
        <is>
          <t>oslo.utils</t>
        </is>
      </c>
      <c r="H29898" t="inlineStr">
        <is>
          <t>&lt;1.5.0;&gt;=1.4.0</t>
        </is>
      </c>
    </row>
    <row r="29899">
      <c r="A29899" t="inlineStr">
        <is>
          <t>neutron</t>
        </is>
      </c>
      <c r="B29899" t="inlineStr">
        <is>
          <t>b4c25d734ae115012a6583ccb2dd5818821d8996</t>
        </is>
      </c>
      <c r="C29899" t="inlineStr">
        <is>
          <t>2015-07-29 21:08:19+00:00</t>
        </is>
      </c>
      <c r="D29899" t="inlineStr">
        <is>
          <t>verchange</t>
        </is>
      </c>
      <c r="E29899" t="inlineStr">
        <is>
          <t>python-neutronclient</t>
        </is>
      </c>
      <c r="F29899" t="inlineStr">
        <is>
          <t>&gt;=2.3.11;&lt;2.5.0</t>
        </is>
      </c>
      <c r="G29899" t="inlineStr">
        <is>
          <t>python-neutronclient</t>
        </is>
      </c>
      <c r="H29899" t="inlineStr">
        <is>
          <t>&gt;=2.3.11;&lt;2.5.0</t>
        </is>
      </c>
    </row>
    <row r="29900">
      <c r="A29900" t="inlineStr">
        <is>
          <t>neutron</t>
        </is>
      </c>
      <c r="B29900" t="inlineStr">
        <is>
          <t>b4c25d734ae115012a6583ccb2dd5818821d8996</t>
        </is>
      </c>
      <c r="C29900" t="inlineStr">
        <is>
          <t>2015-07-29 21:08:19+00:00</t>
        </is>
      </c>
      <c r="D29900" t="inlineStr">
        <is>
          <t>verchange</t>
        </is>
      </c>
      <c r="E29900" t="inlineStr">
        <is>
          <t>oslo.concurrency</t>
        </is>
      </c>
      <c r="F29900" t="inlineStr">
        <is>
          <t>&lt;1.9.0;&gt;=1.8.0</t>
        </is>
      </c>
      <c r="G29900" t="inlineStr">
        <is>
          <t>oslo.concurrency</t>
        </is>
      </c>
      <c r="H29900" t="inlineStr">
        <is>
          <t>&lt;1.9.0;&gt;=1.8.0</t>
        </is>
      </c>
    </row>
    <row r="29901">
      <c r="A29901" t="inlineStr">
        <is>
          <t>neutron</t>
        </is>
      </c>
      <c r="B29901" t="inlineStr">
        <is>
          <t>b4c25d734ae115012a6583ccb2dd5818821d8996</t>
        </is>
      </c>
      <c r="C29901" t="inlineStr">
        <is>
          <t>2015-07-29 21:08:19+00:00</t>
        </is>
      </c>
      <c r="D29901" t="inlineStr">
        <is>
          <t>verchange</t>
        </is>
      </c>
      <c r="E29901" t="inlineStr">
        <is>
          <t>pbr</t>
        </is>
      </c>
      <c r="F29901" t="inlineStr">
        <is>
          <t>&gt;=0.6;&lt;1.0;!=0.7</t>
        </is>
      </c>
      <c r="G29901" t="inlineStr">
        <is>
          <t>pbr</t>
        </is>
      </c>
      <c r="H29901" t="inlineStr">
        <is>
          <t>&lt;1.0;&gt;=0.6;!=0.7</t>
        </is>
      </c>
    </row>
    <row r="29902">
      <c r="A29902" t="inlineStr">
        <is>
          <t>neutron</t>
        </is>
      </c>
      <c r="B29902" t="inlineStr">
        <is>
          <t>b4c25d734ae115012a6583ccb2dd5818821d8996</t>
        </is>
      </c>
      <c r="C29902" t="inlineStr">
        <is>
          <t>2015-07-29 21:08:19+00:00</t>
        </is>
      </c>
      <c r="D29902" t="inlineStr">
        <is>
          <t>verchange</t>
        </is>
      </c>
      <c r="E29902" t="inlineStr">
        <is>
          <t>Jinja2</t>
        </is>
      </c>
      <c r="F29902" t="inlineStr">
        <is>
          <t>&gt;=2.6</t>
        </is>
      </c>
      <c r="G29902" t="inlineStr">
        <is>
          <t>Jinja2</t>
        </is>
      </c>
      <c r="H29902" t="inlineStr">
        <is>
          <t>&gt;=2.6</t>
        </is>
      </c>
    </row>
    <row r="29903">
      <c r="A29903" t="inlineStr">
        <is>
          <t>neutron</t>
        </is>
      </c>
      <c r="B29903" t="inlineStr">
        <is>
          <t>b4c25d734ae115012a6583ccb2dd5818821d8996</t>
        </is>
      </c>
      <c r="C29903" t="inlineStr">
        <is>
          <t>2015-07-29 21:08:19+00:00</t>
        </is>
      </c>
      <c r="D29903" t="inlineStr">
        <is>
          <t>verchange</t>
        </is>
      </c>
      <c r="E29903" t="inlineStr">
        <is>
          <t>oslo.serialization</t>
        </is>
      </c>
      <c r="F29903" t="inlineStr">
        <is>
          <t>&lt;1.5.0;&gt;=1.4.0</t>
        </is>
      </c>
      <c r="G29903" t="inlineStr">
        <is>
          <t>oslo.serialization</t>
        </is>
      </c>
      <c r="H29903" t="inlineStr">
        <is>
          <t>&lt;1.5.0;&gt;=1.4.0</t>
        </is>
      </c>
    </row>
    <row r="29904">
      <c r="A29904" t="inlineStr">
        <is>
          <t>neutron</t>
        </is>
      </c>
      <c r="B29904" t="inlineStr">
        <is>
          <t>b4c25d734ae115012a6583ccb2dd5818821d8996</t>
        </is>
      </c>
      <c r="C29904" t="inlineStr">
        <is>
          <t>2015-07-29 21:08:19+00:00</t>
        </is>
      </c>
      <c r="D29904" t="inlineStr">
        <is>
          <t>verchange</t>
        </is>
      </c>
      <c r="E29904" t="inlineStr">
        <is>
          <t>oslo.i18n</t>
        </is>
      </c>
      <c r="F29904" t="inlineStr">
        <is>
          <t>&lt;1.6.0;&gt;=1.5.0</t>
        </is>
      </c>
      <c r="G29904" t="inlineStr">
        <is>
          <t>oslo.i18n</t>
        </is>
      </c>
      <c r="H29904" t="inlineStr">
        <is>
          <t>&lt;1.6.0;&gt;=1.5.0</t>
        </is>
      </c>
    </row>
    <row r="29905">
      <c r="A29905" t="inlineStr">
        <is>
          <t>neutron</t>
        </is>
      </c>
      <c r="B29905" t="inlineStr">
        <is>
          <t>b175e03b12527d23c05fc45016e927a20c98d2f1</t>
        </is>
      </c>
      <c r="C29905" t="inlineStr">
        <is>
          <t>2015-10-13 17:33:18+00:00</t>
        </is>
      </c>
      <c r="D29905" t="inlineStr">
        <is>
          <t>verchange</t>
        </is>
      </c>
      <c r="E29905" t="inlineStr">
        <is>
          <t>oslo.utils</t>
        </is>
      </c>
      <c r="F29905" t="inlineStr">
        <is>
          <t>&lt;1.5.0;!=1.4.1;&gt;=1.4.0</t>
        </is>
      </c>
      <c r="G29905" t="inlineStr">
        <is>
          <t>oslo.utils</t>
        </is>
      </c>
      <c r="H29905" t="inlineStr">
        <is>
          <t>&lt;1.5.0;&gt;=1.4.0</t>
        </is>
      </c>
    </row>
    <row r="29906">
      <c r="A29906" t="inlineStr">
        <is>
          <t>neutron</t>
        </is>
      </c>
      <c r="B29906" t="inlineStr">
        <is>
          <t>b175e03b12527d23c05fc45016e927a20c98d2f1</t>
        </is>
      </c>
      <c r="C29906" t="inlineStr">
        <is>
          <t>2015-10-13 17:33:18+00:00</t>
        </is>
      </c>
      <c r="D29906" t="inlineStr">
        <is>
          <t>verchange</t>
        </is>
      </c>
      <c r="E29906" t="inlineStr">
        <is>
          <t>oslo.concurrency</t>
        </is>
      </c>
      <c r="F29906" t="inlineStr">
        <is>
          <t>&lt;1.9.0;&gt;=1.8.2</t>
        </is>
      </c>
      <c r="G29906" t="inlineStr">
        <is>
          <t>oslo.concurrency</t>
        </is>
      </c>
      <c r="H29906" t="inlineStr">
        <is>
          <t>&lt;1.9.0;&gt;=1.8.0</t>
        </is>
      </c>
    </row>
    <row r="29907">
      <c r="A29907" t="inlineStr">
        <is>
          <t>neutron</t>
        </is>
      </c>
      <c r="B29907" t="inlineStr">
        <is>
          <t>b175e03b12527d23c05fc45016e927a20c98d2f1</t>
        </is>
      </c>
      <c r="C29907" t="inlineStr">
        <is>
          <t>2015-10-13 17:33:18+00:00</t>
        </is>
      </c>
      <c r="D29907" t="inlineStr">
        <is>
          <t>verchange</t>
        </is>
      </c>
      <c r="E29907" t="inlineStr">
        <is>
          <t>python-neutronclient</t>
        </is>
      </c>
      <c r="F29907" t="inlineStr">
        <is>
          <t>&gt;=2.4.0;&lt;2.5.0</t>
        </is>
      </c>
      <c r="G29907" t="inlineStr">
        <is>
          <t>python-neutronclient</t>
        </is>
      </c>
      <c r="H29907" t="inlineStr">
        <is>
          <t>&gt;=2.3.11;&lt;2.5.0</t>
        </is>
      </c>
    </row>
    <row r="29908">
      <c r="A29908" t="inlineStr">
        <is>
          <t>neutron</t>
        </is>
      </c>
      <c r="B29908" t="inlineStr">
        <is>
          <t>b175e03b12527d23c05fc45016e927a20c98d2f1</t>
        </is>
      </c>
      <c r="C29908" t="inlineStr">
        <is>
          <t>2015-10-13 17:33:18+00:00</t>
        </is>
      </c>
      <c r="D29908" t="inlineStr">
        <is>
          <t>verchange</t>
        </is>
      </c>
      <c r="E29908" t="inlineStr">
        <is>
          <t>alembic</t>
        </is>
      </c>
      <c r="F29908" t="inlineStr">
        <is>
          <t>&gt;=0.7.2;&lt;0.8.1</t>
        </is>
      </c>
      <c r="G29908" t="inlineStr">
        <is>
          <t>alembic</t>
        </is>
      </c>
      <c r="H29908" t="inlineStr">
        <is>
          <t>&gt;=0.7.2</t>
        </is>
      </c>
    </row>
    <row r="29909">
      <c r="A29909" t="inlineStr">
        <is>
          <t>neutron</t>
        </is>
      </c>
      <c r="B29909" t="inlineStr">
        <is>
          <t>b6d966d415ed254ee5bd7419f5761faee90b3702</t>
        </is>
      </c>
      <c r="C29909" t="inlineStr">
        <is>
          <t>2015-11-19 18:53:06+00:00</t>
        </is>
      </c>
      <c r="D29909" t="inlineStr">
        <is>
          <t>verchange</t>
        </is>
      </c>
      <c r="E29909" t="inlineStr">
        <is>
          <t>keystonemiddleware</t>
        </is>
      </c>
      <c r="F29909" t="inlineStr">
        <is>
          <t>&gt;=1.0.0;&lt;1.4.0</t>
        </is>
      </c>
      <c r="G29909" t="inlineStr">
        <is>
          <t>keystonemiddleware</t>
        </is>
      </c>
      <c r="H29909" t="inlineStr">
        <is>
          <t>&lt;1.4.0;&gt;=1.0.0</t>
        </is>
      </c>
    </row>
    <row r="29910">
      <c r="A29910" t="inlineStr">
        <is>
          <t>neutron</t>
        </is>
      </c>
      <c r="B29910" t="inlineStr">
        <is>
          <t>b6d966d415ed254ee5bd7419f5761faee90b3702</t>
        </is>
      </c>
      <c r="C29910" t="inlineStr">
        <is>
          <t>2015-11-19 18:53:06+00:00</t>
        </is>
      </c>
      <c r="D29910" t="inlineStr">
        <is>
          <t>verchange</t>
        </is>
      </c>
      <c r="E29910" t="inlineStr">
        <is>
          <t>oslo.rootwrap</t>
        </is>
      </c>
      <c r="F29910" t="inlineStr">
        <is>
          <t>&gt;=1.3.0;&lt;=1.5.0</t>
        </is>
      </c>
      <c r="G29910" t="inlineStr">
        <is>
          <t>oslo.rootwrap</t>
        </is>
      </c>
      <c r="H29910" t="inlineStr">
        <is>
          <t>&gt;=1.3.0;&lt;=1.5.0</t>
        </is>
      </c>
    </row>
    <row r="29911">
      <c r="A29911" t="inlineStr">
        <is>
          <t>neutron</t>
        </is>
      </c>
      <c r="B29911" t="inlineStr">
        <is>
          <t>b6d966d415ed254ee5bd7419f5761faee90b3702</t>
        </is>
      </c>
      <c r="C29911" t="inlineStr">
        <is>
          <t>2015-11-19 18:53:06+00:00</t>
        </is>
      </c>
      <c r="D29911" t="inlineStr">
        <is>
          <t>verchange</t>
        </is>
      </c>
      <c r="E29911" t="inlineStr">
        <is>
          <t>python-keystoneclient</t>
        </is>
      </c>
      <c r="F29911" t="inlineStr">
        <is>
          <t>&lt;1.2.0;&gt;=0.10.0</t>
        </is>
      </c>
      <c r="G29911" t="inlineStr">
        <is>
          <t>python-keystoneclient</t>
        </is>
      </c>
      <c r="H29911" t="inlineStr">
        <is>
          <t>&lt;=1.1.0;&gt;=0.10.0</t>
        </is>
      </c>
    </row>
    <row r="29912">
      <c r="A29912" t="inlineStr">
        <is>
          <t>neutron</t>
        </is>
      </c>
      <c r="B29912" t="inlineStr">
        <is>
          <t>b6d966d415ed254ee5bd7419f5761faee90b3702</t>
        </is>
      </c>
      <c r="C29912" t="inlineStr">
        <is>
          <t>2015-11-19 18:53:06+00:00</t>
        </is>
      </c>
      <c r="D29912" t="inlineStr">
        <is>
          <t>verchange</t>
        </is>
      </c>
      <c r="E29912" t="inlineStr">
        <is>
          <t>requests</t>
        </is>
      </c>
      <c r="F29912" t="inlineStr">
        <is>
          <t>&gt;=2.1.0;!=2.4.0;&lt;=2.2.1</t>
        </is>
      </c>
      <c r="G29912" t="inlineStr">
        <is>
          <t>requests</t>
        </is>
      </c>
      <c r="H29912" t="inlineStr">
        <is>
          <t>&gt;=2.1.0;!=2.4.0;&lt;=2.2.1</t>
        </is>
      </c>
    </row>
    <row r="29913">
      <c r="A29913" t="inlineStr">
        <is>
          <t>neutron</t>
        </is>
      </c>
      <c r="B29913" t="inlineStr">
        <is>
          <t>b6d966d415ed254ee5bd7419f5761faee90b3702</t>
        </is>
      </c>
      <c r="C29913" t="inlineStr">
        <is>
          <t>2015-11-19 18:53:06+00:00</t>
        </is>
      </c>
      <c r="D29913" t="inlineStr">
        <is>
          <t>verchange</t>
        </is>
      </c>
      <c r="E29913" t="inlineStr">
        <is>
          <t>SQLAlchemy</t>
        </is>
      </c>
      <c r="F29913" t="inlineStr">
        <is>
          <t>!=0.9.3;!=0.9.4;&lt;=0.9.99;!=0.9.0;!=0.9.5;!=0.9.1;!=0.9.2;&gt;=0.8.4;!=0.9.6</t>
        </is>
      </c>
      <c r="G29913" t="inlineStr">
        <is>
          <t>SQLAlchemy</t>
        </is>
      </c>
      <c r="H29913" t="inlineStr">
        <is>
          <t>!=0.9.3;!=0.9.4;!=0.9.6;&lt;=0.9.99;!=0.9.0;!=0.9.5;!=0.9.1;!=0.9.2;&gt;=0.8.4</t>
        </is>
      </c>
    </row>
    <row r="29914">
      <c r="A29914" t="inlineStr">
        <is>
          <t>neutron</t>
        </is>
      </c>
      <c r="B29914" t="inlineStr">
        <is>
          <t>b6d966d415ed254ee5bd7419f5761faee90b3702</t>
        </is>
      </c>
      <c r="C29914" t="inlineStr">
        <is>
          <t>2015-11-19 18:53:06+00:00</t>
        </is>
      </c>
      <c r="D29914" t="inlineStr">
        <is>
          <t>verchange</t>
        </is>
      </c>
      <c r="E29914" t="inlineStr">
        <is>
          <t>stevedore</t>
        </is>
      </c>
      <c r="F29914" t="inlineStr">
        <is>
          <t>&gt;=1.0.0;&lt;=1.3.0</t>
        </is>
      </c>
      <c r="G29914" t="inlineStr">
        <is>
          <t>stevedore</t>
        </is>
      </c>
      <c r="H29914" t="inlineStr">
        <is>
          <t>&gt;=1.0.0;&lt;=1.2.0</t>
        </is>
      </c>
    </row>
    <row r="29915">
      <c r="A29915" t="inlineStr">
        <is>
          <t>neutron</t>
        </is>
      </c>
      <c r="B29915" t="inlineStr">
        <is>
          <t>b6d966d415ed254ee5bd7419f5761faee90b3702</t>
        </is>
      </c>
      <c r="C29915" t="inlineStr">
        <is>
          <t>2015-11-19 18:53:06+00:00</t>
        </is>
      </c>
      <c r="D29915" t="inlineStr">
        <is>
          <t>verchange</t>
        </is>
      </c>
      <c r="E29915" t="inlineStr">
        <is>
          <t>six</t>
        </is>
      </c>
      <c r="F29915" t="inlineStr">
        <is>
          <t>&lt;=1.9.0;&gt;=1.7.0</t>
        </is>
      </c>
      <c r="G29915" t="inlineStr">
        <is>
          <t>six</t>
        </is>
      </c>
      <c r="H29915" t="inlineStr">
        <is>
          <t>&lt;=1.9.0;&gt;=1.7.0</t>
        </is>
      </c>
    </row>
    <row r="29916">
      <c r="A29916" t="inlineStr">
        <is>
          <t>neutron</t>
        </is>
      </c>
      <c r="B29916" t="inlineStr">
        <is>
          <t>b6d966d415ed254ee5bd7419f5761faee90b3702</t>
        </is>
      </c>
      <c r="C29916" t="inlineStr">
        <is>
          <t>2015-11-19 18:53:06+00:00</t>
        </is>
      </c>
      <c r="D29916" t="inlineStr">
        <is>
          <t>verchange</t>
        </is>
      </c>
      <c r="E29916" t="inlineStr">
        <is>
          <t>WebOb</t>
        </is>
      </c>
      <c r="F29916" t="inlineStr">
        <is>
          <t>&lt;=1.3.1;&gt;=1.2.3</t>
        </is>
      </c>
      <c r="G29916" t="inlineStr">
        <is>
          <t>WebOb</t>
        </is>
      </c>
      <c r="H29916" t="inlineStr">
        <is>
          <t>&lt;=1.3.1;&gt;=1.2.3</t>
        </is>
      </c>
    </row>
    <row r="29917">
      <c r="A29917" t="inlineStr">
        <is>
          <t>neutron</t>
        </is>
      </c>
      <c r="B29917" t="inlineStr">
        <is>
          <t>b6d966d415ed254ee5bd7419f5761faee90b3702</t>
        </is>
      </c>
      <c r="C29917" t="inlineStr">
        <is>
          <t>2015-11-19 18:53:06+00:00</t>
        </is>
      </c>
      <c r="D29917" t="inlineStr">
        <is>
          <t>verchange</t>
        </is>
      </c>
      <c r="E29917" t="inlineStr">
        <is>
          <t>iso8601</t>
        </is>
      </c>
      <c r="F29917" t="inlineStr">
        <is>
          <t>&lt;=0.1.10;&gt;=0.1.9</t>
        </is>
      </c>
      <c r="G29917" t="inlineStr">
        <is>
          <t>iso8601</t>
        </is>
      </c>
      <c r="H29917" t="inlineStr">
        <is>
          <t>&lt;=0.1.10;&gt;=0.1.9</t>
        </is>
      </c>
    </row>
    <row r="29918">
      <c r="A29918" t="inlineStr">
        <is>
          <t>neutron</t>
        </is>
      </c>
      <c r="B29918" t="inlineStr">
        <is>
          <t>b6d966d415ed254ee5bd7419f5761faee90b3702</t>
        </is>
      </c>
      <c r="C29918" t="inlineStr">
        <is>
          <t>2015-11-19 18:53:06+00:00</t>
        </is>
      </c>
      <c r="D29918" t="inlineStr">
        <is>
          <t>verchange</t>
        </is>
      </c>
      <c r="E29918" t="inlineStr">
        <is>
          <t>eventlet</t>
        </is>
      </c>
      <c r="F29918" t="inlineStr">
        <is>
          <t>&gt;=0.15.1;&lt;=0.15.2</t>
        </is>
      </c>
      <c r="G29918" t="inlineStr">
        <is>
          <t>eventlet</t>
        </is>
      </c>
      <c r="H29918" t="inlineStr">
        <is>
          <t>&gt;=0.15.1;&lt;=0.15.2</t>
        </is>
      </c>
    </row>
    <row r="29919">
      <c r="A29919" t="inlineStr">
        <is>
          <t>neutron</t>
        </is>
      </c>
      <c r="B29919" t="inlineStr">
        <is>
          <t>b6d966d415ed254ee5bd7419f5761faee90b3702</t>
        </is>
      </c>
      <c r="C29919" t="inlineStr">
        <is>
          <t>2015-11-19 18:53:06+00:00</t>
        </is>
      </c>
      <c r="D29919" t="inlineStr">
        <is>
          <t>verchange</t>
        </is>
      </c>
      <c r="E29919" t="inlineStr">
        <is>
          <t>Routes</t>
        </is>
      </c>
      <c r="F29919" t="inlineStr">
        <is>
          <t>&gt;=1.12.3;&lt;=2.1;!=2.0</t>
        </is>
      </c>
      <c r="G29919" t="inlineStr">
        <is>
          <t>Routes</t>
        </is>
      </c>
      <c r="H29919" t="inlineStr">
        <is>
          <t>&gt;=1.12.3;&lt;=2.1;!=2.0</t>
        </is>
      </c>
    </row>
    <row r="29920">
      <c r="A29920" t="inlineStr">
        <is>
          <t>neutron</t>
        </is>
      </c>
      <c r="B29920" t="inlineStr">
        <is>
          <t>b6d966d415ed254ee5bd7419f5761faee90b3702</t>
        </is>
      </c>
      <c r="C29920" t="inlineStr">
        <is>
          <t>2015-11-19 18:53:06+00:00</t>
        </is>
      </c>
      <c r="D29920" t="inlineStr">
        <is>
          <t>verchange</t>
        </is>
      </c>
      <c r="E29920" t="inlineStr">
        <is>
          <t>httplib2</t>
        </is>
      </c>
      <c r="F29920" t="inlineStr">
        <is>
          <t>&gt;=0.7.5;&lt;=0.9</t>
        </is>
      </c>
      <c r="G29920" t="inlineStr">
        <is>
          <t>httplib2</t>
        </is>
      </c>
      <c r="H29920" t="inlineStr">
        <is>
          <t>&gt;=0.7.5;&lt;=0.9</t>
        </is>
      </c>
    </row>
    <row r="29921">
      <c r="A29921" t="inlineStr">
        <is>
          <t>neutron</t>
        </is>
      </c>
      <c r="B29921" t="inlineStr">
        <is>
          <t>b6d966d415ed254ee5bd7419f5761faee90b3702</t>
        </is>
      </c>
      <c r="C29921" t="inlineStr">
        <is>
          <t>2015-11-19 18:53:06+00:00</t>
        </is>
      </c>
      <c r="D29921" t="inlineStr">
        <is>
          <t>verchange</t>
        </is>
      </c>
      <c r="E29921" t="inlineStr">
        <is>
          <t>oslo.config</t>
        </is>
      </c>
      <c r="F29921" t="inlineStr">
        <is>
          <t>&lt;=1.6.0;&gt;=1.4.0</t>
        </is>
      </c>
      <c r="G29921" t="inlineStr">
        <is>
          <t>oslo.config</t>
        </is>
      </c>
      <c r="H29921" t="inlineStr">
        <is>
          <t>&lt;=1.6.0;&gt;=1.4.0</t>
        </is>
      </c>
    </row>
    <row r="29922">
      <c r="A29922" t="inlineStr">
        <is>
          <t>neutron</t>
        </is>
      </c>
      <c r="B29922" t="inlineStr">
        <is>
          <t>b6d966d415ed254ee5bd7419f5761faee90b3702</t>
        </is>
      </c>
      <c r="C29922" t="inlineStr">
        <is>
          <t>2015-11-19 18:53:06+00:00</t>
        </is>
      </c>
      <c r="D29922" t="inlineStr">
        <is>
          <t>verchange</t>
        </is>
      </c>
      <c r="E29922" t="inlineStr">
        <is>
          <t>python-novaclient</t>
        </is>
      </c>
      <c r="F29922" t="inlineStr">
        <is>
          <t>&lt;=2.20.0;&gt;=2.18.0</t>
        </is>
      </c>
      <c r="G29922" t="inlineStr">
        <is>
          <t>python-novaclient</t>
        </is>
      </c>
      <c r="H29922" t="inlineStr">
        <is>
          <t>&lt;=2.20.0;&gt;=2.18.0</t>
        </is>
      </c>
    </row>
    <row r="29923">
      <c r="A29923" t="inlineStr">
        <is>
          <t>neutron</t>
        </is>
      </c>
      <c r="B29923" t="inlineStr">
        <is>
          <t>b6d966d415ed254ee5bd7419f5761faee90b3702</t>
        </is>
      </c>
      <c r="C29923" t="inlineStr">
        <is>
          <t>2015-11-19 18:53:06+00:00</t>
        </is>
      </c>
      <c r="D29923" t="inlineStr">
        <is>
          <t>verchange</t>
        </is>
      </c>
      <c r="E29923" t="inlineStr">
        <is>
          <t>oslo.db</t>
        </is>
      </c>
      <c r="F29923" t="inlineStr">
        <is>
          <t>&lt;1.1;&gt;=1.0.0</t>
        </is>
      </c>
      <c r="G29923" t="inlineStr">
        <is>
          <t>oslo.db</t>
        </is>
      </c>
      <c r="H29923" t="inlineStr">
        <is>
          <t>&lt;1.1;&gt;=1.0.0</t>
        </is>
      </c>
    </row>
    <row r="29924">
      <c r="A29924" t="inlineStr">
        <is>
          <t>neutron</t>
        </is>
      </c>
      <c r="B29924" t="inlineStr">
        <is>
          <t>b6d966d415ed254ee5bd7419f5761faee90b3702</t>
        </is>
      </c>
      <c r="C29924" t="inlineStr">
        <is>
          <t>2015-11-19 18:53:06+00:00</t>
        </is>
      </c>
      <c r="D29924" t="inlineStr">
        <is>
          <t>verchange</t>
        </is>
      </c>
      <c r="E29924" t="inlineStr">
        <is>
          <t>oslo.messaging</t>
        </is>
      </c>
      <c r="F29924" t="inlineStr">
        <is>
          <t>&lt;1.5.0;&gt;=1.4.0</t>
        </is>
      </c>
      <c r="G29924" t="inlineStr">
        <is>
          <t>oslo.messaging</t>
        </is>
      </c>
      <c r="H29924" t="inlineStr">
        <is>
          <t>&lt;1.5.0;&gt;=1.4.0</t>
        </is>
      </c>
    </row>
    <row r="29925">
      <c r="A29925" t="inlineStr">
        <is>
          <t>neutron</t>
        </is>
      </c>
      <c r="B29925" t="inlineStr">
        <is>
          <t>b6d966d415ed254ee5bd7419f5761faee90b3702</t>
        </is>
      </c>
      <c r="C29925" t="inlineStr">
        <is>
          <t>2015-11-19 18:53:06+00:00</t>
        </is>
      </c>
      <c r="D29925" t="inlineStr">
        <is>
          <t>verchange</t>
        </is>
      </c>
      <c r="E29925" t="inlineStr">
        <is>
          <t>Babel</t>
        </is>
      </c>
      <c r="F29925" t="inlineStr">
        <is>
          <t>&gt;=1.3;&lt;=1.3</t>
        </is>
      </c>
      <c r="G29925" t="inlineStr">
        <is>
          <t>Babel</t>
        </is>
      </c>
      <c r="H29925" t="inlineStr">
        <is>
          <t>&gt;=1.3;&lt;=1.3</t>
        </is>
      </c>
    </row>
    <row r="29926">
      <c r="A29926" t="inlineStr">
        <is>
          <t>neutron</t>
        </is>
      </c>
      <c r="B29926" t="inlineStr">
        <is>
          <t>b6d966d415ed254ee5bd7419f5761faee90b3702</t>
        </is>
      </c>
      <c r="C29926" t="inlineStr">
        <is>
          <t>2015-11-19 18:53:06+00:00</t>
        </is>
      </c>
      <c r="D29926" t="inlineStr">
        <is>
          <t>verchange</t>
        </is>
      </c>
      <c r="E29926" t="inlineStr">
        <is>
          <t>anyjson</t>
        </is>
      </c>
      <c r="F29926" t="inlineStr">
        <is>
          <t>&gt;=0.3.3;&lt;=0.3.3</t>
        </is>
      </c>
      <c r="G29926" t="inlineStr">
        <is>
          <t>anyjson</t>
        </is>
      </c>
      <c r="H29926" t="inlineStr">
        <is>
          <t>&gt;=0.3.3;&lt;=0.3.3</t>
        </is>
      </c>
    </row>
    <row r="29927">
      <c r="A29927" t="inlineStr">
        <is>
          <t>neutron</t>
        </is>
      </c>
      <c r="B29927" t="inlineStr">
        <is>
          <t>b6d966d415ed254ee5bd7419f5761faee90b3702</t>
        </is>
      </c>
      <c r="C29927" t="inlineStr">
        <is>
          <t>2015-11-19 18:53:06+00:00</t>
        </is>
      </c>
      <c r="D29927" t="inlineStr">
        <is>
          <t>verchange</t>
        </is>
      </c>
      <c r="E29927" t="inlineStr">
        <is>
          <t>alembic</t>
        </is>
      </c>
      <c r="F29927" t="inlineStr">
        <is>
          <t>&gt;=0.6.4;&lt;=0.7.4</t>
        </is>
      </c>
      <c r="G29927" t="inlineStr">
        <is>
          <t>alembic</t>
        </is>
      </c>
      <c r="H29927" t="inlineStr">
        <is>
          <t>&gt;=0.6.4;&lt;=0.7.4</t>
        </is>
      </c>
    </row>
    <row r="29928">
      <c r="A29928" t="inlineStr">
        <is>
          <t>neutron</t>
        </is>
      </c>
      <c r="B29928" t="inlineStr">
        <is>
          <t>b6d966d415ed254ee5bd7419f5761faee90b3702</t>
        </is>
      </c>
      <c r="C29928" t="inlineStr">
        <is>
          <t>2015-11-19 18:53:06+00:00</t>
        </is>
      </c>
      <c r="D29928" t="inlineStr">
        <is>
          <t>verchange</t>
        </is>
      </c>
      <c r="E29928" t="inlineStr">
        <is>
          <t>PasteDeploy</t>
        </is>
      </c>
      <c r="F29928" t="inlineStr">
        <is>
          <t>&gt;=1.5.0;&lt;=1.5.2</t>
        </is>
      </c>
      <c r="G29928" t="inlineStr">
        <is>
          <t>PasteDeploy</t>
        </is>
      </c>
      <c r="H29928" t="inlineStr">
        <is>
          <t>&gt;=1.5.0;&lt;=1.5.2</t>
        </is>
      </c>
    </row>
    <row r="29929">
      <c r="A29929" t="inlineStr">
        <is>
          <t>neutron</t>
        </is>
      </c>
      <c r="B29929" t="inlineStr">
        <is>
          <t>b6d966d415ed254ee5bd7419f5761faee90b3702</t>
        </is>
      </c>
      <c r="C29929" t="inlineStr">
        <is>
          <t>2015-11-19 18:53:06+00:00</t>
        </is>
      </c>
      <c r="D29929" t="inlineStr">
        <is>
          <t>verchange</t>
        </is>
      </c>
      <c r="E29929" t="inlineStr">
        <is>
          <t>greenlet</t>
        </is>
      </c>
      <c r="F29929" t="inlineStr">
        <is>
          <t>&gt;=0.3.2;&lt;=0.4.2</t>
        </is>
      </c>
      <c r="G29929" t="inlineStr">
        <is>
          <t>greenlet</t>
        </is>
      </c>
      <c r="H29929" t="inlineStr">
        <is>
          <t>&gt;=0.3.2;&lt;=0.4.2</t>
        </is>
      </c>
    </row>
    <row r="29930">
      <c r="A29930" t="inlineStr">
        <is>
          <t>neutron</t>
        </is>
      </c>
      <c r="B29930" t="inlineStr">
        <is>
          <t>b6d966d415ed254ee5bd7419f5761faee90b3702</t>
        </is>
      </c>
      <c r="C29930" t="inlineStr">
        <is>
          <t>2015-11-19 18:53:06+00:00</t>
        </is>
      </c>
      <c r="D29930" t="inlineStr">
        <is>
          <t>verchange</t>
        </is>
      </c>
      <c r="E29930" t="inlineStr">
        <is>
          <t>python-neutronclient</t>
        </is>
      </c>
      <c r="F29930" t="inlineStr">
        <is>
          <t>&lt;2.4.0;&gt;=2.3.6</t>
        </is>
      </c>
      <c r="G29930" t="inlineStr">
        <is>
          <t>python-neutronclient</t>
        </is>
      </c>
      <c r="H29930" t="inlineStr">
        <is>
          <t>&lt;2.4.0;&gt;=2.3.6</t>
        </is>
      </c>
    </row>
    <row r="29931">
      <c r="A29931" t="inlineStr">
        <is>
          <t>neutron</t>
        </is>
      </c>
      <c r="B29931" t="inlineStr">
        <is>
          <t>b6d966d415ed254ee5bd7419f5761faee90b3702</t>
        </is>
      </c>
      <c r="C29931" t="inlineStr">
        <is>
          <t>2015-11-19 18:53:06+00:00</t>
        </is>
      </c>
      <c r="D29931" t="inlineStr">
        <is>
          <t>verchange</t>
        </is>
      </c>
      <c r="E29931" t="inlineStr">
        <is>
          <t>pbr</t>
        </is>
      </c>
      <c r="F29931" t="inlineStr">
        <is>
          <t>&gt;=0.6;&lt;1.0;!=0.7</t>
        </is>
      </c>
      <c r="G29931" t="inlineStr">
        <is>
          <t>pbr</t>
        </is>
      </c>
      <c r="H29931" t="inlineStr">
        <is>
          <t>&lt;1.0;&gt;=0.6;!=0.7</t>
        </is>
      </c>
    </row>
    <row r="29932">
      <c r="A29932" t="inlineStr">
        <is>
          <t>neutron</t>
        </is>
      </c>
      <c r="B29932" t="inlineStr">
        <is>
          <t>b6d966d415ed254ee5bd7419f5761faee90b3702</t>
        </is>
      </c>
      <c r="C29932" t="inlineStr">
        <is>
          <t>2015-11-19 18:53:06+00:00</t>
        </is>
      </c>
      <c r="D29932" t="inlineStr">
        <is>
          <t>verchange</t>
        </is>
      </c>
      <c r="E29932" t="inlineStr">
        <is>
          <t>netaddr</t>
        </is>
      </c>
      <c r="F29932" t="inlineStr">
        <is>
          <t>&lt;=0.7.13;&gt;=0.7.12</t>
        </is>
      </c>
      <c r="G29932" t="inlineStr">
        <is>
          <t>netaddr</t>
        </is>
      </c>
      <c r="H29932" t="inlineStr">
        <is>
          <t>&lt;=0.7.13;&gt;=0.7.12</t>
        </is>
      </c>
    </row>
    <row r="29933">
      <c r="A29933" t="inlineStr">
        <is>
          <t>neutron</t>
        </is>
      </c>
      <c r="B29933" t="inlineStr">
        <is>
          <t>28961debfbfc906bca2580f37e21870d59ea90df</t>
        </is>
      </c>
      <c r="C29933" t="inlineStr">
        <is>
          <t>2015-12-07 15:48:34+00:00</t>
        </is>
      </c>
      <c r="D29933" t="inlineStr">
        <is>
          <t>verchange</t>
        </is>
      </c>
      <c r="E29933" t="inlineStr">
        <is>
          <t>oslo.utils</t>
        </is>
      </c>
      <c r="F29933" t="inlineStr">
        <is>
          <t>&gt;=2.0.0;!=2.6.0</t>
        </is>
      </c>
      <c r="G29933" t="inlineStr">
        <is>
          <t>oslo.utils</t>
        </is>
      </c>
      <c r="H29933" t="inlineStr">
        <is>
          <t>&gt;=2.0.0</t>
        </is>
      </c>
    </row>
    <row r="29934">
      <c r="A29934" t="inlineStr">
        <is>
          <t>neutron</t>
        </is>
      </c>
      <c r="B29934" t="inlineStr">
        <is>
          <t>28961debfbfc906bca2580f37e21870d59ea90df</t>
        </is>
      </c>
      <c r="C29934" t="inlineStr">
        <is>
          <t>2015-12-07 15:48:34+00:00</t>
        </is>
      </c>
      <c r="D29934" t="inlineStr">
        <is>
          <t>verchange</t>
        </is>
      </c>
      <c r="E29934" t="inlineStr">
        <is>
          <t>keystonemiddleware</t>
        </is>
      </c>
      <c r="F29934" t="inlineStr">
        <is>
          <t>&gt;=2.0.0;!=2.4.0</t>
        </is>
      </c>
      <c r="G29934" t="inlineStr">
        <is>
          <t>keystonemiddleware</t>
        </is>
      </c>
      <c r="H29934" t="inlineStr">
        <is>
          <t>&gt;=2.0.0</t>
        </is>
      </c>
    </row>
    <row r="29935">
      <c r="A29935" t="inlineStr">
        <is>
          <t>neutron</t>
        </is>
      </c>
      <c r="B29935" t="inlineStr">
        <is>
          <t>28961debfbfc906bca2580f37e21870d59ea90df</t>
        </is>
      </c>
      <c r="C29935" t="inlineStr">
        <is>
          <t>2015-12-07 15:48:34+00:00</t>
        </is>
      </c>
      <c r="D29935" t="inlineStr">
        <is>
          <t>verchange</t>
        </is>
      </c>
      <c r="E29935" t="inlineStr">
        <is>
          <t>python-novaclient</t>
        </is>
      </c>
      <c r="F29935" t="inlineStr">
        <is>
          <t>!=2.33.0;&gt;=2.28.1</t>
        </is>
      </c>
      <c r="G29935" t="inlineStr">
        <is>
          <t>python-novaclient</t>
        </is>
      </c>
      <c r="H29935" t="inlineStr">
        <is>
          <t>&gt;=2.28.1</t>
        </is>
      </c>
    </row>
    <row r="29936">
      <c r="A29936" t="inlineStr">
        <is>
          <t>neutron</t>
        </is>
      </c>
      <c r="B29936" t="inlineStr">
        <is>
          <t>28961debfbfc906bca2580f37e21870d59ea90df</t>
        </is>
      </c>
      <c r="C29936" t="inlineStr">
        <is>
          <t>2015-12-07 15:48:34+00:00</t>
        </is>
      </c>
      <c r="D29936" t="inlineStr">
        <is>
          <t>verchange</t>
        </is>
      </c>
      <c r="E29936" t="inlineStr">
        <is>
          <t>python-keystoneclient</t>
        </is>
      </c>
      <c r="F29936" t="inlineStr">
        <is>
          <t>&gt;=1.6.0;!=1.8.0</t>
        </is>
      </c>
      <c r="G29936" t="inlineStr">
        <is>
          <t>python-keystoneclient</t>
        </is>
      </c>
      <c r="H29936" t="inlineStr">
        <is>
          <t>&gt;=1.6.0</t>
        </is>
      </c>
    </row>
    <row r="29937">
      <c r="A29937" t="inlineStr">
        <is>
          <t>neutron</t>
        </is>
      </c>
      <c r="B29937" t="inlineStr">
        <is>
          <t>28961debfbfc906bca2580f37e21870d59ea90df</t>
        </is>
      </c>
      <c r="C29937" t="inlineStr">
        <is>
          <t>2015-12-07 15:48:34+00:00</t>
        </is>
      </c>
      <c r="D29937" t="inlineStr">
        <is>
          <t>verchange</t>
        </is>
      </c>
      <c r="E29937" t="inlineStr">
        <is>
          <t>oslo.messaging</t>
        </is>
      </c>
      <c r="F29937" t="inlineStr">
        <is>
          <t>!=1.17.1;!=1.17.0;!=2.7.0;!=2.6.0;!=2.8.0;&gt;=1.16.0;!=2.8.1;!=2.9.0;!=2.6.1</t>
        </is>
      </c>
      <c r="G29937" t="inlineStr">
        <is>
          <t>oslo.messaging</t>
        </is>
      </c>
      <c r="H29937" t="inlineStr">
        <is>
          <t>!=1.17.0;&gt;=1.16.0;!=1.17.1</t>
        </is>
      </c>
    </row>
    <row r="29938">
      <c r="A29938" t="inlineStr">
        <is>
          <t>neutron</t>
        </is>
      </c>
      <c r="B29938" t="inlineStr">
        <is>
          <t>28961debfbfc906bca2580f37e21870d59ea90df</t>
        </is>
      </c>
      <c r="C29938" t="inlineStr">
        <is>
          <t>2015-12-07 15:48:34+00:00</t>
        </is>
      </c>
      <c r="D29938" t="inlineStr">
        <is>
          <t>verchange</t>
        </is>
      </c>
      <c r="E29938" t="inlineStr">
        <is>
          <t>requests</t>
        </is>
      </c>
      <c r="F29938" t="inlineStr">
        <is>
          <t>&gt;=2.5.2;!=2.8.0</t>
        </is>
      </c>
      <c r="G29938" t="inlineStr">
        <is>
          <t>requests</t>
        </is>
      </c>
      <c r="H29938" t="inlineStr">
        <is>
          <t>&gt;=2.5.2</t>
        </is>
      </c>
    </row>
    <row r="29939">
      <c r="A29939" t="inlineStr">
        <is>
          <t>neutron</t>
        </is>
      </c>
      <c r="B29939" t="inlineStr">
        <is>
          <t>608b54137fb67512c07099089ea7e074176e12df</t>
        </is>
      </c>
      <c r="C29939" t="inlineStr">
        <is>
          <t>2016-01-21 23:01:26+00:00</t>
        </is>
      </c>
      <c r="D29939" t="inlineStr">
        <is>
          <t>verchange</t>
        </is>
      </c>
      <c r="E29939" t="inlineStr">
        <is>
          <t>requests</t>
        </is>
      </c>
      <c r="F29939" t="inlineStr">
        <is>
          <t>&lt;2.8.0;&gt;=2.2.0;!=2.4.0</t>
        </is>
      </c>
      <c r="G29939" t="inlineStr">
        <is>
          <t>requests</t>
        </is>
      </c>
      <c r="H29939" t="inlineStr">
        <is>
          <t>&gt;=2.2.0;!=2.4.0</t>
        </is>
      </c>
    </row>
    <row r="29940">
      <c r="A29940" t="inlineStr">
        <is>
          <t>neutron</t>
        </is>
      </c>
      <c r="B29940" t="inlineStr">
        <is>
          <t>30b53c9cc5d1bc8bce3c5d5cda7856e28098d18b</t>
        </is>
      </c>
      <c r="C29940" t="inlineStr">
        <is>
          <t>2016-01-27 17:14:04+00:00</t>
        </is>
      </c>
      <c r="D29940" t="inlineStr">
        <is>
          <t>verchange</t>
        </is>
      </c>
      <c r="E29940" t="inlineStr">
        <is>
          <t>requests</t>
        </is>
      </c>
      <c r="F29940" t="inlineStr">
        <is>
          <t>&gt;=2.5.2;!=2.9.0;!=2.8.0</t>
        </is>
      </c>
      <c r="G29940" t="inlineStr">
        <is>
          <t>requests</t>
        </is>
      </c>
      <c r="H29940" t="inlineStr">
        <is>
          <t>&gt;=2.5.2;!=2.8.0</t>
        </is>
      </c>
    </row>
    <row r="29941">
      <c r="A29941" t="inlineStr">
        <is>
          <t>neutron</t>
        </is>
      </c>
      <c r="B29941" t="inlineStr">
        <is>
          <t>30b53c9cc5d1bc8bce3c5d5cda7856e28098d18b</t>
        </is>
      </c>
      <c r="C29941" t="inlineStr">
        <is>
          <t>2016-01-27 17:14:04+00:00</t>
        </is>
      </c>
      <c r="D29941" t="inlineStr">
        <is>
          <t>verchange</t>
        </is>
      </c>
      <c r="E29941" t="inlineStr">
        <is>
          <t>oslo.messaging</t>
        </is>
      </c>
      <c r="F29941" t="inlineStr">
        <is>
          <t>!=1.17.1;!=3.1.0;!=1.17.0;!=2.7.0;!=2.6.0;!=2.8.0;&gt;=1.16.0;!=2.8.1;!=2.9.0;!=2.6.1</t>
        </is>
      </c>
      <c r="G29941" t="inlineStr">
        <is>
          <t>oslo.messaging</t>
        </is>
      </c>
      <c r="H29941" t="inlineStr">
        <is>
          <t>!=1.17.1;!=1.17.0;!=2.7.0;!=2.6.0;!=2.8.0;&gt;=1.16.0;!=2.8.1;!=2.9.0;!=2.6.1</t>
        </is>
      </c>
    </row>
    <row r="29942">
      <c r="A29942" t="inlineStr">
        <is>
          <t>neutron</t>
        </is>
      </c>
      <c r="B29942" t="inlineStr">
        <is>
          <t>30b53c9cc5d1bc8bce3c5d5cda7856e28098d18b</t>
        </is>
      </c>
      <c r="C29942" t="inlineStr">
        <is>
          <t>2016-01-27 17:14:04+00:00</t>
        </is>
      </c>
      <c r="D29942" t="inlineStr">
        <is>
          <t>verchange</t>
        </is>
      </c>
      <c r="E29942" t="inlineStr">
        <is>
          <t>oslo.middleware</t>
        </is>
      </c>
      <c r="F29942" t="inlineStr">
        <is>
          <t>!=3.0.0;!=3.2.0;&gt;=2.8.0;!=3.1.0</t>
        </is>
      </c>
      <c r="G29942" t="inlineStr">
        <is>
          <t>oslo.middleware</t>
        </is>
      </c>
      <c r="H29942" t="inlineStr">
        <is>
          <t>&gt;=2.8.0</t>
        </is>
      </c>
    </row>
    <row r="29943">
      <c r="A29943" t="inlineStr">
        <is>
          <t>neutron</t>
        </is>
      </c>
      <c r="B29943" t="inlineStr">
        <is>
          <t>3213eb124e40b130e174ac3a91067e2b196788dd</t>
        </is>
      </c>
      <c r="C29943" t="inlineStr">
        <is>
          <t>2016-04-07 07:38:30+00:00</t>
        </is>
      </c>
      <c r="D29943" t="inlineStr">
        <is>
          <t>verchange</t>
        </is>
      </c>
      <c r="E29943" t="inlineStr">
        <is>
          <t>keystonemiddleware</t>
        </is>
      </c>
      <c r="F29943" t="inlineStr">
        <is>
          <t>&gt;=4.0.0;!=4.1.0</t>
        </is>
      </c>
      <c r="G29943" t="inlineStr">
        <is>
          <t>keystonemiddleware</t>
        </is>
      </c>
      <c r="H29943" t="inlineStr">
        <is>
          <t>&gt;=2.0.0;!=2.4.0</t>
        </is>
      </c>
    </row>
    <row r="29944">
      <c r="A29944" t="inlineStr">
        <is>
          <t>neutron</t>
        </is>
      </c>
      <c r="B29944" t="inlineStr">
        <is>
          <t>3213eb124e40b130e174ac3a91067e2b196788dd</t>
        </is>
      </c>
      <c r="C29944" t="inlineStr">
        <is>
          <t>2016-04-07 07:38:30+00:00</t>
        </is>
      </c>
      <c r="D29944" t="inlineStr">
        <is>
          <t>verchange</t>
        </is>
      </c>
      <c r="E29944" t="inlineStr">
        <is>
          <t>oslo.versionedobjects</t>
        </is>
      </c>
      <c r="F29944" t="inlineStr">
        <is>
          <t>&gt;=1.5.0</t>
        </is>
      </c>
      <c r="G29944" t="inlineStr">
        <is>
          <t>oslo.versionedobjects</t>
        </is>
      </c>
      <c r="H29944" t="inlineStr">
        <is>
          <t>&gt;=0.9.0</t>
        </is>
      </c>
    </row>
    <row r="29945">
      <c r="A29945" t="inlineStr">
        <is>
          <t>neutron</t>
        </is>
      </c>
      <c r="B29945" t="inlineStr">
        <is>
          <t>3213eb124e40b130e174ac3a91067e2b196788dd</t>
        </is>
      </c>
      <c r="C29945" t="inlineStr">
        <is>
          <t>2016-04-07 07:38:30+00:00</t>
        </is>
      </c>
      <c r="D29945" t="inlineStr">
        <is>
          <t>verchange</t>
        </is>
      </c>
      <c r="E29945" t="inlineStr">
        <is>
          <t>requests</t>
        </is>
      </c>
      <c r="F29945" t="inlineStr">
        <is>
          <t>&gt;=2.8.1;!=2.9.0</t>
        </is>
      </c>
      <c r="G29945" t="inlineStr">
        <is>
          <t>requests</t>
        </is>
      </c>
      <c r="H29945" t="inlineStr">
        <is>
          <t>&gt;=2.5.2;!=2.9.0;!=2.8.0</t>
        </is>
      </c>
    </row>
    <row r="29946">
      <c r="A29946" t="inlineStr">
        <is>
          <t>neutron</t>
        </is>
      </c>
      <c r="B29946" t="inlineStr">
        <is>
          <t>3213eb124e40b130e174ac3a91067e2b196788dd</t>
        </is>
      </c>
      <c r="C29946" t="inlineStr">
        <is>
          <t>2016-04-07 07:38:30+00:00</t>
        </is>
      </c>
      <c r="D29946" t="inlineStr">
        <is>
          <t>verchange</t>
        </is>
      </c>
      <c r="E29946" t="inlineStr">
        <is>
          <t>ryu</t>
        </is>
      </c>
      <c r="F29946" t="inlineStr">
        <is>
          <t>&gt;=3.30</t>
        </is>
      </c>
      <c r="G29946" t="inlineStr">
        <is>
          <t>ryu</t>
        </is>
      </c>
      <c r="H29946" t="inlineStr">
        <is>
          <t>&gt;=3.23.2</t>
        </is>
      </c>
    </row>
    <row r="29947">
      <c r="A29947" t="inlineStr">
        <is>
          <t>neutron</t>
        </is>
      </c>
      <c r="B29947" t="inlineStr">
        <is>
          <t>3213eb124e40b130e174ac3a91067e2b196788dd</t>
        </is>
      </c>
      <c r="C29947" t="inlineStr">
        <is>
          <t>2016-04-07 07:38:30+00:00</t>
        </is>
      </c>
      <c r="D29947" t="inlineStr">
        <is>
          <t>verchange</t>
        </is>
      </c>
      <c r="E29947" t="inlineStr">
        <is>
          <t>SQLAlchemy</t>
        </is>
      </c>
      <c r="F29947" t="inlineStr">
        <is>
          <t>&lt;1.1.0;&gt;=1.0.10</t>
        </is>
      </c>
      <c r="G29947" t="inlineStr">
        <is>
          <t>SQLAlchemy</t>
        </is>
      </c>
      <c r="H29947" t="inlineStr">
        <is>
          <t>&gt;=0.9.9;&lt;1.1.0</t>
        </is>
      </c>
    </row>
    <row r="29948">
      <c r="A29948" t="inlineStr">
        <is>
          <t>neutron</t>
        </is>
      </c>
      <c r="B29948" t="inlineStr">
        <is>
          <t>3213eb124e40b130e174ac3a91067e2b196788dd</t>
        </is>
      </c>
      <c r="C29948" t="inlineStr">
        <is>
          <t>2016-04-07 07:38:30+00:00</t>
        </is>
      </c>
      <c r="D29948" t="inlineStr">
        <is>
          <t>verchange</t>
        </is>
      </c>
      <c r="E29948" t="inlineStr">
        <is>
          <t>six</t>
        </is>
      </c>
      <c r="F29948" t="inlineStr">
        <is>
          <t>&gt;=1.9.0</t>
        </is>
      </c>
      <c r="G29948" t="inlineStr">
        <is>
          <t>six</t>
        </is>
      </c>
      <c r="H29948" t="inlineStr">
        <is>
          <t>&gt;=1.9.0</t>
        </is>
      </c>
    </row>
    <row r="29949">
      <c r="A29949" t="inlineStr">
        <is>
          <t>neutron</t>
        </is>
      </c>
      <c r="B29949" t="inlineStr">
        <is>
          <t>3213eb124e40b130e174ac3a91067e2b196788dd</t>
        </is>
      </c>
      <c r="C29949" t="inlineStr">
        <is>
          <t>2016-04-07 07:38:30+00:00</t>
        </is>
      </c>
      <c r="D29949" t="inlineStr">
        <is>
          <t>verchange</t>
        </is>
      </c>
      <c r="E29949" t="inlineStr">
        <is>
          <t>WebOb</t>
        </is>
      </c>
      <c r="F29949" t="inlineStr">
        <is>
          <t>&gt;=1.2.3</t>
        </is>
      </c>
      <c r="G29949" t="inlineStr">
        <is>
          <t>WebOb</t>
        </is>
      </c>
      <c r="H29949" t="inlineStr">
        <is>
          <t>&gt;=1.2.3</t>
        </is>
      </c>
    </row>
    <row r="29950">
      <c r="A29950" t="inlineStr">
        <is>
          <t>neutron</t>
        </is>
      </c>
      <c r="B29950" t="inlineStr">
        <is>
          <t>3213eb124e40b130e174ac3a91067e2b196788dd</t>
        </is>
      </c>
      <c r="C29950" t="inlineStr">
        <is>
          <t>2016-04-07 07:38:30+00:00</t>
        </is>
      </c>
      <c r="D29950" t="inlineStr">
        <is>
          <t>verchange</t>
        </is>
      </c>
      <c r="E29950" t="inlineStr">
        <is>
          <t>debtcollector</t>
        </is>
      </c>
      <c r="F29950" t="inlineStr">
        <is>
          <t>&gt;=1.2.0</t>
        </is>
      </c>
      <c r="G29950" t="inlineStr">
        <is>
          <t>debtcollector</t>
        </is>
      </c>
      <c r="H29950" t="inlineStr">
        <is>
          <t>&gt;=0.3.0</t>
        </is>
      </c>
    </row>
    <row r="29951">
      <c r="A29951" t="inlineStr">
        <is>
          <t>neutron</t>
        </is>
      </c>
      <c r="B29951" t="inlineStr">
        <is>
          <t>3213eb124e40b130e174ac3a91067e2b196788dd</t>
        </is>
      </c>
      <c r="C29951" t="inlineStr">
        <is>
          <t>2016-04-07 07:38:30+00:00</t>
        </is>
      </c>
      <c r="D29951" t="inlineStr">
        <is>
          <t>verchange</t>
        </is>
      </c>
      <c r="E29951" t="inlineStr">
        <is>
          <t>pecan</t>
        </is>
      </c>
      <c r="F29951" t="inlineStr">
        <is>
          <t>&gt;=1.0.0</t>
        </is>
      </c>
      <c r="G29951" t="inlineStr">
        <is>
          <t>pecan</t>
        </is>
      </c>
      <c r="H29951" t="inlineStr">
        <is>
          <t>&gt;=1.0.0</t>
        </is>
      </c>
    </row>
    <row r="29952">
      <c r="A29952" t="inlineStr">
        <is>
          <t>neutron</t>
        </is>
      </c>
      <c r="B29952" t="inlineStr">
        <is>
          <t>3213eb124e40b130e174ac3a91067e2b196788dd</t>
        </is>
      </c>
      <c r="C29952" t="inlineStr">
        <is>
          <t>2016-04-07 07:38:30+00:00</t>
        </is>
      </c>
      <c r="D29952" t="inlineStr">
        <is>
          <t>verchange</t>
        </is>
      </c>
      <c r="E29952" t="inlineStr">
        <is>
          <t>oslo.middleware</t>
        </is>
      </c>
      <c r="F29952" t="inlineStr">
        <is>
          <t>&gt;=3.0.0</t>
        </is>
      </c>
      <c r="G29952" t="inlineStr">
        <is>
          <t>oslo.middleware</t>
        </is>
      </c>
      <c r="H29952" t="inlineStr">
        <is>
          <t>!=3.0.0;!=3.2.0;&gt;=2.8.0;!=3.1.0</t>
        </is>
      </c>
    </row>
    <row r="29953">
      <c r="A29953" t="inlineStr">
        <is>
          <t>neutron</t>
        </is>
      </c>
      <c r="B29953" t="inlineStr">
        <is>
          <t>3213eb124e40b130e174ac3a91067e2b196788dd</t>
        </is>
      </c>
      <c r="C29953" t="inlineStr">
        <is>
          <t>2016-04-07 07:38:30+00:00</t>
        </is>
      </c>
      <c r="D29953" t="inlineStr">
        <is>
          <t>verchange</t>
        </is>
      </c>
      <c r="E29953" t="inlineStr">
        <is>
          <t>eventlet</t>
        </is>
      </c>
      <c r="F29953" t="inlineStr">
        <is>
          <t>&gt;=0.18.2;!=0.18.3</t>
        </is>
      </c>
      <c r="G29953" t="inlineStr">
        <is>
          <t>eventlet</t>
        </is>
      </c>
      <c r="H29953" t="inlineStr">
        <is>
          <t>&gt;=0.17.4</t>
        </is>
      </c>
    </row>
    <row r="29954">
      <c r="A29954" t="inlineStr">
        <is>
          <t>neutron</t>
        </is>
      </c>
      <c r="B29954" t="inlineStr">
        <is>
          <t>3213eb124e40b130e174ac3a91067e2b196788dd</t>
        </is>
      </c>
      <c r="C29954" t="inlineStr">
        <is>
          <t>2016-04-07 07:38:30+00:00</t>
        </is>
      </c>
      <c r="D29954" t="inlineStr">
        <is>
          <t>verchange</t>
        </is>
      </c>
      <c r="E29954" t="inlineStr">
        <is>
          <t>Paste</t>
        </is>
      </c>
      <c r="F29954" t="inlineStr"/>
      <c r="G29954" t="inlineStr">
        <is>
          <t>Paste</t>
        </is>
      </c>
      <c r="H29954" t="inlineStr"/>
    </row>
    <row r="29955">
      <c r="A29955" t="inlineStr">
        <is>
          <t>neutron</t>
        </is>
      </c>
      <c r="B29955" t="inlineStr">
        <is>
          <t>3213eb124e40b130e174ac3a91067e2b196788dd</t>
        </is>
      </c>
      <c r="C29955" t="inlineStr">
        <is>
          <t>2016-04-07 07:38:30+00:00</t>
        </is>
      </c>
      <c r="D29955" t="inlineStr">
        <is>
          <t>verchange</t>
        </is>
      </c>
      <c r="E29955" t="inlineStr">
        <is>
          <t>Routes</t>
        </is>
      </c>
      <c r="F29955" t="inlineStr">
        <is>
          <t>&gt;=1.12.3;!=2.0;!=2.1</t>
        </is>
      </c>
      <c r="G29955" t="inlineStr">
        <is>
          <t>Routes</t>
        </is>
      </c>
      <c r="H29955" t="inlineStr">
        <is>
          <t>&gt;=1.12.3;!=2.0;!=2.1</t>
        </is>
      </c>
    </row>
    <row r="29956">
      <c r="A29956" t="inlineStr">
        <is>
          <t>neutron</t>
        </is>
      </c>
      <c r="B29956" t="inlineStr">
        <is>
          <t>3213eb124e40b130e174ac3a91067e2b196788dd</t>
        </is>
      </c>
      <c r="C29956" t="inlineStr">
        <is>
          <t>2016-04-07 07:38:30+00:00</t>
        </is>
      </c>
      <c r="D29956" t="inlineStr">
        <is>
          <t>verchange</t>
        </is>
      </c>
      <c r="E29956" t="inlineStr">
        <is>
          <t>httplib2</t>
        </is>
      </c>
      <c r="F29956" t="inlineStr">
        <is>
          <t>&gt;=0.7.5</t>
        </is>
      </c>
      <c r="G29956" t="inlineStr">
        <is>
          <t>httplib2</t>
        </is>
      </c>
      <c r="H29956" t="inlineStr">
        <is>
          <t>&gt;=0.7.5</t>
        </is>
      </c>
    </row>
    <row r="29957">
      <c r="A29957" t="inlineStr">
        <is>
          <t>neutron</t>
        </is>
      </c>
      <c r="B29957" t="inlineStr">
        <is>
          <t>3213eb124e40b130e174ac3a91067e2b196788dd</t>
        </is>
      </c>
      <c r="C29957" t="inlineStr">
        <is>
          <t>2016-04-07 07:38:30+00:00</t>
        </is>
      </c>
      <c r="D29957" t="inlineStr">
        <is>
          <t>verchange</t>
        </is>
      </c>
      <c r="E29957" t="inlineStr">
        <is>
          <t>oslo.config</t>
        </is>
      </c>
      <c r="F29957" t="inlineStr">
        <is>
          <t>&gt;=3.7.0</t>
        </is>
      </c>
      <c r="G29957" t="inlineStr">
        <is>
          <t>oslo.config</t>
        </is>
      </c>
      <c r="H29957" t="inlineStr">
        <is>
          <t>&gt;=2.3.0</t>
        </is>
      </c>
    </row>
    <row r="29958">
      <c r="A29958" t="inlineStr">
        <is>
          <t>neutron</t>
        </is>
      </c>
      <c r="B29958" t="inlineStr">
        <is>
          <t>3213eb124e40b130e174ac3a91067e2b196788dd</t>
        </is>
      </c>
      <c r="C29958" t="inlineStr">
        <is>
          <t>2016-04-07 07:38:30+00:00</t>
        </is>
      </c>
      <c r="D29958" t="inlineStr">
        <is>
          <t>verchange</t>
        </is>
      </c>
      <c r="E29958" t="inlineStr">
        <is>
          <t>python-novaclient</t>
        </is>
      </c>
      <c r="F29958" t="inlineStr">
        <is>
          <t>!=2.33.0;&gt;=2.29.0</t>
        </is>
      </c>
      <c r="G29958" t="inlineStr">
        <is>
          <t>python-novaclient</t>
        </is>
      </c>
      <c r="H29958" t="inlineStr">
        <is>
          <t>!=2.33.0;&gt;=2.28.1</t>
        </is>
      </c>
    </row>
    <row r="29959">
      <c r="A29959" t="inlineStr">
        <is>
          <t>neutron</t>
        </is>
      </c>
      <c r="B29959" t="inlineStr">
        <is>
          <t>3213eb124e40b130e174ac3a91067e2b196788dd</t>
        </is>
      </c>
      <c r="C29959" t="inlineStr">
        <is>
          <t>2016-04-07 07:38:30+00:00</t>
        </is>
      </c>
      <c r="D29959" t="inlineStr">
        <is>
          <t>verchange</t>
        </is>
      </c>
      <c r="E29959" t="inlineStr">
        <is>
          <t>oslo.db</t>
        </is>
      </c>
      <c r="F29959" t="inlineStr">
        <is>
          <t>&gt;=4.1.0</t>
        </is>
      </c>
      <c r="G29959" t="inlineStr">
        <is>
          <t>oslo.db</t>
        </is>
      </c>
      <c r="H29959" t="inlineStr">
        <is>
          <t>&gt;=2.4.1</t>
        </is>
      </c>
    </row>
    <row r="29960">
      <c r="A29960" t="inlineStr">
        <is>
          <t>neutron</t>
        </is>
      </c>
      <c r="B29960" t="inlineStr">
        <is>
          <t>3213eb124e40b130e174ac3a91067e2b196788dd</t>
        </is>
      </c>
      <c r="C29960" t="inlineStr">
        <is>
          <t>2016-04-07 07:38:30+00:00</t>
        </is>
      </c>
      <c r="D29960" t="inlineStr">
        <is>
          <t>verchange</t>
        </is>
      </c>
      <c r="E29960" t="inlineStr">
        <is>
          <t>oslo.messaging</t>
        </is>
      </c>
      <c r="F29960" t="inlineStr">
        <is>
          <t>&gt;=4.0.0</t>
        </is>
      </c>
      <c r="G29960" t="inlineStr">
        <is>
          <t>oslo.messaging</t>
        </is>
      </c>
      <c r="H29960" t="inlineStr">
        <is>
          <t>!=1.17.1;!=3.1.0;!=1.17.0;!=2.7.0;!=2.6.0;!=2.8.0;&gt;=1.16.0;!=2.8.1;!=2.9.0;!=2.6.1</t>
        </is>
      </c>
    </row>
    <row r="29961">
      <c r="A29961" t="inlineStr">
        <is>
          <t>neutron</t>
        </is>
      </c>
      <c r="B29961" t="inlineStr">
        <is>
          <t>3213eb124e40b130e174ac3a91067e2b196788dd</t>
        </is>
      </c>
      <c r="C29961" t="inlineStr">
        <is>
          <t>2016-04-07 07:38:30+00:00</t>
        </is>
      </c>
      <c r="D29961" t="inlineStr">
        <is>
          <t>verchange</t>
        </is>
      </c>
      <c r="E29961" t="inlineStr">
        <is>
          <t>netaddr</t>
        </is>
      </c>
      <c r="F29961" t="inlineStr">
        <is>
          <t>!=0.7.16;&gt;=0.7.12</t>
        </is>
      </c>
      <c r="G29961" t="inlineStr">
        <is>
          <t>netaddr</t>
        </is>
      </c>
      <c r="H29961" t="inlineStr">
        <is>
          <t>!=0.7.16;&gt;=0.7.12</t>
        </is>
      </c>
    </row>
    <row r="29962">
      <c r="A29962" t="inlineStr">
        <is>
          <t>neutron</t>
        </is>
      </c>
      <c r="B29962" t="inlineStr">
        <is>
          <t>3213eb124e40b130e174ac3a91067e2b196788dd</t>
        </is>
      </c>
      <c r="C29962" t="inlineStr">
        <is>
          <t>2016-04-07 07:38:30+00:00</t>
        </is>
      </c>
      <c r="D29962" t="inlineStr">
        <is>
          <t>verchange</t>
        </is>
      </c>
      <c r="E29962" t="inlineStr">
        <is>
          <t>alembic</t>
        </is>
      </c>
      <c r="F29962" t="inlineStr">
        <is>
          <t>&gt;=0.8.0</t>
        </is>
      </c>
      <c r="G29962" t="inlineStr">
        <is>
          <t>alembic</t>
        </is>
      </c>
      <c r="H29962" t="inlineStr">
        <is>
          <t>&gt;=0.8.0</t>
        </is>
      </c>
    </row>
    <row r="29963">
      <c r="A29963" t="inlineStr">
        <is>
          <t>neutron</t>
        </is>
      </c>
      <c r="B29963" t="inlineStr">
        <is>
          <t>3213eb124e40b130e174ac3a91067e2b196788dd</t>
        </is>
      </c>
      <c r="C29963" t="inlineStr">
        <is>
          <t>2016-04-07 07:38:30+00:00</t>
        </is>
      </c>
      <c r="D29963" t="inlineStr">
        <is>
          <t>verchange</t>
        </is>
      </c>
      <c r="E29963" t="inlineStr">
        <is>
          <t>oslo.log</t>
        </is>
      </c>
      <c r="F29963" t="inlineStr">
        <is>
          <t>&gt;=1.14.0</t>
        </is>
      </c>
      <c r="G29963" t="inlineStr">
        <is>
          <t>oslo.log</t>
        </is>
      </c>
      <c r="H29963" t="inlineStr">
        <is>
          <t>&gt;=1.8.0</t>
        </is>
      </c>
    </row>
    <row r="29964">
      <c r="A29964" t="inlineStr">
        <is>
          <t>neutron</t>
        </is>
      </c>
      <c r="B29964" t="inlineStr">
        <is>
          <t>3213eb124e40b130e174ac3a91067e2b196788dd</t>
        </is>
      </c>
      <c r="C29964" t="inlineStr">
        <is>
          <t>2016-04-07 07:38:30+00:00</t>
        </is>
      </c>
      <c r="D29964" t="inlineStr">
        <is>
          <t>verchange</t>
        </is>
      </c>
      <c r="E29964" t="inlineStr">
        <is>
          <t>PasteDeploy</t>
        </is>
      </c>
      <c r="F29964" t="inlineStr">
        <is>
          <t>&gt;=1.5.0</t>
        </is>
      </c>
      <c r="G29964" t="inlineStr">
        <is>
          <t>PasteDeploy</t>
        </is>
      </c>
      <c r="H29964" t="inlineStr">
        <is>
          <t>&gt;=1.5.0</t>
        </is>
      </c>
    </row>
    <row r="29965">
      <c r="A29965" t="inlineStr">
        <is>
          <t>neutron</t>
        </is>
      </c>
      <c r="B29965" t="inlineStr">
        <is>
          <t>3213eb124e40b130e174ac3a91067e2b196788dd</t>
        </is>
      </c>
      <c r="C29965" t="inlineStr">
        <is>
          <t>2016-04-07 07:38:30+00:00</t>
        </is>
      </c>
      <c r="D29965" t="inlineStr">
        <is>
          <t>verchange</t>
        </is>
      </c>
      <c r="E29965" t="inlineStr">
        <is>
          <t>oslo.utils</t>
        </is>
      </c>
      <c r="F29965" t="inlineStr">
        <is>
          <t>&gt;=3.5.0</t>
        </is>
      </c>
      <c r="G29965" t="inlineStr">
        <is>
          <t>oslo.utils</t>
        </is>
      </c>
      <c r="H29965" t="inlineStr">
        <is>
          <t>&gt;=2.0.0;!=2.6.0</t>
        </is>
      </c>
    </row>
    <row r="29966">
      <c r="A29966" t="inlineStr">
        <is>
          <t>neutron</t>
        </is>
      </c>
      <c r="B29966" t="inlineStr">
        <is>
          <t>3213eb124e40b130e174ac3a91067e2b196788dd</t>
        </is>
      </c>
      <c r="C29966" t="inlineStr">
        <is>
          <t>2016-04-07 07:38:30+00:00</t>
        </is>
      </c>
      <c r="D29966" t="inlineStr">
        <is>
          <t>verchange</t>
        </is>
      </c>
      <c r="E29966" t="inlineStr">
        <is>
          <t>Jinja2</t>
        </is>
      </c>
      <c r="F29966" t="inlineStr">
        <is>
          <t>&gt;=2.8</t>
        </is>
      </c>
      <c r="G29966" t="inlineStr">
        <is>
          <t>Jinja2</t>
        </is>
      </c>
      <c r="H29966" t="inlineStr">
        <is>
          <t>&gt;=2.6</t>
        </is>
      </c>
    </row>
    <row r="29967">
      <c r="A29967" t="inlineStr">
        <is>
          <t>neutron</t>
        </is>
      </c>
      <c r="B29967" t="inlineStr">
        <is>
          <t>3213eb124e40b130e174ac3a91067e2b196788dd</t>
        </is>
      </c>
      <c r="C29967" t="inlineStr">
        <is>
          <t>2016-04-07 07:38:30+00:00</t>
        </is>
      </c>
      <c r="D29967" t="inlineStr">
        <is>
          <t>verchange</t>
        </is>
      </c>
      <c r="E29967" t="inlineStr">
        <is>
          <t>greenlet</t>
        </is>
      </c>
      <c r="F29967" t="inlineStr">
        <is>
          <t>&gt;=0.3.2</t>
        </is>
      </c>
      <c r="G29967" t="inlineStr">
        <is>
          <t>greenlet</t>
        </is>
      </c>
      <c r="H29967" t="inlineStr">
        <is>
          <t>&gt;=0.3.2</t>
        </is>
      </c>
    </row>
    <row r="29968">
      <c r="A29968" t="inlineStr">
        <is>
          <t>neutron</t>
        </is>
      </c>
      <c r="B29968" t="inlineStr">
        <is>
          <t>3213eb124e40b130e174ac3a91067e2b196788dd</t>
        </is>
      </c>
      <c r="C29968" t="inlineStr">
        <is>
          <t>2016-04-07 07:38:30+00:00</t>
        </is>
      </c>
      <c r="D29968" t="inlineStr">
        <is>
          <t>verchange</t>
        </is>
      </c>
      <c r="E29968" t="inlineStr">
        <is>
          <t>python-neutronclient</t>
        </is>
      </c>
      <c r="F29968" t="inlineStr">
        <is>
          <t>&gt;=2.6.0;!=4.1.0</t>
        </is>
      </c>
      <c r="G29968" t="inlineStr">
        <is>
          <t>python-neutronclient</t>
        </is>
      </c>
      <c r="H29968" t="inlineStr">
        <is>
          <t>&gt;=2.6.0</t>
        </is>
      </c>
    </row>
    <row r="29969">
      <c r="A29969" t="inlineStr">
        <is>
          <t>neutron</t>
        </is>
      </c>
      <c r="B29969" t="inlineStr">
        <is>
          <t>3213eb124e40b130e174ac3a91067e2b196788dd</t>
        </is>
      </c>
      <c r="C29969" t="inlineStr">
        <is>
          <t>2016-04-07 07:38:30+00:00</t>
        </is>
      </c>
      <c r="D29969" t="inlineStr">
        <is>
          <t>verchange</t>
        </is>
      </c>
      <c r="E29969" t="inlineStr">
        <is>
          <t>oslo.concurrency</t>
        </is>
      </c>
      <c r="F29969" t="inlineStr">
        <is>
          <t>&gt;=3.5.0</t>
        </is>
      </c>
      <c r="G29969" t="inlineStr">
        <is>
          <t>oslo.concurrency</t>
        </is>
      </c>
      <c r="H29969" t="inlineStr">
        <is>
          <t>&gt;=2.3.0</t>
        </is>
      </c>
    </row>
    <row r="29970">
      <c r="A29970" t="inlineStr">
        <is>
          <t>neutron</t>
        </is>
      </c>
      <c r="B29970" t="inlineStr">
        <is>
          <t>3213eb124e40b130e174ac3a91067e2b196788dd</t>
        </is>
      </c>
      <c r="C29970" t="inlineStr">
        <is>
          <t>2016-04-07 07:38:30+00:00</t>
        </is>
      </c>
      <c r="D29970" t="inlineStr">
        <is>
          <t>verchange</t>
        </is>
      </c>
      <c r="E29970" t="inlineStr">
        <is>
          <t>pbr</t>
        </is>
      </c>
      <c r="F29970" t="inlineStr">
        <is>
          <t>&gt;=1.6</t>
        </is>
      </c>
      <c r="G29970" t="inlineStr">
        <is>
          <t>pbr</t>
        </is>
      </c>
      <c r="H29970" t="inlineStr">
        <is>
          <t>&gt;=1.6</t>
        </is>
      </c>
    </row>
    <row r="29971">
      <c r="A29971" t="inlineStr">
        <is>
          <t>neutron</t>
        </is>
      </c>
      <c r="B29971" t="inlineStr">
        <is>
          <t>3213eb124e40b130e174ac3a91067e2b196788dd</t>
        </is>
      </c>
      <c r="C29971" t="inlineStr">
        <is>
          <t>2016-04-07 07:38:30+00:00</t>
        </is>
      </c>
      <c r="D29971" t="inlineStr">
        <is>
          <t>verchange</t>
        </is>
      </c>
      <c r="E29971" t="inlineStr">
        <is>
          <t>oslo.service</t>
        </is>
      </c>
      <c r="F29971" t="inlineStr">
        <is>
          <t>&gt;=1.0.0</t>
        </is>
      </c>
      <c r="G29971" t="inlineStr">
        <is>
          <t>oslo.service</t>
        </is>
      </c>
      <c r="H29971" t="inlineStr">
        <is>
          <t>&gt;=0.7.0</t>
        </is>
      </c>
    </row>
    <row r="29972">
      <c r="A29972" t="inlineStr">
        <is>
          <t>neutron</t>
        </is>
      </c>
      <c r="B29972" t="inlineStr">
        <is>
          <t>3213eb124e40b130e174ac3a91067e2b196788dd</t>
        </is>
      </c>
      <c r="C29972" t="inlineStr">
        <is>
          <t>2016-04-07 07:38:30+00:00</t>
        </is>
      </c>
      <c r="D29972" t="inlineStr">
        <is>
          <t>verchange</t>
        </is>
      </c>
      <c r="E29972" t="inlineStr">
        <is>
          <t>oslo.serialization</t>
        </is>
      </c>
      <c r="F29972" t="inlineStr">
        <is>
          <t>&gt;=1.10.0</t>
        </is>
      </c>
      <c r="G29972" t="inlineStr">
        <is>
          <t>oslo.serialization</t>
        </is>
      </c>
      <c r="H29972" t="inlineStr">
        <is>
          <t>&gt;=1.4.0</t>
        </is>
      </c>
    </row>
    <row r="29973">
      <c r="A29973" t="inlineStr">
        <is>
          <t>neutron</t>
        </is>
      </c>
      <c r="B29973" t="inlineStr">
        <is>
          <t>3213eb124e40b130e174ac3a91067e2b196788dd</t>
        </is>
      </c>
      <c r="C29973" t="inlineStr">
        <is>
          <t>2016-04-07 07:38:30+00:00</t>
        </is>
      </c>
      <c r="D29973" t="inlineStr">
        <is>
          <t>verchange</t>
        </is>
      </c>
      <c r="E29973" t="inlineStr">
        <is>
          <t>oslo.i18n</t>
        </is>
      </c>
      <c r="F29973" t="inlineStr">
        <is>
          <t>&gt;=2.1.0</t>
        </is>
      </c>
      <c r="G29973" t="inlineStr">
        <is>
          <t>oslo.i18n</t>
        </is>
      </c>
      <c r="H29973" t="inlineStr">
        <is>
          <t>&gt;=1.5.0</t>
        </is>
      </c>
    </row>
    <row r="29974">
      <c r="A29974" t="inlineStr">
        <is>
          <t>neutron</t>
        </is>
      </c>
      <c r="B29974" t="inlineStr">
        <is>
          <t>3213eb124e40b130e174ac3a91067e2b196788dd</t>
        </is>
      </c>
      <c r="C29974" t="inlineStr">
        <is>
          <t>2016-04-07 07:38:30+00:00</t>
        </is>
      </c>
      <c r="D29974" t="inlineStr">
        <is>
          <t>add</t>
        </is>
      </c>
      <c r="E29974" t="inlineStr">
        <is>
          <t>netifaces</t>
        </is>
      </c>
      <c r="F29974" t="inlineStr">
        <is>
          <t>&gt;=0.10.4</t>
        </is>
      </c>
      <c r="G29974" t="inlineStr"/>
      <c r="H29974" t="inlineStr"/>
    </row>
    <row r="29975">
      <c r="A29975" t="inlineStr">
        <is>
          <t>neutron</t>
        </is>
      </c>
      <c r="B29975" t="inlineStr">
        <is>
          <t>3213eb124e40b130e174ac3a91067e2b196788dd</t>
        </is>
      </c>
      <c r="C29975" t="inlineStr">
        <is>
          <t>2016-04-07 07:38:30+00:00</t>
        </is>
      </c>
      <c r="D29975" t="inlineStr">
        <is>
          <t>add</t>
        </is>
      </c>
      <c r="E29975" t="inlineStr">
        <is>
          <t>neutron-lib</t>
        </is>
      </c>
      <c r="F29975" t="inlineStr">
        <is>
          <t>&gt;=0.0.1</t>
        </is>
      </c>
      <c r="G29975" t="inlineStr"/>
      <c r="H29975" t="inlineStr"/>
    </row>
    <row r="29976">
      <c r="A29976" t="inlineStr">
        <is>
          <t>neutron</t>
        </is>
      </c>
      <c r="B29976" t="inlineStr">
        <is>
          <t>3213eb124e40b130e174ac3a91067e2b196788dd</t>
        </is>
      </c>
      <c r="C29976" t="inlineStr">
        <is>
          <t>2016-04-07 07:38:30+00:00</t>
        </is>
      </c>
      <c r="D29976" t="inlineStr">
        <is>
          <t>add</t>
        </is>
      </c>
      <c r="E29976" t="inlineStr">
        <is>
          <t>keystoneauth1</t>
        </is>
      </c>
      <c r="F29976" t="inlineStr">
        <is>
          <t>&gt;=2.1.0</t>
        </is>
      </c>
      <c r="G29976" t="inlineStr"/>
      <c r="H29976" t="inlineStr"/>
    </row>
    <row r="29977">
      <c r="A29977" t="inlineStr">
        <is>
          <t>neutron</t>
        </is>
      </c>
      <c r="B29977" t="inlineStr">
        <is>
          <t>3213eb124e40b130e174ac3a91067e2b196788dd</t>
        </is>
      </c>
      <c r="C29977" t="inlineStr">
        <is>
          <t>2016-04-07 07:38:30+00:00</t>
        </is>
      </c>
      <c r="D29977" t="inlineStr">
        <is>
          <t>add</t>
        </is>
      </c>
      <c r="E29977" t="inlineStr">
        <is>
          <t>oslo.reports</t>
        </is>
      </c>
      <c r="F29977" t="inlineStr">
        <is>
          <t>&gt;=0.6.0</t>
        </is>
      </c>
      <c r="G29977" t="inlineStr"/>
      <c r="H29977" t="inlineStr"/>
    </row>
    <row r="29978">
      <c r="A29978" t="inlineStr">
        <is>
          <t>neutron</t>
        </is>
      </c>
      <c r="B29978" t="inlineStr">
        <is>
          <t>3213eb124e40b130e174ac3a91067e2b196788dd</t>
        </is>
      </c>
      <c r="C29978" t="inlineStr">
        <is>
          <t>2016-04-07 07:38:30+00:00</t>
        </is>
      </c>
      <c r="D29978" t="inlineStr">
        <is>
          <t>add</t>
        </is>
      </c>
      <c r="E29978" t="inlineStr">
        <is>
          <t>ovs</t>
        </is>
      </c>
      <c r="F29978" t="inlineStr">
        <is>
          <t>&gt;=2.4.0</t>
        </is>
      </c>
      <c r="G29978" t="inlineStr"/>
      <c r="H29978" t="inlineStr"/>
    </row>
    <row r="29979">
      <c r="A29979" t="inlineStr">
        <is>
          <t>neutron</t>
        </is>
      </c>
      <c r="B29979" t="inlineStr">
        <is>
          <t>3213eb124e40b130e174ac3a91067e2b196788dd</t>
        </is>
      </c>
      <c r="C29979" t="inlineStr">
        <is>
          <t>2016-04-07 07:38:30+00:00</t>
        </is>
      </c>
      <c r="D29979" t="inlineStr">
        <is>
          <t>add</t>
        </is>
      </c>
      <c r="E29979" t="inlineStr">
        <is>
          <t>python-designateclient</t>
        </is>
      </c>
      <c r="F29979" t="inlineStr">
        <is>
          <t>&gt;=1.5.0</t>
        </is>
      </c>
      <c r="G29979" t="inlineStr"/>
      <c r="H29979" t="inlineStr"/>
    </row>
    <row r="29980">
      <c r="A29980" t="inlineStr">
        <is>
          <t>neutron</t>
        </is>
      </c>
      <c r="B29980" t="inlineStr">
        <is>
          <t>3213eb124e40b130e174ac3a91067e2b196788dd</t>
        </is>
      </c>
      <c r="C29980" t="inlineStr">
        <is>
          <t>2016-04-07 07:38:30+00:00</t>
        </is>
      </c>
      <c r="D29980" t="inlineStr">
        <is>
          <t>rem</t>
        </is>
      </c>
      <c r="E29980" t="inlineStr"/>
      <c r="F29980" t="inlineStr"/>
      <c r="G29980" t="inlineStr">
        <is>
          <t>python-keystoneclient</t>
        </is>
      </c>
      <c r="H29980" t="inlineStr">
        <is>
          <t>&gt;=1.6.0;!=1.8.0</t>
        </is>
      </c>
    </row>
    <row r="29981">
      <c r="A29981" t="inlineStr">
        <is>
          <t>neutron</t>
        </is>
      </c>
      <c r="B29981" t="inlineStr">
        <is>
          <t>3213eb124e40b130e174ac3a91067e2b196788dd</t>
        </is>
      </c>
      <c r="C29981" t="inlineStr">
        <is>
          <t>2016-04-07 07:38:30+00:00</t>
        </is>
      </c>
      <c r="D29981" t="inlineStr">
        <is>
          <t>rem</t>
        </is>
      </c>
      <c r="E29981" t="inlineStr"/>
      <c r="F29981" t="inlineStr"/>
      <c r="G29981" t="inlineStr">
        <is>
          <t>pywin32</t>
        </is>
      </c>
      <c r="H29981" t="inlineStr"/>
    </row>
    <row r="29982">
      <c r="A29982" t="inlineStr">
        <is>
          <t>neutron</t>
        </is>
      </c>
      <c r="B29982" t="inlineStr">
        <is>
          <t>3213eb124e40b130e174ac3a91067e2b196788dd</t>
        </is>
      </c>
      <c r="C29982" t="inlineStr">
        <is>
          <t>2016-04-07 07:38:30+00:00</t>
        </is>
      </c>
      <c r="D29982" t="inlineStr">
        <is>
          <t>rem</t>
        </is>
      </c>
      <c r="E29982" t="inlineStr"/>
      <c r="F29982" t="inlineStr"/>
      <c r="G29982" t="inlineStr">
        <is>
          <t>wmi</t>
        </is>
      </c>
      <c r="H29982" t="inlineStr"/>
    </row>
    <row r="29983">
      <c r="A29983" t="inlineStr">
        <is>
          <t>neutron</t>
        </is>
      </c>
      <c r="B29983" t="inlineStr">
        <is>
          <t>363eeb06104662ee38aeed04af043899379f6ab8</t>
        </is>
      </c>
      <c r="C29983" t="inlineStr">
        <is>
          <t>2016-05-10 13:34:25+00:00</t>
        </is>
      </c>
      <c r="D29983" t="inlineStr">
        <is>
          <t>verchange</t>
        </is>
      </c>
      <c r="E29983" t="inlineStr">
        <is>
          <t>Routes</t>
        </is>
      </c>
      <c r="F29983" t="inlineStr">
        <is>
          <t>&gt;=1.12.3;&lt;2.3.0;!=2.0</t>
        </is>
      </c>
      <c r="G29983" t="inlineStr">
        <is>
          <t>Routes</t>
        </is>
      </c>
      <c r="H29983" t="inlineStr">
        <is>
          <t>&gt;=1.12.3;!=2.0</t>
        </is>
      </c>
    </row>
    <row r="29984">
      <c r="A29984" t="inlineStr">
        <is>
          <t>neutron</t>
        </is>
      </c>
      <c r="B29984" t="inlineStr">
        <is>
          <t>2f8f7523b0be1d606ff28e8d73ebc9d50e10dfef</t>
        </is>
      </c>
      <c r="C29984" t="inlineStr">
        <is>
          <t>2016-06-01 14:17:40+00:00</t>
        </is>
      </c>
      <c r="D29984" t="inlineStr">
        <is>
          <t>verchange</t>
        </is>
      </c>
      <c r="E29984" t="inlineStr">
        <is>
          <t>Routes</t>
        </is>
      </c>
      <c r="F29984" t="inlineStr">
        <is>
          <t>&gt;=1.12.3;!=2.3.0;!=2.0;!=2.1</t>
        </is>
      </c>
      <c r="G29984" t="inlineStr">
        <is>
          <t>Routes</t>
        </is>
      </c>
      <c r="H29984" t="inlineStr">
        <is>
          <t>&gt;=1.12.3;!=2.0;!=2.1</t>
        </is>
      </c>
    </row>
    <row r="29985">
      <c r="A29985" t="inlineStr">
        <is>
          <t>neutron</t>
        </is>
      </c>
      <c r="B29985" t="inlineStr">
        <is>
          <t>8ae106e04e25eb4b1caa60ab83152124f1bf4415</t>
        </is>
      </c>
      <c r="C29985" t="inlineStr">
        <is>
          <t>2016-06-01 14:35:16+00:00</t>
        </is>
      </c>
      <c r="D29985" t="inlineStr">
        <is>
          <t>verchange</t>
        </is>
      </c>
      <c r="E29985" t="inlineStr">
        <is>
          <t>Routes</t>
        </is>
      </c>
      <c r="F29985" t="inlineStr">
        <is>
          <t>&gt;=1.12.3;!=2.3.0;!=2.0;!=2.1</t>
        </is>
      </c>
      <c r="G29985" t="inlineStr">
        <is>
          <t>Routes</t>
        </is>
      </c>
      <c r="H29985" t="inlineStr">
        <is>
          <t>&gt;=1.12.3;!=2.0;!=2.1</t>
        </is>
      </c>
    </row>
    <row r="29986">
      <c r="A29986" t="inlineStr">
        <is>
          <t>neutron</t>
        </is>
      </c>
      <c r="B29986" t="inlineStr">
        <is>
          <t>8ae106e04e25eb4b1caa60ab83152124f1bf4415</t>
        </is>
      </c>
      <c r="C29986" t="inlineStr">
        <is>
          <t>2016-06-01 14:35:16+00:00</t>
        </is>
      </c>
      <c r="D29986" t="inlineStr">
        <is>
          <t>verchange</t>
        </is>
      </c>
      <c r="E29986" t="inlineStr">
        <is>
          <t>python-keystoneclient</t>
        </is>
      </c>
      <c r="F29986" t="inlineStr">
        <is>
          <t>&gt;=1.6.0;&lt;3.0.0;!=1.8.0</t>
        </is>
      </c>
      <c r="G29986" t="inlineStr">
        <is>
          <t>python-keystoneclient</t>
        </is>
      </c>
      <c r="H29986" t="inlineStr">
        <is>
          <t>&gt;=1.6.0;!=1.8.0</t>
        </is>
      </c>
    </row>
    <row r="29987">
      <c r="A29987" t="inlineStr">
        <is>
          <t>neutron</t>
        </is>
      </c>
      <c r="B29987" t="inlineStr">
        <is>
          <t>d1667a4bf52ae485a532885cf65c41d239d1b0ac</t>
        </is>
      </c>
      <c r="C29987" t="inlineStr">
        <is>
          <t>2016-08-29 18:07:55+00:00</t>
        </is>
      </c>
      <c r="D29987" t="inlineStr">
        <is>
          <t>verchange</t>
        </is>
      </c>
      <c r="E29987" t="inlineStr">
        <is>
          <t>oslo.concurrency</t>
        </is>
      </c>
      <c r="F29987" t="inlineStr">
        <is>
          <t>&gt;=3.7.1</t>
        </is>
      </c>
      <c r="G29987" t="inlineStr">
        <is>
          <t>oslo.concurrency</t>
        </is>
      </c>
      <c r="H29987" t="inlineStr">
        <is>
          <t>&gt;=3.5.0</t>
        </is>
      </c>
    </row>
    <row r="29988">
      <c r="A29988" t="inlineStr">
        <is>
          <t>neutron</t>
        </is>
      </c>
      <c r="B29988" t="inlineStr">
        <is>
          <t>71f2d2bc90aaf9ee696cd4e4f29879ba6c5703b5</t>
        </is>
      </c>
      <c r="C29988" t="inlineStr">
        <is>
          <t>2016-10-06 13:14:30+00:00</t>
        </is>
      </c>
      <c r="D29988" t="inlineStr">
        <is>
          <t>verchange</t>
        </is>
      </c>
      <c r="E29988" t="inlineStr">
        <is>
          <t>keystonemiddleware</t>
        </is>
      </c>
      <c r="F29988" t="inlineStr">
        <is>
          <t>!=4.5.0;&gt;=4.0.0;!=4.1.0</t>
        </is>
      </c>
      <c r="G29988" t="inlineStr">
        <is>
          <t>keystonemiddleware</t>
        </is>
      </c>
      <c r="H29988" t="inlineStr">
        <is>
          <t>&gt;=4.0.0;!=4.1.0</t>
        </is>
      </c>
    </row>
    <row r="29989">
      <c r="A29989" t="inlineStr">
        <is>
          <t>neutron</t>
        </is>
      </c>
      <c r="B29989" t="inlineStr">
        <is>
          <t>71f2d2bc90aaf9ee696cd4e4f29879ba6c5703b5</t>
        </is>
      </c>
      <c r="C29989" t="inlineStr">
        <is>
          <t>2016-10-06 13:14:30+00:00</t>
        </is>
      </c>
      <c r="D29989" t="inlineStr">
        <is>
          <t>verchange</t>
        </is>
      </c>
      <c r="E29989" t="inlineStr">
        <is>
          <t>oslo.rootwrap</t>
        </is>
      </c>
      <c r="F29989" t="inlineStr">
        <is>
          <t>&gt;=5.0.0</t>
        </is>
      </c>
      <c r="G29989" t="inlineStr">
        <is>
          <t>oslo.rootwrap</t>
        </is>
      </c>
      <c r="H29989" t="inlineStr">
        <is>
          <t>&gt;=2.0.0</t>
        </is>
      </c>
    </row>
    <row r="29990">
      <c r="A29990" t="inlineStr">
        <is>
          <t>neutron</t>
        </is>
      </c>
      <c r="B29990" t="inlineStr">
        <is>
          <t>71f2d2bc90aaf9ee696cd4e4f29879ba6c5703b5</t>
        </is>
      </c>
      <c r="C29990" t="inlineStr">
        <is>
          <t>2016-10-06 13:14:30+00:00</t>
        </is>
      </c>
      <c r="D29990" t="inlineStr">
        <is>
          <t>verchange</t>
        </is>
      </c>
      <c r="E29990" t="inlineStr">
        <is>
          <t>neutron-lib</t>
        </is>
      </c>
      <c r="F29990" t="inlineStr">
        <is>
          <t>&gt;=0.4.0</t>
        </is>
      </c>
      <c r="G29990" t="inlineStr">
        <is>
          <t>neutron-lib</t>
        </is>
      </c>
      <c r="H29990" t="inlineStr">
        <is>
          <t>&gt;=0.0.1</t>
        </is>
      </c>
    </row>
    <row r="29991">
      <c r="A29991" t="inlineStr">
        <is>
          <t>neutron</t>
        </is>
      </c>
      <c r="B29991" t="inlineStr">
        <is>
          <t>71f2d2bc90aaf9ee696cd4e4f29879ba6c5703b5</t>
        </is>
      </c>
      <c r="C29991" t="inlineStr">
        <is>
          <t>2016-10-06 13:14:30+00:00</t>
        </is>
      </c>
      <c r="D29991" t="inlineStr">
        <is>
          <t>verchange</t>
        </is>
      </c>
      <c r="E29991" t="inlineStr">
        <is>
          <t>oslo.versionedobjects</t>
        </is>
      </c>
      <c r="F29991" t="inlineStr">
        <is>
          <t>&gt;=1.13.0</t>
        </is>
      </c>
      <c r="G29991" t="inlineStr">
        <is>
          <t>oslo.versionedobjects</t>
        </is>
      </c>
      <c r="H29991" t="inlineStr">
        <is>
          <t>&gt;=1.5.0</t>
        </is>
      </c>
    </row>
    <row r="29992">
      <c r="A29992" t="inlineStr">
        <is>
          <t>neutron</t>
        </is>
      </c>
      <c r="B29992" t="inlineStr">
        <is>
          <t>71f2d2bc90aaf9ee696cd4e4f29879ba6c5703b5</t>
        </is>
      </c>
      <c r="C29992" t="inlineStr">
        <is>
          <t>2016-10-06 13:14:30+00:00</t>
        </is>
      </c>
      <c r="D29992" t="inlineStr">
        <is>
          <t>verchange</t>
        </is>
      </c>
      <c r="E29992" t="inlineStr">
        <is>
          <t>oslo.policy</t>
        </is>
      </c>
      <c r="F29992" t="inlineStr">
        <is>
          <t>&gt;=1.9.0</t>
        </is>
      </c>
      <c r="G29992" t="inlineStr">
        <is>
          <t>oslo.policy</t>
        </is>
      </c>
      <c r="H29992" t="inlineStr">
        <is>
          <t>&gt;=0.5.0</t>
        </is>
      </c>
    </row>
    <row r="29993">
      <c r="A29993" t="inlineStr">
        <is>
          <t>neutron</t>
        </is>
      </c>
      <c r="B29993" t="inlineStr">
        <is>
          <t>71f2d2bc90aaf9ee696cd4e4f29879ba6c5703b5</t>
        </is>
      </c>
      <c r="C29993" t="inlineStr">
        <is>
          <t>2016-10-06 13:14:30+00:00</t>
        </is>
      </c>
      <c r="D29993" t="inlineStr">
        <is>
          <t>verchange</t>
        </is>
      </c>
      <c r="E29993" t="inlineStr">
        <is>
          <t>requests</t>
        </is>
      </c>
      <c r="F29993" t="inlineStr">
        <is>
          <t>&gt;=2.10.0</t>
        </is>
      </c>
      <c r="G29993" t="inlineStr">
        <is>
          <t>requests</t>
        </is>
      </c>
      <c r="H29993" t="inlineStr">
        <is>
          <t>&gt;=2.8.1;!=2.9.0</t>
        </is>
      </c>
    </row>
    <row r="29994">
      <c r="A29994" t="inlineStr">
        <is>
          <t>neutron</t>
        </is>
      </c>
      <c r="B29994" t="inlineStr">
        <is>
          <t>71f2d2bc90aaf9ee696cd4e4f29879ba6c5703b5</t>
        </is>
      </c>
      <c r="C29994" t="inlineStr">
        <is>
          <t>2016-10-06 13:14:30+00:00</t>
        </is>
      </c>
      <c r="D29994" t="inlineStr">
        <is>
          <t>verchange</t>
        </is>
      </c>
      <c r="E29994" t="inlineStr">
        <is>
          <t>ryu</t>
        </is>
      </c>
      <c r="F29994" t="inlineStr">
        <is>
          <t>&gt;=3.30;!=4.4;!=4.2.1;!=4.2;!=4.1</t>
        </is>
      </c>
      <c r="G29994" t="inlineStr">
        <is>
          <t>ryu</t>
        </is>
      </c>
      <c r="H29994" t="inlineStr">
        <is>
          <t>&gt;=3.30</t>
        </is>
      </c>
    </row>
    <row r="29995">
      <c r="A29995" t="inlineStr">
        <is>
          <t>neutron</t>
        </is>
      </c>
      <c r="B29995" t="inlineStr">
        <is>
          <t>71f2d2bc90aaf9ee696cd4e4f29879ba6c5703b5</t>
        </is>
      </c>
      <c r="C29995" t="inlineStr">
        <is>
          <t>2016-10-06 13:14:30+00:00</t>
        </is>
      </c>
      <c r="D29995" t="inlineStr">
        <is>
          <t>verchange</t>
        </is>
      </c>
      <c r="E29995" t="inlineStr">
        <is>
          <t>stevedore</t>
        </is>
      </c>
      <c r="F29995" t="inlineStr">
        <is>
          <t>&gt;=1.16.0</t>
        </is>
      </c>
      <c r="G29995" t="inlineStr">
        <is>
          <t>stevedore</t>
        </is>
      </c>
      <c r="H29995" t="inlineStr">
        <is>
          <t>&gt;=1.5.0</t>
        </is>
      </c>
    </row>
    <row r="29996">
      <c r="A29996" t="inlineStr">
        <is>
          <t>neutron</t>
        </is>
      </c>
      <c r="B29996" t="inlineStr">
        <is>
          <t>71f2d2bc90aaf9ee696cd4e4f29879ba6c5703b5</t>
        </is>
      </c>
      <c r="C29996" t="inlineStr">
        <is>
          <t>2016-10-06 13:14:30+00:00</t>
        </is>
      </c>
      <c r="D29996" t="inlineStr">
        <is>
          <t>verchange</t>
        </is>
      </c>
      <c r="E29996" t="inlineStr">
        <is>
          <t>oslo.context</t>
        </is>
      </c>
      <c r="F29996" t="inlineStr">
        <is>
          <t>&gt;=2.9.0</t>
        </is>
      </c>
      <c r="G29996" t="inlineStr">
        <is>
          <t>oslo.context</t>
        </is>
      </c>
      <c r="H29996" t="inlineStr">
        <is>
          <t>&gt;=0.2.0</t>
        </is>
      </c>
    </row>
    <row r="29997">
      <c r="A29997" t="inlineStr">
        <is>
          <t>neutron</t>
        </is>
      </c>
      <c r="B29997" t="inlineStr">
        <is>
          <t>71f2d2bc90aaf9ee696cd4e4f29879ba6c5703b5</t>
        </is>
      </c>
      <c r="C29997" t="inlineStr">
        <is>
          <t>2016-10-06 13:14:30+00:00</t>
        </is>
      </c>
      <c r="D29997" t="inlineStr">
        <is>
          <t>verchange</t>
        </is>
      </c>
      <c r="E29997" t="inlineStr">
        <is>
          <t>keystoneauth1</t>
        </is>
      </c>
      <c r="F29997" t="inlineStr">
        <is>
          <t>&gt;=2.10.0</t>
        </is>
      </c>
      <c r="G29997" t="inlineStr">
        <is>
          <t>keystoneauth1</t>
        </is>
      </c>
      <c r="H29997" t="inlineStr">
        <is>
          <t>&gt;=2.1.0</t>
        </is>
      </c>
    </row>
    <row r="29998">
      <c r="A29998" t="inlineStr">
        <is>
          <t>neutron</t>
        </is>
      </c>
      <c r="B29998" t="inlineStr">
        <is>
          <t>71f2d2bc90aaf9ee696cd4e4f29879ba6c5703b5</t>
        </is>
      </c>
      <c r="C29998" t="inlineStr">
        <is>
          <t>2016-10-06 13:14:30+00:00</t>
        </is>
      </c>
      <c r="D29998" t="inlineStr">
        <is>
          <t>verchange</t>
        </is>
      </c>
      <c r="E29998" t="inlineStr">
        <is>
          <t>pecan</t>
        </is>
      </c>
      <c r="F29998" t="inlineStr">
        <is>
          <t>&gt;=1.0.0;!=1.0.3;!=1.0.2;!=1.0.4</t>
        </is>
      </c>
      <c r="G29998" t="inlineStr">
        <is>
          <t>pecan</t>
        </is>
      </c>
      <c r="H29998" t="inlineStr">
        <is>
          <t>&gt;=1.0.0</t>
        </is>
      </c>
    </row>
    <row r="29999">
      <c r="A29999" t="inlineStr">
        <is>
          <t>neutron</t>
        </is>
      </c>
      <c r="B29999" t="inlineStr">
        <is>
          <t>71f2d2bc90aaf9ee696cd4e4f29879ba6c5703b5</t>
        </is>
      </c>
      <c r="C29999" t="inlineStr">
        <is>
          <t>2016-10-06 13:14:30+00:00</t>
        </is>
      </c>
      <c r="D29999" t="inlineStr">
        <is>
          <t>verchange</t>
        </is>
      </c>
      <c r="E29999" t="inlineStr">
        <is>
          <t>oslo.config</t>
        </is>
      </c>
      <c r="F29999" t="inlineStr">
        <is>
          <t>&gt;=3.14.0</t>
        </is>
      </c>
      <c r="G29999" t="inlineStr">
        <is>
          <t>oslo.config</t>
        </is>
      </c>
      <c r="H29999" t="inlineStr">
        <is>
          <t>&gt;=3.7.0</t>
        </is>
      </c>
    </row>
    <row r="30000">
      <c r="A30000" t="inlineStr">
        <is>
          <t>neutron</t>
        </is>
      </c>
      <c r="B30000" t="inlineStr">
        <is>
          <t>71f2d2bc90aaf9ee696cd4e4f29879ba6c5703b5</t>
        </is>
      </c>
      <c r="C30000" t="inlineStr">
        <is>
          <t>2016-10-06 13:14:30+00:00</t>
        </is>
      </c>
      <c r="D30000" t="inlineStr">
        <is>
          <t>verchange</t>
        </is>
      </c>
      <c r="E30000" t="inlineStr">
        <is>
          <t>oslo.db</t>
        </is>
      </c>
      <c r="F30000" t="inlineStr">
        <is>
          <t>&gt;=4.10.0;!=4.13.2;!=4.13.1</t>
        </is>
      </c>
      <c r="G30000" t="inlineStr">
        <is>
          <t>oslo.db</t>
        </is>
      </c>
      <c r="H30000" t="inlineStr">
        <is>
          <t>&gt;=4.1.0</t>
        </is>
      </c>
    </row>
    <row r="30001">
      <c r="A30001" t="inlineStr">
        <is>
          <t>neutron</t>
        </is>
      </c>
      <c r="B30001" t="inlineStr">
        <is>
          <t>71f2d2bc90aaf9ee696cd4e4f29879ba6c5703b5</t>
        </is>
      </c>
      <c r="C30001" t="inlineStr">
        <is>
          <t>2016-10-06 13:14:30+00:00</t>
        </is>
      </c>
      <c r="D30001" t="inlineStr">
        <is>
          <t>verchange</t>
        </is>
      </c>
      <c r="E30001" t="inlineStr">
        <is>
          <t>oslo.messaging</t>
        </is>
      </c>
      <c r="F30001" t="inlineStr">
        <is>
          <t>&gt;=5.2.0</t>
        </is>
      </c>
      <c r="G30001" t="inlineStr">
        <is>
          <t>oslo.messaging</t>
        </is>
      </c>
      <c r="H30001" t="inlineStr">
        <is>
          <t>&gt;=4.0.0</t>
        </is>
      </c>
    </row>
    <row r="30002">
      <c r="A30002" t="inlineStr">
        <is>
          <t>neutron</t>
        </is>
      </c>
      <c r="B30002" t="inlineStr">
        <is>
          <t>71f2d2bc90aaf9ee696cd4e4f29879ba6c5703b5</t>
        </is>
      </c>
      <c r="C30002" t="inlineStr">
        <is>
          <t>2016-10-06 13:14:30+00:00</t>
        </is>
      </c>
      <c r="D30002" t="inlineStr">
        <is>
          <t>verchange</t>
        </is>
      </c>
      <c r="E30002" t="inlineStr">
        <is>
          <t>alembic</t>
        </is>
      </c>
      <c r="F30002" t="inlineStr">
        <is>
          <t>&gt;=0.8.4</t>
        </is>
      </c>
      <c r="G30002" t="inlineStr">
        <is>
          <t>alembic</t>
        </is>
      </c>
      <c r="H30002" t="inlineStr">
        <is>
          <t>&gt;=0.8.0</t>
        </is>
      </c>
    </row>
    <row r="30003">
      <c r="A30003" t="inlineStr">
        <is>
          <t>neutron</t>
        </is>
      </c>
      <c r="B30003" t="inlineStr">
        <is>
          <t>71f2d2bc90aaf9ee696cd4e4f29879ba6c5703b5</t>
        </is>
      </c>
      <c r="C30003" t="inlineStr">
        <is>
          <t>2016-10-06 13:14:30+00:00</t>
        </is>
      </c>
      <c r="D30003" t="inlineStr">
        <is>
          <t>verchange</t>
        </is>
      </c>
      <c r="E30003" t="inlineStr">
        <is>
          <t>ovs</t>
        </is>
      </c>
      <c r="F30003" t="inlineStr">
        <is>
          <t>&gt;=2.5.0</t>
        </is>
      </c>
      <c r="G30003" t="inlineStr">
        <is>
          <t>ovs</t>
        </is>
      </c>
      <c r="H30003" t="inlineStr">
        <is>
          <t>&gt;=2.4.0</t>
        </is>
      </c>
    </row>
    <row r="30004">
      <c r="A30004" t="inlineStr">
        <is>
          <t>neutron</t>
        </is>
      </c>
      <c r="B30004" t="inlineStr">
        <is>
          <t>71f2d2bc90aaf9ee696cd4e4f29879ba6c5703b5</t>
        </is>
      </c>
      <c r="C30004" t="inlineStr">
        <is>
          <t>2016-10-06 13:14:30+00:00</t>
        </is>
      </c>
      <c r="D30004" t="inlineStr">
        <is>
          <t>verchange</t>
        </is>
      </c>
      <c r="E30004" t="inlineStr">
        <is>
          <t>oslo.utils</t>
        </is>
      </c>
      <c r="F30004" t="inlineStr">
        <is>
          <t>&gt;=3.16.0</t>
        </is>
      </c>
      <c r="G30004" t="inlineStr">
        <is>
          <t>oslo.utils</t>
        </is>
      </c>
      <c r="H30004" t="inlineStr">
        <is>
          <t>&gt;=3.5.0</t>
        </is>
      </c>
    </row>
    <row r="30005">
      <c r="A30005" t="inlineStr">
        <is>
          <t>neutron</t>
        </is>
      </c>
      <c r="B30005" t="inlineStr">
        <is>
          <t>71f2d2bc90aaf9ee696cd4e4f29879ba6c5703b5</t>
        </is>
      </c>
      <c r="C30005" t="inlineStr">
        <is>
          <t>2016-10-06 13:14:30+00:00</t>
        </is>
      </c>
      <c r="D30005" t="inlineStr">
        <is>
          <t>verchange</t>
        </is>
      </c>
      <c r="E30005" t="inlineStr">
        <is>
          <t>python-neutronclient</t>
        </is>
      </c>
      <c r="F30005" t="inlineStr">
        <is>
          <t>&gt;=5.1.0</t>
        </is>
      </c>
      <c r="G30005" t="inlineStr">
        <is>
          <t>python-neutronclient</t>
        </is>
      </c>
      <c r="H30005" t="inlineStr">
        <is>
          <t>&gt;=2.6.0;!=4.1.0</t>
        </is>
      </c>
    </row>
    <row r="30006">
      <c r="A30006" t="inlineStr">
        <is>
          <t>neutron</t>
        </is>
      </c>
      <c r="B30006" t="inlineStr">
        <is>
          <t>71f2d2bc90aaf9ee696cd4e4f29879ba6c5703b5</t>
        </is>
      </c>
      <c r="C30006" t="inlineStr">
        <is>
          <t>2016-10-06 13:14:30+00:00</t>
        </is>
      </c>
      <c r="D30006" t="inlineStr">
        <is>
          <t>verchange</t>
        </is>
      </c>
      <c r="E30006" t="inlineStr">
        <is>
          <t>oslo.concurrency</t>
        </is>
      </c>
      <c r="F30006" t="inlineStr">
        <is>
          <t>&gt;=3.8.0</t>
        </is>
      </c>
      <c r="G30006" t="inlineStr">
        <is>
          <t>oslo.concurrency</t>
        </is>
      </c>
      <c r="H30006" t="inlineStr">
        <is>
          <t>&gt;=3.7.1</t>
        </is>
      </c>
    </row>
    <row r="30007">
      <c r="A30007" t="inlineStr">
        <is>
          <t>neutron</t>
        </is>
      </c>
      <c r="B30007" t="inlineStr">
        <is>
          <t>71f2d2bc90aaf9ee696cd4e4f29879ba6c5703b5</t>
        </is>
      </c>
      <c r="C30007" t="inlineStr">
        <is>
          <t>2016-10-06 13:14:30+00:00</t>
        </is>
      </c>
      <c r="D30007" t="inlineStr">
        <is>
          <t>verchange</t>
        </is>
      </c>
      <c r="E30007" t="inlineStr">
        <is>
          <t>oslo.service</t>
        </is>
      </c>
      <c r="F30007" t="inlineStr">
        <is>
          <t>&gt;=1.10.0</t>
        </is>
      </c>
      <c r="G30007" t="inlineStr">
        <is>
          <t>oslo.service</t>
        </is>
      </c>
      <c r="H30007" t="inlineStr">
        <is>
          <t>&gt;=1.0.0</t>
        </is>
      </c>
    </row>
    <row r="30008">
      <c r="A30008" t="inlineStr">
        <is>
          <t>neutron</t>
        </is>
      </c>
      <c r="B30008" t="inlineStr">
        <is>
          <t>71f2d2bc90aaf9ee696cd4e4f29879ba6c5703b5</t>
        </is>
      </c>
      <c r="C30008" t="inlineStr">
        <is>
          <t>2016-10-06 13:14:30+00:00</t>
        </is>
      </c>
      <c r="D30008" t="inlineStr">
        <is>
          <t>verchange</t>
        </is>
      </c>
      <c r="E30008" t="inlineStr">
        <is>
          <t>netaddr</t>
        </is>
      </c>
      <c r="F30008" t="inlineStr">
        <is>
          <t>!=0.7.16;&gt;=0.7.13</t>
        </is>
      </c>
      <c r="G30008" t="inlineStr">
        <is>
          <t>netaddr</t>
        </is>
      </c>
      <c r="H30008" t="inlineStr">
        <is>
          <t>!=0.7.16;&gt;=0.7.12</t>
        </is>
      </c>
    </row>
    <row r="30009">
      <c r="A30009" t="inlineStr">
        <is>
          <t>neutron</t>
        </is>
      </c>
      <c r="B30009" t="inlineStr">
        <is>
          <t>71f2d2bc90aaf9ee696cd4e4f29879ba6c5703b5</t>
        </is>
      </c>
      <c r="C30009" t="inlineStr">
        <is>
          <t>2016-10-06 13:14:30+00:00</t>
        </is>
      </c>
      <c r="D30009" t="inlineStr">
        <is>
          <t>add</t>
        </is>
      </c>
      <c r="E30009" t="inlineStr">
        <is>
          <t>oslo.cache</t>
        </is>
      </c>
      <c r="F30009" t="inlineStr">
        <is>
          <t>&gt;=1.5.0</t>
        </is>
      </c>
      <c r="G30009" t="inlineStr"/>
      <c r="H30009" t="inlineStr"/>
    </row>
    <row r="30010">
      <c r="A30010" t="inlineStr">
        <is>
          <t>neutron</t>
        </is>
      </c>
      <c r="B30010" t="inlineStr">
        <is>
          <t>71f2d2bc90aaf9ee696cd4e4f29879ba6c5703b5</t>
        </is>
      </c>
      <c r="C30010" t="inlineStr">
        <is>
          <t>2016-10-06 13:14:30+00:00</t>
        </is>
      </c>
      <c r="D30010" t="inlineStr">
        <is>
          <t>add</t>
        </is>
      </c>
      <c r="E30010" t="inlineStr">
        <is>
          <t>osprofiler</t>
        </is>
      </c>
      <c r="F30010" t="inlineStr">
        <is>
          <t>&gt;=1.4.0</t>
        </is>
      </c>
      <c r="G30010" t="inlineStr"/>
      <c r="H30010" t="inlineStr"/>
    </row>
    <row r="30011">
      <c r="A30011" t="inlineStr">
        <is>
          <t>neutron</t>
        </is>
      </c>
      <c r="B30011" t="inlineStr">
        <is>
          <t>9886bdaf1f1654cd88961615c3cdb89e6d05e82e</t>
        </is>
      </c>
      <c r="C30011" t="inlineStr">
        <is>
          <t>2017-02-22 13:41:24+00:00</t>
        </is>
      </c>
      <c r="D30011" t="inlineStr">
        <is>
          <t>verchange</t>
        </is>
      </c>
      <c r="E30011" t="inlineStr">
        <is>
          <t>keystonemiddleware</t>
        </is>
      </c>
      <c r="F30011" t="inlineStr">
        <is>
          <t>&gt;=4.12.0</t>
        </is>
      </c>
      <c r="G30011" t="inlineStr">
        <is>
          <t>keystonemiddleware</t>
        </is>
      </c>
      <c r="H30011" t="inlineStr">
        <is>
          <t>!=4.5.0;&gt;=4.0.0;!=4.1.0</t>
        </is>
      </c>
    </row>
    <row r="30012">
      <c r="A30012" t="inlineStr">
        <is>
          <t>neutron</t>
        </is>
      </c>
      <c r="B30012" t="inlineStr">
        <is>
          <t>9886bdaf1f1654cd88961615c3cdb89e6d05e82e</t>
        </is>
      </c>
      <c r="C30012" t="inlineStr">
        <is>
          <t>2017-02-22 13:41:24+00:00</t>
        </is>
      </c>
      <c r="D30012" t="inlineStr">
        <is>
          <t>verchange</t>
        </is>
      </c>
      <c r="E30012" t="inlineStr">
        <is>
          <t>neutron-lib</t>
        </is>
      </c>
      <c r="F30012" t="inlineStr">
        <is>
          <t>&gt;=1.1.0</t>
        </is>
      </c>
      <c r="G30012" t="inlineStr">
        <is>
          <t>neutron-lib</t>
        </is>
      </c>
      <c r="H30012" t="inlineStr">
        <is>
          <t>&gt;=0.4.0</t>
        </is>
      </c>
    </row>
    <row r="30013">
      <c r="A30013" t="inlineStr">
        <is>
          <t>neutron</t>
        </is>
      </c>
      <c r="B30013" t="inlineStr">
        <is>
          <t>9886bdaf1f1654cd88961615c3cdb89e6d05e82e</t>
        </is>
      </c>
      <c r="C30013" t="inlineStr">
        <is>
          <t>2017-02-22 13:41:24+00:00</t>
        </is>
      </c>
      <c r="D30013" t="inlineStr">
        <is>
          <t>verchange</t>
        </is>
      </c>
      <c r="E30013" t="inlineStr">
        <is>
          <t>oslo.versionedobjects</t>
        </is>
      </c>
      <c r="F30013" t="inlineStr">
        <is>
          <t>&gt;=1.17.0</t>
        </is>
      </c>
      <c r="G30013" t="inlineStr">
        <is>
          <t>oslo.versionedobjects</t>
        </is>
      </c>
      <c r="H30013" t="inlineStr">
        <is>
          <t>&gt;=1.13.0</t>
        </is>
      </c>
    </row>
    <row r="30014">
      <c r="A30014" t="inlineStr">
        <is>
          <t>neutron</t>
        </is>
      </c>
      <c r="B30014" t="inlineStr">
        <is>
          <t>9886bdaf1f1654cd88961615c3cdb89e6d05e82e</t>
        </is>
      </c>
      <c r="C30014" t="inlineStr">
        <is>
          <t>2017-02-22 13:41:24+00:00</t>
        </is>
      </c>
      <c r="D30014" t="inlineStr">
        <is>
          <t>verchange</t>
        </is>
      </c>
      <c r="E30014" t="inlineStr">
        <is>
          <t>oslo.policy</t>
        </is>
      </c>
      <c r="F30014" t="inlineStr">
        <is>
          <t>&gt;=1.17.0</t>
        </is>
      </c>
      <c r="G30014" t="inlineStr">
        <is>
          <t>oslo.policy</t>
        </is>
      </c>
      <c r="H30014" t="inlineStr">
        <is>
          <t>&gt;=1.9.0</t>
        </is>
      </c>
    </row>
    <row r="30015">
      <c r="A30015" t="inlineStr">
        <is>
          <t>neutron</t>
        </is>
      </c>
      <c r="B30015" t="inlineStr">
        <is>
          <t>9886bdaf1f1654cd88961615c3cdb89e6d05e82e</t>
        </is>
      </c>
      <c r="C30015" t="inlineStr">
        <is>
          <t>2017-02-22 13:41:24+00:00</t>
        </is>
      </c>
      <c r="D30015" t="inlineStr">
        <is>
          <t>verchange</t>
        </is>
      </c>
      <c r="E30015" t="inlineStr">
        <is>
          <t>requests</t>
        </is>
      </c>
      <c r="F30015" t="inlineStr">
        <is>
          <t>&gt;=2.10.0;!=2.12.2</t>
        </is>
      </c>
      <c r="G30015" t="inlineStr">
        <is>
          <t>requests</t>
        </is>
      </c>
      <c r="H30015" t="inlineStr">
        <is>
          <t>&gt;=2.10.0</t>
        </is>
      </c>
    </row>
    <row r="30016">
      <c r="A30016" t="inlineStr">
        <is>
          <t>neutron</t>
        </is>
      </c>
      <c r="B30016" t="inlineStr">
        <is>
          <t>9886bdaf1f1654cd88961615c3cdb89e6d05e82e</t>
        </is>
      </c>
      <c r="C30016" t="inlineStr">
        <is>
          <t>2017-02-22 13:41:24+00:00</t>
        </is>
      </c>
      <c r="D30016" t="inlineStr">
        <is>
          <t>verchange</t>
        </is>
      </c>
      <c r="E30016" t="inlineStr">
        <is>
          <t>ryu</t>
        </is>
      </c>
      <c r="F30016" t="inlineStr">
        <is>
          <t>&gt;=4.9</t>
        </is>
      </c>
      <c r="G30016" t="inlineStr">
        <is>
          <t>ryu</t>
        </is>
      </c>
      <c r="H30016" t="inlineStr">
        <is>
          <t>&gt;=3.30;!=4.4;!=4.2.1;!=4.2;!=4.1</t>
        </is>
      </c>
    </row>
    <row r="30017">
      <c r="A30017" t="inlineStr">
        <is>
          <t>neutron</t>
        </is>
      </c>
      <c r="B30017" t="inlineStr">
        <is>
          <t>9886bdaf1f1654cd88961615c3cdb89e6d05e82e</t>
        </is>
      </c>
      <c r="C30017" t="inlineStr">
        <is>
          <t>2017-02-22 13:41:24+00:00</t>
        </is>
      </c>
      <c r="D30017" t="inlineStr">
        <is>
          <t>verchange</t>
        </is>
      </c>
      <c r="E30017" t="inlineStr">
        <is>
          <t>stevedore</t>
        </is>
      </c>
      <c r="F30017" t="inlineStr">
        <is>
          <t>&gt;=1.17.1</t>
        </is>
      </c>
      <c r="G30017" t="inlineStr">
        <is>
          <t>stevedore</t>
        </is>
      </c>
      <c r="H30017" t="inlineStr">
        <is>
          <t>&gt;=1.16.0</t>
        </is>
      </c>
    </row>
    <row r="30018">
      <c r="A30018" t="inlineStr">
        <is>
          <t>neutron</t>
        </is>
      </c>
      <c r="B30018" t="inlineStr">
        <is>
          <t>9886bdaf1f1654cd88961615c3cdb89e6d05e82e</t>
        </is>
      </c>
      <c r="C30018" t="inlineStr">
        <is>
          <t>2017-02-22 13:41:24+00:00</t>
        </is>
      </c>
      <c r="D30018" t="inlineStr">
        <is>
          <t>verchange</t>
        </is>
      </c>
      <c r="E30018" t="inlineStr">
        <is>
          <t>WebOb</t>
        </is>
      </c>
      <c r="F30018" t="inlineStr">
        <is>
          <t>&gt;=1.6.0</t>
        </is>
      </c>
      <c r="G30018" t="inlineStr">
        <is>
          <t>WebOb</t>
        </is>
      </c>
      <c r="H30018" t="inlineStr">
        <is>
          <t>&gt;=1.2.3</t>
        </is>
      </c>
    </row>
    <row r="30019">
      <c r="A30019" t="inlineStr">
        <is>
          <t>neutron</t>
        </is>
      </c>
      <c r="B30019" t="inlineStr">
        <is>
          <t>9886bdaf1f1654cd88961615c3cdb89e6d05e82e</t>
        </is>
      </c>
      <c r="C30019" t="inlineStr">
        <is>
          <t>2017-02-22 13:41:24+00:00</t>
        </is>
      </c>
      <c r="D30019" t="inlineStr">
        <is>
          <t>verchange</t>
        </is>
      </c>
      <c r="E30019" t="inlineStr">
        <is>
          <t>keystoneauth1</t>
        </is>
      </c>
      <c r="F30019" t="inlineStr">
        <is>
          <t>&gt;=2.18.0</t>
        </is>
      </c>
      <c r="G30019" t="inlineStr">
        <is>
          <t>keystoneauth1</t>
        </is>
      </c>
      <c r="H30019" t="inlineStr">
        <is>
          <t>&gt;=2.10.0</t>
        </is>
      </c>
    </row>
    <row r="30020">
      <c r="A30020" t="inlineStr">
        <is>
          <t>neutron</t>
        </is>
      </c>
      <c r="B30020" t="inlineStr">
        <is>
          <t>9886bdaf1f1654cd88961615c3cdb89e6d05e82e</t>
        </is>
      </c>
      <c r="C30020" t="inlineStr">
        <is>
          <t>2017-02-22 13:41:24+00:00</t>
        </is>
      </c>
      <c r="D30020" t="inlineStr">
        <is>
          <t>verchange</t>
        </is>
      </c>
      <c r="E30020" t="inlineStr">
        <is>
          <t>pecan</t>
        </is>
      </c>
      <c r="F30020" t="inlineStr">
        <is>
          <t>!=1.0.3;!=1.0.4;!=1.0.2;!=1.2;&gt;=1.0.0</t>
        </is>
      </c>
      <c r="G30020" t="inlineStr">
        <is>
          <t>pecan</t>
        </is>
      </c>
      <c r="H30020" t="inlineStr">
        <is>
          <t>&gt;=1.0.0;!=1.0.3;!=1.0.2;!=1.0.4</t>
        </is>
      </c>
    </row>
    <row r="30021">
      <c r="A30021" t="inlineStr">
        <is>
          <t>neutron</t>
        </is>
      </c>
      <c r="B30021" t="inlineStr">
        <is>
          <t>9886bdaf1f1654cd88961615c3cdb89e6d05e82e</t>
        </is>
      </c>
      <c r="C30021" t="inlineStr">
        <is>
          <t>2017-02-22 13:41:24+00:00</t>
        </is>
      </c>
      <c r="D30021" t="inlineStr">
        <is>
          <t>verchange</t>
        </is>
      </c>
      <c r="E30021" t="inlineStr">
        <is>
          <t>oslo.config</t>
        </is>
      </c>
      <c r="F30021" t="inlineStr">
        <is>
          <t>&gt;=3.14.0;!=3.18.0</t>
        </is>
      </c>
      <c r="G30021" t="inlineStr">
        <is>
          <t>oslo.config</t>
        </is>
      </c>
      <c r="H30021" t="inlineStr">
        <is>
          <t>&gt;=3.14.0</t>
        </is>
      </c>
    </row>
    <row r="30022">
      <c r="A30022" t="inlineStr">
        <is>
          <t>neutron</t>
        </is>
      </c>
      <c r="B30022" t="inlineStr">
        <is>
          <t>9886bdaf1f1654cd88961615c3cdb89e6d05e82e</t>
        </is>
      </c>
      <c r="C30022" t="inlineStr">
        <is>
          <t>2017-02-22 13:41:24+00:00</t>
        </is>
      </c>
      <c r="D30022" t="inlineStr">
        <is>
          <t>verchange</t>
        </is>
      </c>
      <c r="E30022" t="inlineStr">
        <is>
          <t>python-novaclient</t>
        </is>
      </c>
      <c r="F30022" t="inlineStr">
        <is>
          <t>!=7.0.0;&gt;=6.0.0</t>
        </is>
      </c>
      <c r="G30022" t="inlineStr">
        <is>
          <t>python-novaclient</t>
        </is>
      </c>
      <c r="H30022" t="inlineStr">
        <is>
          <t>!=2.33.0;&gt;=2.29.0</t>
        </is>
      </c>
    </row>
    <row r="30023">
      <c r="A30023" t="inlineStr">
        <is>
          <t>neutron</t>
        </is>
      </c>
      <c r="B30023" t="inlineStr">
        <is>
          <t>9886bdaf1f1654cd88961615c3cdb89e6d05e82e</t>
        </is>
      </c>
      <c r="C30023" t="inlineStr">
        <is>
          <t>2017-02-22 13:41:24+00:00</t>
        </is>
      </c>
      <c r="D30023" t="inlineStr">
        <is>
          <t>verchange</t>
        </is>
      </c>
      <c r="E30023" t="inlineStr">
        <is>
          <t>oslo.db</t>
        </is>
      </c>
      <c r="F30023" t="inlineStr">
        <is>
          <t>&gt;=4.15.0</t>
        </is>
      </c>
      <c r="G30023" t="inlineStr">
        <is>
          <t>oslo.db</t>
        </is>
      </c>
      <c r="H30023" t="inlineStr">
        <is>
          <t>&gt;=4.10.0;!=4.13.2;!=4.13.1</t>
        </is>
      </c>
    </row>
    <row r="30024">
      <c r="A30024" t="inlineStr">
        <is>
          <t>neutron</t>
        </is>
      </c>
      <c r="B30024" t="inlineStr">
        <is>
          <t>9886bdaf1f1654cd88961615c3cdb89e6d05e82e</t>
        </is>
      </c>
      <c r="C30024" t="inlineStr">
        <is>
          <t>2017-02-22 13:41:24+00:00</t>
        </is>
      </c>
      <c r="D30024" t="inlineStr">
        <is>
          <t>verchange</t>
        </is>
      </c>
      <c r="E30024" t="inlineStr">
        <is>
          <t>oslo.messaging</t>
        </is>
      </c>
      <c r="F30024" t="inlineStr">
        <is>
          <t>&gt;=5.14.0</t>
        </is>
      </c>
      <c r="G30024" t="inlineStr">
        <is>
          <t>oslo.messaging</t>
        </is>
      </c>
      <c r="H30024" t="inlineStr">
        <is>
          <t>&gt;=5.2.0</t>
        </is>
      </c>
    </row>
    <row r="30025">
      <c r="A30025" t="inlineStr">
        <is>
          <t>neutron</t>
        </is>
      </c>
      <c r="B30025" t="inlineStr">
        <is>
          <t>9886bdaf1f1654cd88961615c3cdb89e6d05e82e</t>
        </is>
      </c>
      <c r="C30025" t="inlineStr">
        <is>
          <t>2017-02-22 13:41:24+00:00</t>
        </is>
      </c>
      <c r="D30025" t="inlineStr">
        <is>
          <t>verchange</t>
        </is>
      </c>
      <c r="E30025" t="inlineStr">
        <is>
          <t>alembic</t>
        </is>
      </c>
      <c r="F30025" t="inlineStr">
        <is>
          <t>&gt;=0.8.10</t>
        </is>
      </c>
      <c r="G30025" t="inlineStr">
        <is>
          <t>alembic</t>
        </is>
      </c>
      <c r="H30025" t="inlineStr">
        <is>
          <t>&gt;=0.8.4</t>
        </is>
      </c>
    </row>
    <row r="30026">
      <c r="A30026" t="inlineStr">
        <is>
          <t>neutron</t>
        </is>
      </c>
      <c r="B30026" t="inlineStr">
        <is>
          <t>9886bdaf1f1654cd88961615c3cdb89e6d05e82e</t>
        </is>
      </c>
      <c r="C30026" t="inlineStr">
        <is>
          <t>2017-02-22 13:41:24+00:00</t>
        </is>
      </c>
      <c r="D30026" t="inlineStr">
        <is>
          <t>verchange</t>
        </is>
      </c>
      <c r="E30026" t="inlineStr">
        <is>
          <t>ovs</t>
        </is>
      </c>
      <c r="F30026" t="inlineStr">
        <is>
          <t>&gt;=2.6.1</t>
        </is>
      </c>
      <c r="G30026" t="inlineStr">
        <is>
          <t>ovs</t>
        </is>
      </c>
      <c r="H30026" t="inlineStr">
        <is>
          <t>&gt;=2.5.0</t>
        </is>
      </c>
    </row>
    <row r="30027">
      <c r="A30027" t="inlineStr">
        <is>
          <t>neutron</t>
        </is>
      </c>
      <c r="B30027" t="inlineStr">
        <is>
          <t>9886bdaf1f1654cd88961615c3cdb89e6d05e82e</t>
        </is>
      </c>
      <c r="C30027" t="inlineStr">
        <is>
          <t>2017-02-22 13:41:24+00:00</t>
        </is>
      </c>
      <c r="D30027" t="inlineStr">
        <is>
          <t>verchange</t>
        </is>
      </c>
      <c r="E30027" t="inlineStr">
        <is>
          <t>oslo.log</t>
        </is>
      </c>
      <c r="F30027" t="inlineStr">
        <is>
          <t>&gt;=3.11.0</t>
        </is>
      </c>
      <c r="G30027" t="inlineStr">
        <is>
          <t>oslo.log</t>
        </is>
      </c>
      <c r="H30027" t="inlineStr">
        <is>
          <t>&gt;=1.14.0</t>
        </is>
      </c>
    </row>
    <row r="30028">
      <c r="A30028" t="inlineStr">
        <is>
          <t>neutron</t>
        </is>
      </c>
      <c r="B30028" t="inlineStr">
        <is>
          <t>9886bdaf1f1654cd88961615c3cdb89e6d05e82e</t>
        </is>
      </c>
      <c r="C30028" t="inlineStr">
        <is>
          <t>2017-02-22 13:41:24+00:00</t>
        </is>
      </c>
      <c r="D30028" t="inlineStr">
        <is>
          <t>verchange</t>
        </is>
      </c>
      <c r="E30028" t="inlineStr">
        <is>
          <t>oslo.utils</t>
        </is>
      </c>
      <c r="F30028" t="inlineStr">
        <is>
          <t>&gt;=3.18.0</t>
        </is>
      </c>
      <c r="G30028" t="inlineStr">
        <is>
          <t>oslo.utils</t>
        </is>
      </c>
      <c r="H30028" t="inlineStr">
        <is>
          <t>&gt;=3.16.0</t>
        </is>
      </c>
    </row>
    <row r="30029">
      <c r="A30029" t="inlineStr">
        <is>
          <t>neutron</t>
        </is>
      </c>
      <c r="B30029" t="inlineStr">
        <is>
          <t>9886bdaf1f1654cd88961615c3cdb89e6d05e82e</t>
        </is>
      </c>
      <c r="C30029" t="inlineStr">
        <is>
          <t>2017-02-22 13:41:24+00:00</t>
        </is>
      </c>
      <c r="D30029" t="inlineStr">
        <is>
          <t>verchange</t>
        </is>
      </c>
      <c r="E30029" t="inlineStr">
        <is>
          <t>pbr</t>
        </is>
      </c>
      <c r="F30029" t="inlineStr">
        <is>
          <t>&gt;=1.8</t>
        </is>
      </c>
      <c r="G30029" t="inlineStr">
        <is>
          <t>pbr</t>
        </is>
      </c>
      <c r="H30029" t="inlineStr">
        <is>
          <t>&gt;=1.6</t>
        </is>
      </c>
    </row>
    <row r="30030">
      <c r="A30030" t="inlineStr">
        <is>
          <t>neutron</t>
        </is>
      </c>
      <c r="B30030" t="inlineStr">
        <is>
          <t>9886bdaf1f1654cd88961615c3cdb89e6d05e82e</t>
        </is>
      </c>
      <c r="C30030" t="inlineStr">
        <is>
          <t>2017-02-22 13:41:24+00:00</t>
        </is>
      </c>
      <c r="D30030" t="inlineStr">
        <is>
          <t>verchange</t>
        </is>
      </c>
      <c r="E30030" t="inlineStr">
        <is>
          <t>Jinja2</t>
        </is>
      </c>
      <c r="F30030" t="inlineStr">
        <is>
          <t>!=2.9.3;&gt;=2.8;!=2.9.2;!=2.9.1;!=2.9.4;!=2.9.0</t>
        </is>
      </c>
      <c r="G30030" t="inlineStr">
        <is>
          <t>Jinja2</t>
        </is>
      </c>
      <c r="H30030" t="inlineStr">
        <is>
          <t>&gt;=2.8</t>
        </is>
      </c>
    </row>
    <row r="30031">
      <c r="A30031" t="inlineStr">
        <is>
          <t>neutron</t>
        </is>
      </c>
      <c r="B30031" t="inlineStr">
        <is>
          <t>9886bdaf1f1654cd88961615c3cdb89e6d05e82e</t>
        </is>
      </c>
      <c r="C30031" t="inlineStr">
        <is>
          <t>2017-02-22 13:41:24+00:00</t>
        </is>
      </c>
      <c r="D30031" t="inlineStr">
        <is>
          <t>add</t>
        </is>
      </c>
      <c r="E30031" t="inlineStr">
        <is>
          <t>tenacity</t>
        </is>
      </c>
      <c r="F30031" t="inlineStr">
        <is>
          <t>&gt;=3.2.1</t>
        </is>
      </c>
      <c r="G30031" t="inlineStr"/>
      <c r="H30031" t="inlineStr"/>
    </row>
    <row r="30032">
      <c r="A30032" t="inlineStr">
        <is>
          <t>neutron</t>
        </is>
      </c>
      <c r="B30032" t="inlineStr">
        <is>
          <t>9886bdaf1f1654cd88961615c3cdb89e6d05e82e</t>
        </is>
      </c>
      <c r="C30032" t="inlineStr">
        <is>
          <t>2017-02-22 13:41:24+00:00</t>
        </is>
      </c>
      <c r="D30032" t="inlineStr">
        <is>
          <t>add</t>
        </is>
      </c>
      <c r="E30032" t="inlineStr">
        <is>
          <t>oslo.privsep</t>
        </is>
      </c>
      <c r="F30032" t="inlineStr">
        <is>
          <t>&gt;=1.9.0</t>
        </is>
      </c>
      <c r="G30032" t="inlineStr"/>
      <c r="H30032" t="inlineStr"/>
    </row>
    <row r="30033">
      <c r="A30033" t="inlineStr">
        <is>
          <t>neutron</t>
        </is>
      </c>
      <c r="B30033" t="inlineStr">
        <is>
          <t>9886bdaf1f1654cd88961615c3cdb89e6d05e82e</t>
        </is>
      </c>
      <c r="C30033" t="inlineStr">
        <is>
          <t>2017-02-22 13:41:24+00:00</t>
        </is>
      </c>
      <c r="D30033" t="inlineStr">
        <is>
          <t>add</t>
        </is>
      </c>
      <c r="E30033" t="inlineStr">
        <is>
          <t>pyroute2</t>
        </is>
      </c>
      <c r="F30033" t="inlineStr">
        <is>
          <t>&gt;=0.4.12</t>
        </is>
      </c>
      <c r="G30033" t="inlineStr"/>
      <c r="H30033" t="inlineStr"/>
    </row>
    <row r="30034">
      <c r="A30034" t="inlineStr">
        <is>
          <t>neutron</t>
        </is>
      </c>
      <c r="B30034" t="inlineStr">
        <is>
          <t>9886bdaf1f1654cd88961615c3cdb89e6d05e82e</t>
        </is>
      </c>
      <c r="C30034" t="inlineStr">
        <is>
          <t>2017-02-22 13:41:24+00:00</t>
        </is>
      </c>
      <c r="D30034" t="inlineStr">
        <is>
          <t>add</t>
        </is>
      </c>
      <c r="E30034" t="inlineStr">
        <is>
          <t>weakrefmethod</t>
        </is>
      </c>
      <c r="F30034" t="inlineStr">
        <is>
          <t>&gt;=1.0.2</t>
        </is>
      </c>
      <c r="G30034" t="inlineStr"/>
      <c r="H30034" t="inlineStr"/>
    </row>
    <row r="30035">
      <c r="A30035" t="inlineStr">
        <is>
          <t>neutron</t>
        </is>
      </c>
      <c r="B30035" t="inlineStr">
        <is>
          <t>9886bdaf1f1654cd88961615c3cdb89e6d05e82e</t>
        </is>
      </c>
      <c r="C30035" t="inlineStr">
        <is>
          <t>2017-02-22 13:41:24+00:00</t>
        </is>
      </c>
      <c r="D30035" t="inlineStr">
        <is>
          <t>rem</t>
        </is>
      </c>
      <c r="E30035" t="inlineStr"/>
      <c r="F30035" t="inlineStr"/>
      <c r="G30035" t="inlineStr">
        <is>
          <t>greenlet</t>
        </is>
      </c>
      <c r="H30035" t="inlineStr">
        <is>
          <t>&gt;=0.3.2</t>
        </is>
      </c>
    </row>
    <row r="30036">
      <c r="A30036" t="inlineStr">
        <is>
          <t>neutron</t>
        </is>
      </c>
      <c r="B30036" t="inlineStr">
        <is>
          <t>9886bdaf1f1654cd88961615c3cdb89e6d05e82e</t>
        </is>
      </c>
      <c r="C30036" t="inlineStr">
        <is>
          <t>2017-02-22 13:41:24+00:00</t>
        </is>
      </c>
      <c r="D30036" t="inlineStr">
        <is>
          <t>rem</t>
        </is>
      </c>
      <c r="E30036" t="inlineStr"/>
      <c r="F30036" t="inlineStr"/>
      <c r="G30036" t="inlineStr">
        <is>
          <t>retrying</t>
        </is>
      </c>
      <c r="H30036" t="inlineStr">
        <is>
          <t>&gt;=1.2.3;!=1.3.0</t>
        </is>
      </c>
    </row>
    <row r="30037">
      <c r="A30037" t="inlineStr">
        <is>
          <t>neutron</t>
        </is>
      </c>
      <c r="B30037" t="inlineStr">
        <is>
          <t>08bf51e99558af28e7a9ed231be9c1daeb2b76c2</t>
        </is>
      </c>
      <c r="C30037" t="inlineStr">
        <is>
          <t>2017-04-12 18:52:01+00:00</t>
        </is>
      </c>
      <c r="D30037" t="inlineStr">
        <is>
          <t>verchange</t>
        </is>
      </c>
      <c r="E30037" t="inlineStr">
        <is>
          <t>pbr</t>
        </is>
      </c>
      <c r="F30037" t="inlineStr">
        <is>
          <t>&lt;2.0.0;&gt;=1.8</t>
        </is>
      </c>
      <c r="G30037" t="inlineStr">
        <is>
          <t>pbr</t>
        </is>
      </c>
      <c r="H30037" t="inlineStr">
        <is>
          <t>&gt;=1.8</t>
        </is>
      </c>
    </row>
    <row r="30038">
      <c r="A30038" t="inlineStr">
        <is>
          <t>neutron</t>
        </is>
      </c>
      <c r="B30038" t="inlineStr">
        <is>
          <t>e664e2ff04c6f34aa71a2e584c6832647ed628ed</t>
        </is>
      </c>
      <c r="C30038" t="inlineStr">
        <is>
          <t>2017-06-01 15:39:50+00:00</t>
        </is>
      </c>
      <c r="D30038" t="inlineStr">
        <is>
          <t>verchange</t>
        </is>
      </c>
      <c r="E30038" t="inlineStr">
        <is>
          <t>pbr</t>
        </is>
      </c>
      <c r="F30038" t="inlineStr">
        <is>
          <t>&gt;=1.8</t>
        </is>
      </c>
      <c r="G30038" t="inlineStr">
        <is>
          <t>pbr</t>
        </is>
      </c>
      <c r="H30038" t="inlineStr">
        <is>
          <t>&lt;2.0.0;&gt;=1.8</t>
        </is>
      </c>
    </row>
    <row r="30039">
      <c r="A30039" t="inlineStr">
        <is>
          <t>neutron</t>
        </is>
      </c>
      <c r="B30039" t="inlineStr">
        <is>
          <t>5212c9c563e9470ce9e6abd76bdef22fa652a9b3</t>
        </is>
      </c>
      <c r="C30039" t="inlineStr">
        <is>
          <t>2017-08-30 11:08:48+00:00</t>
        </is>
      </c>
      <c r="D30039" t="inlineStr">
        <is>
          <t>verchange</t>
        </is>
      </c>
      <c r="E30039" t="inlineStr">
        <is>
          <t>neutron-lib</t>
        </is>
      </c>
      <c r="F30039" t="inlineStr">
        <is>
          <t>&gt;=1.9.0</t>
        </is>
      </c>
      <c r="G30039" t="inlineStr">
        <is>
          <t>neutron-lib</t>
        </is>
      </c>
      <c r="H30039" t="inlineStr">
        <is>
          <t>&gt;=1.1.0</t>
        </is>
      </c>
    </row>
    <row r="30040">
      <c r="A30040" t="inlineStr">
        <is>
          <t>neutron</t>
        </is>
      </c>
      <c r="B30040" t="inlineStr">
        <is>
          <t>5212c9c563e9470ce9e6abd76bdef22fa652a9b3</t>
        </is>
      </c>
      <c r="C30040" t="inlineStr">
        <is>
          <t>2017-08-30 11:08:48+00:00</t>
        </is>
      </c>
      <c r="D30040" t="inlineStr">
        <is>
          <t>verchange</t>
        </is>
      </c>
      <c r="E30040" t="inlineStr">
        <is>
          <t>oslo.policy</t>
        </is>
      </c>
      <c r="F30040" t="inlineStr">
        <is>
          <t>&gt;=1.23.0</t>
        </is>
      </c>
      <c r="G30040" t="inlineStr">
        <is>
          <t>oslo.policy</t>
        </is>
      </c>
      <c r="H30040" t="inlineStr">
        <is>
          <t>&gt;=1.17.0</t>
        </is>
      </c>
    </row>
    <row r="30041">
      <c r="A30041" t="inlineStr">
        <is>
          <t>neutron</t>
        </is>
      </c>
      <c r="B30041" t="inlineStr">
        <is>
          <t>5212c9c563e9470ce9e6abd76bdef22fa652a9b3</t>
        </is>
      </c>
      <c r="C30041" t="inlineStr">
        <is>
          <t>2017-08-30 11:08:48+00:00</t>
        </is>
      </c>
      <c r="D30041" t="inlineStr">
        <is>
          <t>verchange</t>
        </is>
      </c>
      <c r="E30041" t="inlineStr">
        <is>
          <t>ryu</t>
        </is>
      </c>
      <c r="F30041" t="inlineStr">
        <is>
          <t>&gt;=4.14</t>
        </is>
      </c>
      <c r="G30041" t="inlineStr">
        <is>
          <t>ryu</t>
        </is>
      </c>
      <c r="H30041" t="inlineStr">
        <is>
          <t>&gt;=4.9</t>
        </is>
      </c>
    </row>
    <row r="30042">
      <c r="A30042" t="inlineStr">
        <is>
          <t>neutron</t>
        </is>
      </c>
      <c r="B30042" t="inlineStr">
        <is>
          <t>5212c9c563e9470ce9e6abd76bdef22fa652a9b3</t>
        </is>
      </c>
      <c r="C30042" t="inlineStr">
        <is>
          <t>2017-08-30 11:08:48+00:00</t>
        </is>
      </c>
      <c r="D30042" t="inlineStr">
        <is>
          <t>verchange</t>
        </is>
      </c>
      <c r="E30042" t="inlineStr">
        <is>
          <t>SQLAlchemy</t>
        </is>
      </c>
      <c r="F30042" t="inlineStr">
        <is>
          <t>&gt;=1.0.10;!=1.1.5;!=1.1.8;!=1.1.6;!=1.1.7</t>
        </is>
      </c>
      <c r="G30042" t="inlineStr">
        <is>
          <t>SQLAlchemy</t>
        </is>
      </c>
      <c r="H30042" t="inlineStr">
        <is>
          <t>&lt;1.1.0;&gt;=1.0.10</t>
        </is>
      </c>
    </row>
    <row r="30043">
      <c r="A30043" t="inlineStr">
        <is>
          <t>neutron</t>
        </is>
      </c>
      <c r="B30043" t="inlineStr">
        <is>
          <t>5212c9c563e9470ce9e6abd76bdef22fa652a9b3</t>
        </is>
      </c>
      <c r="C30043" t="inlineStr">
        <is>
          <t>2017-08-30 11:08:48+00:00</t>
        </is>
      </c>
      <c r="D30043" t="inlineStr">
        <is>
          <t>verchange</t>
        </is>
      </c>
      <c r="E30043" t="inlineStr">
        <is>
          <t>stevedore</t>
        </is>
      </c>
      <c r="F30043" t="inlineStr">
        <is>
          <t>&gt;=1.20.0</t>
        </is>
      </c>
      <c r="G30043" t="inlineStr">
        <is>
          <t>stevedore</t>
        </is>
      </c>
      <c r="H30043" t="inlineStr">
        <is>
          <t>&gt;=1.17.1</t>
        </is>
      </c>
    </row>
    <row r="30044">
      <c r="A30044" t="inlineStr">
        <is>
          <t>neutron</t>
        </is>
      </c>
      <c r="B30044" t="inlineStr">
        <is>
          <t>5212c9c563e9470ce9e6abd76bdef22fa652a9b3</t>
        </is>
      </c>
      <c r="C30044" t="inlineStr">
        <is>
          <t>2017-08-30 11:08:48+00:00</t>
        </is>
      </c>
      <c r="D30044" t="inlineStr">
        <is>
          <t>verchange</t>
        </is>
      </c>
      <c r="E30044" t="inlineStr">
        <is>
          <t>oslo.context</t>
        </is>
      </c>
      <c r="F30044" t="inlineStr">
        <is>
          <t>&gt;=2.14.0</t>
        </is>
      </c>
      <c r="G30044" t="inlineStr">
        <is>
          <t>oslo.context</t>
        </is>
      </c>
      <c r="H30044" t="inlineStr">
        <is>
          <t>&gt;=2.9.0</t>
        </is>
      </c>
    </row>
    <row r="30045">
      <c r="A30045" t="inlineStr">
        <is>
          <t>neutron</t>
        </is>
      </c>
      <c r="B30045" t="inlineStr">
        <is>
          <t>5212c9c563e9470ce9e6abd76bdef22fa652a9b3</t>
        </is>
      </c>
      <c r="C30045" t="inlineStr">
        <is>
          <t>2017-08-30 11:08:48+00:00</t>
        </is>
      </c>
      <c r="D30045" t="inlineStr">
        <is>
          <t>verchange</t>
        </is>
      </c>
      <c r="E30045" t="inlineStr">
        <is>
          <t>WebOb</t>
        </is>
      </c>
      <c r="F30045" t="inlineStr">
        <is>
          <t>&gt;=1.7.1</t>
        </is>
      </c>
      <c r="G30045" t="inlineStr">
        <is>
          <t>WebOb</t>
        </is>
      </c>
      <c r="H30045" t="inlineStr">
        <is>
          <t>&gt;=1.6.0</t>
        </is>
      </c>
    </row>
    <row r="30046">
      <c r="A30046" t="inlineStr">
        <is>
          <t>neutron</t>
        </is>
      </c>
      <c r="B30046" t="inlineStr">
        <is>
          <t>5212c9c563e9470ce9e6abd76bdef22fa652a9b3</t>
        </is>
      </c>
      <c r="C30046" t="inlineStr">
        <is>
          <t>2017-08-30 11:08:48+00:00</t>
        </is>
      </c>
      <c r="D30046" t="inlineStr">
        <is>
          <t>verchange</t>
        </is>
      </c>
      <c r="E30046" t="inlineStr">
        <is>
          <t>keystoneauth1</t>
        </is>
      </c>
      <c r="F30046" t="inlineStr">
        <is>
          <t>&gt;=3.1.0</t>
        </is>
      </c>
      <c r="G30046" t="inlineStr">
        <is>
          <t>keystoneauth1</t>
        </is>
      </c>
      <c r="H30046" t="inlineStr">
        <is>
          <t>&gt;=2.18.0</t>
        </is>
      </c>
    </row>
    <row r="30047">
      <c r="A30047" t="inlineStr">
        <is>
          <t>neutron</t>
        </is>
      </c>
      <c r="B30047" t="inlineStr">
        <is>
          <t>5212c9c563e9470ce9e6abd76bdef22fa652a9b3</t>
        </is>
      </c>
      <c r="C30047" t="inlineStr">
        <is>
          <t>2017-08-30 11:08:48+00:00</t>
        </is>
      </c>
      <c r="D30047" t="inlineStr">
        <is>
          <t>verchange</t>
        </is>
      </c>
      <c r="E30047" t="inlineStr">
        <is>
          <t>oslo.privsep</t>
        </is>
      </c>
      <c r="F30047" t="inlineStr">
        <is>
          <t>!=1.17.0;&gt;=1.9.0</t>
        </is>
      </c>
      <c r="G30047" t="inlineStr">
        <is>
          <t>oslo.privsep</t>
        </is>
      </c>
      <c r="H30047" t="inlineStr">
        <is>
          <t>&gt;=1.9.0</t>
        </is>
      </c>
    </row>
    <row r="30048">
      <c r="A30048" t="inlineStr">
        <is>
          <t>neutron</t>
        </is>
      </c>
      <c r="B30048" t="inlineStr">
        <is>
          <t>5212c9c563e9470ce9e6abd76bdef22fa652a9b3</t>
        </is>
      </c>
      <c r="C30048" t="inlineStr">
        <is>
          <t>2017-08-30 11:08:48+00:00</t>
        </is>
      </c>
      <c r="D30048" t="inlineStr">
        <is>
          <t>verchange</t>
        </is>
      </c>
      <c r="E30048" t="inlineStr">
        <is>
          <t>oslo.middleware</t>
        </is>
      </c>
      <c r="F30048" t="inlineStr">
        <is>
          <t>&gt;=3.27.0</t>
        </is>
      </c>
      <c r="G30048" t="inlineStr">
        <is>
          <t>oslo.middleware</t>
        </is>
      </c>
      <c r="H30048" t="inlineStr">
        <is>
          <t>&gt;=3.0.0</t>
        </is>
      </c>
    </row>
    <row r="30049">
      <c r="A30049" t="inlineStr">
        <is>
          <t>neutron</t>
        </is>
      </c>
      <c r="B30049" t="inlineStr">
        <is>
          <t>5212c9c563e9470ce9e6abd76bdef22fa652a9b3</t>
        </is>
      </c>
      <c r="C30049" t="inlineStr">
        <is>
          <t>2017-08-30 11:08:48+00:00</t>
        </is>
      </c>
      <c r="D30049" t="inlineStr">
        <is>
          <t>verchange</t>
        </is>
      </c>
      <c r="E30049" t="inlineStr">
        <is>
          <t>pyroute2</t>
        </is>
      </c>
      <c r="F30049" t="inlineStr">
        <is>
          <t>&gt;=0.4.17</t>
        </is>
      </c>
      <c r="G30049" t="inlineStr">
        <is>
          <t>pyroute2</t>
        </is>
      </c>
      <c r="H30049" t="inlineStr">
        <is>
          <t>&gt;=0.4.12</t>
        </is>
      </c>
    </row>
    <row r="30050">
      <c r="A30050" t="inlineStr">
        <is>
          <t>neutron</t>
        </is>
      </c>
      <c r="B30050" t="inlineStr">
        <is>
          <t>5212c9c563e9470ce9e6abd76bdef22fa652a9b3</t>
        </is>
      </c>
      <c r="C30050" t="inlineStr">
        <is>
          <t>2017-08-30 11:08:48+00:00</t>
        </is>
      </c>
      <c r="D30050" t="inlineStr">
        <is>
          <t>verchange</t>
        </is>
      </c>
      <c r="E30050" t="inlineStr">
        <is>
          <t>eventlet</t>
        </is>
      </c>
      <c r="F30050" t="inlineStr">
        <is>
          <t>&lt;0.21.0;&gt;=0.18.2;!=0.18.3;!=0.20.1</t>
        </is>
      </c>
      <c r="G30050" t="inlineStr">
        <is>
          <t>eventlet</t>
        </is>
      </c>
      <c r="H30050" t="inlineStr">
        <is>
          <t>&gt;=0.18.2;!=0.18.3</t>
        </is>
      </c>
    </row>
    <row r="30051">
      <c r="A30051" t="inlineStr">
        <is>
          <t>neutron</t>
        </is>
      </c>
      <c r="B30051" t="inlineStr">
        <is>
          <t>5212c9c563e9470ce9e6abd76bdef22fa652a9b3</t>
        </is>
      </c>
      <c r="C30051" t="inlineStr">
        <is>
          <t>2017-08-30 11:08:48+00:00</t>
        </is>
      </c>
      <c r="D30051" t="inlineStr">
        <is>
          <t>verchange</t>
        </is>
      </c>
      <c r="E30051" t="inlineStr">
        <is>
          <t>Routes</t>
        </is>
      </c>
      <c r="F30051" t="inlineStr">
        <is>
          <t>&gt;=2.3.1</t>
        </is>
      </c>
      <c r="G30051" t="inlineStr">
        <is>
          <t>Routes</t>
        </is>
      </c>
      <c r="H30051" t="inlineStr">
        <is>
          <t>&gt;=1.12.3;!=2.3.0;!=2.0;!=2.1</t>
        </is>
      </c>
    </row>
    <row r="30052">
      <c r="A30052" t="inlineStr">
        <is>
          <t>neutron</t>
        </is>
      </c>
      <c r="B30052" t="inlineStr">
        <is>
          <t>5212c9c563e9470ce9e6abd76bdef22fa652a9b3</t>
        </is>
      </c>
      <c r="C30052" t="inlineStr">
        <is>
          <t>2017-08-30 11:08:48+00:00</t>
        </is>
      </c>
      <c r="D30052" t="inlineStr">
        <is>
          <t>verchange</t>
        </is>
      </c>
      <c r="E30052" t="inlineStr">
        <is>
          <t>oslo.config</t>
        </is>
      </c>
      <c r="F30052" t="inlineStr">
        <is>
          <t>!=4.3.0;&gt;=4.0.0;!=4.4.0</t>
        </is>
      </c>
      <c r="G30052" t="inlineStr">
        <is>
          <t>oslo.config</t>
        </is>
      </c>
      <c r="H30052" t="inlineStr">
        <is>
          <t>&gt;=3.14.0;!=3.18.0</t>
        </is>
      </c>
    </row>
    <row r="30053">
      <c r="A30053" t="inlineStr">
        <is>
          <t>neutron</t>
        </is>
      </c>
      <c r="B30053" t="inlineStr">
        <is>
          <t>5212c9c563e9470ce9e6abd76bdef22fa652a9b3</t>
        </is>
      </c>
      <c r="C30053" t="inlineStr">
        <is>
          <t>2017-08-30 11:08:48+00:00</t>
        </is>
      </c>
      <c r="D30053" t="inlineStr">
        <is>
          <t>verchange</t>
        </is>
      </c>
      <c r="E30053" t="inlineStr">
        <is>
          <t>python-novaclient</t>
        </is>
      </c>
      <c r="F30053" t="inlineStr">
        <is>
          <t>&gt;=9.0.0</t>
        </is>
      </c>
      <c r="G30053" t="inlineStr">
        <is>
          <t>python-novaclient</t>
        </is>
      </c>
      <c r="H30053" t="inlineStr">
        <is>
          <t>!=7.0.0;&gt;=6.0.0</t>
        </is>
      </c>
    </row>
    <row r="30054">
      <c r="A30054" t="inlineStr">
        <is>
          <t>neutron</t>
        </is>
      </c>
      <c r="B30054" t="inlineStr">
        <is>
          <t>5212c9c563e9470ce9e6abd76bdef22fa652a9b3</t>
        </is>
      </c>
      <c r="C30054" t="inlineStr">
        <is>
          <t>2017-08-30 11:08:48+00:00</t>
        </is>
      </c>
      <c r="D30054" t="inlineStr">
        <is>
          <t>verchange</t>
        </is>
      </c>
      <c r="E30054" t="inlineStr">
        <is>
          <t>oslo.db</t>
        </is>
      </c>
      <c r="F30054" t="inlineStr">
        <is>
          <t>&gt;=4.24.0</t>
        </is>
      </c>
      <c r="G30054" t="inlineStr">
        <is>
          <t>oslo.db</t>
        </is>
      </c>
      <c r="H30054" t="inlineStr">
        <is>
          <t>&gt;=4.15.0</t>
        </is>
      </c>
    </row>
    <row r="30055">
      <c r="A30055" t="inlineStr">
        <is>
          <t>neutron</t>
        </is>
      </c>
      <c r="B30055" t="inlineStr">
        <is>
          <t>5212c9c563e9470ce9e6abd76bdef22fa652a9b3</t>
        </is>
      </c>
      <c r="C30055" t="inlineStr">
        <is>
          <t>2017-08-30 11:08:48+00:00</t>
        </is>
      </c>
      <c r="D30055" t="inlineStr">
        <is>
          <t>verchange</t>
        </is>
      </c>
      <c r="E30055" t="inlineStr">
        <is>
          <t>oslo.messaging</t>
        </is>
      </c>
      <c r="F30055" t="inlineStr">
        <is>
          <t>!=5.25.0;&gt;=5.24.2</t>
        </is>
      </c>
      <c r="G30055" t="inlineStr">
        <is>
          <t>oslo.messaging</t>
        </is>
      </c>
      <c r="H30055" t="inlineStr">
        <is>
          <t>&gt;=5.14.0</t>
        </is>
      </c>
    </row>
    <row r="30056">
      <c r="A30056" t="inlineStr">
        <is>
          <t>neutron</t>
        </is>
      </c>
      <c r="B30056" t="inlineStr">
        <is>
          <t>5212c9c563e9470ce9e6abd76bdef22fa652a9b3</t>
        </is>
      </c>
      <c r="C30056" t="inlineStr">
        <is>
          <t>2017-08-30 11:08:48+00:00</t>
        </is>
      </c>
      <c r="D30056" t="inlineStr">
        <is>
          <t>verchange</t>
        </is>
      </c>
      <c r="E30056" t="inlineStr">
        <is>
          <t>ovs</t>
        </is>
      </c>
      <c r="F30056" t="inlineStr">
        <is>
          <t>&gt;=2.7.0</t>
        </is>
      </c>
      <c r="G30056" t="inlineStr">
        <is>
          <t>ovs</t>
        </is>
      </c>
      <c r="H30056" t="inlineStr">
        <is>
          <t>&gt;=2.6.1</t>
        </is>
      </c>
    </row>
    <row r="30057">
      <c r="A30057" t="inlineStr">
        <is>
          <t>neutron</t>
        </is>
      </c>
      <c r="B30057" t="inlineStr">
        <is>
          <t>5212c9c563e9470ce9e6abd76bdef22fa652a9b3</t>
        </is>
      </c>
      <c r="C30057" t="inlineStr">
        <is>
          <t>2017-08-30 11:08:48+00:00</t>
        </is>
      </c>
      <c r="D30057" t="inlineStr">
        <is>
          <t>verchange</t>
        </is>
      </c>
      <c r="E30057" t="inlineStr">
        <is>
          <t>oslo.log</t>
        </is>
      </c>
      <c r="F30057" t="inlineStr">
        <is>
          <t>&gt;=3.22.0</t>
        </is>
      </c>
      <c r="G30057" t="inlineStr">
        <is>
          <t>oslo.log</t>
        </is>
      </c>
      <c r="H30057" t="inlineStr">
        <is>
          <t>&gt;=3.11.0</t>
        </is>
      </c>
    </row>
    <row r="30058">
      <c r="A30058" t="inlineStr">
        <is>
          <t>neutron</t>
        </is>
      </c>
      <c r="B30058" t="inlineStr">
        <is>
          <t>5212c9c563e9470ce9e6abd76bdef22fa652a9b3</t>
        </is>
      </c>
      <c r="C30058" t="inlineStr">
        <is>
          <t>2017-08-30 11:08:48+00:00</t>
        </is>
      </c>
      <c r="D30058" t="inlineStr">
        <is>
          <t>verchange</t>
        </is>
      </c>
      <c r="E30058" t="inlineStr">
        <is>
          <t>oslo.utils</t>
        </is>
      </c>
      <c r="F30058" t="inlineStr">
        <is>
          <t>&gt;=3.20.0</t>
        </is>
      </c>
      <c r="G30058" t="inlineStr">
        <is>
          <t>oslo.utils</t>
        </is>
      </c>
      <c r="H30058" t="inlineStr">
        <is>
          <t>&gt;=3.18.0</t>
        </is>
      </c>
    </row>
    <row r="30059">
      <c r="A30059" t="inlineStr">
        <is>
          <t>neutron</t>
        </is>
      </c>
      <c r="B30059" t="inlineStr">
        <is>
          <t>5212c9c563e9470ce9e6abd76bdef22fa652a9b3</t>
        </is>
      </c>
      <c r="C30059" t="inlineStr">
        <is>
          <t>2017-08-30 11:08:48+00:00</t>
        </is>
      </c>
      <c r="D30059" t="inlineStr">
        <is>
          <t>verchange</t>
        </is>
      </c>
      <c r="E30059" t="inlineStr">
        <is>
          <t>python-neutronclient</t>
        </is>
      </c>
      <c r="F30059" t="inlineStr">
        <is>
          <t>&gt;=6.3.0</t>
        </is>
      </c>
      <c r="G30059" t="inlineStr">
        <is>
          <t>python-neutronclient</t>
        </is>
      </c>
      <c r="H30059" t="inlineStr">
        <is>
          <t>&gt;=5.1.0</t>
        </is>
      </c>
    </row>
    <row r="30060">
      <c r="A30060" t="inlineStr">
        <is>
          <t>neutron</t>
        </is>
      </c>
      <c r="B30060" t="inlineStr">
        <is>
          <t>5212c9c563e9470ce9e6abd76bdef22fa652a9b3</t>
        </is>
      </c>
      <c r="C30060" t="inlineStr">
        <is>
          <t>2017-08-30 11:08:48+00:00</t>
        </is>
      </c>
      <c r="D30060" t="inlineStr">
        <is>
          <t>verchange</t>
        </is>
      </c>
      <c r="E30060" t="inlineStr">
        <is>
          <t>pbr</t>
        </is>
      </c>
      <c r="F30060" t="inlineStr">
        <is>
          <t>&gt;=2.0.0;!=2.1.0</t>
        </is>
      </c>
      <c r="G30060" t="inlineStr">
        <is>
          <t>pbr</t>
        </is>
      </c>
      <c r="H30060" t="inlineStr">
        <is>
          <t>&gt;=1.8</t>
        </is>
      </c>
    </row>
    <row r="30061">
      <c r="A30061" t="inlineStr">
        <is>
          <t>neutron</t>
        </is>
      </c>
      <c r="B30061" t="inlineStr">
        <is>
          <t>5212c9c563e9470ce9e6abd76bdef22fa652a9b3</t>
        </is>
      </c>
      <c r="C30061" t="inlineStr">
        <is>
          <t>2017-08-30 11:08:48+00:00</t>
        </is>
      </c>
      <c r="D30061" t="inlineStr">
        <is>
          <t>verchange</t>
        </is>
      </c>
      <c r="E30061" t="inlineStr">
        <is>
          <t>oslo.serialization</t>
        </is>
      </c>
      <c r="F30061" t="inlineStr">
        <is>
          <t>&gt;=1.10.0;!=2.19.1</t>
        </is>
      </c>
      <c r="G30061" t="inlineStr">
        <is>
          <t>oslo.serialization</t>
        </is>
      </c>
      <c r="H30061" t="inlineStr">
        <is>
          <t>&gt;=1.10.0</t>
        </is>
      </c>
    </row>
    <row r="30062">
      <c r="A30062" t="inlineStr">
        <is>
          <t>neutron</t>
        </is>
      </c>
      <c r="B30062" t="inlineStr">
        <is>
          <t>5212c9c563e9470ce9e6abd76bdef22fa652a9b3</t>
        </is>
      </c>
      <c r="C30062" t="inlineStr">
        <is>
          <t>2017-08-30 11:08:48+00:00</t>
        </is>
      </c>
      <c r="D30062" t="inlineStr">
        <is>
          <t>verchange</t>
        </is>
      </c>
      <c r="E30062" t="inlineStr">
        <is>
          <t>oslo.i18n</t>
        </is>
      </c>
      <c r="F30062" t="inlineStr">
        <is>
          <t>&gt;=2.1.0;!=3.15.2</t>
        </is>
      </c>
      <c r="G30062" t="inlineStr">
        <is>
          <t>oslo.i18n</t>
        </is>
      </c>
      <c r="H30062" t="inlineStr">
        <is>
          <t>&gt;=2.1.0</t>
        </is>
      </c>
    </row>
    <row r="30063">
      <c r="A30063" t="inlineStr">
        <is>
          <t>neutron</t>
        </is>
      </c>
      <c r="B30063" t="inlineStr">
        <is>
          <t>5212c9c563e9470ce9e6abd76bdef22fa652a9b3</t>
        </is>
      </c>
      <c r="C30063" t="inlineStr">
        <is>
          <t>2017-08-30 11:08:48+00:00</t>
        </is>
      </c>
      <c r="D30063" t="inlineStr">
        <is>
          <t>add</t>
        </is>
      </c>
      <c r="E30063" t="inlineStr">
        <is>
          <t>ovsdbapp</t>
        </is>
      </c>
      <c r="F30063" t="inlineStr">
        <is>
          <t>&gt;=0.4.0</t>
        </is>
      </c>
      <c r="G30063" t="inlineStr"/>
      <c r="H30063" t="inlineStr"/>
    </row>
    <row r="30064">
      <c r="A30064" t="inlineStr">
        <is>
          <t>neutron</t>
        </is>
      </c>
      <c r="B30064" t="inlineStr">
        <is>
          <t>5212c9c563e9470ce9e6abd76bdef22fa652a9b3</t>
        </is>
      </c>
      <c r="C30064" t="inlineStr">
        <is>
          <t>2017-08-30 11:08:48+00:00</t>
        </is>
      </c>
      <c r="D30064" t="inlineStr">
        <is>
          <t>add</t>
        </is>
      </c>
      <c r="E30064" t="inlineStr">
        <is>
          <t>psutil</t>
        </is>
      </c>
      <c r="F30064" t="inlineStr">
        <is>
          <t>&gt;=3.2.2</t>
        </is>
      </c>
      <c r="G30064" t="inlineStr"/>
      <c r="H30064" t="inlineStr"/>
    </row>
    <row r="30065">
      <c r="A30065" t="inlineStr">
        <is>
          <t>neutron</t>
        </is>
      </c>
      <c r="B30065" t="inlineStr">
        <is>
          <t>5212c9c563e9470ce9e6abd76bdef22fa652a9b3</t>
        </is>
      </c>
      <c r="C30065" t="inlineStr">
        <is>
          <t>2017-08-30 11:08:48+00:00</t>
        </is>
      </c>
      <c r="D30065" t="inlineStr">
        <is>
          <t>add</t>
        </is>
      </c>
      <c r="E30065" t="inlineStr">
        <is>
          <t>os-xenapi</t>
        </is>
      </c>
      <c r="F30065" t="inlineStr">
        <is>
          <t>&gt;=0.2.0</t>
        </is>
      </c>
      <c r="G30065" t="inlineStr"/>
      <c r="H30065" t="inlineStr"/>
    </row>
    <row r="30066">
      <c r="A30066" t="inlineStr">
        <is>
          <t>neutron</t>
        </is>
      </c>
      <c r="B30066" t="inlineStr">
        <is>
          <t>5212c9c563e9470ce9e6abd76bdef22fa652a9b3</t>
        </is>
      </c>
      <c r="C30066" t="inlineStr">
        <is>
          <t>2017-08-30 11:08:48+00:00</t>
        </is>
      </c>
      <c r="D30066" t="inlineStr">
        <is>
          <t>rem</t>
        </is>
      </c>
      <c r="E30066" t="inlineStr"/>
      <c r="F30066" t="inlineStr"/>
      <c r="G30066" t="inlineStr">
        <is>
          <t>requests</t>
        </is>
      </c>
      <c r="H30066" t="inlineStr">
        <is>
          <t>&gt;=2.10.0;!=2.12.2</t>
        </is>
      </c>
    </row>
    <row r="30067">
      <c r="A30067" t="inlineStr">
        <is>
          <t>neutron</t>
        </is>
      </c>
      <c r="B30067" t="inlineStr">
        <is>
          <t>6790b5c70b988d48f7f5518c24a8fe2234ac05ef</t>
        </is>
      </c>
      <c r="C30067" t="inlineStr">
        <is>
          <t>2017-09-25 14:32:15+00:00</t>
        </is>
      </c>
      <c r="D30067" t="inlineStr">
        <is>
          <t>verchange</t>
        </is>
      </c>
      <c r="E30067" t="inlineStr">
        <is>
          <t>pyroute2</t>
        </is>
      </c>
      <c r="F30067" t="inlineStr">
        <is>
          <t>!=0.4.18;!=0.4.19;&gt;=0.4.17;!=0.4.20</t>
        </is>
      </c>
      <c r="G30067" t="inlineStr">
        <is>
          <t>pyroute2</t>
        </is>
      </c>
      <c r="H30067" t="inlineStr">
        <is>
          <t>&gt;=0.4.17</t>
        </is>
      </c>
    </row>
    <row r="30068">
      <c r="A30068" t="inlineStr">
        <is>
          <t>neutron</t>
        </is>
      </c>
      <c r="B30068" t="inlineStr">
        <is>
          <t>fb3f71806174bc2fae7e421268aeee61be36412d</t>
        </is>
      </c>
      <c r="C30068" t="inlineStr">
        <is>
          <t>2018-02-28 11:28:13+00:00</t>
        </is>
      </c>
      <c r="D30068" t="inlineStr">
        <is>
          <t>verchange</t>
        </is>
      </c>
      <c r="E30068" t="inlineStr">
        <is>
          <t>keystonemiddleware</t>
        </is>
      </c>
      <c r="F30068" t="inlineStr">
        <is>
          <t>&gt;=4.17.0</t>
        </is>
      </c>
      <c r="G30068" t="inlineStr">
        <is>
          <t>keystonemiddleware</t>
        </is>
      </c>
      <c r="H30068" t="inlineStr">
        <is>
          <t>&gt;=4.12.0</t>
        </is>
      </c>
    </row>
    <row r="30069">
      <c r="A30069" t="inlineStr">
        <is>
          <t>neutron</t>
        </is>
      </c>
      <c r="B30069" t="inlineStr">
        <is>
          <t>fb3f71806174bc2fae7e421268aeee61be36412d</t>
        </is>
      </c>
      <c r="C30069" t="inlineStr">
        <is>
          <t>2018-02-28 11:28:13+00:00</t>
        </is>
      </c>
      <c r="D30069" t="inlineStr">
        <is>
          <t>verchange</t>
        </is>
      </c>
      <c r="E30069" t="inlineStr">
        <is>
          <t>oslo.rootwrap</t>
        </is>
      </c>
      <c r="F30069" t="inlineStr">
        <is>
          <t>&gt;=5.8.0</t>
        </is>
      </c>
      <c r="G30069" t="inlineStr">
        <is>
          <t>oslo.rootwrap</t>
        </is>
      </c>
      <c r="H30069" t="inlineStr">
        <is>
          <t>&gt;=5.0.0</t>
        </is>
      </c>
    </row>
    <row r="30070">
      <c r="A30070" t="inlineStr">
        <is>
          <t>neutron</t>
        </is>
      </c>
      <c r="B30070" t="inlineStr">
        <is>
          <t>fb3f71806174bc2fae7e421268aeee61be36412d</t>
        </is>
      </c>
      <c r="C30070" t="inlineStr">
        <is>
          <t>2018-02-28 11:28:13+00:00</t>
        </is>
      </c>
      <c r="D30070" t="inlineStr">
        <is>
          <t>verchange</t>
        </is>
      </c>
      <c r="E30070" t="inlineStr">
        <is>
          <t>neutron-lib</t>
        </is>
      </c>
      <c r="F30070" t="inlineStr">
        <is>
          <t>&gt;=1.13.0</t>
        </is>
      </c>
      <c r="G30070" t="inlineStr">
        <is>
          <t>neutron-lib</t>
        </is>
      </c>
      <c r="H30070" t="inlineStr">
        <is>
          <t>&gt;=1.9.0</t>
        </is>
      </c>
    </row>
    <row r="30071">
      <c r="A30071" t="inlineStr">
        <is>
          <t>neutron</t>
        </is>
      </c>
      <c r="B30071" t="inlineStr">
        <is>
          <t>fb3f71806174bc2fae7e421268aeee61be36412d</t>
        </is>
      </c>
      <c r="C30071" t="inlineStr">
        <is>
          <t>2018-02-28 11:28:13+00:00</t>
        </is>
      </c>
      <c r="D30071" t="inlineStr">
        <is>
          <t>verchange</t>
        </is>
      </c>
      <c r="E30071" t="inlineStr">
        <is>
          <t>oslo.cache</t>
        </is>
      </c>
      <c r="F30071" t="inlineStr">
        <is>
          <t>&gt;=1.26.0</t>
        </is>
      </c>
      <c r="G30071" t="inlineStr">
        <is>
          <t>oslo.cache</t>
        </is>
      </c>
      <c r="H30071" t="inlineStr">
        <is>
          <t>&gt;=1.5.0</t>
        </is>
      </c>
    </row>
    <row r="30072">
      <c r="A30072" t="inlineStr">
        <is>
          <t>neutron</t>
        </is>
      </c>
      <c r="B30072" t="inlineStr">
        <is>
          <t>fb3f71806174bc2fae7e421268aeee61be36412d</t>
        </is>
      </c>
      <c r="C30072" t="inlineStr">
        <is>
          <t>2018-02-28 11:28:13+00:00</t>
        </is>
      </c>
      <c r="D30072" t="inlineStr">
        <is>
          <t>verchange</t>
        </is>
      </c>
      <c r="E30072" t="inlineStr">
        <is>
          <t>oslo.versionedobjects</t>
        </is>
      </c>
      <c r="F30072" t="inlineStr">
        <is>
          <t>&gt;=1.31.2</t>
        </is>
      </c>
      <c r="G30072" t="inlineStr">
        <is>
          <t>oslo.versionedobjects</t>
        </is>
      </c>
      <c r="H30072" t="inlineStr">
        <is>
          <t>&gt;=1.17.0</t>
        </is>
      </c>
    </row>
    <row r="30073">
      <c r="A30073" t="inlineStr">
        <is>
          <t>neutron</t>
        </is>
      </c>
      <c r="B30073" t="inlineStr">
        <is>
          <t>fb3f71806174bc2fae7e421268aeee61be36412d</t>
        </is>
      </c>
      <c r="C30073" t="inlineStr">
        <is>
          <t>2018-02-28 11:28:13+00:00</t>
        </is>
      </c>
      <c r="D30073" t="inlineStr">
        <is>
          <t>verchange</t>
        </is>
      </c>
      <c r="E30073" t="inlineStr">
        <is>
          <t>oslo.policy</t>
        </is>
      </c>
      <c r="F30073" t="inlineStr">
        <is>
          <t>&gt;=1.30.0</t>
        </is>
      </c>
      <c r="G30073" t="inlineStr">
        <is>
          <t>oslo.policy</t>
        </is>
      </c>
      <c r="H30073" t="inlineStr">
        <is>
          <t>&gt;=1.23.0</t>
        </is>
      </c>
    </row>
    <row r="30074">
      <c r="A30074" t="inlineStr">
        <is>
          <t>neutron</t>
        </is>
      </c>
      <c r="B30074" t="inlineStr">
        <is>
          <t>fb3f71806174bc2fae7e421268aeee61be36412d</t>
        </is>
      </c>
      <c r="C30074" t="inlineStr">
        <is>
          <t>2018-02-28 11:28:13+00:00</t>
        </is>
      </c>
      <c r="D30074" t="inlineStr">
        <is>
          <t>verchange</t>
        </is>
      </c>
      <c r="E30074" t="inlineStr">
        <is>
          <t>oslo.i18n</t>
        </is>
      </c>
      <c r="F30074" t="inlineStr">
        <is>
          <t>&gt;=3.15.3</t>
        </is>
      </c>
      <c r="G30074" t="inlineStr">
        <is>
          <t>oslo.i18n</t>
        </is>
      </c>
      <c r="H30074" t="inlineStr">
        <is>
          <t>&gt;=2.1.0;!=3.15.2</t>
        </is>
      </c>
    </row>
    <row r="30075">
      <c r="A30075" t="inlineStr">
        <is>
          <t>neutron</t>
        </is>
      </c>
      <c r="B30075" t="inlineStr">
        <is>
          <t>fb3f71806174bc2fae7e421268aeee61be36412d</t>
        </is>
      </c>
      <c r="C30075" t="inlineStr">
        <is>
          <t>2018-02-28 11:28:13+00:00</t>
        </is>
      </c>
      <c r="D30075" t="inlineStr">
        <is>
          <t>verchange</t>
        </is>
      </c>
      <c r="E30075" t="inlineStr">
        <is>
          <t>six</t>
        </is>
      </c>
      <c r="F30075" t="inlineStr">
        <is>
          <t>&gt;=1.10.0</t>
        </is>
      </c>
      <c r="G30075" t="inlineStr">
        <is>
          <t>six</t>
        </is>
      </c>
      <c r="H30075" t="inlineStr">
        <is>
          <t>&gt;=1.9.0</t>
        </is>
      </c>
    </row>
    <row r="30076">
      <c r="A30076" t="inlineStr">
        <is>
          <t>neutron</t>
        </is>
      </c>
      <c r="B30076" t="inlineStr">
        <is>
          <t>fb3f71806174bc2fae7e421268aeee61be36412d</t>
        </is>
      </c>
      <c r="C30076" t="inlineStr">
        <is>
          <t>2018-02-28 11:28:13+00:00</t>
        </is>
      </c>
      <c r="D30076" t="inlineStr">
        <is>
          <t>verchange</t>
        </is>
      </c>
      <c r="E30076" t="inlineStr">
        <is>
          <t>oslo.context</t>
        </is>
      </c>
      <c r="F30076" t="inlineStr">
        <is>
          <t>&gt;=2.19.2</t>
        </is>
      </c>
      <c r="G30076" t="inlineStr">
        <is>
          <t>oslo.context</t>
        </is>
      </c>
      <c r="H30076" t="inlineStr">
        <is>
          <t>&gt;=2.14.0</t>
        </is>
      </c>
    </row>
    <row r="30077">
      <c r="A30077" t="inlineStr">
        <is>
          <t>neutron</t>
        </is>
      </c>
      <c r="B30077" t="inlineStr">
        <is>
          <t>fb3f71806174bc2fae7e421268aeee61be36412d</t>
        </is>
      </c>
      <c r="C30077" t="inlineStr">
        <is>
          <t>2018-02-28 11:28:13+00:00</t>
        </is>
      </c>
      <c r="D30077" t="inlineStr">
        <is>
          <t>verchange</t>
        </is>
      </c>
      <c r="E30077" t="inlineStr">
        <is>
          <t>oslo.reports</t>
        </is>
      </c>
      <c r="F30077" t="inlineStr">
        <is>
          <t>&gt;=1.18.0</t>
        </is>
      </c>
      <c r="G30077" t="inlineStr">
        <is>
          <t>oslo.reports</t>
        </is>
      </c>
      <c r="H30077" t="inlineStr">
        <is>
          <t>&gt;=0.6.0</t>
        </is>
      </c>
    </row>
    <row r="30078">
      <c r="A30078" t="inlineStr">
        <is>
          <t>neutron</t>
        </is>
      </c>
      <c r="B30078" t="inlineStr">
        <is>
          <t>fb3f71806174bc2fae7e421268aeee61be36412d</t>
        </is>
      </c>
      <c r="C30078" t="inlineStr">
        <is>
          <t>2018-02-28 11:28:13+00:00</t>
        </is>
      </c>
      <c r="D30078" t="inlineStr">
        <is>
          <t>verchange</t>
        </is>
      </c>
      <c r="E30078" t="inlineStr">
        <is>
          <t>keystoneauth1</t>
        </is>
      </c>
      <c r="F30078" t="inlineStr">
        <is>
          <t>&gt;=3.3.0</t>
        </is>
      </c>
      <c r="G30078" t="inlineStr">
        <is>
          <t>keystoneauth1</t>
        </is>
      </c>
      <c r="H30078" t="inlineStr">
        <is>
          <t>&gt;=3.1.0</t>
        </is>
      </c>
    </row>
    <row r="30079">
      <c r="A30079" t="inlineStr">
        <is>
          <t>neutron</t>
        </is>
      </c>
      <c r="B30079" t="inlineStr">
        <is>
          <t>fb3f71806174bc2fae7e421268aeee61be36412d</t>
        </is>
      </c>
      <c r="C30079" t="inlineStr">
        <is>
          <t>2018-02-28 11:28:13+00:00</t>
        </is>
      </c>
      <c r="D30079" t="inlineStr">
        <is>
          <t>verchange</t>
        </is>
      </c>
      <c r="E30079" t="inlineStr">
        <is>
          <t>oslo.privsep</t>
        </is>
      </c>
      <c r="F30079" t="inlineStr">
        <is>
          <t>&gt;=1.23.0</t>
        </is>
      </c>
      <c r="G30079" t="inlineStr">
        <is>
          <t>oslo.privsep</t>
        </is>
      </c>
      <c r="H30079" t="inlineStr">
        <is>
          <t>!=1.17.0;&gt;=1.9.0</t>
        </is>
      </c>
    </row>
    <row r="30080">
      <c r="A30080" t="inlineStr">
        <is>
          <t>neutron</t>
        </is>
      </c>
      <c r="B30080" t="inlineStr">
        <is>
          <t>fb3f71806174bc2fae7e421268aeee61be36412d</t>
        </is>
      </c>
      <c r="C30080" t="inlineStr">
        <is>
          <t>2018-02-28 11:28:13+00:00</t>
        </is>
      </c>
      <c r="D30080" t="inlineStr">
        <is>
          <t>verchange</t>
        </is>
      </c>
      <c r="E30080" t="inlineStr">
        <is>
          <t>oslo.middleware</t>
        </is>
      </c>
      <c r="F30080" t="inlineStr">
        <is>
          <t>&gt;=3.31.0</t>
        </is>
      </c>
      <c r="G30080" t="inlineStr">
        <is>
          <t>oslo.middleware</t>
        </is>
      </c>
      <c r="H30080" t="inlineStr">
        <is>
          <t>&gt;=3.27.0</t>
        </is>
      </c>
    </row>
    <row r="30081">
      <c r="A30081" t="inlineStr">
        <is>
          <t>neutron</t>
        </is>
      </c>
      <c r="B30081" t="inlineStr">
        <is>
          <t>fb3f71806174bc2fae7e421268aeee61be36412d</t>
        </is>
      </c>
      <c r="C30081" t="inlineStr">
        <is>
          <t>2018-02-28 11:28:13+00:00</t>
        </is>
      </c>
      <c r="D30081" t="inlineStr">
        <is>
          <t>verchange</t>
        </is>
      </c>
      <c r="E30081" t="inlineStr">
        <is>
          <t>pyroute2</t>
        </is>
      </c>
      <c r="F30081" t="inlineStr">
        <is>
          <t>&gt;=0.4.21</t>
        </is>
      </c>
      <c r="G30081" t="inlineStr">
        <is>
          <t>pyroute2</t>
        </is>
      </c>
      <c r="H30081" t="inlineStr">
        <is>
          <t>!=0.4.18;!=0.4.19;&gt;=0.4.17;!=0.4.20</t>
        </is>
      </c>
    </row>
    <row r="30082">
      <c r="A30082" t="inlineStr">
        <is>
          <t>neutron</t>
        </is>
      </c>
      <c r="B30082" t="inlineStr">
        <is>
          <t>fb3f71806174bc2fae7e421268aeee61be36412d</t>
        </is>
      </c>
      <c r="C30082" t="inlineStr">
        <is>
          <t>2018-02-28 11:28:13+00:00</t>
        </is>
      </c>
      <c r="D30082" t="inlineStr">
        <is>
          <t>verchange</t>
        </is>
      </c>
      <c r="E30082" t="inlineStr">
        <is>
          <t>ovsdbapp</t>
        </is>
      </c>
      <c r="F30082" t="inlineStr">
        <is>
          <t>&gt;=0.8.0</t>
        </is>
      </c>
      <c r="G30082" t="inlineStr">
        <is>
          <t>ovsdbapp</t>
        </is>
      </c>
      <c r="H30082" t="inlineStr">
        <is>
          <t>&gt;=0.4.0</t>
        </is>
      </c>
    </row>
    <row r="30083">
      <c r="A30083" t="inlineStr">
        <is>
          <t>neutron</t>
        </is>
      </c>
      <c r="B30083" t="inlineStr">
        <is>
          <t>fb3f71806174bc2fae7e421268aeee61be36412d</t>
        </is>
      </c>
      <c r="C30083" t="inlineStr">
        <is>
          <t>2018-02-28 11:28:13+00:00</t>
        </is>
      </c>
      <c r="D30083" t="inlineStr">
        <is>
          <t>verchange</t>
        </is>
      </c>
      <c r="E30083" t="inlineStr">
        <is>
          <t>Paste</t>
        </is>
      </c>
      <c r="F30083" t="inlineStr">
        <is>
          <t>&gt;=2.0.2</t>
        </is>
      </c>
      <c r="G30083" t="inlineStr">
        <is>
          <t>Paste</t>
        </is>
      </c>
      <c r="H30083" t="inlineStr"/>
    </row>
    <row r="30084">
      <c r="A30084" t="inlineStr">
        <is>
          <t>neutron</t>
        </is>
      </c>
      <c r="B30084" t="inlineStr">
        <is>
          <t>fb3f71806174bc2fae7e421268aeee61be36412d</t>
        </is>
      </c>
      <c r="C30084" t="inlineStr">
        <is>
          <t>2018-02-28 11:28:13+00:00</t>
        </is>
      </c>
      <c r="D30084" t="inlineStr">
        <is>
          <t>verchange</t>
        </is>
      </c>
      <c r="E30084" t="inlineStr">
        <is>
          <t>httplib2</t>
        </is>
      </c>
      <c r="F30084" t="inlineStr">
        <is>
          <t>&gt;=0.9.1</t>
        </is>
      </c>
      <c r="G30084" t="inlineStr">
        <is>
          <t>httplib2</t>
        </is>
      </c>
      <c r="H30084" t="inlineStr">
        <is>
          <t>&gt;=0.7.5</t>
        </is>
      </c>
    </row>
    <row r="30085">
      <c r="A30085" t="inlineStr">
        <is>
          <t>neutron</t>
        </is>
      </c>
      <c r="B30085" t="inlineStr">
        <is>
          <t>fb3f71806174bc2fae7e421268aeee61be36412d</t>
        </is>
      </c>
      <c r="C30085" t="inlineStr">
        <is>
          <t>2018-02-28 11:28:13+00:00</t>
        </is>
      </c>
      <c r="D30085" t="inlineStr">
        <is>
          <t>verchange</t>
        </is>
      </c>
      <c r="E30085" t="inlineStr">
        <is>
          <t>os-xenapi</t>
        </is>
      </c>
      <c r="F30085" t="inlineStr">
        <is>
          <t>&gt;=0.3.1</t>
        </is>
      </c>
      <c r="G30085" t="inlineStr">
        <is>
          <t>os-xenapi</t>
        </is>
      </c>
      <c r="H30085" t="inlineStr">
        <is>
          <t>&gt;=0.2.0</t>
        </is>
      </c>
    </row>
    <row r="30086">
      <c r="A30086" t="inlineStr">
        <is>
          <t>neutron</t>
        </is>
      </c>
      <c r="B30086" t="inlineStr">
        <is>
          <t>fb3f71806174bc2fae7e421268aeee61be36412d</t>
        </is>
      </c>
      <c r="C30086" t="inlineStr">
        <is>
          <t>2018-02-28 11:28:13+00:00</t>
        </is>
      </c>
      <c r="D30086" t="inlineStr">
        <is>
          <t>verchange</t>
        </is>
      </c>
      <c r="E30086" t="inlineStr">
        <is>
          <t>oslo.config</t>
        </is>
      </c>
      <c r="F30086" t="inlineStr">
        <is>
          <t>&gt;=5.1.0</t>
        </is>
      </c>
      <c r="G30086" t="inlineStr">
        <is>
          <t>oslo.config</t>
        </is>
      </c>
      <c r="H30086" t="inlineStr">
        <is>
          <t>!=4.3.0;&gt;=4.0.0;!=4.4.0</t>
        </is>
      </c>
    </row>
    <row r="30087">
      <c r="A30087" t="inlineStr">
        <is>
          <t>neutron</t>
        </is>
      </c>
      <c r="B30087" t="inlineStr">
        <is>
          <t>fb3f71806174bc2fae7e421268aeee61be36412d</t>
        </is>
      </c>
      <c r="C30087" t="inlineStr">
        <is>
          <t>2018-02-28 11:28:13+00:00</t>
        </is>
      </c>
      <c r="D30087" t="inlineStr">
        <is>
          <t>verchange</t>
        </is>
      </c>
      <c r="E30087" t="inlineStr">
        <is>
          <t>python-novaclient</t>
        </is>
      </c>
      <c r="F30087" t="inlineStr">
        <is>
          <t>&gt;=9.1.0</t>
        </is>
      </c>
      <c r="G30087" t="inlineStr">
        <is>
          <t>python-novaclient</t>
        </is>
      </c>
      <c r="H30087" t="inlineStr">
        <is>
          <t>&gt;=9.0.0</t>
        </is>
      </c>
    </row>
    <row r="30088">
      <c r="A30088" t="inlineStr">
        <is>
          <t>neutron</t>
        </is>
      </c>
      <c r="B30088" t="inlineStr">
        <is>
          <t>fb3f71806174bc2fae7e421268aeee61be36412d</t>
        </is>
      </c>
      <c r="C30088" t="inlineStr">
        <is>
          <t>2018-02-28 11:28:13+00:00</t>
        </is>
      </c>
      <c r="D30088" t="inlineStr">
        <is>
          <t>verchange</t>
        </is>
      </c>
      <c r="E30088" t="inlineStr">
        <is>
          <t>oslo.db</t>
        </is>
      </c>
      <c r="F30088" t="inlineStr">
        <is>
          <t>&gt;=4.27.0</t>
        </is>
      </c>
      <c r="G30088" t="inlineStr">
        <is>
          <t>oslo.db</t>
        </is>
      </c>
      <c r="H30088" t="inlineStr">
        <is>
          <t>&gt;=4.24.0</t>
        </is>
      </c>
    </row>
    <row r="30089">
      <c r="A30089" t="inlineStr">
        <is>
          <t>neutron</t>
        </is>
      </c>
      <c r="B30089" t="inlineStr">
        <is>
          <t>fb3f71806174bc2fae7e421268aeee61be36412d</t>
        </is>
      </c>
      <c r="C30089" t="inlineStr">
        <is>
          <t>2018-02-28 11:28:13+00:00</t>
        </is>
      </c>
      <c r="D30089" t="inlineStr">
        <is>
          <t>verchange</t>
        </is>
      </c>
      <c r="E30089" t="inlineStr">
        <is>
          <t>oslo.messaging</t>
        </is>
      </c>
      <c r="F30089" t="inlineStr">
        <is>
          <t>&gt;=5.29.0</t>
        </is>
      </c>
      <c r="G30089" t="inlineStr">
        <is>
          <t>oslo.messaging</t>
        </is>
      </c>
      <c r="H30089" t="inlineStr">
        <is>
          <t>!=5.25.0;&gt;=5.24.2</t>
        </is>
      </c>
    </row>
    <row r="30090">
      <c r="A30090" t="inlineStr">
        <is>
          <t>neutron</t>
        </is>
      </c>
      <c r="B30090" t="inlineStr">
        <is>
          <t>fb3f71806174bc2fae7e421268aeee61be36412d</t>
        </is>
      </c>
      <c r="C30090" t="inlineStr">
        <is>
          <t>2018-02-28 11:28:13+00:00</t>
        </is>
      </c>
      <c r="D30090" t="inlineStr">
        <is>
          <t>verchange</t>
        </is>
      </c>
      <c r="E30090" t="inlineStr">
        <is>
          <t>ovs</t>
        </is>
      </c>
      <c r="F30090" t="inlineStr">
        <is>
          <t>&gt;=2.8.0</t>
        </is>
      </c>
      <c r="G30090" t="inlineStr">
        <is>
          <t>ovs</t>
        </is>
      </c>
      <c r="H30090" t="inlineStr">
        <is>
          <t>&gt;=2.7.0</t>
        </is>
      </c>
    </row>
    <row r="30091">
      <c r="A30091" t="inlineStr">
        <is>
          <t>neutron</t>
        </is>
      </c>
      <c r="B30091" t="inlineStr">
        <is>
          <t>fb3f71806174bc2fae7e421268aeee61be36412d</t>
        </is>
      </c>
      <c r="C30091" t="inlineStr">
        <is>
          <t>2018-02-28 11:28:13+00:00</t>
        </is>
      </c>
      <c r="D30091" t="inlineStr">
        <is>
          <t>verchange</t>
        </is>
      </c>
      <c r="E30091" t="inlineStr">
        <is>
          <t>oslo.log</t>
        </is>
      </c>
      <c r="F30091" t="inlineStr">
        <is>
          <t>&gt;=3.36.0</t>
        </is>
      </c>
      <c r="G30091" t="inlineStr">
        <is>
          <t>oslo.log</t>
        </is>
      </c>
      <c r="H30091" t="inlineStr">
        <is>
          <t>&gt;=3.22.0</t>
        </is>
      </c>
    </row>
    <row r="30092">
      <c r="A30092" t="inlineStr">
        <is>
          <t>neutron</t>
        </is>
      </c>
      <c r="B30092" t="inlineStr">
        <is>
          <t>fb3f71806174bc2fae7e421268aeee61be36412d</t>
        </is>
      </c>
      <c r="C30092" t="inlineStr">
        <is>
          <t>2018-02-28 11:28:13+00:00</t>
        </is>
      </c>
      <c r="D30092" t="inlineStr">
        <is>
          <t>verchange</t>
        </is>
      </c>
      <c r="E30092" t="inlineStr">
        <is>
          <t>oslo.utils</t>
        </is>
      </c>
      <c r="F30092" t="inlineStr">
        <is>
          <t>&gt;=3.33.0</t>
        </is>
      </c>
      <c r="G30092" t="inlineStr">
        <is>
          <t>oslo.utils</t>
        </is>
      </c>
      <c r="H30092" t="inlineStr">
        <is>
          <t>&gt;=3.20.0</t>
        </is>
      </c>
    </row>
    <row r="30093">
      <c r="A30093" t="inlineStr">
        <is>
          <t>neutron</t>
        </is>
      </c>
      <c r="B30093" t="inlineStr">
        <is>
          <t>fb3f71806174bc2fae7e421268aeee61be36412d</t>
        </is>
      </c>
      <c r="C30093" t="inlineStr">
        <is>
          <t>2018-02-28 11:28:13+00:00</t>
        </is>
      </c>
      <c r="D30093" t="inlineStr">
        <is>
          <t>verchange</t>
        </is>
      </c>
      <c r="E30093" t="inlineStr">
        <is>
          <t>oslo.concurrency</t>
        </is>
      </c>
      <c r="F30093" t="inlineStr">
        <is>
          <t>&gt;=3.25.0</t>
        </is>
      </c>
      <c r="G30093" t="inlineStr">
        <is>
          <t>oslo.concurrency</t>
        </is>
      </c>
      <c r="H30093" t="inlineStr">
        <is>
          <t>&gt;=3.8.0</t>
        </is>
      </c>
    </row>
    <row r="30094">
      <c r="A30094" t="inlineStr">
        <is>
          <t>neutron</t>
        </is>
      </c>
      <c r="B30094" t="inlineStr">
        <is>
          <t>fb3f71806174bc2fae7e421268aeee61be36412d</t>
        </is>
      </c>
      <c r="C30094" t="inlineStr">
        <is>
          <t>2018-02-28 11:28:13+00:00</t>
        </is>
      </c>
      <c r="D30094" t="inlineStr">
        <is>
          <t>verchange</t>
        </is>
      </c>
      <c r="E30094" t="inlineStr">
        <is>
          <t>oslo.service</t>
        </is>
      </c>
      <c r="F30094" t="inlineStr">
        <is>
          <t>&gt;=1.24.0;!=1.28.1</t>
        </is>
      </c>
      <c r="G30094" t="inlineStr">
        <is>
          <t>oslo.service</t>
        </is>
      </c>
      <c r="H30094" t="inlineStr">
        <is>
          <t>&gt;=1.10.0</t>
        </is>
      </c>
    </row>
    <row r="30095">
      <c r="A30095" t="inlineStr">
        <is>
          <t>neutron</t>
        </is>
      </c>
      <c r="B30095" t="inlineStr">
        <is>
          <t>fb3f71806174bc2fae7e421268aeee61be36412d</t>
        </is>
      </c>
      <c r="C30095" t="inlineStr">
        <is>
          <t>2018-02-28 11:28:13+00:00</t>
        </is>
      </c>
      <c r="D30095" t="inlineStr">
        <is>
          <t>verchange</t>
        </is>
      </c>
      <c r="E30095" t="inlineStr">
        <is>
          <t>oslo.serialization</t>
        </is>
      </c>
      <c r="F30095" t="inlineStr">
        <is>
          <t>!=2.19.1;&gt;=2.18.0</t>
        </is>
      </c>
      <c r="G30095" t="inlineStr">
        <is>
          <t>oslo.serialization</t>
        </is>
      </c>
      <c r="H30095" t="inlineStr">
        <is>
          <t>&gt;=1.10.0;!=2.19.1</t>
        </is>
      </c>
    </row>
    <row r="30096">
      <c r="A30096" t="inlineStr">
        <is>
          <t>neutron</t>
        </is>
      </c>
      <c r="B30096" t="inlineStr">
        <is>
          <t>fb3f71806174bc2fae7e421268aeee61be36412d</t>
        </is>
      </c>
      <c r="C30096" t="inlineStr">
        <is>
          <t>2018-02-28 11:28:13+00:00</t>
        </is>
      </c>
      <c r="D30096" t="inlineStr">
        <is>
          <t>verchange</t>
        </is>
      </c>
      <c r="E30096" t="inlineStr">
        <is>
          <t>netaddr</t>
        </is>
      </c>
      <c r="F30096" t="inlineStr">
        <is>
          <t>&gt;=0.7.18</t>
        </is>
      </c>
      <c r="G30096" t="inlineStr">
        <is>
          <t>netaddr</t>
        </is>
      </c>
      <c r="H30096" t="inlineStr">
        <is>
          <t>!=0.7.16;&gt;=0.7.13</t>
        </is>
      </c>
    </row>
    <row r="30097">
      <c r="A30097" t="inlineStr">
        <is>
          <t>neutron</t>
        </is>
      </c>
      <c r="B30097" t="inlineStr">
        <is>
          <t>fb3f71806174bc2fae7e421268aeee61be36412d</t>
        </is>
      </c>
      <c r="C30097" t="inlineStr">
        <is>
          <t>2018-02-28 11:28:13+00:00</t>
        </is>
      </c>
      <c r="D30097" t="inlineStr">
        <is>
          <t>verchange</t>
        </is>
      </c>
      <c r="E30097" t="inlineStr">
        <is>
          <t>python-designateclient</t>
        </is>
      </c>
      <c r="F30097" t="inlineStr">
        <is>
          <t>&gt;=2.7.0</t>
        </is>
      </c>
      <c r="G30097" t="inlineStr">
        <is>
          <t>python-designateclient</t>
        </is>
      </c>
      <c r="H30097" t="inlineStr">
        <is>
          <t>&gt;=1.5.0</t>
        </is>
      </c>
    </row>
    <row r="30098">
      <c r="A30098" t="inlineStr">
        <is>
          <t>neutron</t>
        </is>
      </c>
      <c r="B30098" t="inlineStr">
        <is>
          <t>b6314ea6c3df11c6b27cd39844c53b65be0d9060</t>
        </is>
      </c>
      <c r="C30098" t="inlineStr">
        <is>
          <t>2018-08-30 14:11:53+00:00</t>
        </is>
      </c>
      <c r="D30098" t="inlineStr">
        <is>
          <t>verchange</t>
        </is>
      </c>
      <c r="E30098" t="inlineStr">
        <is>
          <t>keystoneauth1</t>
        </is>
      </c>
      <c r="F30098" t="inlineStr">
        <is>
          <t>&gt;=3.4.0</t>
        </is>
      </c>
      <c r="G30098" t="inlineStr">
        <is>
          <t>keystoneauth1</t>
        </is>
      </c>
      <c r="H30098" t="inlineStr">
        <is>
          <t>&gt;=3.3.0</t>
        </is>
      </c>
    </row>
    <row r="30099">
      <c r="A30099" t="inlineStr">
        <is>
          <t>neutron</t>
        </is>
      </c>
      <c r="B30099" t="inlineStr">
        <is>
          <t>b6314ea6c3df11c6b27cd39844c53b65be0d9060</t>
        </is>
      </c>
      <c r="C30099" t="inlineStr">
        <is>
          <t>2018-08-30 14:11:53+00:00</t>
        </is>
      </c>
      <c r="D30099" t="inlineStr">
        <is>
          <t>verchange</t>
        </is>
      </c>
      <c r="E30099" t="inlineStr">
        <is>
          <t>neutron-lib</t>
        </is>
      </c>
      <c r="F30099" t="inlineStr">
        <is>
          <t>&gt;=1.18.0</t>
        </is>
      </c>
      <c r="G30099" t="inlineStr">
        <is>
          <t>neutron-lib</t>
        </is>
      </c>
      <c r="H30099" t="inlineStr">
        <is>
          <t>&gt;=1.13.0</t>
        </is>
      </c>
    </row>
    <row r="30100">
      <c r="A30100" t="inlineStr">
        <is>
          <t>neutron</t>
        </is>
      </c>
      <c r="B30100" t="inlineStr">
        <is>
          <t>b6314ea6c3df11c6b27cd39844c53b65be0d9060</t>
        </is>
      </c>
      <c r="C30100" t="inlineStr">
        <is>
          <t>2018-08-30 14:11:53+00:00</t>
        </is>
      </c>
      <c r="D30100" t="inlineStr">
        <is>
          <t>verchange</t>
        </is>
      </c>
      <c r="E30100" t="inlineStr">
        <is>
          <t>pecan</t>
        </is>
      </c>
      <c r="F30100" t="inlineStr">
        <is>
          <t>!=1.0.3;!=1.0.4;!=1.0.2;!=1.2;&gt;=1.1.1</t>
        </is>
      </c>
      <c r="G30100" t="inlineStr">
        <is>
          <t>pecan</t>
        </is>
      </c>
      <c r="H30100" t="inlineStr">
        <is>
          <t>!=1.0.3;!=1.0.4;!=1.0.2;!=1.2;&gt;=1.0.0</t>
        </is>
      </c>
    </row>
    <row r="30101">
      <c r="A30101" t="inlineStr">
        <is>
          <t>neutron</t>
        </is>
      </c>
      <c r="B30101" t="inlineStr">
        <is>
          <t>b6314ea6c3df11c6b27cd39844c53b65be0d9060</t>
        </is>
      </c>
      <c r="C30101" t="inlineStr">
        <is>
          <t>2018-08-30 14:11:53+00:00</t>
        </is>
      </c>
      <c r="D30101" t="inlineStr">
        <is>
          <t>verchange</t>
        </is>
      </c>
      <c r="E30101" t="inlineStr">
        <is>
          <t>python-neutronclient</t>
        </is>
      </c>
      <c r="F30101" t="inlineStr">
        <is>
          <t>&gt;=6.7.0</t>
        </is>
      </c>
      <c r="G30101" t="inlineStr">
        <is>
          <t>python-neutronclient</t>
        </is>
      </c>
      <c r="H30101" t="inlineStr">
        <is>
          <t>&gt;=6.3.0</t>
        </is>
      </c>
    </row>
    <row r="30102">
      <c r="A30102" t="inlineStr">
        <is>
          <t>neutron</t>
        </is>
      </c>
      <c r="B30102" t="inlineStr">
        <is>
          <t>b6314ea6c3df11c6b27cd39844c53b65be0d9060</t>
        </is>
      </c>
      <c r="C30102" t="inlineStr">
        <is>
          <t>2018-08-30 14:11:53+00:00</t>
        </is>
      </c>
      <c r="D30102" t="inlineStr">
        <is>
          <t>verchange</t>
        </is>
      </c>
      <c r="E30102" t="inlineStr">
        <is>
          <t>ryu</t>
        </is>
      </c>
      <c r="F30102" t="inlineStr">
        <is>
          <t>&gt;=4.24</t>
        </is>
      </c>
      <c r="G30102" t="inlineStr">
        <is>
          <t>ryu</t>
        </is>
      </c>
      <c r="H30102" t="inlineStr">
        <is>
          <t>&gt;=4.14</t>
        </is>
      </c>
    </row>
    <row r="30103">
      <c r="A30103" t="inlineStr">
        <is>
          <t>neutron</t>
        </is>
      </c>
      <c r="B30103" t="inlineStr">
        <is>
          <t>b6314ea6c3df11c6b27cd39844c53b65be0d9060</t>
        </is>
      </c>
      <c r="C30103" t="inlineStr">
        <is>
          <t>2018-08-30 14:11:53+00:00</t>
        </is>
      </c>
      <c r="D30103" t="inlineStr">
        <is>
          <t>verchange</t>
        </is>
      </c>
      <c r="E30103" t="inlineStr">
        <is>
          <t>SQLAlchemy</t>
        </is>
      </c>
      <c r="F30103" t="inlineStr">
        <is>
          <t>&gt;=1.2.0;!=1.1.5;!=1.1.8;!=1.1.6;!=1.1.7</t>
        </is>
      </c>
      <c r="G30103" t="inlineStr">
        <is>
          <t>SQLAlchemy</t>
        </is>
      </c>
      <c r="H30103" t="inlineStr">
        <is>
          <t>&gt;=1.0.10;!=1.1.5;!=1.1.8;!=1.1.6;!=1.1.7</t>
        </is>
      </c>
    </row>
    <row r="30104">
      <c r="A30104" t="inlineStr">
        <is>
          <t>neutron</t>
        </is>
      </c>
      <c r="B30104" t="inlineStr">
        <is>
          <t>b6314ea6c3df11c6b27cd39844c53b65be0d9060</t>
        </is>
      </c>
      <c r="C30104" t="inlineStr">
        <is>
          <t>2018-08-30 14:11:53+00:00</t>
        </is>
      </c>
      <c r="D30104" t="inlineStr">
        <is>
          <t>verchange</t>
        </is>
      </c>
      <c r="E30104" t="inlineStr">
        <is>
          <t>Jinja2</t>
        </is>
      </c>
      <c r="F30104" t="inlineStr">
        <is>
          <t>&gt;=2.10</t>
        </is>
      </c>
      <c r="G30104" t="inlineStr">
        <is>
          <t>Jinja2</t>
        </is>
      </c>
      <c r="H30104" t="inlineStr">
        <is>
          <t>!=2.9.3;&gt;=2.8;!=2.9.2;!=2.9.1;!=2.9.4;!=2.9.0</t>
        </is>
      </c>
    </row>
    <row r="30105">
      <c r="A30105" t="inlineStr">
        <is>
          <t>neutron</t>
        </is>
      </c>
      <c r="B30105" t="inlineStr">
        <is>
          <t>b6314ea6c3df11c6b27cd39844c53b65be0d9060</t>
        </is>
      </c>
      <c r="C30105" t="inlineStr">
        <is>
          <t>2018-08-30 14:11:53+00:00</t>
        </is>
      </c>
      <c r="D30105" t="inlineStr">
        <is>
          <t>verchange</t>
        </is>
      </c>
      <c r="E30105" t="inlineStr">
        <is>
          <t>eventlet</t>
        </is>
      </c>
      <c r="F30105" t="inlineStr">
        <is>
          <t>&gt;=0.18.2;!=0.18.3;!=0.20.1</t>
        </is>
      </c>
      <c r="G30105" t="inlineStr">
        <is>
          <t>eventlet</t>
        </is>
      </c>
      <c r="H30105" t="inlineStr">
        <is>
          <t>&lt;0.21.0;&gt;=0.18.2;!=0.18.3;!=0.20.1</t>
        </is>
      </c>
    </row>
    <row r="30106">
      <c r="A30106" t="inlineStr">
        <is>
          <t>neutron</t>
        </is>
      </c>
      <c r="B30106" t="inlineStr">
        <is>
          <t>b6314ea6c3df11c6b27cd39844c53b65be0d9060</t>
        </is>
      </c>
      <c r="C30106" t="inlineStr">
        <is>
          <t>2018-08-30 14:11:53+00:00</t>
        </is>
      </c>
      <c r="D30106" t="inlineStr">
        <is>
          <t>verchange</t>
        </is>
      </c>
      <c r="E30106" t="inlineStr">
        <is>
          <t>ovsdbapp</t>
        </is>
      </c>
      <c r="F30106" t="inlineStr">
        <is>
          <t>&gt;=0.9.1</t>
        </is>
      </c>
      <c r="G30106" t="inlineStr">
        <is>
          <t>ovsdbapp</t>
        </is>
      </c>
      <c r="H30106" t="inlineStr">
        <is>
          <t>&gt;=0.8.0</t>
        </is>
      </c>
    </row>
    <row r="30107">
      <c r="A30107" t="inlineStr">
        <is>
          <t>neutron</t>
        </is>
      </c>
      <c r="B30107" t="inlineStr">
        <is>
          <t>41f81b9c374e89501ba7ea53f5627009ba99b756</t>
        </is>
      </c>
      <c r="C30107" t="inlineStr">
        <is>
          <t>2018-11-06 06:07:58+00:00</t>
        </is>
      </c>
      <c r="D30107" t="inlineStr">
        <is>
          <t>add</t>
        </is>
      </c>
      <c r="E30107" t="inlineStr">
        <is>
          <t>requests</t>
        </is>
      </c>
      <c r="F30107" t="inlineStr">
        <is>
          <t>&gt;=2.14.2</t>
        </is>
      </c>
      <c r="G30107" t="inlineStr"/>
      <c r="H30107" t="inlineStr"/>
    </row>
    <row r="30108">
      <c r="A30108" t="inlineStr">
        <is>
          <t>neutron</t>
        </is>
      </c>
      <c r="B30108" t="inlineStr">
        <is>
          <t>3c6be2d1a2cba28e5aee75be2e37ef55b0c2a5ea</t>
        </is>
      </c>
      <c r="C30108" t="inlineStr">
        <is>
          <t>2019-04-10 12:16:23+00:00</t>
        </is>
      </c>
      <c r="D30108" t="inlineStr">
        <is>
          <t>verchange</t>
        </is>
      </c>
      <c r="E30108" t="inlineStr">
        <is>
          <t>oslo.config</t>
        </is>
      </c>
      <c r="F30108" t="inlineStr">
        <is>
          <t>&gt;=5.2.0</t>
        </is>
      </c>
      <c r="G30108" t="inlineStr">
        <is>
          <t>oslo.config</t>
        </is>
      </c>
      <c r="H30108" t="inlineStr">
        <is>
          <t>&gt;=5.1.0</t>
        </is>
      </c>
    </row>
    <row r="30109">
      <c r="A30109" t="inlineStr">
        <is>
          <t>neutron</t>
        </is>
      </c>
      <c r="B30109" t="inlineStr">
        <is>
          <t>3c6be2d1a2cba28e5aee75be2e37ef55b0c2a5ea</t>
        </is>
      </c>
      <c r="C30109" t="inlineStr">
        <is>
          <t>2019-04-10 12:16:23+00:00</t>
        </is>
      </c>
      <c r="D30109" t="inlineStr">
        <is>
          <t>verchange</t>
        </is>
      </c>
      <c r="E30109" t="inlineStr">
        <is>
          <t>WebOb</t>
        </is>
      </c>
      <c r="F30109" t="inlineStr">
        <is>
          <t>&gt;=1.8.2</t>
        </is>
      </c>
      <c r="G30109" t="inlineStr">
        <is>
          <t>WebOb</t>
        </is>
      </c>
      <c r="H30109" t="inlineStr">
        <is>
          <t>&gt;=1.7.1</t>
        </is>
      </c>
    </row>
    <row r="30110">
      <c r="A30110" t="inlineStr">
        <is>
          <t>neutron</t>
        </is>
      </c>
      <c r="B30110" t="inlineStr">
        <is>
          <t>3c6be2d1a2cba28e5aee75be2e37ef55b0c2a5ea</t>
        </is>
      </c>
      <c r="C30110" t="inlineStr">
        <is>
          <t>2019-04-10 12:16:23+00:00</t>
        </is>
      </c>
      <c r="D30110" t="inlineStr">
        <is>
          <t>verchange</t>
        </is>
      </c>
      <c r="E30110" t="inlineStr">
        <is>
          <t>neutron-lib</t>
        </is>
      </c>
      <c r="F30110" t="inlineStr">
        <is>
          <t>&gt;=1.25.0</t>
        </is>
      </c>
      <c r="G30110" t="inlineStr">
        <is>
          <t>neutron-lib</t>
        </is>
      </c>
      <c r="H30110" t="inlineStr">
        <is>
          <t>&gt;=1.18.0</t>
        </is>
      </c>
    </row>
    <row r="30111">
      <c r="A30111" t="inlineStr">
        <is>
          <t>neutron</t>
        </is>
      </c>
      <c r="B30111" t="inlineStr">
        <is>
          <t>3c6be2d1a2cba28e5aee75be2e37ef55b0c2a5ea</t>
        </is>
      </c>
      <c r="C30111" t="inlineStr">
        <is>
          <t>2019-04-10 12:16:23+00:00</t>
        </is>
      </c>
      <c r="D30111" t="inlineStr">
        <is>
          <t>verchange</t>
        </is>
      </c>
      <c r="E30111" t="inlineStr">
        <is>
          <t>pecan</t>
        </is>
      </c>
      <c r="F30111" t="inlineStr">
        <is>
          <t>&gt;=1.3.2</t>
        </is>
      </c>
      <c r="G30111" t="inlineStr">
        <is>
          <t>pecan</t>
        </is>
      </c>
      <c r="H30111" t="inlineStr">
        <is>
          <t>!=1.0.3;!=1.0.4;!=1.0.2;!=1.2;&gt;=1.1.1</t>
        </is>
      </c>
    </row>
    <row r="30112">
      <c r="A30112" t="inlineStr">
        <is>
          <t>neutron</t>
        </is>
      </c>
      <c r="B30112" t="inlineStr">
        <is>
          <t>3c6be2d1a2cba28e5aee75be2e37ef55b0c2a5ea</t>
        </is>
      </c>
      <c r="C30112" t="inlineStr">
        <is>
          <t>2019-04-10 12:16:23+00:00</t>
        </is>
      </c>
      <c r="D30112" t="inlineStr">
        <is>
          <t>verchange</t>
        </is>
      </c>
      <c r="E30112" t="inlineStr">
        <is>
          <t>oslo.db</t>
        </is>
      </c>
      <c r="F30112" t="inlineStr">
        <is>
          <t>&gt;=4.37.0</t>
        </is>
      </c>
      <c r="G30112" t="inlineStr">
        <is>
          <t>oslo.db</t>
        </is>
      </c>
      <c r="H30112" t="inlineStr">
        <is>
          <t>&gt;=4.27.0</t>
        </is>
      </c>
    </row>
    <row r="30113">
      <c r="A30113" t="inlineStr">
        <is>
          <t>neutron</t>
        </is>
      </c>
      <c r="B30113" t="inlineStr">
        <is>
          <t>3c6be2d1a2cba28e5aee75be2e37ef55b0c2a5ea</t>
        </is>
      </c>
      <c r="C30113" t="inlineStr">
        <is>
          <t>2019-04-10 12:16:23+00:00</t>
        </is>
      </c>
      <c r="D30113" t="inlineStr">
        <is>
          <t>verchange</t>
        </is>
      </c>
      <c r="E30113" t="inlineStr">
        <is>
          <t>oslo.privsep</t>
        </is>
      </c>
      <c r="F30113" t="inlineStr">
        <is>
          <t>&gt;=1.32.0</t>
        </is>
      </c>
      <c r="G30113" t="inlineStr">
        <is>
          <t>oslo.privsep</t>
        </is>
      </c>
      <c r="H30113" t="inlineStr">
        <is>
          <t>&gt;=1.23.0</t>
        </is>
      </c>
    </row>
    <row r="30114">
      <c r="A30114" t="inlineStr">
        <is>
          <t>neutron</t>
        </is>
      </c>
      <c r="B30114" t="inlineStr">
        <is>
          <t>3c6be2d1a2cba28e5aee75be2e37ef55b0c2a5ea</t>
        </is>
      </c>
      <c r="C30114" t="inlineStr">
        <is>
          <t>2019-04-10 12:16:23+00:00</t>
        </is>
      </c>
      <c r="D30114" t="inlineStr">
        <is>
          <t>verchange</t>
        </is>
      </c>
      <c r="E30114" t="inlineStr">
        <is>
          <t>oslo.versionedobjects</t>
        </is>
      </c>
      <c r="F30114" t="inlineStr">
        <is>
          <t>&gt;=1.35.1</t>
        </is>
      </c>
      <c r="G30114" t="inlineStr">
        <is>
          <t>oslo.versionedobjects</t>
        </is>
      </c>
      <c r="H30114" t="inlineStr">
        <is>
          <t>&gt;=1.31.2</t>
        </is>
      </c>
    </row>
    <row r="30115">
      <c r="A30115" t="inlineStr">
        <is>
          <t>neutron</t>
        </is>
      </c>
      <c r="B30115" t="inlineStr">
        <is>
          <t>3c6be2d1a2cba28e5aee75be2e37ef55b0c2a5ea</t>
        </is>
      </c>
      <c r="C30115" t="inlineStr">
        <is>
          <t>2019-04-10 12:16:23+00:00</t>
        </is>
      </c>
      <c r="D30115" t="inlineStr">
        <is>
          <t>verchange</t>
        </is>
      </c>
      <c r="E30115" t="inlineStr">
        <is>
          <t>pyroute2</t>
        </is>
      </c>
      <c r="F30115" t="inlineStr">
        <is>
          <t>&gt;=0.5.3</t>
        </is>
      </c>
      <c r="G30115" t="inlineStr">
        <is>
          <t>pyroute2</t>
        </is>
      </c>
      <c r="H30115" t="inlineStr">
        <is>
          <t>&gt;=0.4.21</t>
        </is>
      </c>
    </row>
    <row r="30116">
      <c r="A30116" t="inlineStr">
        <is>
          <t>neutron</t>
        </is>
      </c>
      <c r="B30116" t="inlineStr">
        <is>
          <t>3c6be2d1a2cba28e5aee75be2e37ef55b0c2a5ea</t>
        </is>
      </c>
      <c r="C30116" t="inlineStr">
        <is>
          <t>2019-04-10 12:16:23+00:00</t>
        </is>
      </c>
      <c r="D30116" t="inlineStr">
        <is>
          <t>verchange</t>
        </is>
      </c>
      <c r="E30116" t="inlineStr">
        <is>
          <t>oslo.concurrency</t>
        </is>
      </c>
      <c r="F30116" t="inlineStr">
        <is>
          <t>&gt;=3.26.0</t>
        </is>
      </c>
      <c r="G30116" t="inlineStr">
        <is>
          <t>oslo.concurrency</t>
        </is>
      </c>
      <c r="H30116" t="inlineStr">
        <is>
          <t>&gt;=3.25.0</t>
        </is>
      </c>
    </row>
    <row r="30117">
      <c r="A30117" t="inlineStr">
        <is>
          <t>neutron</t>
        </is>
      </c>
      <c r="B30117" t="inlineStr">
        <is>
          <t>3c6be2d1a2cba28e5aee75be2e37ef55b0c2a5ea</t>
        </is>
      </c>
      <c r="C30117" t="inlineStr">
        <is>
          <t>2019-04-10 12:16:23+00:00</t>
        </is>
      </c>
      <c r="D30117" t="inlineStr">
        <is>
          <t>verchange</t>
        </is>
      </c>
      <c r="E30117" t="inlineStr">
        <is>
          <t>pbr</t>
        </is>
      </c>
      <c r="F30117" t="inlineStr">
        <is>
          <t>&gt;=4.0.0</t>
        </is>
      </c>
      <c r="G30117" t="inlineStr">
        <is>
          <t>pbr</t>
        </is>
      </c>
      <c r="H30117" t="inlineStr">
        <is>
          <t>&gt;=2.0.0;!=2.1.0</t>
        </is>
      </c>
    </row>
    <row r="30118">
      <c r="A30118" t="inlineStr">
        <is>
          <t>neutron</t>
        </is>
      </c>
      <c r="B30118" t="inlineStr">
        <is>
          <t>3c6be2d1a2cba28e5aee75be2e37ef55b0c2a5ea</t>
        </is>
      </c>
      <c r="C30118" t="inlineStr">
        <is>
          <t>2019-04-10 12:16:23+00:00</t>
        </is>
      </c>
      <c r="D30118" t="inlineStr">
        <is>
          <t>verchange</t>
        </is>
      </c>
      <c r="E30118" t="inlineStr">
        <is>
          <t>SQLAlchemy</t>
        </is>
      </c>
      <c r="F30118" t="inlineStr">
        <is>
          <t>&gt;=1.2.0</t>
        </is>
      </c>
      <c r="G30118" t="inlineStr">
        <is>
          <t>SQLAlchemy</t>
        </is>
      </c>
      <c r="H30118" t="inlineStr">
        <is>
          <t>&gt;=1.2.0;!=1.1.5;!=1.1.8;!=1.1.6;!=1.1.7</t>
        </is>
      </c>
    </row>
    <row r="30119">
      <c r="A30119" t="inlineStr">
        <is>
          <t>neutron</t>
        </is>
      </c>
      <c r="B30119" t="inlineStr">
        <is>
          <t>3c6be2d1a2cba28e5aee75be2e37ef55b0c2a5ea</t>
        </is>
      </c>
      <c r="C30119" t="inlineStr">
        <is>
          <t>2019-04-10 12:16:23+00:00</t>
        </is>
      </c>
      <c r="D30119" t="inlineStr">
        <is>
          <t>add</t>
        </is>
      </c>
      <c r="E30119" t="inlineStr">
        <is>
          <t>oslo.upgradecheck</t>
        </is>
      </c>
      <c r="F30119" t="inlineStr">
        <is>
          <t>&gt;=0.1.0</t>
        </is>
      </c>
      <c r="G30119" t="inlineStr"/>
      <c r="H30119" t="inlineStr"/>
    </row>
    <row r="30120">
      <c r="A30120" t="inlineStr">
        <is>
          <t>neutron</t>
        </is>
      </c>
      <c r="B30120" t="inlineStr">
        <is>
          <t>3c6be2d1a2cba28e5aee75be2e37ef55b0c2a5ea</t>
        </is>
      </c>
      <c r="C30120" t="inlineStr">
        <is>
          <t>2019-04-10 12:16:23+00:00</t>
        </is>
      </c>
      <c r="D30120" t="inlineStr">
        <is>
          <t>add</t>
        </is>
      </c>
      <c r="E30120" t="inlineStr">
        <is>
          <t>os-ken</t>
        </is>
      </c>
      <c r="F30120" t="inlineStr">
        <is>
          <t>&gt;=0.3.0</t>
        </is>
      </c>
      <c r="G30120" t="inlineStr"/>
      <c r="H30120" t="inlineStr"/>
    </row>
    <row r="30121">
      <c r="A30121" t="inlineStr">
        <is>
          <t>neutron</t>
        </is>
      </c>
      <c r="B30121" t="inlineStr">
        <is>
          <t>3c6be2d1a2cba28e5aee75be2e37ef55b0c2a5ea</t>
        </is>
      </c>
      <c r="C30121" t="inlineStr">
        <is>
          <t>2019-04-10 12:16:23+00:00</t>
        </is>
      </c>
      <c r="D30121" t="inlineStr">
        <is>
          <t>rem</t>
        </is>
      </c>
      <c r="E30121" t="inlineStr"/>
      <c r="F30121" t="inlineStr"/>
      <c r="G30121" t="inlineStr">
        <is>
          <t>ryu</t>
        </is>
      </c>
      <c r="H30121" t="inlineStr">
        <is>
          <t>&gt;=4.24</t>
        </is>
      </c>
    </row>
    <row r="30122">
      <c r="A30122" t="inlineStr">
        <is>
          <t>neutron</t>
        </is>
      </c>
      <c r="B30122" t="inlineStr">
        <is>
          <t>a725ef6dbea1b0f32660c17882bed8fc34a4f620</t>
        </is>
      </c>
      <c r="C30122" t="inlineStr">
        <is>
          <t>2019-07-04 10:23:37+00:00</t>
        </is>
      </c>
      <c r="D30122" t="inlineStr">
        <is>
          <t>add</t>
        </is>
      </c>
      <c r="E30122" t="inlineStr">
        <is>
          <t>requests</t>
        </is>
      </c>
      <c r="F30122" t="inlineStr">
        <is>
          <t>!=2.20.0;&gt;=2.14.2</t>
        </is>
      </c>
      <c r="G30122" t="inlineStr"/>
      <c r="H30122" t="inlineStr"/>
    </row>
    <row r="30123">
      <c r="A30123" t="inlineStr">
        <is>
          <t>neutron</t>
        </is>
      </c>
      <c r="B30123" t="inlineStr">
        <is>
          <t>ec35afb9a1d6e541df518f168f789a30c849318e</t>
        </is>
      </c>
      <c r="C30123" t="inlineStr">
        <is>
          <t>2019-10-16 12:38:16+00:00</t>
        </is>
      </c>
      <c r="D30123" t="inlineStr">
        <is>
          <t>verchange</t>
        </is>
      </c>
      <c r="E30123" t="inlineStr">
        <is>
          <t>neutron-lib</t>
        </is>
      </c>
      <c r="F30123" t="inlineStr">
        <is>
          <t>&gt;=1.29.1</t>
        </is>
      </c>
      <c r="G30123" t="inlineStr">
        <is>
          <t>neutron-lib</t>
        </is>
      </c>
      <c r="H30123" t="inlineStr">
        <is>
          <t>&gt;=1.25.0</t>
        </is>
      </c>
    </row>
    <row r="30124">
      <c r="A30124" t="inlineStr">
        <is>
          <t>neutron</t>
        </is>
      </c>
      <c r="B30124" t="inlineStr">
        <is>
          <t>ec35afb9a1d6e541df518f168f789a30c849318e</t>
        </is>
      </c>
      <c r="C30124" t="inlineStr">
        <is>
          <t>2019-10-16 12:38:16+00:00</t>
        </is>
      </c>
      <c r="D30124" t="inlineStr">
        <is>
          <t>verchange</t>
        </is>
      </c>
      <c r="E30124" t="inlineStr">
        <is>
          <t>osprofiler</t>
        </is>
      </c>
      <c r="F30124" t="inlineStr">
        <is>
          <t>&gt;=2.3.0</t>
        </is>
      </c>
      <c r="G30124" t="inlineStr">
        <is>
          <t>osprofiler</t>
        </is>
      </c>
      <c r="H30124" t="inlineStr">
        <is>
          <t>&gt;=1.4.0</t>
        </is>
      </c>
    </row>
    <row r="30125">
      <c r="A30125" t="inlineStr">
        <is>
          <t>neutron</t>
        </is>
      </c>
      <c r="B30125" t="inlineStr">
        <is>
          <t>ec35afb9a1d6e541df518f168f789a30c849318e</t>
        </is>
      </c>
      <c r="C30125" t="inlineStr">
        <is>
          <t>2019-10-16 12:38:16+00:00</t>
        </is>
      </c>
      <c r="D30125" t="inlineStr">
        <is>
          <t>add</t>
        </is>
      </c>
      <c r="E30125" t="inlineStr">
        <is>
          <t>decorator</t>
        </is>
      </c>
      <c r="F30125" t="inlineStr">
        <is>
          <t>&gt;=3.4.0</t>
        </is>
      </c>
      <c r="G30125" t="inlineStr"/>
      <c r="H30125" t="inlineStr"/>
    </row>
    <row r="30126">
      <c r="A30126" t="inlineStr">
        <is>
          <t>neutron</t>
        </is>
      </c>
      <c r="B30126" t="inlineStr">
        <is>
          <t>ec35afb9a1d6e541df518f168f789a30c849318e</t>
        </is>
      </c>
      <c r="C30126" t="inlineStr">
        <is>
          <t>2019-10-16 12:38:16+00:00</t>
        </is>
      </c>
      <c r="D30126" t="inlineStr">
        <is>
          <t>add</t>
        </is>
      </c>
      <c r="E30126" t="inlineStr">
        <is>
          <t>openstacksdk</t>
        </is>
      </c>
      <c r="F30126" t="inlineStr">
        <is>
          <t>&gt;=0.31.2</t>
        </is>
      </c>
      <c r="G30126" t="inlineStr"/>
      <c r="H30126" t="inlineStr"/>
    </row>
    <row r="30127">
      <c r="A30127" t="inlineStr">
        <is>
          <t>neutron</t>
        </is>
      </c>
      <c r="B30127" t="inlineStr">
        <is>
          <t>ec35afb9a1d6e541df518f168f789a30c849318e</t>
        </is>
      </c>
      <c r="C30127" t="inlineStr">
        <is>
          <t>2019-10-16 12:38:16+00:00</t>
        </is>
      </c>
      <c r="D30127" t="inlineStr">
        <is>
          <t>add</t>
        </is>
      </c>
      <c r="E30127" t="inlineStr">
        <is>
          <t>os-vif</t>
        </is>
      </c>
      <c r="F30127" t="inlineStr">
        <is>
          <t>&gt;=1.15.1</t>
        </is>
      </c>
      <c r="G30127" t="inlineStr"/>
      <c r="H30127" t="inlineStr"/>
    </row>
    <row r="30128">
      <c r="A30128" t="inlineStr">
        <is>
          <t>neutron</t>
        </is>
      </c>
      <c r="B30128" t="inlineStr">
        <is>
          <t>c06cb95b6f46574e74244fd738873290fd1773cb</t>
        </is>
      </c>
      <c r="C30128" t="inlineStr">
        <is>
          <t>2020-05-13 10:49:25+00:00</t>
        </is>
      </c>
      <c r="D30128" t="inlineStr">
        <is>
          <t>verchange</t>
        </is>
      </c>
      <c r="E30128" t="inlineStr">
        <is>
          <t>keystoneauth1</t>
        </is>
      </c>
      <c r="F30128" t="inlineStr">
        <is>
          <t>&gt;=3.14.0</t>
        </is>
      </c>
      <c r="G30128" t="inlineStr">
        <is>
          <t>keystoneauth1</t>
        </is>
      </c>
      <c r="H30128" t="inlineStr">
        <is>
          <t>&gt;=3.4.0</t>
        </is>
      </c>
    </row>
    <row r="30129">
      <c r="A30129" t="inlineStr">
        <is>
          <t>neutron</t>
        </is>
      </c>
      <c r="B30129" t="inlineStr">
        <is>
          <t>c06cb95b6f46574e74244fd738873290fd1773cb</t>
        </is>
      </c>
      <c r="C30129" t="inlineStr">
        <is>
          <t>2020-05-13 10:49:25+00:00</t>
        </is>
      </c>
      <c r="D30129" t="inlineStr">
        <is>
          <t>verchange</t>
        </is>
      </c>
      <c r="E30129" t="inlineStr">
        <is>
          <t>debtcollector</t>
        </is>
      </c>
      <c r="F30129" t="inlineStr">
        <is>
          <t>&gt;=1.19.0</t>
        </is>
      </c>
      <c r="G30129" t="inlineStr">
        <is>
          <t>debtcollector</t>
        </is>
      </c>
      <c r="H30129" t="inlineStr">
        <is>
          <t>&gt;=1.2.0</t>
        </is>
      </c>
    </row>
    <row r="30130">
      <c r="A30130" t="inlineStr">
        <is>
          <t>neutron</t>
        </is>
      </c>
      <c r="B30130" t="inlineStr">
        <is>
          <t>c06cb95b6f46574e74244fd738873290fd1773cb</t>
        </is>
      </c>
      <c r="C30130" t="inlineStr">
        <is>
          <t>2020-05-13 10:49:25+00:00</t>
        </is>
      </c>
      <c r="D30130" t="inlineStr">
        <is>
          <t>verchange</t>
        </is>
      </c>
      <c r="E30130" t="inlineStr">
        <is>
          <t>neutron-lib</t>
        </is>
      </c>
      <c r="F30130" t="inlineStr">
        <is>
          <t>&gt;=2.2.0</t>
        </is>
      </c>
      <c r="G30130" t="inlineStr">
        <is>
          <t>neutron-lib</t>
        </is>
      </c>
      <c r="H30130" t="inlineStr">
        <is>
          <t>&gt;=1.29.1</t>
        </is>
      </c>
    </row>
    <row r="30131">
      <c r="A30131" t="inlineStr">
        <is>
          <t>neutron</t>
        </is>
      </c>
      <c r="B30131" t="inlineStr">
        <is>
          <t>c06cb95b6f46574e74244fd738873290fd1773cb</t>
        </is>
      </c>
      <c r="C30131" t="inlineStr">
        <is>
          <t>2020-05-13 10:49:25+00:00</t>
        </is>
      </c>
      <c r="D30131" t="inlineStr">
        <is>
          <t>verchange</t>
        </is>
      </c>
      <c r="E30131" t="inlineStr">
        <is>
          <t>pyroute2</t>
        </is>
      </c>
      <c r="F30131" t="inlineStr">
        <is>
          <t>&gt;=0.5.7</t>
        </is>
      </c>
      <c r="G30131" t="inlineStr">
        <is>
          <t>pyroute2</t>
        </is>
      </c>
      <c r="H30131" t="inlineStr">
        <is>
          <t>&gt;=0.5.3</t>
        </is>
      </c>
    </row>
    <row r="30132">
      <c r="A30132" t="inlineStr">
        <is>
          <t>neutron</t>
        </is>
      </c>
      <c r="B30132" t="inlineStr">
        <is>
          <t>c06cb95b6f46574e74244fd738873290fd1773cb</t>
        </is>
      </c>
      <c r="C30132" t="inlineStr">
        <is>
          <t>2020-05-13 10:49:25+00:00</t>
        </is>
      </c>
      <c r="D30132" t="inlineStr">
        <is>
          <t>verchange</t>
        </is>
      </c>
      <c r="E30132" t="inlineStr">
        <is>
          <t>tenacity</t>
        </is>
      </c>
      <c r="F30132" t="inlineStr">
        <is>
          <t>&gt;=4.4.0</t>
        </is>
      </c>
      <c r="G30132" t="inlineStr">
        <is>
          <t>tenacity</t>
        </is>
      </c>
      <c r="H30132" t="inlineStr">
        <is>
          <t>&gt;=3.2.1</t>
        </is>
      </c>
    </row>
    <row r="30133">
      <c r="A30133" t="inlineStr">
        <is>
          <t>neutron</t>
        </is>
      </c>
      <c r="B30133" t="inlineStr">
        <is>
          <t>c06cb95b6f46574e74244fd738873290fd1773cb</t>
        </is>
      </c>
      <c r="C30133" t="inlineStr">
        <is>
          <t>2020-05-13 10:49:25+00:00</t>
        </is>
      </c>
      <c r="D30133" t="inlineStr">
        <is>
          <t>verchange</t>
        </is>
      </c>
      <c r="E30133" t="inlineStr">
        <is>
          <t>ovsdbapp</t>
        </is>
      </c>
      <c r="F30133" t="inlineStr">
        <is>
          <t>&gt;=1.0.0</t>
        </is>
      </c>
      <c r="G30133" t="inlineStr">
        <is>
          <t>ovsdbapp</t>
        </is>
      </c>
      <c r="H30133" t="inlineStr">
        <is>
          <t>&gt;=0.9.1</t>
        </is>
      </c>
    </row>
    <row r="30134">
      <c r="A30134" t="inlineStr">
        <is>
          <t>neutron</t>
        </is>
      </c>
      <c r="B30134" t="inlineStr">
        <is>
          <t>c06cb95b6f46574e74244fd738873290fd1773cb</t>
        </is>
      </c>
      <c r="C30134" t="inlineStr">
        <is>
          <t>2020-05-13 10:49:25+00:00</t>
        </is>
      </c>
      <c r="D30134" t="inlineStr">
        <is>
          <t>add</t>
        </is>
      </c>
      <c r="E30134" t="inlineStr">
        <is>
          <t>pyOpenSSL</t>
        </is>
      </c>
      <c r="F30134" t="inlineStr">
        <is>
          <t>&gt;=17.1.0</t>
        </is>
      </c>
      <c r="G30134" t="inlineStr"/>
      <c r="H30134" t="inlineStr"/>
    </row>
    <row r="30135">
      <c r="A30135" t="inlineStr">
        <is>
          <t>neutron</t>
        </is>
      </c>
      <c r="B30135" t="inlineStr">
        <is>
          <t>c06cb95b6f46574e74244fd738873290fd1773cb</t>
        </is>
      </c>
      <c r="C30135" t="inlineStr">
        <is>
          <t>2020-05-13 10:49:25+00:00</t>
        </is>
      </c>
      <c r="D30135" t="inlineStr">
        <is>
          <t>add</t>
        </is>
      </c>
      <c r="E30135" t="inlineStr">
        <is>
          <t>futurist</t>
        </is>
      </c>
      <c r="F30135" t="inlineStr">
        <is>
          <t>&gt;=1.2.0</t>
        </is>
      </c>
      <c r="G30135" t="inlineStr"/>
      <c r="H30135" t="inlineStr"/>
    </row>
    <row r="30136">
      <c r="A30136" t="inlineStr">
        <is>
          <t>neutron</t>
        </is>
      </c>
      <c r="B30136" t="inlineStr">
        <is>
          <t>c06cb95b6f46574e74244fd738873290fd1773cb</t>
        </is>
      </c>
      <c r="C30136" t="inlineStr">
        <is>
          <t>2020-05-13 10:49:25+00:00</t>
        </is>
      </c>
      <c r="D30136" t="inlineStr">
        <is>
          <t>add</t>
        </is>
      </c>
      <c r="E30136" t="inlineStr">
        <is>
          <t>tooz</t>
        </is>
      </c>
      <c r="F30136" t="inlineStr">
        <is>
          <t>&gt;=1.58.0</t>
        </is>
      </c>
      <c r="G30136" t="inlineStr"/>
      <c r="H30136" t="inlineStr"/>
    </row>
    <row r="30137">
      <c r="A30137" t="inlineStr">
        <is>
          <t>neutron</t>
        </is>
      </c>
      <c r="B30137" t="inlineStr">
        <is>
          <t>c06cb95b6f46574e74244fd738873290fd1773cb</t>
        </is>
      </c>
      <c r="C30137" t="inlineStr">
        <is>
          <t>2020-05-13 10:49:25+00:00</t>
        </is>
      </c>
      <c r="D30137" t="inlineStr">
        <is>
          <t>rem</t>
        </is>
      </c>
      <c r="E30137" t="inlineStr"/>
      <c r="F30137" t="inlineStr"/>
      <c r="G30137" t="inlineStr">
        <is>
          <t>weakrefmethod</t>
        </is>
      </c>
      <c r="H30137" t="inlineStr">
        <is>
          <t>&gt;=1.0.2</t>
        </is>
      </c>
    </row>
    <row r="30138">
      <c r="A30138" t="inlineStr">
        <is>
          <t>neutron</t>
        </is>
      </c>
      <c r="B30138" t="inlineStr">
        <is>
          <t>f7282d909ed3f5834748995b00b70413f1b43495</t>
        </is>
      </c>
      <c r="C30138" t="inlineStr">
        <is>
          <t>2020-10-14 10:16:16+00:00</t>
        </is>
      </c>
      <c r="D30138" t="inlineStr">
        <is>
          <t>verchange</t>
        </is>
      </c>
      <c r="E30138" t="inlineStr">
        <is>
          <t>oslo.context</t>
        </is>
      </c>
      <c r="F30138" t="inlineStr">
        <is>
          <t>&gt;=2.20.0</t>
        </is>
      </c>
      <c r="G30138" t="inlineStr">
        <is>
          <t>oslo.context</t>
        </is>
      </c>
      <c r="H30138" t="inlineStr">
        <is>
          <t>&gt;=2.19.2</t>
        </is>
      </c>
    </row>
    <row r="30139">
      <c r="A30139" t="inlineStr">
        <is>
          <t>neutron</t>
        </is>
      </c>
      <c r="B30139" t="inlineStr">
        <is>
          <t>f7282d909ed3f5834748995b00b70413f1b43495</t>
        </is>
      </c>
      <c r="C30139" t="inlineStr">
        <is>
          <t>2020-10-14 10:16:16+00:00</t>
        </is>
      </c>
      <c r="D30139" t="inlineStr">
        <is>
          <t>verchange</t>
        </is>
      </c>
      <c r="E30139" t="inlineStr">
        <is>
          <t>oslo.utils</t>
        </is>
      </c>
      <c r="F30139" t="inlineStr">
        <is>
          <t>&gt;=4.4.0</t>
        </is>
      </c>
      <c r="G30139" t="inlineStr">
        <is>
          <t>oslo.utils</t>
        </is>
      </c>
      <c r="H30139" t="inlineStr">
        <is>
          <t>&gt;=3.33.0</t>
        </is>
      </c>
    </row>
    <row r="30140">
      <c r="A30140" t="inlineStr">
        <is>
          <t>neutron</t>
        </is>
      </c>
      <c r="B30140" t="inlineStr">
        <is>
          <t>f7282d909ed3f5834748995b00b70413f1b43495</t>
        </is>
      </c>
      <c r="C30140" t="inlineStr">
        <is>
          <t>2020-10-14 10:16:16+00:00</t>
        </is>
      </c>
      <c r="D30140" t="inlineStr">
        <is>
          <t>verchange</t>
        </is>
      </c>
      <c r="E30140" t="inlineStr">
        <is>
          <t>neutron-lib</t>
        </is>
      </c>
      <c r="F30140" t="inlineStr">
        <is>
          <t>&gt;=2.6.0</t>
        </is>
      </c>
      <c r="G30140" t="inlineStr">
        <is>
          <t>neutron-lib</t>
        </is>
      </c>
      <c r="H30140" t="inlineStr">
        <is>
          <t>&gt;=2.2.0</t>
        </is>
      </c>
    </row>
    <row r="30141">
      <c r="A30141" t="inlineStr">
        <is>
          <t>neutron</t>
        </is>
      </c>
      <c r="B30141" t="inlineStr">
        <is>
          <t>f7282d909ed3f5834748995b00b70413f1b43495</t>
        </is>
      </c>
      <c r="C30141" t="inlineStr">
        <is>
          <t>2020-10-14 10:16:16+00:00</t>
        </is>
      </c>
      <c r="D30141" t="inlineStr">
        <is>
          <t>verchange</t>
        </is>
      </c>
      <c r="E30141" t="inlineStr">
        <is>
          <t>oslo.db</t>
        </is>
      </c>
      <c r="F30141" t="inlineStr">
        <is>
          <t>&gt;=4.44.0</t>
        </is>
      </c>
      <c r="G30141" t="inlineStr">
        <is>
          <t>oslo.db</t>
        </is>
      </c>
      <c r="H30141" t="inlineStr">
        <is>
          <t>&gt;=4.37.0</t>
        </is>
      </c>
    </row>
    <row r="30142">
      <c r="A30142" t="inlineStr">
        <is>
          <t>neutron</t>
        </is>
      </c>
      <c r="B30142" t="inlineStr">
        <is>
          <t>f7282d909ed3f5834748995b00b70413f1b43495</t>
        </is>
      </c>
      <c r="C30142" t="inlineStr">
        <is>
          <t>2020-10-14 10:16:16+00:00</t>
        </is>
      </c>
      <c r="D30142" t="inlineStr">
        <is>
          <t>verchange</t>
        </is>
      </c>
      <c r="E30142" t="inlineStr">
        <is>
          <t>oslo.messaging</t>
        </is>
      </c>
      <c r="F30142" t="inlineStr">
        <is>
          <t>&gt;=7.0.0</t>
        </is>
      </c>
      <c r="G30142" t="inlineStr">
        <is>
          <t>oslo.messaging</t>
        </is>
      </c>
      <c r="H30142" t="inlineStr">
        <is>
          <t>&gt;=5.29.0</t>
        </is>
      </c>
    </row>
    <row r="30143">
      <c r="A30143" t="inlineStr">
        <is>
          <t>neutron</t>
        </is>
      </c>
      <c r="B30143" t="inlineStr">
        <is>
          <t>f7282d909ed3f5834748995b00b70413f1b43495</t>
        </is>
      </c>
      <c r="C30143" t="inlineStr">
        <is>
          <t>2020-10-14 10:16:16+00:00</t>
        </is>
      </c>
      <c r="D30143" t="inlineStr">
        <is>
          <t>verchange</t>
        </is>
      </c>
      <c r="E30143" t="inlineStr">
        <is>
          <t>oslo.privsep</t>
        </is>
      </c>
      <c r="F30143" t="inlineStr">
        <is>
          <t>&gt;=2.3.0</t>
        </is>
      </c>
      <c r="G30143" t="inlineStr">
        <is>
          <t>oslo.privsep</t>
        </is>
      </c>
      <c r="H30143" t="inlineStr">
        <is>
          <t>&gt;=1.32.0</t>
        </is>
      </c>
    </row>
    <row r="30144">
      <c r="A30144" t="inlineStr">
        <is>
          <t>neutron</t>
        </is>
      </c>
      <c r="B30144" t="inlineStr">
        <is>
          <t>f7282d909ed3f5834748995b00b70413f1b43495</t>
        </is>
      </c>
      <c r="C30144" t="inlineStr">
        <is>
          <t>2020-10-14 10:16:16+00:00</t>
        </is>
      </c>
      <c r="D30144" t="inlineStr">
        <is>
          <t>verchange</t>
        </is>
      </c>
      <c r="E30144" t="inlineStr">
        <is>
          <t>pyroute2</t>
        </is>
      </c>
      <c r="F30144" t="inlineStr">
        <is>
          <t>&gt;=0.5.13</t>
        </is>
      </c>
      <c r="G30144" t="inlineStr">
        <is>
          <t>pyroute2</t>
        </is>
      </c>
      <c r="H30144" t="inlineStr">
        <is>
          <t>&gt;=0.5.7</t>
        </is>
      </c>
    </row>
    <row r="30145">
      <c r="A30145" t="inlineStr">
        <is>
          <t>neutron</t>
        </is>
      </c>
      <c r="B30145" t="inlineStr">
        <is>
          <t>f7282d909ed3f5834748995b00b70413f1b43495</t>
        </is>
      </c>
      <c r="C30145" t="inlineStr">
        <is>
          <t>2020-10-14 10:16:16+00:00</t>
        </is>
      </c>
      <c r="D30145" t="inlineStr">
        <is>
          <t>verchange</t>
        </is>
      </c>
      <c r="E30145" t="inlineStr">
        <is>
          <t>tenacity</t>
        </is>
      </c>
      <c r="F30145" t="inlineStr">
        <is>
          <t>&gt;=6.0.0</t>
        </is>
      </c>
      <c r="G30145" t="inlineStr">
        <is>
          <t>tenacity</t>
        </is>
      </c>
      <c r="H30145" t="inlineStr">
        <is>
          <t>&gt;=4.4.0</t>
        </is>
      </c>
    </row>
    <row r="30146">
      <c r="A30146" t="inlineStr">
        <is>
          <t>neutron</t>
        </is>
      </c>
      <c r="B30146" t="inlineStr">
        <is>
          <t>f7282d909ed3f5834748995b00b70413f1b43495</t>
        </is>
      </c>
      <c r="C30146" t="inlineStr">
        <is>
          <t>2020-10-14 10:16:16+00:00</t>
        </is>
      </c>
      <c r="D30146" t="inlineStr">
        <is>
          <t>verchange</t>
        </is>
      </c>
      <c r="E30146" t="inlineStr">
        <is>
          <t>eventlet</t>
        </is>
      </c>
      <c r="F30146" t="inlineStr">
        <is>
          <t>&gt;=0.21.0</t>
        </is>
      </c>
      <c r="G30146" t="inlineStr">
        <is>
          <t>eventlet</t>
        </is>
      </c>
      <c r="H30146" t="inlineStr">
        <is>
          <t>&gt;=0.18.2;!=0.18.3;!=0.20.1</t>
        </is>
      </c>
    </row>
    <row r="30147">
      <c r="A30147" t="inlineStr">
        <is>
          <t>neutron</t>
        </is>
      </c>
      <c r="B30147" t="inlineStr">
        <is>
          <t>f7282d909ed3f5834748995b00b70413f1b43495</t>
        </is>
      </c>
      <c r="C30147" t="inlineStr">
        <is>
          <t>2020-10-14 10:16:16+00:00</t>
        </is>
      </c>
      <c r="D30147" t="inlineStr">
        <is>
          <t>verchange</t>
        </is>
      </c>
      <c r="E30147" t="inlineStr">
        <is>
          <t>oslo.log</t>
        </is>
      </c>
      <c r="F30147" t="inlineStr">
        <is>
          <t>&gt;=4.2.1</t>
        </is>
      </c>
      <c r="G30147" t="inlineStr">
        <is>
          <t>oslo.log</t>
        </is>
      </c>
      <c r="H30147" t="inlineStr">
        <is>
          <t>&gt;=3.36.0</t>
        </is>
      </c>
    </row>
    <row r="30148">
      <c r="A30148" t="inlineStr">
        <is>
          <t>neutron</t>
        </is>
      </c>
      <c r="B30148" t="inlineStr">
        <is>
          <t>f7282d909ed3f5834748995b00b70413f1b43495</t>
        </is>
      </c>
      <c r="C30148" t="inlineStr">
        <is>
          <t>2020-10-14 10:16:16+00:00</t>
        </is>
      </c>
      <c r="D30148" t="inlineStr">
        <is>
          <t>verchange</t>
        </is>
      </c>
      <c r="E30148" t="inlineStr">
        <is>
          <t>oslo.serialization</t>
        </is>
      </c>
      <c r="F30148" t="inlineStr">
        <is>
          <t>&gt;=2.25.0</t>
        </is>
      </c>
      <c r="G30148" t="inlineStr">
        <is>
          <t>oslo.serialization</t>
        </is>
      </c>
      <c r="H30148" t="inlineStr">
        <is>
          <t>!=2.19.1;&gt;=2.18.0</t>
        </is>
      </c>
    </row>
    <row r="30149">
      <c r="A30149" t="inlineStr">
        <is>
          <t>neutron</t>
        </is>
      </c>
      <c r="B30149" t="inlineStr">
        <is>
          <t>f7282d909ed3f5834748995b00b70413f1b43495</t>
        </is>
      </c>
      <c r="C30149" t="inlineStr">
        <is>
          <t>2020-10-14 10:16:16+00:00</t>
        </is>
      </c>
      <c r="D30149" t="inlineStr">
        <is>
          <t>verchange</t>
        </is>
      </c>
      <c r="E30149" t="inlineStr">
        <is>
          <t>ovsdbapp</t>
        </is>
      </c>
      <c r="F30149" t="inlineStr">
        <is>
          <t>&gt;=1.3.0</t>
        </is>
      </c>
      <c r="G30149" t="inlineStr">
        <is>
          <t>ovsdbapp</t>
        </is>
      </c>
      <c r="H30149" t="inlineStr">
        <is>
          <t>&gt;=1.0.0</t>
        </is>
      </c>
    </row>
    <row r="30150">
      <c r="A30150" t="inlineStr">
        <is>
          <t>neutron</t>
        </is>
      </c>
      <c r="B30150" t="inlineStr">
        <is>
          <t>f7282d909ed3f5834748995b00b70413f1b43495</t>
        </is>
      </c>
      <c r="C30150" t="inlineStr">
        <is>
          <t>2020-10-14 10:16:16+00:00</t>
        </is>
      </c>
      <c r="D30150" t="inlineStr">
        <is>
          <t>verchange</t>
        </is>
      </c>
      <c r="E30150" t="inlineStr">
        <is>
          <t>oslo.i18n</t>
        </is>
      </c>
      <c r="F30150" t="inlineStr">
        <is>
          <t>&gt;=3.20.0</t>
        </is>
      </c>
      <c r="G30150" t="inlineStr">
        <is>
          <t>oslo.i18n</t>
        </is>
      </c>
      <c r="H30150" t="inlineStr">
        <is>
          <t>&gt;=3.15.3</t>
        </is>
      </c>
    </row>
    <row r="30151">
      <c r="A30151" t="inlineStr">
        <is>
          <t>neutron</t>
        </is>
      </c>
      <c r="B30151" t="inlineStr">
        <is>
          <t>f7282d909ed3f5834748995b00b70413f1b43495</t>
        </is>
      </c>
      <c r="C30151" t="inlineStr">
        <is>
          <t>2020-10-14 10:16:16+00:00</t>
        </is>
      </c>
      <c r="D30151" t="inlineStr">
        <is>
          <t>add</t>
        </is>
      </c>
      <c r="E30151" t="inlineStr">
        <is>
          <t>wmi</t>
        </is>
      </c>
      <c r="F30151" t="inlineStr">
        <is>
          <t>&gt;=1.4.9</t>
        </is>
      </c>
      <c r="G30151" t="inlineStr"/>
      <c r="H30151" t="inlineStr"/>
    </row>
    <row r="30152">
      <c r="A30152" t="inlineStr">
        <is>
          <t>neutron</t>
        </is>
      </c>
      <c r="B30152" t="inlineStr">
        <is>
          <t>f7282d909ed3f5834748995b00b70413f1b43495</t>
        </is>
      </c>
      <c r="C30152" t="inlineStr">
        <is>
          <t>2020-10-14 10:16:16+00:00</t>
        </is>
      </c>
      <c r="D30152" t="inlineStr">
        <is>
          <t>rem</t>
        </is>
      </c>
      <c r="E30152" t="inlineStr"/>
      <c r="F30152" t="inlineStr"/>
      <c r="G30152" t="inlineStr">
        <is>
          <t>six</t>
        </is>
      </c>
      <c r="H30152" t="inlineStr">
        <is>
          <t>&gt;=1.10.0</t>
        </is>
      </c>
    </row>
    <row r="30153">
      <c r="A30153" t="inlineStr">
        <is>
          <t>neutron</t>
        </is>
      </c>
      <c r="B30153" t="inlineStr">
        <is>
          <t>c631119117f1c21341e57739d4a4aeeff8764fd7</t>
        </is>
      </c>
      <c r="C30153" t="inlineStr">
        <is>
          <t>2021-01-28 10:55:46+00:00</t>
        </is>
      </c>
      <c r="D30153" t="inlineStr">
        <is>
          <t>verchange</t>
        </is>
      </c>
      <c r="E30153" t="inlineStr">
        <is>
          <t>ovsdbapp</t>
        </is>
      </c>
      <c r="F30153" t="inlineStr">
        <is>
          <t>&gt;=0.12.1</t>
        </is>
      </c>
      <c r="G30153" t="inlineStr">
        <is>
          <t>ovsdbapp</t>
        </is>
      </c>
      <c r="H30153" t="inlineStr">
        <is>
          <t>&gt;=0.9.1</t>
        </is>
      </c>
    </row>
    <row r="30154">
      <c r="A30154" t="inlineStr">
        <is>
          <t>neutron</t>
        </is>
      </c>
      <c r="B30154" t="inlineStr">
        <is>
          <t>c631119117f1c21341e57739d4a4aeeff8764fd7</t>
        </is>
      </c>
      <c r="C30154" t="inlineStr">
        <is>
          <t>2021-01-28 10:55:46+00:00</t>
        </is>
      </c>
      <c r="D30154" t="inlineStr">
        <is>
          <t>verchange</t>
        </is>
      </c>
      <c r="E30154" t="inlineStr">
        <is>
          <t>keystoneauth1</t>
        </is>
      </c>
      <c r="F30154" t="inlineStr">
        <is>
          <t>&gt;=3.14.0</t>
        </is>
      </c>
      <c r="G30154" t="inlineStr">
        <is>
          <t>keystoneauth1</t>
        </is>
      </c>
      <c r="H30154" t="inlineStr">
        <is>
          <t>&gt;=3.4.0</t>
        </is>
      </c>
    </row>
    <row r="30155">
      <c r="A30155" t="inlineStr">
        <is>
          <t>neutron</t>
        </is>
      </c>
      <c r="B30155" t="inlineStr">
        <is>
          <t>c631119117f1c21341e57739d4a4aeeff8764fd7</t>
        </is>
      </c>
      <c r="C30155" t="inlineStr">
        <is>
          <t>2021-01-28 10:55:46+00:00</t>
        </is>
      </c>
      <c r="D30155" t="inlineStr">
        <is>
          <t>verchange</t>
        </is>
      </c>
      <c r="E30155" t="inlineStr">
        <is>
          <t>debtcollector</t>
        </is>
      </c>
      <c r="F30155" t="inlineStr">
        <is>
          <t>&gt;=1.19.0</t>
        </is>
      </c>
      <c r="G30155" t="inlineStr">
        <is>
          <t>debtcollector</t>
        </is>
      </c>
      <c r="H30155" t="inlineStr">
        <is>
          <t>&gt;=1.2.0</t>
        </is>
      </c>
    </row>
    <row r="30156">
      <c r="A30156" t="inlineStr">
        <is>
          <t>neutron</t>
        </is>
      </c>
      <c r="B30156" t="inlineStr">
        <is>
          <t>0a02297ea944896328bbb5722d05d8225609f36f</t>
        </is>
      </c>
      <c r="C30156" t="inlineStr">
        <is>
          <t>2021-01-28 11:00:09+00:00</t>
        </is>
      </c>
      <c r="D30156" t="inlineStr">
        <is>
          <t>verchange</t>
        </is>
      </c>
      <c r="E30156" t="inlineStr">
        <is>
          <t>oslo.context</t>
        </is>
      </c>
      <c r="F30156" t="inlineStr">
        <is>
          <t>&gt;=2.22.0</t>
        </is>
      </c>
      <c r="G30156" t="inlineStr">
        <is>
          <t>oslo.context</t>
        </is>
      </c>
      <c r="H30156" t="inlineStr">
        <is>
          <t>&gt;=2.20.0</t>
        </is>
      </c>
    </row>
    <row r="30157">
      <c r="A30157" t="inlineStr">
        <is>
          <t>neutron</t>
        </is>
      </c>
      <c r="B30157" t="inlineStr">
        <is>
          <t>0a02297ea944896328bbb5722d05d8225609f36f</t>
        </is>
      </c>
      <c r="C30157" t="inlineStr">
        <is>
          <t>2021-01-28 11:00:09+00:00</t>
        </is>
      </c>
      <c r="D30157" t="inlineStr">
        <is>
          <t>verchange</t>
        </is>
      </c>
      <c r="E30157" t="inlineStr">
        <is>
          <t>os-xenapi</t>
        </is>
      </c>
      <c r="F30157" t="inlineStr">
        <is>
          <t>&gt;=0.3.4</t>
        </is>
      </c>
      <c r="G30157" t="inlineStr">
        <is>
          <t>os-xenapi</t>
        </is>
      </c>
      <c r="H30157" t="inlineStr">
        <is>
          <t>&gt;=0.3.1</t>
        </is>
      </c>
    </row>
    <row r="30158">
      <c r="A30158" t="inlineStr">
        <is>
          <t>neutron</t>
        </is>
      </c>
      <c r="B30158" t="inlineStr">
        <is>
          <t>0a02297ea944896328bbb5722d05d8225609f36f</t>
        </is>
      </c>
      <c r="C30158" t="inlineStr">
        <is>
          <t>2021-01-28 11:00:09+00:00</t>
        </is>
      </c>
      <c r="D30158" t="inlineStr">
        <is>
          <t>verchange</t>
        </is>
      </c>
      <c r="E30158" t="inlineStr">
        <is>
          <t>oslo.config</t>
        </is>
      </c>
      <c r="F30158" t="inlineStr">
        <is>
          <t>&gt;=6.0.0</t>
        </is>
      </c>
      <c r="G30158" t="inlineStr">
        <is>
          <t>oslo.config</t>
        </is>
      </c>
      <c r="H30158" t="inlineStr">
        <is>
          <t>&gt;=5.2.0</t>
        </is>
      </c>
    </row>
    <row r="30159">
      <c r="A30159" t="inlineStr">
        <is>
          <t>neutron</t>
        </is>
      </c>
      <c r="B30159" t="inlineStr">
        <is>
          <t>0a02297ea944896328bbb5722d05d8225609f36f</t>
        </is>
      </c>
      <c r="C30159" t="inlineStr">
        <is>
          <t>2021-01-28 11:00:09+00:00</t>
        </is>
      </c>
      <c r="D30159" t="inlineStr">
        <is>
          <t>verchange</t>
        </is>
      </c>
      <c r="E30159" t="inlineStr">
        <is>
          <t>alembic</t>
        </is>
      </c>
      <c r="F30159" t="inlineStr">
        <is>
          <t>&gt;=0.9.6</t>
        </is>
      </c>
      <c r="G30159" t="inlineStr">
        <is>
          <t>alembic</t>
        </is>
      </c>
      <c r="H30159" t="inlineStr">
        <is>
          <t>&gt;=0.8.10</t>
        </is>
      </c>
    </row>
    <row r="30160">
      <c r="A30160" t="inlineStr">
        <is>
          <t>neutron</t>
        </is>
      </c>
      <c r="B30160" t="inlineStr">
        <is>
          <t>0a02297ea944896328bbb5722d05d8225609f36f</t>
        </is>
      </c>
      <c r="C30160" t="inlineStr">
        <is>
          <t>2021-01-28 11:00:09+00:00</t>
        </is>
      </c>
      <c r="D30160" t="inlineStr">
        <is>
          <t>verchange</t>
        </is>
      </c>
      <c r="E30160" t="inlineStr">
        <is>
          <t>oslo.service</t>
        </is>
      </c>
      <c r="F30160" t="inlineStr">
        <is>
          <t>&gt;=1.31.0</t>
        </is>
      </c>
      <c r="G30160" t="inlineStr">
        <is>
          <t>oslo.service</t>
        </is>
      </c>
      <c r="H30160" t="inlineStr">
        <is>
          <t>&gt;=1.24.0;!=1.28.1</t>
        </is>
      </c>
    </row>
    <row r="30161">
      <c r="A30161" t="inlineStr">
        <is>
          <t>neutron</t>
        </is>
      </c>
      <c r="B30161" t="inlineStr">
        <is>
          <t>0a02297ea944896328bbb5722d05d8225609f36f</t>
        </is>
      </c>
      <c r="C30161" t="inlineStr">
        <is>
          <t>2021-01-28 11:00:09+00:00</t>
        </is>
      </c>
      <c r="D30161" t="inlineStr">
        <is>
          <t>verchange</t>
        </is>
      </c>
      <c r="E30161" t="inlineStr">
        <is>
          <t>eventlet</t>
        </is>
      </c>
      <c r="F30161" t="inlineStr">
        <is>
          <t>&gt;=0.22.1</t>
        </is>
      </c>
      <c r="G30161" t="inlineStr">
        <is>
          <t>eventlet</t>
        </is>
      </c>
      <c r="H30161" t="inlineStr">
        <is>
          <t>&gt;=0.21.0</t>
        </is>
      </c>
    </row>
    <row r="30162">
      <c r="A30162" t="inlineStr">
        <is>
          <t>sqlalchemy_jsonfield</t>
        </is>
      </c>
      <c r="B30162" t="inlineStr">
        <is>
          <t>9efb95a65b78d59ce4f3daf9a50468dddaa7af84</t>
        </is>
      </c>
      <c r="C30162" t="inlineStr">
        <is>
          <t>2017-04-19 11:22:27+00:00</t>
        </is>
      </c>
      <c r="D30162" t="inlineStr">
        <is>
          <t>rem</t>
        </is>
      </c>
      <c r="E30162" t="inlineStr"/>
      <c r="F30162" t="inlineStr"/>
      <c r="G30162" t="inlineStr">
        <is>
          <t>sqlalchemy</t>
        </is>
      </c>
      <c r="H30162" t="inlineStr"/>
    </row>
    <row r="30163">
      <c r="A30163" t="inlineStr">
        <is>
          <t>sqlalchemy_jsonfield</t>
        </is>
      </c>
      <c r="B30163" t="inlineStr">
        <is>
          <t>a2af90e64d82a3a28185e1e0828757bf2829be06</t>
        </is>
      </c>
      <c r="C30163" t="inlineStr">
        <is>
          <t>2019-03-06 13:38:29+00:00</t>
        </is>
      </c>
      <c r="D30163" t="inlineStr">
        <is>
          <t>add</t>
        </is>
      </c>
      <c r="E30163" t="inlineStr">
        <is>
          <t>sqlalchemy</t>
        </is>
      </c>
      <c r="F30163" t="inlineStr"/>
      <c r="G30163" t="inlineStr"/>
      <c r="H30163" t="inlineStr"/>
    </row>
    <row r="30164">
      <c r="A30164" t="inlineStr">
        <is>
          <t>sqlalchemy_jsonfield</t>
        </is>
      </c>
      <c r="B30164" t="inlineStr">
        <is>
          <t>a2af90e64d82a3a28185e1e0828757bf2829be06</t>
        </is>
      </c>
      <c r="C30164" t="inlineStr">
        <is>
          <t>2019-03-06 13:38:29+00:00</t>
        </is>
      </c>
      <c r="D30164" t="inlineStr">
        <is>
          <t>add</t>
        </is>
      </c>
      <c r="E30164" t="inlineStr">
        <is>
          <t>typing</t>
        </is>
      </c>
      <c r="F30164" t="inlineStr">
        <is>
          <t>&gt;=3.6</t>
        </is>
      </c>
      <c r="G30164" t="inlineStr"/>
      <c r="H30164" t="inlineStr"/>
    </row>
    <row r="30165">
      <c r="A30165" t="inlineStr">
        <is>
          <t>django-ldap-sync</t>
        </is>
      </c>
      <c r="B30165" t="inlineStr">
        <is>
          <t>d9ad679b32c16cf77b9d025728868fc2e1af41cd</t>
        </is>
      </c>
      <c r="C30165" t="inlineStr">
        <is>
          <t>2017-05-17 16:58:04+00:00</t>
        </is>
      </c>
      <c r="D30165" t="inlineStr">
        <is>
          <t>add</t>
        </is>
      </c>
      <c r="E30165" t="inlineStr">
        <is>
          <t>flake8</t>
        </is>
      </c>
      <c r="F30165">
        <f>=3.3.0</f>
        <v/>
      </c>
      <c r="G30165" t="inlineStr"/>
      <c r="H30165" t="inlineStr"/>
    </row>
    <row r="30166">
      <c r="A30166" t="inlineStr">
        <is>
          <t>django-ldap-sync</t>
        </is>
      </c>
      <c r="B30166" t="inlineStr">
        <is>
          <t>d9ad679b32c16cf77b9d025728868fc2e1af41cd</t>
        </is>
      </c>
      <c r="C30166" t="inlineStr">
        <is>
          <t>2017-05-17 16:58:04+00:00</t>
        </is>
      </c>
      <c r="D30166" t="inlineStr">
        <is>
          <t>add</t>
        </is>
      </c>
      <c r="E30166" t="inlineStr">
        <is>
          <t>mockldap</t>
        </is>
      </c>
      <c r="F30166">
        <f>=0.2.8</f>
        <v/>
      </c>
      <c r="G30166" t="inlineStr"/>
      <c r="H30166" t="inlineStr"/>
    </row>
    <row r="30167">
      <c r="A30167" t="inlineStr">
        <is>
          <t>django-ldap-sync</t>
        </is>
      </c>
      <c r="B30167" t="inlineStr">
        <is>
          <t>d9ad679b32c16cf77b9d025728868fc2e1af41cd</t>
        </is>
      </c>
      <c r="C30167" t="inlineStr">
        <is>
          <t>2017-05-17 16:58:04+00:00</t>
        </is>
      </c>
      <c r="D30167" t="inlineStr">
        <is>
          <t>add</t>
        </is>
      </c>
      <c r="E30167" t="inlineStr">
        <is>
          <t>pytest</t>
        </is>
      </c>
      <c r="F30167">
        <f>=3.0.7</f>
        <v/>
      </c>
      <c r="G30167" t="inlineStr"/>
      <c r="H30167" t="inlineStr"/>
    </row>
    <row r="30168">
      <c r="A30168" t="inlineStr">
        <is>
          <t>django-ldap-sync</t>
        </is>
      </c>
      <c r="B30168" t="inlineStr">
        <is>
          <t>d9ad679b32c16cf77b9d025728868fc2e1af41cd</t>
        </is>
      </c>
      <c r="C30168" t="inlineStr">
        <is>
          <t>2017-05-17 16:58:04+00:00</t>
        </is>
      </c>
      <c r="D30168" t="inlineStr">
        <is>
          <t>add</t>
        </is>
      </c>
      <c r="E30168" t="inlineStr">
        <is>
          <t>pytest-django</t>
        </is>
      </c>
      <c r="F30168">
        <f>=3.1.2</f>
        <v/>
      </c>
      <c r="G30168" t="inlineStr"/>
      <c r="H30168" t="inlineStr"/>
    </row>
    <row r="30169">
      <c r="A30169" t="inlineStr">
        <is>
          <t>django-ldap-sync</t>
        </is>
      </c>
      <c r="B30169" t="inlineStr">
        <is>
          <t>d9ad679b32c16cf77b9d025728868fc2e1af41cd</t>
        </is>
      </c>
      <c r="C30169" t="inlineStr">
        <is>
          <t>2017-05-17 16:58:04+00:00</t>
        </is>
      </c>
      <c r="D30169" t="inlineStr">
        <is>
          <t>add</t>
        </is>
      </c>
      <c r="E30169" t="inlineStr">
        <is>
          <t>pytest-pythonpath</t>
        </is>
      </c>
      <c r="F30169">
        <f>=0.7.1</f>
        <v/>
      </c>
      <c r="G30169" t="inlineStr"/>
      <c r="H30169" t="inlineStr"/>
    </row>
    <row r="30170">
      <c r="A30170" t="inlineStr">
        <is>
          <t>pandas-msgpack</t>
        </is>
      </c>
      <c r="B30170" t="inlineStr">
        <is>
          <t>7db0cf55d7a2b6fea672b8f2f0f992f653e28089</t>
        </is>
      </c>
      <c r="C30170" t="inlineStr">
        <is>
          <t>2017-03-30 18:20:34+00:00</t>
        </is>
      </c>
      <c r="D30170" t="inlineStr">
        <is>
          <t>verchange</t>
        </is>
      </c>
      <c r="E30170" t="inlineStr">
        <is>
          <t>pandas</t>
        </is>
      </c>
      <c r="F30170" t="inlineStr">
        <is>
          <t>&gt;=0.19.2</t>
        </is>
      </c>
      <c r="G30170" t="inlineStr">
        <is>
          <t>pandas</t>
        </is>
      </c>
      <c r="H30170" t="inlineStr"/>
    </row>
    <row r="30171">
      <c r="A30171" t="inlineStr">
        <is>
          <t>pycket</t>
        </is>
      </c>
      <c r="B30171" t="inlineStr">
        <is>
          <t>4881dbc56c4fd07636453d14de17eb26fdc4c384</t>
        </is>
      </c>
      <c r="C30171" t="inlineStr">
        <is>
          <t>2013-03-11 22:46:20+00:00</t>
        </is>
      </c>
      <c r="D30171" t="inlineStr">
        <is>
          <t>add</t>
        </is>
      </c>
      <c r="E30171" t="inlineStr">
        <is>
          <t>Pygments</t>
        </is>
      </c>
      <c r="F30171">
        <f>=1.6</f>
        <v/>
      </c>
      <c r="G30171" t="inlineStr"/>
      <c r="H30171" t="inlineStr"/>
    </row>
    <row r="30172">
      <c r="A30172" t="inlineStr">
        <is>
          <t>pycket</t>
        </is>
      </c>
      <c r="B30172" t="inlineStr">
        <is>
          <t>4881dbc56c4fd07636453d14de17eb26fdc4c384</t>
        </is>
      </c>
      <c r="C30172" t="inlineStr">
        <is>
          <t>2013-03-11 22:46:20+00:00</t>
        </is>
      </c>
      <c r="D30172" t="inlineStr">
        <is>
          <t>add</t>
        </is>
      </c>
      <c r="E30172" t="inlineStr">
        <is>
          <t>argparse</t>
        </is>
      </c>
      <c r="F30172">
        <f>=1.2.1</f>
        <v/>
      </c>
      <c r="G30172" t="inlineStr"/>
      <c r="H30172" t="inlineStr"/>
    </row>
    <row r="30173">
      <c r="A30173" t="inlineStr">
        <is>
          <t>pycket</t>
        </is>
      </c>
      <c r="B30173" t="inlineStr">
        <is>
          <t>4881dbc56c4fd07636453d14de17eb26fdc4c384</t>
        </is>
      </c>
      <c r="C30173" t="inlineStr">
        <is>
          <t>2013-03-11 22:46:20+00:00</t>
        </is>
      </c>
      <c r="D30173" t="inlineStr">
        <is>
          <t>add</t>
        </is>
      </c>
      <c r="E30173" t="inlineStr">
        <is>
          <t>coverage</t>
        </is>
      </c>
      <c r="F30173">
        <f>=3.6</f>
        <v/>
      </c>
      <c r="G30173" t="inlineStr"/>
      <c r="H30173" t="inlineStr"/>
    </row>
    <row r="30174">
      <c r="A30174" t="inlineStr">
        <is>
          <t>pycket</t>
        </is>
      </c>
      <c r="B30174" t="inlineStr">
        <is>
          <t>4881dbc56c4fd07636453d14de17eb26fdc4c384</t>
        </is>
      </c>
      <c r="C30174" t="inlineStr">
        <is>
          <t>2013-03-11 22:46:20+00:00</t>
        </is>
      </c>
      <c r="D30174" t="inlineStr">
        <is>
          <t>add</t>
        </is>
      </c>
      <c r="E30174" t="inlineStr">
        <is>
          <t>flake8</t>
        </is>
      </c>
      <c r="F30174">
        <f>=2.0</f>
        <v/>
      </c>
      <c r="G30174" t="inlineStr"/>
      <c r="H30174" t="inlineStr"/>
    </row>
    <row r="30175">
      <c r="A30175" t="inlineStr">
        <is>
          <t>pycket</t>
        </is>
      </c>
      <c r="B30175" t="inlineStr">
        <is>
          <t>4881dbc56c4fd07636453d14de17eb26fdc4c384</t>
        </is>
      </c>
      <c r="C30175" t="inlineStr">
        <is>
          <t>2013-03-11 22:46:20+00:00</t>
        </is>
      </c>
      <c r="D30175" t="inlineStr">
        <is>
          <t>add</t>
        </is>
      </c>
      <c r="E30175" t="inlineStr">
        <is>
          <t>mccabe</t>
        </is>
      </c>
      <c r="F30175">
        <f>=0.2</f>
        <v/>
      </c>
      <c r="G30175" t="inlineStr"/>
      <c r="H30175" t="inlineStr"/>
    </row>
    <row r="30176">
      <c r="A30176" t="inlineStr">
        <is>
          <t>pycket</t>
        </is>
      </c>
      <c r="B30176" t="inlineStr">
        <is>
          <t>4881dbc56c4fd07636453d14de17eb26fdc4c384</t>
        </is>
      </c>
      <c r="C30176" t="inlineStr">
        <is>
          <t>2013-03-11 22:46:20+00:00</t>
        </is>
      </c>
      <c r="D30176" t="inlineStr">
        <is>
          <t>add</t>
        </is>
      </c>
      <c r="E30176" t="inlineStr">
        <is>
          <t>nose</t>
        </is>
      </c>
      <c r="F30176">
        <f>=1.2.1</f>
        <v/>
      </c>
      <c r="G30176" t="inlineStr"/>
      <c r="H30176" t="inlineStr"/>
    </row>
    <row r="30177">
      <c r="A30177" t="inlineStr">
        <is>
          <t>pycket</t>
        </is>
      </c>
      <c r="B30177" t="inlineStr">
        <is>
          <t>4881dbc56c4fd07636453d14de17eb26fdc4c384</t>
        </is>
      </c>
      <c r="C30177" t="inlineStr">
        <is>
          <t>2013-03-11 22:46:20+00:00</t>
        </is>
      </c>
      <c r="D30177" t="inlineStr">
        <is>
          <t>add</t>
        </is>
      </c>
      <c r="E30177" t="inlineStr">
        <is>
          <t>nose-notify</t>
        </is>
      </c>
      <c r="F30177">
        <f>=0.4.2</f>
        <v/>
      </c>
      <c r="G30177" t="inlineStr"/>
      <c r="H30177" t="inlineStr"/>
    </row>
    <row r="30178">
      <c r="A30178" t="inlineStr">
        <is>
          <t>pycket</t>
        </is>
      </c>
      <c r="B30178" t="inlineStr">
        <is>
          <t>4881dbc56c4fd07636453d14de17eb26fdc4c384</t>
        </is>
      </c>
      <c r="C30178" t="inlineStr">
        <is>
          <t>2013-03-11 22:46:20+00:00</t>
        </is>
      </c>
      <c r="D30178" t="inlineStr">
        <is>
          <t>add</t>
        </is>
      </c>
      <c r="E30178" t="inlineStr">
        <is>
          <t>pep8</t>
        </is>
      </c>
      <c r="F30178">
        <f>=1.4.5</f>
        <v/>
      </c>
      <c r="G30178" t="inlineStr"/>
      <c r="H30178" t="inlineStr"/>
    </row>
    <row r="30179">
      <c r="A30179" t="inlineStr">
        <is>
          <t>pycket</t>
        </is>
      </c>
      <c r="B30179" t="inlineStr">
        <is>
          <t>4881dbc56c4fd07636453d14de17eb26fdc4c384</t>
        </is>
      </c>
      <c r="C30179" t="inlineStr">
        <is>
          <t>2013-03-11 22:46:20+00:00</t>
        </is>
      </c>
      <c r="D30179" t="inlineStr">
        <is>
          <t>add</t>
        </is>
      </c>
      <c r="E30179" t="inlineStr">
        <is>
          <t>pyflakes</t>
        </is>
      </c>
      <c r="F30179">
        <f>=0.6.1</f>
        <v/>
      </c>
      <c r="G30179" t="inlineStr"/>
      <c r="H30179" t="inlineStr"/>
    </row>
    <row r="30180">
      <c r="A30180" t="inlineStr">
        <is>
          <t>pycket</t>
        </is>
      </c>
      <c r="B30180" t="inlineStr">
        <is>
          <t>4881dbc56c4fd07636453d14de17eb26fdc4c384</t>
        </is>
      </c>
      <c r="C30180" t="inlineStr">
        <is>
          <t>2013-03-11 22:46:20+00:00</t>
        </is>
      </c>
      <c r="D30180" t="inlineStr">
        <is>
          <t>add</t>
        </is>
      </c>
      <c r="E30180" t="inlineStr">
        <is>
          <t>redis</t>
        </is>
      </c>
      <c r="F30180">
        <f>=2.7.2</f>
        <v/>
      </c>
      <c r="G30180" t="inlineStr"/>
      <c r="H30180" t="inlineStr"/>
    </row>
    <row r="30181">
      <c r="A30181" t="inlineStr">
        <is>
          <t>pycket</t>
        </is>
      </c>
      <c r="B30181" t="inlineStr">
        <is>
          <t>4881dbc56c4fd07636453d14de17eb26fdc4c384</t>
        </is>
      </c>
      <c r="C30181" t="inlineStr">
        <is>
          <t>2013-03-11 22:46:20+00:00</t>
        </is>
      </c>
      <c r="D30181" t="inlineStr">
        <is>
          <t>add</t>
        </is>
      </c>
      <c r="E30181" t="inlineStr">
        <is>
          <t>termcolor</t>
        </is>
      </c>
      <c r="F30181">
        <f>=1.0.1</f>
        <v/>
      </c>
      <c r="G30181" t="inlineStr"/>
      <c r="H30181" t="inlineStr"/>
    </row>
    <row r="30182">
      <c r="A30182" t="inlineStr">
        <is>
          <t>pycket</t>
        </is>
      </c>
      <c r="B30182" t="inlineStr">
        <is>
          <t>4881dbc56c4fd07636453d14de17eb26fdc4c384</t>
        </is>
      </c>
      <c r="C30182" t="inlineStr">
        <is>
          <t>2013-03-11 22:46:20+00:00</t>
        </is>
      </c>
      <c r="D30182" t="inlineStr">
        <is>
          <t>add</t>
        </is>
      </c>
      <c r="E30182" t="inlineStr">
        <is>
          <t>tornado</t>
        </is>
      </c>
      <c r="F30182">
        <f>=2.4.1</f>
        <v/>
      </c>
      <c r="G30182" t="inlineStr"/>
      <c r="H30182" t="inlineStr"/>
    </row>
    <row r="30183">
      <c r="A30183" t="inlineStr">
        <is>
          <t>pycket</t>
        </is>
      </c>
      <c r="B30183" t="inlineStr">
        <is>
          <t>4881dbc56c4fd07636453d14de17eb26fdc4c384</t>
        </is>
      </c>
      <c r="C30183" t="inlineStr">
        <is>
          <t>2013-03-11 22:46:20+00:00</t>
        </is>
      </c>
      <c r="D30183" t="inlineStr">
        <is>
          <t>add</t>
        </is>
      </c>
      <c r="E30183" t="inlineStr">
        <is>
          <t>xtraceback</t>
        </is>
      </c>
      <c r="F30183">
        <f>=0.3.3</f>
        <v/>
      </c>
      <c r="G30183" t="inlineStr"/>
      <c r="H30183" t="inlineStr"/>
    </row>
    <row r="30184">
      <c r="A30184" t="inlineStr">
        <is>
          <t>pycket</t>
        </is>
      </c>
      <c r="B30184" t="inlineStr">
        <is>
          <t>4881dbc56c4fd07636453d14de17eb26fdc4c384</t>
        </is>
      </c>
      <c r="C30184" t="inlineStr">
        <is>
          <t>2013-03-11 22:46:20+00:00</t>
        </is>
      </c>
      <c r="D30184" t="inlineStr">
        <is>
          <t>add</t>
        </is>
      </c>
      <c r="E30184" t="inlineStr">
        <is>
          <t>yanc</t>
        </is>
      </c>
      <c r="F30184">
        <f>=0.2.3</f>
        <v/>
      </c>
      <c r="G30184" t="inlineStr"/>
      <c r="H30184" t="inlineStr"/>
    </row>
    <row r="30185">
      <c r="A30185" t="inlineStr">
        <is>
          <t>os-refresh-config</t>
        </is>
      </c>
      <c r="B30185" t="inlineStr">
        <is>
          <t>9963e411cc51ef4b3a248d55e7ba5a71dbe510b6</t>
        </is>
      </c>
      <c r="C30185" t="inlineStr">
        <is>
          <t>2014-03-01 09:06:49+00:00</t>
        </is>
      </c>
      <c r="D30185" t="inlineStr">
        <is>
          <t>add</t>
        </is>
      </c>
      <c r="E30185" t="inlineStr">
        <is>
          <t>argparse</t>
        </is>
      </c>
      <c r="F30185" t="inlineStr"/>
      <c r="G30185" t="inlineStr"/>
      <c r="H30185" t="inlineStr"/>
    </row>
    <row r="30186">
      <c r="A30186" t="inlineStr">
        <is>
          <t>os-refresh-config</t>
        </is>
      </c>
      <c r="B30186" t="inlineStr">
        <is>
          <t>51248398a367a53a3e9e6304ba359a823b479373</t>
        </is>
      </c>
      <c r="C30186" t="inlineStr">
        <is>
          <t>2014-03-27 12:46:23+00:00</t>
        </is>
      </c>
      <c r="D30186" t="inlineStr">
        <is>
          <t>verchange</t>
        </is>
      </c>
      <c r="E30186" t="inlineStr">
        <is>
          <t>pbr</t>
        </is>
      </c>
      <c r="F30186" t="inlineStr">
        <is>
          <t>&lt;1.0;&gt;=0.6</t>
        </is>
      </c>
      <c r="G30186" t="inlineStr">
        <is>
          <t>pbr</t>
        </is>
      </c>
      <c r="H30186" t="inlineStr">
        <is>
          <t>&lt;1.0;&gt;=0.5.21</t>
        </is>
      </c>
    </row>
    <row r="30187">
      <c r="A30187" t="inlineStr">
        <is>
          <t>os-refresh-config</t>
        </is>
      </c>
      <c r="B30187" t="inlineStr">
        <is>
          <t>b75293b691894e1d77230435d60fec16a1f63133</t>
        </is>
      </c>
      <c r="C30187" t="inlineStr">
        <is>
          <t>2014-04-25 15:11:02+00:00</t>
        </is>
      </c>
      <c r="D30187" t="inlineStr">
        <is>
          <t>verchange</t>
        </is>
      </c>
      <c r="E30187" t="inlineStr">
        <is>
          <t>pbr</t>
        </is>
      </c>
      <c r="F30187" t="inlineStr">
        <is>
          <t>&lt;1.0;&gt;=0.6;!=0.7</t>
        </is>
      </c>
      <c r="G30187" t="inlineStr">
        <is>
          <t>pbr</t>
        </is>
      </c>
      <c r="H30187" t="inlineStr">
        <is>
          <t>&lt;1.0;&gt;=0.6</t>
        </is>
      </c>
    </row>
    <row r="30188">
      <c r="A30188" t="inlineStr">
        <is>
          <t>os-refresh-config</t>
        </is>
      </c>
      <c r="B30188" t="inlineStr">
        <is>
          <t>ac05221c4ca5a8932a95975e5aca81303a863955</t>
        </is>
      </c>
      <c r="C30188" t="inlineStr">
        <is>
          <t>2015-10-19 20:46:11+00:00</t>
        </is>
      </c>
      <c r="D30188" t="inlineStr">
        <is>
          <t>verchange</t>
        </is>
      </c>
      <c r="E30188" t="inlineStr">
        <is>
          <t>pbr</t>
        </is>
      </c>
      <c r="F30188" t="inlineStr">
        <is>
          <t>&gt;=1.6</t>
        </is>
      </c>
      <c r="G30188" t="inlineStr">
        <is>
          <t>pbr</t>
        </is>
      </c>
      <c r="H30188" t="inlineStr">
        <is>
          <t>&lt;1.0;&gt;=0.6;!=0.7</t>
        </is>
      </c>
    </row>
    <row r="30189">
      <c r="A30189" t="inlineStr">
        <is>
          <t>os-refresh-config</t>
        </is>
      </c>
      <c r="B30189" t="inlineStr">
        <is>
          <t>1d828fa0dd91bb1e1824883e3202da2e8dfa148e</t>
        </is>
      </c>
      <c r="C30189" t="inlineStr">
        <is>
          <t>2016-10-06 13:16:04+00:00</t>
        </is>
      </c>
      <c r="D30189" t="inlineStr">
        <is>
          <t>verchange</t>
        </is>
      </c>
      <c r="E30189" t="inlineStr">
        <is>
          <t>pbr</t>
        </is>
      </c>
      <c r="F30189" t="inlineStr">
        <is>
          <t>&gt;=1.6</t>
        </is>
      </c>
      <c r="G30189" t="inlineStr">
        <is>
          <t>pbr</t>
        </is>
      </c>
      <c r="H30189" t="inlineStr">
        <is>
          <t>&gt;=1.6</t>
        </is>
      </c>
    </row>
    <row r="30190">
      <c r="A30190" t="inlineStr">
        <is>
          <t>os-refresh-config</t>
        </is>
      </c>
      <c r="B30190" t="inlineStr">
        <is>
          <t>1d828fa0dd91bb1e1824883e3202da2e8dfa148e</t>
        </is>
      </c>
      <c r="C30190" t="inlineStr">
        <is>
          <t>2016-10-06 13:16:04+00:00</t>
        </is>
      </c>
      <c r="D30190" t="inlineStr">
        <is>
          <t>add</t>
        </is>
      </c>
      <c r="E30190" t="inlineStr">
        <is>
          <t>dib-utils</t>
        </is>
      </c>
      <c r="F30190" t="inlineStr"/>
      <c r="G30190" t="inlineStr"/>
      <c r="H30190" t="inlineStr"/>
    </row>
    <row r="30191">
      <c r="A30191" t="inlineStr">
        <is>
          <t>os-refresh-config</t>
        </is>
      </c>
      <c r="B30191" t="inlineStr">
        <is>
          <t>1d828fa0dd91bb1e1824883e3202da2e8dfa148e</t>
        </is>
      </c>
      <c r="C30191" t="inlineStr">
        <is>
          <t>2016-10-06 13:16:04+00:00</t>
        </is>
      </c>
      <c r="D30191" t="inlineStr">
        <is>
          <t>add</t>
        </is>
      </c>
      <c r="E30191" t="inlineStr">
        <is>
          <t>psutil</t>
        </is>
      </c>
      <c r="F30191" t="inlineStr">
        <is>
          <t>&gt;=1.1.1;&lt;2.0.0</t>
        </is>
      </c>
      <c r="G30191" t="inlineStr"/>
      <c r="H30191" t="inlineStr"/>
    </row>
    <row r="30192">
      <c r="A30192" t="inlineStr">
        <is>
          <t>os-refresh-config</t>
        </is>
      </c>
      <c r="B30192" t="inlineStr">
        <is>
          <t>1d828fa0dd91bb1e1824883e3202da2e8dfa148e</t>
        </is>
      </c>
      <c r="C30192" t="inlineStr">
        <is>
          <t>2016-10-06 13:16:04+00:00</t>
        </is>
      </c>
      <c r="D30192" t="inlineStr">
        <is>
          <t>rem</t>
        </is>
      </c>
      <c r="E30192" t="inlineStr"/>
      <c r="F30192" t="inlineStr"/>
      <c r="G30192" t="inlineStr">
        <is>
          <t>argparse</t>
        </is>
      </c>
      <c r="H30192" t="inlineStr"/>
    </row>
    <row r="30193">
      <c r="A30193" t="inlineStr">
        <is>
          <t>os-refresh-config</t>
        </is>
      </c>
      <c r="B30193" t="inlineStr">
        <is>
          <t>8b3d3f8e12f73ddaa80f16c56c6fac948a940a14</t>
        </is>
      </c>
      <c r="C30193" t="inlineStr">
        <is>
          <t>2017-01-03 00:12:41+00:00</t>
        </is>
      </c>
      <c r="D30193" t="inlineStr">
        <is>
          <t>verchange</t>
        </is>
      </c>
      <c r="E30193" t="inlineStr">
        <is>
          <t>psutil</t>
        </is>
      </c>
      <c r="F30193" t="inlineStr">
        <is>
          <t>&gt;=1.1.1;&lt;2.0.0</t>
        </is>
      </c>
      <c r="G30193" t="inlineStr">
        <is>
          <t>psutil</t>
        </is>
      </c>
      <c r="H30193" t="inlineStr">
        <is>
          <t>&gt;=1.1.1;&lt;2.0.0</t>
        </is>
      </c>
    </row>
    <row r="30194">
      <c r="A30194" t="inlineStr">
        <is>
          <t>os-refresh-config</t>
        </is>
      </c>
      <c r="B30194" t="inlineStr">
        <is>
          <t>8b3d3f8e12f73ddaa80f16c56c6fac948a940a14</t>
        </is>
      </c>
      <c r="C30194" t="inlineStr">
        <is>
          <t>2017-01-03 00:12:41+00:00</t>
        </is>
      </c>
      <c r="D30194" t="inlineStr">
        <is>
          <t>verchange</t>
        </is>
      </c>
      <c r="E30194" t="inlineStr">
        <is>
          <t>dib-utils</t>
        </is>
      </c>
      <c r="F30194" t="inlineStr"/>
      <c r="G30194" t="inlineStr">
        <is>
          <t>dib-utils</t>
        </is>
      </c>
      <c r="H30194" t="inlineStr"/>
    </row>
    <row r="30195">
      <c r="A30195" t="inlineStr">
        <is>
          <t>os-refresh-config</t>
        </is>
      </c>
      <c r="B30195" t="inlineStr">
        <is>
          <t>85e9a93481dd2081fc9cfee836eafbde50aae0ca</t>
        </is>
      </c>
      <c r="C30195" t="inlineStr">
        <is>
          <t>2017-03-06 19:27:08+00:00</t>
        </is>
      </c>
      <c r="D30195" t="inlineStr">
        <is>
          <t>verchange</t>
        </is>
      </c>
      <c r="E30195" t="inlineStr">
        <is>
          <t>psutil</t>
        </is>
      </c>
      <c r="F30195" t="inlineStr">
        <is>
          <t>&gt;=3.0.1</t>
        </is>
      </c>
      <c r="G30195" t="inlineStr">
        <is>
          <t>psutil</t>
        </is>
      </c>
      <c r="H30195" t="inlineStr">
        <is>
          <t>&gt;=1.1.1;&lt;2.0.0</t>
        </is>
      </c>
    </row>
    <row r="30196">
      <c r="A30196" t="inlineStr">
        <is>
          <t>os-refresh-config</t>
        </is>
      </c>
      <c r="B30196" t="inlineStr">
        <is>
          <t>85e9a93481dd2081fc9cfee836eafbde50aae0ca</t>
        </is>
      </c>
      <c r="C30196" t="inlineStr">
        <is>
          <t>2017-03-06 19:27:08+00:00</t>
        </is>
      </c>
      <c r="D30196" t="inlineStr">
        <is>
          <t>verchange</t>
        </is>
      </c>
      <c r="E30196" t="inlineStr">
        <is>
          <t>pbr</t>
        </is>
      </c>
      <c r="F30196" t="inlineStr">
        <is>
          <t>&gt;=1.8</t>
        </is>
      </c>
      <c r="G30196" t="inlineStr">
        <is>
          <t>pbr</t>
        </is>
      </c>
      <c r="H30196" t="inlineStr">
        <is>
          <t>&gt;=1.6</t>
        </is>
      </c>
    </row>
    <row r="30197">
      <c r="A30197" t="inlineStr">
        <is>
          <t>os-refresh-config</t>
        </is>
      </c>
      <c r="B30197" t="inlineStr">
        <is>
          <t>5d68491b0571e53350310667fcfab6a67553c7b7</t>
        </is>
      </c>
      <c r="C30197" t="inlineStr">
        <is>
          <t>2017-04-28 01:04:24+00:00</t>
        </is>
      </c>
      <c r="D30197" t="inlineStr">
        <is>
          <t>verchange</t>
        </is>
      </c>
      <c r="E30197" t="inlineStr">
        <is>
          <t>pbr</t>
        </is>
      </c>
      <c r="F30197" t="inlineStr">
        <is>
          <t>&lt;2.0.0;&gt;=1.8</t>
        </is>
      </c>
      <c r="G30197" t="inlineStr">
        <is>
          <t>pbr</t>
        </is>
      </c>
      <c r="H30197" t="inlineStr">
        <is>
          <t>&gt;=1.8</t>
        </is>
      </c>
    </row>
    <row r="30198">
      <c r="A30198" t="inlineStr">
        <is>
          <t>os-refresh-config</t>
        </is>
      </c>
      <c r="B30198" t="inlineStr">
        <is>
          <t>f80ee22e8c3306ce5f4bb4220c870638cced33ae</t>
        </is>
      </c>
      <c r="C30198" t="inlineStr">
        <is>
          <t>2017-05-31 20:17:25+00:00</t>
        </is>
      </c>
      <c r="D30198" t="inlineStr">
        <is>
          <t>verchange</t>
        </is>
      </c>
      <c r="E30198" t="inlineStr">
        <is>
          <t>psutil</t>
        </is>
      </c>
      <c r="F30198" t="inlineStr">
        <is>
          <t>&gt;=3.2.2</t>
        </is>
      </c>
      <c r="G30198" t="inlineStr">
        <is>
          <t>psutil</t>
        </is>
      </c>
      <c r="H30198" t="inlineStr">
        <is>
          <t>&gt;=3.0.1</t>
        </is>
      </c>
    </row>
    <row r="30199">
      <c r="A30199" t="inlineStr">
        <is>
          <t>os-refresh-config</t>
        </is>
      </c>
      <c r="B30199" t="inlineStr">
        <is>
          <t>f80ee22e8c3306ce5f4bb4220c870638cced33ae</t>
        </is>
      </c>
      <c r="C30199" t="inlineStr">
        <is>
          <t>2017-05-31 20:17:25+00:00</t>
        </is>
      </c>
      <c r="D30199" t="inlineStr">
        <is>
          <t>verchange</t>
        </is>
      </c>
      <c r="E30199" t="inlineStr">
        <is>
          <t>pbr</t>
        </is>
      </c>
      <c r="F30199" t="inlineStr">
        <is>
          <t>&gt;=2.0.0;!=2.1.0</t>
        </is>
      </c>
      <c r="G30199" t="inlineStr">
        <is>
          <t>pbr</t>
        </is>
      </c>
      <c r="H30199" t="inlineStr">
        <is>
          <t>&lt;2.0.0;&gt;=1.8</t>
        </is>
      </c>
    </row>
    <row r="30200">
      <c r="A30200" t="inlineStr">
        <is>
          <t>os-refresh-config</t>
        </is>
      </c>
      <c r="B30200" t="inlineStr">
        <is>
          <t>41eabb33ed5bec4bccc7df2396d6edf66f50b765</t>
        </is>
      </c>
      <c r="C30200" t="inlineStr">
        <is>
          <t>2017-09-05 16:09:42+00:00</t>
        </is>
      </c>
      <c r="D30200" t="inlineStr">
        <is>
          <t>verchange</t>
        </is>
      </c>
      <c r="E30200" t="inlineStr">
        <is>
          <t>pbr</t>
        </is>
      </c>
      <c r="F30200" t="inlineStr">
        <is>
          <t>&gt;=1.8</t>
        </is>
      </c>
      <c r="G30200" t="inlineStr">
        <is>
          <t>pbr</t>
        </is>
      </c>
      <c r="H30200" t="inlineStr">
        <is>
          <t>&lt;2.0.0;&gt;=1.8</t>
        </is>
      </c>
    </row>
    <row r="30201">
      <c r="A30201" t="inlineStr">
        <is>
          <t>os-refresh-config</t>
        </is>
      </c>
      <c r="B30201" t="inlineStr">
        <is>
          <t>1c38f870605c65cbc61d718266ed0798d9a479ba</t>
        </is>
      </c>
      <c r="C30201" t="inlineStr">
        <is>
          <t>2017-10-27 16:04:05+00:00</t>
        </is>
      </c>
      <c r="D30201" t="inlineStr">
        <is>
          <t>verchange</t>
        </is>
      </c>
      <c r="E30201" t="inlineStr">
        <is>
          <t>dib-utils</t>
        </is>
      </c>
      <c r="F30201" t="inlineStr">
        <is>
          <t>&gt;=0.0.8</t>
        </is>
      </c>
      <c r="G30201" t="inlineStr">
        <is>
          <t>dib-utils</t>
        </is>
      </c>
      <c r="H30201" t="inlineStr"/>
    </row>
    <row r="30202">
      <c r="A30202" t="inlineStr">
        <is>
          <t>PGPy</t>
        </is>
      </c>
      <c r="B30202" t="inlineStr">
        <is>
          <t>7138adedbd62fa22777fe52c415fac0d9b15914f</t>
        </is>
      </c>
      <c r="C30202" t="inlineStr">
        <is>
          <t>2014-07-21 05:34:17+00:00</t>
        </is>
      </c>
      <c r="D30202" t="inlineStr">
        <is>
          <t>verchange</t>
        </is>
      </c>
      <c r="E30202" t="inlineStr">
        <is>
          <t>cryptography</t>
        </is>
      </c>
      <c r="F30202">
        <f>=0.4</f>
        <v/>
      </c>
      <c r="G30202" t="inlineStr">
        <is>
          <t>cryptography</t>
        </is>
      </c>
      <c r="H30202">
        <f>=0.3</f>
        <v/>
      </c>
    </row>
    <row r="30203">
      <c r="A30203" t="inlineStr">
        <is>
          <t>PGPy</t>
        </is>
      </c>
      <c r="B30203" t="inlineStr">
        <is>
          <t>003329f4ba87ea79c3c7eea9490dcf12f23e415d</t>
        </is>
      </c>
      <c r="C30203" t="inlineStr">
        <is>
          <t>2014-11-10 20:04:40+00:00</t>
        </is>
      </c>
      <c r="D30203" t="inlineStr">
        <is>
          <t>verchange</t>
        </is>
      </c>
      <c r="E30203" t="inlineStr">
        <is>
          <t>cryptography</t>
        </is>
      </c>
      <c r="F30203">
        <f>=0.6</f>
        <v/>
      </c>
      <c r="G30203" t="inlineStr">
        <is>
          <t>cryptography</t>
        </is>
      </c>
      <c r="H30203">
        <f>=0.4</f>
        <v/>
      </c>
    </row>
    <row r="30204">
      <c r="A30204" t="inlineStr">
        <is>
          <t>PGPy</t>
        </is>
      </c>
      <c r="B30204" t="inlineStr">
        <is>
          <t>003329f4ba87ea79c3c7eea9490dcf12f23e415d</t>
        </is>
      </c>
      <c r="C30204" t="inlineStr">
        <is>
          <t>2014-11-10 20:04:40+00:00</t>
        </is>
      </c>
      <c r="D30204" t="inlineStr">
        <is>
          <t>add</t>
        </is>
      </c>
      <c r="E30204" t="inlineStr">
        <is>
          <t>six</t>
        </is>
      </c>
      <c r="F30204" t="inlineStr">
        <is>
          <t>&gt;=1.7.2</t>
        </is>
      </c>
      <c r="G30204" t="inlineStr"/>
      <c r="H30204" t="inlineStr"/>
    </row>
    <row r="30205">
      <c r="A30205" t="inlineStr">
        <is>
          <t>PGPy</t>
        </is>
      </c>
      <c r="B30205" t="inlineStr">
        <is>
          <t>003329f4ba87ea79c3c7eea9490dcf12f23e415d</t>
        </is>
      </c>
      <c r="C30205" t="inlineStr">
        <is>
          <t>2014-11-10 20:04:40+00:00</t>
        </is>
      </c>
      <c r="D30205" t="inlineStr">
        <is>
          <t>add</t>
        </is>
      </c>
      <c r="E30205" t="inlineStr">
        <is>
          <t>singledispatch</t>
        </is>
      </c>
      <c r="F30205" t="inlineStr"/>
      <c r="G30205" t="inlineStr"/>
      <c r="H30205" t="inlineStr"/>
    </row>
    <row r="30206">
      <c r="A30206" t="inlineStr">
        <is>
          <t>PGPy</t>
        </is>
      </c>
      <c r="B30206" t="inlineStr">
        <is>
          <t>003329f4ba87ea79c3c7eea9490dcf12f23e415d</t>
        </is>
      </c>
      <c r="C30206" t="inlineStr">
        <is>
          <t>2014-11-10 20:04:40+00:00</t>
        </is>
      </c>
      <c r="D30206" t="inlineStr">
        <is>
          <t>rem</t>
        </is>
      </c>
      <c r="E30206" t="inlineStr"/>
      <c r="F30206" t="inlineStr"/>
      <c r="G30206" t="inlineStr">
        <is>
          <t>requests</t>
        </is>
      </c>
      <c r="H30206" t="inlineStr"/>
    </row>
    <row r="30207">
      <c r="A30207" t="inlineStr">
        <is>
          <t>PGPy</t>
        </is>
      </c>
      <c r="B30207" t="inlineStr">
        <is>
          <t>1614940f81bcd86d246d529649664fbf3afb5e2d</t>
        </is>
      </c>
      <c r="C30207" t="inlineStr">
        <is>
          <t>2016-04-22 04:52:38+00:00</t>
        </is>
      </c>
      <c r="D30207" t="inlineStr">
        <is>
          <t>verchange</t>
        </is>
      </c>
      <c r="E30207" t="inlineStr">
        <is>
          <t>six</t>
        </is>
      </c>
      <c r="F30207" t="inlineStr">
        <is>
          <t>&gt;=1.9.0</t>
        </is>
      </c>
      <c r="G30207" t="inlineStr">
        <is>
          <t>six</t>
        </is>
      </c>
      <c r="H30207" t="inlineStr">
        <is>
          <t>&gt;=1.7.2</t>
        </is>
      </c>
    </row>
    <row r="30208">
      <c r="A30208" t="inlineStr">
        <is>
          <t>PGPy</t>
        </is>
      </c>
      <c r="B30208" t="inlineStr">
        <is>
          <t>1614940f81bcd86d246d529649664fbf3afb5e2d</t>
        </is>
      </c>
      <c r="C30208" t="inlineStr">
        <is>
          <t>2016-04-22 04:52:38+00:00</t>
        </is>
      </c>
      <c r="D30208" t="inlineStr">
        <is>
          <t>verchange</t>
        </is>
      </c>
      <c r="E30208" t="inlineStr">
        <is>
          <t>cryptography</t>
        </is>
      </c>
      <c r="F30208" t="inlineStr">
        <is>
          <t>&gt;=1.1</t>
        </is>
      </c>
      <c r="G30208" t="inlineStr">
        <is>
          <t>cryptography</t>
        </is>
      </c>
      <c r="H30208">
        <f>=0.6</f>
        <v/>
      </c>
    </row>
    <row r="30209">
      <c r="A30209" t="inlineStr">
        <is>
          <t>PGPy</t>
        </is>
      </c>
      <c r="B30209" t="inlineStr">
        <is>
          <t>1614940f81bcd86d246d529649664fbf3afb5e2d</t>
        </is>
      </c>
      <c r="C30209" t="inlineStr">
        <is>
          <t>2016-04-22 04:52:38+00:00</t>
        </is>
      </c>
      <c r="D30209" t="inlineStr">
        <is>
          <t>add</t>
        </is>
      </c>
      <c r="E30209" t="inlineStr">
        <is>
          <t>pyasn1</t>
        </is>
      </c>
      <c r="F30209" t="inlineStr"/>
      <c r="G30209" t="inlineStr"/>
      <c r="H30209" t="inlineStr"/>
    </row>
    <row r="30210">
      <c r="A30210" t="inlineStr">
        <is>
          <t>napalm-ios</t>
        </is>
      </c>
      <c r="B30210" t="inlineStr">
        <is>
          <t>829b15df4777c7cab5c26e8bb417e0ae8960140d</t>
        </is>
      </c>
      <c r="C30210" t="inlineStr">
        <is>
          <t>2016-04-14 09:59:33+00:00</t>
        </is>
      </c>
      <c r="D30210" t="inlineStr">
        <is>
          <t>verchange</t>
        </is>
      </c>
      <c r="E30210" t="inlineStr">
        <is>
          <t>netmiko</t>
        </is>
      </c>
      <c r="F30210" t="inlineStr">
        <is>
          <t>&gt;=0.4.3</t>
        </is>
      </c>
      <c r="G30210" t="inlineStr">
        <is>
          <t>netmiko</t>
        </is>
      </c>
      <c r="H30210" t="inlineStr"/>
    </row>
    <row r="30211">
      <c r="A30211" t="inlineStr">
        <is>
          <t>napalm-ios</t>
        </is>
      </c>
      <c r="B30211" t="inlineStr">
        <is>
          <t>61b940a7419e773c8a7046869bd3c6a816913056</t>
        </is>
      </c>
      <c r="C30211" t="inlineStr">
        <is>
          <t>2016-05-19 09:27:33+00:00</t>
        </is>
      </c>
      <c r="D30211" t="inlineStr">
        <is>
          <t>verchange</t>
        </is>
      </c>
      <c r="E30211" t="inlineStr">
        <is>
          <t>netmiko</t>
        </is>
      </c>
      <c r="F30211" t="inlineStr">
        <is>
          <t>&gt;=0.5.0</t>
        </is>
      </c>
      <c r="G30211" t="inlineStr">
        <is>
          <t>netmiko</t>
        </is>
      </c>
      <c r="H30211" t="inlineStr">
        <is>
          <t>&gt;=0.4.3</t>
        </is>
      </c>
    </row>
    <row r="30212">
      <c r="A30212" t="inlineStr">
        <is>
          <t>napalm-ios</t>
        </is>
      </c>
      <c r="B30212" t="inlineStr">
        <is>
          <t>9a32fc7479502fa1782df113b5338210bed41ecc</t>
        </is>
      </c>
      <c r="C30212" t="inlineStr">
        <is>
          <t>2016-09-10 12:04:31+00:00</t>
        </is>
      </c>
      <c r="D30212" t="inlineStr">
        <is>
          <t>add</t>
        </is>
      </c>
      <c r="E30212" t="inlineStr">
        <is>
          <t>netaddr</t>
        </is>
      </c>
      <c r="F30212" t="inlineStr"/>
      <c r="G30212" t="inlineStr"/>
      <c r="H30212" t="inlineStr"/>
    </row>
    <row r="30213">
      <c r="A30213" t="inlineStr">
        <is>
          <t>napalm-ios</t>
        </is>
      </c>
      <c r="B30213" t="inlineStr">
        <is>
          <t>b7c98a15254c8699ba01c2a00f96239dd25ff1f4</t>
        </is>
      </c>
      <c r="C30213" t="inlineStr">
        <is>
          <t>2016-10-20 20:06:45+00:00</t>
        </is>
      </c>
      <c r="D30213" t="inlineStr">
        <is>
          <t>verchange</t>
        </is>
      </c>
      <c r="E30213" t="inlineStr">
        <is>
          <t>netmiko</t>
        </is>
      </c>
      <c r="F30213" t="inlineStr">
        <is>
          <t>&gt;=1.0.0</t>
        </is>
      </c>
      <c r="G30213" t="inlineStr">
        <is>
          <t>netmiko</t>
        </is>
      </c>
      <c r="H30213" t="inlineStr">
        <is>
          <t>&gt;=0.5.0</t>
        </is>
      </c>
    </row>
    <row r="30214">
      <c r="A30214" t="inlineStr">
        <is>
          <t>napalm-ios</t>
        </is>
      </c>
      <c r="B30214" t="inlineStr">
        <is>
          <t>b7c98a15254c8699ba01c2a00f96239dd25ff1f4</t>
        </is>
      </c>
      <c r="C30214" t="inlineStr">
        <is>
          <t>2016-10-20 20:06:45+00:00</t>
        </is>
      </c>
      <c r="D30214" t="inlineStr">
        <is>
          <t>add</t>
        </is>
      </c>
      <c r="E30214" t="inlineStr">
        <is>
          <t>napalm_base</t>
        </is>
      </c>
      <c r="F30214">
        <f>=0.17.0</f>
        <v/>
      </c>
      <c r="G30214" t="inlineStr"/>
      <c r="H30214" t="inlineStr"/>
    </row>
    <row r="30215">
      <c r="A30215" t="inlineStr">
        <is>
          <t>napalm-ios</t>
        </is>
      </c>
      <c r="B30215" t="inlineStr">
        <is>
          <t>b7c98a15254c8699ba01c2a00f96239dd25ff1f4</t>
        </is>
      </c>
      <c r="C30215" t="inlineStr">
        <is>
          <t>2016-10-20 20:06:45+00:00</t>
        </is>
      </c>
      <c r="D30215" t="inlineStr">
        <is>
          <t>rem</t>
        </is>
      </c>
      <c r="E30215" t="inlineStr"/>
      <c r="F30215" t="inlineStr"/>
      <c r="G30215" t="inlineStr">
        <is>
          <t>napalm-base</t>
        </is>
      </c>
      <c r="H30215" t="inlineStr"/>
    </row>
    <row r="30216">
      <c r="A30216" t="inlineStr">
        <is>
          <t>napalm-ios</t>
        </is>
      </c>
      <c r="B30216" t="inlineStr">
        <is>
          <t>b7c98a15254c8699ba01c2a00f96239dd25ff1f4</t>
        </is>
      </c>
      <c r="C30216" t="inlineStr">
        <is>
          <t>2016-10-20 20:06:45+00:00</t>
        </is>
      </c>
      <c r="D30216" t="inlineStr">
        <is>
          <t>rem</t>
        </is>
      </c>
      <c r="E30216" t="inlineStr"/>
      <c r="F30216" t="inlineStr"/>
      <c r="G30216" t="inlineStr">
        <is>
          <t>netaddr</t>
        </is>
      </c>
      <c r="H30216" t="inlineStr"/>
    </row>
    <row r="30217">
      <c r="A30217" t="inlineStr">
        <is>
          <t>napalm-ios</t>
        </is>
      </c>
      <c r="B30217" t="inlineStr">
        <is>
          <t>6d4c408678297c93e9fab1e7646c7ecd24d5a05c</t>
        </is>
      </c>
      <c r="C30217" t="inlineStr">
        <is>
          <t>2016-11-01 17:38:38+00:00</t>
        </is>
      </c>
      <c r="D30217" t="inlineStr">
        <is>
          <t>verchange</t>
        </is>
      </c>
      <c r="E30217" t="inlineStr">
        <is>
          <t>napalm_base</t>
        </is>
      </c>
      <c r="F30217" t="inlineStr">
        <is>
          <t>&gt;=0.18.0</t>
        </is>
      </c>
      <c r="G30217" t="inlineStr">
        <is>
          <t>napalm_base</t>
        </is>
      </c>
      <c r="H30217">
        <f>=0.17.0</f>
        <v/>
      </c>
    </row>
    <row r="30218">
      <c r="A30218" t="inlineStr">
        <is>
          <t>napalm-ios</t>
        </is>
      </c>
      <c r="B30218" t="inlineStr">
        <is>
          <t>54c4c33b20828c58d1d4cd582386d6c73e01bc05</t>
        </is>
      </c>
      <c r="C30218" t="inlineStr">
        <is>
          <t>2016-12-24 08:37:27+00:00</t>
        </is>
      </c>
      <c r="D30218" t="inlineStr">
        <is>
          <t>verchange</t>
        </is>
      </c>
      <c r="E30218" t="inlineStr">
        <is>
          <t>napalm_base</t>
        </is>
      </c>
      <c r="F30218" t="inlineStr">
        <is>
          <t>&gt;=0.20.4</t>
        </is>
      </c>
      <c r="G30218" t="inlineStr">
        <is>
          <t>napalm_base</t>
        </is>
      </c>
      <c r="H30218" t="inlineStr">
        <is>
          <t>&gt;=0.18.0</t>
        </is>
      </c>
    </row>
    <row r="30219">
      <c r="A30219" t="inlineStr">
        <is>
          <t>napalm-ios</t>
        </is>
      </c>
      <c r="B30219" t="inlineStr">
        <is>
          <t>8271cb90a7f24ddf3acfe8d2d0ed21e386ed748c</t>
        </is>
      </c>
      <c r="C30219" t="inlineStr">
        <is>
          <t>2017-01-31 10:21:26+00:00</t>
        </is>
      </c>
      <c r="D30219" t="inlineStr">
        <is>
          <t>verchange</t>
        </is>
      </c>
      <c r="E30219" t="inlineStr">
        <is>
          <t>netmiko</t>
        </is>
      </c>
      <c r="F30219" t="inlineStr">
        <is>
          <t>&gt;=1.2.7</t>
        </is>
      </c>
      <c r="G30219" t="inlineStr">
        <is>
          <t>netmiko</t>
        </is>
      </c>
      <c r="H30219" t="inlineStr">
        <is>
          <t>&gt;=1.0.0</t>
        </is>
      </c>
    </row>
    <row r="30220">
      <c r="A30220" t="inlineStr">
        <is>
          <t>napalm-ios</t>
        </is>
      </c>
      <c r="B30220" t="inlineStr">
        <is>
          <t>8271cb90a7f24ddf3acfe8d2d0ed21e386ed748c</t>
        </is>
      </c>
      <c r="C30220" t="inlineStr">
        <is>
          <t>2017-01-31 10:21:26+00:00</t>
        </is>
      </c>
      <c r="D30220" t="inlineStr">
        <is>
          <t>verchange</t>
        </is>
      </c>
      <c r="E30220" t="inlineStr">
        <is>
          <t>napalm_base</t>
        </is>
      </c>
      <c r="F30220" t="inlineStr">
        <is>
          <t>&gt;=0.21.0</t>
        </is>
      </c>
      <c r="G30220" t="inlineStr">
        <is>
          <t>napalm_base</t>
        </is>
      </c>
      <c r="H30220" t="inlineStr">
        <is>
          <t>&gt;=0.20.4</t>
        </is>
      </c>
    </row>
    <row r="30221">
      <c r="A30221" t="inlineStr">
        <is>
          <t>napalm-ios</t>
        </is>
      </c>
      <c r="B30221" t="inlineStr">
        <is>
          <t>a39365ce6a34ae1c35fba0840bcf3c2227ea5a93</t>
        </is>
      </c>
      <c r="C30221" t="inlineStr">
        <is>
          <t>2017-05-02 22:39:05+00:00</t>
        </is>
      </c>
      <c r="D30221" t="inlineStr">
        <is>
          <t>verchange</t>
        </is>
      </c>
      <c r="E30221" t="inlineStr">
        <is>
          <t>netmiko</t>
        </is>
      </c>
      <c r="F30221" t="inlineStr">
        <is>
          <t>&gt;=1.4.0</t>
        </is>
      </c>
      <c r="G30221" t="inlineStr">
        <is>
          <t>netmiko</t>
        </is>
      </c>
      <c r="H30221" t="inlineStr">
        <is>
          <t>&gt;=1.2.7</t>
        </is>
      </c>
    </row>
    <row r="30222">
      <c r="A30222" t="inlineStr">
        <is>
          <t>napalm-ios</t>
        </is>
      </c>
      <c r="B30222" t="inlineStr">
        <is>
          <t>a39365ce6a34ae1c35fba0840bcf3c2227ea5a93</t>
        </is>
      </c>
      <c r="C30222" t="inlineStr">
        <is>
          <t>2017-05-02 22:39:05+00:00</t>
        </is>
      </c>
      <c r="D30222" t="inlineStr">
        <is>
          <t>verchange</t>
        </is>
      </c>
      <c r="E30222" t="inlineStr">
        <is>
          <t>napalm_base</t>
        </is>
      </c>
      <c r="F30222" t="inlineStr">
        <is>
          <t>&gt;=0.23.2</t>
        </is>
      </c>
      <c r="G30222" t="inlineStr">
        <is>
          <t>napalm_base</t>
        </is>
      </c>
      <c r="H30222" t="inlineStr">
        <is>
          <t>&gt;=0.21.0</t>
        </is>
      </c>
    </row>
    <row r="30223">
      <c r="A30223" t="inlineStr">
        <is>
          <t>napalm-ios</t>
        </is>
      </c>
      <c r="B30223" t="inlineStr">
        <is>
          <t>81a69f88a3f289b9774e238523b4160c1f2e0b26</t>
        </is>
      </c>
      <c r="C30223" t="inlineStr">
        <is>
          <t>2017-06-26 10:04:08+00:00</t>
        </is>
      </c>
      <c r="D30223" t="inlineStr">
        <is>
          <t>verchange</t>
        </is>
      </c>
      <c r="E30223" t="inlineStr">
        <is>
          <t>netmiko</t>
        </is>
      </c>
      <c r="F30223" t="inlineStr">
        <is>
          <t>&gt;=1.4.1</t>
        </is>
      </c>
      <c r="G30223" t="inlineStr">
        <is>
          <t>netmiko</t>
        </is>
      </c>
      <c r="H30223" t="inlineStr">
        <is>
          <t>&gt;=1.4.0</t>
        </is>
      </c>
    </row>
    <row r="30224">
      <c r="A30224" t="inlineStr">
        <is>
          <t>napalm-ios</t>
        </is>
      </c>
      <c r="B30224" t="inlineStr">
        <is>
          <t>81a69f88a3f289b9774e238523b4160c1f2e0b26</t>
        </is>
      </c>
      <c r="C30224" t="inlineStr">
        <is>
          <t>2017-06-26 10:04:08+00:00</t>
        </is>
      </c>
      <c r="D30224" t="inlineStr">
        <is>
          <t>verchange</t>
        </is>
      </c>
      <c r="E30224" t="inlineStr">
        <is>
          <t>napalm_base</t>
        </is>
      </c>
      <c r="F30224" t="inlineStr">
        <is>
          <t>&gt;=0.24.0</t>
        </is>
      </c>
      <c r="G30224" t="inlineStr">
        <is>
          <t>napalm_base</t>
        </is>
      </c>
      <c r="H30224" t="inlineStr">
        <is>
          <t>&gt;=0.23.2</t>
        </is>
      </c>
    </row>
    <row r="30225">
      <c r="A30225" t="inlineStr">
        <is>
          <t>napalm-ios</t>
        </is>
      </c>
      <c r="B30225" t="inlineStr">
        <is>
          <t>13f83f956c925609a243feabb8b40b74b08f10d5</t>
        </is>
      </c>
      <c r="C30225" t="inlineStr">
        <is>
          <t>2017-09-27 18:22:22+00:00</t>
        </is>
      </c>
      <c r="D30225" t="inlineStr">
        <is>
          <t>verchange</t>
        </is>
      </c>
      <c r="E30225" t="inlineStr">
        <is>
          <t>netmiko</t>
        </is>
      </c>
      <c r="F30225" t="inlineStr">
        <is>
          <t>&gt;=1.4.2</t>
        </is>
      </c>
      <c r="G30225" t="inlineStr">
        <is>
          <t>netmiko</t>
        </is>
      </c>
      <c r="H30225" t="inlineStr">
        <is>
          <t>&gt;=1.4.1</t>
        </is>
      </c>
    </row>
    <row r="30226">
      <c r="A30226" t="inlineStr">
        <is>
          <t>napalm-ios</t>
        </is>
      </c>
      <c r="B30226" t="inlineStr">
        <is>
          <t>13f83f956c925609a243feabb8b40b74b08f10d5</t>
        </is>
      </c>
      <c r="C30226" t="inlineStr">
        <is>
          <t>2017-09-27 18:22:22+00:00</t>
        </is>
      </c>
      <c r="D30226" t="inlineStr">
        <is>
          <t>verchange</t>
        </is>
      </c>
      <c r="E30226" t="inlineStr">
        <is>
          <t>napalm_base</t>
        </is>
      </c>
      <c r="F30226" t="inlineStr">
        <is>
          <t>&gt;=0.25.0</t>
        </is>
      </c>
      <c r="G30226" t="inlineStr">
        <is>
          <t>napalm_base</t>
        </is>
      </c>
      <c r="H30226" t="inlineStr">
        <is>
          <t>&gt;=0.24.0</t>
        </is>
      </c>
    </row>
    <row r="30227">
      <c r="A30227" t="inlineStr">
        <is>
          <t>napalm-ios</t>
        </is>
      </c>
      <c r="B30227" t="inlineStr">
        <is>
          <t>bd7b9b099cca9a81919dbca4d2fcf6ac6230e170</t>
        </is>
      </c>
      <c r="C30227" t="inlineStr">
        <is>
          <t>2017-10-09 22:33:40+00:00</t>
        </is>
      </c>
      <c r="D30227" t="inlineStr">
        <is>
          <t>verchange</t>
        </is>
      </c>
      <c r="E30227" t="inlineStr">
        <is>
          <t>netmiko</t>
        </is>
      </c>
      <c r="F30227" t="inlineStr">
        <is>
          <t>&gt;=1.4.3</t>
        </is>
      </c>
      <c r="G30227" t="inlineStr">
        <is>
          <t>netmiko</t>
        </is>
      </c>
      <c r="H30227" t="inlineStr">
        <is>
          <t>&gt;=1.4.2</t>
        </is>
      </c>
    </row>
    <row r="30228">
      <c r="A30228" t="inlineStr">
        <is>
          <t>bandersnatch</t>
        </is>
      </c>
      <c r="B30228" t="inlineStr">
        <is>
          <t>dc3dbb7f641a630f3aa0c2a41b5471cef63f800a</t>
        </is>
      </c>
      <c r="C30228" t="inlineStr">
        <is>
          <t>2013-07-08 07:48:34+00:00</t>
        </is>
      </c>
      <c r="D30228" t="inlineStr">
        <is>
          <t>verchange</t>
        </is>
      </c>
      <c r="E30228" t="inlineStr">
        <is>
          <t>bandersnatch</t>
        </is>
      </c>
      <c r="F30228">
        <f>=1.0.2.dev0</f>
        <v/>
      </c>
      <c r="G30228" t="inlineStr">
        <is>
          <t>bandersnatch</t>
        </is>
      </c>
      <c r="H30228">
        <f>=1.0.1</f>
        <v/>
      </c>
    </row>
    <row r="30229">
      <c r="A30229" t="inlineStr">
        <is>
          <t>bandersnatch</t>
        </is>
      </c>
      <c r="B30229" t="inlineStr">
        <is>
          <t>dc3dbb7f641a630f3aa0c2a41b5471cef63f800a</t>
        </is>
      </c>
      <c r="C30229" t="inlineStr">
        <is>
          <t>2013-07-08 07:48:34+00:00</t>
        </is>
      </c>
      <c r="D30229" t="inlineStr">
        <is>
          <t>verchange</t>
        </is>
      </c>
      <c r="E30229" t="inlineStr">
        <is>
          <t>pytest</t>
        </is>
      </c>
      <c r="F30229">
        <f>=2.4.0.dev5</f>
        <v/>
      </c>
      <c r="G30229" t="inlineStr">
        <is>
          <t>pytest</t>
        </is>
      </c>
      <c r="H30229">
        <f>=2.3.4</f>
        <v/>
      </c>
    </row>
    <row r="30230">
      <c r="A30230" t="inlineStr">
        <is>
          <t>bandersnatch</t>
        </is>
      </c>
      <c r="B30230" t="inlineStr">
        <is>
          <t>dc3dbb7f641a630f3aa0c2a41b5471cef63f800a</t>
        </is>
      </c>
      <c r="C30230" t="inlineStr">
        <is>
          <t>2013-07-08 07:48:34+00:00</t>
        </is>
      </c>
      <c r="D30230" t="inlineStr">
        <is>
          <t>verchange</t>
        </is>
      </c>
      <c r="E30230" t="inlineStr">
        <is>
          <t>py</t>
        </is>
      </c>
      <c r="F30230">
        <f>=1.4.14</f>
        <v/>
      </c>
      <c r="G30230" t="inlineStr">
        <is>
          <t>py</t>
        </is>
      </c>
      <c r="H30230">
        <f>=1.4.13</f>
        <v/>
      </c>
    </row>
    <row r="30231">
      <c r="A30231" t="inlineStr">
        <is>
          <t>bandersnatch</t>
        </is>
      </c>
      <c r="B30231" t="inlineStr">
        <is>
          <t>dc3dbb7f641a630f3aa0c2a41b5471cef63f800a</t>
        </is>
      </c>
      <c r="C30231" t="inlineStr">
        <is>
          <t>2013-07-08 07:48:34+00:00</t>
        </is>
      </c>
      <c r="D30231" t="inlineStr">
        <is>
          <t>add</t>
        </is>
      </c>
      <c r="E30231" t="inlineStr">
        <is>
          <t>pyrepl</t>
        </is>
      </c>
      <c r="F30231">
        <f>=0.8.4</f>
        <v/>
      </c>
      <c r="G30231" t="inlineStr"/>
      <c r="H30231" t="inlineStr"/>
    </row>
    <row r="30232">
      <c r="A30232" t="inlineStr">
        <is>
          <t>bandersnatch</t>
        </is>
      </c>
      <c r="B30232" t="inlineStr">
        <is>
          <t>dc3dbb7f641a630f3aa0c2a41b5471cef63f800a</t>
        </is>
      </c>
      <c r="C30232" t="inlineStr">
        <is>
          <t>2013-07-08 07:48:34+00:00</t>
        </is>
      </c>
      <c r="D30232" t="inlineStr">
        <is>
          <t>add</t>
        </is>
      </c>
      <c r="E30232" t="inlineStr">
        <is>
          <t>execnet</t>
        </is>
      </c>
      <c r="F30232">
        <f>=1.1</f>
        <v/>
      </c>
      <c r="G30232" t="inlineStr"/>
      <c r="H30232" t="inlineStr"/>
    </row>
    <row r="30233">
      <c r="A30233" t="inlineStr">
        <is>
          <t>bandersnatch</t>
        </is>
      </c>
      <c r="B30233" t="inlineStr">
        <is>
          <t>dc3dbb7f641a630f3aa0c2a41b5471cef63f800a</t>
        </is>
      </c>
      <c r="C30233" t="inlineStr">
        <is>
          <t>2013-07-08 07:48:34+00:00</t>
        </is>
      </c>
      <c r="D30233" t="inlineStr">
        <is>
          <t>add</t>
        </is>
      </c>
      <c r="E30233" t="inlineStr">
        <is>
          <t>fancycompleter</t>
        </is>
      </c>
      <c r="F30233">
        <f>=0.4</f>
        <v/>
      </c>
      <c r="G30233" t="inlineStr"/>
      <c r="H30233" t="inlineStr"/>
    </row>
    <row r="30234">
      <c r="A30234" t="inlineStr">
        <is>
          <t>bandersnatch</t>
        </is>
      </c>
      <c r="B30234" t="inlineStr">
        <is>
          <t>dc3dbb7f641a630f3aa0c2a41b5471cef63f800a</t>
        </is>
      </c>
      <c r="C30234" t="inlineStr">
        <is>
          <t>2013-07-08 07:48:34+00:00</t>
        </is>
      </c>
      <c r="D30234" t="inlineStr">
        <is>
          <t>add</t>
        </is>
      </c>
      <c r="E30234" t="inlineStr">
        <is>
          <t>wmctrl</t>
        </is>
      </c>
      <c r="F30234">
        <f>=0.1</f>
        <v/>
      </c>
      <c r="G30234" t="inlineStr"/>
      <c r="H30234" t="inlineStr"/>
    </row>
    <row r="30235">
      <c r="A30235" t="inlineStr">
        <is>
          <t>bandersnatch</t>
        </is>
      </c>
      <c r="B30235" t="inlineStr">
        <is>
          <t>dc3dbb7f641a630f3aa0c2a41b5471cef63f800a</t>
        </is>
      </c>
      <c r="C30235" t="inlineStr">
        <is>
          <t>2013-07-08 07:48:34+00:00</t>
        </is>
      </c>
      <c r="D30235" t="inlineStr">
        <is>
          <t>add</t>
        </is>
      </c>
      <c r="E30235" t="inlineStr">
        <is>
          <t>Pygments</t>
        </is>
      </c>
      <c r="F30235">
        <f>=1.6</f>
        <v/>
      </c>
      <c r="G30235" t="inlineStr"/>
      <c r="H30235" t="inlineStr"/>
    </row>
    <row r="30236">
      <c r="A30236" t="inlineStr">
        <is>
          <t>bandersnatch</t>
        </is>
      </c>
      <c r="B30236" t="inlineStr">
        <is>
          <t>dc3dbb7f641a630f3aa0c2a41b5471cef63f800a</t>
        </is>
      </c>
      <c r="C30236" t="inlineStr">
        <is>
          <t>2013-07-08 07:48:34+00:00</t>
        </is>
      </c>
      <c r="D30236" t="inlineStr">
        <is>
          <t>add</t>
        </is>
      </c>
      <c r="E30236" t="inlineStr">
        <is>
          <t>pytest-timeout</t>
        </is>
      </c>
      <c r="F30236">
        <f>=0.3</f>
        <v/>
      </c>
      <c r="G30236" t="inlineStr"/>
      <c r="H30236" t="inlineStr"/>
    </row>
    <row r="30237">
      <c r="A30237" t="inlineStr">
        <is>
          <t>bandersnatch</t>
        </is>
      </c>
      <c r="B30237" t="inlineStr">
        <is>
          <t>dc3dbb7f641a630f3aa0c2a41b5471cef63f800a</t>
        </is>
      </c>
      <c r="C30237" t="inlineStr">
        <is>
          <t>2013-07-08 07:48:34+00:00</t>
        </is>
      </c>
      <c r="D30237" t="inlineStr">
        <is>
          <t>add</t>
        </is>
      </c>
      <c r="E30237" t="inlineStr">
        <is>
          <t>pytest-cache</t>
        </is>
      </c>
      <c r="F30237">
        <f>=1.0</f>
        <v/>
      </c>
      <c r="G30237" t="inlineStr"/>
      <c r="H30237" t="inlineStr"/>
    </row>
    <row r="30238">
      <c r="A30238" t="inlineStr">
        <is>
          <t>bandersnatch</t>
        </is>
      </c>
      <c r="B30238" t="inlineStr">
        <is>
          <t>dc3dbb7f641a630f3aa0c2a41b5471cef63f800a</t>
        </is>
      </c>
      <c r="C30238" t="inlineStr">
        <is>
          <t>2013-07-08 07:48:34+00:00</t>
        </is>
      </c>
      <c r="D30238" t="inlineStr">
        <is>
          <t>add</t>
        </is>
      </c>
      <c r="E30238" t="inlineStr">
        <is>
          <t>pdbpp</t>
        </is>
      </c>
      <c r="F30238">
        <f>=0.7.2</f>
        <v/>
      </c>
      <c r="G30238" t="inlineStr"/>
      <c r="H30238" t="inlineStr"/>
    </row>
    <row r="30239">
      <c r="A30239" t="inlineStr">
        <is>
          <t>bandersnatch</t>
        </is>
      </c>
      <c r="B30239" t="inlineStr">
        <is>
          <t>5010e310e67f8db9a574a112c076a56dd4ea4ce0</t>
        </is>
      </c>
      <c r="C30239" t="inlineStr">
        <is>
          <t>2013-07-08 13:05:32+00:00</t>
        </is>
      </c>
      <c r="D30239" t="inlineStr">
        <is>
          <t>verchange</t>
        </is>
      </c>
      <c r="E30239" t="inlineStr">
        <is>
          <t>bandersnatch</t>
        </is>
      </c>
      <c r="F30239">
        <f>=1.0.3</f>
        <v/>
      </c>
      <c r="G30239" t="inlineStr">
        <is>
          <t>bandersnatch</t>
        </is>
      </c>
      <c r="H30239">
        <f>=1.0.2.dev0</f>
        <v/>
      </c>
    </row>
    <row r="30240">
      <c r="A30240" t="inlineStr">
        <is>
          <t>bandersnatch</t>
        </is>
      </c>
      <c r="B30240" t="inlineStr">
        <is>
          <t>96a11243408a5dd5045f444f17ae6a99935c7ef8</t>
        </is>
      </c>
      <c r="C30240" t="inlineStr">
        <is>
          <t>2013-07-10 13:48:54+00:00</t>
        </is>
      </c>
      <c r="D30240" t="inlineStr">
        <is>
          <t>verchange</t>
        </is>
      </c>
      <c r="E30240" t="inlineStr">
        <is>
          <t>bandersnatch</t>
        </is>
      </c>
      <c r="F30240">
        <f>=1.0.4</f>
        <v/>
      </c>
      <c r="G30240" t="inlineStr">
        <is>
          <t>bandersnatch</t>
        </is>
      </c>
      <c r="H30240">
        <f>=1.0.3</f>
        <v/>
      </c>
    </row>
    <row r="30241">
      <c r="A30241" t="inlineStr">
        <is>
          <t>bandersnatch</t>
        </is>
      </c>
      <c r="B30241" t="inlineStr">
        <is>
          <t>96a11243408a5dd5045f444f17ae6a99935c7ef8</t>
        </is>
      </c>
      <c r="C30241" t="inlineStr">
        <is>
          <t>2013-07-10 13:48:54+00:00</t>
        </is>
      </c>
      <c r="D30241" t="inlineStr">
        <is>
          <t>verchange</t>
        </is>
      </c>
      <c r="E30241" t="inlineStr">
        <is>
          <t>pytest</t>
        </is>
      </c>
      <c r="F30241">
        <f>=2.3.5</f>
        <v/>
      </c>
      <c r="G30241" t="inlineStr">
        <is>
          <t>pytest</t>
        </is>
      </c>
      <c r="H30241">
        <f>=2.4.0.dev5</f>
        <v/>
      </c>
    </row>
    <row r="30242">
      <c r="A30242" t="inlineStr">
        <is>
          <t>bandersnatch</t>
        </is>
      </c>
      <c r="B30242" t="inlineStr">
        <is>
          <t>1fb99d5836f34f0e3102db906028fb2d94b17fa2</t>
        </is>
      </c>
      <c r="C30242" t="inlineStr">
        <is>
          <t>2013-07-25 06:25:54+00:00</t>
        </is>
      </c>
      <c r="D30242" t="inlineStr">
        <is>
          <t>verchange</t>
        </is>
      </c>
      <c r="E30242" t="inlineStr">
        <is>
          <t>bandersnatch</t>
        </is>
      </c>
      <c r="F30242">
        <f>=1.0.5</f>
        <v/>
      </c>
      <c r="G30242" t="inlineStr">
        <is>
          <t>bandersnatch</t>
        </is>
      </c>
      <c r="H30242">
        <f>=1.0.4</f>
        <v/>
      </c>
    </row>
    <row r="30243">
      <c r="A30243" t="inlineStr">
        <is>
          <t>bandersnatch</t>
        </is>
      </c>
      <c r="B30243" t="inlineStr">
        <is>
          <t>1fb99d5836f34f0e3102db906028fb2d94b17fa2</t>
        </is>
      </c>
      <c r="C30243" t="inlineStr">
        <is>
          <t>2013-07-25 06:25:54+00:00</t>
        </is>
      </c>
      <c r="D30243" t="inlineStr">
        <is>
          <t>add</t>
        </is>
      </c>
      <c r="E30243" t="inlineStr">
        <is>
          <t>setuptools</t>
        </is>
      </c>
      <c r="F30243">
        <f>=0.8</f>
        <v/>
      </c>
      <c r="G30243" t="inlineStr"/>
      <c r="H30243" t="inlineStr"/>
    </row>
    <row r="30244">
      <c r="A30244" t="inlineStr">
        <is>
          <t>bandersnatch</t>
        </is>
      </c>
      <c r="B30244" t="inlineStr">
        <is>
          <t>1fb99d5836f34f0e3102db906028fb2d94b17fa2</t>
        </is>
      </c>
      <c r="C30244" t="inlineStr">
        <is>
          <t>2013-07-25 06:25:54+00:00</t>
        </is>
      </c>
      <c r="D30244" t="inlineStr">
        <is>
          <t>rem</t>
        </is>
      </c>
      <c r="E30244" t="inlineStr"/>
      <c r="F30244" t="inlineStr"/>
      <c r="G30244" t="inlineStr">
        <is>
          <t>distribute</t>
        </is>
      </c>
      <c r="H30244">
        <f>=0.6.36</f>
        <v/>
      </c>
    </row>
    <row r="30245">
      <c r="A30245" t="inlineStr">
        <is>
          <t>bandersnatch</t>
        </is>
      </c>
      <c r="B30245" t="inlineStr">
        <is>
          <t>59468922922510215334750fcf16bc1f2e4c0f8d</t>
        </is>
      </c>
      <c r="C30245" t="inlineStr">
        <is>
          <t>2018-10-30 16:44:46+00:00</t>
        </is>
      </c>
      <c r="D30245" t="inlineStr">
        <is>
          <t>verchange</t>
        </is>
      </c>
      <c r="E30245" t="inlineStr">
        <is>
          <t>six</t>
        </is>
      </c>
      <c r="F30245">
        <f>=1.11.0</f>
        <v/>
      </c>
      <c r="G30245" t="inlineStr">
        <is>
          <t>six</t>
        </is>
      </c>
      <c r="H30245">
        <f>=1.10.0</f>
        <v/>
      </c>
    </row>
    <row r="30246">
      <c r="A30246" t="inlineStr">
        <is>
          <t>bandersnatch</t>
        </is>
      </c>
      <c r="B30246" t="inlineStr">
        <is>
          <t>59468922922510215334750fcf16bc1f2e4c0f8d</t>
        </is>
      </c>
      <c r="C30246" t="inlineStr">
        <is>
          <t>2018-10-30 16:44:46+00:00</t>
        </is>
      </c>
      <c r="D30246" t="inlineStr">
        <is>
          <t>verchange</t>
        </is>
      </c>
      <c r="E30246" t="inlineStr">
        <is>
          <t>setuptools</t>
        </is>
      </c>
      <c r="F30246">
        <f>=40.5.0</f>
        <v/>
      </c>
      <c r="G30246" t="inlineStr">
        <is>
          <t>setuptools</t>
        </is>
      </c>
      <c r="H30246">
        <f>=33.1.1</f>
        <v/>
      </c>
    </row>
    <row r="30247">
      <c r="A30247" t="inlineStr">
        <is>
          <t>bandersnatch</t>
        </is>
      </c>
      <c r="B30247" t="inlineStr">
        <is>
          <t>59468922922510215334750fcf16bc1f2e4c0f8d</t>
        </is>
      </c>
      <c r="C30247" t="inlineStr">
        <is>
          <t>2018-10-30 16:44:46+00:00</t>
        </is>
      </c>
      <c r="D30247" t="inlineStr">
        <is>
          <t>verchange</t>
        </is>
      </c>
      <c r="E30247" t="inlineStr">
        <is>
          <t>py</t>
        </is>
      </c>
      <c r="F30247">
        <f>=1.7.0</f>
        <v/>
      </c>
      <c r="G30247" t="inlineStr">
        <is>
          <t>py</t>
        </is>
      </c>
      <c r="H30247">
        <f>=1.4.32</f>
        <v/>
      </c>
    </row>
    <row r="30248">
      <c r="A30248" t="inlineStr">
        <is>
          <t>bandersnatch</t>
        </is>
      </c>
      <c r="B30248" t="inlineStr">
        <is>
          <t>59468922922510215334750fcf16bc1f2e4c0f8d</t>
        </is>
      </c>
      <c r="C30248" t="inlineStr">
        <is>
          <t>2018-10-30 16:44:46+00:00</t>
        </is>
      </c>
      <c r="D30248" t="inlineStr">
        <is>
          <t>verchange</t>
        </is>
      </c>
      <c r="E30248" t="inlineStr">
        <is>
          <t>python-dateutil</t>
        </is>
      </c>
      <c r="F30248">
        <f>=2.7.5</f>
        <v/>
      </c>
      <c r="G30248" t="inlineStr">
        <is>
          <t>python-dateutil</t>
        </is>
      </c>
      <c r="H30248">
        <f>=2.6.0</f>
        <v/>
      </c>
    </row>
    <row r="30249">
      <c r="A30249" t="inlineStr">
        <is>
          <t>bandersnatch</t>
        </is>
      </c>
      <c r="B30249" t="inlineStr">
        <is>
          <t>59468922922510215334750fcf16bc1f2e4c0f8d</t>
        </is>
      </c>
      <c r="C30249" t="inlineStr">
        <is>
          <t>2018-10-30 16:44:46+00:00</t>
        </is>
      </c>
      <c r="D30249" t="inlineStr">
        <is>
          <t>verchange</t>
        </is>
      </c>
      <c r="E30249" t="inlineStr">
        <is>
          <t>requests</t>
        </is>
      </c>
      <c r="F30249">
        <f>=2.20.0</f>
        <v/>
      </c>
      <c r="G30249" t="inlineStr">
        <is>
          <t>requests</t>
        </is>
      </c>
      <c r="H30249">
        <f>=2.12.4</f>
        <v/>
      </c>
    </row>
    <row r="30250">
      <c r="A30250" t="inlineStr">
        <is>
          <t>bandersnatch</t>
        </is>
      </c>
      <c r="B30250" t="inlineStr">
        <is>
          <t>59468922922510215334750fcf16bc1f2e4c0f8d</t>
        </is>
      </c>
      <c r="C30250" t="inlineStr">
        <is>
          <t>2018-10-30 16:44:46+00:00</t>
        </is>
      </c>
      <c r="D30250" t="inlineStr">
        <is>
          <t>verchange</t>
        </is>
      </c>
      <c r="E30250" t="inlineStr">
        <is>
          <t>packaging</t>
        </is>
      </c>
      <c r="F30250">
        <f>=18.0</f>
        <v/>
      </c>
      <c r="G30250" t="inlineStr">
        <is>
          <t>packaging</t>
        </is>
      </c>
      <c r="H30250">
        <f>=16.8</f>
        <v/>
      </c>
    </row>
    <row r="30251">
      <c r="A30251" t="inlineStr">
        <is>
          <t>bandersnatch</t>
        </is>
      </c>
      <c r="B30251" t="inlineStr">
        <is>
          <t>59468922922510215334750fcf16bc1f2e4c0f8d</t>
        </is>
      </c>
      <c r="C30251" t="inlineStr">
        <is>
          <t>2018-10-30 16:44:46+00:00</t>
        </is>
      </c>
      <c r="D30251" t="inlineStr">
        <is>
          <t>verchange</t>
        </is>
      </c>
      <c r="E30251" t="inlineStr">
        <is>
          <t>pyparsing</t>
        </is>
      </c>
      <c r="F30251">
        <f>=2.2.2</f>
        <v/>
      </c>
      <c r="G30251" t="inlineStr">
        <is>
          <t>pyparsing</t>
        </is>
      </c>
      <c r="H30251">
        <f>=2.1.10</f>
        <v/>
      </c>
    </row>
    <row r="30252">
      <c r="A30252" t="inlineStr">
        <is>
          <t>bandersnatch</t>
        </is>
      </c>
      <c r="B30252" t="inlineStr">
        <is>
          <t>59468922922510215334750fcf16bc1f2e4c0f8d</t>
        </is>
      </c>
      <c r="C30252" t="inlineStr">
        <is>
          <t>2018-10-30 16:44:46+00:00</t>
        </is>
      </c>
      <c r="D30252" t="inlineStr">
        <is>
          <t>add</t>
        </is>
      </c>
      <c r="E30252" t="inlineStr">
        <is>
          <t>aiodns</t>
        </is>
      </c>
      <c r="F30252">
        <f>=1.1.1</f>
        <v/>
      </c>
      <c r="G30252" t="inlineStr"/>
      <c r="H30252" t="inlineStr"/>
    </row>
    <row r="30253">
      <c r="A30253" t="inlineStr">
        <is>
          <t>bandersnatch</t>
        </is>
      </c>
      <c r="B30253" t="inlineStr">
        <is>
          <t>59468922922510215334750fcf16bc1f2e4c0f8d</t>
        </is>
      </c>
      <c r="C30253" t="inlineStr">
        <is>
          <t>2018-10-30 16:44:46+00:00</t>
        </is>
      </c>
      <c r="D30253" t="inlineStr">
        <is>
          <t>add</t>
        </is>
      </c>
      <c r="E30253" t="inlineStr">
        <is>
          <t>aiohttp</t>
        </is>
      </c>
      <c r="F30253">
        <f>=3.4.4</f>
        <v/>
      </c>
      <c r="G30253" t="inlineStr"/>
      <c r="H30253" t="inlineStr"/>
    </row>
    <row r="30254">
      <c r="A30254" t="inlineStr">
        <is>
          <t>bandersnatch</t>
        </is>
      </c>
      <c r="B30254" t="inlineStr">
        <is>
          <t>59468922922510215334750fcf16bc1f2e4c0f8d</t>
        </is>
      </c>
      <c r="C30254" t="inlineStr">
        <is>
          <t>2018-10-30 16:44:46+00:00</t>
        </is>
      </c>
      <c r="D30254" t="inlineStr">
        <is>
          <t>add</t>
        </is>
      </c>
      <c r="E30254" t="inlineStr">
        <is>
          <t>async-timeout</t>
        </is>
      </c>
      <c r="F30254">
        <f>=3.0.1</f>
        <v/>
      </c>
      <c r="G30254" t="inlineStr"/>
      <c r="H30254" t="inlineStr"/>
    </row>
    <row r="30255">
      <c r="A30255" t="inlineStr">
        <is>
          <t>bandersnatch</t>
        </is>
      </c>
      <c r="B30255" t="inlineStr">
        <is>
          <t>59468922922510215334750fcf16bc1f2e4c0f8d</t>
        </is>
      </c>
      <c r="C30255" t="inlineStr">
        <is>
          <t>2018-10-30 16:44:46+00:00</t>
        </is>
      </c>
      <c r="D30255" t="inlineStr">
        <is>
          <t>add</t>
        </is>
      </c>
      <c r="E30255" t="inlineStr">
        <is>
          <t>attrs</t>
        </is>
      </c>
      <c r="F30255">
        <f>=18.2.0</f>
        <v/>
      </c>
      <c r="G30255" t="inlineStr"/>
      <c r="H30255" t="inlineStr"/>
    </row>
    <row r="30256">
      <c r="A30256" t="inlineStr">
        <is>
          <t>bandersnatch</t>
        </is>
      </c>
      <c r="B30256" t="inlineStr">
        <is>
          <t>59468922922510215334750fcf16bc1f2e4c0f8d</t>
        </is>
      </c>
      <c r="C30256" t="inlineStr">
        <is>
          <t>2018-10-30 16:44:46+00:00</t>
        </is>
      </c>
      <c r="D30256" t="inlineStr">
        <is>
          <t>add</t>
        </is>
      </c>
      <c r="E30256" t="inlineStr">
        <is>
          <t>certifi</t>
        </is>
      </c>
      <c r="F30256">
        <f>=2018.10.15</f>
        <v/>
      </c>
      <c r="G30256" t="inlineStr"/>
      <c r="H30256" t="inlineStr"/>
    </row>
    <row r="30257">
      <c r="A30257" t="inlineStr">
        <is>
          <t>bandersnatch</t>
        </is>
      </c>
      <c r="B30257" t="inlineStr">
        <is>
          <t>59468922922510215334750fcf16bc1f2e4c0f8d</t>
        </is>
      </c>
      <c r="C30257" t="inlineStr">
        <is>
          <t>2018-10-30 16:44:46+00:00</t>
        </is>
      </c>
      <c r="D30257" t="inlineStr">
        <is>
          <t>add</t>
        </is>
      </c>
      <c r="E30257" t="inlineStr">
        <is>
          <t>chardet</t>
        </is>
      </c>
      <c r="F30257">
        <f>=3.0.4</f>
        <v/>
      </c>
      <c r="G30257" t="inlineStr"/>
      <c r="H30257" t="inlineStr"/>
    </row>
    <row r="30258">
      <c r="A30258" t="inlineStr">
        <is>
          <t>bandersnatch</t>
        </is>
      </c>
      <c r="B30258" t="inlineStr">
        <is>
          <t>59468922922510215334750fcf16bc1f2e4c0f8d</t>
        </is>
      </c>
      <c r="C30258" t="inlineStr">
        <is>
          <t>2018-10-30 16:44:46+00:00</t>
        </is>
      </c>
      <c r="D30258" t="inlineStr">
        <is>
          <t>add</t>
        </is>
      </c>
      <c r="E30258" t="inlineStr">
        <is>
          <t>filelock</t>
        </is>
      </c>
      <c r="F30258">
        <f>=3.0.9</f>
        <v/>
      </c>
      <c r="G30258" t="inlineStr"/>
      <c r="H30258" t="inlineStr"/>
    </row>
    <row r="30259">
      <c r="A30259" t="inlineStr">
        <is>
          <t>bandersnatch</t>
        </is>
      </c>
      <c r="B30259" t="inlineStr">
        <is>
          <t>59468922922510215334750fcf16bc1f2e4c0f8d</t>
        </is>
      </c>
      <c r="C30259" t="inlineStr">
        <is>
          <t>2018-10-30 16:44:46+00:00</t>
        </is>
      </c>
      <c r="D30259" t="inlineStr">
        <is>
          <t>add</t>
        </is>
      </c>
      <c r="E30259" t="inlineStr">
        <is>
          <t>idna</t>
        </is>
      </c>
      <c r="F30259">
        <f>=2.7</f>
        <v/>
      </c>
      <c r="G30259" t="inlineStr"/>
      <c r="H30259" t="inlineStr"/>
    </row>
    <row r="30260">
      <c r="A30260" t="inlineStr">
        <is>
          <t>bandersnatch</t>
        </is>
      </c>
      <c r="B30260" t="inlineStr">
        <is>
          <t>59468922922510215334750fcf16bc1f2e4c0f8d</t>
        </is>
      </c>
      <c r="C30260" t="inlineStr">
        <is>
          <t>2018-10-30 16:44:46+00:00</t>
        </is>
      </c>
      <c r="D30260" t="inlineStr">
        <is>
          <t>add</t>
        </is>
      </c>
      <c r="E30260" t="inlineStr">
        <is>
          <t>multidict</t>
        </is>
      </c>
      <c r="F30260">
        <f>=4.4.2</f>
        <v/>
      </c>
      <c r="G30260" t="inlineStr"/>
      <c r="H30260" t="inlineStr"/>
    </row>
    <row r="30261">
      <c r="A30261" t="inlineStr">
        <is>
          <t>bandersnatch</t>
        </is>
      </c>
      <c r="B30261" t="inlineStr">
        <is>
          <t>59468922922510215334750fcf16bc1f2e4c0f8d</t>
        </is>
      </c>
      <c r="C30261" t="inlineStr">
        <is>
          <t>2018-10-30 16:44:46+00:00</t>
        </is>
      </c>
      <c r="D30261" t="inlineStr">
        <is>
          <t>add</t>
        </is>
      </c>
      <c r="E30261" t="inlineStr">
        <is>
          <t>pluggy</t>
        </is>
      </c>
      <c r="F30261">
        <f>=0.8.0</f>
        <v/>
      </c>
      <c r="G30261" t="inlineStr"/>
      <c r="H30261" t="inlineStr"/>
    </row>
    <row r="30262">
      <c r="A30262" t="inlineStr">
        <is>
          <t>bandersnatch</t>
        </is>
      </c>
      <c r="B30262" t="inlineStr">
        <is>
          <t>59468922922510215334750fcf16bc1f2e4c0f8d</t>
        </is>
      </c>
      <c r="C30262" t="inlineStr">
        <is>
          <t>2018-10-30 16:44:46+00:00</t>
        </is>
      </c>
      <c r="D30262" t="inlineStr">
        <is>
          <t>add</t>
        </is>
      </c>
      <c r="E30262" t="inlineStr">
        <is>
          <t>pycares</t>
        </is>
      </c>
      <c r="F30262">
        <f>=2.3.0</f>
        <v/>
      </c>
      <c r="G30262" t="inlineStr"/>
      <c r="H30262" t="inlineStr"/>
    </row>
    <row r="30263">
      <c r="A30263" t="inlineStr">
        <is>
          <t>bandersnatch</t>
        </is>
      </c>
      <c r="B30263" t="inlineStr">
        <is>
          <t>59468922922510215334750fcf16bc1f2e4c0f8d</t>
        </is>
      </c>
      <c r="C30263" t="inlineStr">
        <is>
          <t>2018-10-30 16:44:46+00:00</t>
        </is>
      </c>
      <c r="D30263" t="inlineStr">
        <is>
          <t>add</t>
        </is>
      </c>
      <c r="E30263" t="inlineStr">
        <is>
          <t>toml</t>
        </is>
      </c>
      <c r="F30263">
        <f>=0.10.0</f>
        <v/>
      </c>
      <c r="G30263" t="inlineStr"/>
      <c r="H30263" t="inlineStr"/>
    </row>
    <row r="30264">
      <c r="A30264" t="inlineStr">
        <is>
          <t>bandersnatch</t>
        </is>
      </c>
      <c r="B30264" t="inlineStr">
        <is>
          <t>59468922922510215334750fcf16bc1f2e4c0f8d</t>
        </is>
      </c>
      <c r="C30264" t="inlineStr">
        <is>
          <t>2018-10-30 16:44:46+00:00</t>
        </is>
      </c>
      <c r="D30264" t="inlineStr">
        <is>
          <t>add</t>
        </is>
      </c>
      <c r="E30264" t="inlineStr">
        <is>
          <t>urllib3</t>
        </is>
      </c>
      <c r="F30264">
        <f>=1.24</f>
        <v/>
      </c>
      <c r="G30264" t="inlineStr"/>
      <c r="H30264" t="inlineStr"/>
    </row>
    <row r="30265">
      <c r="A30265" t="inlineStr">
        <is>
          <t>bandersnatch</t>
        </is>
      </c>
      <c r="B30265" t="inlineStr">
        <is>
          <t>59468922922510215334750fcf16bc1f2e4c0f8d</t>
        </is>
      </c>
      <c r="C30265" t="inlineStr">
        <is>
          <t>2018-10-30 16:44:46+00:00</t>
        </is>
      </c>
      <c r="D30265" t="inlineStr">
        <is>
          <t>add</t>
        </is>
      </c>
      <c r="E30265" t="inlineStr">
        <is>
          <t>yarl</t>
        </is>
      </c>
      <c r="F30265">
        <f>=1.2.6</f>
        <v/>
      </c>
      <c r="G30265" t="inlineStr"/>
      <c r="H30265" t="inlineStr"/>
    </row>
    <row r="30266">
      <c r="A30266" t="inlineStr">
        <is>
          <t>bandersnatch</t>
        </is>
      </c>
      <c r="B30266" t="inlineStr">
        <is>
          <t>59468922922510215334750fcf16bc1f2e4c0f8d</t>
        </is>
      </c>
      <c r="C30266" t="inlineStr">
        <is>
          <t>2018-10-30 16:44:46+00:00</t>
        </is>
      </c>
      <c r="D30266" t="inlineStr">
        <is>
          <t>rem</t>
        </is>
      </c>
      <c r="E30266" t="inlineStr"/>
      <c r="F30266" t="inlineStr"/>
      <c r="G30266" t="inlineStr">
        <is>
          <t>apipkg</t>
        </is>
      </c>
      <c r="H30266">
        <f>=1.4</f>
        <v/>
      </c>
    </row>
    <row r="30267">
      <c r="A30267" t="inlineStr">
        <is>
          <t>bandersnatch</t>
        </is>
      </c>
      <c r="B30267" t="inlineStr">
        <is>
          <t>59468922922510215334750fcf16bc1f2e4c0f8d</t>
        </is>
      </c>
      <c r="C30267" t="inlineStr">
        <is>
          <t>2018-10-30 16:44:46+00:00</t>
        </is>
      </c>
      <c r="D30267" t="inlineStr">
        <is>
          <t>rem</t>
        </is>
      </c>
      <c r="E30267" t="inlineStr"/>
      <c r="F30267" t="inlineStr"/>
      <c r="G30267" t="inlineStr">
        <is>
          <t>pbr</t>
        </is>
      </c>
      <c r="H30267">
        <f>=1.10.0</f>
        <v/>
      </c>
    </row>
    <row r="30268">
      <c r="A30268" t="inlineStr">
        <is>
          <t>bandersnatch</t>
        </is>
      </c>
      <c r="B30268" t="inlineStr">
        <is>
          <t>59468922922510215334750fcf16bc1f2e4c0f8d</t>
        </is>
      </c>
      <c r="C30268" t="inlineStr">
        <is>
          <t>2018-10-30 16:44:46+00:00</t>
        </is>
      </c>
      <c r="D30268" t="inlineStr">
        <is>
          <t>rem</t>
        </is>
      </c>
      <c r="E30268" t="inlineStr"/>
      <c r="F30268" t="inlineStr"/>
      <c r="G30268" t="inlineStr">
        <is>
          <t>pytest</t>
        </is>
      </c>
      <c r="H30268">
        <f>=3.0.5</f>
        <v/>
      </c>
    </row>
    <row r="30269">
      <c r="A30269" t="inlineStr">
        <is>
          <t>bandersnatch</t>
        </is>
      </c>
      <c r="B30269" t="inlineStr">
        <is>
          <t>59468922922510215334750fcf16bc1f2e4c0f8d</t>
        </is>
      </c>
      <c r="C30269" t="inlineStr">
        <is>
          <t>2018-10-30 16:44:46+00:00</t>
        </is>
      </c>
      <c r="D30269" t="inlineStr">
        <is>
          <t>rem</t>
        </is>
      </c>
      <c r="E30269" t="inlineStr"/>
      <c r="F30269" t="inlineStr"/>
      <c r="G30269" t="inlineStr">
        <is>
          <t>pyflakes</t>
        </is>
      </c>
      <c r="H30269">
        <f>=1.3.0</f>
        <v/>
      </c>
    </row>
    <row r="30270">
      <c r="A30270" t="inlineStr">
        <is>
          <t>bandersnatch</t>
        </is>
      </c>
      <c r="B30270" t="inlineStr">
        <is>
          <t>59468922922510215334750fcf16bc1f2e4c0f8d</t>
        </is>
      </c>
      <c r="C30270" t="inlineStr">
        <is>
          <t>2018-10-30 16:44:46+00:00</t>
        </is>
      </c>
      <c r="D30270" t="inlineStr">
        <is>
          <t>rem</t>
        </is>
      </c>
      <c r="E30270" t="inlineStr"/>
      <c r="F30270" t="inlineStr"/>
      <c r="G30270" t="inlineStr">
        <is>
          <t>pep8</t>
        </is>
      </c>
      <c r="H30270">
        <f>=1.7.0</f>
        <v/>
      </c>
    </row>
    <row r="30271">
      <c r="A30271" t="inlineStr">
        <is>
          <t>bandersnatch</t>
        </is>
      </c>
      <c r="B30271" t="inlineStr">
        <is>
          <t>59468922922510215334750fcf16bc1f2e4c0f8d</t>
        </is>
      </c>
      <c r="C30271" t="inlineStr">
        <is>
          <t>2018-10-30 16:44:46+00:00</t>
        </is>
      </c>
      <c r="D30271" t="inlineStr">
        <is>
          <t>rem</t>
        </is>
      </c>
      <c r="E30271" t="inlineStr"/>
      <c r="F30271" t="inlineStr"/>
      <c r="G30271" t="inlineStr">
        <is>
          <t>coverage</t>
        </is>
      </c>
      <c r="H30271">
        <f>=4.3.1</f>
        <v/>
      </c>
    </row>
    <row r="30272">
      <c r="A30272" t="inlineStr">
        <is>
          <t>bandersnatch</t>
        </is>
      </c>
      <c r="B30272" t="inlineStr">
        <is>
          <t>59468922922510215334750fcf16bc1f2e4c0f8d</t>
        </is>
      </c>
      <c r="C30272" t="inlineStr">
        <is>
          <t>2018-10-30 16:44:46+00:00</t>
        </is>
      </c>
      <c r="D30272" t="inlineStr">
        <is>
          <t>rem</t>
        </is>
      </c>
      <c r="E30272" t="inlineStr"/>
      <c r="F30272" t="inlineStr"/>
      <c r="G30272" t="inlineStr">
        <is>
          <t>execnet</t>
        </is>
      </c>
      <c r="H30272">
        <f>=1.4.1</f>
        <v/>
      </c>
    </row>
    <row r="30273">
      <c r="A30273" t="inlineStr">
        <is>
          <t>bandersnatch</t>
        </is>
      </c>
      <c r="B30273" t="inlineStr">
        <is>
          <t>59468922922510215334750fcf16bc1f2e4c0f8d</t>
        </is>
      </c>
      <c r="C30273" t="inlineStr">
        <is>
          <t>2018-10-30 16:44:46+00:00</t>
        </is>
      </c>
      <c r="D30273" t="inlineStr">
        <is>
          <t>rem</t>
        </is>
      </c>
      <c r="E30273" t="inlineStr"/>
      <c r="F30273" t="inlineStr"/>
      <c r="G30273" t="inlineStr">
        <is>
          <t>mock</t>
        </is>
      </c>
      <c r="H30273">
        <f>=2.0.0</f>
        <v/>
      </c>
    </row>
    <row r="30274">
      <c r="A30274" t="inlineStr">
        <is>
          <t>bandersnatch</t>
        </is>
      </c>
      <c r="B30274" t="inlineStr">
        <is>
          <t>59468922922510215334750fcf16bc1f2e4c0f8d</t>
        </is>
      </c>
      <c r="C30274" t="inlineStr">
        <is>
          <t>2018-10-30 16:44:46+00:00</t>
        </is>
      </c>
      <c r="D30274" t="inlineStr">
        <is>
          <t>rem</t>
        </is>
      </c>
      <c r="E30274" t="inlineStr"/>
      <c r="F30274" t="inlineStr"/>
      <c r="G30274" t="inlineStr">
        <is>
          <t>pytest-catchlog</t>
        </is>
      </c>
      <c r="H30274">
        <f>=1.2.2</f>
        <v/>
      </c>
    </row>
    <row r="30275">
      <c r="A30275" t="inlineStr">
        <is>
          <t>bandersnatch</t>
        </is>
      </c>
      <c r="B30275" t="inlineStr">
        <is>
          <t>59468922922510215334750fcf16bc1f2e4c0f8d</t>
        </is>
      </c>
      <c r="C30275" t="inlineStr">
        <is>
          <t>2018-10-30 16:44:46+00:00</t>
        </is>
      </c>
      <c r="D30275" t="inlineStr">
        <is>
          <t>rem</t>
        </is>
      </c>
      <c r="E30275" t="inlineStr"/>
      <c r="F30275" t="inlineStr"/>
      <c r="G30275" t="inlineStr">
        <is>
          <t>pytest-codecheckers</t>
        </is>
      </c>
      <c r="H30275">
        <f>=0.2</f>
        <v/>
      </c>
    </row>
    <row r="30276">
      <c r="A30276" t="inlineStr">
        <is>
          <t>bandersnatch</t>
        </is>
      </c>
      <c r="B30276" t="inlineStr">
        <is>
          <t>59468922922510215334750fcf16bc1f2e4c0f8d</t>
        </is>
      </c>
      <c r="C30276" t="inlineStr">
        <is>
          <t>2018-10-30 16:44:46+00:00</t>
        </is>
      </c>
      <c r="D30276" t="inlineStr">
        <is>
          <t>rem</t>
        </is>
      </c>
      <c r="E30276" t="inlineStr"/>
      <c r="F30276" t="inlineStr"/>
      <c r="G30276" t="inlineStr">
        <is>
          <t>pytest-cov</t>
        </is>
      </c>
      <c r="H30276">
        <f>=2.4.0</f>
        <v/>
      </c>
    </row>
    <row r="30277">
      <c r="A30277" t="inlineStr">
        <is>
          <t>bandersnatch</t>
        </is>
      </c>
      <c r="B30277" t="inlineStr">
        <is>
          <t>59468922922510215334750fcf16bc1f2e4c0f8d</t>
        </is>
      </c>
      <c r="C30277" t="inlineStr">
        <is>
          <t>2018-10-30 16:44:46+00:00</t>
        </is>
      </c>
      <c r="D30277" t="inlineStr">
        <is>
          <t>rem</t>
        </is>
      </c>
      <c r="E30277" t="inlineStr"/>
      <c r="F30277" t="inlineStr"/>
      <c r="G30277" t="inlineStr">
        <is>
          <t>pytest-timeout</t>
        </is>
      </c>
      <c r="H30277">
        <f>=1.2.0</f>
        <v/>
      </c>
    </row>
    <row r="30278">
      <c r="A30278" t="inlineStr">
        <is>
          <t>bandersnatch</t>
        </is>
      </c>
      <c r="B30278" t="inlineStr">
        <is>
          <t>59468922922510215334750fcf16bc1f2e4c0f8d</t>
        </is>
      </c>
      <c r="C30278" t="inlineStr">
        <is>
          <t>2018-10-30 16:44:46+00:00</t>
        </is>
      </c>
      <c r="D30278" t="inlineStr">
        <is>
          <t>rem</t>
        </is>
      </c>
      <c r="E30278" t="inlineStr"/>
      <c r="F30278" t="inlineStr"/>
      <c r="G30278" t="inlineStr">
        <is>
          <t>pytest-cache</t>
        </is>
      </c>
      <c r="H30278">
        <f>=1.0</f>
        <v/>
      </c>
    </row>
    <row r="30279">
      <c r="A30279" t="inlineStr">
        <is>
          <t>bandersnatch</t>
        </is>
      </c>
      <c r="B30279" t="inlineStr">
        <is>
          <t>59468922922510215334750fcf16bc1f2e4c0f8d</t>
        </is>
      </c>
      <c r="C30279" t="inlineStr">
        <is>
          <t>2018-10-30 16:44:46+00:00</t>
        </is>
      </c>
      <c r="D30279" t="inlineStr">
        <is>
          <t>rem</t>
        </is>
      </c>
      <c r="E30279" t="inlineStr"/>
      <c r="F30279" t="inlineStr"/>
      <c r="G30279" t="inlineStr">
        <is>
          <t>bandersnatch</t>
        </is>
      </c>
      <c r="H30279">
        <f>=2.0.0</f>
        <v/>
      </c>
    </row>
    <row r="30280">
      <c r="A30280" t="inlineStr">
        <is>
          <t>bandersnatch</t>
        </is>
      </c>
      <c r="B30280" t="inlineStr">
        <is>
          <t>eb94cb232c52c079571a20a538497a7a48f18066</t>
        </is>
      </c>
      <c r="C30280" t="inlineStr">
        <is>
          <t>2018-11-26 01:57:24+00:00</t>
        </is>
      </c>
      <c r="D30280" t="inlineStr">
        <is>
          <t>verchange</t>
        </is>
      </c>
      <c r="E30280" t="inlineStr">
        <is>
          <t>multidict</t>
        </is>
      </c>
      <c r="F30280">
        <f>=4.5.1</f>
        <v/>
      </c>
      <c r="G30280" t="inlineStr">
        <is>
          <t>multidict</t>
        </is>
      </c>
      <c r="H30280">
        <f>=4.4.2</f>
        <v/>
      </c>
    </row>
    <row r="30281">
      <c r="A30281" t="inlineStr">
        <is>
          <t>bandersnatch</t>
        </is>
      </c>
      <c r="B30281" t="inlineStr">
        <is>
          <t>eb94cb232c52c079571a20a538497a7a48f18066</t>
        </is>
      </c>
      <c r="C30281" t="inlineStr">
        <is>
          <t>2018-11-26 01:57:24+00:00</t>
        </is>
      </c>
      <c r="D30281" t="inlineStr">
        <is>
          <t>verchange</t>
        </is>
      </c>
      <c r="E30281" t="inlineStr">
        <is>
          <t>urllib3</t>
        </is>
      </c>
      <c r="F30281">
        <f>=1.24.1</f>
        <v/>
      </c>
      <c r="G30281" t="inlineStr">
        <is>
          <t>urllib3</t>
        </is>
      </c>
      <c r="H30281">
        <f>=1.24</f>
        <v/>
      </c>
    </row>
    <row r="30282">
      <c r="A30282" t="inlineStr">
        <is>
          <t>bandersnatch</t>
        </is>
      </c>
      <c r="B30282" t="inlineStr">
        <is>
          <t>eb94cb232c52c079571a20a538497a7a48f18066</t>
        </is>
      </c>
      <c r="C30282" t="inlineStr">
        <is>
          <t>2018-11-26 01:57:24+00:00</t>
        </is>
      </c>
      <c r="D30282" t="inlineStr">
        <is>
          <t>verchange</t>
        </is>
      </c>
      <c r="E30282" t="inlineStr">
        <is>
          <t>setuptools</t>
        </is>
      </c>
      <c r="F30282">
        <f>=40.6.2</f>
        <v/>
      </c>
      <c r="G30282" t="inlineStr">
        <is>
          <t>setuptools</t>
        </is>
      </c>
      <c r="H30282">
        <f>=40.5.0</f>
        <v/>
      </c>
    </row>
    <row r="30283">
      <c r="A30283" t="inlineStr">
        <is>
          <t>bandersnatch</t>
        </is>
      </c>
      <c r="B30283" t="inlineStr">
        <is>
          <t>eb94cb232c52c079571a20a538497a7a48f18066</t>
        </is>
      </c>
      <c r="C30283" t="inlineStr">
        <is>
          <t>2018-11-26 01:57:24+00:00</t>
        </is>
      </c>
      <c r="D30283" t="inlineStr">
        <is>
          <t>verchange</t>
        </is>
      </c>
      <c r="E30283" t="inlineStr">
        <is>
          <t>requests</t>
        </is>
      </c>
      <c r="F30283">
        <f>=2.20.1</f>
        <v/>
      </c>
      <c r="G30283" t="inlineStr">
        <is>
          <t>requests</t>
        </is>
      </c>
      <c r="H30283">
        <f>=2.20.0</f>
        <v/>
      </c>
    </row>
    <row r="30284">
      <c r="A30284" t="inlineStr">
        <is>
          <t>bandersnatch</t>
        </is>
      </c>
      <c r="B30284" t="inlineStr">
        <is>
          <t>eb94cb232c52c079571a20a538497a7a48f18066</t>
        </is>
      </c>
      <c r="C30284" t="inlineStr">
        <is>
          <t>2018-11-26 01:57:24+00:00</t>
        </is>
      </c>
      <c r="D30284" t="inlineStr">
        <is>
          <t>verchange</t>
        </is>
      </c>
      <c r="E30284" t="inlineStr">
        <is>
          <t>filelock</t>
        </is>
      </c>
      <c r="F30284">
        <f>=3.0.10</f>
        <v/>
      </c>
      <c r="G30284" t="inlineStr">
        <is>
          <t>filelock</t>
        </is>
      </c>
      <c r="H30284">
        <f>=3.0.9</f>
        <v/>
      </c>
    </row>
    <row r="30285">
      <c r="A30285" t="inlineStr">
        <is>
          <t>bandersnatch</t>
        </is>
      </c>
      <c r="B30285" t="inlineStr">
        <is>
          <t>eb94cb232c52c079571a20a538497a7a48f18066</t>
        </is>
      </c>
      <c r="C30285" t="inlineStr">
        <is>
          <t>2018-11-26 01:57:24+00:00</t>
        </is>
      </c>
      <c r="D30285" t="inlineStr">
        <is>
          <t>verchange</t>
        </is>
      </c>
      <c r="E30285" t="inlineStr">
        <is>
          <t>pyparsing</t>
        </is>
      </c>
      <c r="F30285">
        <f>=2.3.0</f>
        <v/>
      </c>
      <c r="G30285" t="inlineStr">
        <is>
          <t>pyparsing</t>
        </is>
      </c>
      <c r="H30285">
        <f>=2.2.2</f>
        <v/>
      </c>
    </row>
    <row r="30286">
      <c r="A30286" t="inlineStr">
        <is>
          <t>bandersnatch</t>
        </is>
      </c>
      <c r="B30286" t="inlineStr">
        <is>
          <t>2754317ddf4a1a1e326a757716fafe6eb45b36d2</t>
        </is>
      </c>
      <c r="C30286" t="inlineStr">
        <is>
          <t>2018-12-03 02:16:30+00:00</t>
        </is>
      </c>
      <c r="D30286" t="inlineStr">
        <is>
          <t>verchange</t>
        </is>
      </c>
      <c r="E30286" t="inlineStr">
        <is>
          <t>multidict</t>
        </is>
      </c>
      <c r="F30286">
        <f>=4.5.2</f>
        <v/>
      </c>
      <c r="G30286" t="inlineStr">
        <is>
          <t>multidict</t>
        </is>
      </c>
      <c r="H30286">
        <f>=4.5.1</f>
        <v/>
      </c>
    </row>
    <row r="30287">
      <c r="A30287" t="inlineStr">
        <is>
          <t>bandersnatch</t>
        </is>
      </c>
      <c r="B30287" t="inlineStr">
        <is>
          <t>2754317ddf4a1a1e326a757716fafe6eb45b36d2</t>
        </is>
      </c>
      <c r="C30287" t="inlineStr">
        <is>
          <t>2018-12-03 02:16:30+00:00</t>
        </is>
      </c>
      <c r="D30287" t="inlineStr">
        <is>
          <t>verchange</t>
        </is>
      </c>
      <c r="E30287" t="inlineStr">
        <is>
          <t>certifi</t>
        </is>
      </c>
      <c r="F30287">
        <f>=2018.11.29</f>
        <v/>
      </c>
      <c r="G30287" t="inlineStr">
        <is>
          <t>certifi</t>
        </is>
      </c>
      <c r="H30287">
        <f>=2018.10.15</f>
        <v/>
      </c>
    </row>
    <row r="30288">
      <c r="A30288" t="inlineStr">
        <is>
          <t>bandersnatch</t>
        </is>
      </c>
      <c r="B30288" t="inlineStr">
        <is>
          <t>b305ebb309d531a219b87490cd5abf67f2ae09da</t>
        </is>
      </c>
      <c r="C30288" t="inlineStr">
        <is>
          <t>2018-12-26 19:09:04+00:00</t>
        </is>
      </c>
      <c r="D30288" t="inlineStr">
        <is>
          <t>verchange</t>
        </is>
      </c>
      <c r="E30288" t="inlineStr">
        <is>
          <t>six</t>
        </is>
      </c>
      <c r="F30288">
        <f>=1.12.0</f>
        <v/>
      </c>
      <c r="G30288" t="inlineStr">
        <is>
          <t>six</t>
        </is>
      </c>
      <c r="H30288">
        <f>=1.11.0</f>
        <v/>
      </c>
    </row>
    <row r="30289">
      <c r="A30289" t="inlineStr">
        <is>
          <t>bandersnatch</t>
        </is>
      </c>
      <c r="B30289" t="inlineStr">
        <is>
          <t>b305ebb309d531a219b87490cd5abf67f2ae09da</t>
        </is>
      </c>
      <c r="C30289" t="inlineStr">
        <is>
          <t>2018-12-26 19:09:04+00:00</t>
        </is>
      </c>
      <c r="D30289" t="inlineStr">
        <is>
          <t>verchange</t>
        </is>
      </c>
      <c r="E30289" t="inlineStr">
        <is>
          <t>yarl</t>
        </is>
      </c>
      <c r="F30289">
        <f>=1.3.0</f>
        <v/>
      </c>
      <c r="G30289" t="inlineStr">
        <is>
          <t>yarl</t>
        </is>
      </c>
      <c r="H30289">
        <f>=1.2.6</f>
        <v/>
      </c>
    </row>
    <row r="30290">
      <c r="A30290" t="inlineStr">
        <is>
          <t>bandersnatch</t>
        </is>
      </c>
      <c r="B30290" t="inlineStr">
        <is>
          <t>b305ebb309d531a219b87490cd5abf67f2ae09da</t>
        </is>
      </c>
      <c r="C30290" t="inlineStr">
        <is>
          <t>2018-12-26 19:09:04+00:00</t>
        </is>
      </c>
      <c r="D30290" t="inlineStr">
        <is>
          <t>verchange</t>
        </is>
      </c>
      <c r="E30290" t="inlineStr">
        <is>
          <t>setuptools</t>
        </is>
      </c>
      <c r="F30290">
        <f>=40.6.3</f>
        <v/>
      </c>
      <c r="G30290" t="inlineStr">
        <is>
          <t>setuptools</t>
        </is>
      </c>
      <c r="H30290">
        <f>=40.6.2</f>
        <v/>
      </c>
    </row>
    <row r="30291">
      <c r="A30291" t="inlineStr">
        <is>
          <t>bandersnatch</t>
        </is>
      </c>
      <c r="B30291" t="inlineStr">
        <is>
          <t>b305ebb309d531a219b87490cd5abf67f2ae09da</t>
        </is>
      </c>
      <c r="C30291" t="inlineStr">
        <is>
          <t>2018-12-26 19:09:04+00:00</t>
        </is>
      </c>
      <c r="D30291" t="inlineStr">
        <is>
          <t>verchange</t>
        </is>
      </c>
      <c r="E30291" t="inlineStr">
        <is>
          <t>requests</t>
        </is>
      </c>
      <c r="F30291">
        <f>=2.21.0</f>
        <v/>
      </c>
      <c r="G30291" t="inlineStr">
        <is>
          <t>requests</t>
        </is>
      </c>
      <c r="H30291">
        <f>=2.20.1</f>
        <v/>
      </c>
    </row>
    <row r="30292">
      <c r="A30292" t="inlineStr">
        <is>
          <t>bandersnatch</t>
        </is>
      </c>
      <c r="B30292" t="inlineStr">
        <is>
          <t>b305ebb309d531a219b87490cd5abf67f2ae09da</t>
        </is>
      </c>
      <c r="C30292" t="inlineStr">
        <is>
          <t>2018-12-26 19:09:04+00:00</t>
        </is>
      </c>
      <c r="D30292" t="inlineStr">
        <is>
          <t>verchange</t>
        </is>
      </c>
      <c r="E30292" t="inlineStr">
        <is>
          <t>idna</t>
        </is>
      </c>
      <c r="F30292">
        <f>=2.8</f>
        <v/>
      </c>
      <c r="G30292" t="inlineStr">
        <is>
          <t>idna</t>
        </is>
      </c>
      <c r="H30292">
        <f>=2.7</f>
        <v/>
      </c>
    </row>
    <row r="30293">
      <c r="A30293" t="inlineStr">
        <is>
          <t>bandersnatch</t>
        </is>
      </c>
      <c r="B30293" t="inlineStr">
        <is>
          <t>b305ebb309d531a219b87490cd5abf67f2ae09da</t>
        </is>
      </c>
      <c r="C30293" t="inlineStr">
        <is>
          <t>2018-12-26 19:09:04+00:00</t>
        </is>
      </c>
      <c r="D30293" t="inlineStr">
        <is>
          <t>verchange</t>
        </is>
      </c>
      <c r="E30293" t="inlineStr">
        <is>
          <t>aiohttp</t>
        </is>
      </c>
      <c r="F30293">
        <f>=3.5.1</f>
        <v/>
      </c>
      <c r="G30293" t="inlineStr">
        <is>
          <t>aiohttp</t>
        </is>
      </c>
      <c r="H30293">
        <f>=3.4.4</f>
        <v/>
      </c>
    </row>
    <row r="30294">
      <c r="A30294" t="inlineStr">
        <is>
          <t>bandersnatch</t>
        </is>
      </c>
      <c r="B30294" t="inlineStr">
        <is>
          <t>d124d152d33cb6f59804a1fb8ea88bb18449ef57</t>
        </is>
      </c>
      <c r="C30294" t="inlineStr">
        <is>
          <t>2019-01-25 19:47:29+00:00</t>
        </is>
      </c>
      <c r="D30294" t="inlineStr">
        <is>
          <t>verchange</t>
        </is>
      </c>
      <c r="E30294" t="inlineStr">
        <is>
          <t>pycares</t>
        </is>
      </c>
      <c r="F30294">
        <f>=2.4.0</f>
        <v/>
      </c>
      <c r="G30294" t="inlineStr">
        <is>
          <t>pycares</t>
        </is>
      </c>
      <c r="H30294">
        <f>=2.3.0</f>
        <v/>
      </c>
    </row>
    <row r="30295">
      <c r="A30295" t="inlineStr">
        <is>
          <t>bandersnatch</t>
        </is>
      </c>
      <c r="B30295" t="inlineStr">
        <is>
          <t>d124d152d33cb6f59804a1fb8ea88bb18449ef57</t>
        </is>
      </c>
      <c r="C30295" t="inlineStr">
        <is>
          <t>2019-01-25 19:47:29+00:00</t>
        </is>
      </c>
      <c r="D30295" t="inlineStr">
        <is>
          <t>verchange</t>
        </is>
      </c>
      <c r="E30295" t="inlineStr">
        <is>
          <t>aiodns</t>
        </is>
      </c>
      <c r="F30295">
        <f>=1.2.0</f>
        <v/>
      </c>
      <c r="G30295" t="inlineStr">
        <is>
          <t>aiodns</t>
        </is>
      </c>
      <c r="H30295">
        <f>=1.1.1</f>
        <v/>
      </c>
    </row>
    <row r="30296">
      <c r="A30296" t="inlineStr">
        <is>
          <t>bandersnatch</t>
        </is>
      </c>
      <c r="B30296" t="inlineStr">
        <is>
          <t>d124d152d33cb6f59804a1fb8ea88bb18449ef57</t>
        </is>
      </c>
      <c r="C30296" t="inlineStr">
        <is>
          <t>2019-01-25 19:47:29+00:00</t>
        </is>
      </c>
      <c r="D30296" t="inlineStr">
        <is>
          <t>verchange</t>
        </is>
      </c>
      <c r="E30296" t="inlineStr">
        <is>
          <t>aiohttp</t>
        </is>
      </c>
      <c r="F30296">
        <f>=3.5.4</f>
        <v/>
      </c>
      <c r="G30296" t="inlineStr">
        <is>
          <t>aiohttp</t>
        </is>
      </c>
      <c r="H30296">
        <f>=3.5.1</f>
        <v/>
      </c>
    </row>
    <row r="30297">
      <c r="A30297" t="inlineStr">
        <is>
          <t>bandersnatch</t>
        </is>
      </c>
      <c r="B30297" t="inlineStr">
        <is>
          <t>d124d152d33cb6f59804a1fb8ea88bb18449ef57</t>
        </is>
      </c>
      <c r="C30297" t="inlineStr">
        <is>
          <t>2019-01-25 19:47:29+00:00</t>
        </is>
      </c>
      <c r="D30297" t="inlineStr">
        <is>
          <t>verchange</t>
        </is>
      </c>
      <c r="E30297" t="inlineStr">
        <is>
          <t>pluggy</t>
        </is>
      </c>
      <c r="F30297">
        <f>=0.8.1</f>
        <v/>
      </c>
      <c r="G30297" t="inlineStr">
        <is>
          <t>pluggy</t>
        </is>
      </c>
      <c r="H30297">
        <f>=0.8.0</f>
        <v/>
      </c>
    </row>
    <row r="30298">
      <c r="A30298" t="inlineStr">
        <is>
          <t>bandersnatch</t>
        </is>
      </c>
      <c r="B30298" t="inlineStr">
        <is>
          <t>d124d152d33cb6f59804a1fb8ea88bb18449ef57</t>
        </is>
      </c>
      <c r="C30298" t="inlineStr">
        <is>
          <t>2019-01-25 19:47:29+00:00</t>
        </is>
      </c>
      <c r="D30298" t="inlineStr">
        <is>
          <t>verchange</t>
        </is>
      </c>
      <c r="E30298" t="inlineStr">
        <is>
          <t>packaging</t>
        </is>
      </c>
      <c r="F30298">
        <f>=19.0</f>
        <v/>
      </c>
      <c r="G30298" t="inlineStr">
        <is>
          <t>packaging</t>
        </is>
      </c>
      <c r="H30298">
        <f>=18.0</f>
        <v/>
      </c>
    </row>
    <row r="30299">
      <c r="A30299" t="inlineStr">
        <is>
          <t>bandersnatch</t>
        </is>
      </c>
      <c r="B30299" t="inlineStr">
        <is>
          <t>d124d152d33cb6f59804a1fb8ea88bb18449ef57</t>
        </is>
      </c>
      <c r="C30299" t="inlineStr">
        <is>
          <t>2019-01-25 19:47:29+00:00</t>
        </is>
      </c>
      <c r="D30299" t="inlineStr">
        <is>
          <t>verchange</t>
        </is>
      </c>
      <c r="E30299" t="inlineStr">
        <is>
          <t>pyparsing</t>
        </is>
      </c>
      <c r="F30299">
        <f>=2.3.1</f>
        <v/>
      </c>
      <c r="G30299" t="inlineStr">
        <is>
          <t>pyparsing</t>
        </is>
      </c>
      <c r="H30299">
        <f>=2.3.0</f>
        <v/>
      </c>
    </row>
    <row r="30300">
      <c r="A30300" t="inlineStr">
        <is>
          <t>bandersnatch</t>
        </is>
      </c>
      <c r="B30300" t="inlineStr">
        <is>
          <t>38950524259da2d6793c2813de6028e2630dec3d</t>
        </is>
      </c>
      <c r="C30300" t="inlineStr">
        <is>
          <t>2019-04-12 01:26:26+00:00</t>
        </is>
      </c>
      <c r="D30300" t="inlineStr">
        <is>
          <t>verchange</t>
        </is>
      </c>
      <c r="E30300" t="inlineStr">
        <is>
          <t>setuptools</t>
        </is>
      </c>
      <c r="F30300">
        <f>=41.0.0</f>
        <v/>
      </c>
      <c r="G30300" t="inlineStr">
        <is>
          <t>setuptools</t>
        </is>
      </c>
      <c r="H30300">
        <f>=40.6.3</f>
        <v/>
      </c>
    </row>
    <row r="30301">
      <c r="A30301" t="inlineStr">
        <is>
          <t>bandersnatch</t>
        </is>
      </c>
      <c r="B30301" t="inlineStr">
        <is>
          <t>38950524259da2d6793c2813de6028e2630dec3d</t>
        </is>
      </c>
      <c r="C30301" t="inlineStr">
        <is>
          <t>2019-04-12 01:26:26+00:00</t>
        </is>
      </c>
      <c r="D30301" t="inlineStr">
        <is>
          <t>verchange</t>
        </is>
      </c>
      <c r="E30301" t="inlineStr">
        <is>
          <t>attrs</t>
        </is>
      </c>
      <c r="F30301">
        <f>=19.1.0</f>
        <v/>
      </c>
      <c r="G30301" t="inlineStr">
        <is>
          <t>attrs</t>
        </is>
      </c>
      <c r="H30301">
        <f>=18.2.0</f>
        <v/>
      </c>
    </row>
    <row r="30302">
      <c r="A30302" t="inlineStr">
        <is>
          <t>bandersnatch</t>
        </is>
      </c>
      <c r="B30302" t="inlineStr">
        <is>
          <t>38950524259da2d6793c2813de6028e2630dec3d</t>
        </is>
      </c>
      <c r="C30302" t="inlineStr">
        <is>
          <t>2019-04-12 01:26:26+00:00</t>
        </is>
      </c>
      <c r="D30302" t="inlineStr">
        <is>
          <t>verchange</t>
        </is>
      </c>
      <c r="E30302" t="inlineStr">
        <is>
          <t>py</t>
        </is>
      </c>
      <c r="F30302">
        <f>=1.8.0</f>
        <v/>
      </c>
      <c r="G30302" t="inlineStr">
        <is>
          <t>py</t>
        </is>
      </c>
      <c r="H30302">
        <f>=1.7.0</f>
        <v/>
      </c>
    </row>
    <row r="30303">
      <c r="A30303" t="inlineStr">
        <is>
          <t>bandersnatch</t>
        </is>
      </c>
      <c r="B30303" t="inlineStr">
        <is>
          <t>38950524259da2d6793c2813de6028e2630dec3d</t>
        </is>
      </c>
      <c r="C30303" t="inlineStr">
        <is>
          <t>2019-04-12 01:26:26+00:00</t>
        </is>
      </c>
      <c r="D30303" t="inlineStr">
        <is>
          <t>verchange</t>
        </is>
      </c>
      <c r="E30303" t="inlineStr">
        <is>
          <t>pycares</t>
        </is>
      </c>
      <c r="F30303">
        <f>=3.0.0</f>
        <v/>
      </c>
      <c r="G30303" t="inlineStr">
        <is>
          <t>pycares</t>
        </is>
      </c>
      <c r="H30303">
        <f>=2.4.0</f>
        <v/>
      </c>
    </row>
    <row r="30304">
      <c r="A30304" t="inlineStr">
        <is>
          <t>bandersnatch</t>
        </is>
      </c>
      <c r="B30304" t="inlineStr">
        <is>
          <t>38950524259da2d6793c2813de6028e2630dec3d</t>
        </is>
      </c>
      <c r="C30304" t="inlineStr">
        <is>
          <t>2019-04-12 01:26:26+00:00</t>
        </is>
      </c>
      <c r="D30304" t="inlineStr">
        <is>
          <t>verchange</t>
        </is>
      </c>
      <c r="E30304" t="inlineStr">
        <is>
          <t>python-dateutil</t>
        </is>
      </c>
      <c r="F30304">
        <f>=2.8.0</f>
        <v/>
      </c>
      <c r="G30304" t="inlineStr">
        <is>
          <t>python-dateutil</t>
        </is>
      </c>
      <c r="H30304">
        <f>=2.7.5</f>
        <v/>
      </c>
    </row>
    <row r="30305">
      <c r="A30305" t="inlineStr">
        <is>
          <t>bandersnatch</t>
        </is>
      </c>
      <c r="B30305" t="inlineStr">
        <is>
          <t>38950524259da2d6793c2813de6028e2630dec3d</t>
        </is>
      </c>
      <c r="C30305" t="inlineStr">
        <is>
          <t>2019-04-12 01:26:26+00:00</t>
        </is>
      </c>
      <c r="D30305" t="inlineStr">
        <is>
          <t>verchange</t>
        </is>
      </c>
      <c r="E30305" t="inlineStr">
        <is>
          <t>aiodns</t>
        </is>
      </c>
      <c r="F30305">
        <f>=2.0.0</f>
        <v/>
      </c>
      <c r="G30305" t="inlineStr">
        <is>
          <t>aiodns</t>
        </is>
      </c>
      <c r="H30305">
        <f>=1.2.0</f>
        <v/>
      </c>
    </row>
    <row r="30306">
      <c r="A30306" t="inlineStr">
        <is>
          <t>bandersnatch</t>
        </is>
      </c>
      <c r="B30306" t="inlineStr">
        <is>
          <t>38950524259da2d6793c2813de6028e2630dec3d</t>
        </is>
      </c>
      <c r="C30306" t="inlineStr">
        <is>
          <t>2019-04-12 01:26:26+00:00</t>
        </is>
      </c>
      <c r="D30306" t="inlineStr">
        <is>
          <t>verchange</t>
        </is>
      </c>
      <c r="E30306" t="inlineStr">
        <is>
          <t>certifi</t>
        </is>
      </c>
      <c r="F30306">
        <f>=2019.3.9</f>
        <v/>
      </c>
      <c r="G30306" t="inlineStr">
        <is>
          <t>certifi</t>
        </is>
      </c>
      <c r="H30306">
        <f>=2018.11.29</f>
        <v/>
      </c>
    </row>
    <row r="30307">
      <c r="A30307" t="inlineStr">
        <is>
          <t>bandersnatch</t>
        </is>
      </c>
      <c r="B30307" t="inlineStr">
        <is>
          <t>38950524259da2d6793c2813de6028e2630dec3d</t>
        </is>
      </c>
      <c r="C30307" t="inlineStr">
        <is>
          <t>2019-04-12 01:26:26+00:00</t>
        </is>
      </c>
      <c r="D30307" t="inlineStr">
        <is>
          <t>verchange</t>
        </is>
      </c>
      <c r="E30307" t="inlineStr">
        <is>
          <t>pluggy</t>
        </is>
      </c>
      <c r="F30307">
        <f>=0.9.0</f>
        <v/>
      </c>
      <c r="G30307" t="inlineStr">
        <is>
          <t>pluggy</t>
        </is>
      </c>
      <c r="H30307">
        <f>=0.8.1</f>
        <v/>
      </c>
    </row>
    <row r="30308">
      <c r="A30308" t="inlineStr">
        <is>
          <t>bandersnatch</t>
        </is>
      </c>
      <c r="B30308" t="inlineStr">
        <is>
          <t>38950524259da2d6793c2813de6028e2630dec3d</t>
        </is>
      </c>
      <c r="C30308" t="inlineStr">
        <is>
          <t>2019-04-12 01:26:26+00:00</t>
        </is>
      </c>
      <c r="D30308" t="inlineStr">
        <is>
          <t>verchange</t>
        </is>
      </c>
      <c r="E30308" t="inlineStr">
        <is>
          <t>pyparsing</t>
        </is>
      </c>
      <c r="F30308">
        <f>=2.4.0</f>
        <v/>
      </c>
      <c r="G30308" t="inlineStr">
        <is>
          <t>pyparsing</t>
        </is>
      </c>
      <c r="H30308">
        <f>=2.3.1</f>
        <v/>
      </c>
    </row>
    <row r="30309">
      <c r="A30309" t="inlineStr">
        <is>
          <t>bandersnatch</t>
        </is>
      </c>
      <c r="B30309" t="inlineStr">
        <is>
          <t>88f7d92006ad1709426e7b346bae38ce22abb1af</t>
        </is>
      </c>
      <c r="C30309" t="inlineStr">
        <is>
          <t>2019-05-30 23:19:10+00:00</t>
        </is>
      </c>
      <c r="D30309" t="inlineStr">
        <is>
          <t>verchange</t>
        </is>
      </c>
      <c r="E30309" t="inlineStr">
        <is>
          <t>requests</t>
        </is>
      </c>
      <c r="F30309">
        <f>=2.22.0</f>
        <v/>
      </c>
      <c r="G30309" t="inlineStr">
        <is>
          <t>requests</t>
        </is>
      </c>
      <c r="H30309">
        <f>=2.21.0</f>
        <v/>
      </c>
    </row>
    <row r="30310">
      <c r="A30310" t="inlineStr">
        <is>
          <t>bandersnatch</t>
        </is>
      </c>
      <c r="B30310" t="inlineStr">
        <is>
          <t>88f7d92006ad1709426e7b346bae38ce22abb1af</t>
        </is>
      </c>
      <c r="C30310" t="inlineStr">
        <is>
          <t>2019-05-30 23:19:10+00:00</t>
        </is>
      </c>
      <c r="D30310" t="inlineStr">
        <is>
          <t>verchange</t>
        </is>
      </c>
      <c r="E30310" t="inlineStr">
        <is>
          <t>urllib3</t>
        </is>
      </c>
      <c r="F30310">
        <f>=1.25.2</f>
        <v/>
      </c>
      <c r="G30310" t="inlineStr">
        <is>
          <t>urllib3</t>
        </is>
      </c>
      <c r="H30310">
        <f>=1.24.1</f>
        <v/>
      </c>
    </row>
    <row r="30311">
      <c r="A30311" t="inlineStr">
        <is>
          <t>bandersnatch</t>
        </is>
      </c>
      <c r="B30311" t="inlineStr">
        <is>
          <t>88f7d92006ad1709426e7b346bae38ce22abb1af</t>
        </is>
      </c>
      <c r="C30311" t="inlineStr">
        <is>
          <t>2019-05-30 23:19:10+00:00</t>
        </is>
      </c>
      <c r="D30311" t="inlineStr">
        <is>
          <t>verchange</t>
        </is>
      </c>
      <c r="E30311" t="inlineStr">
        <is>
          <t>setuptools</t>
        </is>
      </c>
      <c r="F30311">
        <f>=41.0.1</f>
        <v/>
      </c>
      <c r="G30311" t="inlineStr">
        <is>
          <t>setuptools</t>
        </is>
      </c>
      <c r="H30311">
        <f>=41.0.0</f>
        <v/>
      </c>
    </row>
    <row r="30312">
      <c r="A30312" t="inlineStr">
        <is>
          <t>bandersnatch</t>
        </is>
      </c>
      <c r="B30312" t="inlineStr">
        <is>
          <t>88f7d92006ad1709426e7b346bae38ce22abb1af</t>
        </is>
      </c>
      <c r="C30312" t="inlineStr">
        <is>
          <t>2019-05-30 23:19:10+00:00</t>
        </is>
      </c>
      <c r="D30312" t="inlineStr">
        <is>
          <t>add</t>
        </is>
      </c>
      <c r="E30312" t="inlineStr">
        <is>
          <t>idna-ssl</t>
        </is>
      </c>
      <c r="F30312">
        <f>=1.1.0</f>
        <v/>
      </c>
      <c r="G30312" t="inlineStr"/>
      <c r="H30312" t="inlineStr"/>
    </row>
    <row r="30313">
      <c r="A30313" t="inlineStr">
        <is>
          <t>bandersnatch</t>
        </is>
      </c>
      <c r="B30313" t="inlineStr">
        <is>
          <t>88f7d92006ad1709426e7b346bae38ce22abb1af</t>
        </is>
      </c>
      <c r="C30313" t="inlineStr">
        <is>
          <t>2019-05-30 23:19:10+00:00</t>
        </is>
      </c>
      <c r="D30313" t="inlineStr">
        <is>
          <t>add</t>
        </is>
      </c>
      <c r="E30313" t="inlineStr">
        <is>
          <t>typing-extensions</t>
        </is>
      </c>
      <c r="F30313">
        <f>=3.7.2</f>
        <v/>
      </c>
      <c r="G30313" t="inlineStr"/>
      <c r="H30313" t="inlineStr"/>
    </row>
    <row r="30314">
      <c r="A30314" t="inlineStr">
        <is>
          <t>bandersnatch</t>
        </is>
      </c>
      <c r="B30314" t="inlineStr">
        <is>
          <t>88f7d92006ad1709426e7b346bae38ce22abb1af</t>
        </is>
      </c>
      <c r="C30314" t="inlineStr">
        <is>
          <t>2019-05-30 23:19:10+00:00</t>
        </is>
      </c>
      <c r="D30314" t="inlineStr">
        <is>
          <t>rem</t>
        </is>
      </c>
      <c r="E30314" t="inlineStr"/>
      <c r="F30314" t="inlineStr"/>
      <c r="G30314" t="inlineStr">
        <is>
          <t>aiodns</t>
        </is>
      </c>
      <c r="H30314">
        <f>=2.0.0</f>
        <v/>
      </c>
    </row>
    <row r="30315">
      <c r="A30315" t="inlineStr">
        <is>
          <t>bandersnatch</t>
        </is>
      </c>
      <c r="B30315" t="inlineStr">
        <is>
          <t>88f7d92006ad1709426e7b346bae38ce22abb1af</t>
        </is>
      </c>
      <c r="C30315" t="inlineStr">
        <is>
          <t>2019-05-30 23:19:10+00:00</t>
        </is>
      </c>
      <c r="D30315" t="inlineStr">
        <is>
          <t>rem</t>
        </is>
      </c>
      <c r="E30315" t="inlineStr"/>
      <c r="F30315" t="inlineStr"/>
      <c r="G30315" t="inlineStr">
        <is>
          <t>pluggy</t>
        </is>
      </c>
      <c r="H30315">
        <f>=0.9.0</f>
        <v/>
      </c>
    </row>
    <row r="30316">
      <c r="A30316" t="inlineStr">
        <is>
          <t>bandersnatch</t>
        </is>
      </c>
      <c r="B30316" t="inlineStr">
        <is>
          <t>88f7d92006ad1709426e7b346bae38ce22abb1af</t>
        </is>
      </c>
      <c r="C30316" t="inlineStr">
        <is>
          <t>2019-05-30 23:19:10+00:00</t>
        </is>
      </c>
      <c r="D30316" t="inlineStr">
        <is>
          <t>rem</t>
        </is>
      </c>
      <c r="E30316" t="inlineStr"/>
      <c r="F30316" t="inlineStr"/>
      <c r="G30316" t="inlineStr">
        <is>
          <t>py</t>
        </is>
      </c>
      <c r="H30316">
        <f>=1.8.0</f>
        <v/>
      </c>
    </row>
    <row r="30317">
      <c r="A30317" t="inlineStr">
        <is>
          <t>bandersnatch</t>
        </is>
      </c>
      <c r="B30317" t="inlineStr">
        <is>
          <t>88f7d92006ad1709426e7b346bae38ce22abb1af</t>
        </is>
      </c>
      <c r="C30317" t="inlineStr">
        <is>
          <t>2019-05-30 23:19:10+00:00</t>
        </is>
      </c>
      <c r="D30317" t="inlineStr">
        <is>
          <t>rem</t>
        </is>
      </c>
      <c r="E30317" t="inlineStr"/>
      <c r="F30317" t="inlineStr"/>
      <c r="G30317" t="inlineStr">
        <is>
          <t>pycares</t>
        </is>
      </c>
      <c r="H30317">
        <f>=3.0.0</f>
        <v/>
      </c>
    </row>
    <row r="30318">
      <c r="A30318" t="inlineStr">
        <is>
          <t>bandersnatch</t>
        </is>
      </c>
      <c r="B30318" t="inlineStr">
        <is>
          <t>88f7d92006ad1709426e7b346bae38ce22abb1af</t>
        </is>
      </c>
      <c r="C30318" t="inlineStr">
        <is>
          <t>2019-05-30 23:19:10+00:00</t>
        </is>
      </c>
      <c r="D30318" t="inlineStr">
        <is>
          <t>rem</t>
        </is>
      </c>
      <c r="E30318" t="inlineStr"/>
      <c r="F30318" t="inlineStr"/>
      <c r="G30318" t="inlineStr">
        <is>
          <t>toml</t>
        </is>
      </c>
      <c r="H30318">
        <f>=0.10.0</f>
        <v/>
      </c>
    </row>
    <row r="30319">
      <c r="A30319" t="inlineStr">
        <is>
          <t>bandersnatch</t>
        </is>
      </c>
      <c r="B30319" t="inlineStr">
        <is>
          <t>0068dbfc585dfe8abfec3d704d1396fe641334ec</t>
        </is>
      </c>
      <c r="C30319" t="inlineStr">
        <is>
          <t>2019-09-14 16:38:04+00:00</t>
        </is>
      </c>
      <c r="D30319" t="inlineStr">
        <is>
          <t>verchange</t>
        </is>
      </c>
      <c r="E30319" t="inlineStr">
        <is>
          <t>urllib3</t>
        </is>
      </c>
      <c r="F30319">
        <f>=1.25.3</f>
        <v/>
      </c>
      <c r="G30319" t="inlineStr">
        <is>
          <t>urllib3</t>
        </is>
      </c>
      <c r="H30319">
        <f>=1.25.2</f>
        <v/>
      </c>
    </row>
    <row r="30320">
      <c r="A30320" t="inlineStr">
        <is>
          <t>bandersnatch</t>
        </is>
      </c>
      <c r="B30320" t="inlineStr">
        <is>
          <t>0068dbfc585dfe8abfec3d704d1396fe641334ec</t>
        </is>
      </c>
      <c r="C30320" t="inlineStr">
        <is>
          <t>2019-09-14 16:38:04+00:00</t>
        </is>
      </c>
      <c r="D30320" t="inlineStr">
        <is>
          <t>verchange</t>
        </is>
      </c>
      <c r="E30320" t="inlineStr">
        <is>
          <t>setuptools</t>
        </is>
      </c>
      <c r="F30320">
        <f>=41.2.0</f>
        <v/>
      </c>
      <c r="G30320" t="inlineStr">
        <is>
          <t>setuptools</t>
        </is>
      </c>
      <c r="H30320">
        <f>=41.0.1</f>
        <v/>
      </c>
    </row>
    <row r="30321">
      <c r="A30321" t="inlineStr">
        <is>
          <t>bandersnatch</t>
        </is>
      </c>
      <c r="B30321" t="inlineStr">
        <is>
          <t>0068dbfc585dfe8abfec3d704d1396fe641334ec</t>
        </is>
      </c>
      <c r="C30321" t="inlineStr">
        <is>
          <t>2019-09-14 16:38:04+00:00</t>
        </is>
      </c>
      <c r="D30321" t="inlineStr">
        <is>
          <t>verchange</t>
        </is>
      </c>
      <c r="E30321" t="inlineStr">
        <is>
          <t>packaging</t>
        </is>
      </c>
      <c r="F30321">
        <f>=19.1</f>
        <v/>
      </c>
      <c r="G30321" t="inlineStr">
        <is>
          <t>packaging</t>
        </is>
      </c>
      <c r="H30321">
        <f>=19.0</f>
        <v/>
      </c>
    </row>
    <row r="30322">
      <c r="A30322" t="inlineStr">
        <is>
          <t>bandersnatch</t>
        </is>
      </c>
      <c r="B30322" t="inlineStr">
        <is>
          <t>0068dbfc585dfe8abfec3d704d1396fe641334ec</t>
        </is>
      </c>
      <c r="C30322" t="inlineStr">
        <is>
          <t>2019-09-14 16:38:04+00:00</t>
        </is>
      </c>
      <c r="D30322" t="inlineStr">
        <is>
          <t>verchange</t>
        </is>
      </c>
      <c r="E30322" t="inlineStr">
        <is>
          <t>filelock</t>
        </is>
      </c>
      <c r="F30322">
        <f>=3.0.12</f>
        <v/>
      </c>
      <c r="G30322" t="inlineStr">
        <is>
          <t>filelock</t>
        </is>
      </c>
      <c r="H30322">
        <f>=3.0.10</f>
        <v/>
      </c>
    </row>
    <row r="30323">
      <c r="A30323" t="inlineStr">
        <is>
          <t>bandersnatch</t>
        </is>
      </c>
      <c r="B30323" t="inlineStr">
        <is>
          <t>0068dbfc585dfe8abfec3d704d1396fe641334ec</t>
        </is>
      </c>
      <c r="C30323" t="inlineStr">
        <is>
          <t>2019-09-14 16:38:04+00:00</t>
        </is>
      </c>
      <c r="D30323" t="inlineStr">
        <is>
          <t>verchange</t>
        </is>
      </c>
      <c r="E30323" t="inlineStr">
        <is>
          <t>certifi</t>
        </is>
      </c>
      <c r="F30323">
        <f>=2019.9.11</f>
        <v/>
      </c>
      <c r="G30323" t="inlineStr">
        <is>
          <t>certifi</t>
        </is>
      </c>
      <c r="H30323">
        <f>=2019.3.9</f>
        <v/>
      </c>
    </row>
    <row r="30324">
      <c r="A30324" t="inlineStr">
        <is>
          <t>bandersnatch</t>
        </is>
      </c>
      <c r="B30324" t="inlineStr">
        <is>
          <t>0068dbfc585dfe8abfec3d704d1396fe641334ec</t>
        </is>
      </c>
      <c r="C30324" t="inlineStr">
        <is>
          <t>2019-09-14 16:38:04+00:00</t>
        </is>
      </c>
      <c r="D30324" t="inlineStr">
        <is>
          <t>verchange</t>
        </is>
      </c>
      <c r="E30324" t="inlineStr">
        <is>
          <t>typing-extensions</t>
        </is>
      </c>
      <c r="F30324">
        <f>=3.7.4</f>
        <v/>
      </c>
      <c r="G30324" t="inlineStr">
        <is>
          <t>typing-extensions</t>
        </is>
      </c>
      <c r="H30324">
        <f>=3.7.2</f>
        <v/>
      </c>
    </row>
    <row r="30325">
      <c r="A30325" t="inlineStr">
        <is>
          <t>bandersnatch</t>
        </is>
      </c>
      <c r="B30325" t="inlineStr">
        <is>
          <t>0068dbfc585dfe8abfec3d704d1396fe641334ec</t>
        </is>
      </c>
      <c r="C30325" t="inlineStr">
        <is>
          <t>2019-09-14 16:38:04+00:00</t>
        </is>
      </c>
      <c r="D30325" t="inlineStr">
        <is>
          <t>verchange</t>
        </is>
      </c>
      <c r="E30325" t="inlineStr">
        <is>
          <t>aiohttp</t>
        </is>
      </c>
      <c r="F30325">
        <f>=3.6.0</f>
        <v/>
      </c>
      <c r="G30325" t="inlineStr">
        <is>
          <t>aiohttp</t>
        </is>
      </c>
      <c r="H30325">
        <f>=3.5.4</f>
        <v/>
      </c>
    </row>
    <row r="30326">
      <c r="A30326" t="inlineStr">
        <is>
          <t>bandersnatch</t>
        </is>
      </c>
      <c r="B30326" t="inlineStr">
        <is>
          <t>0068dbfc585dfe8abfec3d704d1396fe641334ec</t>
        </is>
      </c>
      <c r="C30326" t="inlineStr">
        <is>
          <t>2019-09-14 16:38:04+00:00</t>
        </is>
      </c>
      <c r="D30326" t="inlineStr">
        <is>
          <t>verchange</t>
        </is>
      </c>
      <c r="E30326" t="inlineStr">
        <is>
          <t>pyparsing</t>
        </is>
      </c>
      <c r="F30326">
        <f>=2.4.2</f>
        <v/>
      </c>
      <c r="G30326" t="inlineStr">
        <is>
          <t>pyparsing</t>
        </is>
      </c>
      <c r="H30326">
        <f>=2.4.0</f>
        <v/>
      </c>
    </row>
    <row r="30327">
      <c r="A30327" t="inlineStr">
        <is>
          <t>bandersnatch</t>
        </is>
      </c>
      <c r="B30327" t="inlineStr">
        <is>
          <t>d727889e20b02a39ca670bcd8d58671ba2345997</t>
        </is>
      </c>
      <c r="C30327" t="inlineStr">
        <is>
          <t>2019-09-24 21:24:08+00:00</t>
        </is>
      </c>
      <c r="D30327" t="inlineStr">
        <is>
          <t>verchange</t>
        </is>
      </c>
      <c r="E30327" t="inlineStr">
        <is>
          <t>urllib3</t>
        </is>
      </c>
      <c r="F30327">
        <f>=1.25.6</f>
        <v/>
      </c>
      <c r="G30327" t="inlineStr">
        <is>
          <t>urllib3</t>
        </is>
      </c>
      <c r="H30327">
        <f>=1.25.3</f>
        <v/>
      </c>
    </row>
    <row r="30328">
      <c r="A30328" t="inlineStr">
        <is>
          <t>bandersnatch</t>
        </is>
      </c>
      <c r="B30328" t="inlineStr">
        <is>
          <t>d727889e20b02a39ca670bcd8d58671ba2345997</t>
        </is>
      </c>
      <c r="C30328" t="inlineStr">
        <is>
          <t>2019-09-24 21:24:08+00:00</t>
        </is>
      </c>
      <c r="D30328" t="inlineStr">
        <is>
          <t>verchange</t>
        </is>
      </c>
      <c r="E30328" t="inlineStr">
        <is>
          <t>packaging</t>
        </is>
      </c>
      <c r="F30328">
        <f>=19.2</f>
        <v/>
      </c>
      <c r="G30328" t="inlineStr">
        <is>
          <t>packaging</t>
        </is>
      </c>
      <c r="H30328">
        <f>=19.1</f>
        <v/>
      </c>
    </row>
    <row r="30329">
      <c r="A30329" t="inlineStr">
        <is>
          <t>bandersnatch</t>
        </is>
      </c>
      <c r="B30329" t="inlineStr">
        <is>
          <t>d727889e20b02a39ca670bcd8d58671ba2345997</t>
        </is>
      </c>
      <c r="C30329" t="inlineStr">
        <is>
          <t>2019-09-24 21:24:08+00:00</t>
        </is>
      </c>
      <c r="D30329" t="inlineStr">
        <is>
          <t>verchange</t>
        </is>
      </c>
      <c r="E30329" t="inlineStr">
        <is>
          <t>aiohttp</t>
        </is>
      </c>
      <c r="F30329">
        <f>=3.6.1</f>
        <v/>
      </c>
      <c r="G30329" t="inlineStr">
        <is>
          <t>aiohttp</t>
        </is>
      </c>
      <c r="H30329">
        <f>=3.6.0</f>
        <v/>
      </c>
    </row>
    <row r="30330">
      <c r="A30330" t="inlineStr">
        <is>
          <t>bandersnatch</t>
        </is>
      </c>
      <c r="B30330" t="inlineStr">
        <is>
          <t>23ec4c4e0fbd461385961675367bb28f3435de5e</t>
        </is>
      </c>
      <c r="C30330" t="inlineStr">
        <is>
          <t>2020-03-29 19:47:29+00:00</t>
        </is>
      </c>
      <c r="D30330" t="inlineStr">
        <is>
          <t>verchange</t>
        </is>
      </c>
      <c r="E30330" t="inlineStr">
        <is>
          <t>multidict</t>
        </is>
      </c>
      <c r="F30330">
        <f>=4.7.5</f>
        <v/>
      </c>
      <c r="G30330" t="inlineStr">
        <is>
          <t>multidict</t>
        </is>
      </c>
      <c r="H30330">
        <f>=4.5.2</f>
        <v/>
      </c>
    </row>
    <row r="30331">
      <c r="A30331" t="inlineStr">
        <is>
          <t>bandersnatch</t>
        </is>
      </c>
      <c r="B30331" t="inlineStr">
        <is>
          <t>23ec4c4e0fbd461385961675367bb28f3435de5e</t>
        </is>
      </c>
      <c r="C30331" t="inlineStr">
        <is>
          <t>2020-03-29 19:47:29+00:00</t>
        </is>
      </c>
      <c r="D30331" t="inlineStr">
        <is>
          <t>verchange</t>
        </is>
      </c>
      <c r="E30331" t="inlineStr">
        <is>
          <t>six</t>
        </is>
      </c>
      <c r="F30331">
        <f>=1.14.0</f>
        <v/>
      </c>
      <c r="G30331" t="inlineStr">
        <is>
          <t>six</t>
        </is>
      </c>
      <c r="H30331">
        <f>=1.12.0</f>
        <v/>
      </c>
    </row>
    <row r="30332">
      <c r="A30332" t="inlineStr">
        <is>
          <t>bandersnatch</t>
        </is>
      </c>
      <c r="B30332" t="inlineStr">
        <is>
          <t>23ec4c4e0fbd461385961675367bb28f3435de5e</t>
        </is>
      </c>
      <c r="C30332" t="inlineStr">
        <is>
          <t>2020-03-29 19:47:29+00:00</t>
        </is>
      </c>
      <c r="D30332" t="inlineStr">
        <is>
          <t>verchange</t>
        </is>
      </c>
      <c r="E30332" t="inlineStr">
        <is>
          <t>yarl</t>
        </is>
      </c>
      <c r="F30332">
        <f>=1.4.2</f>
        <v/>
      </c>
      <c r="G30332" t="inlineStr">
        <is>
          <t>yarl</t>
        </is>
      </c>
      <c r="H30332">
        <f>=1.3.0</f>
        <v/>
      </c>
    </row>
    <row r="30333">
      <c r="A30333" t="inlineStr">
        <is>
          <t>bandersnatch</t>
        </is>
      </c>
      <c r="B30333" t="inlineStr">
        <is>
          <t>23ec4c4e0fbd461385961675367bb28f3435de5e</t>
        </is>
      </c>
      <c r="C30333" t="inlineStr">
        <is>
          <t>2020-03-29 19:47:29+00:00</t>
        </is>
      </c>
      <c r="D30333" t="inlineStr">
        <is>
          <t>verchange</t>
        </is>
      </c>
      <c r="E30333" t="inlineStr">
        <is>
          <t>setuptools</t>
        </is>
      </c>
      <c r="F30333">
        <f>=46.1.3</f>
        <v/>
      </c>
      <c r="G30333" t="inlineStr">
        <is>
          <t>setuptools</t>
        </is>
      </c>
      <c r="H30333">
        <f>=41.2.0</f>
        <v/>
      </c>
    </row>
    <row r="30334">
      <c r="A30334" t="inlineStr">
        <is>
          <t>bandersnatch</t>
        </is>
      </c>
      <c r="B30334" t="inlineStr">
        <is>
          <t>23ec4c4e0fbd461385961675367bb28f3435de5e</t>
        </is>
      </c>
      <c r="C30334" t="inlineStr">
        <is>
          <t>2020-03-29 19:47:29+00:00</t>
        </is>
      </c>
      <c r="D30334" t="inlineStr">
        <is>
          <t>verchange</t>
        </is>
      </c>
      <c r="E30334" t="inlineStr">
        <is>
          <t>attrs</t>
        </is>
      </c>
      <c r="F30334">
        <f>=19.3.0</f>
        <v/>
      </c>
      <c r="G30334" t="inlineStr">
        <is>
          <t>attrs</t>
        </is>
      </c>
      <c r="H30334">
        <f>=19.1.0</f>
        <v/>
      </c>
    </row>
    <row r="30335">
      <c r="A30335" t="inlineStr">
        <is>
          <t>bandersnatch</t>
        </is>
      </c>
      <c r="B30335" t="inlineStr">
        <is>
          <t>23ec4c4e0fbd461385961675367bb28f3435de5e</t>
        </is>
      </c>
      <c r="C30335" t="inlineStr">
        <is>
          <t>2020-03-29 19:47:29+00:00</t>
        </is>
      </c>
      <c r="D30335" t="inlineStr">
        <is>
          <t>verchange</t>
        </is>
      </c>
      <c r="E30335" t="inlineStr">
        <is>
          <t>idna</t>
        </is>
      </c>
      <c r="F30335">
        <f>=2.9</f>
        <v/>
      </c>
      <c r="G30335" t="inlineStr">
        <is>
          <t>idna</t>
        </is>
      </c>
      <c r="H30335">
        <f>=2.8</f>
        <v/>
      </c>
    </row>
    <row r="30336">
      <c r="A30336" t="inlineStr">
        <is>
          <t>bandersnatch</t>
        </is>
      </c>
      <c r="B30336" t="inlineStr">
        <is>
          <t>23ec4c4e0fbd461385961675367bb28f3435de5e</t>
        </is>
      </c>
      <c r="C30336" t="inlineStr">
        <is>
          <t>2020-03-29 19:47:29+00:00</t>
        </is>
      </c>
      <c r="D30336" t="inlineStr">
        <is>
          <t>verchange</t>
        </is>
      </c>
      <c r="E30336" t="inlineStr">
        <is>
          <t>aiohttp</t>
        </is>
      </c>
      <c r="F30336">
        <f>=3.6.2</f>
        <v/>
      </c>
      <c r="G30336" t="inlineStr">
        <is>
          <t>aiohttp</t>
        </is>
      </c>
      <c r="H30336">
        <f>=3.6.1</f>
        <v/>
      </c>
    </row>
    <row r="30337">
      <c r="A30337" t="inlineStr">
        <is>
          <t>bandersnatch</t>
        </is>
      </c>
      <c r="B30337" t="inlineStr">
        <is>
          <t>23ec4c4e0fbd461385961675367bb28f3435de5e</t>
        </is>
      </c>
      <c r="C30337" t="inlineStr">
        <is>
          <t>2020-03-29 19:47:29+00:00</t>
        </is>
      </c>
      <c r="D30337" t="inlineStr">
        <is>
          <t>verchange</t>
        </is>
      </c>
      <c r="E30337" t="inlineStr">
        <is>
          <t>packaging</t>
        </is>
      </c>
      <c r="F30337">
        <f>=20.3</f>
        <v/>
      </c>
      <c r="G30337" t="inlineStr">
        <is>
          <t>packaging</t>
        </is>
      </c>
      <c r="H30337">
        <f>=19.2</f>
        <v/>
      </c>
    </row>
    <row r="30338">
      <c r="A30338" t="inlineStr">
        <is>
          <t>bandersnatch</t>
        </is>
      </c>
      <c r="B30338" t="inlineStr">
        <is>
          <t>23ec4c4e0fbd461385961675367bb28f3435de5e</t>
        </is>
      </c>
      <c r="C30338" t="inlineStr">
        <is>
          <t>2020-03-29 19:47:29+00:00</t>
        </is>
      </c>
      <c r="D30338" t="inlineStr">
        <is>
          <t>verchange</t>
        </is>
      </c>
      <c r="E30338" t="inlineStr">
        <is>
          <t>pyparsing</t>
        </is>
      </c>
      <c r="F30338">
        <f>=2.4.6</f>
        <v/>
      </c>
      <c r="G30338" t="inlineStr">
        <is>
          <t>pyparsing</t>
        </is>
      </c>
      <c r="H30338">
        <f>=2.4.2</f>
        <v/>
      </c>
    </row>
    <row r="30339">
      <c r="A30339" t="inlineStr">
        <is>
          <t>bandersnatch</t>
        </is>
      </c>
      <c r="B30339" t="inlineStr">
        <is>
          <t>23ec4c4e0fbd461385961675367bb28f3435de5e</t>
        </is>
      </c>
      <c r="C30339" t="inlineStr">
        <is>
          <t>2020-03-29 19:47:29+00:00</t>
        </is>
      </c>
      <c r="D30339" t="inlineStr">
        <is>
          <t>add</t>
        </is>
      </c>
      <c r="E30339" t="inlineStr">
        <is>
          <t>aiohttp-xmlrpc</t>
        </is>
      </c>
      <c r="F30339">
        <f>=0.8.1</f>
        <v/>
      </c>
      <c r="G30339" t="inlineStr"/>
      <c r="H30339" t="inlineStr"/>
    </row>
    <row r="30340">
      <c r="A30340" t="inlineStr">
        <is>
          <t>bandersnatch</t>
        </is>
      </c>
      <c r="B30340" t="inlineStr">
        <is>
          <t>23ec4c4e0fbd461385961675367bb28f3435de5e</t>
        </is>
      </c>
      <c r="C30340" t="inlineStr">
        <is>
          <t>2020-03-29 19:47:29+00:00</t>
        </is>
      </c>
      <c r="D30340" t="inlineStr">
        <is>
          <t>add</t>
        </is>
      </c>
      <c r="E30340" t="inlineStr">
        <is>
          <t>lxml</t>
        </is>
      </c>
      <c r="F30340">
        <f>=4.5.0</f>
        <v/>
      </c>
      <c r="G30340" t="inlineStr"/>
      <c r="H30340" t="inlineStr"/>
    </row>
    <row r="30341">
      <c r="A30341" t="inlineStr">
        <is>
          <t>bandersnatch</t>
        </is>
      </c>
      <c r="B30341" t="inlineStr">
        <is>
          <t>23ec4c4e0fbd461385961675367bb28f3435de5e</t>
        </is>
      </c>
      <c r="C30341" t="inlineStr">
        <is>
          <t>2020-03-29 19:47:29+00:00</t>
        </is>
      </c>
      <c r="D30341" t="inlineStr">
        <is>
          <t>rem</t>
        </is>
      </c>
      <c r="E30341" t="inlineStr"/>
      <c r="F30341" t="inlineStr"/>
      <c r="G30341" t="inlineStr">
        <is>
          <t>certifi</t>
        </is>
      </c>
      <c r="H30341">
        <f>=2019.9.11</f>
        <v/>
      </c>
    </row>
    <row r="30342">
      <c r="A30342" t="inlineStr">
        <is>
          <t>bandersnatch</t>
        </is>
      </c>
      <c r="B30342" t="inlineStr">
        <is>
          <t>23ec4c4e0fbd461385961675367bb28f3435de5e</t>
        </is>
      </c>
      <c r="C30342" t="inlineStr">
        <is>
          <t>2020-03-29 19:47:29+00:00</t>
        </is>
      </c>
      <c r="D30342" t="inlineStr">
        <is>
          <t>rem</t>
        </is>
      </c>
      <c r="E30342" t="inlineStr"/>
      <c r="F30342" t="inlineStr"/>
      <c r="G30342" t="inlineStr">
        <is>
          <t>idna-ssl</t>
        </is>
      </c>
      <c r="H30342">
        <f>=1.1.0</f>
        <v/>
      </c>
    </row>
    <row r="30343">
      <c r="A30343" t="inlineStr">
        <is>
          <t>bandersnatch</t>
        </is>
      </c>
      <c r="B30343" t="inlineStr">
        <is>
          <t>23ec4c4e0fbd461385961675367bb28f3435de5e</t>
        </is>
      </c>
      <c r="C30343" t="inlineStr">
        <is>
          <t>2020-03-29 19:47:29+00:00</t>
        </is>
      </c>
      <c r="D30343" t="inlineStr">
        <is>
          <t>rem</t>
        </is>
      </c>
      <c r="E30343" t="inlineStr"/>
      <c r="F30343" t="inlineStr"/>
      <c r="G30343" t="inlineStr">
        <is>
          <t>python-dateutil</t>
        </is>
      </c>
      <c r="H30343">
        <f>=2.8.0</f>
        <v/>
      </c>
    </row>
    <row r="30344">
      <c r="A30344" t="inlineStr">
        <is>
          <t>bandersnatch</t>
        </is>
      </c>
      <c r="B30344" t="inlineStr">
        <is>
          <t>23ec4c4e0fbd461385961675367bb28f3435de5e</t>
        </is>
      </c>
      <c r="C30344" t="inlineStr">
        <is>
          <t>2020-03-29 19:47:29+00:00</t>
        </is>
      </c>
      <c r="D30344" t="inlineStr">
        <is>
          <t>rem</t>
        </is>
      </c>
      <c r="E30344" t="inlineStr"/>
      <c r="F30344" t="inlineStr"/>
      <c r="G30344" t="inlineStr">
        <is>
          <t>requests</t>
        </is>
      </c>
      <c r="H30344">
        <f>=2.22.0</f>
        <v/>
      </c>
    </row>
    <row r="30345">
      <c r="A30345" t="inlineStr">
        <is>
          <t>bandersnatch</t>
        </is>
      </c>
      <c r="B30345" t="inlineStr">
        <is>
          <t>23ec4c4e0fbd461385961675367bb28f3435de5e</t>
        </is>
      </c>
      <c r="C30345" t="inlineStr">
        <is>
          <t>2020-03-29 19:47:29+00:00</t>
        </is>
      </c>
      <c r="D30345" t="inlineStr">
        <is>
          <t>rem</t>
        </is>
      </c>
      <c r="E30345" t="inlineStr"/>
      <c r="F30345" t="inlineStr"/>
      <c r="G30345" t="inlineStr">
        <is>
          <t>typing-extensions</t>
        </is>
      </c>
      <c r="H30345">
        <f>=3.7.4</f>
        <v/>
      </c>
    </row>
    <row r="30346">
      <c r="A30346" t="inlineStr">
        <is>
          <t>bandersnatch</t>
        </is>
      </c>
      <c r="B30346" t="inlineStr">
        <is>
          <t>23ec4c4e0fbd461385961675367bb28f3435de5e</t>
        </is>
      </c>
      <c r="C30346" t="inlineStr">
        <is>
          <t>2020-03-29 19:47:29+00:00</t>
        </is>
      </c>
      <c r="D30346" t="inlineStr">
        <is>
          <t>rem</t>
        </is>
      </c>
      <c r="E30346" t="inlineStr"/>
      <c r="F30346" t="inlineStr"/>
      <c r="G30346" t="inlineStr">
        <is>
          <t>urllib3</t>
        </is>
      </c>
      <c r="H30346">
        <f>=1.25.6</f>
        <v/>
      </c>
    </row>
    <row r="30347">
      <c r="A30347" t="inlineStr">
        <is>
          <t>bandersnatch</t>
        </is>
      </c>
      <c r="B30347" t="inlineStr">
        <is>
          <t>23ec4c4e0fbd461385961675367bb28f3435de5e</t>
        </is>
      </c>
      <c r="C30347" t="inlineStr">
        <is>
          <t>2020-03-29 19:47:29+00:00</t>
        </is>
      </c>
      <c r="D30347" t="inlineStr">
        <is>
          <t>rem</t>
        </is>
      </c>
      <c r="E30347" t="inlineStr"/>
      <c r="F30347" t="inlineStr"/>
      <c r="G30347" t="inlineStr">
        <is>
          <t>xmlrpc2</t>
        </is>
      </c>
      <c r="H30347">
        <f>=0.3.1</f>
        <v/>
      </c>
    </row>
    <row r="30348">
      <c r="A30348" t="inlineStr">
        <is>
          <t>bandersnatch</t>
        </is>
      </c>
      <c r="B30348" t="inlineStr">
        <is>
          <t>b0d08fc1b9b6cb3f134b70d97ab5e8936bcd72ca</t>
        </is>
      </c>
      <c r="C30348" t="inlineStr">
        <is>
          <t>2020-04-05 17:17:04+00:00</t>
        </is>
      </c>
      <c r="D30348" t="inlineStr">
        <is>
          <t>add</t>
        </is>
      </c>
      <c r="E30348" t="inlineStr">
        <is>
          <t>importlib_resources</t>
        </is>
      </c>
      <c r="F30348">
        <f>=1.4.0</f>
        <v/>
      </c>
      <c r="G30348" t="inlineStr"/>
      <c r="H30348" t="inlineStr"/>
    </row>
    <row r="30349">
      <c r="A30349" t="inlineStr">
        <is>
          <t>bandersnatch</t>
        </is>
      </c>
      <c r="B30349" t="inlineStr">
        <is>
          <t>88e336e8d17e8bc8574bed674c11f660d7e033c3</t>
        </is>
      </c>
      <c r="C30349" t="inlineStr">
        <is>
          <t>2020-04-26 21:45:20+00:00</t>
        </is>
      </c>
      <c r="D30349" t="inlineStr">
        <is>
          <t>verchange</t>
        </is>
      </c>
      <c r="E30349" t="inlineStr">
        <is>
          <t>pyparsing</t>
        </is>
      </c>
      <c r="F30349">
        <f>=2.4.7</f>
        <v/>
      </c>
      <c r="G30349" t="inlineStr">
        <is>
          <t>pyparsing</t>
        </is>
      </c>
      <c r="H30349">
        <f>=2.4.6</f>
        <v/>
      </c>
    </row>
    <row r="30350">
      <c r="A30350" t="inlineStr">
        <is>
          <t>bandersnatch</t>
        </is>
      </c>
      <c r="B30350" t="inlineStr">
        <is>
          <t>c1ff2555dde18e36747f38a723a01a2093f0bab7</t>
        </is>
      </c>
      <c r="C30350" t="inlineStr">
        <is>
          <t>2020-05-07 16:30:20+00:00</t>
        </is>
      </c>
      <c r="D30350" t="inlineStr">
        <is>
          <t>verchange</t>
        </is>
      </c>
      <c r="E30350" t="inlineStr">
        <is>
          <t>importlib_resources</t>
        </is>
      </c>
      <c r="F30350">
        <f>=1.5.0</f>
        <v/>
      </c>
      <c r="G30350" t="inlineStr">
        <is>
          <t>importlib_resources</t>
        </is>
      </c>
      <c r="H30350">
        <f>=1.4.0</f>
        <v/>
      </c>
    </row>
    <row r="30351">
      <c r="A30351" t="inlineStr">
        <is>
          <t>bandersnatch</t>
        </is>
      </c>
      <c r="B30351" t="inlineStr">
        <is>
          <t>c975564b211a8cb3d1cfab5916d7fe4316e3e279</t>
        </is>
      </c>
      <c r="C30351" t="inlineStr">
        <is>
          <t>2020-08-10 01:00:52+00:00</t>
        </is>
      </c>
      <c r="D30351" t="inlineStr">
        <is>
          <t>verchange</t>
        </is>
      </c>
      <c r="E30351" t="inlineStr">
        <is>
          <t>importlib_resources</t>
        </is>
      </c>
      <c r="F30351">
        <f>=3.0.0</f>
        <v/>
      </c>
      <c r="G30351" t="inlineStr">
        <is>
          <t>importlib_resources</t>
        </is>
      </c>
      <c r="H30351">
        <f>=1.5.0</f>
        <v/>
      </c>
    </row>
    <row r="30352">
      <c r="A30352" t="inlineStr">
        <is>
          <t>bandersnatch</t>
        </is>
      </c>
      <c r="B30352" t="inlineStr">
        <is>
          <t>c975564b211a8cb3d1cfab5916d7fe4316e3e279</t>
        </is>
      </c>
      <c r="C30352" t="inlineStr">
        <is>
          <t>2020-08-10 01:00:52+00:00</t>
        </is>
      </c>
      <c r="D30352" t="inlineStr">
        <is>
          <t>verchange</t>
        </is>
      </c>
      <c r="E30352" t="inlineStr">
        <is>
          <t>six</t>
        </is>
      </c>
      <c r="F30352">
        <f>=1.15.0</f>
        <v/>
      </c>
      <c r="G30352" t="inlineStr">
        <is>
          <t>six</t>
        </is>
      </c>
      <c r="H30352">
        <f>=1.14.0</f>
        <v/>
      </c>
    </row>
    <row r="30353">
      <c r="A30353" t="inlineStr">
        <is>
          <t>bandersnatch</t>
        </is>
      </c>
      <c r="B30353" t="inlineStr">
        <is>
          <t>c975564b211a8cb3d1cfab5916d7fe4316e3e279</t>
        </is>
      </c>
      <c r="C30353" t="inlineStr">
        <is>
          <t>2020-08-10 01:00:52+00:00</t>
        </is>
      </c>
      <c r="D30353" t="inlineStr">
        <is>
          <t>verchange</t>
        </is>
      </c>
      <c r="E30353" t="inlineStr">
        <is>
          <t>multidict</t>
        </is>
      </c>
      <c r="F30353">
        <f>=4.7.6</f>
        <v/>
      </c>
      <c r="G30353" t="inlineStr">
        <is>
          <t>multidict</t>
        </is>
      </c>
      <c r="H30353">
        <f>=4.7.5</f>
        <v/>
      </c>
    </row>
    <row r="30354">
      <c r="A30354" t="inlineStr">
        <is>
          <t>bandersnatch</t>
        </is>
      </c>
      <c r="B30354" t="inlineStr">
        <is>
          <t>c975564b211a8cb3d1cfab5916d7fe4316e3e279</t>
        </is>
      </c>
      <c r="C30354" t="inlineStr">
        <is>
          <t>2020-08-10 01:00:52+00:00</t>
        </is>
      </c>
      <c r="D30354" t="inlineStr">
        <is>
          <t>verchange</t>
        </is>
      </c>
      <c r="E30354" t="inlineStr">
        <is>
          <t>yarl</t>
        </is>
      </c>
      <c r="F30354">
        <f>=1.5.1</f>
        <v/>
      </c>
      <c r="G30354" t="inlineStr">
        <is>
          <t>yarl</t>
        </is>
      </c>
      <c r="H30354">
        <f>=1.4.2</f>
        <v/>
      </c>
    </row>
    <row r="30355">
      <c r="A30355" t="inlineStr">
        <is>
          <t>bandersnatch</t>
        </is>
      </c>
      <c r="B30355" t="inlineStr">
        <is>
          <t>c975564b211a8cb3d1cfab5916d7fe4316e3e279</t>
        </is>
      </c>
      <c r="C30355" t="inlineStr">
        <is>
          <t>2020-08-10 01:00:52+00:00</t>
        </is>
      </c>
      <c r="D30355" t="inlineStr">
        <is>
          <t>verchange</t>
        </is>
      </c>
      <c r="E30355" t="inlineStr">
        <is>
          <t>setuptools</t>
        </is>
      </c>
      <c r="F30355">
        <f>=49.3.0</f>
        <v/>
      </c>
      <c r="G30355" t="inlineStr">
        <is>
          <t>setuptools</t>
        </is>
      </c>
      <c r="H30355">
        <f>=46.1.3</f>
        <v/>
      </c>
    </row>
    <row r="30356">
      <c r="A30356" t="inlineStr">
        <is>
          <t>bandersnatch</t>
        </is>
      </c>
      <c r="B30356" t="inlineStr">
        <is>
          <t>c975564b211a8cb3d1cfab5916d7fe4316e3e279</t>
        </is>
      </c>
      <c r="C30356" t="inlineStr">
        <is>
          <t>2020-08-10 01:00:52+00:00</t>
        </is>
      </c>
      <c r="D30356" t="inlineStr">
        <is>
          <t>verchange</t>
        </is>
      </c>
      <c r="E30356" t="inlineStr">
        <is>
          <t>idna</t>
        </is>
      </c>
      <c r="F30356">
        <f>=2.10</f>
        <v/>
      </c>
      <c r="G30356" t="inlineStr">
        <is>
          <t>idna</t>
        </is>
      </c>
      <c r="H30356">
        <f>=2.9</f>
        <v/>
      </c>
    </row>
    <row r="30357">
      <c r="A30357" t="inlineStr">
        <is>
          <t>bandersnatch</t>
        </is>
      </c>
      <c r="B30357" t="inlineStr">
        <is>
          <t>c975564b211a8cb3d1cfab5916d7fe4316e3e279</t>
        </is>
      </c>
      <c r="C30357" t="inlineStr">
        <is>
          <t>2020-08-10 01:00:52+00:00</t>
        </is>
      </c>
      <c r="D30357" t="inlineStr">
        <is>
          <t>verchange</t>
        </is>
      </c>
      <c r="E30357" t="inlineStr">
        <is>
          <t>lxml</t>
        </is>
      </c>
      <c r="F30357">
        <f>=4.5.2</f>
        <v/>
      </c>
      <c r="G30357" t="inlineStr">
        <is>
          <t>lxml</t>
        </is>
      </c>
      <c r="H30357">
        <f>=4.5.0</f>
        <v/>
      </c>
    </row>
    <row r="30358">
      <c r="A30358" t="inlineStr">
        <is>
          <t>bandersnatch</t>
        </is>
      </c>
      <c r="B30358" t="inlineStr">
        <is>
          <t>c975564b211a8cb3d1cfab5916d7fe4316e3e279</t>
        </is>
      </c>
      <c r="C30358" t="inlineStr">
        <is>
          <t>2020-08-10 01:00:52+00:00</t>
        </is>
      </c>
      <c r="D30358" t="inlineStr">
        <is>
          <t>verchange</t>
        </is>
      </c>
      <c r="E30358" t="inlineStr">
        <is>
          <t>packaging</t>
        </is>
      </c>
      <c r="F30358">
        <f>=20.4</f>
        <v/>
      </c>
      <c r="G30358" t="inlineStr">
        <is>
          <t>packaging</t>
        </is>
      </c>
      <c r="H30358">
        <f>=20.3</f>
        <v/>
      </c>
    </row>
    <row r="30359">
      <c r="A30359" t="inlineStr">
        <is>
          <t>bandersnatch</t>
        </is>
      </c>
      <c r="B30359" t="inlineStr">
        <is>
          <t>b1e6851bce245748f4299526ce414223bef8c7a5</t>
        </is>
      </c>
      <c r="C30359" t="inlineStr">
        <is>
          <t>2020-08-12 22:39:22+00:00</t>
        </is>
      </c>
      <c r="D30359" t="inlineStr">
        <is>
          <t>verchange</t>
        </is>
      </c>
      <c r="E30359" t="inlineStr">
        <is>
          <t>setuptools</t>
        </is>
      </c>
      <c r="F30359">
        <f>=49.3.1</f>
        <v/>
      </c>
      <c r="G30359" t="inlineStr">
        <is>
          <t>setuptools</t>
        </is>
      </c>
      <c r="H30359">
        <f>=49.3.0</f>
        <v/>
      </c>
    </row>
    <row r="30360">
      <c r="A30360" t="inlineStr">
        <is>
          <t>bandersnatch</t>
        </is>
      </c>
      <c r="B30360" t="inlineStr">
        <is>
          <t>4dfe6415ac8ec5e0ac4ef09f3dcd4b59114ce2cc</t>
        </is>
      </c>
      <c r="C30360" t="inlineStr">
        <is>
          <t>2020-08-21 01:15:25+00:00</t>
        </is>
      </c>
      <c r="D30360" t="inlineStr">
        <is>
          <t>verchange</t>
        </is>
      </c>
      <c r="E30360" t="inlineStr">
        <is>
          <t>setuptools</t>
        </is>
      </c>
      <c r="F30360">
        <f>=49.6.0</f>
        <v/>
      </c>
      <c r="G30360" t="inlineStr">
        <is>
          <t>setuptools</t>
        </is>
      </c>
      <c r="H30360">
        <f>=49.3.1</f>
        <v/>
      </c>
    </row>
    <row r="30361">
      <c r="A30361" t="inlineStr">
        <is>
          <t>bandersnatch</t>
        </is>
      </c>
      <c r="B30361" t="inlineStr">
        <is>
          <t>4dfe6415ac8ec5e0ac4ef09f3dcd4b59114ce2cc</t>
        </is>
      </c>
      <c r="C30361" t="inlineStr">
        <is>
          <t>2020-08-21 01:15:25+00:00</t>
        </is>
      </c>
      <c r="D30361" t="inlineStr">
        <is>
          <t>verchange</t>
        </is>
      </c>
      <c r="E30361" t="inlineStr">
        <is>
          <t>attrs</t>
        </is>
      </c>
      <c r="F30361">
        <f>=20.1.0</f>
        <v/>
      </c>
      <c r="G30361" t="inlineStr">
        <is>
          <t>attrs</t>
        </is>
      </c>
      <c r="H30361">
        <f>=19.3.0</f>
        <v/>
      </c>
    </row>
    <row r="30362">
      <c r="A30362" t="inlineStr">
        <is>
          <t>bandersnatch</t>
        </is>
      </c>
      <c r="B30362" t="inlineStr">
        <is>
          <t>249467a51c8f906e994107b2413d6f74af673871</t>
        </is>
      </c>
      <c r="C30362" t="inlineStr">
        <is>
          <t>2020-08-25 14:42:21+00:00</t>
        </is>
      </c>
      <c r="D30362" t="inlineStr">
        <is>
          <t>add</t>
        </is>
      </c>
      <c r="E30362" t="inlineStr">
        <is>
          <t>aiohttp-socks</t>
        </is>
      </c>
      <c r="F30362">
        <f>=0.5.3</f>
        <v/>
      </c>
      <c r="G30362" t="inlineStr"/>
      <c r="H30362" t="inlineStr"/>
    </row>
    <row r="30363">
      <c r="A30363" t="inlineStr">
        <is>
          <t>bandersnatch</t>
        </is>
      </c>
      <c r="B30363" t="inlineStr">
        <is>
          <t>4db1b71b1709ad3b3b5343c2589ec3cd0e6d17b5</t>
        </is>
      </c>
      <c r="C30363" t="inlineStr">
        <is>
          <t>2020-12-31 17:55:41+00:00</t>
        </is>
      </c>
      <c r="D30363" t="inlineStr">
        <is>
          <t>verchange</t>
        </is>
      </c>
      <c r="E30363" t="inlineStr">
        <is>
          <t>importlib_resources</t>
        </is>
      </c>
      <c r="F30363">
        <f>=4.1.1</f>
        <v/>
      </c>
      <c r="G30363" t="inlineStr">
        <is>
          <t>importlib_resources</t>
        </is>
      </c>
      <c r="H30363">
        <f>=3.0.0</f>
        <v/>
      </c>
    </row>
    <row r="30364">
      <c r="A30364" t="inlineStr">
        <is>
          <t>bandersnatch</t>
        </is>
      </c>
      <c r="B30364" t="inlineStr">
        <is>
          <t>4db1b71b1709ad3b3b5343c2589ec3cd0e6d17b5</t>
        </is>
      </c>
      <c r="C30364" t="inlineStr">
        <is>
          <t>2020-12-31 17:55:41+00:00</t>
        </is>
      </c>
      <c r="D30364" t="inlineStr">
        <is>
          <t>verchange</t>
        </is>
      </c>
      <c r="E30364" t="inlineStr">
        <is>
          <t>multidict</t>
        </is>
      </c>
      <c r="F30364">
        <f>=5.1.0</f>
        <v/>
      </c>
      <c r="G30364" t="inlineStr">
        <is>
          <t>multidict</t>
        </is>
      </c>
      <c r="H30364">
        <f>=4.7.6</f>
        <v/>
      </c>
    </row>
    <row r="30365">
      <c r="A30365" t="inlineStr">
        <is>
          <t>bandersnatch</t>
        </is>
      </c>
      <c r="B30365" t="inlineStr">
        <is>
          <t>4db1b71b1709ad3b3b5343c2589ec3cd0e6d17b5</t>
        </is>
      </c>
      <c r="C30365" t="inlineStr">
        <is>
          <t>2020-12-31 17:55:41+00:00</t>
        </is>
      </c>
      <c r="D30365" t="inlineStr">
        <is>
          <t>verchange</t>
        </is>
      </c>
      <c r="E30365" t="inlineStr">
        <is>
          <t>yarl</t>
        </is>
      </c>
      <c r="F30365">
        <f>=1.6.3</f>
        <v/>
      </c>
      <c r="G30365" t="inlineStr">
        <is>
          <t>yarl</t>
        </is>
      </c>
      <c r="H30365">
        <f>=1.5.1</f>
        <v/>
      </c>
    </row>
    <row r="30366">
      <c r="A30366" t="inlineStr">
        <is>
          <t>bandersnatch</t>
        </is>
      </c>
      <c r="B30366" t="inlineStr">
        <is>
          <t>4db1b71b1709ad3b3b5343c2589ec3cd0e6d17b5</t>
        </is>
      </c>
      <c r="C30366" t="inlineStr">
        <is>
          <t>2020-12-31 17:55:41+00:00</t>
        </is>
      </c>
      <c r="D30366" t="inlineStr">
        <is>
          <t>verchange</t>
        </is>
      </c>
      <c r="E30366" t="inlineStr">
        <is>
          <t>aiohttp-xmlrpc</t>
        </is>
      </c>
      <c r="F30366">
        <f>=1.3.0</f>
        <v/>
      </c>
      <c r="G30366" t="inlineStr">
        <is>
          <t>aiohttp-xmlrpc</t>
        </is>
      </c>
      <c r="H30366">
        <f>=0.8.1</f>
        <v/>
      </c>
    </row>
    <row r="30367">
      <c r="A30367" t="inlineStr">
        <is>
          <t>bandersnatch</t>
        </is>
      </c>
      <c r="B30367" t="inlineStr">
        <is>
          <t>4db1b71b1709ad3b3b5343c2589ec3cd0e6d17b5</t>
        </is>
      </c>
      <c r="C30367" t="inlineStr">
        <is>
          <t>2020-12-31 17:55:41+00:00</t>
        </is>
      </c>
      <c r="D30367" t="inlineStr">
        <is>
          <t>verchange</t>
        </is>
      </c>
      <c r="E30367" t="inlineStr">
        <is>
          <t>setuptools</t>
        </is>
      </c>
      <c r="F30367">
        <f>=51.1.1</f>
        <v/>
      </c>
      <c r="G30367" t="inlineStr">
        <is>
          <t>setuptools</t>
        </is>
      </c>
      <c r="H30367">
        <f>=49.6.0</f>
        <v/>
      </c>
    </row>
    <row r="30368">
      <c r="A30368" t="inlineStr">
        <is>
          <t>bandersnatch</t>
        </is>
      </c>
      <c r="B30368" t="inlineStr">
        <is>
          <t>4db1b71b1709ad3b3b5343c2589ec3cd0e6d17b5</t>
        </is>
      </c>
      <c r="C30368" t="inlineStr">
        <is>
          <t>2020-12-31 17:55:41+00:00</t>
        </is>
      </c>
      <c r="D30368" t="inlineStr">
        <is>
          <t>verchange</t>
        </is>
      </c>
      <c r="E30368" t="inlineStr">
        <is>
          <t>attrs</t>
        </is>
      </c>
      <c r="F30368">
        <f>=20.3.0</f>
        <v/>
      </c>
      <c r="G30368" t="inlineStr">
        <is>
          <t>attrs</t>
        </is>
      </c>
      <c r="H30368">
        <f>=20.1.0</f>
        <v/>
      </c>
    </row>
    <row r="30369">
      <c r="A30369" t="inlineStr">
        <is>
          <t>bandersnatch</t>
        </is>
      </c>
      <c r="B30369" t="inlineStr">
        <is>
          <t>4db1b71b1709ad3b3b5343c2589ec3cd0e6d17b5</t>
        </is>
      </c>
      <c r="C30369" t="inlineStr">
        <is>
          <t>2020-12-31 17:55:41+00:00</t>
        </is>
      </c>
      <c r="D30369" t="inlineStr">
        <is>
          <t>verchange</t>
        </is>
      </c>
      <c r="E30369" t="inlineStr">
        <is>
          <t>aiohttp-socks</t>
        </is>
      </c>
      <c r="F30369">
        <f>=0.5.5</f>
        <v/>
      </c>
      <c r="G30369" t="inlineStr">
        <is>
          <t>aiohttp-socks</t>
        </is>
      </c>
      <c r="H30369">
        <f>=0.5.3</f>
        <v/>
      </c>
    </row>
    <row r="30370">
      <c r="A30370" t="inlineStr">
        <is>
          <t>bandersnatch</t>
        </is>
      </c>
      <c r="B30370" t="inlineStr">
        <is>
          <t>4db1b71b1709ad3b3b5343c2589ec3cd0e6d17b5</t>
        </is>
      </c>
      <c r="C30370" t="inlineStr">
        <is>
          <t>2020-12-31 17:55:41+00:00</t>
        </is>
      </c>
      <c r="D30370" t="inlineStr">
        <is>
          <t>verchange</t>
        </is>
      </c>
      <c r="E30370" t="inlineStr">
        <is>
          <t>chardet</t>
        </is>
      </c>
      <c r="F30370">
        <f>=3.0.4</f>
        <v/>
      </c>
      <c r="G30370" t="inlineStr">
        <is>
          <t>chardet</t>
        </is>
      </c>
      <c r="H30370">
        <f>=3.0.4</f>
        <v/>
      </c>
    </row>
    <row r="30371">
      <c r="A30371" t="inlineStr">
        <is>
          <t>bandersnatch</t>
        </is>
      </c>
      <c r="B30371" t="inlineStr">
        <is>
          <t>4db1b71b1709ad3b3b5343c2589ec3cd0e6d17b5</t>
        </is>
      </c>
      <c r="C30371" t="inlineStr">
        <is>
          <t>2020-12-31 17:55:41+00:00</t>
        </is>
      </c>
      <c r="D30371" t="inlineStr">
        <is>
          <t>verchange</t>
        </is>
      </c>
      <c r="E30371" t="inlineStr">
        <is>
          <t>aiohttp</t>
        </is>
      </c>
      <c r="F30371">
        <f>=3.7.3</f>
        <v/>
      </c>
      <c r="G30371" t="inlineStr">
        <is>
          <t>aiohttp</t>
        </is>
      </c>
      <c r="H30371">
        <f>=3.6.2</f>
        <v/>
      </c>
    </row>
    <row r="30372">
      <c r="A30372" t="inlineStr">
        <is>
          <t>bandersnatch</t>
        </is>
      </c>
      <c r="B30372" t="inlineStr">
        <is>
          <t>4db1b71b1709ad3b3b5343c2589ec3cd0e6d17b5</t>
        </is>
      </c>
      <c r="C30372" t="inlineStr">
        <is>
          <t>2020-12-31 17:55:41+00:00</t>
        </is>
      </c>
      <c r="D30372" t="inlineStr">
        <is>
          <t>verchange</t>
        </is>
      </c>
      <c r="E30372" t="inlineStr">
        <is>
          <t>lxml</t>
        </is>
      </c>
      <c r="F30372">
        <f>=4.6.2</f>
        <v/>
      </c>
      <c r="G30372" t="inlineStr">
        <is>
          <t>lxml</t>
        </is>
      </c>
      <c r="H30372">
        <f>=4.5.2</f>
        <v/>
      </c>
    </row>
    <row r="30373">
      <c r="A30373" t="inlineStr">
        <is>
          <t>bandersnatch</t>
        </is>
      </c>
      <c r="B30373" t="inlineStr">
        <is>
          <t>4db1b71b1709ad3b3b5343c2589ec3cd0e6d17b5</t>
        </is>
      </c>
      <c r="C30373" t="inlineStr">
        <is>
          <t>2020-12-31 17:55:41+00:00</t>
        </is>
      </c>
      <c r="D30373" t="inlineStr">
        <is>
          <t>verchange</t>
        </is>
      </c>
      <c r="E30373" t="inlineStr">
        <is>
          <t>packaging</t>
        </is>
      </c>
      <c r="F30373">
        <f>=20.8</f>
        <v/>
      </c>
      <c r="G30373" t="inlineStr">
        <is>
          <t>packaging</t>
        </is>
      </c>
      <c r="H30373">
        <f>=20.4</f>
        <v/>
      </c>
    </row>
    <row r="30374">
      <c r="A30374" t="inlineStr">
        <is>
          <t>rocket-python</t>
        </is>
      </c>
      <c r="B30374" t="inlineStr">
        <is>
          <t>c11d1963bbfc39ca9cd4beaefd4f43aa525df593</t>
        </is>
      </c>
      <c r="C30374" t="inlineStr">
        <is>
          <t>2018-06-24 21:48:13+00:00</t>
        </is>
      </c>
      <c r="D30374" t="inlineStr">
        <is>
          <t>verchange</t>
        </is>
      </c>
      <c r="E30374" t="inlineStr">
        <is>
          <t>pytest</t>
        </is>
      </c>
      <c r="F30374" t="inlineStr">
        <is>
          <t>&gt;=2.9</t>
        </is>
      </c>
      <c r="G30374" t="inlineStr">
        <is>
          <t>pytest</t>
        </is>
      </c>
      <c r="H30374">
        <f>=2.8.7</f>
        <v/>
      </c>
    </row>
    <row r="30375">
      <c r="A30375" t="inlineStr">
        <is>
          <t>django-cms-demo</t>
        </is>
      </c>
      <c r="B30375" t="inlineStr">
        <is>
          <t>1a746394f3243c68176b3186818d392dc0fcb577</t>
        </is>
      </c>
      <c r="C30375" t="inlineStr">
        <is>
          <t>2015-06-05 09:36:57+00:00</t>
        </is>
      </c>
      <c r="D30375" t="inlineStr">
        <is>
          <t>add</t>
        </is>
      </c>
      <c r="E30375" t="inlineStr">
        <is>
          <t>Django</t>
        </is>
      </c>
      <c r="F30375">
        <f>=1.6.11</f>
        <v/>
      </c>
      <c r="G30375" t="inlineStr"/>
      <c r="H30375" t="inlineStr"/>
    </row>
    <row r="30376">
      <c r="A30376" t="inlineStr">
        <is>
          <t>django-cms-demo</t>
        </is>
      </c>
      <c r="B30376" t="inlineStr">
        <is>
          <t>1a746394f3243c68176b3186818d392dc0fcb577</t>
        </is>
      </c>
      <c r="C30376" t="inlineStr">
        <is>
          <t>2015-06-05 09:36:57+00:00</t>
        </is>
      </c>
      <c r="D30376" t="inlineStr">
        <is>
          <t>add</t>
        </is>
      </c>
      <c r="E30376" t="inlineStr">
        <is>
          <t>Django-Select2</t>
        </is>
      </c>
      <c r="F30376">
        <f>=4.3.1</f>
        <v/>
      </c>
      <c r="G30376" t="inlineStr"/>
      <c r="H30376" t="inlineStr"/>
    </row>
    <row r="30377">
      <c r="A30377" t="inlineStr">
        <is>
          <t>django-cms-demo</t>
        </is>
      </c>
      <c r="B30377" t="inlineStr">
        <is>
          <t>1a746394f3243c68176b3186818d392dc0fcb577</t>
        </is>
      </c>
      <c r="C30377" t="inlineStr">
        <is>
          <t>2015-06-05 09:36:57+00:00</t>
        </is>
      </c>
      <c r="D30377" t="inlineStr">
        <is>
          <t>add</t>
        </is>
      </c>
      <c r="E30377" t="inlineStr">
        <is>
          <t>Pillow</t>
        </is>
      </c>
      <c r="F30377">
        <f>=2.8.0</f>
        <v/>
      </c>
      <c r="G30377" t="inlineStr"/>
      <c r="H30377" t="inlineStr"/>
    </row>
    <row r="30378">
      <c r="A30378" t="inlineStr">
        <is>
          <t>django-cms-demo</t>
        </is>
      </c>
      <c r="B30378" t="inlineStr">
        <is>
          <t>1a746394f3243c68176b3186818d392dc0fcb577</t>
        </is>
      </c>
      <c r="C30378" t="inlineStr">
        <is>
          <t>2015-06-05 09:36:57+00:00</t>
        </is>
      </c>
      <c r="D30378" t="inlineStr">
        <is>
          <t>add</t>
        </is>
      </c>
      <c r="E30378" t="inlineStr">
        <is>
          <t>South</t>
        </is>
      </c>
      <c r="F30378">
        <f>=1.0.2</f>
        <v/>
      </c>
      <c r="G30378" t="inlineStr"/>
      <c r="H30378" t="inlineStr"/>
    </row>
    <row r="30379">
      <c r="A30379" t="inlineStr">
        <is>
          <t>django-cms-demo</t>
        </is>
      </c>
      <c r="B30379" t="inlineStr">
        <is>
          <t>1a746394f3243c68176b3186818d392dc0fcb577</t>
        </is>
      </c>
      <c r="C30379" t="inlineStr">
        <is>
          <t>2015-06-05 09:36:57+00:00</t>
        </is>
      </c>
      <c r="D30379" t="inlineStr">
        <is>
          <t>add</t>
        </is>
      </c>
      <c r="E30379" t="inlineStr">
        <is>
          <t>argparse</t>
        </is>
      </c>
      <c r="F30379">
        <f>=1.3.0</f>
        <v/>
      </c>
      <c r="G30379" t="inlineStr"/>
      <c r="H30379" t="inlineStr"/>
    </row>
    <row r="30380">
      <c r="A30380" t="inlineStr">
        <is>
          <t>django-cms-demo</t>
        </is>
      </c>
      <c r="B30380" t="inlineStr">
        <is>
          <t>1a746394f3243c68176b3186818d392dc0fcb577</t>
        </is>
      </c>
      <c r="C30380" t="inlineStr">
        <is>
          <t>2015-06-05 09:36:57+00:00</t>
        </is>
      </c>
      <c r="D30380" t="inlineStr">
        <is>
          <t>add</t>
        </is>
      </c>
      <c r="E30380" t="inlineStr">
        <is>
          <t>dj-database-url</t>
        </is>
      </c>
      <c r="F30380">
        <f>=0.3.0</f>
        <v/>
      </c>
      <c r="G30380" t="inlineStr"/>
      <c r="H30380" t="inlineStr"/>
    </row>
    <row r="30381">
      <c r="A30381" t="inlineStr">
        <is>
          <t>django-cms-demo</t>
        </is>
      </c>
      <c r="B30381" t="inlineStr">
        <is>
          <t>1a746394f3243c68176b3186818d392dc0fcb577</t>
        </is>
      </c>
      <c r="C30381" t="inlineStr">
        <is>
          <t>2015-06-05 09:36:57+00:00</t>
        </is>
      </c>
      <c r="D30381" t="inlineStr">
        <is>
          <t>add</t>
        </is>
      </c>
      <c r="E30381" t="inlineStr">
        <is>
          <t>django-classy-tags</t>
        </is>
      </c>
      <c r="F30381">
        <f>=0.6.1</f>
        <v/>
      </c>
      <c r="G30381" t="inlineStr"/>
      <c r="H30381" t="inlineStr"/>
    </row>
    <row r="30382">
      <c r="A30382" t="inlineStr">
        <is>
          <t>django-cms-demo</t>
        </is>
      </c>
      <c r="B30382" t="inlineStr">
        <is>
          <t>1a746394f3243c68176b3186818d392dc0fcb577</t>
        </is>
      </c>
      <c r="C30382" t="inlineStr">
        <is>
          <t>2015-06-05 09:36:57+00:00</t>
        </is>
      </c>
      <c r="D30382" t="inlineStr">
        <is>
          <t>add</t>
        </is>
      </c>
      <c r="E30382" t="inlineStr">
        <is>
          <t>django-cms</t>
        </is>
      </c>
      <c r="F30382">
        <f>=3.1.0</f>
        <v/>
      </c>
      <c r="G30382" t="inlineStr"/>
      <c r="H30382" t="inlineStr"/>
    </row>
    <row r="30383">
      <c r="A30383" t="inlineStr">
        <is>
          <t>django-cms-demo</t>
        </is>
      </c>
      <c r="B30383" t="inlineStr">
        <is>
          <t>1a746394f3243c68176b3186818d392dc0fcb577</t>
        </is>
      </c>
      <c r="C30383" t="inlineStr">
        <is>
          <t>2015-06-05 09:36:57+00:00</t>
        </is>
      </c>
      <c r="D30383" t="inlineStr">
        <is>
          <t>add</t>
        </is>
      </c>
      <c r="E30383" t="inlineStr">
        <is>
          <t>django-reversion</t>
        </is>
      </c>
      <c r="F30383">
        <f>=1.8.5</f>
        <v/>
      </c>
      <c r="G30383" t="inlineStr"/>
      <c r="H30383" t="inlineStr"/>
    </row>
    <row r="30384">
      <c r="A30384" t="inlineStr">
        <is>
          <t>django-cms-demo</t>
        </is>
      </c>
      <c r="B30384" t="inlineStr">
        <is>
          <t>1a746394f3243c68176b3186818d392dc0fcb577</t>
        </is>
      </c>
      <c r="C30384" t="inlineStr">
        <is>
          <t>2015-06-05 09:36:57+00:00</t>
        </is>
      </c>
      <c r="D30384" t="inlineStr">
        <is>
          <t>add</t>
        </is>
      </c>
      <c r="E30384" t="inlineStr">
        <is>
          <t>django-sekizai</t>
        </is>
      </c>
      <c r="F30384">
        <f>=0.8.1</f>
        <v/>
      </c>
      <c r="G30384" t="inlineStr"/>
      <c r="H30384" t="inlineStr"/>
    </row>
    <row r="30385">
      <c r="A30385" t="inlineStr">
        <is>
          <t>django-cms-demo</t>
        </is>
      </c>
      <c r="B30385" t="inlineStr">
        <is>
          <t>1a746394f3243c68176b3186818d392dc0fcb577</t>
        </is>
      </c>
      <c r="C30385" t="inlineStr">
        <is>
          <t>2015-06-05 09:36:57+00:00</t>
        </is>
      </c>
      <c r="D30385" t="inlineStr">
        <is>
          <t>add</t>
        </is>
      </c>
      <c r="E30385" t="inlineStr">
        <is>
          <t>django-treebeard</t>
        </is>
      </c>
      <c r="F30385">
        <f>=3.0</f>
        <v/>
      </c>
      <c r="G30385" t="inlineStr"/>
      <c r="H30385" t="inlineStr"/>
    </row>
    <row r="30386">
      <c r="A30386" t="inlineStr">
        <is>
          <t>django-cms-demo</t>
        </is>
      </c>
      <c r="B30386" t="inlineStr">
        <is>
          <t>1a746394f3243c68176b3186818d392dc0fcb577</t>
        </is>
      </c>
      <c r="C30386" t="inlineStr">
        <is>
          <t>2015-06-05 09:36:57+00:00</t>
        </is>
      </c>
      <c r="D30386" t="inlineStr">
        <is>
          <t>add</t>
        </is>
      </c>
      <c r="E30386" t="inlineStr">
        <is>
          <t>djangocms-admin-style</t>
        </is>
      </c>
      <c r="F30386">
        <f>=0.2.7</f>
        <v/>
      </c>
      <c r="G30386" t="inlineStr"/>
      <c r="H30386" t="inlineStr"/>
    </row>
    <row r="30387">
      <c r="A30387" t="inlineStr">
        <is>
          <t>django-cms-demo</t>
        </is>
      </c>
      <c r="B30387" t="inlineStr">
        <is>
          <t>1a746394f3243c68176b3186818d392dc0fcb577</t>
        </is>
      </c>
      <c r="C30387" t="inlineStr">
        <is>
          <t>2015-06-05 09:36:57+00:00</t>
        </is>
      </c>
      <c r="D30387" t="inlineStr">
        <is>
          <t>add</t>
        </is>
      </c>
      <c r="E30387" t="inlineStr">
        <is>
          <t>djangocms-inherit</t>
        </is>
      </c>
      <c r="F30387">
        <f>=0.1</f>
        <v/>
      </c>
      <c r="G30387" t="inlineStr"/>
      <c r="H30387" t="inlineStr"/>
    </row>
    <row r="30388">
      <c r="A30388" t="inlineStr">
        <is>
          <t>django-cms-demo</t>
        </is>
      </c>
      <c r="B30388" t="inlineStr">
        <is>
          <t>1a746394f3243c68176b3186818d392dc0fcb577</t>
        </is>
      </c>
      <c r="C30388" t="inlineStr">
        <is>
          <t>2015-06-05 09:36:57+00:00</t>
        </is>
      </c>
      <c r="D30388" t="inlineStr">
        <is>
          <t>add</t>
        </is>
      </c>
      <c r="E30388" t="inlineStr">
        <is>
          <t>djangocms-installer</t>
        </is>
      </c>
      <c r="F30388">
        <f>=0.7.6</f>
        <v/>
      </c>
      <c r="G30388" t="inlineStr"/>
      <c r="H30388" t="inlineStr"/>
    </row>
    <row r="30389">
      <c r="A30389" t="inlineStr">
        <is>
          <t>django-cms-demo</t>
        </is>
      </c>
      <c r="B30389" t="inlineStr">
        <is>
          <t>1a746394f3243c68176b3186818d392dc0fcb577</t>
        </is>
      </c>
      <c r="C30389" t="inlineStr">
        <is>
          <t>2015-06-05 09:36:57+00:00</t>
        </is>
      </c>
      <c r="D30389" t="inlineStr">
        <is>
          <t>add</t>
        </is>
      </c>
      <c r="E30389" t="inlineStr">
        <is>
          <t>djangocms-style</t>
        </is>
      </c>
      <c r="F30389">
        <f>=1.5</f>
        <v/>
      </c>
      <c r="G30389" t="inlineStr"/>
      <c r="H30389" t="inlineStr"/>
    </row>
    <row r="30390">
      <c r="A30390" t="inlineStr">
        <is>
          <t>django-cms-demo</t>
        </is>
      </c>
      <c r="B30390" t="inlineStr">
        <is>
          <t>1a746394f3243c68176b3186818d392dc0fcb577</t>
        </is>
      </c>
      <c r="C30390" t="inlineStr">
        <is>
          <t>2015-06-05 09:36:57+00:00</t>
        </is>
      </c>
      <c r="D30390" t="inlineStr">
        <is>
          <t>add</t>
        </is>
      </c>
      <c r="E30390" t="inlineStr">
        <is>
          <t>djangocms-text-ckeditor</t>
        </is>
      </c>
      <c r="F30390">
        <f>=2.5.1</f>
        <v/>
      </c>
      <c r="G30390" t="inlineStr"/>
      <c r="H30390" t="inlineStr"/>
    </row>
    <row r="30391">
      <c r="A30391" t="inlineStr">
        <is>
          <t>django-cms-demo</t>
        </is>
      </c>
      <c r="B30391" t="inlineStr">
        <is>
          <t>1a746394f3243c68176b3186818d392dc0fcb577</t>
        </is>
      </c>
      <c r="C30391" t="inlineStr">
        <is>
          <t>2015-06-05 09:36:57+00:00</t>
        </is>
      </c>
      <c r="D30391" t="inlineStr">
        <is>
          <t>add</t>
        </is>
      </c>
      <c r="E30391" t="inlineStr">
        <is>
          <t>html5lib</t>
        </is>
      </c>
      <c r="F30391">
        <f>=0.999</f>
        <v/>
      </c>
      <c r="G30391" t="inlineStr"/>
      <c r="H30391" t="inlineStr"/>
    </row>
    <row r="30392">
      <c r="A30392" t="inlineStr">
        <is>
          <t>django-cms-demo</t>
        </is>
      </c>
      <c r="B30392" t="inlineStr">
        <is>
          <t>1a746394f3243c68176b3186818d392dc0fcb577</t>
        </is>
      </c>
      <c r="C30392" t="inlineStr">
        <is>
          <t>2015-06-05 09:36:57+00:00</t>
        </is>
      </c>
      <c r="D30392" t="inlineStr">
        <is>
          <t>add</t>
        </is>
      </c>
      <c r="E30392" t="inlineStr">
        <is>
          <t>psycopg2</t>
        </is>
      </c>
      <c r="F30392">
        <f>=2.6</f>
        <v/>
      </c>
      <c r="G30392" t="inlineStr"/>
      <c r="H30392" t="inlineStr"/>
    </row>
    <row r="30393">
      <c r="A30393" t="inlineStr">
        <is>
          <t>django-cms-demo</t>
        </is>
      </c>
      <c r="B30393" t="inlineStr">
        <is>
          <t>1a746394f3243c68176b3186818d392dc0fcb577</t>
        </is>
      </c>
      <c r="C30393" t="inlineStr">
        <is>
          <t>2015-06-05 09:36:57+00:00</t>
        </is>
      </c>
      <c r="D30393" t="inlineStr">
        <is>
          <t>add</t>
        </is>
      </c>
      <c r="E30393" t="inlineStr">
        <is>
          <t>pytz</t>
        </is>
      </c>
      <c r="F30393">
        <f>=2015.4</f>
        <v/>
      </c>
      <c r="G30393" t="inlineStr"/>
      <c r="H30393" t="inlineStr"/>
    </row>
    <row r="30394">
      <c r="A30394" t="inlineStr">
        <is>
          <t>django-cms-demo</t>
        </is>
      </c>
      <c r="B30394" t="inlineStr">
        <is>
          <t>1a746394f3243c68176b3186818d392dc0fcb577</t>
        </is>
      </c>
      <c r="C30394" t="inlineStr">
        <is>
          <t>2015-06-05 09:36:57+00:00</t>
        </is>
      </c>
      <c r="D30394" t="inlineStr">
        <is>
          <t>add</t>
        </is>
      </c>
      <c r="E30394" t="inlineStr">
        <is>
          <t>requests</t>
        </is>
      </c>
      <c r="F30394">
        <f>=2.7.0</f>
        <v/>
      </c>
      <c r="G30394" t="inlineStr"/>
      <c r="H30394" t="inlineStr"/>
    </row>
    <row r="30395">
      <c r="A30395" t="inlineStr">
        <is>
          <t>django-cms-demo</t>
        </is>
      </c>
      <c r="B30395" t="inlineStr">
        <is>
          <t>1a746394f3243c68176b3186818d392dc0fcb577</t>
        </is>
      </c>
      <c r="C30395" t="inlineStr">
        <is>
          <t>2015-06-05 09:36:57+00:00</t>
        </is>
      </c>
      <c r="D30395" t="inlineStr">
        <is>
          <t>add</t>
        </is>
      </c>
      <c r="E30395" t="inlineStr">
        <is>
          <t>six</t>
        </is>
      </c>
      <c r="F30395">
        <f>=1.9.0</f>
        <v/>
      </c>
      <c r="G30395" t="inlineStr"/>
      <c r="H30395" t="inlineStr"/>
    </row>
    <row r="30396">
      <c r="A30396" t="inlineStr">
        <is>
          <t>django-cms-demo</t>
        </is>
      </c>
      <c r="B30396" t="inlineStr">
        <is>
          <t>1a746394f3243c68176b3186818d392dc0fcb577</t>
        </is>
      </c>
      <c r="C30396" t="inlineStr">
        <is>
          <t>2015-06-05 09:36:57+00:00</t>
        </is>
      </c>
      <c r="D30396" t="inlineStr">
        <is>
          <t>add</t>
        </is>
      </c>
      <c r="E30396" t="inlineStr">
        <is>
          <t>tzlocal</t>
        </is>
      </c>
      <c r="F30396">
        <f>=1.1.3</f>
        <v/>
      </c>
      <c r="G30396" t="inlineStr"/>
      <c r="H30396" t="inlineStr"/>
    </row>
    <row r="30397">
      <c r="A30397" t="inlineStr">
        <is>
          <t>django-cms-demo</t>
        </is>
      </c>
      <c r="B30397" t="inlineStr">
        <is>
          <t>1a746394f3243c68176b3186818d392dc0fcb577</t>
        </is>
      </c>
      <c r="C30397" t="inlineStr">
        <is>
          <t>2015-06-05 09:36:57+00:00</t>
        </is>
      </c>
      <c r="D30397" t="inlineStr">
        <is>
          <t>add</t>
        </is>
      </c>
      <c r="E30397" t="inlineStr">
        <is>
          <t>wsgiref</t>
        </is>
      </c>
      <c r="F30397">
        <f>=0.1.2</f>
        <v/>
      </c>
      <c r="G30397" t="inlineStr"/>
      <c r="H30397" t="inlineStr"/>
    </row>
    <row r="30398">
      <c r="A30398" t="inlineStr">
        <is>
          <t>django-cms-demo</t>
        </is>
      </c>
      <c r="B30398" t="inlineStr">
        <is>
          <t>c4c9ff73914c2dd2ad57c26e4b3465e088301590</t>
        </is>
      </c>
      <c r="C30398" t="inlineStr">
        <is>
          <t>2015-06-05 22:39:14+00:00</t>
        </is>
      </c>
      <c r="D30398" t="inlineStr">
        <is>
          <t>verchange</t>
        </is>
      </c>
      <c r="E30398" t="inlineStr">
        <is>
          <t>Django</t>
        </is>
      </c>
      <c r="F30398">
        <f>=1.7.8</f>
        <v/>
      </c>
      <c r="G30398" t="inlineStr">
        <is>
          <t>Django</t>
        </is>
      </c>
      <c r="H30398">
        <f>=1.6.11</f>
        <v/>
      </c>
    </row>
    <row r="30399">
      <c r="A30399" t="inlineStr">
        <is>
          <t>django-cms-demo</t>
        </is>
      </c>
      <c r="B30399" t="inlineStr">
        <is>
          <t>c4c9ff73914c2dd2ad57c26e4b3465e088301590</t>
        </is>
      </c>
      <c r="C30399" t="inlineStr">
        <is>
          <t>2015-06-05 22:39:14+00:00</t>
        </is>
      </c>
      <c r="D30399" t="inlineStr">
        <is>
          <t>rem</t>
        </is>
      </c>
      <c r="E30399" t="inlineStr"/>
      <c r="F30399" t="inlineStr"/>
      <c r="G30399" t="inlineStr">
        <is>
          <t>South</t>
        </is>
      </c>
      <c r="H30399">
        <f>=1.0.2</f>
        <v/>
      </c>
    </row>
    <row r="30400">
      <c r="A30400" t="inlineStr">
        <is>
          <t>django-cms-demo</t>
        </is>
      </c>
      <c r="B30400" t="inlineStr">
        <is>
          <t>c4c9ff73914c2dd2ad57c26e4b3465e088301590</t>
        </is>
      </c>
      <c r="C30400" t="inlineStr">
        <is>
          <t>2015-06-05 22:39:14+00:00</t>
        </is>
      </c>
      <c r="D30400" t="inlineStr">
        <is>
          <t>rem</t>
        </is>
      </c>
      <c r="E30400" t="inlineStr"/>
      <c r="F30400" t="inlineStr"/>
      <c r="G30400" t="inlineStr">
        <is>
          <t>djangocms-inherit</t>
        </is>
      </c>
      <c r="H30400">
        <f>=0.1</f>
        <v/>
      </c>
    </row>
    <row r="30401">
      <c r="A30401" t="inlineStr">
        <is>
          <t>django-cms-demo</t>
        </is>
      </c>
      <c r="B30401" t="inlineStr">
        <is>
          <t>c4c9ff73914c2dd2ad57c26e4b3465e088301590</t>
        </is>
      </c>
      <c r="C30401" t="inlineStr">
        <is>
          <t>2015-06-05 22:39:14+00:00</t>
        </is>
      </c>
      <c r="D30401" t="inlineStr">
        <is>
          <t>rem</t>
        </is>
      </c>
      <c r="E30401" t="inlineStr"/>
      <c r="F30401" t="inlineStr"/>
      <c r="G30401" t="inlineStr">
        <is>
          <t>djangocms-installer</t>
        </is>
      </c>
      <c r="H30401">
        <f>=0.7.6</f>
        <v/>
      </c>
    </row>
    <row r="30402">
      <c r="A30402" t="inlineStr">
        <is>
          <t>django-cms-demo</t>
        </is>
      </c>
      <c r="B30402" t="inlineStr">
        <is>
          <t>c4c9ff73914c2dd2ad57c26e4b3465e088301590</t>
        </is>
      </c>
      <c r="C30402" t="inlineStr">
        <is>
          <t>2015-06-05 22:39:14+00:00</t>
        </is>
      </c>
      <c r="D30402" t="inlineStr">
        <is>
          <t>rem</t>
        </is>
      </c>
      <c r="E30402" t="inlineStr"/>
      <c r="F30402" t="inlineStr"/>
      <c r="G30402" t="inlineStr">
        <is>
          <t>djangocms-style</t>
        </is>
      </c>
      <c r="H30402">
        <f>=1.5</f>
        <v/>
      </c>
    </row>
    <row r="30403">
      <c r="A30403" t="inlineStr">
        <is>
          <t>django-cms-demo</t>
        </is>
      </c>
      <c r="B30403" t="inlineStr">
        <is>
          <t>931dbdd1c05c3bf1393a55d1b4456651201c3ae3</t>
        </is>
      </c>
      <c r="C30403" t="inlineStr">
        <is>
          <t>2015-06-09 11:26:27+00:00</t>
        </is>
      </c>
      <c r="D30403" t="inlineStr">
        <is>
          <t>verchange</t>
        </is>
      </c>
      <c r="E30403" t="inlineStr">
        <is>
          <t>djangocms-text-ckeditor</t>
        </is>
      </c>
      <c r="F30403">
        <f>=2.5.1</f>
        <v/>
      </c>
      <c r="G30403" t="inlineStr">
        <is>
          <t>djangocms-text-ckeditor</t>
        </is>
      </c>
      <c r="H30403">
        <f>=2.5.1</f>
        <v/>
      </c>
    </row>
    <row r="30404">
      <c r="A30404" t="inlineStr">
        <is>
          <t>django-cms-demo</t>
        </is>
      </c>
      <c r="B30404" t="inlineStr">
        <is>
          <t>931dbdd1c05c3bf1393a55d1b4456651201c3ae3</t>
        </is>
      </c>
      <c r="C30404" t="inlineStr">
        <is>
          <t>2015-06-09 11:26:27+00:00</t>
        </is>
      </c>
      <c r="D30404" t="inlineStr">
        <is>
          <t>verchange</t>
        </is>
      </c>
      <c r="E30404" t="inlineStr">
        <is>
          <t>psycopg2</t>
        </is>
      </c>
      <c r="F30404">
        <f>=2.6</f>
        <v/>
      </c>
      <c r="G30404" t="inlineStr">
        <is>
          <t>psycopg2</t>
        </is>
      </c>
      <c r="H30404">
        <f>=2.6</f>
        <v/>
      </c>
    </row>
    <row r="30405">
      <c r="A30405" t="inlineStr">
        <is>
          <t>django-cms-demo</t>
        </is>
      </c>
      <c r="B30405" t="inlineStr">
        <is>
          <t>931dbdd1c05c3bf1393a55d1b4456651201c3ae3</t>
        </is>
      </c>
      <c r="C30405" t="inlineStr">
        <is>
          <t>2015-06-09 11:26:27+00:00</t>
        </is>
      </c>
      <c r="D30405" t="inlineStr">
        <is>
          <t>verchange</t>
        </is>
      </c>
      <c r="E30405" t="inlineStr">
        <is>
          <t>django-reversion</t>
        </is>
      </c>
      <c r="F30405">
        <f>=1.8.5</f>
        <v/>
      </c>
      <c r="G30405" t="inlineStr">
        <is>
          <t>django-reversion</t>
        </is>
      </c>
      <c r="H30405">
        <f>=1.8.5</f>
        <v/>
      </c>
    </row>
    <row r="30406">
      <c r="A30406" t="inlineStr">
        <is>
          <t>django-cms-demo</t>
        </is>
      </c>
      <c r="B30406" t="inlineStr">
        <is>
          <t>931dbdd1c05c3bf1393a55d1b4456651201c3ae3</t>
        </is>
      </c>
      <c r="C30406" t="inlineStr">
        <is>
          <t>2015-06-09 11:26:27+00:00</t>
        </is>
      </c>
      <c r="D30406" t="inlineStr">
        <is>
          <t>add</t>
        </is>
      </c>
      <c r="E30406" t="inlineStr">
        <is>
          <t>aldryn-bootstrap3</t>
        </is>
      </c>
      <c r="F30406" t="inlineStr"/>
      <c r="G30406" t="inlineStr"/>
      <c r="H30406" t="inlineStr"/>
    </row>
    <row r="30407">
      <c r="A30407" t="inlineStr">
        <is>
          <t>django-cms-demo</t>
        </is>
      </c>
      <c r="B30407" t="inlineStr">
        <is>
          <t>931dbdd1c05c3bf1393a55d1b4456651201c3ae3</t>
        </is>
      </c>
      <c r="C30407" t="inlineStr">
        <is>
          <t>2015-06-09 11:26:27+00:00</t>
        </is>
      </c>
      <c r="D30407" t="inlineStr">
        <is>
          <t>rem</t>
        </is>
      </c>
      <c r="E30407" t="inlineStr"/>
      <c r="F30407" t="inlineStr"/>
      <c r="G30407" t="inlineStr">
        <is>
          <t>Django-Select2</t>
        </is>
      </c>
      <c r="H30407">
        <f>=4.3.1</f>
        <v/>
      </c>
    </row>
    <row r="30408">
      <c r="A30408" t="inlineStr">
        <is>
          <t>django-cms-demo</t>
        </is>
      </c>
      <c r="B30408" t="inlineStr">
        <is>
          <t>931dbdd1c05c3bf1393a55d1b4456651201c3ae3</t>
        </is>
      </c>
      <c r="C30408" t="inlineStr">
        <is>
          <t>2015-06-09 11:26:27+00:00</t>
        </is>
      </c>
      <c r="D30408" t="inlineStr">
        <is>
          <t>rem</t>
        </is>
      </c>
      <c r="E30408" t="inlineStr"/>
      <c r="F30408" t="inlineStr"/>
      <c r="G30408" t="inlineStr">
        <is>
          <t>Pillow</t>
        </is>
      </c>
      <c r="H30408">
        <f>=2.8.0</f>
        <v/>
      </c>
    </row>
    <row r="30409">
      <c r="A30409" t="inlineStr">
        <is>
          <t>django-cms-demo</t>
        </is>
      </c>
      <c r="B30409" t="inlineStr">
        <is>
          <t>931dbdd1c05c3bf1393a55d1b4456651201c3ae3</t>
        </is>
      </c>
      <c r="C30409" t="inlineStr">
        <is>
          <t>2015-06-09 11:26:27+00:00</t>
        </is>
      </c>
      <c r="D30409" t="inlineStr">
        <is>
          <t>rem</t>
        </is>
      </c>
      <c r="E30409" t="inlineStr"/>
      <c r="F30409" t="inlineStr"/>
      <c r="G30409" t="inlineStr">
        <is>
          <t>argparse</t>
        </is>
      </c>
      <c r="H30409">
        <f>=1.3.0</f>
        <v/>
      </c>
    </row>
    <row r="30410">
      <c r="A30410" t="inlineStr">
        <is>
          <t>django-cms-demo</t>
        </is>
      </c>
      <c r="B30410" t="inlineStr">
        <is>
          <t>931dbdd1c05c3bf1393a55d1b4456651201c3ae3</t>
        </is>
      </c>
      <c r="C30410" t="inlineStr">
        <is>
          <t>2015-06-09 11:26:27+00:00</t>
        </is>
      </c>
      <c r="D30410" t="inlineStr">
        <is>
          <t>rem</t>
        </is>
      </c>
      <c r="E30410" t="inlineStr"/>
      <c r="F30410" t="inlineStr"/>
      <c r="G30410" t="inlineStr">
        <is>
          <t>dj-database-url</t>
        </is>
      </c>
      <c r="H30410">
        <f>=0.3.0</f>
        <v/>
      </c>
    </row>
    <row r="30411">
      <c r="A30411" t="inlineStr">
        <is>
          <t>django-cms-demo</t>
        </is>
      </c>
      <c r="B30411" t="inlineStr">
        <is>
          <t>931dbdd1c05c3bf1393a55d1b4456651201c3ae3</t>
        </is>
      </c>
      <c r="C30411" t="inlineStr">
        <is>
          <t>2015-06-09 11:26:27+00:00</t>
        </is>
      </c>
      <c r="D30411" t="inlineStr">
        <is>
          <t>rem</t>
        </is>
      </c>
      <c r="E30411" t="inlineStr"/>
      <c r="F30411" t="inlineStr"/>
      <c r="G30411" t="inlineStr">
        <is>
          <t>django-classy-tags</t>
        </is>
      </c>
      <c r="H30411">
        <f>=0.6.1</f>
        <v/>
      </c>
    </row>
    <row r="30412">
      <c r="A30412" t="inlineStr">
        <is>
          <t>django-cms-demo</t>
        </is>
      </c>
      <c r="B30412" t="inlineStr">
        <is>
          <t>931dbdd1c05c3bf1393a55d1b4456651201c3ae3</t>
        </is>
      </c>
      <c r="C30412" t="inlineStr">
        <is>
          <t>2015-06-09 11:26:27+00:00</t>
        </is>
      </c>
      <c r="D30412" t="inlineStr">
        <is>
          <t>rem</t>
        </is>
      </c>
      <c r="E30412" t="inlineStr"/>
      <c r="F30412" t="inlineStr"/>
      <c r="G30412" t="inlineStr">
        <is>
          <t>django-sekizai</t>
        </is>
      </c>
      <c r="H30412">
        <f>=0.8.1</f>
        <v/>
      </c>
    </row>
    <row r="30413">
      <c r="A30413" t="inlineStr">
        <is>
          <t>django-cms-demo</t>
        </is>
      </c>
      <c r="B30413" t="inlineStr">
        <is>
          <t>931dbdd1c05c3bf1393a55d1b4456651201c3ae3</t>
        </is>
      </c>
      <c r="C30413" t="inlineStr">
        <is>
          <t>2015-06-09 11:26:27+00:00</t>
        </is>
      </c>
      <c r="D30413" t="inlineStr">
        <is>
          <t>rem</t>
        </is>
      </c>
      <c r="E30413" t="inlineStr"/>
      <c r="F30413" t="inlineStr"/>
      <c r="G30413" t="inlineStr">
        <is>
          <t>django-treebeard</t>
        </is>
      </c>
      <c r="H30413">
        <f>=3.0</f>
        <v/>
      </c>
    </row>
    <row r="30414">
      <c r="A30414" t="inlineStr">
        <is>
          <t>django-cms-demo</t>
        </is>
      </c>
      <c r="B30414" t="inlineStr">
        <is>
          <t>931dbdd1c05c3bf1393a55d1b4456651201c3ae3</t>
        </is>
      </c>
      <c r="C30414" t="inlineStr">
        <is>
          <t>2015-06-09 11:26:27+00:00</t>
        </is>
      </c>
      <c r="D30414" t="inlineStr">
        <is>
          <t>rem</t>
        </is>
      </c>
      <c r="E30414" t="inlineStr"/>
      <c r="F30414" t="inlineStr"/>
      <c r="G30414" t="inlineStr">
        <is>
          <t>djangocms-admin-style</t>
        </is>
      </c>
      <c r="H30414">
        <f>=0.2.7</f>
        <v/>
      </c>
    </row>
    <row r="30415">
      <c r="A30415" t="inlineStr">
        <is>
          <t>django-cms-demo</t>
        </is>
      </c>
      <c r="B30415" t="inlineStr">
        <is>
          <t>931dbdd1c05c3bf1393a55d1b4456651201c3ae3</t>
        </is>
      </c>
      <c r="C30415" t="inlineStr">
        <is>
          <t>2015-06-09 11:26:27+00:00</t>
        </is>
      </c>
      <c r="D30415" t="inlineStr">
        <is>
          <t>rem</t>
        </is>
      </c>
      <c r="E30415" t="inlineStr"/>
      <c r="F30415" t="inlineStr"/>
      <c r="G30415" t="inlineStr">
        <is>
          <t>html5lib</t>
        </is>
      </c>
      <c r="H30415">
        <f>=0.999</f>
        <v/>
      </c>
    </row>
    <row r="30416">
      <c r="A30416" t="inlineStr">
        <is>
          <t>django-cms-demo</t>
        </is>
      </c>
      <c r="B30416" t="inlineStr">
        <is>
          <t>931dbdd1c05c3bf1393a55d1b4456651201c3ae3</t>
        </is>
      </c>
      <c r="C30416" t="inlineStr">
        <is>
          <t>2015-06-09 11:26:27+00:00</t>
        </is>
      </c>
      <c r="D30416" t="inlineStr">
        <is>
          <t>rem</t>
        </is>
      </c>
      <c r="E30416" t="inlineStr"/>
      <c r="F30416" t="inlineStr"/>
      <c r="G30416" t="inlineStr">
        <is>
          <t>pytz</t>
        </is>
      </c>
      <c r="H30416">
        <f>=2015.4</f>
        <v/>
      </c>
    </row>
    <row r="30417">
      <c r="A30417" t="inlineStr">
        <is>
          <t>django-cms-demo</t>
        </is>
      </c>
      <c r="B30417" t="inlineStr">
        <is>
          <t>931dbdd1c05c3bf1393a55d1b4456651201c3ae3</t>
        </is>
      </c>
      <c r="C30417" t="inlineStr">
        <is>
          <t>2015-06-09 11:26:27+00:00</t>
        </is>
      </c>
      <c r="D30417" t="inlineStr">
        <is>
          <t>rem</t>
        </is>
      </c>
      <c r="E30417" t="inlineStr"/>
      <c r="F30417" t="inlineStr"/>
      <c r="G30417" t="inlineStr">
        <is>
          <t>requests</t>
        </is>
      </c>
      <c r="H30417">
        <f>=2.7.0</f>
        <v/>
      </c>
    </row>
    <row r="30418">
      <c r="A30418" t="inlineStr">
        <is>
          <t>django-cms-demo</t>
        </is>
      </c>
      <c r="B30418" t="inlineStr">
        <is>
          <t>931dbdd1c05c3bf1393a55d1b4456651201c3ae3</t>
        </is>
      </c>
      <c r="C30418" t="inlineStr">
        <is>
          <t>2015-06-09 11:26:27+00:00</t>
        </is>
      </c>
      <c r="D30418" t="inlineStr">
        <is>
          <t>rem</t>
        </is>
      </c>
      <c r="E30418" t="inlineStr"/>
      <c r="F30418" t="inlineStr"/>
      <c r="G30418" t="inlineStr">
        <is>
          <t>six</t>
        </is>
      </c>
      <c r="H30418">
        <f>=1.9.0</f>
        <v/>
      </c>
    </row>
    <row r="30419">
      <c r="A30419" t="inlineStr">
        <is>
          <t>django-cms-demo</t>
        </is>
      </c>
      <c r="B30419" t="inlineStr">
        <is>
          <t>931dbdd1c05c3bf1393a55d1b4456651201c3ae3</t>
        </is>
      </c>
      <c r="C30419" t="inlineStr">
        <is>
          <t>2015-06-09 11:26:27+00:00</t>
        </is>
      </c>
      <c r="D30419" t="inlineStr">
        <is>
          <t>rem</t>
        </is>
      </c>
      <c r="E30419" t="inlineStr"/>
      <c r="F30419" t="inlineStr"/>
      <c r="G30419" t="inlineStr">
        <is>
          <t>tzlocal</t>
        </is>
      </c>
      <c r="H30419">
        <f>=1.1.3</f>
        <v/>
      </c>
    </row>
    <row r="30420">
      <c r="A30420" t="inlineStr">
        <is>
          <t>django-cms-demo</t>
        </is>
      </c>
      <c r="B30420" t="inlineStr">
        <is>
          <t>931dbdd1c05c3bf1393a55d1b4456651201c3ae3</t>
        </is>
      </c>
      <c r="C30420" t="inlineStr">
        <is>
          <t>2015-06-09 11:26:27+00:00</t>
        </is>
      </c>
      <c r="D30420" t="inlineStr">
        <is>
          <t>rem</t>
        </is>
      </c>
      <c r="E30420" t="inlineStr"/>
      <c r="F30420" t="inlineStr"/>
      <c r="G30420" t="inlineStr">
        <is>
          <t>wsgiref</t>
        </is>
      </c>
      <c r="H30420">
        <f>=0.1.2</f>
        <v/>
      </c>
    </row>
    <row r="30421">
      <c r="A30421" t="inlineStr">
        <is>
          <t>django-cms-demo</t>
        </is>
      </c>
      <c r="B30421" t="inlineStr">
        <is>
          <t>511602154b7b164b20a71202f532347c150ef563</t>
        </is>
      </c>
      <c r="C30421" t="inlineStr">
        <is>
          <t>2015-06-11 15:24:29+00:00</t>
        </is>
      </c>
      <c r="D30421" t="inlineStr">
        <is>
          <t>verchange</t>
        </is>
      </c>
      <c r="E30421" t="inlineStr">
        <is>
          <t>djangocms-text-ckeditor</t>
        </is>
      </c>
      <c r="F30421">
        <f>=2.5.2</f>
        <v/>
      </c>
      <c r="G30421" t="inlineStr">
        <is>
          <t>djangocms-text-ckeditor</t>
        </is>
      </c>
      <c r="H30421">
        <f>=2.5.1</f>
        <v/>
      </c>
    </row>
    <row r="30422">
      <c r="A30422" t="inlineStr">
        <is>
          <t>django-cms-demo</t>
        </is>
      </c>
      <c r="B30422" t="inlineStr">
        <is>
          <t>511602154b7b164b20a71202f532347c150ef563</t>
        </is>
      </c>
      <c r="C30422" t="inlineStr">
        <is>
          <t>2015-06-11 15:24:29+00:00</t>
        </is>
      </c>
      <c r="D30422" t="inlineStr">
        <is>
          <t>verchange</t>
        </is>
      </c>
      <c r="E30422" t="inlineStr">
        <is>
          <t>Django</t>
        </is>
      </c>
      <c r="F30422">
        <f>=1.7.8</f>
        <v/>
      </c>
      <c r="G30422" t="inlineStr">
        <is>
          <t>Django</t>
        </is>
      </c>
      <c r="H30422">
        <f>=1.7.8</f>
        <v/>
      </c>
    </row>
    <row r="30423">
      <c r="A30423" t="inlineStr">
        <is>
          <t>django-cms-demo</t>
        </is>
      </c>
      <c r="B30423" t="inlineStr">
        <is>
          <t>511602154b7b164b20a71202f532347c150ef563</t>
        </is>
      </c>
      <c r="C30423" t="inlineStr">
        <is>
          <t>2015-06-11 15:24:29+00:00</t>
        </is>
      </c>
      <c r="D30423" t="inlineStr">
        <is>
          <t>verchange</t>
        </is>
      </c>
      <c r="E30423" t="inlineStr">
        <is>
          <t>django-reversion</t>
        </is>
      </c>
      <c r="F30423">
        <f>=1.8.7</f>
        <v/>
      </c>
      <c r="G30423" t="inlineStr">
        <is>
          <t>django-reversion</t>
        </is>
      </c>
      <c r="H30423">
        <f>=1.8.5</f>
        <v/>
      </c>
    </row>
    <row r="30424">
      <c r="A30424" t="inlineStr">
        <is>
          <t>django-cms-demo</t>
        </is>
      </c>
      <c r="B30424" t="inlineStr">
        <is>
          <t>511602154b7b164b20a71202f532347c150ef563</t>
        </is>
      </c>
      <c r="C30424" t="inlineStr">
        <is>
          <t>2015-06-11 15:24:29+00:00</t>
        </is>
      </c>
      <c r="D30424" t="inlineStr">
        <is>
          <t>verchange</t>
        </is>
      </c>
      <c r="E30424" t="inlineStr">
        <is>
          <t>aldryn-bootstrap3</t>
        </is>
      </c>
      <c r="F30424">
        <f>=0.5.0</f>
        <v/>
      </c>
      <c r="G30424" t="inlineStr">
        <is>
          <t>aldryn-bootstrap3</t>
        </is>
      </c>
      <c r="H30424" t="inlineStr"/>
    </row>
    <row r="30425">
      <c r="A30425" t="inlineStr">
        <is>
          <t>django-cms-demo</t>
        </is>
      </c>
      <c r="B30425" t="inlineStr">
        <is>
          <t>1afa420696ab4d8924ecd2fb3eb5ccc7e07ae2c8</t>
        </is>
      </c>
      <c r="C30425" t="inlineStr">
        <is>
          <t>2015-06-18 15:13:47+00:00</t>
        </is>
      </c>
      <c r="D30425" t="inlineStr">
        <is>
          <t>verchange</t>
        </is>
      </c>
      <c r="E30425" t="inlineStr">
        <is>
          <t>psycopg2</t>
        </is>
      </c>
      <c r="F30425">
        <f>=2.6.1</f>
        <v/>
      </c>
      <c r="G30425" t="inlineStr">
        <is>
          <t>psycopg2</t>
        </is>
      </c>
      <c r="H30425">
        <f>=2.6</f>
        <v/>
      </c>
    </row>
    <row r="30426">
      <c r="A30426" t="inlineStr">
        <is>
          <t>django-cms-demo</t>
        </is>
      </c>
      <c r="B30426" t="inlineStr">
        <is>
          <t>1afa420696ab4d8924ecd2fb3eb5ccc7e07ae2c8</t>
        </is>
      </c>
      <c r="C30426" t="inlineStr">
        <is>
          <t>2015-06-18 15:13:47+00:00</t>
        </is>
      </c>
      <c r="D30426" t="inlineStr">
        <is>
          <t>add</t>
        </is>
      </c>
      <c r="E30426" t="inlineStr">
        <is>
          <t>aldryn-style</t>
        </is>
      </c>
      <c r="F30426">
        <f>=0.2.1</f>
        <v/>
      </c>
      <c r="G30426" t="inlineStr"/>
      <c r="H30426" t="inlineStr"/>
    </row>
    <row r="30427">
      <c r="A30427" t="inlineStr">
        <is>
          <t>django-cms-demo</t>
        </is>
      </c>
      <c r="B30427" t="inlineStr">
        <is>
          <t>1afa420696ab4d8924ecd2fb3eb5ccc7e07ae2c8</t>
        </is>
      </c>
      <c r="C30427" t="inlineStr">
        <is>
          <t>2015-06-18 15:13:47+00:00</t>
        </is>
      </c>
      <c r="D30427" t="inlineStr">
        <is>
          <t>add</t>
        </is>
      </c>
      <c r="E30427" t="inlineStr">
        <is>
          <t>aldryn-newsblog</t>
        </is>
      </c>
      <c r="F30427">
        <f>=0.9.6</f>
        <v/>
      </c>
      <c r="G30427" t="inlineStr"/>
      <c r="H30427" t="inlineStr"/>
    </row>
    <row r="30428">
      <c r="A30428" t="inlineStr">
        <is>
          <t>django-cms-demo</t>
        </is>
      </c>
      <c r="B30428" t="inlineStr">
        <is>
          <t>1c56f0b7e704c28ba362db26b77dc8f71433182f</t>
        </is>
      </c>
      <c r="C30428" t="inlineStr">
        <is>
          <t>2015-06-24 08:24:26+00:00</t>
        </is>
      </c>
      <c r="D30428" t="inlineStr">
        <is>
          <t>verchange</t>
        </is>
      </c>
      <c r="E30428" t="inlineStr">
        <is>
          <t>aldryn-bootstrap3</t>
        </is>
      </c>
      <c r="F30428">
        <f>=0.5.1</f>
        <v/>
      </c>
      <c r="G30428" t="inlineStr">
        <is>
          <t>aldryn-bootstrap3</t>
        </is>
      </c>
      <c r="H30428">
        <f>=0.5.0</f>
        <v/>
      </c>
    </row>
    <row r="30429">
      <c r="A30429" t="inlineStr">
        <is>
          <t>django-cms-demo</t>
        </is>
      </c>
      <c r="B30429" t="inlineStr">
        <is>
          <t>1c56f0b7e704c28ba362db26b77dc8f71433182f</t>
        </is>
      </c>
      <c r="C30429" t="inlineStr">
        <is>
          <t>2015-06-24 08:24:26+00:00</t>
        </is>
      </c>
      <c r="D30429" t="inlineStr">
        <is>
          <t>add</t>
        </is>
      </c>
      <c r="E30429" t="inlineStr">
        <is>
          <t>aldryn-faq</t>
        </is>
      </c>
      <c r="F30429">
        <f>=0.12.7</f>
        <v/>
      </c>
      <c r="G30429" t="inlineStr"/>
      <c r="H30429" t="inlineStr"/>
    </row>
    <row r="30430">
      <c r="A30430" t="inlineStr">
        <is>
          <t>django-cms-demo</t>
        </is>
      </c>
      <c r="B30430" t="inlineStr">
        <is>
          <t>39dce811de1e7ae78a43f377ec9f69bdd72c9630</t>
        </is>
      </c>
      <c r="C30430" t="inlineStr">
        <is>
          <t>2015-07-08 16:26:42+00:00</t>
        </is>
      </c>
      <c r="D30430" t="inlineStr">
        <is>
          <t>verchange</t>
        </is>
      </c>
      <c r="E30430" t="inlineStr">
        <is>
          <t>aldryn-newsblog</t>
        </is>
      </c>
      <c r="F30430" t="inlineStr">
        <is>
          <t>&gt;=1.0.0</t>
        </is>
      </c>
      <c r="G30430" t="inlineStr">
        <is>
          <t>aldryn-newsblog</t>
        </is>
      </c>
      <c r="H30430">
        <f>=0.9.6</f>
        <v/>
      </c>
    </row>
    <row r="30431">
      <c r="A30431" t="inlineStr">
        <is>
          <t>django-cms-demo</t>
        </is>
      </c>
      <c r="B30431" t="inlineStr">
        <is>
          <t>39dce811de1e7ae78a43f377ec9f69bdd72c9630</t>
        </is>
      </c>
      <c r="C30431" t="inlineStr">
        <is>
          <t>2015-07-08 16:26:42+00:00</t>
        </is>
      </c>
      <c r="D30431" t="inlineStr">
        <is>
          <t>verchange</t>
        </is>
      </c>
      <c r="E30431" t="inlineStr">
        <is>
          <t>aldryn-faq</t>
        </is>
      </c>
      <c r="F30431" t="inlineStr">
        <is>
          <t>&gt;=1.0.0</t>
        </is>
      </c>
      <c r="G30431" t="inlineStr">
        <is>
          <t>aldryn-faq</t>
        </is>
      </c>
      <c r="H30431">
        <f>=0.12.7</f>
        <v/>
      </c>
    </row>
    <row r="30432">
      <c r="A30432" t="inlineStr">
        <is>
          <t>django-cms-demo</t>
        </is>
      </c>
      <c r="B30432" t="inlineStr">
        <is>
          <t>39dce811de1e7ae78a43f377ec9f69bdd72c9630</t>
        </is>
      </c>
      <c r="C30432" t="inlineStr">
        <is>
          <t>2015-07-08 16:26:42+00:00</t>
        </is>
      </c>
      <c r="D30432" t="inlineStr">
        <is>
          <t>verchange</t>
        </is>
      </c>
      <c r="E30432" t="inlineStr">
        <is>
          <t>aldryn-style</t>
        </is>
      </c>
      <c r="F30432" t="inlineStr">
        <is>
          <t>&gt;=0.2.1</t>
        </is>
      </c>
      <c r="G30432" t="inlineStr">
        <is>
          <t>aldryn-style</t>
        </is>
      </c>
      <c r="H30432">
        <f>=0.2.1</f>
        <v/>
      </c>
    </row>
    <row r="30433">
      <c r="A30433" t="inlineStr">
        <is>
          <t>django-cms-demo</t>
        </is>
      </c>
      <c r="B30433" t="inlineStr">
        <is>
          <t>39dce811de1e7ae78a43f377ec9f69bdd72c9630</t>
        </is>
      </c>
      <c r="C30433" t="inlineStr">
        <is>
          <t>2015-07-08 16:26:42+00:00</t>
        </is>
      </c>
      <c r="D30433" t="inlineStr">
        <is>
          <t>verchange</t>
        </is>
      </c>
      <c r="E30433" t="inlineStr">
        <is>
          <t>django-cms</t>
        </is>
      </c>
      <c r="F30433" t="inlineStr">
        <is>
          <t>&gt;=3.1.0</t>
        </is>
      </c>
      <c r="G30433" t="inlineStr">
        <is>
          <t>django-cms</t>
        </is>
      </c>
      <c r="H30433">
        <f>=3.1.0</f>
        <v/>
      </c>
    </row>
    <row r="30434">
      <c r="A30434" t="inlineStr">
        <is>
          <t>django-cms-demo</t>
        </is>
      </c>
      <c r="B30434" t="inlineStr">
        <is>
          <t>39dce811de1e7ae78a43f377ec9f69bdd72c9630</t>
        </is>
      </c>
      <c r="C30434" t="inlineStr">
        <is>
          <t>2015-07-08 16:26:42+00:00</t>
        </is>
      </c>
      <c r="D30434" t="inlineStr">
        <is>
          <t>verchange</t>
        </is>
      </c>
      <c r="E30434" t="inlineStr">
        <is>
          <t>aldryn-bootstrap3</t>
        </is>
      </c>
      <c r="F30434" t="inlineStr">
        <is>
          <t>&gt;=0.5.1</t>
        </is>
      </c>
      <c r="G30434" t="inlineStr">
        <is>
          <t>aldryn-bootstrap3</t>
        </is>
      </c>
      <c r="H30434">
        <f>=0.5.1</f>
        <v/>
      </c>
    </row>
    <row r="30435">
      <c r="A30435" t="inlineStr">
        <is>
          <t>django-cms-demo</t>
        </is>
      </c>
      <c r="B30435" t="inlineStr">
        <is>
          <t>39dce811de1e7ae78a43f377ec9f69bdd72c9630</t>
        </is>
      </c>
      <c r="C30435" t="inlineStr">
        <is>
          <t>2015-07-08 16:26:42+00:00</t>
        </is>
      </c>
      <c r="D30435" t="inlineStr">
        <is>
          <t>add</t>
        </is>
      </c>
      <c r="E30435" t="inlineStr">
        <is>
          <t>aldryn-events</t>
        </is>
      </c>
      <c r="F30435" t="inlineStr">
        <is>
          <t>&gt;=1.0.0</t>
        </is>
      </c>
      <c r="G30435" t="inlineStr"/>
      <c r="H30435" t="inlineStr"/>
    </row>
    <row r="30436">
      <c r="A30436" t="inlineStr">
        <is>
          <t>subliminal</t>
        </is>
      </c>
      <c r="B30436" t="inlineStr">
        <is>
          <t>6fce503814b42e2f047a0225bdb1f5f730bca5b1</t>
        </is>
      </c>
      <c r="C30436" t="inlineStr">
        <is>
          <t>2012-06-16 06:07:20+00:00</t>
        </is>
      </c>
      <c r="D30436" t="inlineStr">
        <is>
          <t>verchange</t>
        </is>
      </c>
      <c r="E30436" t="inlineStr">
        <is>
          <t>guessit</t>
        </is>
      </c>
      <c r="F30436" t="inlineStr">
        <is>
          <t>&gt;=0.4.1</t>
        </is>
      </c>
      <c r="G30436" t="inlineStr">
        <is>
          <t>guessit</t>
        </is>
      </c>
      <c r="H30436" t="inlineStr">
        <is>
          <t>&gt;=0.2</t>
        </is>
      </c>
    </row>
    <row r="30437">
      <c r="A30437" t="inlineStr">
        <is>
          <t>subliminal</t>
        </is>
      </c>
      <c r="B30437" t="inlineStr">
        <is>
          <t>6fce503814b42e2f047a0225bdb1f5f730bca5b1</t>
        </is>
      </c>
      <c r="C30437" t="inlineStr">
        <is>
          <t>2012-06-16 06:07:20+00:00</t>
        </is>
      </c>
      <c r="D30437" t="inlineStr">
        <is>
          <t>add</t>
        </is>
      </c>
      <c r="E30437" t="inlineStr">
        <is>
          <t>beautifulsoup4</t>
        </is>
      </c>
      <c r="F30437" t="inlineStr">
        <is>
          <t>&gt;=4.0</t>
        </is>
      </c>
      <c r="G30437" t="inlineStr"/>
      <c r="H30437" t="inlineStr"/>
    </row>
    <row r="30438">
      <c r="A30438" t="inlineStr">
        <is>
          <t>subliminal</t>
        </is>
      </c>
      <c r="B30438" t="inlineStr">
        <is>
          <t>6fce503814b42e2f047a0225bdb1f5f730bca5b1</t>
        </is>
      </c>
      <c r="C30438" t="inlineStr">
        <is>
          <t>2012-06-16 06:07:20+00:00</t>
        </is>
      </c>
      <c r="D30438" t="inlineStr">
        <is>
          <t>add</t>
        </is>
      </c>
      <c r="E30438" t="inlineStr">
        <is>
          <t>html5lib</t>
        </is>
      </c>
      <c r="F30438" t="inlineStr"/>
      <c r="G30438" t="inlineStr"/>
      <c r="H30438" t="inlineStr"/>
    </row>
    <row r="30439">
      <c r="A30439" t="inlineStr">
        <is>
          <t>subliminal</t>
        </is>
      </c>
      <c r="B30439" t="inlineStr">
        <is>
          <t>6fce503814b42e2f047a0225bdb1f5f730bca5b1</t>
        </is>
      </c>
      <c r="C30439" t="inlineStr">
        <is>
          <t>2012-06-16 06:07:20+00:00</t>
        </is>
      </c>
      <c r="D30439" t="inlineStr">
        <is>
          <t>rem</t>
        </is>
      </c>
      <c r="E30439" t="inlineStr"/>
      <c r="F30439" t="inlineStr"/>
      <c r="G30439" t="inlineStr">
        <is>
          <t>BeautifulSoup</t>
        </is>
      </c>
      <c r="H30439" t="inlineStr">
        <is>
          <t>&gt;=3.2.0</t>
        </is>
      </c>
    </row>
    <row r="30440">
      <c r="A30440" t="inlineStr">
        <is>
          <t>subliminal</t>
        </is>
      </c>
      <c r="B30440" t="inlineStr">
        <is>
          <t>277b046b4177556f2061e2847863cc9fc9016b0b</t>
        </is>
      </c>
      <c r="C30440" t="inlineStr">
        <is>
          <t>2013-05-19 13:44:49+00:00</t>
        </is>
      </c>
      <c r="D30440" t="inlineStr">
        <is>
          <t>verchange</t>
        </is>
      </c>
      <c r="E30440" t="inlineStr">
        <is>
          <t>requests</t>
        </is>
      </c>
      <c r="F30440" t="inlineStr">
        <is>
          <t>&lt;1.0</t>
        </is>
      </c>
      <c r="G30440" t="inlineStr">
        <is>
          <t>requests</t>
        </is>
      </c>
      <c r="H30440" t="inlineStr"/>
    </row>
    <row r="30441">
      <c r="A30441" t="inlineStr">
        <is>
          <t>subliminal</t>
        </is>
      </c>
      <c r="B30441" t="inlineStr">
        <is>
          <t>277b046b4177556f2061e2847863cc9fc9016b0b</t>
        </is>
      </c>
      <c r="C30441" t="inlineStr">
        <is>
          <t>2013-05-19 13:44:49+00:00</t>
        </is>
      </c>
      <c r="D30441" t="inlineStr">
        <is>
          <t>verchange</t>
        </is>
      </c>
      <c r="E30441" t="inlineStr">
        <is>
          <t>enzyme</t>
        </is>
      </c>
      <c r="F30441" t="inlineStr">
        <is>
          <t>&lt;0.3</t>
        </is>
      </c>
      <c r="G30441" t="inlineStr">
        <is>
          <t>enzyme</t>
        </is>
      </c>
      <c r="H30441" t="inlineStr">
        <is>
          <t>&gt;=0.1</t>
        </is>
      </c>
    </row>
    <row r="30442">
      <c r="A30442" t="inlineStr">
        <is>
          <t>subliminal</t>
        </is>
      </c>
      <c r="B30442" t="inlineStr">
        <is>
          <t>60610e203290c4d51fb72e6972e394cdce67e907</t>
        </is>
      </c>
      <c r="C30442" t="inlineStr">
        <is>
          <t>2013-10-29 11:43:20+00:00</t>
        </is>
      </c>
      <c r="D30442" t="inlineStr">
        <is>
          <t>verchange</t>
        </is>
      </c>
      <c r="E30442" t="inlineStr">
        <is>
          <t>beautifulsoup4</t>
        </is>
      </c>
      <c r="F30442" t="inlineStr">
        <is>
          <t>&gt;=4.3.2</t>
        </is>
      </c>
      <c r="G30442" t="inlineStr">
        <is>
          <t>beautifulsoup4</t>
        </is>
      </c>
      <c r="H30442" t="inlineStr">
        <is>
          <t>&gt;=4.0</t>
        </is>
      </c>
    </row>
    <row r="30443">
      <c r="A30443" t="inlineStr">
        <is>
          <t>subliminal</t>
        </is>
      </c>
      <c r="B30443" t="inlineStr">
        <is>
          <t>60610e203290c4d51fb72e6972e394cdce67e907</t>
        </is>
      </c>
      <c r="C30443" t="inlineStr">
        <is>
          <t>2013-10-29 11:43:20+00:00</t>
        </is>
      </c>
      <c r="D30443" t="inlineStr">
        <is>
          <t>verchange</t>
        </is>
      </c>
      <c r="E30443" t="inlineStr">
        <is>
          <t>guessit</t>
        </is>
      </c>
      <c r="F30443" t="inlineStr">
        <is>
          <t>&gt;=0.6.1</t>
        </is>
      </c>
      <c r="G30443" t="inlineStr">
        <is>
          <t>guessit</t>
        </is>
      </c>
      <c r="H30443" t="inlineStr">
        <is>
          <t>&gt;=0.4.1</t>
        </is>
      </c>
    </row>
    <row r="30444">
      <c r="A30444" t="inlineStr">
        <is>
          <t>subliminal</t>
        </is>
      </c>
      <c r="B30444" t="inlineStr">
        <is>
          <t>60610e203290c4d51fb72e6972e394cdce67e907</t>
        </is>
      </c>
      <c r="C30444" t="inlineStr">
        <is>
          <t>2013-10-29 11:43:20+00:00</t>
        </is>
      </c>
      <c r="D30444" t="inlineStr">
        <is>
          <t>verchange</t>
        </is>
      </c>
      <c r="E30444" t="inlineStr">
        <is>
          <t>requests</t>
        </is>
      </c>
      <c r="F30444" t="inlineStr">
        <is>
          <t>&gt;=2.0.0</t>
        </is>
      </c>
      <c r="G30444" t="inlineStr">
        <is>
          <t>requests</t>
        </is>
      </c>
      <c r="H30444" t="inlineStr">
        <is>
          <t>&lt;1.0</t>
        </is>
      </c>
    </row>
    <row r="30445">
      <c r="A30445" t="inlineStr">
        <is>
          <t>subliminal</t>
        </is>
      </c>
      <c r="B30445" t="inlineStr">
        <is>
          <t>60610e203290c4d51fb72e6972e394cdce67e907</t>
        </is>
      </c>
      <c r="C30445" t="inlineStr">
        <is>
          <t>2013-10-29 11:43:20+00:00</t>
        </is>
      </c>
      <c r="D30445" t="inlineStr">
        <is>
          <t>verchange</t>
        </is>
      </c>
      <c r="E30445" t="inlineStr">
        <is>
          <t>enzyme</t>
        </is>
      </c>
      <c r="F30445" t="inlineStr">
        <is>
          <t>&gt;=0.3.1</t>
        </is>
      </c>
      <c r="G30445" t="inlineStr">
        <is>
          <t>enzyme</t>
        </is>
      </c>
      <c r="H30445" t="inlineStr">
        <is>
          <t>&lt;0.3</t>
        </is>
      </c>
    </row>
    <row r="30446">
      <c r="A30446" t="inlineStr">
        <is>
          <t>subliminal</t>
        </is>
      </c>
      <c r="B30446" t="inlineStr">
        <is>
          <t>60610e203290c4d51fb72e6972e394cdce67e907</t>
        </is>
      </c>
      <c r="C30446" t="inlineStr">
        <is>
          <t>2013-10-29 11:43:20+00:00</t>
        </is>
      </c>
      <c r="D30446" t="inlineStr">
        <is>
          <t>verchange</t>
        </is>
      </c>
      <c r="E30446" t="inlineStr">
        <is>
          <t>html5lib</t>
        </is>
      </c>
      <c r="F30446" t="inlineStr">
        <is>
          <t>&gt;=0.99</t>
        </is>
      </c>
      <c r="G30446" t="inlineStr">
        <is>
          <t>html5lib</t>
        </is>
      </c>
      <c r="H30446" t="inlineStr"/>
    </row>
    <row r="30447">
      <c r="A30447" t="inlineStr">
        <is>
          <t>subliminal</t>
        </is>
      </c>
      <c r="B30447" t="inlineStr">
        <is>
          <t>60610e203290c4d51fb72e6972e394cdce67e907</t>
        </is>
      </c>
      <c r="C30447" t="inlineStr">
        <is>
          <t>2013-10-29 11:43:20+00:00</t>
        </is>
      </c>
      <c r="D30447" t="inlineStr">
        <is>
          <t>add</t>
        </is>
      </c>
      <c r="E30447" t="inlineStr">
        <is>
          <t>dogpile.cache</t>
        </is>
      </c>
      <c r="F30447" t="inlineStr">
        <is>
          <t>&gt;=0.5.1</t>
        </is>
      </c>
      <c r="G30447" t="inlineStr"/>
      <c r="H30447" t="inlineStr"/>
    </row>
    <row r="30448">
      <c r="A30448" t="inlineStr">
        <is>
          <t>subliminal</t>
        </is>
      </c>
      <c r="B30448" t="inlineStr">
        <is>
          <t>60610e203290c4d51fb72e6972e394cdce67e907</t>
        </is>
      </c>
      <c r="C30448" t="inlineStr">
        <is>
          <t>2013-10-29 11:43:20+00:00</t>
        </is>
      </c>
      <c r="D30448" t="inlineStr">
        <is>
          <t>add</t>
        </is>
      </c>
      <c r="E30448" t="inlineStr">
        <is>
          <t>babelfish</t>
        </is>
      </c>
      <c r="F30448" t="inlineStr">
        <is>
          <t>&gt;=0.1.5</t>
        </is>
      </c>
      <c r="G30448" t="inlineStr"/>
      <c r="H30448" t="inlineStr"/>
    </row>
    <row r="30449">
      <c r="A30449" t="inlineStr">
        <is>
          <t>subliminal</t>
        </is>
      </c>
      <c r="B30449" t="inlineStr">
        <is>
          <t>60610e203290c4d51fb72e6972e394cdce67e907</t>
        </is>
      </c>
      <c r="C30449" t="inlineStr">
        <is>
          <t>2013-10-29 11:43:20+00:00</t>
        </is>
      </c>
      <c r="D30449" t="inlineStr">
        <is>
          <t>add</t>
        </is>
      </c>
      <c r="E30449" t="inlineStr">
        <is>
          <t>lxml</t>
        </is>
      </c>
      <c r="F30449" t="inlineStr">
        <is>
          <t>&gt;=3.2.3</t>
        </is>
      </c>
      <c r="G30449" t="inlineStr"/>
      <c r="H30449" t="inlineStr"/>
    </row>
    <row r="30450">
      <c r="A30450" t="inlineStr">
        <is>
          <t>subliminal</t>
        </is>
      </c>
      <c r="B30450" t="inlineStr">
        <is>
          <t>60610e203290c4d51fb72e6972e394cdce67e907</t>
        </is>
      </c>
      <c r="C30450" t="inlineStr">
        <is>
          <t>2013-10-29 11:43:20+00:00</t>
        </is>
      </c>
      <c r="D30450" t="inlineStr">
        <is>
          <t>add</t>
        </is>
      </c>
      <c r="E30450" t="inlineStr">
        <is>
          <t>charade</t>
        </is>
      </c>
      <c r="F30450" t="inlineStr">
        <is>
          <t>&gt;=1.0.3</t>
        </is>
      </c>
      <c r="G30450" t="inlineStr"/>
      <c r="H30450" t="inlineStr"/>
    </row>
    <row r="30451">
      <c r="A30451" t="inlineStr">
        <is>
          <t>subliminal</t>
        </is>
      </c>
      <c r="B30451" t="inlineStr">
        <is>
          <t>60610e203290c4d51fb72e6972e394cdce67e907</t>
        </is>
      </c>
      <c r="C30451" t="inlineStr">
        <is>
          <t>2013-10-29 11:43:20+00:00</t>
        </is>
      </c>
      <c r="D30451" t="inlineStr">
        <is>
          <t>add</t>
        </is>
      </c>
      <c r="E30451" t="inlineStr">
        <is>
          <t>pysrt</t>
        </is>
      </c>
      <c r="F30451" t="inlineStr">
        <is>
          <t>&gt;=0.5.0</t>
        </is>
      </c>
      <c r="G30451" t="inlineStr"/>
      <c r="H30451" t="inlineStr"/>
    </row>
    <row r="30452">
      <c r="A30452" t="inlineStr">
        <is>
          <t>subliminal</t>
        </is>
      </c>
      <c r="B30452" t="inlineStr">
        <is>
          <t>c1fda7f44cebc09cc0126bef43db4a06aa303cdf</t>
        </is>
      </c>
      <c r="C30452" t="inlineStr">
        <is>
          <t>2013-11-05 23:32:33+00:00</t>
        </is>
      </c>
      <c r="D30452" t="inlineStr">
        <is>
          <t>verchange</t>
        </is>
      </c>
      <c r="E30452" t="inlineStr">
        <is>
          <t>requests</t>
        </is>
      </c>
      <c r="F30452" t="inlineStr">
        <is>
          <t>&gt;=2.0.1</t>
        </is>
      </c>
      <c r="G30452" t="inlineStr">
        <is>
          <t>requests</t>
        </is>
      </c>
      <c r="H30452" t="inlineStr">
        <is>
          <t>&gt;=2.0.0</t>
        </is>
      </c>
    </row>
    <row r="30453">
      <c r="A30453" t="inlineStr">
        <is>
          <t>subliminal</t>
        </is>
      </c>
      <c r="B30453" t="inlineStr">
        <is>
          <t>c1fda7f44cebc09cc0126bef43db4a06aa303cdf</t>
        </is>
      </c>
      <c r="C30453" t="inlineStr">
        <is>
          <t>2013-11-05 23:32:33+00:00</t>
        </is>
      </c>
      <c r="D30453" t="inlineStr">
        <is>
          <t>verchange</t>
        </is>
      </c>
      <c r="E30453" t="inlineStr">
        <is>
          <t>enzyme</t>
        </is>
      </c>
      <c r="F30453" t="inlineStr">
        <is>
          <t>&gt;=0.4.0</t>
        </is>
      </c>
      <c r="G30453" t="inlineStr">
        <is>
          <t>enzyme</t>
        </is>
      </c>
      <c r="H30453" t="inlineStr">
        <is>
          <t>&gt;=0.3.1</t>
        </is>
      </c>
    </row>
    <row r="30454">
      <c r="A30454" t="inlineStr">
        <is>
          <t>subliminal</t>
        </is>
      </c>
      <c r="B30454" t="inlineStr">
        <is>
          <t>c1fda7f44cebc09cc0126bef43db4a06aa303cdf</t>
        </is>
      </c>
      <c r="C30454" t="inlineStr">
        <is>
          <t>2013-11-05 23:32:33+00:00</t>
        </is>
      </c>
      <c r="D30454" t="inlineStr">
        <is>
          <t>verchange</t>
        </is>
      </c>
      <c r="E30454" t="inlineStr">
        <is>
          <t>babelfish</t>
        </is>
      </c>
      <c r="F30454" t="inlineStr">
        <is>
          <t>&gt;=0.2.1</t>
        </is>
      </c>
      <c r="G30454" t="inlineStr">
        <is>
          <t>babelfish</t>
        </is>
      </c>
      <c r="H30454" t="inlineStr">
        <is>
          <t>&gt;=0.1.5</t>
        </is>
      </c>
    </row>
    <row r="30455">
      <c r="A30455" t="inlineStr">
        <is>
          <t>subliminal</t>
        </is>
      </c>
      <c r="B30455" t="inlineStr">
        <is>
          <t>c1fda7f44cebc09cc0126bef43db4a06aa303cdf</t>
        </is>
      </c>
      <c r="C30455" t="inlineStr">
        <is>
          <t>2013-11-05 23:32:33+00:00</t>
        </is>
      </c>
      <c r="D30455" t="inlineStr">
        <is>
          <t>rem</t>
        </is>
      </c>
      <c r="E30455" t="inlineStr"/>
      <c r="F30455" t="inlineStr"/>
      <c r="G30455" t="inlineStr">
        <is>
          <t>lxml</t>
        </is>
      </c>
      <c r="H30455" t="inlineStr">
        <is>
          <t>&gt;=3.2.3</t>
        </is>
      </c>
    </row>
    <row r="30456">
      <c r="A30456" t="inlineStr">
        <is>
          <t>subliminal</t>
        </is>
      </c>
      <c r="B30456" t="inlineStr">
        <is>
          <t>e7f89c1a19e912faaaa3e5350fbeefe45bded373</t>
        </is>
      </c>
      <c r="C30456" t="inlineStr">
        <is>
          <t>2013-11-10 10:06:46+00:00</t>
        </is>
      </c>
      <c r="D30456" t="inlineStr">
        <is>
          <t>verchange</t>
        </is>
      </c>
      <c r="E30456" t="inlineStr">
        <is>
          <t>guessit</t>
        </is>
      </c>
      <c r="F30456" t="inlineStr">
        <is>
          <t>&gt;=0.6.2</t>
        </is>
      </c>
      <c r="G30456" t="inlineStr">
        <is>
          <t>guessit</t>
        </is>
      </c>
      <c r="H30456" t="inlineStr">
        <is>
          <t>&gt;=0.6.1</t>
        </is>
      </c>
    </row>
    <row r="30457">
      <c r="A30457" t="inlineStr">
        <is>
          <t>subliminal</t>
        </is>
      </c>
      <c r="B30457" t="inlineStr">
        <is>
          <t>e7f89c1a19e912faaaa3e5350fbeefe45bded373</t>
        </is>
      </c>
      <c r="C30457" t="inlineStr">
        <is>
          <t>2013-11-10 10:06:46+00:00</t>
        </is>
      </c>
      <c r="D30457" t="inlineStr">
        <is>
          <t>verchange</t>
        </is>
      </c>
      <c r="E30457" t="inlineStr">
        <is>
          <t>babelfish</t>
        </is>
      </c>
      <c r="F30457" t="inlineStr">
        <is>
          <t>&gt;=0.3.0</t>
        </is>
      </c>
      <c r="G30457" t="inlineStr">
        <is>
          <t>babelfish</t>
        </is>
      </c>
      <c r="H30457" t="inlineStr">
        <is>
          <t>&gt;=0.2.1</t>
        </is>
      </c>
    </row>
    <row r="30458">
      <c r="A30458" t="inlineStr">
        <is>
          <t>subliminal</t>
        </is>
      </c>
      <c r="B30458" t="inlineStr">
        <is>
          <t>fe76634d02601a6abb62ab18af4e5a0976f07346</t>
        </is>
      </c>
      <c r="C30458" t="inlineStr">
        <is>
          <t>2013-11-22 20:05:49+00:00</t>
        </is>
      </c>
      <c r="D30458" t="inlineStr">
        <is>
          <t>verchange</t>
        </is>
      </c>
      <c r="E30458" t="inlineStr">
        <is>
          <t>dogpile.cache</t>
        </is>
      </c>
      <c r="F30458" t="inlineStr">
        <is>
          <t>&gt;=0.5.2</t>
        </is>
      </c>
      <c r="G30458" t="inlineStr">
        <is>
          <t>dogpile.cache</t>
        </is>
      </c>
      <c r="H30458" t="inlineStr">
        <is>
          <t>&gt;=0.5.1</t>
        </is>
      </c>
    </row>
    <row r="30459">
      <c r="A30459" t="inlineStr">
        <is>
          <t>subliminal</t>
        </is>
      </c>
      <c r="B30459" t="inlineStr">
        <is>
          <t>fe76634d02601a6abb62ab18af4e5a0976f07346</t>
        </is>
      </c>
      <c r="C30459" t="inlineStr">
        <is>
          <t>2013-11-22 20:05:49+00:00</t>
        </is>
      </c>
      <c r="D30459" t="inlineStr">
        <is>
          <t>verchange</t>
        </is>
      </c>
      <c r="E30459" t="inlineStr">
        <is>
          <t>babelfish</t>
        </is>
      </c>
      <c r="F30459" t="inlineStr">
        <is>
          <t>&gt;=0.4.0</t>
        </is>
      </c>
      <c r="G30459" t="inlineStr">
        <is>
          <t>babelfish</t>
        </is>
      </c>
      <c r="H30459" t="inlineStr">
        <is>
          <t>&gt;=0.3.0</t>
        </is>
      </c>
    </row>
    <row r="30460">
      <c r="A30460" t="inlineStr">
        <is>
          <t>subliminal</t>
        </is>
      </c>
      <c r="B30460" t="inlineStr">
        <is>
          <t>a6abc268a5351158b711594303f91889f1ad507c</t>
        </is>
      </c>
      <c r="C30460" t="inlineStr">
        <is>
          <t>2014-01-27 21:21:49+00:00</t>
        </is>
      </c>
      <c r="D30460" t="inlineStr">
        <is>
          <t>verchange</t>
        </is>
      </c>
      <c r="E30460" t="inlineStr">
        <is>
          <t>guessit</t>
        </is>
      </c>
      <c r="F30460" t="inlineStr">
        <is>
          <t>&lt;0.7;&gt;=0.6.2</t>
        </is>
      </c>
      <c r="G30460" t="inlineStr">
        <is>
          <t>guessit</t>
        </is>
      </c>
      <c r="H30460" t="inlineStr">
        <is>
          <t>&gt;=0.6.2</t>
        </is>
      </c>
    </row>
    <row r="30461">
      <c r="A30461" t="inlineStr">
        <is>
          <t>subliminal</t>
        </is>
      </c>
      <c r="B30461" t="inlineStr">
        <is>
          <t>a6abc268a5351158b711594303f91889f1ad507c</t>
        </is>
      </c>
      <c r="C30461" t="inlineStr">
        <is>
          <t>2014-01-27 21:21:49+00:00</t>
        </is>
      </c>
      <c r="D30461" t="inlineStr">
        <is>
          <t>verchange</t>
        </is>
      </c>
      <c r="E30461" t="inlineStr">
        <is>
          <t>babelfish</t>
        </is>
      </c>
      <c r="F30461" t="inlineStr">
        <is>
          <t>&gt;=0.4.0;&lt;0.5</t>
        </is>
      </c>
      <c r="G30461" t="inlineStr">
        <is>
          <t>babelfish</t>
        </is>
      </c>
      <c r="H30461" t="inlineStr">
        <is>
          <t>&gt;=0.4.0</t>
        </is>
      </c>
    </row>
    <row r="30462">
      <c r="A30462" t="inlineStr">
        <is>
          <t>subliminal</t>
        </is>
      </c>
      <c r="B30462" t="inlineStr">
        <is>
          <t>ea1fe66884def26746a9682575bdbe06224d4462</t>
        </is>
      </c>
      <c r="C30462" t="inlineStr">
        <is>
          <t>2015-03-04 22:42:26+00:00</t>
        </is>
      </c>
      <c r="D30462" t="inlineStr">
        <is>
          <t>verchange</t>
        </is>
      </c>
      <c r="E30462" t="inlineStr">
        <is>
          <t>guessit</t>
        </is>
      </c>
      <c r="F30462" t="inlineStr">
        <is>
          <t>&lt;0.10;&gt;=0.7</t>
        </is>
      </c>
      <c r="G30462" t="inlineStr">
        <is>
          <t>guessit</t>
        </is>
      </c>
      <c r="H30462" t="inlineStr">
        <is>
          <t>&lt;0.7;&gt;=0.6.2</t>
        </is>
      </c>
    </row>
    <row r="30463">
      <c r="A30463" t="inlineStr">
        <is>
          <t>subliminal</t>
        </is>
      </c>
      <c r="B30463" t="inlineStr">
        <is>
          <t>ea1fe66884def26746a9682575bdbe06224d4462</t>
        </is>
      </c>
      <c r="C30463" t="inlineStr">
        <is>
          <t>2015-03-04 22:42:26+00:00</t>
        </is>
      </c>
      <c r="D30463" t="inlineStr">
        <is>
          <t>verchange</t>
        </is>
      </c>
      <c r="E30463" t="inlineStr">
        <is>
          <t>babelfish</t>
        </is>
      </c>
      <c r="F30463" t="inlineStr">
        <is>
          <t>&gt;=0.5.0</t>
        </is>
      </c>
      <c r="G30463" t="inlineStr">
        <is>
          <t>babelfish</t>
        </is>
      </c>
      <c r="H30463" t="inlineStr">
        <is>
          <t>&gt;=0.4.0;&lt;0.5</t>
        </is>
      </c>
    </row>
    <row r="30464">
      <c r="A30464" t="inlineStr">
        <is>
          <t>django-cra-helper</t>
        </is>
      </c>
      <c r="B30464" t="inlineStr">
        <is>
          <t>caa203bd7350186674406cad91e42961d0ae8911</t>
        </is>
      </c>
      <c r="C30464" t="inlineStr">
        <is>
          <t>2020-03-06 05:51:42+00:00</t>
        </is>
      </c>
      <c r="D30464" t="inlineStr">
        <is>
          <t>verchange</t>
        </is>
      </c>
      <c r="E30464" t="inlineStr">
        <is>
          <t>bleach</t>
        </is>
      </c>
      <c r="F30464">
        <f>=3.1.1</f>
        <v/>
      </c>
      <c r="G30464" t="inlineStr">
        <is>
          <t>bleach</t>
        </is>
      </c>
      <c r="H30464">
        <f>=2.0.0</f>
        <v/>
      </c>
    </row>
    <row r="30465">
      <c r="A30465" t="inlineStr">
        <is>
          <t>django-cra-helper</t>
        </is>
      </c>
      <c r="B30465" t="inlineStr">
        <is>
          <t>caa203bd7350186674406cad91e42961d0ae8911</t>
        </is>
      </c>
      <c r="C30465" t="inlineStr">
        <is>
          <t>2020-03-06 05:51:42+00:00</t>
        </is>
      </c>
      <c r="D30465" t="inlineStr">
        <is>
          <t>add</t>
        </is>
      </c>
      <c r="E30465" t="inlineStr">
        <is>
          <t>django-proxy</t>
        </is>
      </c>
      <c r="F30465">
        <f>=1.2.1</f>
        <v/>
      </c>
      <c r="G30465" t="inlineStr"/>
      <c r="H30465" t="inlineStr"/>
    </row>
    <row r="30466">
      <c r="A30466" t="inlineStr">
        <is>
          <t>django-cra-helper</t>
        </is>
      </c>
      <c r="B30466" t="inlineStr">
        <is>
          <t>caa203bd7350186674406cad91e42961d0ae8911</t>
        </is>
      </c>
      <c r="C30466" t="inlineStr">
        <is>
          <t>2020-03-06 05:51:42+00:00</t>
        </is>
      </c>
      <c r="D30466" t="inlineStr">
        <is>
          <t>rem</t>
        </is>
      </c>
      <c r="E30466" t="inlineStr"/>
      <c r="F30466" t="inlineStr"/>
      <c r="G30466" t="inlineStr">
        <is>
          <t>html5lib</t>
        </is>
      </c>
      <c r="H30466">
        <f>=0.999999999</f>
        <v/>
      </c>
    </row>
    <row r="30467">
      <c r="A30467" t="inlineStr">
        <is>
          <t>django-cra-helper</t>
        </is>
      </c>
      <c r="B30467" t="inlineStr">
        <is>
          <t>f3946164e9b52ca1424e0cf1103351423c395b79</t>
        </is>
      </c>
      <c r="C30467" t="inlineStr">
        <is>
          <t>2020-07-02 23:01:31+00:00</t>
        </is>
      </c>
      <c r="D30467" t="inlineStr">
        <is>
          <t>verchange</t>
        </is>
      </c>
      <c r="E30467" t="inlineStr">
        <is>
          <t>bleach</t>
        </is>
      </c>
      <c r="F30467">
        <f>=3.1.4</f>
        <v/>
      </c>
      <c r="G30467" t="inlineStr">
        <is>
          <t>bleach</t>
        </is>
      </c>
      <c r="H30467">
        <f>=3.1.1</f>
        <v/>
      </c>
    </row>
    <row r="30468">
      <c r="A30468" t="inlineStr">
        <is>
          <t>django-cra-helper</t>
        </is>
      </c>
      <c r="B30468" t="inlineStr">
        <is>
          <t>7dc65d8e762a00e2457e9150aefce83a376502b9</t>
        </is>
      </c>
      <c r="C30468" t="inlineStr">
        <is>
          <t>2021-03-01 01:16:07+00:00</t>
        </is>
      </c>
      <c r="D30468" t="inlineStr">
        <is>
          <t>rem</t>
        </is>
      </c>
      <c r="E30468" t="inlineStr"/>
      <c r="F30468" t="inlineStr"/>
      <c r="G30468" t="inlineStr">
        <is>
          <t>bleach</t>
        </is>
      </c>
      <c r="H30468">
        <f>=3.1.4</f>
        <v/>
      </c>
    </row>
    <row r="30469">
      <c r="A30469" t="inlineStr">
        <is>
          <t>product-release-notes</t>
        </is>
      </c>
      <c r="B30469" t="inlineStr">
        <is>
          <t>33271d5d0fb4a4f318d88b2f1b879452ce842e2b</t>
        </is>
      </c>
      <c r="C30469" t="inlineStr">
        <is>
          <t>2017-09-06 04:12:02+00:00</t>
        </is>
      </c>
      <c r="D30469" t="inlineStr">
        <is>
          <t>add</t>
        </is>
      </c>
      <c r="E30469" t="inlineStr">
        <is>
          <t>whitenoise</t>
        </is>
      </c>
      <c r="F30469">
        <f>=3.3.0</f>
        <v/>
      </c>
      <c r="G30469" t="inlineStr"/>
      <c r="H30469" t="inlineStr"/>
    </row>
    <row r="30470">
      <c r="A30470" t="inlineStr">
        <is>
          <t>product-release-notes</t>
        </is>
      </c>
      <c r="B30470" t="inlineStr">
        <is>
          <t>33271d5d0fb4a4f318d88b2f1b879452ce842e2b</t>
        </is>
      </c>
      <c r="C30470" t="inlineStr">
        <is>
          <t>2017-09-06 04:12:02+00:00</t>
        </is>
      </c>
      <c r="D30470" t="inlineStr">
        <is>
          <t>add</t>
        </is>
      </c>
      <c r="E30470" t="inlineStr">
        <is>
          <t>gunicorn</t>
        </is>
      </c>
      <c r="F30470">
        <f>=19.7.1</f>
        <v/>
      </c>
      <c r="G30470" t="inlineStr"/>
      <c r="H30470" t="inlineStr"/>
    </row>
    <row r="30471">
      <c r="A30471" t="inlineStr">
        <is>
          <t>product-release-notes</t>
        </is>
      </c>
      <c r="B30471" t="inlineStr">
        <is>
          <t>33271d5d0fb4a4f318d88b2f1b879452ce842e2b</t>
        </is>
      </c>
      <c r="C30471" t="inlineStr">
        <is>
          <t>2017-09-06 04:12:02+00:00</t>
        </is>
      </c>
      <c r="D30471" t="inlineStr">
        <is>
          <t>add</t>
        </is>
      </c>
      <c r="E30471" t="inlineStr">
        <is>
          <t>dj-database-url</t>
        </is>
      </c>
      <c r="F30471">
        <f>=0.4.2</f>
        <v/>
      </c>
      <c r="G30471" t="inlineStr"/>
      <c r="H30471" t="inlineStr"/>
    </row>
    <row r="30472">
      <c r="A30472" t="inlineStr">
        <is>
          <t>product-release-notes</t>
        </is>
      </c>
      <c r="B30472" t="inlineStr">
        <is>
          <t>33271d5d0fb4a4f318d88b2f1b879452ce842e2b</t>
        </is>
      </c>
      <c r="C30472" t="inlineStr">
        <is>
          <t>2017-09-06 04:12:02+00:00</t>
        </is>
      </c>
      <c r="D30472" t="inlineStr">
        <is>
          <t>add</t>
        </is>
      </c>
      <c r="E30472" t="inlineStr">
        <is>
          <t>psycopg2</t>
        </is>
      </c>
      <c r="F30472">
        <f>=2.7.1</f>
        <v/>
      </c>
      <c r="G30472" t="inlineStr"/>
      <c r="H30472" t="inlineStr"/>
    </row>
    <row r="30473">
      <c r="A30473" t="inlineStr">
        <is>
          <t>product-release-notes</t>
        </is>
      </c>
      <c r="B30473" t="inlineStr">
        <is>
          <t>33271d5d0fb4a4f318d88b2f1b879452ce842e2b</t>
        </is>
      </c>
      <c r="C30473" t="inlineStr">
        <is>
          <t>2017-09-06 04:12:02+00:00</t>
        </is>
      </c>
      <c r="D30473" t="inlineStr">
        <is>
          <t>add</t>
        </is>
      </c>
      <c r="E30473" t="inlineStr">
        <is>
          <t>Django</t>
        </is>
      </c>
      <c r="F30473">
        <f>=1.11.5</f>
        <v/>
      </c>
      <c r="G30473" t="inlineStr"/>
      <c r="H30473" t="inlineStr"/>
    </row>
    <row r="30474">
      <c r="A30474" t="inlineStr">
        <is>
          <t>product-release-notes</t>
        </is>
      </c>
      <c r="B30474" t="inlineStr">
        <is>
          <t>33271d5d0fb4a4f318d88b2f1b879452ce842e2b</t>
        </is>
      </c>
      <c r="C30474" t="inlineStr">
        <is>
          <t>2017-09-06 04:12:02+00:00</t>
        </is>
      </c>
      <c r="D30474" t="inlineStr">
        <is>
          <t>add</t>
        </is>
      </c>
      <c r="E30474" t="inlineStr">
        <is>
          <t>beautifulsoup4</t>
        </is>
      </c>
      <c r="F30474">
        <f>=4.6.0</f>
        <v/>
      </c>
      <c r="G30474" t="inlineStr"/>
      <c r="H30474" t="inlineStr"/>
    </row>
    <row r="30475">
      <c r="A30475" t="inlineStr">
        <is>
          <t>product-release-notes</t>
        </is>
      </c>
      <c r="B30475" t="inlineStr">
        <is>
          <t>33271d5d0fb4a4f318d88b2f1b879452ce842e2b</t>
        </is>
      </c>
      <c r="C30475" t="inlineStr">
        <is>
          <t>2017-09-06 04:12:02+00:00</t>
        </is>
      </c>
      <c r="D30475" t="inlineStr">
        <is>
          <t>add</t>
        </is>
      </c>
      <c r="E30475" t="inlineStr">
        <is>
          <t>requests</t>
        </is>
      </c>
      <c r="F30475">
        <f>=2.18.4</f>
        <v/>
      </c>
      <c r="G30475" t="inlineStr"/>
      <c r="H30475" t="inlineStr"/>
    </row>
    <row r="30476">
      <c r="A30476" t="inlineStr">
        <is>
          <t>product-release-notes</t>
        </is>
      </c>
      <c r="B30476" t="inlineStr">
        <is>
          <t>ce2be941dff5d5aae638fd18a6909c200f208dfa</t>
        </is>
      </c>
      <c r="C30476" t="inlineStr">
        <is>
          <t>2017-12-11 07:17:30+00:00</t>
        </is>
      </c>
      <c r="D30476" t="inlineStr">
        <is>
          <t>verchange</t>
        </is>
      </c>
      <c r="E30476" t="inlineStr">
        <is>
          <t>whitenoise</t>
        </is>
      </c>
      <c r="F30476">
        <f>=3.3.1</f>
        <v/>
      </c>
      <c r="G30476" t="inlineStr">
        <is>
          <t>whitenoise</t>
        </is>
      </c>
      <c r="H30476">
        <f>=3.3.0</f>
        <v/>
      </c>
    </row>
    <row r="30477">
      <c r="A30477" t="inlineStr">
        <is>
          <t>product-release-notes</t>
        </is>
      </c>
      <c r="B30477" t="inlineStr">
        <is>
          <t>ce2be941dff5d5aae638fd18a6909c200f208dfa</t>
        </is>
      </c>
      <c r="C30477" t="inlineStr">
        <is>
          <t>2017-12-11 07:17:30+00:00</t>
        </is>
      </c>
      <c r="D30477" t="inlineStr">
        <is>
          <t>verchange</t>
        </is>
      </c>
      <c r="E30477" t="inlineStr">
        <is>
          <t>Django</t>
        </is>
      </c>
      <c r="F30477">
        <f>=2.0</f>
        <v/>
      </c>
      <c r="G30477" t="inlineStr">
        <is>
          <t>Django</t>
        </is>
      </c>
      <c r="H30477">
        <f>=1.11.5</f>
        <v/>
      </c>
    </row>
    <row r="30478">
      <c r="A30478" t="inlineStr">
        <is>
          <t>product-release-notes</t>
        </is>
      </c>
      <c r="B30478" t="inlineStr">
        <is>
          <t>ce2be941dff5d5aae638fd18a6909c200f208dfa</t>
        </is>
      </c>
      <c r="C30478" t="inlineStr">
        <is>
          <t>2017-12-11 07:17:30+00:00</t>
        </is>
      </c>
      <c r="D30478" t="inlineStr">
        <is>
          <t>verchange</t>
        </is>
      </c>
      <c r="E30478" t="inlineStr">
        <is>
          <t>psycopg2</t>
        </is>
      </c>
      <c r="F30478">
        <f>=2.7.3.2</f>
        <v/>
      </c>
      <c r="G30478" t="inlineStr">
        <is>
          <t>psycopg2</t>
        </is>
      </c>
      <c r="H30478">
        <f>=2.7.1</f>
        <v/>
      </c>
    </row>
    <row r="30479">
      <c r="A30479" t="inlineStr">
        <is>
          <t>product-release-notes</t>
        </is>
      </c>
      <c r="B30479" t="inlineStr">
        <is>
          <t>8d4ad26a521e621ef0975333ec06cbdc71c49030</t>
        </is>
      </c>
      <c r="C30479" t="inlineStr">
        <is>
          <t>2018-06-22 04:16:44+00:00</t>
        </is>
      </c>
      <c r="D30479" t="inlineStr">
        <is>
          <t>verchange</t>
        </is>
      </c>
      <c r="E30479" t="inlineStr">
        <is>
          <t>gunicorn</t>
        </is>
      </c>
      <c r="F30479">
        <f>=19.8.1</f>
        <v/>
      </c>
      <c r="G30479" t="inlineStr">
        <is>
          <t>gunicorn</t>
        </is>
      </c>
      <c r="H30479">
        <f>=19.7.1</f>
        <v/>
      </c>
    </row>
    <row r="30480">
      <c r="A30480" t="inlineStr">
        <is>
          <t>product-release-notes</t>
        </is>
      </c>
      <c r="B30480" t="inlineStr">
        <is>
          <t>8d4ad26a521e621ef0975333ec06cbdc71c49030</t>
        </is>
      </c>
      <c r="C30480" t="inlineStr">
        <is>
          <t>2018-06-22 04:16:44+00:00</t>
        </is>
      </c>
      <c r="D30480" t="inlineStr">
        <is>
          <t>verchange</t>
        </is>
      </c>
      <c r="E30480" t="inlineStr">
        <is>
          <t>dj-database-url</t>
        </is>
      </c>
      <c r="F30480">
        <f>=0.5.0</f>
        <v/>
      </c>
      <c r="G30480" t="inlineStr">
        <is>
          <t>dj-database-url</t>
        </is>
      </c>
      <c r="H30480">
        <f>=0.4.2</f>
        <v/>
      </c>
    </row>
    <row r="30481">
      <c r="A30481" t="inlineStr">
        <is>
          <t>product-release-notes</t>
        </is>
      </c>
      <c r="B30481" t="inlineStr">
        <is>
          <t>8d4ad26a521e621ef0975333ec06cbdc71c49030</t>
        </is>
      </c>
      <c r="C30481" t="inlineStr">
        <is>
          <t>2018-06-22 04:16:44+00:00</t>
        </is>
      </c>
      <c r="D30481" t="inlineStr">
        <is>
          <t>verchange</t>
        </is>
      </c>
      <c r="E30481" t="inlineStr">
        <is>
          <t>requests</t>
        </is>
      </c>
      <c r="F30481">
        <f>=2.19.1</f>
        <v/>
      </c>
      <c r="G30481" t="inlineStr">
        <is>
          <t>requests</t>
        </is>
      </c>
      <c r="H30481">
        <f>=2.18.4</f>
        <v/>
      </c>
    </row>
    <row r="30482">
      <c r="A30482" t="inlineStr">
        <is>
          <t>product-release-notes</t>
        </is>
      </c>
      <c r="B30482" t="inlineStr">
        <is>
          <t>8d4ad26a521e621ef0975333ec06cbdc71c49030</t>
        </is>
      </c>
      <c r="C30482" t="inlineStr">
        <is>
          <t>2018-06-22 04:16:44+00:00</t>
        </is>
      </c>
      <c r="D30482" t="inlineStr">
        <is>
          <t>verchange</t>
        </is>
      </c>
      <c r="E30482" t="inlineStr">
        <is>
          <t>Django</t>
        </is>
      </c>
      <c r="F30482">
        <f>=2.0.6</f>
        <v/>
      </c>
      <c r="G30482" t="inlineStr">
        <is>
          <t>Django</t>
        </is>
      </c>
      <c r="H30482">
        <f>=2.0</f>
        <v/>
      </c>
    </row>
    <row r="30483">
      <c r="A30483" t="inlineStr">
        <is>
          <t>product-release-notes</t>
        </is>
      </c>
      <c r="B30483" t="inlineStr">
        <is>
          <t>8d4ad26a521e621ef0975333ec06cbdc71c49030</t>
        </is>
      </c>
      <c r="C30483" t="inlineStr">
        <is>
          <t>2018-06-22 04:16:44+00:00</t>
        </is>
      </c>
      <c r="D30483" t="inlineStr">
        <is>
          <t>verchange</t>
        </is>
      </c>
      <c r="E30483" t="inlineStr">
        <is>
          <t>psycopg2</t>
        </is>
      </c>
      <c r="F30483">
        <f>=2.7.4</f>
        <v/>
      </c>
      <c r="G30483" t="inlineStr">
        <is>
          <t>psycopg2</t>
        </is>
      </c>
      <c r="H30483">
        <f>=2.7.3.2</f>
        <v/>
      </c>
    </row>
    <row r="30484">
      <c r="A30484" t="inlineStr">
        <is>
          <t>product-release-notes</t>
        </is>
      </c>
      <c r="B30484" t="inlineStr">
        <is>
          <t>b9f746af2ebf8cceeb1977c12666839bd8cb0cd1</t>
        </is>
      </c>
      <c r="C30484" t="inlineStr">
        <is>
          <t>2019-05-04 00:36:42+00:00</t>
        </is>
      </c>
      <c r="D30484" t="inlineStr">
        <is>
          <t>verchange</t>
        </is>
      </c>
      <c r="E30484" t="inlineStr">
        <is>
          <t>gunicorn</t>
        </is>
      </c>
      <c r="F30484">
        <f>=19.9.0</f>
        <v/>
      </c>
      <c r="G30484" t="inlineStr">
        <is>
          <t>gunicorn</t>
        </is>
      </c>
      <c r="H30484">
        <f>=19.8.1</f>
        <v/>
      </c>
    </row>
    <row r="30485">
      <c r="A30485" t="inlineStr">
        <is>
          <t>product-release-notes</t>
        </is>
      </c>
      <c r="B30485" t="inlineStr">
        <is>
          <t>b9f746af2ebf8cceeb1977c12666839bd8cb0cd1</t>
        </is>
      </c>
      <c r="C30485" t="inlineStr">
        <is>
          <t>2019-05-04 00:36:42+00:00</t>
        </is>
      </c>
      <c r="D30485" t="inlineStr">
        <is>
          <t>verchange</t>
        </is>
      </c>
      <c r="E30485" t="inlineStr">
        <is>
          <t>beautifulsoup4</t>
        </is>
      </c>
      <c r="F30485">
        <f>=4.7.1</f>
        <v/>
      </c>
      <c r="G30485" t="inlineStr">
        <is>
          <t>beautifulsoup4</t>
        </is>
      </c>
      <c r="H30485">
        <f>=4.6.0</f>
        <v/>
      </c>
    </row>
    <row r="30486">
      <c r="A30486" t="inlineStr">
        <is>
          <t>product-release-notes</t>
        </is>
      </c>
      <c r="B30486" t="inlineStr">
        <is>
          <t>b9f746af2ebf8cceeb1977c12666839bd8cb0cd1</t>
        </is>
      </c>
      <c r="C30486" t="inlineStr">
        <is>
          <t>2019-05-04 00:36:42+00:00</t>
        </is>
      </c>
      <c r="D30486" t="inlineStr">
        <is>
          <t>verchange</t>
        </is>
      </c>
      <c r="E30486" t="inlineStr">
        <is>
          <t>requests</t>
        </is>
      </c>
      <c r="F30486">
        <f>=2.21.0</f>
        <v/>
      </c>
      <c r="G30486" t="inlineStr">
        <is>
          <t>requests</t>
        </is>
      </c>
      <c r="H30486">
        <f>=2.19.1</f>
        <v/>
      </c>
    </row>
    <row r="30487">
      <c r="A30487" t="inlineStr">
        <is>
          <t>product-release-notes</t>
        </is>
      </c>
      <c r="B30487" t="inlineStr">
        <is>
          <t>b9f746af2ebf8cceeb1977c12666839bd8cb0cd1</t>
        </is>
      </c>
      <c r="C30487" t="inlineStr">
        <is>
          <t>2019-05-04 00:36:42+00:00</t>
        </is>
      </c>
      <c r="D30487" t="inlineStr">
        <is>
          <t>verchange</t>
        </is>
      </c>
      <c r="E30487" t="inlineStr">
        <is>
          <t>Django</t>
        </is>
      </c>
      <c r="F30487">
        <f>=2.2.1</f>
        <v/>
      </c>
      <c r="G30487" t="inlineStr">
        <is>
          <t>Django</t>
        </is>
      </c>
      <c r="H30487">
        <f>=2.0.6</f>
        <v/>
      </c>
    </row>
    <row r="30488">
      <c r="A30488" t="inlineStr">
        <is>
          <t>product-release-notes</t>
        </is>
      </c>
      <c r="B30488" t="inlineStr">
        <is>
          <t>b9f746af2ebf8cceeb1977c12666839bd8cb0cd1</t>
        </is>
      </c>
      <c r="C30488" t="inlineStr">
        <is>
          <t>2019-05-04 00:36:42+00:00</t>
        </is>
      </c>
      <c r="D30488" t="inlineStr">
        <is>
          <t>verchange</t>
        </is>
      </c>
      <c r="E30488" t="inlineStr">
        <is>
          <t>psycopg2</t>
        </is>
      </c>
      <c r="F30488">
        <f>=2.8.2</f>
        <v/>
      </c>
      <c r="G30488" t="inlineStr">
        <is>
          <t>psycopg2</t>
        </is>
      </c>
      <c r="H30488">
        <f>=2.7.4</f>
        <v/>
      </c>
    </row>
    <row r="30489">
      <c r="A30489" t="inlineStr">
        <is>
          <t>product-release-notes</t>
        </is>
      </c>
      <c r="B30489" t="inlineStr">
        <is>
          <t>b9f746af2ebf8cceeb1977c12666839bd8cb0cd1</t>
        </is>
      </c>
      <c r="C30489" t="inlineStr">
        <is>
          <t>2019-05-04 00:36:42+00:00</t>
        </is>
      </c>
      <c r="D30489" t="inlineStr">
        <is>
          <t>add</t>
        </is>
      </c>
      <c r="E30489" t="inlineStr">
        <is>
          <t>markdown</t>
        </is>
      </c>
      <c r="F30489">
        <f>=3.1</f>
        <v/>
      </c>
      <c r="G30489" t="inlineStr"/>
      <c r="H30489" t="inlineStr"/>
    </row>
    <row r="30490">
      <c r="A30490" t="inlineStr">
        <is>
          <t>product-release-notes</t>
        </is>
      </c>
      <c r="B30490" t="inlineStr">
        <is>
          <t>2b5ae3db257abb3aaa6a067a5946d40fe31cfaa3</t>
        </is>
      </c>
      <c r="C30490" t="inlineStr">
        <is>
          <t>2019-12-20 20:28:46+00:00</t>
        </is>
      </c>
      <c r="D30490" t="inlineStr">
        <is>
          <t>verchange</t>
        </is>
      </c>
      <c r="E30490" t="inlineStr">
        <is>
          <t>gunicorn</t>
        </is>
      </c>
      <c r="F30490">
        <f>=20.0.4</f>
        <v/>
      </c>
      <c r="G30490" t="inlineStr">
        <is>
          <t>gunicorn</t>
        </is>
      </c>
      <c r="H30490">
        <f>=19.9.0</f>
        <v/>
      </c>
    </row>
    <row r="30491">
      <c r="A30491" t="inlineStr">
        <is>
          <t>product-release-notes</t>
        </is>
      </c>
      <c r="B30491" t="inlineStr">
        <is>
          <t>2b5ae3db257abb3aaa6a067a5946d40fe31cfaa3</t>
        </is>
      </c>
      <c r="C30491" t="inlineStr">
        <is>
          <t>2019-12-20 20:28:46+00:00</t>
        </is>
      </c>
      <c r="D30491" t="inlineStr">
        <is>
          <t>verchange</t>
        </is>
      </c>
      <c r="E30491" t="inlineStr">
        <is>
          <t>beautifulsoup4</t>
        </is>
      </c>
      <c r="F30491">
        <f>=4.8.1</f>
        <v/>
      </c>
      <c r="G30491" t="inlineStr">
        <is>
          <t>beautifulsoup4</t>
        </is>
      </c>
      <c r="H30491">
        <f>=4.7.1</f>
        <v/>
      </c>
    </row>
    <row r="30492">
      <c r="A30492" t="inlineStr">
        <is>
          <t>product-release-notes</t>
        </is>
      </c>
      <c r="B30492" t="inlineStr">
        <is>
          <t>2b5ae3db257abb3aaa6a067a5946d40fe31cfaa3</t>
        </is>
      </c>
      <c r="C30492" t="inlineStr">
        <is>
          <t>2019-12-20 20:28:46+00:00</t>
        </is>
      </c>
      <c r="D30492" t="inlineStr">
        <is>
          <t>verchange</t>
        </is>
      </c>
      <c r="E30492" t="inlineStr">
        <is>
          <t>requests</t>
        </is>
      </c>
      <c r="F30492">
        <f>=2.22.0</f>
        <v/>
      </c>
      <c r="G30492" t="inlineStr">
        <is>
          <t>requests</t>
        </is>
      </c>
      <c r="H30492">
        <f>=2.21.0</f>
        <v/>
      </c>
    </row>
    <row r="30493">
      <c r="A30493" t="inlineStr">
        <is>
          <t>product-release-notes</t>
        </is>
      </c>
      <c r="B30493" t="inlineStr">
        <is>
          <t>2b5ae3db257abb3aaa6a067a5946d40fe31cfaa3</t>
        </is>
      </c>
      <c r="C30493" t="inlineStr">
        <is>
          <t>2019-12-20 20:28:46+00:00</t>
        </is>
      </c>
      <c r="D30493" t="inlineStr">
        <is>
          <t>verchange</t>
        </is>
      </c>
      <c r="E30493" t="inlineStr">
        <is>
          <t>markdown</t>
        </is>
      </c>
      <c r="F30493">
        <f>=3.1.1</f>
        <v/>
      </c>
      <c r="G30493" t="inlineStr">
        <is>
          <t>markdown</t>
        </is>
      </c>
      <c r="H30493">
        <f>=3.1</f>
        <v/>
      </c>
    </row>
    <row r="30494">
      <c r="A30494" t="inlineStr">
        <is>
          <t>product-release-notes</t>
        </is>
      </c>
      <c r="B30494" t="inlineStr">
        <is>
          <t>2b5ae3db257abb3aaa6a067a5946d40fe31cfaa3</t>
        </is>
      </c>
      <c r="C30494" t="inlineStr">
        <is>
          <t>2019-12-20 20:28:46+00:00</t>
        </is>
      </c>
      <c r="D30494" t="inlineStr">
        <is>
          <t>verchange</t>
        </is>
      </c>
      <c r="E30494" t="inlineStr">
        <is>
          <t>Django</t>
        </is>
      </c>
      <c r="F30494">
        <f>=3.0.1</f>
        <v/>
      </c>
      <c r="G30494" t="inlineStr">
        <is>
          <t>Django</t>
        </is>
      </c>
      <c r="H30494">
        <f>=2.2.1</f>
        <v/>
      </c>
    </row>
    <row r="30495">
      <c r="A30495" t="inlineStr">
        <is>
          <t>product-release-notes</t>
        </is>
      </c>
      <c r="B30495" t="inlineStr">
        <is>
          <t>2b5ae3db257abb3aaa6a067a5946d40fe31cfaa3</t>
        </is>
      </c>
      <c r="C30495" t="inlineStr">
        <is>
          <t>2019-12-20 20:28:46+00:00</t>
        </is>
      </c>
      <c r="D30495" t="inlineStr">
        <is>
          <t>verchange</t>
        </is>
      </c>
      <c r="E30495" t="inlineStr">
        <is>
          <t>psycopg2</t>
        </is>
      </c>
      <c r="F30495">
        <f>=2.8.4</f>
        <v/>
      </c>
      <c r="G30495" t="inlineStr">
        <is>
          <t>psycopg2</t>
        </is>
      </c>
      <c r="H30495">
        <f>=2.8.2</f>
        <v/>
      </c>
    </row>
    <row r="30496">
      <c r="A30496" t="inlineStr">
        <is>
          <t>dcs_liberation</t>
        </is>
      </c>
      <c r="B30496" t="inlineStr">
        <is>
          <t>3b3ac41de02f49bb74afd6fccd46912b6008ab43</t>
        </is>
      </c>
      <c r="C30496" t="inlineStr">
        <is>
          <t>2019-12-30 19:42:21+00:00</t>
        </is>
      </c>
      <c r="D30496" t="inlineStr">
        <is>
          <t>verchange</t>
        </is>
      </c>
      <c r="E30496" t="inlineStr">
        <is>
          <t>dcs</t>
        </is>
      </c>
      <c r="F30496" t="inlineStr">
        <is>
          <t>&gt;=0.9.5</t>
        </is>
      </c>
      <c r="G30496" t="inlineStr">
        <is>
          <t>dcs</t>
        </is>
      </c>
      <c r="H30496" t="inlineStr">
        <is>
          <t>&gt;=0.9.4</t>
        </is>
      </c>
    </row>
    <row r="30497">
      <c r="A30497" t="inlineStr">
        <is>
          <t>dcs_liberation</t>
        </is>
      </c>
      <c r="B30497" t="inlineStr">
        <is>
          <t>ad3068b9f24312ba29380e0205ed704269a982f9</t>
        </is>
      </c>
      <c r="C30497" t="inlineStr">
        <is>
          <t>2020-01-01 19:56:10+00:00</t>
        </is>
      </c>
      <c r="D30497" t="inlineStr">
        <is>
          <t>verchange</t>
        </is>
      </c>
      <c r="E30497" t="inlineStr">
        <is>
          <t>dcs</t>
        </is>
      </c>
      <c r="F30497" t="inlineStr">
        <is>
          <t>&gt;=0.9.5</t>
        </is>
      </c>
      <c r="G30497" t="inlineStr">
        <is>
          <t>dcs</t>
        </is>
      </c>
      <c r="H30497" t="inlineStr">
        <is>
          <t>&gt;=0.9.4</t>
        </is>
      </c>
    </row>
    <row r="30498">
      <c r="A30498" t="inlineStr">
        <is>
          <t>dcs_liberation</t>
        </is>
      </c>
      <c r="B30498" t="inlineStr">
        <is>
          <t>67314612114e9b7674be0efe28cc31cc232e33be</t>
        </is>
      </c>
      <c r="C30498" t="inlineStr">
        <is>
          <t>2020-01-03 05:36:40+00:00</t>
        </is>
      </c>
      <c r="D30498" t="inlineStr">
        <is>
          <t>verchange</t>
        </is>
      </c>
      <c r="E30498" t="inlineStr">
        <is>
          <t>dcs</t>
        </is>
      </c>
      <c r="F30498" t="inlineStr">
        <is>
          <t>&gt;=0.9.5</t>
        </is>
      </c>
      <c r="G30498" t="inlineStr">
        <is>
          <t>dcs</t>
        </is>
      </c>
      <c r="H30498" t="inlineStr">
        <is>
          <t>&gt;=0.9.4</t>
        </is>
      </c>
    </row>
    <row r="30499">
      <c r="A30499" t="inlineStr">
        <is>
          <t>dcs_liberation</t>
        </is>
      </c>
      <c r="B30499" t="inlineStr">
        <is>
          <t>5af7dcb98beed996ae158ed69f721089223069a9</t>
        </is>
      </c>
      <c r="C30499" t="inlineStr">
        <is>
          <t>2020-01-26 03:33:46+00:00</t>
        </is>
      </c>
      <c r="D30499" t="inlineStr">
        <is>
          <t>verchange</t>
        </is>
      </c>
      <c r="E30499" t="inlineStr">
        <is>
          <t>dcs</t>
        </is>
      </c>
      <c r="F30499" t="inlineStr">
        <is>
          <t>&gt;=0.9.5</t>
        </is>
      </c>
      <c r="G30499" t="inlineStr">
        <is>
          <t>dcs</t>
        </is>
      </c>
      <c r="H30499" t="inlineStr">
        <is>
          <t>&gt;=0.9.4</t>
        </is>
      </c>
    </row>
    <row r="30500">
      <c r="A30500" t="inlineStr">
        <is>
          <t>liveandletdie</t>
        </is>
      </c>
      <c r="B30500" t="inlineStr">
        <is>
          <t>8aaafb6599099f9f8c5cfb9e940dafc939e543c2</t>
        </is>
      </c>
      <c r="C30500" t="inlineStr">
        <is>
          <t>2014-04-15 12:43:15+00:00</t>
        </is>
      </c>
      <c r="D30500" t="inlineStr">
        <is>
          <t>verchange</t>
        </is>
      </c>
      <c r="E30500" t="inlineStr">
        <is>
          <t>pyramid</t>
        </is>
      </c>
      <c r="F30500" t="inlineStr"/>
      <c r="G30500" t="inlineStr">
        <is>
          <t>pyramid</t>
        </is>
      </c>
      <c r="H30500">
        <f>=1.4.5</f>
        <v/>
      </c>
    </row>
    <row r="30501">
      <c r="A30501" t="inlineStr">
        <is>
          <t>liveandletdie</t>
        </is>
      </c>
      <c r="B30501" t="inlineStr">
        <is>
          <t>8aaafb6599099f9f8c5cfb9e940dafc939e543c2</t>
        </is>
      </c>
      <c r="C30501" t="inlineStr">
        <is>
          <t>2014-04-15 12:43:15+00:00</t>
        </is>
      </c>
      <c r="D30501" t="inlineStr">
        <is>
          <t>verchange</t>
        </is>
      </c>
      <c r="E30501" t="inlineStr">
        <is>
          <t>selenium</t>
        </is>
      </c>
      <c r="F30501" t="inlineStr"/>
      <c r="G30501" t="inlineStr">
        <is>
          <t>selenium</t>
        </is>
      </c>
      <c r="H30501">
        <f>=2.39.0</f>
        <v/>
      </c>
    </row>
    <row r="30502">
      <c r="A30502" t="inlineStr">
        <is>
          <t>liveandletdie</t>
        </is>
      </c>
      <c r="B30502" t="inlineStr">
        <is>
          <t>8aaafb6599099f9f8c5cfb9e940dafc939e543c2</t>
        </is>
      </c>
      <c r="C30502" t="inlineStr">
        <is>
          <t>2014-04-15 12:43:15+00:00</t>
        </is>
      </c>
      <c r="D30502" t="inlineStr">
        <is>
          <t>verchange</t>
        </is>
      </c>
      <c r="E30502" t="inlineStr">
        <is>
          <t>Django</t>
        </is>
      </c>
      <c r="F30502" t="inlineStr"/>
      <c r="G30502" t="inlineStr">
        <is>
          <t>Django</t>
        </is>
      </c>
      <c r="H30502">
        <f>=1.6.1</f>
        <v/>
      </c>
    </row>
    <row r="30503">
      <c r="A30503" t="inlineStr">
        <is>
          <t>liveandletdie</t>
        </is>
      </c>
      <c r="B30503" t="inlineStr">
        <is>
          <t>8aaafb6599099f9f8c5cfb9e940dafc939e543c2</t>
        </is>
      </c>
      <c r="C30503" t="inlineStr">
        <is>
          <t>2014-04-15 12:43:15+00:00</t>
        </is>
      </c>
      <c r="D30503" t="inlineStr">
        <is>
          <t>verchange</t>
        </is>
      </c>
      <c r="E30503" t="inlineStr">
        <is>
          <t>lettuce</t>
        </is>
      </c>
      <c r="F30503" t="inlineStr"/>
      <c r="G30503" t="inlineStr">
        <is>
          <t>lettuce</t>
        </is>
      </c>
      <c r="H30503">
        <f>=0.2.19</f>
        <v/>
      </c>
    </row>
    <row r="30504">
      <c r="A30504" t="inlineStr">
        <is>
          <t>liveandletdie</t>
        </is>
      </c>
      <c r="B30504" t="inlineStr">
        <is>
          <t>8aaafb6599099f9f8c5cfb9e940dafc939e543c2</t>
        </is>
      </c>
      <c r="C30504" t="inlineStr">
        <is>
          <t>2014-04-15 12:43:15+00:00</t>
        </is>
      </c>
      <c r="D30504" t="inlineStr">
        <is>
          <t>verchange</t>
        </is>
      </c>
      <c r="E30504" t="inlineStr">
        <is>
          <t>Flask</t>
        </is>
      </c>
      <c r="F30504" t="inlineStr"/>
      <c r="G30504" t="inlineStr">
        <is>
          <t>Flask</t>
        </is>
      </c>
      <c r="H30504">
        <f>=0.10.1</f>
        <v/>
      </c>
    </row>
    <row r="30505">
      <c r="A30505" t="inlineStr">
        <is>
          <t>liveandletdie</t>
        </is>
      </c>
      <c r="B30505" t="inlineStr">
        <is>
          <t>8aaafb6599099f9f8c5cfb9e940dafc939e543c2</t>
        </is>
      </c>
      <c r="C30505" t="inlineStr">
        <is>
          <t>2014-04-15 12:43:15+00:00</t>
        </is>
      </c>
      <c r="D30505" t="inlineStr">
        <is>
          <t>verchange</t>
        </is>
      </c>
      <c r="E30505" t="inlineStr">
        <is>
          <t>pytest</t>
        </is>
      </c>
      <c r="F30505" t="inlineStr"/>
      <c r="G30505" t="inlineStr">
        <is>
          <t>pytest</t>
        </is>
      </c>
      <c r="H30505">
        <f>=2.5.1</f>
        <v/>
      </c>
    </row>
    <row r="30506">
      <c r="A30506" t="inlineStr">
        <is>
          <t>liveandletdie</t>
        </is>
      </c>
      <c r="B30506" t="inlineStr">
        <is>
          <t>8aaafb6599099f9f8c5cfb9e940dafc939e543c2</t>
        </is>
      </c>
      <c r="C30506" t="inlineStr">
        <is>
          <t>2014-04-15 12:43:15+00:00</t>
        </is>
      </c>
      <c r="D30506" t="inlineStr">
        <is>
          <t>add</t>
        </is>
      </c>
      <c r="E30506" t="inlineStr">
        <is>
          <t>unittest2</t>
        </is>
      </c>
      <c r="F30506" t="inlineStr"/>
      <c r="G30506" t="inlineStr"/>
      <c r="H30506" t="inlineStr"/>
    </row>
    <row r="30507">
      <c r="A30507" t="inlineStr">
        <is>
          <t>liveandletdie</t>
        </is>
      </c>
      <c r="B30507" t="inlineStr">
        <is>
          <t>8aaafb6599099f9f8c5cfb9e940dafc939e543c2</t>
        </is>
      </c>
      <c r="C30507" t="inlineStr">
        <is>
          <t>2014-04-15 12:43:15+00:00</t>
        </is>
      </c>
      <c r="D30507" t="inlineStr">
        <is>
          <t>rem</t>
        </is>
      </c>
      <c r="E30507" t="inlineStr"/>
      <c r="F30507" t="inlineStr"/>
      <c r="G30507" t="inlineStr">
        <is>
          <t>Chameleon</t>
        </is>
      </c>
      <c r="H30507">
        <f>=2.14</f>
        <v/>
      </c>
    </row>
    <row r="30508">
      <c r="A30508" t="inlineStr">
        <is>
          <t>liveandletdie</t>
        </is>
      </c>
      <c r="B30508" t="inlineStr">
        <is>
          <t>8aaafb6599099f9f8c5cfb9e940dafc939e543c2</t>
        </is>
      </c>
      <c r="C30508" t="inlineStr">
        <is>
          <t>2014-04-15 12:43:15+00:00</t>
        </is>
      </c>
      <c r="D30508" t="inlineStr">
        <is>
          <t>rem</t>
        </is>
      </c>
      <c r="E30508" t="inlineStr"/>
      <c r="F30508" t="inlineStr"/>
      <c r="G30508" t="inlineStr">
        <is>
          <t>Jinja2</t>
        </is>
      </c>
      <c r="H30508">
        <f>=2.7.1</f>
        <v/>
      </c>
    </row>
    <row r="30509">
      <c r="A30509" t="inlineStr">
        <is>
          <t>liveandletdie</t>
        </is>
      </c>
      <c r="B30509" t="inlineStr">
        <is>
          <t>8aaafb6599099f9f8c5cfb9e940dafc939e543c2</t>
        </is>
      </c>
      <c r="C30509" t="inlineStr">
        <is>
          <t>2014-04-15 12:43:15+00:00</t>
        </is>
      </c>
      <c r="D30509" t="inlineStr">
        <is>
          <t>rem</t>
        </is>
      </c>
      <c r="E30509" t="inlineStr"/>
      <c r="F30509" t="inlineStr"/>
      <c r="G30509" t="inlineStr">
        <is>
          <t>Mako</t>
        </is>
      </c>
      <c r="H30509">
        <f>=0.9.1</f>
        <v/>
      </c>
    </row>
    <row r="30510">
      <c r="A30510" t="inlineStr">
        <is>
          <t>liveandletdie</t>
        </is>
      </c>
      <c r="B30510" t="inlineStr">
        <is>
          <t>8aaafb6599099f9f8c5cfb9e940dafc939e543c2</t>
        </is>
      </c>
      <c r="C30510" t="inlineStr">
        <is>
          <t>2014-04-15 12:43:15+00:00</t>
        </is>
      </c>
      <c r="D30510" t="inlineStr">
        <is>
          <t>rem</t>
        </is>
      </c>
      <c r="E30510" t="inlineStr"/>
      <c r="F30510" t="inlineStr"/>
      <c r="G30510" t="inlineStr">
        <is>
          <t>MarkupSafe</t>
        </is>
      </c>
      <c r="H30510">
        <f>=0.18</f>
        <v/>
      </c>
    </row>
    <row r="30511">
      <c r="A30511" t="inlineStr">
        <is>
          <t>liveandletdie</t>
        </is>
      </c>
      <c r="B30511" t="inlineStr">
        <is>
          <t>8aaafb6599099f9f8c5cfb9e940dafc939e543c2</t>
        </is>
      </c>
      <c r="C30511" t="inlineStr">
        <is>
          <t>2014-04-15 12:43:15+00:00</t>
        </is>
      </c>
      <c r="D30511" t="inlineStr">
        <is>
          <t>rem</t>
        </is>
      </c>
      <c r="E30511" t="inlineStr"/>
      <c r="F30511" t="inlineStr"/>
      <c r="G30511" t="inlineStr">
        <is>
          <t>PasteDeploy</t>
        </is>
      </c>
      <c r="H30511">
        <f>=1.5.2</f>
        <v/>
      </c>
    </row>
    <row r="30512">
      <c r="A30512" t="inlineStr">
        <is>
          <t>liveandletdie</t>
        </is>
      </c>
      <c r="B30512" t="inlineStr">
        <is>
          <t>8aaafb6599099f9f8c5cfb9e940dafc939e543c2</t>
        </is>
      </c>
      <c r="C30512" t="inlineStr">
        <is>
          <t>2014-04-15 12:43:15+00:00</t>
        </is>
      </c>
      <c r="D30512" t="inlineStr">
        <is>
          <t>rem</t>
        </is>
      </c>
      <c r="E30512" t="inlineStr"/>
      <c r="F30512" t="inlineStr"/>
      <c r="G30512" t="inlineStr">
        <is>
          <t>WebOb</t>
        </is>
      </c>
      <c r="H30512">
        <f>=1.3.1</f>
        <v/>
      </c>
    </row>
    <row r="30513">
      <c r="A30513" t="inlineStr">
        <is>
          <t>liveandletdie</t>
        </is>
      </c>
      <c r="B30513" t="inlineStr">
        <is>
          <t>8aaafb6599099f9f8c5cfb9e940dafc939e543c2</t>
        </is>
      </c>
      <c r="C30513" t="inlineStr">
        <is>
          <t>2014-04-15 12:43:15+00:00</t>
        </is>
      </c>
      <c r="D30513" t="inlineStr">
        <is>
          <t>rem</t>
        </is>
      </c>
      <c r="E30513" t="inlineStr"/>
      <c r="F30513" t="inlineStr"/>
      <c r="G30513" t="inlineStr">
        <is>
          <t>Werkzeug</t>
        </is>
      </c>
      <c r="H30513">
        <f>=0.9.4</f>
        <v/>
      </c>
    </row>
    <row r="30514">
      <c r="A30514" t="inlineStr">
        <is>
          <t>liveandletdie</t>
        </is>
      </c>
      <c r="B30514" t="inlineStr">
        <is>
          <t>8aaafb6599099f9f8c5cfb9e940dafc939e543c2</t>
        </is>
      </c>
      <c r="C30514" t="inlineStr">
        <is>
          <t>2014-04-15 12:43:15+00:00</t>
        </is>
      </c>
      <c r="D30514" t="inlineStr">
        <is>
          <t>rem</t>
        </is>
      </c>
      <c r="E30514" t="inlineStr"/>
      <c r="F30514" t="inlineStr"/>
      <c r="G30514" t="inlineStr">
        <is>
          <t>argparse</t>
        </is>
      </c>
      <c r="H30514">
        <f>=1.2.1</f>
        <v/>
      </c>
    </row>
    <row r="30515">
      <c r="A30515" t="inlineStr">
        <is>
          <t>liveandletdie</t>
        </is>
      </c>
      <c r="B30515" t="inlineStr">
        <is>
          <t>8aaafb6599099f9f8c5cfb9e940dafc939e543c2</t>
        </is>
      </c>
      <c r="C30515" t="inlineStr">
        <is>
          <t>2014-04-15 12:43:15+00:00</t>
        </is>
      </c>
      <c r="D30515" t="inlineStr">
        <is>
          <t>rem</t>
        </is>
      </c>
      <c r="E30515" t="inlineStr"/>
      <c r="F30515" t="inlineStr"/>
      <c r="G30515" t="inlineStr">
        <is>
          <t>fuzzywuzzy</t>
        </is>
      </c>
      <c r="H30515">
        <f>=0.2</f>
        <v/>
      </c>
    </row>
    <row r="30516">
      <c r="A30516" t="inlineStr">
        <is>
          <t>liveandletdie</t>
        </is>
      </c>
      <c r="B30516" t="inlineStr">
        <is>
          <t>8aaafb6599099f9f8c5cfb9e940dafc939e543c2</t>
        </is>
      </c>
      <c r="C30516" t="inlineStr">
        <is>
          <t>2014-04-15 12:43:15+00:00</t>
        </is>
      </c>
      <c r="D30516" t="inlineStr">
        <is>
          <t>rem</t>
        </is>
      </c>
      <c r="E30516" t="inlineStr"/>
      <c r="F30516" t="inlineStr"/>
      <c r="G30516" t="inlineStr">
        <is>
          <t>itsdangerous</t>
        </is>
      </c>
      <c r="H30516">
        <f>=0.23</f>
        <v/>
      </c>
    </row>
    <row r="30517">
      <c r="A30517" t="inlineStr">
        <is>
          <t>liveandletdie</t>
        </is>
      </c>
      <c r="B30517" t="inlineStr">
        <is>
          <t>8aaafb6599099f9f8c5cfb9e940dafc939e543c2</t>
        </is>
      </c>
      <c r="C30517" t="inlineStr">
        <is>
          <t>2014-04-15 12:43:15+00:00</t>
        </is>
      </c>
      <c r="D30517" t="inlineStr">
        <is>
          <t>rem</t>
        </is>
      </c>
      <c r="E30517" t="inlineStr"/>
      <c r="F30517" t="inlineStr"/>
      <c r="G30517" t="inlineStr">
        <is>
          <t>py</t>
        </is>
      </c>
      <c r="H30517">
        <f>=1.4.19</f>
        <v/>
      </c>
    </row>
    <row r="30518">
      <c r="A30518" t="inlineStr">
        <is>
          <t>liveandletdie</t>
        </is>
      </c>
      <c r="B30518" t="inlineStr">
        <is>
          <t>8aaafb6599099f9f8c5cfb9e940dafc939e543c2</t>
        </is>
      </c>
      <c r="C30518" t="inlineStr">
        <is>
          <t>2014-04-15 12:43:15+00:00</t>
        </is>
      </c>
      <c r="D30518" t="inlineStr">
        <is>
          <t>rem</t>
        </is>
      </c>
      <c r="E30518" t="inlineStr"/>
      <c r="F30518" t="inlineStr"/>
      <c r="G30518" t="inlineStr">
        <is>
          <t>repoze.lru</t>
        </is>
      </c>
      <c r="H30518">
        <f>=0.6</f>
        <v/>
      </c>
    </row>
    <row r="30519">
      <c r="A30519" t="inlineStr">
        <is>
          <t>liveandletdie</t>
        </is>
      </c>
      <c r="B30519" t="inlineStr">
        <is>
          <t>8aaafb6599099f9f8c5cfb9e940dafc939e543c2</t>
        </is>
      </c>
      <c r="C30519" t="inlineStr">
        <is>
          <t>2014-04-15 12:43:15+00:00</t>
        </is>
      </c>
      <c r="D30519" t="inlineStr">
        <is>
          <t>rem</t>
        </is>
      </c>
      <c r="E30519" t="inlineStr"/>
      <c r="F30519" t="inlineStr"/>
      <c r="G30519" t="inlineStr">
        <is>
          <t>sure</t>
        </is>
      </c>
      <c r="H30519">
        <f>=1.2.3</f>
        <v/>
      </c>
    </row>
    <row r="30520">
      <c r="A30520" t="inlineStr">
        <is>
          <t>liveandletdie</t>
        </is>
      </c>
      <c r="B30520" t="inlineStr">
        <is>
          <t>8aaafb6599099f9f8c5cfb9e940dafc939e543c2</t>
        </is>
      </c>
      <c r="C30520" t="inlineStr">
        <is>
          <t>2014-04-15 12:43:15+00:00</t>
        </is>
      </c>
      <c r="D30520" t="inlineStr">
        <is>
          <t>rem</t>
        </is>
      </c>
      <c r="E30520" t="inlineStr"/>
      <c r="F30520" t="inlineStr"/>
      <c r="G30520" t="inlineStr">
        <is>
          <t>translationstring</t>
        </is>
      </c>
      <c r="H30520">
        <f>=1.1</f>
        <v/>
      </c>
    </row>
    <row r="30521">
      <c r="A30521" t="inlineStr">
        <is>
          <t>liveandletdie</t>
        </is>
      </c>
      <c r="B30521" t="inlineStr">
        <is>
          <t>8aaafb6599099f9f8c5cfb9e940dafc939e543c2</t>
        </is>
      </c>
      <c r="C30521" t="inlineStr">
        <is>
          <t>2014-04-15 12:43:15+00:00</t>
        </is>
      </c>
      <c r="D30521" t="inlineStr">
        <is>
          <t>rem</t>
        </is>
      </c>
      <c r="E30521" t="inlineStr"/>
      <c r="F30521" t="inlineStr"/>
      <c r="G30521" t="inlineStr">
        <is>
          <t>venusian</t>
        </is>
      </c>
      <c r="H30521">
        <f>=1.0a8</f>
        <v/>
      </c>
    </row>
    <row r="30522">
      <c r="A30522" t="inlineStr">
        <is>
          <t>liveandletdie</t>
        </is>
      </c>
      <c r="B30522" t="inlineStr">
        <is>
          <t>8aaafb6599099f9f8c5cfb9e940dafc939e543c2</t>
        </is>
      </c>
      <c r="C30522" t="inlineStr">
        <is>
          <t>2014-04-15 12:43:15+00:00</t>
        </is>
      </c>
      <c r="D30522" t="inlineStr">
        <is>
          <t>rem</t>
        </is>
      </c>
      <c r="E30522" t="inlineStr"/>
      <c r="F30522" t="inlineStr"/>
      <c r="G30522" t="inlineStr">
        <is>
          <t>wsgiref</t>
        </is>
      </c>
      <c r="H30522">
        <f>=0.1.2</f>
        <v/>
      </c>
    </row>
    <row r="30523">
      <c r="A30523" t="inlineStr">
        <is>
          <t>liveandletdie</t>
        </is>
      </c>
      <c r="B30523" t="inlineStr">
        <is>
          <t>8aaafb6599099f9f8c5cfb9e940dafc939e543c2</t>
        </is>
      </c>
      <c r="C30523" t="inlineStr">
        <is>
          <t>2014-04-15 12:43:15+00:00</t>
        </is>
      </c>
      <c r="D30523" t="inlineStr">
        <is>
          <t>rem</t>
        </is>
      </c>
      <c r="E30523" t="inlineStr"/>
      <c r="F30523" t="inlineStr"/>
      <c r="G30523" t="inlineStr">
        <is>
          <t>zope.deprecation</t>
        </is>
      </c>
      <c r="H30523">
        <f>=4.1.0</f>
        <v/>
      </c>
    </row>
    <row r="30524">
      <c r="A30524" t="inlineStr">
        <is>
          <t>liveandletdie</t>
        </is>
      </c>
      <c r="B30524" t="inlineStr">
        <is>
          <t>8aaafb6599099f9f8c5cfb9e940dafc939e543c2</t>
        </is>
      </c>
      <c r="C30524" t="inlineStr">
        <is>
          <t>2014-04-15 12:43:15+00:00</t>
        </is>
      </c>
      <c r="D30524" t="inlineStr">
        <is>
          <t>rem</t>
        </is>
      </c>
      <c r="E30524" t="inlineStr"/>
      <c r="F30524" t="inlineStr"/>
      <c r="G30524" t="inlineStr">
        <is>
          <t>zope.interface</t>
        </is>
      </c>
      <c r="H30524">
        <f>=4.0.5</f>
        <v/>
      </c>
    </row>
    <row r="30525">
      <c r="A30525" t="inlineStr">
        <is>
          <t>liveandletdie</t>
        </is>
      </c>
      <c r="B30525" t="inlineStr">
        <is>
          <t>9850f772254d7ace36c86d048ff2ef40389061e0</t>
        </is>
      </c>
      <c r="C30525" t="inlineStr">
        <is>
          <t>2014-12-02 21:58:06+00:00</t>
        </is>
      </c>
      <c r="D30525" t="inlineStr">
        <is>
          <t>add</t>
        </is>
      </c>
      <c r="E30525" t="inlineStr">
        <is>
          <t>gae_installer</t>
        </is>
      </c>
      <c r="F30525" t="inlineStr"/>
      <c r="G30525" t="inlineStr"/>
      <c r="H30525" t="inlineStr"/>
    </row>
    <row r="30526">
      <c r="A30526" t="inlineStr">
        <is>
          <t>liveandletdie</t>
        </is>
      </c>
      <c r="B30526" t="inlineStr">
        <is>
          <t>253e7b83ddbc09e6bcf89217bae349c5cb3fb3e8</t>
        </is>
      </c>
      <c r="C30526" t="inlineStr">
        <is>
          <t>2015-02-07 20:52:55+00:00</t>
        </is>
      </c>
      <c r="D30526" t="inlineStr">
        <is>
          <t>rem</t>
        </is>
      </c>
      <c r="E30526" t="inlineStr"/>
      <c r="F30526" t="inlineStr"/>
      <c r="G30526" t="inlineStr">
        <is>
          <t>Django</t>
        </is>
      </c>
      <c r="H30526" t="inlineStr"/>
    </row>
    <row r="30527">
      <c r="A30527" t="inlineStr">
        <is>
          <t>liveandletdie</t>
        </is>
      </c>
      <c r="B30527" t="inlineStr">
        <is>
          <t>253e7b83ddbc09e6bcf89217bae349c5cb3fb3e8</t>
        </is>
      </c>
      <c r="C30527" t="inlineStr">
        <is>
          <t>2015-02-07 20:52:55+00:00</t>
        </is>
      </c>
      <c r="D30527" t="inlineStr">
        <is>
          <t>rem</t>
        </is>
      </c>
      <c r="E30527" t="inlineStr"/>
      <c r="F30527" t="inlineStr"/>
      <c r="G30527" t="inlineStr">
        <is>
          <t>Flask</t>
        </is>
      </c>
      <c r="H30527" t="inlineStr"/>
    </row>
    <row r="30528">
      <c r="A30528" t="inlineStr">
        <is>
          <t>liveandletdie</t>
        </is>
      </c>
      <c r="B30528" t="inlineStr">
        <is>
          <t>253e7b83ddbc09e6bcf89217bae349c5cb3fb3e8</t>
        </is>
      </c>
      <c r="C30528" t="inlineStr">
        <is>
          <t>2015-02-07 20:52:55+00:00</t>
        </is>
      </c>
      <c r="D30528" t="inlineStr">
        <is>
          <t>rem</t>
        </is>
      </c>
      <c r="E30528" t="inlineStr"/>
      <c r="F30528" t="inlineStr"/>
      <c r="G30528" t="inlineStr">
        <is>
          <t>lettuce</t>
        </is>
      </c>
      <c r="H30528" t="inlineStr"/>
    </row>
    <row r="30529">
      <c r="A30529" t="inlineStr">
        <is>
          <t>liveandletdie</t>
        </is>
      </c>
      <c r="B30529" t="inlineStr">
        <is>
          <t>253e7b83ddbc09e6bcf89217bae349c5cb3fb3e8</t>
        </is>
      </c>
      <c r="C30529" t="inlineStr">
        <is>
          <t>2015-02-07 20:52:55+00:00</t>
        </is>
      </c>
      <c r="D30529" t="inlineStr">
        <is>
          <t>rem</t>
        </is>
      </c>
      <c r="E30529" t="inlineStr"/>
      <c r="F30529" t="inlineStr"/>
      <c r="G30529" t="inlineStr">
        <is>
          <t>pyramid</t>
        </is>
      </c>
      <c r="H30529" t="inlineStr"/>
    </row>
    <row r="30530">
      <c r="A30530" t="inlineStr">
        <is>
          <t>liveandletdie</t>
        </is>
      </c>
      <c r="B30530" t="inlineStr">
        <is>
          <t>253e7b83ddbc09e6bcf89217bae349c5cb3fb3e8</t>
        </is>
      </c>
      <c r="C30530" t="inlineStr">
        <is>
          <t>2015-02-07 20:52:55+00:00</t>
        </is>
      </c>
      <c r="D30530" t="inlineStr">
        <is>
          <t>rem</t>
        </is>
      </c>
      <c r="E30530" t="inlineStr"/>
      <c r="F30530" t="inlineStr"/>
      <c r="G30530" t="inlineStr">
        <is>
          <t>pytest</t>
        </is>
      </c>
      <c r="H30530" t="inlineStr"/>
    </row>
    <row r="30531">
      <c r="A30531" t="inlineStr">
        <is>
          <t>liveandletdie</t>
        </is>
      </c>
      <c r="B30531" t="inlineStr">
        <is>
          <t>253e7b83ddbc09e6bcf89217bae349c5cb3fb3e8</t>
        </is>
      </c>
      <c r="C30531" t="inlineStr">
        <is>
          <t>2015-02-07 20:52:55+00:00</t>
        </is>
      </c>
      <c r="D30531" t="inlineStr">
        <is>
          <t>rem</t>
        </is>
      </c>
      <c r="E30531" t="inlineStr"/>
      <c r="F30531" t="inlineStr"/>
      <c r="G30531" t="inlineStr">
        <is>
          <t>selenium</t>
        </is>
      </c>
      <c r="H30531" t="inlineStr"/>
    </row>
    <row r="30532">
      <c r="A30532" t="inlineStr">
        <is>
          <t>liveandletdie</t>
        </is>
      </c>
      <c r="B30532" t="inlineStr">
        <is>
          <t>253e7b83ddbc09e6bcf89217bae349c5cb3fb3e8</t>
        </is>
      </c>
      <c r="C30532" t="inlineStr">
        <is>
          <t>2015-02-07 20:52:55+00:00</t>
        </is>
      </c>
      <c r="D30532" t="inlineStr">
        <is>
          <t>rem</t>
        </is>
      </c>
      <c r="E30532" t="inlineStr"/>
      <c r="F30532" t="inlineStr"/>
      <c r="G30532" t="inlineStr">
        <is>
          <t>unittest2</t>
        </is>
      </c>
      <c r="H30532" t="inlineStr"/>
    </row>
    <row r="30533">
      <c r="A30533" t="inlineStr">
        <is>
          <t>liveandletdie</t>
        </is>
      </c>
      <c r="B30533" t="inlineStr">
        <is>
          <t>253e7b83ddbc09e6bcf89217bae349c5cb3fb3e8</t>
        </is>
      </c>
      <c r="C30533" t="inlineStr">
        <is>
          <t>2015-02-07 20:52:55+00:00</t>
        </is>
      </c>
      <c r="D30533" t="inlineStr">
        <is>
          <t>rem</t>
        </is>
      </c>
      <c r="E30533" t="inlineStr"/>
      <c r="F30533" t="inlineStr"/>
      <c r="G30533" t="inlineStr">
        <is>
          <t>gae_installer</t>
        </is>
      </c>
      <c r="H30533" t="inlineStr"/>
    </row>
    <row r="30534">
      <c r="A30534" t="inlineStr">
        <is>
          <t>liveandletdie</t>
        </is>
      </c>
      <c r="B30534" t="inlineStr">
        <is>
          <t>4db6c4e068eaf428755c0b69bdf262ae622c218f</t>
        </is>
      </c>
      <c r="C30534" t="inlineStr">
        <is>
          <t>2020-02-07 17:08:42+00:00</t>
        </is>
      </c>
      <c r="D30534" t="inlineStr">
        <is>
          <t>add</t>
        </is>
      </c>
      <c r="E30534" t="inlineStr">
        <is>
          <t>tox</t>
        </is>
      </c>
      <c r="F30534" t="inlineStr"/>
      <c r="G30534" t="inlineStr"/>
      <c r="H30534" t="inlineStr"/>
    </row>
    <row r="30535">
      <c r="A30535" t="inlineStr">
        <is>
          <t>pydata-google-auth</t>
        </is>
      </c>
      <c r="B30535" t="inlineStr">
        <is>
          <t>1bbc5a62a7feb7f61b7be3048a3ba85179d89c08</t>
        </is>
      </c>
      <c r="C30535" t="inlineStr">
        <is>
          <t>2019-02-26 22:05:46+00:00</t>
        </is>
      </c>
      <c r="D30535" t="inlineStr">
        <is>
          <t>rem</t>
        </is>
      </c>
      <c r="E30535" t="inlineStr"/>
      <c r="F30535" t="inlineStr"/>
      <c r="G30535" t="inlineStr">
        <is>
          <t>pandas</t>
        </is>
      </c>
      <c r="H30535" t="inlineStr"/>
    </row>
    <row r="30536">
      <c r="A30536" t="inlineStr">
        <is>
          <t>pydata-google-auth</t>
        </is>
      </c>
      <c r="B30536" t="inlineStr">
        <is>
          <t>1bbc5a62a7feb7f61b7be3048a3ba85179d89c08</t>
        </is>
      </c>
      <c r="C30536" t="inlineStr">
        <is>
          <t>2019-02-26 22:05:46+00:00</t>
        </is>
      </c>
      <c r="D30536" t="inlineStr">
        <is>
          <t>rem</t>
        </is>
      </c>
      <c r="E30536" t="inlineStr"/>
      <c r="F30536" t="inlineStr"/>
      <c r="G30536" t="inlineStr">
        <is>
          <t>google-cloud-bigquery</t>
        </is>
      </c>
      <c r="H30536" t="inlineStr"/>
    </row>
    <row r="30537">
      <c r="A30537" t="inlineStr">
        <is>
          <t>pydata-google-auth</t>
        </is>
      </c>
      <c r="B30537" t="inlineStr">
        <is>
          <t>1bbc5a62a7feb7f61b7be3048a3ba85179d89c08</t>
        </is>
      </c>
      <c r="C30537" t="inlineStr">
        <is>
          <t>2019-02-26 22:05:46+00:00</t>
        </is>
      </c>
      <c r="D30537" t="inlineStr">
        <is>
          <t>rem</t>
        </is>
      </c>
      <c r="E30537" t="inlineStr"/>
      <c r="F30537" t="inlineStr"/>
      <c r="G30537" t="inlineStr">
        <is>
          <t>tqdm</t>
        </is>
      </c>
      <c r="H30537" t="inlineStr"/>
    </row>
    <row r="30538">
      <c r="A30538" t="inlineStr">
        <is>
          <t>cbfeeds</t>
        </is>
      </c>
      <c r="B30538" t="inlineStr">
        <is>
          <t>b03d681f23903f5748c446fb357305ac321151d3</t>
        </is>
      </c>
      <c r="C30538" t="inlineStr">
        <is>
          <t>2020-11-05 17:43:03+00:00</t>
        </is>
      </c>
      <c r="D30538" t="inlineStr">
        <is>
          <t>verchange</t>
        </is>
      </c>
      <c r="E30538" t="inlineStr">
        <is>
          <t>requests</t>
        </is>
      </c>
      <c r="F30538">
        <f>=2.24.0</f>
        <v/>
      </c>
      <c r="G30538" t="inlineStr">
        <is>
          <t>requests</t>
        </is>
      </c>
      <c r="H30538" t="inlineStr">
        <is>
          <t>&gt;=1.2.3</t>
        </is>
      </c>
    </row>
    <row r="30539">
      <c r="A30539" t="inlineStr">
        <is>
          <t>cbfeeds</t>
        </is>
      </c>
      <c r="B30539" t="inlineStr">
        <is>
          <t>b03d681f23903f5748c446fb357305ac321151d3</t>
        </is>
      </c>
      <c r="C30539" t="inlineStr">
        <is>
          <t>2020-11-05 17:43:03+00:00</t>
        </is>
      </c>
      <c r="D30539" t="inlineStr">
        <is>
          <t>add</t>
        </is>
      </c>
      <c r="E30539" t="inlineStr">
        <is>
          <t>certifi</t>
        </is>
      </c>
      <c r="F30539">
        <f>=2020.6.20</f>
        <v/>
      </c>
      <c r="G30539" t="inlineStr"/>
      <c r="H30539" t="inlineStr"/>
    </row>
    <row r="30540">
      <c r="A30540" t="inlineStr">
        <is>
          <t>cbfeeds</t>
        </is>
      </c>
      <c r="B30540" t="inlineStr">
        <is>
          <t>b03d681f23903f5748c446fb357305ac321151d3</t>
        </is>
      </c>
      <c r="C30540" t="inlineStr">
        <is>
          <t>2020-11-05 17:43:03+00:00</t>
        </is>
      </c>
      <c r="D30540" t="inlineStr">
        <is>
          <t>add</t>
        </is>
      </c>
      <c r="E30540" t="inlineStr">
        <is>
          <t>chardet</t>
        </is>
      </c>
      <c r="F30540">
        <f>=3.0.4</f>
        <v/>
      </c>
      <c r="G30540" t="inlineStr"/>
      <c r="H30540" t="inlineStr"/>
    </row>
    <row r="30541">
      <c r="A30541" t="inlineStr">
        <is>
          <t>cbfeeds</t>
        </is>
      </c>
      <c r="B30541" t="inlineStr">
        <is>
          <t>b03d681f23903f5748c446fb357305ac321151d3</t>
        </is>
      </c>
      <c r="C30541" t="inlineStr">
        <is>
          <t>2020-11-05 17:43:03+00:00</t>
        </is>
      </c>
      <c r="D30541" t="inlineStr">
        <is>
          <t>add</t>
        </is>
      </c>
      <c r="E30541" t="inlineStr">
        <is>
          <t>idna</t>
        </is>
      </c>
      <c r="F30541">
        <f>=2.10</f>
        <v/>
      </c>
      <c r="G30541" t="inlineStr"/>
      <c r="H30541" t="inlineStr"/>
    </row>
    <row r="30542">
      <c r="A30542" t="inlineStr">
        <is>
          <t>cbfeeds</t>
        </is>
      </c>
      <c r="B30542" t="inlineStr">
        <is>
          <t>b03d681f23903f5748c446fb357305ac321151d3</t>
        </is>
      </c>
      <c r="C30542" t="inlineStr">
        <is>
          <t>2020-11-05 17:43:03+00:00</t>
        </is>
      </c>
      <c r="D30542" t="inlineStr">
        <is>
          <t>add</t>
        </is>
      </c>
      <c r="E30542" t="inlineStr">
        <is>
          <t>urllib3</t>
        </is>
      </c>
      <c r="F30542">
        <f>=1.25.11</f>
        <v/>
      </c>
      <c r="G30542" t="inlineStr"/>
      <c r="H30542" t="inlineStr"/>
    </row>
    <row r="30543">
      <c r="A30543" t="inlineStr">
        <is>
          <t>pyfasttext</t>
        </is>
      </c>
      <c r="B30543" t="inlineStr">
        <is>
          <t>c92e8c4fb25d9beeda794fb6c9a64cc2fd556f94</t>
        </is>
      </c>
      <c r="C30543" t="inlineStr">
        <is>
          <t>2017-08-22 22:49:28+00:00</t>
        </is>
      </c>
      <c r="D30543" t="inlineStr">
        <is>
          <t>add</t>
        </is>
      </c>
      <c r="E30543" t="inlineStr">
        <is>
          <t>future</t>
        </is>
      </c>
      <c r="F30543" t="inlineStr"/>
      <c r="G30543" t="inlineStr"/>
      <c r="H30543" t="inlineStr"/>
    </row>
    <row r="30544">
      <c r="A30544" t="inlineStr">
        <is>
          <t>pyfasttext</t>
        </is>
      </c>
      <c r="B30544" t="inlineStr">
        <is>
          <t>c92e8c4fb25d9beeda794fb6c9a64cc2fd556f94</t>
        </is>
      </c>
      <c r="C30544" t="inlineStr">
        <is>
          <t>2017-08-22 22:49:28+00:00</t>
        </is>
      </c>
      <c r="D30544" t="inlineStr">
        <is>
          <t>add</t>
        </is>
      </c>
      <c r="E30544" t="inlineStr">
        <is>
          <t>numpy</t>
        </is>
      </c>
      <c r="F30544" t="inlineStr"/>
      <c r="G30544" t="inlineStr"/>
      <c r="H30544" t="inlineStr"/>
    </row>
    <row r="30545">
      <c r="A30545" t="inlineStr">
        <is>
          <t>pyfasttext</t>
        </is>
      </c>
      <c r="B30545" t="inlineStr">
        <is>
          <t>3effd368b281c7afabba42ee7a3d40f985b1fe6d</t>
        </is>
      </c>
      <c r="C30545" t="inlineStr">
        <is>
          <t>2017-10-04 19:54:39+00:00</t>
        </is>
      </c>
      <c r="D30545" t="inlineStr">
        <is>
          <t>add</t>
        </is>
      </c>
      <c r="E30545" t="inlineStr">
        <is>
          <t>cysignals</t>
        </is>
      </c>
      <c r="F30545" t="inlineStr"/>
      <c r="G30545" t="inlineStr"/>
      <c r="H30545" t="inlineStr"/>
    </row>
    <row r="30546">
      <c r="A30546" t="inlineStr">
        <is>
          <t>ironic-lib</t>
        </is>
      </c>
      <c r="B30546" t="inlineStr">
        <is>
          <t>2888c2d2c74cac825f86821df34ee12f553a396a</t>
        </is>
      </c>
      <c r="C30546" t="inlineStr">
        <is>
          <t>2015-10-01 19:47:09+00:00</t>
        </is>
      </c>
      <c r="D30546" t="inlineStr">
        <is>
          <t>verchange</t>
        </is>
      </c>
      <c r="E30546" t="inlineStr">
        <is>
          <t>pbr</t>
        </is>
      </c>
      <c r="F30546" t="inlineStr">
        <is>
          <t>&gt;=1.6</t>
        </is>
      </c>
      <c r="G30546" t="inlineStr">
        <is>
          <t>pbr</t>
        </is>
      </c>
      <c r="H30546" t="inlineStr">
        <is>
          <t>&gt;=1.6;&lt;2.0</t>
        </is>
      </c>
    </row>
    <row r="30547">
      <c r="A30547" t="inlineStr">
        <is>
          <t>ironic-lib</t>
        </is>
      </c>
      <c r="B30547" t="inlineStr">
        <is>
          <t>2888c2d2c74cac825f86821df34ee12f553a396a</t>
        </is>
      </c>
      <c r="C30547" t="inlineStr">
        <is>
          <t>2015-10-01 19:47:09+00:00</t>
        </is>
      </c>
      <c r="D30547" t="inlineStr">
        <is>
          <t>add</t>
        </is>
      </c>
      <c r="E30547" t="inlineStr">
        <is>
          <t>oslo.i18n</t>
        </is>
      </c>
      <c r="F30547" t="inlineStr">
        <is>
          <t>&gt;=1.5.0</t>
        </is>
      </c>
      <c r="G30547" t="inlineStr"/>
      <c r="H30547" t="inlineStr"/>
    </row>
    <row r="30548">
      <c r="A30548" t="inlineStr">
        <is>
          <t>ironic-lib</t>
        </is>
      </c>
      <c r="B30548" t="inlineStr">
        <is>
          <t>92fdf322ce446501dd5b2583e7efb3ba7adb348d</t>
        </is>
      </c>
      <c r="C30548" t="inlineStr">
        <is>
          <t>2015-11-20 03:35:01+00:00</t>
        </is>
      </c>
      <c r="D30548" t="inlineStr">
        <is>
          <t>verchange</t>
        </is>
      </c>
      <c r="E30548" t="inlineStr">
        <is>
          <t>oslo.utils</t>
        </is>
      </c>
      <c r="F30548" t="inlineStr">
        <is>
          <t>&gt;=2.8.0</t>
        </is>
      </c>
      <c r="G30548" t="inlineStr">
        <is>
          <t>oslo.utils</t>
        </is>
      </c>
      <c r="H30548" t="inlineStr">
        <is>
          <t>&gt;=2.0.0</t>
        </is>
      </c>
    </row>
    <row r="30549">
      <c r="A30549" t="inlineStr">
        <is>
          <t>ironic-lib</t>
        </is>
      </c>
      <c r="B30549" t="inlineStr">
        <is>
          <t>92fdf322ce446501dd5b2583e7efb3ba7adb348d</t>
        </is>
      </c>
      <c r="C30549" t="inlineStr">
        <is>
          <t>2015-11-20 03:35:01+00:00</t>
        </is>
      </c>
      <c r="D30549" t="inlineStr">
        <is>
          <t>verchange</t>
        </is>
      </c>
      <c r="E30549" t="inlineStr">
        <is>
          <t>oslo.config</t>
        </is>
      </c>
      <c r="F30549" t="inlineStr">
        <is>
          <t>&gt;=2.6.0</t>
        </is>
      </c>
      <c r="G30549" t="inlineStr">
        <is>
          <t>oslo.config</t>
        </is>
      </c>
      <c r="H30549" t="inlineStr">
        <is>
          <t>&gt;=2.3.0</t>
        </is>
      </c>
    </row>
    <row r="30550">
      <c r="A30550" t="inlineStr">
        <is>
          <t>ironic-lib</t>
        </is>
      </c>
      <c r="B30550" t="inlineStr">
        <is>
          <t>92fdf322ce446501dd5b2583e7efb3ba7adb348d</t>
        </is>
      </c>
      <c r="C30550" t="inlineStr">
        <is>
          <t>2015-11-20 03:35:01+00:00</t>
        </is>
      </c>
      <c r="D30550" t="inlineStr">
        <is>
          <t>verchange</t>
        </is>
      </c>
      <c r="E30550" t="inlineStr">
        <is>
          <t>oslo.middleware</t>
        </is>
      </c>
      <c r="F30550" t="inlineStr">
        <is>
          <t>&gt;=2.9.0</t>
        </is>
      </c>
      <c r="G30550" t="inlineStr">
        <is>
          <t>oslo.middleware</t>
        </is>
      </c>
      <c r="H30550" t="inlineStr">
        <is>
          <t>&gt;=2.8.0</t>
        </is>
      </c>
    </row>
    <row r="30551">
      <c r="A30551" t="inlineStr">
        <is>
          <t>ironic-lib</t>
        </is>
      </c>
      <c r="B30551" t="inlineStr">
        <is>
          <t>92fdf322ce446501dd5b2583e7efb3ba7adb348d</t>
        </is>
      </c>
      <c r="C30551" t="inlineStr">
        <is>
          <t>2015-11-20 03:35:01+00:00</t>
        </is>
      </c>
      <c r="D30551" t="inlineStr">
        <is>
          <t>verchange</t>
        </is>
      </c>
      <c r="E30551" t="inlineStr">
        <is>
          <t>requests</t>
        </is>
      </c>
      <c r="F30551" t="inlineStr">
        <is>
          <t>&gt;=2.5.2;!=2.8.0</t>
        </is>
      </c>
      <c r="G30551" t="inlineStr">
        <is>
          <t>requests</t>
        </is>
      </c>
      <c r="H30551" t="inlineStr">
        <is>
          <t>&gt;=2.5.2</t>
        </is>
      </c>
    </row>
    <row r="30552">
      <c r="A30552" t="inlineStr">
        <is>
          <t>ironic-lib</t>
        </is>
      </c>
      <c r="B30552" t="inlineStr">
        <is>
          <t>92fdf322ce446501dd5b2583e7efb3ba7adb348d</t>
        </is>
      </c>
      <c r="C30552" t="inlineStr">
        <is>
          <t>2015-11-20 03:35:01+00:00</t>
        </is>
      </c>
      <c r="D30552" t="inlineStr">
        <is>
          <t>verchange</t>
        </is>
      </c>
      <c r="E30552" t="inlineStr">
        <is>
          <t>Jinja2</t>
        </is>
      </c>
      <c r="F30552" t="inlineStr">
        <is>
          <t>&gt;=2.8</t>
        </is>
      </c>
      <c r="G30552" t="inlineStr">
        <is>
          <t>Jinja2</t>
        </is>
      </c>
      <c r="H30552" t="inlineStr">
        <is>
          <t>&gt;=2.6</t>
        </is>
      </c>
    </row>
    <row r="30553">
      <c r="A30553" t="inlineStr">
        <is>
          <t>ironic-lib</t>
        </is>
      </c>
      <c r="B30553" t="inlineStr">
        <is>
          <t>92fdf322ce446501dd5b2583e7efb3ba7adb348d</t>
        </is>
      </c>
      <c r="C30553" t="inlineStr">
        <is>
          <t>2015-11-20 03:35:01+00:00</t>
        </is>
      </c>
      <c r="D30553" t="inlineStr">
        <is>
          <t>verchange</t>
        </is>
      </c>
      <c r="E30553" t="inlineStr">
        <is>
          <t>oslo.log</t>
        </is>
      </c>
      <c r="F30553" t="inlineStr">
        <is>
          <t>&gt;=1.12.0</t>
        </is>
      </c>
      <c r="G30553" t="inlineStr">
        <is>
          <t>oslo.log</t>
        </is>
      </c>
      <c r="H30553" t="inlineStr">
        <is>
          <t>&gt;=1.8.0</t>
        </is>
      </c>
    </row>
    <row r="30554">
      <c r="A30554" t="inlineStr">
        <is>
          <t>ironic-lib</t>
        </is>
      </c>
      <c r="B30554" t="inlineStr">
        <is>
          <t>92fdf322ce446501dd5b2583e7efb3ba7adb348d</t>
        </is>
      </c>
      <c r="C30554" t="inlineStr">
        <is>
          <t>2015-11-20 03:35:01+00:00</t>
        </is>
      </c>
      <c r="D30554" t="inlineStr">
        <is>
          <t>verchange</t>
        </is>
      </c>
      <c r="E30554" t="inlineStr">
        <is>
          <t>oslo.serialization</t>
        </is>
      </c>
      <c r="F30554" t="inlineStr">
        <is>
          <t>&gt;=1.10.0</t>
        </is>
      </c>
      <c r="G30554" t="inlineStr">
        <is>
          <t>oslo.serialization</t>
        </is>
      </c>
      <c r="H30554" t="inlineStr">
        <is>
          <t>&gt;=1.4.0</t>
        </is>
      </c>
    </row>
    <row r="30555">
      <c r="A30555" t="inlineStr">
        <is>
          <t>ironic-lib</t>
        </is>
      </c>
      <c r="B30555" t="inlineStr">
        <is>
          <t>92fdf322ce446501dd5b2583e7efb3ba7adb348d</t>
        </is>
      </c>
      <c r="C30555" t="inlineStr">
        <is>
          <t>2015-11-20 03:35:01+00:00</t>
        </is>
      </c>
      <c r="D30555" t="inlineStr">
        <is>
          <t>verchange</t>
        </is>
      </c>
      <c r="E30555" t="inlineStr">
        <is>
          <t>oslo.service</t>
        </is>
      </c>
      <c r="F30555" t="inlineStr">
        <is>
          <t>&gt;=0.12.0</t>
        </is>
      </c>
      <c r="G30555" t="inlineStr">
        <is>
          <t>oslo.service</t>
        </is>
      </c>
      <c r="H30555" t="inlineStr">
        <is>
          <t>&gt;=0.7.0</t>
        </is>
      </c>
    </row>
    <row r="30556">
      <c r="A30556" t="inlineStr">
        <is>
          <t>ironic-lib</t>
        </is>
      </c>
      <c r="B30556" t="inlineStr">
        <is>
          <t>e816b12a7ba39ab48ea742ad6ab2a6facc976907</t>
        </is>
      </c>
      <c r="C30556" t="inlineStr">
        <is>
          <t>2015-12-01 21:02:36+00:00</t>
        </is>
      </c>
      <c r="D30556" t="inlineStr">
        <is>
          <t>verchange</t>
        </is>
      </c>
      <c r="E30556" t="inlineStr">
        <is>
          <t>oslo.config</t>
        </is>
      </c>
      <c r="F30556" t="inlineStr">
        <is>
          <t>&gt;=2.7.0</t>
        </is>
      </c>
      <c r="G30556" t="inlineStr">
        <is>
          <t>oslo.config</t>
        </is>
      </c>
      <c r="H30556" t="inlineStr">
        <is>
          <t>&gt;=2.6.0</t>
        </is>
      </c>
    </row>
    <row r="30557">
      <c r="A30557" t="inlineStr">
        <is>
          <t>ironic-lib</t>
        </is>
      </c>
      <c r="B30557" t="inlineStr">
        <is>
          <t>68936625ee5d16575442b604573f5bd6136b41fe</t>
        </is>
      </c>
      <c r="C30557" t="inlineStr">
        <is>
          <t>2016-02-23 14:33:57+00:00</t>
        </is>
      </c>
      <c r="D30557" t="inlineStr">
        <is>
          <t>verchange</t>
        </is>
      </c>
      <c r="E30557" t="inlineStr">
        <is>
          <t>six</t>
        </is>
      </c>
      <c r="F30557" t="inlineStr">
        <is>
          <t>&gt;=1.9.0</t>
        </is>
      </c>
      <c r="G30557" t="inlineStr">
        <is>
          <t>six</t>
        </is>
      </c>
      <c r="H30557" t="inlineStr">
        <is>
          <t>&gt;=1.9.0</t>
        </is>
      </c>
    </row>
    <row r="30558">
      <c r="A30558" t="inlineStr">
        <is>
          <t>ironic-lib</t>
        </is>
      </c>
      <c r="B30558" t="inlineStr">
        <is>
          <t>68936625ee5d16575442b604573f5bd6136b41fe</t>
        </is>
      </c>
      <c r="C30558" t="inlineStr">
        <is>
          <t>2016-02-23 14:33:57+00:00</t>
        </is>
      </c>
      <c r="D30558" t="inlineStr">
        <is>
          <t>verchange</t>
        </is>
      </c>
      <c r="E30558" t="inlineStr">
        <is>
          <t>oslo.utils</t>
        </is>
      </c>
      <c r="F30558" t="inlineStr">
        <is>
          <t>&gt;=3.4.0</t>
        </is>
      </c>
      <c r="G30558" t="inlineStr">
        <is>
          <t>oslo.utils</t>
        </is>
      </c>
      <c r="H30558" t="inlineStr">
        <is>
          <t>&gt;=2.8.0</t>
        </is>
      </c>
    </row>
    <row r="30559">
      <c r="A30559" t="inlineStr">
        <is>
          <t>ironic-lib</t>
        </is>
      </c>
      <c r="B30559" t="inlineStr">
        <is>
          <t>68936625ee5d16575442b604573f5bd6136b41fe</t>
        </is>
      </c>
      <c r="C30559" t="inlineStr">
        <is>
          <t>2016-02-23 14:33:57+00:00</t>
        </is>
      </c>
      <c r="D30559" t="inlineStr">
        <is>
          <t>verchange</t>
        </is>
      </c>
      <c r="E30559" t="inlineStr">
        <is>
          <t>greenlet</t>
        </is>
      </c>
      <c r="F30559" t="inlineStr">
        <is>
          <t>&gt;=0.3.2</t>
        </is>
      </c>
      <c r="G30559" t="inlineStr">
        <is>
          <t>greenlet</t>
        </is>
      </c>
      <c r="H30559" t="inlineStr">
        <is>
          <t>&gt;=0.3.2</t>
        </is>
      </c>
    </row>
    <row r="30560">
      <c r="A30560" t="inlineStr">
        <is>
          <t>ironic-lib</t>
        </is>
      </c>
      <c r="B30560" t="inlineStr">
        <is>
          <t>68936625ee5d16575442b604573f5bd6136b41fe</t>
        </is>
      </c>
      <c r="C30560" t="inlineStr">
        <is>
          <t>2016-02-23 14:33:57+00:00</t>
        </is>
      </c>
      <c r="D30560" t="inlineStr">
        <is>
          <t>verchange</t>
        </is>
      </c>
      <c r="E30560" t="inlineStr">
        <is>
          <t>oslo.config</t>
        </is>
      </c>
      <c r="F30560" t="inlineStr">
        <is>
          <t>&gt;=3.4.0</t>
        </is>
      </c>
      <c r="G30560" t="inlineStr">
        <is>
          <t>oslo.config</t>
        </is>
      </c>
      <c r="H30560" t="inlineStr">
        <is>
          <t>&gt;=2.7.0</t>
        </is>
      </c>
    </row>
    <row r="30561">
      <c r="A30561" t="inlineStr">
        <is>
          <t>ironic-lib</t>
        </is>
      </c>
      <c r="B30561" t="inlineStr">
        <is>
          <t>68936625ee5d16575442b604573f5bd6136b41fe</t>
        </is>
      </c>
      <c r="C30561" t="inlineStr">
        <is>
          <t>2016-02-23 14:33:57+00:00</t>
        </is>
      </c>
      <c r="D30561" t="inlineStr">
        <is>
          <t>verchange</t>
        </is>
      </c>
      <c r="E30561" t="inlineStr">
        <is>
          <t>requests</t>
        </is>
      </c>
      <c r="F30561" t="inlineStr">
        <is>
          <t>&gt;=2.8.1;!=2.9.0</t>
        </is>
      </c>
      <c r="G30561" t="inlineStr">
        <is>
          <t>requests</t>
        </is>
      </c>
      <c r="H30561" t="inlineStr">
        <is>
          <t>&gt;=2.5.2;!=2.8.0</t>
        </is>
      </c>
    </row>
    <row r="30562">
      <c r="A30562" t="inlineStr">
        <is>
          <t>ironic-lib</t>
        </is>
      </c>
      <c r="B30562" t="inlineStr">
        <is>
          <t>68936625ee5d16575442b604573f5bd6136b41fe</t>
        </is>
      </c>
      <c r="C30562" t="inlineStr">
        <is>
          <t>2016-02-23 14:33:57+00:00</t>
        </is>
      </c>
      <c r="D30562" t="inlineStr">
        <is>
          <t>verchange</t>
        </is>
      </c>
      <c r="E30562" t="inlineStr">
        <is>
          <t>pbr</t>
        </is>
      </c>
      <c r="F30562" t="inlineStr">
        <is>
          <t>&gt;=1.6</t>
        </is>
      </c>
      <c r="G30562" t="inlineStr">
        <is>
          <t>pbr</t>
        </is>
      </c>
      <c r="H30562" t="inlineStr">
        <is>
          <t>&gt;=1.6</t>
        </is>
      </c>
    </row>
    <row r="30563">
      <c r="A30563" t="inlineStr">
        <is>
          <t>ironic-lib</t>
        </is>
      </c>
      <c r="B30563" t="inlineStr">
        <is>
          <t>68936625ee5d16575442b604573f5bd6136b41fe</t>
        </is>
      </c>
      <c r="C30563" t="inlineStr">
        <is>
          <t>2016-02-23 14:33:57+00:00</t>
        </is>
      </c>
      <c r="D30563" t="inlineStr">
        <is>
          <t>verchange</t>
        </is>
      </c>
      <c r="E30563" t="inlineStr">
        <is>
          <t>oslo.service</t>
        </is>
      </c>
      <c r="F30563" t="inlineStr">
        <is>
          <t>&gt;=1.0.0</t>
        </is>
      </c>
      <c r="G30563" t="inlineStr">
        <is>
          <t>oslo.service</t>
        </is>
      </c>
      <c r="H30563" t="inlineStr">
        <is>
          <t>&gt;=0.12.0</t>
        </is>
      </c>
    </row>
    <row r="30564">
      <c r="A30564" t="inlineStr">
        <is>
          <t>ironic-lib</t>
        </is>
      </c>
      <c r="B30564" t="inlineStr">
        <is>
          <t>68936625ee5d16575442b604573f5bd6136b41fe</t>
        </is>
      </c>
      <c r="C30564" t="inlineStr">
        <is>
          <t>2016-02-23 14:33:57+00:00</t>
        </is>
      </c>
      <c r="D30564" t="inlineStr">
        <is>
          <t>verchange</t>
        </is>
      </c>
      <c r="E30564" t="inlineStr">
        <is>
          <t>eventlet</t>
        </is>
      </c>
      <c r="F30564" t="inlineStr">
        <is>
          <t>&gt;=0.18.2</t>
        </is>
      </c>
      <c r="G30564" t="inlineStr">
        <is>
          <t>eventlet</t>
        </is>
      </c>
      <c r="H30564" t="inlineStr">
        <is>
          <t>&gt;=0.17.4</t>
        </is>
      </c>
    </row>
    <row r="30565">
      <c r="A30565" t="inlineStr">
        <is>
          <t>ironic-lib</t>
        </is>
      </c>
      <c r="B30565" t="inlineStr">
        <is>
          <t>68936625ee5d16575442b604573f5bd6136b41fe</t>
        </is>
      </c>
      <c r="C30565" t="inlineStr">
        <is>
          <t>2016-02-23 14:33:57+00:00</t>
        </is>
      </c>
      <c r="D30565" t="inlineStr">
        <is>
          <t>verchange</t>
        </is>
      </c>
      <c r="E30565" t="inlineStr">
        <is>
          <t>oslo.log</t>
        </is>
      </c>
      <c r="F30565" t="inlineStr">
        <is>
          <t>&gt;=1.14.0</t>
        </is>
      </c>
      <c r="G30565" t="inlineStr">
        <is>
          <t>oslo.log</t>
        </is>
      </c>
      <c r="H30565" t="inlineStr">
        <is>
          <t>&gt;=1.12.0</t>
        </is>
      </c>
    </row>
    <row r="30566">
      <c r="A30566" t="inlineStr">
        <is>
          <t>ironic-lib</t>
        </is>
      </c>
      <c r="B30566" t="inlineStr">
        <is>
          <t>68936625ee5d16575442b604573f5bd6136b41fe</t>
        </is>
      </c>
      <c r="C30566" t="inlineStr">
        <is>
          <t>2016-02-23 14:33:57+00:00</t>
        </is>
      </c>
      <c r="D30566" t="inlineStr">
        <is>
          <t>verchange</t>
        </is>
      </c>
      <c r="E30566" t="inlineStr">
        <is>
          <t>oslo.i18n</t>
        </is>
      </c>
      <c r="F30566" t="inlineStr">
        <is>
          <t>&gt;=2.1.0</t>
        </is>
      </c>
      <c r="G30566" t="inlineStr">
        <is>
          <t>oslo.i18n</t>
        </is>
      </c>
      <c r="H30566" t="inlineStr">
        <is>
          <t>&gt;=1.5.0</t>
        </is>
      </c>
    </row>
    <row r="30567">
      <c r="A30567" t="inlineStr">
        <is>
          <t>ironic-lib</t>
        </is>
      </c>
      <c r="B30567" t="inlineStr">
        <is>
          <t>68936625ee5d16575442b604573f5bd6136b41fe</t>
        </is>
      </c>
      <c r="C30567" t="inlineStr">
        <is>
          <t>2016-02-23 14:33:57+00:00</t>
        </is>
      </c>
      <c r="D30567" t="inlineStr">
        <is>
          <t>rem</t>
        </is>
      </c>
      <c r="E30567" t="inlineStr"/>
      <c r="F30567" t="inlineStr"/>
      <c r="G30567" t="inlineStr">
        <is>
          <t>argparse</t>
        </is>
      </c>
      <c r="H30567" t="inlineStr"/>
    </row>
    <row r="30568">
      <c r="A30568" t="inlineStr">
        <is>
          <t>ironic-lib</t>
        </is>
      </c>
      <c r="B30568" t="inlineStr">
        <is>
          <t>68936625ee5d16575442b604573f5bd6136b41fe</t>
        </is>
      </c>
      <c r="C30568" t="inlineStr">
        <is>
          <t>2016-02-23 14:33:57+00:00</t>
        </is>
      </c>
      <c r="D30568" t="inlineStr">
        <is>
          <t>rem</t>
        </is>
      </c>
      <c r="E30568" t="inlineStr"/>
      <c r="F30568" t="inlineStr"/>
      <c r="G30568" t="inlineStr">
        <is>
          <t>Jinja2</t>
        </is>
      </c>
      <c r="H30568" t="inlineStr">
        <is>
          <t>&gt;=2.8</t>
        </is>
      </c>
    </row>
    <row r="30569">
      <c r="A30569" t="inlineStr">
        <is>
          <t>ironic-lib</t>
        </is>
      </c>
      <c r="B30569" t="inlineStr">
        <is>
          <t>68936625ee5d16575442b604573f5bd6136b41fe</t>
        </is>
      </c>
      <c r="C30569" t="inlineStr">
        <is>
          <t>2016-02-23 14:33:57+00:00</t>
        </is>
      </c>
      <c r="D30569" t="inlineStr">
        <is>
          <t>rem</t>
        </is>
      </c>
      <c r="E30569" t="inlineStr"/>
      <c r="F30569" t="inlineStr"/>
      <c r="G30569" t="inlineStr">
        <is>
          <t>oslo.middleware</t>
        </is>
      </c>
      <c r="H30569" t="inlineStr">
        <is>
          <t>&gt;=2.9.0</t>
        </is>
      </c>
    </row>
    <row r="30570">
      <c r="A30570" t="inlineStr">
        <is>
          <t>ironic-lib</t>
        </is>
      </c>
      <c r="B30570" t="inlineStr">
        <is>
          <t>68936625ee5d16575442b604573f5bd6136b41fe</t>
        </is>
      </c>
      <c r="C30570" t="inlineStr">
        <is>
          <t>2016-02-23 14:33:57+00:00</t>
        </is>
      </c>
      <c r="D30570" t="inlineStr">
        <is>
          <t>rem</t>
        </is>
      </c>
      <c r="E30570" t="inlineStr"/>
      <c r="F30570" t="inlineStr"/>
      <c r="G30570" t="inlineStr">
        <is>
          <t>oslo.serialization</t>
        </is>
      </c>
      <c r="H30570" t="inlineStr">
        <is>
          <t>&gt;=1.10.0</t>
        </is>
      </c>
    </row>
    <row r="30571">
      <c r="A30571" t="inlineStr">
        <is>
          <t>ironic-lib</t>
        </is>
      </c>
      <c r="B30571" t="inlineStr">
        <is>
          <t>68936625ee5d16575442b604573f5bd6136b41fe</t>
        </is>
      </c>
      <c r="C30571" t="inlineStr">
        <is>
          <t>2016-02-23 14:33:57+00:00</t>
        </is>
      </c>
      <c r="D30571" t="inlineStr">
        <is>
          <t>rem</t>
        </is>
      </c>
      <c r="E30571" t="inlineStr"/>
      <c r="F30571" t="inlineStr"/>
      <c r="G30571" t="inlineStr">
        <is>
          <t>PrettyTable</t>
        </is>
      </c>
      <c r="H30571" t="inlineStr">
        <is>
          <t>&gt;=0.7;&lt;0.8</t>
        </is>
      </c>
    </row>
    <row r="30572">
      <c r="A30572" t="inlineStr">
        <is>
          <t>ironic-lib</t>
        </is>
      </c>
      <c r="B30572" t="inlineStr">
        <is>
          <t>68936625ee5d16575442b604573f5bd6136b41fe</t>
        </is>
      </c>
      <c r="C30572" t="inlineStr">
        <is>
          <t>2016-02-23 14:33:57+00:00</t>
        </is>
      </c>
      <c r="D30572" t="inlineStr">
        <is>
          <t>rem</t>
        </is>
      </c>
      <c r="E30572" t="inlineStr"/>
      <c r="F30572" t="inlineStr"/>
      <c r="G30572" t="inlineStr">
        <is>
          <t>psutil</t>
        </is>
      </c>
      <c r="H30572" t="inlineStr">
        <is>
          <t>&gt;=1.1.1;&lt;2.0.0</t>
        </is>
      </c>
    </row>
    <row r="30573">
      <c r="A30573" t="inlineStr">
        <is>
          <t>ironic-lib</t>
        </is>
      </c>
      <c r="B30573" t="inlineStr">
        <is>
          <t>68936625ee5d16575442b604573f5bd6136b41fe</t>
        </is>
      </c>
      <c r="C30573" t="inlineStr">
        <is>
          <t>2016-02-23 14:33:57+00:00</t>
        </is>
      </c>
      <c r="D30573" t="inlineStr">
        <is>
          <t>rem</t>
        </is>
      </c>
      <c r="E30573" t="inlineStr"/>
      <c r="F30573" t="inlineStr"/>
      <c r="G30573" t="inlineStr">
        <is>
          <t>pycrypto</t>
        </is>
      </c>
      <c r="H30573" t="inlineStr">
        <is>
          <t>&gt;=2.6</t>
        </is>
      </c>
    </row>
    <row r="30574">
      <c r="A30574" t="inlineStr">
        <is>
          <t>ironic-lib</t>
        </is>
      </c>
      <c r="B30574" t="inlineStr">
        <is>
          <t>3bdfe793f40ba34e5f1e2cbe70dc813d95901b38</t>
        </is>
      </c>
      <c r="C30574" t="inlineStr">
        <is>
          <t>2016-03-03 17:27:58+00:00</t>
        </is>
      </c>
      <c r="D30574" t="inlineStr">
        <is>
          <t>verchange</t>
        </is>
      </c>
      <c r="E30574" t="inlineStr">
        <is>
          <t>eventlet</t>
        </is>
      </c>
      <c r="F30574" t="inlineStr">
        <is>
          <t>&gt;=0.18.2;!=0.18.3</t>
        </is>
      </c>
      <c r="G30574" t="inlineStr">
        <is>
          <t>eventlet</t>
        </is>
      </c>
      <c r="H30574" t="inlineStr">
        <is>
          <t>&gt;=0.18.2</t>
        </is>
      </c>
    </row>
    <row r="30575">
      <c r="A30575" t="inlineStr">
        <is>
          <t>ironic-lib</t>
        </is>
      </c>
      <c r="B30575" t="inlineStr">
        <is>
          <t>3bdfe793f40ba34e5f1e2cbe70dc813d95901b38</t>
        </is>
      </c>
      <c r="C30575" t="inlineStr">
        <is>
          <t>2016-03-03 17:27:58+00:00</t>
        </is>
      </c>
      <c r="D30575" t="inlineStr">
        <is>
          <t>verchange</t>
        </is>
      </c>
      <c r="E30575" t="inlineStr">
        <is>
          <t>oslo.utils</t>
        </is>
      </c>
      <c r="F30575" t="inlineStr">
        <is>
          <t>&gt;=3.5.0</t>
        </is>
      </c>
      <c r="G30575" t="inlineStr">
        <is>
          <t>oslo.utils</t>
        </is>
      </c>
      <c r="H30575" t="inlineStr">
        <is>
          <t>&gt;=3.4.0</t>
        </is>
      </c>
    </row>
    <row r="30576">
      <c r="A30576" t="inlineStr">
        <is>
          <t>ironic-lib</t>
        </is>
      </c>
      <c r="B30576" t="inlineStr">
        <is>
          <t>3bdfe793f40ba34e5f1e2cbe70dc813d95901b38</t>
        </is>
      </c>
      <c r="C30576" t="inlineStr">
        <is>
          <t>2016-03-03 17:27:58+00:00</t>
        </is>
      </c>
      <c r="D30576" t="inlineStr">
        <is>
          <t>verchange</t>
        </is>
      </c>
      <c r="E30576" t="inlineStr">
        <is>
          <t>oslo.concurrency</t>
        </is>
      </c>
      <c r="F30576" t="inlineStr">
        <is>
          <t>&gt;=3.5.0</t>
        </is>
      </c>
      <c r="G30576" t="inlineStr">
        <is>
          <t>oslo.concurrency</t>
        </is>
      </c>
      <c r="H30576" t="inlineStr">
        <is>
          <t>&gt;=2.3.0</t>
        </is>
      </c>
    </row>
    <row r="30577">
      <c r="A30577" t="inlineStr">
        <is>
          <t>ironic-lib</t>
        </is>
      </c>
      <c r="B30577" t="inlineStr">
        <is>
          <t>d497c51e1b18df6e17dd996d67b2875977422087</t>
        </is>
      </c>
      <c r="C30577" t="inlineStr">
        <is>
          <t>2016-03-25 11:54:03+00:00</t>
        </is>
      </c>
      <c r="D30577" t="inlineStr">
        <is>
          <t>verchange</t>
        </is>
      </c>
      <c r="E30577" t="inlineStr">
        <is>
          <t>oslo.config</t>
        </is>
      </c>
      <c r="F30577" t="inlineStr">
        <is>
          <t>&gt;=3.7.0</t>
        </is>
      </c>
      <c r="G30577" t="inlineStr">
        <is>
          <t>oslo.config</t>
        </is>
      </c>
      <c r="H30577" t="inlineStr">
        <is>
          <t>&gt;=3.4.0</t>
        </is>
      </c>
    </row>
    <row r="30578">
      <c r="A30578" t="inlineStr">
        <is>
          <t>ironic-lib</t>
        </is>
      </c>
      <c r="B30578" t="inlineStr">
        <is>
          <t>9eaad70080bcc29171d71c02fbdfc42809be6057</t>
        </is>
      </c>
      <c r="C30578" t="inlineStr">
        <is>
          <t>2016-04-13 12:29:19+00:00</t>
        </is>
      </c>
      <c r="D30578" t="inlineStr">
        <is>
          <t>verchange</t>
        </is>
      </c>
      <c r="E30578" t="inlineStr">
        <is>
          <t>oslo.config</t>
        </is>
      </c>
      <c r="F30578" t="inlineStr">
        <is>
          <t>&gt;=3.9.0</t>
        </is>
      </c>
      <c r="G30578" t="inlineStr">
        <is>
          <t>oslo.config</t>
        </is>
      </c>
      <c r="H30578" t="inlineStr">
        <is>
          <t>&gt;=3.7.0</t>
        </is>
      </c>
    </row>
    <row r="30579">
      <c r="A30579" t="inlineStr">
        <is>
          <t>ironic-lib</t>
        </is>
      </c>
      <c r="B30579" t="inlineStr">
        <is>
          <t>9eaad70080bcc29171d71c02fbdfc42809be6057</t>
        </is>
      </c>
      <c r="C30579" t="inlineStr">
        <is>
          <t>2016-04-13 12:29:19+00:00</t>
        </is>
      </c>
      <c r="D30579" t="inlineStr">
        <is>
          <t>rem</t>
        </is>
      </c>
      <c r="E30579" t="inlineStr"/>
      <c r="F30579" t="inlineStr"/>
      <c r="G30579" t="inlineStr">
        <is>
          <t>eventlet</t>
        </is>
      </c>
      <c r="H30579" t="inlineStr">
        <is>
          <t>&gt;=0.18.2;!=0.18.3</t>
        </is>
      </c>
    </row>
    <row r="30580">
      <c r="A30580" t="inlineStr">
        <is>
          <t>ironic-lib</t>
        </is>
      </c>
      <c r="B30580" t="inlineStr">
        <is>
          <t>9eaad70080bcc29171d71c02fbdfc42809be6057</t>
        </is>
      </c>
      <c r="C30580" t="inlineStr">
        <is>
          <t>2016-04-13 12:29:19+00:00</t>
        </is>
      </c>
      <c r="D30580" t="inlineStr">
        <is>
          <t>rem</t>
        </is>
      </c>
      <c r="E30580" t="inlineStr"/>
      <c r="F30580" t="inlineStr"/>
      <c r="G30580" t="inlineStr">
        <is>
          <t>greenlet</t>
        </is>
      </c>
      <c r="H30580" t="inlineStr">
        <is>
          <t>&gt;=0.3.2</t>
        </is>
      </c>
    </row>
    <row r="30581">
      <c r="A30581" t="inlineStr">
        <is>
          <t>ironic-lib</t>
        </is>
      </c>
      <c r="B30581" t="inlineStr">
        <is>
          <t>6fec307e5260d5a3024e252b947a55845f7f972d</t>
        </is>
      </c>
      <c r="C30581" t="inlineStr">
        <is>
          <t>2016-07-11 15:07:11+00:00</t>
        </is>
      </c>
      <c r="D30581" t="inlineStr">
        <is>
          <t>verchange</t>
        </is>
      </c>
      <c r="E30581" t="inlineStr">
        <is>
          <t>oslo.utils</t>
        </is>
      </c>
      <c r="F30581" t="inlineStr">
        <is>
          <t>&gt;=3.14.0</t>
        </is>
      </c>
      <c r="G30581" t="inlineStr">
        <is>
          <t>oslo.utils</t>
        </is>
      </c>
      <c r="H30581" t="inlineStr">
        <is>
          <t>&gt;=3.5.0</t>
        </is>
      </c>
    </row>
    <row r="30582">
      <c r="A30582" t="inlineStr">
        <is>
          <t>ironic-lib</t>
        </is>
      </c>
      <c r="B30582" t="inlineStr">
        <is>
          <t>6fec307e5260d5a3024e252b947a55845f7f972d</t>
        </is>
      </c>
      <c r="C30582" t="inlineStr">
        <is>
          <t>2016-07-11 15:07:11+00:00</t>
        </is>
      </c>
      <c r="D30582" t="inlineStr">
        <is>
          <t>verchange</t>
        </is>
      </c>
      <c r="E30582" t="inlineStr">
        <is>
          <t>oslo.config</t>
        </is>
      </c>
      <c r="F30582" t="inlineStr">
        <is>
          <t>&gt;=3.10.0</t>
        </is>
      </c>
      <c r="G30582" t="inlineStr">
        <is>
          <t>oslo.config</t>
        </is>
      </c>
      <c r="H30582" t="inlineStr">
        <is>
          <t>&gt;=3.9.0</t>
        </is>
      </c>
    </row>
    <row r="30583">
      <c r="A30583" t="inlineStr">
        <is>
          <t>ironic-lib</t>
        </is>
      </c>
      <c r="B30583" t="inlineStr">
        <is>
          <t>6fec307e5260d5a3024e252b947a55845f7f972d</t>
        </is>
      </c>
      <c r="C30583" t="inlineStr">
        <is>
          <t>2016-07-11 15:07:11+00:00</t>
        </is>
      </c>
      <c r="D30583" t="inlineStr">
        <is>
          <t>verchange</t>
        </is>
      </c>
      <c r="E30583" t="inlineStr">
        <is>
          <t>requests</t>
        </is>
      </c>
      <c r="F30583" t="inlineStr">
        <is>
          <t>&gt;=2.10.0</t>
        </is>
      </c>
      <c r="G30583" t="inlineStr">
        <is>
          <t>requests</t>
        </is>
      </c>
      <c r="H30583" t="inlineStr">
        <is>
          <t>&gt;=2.8.1;!=2.9.0</t>
        </is>
      </c>
    </row>
    <row r="30584">
      <c r="A30584" t="inlineStr">
        <is>
          <t>ironic-lib</t>
        </is>
      </c>
      <c r="B30584" t="inlineStr">
        <is>
          <t>6fec307e5260d5a3024e252b947a55845f7f972d</t>
        </is>
      </c>
      <c r="C30584" t="inlineStr">
        <is>
          <t>2016-07-11 15:07:11+00:00</t>
        </is>
      </c>
      <c r="D30584" t="inlineStr">
        <is>
          <t>verchange</t>
        </is>
      </c>
      <c r="E30584" t="inlineStr">
        <is>
          <t>oslo.concurrency</t>
        </is>
      </c>
      <c r="F30584" t="inlineStr">
        <is>
          <t>&gt;=3.8.0</t>
        </is>
      </c>
      <c r="G30584" t="inlineStr">
        <is>
          <t>oslo.concurrency</t>
        </is>
      </c>
      <c r="H30584" t="inlineStr">
        <is>
          <t>&gt;=3.5.0</t>
        </is>
      </c>
    </row>
    <row r="30585">
      <c r="A30585" t="inlineStr">
        <is>
          <t>ironic-lib</t>
        </is>
      </c>
      <c r="B30585" t="inlineStr">
        <is>
          <t>6fec307e5260d5a3024e252b947a55845f7f972d</t>
        </is>
      </c>
      <c r="C30585" t="inlineStr">
        <is>
          <t>2016-07-11 15:07:11+00:00</t>
        </is>
      </c>
      <c r="D30585" t="inlineStr">
        <is>
          <t>verchange</t>
        </is>
      </c>
      <c r="E30585" t="inlineStr">
        <is>
          <t>oslo.service</t>
        </is>
      </c>
      <c r="F30585" t="inlineStr">
        <is>
          <t>&gt;=1.10.0</t>
        </is>
      </c>
      <c r="G30585" t="inlineStr">
        <is>
          <t>oslo.service</t>
        </is>
      </c>
      <c r="H30585" t="inlineStr">
        <is>
          <t>&gt;=1.0.0</t>
        </is>
      </c>
    </row>
    <row r="30586">
      <c r="A30586" t="inlineStr">
        <is>
          <t>ironic-lib</t>
        </is>
      </c>
      <c r="B30586" t="inlineStr">
        <is>
          <t>52b2d2fa5176e17f4b168baa247ac21a997081d8</t>
        </is>
      </c>
      <c r="C30586" t="inlineStr">
        <is>
          <t>2016-08-25 13:32:49+00:00</t>
        </is>
      </c>
      <c r="D30586" t="inlineStr">
        <is>
          <t>verchange</t>
        </is>
      </c>
      <c r="E30586" t="inlineStr">
        <is>
          <t>oslo.utils</t>
        </is>
      </c>
      <c r="F30586" t="inlineStr">
        <is>
          <t>&gt;=3.16.0</t>
        </is>
      </c>
      <c r="G30586" t="inlineStr">
        <is>
          <t>oslo.utils</t>
        </is>
      </c>
      <c r="H30586" t="inlineStr">
        <is>
          <t>&gt;=3.14.0</t>
        </is>
      </c>
    </row>
    <row r="30587">
      <c r="A30587" t="inlineStr">
        <is>
          <t>ironic-lib</t>
        </is>
      </c>
      <c r="B30587" t="inlineStr">
        <is>
          <t>52b2d2fa5176e17f4b168baa247ac21a997081d8</t>
        </is>
      </c>
      <c r="C30587" t="inlineStr">
        <is>
          <t>2016-08-25 13:32:49+00:00</t>
        </is>
      </c>
      <c r="D30587" t="inlineStr">
        <is>
          <t>verchange</t>
        </is>
      </c>
      <c r="E30587" t="inlineStr">
        <is>
          <t>oslo.config</t>
        </is>
      </c>
      <c r="F30587" t="inlineStr">
        <is>
          <t>&gt;=3.14.0</t>
        </is>
      </c>
      <c r="G30587" t="inlineStr">
        <is>
          <t>oslo.config</t>
        </is>
      </c>
      <c r="H30587" t="inlineStr">
        <is>
          <t>&gt;=3.10.0</t>
        </is>
      </c>
    </row>
    <row r="30588">
      <c r="A30588" t="inlineStr">
        <is>
          <t>ironic-lib</t>
        </is>
      </c>
      <c r="B30588" t="inlineStr">
        <is>
          <t>056ccaf19b9421ca68d21ab78aafd97ba1bad078</t>
        </is>
      </c>
      <c r="C30588" t="inlineStr">
        <is>
          <t>2016-10-10 13:24:48+00:00</t>
        </is>
      </c>
      <c r="D30588" t="inlineStr">
        <is>
          <t>verchange</t>
        </is>
      </c>
      <c r="E30588" t="inlineStr">
        <is>
          <t>oslo.log</t>
        </is>
      </c>
      <c r="F30588" t="inlineStr">
        <is>
          <t>&gt;=3.11.0</t>
        </is>
      </c>
      <c r="G30588" t="inlineStr">
        <is>
          <t>oslo.log</t>
        </is>
      </c>
      <c r="H30588" t="inlineStr">
        <is>
          <t>&gt;=1.14.0</t>
        </is>
      </c>
    </row>
    <row r="30589">
      <c r="A30589" t="inlineStr">
        <is>
          <t>ironic-lib</t>
        </is>
      </c>
      <c r="B30589" t="inlineStr">
        <is>
          <t>2a3288c69c687fd704900721d38f9b7bfac7ed53</t>
        </is>
      </c>
      <c r="C30589" t="inlineStr">
        <is>
          <t>2017-01-09 16:16:00+00:00</t>
        </is>
      </c>
      <c r="D30589" t="inlineStr">
        <is>
          <t>verchange</t>
        </is>
      </c>
      <c r="E30589" t="inlineStr">
        <is>
          <t>requests</t>
        </is>
      </c>
      <c r="F30589" t="inlineStr">
        <is>
          <t>&gt;=2.10.0;!=2.12.2</t>
        </is>
      </c>
      <c r="G30589" t="inlineStr">
        <is>
          <t>requests</t>
        </is>
      </c>
      <c r="H30589" t="inlineStr">
        <is>
          <t>&gt;=2.10.0</t>
        </is>
      </c>
    </row>
    <row r="30590">
      <c r="A30590" t="inlineStr">
        <is>
          <t>ironic-lib</t>
        </is>
      </c>
      <c r="B30590" t="inlineStr">
        <is>
          <t>2a3288c69c687fd704900721d38f9b7bfac7ed53</t>
        </is>
      </c>
      <c r="C30590" t="inlineStr">
        <is>
          <t>2017-01-09 16:16:00+00:00</t>
        </is>
      </c>
      <c r="D30590" t="inlineStr">
        <is>
          <t>verchange</t>
        </is>
      </c>
      <c r="E30590" t="inlineStr">
        <is>
          <t>oslo.utils</t>
        </is>
      </c>
      <c r="F30590" t="inlineStr">
        <is>
          <t>&gt;=3.18.0</t>
        </is>
      </c>
      <c r="G30590" t="inlineStr">
        <is>
          <t>oslo.utils</t>
        </is>
      </c>
      <c r="H30590" t="inlineStr">
        <is>
          <t>&gt;=3.16.0</t>
        </is>
      </c>
    </row>
    <row r="30591">
      <c r="A30591" t="inlineStr">
        <is>
          <t>ironic-lib</t>
        </is>
      </c>
      <c r="B30591" t="inlineStr">
        <is>
          <t>2a3288c69c687fd704900721d38f9b7bfac7ed53</t>
        </is>
      </c>
      <c r="C30591" t="inlineStr">
        <is>
          <t>2017-01-09 16:16:00+00:00</t>
        </is>
      </c>
      <c r="D30591" t="inlineStr">
        <is>
          <t>verchange</t>
        </is>
      </c>
      <c r="E30591" t="inlineStr">
        <is>
          <t>oslo.config</t>
        </is>
      </c>
      <c r="F30591" t="inlineStr">
        <is>
          <t>&gt;=3.14.0;!=3.18.0</t>
        </is>
      </c>
      <c r="G30591" t="inlineStr">
        <is>
          <t>oslo.config</t>
        </is>
      </c>
      <c r="H30591" t="inlineStr">
        <is>
          <t>&gt;=3.14.0</t>
        </is>
      </c>
    </row>
    <row r="30592">
      <c r="A30592" t="inlineStr">
        <is>
          <t>ironic-lib</t>
        </is>
      </c>
      <c r="B30592" t="inlineStr">
        <is>
          <t>2a3288c69c687fd704900721d38f9b7bfac7ed53</t>
        </is>
      </c>
      <c r="C30592" t="inlineStr">
        <is>
          <t>2017-01-09 16:16:00+00:00</t>
        </is>
      </c>
      <c r="D30592" t="inlineStr">
        <is>
          <t>verchange</t>
        </is>
      </c>
      <c r="E30592" t="inlineStr">
        <is>
          <t>pbr</t>
        </is>
      </c>
      <c r="F30592" t="inlineStr">
        <is>
          <t>&gt;=1.8</t>
        </is>
      </c>
      <c r="G30592" t="inlineStr">
        <is>
          <t>pbr</t>
        </is>
      </c>
      <c r="H30592" t="inlineStr">
        <is>
          <t>&gt;=1.6</t>
        </is>
      </c>
    </row>
    <row r="30593">
      <c r="A30593" t="inlineStr">
        <is>
          <t>ironic-lib</t>
        </is>
      </c>
      <c r="B30593" t="inlineStr">
        <is>
          <t>2a3288c69c687fd704900721d38f9b7bfac7ed53</t>
        </is>
      </c>
      <c r="C30593" t="inlineStr">
        <is>
          <t>2017-01-09 16:16:00+00:00</t>
        </is>
      </c>
      <c r="D30593" t="inlineStr">
        <is>
          <t>add</t>
        </is>
      </c>
      <c r="E30593" t="inlineStr">
        <is>
          <t>oslo.serialization</t>
        </is>
      </c>
      <c r="F30593" t="inlineStr">
        <is>
          <t>&gt;=1.10.0</t>
        </is>
      </c>
      <c r="G30593" t="inlineStr"/>
      <c r="H30593" t="inlineStr"/>
    </row>
    <row r="30594">
      <c r="A30594" t="inlineStr">
        <is>
          <t>ironic-lib</t>
        </is>
      </c>
      <c r="B30594" t="inlineStr">
        <is>
          <t>061211cf2e4ededd5dfda79b39ba86c794e454b2</t>
        </is>
      </c>
      <c r="C30594" t="inlineStr">
        <is>
          <t>2017-02-28 01:58:40+00:00</t>
        </is>
      </c>
      <c r="D30594" t="inlineStr">
        <is>
          <t>verchange</t>
        </is>
      </c>
      <c r="E30594" t="inlineStr">
        <is>
          <t>requests</t>
        </is>
      </c>
      <c r="F30594" t="inlineStr">
        <is>
          <t>!=2.13.0;&gt;=2.10.0;!=2.12.2</t>
        </is>
      </c>
      <c r="G30594" t="inlineStr">
        <is>
          <t>requests</t>
        </is>
      </c>
      <c r="H30594" t="inlineStr">
        <is>
          <t>&gt;=2.10.0;!=2.12.2</t>
        </is>
      </c>
    </row>
    <row r="30595">
      <c r="A30595" t="inlineStr">
        <is>
          <t>ironic-lib</t>
        </is>
      </c>
      <c r="B30595" t="inlineStr">
        <is>
          <t>8d899bd8f2a747fc6f36632dc0e76dbe54fa85a2</t>
        </is>
      </c>
      <c r="C30595" t="inlineStr">
        <is>
          <t>2017-03-28 22:38:27+00:00</t>
        </is>
      </c>
      <c r="D30595" t="inlineStr">
        <is>
          <t>verchange</t>
        </is>
      </c>
      <c r="E30595" t="inlineStr">
        <is>
          <t>pbr</t>
        </is>
      </c>
      <c r="F30595" t="inlineStr">
        <is>
          <t>&gt;=2.0.0</t>
        </is>
      </c>
      <c r="G30595" t="inlineStr">
        <is>
          <t>pbr</t>
        </is>
      </c>
      <c r="H30595" t="inlineStr">
        <is>
          <t>&gt;=1.8</t>
        </is>
      </c>
    </row>
    <row r="30596">
      <c r="A30596" t="inlineStr">
        <is>
          <t>ironic-lib</t>
        </is>
      </c>
      <c r="B30596" t="inlineStr">
        <is>
          <t>8d899bd8f2a747fc6f36632dc0e76dbe54fa85a2</t>
        </is>
      </c>
      <c r="C30596" t="inlineStr">
        <is>
          <t>2017-03-28 22:38:27+00:00</t>
        </is>
      </c>
      <c r="D30596" t="inlineStr">
        <is>
          <t>verchange</t>
        </is>
      </c>
      <c r="E30596" t="inlineStr">
        <is>
          <t>oslo.utils</t>
        </is>
      </c>
      <c r="F30596" t="inlineStr">
        <is>
          <t>&gt;=3.20.0</t>
        </is>
      </c>
      <c r="G30596" t="inlineStr">
        <is>
          <t>oslo.utils</t>
        </is>
      </c>
      <c r="H30596" t="inlineStr">
        <is>
          <t>&gt;=3.18.0</t>
        </is>
      </c>
    </row>
    <row r="30597">
      <c r="A30597" t="inlineStr">
        <is>
          <t>ironic-lib</t>
        </is>
      </c>
      <c r="B30597" t="inlineStr">
        <is>
          <t>8d899bd8f2a747fc6f36632dc0e76dbe54fa85a2</t>
        </is>
      </c>
      <c r="C30597" t="inlineStr">
        <is>
          <t>2017-03-28 22:38:27+00:00</t>
        </is>
      </c>
      <c r="D30597" t="inlineStr">
        <is>
          <t>verchange</t>
        </is>
      </c>
      <c r="E30597" t="inlineStr">
        <is>
          <t>oslo.config</t>
        </is>
      </c>
      <c r="F30597" t="inlineStr">
        <is>
          <t>&gt;=3.22.0</t>
        </is>
      </c>
      <c r="G30597" t="inlineStr">
        <is>
          <t>oslo.config</t>
        </is>
      </c>
      <c r="H30597" t="inlineStr">
        <is>
          <t>&gt;=3.14.0;!=3.18.0</t>
        </is>
      </c>
    </row>
    <row r="30598">
      <c r="A30598" t="inlineStr">
        <is>
          <t>ironic-lib</t>
        </is>
      </c>
      <c r="B30598" t="inlineStr">
        <is>
          <t>56e761936623fe6c66bccfe946276a27df7a78c8</t>
        </is>
      </c>
      <c r="C30598" t="inlineStr">
        <is>
          <t>2017-06-19 12:41:40+00:00</t>
        </is>
      </c>
      <c r="D30598" t="inlineStr">
        <is>
          <t>verchange</t>
        </is>
      </c>
      <c r="E30598" t="inlineStr">
        <is>
          <t>oslo.config</t>
        </is>
      </c>
      <c r="F30598" t="inlineStr">
        <is>
          <t>&gt;=4.0.0</t>
        </is>
      </c>
      <c r="G30598" t="inlineStr">
        <is>
          <t>oslo.config</t>
        </is>
      </c>
      <c r="H30598" t="inlineStr">
        <is>
          <t>&gt;=3.22.0</t>
        </is>
      </c>
    </row>
    <row r="30599">
      <c r="A30599" t="inlineStr">
        <is>
          <t>ironic-lib</t>
        </is>
      </c>
      <c r="B30599" t="inlineStr">
        <is>
          <t>56e761936623fe6c66bccfe946276a27df7a78c8</t>
        </is>
      </c>
      <c r="C30599" t="inlineStr">
        <is>
          <t>2017-06-19 12:41:40+00:00</t>
        </is>
      </c>
      <c r="D30599" t="inlineStr">
        <is>
          <t>verchange</t>
        </is>
      </c>
      <c r="E30599" t="inlineStr">
        <is>
          <t>requests</t>
        </is>
      </c>
      <c r="F30599" t="inlineStr">
        <is>
          <t>&gt;=2.14.2</t>
        </is>
      </c>
      <c r="G30599" t="inlineStr">
        <is>
          <t>requests</t>
        </is>
      </c>
      <c r="H30599" t="inlineStr">
        <is>
          <t>!=2.13.0;&gt;=2.10.0;!=2.12.2</t>
        </is>
      </c>
    </row>
    <row r="30600">
      <c r="A30600" t="inlineStr">
        <is>
          <t>ironic-lib</t>
        </is>
      </c>
      <c r="B30600" t="inlineStr">
        <is>
          <t>56e761936623fe6c66bccfe946276a27df7a78c8</t>
        </is>
      </c>
      <c r="C30600" t="inlineStr">
        <is>
          <t>2017-06-19 12:41:40+00:00</t>
        </is>
      </c>
      <c r="D30600" t="inlineStr">
        <is>
          <t>verchange</t>
        </is>
      </c>
      <c r="E30600" t="inlineStr">
        <is>
          <t>pbr</t>
        </is>
      </c>
      <c r="F30600" t="inlineStr">
        <is>
          <t>&gt;=2.0.0;!=2.1.0</t>
        </is>
      </c>
      <c r="G30600" t="inlineStr">
        <is>
          <t>pbr</t>
        </is>
      </c>
      <c r="H30600" t="inlineStr">
        <is>
          <t>&gt;=2.0.0</t>
        </is>
      </c>
    </row>
    <row r="30601">
      <c r="A30601" t="inlineStr">
        <is>
          <t>ironic-lib</t>
        </is>
      </c>
      <c r="B30601" t="inlineStr">
        <is>
          <t>56e761936623fe6c66bccfe946276a27df7a78c8</t>
        </is>
      </c>
      <c r="C30601" t="inlineStr">
        <is>
          <t>2017-06-19 12:41:40+00:00</t>
        </is>
      </c>
      <c r="D30601" t="inlineStr">
        <is>
          <t>verchange</t>
        </is>
      </c>
      <c r="E30601" t="inlineStr">
        <is>
          <t>oslo.log</t>
        </is>
      </c>
      <c r="F30601" t="inlineStr">
        <is>
          <t>&gt;=3.22.0</t>
        </is>
      </c>
      <c r="G30601" t="inlineStr">
        <is>
          <t>oslo.log</t>
        </is>
      </c>
      <c r="H30601" t="inlineStr">
        <is>
          <t>&gt;=3.11.0</t>
        </is>
      </c>
    </row>
    <row r="30602">
      <c r="A30602" t="inlineStr">
        <is>
          <t>ironic-lib</t>
        </is>
      </c>
      <c r="B30602" t="inlineStr">
        <is>
          <t>56e761936623fe6c66bccfe946276a27df7a78c8</t>
        </is>
      </c>
      <c r="C30602" t="inlineStr">
        <is>
          <t>2017-06-19 12:41:40+00:00</t>
        </is>
      </c>
      <c r="D30602" t="inlineStr">
        <is>
          <t>verchange</t>
        </is>
      </c>
      <c r="E30602" t="inlineStr">
        <is>
          <t>oslo.i18n</t>
        </is>
      </c>
      <c r="F30602" t="inlineStr">
        <is>
          <t>&gt;=2.1.0;!=3.15.2</t>
        </is>
      </c>
      <c r="G30602" t="inlineStr">
        <is>
          <t>oslo.i18n</t>
        </is>
      </c>
      <c r="H30602" t="inlineStr">
        <is>
          <t>&gt;=2.1.0</t>
        </is>
      </c>
    </row>
    <row r="30603">
      <c r="A30603" t="inlineStr">
        <is>
          <t>ironic-lib</t>
        </is>
      </c>
      <c r="B30603" t="inlineStr">
        <is>
          <t>dcc5a473c77be5df68509fdfd91169845d9927f6</t>
        </is>
      </c>
      <c r="C30603" t="inlineStr">
        <is>
          <t>2017-07-20 10:52:35+00:00</t>
        </is>
      </c>
      <c r="D30603" t="inlineStr">
        <is>
          <t>verchange</t>
        </is>
      </c>
      <c r="E30603" t="inlineStr">
        <is>
          <t>oslo.config</t>
        </is>
      </c>
      <c r="F30603" t="inlineStr">
        <is>
          <t>!=4.3.0;&gt;=4.0.0;!=4.4.0</t>
        </is>
      </c>
      <c r="G30603" t="inlineStr">
        <is>
          <t>oslo.config</t>
        </is>
      </c>
      <c r="H30603" t="inlineStr">
        <is>
          <t>&gt;=4.0.0</t>
        </is>
      </c>
    </row>
    <row r="30604">
      <c r="A30604" t="inlineStr">
        <is>
          <t>ironic-lib</t>
        </is>
      </c>
      <c r="B30604" t="inlineStr">
        <is>
          <t>dcc5a473c77be5df68509fdfd91169845d9927f6</t>
        </is>
      </c>
      <c r="C30604" t="inlineStr">
        <is>
          <t>2017-07-20 10:52:35+00:00</t>
        </is>
      </c>
      <c r="D30604" t="inlineStr">
        <is>
          <t>verchange</t>
        </is>
      </c>
      <c r="E30604" t="inlineStr">
        <is>
          <t>oslo.serialization</t>
        </is>
      </c>
      <c r="F30604" t="inlineStr">
        <is>
          <t>&gt;=1.10.0;!=2.19.1</t>
        </is>
      </c>
      <c r="G30604" t="inlineStr">
        <is>
          <t>oslo.serialization</t>
        </is>
      </c>
      <c r="H30604" t="inlineStr">
        <is>
          <t>&gt;=1.10.0</t>
        </is>
      </c>
    </row>
    <row r="30605">
      <c r="A30605" t="inlineStr">
        <is>
          <t>ironic-lib</t>
        </is>
      </c>
      <c r="B30605" t="inlineStr">
        <is>
          <t>effbee94255e98c3ada3ed0d961c3d878f3fc0a3</t>
        </is>
      </c>
      <c r="C30605" t="inlineStr">
        <is>
          <t>2017-10-23 14:44:49+00:00</t>
        </is>
      </c>
      <c r="D30605" t="inlineStr">
        <is>
          <t>verchange</t>
        </is>
      </c>
      <c r="E30605" t="inlineStr">
        <is>
          <t>oslo.utils</t>
        </is>
      </c>
      <c r="F30605" t="inlineStr">
        <is>
          <t>&gt;=3.28.0</t>
        </is>
      </c>
      <c r="G30605" t="inlineStr">
        <is>
          <t>oslo.utils</t>
        </is>
      </c>
      <c r="H30605" t="inlineStr">
        <is>
          <t>&gt;=3.20.0</t>
        </is>
      </c>
    </row>
    <row r="30606">
      <c r="A30606" t="inlineStr">
        <is>
          <t>ironic-lib</t>
        </is>
      </c>
      <c r="B30606" t="inlineStr">
        <is>
          <t>effbee94255e98c3ada3ed0d961c3d878f3fc0a3</t>
        </is>
      </c>
      <c r="C30606" t="inlineStr">
        <is>
          <t>2017-10-23 14:44:49+00:00</t>
        </is>
      </c>
      <c r="D30606" t="inlineStr">
        <is>
          <t>verchange</t>
        </is>
      </c>
      <c r="E30606" t="inlineStr">
        <is>
          <t>oslo.config</t>
        </is>
      </c>
      <c r="F30606" t="inlineStr">
        <is>
          <t>&gt;=4.6.0</t>
        </is>
      </c>
      <c r="G30606" t="inlineStr">
        <is>
          <t>oslo.config</t>
        </is>
      </c>
      <c r="H30606" t="inlineStr">
        <is>
          <t>!=4.3.0;&gt;=4.0.0;!=4.4.0</t>
        </is>
      </c>
    </row>
    <row r="30607">
      <c r="A30607" t="inlineStr">
        <is>
          <t>ironic-lib</t>
        </is>
      </c>
      <c r="B30607" t="inlineStr">
        <is>
          <t>effbee94255e98c3ada3ed0d961c3d878f3fc0a3</t>
        </is>
      </c>
      <c r="C30607" t="inlineStr">
        <is>
          <t>2017-10-23 14:44:49+00:00</t>
        </is>
      </c>
      <c r="D30607" t="inlineStr">
        <is>
          <t>verchange</t>
        </is>
      </c>
      <c r="E30607" t="inlineStr">
        <is>
          <t>oslo.concurrency</t>
        </is>
      </c>
      <c r="F30607" t="inlineStr">
        <is>
          <t>&gt;=3.20.0</t>
        </is>
      </c>
      <c r="G30607" t="inlineStr">
        <is>
          <t>oslo.concurrency</t>
        </is>
      </c>
      <c r="H30607" t="inlineStr">
        <is>
          <t>&gt;=3.8.0</t>
        </is>
      </c>
    </row>
    <row r="30608">
      <c r="A30608" t="inlineStr">
        <is>
          <t>ironic-lib</t>
        </is>
      </c>
      <c r="B30608" t="inlineStr">
        <is>
          <t>effbee94255e98c3ada3ed0d961c3d878f3fc0a3</t>
        </is>
      </c>
      <c r="C30608" t="inlineStr">
        <is>
          <t>2017-10-23 14:44:49+00:00</t>
        </is>
      </c>
      <c r="D30608" t="inlineStr">
        <is>
          <t>verchange</t>
        </is>
      </c>
      <c r="E30608" t="inlineStr">
        <is>
          <t>oslo.service</t>
        </is>
      </c>
      <c r="F30608" t="inlineStr">
        <is>
          <t>&gt;=1.24.0</t>
        </is>
      </c>
      <c r="G30608" t="inlineStr">
        <is>
          <t>oslo.service</t>
        </is>
      </c>
      <c r="H30608" t="inlineStr">
        <is>
          <t>&gt;=1.10.0</t>
        </is>
      </c>
    </row>
    <row r="30609">
      <c r="A30609" t="inlineStr">
        <is>
          <t>ironic-lib</t>
        </is>
      </c>
      <c r="B30609" t="inlineStr">
        <is>
          <t>effbee94255e98c3ada3ed0d961c3d878f3fc0a3</t>
        </is>
      </c>
      <c r="C30609" t="inlineStr">
        <is>
          <t>2017-10-23 14:44:49+00:00</t>
        </is>
      </c>
      <c r="D30609" t="inlineStr">
        <is>
          <t>verchange</t>
        </is>
      </c>
      <c r="E30609" t="inlineStr">
        <is>
          <t>oslo.log</t>
        </is>
      </c>
      <c r="F30609" t="inlineStr">
        <is>
          <t>&gt;=3.30.0</t>
        </is>
      </c>
      <c r="G30609" t="inlineStr">
        <is>
          <t>oslo.log</t>
        </is>
      </c>
      <c r="H30609" t="inlineStr">
        <is>
          <t>&gt;=3.22.0</t>
        </is>
      </c>
    </row>
    <row r="30610">
      <c r="A30610" t="inlineStr">
        <is>
          <t>ironic-lib</t>
        </is>
      </c>
      <c r="B30610" t="inlineStr">
        <is>
          <t>effbee94255e98c3ada3ed0d961c3d878f3fc0a3</t>
        </is>
      </c>
      <c r="C30610" t="inlineStr">
        <is>
          <t>2017-10-23 14:44:49+00:00</t>
        </is>
      </c>
      <c r="D30610" t="inlineStr">
        <is>
          <t>verchange</t>
        </is>
      </c>
      <c r="E30610" t="inlineStr">
        <is>
          <t>oslo.serialization</t>
        </is>
      </c>
      <c r="F30610" t="inlineStr">
        <is>
          <t>!=2.19.1;&gt;=2.18.0</t>
        </is>
      </c>
      <c r="G30610" t="inlineStr">
        <is>
          <t>oslo.serialization</t>
        </is>
      </c>
      <c r="H30610" t="inlineStr">
        <is>
          <t>&gt;=1.10.0;!=2.19.1</t>
        </is>
      </c>
    </row>
    <row r="30611">
      <c r="A30611" t="inlineStr">
        <is>
          <t>ironic-lib</t>
        </is>
      </c>
      <c r="B30611" t="inlineStr">
        <is>
          <t>effbee94255e98c3ada3ed0d961c3d878f3fc0a3</t>
        </is>
      </c>
      <c r="C30611" t="inlineStr">
        <is>
          <t>2017-10-23 14:44:49+00:00</t>
        </is>
      </c>
      <c r="D30611" t="inlineStr">
        <is>
          <t>verchange</t>
        </is>
      </c>
      <c r="E30611" t="inlineStr">
        <is>
          <t>oslo.i18n</t>
        </is>
      </c>
      <c r="F30611" t="inlineStr">
        <is>
          <t>&gt;=3.15.3</t>
        </is>
      </c>
      <c r="G30611" t="inlineStr">
        <is>
          <t>oslo.i18n</t>
        </is>
      </c>
      <c r="H30611" t="inlineStr">
        <is>
          <t>&gt;=2.1.0;!=3.15.2</t>
        </is>
      </c>
    </row>
    <row r="30612">
      <c r="A30612" t="inlineStr">
        <is>
          <t>ironic-lib</t>
        </is>
      </c>
      <c r="B30612" t="inlineStr">
        <is>
          <t>831c55bf125c5b2b386fcb82d80877d511d54306</t>
        </is>
      </c>
      <c r="C30612" t="inlineStr">
        <is>
          <t>2018-01-18 19:16:45+00:00</t>
        </is>
      </c>
      <c r="D30612" t="inlineStr">
        <is>
          <t>verchange</t>
        </is>
      </c>
      <c r="E30612" t="inlineStr">
        <is>
          <t>six</t>
        </is>
      </c>
      <c r="F30612" t="inlineStr">
        <is>
          <t>&gt;=1.10.0</t>
        </is>
      </c>
      <c r="G30612" t="inlineStr">
        <is>
          <t>six</t>
        </is>
      </c>
      <c r="H30612" t="inlineStr">
        <is>
          <t>&gt;=1.9.0</t>
        </is>
      </c>
    </row>
    <row r="30613">
      <c r="A30613" t="inlineStr">
        <is>
          <t>ironic-lib</t>
        </is>
      </c>
      <c r="B30613" t="inlineStr">
        <is>
          <t>831c55bf125c5b2b386fcb82d80877d511d54306</t>
        </is>
      </c>
      <c r="C30613" t="inlineStr">
        <is>
          <t>2018-01-18 19:16:45+00:00</t>
        </is>
      </c>
      <c r="D30613" t="inlineStr">
        <is>
          <t>verchange</t>
        </is>
      </c>
      <c r="E30613" t="inlineStr">
        <is>
          <t>oslo.utils</t>
        </is>
      </c>
      <c r="F30613" t="inlineStr">
        <is>
          <t>&gt;=3.33.0</t>
        </is>
      </c>
      <c r="G30613" t="inlineStr">
        <is>
          <t>oslo.utils</t>
        </is>
      </c>
      <c r="H30613" t="inlineStr">
        <is>
          <t>&gt;=3.28.0</t>
        </is>
      </c>
    </row>
    <row r="30614">
      <c r="A30614" t="inlineStr">
        <is>
          <t>ironic-lib</t>
        </is>
      </c>
      <c r="B30614" t="inlineStr">
        <is>
          <t>831c55bf125c5b2b386fcb82d80877d511d54306</t>
        </is>
      </c>
      <c r="C30614" t="inlineStr">
        <is>
          <t>2018-01-18 19:16:45+00:00</t>
        </is>
      </c>
      <c r="D30614" t="inlineStr">
        <is>
          <t>verchange</t>
        </is>
      </c>
      <c r="E30614" t="inlineStr">
        <is>
          <t>oslo.config</t>
        </is>
      </c>
      <c r="F30614" t="inlineStr">
        <is>
          <t>&gt;=5.1.0</t>
        </is>
      </c>
      <c r="G30614" t="inlineStr">
        <is>
          <t>oslo.config</t>
        </is>
      </c>
      <c r="H30614" t="inlineStr">
        <is>
          <t>&gt;=4.6.0</t>
        </is>
      </c>
    </row>
    <row r="30615">
      <c r="A30615" t="inlineStr">
        <is>
          <t>ironic-lib</t>
        </is>
      </c>
      <c r="B30615" t="inlineStr">
        <is>
          <t>831c55bf125c5b2b386fcb82d80877d511d54306</t>
        </is>
      </c>
      <c r="C30615" t="inlineStr">
        <is>
          <t>2018-01-18 19:16:45+00:00</t>
        </is>
      </c>
      <c r="D30615" t="inlineStr">
        <is>
          <t>verchange</t>
        </is>
      </c>
      <c r="E30615" t="inlineStr">
        <is>
          <t>oslo.concurrency</t>
        </is>
      </c>
      <c r="F30615" t="inlineStr">
        <is>
          <t>&gt;=3.25.0</t>
        </is>
      </c>
      <c r="G30615" t="inlineStr">
        <is>
          <t>oslo.concurrency</t>
        </is>
      </c>
      <c r="H30615" t="inlineStr">
        <is>
          <t>&gt;=3.20.0</t>
        </is>
      </c>
    </row>
    <row r="30616">
      <c r="A30616" t="inlineStr">
        <is>
          <t>ironic-lib</t>
        </is>
      </c>
      <c r="B30616" t="inlineStr">
        <is>
          <t>831c55bf125c5b2b386fcb82d80877d511d54306</t>
        </is>
      </c>
      <c r="C30616" t="inlineStr">
        <is>
          <t>2018-01-18 19:16:45+00:00</t>
        </is>
      </c>
      <c r="D30616" t="inlineStr">
        <is>
          <t>verchange</t>
        </is>
      </c>
      <c r="E30616" t="inlineStr">
        <is>
          <t>oslo.service</t>
        </is>
      </c>
      <c r="F30616" t="inlineStr">
        <is>
          <t>&gt;=1.24.0;!=1.28.1</t>
        </is>
      </c>
      <c r="G30616" t="inlineStr">
        <is>
          <t>oslo.service</t>
        </is>
      </c>
      <c r="H30616" t="inlineStr">
        <is>
          <t>&gt;=1.24.0</t>
        </is>
      </c>
    </row>
    <row r="30617">
      <c r="A30617" t="inlineStr">
        <is>
          <t>ironic-lib</t>
        </is>
      </c>
      <c r="B30617" t="inlineStr">
        <is>
          <t>831c55bf125c5b2b386fcb82d80877d511d54306</t>
        </is>
      </c>
      <c r="C30617" t="inlineStr">
        <is>
          <t>2018-01-18 19:16:45+00:00</t>
        </is>
      </c>
      <c r="D30617" t="inlineStr">
        <is>
          <t>verchange</t>
        </is>
      </c>
      <c r="E30617" t="inlineStr">
        <is>
          <t>oslo.log</t>
        </is>
      </c>
      <c r="F30617" t="inlineStr">
        <is>
          <t>&gt;=3.36.0</t>
        </is>
      </c>
      <c r="G30617" t="inlineStr">
        <is>
          <t>oslo.log</t>
        </is>
      </c>
      <c r="H30617" t="inlineStr">
        <is>
          <t>&gt;=3.30.0</t>
        </is>
      </c>
    </row>
    <row r="30618">
      <c r="A30618" t="inlineStr">
        <is>
          <t>ironic-lib</t>
        </is>
      </c>
      <c r="B30618" t="inlineStr">
        <is>
          <t>19c9f0594d34e8c91fb485bf438b70b095203c29</t>
        </is>
      </c>
      <c r="C30618" t="inlineStr">
        <is>
          <t>2018-05-09 16:40:11+00:00</t>
        </is>
      </c>
      <c r="D30618" t="inlineStr">
        <is>
          <t>verchange</t>
        </is>
      </c>
      <c r="E30618" t="inlineStr">
        <is>
          <t>oslo.concurrency</t>
        </is>
      </c>
      <c r="F30618" t="inlineStr">
        <is>
          <t>&gt;=3.26.0</t>
        </is>
      </c>
      <c r="G30618" t="inlineStr">
        <is>
          <t>oslo.concurrency</t>
        </is>
      </c>
      <c r="H30618" t="inlineStr">
        <is>
          <t>&gt;=3.25.0</t>
        </is>
      </c>
    </row>
    <row r="30619">
      <c r="A30619" t="inlineStr">
        <is>
          <t>ironic-lib</t>
        </is>
      </c>
      <c r="B30619" t="inlineStr">
        <is>
          <t>19c9f0594d34e8c91fb485bf438b70b095203c29</t>
        </is>
      </c>
      <c r="C30619" t="inlineStr">
        <is>
          <t>2018-05-09 16:40:11+00:00</t>
        </is>
      </c>
      <c r="D30619" t="inlineStr">
        <is>
          <t>verchange</t>
        </is>
      </c>
      <c r="E30619" t="inlineStr">
        <is>
          <t>oslo.config</t>
        </is>
      </c>
      <c r="F30619" t="inlineStr">
        <is>
          <t>&gt;=5.2.0</t>
        </is>
      </c>
      <c r="G30619" t="inlineStr">
        <is>
          <t>oslo.config</t>
        </is>
      </c>
      <c r="H30619" t="inlineStr">
        <is>
          <t>&gt;=5.1.0</t>
        </is>
      </c>
    </row>
    <row r="30620">
      <c r="A30620" t="inlineStr">
        <is>
          <t>ironic-lib</t>
        </is>
      </c>
      <c r="B30620" t="inlineStr">
        <is>
          <t>48d5a8a5b0fd48f7b35fd19d5321205d8fcf1063</t>
        </is>
      </c>
      <c r="C30620" t="inlineStr">
        <is>
          <t>2019-05-21 17:15:17+00:00</t>
        </is>
      </c>
      <c r="D30620" t="inlineStr">
        <is>
          <t>add</t>
        </is>
      </c>
      <c r="E30620" t="inlineStr">
        <is>
          <t>zeroconf</t>
        </is>
      </c>
      <c r="F30620" t="inlineStr">
        <is>
          <t>&lt;0.20;&gt;=0.19.1</t>
        </is>
      </c>
      <c r="G30620" t="inlineStr"/>
      <c r="H30620" t="inlineStr"/>
    </row>
    <row r="30621">
      <c r="A30621" t="inlineStr">
        <is>
          <t>ironic-lib</t>
        </is>
      </c>
      <c r="B30621" t="inlineStr">
        <is>
          <t>48d5a8a5b0fd48f7b35fd19d5321205d8fcf1063</t>
        </is>
      </c>
      <c r="C30621" t="inlineStr">
        <is>
          <t>2019-05-21 17:15:17+00:00</t>
        </is>
      </c>
      <c r="D30621" t="inlineStr">
        <is>
          <t>add</t>
        </is>
      </c>
      <c r="E30621" t="inlineStr">
        <is>
          <t>zeroconf</t>
        </is>
      </c>
      <c r="F30621" t="inlineStr">
        <is>
          <t>&gt;=0.19.1</t>
        </is>
      </c>
      <c r="G30621" t="inlineStr"/>
      <c r="H30621" t="inlineStr"/>
    </row>
    <row r="30622">
      <c r="A30622" t="inlineStr">
        <is>
          <t>ironic-lib</t>
        </is>
      </c>
      <c r="B30622" t="inlineStr">
        <is>
          <t>f74aedf211b8b5cb51dc3706f0f8bbdf6d483255</t>
        </is>
      </c>
      <c r="C30622" t="inlineStr">
        <is>
          <t>2019-12-13 17:30:23+00:00</t>
        </is>
      </c>
      <c r="D30622" t="inlineStr">
        <is>
          <t>verchange</t>
        </is>
      </c>
      <c r="E30622" t="inlineStr">
        <is>
          <t>zeroconf</t>
        </is>
      </c>
      <c r="F30622" t="inlineStr">
        <is>
          <t>&gt;=0.24.0</t>
        </is>
      </c>
      <c r="G30622" t="inlineStr">
        <is>
          <t>zeroconf</t>
        </is>
      </c>
      <c r="H30622" t="inlineStr">
        <is>
          <t>&lt;0.20;&gt;=0.19.1</t>
        </is>
      </c>
    </row>
    <row r="30623">
      <c r="A30623" t="inlineStr">
        <is>
          <t>ironic-lib</t>
        </is>
      </c>
      <c r="B30623" t="inlineStr">
        <is>
          <t>f74aedf211b8b5cb51dc3706f0f8bbdf6d483255</t>
        </is>
      </c>
      <c r="C30623" t="inlineStr">
        <is>
          <t>2019-12-13 17:30:23+00:00</t>
        </is>
      </c>
      <c r="D30623" t="inlineStr">
        <is>
          <t>rem</t>
        </is>
      </c>
      <c r="E30623" t="inlineStr"/>
      <c r="F30623" t="inlineStr"/>
      <c r="G30623" t="inlineStr">
        <is>
          <t>six</t>
        </is>
      </c>
      <c r="H30623" t="inlineStr">
        <is>
          <t>&gt;=1.10.0</t>
        </is>
      </c>
    </row>
    <row r="30624">
      <c r="A30624" t="inlineStr">
        <is>
          <t>ironic-lib</t>
        </is>
      </c>
      <c r="B30624" t="inlineStr">
        <is>
          <t>df238ba1f3b15b5d390101bdb234c21b49df67f5</t>
        </is>
      </c>
      <c r="C30624" t="inlineStr">
        <is>
          <t>2020-06-03 10:51:40+00:00</t>
        </is>
      </c>
      <c r="D30624" t="inlineStr">
        <is>
          <t>verchange</t>
        </is>
      </c>
      <c r="E30624" t="inlineStr">
        <is>
          <t>zeroconf</t>
        </is>
      </c>
      <c r="F30624" t="inlineStr">
        <is>
          <t>&gt;=0.24.0</t>
        </is>
      </c>
      <c r="G30624" t="inlineStr">
        <is>
          <t>zeroconf</t>
        </is>
      </c>
      <c r="H30624" t="inlineStr">
        <is>
          <t>&gt;=0.24.0</t>
        </is>
      </c>
    </row>
    <row r="30625">
      <c r="A30625" t="inlineStr">
        <is>
          <t>ironic-lib</t>
        </is>
      </c>
      <c r="B30625" t="inlineStr">
        <is>
          <t>df238ba1f3b15b5d390101bdb234c21b49df67f5</t>
        </is>
      </c>
      <c r="C30625" t="inlineStr">
        <is>
          <t>2020-06-03 10:51:40+00:00</t>
        </is>
      </c>
      <c r="D30625" t="inlineStr">
        <is>
          <t>add</t>
        </is>
      </c>
      <c r="E30625" t="inlineStr">
        <is>
          <t>bcrypt</t>
        </is>
      </c>
      <c r="F30625" t="inlineStr">
        <is>
          <t>&gt;=3.1.3</t>
        </is>
      </c>
      <c r="G30625" t="inlineStr"/>
      <c r="H30625" t="inlineStr"/>
    </row>
    <row r="30626">
      <c r="A30626" t="inlineStr">
        <is>
          <t>ironic-lib</t>
        </is>
      </c>
      <c r="B30626" t="inlineStr">
        <is>
          <t>798c1357ca2dbf78297a3d3a78b1ce53150834e0</t>
        </is>
      </c>
      <c r="C30626" t="inlineStr">
        <is>
          <t>2020-07-24 18:33:53+00:00</t>
        </is>
      </c>
      <c r="D30626" t="inlineStr">
        <is>
          <t>add</t>
        </is>
      </c>
      <c r="E30626" t="inlineStr">
        <is>
          <t>WebOb</t>
        </is>
      </c>
      <c r="F30626" t="inlineStr">
        <is>
          <t>&gt;=1.7.1</t>
        </is>
      </c>
      <c r="G30626" t="inlineStr"/>
      <c r="H30626" t="inlineStr"/>
    </row>
    <row r="30627">
      <c r="A30627" t="inlineStr">
        <is>
          <t>ironic-lib</t>
        </is>
      </c>
      <c r="B30627" t="inlineStr">
        <is>
          <t>07d98520f09f65dc13c37150c91733527a105acf</t>
        </is>
      </c>
      <c r="C30627" t="inlineStr">
        <is>
          <t>2020-09-03 16:22:33+00:00</t>
        </is>
      </c>
      <c r="D30627" t="inlineStr">
        <is>
          <t>add</t>
        </is>
      </c>
      <c r="E30627" t="inlineStr">
        <is>
          <t>tenacity</t>
        </is>
      </c>
      <c r="F30627" t="inlineStr">
        <is>
          <t>&gt;=6.2.0</t>
        </is>
      </c>
      <c r="G30627" t="inlineStr"/>
      <c r="H30627" t="inlineStr"/>
    </row>
    <row r="30628">
      <c r="A30628" t="inlineStr">
        <is>
          <t>ironic-lib</t>
        </is>
      </c>
      <c r="B30628" t="inlineStr">
        <is>
          <t>07d98520f09f65dc13c37150c91733527a105acf</t>
        </is>
      </c>
      <c r="C30628" t="inlineStr">
        <is>
          <t>2020-09-03 16:22:33+00:00</t>
        </is>
      </c>
      <c r="D30628" t="inlineStr">
        <is>
          <t>rem</t>
        </is>
      </c>
      <c r="E30628" t="inlineStr"/>
      <c r="F30628" t="inlineStr"/>
      <c r="G30628" t="inlineStr">
        <is>
          <t>oslo.service</t>
        </is>
      </c>
      <c r="H30628" t="inlineStr">
        <is>
          <t>&gt;=1.24.0;!=1.28.1</t>
        </is>
      </c>
    </row>
    <row r="30629">
      <c r="A30629" t="inlineStr">
        <is>
          <t>ironic-lib</t>
        </is>
      </c>
      <c r="B30629" t="inlineStr">
        <is>
          <t>930d456b18eeded94a4743905fbb24f034d7ff8d</t>
        </is>
      </c>
      <c r="C30629" t="inlineStr">
        <is>
          <t>2021-03-03 15:57:37+00:00</t>
        </is>
      </c>
      <c r="D30629" t="inlineStr">
        <is>
          <t>rem</t>
        </is>
      </c>
      <c r="E30629" t="inlineStr"/>
      <c r="F30629" t="inlineStr"/>
      <c r="G30629" t="inlineStr">
        <is>
          <t>oslo.serialization</t>
        </is>
      </c>
      <c r="H30629" t="inlineStr">
        <is>
          <t>!=2.19.1;&gt;=2.18.0</t>
        </is>
      </c>
    </row>
    <row r="30630">
      <c r="A30630" t="inlineStr">
        <is>
          <t>tinify-python</t>
        </is>
      </c>
      <c r="B30630" t="inlineStr">
        <is>
          <t>e08228b225d52f69959569beda51e569cc0f195f</t>
        </is>
      </c>
      <c r="C30630" t="inlineStr">
        <is>
          <t>2015-08-28 08:32:50+00:00</t>
        </is>
      </c>
      <c r="D30630" t="inlineStr">
        <is>
          <t>rem</t>
        </is>
      </c>
      <c r="E30630" t="inlineStr"/>
      <c r="F30630" t="inlineStr"/>
      <c r="G30630" t="inlineStr">
        <is>
          <t>six</t>
        </is>
      </c>
      <c r="H30630" t="inlineStr">
        <is>
          <t>&gt;=1.9.0</t>
        </is>
      </c>
    </row>
    <row r="30631">
      <c r="A30631" t="inlineStr">
        <is>
          <t>tinify-python</t>
        </is>
      </c>
      <c r="B30631" t="inlineStr">
        <is>
          <t>fb6bba6c0c2d9e9459658bd5d7a2f2720c85057d</t>
        </is>
      </c>
      <c r="C30631" t="inlineStr">
        <is>
          <t>2016-12-21 17:56:32+00:00</t>
        </is>
      </c>
      <c r="D30631" t="inlineStr">
        <is>
          <t>rem</t>
        </is>
      </c>
      <c r="E30631" t="inlineStr"/>
      <c r="F30631" t="inlineStr"/>
      <c r="G30631" t="inlineStr">
        <is>
          <t>requests</t>
        </is>
      </c>
      <c r="H30631" t="inlineStr">
        <is>
          <t>&gt;=2.7.0</t>
        </is>
      </c>
    </row>
    <row r="30632">
      <c r="A30632" t="inlineStr">
        <is>
          <t>kartograph.py</t>
        </is>
      </c>
      <c r="B30632" t="inlineStr">
        <is>
          <t>f547ca8f36db98a0e920109169a2c074f11f6a24</t>
        </is>
      </c>
      <c r="C30632" t="inlineStr">
        <is>
          <t>2014-03-27 03:57:55+00:00</t>
        </is>
      </c>
      <c r="D30632" t="inlineStr">
        <is>
          <t>add</t>
        </is>
      </c>
      <c r="E30632" t="inlineStr">
        <is>
          <t>GDAL</t>
        </is>
      </c>
      <c r="F30632" t="inlineStr"/>
      <c r="G30632" t="inlineStr"/>
      <c r="H30632" t="inlineStr"/>
    </row>
    <row r="30633">
      <c r="A30633" t="inlineStr">
        <is>
          <t>kartograph.py</t>
        </is>
      </c>
      <c r="B30633" t="inlineStr">
        <is>
          <t>f547ca8f36db98a0e920109169a2c074f11f6a24</t>
        </is>
      </c>
      <c r="C30633" t="inlineStr">
        <is>
          <t>2014-03-27 03:57:55+00:00</t>
        </is>
      </c>
      <c r="D30633" t="inlineStr">
        <is>
          <t>add</t>
        </is>
      </c>
      <c r="E30633" t="inlineStr">
        <is>
          <t>shapely</t>
        </is>
      </c>
      <c r="F30633" t="inlineStr">
        <is>
          <t>&gt;=1.0.14</t>
        </is>
      </c>
      <c r="G30633" t="inlineStr"/>
      <c r="H30633" t="inlineStr"/>
    </row>
    <row r="30634">
      <c r="A30634" t="inlineStr">
        <is>
          <t>kartograph.py</t>
        </is>
      </c>
      <c r="B30634" t="inlineStr">
        <is>
          <t>f547ca8f36db98a0e920109169a2c074f11f6a24</t>
        </is>
      </c>
      <c r="C30634" t="inlineStr">
        <is>
          <t>2014-03-27 03:57:55+00:00</t>
        </is>
      </c>
      <c r="D30634" t="inlineStr">
        <is>
          <t>add</t>
        </is>
      </c>
      <c r="E30634" t="inlineStr">
        <is>
          <t>pyshp</t>
        </is>
      </c>
      <c r="F30634" t="inlineStr"/>
      <c r="G30634" t="inlineStr"/>
      <c r="H30634" t="inlineStr"/>
    </row>
    <row r="30635">
      <c r="A30635" t="inlineStr">
        <is>
          <t>kartograph.py</t>
        </is>
      </c>
      <c r="B30635" t="inlineStr">
        <is>
          <t>f547ca8f36db98a0e920109169a2c074f11f6a24</t>
        </is>
      </c>
      <c r="C30635" t="inlineStr">
        <is>
          <t>2014-03-27 03:57:55+00:00</t>
        </is>
      </c>
      <c r="D30635" t="inlineStr">
        <is>
          <t>add</t>
        </is>
      </c>
      <c r="E30635" t="inlineStr">
        <is>
          <t>pyyaml</t>
        </is>
      </c>
      <c r="F30635" t="inlineStr"/>
      <c r="G30635" t="inlineStr"/>
      <c r="H30635" t="inlineStr"/>
    </row>
    <row r="30636">
      <c r="A30636" t="inlineStr">
        <is>
          <t>kartograph.py</t>
        </is>
      </c>
      <c r="B30636" t="inlineStr">
        <is>
          <t>f547ca8f36db98a0e920109169a2c074f11f6a24</t>
        </is>
      </c>
      <c r="C30636" t="inlineStr">
        <is>
          <t>2014-03-27 03:57:55+00:00</t>
        </is>
      </c>
      <c r="D30636" t="inlineStr">
        <is>
          <t>add</t>
        </is>
      </c>
      <c r="E30636" t="inlineStr">
        <is>
          <t>pykml</t>
        </is>
      </c>
      <c r="F30636" t="inlineStr"/>
      <c r="G30636" t="inlineStr"/>
      <c r="H30636" t="inlineStr"/>
    </row>
    <row r="30637">
      <c r="A30637" t="inlineStr">
        <is>
          <t>kartograph.py</t>
        </is>
      </c>
      <c r="B30637" t="inlineStr">
        <is>
          <t>f547ca8f36db98a0e920109169a2c074f11f6a24</t>
        </is>
      </c>
      <c r="C30637" t="inlineStr">
        <is>
          <t>2014-03-27 03:57:55+00:00</t>
        </is>
      </c>
      <c r="D30637" t="inlineStr">
        <is>
          <t>add</t>
        </is>
      </c>
      <c r="E30637" t="inlineStr">
        <is>
          <t>pyproj</t>
        </is>
      </c>
      <c r="F30637" t="inlineStr"/>
      <c r="G30637" t="inlineStr"/>
      <c r="H30637" t="inlineStr"/>
    </row>
    <row r="30638">
      <c r="A30638" t="inlineStr">
        <is>
          <t>kartograph.py</t>
        </is>
      </c>
      <c r="B30638" t="inlineStr">
        <is>
          <t>f547ca8f36db98a0e920109169a2c074f11f6a24</t>
        </is>
      </c>
      <c r="C30638" t="inlineStr">
        <is>
          <t>2014-03-27 03:57:55+00:00</t>
        </is>
      </c>
      <c r="D30638" t="inlineStr">
        <is>
          <t>add</t>
        </is>
      </c>
      <c r="E30638" t="inlineStr">
        <is>
          <t>lxml</t>
        </is>
      </c>
      <c r="F30638" t="inlineStr"/>
      <c r="G30638" t="inlineStr"/>
      <c r="H30638" t="inlineStr"/>
    </row>
    <row r="30639">
      <c r="A30639" t="inlineStr">
        <is>
          <t>kartograph.py</t>
        </is>
      </c>
      <c r="B30639" t="inlineStr">
        <is>
          <t>f547ca8f36db98a0e920109169a2c074f11f6a24</t>
        </is>
      </c>
      <c r="C30639" t="inlineStr">
        <is>
          <t>2014-03-27 03:57:55+00:00</t>
        </is>
      </c>
      <c r="D30639" t="inlineStr">
        <is>
          <t>add</t>
        </is>
      </c>
      <c r="E30639" t="inlineStr">
        <is>
          <t>ordereddict</t>
        </is>
      </c>
      <c r="F30639" t="inlineStr"/>
      <c r="G30639" t="inlineStr"/>
      <c r="H30639" t="inlineStr"/>
    </row>
    <row r="30640">
      <c r="A30640" t="inlineStr">
        <is>
          <t>kartograph.py</t>
        </is>
      </c>
      <c r="B30640" t="inlineStr">
        <is>
          <t>f547ca8f36db98a0e920109169a2c074f11f6a24</t>
        </is>
      </c>
      <c r="C30640" t="inlineStr">
        <is>
          <t>2014-03-27 03:57:55+00:00</t>
        </is>
      </c>
      <c r="D30640" t="inlineStr">
        <is>
          <t>add</t>
        </is>
      </c>
      <c r="E30640" t="inlineStr">
        <is>
          <t>tinycss</t>
        </is>
      </c>
      <c r="F30640" t="inlineStr"/>
      <c r="G30640" t="inlineStr"/>
      <c r="H30640" t="inlineStr"/>
    </row>
    <row r="30641">
      <c r="A30641" t="inlineStr">
        <is>
          <t>kartograph.py</t>
        </is>
      </c>
      <c r="B30641" t="inlineStr">
        <is>
          <t>f547ca8f36db98a0e920109169a2c074f11f6a24</t>
        </is>
      </c>
      <c r="C30641" t="inlineStr">
        <is>
          <t>2014-03-27 03:57:55+00:00</t>
        </is>
      </c>
      <c r="D30641" t="inlineStr">
        <is>
          <t>add</t>
        </is>
      </c>
      <c r="E30641" t="inlineStr">
        <is>
          <t>argparse</t>
        </is>
      </c>
      <c r="F30641" t="inlineStr"/>
      <c r="G30641" t="inlineStr"/>
      <c r="H30641" t="inlineStr"/>
    </row>
    <row r="30642">
      <c r="A30642" t="inlineStr">
        <is>
          <t>pecan</t>
        </is>
      </c>
      <c r="B30642" t="inlineStr">
        <is>
          <t>5f6f75a76f603397c0e2374bfefeb4f58526ecff</t>
        </is>
      </c>
      <c r="C30642" t="inlineStr">
        <is>
          <t>2013-05-08 18:05:46+00:00</t>
        </is>
      </c>
      <c r="D30642" t="inlineStr">
        <is>
          <t>verchange</t>
        </is>
      </c>
      <c r="E30642" t="inlineStr">
        <is>
          <t>simplegeneric</t>
        </is>
      </c>
      <c r="F30642">
        <f>=0.8.1</f>
        <v/>
      </c>
      <c r="G30642" t="inlineStr">
        <is>
          <t>simplegeneric</t>
        </is>
      </c>
      <c r="H30642">
        <f>=0.8</f>
        <v/>
      </c>
    </row>
    <row r="30643">
      <c r="A30643" t="inlineStr">
        <is>
          <t>pecan</t>
        </is>
      </c>
      <c r="B30643" t="inlineStr">
        <is>
          <t>5f6f75a76f603397c0e2374bfefeb4f58526ecff</t>
        </is>
      </c>
      <c r="C30643" t="inlineStr">
        <is>
          <t>2013-05-08 18:05:46+00:00</t>
        </is>
      </c>
      <c r="D30643" t="inlineStr">
        <is>
          <t>rem</t>
        </is>
      </c>
      <c r="E30643" t="inlineStr"/>
      <c r="F30643" t="inlineStr"/>
      <c r="G30643" t="inlineStr">
        <is>
          <t>wsgiref</t>
        </is>
      </c>
      <c r="H30643">
        <f>=0.1.2</f>
        <v/>
      </c>
    </row>
    <row r="30644">
      <c r="A30644" t="inlineStr">
        <is>
          <t>pecan</t>
        </is>
      </c>
      <c r="B30644" t="inlineStr">
        <is>
          <t>8839daaf4aec1dd853c4198ae55af1dbefaa1fd5</t>
        </is>
      </c>
      <c r="C30644" t="inlineStr">
        <is>
          <t>2013-09-27 14:41:17+00:00</t>
        </is>
      </c>
      <c r="D30644" t="inlineStr">
        <is>
          <t>verchange</t>
        </is>
      </c>
      <c r="E30644" t="inlineStr">
        <is>
          <t>WebTest</t>
        </is>
      </c>
      <c r="F30644" t="inlineStr">
        <is>
          <t>&gt;=1.3.1</t>
        </is>
      </c>
      <c r="G30644" t="inlineStr">
        <is>
          <t>WebTest</t>
        </is>
      </c>
      <c r="H30644">
        <f>=1.3.3</f>
        <v/>
      </c>
    </row>
    <row r="30645">
      <c r="A30645" t="inlineStr">
        <is>
          <t>pecan</t>
        </is>
      </c>
      <c r="B30645" t="inlineStr">
        <is>
          <t>8839daaf4aec1dd853c4198ae55af1dbefaa1fd5</t>
        </is>
      </c>
      <c r="C30645" t="inlineStr">
        <is>
          <t>2013-09-27 14:41:17+00:00</t>
        </is>
      </c>
      <c r="D30645" t="inlineStr">
        <is>
          <t>verchange</t>
        </is>
      </c>
      <c r="E30645" t="inlineStr">
        <is>
          <t>Mako</t>
        </is>
      </c>
      <c r="F30645" t="inlineStr">
        <is>
          <t>&gt;=0.4.0</t>
        </is>
      </c>
      <c r="G30645" t="inlineStr">
        <is>
          <t>Mako</t>
        </is>
      </c>
      <c r="H30645">
        <f>=0.6.2</f>
        <v/>
      </c>
    </row>
    <row r="30646">
      <c r="A30646" t="inlineStr">
        <is>
          <t>pecan</t>
        </is>
      </c>
      <c r="B30646" t="inlineStr">
        <is>
          <t>8839daaf4aec1dd853c4198ae55af1dbefaa1fd5</t>
        </is>
      </c>
      <c r="C30646" t="inlineStr">
        <is>
          <t>2013-09-27 14:41:17+00:00</t>
        </is>
      </c>
      <c r="D30646" t="inlineStr">
        <is>
          <t>verchange</t>
        </is>
      </c>
      <c r="E30646" t="inlineStr">
        <is>
          <t>WebOb</t>
        </is>
      </c>
      <c r="F30646" t="inlineStr">
        <is>
          <t>&gt;=1.2dev</t>
        </is>
      </c>
      <c r="G30646" t="inlineStr">
        <is>
          <t>WebOb</t>
        </is>
      </c>
      <c r="H30646">
        <f>=1.2b3</f>
        <v/>
      </c>
    </row>
    <row r="30647">
      <c r="A30647" t="inlineStr">
        <is>
          <t>pecan</t>
        </is>
      </c>
      <c r="B30647" t="inlineStr">
        <is>
          <t>8839daaf4aec1dd853c4198ae55af1dbefaa1fd5</t>
        </is>
      </c>
      <c r="C30647" t="inlineStr">
        <is>
          <t>2013-09-27 14:41:17+00:00</t>
        </is>
      </c>
      <c r="D30647" t="inlineStr">
        <is>
          <t>add</t>
        </is>
      </c>
      <c r="E30647" t="inlineStr">
        <is>
          <t>six</t>
        </is>
      </c>
      <c r="F30647" t="inlineStr"/>
      <c r="G30647" t="inlineStr"/>
      <c r="H30647" t="inlineStr"/>
    </row>
    <row r="30648">
      <c r="A30648" t="inlineStr">
        <is>
          <t>pecan</t>
        </is>
      </c>
      <c r="B30648" t="inlineStr">
        <is>
          <t>8839daaf4aec1dd853c4198ae55af1dbefaa1fd5</t>
        </is>
      </c>
      <c r="C30648" t="inlineStr">
        <is>
          <t>2013-09-27 14:41:17+00:00</t>
        </is>
      </c>
      <c r="D30648" t="inlineStr">
        <is>
          <t>rem</t>
        </is>
      </c>
      <c r="E30648" t="inlineStr"/>
      <c r="F30648" t="inlineStr"/>
      <c r="G30648" t="inlineStr">
        <is>
          <t>MarkupSafe</t>
        </is>
      </c>
      <c r="H30648">
        <f>=0.15</f>
        <v/>
      </c>
    </row>
    <row r="30649">
      <c r="A30649" t="inlineStr">
        <is>
          <t>pecan</t>
        </is>
      </c>
      <c r="B30649" t="inlineStr">
        <is>
          <t>8839daaf4aec1dd853c4198ae55af1dbefaa1fd5</t>
        </is>
      </c>
      <c r="C30649" t="inlineStr">
        <is>
          <t>2013-09-27 14:41:17+00:00</t>
        </is>
      </c>
      <c r="D30649" t="inlineStr">
        <is>
          <t>rem</t>
        </is>
      </c>
      <c r="E30649" t="inlineStr"/>
      <c r="F30649" t="inlineStr"/>
      <c r="G30649" t="inlineStr">
        <is>
          <t>simplegeneric</t>
        </is>
      </c>
      <c r="H30649">
        <f>=0.8.1</f>
        <v/>
      </c>
    </row>
    <row r="30650">
      <c r="A30650" t="inlineStr">
        <is>
          <t>pecan</t>
        </is>
      </c>
      <c r="B30650" t="inlineStr">
        <is>
          <t>89ad91c9989e41bae23be2c85d4fbd8b354441c2</t>
        </is>
      </c>
      <c r="C30650" t="inlineStr">
        <is>
          <t>2014-04-02 15:23:32+00:00</t>
        </is>
      </c>
      <c r="D30650" t="inlineStr">
        <is>
          <t>add</t>
        </is>
      </c>
      <c r="E30650" t="inlineStr">
        <is>
          <t>logutils</t>
        </is>
      </c>
      <c r="F30650" t="inlineStr">
        <is>
          <t>&gt;=0.3</t>
        </is>
      </c>
      <c r="G30650" t="inlineStr"/>
      <c r="H30650" t="inlineStr"/>
    </row>
    <row r="30651">
      <c r="A30651" t="inlineStr">
        <is>
          <t>pecan</t>
        </is>
      </c>
      <c r="B30651" t="inlineStr">
        <is>
          <t>fe8d59a97c5bbebb42a554375654a455be29089f</t>
        </is>
      </c>
      <c r="C30651" t="inlineStr">
        <is>
          <t>2018-01-29 21:57:08+00:00</t>
        </is>
      </c>
      <c r="D30651" t="inlineStr">
        <is>
          <t>verchange</t>
        </is>
      </c>
      <c r="E30651" t="inlineStr">
        <is>
          <t>WebOb</t>
        </is>
      </c>
      <c r="F30651" t="inlineStr">
        <is>
          <t>&gt;=1.2dev;&lt;1.8</t>
        </is>
      </c>
      <c r="G30651" t="inlineStr">
        <is>
          <t>WebOb</t>
        </is>
      </c>
      <c r="H30651" t="inlineStr">
        <is>
          <t>&gt;=1.2dev</t>
        </is>
      </c>
    </row>
    <row r="30652">
      <c r="A30652" t="inlineStr">
        <is>
          <t>pecan</t>
        </is>
      </c>
      <c r="B30652" t="inlineStr">
        <is>
          <t>da15e06d783e2cf569b39ba506e68e4e1e85568d</t>
        </is>
      </c>
      <c r="C30652" t="inlineStr">
        <is>
          <t>2018-01-31 15:27:59+00:00</t>
        </is>
      </c>
      <c r="D30652" t="inlineStr">
        <is>
          <t>verchange</t>
        </is>
      </c>
      <c r="E30652" t="inlineStr">
        <is>
          <t>WebOb</t>
        </is>
      </c>
      <c r="F30652" t="inlineStr">
        <is>
          <t>&gt;=1.2dev</t>
        </is>
      </c>
      <c r="G30652" t="inlineStr">
        <is>
          <t>WebOb</t>
        </is>
      </c>
      <c r="H30652" t="inlineStr">
        <is>
          <t>&gt;=1.2dev;&lt;1.8</t>
        </is>
      </c>
    </row>
    <row r="30653">
      <c r="A30653" t="inlineStr">
        <is>
          <t>pecan</t>
        </is>
      </c>
      <c r="B30653" t="inlineStr">
        <is>
          <t>fab669a44e3463dfd45d65584fa7e6dbce9ff880</t>
        </is>
      </c>
      <c r="C30653" t="inlineStr">
        <is>
          <t>2020-07-30 16:26:04+00:00</t>
        </is>
      </c>
      <c r="D30653" t="inlineStr">
        <is>
          <t>verchange</t>
        </is>
      </c>
      <c r="E30653" t="inlineStr">
        <is>
          <t>WebOb</t>
        </is>
      </c>
      <c r="F30653" t="inlineStr">
        <is>
          <t>&gt;=1.8</t>
        </is>
      </c>
      <c r="G30653" t="inlineStr">
        <is>
          <t>WebOb</t>
        </is>
      </c>
      <c r="H30653" t="inlineStr">
        <is>
          <t>&gt;=1.2dev</t>
        </is>
      </c>
    </row>
    <row r="30654">
      <c r="A30654" t="inlineStr">
        <is>
          <t>trainline-python</t>
        </is>
      </c>
      <c r="B30654" t="inlineStr">
        <is>
          <t>b286a775936b4451a348500020d30383db82ec9f</t>
        </is>
      </c>
      <c r="C30654" t="inlineStr">
        <is>
          <t>2018-09-02 22:05:42+00:00</t>
        </is>
      </c>
      <c r="D30654" t="inlineStr">
        <is>
          <t>verchange</t>
        </is>
      </c>
      <c r="E30654" t="inlineStr">
        <is>
          <t>pytz</t>
        </is>
      </c>
      <c r="F30654" t="inlineStr">
        <is>
          <t>&gt;=2018.5</t>
        </is>
      </c>
      <c r="G30654" t="inlineStr">
        <is>
          <t>pytz</t>
        </is>
      </c>
      <c r="H30654" t="inlineStr">
        <is>
          <t>&gt;=2018.5</t>
        </is>
      </c>
    </row>
    <row r="30655">
      <c r="A30655" t="inlineStr">
        <is>
          <t>trainline-python</t>
        </is>
      </c>
      <c r="B30655" t="inlineStr">
        <is>
          <t>b286a775936b4451a348500020d30383db82ec9f</t>
        </is>
      </c>
      <c r="C30655" t="inlineStr">
        <is>
          <t>2018-09-02 22:05:42+00:00</t>
        </is>
      </c>
      <c r="D30655" t="inlineStr">
        <is>
          <t>add</t>
        </is>
      </c>
      <c r="E30655" t="inlineStr">
        <is>
          <t>pandas</t>
        </is>
      </c>
      <c r="F30655" t="inlineStr">
        <is>
          <t>&gt;=0.23.4</t>
        </is>
      </c>
      <c r="G30655" t="inlineStr"/>
      <c r="H30655" t="inlineStr"/>
    </row>
    <row r="30656">
      <c r="A30656" t="inlineStr">
        <is>
          <t>trainline-python</t>
        </is>
      </c>
      <c r="B30656" t="inlineStr">
        <is>
          <t>9e16b4c312103806a5f0f111c1fd578033970750</t>
        </is>
      </c>
      <c r="C30656" t="inlineStr">
        <is>
          <t>2019-01-01 22:33:07+00:00</t>
        </is>
      </c>
      <c r="D30656" t="inlineStr">
        <is>
          <t>verchange</t>
        </is>
      </c>
      <c r="E30656" t="inlineStr">
        <is>
          <t>pytz</t>
        </is>
      </c>
      <c r="F30656" t="inlineStr">
        <is>
          <t>&gt;=2018.5</t>
        </is>
      </c>
      <c r="G30656" t="inlineStr">
        <is>
          <t>pytz</t>
        </is>
      </c>
      <c r="H30656" t="inlineStr">
        <is>
          <t>&gt;=2018.5</t>
        </is>
      </c>
    </row>
    <row r="30657">
      <c r="A30657" t="inlineStr">
        <is>
          <t>trainline-python</t>
        </is>
      </c>
      <c r="B30657" t="inlineStr">
        <is>
          <t>9e16b4c312103806a5f0f111c1fd578033970750</t>
        </is>
      </c>
      <c r="C30657" t="inlineStr">
        <is>
          <t>2019-01-01 22:33:07+00:00</t>
        </is>
      </c>
      <c r="D30657" t="inlineStr">
        <is>
          <t>rem</t>
        </is>
      </c>
      <c r="E30657" t="inlineStr"/>
      <c r="F30657" t="inlineStr"/>
      <c r="G30657" t="inlineStr">
        <is>
          <t>pandas</t>
        </is>
      </c>
      <c r="H30657" t="inlineStr">
        <is>
          <t>&gt;=0.23.4</t>
        </is>
      </c>
    </row>
    <row r="30658">
      <c r="A30658" t="inlineStr">
        <is>
          <t>artikcloud-python</t>
        </is>
      </c>
      <c r="B30658" t="inlineStr">
        <is>
          <t>33af662757d3395cb01eb08b823c31193c826e73</t>
        </is>
      </c>
      <c r="C30658" t="inlineStr">
        <is>
          <t>2016-08-25 22:02:22+00:00</t>
        </is>
      </c>
      <c r="D30658" t="inlineStr">
        <is>
          <t>add</t>
        </is>
      </c>
      <c r="E30658" t="inlineStr">
        <is>
          <t>certifi</t>
        </is>
      </c>
      <c r="F30658" t="inlineStr">
        <is>
          <t>&gt;=14.05.14</t>
        </is>
      </c>
      <c r="G30658" t="inlineStr"/>
      <c r="H30658" t="inlineStr"/>
    </row>
    <row r="30659">
      <c r="A30659" t="inlineStr">
        <is>
          <t>artikcloud-python</t>
        </is>
      </c>
      <c r="B30659" t="inlineStr">
        <is>
          <t>33af662757d3395cb01eb08b823c31193c826e73</t>
        </is>
      </c>
      <c r="C30659" t="inlineStr">
        <is>
          <t>2016-08-25 22:02:22+00:00</t>
        </is>
      </c>
      <c r="D30659" t="inlineStr">
        <is>
          <t>add</t>
        </is>
      </c>
      <c r="E30659" t="inlineStr">
        <is>
          <t>six</t>
        </is>
      </c>
      <c r="F30659">
        <f>=1.8.0</f>
        <v/>
      </c>
      <c r="G30659" t="inlineStr"/>
      <c r="H30659" t="inlineStr"/>
    </row>
    <row r="30660">
      <c r="A30660" t="inlineStr">
        <is>
          <t>artikcloud-python</t>
        </is>
      </c>
      <c r="B30660" t="inlineStr">
        <is>
          <t>33af662757d3395cb01eb08b823c31193c826e73</t>
        </is>
      </c>
      <c r="C30660" t="inlineStr">
        <is>
          <t>2016-08-25 22:02:22+00:00</t>
        </is>
      </c>
      <c r="D30660" t="inlineStr">
        <is>
          <t>add</t>
        </is>
      </c>
      <c r="E30660" t="inlineStr">
        <is>
          <t>python_dateutil</t>
        </is>
      </c>
      <c r="F30660" t="inlineStr">
        <is>
          <t>&gt;=2.5.3</t>
        </is>
      </c>
      <c r="G30660" t="inlineStr"/>
      <c r="H30660" t="inlineStr"/>
    </row>
    <row r="30661">
      <c r="A30661" t="inlineStr">
        <is>
          <t>artikcloud-python</t>
        </is>
      </c>
      <c r="B30661" t="inlineStr">
        <is>
          <t>33af662757d3395cb01eb08b823c31193c826e73</t>
        </is>
      </c>
      <c r="C30661" t="inlineStr">
        <is>
          <t>2016-08-25 22:02:22+00:00</t>
        </is>
      </c>
      <c r="D30661" t="inlineStr">
        <is>
          <t>add</t>
        </is>
      </c>
      <c r="E30661" t="inlineStr">
        <is>
          <t>setuptools</t>
        </is>
      </c>
      <c r="F30661" t="inlineStr">
        <is>
          <t>&gt;=21.0.0</t>
        </is>
      </c>
      <c r="G30661" t="inlineStr"/>
      <c r="H30661" t="inlineStr"/>
    </row>
    <row r="30662">
      <c r="A30662" t="inlineStr">
        <is>
          <t>artikcloud-python</t>
        </is>
      </c>
      <c r="B30662" t="inlineStr">
        <is>
          <t>33af662757d3395cb01eb08b823c31193c826e73</t>
        </is>
      </c>
      <c r="C30662" t="inlineStr">
        <is>
          <t>2016-08-25 22:02:22+00:00</t>
        </is>
      </c>
      <c r="D30662" t="inlineStr">
        <is>
          <t>add</t>
        </is>
      </c>
      <c r="E30662" t="inlineStr">
        <is>
          <t>urllib3</t>
        </is>
      </c>
      <c r="F30662" t="inlineStr">
        <is>
          <t>&gt;=1.15.1</t>
        </is>
      </c>
      <c r="G30662" t="inlineStr"/>
      <c r="H30662" t="inlineStr"/>
    </row>
    <row r="30663">
      <c r="A30663" t="inlineStr">
        <is>
          <t>artikcloud-python</t>
        </is>
      </c>
      <c r="B30663" t="inlineStr">
        <is>
          <t>d4bd98bed17fa16c0adc113896aa071f46fc90e7</t>
        </is>
      </c>
      <c r="C30663" t="inlineStr">
        <is>
          <t>2017-02-26 22:58:20+00:00</t>
        </is>
      </c>
      <c r="D30663" t="inlineStr">
        <is>
          <t>add</t>
        </is>
      </c>
      <c r="E30663" t="inlineStr">
        <is>
          <t>randomize</t>
        </is>
      </c>
      <c r="F30663" t="inlineStr"/>
      <c r="G30663" t="inlineStr"/>
      <c r="H30663" t="inlineStr"/>
    </row>
    <row r="30664">
      <c r="A30664" t="inlineStr">
        <is>
          <t>artikcloud-python</t>
        </is>
      </c>
      <c r="B30664" t="inlineStr">
        <is>
          <t>c04b3a8ad0da6a159589117876898026b182967a</t>
        </is>
      </c>
      <c r="C30664" t="inlineStr">
        <is>
          <t>2017-08-16 15:35:49+00:00</t>
        </is>
      </c>
      <c r="D30664" t="inlineStr">
        <is>
          <t>verchange</t>
        </is>
      </c>
      <c r="E30664" t="inlineStr">
        <is>
          <t>six</t>
        </is>
      </c>
      <c r="F30664" t="inlineStr">
        <is>
          <t>&gt;=1.10</t>
        </is>
      </c>
      <c r="G30664" t="inlineStr">
        <is>
          <t>six</t>
        </is>
      </c>
      <c r="H30664">
        <f>=1.8.0</f>
        <v/>
      </c>
    </row>
    <row r="30665">
      <c r="A30665" t="inlineStr">
        <is>
          <t>artikcloud-python</t>
        </is>
      </c>
      <c r="B30665" t="inlineStr">
        <is>
          <t>c04b3a8ad0da6a159589117876898026b182967a</t>
        </is>
      </c>
      <c r="C30665" t="inlineStr">
        <is>
          <t>2017-08-16 15:35:49+00:00</t>
        </is>
      </c>
      <c r="D30665" t="inlineStr">
        <is>
          <t>rem</t>
        </is>
      </c>
      <c r="E30665" t="inlineStr"/>
      <c r="F30665" t="inlineStr"/>
      <c r="G30665" t="inlineStr">
        <is>
          <t>randomize</t>
        </is>
      </c>
      <c r="H30665" t="inlineStr"/>
    </row>
    <row r="30666">
      <c r="A30666" t="inlineStr">
        <is>
          <t>eralchemy</t>
        </is>
      </c>
      <c r="B30666" t="inlineStr">
        <is>
          <t>74ebb9bf5e21d9110cd8a7dd3dc986c8c29a4d8f</t>
        </is>
      </c>
      <c r="C30666" t="inlineStr">
        <is>
          <t>2016-06-18 14:14:27+00:00</t>
        </is>
      </c>
      <c r="D30666" t="inlineStr">
        <is>
          <t>verchange</t>
        </is>
      </c>
      <c r="E30666" t="inlineStr">
        <is>
          <t>coverage</t>
        </is>
      </c>
      <c r="F30666">
        <f>=4.1</f>
        <v/>
      </c>
      <c r="G30666" t="inlineStr">
        <is>
          <t>coverage</t>
        </is>
      </c>
      <c r="H30666">
        <f>=3.7.1</f>
        <v/>
      </c>
    </row>
    <row r="30667">
      <c r="A30667" t="inlineStr">
        <is>
          <t>eralchemy</t>
        </is>
      </c>
      <c r="B30667" t="inlineStr">
        <is>
          <t>74ebb9bf5e21d9110cd8a7dd3dc986c8c29a4d8f</t>
        </is>
      </c>
      <c r="C30667" t="inlineStr">
        <is>
          <t>2016-06-18 14:14:27+00:00</t>
        </is>
      </c>
      <c r="D30667" t="inlineStr">
        <is>
          <t>verchange</t>
        </is>
      </c>
      <c r="E30667" t="inlineStr">
        <is>
          <t>SQLAlchemy</t>
        </is>
      </c>
      <c r="F30667">
        <f>=1.0.13</f>
        <v/>
      </c>
      <c r="G30667" t="inlineStr">
        <is>
          <t>SQLAlchemy</t>
        </is>
      </c>
      <c r="H30667">
        <f>=1.0.3</f>
        <v/>
      </c>
    </row>
    <row r="30668">
      <c r="A30668" t="inlineStr">
        <is>
          <t>eralchemy</t>
        </is>
      </c>
      <c r="B30668" t="inlineStr">
        <is>
          <t>74ebb9bf5e21d9110cd8a7dd3dc986c8c29a4d8f</t>
        </is>
      </c>
      <c r="C30668" t="inlineStr">
        <is>
          <t>2016-06-18 14:14:27+00:00</t>
        </is>
      </c>
      <c r="D30668" t="inlineStr">
        <is>
          <t>verchange</t>
        </is>
      </c>
      <c r="E30668" t="inlineStr">
        <is>
          <t>pygraphviz</t>
        </is>
      </c>
      <c r="F30668">
        <f>=1.3.1</f>
        <v/>
      </c>
      <c r="G30668" t="inlineStr">
        <is>
          <t>pygraphviz</t>
        </is>
      </c>
      <c r="H30668">
        <f>=1.2</f>
        <v/>
      </c>
    </row>
    <row r="30669">
      <c r="A30669" t="inlineStr">
        <is>
          <t>eralchemy</t>
        </is>
      </c>
      <c r="B30669" t="inlineStr">
        <is>
          <t>74ebb9bf5e21d9110cd8a7dd3dc986c8c29a4d8f</t>
        </is>
      </c>
      <c r="C30669" t="inlineStr">
        <is>
          <t>2016-06-18 14:14:27+00:00</t>
        </is>
      </c>
      <c r="D30669" t="inlineStr">
        <is>
          <t>add</t>
        </is>
      </c>
      <c r="E30669" t="inlineStr">
        <is>
          <t>Flask</t>
        </is>
      </c>
      <c r="F30669">
        <f>=0.11.1</f>
        <v/>
      </c>
      <c r="G30669" t="inlineStr"/>
      <c r="H30669" t="inlineStr"/>
    </row>
    <row r="30670">
      <c r="A30670" t="inlineStr">
        <is>
          <t>eralchemy</t>
        </is>
      </c>
      <c r="B30670" t="inlineStr">
        <is>
          <t>74ebb9bf5e21d9110cd8a7dd3dc986c8c29a4d8f</t>
        </is>
      </c>
      <c r="C30670" t="inlineStr">
        <is>
          <t>2016-06-18 14:14:27+00:00</t>
        </is>
      </c>
      <c r="D30670" t="inlineStr">
        <is>
          <t>add</t>
        </is>
      </c>
      <c r="E30670" t="inlineStr">
        <is>
          <t>Flask-SQLAlchemy</t>
        </is>
      </c>
      <c r="F30670">
        <f>=2.1</f>
        <v/>
      </c>
      <c r="G30670" t="inlineStr"/>
      <c r="H30670" t="inlineStr"/>
    </row>
    <row r="30671">
      <c r="A30671" t="inlineStr">
        <is>
          <t>eralchemy</t>
        </is>
      </c>
      <c r="B30671" t="inlineStr">
        <is>
          <t>74ebb9bf5e21d9110cd8a7dd3dc986c8c29a4d8f</t>
        </is>
      </c>
      <c r="C30671" t="inlineStr">
        <is>
          <t>2016-06-18 14:14:27+00:00</t>
        </is>
      </c>
      <c r="D30671" t="inlineStr">
        <is>
          <t>add</t>
        </is>
      </c>
      <c r="E30671" t="inlineStr">
        <is>
          <t>itsdangerous</t>
        </is>
      </c>
      <c r="F30671">
        <f>=0.24</f>
        <v/>
      </c>
      <c r="G30671" t="inlineStr"/>
      <c r="H30671" t="inlineStr"/>
    </row>
    <row r="30672">
      <c r="A30672" t="inlineStr">
        <is>
          <t>eralchemy</t>
        </is>
      </c>
      <c r="B30672" t="inlineStr">
        <is>
          <t>74ebb9bf5e21d9110cd8a7dd3dc986c8c29a4d8f</t>
        </is>
      </c>
      <c r="C30672" t="inlineStr">
        <is>
          <t>2016-06-18 14:14:27+00:00</t>
        </is>
      </c>
      <c r="D30672" t="inlineStr">
        <is>
          <t>add</t>
        </is>
      </c>
      <c r="E30672" t="inlineStr">
        <is>
          <t>Jinja2</t>
        </is>
      </c>
      <c r="F30672">
        <f>=2.8</f>
        <v/>
      </c>
      <c r="G30672" t="inlineStr"/>
      <c r="H30672" t="inlineStr"/>
    </row>
    <row r="30673">
      <c r="A30673" t="inlineStr">
        <is>
          <t>eralchemy</t>
        </is>
      </c>
      <c r="B30673" t="inlineStr">
        <is>
          <t>74ebb9bf5e21d9110cd8a7dd3dc986c8c29a4d8f</t>
        </is>
      </c>
      <c r="C30673" t="inlineStr">
        <is>
          <t>2016-06-18 14:14:27+00:00</t>
        </is>
      </c>
      <c r="D30673" t="inlineStr">
        <is>
          <t>add</t>
        </is>
      </c>
      <c r="E30673" t="inlineStr">
        <is>
          <t>MarkupSafe</t>
        </is>
      </c>
      <c r="F30673">
        <f>=0.23</f>
        <v/>
      </c>
      <c r="G30673" t="inlineStr"/>
      <c r="H30673" t="inlineStr"/>
    </row>
    <row r="30674">
      <c r="A30674" t="inlineStr">
        <is>
          <t>eralchemy</t>
        </is>
      </c>
      <c r="B30674" t="inlineStr">
        <is>
          <t>74ebb9bf5e21d9110cd8a7dd3dc986c8c29a4d8f</t>
        </is>
      </c>
      <c r="C30674" t="inlineStr">
        <is>
          <t>2016-06-18 14:14:27+00:00</t>
        </is>
      </c>
      <c r="D30674" t="inlineStr">
        <is>
          <t>add</t>
        </is>
      </c>
      <c r="E30674" t="inlineStr">
        <is>
          <t>pluggy</t>
        </is>
      </c>
      <c r="F30674">
        <f>=0.3.1</f>
        <v/>
      </c>
      <c r="G30674" t="inlineStr"/>
      <c r="H30674" t="inlineStr"/>
    </row>
    <row r="30675">
      <c r="A30675" t="inlineStr">
        <is>
          <t>eralchemy</t>
        </is>
      </c>
      <c r="B30675" t="inlineStr">
        <is>
          <t>74ebb9bf5e21d9110cd8a7dd3dc986c8c29a4d8f</t>
        </is>
      </c>
      <c r="C30675" t="inlineStr">
        <is>
          <t>2016-06-18 14:14:27+00:00</t>
        </is>
      </c>
      <c r="D30675" t="inlineStr">
        <is>
          <t>add</t>
        </is>
      </c>
      <c r="E30675" t="inlineStr">
        <is>
          <t>psycopg2</t>
        </is>
      </c>
      <c r="F30675">
        <f>=2.6.1</f>
        <v/>
      </c>
      <c r="G30675" t="inlineStr"/>
      <c r="H30675" t="inlineStr"/>
    </row>
    <row r="30676">
      <c r="A30676" t="inlineStr">
        <is>
          <t>eralchemy</t>
        </is>
      </c>
      <c r="B30676" t="inlineStr">
        <is>
          <t>74ebb9bf5e21d9110cd8a7dd3dc986c8c29a4d8f</t>
        </is>
      </c>
      <c r="C30676" t="inlineStr">
        <is>
          <t>2016-06-18 14:14:27+00:00</t>
        </is>
      </c>
      <c r="D30676" t="inlineStr">
        <is>
          <t>add</t>
        </is>
      </c>
      <c r="E30676" t="inlineStr">
        <is>
          <t>py</t>
        </is>
      </c>
      <c r="F30676">
        <f>=1.4.31</f>
        <v/>
      </c>
      <c r="G30676" t="inlineStr"/>
      <c r="H30676" t="inlineStr"/>
    </row>
    <row r="30677">
      <c r="A30677" t="inlineStr">
        <is>
          <t>eralchemy</t>
        </is>
      </c>
      <c r="B30677" t="inlineStr">
        <is>
          <t>74ebb9bf5e21d9110cd8a7dd3dc986c8c29a4d8f</t>
        </is>
      </c>
      <c r="C30677" t="inlineStr">
        <is>
          <t>2016-06-18 14:14:27+00:00</t>
        </is>
      </c>
      <c r="D30677" t="inlineStr">
        <is>
          <t>add</t>
        </is>
      </c>
      <c r="E30677" t="inlineStr">
        <is>
          <t>pytest</t>
        </is>
      </c>
      <c r="F30677">
        <f>=2.9.2</f>
        <v/>
      </c>
      <c r="G30677" t="inlineStr"/>
      <c r="H30677" t="inlineStr"/>
    </row>
    <row r="30678">
      <c r="A30678" t="inlineStr">
        <is>
          <t>eralchemy</t>
        </is>
      </c>
      <c r="B30678" t="inlineStr">
        <is>
          <t>74ebb9bf5e21d9110cd8a7dd3dc986c8c29a4d8f</t>
        </is>
      </c>
      <c r="C30678" t="inlineStr">
        <is>
          <t>2016-06-18 14:14:27+00:00</t>
        </is>
      </c>
      <c r="D30678" t="inlineStr">
        <is>
          <t>add</t>
        </is>
      </c>
      <c r="E30678" t="inlineStr">
        <is>
          <t>tox</t>
        </is>
      </c>
      <c r="F30678">
        <f>=2.3.1</f>
        <v/>
      </c>
      <c r="G30678" t="inlineStr"/>
      <c r="H30678" t="inlineStr"/>
    </row>
    <row r="30679">
      <c r="A30679" t="inlineStr">
        <is>
          <t>eralchemy</t>
        </is>
      </c>
      <c r="B30679" t="inlineStr">
        <is>
          <t>74ebb9bf5e21d9110cd8a7dd3dc986c8c29a4d8f</t>
        </is>
      </c>
      <c r="C30679" t="inlineStr">
        <is>
          <t>2016-06-18 14:14:27+00:00</t>
        </is>
      </c>
      <c r="D30679" t="inlineStr">
        <is>
          <t>add</t>
        </is>
      </c>
      <c r="E30679" t="inlineStr">
        <is>
          <t>virtualenv</t>
        </is>
      </c>
      <c r="F30679">
        <f>=15.0.2</f>
        <v/>
      </c>
      <c r="G30679" t="inlineStr"/>
      <c r="H30679" t="inlineStr"/>
    </row>
    <row r="30680">
      <c r="A30680" t="inlineStr">
        <is>
          <t>eralchemy</t>
        </is>
      </c>
      <c r="B30680" t="inlineStr">
        <is>
          <t>74ebb9bf5e21d9110cd8a7dd3dc986c8c29a4d8f</t>
        </is>
      </c>
      <c r="C30680" t="inlineStr">
        <is>
          <t>2016-06-18 14:14:27+00:00</t>
        </is>
      </c>
      <c r="D30680" t="inlineStr">
        <is>
          <t>add</t>
        </is>
      </c>
      <c r="E30680" t="inlineStr">
        <is>
          <t>Werkzeug</t>
        </is>
      </c>
      <c r="F30680">
        <f>=0.11.10</f>
        <v/>
      </c>
      <c r="G30680" t="inlineStr"/>
      <c r="H30680" t="inlineStr"/>
    </row>
    <row r="30681">
      <c r="A30681" t="inlineStr">
        <is>
          <t>eralchemy</t>
        </is>
      </c>
      <c r="B30681" t="inlineStr">
        <is>
          <t>74ebb9bf5e21d9110cd8a7dd3dc986c8c29a4d8f</t>
        </is>
      </c>
      <c r="C30681" t="inlineStr">
        <is>
          <t>2016-06-18 14:14:27+00:00</t>
        </is>
      </c>
      <c r="D30681" t="inlineStr">
        <is>
          <t>add</t>
        </is>
      </c>
      <c r="E30681" t="inlineStr">
        <is>
          <t>wheel</t>
        </is>
      </c>
      <c r="F30681">
        <f>=0.29.0</f>
        <v/>
      </c>
      <c r="G30681" t="inlineStr"/>
      <c r="H30681" t="inlineStr"/>
    </row>
    <row r="30682">
      <c r="A30682" t="inlineStr">
        <is>
          <t>eralchemy</t>
        </is>
      </c>
      <c r="B30682" t="inlineStr">
        <is>
          <t>92416190d5a21b62df5d9fdf5a762099f7e4b4b5</t>
        </is>
      </c>
      <c r="C30682" t="inlineStr">
        <is>
          <t>2016-06-23 22:07:07+00:00</t>
        </is>
      </c>
      <c r="D30682" t="inlineStr">
        <is>
          <t>rem</t>
        </is>
      </c>
      <c r="E30682" t="inlineStr"/>
      <c r="F30682" t="inlineStr"/>
      <c r="G30682" t="inlineStr">
        <is>
          <t>coverage</t>
        </is>
      </c>
      <c r="H30682">
        <f>=4.1</f>
        <v/>
      </c>
    </row>
    <row r="30683">
      <c r="A30683" t="inlineStr">
        <is>
          <t>eralchemy</t>
        </is>
      </c>
      <c r="B30683" t="inlineStr">
        <is>
          <t>92416190d5a21b62df5d9fdf5a762099f7e4b4b5</t>
        </is>
      </c>
      <c r="C30683" t="inlineStr">
        <is>
          <t>2016-06-23 22:07:07+00:00</t>
        </is>
      </c>
      <c r="D30683" t="inlineStr">
        <is>
          <t>rem</t>
        </is>
      </c>
      <c r="E30683" t="inlineStr"/>
      <c r="F30683" t="inlineStr"/>
      <c r="G30683" t="inlineStr">
        <is>
          <t>Flask</t>
        </is>
      </c>
      <c r="H30683">
        <f>=0.11.1</f>
        <v/>
      </c>
    </row>
    <row r="30684">
      <c r="A30684" t="inlineStr">
        <is>
          <t>eralchemy</t>
        </is>
      </c>
      <c r="B30684" t="inlineStr">
        <is>
          <t>92416190d5a21b62df5d9fdf5a762099f7e4b4b5</t>
        </is>
      </c>
      <c r="C30684" t="inlineStr">
        <is>
          <t>2016-06-23 22:07:07+00:00</t>
        </is>
      </c>
      <c r="D30684" t="inlineStr">
        <is>
          <t>rem</t>
        </is>
      </c>
      <c r="E30684" t="inlineStr"/>
      <c r="F30684" t="inlineStr"/>
      <c r="G30684" t="inlineStr">
        <is>
          <t>Flask-SQLAlchemy</t>
        </is>
      </c>
      <c r="H30684">
        <f>=2.1</f>
        <v/>
      </c>
    </row>
    <row r="30685">
      <c r="A30685" t="inlineStr">
        <is>
          <t>eralchemy</t>
        </is>
      </c>
      <c r="B30685" t="inlineStr">
        <is>
          <t>92416190d5a21b62df5d9fdf5a762099f7e4b4b5</t>
        </is>
      </c>
      <c r="C30685" t="inlineStr">
        <is>
          <t>2016-06-23 22:07:07+00:00</t>
        </is>
      </c>
      <c r="D30685" t="inlineStr">
        <is>
          <t>rem</t>
        </is>
      </c>
      <c r="E30685" t="inlineStr"/>
      <c r="F30685" t="inlineStr"/>
      <c r="G30685" t="inlineStr">
        <is>
          <t>itsdangerous</t>
        </is>
      </c>
      <c r="H30685">
        <f>=0.24</f>
        <v/>
      </c>
    </row>
    <row r="30686">
      <c r="A30686" t="inlineStr">
        <is>
          <t>eralchemy</t>
        </is>
      </c>
      <c r="B30686" t="inlineStr">
        <is>
          <t>92416190d5a21b62df5d9fdf5a762099f7e4b4b5</t>
        </is>
      </c>
      <c r="C30686" t="inlineStr">
        <is>
          <t>2016-06-23 22:07:07+00:00</t>
        </is>
      </c>
      <c r="D30686" t="inlineStr">
        <is>
          <t>rem</t>
        </is>
      </c>
      <c r="E30686" t="inlineStr"/>
      <c r="F30686" t="inlineStr"/>
      <c r="G30686" t="inlineStr">
        <is>
          <t>Jinja2</t>
        </is>
      </c>
      <c r="H30686">
        <f>=2.8</f>
        <v/>
      </c>
    </row>
    <row r="30687">
      <c r="A30687" t="inlineStr">
        <is>
          <t>eralchemy</t>
        </is>
      </c>
      <c r="B30687" t="inlineStr">
        <is>
          <t>92416190d5a21b62df5d9fdf5a762099f7e4b4b5</t>
        </is>
      </c>
      <c r="C30687" t="inlineStr">
        <is>
          <t>2016-06-23 22:07:07+00:00</t>
        </is>
      </c>
      <c r="D30687" t="inlineStr">
        <is>
          <t>rem</t>
        </is>
      </c>
      <c r="E30687" t="inlineStr"/>
      <c r="F30687" t="inlineStr"/>
      <c r="G30687" t="inlineStr">
        <is>
          <t>MarkupSafe</t>
        </is>
      </c>
      <c r="H30687">
        <f>=0.23</f>
        <v/>
      </c>
    </row>
    <row r="30688">
      <c r="A30688" t="inlineStr">
        <is>
          <t>eralchemy</t>
        </is>
      </c>
      <c r="B30688" t="inlineStr">
        <is>
          <t>92416190d5a21b62df5d9fdf5a762099f7e4b4b5</t>
        </is>
      </c>
      <c r="C30688" t="inlineStr">
        <is>
          <t>2016-06-23 22:07:07+00:00</t>
        </is>
      </c>
      <c r="D30688" t="inlineStr">
        <is>
          <t>rem</t>
        </is>
      </c>
      <c r="E30688" t="inlineStr"/>
      <c r="F30688" t="inlineStr"/>
      <c r="G30688" t="inlineStr">
        <is>
          <t>pluggy</t>
        </is>
      </c>
      <c r="H30688">
        <f>=0.3.1</f>
        <v/>
      </c>
    </row>
    <row r="30689">
      <c r="A30689" t="inlineStr">
        <is>
          <t>eralchemy</t>
        </is>
      </c>
      <c r="B30689" t="inlineStr">
        <is>
          <t>92416190d5a21b62df5d9fdf5a762099f7e4b4b5</t>
        </is>
      </c>
      <c r="C30689" t="inlineStr">
        <is>
          <t>2016-06-23 22:07:07+00:00</t>
        </is>
      </c>
      <c r="D30689" t="inlineStr">
        <is>
          <t>rem</t>
        </is>
      </c>
      <c r="E30689" t="inlineStr"/>
      <c r="F30689" t="inlineStr"/>
      <c r="G30689" t="inlineStr">
        <is>
          <t>psycopg2</t>
        </is>
      </c>
      <c r="H30689">
        <f>=2.6.1</f>
        <v/>
      </c>
    </row>
    <row r="30690">
      <c r="A30690" t="inlineStr">
        <is>
          <t>eralchemy</t>
        </is>
      </c>
      <c r="B30690" t="inlineStr">
        <is>
          <t>92416190d5a21b62df5d9fdf5a762099f7e4b4b5</t>
        </is>
      </c>
      <c r="C30690" t="inlineStr">
        <is>
          <t>2016-06-23 22:07:07+00:00</t>
        </is>
      </c>
      <c r="D30690" t="inlineStr">
        <is>
          <t>rem</t>
        </is>
      </c>
      <c r="E30690" t="inlineStr"/>
      <c r="F30690" t="inlineStr"/>
      <c r="G30690" t="inlineStr">
        <is>
          <t>py</t>
        </is>
      </c>
      <c r="H30690">
        <f>=1.4.31</f>
        <v/>
      </c>
    </row>
    <row r="30691">
      <c r="A30691" t="inlineStr">
        <is>
          <t>eralchemy</t>
        </is>
      </c>
      <c r="B30691" t="inlineStr">
        <is>
          <t>92416190d5a21b62df5d9fdf5a762099f7e4b4b5</t>
        </is>
      </c>
      <c r="C30691" t="inlineStr">
        <is>
          <t>2016-06-23 22:07:07+00:00</t>
        </is>
      </c>
      <c r="D30691" t="inlineStr">
        <is>
          <t>rem</t>
        </is>
      </c>
      <c r="E30691" t="inlineStr"/>
      <c r="F30691" t="inlineStr"/>
      <c r="G30691" t="inlineStr">
        <is>
          <t>pytest</t>
        </is>
      </c>
      <c r="H30691">
        <f>=2.9.2</f>
        <v/>
      </c>
    </row>
    <row r="30692">
      <c r="A30692" t="inlineStr">
        <is>
          <t>eralchemy</t>
        </is>
      </c>
      <c r="B30692" t="inlineStr">
        <is>
          <t>92416190d5a21b62df5d9fdf5a762099f7e4b4b5</t>
        </is>
      </c>
      <c r="C30692" t="inlineStr">
        <is>
          <t>2016-06-23 22:07:07+00:00</t>
        </is>
      </c>
      <c r="D30692" t="inlineStr">
        <is>
          <t>rem</t>
        </is>
      </c>
      <c r="E30692" t="inlineStr"/>
      <c r="F30692" t="inlineStr"/>
      <c r="G30692" t="inlineStr">
        <is>
          <t>tox</t>
        </is>
      </c>
      <c r="H30692">
        <f>=2.3.1</f>
        <v/>
      </c>
    </row>
    <row r="30693">
      <c r="A30693" t="inlineStr">
        <is>
          <t>eralchemy</t>
        </is>
      </c>
      <c r="B30693" t="inlineStr">
        <is>
          <t>92416190d5a21b62df5d9fdf5a762099f7e4b4b5</t>
        </is>
      </c>
      <c r="C30693" t="inlineStr">
        <is>
          <t>2016-06-23 22:07:07+00:00</t>
        </is>
      </c>
      <c r="D30693" t="inlineStr">
        <is>
          <t>rem</t>
        </is>
      </c>
      <c r="E30693" t="inlineStr"/>
      <c r="F30693" t="inlineStr"/>
      <c r="G30693" t="inlineStr">
        <is>
          <t>virtualenv</t>
        </is>
      </c>
      <c r="H30693">
        <f>=15.0.2</f>
        <v/>
      </c>
    </row>
    <row r="30694">
      <c r="A30694" t="inlineStr">
        <is>
          <t>eralchemy</t>
        </is>
      </c>
      <c r="B30694" t="inlineStr">
        <is>
          <t>92416190d5a21b62df5d9fdf5a762099f7e4b4b5</t>
        </is>
      </c>
      <c r="C30694" t="inlineStr">
        <is>
          <t>2016-06-23 22:07:07+00:00</t>
        </is>
      </c>
      <c r="D30694" t="inlineStr">
        <is>
          <t>rem</t>
        </is>
      </c>
      <c r="E30694" t="inlineStr"/>
      <c r="F30694" t="inlineStr"/>
      <c r="G30694" t="inlineStr">
        <is>
          <t>Werkzeug</t>
        </is>
      </c>
      <c r="H30694">
        <f>=0.11.10</f>
        <v/>
      </c>
    </row>
    <row r="30695">
      <c r="A30695" t="inlineStr">
        <is>
          <t>eralchemy</t>
        </is>
      </c>
      <c r="B30695" t="inlineStr">
        <is>
          <t>92416190d5a21b62df5d9fdf5a762099f7e4b4b5</t>
        </is>
      </c>
      <c r="C30695" t="inlineStr">
        <is>
          <t>2016-06-23 22:07:07+00:00</t>
        </is>
      </c>
      <c r="D30695" t="inlineStr">
        <is>
          <t>rem</t>
        </is>
      </c>
      <c r="E30695" t="inlineStr"/>
      <c r="F30695" t="inlineStr"/>
      <c r="G30695" t="inlineStr">
        <is>
          <t>wheel</t>
        </is>
      </c>
      <c r="H30695">
        <f>=0.29.0</f>
        <v/>
      </c>
    </row>
    <row r="30696">
      <c r="A30696" t="inlineStr">
        <is>
          <t>Blueqat</t>
        </is>
      </c>
      <c r="B30696" t="inlineStr">
        <is>
          <t>b74dbe7d48f25f5523b6c6e3e13d76e7c09afea6</t>
        </is>
      </c>
      <c r="C30696" t="inlineStr">
        <is>
          <t>2019-07-29 06:14:58+00:00</t>
        </is>
      </c>
      <c r="D30696" t="inlineStr">
        <is>
          <t>verchange</t>
        </is>
      </c>
      <c r="E30696" t="inlineStr">
        <is>
          <t>scipy</t>
        </is>
      </c>
      <c r="F30696" t="inlineStr">
        <is>
          <t>~=1.1.0</t>
        </is>
      </c>
      <c r="G30696" t="inlineStr">
        <is>
          <t>scipy</t>
        </is>
      </c>
      <c r="H30696">
        <f>=1.1.0</f>
        <v/>
      </c>
    </row>
    <row r="30697">
      <c r="A30697" t="inlineStr">
        <is>
          <t>Blueqat</t>
        </is>
      </c>
      <c r="B30697" t="inlineStr">
        <is>
          <t>72c7c7e75f96676274d97e50ca2c1be863f48fbc</t>
        </is>
      </c>
      <c r="C30697" t="inlineStr">
        <is>
          <t>2019-09-19 12:00:33+00:00</t>
        </is>
      </c>
      <c r="D30697" t="inlineStr">
        <is>
          <t>verchange</t>
        </is>
      </c>
      <c r="E30697" t="inlineStr">
        <is>
          <t>scipy</t>
        </is>
      </c>
      <c r="F30697" t="inlineStr">
        <is>
          <t>&gt;=1.1.0</t>
        </is>
      </c>
      <c r="G30697" t="inlineStr">
        <is>
          <t>scipy</t>
        </is>
      </c>
      <c r="H30697" t="inlineStr">
        <is>
          <t>~=1.1.0</t>
        </is>
      </c>
    </row>
    <row r="30698">
      <c r="A30698" t="inlineStr">
        <is>
          <t>dnsrecon</t>
        </is>
      </c>
      <c r="B30698" t="inlineStr">
        <is>
          <t>4731ffc384d7df1419806eb3c6ec529b15090b29</t>
        </is>
      </c>
      <c r="C30698" t="inlineStr">
        <is>
          <t>2018-05-01 01:04:01+00:00</t>
        </is>
      </c>
      <c r="D30698" t="inlineStr">
        <is>
          <t>add</t>
        </is>
      </c>
      <c r="E30698" t="inlineStr">
        <is>
          <t>lxml</t>
        </is>
      </c>
      <c r="F30698" t="inlineStr"/>
      <c r="G30698" t="inlineStr"/>
      <c r="H30698" t="inlineStr"/>
    </row>
    <row r="30699">
      <c r="A30699" t="inlineStr">
        <is>
          <t>dnsrecon</t>
        </is>
      </c>
      <c r="B30699" t="inlineStr">
        <is>
          <t>819ebc1c9a2f467eb1eafc0ffbdb3a5eabd5ca0a</t>
        </is>
      </c>
      <c r="C30699" t="inlineStr">
        <is>
          <t>2021-02-07 20:24:09+00:00</t>
        </is>
      </c>
      <c r="D30699" t="inlineStr">
        <is>
          <t>verchange</t>
        </is>
      </c>
      <c r="E30699" t="inlineStr">
        <is>
          <t>lxml</t>
        </is>
      </c>
      <c r="F30699" t="inlineStr"/>
      <c r="G30699" t="inlineStr">
        <is>
          <t>lxml</t>
        </is>
      </c>
      <c r="H30699" t="inlineStr"/>
    </row>
    <row r="30700">
      <c r="A30700" t="inlineStr">
        <is>
          <t>dnsrecon</t>
        </is>
      </c>
      <c r="B30700" t="inlineStr">
        <is>
          <t>819ebc1c9a2f467eb1eafc0ffbdb3a5eabd5ca0a</t>
        </is>
      </c>
      <c r="C30700" t="inlineStr">
        <is>
          <t>2021-02-07 20:24:09+00:00</t>
        </is>
      </c>
      <c r="D30700" t="inlineStr">
        <is>
          <t>verchange</t>
        </is>
      </c>
      <c r="E30700" t="inlineStr">
        <is>
          <t>dnspython</t>
        </is>
      </c>
      <c r="F30700" t="inlineStr">
        <is>
          <t>&gt;=2.0.0</t>
        </is>
      </c>
      <c r="G30700" t="inlineStr">
        <is>
          <t>dnspython</t>
        </is>
      </c>
      <c r="H30700" t="inlineStr"/>
    </row>
    <row r="30701">
      <c r="A30701" t="inlineStr">
        <is>
          <t>dnsrecon</t>
        </is>
      </c>
      <c r="B30701" t="inlineStr">
        <is>
          <t>819ebc1c9a2f467eb1eafc0ffbdb3a5eabd5ca0a</t>
        </is>
      </c>
      <c r="C30701" t="inlineStr">
        <is>
          <t>2021-02-07 20:24:09+00:00</t>
        </is>
      </c>
      <c r="D30701" t="inlineStr">
        <is>
          <t>add</t>
        </is>
      </c>
      <c r="E30701" t="inlineStr">
        <is>
          <t>flake8</t>
        </is>
      </c>
      <c r="F30701" t="inlineStr"/>
      <c r="G30701" t="inlineStr"/>
      <c r="H30701" t="inlineStr"/>
    </row>
    <row r="30702">
      <c r="A30702" t="inlineStr">
        <is>
          <t>nidaqmx-python</t>
        </is>
      </c>
      <c r="B30702" t="inlineStr">
        <is>
          <t>fe116647793d49a7286ef9ce839262f0e7b1577c</t>
        </is>
      </c>
      <c r="C30702" t="inlineStr">
        <is>
          <t>2017-07-10 18:54:03+00:00</t>
        </is>
      </c>
      <c r="D30702" t="inlineStr">
        <is>
          <t>add</t>
        </is>
      </c>
      <c r="E30702" t="inlineStr">
        <is>
          <t>enum34</t>
        </is>
      </c>
      <c r="F30702">
        <f>=1.1.6</f>
        <v/>
      </c>
      <c r="G30702" t="inlineStr"/>
      <c r="H30702" t="inlineStr"/>
    </row>
    <row r="30703">
      <c r="A30703" t="inlineStr">
        <is>
          <t>nidaqmx-python</t>
        </is>
      </c>
      <c r="B30703" t="inlineStr">
        <is>
          <t>fe116647793d49a7286ef9ce839262f0e7b1577c</t>
        </is>
      </c>
      <c r="C30703" t="inlineStr">
        <is>
          <t>2017-07-10 18:54:03+00:00</t>
        </is>
      </c>
      <c r="D30703" t="inlineStr">
        <is>
          <t>add</t>
        </is>
      </c>
      <c r="E30703" t="inlineStr">
        <is>
          <t>numpy</t>
        </is>
      </c>
      <c r="F30703">
        <f>=1.12.1</f>
        <v/>
      </c>
      <c r="G30703" t="inlineStr"/>
      <c r="H30703" t="inlineStr"/>
    </row>
    <row r="30704">
      <c r="A30704" t="inlineStr">
        <is>
          <t>nidaqmx-python</t>
        </is>
      </c>
      <c r="B30704" t="inlineStr">
        <is>
          <t>fe116647793d49a7286ef9ce839262f0e7b1577c</t>
        </is>
      </c>
      <c r="C30704" t="inlineStr">
        <is>
          <t>2017-07-10 18:54:03+00:00</t>
        </is>
      </c>
      <c r="D30704" t="inlineStr">
        <is>
          <t>add</t>
        </is>
      </c>
      <c r="E30704" t="inlineStr">
        <is>
          <t>six</t>
        </is>
      </c>
      <c r="F30704">
        <f>=1.10.0</f>
        <v/>
      </c>
      <c r="G30704" t="inlineStr"/>
      <c r="H30704" t="inlineStr"/>
    </row>
    <row r="30705">
      <c r="A30705" t="inlineStr">
        <is>
          <t>skggm</t>
        </is>
      </c>
      <c r="B30705" t="inlineStr">
        <is>
          <t>27098894d93ee7e66be9656419908c5d3e905284</t>
        </is>
      </c>
      <c r="C30705" t="inlineStr">
        <is>
          <t>2017-07-16 20:56:24+00:00</t>
        </is>
      </c>
      <c r="D30705" t="inlineStr">
        <is>
          <t>verchange</t>
        </is>
      </c>
      <c r="E30705" t="inlineStr">
        <is>
          <t>scipy</t>
        </is>
      </c>
      <c r="F30705" t="inlineStr">
        <is>
          <t>&gt;=0.19.1</t>
        </is>
      </c>
      <c r="G30705" t="inlineStr">
        <is>
          <t>scipy</t>
        </is>
      </c>
      <c r="H30705" t="inlineStr">
        <is>
          <t>&gt;=0.18.0</t>
        </is>
      </c>
    </row>
    <row r="30706">
      <c r="A30706" t="inlineStr">
        <is>
          <t>skggm</t>
        </is>
      </c>
      <c r="B30706" t="inlineStr">
        <is>
          <t>27098894d93ee7e66be9656419908c5d3e905284</t>
        </is>
      </c>
      <c r="C30706" t="inlineStr">
        <is>
          <t>2017-07-16 20:56:24+00:00</t>
        </is>
      </c>
      <c r="D30706" t="inlineStr">
        <is>
          <t>verchange</t>
        </is>
      </c>
      <c r="E30706" t="inlineStr">
        <is>
          <t>tabulate</t>
        </is>
      </c>
      <c r="F30706">
        <f>=0.7.5</f>
        <v/>
      </c>
      <c r="G30706" t="inlineStr">
        <is>
          <t>tabulate</t>
        </is>
      </c>
      <c r="H30706">
        <f>=0.7.5</f>
        <v/>
      </c>
    </row>
    <row r="30707">
      <c r="A30707" t="inlineStr">
        <is>
          <t>skggm</t>
        </is>
      </c>
      <c r="B30707" t="inlineStr">
        <is>
          <t>27098894d93ee7e66be9656419908c5d3e905284</t>
        </is>
      </c>
      <c r="C30707" t="inlineStr">
        <is>
          <t>2017-07-16 20:56:24+00:00</t>
        </is>
      </c>
      <c r="D30707" t="inlineStr">
        <is>
          <t>verchange</t>
        </is>
      </c>
      <c r="E30707" t="inlineStr">
        <is>
          <t>numpy</t>
        </is>
      </c>
      <c r="F30707" t="inlineStr">
        <is>
          <t>&gt;=1.12.1</t>
        </is>
      </c>
      <c r="G30707" t="inlineStr">
        <is>
          <t>numpy</t>
        </is>
      </c>
      <c r="H30707" t="inlineStr">
        <is>
          <t>&gt;=1.11.1</t>
        </is>
      </c>
    </row>
    <row r="30708">
      <c r="A30708" t="inlineStr">
        <is>
          <t>skggm</t>
        </is>
      </c>
      <c r="B30708" t="inlineStr">
        <is>
          <t>27098894d93ee7e66be9656419908c5d3e905284</t>
        </is>
      </c>
      <c r="C30708" t="inlineStr">
        <is>
          <t>2017-07-16 20:56:24+00:00</t>
        </is>
      </c>
      <c r="D30708" t="inlineStr">
        <is>
          <t>verchange</t>
        </is>
      </c>
      <c r="E30708" t="inlineStr">
        <is>
          <t>scikit-learn</t>
        </is>
      </c>
      <c r="F30708">
        <f>=0.18.2</f>
        <v/>
      </c>
      <c r="G30708" t="inlineStr">
        <is>
          <t>scikit-learn</t>
        </is>
      </c>
      <c r="H30708">
        <f>=0.17.1</f>
        <v/>
      </c>
    </row>
    <row r="30709">
      <c r="A30709" t="inlineStr">
        <is>
          <t>skggm</t>
        </is>
      </c>
      <c r="B30709" t="inlineStr">
        <is>
          <t>27098894d93ee7e66be9656419908c5d3e905284</t>
        </is>
      </c>
      <c r="C30709" t="inlineStr">
        <is>
          <t>2017-07-16 20:56:24+00:00</t>
        </is>
      </c>
      <c r="D30709" t="inlineStr">
        <is>
          <t>add</t>
        </is>
      </c>
      <c r="E30709" t="inlineStr">
        <is>
          <t>flake8</t>
        </is>
      </c>
      <c r="F30709">
        <f>=3.3.0</f>
        <v/>
      </c>
      <c r="G30709" t="inlineStr"/>
      <c r="H30709" t="inlineStr"/>
    </row>
    <row r="30710">
      <c r="A30710" t="inlineStr">
        <is>
          <t>skggm</t>
        </is>
      </c>
      <c r="B30710" t="inlineStr">
        <is>
          <t>656c88743f94df38131ab7dae92c02ac81a61550</t>
        </is>
      </c>
      <c r="C30710" t="inlineStr">
        <is>
          <t>2018-09-12 00:59:34+00:00</t>
        </is>
      </c>
      <c r="D30710" t="inlineStr">
        <is>
          <t>verchange</t>
        </is>
      </c>
      <c r="E30710" t="inlineStr">
        <is>
          <t>scikit-learn</t>
        </is>
      </c>
      <c r="F30710" t="inlineStr">
        <is>
          <t>&gt;=0.19</t>
        </is>
      </c>
      <c r="G30710" t="inlineStr">
        <is>
          <t>scikit-learn</t>
        </is>
      </c>
      <c r="H30710">
        <f>=0.18.2</f>
        <v/>
      </c>
    </row>
    <row r="30711">
      <c r="A30711" t="inlineStr">
        <is>
          <t>skggm</t>
        </is>
      </c>
      <c r="B30711" t="inlineStr">
        <is>
          <t>656c88743f94df38131ab7dae92c02ac81a61550</t>
        </is>
      </c>
      <c r="C30711" t="inlineStr">
        <is>
          <t>2018-09-12 00:59:34+00:00</t>
        </is>
      </c>
      <c r="D30711" t="inlineStr">
        <is>
          <t>add</t>
        </is>
      </c>
      <c r="E30711" t="inlineStr">
        <is>
          <t>black</t>
        </is>
      </c>
      <c r="F30711">
        <f>=18.6b4</f>
        <v/>
      </c>
      <c r="G30711" t="inlineStr"/>
      <c r="H30711" t="inlineStr"/>
    </row>
    <row r="30712">
      <c r="A30712" t="inlineStr">
        <is>
          <t>skggm</t>
        </is>
      </c>
      <c r="B30712" t="inlineStr">
        <is>
          <t>656c88743f94df38131ab7dae92c02ac81a61550</t>
        </is>
      </c>
      <c r="C30712" t="inlineStr">
        <is>
          <t>2018-09-12 00:59:34+00:00</t>
        </is>
      </c>
      <c r="D30712" t="inlineStr">
        <is>
          <t>rem</t>
        </is>
      </c>
      <c r="E30712" t="inlineStr"/>
      <c r="F30712" t="inlineStr"/>
      <c r="G30712" t="inlineStr">
        <is>
          <t>flake8</t>
        </is>
      </c>
      <c r="H30712">
        <f>=3.3.0</f>
        <v/>
      </c>
    </row>
    <row r="30713">
      <c r="A30713" t="inlineStr">
        <is>
          <t>extdbg</t>
        </is>
      </c>
      <c r="B30713" t="inlineStr">
        <is>
          <t>8ec00056d9b55f7a0c24727bc4a156cc65e55fc1</t>
        </is>
      </c>
      <c r="C30713" t="inlineStr">
        <is>
          <t>2016-10-24 12:47:37+00:00</t>
        </is>
      </c>
      <c r="D30713" t="inlineStr">
        <is>
          <t>add</t>
        </is>
      </c>
      <c r="E30713" t="inlineStr">
        <is>
          <t>mock</t>
        </is>
      </c>
      <c r="F30713" t="inlineStr"/>
      <c r="G30713" t="inlineStr"/>
      <c r="H30713" t="inlineStr"/>
    </row>
    <row r="30714">
      <c r="A30714" t="inlineStr">
        <is>
          <t>django-hitcount</t>
        </is>
      </c>
      <c r="B30714" t="inlineStr">
        <is>
          <t>297b84279e2e52f1a9a6b885eb66fdc3b39feadc</t>
        </is>
      </c>
      <c r="C30714" t="inlineStr">
        <is>
          <t>2016-05-31 22:23:12+00:00</t>
        </is>
      </c>
      <c r="D30714" t="inlineStr">
        <is>
          <t>verchange</t>
        </is>
      </c>
      <c r="E30714" t="inlineStr">
        <is>
          <t>wheel</t>
        </is>
      </c>
      <c r="F30714">
        <f>=0.29.0</f>
        <v/>
      </c>
      <c r="G30714" t="inlineStr">
        <is>
          <t>wheel</t>
        </is>
      </c>
      <c r="H30714">
        <f>=0.26.0</f>
        <v/>
      </c>
    </row>
    <row r="30715">
      <c r="A30715" t="inlineStr">
        <is>
          <t>django-hitcount</t>
        </is>
      </c>
      <c r="B30715" t="inlineStr">
        <is>
          <t>f0b52ca9264c433e44b05eaed55bf3376b011c32</t>
        </is>
      </c>
      <c r="C30715" t="inlineStr">
        <is>
          <t>2017-09-25 03:20:53+00:00</t>
        </is>
      </c>
      <c r="D30715" t="inlineStr">
        <is>
          <t>verchange</t>
        </is>
      </c>
      <c r="E30715" t="inlineStr">
        <is>
          <t>twine</t>
        </is>
      </c>
      <c r="F30715">
        <f>=1.9.1</f>
        <v/>
      </c>
      <c r="G30715" t="inlineStr">
        <is>
          <t>twine</t>
        </is>
      </c>
      <c r="H30715">
        <f>=1.6.5</f>
        <v/>
      </c>
    </row>
    <row r="30716">
      <c r="A30716" t="inlineStr">
        <is>
          <t>django-hitcount</t>
        </is>
      </c>
      <c r="B30716" t="inlineStr">
        <is>
          <t>f0b52ca9264c433e44b05eaed55bf3376b011c32</t>
        </is>
      </c>
      <c r="C30716" t="inlineStr">
        <is>
          <t>2017-09-25 03:20:53+00:00</t>
        </is>
      </c>
      <c r="D30716" t="inlineStr">
        <is>
          <t>verchange</t>
        </is>
      </c>
      <c r="E30716" t="inlineStr">
        <is>
          <t>wheel</t>
        </is>
      </c>
      <c r="F30716">
        <f>=0.30.0</f>
        <v/>
      </c>
      <c r="G30716" t="inlineStr">
        <is>
          <t>wheel</t>
        </is>
      </c>
      <c r="H30716">
        <f>=0.29.0</f>
        <v/>
      </c>
    </row>
    <row r="30717">
      <c r="A30717" t="inlineStr">
        <is>
          <t>django-hitcount</t>
        </is>
      </c>
      <c r="B30717" t="inlineStr">
        <is>
          <t>b35d2f9c213f6a2ff0e5d0a746339a5b84b4d416</t>
        </is>
      </c>
      <c r="C30717" t="inlineStr">
        <is>
          <t>2018-03-12 02:32:17+00:00</t>
        </is>
      </c>
      <c r="D30717" t="inlineStr">
        <is>
          <t>verchange</t>
        </is>
      </c>
      <c r="E30717" t="inlineStr">
        <is>
          <t>twine</t>
        </is>
      </c>
      <c r="F30717">
        <f>=1.10.0</f>
        <v/>
      </c>
      <c r="G30717" t="inlineStr">
        <is>
          <t>twine</t>
        </is>
      </c>
      <c r="H30717">
        <f>=1.9.1</f>
        <v/>
      </c>
    </row>
    <row r="30718">
      <c r="A30718" t="inlineStr">
        <is>
          <t>django-fsm</t>
        </is>
      </c>
      <c r="B30718" t="inlineStr">
        <is>
          <t>bce220120d1d1de7bcb32b5ac89b9be29bd0b5e5</t>
        </is>
      </c>
      <c r="C30718" t="inlineStr">
        <is>
          <t>2013-09-17 03:46:42+00:00</t>
        </is>
      </c>
      <c r="D30718" t="inlineStr">
        <is>
          <t>add</t>
        </is>
      </c>
      <c r="E30718" t="inlineStr">
        <is>
          <t>django</t>
        </is>
      </c>
      <c r="F30718" t="inlineStr">
        <is>
          <t>&gt;=1.5</t>
        </is>
      </c>
      <c r="G30718" t="inlineStr"/>
      <c r="H30718" t="inlineStr"/>
    </row>
    <row r="30719">
      <c r="A30719" t="inlineStr">
        <is>
          <t>django-fsm</t>
        </is>
      </c>
      <c r="B30719" t="inlineStr">
        <is>
          <t>9ade65891e9eaffc8d67d4c8c69f792bdf0a672a</t>
        </is>
      </c>
      <c r="C30719" t="inlineStr">
        <is>
          <t>2014-05-15 09:32:48+00:00</t>
        </is>
      </c>
      <c r="D30719" t="inlineStr">
        <is>
          <t>verchange</t>
        </is>
      </c>
      <c r="E30719" t="inlineStr">
        <is>
          <t>django</t>
        </is>
      </c>
      <c r="F30719" t="inlineStr">
        <is>
          <t>&gt;=1.6</t>
        </is>
      </c>
      <c r="G30719" t="inlineStr">
        <is>
          <t>django</t>
        </is>
      </c>
      <c r="H30719" t="inlineStr">
        <is>
          <t>&gt;=1.5</t>
        </is>
      </c>
    </row>
    <row r="30720">
      <c r="A30720" t="inlineStr">
        <is>
          <t>whale-linter</t>
        </is>
      </c>
      <c r="B30720" t="inlineStr">
        <is>
          <t>2cadd8691da7759d62c22585bf28ce6c648ca9bc</t>
        </is>
      </c>
      <c r="C30720" t="inlineStr">
        <is>
          <t>2017-04-21 13:33:40+00:00</t>
        </is>
      </c>
      <c r="D30720" t="inlineStr">
        <is>
          <t>add</t>
        </is>
      </c>
      <c r="E30720" t="inlineStr">
        <is>
          <t>dockerfile-parse</t>
        </is>
      </c>
      <c r="F30720" t="inlineStr"/>
      <c r="G30720" t="inlineStr"/>
      <c r="H30720" t="inlineStr"/>
    </row>
    <row r="30721">
      <c r="A30721" t="inlineStr">
        <is>
          <t>whale-linter</t>
        </is>
      </c>
      <c r="B30721" t="inlineStr">
        <is>
          <t>8de5d4cdfc8dc8ca33d009e372979e7199a8ac41</t>
        </is>
      </c>
      <c r="C30721" t="inlineStr">
        <is>
          <t>2017-04-21 13:47:59+00:00</t>
        </is>
      </c>
      <c r="D30721" t="inlineStr">
        <is>
          <t>add</t>
        </is>
      </c>
      <c r="E30721" t="inlineStr">
        <is>
          <t>dockerfile-parse</t>
        </is>
      </c>
      <c r="F30721" t="inlineStr"/>
      <c r="G30721" t="inlineStr"/>
      <c r="H30721" t="inlineStr"/>
    </row>
    <row r="30722">
      <c r="A30722" t="inlineStr">
        <is>
          <t>whale-linter</t>
        </is>
      </c>
      <c r="B30722" t="inlineStr">
        <is>
          <t>d61dc64b7bbe7747720d27f8eea1b9ce805b84ee</t>
        </is>
      </c>
      <c r="C30722" t="inlineStr">
        <is>
          <t>2017-04-21 14:06:04+00:00</t>
        </is>
      </c>
      <c r="D30722" t="inlineStr">
        <is>
          <t>add</t>
        </is>
      </c>
      <c r="E30722" t="inlineStr">
        <is>
          <t>dockerfile-parse</t>
        </is>
      </c>
      <c r="F30722" t="inlineStr"/>
      <c r="G30722" t="inlineStr"/>
      <c r="H30722" t="inlineStr"/>
    </row>
    <row r="30723">
      <c r="A30723" t="inlineStr">
        <is>
          <t>whale-linter</t>
        </is>
      </c>
      <c r="B30723" t="inlineStr">
        <is>
          <t>46b9a7e46136fc24df5934abfaf381cfc45b4b81</t>
        </is>
      </c>
      <c r="C30723" t="inlineStr">
        <is>
          <t>2017-04-21 14:10:11+00:00</t>
        </is>
      </c>
      <c r="D30723" t="inlineStr">
        <is>
          <t>add</t>
        </is>
      </c>
      <c r="E30723" t="inlineStr">
        <is>
          <t>dockerfile-parse</t>
        </is>
      </c>
      <c r="F30723" t="inlineStr"/>
      <c r="G30723" t="inlineStr"/>
      <c r="H30723" t="inlineStr"/>
    </row>
    <row r="30724">
      <c r="A30724" t="inlineStr">
        <is>
          <t>whale-linter</t>
        </is>
      </c>
      <c r="B30724" t="inlineStr">
        <is>
          <t>05fd30a736ba1d4ea51dc3d54a9c2cfb25058230</t>
        </is>
      </c>
      <c r="C30724" t="inlineStr">
        <is>
          <t>2017-04-21 14:10:53+00:00</t>
        </is>
      </c>
      <c r="D30724" t="inlineStr">
        <is>
          <t>add</t>
        </is>
      </c>
      <c r="E30724" t="inlineStr">
        <is>
          <t>dockerfile-parse</t>
        </is>
      </c>
      <c r="F30724" t="inlineStr"/>
      <c r="G30724" t="inlineStr"/>
      <c r="H30724" t="inlineStr"/>
    </row>
    <row r="30725">
      <c r="A30725" t="inlineStr">
        <is>
          <t>whale-linter</t>
        </is>
      </c>
      <c r="B30725" t="inlineStr">
        <is>
          <t>b7271ec225a60adcaa2aed75f73e069112ea8050</t>
        </is>
      </c>
      <c r="C30725" t="inlineStr">
        <is>
          <t>2017-04-21 14:15:14+00:00</t>
        </is>
      </c>
      <c r="D30725" t="inlineStr">
        <is>
          <t>add</t>
        </is>
      </c>
      <c r="E30725" t="inlineStr">
        <is>
          <t>dockerfile-parse</t>
        </is>
      </c>
      <c r="F30725" t="inlineStr"/>
      <c r="G30725" t="inlineStr"/>
      <c r="H30725" t="inlineStr"/>
    </row>
    <row r="30726">
      <c r="A30726" t="inlineStr">
        <is>
          <t>whale-linter</t>
        </is>
      </c>
      <c r="B30726" t="inlineStr">
        <is>
          <t>c0dd07f103e386beb2d606940ba2092fd0e5c4fd</t>
        </is>
      </c>
      <c r="C30726" t="inlineStr">
        <is>
          <t>2017-11-07 09:05:36+00:00</t>
        </is>
      </c>
      <c r="D30726" t="inlineStr">
        <is>
          <t>verchange</t>
        </is>
      </c>
      <c r="E30726" t="inlineStr">
        <is>
          <t>dockerfile-parse</t>
        </is>
      </c>
      <c r="F30726">
        <f>=0.0.7</f>
        <v/>
      </c>
      <c r="G30726" t="inlineStr">
        <is>
          <t>dockerfile-parse</t>
        </is>
      </c>
      <c r="H30726" t="inlineStr"/>
    </row>
    <row r="30727">
      <c r="A30727" t="inlineStr">
        <is>
          <t>whale-linter</t>
        </is>
      </c>
      <c r="B30727" t="inlineStr">
        <is>
          <t>c8925d4cc1f1cba92a656515535c0a81dff77634</t>
        </is>
      </c>
      <c r="C30727" t="inlineStr">
        <is>
          <t>2017-11-07 09:26:05+00:00</t>
        </is>
      </c>
      <c r="D30727" t="inlineStr">
        <is>
          <t>verchange</t>
        </is>
      </c>
      <c r="E30727" t="inlineStr">
        <is>
          <t>dockerfile-parse</t>
        </is>
      </c>
      <c r="F30727">
        <f>=0.0.7</f>
        <v/>
      </c>
      <c r="G30727" t="inlineStr">
        <is>
          <t>dockerfile-parse</t>
        </is>
      </c>
      <c r="H30727" t="inlineStr"/>
    </row>
    <row r="30728">
      <c r="A30728" t="inlineStr">
        <is>
          <t>python-dyndnsc</t>
        </is>
      </c>
      <c r="B30728" t="inlineStr">
        <is>
          <t>4876e798f69493b47d95b2e0047bb531b41e91e0</t>
        </is>
      </c>
      <c r="C30728" t="inlineStr">
        <is>
          <t>2015-02-15 10:54:30+00:00</t>
        </is>
      </c>
      <c r="D30728" t="inlineStr">
        <is>
          <t>add</t>
        </is>
      </c>
      <c r="E30728" t="inlineStr">
        <is>
          <t>netifaces</t>
        </is>
      </c>
      <c r="F30728" t="inlineStr"/>
      <c r="G30728" t="inlineStr"/>
      <c r="H30728" t="inlineStr"/>
    </row>
    <row r="30729">
      <c r="A30729" t="inlineStr">
        <is>
          <t>python-dyndnsc</t>
        </is>
      </c>
      <c r="B30729" t="inlineStr">
        <is>
          <t>4876e798f69493b47d95b2e0047bb531b41e91e0</t>
        </is>
      </c>
      <c r="C30729" t="inlineStr">
        <is>
          <t>2015-02-15 10:54:30+00:00</t>
        </is>
      </c>
      <c r="D30729" t="inlineStr">
        <is>
          <t>add</t>
        </is>
      </c>
      <c r="E30729" t="inlineStr">
        <is>
          <t>dnsimple-dyndns</t>
        </is>
      </c>
      <c r="F30729" t="inlineStr"/>
      <c r="G30729" t="inlineStr"/>
      <c r="H30729" t="inlineStr"/>
    </row>
    <row r="30730">
      <c r="A30730" t="inlineStr">
        <is>
          <t>python-dyndnsc</t>
        </is>
      </c>
      <c r="B30730" t="inlineStr">
        <is>
          <t>4876e798f69493b47d95b2e0047bb531b41e91e0</t>
        </is>
      </c>
      <c r="C30730" t="inlineStr">
        <is>
          <t>2015-02-15 10:54:30+00:00</t>
        </is>
      </c>
      <c r="D30730" t="inlineStr">
        <is>
          <t>add</t>
        </is>
      </c>
      <c r="E30730" t="inlineStr">
        <is>
          <t>coverage</t>
        </is>
      </c>
      <c r="F30730" t="inlineStr"/>
      <c r="G30730" t="inlineStr"/>
      <c r="H30730" t="inlineStr"/>
    </row>
    <row r="30731">
      <c r="A30731" t="inlineStr">
        <is>
          <t>python-dyndnsc</t>
        </is>
      </c>
      <c r="B30731" t="inlineStr">
        <is>
          <t>70f5ba65475f7eab3a5616afc966c63375fed140</t>
        </is>
      </c>
      <c r="C30731" t="inlineStr">
        <is>
          <t>2017-06-26 21:23:06+00:00</t>
        </is>
      </c>
      <c r="D30731" t="inlineStr">
        <is>
          <t>verchange</t>
        </is>
      </c>
      <c r="E30731" t="inlineStr">
        <is>
          <t>coverage</t>
        </is>
      </c>
      <c r="F30731">
        <f>=4.4.1</f>
        <v/>
      </c>
      <c r="G30731" t="inlineStr">
        <is>
          <t>coverage</t>
        </is>
      </c>
      <c r="H30731" t="inlineStr"/>
    </row>
    <row r="30732">
      <c r="A30732" t="inlineStr">
        <is>
          <t>python-dyndnsc</t>
        </is>
      </c>
      <c r="B30732" t="inlineStr">
        <is>
          <t>70f5ba65475f7eab3a5616afc966c63375fed140</t>
        </is>
      </c>
      <c r="C30732" t="inlineStr">
        <is>
          <t>2017-06-26 21:23:06+00:00</t>
        </is>
      </c>
      <c r="D30732" t="inlineStr">
        <is>
          <t>verchange</t>
        </is>
      </c>
      <c r="E30732" t="inlineStr">
        <is>
          <t>dnsimple-dyndns</t>
        </is>
      </c>
      <c r="F30732">
        <f>=0.1</f>
        <v/>
      </c>
      <c r="G30732" t="inlineStr">
        <is>
          <t>dnsimple-dyndns</t>
        </is>
      </c>
      <c r="H30732" t="inlineStr"/>
    </row>
    <row r="30733">
      <c r="A30733" t="inlineStr">
        <is>
          <t>python-dyndnsc</t>
        </is>
      </c>
      <c r="B30733" t="inlineStr">
        <is>
          <t>70f5ba65475f7eab3a5616afc966c63375fed140</t>
        </is>
      </c>
      <c r="C30733" t="inlineStr">
        <is>
          <t>2017-06-26 21:23:06+00:00</t>
        </is>
      </c>
      <c r="D30733" t="inlineStr">
        <is>
          <t>rem</t>
        </is>
      </c>
      <c r="E30733" t="inlineStr"/>
      <c r="F30733" t="inlineStr"/>
      <c r="G30733" t="inlineStr">
        <is>
          <t>netifaces</t>
        </is>
      </c>
      <c r="H30733" t="inlineStr"/>
    </row>
    <row r="30734">
      <c r="A30734" t="inlineStr">
        <is>
          <t>python-dyndnsc</t>
        </is>
      </c>
      <c r="B30734" t="inlineStr">
        <is>
          <t>fc59a3af9717fac841c330ebb82a9e0a732f2120</t>
        </is>
      </c>
      <c r="C30734" t="inlineStr">
        <is>
          <t>2019-06-25 20:36:19+00:00</t>
        </is>
      </c>
      <c r="D30734" t="inlineStr">
        <is>
          <t>verchange</t>
        </is>
      </c>
      <c r="E30734" t="inlineStr">
        <is>
          <t>coverage</t>
        </is>
      </c>
      <c r="F30734" t="inlineStr">
        <is>
          <t>&gt;=4.4.2</t>
        </is>
      </c>
      <c r="G30734" t="inlineStr">
        <is>
          <t>coverage</t>
        </is>
      </c>
      <c r="H30734">
        <f>=4.4.1</f>
        <v/>
      </c>
    </row>
    <row r="30735">
      <c r="A30735" t="inlineStr">
        <is>
          <t>django-taggit-serializer</t>
        </is>
      </c>
      <c r="B30735" t="inlineStr">
        <is>
          <t>15c85dcdd264e73f74f9db5057b5ead39f39e3fe</t>
        </is>
      </c>
      <c r="C30735" t="inlineStr">
        <is>
          <t>2015-07-07 17:32:29+00:00</t>
        </is>
      </c>
      <c r="D30735" t="inlineStr">
        <is>
          <t>verchange</t>
        </is>
      </c>
      <c r="E30735" t="inlineStr">
        <is>
          <t>django-taggit</t>
        </is>
      </c>
      <c r="F30735">
        <f>=0.12.2</f>
        <v/>
      </c>
      <c r="G30735" t="inlineStr">
        <is>
          <t>django-taggit</t>
        </is>
      </c>
      <c r="H30735">
        <f>=0.12.2</f>
        <v/>
      </c>
    </row>
    <row r="30736">
      <c r="A30736" t="inlineStr">
        <is>
          <t>django-taggit-serializer</t>
        </is>
      </c>
      <c r="B30736" t="inlineStr">
        <is>
          <t>15c85dcdd264e73f74f9db5057b5ead39f39e3fe</t>
        </is>
      </c>
      <c r="C30736" t="inlineStr">
        <is>
          <t>2015-07-07 17:32:29+00:00</t>
        </is>
      </c>
      <c r="D30736" t="inlineStr">
        <is>
          <t>add</t>
        </is>
      </c>
      <c r="E30736" t="inlineStr">
        <is>
          <t>six</t>
        </is>
      </c>
      <c r="F30736" t="inlineStr"/>
      <c r="G30736" t="inlineStr"/>
      <c r="H30736" t="inlineStr"/>
    </row>
    <row r="30737">
      <c r="A30737" t="inlineStr">
        <is>
          <t>django-taggit-serializer</t>
        </is>
      </c>
      <c r="B30737" t="inlineStr">
        <is>
          <t>69af09444ad7286e3cd638ff2c10897124ea3be5</t>
        </is>
      </c>
      <c r="C30737" t="inlineStr">
        <is>
          <t>2018-06-20 13:39:27+00:00</t>
        </is>
      </c>
      <c r="D30737" t="inlineStr">
        <is>
          <t>verchange</t>
        </is>
      </c>
      <c r="E30737" t="inlineStr">
        <is>
          <t>six</t>
        </is>
      </c>
      <c r="F30737" t="inlineStr"/>
      <c r="G30737" t="inlineStr">
        <is>
          <t>six</t>
        </is>
      </c>
      <c r="H30737" t="inlineStr"/>
    </row>
    <row r="30738">
      <c r="A30738" t="inlineStr">
        <is>
          <t>django-taggit-serializer</t>
        </is>
      </c>
      <c r="B30738" t="inlineStr">
        <is>
          <t>69af09444ad7286e3cd638ff2c10897124ea3be5</t>
        </is>
      </c>
      <c r="C30738" t="inlineStr">
        <is>
          <t>2018-06-20 13:39:27+00:00</t>
        </is>
      </c>
      <c r="D30738" t="inlineStr">
        <is>
          <t>verchange</t>
        </is>
      </c>
      <c r="E30738" t="inlineStr">
        <is>
          <t>django-taggit</t>
        </is>
      </c>
      <c r="F30738" t="inlineStr">
        <is>
          <t>&gt;=0.22.2</t>
        </is>
      </c>
      <c r="G30738" t="inlineStr">
        <is>
          <t>django-taggit</t>
        </is>
      </c>
      <c r="H30738">
        <f>=0.12.2</f>
        <v/>
      </c>
    </row>
    <row r="30739">
      <c r="A30739" t="inlineStr">
        <is>
          <t>django-taggit-serializer</t>
        </is>
      </c>
      <c r="B30739" t="inlineStr">
        <is>
          <t>69af09444ad7286e3cd638ff2c10897124ea3be5</t>
        </is>
      </c>
      <c r="C30739" t="inlineStr">
        <is>
          <t>2018-06-20 13:39:27+00:00</t>
        </is>
      </c>
      <c r="D30739" t="inlineStr">
        <is>
          <t>verchange</t>
        </is>
      </c>
      <c r="E30739" t="inlineStr">
        <is>
          <t>django</t>
        </is>
      </c>
      <c r="F30739" t="inlineStr">
        <is>
          <t>&gt;=1.8</t>
        </is>
      </c>
      <c r="G30739" t="inlineStr">
        <is>
          <t>django</t>
        </is>
      </c>
      <c r="H30739" t="inlineStr">
        <is>
          <t>&gt;=1.5.1</t>
        </is>
      </c>
    </row>
    <row r="30740">
      <c r="A30740" t="inlineStr">
        <is>
          <t>towerlib</t>
        </is>
      </c>
      <c r="B30740" t="inlineStr">
        <is>
          <t>824c1b9324bc59edecc013eecaa435f9f7422dc6</t>
        </is>
      </c>
      <c r="C30740" t="inlineStr">
        <is>
          <t>2018-05-28 13:57:50+00:00</t>
        </is>
      </c>
      <c r="D30740" t="inlineStr">
        <is>
          <t>add</t>
        </is>
      </c>
      <c r="E30740" t="inlineStr">
        <is>
          <t>futures</t>
        </is>
      </c>
      <c r="F30740">
        <f>=3.2.0</f>
        <v/>
      </c>
      <c r="G30740" t="inlineStr"/>
      <c r="H30740" t="inlineStr"/>
    </row>
    <row r="30741">
      <c r="A30741" t="inlineStr">
        <is>
          <t>towerlib</t>
        </is>
      </c>
      <c r="B30741" t="inlineStr">
        <is>
          <t>8a7daf76a9f098dac764c8cf403577facc02988d</t>
        </is>
      </c>
      <c r="C30741" t="inlineStr">
        <is>
          <t>2018-08-30 17:26:22+00:00</t>
        </is>
      </c>
      <c r="D30741" t="inlineStr">
        <is>
          <t>verchange</t>
        </is>
      </c>
      <c r="E30741" t="inlineStr">
        <is>
          <t>requests</t>
        </is>
      </c>
      <c r="F30741">
        <f>=2.18.4</f>
        <v/>
      </c>
      <c r="G30741" t="inlineStr">
        <is>
          <t>requests</t>
        </is>
      </c>
      <c r="H30741">
        <f>=2.18.4</f>
        <v/>
      </c>
    </row>
    <row r="30742">
      <c r="A30742" t="inlineStr">
        <is>
          <t>towerlib</t>
        </is>
      </c>
      <c r="B30742" t="inlineStr">
        <is>
          <t>8a7daf76a9f098dac764c8cf403577facc02988d</t>
        </is>
      </c>
      <c r="C30742" t="inlineStr">
        <is>
          <t>2018-08-30 17:26:22+00:00</t>
        </is>
      </c>
      <c r="D30742" t="inlineStr">
        <is>
          <t>verchange</t>
        </is>
      </c>
      <c r="E30742" t="inlineStr">
        <is>
          <t>futures</t>
        </is>
      </c>
      <c r="F30742">
        <f>=3.2.0</f>
        <v/>
      </c>
      <c r="G30742" t="inlineStr">
        <is>
          <t>futures</t>
        </is>
      </c>
      <c r="H30742">
        <f>=3.2.0</f>
        <v/>
      </c>
    </row>
    <row r="30743">
      <c r="A30743" t="inlineStr">
        <is>
          <t>towerlib</t>
        </is>
      </c>
      <c r="B30743" t="inlineStr">
        <is>
          <t>ff3b10c3993be291a8576e4ab7699960b038c3f3</t>
        </is>
      </c>
      <c r="C30743" t="inlineStr">
        <is>
          <t>2018-08-31 12:47:38+00:00</t>
        </is>
      </c>
      <c r="D30743" t="inlineStr">
        <is>
          <t>verchange</t>
        </is>
      </c>
      <c r="E30743" t="inlineStr">
        <is>
          <t>cachetools</t>
        </is>
      </c>
      <c r="F30743" t="inlineStr">
        <is>
          <t>&gt;=2.0.1</t>
        </is>
      </c>
      <c r="G30743" t="inlineStr">
        <is>
          <t>cachetools</t>
        </is>
      </c>
      <c r="H30743">
        <f>=2.0.1</f>
        <v/>
      </c>
    </row>
    <row r="30744">
      <c r="A30744" t="inlineStr">
        <is>
          <t>towerlib</t>
        </is>
      </c>
      <c r="B30744" t="inlineStr">
        <is>
          <t>ff3b10c3993be291a8576e4ab7699960b038c3f3</t>
        </is>
      </c>
      <c r="C30744" t="inlineStr">
        <is>
          <t>2018-08-31 12:47:38+00:00</t>
        </is>
      </c>
      <c r="D30744" t="inlineStr">
        <is>
          <t>verchange</t>
        </is>
      </c>
      <c r="E30744" t="inlineStr">
        <is>
          <t>beautifulsoup4</t>
        </is>
      </c>
      <c r="F30744" t="inlineStr">
        <is>
          <t>&gt;=4.6.0</t>
        </is>
      </c>
      <c r="G30744" t="inlineStr">
        <is>
          <t>beautifulsoup4</t>
        </is>
      </c>
      <c r="H30744">
        <f>=4.6.0</f>
        <v/>
      </c>
    </row>
    <row r="30745">
      <c r="A30745" t="inlineStr">
        <is>
          <t>towerlib</t>
        </is>
      </c>
      <c r="B30745" t="inlineStr">
        <is>
          <t>ff3b10c3993be291a8576e4ab7699960b038c3f3</t>
        </is>
      </c>
      <c r="C30745" t="inlineStr">
        <is>
          <t>2018-08-31 12:47:38+00:00</t>
        </is>
      </c>
      <c r="D30745" t="inlineStr">
        <is>
          <t>verchange</t>
        </is>
      </c>
      <c r="E30745" t="inlineStr">
        <is>
          <t>dateutils</t>
        </is>
      </c>
      <c r="F30745" t="inlineStr">
        <is>
          <t>&gt;=0.6.6</t>
        </is>
      </c>
      <c r="G30745" t="inlineStr">
        <is>
          <t>dateutils</t>
        </is>
      </c>
      <c r="H30745">
        <f>=0.6.6</f>
        <v/>
      </c>
    </row>
    <row r="30746">
      <c r="A30746" t="inlineStr">
        <is>
          <t>towerlib</t>
        </is>
      </c>
      <c r="B30746" t="inlineStr">
        <is>
          <t>ff3b10c3993be291a8576e4ab7699960b038c3f3</t>
        </is>
      </c>
      <c r="C30746" t="inlineStr">
        <is>
          <t>2018-08-31 12:47:38+00:00</t>
        </is>
      </c>
      <c r="D30746" t="inlineStr">
        <is>
          <t>verchange</t>
        </is>
      </c>
      <c r="E30746" t="inlineStr">
        <is>
          <t>requests</t>
        </is>
      </c>
      <c r="F30746" t="inlineStr">
        <is>
          <t>&gt;=2.18.4</t>
        </is>
      </c>
      <c r="G30746" t="inlineStr">
        <is>
          <t>requests</t>
        </is>
      </c>
      <c r="H30746">
        <f>=2.18.4</f>
        <v/>
      </c>
    </row>
    <row r="30747">
      <c r="A30747" t="inlineStr">
        <is>
          <t>towerlib</t>
        </is>
      </c>
      <c r="B30747" t="inlineStr">
        <is>
          <t>ff3b10c3993be291a8576e4ab7699960b038c3f3</t>
        </is>
      </c>
      <c r="C30747" t="inlineStr">
        <is>
          <t>2018-08-31 12:47:38+00:00</t>
        </is>
      </c>
      <c r="D30747" t="inlineStr">
        <is>
          <t>verchange</t>
        </is>
      </c>
      <c r="E30747" t="inlineStr">
        <is>
          <t>futures</t>
        </is>
      </c>
      <c r="F30747" t="inlineStr">
        <is>
          <t>&gt;=3.2.0</t>
        </is>
      </c>
      <c r="G30747" t="inlineStr">
        <is>
          <t>futures</t>
        </is>
      </c>
      <c r="H30747">
        <f>=3.2.0</f>
        <v/>
      </c>
    </row>
    <row r="30748">
      <c r="A30748" t="inlineStr">
        <is>
          <t>towerlib</t>
        </is>
      </c>
      <c r="B30748" t="inlineStr">
        <is>
          <t>13edcbcbd7c4dbfd8ac932a4579588db57949624</t>
        </is>
      </c>
      <c r="C30748" t="inlineStr">
        <is>
          <t>2018-10-16 11:39:16+00:00</t>
        </is>
      </c>
      <c r="D30748" t="inlineStr">
        <is>
          <t>verchange</t>
        </is>
      </c>
      <c r="E30748" t="inlineStr">
        <is>
          <t>cachetools</t>
        </is>
      </c>
      <c r="F30748" t="inlineStr">
        <is>
          <t>~=2.0.1</t>
        </is>
      </c>
      <c r="G30748" t="inlineStr">
        <is>
          <t>cachetools</t>
        </is>
      </c>
      <c r="H30748" t="inlineStr">
        <is>
          <t>&gt;=2.0.1</t>
        </is>
      </c>
    </row>
    <row r="30749">
      <c r="A30749" t="inlineStr">
        <is>
          <t>towerlib</t>
        </is>
      </c>
      <c r="B30749" t="inlineStr">
        <is>
          <t>13edcbcbd7c4dbfd8ac932a4579588db57949624</t>
        </is>
      </c>
      <c r="C30749" t="inlineStr">
        <is>
          <t>2018-10-16 11:39:16+00:00</t>
        </is>
      </c>
      <c r="D30749" t="inlineStr">
        <is>
          <t>verchange</t>
        </is>
      </c>
      <c r="E30749" t="inlineStr">
        <is>
          <t>beautifulsoup4</t>
        </is>
      </c>
      <c r="F30749" t="inlineStr">
        <is>
          <t>~=4.6.0</t>
        </is>
      </c>
      <c r="G30749" t="inlineStr">
        <is>
          <t>beautifulsoup4</t>
        </is>
      </c>
      <c r="H30749" t="inlineStr">
        <is>
          <t>&gt;=4.6.0</t>
        </is>
      </c>
    </row>
    <row r="30750">
      <c r="A30750" t="inlineStr">
        <is>
          <t>towerlib</t>
        </is>
      </c>
      <c r="B30750" t="inlineStr">
        <is>
          <t>13edcbcbd7c4dbfd8ac932a4579588db57949624</t>
        </is>
      </c>
      <c r="C30750" t="inlineStr">
        <is>
          <t>2018-10-16 11:39:16+00:00</t>
        </is>
      </c>
      <c r="D30750" t="inlineStr">
        <is>
          <t>verchange</t>
        </is>
      </c>
      <c r="E30750" t="inlineStr">
        <is>
          <t>dateutils</t>
        </is>
      </c>
      <c r="F30750" t="inlineStr">
        <is>
          <t>~=0.6.6</t>
        </is>
      </c>
      <c r="G30750" t="inlineStr">
        <is>
          <t>dateutils</t>
        </is>
      </c>
      <c r="H30750" t="inlineStr">
        <is>
          <t>&gt;=0.6.6</t>
        </is>
      </c>
    </row>
    <row r="30751">
      <c r="A30751" t="inlineStr">
        <is>
          <t>towerlib</t>
        </is>
      </c>
      <c r="B30751" t="inlineStr">
        <is>
          <t>13edcbcbd7c4dbfd8ac932a4579588db57949624</t>
        </is>
      </c>
      <c r="C30751" t="inlineStr">
        <is>
          <t>2018-10-16 11:39:16+00:00</t>
        </is>
      </c>
      <c r="D30751" t="inlineStr">
        <is>
          <t>verchange</t>
        </is>
      </c>
      <c r="E30751" t="inlineStr">
        <is>
          <t>requests</t>
        </is>
      </c>
      <c r="F30751" t="inlineStr">
        <is>
          <t>~=2.18.4</t>
        </is>
      </c>
      <c r="G30751" t="inlineStr">
        <is>
          <t>requests</t>
        </is>
      </c>
      <c r="H30751" t="inlineStr">
        <is>
          <t>&gt;=2.18.4</t>
        </is>
      </c>
    </row>
    <row r="30752">
      <c r="A30752" t="inlineStr">
        <is>
          <t>towerlib</t>
        </is>
      </c>
      <c r="B30752" t="inlineStr">
        <is>
          <t>13edcbcbd7c4dbfd8ac932a4579588db57949624</t>
        </is>
      </c>
      <c r="C30752" t="inlineStr">
        <is>
          <t>2018-10-16 11:39:16+00:00</t>
        </is>
      </c>
      <c r="D30752" t="inlineStr">
        <is>
          <t>verchange</t>
        </is>
      </c>
      <c r="E30752" t="inlineStr">
        <is>
          <t>futures</t>
        </is>
      </c>
      <c r="F30752" t="inlineStr">
        <is>
          <t>~=3.2.0</t>
        </is>
      </c>
      <c r="G30752" t="inlineStr">
        <is>
          <t>futures</t>
        </is>
      </c>
      <c r="H30752" t="inlineStr">
        <is>
          <t>&gt;=3.2.0</t>
        </is>
      </c>
    </row>
    <row r="30753">
      <c r="A30753" t="inlineStr">
        <is>
          <t>towerlib</t>
        </is>
      </c>
      <c r="B30753" t="inlineStr">
        <is>
          <t>027fed4f28bd4b14a36823510fde4902f7929999</t>
        </is>
      </c>
      <c r="C30753" t="inlineStr">
        <is>
          <t>2018-10-16 13:22:42+00:00</t>
        </is>
      </c>
      <c r="D30753" t="inlineStr">
        <is>
          <t>verchange</t>
        </is>
      </c>
      <c r="E30753" t="inlineStr">
        <is>
          <t>requests</t>
        </is>
      </c>
      <c r="F30753" t="inlineStr">
        <is>
          <t>~=2.19.1</t>
        </is>
      </c>
      <c r="G30753" t="inlineStr">
        <is>
          <t>requests</t>
        </is>
      </c>
      <c r="H30753" t="inlineStr">
        <is>
          <t>~=2.18.4</t>
        </is>
      </c>
    </row>
    <row r="30754">
      <c r="A30754" t="inlineStr">
        <is>
          <t>towerlib</t>
        </is>
      </c>
      <c r="B30754" t="inlineStr">
        <is>
          <t>027fed4f28bd4b14a36823510fde4902f7929999</t>
        </is>
      </c>
      <c r="C30754" t="inlineStr">
        <is>
          <t>2018-10-16 13:22:42+00:00</t>
        </is>
      </c>
      <c r="D30754" t="inlineStr">
        <is>
          <t>verchange</t>
        </is>
      </c>
      <c r="E30754" t="inlineStr">
        <is>
          <t>beautifulsoup4</t>
        </is>
      </c>
      <c r="F30754" t="inlineStr">
        <is>
          <t>~=4.6.3</t>
        </is>
      </c>
      <c r="G30754" t="inlineStr">
        <is>
          <t>beautifulsoup4</t>
        </is>
      </c>
      <c r="H30754" t="inlineStr">
        <is>
          <t>~=4.6.0</t>
        </is>
      </c>
    </row>
    <row r="30755">
      <c r="A30755" t="inlineStr">
        <is>
          <t>towerlib</t>
        </is>
      </c>
      <c r="B30755" t="inlineStr">
        <is>
          <t>027fed4f28bd4b14a36823510fde4902f7929999</t>
        </is>
      </c>
      <c r="C30755" t="inlineStr">
        <is>
          <t>2018-10-16 13:22:42+00:00</t>
        </is>
      </c>
      <c r="D30755" t="inlineStr">
        <is>
          <t>verchange</t>
        </is>
      </c>
      <c r="E30755" t="inlineStr">
        <is>
          <t>dateutils</t>
        </is>
      </c>
      <c r="F30755" t="inlineStr">
        <is>
          <t>~=0.6.6</t>
        </is>
      </c>
      <c r="G30755" t="inlineStr">
        <is>
          <t>dateutils</t>
        </is>
      </c>
      <c r="H30755" t="inlineStr">
        <is>
          <t>~=0.6.6</t>
        </is>
      </c>
    </row>
    <row r="30756">
      <c r="A30756" t="inlineStr">
        <is>
          <t>towerlib</t>
        </is>
      </c>
      <c r="B30756" t="inlineStr">
        <is>
          <t>027fed4f28bd4b14a36823510fde4902f7929999</t>
        </is>
      </c>
      <c r="C30756" t="inlineStr">
        <is>
          <t>2018-10-16 13:22:42+00:00</t>
        </is>
      </c>
      <c r="D30756" t="inlineStr">
        <is>
          <t>rem</t>
        </is>
      </c>
      <c r="E30756" t="inlineStr"/>
      <c r="F30756" t="inlineStr"/>
      <c r="G30756" t="inlineStr">
        <is>
          <t>futures</t>
        </is>
      </c>
      <c r="H30756" t="inlineStr">
        <is>
          <t>~=3.2.0</t>
        </is>
      </c>
    </row>
    <row r="30757">
      <c r="A30757" t="inlineStr">
        <is>
          <t>towerlib</t>
        </is>
      </c>
      <c r="B30757" t="inlineStr">
        <is>
          <t>c952b2e59be8f3fea13fe84db0187efa95447c66</t>
        </is>
      </c>
      <c r="C30757" t="inlineStr">
        <is>
          <t>2018-11-30 01:10:08+00:00</t>
        </is>
      </c>
      <c r="D30757" t="inlineStr">
        <is>
          <t>verchange</t>
        </is>
      </c>
      <c r="E30757" t="inlineStr">
        <is>
          <t>requests</t>
        </is>
      </c>
      <c r="F30757" t="inlineStr">
        <is>
          <t>~=2.20.1</t>
        </is>
      </c>
      <c r="G30757" t="inlineStr">
        <is>
          <t>requests</t>
        </is>
      </c>
      <c r="H30757" t="inlineStr">
        <is>
          <t>~=2.19.1</t>
        </is>
      </c>
    </row>
    <row r="30758">
      <c r="A30758" t="inlineStr">
        <is>
          <t>towerlib</t>
        </is>
      </c>
      <c r="B30758" t="inlineStr">
        <is>
          <t>ee4b2d2cc6db257a6fb082535618db7fd74e31ea</t>
        </is>
      </c>
      <c r="C30758" t="inlineStr">
        <is>
          <t>2019-01-03 11:41:10+00:00</t>
        </is>
      </c>
      <c r="D30758" t="inlineStr">
        <is>
          <t>rem</t>
        </is>
      </c>
      <c r="E30758" t="inlineStr"/>
      <c r="F30758" t="inlineStr"/>
      <c r="G30758" t="inlineStr">
        <is>
          <t>beautifulsoup4</t>
        </is>
      </c>
      <c r="H30758" t="inlineStr">
        <is>
          <t>~=4.6.3</t>
        </is>
      </c>
    </row>
    <row r="30759">
      <c r="A30759" t="inlineStr">
        <is>
          <t>towerlib</t>
        </is>
      </c>
      <c r="B30759" t="inlineStr">
        <is>
          <t>ee4b2d2cc6db257a6fb082535618db7fd74e31ea</t>
        </is>
      </c>
      <c r="C30759" t="inlineStr">
        <is>
          <t>2019-01-03 11:41:10+00:00</t>
        </is>
      </c>
      <c r="D30759" t="inlineStr">
        <is>
          <t>rem</t>
        </is>
      </c>
      <c r="E30759" t="inlineStr"/>
      <c r="F30759" t="inlineStr"/>
      <c r="G30759" t="inlineStr">
        <is>
          <t>cachetools</t>
        </is>
      </c>
      <c r="H30759" t="inlineStr">
        <is>
          <t>~=2.0.1</t>
        </is>
      </c>
    </row>
    <row r="30760">
      <c r="A30760" t="inlineStr">
        <is>
          <t>towerlib</t>
        </is>
      </c>
      <c r="B30760" t="inlineStr">
        <is>
          <t>ee4b2d2cc6db257a6fb082535618db7fd74e31ea</t>
        </is>
      </c>
      <c r="C30760" t="inlineStr">
        <is>
          <t>2019-01-03 11:41:10+00:00</t>
        </is>
      </c>
      <c r="D30760" t="inlineStr">
        <is>
          <t>rem</t>
        </is>
      </c>
      <c r="E30760" t="inlineStr"/>
      <c r="F30760" t="inlineStr"/>
      <c r="G30760" t="inlineStr">
        <is>
          <t>dateutils</t>
        </is>
      </c>
      <c r="H30760" t="inlineStr">
        <is>
          <t>~=0.6.6</t>
        </is>
      </c>
    </row>
    <row r="30761">
      <c r="A30761" t="inlineStr">
        <is>
          <t>towerlib</t>
        </is>
      </c>
      <c r="B30761" t="inlineStr">
        <is>
          <t>ee4b2d2cc6db257a6fb082535618db7fd74e31ea</t>
        </is>
      </c>
      <c r="C30761" t="inlineStr">
        <is>
          <t>2019-01-03 11:41:10+00:00</t>
        </is>
      </c>
      <c r="D30761" t="inlineStr">
        <is>
          <t>rem</t>
        </is>
      </c>
      <c r="E30761" t="inlineStr"/>
      <c r="F30761" t="inlineStr"/>
      <c r="G30761" t="inlineStr">
        <is>
          <t>requests</t>
        </is>
      </c>
      <c r="H30761" t="inlineStr">
        <is>
          <t>~=2.20.1</t>
        </is>
      </c>
    </row>
    <row r="30762">
      <c r="A30762" t="inlineStr">
        <is>
          <t>towerlib</t>
        </is>
      </c>
      <c r="B30762" t="inlineStr">
        <is>
          <t>1ea7aad7a1c826a3a7ac18f6fa564ba0d9a0b215</t>
        </is>
      </c>
      <c r="C30762" t="inlineStr">
        <is>
          <t>2019-01-09 08:23:22+00:00</t>
        </is>
      </c>
      <c r="D30762" t="inlineStr">
        <is>
          <t>add</t>
        </is>
      </c>
      <c r="E30762" t="inlineStr">
        <is>
          <t>beautifulsoup4</t>
        </is>
      </c>
      <c r="F30762" t="inlineStr">
        <is>
          <t>~=4.6.3</t>
        </is>
      </c>
      <c r="G30762" t="inlineStr"/>
      <c r="H30762" t="inlineStr"/>
    </row>
    <row r="30763">
      <c r="A30763" t="inlineStr">
        <is>
          <t>towerlib</t>
        </is>
      </c>
      <c r="B30763" t="inlineStr">
        <is>
          <t>1ea7aad7a1c826a3a7ac18f6fa564ba0d9a0b215</t>
        </is>
      </c>
      <c r="C30763" t="inlineStr">
        <is>
          <t>2019-01-09 08:23:22+00:00</t>
        </is>
      </c>
      <c r="D30763" t="inlineStr">
        <is>
          <t>add</t>
        </is>
      </c>
      <c r="E30763" t="inlineStr">
        <is>
          <t>cachetools</t>
        </is>
      </c>
      <c r="F30763" t="inlineStr">
        <is>
          <t>~=2.0.1</t>
        </is>
      </c>
      <c r="G30763" t="inlineStr"/>
      <c r="H30763" t="inlineStr"/>
    </row>
    <row r="30764">
      <c r="A30764" t="inlineStr">
        <is>
          <t>towerlib</t>
        </is>
      </c>
      <c r="B30764" t="inlineStr">
        <is>
          <t>1ea7aad7a1c826a3a7ac18f6fa564ba0d9a0b215</t>
        </is>
      </c>
      <c r="C30764" t="inlineStr">
        <is>
          <t>2019-01-09 08:23:22+00:00</t>
        </is>
      </c>
      <c r="D30764" t="inlineStr">
        <is>
          <t>add</t>
        </is>
      </c>
      <c r="E30764" t="inlineStr">
        <is>
          <t>dateutils</t>
        </is>
      </c>
      <c r="F30764" t="inlineStr">
        <is>
          <t>~=0.6.6</t>
        </is>
      </c>
      <c r="G30764" t="inlineStr"/>
      <c r="H30764" t="inlineStr"/>
    </row>
    <row r="30765">
      <c r="A30765" t="inlineStr">
        <is>
          <t>towerlib</t>
        </is>
      </c>
      <c r="B30765" t="inlineStr">
        <is>
          <t>1ea7aad7a1c826a3a7ac18f6fa564ba0d9a0b215</t>
        </is>
      </c>
      <c r="C30765" t="inlineStr">
        <is>
          <t>2019-01-09 08:23:22+00:00</t>
        </is>
      </c>
      <c r="D30765" t="inlineStr">
        <is>
          <t>add</t>
        </is>
      </c>
      <c r="E30765" t="inlineStr">
        <is>
          <t>requests</t>
        </is>
      </c>
      <c r="F30765" t="inlineStr">
        <is>
          <t>~=2.21.0</t>
        </is>
      </c>
      <c r="G30765" t="inlineStr"/>
      <c r="H30765" t="inlineStr"/>
    </row>
    <row r="30766">
      <c r="A30766" t="inlineStr">
        <is>
          <t>towerlib</t>
        </is>
      </c>
      <c r="B30766" t="inlineStr">
        <is>
          <t>b579c3c09a3607237a540b5cf7b44d2202781f3c</t>
        </is>
      </c>
      <c r="C30766" t="inlineStr">
        <is>
          <t>2019-10-18 10:15:46+00:00</t>
        </is>
      </c>
      <c r="D30766" t="inlineStr">
        <is>
          <t>verchange</t>
        </is>
      </c>
      <c r="E30766" t="inlineStr">
        <is>
          <t>requests</t>
        </is>
      </c>
      <c r="F30766" t="inlineStr">
        <is>
          <t>~=2.22.0</t>
        </is>
      </c>
      <c r="G30766" t="inlineStr">
        <is>
          <t>requests</t>
        </is>
      </c>
      <c r="H30766" t="inlineStr">
        <is>
          <t>~=2.21.0</t>
        </is>
      </c>
    </row>
    <row r="30767">
      <c r="A30767" t="inlineStr">
        <is>
          <t>towerlib</t>
        </is>
      </c>
      <c r="B30767" t="inlineStr">
        <is>
          <t>b579c3c09a3607237a540b5cf7b44d2202781f3c</t>
        </is>
      </c>
      <c r="C30767" t="inlineStr">
        <is>
          <t>2019-10-18 10:15:46+00:00</t>
        </is>
      </c>
      <c r="D30767" t="inlineStr">
        <is>
          <t>verchange</t>
        </is>
      </c>
      <c r="E30767" t="inlineStr">
        <is>
          <t>cachetools</t>
        </is>
      </c>
      <c r="F30767" t="inlineStr">
        <is>
          <t>~=3.1.1</t>
        </is>
      </c>
      <c r="G30767" t="inlineStr">
        <is>
          <t>cachetools</t>
        </is>
      </c>
      <c r="H30767" t="inlineStr">
        <is>
          <t>~=2.0.1</t>
        </is>
      </c>
    </row>
    <row r="30768">
      <c r="A30768" t="inlineStr">
        <is>
          <t>towerlib</t>
        </is>
      </c>
      <c r="B30768" t="inlineStr">
        <is>
          <t>b579c3c09a3607237a540b5cf7b44d2202781f3c</t>
        </is>
      </c>
      <c r="C30768" t="inlineStr">
        <is>
          <t>2019-10-18 10:15:46+00:00</t>
        </is>
      </c>
      <c r="D30768" t="inlineStr">
        <is>
          <t>verchange</t>
        </is>
      </c>
      <c r="E30768" t="inlineStr">
        <is>
          <t>beautifulsoup4</t>
        </is>
      </c>
      <c r="F30768" t="inlineStr">
        <is>
          <t>~=4.8.1</t>
        </is>
      </c>
      <c r="G30768" t="inlineStr">
        <is>
          <t>beautifulsoup4</t>
        </is>
      </c>
      <c r="H30768" t="inlineStr">
        <is>
          <t>~=4.6.3</t>
        </is>
      </c>
    </row>
    <row r="30769">
      <c r="A30769" t="inlineStr">
        <is>
          <t>towerlib</t>
        </is>
      </c>
      <c r="B30769" t="inlineStr">
        <is>
          <t>4db29f8e7fe202eccb7c9a874d4228022a971335</t>
        </is>
      </c>
      <c r="C30769" t="inlineStr">
        <is>
          <t>2019-11-01 10:22:54+00:00</t>
        </is>
      </c>
      <c r="D30769" t="inlineStr">
        <is>
          <t>verchange</t>
        </is>
      </c>
      <c r="E30769" t="inlineStr">
        <is>
          <t>dateutils</t>
        </is>
      </c>
      <c r="F30769" t="inlineStr">
        <is>
          <t>~=0.6.7</t>
        </is>
      </c>
      <c r="G30769" t="inlineStr">
        <is>
          <t>dateutils</t>
        </is>
      </c>
      <c r="H30769" t="inlineStr">
        <is>
          <t>~=0.6.6</t>
        </is>
      </c>
    </row>
    <row r="30770">
      <c r="A30770" t="inlineStr">
        <is>
          <t>towerlib</t>
        </is>
      </c>
      <c r="B30770" t="inlineStr">
        <is>
          <t>dab27325f31ebe23341be3838b987b16ade92f52</t>
        </is>
      </c>
      <c r="C30770" t="inlineStr">
        <is>
          <t>2020-03-14 11:36:31+00:00</t>
        </is>
      </c>
      <c r="D30770" t="inlineStr">
        <is>
          <t>verchange</t>
        </is>
      </c>
      <c r="E30770" t="inlineStr">
        <is>
          <t>cachetools</t>
        </is>
      </c>
      <c r="F30770" t="inlineStr">
        <is>
          <t>~=3.1.1</t>
        </is>
      </c>
      <c r="G30770" t="inlineStr">
        <is>
          <t>cachetools</t>
        </is>
      </c>
      <c r="H30770" t="inlineStr">
        <is>
          <t>~=3.1.1</t>
        </is>
      </c>
    </row>
    <row r="30771">
      <c r="A30771" t="inlineStr">
        <is>
          <t>towerlib</t>
        </is>
      </c>
      <c r="B30771" t="inlineStr">
        <is>
          <t>dab27325f31ebe23341be3838b987b16ade92f52</t>
        </is>
      </c>
      <c r="C30771" t="inlineStr">
        <is>
          <t>2020-03-14 11:36:31+00:00</t>
        </is>
      </c>
      <c r="D30771" t="inlineStr">
        <is>
          <t>verchange</t>
        </is>
      </c>
      <c r="E30771" t="inlineStr">
        <is>
          <t>beautifulsoup4</t>
        </is>
      </c>
      <c r="F30771" t="inlineStr">
        <is>
          <t>~=4.8.2</t>
        </is>
      </c>
      <c r="G30771" t="inlineStr">
        <is>
          <t>beautifulsoup4</t>
        </is>
      </c>
      <c r="H30771" t="inlineStr">
        <is>
          <t>~=4.8.1</t>
        </is>
      </c>
    </row>
    <row r="30772">
      <c r="A30772" t="inlineStr">
        <is>
          <t>towerlib</t>
        </is>
      </c>
      <c r="B30772" t="inlineStr">
        <is>
          <t>dab27325f31ebe23341be3838b987b16ade92f52</t>
        </is>
      </c>
      <c r="C30772" t="inlineStr">
        <is>
          <t>2020-03-14 11:36:31+00:00</t>
        </is>
      </c>
      <c r="D30772" t="inlineStr">
        <is>
          <t>add</t>
        </is>
      </c>
      <c r="E30772" t="inlineStr">
        <is>
          <t>dataclasses</t>
        </is>
      </c>
      <c r="F30772" t="inlineStr">
        <is>
          <t>~=0.6</t>
        </is>
      </c>
      <c r="G30772" t="inlineStr"/>
      <c r="H30772" t="inlineStr"/>
    </row>
    <row r="30773">
      <c r="A30773" t="inlineStr">
        <is>
          <t>towerlib</t>
        </is>
      </c>
      <c r="B30773" t="inlineStr">
        <is>
          <t>9bc08487232b9d99dadf90363f7e147d0793d33a</t>
        </is>
      </c>
      <c r="C30773" t="inlineStr">
        <is>
          <t>2020-05-29 13:13:23+00:00</t>
        </is>
      </c>
      <c r="D30773" t="inlineStr">
        <is>
          <t>verchange</t>
        </is>
      </c>
      <c r="E30773" t="inlineStr">
        <is>
          <t>dateutils</t>
        </is>
      </c>
      <c r="F30773" t="inlineStr">
        <is>
          <t>~=0.6.8</t>
        </is>
      </c>
      <c r="G30773" t="inlineStr">
        <is>
          <t>dateutils</t>
        </is>
      </c>
      <c r="H30773" t="inlineStr">
        <is>
          <t>~=0.6.7</t>
        </is>
      </c>
    </row>
    <row r="30774">
      <c r="A30774" t="inlineStr">
        <is>
          <t>towerlib</t>
        </is>
      </c>
      <c r="B30774" t="inlineStr">
        <is>
          <t>880474120fa1e38b6f02378c8ba95759c6ee6abd</t>
        </is>
      </c>
      <c r="C30774" t="inlineStr">
        <is>
          <t>2020-06-09 11:35:19+00:00</t>
        </is>
      </c>
      <c r="D30774" t="inlineStr">
        <is>
          <t>verchange</t>
        </is>
      </c>
      <c r="E30774" t="inlineStr">
        <is>
          <t>requests</t>
        </is>
      </c>
      <c r="F30774" t="inlineStr">
        <is>
          <t>~=2.23.0</t>
        </is>
      </c>
      <c r="G30774" t="inlineStr">
        <is>
          <t>requests</t>
        </is>
      </c>
      <c r="H30774" t="inlineStr">
        <is>
          <t>~=2.22.0</t>
        </is>
      </c>
    </row>
    <row r="30775">
      <c r="A30775" t="inlineStr">
        <is>
          <t>towerlib</t>
        </is>
      </c>
      <c r="B30775" t="inlineStr">
        <is>
          <t>fa3ab64cbeec36b52a5b7dd16ce870ee844eafbe</t>
        </is>
      </c>
      <c r="C30775" t="inlineStr">
        <is>
          <t>2020-10-09 13:30:02+00:00</t>
        </is>
      </c>
      <c r="D30775" t="inlineStr">
        <is>
          <t>verchange</t>
        </is>
      </c>
      <c r="E30775" t="inlineStr">
        <is>
          <t>requests</t>
        </is>
      </c>
      <c r="F30775" t="inlineStr">
        <is>
          <t>~=2.24.0</t>
        </is>
      </c>
      <c r="G30775" t="inlineStr">
        <is>
          <t>requests</t>
        </is>
      </c>
      <c r="H30775" t="inlineStr">
        <is>
          <t>~=2.23.0</t>
        </is>
      </c>
    </row>
    <row r="30776">
      <c r="A30776" t="inlineStr">
        <is>
          <t>towerlib</t>
        </is>
      </c>
      <c r="B30776" t="inlineStr">
        <is>
          <t>fa3ab64cbeec36b52a5b7dd16ce870ee844eafbe</t>
        </is>
      </c>
      <c r="C30776" t="inlineStr">
        <is>
          <t>2020-10-09 13:30:02+00:00</t>
        </is>
      </c>
      <c r="D30776" t="inlineStr">
        <is>
          <t>verchange</t>
        </is>
      </c>
      <c r="E30776" t="inlineStr">
        <is>
          <t>dateutils</t>
        </is>
      </c>
      <c r="F30776" t="inlineStr">
        <is>
          <t>~=0.6.11</t>
        </is>
      </c>
      <c r="G30776" t="inlineStr">
        <is>
          <t>dateutils</t>
        </is>
      </c>
      <c r="H30776" t="inlineStr">
        <is>
          <t>~=0.6.8</t>
        </is>
      </c>
    </row>
    <row r="30777">
      <c r="A30777" t="inlineStr">
        <is>
          <t>towerlib</t>
        </is>
      </c>
      <c r="B30777" t="inlineStr">
        <is>
          <t>4ed562dd7e08022cddb5176cb9e67e011aafa33a</t>
        </is>
      </c>
      <c r="C30777" t="inlineStr">
        <is>
          <t>2020-10-16 11:45:26+00:00</t>
        </is>
      </c>
      <c r="D30777" t="inlineStr">
        <is>
          <t>verchange</t>
        </is>
      </c>
      <c r="E30777" t="inlineStr">
        <is>
          <t>beautifulsoup4</t>
        </is>
      </c>
      <c r="F30777" t="inlineStr">
        <is>
          <t>~=4.9.3</t>
        </is>
      </c>
      <c r="G30777" t="inlineStr">
        <is>
          <t>beautifulsoup4</t>
        </is>
      </c>
      <c r="H30777" t="inlineStr">
        <is>
          <t>~=4.8.2</t>
        </is>
      </c>
    </row>
    <row r="30778">
      <c r="A30778" t="inlineStr">
        <is>
          <t>towerlib</t>
        </is>
      </c>
      <c r="B30778" t="inlineStr">
        <is>
          <t>4ddc8051c70ee5c5c1d21fde6602af6a4780b4a0</t>
        </is>
      </c>
      <c r="C30778" t="inlineStr">
        <is>
          <t>2020-11-06 08:50:03+00:00</t>
        </is>
      </c>
      <c r="D30778" t="inlineStr">
        <is>
          <t>verchange</t>
        </is>
      </c>
      <c r="E30778" t="inlineStr">
        <is>
          <t>dateutils</t>
        </is>
      </c>
      <c r="F30778" t="inlineStr">
        <is>
          <t>~=0.6.12</t>
        </is>
      </c>
      <c r="G30778" t="inlineStr">
        <is>
          <t>dateutils</t>
        </is>
      </c>
      <c r="H30778" t="inlineStr">
        <is>
          <t>~=0.6.11</t>
        </is>
      </c>
    </row>
    <row r="30779">
      <c r="A30779" t="inlineStr">
        <is>
          <t>towerlib</t>
        </is>
      </c>
      <c r="B30779" t="inlineStr">
        <is>
          <t>6df8ff1a0726ea77124dae52288f028a50d859b8</t>
        </is>
      </c>
      <c r="C30779" t="inlineStr">
        <is>
          <t>2020-12-02 08:57:04+00:00</t>
        </is>
      </c>
      <c r="D30779" t="inlineStr">
        <is>
          <t>verchange</t>
        </is>
      </c>
      <c r="E30779" t="inlineStr">
        <is>
          <t>requests</t>
        </is>
      </c>
      <c r="F30779" t="inlineStr">
        <is>
          <t>~=2.25.0</t>
        </is>
      </c>
      <c r="G30779" t="inlineStr">
        <is>
          <t>requests</t>
        </is>
      </c>
      <c r="H30779" t="inlineStr">
        <is>
          <t>~=2.24.0</t>
        </is>
      </c>
    </row>
    <row r="30780">
      <c r="A30780" t="inlineStr">
        <is>
          <t>towerlib</t>
        </is>
      </c>
      <c r="B30780" t="inlineStr">
        <is>
          <t>3ab84787982663723abb30ecee9b2700a3f4b208</t>
        </is>
      </c>
      <c r="C30780" t="inlineStr">
        <is>
          <t>2021-01-06 13:24:22+00:00</t>
        </is>
      </c>
      <c r="D30780" t="inlineStr">
        <is>
          <t>verchange</t>
        </is>
      </c>
      <c r="E30780" t="inlineStr">
        <is>
          <t>cachetools</t>
        </is>
      </c>
      <c r="F30780" t="inlineStr">
        <is>
          <t>&gt;=3.1.1</t>
        </is>
      </c>
      <c r="G30780" t="inlineStr">
        <is>
          <t>cachetools</t>
        </is>
      </c>
      <c r="H30780" t="inlineStr">
        <is>
          <t>~=3.1.1</t>
        </is>
      </c>
    </row>
    <row r="30781">
      <c r="A30781" t="inlineStr">
        <is>
          <t>towerlib</t>
        </is>
      </c>
      <c r="B30781" t="inlineStr">
        <is>
          <t>3ab84787982663723abb30ecee9b2700a3f4b208</t>
        </is>
      </c>
      <c r="C30781" t="inlineStr">
        <is>
          <t>2021-01-06 13:24:22+00:00</t>
        </is>
      </c>
      <c r="D30781" t="inlineStr">
        <is>
          <t>verchange</t>
        </is>
      </c>
      <c r="E30781" t="inlineStr">
        <is>
          <t>beautifulsoup4</t>
        </is>
      </c>
      <c r="F30781" t="inlineStr">
        <is>
          <t>&gt;=4.9.3</t>
        </is>
      </c>
      <c r="G30781" t="inlineStr">
        <is>
          <t>beautifulsoup4</t>
        </is>
      </c>
      <c r="H30781" t="inlineStr">
        <is>
          <t>~=4.9.3</t>
        </is>
      </c>
    </row>
    <row r="30782">
      <c r="A30782" t="inlineStr">
        <is>
          <t>towerlib</t>
        </is>
      </c>
      <c r="B30782" t="inlineStr">
        <is>
          <t>3ab84787982663723abb30ecee9b2700a3f4b208</t>
        </is>
      </c>
      <c r="C30782" t="inlineStr">
        <is>
          <t>2021-01-06 13:24:22+00:00</t>
        </is>
      </c>
      <c r="D30782" t="inlineStr">
        <is>
          <t>verchange</t>
        </is>
      </c>
      <c r="E30782" t="inlineStr">
        <is>
          <t>dataclasses</t>
        </is>
      </c>
      <c r="F30782" t="inlineStr">
        <is>
          <t>&gt;=0.6</t>
        </is>
      </c>
      <c r="G30782" t="inlineStr">
        <is>
          <t>dataclasses</t>
        </is>
      </c>
      <c r="H30782" t="inlineStr">
        <is>
          <t>~=0.6</t>
        </is>
      </c>
    </row>
    <row r="30783">
      <c r="A30783" t="inlineStr">
        <is>
          <t>towerlib</t>
        </is>
      </c>
      <c r="B30783" t="inlineStr">
        <is>
          <t>3ab84787982663723abb30ecee9b2700a3f4b208</t>
        </is>
      </c>
      <c r="C30783" t="inlineStr">
        <is>
          <t>2021-01-06 13:24:22+00:00</t>
        </is>
      </c>
      <c r="D30783" t="inlineStr">
        <is>
          <t>verchange</t>
        </is>
      </c>
      <c r="E30783" t="inlineStr">
        <is>
          <t>dateutils</t>
        </is>
      </c>
      <c r="F30783" t="inlineStr">
        <is>
          <t>&gt;=0.6.12</t>
        </is>
      </c>
      <c r="G30783" t="inlineStr">
        <is>
          <t>dateutils</t>
        </is>
      </c>
      <c r="H30783" t="inlineStr">
        <is>
          <t>~=0.6.12</t>
        </is>
      </c>
    </row>
    <row r="30784">
      <c r="A30784" t="inlineStr">
        <is>
          <t>towerlib</t>
        </is>
      </c>
      <c r="B30784" t="inlineStr">
        <is>
          <t>3ab84787982663723abb30ecee9b2700a3f4b208</t>
        </is>
      </c>
      <c r="C30784" t="inlineStr">
        <is>
          <t>2021-01-06 13:24:22+00:00</t>
        </is>
      </c>
      <c r="D30784" t="inlineStr">
        <is>
          <t>verchange</t>
        </is>
      </c>
      <c r="E30784" t="inlineStr">
        <is>
          <t>requests</t>
        </is>
      </c>
      <c r="F30784" t="inlineStr">
        <is>
          <t>&gt;=2.25.1</t>
        </is>
      </c>
      <c r="G30784" t="inlineStr">
        <is>
          <t>requests</t>
        </is>
      </c>
      <c r="H30784" t="inlineStr">
        <is>
          <t>~=2.25.0</t>
        </is>
      </c>
    </row>
    <row r="30785">
      <c r="A30785" t="inlineStr">
        <is>
          <t>PyFunceble</t>
        </is>
      </c>
      <c r="B30785" t="inlineStr">
        <is>
          <t>52210520dd5e35fb9edfa3f3ddffbab2cac47a03</t>
        </is>
      </c>
      <c r="C30785" t="inlineStr">
        <is>
          <t>2019-06-22 17:07:52+00:00</t>
        </is>
      </c>
      <c r="D30785" t="inlineStr">
        <is>
          <t>verchange</t>
        </is>
      </c>
      <c r="E30785" t="inlineStr">
        <is>
          <t>urllib3</t>
        </is>
      </c>
      <c r="F30785" t="inlineStr"/>
      <c r="G30785" t="inlineStr">
        <is>
          <t>urllib3</t>
        </is>
      </c>
      <c r="H30785" t="inlineStr">
        <is>
          <t>&gt;=1.23</t>
        </is>
      </c>
    </row>
    <row r="30786">
      <c r="A30786" t="inlineStr">
        <is>
          <t>PyFunceble</t>
        </is>
      </c>
      <c r="B30786" t="inlineStr">
        <is>
          <t>52210520dd5e35fb9edfa3f3ddffbab2cac47a03</t>
        </is>
      </c>
      <c r="C30786" t="inlineStr">
        <is>
          <t>2019-06-22 17:07:52+00:00</t>
        </is>
      </c>
      <c r="D30786" t="inlineStr">
        <is>
          <t>verchange</t>
        </is>
      </c>
      <c r="E30786" t="inlineStr">
        <is>
          <t>setuptools</t>
        </is>
      </c>
      <c r="F30786" t="inlineStr"/>
      <c r="G30786" t="inlineStr">
        <is>
          <t>setuptools</t>
        </is>
      </c>
      <c r="H30786" t="inlineStr">
        <is>
          <t>&gt;=40.4.3</t>
        </is>
      </c>
    </row>
    <row r="30787">
      <c r="A30787" t="inlineStr">
        <is>
          <t>PyFunceble</t>
        </is>
      </c>
      <c r="B30787" t="inlineStr">
        <is>
          <t>52210520dd5e35fb9edfa3f3ddffbab2cac47a03</t>
        </is>
      </c>
      <c r="C30787" t="inlineStr">
        <is>
          <t>2019-06-22 17:07:52+00:00</t>
        </is>
      </c>
      <c r="D30787" t="inlineStr">
        <is>
          <t>verchange</t>
        </is>
      </c>
      <c r="E30787" t="inlineStr">
        <is>
          <t>requests</t>
        </is>
      </c>
      <c r="F30787" t="inlineStr"/>
      <c r="G30787" t="inlineStr">
        <is>
          <t>requests</t>
        </is>
      </c>
      <c r="H30787" t="inlineStr">
        <is>
          <t>&gt;=2.19.1</t>
        </is>
      </c>
    </row>
    <row r="30788">
      <c r="A30788" t="inlineStr">
        <is>
          <t>PyFunceble</t>
        </is>
      </c>
      <c r="B30788" t="inlineStr">
        <is>
          <t>52210520dd5e35fb9edfa3f3ddffbab2cac47a03</t>
        </is>
      </c>
      <c r="C30788" t="inlineStr">
        <is>
          <t>2019-06-22 17:07:52+00:00</t>
        </is>
      </c>
      <c r="D30788" t="inlineStr">
        <is>
          <t>verchange</t>
        </is>
      </c>
      <c r="E30788" t="inlineStr">
        <is>
          <t>PyYAML</t>
        </is>
      </c>
      <c r="F30788" t="inlineStr"/>
      <c r="G30788" t="inlineStr">
        <is>
          <t>PyYAML</t>
        </is>
      </c>
      <c r="H30788" t="inlineStr">
        <is>
          <t>&gt;=3.13</t>
        </is>
      </c>
    </row>
    <row r="30789">
      <c r="A30789" t="inlineStr">
        <is>
          <t>PyFunceble</t>
        </is>
      </c>
      <c r="B30789" t="inlineStr">
        <is>
          <t>52210520dd5e35fb9edfa3f3ddffbab2cac47a03</t>
        </is>
      </c>
      <c r="C30789" t="inlineStr">
        <is>
          <t>2019-06-22 17:07:52+00:00</t>
        </is>
      </c>
      <c r="D30789" t="inlineStr">
        <is>
          <t>verchange</t>
        </is>
      </c>
      <c r="E30789" t="inlineStr">
        <is>
          <t>colorama</t>
        </is>
      </c>
      <c r="F30789" t="inlineStr"/>
      <c r="G30789" t="inlineStr">
        <is>
          <t>colorama</t>
        </is>
      </c>
      <c r="H30789" t="inlineStr">
        <is>
          <t>&gt;=0.4.0</t>
        </is>
      </c>
    </row>
    <row r="30790">
      <c r="A30790" t="inlineStr">
        <is>
          <t>PyFunceble</t>
        </is>
      </c>
      <c r="B30790" t="inlineStr">
        <is>
          <t>52210520dd5e35fb9edfa3f3ddffbab2cac47a03</t>
        </is>
      </c>
      <c r="C30790" t="inlineStr">
        <is>
          <t>2019-06-22 17:07:52+00:00</t>
        </is>
      </c>
      <c r="D30790" t="inlineStr">
        <is>
          <t>add</t>
        </is>
      </c>
      <c r="E30790" t="inlineStr">
        <is>
          <t>dnspython</t>
        </is>
      </c>
      <c r="F30790" t="inlineStr"/>
      <c r="G30790" t="inlineStr"/>
      <c r="H30790" t="inlineStr"/>
    </row>
    <row r="30791">
      <c r="A30791" t="inlineStr">
        <is>
          <t>PyFunceble</t>
        </is>
      </c>
      <c r="B30791" t="inlineStr">
        <is>
          <t>52210520dd5e35fb9edfa3f3ddffbab2cac47a03</t>
        </is>
      </c>
      <c r="C30791" t="inlineStr">
        <is>
          <t>2019-06-22 17:07:52+00:00</t>
        </is>
      </c>
      <c r="D30791" t="inlineStr">
        <is>
          <t>add</t>
        </is>
      </c>
      <c r="E30791" t="inlineStr">
        <is>
          <t>PyMySQL</t>
        </is>
      </c>
      <c r="F30791" t="inlineStr"/>
      <c r="G30791" t="inlineStr"/>
      <c r="H30791" t="inlineStr"/>
    </row>
    <row r="30792">
      <c r="A30792" t="inlineStr">
        <is>
          <t>PyFunceble</t>
        </is>
      </c>
      <c r="B30792" t="inlineStr">
        <is>
          <t>52210520dd5e35fb9edfa3f3ddffbab2cac47a03</t>
        </is>
      </c>
      <c r="C30792" t="inlineStr">
        <is>
          <t>2019-06-22 17:07:52+00:00</t>
        </is>
      </c>
      <c r="D30792" t="inlineStr">
        <is>
          <t>add</t>
        </is>
      </c>
      <c r="E30792" t="inlineStr">
        <is>
          <t>python-dotenv</t>
        </is>
      </c>
      <c r="F30792" t="inlineStr"/>
      <c r="G30792" t="inlineStr"/>
      <c r="H30792" t="inlineStr"/>
    </row>
    <row r="30793">
      <c r="A30793" t="inlineStr">
        <is>
          <t>PyFunceble</t>
        </is>
      </c>
      <c r="B30793" t="inlineStr">
        <is>
          <t>d6033601909e88495f5b102e45ee7d5a48dbe46a</t>
        </is>
      </c>
      <c r="C30793" t="inlineStr">
        <is>
          <t>2020-02-02 20:27:42+00:00</t>
        </is>
      </c>
      <c r="D30793" t="inlineStr">
        <is>
          <t>add</t>
        </is>
      </c>
      <c r="E30793" t="inlineStr">
        <is>
          <t>cryptography</t>
        </is>
      </c>
      <c r="F30793" t="inlineStr"/>
      <c r="G30793" t="inlineStr"/>
      <c r="H30793" t="inlineStr"/>
    </row>
    <row r="30794">
      <c r="A30794" t="inlineStr">
        <is>
          <t>PyFunceble</t>
        </is>
      </c>
      <c r="B30794" t="inlineStr">
        <is>
          <t>d6033601909e88495f5b102e45ee7d5a48dbe46a</t>
        </is>
      </c>
      <c r="C30794" t="inlineStr">
        <is>
          <t>2020-02-02 20:27:42+00:00</t>
        </is>
      </c>
      <c r="D30794" t="inlineStr">
        <is>
          <t>add</t>
        </is>
      </c>
      <c r="E30794" t="inlineStr">
        <is>
          <t>python-box</t>
        </is>
      </c>
      <c r="F30794" t="inlineStr"/>
      <c r="G30794" t="inlineStr"/>
      <c r="H30794" t="inlineStr"/>
    </row>
    <row r="30795">
      <c r="A30795" t="inlineStr">
        <is>
          <t>PyFunceble</t>
        </is>
      </c>
      <c r="B30795" t="inlineStr">
        <is>
          <t>872fa794fc85e0f8ba5bb588d7c975f867ca3b2f</t>
        </is>
      </c>
      <c r="C30795" t="inlineStr">
        <is>
          <t>2020-06-15 09:23:13+00:00</t>
        </is>
      </c>
      <c r="D30795" t="inlineStr">
        <is>
          <t>verchange</t>
        </is>
      </c>
      <c r="E30795" t="inlineStr">
        <is>
          <t>requests</t>
        </is>
      </c>
      <c r="F30795" t="inlineStr">
        <is>
          <t>&lt;3</t>
        </is>
      </c>
      <c r="G30795" t="inlineStr">
        <is>
          <t>requests</t>
        </is>
      </c>
      <c r="H30795" t="inlineStr"/>
    </row>
    <row r="30796">
      <c r="A30796" t="inlineStr">
        <is>
          <t>PyFunceble</t>
        </is>
      </c>
      <c r="B30796" t="inlineStr">
        <is>
          <t>872fa794fc85e0f8ba5bb588d7c975f867ca3b2f</t>
        </is>
      </c>
      <c r="C30796" t="inlineStr">
        <is>
          <t>2020-06-15 09:23:13+00:00</t>
        </is>
      </c>
      <c r="D30796" t="inlineStr">
        <is>
          <t>verchange</t>
        </is>
      </c>
      <c r="E30796" t="inlineStr">
        <is>
          <t>domain2idna</t>
        </is>
      </c>
      <c r="F30796" t="inlineStr"/>
      <c r="G30796" t="inlineStr">
        <is>
          <t>domain2idna</t>
        </is>
      </c>
      <c r="H30796" t="inlineStr">
        <is>
          <t>&gt;=1.6.1</t>
        </is>
      </c>
    </row>
    <row r="30797">
      <c r="A30797" t="inlineStr">
        <is>
          <t>PyFunceble</t>
        </is>
      </c>
      <c r="B30797" t="inlineStr">
        <is>
          <t>872fa794fc85e0f8ba5bb588d7c975f867ca3b2f</t>
        </is>
      </c>
      <c r="C30797" t="inlineStr">
        <is>
          <t>2020-06-15 09:23:13+00:00</t>
        </is>
      </c>
      <c r="D30797" t="inlineStr">
        <is>
          <t>verchange</t>
        </is>
      </c>
      <c r="E30797" t="inlineStr">
        <is>
          <t>setuptools</t>
        </is>
      </c>
      <c r="F30797" t="inlineStr"/>
      <c r="G30797" t="inlineStr">
        <is>
          <t>setuptools</t>
        </is>
      </c>
      <c r="H30797" t="inlineStr"/>
    </row>
    <row r="30798">
      <c r="A30798" t="inlineStr">
        <is>
          <t>PyFunceble</t>
        </is>
      </c>
      <c r="B30798" t="inlineStr">
        <is>
          <t>872fa794fc85e0f8ba5bb588d7c975f867ca3b2f</t>
        </is>
      </c>
      <c r="C30798" t="inlineStr">
        <is>
          <t>2020-06-15 09:23:13+00:00</t>
        </is>
      </c>
      <c r="D30798" t="inlineStr">
        <is>
          <t>rem</t>
        </is>
      </c>
      <c r="E30798" t="inlineStr"/>
      <c r="F30798" t="inlineStr"/>
      <c r="G30798" t="inlineStr">
        <is>
          <t>urllib3</t>
        </is>
      </c>
      <c r="H30798" t="inlineStr"/>
    </row>
    <row r="30799">
      <c r="A30799" t="inlineStr">
        <is>
          <t>PyFunceble</t>
        </is>
      </c>
      <c r="B30799" t="inlineStr">
        <is>
          <t>834993fc18ea8f3d640cf38507cf40893bb9f4dc</t>
        </is>
      </c>
      <c r="C30799" t="inlineStr">
        <is>
          <t>2020-09-04 22:32:01+00:00</t>
        </is>
      </c>
      <c r="D30799" t="inlineStr">
        <is>
          <t>verchange</t>
        </is>
      </c>
      <c r="E30799" t="inlineStr">
        <is>
          <t>python-box</t>
        </is>
      </c>
      <c r="F30799" t="inlineStr"/>
      <c r="G30799" t="inlineStr">
        <is>
          <t>python-box</t>
        </is>
      </c>
      <c r="H30799" t="inlineStr"/>
    </row>
    <row r="30800">
      <c r="A30800" t="inlineStr">
        <is>
          <t>PyFunceble</t>
        </is>
      </c>
      <c r="B30800" t="inlineStr">
        <is>
          <t>834993fc18ea8f3d640cf38507cf40893bb9f4dc</t>
        </is>
      </c>
      <c r="C30800" t="inlineStr">
        <is>
          <t>2020-09-04 22:32:01+00:00</t>
        </is>
      </c>
      <c r="D30800" t="inlineStr">
        <is>
          <t>verchange</t>
        </is>
      </c>
      <c r="E30800" t="inlineStr">
        <is>
          <t>setuptools</t>
        </is>
      </c>
      <c r="F30800" t="inlineStr"/>
      <c r="G30800" t="inlineStr">
        <is>
          <t>setuptools</t>
        </is>
      </c>
      <c r="H30800" t="inlineStr"/>
    </row>
    <row r="30801">
      <c r="A30801" t="inlineStr">
        <is>
          <t>PyFunceble</t>
        </is>
      </c>
      <c r="B30801" t="inlineStr">
        <is>
          <t>834993fc18ea8f3d640cf38507cf40893bb9f4dc</t>
        </is>
      </c>
      <c r="C30801" t="inlineStr">
        <is>
          <t>2020-09-04 22:32:01+00:00</t>
        </is>
      </c>
      <c r="D30801" t="inlineStr">
        <is>
          <t>add</t>
        </is>
      </c>
      <c r="E30801" t="inlineStr">
        <is>
          <t>alembic</t>
        </is>
      </c>
      <c r="F30801" t="inlineStr"/>
      <c r="G30801" t="inlineStr"/>
      <c r="H30801" t="inlineStr"/>
    </row>
    <row r="30802">
      <c r="A30802" t="inlineStr">
        <is>
          <t>PyFunceble</t>
        </is>
      </c>
      <c r="B30802" t="inlineStr">
        <is>
          <t>834993fc18ea8f3d640cf38507cf40893bb9f4dc</t>
        </is>
      </c>
      <c r="C30802" t="inlineStr">
        <is>
          <t>2020-09-04 22:32:01+00:00</t>
        </is>
      </c>
      <c r="D30802" t="inlineStr">
        <is>
          <t>add</t>
        </is>
      </c>
      <c r="E30802" t="inlineStr">
        <is>
          <t>inflection</t>
        </is>
      </c>
      <c r="F30802" t="inlineStr"/>
      <c r="G30802" t="inlineStr"/>
      <c r="H30802" t="inlineStr"/>
    </row>
    <row r="30803">
      <c r="A30803" t="inlineStr">
        <is>
          <t>PyFunceble</t>
        </is>
      </c>
      <c r="B30803" t="inlineStr">
        <is>
          <t>834993fc18ea8f3d640cf38507cf40893bb9f4dc</t>
        </is>
      </c>
      <c r="C30803" t="inlineStr">
        <is>
          <t>2020-09-04 22:32:01+00:00</t>
        </is>
      </c>
      <c r="D30803" t="inlineStr">
        <is>
          <t>add</t>
        </is>
      </c>
      <c r="E30803" t="inlineStr">
        <is>
          <t>sqlalchemy</t>
        </is>
      </c>
      <c r="F30803" t="inlineStr"/>
      <c r="G30803" t="inlineStr"/>
      <c r="H30803" t="inlineStr"/>
    </row>
    <row r="30804">
      <c r="A30804" t="inlineStr">
        <is>
          <t>PyFunceble</t>
        </is>
      </c>
      <c r="B30804" t="inlineStr">
        <is>
          <t>ed6395e8ed2e85550d684926c3c2dbcb8dde13d2</t>
        </is>
      </c>
      <c r="C30804" t="inlineStr">
        <is>
          <t>2021-01-28 23:53:50+00:00</t>
        </is>
      </c>
      <c r="D30804" t="inlineStr">
        <is>
          <t>verchange</t>
        </is>
      </c>
      <c r="E30804" t="inlineStr">
        <is>
          <t>dnspython</t>
        </is>
      </c>
      <c r="F30804" t="inlineStr">
        <is>
          <t>&gt;=2.0.0</t>
        </is>
      </c>
      <c r="G30804" t="inlineStr">
        <is>
          <t>dnspython</t>
        </is>
      </c>
      <c r="H30804" t="inlineStr"/>
    </row>
    <row r="30805">
      <c r="A30805" t="inlineStr">
        <is>
          <t>PyFunceble</t>
        </is>
      </c>
      <c r="B30805" t="inlineStr">
        <is>
          <t>ed6395e8ed2e85550d684926c3c2dbcb8dde13d2</t>
        </is>
      </c>
      <c r="C30805" t="inlineStr">
        <is>
          <t>2021-01-28 23:53:50+00:00</t>
        </is>
      </c>
      <c r="D30805" t="inlineStr">
        <is>
          <t>verchange</t>
        </is>
      </c>
      <c r="E30805" t="inlineStr">
        <is>
          <t>python-box</t>
        </is>
      </c>
      <c r="F30805" t="inlineStr">
        <is>
          <t>&gt;=5.0.0</t>
        </is>
      </c>
      <c r="G30805" t="inlineStr">
        <is>
          <t>python-box</t>
        </is>
      </c>
      <c r="H30805" t="inlineStr"/>
    </row>
    <row r="30806">
      <c r="A30806" t="inlineStr">
        <is>
          <t>aardvark</t>
        </is>
      </c>
      <c r="B30806" t="inlineStr">
        <is>
          <t>00116baebb281d3321c94e6b279bf039744bccf1</t>
        </is>
      </c>
      <c r="C30806" t="inlineStr">
        <is>
          <t>2020-06-08 17:38:12+00:00</t>
        </is>
      </c>
      <c r="D30806" t="inlineStr">
        <is>
          <t>add</t>
        </is>
      </c>
      <c r="E30806" t="inlineStr">
        <is>
          <t>blinker</t>
        </is>
      </c>
      <c r="F30806">
        <f>=1.4</f>
        <v/>
      </c>
      <c r="G30806" t="inlineStr"/>
      <c r="H30806" t="inlineStr"/>
    </row>
    <row r="30807">
      <c r="A30807" t="inlineStr">
        <is>
          <t>pyArtifact</t>
        </is>
      </c>
      <c r="B30807" t="inlineStr">
        <is>
          <t>04eee43df896f23b7ac82b5f666c65cf514b2bcc</t>
        </is>
      </c>
      <c r="C30807" t="inlineStr">
        <is>
          <t>2018-11-16 18:54:15+00:00</t>
        </is>
      </c>
      <c r="D30807" t="inlineStr">
        <is>
          <t>add</t>
        </is>
      </c>
      <c r="E30807" t="inlineStr">
        <is>
          <t>flake8</t>
        </is>
      </c>
      <c r="F30807" t="inlineStr">
        <is>
          <t>&gt;=3.6;&lt;4.0</t>
        </is>
      </c>
      <c r="G30807" t="inlineStr"/>
      <c r="H30807" t="inlineStr"/>
    </row>
    <row r="30808">
      <c r="A30808" t="inlineStr">
        <is>
          <t>pyArtifact</t>
        </is>
      </c>
      <c r="B30808" t="inlineStr">
        <is>
          <t>04eee43df896f23b7ac82b5f666c65cf514b2bcc</t>
        </is>
      </c>
      <c r="C30808" t="inlineStr">
        <is>
          <t>2018-11-16 18:54:15+00:00</t>
        </is>
      </c>
      <c r="D30808" t="inlineStr">
        <is>
          <t>add</t>
        </is>
      </c>
      <c r="E30808" t="inlineStr">
        <is>
          <t>mypy_extensions</t>
        </is>
      </c>
      <c r="F30808" t="inlineStr">
        <is>
          <t>&gt;=0.4.1;&lt;0.5.0</t>
        </is>
      </c>
      <c r="G30808" t="inlineStr"/>
      <c r="H30808" t="inlineStr"/>
    </row>
    <row r="30809">
      <c r="A30809" t="inlineStr">
        <is>
          <t>pyArtifact</t>
        </is>
      </c>
      <c r="B30809" t="inlineStr">
        <is>
          <t>04eee43df896f23b7ac82b5f666c65cf514b2bcc</t>
        </is>
      </c>
      <c r="C30809" t="inlineStr">
        <is>
          <t>2018-11-16 18:54:15+00:00</t>
        </is>
      </c>
      <c r="D30809" t="inlineStr">
        <is>
          <t>add</t>
        </is>
      </c>
      <c r="E30809" t="inlineStr">
        <is>
          <t>poetry-setup</t>
        </is>
      </c>
      <c r="F30809" t="inlineStr">
        <is>
          <t>&lt;0.4.0;&gt;=0.3.6</t>
        </is>
      </c>
      <c r="G30809" t="inlineStr"/>
      <c r="H30809" t="inlineStr"/>
    </row>
    <row r="30810">
      <c r="A30810" t="inlineStr">
        <is>
          <t>pyArtifact</t>
        </is>
      </c>
      <c r="B30810" t="inlineStr">
        <is>
          <t>04eee43df896f23b7ac82b5f666c65cf514b2bcc</t>
        </is>
      </c>
      <c r="C30810" t="inlineStr">
        <is>
          <t>2018-11-16 18:54:15+00:00</t>
        </is>
      </c>
      <c r="D30810" t="inlineStr">
        <is>
          <t>add</t>
        </is>
      </c>
      <c r="E30810" t="inlineStr">
        <is>
          <t>pytest</t>
        </is>
      </c>
      <c r="F30810" t="inlineStr">
        <is>
          <t>&lt;4.0;&gt;=3.0</t>
        </is>
      </c>
      <c r="G30810" t="inlineStr"/>
      <c r="H30810" t="inlineStr"/>
    </row>
    <row r="30811">
      <c r="A30811" t="inlineStr">
        <is>
          <t>pyArtifact</t>
        </is>
      </c>
      <c r="B30811" t="inlineStr">
        <is>
          <t>04eee43df896f23b7ac82b5f666c65cf514b2bcc</t>
        </is>
      </c>
      <c r="C30811" t="inlineStr">
        <is>
          <t>2018-11-16 18:54:15+00:00</t>
        </is>
      </c>
      <c r="D30811" t="inlineStr">
        <is>
          <t>add</t>
        </is>
      </c>
      <c r="E30811" t="inlineStr">
        <is>
          <t>reno</t>
        </is>
      </c>
      <c r="F30811" t="inlineStr">
        <is>
          <t>&gt;=2.11;&lt;3.0</t>
        </is>
      </c>
      <c r="G30811" t="inlineStr"/>
      <c r="H30811" t="inlineStr"/>
    </row>
    <row r="30812">
      <c r="A30812" t="inlineStr">
        <is>
          <t>pyArtifact</t>
        </is>
      </c>
      <c r="B30812" t="inlineStr">
        <is>
          <t>04eee43df896f23b7ac82b5f666c65cf514b2bcc</t>
        </is>
      </c>
      <c r="C30812" t="inlineStr">
        <is>
          <t>2018-11-16 18:54:15+00:00</t>
        </is>
      </c>
      <c r="D30812" t="inlineStr">
        <is>
          <t>add</t>
        </is>
      </c>
      <c r="E30812" t="inlineStr">
        <is>
          <t>requests</t>
        </is>
      </c>
      <c r="F30812" t="inlineStr">
        <is>
          <t>&lt;3.0;&gt;=2.20</t>
        </is>
      </c>
      <c r="G30812" t="inlineStr"/>
      <c r="H30812" t="inlineStr"/>
    </row>
    <row r="30813">
      <c r="A30813" t="inlineStr">
        <is>
          <t>pyArtifact</t>
        </is>
      </c>
      <c r="B30813" t="inlineStr">
        <is>
          <t>04eee43df896f23b7ac82b5f666c65cf514b2bcc</t>
        </is>
      </c>
      <c r="C30813" t="inlineStr">
        <is>
          <t>2018-11-16 18:54:15+00:00</t>
        </is>
      </c>
      <c r="D30813" t="inlineStr">
        <is>
          <t>add</t>
        </is>
      </c>
      <c r="E30813" t="inlineStr">
        <is>
          <t>sphinx</t>
        </is>
      </c>
      <c r="F30813" t="inlineStr">
        <is>
          <t>&lt;2.0;&gt;=1.8</t>
        </is>
      </c>
      <c r="G30813" t="inlineStr"/>
      <c r="H30813" t="inlineStr"/>
    </row>
    <row r="30814">
      <c r="A30814" t="inlineStr">
        <is>
          <t>pyArtifact</t>
        </is>
      </c>
      <c r="B30814" t="inlineStr">
        <is>
          <t>04eee43df896f23b7ac82b5f666c65cf514b2bcc</t>
        </is>
      </c>
      <c r="C30814" t="inlineStr">
        <is>
          <t>2018-11-16 18:54:15+00:00</t>
        </is>
      </c>
      <c r="D30814" t="inlineStr">
        <is>
          <t>add</t>
        </is>
      </c>
      <c r="E30814" t="inlineStr">
        <is>
          <t>sphinx-autodoc-typehints</t>
        </is>
      </c>
      <c r="F30814" t="inlineStr">
        <is>
          <t>&gt;=1.5;&lt;2.0</t>
        </is>
      </c>
      <c r="G30814" t="inlineStr"/>
      <c r="H30814" t="inlineStr"/>
    </row>
    <row r="30815">
      <c r="A30815" t="inlineStr">
        <is>
          <t>pyArtifact</t>
        </is>
      </c>
      <c r="B30815" t="inlineStr">
        <is>
          <t>04eee43df896f23b7ac82b5f666c65cf514b2bcc</t>
        </is>
      </c>
      <c r="C30815" t="inlineStr">
        <is>
          <t>2018-11-16 18:54:15+00:00</t>
        </is>
      </c>
      <c r="D30815" t="inlineStr">
        <is>
          <t>add</t>
        </is>
      </c>
      <c r="E30815" t="inlineStr">
        <is>
          <t>sphinx_rtd_theme</t>
        </is>
      </c>
      <c r="F30815" t="inlineStr">
        <is>
          <t>&gt;=0.4.2;&lt;0.5.0</t>
        </is>
      </c>
      <c r="G30815" t="inlineStr"/>
      <c r="H30815" t="inlineStr"/>
    </row>
    <row r="30816">
      <c r="A30816" t="inlineStr">
        <is>
          <t>python-acquia-cloud</t>
        </is>
      </c>
      <c r="B30816" t="inlineStr">
        <is>
          <t>e67e9f3151bbf6652d211dc8192f45fc85b87958</t>
        </is>
      </c>
      <c r="C30816" t="inlineStr">
        <is>
          <t>2015-08-12 03:29:35+00:00</t>
        </is>
      </c>
      <c r="D30816" t="inlineStr">
        <is>
          <t>verchange</t>
        </is>
      </c>
      <c r="E30816" t="inlineStr">
        <is>
          <t>requests</t>
        </is>
      </c>
      <c r="F30816" t="inlineStr">
        <is>
          <t>&gt;=2.7</t>
        </is>
      </c>
      <c r="G30816" t="inlineStr">
        <is>
          <t>requests</t>
        </is>
      </c>
      <c r="H30816">
        <f>=2.5.1</f>
        <v/>
      </c>
    </row>
    <row r="30817">
      <c r="A30817" t="inlineStr">
        <is>
          <t>python-acquia-cloud</t>
        </is>
      </c>
      <c r="B30817" t="inlineStr">
        <is>
          <t>e67e9f3151bbf6652d211dc8192f45fc85b87958</t>
        </is>
      </c>
      <c r="C30817" t="inlineStr">
        <is>
          <t>2015-08-12 03:29:35+00:00</t>
        </is>
      </c>
      <c r="D30817" t="inlineStr">
        <is>
          <t>verchange</t>
        </is>
      </c>
      <c r="E30817" t="inlineStr">
        <is>
          <t>setuptools</t>
        </is>
      </c>
      <c r="F30817" t="inlineStr">
        <is>
          <t>&gt;=18</t>
        </is>
      </c>
      <c r="G30817" t="inlineStr">
        <is>
          <t>setuptools</t>
        </is>
      </c>
      <c r="H30817" t="inlineStr">
        <is>
          <t>&gt;=0.7</t>
        </is>
      </c>
    </row>
    <row r="30818">
      <c r="A30818" t="inlineStr">
        <is>
          <t>python-acquia-cloud</t>
        </is>
      </c>
      <c r="B30818" t="inlineStr">
        <is>
          <t>e67e9f3151bbf6652d211dc8192f45fc85b87958</t>
        </is>
      </c>
      <c r="C30818" t="inlineStr">
        <is>
          <t>2015-08-12 03:29:35+00:00</t>
        </is>
      </c>
      <c r="D30818" t="inlineStr">
        <is>
          <t>add</t>
        </is>
      </c>
      <c r="E30818" t="inlineStr">
        <is>
          <t>requests-cache</t>
        </is>
      </c>
      <c r="F30818">
        <f>=0.4.10</f>
        <v/>
      </c>
      <c r="G30818" t="inlineStr"/>
      <c r="H30818" t="inlineStr"/>
    </row>
    <row r="30819">
      <c r="A30819" t="inlineStr">
        <is>
          <t>python-acquia-cloud</t>
        </is>
      </c>
      <c r="B30819" t="inlineStr">
        <is>
          <t>5d53b79d066a3749f9042bc6ce45f607240c1f76</t>
        </is>
      </c>
      <c r="C30819" t="inlineStr">
        <is>
          <t>2015-11-21 09:26:31+00:00</t>
        </is>
      </c>
      <c r="D30819" t="inlineStr">
        <is>
          <t>verchange</t>
        </is>
      </c>
      <c r="E30819" t="inlineStr">
        <is>
          <t>requests</t>
        </is>
      </c>
      <c r="F30819" t="inlineStr">
        <is>
          <t>&gt;=2.8.1</t>
        </is>
      </c>
      <c r="G30819" t="inlineStr">
        <is>
          <t>requests</t>
        </is>
      </c>
      <c r="H30819" t="inlineStr">
        <is>
          <t>&gt;=2.7</t>
        </is>
      </c>
    </row>
    <row r="30820">
      <c r="A30820" t="inlineStr">
        <is>
          <t>python-acquia-cloud</t>
        </is>
      </c>
      <c r="B30820" t="inlineStr">
        <is>
          <t>5d53b79d066a3749f9042bc6ce45f607240c1f76</t>
        </is>
      </c>
      <c r="C30820" t="inlineStr">
        <is>
          <t>2015-11-21 09:26:31+00:00</t>
        </is>
      </c>
      <c r="D30820" t="inlineStr">
        <is>
          <t>verchange</t>
        </is>
      </c>
      <c r="E30820" t="inlineStr">
        <is>
          <t>requests-cache</t>
        </is>
      </c>
      <c r="F30820" t="inlineStr">
        <is>
          <t>&gt;=0.4.10</t>
        </is>
      </c>
      <c r="G30820" t="inlineStr">
        <is>
          <t>requests-cache</t>
        </is>
      </c>
      <c r="H30820">
        <f>=0.4.10</f>
        <v/>
      </c>
    </row>
    <row r="30821">
      <c r="A30821" t="inlineStr">
        <is>
          <t>python-acquia-cloud</t>
        </is>
      </c>
      <c r="B30821" t="inlineStr">
        <is>
          <t>5d53b79d066a3749f9042bc6ce45f607240c1f76</t>
        </is>
      </c>
      <c r="C30821" t="inlineStr">
        <is>
          <t>2015-11-21 09:26:31+00:00</t>
        </is>
      </c>
      <c r="D30821" t="inlineStr">
        <is>
          <t>verchange</t>
        </is>
      </c>
      <c r="E30821" t="inlineStr">
        <is>
          <t>setuptools</t>
        </is>
      </c>
      <c r="F30821" t="inlineStr">
        <is>
          <t>&gt;=18.5</t>
        </is>
      </c>
      <c r="G30821" t="inlineStr">
        <is>
          <t>setuptools</t>
        </is>
      </c>
      <c r="H30821" t="inlineStr">
        <is>
          <t>&gt;=18</t>
        </is>
      </c>
    </row>
    <row r="30822">
      <c r="A30822" t="inlineStr">
        <is>
          <t>python-acquia-cloud</t>
        </is>
      </c>
      <c r="B30822" t="inlineStr">
        <is>
          <t>5d53b79d066a3749f9042bc6ce45f607240c1f76</t>
        </is>
      </c>
      <c r="C30822" t="inlineStr">
        <is>
          <t>2015-11-21 09:26:31+00:00</t>
        </is>
      </c>
      <c r="D30822" t="inlineStr">
        <is>
          <t>add</t>
        </is>
      </c>
      <c r="E30822" t="inlineStr">
        <is>
          <t>coverage</t>
        </is>
      </c>
      <c r="F30822" t="inlineStr">
        <is>
          <t>&gt;=4.0.2</t>
        </is>
      </c>
      <c r="G30822" t="inlineStr"/>
      <c r="H30822" t="inlineStr"/>
    </row>
    <row r="30823">
      <c r="A30823" t="inlineStr">
        <is>
          <t>python-acquia-cloud</t>
        </is>
      </c>
      <c r="B30823" t="inlineStr">
        <is>
          <t>5d53b79d066a3749f9042bc6ce45f607240c1f76</t>
        </is>
      </c>
      <c r="C30823" t="inlineStr">
        <is>
          <t>2015-11-21 09:26:31+00:00</t>
        </is>
      </c>
      <c r="D30823" t="inlineStr">
        <is>
          <t>add</t>
        </is>
      </c>
      <c r="E30823" t="inlineStr">
        <is>
          <t>nose</t>
        </is>
      </c>
      <c r="F30823" t="inlineStr">
        <is>
          <t>&gt;=1.3.7</t>
        </is>
      </c>
      <c r="G30823" t="inlineStr"/>
      <c r="H30823" t="inlineStr"/>
    </row>
    <row r="30824">
      <c r="A30824" t="inlineStr">
        <is>
          <t>python-acquia-cloud</t>
        </is>
      </c>
      <c r="B30824" t="inlineStr">
        <is>
          <t>5d53b79d066a3749f9042bc6ce45f607240c1f76</t>
        </is>
      </c>
      <c r="C30824" t="inlineStr">
        <is>
          <t>2015-11-21 09:26:31+00:00</t>
        </is>
      </c>
      <c r="D30824" t="inlineStr">
        <is>
          <t>add</t>
        </is>
      </c>
      <c r="E30824" t="inlineStr">
        <is>
          <t>requests-mock</t>
        </is>
      </c>
      <c r="F30824" t="inlineStr">
        <is>
          <t>&gt;=0.6.0</t>
        </is>
      </c>
      <c r="G30824" t="inlineStr"/>
      <c r="H30824" t="inlineStr"/>
    </row>
    <row r="30825">
      <c r="A30825" t="inlineStr">
        <is>
          <t>python-acquia-cloud</t>
        </is>
      </c>
      <c r="B30825" t="inlineStr">
        <is>
          <t>37a051cce2917ea909d9eb66cea0b78762900c6e</t>
        </is>
      </c>
      <c r="C30825" t="inlineStr">
        <is>
          <t>2015-12-28 00:54:18+00:00</t>
        </is>
      </c>
      <c r="D30825" t="inlineStr">
        <is>
          <t>verchange</t>
        </is>
      </c>
      <c r="E30825" t="inlineStr">
        <is>
          <t>requests</t>
        </is>
      </c>
      <c r="F30825" t="inlineStr">
        <is>
          <t>&gt;=2.9.1</t>
        </is>
      </c>
      <c r="G30825" t="inlineStr">
        <is>
          <t>requests</t>
        </is>
      </c>
      <c r="H30825" t="inlineStr">
        <is>
          <t>&gt;=2.8.1</t>
        </is>
      </c>
    </row>
    <row r="30826">
      <c r="A30826" t="inlineStr">
        <is>
          <t>python-acquia-cloud</t>
        </is>
      </c>
      <c r="B30826" t="inlineStr">
        <is>
          <t>37a051cce2917ea909d9eb66cea0b78762900c6e</t>
        </is>
      </c>
      <c r="C30826" t="inlineStr">
        <is>
          <t>2015-12-28 00:54:18+00:00</t>
        </is>
      </c>
      <c r="D30826" t="inlineStr">
        <is>
          <t>verchange</t>
        </is>
      </c>
      <c r="E30826" t="inlineStr">
        <is>
          <t>requests-mock</t>
        </is>
      </c>
      <c r="F30826" t="inlineStr">
        <is>
          <t>&gt;=0.7.0</t>
        </is>
      </c>
      <c r="G30826" t="inlineStr">
        <is>
          <t>requests-mock</t>
        </is>
      </c>
      <c r="H30826" t="inlineStr">
        <is>
          <t>&gt;=0.6.0</t>
        </is>
      </c>
    </row>
    <row r="30827">
      <c r="A30827" t="inlineStr">
        <is>
          <t>python-acquia-cloud</t>
        </is>
      </c>
      <c r="B30827" t="inlineStr">
        <is>
          <t>37a051cce2917ea909d9eb66cea0b78762900c6e</t>
        </is>
      </c>
      <c r="C30827" t="inlineStr">
        <is>
          <t>2015-12-28 00:54:18+00:00</t>
        </is>
      </c>
      <c r="D30827" t="inlineStr">
        <is>
          <t>verchange</t>
        </is>
      </c>
      <c r="E30827" t="inlineStr">
        <is>
          <t>coverage</t>
        </is>
      </c>
      <c r="F30827" t="inlineStr">
        <is>
          <t>&gt;=4.0.3</t>
        </is>
      </c>
      <c r="G30827" t="inlineStr">
        <is>
          <t>coverage</t>
        </is>
      </c>
      <c r="H30827" t="inlineStr">
        <is>
          <t>&gt;=4.0.2</t>
        </is>
      </c>
    </row>
    <row r="30828">
      <c r="A30828" t="inlineStr">
        <is>
          <t>python-acquia-cloud</t>
        </is>
      </c>
      <c r="B30828" t="inlineStr">
        <is>
          <t>37a051cce2917ea909d9eb66cea0b78762900c6e</t>
        </is>
      </c>
      <c r="C30828" t="inlineStr">
        <is>
          <t>2015-12-28 00:54:18+00:00</t>
        </is>
      </c>
      <c r="D30828" t="inlineStr">
        <is>
          <t>verchange</t>
        </is>
      </c>
      <c r="E30828" t="inlineStr">
        <is>
          <t>setuptools</t>
        </is>
      </c>
      <c r="F30828" t="inlineStr">
        <is>
          <t>&gt;=19.2</t>
        </is>
      </c>
      <c r="G30828" t="inlineStr">
        <is>
          <t>setuptools</t>
        </is>
      </c>
      <c r="H30828" t="inlineStr">
        <is>
          <t>&gt;=18.5</t>
        </is>
      </c>
    </row>
    <row r="30829">
      <c r="A30829" t="inlineStr">
        <is>
          <t>python-acquia-cloud</t>
        </is>
      </c>
      <c r="B30829" t="inlineStr">
        <is>
          <t>1858b61dfc9a3582e6ceca3e88bee5ed0c80fb7b</t>
        </is>
      </c>
      <c r="C30829" t="inlineStr">
        <is>
          <t>2017-02-05 15:19:10+00:00</t>
        </is>
      </c>
      <c r="D30829" t="inlineStr">
        <is>
          <t>verchange</t>
        </is>
      </c>
      <c r="E30829" t="inlineStr">
        <is>
          <t>requests</t>
        </is>
      </c>
      <c r="F30829">
        <f>=2.11.1</f>
        <v/>
      </c>
      <c r="G30829" t="inlineStr">
        <is>
          <t>requests</t>
        </is>
      </c>
      <c r="H30829" t="inlineStr">
        <is>
          <t>&gt;=2.9.1</t>
        </is>
      </c>
    </row>
    <row r="30830">
      <c r="A30830" t="inlineStr">
        <is>
          <t>python-acquia-cloud</t>
        </is>
      </c>
      <c r="B30830" t="inlineStr">
        <is>
          <t>1858b61dfc9a3582e6ceca3e88bee5ed0c80fb7b</t>
        </is>
      </c>
      <c r="C30830" t="inlineStr">
        <is>
          <t>2017-02-05 15:19:10+00:00</t>
        </is>
      </c>
      <c r="D30830" t="inlineStr">
        <is>
          <t>verchange</t>
        </is>
      </c>
      <c r="E30830" t="inlineStr">
        <is>
          <t>requests-cache</t>
        </is>
      </c>
      <c r="F30830">
        <f>=0.4.12</f>
        <v/>
      </c>
      <c r="G30830" t="inlineStr">
        <is>
          <t>requests-cache</t>
        </is>
      </c>
      <c r="H30830" t="inlineStr">
        <is>
          <t>&gt;=0.4.10</t>
        </is>
      </c>
    </row>
    <row r="30831">
      <c r="A30831" t="inlineStr">
        <is>
          <t>python-acquia-cloud</t>
        </is>
      </c>
      <c r="B30831" t="inlineStr">
        <is>
          <t>1858b61dfc9a3582e6ceca3e88bee5ed0c80fb7b</t>
        </is>
      </c>
      <c r="C30831" t="inlineStr">
        <is>
          <t>2017-02-05 15:19:10+00:00</t>
        </is>
      </c>
      <c r="D30831" t="inlineStr">
        <is>
          <t>verchange</t>
        </is>
      </c>
      <c r="E30831" t="inlineStr">
        <is>
          <t>setuptools</t>
        </is>
      </c>
      <c r="F30831">
        <f>=26.1.1</f>
        <v/>
      </c>
      <c r="G30831" t="inlineStr">
        <is>
          <t>setuptools</t>
        </is>
      </c>
      <c r="H30831" t="inlineStr">
        <is>
          <t>&gt;=19.2</t>
        </is>
      </c>
    </row>
    <row r="30832">
      <c r="A30832" t="inlineStr">
        <is>
          <t>python-acquia-cloud</t>
        </is>
      </c>
      <c r="B30832" t="inlineStr">
        <is>
          <t>1858b61dfc9a3582e6ceca3e88bee5ed0c80fb7b</t>
        </is>
      </c>
      <c r="C30832" t="inlineStr">
        <is>
          <t>2017-02-05 15:19:10+00:00</t>
        </is>
      </c>
      <c r="D30832" t="inlineStr">
        <is>
          <t>rem</t>
        </is>
      </c>
      <c r="E30832" t="inlineStr"/>
      <c r="F30832" t="inlineStr"/>
      <c r="G30832" t="inlineStr">
        <is>
          <t>coverage</t>
        </is>
      </c>
      <c r="H30832" t="inlineStr">
        <is>
          <t>&gt;=4.0.3</t>
        </is>
      </c>
    </row>
    <row r="30833">
      <c r="A30833" t="inlineStr">
        <is>
          <t>python-acquia-cloud</t>
        </is>
      </c>
      <c r="B30833" t="inlineStr">
        <is>
          <t>1858b61dfc9a3582e6ceca3e88bee5ed0c80fb7b</t>
        </is>
      </c>
      <c r="C30833" t="inlineStr">
        <is>
          <t>2017-02-05 15:19:10+00:00</t>
        </is>
      </c>
      <c r="D30833" t="inlineStr">
        <is>
          <t>rem</t>
        </is>
      </c>
      <c r="E30833" t="inlineStr"/>
      <c r="F30833" t="inlineStr"/>
      <c r="G30833" t="inlineStr">
        <is>
          <t>nose</t>
        </is>
      </c>
      <c r="H30833" t="inlineStr">
        <is>
          <t>&gt;=1.3.7</t>
        </is>
      </c>
    </row>
    <row r="30834">
      <c r="A30834" t="inlineStr">
        <is>
          <t>python-acquia-cloud</t>
        </is>
      </c>
      <c r="B30834" t="inlineStr">
        <is>
          <t>1858b61dfc9a3582e6ceca3e88bee5ed0c80fb7b</t>
        </is>
      </c>
      <c r="C30834" t="inlineStr">
        <is>
          <t>2017-02-05 15:19:10+00:00</t>
        </is>
      </c>
      <c r="D30834" t="inlineStr">
        <is>
          <t>rem</t>
        </is>
      </c>
      <c r="E30834" t="inlineStr"/>
      <c r="F30834" t="inlineStr"/>
      <c r="G30834" t="inlineStr">
        <is>
          <t>requests-mock</t>
        </is>
      </c>
      <c r="H30834" t="inlineStr">
        <is>
          <t>&gt;=0.7.0</t>
        </is>
      </c>
    </row>
    <row r="30835">
      <c r="A30835" t="inlineStr">
        <is>
          <t>python-acquia-cloud</t>
        </is>
      </c>
      <c r="B30835" t="inlineStr">
        <is>
          <t>5f768056f3b084a948a2bc8a9bffaefbb509c014</t>
        </is>
      </c>
      <c r="C30835" t="inlineStr">
        <is>
          <t>2018-03-21 11:18:41+00:00</t>
        </is>
      </c>
      <c r="D30835" t="inlineStr">
        <is>
          <t>verchange</t>
        </is>
      </c>
      <c r="E30835" t="inlineStr">
        <is>
          <t>requests</t>
        </is>
      </c>
      <c r="F30835">
        <f>=2.18.4</f>
        <v/>
      </c>
      <c r="G30835" t="inlineStr">
        <is>
          <t>requests</t>
        </is>
      </c>
      <c r="H30835">
        <f>=2.11.1</f>
        <v/>
      </c>
    </row>
    <row r="30836">
      <c r="A30836" t="inlineStr">
        <is>
          <t>python-acquia-cloud</t>
        </is>
      </c>
      <c r="B30836" t="inlineStr">
        <is>
          <t>5f768056f3b084a948a2bc8a9bffaefbb509c014</t>
        </is>
      </c>
      <c r="C30836" t="inlineStr">
        <is>
          <t>2018-03-21 11:18:41+00:00</t>
        </is>
      </c>
      <c r="D30836" t="inlineStr">
        <is>
          <t>verchange</t>
        </is>
      </c>
      <c r="E30836" t="inlineStr">
        <is>
          <t>requests-cache</t>
        </is>
      </c>
      <c r="F30836">
        <f>=0.4.13</f>
        <v/>
      </c>
      <c r="G30836" t="inlineStr">
        <is>
          <t>requests-cache</t>
        </is>
      </c>
      <c r="H30836">
        <f>=0.4.12</f>
        <v/>
      </c>
    </row>
    <row r="30837">
      <c r="A30837" t="inlineStr">
        <is>
          <t>python-acquia-cloud</t>
        </is>
      </c>
      <c r="B30837" t="inlineStr">
        <is>
          <t>5f768056f3b084a948a2bc8a9bffaefbb509c014</t>
        </is>
      </c>
      <c r="C30837" t="inlineStr">
        <is>
          <t>2018-03-21 11:18:41+00:00</t>
        </is>
      </c>
      <c r="D30837" t="inlineStr">
        <is>
          <t>verchange</t>
        </is>
      </c>
      <c r="E30837" t="inlineStr">
        <is>
          <t>setuptools</t>
        </is>
      </c>
      <c r="F30837">
        <f>=39.0.1</f>
        <v/>
      </c>
      <c r="G30837" t="inlineStr">
        <is>
          <t>setuptools</t>
        </is>
      </c>
      <c r="H30837">
        <f>=26.1.1</f>
        <v/>
      </c>
    </row>
    <row r="30838">
      <c r="A30838" t="inlineStr">
        <is>
          <t>python-acquia-cloud</t>
        </is>
      </c>
      <c r="B30838" t="inlineStr">
        <is>
          <t>e2ed5904135827e004ecc0ad10f5be808ac99788</t>
        </is>
      </c>
      <c r="C30838" t="inlineStr">
        <is>
          <t>2019-01-03 07:05:02+00:00</t>
        </is>
      </c>
      <c r="D30838" t="inlineStr">
        <is>
          <t>verchange</t>
        </is>
      </c>
      <c r="E30838" t="inlineStr">
        <is>
          <t>requests</t>
        </is>
      </c>
      <c r="F30838">
        <f>=2.21.0</f>
        <v/>
      </c>
      <c r="G30838" t="inlineStr">
        <is>
          <t>requests</t>
        </is>
      </c>
      <c r="H30838">
        <f>=2.18.4</f>
        <v/>
      </c>
    </row>
    <row r="30839">
      <c r="A30839" t="inlineStr">
        <is>
          <t>python-acquia-cloud</t>
        </is>
      </c>
      <c r="B30839" t="inlineStr">
        <is>
          <t>e2ed5904135827e004ecc0ad10f5be808ac99788</t>
        </is>
      </c>
      <c r="C30839" t="inlineStr">
        <is>
          <t>2019-01-03 07:05:02+00:00</t>
        </is>
      </c>
      <c r="D30839" t="inlineStr">
        <is>
          <t>verchange</t>
        </is>
      </c>
      <c r="E30839" t="inlineStr">
        <is>
          <t>setuptools</t>
        </is>
      </c>
      <c r="F30839">
        <f>=40.6.3</f>
        <v/>
      </c>
      <c r="G30839" t="inlineStr">
        <is>
          <t>setuptools</t>
        </is>
      </c>
      <c r="H30839">
        <f>=39.0.1</f>
        <v/>
      </c>
    </row>
    <row r="30840">
      <c r="A30840" t="inlineStr">
        <is>
          <t>python-acquia-cloud</t>
        </is>
      </c>
      <c r="B30840" t="inlineStr">
        <is>
          <t>ca1e8896739ef65bc48aa41805f239863498dcdb</t>
        </is>
      </c>
      <c r="C30840" t="inlineStr">
        <is>
          <t>2019-01-31 10:30:27+00:00</t>
        </is>
      </c>
      <c r="D30840" t="inlineStr">
        <is>
          <t>verchange</t>
        </is>
      </c>
      <c r="E30840" t="inlineStr">
        <is>
          <t>setuptools</t>
        </is>
      </c>
      <c r="F30840">
        <f>=40.7.1</f>
        <v/>
      </c>
      <c r="G30840" t="inlineStr">
        <is>
          <t>setuptools</t>
        </is>
      </c>
      <c r="H30840">
        <f>=40.6.3</f>
        <v/>
      </c>
    </row>
    <row r="30841">
      <c r="A30841" t="inlineStr">
        <is>
          <t>python-acquia-cloud</t>
        </is>
      </c>
      <c r="B30841" t="inlineStr">
        <is>
          <t>5f5ea1318575b18440e57fce7c0993c070195552</t>
        </is>
      </c>
      <c r="C30841" t="inlineStr">
        <is>
          <t>2019-03-01 11:58:14+00:00</t>
        </is>
      </c>
      <c r="D30841" t="inlineStr">
        <is>
          <t>verchange</t>
        </is>
      </c>
      <c r="E30841" t="inlineStr">
        <is>
          <t>setuptools</t>
        </is>
      </c>
      <c r="F30841">
        <f>=40.8.0</f>
        <v/>
      </c>
      <c r="G30841" t="inlineStr">
        <is>
          <t>setuptools</t>
        </is>
      </c>
      <c r="H30841">
        <f>=40.7.1</f>
        <v/>
      </c>
    </row>
    <row r="30842">
      <c r="A30842" t="inlineStr">
        <is>
          <t>python-acquia-cloud</t>
        </is>
      </c>
      <c r="B30842" t="inlineStr">
        <is>
          <t>e55834ffee75563a7cce718b24697bc0e09f0703</t>
        </is>
      </c>
      <c r="C30842" t="inlineStr">
        <is>
          <t>2019-09-13 03:36:00+00:00</t>
        </is>
      </c>
      <c r="D30842" t="inlineStr">
        <is>
          <t>verchange</t>
        </is>
      </c>
      <c r="E30842" t="inlineStr">
        <is>
          <t>requests</t>
        </is>
      </c>
      <c r="F30842">
        <f>=2.22.0</f>
        <v/>
      </c>
      <c r="G30842" t="inlineStr">
        <is>
          <t>requests</t>
        </is>
      </c>
      <c r="H30842">
        <f>=2.21.0</f>
        <v/>
      </c>
    </row>
    <row r="30843">
      <c r="A30843" t="inlineStr">
        <is>
          <t>python-acquia-cloud</t>
        </is>
      </c>
      <c r="B30843" t="inlineStr">
        <is>
          <t>e55834ffee75563a7cce718b24697bc0e09f0703</t>
        </is>
      </c>
      <c r="C30843" t="inlineStr">
        <is>
          <t>2019-09-13 03:36:00+00:00</t>
        </is>
      </c>
      <c r="D30843" t="inlineStr">
        <is>
          <t>verchange</t>
        </is>
      </c>
      <c r="E30843" t="inlineStr">
        <is>
          <t>requests-cache</t>
        </is>
      </c>
      <c r="F30843">
        <f>=0.5.2</f>
        <v/>
      </c>
      <c r="G30843" t="inlineStr">
        <is>
          <t>requests-cache</t>
        </is>
      </c>
      <c r="H30843">
        <f>=0.4.13</f>
        <v/>
      </c>
    </row>
    <row r="30844">
      <c r="A30844" t="inlineStr">
        <is>
          <t>python-acquia-cloud</t>
        </is>
      </c>
      <c r="B30844" t="inlineStr">
        <is>
          <t>e55834ffee75563a7cce718b24697bc0e09f0703</t>
        </is>
      </c>
      <c r="C30844" t="inlineStr">
        <is>
          <t>2019-09-13 03:36:00+00:00</t>
        </is>
      </c>
      <c r="D30844" t="inlineStr">
        <is>
          <t>verchange</t>
        </is>
      </c>
      <c r="E30844" t="inlineStr">
        <is>
          <t>setuptools</t>
        </is>
      </c>
      <c r="F30844">
        <f>=41.2.0</f>
        <v/>
      </c>
      <c r="G30844" t="inlineStr">
        <is>
          <t>setuptools</t>
        </is>
      </c>
      <c r="H30844">
        <f>=40.8.0</f>
        <v/>
      </c>
    </row>
    <row r="30845">
      <c r="A30845" t="inlineStr">
        <is>
          <t>python-acquia-cloud</t>
        </is>
      </c>
      <c r="B30845" t="inlineStr">
        <is>
          <t>ffd6a975297b9980a82215ea82866990db3c28e9</t>
        </is>
      </c>
      <c r="C30845" t="inlineStr">
        <is>
          <t>2020-02-21 07:16:18+00:00</t>
        </is>
      </c>
      <c r="D30845" t="inlineStr">
        <is>
          <t>verchange</t>
        </is>
      </c>
      <c r="E30845" t="inlineStr">
        <is>
          <t>requests</t>
        </is>
      </c>
      <c r="F30845">
        <f>=2.23.0</f>
        <v/>
      </c>
      <c r="G30845" t="inlineStr">
        <is>
          <t>requests</t>
        </is>
      </c>
      <c r="H30845">
        <f>=2.22.0</f>
        <v/>
      </c>
    </row>
    <row r="30846">
      <c r="A30846" t="inlineStr">
        <is>
          <t>python-acquia-cloud</t>
        </is>
      </c>
      <c r="B30846" t="inlineStr">
        <is>
          <t>ffd6a975297b9980a82215ea82866990db3c28e9</t>
        </is>
      </c>
      <c r="C30846" t="inlineStr">
        <is>
          <t>2020-02-21 07:16:18+00:00</t>
        </is>
      </c>
      <c r="D30846" t="inlineStr">
        <is>
          <t>verchange</t>
        </is>
      </c>
      <c r="E30846" t="inlineStr">
        <is>
          <t>setuptools</t>
        </is>
      </c>
      <c r="F30846">
        <f>=45.2.0</f>
        <v/>
      </c>
      <c r="G30846" t="inlineStr">
        <is>
          <t>setuptools</t>
        </is>
      </c>
      <c r="H30846">
        <f>=41.2.0</f>
        <v/>
      </c>
    </row>
    <row r="30847">
      <c r="A30847" t="inlineStr">
        <is>
          <t>python-acquia-cloud</t>
        </is>
      </c>
      <c r="B30847" t="inlineStr">
        <is>
          <t>ffd6a975297b9980a82215ea82866990db3c28e9</t>
        </is>
      </c>
      <c r="C30847" t="inlineStr">
        <is>
          <t>2020-02-21 07:16:18+00:00</t>
        </is>
      </c>
      <c r="D30847" t="inlineStr">
        <is>
          <t>add</t>
        </is>
      </c>
      <c r="E30847" t="inlineStr">
        <is>
          <t>backoff</t>
        </is>
      </c>
      <c r="F30847">
        <f>=1.10.0</f>
        <v/>
      </c>
      <c r="G30847" t="inlineStr"/>
      <c r="H30847" t="inlineStr"/>
    </row>
    <row r="30848">
      <c r="A30848" t="inlineStr">
        <is>
          <t>cfn-pyplates</t>
        </is>
      </c>
      <c r="B30848" t="inlineStr">
        <is>
          <t>cc16b0b5cf6bb091e2ad3bf88e9ff9b20f9d8023</t>
        </is>
      </c>
      <c r="C30848" t="inlineStr">
        <is>
          <t>2014-08-17 22:12:32+00:00</t>
        </is>
      </c>
      <c r="D30848" t="inlineStr">
        <is>
          <t>add</t>
        </is>
      </c>
      <c r="E30848" t="inlineStr">
        <is>
          <t>distribute</t>
        </is>
      </c>
      <c r="F30848" t="inlineStr"/>
      <c r="G30848" t="inlineStr"/>
      <c r="H30848" t="inlineStr"/>
    </row>
    <row r="30849">
      <c r="A30849" t="inlineStr">
        <is>
          <t>cfn-pyplates</t>
        </is>
      </c>
      <c r="B30849" t="inlineStr">
        <is>
          <t>cc16b0b5cf6bb091e2ad3bf88e9ff9b20f9d8023</t>
        </is>
      </c>
      <c r="C30849" t="inlineStr">
        <is>
          <t>2014-08-17 22:12:32+00:00</t>
        </is>
      </c>
      <c r="D30849" t="inlineStr">
        <is>
          <t>add</t>
        </is>
      </c>
      <c r="E30849" t="inlineStr">
        <is>
          <t>docopt</t>
        </is>
      </c>
      <c r="F30849" t="inlineStr"/>
      <c r="G30849" t="inlineStr"/>
      <c r="H30849" t="inlineStr"/>
    </row>
    <row r="30850">
      <c r="A30850" t="inlineStr">
        <is>
          <t>cfn-pyplates</t>
        </is>
      </c>
      <c r="B30850" t="inlineStr">
        <is>
          <t>cc16b0b5cf6bb091e2ad3bf88e9ff9b20f9d8023</t>
        </is>
      </c>
      <c r="C30850" t="inlineStr">
        <is>
          <t>2014-08-17 22:12:32+00:00</t>
        </is>
      </c>
      <c r="D30850" t="inlineStr">
        <is>
          <t>add</t>
        </is>
      </c>
      <c r="E30850" t="inlineStr">
        <is>
          <t>ordereddict</t>
        </is>
      </c>
      <c r="F30850" t="inlineStr"/>
      <c r="G30850" t="inlineStr"/>
      <c r="H30850" t="inlineStr"/>
    </row>
    <row r="30851">
      <c r="A30851" t="inlineStr">
        <is>
          <t>cfn-pyplates</t>
        </is>
      </c>
      <c r="B30851" t="inlineStr">
        <is>
          <t>cc16b0b5cf6bb091e2ad3bf88e9ff9b20f9d8023</t>
        </is>
      </c>
      <c r="C30851" t="inlineStr">
        <is>
          <t>2014-08-17 22:12:32+00:00</t>
        </is>
      </c>
      <c r="D30851" t="inlineStr">
        <is>
          <t>add</t>
        </is>
      </c>
      <c r="E30851" t="inlineStr">
        <is>
          <t>pbr</t>
        </is>
      </c>
      <c r="F30851" t="inlineStr"/>
      <c r="G30851" t="inlineStr"/>
      <c r="H30851" t="inlineStr"/>
    </row>
    <row r="30852">
      <c r="A30852" t="inlineStr">
        <is>
          <t>cfn-pyplates</t>
        </is>
      </c>
      <c r="B30852" t="inlineStr">
        <is>
          <t>cc16b0b5cf6bb091e2ad3bf88e9ff9b20f9d8023</t>
        </is>
      </c>
      <c r="C30852" t="inlineStr">
        <is>
          <t>2014-08-17 22:12:32+00:00</t>
        </is>
      </c>
      <c r="D30852" t="inlineStr">
        <is>
          <t>add</t>
        </is>
      </c>
      <c r="E30852" t="inlineStr">
        <is>
          <t>pyyaml</t>
        </is>
      </c>
      <c r="F30852" t="inlineStr"/>
      <c r="G30852" t="inlineStr"/>
      <c r="H30852" t="inlineStr"/>
    </row>
    <row r="30853">
      <c r="A30853" t="inlineStr">
        <is>
          <t>cfn-pyplates</t>
        </is>
      </c>
      <c r="B30853" t="inlineStr">
        <is>
          <t>cc16b0b5cf6bb091e2ad3bf88e9ff9b20f9d8023</t>
        </is>
      </c>
      <c r="C30853" t="inlineStr">
        <is>
          <t>2014-08-17 22:12:32+00:00</t>
        </is>
      </c>
      <c r="D30853" t="inlineStr">
        <is>
          <t>add</t>
        </is>
      </c>
      <c r="E30853" t="inlineStr">
        <is>
          <t>schema</t>
        </is>
      </c>
      <c r="F30853" t="inlineStr"/>
      <c r="G30853" t="inlineStr"/>
      <c r="H30853" t="inlineStr"/>
    </row>
    <row r="30854">
      <c r="A30854" t="inlineStr">
        <is>
          <t>cfn-pyplates</t>
        </is>
      </c>
      <c r="B30854" t="inlineStr">
        <is>
          <t>cc16b0b5cf6bb091e2ad3bf88e9ff9b20f9d8023</t>
        </is>
      </c>
      <c r="C30854" t="inlineStr">
        <is>
          <t>2014-08-17 22:12:32+00:00</t>
        </is>
      </c>
      <c r="D30854" t="inlineStr">
        <is>
          <t>add</t>
        </is>
      </c>
      <c r="E30854" t="inlineStr">
        <is>
          <t>semantic-version</t>
        </is>
      </c>
      <c r="F30854" t="inlineStr"/>
      <c r="G30854" t="inlineStr"/>
      <c r="H30854" t="inlineStr"/>
    </row>
    <row r="30855">
      <c r="A30855" t="inlineStr">
        <is>
          <t>cfn-pyplates</t>
        </is>
      </c>
      <c r="B30855" t="inlineStr">
        <is>
          <t>bb7518f8183541bd8dc37ff48e4978e0854626ca</t>
        </is>
      </c>
      <c r="C30855" t="inlineStr">
        <is>
          <t>2014-08-17 22:21:50+00:00</t>
        </is>
      </c>
      <c r="D30855" t="inlineStr">
        <is>
          <t>rem</t>
        </is>
      </c>
      <c r="E30855" t="inlineStr"/>
      <c r="F30855" t="inlineStr"/>
      <c r="G30855" t="inlineStr">
        <is>
          <t>semantic-version</t>
        </is>
      </c>
      <c r="H30855" t="inlineStr"/>
    </row>
    <row r="30856">
      <c r="A30856" t="inlineStr">
        <is>
          <t>cfn-pyplates</t>
        </is>
      </c>
      <c r="B30856" t="inlineStr">
        <is>
          <t>4f9e626e9325f82aa953109d399b542a3f33130f</t>
        </is>
      </c>
      <c r="C30856" t="inlineStr">
        <is>
          <t>2016-03-13 19:12:43+00:00</t>
        </is>
      </c>
      <c r="D30856" t="inlineStr">
        <is>
          <t>add</t>
        </is>
      </c>
      <c r="E30856" t="inlineStr">
        <is>
          <t>setuptools</t>
        </is>
      </c>
      <c r="F30856" t="inlineStr"/>
      <c r="G30856" t="inlineStr"/>
      <c r="H30856" t="inlineStr"/>
    </row>
    <row r="30857">
      <c r="A30857" t="inlineStr">
        <is>
          <t>cfn-pyplates</t>
        </is>
      </c>
      <c r="B30857" t="inlineStr">
        <is>
          <t>4f9e626e9325f82aa953109d399b542a3f33130f</t>
        </is>
      </c>
      <c r="C30857" t="inlineStr">
        <is>
          <t>2016-03-13 19:12:43+00:00</t>
        </is>
      </c>
      <c r="D30857" t="inlineStr">
        <is>
          <t>rem</t>
        </is>
      </c>
      <c r="E30857" t="inlineStr"/>
      <c r="F30857" t="inlineStr"/>
      <c r="G30857" t="inlineStr">
        <is>
          <t>distribute</t>
        </is>
      </c>
      <c r="H30857" t="inlineStr"/>
    </row>
    <row r="30858">
      <c r="A30858" t="inlineStr">
        <is>
          <t>nsim</t>
        </is>
      </c>
      <c r="B30858" t="inlineStr">
        <is>
          <t>1f175f636f123646d8681dc381686da0c7730bf4</t>
        </is>
      </c>
      <c r="C30858" t="inlineStr">
        <is>
          <t>2014-08-25 23:34:30+00:00</t>
        </is>
      </c>
      <c r="D30858" t="inlineStr">
        <is>
          <t>add</t>
        </is>
      </c>
      <c r="E30858" t="inlineStr">
        <is>
          <t>IPython</t>
        </is>
      </c>
      <c r="F30858" t="inlineStr">
        <is>
          <t>&gt;=2.1</t>
        </is>
      </c>
      <c r="G30858" t="inlineStr"/>
      <c r="H30858" t="inlineStr"/>
    </row>
    <row r="30859">
      <c r="A30859" t="inlineStr">
        <is>
          <t>nsim</t>
        </is>
      </c>
      <c r="B30859" t="inlineStr">
        <is>
          <t>1f175f636f123646d8681dc381686da0c7730bf4</t>
        </is>
      </c>
      <c r="C30859" t="inlineStr">
        <is>
          <t>2014-08-25 23:34:30+00:00</t>
        </is>
      </c>
      <c r="D30859" t="inlineStr">
        <is>
          <t>add</t>
        </is>
      </c>
      <c r="E30859" t="inlineStr">
        <is>
          <t>distob</t>
        </is>
      </c>
      <c r="F30859" t="inlineStr">
        <is>
          <t>&gt;=0.1.3</t>
        </is>
      </c>
      <c r="G30859" t="inlineStr"/>
      <c r="H30859" t="inlineStr"/>
    </row>
    <row r="30860">
      <c r="A30860" t="inlineStr">
        <is>
          <t>nsim</t>
        </is>
      </c>
      <c r="B30860" t="inlineStr">
        <is>
          <t>1f175f636f123646d8681dc381686da0c7730bf4</t>
        </is>
      </c>
      <c r="C30860" t="inlineStr">
        <is>
          <t>2014-08-25 23:34:30+00:00</t>
        </is>
      </c>
      <c r="D30860" t="inlineStr">
        <is>
          <t>add</t>
        </is>
      </c>
      <c r="E30860" t="inlineStr">
        <is>
          <t>numpy</t>
        </is>
      </c>
      <c r="F30860" t="inlineStr">
        <is>
          <t>&gt;=1.6</t>
        </is>
      </c>
      <c r="G30860" t="inlineStr"/>
      <c r="H30860" t="inlineStr"/>
    </row>
    <row r="30861">
      <c r="A30861" t="inlineStr">
        <is>
          <t>nsim</t>
        </is>
      </c>
      <c r="B30861" t="inlineStr">
        <is>
          <t>1f175f636f123646d8681dc381686da0c7730bf4</t>
        </is>
      </c>
      <c r="C30861" t="inlineStr">
        <is>
          <t>2014-08-25 23:34:30+00:00</t>
        </is>
      </c>
      <c r="D30861" t="inlineStr">
        <is>
          <t>add</t>
        </is>
      </c>
      <c r="E30861" t="inlineStr">
        <is>
          <t>scipy</t>
        </is>
      </c>
      <c r="F30861" t="inlineStr">
        <is>
          <t>&gt;=0.9</t>
        </is>
      </c>
      <c r="G30861" t="inlineStr"/>
      <c r="H30861" t="inlineStr"/>
    </row>
    <row r="30862">
      <c r="A30862" t="inlineStr">
        <is>
          <t>nsim</t>
        </is>
      </c>
      <c r="B30862" t="inlineStr">
        <is>
          <t>1f175f636f123646d8681dc381686da0c7730bf4</t>
        </is>
      </c>
      <c r="C30862" t="inlineStr">
        <is>
          <t>2014-08-25 23:34:30+00:00</t>
        </is>
      </c>
      <c r="D30862" t="inlineStr">
        <is>
          <t>add</t>
        </is>
      </c>
      <c r="E30862" t="inlineStr">
        <is>
          <t>matplotlib</t>
        </is>
      </c>
      <c r="F30862" t="inlineStr">
        <is>
          <t>&gt;=1.1</t>
        </is>
      </c>
      <c r="G30862" t="inlineStr"/>
      <c r="H30862" t="inlineStr"/>
    </row>
    <row r="30863">
      <c r="A30863" t="inlineStr">
        <is>
          <t>nsim</t>
        </is>
      </c>
      <c r="B30863" t="inlineStr">
        <is>
          <t>1f175f636f123646d8681dc381686da0c7730bf4</t>
        </is>
      </c>
      <c r="C30863" t="inlineStr">
        <is>
          <t>2014-08-25 23:34:30+00:00</t>
        </is>
      </c>
      <c r="D30863" t="inlineStr">
        <is>
          <t>add</t>
        </is>
      </c>
      <c r="E30863" t="inlineStr">
        <is>
          <t>sphinxcontrib-napoleon</t>
        </is>
      </c>
      <c r="F30863" t="inlineStr">
        <is>
          <t>&gt;=0.2.8</t>
        </is>
      </c>
      <c r="G30863" t="inlineStr"/>
      <c r="H30863" t="inlineStr"/>
    </row>
    <row r="30864">
      <c r="A30864" t="inlineStr">
        <is>
          <t>nsim</t>
        </is>
      </c>
      <c r="B30864" t="inlineStr">
        <is>
          <t>36b906485cc2615895d9087475736be94465d175</t>
        </is>
      </c>
      <c r="C30864" t="inlineStr">
        <is>
          <t>2014-09-11 23:49:14+00:00</t>
        </is>
      </c>
      <c r="D30864" t="inlineStr">
        <is>
          <t>verchange</t>
        </is>
      </c>
      <c r="E30864" t="inlineStr">
        <is>
          <t>distob</t>
        </is>
      </c>
      <c r="F30864" t="inlineStr">
        <is>
          <t>&gt;=0.1.4</t>
        </is>
      </c>
      <c r="G30864" t="inlineStr">
        <is>
          <t>distob</t>
        </is>
      </c>
      <c r="H30864" t="inlineStr">
        <is>
          <t>&gt;=0.1.3</t>
        </is>
      </c>
    </row>
    <row r="30865">
      <c r="A30865" t="inlineStr">
        <is>
          <t>nsim</t>
        </is>
      </c>
      <c r="B30865" t="inlineStr">
        <is>
          <t>4cd205b05eec601a5f64fdec55fae32720426b08</t>
        </is>
      </c>
      <c r="C30865" t="inlineStr">
        <is>
          <t>2014-09-19 01:40:43+00:00</t>
        </is>
      </c>
      <c r="D30865" t="inlineStr">
        <is>
          <t>verchange</t>
        </is>
      </c>
      <c r="E30865" t="inlineStr">
        <is>
          <t>distob</t>
        </is>
      </c>
      <c r="F30865" t="inlineStr">
        <is>
          <t>&gt;=0.1.5</t>
        </is>
      </c>
      <c r="G30865" t="inlineStr">
        <is>
          <t>distob</t>
        </is>
      </c>
      <c r="H30865" t="inlineStr">
        <is>
          <t>&gt;=0.1.4</t>
        </is>
      </c>
    </row>
    <row r="30866">
      <c r="A30866" t="inlineStr">
        <is>
          <t>nsim</t>
        </is>
      </c>
      <c r="B30866" t="inlineStr">
        <is>
          <t>bab9042e8ad95f7b5e695723e965c7d0fb855b10</t>
        </is>
      </c>
      <c r="C30866" t="inlineStr">
        <is>
          <t>2014-10-01 03:04:10+00:00</t>
        </is>
      </c>
      <c r="D30866" t="inlineStr">
        <is>
          <t>verchange</t>
        </is>
      </c>
      <c r="E30866" t="inlineStr">
        <is>
          <t>distob</t>
        </is>
      </c>
      <c r="F30866" t="inlineStr">
        <is>
          <t>&gt;=0.2.0</t>
        </is>
      </c>
      <c r="G30866" t="inlineStr">
        <is>
          <t>distob</t>
        </is>
      </c>
      <c r="H30866" t="inlineStr">
        <is>
          <t>&gt;=0.1.5</t>
        </is>
      </c>
    </row>
    <row r="30867">
      <c r="A30867" t="inlineStr">
        <is>
          <t>nsim</t>
        </is>
      </c>
      <c r="B30867" t="inlineStr">
        <is>
          <t>3388c162b30552a2a1b152d360c07d4490d57d90</t>
        </is>
      </c>
      <c r="C30867" t="inlineStr">
        <is>
          <t>2015-08-30 23:53:36+00:00</t>
        </is>
      </c>
      <c r="D30867" t="inlineStr">
        <is>
          <t>rem</t>
        </is>
      </c>
      <c r="E30867" t="inlineStr"/>
      <c r="F30867" t="inlineStr"/>
      <c r="G30867" t="inlineStr">
        <is>
          <t>sphinxcontrib-napoleon</t>
        </is>
      </c>
      <c r="H30867" t="inlineStr">
        <is>
          <t>&gt;=0.2.8</t>
        </is>
      </c>
    </row>
    <row r="30868">
      <c r="A30868" t="inlineStr">
        <is>
          <t>nsim</t>
        </is>
      </c>
      <c r="B30868" t="inlineStr">
        <is>
          <t>60b5f05185383e9a13c04ecd6e782fbbdc412472</t>
        </is>
      </c>
      <c r="C30868" t="inlineStr">
        <is>
          <t>2015-10-10 14:59:08+00:00</t>
        </is>
      </c>
      <c r="D30868" t="inlineStr">
        <is>
          <t>add</t>
        </is>
      </c>
      <c r="E30868" t="inlineStr">
        <is>
          <t>sdeint</t>
        </is>
      </c>
      <c r="F30868" t="inlineStr">
        <is>
          <t>&gt;=0.1.0</t>
        </is>
      </c>
      <c r="G30868" t="inlineStr"/>
      <c r="H30868" t="inlineStr"/>
    </row>
    <row r="30869">
      <c r="A30869" t="inlineStr">
        <is>
          <t>nsim</t>
        </is>
      </c>
      <c r="B30869" t="inlineStr">
        <is>
          <t>30fe3ed6bfa741db2d30ba6e31e9464d62f93749</t>
        </is>
      </c>
      <c r="C30869" t="inlineStr">
        <is>
          <t>2015-10-30 02:04:19+00:00</t>
        </is>
      </c>
      <c r="D30869" t="inlineStr">
        <is>
          <t>verchange</t>
        </is>
      </c>
      <c r="E30869" t="inlineStr">
        <is>
          <t>sdeint</t>
        </is>
      </c>
      <c r="F30869" t="inlineStr">
        <is>
          <t>&gt;=0.2.0</t>
        </is>
      </c>
      <c r="G30869" t="inlineStr">
        <is>
          <t>sdeint</t>
        </is>
      </c>
      <c r="H30869" t="inlineStr">
        <is>
          <t>&gt;=0.1.0</t>
        </is>
      </c>
    </row>
    <row r="30870">
      <c r="A30870" t="inlineStr">
        <is>
          <t>nsim</t>
        </is>
      </c>
      <c r="B30870" t="inlineStr">
        <is>
          <t>30fe3ed6bfa741db2d30ba6e31e9464d62f93749</t>
        </is>
      </c>
      <c r="C30870" t="inlineStr">
        <is>
          <t>2015-10-30 02:04:19+00:00</t>
        </is>
      </c>
      <c r="D30870" t="inlineStr">
        <is>
          <t>add</t>
        </is>
      </c>
      <c r="E30870" t="inlineStr">
        <is>
          <t>pytest</t>
        </is>
      </c>
      <c r="F30870" t="inlineStr"/>
      <c r="G30870" t="inlineStr"/>
      <c r="H30870" t="inlineStr"/>
    </row>
    <row r="30871">
      <c r="A30871" t="inlineStr">
        <is>
          <t>nsim</t>
        </is>
      </c>
      <c r="B30871" t="inlineStr">
        <is>
          <t>e862939f8b3e1d3434257ae273490c9c3313234d</t>
        </is>
      </c>
      <c r="C30871" t="inlineStr">
        <is>
          <t>2016-01-15 07:13:38+00:00</t>
        </is>
      </c>
      <c r="D30871" t="inlineStr">
        <is>
          <t>verchange</t>
        </is>
      </c>
      <c r="E30871" t="inlineStr">
        <is>
          <t>distob</t>
        </is>
      </c>
      <c r="F30871" t="inlineStr">
        <is>
          <t>&gt;=0.3.0</t>
        </is>
      </c>
      <c r="G30871" t="inlineStr">
        <is>
          <t>distob</t>
        </is>
      </c>
      <c r="H30871" t="inlineStr">
        <is>
          <t>&gt;=0.2.0</t>
        </is>
      </c>
    </row>
    <row r="30872">
      <c r="A30872" t="inlineStr">
        <is>
          <t>nsim</t>
        </is>
      </c>
      <c r="B30872" t="inlineStr">
        <is>
          <t>e862939f8b3e1d3434257ae273490c9c3313234d</t>
        </is>
      </c>
      <c r="C30872" t="inlineStr">
        <is>
          <t>2016-01-15 07:13:38+00:00</t>
        </is>
      </c>
      <c r="D30872" t="inlineStr">
        <is>
          <t>rem</t>
        </is>
      </c>
      <c r="E30872" t="inlineStr"/>
      <c r="F30872" t="inlineStr"/>
      <c r="G30872" t="inlineStr">
        <is>
          <t>pytest</t>
        </is>
      </c>
      <c r="H30872" t="inlineStr"/>
    </row>
    <row r="30873">
      <c r="A30873" t="inlineStr">
        <is>
          <t>nsim</t>
        </is>
      </c>
      <c r="B30873" t="inlineStr">
        <is>
          <t>4f1075f97644df97bf48451c0f90c83ae0edfc7b</t>
        </is>
      </c>
      <c r="C30873" t="inlineStr">
        <is>
          <t>2016-06-23 13:37:24+00:00</t>
        </is>
      </c>
      <c r="D30873" t="inlineStr">
        <is>
          <t>verchange</t>
        </is>
      </c>
      <c r="E30873" t="inlineStr">
        <is>
          <t>distob</t>
        </is>
      </c>
      <c r="F30873" t="inlineStr">
        <is>
          <t>&gt;=0.3.1</t>
        </is>
      </c>
      <c r="G30873" t="inlineStr">
        <is>
          <t>distob</t>
        </is>
      </c>
      <c r="H30873" t="inlineStr">
        <is>
          <t>&gt;=0.3.0</t>
        </is>
      </c>
    </row>
    <row r="30874">
      <c r="A30874" t="inlineStr">
        <is>
          <t>nsim</t>
        </is>
      </c>
      <c r="B30874" t="inlineStr">
        <is>
          <t>4f1075f97644df97bf48451c0f90c83ae0edfc7b</t>
        </is>
      </c>
      <c r="C30874" t="inlineStr">
        <is>
          <t>2016-06-23 13:37:24+00:00</t>
        </is>
      </c>
      <c r="D30874" t="inlineStr">
        <is>
          <t>add</t>
        </is>
      </c>
      <c r="E30874" t="inlineStr">
        <is>
          <t>ipyparallel</t>
        </is>
      </c>
      <c r="F30874" t="inlineStr">
        <is>
          <t>&gt;=4.0</t>
        </is>
      </c>
      <c r="G30874" t="inlineStr"/>
      <c r="H30874" t="inlineStr"/>
    </row>
    <row r="30875">
      <c r="A30875" t="inlineStr">
        <is>
          <t>nsim</t>
        </is>
      </c>
      <c r="B30875" t="inlineStr">
        <is>
          <t>4f1075f97644df97bf48451c0f90c83ae0edfc7b</t>
        </is>
      </c>
      <c r="C30875" t="inlineStr">
        <is>
          <t>2016-06-23 13:37:24+00:00</t>
        </is>
      </c>
      <c r="D30875" t="inlineStr">
        <is>
          <t>rem</t>
        </is>
      </c>
      <c r="E30875" t="inlineStr"/>
      <c r="F30875" t="inlineStr"/>
      <c r="G30875" t="inlineStr">
        <is>
          <t>IPython</t>
        </is>
      </c>
      <c r="H30875" t="inlineStr">
        <is>
          <t>&gt;=2.1</t>
        </is>
      </c>
    </row>
    <row r="30876">
      <c r="A30876" t="inlineStr">
        <is>
          <t>nsim</t>
        </is>
      </c>
      <c r="B30876" t="inlineStr">
        <is>
          <t>0d23a6c207374c5225f7f283c97db9db2ed9e90b</t>
        </is>
      </c>
      <c r="C30876" t="inlineStr">
        <is>
          <t>2017-01-09 12:48:15+00:00</t>
        </is>
      </c>
      <c r="D30876" t="inlineStr">
        <is>
          <t>verchange</t>
        </is>
      </c>
      <c r="E30876" t="inlineStr">
        <is>
          <t>distob</t>
        </is>
      </c>
      <c r="F30876" t="inlineStr">
        <is>
          <t>&gt;=0.3.2</t>
        </is>
      </c>
      <c r="G30876" t="inlineStr">
        <is>
          <t>distob</t>
        </is>
      </c>
      <c r="H30876" t="inlineStr">
        <is>
          <t>&gt;=0.3.1</t>
        </is>
      </c>
    </row>
    <row r="30877">
      <c r="A30877" t="inlineStr">
        <is>
          <t>nsim</t>
        </is>
      </c>
      <c r="B30877" t="inlineStr">
        <is>
          <t>0d23a6c207374c5225f7f283c97db9db2ed9e90b</t>
        </is>
      </c>
      <c r="C30877" t="inlineStr">
        <is>
          <t>2017-01-09 12:48:15+00:00</t>
        </is>
      </c>
      <c r="D30877" t="inlineStr">
        <is>
          <t>verchange</t>
        </is>
      </c>
      <c r="E30877" t="inlineStr">
        <is>
          <t>ipyparallel</t>
        </is>
      </c>
      <c r="F30877" t="inlineStr">
        <is>
          <t>&gt;=4.0;&lt;5.0</t>
        </is>
      </c>
      <c r="G30877" t="inlineStr">
        <is>
          <t>ipyparallel</t>
        </is>
      </c>
      <c r="H30877" t="inlineStr">
        <is>
          <t>&gt;=4.0</t>
        </is>
      </c>
    </row>
    <row r="30878">
      <c r="A30878" t="inlineStr">
        <is>
          <t>nsim</t>
        </is>
      </c>
      <c r="B30878" t="inlineStr">
        <is>
          <t>ed62c41cd56b918fd97e09f7ad73c12c76a8c3e0</t>
        </is>
      </c>
      <c r="C30878" t="inlineStr">
        <is>
          <t>2019-04-24 05:23:00+00:00</t>
        </is>
      </c>
      <c r="D30878" t="inlineStr">
        <is>
          <t>verchange</t>
        </is>
      </c>
      <c r="E30878" t="inlineStr">
        <is>
          <t>distob</t>
        </is>
      </c>
      <c r="F30878" t="inlineStr">
        <is>
          <t>&gt;=0.3.3</t>
        </is>
      </c>
      <c r="G30878" t="inlineStr">
        <is>
          <t>distob</t>
        </is>
      </c>
      <c r="H30878" t="inlineStr">
        <is>
          <t>&gt;=0.3.2</t>
        </is>
      </c>
    </row>
    <row r="30879">
      <c r="A30879" t="inlineStr">
        <is>
          <t>nsim</t>
        </is>
      </c>
      <c r="B30879" t="inlineStr">
        <is>
          <t>ed62c41cd56b918fd97e09f7ad73c12c76a8c3e0</t>
        </is>
      </c>
      <c r="C30879" t="inlineStr">
        <is>
          <t>2019-04-24 05:23:00+00:00</t>
        </is>
      </c>
      <c r="D30879" t="inlineStr">
        <is>
          <t>add</t>
        </is>
      </c>
      <c r="E30879" t="inlineStr">
        <is>
          <t>fodeint</t>
        </is>
      </c>
      <c r="F30879" t="inlineStr">
        <is>
          <t>&gt;=0.1.0</t>
        </is>
      </c>
      <c r="G30879" t="inlineStr"/>
      <c r="H30879" t="inlineStr"/>
    </row>
    <row r="30880">
      <c r="A30880" t="inlineStr">
        <is>
          <t>nsim</t>
        </is>
      </c>
      <c r="B30880" t="inlineStr">
        <is>
          <t>ed62c41cd56b918fd97e09f7ad73c12c76a8c3e0</t>
        </is>
      </c>
      <c r="C30880" t="inlineStr">
        <is>
          <t>2019-04-24 05:23:00+00:00</t>
        </is>
      </c>
      <c r="D30880" t="inlineStr">
        <is>
          <t>rem</t>
        </is>
      </c>
      <c r="E30880" t="inlineStr"/>
      <c r="F30880" t="inlineStr"/>
      <c r="G30880" t="inlineStr">
        <is>
          <t>ipyparallel</t>
        </is>
      </c>
      <c r="H30880" t="inlineStr">
        <is>
          <t>&gt;=4.0;&lt;5.0</t>
        </is>
      </c>
    </row>
    <row r="30881">
      <c r="A30881" t="inlineStr">
        <is>
          <t>libkeepass</t>
        </is>
      </c>
      <c r="B30881" t="inlineStr">
        <is>
          <t>ab164a0a1e29451eced39975611ef0387eb97052</t>
        </is>
      </c>
      <c r="C30881" t="inlineStr">
        <is>
          <t>2018-03-23 05:48:03+00:00</t>
        </is>
      </c>
      <c r="D30881" t="inlineStr">
        <is>
          <t>add</t>
        </is>
      </c>
      <c r="E30881" t="inlineStr">
        <is>
          <t>pycryptodome</t>
        </is>
      </c>
      <c r="F30881" t="inlineStr"/>
      <c r="G30881" t="inlineStr"/>
      <c r="H30881" t="inlineStr"/>
    </row>
    <row r="30882">
      <c r="A30882" t="inlineStr">
        <is>
          <t>libkeepass</t>
        </is>
      </c>
      <c r="B30882" t="inlineStr">
        <is>
          <t>ab164a0a1e29451eced39975611ef0387eb97052</t>
        </is>
      </c>
      <c r="C30882" t="inlineStr">
        <is>
          <t>2018-03-23 05:48:03+00:00</t>
        </is>
      </c>
      <c r="D30882" t="inlineStr">
        <is>
          <t>rem</t>
        </is>
      </c>
      <c r="E30882" t="inlineStr"/>
      <c r="F30882" t="inlineStr"/>
      <c r="G30882" t="inlineStr">
        <is>
          <t>pycrypto</t>
        </is>
      </c>
      <c r="H30882" t="inlineStr"/>
    </row>
    <row r="30883">
      <c r="A30883" t="inlineStr">
        <is>
          <t>libkeepass</t>
        </is>
      </c>
      <c r="B30883" t="inlineStr">
        <is>
          <t>ab164a0a1e29451eced39975611ef0387eb97052</t>
        </is>
      </c>
      <c r="C30883" t="inlineStr">
        <is>
          <t>2018-05-02 19:20:23+00:00</t>
        </is>
      </c>
      <c r="D30883" t="inlineStr">
        <is>
          <t>add</t>
        </is>
      </c>
      <c r="E30883" t="inlineStr">
        <is>
          <t>pycryptodome</t>
        </is>
      </c>
      <c r="F30883" t="inlineStr"/>
      <c r="G30883" t="inlineStr"/>
      <c r="H30883" t="inlineStr"/>
    </row>
    <row r="30884">
      <c r="A30884" t="inlineStr">
        <is>
          <t>libkeepass</t>
        </is>
      </c>
      <c r="B30884" t="inlineStr">
        <is>
          <t>ab164a0a1e29451eced39975611ef0387eb97052</t>
        </is>
      </c>
      <c r="C30884" t="inlineStr">
        <is>
          <t>2018-05-02 19:20:23+00:00</t>
        </is>
      </c>
      <c r="D30884" t="inlineStr">
        <is>
          <t>rem</t>
        </is>
      </c>
      <c r="E30884" t="inlineStr"/>
      <c r="F30884" t="inlineStr"/>
      <c r="G30884" t="inlineStr">
        <is>
          <t>pycrypto</t>
        </is>
      </c>
      <c r="H30884" t="inlineStr"/>
    </row>
    <row r="30885">
      <c r="A30885" t="inlineStr">
        <is>
          <t>subsync</t>
        </is>
      </c>
      <c r="B30885" t="inlineStr">
        <is>
          <t>71ac18ac3949380d99ee5d73b742bf8c4b3568d0</t>
        </is>
      </c>
      <c r="C30885" t="inlineStr">
        <is>
          <t>2020-09-05 18:01:00+00:00</t>
        </is>
      </c>
      <c r="D30885" t="inlineStr">
        <is>
          <t>add</t>
        </is>
      </c>
      <c r="E30885" t="inlineStr">
        <is>
          <t>auditok</t>
        </is>
      </c>
      <c r="F30885" t="inlineStr"/>
      <c r="G30885" t="inlineStr"/>
      <c r="H30885" t="inlineStr"/>
    </row>
    <row r="30886">
      <c r="A30886" t="inlineStr">
        <is>
          <t>subsync</t>
        </is>
      </c>
      <c r="B30886" t="inlineStr">
        <is>
          <t>b557afcad72fb2a68244a081703d6642744cd3a3</t>
        </is>
      </c>
      <c r="C30886" t="inlineStr">
        <is>
          <t>2020-09-23 03:14:11+00:00</t>
        </is>
      </c>
      <c r="D30886" t="inlineStr">
        <is>
          <t>verchange</t>
        </is>
      </c>
      <c r="E30886" t="inlineStr">
        <is>
          <t>webrtcvad</t>
        </is>
      </c>
      <c r="F30886" t="inlineStr"/>
      <c r="G30886" t="inlineStr">
        <is>
          <t>webrtcvad</t>
        </is>
      </c>
      <c r="H30886" t="inlineStr"/>
    </row>
    <row r="30887">
      <c r="A30887" t="inlineStr">
        <is>
          <t>subsync</t>
        </is>
      </c>
      <c r="B30887" t="inlineStr">
        <is>
          <t>b557afcad72fb2a68244a081703d6642744cd3a3</t>
        </is>
      </c>
      <c r="C30887" t="inlineStr">
        <is>
          <t>2020-09-23 03:14:11+00:00</t>
        </is>
      </c>
      <c r="D30887" t="inlineStr">
        <is>
          <t>add</t>
        </is>
      </c>
      <c r="E30887" t="inlineStr">
        <is>
          <t>webrtcvad-wheels</t>
        </is>
      </c>
      <c r="F30887" t="inlineStr"/>
      <c r="G30887" t="inlineStr"/>
      <c r="H30887" t="inlineStr"/>
    </row>
    <row r="30888">
      <c r="A30888" t="inlineStr">
        <is>
          <t>emit</t>
        </is>
      </c>
      <c r="B30888" t="inlineStr">
        <is>
          <t>79bb015168d327c6cf935c759e57a5eac79331d2</t>
        </is>
      </c>
      <c r="C30888" t="inlineStr">
        <is>
          <t>2013-01-29 01:16:34+00:00</t>
        </is>
      </c>
      <c r="D30888" t="inlineStr">
        <is>
          <t>add</t>
        </is>
      </c>
      <c r="E30888" t="inlineStr">
        <is>
          <t>tox</t>
        </is>
      </c>
      <c r="F30888">
        <f>=1.4.2</f>
        <v/>
      </c>
      <c r="G30888" t="inlineStr"/>
      <c r="H30888" t="inlineStr"/>
    </row>
    <row r="30889">
      <c r="A30889" t="inlineStr">
        <is>
          <t>emit</t>
        </is>
      </c>
      <c r="B30889" t="inlineStr">
        <is>
          <t>79bb015168d327c6cf935c759e57a5eac79331d2</t>
        </is>
      </c>
      <c r="C30889" t="inlineStr">
        <is>
          <t>2013-01-29 01:16:34+00:00</t>
        </is>
      </c>
      <c r="D30889" t="inlineStr">
        <is>
          <t>add</t>
        </is>
      </c>
      <c r="E30889" t="inlineStr">
        <is>
          <t>rq</t>
        </is>
      </c>
      <c r="F30889">
        <f>=0.3.4</f>
        <v/>
      </c>
      <c r="G30889" t="inlineStr"/>
      <c r="H30889" t="inlineStr"/>
    </row>
    <row r="30890">
      <c r="A30890" t="inlineStr">
        <is>
          <t>emit</t>
        </is>
      </c>
      <c r="B30890" t="inlineStr">
        <is>
          <t>79bb015168d327c6cf935c759e57a5eac79331d2</t>
        </is>
      </c>
      <c r="C30890" t="inlineStr">
        <is>
          <t>2013-01-29 01:16:34+00:00</t>
        </is>
      </c>
      <c r="D30890" t="inlineStr">
        <is>
          <t>add</t>
        </is>
      </c>
      <c r="E30890" t="inlineStr">
        <is>
          <t>redis</t>
        </is>
      </c>
      <c r="F30890">
        <f>=2.7.2</f>
        <v/>
      </c>
      <c r="G30890" t="inlineStr"/>
      <c r="H30890" t="inlineStr"/>
    </row>
    <row r="30891">
      <c r="A30891" t="inlineStr">
        <is>
          <t>emit</t>
        </is>
      </c>
      <c r="B30891" t="inlineStr">
        <is>
          <t>19a86c2392b136c9e857000798ccaa525aa0ed84</t>
        </is>
      </c>
      <c r="C30891" t="inlineStr">
        <is>
          <t>2013-01-31 23:07:17+00:00</t>
        </is>
      </c>
      <c r="D30891" t="inlineStr">
        <is>
          <t>verchange</t>
        </is>
      </c>
      <c r="E30891" t="inlineStr">
        <is>
          <t>celery</t>
        </is>
      </c>
      <c r="F30891">
        <f>=3.0.13</f>
        <v/>
      </c>
      <c r="G30891" t="inlineStr">
        <is>
          <t>celery</t>
        </is>
      </c>
      <c r="H30891">
        <f>=3.0.12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2021-04-12T05:55:11Z</dcterms:created>
  <dcterms:modified xmlns:dcterms="http://purl.org/dc/terms/" xmlns:xsi="http://www.w3.org/2001/XMLSchema-instance" xsi:type="dcterms:W3CDTF">2021-04-12T05:55:11Z</dcterms:modified>
</cp:coreProperties>
</file>